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mc:AlternateContent xmlns:mc="http://schemas.openxmlformats.org/markup-compatibility/2006">
    <mc:Choice Requires="x15">
      <x15ac:absPath xmlns:x15ac="http://schemas.microsoft.com/office/spreadsheetml/2010/11/ac" url="/Users/katie/Downloads/1 PSC other Excel files/"/>
    </mc:Choice>
  </mc:AlternateContent>
  <xr:revisionPtr revIDLastSave="0" documentId="8_{318C3FCE-3907-F14E-9508-D7D78907193C}" xr6:coauthVersionLast="45" xr6:coauthVersionMax="45" xr10:uidLastSave="{00000000-0000-0000-0000-000000000000}"/>
  <bookViews>
    <workbookView xWindow="3920" yWindow="8100" windowWidth="15960" windowHeight="18080" xr2:uid="{00000000-000D-0000-FFFF-FFFF00000000}"/>
  </bookViews>
  <sheets>
    <sheet name="1.2 Summary of CE Models" sheetId="1" r:id="rId1"/>
    <sheet name="2.1 DCF Summary" sheetId="2" r:id="rId2"/>
    <sheet name="3.1 RPM Summary" sheetId="3" r:id="rId3"/>
    <sheet name="3.2 Ind. PRPM Results" sheetId="4" r:id="rId4"/>
    <sheet name="3.3 Risk Premium Summary" sheetId="5" r:id="rId5"/>
    <sheet name="3.4 Moody's Bond Yields" sheetId="6" r:id="rId6"/>
    <sheet name="3.5 Bond Ratings" sheetId="7" r:id="rId7"/>
    <sheet name="3.6 MOODY_S&amp;P numbericl_assign" sheetId="8" r:id="rId8"/>
    <sheet name="3.7 ERP Determination" sheetId="9" r:id="rId9"/>
    <sheet name="3.8-9 Beta Adjusted ERP" sheetId="10" r:id="rId10"/>
    <sheet name="3.12 S&amp;P RPM Study Returns" sheetId="11" r:id="rId11"/>
    <sheet name="4.1 CAPM" sheetId="12" r:id="rId12"/>
    <sheet name="4.2 CAPM Notes" sheetId="13" r:id="rId13"/>
    <sheet name="5.2 Comp Earnings Criteria" sheetId="14" r:id="rId14"/>
    <sheet name="5.3 Proxy Group Equivalent" sheetId="15" r:id="rId15"/>
    <sheet name="6.1 CEM Summary" sheetId="16" r:id="rId16"/>
    <sheet name="6.2 CEM DCF" sheetId="17" r:id="rId17"/>
    <sheet name="6.3 CEM RPM Summary" sheetId="18" r:id="rId18"/>
    <sheet name="6.4 CEM RPM Bond Ratings" sheetId="19" r:id="rId19"/>
    <sheet name="6.5 CEM Beta Adjusted RP" sheetId="20" r:id="rId20"/>
    <sheet name="6.6 CEM CAPM Backup" sheetId="21" r:id="rId21"/>
    <sheet name="7.1 Risk Adjustment" sheetId="22" r:id="rId22"/>
    <sheet name="7.2 Market Cap" sheetId="23" r:id="rId23"/>
    <sheet name="Chart 1 30yrT vs. VIX" sheetId="24" r:id="rId24"/>
    <sheet name="Chart 2 &amp; 3 CoV Charts" sheetId="25" r:id="rId25"/>
    <sheet name="Input" sheetId="26" r:id="rId26"/>
    <sheet name="Market Data" sheetId="27" r:id="rId27"/>
    <sheet name="Proxy Data Lookup" sheetId="28" r:id="rId28"/>
    <sheet name="Proxy Price Data" sheetId="29" r:id="rId29"/>
    <sheet name="Proxy Prices" sheetId="30" r:id="rId30"/>
    <sheet name="CEM Data Lookup" sheetId="31" r:id="rId31"/>
    <sheet name="CEM Price Data" sheetId="32" r:id="rId32"/>
    <sheet name="CEM PricesDivs" sheetId="33" r:id="rId33"/>
    <sheet name="MRP WP1" sheetId="34" r:id="rId34"/>
    <sheet name="MRP WP2" sheetId="35" r:id="rId35"/>
    <sheet name="MRP WP3" sheetId="36" r:id="rId36"/>
    <sheet name="ERP WP1" sheetId="37" r:id="rId37"/>
    <sheet name="ERP WP 2" sheetId="38" r:id="rId38"/>
    <sheet name="MRP ERP WP" sheetId="39" r:id="rId39"/>
    <sheet name="PRPM WP1" sheetId="40" r:id="rId40"/>
    <sheet name="PRPM WP2" sheetId="41" r:id="rId41"/>
    <sheet name="PRPM WP3" sheetId="42" r:id="rId42"/>
    <sheet name="PRPM WP4" sheetId="43" r:id="rId43"/>
    <sheet name="PRPM WP5" sheetId="44" r:id="rId44"/>
    <sheet name="PRPM WP6" sheetId="45" r:id="rId45"/>
    <sheet name="PRPM WP7" sheetId="46" r:id="rId46"/>
    <sheet name="PRPM WP8" sheetId="47" r:id="rId47"/>
    <sheet name="PRPM WP9" sheetId="48" r:id="rId48"/>
    <sheet name="PRPM WP10" sheetId="49" r:id="rId49"/>
    <sheet name="PRPM WP 11" sheetId="50" r:id="rId50"/>
    <sheet name="PRPM WP12" sheetId="51" r:id="rId51"/>
    <sheet name="3. AWR" sheetId="52" r:id="rId52"/>
    <sheet name="3. AWK" sheetId="53" r:id="rId53"/>
    <sheet name="3. CWT" sheetId="54" r:id="rId54"/>
    <sheet name="3. WTRG" sheetId="55" r:id="rId55"/>
    <sheet name="3. MSEX" sheetId="56" r:id="rId56"/>
    <sheet name="3. SJW" sheetId="57" r:id="rId57"/>
    <sheet name="3. YORW" sheetId="58" r:id="rId58"/>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2" i="58" l="1"/>
  <c r="G62" i="58"/>
  <c r="E62" i="58"/>
  <c r="C62" i="58"/>
  <c r="O60" i="58"/>
  <c r="K60" i="58"/>
  <c r="O58" i="58"/>
  <c r="M58" i="58"/>
  <c r="K58" i="58"/>
  <c r="I58" i="58"/>
  <c r="G58" i="58"/>
  <c r="E58" i="58"/>
  <c r="C58" i="58"/>
  <c r="M56" i="58"/>
  <c r="E56" i="58"/>
  <c r="U34" i="58" s="1"/>
  <c r="O54" i="58"/>
  <c r="M54" i="58"/>
  <c r="AA22" i="58" s="1"/>
  <c r="K54" i="58"/>
  <c r="I54" i="58"/>
  <c r="G54" i="58"/>
  <c r="W50" i="58" s="1"/>
  <c r="E54" i="58"/>
  <c r="U22" i="58" s="1"/>
  <c r="C54" i="58"/>
  <c r="AA52" i="58"/>
  <c r="O52" i="58"/>
  <c r="M52" i="58"/>
  <c r="K52" i="58"/>
  <c r="I52" i="58"/>
  <c r="Y45" i="58" s="1"/>
  <c r="G52" i="58"/>
  <c r="W45" i="58" s="1"/>
  <c r="E52" i="58"/>
  <c r="C52" i="58"/>
  <c r="AA50" i="58"/>
  <c r="Y50" i="58"/>
  <c r="U50" i="58"/>
  <c r="S50" i="58"/>
  <c r="O50" i="58"/>
  <c r="O56" i="58" s="1"/>
  <c r="M50" i="58"/>
  <c r="K50" i="58"/>
  <c r="K56" i="58" s="1"/>
  <c r="I50" i="58"/>
  <c r="I56" i="58" s="1"/>
  <c r="G50" i="58"/>
  <c r="G56" i="58" s="1"/>
  <c r="E50" i="58"/>
  <c r="C50" i="58"/>
  <c r="C56" i="58" s="1"/>
  <c r="AA48" i="58"/>
  <c r="Y48" i="58"/>
  <c r="W48" i="58"/>
  <c r="U48" i="58"/>
  <c r="AC48" i="58" s="1"/>
  <c r="S48" i="58"/>
  <c r="O48" i="58"/>
  <c r="M48" i="58"/>
  <c r="K48" i="58"/>
  <c r="AA44" i="58" s="1"/>
  <c r="I48" i="58"/>
  <c r="G48" i="58"/>
  <c r="E48" i="58"/>
  <c r="U44" i="58" s="1"/>
  <c r="C48" i="58"/>
  <c r="S44" i="58" s="1"/>
  <c r="AA46" i="58"/>
  <c r="Y46" i="58"/>
  <c r="W46" i="58"/>
  <c r="U46" i="58"/>
  <c r="AC46" i="58" s="1"/>
  <c r="S46" i="58"/>
  <c r="AA45" i="58"/>
  <c r="U45" i="58"/>
  <c r="S45" i="58"/>
  <c r="Y44" i="58"/>
  <c r="W44" i="58"/>
  <c r="AA43" i="58"/>
  <c r="U43" i="58"/>
  <c r="S43" i="58"/>
  <c r="M42" i="58"/>
  <c r="M60" i="58" s="1"/>
  <c r="I42" i="58"/>
  <c r="I60" i="58" s="1"/>
  <c r="Y52" i="58" s="1"/>
  <c r="G42" i="58"/>
  <c r="G60" i="58" s="1"/>
  <c r="W52" i="58" s="1"/>
  <c r="E42" i="58"/>
  <c r="E60" i="58" s="1"/>
  <c r="U52" i="58" s="1"/>
  <c r="C42" i="58"/>
  <c r="C60" i="58" s="1"/>
  <c r="S52" i="58" s="1"/>
  <c r="U35" i="58"/>
  <c r="U33" i="58"/>
  <c r="U54" i="58" s="1"/>
  <c r="W29" i="58"/>
  <c r="U29" i="58"/>
  <c r="AA28" i="58"/>
  <c r="Y28" i="58"/>
  <c r="W28" i="58"/>
  <c r="U28" i="58"/>
  <c r="S28" i="58"/>
  <c r="AC28" i="58" s="1"/>
  <c r="W27" i="58"/>
  <c r="W30" i="58" s="1"/>
  <c r="U27" i="58"/>
  <c r="U30" i="58" s="1"/>
  <c r="Y22" i="58"/>
  <c r="W22" i="58"/>
  <c r="AA18" i="58"/>
  <c r="Y18" i="58"/>
  <c r="W18" i="58"/>
  <c r="U18" i="58"/>
  <c r="S18" i="58"/>
  <c r="W17" i="58"/>
  <c r="W19" i="58" s="1"/>
  <c r="U17" i="58"/>
  <c r="U19" i="58" s="1"/>
  <c r="AA12" i="58"/>
  <c r="Y12" i="58"/>
  <c r="Q8" i="58"/>
  <c r="Q7" i="58"/>
  <c r="Q6" i="58"/>
  <c r="O62" i="57"/>
  <c r="M62" i="57"/>
  <c r="K62" i="57"/>
  <c r="I62" i="57"/>
  <c r="G62" i="57"/>
  <c r="E62" i="57"/>
  <c r="U50" i="57" s="1"/>
  <c r="C62" i="57"/>
  <c r="O60" i="57"/>
  <c r="M60" i="57"/>
  <c r="E60" i="57"/>
  <c r="O58" i="57"/>
  <c r="M58" i="57"/>
  <c r="K58" i="57"/>
  <c r="I58" i="57"/>
  <c r="G58" i="57"/>
  <c r="E58" i="57"/>
  <c r="C58" i="57"/>
  <c r="I56" i="57"/>
  <c r="Y34" i="57" s="1"/>
  <c r="O54" i="57"/>
  <c r="M54" i="57"/>
  <c r="K54" i="57"/>
  <c r="AA50" i="57" s="1"/>
  <c r="I54" i="57"/>
  <c r="Y22" i="57" s="1"/>
  <c r="G54" i="57"/>
  <c r="E54" i="57"/>
  <c r="C54" i="57"/>
  <c r="S50" i="57" s="1"/>
  <c r="U52" i="57"/>
  <c r="O52" i="57"/>
  <c r="M52" i="57"/>
  <c r="K52" i="57"/>
  <c r="AA45" i="57" s="1"/>
  <c r="I52" i="57"/>
  <c r="G52" i="57"/>
  <c r="E52" i="57"/>
  <c r="U45" i="57" s="1"/>
  <c r="C52" i="57"/>
  <c r="S45" i="57" s="1"/>
  <c r="Y50" i="57"/>
  <c r="W50" i="57"/>
  <c r="O50" i="57"/>
  <c r="O56" i="57" s="1"/>
  <c r="M50" i="57"/>
  <c r="M56" i="57" s="1"/>
  <c r="K50" i="57"/>
  <c r="K56" i="57" s="1"/>
  <c r="I50" i="57"/>
  <c r="G50" i="57"/>
  <c r="G56" i="57" s="1"/>
  <c r="E50" i="57"/>
  <c r="E56" i="57" s="1"/>
  <c r="C50" i="57"/>
  <c r="C56" i="57" s="1"/>
  <c r="AA48" i="57"/>
  <c r="Y48" i="57"/>
  <c r="W48" i="57"/>
  <c r="U48" i="57"/>
  <c r="S48" i="57"/>
  <c r="AC48" i="57" s="1"/>
  <c r="O48" i="57"/>
  <c r="M48" i="57"/>
  <c r="K48" i="57"/>
  <c r="I48" i="57"/>
  <c r="Y44" i="57" s="1"/>
  <c r="G48" i="57"/>
  <c r="W44" i="57" s="1"/>
  <c r="E48" i="57"/>
  <c r="C48" i="57"/>
  <c r="AA46" i="57"/>
  <c r="Y46" i="57"/>
  <c r="W46" i="57"/>
  <c r="U46" i="57"/>
  <c r="S46" i="57"/>
  <c r="AC46" i="57" s="1"/>
  <c r="Y45" i="57"/>
  <c r="W45" i="57"/>
  <c r="AA44" i="57"/>
  <c r="U44" i="57"/>
  <c r="S44" i="57"/>
  <c r="AC44" i="57" s="1"/>
  <c r="Y43" i="57"/>
  <c r="W43" i="57"/>
  <c r="K42" i="57"/>
  <c r="K60" i="57" s="1"/>
  <c r="AA52" i="57" s="1"/>
  <c r="I42" i="57"/>
  <c r="I60" i="57" s="1"/>
  <c r="Y52" i="57" s="1"/>
  <c r="G42" i="57"/>
  <c r="G60" i="57" s="1"/>
  <c r="W52" i="57" s="1"/>
  <c r="E42" i="57"/>
  <c r="C42" i="57"/>
  <c r="C60" i="57" s="1"/>
  <c r="S52" i="57" s="1"/>
  <c r="Y35" i="57"/>
  <c r="Y33" i="57"/>
  <c r="Y54" i="57" s="1"/>
  <c r="AA29" i="57"/>
  <c r="Y29" i="57"/>
  <c r="S29" i="57"/>
  <c r="AA28" i="57"/>
  <c r="Y28" i="57"/>
  <c r="W28" i="57"/>
  <c r="U28" i="57"/>
  <c r="AC28" i="57" s="1"/>
  <c r="S28" i="57"/>
  <c r="AA27" i="57"/>
  <c r="AA30" i="57" s="1"/>
  <c r="Y27" i="57"/>
  <c r="Y30" i="57" s="1"/>
  <c r="S27" i="57"/>
  <c r="S30" i="57" s="1"/>
  <c r="AA22" i="57"/>
  <c r="U22" i="57"/>
  <c r="S22" i="57"/>
  <c r="AA18" i="57"/>
  <c r="Y18" i="57"/>
  <c r="W18" i="57"/>
  <c r="U18" i="57"/>
  <c r="S18" i="57"/>
  <c r="AA17" i="57"/>
  <c r="AA19" i="57" s="1"/>
  <c r="Y17" i="57"/>
  <c r="Y19" i="57" s="1"/>
  <c r="S17" i="57"/>
  <c r="S19" i="57" s="1"/>
  <c r="AA12" i="57"/>
  <c r="Y12" i="57"/>
  <c r="W12" i="57"/>
  <c r="U12" i="57"/>
  <c r="S12" i="57"/>
  <c r="Q8" i="57"/>
  <c r="Q7" i="57"/>
  <c r="Q6" i="57"/>
  <c r="I62" i="56"/>
  <c r="Y50" i="56" s="1"/>
  <c r="G62" i="56"/>
  <c r="E62" i="56"/>
  <c r="C62" i="56"/>
  <c r="S50" i="56" s="1"/>
  <c r="O60" i="56"/>
  <c r="K60" i="56"/>
  <c r="I60" i="56"/>
  <c r="Y52" i="56" s="1"/>
  <c r="O58" i="56"/>
  <c r="M58" i="56"/>
  <c r="K58" i="56"/>
  <c r="I58" i="56"/>
  <c r="G58" i="56"/>
  <c r="W23" i="56" s="1"/>
  <c r="E58" i="56"/>
  <c r="C58" i="56"/>
  <c r="M56" i="56"/>
  <c r="K56" i="56"/>
  <c r="E56" i="56"/>
  <c r="W54" i="56"/>
  <c r="O54" i="56"/>
  <c r="M54" i="56"/>
  <c r="K54" i="56"/>
  <c r="I54" i="56"/>
  <c r="G54" i="56"/>
  <c r="E54" i="56"/>
  <c r="C54" i="56"/>
  <c r="AA52" i="56"/>
  <c r="O52" i="56"/>
  <c r="M52" i="56"/>
  <c r="K52" i="56"/>
  <c r="I52" i="56"/>
  <c r="G52" i="56"/>
  <c r="E52" i="56"/>
  <c r="C52" i="56"/>
  <c r="AA50" i="56"/>
  <c r="U50" i="56"/>
  <c r="O50" i="56"/>
  <c r="O56" i="56" s="1"/>
  <c r="M50" i="56"/>
  <c r="K50" i="56"/>
  <c r="I50" i="56"/>
  <c r="G50" i="56"/>
  <c r="G56" i="56" s="1"/>
  <c r="W34" i="56" s="1"/>
  <c r="E50" i="56"/>
  <c r="C50" i="56"/>
  <c r="AA48" i="56"/>
  <c r="Y48" i="56"/>
  <c r="W48" i="56"/>
  <c r="U48" i="56"/>
  <c r="S48" i="56"/>
  <c r="O48" i="56"/>
  <c r="M48" i="56"/>
  <c r="K48" i="56"/>
  <c r="I48" i="56"/>
  <c r="G48" i="56"/>
  <c r="E48" i="56"/>
  <c r="U44" i="56" s="1"/>
  <c r="C48" i="56"/>
  <c r="AA46" i="56"/>
  <c r="Y46" i="56"/>
  <c r="W46" i="56"/>
  <c r="U46" i="56"/>
  <c r="S46" i="56"/>
  <c r="AA45" i="56"/>
  <c r="U45" i="56"/>
  <c r="S45" i="56"/>
  <c r="Y44" i="56"/>
  <c r="W44" i="56"/>
  <c r="AA43" i="56"/>
  <c r="U43" i="56"/>
  <c r="S43" i="56"/>
  <c r="M42" i="56"/>
  <c r="I42" i="56"/>
  <c r="G42" i="56"/>
  <c r="G60" i="56" s="1"/>
  <c r="W52" i="56" s="1"/>
  <c r="E42" i="56"/>
  <c r="E60" i="56" s="1"/>
  <c r="U52" i="56" s="1"/>
  <c r="C42" i="56"/>
  <c r="C60" i="56" s="1"/>
  <c r="S52" i="56" s="1"/>
  <c r="AC52" i="56" s="1"/>
  <c r="M41" i="56"/>
  <c r="M60" i="56" s="1"/>
  <c r="W35" i="56"/>
  <c r="U34" i="56"/>
  <c r="W33" i="56"/>
  <c r="Y29" i="56"/>
  <c r="W29" i="56"/>
  <c r="U29" i="56"/>
  <c r="W28" i="56"/>
  <c r="U28" i="56"/>
  <c r="U30" i="56" s="1"/>
  <c r="Y27" i="56"/>
  <c r="W27" i="56"/>
  <c r="U27" i="56"/>
  <c r="AA23" i="56"/>
  <c r="Y23" i="56"/>
  <c r="S23" i="56"/>
  <c r="AA22" i="56"/>
  <c r="Y22" i="56"/>
  <c r="U22" i="56"/>
  <c r="S22" i="56"/>
  <c r="U19" i="56"/>
  <c r="AA18" i="56"/>
  <c r="Y18" i="56"/>
  <c r="W18" i="56"/>
  <c r="W19" i="56" s="1"/>
  <c r="U18" i="56"/>
  <c r="S18" i="56"/>
  <c r="AA17" i="56"/>
  <c r="AA19" i="56" s="1"/>
  <c r="Y17" i="56"/>
  <c r="W17" i="56"/>
  <c r="U17" i="56"/>
  <c r="S17" i="56"/>
  <c r="S19" i="56" s="1"/>
  <c r="AA12" i="56"/>
  <c r="Y12" i="56"/>
  <c r="W12" i="56"/>
  <c r="U12" i="56"/>
  <c r="S12" i="56"/>
  <c r="Q8" i="56"/>
  <c r="Q7" i="56"/>
  <c r="Q6" i="56"/>
  <c r="I62" i="55"/>
  <c r="G62" i="55"/>
  <c r="O60" i="55"/>
  <c r="M60" i="55"/>
  <c r="K60" i="55"/>
  <c r="G60" i="55"/>
  <c r="O58" i="55"/>
  <c r="M58" i="55"/>
  <c r="K58" i="55"/>
  <c r="I58" i="55"/>
  <c r="G58" i="55"/>
  <c r="E58" i="55"/>
  <c r="C58" i="55"/>
  <c r="M56" i="55"/>
  <c r="O54" i="55"/>
  <c r="M54" i="55"/>
  <c r="K54" i="55"/>
  <c r="AA50" i="55" s="1"/>
  <c r="I54" i="55"/>
  <c r="G54" i="55"/>
  <c r="E54" i="55"/>
  <c r="C54" i="55"/>
  <c r="AA52" i="55"/>
  <c r="S52" i="55"/>
  <c r="O52" i="55"/>
  <c r="M52" i="55"/>
  <c r="K52" i="55"/>
  <c r="AA45" i="55" s="1"/>
  <c r="I52" i="55"/>
  <c r="G52" i="55"/>
  <c r="E52" i="55"/>
  <c r="C52" i="55"/>
  <c r="S45" i="55" s="1"/>
  <c r="Y50" i="55"/>
  <c r="U50" i="55"/>
  <c r="O50" i="55"/>
  <c r="O56" i="55" s="1"/>
  <c r="M50" i="55"/>
  <c r="K50" i="55"/>
  <c r="I50" i="55"/>
  <c r="I56" i="55" s="1"/>
  <c r="G50" i="55"/>
  <c r="G56" i="55" s="1"/>
  <c r="W35" i="55" s="1"/>
  <c r="E50" i="55"/>
  <c r="E56" i="55" s="1"/>
  <c r="C50" i="55"/>
  <c r="AA48" i="55"/>
  <c r="Y48" i="55"/>
  <c r="W48" i="55"/>
  <c r="U48" i="55"/>
  <c r="S48" i="55"/>
  <c r="O48" i="55"/>
  <c r="M48" i="55"/>
  <c r="AA44" i="55" s="1"/>
  <c r="K48" i="55"/>
  <c r="I48" i="55"/>
  <c r="G48" i="55"/>
  <c r="W44" i="55" s="1"/>
  <c r="E48" i="55"/>
  <c r="C48" i="55"/>
  <c r="AA46" i="55"/>
  <c r="Y46" i="55"/>
  <c r="W46" i="55"/>
  <c r="U46" i="55"/>
  <c r="S46" i="55"/>
  <c r="W45" i="55"/>
  <c r="U45" i="55"/>
  <c r="W43" i="55"/>
  <c r="U43" i="55"/>
  <c r="E43" i="55"/>
  <c r="E62" i="55" s="1"/>
  <c r="C43" i="55"/>
  <c r="C62" i="55" s="1"/>
  <c r="I42" i="55"/>
  <c r="I60" i="55" s="1"/>
  <c r="Y52" i="55" s="1"/>
  <c r="G42" i="55"/>
  <c r="E42" i="55"/>
  <c r="E60" i="55" s="1"/>
  <c r="U52" i="55" s="1"/>
  <c r="C42" i="55"/>
  <c r="C60" i="55" s="1"/>
  <c r="Y35" i="55"/>
  <c r="Y34" i="55"/>
  <c r="W34" i="55"/>
  <c r="Y33" i="55"/>
  <c r="Y36" i="55" s="1"/>
  <c r="Y29" i="55"/>
  <c r="U29" i="55"/>
  <c r="Y28" i="55"/>
  <c r="W28" i="55"/>
  <c r="U28" i="55"/>
  <c r="U30" i="55" s="1"/>
  <c r="Y27" i="55"/>
  <c r="Y30" i="55" s="1"/>
  <c r="W27" i="55"/>
  <c r="U27" i="55"/>
  <c r="AA22" i="55"/>
  <c r="Y22" i="55"/>
  <c r="S22" i="55"/>
  <c r="U19" i="55"/>
  <c r="AA18" i="55"/>
  <c r="Y18" i="55"/>
  <c r="W18" i="55"/>
  <c r="W19" i="55" s="1"/>
  <c r="U18" i="55"/>
  <c r="S18" i="55"/>
  <c r="Y17" i="55"/>
  <c r="Y19" i="55" s="1"/>
  <c r="W17" i="55"/>
  <c r="U17" i="55"/>
  <c r="AA12" i="55"/>
  <c r="Y12" i="55"/>
  <c r="W12" i="55"/>
  <c r="U12" i="55"/>
  <c r="S12" i="55"/>
  <c r="Q8" i="55"/>
  <c r="Q7" i="55"/>
  <c r="Q6" i="55"/>
  <c r="I62" i="54"/>
  <c r="E62" i="54"/>
  <c r="O60" i="54"/>
  <c r="M60" i="54"/>
  <c r="K60" i="54"/>
  <c r="I60" i="54"/>
  <c r="G60" i="54"/>
  <c r="W52" i="54" s="1"/>
  <c r="O58" i="54"/>
  <c r="M58" i="54"/>
  <c r="K58" i="54"/>
  <c r="I58" i="54"/>
  <c r="G58" i="54"/>
  <c r="E58" i="54"/>
  <c r="C58" i="54"/>
  <c r="O56" i="54"/>
  <c r="K56" i="54"/>
  <c r="AA35" i="54" s="1"/>
  <c r="G56" i="54"/>
  <c r="C56" i="54"/>
  <c r="S33" i="54" s="1"/>
  <c r="O54" i="54"/>
  <c r="M54" i="54"/>
  <c r="AA22" i="54" s="1"/>
  <c r="K54" i="54"/>
  <c r="I54" i="54"/>
  <c r="G54" i="54"/>
  <c r="E54" i="54"/>
  <c r="C54" i="54"/>
  <c r="AA52" i="54"/>
  <c r="Y52" i="54"/>
  <c r="O52" i="54"/>
  <c r="M52" i="54"/>
  <c r="K52" i="54"/>
  <c r="I52" i="54"/>
  <c r="Y45" i="54" s="1"/>
  <c r="G52" i="54"/>
  <c r="E52" i="54"/>
  <c r="C52" i="54"/>
  <c r="AA50" i="54"/>
  <c r="O50" i="54"/>
  <c r="M50" i="54"/>
  <c r="M56" i="54" s="1"/>
  <c r="K50" i="54"/>
  <c r="I50" i="54"/>
  <c r="G50" i="54"/>
  <c r="E50" i="54"/>
  <c r="U28" i="54" s="1"/>
  <c r="C50" i="54"/>
  <c r="AA48" i="54"/>
  <c r="Y48" i="54"/>
  <c r="W48" i="54"/>
  <c r="U48" i="54"/>
  <c r="AC48" i="54" s="1"/>
  <c r="S48" i="54"/>
  <c r="O48" i="54"/>
  <c r="M48" i="54"/>
  <c r="K48" i="54"/>
  <c r="I48" i="54"/>
  <c r="G48" i="54"/>
  <c r="E48" i="54"/>
  <c r="U44" i="54" s="1"/>
  <c r="C48" i="54"/>
  <c r="S44" i="54" s="1"/>
  <c r="AA46" i="54"/>
  <c r="Y46" i="54"/>
  <c r="W46" i="54"/>
  <c r="U46" i="54"/>
  <c r="S46" i="54"/>
  <c r="AC46" i="54" s="1"/>
  <c r="AA45" i="54"/>
  <c r="U45" i="54"/>
  <c r="S45" i="54"/>
  <c r="W44" i="54"/>
  <c r="I44" i="54"/>
  <c r="G44" i="54"/>
  <c r="G62" i="54" s="1"/>
  <c r="W50" i="54" s="1"/>
  <c r="E44" i="54"/>
  <c r="C44" i="54"/>
  <c r="C62" i="54" s="1"/>
  <c r="S50" i="54" s="1"/>
  <c r="AA43" i="54"/>
  <c r="U43" i="54"/>
  <c r="S43" i="54"/>
  <c r="I42" i="54"/>
  <c r="G42" i="54"/>
  <c r="E42" i="54"/>
  <c r="E60" i="54" s="1"/>
  <c r="C42" i="54"/>
  <c r="C60" i="54" s="1"/>
  <c r="S52" i="54" s="1"/>
  <c r="W36" i="54"/>
  <c r="W35" i="54"/>
  <c r="S35" i="54"/>
  <c r="W34" i="54"/>
  <c r="S34" i="54"/>
  <c r="AA33" i="54"/>
  <c r="W33" i="54"/>
  <c r="W54" i="54" s="1"/>
  <c r="AA29" i="54"/>
  <c r="W29" i="54"/>
  <c r="W30" i="54" s="1"/>
  <c r="U29" i="54"/>
  <c r="S29" i="54"/>
  <c r="AA28" i="54"/>
  <c r="Y28" i="54"/>
  <c r="W28" i="54"/>
  <c r="S28" i="54"/>
  <c r="AA27" i="54"/>
  <c r="AA30" i="54" s="1"/>
  <c r="W27" i="54"/>
  <c r="U27" i="54"/>
  <c r="U30" i="54" s="1"/>
  <c r="S27" i="54"/>
  <c r="S30" i="54" s="1"/>
  <c r="Y22" i="54"/>
  <c r="W22" i="54"/>
  <c r="U22" i="54"/>
  <c r="AA18" i="54"/>
  <c r="Y18" i="54"/>
  <c r="W18" i="54"/>
  <c r="U18" i="54"/>
  <c r="S18" i="54"/>
  <c r="AA17" i="54"/>
  <c r="AA19" i="54" s="1"/>
  <c r="W17" i="54"/>
  <c r="W19" i="54" s="1"/>
  <c r="U17" i="54"/>
  <c r="U19" i="54" s="1"/>
  <c r="S17" i="54"/>
  <c r="S19" i="54" s="1"/>
  <c r="AA12" i="54"/>
  <c r="Y12" i="54"/>
  <c r="W12" i="54"/>
  <c r="U12" i="54"/>
  <c r="S12" i="54"/>
  <c r="Q8" i="54"/>
  <c r="Q7" i="54"/>
  <c r="Q6" i="54"/>
  <c r="I62" i="53"/>
  <c r="G62" i="53"/>
  <c r="E62" i="53"/>
  <c r="U50" i="53" s="1"/>
  <c r="C62" i="53"/>
  <c r="O60" i="53"/>
  <c r="K60" i="53"/>
  <c r="I60" i="53"/>
  <c r="Y52" i="53" s="1"/>
  <c r="E60" i="53"/>
  <c r="U52" i="53" s="1"/>
  <c r="O58" i="53"/>
  <c r="M58" i="53"/>
  <c r="K58" i="53"/>
  <c r="I58" i="53"/>
  <c r="G58" i="53"/>
  <c r="E58" i="53"/>
  <c r="C58" i="53"/>
  <c r="I56" i="53"/>
  <c r="G56" i="53"/>
  <c r="W35" i="53" s="1"/>
  <c r="O54" i="53"/>
  <c r="M54" i="53"/>
  <c r="K54" i="53"/>
  <c r="AA50" i="53" s="1"/>
  <c r="I54" i="53"/>
  <c r="Y22" i="53" s="1"/>
  <c r="G54" i="53"/>
  <c r="E54" i="53"/>
  <c r="C54" i="53"/>
  <c r="AA52" i="53"/>
  <c r="W52" i="53"/>
  <c r="O52" i="53"/>
  <c r="M52" i="53"/>
  <c r="K52" i="53"/>
  <c r="I52" i="53"/>
  <c r="Y44" i="53" s="1"/>
  <c r="G52" i="53"/>
  <c r="E52" i="53"/>
  <c r="U45" i="53" s="1"/>
  <c r="C52" i="53"/>
  <c r="Y50" i="53"/>
  <c r="W50" i="53"/>
  <c r="O50" i="53"/>
  <c r="O56" i="53" s="1"/>
  <c r="M50" i="53"/>
  <c r="M56" i="53" s="1"/>
  <c r="K50" i="53"/>
  <c r="K56" i="53" s="1"/>
  <c r="AA34" i="53" s="1"/>
  <c r="I50" i="53"/>
  <c r="G50" i="53"/>
  <c r="W29" i="53" s="1"/>
  <c r="E50" i="53"/>
  <c r="E56" i="53" s="1"/>
  <c r="C50" i="53"/>
  <c r="C56" i="53" s="1"/>
  <c r="S34" i="53" s="1"/>
  <c r="AA48" i="53"/>
  <c r="Y48" i="53"/>
  <c r="W48" i="53"/>
  <c r="U48" i="53"/>
  <c r="S48" i="53"/>
  <c r="O48" i="53"/>
  <c r="M48" i="53"/>
  <c r="K48" i="53"/>
  <c r="I48" i="53"/>
  <c r="G48" i="53"/>
  <c r="W44" i="53" s="1"/>
  <c r="E48" i="53"/>
  <c r="C48" i="53"/>
  <c r="AA46" i="53"/>
  <c r="Y46" i="53"/>
  <c r="W46" i="53"/>
  <c r="U46" i="53"/>
  <c r="S46" i="53"/>
  <c r="AC46" i="53" s="1"/>
  <c r="Y45" i="53"/>
  <c r="W45" i="53"/>
  <c r="AA44" i="53"/>
  <c r="S44" i="53"/>
  <c r="W43" i="53"/>
  <c r="M42" i="53"/>
  <c r="M60" i="53" s="1"/>
  <c r="I42" i="53"/>
  <c r="G42" i="53"/>
  <c r="G60" i="53" s="1"/>
  <c r="E42" i="53"/>
  <c r="C42" i="53"/>
  <c r="C60" i="53" s="1"/>
  <c r="S52" i="53" s="1"/>
  <c r="Y35" i="53"/>
  <c r="Y34" i="53"/>
  <c r="Y33" i="53"/>
  <c r="Y36" i="53" s="1"/>
  <c r="Y29" i="53"/>
  <c r="U29" i="53"/>
  <c r="Y28" i="53"/>
  <c r="W28" i="53"/>
  <c r="U28" i="53"/>
  <c r="U30" i="53" s="1"/>
  <c r="Y27" i="53"/>
  <c r="Y30" i="53" s="1"/>
  <c r="U27" i="53"/>
  <c r="AA22" i="53"/>
  <c r="W22" i="53"/>
  <c r="U22" i="53"/>
  <c r="S22" i="53"/>
  <c r="U19" i="53"/>
  <c r="AA18" i="53"/>
  <c r="Y18" i="53"/>
  <c r="W18" i="53"/>
  <c r="U18" i="53"/>
  <c r="S18" i="53"/>
  <c r="Y17" i="53"/>
  <c r="Y19" i="53" s="1"/>
  <c r="U17" i="53"/>
  <c r="AA12" i="53"/>
  <c r="Y12" i="53"/>
  <c r="W12" i="53"/>
  <c r="U12" i="53"/>
  <c r="S12" i="53"/>
  <c r="Q8" i="53"/>
  <c r="Q7" i="53"/>
  <c r="Q6" i="53"/>
  <c r="I62" i="52"/>
  <c r="G62" i="52"/>
  <c r="E62" i="52"/>
  <c r="C62" i="52"/>
  <c r="O60" i="52"/>
  <c r="M60" i="52"/>
  <c r="K60" i="52"/>
  <c r="I60" i="52"/>
  <c r="G60" i="52"/>
  <c r="W52" i="52" s="1"/>
  <c r="O58" i="52"/>
  <c r="M58" i="52"/>
  <c r="K58" i="52"/>
  <c r="I58" i="52"/>
  <c r="G58" i="52"/>
  <c r="E58" i="52"/>
  <c r="C58" i="52"/>
  <c r="O56" i="52"/>
  <c r="K56" i="52"/>
  <c r="AA34" i="52" s="1"/>
  <c r="G56" i="52"/>
  <c r="C56" i="52"/>
  <c r="S34" i="52" s="1"/>
  <c r="W54" i="52"/>
  <c r="O54" i="52"/>
  <c r="M54" i="52"/>
  <c r="AA22" i="52" s="1"/>
  <c r="K54" i="52"/>
  <c r="I54" i="52"/>
  <c r="Y50" i="52" s="1"/>
  <c r="G54" i="52"/>
  <c r="E54" i="52"/>
  <c r="S22" i="52" s="1"/>
  <c r="C54" i="52"/>
  <c r="AA52" i="52"/>
  <c r="Y52" i="52"/>
  <c r="O52" i="52"/>
  <c r="M52" i="52"/>
  <c r="K52" i="52"/>
  <c r="I52" i="52"/>
  <c r="Y45" i="52" s="1"/>
  <c r="G52" i="52"/>
  <c r="W45" i="52" s="1"/>
  <c r="E52" i="52"/>
  <c r="C52" i="52"/>
  <c r="AA50" i="52"/>
  <c r="W50" i="52"/>
  <c r="S50" i="52"/>
  <c r="O50" i="52"/>
  <c r="M50" i="52"/>
  <c r="M56" i="52" s="1"/>
  <c r="K50" i="52"/>
  <c r="I50" i="52"/>
  <c r="I56" i="52" s="1"/>
  <c r="G50" i="52"/>
  <c r="E50" i="52"/>
  <c r="U28" i="52" s="1"/>
  <c r="C50" i="52"/>
  <c r="AA48" i="52"/>
  <c r="Y48" i="52"/>
  <c r="W48" i="52"/>
  <c r="U48" i="52"/>
  <c r="AC48" i="52" s="1"/>
  <c r="S48" i="52"/>
  <c r="O48" i="52"/>
  <c r="M48" i="52"/>
  <c r="K48" i="52"/>
  <c r="AA44" i="52" s="1"/>
  <c r="I48" i="52"/>
  <c r="G48" i="52"/>
  <c r="E48" i="52"/>
  <c r="U44" i="52" s="1"/>
  <c r="C48" i="52"/>
  <c r="S44" i="52" s="1"/>
  <c r="AA46" i="52"/>
  <c r="Y46" i="52"/>
  <c r="W46" i="52"/>
  <c r="U46" i="52"/>
  <c r="S46" i="52"/>
  <c r="AC46" i="52" s="1"/>
  <c r="AA45" i="52"/>
  <c r="U45" i="52"/>
  <c r="S45" i="52"/>
  <c r="AC45" i="52" s="1"/>
  <c r="W44" i="52"/>
  <c r="AA43" i="52"/>
  <c r="U43" i="52"/>
  <c r="S43" i="52"/>
  <c r="I42" i="52"/>
  <c r="G42" i="52"/>
  <c r="E42" i="52"/>
  <c r="E60" i="52" s="1"/>
  <c r="U52" i="52" s="1"/>
  <c r="C42" i="52"/>
  <c r="C60" i="52" s="1"/>
  <c r="S52" i="52" s="1"/>
  <c r="AA35" i="52"/>
  <c r="W35" i="52"/>
  <c r="S35" i="52"/>
  <c r="W34" i="52"/>
  <c r="W36" i="52" s="1"/>
  <c r="AA33" i="52"/>
  <c r="W33" i="52"/>
  <c r="S33" i="52"/>
  <c r="AA29" i="52"/>
  <c r="W29" i="52"/>
  <c r="U29" i="52"/>
  <c r="S29" i="52"/>
  <c r="AA28" i="52"/>
  <c r="W28" i="52"/>
  <c r="W30" i="52" s="1"/>
  <c r="S28" i="52"/>
  <c r="AA27" i="52"/>
  <c r="AA30" i="52" s="1"/>
  <c r="W27" i="52"/>
  <c r="U27" i="52"/>
  <c r="U30" i="52" s="1"/>
  <c r="S27" i="52"/>
  <c r="Y22" i="52"/>
  <c r="W22" i="52"/>
  <c r="U22" i="52"/>
  <c r="W19" i="52"/>
  <c r="AA18" i="52"/>
  <c r="Y18" i="52"/>
  <c r="W18" i="52"/>
  <c r="U18" i="52"/>
  <c r="S18" i="52"/>
  <c r="AA17" i="52"/>
  <c r="AA19" i="52" s="1"/>
  <c r="W17" i="52"/>
  <c r="U17" i="52"/>
  <c r="U19" i="52" s="1"/>
  <c r="S17" i="52"/>
  <c r="S19" i="52" s="1"/>
  <c r="AA12" i="52"/>
  <c r="Y12" i="52"/>
  <c r="W12" i="52"/>
  <c r="Q8" i="52"/>
  <c r="Q7" i="52"/>
  <c r="Q6" i="52"/>
  <c r="J1137" i="51"/>
  <c r="I1137" i="51"/>
  <c r="H1137" i="51"/>
  <c r="F1137" i="51"/>
  <c r="J1136" i="51"/>
  <c r="H1136" i="51"/>
  <c r="I1136" i="51" s="1"/>
  <c r="F1136" i="51"/>
  <c r="J1135" i="51"/>
  <c r="H1135" i="51"/>
  <c r="I1135" i="51" s="1"/>
  <c r="F1135" i="51"/>
  <c r="J1134" i="51"/>
  <c r="H1134" i="51"/>
  <c r="I1134" i="51" s="1"/>
  <c r="F1134" i="51"/>
  <c r="J1133" i="51"/>
  <c r="H1133" i="51"/>
  <c r="I1133" i="51" s="1"/>
  <c r="F1133" i="51"/>
  <c r="J1132" i="51"/>
  <c r="H1132" i="51"/>
  <c r="I1132" i="51" s="1"/>
  <c r="F1132" i="51"/>
  <c r="J1131" i="51"/>
  <c r="H1131" i="51"/>
  <c r="I1131" i="51" s="1"/>
  <c r="F1131" i="51"/>
  <c r="J1130" i="51"/>
  <c r="H1130" i="51"/>
  <c r="I1130" i="51" s="1"/>
  <c r="F1130" i="51"/>
  <c r="J1129" i="51"/>
  <c r="H1129" i="51"/>
  <c r="I1129" i="51" s="1"/>
  <c r="F1129" i="51"/>
  <c r="J1128" i="51"/>
  <c r="H1128" i="51"/>
  <c r="I1128" i="51" s="1"/>
  <c r="F1128" i="51"/>
  <c r="J1127" i="51"/>
  <c r="H1127" i="51"/>
  <c r="I1127" i="51" s="1"/>
  <c r="F1127" i="51"/>
  <c r="J1126" i="51"/>
  <c r="H1126" i="51"/>
  <c r="I1126" i="51" s="1"/>
  <c r="F1126" i="51"/>
  <c r="J1125" i="51"/>
  <c r="H1125" i="51"/>
  <c r="I1125" i="51" s="1"/>
  <c r="F1125" i="51"/>
  <c r="J1124" i="51"/>
  <c r="H1124" i="51"/>
  <c r="I1124" i="51" s="1"/>
  <c r="F1124" i="51"/>
  <c r="J1123" i="51"/>
  <c r="H1123" i="51"/>
  <c r="I1123" i="51" s="1"/>
  <c r="F1123" i="51"/>
  <c r="J1122" i="51"/>
  <c r="H1122" i="51"/>
  <c r="I1122" i="51" s="1"/>
  <c r="F1122" i="51"/>
  <c r="J1121" i="51"/>
  <c r="H1121" i="51"/>
  <c r="I1121" i="51" s="1"/>
  <c r="F1121" i="51"/>
  <c r="J1120" i="51"/>
  <c r="H1120" i="51"/>
  <c r="I1120" i="51" s="1"/>
  <c r="F1120" i="51"/>
  <c r="J1119" i="51"/>
  <c r="H1119" i="51"/>
  <c r="I1119" i="51" s="1"/>
  <c r="F1119" i="51"/>
  <c r="J1118" i="51"/>
  <c r="H1118" i="51"/>
  <c r="I1118" i="51" s="1"/>
  <c r="F1118" i="51"/>
  <c r="J1117" i="51"/>
  <c r="H1117" i="51"/>
  <c r="I1117" i="51" s="1"/>
  <c r="F1117" i="51"/>
  <c r="J1116" i="51"/>
  <c r="H1116" i="51"/>
  <c r="I1116" i="51" s="1"/>
  <c r="F1116" i="51"/>
  <c r="J1115" i="51"/>
  <c r="H1115" i="51"/>
  <c r="I1115" i="51" s="1"/>
  <c r="F1115" i="51"/>
  <c r="J1114" i="51"/>
  <c r="H1114" i="51"/>
  <c r="I1114" i="51" s="1"/>
  <c r="F1114" i="51"/>
  <c r="J1113" i="51"/>
  <c r="H1113" i="51"/>
  <c r="I1113" i="51" s="1"/>
  <c r="F1113" i="51"/>
  <c r="J1112" i="51"/>
  <c r="H1112" i="51"/>
  <c r="I1112" i="51" s="1"/>
  <c r="F1112" i="51"/>
  <c r="J1111" i="51"/>
  <c r="H1111" i="51"/>
  <c r="I1111" i="51" s="1"/>
  <c r="F1111" i="51"/>
  <c r="J1110" i="51"/>
  <c r="H1110" i="51"/>
  <c r="I1110" i="51" s="1"/>
  <c r="F1110" i="51"/>
  <c r="J1109" i="51"/>
  <c r="H1109" i="51"/>
  <c r="I1109" i="51" s="1"/>
  <c r="F1109" i="51"/>
  <c r="J1108" i="51"/>
  <c r="H1108" i="51"/>
  <c r="I1108" i="51" s="1"/>
  <c r="F1108" i="51"/>
  <c r="J1107" i="51"/>
  <c r="H1107" i="51"/>
  <c r="I1107" i="51" s="1"/>
  <c r="F1107" i="51"/>
  <c r="J1106" i="51"/>
  <c r="H1106" i="51"/>
  <c r="I1106" i="51" s="1"/>
  <c r="F1106" i="51"/>
  <c r="J1105" i="51"/>
  <c r="H1105" i="51"/>
  <c r="I1105" i="51" s="1"/>
  <c r="F1105" i="51"/>
  <c r="J1104" i="51"/>
  <c r="H1104" i="51"/>
  <c r="I1104" i="51" s="1"/>
  <c r="F1104" i="51"/>
  <c r="J1103" i="51"/>
  <c r="H1103" i="51"/>
  <c r="I1103" i="51" s="1"/>
  <c r="F1103" i="51"/>
  <c r="J1102" i="51"/>
  <c r="H1102" i="51"/>
  <c r="I1102" i="51" s="1"/>
  <c r="F1102" i="51"/>
  <c r="J1101" i="51"/>
  <c r="H1101" i="51"/>
  <c r="I1101" i="51" s="1"/>
  <c r="F1101" i="51"/>
  <c r="J1100" i="51"/>
  <c r="H1100" i="51"/>
  <c r="I1100" i="51" s="1"/>
  <c r="F1100" i="51"/>
  <c r="J1099" i="51"/>
  <c r="H1099" i="51"/>
  <c r="I1099" i="51" s="1"/>
  <c r="F1099" i="51"/>
  <c r="J1098" i="51"/>
  <c r="H1098" i="51"/>
  <c r="I1098" i="51" s="1"/>
  <c r="F1098" i="51"/>
  <c r="J1097" i="51"/>
  <c r="H1097" i="51"/>
  <c r="I1097" i="51" s="1"/>
  <c r="F1097" i="51"/>
  <c r="J1096" i="51"/>
  <c r="H1096" i="51"/>
  <c r="I1096" i="51" s="1"/>
  <c r="F1096" i="51"/>
  <c r="J1095" i="51"/>
  <c r="H1095" i="51"/>
  <c r="I1095" i="51" s="1"/>
  <c r="F1095" i="51"/>
  <c r="J1094" i="51"/>
  <c r="H1094" i="51"/>
  <c r="I1094" i="51" s="1"/>
  <c r="F1094" i="51"/>
  <c r="J1093" i="51"/>
  <c r="H1093" i="51"/>
  <c r="I1093" i="51" s="1"/>
  <c r="F1093" i="51"/>
  <c r="J1092" i="51"/>
  <c r="H1092" i="51"/>
  <c r="I1092" i="51" s="1"/>
  <c r="F1092" i="51"/>
  <c r="J1091" i="51"/>
  <c r="H1091" i="51"/>
  <c r="I1091" i="51" s="1"/>
  <c r="F1091" i="51"/>
  <c r="J1090" i="51"/>
  <c r="H1090" i="51"/>
  <c r="I1090" i="51" s="1"/>
  <c r="F1090" i="51"/>
  <c r="J1089" i="51"/>
  <c r="H1089" i="51"/>
  <c r="I1089" i="51" s="1"/>
  <c r="F1089" i="51"/>
  <c r="J1088" i="51"/>
  <c r="H1088" i="51"/>
  <c r="I1088" i="51" s="1"/>
  <c r="F1088" i="51"/>
  <c r="J1087" i="51"/>
  <c r="H1087" i="51"/>
  <c r="I1087" i="51" s="1"/>
  <c r="F1087" i="51"/>
  <c r="J1086" i="51"/>
  <c r="H1086" i="51"/>
  <c r="I1086" i="51" s="1"/>
  <c r="F1086" i="51"/>
  <c r="J1085" i="51"/>
  <c r="H1085" i="51"/>
  <c r="I1085" i="51" s="1"/>
  <c r="F1085" i="51"/>
  <c r="J1084" i="51"/>
  <c r="H1084" i="51"/>
  <c r="I1084" i="51" s="1"/>
  <c r="F1084" i="51"/>
  <c r="J1083" i="51"/>
  <c r="H1083" i="51"/>
  <c r="I1083" i="51" s="1"/>
  <c r="F1083" i="51"/>
  <c r="J1082" i="51"/>
  <c r="H1082" i="51"/>
  <c r="I1082" i="51" s="1"/>
  <c r="F1082" i="51"/>
  <c r="J1081" i="51"/>
  <c r="H1081" i="51"/>
  <c r="I1081" i="51" s="1"/>
  <c r="F1081" i="51"/>
  <c r="J1080" i="51"/>
  <c r="H1080" i="51"/>
  <c r="I1080" i="51" s="1"/>
  <c r="F1080" i="51"/>
  <c r="J1079" i="51"/>
  <c r="H1079" i="51"/>
  <c r="I1079" i="51" s="1"/>
  <c r="F1079" i="51"/>
  <c r="J1078" i="51"/>
  <c r="H1078" i="51"/>
  <c r="I1078" i="51" s="1"/>
  <c r="F1078" i="51"/>
  <c r="J1077" i="51"/>
  <c r="H1077" i="51"/>
  <c r="I1077" i="51" s="1"/>
  <c r="F1077" i="51"/>
  <c r="J1076" i="51"/>
  <c r="H1076" i="51"/>
  <c r="I1076" i="51" s="1"/>
  <c r="F1076" i="51"/>
  <c r="J1075" i="51"/>
  <c r="H1075" i="51"/>
  <c r="I1075" i="51" s="1"/>
  <c r="F1075" i="51"/>
  <c r="H1074" i="51"/>
  <c r="F1074" i="51"/>
  <c r="I1074" i="51" s="1"/>
  <c r="H1073" i="51"/>
  <c r="F1073" i="51"/>
  <c r="I1073" i="51" s="1"/>
  <c r="I1072" i="51"/>
  <c r="H1072" i="51"/>
  <c r="F1072" i="51"/>
  <c r="I1071" i="51"/>
  <c r="H1071" i="51"/>
  <c r="F1071" i="51"/>
  <c r="H1070" i="51"/>
  <c r="F1070" i="51"/>
  <c r="H1069" i="51"/>
  <c r="F1069" i="51"/>
  <c r="I1069" i="51" s="1"/>
  <c r="I1068" i="51"/>
  <c r="H1068" i="51"/>
  <c r="F1068" i="51"/>
  <c r="H1067" i="51"/>
  <c r="I1067" i="51" s="1"/>
  <c r="F1067" i="51"/>
  <c r="H1066" i="51"/>
  <c r="F1066" i="51"/>
  <c r="I1066" i="51" s="1"/>
  <c r="H1065" i="51"/>
  <c r="F1065" i="51"/>
  <c r="I1065" i="51" s="1"/>
  <c r="I1064" i="51"/>
  <c r="H1064" i="51"/>
  <c r="F1064" i="51"/>
  <c r="I1063" i="51"/>
  <c r="H1063" i="51"/>
  <c r="F1063" i="51"/>
  <c r="H1062" i="51"/>
  <c r="F1062" i="51"/>
  <c r="H1061" i="51"/>
  <c r="F1061" i="51"/>
  <c r="I1061" i="51" s="1"/>
  <c r="I1060" i="51"/>
  <c r="H1060" i="51"/>
  <c r="F1060" i="51"/>
  <c r="H1059" i="51"/>
  <c r="I1059" i="51" s="1"/>
  <c r="F1059" i="51"/>
  <c r="H1058" i="51"/>
  <c r="F1058" i="51"/>
  <c r="I1058" i="51" s="1"/>
  <c r="H1057" i="51"/>
  <c r="F1057" i="51"/>
  <c r="I1057" i="51" s="1"/>
  <c r="I1056" i="51"/>
  <c r="H1056" i="51"/>
  <c r="F1056" i="51"/>
  <c r="I1055" i="51"/>
  <c r="H1055" i="51"/>
  <c r="F1055" i="51"/>
  <c r="H1054" i="51"/>
  <c r="F1054" i="51"/>
  <c r="H1053" i="51"/>
  <c r="F1053" i="51"/>
  <c r="I1053" i="51" s="1"/>
  <c r="I1052" i="51"/>
  <c r="H1052" i="51"/>
  <c r="F1052" i="51"/>
  <c r="H1051" i="51"/>
  <c r="I1051" i="51" s="1"/>
  <c r="F1051" i="51"/>
  <c r="H1050" i="51"/>
  <c r="F1050" i="51"/>
  <c r="I1050" i="51" s="1"/>
  <c r="H1049" i="51"/>
  <c r="F1049" i="51"/>
  <c r="I1049" i="51" s="1"/>
  <c r="I1048" i="51"/>
  <c r="H1048" i="51"/>
  <c r="F1048" i="51"/>
  <c r="I1047" i="51"/>
  <c r="H1047" i="51"/>
  <c r="F1047" i="51"/>
  <c r="H1046" i="51"/>
  <c r="F1046" i="51"/>
  <c r="H1045" i="51"/>
  <c r="F1045" i="51"/>
  <c r="I1045" i="51" s="1"/>
  <c r="I1044" i="51"/>
  <c r="H1044" i="51"/>
  <c r="F1044" i="51"/>
  <c r="H1043" i="51"/>
  <c r="I1043" i="51" s="1"/>
  <c r="F1043" i="51"/>
  <c r="H1042" i="51"/>
  <c r="F1042" i="51"/>
  <c r="I1042" i="51" s="1"/>
  <c r="H1041" i="51"/>
  <c r="F1041" i="51"/>
  <c r="I1041" i="51" s="1"/>
  <c r="I1040" i="51"/>
  <c r="H1040" i="51"/>
  <c r="F1040" i="51"/>
  <c r="I1039" i="51"/>
  <c r="H1039" i="51"/>
  <c r="I1038" i="51"/>
  <c r="H1038" i="51"/>
  <c r="I1037" i="51"/>
  <c r="H1037" i="51"/>
  <c r="I1036" i="51"/>
  <c r="H1036" i="51"/>
  <c r="I1035" i="51"/>
  <c r="H1035" i="51"/>
  <c r="I1034" i="51"/>
  <c r="H1034" i="51"/>
  <c r="I1033" i="51"/>
  <c r="H1033" i="51"/>
  <c r="I1032" i="51"/>
  <c r="I1031" i="51"/>
  <c r="I1030" i="51"/>
  <c r="I1029" i="51"/>
  <c r="H1029" i="51"/>
  <c r="I1028" i="51"/>
  <c r="I1027" i="51"/>
  <c r="I1026" i="51"/>
  <c r="I1025" i="51"/>
  <c r="I1024" i="51"/>
  <c r="I1023" i="51"/>
  <c r="I1022" i="51"/>
  <c r="I1021" i="51"/>
  <c r="I1020" i="51"/>
  <c r="I1019" i="51"/>
  <c r="I1018" i="51"/>
  <c r="I1017" i="51"/>
  <c r="I1016" i="51"/>
  <c r="I1015" i="51"/>
  <c r="I1014" i="51"/>
  <c r="I1013" i="51"/>
  <c r="I1012" i="51"/>
  <c r="I1011" i="51"/>
  <c r="I1010" i="51"/>
  <c r="I1009" i="51"/>
  <c r="I1008" i="51"/>
  <c r="I1007" i="51"/>
  <c r="I1006" i="51"/>
  <c r="I1005" i="51"/>
  <c r="I1004" i="51"/>
  <c r="I1003" i="51"/>
  <c r="I1002" i="51"/>
  <c r="I1001" i="51"/>
  <c r="I1000" i="51"/>
  <c r="I999" i="51"/>
  <c r="I998" i="51"/>
  <c r="I997" i="51"/>
  <c r="I996" i="51"/>
  <c r="I995" i="51"/>
  <c r="I994" i="51"/>
  <c r="I993" i="51"/>
  <c r="I992" i="51"/>
  <c r="I991" i="51"/>
  <c r="I990" i="51"/>
  <c r="I989" i="51"/>
  <c r="I988" i="51"/>
  <c r="I987" i="51"/>
  <c r="I986" i="51"/>
  <c r="I985" i="51"/>
  <c r="I984" i="51"/>
  <c r="I983" i="51"/>
  <c r="I982" i="51"/>
  <c r="I981" i="51"/>
  <c r="I980" i="51"/>
  <c r="I979" i="51"/>
  <c r="I978" i="51"/>
  <c r="I977" i="51"/>
  <c r="I976" i="51"/>
  <c r="I975" i="51"/>
  <c r="I974" i="51"/>
  <c r="I973" i="51"/>
  <c r="I972" i="51"/>
  <c r="I971" i="51"/>
  <c r="I970" i="51"/>
  <c r="I969" i="51"/>
  <c r="I968" i="51"/>
  <c r="I967" i="51"/>
  <c r="I966" i="51"/>
  <c r="I965" i="51"/>
  <c r="I964" i="51"/>
  <c r="I963" i="51"/>
  <c r="I962" i="51"/>
  <c r="I961" i="51"/>
  <c r="I960" i="51"/>
  <c r="I959" i="51"/>
  <c r="I958" i="51"/>
  <c r="I957" i="51"/>
  <c r="I956" i="51"/>
  <c r="I955" i="51"/>
  <c r="I954" i="51"/>
  <c r="I953" i="51"/>
  <c r="I952" i="51"/>
  <c r="I951" i="51"/>
  <c r="I950" i="51"/>
  <c r="I949" i="51"/>
  <c r="I948" i="51"/>
  <c r="I947" i="51"/>
  <c r="I946" i="51"/>
  <c r="I945" i="51"/>
  <c r="I944" i="51"/>
  <c r="I943" i="51"/>
  <c r="I942" i="51"/>
  <c r="I941" i="51"/>
  <c r="I940" i="51"/>
  <c r="I939" i="51"/>
  <c r="I938" i="51"/>
  <c r="I937" i="51"/>
  <c r="I936" i="51"/>
  <c r="I935" i="51"/>
  <c r="I934" i="51"/>
  <c r="I933" i="51"/>
  <c r="I932" i="51"/>
  <c r="I931" i="51"/>
  <c r="I930" i="51"/>
  <c r="I929" i="51"/>
  <c r="I928" i="51"/>
  <c r="I927" i="51"/>
  <c r="I926" i="51"/>
  <c r="I925" i="51"/>
  <c r="I924" i="51"/>
  <c r="I923" i="51"/>
  <c r="I922" i="51"/>
  <c r="I921" i="51"/>
  <c r="I920" i="51"/>
  <c r="I919" i="51"/>
  <c r="I918" i="51"/>
  <c r="I917" i="51"/>
  <c r="I916" i="51"/>
  <c r="I915" i="51"/>
  <c r="I914" i="51"/>
  <c r="I913" i="51"/>
  <c r="I912" i="51"/>
  <c r="I911" i="51"/>
  <c r="I910" i="51"/>
  <c r="I909" i="51"/>
  <c r="I908" i="51"/>
  <c r="I907" i="51"/>
  <c r="I906" i="51"/>
  <c r="I905" i="51"/>
  <c r="I904" i="51"/>
  <c r="I903" i="51"/>
  <c r="J1137" i="50"/>
  <c r="H1137" i="50"/>
  <c r="F1137" i="50"/>
  <c r="I1137" i="50" s="1"/>
  <c r="J1136" i="50"/>
  <c r="H1136" i="50"/>
  <c r="F1136" i="50"/>
  <c r="I1136" i="50" s="1"/>
  <c r="J1135" i="50"/>
  <c r="H1135" i="50"/>
  <c r="F1135" i="50"/>
  <c r="J1134" i="50"/>
  <c r="H1134" i="50"/>
  <c r="F1134" i="50"/>
  <c r="J1133" i="50"/>
  <c r="H1133" i="50"/>
  <c r="F1133" i="50"/>
  <c r="I1133" i="50" s="1"/>
  <c r="J1132" i="50"/>
  <c r="H1132" i="50"/>
  <c r="F1132" i="50"/>
  <c r="I1132" i="50" s="1"/>
  <c r="J1131" i="50"/>
  <c r="H1131" i="50"/>
  <c r="F1131" i="50"/>
  <c r="J1130" i="50"/>
  <c r="H1130" i="50"/>
  <c r="F1130" i="50"/>
  <c r="J1129" i="50"/>
  <c r="H1129" i="50"/>
  <c r="F1129" i="50"/>
  <c r="I1129" i="50" s="1"/>
  <c r="J1128" i="50"/>
  <c r="H1128" i="50"/>
  <c r="F1128" i="50"/>
  <c r="I1128" i="50" s="1"/>
  <c r="J1127" i="50"/>
  <c r="H1127" i="50"/>
  <c r="F1127" i="50"/>
  <c r="J1126" i="50"/>
  <c r="H1126" i="50"/>
  <c r="F1126" i="50"/>
  <c r="J1125" i="50"/>
  <c r="H1125" i="50"/>
  <c r="F1125" i="50"/>
  <c r="I1125" i="50" s="1"/>
  <c r="J1124" i="50"/>
  <c r="H1124" i="50"/>
  <c r="F1124" i="50"/>
  <c r="I1124" i="50" s="1"/>
  <c r="J1123" i="50"/>
  <c r="H1123" i="50"/>
  <c r="F1123" i="50"/>
  <c r="J1122" i="50"/>
  <c r="H1122" i="50"/>
  <c r="F1122" i="50"/>
  <c r="J1121" i="50"/>
  <c r="H1121" i="50"/>
  <c r="F1121" i="50"/>
  <c r="I1121" i="50" s="1"/>
  <c r="J1120" i="50"/>
  <c r="H1120" i="50"/>
  <c r="F1120" i="50"/>
  <c r="I1120" i="50" s="1"/>
  <c r="J1119" i="50"/>
  <c r="H1119" i="50"/>
  <c r="F1119" i="50"/>
  <c r="J1118" i="50"/>
  <c r="H1118" i="50"/>
  <c r="F1118" i="50"/>
  <c r="J1117" i="50"/>
  <c r="H1117" i="50"/>
  <c r="F1117" i="50"/>
  <c r="I1117" i="50" s="1"/>
  <c r="J1116" i="50"/>
  <c r="H1116" i="50"/>
  <c r="F1116" i="50"/>
  <c r="I1116" i="50" s="1"/>
  <c r="J1115" i="50"/>
  <c r="H1115" i="50"/>
  <c r="F1115" i="50"/>
  <c r="J1114" i="50"/>
  <c r="H1114" i="50"/>
  <c r="F1114" i="50"/>
  <c r="J1113" i="50"/>
  <c r="H1113" i="50"/>
  <c r="F1113" i="50"/>
  <c r="I1113" i="50" s="1"/>
  <c r="J1112" i="50"/>
  <c r="H1112" i="50"/>
  <c r="F1112" i="50"/>
  <c r="I1112" i="50" s="1"/>
  <c r="J1111" i="50"/>
  <c r="H1111" i="50"/>
  <c r="F1111" i="50"/>
  <c r="J1110" i="50"/>
  <c r="I1110" i="50"/>
  <c r="H1110" i="50"/>
  <c r="F1110" i="50"/>
  <c r="J1109" i="50"/>
  <c r="I1109" i="50"/>
  <c r="H1109" i="50"/>
  <c r="F1109" i="50"/>
  <c r="J1108" i="50"/>
  <c r="I1108" i="50"/>
  <c r="H1108" i="50"/>
  <c r="F1108" i="50"/>
  <c r="J1107" i="50"/>
  <c r="I1107" i="50"/>
  <c r="H1107" i="50"/>
  <c r="F1107" i="50"/>
  <c r="J1106" i="50"/>
  <c r="I1106" i="50"/>
  <c r="H1106" i="50"/>
  <c r="F1106" i="50"/>
  <c r="J1105" i="50"/>
  <c r="I1105" i="50"/>
  <c r="H1105" i="50"/>
  <c r="F1105" i="50"/>
  <c r="J1104" i="50"/>
  <c r="I1104" i="50"/>
  <c r="H1104" i="50"/>
  <c r="F1104" i="50"/>
  <c r="J1103" i="50"/>
  <c r="I1103" i="50"/>
  <c r="H1103" i="50"/>
  <c r="F1103" i="50"/>
  <c r="J1102" i="50"/>
  <c r="I1102" i="50"/>
  <c r="H1102" i="50"/>
  <c r="F1102" i="50"/>
  <c r="J1101" i="50"/>
  <c r="I1101" i="50"/>
  <c r="H1101" i="50"/>
  <c r="F1101" i="50"/>
  <c r="J1100" i="50"/>
  <c r="I1100" i="50"/>
  <c r="H1100" i="50"/>
  <c r="F1100" i="50"/>
  <c r="J1099" i="50"/>
  <c r="I1099" i="50"/>
  <c r="H1099" i="50"/>
  <c r="F1099" i="50"/>
  <c r="J1098" i="50"/>
  <c r="I1098" i="50"/>
  <c r="H1098" i="50"/>
  <c r="F1098" i="50"/>
  <c r="J1097" i="50"/>
  <c r="I1097" i="50"/>
  <c r="H1097" i="50"/>
  <c r="F1097" i="50"/>
  <c r="J1096" i="50"/>
  <c r="I1096" i="50"/>
  <c r="H1096" i="50"/>
  <c r="F1096" i="50"/>
  <c r="J1095" i="50"/>
  <c r="I1095" i="50"/>
  <c r="H1095" i="50"/>
  <c r="F1095" i="50"/>
  <c r="J1094" i="50"/>
  <c r="I1094" i="50"/>
  <c r="H1094" i="50"/>
  <c r="F1094" i="50"/>
  <c r="J1093" i="50"/>
  <c r="I1093" i="50"/>
  <c r="H1093" i="50"/>
  <c r="F1093" i="50"/>
  <c r="J1092" i="50"/>
  <c r="I1092" i="50"/>
  <c r="H1092" i="50"/>
  <c r="F1092" i="50"/>
  <c r="J1091" i="50"/>
  <c r="I1091" i="50"/>
  <c r="H1091" i="50"/>
  <c r="F1091" i="50"/>
  <c r="J1090" i="50"/>
  <c r="I1090" i="50"/>
  <c r="H1090" i="50"/>
  <c r="F1090" i="50"/>
  <c r="J1089" i="50"/>
  <c r="I1089" i="50"/>
  <c r="H1089" i="50"/>
  <c r="F1089" i="50"/>
  <c r="J1088" i="50"/>
  <c r="I1088" i="50"/>
  <c r="H1088" i="50"/>
  <c r="F1088" i="50"/>
  <c r="J1087" i="50"/>
  <c r="I1087" i="50"/>
  <c r="H1087" i="50"/>
  <c r="F1087" i="50"/>
  <c r="J1086" i="50"/>
  <c r="I1086" i="50"/>
  <c r="H1086" i="50"/>
  <c r="F1086" i="50"/>
  <c r="J1085" i="50"/>
  <c r="I1085" i="50"/>
  <c r="H1085" i="50"/>
  <c r="F1085" i="50"/>
  <c r="J1084" i="50"/>
  <c r="I1084" i="50"/>
  <c r="H1084" i="50"/>
  <c r="F1084" i="50"/>
  <c r="J1083" i="50"/>
  <c r="I1083" i="50"/>
  <c r="H1083" i="50"/>
  <c r="F1083" i="50"/>
  <c r="J1082" i="50"/>
  <c r="I1082" i="50"/>
  <c r="H1082" i="50"/>
  <c r="F1082" i="50"/>
  <c r="J1081" i="50"/>
  <c r="I1081" i="50"/>
  <c r="H1081" i="50"/>
  <c r="F1081" i="50"/>
  <c r="J1080" i="50"/>
  <c r="I1080" i="50"/>
  <c r="H1080" i="50"/>
  <c r="F1080" i="50"/>
  <c r="J1079" i="50"/>
  <c r="I1079" i="50"/>
  <c r="H1079" i="50"/>
  <c r="F1079" i="50"/>
  <c r="J1078" i="50"/>
  <c r="I1078" i="50"/>
  <c r="H1078" i="50"/>
  <c r="F1078" i="50"/>
  <c r="J1077" i="50"/>
  <c r="I1077" i="50"/>
  <c r="H1077" i="50"/>
  <c r="F1077" i="50"/>
  <c r="J1076" i="50"/>
  <c r="I1076" i="50"/>
  <c r="H1076" i="50"/>
  <c r="F1076" i="50"/>
  <c r="J1075" i="50"/>
  <c r="I1075" i="50"/>
  <c r="H1075" i="50"/>
  <c r="F1075" i="50"/>
  <c r="H1074" i="50"/>
  <c r="F1074" i="50"/>
  <c r="I1074" i="50" s="1"/>
  <c r="H1073" i="50"/>
  <c r="F1073" i="50"/>
  <c r="I1073" i="50" s="1"/>
  <c r="I1072" i="50"/>
  <c r="H1072" i="50"/>
  <c r="F1072" i="50"/>
  <c r="I1071" i="50"/>
  <c r="H1071" i="50"/>
  <c r="F1071" i="50"/>
  <c r="H1070" i="50"/>
  <c r="F1070" i="50"/>
  <c r="I1070" i="50" s="1"/>
  <c r="H1069" i="50"/>
  <c r="F1069" i="50"/>
  <c r="I1069" i="50" s="1"/>
  <c r="I1068" i="50"/>
  <c r="H1068" i="50"/>
  <c r="F1068" i="50"/>
  <c r="I1067" i="50"/>
  <c r="H1067" i="50"/>
  <c r="F1067" i="50"/>
  <c r="H1066" i="50"/>
  <c r="F1066" i="50"/>
  <c r="I1066" i="50" s="1"/>
  <c r="H1065" i="50"/>
  <c r="F1065" i="50"/>
  <c r="I1065" i="50" s="1"/>
  <c r="I1064" i="50"/>
  <c r="H1064" i="50"/>
  <c r="F1064" i="50"/>
  <c r="I1063" i="50"/>
  <c r="H1063" i="50"/>
  <c r="F1063" i="50"/>
  <c r="H1062" i="50"/>
  <c r="F1062" i="50"/>
  <c r="I1062" i="50" s="1"/>
  <c r="H1061" i="50"/>
  <c r="F1061" i="50"/>
  <c r="I1061" i="50" s="1"/>
  <c r="I1060" i="50"/>
  <c r="H1060" i="50"/>
  <c r="F1060" i="50"/>
  <c r="I1059" i="50"/>
  <c r="H1059" i="50"/>
  <c r="F1059" i="50"/>
  <c r="H1058" i="50"/>
  <c r="F1058" i="50"/>
  <c r="I1058" i="50" s="1"/>
  <c r="H1057" i="50"/>
  <c r="F1057" i="50"/>
  <c r="I1057" i="50" s="1"/>
  <c r="I1056" i="50"/>
  <c r="H1056" i="50"/>
  <c r="F1056" i="50"/>
  <c r="I1055" i="50"/>
  <c r="H1055" i="50"/>
  <c r="F1055" i="50"/>
  <c r="H1054" i="50"/>
  <c r="F1054" i="50"/>
  <c r="I1054" i="50" s="1"/>
  <c r="H1053" i="50"/>
  <c r="F1053" i="50"/>
  <c r="I1053" i="50" s="1"/>
  <c r="I1052" i="50"/>
  <c r="H1052" i="50"/>
  <c r="F1052" i="50"/>
  <c r="I1051" i="50"/>
  <c r="H1051" i="50"/>
  <c r="F1051" i="50"/>
  <c r="H1050" i="50"/>
  <c r="F1050" i="50"/>
  <c r="I1050" i="50" s="1"/>
  <c r="H1049" i="50"/>
  <c r="F1049" i="50"/>
  <c r="I1049" i="50" s="1"/>
  <c r="I1048" i="50"/>
  <c r="H1048" i="50"/>
  <c r="F1048" i="50"/>
  <c r="I1047" i="50"/>
  <c r="H1047" i="50"/>
  <c r="F1047" i="50"/>
  <c r="H1046" i="50"/>
  <c r="F1046" i="50"/>
  <c r="I1046" i="50" s="1"/>
  <c r="H1045" i="50"/>
  <c r="F1045" i="50"/>
  <c r="I1045" i="50" s="1"/>
  <c r="I1044" i="50"/>
  <c r="H1044" i="50"/>
  <c r="F1044" i="50"/>
  <c r="I1043" i="50"/>
  <c r="H1043" i="50"/>
  <c r="F1043" i="50"/>
  <c r="H1042" i="50"/>
  <c r="F1042" i="50"/>
  <c r="I1042" i="50" s="1"/>
  <c r="H1041" i="50"/>
  <c r="F1041" i="50"/>
  <c r="I1041" i="50" s="1"/>
  <c r="I1040" i="50"/>
  <c r="H1040" i="50"/>
  <c r="F1040" i="50"/>
  <c r="I1039" i="50"/>
  <c r="H1039" i="50"/>
  <c r="H1038" i="50"/>
  <c r="I1038" i="50" s="1"/>
  <c r="H1037" i="50"/>
  <c r="I1037" i="50" s="1"/>
  <c r="H1036" i="50"/>
  <c r="I1036" i="50" s="1"/>
  <c r="I1035" i="50"/>
  <c r="H1035" i="50"/>
  <c r="H1034" i="50"/>
  <c r="I1034" i="50" s="1"/>
  <c r="H1033" i="50"/>
  <c r="I1033" i="50" s="1"/>
  <c r="I1032" i="50"/>
  <c r="I1031" i="50"/>
  <c r="I1030" i="50"/>
  <c r="I1029" i="50"/>
  <c r="H1029" i="50"/>
  <c r="I1028" i="50"/>
  <c r="I1027" i="50"/>
  <c r="I1026" i="50"/>
  <c r="I1025" i="50"/>
  <c r="I1024" i="50"/>
  <c r="I1023" i="50"/>
  <c r="I1022" i="50"/>
  <c r="I1021" i="50"/>
  <c r="I1020" i="50"/>
  <c r="I1019" i="50"/>
  <c r="I1018" i="50"/>
  <c r="I1017" i="50"/>
  <c r="I1016" i="50"/>
  <c r="I1015" i="50"/>
  <c r="I1014" i="50"/>
  <c r="I1013" i="50"/>
  <c r="I1012" i="50"/>
  <c r="I1011" i="50"/>
  <c r="I1010" i="50"/>
  <c r="I1009" i="50"/>
  <c r="I1008" i="50"/>
  <c r="I1007" i="50"/>
  <c r="I1006" i="50"/>
  <c r="I1005" i="50"/>
  <c r="I1004" i="50"/>
  <c r="I1003" i="50"/>
  <c r="I1002" i="50"/>
  <c r="I1001" i="50"/>
  <c r="I1000" i="50"/>
  <c r="I999" i="50"/>
  <c r="I998" i="50"/>
  <c r="I997" i="50"/>
  <c r="I996" i="50"/>
  <c r="I995" i="50"/>
  <c r="I994" i="50"/>
  <c r="I993" i="50"/>
  <c r="I992" i="50"/>
  <c r="I991" i="50"/>
  <c r="I990" i="50"/>
  <c r="I989" i="50"/>
  <c r="I988" i="50"/>
  <c r="I987" i="50"/>
  <c r="I986" i="50"/>
  <c r="I985" i="50"/>
  <c r="I984" i="50"/>
  <c r="I983" i="50"/>
  <c r="I982" i="50"/>
  <c r="I981" i="50"/>
  <c r="I980" i="50"/>
  <c r="I979" i="50"/>
  <c r="I978" i="50"/>
  <c r="I977" i="50"/>
  <c r="I976" i="50"/>
  <c r="I975" i="50"/>
  <c r="I974" i="50"/>
  <c r="I973" i="50"/>
  <c r="I972" i="50"/>
  <c r="I971" i="50"/>
  <c r="I970" i="50"/>
  <c r="I969" i="50"/>
  <c r="I968" i="50"/>
  <c r="I967" i="50"/>
  <c r="I966" i="50"/>
  <c r="I965" i="50"/>
  <c r="I964" i="50"/>
  <c r="I963" i="50"/>
  <c r="I962" i="50"/>
  <c r="I961" i="50"/>
  <c r="I960" i="50"/>
  <c r="I959" i="50"/>
  <c r="I958" i="50"/>
  <c r="I957" i="50"/>
  <c r="I956" i="50"/>
  <c r="I955" i="50"/>
  <c r="I954" i="50"/>
  <c r="I953" i="50"/>
  <c r="I952" i="50"/>
  <c r="I951" i="50"/>
  <c r="I950" i="50"/>
  <c r="I949" i="50"/>
  <c r="I948" i="50"/>
  <c r="I947" i="50"/>
  <c r="I946" i="50"/>
  <c r="I945" i="50"/>
  <c r="I944" i="50"/>
  <c r="I943" i="50"/>
  <c r="I942" i="50"/>
  <c r="I941" i="50"/>
  <c r="I940" i="50"/>
  <c r="I939" i="50"/>
  <c r="I938" i="50"/>
  <c r="I937" i="50"/>
  <c r="I936" i="50"/>
  <c r="I935" i="50"/>
  <c r="I934" i="50"/>
  <c r="I933" i="50"/>
  <c r="I932" i="50"/>
  <c r="I931" i="50"/>
  <c r="I930" i="50"/>
  <c r="I929" i="50"/>
  <c r="I928" i="50"/>
  <c r="I927" i="50"/>
  <c r="I926" i="50"/>
  <c r="I925" i="50"/>
  <c r="I924" i="50"/>
  <c r="I923" i="50"/>
  <c r="I922" i="50"/>
  <c r="I921" i="50"/>
  <c r="I920" i="50"/>
  <c r="I919" i="50"/>
  <c r="I918" i="50"/>
  <c r="I917" i="50"/>
  <c r="I916" i="50"/>
  <c r="I915" i="50"/>
  <c r="I914" i="50"/>
  <c r="I913" i="50"/>
  <c r="I912" i="50"/>
  <c r="I911" i="50"/>
  <c r="I910" i="50"/>
  <c r="I909" i="50"/>
  <c r="I908" i="50"/>
  <c r="I907" i="50"/>
  <c r="I906" i="50"/>
  <c r="I905" i="50"/>
  <c r="I904" i="50"/>
  <c r="I903" i="50"/>
  <c r="I902" i="50"/>
  <c r="I901" i="50"/>
  <c r="I900" i="50"/>
  <c r="I899" i="50"/>
  <c r="I898" i="50"/>
  <c r="I897" i="50"/>
  <c r="I896" i="50"/>
  <c r="I895" i="50"/>
  <c r="I894" i="50"/>
  <c r="I893" i="50"/>
  <c r="I892" i="50"/>
  <c r="I891" i="50"/>
  <c r="I890" i="50"/>
  <c r="I889" i="50"/>
  <c r="I888" i="50"/>
  <c r="I887" i="50"/>
  <c r="I886" i="50"/>
  <c r="I885" i="50"/>
  <c r="I884" i="50"/>
  <c r="I883" i="50"/>
  <c r="I882" i="50"/>
  <c r="I881" i="50"/>
  <c r="I880" i="50"/>
  <c r="I879" i="50"/>
  <c r="I878" i="50"/>
  <c r="I877" i="50"/>
  <c r="I876" i="50"/>
  <c r="I875" i="50"/>
  <c r="I874" i="50"/>
  <c r="I873" i="50"/>
  <c r="I872" i="50"/>
  <c r="I871" i="50"/>
  <c r="I870" i="50"/>
  <c r="I869" i="50"/>
  <c r="I868" i="50"/>
  <c r="I867" i="50"/>
  <c r="I866" i="50"/>
  <c r="I865" i="50"/>
  <c r="I864" i="50"/>
  <c r="I863" i="50"/>
  <c r="I862" i="50"/>
  <c r="I861" i="50"/>
  <c r="I860" i="50"/>
  <c r="I859" i="50"/>
  <c r="I858" i="50"/>
  <c r="I857" i="50"/>
  <c r="I856" i="50"/>
  <c r="I855" i="50"/>
  <c r="I854" i="50"/>
  <c r="I853" i="50"/>
  <c r="I852" i="50"/>
  <c r="I851" i="50"/>
  <c r="I850" i="50"/>
  <c r="I849" i="50"/>
  <c r="I848" i="50"/>
  <c r="I847" i="50"/>
  <c r="I846" i="50"/>
  <c r="I845" i="50"/>
  <c r="I844" i="50"/>
  <c r="I843" i="50"/>
  <c r="I842" i="50"/>
  <c r="I841" i="50"/>
  <c r="I840" i="50"/>
  <c r="I839" i="50"/>
  <c r="I838" i="50"/>
  <c r="I837" i="50"/>
  <c r="I836" i="50"/>
  <c r="I835" i="50"/>
  <c r="I834" i="50"/>
  <c r="I833" i="50"/>
  <c r="I832" i="50"/>
  <c r="I831" i="50"/>
  <c r="I830" i="50"/>
  <c r="I829" i="50"/>
  <c r="I828" i="50"/>
  <c r="I827" i="50"/>
  <c r="I826" i="50"/>
  <c r="I825" i="50"/>
  <c r="I824" i="50"/>
  <c r="I823" i="50"/>
  <c r="I822" i="50"/>
  <c r="I821" i="50"/>
  <c r="I820" i="50"/>
  <c r="I819" i="50"/>
  <c r="I818" i="50"/>
  <c r="I817" i="50"/>
  <c r="I816" i="50"/>
  <c r="I815" i="50"/>
  <c r="I814" i="50"/>
  <c r="I813" i="50"/>
  <c r="I812" i="50"/>
  <c r="I811" i="50"/>
  <c r="I810" i="50"/>
  <c r="I809" i="50"/>
  <c r="I808" i="50"/>
  <c r="I807" i="50"/>
  <c r="I806" i="50"/>
  <c r="I805" i="50"/>
  <c r="I804" i="50"/>
  <c r="I803" i="50"/>
  <c r="I802" i="50"/>
  <c r="I801" i="50"/>
  <c r="I800" i="50"/>
  <c r="I799" i="50"/>
  <c r="I798" i="50"/>
  <c r="I797" i="50"/>
  <c r="I796" i="50"/>
  <c r="I795" i="50"/>
  <c r="I794" i="50"/>
  <c r="I793" i="50"/>
  <c r="I792" i="50"/>
  <c r="I791" i="50"/>
  <c r="I790" i="50"/>
  <c r="I789" i="50"/>
  <c r="I788" i="50"/>
  <c r="I787" i="50"/>
  <c r="I786" i="50"/>
  <c r="I785" i="50"/>
  <c r="I784" i="50"/>
  <c r="I783" i="50"/>
  <c r="I782" i="50"/>
  <c r="I781" i="50"/>
  <c r="I780" i="50"/>
  <c r="I779" i="50"/>
  <c r="I778" i="50"/>
  <c r="I777" i="50"/>
  <c r="I776" i="50"/>
  <c r="I775" i="50"/>
  <c r="I774" i="50"/>
  <c r="I773" i="50"/>
  <c r="I772" i="50"/>
  <c r="I771" i="50"/>
  <c r="I770" i="50"/>
  <c r="I769" i="50"/>
  <c r="I768" i="50"/>
  <c r="I767" i="50"/>
  <c r="I766" i="50"/>
  <c r="I765" i="50"/>
  <c r="I764" i="50"/>
  <c r="I763" i="50"/>
  <c r="I762" i="50"/>
  <c r="I761" i="50"/>
  <c r="I760" i="50"/>
  <c r="I759" i="50"/>
  <c r="I758" i="50"/>
  <c r="I757" i="50"/>
  <c r="I756" i="50"/>
  <c r="I755" i="50"/>
  <c r="I754" i="50"/>
  <c r="I753" i="50"/>
  <c r="I752" i="50"/>
  <c r="I751" i="50"/>
  <c r="I750" i="50"/>
  <c r="I749" i="50"/>
  <c r="I748" i="50"/>
  <c r="I747" i="50"/>
  <c r="I746" i="50"/>
  <c r="I745" i="50"/>
  <c r="I744" i="50"/>
  <c r="I743" i="50"/>
  <c r="I742" i="50"/>
  <c r="I741" i="50"/>
  <c r="I740" i="50"/>
  <c r="I739" i="50"/>
  <c r="I738" i="50"/>
  <c r="I737" i="50"/>
  <c r="I736" i="50"/>
  <c r="I735" i="50"/>
  <c r="I734" i="50"/>
  <c r="I733" i="50"/>
  <c r="I732" i="50"/>
  <c r="I731" i="50"/>
  <c r="I730" i="50"/>
  <c r="I729" i="50"/>
  <c r="I728" i="50"/>
  <c r="I727" i="50"/>
  <c r="I726" i="50"/>
  <c r="I725" i="50"/>
  <c r="I724" i="50"/>
  <c r="I723" i="50"/>
  <c r="I722" i="50"/>
  <c r="I721" i="50"/>
  <c r="I720" i="50"/>
  <c r="I719" i="50"/>
  <c r="I718" i="50"/>
  <c r="I717" i="50"/>
  <c r="I716" i="50"/>
  <c r="I715" i="50"/>
  <c r="I714" i="50"/>
  <c r="I713" i="50"/>
  <c r="I712" i="50"/>
  <c r="I711" i="50"/>
  <c r="I710" i="50"/>
  <c r="I709" i="50"/>
  <c r="I708" i="50"/>
  <c r="I707" i="50"/>
  <c r="I706" i="50"/>
  <c r="I705" i="50"/>
  <c r="I704" i="50"/>
  <c r="I703" i="50"/>
  <c r="I702" i="50"/>
  <c r="I701" i="50"/>
  <c r="I700" i="50"/>
  <c r="I699" i="50"/>
  <c r="I698" i="50"/>
  <c r="I697" i="50"/>
  <c r="I696" i="50"/>
  <c r="I695" i="50"/>
  <c r="I694" i="50"/>
  <c r="I693" i="50"/>
  <c r="I692" i="50"/>
  <c r="I691" i="50"/>
  <c r="I690" i="50"/>
  <c r="I689" i="50"/>
  <c r="I688" i="50"/>
  <c r="I687" i="50"/>
  <c r="I686" i="50"/>
  <c r="I685" i="50"/>
  <c r="I684" i="50"/>
  <c r="I683" i="50"/>
  <c r="I682" i="50"/>
  <c r="I681" i="50"/>
  <c r="I680" i="50"/>
  <c r="I679" i="50"/>
  <c r="I678" i="50"/>
  <c r="I677" i="50"/>
  <c r="I676" i="50"/>
  <c r="I675" i="50"/>
  <c r="I674" i="50"/>
  <c r="I673" i="50"/>
  <c r="I672" i="50"/>
  <c r="I671" i="50"/>
  <c r="I670" i="50"/>
  <c r="I669" i="50"/>
  <c r="I668" i="50"/>
  <c r="I667" i="50"/>
  <c r="I666" i="50"/>
  <c r="I665" i="50"/>
  <c r="I664" i="50"/>
  <c r="I663" i="50"/>
  <c r="I662" i="50"/>
  <c r="I661" i="50"/>
  <c r="I660" i="50"/>
  <c r="I659" i="50"/>
  <c r="I658" i="50"/>
  <c r="I657" i="50"/>
  <c r="I656" i="50"/>
  <c r="I655" i="50"/>
  <c r="I654" i="50"/>
  <c r="I653" i="50"/>
  <c r="I652" i="50"/>
  <c r="I651" i="50"/>
  <c r="I650" i="50"/>
  <c r="I649" i="50"/>
  <c r="I648" i="50"/>
  <c r="I647" i="50"/>
  <c r="I646" i="50"/>
  <c r="I645" i="50"/>
  <c r="I644" i="50"/>
  <c r="I643" i="50"/>
  <c r="I642" i="50"/>
  <c r="I641" i="50"/>
  <c r="I640" i="50"/>
  <c r="I639" i="50"/>
  <c r="I638" i="50"/>
  <c r="I637" i="50"/>
  <c r="I636" i="50"/>
  <c r="I635" i="50"/>
  <c r="I634" i="50"/>
  <c r="I633" i="50"/>
  <c r="I632" i="50"/>
  <c r="I631" i="50"/>
  <c r="I630" i="50"/>
  <c r="I629" i="50"/>
  <c r="I628" i="50"/>
  <c r="I627" i="50"/>
  <c r="I626" i="50"/>
  <c r="I625" i="50"/>
  <c r="I624" i="50"/>
  <c r="I623" i="50"/>
  <c r="I622" i="50"/>
  <c r="I621" i="50"/>
  <c r="I620" i="50"/>
  <c r="I619" i="50"/>
  <c r="I618" i="50"/>
  <c r="I617" i="50"/>
  <c r="I616" i="50"/>
  <c r="I615" i="50"/>
  <c r="I614" i="50"/>
  <c r="I613" i="50"/>
  <c r="I612" i="50"/>
  <c r="I611" i="50"/>
  <c r="I610" i="50"/>
  <c r="I609" i="50"/>
  <c r="I608" i="50"/>
  <c r="I607" i="50"/>
  <c r="I606" i="50"/>
  <c r="I605" i="50"/>
  <c r="I604" i="50"/>
  <c r="I603" i="50"/>
  <c r="I602" i="50"/>
  <c r="I601" i="50"/>
  <c r="I600" i="50"/>
  <c r="I599" i="50"/>
  <c r="I598" i="50"/>
  <c r="I597" i="50"/>
  <c r="I596" i="50"/>
  <c r="I595" i="50"/>
  <c r="I594" i="50"/>
  <c r="I593" i="50"/>
  <c r="I592" i="50"/>
  <c r="I591" i="50"/>
  <c r="I590" i="50"/>
  <c r="I589" i="50"/>
  <c r="I588" i="50"/>
  <c r="I587" i="50"/>
  <c r="I586" i="50"/>
  <c r="I585" i="50"/>
  <c r="I584" i="50"/>
  <c r="I583" i="50"/>
  <c r="I582" i="50"/>
  <c r="I581" i="50"/>
  <c r="I580" i="50"/>
  <c r="I579" i="50"/>
  <c r="I578" i="50"/>
  <c r="I577" i="50"/>
  <c r="I576" i="50"/>
  <c r="I575" i="50"/>
  <c r="I574" i="50"/>
  <c r="I573" i="50"/>
  <c r="I572" i="50"/>
  <c r="I571" i="50"/>
  <c r="I570" i="50"/>
  <c r="I569" i="50"/>
  <c r="I568" i="50"/>
  <c r="I567" i="50"/>
  <c r="I566" i="50"/>
  <c r="I565" i="50"/>
  <c r="I564" i="50"/>
  <c r="I563" i="50"/>
  <c r="I562" i="50"/>
  <c r="I561" i="50"/>
  <c r="I560" i="50"/>
  <c r="I559" i="50"/>
  <c r="I558" i="50"/>
  <c r="I557" i="50"/>
  <c r="I556" i="50"/>
  <c r="J1137" i="49"/>
  <c r="I1137" i="49"/>
  <c r="H1137" i="49"/>
  <c r="F1137" i="49"/>
  <c r="J1136" i="49"/>
  <c r="I1136" i="49"/>
  <c r="H1136" i="49"/>
  <c r="F1136" i="49"/>
  <c r="J1135" i="49"/>
  <c r="I1135" i="49"/>
  <c r="H1135" i="49"/>
  <c r="F1135" i="49"/>
  <c r="J1134" i="49"/>
  <c r="I1134" i="49"/>
  <c r="H1134" i="49"/>
  <c r="F1134" i="49"/>
  <c r="J1133" i="49"/>
  <c r="I1133" i="49"/>
  <c r="H1133" i="49"/>
  <c r="F1133" i="49"/>
  <c r="J1132" i="49"/>
  <c r="I1132" i="49"/>
  <c r="H1132" i="49"/>
  <c r="F1132" i="49"/>
  <c r="J1131" i="49"/>
  <c r="I1131" i="49"/>
  <c r="H1131" i="49"/>
  <c r="F1131" i="49"/>
  <c r="J1130" i="49"/>
  <c r="I1130" i="49"/>
  <c r="H1130" i="49"/>
  <c r="F1130" i="49"/>
  <c r="J1129" i="49"/>
  <c r="I1129" i="49"/>
  <c r="H1129" i="49"/>
  <c r="F1129" i="49"/>
  <c r="J1128" i="49"/>
  <c r="I1128" i="49"/>
  <c r="H1128" i="49"/>
  <c r="F1128" i="49"/>
  <c r="J1127" i="49"/>
  <c r="I1127" i="49"/>
  <c r="H1127" i="49"/>
  <c r="F1127" i="49"/>
  <c r="J1126" i="49"/>
  <c r="I1126" i="49"/>
  <c r="H1126" i="49"/>
  <c r="F1126" i="49"/>
  <c r="J1125" i="49"/>
  <c r="I1125" i="49"/>
  <c r="H1125" i="49"/>
  <c r="F1125" i="49"/>
  <c r="J1124" i="49"/>
  <c r="I1124" i="49"/>
  <c r="H1124" i="49"/>
  <c r="F1124" i="49"/>
  <c r="J1123" i="49"/>
  <c r="I1123" i="49"/>
  <c r="H1123" i="49"/>
  <c r="F1123" i="49"/>
  <c r="J1122" i="49"/>
  <c r="I1122" i="49"/>
  <c r="H1122" i="49"/>
  <c r="F1122" i="49"/>
  <c r="J1121" i="49"/>
  <c r="I1121" i="49"/>
  <c r="H1121" i="49"/>
  <c r="F1121" i="49"/>
  <c r="J1120" i="49"/>
  <c r="I1120" i="49"/>
  <c r="H1120" i="49"/>
  <c r="F1120" i="49"/>
  <c r="J1119" i="49"/>
  <c r="I1119" i="49"/>
  <c r="H1119" i="49"/>
  <c r="F1119" i="49"/>
  <c r="J1118" i="49"/>
  <c r="I1118" i="49"/>
  <c r="H1118" i="49"/>
  <c r="F1118" i="49"/>
  <c r="J1117" i="49"/>
  <c r="I1117" i="49"/>
  <c r="H1117" i="49"/>
  <c r="F1117" i="49"/>
  <c r="J1116" i="49"/>
  <c r="I1116" i="49"/>
  <c r="H1116" i="49"/>
  <c r="F1116" i="49"/>
  <c r="J1115" i="49"/>
  <c r="I1115" i="49"/>
  <c r="H1115" i="49"/>
  <c r="F1115" i="49"/>
  <c r="J1114" i="49"/>
  <c r="I1114" i="49"/>
  <c r="H1114" i="49"/>
  <c r="F1114" i="49"/>
  <c r="J1113" i="49"/>
  <c r="I1113" i="49"/>
  <c r="H1113" i="49"/>
  <c r="F1113" i="49"/>
  <c r="J1112" i="49"/>
  <c r="I1112" i="49"/>
  <c r="H1112" i="49"/>
  <c r="F1112" i="49"/>
  <c r="J1111" i="49"/>
  <c r="I1111" i="49"/>
  <c r="H1111" i="49"/>
  <c r="F1111" i="49"/>
  <c r="J1110" i="49"/>
  <c r="I1110" i="49"/>
  <c r="H1110" i="49"/>
  <c r="F1110" i="49"/>
  <c r="J1109" i="49"/>
  <c r="I1109" i="49"/>
  <c r="H1109" i="49"/>
  <c r="F1109" i="49"/>
  <c r="J1108" i="49"/>
  <c r="I1108" i="49"/>
  <c r="H1108" i="49"/>
  <c r="F1108" i="49"/>
  <c r="J1107" i="49"/>
  <c r="I1107" i="49"/>
  <c r="H1107" i="49"/>
  <c r="F1107" i="49"/>
  <c r="J1106" i="49"/>
  <c r="I1106" i="49"/>
  <c r="H1106" i="49"/>
  <c r="F1106" i="49"/>
  <c r="J1105" i="49"/>
  <c r="I1105" i="49"/>
  <c r="H1105" i="49"/>
  <c r="F1105" i="49"/>
  <c r="J1104" i="49"/>
  <c r="I1104" i="49"/>
  <c r="H1104" i="49"/>
  <c r="F1104" i="49"/>
  <c r="J1103" i="49"/>
  <c r="I1103" i="49"/>
  <c r="H1103" i="49"/>
  <c r="F1103" i="49"/>
  <c r="J1102" i="49"/>
  <c r="I1102" i="49"/>
  <c r="H1102" i="49"/>
  <c r="F1102" i="49"/>
  <c r="J1101" i="49"/>
  <c r="I1101" i="49"/>
  <c r="H1101" i="49"/>
  <c r="F1101" i="49"/>
  <c r="J1100" i="49"/>
  <c r="I1100" i="49"/>
  <c r="H1100" i="49"/>
  <c r="F1100" i="49"/>
  <c r="J1099" i="49"/>
  <c r="I1099" i="49"/>
  <c r="H1099" i="49"/>
  <c r="F1099" i="49"/>
  <c r="J1098" i="49"/>
  <c r="I1098" i="49"/>
  <c r="H1098" i="49"/>
  <c r="F1098" i="49"/>
  <c r="J1097" i="49"/>
  <c r="I1097" i="49"/>
  <c r="H1097" i="49"/>
  <c r="F1097" i="49"/>
  <c r="J1096" i="49"/>
  <c r="I1096" i="49"/>
  <c r="H1096" i="49"/>
  <c r="F1096" i="49"/>
  <c r="J1095" i="49"/>
  <c r="I1095" i="49"/>
  <c r="H1095" i="49"/>
  <c r="F1095" i="49"/>
  <c r="J1094" i="49"/>
  <c r="I1094" i="49"/>
  <c r="H1094" i="49"/>
  <c r="F1094" i="49"/>
  <c r="J1093" i="49"/>
  <c r="I1093" i="49"/>
  <c r="H1093" i="49"/>
  <c r="F1093" i="49"/>
  <c r="J1092" i="49"/>
  <c r="I1092" i="49"/>
  <c r="H1092" i="49"/>
  <c r="F1092" i="49"/>
  <c r="J1091" i="49"/>
  <c r="I1091" i="49"/>
  <c r="H1091" i="49"/>
  <c r="F1091" i="49"/>
  <c r="J1090" i="49"/>
  <c r="I1090" i="49"/>
  <c r="H1090" i="49"/>
  <c r="F1090" i="49"/>
  <c r="J1089" i="49"/>
  <c r="I1089" i="49"/>
  <c r="H1089" i="49"/>
  <c r="F1089" i="49"/>
  <c r="J1088" i="49"/>
  <c r="I1088" i="49"/>
  <c r="H1088" i="49"/>
  <c r="F1088" i="49"/>
  <c r="J1087" i="49"/>
  <c r="I1087" i="49"/>
  <c r="H1087" i="49"/>
  <c r="F1087" i="49"/>
  <c r="J1086" i="49"/>
  <c r="I1086" i="49"/>
  <c r="H1086" i="49"/>
  <c r="F1086" i="49"/>
  <c r="J1085" i="49"/>
  <c r="I1085" i="49"/>
  <c r="H1085" i="49"/>
  <c r="F1085" i="49"/>
  <c r="J1084" i="49"/>
  <c r="I1084" i="49"/>
  <c r="H1084" i="49"/>
  <c r="F1084" i="49"/>
  <c r="J1083" i="49"/>
  <c r="I1083" i="49"/>
  <c r="H1083" i="49"/>
  <c r="F1083" i="49"/>
  <c r="J1082" i="49"/>
  <c r="I1082" i="49"/>
  <c r="H1082" i="49"/>
  <c r="F1082" i="49"/>
  <c r="J1081" i="49"/>
  <c r="I1081" i="49"/>
  <c r="H1081" i="49"/>
  <c r="F1081" i="49"/>
  <c r="J1080" i="49"/>
  <c r="I1080" i="49"/>
  <c r="H1080" i="49"/>
  <c r="F1080" i="49"/>
  <c r="J1079" i="49"/>
  <c r="I1079" i="49"/>
  <c r="H1079" i="49"/>
  <c r="F1079" i="49"/>
  <c r="J1078" i="49"/>
  <c r="I1078" i="49"/>
  <c r="H1078" i="49"/>
  <c r="F1078" i="49"/>
  <c r="J1077" i="49"/>
  <c r="I1077" i="49"/>
  <c r="H1077" i="49"/>
  <c r="F1077" i="49"/>
  <c r="J1076" i="49"/>
  <c r="I1076" i="49"/>
  <c r="H1076" i="49"/>
  <c r="F1076" i="49"/>
  <c r="J1075" i="49"/>
  <c r="I1075" i="49"/>
  <c r="H1075" i="49"/>
  <c r="F1075" i="49"/>
  <c r="H1074" i="49"/>
  <c r="F1074" i="49"/>
  <c r="I1074" i="49" s="1"/>
  <c r="H1073" i="49"/>
  <c r="F1073" i="49"/>
  <c r="H1072" i="49"/>
  <c r="F1072" i="49"/>
  <c r="I1072" i="49" s="1"/>
  <c r="H1071" i="49"/>
  <c r="I1071" i="49" s="1"/>
  <c r="F1071" i="49"/>
  <c r="H1070" i="49"/>
  <c r="F1070" i="49"/>
  <c r="I1070" i="49" s="1"/>
  <c r="H1069" i="49"/>
  <c r="F1069" i="49"/>
  <c r="I1069" i="49" s="1"/>
  <c r="H1068" i="49"/>
  <c r="F1068" i="49"/>
  <c r="I1068" i="49" s="1"/>
  <c r="I1067" i="49"/>
  <c r="H1067" i="49"/>
  <c r="F1067" i="49"/>
  <c r="H1066" i="49"/>
  <c r="I1066" i="49" s="1"/>
  <c r="F1066" i="49"/>
  <c r="H1065" i="49"/>
  <c r="F1065" i="49"/>
  <c r="I1064" i="49"/>
  <c r="H1064" i="49"/>
  <c r="F1064" i="49"/>
  <c r="H1063" i="49"/>
  <c r="I1063" i="49" s="1"/>
  <c r="F1063" i="49"/>
  <c r="H1062" i="49"/>
  <c r="F1062" i="49"/>
  <c r="I1062" i="49" s="1"/>
  <c r="H1061" i="49"/>
  <c r="F1061" i="49"/>
  <c r="I1061" i="49" s="1"/>
  <c r="I1060" i="49"/>
  <c r="H1060" i="49"/>
  <c r="F1060" i="49"/>
  <c r="I1059" i="49"/>
  <c r="H1059" i="49"/>
  <c r="F1059" i="49"/>
  <c r="H1058" i="49"/>
  <c r="F1058" i="49"/>
  <c r="H1057" i="49"/>
  <c r="F1057" i="49"/>
  <c r="I1056" i="49"/>
  <c r="H1056" i="49"/>
  <c r="F1056" i="49"/>
  <c r="H1055" i="49"/>
  <c r="I1055" i="49" s="1"/>
  <c r="F1055" i="49"/>
  <c r="H1054" i="49"/>
  <c r="F1054" i="49"/>
  <c r="I1054" i="49" s="1"/>
  <c r="H1053" i="49"/>
  <c r="F1053" i="49"/>
  <c r="I1053" i="49" s="1"/>
  <c r="H1052" i="49"/>
  <c r="F1052" i="49"/>
  <c r="I1052" i="49" s="1"/>
  <c r="I1051" i="49"/>
  <c r="H1051" i="49"/>
  <c r="F1051" i="49"/>
  <c r="H1050" i="49"/>
  <c r="I1050" i="49" s="1"/>
  <c r="F1050" i="49"/>
  <c r="H1049" i="49"/>
  <c r="F1049" i="49"/>
  <c r="I1048" i="49"/>
  <c r="H1048" i="49"/>
  <c r="F1048" i="49"/>
  <c r="H1047" i="49"/>
  <c r="I1047" i="49" s="1"/>
  <c r="F1047" i="49"/>
  <c r="I1046" i="49"/>
  <c r="H1046" i="49"/>
  <c r="F1046" i="49"/>
  <c r="H1045" i="49"/>
  <c r="F1045" i="49"/>
  <c r="I1045" i="49" s="1"/>
  <c r="I1044" i="49"/>
  <c r="H1044" i="49"/>
  <c r="F1044" i="49"/>
  <c r="I1043" i="49"/>
  <c r="H1043" i="49"/>
  <c r="F1043" i="49"/>
  <c r="H1042" i="49"/>
  <c r="F1042" i="49"/>
  <c r="I1042" i="49" s="1"/>
  <c r="H1041" i="49"/>
  <c r="F1041" i="49"/>
  <c r="I1040" i="49"/>
  <c r="H1040" i="49"/>
  <c r="F1040" i="49"/>
  <c r="H1039" i="49"/>
  <c r="I1039" i="49" s="1"/>
  <c r="H1038" i="49"/>
  <c r="I1038" i="49" s="1"/>
  <c r="I1037" i="49"/>
  <c r="H1037" i="49"/>
  <c r="H1036" i="49"/>
  <c r="I1036" i="49" s="1"/>
  <c r="H1035" i="49"/>
  <c r="I1035" i="49" s="1"/>
  <c r="H1034" i="49"/>
  <c r="I1034" i="49" s="1"/>
  <c r="I1033" i="49"/>
  <c r="H1033" i="49"/>
  <c r="I1032" i="49"/>
  <c r="I1031" i="49"/>
  <c r="I1030" i="49"/>
  <c r="I1029" i="49"/>
  <c r="H1029" i="49"/>
  <c r="I1028" i="49"/>
  <c r="I1027" i="49"/>
  <c r="I1026" i="49"/>
  <c r="I1025" i="49"/>
  <c r="I1024" i="49"/>
  <c r="I1023" i="49"/>
  <c r="I1022" i="49"/>
  <c r="I1021" i="49"/>
  <c r="I1020" i="49"/>
  <c r="I1019" i="49"/>
  <c r="I1018" i="49"/>
  <c r="I1017" i="49"/>
  <c r="I1016" i="49"/>
  <c r="I1015" i="49"/>
  <c r="I1014" i="49"/>
  <c r="I1013" i="49"/>
  <c r="I1012" i="49"/>
  <c r="I1011" i="49"/>
  <c r="I1010" i="49"/>
  <c r="I1009" i="49"/>
  <c r="I1008" i="49"/>
  <c r="I1007" i="49"/>
  <c r="I1006" i="49"/>
  <c r="I1005" i="49"/>
  <c r="I1004" i="49"/>
  <c r="I1003" i="49"/>
  <c r="I1002" i="49"/>
  <c r="I1001" i="49"/>
  <c r="I1000" i="49"/>
  <c r="I999" i="49"/>
  <c r="I998" i="49"/>
  <c r="I997" i="49"/>
  <c r="I996" i="49"/>
  <c r="I995" i="49"/>
  <c r="I994" i="49"/>
  <c r="I993" i="49"/>
  <c r="I992" i="49"/>
  <c r="I991" i="49"/>
  <c r="I990" i="49"/>
  <c r="I989" i="49"/>
  <c r="I988" i="49"/>
  <c r="I987" i="49"/>
  <c r="I986" i="49"/>
  <c r="I985" i="49"/>
  <c r="I984" i="49"/>
  <c r="I983" i="49"/>
  <c r="I982" i="49"/>
  <c r="I981" i="49"/>
  <c r="I980" i="49"/>
  <c r="I979" i="49"/>
  <c r="I978" i="49"/>
  <c r="I977" i="49"/>
  <c r="I976" i="49"/>
  <c r="I975" i="49"/>
  <c r="I974" i="49"/>
  <c r="I973" i="49"/>
  <c r="I972" i="49"/>
  <c r="I971" i="49"/>
  <c r="I970" i="49"/>
  <c r="I969" i="49"/>
  <c r="I968" i="49"/>
  <c r="I967" i="49"/>
  <c r="I966" i="49"/>
  <c r="I965" i="49"/>
  <c r="I964" i="49"/>
  <c r="I963" i="49"/>
  <c r="I962" i="49"/>
  <c r="I961" i="49"/>
  <c r="I960" i="49"/>
  <c r="I959" i="49"/>
  <c r="I958" i="49"/>
  <c r="I957" i="49"/>
  <c r="I956" i="49"/>
  <c r="I955" i="49"/>
  <c r="I954" i="49"/>
  <c r="I953" i="49"/>
  <c r="I952" i="49"/>
  <c r="I951" i="49"/>
  <c r="I950" i="49"/>
  <c r="I949" i="49"/>
  <c r="I948" i="49"/>
  <c r="I947" i="49"/>
  <c r="I946" i="49"/>
  <c r="I945" i="49"/>
  <c r="I944" i="49"/>
  <c r="I943" i="49"/>
  <c r="I942" i="49"/>
  <c r="I941" i="49"/>
  <c r="I940" i="49"/>
  <c r="I939" i="49"/>
  <c r="I938" i="49"/>
  <c r="I937" i="49"/>
  <c r="I936" i="49"/>
  <c r="I935" i="49"/>
  <c r="I934" i="49"/>
  <c r="I933" i="49"/>
  <c r="I932" i="49"/>
  <c r="I931" i="49"/>
  <c r="I930" i="49"/>
  <c r="I929" i="49"/>
  <c r="I928" i="49"/>
  <c r="I927" i="49"/>
  <c r="I926" i="49"/>
  <c r="I925" i="49"/>
  <c r="I924" i="49"/>
  <c r="I923" i="49"/>
  <c r="I922" i="49"/>
  <c r="I921" i="49"/>
  <c r="I920" i="49"/>
  <c r="I919" i="49"/>
  <c r="I918" i="49"/>
  <c r="I917" i="49"/>
  <c r="I916" i="49"/>
  <c r="I915" i="49"/>
  <c r="I914" i="49"/>
  <c r="I913" i="49"/>
  <c r="I912" i="49"/>
  <c r="I911" i="49"/>
  <c r="I910" i="49"/>
  <c r="I909" i="49"/>
  <c r="I908" i="49"/>
  <c r="I907" i="49"/>
  <c r="I906" i="49"/>
  <c r="I905" i="49"/>
  <c r="I904" i="49"/>
  <c r="I903" i="49"/>
  <c r="I902" i="49"/>
  <c r="I901" i="49"/>
  <c r="I900" i="49"/>
  <c r="I899" i="49"/>
  <c r="I898" i="49"/>
  <c r="I897" i="49"/>
  <c r="I896" i="49"/>
  <c r="I895" i="49"/>
  <c r="I894" i="49"/>
  <c r="I893" i="49"/>
  <c r="I892" i="49"/>
  <c r="I891" i="49"/>
  <c r="I890" i="49"/>
  <c r="I889" i="49"/>
  <c r="I888" i="49"/>
  <c r="I887" i="49"/>
  <c r="I886" i="49"/>
  <c r="I885" i="49"/>
  <c r="I884" i="49"/>
  <c r="I883" i="49"/>
  <c r="I882" i="49"/>
  <c r="I881" i="49"/>
  <c r="I880" i="49"/>
  <c r="I879" i="49"/>
  <c r="I878" i="49"/>
  <c r="I877" i="49"/>
  <c r="I876" i="49"/>
  <c r="I875" i="49"/>
  <c r="I874" i="49"/>
  <c r="I873" i="49"/>
  <c r="I872" i="49"/>
  <c r="I871" i="49"/>
  <c r="I870" i="49"/>
  <c r="I869" i="49"/>
  <c r="I868" i="49"/>
  <c r="I867" i="49"/>
  <c r="I866" i="49"/>
  <c r="I865" i="49"/>
  <c r="I864" i="49"/>
  <c r="I863" i="49"/>
  <c r="I862" i="49"/>
  <c r="I861" i="49"/>
  <c r="I860" i="49"/>
  <c r="I859" i="49"/>
  <c r="I858" i="49"/>
  <c r="I857" i="49"/>
  <c r="I856" i="49"/>
  <c r="I855" i="49"/>
  <c r="I854" i="49"/>
  <c r="I853" i="49"/>
  <c r="I852" i="49"/>
  <c r="I851" i="49"/>
  <c r="I850" i="49"/>
  <c r="I849" i="49"/>
  <c r="I848" i="49"/>
  <c r="I847" i="49"/>
  <c r="I846" i="49"/>
  <c r="I845" i="49"/>
  <c r="I844" i="49"/>
  <c r="I843" i="49"/>
  <c r="I842" i="49"/>
  <c r="I841" i="49"/>
  <c r="I840" i="49"/>
  <c r="I839" i="49"/>
  <c r="I838" i="49"/>
  <c r="I837" i="49"/>
  <c r="I836" i="49"/>
  <c r="I835" i="49"/>
  <c r="I834" i="49"/>
  <c r="I833" i="49"/>
  <c r="I832" i="49"/>
  <c r="I831" i="49"/>
  <c r="I830" i="49"/>
  <c r="I829" i="49"/>
  <c r="I828" i="49"/>
  <c r="I827" i="49"/>
  <c r="I826" i="49"/>
  <c r="I825" i="49"/>
  <c r="I824" i="49"/>
  <c r="I823" i="49"/>
  <c r="I822" i="49"/>
  <c r="I821" i="49"/>
  <c r="I820" i="49"/>
  <c r="I819" i="49"/>
  <c r="I818" i="49"/>
  <c r="I817" i="49"/>
  <c r="I816" i="49"/>
  <c r="I815" i="49"/>
  <c r="I814" i="49"/>
  <c r="I813" i="49"/>
  <c r="I812" i="49"/>
  <c r="I811" i="49"/>
  <c r="I810" i="49"/>
  <c r="I809" i="49"/>
  <c r="I808" i="49"/>
  <c r="I807" i="49"/>
  <c r="I806" i="49"/>
  <c r="I805" i="49"/>
  <c r="I804" i="49"/>
  <c r="I803" i="49"/>
  <c r="I802" i="49"/>
  <c r="I801" i="49"/>
  <c r="I800" i="49"/>
  <c r="I799" i="49"/>
  <c r="I798" i="49"/>
  <c r="I797" i="49"/>
  <c r="I796" i="49"/>
  <c r="I795" i="49"/>
  <c r="I794" i="49"/>
  <c r="I793" i="49"/>
  <c r="I792" i="49"/>
  <c r="I791" i="49"/>
  <c r="I790" i="49"/>
  <c r="I789" i="49"/>
  <c r="I788" i="49"/>
  <c r="I787" i="49"/>
  <c r="I786" i="49"/>
  <c r="I785" i="49"/>
  <c r="I784" i="49"/>
  <c r="I783" i="49"/>
  <c r="I782" i="49"/>
  <c r="I781" i="49"/>
  <c r="I780" i="49"/>
  <c r="I779" i="49"/>
  <c r="I778" i="49"/>
  <c r="I777" i="49"/>
  <c r="I776" i="49"/>
  <c r="I775" i="49"/>
  <c r="I774" i="49"/>
  <c r="I773" i="49"/>
  <c r="I772" i="49"/>
  <c r="I771" i="49"/>
  <c r="I770" i="49"/>
  <c r="I769" i="49"/>
  <c r="I768" i="49"/>
  <c r="I767" i="49"/>
  <c r="I766" i="49"/>
  <c r="I765" i="49"/>
  <c r="I764" i="49"/>
  <c r="I763" i="49"/>
  <c r="I762" i="49"/>
  <c r="I761" i="49"/>
  <c r="I760" i="49"/>
  <c r="I759" i="49"/>
  <c r="I758" i="49"/>
  <c r="I757" i="49"/>
  <c r="I756" i="49"/>
  <c r="I755" i="49"/>
  <c r="I754" i="49"/>
  <c r="I753" i="49"/>
  <c r="I752" i="49"/>
  <c r="I751" i="49"/>
  <c r="I750" i="49"/>
  <c r="I749" i="49"/>
  <c r="I748" i="49"/>
  <c r="I747" i="49"/>
  <c r="I746" i="49"/>
  <c r="I745" i="49"/>
  <c r="I744" i="49"/>
  <c r="I743" i="49"/>
  <c r="I742" i="49"/>
  <c r="I741" i="49"/>
  <c r="I740" i="49"/>
  <c r="I739" i="49"/>
  <c r="I738" i="49"/>
  <c r="I737" i="49"/>
  <c r="I736" i="49"/>
  <c r="I735" i="49"/>
  <c r="I734" i="49"/>
  <c r="I733" i="49"/>
  <c r="I732" i="49"/>
  <c r="I731" i="49"/>
  <c r="I730" i="49"/>
  <c r="I729" i="49"/>
  <c r="I728" i="49"/>
  <c r="I727" i="49"/>
  <c r="I726" i="49"/>
  <c r="I725" i="49"/>
  <c r="I724" i="49"/>
  <c r="I723" i="49"/>
  <c r="I722" i="49"/>
  <c r="I721" i="49"/>
  <c r="I720" i="49"/>
  <c r="I719" i="49"/>
  <c r="I718" i="49"/>
  <c r="I717" i="49"/>
  <c r="I716" i="49"/>
  <c r="I715" i="49"/>
  <c r="I714" i="49"/>
  <c r="I713" i="49"/>
  <c r="I712" i="49"/>
  <c r="I711" i="49"/>
  <c r="I710" i="49"/>
  <c r="I709" i="49"/>
  <c r="I708" i="49"/>
  <c r="I707" i="49"/>
  <c r="I706" i="49"/>
  <c r="I705" i="49"/>
  <c r="I704" i="49"/>
  <c r="I703" i="49"/>
  <c r="I702" i="49"/>
  <c r="I701" i="49"/>
  <c r="I700" i="49"/>
  <c r="I699" i="49"/>
  <c r="I698" i="49"/>
  <c r="I697" i="49"/>
  <c r="I696" i="49"/>
  <c r="I695" i="49"/>
  <c r="I694" i="49"/>
  <c r="I693" i="49"/>
  <c r="I692" i="49"/>
  <c r="I691" i="49"/>
  <c r="I690" i="49"/>
  <c r="I689" i="49"/>
  <c r="I688" i="49"/>
  <c r="I687" i="49"/>
  <c r="I686" i="49"/>
  <c r="I685" i="49"/>
  <c r="I684" i="49"/>
  <c r="I683" i="49"/>
  <c r="I682" i="49"/>
  <c r="I681" i="49"/>
  <c r="I680" i="49"/>
  <c r="I679" i="49"/>
  <c r="I678" i="49"/>
  <c r="I677" i="49"/>
  <c r="I676" i="49"/>
  <c r="I675" i="49"/>
  <c r="I674" i="49"/>
  <c r="I673" i="49"/>
  <c r="I672" i="49"/>
  <c r="I671" i="49"/>
  <c r="I670" i="49"/>
  <c r="I669" i="49"/>
  <c r="I668" i="49"/>
  <c r="I667" i="49"/>
  <c r="I666" i="49"/>
  <c r="I665" i="49"/>
  <c r="I664" i="49"/>
  <c r="I663" i="49"/>
  <c r="I662" i="49"/>
  <c r="I661" i="49"/>
  <c r="I660" i="49"/>
  <c r="I659" i="49"/>
  <c r="I658" i="49"/>
  <c r="I657" i="49"/>
  <c r="I656" i="49"/>
  <c r="I655" i="49"/>
  <c r="I654" i="49"/>
  <c r="I653" i="49"/>
  <c r="I652" i="49"/>
  <c r="I651" i="49"/>
  <c r="I650" i="49"/>
  <c r="I649" i="49"/>
  <c r="I648" i="49"/>
  <c r="I647" i="49"/>
  <c r="I646" i="49"/>
  <c r="I645" i="49"/>
  <c r="I644" i="49"/>
  <c r="I643" i="49"/>
  <c r="I642" i="49"/>
  <c r="I641" i="49"/>
  <c r="I640" i="49"/>
  <c r="I639" i="49"/>
  <c r="I638" i="49"/>
  <c r="I637" i="49"/>
  <c r="I636" i="49"/>
  <c r="I635" i="49"/>
  <c r="I634" i="49"/>
  <c r="I633" i="49"/>
  <c r="I632" i="49"/>
  <c r="I631" i="49"/>
  <c r="I630" i="49"/>
  <c r="I629" i="49"/>
  <c r="I628" i="49"/>
  <c r="I627" i="49"/>
  <c r="I626" i="49"/>
  <c r="I625" i="49"/>
  <c r="I624" i="49"/>
  <c r="I623" i="49"/>
  <c r="I622" i="49"/>
  <c r="I621" i="49"/>
  <c r="I620" i="49"/>
  <c r="I619" i="49"/>
  <c r="I618" i="49"/>
  <c r="I617" i="49"/>
  <c r="I616" i="49"/>
  <c r="I615" i="49"/>
  <c r="I614" i="49"/>
  <c r="I613" i="49"/>
  <c r="I612" i="49"/>
  <c r="I611" i="49"/>
  <c r="I610" i="49"/>
  <c r="I609" i="49"/>
  <c r="I608" i="49"/>
  <c r="I607" i="49"/>
  <c r="I606" i="49"/>
  <c r="I605" i="49"/>
  <c r="I604" i="49"/>
  <c r="I603" i="49"/>
  <c r="I602" i="49"/>
  <c r="I601" i="49"/>
  <c r="I600" i="49"/>
  <c r="I599" i="49"/>
  <c r="I598" i="49"/>
  <c r="I597" i="49"/>
  <c r="I596" i="49"/>
  <c r="I595" i="49"/>
  <c r="I594" i="49"/>
  <c r="I593" i="49"/>
  <c r="I592" i="49"/>
  <c r="I591" i="49"/>
  <c r="I590" i="49"/>
  <c r="I589" i="49"/>
  <c r="I588" i="49"/>
  <c r="I587" i="49"/>
  <c r="I586" i="49"/>
  <c r="I585" i="49"/>
  <c r="I584" i="49"/>
  <c r="I583" i="49"/>
  <c r="I582" i="49"/>
  <c r="I581" i="49"/>
  <c r="I580" i="49"/>
  <c r="I579" i="49"/>
  <c r="I578" i="49"/>
  <c r="I577" i="49"/>
  <c r="I576" i="49"/>
  <c r="I575" i="49"/>
  <c r="I574" i="49"/>
  <c r="I573" i="49"/>
  <c r="I572" i="49"/>
  <c r="I571" i="49"/>
  <c r="I570" i="49"/>
  <c r="I569" i="49"/>
  <c r="I568" i="49"/>
  <c r="I567" i="49"/>
  <c r="I566" i="49"/>
  <c r="J1137" i="48"/>
  <c r="H1137" i="48"/>
  <c r="I1137" i="48" s="1"/>
  <c r="F1137" i="48"/>
  <c r="J1136" i="48"/>
  <c r="H1136" i="48"/>
  <c r="I1136" i="48" s="1"/>
  <c r="F1136" i="48"/>
  <c r="J1135" i="48"/>
  <c r="H1135" i="48"/>
  <c r="I1135" i="48" s="1"/>
  <c r="F1135" i="48"/>
  <c r="J1134" i="48"/>
  <c r="H1134" i="48"/>
  <c r="I1134" i="48" s="1"/>
  <c r="F1134" i="48"/>
  <c r="J1133" i="48"/>
  <c r="H1133" i="48"/>
  <c r="I1133" i="48" s="1"/>
  <c r="F1133" i="48"/>
  <c r="J1132" i="48"/>
  <c r="H1132" i="48"/>
  <c r="I1132" i="48" s="1"/>
  <c r="F1132" i="48"/>
  <c r="J1131" i="48"/>
  <c r="H1131" i="48"/>
  <c r="I1131" i="48" s="1"/>
  <c r="F1131" i="48"/>
  <c r="J1130" i="48"/>
  <c r="H1130" i="48"/>
  <c r="I1130" i="48" s="1"/>
  <c r="F1130" i="48"/>
  <c r="J1129" i="48"/>
  <c r="H1129" i="48"/>
  <c r="I1129" i="48" s="1"/>
  <c r="F1129" i="48"/>
  <c r="J1128" i="48"/>
  <c r="H1128" i="48"/>
  <c r="I1128" i="48" s="1"/>
  <c r="F1128" i="48"/>
  <c r="J1127" i="48"/>
  <c r="H1127" i="48"/>
  <c r="I1127" i="48" s="1"/>
  <c r="F1127" i="48"/>
  <c r="J1126" i="48"/>
  <c r="H1126" i="48"/>
  <c r="I1126" i="48" s="1"/>
  <c r="F1126" i="48"/>
  <c r="J1125" i="48"/>
  <c r="H1125" i="48"/>
  <c r="I1125" i="48" s="1"/>
  <c r="F1125" i="48"/>
  <c r="J1124" i="48"/>
  <c r="H1124" i="48"/>
  <c r="I1124" i="48" s="1"/>
  <c r="F1124" i="48"/>
  <c r="J1123" i="48"/>
  <c r="H1123" i="48"/>
  <c r="I1123" i="48" s="1"/>
  <c r="F1123" i="48"/>
  <c r="J1122" i="48"/>
  <c r="H1122" i="48"/>
  <c r="I1122" i="48" s="1"/>
  <c r="F1122" i="48"/>
  <c r="J1121" i="48"/>
  <c r="H1121" i="48"/>
  <c r="I1121" i="48" s="1"/>
  <c r="F1121" i="48"/>
  <c r="J1120" i="48"/>
  <c r="H1120" i="48"/>
  <c r="I1120" i="48" s="1"/>
  <c r="F1120" i="48"/>
  <c r="J1119" i="48"/>
  <c r="H1119" i="48"/>
  <c r="I1119" i="48" s="1"/>
  <c r="F1119" i="48"/>
  <c r="J1118" i="48"/>
  <c r="H1118" i="48"/>
  <c r="I1118" i="48" s="1"/>
  <c r="F1118" i="48"/>
  <c r="J1117" i="48"/>
  <c r="H1117" i="48"/>
  <c r="I1117" i="48" s="1"/>
  <c r="F1117" i="48"/>
  <c r="J1116" i="48"/>
  <c r="H1116" i="48"/>
  <c r="I1116" i="48" s="1"/>
  <c r="F1116" i="48"/>
  <c r="J1115" i="48"/>
  <c r="H1115" i="48"/>
  <c r="I1115" i="48" s="1"/>
  <c r="F1115" i="48"/>
  <c r="J1114" i="48"/>
  <c r="H1114" i="48"/>
  <c r="I1114" i="48" s="1"/>
  <c r="F1114" i="48"/>
  <c r="J1113" i="48"/>
  <c r="H1113" i="48"/>
  <c r="I1113" i="48" s="1"/>
  <c r="F1113" i="48"/>
  <c r="J1112" i="48"/>
  <c r="H1112" i="48"/>
  <c r="I1112" i="48" s="1"/>
  <c r="F1112" i="48"/>
  <c r="J1111" i="48"/>
  <c r="H1111" i="48"/>
  <c r="I1111" i="48" s="1"/>
  <c r="F1111" i="48"/>
  <c r="J1110" i="48"/>
  <c r="H1110" i="48"/>
  <c r="I1110" i="48" s="1"/>
  <c r="F1110" i="48"/>
  <c r="J1109" i="48"/>
  <c r="H1109" i="48"/>
  <c r="I1109" i="48" s="1"/>
  <c r="F1109" i="48"/>
  <c r="J1108" i="48"/>
  <c r="H1108" i="48"/>
  <c r="I1108" i="48" s="1"/>
  <c r="F1108" i="48"/>
  <c r="J1107" i="48"/>
  <c r="H1107" i="48"/>
  <c r="I1107" i="48" s="1"/>
  <c r="F1107" i="48"/>
  <c r="J1106" i="48"/>
  <c r="H1106" i="48"/>
  <c r="I1106" i="48" s="1"/>
  <c r="F1106" i="48"/>
  <c r="J1105" i="48"/>
  <c r="H1105" i="48"/>
  <c r="I1105" i="48" s="1"/>
  <c r="F1105" i="48"/>
  <c r="J1104" i="48"/>
  <c r="H1104" i="48"/>
  <c r="I1104" i="48" s="1"/>
  <c r="F1104" i="48"/>
  <c r="J1103" i="48"/>
  <c r="H1103" i="48"/>
  <c r="I1103" i="48" s="1"/>
  <c r="F1103" i="48"/>
  <c r="J1102" i="48"/>
  <c r="H1102" i="48"/>
  <c r="I1102" i="48" s="1"/>
  <c r="F1102" i="48"/>
  <c r="J1101" i="48"/>
  <c r="H1101" i="48"/>
  <c r="I1101" i="48" s="1"/>
  <c r="F1101" i="48"/>
  <c r="J1100" i="48"/>
  <c r="H1100" i="48"/>
  <c r="I1100" i="48" s="1"/>
  <c r="F1100" i="48"/>
  <c r="J1099" i="48"/>
  <c r="H1099" i="48"/>
  <c r="I1099" i="48" s="1"/>
  <c r="F1099" i="48"/>
  <c r="J1098" i="48"/>
  <c r="H1098" i="48"/>
  <c r="I1098" i="48" s="1"/>
  <c r="F1098" i="48"/>
  <c r="J1097" i="48"/>
  <c r="H1097" i="48"/>
  <c r="I1097" i="48" s="1"/>
  <c r="F1097" i="48"/>
  <c r="J1096" i="48"/>
  <c r="H1096" i="48"/>
  <c r="I1096" i="48" s="1"/>
  <c r="F1096" i="48"/>
  <c r="J1095" i="48"/>
  <c r="H1095" i="48"/>
  <c r="I1095" i="48" s="1"/>
  <c r="F1095" i="48"/>
  <c r="J1094" i="48"/>
  <c r="H1094" i="48"/>
  <c r="I1094" i="48" s="1"/>
  <c r="F1094" i="48"/>
  <c r="J1093" i="48"/>
  <c r="H1093" i="48"/>
  <c r="I1093" i="48" s="1"/>
  <c r="F1093" i="48"/>
  <c r="J1092" i="48"/>
  <c r="H1092" i="48"/>
  <c r="I1092" i="48" s="1"/>
  <c r="F1092" i="48"/>
  <c r="J1091" i="48"/>
  <c r="H1091" i="48"/>
  <c r="I1091" i="48" s="1"/>
  <c r="F1091" i="48"/>
  <c r="J1090" i="48"/>
  <c r="H1090" i="48"/>
  <c r="I1090" i="48" s="1"/>
  <c r="F1090" i="48"/>
  <c r="J1089" i="48"/>
  <c r="H1089" i="48"/>
  <c r="I1089" i="48" s="1"/>
  <c r="F1089" i="48"/>
  <c r="J1088" i="48"/>
  <c r="H1088" i="48"/>
  <c r="I1088" i="48" s="1"/>
  <c r="F1088" i="48"/>
  <c r="J1087" i="48"/>
  <c r="H1087" i="48"/>
  <c r="I1087" i="48" s="1"/>
  <c r="F1087" i="48"/>
  <c r="J1086" i="48"/>
  <c r="H1086" i="48"/>
  <c r="I1086" i="48" s="1"/>
  <c r="F1086" i="48"/>
  <c r="J1085" i="48"/>
  <c r="H1085" i="48"/>
  <c r="I1085" i="48" s="1"/>
  <c r="F1085" i="48"/>
  <c r="J1084" i="48"/>
  <c r="H1084" i="48"/>
  <c r="I1084" i="48" s="1"/>
  <c r="F1084" i="48"/>
  <c r="J1083" i="48"/>
  <c r="H1083" i="48"/>
  <c r="I1083" i="48" s="1"/>
  <c r="F1083" i="48"/>
  <c r="J1082" i="48"/>
  <c r="H1082" i="48"/>
  <c r="I1082" i="48" s="1"/>
  <c r="F1082" i="48"/>
  <c r="J1081" i="48"/>
  <c r="H1081" i="48"/>
  <c r="I1081" i="48" s="1"/>
  <c r="F1081" i="48"/>
  <c r="J1080" i="48"/>
  <c r="H1080" i="48"/>
  <c r="I1080" i="48" s="1"/>
  <c r="F1080" i="48"/>
  <c r="J1079" i="48"/>
  <c r="H1079" i="48"/>
  <c r="I1079" i="48" s="1"/>
  <c r="F1079" i="48"/>
  <c r="J1078" i="48"/>
  <c r="H1078" i="48"/>
  <c r="I1078" i="48" s="1"/>
  <c r="F1078" i="48"/>
  <c r="J1077" i="48"/>
  <c r="H1077" i="48"/>
  <c r="I1077" i="48" s="1"/>
  <c r="F1077" i="48"/>
  <c r="J1076" i="48"/>
  <c r="H1076" i="48"/>
  <c r="I1076" i="48" s="1"/>
  <c r="F1076" i="48"/>
  <c r="J1075" i="48"/>
  <c r="H1075" i="48"/>
  <c r="I1075" i="48" s="1"/>
  <c r="F1075" i="48"/>
  <c r="H1074" i="48"/>
  <c r="F1074" i="48"/>
  <c r="H1073" i="48"/>
  <c r="F1073" i="48"/>
  <c r="I1073" i="48" s="1"/>
  <c r="H1072" i="48"/>
  <c r="I1072" i="48" s="1"/>
  <c r="F1072" i="48"/>
  <c r="I1071" i="48"/>
  <c r="H1071" i="48"/>
  <c r="F1071" i="48"/>
  <c r="H1070" i="48"/>
  <c r="F1070" i="48"/>
  <c r="I1070" i="48" s="1"/>
  <c r="I1069" i="48"/>
  <c r="H1069" i="48"/>
  <c r="F1069" i="48"/>
  <c r="I1068" i="48"/>
  <c r="H1068" i="48"/>
  <c r="F1068" i="48"/>
  <c r="H1067" i="48"/>
  <c r="F1067" i="48"/>
  <c r="H1066" i="48"/>
  <c r="F1066" i="48"/>
  <c r="H1065" i="48"/>
  <c r="F1065" i="48"/>
  <c r="I1065" i="48" s="1"/>
  <c r="H1064" i="48"/>
  <c r="I1064" i="48" s="1"/>
  <c r="F1064" i="48"/>
  <c r="I1063" i="48"/>
  <c r="H1063" i="48"/>
  <c r="F1063" i="48"/>
  <c r="H1062" i="48"/>
  <c r="F1062" i="48"/>
  <c r="I1062" i="48" s="1"/>
  <c r="H1061" i="48"/>
  <c r="F1061" i="48"/>
  <c r="I1061" i="48" s="1"/>
  <c r="I1060" i="48"/>
  <c r="H1060" i="48"/>
  <c r="F1060" i="48"/>
  <c r="H1059" i="48"/>
  <c r="I1059" i="48" s="1"/>
  <c r="F1059" i="48"/>
  <c r="H1058" i="48"/>
  <c r="F1058" i="48"/>
  <c r="H1057" i="48"/>
  <c r="F1057" i="48"/>
  <c r="I1057" i="48" s="1"/>
  <c r="H1056" i="48"/>
  <c r="I1056" i="48" s="1"/>
  <c r="F1056" i="48"/>
  <c r="H1055" i="48"/>
  <c r="F1055" i="48"/>
  <c r="I1055" i="48" s="1"/>
  <c r="H1054" i="48"/>
  <c r="F1054" i="48"/>
  <c r="I1054" i="48" s="1"/>
  <c r="I1053" i="48"/>
  <c r="H1053" i="48"/>
  <c r="F1053" i="48"/>
  <c r="I1052" i="48"/>
  <c r="H1052" i="48"/>
  <c r="F1052" i="48"/>
  <c r="H1051" i="48"/>
  <c r="F1051" i="48"/>
  <c r="I1051" i="48" s="1"/>
  <c r="H1050" i="48"/>
  <c r="F1050" i="48"/>
  <c r="H1049" i="48"/>
  <c r="F1049" i="48"/>
  <c r="I1049" i="48" s="1"/>
  <c r="H1048" i="48"/>
  <c r="I1048" i="48" s="1"/>
  <c r="F1048" i="48"/>
  <c r="H1047" i="48"/>
  <c r="F1047" i="48"/>
  <c r="I1047" i="48" s="1"/>
  <c r="H1046" i="48"/>
  <c r="F1046" i="48"/>
  <c r="I1046" i="48" s="1"/>
  <c r="H1045" i="48"/>
  <c r="F1045" i="48"/>
  <c r="I1045" i="48" s="1"/>
  <c r="I1044" i="48"/>
  <c r="H1044" i="48"/>
  <c r="F1044" i="48"/>
  <c r="H1043" i="48"/>
  <c r="I1043" i="48" s="1"/>
  <c r="F1043" i="48"/>
  <c r="H1042" i="48"/>
  <c r="F1042" i="48"/>
  <c r="I1041" i="48"/>
  <c r="H1041" i="48"/>
  <c r="F1041" i="48"/>
  <c r="H1040" i="48"/>
  <c r="I1040" i="48" s="1"/>
  <c r="F1040" i="48"/>
  <c r="I1039" i="48"/>
  <c r="H1039" i="48"/>
  <c r="I1038" i="48"/>
  <c r="H1038" i="48"/>
  <c r="I1037" i="48"/>
  <c r="H1037" i="48"/>
  <c r="I1036" i="48"/>
  <c r="H1036" i="48"/>
  <c r="I1035" i="48"/>
  <c r="H1035" i="48"/>
  <c r="I1034" i="48"/>
  <c r="H1034" i="48"/>
  <c r="I1033" i="48"/>
  <c r="H1033" i="48"/>
  <c r="I1032" i="48"/>
  <c r="I1031" i="48"/>
  <c r="I1030" i="48"/>
  <c r="H1029" i="48"/>
  <c r="I1029" i="48" s="1"/>
  <c r="I1028" i="48"/>
  <c r="I1027" i="48"/>
  <c r="I1026" i="48"/>
  <c r="I1025" i="48"/>
  <c r="I1024" i="48"/>
  <c r="I1023" i="48"/>
  <c r="I1022" i="48"/>
  <c r="I1021" i="48"/>
  <c r="I1020" i="48"/>
  <c r="I1019" i="48"/>
  <c r="I1018" i="48"/>
  <c r="I1017" i="48"/>
  <c r="I1016" i="48"/>
  <c r="I1015" i="48"/>
  <c r="I1014" i="48"/>
  <c r="I1013" i="48"/>
  <c r="I1012" i="48"/>
  <c r="I1011" i="48"/>
  <c r="I1010" i="48"/>
  <c r="I1009" i="48"/>
  <c r="I1008" i="48"/>
  <c r="I1007" i="48"/>
  <c r="I1006" i="48"/>
  <c r="I1005" i="48"/>
  <c r="I1004" i="48"/>
  <c r="I1003" i="48"/>
  <c r="I1002" i="48"/>
  <c r="I1001" i="48"/>
  <c r="I1000" i="48"/>
  <c r="I999" i="48"/>
  <c r="I998" i="48"/>
  <c r="I997" i="48"/>
  <c r="I996" i="48"/>
  <c r="I995" i="48"/>
  <c r="I994" i="48"/>
  <c r="I993" i="48"/>
  <c r="I992" i="48"/>
  <c r="I991" i="48"/>
  <c r="I990" i="48"/>
  <c r="I989" i="48"/>
  <c r="I988" i="48"/>
  <c r="I987" i="48"/>
  <c r="I986" i="48"/>
  <c r="I985" i="48"/>
  <c r="I984" i="48"/>
  <c r="I983" i="48"/>
  <c r="I982" i="48"/>
  <c r="I981" i="48"/>
  <c r="I980" i="48"/>
  <c r="I979" i="48"/>
  <c r="I978" i="48"/>
  <c r="I977" i="48"/>
  <c r="I976" i="48"/>
  <c r="I975" i="48"/>
  <c r="I974" i="48"/>
  <c r="I973" i="48"/>
  <c r="I972" i="48"/>
  <c r="I971" i="48"/>
  <c r="I970" i="48"/>
  <c r="I969" i="48"/>
  <c r="I968" i="48"/>
  <c r="I967" i="48"/>
  <c r="I966" i="48"/>
  <c r="I965" i="48"/>
  <c r="I964" i="48"/>
  <c r="I963" i="48"/>
  <c r="I962" i="48"/>
  <c r="I961" i="48"/>
  <c r="I960" i="48"/>
  <c r="I959" i="48"/>
  <c r="I958" i="48"/>
  <c r="I957" i="48"/>
  <c r="I956" i="48"/>
  <c r="I955" i="48"/>
  <c r="I954" i="48"/>
  <c r="I953" i="48"/>
  <c r="I952" i="48"/>
  <c r="I951" i="48"/>
  <c r="I950" i="48"/>
  <c r="I949" i="48"/>
  <c r="I948" i="48"/>
  <c r="I947" i="48"/>
  <c r="I946" i="48"/>
  <c r="I945" i="48"/>
  <c r="I944" i="48"/>
  <c r="I943" i="48"/>
  <c r="I942" i="48"/>
  <c r="I941" i="48"/>
  <c r="I940" i="48"/>
  <c r="I939" i="48"/>
  <c r="I938" i="48"/>
  <c r="I937" i="48"/>
  <c r="I936" i="48"/>
  <c r="I935" i="48"/>
  <c r="I934" i="48"/>
  <c r="I933" i="48"/>
  <c r="I932" i="48"/>
  <c r="I931" i="48"/>
  <c r="I930" i="48"/>
  <c r="I929" i="48"/>
  <c r="I928" i="48"/>
  <c r="I927" i="48"/>
  <c r="I926" i="48"/>
  <c r="I925" i="48"/>
  <c r="I924" i="48"/>
  <c r="I923" i="48"/>
  <c r="I922" i="48"/>
  <c r="I921" i="48"/>
  <c r="I920" i="48"/>
  <c r="I919" i="48"/>
  <c r="I918" i="48"/>
  <c r="I917" i="48"/>
  <c r="I916" i="48"/>
  <c r="I915" i="48"/>
  <c r="I914" i="48"/>
  <c r="I913" i="48"/>
  <c r="I912" i="48"/>
  <c r="I911" i="48"/>
  <c r="I910" i="48"/>
  <c r="I909" i="48"/>
  <c r="I908" i="48"/>
  <c r="I907" i="48"/>
  <c r="I906" i="48"/>
  <c r="I905" i="48"/>
  <c r="I904" i="48"/>
  <c r="I903" i="48"/>
  <c r="I902" i="48"/>
  <c r="I901" i="48"/>
  <c r="I900" i="48"/>
  <c r="I899" i="48"/>
  <c r="I898" i="48"/>
  <c r="I897" i="48"/>
  <c r="I896" i="48"/>
  <c r="I895" i="48"/>
  <c r="I894" i="48"/>
  <c r="I893" i="48"/>
  <c r="I892" i="48"/>
  <c r="I891" i="48"/>
  <c r="I890" i="48"/>
  <c r="I889" i="48"/>
  <c r="I888" i="48"/>
  <c r="I887" i="48"/>
  <c r="I886" i="48"/>
  <c r="I885" i="48"/>
  <c r="I884" i="48"/>
  <c r="I883" i="48"/>
  <c r="I882" i="48"/>
  <c r="I881" i="48"/>
  <c r="I880" i="48"/>
  <c r="I879" i="48"/>
  <c r="I878" i="48"/>
  <c r="I877" i="48"/>
  <c r="I876" i="48"/>
  <c r="I875" i="48"/>
  <c r="I874" i="48"/>
  <c r="I873" i="48"/>
  <c r="I872" i="48"/>
  <c r="I871" i="48"/>
  <c r="I870" i="48"/>
  <c r="I869" i="48"/>
  <c r="I868" i="48"/>
  <c r="I867" i="48"/>
  <c r="I866" i="48"/>
  <c r="I865" i="48"/>
  <c r="I864" i="48"/>
  <c r="I863" i="48"/>
  <c r="I862" i="48"/>
  <c r="I861" i="48"/>
  <c r="I860" i="48"/>
  <c r="I859" i="48"/>
  <c r="I858" i="48"/>
  <c r="I857" i="48"/>
  <c r="I856" i="48"/>
  <c r="I855" i="48"/>
  <c r="I854" i="48"/>
  <c r="I853" i="48"/>
  <c r="I852" i="48"/>
  <c r="I851" i="48"/>
  <c r="I850" i="48"/>
  <c r="I849" i="48"/>
  <c r="I848" i="48"/>
  <c r="I847" i="48"/>
  <c r="I846" i="48"/>
  <c r="I845" i="48"/>
  <c r="I844" i="48"/>
  <c r="I843" i="48"/>
  <c r="I842" i="48"/>
  <c r="I841" i="48"/>
  <c r="I840" i="48"/>
  <c r="I839" i="48"/>
  <c r="I838" i="48"/>
  <c r="I837" i="48"/>
  <c r="I836" i="48"/>
  <c r="I835" i="48"/>
  <c r="I834" i="48"/>
  <c r="I833" i="48"/>
  <c r="I832" i="48"/>
  <c r="I831" i="48"/>
  <c r="I830" i="48"/>
  <c r="I829" i="48"/>
  <c r="I828" i="48"/>
  <c r="I827" i="48"/>
  <c r="I826" i="48"/>
  <c r="I825" i="48"/>
  <c r="I824" i="48"/>
  <c r="I823" i="48"/>
  <c r="I822" i="48"/>
  <c r="I821" i="48"/>
  <c r="I820" i="48"/>
  <c r="I819" i="48"/>
  <c r="I818" i="48"/>
  <c r="I817" i="48"/>
  <c r="I816" i="48"/>
  <c r="I815" i="48"/>
  <c r="I814" i="48"/>
  <c r="I813" i="48"/>
  <c r="I812" i="48"/>
  <c r="I811" i="48"/>
  <c r="I810" i="48"/>
  <c r="I809" i="48"/>
  <c r="I808" i="48"/>
  <c r="I807" i="48"/>
  <c r="I806" i="48"/>
  <c r="I805" i="48"/>
  <c r="I804" i="48"/>
  <c r="I803" i="48"/>
  <c r="I802" i="48"/>
  <c r="I801" i="48"/>
  <c r="I800" i="48"/>
  <c r="I799" i="48"/>
  <c r="I798" i="48"/>
  <c r="I797" i="48"/>
  <c r="I796" i="48"/>
  <c r="I795" i="48"/>
  <c r="I794" i="48"/>
  <c r="I793" i="48"/>
  <c r="I792" i="48"/>
  <c r="I791" i="48"/>
  <c r="I790" i="48"/>
  <c r="I789" i="48"/>
  <c r="I788" i="48"/>
  <c r="I787" i="48"/>
  <c r="I786" i="48"/>
  <c r="I785" i="48"/>
  <c r="I784" i="48"/>
  <c r="I783" i="48"/>
  <c r="I782" i="48"/>
  <c r="I781" i="48"/>
  <c r="I780" i="48"/>
  <c r="I779" i="48"/>
  <c r="I778" i="48"/>
  <c r="I777" i="48"/>
  <c r="I776" i="48"/>
  <c r="I775" i="48"/>
  <c r="I774" i="48"/>
  <c r="I773" i="48"/>
  <c r="I772" i="48"/>
  <c r="I771" i="48"/>
  <c r="I770" i="48"/>
  <c r="I769" i="48"/>
  <c r="I768" i="48"/>
  <c r="I767" i="48"/>
  <c r="I766" i="48"/>
  <c r="I765" i="48"/>
  <c r="I764" i="48"/>
  <c r="I763" i="48"/>
  <c r="I762" i="48"/>
  <c r="I761" i="48"/>
  <c r="I760" i="48"/>
  <c r="I759" i="48"/>
  <c r="I758" i="48"/>
  <c r="I757" i="48"/>
  <c r="I756" i="48"/>
  <c r="I755" i="48"/>
  <c r="I754" i="48"/>
  <c r="I753" i="48"/>
  <c r="I752" i="48"/>
  <c r="I751" i="48"/>
  <c r="I750" i="48"/>
  <c r="I749" i="48"/>
  <c r="I748" i="48"/>
  <c r="I747" i="48"/>
  <c r="I746" i="48"/>
  <c r="I745" i="48"/>
  <c r="I744" i="48"/>
  <c r="I743" i="48"/>
  <c r="I742" i="48"/>
  <c r="I741" i="48"/>
  <c r="I740" i="48"/>
  <c r="I739" i="48"/>
  <c r="I738" i="48"/>
  <c r="I737" i="48"/>
  <c r="I736" i="48"/>
  <c r="I735" i="48"/>
  <c r="I734" i="48"/>
  <c r="I733" i="48"/>
  <c r="I732" i="48"/>
  <c r="I731" i="48"/>
  <c r="I730" i="48"/>
  <c r="I729" i="48"/>
  <c r="I728" i="48"/>
  <c r="I727" i="48"/>
  <c r="I726" i="48"/>
  <c r="I725" i="48"/>
  <c r="I724" i="48"/>
  <c r="I723" i="48"/>
  <c r="I722" i="48"/>
  <c r="I721" i="48"/>
  <c r="I720" i="48"/>
  <c r="I719" i="48"/>
  <c r="I718" i="48"/>
  <c r="I717" i="48"/>
  <c r="I716" i="48"/>
  <c r="I715" i="48"/>
  <c r="I714" i="48"/>
  <c r="I713" i="48"/>
  <c r="I712" i="48"/>
  <c r="I711" i="48"/>
  <c r="I710" i="48"/>
  <c r="I709" i="48"/>
  <c r="I708" i="48"/>
  <c r="I707" i="48"/>
  <c r="I706" i="48"/>
  <c r="I705" i="48"/>
  <c r="I704" i="48"/>
  <c r="I703" i="48"/>
  <c r="I702" i="48"/>
  <c r="I701" i="48"/>
  <c r="I700" i="48"/>
  <c r="I699" i="48"/>
  <c r="I698" i="48"/>
  <c r="I697" i="48"/>
  <c r="I696" i="48"/>
  <c r="I695" i="48"/>
  <c r="I694" i="48"/>
  <c r="I693" i="48"/>
  <c r="I692" i="48"/>
  <c r="I691" i="48"/>
  <c r="I690" i="48"/>
  <c r="I689" i="48"/>
  <c r="I688" i="48"/>
  <c r="I687" i="48"/>
  <c r="I686" i="48"/>
  <c r="I685" i="48"/>
  <c r="I684" i="48"/>
  <c r="I683" i="48"/>
  <c r="I682" i="48"/>
  <c r="I681" i="48"/>
  <c r="I680" i="48"/>
  <c r="I679" i="48"/>
  <c r="I678" i="48"/>
  <c r="I677" i="48"/>
  <c r="I676" i="48"/>
  <c r="I675" i="48"/>
  <c r="I674" i="48"/>
  <c r="I673" i="48"/>
  <c r="I672" i="48"/>
  <c r="I671" i="48"/>
  <c r="I670" i="48"/>
  <c r="I669" i="48"/>
  <c r="I668" i="48"/>
  <c r="I667" i="48"/>
  <c r="I666" i="48"/>
  <c r="I665" i="48"/>
  <c r="I664" i="48"/>
  <c r="I663" i="48"/>
  <c r="I662" i="48"/>
  <c r="I661" i="48"/>
  <c r="I660" i="48"/>
  <c r="I659" i="48"/>
  <c r="I658" i="48"/>
  <c r="I657" i="48"/>
  <c r="I656" i="48"/>
  <c r="I655" i="48"/>
  <c r="I654" i="48"/>
  <c r="I653" i="48"/>
  <c r="I652" i="48"/>
  <c r="I651" i="48"/>
  <c r="I650" i="48"/>
  <c r="I649" i="48"/>
  <c r="I648" i="48"/>
  <c r="I647" i="48"/>
  <c r="I646" i="48"/>
  <c r="I645" i="48"/>
  <c r="I644" i="48"/>
  <c r="I643" i="48"/>
  <c r="I642" i="48"/>
  <c r="I641" i="48"/>
  <c r="I640" i="48"/>
  <c r="I639" i="48"/>
  <c r="I638" i="48"/>
  <c r="I637" i="48"/>
  <c r="I636" i="48"/>
  <c r="I635" i="48"/>
  <c r="I634" i="48"/>
  <c r="I633" i="48"/>
  <c r="I632" i="48"/>
  <c r="I631" i="48"/>
  <c r="I630" i="48"/>
  <c r="I629" i="48"/>
  <c r="I628" i="48"/>
  <c r="I627" i="48"/>
  <c r="I626" i="48"/>
  <c r="I625" i="48"/>
  <c r="I624" i="48"/>
  <c r="I623" i="48"/>
  <c r="I622" i="48"/>
  <c r="I621" i="48"/>
  <c r="I620" i="48"/>
  <c r="I619" i="48"/>
  <c r="I618" i="48"/>
  <c r="I617" i="48"/>
  <c r="I616" i="48"/>
  <c r="I615" i="48"/>
  <c r="I614" i="48"/>
  <c r="I613" i="48"/>
  <c r="I612" i="48"/>
  <c r="I611" i="48"/>
  <c r="I610" i="48"/>
  <c r="I609" i="48"/>
  <c r="I608" i="48"/>
  <c r="I607" i="48"/>
  <c r="I606" i="48"/>
  <c r="I605" i="48"/>
  <c r="I604" i="48"/>
  <c r="I603" i="48"/>
  <c r="I602" i="48"/>
  <c r="I601" i="48"/>
  <c r="I600" i="48"/>
  <c r="I599" i="48"/>
  <c r="I598" i="48"/>
  <c r="I597" i="48"/>
  <c r="I596" i="48"/>
  <c r="I595" i="48"/>
  <c r="I594" i="48"/>
  <c r="I593" i="48"/>
  <c r="I592" i="48"/>
  <c r="I591" i="48"/>
  <c r="I590" i="48"/>
  <c r="I589" i="48"/>
  <c r="I588" i="48"/>
  <c r="I587" i="48"/>
  <c r="I586" i="48"/>
  <c r="I585" i="48"/>
  <c r="I584" i="48"/>
  <c r="I583" i="48"/>
  <c r="I582" i="48"/>
  <c r="I581" i="48"/>
  <c r="I580" i="48"/>
  <c r="I579" i="48"/>
  <c r="I578" i="48"/>
  <c r="I577" i="48"/>
  <c r="I576" i="48"/>
  <c r="I575" i="48"/>
  <c r="I574" i="48"/>
  <c r="I573" i="48"/>
  <c r="I572" i="48"/>
  <c r="I571" i="48"/>
  <c r="I570" i="48"/>
  <c r="I569" i="48"/>
  <c r="I568" i="48"/>
  <c r="I567" i="48"/>
  <c r="I566" i="48"/>
  <c r="I565" i="48"/>
  <c r="I564" i="48"/>
  <c r="I563" i="48"/>
  <c r="I562" i="48"/>
  <c r="I561" i="48"/>
  <c r="I560" i="48"/>
  <c r="I559" i="48"/>
  <c r="I558" i="48"/>
  <c r="I557" i="48"/>
  <c r="I556" i="48"/>
  <c r="I555" i="48"/>
  <c r="I554" i="48"/>
  <c r="I553" i="48"/>
  <c r="I552" i="48"/>
  <c r="I551" i="48"/>
  <c r="I550" i="48"/>
  <c r="I549" i="48"/>
  <c r="J1137" i="47"/>
  <c r="I1137" i="47"/>
  <c r="H1137" i="47"/>
  <c r="F1137" i="47"/>
  <c r="J1136" i="47"/>
  <c r="I1136" i="47"/>
  <c r="H1136" i="47"/>
  <c r="F1136" i="47"/>
  <c r="J1135" i="47"/>
  <c r="I1135" i="47"/>
  <c r="H1135" i="47"/>
  <c r="F1135" i="47"/>
  <c r="J1134" i="47"/>
  <c r="I1134" i="47"/>
  <c r="H1134" i="47"/>
  <c r="F1134" i="47"/>
  <c r="J1133" i="47"/>
  <c r="I1133" i="47"/>
  <c r="H1133" i="47"/>
  <c r="F1133" i="47"/>
  <c r="J1132" i="47"/>
  <c r="I1132" i="47"/>
  <c r="H1132" i="47"/>
  <c r="F1132" i="47"/>
  <c r="J1131" i="47"/>
  <c r="I1131" i="47"/>
  <c r="H1131" i="47"/>
  <c r="F1131" i="47"/>
  <c r="J1130" i="47"/>
  <c r="I1130" i="47"/>
  <c r="H1130" i="47"/>
  <c r="F1130" i="47"/>
  <c r="J1129" i="47"/>
  <c r="I1129" i="47"/>
  <c r="H1129" i="47"/>
  <c r="F1129" i="47"/>
  <c r="J1128" i="47"/>
  <c r="I1128" i="47"/>
  <c r="H1128" i="47"/>
  <c r="F1128" i="47"/>
  <c r="J1127" i="47"/>
  <c r="I1127" i="47"/>
  <c r="H1127" i="47"/>
  <c r="F1127" i="47"/>
  <c r="J1126" i="47"/>
  <c r="I1126" i="47"/>
  <c r="H1126" i="47"/>
  <c r="F1126" i="47"/>
  <c r="J1125" i="47"/>
  <c r="I1125" i="47"/>
  <c r="H1125" i="47"/>
  <c r="F1125" i="47"/>
  <c r="J1124" i="47"/>
  <c r="I1124" i="47"/>
  <c r="H1124" i="47"/>
  <c r="F1124" i="47"/>
  <c r="J1123" i="47"/>
  <c r="I1123" i="47"/>
  <c r="H1123" i="47"/>
  <c r="F1123" i="47"/>
  <c r="J1122" i="47"/>
  <c r="I1122" i="47"/>
  <c r="H1122" i="47"/>
  <c r="F1122" i="47"/>
  <c r="J1121" i="47"/>
  <c r="I1121" i="47"/>
  <c r="H1121" i="47"/>
  <c r="F1121" i="47"/>
  <c r="J1120" i="47"/>
  <c r="I1120" i="47"/>
  <c r="H1120" i="47"/>
  <c r="F1120" i="47"/>
  <c r="J1119" i="47"/>
  <c r="I1119" i="47"/>
  <c r="H1119" i="47"/>
  <c r="F1119" i="47"/>
  <c r="J1118" i="47"/>
  <c r="I1118" i="47"/>
  <c r="H1118" i="47"/>
  <c r="F1118" i="47"/>
  <c r="J1117" i="47"/>
  <c r="I1117" i="47"/>
  <c r="H1117" i="47"/>
  <c r="F1117" i="47"/>
  <c r="J1116" i="47"/>
  <c r="I1116" i="47"/>
  <c r="H1116" i="47"/>
  <c r="F1116" i="47"/>
  <c r="J1115" i="47"/>
  <c r="I1115" i="47"/>
  <c r="H1115" i="47"/>
  <c r="F1115" i="47"/>
  <c r="J1114" i="47"/>
  <c r="I1114" i="47"/>
  <c r="H1114" i="47"/>
  <c r="F1114" i="47"/>
  <c r="J1113" i="47"/>
  <c r="I1113" i="47"/>
  <c r="H1113" i="47"/>
  <c r="F1113" i="47"/>
  <c r="J1112" i="47"/>
  <c r="I1112" i="47"/>
  <c r="H1112" i="47"/>
  <c r="F1112" i="47"/>
  <c r="J1111" i="47"/>
  <c r="I1111" i="47"/>
  <c r="H1111" i="47"/>
  <c r="F1111" i="47"/>
  <c r="J1110" i="47"/>
  <c r="I1110" i="47"/>
  <c r="H1110" i="47"/>
  <c r="F1110" i="47"/>
  <c r="J1109" i="47"/>
  <c r="I1109" i="47"/>
  <c r="H1109" i="47"/>
  <c r="F1109" i="47"/>
  <c r="J1108" i="47"/>
  <c r="I1108" i="47"/>
  <c r="H1108" i="47"/>
  <c r="F1108" i="47"/>
  <c r="J1107" i="47"/>
  <c r="I1107" i="47"/>
  <c r="H1107" i="47"/>
  <c r="F1107" i="47"/>
  <c r="J1106" i="47"/>
  <c r="I1106" i="47"/>
  <c r="H1106" i="47"/>
  <c r="F1106" i="47"/>
  <c r="J1105" i="47"/>
  <c r="I1105" i="47"/>
  <c r="H1105" i="47"/>
  <c r="F1105" i="47"/>
  <c r="J1104" i="47"/>
  <c r="I1104" i="47"/>
  <c r="H1104" i="47"/>
  <c r="F1104" i="47"/>
  <c r="J1103" i="47"/>
  <c r="I1103" i="47"/>
  <c r="H1103" i="47"/>
  <c r="F1103" i="47"/>
  <c r="J1102" i="47"/>
  <c r="I1102" i="47"/>
  <c r="H1102" i="47"/>
  <c r="F1102" i="47"/>
  <c r="J1101" i="47"/>
  <c r="I1101" i="47"/>
  <c r="H1101" i="47"/>
  <c r="F1101" i="47"/>
  <c r="J1100" i="47"/>
  <c r="I1100" i="47"/>
  <c r="H1100" i="47"/>
  <c r="F1100" i="47"/>
  <c r="J1099" i="47"/>
  <c r="I1099" i="47"/>
  <c r="H1099" i="47"/>
  <c r="F1099" i="47"/>
  <c r="J1098" i="47"/>
  <c r="I1098" i="47"/>
  <c r="H1098" i="47"/>
  <c r="F1098" i="47"/>
  <c r="J1097" i="47"/>
  <c r="I1097" i="47"/>
  <c r="H1097" i="47"/>
  <c r="F1097" i="47"/>
  <c r="J1096" i="47"/>
  <c r="I1096" i="47"/>
  <c r="H1096" i="47"/>
  <c r="F1096" i="47"/>
  <c r="J1095" i="47"/>
  <c r="I1095" i="47"/>
  <c r="H1095" i="47"/>
  <c r="F1095" i="47"/>
  <c r="J1094" i="47"/>
  <c r="I1094" i="47"/>
  <c r="H1094" i="47"/>
  <c r="F1094" i="47"/>
  <c r="J1093" i="47"/>
  <c r="I1093" i="47"/>
  <c r="H1093" i="47"/>
  <c r="F1093" i="47"/>
  <c r="J1092" i="47"/>
  <c r="I1092" i="47"/>
  <c r="H1092" i="47"/>
  <c r="F1092" i="47"/>
  <c r="J1091" i="47"/>
  <c r="I1091" i="47"/>
  <c r="H1091" i="47"/>
  <c r="F1091" i="47"/>
  <c r="J1090" i="47"/>
  <c r="I1090" i="47"/>
  <c r="H1090" i="47"/>
  <c r="F1090" i="47"/>
  <c r="J1089" i="47"/>
  <c r="I1089" i="47"/>
  <c r="H1089" i="47"/>
  <c r="F1089" i="47"/>
  <c r="J1088" i="47"/>
  <c r="I1088" i="47"/>
  <c r="H1088" i="47"/>
  <c r="F1088" i="47"/>
  <c r="J1087" i="47"/>
  <c r="I1087" i="47"/>
  <c r="H1087" i="47"/>
  <c r="F1087" i="47"/>
  <c r="J1086" i="47"/>
  <c r="I1086" i="47"/>
  <c r="H1086" i="47"/>
  <c r="F1086" i="47"/>
  <c r="J1085" i="47"/>
  <c r="I1085" i="47"/>
  <c r="H1085" i="47"/>
  <c r="F1085" i="47"/>
  <c r="J1084" i="47"/>
  <c r="I1084" i="47"/>
  <c r="H1084" i="47"/>
  <c r="F1084" i="47"/>
  <c r="J1083" i="47"/>
  <c r="I1083" i="47"/>
  <c r="H1083" i="47"/>
  <c r="F1083" i="47"/>
  <c r="J1082" i="47"/>
  <c r="I1082" i="47"/>
  <c r="H1082" i="47"/>
  <c r="F1082" i="47"/>
  <c r="J1081" i="47"/>
  <c r="I1081" i="47"/>
  <c r="H1081" i="47"/>
  <c r="F1081" i="47"/>
  <c r="J1080" i="47"/>
  <c r="I1080" i="47"/>
  <c r="H1080" i="47"/>
  <c r="F1080" i="47"/>
  <c r="J1079" i="47"/>
  <c r="I1079" i="47"/>
  <c r="H1079" i="47"/>
  <c r="F1079" i="47"/>
  <c r="J1078" i="47"/>
  <c r="I1078" i="47"/>
  <c r="H1078" i="47"/>
  <c r="F1078" i="47"/>
  <c r="J1077" i="47"/>
  <c r="I1077" i="47"/>
  <c r="H1077" i="47"/>
  <c r="F1077" i="47"/>
  <c r="J1076" i="47"/>
  <c r="I1076" i="47"/>
  <c r="H1076" i="47"/>
  <c r="F1076" i="47"/>
  <c r="J1075" i="47"/>
  <c r="I1075" i="47"/>
  <c r="H1075" i="47"/>
  <c r="F1075" i="47"/>
  <c r="H1074" i="47"/>
  <c r="F1074" i="47"/>
  <c r="I1074" i="47" s="1"/>
  <c r="I1073" i="47"/>
  <c r="H1073" i="47"/>
  <c r="F1073" i="47"/>
  <c r="I1072" i="47"/>
  <c r="H1072" i="47"/>
  <c r="F1072" i="47"/>
  <c r="H1071" i="47"/>
  <c r="F1071" i="47"/>
  <c r="I1071" i="47" s="1"/>
  <c r="H1070" i="47"/>
  <c r="F1070" i="47"/>
  <c r="H1069" i="47"/>
  <c r="F1069" i="47"/>
  <c r="I1069" i="47" s="1"/>
  <c r="H1068" i="47"/>
  <c r="I1068" i="47" s="1"/>
  <c r="F1068" i="47"/>
  <c r="I1067" i="47"/>
  <c r="H1067" i="47"/>
  <c r="F1067" i="47"/>
  <c r="H1066" i="47"/>
  <c r="F1066" i="47"/>
  <c r="I1066" i="47" s="1"/>
  <c r="H1065" i="47"/>
  <c r="F1065" i="47"/>
  <c r="I1065" i="47" s="1"/>
  <c r="I1064" i="47"/>
  <c r="H1064" i="47"/>
  <c r="F1064" i="47"/>
  <c r="I1063" i="47"/>
  <c r="H1063" i="47"/>
  <c r="F1063" i="47"/>
  <c r="H1062" i="47"/>
  <c r="F1062" i="47"/>
  <c r="I1062" i="47" s="1"/>
  <c r="H1061" i="47"/>
  <c r="F1061" i="47"/>
  <c r="I1061" i="47" s="1"/>
  <c r="I1060" i="47"/>
  <c r="H1060" i="47"/>
  <c r="F1060" i="47"/>
  <c r="H1059" i="47"/>
  <c r="I1059" i="47" s="1"/>
  <c r="F1059" i="47"/>
  <c r="H1058" i="47"/>
  <c r="F1058" i="47"/>
  <c r="I1058" i="47" s="1"/>
  <c r="I1057" i="47"/>
  <c r="H1057" i="47"/>
  <c r="F1057" i="47"/>
  <c r="H1056" i="47"/>
  <c r="I1056" i="47" s="1"/>
  <c r="F1056" i="47"/>
  <c r="H1055" i="47"/>
  <c r="F1055" i="47"/>
  <c r="H1054" i="47"/>
  <c r="F1054" i="47"/>
  <c r="I1053" i="47"/>
  <c r="H1053" i="47"/>
  <c r="F1053" i="47"/>
  <c r="H1052" i="47"/>
  <c r="I1052" i="47" s="1"/>
  <c r="F1052" i="47"/>
  <c r="I1051" i="47"/>
  <c r="H1051" i="47"/>
  <c r="F1051" i="47"/>
  <c r="H1050" i="47"/>
  <c r="F1050" i="47"/>
  <c r="H1049" i="47"/>
  <c r="F1049" i="47"/>
  <c r="I1049" i="47" s="1"/>
  <c r="I1048" i="47"/>
  <c r="H1048" i="47"/>
  <c r="F1048" i="47"/>
  <c r="H1047" i="47"/>
  <c r="I1047" i="47" s="1"/>
  <c r="F1047" i="47"/>
  <c r="H1046" i="47"/>
  <c r="F1046" i="47"/>
  <c r="I1045" i="47"/>
  <c r="H1045" i="47"/>
  <c r="F1045" i="47"/>
  <c r="H1044" i="47"/>
  <c r="I1044" i="47" s="1"/>
  <c r="F1044" i="47"/>
  <c r="H1043" i="47"/>
  <c r="F1043" i="47"/>
  <c r="I1043" i="47" s="1"/>
  <c r="H1042" i="47"/>
  <c r="F1042" i="47"/>
  <c r="I1042" i="47" s="1"/>
  <c r="I1041" i="47"/>
  <c r="H1041" i="47"/>
  <c r="F1041" i="47"/>
  <c r="I1040" i="47"/>
  <c r="H1040" i="47"/>
  <c r="F1040" i="47"/>
  <c r="H1039" i="47"/>
  <c r="I1039" i="47" s="1"/>
  <c r="I1038" i="47"/>
  <c r="H1038" i="47"/>
  <c r="H1037" i="47"/>
  <c r="I1037" i="47" s="1"/>
  <c r="I1036" i="47"/>
  <c r="H1036" i="47"/>
  <c r="H1035" i="47"/>
  <c r="I1035" i="47" s="1"/>
  <c r="I1034" i="47"/>
  <c r="H1034" i="47"/>
  <c r="H1033" i="47"/>
  <c r="I1033" i="47" s="1"/>
  <c r="I1032" i="47"/>
  <c r="I1031" i="47"/>
  <c r="I1030" i="47"/>
  <c r="I1029" i="47"/>
  <c r="H1029" i="47"/>
  <c r="I1028" i="47"/>
  <c r="I1027" i="47"/>
  <c r="I1026" i="47"/>
  <c r="I1025" i="47"/>
  <c r="I1024" i="47"/>
  <c r="I1023" i="47"/>
  <c r="I1022" i="47"/>
  <c r="I1021" i="47"/>
  <c r="I1020" i="47"/>
  <c r="I1019" i="47"/>
  <c r="I1018" i="47"/>
  <c r="I1017" i="47"/>
  <c r="I1016" i="47"/>
  <c r="I1015" i="47"/>
  <c r="I1014" i="47"/>
  <c r="I1013" i="47"/>
  <c r="I1012" i="47"/>
  <c r="I1011" i="47"/>
  <c r="I1010" i="47"/>
  <c r="I1009" i="47"/>
  <c r="I1008" i="47"/>
  <c r="I1007" i="47"/>
  <c r="I1006" i="47"/>
  <c r="I1005" i="47"/>
  <c r="I1004" i="47"/>
  <c r="I1003" i="47"/>
  <c r="I1002" i="47"/>
  <c r="I1001" i="47"/>
  <c r="I1000" i="47"/>
  <c r="I999" i="47"/>
  <c r="I998" i="47"/>
  <c r="I997" i="47"/>
  <c r="I996" i="47"/>
  <c r="I995" i="47"/>
  <c r="I994" i="47"/>
  <c r="I993" i="47"/>
  <c r="I992" i="47"/>
  <c r="I991" i="47"/>
  <c r="I990" i="47"/>
  <c r="I989" i="47"/>
  <c r="I988" i="47"/>
  <c r="I987" i="47"/>
  <c r="I986" i="47"/>
  <c r="I985" i="47"/>
  <c r="I984" i="47"/>
  <c r="I983" i="47"/>
  <c r="I982" i="47"/>
  <c r="I981" i="47"/>
  <c r="I980" i="47"/>
  <c r="I979" i="47"/>
  <c r="I978" i="47"/>
  <c r="I977" i="47"/>
  <c r="I976" i="47"/>
  <c r="I975" i="47"/>
  <c r="I974" i="47"/>
  <c r="I973" i="47"/>
  <c r="I972" i="47"/>
  <c r="I971" i="47"/>
  <c r="I970" i="47"/>
  <c r="I969" i="47"/>
  <c r="I968" i="47"/>
  <c r="I967" i="47"/>
  <c r="I966" i="47"/>
  <c r="I965" i="47"/>
  <c r="I964" i="47"/>
  <c r="I963" i="47"/>
  <c r="I962" i="47"/>
  <c r="I961" i="47"/>
  <c r="I960" i="47"/>
  <c r="I959" i="47"/>
  <c r="I958" i="47"/>
  <c r="I957" i="47"/>
  <c r="I956" i="47"/>
  <c r="I955" i="47"/>
  <c r="I954" i="47"/>
  <c r="I953" i="47"/>
  <c r="I952" i="47"/>
  <c r="I951" i="47"/>
  <c r="I950" i="47"/>
  <c r="I949" i="47"/>
  <c r="I948" i="47"/>
  <c r="I947" i="47"/>
  <c r="I946" i="47"/>
  <c r="I945" i="47"/>
  <c r="I944" i="47"/>
  <c r="I943" i="47"/>
  <c r="I942" i="47"/>
  <c r="I941" i="47"/>
  <c r="I940" i="47"/>
  <c r="I939" i="47"/>
  <c r="I938" i="47"/>
  <c r="I937" i="47"/>
  <c r="I936" i="47"/>
  <c r="I935" i="47"/>
  <c r="I934" i="47"/>
  <c r="I933" i="47"/>
  <c r="I932" i="47"/>
  <c r="I931" i="47"/>
  <c r="I930" i="47"/>
  <c r="I929" i="47"/>
  <c r="I928" i="47"/>
  <c r="I927" i="47"/>
  <c r="I926" i="47"/>
  <c r="I925" i="47"/>
  <c r="I924" i="47"/>
  <c r="I923" i="47"/>
  <c r="I922" i="47"/>
  <c r="I921" i="47"/>
  <c r="I920" i="47"/>
  <c r="I919" i="47"/>
  <c r="I918" i="47"/>
  <c r="I917" i="47"/>
  <c r="I916" i="47"/>
  <c r="I915" i="47"/>
  <c r="I914" i="47"/>
  <c r="I913" i="47"/>
  <c r="I912" i="47"/>
  <c r="I911" i="47"/>
  <c r="I910" i="47"/>
  <c r="I909" i="47"/>
  <c r="I908" i="47"/>
  <c r="I907" i="47"/>
  <c r="I906" i="47"/>
  <c r="I905" i="47"/>
  <c r="I904" i="47"/>
  <c r="I903" i="47"/>
  <c r="I902" i="47"/>
  <c r="I901" i="47"/>
  <c r="I900" i="47"/>
  <c r="I899" i="47"/>
  <c r="I898" i="47"/>
  <c r="I897" i="47"/>
  <c r="I896" i="47"/>
  <c r="I895" i="47"/>
  <c r="I894" i="47"/>
  <c r="I893" i="47"/>
  <c r="I892" i="47"/>
  <c r="I891" i="47"/>
  <c r="I890" i="47"/>
  <c r="I889" i="47"/>
  <c r="I888" i="47"/>
  <c r="I887" i="47"/>
  <c r="I886" i="47"/>
  <c r="I885" i="47"/>
  <c r="I884" i="47"/>
  <c r="I883" i="47"/>
  <c r="I882" i="47"/>
  <c r="I881" i="47"/>
  <c r="I880" i="47"/>
  <c r="I879" i="47"/>
  <c r="I878" i="47"/>
  <c r="I877" i="47"/>
  <c r="I876" i="47"/>
  <c r="I875" i="47"/>
  <c r="I874" i="47"/>
  <c r="I873" i="47"/>
  <c r="I872" i="47"/>
  <c r="I871" i="47"/>
  <c r="I870" i="47"/>
  <c r="I869" i="47"/>
  <c r="I868" i="47"/>
  <c r="I867" i="47"/>
  <c r="I866" i="47"/>
  <c r="I865" i="47"/>
  <c r="I864" i="47"/>
  <c r="I863" i="47"/>
  <c r="I862" i="47"/>
  <c r="I861" i="47"/>
  <c r="I860" i="47"/>
  <c r="I859" i="47"/>
  <c r="I858" i="47"/>
  <c r="I857" i="47"/>
  <c r="I856" i="47"/>
  <c r="I855" i="47"/>
  <c r="I854" i="47"/>
  <c r="I853" i="47"/>
  <c r="I852" i="47"/>
  <c r="I851" i="47"/>
  <c r="I850" i="47"/>
  <c r="I849" i="47"/>
  <c r="I848" i="47"/>
  <c r="I847" i="47"/>
  <c r="I846" i="47"/>
  <c r="I845" i="47"/>
  <c r="I844" i="47"/>
  <c r="I843" i="47"/>
  <c r="I842" i="47"/>
  <c r="I841" i="47"/>
  <c r="I840" i="47"/>
  <c r="I839" i="47"/>
  <c r="I838" i="47"/>
  <c r="I837" i="47"/>
  <c r="I836" i="47"/>
  <c r="I835" i="47"/>
  <c r="I834" i="47"/>
  <c r="I833" i="47"/>
  <c r="I832" i="47"/>
  <c r="I831" i="47"/>
  <c r="I830" i="47"/>
  <c r="I829" i="47"/>
  <c r="I828" i="47"/>
  <c r="I827" i="47"/>
  <c r="I826" i="47"/>
  <c r="I825" i="47"/>
  <c r="I824" i="47"/>
  <c r="I823" i="47"/>
  <c r="I822" i="47"/>
  <c r="I821" i="47"/>
  <c r="I820" i="47"/>
  <c r="I819" i="47"/>
  <c r="I818" i="47"/>
  <c r="I817" i="47"/>
  <c r="I816" i="47"/>
  <c r="I815" i="47"/>
  <c r="I814" i="47"/>
  <c r="I813" i="47"/>
  <c r="I812" i="47"/>
  <c r="I811" i="47"/>
  <c r="I810" i="47"/>
  <c r="I809" i="47"/>
  <c r="I808" i="47"/>
  <c r="I807" i="47"/>
  <c r="I806" i="47"/>
  <c r="I805" i="47"/>
  <c r="I804" i="47"/>
  <c r="I803" i="47"/>
  <c r="I802" i="47"/>
  <c r="I801" i="47"/>
  <c r="I800" i="47"/>
  <c r="I799" i="47"/>
  <c r="I798" i="47"/>
  <c r="I797" i="47"/>
  <c r="I796" i="47"/>
  <c r="I795" i="47"/>
  <c r="I794" i="47"/>
  <c r="I793" i="47"/>
  <c r="I792" i="47"/>
  <c r="I791" i="47"/>
  <c r="I790" i="47"/>
  <c r="I789" i="47"/>
  <c r="I788" i="47"/>
  <c r="I787" i="47"/>
  <c r="I786" i="47"/>
  <c r="I785" i="47"/>
  <c r="I784" i="47"/>
  <c r="I783" i="47"/>
  <c r="I782" i="47"/>
  <c r="I781" i="47"/>
  <c r="I780" i="47"/>
  <c r="I779" i="47"/>
  <c r="I778" i="47"/>
  <c r="I777" i="47"/>
  <c r="I776" i="47"/>
  <c r="I775" i="47"/>
  <c r="I774" i="47"/>
  <c r="I773" i="47"/>
  <c r="I772" i="47"/>
  <c r="I771" i="47"/>
  <c r="I770" i="47"/>
  <c r="I769" i="47"/>
  <c r="I768" i="47"/>
  <c r="I767" i="47"/>
  <c r="I766" i="47"/>
  <c r="I765" i="47"/>
  <c r="I764" i="47"/>
  <c r="I763" i="47"/>
  <c r="I762" i="47"/>
  <c r="I761" i="47"/>
  <c r="I760" i="47"/>
  <c r="I759" i="47"/>
  <c r="I758" i="47"/>
  <c r="I757" i="47"/>
  <c r="I756" i="47"/>
  <c r="I755" i="47"/>
  <c r="I754" i="47"/>
  <c r="I753" i="47"/>
  <c r="I752" i="47"/>
  <c r="I751" i="47"/>
  <c r="I750" i="47"/>
  <c r="I749" i="47"/>
  <c r="I748" i="47"/>
  <c r="I747" i="47"/>
  <c r="I746" i="47"/>
  <c r="I745" i="47"/>
  <c r="I744" i="47"/>
  <c r="I743" i="47"/>
  <c r="I742" i="47"/>
  <c r="I741" i="47"/>
  <c r="I740" i="47"/>
  <c r="I739" i="47"/>
  <c r="I738" i="47"/>
  <c r="I737" i="47"/>
  <c r="I736" i="47"/>
  <c r="I735" i="47"/>
  <c r="I734" i="47"/>
  <c r="I733" i="47"/>
  <c r="I732" i="47"/>
  <c r="I731" i="47"/>
  <c r="I730" i="47"/>
  <c r="I729" i="47"/>
  <c r="I728" i="47"/>
  <c r="I727" i="47"/>
  <c r="I726" i="47"/>
  <c r="I725" i="47"/>
  <c r="I724" i="47"/>
  <c r="I723" i="47"/>
  <c r="I722" i="47"/>
  <c r="I721" i="47"/>
  <c r="I720" i="47"/>
  <c r="I719" i="47"/>
  <c r="I718" i="47"/>
  <c r="I717" i="47"/>
  <c r="I716" i="47"/>
  <c r="I715" i="47"/>
  <c r="I714" i="47"/>
  <c r="I713" i="47"/>
  <c r="I712" i="47"/>
  <c r="I711" i="47"/>
  <c r="I710" i="47"/>
  <c r="I709" i="47"/>
  <c r="I708" i="47"/>
  <c r="I707" i="47"/>
  <c r="I706" i="47"/>
  <c r="I705" i="47"/>
  <c r="I704" i="47"/>
  <c r="I703" i="47"/>
  <c r="I702" i="47"/>
  <c r="I701" i="47"/>
  <c r="I700" i="47"/>
  <c r="I699" i="47"/>
  <c r="I698" i="47"/>
  <c r="I697" i="47"/>
  <c r="I696" i="47"/>
  <c r="I695" i="47"/>
  <c r="I694" i="47"/>
  <c r="I693" i="47"/>
  <c r="I692" i="47"/>
  <c r="I691" i="47"/>
  <c r="I690" i="47"/>
  <c r="I689" i="47"/>
  <c r="I688" i="47"/>
  <c r="I687" i="47"/>
  <c r="I686" i="47"/>
  <c r="I685" i="47"/>
  <c r="I684" i="47"/>
  <c r="I683" i="47"/>
  <c r="I682" i="47"/>
  <c r="I681" i="47"/>
  <c r="I680" i="47"/>
  <c r="I679" i="47"/>
  <c r="I678" i="47"/>
  <c r="I677" i="47"/>
  <c r="I676" i="47"/>
  <c r="I675" i="47"/>
  <c r="I674" i="47"/>
  <c r="I673" i="47"/>
  <c r="I672" i="47"/>
  <c r="I671" i="47"/>
  <c r="I670" i="47"/>
  <c r="I669" i="47"/>
  <c r="I668" i="47"/>
  <c r="I667" i="47"/>
  <c r="I666" i="47"/>
  <c r="I665" i="47"/>
  <c r="I664" i="47"/>
  <c r="I663" i="47"/>
  <c r="I662" i="47"/>
  <c r="I661" i="47"/>
  <c r="I660" i="47"/>
  <c r="I659" i="47"/>
  <c r="I658" i="47"/>
  <c r="I657" i="47"/>
  <c r="I656" i="47"/>
  <c r="I655" i="47"/>
  <c r="I654" i="47"/>
  <c r="I653" i="47"/>
  <c r="I652" i="47"/>
  <c r="I651" i="47"/>
  <c r="I650" i="47"/>
  <c r="I649" i="47"/>
  <c r="I648" i="47"/>
  <c r="I647" i="47"/>
  <c r="I646" i="47"/>
  <c r="I645" i="47"/>
  <c r="I644" i="47"/>
  <c r="I643" i="47"/>
  <c r="I642" i="47"/>
  <c r="I641" i="47"/>
  <c r="I640" i="47"/>
  <c r="I639" i="47"/>
  <c r="I638" i="47"/>
  <c r="I637" i="47"/>
  <c r="I636" i="47"/>
  <c r="I635" i="47"/>
  <c r="I634" i="47"/>
  <c r="I633" i="47"/>
  <c r="I632" i="47"/>
  <c r="I631" i="47"/>
  <c r="I630" i="47"/>
  <c r="I629" i="47"/>
  <c r="I628" i="47"/>
  <c r="I627" i="47"/>
  <c r="I626" i="47"/>
  <c r="I625" i="47"/>
  <c r="I624" i="47"/>
  <c r="I623" i="47"/>
  <c r="I622" i="47"/>
  <c r="I621" i="47"/>
  <c r="I620" i="47"/>
  <c r="I619" i="47"/>
  <c r="I618" i="47"/>
  <c r="I617" i="47"/>
  <c r="I616" i="47"/>
  <c r="I615" i="47"/>
  <c r="I614" i="47"/>
  <c r="I613" i="47"/>
  <c r="I612" i="47"/>
  <c r="I611" i="47"/>
  <c r="I610" i="47"/>
  <c r="I609" i="47"/>
  <c r="I608" i="47"/>
  <c r="I607" i="47"/>
  <c r="I606" i="47"/>
  <c r="I605" i="47"/>
  <c r="I604" i="47"/>
  <c r="I603" i="47"/>
  <c r="I602" i="47"/>
  <c r="I601" i="47"/>
  <c r="I600" i="47"/>
  <c r="I599" i="47"/>
  <c r="I598" i="47"/>
  <c r="I597" i="47"/>
  <c r="I596" i="47"/>
  <c r="I595" i="47"/>
  <c r="I594" i="47"/>
  <c r="I593" i="47"/>
  <c r="I592" i="47"/>
  <c r="I591" i="47"/>
  <c r="I590" i="47"/>
  <c r="I589" i="47"/>
  <c r="I588" i="47"/>
  <c r="I587" i="47"/>
  <c r="I586" i="47"/>
  <c r="I585" i="47"/>
  <c r="I584" i="47"/>
  <c r="I583" i="47"/>
  <c r="I582" i="47"/>
  <c r="I581" i="47"/>
  <c r="I580" i="47"/>
  <c r="I579" i="47"/>
  <c r="I578" i="47"/>
  <c r="I577" i="47"/>
  <c r="I576" i="47"/>
  <c r="I575" i="47"/>
  <c r="I574" i="47"/>
  <c r="I573" i="47"/>
  <c r="I572" i="47"/>
  <c r="I571" i="47"/>
  <c r="I570" i="47"/>
  <c r="I569" i="47"/>
  <c r="I568" i="47"/>
  <c r="I567" i="47"/>
  <c r="I566" i="47"/>
  <c r="J1137" i="46"/>
  <c r="H1137" i="46"/>
  <c r="F1137" i="46"/>
  <c r="J1136" i="46"/>
  <c r="H1136" i="46"/>
  <c r="F1136" i="46"/>
  <c r="I1136" i="46" s="1"/>
  <c r="J1135" i="46"/>
  <c r="H1135" i="46"/>
  <c r="F1135" i="46"/>
  <c r="J1134" i="46"/>
  <c r="H1134" i="46"/>
  <c r="F1134" i="46"/>
  <c r="I1134" i="46" s="1"/>
  <c r="J1133" i="46"/>
  <c r="H1133" i="46"/>
  <c r="F1133" i="46"/>
  <c r="J1132" i="46"/>
  <c r="H1132" i="46"/>
  <c r="F1132" i="46"/>
  <c r="I1132" i="46" s="1"/>
  <c r="J1131" i="46"/>
  <c r="H1131" i="46"/>
  <c r="F1131" i="46"/>
  <c r="J1130" i="46"/>
  <c r="H1130" i="46"/>
  <c r="F1130" i="46"/>
  <c r="I1130" i="46" s="1"/>
  <c r="J1129" i="46"/>
  <c r="H1129" i="46"/>
  <c r="F1129" i="46"/>
  <c r="J1128" i="46"/>
  <c r="H1128" i="46"/>
  <c r="F1128" i="46"/>
  <c r="I1128" i="46" s="1"/>
  <c r="J1127" i="46"/>
  <c r="H1127" i="46"/>
  <c r="F1127" i="46"/>
  <c r="J1126" i="46"/>
  <c r="H1126" i="46"/>
  <c r="F1126" i="46"/>
  <c r="I1126" i="46" s="1"/>
  <c r="J1125" i="46"/>
  <c r="H1125" i="46"/>
  <c r="F1125" i="46"/>
  <c r="J1124" i="46"/>
  <c r="H1124" i="46"/>
  <c r="F1124" i="46"/>
  <c r="I1124" i="46" s="1"/>
  <c r="J1123" i="46"/>
  <c r="H1123" i="46"/>
  <c r="F1123" i="46"/>
  <c r="J1122" i="46"/>
  <c r="H1122" i="46"/>
  <c r="F1122" i="46"/>
  <c r="I1122" i="46" s="1"/>
  <c r="J1121" i="46"/>
  <c r="H1121" i="46"/>
  <c r="F1121" i="46"/>
  <c r="J1120" i="46"/>
  <c r="H1120" i="46"/>
  <c r="F1120" i="46"/>
  <c r="I1120" i="46" s="1"/>
  <c r="J1119" i="46"/>
  <c r="H1119" i="46"/>
  <c r="F1119" i="46"/>
  <c r="J1118" i="46"/>
  <c r="H1118" i="46"/>
  <c r="F1118" i="46"/>
  <c r="I1118" i="46" s="1"/>
  <c r="J1117" i="46"/>
  <c r="H1117" i="46"/>
  <c r="F1117" i="46"/>
  <c r="J1116" i="46"/>
  <c r="H1116" i="46"/>
  <c r="F1116" i="46"/>
  <c r="I1116" i="46" s="1"/>
  <c r="J1115" i="46"/>
  <c r="H1115" i="46"/>
  <c r="F1115" i="46"/>
  <c r="J1114" i="46"/>
  <c r="H1114" i="46"/>
  <c r="F1114" i="46"/>
  <c r="I1114" i="46" s="1"/>
  <c r="J1113" i="46"/>
  <c r="H1113" i="46"/>
  <c r="F1113" i="46"/>
  <c r="J1112" i="46"/>
  <c r="H1112" i="46"/>
  <c r="F1112" i="46"/>
  <c r="I1112" i="46" s="1"/>
  <c r="J1111" i="46"/>
  <c r="H1111" i="46"/>
  <c r="F1111" i="46"/>
  <c r="J1110" i="46"/>
  <c r="H1110" i="46"/>
  <c r="F1110" i="46"/>
  <c r="I1110" i="46" s="1"/>
  <c r="J1109" i="46"/>
  <c r="H1109" i="46"/>
  <c r="F1109" i="46"/>
  <c r="J1108" i="46"/>
  <c r="H1108" i="46"/>
  <c r="F1108" i="46"/>
  <c r="I1108" i="46" s="1"/>
  <c r="J1107" i="46"/>
  <c r="H1107" i="46"/>
  <c r="F1107" i="46"/>
  <c r="J1106" i="46"/>
  <c r="H1106" i="46"/>
  <c r="F1106" i="46"/>
  <c r="I1106" i="46" s="1"/>
  <c r="J1105" i="46"/>
  <c r="H1105" i="46"/>
  <c r="F1105" i="46"/>
  <c r="J1104" i="46"/>
  <c r="H1104" i="46"/>
  <c r="F1104" i="46"/>
  <c r="I1104" i="46" s="1"/>
  <c r="J1103" i="46"/>
  <c r="H1103" i="46"/>
  <c r="F1103" i="46"/>
  <c r="J1102" i="46"/>
  <c r="H1102" i="46"/>
  <c r="F1102" i="46"/>
  <c r="I1102" i="46" s="1"/>
  <c r="J1101" i="46"/>
  <c r="H1101" i="46"/>
  <c r="F1101" i="46"/>
  <c r="J1100" i="46"/>
  <c r="H1100" i="46"/>
  <c r="F1100" i="46"/>
  <c r="I1100" i="46" s="1"/>
  <c r="J1099" i="46"/>
  <c r="H1099" i="46"/>
  <c r="F1099" i="46"/>
  <c r="J1098" i="46"/>
  <c r="H1098" i="46"/>
  <c r="F1098" i="46"/>
  <c r="I1098" i="46" s="1"/>
  <c r="J1097" i="46"/>
  <c r="H1097" i="46"/>
  <c r="F1097" i="46"/>
  <c r="J1096" i="46"/>
  <c r="H1096" i="46"/>
  <c r="F1096" i="46"/>
  <c r="I1096" i="46" s="1"/>
  <c r="J1095" i="46"/>
  <c r="H1095" i="46"/>
  <c r="F1095" i="46"/>
  <c r="J1094" i="46"/>
  <c r="H1094" i="46"/>
  <c r="F1094" i="46"/>
  <c r="I1094" i="46" s="1"/>
  <c r="J1093" i="46"/>
  <c r="H1093" i="46"/>
  <c r="F1093" i="46"/>
  <c r="J1092" i="46"/>
  <c r="H1092" i="46"/>
  <c r="F1092" i="46"/>
  <c r="I1092" i="46" s="1"/>
  <c r="J1091" i="46"/>
  <c r="H1091" i="46"/>
  <c r="F1091" i="46"/>
  <c r="J1090" i="46"/>
  <c r="H1090" i="46"/>
  <c r="F1090" i="46"/>
  <c r="I1090" i="46" s="1"/>
  <c r="J1089" i="46"/>
  <c r="H1089" i="46"/>
  <c r="F1089" i="46"/>
  <c r="J1088" i="46"/>
  <c r="H1088" i="46"/>
  <c r="F1088" i="46"/>
  <c r="I1088" i="46" s="1"/>
  <c r="J1087" i="46"/>
  <c r="H1087" i="46"/>
  <c r="F1087" i="46"/>
  <c r="J1086" i="46"/>
  <c r="H1086" i="46"/>
  <c r="F1086" i="46"/>
  <c r="I1086" i="46" s="1"/>
  <c r="J1085" i="46"/>
  <c r="H1085" i="46"/>
  <c r="F1085" i="46"/>
  <c r="J1084" i="46"/>
  <c r="H1084" i="46"/>
  <c r="F1084" i="46"/>
  <c r="I1084" i="46" s="1"/>
  <c r="J1083" i="46"/>
  <c r="H1083" i="46"/>
  <c r="F1083" i="46"/>
  <c r="J1082" i="46"/>
  <c r="H1082" i="46"/>
  <c r="F1082" i="46"/>
  <c r="I1082" i="46" s="1"/>
  <c r="J1081" i="46"/>
  <c r="H1081" i="46"/>
  <c r="F1081" i="46"/>
  <c r="J1080" i="46"/>
  <c r="H1080" i="46"/>
  <c r="F1080" i="46"/>
  <c r="I1080" i="46" s="1"/>
  <c r="J1079" i="46"/>
  <c r="H1079" i="46"/>
  <c r="F1079" i="46"/>
  <c r="I1079" i="46" s="1"/>
  <c r="J1078" i="46"/>
  <c r="H1078" i="46"/>
  <c r="F1078" i="46"/>
  <c r="I1078" i="46" s="1"/>
  <c r="J1077" i="46"/>
  <c r="H1077" i="46"/>
  <c r="F1077" i="46"/>
  <c r="I1077" i="46" s="1"/>
  <c r="J1076" i="46"/>
  <c r="H1076" i="46"/>
  <c r="F1076" i="46"/>
  <c r="I1076" i="46" s="1"/>
  <c r="J1075" i="46"/>
  <c r="H1075" i="46"/>
  <c r="F1075" i="46"/>
  <c r="I1075" i="46" s="1"/>
  <c r="H1074" i="46"/>
  <c r="F1074" i="46"/>
  <c r="I1074" i="46" s="1"/>
  <c r="I1073" i="46"/>
  <c r="H1073" i="46"/>
  <c r="F1073" i="46"/>
  <c r="I1072" i="46"/>
  <c r="H1072" i="46"/>
  <c r="F1072" i="46"/>
  <c r="H1071" i="46"/>
  <c r="F1071" i="46"/>
  <c r="H1070" i="46"/>
  <c r="F1070" i="46"/>
  <c r="I1069" i="46"/>
  <c r="H1069" i="46"/>
  <c r="F1069" i="46"/>
  <c r="H1068" i="46"/>
  <c r="I1068" i="46" s="1"/>
  <c r="F1068" i="46"/>
  <c r="H1067" i="46"/>
  <c r="F1067" i="46"/>
  <c r="I1067" i="46" s="1"/>
  <c r="H1066" i="46"/>
  <c r="F1066" i="46"/>
  <c r="I1066" i="46" s="1"/>
  <c r="H1065" i="46"/>
  <c r="F1065" i="46"/>
  <c r="I1065" i="46" s="1"/>
  <c r="I1064" i="46"/>
  <c r="H1064" i="46"/>
  <c r="F1064" i="46"/>
  <c r="H1063" i="46"/>
  <c r="I1063" i="46" s="1"/>
  <c r="F1063" i="46"/>
  <c r="H1062" i="46"/>
  <c r="F1062" i="46"/>
  <c r="I1061" i="46"/>
  <c r="H1061" i="46"/>
  <c r="F1061" i="46"/>
  <c r="H1060" i="46"/>
  <c r="I1060" i="46" s="1"/>
  <c r="F1060" i="46"/>
  <c r="I1059" i="46"/>
  <c r="H1059" i="46"/>
  <c r="F1059" i="46"/>
  <c r="H1058" i="46"/>
  <c r="F1058" i="46"/>
  <c r="I1058" i="46" s="1"/>
  <c r="I1057" i="46"/>
  <c r="H1057" i="46"/>
  <c r="F1057" i="46"/>
  <c r="I1056" i="46"/>
  <c r="H1056" i="46"/>
  <c r="F1056" i="46"/>
  <c r="H1055" i="46"/>
  <c r="F1055" i="46"/>
  <c r="I1055" i="46" s="1"/>
  <c r="H1054" i="46"/>
  <c r="F1054" i="46"/>
  <c r="I1053" i="46"/>
  <c r="H1053" i="46"/>
  <c r="F1053" i="46"/>
  <c r="H1052" i="46"/>
  <c r="I1052" i="46" s="1"/>
  <c r="F1052" i="46"/>
  <c r="I1051" i="46"/>
  <c r="H1051" i="46"/>
  <c r="F1051" i="46"/>
  <c r="H1050" i="46"/>
  <c r="F1050" i="46"/>
  <c r="I1050" i="46" s="1"/>
  <c r="H1049" i="46"/>
  <c r="F1049" i="46"/>
  <c r="I1049" i="46" s="1"/>
  <c r="I1048" i="46"/>
  <c r="H1048" i="46"/>
  <c r="F1048" i="46"/>
  <c r="H1047" i="46"/>
  <c r="I1047" i="46" s="1"/>
  <c r="F1047" i="46"/>
  <c r="H1046" i="46"/>
  <c r="F1046" i="46"/>
  <c r="H1045" i="46"/>
  <c r="F1045" i="46"/>
  <c r="I1045" i="46" s="1"/>
  <c r="H1044" i="46"/>
  <c r="I1044" i="46" s="1"/>
  <c r="F1044" i="46"/>
  <c r="I1043" i="46"/>
  <c r="H1043" i="46"/>
  <c r="F1043" i="46"/>
  <c r="H1042" i="46"/>
  <c r="F1042" i="46"/>
  <c r="I1042" i="46" s="1"/>
  <c r="I1041" i="46"/>
  <c r="H1041" i="46"/>
  <c r="F1041" i="46"/>
  <c r="I1040" i="46"/>
  <c r="H1040" i="46"/>
  <c r="F1040" i="46"/>
  <c r="H1039" i="46"/>
  <c r="I1039" i="46" s="1"/>
  <c r="I1038" i="46"/>
  <c r="H1038" i="46"/>
  <c r="H1037" i="46"/>
  <c r="I1037" i="46" s="1"/>
  <c r="I1036" i="46"/>
  <c r="H1036" i="46"/>
  <c r="H1035" i="46"/>
  <c r="I1035" i="46" s="1"/>
  <c r="I1034" i="46"/>
  <c r="H1034" i="46"/>
  <c r="H1033" i="46"/>
  <c r="I1033" i="46" s="1"/>
  <c r="I1032" i="46"/>
  <c r="I1031" i="46"/>
  <c r="I1030" i="46"/>
  <c r="I1029" i="46"/>
  <c r="H1029" i="46"/>
  <c r="I1028" i="46"/>
  <c r="I1027" i="46"/>
  <c r="I1026" i="46"/>
  <c r="I1025" i="46"/>
  <c r="I1024" i="46"/>
  <c r="I1023" i="46"/>
  <c r="I1022" i="46"/>
  <c r="I1021" i="46"/>
  <c r="I1020" i="46"/>
  <c r="I1019" i="46"/>
  <c r="I1018" i="46"/>
  <c r="I1017" i="46"/>
  <c r="I1016" i="46"/>
  <c r="I1015" i="46"/>
  <c r="I1014" i="46"/>
  <c r="I1013" i="46"/>
  <c r="I1012" i="46"/>
  <c r="I1011" i="46"/>
  <c r="I1010" i="46"/>
  <c r="I1009" i="46"/>
  <c r="I1008" i="46"/>
  <c r="I1007" i="46"/>
  <c r="I1006" i="46"/>
  <c r="I1005" i="46"/>
  <c r="I1004" i="46"/>
  <c r="I1003" i="46"/>
  <c r="I1002" i="46"/>
  <c r="I1001" i="46"/>
  <c r="I1000" i="46"/>
  <c r="I999" i="46"/>
  <c r="I998" i="46"/>
  <c r="I997" i="46"/>
  <c r="I996" i="46"/>
  <c r="I995" i="46"/>
  <c r="I994" i="46"/>
  <c r="I993" i="46"/>
  <c r="I992" i="46"/>
  <c r="I991" i="46"/>
  <c r="I990" i="46"/>
  <c r="J1137" i="45"/>
  <c r="H1137" i="45"/>
  <c r="F1137" i="45"/>
  <c r="J1136" i="45"/>
  <c r="H1136" i="45"/>
  <c r="F1136" i="45"/>
  <c r="I1136" i="45" s="1"/>
  <c r="J1135" i="45"/>
  <c r="H1135" i="45"/>
  <c r="F1135" i="45"/>
  <c r="J1134" i="45"/>
  <c r="H1134" i="45"/>
  <c r="F1134" i="45"/>
  <c r="I1134" i="45" s="1"/>
  <c r="J1133" i="45"/>
  <c r="H1133" i="45"/>
  <c r="F1133" i="45"/>
  <c r="J1132" i="45"/>
  <c r="H1132" i="45"/>
  <c r="F1132" i="45"/>
  <c r="I1132" i="45" s="1"/>
  <c r="J1131" i="45"/>
  <c r="H1131" i="45"/>
  <c r="F1131" i="45"/>
  <c r="J1130" i="45"/>
  <c r="H1130" i="45"/>
  <c r="F1130" i="45"/>
  <c r="I1130" i="45" s="1"/>
  <c r="J1129" i="45"/>
  <c r="H1129" i="45"/>
  <c r="F1129" i="45"/>
  <c r="J1128" i="45"/>
  <c r="H1128" i="45"/>
  <c r="F1128" i="45"/>
  <c r="I1128" i="45" s="1"/>
  <c r="J1127" i="45"/>
  <c r="H1127" i="45"/>
  <c r="F1127" i="45"/>
  <c r="J1126" i="45"/>
  <c r="H1126" i="45"/>
  <c r="F1126" i="45"/>
  <c r="I1126" i="45" s="1"/>
  <c r="J1125" i="45"/>
  <c r="H1125" i="45"/>
  <c r="F1125" i="45"/>
  <c r="J1124" i="45"/>
  <c r="H1124" i="45"/>
  <c r="F1124" i="45"/>
  <c r="I1124" i="45" s="1"/>
  <c r="J1123" i="45"/>
  <c r="H1123" i="45"/>
  <c r="F1123" i="45"/>
  <c r="J1122" i="45"/>
  <c r="H1122" i="45"/>
  <c r="F1122" i="45"/>
  <c r="I1122" i="45" s="1"/>
  <c r="J1121" i="45"/>
  <c r="H1121" i="45"/>
  <c r="F1121" i="45"/>
  <c r="J1120" i="45"/>
  <c r="H1120" i="45"/>
  <c r="F1120" i="45"/>
  <c r="I1120" i="45" s="1"/>
  <c r="J1119" i="45"/>
  <c r="H1119" i="45"/>
  <c r="F1119" i="45"/>
  <c r="J1118" i="45"/>
  <c r="H1118" i="45"/>
  <c r="F1118" i="45"/>
  <c r="I1118" i="45" s="1"/>
  <c r="J1117" i="45"/>
  <c r="H1117" i="45"/>
  <c r="F1117" i="45"/>
  <c r="J1116" i="45"/>
  <c r="H1116" i="45"/>
  <c r="F1116" i="45"/>
  <c r="I1116" i="45" s="1"/>
  <c r="J1115" i="45"/>
  <c r="H1115" i="45"/>
  <c r="F1115" i="45"/>
  <c r="J1114" i="45"/>
  <c r="H1114" i="45"/>
  <c r="F1114" i="45"/>
  <c r="I1114" i="45" s="1"/>
  <c r="J1113" i="45"/>
  <c r="H1113" i="45"/>
  <c r="F1113" i="45"/>
  <c r="J1112" i="45"/>
  <c r="H1112" i="45"/>
  <c r="F1112" i="45"/>
  <c r="I1112" i="45" s="1"/>
  <c r="J1111" i="45"/>
  <c r="H1111" i="45"/>
  <c r="F1111" i="45"/>
  <c r="J1110" i="45"/>
  <c r="H1110" i="45"/>
  <c r="F1110" i="45"/>
  <c r="I1110" i="45" s="1"/>
  <c r="J1109" i="45"/>
  <c r="H1109" i="45"/>
  <c r="F1109" i="45"/>
  <c r="J1108" i="45"/>
  <c r="H1108" i="45"/>
  <c r="F1108" i="45"/>
  <c r="I1108" i="45" s="1"/>
  <c r="J1107" i="45"/>
  <c r="H1107" i="45"/>
  <c r="F1107" i="45"/>
  <c r="J1106" i="45"/>
  <c r="H1106" i="45"/>
  <c r="F1106" i="45"/>
  <c r="I1106" i="45" s="1"/>
  <c r="J1105" i="45"/>
  <c r="H1105" i="45"/>
  <c r="F1105" i="45"/>
  <c r="J1104" i="45"/>
  <c r="H1104" i="45"/>
  <c r="F1104" i="45"/>
  <c r="I1104" i="45" s="1"/>
  <c r="J1103" i="45"/>
  <c r="H1103" i="45"/>
  <c r="F1103" i="45"/>
  <c r="J1102" i="45"/>
  <c r="H1102" i="45"/>
  <c r="F1102" i="45"/>
  <c r="I1102" i="45" s="1"/>
  <c r="J1101" i="45"/>
  <c r="H1101" i="45"/>
  <c r="F1101" i="45"/>
  <c r="J1100" i="45"/>
  <c r="H1100" i="45"/>
  <c r="F1100" i="45"/>
  <c r="I1100" i="45" s="1"/>
  <c r="J1099" i="45"/>
  <c r="H1099" i="45"/>
  <c r="F1099" i="45"/>
  <c r="J1098" i="45"/>
  <c r="H1098" i="45"/>
  <c r="F1098" i="45"/>
  <c r="I1098" i="45" s="1"/>
  <c r="J1097" i="45"/>
  <c r="H1097" i="45"/>
  <c r="F1097" i="45"/>
  <c r="J1096" i="45"/>
  <c r="H1096" i="45"/>
  <c r="F1096" i="45"/>
  <c r="I1096" i="45" s="1"/>
  <c r="J1095" i="45"/>
  <c r="H1095" i="45"/>
  <c r="F1095" i="45"/>
  <c r="J1094" i="45"/>
  <c r="H1094" i="45"/>
  <c r="F1094" i="45"/>
  <c r="I1094" i="45" s="1"/>
  <c r="J1093" i="45"/>
  <c r="H1093" i="45"/>
  <c r="F1093" i="45"/>
  <c r="J1092" i="45"/>
  <c r="H1092" i="45"/>
  <c r="F1092" i="45"/>
  <c r="I1092" i="45" s="1"/>
  <c r="J1091" i="45"/>
  <c r="H1091" i="45"/>
  <c r="F1091" i="45"/>
  <c r="J1090" i="45"/>
  <c r="H1090" i="45"/>
  <c r="F1090" i="45"/>
  <c r="I1090" i="45" s="1"/>
  <c r="J1089" i="45"/>
  <c r="H1089" i="45"/>
  <c r="F1089" i="45"/>
  <c r="J1088" i="45"/>
  <c r="H1088" i="45"/>
  <c r="F1088" i="45"/>
  <c r="I1088" i="45" s="1"/>
  <c r="J1087" i="45"/>
  <c r="H1087" i="45"/>
  <c r="F1087" i="45"/>
  <c r="J1086" i="45"/>
  <c r="H1086" i="45"/>
  <c r="F1086" i="45"/>
  <c r="I1086" i="45" s="1"/>
  <c r="J1085" i="45"/>
  <c r="H1085" i="45"/>
  <c r="F1085" i="45"/>
  <c r="J1084" i="45"/>
  <c r="H1084" i="45"/>
  <c r="F1084" i="45"/>
  <c r="I1084" i="45" s="1"/>
  <c r="J1083" i="45"/>
  <c r="H1083" i="45"/>
  <c r="F1083" i="45"/>
  <c r="J1082" i="45"/>
  <c r="H1082" i="45"/>
  <c r="F1082" i="45"/>
  <c r="I1082" i="45" s="1"/>
  <c r="J1081" i="45"/>
  <c r="H1081" i="45"/>
  <c r="F1081" i="45"/>
  <c r="J1080" i="45"/>
  <c r="H1080" i="45"/>
  <c r="F1080" i="45"/>
  <c r="I1080" i="45" s="1"/>
  <c r="J1079" i="45"/>
  <c r="H1079" i="45"/>
  <c r="F1079" i="45"/>
  <c r="J1078" i="45"/>
  <c r="H1078" i="45"/>
  <c r="F1078" i="45"/>
  <c r="I1078" i="45" s="1"/>
  <c r="J1077" i="45"/>
  <c r="H1077" i="45"/>
  <c r="F1077" i="45"/>
  <c r="J1076" i="45"/>
  <c r="H1076" i="45"/>
  <c r="F1076" i="45"/>
  <c r="I1076" i="45" s="1"/>
  <c r="J1075" i="45"/>
  <c r="H1075" i="45"/>
  <c r="F1075" i="45"/>
  <c r="H1074" i="45"/>
  <c r="F1074" i="45"/>
  <c r="I1074" i="45" s="1"/>
  <c r="H1073" i="45"/>
  <c r="I1073" i="45" s="1"/>
  <c r="F1073" i="45"/>
  <c r="H1072" i="45"/>
  <c r="F1072" i="45"/>
  <c r="I1072" i="45" s="1"/>
  <c r="H1071" i="45"/>
  <c r="F1071" i="45"/>
  <c r="I1071" i="45" s="1"/>
  <c r="I1070" i="45"/>
  <c r="H1070" i="45"/>
  <c r="F1070" i="45"/>
  <c r="I1069" i="45"/>
  <c r="H1069" i="45"/>
  <c r="F1069" i="45"/>
  <c r="H1068" i="45"/>
  <c r="F1068" i="45"/>
  <c r="I1068" i="45" s="1"/>
  <c r="H1067" i="45"/>
  <c r="F1067" i="45"/>
  <c r="H1066" i="45"/>
  <c r="F1066" i="45"/>
  <c r="I1066" i="45" s="1"/>
  <c r="H1065" i="45"/>
  <c r="I1065" i="45" s="1"/>
  <c r="F1065" i="45"/>
  <c r="H1064" i="45"/>
  <c r="F1064" i="45"/>
  <c r="I1064" i="45" s="1"/>
  <c r="H1063" i="45"/>
  <c r="F1063" i="45"/>
  <c r="I1063" i="45" s="1"/>
  <c r="H1062" i="45"/>
  <c r="F1062" i="45"/>
  <c r="I1062" i="45" s="1"/>
  <c r="I1061" i="45"/>
  <c r="H1061" i="45"/>
  <c r="F1061" i="45"/>
  <c r="H1060" i="45"/>
  <c r="I1060" i="45" s="1"/>
  <c r="F1060" i="45"/>
  <c r="H1059" i="45"/>
  <c r="F1059" i="45"/>
  <c r="I1058" i="45"/>
  <c r="H1058" i="45"/>
  <c r="F1058" i="45"/>
  <c r="H1057" i="45"/>
  <c r="I1057" i="45" s="1"/>
  <c r="F1057" i="45"/>
  <c r="H1056" i="45"/>
  <c r="F1056" i="45"/>
  <c r="I1056" i="45" s="1"/>
  <c r="H1055" i="45"/>
  <c r="F1055" i="45"/>
  <c r="I1055" i="45" s="1"/>
  <c r="I1054" i="45"/>
  <c r="H1054" i="45"/>
  <c r="F1054" i="45"/>
  <c r="I1053" i="45"/>
  <c r="H1053" i="45"/>
  <c r="F1053" i="45"/>
  <c r="H1052" i="45"/>
  <c r="F1052" i="45"/>
  <c r="H1051" i="45"/>
  <c r="F1051" i="45"/>
  <c r="I1050" i="45"/>
  <c r="H1050" i="45"/>
  <c r="F1050" i="45"/>
  <c r="H1049" i="45"/>
  <c r="I1049" i="45" s="1"/>
  <c r="F1049" i="45"/>
  <c r="H1048" i="45"/>
  <c r="F1048" i="45"/>
  <c r="I1048" i="45" s="1"/>
  <c r="H1047" i="45"/>
  <c r="F1047" i="45"/>
  <c r="I1047" i="45" s="1"/>
  <c r="H1046" i="45"/>
  <c r="F1046" i="45"/>
  <c r="I1046" i="45" s="1"/>
  <c r="I1045" i="45"/>
  <c r="H1045" i="45"/>
  <c r="F1045" i="45"/>
  <c r="H1044" i="45"/>
  <c r="I1044" i="45" s="1"/>
  <c r="F1044" i="45"/>
  <c r="H1043" i="45"/>
  <c r="F1043" i="45"/>
  <c r="I1042" i="45"/>
  <c r="H1042" i="45"/>
  <c r="F1042" i="45"/>
  <c r="H1041" i="45"/>
  <c r="I1041" i="45" s="1"/>
  <c r="F1041" i="45"/>
  <c r="I1040" i="45"/>
  <c r="H1040" i="45"/>
  <c r="F1040" i="45"/>
  <c r="H1039" i="45"/>
  <c r="I1039" i="45" s="1"/>
  <c r="I1038" i="45"/>
  <c r="H1038" i="45"/>
  <c r="H1037" i="45"/>
  <c r="I1037" i="45" s="1"/>
  <c r="H1036" i="45"/>
  <c r="I1036" i="45" s="1"/>
  <c r="H1035" i="45"/>
  <c r="I1035" i="45" s="1"/>
  <c r="I1034" i="45"/>
  <c r="H1034" i="45"/>
  <c r="H1033" i="45"/>
  <c r="I1033" i="45" s="1"/>
  <c r="I1032" i="45"/>
  <c r="I1031" i="45"/>
  <c r="I1030" i="45"/>
  <c r="I1029" i="45"/>
  <c r="H1029" i="45"/>
  <c r="I1028" i="45"/>
  <c r="I1027" i="45"/>
  <c r="I1026" i="45"/>
  <c r="I1025" i="45"/>
  <c r="I1024" i="45"/>
  <c r="I1023" i="45"/>
  <c r="I1022" i="45"/>
  <c r="I1021" i="45"/>
  <c r="I1020" i="45"/>
  <c r="I1019" i="45"/>
  <c r="I1018" i="45"/>
  <c r="I1017" i="45"/>
  <c r="I1016" i="45"/>
  <c r="I1015" i="45"/>
  <c r="I1014" i="45"/>
  <c r="I1013" i="45"/>
  <c r="I1012" i="45"/>
  <c r="I1011" i="45"/>
  <c r="I1010" i="45"/>
  <c r="I1009" i="45"/>
  <c r="I1008" i="45"/>
  <c r="I1007" i="45"/>
  <c r="I1006" i="45"/>
  <c r="I1005" i="45"/>
  <c r="I1004" i="45"/>
  <c r="I1003" i="45"/>
  <c r="I1002" i="45"/>
  <c r="I1001" i="45"/>
  <c r="I1000" i="45"/>
  <c r="I999" i="45"/>
  <c r="I998" i="45"/>
  <c r="I997" i="45"/>
  <c r="I996" i="45"/>
  <c r="I995" i="45"/>
  <c r="I994" i="45"/>
  <c r="I993" i="45"/>
  <c r="I992" i="45"/>
  <c r="I991" i="45"/>
  <c r="I990" i="45"/>
  <c r="I989" i="45"/>
  <c r="I988" i="45"/>
  <c r="I987" i="45"/>
  <c r="I986" i="45"/>
  <c r="I985" i="45"/>
  <c r="I984" i="45"/>
  <c r="I983" i="45"/>
  <c r="I982" i="45"/>
  <c r="I981" i="45"/>
  <c r="I980" i="45"/>
  <c r="I979" i="45"/>
  <c r="I978" i="45"/>
  <c r="I977" i="45"/>
  <c r="I976" i="45"/>
  <c r="I975" i="45"/>
  <c r="I974" i="45"/>
  <c r="I973" i="45"/>
  <c r="I972" i="45"/>
  <c r="I971" i="45"/>
  <c r="I970" i="45"/>
  <c r="I969" i="45"/>
  <c r="I968" i="45"/>
  <c r="I967" i="45"/>
  <c r="I966" i="45"/>
  <c r="I965" i="45"/>
  <c r="I964" i="45"/>
  <c r="I963" i="45"/>
  <c r="I962" i="45"/>
  <c r="I961" i="45"/>
  <c r="I960" i="45"/>
  <c r="I959" i="45"/>
  <c r="I958" i="45"/>
  <c r="I957" i="45"/>
  <c r="I956" i="45"/>
  <c r="I955" i="45"/>
  <c r="I954" i="45"/>
  <c r="I953" i="45"/>
  <c r="I952" i="45"/>
  <c r="I951" i="45"/>
  <c r="I950" i="45"/>
  <c r="I949" i="45"/>
  <c r="I948" i="45"/>
  <c r="I947" i="45"/>
  <c r="I946" i="45"/>
  <c r="I945" i="45"/>
  <c r="I944" i="45"/>
  <c r="I943" i="45"/>
  <c r="I942" i="45"/>
  <c r="I941" i="45"/>
  <c r="I940" i="45"/>
  <c r="I939" i="45"/>
  <c r="I938" i="45"/>
  <c r="I937" i="45"/>
  <c r="I936" i="45"/>
  <c r="I935" i="45"/>
  <c r="I934" i="45"/>
  <c r="I933" i="45"/>
  <c r="I932" i="45"/>
  <c r="I931" i="45"/>
  <c r="I930" i="45"/>
  <c r="I929" i="45"/>
  <c r="I928" i="45"/>
  <c r="I927" i="45"/>
  <c r="I926" i="45"/>
  <c r="I925" i="45"/>
  <c r="I924" i="45"/>
  <c r="I923" i="45"/>
  <c r="I922" i="45"/>
  <c r="I921" i="45"/>
  <c r="I920" i="45"/>
  <c r="I919" i="45"/>
  <c r="I918" i="45"/>
  <c r="I917" i="45"/>
  <c r="I916" i="45"/>
  <c r="I915" i="45"/>
  <c r="I914" i="45"/>
  <c r="I913" i="45"/>
  <c r="I912" i="45"/>
  <c r="I911" i="45"/>
  <c r="I910" i="45"/>
  <c r="I909" i="45"/>
  <c r="I908" i="45"/>
  <c r="I907" i="45"/>
  <c r="I906" i="45"/>
  <c r="I905" i="45"/>
  <c r="I904" i="45"/>
  <c r="I903" i="45"/>
  <c r="I902" i="45"/>
  <c r="I901" i="45"/>
  <c r="I900" i="45"/>
  <c r="I899" i="45"/>
  <c r="I898" i="45"/>
  <c r="I897" i="45"/>
  <c r="I896" i="45"/>
  <c r="I895" i="45"/>
  <c r="I894" i="45"/>
  <c r="I893" i="45"/>
  <c r="I892" i="45"/>
  <c r="I891" i="45"/>
  <c r="I890" i="45"/>
  <c r="I889" i="45"/>
  <c r="I888" i="45"/>
  <c r="I887" i="45"/>
  <c r="I886" i="45"/>
  <c r="I885" i="45"/>
  <c r="I884" i="45"/>
  <c r="I883" i="45"/>
  <c r="I882" i="45"/>
  <c r="I881" i="45"/>
  <c r="I880" i="45"/>
  <c r="I879" i="45"/>
  <c r="I878" i="45"/>
  <c r="I877" i="45"/>
  <c r="I876" i="45"/>
  <c r="I875" i="45"/>
  <c r="I874" i="45"/>
  <c r="I873" i="45"/>
  <c r="I872" i="45"/>
  <c r="I871" i="45"/>
  <c r="I870" i="45"/>
  <c r="I869" i="45"/>
  <c r="I868" i="45"/>
  <c r="I867" i="45"/>
  <c r="I866" i="45"/>
  <c r="I865" i="45"/>
  <c r="I864" i="45"/>
  <c r="I863" i="45"/>
  <c r="I862" i="45"/>
  <c r="I861" i="45"/>
  <c r="I860" i="45"/>
  <c r="I859" i="45"/>
  <c r="I858" i="45"/>
  <c r="I857" i="45"/>
  <c r="I856" i="45"/>
  <c r="I855" i="45"/>
  <c r="I854" i="45"/>
  <c r="I853" i="45"/>
  <c r="I852" i="45"/>
  <c r="I851" i="45"/>
  <c r="I850" i="45"/>
  <c r="I849" i="45"/>
  <c r="I848" i="45"/>
  <c r="I847" i="45"/>
  <c r="I846" i="45"/>
  <c r="I845" i="45"/>
  <c r="I844" i="45"/>
  <c r="I843" i="45"/>
  <c r="I842" i="45"/>
  <c r="I841" i="45"/>
  <c r="I840" i="45"/>
  <c r="I839" i="45"/>
  <c r="I838" i="45"/>
  <c r="I837" i="45"/>
  <c r="I836" i="45"/>
  <c r="I835" i="45"/>
  <c r="I834" i="45"/>
  <c r="I833" i="45"/>
  <c r="I832" i="45"/>
  <c r="I831" i="45"/>
  <c r="I830" i="45"/>
  <c r="I829" i="45"/>
  <c r="I828" i="45"/>
  <c r="I827" i="45"/>
  <c r="I826" i="45"/>
  <c r="I825" i="45"/>
  <c r="I824" i="45"/>
  <c r="I823" i="45"/>
  <c r="I822" i="45"/>
  <c r="I821" i="45"/>
  <c r="I820" i="45"/>
  <c r="I819" i="45"/>
  <c r="I818" i="45"/>
  <c r="I817" i="45"/>
  <c r="I816" i="45"/>
  <c r="I815" i="45"/>
  <c r="I814" i="45"/>
  <c r="I813" i="45"/>
  <c r="I812" i="45"/>
  <c r="I811" i="45"/>
  <c r="I810" i="45"/>
  <c r="I809" i="45"/>
  <c r="I808" i="45"/>
  <c r="I807" i="45"/>
  <c r="I806" i="45"/>
  <c r="I805" i="45"/>
  <c r="I804" i="45"/>
  <c r="I803" i="45"/>
  <c r="I802" i="45"/>
  <c r="I801" i="45"/>
  <c r="I800" i="45"/>
  <c r="I799" i="45"/>
  <c r="I798" i="45"/>
  <c r="I797" i="45"/>
  <c r="I796" i="45"/>
  <c r="I795" i="45"/>
  <c r="I794" i="45"/>
  <c r="I793" i="45"/>
  <c r="I792" i="45"/>
  <c r="I791" i="45"/>
  <c r="I790" i="45"/>
  <c r="I789" i="45"/>
  <c r="I788" i="45"/>
  <c r="I787" i="45"/>
  <c r="I786" i="45"/>
  <c r="I785" i="45"/>
  <c r="I784" i="45"/>
  <c r="I783" i="45"/>
  <c r="I782" i="45"/>
  <c r="I781" i="45"/>
  <c r="I780" i="45"/>
  <c r="I779" i="45"/>
  <c r="I778" i="45"/>
  <c r="I777" i="45"/>
  <c r="I776" i="45"/>
  <c r="I775" i="45"/>
  <c r="I774" i="45"/>
  <c r="I773" i="45"/>
  <c r="I772" i="45"/>
  <c r="I771" i="45"/>
  <c r="I770" i="45"/>
  <c r="I769" i="45"/>
  <c r="I768" i="45"/>
  <c r="I767" i="45"/>
  <c r="I766" i="45"/>
  <c r="I765" i="45"/>
  <c r="I764" i="45"/>
  <c r="I763" i="45"/>
  <c r="I762" i="45"/>
  <c r="I761" i="45"/>
  <c r="I760" i="45"/>
  <c r="I759" i="45"/>
  <c r="I758" i="45"/>
  <c r="I757" i="45"/>
  <c r="I756" i="45"/>
  <c r="I755" i="45"/>
  <c r="I754" i="45"/>
  <c r="I753" i="45"/>
  <c r="I752" i="45"/>
  <c r="I751" i="45"/>
  <c r="I750" i="45"/>
  <c r="I749" i="45"/>
  <c r="I748" i="45"/>
  <c r="I747" i="45"/>
  <c r="I746" i="45"/>
  <c r="I745" i="45"/>
  <c r="I744" i="45"/>
  <c r="I743" i="45"/>
  <c r="I742" i="45"/>
  <c r="I741" i="45"/>
  <c r="I740" i="45"/>
  <c r="I739" i="45"/>
  <c r="I738" i="45"/>
  <c r="I737" i="45"/>
  <c r="I736" i="45"/>
  <c r="I735" i="45"/>
  <c r="I734" i="45"/>
  <c r="I733" i="45"/>
  <c r="I732" i="45"/>
  <c r="I731" i="45"/>
  <c r="I730" i="45"/>
  <c r="I729" i="45"/>
  <c r="I728" i="45"/>
  <c r="I727" i="45"/>
  <c r="I726" i="45"/>
  <c r="I725" i="45"/>
  <c r="I724" i="45"/>
  <c r="I723" i="45"/>
  <c r="I722" i="45"/>
  <c r="I721" i="45"/>
  <c r="I720" i="45"/>
  <c r="I719" i="45"/>
  <c r="I718" i="45"/>
  <c r="I717" i="45"/>
  <c r="I716" i="45"/>
  <c r="I715" i="45"/>
  <c r="I714" i="45"/>
  <c r="I713" i="45"/>
  <c r="I712" i="45"/>
  <c r="I711" i="45"/>
  <c r="I710" i="45"/>
  <c r="I709" i="45"/>
  <c r="I708" i="45"/>
  <c r="I707" i="45"/>
  <c r="I706" i="45"/>
  <c r="I705" i="45"/>
  <c r="I704" i="45"/>
  <c r="I703" i="45"/>
  <c r="I702" i="45"/>
  <c r="I701" i="45"/>
  <c r="I700" i="45"/>
  <c r="I699" i="45"/>
  <c r="I698" i="45"/>
  <c r="I697" i="45"/>
  <c r="I696" i="45"/>
  <c r="I695" i="45"/>
  <c r="I694" i="45"/>
  <c r="I693" i="45"/>
  <c r="I692" i="45"/>
  <c r="I691" i="45"/>
  <c r="I690" i="45"/>
  <c r="I689" i="45"/>
  <c r="I688" i="45"/>
  <c r="I687" i="45"/>
  <c r="I686" i="45"/>
  <c r="I685" i="45"/>
  <c r="I684" i="45"/>
  <c r="I683" i="45"/>
  <c r="I682" i="45"/>
  <c r="I681" i="45"/>
  <c r="I680" i="45"/>
  <c r="I679" i="45"/>
  <c r="I678" i="45"/>
  <c r="I677" i="45"/>
  <c r="I676" i="45"/>
  <c r="I675" i="45"/>
  <c r="I674" i="45"/>
  <c r="I673" i="45"/>
  <c r="I672" i="45"/>
  <c r="I671" i="45"/>
  <c r="I670" i="45"/>
  <c r="I669" i="45"/>
  <c r="I668" i="45"/>
  <c r="I667" i="45"/>
  <c r="I666" i="45"/>
  <c r="I665" i="45"/>
  <c r="I664" i="45"/>
  <c r="I663" i="45"/>
  <c r="I662" i="45"/>
  <c r="I661" i="45"/>
  <c r="I660" i="45"/>
  <c r="I659" i="45"/>
  <c r="I658" i="45"/>
  <c r="I657" i="45"/>
  <c r="I656" i="45"/>
  <c r="I655" i="45"/>
  <c r="I654" i="45"/>
  <c r="I653" i="45"/>
  <c r="I652" i="45"/>
  <c r="I651" i="45"/>
  <c r="I650" i="45"/>
  <c r="I649" i="45"/>
  <c r="I648" i="45"/>
  <c r="I647" i="45"/>
  <c r="I646" i="45"/>
  <c r="I645" i="45"/>
  <c r="I644" i="45"/>
  <c r="I643" i="45"/>
  <c r="I642" i="45"/>
  <c r="I641" i="45"/>
  <c r="I640" i="45"/>
  <c r="I639" i="45"/>
  <c r="I638" i="45"/>
  <c r="I637" i="45"/>
  <c r="I636" i="45"/>
  <c r="I635" i="45"/>
  <c r="I634" i="45"/>
  <c r="I633" i="45"/>
  <c r="I632" i="45"/>
  <c r="I631" i="45"/>
  <c r="I630" i="45"/>
  <c r="I629" i="45"/>
  <c r="I628" i="45"/>
  <c r="I627" i="45"/>
  <c r="I626" i="45"/>
  <c r="I625" i="45"/>
  <c r="I624" i="45"/>
  <c r="I623" i="45"/>
  <c r="I622" i="45"/>
  <c r="I621" i="45"/>
  <c r="I620" i="45"/>
  <c r="I619" i="45"/>
  <c r="I618" i="45"/>
  <c r="I617" i="45"/>
  <c r="I616" i="45"/>
  <c r="I615" i="45"/>
  <c r="I614" i="45"/>
  <c r="I613" i="45"/>
  <c r="I612" i="45"/>
  <c r="I611" i="45"/>
  <c r="I610" i="45"/>
  <c r="I609" i="45"/>
  <c r="I608" i="45"/>
  <c r="I607" i="45"/>
  <c r="I606" i="45"/>
  <c r="I605" i="45"/>
  <c r="I604" i="45"/>
  <c r="I603" i="45"/>
  <c r="I602" i="45"/>
  <c r="I601" i="45"/>
  <c r="I600" i="45"/>
  <c r="I599" i="45"/>
  <c r="I598" i="45"/>
  <c r="I597" i="45"/>
  <c r="I596" i="45"/>
  <c r="I595" i="45"/>
  <c r="I594" i="45"/>
  <c r="I593" i="45"/>
  <c r="I592" i="45"/>
  <c r="I591" i="45"/>
  <c r="I590" i="45"/>
  <c r="I589" i="45"/>
  <c r="I588" i="45"/>
  <c r="I587" i="45"/>
  <c r="I586" i="45"/>
  <c r="I585" i="45"/>
  <c r="I584" i="45"/>
  <c r="I583" i="45"/>
  <c r="I582" i="45"/>
  <c r="I581" i="45"/>
  <c r="I580" i="45"/>
  <c r="I579" i="45"/>
  <c r="I578" i="45"/>
  <c r="I577" i="45"/>
  <c r="I576" i="45"/>
  <c r="I575" i="45"/>
  <c r="I574" i="45"/>
  <c r="I573" i="45"/>
  <c r="I572" i="45"/>
  <c r="I571" i="45"/>
  <c r="I570" i="45"/>
  <c r="I569" i="45"/>
  <c r="I568" i="45"/>
  <c r="I567" i="45"/>
  <c r="I566" i="45"/>
  <c r="F1137" i="44"/>
  <c r="F1136" i="44"/>
  <c r="F1135" i="44"/>
  <c r="F1134" i="44"/>
  <c r="F1133" i="44"/>
  <c r="F1132" i="44"/>
  <c r="F1131" i="44"/>
  <c r="F1130" i="44"/>
  <c r="F1129" i="44"/>
  <c r="F1128" i="44"/>
  <c r="F1127" i="44"/>
  <c r="F1126" i="44"/>
  <c r="F1125" i="44"/>
  <c r="F1124" i="44"/>
  <c r="F1123" i="44"/>
  <c r="F1122" i="44"/>
  <c r="F1121" i="44"/>
  <c r="F1120" i="44"/>
  <c r="F1119" i="44"/>
  <c r="F1118" i="44"/>
  <c r="F1117" i="44"/>
  <c r="F1116" i="44"/>
  <c r="F1115" i="44"/>
  <c r="F1114" i="44"/>
  <c r="F1113" i="44"/>
  <c r="F1112" i="44"/>
  <c r="F1111" i="44"/>
  <c r="F1110" i="44"/>
  <c r="F1109" i="44"/>
  <c r="F1108" i="44"/>
  <c r="F1107" i="44"/>
  <c r="F1106" i="44"/>
  <c r="F1105" i="44"/>
  <c r="F1104" i="44"/>
  <c r="F1103" i="44"/>
  <c r="F1102" i="44"/>
  <c r="F1101" i="44"/>
  <c r="F1100" i="44"/>
  <c r="F1099" i="44"/>
  <c r="F1098" i="44"/>
  <c r="F1097" i="44"/>
  <c r="F1096" i="44"/>
  <c r="F1095" i="44"/>
  <c r="F1094" i="44"/>
  <c r="F1093" i="44"/>
  <c r="F1092" i="44"/>
  <c r="F1091" i="44"/>
  <c r="F1090" i="44"/>
  <c r="F1089" i="44"/>
  <c r="F1088" i="44"/>
  <c r="F1087" i="44"/>
  <c r="F1086" i="44"/>
  <c r="F1085" i="44"/>
  <c r="F1084" i="44"/>
  <c r="F1083" i="44"/>
  <c r="F1082" i="44"/>
  <c r="F1081" i="44"/>
  <c r="F1080" i="44"/>
  <c r="F1079" i="44"/>
  <c r="F1078" i="44"/>
  <c r="F1077" i="44"/>
  <c r="J1076" i="44"/>
  <c r="F1076" i="44"/>
  <c r="J1075" i="44"/>
  <c r="F1075" i="44"/>
  <c r="C1075" i="44"/>
  <c r="C1076" i="44" s="1"/>
  <c r="C1077" i="44" s="1"/>
  <c r="C1078" i="44" s="1"/>
  <c r="C1079" i="44" s="1"/>
  <c r="C1080" i="44" s="1"/>
  <c r="C1081" i="44" s="1"/>
  <c r="C1082" i="44" s="1"/>
  <c r="C1083" i="44" s="1"/>
  <c r="C1084" i="44" s="1"/>
  <c r="C1085" i="44" s="1"/>
  <c r="C1086" i="44" s="1"/>
  <c r="C1087" i="44" s="1"/>
  <c r="C1088" i="44" s="1"/>
  <c r="C1089" i="44" s="1"/>
  <c r="C1090" i="44" s="1"/>
  <c r="C1091" i="44" s="1"/>
  <c r="C1092" i="44" s="1"/>
  <c r="C1093" i="44" s="1"/>
  <c r="C1094" i="44" s="1"/>
  <c r="C1095" i="44" s="1"/>
  <c r="C1096" i="44" s="1"/>
  <c r="C1097" i="44" s="1"/>
  <c r="C1098" i="44" s="1"/>
  <c r="C1099" i="44" s="1"/>
  <c r="C1100" i="44" s="1"/>
  <c r="C1101" i="44" s="1"/>
  <c r="C1102" i="44" s="1"/>
  <c r="C1103" i="44" s="1"/>
  <c r="C1104" i="44" s="1"/>
  <c r="C1105" i="44" s="1"/>
  <c r="C1106" i="44" s="1"/>
  <c r="C1107" i="44" s="1"/>
  <c r="C1108" i="44" s="1"/>
  <c r="C1109" i="44" s="1"/>
  <c r="C1110" i="44" s="1"/>
  <c r="C1111" i="44" s="1"/>
  <c r="C1112" i="44" s="1"/>
  <c r="C1113" i="44" s="1"/>
  <c r="C1114" i="44" s="1"/>
  <c r="C1115" i="44" s="1"/>
  <c r="C1116" i="44" s="1"/>
  <c r="C1117" i="44" s="1"/>
  <c r="C1118" i="44" s="1"/>
  <c r="C1119" i="44" s="1"/>
  <c r="C1120" i="44" s="1"/>
  <c r="C1121" i="44" s="1"/>
  <c r="C1122" i="44" s="1"/>
  <c r="C1123" i="44" s="1"/>
  <c r="C1124" i="44" s="1"/>
  <c r="C1125" i="44" s="1"/>
  <c r="C1126" i="44" s="1"/>
  <c r="C1127" i="44" s="1"/>
  <c r="C1128" i="44" s="1"/>
  <c r="C1129" i="44" s="1"/>
  <c r="C1130" i="44" s="1"/>
  <c r="C1131" i="44" s="1"/>
  <c r="C1132" i="44" s="1"/>
  <c r="C1133" i="44" s="1"/>
  <c r="C1134" i="44" s="1"/>
  <c r="C1135" i="44" s="1"/>
  <c r="C1136" i="44" s="1"/>
  <c r="C1137" i="44" s="1"/>
  <c r="B1075" i="44"/>
  <c r="B1076" i="44" s="1"/>
  <c r="B1077" i="44" s="1"/>
  <c r="H1074" i="44"/>
  <c r="F1074" i="44"/>
  <c r="I1074" i="44" s="1"/>
  <c r="I1073" i="44"/>
  <c r="H1073" i="44"/>
  <c r="F1073" i="44"/>
  <c r="I1072" i="44"/>
  <c r="H1072" i="44"/>
  <c r="F1072" i="44"/>
  <c r="H1071" i="44"/>
  <c r="F1071" i="44"/>
  <c r="I1071" i="44" s="1"/>
  <c r="I1070" i="44"/>
  <c r="H1070" i="44"/>
  <c r="F1070" i="44"/>
  <c r="I1069" i="44"/>
  <c r="H1069" i="44"/>
  <c r="F1069" i="44"/>
  <c r="H1068" i="44"/>
  <c r="F1068" i="44"/>
  <c r="H1067" i="44"/>
  <c r="F1067" i="44"/>
  <c r="I1067" i="44" s="1"/>
  <c r="I1066" i="44"/>
  <c r="H1066" i="44"/>
  <c r="F1066" i="44"/>
  <c r="H1065" i="44"/>
  <c r="I1065" i="44" s="1"/>
  <c r="F1065" i="44"/>
  <c r="H1064" i="44"/>
  <c r="F1064" i="44"/>
  <c r="I1064" i="44" s="1"/>
  <c r="H1063" i="44"/>
  <c r="F1063" i="44"/>
  <c r="H1062" i="44"/>
  <c r="F1062" i="44"/>
  <c r="I1062" i="44" s="1"/>
  <c r="H1061" i="44"/>
  <c r="I1061" i="44" s="1"/>
  <c r="F1061" i="44"/>
  <c r="I1060" i="44"/>
  <c r="H1060" i="44"/>
  <c r="F1060" i="44"/>
  <c r="H1059" i="44"/>
  <c r="F1059" i="44"/>
  <c r="H1058" i="44"/>
  <c r="F1058" i="44"/>
  <c r="I1058" i="44" s="1"/>
  <c r="I1057" i="44"/>
  <c r="H1057" i="44"/>
  <c r="F1057" i="44"/>
  <c r="I1056" i="44"/>
  <c r="H1056" i="44"/>
  <c r="F1056" i="44"/>
  <c r="H1055" i="44"/>
  <c r="F1055" i="44"/>
  <c r="I1055" i="44" s="1"/>
  <c r="I1054" i="44"/>
  <c r="H1054" i="44"/>
  <c r="F1054" i="44"/>
  <c r="I1053" i="44"/>
  <c r="H1053" i="44"/>
  <c r="F1053" i="44"/>
  <c r="H1052" i="44"/>
  <c r="F1052" i="44"/>
  <c r="I1052" i="44" s="1"/>
  <c r="H1051" i="44"/>
  <c r="F1051" i="44"/>
  <c r="I1051" i="44" s="1"/>
  <c r="I1050" i="44"/>
  <c r="H1050" i="44"/>
  <c r="F1050" i="44"/>
  <c r="H1049" i="44"/>
  <c r="I1049" i="44" s="1"/>
  <c r="F1049" i="44"/>
  <c r="H1048" i="44"/>
  <c r="F1048" i="44"/>
  <c r="I1048" i="44" s="1"/>
  <c r="H1047" i="44"/>
  <c r="F1047" i="44"/>
  <c r="H1046" i="44"/>
  <c r="F1046" i="44"/>
  <c r="I1046" i="44" s="1"/>
  <c r="H1045" i="44"/>
  <c r="I1045" i="44" s="1"/>
  <c r="F1045" i="44"/>
  <c r="I1044" i="44"/>
  <c r="H1044" i="44"/>
  <c r="F1044" i="44"/>
  <c r="H1043" i="44"/>
  <c r="F1043" i="44"/>
  <c r="H1042" i="44"/>
  <c r="F1042" i="44"/>
  <c r="I1042" i="44" s="1"/>
  <c r="I1041" i="44"/>
  <c r="H1041" i="44"/>
  <c r="F1041" i="44"/>
  <c r="I1040" i="44"/>
  <c r="H1040" i="44"/>
  <c r="F1040" i="44"/>
  <c r="F1039" i="44"/>
  <c r="I1039" i="44" s="1"/>
  <c r="I1038" i="44"/>
  <c r="F1038" i="44"/>
  <c r="F1037" i="44"/>
  <c r="I1037" i="44" s="1"/>
  <c r="F1036" i="44"/>
  <c r="I1036" i="44" s="1"/>
  <c r="F1035" i="44"/>
  <c r="I1035" i="44" s="1"/>
  <c r="F1034" i="44"/>
  <c r="I1034" i="44" s="1"/>
  <c r="I1033" i="44"/>
  <c r="I1032" i="44"/>
  <c r="I1031" i="44"/>
  <c r="I1030" i="44"/>
  <c r="I1029" i="44"/>
  <c r="I1028" i="44"/>
  <c r="I1027" i="44"/>
  <c r="I1026" i="44"/>
  <c r="I1025" i="44"/>
  <c r="I1024" i="44"/>
  <c r="I1023" i="44"/>
  <c r="I1022" i="44"/>
  <c r="I1021" i="44"/>
  <c r="I1020" i="44"/>
  <c r="I1019" i="44"/>
  <c r="I1018" i="44"/>
  <c r="I1017" i="44"/>
  <c r="I1016" i="44"/>
  <c r="I1015" i="44"/>
  <c r="I1014" i="44"/>
  <c r="I1013" i="44"/>
  <c r="I1012" i="44"/>
  <c r="I1011" i="44"/>
  <c r="I1010" i="44"/>
  <c r="I1009" i="44"/>
  <c r="I1008" i="44"/>
  <c r="I1007" i="44"/>
  <c r="I1006" i="44"/>
  <c r="I1005" i="44"/>
  <c r="I1004" i="44"/>
  <c r="I1003" i="44"/>
  <c r="I1002" i="44"/>
  <c r="I1001" i="44"/>
  <c r="I1000" i="44"/>
  <c r="I999" i="44"/>
  <c r="I998" i="44"/>
  <c r="I997" i="44"/>
  <c r="I996" i="44"/>
  <c r="I995" i="44"/>
  <c r="I994" i="44"/>
  <c r="I993" i="44"/>
  <c r="I992" i="44"/>
  <c r="I991" i="44"/>
  <c r="I990" i="44"/>
  <c r="I989" i="44"/>
  <c r="I988" i="44"/>
  <c r="I987" i="44"/>
  <c r="I986" i="44"/>
  <c r="I985" i="44"/>
  <c r="I984" i="44"/>
  <c r="I983" i="44"/>
  <c r="I982" i="44"/>
  <c r="I981" i="44"/>
  <c r="I980" i="44"/>
  <c r="I979" i="44"/>
  <c r="I978" i="44"/>
  <c r="I977" i="44"/>
  <c r="I976" i="44"/>
  <c r="I975" i="44"/>
  <c r="I974" i="44"/>
  <c r="I973" i="44"/>
  <c r="I972" i="44"/>
  <c r="I971" i="44"/>
  <c r="I970" i="44"/>
  <c r="I969" i="44"/>
  <c r="I968" i="44"/>
  <c r="I967" i="44"/>
  <c r="I966" i="44"/>
  <c r="I965" i="44"/>
  <c r="I964" i="44"/>
  <c r="I963" i="44"/>
  <c r="I962" i="44"/>
  <c r="I961" i="44"/>
  <c r="I960" i="44"/>
  <c r="I959" i="44"/>
  <c r="I958" i="44"/>
  <c r="I957" i="44"/>
  <c r="I956" i="44"/>
  <c r="I955" i="44"/>
  <c r="I954" i="44"/>
  <c r="I953" i="44"/>
  <c r="I952" i="44"/>
  <c r="I951" i="44"/>
  <c r="I950" i="44"/>
  <c r="I949" i="44"/>
  <c r="I948" i="44"/>
  <c r="I947" i="44"/>
  <c r="I946" i="44"/>
  <c r="I945" i="44"/>
  <c r="I944" i="44"/>
  <c r="I943" i="44"/>
  <c r="I942" i="44"/>
  <c r="I941" i="44"/>
  <c r="I940" i="44"/>
  <c r="I939" i="44"/>
  <c r="I938" i="44"/>
  <c r="I937" i="44"/>
  <c r="I936" i="44"/>
  <c r="I935" i="44"/>
  <c r="I934" i="44"/>
  <c r="I933" i="44"/>
  <c r="I932" i="44"/>
  <c r="I931" i="44"/>
  <c r="I930" i="44"/>
  <c r="I929" i="44"/>
  <c r="I928" i="44"/>
  <c r="I927" i="44"/>
  <c r="I926" i="44"/>
  <c r="I925" i="44"/>
  <c r="I924" i="44"/>
  <c r="I923" i="44"/>
  <c r="I922" i="44"/>
  <c r="I921" i="44"/>
  <c r="I920" i="44"/>
  <c r="I919" i="44"/>
  <c r="I918" i="44"/>
  <c r="I917" i="44"/>
  <c r="I916" i="44"/>
  <c r="I915" i="44"/>
  <c r="I914" i="44"/>
  <c r="I913" i="44"/>
  <c r="I912" i="44"/>
  <c r="I911" i="44"/>
  <c r="I910" i="44"/>
  <c r="I909" i="44"/>
  <c r="I908" i="44"/>
  <c r="I907" i="44"/>
  <c r="I906" i="44"/>
  <c r="I905" i="44"/>
  <c r="I904" i="44"/>
  <c r="I903" i="44"/>
  <c r="I902" i="44"/>
  <c r="I901" i="44"/>
  <c r="I900" i="44"/>
  <c r="I899" i="44"/>
  <c r="I898" i="44"/>
  <c r="I897" i="44"/>
  <c r="I896" i="44"/>
  <c r="I895" i="44"/>
  <c r="I894" i="44"/>
  <c r="I893" i="44"/>
  <c r="I892" i="44"/>
  <c r="I891" i="44"/>
  <c r="I890" i="44"/>
  <c r="I889" i="44"/>
  <c r="I888" i="44"/>
  <c r="I887" i="44"/>
  <c r="I886" i="44"/>
  <c r="I885" i="44"/>
  <c r="I884" i="44"/>
  <c r="I883" i="44"/>
  <c r="I882" i="44"/>
  <c r="I881" i="44"/>
  <c r="I880" i="44"/>
  <c r="I879" i="44"/>
  <c r="I878" i="44"/>
  <c r="I877" i="44"/>
  <c r="I876" i="44"/>
  <c r="I875" i="44"/>
  <c r="I874" i="44"/>
  <c r="I873" i="44"/>
  <c r="I872" i="44"/>
  <c r="I871" i="44"/>
  <c r="I870" i="44"/>
  <c r="I869" i="44"/>
  <c r="I868" i="44"/>
  <c r="I867" i="44"/>
  <c r="I866" i="44"/>
  <c r="I865" i="44"/>
  <c r="I864" i="44"/>
  <c r="I863" i="44"/>
  <c r="I862" i="44"/>
  <c r="I861" i="44"/>
  <c r="I860" i="44"/>
  <c r="I859" i="44"/>
  <c r="I858" i="44"/>
  <c r="I857" i="44"/>
  <c r="I856" i="44"/>
  <c r="I855" i="44"/>
  <c r="I854" i="44"/>
  <c r="I853" i="44"/>
  <c r="I852" i="44"/>
  <c r="I851" i="44"/>
  <c r="I850" i="44"/>
  <c r="I849" i="44"/>
  <c r="I848" i="44"/>
  <c r="I847" i="44"/>
  <c r="I846" i="44"/>
  <c r="I845" i="44"/>
  <c r="I844" i="44"/>
  <c r="I843" i="44"/>
  <c r="I842" i="44"/>
  <c r="I841" i="44"/>
  <c r="I840" i="44"/>
  <c r="I839" i="44"/>
  <c r="I838" i="44"/>
  <c r="I837" i="44"/>
  <c r="I836" i="44"/>
  <c r="I835" i="44"/>
  <c r="I834" i="44"/>
  <c r="I833" i="44"/>
  <c r="I832" i="44"/>
  <c r="I831" i="44"/>
  <c r="I830" i="44"/>
  <c r="I829" i="44"/>
  <c r="I828" i="44"/>
  <c r="I827" i="44"/>
  <c r="I826" i="44"/>
  <c r="I825" i="44"/>
  <c r="I824" i="44"/>
  <c r="I823" i="44"/>
  <c r="I822" i="44"/>
  <c r="I821" i="44"/>
  <c r="I820" i="44"/>
  <c r="I819" i="44"/>
  <c r="I818" i="44"/>
  <c r="I817" i="44"/>
  <c r="I816" i="44"/>
  <c r="I815" i="44"/>
  <c r="I814" i="44"/>
  <c r="I813" i="44"/>
  <c r="I812" i="44"/>
  <c r="I811" i="44"/>
  <c r="I810" i="44"/>
  <c r="I809" i="44"/>
  <c r="I808" i="44"/>
  <c r="I807" i="44"/>
  <c r="I806" i="44"/>
  <c r="I805" i="44"/>
  <c r="I804" i="44"/>
  <c r="I803" i="44"/>
  <c r="I802" i="44"/>
  <c r="I801" i="44"/>
  <c r="I800" i="44"/>
  <c r="I799" i="44"/>
  <c r="I798" i="44"/>
  <c r="I797" i="44"/>
  <c r="I796" i="44"/>
  <c r="I795" i="44"/>
  <c r="I794" i="44"/>
  <c r="I793" i="44"/>
  <c r="I792" i="44"/>
  <c r="I791" i="44"/>
  <c r="I790" i="44"/>
  <c r="I789" i="44"/>
  <c r="I788" i="44"/>
  <c r="I787" i="44"/>
  <c r="I786" i="44"/>
  <c r="I785" i="44"/>
  <c r="I784" i="44"/>
  <c r="I783" i="44"/>
  <c r="I782" i="44"/>
  <c r="I781" i="44"/>
  <c r="I780" i="44"/>
  <c r="I779" i="44"/>
  <c r="I778" i="44"/>
  <c r="I777" i="44"/>
  <c r="I776" i="44"/>
  <c r="I775" i="44"/>
  <c r="I774" i="44"/>
  <c r="I773" i="44"/>
  <c r="I772" i="44"/>
  <c r="I771" i="44"/>
  <c r="I770" i="44"/>
  <c r="I769" i="44"/>
  <c r="I768" i="44"/>
  <c r="I767" i="44"/>
  <c r="I766" i="44"/>
  <c r="I765" i="44"/>
  <c r="I764" i="44"/>
  <c r="I763" i="44"/>
  <c r="I762" i="44"/>
  <c r="I761" i="44"/>
  <c r="I760" i="44"/>
  <c r="I759" i="44"/>
  <c r="I758" i="44"/>
  <c r="I757" i="44"/>
  <c r="I756" i="44"/>
  <c r="I755" i="44"/>
  <c r="I754" i="44"/>
  <c r="I753" i="44"/>
  <c r="I752" i="44"/>
  <c r="I751" i="44"/>
  <c r="I750" i="44"/>
  <c r="I749" i="44"/>
  <c r="I748" i="44"/>
  <c r="I747" i="44"/>
  <c r="I746" i="44"/>
  <c r="I745" i="44"/>
  <c r="I744" i="44"/>
  <c r="I743" i="44"/>
  <c r="I742" i="44"/>
  <c r="I741" i="44"/>
  <c r="I740" i="44"/>
  <c r="I739" i="44"/>
  <c r="I738" i="44"/>
  <c r="I737" i="44"/>
  <c r="I736" i="44"/>
  <c r="I735" i="44"/>
  <c r="I734" i="44"/>
  <c r="I733" i="44"/>
  <c r="I732" i="44"/>
  <c r="I731" i="44"/>
  <c r="I730" i="44"/>
  <c r="I729" i="44"/>
  <c r="I728" i="44"/>
  <c r="I727" i="44"/>
  <c r="I726" i="44"/>
  <c r="I725" i="44"/>
  <c r="I724" i="44"/>
  <c r="I723" i="44"/>
  <c r="I722" i="44"/>
  <c r="I721" i="44"/>
  <c r="I720" i="44"/>
  <c r="I719" i="44"/>
  <c r="I718" i="44"/>
  <c r="I717" i="44"/>
  <c r="I716" i="44"/>
  <c r="I715" i="44"/>
  <c r="I714" i="44"/>
  <c r="I713" i="44"/>
  <c r="I712" i="44"/>
  <c r="I711" i="44"/>
  <c r="I710" i="44"/>
  <c r="I709" i="44"/>
  <c r="I708" i="44"/>
  <c r="I707" i="44"/>
  <c r="I706" i="44"/>
  <c r="I705" i="44"/>
  <c r="I704" i="44"/>
  <c r="I703" i="44"/>
  <c r="I702" i="44"/>
  <c r="I701" i="44"/>
  <c r="I700" i="44"/>
  <c r="I699" i="44"/>
  <c r="I698" i="44"/>
  <c r="I697" i="44"/>
  <c r="I696" i="44"/>
  <c r="I695" i="44"/>
  <c r="I694" i="44"/>
  <c r="I693" i="44"/>
  <c r="I692" i="44"/>
  <c r="I691" i="44"/>
  <c r="I690" i="44"/>
  <c r="I689" i="44"/>
  <c r="I688" i="44"/>
  <c r="I687" i="44"/>
  <c r="I686" i="44"/>
  <c r="I685" i="44"/>
  <c r="I684" i="44"/>
  <c r="I683" i="44"/>
  <c r="I682" i="44"/>
  <c r="I681" i="44"/>
  <c r="I680" i="44"/>
  <c r="I679" i="44"/>
  <c r="I678" i="44"/>
  <c r="I677" i="44"/>
  <c r="I676" i="44"/>
  <c r="I675" i="44"/>
  <c r="I674" i="44"/>
  <c r="I673" i="44"/>
  <c r="I672" i="44"/>
  <c r="I671" i="44"/>
  <c r="I670" i="44"/>
  <c r="I669" i="44"/>
  <c r="I668" i="44"/>
  <c r="I667" i="44"/>
  <c r="I666" i="44"/>
  <c r="I665" i="44"/>
  <c r="I664" i="44"/>
  <c r="I663" i="44"/>
  <c r="I662" i="44"/>
  <c r="I661" i="44"/>
  <c r="I660" i="44"/>
  <c r="I659" i="44"/>
  <c r="I658" i="44"/>
  <c r="I657" i="44"/>
  <c r="I656" i="44"/>
  <c r="I655" i="44"/>
  <c r="I654" i="44"/>
  <c r="I653" i="44"/>
  <c r="I652" i="44"/>
  <c r="I651" i="44"/>
  <c r="I650" i="44"/>
  <c r="I649" i="44"/>
  <c r="I648" i="44"/>
  <c r="I647" i="44"/>
  <c r="I646" i="44"/>
  <c r="I645" i="44"/>
  <c r="I644" i="44"/>
  <c r="I643" i="44"/>
  <c r="I642" i="44"/>
  <c r="I641" i="44"/>
  <c r="I640" i="44"/>
  <c r="I639" i="44"/>
  <c r="I638" i="44"/>
  <c r="I637" i="44"/>
  <c r="I636" i="44"/>
  <c r="I635" i="44"/>
  <c r="I634" i="44"/>
  <c r="I633" i="44"/>
  <c r="I632" i="44"/>
  <c r="I631" i="44"/>
  <c r="I630" i="44"/>
  <c r="I629" i="44"/>
  <c r="I628" i="44"/>
  <c r="I627" i="44"/>
  <c r="I626" i="44"/>
  <c r="I625" i="44"/>
  <c r="I624" i="44"/>
  <c r="I623" i="44"/>
  <c r="I622" i="44"/>
  <c r="I621" i="44"/>
  <c r="I620" i="44"/>
  <c r="I619" i="44"/>
  <c r="I618" i="44"/>
  <c r="I617" i="44"/>
  <c r="I616" i="44"/>
  <c r="I615" i="44"/>
  <c r="I614" i="44"/>
  <c r="I613" i="44"/>
  <c r="I612" i="44"/>
  <c r="I611" i="44"/>
  <c r="I610" i="44"/>
  <c r="I609" i="44"/>
  <c r="I608" i="44"/>
  <c r="I607" i="44"/>
  <c r="I606" i="44"/>
  <c r="I605" i="44"/>
  <c r="I604" i="44"/>
  <c r="I603" i="44"/>
  <c r="I602" i="44"/>
  <c r="I601" i="44"/>
  <c r="I600" i="44"/>
  <c r="I599" i="44"/>
  <c r="I598" i="44"/>
  <c r="I597" i="44"/>
  <c r="I596" i="44"/>
  <c r="I595" i="44"/>
  <c r="I594" i="44"/>
  <c r="I593" i="44"/>
  <c r="I592" i="44"/>
  <c r="I591" i="44"/>
  <c r="I590" i="44"/>
  <c r="I589" i="44"/>
  <c r="I588" i="44"/>
  <c r="I587" i="44"/>
  <c r="I586" i="44"/>
  <c r="I585" i="44"/>
  <c r="I584" i="44"/>
  <c r="I583" i="44"/>
  <c r="I582" i="44"/>
  <c r="I581" i="44"/>
  <c r="I580" i="44"/>
  <c r="I579" i="44"/>
  <c r="I578" i="44"/>
  <c r="I577" i="44"/>
  <c r="I576" i="44"/>
  <c r="I575" i="44"/>
  <c r="I574" i="44"/>
  <c r="I573" i="44"/>
  <c r="I572" i="44"/>
  <c r="I571" i="44"/>
  <c r="I570" i="44"/>
  <c r="I569" i="44"/>
  <c r="I568" i="44"/>
  <c r="I567" i="44"/>
  <c r="I566" i="44"/>
  <c r="I565" i="44"/>
  <c r="I564" i="44"/>
  <c r="I563" i="44"/>
  <c r="I562" i="44"/>
  <c r="I561" i="44"/>
  <c r="I560" i="44"/>
  <c r="I559" i="44"/>
  <c r="I558" i="44"/>
  <c r="I557" i="44"/>
  <c r="I556" i="44"/>
  <c r="I555" i="44"/>
  <c r="I554" i="44"/>
  <c r="I553" i="44"/>
  <c r="I552" i="44"/>
  <c r="I551" i="44"/>
  <c r="I550" i="44"/>
  <c r="I549" i="44"/>
  <c r="I548" i="44"/>
  <c r="I547" i="44"/>
  <c r="I546" i="44"/>
  <c r="I545" i="44"/>
  <c r="I544" i="44"/>
  <c r="I543" i="44"/>
  <c r="I542" i="44"/>
  <c r="I541" i="44"/>
  <c r="I540" i="44"/>
  <c r="I539" i="44"/>
  <c r="I538" i="44"/>
  <c r="I537" i="44"/>
  <c r="I536" i="44"/>
  <c r="I535" i="44"/>
  <c r="I534" i="44"/>
  <c r="I533" i="44"/>
  <c r="I532" i="44"/>
  <c r="I531" i="44"/>
  <c r="I530" i="44"/>
  <c r="I529" i="44"/>
  <c r="I528" i="44"/>
  <c r="I527" i="44"/>
  <c r="I526" i="44"/>
  <c r="I525" i="44"/>
  <c r="I524" i="44"/>
  <c r="I523" i="44"/>
  <c r="I522" i="44"/>
  <c r="I521" i="44"/>
  <c r="I520" i="44"/>
  <c r="I519" i="44"/>
  <c r="I518" i="44"/>
  <c r="I517" i="44"/>
  <c r="I516" i="44"/>
  <c r="I515" i="44"/>
  <c r="I514" i="44"/>
  <c r="I513" i="44"/>
  <c r="I512" i="44"/>
  <c r="I511" i="44"/>
  <c r="I510" i="44"/>
  <c r="I509" i="44"/>
  <c r="I508" i="44"/>
  <c r="I507" i="44"/>
  <c r="I506" i="44"/>
  <c r="I505" i="44"/>
  <c r="I504" i="44"/>
  <c r="I503" i="44"/>
  <c r="I502" i="44"/>
  <c r="I501" i="44"/>
  <c r="I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I464" i="44"/>
  <c r="I463" i="44"/>
  <c r="I462" i="44"/>
  <c r="I461" i="44"/>
  <c r="I460" i="44"/>
  <c r="I459" i="44"/>
  <c r="I458" i="44"/>
  <c r="I457" i="44"/>
  <c r="I456" i="44"/>
  <c r="I455" i="44"/>
  <c r="I454" i="44"/>
  <c r="I453" i="44"/>
  <c r="I452" i="44"/>
  <c r="I451" i="44"/>
  <c r="I450" i="44"/>
  <c r="I449" i="44"/>
  <c r="I448" i="44"/>
  <c r="I447" i="44"/>
  <c r="I446" i="44"/>
  <c r="I445" i="44"/>
  <c r="I444" i="44"/>
  <c r="I443" i="44"/>
  <c r="I442" i="44"/>
  <c r="I441" i="44"/>
  <c r="I440" i="44"/>
  <c r="I439" i="44"/>
  <c r="I438" i="44"/>
  <c r="I437" i="44"/>
  <c r="I436" i="44"/>
  <c r="I435" i="44"/>
  <c r="I434" i="44"/>
  <c r="I433" i="44"/>
  <c r="I432" i="44"/>
  <c r="I431" i="44"/>
  <c r="I430" i="44"/>
  <c r="I429" i="44"/>
  <c r="I428" i="44"/>
  <c r="I427" i="44"/>
  <c r="I426" i="44"/>
  <c r="I425" i="44"/>
  <c r="I424" i="44"/>
  <c r="I423" i="44"/>
  <c r="I422" i="44"/>
  <c r="I421" i="44"/>
  <c r="I420" i="44"/>
  <c r="I419" i="44"/>
  <c r="I418" i="44"/>
  <c r="I417" i="44"/>
  <c r="I416" i="44"/>
  <c r="I415" i="44"/>
  <c r="I414" i="44"/>
  <c r="I413" i="44"/>
  <c r="I412" i="44"/>
  <c r="I411" i="44"/>
  <c r="I410" i="44"/>
  <c r="I409" i="44"/>
  <c r="I408" i="44"/>
  <c r="I407" i="44"/>
  <c r="I406" i="44"/>
  <c r="I405" i="44"/>
  <c r="I404" i="44"/>
  <c r="I403" i="44"/>
  <c r="I402" i="44"/>
  <c r="I401" i="44"/>
  <c r="I400" i="44"/>
  <c r="I399" i="44"/>
  <c r="I398" i="44"/>
  <c r="I397" i="44"/>
  <c r="I396" i="44"/>
  <c r="I395" i="44"/>
  <c r="I394" i="44"/>
  <c r="I393" i="44"/>
  <c r="I392" i="44"/>
  <c r="I391" i="44"/>
  <c r="I390" i="44"/>
  <c r="I389" i="44"/>
  <c r="I388" i="44"/>
  <c r="I387" i="44"/>
  <c r="I386" i="44"/>
  <c r="I385" i="44"/>
  <c r="I384" i="44"/>
  <c r="I383" i="44"/>
  <c r="I382" i="44"/>
  <c r="I381" i="44"/>
  <c r="I380" i="44"/>
  <c r="I379" i="44"/>
  <c r="I378" i="44"/>
  <c r="I377" i="44"/>
  <c r="I376" i="44"/>
  <c r="I375" i="44"/>
  <c r="I374" i="44"/>
  <c r="I373" i="44"/>
  <c r="I372" i="44"/>
  <c r="I371" i="44"/>
  <c r="I370" i="44"/>
  <c r="I369" i="44"/>
  <c r="I368" i="44"/>
  <c r="I367" i="44"/>
  <c r="I366" i="44"/>
  <c r="I365" i="44"/>
  <c r="I364" i="44"/>
  <c r="I363" i="44"/>
  <c r="I362" i="44"/>
  <c r="I361" i="44"/>
  <c r="I360" i="44"/>
  <c r="I359" i="44"/>
  <c r="I358" i="44"/>
  <c r="I357" i="44"/>
  <c r="I356" i="44"/>
  <c r="I355" i="44"/>
  <c r="I354" i="44"/>
  <c r="I353" i="44"/>
  <c r="I352" i="44"/>
  <c r="I351" i="44"/>
  <c r="I350" i="44"/>
  <c r="I349" i="44"/>
  <c r="I348" i="44"/>
  <c r="I347" i="44"/>
  <c r="I346" i="44"/>
  <c r="I345" i="44"/>
  <c r="I344" i="44"/>
  <c r="I343" i="44"/>
  <c r="I342" i="44"/>
  <c r="I341" i="44"/>
  <c r="I340" i="44"/>
  <c r="I339" i="44"/>
  <c r="I338" i="44"/>
  <c r="I337" i="44"/>
  <c r="I336" i="44"/>
  <c r="I335" i="44"/>
  <c r="I334" i="44"/>
  <c r="I333" i="44"/>
  <c r="I332" i="44"/>
  <c r="I331" i="44"/>
  <c r="I330" i="44"/>
  <c r="I329" i="44"/>
  <c r="I328" i="44"/>
  <c r="I327" i="44"/>
  <c r="I326" i="44"/>
  <c r="I325" i="44"/>
  <c r="I324" i="44"/>
  <c r="I323" i="44"/>
  <c r="I322" i="44"/>
  <c r="I321" i="44"/>
  <c r="I320" i="44"/>
  <c r="I319" i="44"/>
  <c r="I318" i="44"/>
  <c r="I317" i="44"/>
  <c r="I316" i="44"/>
  <c r="I315" i="44"/>
  <c r="I314" i="44"/>
  <c r="I313" i="44"/>
  <c r="I312" i="44"/>
  <c r="I311" i="44"/>
  <c r="I310" i="44"/>
  <c r="I309" i="44"/>
  <c r="I308" i="44"/>
  <c r="I307" i="44"/>
  <c r="I306" i="44"/>
  <c r="I305" i="44"/>
  <c r="I304" i="44"/>
  <c r="I303" i="44"/>
  <c r="I302" i="44"/>
  <c r="I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I262" i="44"/>
  <c r="I261" i="44"/>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I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I163" i="44"/>
  <c r="I162" i="44"/>
  <c r="I161" i="44"/>
  <c r="I160" i="44"/>
  <c r="I159" i="44"/>
  <c r="I158" i="44"/>
  <c r="I157" i="44"/>
  <c r="I156" i="44"/>
  <c r="I155" i="44"/>
  <c r="I154" i="44"/>
  <c r="I153" i="44"/>
  <c r="I152" i="44"/>
  <c r="I151" i="44"/>
  <c r="I150" i="44"/>
  <c r="I149" i="44"/>
  <c r="I148" i="44"/>
  <c r="I147" i="44"/>
  <c r="I146" i="44"/>
  <c r="I145" i="44"/>
  <c r="I144" i="44"/>
  <c r="I143" i="44"/>
  <c r="I142" i="44"/>
  <c r="I141" i="44"/>
  <c r="I140" i="44"/>
  <c r="I139" i="44"/>
  <c r="I138" i="44"/>
  <c r="I137" i="44"/>
  <c r="I136" i="44"/>
  <c r="I135" i="44"/>
  <c r="I134" i="44"/>
  <c r="I133" i="44"/>
  <c r="I132" i="44"/>
  <c r="I131" i="44"/>
  <c r="I130" i="44"/>
  <c r="I129" i="44"/>
  <c r="I128" i="44"/>
  <c r="I127" i="44"/>
  <c r="I126" i="44"/>
  <c r="I125" i="44"/>
  <c r="I124" i="44"/>
  <c r="I123" i="44"/>
  <c r="I122" i="44"/>
  <c r="I121" i="44"/>
  <c r="I120" i="44"/>
  <c r="I119" i="44"/>
  <c r="I118" i="44"/>
  <c r="I117" i="44"/>
  <c r="I116" i="44"/>
  <c r="I115" i="44"/>
  <c r="I114" i="44"/>
  <c r="I113" i="44"/>
  <c r="I112" i="44"/>
  <c r="I111" i="44"/>
  <c r="I110" i="44"/>
  <c r="I109" i="44"/>
  <c r="I108" i="44"/>
  <c r="I107" i="44"/>
  <c r="I106" i="44"/>
  <c r="I105" i="44"/>
  <c r="I104" i="44"/>
  <c r="I103" i="44"/>
  <c r="I102" i="44"/>
  <c r="I101" i="44"/>
  <c r="I100" i="44"/>
  <c r="I99" i="44"/>
  <c r="I98" i="44"/>
  <c r="I97" i="44"/>
  <c r="I96" i="44"/>
  <c r="I95" i="44"/>
  <c r="I94" i="44"/>
  <c r="I93" i="44"/>
  <c r="I92" i="44"/>
  <c r="I91" i="44"/>
  <c r="I90" i="44"/>
  <c r="I89" i="44"/>
  <c r="I88" i="44"/>
  <c r="I87" i="44"/>
  <c r="I86" i="44"/>
  <c r="I85" i="44"/>
  <c r="I84" i="44"/>
  <c r="I83" i="44"/>
  <c r="I82" i="44"/>
  <c r="I81" i="44"/>
  <c r="I80" i="44"/>
  <c r="I79" i="44"/>
  <c r="I78" i="44"/>
  <c r="I77" i="44"/>
  <c r="I76" i="44"/>
  <c r="I75" i="44"/>
  <c r="I74" i="44"/>
  <c r="I73" i="44"/>
  <c r="I72" i="44"/>
  <c r="I71" i="44"/>
  <c r="I70" i="44"/>
  <c r="I69" i="44"/>
  <c r="I68" i="44"/>
  <c r="I67" i="44"/>
  <c r="I66" i="44"/>
  <c r="I65" i="44"/>
  <c r="I64" i="44"/>
  <c r="I63" i="44"/>
  <c r="I62" i="44"/>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1137" i="43"/>
  <c r="H1137" i="43"/>
  <c r="F1137" i="43"/>
  <c r="I1136" i="43"/>
  <c r="H1136" i="43"/>
  <c r="F1136" i="43"/>
  <c r="H1135" i="43"/>
  <c r="F1135" i="43"/>
  <c r="I1135" i="43" s="1"/>
  <c r="H1134" i="43"/>
  <c r="F1134" i="43"/>
  <c r="I1134" i="43" s="1"/>
  <c r="H1133" i="43"/>
  <c r="I1133" i="43" s="1"/>
  <c r="F1133" i="43"/>
  <c r="I1132" i="43"/>
  <c r="H1132" i="43"/>
  <c r="F1132" i="43"/>
  <c r="H1131" i="43"/>
  <c r="F1131" i="43"/>
  <c r="I1131" i="43" s="1"/>
  <c r="H1130" i="43"/>
  <c r="F1130" i="43"/>
  <c r="I1130" i="43" s="1"/>
  <c r="I1129" i="43"/>
  <c r="H1129" i="43"/>
  <c r="F1129" i="43"/>
  <c r="I1128" i="43"/>
  <c r="H1128" i="43"/>
  <c r="F1128" i="43"/>
  <c r="H1127" i="43"/>
  <c r="F1127" i="43"/>
  <c r="I1127" i="43" s="1"/>
  <c r="H1126" i="43"/>
  <c r="F1126" i="43"/>
  <c r="I1126" i="43" s="1"/>
  <c r="H1125" i="43"/>
  <c r="I1125" i="43" s="1"/>
  <c r="F1125" i="43"/>
  <c r="I1124" i="43"/>
  <c r="H1124" i="43"/>
  <c r="F1124" i="43"/>
  <c r="H1123" i="43"/>
  <c r="F1123" i="43"/>
  <c r="I1123" i="43" s="1"/>
  <c r="H1122" i="43"/>
  <c r="F1122" i="43"/>
  <c r="I1122" i="43" s="1"/>
  <c r="I1121" i="43"/>
  <c r="H1121" i="43"/>
  <c r="F1121" i="43"/>
  <c r="I1120" i="43"/>
  <c r="H1120" i="43"/>
  <c r="F1120" i="43"/>
  <c r="H1119" i="43"/>
  <c r="F1119" i="43"/>
  <c r="I1119" i="43" s="1"/>
  <c r="H1118" i="43"/>
  <c r="F1118" i="43"/>
  <c r="I1118" i="43" s="1"/>
  <c r="H1117" i="43"/>
  <c r="I1117" i="43" s="1"/>
  <c r="F1117" i="43"/>
  <c r="I1116" i="43"/>
  <c r="H1116" i="43"/>
  <c r="F1116" i="43"/>
  <c r="H1115" i="43"/>
  <c r="F1115" i="43"/>
  <c r="I1115" i="43" s="1"/>
  <c r="H1114" i="43"/>
  <c r="F1114" i="43"/>
  <c r="I1114" i="43" s="1"/>
  <c r="I1113" i="43"/>
  <c r="H1113" i="43"/>
  <c r="F1113" i="43"/>
  <c r="I1112" i="43"/>
  <c r="H1112" i="43"/>
  <c r="F1112" i="43"/>
  <c r="H1111" i="43"/>
  <c r="F1111" i="43"/>
  <c r="I1111" i="43" s="1"/>
  <c r="H1110" i="43"/>
  <c r="F1110" i="43"/>
  <c r="I1110" i="43" s="1"/>
  <c r="H1109" i="43"/>
  <c r="I1109" i="43" s="1"/>
  <c r="F1109" i="43"/>
  <c r="I1108" i="43"/>
  <c r="H1108" i="43"/>
  <c r="F1108" i="43"/>
  <c r="H1107" i="43"/>
  <c r="F1107" i="43"/>
  <c r="I1107" i="43" s="1"/>
  <c r="H1106" i="43"/>
  <c r="F1106" i="43"/>
  <c r="I1106" i="43" s="1"/>
  <c r="I1105" i="43"/>
  <c r="H1105" i="43"/>
  <c r="F1105" i="43"/>
  <c r="I1104" i="43"/>
  <c r="H1104" i="43"/>
  <c r="F1104" i="43"/>
  <c r="H1103" i="43"/>
  <c r="F1103" i="43"/>
  <c r="I1103" i="43" s="1"/>
  <c r="H1102" i="43"/>
  <c r="F1102" i="43"/>
  <c r="I1102" i="43" s="1"/>
  <c r="H1101" i="43"/>
  <c r="I1101" i="43" s="1"/>
  <c r="F1101" i="43"/>
  <c r="I1100" i="43"/>
  <c r="H1100" i="43"/>
  <c r="F1100" i="43"/>
  <c r="H1099" i="43"/>
  <c r="F1099" i="43"/>
  <c r="I1099" i="43" s="1"/>
  <c r="H1098" i="43"/>
  <c r="F1098" i="43"/>
  <c r="I1098" i="43" s="1"/>
  <c r="I1097" i="43"/>
  <c r="H1097" i="43"/>
  <c r="F1097" i="43"/>
  <c r="I1096" i="43"/>
  <c r="H1096" i="43"/>
  <c r="F1096" i="43"/>
  <c r="H1095" i="43"/>
  <c r="F1095" i="43"/>
  <c r="I1095" i="43" s="1"/>
  <c r="H1094" i="43"/>
  <c r="F1094" i="43"/>
  <c r="I1094" i="43" s="1"/>
  <c r="H1093" i="43"/>
  <c r="I1093" i="43" s="1"/>
  <c r="F1093" i="43"/>
  <c r="I1092" i="43"/>
  <c r="H1092" i="43"/>
  <c r="F1092" i="43"/>
  <c r="H1091" i="43"/>
  <c r="F1091" i="43"/>
  <c r="I1091" i="43" s="1"/>
  <c r="H1090" i="43"/>
  <c r="F1090" i="43"/>
  <c r="I1090" i="43" s="1"/>
  <c r="I1089" i="43"/>
  <c r="H1089" i="43"/>
  <c r="F1089" i="43"/>
  <c r="H1088" i="43"/>
  <c r="I1088" i="43" s="1"/>
  <c r="F1088" i="43"/>
  <c r="I1087" i="43"/>
  <c r="H1087" i="43"/>
  <c r="F1087" i="43"/>
  <c r="H1086" i="43"/>
  <c r="F1086" i="43"/>
  <c r="I1086" i="43" s="1"/>
  <c r="I1085" i="43"/>
  <c r="H1085" i="43"/>
  <c r="F1085" i="43"/>
  <c r="I1084" i="43"/>
  <c r="H1084" i="43"/>
  <c r="F1084" i="43"/>
  <c r="H1083" i="43"/>
  <c r="F1083" i="43"/>
  <c r="I1083" i="43" s="1"/>
  <c r="H1082" i="43"/>
  <c r="F1082" i="43"/>
  <c r="I1082" i="43" s="1"/>
  <c r="H1081" i="43"/>
  <c r="F1081" i="43"/>
  <c r="I1081" i="43" s="1"/>
  <c r="H1080" i="43"/>
  <c r="I1080" i="43" s="1"/>
  <c r="F1080" i="43"/>
  <c r="H1079" i="43"/>
  <c r="F1079" i="43"/>
  <c r="I1079" i="43" s="1"/>
  <c r="H1078" i="43"/>
  <c r="F1078" i="43"/>
  <c r="I1078" i="43" s="1"/>
  <c r="H1077" i="43"/>
  <c r="F1077" i="43"/>
  <c r="H1076" i="43"/>
  <c r="I1076" i="43" s="1"/>
  <c r="F1076" i="43"/>
  <c r="I1075" i="43"/>
  <c r="H1075" i="43"/>
  <c r="F1075" i="43"/>
  <c r="H1074" i="43"/>
  <c r="F1074" i="43"/>
  <c r="H1073" i="43"/>
  <c r="I1073" i="43" s="1"/>
  <c r="F1073" i="43"/>
  <c r="I1072" i="43"/>
  <c r="H1072" i="43"/>
  <c r="F1072" i="43"/>
  <c r="I1071" i="43"/>
  <c r="H1071" i="43"/>
  <c r="F1071" i="43"/>
  <c r="H1070" i="43"/>
  <c r="F1070" i="43"/>
  <c r="I1070" i="43" s="1"/>
  <c r="I1069" i="43"/>
  <c r="H1069" i="43"/>
  <c r="F1069" i="43"/>
  <c r="I1068" i="43"/>
  <c r="H1068" i="43"/>
  <c r="F1068" i="43"/>
  <c r="H1067" i="43"/>
  <c r="F1067" i="43"/>
  <c r="I1067" i="43" s="1"/>
  <c r="H1066" i="43"/>
  <c r="F1066" i="43"/>
  <c r="I1066" i="43" s="1"/>
  <c r="H1065" i="43"/>
  <c r="F1065" i="43"/>
  <c r="I1065" i="43" s="1"/>
  <c r="H1064" i="43"/>
  <c r="I1064" i="43" s="1"/>
  <c r="F1064" i="43"/>
  <c r="H1063" i="43"/>
  <c r="F1063" i="43"/>
  <c r="I1063" i="43" s="1"/>
  <c r="H1062" i="43"/>
  <c r="F1062" i="43"/>
  <c r="H1061" i="43"/>
  <c r="F1061" i="43"/>
  <c r="I1061" i="43" s="1"/>
  <c r="H1060" i="43"/>
  <c r="I1060" i="43" s="1"/>
  <c r="F1060" i="43"/>
  <c r="I1059" i="43"/>
  <c r="H1059" i="43"/>
  <c r="F1059" i="43"/>
  <c r="H1058" i="43"/>
  <c r="F1058" i="43"/>
  <c r="I1057" i="43"/>
  <c r="H1057" i="43"/>
  <c r="F1057" i="43"/>
  <c r="H1056" i="43"/>
  <c r="I1056" i="43" s="1"/>
  <c r="F1056" i="43"/>
  <c r="I1055" i="43"/>
  <c r="H1055" i="43"/>
  <c r="F1055" i="43"/>
  <c r="H1054" i="43"/>
  <c r="F1054" i="43"/>
  <c r="I1054" i="43" s="1"/>
  <c r="I1053" i="43"/>
  <c r="H1053" i="43"/>
  <c r="F1053" i="43"/>
  <c r="I1052" i="43"/>
  <c r="H1052" i="43"/>
  <c r="F1052" i="43"/>
  <c r="H1051" i="43"/>
  <c r="F1051" i="43"/>
  <c r="I1051" i="43" s="1"/>
  <c r="H1050" i="43"/>
  <c r="F1050" i="43"/>
  <c r="I1050" i="43" s="1"/>
  <c r="H1049" i="43"/>
  <c r="F1049" i="43"/>
  <c r="I1049" i="43" s="1"/>
  <c r="H1048" i="43"/>
  <c r="I1048" i="43" s="1"/>
  <c r="F1048" i="43"/>
  <c r="H1047" i="43"/>
  <c r="F1047" i="43"/>
  <c r="I1047" i="43" s="1"/>
  <c r="H1046" i="43"/>
  <c r="F1046" i="43"/>
  <c r="I1046" i="43" s="1"/>
  <c r="H1045" i="43"/>
  <c r="F1045" i="43"/>
  <c r="H1044" i="43"/>
  <c r="I1044" i="43" s="1"/>
  <c r="F1044" i="43"/>
  <c r="I1043" i="43"/>
  <c r="H1043" i="43"/>
  <c r="F1043" i="43"/>
  <c r="H1042" i="43"/>
  <c r="F1042" i="43"/>
  <c r="H1041" i="43"/>
  <c r="I1041" i="43" s="1"/>
  <c r="F1041" i="43"/>
  <c r="I1040" i="43"/>
  <c r="H1040" i="43"/>
  <c r="F1040" i="43"/>
  <c r="I1039" i="43"/>
  <c r="H1039" i="43"/>
  <c r="F1039" i="43"/>
  <c r="H1038" i="43"/>
  <c r="F1038" i="43"/>
  <c r="I1038" i="43" s="1"/>
  <c r="I1037" i="43"/>
  <c r="H1037" i="43"/>
  <c r="F1037" i="43"/>
  <c r="I1036" i="43"/>
  <c r="H1036" i="43"/>
  <c r="F1036" i="43"/>
  <c r="H1035" i="43"/>
  <c r="F1035" i="43"/>
  <c r="I1035" i="43" s="1"/>
  <c r="H1034" i="43"/>
  <c r="F1034" i="43"/>
  <c r="I1034" i="43" s="1"/>
  <c r="H1033" i="43"/>
  <c r="F1033" i="43"/>
  <c r="I1033" i="43" s="1"/>
  <c r="H1032" i="43"/>
  <c r="I1032" i="43" s="1"/>
  <c r="F1032" i="43"/>
  <c r="H1031" i="43"/>
  <c r="F1031" i="43"/>
  <c r="I1031" i="43" s="1"/>
  <c r="H1030" i="43"/>
  <c r="F1030" i="43"/>
  <c r="H1029" i="43"/>
  <c r="F1029" i="43"/>
  <c r="I1029" i="43" s="1"/>
  <c r="H1028" i="43"/>
  <c r="I1028" i="43" s="1"/>
  <c r="F1028" i="43"/>
  <c r="I1027" i="43"/>
  <c r="H1027" i="43"/>
  <c r="F1027" i="43"/>
  <c r="H1026" i="43"/>
  <c r="F1026" i="43"/>
  <c r="I1025" i="43"/>
  <c r="H1025" i="43"/>
  <c r="F1025" i="43"/>
  <c r="H1024" i="43"/>
  <c r="I1024" i="43" s="1"/>
  <c r="F1024" i="43"/>
  <c r="I1023" i="43"/>
  <c r="H1023" i="43"/>
  <c r="F1023" i="43"/>
  <c r="H1022" i="43"/>
  <c r="F1022" i="43"/>
  <c r="I1022" i="43" s="1"/>
  <c r="I1021" i="43"/>
  <c r="H1021" i="43"/>
  <c r="F1021" i="43"/>
  <c r="I1020" i="43"/>
  <c r="H1020" i="43"/>
  <c r="F1020" i="43"/>
  <c r="H1019" i="43"/>
  <c r="F1019" i="43"/>
  <c r="I1019" i="43" s="1"/>
  <c r="H1018" i="43"/>
  <c r="F1018" i="43"/>
  <c r="I1018" i="43" s="1"/>
  <c r="H1017" i="43"/>
  <c r="F1017" i="43"/>
  <c r="I1017" i="43" s="1"/>
  <c r="H1016" i="43"/>
  <c r="I1016" i="43" s="1"/>
  <c r="F1016" i="43"/>
  <c r="H1015" i="43"/>
  <c r="F1015" i="43"/>
  <c r="I1015" i="43" s="1"/>
  <c r="H1014" i="43"/>
  <c r="F1014" i="43"/>
  <c r="I1014" i="43" s="1"/>
  <c r="H1013" i="43"/>
  <c r="F1013" i="43"/>
  <c r="H1012" i="43"/>
  <c r="I1012" i="43" s="1"/>
  <c r="F1012" i="43"/>
  <c r="I1011" i="43"/>
  <c r="H1011" i="43"/>
  <c r="F1011" i="43"/>
  <c r="H1010" i="43"/>
  <c r="F1010" i="43"/>
  <c r="H1009" i="43"/>
  <c r="I1009" i="43" s="1"/>
  <c r="F1009" i="43"/>
  <c r="I1008" i="43"/>
  <c r="H1008" i="43"/>
  <c r="F1008" i="43"/>
  <c r="I1007" i="43"/>
  <c r="H1007" i="43"/>
  <c r="F1007" i="43"/>
  <c r="H1006" i="43"/>
  <c r="F1006" i="43"/>
  <c r="I1006" i="43" s="1"/>
  <c r="I1005" i="43"/>
  <c r="H1005" i="43"/>
  <c r="F1005" i="43"/>
  <c r="I1004" i="43"/>
  <c r="H1004" i="43"/>
  <c r="F1004" i="43"/>
  <c r="H1003" i="43"/>
  <c r="F1003" i="43"/>
  <c r="I1003" i="43" s="1"/>
  <c r="H1002" i="43"/>
  <c r="F1002" i="43"/>
  <c r="I1002" i="43" s="1"/>
  <c r="H1001" i="43"/>
  <c r="F1001" i="43"/>
  <c r="I1001" i="43" s="1"/>
  <c r="H1000" i="43"/>
  <c r="I1000" i="43" s="1"/>
  <c r="F1000" i="43"/>
  <c r="H999" i="43"/>
  <c r="F999" i="43"/>
  <c r="I999" i="43" s="1"/>
  <c r="H998" i="43"/>
  <c r="F998" i="43"/>
  <c r="H997" i="43"/>
  <c r="F997" i="43"/>
  <c r="I997" i="43" s="1"/>
  <c r="H996" i="43"/>
  <c r="I996" i="43" s="1"/>
  <c r="F996" i="43"/>
  <c r="I995" i="43"/>
  <c r="H995" i="43"/>
  <c r="F995" i="43"/>
  <c r="H994" i="43"/>
  <c r="F994" i="43"/>
  <c r="I993" i="43"/>
  <c r="H993" i="43"/>
  <c r="F993" i="43"/>
  <c r="H992" i="43"/>
  <c r="I992" i="43" s="1"/>
  <c r="F992" i="43"/>
  <c r="I991" i="43"/>
  <c r="H991" i="43"/>
  <c r="F991" i="43"/>
  <c r="H990" i="43"/>
  <c r="F990" i="43"/>
  <c r="I990" i="43" s="1"/>
  <c r="I989" i="43"/>
  <c r="H989" i="43"/>
  <c r="F989" i="43"/>
  <c r="I988" i="43"/>
  <c r="H988" i="43"/>
  <c r="F988" i="43"/>
  <c r="H987" i="43"/>
  <c r="F987" i="43"/>
  <c r="I987" i="43" s="1"/>
  <c r="H986" i="43"/>
  <c r="F986" i="43"/>
  <c r="I986" i="43" s="1"/>
  <c r="H985" i="43"/>
  <c r="F985" i="43"/>
  <c r="I985" i="43" s="1"/>
  <c r="H984" i="43"/>
  <c r="I984" i="43" s="1"/>
  <c r="F984" i="43"/>
  <c r="H983" i="43"/>
  <c r="F983" i="43"/>
  <c r="I983" i="43" s="1"/>
  <c r="H982" i="43"/>
  <c r="F982" i="43"/>
  <c r="I982" i="43" s="1"/>
  <c r="H981" i="43"/>
  <c r="F981" i="43"/>
  <c r="H980" i="43"/>
  <c r="I980" i="43" s="1"/>
  <c r="F980" i="43"/>
  <c r="I979" i="43"/>
  <c r="H979" i="43"/>
  <c r="F979" i="43"/>
  <c r="H978" i="43"/>
  <c r="F978" i="43"/>
  <c r="H977" i="43"/>
  <c r="I977" i="43" s="1"/>
  <c r="F977" i="43"/>
  <c r="I976" i="43"/>
  <c r="H976" i="43"/>
  <c r="F976" i="43"/>
  <c r="I975" i="43"/>
  <c r="H975" i="43"/>
  <c r="F975" i="43"/>
  <c r="H974" i="43"/>
  <c r="F974" i="43"/>
  <c r="I974" i="43" s="1"/>
  <c r="I973" i="43"/>
  <c r="H973" i="43"/>
  <c r="F973" i="43"/>
  <c r="I972" i="43"/>
  <c r="H972" i="43"/>
  <c r="F972" i="43"/>
  <c r="H971" i="43"/>
  <c r="F971" i="43"/>
  <c r="I971" i="43" s="1"/>
  <c r="H970" i="43"/>
  <c r="F970" i="43"/>
  <c r="I970" i="43" s="1"/>
  <c r="H969" i="43"/>
  <c r="F969" i="43"/>
  <c r="I969" i="43" s="1"/>
  <c r="H968" i="43"/>
  <c r="I968" i="43" s="1"/>
  <c r="F968" i="43"/>
  <c r="H967" i="43"/>
  <c r="F967" i="43"/>
  <c r="I967" i="43" s="1"/>
  <c r="H966" i="43"/>
  <c r="F966" i="43"/>
  <c r="H965" i="43"/>
  <c r="F965" i="43"/>
  <c r="I965" i="43" s="1"/>
  <c r="H964" i="43"/>
  <c r="I964" i="43" s="1"/>
  <c r="F964" i="43"/>
  <c r="I963" i="43"/>
  <c r="H963" i="43"/>
  <c r="F963" i="43"/>
  <c r="H962" i="43"/>
  <c r="F962" i="43"/>
  <c r="I961" i="43"/>
  <c r="H961" i="43"/>
  <c r="F961" i="43"/>
  <c r="I960" i="43"/>
  <c r="H960" i="43"/>
  <c r="F960" i="43"/>
  <c r="H959" i="43"/>
  <c r="F959" i="43"/>
  <c r="I959" i="43" s="1"/>
  <c r="H958" i="43"/>
  <c r="F958" i="43"/>
  <c r="I958" i="43" s="1"/>
  <c r="H957" i="43"/>
  <c r="F957" i="43"/>
  <c r="I957" i="43" s="1"/>
  <c r="I956" i="43"/>
  <c r="H956" i="43"/>
  <c r="F956" i="43"/>
  <c r="H955" i="43"/>
  <c r="F955" i="43"/>
  <c r="I955" i="43" s="1"/>
  <c r="H954" i="43"/>
  <c r="F954" i="43"/>
  <c r="I954" i="43" s="1"/>
  <c r="H953" i="43"/>
  <c r="F953" i="43"/>
  <c r="H952" i="43"/>
  <c r="I952" i="43" s="1"/>
  <c r="F952" i="43"/>
  <c r="H951" i="43"/>
  <c r="F951" i="43"/>
  <c r="I951" i="43" s="1"/>
  <c r="H950" i="43"/>
  <c r="F950" i="43"/>
  <c r="I950" i="43" s="1"/>
  <c r="I949" i="43"/>
  <c r="H949" i="43"/>
  <c r="F949" i="43"/>
  <c r="I948" i="43"/>
  <c r="H948" i="43"/>
  <c r="F948" i="43"/>
  <c r="I947" i="43"/>
  <c r="H947" i="43"/>
  <c r="F947" i="43"/>
  <c r="H946" i="43"/>
  <c r="F946" i="43"/>
  <c r="I945" i="43"/>
  <c r="H945" i="43"/>
  <c r="F945" i="43"/>
  <c r="I944" i="43"/>
  <c r="H944" i="43"/>
  <c r="F944" i="43"/>
  <c r="I943" i="43"/>
  <c r="H943" i="43"/>
  <c r="F943" i="43"/>
  <c r="H942" i="43"/>
  <c r="F942" i="43"/>
  <c r="I942" i="43" s="1"/>
  <c r="I941" i="43"/>
  <c r="H941" i="43"/>
  <c r="F941" i="43"/>
  <c r="I940" i="43"/>
  <c r="H940" i="43"/>
  <c r="F940" i="43"/>
  <c r="H939" i="43"/>
  <c r="F939" i="43"/>
  <c r="I939" i="43" s="1"/>
  <c r="H938" i="43"/>
  <c r="F938" i="43"/>
  <c r="H937" i="43"/>
  <c r="F937" i="43"/>
  <c r="H936" i="43"/>
  <c r="I936" i="43" s="1"/>
  <c r="F936" i="43"/>
  <c r="H935" i="43"/>
  <c r="F935" i="43"/>
  <c r="I935" i="43" s="1"/>
  <c r="H934" i="43"/>
  <c r="F934" i="43"/>
  <c r="I934" i="43" s="1"/>
  <c r="I933" i="43"/>
  <c r="H933" i="43"/>
  <c r="F933" i="43"/>
  <c r="H932" i="43"/>
  <c r="I932" i="43" s="1"/>
  <c r="F932" i="43"/>
  <c r="I931" i="43"/>
  <c r="H931" i="43"/>
  <c r="F931" i="43"/>
  <c r="H930" i="43"/>
  <c r="F930" i="43"/>
  <c r="H929" i="43"/>
  <c r="I929" i="43" s="1"/>
  <c r="F929" i="43"/>
  <c r="H928" i="43"/>
  <c r="I928" i="43" s="1"/>
  <c r="F928" i="43"/>
  <c r="I927" i="43"/>
  <c r="H927" i="43"/>
  <c r="F927" i="43"/>
  <c r="H926" i="43"/>
  <c r="F926" i="43"/>
  <c r="I926" i="43" s="1"/>
  <c r="I925" i="43"/>
  <c r="H925" i="43"/>
  <c r="F925" i="43"/>
  <c r="I924" i="43"/>
  <c r="H924" i="43"/>
  <c r="F924" i="43"/>
  <c r="H923" i="43"/>
  <c r="F923" i="43"/>
  <c r="I923" i="43" s="1"/>
  <c r="H922" i="43"/>
  <c r="F922" i="43"/>
  <c r="H921" i="43"/>
  <c r="F921" i="43"/>
  <c r="I921" i="43" s="1"/>
  <c r="H920" i="43"/>
  <c r="I920" i="43" s="1"/>
  <c r="F920" i="43"/>
  <c r="I919" i="43"/>
  <c r="H919" i="43"/>
  <c r="F919" i="43"/>
  <c r="H918" i="43"/>
  <c r="F918" i="43"/>
  <c r="H917" i="43"/>
  <c r="F917" i="43"/>
  <c r="H916" i="43"/>
  <c r="I916" i="43" s="1"/>
  <c r="F916" i="43"/>
  <c r="I915" i="43"/>
  <c r="H915" i="43"/>
  <c r="F915" i="43"/>
  <c r="H914" i="43"/>
  <c r="F914" i="43"/>
  <c r="H913" i="43"/>
  <c r="I913" i="43" s="1"/>
  <c r="F913" i="43"/>
  <c r="H912" i="43"/>
  <c r="I912" i="43" s="1"/>
  <c r="F912" i="43"/>
  <c r="H911" i="43"/>
  <c r="F911" i="43"/>
  <c r="I911" i="43" s="1"/>
  <c r="H910" i="43"/>
  <c r="F910" i="43"/>
  <c r="I910" i="43" s="1"/>
  <c r="H909" i="43"/>
  <c r="F909" i="43"/>
  <c r="I909" i="43" s="1"/>
  <c r="I908" i="43"/>
  <c r="H908" i="43"/>
  <c r="F908" i="43"/>
  <c r="H907" i="43"/>
  <c r="F907" i="43"/>
  <c r="I907" i="43" s="1"/>
  <c r="H906" i="43"/>
  <c r="F906" i="43"/>
  <c r="I906" i="43" s="1"/>
  <c r="H905" i="43"/>
  <c r="F905" i="43"/>
  <c r="I905" i="43" s="1"/>
  <c r="H904" i="43"/>
  <c r="I904" i="43" s="1"/>
  <c r="F904" i="43"/>
  <c r="I903" i="43"/>
  <c r="H903" i="43"/>
  <c r="F903" i="43"/>
  <c r="H902" i="43"/>
  <c r="F902" i="43"/>
  <c r="H901" i="43"/>
  <c r="F901" i="43"/>
  <c r="I901" i="43" s="1"/>
  <c r="I900" i="43"/>
  <c r="H900" i="43"/>
  <c r="F900" i="43"/>
  <c r="I899" i="43"/>
  <c r="H899" i="43"/>
  <c r="F899" i="43"/>
  <c r="H898" i="43"/>
  <c r="F898" i="43"/>
  <c r="I897" i="43"/>
  <c r="H897" i="43"/>
  <c r="F897" i="43"/>
  <c r="I896" i="43"/>
  <c r="H896" i="43"/>
  <c r="F896" i="43"/>
  <c r="H895" i="43"/>
  <c r="F895" i="43"/>
  <c r="I895" i="43" s="1"/>
  <c r="H894" i="43"/>
  <c r="F894" i="43"/>
  <c r="I894" i="43" s="1"/>
  <c r="H893" i="43"/>
  <c r="F893" i="43"/>
  <c r="I893" i="43" s="1"/>
  <c r="I892" i="43"/>
  <c r="H892" i="43"/>
  <c r="F892" i="43"/>
  <c r="H891" i="43"/>
  <c r="F891" i="43"/>
  <c r="I891" i="43" s="1"/>
  <c r="H890" i="43"/>
  <c r="F890" i="43"/>
  <c r="I890" i="43" s="1"/>
  <c r="H889" i="43"/>
  <c r="F889" i="43"/>
  <c r="H888" i="43"/>
  <c r="I888" i="43" s="1"/>
  <c r="F888" i="43"/>
  <c r="H887" i="43"/>
  <c r="F887" i="43"/>
  <c r="I887" i="43" s="1"/>
  <c r="H886" i="43"/>
  <c r="F886" i="43"/>
  <c r="I886" i="43" s="1"/>
  <c r="I885" i="43"/>
  <c r="H885" i="43"/>
  <c r="F885" i="43"/>
  <c r="I884" i="43"/>
  <c r="H884" i="43"/>
  <c r="F884" i="43"/>
  <c r="I883" i="43"/>
  <c r="H883" i="43"/>
  <c r="F883" i="43"/>
  <c r="H882" i="43"/>
  <c r="F882" i="43"/>
  <c r="I881" i="43"/>
  <c r="H881" i="43"/>
  <c r="F881" i="43"/>
  <c r="I880" i="43"/>
  <c r="H880" i="43"/>
  <c r="F880" i="43"/>
  <c r="I879" i="43"/>
  <c r="H879" i="43"/>
  <c r="F879" i="43"/>
  <c r="H878" i="43"/>
  <c r="F878" i="43"/>
  <c r="I878" i="43" s="1"/>
  <c r="I877" i="43"/>
  <c r="H877" i="43"/>
  <c r="F877" i="43"/>
  <c r="I876" i="43"/>
  <c r="H876" i="43"/>
  <c r="F876" i="43"/>
  <c r="H875" i="43"/>
  <c r="F875" i="43"/>
  <c r="I875" i="43" s="1"/>
  <c r="H874" i="43"/>
  <c r="F874" i="43"/>
  <c r="H873" i="43"/>
  <c r="F873" i="43"/>
  <c r="H872" i="43"/>
  <c r="I872" i="43" s="1"/>
  <c r="F872" i="43"/>
  <c r="H871" i="43"/>
  <c r="F871" i="43"/>
  <c r="I871" i="43" s="1"/>
  <c r="H870" i="43"/>
  <c r="F870" i="43"/>
  <c r="I870" i="43" s="1"/>
  <c r="I869" i="43"/>
  <c r="H869" i="43"/>
  <c r="F869" i="43"/>
  <c r="H868" i="43"/>
  <c r="I868" i="43" s="1"/>
  <c r="F868" i="43"/>
  <c r="I867" i="43"/>
  <c r="H867" i="43"/>
  <c r="F867" i="43"/>
  <c r="H866" i="43"/>
  <c r="F866" i="43"/>
  <c r="H865" i="43"/>
  <c r="I865" i="43" s="1"/>
  <c r="F865" i="43"/>
  <c r="H864" i="43"/>
  <c r="I864" i="43" s="1"/>
  <c r="F864" i="43"/>
  <c r="I863" i="43"/>
  <c r="H863" i="43"/>
  <c r="F863" i="43"/>
  <c r="H862" i="43"/>
  <c r="F862" i="43"/>
  <c r="I862" i="43" s="1"/>
  <c r="I861" i="43"/>
  <c r="H861" i="43"/>
  <c r="F861" i="43"/>
  <c r="I860" i="43"/>
  <c r="H860" i="43"/>
  <c r="F860" i="43"/>
  <c r="H859" i="43"/>
  <c r="F859" i="43"/>
  <c r="I859" i="43" s="1"/>
  <c r="H858" i="43"/>
  <c r="F858" i="43"/>
  <c r="H857" i="43"/>
  <c r="F857" i="43"/>
  <c r="I857" i="43" s="1"/>
  <c r="H856" i="43"/>
  <c r="F856" i="43"/>
  <c r="I856" i="43" s="1"/>
  <c r="I855" i="43"/>
  <c r="H855" i="43"/>
  <c r="F855" i="43"/>
  <c r="I854" i="43"/>
  <c r="H854" i="43"/>
  <c r="F854" i="43"/>
  <c r="H853" i="43"/>
  <c r="F853" i="43"/>
  <c r="I853" i="43" s="1"/>
  <c r="H852" i="43"/>
  <c r="F852" i="43"/>
  <c r="I852" i="43" s="1"/>
  <c r="H851" i="43"/>
  <c r="F851" i="43"/>
  <c r="I851" i="43" s="1"/>
  <c r="H850" i="43"/>
  <c r="I850" i="43" s="1"/>
  <c r="F850" i="43"/>
  <c r="H849" i="43"/>
  <c r="F849" i="43"/>
  <c r="I849" i="43" s="1"/>
  <c r="H848" i="43"/>
  <c r="F848" i="43"/>
  <c r="H847" i="43"/>
  <c r="F847" i="43"/>
  <c r="I847" i="43" s="1"/>
  <c r="H846" i="43"/>
  <c r="I846" i="43" s="1"/>
  <c r="F846" i="43"/>
  <c r="I845" i="43"/>
  <c r="H845" i="43"/>
  <c r="F845" i="43"/>
  <c r="H844" i="43"/>
  <c r="F844" i="43"/>
  <c r="I843" i="43"/>
  <c r="H843" i="43"/>
  <c r="F843" i="43"/>
  <c r="I842" i="43"/>
  <c r="H842" i="43"/>
  <c r="F842" i="43"/>
  <c r="I841" i="43"/>
  <c r="H841" i="43"/>
  <c r="F841" i="43"/>
  <c r="H840" i="43"/>
  <c r="F840" i="43"/>
  <c r="I840" i="43" s="1"/>
  <c r="I839" i="43"/>
  <c r="H839" i="43"/>
  <c r="F839" i="43"/>
  <c r="I838" i="43"/>
  <c r="H838" i="43"/>
  <c r="F838" i="43"/>
  <c r="H837" i="43"/>
  <c r="F837" i="43"/>
  <c r="I837" i="43" s="1"/>
  <c r="H836" i="43"/>
  <c r="F836" i="43"/>
  <c r="I836" i="43" s="1"/>
  <c r="H835" i="43"/>
  <c r="F835" i="43"/>
  <c r="I835" i="43" s="1"/>
  <c r="H834" i="43"/>
  <c r="I834" i="43" s="1"/>
  <c r="F834" i="43"/>
  <c r="H833" i="43"/>
  <c r="F833" i="43"/>
  <c r="I833" i="43" s="1"/>
  <c r="H832" i="43"/>
  <c r="F832" i="43"/>
  <c r="H831" i="43"/>
  <c r="F831" i="43"/>
  <c r="I831" i="43" s="1"/>
  <c r="H830" i="43"/>
  <c r="I830" i="43" s="1"/>
  <c r="F830" i="43"/>
  <c r="I829" i="43"/>
  <c r="H829" i="43"/>
  <c r="F829" i="43"/>
  <c r="H828" i="43"/>
  <c r="F828" i="43"/>
  <c r="I827" i="43"/>
  <c r="H827" i="43"/>
  <c r="F827" i="43"/>
  <c r="I826" i="43"/>
  <c r="H826" i="43"/>
  <c r="F826" i="43"/>
  <c r="I825" i="43"/>
  <c r="H825" i="43"/>
  <c r="F825" i="43"/>
  <c r="H824" i="43"/>
  <c r="F824" i="43"/>
  <c r="I824" i="43" s="1"/>
  <c r="I823" i="43"/>
  <c r="H823" i="43"/>
  <c r="F823" i="43"/>
  <c r="I822" i="43"/>
  <c r="H822" i="43"/>
  <c r="F822" i="43"/>
  <c r="H821" i="43"/>
  <c r="F821" i="43"/>
  <c r="I821" i="43" s="1"/>
  <c r="H820" i="43"/>
  <c r="F820" i="43"/>
  <c r="I820" i="43" s="1"/>
  <c r="H819" i="43"/>
  <c r="F819" i="43"/>
  <c r="I819" i="43" s="1"/>
  <c r="H818" i="43"/>
  <c r="I818" i="43" s="1"/>
  <c r="F818" i="43"/>
  <c r="H817" i="43"/>
  <c r="F817" i="43"/>
  <c r="I817" i="43" s="1"/>
  <c r="H816" i="43"/>
  <c r="F816" i="43"/>
  <c r="H815" i="43"/>
  <c r="F815" i="43"/>
  <c r="I815" i="43" s="1"/>
  <c r="H814" i="43"/>
  <c r="I814" i="43" s="1"/>
  <c r="F814" i="43"/>
  <c r="I813" i="43"/>
  <c r="H813" i="43"/>
  <c r="F813" i="43"/>
  <c r="H812" i="43"/>
  <c r="F812" i="43"/>
  <c r="I811" i="43"/>
  <c r="H811" i="43"/>
  <c r="F811" i="43"/>
  <c r="I810" i="43"/>
  <c r="H810" i="43"/>
  <c r="F810" i="43"/>
  <c r="I809" i="43"/>
  <c r="H809" i="43"/>
  <c r="F809" i="43"/>
  <c r="H808" i="43"/>
  <c r="F808" i="43"/>
  <c r="I808" i="43" s="1"/>
  <c r="I807" i="43"/>
  <c r="H807" i="43"/>
  <c r="F807" i="43"/>
  <c r="I806" i="43"/>
  <c r="H806" i="43"/>
  <c r="F806" i="43"/>
  <c r="H805" i="43"/>
  <c r="F805" i="43"/>
  <c r="I805" i="43" s="1"/>
  <c r="H804" i="43"/>
  <c r="F804" i="43"/>
  <c r="I803" i="43"/>
  <c r="H803" i="43"/>
  <c r="F803" i="43"/>
  <c r="I802" i="43"/>
  <c r="H802" i="43"/>
  <c r="F802" i="43"/>
  <c r="H801" i="43"/>
  <c r="F801" i="43"/>
  <c r="I801" i="43" s="1"/>
  <c r="H800" i="43"/>
  <c r="F800" i="43"/>
  <c r="I799" i="43"/>
  <c r="H799" i="43"/>
  <c r="F799" i="43"/>
  <c r="I798" i="43"/>
  <c r="H798" i="43"/>
  <c r="F798" i="43"/>
  <c r="H797" i="43"/>
  <c r="F797" i="43"/>
  <c r="I797" i="43" s="1"/>
  <c r="H796" i="43"/>
  <c r="F796" i="43"/>
  <c r="I795" i="43"/>
  <c r="H795" i="43"/>
  <c r="F795" i="43"/>
  <c r="I794" i="43"/>
  <c r="H794" i="43"/>
  <c r="F794" i="43"/>
  <c r="H793" i="43"/>
  <c r="F793" i="43"/>
  <c r="I793" i="43" s="1"/>
  <c r="H792" i="43"/>
  <c r="F792" i="43"/>
  <c r="I791" i="43"/>
  <c r="H791" i="43"/>
  <c r="F791" i="43"/>
  <c r="I790" i="43"/>
  <c r="H790" i="43"/>
  <c r="F790" i="43"/>
  <c r="H789" i="43"/>
  <c r="F789" i="43"/>
  <c r="I789" i="43" s="1"/>
  <c r="H788" i="43"/>
  <c r="F788" i="43"/>
  <c r="I787" i="43"/>
  <c r="H787" i="43"/>
  <c r="F787" i="43"/>
  <c r="I786" i="43"/>
  <c r="H786" i="43"/>
  <c r="F786" i="43"/>
  <c r="H785" i="43"/>
  <c r="F785" i="43"/>
  <c r="I785" i="43" s="1"/>
  <c r="H784" i="43"/>
  <c r="F784" i="43"/>
  <c r="I783" i="43"/>
  <c r="H783" i="43"/>
  <c r="F783" i="43"/>
  <c r="I782" i="43"/>
  <c r="H782" i="43"/>
  <c r="F782" i="43"/>
  <c r="H781" i="43"/>
  <c r="F781" i="43"/>
  <c r="I781" i="43" s="1"/>
  <c r="H780" i="43"/>
  <c r="F780" i="43"/>
  <c r="I779" i="43"/>
  <c r="H779" i="43"/>
  <c r="F779" i="43"/>
  <c r="I778" i="43"/>
  <c r="H778" i="43"/>
  <c r="F778" i="43"/>
  <c r="H777" i="43"/>
  <c r="F777" i="43"/>
  <c r="I777" i="43" s="1"/>
  <c r="H776" i="43"/>
  <c r="F776" i="43"/>
  <c r="I775" i="43"/>
  <c r="H775" i="43"/>
  <c r="F775" i="43"/>
  <c r="I774" i="43"/>
  <c r="H774" i="43"/>
  <c r="F774" i="43"/>
  <c r="H773" i="43"/>
  <c r="F773" i="43"/>
  <c r="I773" i="43" s="1"/>
  <c r="H772" i="43"/>
  <c r="F772" i="43"/>
  <c r="I771" i="43"/>
  <c r="H771" i="43"/>
  <c r="F771" i="43"/>
  <c r="I770" i="43"/>
  <c r="H770" i="43"/>
  <c r="F770" i="43"/>
  <c r="H769" i="43"/>
  <c r="F769" i="43"/>
  <c r="I769" i="43" s="1"/>
  <c r="H768" i="43"/>
  <c r="F768" i="43"/>
  <c r="I767" i="43"/>
  <c r="H767" i="43"/>
  <c r="F767" i="43"/>
  <c r="I766" i="43"/>
  <c r="H766" i="43"/>
  <c r="F766" i="43"/>
  <c r="H765" i="43"/>
  <c r="F765" i="43"/>
  <c r="I765" i="43" s="1"/>
  <c r="H764" i="43"/>
  <c r="F764" i="43"/>
  <c r="I763" i="43"/>
  <c r="H763" i="43"/>
  <c r="F763" i="43"/>
  <c r="I762" i="43"/>
  <c r="H762" i="43"/>
  <c r="F762" i="43"/>
  <c r="H761" i="43"/>
  <c r="F761" i="43"/>
  <c r="I761" i="43" s="1"/>
  <c r="H760" i="43"/>
  <c r="F760" i="43"/>
  <c r="I759" i="43"/>
  <c r="H759" i="43"/>
  <c r="F759" i="43"/>
  <c r="I758" i="43"/>
  <c r="H758" i="43"/>
  <c r="F758" i="43"/>
  <c r="H757" i="43"/>
  <c r="F757" i="43"/>
  <c r="I757" i="43" s="1"/>
  <c r="H756" i="43"/>
  <c r="F756" i="43"/>
  <c r="I755" i="43"/>
  <c r="H755" i="43"/>
  <c r="F755" i="43"/>
  <c r="I754" i="43"/>
  <c r="H754" i="43"/>
  <c r="F754" i="43"/>
  <c r="H753" i="43"/>
  <c r="F753" i="43"/>
  <c r="I753" i="43" s="1"/>
  <c r="H752" i="43"/>
  <c r="F752" i="43"/>
  <c r="I751" i="43"/>
  <c r="H751" i="43"/>
  <c r="F751" i="43"/>
  <c r="I750" i="43"/>
  <c r="H750" i="43"/>
  <c r="F750" i="43"/>
  <c r="H749" i="43"/>
  <c r="F749" i="43"/>
  <c r="I749" i="43" s="1"/>
  <c r="H748" i="43"/>
  <c r="F748" i="43"/>
  <c r="I747" i="43"/>
  <c r="H747" i="43"/>
  <c r="F747" i="43"/>
  <c r="I746" i="43"/>
  <c r="H746" i="43"/>
  <c r="F746" i="43"/>
  <c r="H745" i="43"/>
  <c r="F745" i="43"/>
  <c r="I745" i="43" s="1"/>
  <c r="H744" i="43"/>
  <c r="F744" i="43"/>
  <c r="I743" i="43"/>
  <c r="H743" i="43"/>
  <c r="F743" i="43"/>
  <c r="I742" i="43"/>
  <c r="H742" i="43"/>
  <c r="F742" i="43"/>
  <c r="H741" i="43"/>
  <c r="F741" i="43"/>
  <c r="I741" i="43" s="1"/>
  <c r="H740" i="43"/>
  <c r="F740" i="43"/>
  <c r="I739" i="43"/>
  <c r="H739" i="43"/>
  <c r="F739" i="43"/>
  <c r="I738" i="43"/>
  <c r="H738" i="43"/>
  <c r="F738" i="43"/>
  <c r="H737" i="43"/>
  <c r="F737" i="43"/>
  <c r="I737" i="43" s="1"/>
  <c r="H736" i="43"/>
  <c r="F736" i="43"/>
  <c r="I735" i="43"/>
  <c r="H735" i="43"/>
  <c r="F735" i="43"/>
  <c r="I734" i="43"/>
  <c r="H734" i="43"/>
  <c r="F734" i="43"/>
  <c r="H733" i="43"/>
  <c r="F733" i="43"/>
  <c r="I733" i="43" s="1"/>
  <c r="H732" i="43"/>
  <c r="F732" i="43"/>
  <c r="I731" i="43"/>
  <c r="H731" i="43"/>
  <c r="F731" i="43"/>
  <c r="I730" i="43"/>
  <c r="H730" i="43"/>
  <c r="F730" i="43"/>
  <c r="H729" i="43"/>
  <c r="F729" i="43"/>
  <c r="I729" i="43" s="1"/>
  <c r="H728" i="43"/>
  <c r="F728" i="43"/>
  <c r="I727" i="43"/>
  <c r="H727" i="43"/>
  <c r="F727" i="43"/>
  <c r="I726" i="43"/>
  <c r="H726" i="43"/>
  <c r="F726" i="43"/>
  <c r="H725" i="43"/>
  <c r="F725" i="43"/>
  <c r="I725" i="43" s="1"/>
  <c r="H724" i="43"/>
  <c r="F724" i="43"/>
  <c r="I723" i="43"/>
  <c r="H723" i="43"/>
  <c r="F723" i="43"/>
  <c r="I722" i="43"/>
  <c r="H722" i="43"/>
  <c r="F722" i="43"/>
  <c r="H721" i="43"/>
  <c r="F721" i="43"/>
  <c r="I721" i="43" s="1"/>
  <c r="H720" i="43"/>
  <c r="F720" i="43"/>
  <c r="I719" i="43"/>
  <c r="H719" i="43"/>
  <c r="F719" i="43"/>
  <c r="I718" i="43"/>
  <c r="H718" i="43"/>
  <c r="F718" i="43"/>
  <c r="H717" i="43"/>
  <c r="F717" i="43"/>
  <c r="I717" i="43" s="1"/>
  <c r="H716" i="43"/>
  <c r="F716" i="43"/>
  <c r="I715" i="43"/>
  <c r="H715" i="43"/>
  <c r="F715" i="43"/>
  <c r="I714" i="43"/>
  <c r="H714" i="43"/>
  <c r="F714" i="43"/>
  <c r="H713" i="43"/>
  <c r="F713" i="43"/>
  <c r="I713" i="43" s="1"/>
  <c r="H712" i="43"/>
  <c r="F712" i="43"/>
  <c r="I711" i="43"/>
  <c r="H711" i="43"/>
  <c r="F711" i="43"/>
  <c r="I710" i="43"/>
  <c r="H710" i="43"/>
  <c r="F710" i="43"/>
  <c r="H709" i="43"/>
  <c r="F709" i="43"/>
  <c r="I709" i="43" s="1"/>
  <c r="H708" i="43"/>
  <c r="F708" i="43"/>
  <c r="I707" i="43"/>
  <c r="H707" i="43"/>
  <c r="F707" i="43"/>
  <c r="I706" i="43"/>
  <c r="H706" i="43"/>
  <c r="F706" i="43"/>
  <c r="H705" i="43"/>
  <c r="F705" i="43"/>
  <c r="I705" i="43" s="1"/>
  <c r="H704" i="43"/>
  <c r="F704" i="43"/>
  <c r="I703" i="43"/>
  <c r="H703" i="43"/>
  <c r="F703" i="43"/>
  <c r="I702" i="43"/>
  <c r="H702" i="43"/>
  <c r="F702" i="43"/>
  <c r="H701" i="43"/>
  <c r="F701" i="43"/>
  <c r="I701" i="43" s="1"/>
  <c r="H700" i="43"/>
  <c r="F700" i="43"/>
  <c r="I699" i="43"/>
  <c r="H699" i="43"/>
  <c r="F699" i="43"/>
  <c r="I698" i="43"/>
  <c r="H698" i="43"/>
  <c r="F698" i="43"/>
  <c r="H697" i="43"/>
  <c r="F697" i="43"/>
  <c r="I697" i="43" s="1"/>
  <c r="H696" i="43"/>
  <c r="F696" i="43"/>
  <c r="I695" i="43"/>
  <c r="H695" i="43"/>
  <c r="F695" i="43"/>
  <c r="I694" i="43"/>
  <c r="H694" i="43"/>
  <c r="F694" i="43"/>
  <c r="H693" i="43"/>
  <c r="F693" i="43"/>
  <c r="I693" i="43" s="1"/>
  <c r="H692" i="43"/>
  <c r="F692" i="43"/>
  <c r="I691" i="43"/>
  <c r="H691" i="43"/>
  <c r="F691" i="43"/>
  <c r="I690" i="43"/>
  <c r="H690" i="43"/>
  <c r="F690" i="43"/>
  <c r="H689" i="43"/>
  <c r="F689" i="43"/>
  <c r="I689" i="43" s="1"/>
  <c r="H688" i="43"/>
  <c r="F688" i="43"/>
  <c r="I687" i="43"/>
  <c r="H687" i="43"/>
  <c r="F687" i="43"/>
  <c r="I686" i="43"/>
  <c r="H686" i="43"/>
  <c r="F686" i="43"/>
  <c r="H685" i="43"/>
  <c r="F685" i="43"/>
  <c r="I685" i="43" s="1"/>
  <c r="H684" i="43"/>
  <c r="F684" i="43"/>
  <c r="I683" i="43"/>
  <c r="H683" i="43"/>
  <c r="F683" i="43"/>
  <c r="I682" i="43"/>
  <c r="H682" i="43"/>
  <c r="F682" i="43"/>
  <c r="H681" i="43"/>
  <c r="F681" i="43"/>
  <c r="I681" i="43" s="1"/>
  <c r="H680" i="43"/>
  <c r="F680" i="43"/>
  <c r="I679" i="43"/>
  <c r="H679" i="43"/>
  <c r="F679" i="43"/>
  <c r="I678" i="43"/>
  <c r="H678" i="43"/>
  <c r="F678" i="43"/>
  <c r="H677" i="43"/>
  <c r="F677" i="43"/>
  <c r="I677" i="43" s="1"/>
  <c r="H676" i="43"/>
  <c r="F676" i="43"/>
  <c r="I675" i="43"/>
  <c r="H675" i="43"/>
  <c r="F675" i="43"/>
  <c r="I674" i="43"/>
  <c r="H674" i="43"/>
  <c r="F674" i="43"/>
  <c r="H673" i="43"/>
  <c r="F673" i="43"/>
  <c r="I673" i="43" s="1"/>
  <c r="H672" i="43"/>
  <c r="F672" i="43"/>
  <c r="I671" i="43"/>
  <c r="H671" i="43"/>
  <c r="F671" i="43"/>
  <c r="I670" i="43"/>
  <c r="H670" i="43"/>
  <c r="F670" i="43"/>
  <c r="H669" i="43"/>
  <c r="F669" i="43"/>
  <c r="I669" i="43" s="1"/>
  <c r="H668" i="43"/>
  <c r="F668" i="43"/>
  <c r="I667" i="43"/>
  <c r="H667" i="43"/>
  <c r="F667" i="43"/>
  <c r="I666" i="43"/>
  <c r="H666" i="43"/>
  <c r="F666" i="43"/>
  <c r="H665" i="43"/>
  <c r="F665" i="43"/>
  <c r="I665" i="43" s="1"/>
  <c r="H664" i="43"/>
  <c r="F664" i="43"/>
  <c r="I663" i="43"/>
  <c r="H663" i="43"/>
  <c r="F663" i="43"/>
  <c r="I662" i="43"/>
  <c r="H662" i="43"/>
  <c r="F662" i="43"/>
  <c r="H661" i="43"/>
  <c r="F661" i="43"/>
  <c r="I661" i="43" s="1"/>
  <c r="H660" i="43"/>
  <c r="F660" i="43"/>
  <c r="I659" i="43"/>
  <c r="H659" i="43"/>
  <c r="F659" i="43"/>
  <c r="I658" i="43"/>
  <c r="H658" i="43"/>
  <c r="F658" i="43"/>
  <c r="H657" i="43"/>
  <c r="F657" i="43"/>
  <c r="I657" i="43" s="1"/>
  <c r="H656" i="43"/>
  <c r="F656" i="43"/>
  <c r="I655" i="43"/>
  <c r="H655" i="43"/>
  <c r="F655" i="43"/>
  <c r="I654" i="43"/>
  <c r="H654" i="43"/>
  <c r="F654" i="43"/>
  <c r="H653" i="43"/>
  <c r="F653" i="43"/>
  <c r="I653" i="43" s="1"/>
  <c r="H652" i="43"/>
  <c r="F652" i="43"/>
  <c r="I651" i="43"/>
  <c r="H651" i="43"/>
  <c r="F651" i="43"/>
  <c r="I650" i="43"/>
  <c r="H650" i="43"/>
  <c r="F650" i="43"/>
  <c r="H649" i="43"/>
  <c r="F649" i="43"/>
  <c r="I649" i="43" s="1"/>
  <c r="H648" i="43"/>
  <c r="F648" i="43"/>
  <c r="I647" i="43"/>
  <c r="H647" i="43"/>
  <c r="F647" i="43"/>
  <c r="I646" i="43"/>
  <c r="H646" i="43"/>
  <c r="F646" i="43"/>
  <c r="H645" i="43"/>
  <c r="F645" i="43"/>
  <c r="I645" i="43" s="1"/>
  <c r="H644" i="43"/>
  <c r="F644" i="43"/>
  <c r="I643" i="43"/>
  <c r="H643" i="43"/>
  <c r="F643" i="43"/>
  <c r="I642" i="43"/>
  <c r="H642" i="43"/>
  <c r="F642" i="43"/>
  <c r="H641" i="43"/>
  <c r="F641" i="43"/>
  <c r="I641" i="43" s="1"/>
  <c r="H640" i="43"/>
  <c r="F640" i="43"/>
  <c r="I639" i="43"/>
  <c r="H639" i="43"/>
  <c r="F639" i="43"/>
  <c r="I638" i="43"/>
  <c r="H638" i="43"/>
  <c r="F638" i="43"/>
  <c r="H637" i="43"/>
  <c r="F637" i="43"/>
  <c r="I637" i="43" s="1"/>
  <c r="H636" i="43"/>
  <c r="F636" i="43"/>
  <c r="I635" i="43"/>
  <c r="H635" i="43"/>
  <c r="F635" i="43"/>
  <c r="I634" i="43"/>
  <c r="H634" i="43"/>
  <c r="F634" i="43"/>
  <c r="H633" i="43"/>
  <c r="F633" i="43"/>
  <c r="I633" i="43" s="1"/>
  <c r="H632" i="43"/>
  <c r="F632" i="43"/>
  <c r="I631" i="43"/>
  <c r="H631" i="43"/>
  <c r="F631" i="43"/>
  <c r="I630" i="43"/>
  <c r="H630" i="43"/>
  <c r="F630" i="43"/>
  <c r="H629" i="43"/>
  <c r="F629" i="43"/>
  <c r="I629" i="43" s="1"/>
  <c r="H628" i="43"/>
  <c r="F628" i="43"/>
  <c r="I627" i="43"/>
  <c r="H627" i="43"/>
  <c r="F627" i="43"/>
  <c r="I626" i="43"/>
  <c r="H626" i="43"/>
  <c r="F626" i="43"/>
  <c r="H625" i="43"/>
  <c r="F625" i="43"/>
  <c r="I625" i="43" s="1"/>
  <c r="H624" i="43"/>
  <c r="F624" i="43"/>
  <c r="I623" i="43"/>
  <c r="H623" i="43"/>
  <c r="F623" i="43"/>
  <c r="I622" i="43"/>
  <c r="H622" i="43"/>
  <c r="F622" i="43"/>
  <c r="H621" i="43"/>
  <c r="F621" i="43"/>
  <c r="I621" i="43" s="1"/>
  <c r="H620" i="43"/>
  <c r="F620" i="43"/>
  <c r="I619" i="43"/>
  <c r="H619" i="43"/>
  <c r="F619" i="43"/>
  <c r="I618" i="43"/>
  <c r="H618" i="43"/>
  <c r="F618" i="43"/>
  <c r="H617" i="43"/>
  <c r="F617" i="43"/>
  <c r="I617" i="43" s="1"/>
  <c r="H616" i="43"/>
  <c r="F616" i="43"/>
  <c r="I615" i="43"/>
  <c r="H615" i="43"/>
  <c r="F615" i="43"/>
  <c r="I614" i="43"/>
  <c r="H614" i="43"/>
  <c r="F614" i="43"/>
  <c r="H613" i="43"/>
  <c r="F613" i="43"/>
  <c r="I613" i="43" s="1"/>
  <c r="H612" i="43"/>
  <c r="F612" i="43"/>
  <c r="I611" i="43"/>
  <c r="H611" i="43"/>
  <c r="F611" i="43"/>
  <c r="I610" i="43"/>
  <c r="H610" i="43"/>
  <c r="F610" i="43"/>
  <c r="H609" i="43"/>
  <c r="F609" i="43"/>
  <c r="I609" i="43" s="1"/>
  <c r="H608" i="43"/>
  <c r="F608" i="43"/>
  <c r="I607" i="43"/>
  <c r="H607" i="43"/>
  <c r="F607" i="43"/>
  <c r="I606" i="43"/>
  <c r="H606" i="43"/>
  <c r="F606" i="43"/>
  <c r="H605" i="43"/>
  <c r="F605" i="43"/>
  <c r="I605" i="43" s="1"/>
  <c r="H604" i="43"/>
  <c r="F604" i="43"/>
  <c r="I603" i="43"/>
  <c r="H603" i="43"/>
  <c r="F603" i="43"/>
  <c r="I602" i="43"/>
  <c r="H602" i="43"/>
  <c r="F602" i="43"/>
  <c r="H601" i="43"/>
  <c r="F601" i="43"/>
  <c r="I601" i="43" s="1"/>
  <c r="H600" i="43"/>
  <c r="F600" i="43"/>
  <c r="H599" i="43"/>
  <c r="I599" i="43" s="1"/>
  <c r="F599" i="43"/>
  <c r="I598" i="43"/>
  <c r="H598" i="43"/>
  <c r="F598" i="43"/>
  <c r="H597" i="43"/>
  <c r="F597" i="43"/>
  <c r="I597" i="43" s="1"/>
  <c r="H596" i="43"/>
  <c r="F596" i="43"/>
  <c r="I596" i="43" s="1"/>
  <c r="I595" i="43"/>
  <c r="H595" i="43"/>
  <c r="F595" i="43"/>
  <c r="I594" i="43"/>
  <c r="H594" i="43"/>
  <c r="F594" i="43"/>
  <c r="H593" i="43"/>
  <c r="F593" i="43"/>
  <c r="I593" i="43" s="1"/>
  <c r="H592" i="43"/>
  <c r="F592" i="43"/>
  <c r="H591" i="43"/>
  <c r="I591" i="43" s="1"/>
  <c r="F591" i="43"/>
  <c r="I590" i="43"/>
  <c r="H590" i="43"/>
  <c r="F590" i="43"/>
  <c r="H589" i="43"/>
  <c r="F589" i="43"/>
  <c r="I589" i="43" s="1"/>
  <c r="H588" i="43"/>
  <c r="F588" i="43"/>
  <c r="I588" i="43" s="1"/>
  <c r="I587" i="43"/>
  <c r="H587" i="43"/>
  <c r="F587" i="43"/>
  <c r="I586" i="43"/>
  <c r="H586" i="43"/>
  <c r="F586" i="43"/>
  <c r="H585" i="43"/>
  <c r="F585" i="43"/>
  <c r="I585" i="43" s="1"/>
  <c r="H584" i="43"/>
  <c r="F584" i="43"/>
  <c r="H583" i="43"/>
  <c r="I583" i="43" s="1"/>
  <c r="F583" i="43"/>
  <c r="I582" i="43"/>
  <c r="H582" i="43"/>
  <c r="F582" i="43"/>
  <c r="H581" i="43"/>
  <c r="F581" i="43"/>
  <c r="I581" i="43" s="1"/>
  <c r="H580" i="43"/>
  <c r="F580" i="43"/>
  <c r="I580" i="43" s="1"/>
  <c r="I579" i="43"/>
  <c r="H579" i="43"/>
  <c r="F579" i="43"/>
  <c r="I578" i="43"/>
  <c r="H578" i="43"/>
  <c r="F578" i="43"/>
  <c r="H577" i="43"/>
  <c r="F577" i="43"/>
  <c r="I577" i="43" s="1"/>
  <c r="H576" i="43"/>
  <c r="F576" i="43"/>
  <c r="H575" i="43"/>
  <c r="I575" i="43" s="1"/>
  <c r="F575" i="43"/>
  <c r="I574" i="43"/>
  <c r="H574" i="43"/>
  <c r="F574" i="43"/>
  <c r="H573" i="43"/>
  <c r="F573" i="43"/>
  <c r="I573" i="43" s="1"/>
  <c r="H572" i="43"/>
  <c r="F572" i="43"/>
  <c r="I572" i="43" s="1"/>
  <c r="I571" i="43"/>
  <c r="H571" i="43"/>
  <c r="F571" i="43"/>
  <c r="I570" i="43"/>
  <c r="H570" i="43"/>
  <c r="F570" i="43"/>
  <c r="H569" i="43"/>
  <c r="F569" i="43"/>
  <c r="I569" i="43" s="1"/>
  <c r="C569" i="43"/>
  <c r="C570" i="43" s="1"/>
  <c r="C571" i="43" s="1"/>
  <c r="C572" i="43" s="1"/>
  <c r="C573" i="43" s="1"/>
  <c r="C574" i="43" s="1"/>
  <c r="C575" i="43" s="1"/>
  <c r="C576" i="43" s="1"/>
  <c r="C577" i="43" s="1"/>
  <c r="C578" i="43" s="1"/>
  <c r="C579" i="43" s="1"/>
  <c r="C580" i="43" s="1"/>
  <c r="C581" i="43" s="1"/>
  <c r="C582" i="43" s="1"/>
  <c r="C583" i="43" s="1"/>
  <c r="C584" i="43" s="1"/>
  <c r="C585" i="43" s="1"/>
  <c r="C586" i="43" s="1"/>
  <c r="C587" i="43" s="1"/>
  <c r="C588" i="43" s="1"/>
  <c r="C589" i="43" s="1"/>
  <c r="C590" i="43" s="1"/>
  <c r="C591" i="43" s="1"/>
  <c r="C592" i="43" s="1"/>
  <c r="C593" i="43" s="1"/>
  <c r="C594" i="43" s="1"/>
  <c r="C595" i="43" s="1"/>
  <c r="C596" i="43" s="1"/>
  <c r="C597" i="43" s="1"/>
  <c r="C598" i="43" s="1"/>
  <c r="C599" i="43" s="1"/>
  <c r="C600" i="43" s="1"/>
  <c r="C601" i="43" s="1"/>
  <c r="C602" i="43" s="1"/>
  <c r="C603" i="43" s="1"/>
  <c r="C604" i="43" s="1"/>
  <c r="C605" i="43" s="1"/>
  <c r="C606" i="43" s="1"/>
  <c r="C607" i="43" s="1"/>
  <c r="C608" i="43" s="1"/>
  <c r="C609" i="43" s="1"/>
  <c r="C610" i="43" s="1"/>
  <c r="C611" i="43" s="1"/>
  <c r="C612" i="43" s="1"/>
  <c r="C613" i="43" s="1"/>
  <c r="C614" i="43" s="1"/>
  <c r="C615" i="43" s="1"/>
  <c r="C616" i="43" s="1"/>
  <c r="C617" i="43" s="1"/>
  <c r="C618" i="43" s="1"/>
  <c r="C619" i="43" s="1"/>
  <c r="C620" i="43" s="1"/>
  <c r="C621" i="43" s="1"/>
  <c r="C622" i="43" s="1"/>
  <c r="C623" i="43" s="1"/>
  <c r="C624" i="43" s="1"/>
  <c r="C625" i="43" s="1"/>
  <c r="C626" i="43" s="1"/>
  <c r="C627" i="43" s="1"/>
  <c r="C628" i="43" s="1"/>
  <c r="C629" i="43" s="1"/>
  <c r="C630" i="43" s="1"/>
  <c r="C631" i="43" s="1"/>
  <c r="C632" i="43" s="1"/>
  <c r="C633" i="43" s="1"/>
  <c r="C634" i="43" s="1"/>
  <c r="C635" i="43" s="1"/>
  <c r="C636" i="43" s="1"/>
  <c r="C637" i="43" s="1"/>
  <c r="C638" i="43" s="1"/>
  <c r="C639" i="43" s="1"/>
  <c r="C640" i="43" s="1"/>
  <c r="C641" i="43" s="1"/>
  <c r="C642" i="43" s="1"/>
  <c r="C643" i="43" s="1"/>
  <c r="C644" i="43" s="1"/>
  <c r="C645" i="43" s="1"/>
  <c r="C646" i="43" s="1"/>
  <c r="C647" i="43" s="1"/>
  <c r="C648" i="43" s="1"/>
  <c r="C649" i="43" s="1"/>
  <c r="C650" i="43" s="1"/>
  <c r="C651" i="43" s="1"/>
  <c r="C652" i="43" s="1"/>
  <c r="C653" i="43" s="1"/>
  <c r="C654" i="43" s="1"/>
  <c r="C655" i="43" s="1"/>
  <c r="C656" i="43" s="1"/>
  <c r="C657" i="43" s="1"/>
  <c r="C658" i="43" s="1"/>
  <c r="C659" i="43" s="1"/>
  <c r="C660" i="43" s="1"/>
  <c r="C661" i="43" s="1"/>
  <c r="C662" i="43" s="1"/>
  <c r="C663" i="43" s="1"/>
  <c r="C664" i="43" s="1"/>
  <c r="C665" i="43" s="1"/>
  <c r="C666" i="43" s="1"/>
  <c r="C667" i="43" s="1"/>
  <c r="C668" i="43" s="1"/>
  <c r="C669" i="43" s="1"/>
  <c r="C670" i="43" s="1"/>
  <c r="C671" i="43" s="1"/>
  <c r="C672" i="43" s="1"/>
  <c r="C673" i="43" s="1"/>
  <c r="C674" i="43" s="1"/>
  <c r="C675" i="43" s="1"/>
  <c r="C676" i="43" s="1"/>
  <c r="C677" i="43" s="1"/>
  <c r="C678" i="43" s="1"/>
  <c r="C679" i="43" s="1"/>
  <c r="C680" i="43" s="1"/>
  <c r="C681" i="43" s="1"/>
  <c r="C682" i="43" s="1"/>
  <c r="C683" i="43" s="1"/>
  <c r="C684" i="43" s="1"/>
  <c r="C685" i="43" s="1"/>
  <c r="C686" i="43" s="1"/>
  <c r="C687" i="43" s="1"/>
  <c r="C688" i="43" s="1"/>
  <c r="C689" i="43" s="1"/>
  <c r="C690" i="43" s="1"/>
  <c r="C691" i="43" s="1"/>
  <c r="C692" i="43" s="1"/>
  <c r="C693" i="43" s="1"/>
  <c r="C694" i="43" s="1"/>
  <c r="C695" i="43" s="1"/>
  <c r="C696" i="43" s="1"/>
  <c r="C697" i="43" s="1"/>
  <c r="C698" i="43" s="1"/>
  <c r="C699" i="43" s="1"/>
  <c r="C700" i="43" s="1"/>
  <c r="C701" i="43" s="1"/>
  <c r="C702" i="43" s="1"/>
  <c r="C703" i="43" s="1"/>
  <c r="C704" i="43" s="1"/>
  <c r="C705" i="43" s="1"/>
  <c r="C706" i="43" s="1"/>
  <c r="C707" i="43" s="1"/>
  <c r="C708" i="43" s="1"/>
  <c r="C709" i="43" s="1"/>
  <c r="C710" i="43" s="1"/>
  <c r="C711" i="43" s="1"/>
  <c r="C712" i="43" s="1"/>
  <c r="C713" i="43" s="1"/>
  <c r="C714" i="43" s="1"/>
  <c r="C715" i="43" s="1"/>
  <c r="C716" i="43" s="1"/>
  <c r="C717" i="43" s="1"/>
  <c r="C718" i="43" s="1"/>
  <c r="C719" i="43" s="1"/>
  <c r="C720" i="43" s="1"/>
  <c r="C721" i="43" s="1"/>
  <c r="C722" i="43" s="1"/>
  <c r="C723" i="43" s="1"/>
  <c r="C724" i="43" s="1"/>
  <c r="C725" i="43" s="1"/>
  <c r="C726" i="43" s="1"/>
  <c r="C727" i="43" s="1"/>
  <c r="C728" i="43" s="1"/>
  <c r="C729" i="43" s="1"/>
  <c r="C730" i="43" s="1"/>
  <c r="C731" i="43" s="1"/>
  <c r="C732" i="43" s="1"/>
  <c r="C733" i="43" s="1"/>
  <c r="C734" i="43" s="1"/>
  <c r="C735" i="43" s="1"/>
  <c r="C736" i="43" s="1"/>
  <c r="C737" i="43" s="1"/>
  <c r="C738" i="43" s="1"/>
  <c r="C739" i="43" s="1"/>
  <c r="C740" i="43" s="1"/>
  <c r="C741" i="43" s="1"/>
  <c r="C742" i="43" s="1"/>
  <c r="C743" i="43" s="1"/>
  <c r="C744" i="43" s="1"/>
  <c r="C745" i="43" s="1"/>
  <c r="C746" i="43" s="1"/>
  <c r="C747" i="43" s="1"/>
  <c r="C748" i="43" s="1"/>
  <c r="C749" i="43" s="1"/>
  <c r="C750" i="43" s="1"/>
  <c r="C751" i="43" s="1"/>
  <c r="C752" i="43" s="1"/>
  <c r="C753" i="43" s="1"/>
  <c r="C754" i="43" s="1"/>
  <c r="C755" i="43" s="1"/>
  <c r="C756" i="43" s="1"/>
  <c r="C757" i="43" s="1"/>
  <c r="C758" i="43" s="1"/>
  <c r="C759" i="43" s="1"/>
  <c r="C760" i="43" s="1"/>
  <c r="C761" i="43" s="1"/>
  <c r="C762" i="43" s="1"/>
  <c r="C763" i="43" s="1"/>
  <c r="C764" i="43" s="1"/>
  <c r="C765" i="43" s="1"/>
  <c r="C766" i="43" s="1"/>
  <c r="C767" i="43" s="1"/>
  <c r="C768" i="43" s="1"/>
  <c r="C769" i="43" s="1"/>
  <c r="C770" i="43" s="1"/>
  <c r="C771" i="43" s="1"/>
  <c r="C772" i="43" s="1"/>
  <c r="C773" i="43" s="1"/>
  <c r="C774" i="43" s="1"/>
  <c r="C775" i="43" s="1"/>
  <c r="C776" i="43" s="1"/>
  <c r="C777" i="43" s="1"/>
  <c r="C778" i="43" s="1"/>
  <c r="C779" i="43" s="1"/>
  <c r="C780" i="43" s="1"/>
  <c r="C781" i="43" s="1"/>
  <c r="C782" i="43" s="1"/>
  <c r="C783" i="43" s="1"/>
  <c r="C784" i="43" s="1"/>
  <c r="C785" i="43" s="1"/>
  <c r="C786" i="43" s="1"/>
  <c r="C787" i="43" s="1"/>
  <c r="C788" i="43" s="1"/>
  <c r="C789" i="43" s="1"/>
  <c r="C790" i="43" s="1"/>
  <c r="C791" i="43" s="1"/>
  <c r="C792" i="43" s="1"/>
  <c r="C793" i="43" s="1"/>
  <c r="C794" i="43" s="1"/>
  <c r="C795" i="43" s="1"/>
  <c r="C796" i="43" s="1"/>
  <c r="C797" i="43" s="1"/>
  <c r="C798" i="43" s="1"/>
  <c r="C799" i="43" s="1"/>
  <c r="C800" i="43" s="1"/>
  <c r="C801" i="43" s="1"/>
  <c r="C802" i="43" s="1"/>
  <c r="C803" i="43" s="1"/>
  <c r="C804" i="43" s="1"/>
  <c r="C805" i="43" s="1"/>
  <c r="C806" i="43" s="1"/>
  <c r="C807" i="43" s="1"/>
  <c r="C808" i="43" s="1"/>
  <c r="C809" i="43" s="1"/>
  <c r="C810" i="43" s="1"/>
  <c r="C811" i="43" s="1"/>
  <c r="C812" i="43" s="1"/>
  <c r="C813" i="43" s="1"/>
  <c r="C814" i="43" s="1"/>
  <c r="C815" i="43" s="1"/>
  <c r="C816" i="43" s="1"/>
  <c r="C817" i="43" s="1"/>
  <c r="C818" i="43" s="1"/>
  <c r="C819" i="43" s="1"/>
  <c r="C820" i="43" s="1"/>
  <c r="C821" i="43" s="1"/>
  <c r="C822" i="43" s="1"/>
  <c r="C823" i="43" s="1"/>
  <c r="C824" i="43" s="1"/>
  <c r="C825" i="43" s="1"/>
  <c r="C826" i="43" s="1"/>
  <c r="C827" i="43" s="1"/>
  <c r="C828" i="43" s="1"/>
  <c r="C829" i="43" s="1"/>
  <c r="C830" i="43" s="1"/>
  <c r="C831" i="43" s="1"/>
  <c r="C832" i="43" s="1"/>
  <c r="C833" i="43" s="1"/>
  <c r="C834" i="43" s="1"/>
  <c r="C835" i="43" s="1"/>
  <c r="C836" i="43" s="1"/>
  <c r="C837" i="43" s="1"/>
  <c r="C838" i="43" s="1"/>
  <c r="C839" i="43" s="1"/>
  <c r="C840" i="43" s="1"/>
  <c r="C841" i="43" s="1"/>
  <c r="C842" i="43" s="1"/>
  <c r="C843" i="43" s="1"/>
  <c r="C844" i="43" s="1"/>
  <c r="C845" i="43" s="1"/>
  <c r="C846" i="43" s="1"/>
  <c r="C847" i="43" s="1"/>
  <c r="C848" i="43" s="1"/>
  <c r="C849" i="43" s="1"/>
  <c r="C850" i="43" s="1"/>
  <c r="C851" i="43" s="1"/>
  <c r="C852" i="43" s="1"/>
  <c r="C853" i="43" s="1"/>
  <c r="C854" i="43" s="1"/>
  <c r="C855" i="43" s="1"/>
  <c r="C856" i="43" s="1"/>
  <c r="C857" i="43" s="1"/>
  <c r="C858" i="43" s="1"/>
  <c r="C859" i="43" s="1"/>
  <c r="C860" i="43" s="1"/>
  <c r="C861" i="43" s="1"/>
  <c r="C862" i="43" s="1"/>
  <c r="C863" i="43" s="1"/>
  <c r="C864" i="43" s="1"/>
  <c r="C865" i="43" s="1"/>
  <c r="C866" i="43" s="1"/>
  <c r="C867" i="43" s="1"/>
  <c r="C868" i="43" s="1"/>
  <c r="C869" i="43" s="1"/>
  <c r="C870" i="43" s="1"/>
  <c r="C871" i="43" s="1"/>
  <c r="C872" i="43" s="1"/>
  <c r="C873" i="43" s="1"/>
  <c r="C874" i="43" s="1"/>
  <c r="C875" i="43" s="1"/>
  <c r="C876" i="43" s="1"/>
  <c r="C877" i="43" s="1"/>
  <c r="C878" i="43" s="1"/>
  <c r="C879" i="43" s="1"/>
  <c r="C880" i="43" s="1"/>
  <c r="C881" i="43" s="1"/>
  <c r="C882" i="43" s="1"/>
  <c r="C883" i="43" s="1"/>
  <c r="C884" i="43" s="1"/>
  <c r="C885" i="43" s="1"/>
  <c r="C886" i="43" s="1"/>
  <c r="C887" i="43" s="1"/>
  <c r="C888" i="43" s="1"/>
  <c r="C889" i="43" s="1"/>
  <c r="C890" i="43" s="1"/>
  <c r="C891" i="43" s="1"/>
  <c r="C892" i="43" s="1"/>
  <c r="C893" i="43" s="1"/>
  <c r="C894" i="43" s="1"/>
  <c r="C895" i="43" s="1"/>
  <c r="C896" i="43" s="1"/>
  <c r="C897" i="43" s="1"/>
  <c r="C898" i="43" s="1"/>
  <c r="C899" i="43" s="1"/>
  <c r="C900" i="43" s="1"/>
  <c r="C901" i="43" s="1"/>
  <c r="C902" i="43" s="1"/>
  <c r="C903" i="43" s="1"/>
  <c r="C904" i="43" s="1"/>
  <c r="C905" i="43" s="1"/>
  <c r="C906" i="43" s="1"/>
  <c r="C907" i="43" s="1"/>
  <c r="C908" i="43" s="1"/>
  <c r="C909" i="43" s="1"/>
  <c r="C910" i="43" s="1"/>
  <c r="C911" i="43" s="1"/>
  <c r="C912" i="43" s="1"/>
  <c r="C913" i="43" s="1"/>
  <c r="C914" i="43" s="1"/>
  <c r="C915" i="43" s="1"/>
  <c r="C916" i="43" s="1"/>
  <c r="C917" i="43" s="1"/>
  <c r="C918" i="43" s="1"/>
  <c r="C919" i="43" s="1"/>
  <c r="C920" i="43" s="1"/>
  <c r="C921" i="43" s="1"/>
  <c r="C922" i="43" s="1"/>
  <c r="C923" i="43" s="1"/>
  <c r="C924" i="43" s="1"/>
  <c r="C925" i="43" s="1"/>
  <c r="C926" i="43" s="1"/>
  <c r="C927" i="43" s="1"/>
  <c r="C928" i="43" s="1"/>
  <c r="C929" i="43" s="1"/>
  <c r="C930" i="43" s="1"/>
  <c r="C931" i="43" s="1"/>
  <c r="C932" i="43" s="1"/>
  <c r="C933" i="43" s="1"/>
  <c r="C934" i="43" s="1"/>
  <c r="C935" i="43" s="1"/>
  <c r="C936" i="43" s="1"/>
  <c r="C937" i="43" s="1"/>
  <c r="C938" i="43" s="1"/>
  <c r="C939" i="43" s="1"/>
  <c r="C940" i="43" s="1"/>
  <c r="C941" i="43" s="1"/>
  <c r="C942" i="43" s="1"/>
  <c r="C943" i="43" s="1"/>
  <c r="C944" i="43" s="1"/>
  <c r="C945" i="43" s="1"/>
  <c r="C946" i="43" s="1"/>
  <c r="C947" i="43" s="1"/>
  <c r="C948" i="43" s="1"/>
  <c r="C949" i="43" s="1"/>
  <c r="C950" i="43" s="1"/>
  <c r="C951" i="43" s="1"/>
  <c r="C952" i="43" s="1"/>
  <c r="C953" i="43" s="1"/>
  <c r="C954" i="43" s="1"/>
  <c r="C955" i="43" s="1"/>
  <c r="C956" i="43" s="1"/>
  <c r="C957" i="43" s="1"/>
  <c r="C958" i="43" s="1"/>
  <c r="C959" i="43" s="1"/>
  <c r="C960" i="43" s="1"/>
  <c r="C961" i="43" s="1"/>
  <c r="C962" i="43" s="1"/>
  <c r="C963" i="43" s="1"/>
  <c r="C964" i="43" s="1"/>
  <c r="C965" i="43" s="1"/>
  <c r="C966" i="43" s="1"/>
  <c r="C967" i="43" s="1"/>
  <c r="C968" i="43" s="1"/>
  <c r="C969" i="43" s="1"/>
  <c r="C970" i="43" s="1"/>
  <c r="C971" i="43" s="1"/>
  <c r="C972" i="43" s="1"/>
  <c r="C973" i="43" s="1"/>
  <c r="C974" i="43" s="1"/>
  <c r="C975" i="43" s="1"/>
  <c r="C976" i="43" s="1"/>
  <c r="C977" i="43" s="1"/>
  <c r="C978" i="43" s="1"/>
  <c r="C979" i="43" s="1"/>
  <c r="C980" i="43" s="1"/>
  <c r="C981" i="43" s="1"/>
  <c r="C982" i="43" s="1"/>
  <c r="C983" i="43" s="1"/>
  <c r="C984" i="43" s="1"/>
  <c r="C985" i="43" s="1"/>
  <c r="C986" i="43" s="1"/>
  <c r="C987" i="43" s="1"/>
  <c r="C988" i="43" s="1"/>
  <c r="C989" i="43" s="1"/>
  <c r="C990" i="43" s="1"/>
  <c r="C991" i="43" s="1"/>
  <c r="C992" i="43" s="1"/>
  <c r="C993" i="43" s="1"/>
  <c r="C994" i="43" s="1"/>
  <c r="C995" i="43" s="1"/>
  <c r="C996" i="43" s="1"/>
  <c r="C997" i="43" s="1"/>
  <c r="C998" i="43" s="1"/>
  <c r="C999" i="43" s="1"/>
  <c r="C1000" i="43" s="1"/>
  <c r="C1001" i="43" s="1"/>
  <c r="C1002" i="43" s="1"/>
  <c r="C1003" i="43" s="1"/>
  <c r="C1004" i="43" s="1"/>
  <c r="C1005" i="43" s="1"/>
  <c r="C1006" i="43" s="1"/>
  <c r="C1007" i="43" s="1"/>
  <c r="C1008" i="43" s="1"/>
  <c r="C1009" i="43" s="1"/>
  <c r="C1010" i="43" s="1"/>
  <c r="C1011" i="43" s="1"/>
  <c r="C1012" i="43" s="1"/>
  <c r="C1013" i="43" s="1"/>
  <c r="C1014" i="43" s="1"/>
  <c r="C1015" i="43" s="1"/>
  <c r="C1016" i="43" s="1"/>
  <c r="C1017" i="43" s="1"/>
  <c r="C1018" i="43" s="1"/>
  <c r="C1019" i="43" s="1"/>
  <c r="C1020" i="43" s="1"/>
  <c r="C1021" i="43" s="1"/>
  <c r="C1022" i="43" s="1"/>
  <c r="C1023" i="43" s="1"/>
  <c r="C1024" i="43" s="1"/>
  <c r="C1025" i="43" s="1"/>
  <c r="C1026" i="43" s="1"/>
  <c r="C1027" i="43" s="1"/>
  <c r="C1028" i="43" s="1"/>
  <c r="C1029" i="43" s="1"/>
  <c r="C1030" i="43" s="1"/>
  <c r="C1031" i="43" s="1"/>
  <c r="C1032" i="43" s="1"/>
  <c r="C1033" i="43" s="1"/>
  <c r="C1034" i="43" s="1"/>
  <c r="C1035" i="43" s="1"/>
  <c r="C1036" i="43" s="1"/>
  <c r="C1037" i="43" s="1"/>
  <c r="C1038" i="43" s="1"/>
  <c r="C1039" i="43" s="1"/>
  <c r="C1040" i="43" s="1"/>
  <c r="C1041" i="43" s="1"/>
  <c r="C1042" i="43" s="1"/>
  <c r="C1043" i="43" s="1"/>
  <c r="C1044" i="43" s="1"/>
  <c r="C1045" i="43" s="1"/>
  <c r="C1046" i="43" s="1"/>
  <c r="C1047" i="43" s="1"/>
  <c r="C1048" i="43" s="1"/>
  <c r="C1049" i="43" s="1"/>
  <c r="C1050" i="43" s="1"/>
  <c r="C1051" i="43" s="1"/>
  <c r="C1052" i="43" s="1"/>
  <c r="C1053" i="43" s="1"/>
  <c r="C1054" i="43" s="1"/>
  <c r="C1055" i="43" s="1"/>
  <c r="C1056" i="43" s="1"/>
  <c r="C1057" i="43" s="1"/>
  <c r="C1058" i="43" s="1"/>
  <c r="C1059" i="43" s="1"/>
  <c r="C1060" i="43" s="1"/>
  <c r="C1061" i="43" s="1"/>
  <c r="C1062" i="43" s="1"/>
  <c r="C1063" i="43" s="1"/>
  <c r="C1064" i="43" s="1"/>
  <c r="C1065" i="43" s="1"/>
  <c r="C1066" i="43" s="1"/>
  <c r="C1067" i="43" s="1"/>
  <c r="C1068" i="43" s="1"/>
  <c r="C1069" i="43" s="1"/>
  <c r="C1070" i="43" s="1"/>
  <c r="C1071" i="43" s="1"/>
  <c r="C1072" i="43" s="1"/>
  <c r="C1073" i="43" s="1"/>
  <c r="C1074" i="43" s="1"/>
  <c r="C1075" i="43" s="1"/>
  <c r="C1076" i="43" s="1"/>
  <c r="C1077" i="43" s="1"/>
  <c r="C1078" i="43" s="1"/>
  <c r="C1079" i="43" s="1"/>
  <c r="C1080" i="43" s="1"/>
  <c r="C1081" i="43" s="1"/>
  <c r="C1082" i="43" s="1"/>
  <c r="C1083" i="43" s="1"/>
  <c r="C1084" i="43" s="1"/>
  <c r="C1085" i="43" s="1"/>
  <c r="C1086" i="43" s="1"/>
  <c r="C1087" i="43" s="1"/>
  <c r="C1088" i="43" s="1"/>
  <c r="C1089" i="43" s="1"/>
  <c r="C1090" i="43" s="1"/>
  <c r="C1091" i="43" s="1"/>
  <c r="C1092" i="43" s="1"/>
  <c r="C1093" i="43" s="1"/>
  <c r="C1094" i="43" s="1"/>
  <c r="C1095" i="43" s="1"/>
  <c r="C1096" i="43" s="1"/>
  <c r="C1097" i="43" s="1"/>
  <c r="C1098" i="43" s="1"/>
  <c r="C1099" i="43" s="1"/>
  <c r="C1100" i="43" s="1"/>
  <c r="C1101" i="43" s="1"/>
  <c r="C1102" i="43" s="1"/>
  <c r="C1103" i="43" s="1"/>
  <c r="C1104" i="43" s="1"/>
  <c r="C1105" i="43" s="1"/>
  <c r="C1106" i="43" s="1"/>
  <c r="C1107" i="43" s="1"/>
  <c r="C1108" i="43" s="1"/>
  <c r="C1109" i="43" s="1"/>
  <c r="C1110" i="43" s="1"/>
  <c r="C1111" i="43" s="1"/>
  <c r="C1112" i="43" s="1"/>
  <c r="C1113" i="43" s="1"/>
  <c r="C1114" i="43" s="1"/>
  <c r="C1115" i="43" s="1"/>
  <c r="C1116" i="43" s="1"/>
  <c r="C1117" i="43" s="1"/>
  <c r="C1118" i="43" s="1"/>
  <c r="C1119" i="43" s="1"/>
  <c r="C1120" i="43" s="1"/>
  <c r="C1121" i="43" s="1"/>
  <c r="C1122" i="43" s="1"/>
  <c r="C1123" i="43" s="1"/>
  <c r="C1124" i="43" s="1"/>
  <c r="C1125" i="43" s="1"/>
  <c r="C1126" i="43" s="1"/>
  <c r="C1127" i="43" s="1"/>
  <c r="C1128" i="43" s="1"/>
  <c r="C1129" i="43" s="1"/>
  <c r="C1130" i="43" s="1"/>
  <c r="C1131" i="43" s="1"/>
  <c r="C1132" i="43" s="1"/>
  <c r="C1133" i="43" s="1"/>
  <c r="C1134" i="43" s="1"/>
  <c r="C1135" i="43" s="1"/>
  <c r="C1136" i="43" s="1"/>
  <c r="C1137" i="43" s="1"/>
  <c r="H568" i="43"/>
  <c r="F568" i="43"/>
  <c r="H567" i="43"/>
  <c r="I567" i="43" s="1"/>
  <c r="F567" i="43"/>
  <c r="I566" i="43"/>
  <c r="H566" i="43"/>
  <c r="F566" i="43"/>
  <c r="C566" i="43"/>
  <c r="C567" i="43" s="1"/>
  <c r="C568" i="43" s="1"/>
  <c r="B566" i="43"/>
  <c r="B567" i="43" s="1"/>
  <c r="B568" i="43" s="1"/>
  <c r="B569" i="43" s="1"/>
  <c r="B570" i="43" s="1"/>
  <c r="B571" i="43" s="1"/>
  <c r="B572" i="43" s="1"/>
  <c r="B573" i="43" s="1"/>
  <c r="B574" i="43" s="1"/>
  <c r="B575" i="43" s="1"/>
  <c r="B576" i="43" s="1"/>
  <c r="B577" i="43" s="1"/>
  <c r="B578" i="43" s="1"/>
  <c r="B579" i="43" s="1"/>
  <c r="B580" i="43" s="1"/>
  <c r="B581" i="43" s="1"/>
  <c r="B582" i="43" s="1"/>
  <c r="B583" i="43" s="1"/>
  <c r="B584" i="43" s="1"/>
  <c r="B585" i="43" s="1"/>
  <c r="B586" i="43" s="1"/>
  <c r="B587" i="43" s="1"/>
  <c r="B588" i="43" s="1"/>
  <c r="B589" i="43" s="1"/>
  <c r="B590" i="43" s="1"/>
  <c r="B591" i="43" s="1"/>
  <c r="B592" i="43" s="1"/>
  <c r="B593" i="43" s="1"/>
  <c r="B594" i="43" s="1"/>
  <c r="B595" i="43" s="1"/>
  <c r="B596" i="43" s="1"/>
  <c r="B597" i="43" s="1"/>
  <c r="B598" i="43" s="1"/>
  <c r="B599" i="43" s="1"/>
  <c r="B600" i="43" s="1"/>
  <c r="B601" i="43" s="1"/>
  <c r="B602" i="43" s="1"/>
  <c r="B603" i="43" s="1"/>
  <c r="B604" i="43" s="1"/>
  <c r="B605" i="43" s="1"/>
  <c r="B606" i="43" s="1"/>
  <c r="B607" i="43" s="1"/>
  <c r="B608" i="43" s="1"/>
  <c r="B609" i="43" s="1"/>
  <c r="B610" i="43" s="1"/>
  <c r="B611" i="43" s="1"/>
  <c r="B612" i="43" s="1"/>
  <c r="B613" i="43" s="1"/>
  <c r="B614" i="43" s="1"/>
  <c r="B615" i="43" s="1"/>
  <c r="B616" i="43" s="1"/>
  <c r="B617" i="43" s="1"/>
  <c r="B618" i="43" s="1"/>
  <c r="B619" i="43" s="1"/>
  <c r="B620" i="43" s="1"/>
  <c r="B621" i="43" s="1"/>
  <c r="B622" i="43" s="1"/>
  <c r="B623" i="43" s="1"/>
  <c r="B624" i="43" s="1"/>
  <c r="B625" i="43" s="1"/>
  <c r="B626" i="43" s="1"/>
  <c r="B627" i="43" s="1"/>
  <c r="B628" i="43" s="1"/>
  <c r="B629" i="43" s="1"/>
  <c r="B630" i="43" s="1"/>
  <c r="B631" i="43" s="1"/>
  <c r="B632" i="43" s="1"/>
  <c r="B633" i="43" s="1"/>
  <c r="B634" i="43" s="1"/>
  <c r="B635" i="43" s="1"/>
  <c r="B636" i="43" s="1"/>
  <c r="B637" i="43" s="1"/>
  <c r="B638" i="43" s="1"/>
  <c r="B639" i="43" s="1"/>
  <c r="B640" i="43" s="1"/>
  <c r="B641" i="43" s="1"/>
  <c r="B642" i="43" s="1"/>
  <c r="B643" i="43" s="1"/>
  <c r="B644" i="43" s="1"/>
  <c r="B645" i="43" s="1"/>
  <c r="B646" i="43" s="1"/>
  <c r="B647" i="43" s="1"/>
  <c r="B648" i="43" s="1"/>
  <c r="B649" i="43" s="1"/>
  <c r="B650" i="43" s="1"/>
  <c r="B651" i="43" s="1"/>
  <c r="B652" i="43" s="1"/>
  <c r="B653" i="43" s="1"/>
  <c r="B654" i="43" s="1"/>
  <c r="B655" i="43" s="1"/>
  <c r="B656" i="43" s="1"/>
  <c r="B657" i="43" s="1"/>
  <c r="B658" i="43" s="1"/>
  <c r="B659" i="43" s="1"/>
  <c r="B660" i="43" s="1"/>
  <c r="B661" i="43" s="1"/>
  <c r="B662" i="43" s="1"/>
  <c r="B663" i="43" s="1"/>
  <c r="B664" i="43" s="1"/>
  <c r="B665" i="43" s="1"/>
  <c r="B666" i="43" s="1"/>
  <c r="B667" i="43" s="1"/>
  <c r="B668" i="43" s="1"/>
  <c r="B669" i="43" s="1"/>
  <c r="B670" i="43" s="1"/>
  <c r="B671" i="43" s="1"/>
  <c r="B672" i="43" s="1"/>
  <c r="B673" i="43" s="1"/>
  <c r="B674" i="43" s="1"/>
  <c r="B675" i="43" s="1"/>
  <c r="B676" i="43" s="1"/>
  <c r="B677" i="43" s="1"/>
  <c r="B678" i="43" s="1"/>
  <c r="B679" i="43" s="1"/>
  <c r="B680" i="43" s="1"/>
  <c r="B681" i="43" s="1"/>
  <c r="B682" i="43" s="1"/>
  <c r="B683" i="43" s="1"/>
  <c r="B684" i="43" s="1"/>
  <c r="B685" i="43" s="1"/>
  <c r="B686" i="43" s="1"/>
  <c r="B687" i="43" s="1"/>
  <c r="B688" i="43" s="1"/>
  <c r="B689" i="43" s="1"/>
  <c r="B690" i="43" s="1"/>
  <c r="B691" i="43" s="1"/>
  <c r="B692" i="43" s="1"/>
  <c r="B693" i="43" s="1"/>
  <c r="B694" i="43" s="1"/>
  <c r="B695" i="43" s="1"/>
  <c r="B696" i="43" s="1"/>
  <c r="B697" i="43" s="1"/>
  <c r="B698" i="43" s="1"/>
  <c r="B699" i="43" s="1"/>
  <c r="B700" i="43" s="1"/>
  <c r="B701" i="43" s="1"/>
  <c r="B702" i="43" s="1"/>
  <c r="B703" i="43" s="1"/>
  <c r="B704" i="43" s="1"/>
  <c r="B705" i="43" s="1"/>
  <c r="B706" i="43" s="1"/>
  <c r="B707" i="43" s="1"/>
  <c r="B708" i="43" s="1"/>
  <c r="B709" i="43" s="1"/>
  <c r="B710" i="43" s="1"/>
  <c r="B711" i="43" s="1"/>
  <c r="B712" i="43" s="1"/>
  <c r="B713" i="43" s="1"/>
  <c r="B714" i="43" s="1"/>
  <c r="B715" i="43" s="1"/>
  <c r="B716" i="43" s="1"/>
  <c r="B717" i="43" s="1"/>
  <c r="B718" i="43" s="1"/>
  <c r="B719" i="43" s="1"/>
  <c r="B720" i="43" s="1"/>
  <c r="B721" i="43" s="1"/>
  <c r="B722" i="43" s="1"/>
  <c r="B723" i="43" s="1"/>
  <c r="B724" i="43" s="1"/>
  <c r="B725" i="43" s="1"/>
  <c r="B726" i="43" s="1"/>
  <c r="B727" i="43" s="1"/>
  <c r="B728" i="43" s="1"/>
  <c r="B729" i="43" s="1"/>
  <c r="B730" i="43" s="1"/>
  <c r="B731" i="43" s="1"/>
  <c r="B732" i="43" s="1"/>
  <c r="B733" i="43" s="1"/>
  <c r="B734" i="43" s="1"/>
  <c r="B735" i="43" s="1"/>
  <c r="B736" i="43" s="1"/>
  <c r="B737" i="43" s="1"/>
  <c r="B738" i="43" s="1"/>
  <c r="B739" i="43" s="1"/>
  <c r="B740" i="43" s="1"/>
  <c r="B741" i="43" s="1"/>
  <c r="B742" i="43" s="1"/>
  <c r="B743" i="43" s="1"/>
  <c r="B744" i="43" s="1"/>
  <c r="B745" i="43" s="1"/>
  <c r="B746" i="43" s="1"/>
  <c r="B747" i="43" s="1"/>
  <c r="B748" i="43" s="1"/>
  <c r="B749" i="43" s="1"/>
  <c r="B750" i="43" s="1"/>
  <c r="B751" i="43" s="1"/>
  <c r="B752" i="43" s="1"/>
  <c r="B753" i="43" s="1"/>
  <c r="B754" i="43" s="1"/>
  <c r="B755" i="43" s="1"/>
  <c r="B756" i="43" s="1"/>
  <c r="B757" i="43" s="1"/>
  <c r="B758" i="43" s="1"/>
  <c r="B759" i="43" s="1"/>
  <c r="B760" i="43" s="1"/>
  <c r="B761" i="43" s="1"/>
  <c r="B762" i="43" s="1"/>
  <c r="B763" i="43" s="1"/>
  <c r="B764" i="43" s="1"/>
  <c r="B765" i="43" s="1"/>
  <c r="B766" i="43" s="1"/>
  <c r="B767" i="43" s="1"/>
  <c r="B768" i="43" s="1"/>
  <c r="B769" i="43" s="1"/>
  <c r="B770" i="43" s="1"/>
  <c r="B771" i="43" s="1"/>
  <c r="B772" i="43" s="1"/>
  <c r="B773" i="43" s="1"/>
  <c r="B774" i="43" s="1"/>
  <c r="B775" i="43" s="1"/>
  <c r="B776" i="43" s="1"/>
  <c r="B777" i="43" s="1"/>
  <c r="B778" i="43" s="1"/>
  <c r="B779" i="43" s="1"/>
  <c r="B780" i="43" s="1"/>
  <c r="B781" i="43" s="1"/>
  <c r="B782" i="43" s="1"/>
  <c r="B783" i="43" s="1"/>
  <c r="B784" i="43" s="1"/>
  <c r="B785" i="43" s="1"/>
  <c r="B786" i="43" s="1"/>
  <c r="B787" i="43" s="1"/>
  <c r="B788" i="43" s="1"/>
  <c r="B789" i="43" s="1"/>
  <c r="B790" i="43" s="1"/>
  <c r="B791" i="43" s="1"/>
  <c r="B792" i="43" s="1"/>
  <c r="B793" i="43" s="1"/>
  <c r="B794" i="43" s="1"/>
  <c r="B795" i="43" s="1"/>
  <c r="B796" i="43" s="1"/>
  <c r="B797" i="43" s="1"/>
  <c r="B798" i="43" s="1"/>
  <c r="B799" i="43" s="1"/>
  <c r="B800" i="43" s="1"/>
  <c r="B801" i="43" s="1"/>
  <c r="B802" i="43" s="1"/>
  <c r="B803" i="43" s="1"/>
  <c r="B804" i="43" s="1"/>
  <c r="B805" i="43" s="1"/>
  <c r="B806" i="43" s="1"/>
  <c r="B807" i="43" s="1"/>
  <c r="B808" i="43" s="1"/>
  <c r="B809" i="43" s="1"/>
  <c r="B810" i="43" s="1"/>
  <c r="B811" i="43" s="1"/>
  <c r="B812" i="43" s="1"/>
  <c r="B813" i="43" s="1"/>
  <c r="B814" i="43" s="1"/>
  <c r="B815" i="43" s="1"/>
  <c r="B816" i="43" s="1"/>
  <c r="B817" i="43" s="1"/>
  <c r="B818" i="43" s="1"/>
  <c r="B819" i="43" s="1"/>
  <c r="B820" i="43" s="1"/>
  <c r="B821" i="43" s="1"/>
  <c r="B822" i="43" s="1"/>
  <c r="B823" i="43" s="1"/>
  <c r="B824" i="43" s="1"/>
  <c r="B825" i="43" s="1"/>
  <c r="B826" i="43" s="1"/>
  <c r="B827" i="43" s="1"/>
  <c r="B828" i="43" s="1"/>
  <c r="B829" i="43" s="1"/>
  <c r="B830" i="43" s="1"/>
  <c r="B831" i="43" s="1"/>
  <c r="B832" i="43" s="1"/>
  <c r="B833" i="43" s="1"/>
  <c r="B834" i="43" s="1"/>
  <c r="B835" i="43" s="1"/>
  <c r="B836" i="43" s="1"/>
  <c r="B837" i="43" s="1"/>
  <c r="B838" i="43" s="1"/>
  <c r="B839" i="43" s="1"/>
  <c r="B840" i="43" s="1"/>
  <c r="B841" i="43" s="1"/>
  <c r="B842" i="43" s="1"/>
  <c r="B843" i="43" s="1"/>
  <c r="B844" i="43" s="1"/>
  <c r="B845" i="43" s="1"/>
  <c r="B846" i="43" s="1"/>
  <c r="B847" i="43" s="1"/>
  <c r="B848" i="43" s="1"/>
  <c r="B849" i="43" s="1"/>
  <c r="B850" i="43" s="1"/>
  <c r="B851" i="43" s="1"/>
  <c r="B852" i="43" s="1"/>
  <c r="B853" i="43" s="1"/>
  <c r="B854" i="43" s="1"/>
  <c r="B855" i="43" s="1"/>
  <c r="B856" i="43" s="1"/>
  <c r="B857" i="43" s="1"/>
  <c r="B858" i="43" s="1"/>
  <c r="B859" i="43" s="1"/>
  <c r="B860" i="43" s="1"/>
  <c r="B861" i="43" s="1"/>
  <c r="B862" i="43" s="1"/>
  <c r="B863" i="43" s="1"/>
  <c r="B864" i="43" s="1"/>
  <c r="B865" i="43" s="1"/>
  <c r="B866" i="43" s="1"/>
  <c r="B867" i="43" s="1"/>
  <c r="B868" i="43" s="1"/>
  <c r="B869" i="43" s="1"/>
  <c r="B870" i="43" s="1"/>
  <c r="B871" i="43" s="1"/>
  <c r="B872" i="43" s="1"/>
  <c r="B873" i="43" s="1"/>
  <c r="B874" i="43" s="1"/>
  <c r="B875" i="43" s="1"/>
  <c r="B876" i="43" s="1"/>
  <c r="B877" i="43" s="1"/>
  <c r="B878" i="43" s="1"/>
  <c r="B879" i="43" s="1"/>
  <c r="B880" i="43" s="1"/>
  <c r="B881" i="43" s="1"/>
  <c r="B882" i="43" s="1"/>
  <c r="B883" i="43" s="1"/>
  <c r="B884" i="43" s="1"/>
  <c r="B885" i="43" s="1"/>
  <c r="B886" i="43" s="1"/>
  <c r="B887" i="43" s="1"/>
  <c r="B888" i="43" s="1"/>
  <c r="B889" i="43" s="1"/>
  <c r="B890" i="43" s="1"/>
  <c r="B891" i="43" s="1"/>
  <c r="B892" i="43" s="1"/>
  <c r="B893" i="43" s="1"/>
  <c r="B894" i="43" s="1"/>
  <c r="B895" i="43" s="1"/>
  <c r="B896" i="43" s="1"/>
  <c r="B897" i="43" s="1"/>
  <c r="B898" i="43" s="1"/>
  <c r="B899" i="43" s="1"/>
  <c r="B900" i="43" s="1"/>
  <c r="B901" i="43" s="1"/>
  <c r="B902" i="43" s="1"/>
  <c r="B903" i="43" s="1"/>
  <c r="B904" i="43" s="1"/>
  <c r="B905" i="43" s="1"/>
  <c r="B906" i="43" s="1"/>
  <c r="B907" i="43" s="1"/>
  <c r="B908" i="43" s="1"/>
  <c r="B909" i="43" s="1"/>
  <c r="B910" i="43" s="1"/>
  <c r="B911" i="43" s="1"/>
  <c r="B912" i="43" s="1"/>
  <c r="B913" i="43" s="1"/>
  <c r="B914" i="43" s="1"/>
  <c r="B915" i="43" s="1"/>
  <c r="B916" i="43" s="1"/>
  <c r="B917" i="43" s="1"/>
  <c r="B918" i="43" s="1"/>
  <c r="B919" i="43" s="1"/>
  <c r="B920" i="43" s="1"/>
  <c r="B921" i="43" s="1"/>
  <c r="B922" i="43" s="1"/>
  <c r="B923" i="43" s="1"/>
  <c r="B924" i="43" s="1"/>
  <c r="B925" i="43" s="1"/>
  <c r="B926" i="43" s="1"/>
  <c r="B927" i="43" s="1"/>
  <c r="B928" i="43" s="1"/>
  <c r="B929" i="43" s="1"/>
  <c r="B930" i="43" s="1"/>
  <c r="B931" i="43" s="1"/>
  <c r="B932" i="43" s="1"/>
  <c r="B933" i="43" s="1"/>
  <c r="B934" i="43" s="1"/>
  <c r="B935" i="43" s="1"/>
  <c r="B936" i="43" s="1"/>
  <c r="B937" i="43" s="1"/>
  <c r="B938" i="43" s="1"/>
  <c r="B939" i="43" s="1"/>
  <c r="B940" i="43" s="1"/>
  <c r="B941" i="43" s="1"/>
  <c r="B942" i="43" s="1"/>
  <c r="B943" i="43" s="1"/>
  <c r="B944" i="43" s="1"/>
  <c r="B945" i="43" s="1"/>
  <c r="B946" i="43" s="1"/>
  <c r="B947" i="43" s="1"/>
  <c r="B948" i="43" s="1"/>
  <c r="B949" i="43" s="1"/>
  <c r="B950" i="43" s="1"/>
  <c r="B951" i="43" s="1"/>
  <c r="B952" i="43" s="1"/>
  <c r="B953" i="43" s="1"/>
  <c r="B954" i="43" s="1"/>
  <c r="B955" i="43" s="1"/>
  <c r="B956" i="43" s="1"/>
  <c r="B957" i="43" s="1"/>
  <c r="B958" i="43" s="1"/>
  <c r="B959" i="43" s="1"/>
  <c r="B960" i="43" s="1"/>
  <c r="B961" i="43" s="1"/>
  <c r="B962" i="43" s="1"/>
  <c r="B963" i="43" s="1"/>
  <c r="B964" i="43" s="1"/>
  <c r="B965" i="43" s="1"/>
  <c r="B966" i="43" s="1"/>
  <c r="B967" i="43" s="1"/>
  <c r="B968" i="43" s="1"/>
  <c r="B969" i="43" s="1"/>
  <c r="B970" i="43" s="1"/>
  <c r="B971" i="43" s="1"/>
  <c r="B972" i="43" s="1"/>
  <c r="B973" i="43" s="1"/>
  <c r="B974" i="43" s="1"/>
  <c r="B975" i="43" s="1"/>
  <c r="B976" i="43" s="1"/>
  <c r="B977" i="43" s="1"/>
  <c r="B978" i="43" s="1"/>
  <c r="B979" i="43" s="1"/>
  <c r="B980" i="43" s="1"/>
  <c r="B981" i="43" s="1"/>
  <c r="B982" i="43" s="1"/>
  <c r="B983" i="43" s="1"/>
  <c r="B984" i="43" s="1"/>
  <c r="B985" i="43" s="1"/>
  <c r="B986" i="43" s="1"/>
  <c r="B987" i="43" s="1"/>
  <c r="B988" i="43" s="1"/>
  <c r="B989" i="43" s="1"/>
  <c r="B990" i="43" s="1"/>
  <c r="B991" i="43" s="1"/>
  <c r="B992" i="43" s="1"/>
  <c r="B993" i="43" s="1"/>
  <c r="B994" i="43" s="1"/>
  <c r="B995" i="43" s="1"/>
  <c r="B996" i="43" s="1"/>
  <c r="B997" i="43" s="1"/>
  <c r="B998" i="43" s="1"/>
  <c r="B999" i="43" s="1"/>
  <c r="B1000" i="43" s="1"/>
  <c r="B1001" i="43" s="1"/>
  <c r="B1002" i="43" s="1"/>
  <c r="B1003" i="43" s="1"/>
  <c r="B1004" i="43" s="1"/>
  <c r="B1005" i="43" s="1"/>
  <c r="B1006" i="43" s="1"/>
  <c r="B1007" i="43" s="1"/>
  <c r="B1008" i="43" s="1"/>
  <c r="B1009" i="43" s="1"/>
  <c r="B1010" i="43" s="1"/>
  <c r="B1011" i="43" s="1"/>
  <c r="B1012" i="43" s="1"/>
  <c r="B1013" i="43" s="1"/>
  <c r="B1014" i="43" s="1"/>
  <c r="B1015" i="43" s="1"/>
  <c r="B1016" i="43" s="1"/>
  <c r="B1017" i="43" s="1"/>
  <c r="B1018" i="43" s="1"/>
  <c r="B1019" i="43" s="1"/>
  <c r="B1020" i="43" s="1"/>
  <c r="B1021" i="43" s="1"/>
  <c r="B1022" i="43" s="1"/>
  <c r="B1023" i="43" s="1"/>
  <c r="B1024" i="43" s="1"/>
  <c r="B1025" i="43" s="1"/>
  <c r="B1026" i="43" s="1"/>
  <c r="B1027" i="43" s="1"/>
  <c r="B1028" i="43" s="1"/>
  <c r="B1029" i="43" s="1"/>
  <c r="B1030" i="43" s="1"/>
  <c r="B1031" i="43" s="1"/>
  <c r="B1032" i="43" s="1"/>
  <c r="B1033" i="43" s="1"/>
  <c r="B1034" i="43" s="1"/>
  <c r="B1035" i="43" s="1"/>
  <c r="B1036" i="43" s="1"/>
  <c r="B1037" i="43" s="1"/>
  <c r="B1038" i="43" s="1"/>
  <c r="B1039" i="43" s="1"/>
  <c r="B1040" i="43" s="1"/>
  <c r="B1041" i="43" s="1"/>
  <c r="B1042" i="43" s="1"/>
  <c r="B1043" i="43" s="1"/>
  <c r="B1044" i="43" s="1"/>
  <c r="B1045" i="43" s="1"/>
  <c r="B1046" i="43" s="1"/>
  <c r="B1047" i="43" s="1"/>
  <c r="B1048" i="43" s="1"/>
  <c r="B1049" i="43" s="1"/>
  <c r="B1050" i="43" s="1"/>
  <c r="B1051" i="43" s="1"/>
  <c r="B1052" i="43" s="1"/>
  <c r="B1053" i="43" s="1"/>
  <c r="B1054" i="43" s="1"/>
  <c r="B1055" i="43" s="1"/>
  <c r="B1056" i="43" s="1"/>
  <c r="B1057" i="43" s="1"/>
  <c r="B1058" i="43" s="1"/>
  <c r="B1059" i="43" s="1"/>
  <c r="B1060" i="43" s="1"/>
  <c r="B1061" i="43" s="1"/>
  <c r="B1062" i="43" s="1"/>
  <c r="B1063" i="43" s="1"/>
  <c r="B1064" i="43" s="1"/>
  <c r="B1065" i="43" s="1"/>
  <c r="B1066" i="43" s="1"/>
  <c r="B1067" i="43" s="1"/>
  <c r="B1068" i="43" s="1"/>
  <c r="B1069" i="43" s="1"/>
  <c r="B1070" i="43" s="1"/>
  <c r="B1071" i="43" s="1"/>
  <c r="B1072" i="43" s="1"/>
  <c r="B1073" i="43" s="1"/>
  <c r="B1074" i="43" s="1"/>
  <c r="B1075" i="43" s="1"/>
  <c r="B1076" i="43" s="1"/>
  <c r="B1077" i="43" s="1"/>
  <c r="B1078" i="43" s="1"/>
  <c r="B1079" i="43" s="1"/>
  <c r="B1080" i="43" s="1"/>
  <c r="B1081" i="43" s="1"/>
  <c r="B1082" i="43" s="1"/>
  <c r="B1083" i="43" s="1"/>
  <c r="B1084" i="43" s="1"/>
  <c r="B1085" i="43" s="1"/>
  <c r="B1086" i="43" s="1"/>
  <c r="B1087" i="43" s="1"/>
  <c r="B1088" i="43" s="1"/>
  <c r="B1089" i="43" s="1"/>
  <c r="H565" i="43"/>
  <c r="F565" i="43"/>
  <c r="I565" i="43" s="1"/>
  <c r="I564" i="43"/>
  <c r="H564" i="43"/>
  <c r="F564" i="43"/>
  <c r="I563" i="43"/>
  <c r="H563" i="43"/>
  <c r="F563" i="43"/>
  <c r="H562" i="43"/>
  <c r="F562" i="43"/>
  <c r="I562" i="43" s="1"/>
  <c r="H561" i="43"/>
  <c r="F561" i="43"/>
  <c r="I561" i="43" s="1"/>
  <c r="I560" i="43"/>
  <c r="H560" i="43"/>
  <c r="F560" i="43"/>
  <c r="H559" i="43"/>
  <c r="I559" i="43" s="1"/>
  <c r="F559" i="43"/>
  <c r="H558" i="43"/>
  <c r="F558" i="43"/>
  <c r="I558" i="43" s="1"/>
  <c r="H557" i="43"/>
  <c r="F557" i="43"/>
  <c r="I557" i="43" s="1"/>
  <c r="I556" i="43"/>
  <c r="H556" i="43"/>
  <c r="F556" i="43"/>
  <c r="I555" i="43"/>
  <c r="H555" i="43"/>
  <c r="F555" i="43"/>
  <c r="H554" i="43"/>
  <c r="F554" i="43"/>
  <c r="I554" i="43" s="1"/>
  <c r="H553" i="43"/>
  <c r="F553" i="43"/>
  <c r="I553" i="43" s="1"/>
  <c r="I552" i="43"/>
  <c r="H552" i="43"/>
  <c r="F552" i="43"/>
  <c r="H551" i="43"/>
  <c r="I551" i="43" s="1"/>
  <c r="F551" i="43"/>
  <c r="H550" i="43"/>
  <c r="F550" i="43"/>
  <c r="I550" i="43" s="1"/>
  <c r="H549" i="43"/>
  <c r="F549" i="43"/>
  <c r="I549" i="43" s="1"/>
  <c r="I548" i="43"/>
  <c r="H548" i="43"/>
  <c r="F548" i="43"/>
  <c r="I547" i="43"/>
  <c r="H547" i="43"/>
  <c r="F547" i="43"/>
  <c r="H546" i="43"/>
  <c r="F546" i="43"/>
  <c r="I546" i="43" s="1"/>
  <c r="H545" i="43"/>
  <c r="F545" i="43"/>
  <c r="I545" i="43" s="1"/>
  <c r="I544" i="43"/>
  <c r="H544" i="43"/>
  <c r="F544" i="43"/>
  <c r="H543" i="43"/>
  <c r="I543" i="43" s="1"/>
  <c r="F543" i="43"/>
  <c r="H542" i="43"/>
  <c r="F542" i="43"/>
  <c r="I542" i="43" s="1"/>
  <c r="H541" i="43"/>
  <c r="F541" i="43"/>
  <c r="I541" i="43" s="1"/>
  <c r="I540" i="43"/>
  <c r="H540" i="43"/>
  <c r="F540" i="43"/>
  <c r="I539" i="43"/>
  <c r="H539" i="43"/>
  <c r="F539" i="43"/>
  <c r="H538" i="43"/>
  <c r="F538" i="43"/>
  <c r="I538" i="43" s="1"/>
  <c r="H537" i="43"/>
  <c r="F537" i="43"/>
  <c r="I537" i="43" s="1"/>
  <c r="I536" i="43"/>
  <c r="H536" i="43"/>
  <c r="F536" i="43"/>
  <c r="H535" i="43"/>
  <c r="I535" i="43" s="1"/>
  <c r="F535" i="43"/>
  <c r="H534" i="43"/>
  <c r="F534" i="43"/>
  <c r="I534" i="43" s="1"/>
  <c r="H533" i="43"/>
  <c r="F533" i="43"/>
  <c r="I533" i="43" s="1"/>
  <c r="I532" i="43"/>
  <c r="H532" i="43"/>
  <c r="F532" i="43"/>
  <c r="I531" i="43"/>
  <c r="H531" i="43"/>
  <c r="F531" i="43"/>
  <c r="H530" i="43"/>
  <c r="F530" i="43"/>
  <c r="I530" i="43" s="1"/>
  <c r="H529" i="43"/>
  <c r="F529" i="43"/>
  <c r="I529" i="43" s="1"/>
  <c r="I528" i="43"/>
  <c r="H528" i="43"/>
  <c r="F528" i="43"/>
  <c r="H527" i="43"/>
  <c r="I527" i="43" s="1"/>
  <c r="F527" i="43"/>
  <c r="H526" i="43"/>
  <c r="F526" i="43"/>
  <c r="I526" i="43" s="1"/>
  <c r="H525" i="43"/>
  <c r="F525" i="43"/>
  <c r="I525" i="43" s="1"/>
  <c r="I524" i="43"/>
  <c r="H524" i="43"/>
  <c r="F524" i="43"/>
  <c r="I523" i="43"/>
  <c r="H523" i="43"/>
  <c r="F523" i="43"/>
  <c r="H522" i="43"/>
  <c r="F522" i="43"/>
  <c r="I522" i="43" s="1"/>
  <c r="H521" i="43"/>
  <c r="F521" i="43"/>
  <c r="I521" i="43" s="1"/>
  <c r="I520" i="43"/>
  <c r="H520" i="43"/>
  <c r="F520" i="43"/>
  <c r="H519" i="43"/>
  <c r="I519" i="43" s="1"/>
  <c r="F519" i="43"/>
  <c r="H518" i="43"/>
  <c r="F518" i="43"/>
  <c r="I518" i="43" s="1"/>
  <c r="H517" i="43"/>
  <c r="F517" i="43"/>
  <c r="I517" i="43" s="1"/>
  <c r="I516" i="43"/>
  <c r="H516" i="43"/>
  <c r="F516" i="43"/>
  <c r="I515" i="43"/>
  <c r="H515" i="43"/>
  <c r="F515" i="43"/>
  <c r="H514" i="43"/>
  <c r="F514" i="43"/>
  <c r="I514" i="43" s="1"/>
  <c r="H513" i="43"/>
  <c r="F513" i="43"/>
  <c r="I513" i="43" s="1"/>
  <c r="I512" i="43"/>
  <c r="H512" i="43"/>
  <c r="F512" i="43"/>
  <c r="H511" i="43"/>
  <c r="I511" i="43" s="1"/>
  <c r="F511" i="43"/>
  <c r="H510" i="43"/>
  <c r="F510" i="43"/>
  <c r="I510" i="43" s="1"/>
  <c r="H509" i="43"/>
  <c r="F509" i="43"/>
  <c r="I509" i="43" s="1"/>
  <c r="I508" i="43"/>
  <c r="H508" i="43"/>
  <c r="F508" i="43"/>
  <c r="I507" i="43"/>
  <c r="H507" i="43"/>
  <c r="F507" i="43"/>
  <c r="H506" i="43"/>
  <c r="F506" i="43"/>
  <c r="I506" i="43" s="1"/>
  <c r="H505" i="43"/>
  <c r="F505" i="43"/>
  <c r="I505" i="43" s="1"/>
  <c r="I504" i="43"/>
  <c r="H504" i="43"/>
  <c r="F504" i="43"/>
  <c r="H503" i="43"/>
  <c r="I503" i="43" s="1"/>
  <c r="F503" i="43"/>
  <c r="H502" i="43"/>
  <c r="F502" i="43"/>
  <c r="I502" i="43" s="1"/>
  <c r="H501" i="43"/>
  <c r="F501" i="43"/>
  <c r="I501" i="43" s="1"/>
  <c r="I500" i="43"/>
  <c r="H500" i="43"/>
  <c r="F500" i="43"/>
  <c r="I499" i="43"/>
  <c r="H499" i="43"/>
  <c r="F499" i="43"/>
  <c r="H498" i="43"/>
  <c r="F498" i="43"/>
  <c r="I498" i="43" s="1"/>
  <c r="H497" i="43"/>
  <c r="F497" i="43"/>
  <c r="I497" i="43" s="1"/>
  <c r="I496" i="43"/>
  <c r="H496" i="43"/>
  <c r="F496" i="43"/>
  <c r="H495" i="43"/>
  <c r="I495" i="43" s="1"/>
  <c r="F495" i="43"/>
  <c r="H494" i="43"/>
  <c r="F494" i="43"/>
  <c r="I494" i="43" s="1"/>
  <c r="H493" i="43"/>
  <c r="F493" i="43"/>
  <c r="I493" i="43" s="1"/>
  <c r="I492" i="43"/>
  <c r="H492" i="43"/>
  <c r="F492" i="43"/>
  <c r="I491" i="43"/>
  <c r="H491" i="43"/>
  <c r="F491" i="43"/>
  <c r="H490" i="43"/>
  <c r="F490" i="43"/>
  <c r="I490" i="43" s="1"/>
  <c r="H489" i="43"/>
  <c r="F489" i="43"/>
  <c r="I489" i="43" s="1"/>
  <c r="I488" i="43"/>
  <c r="H488" i="43"/>
  <c r="F488" i="43"/>
  <c r="H487" i="43"/>
  <c r="I487" i="43" s="1"/>
  <c r="F487" i="43"/>
  <c r="H486" i="43"/>
  <c r="F486" i="43"/>
  <c r="I486" i="43" s="1"/>
  <c r="H485" i="43"/>
  <c r="F485" i="43"/>
  <c r="I485" i="43" s="1"/>
  <c r="I484" i="43"/>
  <c r="H484" i="43"/>
  <c r="F484" i="43"/>
  <c r="I483" i="43"/>
  <c r="H483" i="43"/>
  <c r="F483" i="43"/>
  <c r="H482" i="43"/>
  <c r="F482" i="43"/>
  <c r="I482" i="43" s="1"/>
  <c r="H481" i="43"/>
  <c r="F481" i="43"/>
  <c r="I481" i="43" s="1"/>
  <c r="I480" i="43"/>
  <c r="H480" i="43"/>
  <c r="F480" i="43"/>
  <c r="H479" i="43"/>
  <c r="I479" i="43" s="1"/>
  <c r="F479" i="43"/>
  <c r="H478" i="43"/>
  <c r="F478" i="43"/>
  <c r="I478" i="43" s="1"/>
  <c r="H477" i="43"/>
  <c r="F477" i="43"/>
  <c r="I477" i="43" s="1"/>
  <c r="I476" i="43"/>
  <c r="H476" i="43"/>
  <c r="F476" i="43"/>
  <c r="I475" i="43"/>
  <c r="H475" i="43"/>
  <c r="F475" i="43"/>
  <c r="H474" i="43"/>
  <c r="F474" i="43"/>
  <c r="I474" i="43" s="1"/>
  <c r="H473" i="43"/>
  <c r="F473" i="43"/>
  <c r="I473" i="43" s="1"/>
  <c r="I472" i="43"/>
  <c r="H472" i="43"/>
  <c r="F472" i="43"/>
  <c r="H471" i="43"/>
  <c r="I471" i="43" s="1"/>
  <c r="F471" i="43"/>
  <c r="H470" i="43"/>
  <c r="F470" i="43"/>
  <c r="I470" i="43" s="1"/>
  <c r="H469" i="43"/>
  <c r="F469" i="43"/>
  <c r="I469" i="43" s="1"/>
  <c r="H468" i="43"/>
  <c r="F468" i="43"/>
  <c r="I468" i="43" s="1"/>
  <c r="I467" i="43"/>
  <c r="H467" i="43"/>
  <c r="F467" i="43"/>
  <c r="H466" i="43"/>
  <c r="I466" i="43" s="1"/>
  <c r="F466" i="43"/>
  <c r="H465" i="43"/>
  <c r="F465" i="43"/>
  <c r="I465" i="43" s="1"/>
  <c r="H464" i="43"/>
  <c r="F464" i="43"/>
  <c r="I464" i="43" s="1"/>
  <c r="I463" i="43"/>
  <c r="H463" i="43"/>
  <c r="F463" i="43"/>
  <c r="H462" i="43"/>
  <c r="I462" i="43" s="1"/>
  <c r="F462" i="43"/>
  <c r="H461" i="43"/>
  <c r="F461" i="43"/>
  <c r="I461" i="43" s="1"/>
  <c r="H460" i="43"/>
  <c r="F460" i="43"/>
  <c r="I460" i="43" s="1"/>
  <c r="I459" i="43"/>
  <c r="H459" i="43"/>
  <c r="F459" i="43"/>
  <c r="H458" i="43"/>
  <c r="I458" i="43" s="1"/>
  <c r="F458" i="43"/>
  <c r="H457" i="43"/>
  <c r="F457" i="43"/>
  <c r="I457" i="43" s="1"/>
  <c r="H456" i="43"/>
  <c r="F456" i="43"/>
  <c r="I456" i="43" s="1"/>
  <c r="I455" i="43"/>
  <c r="H455" i="43"/>
  <c r="F455" i="43"/>
  <c r="H454" i="43"/>
  <c r="I454" i="43" s="1"/>
  <c r="F454" i="43"/>
  <c r="H453" i="43"/>
  <c r="F453" i="43"/>
  <c r="I453" i="43" s="1"/>
  <c r="H452" i="43"/>
  <c r="F452" i="43"/>
  <c r="I452" i="43" s="1"/>
  <c r="I451" i="43"/>
  <c r="H451" i="43"/>
  <c r="F451" i="43"/>
  <c r="H450" i="43"/>
  <c r="I450" i="43" s="1"/>
  <c r="F450" i="43"/>
  <c r="H449" i="43"/>
  <c r="F449" i="43"/>
  <c r="I449" i="43" s="1"/>
  <c r="H448" i="43"/>
  <c r="F448" i="43"/>
  <c r="I448" i="43" s="1"/>
  <c r="I447" i="43"/>
  <c r="H447" i="43"/>
  <c r="F447" i="43"/>
  <c r="H446" i="43"/>
  <c r="I446" i="43" s="1"/>
  <c r="F446" i="43"/>
  <c r="H445" i="43"/>
  <c r="F445" i="43"/>
  <c r="I445" i="43" s="1"/>
  <c r="H444" i="43"/>
  <c r="F444" i="43"/>
  <c r="I444" i="43" s="1"/>
  <c r="I443" i="43"/>
  <c r="H443" i="43"/>
  <c r="F443" i="43"/>
  <c r="H442" i="43"/>
  <c r="I442" i="43" s="1"/>
  <c r="F442" i="43"/>
  <c r="H441" i="43"/>
  <c r="F441" i="43"/>
  <c r="I441" i="43" s="1"/>
  <c r="H440" i="43"/>
  <c r="F440" i="43"/>
  <c r="I440" i="43" s="1"/>
  <c r="I439" i="43"/>
  <c r="H439" i="43"/>
  <c r="F439" i="43"/>
  <c r="H438" i="43"/>
  <c r="I438" i="43" s="1"/>
  <c r="F438" i="43"/>
  <c r="H437" i="43"/>
  <c r="F437" i="43"/>
  <c r="I437" i="43" s="1"/>
  <c r="H436" i="43"/>
  <c r="F436" i="43"/>
  <c r="I436" i="43" s="1"/>
  <c r="I435" i="43"/>
  <c r="H435" i="43"/>
  <c r="F435" i="43"/>
  <c r="H434" i="43"/>
  <c r="I434" i="43" s="1"/>
  <c r="F434" i="43"/>
  <c r="H433" i="43"/>
  <c r="F433" i="43"/>
  <c r="I433" i="43" s="1"/>
  <c r="H432" i="43"/>
  <c r="F432" i="43"/>
  <c r="I432" i="43" s="1"/>
  <c r="I431" i="43"/>
  <c r="H431" i="43"/>
  <c r="F431" i="43"/>
  <c r="H430" i="43"/>
  <c r="I430" i="43" s="1"/>
  <c r="F430" i="43"/>
  <c r="H429" i="43"/>
  <c r="F429" i="43"/>
  <c r="I429" i="43" s="1"/>
  <c r="H428" i="43"/>
  <c r="F428" i="43"/>
  <c r="I428" i="43" s="1"/>
  <c r="I427" i="43"/>
  <c r="H427" i="43"/>
  <c r="F427" i="43"/>
  <c r="H426" i="43"/>
  <c r="I426" i="43" s="1"/>
  <c r="F426" i="43"/>
  <c r="H425" i="43"/>
  <c r="F425" i="43"/>
  <c r="I425" i="43" s="1"/>
  <c r="H424" i="43"/>
  <c r="F424" i="43"/>
  <c r="I424" i="43" s="1"/>
  <c r="I423" i="43"/>
  <c r="H423" i="43"/>
  <c r="F423" i="43"/>
  <c r="H422" i="43"/>
  <c r="I422" i="43" s="1"/>
  <c r="F422" i="43"/>
  <c r="H421" i="43"/>
  <c r="F421" i="43"/>
  <c r="I421" i="43" s="1"/>
  <c r="H420" i="43"/>
  <c r="F420" i="43"/>
  <c r="I420" i="43" s="1"/>
  <c r="I419" i="43"/>
  <c r="H419" i="43"/>
  <c r="F419" i="43"/>
  <c r="H418" i="43"/>
  <c r="I418" i="43" s="1"/>
  <c r="F418" i="43"/>
  <c r="H417" i="43"/>
  <c r="F417" i="43"/>
  <c r="I417" i="43" s="1"/>
  <c r="H416" i="43"/>
  <c r="F416" i="43"/>
  <c r="I416" i="43" s="1"/>
  <c r="I415" i="43"/>
  <c r="H415" i="43"/>
  <c r="F415" i="43"/>
  <c r="H414" i="43"/>
  <c r="I414" i="43" s="1"/>
  <c r="F414" i="43"/>
  <c r="H413" i="43"/>
  <c r="F413" i="43"/>
  <c r="I413" i="43" s="1"/>
  <c r="H412" i="43"/>
  <c r="F412" i="43"/>
  <c r="I412" i="43" s="1"/>
  <c r="I411" i="43"/>
  <c r="H411" i="43"/>
  <c r="F411" i="43"/>
  <c r="H410" i="43"/>
  <c r="I410" i="43" s="1"/>
  <c r="F410" i="43"/>
  <c r="H409" i="43"/>
  <c r="F409" i="43"/>
  <c r="I409" i="43" s="1"/>
  <c r="H408" i="43"/>
  <c r="F408" i="43"/>
  <c r="I408" i="43" s="1"/>
  <c r="I407" i="43"/>
  <c r="H407" i="43"/>
  <c r="F407" i="43"/>
  <c r="H406" i="43"/>
  <c r="I406" i="43" s="1"/>
  <c r="F406" i="43"/>
  <c r="H405" i="43"/>
  <c r="F405" i="43"/>
  <c r="I405" i="43" s="1"/>
  <c r="H404" i="43"/>
  <c r="F404" i="43"/>
  <c r="I404" i="43" s="1"/>
  <c r="I403" i="43"/>
  <c r="H403" i="43"/>
  <c r="F403" i="43"/>
  <c r="H402" i="43"/>
  <c r="I402" i="43" s="1"/>
  <c r="F402" i="43"/>
  <c r="H401" i="43"/>
  <c r="F401" i="43"/>
  <c r="I401" i="43" s="1"/>
  <c r="H400" i="43"/>
  <c r="F400" i="43"/>
  <c r="I400" i="43" s="1"/>
  <c r="I399" i="43"/>
  <c r="H399" i="43"/>
  <c r="F399" i="43"/>
  <c r="H398" i="43"/>
  <c r="I398" i="43" s="1"/>
  <c r="F398" i="43"/>
  <c r="H397" i="43"/>
  <c r="F397" i="43"/>
  <c r="I397" i="43" s="1"/>
  <c r="H396" i="43"/>
  <c r="F396" i="43"/>
  <c r="I396" i="43" s="1"/>
  <c r="I395" i="43"/>
  <c r="H395" i="43"/>
  <c r="F395" i="43"/>
  <c r="H394" i="43"/>
  <c r="I394" i="43" s="1"/>
  <c r="F394" i="43"/>
  <c r="H393" i="43"/>
  <c r="F393" i="43"/>
  <c r="I393" i="43" s="1"/>
  <c r="H392" i="43"/>
  <c r="F392" i="43"/>
  <c r="I392" i="43" s="1"/>
  <c r="I391" i="43"/>
  <c r="H391" i="43"/>
  <c r="F391" i="43"/>
  <c r="H390" i="43"/>
  <c r="I390" i="43" s="1"/>
  <c r="F390" i="43"/>
  <c r="H389" i="43"/>
  <c r="F389" i="43"/>
  <c r="I389" i="43" s="1"/>
  <c r="H388" i="43"/>
  <c r="F388" i="43"/>
  <c r="I388" i="43" s="1"/>
  <c r="I387" i="43"/>
  <c r="H387" i="43"/>
  <c r="F387" i="43"/>
  <c r="H386" i="43"/>
  <c r="I386" i="43" s="1"/>
  <c r="F386" i="43"/>
  <c r="H385" i="43"/>
  <c r="F385" i="43"/>
  <c r="I385" i="43" s="1"/>
  <c r="H384" i="43"/>
  <c r="F384" i="43"/>
  <c r="I384" i="43" s="1"/>
  <c r="I383" i="43"/>
  <c r="H383" i="43"/>
  <c r="F383" i="43"/>
  <c r="H382" i="43"/>
  <c r="I382" i="43" s="1"/>
  <c r="F382" i="43"/>
  <c r="H381" i="43"/>
  <c r="F381" i="43"/>
  <c r="I381" i="43" s="1"/>
  <c r="H380" i="43"/>
  <c r="F380" i="43"/>
  <c r="I380" i="43" s="1"/>
  <c r="I379" i="43"/>
  <c r="H379" i="43"/>
  <c r="F379" i="43"/>
  <c r="H378" i="43"/>
  <c r="I378" i="43" s="1"/>
  <c r="F378" i="43"/>
  <c r="H377" i="43"/>
  <c r="F377" i="43"/>
  <c r="I377" i="43" s="1"/>
  <c r="H376" i="43"/>
  <c r="F376" i="43"/>
  <c r="I376" i="43" s="1"/>
  <c r="I375" i="43"/>
  <c r="H375" i="43"/>
  <c r="F375" i="43"/>
  <c r="H374" i="43"/>
  <c r="I374" i="43" s="1"/>
  <c r="F374" i="43"/>
  <c r="H373" i="43"/>
  <c r="F373" i="43"/>
  <c r="I373" i="43" s="1"/>
  <c r="H372" i="43"/>
  <c r="F372" i="43"/>
  <c r="I372" i="43" s="1"/>
  <c r="I371" i="43"/>
  <c r="H371" i="43"/>
  <c r="F371" i="43"/>
  <c r="H370" i="43"/>
  <c r="I370" i="43" s="1"/>
  <c r="F370" i="43"/>
  <c r="H369" i="43"/>
  <c r="F369" i="43"/>
  <c r="I369" i="43" s="1"/>
  <c r="H368" i="43"/>
  <c r="F368" i="43"/>
  <c r="I368" i="43" s="1"/>
  <c r="I367" i="43"/>
  <c r="H367" i="43"/>
  <c r="F367" i="43"/>
  <c r="H366" i="43"/>
  <c r="I366" i="43" s="1"/>
  <c r="F366" i="43"/>
  <c r="H365" i="43"/>
  <c r="F365" i="43"/>
  <c r="I365" i="43" s="1"/>
  <c r="H364" i="43"/>
  <c r="F364" i="43"/>
  <c r="I364" i="43" s="1"/>
  <c r="I363" i="43"/>
  <c r="H363" i="43"/>
  <c r="F363" i="43"/>
  <c r="H362" i="43"/>
  <c r="I362" i="43" s="1"/>
  <c r="F362" i="43"/>
  <c r="H361" i="43"/>
  <c r="F361" i="43"/>
  <c r="I361" i="43" s="1"/>
  <c r="H360" i="43"/>
  <c r="F360" i="43"/>
  <c r="I360" i="43" s="1"/>
  <c r="I359" i="43"/>
  <c r="H359" i="43"/>
  <c r="F359" i="43"/>
  <c r="H358" i="43"/>
  <c r="I358" i="43" s="1"/>
  <c r="F358" i="43"/>
  <c r="H357" i="43"/>
  <c r="F357" i="43"/>
  <c r="I357" i="43" s="1"/>
  <c r="H356" i="43"/>
  <c r="F356" i="43"/>
  <c r="I356" i="43" s="1"/>
  <c r="I355" i="43"/>
  <c r="H355" i="43"/>
  <c r="F355" i="43"/>
  <c r="H354" i="43"/>
  <c r="I354" i="43" s="1"/>
  <c r="F354" i="43"/>
  <c r="H353" i="43"/>
  <c r="F353" i="43"/>
  <c r="I353" i="43" s="1"/>
  <c r="H352" i="43"/>
  <c r="F352" i="43"/>
  <c r="I352" i="43" s="1"/>
  <c r="I351" i="43"/>
  <c r="H351" i="43"/>
  <c r="F351" i="43"/>
  <c r="H350" i="43"/>
  <c r="I350" i="43" s="1"/>
  <c r="F350" i="43"/>
  <c r="H349" i="43"/>
  <c r="F349" i="43"/>
  <c r="I349" i="43" s="1"/>
  <c r="H348" i="43"/>
  <c r="F348" i="43"/>
  <c r="I348" i="43" s="1"/>
  <c r="I347" i="43"/>
  <c r="H347" i="43"/>
  <c r="F347" i="43"/>
  <c r="H346" i="43"/>
  <c r="I346" i="43" s="1"/>
  <c r="F346" i="43"/>
  <c r="H345" i="43"/>
  <c r="F345" i="43"/>
  <c r="I345" i="43" s="1"/>
  <c r="H344" i="43"/>
  <c r="F344" i="43"/>
  <c r="I344" i="43" s="1"/>
  <c r="I343" i="43"/>
  <c r="H343" i="43"/>
  <c r="F343" i="43"/>
  <c r="H342" i="43"/>
  <c r="I342" i="43" s="1"/>
  <c r="F342" i="43"/>
  <c r="H341" i="43"/>
  <c r="F341" i="43"/>
  <c r="I341" i="43" s="1"/>
  <c r="H340" i="43"/>
  <c r="F340" i="43"/>
  <c r="I340" i="43" s="1"/>
  <c r="I339" i="43"/>
  <c r="H339" i="43"/>
  <c r="F339" i="43"/>
  <c r="H338" i="43"/>
  <c r="I338" i="43" s="1"/>
  <c r="F338" i="43"/>
  <c r="H337" i="43"/>
  <c r="F337" i="43"/>
  <c r="I337" i="43" s="1"/>
  <c r="H336" i="43"/>
  <c r="F336" i="43"/>
  <c r="I336" i="43" s="1"/>
  <c r="I335" i="43"/>
  <c r="H335" i="43"/>
  <c r="F335" i="43"/>
  <c r="H334" i="43"/>
  <c r="I334" i="43" s="1"/>
  <c r="F334" i="43"/>
  <c r="H333" i="43"/>
  <c r="F333" i="43"/>
  <c r="I333" i="43" s="1"/>
  <c r="H332" i="43"/>
  <c r="F332" i="43"/>
  <c r="I332" i="43" s="1"/>
  <c r="I331" i="43"/>
  <c r="H331" i="43"/>
  <c r="F331" i="43"/>
  <c r="H330" i="43"/>
  <c r="I330" i="43" s="1"/>
  <c r="F330" i="43"/>
  <c r="H329" i="43"/>
  <c r="F329" i="43"/>
  <c r="I329" i="43" s="1"/>
  <c r="H328" i="43"/>
  <c r="F328" i="43"/>
  <c r="I328" i="43" s="1"/>
  <c r="I327" i="43"/>
  <c r="H327" i="43"/>
  <c r="F327" i="43"/>
  <c r="H326" i="43"/>
  <c r="I326" i="43" s="1"/>
  <c r="F326" i="43"/>
  <c r="H325" i="43"/>
  <c r="F325" i="43"/>
  <c r="I325" i="43" s="1"/>
  <c r="H324" i="43"/>
  <c r="F324" i="43"/>
  <c r="I324" i="43" s="1"/>
  <c r="I323" i="43"/>
  <c r="H323" i="43"/>
  <c r="F323" i="43"/>
  <c r="H322" i="43"/>
  <c r="I322" i="43" s="1"/>
  <c r="F322" i="43"/>
  <c r="H321" i="43"/>
  <c r="F321" i="43"/>
  <c r="I321" i="43" s="1"/>
  <c r="H320" i="43"/>
  <c r="F320" i="43"/>
  <c r="I320" i="43" s="1"/>
  <c r="I319" i="43"/>
  <c r="H319" i="43"/>
  <c r="F319" i="43"/>
  <c r="H318" i="43"/>
  <c r="I318" i="43" s="1"/>
  <c r="F318" i="43"/>
  <c r="H317" i="43"/>
  <c r="F317" i="43"/>
  <c r="I317" i="43" s="1"/>
  <c r="H316" i="43"/>
  <c r="F316" i="43"/>
  <c r="I316" i="43" s="1"/>
  <c r="I315" i="43"/>
  <c r="H315" i="43"/>
  <c r="F315" i="43"/>
  <c r="H314" i="43"/>
  <c r="I314" i="43" s="1"/>
  <c r="F314" i="43"/>
  <c r="H313" i="43"/>
  <c r="F313" i="43"/>
  <c r="I313" i="43" s="1"/>
  <c r="H312" i="43"/>
  <c r="F312" i="43"/>
  <c r="I312" i="43" s="1"/>
  <c r="I311" i="43"/>
  <c r="H311" i="43"/>
  <c r="F311" i="43"/>
  <c r="H310" i="43"/>
  <c r="I310" i="43" s="1"/>
  <c r="F310" i="43"/>
  <c r="H309" i="43"/>
  <c r="F309" i="43"/>
  <c r="I309" i="43" s="1"/>
  <c r="H308" i="43"/>
  <c r="F308" i="43"/>
  <c r="I308" i="43" s="1"/>
  <c r="I307" i="43"/>
  <c r="H307" i="43"/>
  <c r="F307" i="43"/>
  <c r="H306" i="43"/>
  <c r="I306" i="43" s="1"/>
  <c r="F306" i="43"/>
  <c r="H305" i="43"/>
  <c r="F305" i="43"/>
  <c r="I305" i="43" s="1"/>
  <c r="H304" i="43"/>
  <c r="F304" i="43"/>
  <c r="I304" i="43" s="1"/>
  <c r="I303" i="43"/>
  <c r="H303" i="43"/>
  <c r="F303" i="43"/>
  <c r="H302" i="43"/>
  <c r="I302" i="43" s="1"/>
  <c r="F302" i="43"/>
  <c r="H301" i="43"/>
  <c r="F301" i="43"/>
  <c r="I301" i="43" s="1"/>
  <c r="H300" i="43"/>
  <c r="F300" i="43"/>
  <c r="I300" i="43" s="1"/>
  <c r="I299" i="43"/>
  <c r="H299" i="43"/>
  <c r="F299" i="43"/>
  <c r="H298" i="43"/>
  <c r="I298" i="43" s="1"/>
  <c r="F298" i="43"/>
  <c r="H297" i="43"/>
  <c r="F297" i="43"/>
  <c r="I297" i="43" s="1"/>
  <c r="H296" i="43"/>
  <c r="F296" i="43"/>
  <c r="I296" i="43" s="1"/>
  <c r="I295" i="43"/>
  <c r="H295" i="43"/>
  <c r="F295" i="43"/>
  <c r="H294" i="43"/>
  <c r="I294" i="43" s="1"/>
  <c r="F294" i="43"/>
  <c r="H293" i="43"/>
  <c r="F293" i="43"/>
  <c r="I293" i="43" s="1"/>
  <c r="H292" i="43"/>
  <c r="F292" i="43"/>
  <c r="I292" i="43" s="1"/>
  <c r="I291" i="43"/>
  <c r="H291" i="43"/>
  <c r="F291" i="43"/>
  <c r="H290" i="43"/>
  <c r="I290" i="43" s="1"/>
  <c r="F290" i="43"/>
  <c r="H289" i="43"/>
  <c r="F289" i="43"/>
  <c r="I289" i="43" s="1"/>
  <c r="H288" i="43"/>
  <c r="F288" i="43"/>
  <c r="I288" i="43" s="1"/>
  <c r="I287" i="43"/>
  <c r="H287" i="43"/>
  <c r="F287" i="43"/>
  <c r="H286" i="43"/>
  <c r="I286" i="43" s="1"/>
  <c r="F286" i="43"/>
  <c r="H285" i="43"/>
  <c r="F285" i="43"/>
  <c r="I285" i="43" s="1"/>
  <c r="H284" i="43"/>
  <c r="F284" i="43"/>
  <c r="I284" i="43" s="1"/>
  <c r="I283" i="43"/>
  <c r="H283" i="43"/>
  <c r="F283" i="43"/>
  <c r="H282" i="43"/>
  <c r="I282" i="43" s="1"/>
  <c r="F282" i="43"/>
  <c r="H281" i="43"/>
  <c r="F281" i="43"/>
  <c r="I281" i="43" s="1"/>
  <c r="H280" i="43"/>
  <c r="F280" i="43"/>
  <c r="I280" i="43" s="1"/>
  <c r="I279" i="43"/>
  <c r="H279" i="43"/>
  <c r="F279" i="43"/>
  <c r="H278" i="43"/>
  <c r="I278" i="43" s="1"/>
  <c r="F278" i="43"/>
  <c r="H277" i="43"/>
  <c r="F277" i="43"/>
  <c r="I277" i="43" s="1"/>
  <c r="H276" i="43"/>
  <c r="F276" i="43"/>
  <c r="I276" i="43" s="1"/>
  <c r="I275" i="43"/>
  <c r="H275" i="43"/>
  <c r="F275" i="43"/>
  <c r="H274" i="43"/>
  <c r="I274" i="43" s="1"/>
  <c r="F274" i="43"/>
  <c r="H273" i="43"/>
  <c r="F273" i="43"/>
  <c r="I273" i="43" s="1"/>
  <c r="H272" i="43"/>
  <c r="F272" i="43"/>
  <c r="I272" i="43" s="1"/>
  <c r="I271" i="43"/>
  <c r="H271" i="43"/>
  <c r="F271" i="43"/>
  <c r="H270" i="43"/>
  <c r="I270" i="43" s="1"/>
  <c r="F270" i="43"/>
  <c r="H269" i="43"/>
  <c r="F269" i="43"/>
  <c r="I269" i="43" s="1"/>
  <c r="H268" i="43"/>
  <c r="F268" i="43"/>
  <c r="I268" i="43" s="1"/>
  <c r="I267" i="43"/>
  <c r="H267" i="43"/>
  <c r="F267" i="43"/>
  <c r="H266" i="43"/>
  <c r="I266" i="43" s="1"/>
  <c r="F266" i="43"/>
  <c r="H265" i="43"/>
  <c r="F265" i="43"/>
  <c r="I265" i="43" s="1"/>
  <c r="H264" i="43"/>
  <c r="F264" i="43"/>
  <c r="I264" i="43" s="1"/>
  <c r="I263" i="43"/>
  <c r="H263" i="43"/>
  <c r="F263" i="43"/>
  <c r="H262" i="43"/>
  <c r="I262" i="43" s="1"/>
  <c r="F262" i="43"/>
  <c r="H261" i="43"/>
  <c r="F261" i="43"/>
  <c r="I261" i="43" s="1"/>
  <c r="H260" i="43"/>
  <c r="F260" i="43"/>
  <c r="I260" i="43" s="1"/>
  <c r="I259" i="43"/>
  <c r="H259" i="43"/>
  <c r="F259" i="43"/>
  <c r="H258" i="43"/>
  <c r="I258" i="43" s="1"/>
  <c r="F258" i="43"/>
  <c r="H257" i="43"/>
  <c r="F257" i="43"/>
  <c r="I257" i="43" s="1"/>
  <c r="H256" i="43"/>
  <c r="F256" i="43"/>
  <c r="I256" i="43" s="1"/>
  <c r="I255" i="43"/>
  <c r="H255" i="43"/>
  <c r="F255" i="43"/>
  <c r="H254" i="43"/>
  <c r="I254" i="43" s="1"/>
  <c r="F254" i="43"/>
  <c r="H253" i="43"/>
  <c r="F253" i="43"/>
  <c r="I253" i="43" s="1"/>
  <c r="H252" i="43"/>
  <c r="F252" i="43"/>
  <c r="I252" i="43" s="1"/>
  <c r="I251" i="43"/>
  <c r="H251" i="43"/>
  <c r="F251" i="43"/>
  <c r="H250" i="43"/>
  <c r="I250" i="43" s="1"/>
  <c r="F250" i="43"/>
  <c r="H249" i="43"/>
  <c r="F249" i="43"/>
  <c r="I249" i="43" s="1"/>
  <c r="H248" i="43"/>
  <c r="F248" i="43"/>
  <c r="I248" i="43" s="1"/>
  <c r="I247" i="43"/>
  <c r="H247" i="43"/>
  <c r="F247" i="43"/>
  <c r="H246" i="43"/>
  <c r="I246" i="43" s="1"/>
  <c r="F246" i="43"/>
  <c r="H245" i="43"/>
  <c r="F245" i="43"/>
  <c r="I245" i="43" s="1"/>
  <c r="H244" i="43"/>
  <c r="F244" i="43"/>
  <c r="I244" i="43" s="1"/>
  <c r="I243" i="43"/>
  <c r="H243" i="43"/>
  <c r="F243" i="43"/>
  <c r="H242" i="43"/>
  <c r="I242" i="43" s="1"/>
  <c r="F242" i="43"/>
  <c r="H241" i="43"/>
  <c r="F241" i="43"/>
  <c r="I241" i="43" s="1"/>
  <c r="H240" i="43"/>
  <c r="F240" i="43"/>
  <c r="I240" i="43" s="1"/>
  <c r="I239" i="43"/>
  <c r="H239" i="43"/>
  <c r="F239" i="43"/>
  <c r="H238" i="43"/>
  <c r="I238" i="43" s="1"/>
  <c r="F238" i="43"/>
  <c r="H237" i="43"/>
  <c r="F237" i="43"/>
  <c r="I237" i="43" s="1"/>
  <c r="H236" i="43"/>
  <c r="F236" i="43"/>
  <c r="I236" i="43" s="1"/>
  <c r="I235" i="43"/>
  <c r="H235" i="43"/>
  <c r="F235" i="43"/>
  <c r="H234" i="43"/>
  <c r="I234" i="43" s="1"/>
  <c r="F234" i="43"/>
  <c r="H233" i="43"/>
  <c r="F233" i="43"/>
  <c r="I233" i="43" s="1"/>
  <c r="H232" i="43"/>
  <c r="F232" i="43"/>
  <c r="I232" i="43" s="1"/>
  <c r="I231" i="43"/>
  <c r="H231" i="43"/>
  <c r="F231" i="43"/>
  <c r="H230" i="43"/>
  <c r="I230" i="43" s="1"/>
  <c r="F230" i="43"/>
  <c r="H229" i="43"/>
  <c r="F229" i="43"/>
  <c r="I229" i="43" s="1"/>
  <c r="H228" i="43"/>
  <c r="F228" i="43"/>
  <c r="I228" i="43" s="1"/>
  <c r="I227" i="43"/>
  <c r="H227" i="43"/>
  <c r="F227" i="43"/>
  <c r="H226" i="43"/>
  <c r="I226" i="43" s="1"/>
  <c r="F226" i="43"/>
  <c r="H225" i="43"/>
  <c r="F225" i="43"/>
  <c r="I225" i="43" s="1"/>
  <c r="H224" i="43"/>
  <c r="F224" i="43"/>
  <c r="I224" i="43" s="1"/>
  <c r="I223" i="43"/>
  <c r="H223" i="43"/>
  <c r="F223" i="43"/>
  <c r="H222" i="43"/>
  <c r="I222" i="43" s="1"/>
  <c r="F222" i="43"/>
  <c r="H221" i="43"/>
  <c r="F221" i="43"/>
  <c r="I221" i="43" s="1"/>
  <c r="H220" i="43"/>
  <c r="F220" i="43"/>
  <c r="I220" i="43" s="1"/>
  <c r="I219" i="43"/>
  <c r="H219" i="43"/>
  <c r="F219" i="43"/>
  <c r="H218" i="43"/>
  <c r="I218" i="43" s="1"/>
  <c r="F218" i="43"/>
  <c r="H217" i="43"/>
  <c r="F217" i="43"/>
  <c r="I217" i="43" s="1"/>
  <c r="H216" i="43"/>
  <c r="F216" i="43"/>
  <c r="I216" i="43" s="1"/>
  <c r="I215" i="43"/>
  <c r="H215" i="43"/>
  <c r="F215" i="43"/>
  <c r="H214" i="43"/>
  <c r="I214" i="43" s="1"/>
  <c r="F214" i="43"/>
  <c r="H213" i="43"/>
  <c r="F213" i="43"/>
  <c r="I213" i="43" s="1"/>
  <c r="H212" i="43"/>
  <c r="F212" i="43"/>
  <c r="I212" i="43" s="1"/>
  <c r="I211" i="43"/>
  <c r="H211" i="43"/>
  <c r="F211" i="43"/>
  <c r="H210" i="43"/>
  <c r="I210" i="43" s="1"/>
  <c r="F210" i="43"/>
  <c r="H209" i="43"/>
  <c r="F209" i="43"/>
  <c r="I209" i="43" s="1"/>
  <c r="H208" i="43"/>
  <c r="F208" i="43"/>
  <c r="I208" i="43" s="1"/>
  <c r="I207" i="43"/>
  <c r="H207" i="43"/>
  <c r="F207" i="43"/>
  <c r="H206" i="43"/>
  <c r="I206" i="43" s="1"/>
  <c r="F206" i="43"/>
  <c r="H205" i="43"/>
  <c r="F205" i="43"/>
  <c r="I205" i="43" s="1"/>
  <c r="H204" i="43"/>
  <c r="F204" i="43"/>
  <c r="I204" i="43" s="1"/>
  <c r="I203" i="43"/>
  <c r="H203" i="43"/>
  <c r="F203" i="43"/>
  <c r="H202" i="43"/>
  <c r="I202" i="43" s="1"/>
  <c r="F202" i="43"/>
  <c r="H201" i="43"/>
  <c r="F201" i="43"/>
  <c r="I201" i="43" s="1"/>
  <c r="H200" i="43"/>
  <c r="F200" i="43"/>
  <c r="I200" i="43" s="1"/>
  <c r="I199" i="43"/>
  <c r="H199" i="43"/>
  <c r="F199" i="43"/>
  <c r="H198" i="43"/>
  <c r="I198" i="43" s="1"/>
  <c r="F198" i="43"/>
  <c r="H197" i="43"/>
  <c r="F197" i="43"/>
  <c r="I197" i="43" s="1"/>
  <c r="H196" i="43"/>
  <c r="F196" i="43"/>
  <c r="I196" i="43" s="1"/>
  <c r="I195" i="43"/>
  <c r="H195" i="43"/>
  <c r="F195" i="43"/>
  <c r="H194" i="43"/>
  <c r="I194" i="43" s="1"/>
  <c r="F194" i="43"/>
  <c r="H193" i="43"/>
  <c r="F193" i="43"/>
  <c r="I193" i="43" s="1"/>
  <c r="H192" i="43"/>
  <c r="F192" i="43"/>
  <c r="I192" i="43" s="1"/>
  <c r="I191" i="43"/>
  <c r="H191" i="43"/>
  <c r="F191" i="43"/>
  <c r="H190" i="43"/>
  <c r="I190" i="43" s="1"/>
  <c r="F190" i="43"/>
  <c r="H189" i="43"/>
  <c r="F189" i="43"/>
  <c r="I189" i="43" s="1"/>
  <c r="H188" i="43"/>
  <c r="F188" i="43"/>
  <c r="I188" i="43" s="1"/>
  <c r="I187" i="43"/>
  <c r="H187" i="43"/>
  <c r="F187" i="43"/>
  <c r="H186" i="43"/>
  <c r="I186" i="43" s="1"/>
  <c r="F186" i="43"/>
  <c r="H185" i="43"/>
  <c r="F185" i="43"/>
  <c r="I185" i="43" s="1"/>
  <c r="H184" i="43"/>
  <c r="F184" i="43"/>
  <c r="I184" i="43" s="1"/>
  <c r="I183" i="43"/>
  <c r="H183" i="43"/>
  <c r="F183" i="43"/>
  <c r="H182" i="43"/>
  <c r="I182" i="43" s="1"/>
  <c r="F182" i="43"/>
  <c r="H181" i="43"/>
  <c r="F181" i="43"/>
  <c r="I181" i="43" s="1"/>
  <c r="H180" i="43"/>
  <c r="F180" i="43"/>
  <c r="I180" i="43" s="1"/>
  <c r="I179" i="43"/>
  <c r="H179" i="43"/>
  <c r="F179" i="43"/>
  <c r="H178" i="43"/>
  <c r="I178" i="43" s="1"/>
  <c r="F178" i="43"/>
  <c r="H177" i="43"/>
  <c r="F177" i="43"/>
  <c r="I177" i="43" s="1"/>
  <c r="H176" i="43"/>
  <c r="F176" i="43"/>
  <c r="I176" i="43" s="1"/>
  <c r="I175" i="43"/>
  <c r="H175" i="43"/>
  <c r="F175" i="43"/>
  <c r="H174" i="43"/>
  <c r="I174" i="43" s="1"/>
  <c r="F174" i="43"/>
  <c r="H173" i="43"/>
  <c r="F173" i="43"/>
  <c r="I173" i="43" s="1"/>
  <c r="H172" i="43"/>
  <c r="F172" i="43"/>
  <c r="I172" i="43" s="1"/>
  <c r="I171" i="43"/>
  <c r="H171" i="43"/>
  <c r="F171" i="43"/>
  <c r="H170" i="43"/>
  <c r="I170" i="43" s="1"/>
  <c r="F170" i="43"/>
  <c r="H169" i="43"/>
  <c r="F169" i="43"/>
  <c r="I169" i="43" s="1"/>
  <c r="H168" i="43"/>
  <c r="F168" i="43"/>
  <c r="I168" i="43" s="1"/>
  <c r="I167" i="43"/>
  <c r="H167" i="43"/>
  <c r="F167" i="43"/>
  <c r="H166" i="43"/>
  <c r="I166" i="43" s="1"/>
  <c r="F166" i="43"/>
  <c r="H165" i="43"/>
  <c r="F165" i="43"/>
  <c r="I165" i="43" s="1"/>
  <c r="H164" i="43"/>
  <c r="F164" i="43"/>
  <c r="I164" i="43" s="1"/>
  <c r="I163" i="43"/>
  <c r="H163" i="43"/>
  <c r="F163" i="43"/>
  <c r="H162" i="43"/>
  <c r="I162" i="43" s="1"/>
  <c r="F162" i="43"/>
  <c r="H161" i="43"/>
  <c r="F161" i="43"/>
  <c r="I161" i="43" s="1"/>
  <c r="H160" i="43"/>
  <c r="F160" i="43"/>
  <c r="I160" i="43" s="1"/>
  <c r="I159" i="43"/>
  <c r="H159" i="43"/>
  <c r="F159" i="43"/>
  <c r="H158" i="43"/>
  <c r="I158" i="43" s="1"/>
  <c r="F158" i="43"/>
  <c r="H157" i="43"/>
  <c r="F157" i="43"/>
  <c r="I157" i="43" s="1"/>
  <c r="H156" i="43"/>
  <c r="F156" i="43"/>
  <c r="I156" i="43" s="1"/>
  <c r="I155" i="43"/>
  <c r="H155" i="43"/>
  <c r="F155" i="43"/>
  <c r="H154" i="43"/>
  <c r="I154" i="43" s="1"/>
  <c r="F154" i="43"/>
  <c r="H153" i="43"/>
  <c r="F153" i="43"/>
  <c r="I153" i="43" s="1"/>
  <c r="H152" i="43"/>
  <c r="F152" i="43"/>
  <c r="I152" i="43" s="1"/>
  <c r="I151" i="43"/>
  <c r="H151" i="43"/>
  <c r="F151" i="43"/>
  <c r="H150" i="43"/>
  <c r="I150" i="43" s="1"/>
  <c r="F150" i="43"/>
  <c r="H149" i="43"/>
  <c r="F149" i="43"/>
  <c r="I149" i="43" s="1"/>
  <c r="H148" i="43"/>
  <c r="F148" i="43"/>
  <c r="I148" i="43" s="1"/>
  <c r="I147" i="43"/>
  <c r="H147" i="43"/>
  <c r="F147" i="43"/>
  <c r="H146" i="43"/>
  <c r="I146" i="43" s="1"/>
  <c r="F146" i="43"/>
  <c r="H145" i="43"/>
  <c r="F145" i="43"/>
  <c r="I145" i="43" s="1"/>
  <c r="H144" i="43"/>
  <c r="F144" i="43"/>
  <c r="I144" i="43" s="1"/>
  <c r="I143" i="43"/>
  <c r="H143" i="43"/>
  <c r="F143" i="43"/>
  <c r="H142" i="43"/>
  <c r="I142" i="43" s="1"/>
  <c r="F142" i="43"/>
  <c r="H141" i="43"/>
  <c r="F141" i="43"/>
  <c r="I141" i="43" s="1"/>
  <c r="H140" i="43"/>
  <c r="F140" i="43"/>
  <c r="I140" i="43" s="1"/>
  <c r="I139" i="43"/>
  <c r="H139" i="43"/>
  <c r="F139" i="43"/>
  <c r="H138" i="43"/>
  <c r="I138" i="43" s="1"/>
  <c r="F138" i="43"/>
  <c r="H137" i="43"/>
  <c r="F137" i="43"/>
  <c r="I137" i="43" s="1"/>
  <c r="H136" i="43"/>
  <c r="F136" i="43"/>
  <c r="I136" i="43" s="1"/>
  <c r="I135" i="43"/>
  <c r="H135" i="43"/>
  <c r="F135" i="43"/>
  <c r="H134" i="43"/>
  <c r="I134" i="43" s="1"/>
  <c r="F134" i="43"/>
  <c r="H133" i="43"/>
  <c r="F133" i="43"/>
  <c r="I133" i="43" s="1"/>
  <c r="H132" i="43"/>
  <c r="F132" i="43"/>
  <c r="I132" i="43" s="1"/>
  <c r="I131" i="43"/>
  <c r="H131" i="43"/>
  <c r="F131" i="43"/>
  <c r="H130" i="43"/>
  <c r="I130" i="43" s="1"/>
  <c r="F130" i="43"/>
  <c r="H129" i="43"/>
  <c r="F129" i="43"/>
  <c r="I129" i="43" s="1"/>
  <c r="H128" i="43"/>
  <c r="F128" i="43"/>
  <c r="I128" i="43" s="1"/>
  <c r="I127" i="43"/>
  <c r="H127" i="43"/>
  <c r="F127" i="43"/>
  <c r="H126" i="43"/>
  <c r="I126" i="43" s="1"/>
  <c r="F126" i="43"/>
  <c r="H125" i="43"/>
  <c r="F125" i="43"/>
  <c r="I125" i="43" s="1"/>
  <c r="H124" i="43"/>
  <c r="F124" i="43"/>
  <c r="I124" i="43" s="1"/>
  <c r="I123" i="43"/>
  <c r="H123" i="43"/>
  <c r="F123" i="43"/>
  <c r="H122" i="43"/>
  <c r="I122" i="43" s="1"/>
  <c r="F122" i="43"/>
  <c r="H121" i="43"/>
  <c r="F121" i="43"/>
  <c r="I121" i="43" s="1"/>
  <c r="H120" i="43"/>
  <c r="F120" i="43"/>
  <c r="I120" i="43" s="1"/>
  <c r="I119" i="43"/>
  <c r="H119" i="43"/>
  <c r="F119" i="43"/>
  <c r="H118" i="43"/>
  <c r="I118" i="43" s="1"/>
  <c r="F118" i="43"/>
  <c r="H117" i="43"/>
  <c r="F117" i="43"/>
  <c r="I117" i="43" s="1"/>
  <c r="H116" i="43"/>
  <c r="F116" i="43"/>
  <c r="I116" i="43" s="1"/>
  <c r="I115" i="43"/>
  <c r="H115" i="43"/>
  <c r="F115" i="43"/>
  <c r="H114" i="43"/>
  <c r="I114" i="43" s="1"/>
  <c r="F114" i="43"/>
  <c r="H113" i="43"/>
  <c r="F113" i="43"/>
  <c r="I113" i="43" s="1"/>
  <c r="H112" i="43"/>
  <c r="F112" i="43"/>
  <c r="I112" i="43" s="1"/>
  <c r="I111" i="43"/>
  <c r="H111" i="43"/>
  <c r="F111" i="43"/>
  <c r="H110" i="43"/>
  <c r="I110" i="43" s="1"/>
  <c r="F110" i="43"/>
  <c r="H109" i="43"/>
  <c r="F109" i="43"/>
  <c r="I109" i="43" s="1"/>
  <c r="H108" i="43"/>
  <c r="F108" i="43"/>
  <c r="I108" i="43" s="1"/>
  <c r="I107" i="43"/>
  <c r="H107" i="43"/>
  <c r="F107" i="43"/>
  <c r="H106" i="43"/>
  <c r="I106" i="43" s="1"/>
  <c r="F106" i="43"/>
  <c r="H105" i="43"/>
  <c r="F105" i="43"/>
  <c r="I105" i="43" s="1"/>
  <c r="H104" i="43"/>
  <c r="F104" i="43"/>
  <c r="I104" i="43" s="1"/>
  <c r="I103" i="43"/>
  <c r="H103" i="43"/>
  <c r="F103" i="43"/>
  <c r="H102" i="43"/>
  <c r="I102" i="43" s="1"/>
  <c r="F102" i="43"/>
  <c r="H101" i="43"/>
  <c r="F101" i="43"/>
  <c r="I101" i="43" s="1"/>
  <c r="H100" i="43"/>
  <c r="F100" i="43"/>
  <c r="I100" i="43" s="1"/>
  <c r="I99" i="43"/>
  <c r="H99" i="43"/>
  <c r="F99" i="43"/>
  <c r="H98" i="43"/>
  <c r="I98" i="43" s="1"/>
  <c r="F98" i="43"/>
  <c r="H97" i="43"/>
  <c r="F97" i="43"/>
  <c r="I97" i="43" s="1"/>
  <c r="H96" i="43"/>
  <c r="F96" i="43"/>
  <c r="I96" i="43" s="1"/>
  <c r="I95" i="43"/>
  <c r="H95" i="43"/>
  <c r="F95" i="43"/>
  <c r="H94" i="43"/>
  <c r="I94" i="43" s="1"/>
  <c r="F94" i="43"/>
  <c r="H93" i="43"/>
  <c r="F93" i="43"/>
  <c r="I93" i="43" s="1"/>
  <c r="H92" i="43"/>
  <c r="F92" i="43"/>
  <c r="I92" i="43" s="1"/>
  <c r="I91" i="43"/>
  <c r="H91" i="43"/>
  <c r="F91" i="43"/>
  <c r="H90" i="43"/>
  <c r="I90" i="43" s="1"/>
  <c r="F90" i="43"/>
  <c r="H89" i="43"/>
  <c r="F89" i="43"/>
  <c r="I89" i="43" s="1"/>
  <c r="H88" i="43"/>
  <c r="F88" i="43"/>
  <c r="I88" i="43" s="1"/>
  <c r="I87" i="43"/>
  <c r="H87" i="43"/>
  <c r="F87" i="43"/>
  <c r="H86" i="43"/>
  <c r="I86" i="43" s="1"/>
  <c r="F86" i="43"/>
  <c r="H85" i="43"/>
  <c r="F85" i="43"/>
  <c r="I85" i="43" s="1"/>
  <c r="H84" i="43"/>
  <c r="F84" i="43"/>
  <c r="I84" i="43" s="1"/>
  <c r="I83" i="43"/>
  <c r="H83" i="43"/>
  <c r="F83" i="43"/>
  <c r="H82" i="43"/>
  <c r="I82" i="43" s="1"/>
  <c r="F82" i="43"/>
  <c r="H81" i="43"/>
  <c r="F81" i="43"/>
  <c r="I81" i="43" s="1"/>
  <c r="H80" i="43"/>
  <c r="F80" i="43"/>
  <c r="I80" i="43" s="1"/>
  <c r="I79" i="43"/>
  <c r="H79" i="43"/>
  <c r="F79" i="43"/>
  <c r="H78" i="43"/>
  <c r="I78" i="43" s="1"/>
  <c r="F78" i="43"/>
  <c r="H77" i="43"/>
  <c r="F77" i="43"/>
  <c r="I77" i="43" s="1"/>
  <c r="H76" i="43"/>
  <c r="F76" i="43"/>
  <c r="I76" i="43" s="1"/>
  <c r="I75" i="43"/>
  <c r="H75" i="43"/>
  <c r="F75" i="43"/>
  <c r="H74" i="43"/>
  <c r="I74" i="43" s="1"/>
  <c r="F74" i="43"/>
  <c r="H73" i="43"/>
  <c r="F73" i="43"/>
  <c r="I73" i="43" s="1"/>
  <c r="H72" i="43"/>
  <c r="F72" i="43"/>
  <c r="I72" i="43" s="1"/>
  <c r="I71" i="43"/>
  <c r="H71" i="43"/>
  <c r="F71" i="43"/>
  <c r="H70" i="43"/>
  <c r="I70" i="43" s="1"/>
  <c r="F70" i="43"/>
  <c r="H69" i="43"/>
  <c r="F69" i="43"/>
  <c r="I69" i="43" s="1"/>
  <c r="H68" i="43"/>
  <c r="F68" i="43"/>
  <c r="I68" i="43" s="1"/>
  <c r="I67" i="43"/>
  <c r="H67" i="43"/>
  <c r="F67" i="43"/>
  <c r="H66" i="43"/>
  <c r="I66" i="43" s="1"/>
  <c r="F66" i="43"/>
  <c r="H65" i="43"/>
  <c r="F65" i="43"/>
  <c r="I65" i="43" s="1"/>
  <c r="H64" i="43"/>
  <c r="F64" i="43"/>
  <c r="I64" i="43" s="1"/>
  <c r="I63" i="43"/>
  <c r="H63" i="43"/>
  <c r="F63" i="43"/>
  <c r="H62" i="43"/>
  <c r="I62" i="43" s="1"/>
  <c r="F62" i="43"/>
  <c r="H61" i="43"/>
  <c r="F61" i="43"/>
  <c r="I61" i="43" s="1"/>
  <c r="H60" i="43"/>
  <c r="F60" i="43"/>
  <c r="I60" i="43" s="1"/>
  <c r="I59" i="43"/>
  <c r="H59" i="43"/>
  <c r="F59" i="43"/>
  <c r="H58" i="43"/>
  <c r="I58" i="43" s="1"/>
  <c r="F58" i="43"/>
  <c r="H57" i="43"/>
  <c r="F57" i="43"/>
  <c r="I57" i="43" s="1"/>
  <c r="H56" i="43"/>
  <c r="F56" i="43"/>
  <c r="I56" i="43" s="1"/>
  <c r="I55" i="43"/>
  <c r="H55" i="43"/>
  <c r="F55" i="43"/>
  <c r="H54" i="43"/>
  <c r="I54" i="43" s="1"/>
  <c r="F54" i="43"/>
  <c r="H53" i="43"/>
  <c r="F53" i="43"/>
  <c r="I53" i="43" s="1"/>
  <c r="H52" i="43"/>
  <c r="F52" i="43"/>
  <c r="I52" i="43" s="1"/>
  <c r="I51" i="43"/>
  <c r="H51" i="43"/>
  <c r="F51" i="43"/>
  <c r="H50" i="43"/>
  <c r="I50" i="43" s="1"/>
  <c r="F50" i="43"/>
  <c r="H49" i="43"/>
  <c r="F49" i="43"/>
  <c r="I49" i="43" s="1"/>
  <c r="H48" i="43"/>
  <c r="F48" i="43"/>
  <c r="I48" i="43" s="1"/>
  <c r="I47" i="43"/>
  <c r="H47" i="43"/>
  <c r="F47" i="43"/>
  <c r="H46" i="43"/>
  <c r="I46" i="43" s="1"/>
  <c r="F46" i="43"/>
  <c r="H45" i="43"/>
  <c r="F45" i="43"/>
  <c r="I45" i="43" s="1"/>
  <c r="H44" i="43"/>
  <c r="F44" i="43"/>
  <c r="I44" i="43" s="1"/>
  <c r="I43" i="43"/>
  <c r="H43" i="43"/>
  <c r="F43" i="43"/>
  <c r="H42" i="43"/>
  <c r="I42" i="43" s="1"/>
  <c r="F42" i="43"/>
  <c r="H41" i="43"/>
  <c r="F41" i="43"/>
  <c r="I41" i="43" s="1"/>
  <c r="H40" i="43"/>
  <c r="F40" i="43"/>
  <c r="I40" i="43" s="1"/>
  <c r="I39" i="43"/>
  <c r="H39" i="43"/>
  <c r="F39" i="43"/>
  <c r="H38" i="43"/>
  <c r="I38" i="43" s="1"/>
  <c r="F38" i="43"/>
  <c r="H37" i="43"/>
  <c r="F37" i="43"/>
  <c r="I37" i="43" s="1"/>
  <c r="H36" i="43"/>
  <c r="F36" i="43"/>
  <c r="I36" i="43" s="1"/>
  <c r="I35" i="43"/>
  <c r="H35" i="43"/>
  <c r="F35" i="43"/>
  <c r="H34" i="43"/>
  <c r="I34" i="43" s="1"/>
  <c r="F34" i="43"/>
  <c r="H33" i="43"/>
  <c r="F33" i="43"/>
  <c r="I33" i="43" s="1"/>
  <c r="H32" i="43"/>
  <c r="F32" i="43"/>
  <c r="I32" i="43" s="1"/>
  <c r="I31" i="43"/>
  <c r="H31" i="43"/>
  <c r="F31" i="43"/>
  <c r="H30" i="43"/>
  <c r="I30" i="43" s="1"/>
  <c r="F30" i="43"/>
  <c r="H29" i="43"/>
  <c r="F29" i="43"/>
  <c r="I29" i="43" s="1"/>
  <c r="H28" i="43"/>
  <c r="F28" i="43"/>
  <c r="I28" i="43" s="1"/>
  <c r="I27" i="43"/>
  <c r="H27" i="43"/>
  <c r="F27" i="43"/>
  <c r="H26" i="43"/>
  <c r="I26" i="43" s="1"/>
  <c r="F26" i="43"/>
  <c r="H1137" i="42"/>
  <c r="I1137" i="42" s="1"/>
  <c r="F1137" i="42"/>
  <c r="H1136" i="42"/>
  <c r="F1136" i="42"/>
  <c r="I1136" i="42" s="1"/>
  <c r="H1135" i="42"/>
  <c r="I1135" i="42" s="1"/>
  <c r="F1135" i="42"/>
  <c r="H1134" i="42"/>
  <c r="F1134" i="42"/>
  <c r="I1134" i="42" s="1"/>
  <c r="H1133" i="42"/>
  <c r="I1133" i="42" s="1"/>
  <c r="F1133" i="42"/>
  <c r="H1132" i="42"/>
  <c r="F1132" i="42"/>
  <c r="I1132" i="42" s="1"/>
  <c r="H1131" i="42"/>
  <c r="I1131" i="42" s="1"/>
  <c r="F1131" i="42"/>
  <c r="H1130" i="42"/>
  <c r="F1130" i="42"/>
  <c r="I1130" i="42" s="1"/>
  <c r="H1129" i="42"/>
  <c r="I1129" i="42" s="1"/>
  <c r="F1129" i="42"/>
  <c r="H1128" i="42"/>
  <c r="F1128" i="42"/>
  <c r="I1128" i="42" s="1"/>
  <c r="H1127" i="42"/>
  <c r="I1127" i="42" s="1"/>
  <c r="F1127" i="42"/>
  <c r="H1126" i="42"/>
  <c r="F1126" i="42"/>
  <c r="I1126" i="42" s="1"/>
  <c r="H1125" i="42"/>
  <c r="I1125" i="42" s="1"/>
  <c r="F1125" i="42"/>
  <c r="H1124" i="42"/>
  <c r="F1124" i="42"/>
  <c r="I1124" i="42" s="1"/>
  <c r="H1123" i="42"/>
  <c r="I1123" i="42" s="1"/>
  <c r="F1123" i="42"/>
  <c r="H1122" i="42"/>
  <c r="F1122" i="42"/>
  <c r="I1122" i="42" s="1"/>
  <c r="H1121" i="42"/>
  <c r="I1121" i="42" s="1"/>
  <c r="F1121" i="42"/>
  <c r="H1120" i="42"/>
  <c r="F1120" i="42"/>
  <c r="I1120" i="42" s="1"/>
  <c r="H1119" i="42"/>
  <c r="I1119" i="42" s="1"/>
  <c r="F1119" i="42"/>
  <c r="H1118" i="42"/>
  <c r="F1118" i="42"/>
  <c r="I1118" i="42" s="1"/>
  <c r="H1117" i="42"/>
  <c r="I1117" i="42" s="1"/>
  <c r="F1117" i="42"/>
  <c r="H1116" i="42"/>
  <c r="F1116" i="42"/>
  <c r="I1116" i="42" s="1"/>
  <c r="H1115" i="42"/>
  <c r="I1115" i="42" s="1"/>
  <c r="F1115" i="42"/>
  <c r="H1114" i="42"/>
  <c r="F1114" i="42"/>
  <c r="I1114" i="42" s="1"/>
  <c r="H1113" i="42"/>
  <c r="I1113" i="42" s="1"/>
  <c r="F1113" i="42"/>
  <c r="H1112" i="42"/>
  <c r="F1112" i="42"/>
  <c r="I1112" i="42" s="1"/>
  <c r="H1111" i="42"/>
  <c r="I1111" i="42" s="1"/>
  <c r="F1111" i="42"/>
  <c r="H1110" i="42"/>
  <c r="F1110" i="42"/>
  <c r="I1110" i="42" s="1"/>
  <c r="H1109" i="42"/>
  <c r="I1109" i="42" s="1"/>
  <c r="F1109" i="42"/>
  <c r="H1108" i="42"/>
  <c r="F1108" i="42"/>
  <c r="I1108" i="42" s="1"/>
  <c r="H1107" i="42"/>
  <c r="I1107" i="42" s="1"/>
  <c r="F1107" i="42"/>
  <c r="H1106" i="42"/>
  <c r="F1106" i="42"/>
  <c r="I1106" i="42" s="1"/>
  <c r="H1105" i="42"/>
  <c r="I1105" i="42" s="1"/>
  <c r="F1105" i="42"/>
  <c r="H1104" i="42"/>
  <c r="F1104" i="42"/>
  <c r="I1104" i="42" s="1"/>
  <c r="H1103" i="42"/>
  <c r="I1103" i="42" s="1"/>
  <c r="F1103" i="42"/>
  <c r="H1102" i="42"/>
  <c r="F1102" i="42"/>
  <c r="I1102" i="42" s="1"/>
  <c r="H1101" i="42"/>
  <c r="I1101" i="42" s="1"/>
  <c r="F1101" i="42"/>
  <c r="H1100" i="42"/>
  <c r="F1100" i="42"/>
  <c r="I1100" i="42" s="1"/>
  <c r="H1099" i="42"/>
  <c r="I1099" i="42" s="1"/>
  <c r="F1099" i="42"/>
  <c r="H1098" i="42"/>
  <c r="F1098" i="42"/>
  <c r="I1098" i="42" s="1"/>
  <c r="H1097" i="42"/>
  <c r="I1097" i="42" s="1"/>
  <c r="F1097" i="42"/>
  <c r="H1096" i="42"/>
  <c r="F1096" i="42"/>
  <c r="I1096" i="42" s="1"/>
  <c r="H1095" i="42"/>
  <c r="I1095" i="42" s="1"/>
  <c r="F1095" i="42"/>
  <c r="H1094" i="42"/>
  <c r="F1094" i="42"/>
  <c r="I1094" i="42" s="1"/>
  <c r="H1093" i="42"/>
  <c r="I1093" i="42" s="1"/>
  <c r="F1093" i="42"/>
  <c r="H1092" i="42"/>
  <c r="F1092" i="42"/>
  <c r="I1092" i="42" s="1"/>
  <c r="H1091" i="42"/>
  <c r="I1091" i="42" s="1"/>
  <c r="F1091" i="42"/>
  <c r="H1090" i="42"/>
  <c r="F1090" i="42"/>
  <c r="I1090" i="42" s="1"/>
  <c r="H1089" i="42"/>
  <c r="I1089" i="42" s="1"/>
  <c r="F1089" i="42"/>
  <c r="H1088" i="42"/>
  <c r="F1088" i="42"/>
  <c r="I1088" i="42" s="1"/>
  <c r="H1087" i="42"/>
  <c r="I1087" i="42" s="1"/>
  <c r="F1087" i="42"/>
  <c r="H1086" i="42"/>
  <c r="F1086" i="42"/>
  <c r="I1086" i="42" s="1"/>
  <c r="H1085" i="42"/>
  <c r="I1085" i="42" s="1"/>
  <c r="F1085" i="42"/>
  <c r="H1084" i="42"/>
  <c r="F1084" i="42"/>
  <c r="I1084" i="42" s="1"/>
  <c r="H1083" i="42"/>
  <c r="I1083" i="42" s="1"/>
  <c r="F1083" i="42"/>
  <c r="H1082" i="42"/>
  <c r="F1082" i="42"/>
  <c r="I1082" i="42" s="1"/>
  <c r="C1082" i="42"/>
  <c r="C1083" i="42" s="1"/>
  <c r="C1084" i="42" s="1"/>
  <c r="C1085" i="42" s="1"/>
  <c r="C1086" i="42" s="1"/>
  <c r="C1087" i="42" s="1"/>
  <c r="C1088" i="42" s="1"/>
  <c r="C1089" i="42" s="1"/>
  <c r="C1090" i="42" s="1"/>
  <c r="C1091" i="42" s="1"/>
  <c r="C1092" i="42" s="1"/>
  <c r="C1093" i="42" s="1"/>
  <c r="C1094" i="42" s="1"/>
  <c r="C1095" i="42" s="1"/>
  <c r="C1096" i="42" s="1"/>
  <c r="C1097" i="42" s="1"/>
  <c r="C1098" i="42" s="1"/>
  <c r="C1099" i="42" s="1"/>
  <c r="C1100" i="42" s="1"/>
  <c r="C1101" i="42" s="1"/>
  <c r="C1102" i="42" s="1"/>
  <c r="C1103" i="42" s="1"/>
  <c r="C1104" i="42" s="1"/>
  <c r="C1105" i="42" s="1"/>
  <c r="C1106" i="42" s="1"/>
  <c r="C1107" i="42" s="1"/>
  <c r="C1108" i="42" s="1"/>
  <c r="C1109" i="42" s="1"/>
  <c r="C1110" i="42" s="1"/>
  <c r="C1111" i="42" s="1"/>
  <c r="C1112" i="42" s="1"/>
  <c r="C1113" i="42" s="1"/>
  <c r="C1114" i="42" s="1"/>
  <c r="C1115" i="42" s="1"/>
  <c r="C1116" i="42" s="1"/>
  <c r="C1117" i="42" s="1"/>
  <c r="C1118" i="42" s="1"/>
  <c r="C1119" i="42" s="1"/>
  <c r="C1120" i="42" s="1"/>
  <c r="C1121" i="42" s="1"/>
  <c r="C1122" i="42" s="1"/>
  <c r="C1123" i="42" s="1"/>
  <c r="C1124" i="42" s="1"/>
  <c r="C1125" i="42" s="1"/>
  <c r="C1126" i="42" s="1"/>
  <c r="C1127" i="42" s="1"/>
  <c r="C1128" i="42" s="1"/>
  <c r="C1129" i="42" s="1"/>
  <c r="C1130" i="42" s="1"/>
  <c r="C1131" i="42" s="1"/>
  <c r="C1132" i="42" s="1"/>
  <c r="C1133" i="42" s="1"/>
  <c r="C1134" i="42" s="1"/>
  <c r="C1135" i="42" s="1"/>
  <c r="C1136" i="42" s="1"/>
  <c r="C1137" i="42" s="1"/>
  <c r="H1081" i="42"/>
  <c r="I1081" i="42" s="1"/>
  <c r="F1081" i="42"/>
  <c r="H1080" i="42"/>
  <c r="F1080" i="42"/>
  <c r="I1080" i="42" s="1"/>
  <c r="H1079" i="42"/>
  <c r="I1079" i="42" s="1"/>
  <c r="F1079" i="42"/>
  <c r="H1078" i="42"/>
  <c r="F1078" i="42"/>
  <c r="I1078" i="42" s="1"/>
  <c r="C1078" i="42"/>
  <c r="C1079" i="42" s="1"/>
  <c r="C1080" i="42" s="1"/>
  <c r="C1081" i="42" s="1"/>
  <c r="H1077" i="42"/>
  <c r="I1077" i="42" s="1"/>
  <c r="F1077" i="42"/>
  <c r="J1076" i="42"/>
  <c r="H1076" i="42"/>
  <c r="F1076" i="42"/>
  <c r="I1076" i="42" s="1"/>
  <c r="C1076" i="42"/>
  <c r="C1077" i="42" s="1"/>
  <c r="H1075" i="42"/>
  <c r="I1075" i="42" s="1"/>
  <c r="F1075" i="42"/>
  <c r="C1075" i="42"/>
  <c r="B1075" i="42"/>
  <c r="B1076" i="42" s="1"/>
  <c r="B1077" i="42" s="1"/>
  <c r="I1074" i="42"/>
  <c r="H1074" i="42"/>
  <c r="F1074" i="42"/>
  <c r="H1073" i="42"/>
  <c r="I1073" i="42" s="1"/>
  <c r="F1073" i="42"/>
  <c r="H1072" i="42"/>
  <c r="F1072" i="42"/>
  <c r="I1072" i="42" s="1"/>
  <c r="H1071" i="42"/>
  <c r="F1071" i="42"/>
  <c r="I1071" i="42" s="1"/>
  <c r="I1070" i="42"/>
  <c r="H1070" i="42"/>
  <c r="F1070" i="42"/>
  <c r="H1069" i="42"/>
  <c r="I1069" i="42" s="1"/>
  <c r="F1069" i="42"/>
  <c r="H1068" i="42"/>
  <c r="F1068" i="42"/>
  <c r="I1068" i="42" s="1"/>
  <c r="H1067" i="42"/>
  <c r="F1067" i="42"/>
  <c r="I1067" i="42" s="1"/>
  <c r="I1066" i="42"/>
  <c r="H1066" i="42"/>
  <c r="F1066" i="42"/>
  <c r="H1065" i="42"/>
  <c r="I1065" i="42" s="1"/>
  <c r="F1065" i="42"/>
  <c r="H1064" i="42"/>
  <c r="F1064" i="42"/>
  <c r="I1064" i="42" s="1"/>
  <c r="H1063" i="42"/>
  <c r="F1063" i="42"/>
  <c r="I1063" i="42" s="1"/>
  <c r="I1062" i="42"/>
  <c r="H1062" i="42"/>
  <c r="F1062" i="42"/>
  <c r="H1061" i="42"/>
  <c r="I1061" i="42" s="1"/>
  <c r="F1061" i="42"/>
  <c r="H1060" i="42"/>
  <c r="F1060" i="42"/>
  <c r="I1060" i="42" s="1"/>
  <c r="H1059" i="42"/>
  <c r="F1059" i="42"/>
  <c r="I1059" i="42" s="1"/>
  <c r="I1058" i="42"/>
  <c r="H1058" i="42"/>
  <c r="F1058" i="42"/>
  <c r="H1057" i="42"/>
  <c r="I1057" i="42" s="1"/>
  <c r="F1057" i="42"/>
  <c r="H1056" i="42"/>
  <c r="F1056" i="42"/>
  <c r="I1056" i="42" s="1"/>
  <c r="H1055" i="42"/>
  <c r="F1055" i="42"/>
  <c r="I1055" i="42" s="1"/>
  <c r="I1054" i="42"/>
  <c r="H1054" i="42"/>
  <c r="F1054" i="42"/>
  <c r="H1053" i="42"/>
  <c r="I1053" i="42" s="1"/>
  <c r="F1053" i="42"/>
  <c r="H1052" i="42"/>
  <c r="F1052" i="42"/>
  <c r="I1052" i="42" s="1"/>
  <c r="H1051" i="42"/>
  <c r="F1051" i="42"/>
  <c r="I1051" i="42" s="1"/>
  <c r="I1050" i="42"/>
  <c r="H1050" i="42"/>
  <c r="F1050" i="42"/>
  <c r="H1049" i="42"/>
  <c r="I1049" i="42" s="1"/>
  <c r="F1049" i="42"/>
  <c r="H1048" i="42"/>
  <c r="F1048" i="42"/>
  <c r="I1048" i="42" s="1"/>
  <c r="H1047" i="42"/>
  <c r="F1047" i="42"/>
  <c r="I1047" i="42" s="1"/>
  <c r="I1046" i="42"/>
  <c r="H1046" i="42"/>
  <c r="F1046" i="42"/>
  <c r="H1045" i="42"/>
  <c r="I1045" i="42" s="1"/>
  <c r="F1045" i="42"/>
  <c r="H1044" i="42"/>
  <c r="F1044" i="42"/>
  <c r="I1044" i="42" s="1"/>
  <c r="H1043" i="42"/>
  <c r="F1043" i="42"/>
  <c r="I1043" i="42" s="1"/>
  <c r="I1042" i="42"/>
  <c r="H1042" i="42"/>
  <c r="F1042" i="42"/>
  <c r="H1041" i="42"/>
  <c r="I1041" i="42" s="1"/>
  <c r="F1041" i="42"/>
  <c r="H1040" i="42"/>
  <c r="F1040" i="42"/>
  <c r="I1040" i="42" s="1"/>
  <c r="H1039" i="42"/>
  <c r="F1039" i="42"/>
  <c r="I1039" i="42" s="1"/>
  <c r="I1038" i="42"/>
  <c r="H1038" i="42"/>
  <c r="F1038" i="42"/>
  <c r="H1037" i="42"/>
  <c r="I1037" i="42" s="1"/>
  <c r="F1037" i="42"/>
  <c r="H1036" i="42"/>
  <c r="F1036" i="42"/>
  <c r="I1036" i="42" s="1"/>
  <c r="H1035" i="42"/>
  <c r="F1035" i="42"/>
  <c r="I1035" i="42" s="1"/>
  <c r="I1034" i="42"/>
  <c r="H1034" i="42"/>
  <c r="F1034" i="42"/>
  <c r="H1033" i="42"/>
  <c r="I1033" i="42" s="1"/>
  <c r="I1032" i="42"/>
  <c r="I1031" i="42"/>
  <c r="I1030" i="42"/>
  <c r="I1029" i="42"/>
  <c r="H1029" i="42"/>
  <c r="I1028" i="42"/>
  <c r="I1027" i="42"/>
  <c r="I1026" i="42"/>
  <c r="I1025" i="42"/>
  <c r="I1024" i="42"/>
  <c r="I1023" i="42"/>
  <c r="I1022" i="42"/>
  <c r="I1021" i="42"/>
  <c r="I1020" i="42"/>
  <c r="I1019" i="42"/>
  <c r="I1018" i="42"/>
  <c r="I1017" i="42"/>
  <c r="I1016" i="42"/>
  <c r="I1015" i="42"/>
  <c r="I1014" i="42"/>
  <c r="I1013" i="42"/>
  <c r="I1012" i="42"/>
  <c r="I1011" i="42"/>
  <c r="I1010" i="42"/>
  <c r="I1009" i="42"/>
  <c r="I1008" i="42"/>
  <c r="I1007" i="42"/>
  <c r="I1006" i="42"/>
  <c r="I1005" i="42"/>
  <c r="I1004" i="42"/>
  <c r="I1003" i="42"/>
  <c r="I1002" i="42"/>
  <c r="I1001" i="42"/>
  <c r="I1000" i="42"/>
  <c r="I999" i="42"/>
  <c r="I998" i="42"/>
  <c r="I997" i="42"/>
  <c r="I996" i="42"/>
  <c r="I995" i="42"/>
  <c r="I994" i="42"/>
  <c r="I993" i="42"/>
  <c r="I992" i="42"/>
  <c r="I991" i="42"/>
  <c r="I990" i="42"/>
  <c r="I989" i="42"/>
  <c r="I988" i="42"/>
  <c r="I987" i="42"/>
  <c r="I986" i="42"/>
  <c r="I985" i="42"/>
  <c r="I984"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856" i="42"/>
  <c r="I855" i="42"/>
  <c r="I854" i="42"/>
  <c r="I853" i="42"/>
  <c r="I852" i="42"/>
  <c r="I851" i="42"/>
  <c r="I850" i="42"/>
  <c r="I849" i="42"/>
  <c r="I848" i="42"/>
  <c r="I847" i="42"/>
  <c r="I846" i="42"/>
  <c r="I845" i="42"/>
  <c r="I844" i="42"/>
  <c r="I843" i="42"/>
  <c r="I842" i="42"/>
  <c r="I841" i="42"/>
  <c r="I840" i="42"/>
  <c r="I839" i="42"/>
  <c r="I838" i="42"/>
  <c r="I837" i="42"/>
  <c r="I836" i="42"/>
  <c r="I835" i="42"/>
  <c r="I834" i="42"/>
  <c r="I833" i="42"/>
  <c r="I832" i="42"/>
  <c r="I831" i="42"/>
  <c r="I830" i="42"/>
  <c r="I829" i="42"/>
  <c r="I828" i="42"/>
  <c r="I827" i="42"/>
  <c r="I826" i="42"/>
  <c r="I825" i="42"/>
  <c r="I824" i="42"/>
  <c r="I823" i="42"/>
  <c r="I822" i="42"/>
  <c r="I821" i="42"/>
  <c r="I820" i="42"/>
  <c r="I819" i="42"/>
  <c r="I818" i="42"/>
  <c r="I817" i="42"/>
  <c r="I816" i="42"/>
  <c r="I815" i="42"/>
  <c r="I814" i="42"/>
  <c r="I813" i="42"/>
  <c r="I812" i="42"/>
  <c r="I811" i="42"/>
  <c r="I810" i="42"/>
  <c r="I809" i="42"/>
  <c r="I808" i="42"/>
  <c r="I807" i="42"/>
  <c r="I806" i="42"/>
  <c r="I805" i="42"/>
  <c r="I804" i="42"/>
  <c r="I803" i="42"/>
  <c r="I802" i="42"/>
  <c r="I801" i="42"/>
  <c r="I800" i="42"/>
  <c r="I799" i="42"/>
  <c r="I798" i="42"/>
  <c r="I797" i="42"/>
  <c r="I796" i="42"/>
  <c r="I795" i="42"/>
  <c r="I794" i="42"/>
  <c r="I793" i="42"/>
  <c r="I792" i="42"/>
  <c r="I791" i="42"/>
  <c r="I790" i="42"/>
  <c r="I789" i="42"/>
  <c r="I788" i="42"/>
  <c r="I787" i="42"/>
  <c r="I786" i="42"/>
  <c r="I785" i="42"/>
  <c r="I784" i="42"/>
  <c r="I783" i="42"/>
  <c r="I782" i="42"/>
  <c r="I781" i="42"/>
  <c r="I780" i="42"/>
  <c r="I779" i="42"/>
  <c r="I778" i="42"/>
  <c r="I777" i="42"/>
  <c r="I776" i="42"/>
  <c r="I775" i="42"/>
  <c r="I774" i="42"/>
  <c r="I773" i="42"/>
  <c r="I772" i="42"/>
  <c r="I771" i="42"/>
  <c r="I770" i="42"/>
  <c r="I769" i="42"/>
  <c r="I768" i="42"/>
  <c r="I767" i="42"/>
  <c r="I766" i="42"/>
  <c r="I765" i="42"/>
  <c r="I764" i="42"/>
  <c r="I763" i="42"/>
  <c r="I762" i="42"/>
  <c r="I761" i="42"/>
  <c r="I760" i="42"/>
  <c r="I759" i="42"/>
  <c r="I758" i="42"/>
  <c r="I757" i="42"/>
  <c r="I756" i="42"/>
  <c r="I755" i="42"/>
  <c r="I754" i="42"/>
  <c r="I753" i="42"/>
  <c r="I752" i="42"/>
  <c r="I751" i="42"/>
  <c r="I750" i="42"/>
  <c r="I749" i="42"/>
  <c r="I748" i="42"/>
  <c r="I747" i="42"/>
  <c r="I746" i="42"/>
  <c r="I745" i="42"/>
  <c r="I744" i="42"/>
  <c r="I743" i="42"/>
  <c r="I742" i="42"/>
  <c r="I741" i="42"/>
  <c r="I740" i="42"/>
  <c r="I739" i="42"/>
  <c r="I738" i="42"/>
  <c r="I737" i="42"/>
  <c r="I736" i="42"/>
  <c r="I735" i="42"/>
  <c r="I734" i="42"/>
  <c r="I733" i="42"/>
  <c r="I732" i="42"/>
  <c r="I731" i="42"/>
  <c r="I730" i="42"/>
  <c r="I729" i="42"/>
  <c r="I728" i="42"/>
  <c r="I727" i="42"/>
  <c r="I726" i="42"/>
  <c r="I725" i="42"/>
  <c r="I724" i="42"/>
  <c r="I723" i="42"/>
  <c r="I722" i="42"/>
  <c r="I721" i="42"/>
  <c r="I720" i="42"/>
  <c r="I719" i="42"/>
  <c r="I718" i="42"/>
  <c r="I717" i="42"/>
  <c r="I716" i="42"/>
  <c r="I715" i="42"/>
  <c r="I714" i="42"/>
  <c r="I713" i="42"/>
  <c r="I712" i="42"/>
  <c r="I711" i="42"/>
  <c r="I710" i="42"/>
  <c r="I709" i="42"/>
  <c r="I708" i="42"/>
  <c r="I707" i="42"/>
  <c r="I706" i="42"/>
  <c r="I705" i="42"/>
  <c r="I704" i="42"/>
  <c r="I703" i="42"/>
  <c r="I702" i="42"/>
  <c r="I701" i="42"/>
  <c r="I700" i="42"/>
  <c r="I699" i="42"/>
  <c r="I698" i="42"/>
  <c r="I697" i="42"/>
  <c r="I696" i="42"/>
  <c r="I695" i="42"/>
  <c r="I694" i="42"/>
  <c r="I693" i="42"/>
  <c r="I692" i="42"/>
  <c r="I691" i="42"/>
  <c r="I690" i="42"/>
  <c r="I689" i="42"/>
  <c r="I688" i="42"/>
  <c r="I687" i="42"/>
  <c r="I686" i="42"/>
  <c r="I685" i="42"/>
  <c r="I684" i="42"/>
  <c r="I683" i="42"/>
  <c r="I682" i="42"/>
  <c r="I681" i="42"/>
  <c r="I680" i="42"/>
  <c r="I679" i="42"/>
  <c r="I678" i="42"/>
  <c r="I677" i="42"/>
  <c r="I676" i="42"/>
  <c r="I675" i="42"/>
  <c r="I674" i="42"/>
  <c r="I673" i="42"/>
  <c r="I672" i="42"/>
  <c r="I671" i="42"/>
  <c r="I670" i="42"/>
  <c r="I669" i="42"/>
  <c r="I668" i="42"/>
  <c r="I667" i="42"/>
  <c r="I666" i="42"/>
  <c r="I665" i="42"/>
  <c r="I664" i="42"/>
  <c r="I663" i="42"/>
  <c r="I662" i="42"/>
  <c r="I661" i="42"/>
  <c r="I660" i="42"/>
  <c r="I659" i="42"/>
  <c r="I658" i="42"/>
  <c r="I657" i="42"/>
  <c r="I656" i="42"/>
  <c r="I655" i="42"/>
  <c r="I654" i="42"/>
  <c r="I653" i="42"/>
  <c r="I652" i="42"/>
  <c r="I651" i="42"/>
  <c r="I650" i="42"/>
  <c r="I649" i="42"/>
  <c r="I648" i="42"/>
  <c r="I647" i="42"/>
  <c r="I646" i="42"/>
  <c r="I645" i="42"/>
  <c r="I644" i="42"/>
  <c r="I643" i="42"/>
  <c r="I642" i="42"/>
  <c r="I641" i="42"/>
  <c r="I640" i="42"/>
  <c r="I639" i="42"/>
  <c r="I638" i="42"/>
  <c r="I637" i="42"/>
  <c r="I636" i="42"/>
  <c r="I635" i="42"/>
  <c r="I634" i="42"/>
  <c r="I633" i="42"/>
  <c r="I632" i="42"/>
  <c r="I631" i="42"/>
  <c r="I630" i="42"/>
  <c r="I629" i="42"/>
  <c r="I628" i="42"/>
  <c r="I627" i="42"/>
  <c r="I626" i="42"/>
  <c r="I625" i="42"/>
  <c r="I624" i="42"/>
  <c r="I623" i="42"/>
  <c r="I622" i="42"/>
  <c r="I621" i="42"/>
  <c r="I620" i="42"/>
  <c r="I619" i="42"/>
  <c r="I618" i="42"/>
  <c r="I617" i="42"/>
  <c r="I616" i="42"/>
  <c r="I615" i="42"/>
  <c r="I614" i="42"/>
  <c r="I613" i="42"/>
  <c r="I612" i="42"/>
  <c r="I611" i="42"/>
  <c r="I610" i="42"/>
  <c r="I609" i="42"/>
  <c r="I608" i="42"/>
  <c r="I607" i="42"/>
  <c r="I606" i="42"/>
  <c r="I605" i="42"/>
  <c r="I604" i="42"/>
  <c r="I603" i="42"/>
  <c r="I602" i="42"/>
  <c r="I601" i="42"/>
  <c r="I600" i="42"/>
  <c r="I599" i="42"/>
  <c r="I598" i="42"/>
  <c r="I597" i="42"/>
  <c r="I596" i="42"/>
  <c r="I595" i="42"/>
  <c r="I594" i="42"/>
  <c r="I593" i="42"/>
  <c r="I592" i="42"/>
  <c r="I591" i="42"/>
  <c r="I590" i="42"/>
  <c r="I589" i="42"/>
  <c r="I588" i="42"/>
  <c r="I587" i="42"/>
  <c r="I586" i="42"/>
  <c r="I585" i="42"/>
  <c r="I584" i="42"/>
  <c r="I583" i="42"/>
  <c r="I582" i="42"/>
  <c r="I581" i="42"/>
  <c r="I580" i="42"/>
  <c r="I579" i="42"/>
  <c r="I578" i="42"/>
  <c r="I577" i="42"/>
  <c r="I576" i="42"/>
  <c r="I575" i="42"/>
  <c r="I574" i="42"/>
  <c r="I573" i="42"/>
  <c r="I572" i="42"/>
  <c r="I571" i="42"/>
  <c r="I570" i="42"/>
  <c r="I569" i="42"/>
  <c r="I568" i="42"/>
  <c r="I567" i="42"/>
  <c r="I566" i="42"/>
  <c r="I565" i="42"/>
  <c r="I564" i="42"/>
  <c r="I563" i="42"/>
  <c r="I562" i="42"/>
  <c r="I561" i="42"/>
  <c r="I560" i="42"/>
  <c r="I559" i="42"/>
  <c r="I558" i="42"/>
  <c r="I557"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429" i="42"/>
  <c r="I428" i="42"/>
  <c r="I427" i="42"/>
  <c r="I426" i="42"/>
  <c r="I425" i="42"/>
  <c r="I424" i="42"/>
  <c r="I423" i="42"/>
  <c r="I422" i="42"/>
  <c r="I421" i="42"/>
  <c r="I420" i="42"/>
  <c r="I419" i="42"/>
  <c r="I418" i="42"/>
  <c r="I417" i="42"/>
  <c r="I416" i="42"/>
  <c r="I415" i="42"/>
  <c r="I414" i="42"/>
  <c r="I413" i="42"/>
  <c r="I412" i="42"/>
  <c r="I411" i="42"/>
  <c r="I410" i="42"/>
  <c r="I409" i="42"/>
  <c r="I408" i="42"/>
  <c r="I407" i="42"/>
  <c r="I406" i="42"/>
  <c r="I405" i="42"/>
  <c r="I404" i="42"/>
  <c r="I403" i="42"/>
  <c r="I402" i="42"/>
  <c r="I401" i="42"/>
  <c r="I400" i="42"/>
  <c r="I399" i="42"/>
  <c r="I398" i="42"/>
  <c r="I397" i="42"/>
  <c r="I396" i="42"/>
  <c r="I395" i="42"/>
  <c r="I394" i="42"/>
  <c r="I393" i="42"/>
  <c r="I392" i="42"/>
  <c r="I391" i="42"/>
  <c r="I390" i="42"/>
  <c r="I389" i="42"/>
  <c r="I388" i="42"/>
  <c r="I387" i="42"/>
  <c r="I386" i="42"/>
  <c r="I385" i="42"/>
  <c r="I384" i="42"/>
  <c r="I383" i="42"/>
  <c r="I382" i="42"/>
  <c r="I381" i="42"/>
  <c r="I380" i="42"/>
  <c r="I379" i="42"/>
  <c r="I378" i="42"/>
  <c r="I377" i="42"/>
  <c r="I376" i="42"/>
  <c r="I375" i="42"/>
  <c r="I374" i="42"/>
  <c r="I373" i="42"/>
  <c r="I372" i="42"/>
  <c r="I371" i="42"/>
  <c r="I370" i="42"/>
  <c r="I369" i="42"/>
  <c r="I368" i="42"/>
  <c r="I367" i="42"/>
  <c r="I366" i="42"/>
  <c r="I365" i="42"/>
  <c r="I364" i="42"/>
  <c r="I363" i="42"/>
  <c r="I362" i="42"/>
  <c r="I361" i="42"/>
  <c r="I360" i="42"/>
  <c r="I359" i="42"/>
  <c r="I358" i="42"/>
  <c r="I357" i="42"/>
  <c r="I356" i="42"/>
  <c r="I355" i="42"/>
  <c r="I354" i="42"/>
  <c r="I353" i="42"/>
  <c r="I352" i="42"/>
  <c r="I351" i="42"/>
  <c r="I350" i="42"/>
  <c r="I349" i="42"/>
  <c r="I348" i="42"/>
  <c r="I347" i="42"/>
  <c r="I346" i="42"/>
  <c r="I345" i="42"/>
  <c r="I344" i="42"/>
  <c r="I343" i="42"/>
  <c r="I342" i="42"/>
  <c r="I341" i="42"/>
  <c r="I340" i="42"/>
  <c r="I339" i="42"/>
  <c r="I338" i="42"/>
  <c r="I337" i="42"/>
  <c r="I336" i="42"/>
  <c r="I335" i="42"/>
  <c r="I334" i="42"/>
  <c r="I333" i="42"/>
  <c r="I332" i="42"/>
  <c r="I331" i="42"/>
  <c r="I330" i="42"/>
  <c r="I329" i="42"/>
  <c r="I328" i="42"/>
  <c r="I327" i="42"/>
  <c r="I326" i="42"/>
  <c r="I325" i="42"/>
  <c r="I324" i="42"/>
  <c r="I323" i="42"/>
  <c r="I322" i="42"/>
  <c r="I321" i="42"/>
  <c r="I320" i="42"/>
  <c r="I319" i="42"/>
  <c r="I318" i="42"/>
  <c r="I317" i="42"/>
  <c r="I316" i="42"/>
  <c r="I315" i="42"/>
  <c r="I314" i="42"/>
  <c r="I313" i="42"/>
  <c r="I312" i="42"/>
  <c r="I311" i="42"/>
  <c r="I310" i="42"/>
  <c r="I309" i="42"/>
  <c r="I308" i="42"/>
  <c r="I307" i="42"/>
  <c r="I306" i="42"/>
  <c r="I305" i="42"/>
  <c r="I304" i="42"/>
  <c r="I303" i="42"/>
  <c r="I302" i="42"/>
  <c r="I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I262" i="42"/>
  <c r="I261"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I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I163" i="42"/>
  <c r="I162" i="42"/>
  <c r="I161" i="42"/>
  <c r="I160" i="42"/>
  <c r="I159" i="42"/>
  <c r="I158" i="42"/>
  <c r="I157" i="42"/>
  <c r="I156" i="42"/>
  <c r="I155" i="42"/>
  <c r="I154" i="42"/>
  <c r="I153" i="42"/>
  <c r="I152" i="42"/>
  <c r="I151" i="42"/>
  <c r="I150" i="42"/>
  <c r="I149" i="42"/>
  <c r="I148" i="42"/>
  <c r="I147" i="42"/>
  <c r="I146" i="42"/>
  <c r="I145" i="42"/>
  <c r="I144" i="42"/>
  <c r="I143" i="42"/>
  <c r="I142" i="42"/>
  <c r="I141" i="42"/>
  <c r="I140" i="42"/>
  <c r="I139" i="42"/>
  <c r="I138" i="42"/>
  <c r="I137" i="42"/>
  <c r="I136" i="42"/>
  <c r="I135" i="42"/>
  <c r="I134" i="42"/>
  <c r="I133" i="42"/>
  <c r="I132" i="42"/>
  <c r="I131" i="42"/>
  <c r="I130" i="42"/>
  <c r="I129" i="42"/>
  <c r="I128" i="42"/>
  <c r="I127" i="42"/>
  <c r="I126" i="42"/>
  <c r="I125" i="42"/>
  <c r="I124" i="42"/>
  <c r="I123" i="42"/>
  <c r="I122" i="42"/>
  <c r="I121" i="42"/>
  <c r="I120" i="42"/>
  <c r="I119" i="42"/>
  <c r="I118" i="42"/>
  <c r="I117" i="42"/>
  <c r="I116" i="42"/>
  <c r="I115" i="42"/>
  <c r="I114" i="42"/>
  <c r="I113" i="42"/>
  <c r="I112" i="42"/>
  <c r="I111" i="42"/>
  <c r="I110" i="42"/>
  <c r="I109" i="42"/>
  <c r="I108" i="42"/>
  <c r="I107" i="42"/>
  <c r="I106" i="42"/>
  <c r="I105" i="42"/>
  <c r="I104" i="42"/>
  <c r="I103" i="42"/>
  <c r="I102" i="42"/>
  <c r="I101" i="42"/>
  <c r="I100" i="42"/>
  <c r="I99" i="42"/>
  <c r="I98" i="42"/>
  <c r="I97" i="42"/>
  <c r="I96" i="42"/>
  <c r="I95" i="42"/>
  <c r="I94" i="42"/>
  <c r="I93" i="42"/>
  <c r="I92" i="42"/>
  <c r="I91" i="42"/>
  <c r="I90" i="42"/>
  <c r="I89" i="42"/>
  <c r="I88" i="42"/>
  <c r="I87" i="42"/>
  <c r="I86" i="42"/>
  <c r="I85" i="42"/>
  <c r="I84" i="42"/>
  <c r="I83" i="42"/>
  <c r="I82" i="42"/>
  <c r="I81" i="42"/>
  <c r="I80" i="42"/>
  <c r="I79" i="42"/>
  <c r="I78" i="42"/>
  <c r="I77" i="42"/>
  <c r="I76" i="42"/>
  <c r="I75" i="42"/>
  <c r="I74" i="42"/>
  <c r="I73" i="42"/>
  <c r="I72" i="42"/>
  <c r="I71" i="42"/>
  <c r="I70" i="42"/>
  <c r="I69" i="42"/>
  <c r="I68" i="42"/>
  <c r="I67" i="42"/>
  <c r="I66" i="42"/>
  <c r="I65" i="42"/>
  <c r="I64" i="42"/>
  <c r="I63" i="42"/>
  <c r="I62" i="42"/>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6" i="42"/>
  <c r="I5" i="42"/>
  <c r="I4" i="42"/>
  <c r="I3" i="42"/>
  <c r="I2" i="42"/>
  <c r="K1138" i="41"/>
  <c r="I1138" i="41"/>
  <c r="G1138" i="41"/>
  <c r="K1137" i="41"/>
  <c r="I1137" i="41"/>
  <c r="G1137" i="41"/>
  <c r="K1136" i="41"/>
  <c r="I1136" i="41"/>
  <c r="G1136" i="41"/>
  <c r="K1135" i="41"/>
  <c r="I1135" i="41"/>
  <c r="G1135" i="41"/>
  <c r="K1134" i="41"/>
  <c r="I1134" i="41"/>
  <c r="G1134" i="41"/>
  <c r="K1133" i="41"/>
  <c r="I1133" i="41"/>
  <c r="G1133" i="41"/>
  <c r="K1132" i="41"/>
  <c r="I1132" i="41"/>
  <c r="G1132" i="41"/>
  <c r="K1131" i="41"/>
  <c r="I1131" i="41"/>
  <c r="G1131" i="41"/>
  <c r="K1130" i="41"/>
  <c r="I1130" i="41"/>
  <c r="G1130" i="41"/>
  <c r="K1129" i="41"/>
  <c r="I1129" i="41"/>
  <c r="G1129" i="41"/>
  <c r="K1128" i="41"/>
  <c r="I1128" i="41"/>
  <c r="G1128" i="41"/>
  <c r="K1127" i="41"/>
  <c r="I1127" i="41"/>
  <c r="G1127" i="41"/>
  <c r="K1126" i="41"/>
  <c r="I1126" i="41"/>
  <c r="G1126" i="41"/>
  <c r="K1125" i="41"/>
  <c r="I1125" i="41"/>
  <c r="G1125" i="41"/>
  <c r="K1124" i="41"/>
  <c r="I1124" i="41"/>
  <c r="G1124" i="41"/>
  <c r="K1123" i="41"/>
  <c r="I1123" i="41"/>
  <c r="G1123" i="41"/>
  <c r="K1122" i="41"/>
  <c r="I1122" i="41"/>
  <c r="G1122" i="41"/>
  <c r="K1121" i="41"/>
  <c r="I1121" i="41"/>
  <c r="G1121" i="41"/>
  <c r="K1120" i="41"/>
  <c r="I1120" i="41"/>
  <c r="G1120" i="41"/>
  <c r="K1119" i="41"/>
  <c r="I1119" i="41"/>
  <c r="G1119" i="41"/>
  <c r="K1118" i="41"/>
  <c r="I1118" i="41"/>
  <c r="G1118" i="41"/>
  <c r="K1117" i="41"/>
  <c r="I1117" i="41"/>
  <c r="G1117" i="41"/>
  <c r="K1116" i="41"/>
  <c r="I1116" i="41"/>
  <c r="G1116" i="41"/>
  <c r="K1115" i="41"/>
  <c r="I1115" i="41"/>
  <c r="G1115" i="41"/>
  <c r="K1114" i="41"/>
  <c r="I1114" i="41"/>
  <c r="G1114" i="41"/>
  <c r="K1113" i="41"/>
  <c r="I1113" i="41"/>
  <c r="G1113" i="41"/>
  <c r="K1112" i="41"/>
  <c r="I1112" i="41"/>
  <c r="G1112" i="41"/>
  <c r="K1111" i="41"/>
  <c r="I1111" i="41"/>
  <c r="G1111" i="41"/>
  <c r="K1110" i="41"/>
  <c r="I1110" i="41"/>
  <c r="G1110" i="41"/>
  <c r="K1109" i="41"/>
  <c r="I1109" i="41"/>
  <c r="G1109" i="41"/>
  <c r="K1108" i="41"/>
  <c r="I1108" i="41"/>
  <c r="G1108" i="41"/>
  <c r="K1107" i="41"/>
  <c r="I1107" i="41"/>
  <c r="G1107" i="41"/>
  <c r="K1106" i="41"/>
  <c r="I1106" i="41"/>
  <c r="G1106" i="41"/>
  <c r="K1105" i="41"/>
  <c r="I1105" i="41"/>
  <c r="G1105" i="41"/>
  <c r="K1104" i="41"/>
  <c r="I1104" i="41"/>
  <c r="G1104" i="41"/>
  <c r="K1103" i="41"/>
  <c r="I1103" i="41"/>
  <c r="G1103" i="41"/>
  <c r="K1102" i="41"/>
  <c r="I1102" i="41"/>
  <c r="G1102" i="41"/>
  <c r="K1101" i="41"/>
  <c r="I1101" i="41"/>
  <c r="G1101" i="41"/>
  <c r="K1100" i="41"/>
  <c r="I1100" i="41"/>
  <c r="G1100" i="41"/>
  <c r="K1099" i="41"/>
  <c r="I1099" i="41"/>
  <c r="G1099" i="41"/>
  <c r="K1098" i="41"/>
  <c r="I1098" i="41"/>
  <c r="G1098" i="41"/>
  <c r="K1097" i="41"/>
  <c r="I1097" i="41"/>
  <c r="G1097" i="41"/>
  <c r="K1096" i="41"/>
  <c r="I1096" i="41"/>
  <c r="G1096" i="41"/>
  <c r="K1095" i="41"/>
  <c r="I1095" i="41"/>
  <c r="G1095" i="41"/>
  <c r="K1094" i="41"/>
  <c r="I1094" i="41"/>
  <c r="G1094" i="41"/>
  <c r="K1093" i="41"/>
  <c r="I1093" i="41"/>
  <c r="G1093" i="41"/>
  <c r="K1092" i="41"/>
  <c r="I1092" i="41"/>
  <c r="G1092" i="41"/>
  <c r="K1091" i="41"/>
  <c r="I1091" i="41"/>
  <c r="G1091" i="41"/>
  <c r="K1090" i="41"/>
  <c r="I1090" i="41"/>
  <c r="G1090" i="41"/>
  <c r="K1089" i="41"/>
  <c r="I1089" i="41"/>
  <c r="G1089" i="41"/>
  <c r="K1088" i="41"/>
  <c r="I1088" i="41"/>
  <c r="G1088" i="41"/>
  <c r="K1087" i="41"/>
  <c r="I1087" i="41"/>
  <c r="G1087" i="41"/>
  <c r="K1086" i="41"/>
  <c r="I1086" i="41"/>
  <c r="G1086" i="41"/>
  <c r="K1085" i="41"/>
  <c r="I1085" i="41"/>
  <c r="G1085" i="41"/>
  <c r="K1084" i="41"/>
  <c r="I1084" i="41"/>
  <c r="G1084" i="41"/>
  <c r="K1083" i="41"/>
  <c r="I1083" i="41"/>
  <c r="G1083" i="41"/>
  <c r="K1082" i="41"/>
  <c r="I1082" i="41"/>
  <c r="G1082" i="41"/>
  <c r="K1081" i="41"/>
  <c r="I1081" i="41"/>
  <c r="G1081" i="41"/>
  <c r="K1080" i="41"/>
  <c r="I1080" i="41"/>
  <c r="G1080" i="41"/>
  <c r="K1079" i="41"/>
  <c r="I1079" i="41"/>
  <c r="G1079" i="41"/>
  <c r="K1078" i="41"/>
  <c r="I1078" i="41"/>
  <c r="G1078" i="41"/>
  <c r="K1077" i="41"/>
  <c r="I1077" i="41"/>
  <c r="G1077" i="41"/>
  <c r="K1076" i="41"/>
  <c r="I1076" i="41"/>
  <c r="G1076" i="41"/>
  <c r="K1075" i="41"/>
  <c r="J1075" i="41"/>
  <c r="I1075" i="41"/>
  <c r="K1074" i="41"/>
  <c r="J1074" i="41"/>
  <c r="I1074" i="41"/>
  <c r="K1073" i="41"/>
  <c r="J1073" i="41"/>
  <c r="I1073" i="41"/>
  <c r="K1072" i="41"/>
  <c r="J1072" i="41"/>
  <c r="I1072" i="41"/>
  <c r="K1071" i="41"/>
  <c r="J1071" i="41"/>
  <c r="I1071" i="41"/>
  <c r="K1070" i="41"/>
  <c r="J1070" i="41"/>
  <c r="I1070" i="41"/>
  <c r="K1069" i="41"/>
  <c r="J1069" i="41"/>
  <c r="I1069" i="41"/>
  <c r="K1068" i="41"/>
  <c r="J1068" i="41"/>
  <c r="I1068" i="41"/>
  <c r="K1067" i="41"/>
  <c r="J1067" i="41"/>
  <c r="I1067" i="41"/>
  <c r="K1066" i="41"/>
  <c r="J1066" i="41"/>
  <c r="I1066" i="41"/>
  <c r="K1065" i="41"/>
  <c r="J1065" i="41"/>
  <c r="I1065" i="41"/>
  <c r="K1064" i="41"/>
  <c r="J1064" i="41"/>
  <c r="I1064" i="41"/>
  <c r="K1063" i="41"/>
  <c r="J1063" i="41"/>
  <c r="I1063" i="41"/>
  <c r="K1062" i="41"/>
  <c r="J1062" i="41"/>
  <c r="I1062" i="41"/>
  <c r="K1061" i="41"/>
  <c r="J1061" i="41"/>
  <c r="I1061" i="41"/>
  <c r="K1060" i="41"/>
  <c r="J1060" i="41"/>
  <c r="I1060" i="41"/>
  <c r="K1059" i="41"/>
  <c r="J1059" i="41"/>
  <c r="I1059" i="41"/>
  <c r="K1058" i="41"/>
  <c r="J1058" i="41"/>
  <c r="I1058" i="41"/>
  <c r="K1057" i="41"/>
  <c r="J1057" i="41"/>
  <c r="I1057" i="41"/>
  <c r="K1056" i="41"/>
  <c r="J1056" i="41"/>
  <c r="I1056" i="41"/>
  <c r="K1055" i="41"/>
  <c r="J1055" i="41"/>
  <c r="I1055" i="41"/>
  <c r="K1054" i="41"/>
  <c r="J1054" i="41"/>
  <c r="I1054" i="41"/>
  <c r="K1053" i="41"/>
  <c r="J1053" i="41"/>
  <c r="I1053" i="41"/>
  <c r="K1052" i="41"/>
  <c r="J1052" i="41"/>
  <c r="I1052" i="41"/>
  <c r="K1051" i="41"/>
  <c r="J1051" i="41"/>
  <c r="I1051" i="41"/>
  <c r="K1050" i="41"/>
  <c r="J1050" i="41"/>
  <c r="I1050" i="41"/>
  <c r="K1049" i="41"/>
  <c r="J1049" i="41"/>
  <c r="I1049" i="41"/>
  <c r="K1048" i="41"/>
  <c r="J1048" i="41"/>
  <c r="I1048" i="41"/>
  <c r="K1047" i="41"/>
  <c r="J1047" i="41"/>
  <c r="I1047" i="41"/>
  <c r="K1046" i="41"/>
  <c r="J1046" i="41"/>
  <c r="I1046" i="41"/>
  <c r="K1045" i="41"/>
  <c r="J1045" i="41"/>
  <c r="I1045" i="41"/>
  <c r="K1044" i="41"/>
  <c r="J1044" i="41"/>
  <c r="I1044" i="41"/>
  <c r="K1043" i="41"/>
  <c r="J1043" i="41"/>
  <c r="I1043" i="41"/>
  <c r="K1042" i="41"/>
  <c r="J1042" i="41"/>
  <c r="I1042" i="41"/>
  <c r="K1041" i="41"/>
  <c r="J1041" i="41"/>
  <c r="I1041" i="41"/>
  <c r="K1040" i="41"/>
  <c r="J1040" i="41"/>
  <c r="I1040" i="41"/>
  <c r="K1039" i="41"/>
  <c r="J1039" i="41"/>
  <c r="I1039" i="41"/>
  <c r="K1038" i="41"/>
  <c r="J1038" i="41"/>
  <c r="I1038" i="41"/>
  <c r="K1037" i="41"/>
  <c r="J1037" i="41"/>
  <c r="I1037" i="41"/>
  <c r="K1036" i="41"/>
  <c r="J1036" i="41"/>
  <c r="I1036" i="41"/>
  <c r="K1035" i="41"/>
  <c r="J1035" i="41"/>
  <c r="I1035" i="41"/>
  <c r="K1034" i="41"/>
  <c r="J1034" i="41"/>
  <c r="I1034" i="41"/>
  <c r="K1033" i="41"/>
  <c r="J1033" i="41"/>
  <c r="I1033" i="41"/>
  <c r="K1032" i="41"/>
  <c r="J1032" i="41"/>
  <c r="I1032" i="41"/>
  <c r="K1031" i="41"/>
  <c r="J1031" i="41"/>
  <c r="I1031" i="41"/>
  <c r="K1030" i="41"/>
  <c r="J1030" i="41"/>
  <c r="I1030" i="41"/>
  <c r="K1029" i="41"/>
  <c r="J1029" i="41"/>
  <c r="I1029" i="41"/>
  <c r="K1028" i="41"/>
  <c r="J1028" i="41"/>
  <c r="I1028" i="41"/>
  <c r="K1027" i="41"/>
  <c r="J1027" i="41"/>
  <c r="I1027" i="41"/>
  <c r="K1026" i="41"/>
  <c r="J1026" i="41"/>
  <c r="I1026" i="41"/>
  <c r="K1025" i="41"/>
  <c r="J1025" i="41"/>
  <c r="I1025" i="41"/>
  <c r="K1024" i="41"/>
  <c r="J1024" i="41"/>
  <c r="I1024" i="41"/>
  <c r="K1023" i="41"/>
  <c r="J1023" i="41"/>
  <c r="I1023" i="41"/>
  <c r="K1022" i="41"/>
  <c r="J1022" i="41"/>
  <c r="I1022" i="41"/>
  <c r="K1021" i="41"/>
  <c r="J1021" i="41"/>
  <c r="I1021" i="41"/>
  <c r="K1020" i="41"/>
  <c r="J1020" i="41"/>
  <c r="I1020" i="41"/>
  <c r="K1019" i="41"/>
  <c r="J1019" i="41"/>
  <c r="I1019" i="41"/>
  <c r="K1018" i="41"/>
  <c r="J1018" i="41"/>
  <c r="I1018" i="41"/>
  <c r="K1017" i="41"/>
  <c r="J1017" i="41"/>
  <c r="I1017" i="41"/>
  <c r="K1016" i="41"/>
  <c r="J1016" i="41"/>
  <c r="I1016" i="41"/>
  <c r="K1015" i="41"/>
  <c r="J1015" i="41"/>
  <c r="I1015" i="41"/>
  <c r="K1014" i="41"/>
  <c r="J1014" i="41"/>
  <c r="I1014" i="41"/>
  <c r="K1013" i="41"/>
  <c r="J1013" i="41"/>
  <c r="I1013" i="41"/>
  <c r="K1012" i="41"/>
  <c r="J1012" i="41"/>
  <c r="I1012" i="41"/>
  <c r="K1011" i="41"/>
  <c r="J1011" i="41"/>
  <c r="I1011" i="41"/>
  <c r="K1010" i="41"/>
  <c r="J1010" i="41"/>
  <c r="I1010" i="41"/>
  <c r="K1009" i="41"/>
  <c r="J1009" i="41"/>
  <c r="I1009" i="41"/>
  <c r="K1008" i="41"/>
  <c r="J1008" i="41"/>
  <c r="I1008" i="41"/>
  <c r="K1007" i="41"/>
  <c r="J1007" i="41"/>
  <c r="I1007" i="41"/>
  <c r="K1006" i="41"/>
  <c r="J1006" i="41"/>
  <c r="I1006" i="41"/>
  <c r="K1005" i="41"/>
  <c r="J1005" i="41"/>
  <c r="I1005" i="41"/>
  <c r="K1004" i="41"/>
  <c r="J1004" i="41"/>
  <c r="I1004" i="41"/>
  <c r="K1003" i="41"/>
  <c r="J1003" i="41"/>
  <c r="I1003" i="41"/>
  <c r="K1002" i="41"/>
  <c r="J1002" i="41"/>
  <c r="I1002" i="41"/>
  <c r="K1001" i="41"/>
  <c r="J1001" i="41"/>
  <c r="I1001" i="41"/>
  <c r="K1000" i="41"/>
  <c r="J1000" i="41"/>
  <c r="I1000" i="41"/>
  <c r="K999" i="41"/>
  <c r="J999" i="41"/>
  <c r="I999" i="41"/>
  <c r="K998" i="41"/>
  <c r="J998" i="41"/>
  <c r="I998" i="41"/>
  <c r="K997" i="41"/>
  <c r="J997" i="41"/>
  <c r="I997" i="41"/>
  <c r="K996" i="41"/>
  <c r="J996" i="41"/>
  <c r="I996" i="41"/>
  <c r="K995" i="41"/>
  <c r="J995" i="41"/>
  <c r="I995" i="41"/>
  <c r="K994" i="41"/>
  <c r="J994" i="41"/>
  <c r="I994" i="41"/>
  <c r="K993" i="41"/>
  <c r="J993" i="41"/>
  <c r="I993" i="41"/>
  <c r="K992" i="41"/>
  <c r="J992" i="41"/>
  <c r="I992" i="41"/>
  <c r="K991" i="41"/>
  <c r="J991" i="41"/>
  <c r="I991" i="41"/>
  <c r="K990" i="41"/>
  <c r="J990" i="41"/>
  <c r="I990" i="41"/>
  <c r="K989" i="41"/>
  <c r="J989" i="41"/>
  <c r="I989" i="41"/>
  <c r="K988" i="41"/>
  <c r="J988" i="41"/>
  <c r="I988" i="41"/>
  <c r="K987" i="41"/>
  <c r="J987" i="41"/>
  <c r="I987" i="41"/>
  <c r="K986" i="41"/>
  <c r="J986" i="41"/>
  <c r="I986" i="41"/>
  <c r="K985" i="41"/>
  <c r="J985" i="41"/>
  <c r="I985" i="41"/>
  <c r="K984" i="41"/>
  <c r="J984" i="41"/>
  <c r="I984" i="41"/>
  <c r="K983" i="41"/>
  <c r="J983" i="41"/>
  <c r="I983" i="41"/>
  <c r="K982" i="41"/>
  <c r="J982" i="41"/>
  <c r="I982" i="41"/>
  <c r="K981" i="41"/>
  <c r="J981" i="41"/>
  <c r="I981" i="41"/>
  <c r="K980" i="41"/>
  <c r="J980" i="41"/>
  <c r="I980" i="41"/>
  <c r="K979" i="41"/>
  <c r="J979" i="41"/>
  <c r="I979" i="41"/>
  <c r="K978" i="41"/>
  <c r="J978" i="41"/>
  <c r="I978" i="41"/>
  <c r="K977" i="41"/>
  <c r="J977" i="41"/>
  <c r="I977" i="41"/>
  <c r="K976" i="41"/>
  <c r="J976" i="41"/>
  <c r="I976" i="41"/>
  <c r="K975" i="41"/>
  <c r="J975" i="41"/>
  <c r="I975" i="41"/>
  <c r="K974" i="41"/>
  <c r="J974" i="41"/>
  <c r="I974" i="41"/>
  <c r="K973" i="41"/>
  <c r="J973" i="41"/>
  <c r="I973" i="41"/>
  <c r="K972" i="41"/>
  <c r="J972" i="41"/>
  <c r="I972" i="41"/>
  <c r="K971" i="41"/>
  <c r="J971" i="41"/>
  <c r="I971" i="41"/>
  <c r="K970" i="41"/>
  <c r="J970" i="41"/>
  <c r="I970" i="41"/>
  <c r="K969" i="41"/>
  <c r="J969" i="41"/>
  <c r="I969" i="41"/>
  <c r="K968" i="41"/>
  <c r="J968" i="41"/>
  <c r="I968" i="41"/>
  <c r="K967" i="41"/>
  <c r="J967" i="41"/>
  <c r="I967" i="41"/>
  <c r="K966" i="41"/>
  <c r="J966" i="41"/>
  <c r="I966" i="41"/>
  <c r="K965" i="41"/>
  <c r="J965" i="41"/>
  <c r="I965" i="41"/>
  <c r="K964" i="41"/>
  <c r="J964" i="41"/>
  <c r="I964" i="41"/>
  <c r="K963" i="41"/>
  <c r="J963" i="41"/>
  <c r="I963" i="41"/>
  <c r="K962" i="41"/>
  <c r="J962" i="41"/>
  <c r="I962" i="41"/>
  <c r="K961" i="41"/>
  <c r="J961" i="41"/>
  <c r="I961" i="41"/>
  <c r="K960" i="41"/>
  <c r="J960" i="41"/>
  <c r="I960" i="41"/>
  <c r="K959" i="41"/>
  <c r="J959" i="41"/>
  <c r="I959" i="41"/>
  <c r="K958" i="41"/>
  <c r="J958" i="41"/>
  <c r="I958" i="41"/>
  <c r="K957" i="41"/>
  <c r="J957" i="41"/>
  <c r="I957" i="41"/>
  <c r="K956" i="41"/>
  <c r="J956" i="41"/>
  <c r="I956" i="41"/>
  <c r="K955" i="41"/>
  <c r="J955" i="41"/>
  <c r="I955" i="41"/>
  <c r="K954" i="41"/>
  <c r="J954" i="41"/>
  <c r="I954" i="41"/>
  <c r="K953" i="41"/>
  <c r="J953" i="41"/>
  <c r="I953" i="41"/>
  <c r="K952" i="41"/>
  <c r="J952" i="41"/>
  <c r="I952" i="41"/>
  <c r="K951" i="41"/>
  <c r="J951" i="41"/>
  <c r="I951" i="41"/>
  <c r="K950" i="41"/>
  <c r="J950" i="41"/>
  <c r="I950" i="41"/>
  <c r="K949" i="41"/>
  <c r="J949" i="41"/>
  <c r="I949" i="41"/>
  <c r="K948" i="41"/>
  <c r="J948" i="41"/>
  <c r="I948" i="41"/>
  <c r="K947" i="41"/>
  <c r="J947" i="41"/>
  <c r="I947" i="41"/>
  <c r="K946" i="41"/>
  <c r="J946" i="41"/>
  <c r="I946" i="41"/>
  <c r="K945" i="41"/>
  <c r="J945" i="41"/>
  <c r="I945" i="41"/>
  <c r="K944" i="41"/>
  <c r="J944" i="41"/>
  <c r="I944" i="41"/>
  <c r="K943" i="41"/>
  <c r="J943" i="41"/>
  <c r="I943" i="41"/>
  <c r="K942" i="41"/>
  <c r="J942" i="41"/>
  <c r="I942" i="41"/>
  <c r="K941" i="41"/>
  <c r="J941" i="41"/>
  <c r="I941" i="41"/>
  <c r="K940" i="41"/>
  <c r="J940" i="41"/>
  <c r="I940" i="41"/>
  <c r="K939" i="41"/>
  <c r="J939" i="41"/>
  <c r="I939" i="41"/>
  <c r="K938" i="41"/>
  <c r="J938" i="41"/>
  <c r="I938" i="41"/>
  <c r="K937" i="41"/>
  <c r="J937" i="41"/>
  <c r="I937" i="41"/>
  <c r="K936" i="41"/>
  <c r="J936" i="41"/>
  <c r="I936" i="41"/>
  <c r="K935" i="41"/>
  <c r="J935" i="41"/>
  <c r="I935" i="41"/>
  <c r="K934" i="41"/>
  <c r="J934" i="41"/>
  <c r="I934" i="41"/>
  <c r="K933" i="41"/>
  <c r="J933" i="41"/>
  <c r="I933" i="41"/>
  <c r="K932" i="41"/>
  <c r="J932" i="41"/>
  <c r="I932" i="41"/>
  <c r="K931" i="41"/>
  <c r="J931" i="41"/>
  <c r="I931" i="41"/>
  <c r="K930" i="41"/>
  <c r="J930" i="41"/>
  <c r="I930" i="41"/>
  <c r="K929" i="41"/>
  <c r="J929" i="41"/>
  <c r="I929" i="41"/>
  <c r="K928" i="41"/>
  <c r="J928" i="41"/>
  <c r="I928" i="41"/>
  <c r="K927" i="41"/>
  <c r="J927" i="41"/>
  <c r="I927" i="41"/>
  <c r="K926" i="41"/>
  <c r="J926" i="41"/>
  <c r="I926" i="41"/>
  <c r="K925" i="41"/>
  <c r="J925" i="41"/>
  <c r="I925" i="41"/>
  <c r="K924" i="41"/>
  <c r="J924" i="41"/>
  <c r="I924" i="41"/>
  <c r="K923" i="41"/>
  <c r="J923" i="41"/>
  <c r="I923" i="41"/>
  <c r="K922" i="41"/>
  <c r="J922" i="41"/>
  <c r="I922" i="41"/>
  <c r="K921" i="41"/>
  <c r="J921" i="41"/>
  <c r="I921" i="41"/>
  <c r="K920" i="41"/>
  <c r="J920" i="41"/>
  <c r="I920" i="41"/>
  <c r="K919" i="41"/>
  <c r="J919" i="41"/>
  <c r="I919" i="41"/>
  <c r="K918" i="41"/>
  <c r="J918" i="41"/>
  <c r="I918" i="41"/>
  <c r="K917" i="41"/>
  <c r="J917" i="41"/>
  <c r="I917" i="41"/>
  <c r="K916" i="41"/>
  <c r="J916" i="41"/>
  <c r="I916" i="41"/>
  <c r="K915" i="41"/>
  <c r="J915" i="41"/>
  <c r="I915" i="41"/>
  <c r="K914" i="41"/>
  <c r="J914" i="41"/>
  <c r="I914" i="41"/>
  <c r="K913" i="41"/>
  <c r="J913" i="41"/>
  <c r="I913" i="41"/>
  <c r="K912" i="41"/>
  <c r="J912" i="41"/>
  <c r="I912" i="41"/>
  <c r="K911" i="41"/>
  <c r="J911" i="41"/>
  <c r="I911" i="41"/>
  <c r="K910" i="41"/>
  <c r="J910" i="41"/>
  <c r="I910" i="41"/>
  <c r="K909" i="41"/>
  <c r="J909" i="41"/>
  <c r="I909" i="41"/>
  <c r="K908" i="41"/>
  <c r="J908" i="41"/>
  <c r="I908" i="41"/>
  <c r="K907" i="41"/>
  <c r="J907" i="41"/>
  <c r="I907" i="41"/>
  <c r="K906" i="41"/>
  <c r="J906" i="41"/>
  <c r="I906" i="41"/>
  <c r="K905" i="41"/>
  <c r="J905" i="41"/>
  <c r="I905" i="41"/>
  <c r="K904" i="41"/>
  <c r="J904" i="41"/>
  <c r="I904" i="41"/>
  <c r="K903" i="41"/>
  <c r="J903" i="41"/>
  <c r="I903" i="41"/>
  <c r="K902" i="41"/>
  <c r="J902" i="41"/>
  <c r="I902" i="41"/>
  <c r="K901" i="41"/>
  <c r="J901" i="41"/>
  <c r="I901" i="41"/>
  <c r="K900" i="41"/>
  <c r="J900" i="41"/>
  <c r="I900" i="41"/>
  <c r="K899" i="41"/>
  <c r="J899" i="41"/>
  <c r="I899" i="41"/>
  <c r="K898" i="41"/>
  <c r="J898" i="41"/>
  <c r="I898" i="41"/>
  <c r="K897" i="41"/>
  <c r="J897" i="41"/>
  <c r="I897" i="41"/>
  <c r="K896" i="41"/>
  <c r="J896" i="41"/>
  <c r="I896" i="41"/>
  <c r="K895" i="41"/>
  <c r="J895" i="41"/>
  <c r="I895" i="41"/>
  <c r="K894" i="41"/>
  <c r="J894" i="41"/>
  <c r="I894" i="41"/>
  <c r="K893" i="41"/>
  <c r="J893" i="41"/>
  <c r="I893" i="41"/>
  <c r="K892" i="41"/>
  <c r="J892" i="41"/>
  <c r="I892" i="41"/>
  <c r="K891" i="41"/>
  <c r="J891" i="41"/>
  <c r="I891" i="41"/>
  <c r="K890" i="41"/>
  <c r="J890" i="41"/>
  <c r="I890" i="41"/>
  <c r="K889" i="41"/>
  <c r="J889" i="41"/>
  <c r="I889" i="41"/>
  <c r="K888" i="41"/>
  <c r="J888" i="41"/>
  <c r="I888" i="41"/>
  <c r="K887" i="41"/>
  <c r="J887" i="41"/>
  <c r="I887" i="41"/>
  <c r="K886" i="41"/>
  <c r="J886" i="41"/>
  <c r="I886" i="41"/>
  <c r="K885" i="41"/>
  <c r="J885" i="41"/>
  <c r="I885" i="41"/>
  <c r="K884" i="41"/>
  <c r="J884" i="41"/>
  <c r="I884" i="41"/>
  <c r="K883" i="41"/>
  <c r="J883" i="41"/>
  <c r="I883" i="41"/>
  <c r="K882" i="41"/>
  <c r="J882" i="41"/>
  <c r="I882" i="41"/>
  <c r="K881" i="41"/>
  <c r="J881" i="41"/>
  <c r="I881" i="41"/>
  <c r="K880" i="41"/>
  <c r="J880" i="41"/>
  <c r="I880" i="41"/>
  <c r="K879" i="41"/>
  <c r="J879" i="41"/>
  <c r="I879" i="41"/>
  <c r="K878" i="41"/>
  <c r="J878" i="41"/>
  <c r="I878" i="41"/>
  <c r="K877" i="41"/>
  <c r="J877" i="41"/>
  <c r="I877" i="41"/>
  <c r="K876" i="41"/>
  <c r="J876" i="41"/>
  <c r="I876" i="41"/>
  <c r="K875" i="41"/>
  <c r="J875" i="41"/>
  <c r="I875" i="41"/>
  <c r="K874" i="41"/>
  <c r="J874" i="41"/>
  <c r="I874" i="41"/>
  <c r="K873" i="41"/>
  <c r="J873" i="41"/>
  <c r="I873" i="41"/>
  <c r="K872" i="41"/>
  <c r="J872" i="41"/>
  <c r="I872" i="41"/>
  <c r="K871" i="41"/>
  <c r="J871" i="41"/>
  <c r="I871" i="41"/>
  <c r="K870" i="41"/>
  <c r="J870" i="41"/>
  <c r="I870" i="41"/>
  <c r="K869" i="41"/>
  <c r="J869" i="41"/>
  <c r="I869" i="41"/>
  <c r="K868" i="41"/>
  <c r="J868" i="41"/>
  <c r="I868" i="41"/>
  <c r="K867" i="41"/>
  <c r="J867" i="41"/>
  <c r="I867" i="41"/>
  <c r="K866" i="41"/>
  <c r="J866" i="41"/>
  <c r="I866" i="41"/>
  <c r="K865" i="41"/>
  <c r="J865" i="41"/>
  <c r="I865" i="41"/>
  <c r="K864" i="41"/>
  <c r="J864" i="41"/>
  <c r="I864" i="41"/>
  <c r="K863" i="41"/>
  <c r="J863" i="41"/>
  <c r="I863" i="41"/>
  <c r="K862" i="41"/>
  <c r="J862" i="41"/>
  <c r="I862" i="41"/>
  <c r="K861" i="41"/>
  <c r="J861" i="41"/>
  <c r="I861" i="41"/>
  <c r="K860" i="41"/>
  <c r="J860" i="41"/>
  <c r="I860" i="41"/>
  <c r="K859" i="41"/>
  <c r="J859" i="41"/>
  <c r="I859" i="41"/>
  <c r="K858" i="41"/>
  <c r="J858" i="41"/>
  <c r="I858" i="41"/>
  <c r="K857" i="41"/>
  <c r="J857" i="41"/>
  <c r="I857" i="41"/>
  <c r="K856" i="41"/>
  <c r="J856" i="41"/>
  <c r="I856" i="41"/>
  <c r="K855" i="41"/>
  <c r="J855" i="41"/>
  <c r="I855" i="41"/>
  <c r="K854" i="41"/>
  <c r="J854" i="41"/>
  <c r="I854" i="41"/>
  <c r="K853" i="41"/>
  <c r="J853" i="41"/>
  <c r="I853" i="41"/>
  <c r="K852" i="41"/>
  <c r="J852" i="41"/>
  <c r="I852" i="41"/>
  <c r="K851" i="41"/>
  <c r="J851" i="41"/>
  <c r="I851" i="41"/>
  <c r="K850" i="41"/>
  <c r="J850" i="41"/>
  <c r="I850" i="41"/>
  <c r="K849" i="41"/>
  <c r="J849" i="41"/>
  <c r="I849" i="41"/>
  <c r="K848" i="41"/>
  <c r="J848" i="41"/>
  <c r="I848" i="41"/>
  <c r="K847" i="41"/>
  <c r="J847" i="41"/>
  <c r="I847" i="41"/>
  <c r="K846" i="41"/>
  <c r="J846" i="41"/>
  <c r="I846" i="41"/>
  <c r="K845" i="41"/>
  <c r="J845" i="41"/>
  <c r="I845" i="41"/>
  <c r="K844" i="41"/>
  <c r="J844" i="41"/>
  <c r="I844" i="41"/>
  <c r="K843" i="41"/>
  <c r="J843" i="41"/>
  <c r="I843" i="41"/>
  <c r="K842" i="41"/>
  <c r="J842" i="41"/>
  <c r="I842" i="41"/>
  <c r="K841" i="41"/>
  <c r="J841" i="41"/>
  <c r="I841" i="41"/>
  <c r="K840" i="41"/>
  <c r="J840" i="41"/>
  <c r="I840" i="41"/>
  <c r="K839" i="41"/>
  <c r="J839" i="41"/>
  <c r="I839" i="41"/>
  <c r="K838" i="41"/>
  <c r="J838" i="41"/>
  <c r="I838" i="41"/>
  <c r="K837" i="41"/>
  <c r="J837" i="41"/>
  <c r="I837" i="41"/>
  <c r="K836" i="41"/>
  <c r="J836" i="41"/>
  <c r="I836" i="41"/>
  <c r="K835" i="41"/>
  <c r="J835" i="41"/>
  <c r="I835" i="41"/>
  <c r="K834" i="41"/>
  <c r="J834" i="41"/>
  <c r="I834" i="41"/>
  <c r="K833" i="41"/>
  <c r="J833" i="41"/>
  <c r="I833" i="41"/>
  <c r="K832" i="41"/>
  <c r="J832" i="41"/>
  <c r="I832" i="41"/>
  <c r="K831" i="41"/>
  <c r="J831" i="41"/>
  <c r="I831" i="41"/>
  <c r="K830" i="41"/>
  <c r="J830" i="41"/>
  <c r="I830" i="41"/>
  <c r="K829" i="41"/>
  <c r="J829" i="41"/>
  <c r="I829" i="41"/>
  <c r="K828" i="41"/>
  <c r="J828" i="41"/>
  <c r="I828" i="41"/>
  <c r="K827" i="41"/>
  <c r="J827" i="41"/>
  <c r="I827" i="41"/>
  <c r="K826" i="41"/>
  <c r="J826" i="41"/>
  <c r="I826" i="41"/>
  <c r="K825" i="41"/>
  <c r="J825" i="41"/>
  <c r="I825" i="41"/>
  <c r="K824" i="41"/>
  <c r="J824" i="41"/>
  <c r="I824" i="41"/>
  <c r="K823" i="41"/>
  <c r="J823" i="41"/>
  <c r="I823" i="41"/>
  <c r="K822" i="41"/>
  <c r="J822" i="41"/>
  <c r="I822" i="41"/>
  <c r="K821" i="41"/>
  <c r="J821" i="41"/>
  <c r="I821" i="41"/>
  <c r="K820" i="41"/>
  <c r="J820" i="41"/>
  <c r="I820" i="41"/>
  <c r="K819" i="41"/>
  <c r="J819" i="41"/>
  <c r="I819" i="41"/>
  <c r="K818" i="41"/>
  <c r="J818" i="41"/>
  <c r="I818" i="41"/>
  <c r="K817" i="41"/>
  <c r="J817" i="41"/>
  <c r="I817" i="41"/>
  <c r="K816" i="41"/>
  <c r="J816" i="41"/>
  <c r="I816" i="41"/>
  <c r="K815" i="41"/>
  <c r="J815" i="41"/>
  <c r="I815" i="41"/>
  <c r="K814" i="41"/>
  <c r="J814" i="41"/>
  <c r="I814" i="41"/>
  <c r="K813" i="41"/>
  <c r="J813" i="41"/>
  <c r="I813" i="41"/>
  <c r="K812" i="41"/>
  <c r="J812" i="41"/>
  <c r="I812" i="41"/>
  <c r="K811" i="41"/>
  <c r="J811" i="41"/>
  <c r="I811" i="41"/>
  <c r="K810" i="41"/>
  <c r="J810" i="41"/>
  <c r="I810" i="41"/>
  <c r="K809" i="41"/>
  <c r="J809" i="41"/>
  <c r="I809" i="41"/>
  <c r="K808" i="41"/>
  <c r="J808" i="41"/>
  <c r="I808" i="41"/>
  <c r="K807" i="41"/>
  <c r="J807" i="41"/>
  <c r="I807" i="41"/>
  <c r="K806" i="41"/>
  <c r="J806" i="41"/>
  <c r="I806" i="41"/>
  <c r="K805" i="41"/>
  <c r="J805" i="41"/>
  <c r="I805" i="41"/>
  <c r="K804" i="41"/>
  <c r="J804" i="41"/>
  <c r="I804" i="41"/>
  <c r="K803" i="41"/>
  <c r="J803" i="41"/>
  <c r="I803" i="41"/>
  <c r="K802" i="41"/>
  <c r="J802" i="41"/>
  <c r="I802" i="41"/>
  <c r="K801" i="41"/>
  <c r="J801" i="41"/>
  <c r="I801" i="41"/>
  <c r="K800" i="41"/>
  <c r="J800" i="41"/>
  <c r="I800" i="41"/>
  <c r="K799" i="41"/>
  <c r="J799" i="41"/>
  <c r="I799" i="41"/>
  <c r="K798" i="41"/>
  <c r="J798" i="41"/>
  <c r="I798" i="41"/>
  <c r="K797" i="41"/>
  <c r="J797" i="41"/>
  <c r="I797" i="41"/>
  <c r="K796" i="41"/>
  <c r="J796" i="41"/>
  <c r="I796" i="41"/>
  <c r="K795" i="41"/>
  <c r="J795" i="41"/>
  <c r="I795" i="41"/>
  <c r="K794" i="41"/>
  <c r="J794" i="41"/>
  <c r="I794" i="41"/>
  <c r="K793" i="41"/>
  <c r="J793" i="41"/>
  <c r="I793" i="41"/>
  <c r="K792" i="41"/>
  <c r="J792" i="41"/>
  <c r="I792" i="41"/>
  <c r="K791" i="41"/>
  <c r="J791" i="41"/>
  <c r="I791" i="41"/>
  <c r="K790" i="41"/>
  <c r="J790" i="41"/>
  <c r="I790" i="41"/>
  <c r="K789" i="41"/>
  <c r="J789" i="41"/>
  <c r="I789" i="41"/>
  <c r="K788" i="41"/>
  <c r="J788" i="41"/>
  <c r="I788" i="41"/>
  <c r="K787" i="41"/>
  <c r="J787" i="41"/>
  <c r="I787" i="41"/>
  <c r="K786" i="41"/>
  <c r="J786" i="41"/>
  <c r="I786" i="41"/>
  <c r="K785" i="41"/>
  <c r="J785" i="41"/>
  <c r="I785" i="41"/>
  <c r="K784" i="41"/>
  <c r="J784" i="41"/>
  <c r="I784" i="41"/>
  <c r="K783" i="41"/>
  <c r="J783" i="41"/>
  <c r="I783" i="41"/>
  <c r="K782" i="41"/>
  <c r="J782" i="41"/>
  <c r="I782" i="41"/>
  <c r="K781" i="41"/>
  <c r="J781" i="41"/>
  <c r="I781" i="41"/>
  <c r="K780" i="41"/>
  <c r="J780" i="41"/>
  <c r="I780" i="41"/>
  <c r="K779" i="41"/>
  <c r="J779" i="41"/>
  <c r="I779" i="41"/>
  <c r="K778" i="41"/>
  <c r="J778" i="41"/>
  <c r="I778" i="41"/>
  <c r="K777" i="41"/>
  <c r="J777" i="41"/>
  <c r="I777" i="41"/>
  <c r="K776" i="41"/>
  <c r="J776" i="41"/>
  <c r="I776" i="41"/>
  <c r="K775" i="41"/>
  <c r="J775" i="41"/>
  <c r="I775" i="41"/>
  <c r="K774" i="41"/>
  <c r="J774" i="41"/>
  <c r="I774" i="41"/>
  <c r="K773" i="41"/>
  <c r="J773" i="41"/>
  <c r="I773" i="41"/>
  <c r="K772" i="41"/>
  <c r="J772" i="41"/>
  <c r="I772" i="41"/>
  <c r="K771" i="41"/>
  <c r="J771" i="41"/>
  <c r="I771" i="41"/>
  <c r="K770" i="41"/>
  <c r="J770" i="41"/>
  <c r="I770" i="41"/>
  <c r="K769" i="41"/>
  <c r="J769" i="41"/>
  <c r="I769" i="41"/>
  <c r="K768" i="41"/>
  <c r="J768" i="41"/>
  <c r="I768" i="41"/>
  <c r="K767" i="41"/>
  <c r="J767" i="41"/>
  <c r="I767" i="41"/>
  <c r="K766" i="41"/>
  <c r="J766" i="41"/>
  <c r="I766" i="41"/>
  <c r="K765" i="41"/>
  <c r="J765" i="41"/>
  <c r="I765" i="41"/>
  <c r="K764" i="41"/>
  <c r="J764" i="41"/>
  <c r="I764" i="41"/>
  <c r="K763" i="41"/>
  <c r="J763" i="41"/>
  <c r="I763" i="41"/>
  <c r="K762" i="41"/>
  <c r="J762" i="41"/>
  <c r="I762" i="41"/>
  <c r="K761" i="41"/>
  <c r="J761" i="41"/>
  <c r="I761" i="41"/>
  <c r="K760" i="41"/>
  <c r="J760" i="41"/>
  <c r="I760" i="41"/>
  <c r="K759" i="41"/>
  <c r="J759" i="41"/>
  <c r="I759" i="41"/>
  <c r="K758" i="41"/>
  <c r="J758" i="41"/>
  <c r="I758" i="41"/>
  <c r="K757" i="41"/>
  <c r="J757" i="41"/>
  <c r="I757" i="41"/>
  <c r="K756" i="41"/>
  <c r="J756" i="41"/>
  <c r="I756" i="41"/>
  <c r="K755" i="41"/>
  <c r="J755" i="41"/>
  <c r="I755" i="41"/>
  <c r="K754" i="41"/>
  <c r="J754" i="41"/>
  <c r="I754" i="41"/>
  <c r="K753" i="41"/>
  <c r="J753" i="41"/>
  <c r="I753" i="41"/>
  <c r="K752" i="41"/>
  <c r="J752" i="41"/>
  <c r="I752" i="41"/>
  <c r="K751" i="41"/>
  <c r="J751" i="41"/>
  <c r="I751" i="41"/>
  <c r="K750" i="41"/>
  <c r="J750" i="41"/>
  <c r="I750" i="41"/>
  <c r="K749" i="41"/>
  <c r="J749" i="41"/>
  <c r="I749" i="41"/>
  <c r="K748" i="41"/>
  <c r="J748" i="41"/>
  <c r="I748" i="41"/>
  <c r="K747" i="41"/>
  <c r="J747" i="41"/>
  <c r="I747" i="41"/>
  <c r="K746" i="41"/>
  <c r="J746" i="41"/>
  <c r="I746" i="41"/>
  <c r="K745" i="41"/>
  <c r="J745" i="41"/>
  <c r="I745" i="41"/>
  <c r="K744" i="41"/>
  <c r="J744" i="41"/>
  <c r="I744" i="41"/>
  <c r="K743" i="41"/>
  <c r="J743" i="41"/>
  <c r="I743" i="41"/>
  <c r="K742" i="41"/>
  <c r="J742" i="41"/>
  <c r="I742" i="41"/>
  <c r="K741" i="41"/>
  <c r="J741" i="41"/>
  <c r="I741" i="41"/>
  <c r="K740" i="41"/>
  <c r="J740" i="41"/>
  <c r="I740" i="41"/>
  <c r="K739" i="41"/>
  <c r="J739" i="41"/>
  <c r="I739" i="41"/>
  <c r="K738" i="41"/>
  <c r="J738" i="41"/>
  <c r="I738" i="41"/>
  <c r="K737" i="41"/>
  <c r="J737" i="41"/>
  <c r="I737" i="41"/>
  <c r="K736" i="41"/>
  <c r="J736" i="41"/>
  <c r="I736" i="41"/>
  <c r="K735" i="41"/>
  <c r="J735" i="41"/>
  <c r="I735" i="41"/>
  <c r="K734" i="41"/>
  <c r="J734" i="41"/>
  <c r="I734" i="41"/>
  <c r="K733" i="41"/>
  <c r="J733" i="41"/>
  <c r="I733" i="41"/>
  <c r="K732" i="41"/>
  <c r="J732" i="41"/>
  <c r="I732" i="41"/>
  <c r="K731" i="41"/>
  <c r="J731" i="41"/>
  <c r="I731" i="41"/>
  <c r="K730" i="41"/>
  <c r="J730" i="41"/>
  <c r="I730" i="41"/>
  <c r="K729" i="41"/>
  <c r="J729" i="41"/>
  <c r="I729" i="41"/>
  <c r="K728" i="41"/>
  <c r="J728" i="41"/>
  <c r="I728" i="41"/>
  <c r="K727" i="41"/>
  <c r="J727" i="41"/>
  <c r="I727" i="41"/>
  <c r="K726" i="41"/>
  <c r="J726" i="41"/>
  <c r="I726" i="41"/>
  <c r="K725" i="41"/>
  <c r="J725" i="41"/>
  <c r="I725" i="41"/>
  <c r="K724" i="41"/>
  <c r="J724" i="41"/>
  <c r="I724" i="41"/>
  <c r="K723" i="41"/>
  <c r="J723" i="41"/>
  <c r="I723" i="41"/>
  <c r="K722" i="41"/>
  <c r="J722" i="41"/>
  <c r="I722" i="41"/>
  <c r="K721" i="41"/>
  <c r="J721" i="41"/>
  <c r="I721" i="41"/>
  <c r="K720" i="41"/>
  <c r="J720" i="41"/>
  <c r="I720" i="41"/>
  <c r="K719" i="41"/>
  <c r="J719" i="41"/>
  <c r="I719" i="41"/>
  <c r="K718" i="41"/>
  <c r="J718" i="41"/>
  <c r="I718" i="41"/>
  <c r="K717" i="41"/>
  <c r="J717" i="41"/>
  <c r="I717" i="41"/>
  <c r="K716" i="41"/>
  <c r="J716" i="41"/>
  <c r="I716" i="41"/>
  <c r="K715" i="41"/>
  <c r="J715" i="41"/>
  <c r="I715" i="41"/>
  <c r="K714" i="41"/>
  <c r="J714" i="41"/>
  <c r="I714" i="41"/>
  <c r="K713" i="41"/>
  <c r="J713" i="41"/>
  <c r="I713" i="41"/>
  <c r="K712" i="41"/>
  <c r="J712" i="41"/>
  <c r="I712" i="41"/>
  <c r="K711" i="41"/>
  <c r="J711" i="41"/>
  <c r="I711" i="41"/>
  <c r="K710" i="41"/>
  <c r="J710" i="41"/>
  <c r="I710" i="41"/>
  <c r="K709" i="41"/>
  <c r="J709" i="41"/>
  <c r="I709" i="41"/>
  <c r="K708" i="41"/>
  <c r="J708" i="41"/>
  <c r="I708" i="41"/>
  <c r="K707" i="41"/>
  <c r="J707" i="41"/>
  <c r="I707" i="41"/>
  <c r="K706" i="41"/>
  <c r="J706" i="41"/>
  <c r="I706" i="41"/>
  <c r="K705" i="41"/>
  <c r="J705" i="41"/>
  <c r="I705" i="41"/>
  <c r="K704" i="41"/>
  <c r="J704" i="41"/>
  <c r="I704" i="41"/>
  <c r="K703" i="41"/>
  <c r="J703" i="41"/>
  <c r="I703" i="41"/>
  <c r="K702" i="41"/>
  <c r="J702" i="41"/>
  <c r="I702" i="41"/>
  <c r="K701" i="41"/>
  <c r="J701" i="41"/>
  <c r="I701" i="41"/>
  <c r="K700" i="41"/>
  <c r="J700" i="41"/>
  <c r="I700" i="41"/>
  <c r="K699" i="41"/>
  <c r="J699" i="41"/>
  <c r="I699" i="41"/>
  <c r="K698" i="41"/>
  <c r="J698" i="41"/>
  <c r="I698" i="41"/>
  <c r="K697" i="41"/>
  <c r="J697" i="41"/>
  <c r="I697" i="41"/>
  <c r="K696" i="41"/>
  <c r="J696" i="41"/>
  <c r="I696" i="41"/>
  <c r="K695" i="41"/>
  <c r="J695" i="41"/>
  <c r="I695" i="41"/>
  <c r="K694" i="41"/>
  <c r="J694" i="41"/>
  <c r="I694" i="41"/>
  <c r="K693" i="41"/>
  <c r="J693" i="41"/>
  <c r="I693" i="41"/>
  <c r="K692" i="41"/>
  <c r="J692" i="41"/>
  <c r="I692" i="41"/>
  <c r="K691" i="41"/>
  <c r="J691" i="41"/>
  <c r="I691" i="41"/>
  <c r="K690" i="41"/>
  <c r="J690" i="41"/>
  <c r="I690" i="41"/>
  <c r="K689" i="41"/>
  <c r="J689" i="41"/>
  <c r="I689" i="41"/>
  <c r="K688" i="41"/>
  <c r="J688" i="41"/>
  <c r="I688" i="41"/>
  <c r="K687" i="41"/>
  <c r="J687" i="41"/>
  <c r="I687" i="41"/>
  <c r="K686" i="41"/>
  <c r="J686" i="41"/>
  <c r="I686" i="41"/>
  <c r="K685" i="41"/>
  <c r="J685" i="41"/>
  <c r="I685" i="41"/>
  <c r="K684" i="41"/>
  <c r="J684" i="41"/>
  <c r="I684" i="41"/>
  <c r="K683" i="41"/>
  <c r="J683" i="41"/>
  <c r="I683" i="41"/>
  <c r="K682" i="41"/>
  <c r="J682" i="41"/>
  <c r="I682" i="41"/>
  <c r="K681" i="41"/>
  <c r="J681" i="41"/>
  <c r="I681" i="41"/>
  <c r="K680" i="41"/>
  <c r="J680" i="41"/>
  <c r="I680" i="41"/>
  <c r="K679" i="41"/>
  <c r="J679" i="41"/>
  <c r="I679" i="41"/>
  <c r="K678" i="41"/>
  <c r="J678" i="41"/>
  <c r="I678" i="41"/>
  <c r="K677" i="41"/>
  <c r="J677" i="41"/>
  <c r="I677" i="41"/>
  <c r="K676" i="41"/>
  <c r="J676" i="41"/>
  <c r="I676" i="41"/>
  <c r="K675" i="41"/>
  <c r="J675" i="41"/>
  <c r="I675" i="41"/>
  <c r="K674" i="41"/>
  <c r="J674" i="41"/>
  <c r="I674" i="41"/>
  <c r="K673" i="41"/>
  <c r="J673" i="41"/>
  <c r="I673" i="41"/>
  <c r="K672" i="41"/>
  <c r="J672" i="41"/>
  <c r="I672" i="41"/>
  <c r="K671" i="41"/>
  <c r="J671" i="41"/>
  <c r="I671" i="41"/>
  <c r="K670" i="41"/>
  <c r="J670" i="41"/>
  <c r="I670" i="41"/>
  <c r="K669" i="41"/>
  <c r="J669" i="41"/>
  <c r="I669" i="41"/>
  <c r="K668" i="41"/>
  <c r="J668" i="41"/>
  <c r="I668" i="41"/>
  <c r="K667" i="41"/>
  <c r="J667" i="41"/>
  <c r="I667" i="41"/>
  <c r="K666" i="41"/>
  <c r="J666" i="41"/>
  <c r="I666" i="41"/>
  <c r="K665" i="41"/>
  <c r="J665" i="41"/>
  <c r="I665" i="41"/>
  <c r="K664" i="41"/>
  <c r="J664" i="41"/>
  <c r="I664" i="41"/>
  <c r="K663" i="41"/>
  <c r="J663" i="41"/>
  <c r="I663" i="41"/>
  <c r="K662" i="41"/>
  <c r="J662" i="41"/>
  <c r="I662" i="41"/>
  <c r="K661" i="41"/>
  <c r="J661" i="41"/>
  <c r="I661" i="41"/>
  <c r="K660" i="41"/>
  <c r="J660" i="41"/>
  <c r="I660" i="41"/>
  <c r="K659" i="41"/>
  <c r="J659" i="41"/>
  <c r="I659" i="41"/>
  <c r="K658" i="41"/>
  <c r="J658" i="41"/>
  <c r="I658" i="41"/>
  <c r="K657" i="41"/>
  <c r="J657" i="41"/>
  <c r="I657" i="41"/>
  <c r="K656" i="41"/>
  <c r="J656" i="41"/>
  <c r="I656" i="41"/>
  <c r="K655" i="41"/>
  <c r="J655" i="41"/>
  <c r="I655" i="41"/>
  <c r="K654" i="41"/>
  <c r="J654" i="41"/>
  <c r="I654" i="41"/>
  <c r="K653" i="41"/>
  <c r="J653" i="41"/>
  <c r="I653" i="41"/>
  <c r="K652" i="41"/>
  <c r="J652" i="41"/>
  <c r="I652" i="41"/>
  <c r="K651" i="41"/>
  <c r="J651" i="41"/>
  <c r="I651" i="41"/>
  <c r="K650" i="41"/>
  <c r="J650" i="41"/>
  <c r="I650" i="41"/>
  <c r="K649" i="41"/>
  <c r="J649" i="41"/>
  <c r="I649" i="41"/>
  <c r="K648" i="41"/>
  <c r="J648" i="41"/>
  <c r="I648" i="41"/>
  <c r="K647" i="41"/>
  <c r="J647" i="41"/>
  <c r="I647" i="41"/>
  <c r="K646" i="41"/>
  <c r="J646" i="41"/>
  <c r="I646" i="41"/>
  <c r="K645" i="41"/>
  <c r="J645" i="41"/>
  <c r="I645" i="41"/>
  <c r="K644" i="41"/>
  <c r="J644" i="41"/>
  <c r="I644" i="41"/>
  <c r="K643" i="41"/>
  <c r="J643" i="41"/>
  <c r="I643" i="41"/>
  <c r="K642" i="41"/>
  <c r="J642" i="41"/>
  <c r="I642" i="41"/>
  <c r="K641" i="41"/>
  <c r="J641" i="41"/>
  <c r="I641" i="41"/>
  <c r="K640" i="41"/>
  <c r="J640" i="41"/>
  <c r="I640" i="41"/>
  <c r="K639" i="41"/>
  <c r="J639" i="41"/>
  <c r="I639" i="41"/>
  <c r="K638" i="41"/>
  <c r="J638" i="41"/>
  <c r="I638" i="41"/>
  <c r="K637" i="41"/>
  <c r="J637" i="41"/>
  <c r="I637" i="41"/>
  <c r="K636" i="41"/>
  <c r="J636" i="41"/>
  <c r="I636" i="41"/>
  <c r="K635" i="41"/>
  <c r="J635" i="41"/>
  <c r="I635" i="41"/>
  <c r="K634" i="41"/>
  <c r="J634" i="41"/>
  <c r="I634" i="41"/>
  <c r="K633" i="41"/>
  <c r="J633" i="41"/>
  <c r="I633" i="41"/>
  <c r="K632" i="41"/>
  <c r="J632" i="41"/>
  <c r="I632" i="41"/>
  <c r="K631" i="41"/>
  <c r="J631" i="41"/>
  <c r="I631" i="41"/>
  <c r="K630" i="41"/>
  <c r="J630" i="41"/>
  <c r="I630" i="41"/>
  <c r="K629" i="41"/>
  <c r="J629" i="41"/>
  <c r="I629" i="41"/>
  <c r="K628" i="41"/>
  <c r="J628" i="41"/>
  <c r="I628" i="41"/>
  <c r="K627" i="41"/>
  <c r="J627" i="41"/>
  <c r="I627" i="41"/>
  <c r="K626" i="41"/>
  <c r="J626" i="41"/>
  <c r="I626" i="41"/>
  <c r="K625" i="41"/>
  <c r="J625" i="41"/>
  <c r="I625" i="41"/>
  <c r="K624" i="41"/>
  <c r="J624" i="41"/>
  <c r="I624" i="41"/>
  <c r="K623" i="41"/>
  <c r="J623" i="41"/>
  <c r="I623" i="41"/>
  <c r="K622" i="41"/>
  <c r="J622" i="41"/>
  <c r="I622" i="41"/>
  <c r="K621" i="41"/>
  <c r="J621" i="41"/>
  <c r="I621" i="41"/>
  <c r="K620" i="41"/>
  <c r="J620" i="41"/>
  <c r="I620" i="41"/>
  <c r="K619" i="41"/>
  <c r="J619" i="41"/>
  <c r="I619" i="41"/>
  <c r="K618" i="41"/>
  <c r="J618" i="41"/>
  <c r="I618" i="41"/>
  <c r="K617" i="41"/>
  <c r="J617" i="41"/>
  <c r="I617" i="41"/>
  <c r="K616" i="41"/>
  <c r="J616" i="41"/>
  <c r="I616" i="41"/>
  <c r="K615" i="41"/>
  <c r="J615" i="41"/>
  <c r="I615" i="41"/>
  <c r="K614" i="41"/>
  <c r="J614" i="41"/>
  <c r="I614" i="41"/>
  <c r="K613" i="41"/>
  <c r="J613" i="41"/>
  <c r="I613" i="41"/>
  <c r="K612" i="41"/>
  <c r="J612" i="41"/>
  <c r="I612" i="41"/>
  <c r="K611" i="41"/>
  <c r="J611" i="41"/>
  <c r="I611" i="41"/>
  <c r="K610" i="41"/>
  <c r="J610" i="41"/>
  <c r="I610" i="41"/>
  <c r="K609" i="41"/>
  <c r="J609" i="41"/>
  <c r="I609" i="41"/>
  <c r="K608" i="41"/>
  <c r="J608" i="41"/>
  <c r="I608" i="41"/>
  <c r="K607" i="41"/>
  <c r="J607" i="41"/>
  <c r="I607" i="41"/>
  <c r="K606" i="41"/>
  <c r="J606" i="41"/>
  <c r="I606" i="41"/>
  <c r="K605" i="41"/>
  <c r="J605" i="41"/>
  <c r="I605" i="41"/>
  <c r="K604" i="41"/>
  <c r="J604" i="41"/>
  <c r="I604" i="41"/>
  <c r="K603" i="41"/>
  <c r="J603" i="41"/>
  <c r="I603" i="41"/>
  <c r="K602" i="41"/>
  <c r="J602" i="41"/>
  <c r="I602" i="41"/>
  <c r="K601" i="41"/>
  <c r="J601" i="41"/>
  <c r="I601" i="41"/>
  <c r="K600" i="41"/>
  <c r="J600" i="41"/>
  <c r="I600" i="41"/>
  <c r="K599" i="41"/>
  <c r="J599" i="41"/>
  <c r="I599" i="41"/>
  <c r="K598" i="41"/>
  <c r="J598" i="41"/>
  <c r="I598" i="41"/>
  <c r="K597" i="41"/>
  <c r="J597" i="41"/>
  <c r="I597" i="41"/>
  <c r="K596" i="41"/>
  <c r="J596" i="41"/>
  <c r="I596" i="41"/>
  <c r="K595" i="41"/>
  <c r="J595" i="41"/>
  <c r="I595" i="41"/>
  <c r="K594" i="41"/>
  <c r="J594" i="41"/>
  <c r="I594" i="41"/>
  <c r="K593" i="41"/>
  <c r="J593" i="41"/>
  <c r="I593" i="41"/>
  <c r="K592" i="41"/>
  <c r="J592" i="41"/>
  <c r="I592" i="41"/>
  <c r="K591" i="41"/>
  <c r="J591" i="41"/>
  <c r="I591" i="41"/>
  <c r="K590" i="41"/>
  <c r="J590" i="41"/>
  <c r="I590" i="41"/>
  <c r="K589" i="41"/>
  <c r="J589" i="41"/>
  <c r="I589" i="41"/>
  <c r="K588" i="41"/>
  <c r="J588" i="41"/>
  <c r="I588" i="41"/>
  <c r="K587" i="41"/>
  <c r="J587" i="41"/>
  <c r="I587" i="41"/>
  <c r="K586" i="41"/>
  <c r="J586" i="41"/>
  <c r="I586" i="41"/>
  <c r="K585" i="41"/>
  <c r="J585" i="41"/>
  <c r="I585" i="41"/>
  <c r="K584" i="41"/>
  <c r="J584" i="41"/>
  <c r="I584" i="41"/>
  <c r="K583" i="41"/>
  <c r="J583" i="41"/>
  <c r="I583" i="41"/>
  <c r="K582" i="41"/>
  <c r="J582" i="41"/>
  <c r="I582" i="41"/>
  <c r="K581" i="41"/>
  <c r="J581" i="41"/>
  <c r="I581" i="41"/>
  <c r="K580" i="41"/>
  <c r="J580" i="41"/>
  <c r="I580" i="41"/>
  <c r="K579" i="41"/>
  <c r="J579" i="41"/>
  <c r="I579" i="41"/>
  <c r="K578" i="41"/>
  <c r="J578" i="41"/>
  <c r="I578" i="41"/>
  <c r="K577" i="41"/>
  <c r="J577" i="41"/>
  <c r="I577" i="41"/>
  <c r="K576" i="41"/>
  <c r="J576" i="41"/>
  <c r="I576" i="41"/>
  <c r="K575" i="41"/>
  <c r="J575" i="41"/>
  <c r="I575" i="41"/>
  <c r="K574" i="41"/>
  <c r="J574" i="41"/>
  <c r="I574" i="41"/>
  <c r="K573" i="41"/>
  <c r="J573" i="41"/>
  <c r="I573" i="41"/>
  <c r="K572" i="41"/>
  <c r="J572" i="41"/>
  <c r="I572" i="41"/>
  <c r="K571" i="41"/>
  <c r="J571" i="41"/>
  <c r="I571" i="41"/>
  <c r="K570" i="41"/>
  <c r="J570" i="41"/>
  <c r="I570" i="41"/>
  <c r="K569" i="41"/>
  <c r="J569" i="41"/>
  <c r="I569" i="41"/>
  <c r="K568" i="41"/>
  <c r="J568" i="41"/>
  <c r="I568" i="41"/>
  <c r="K567" i="41"/>
  <c r="J567" i="41"/>
  <c r="I567" i="41"/>
  <c r="K566" i="41"/>
  <c r="J566" i="41"/>
  <c r="I566" i="41"/>
  <c r="K565" i="41"/>
  <c r="J565" i="41"/>
  <c r="I565" i="41"/>
  <c r="K564" i="41"/>
  <c r="J564" i="41"/>
  <c r="I564" i="41"/>
  <c r="K563" i="41"/>
  <c r="J563" i="41"/>
  <c r="I563" i="41"/>
  <c r="K562" i="41"/>
  <c r="J562" i="41"/>
  <c r="I562" i="41"/>
  <c r="K561" i="41"/>
  <c r="J561" i="41"/>
  <c r="I561" i="41"/>
  <c r="K560" i="41"/>
  <c r="J560" i="41"/>
  <c r="I560" i="41"/>
  <c r="K559" i="41"/>
  <c r="J559" i="41"/>
  <c r="I559" i="41"/>
  <c r="K558" i="41"/>
  <c r="J558" i="41"/>
  <c r="I558" i="41"/>
  <c r="K557" i="41"/>
  <c r="J557" i="41"/>
  <c r="I557" i="41"/>
  <c r="K556" i="41"/>
  <c r="J556" i="41"/>
  <c r="I556" i="41"/>
  <c r="K555" i="41"/>
  <c r="J555" i="41"/>
  <c r="I555" i="41"/>
  <c r="K554" i="41"/>
  <c r="J554" i="41"/>
  <c r="I554" i="41"/>
  <c r="K553" i="41"/>
  <c r="J553" i="41"/>
  <c r="I553" i="41"/>
  <c r="K552" i="41"/>
  <c r="J552" i="41"/>
  <c r="I552" i="41"/>
  <c r="K551" i="41"/>
  <c r="J551" i="41"/>
  <c r="I551" i="41"/>
  <c r="K550" i="41"/>
  <c r="J550" i="41"/>
  <c r="I550" i="41"/>
  <c r="K549" i="41"/>
  <c r="J549" i="41"/>
  <c r="I549" i="41"/>
  <c r="K548" i="41"/>
  <c r="J548" i="41"/>
  <c r="I548" i="41"/>
  <c r="K547" i="41"/>
  <c r="J547" i="41"/>
  <c r="I547" i="41"/>
  <c r="K546" i="41"/>
  <c r="J546" i="41"/>
  <c r="I546" i="41"/>
  <c r="K545" i="41"/>
  <c r="J545" i="41"/>
  <c r="I545" i="41"/>
  <c r="K544" i="41"/>
  <c r="J544" i="41"/>
  <c r="I544" i="41"/>
  <c r="K543" i="41"/>
  <c r="J543" i="41"/>
  <c r="I543" i="41"/>
  <c r="K542" i="41"/>
  <c r="J542" i="41"/>
  <c r="I542" i="41"/>
  <c r="K541" i="41"/>
  <c r="J541" i="41"/>
  <c r="I541" i="41"/>
  <c r="K540" i="41"/>
  <c r="J540" i="41"/>
  <c r="I540" i="41"/>
  <c r="K539" i="41"/>
  <c r="J539" i="41"/>
  <c r="I539" i="41"/>
  <c r="K538" i="41"/>
  <c r="J538" i="41"/>
  <c r="I538" i="41"/>
  <c r="K537" i="41"/>
  <c r="J537" i="41"/>
  <c r="I537" i="41"/>
  <c r="K536" i="41"/>
  <c r="J536" i="41"/>
  <c r="I536" i="41"/>
  <c r="K535" i="41"/>
  <c r="J535" i="41"/>
  <c r="I535" i="41"/>
  <c r="K534" i="41"/>
  <c r="J534" i="41"/>
  <c r="I534" i="41"/>
  <c r="K533" i="41"/>
  <c r="J533" i="41"/>
  <c r="I533" i="41"/>
  <c r="K532" i="41"/>
  <c r="J532" i="41"/>
  <c r="I532" i="41"/>
  <c r="K531" i="41"/>
  <c r="J531" i="41"/>
  <c r="I531" i="41"/>
  <c r="K530" i="41"/>
  <c r="J530" i="41"/>
  <c r="I530" i="41"/>
  <c r="K529" i="41"/>
  <c r="J529" i="41"/>
  <c r="I529" i="41"/>
  <c r="K528" i="41"/>
  <c r="J528" i="41"/>
  <c r="I528" i="41"/>
  <c r="K527" i="41"/>
  <c r="J527" i="41"/>
  <c r="I527" i="41"/>
  <c r="K526" i="41"/>
  <c r="J526" i="41"/>
  <c r="I526" i="41"/>
  <c r="K525" i="41"/>
  <c r="J525" i="41"/>
  <c r="I525" i="41"/>
  <c r="K524" i="41"/>
  <c r="J524" i="41"/>
  <c r="I524" i="41"/>
  <c r="K523" i="41"/>
  <c r="J523" i="41"/>
  <c r="I523" i="41"/>
  <c r="K522" i="41"/>
  <c r="J522" i="41"/>
  <c r="I522" i="41"/>
  <c r="K521" i="41"/>
  <c r="J521" i="41"/>
  <c r="I521" i="41"/>
  <c r="K520" i="41"/>
  <c r="J520" i="41"/>
  <c r="I520" i="41"/>
  <c r="K519" i="41"/>
  <c r="J519" i="41"/>
  <c r="I519" i="41"/>
  <c r="K518" i="41"/>
  <c r="J518" i="41"/>
  <c r="I518" i="41"/>
  <c r="K517" i="41"/>
  <c r="J517" i="41"/>
  <c r="I517" i="41"/>
  <c r="K516" i="41"/>
  <c r="J516" i="41"/>
  <c r="I516" i="41"/>
  <c r="K515" i="41"/>
  <c r="J515" i="41"/>
  <c r="I515" i="41"/>
  <c r="K514" i="41"/>
  <c r="J514" i="41"/>
  <c r="I514" i="41"/>
  <c r="K513" i="41"/>
  <c r="J513" i="41"/>
  <c r="I513" i="41"/>
  <c r="K512" i="41"/>
  <c r="J512" i="41"/>
  <c r="I512" i="41"/>
  <c r="K511" i="41"/>
  <c r="J511" i="41"/>
  <c r="I511" i="41"/>
  <c r="K510" i="41"/>
  <c r="J510" i="41"/>
  <c r="I510" i="41"/>
  <c r="K509" i="41"/>
  <c r="J509" i="41"/>
  <c r="I509" i="41"/>
  <c r="K508" i="41"/>
  <c r="J508" i="41"/>
  <c r="I508" i="41"/>
  <c r="K507" i="41"/>
  <c r="J507" i="41"/>
  <c r="I507" i="41"/>
  <c r="K506" i="41"/>
  <c r="J506" i="41"/>
  <c r="I506" i="41"/>
  <c r="K505" i="41"/>
  <c r="J505" i="41"/>
  <c r="I505" i="41"/>
  <c r="K504" i="41"/>
  <c r="J504" i="41"/>
  <c r="I504" i="41"/>
  <c r="K503" i="41"/>
  <c r="J503" i="41"/>
  <c r="I503" i="41"/>
  <c r="K502" i="41"/>
  <c r="J502" i="41"/>
  <c r="I502" i="41"/>
  <c r="K501" i="41"/>
  <c r="J501" i="41"/>
  <c r="I501" i="41"/>
  <c r="K500" i="41"/>
  <c r="J500" i="41"/>
  <c r="I500" i="41"/>
  <c r="K499" i="41"/>
  <c r="J499" i="41"/>
  <c r="I499" i="41"/>
  <c r="K498" i="41"/>
  <c r="J498" i="41"/>
  <c r="I498" i="41"/>
  <c r="K497" i="41"/>
  <c r="J497" i="41"/>
  <c r="I497" i="41"/>
  <c r="K496" i="41"/>
  <c r="J496" i="41"/>
  <c r="I496" i="41"/>
  <c r="K495" i="41"/>
  <c r="J495" i="41"/>
  <c r="I495" i="41"/>
  <c r="K494" i="41"/>
  <c r="J494" i="41"/>
  <c r="I494" i="41"/>
  <c r="K493" i="41"/>
  <c r="J493" i="41"/>
  <c r="I493" i="41"/>
  <c r="K492" i="41"/>
  <c r="J492" i="41"/>
  <c r="I492" i="41"/>
  <c r="K491" i="41"/>
  <c r="J491" i="41"/>
  <c r="I491" i="41"/>
  <c r="K490" i="41"/>
  <c r="J490" i="41"/>
  <c r="I490" i="41"/>
  <c r="K489" i="41"/>
  <c r="J489" i="41"/>
  <c r="I489" i="41"/>
  <c r="K488" i="41"/>
  <c r="J488" i="41"/>
  <c r="I488" i="41"/>
  <c r="K487" i="41"/>
  <c r="J487" i="41"/>
  <c r="I487" i="41"/>
  <c r="K486" i="41"/>
  <c r="J486" i="41"/>
  <c r="I486" i="41"/>
  <c r="K485" i="41"/>
  <c r="J485" i="41"/>
  <c r="I485" i="41"/>
  <c r="K484" i="41"/>
  <c r="J484" i="41"/>
  <c r="I484" i="41"/>
  <c r="K483" i="41"/>
  <c r="J483" i="41"/>
  <c r="I483" i="41"/>
  <c r="K482" i="41"/>
  <c r="J482" i="41"/>
  <c r="I482" i="41"/>
  <c r="K481" i="41"/>
  <c r="J481" i="41"/>
  <c r="I481" i="41"/>
  <c r="K480" i="41"/>
  <c r="J480" i="41"/>
  <c r="I480" i="41"/>
  <c r="K479" i="41"/>
  <c r="J479" i="41"/>
  <c r="I479" i="41"/>
  <c r="K478" i="41"/>
  <c r="J478" i="41"/>
  <c r="I478" i="41"/>
  <c r="K477" i="41"/>
  <c r="J477" i="41"/>
  <c r="I477" i="41"/>
  <c r="K476" i="41"/>
  <c r="J476" i="41"/>
  <c r="I476" i="41"/>
  <c r="K475" i="41"/>
  <c r="J475" i="41"/>
  <c r="I475" i="41"/>
  <c r="K474" i="41"/>
  <c r="J474" i="41"/>
  <c r="I474" i="41"/>
  <c r="K473" i="41"/>
  <c r="J473" i="41"/>
  <c r="I473" i="41"/>
  <c r="K472" i="41"/>
  <c r="J472" i="41"/>
  <c r="I472" i="41"/>
  <c r="K471" i="41"/>
  <c r="J471" i="41"/>
  <c r="I471" i="41"/>
  <c r="K470" i="41"/>
  <c r="J470" i="41"/>
  <c r="I470" i="41"/>
  <c r="K469" i="41"/>
  <c r="J469" i="41"/>
  <c r="I469" i="41"/>
  <c r="K468" i="41"/>
  <c r="J468" i="41"/>
  <c r="I468" i="41"/>
  <c r="K467" i="41"/>
  <c r="J467" i="41"/>
  <c r="I467" i="41"/>
  <c r="K466" i="41"/>
  <c r="J466" i="41"/>
  <c r="I466" i="41"/>
  <c r="K465" i="41"/>
  <c r="J465" i="41"/>
  <c r="I465" i="41"/>
  <c r="K464" i="41"/>
  <c r="J464" i="41"/>
  <c r="I464" i="41"/>
  <c r="K463" i="41"/>
  <c r="J463" i="41"/>
  <c r="I463" i="41"/>
  <c r="K462" i="41"/>
  <c r="J462" i="41"/>
  <c r="I462" i="41"/>
  <c r="K461" i="41"/>
  <c r="J461" i="41"/>
  <c r="I461" i="41"/>
  <c r="K460" i="41"/>
  <c r="J460" i="41"/>
  <c r="I460" i="41"/>
  <c r="K459" i="41"/>
  <c r="J459" i="41"/>
  <c r="I459" i="41"/>
  <c r="K458" i="41"/>
  <c r="J458" i="41"/>
  <c r="I458" i="41"/>
  <c r="K457" i="41"/>
  <c r="J457" i="41"/>
  <c r="I457" i="41"/>
  <c r="K456" i="41"/>
  <c r="J456" i="41"/>
  <c r="I456" i="41"/>
  <c r="K455" i="41"/>
  <c r="J455" i="41"/>
  <c r="I455" i="41"/>
  <c r="K454" i="41"/>
  <c r="J454" i="41"/>
  <c r="I454" i="41"/>
  <c r="K453" i="41"/>
  <c r="J453" i="41"/>
  <c r="I453" i="41"/>
  <c r="K452" i="41"/>
  <c r="J452" i="41"/>
  <c r="I452" i="41"/>
  <c r="K451" i="41"/>
  <c r="J451" i="41"/>
  <c r="I451" i="41"/>
  <c r="K450" i="41"/>
  <c r="J450" i="41"/>
  <c r="I450" i="41"/>
  <c r="K449" i="41"/>
  <c r="J449" i="41"/>
  <c r="I449" i="41"/>
  <c r="K448" i="41"/>
  <c r="J448" i="41"/>
  <c r="I448" i="41"/>
  <c r="K447" i="41"/>
  <c r="J447" i="41"/>
  <c r="I447" i="41"/>
  <c r="K446" i="41"/>
  <c r="J446" i="41"/>
  <c r="I446" i="41"/>
  <c r="K445" i="41"/>
  <c r="J445" i="41"/>
  <c r="I445" i="41"/>
  <c r="K444" i="41"/>
  <c r="J444" i="41"/>
  <c r="I444" i="41"/>
  <c r="K443" i="41"/>
  <c r="J443" i="41"/>
  <c r="I443" i="41"/>
  <c r="K442" i="41"/>
  <c r="J442" i="41"/>
  <c r="I442" i="41"/>
  <c r="K441" i="41"/>
  <c r="J441" i="41"/>
  <c r="I441" i="41"/>
  <c r="K440" i="41"/>
  <c r="J440" i="41"/>
  <c r="I440" i="41"/>
  <c r="K439" i="41"/>
  <c r="J439" i="41"/>
  <c r="I439" i="41"/>
  <c r="K438" i="41"/>
  <c r="J438" i="41"/>
  <c r="I438" i="41"/>
  <c r="K437" i="41"/>
  <c r="J437" i="41"/>
  <c r="I437" i="41"/>
  <c r="K436" i="41"/>
  <c r="J436" i="41"/>
  <c r="I436" i="41"/>
  <c r="K435" i="41"/>
  <c r="J435" i="41"/>
  <c r="I435" i="41"/>
  <c r="K434" i="41"/>
  <c r="J434" i="41"/>
  <c r="I434" i="41"/>
  <c r="K433" i="41"/>
  <c r="J433" i="41"/>
  <c r="I433" i="41"/>
  <c r="K432" i="41"/>
  <c r="J432" i="41"/>
  <c r="I432" i="41"/>
  <c r="K431" i="41"/>
  <c r="J431" i="41"/>
  <c r="I431" i="41"/>
  <c r="K430" i="41"/>
  <c r="J430" i="41"/>
  <c r="I430" i="41"/>
  <c r="K429" i="41"/>
  <c r="J429" i="41"/>
  <c r="I429" i="41"/>
  <c r="K428" i="41"/>
  <c r="J428" i="41"/>
  <c r="I428" i="41"/>
  <c r="K427" i="41"/>
  <c r="J427" i="41"/>
  <c r="I427" i="41"/>
  <c r="K426" i="41"/>
  <c r="J426" i="41"/>
  <c r="I426" i="41"/>
  <c r="K425" i="41"/>
  <c r="J425" i="41"/>
  <c r="I425" i="41"/>
  <c r="K424" i="41"/>
  <c r="J424" i="41"/>
  <c r="I424" i="41"/>
  <c r="K423" i="41"/>
  <c r="J423" i="41"/>
  <c r="I423" i="41"/>
  <c r="K422" i="41"/>
  <c r="J422" i="41"/>
  <c r="I422" i="41"/>
  <c r="K421" i="41"/>
  <c r="J421" i="41"/>
  <c r="I421" i="41"/>
  <c r="K420" i="41"/>
  <c r="J420" i="41"/>
  <c r="I420" i="41"/>
  <c r="K419" i="41"/>
  <c r="J419" i="41"/>
  <c r="I419" i="41"/>
  <c r="K418" i="41"/>
  <c r="J418" i="41"/>
  <c r="I418" i="41"/>
  <c r="K417" i="41"/>
  <c r="J417" i="41"/>
  <c r="I417" i="41"/>
  <c r="K416" i="41"/>
  <c r="J416" i="41"/>
  <c r="I416" i="41"/>
  <c r="K415" i="41"/>
  <c r="J415" i="41"/>
  <c r="I415" i="41"/>
  <c r="K414" i="41"/>
  <c r="J414" i="41"/>
  <c r="I414" i="41"/>
  <c r="K413" i="41"/>
  <c r="J413" i="41"/>
  <c r="I413" i="41"/>
  <c r="K412" i="41"/>
  <c r="J412" i="41"/>
  <c r="I412" i="41"/>
  <c r="K411" i="41"/>
  <c r="J411" i="41"/>
  <c r="I411" i="41"/>
  <c r="K410" i="41"/>
  <c r="J410" i="41"/>
  <c r="I410" i="41"/>
  <c r="K409" i="41"/>
  <c r="J409" i="41"/>
  <c r="I409" i="41"/>
  <c r="K408" i="41"/>
  <c r="J408" i="41"/>
  <c r="I408" i="41"/>
  <c r="K407" i="41"/>
  <c r="J407" i="41"/>
  <c r="I407" i="41"/>
  <c r="K406" i="41"/>
  <c r="J406" i="41"/>
  <c r="I406" i="41"/>
  <c r="K405" i="41"/>
  <c r="J405" i="41"/>
  <c r="I405" i="41"/>
  <c r="K404" i="41"/>
  <c r="J404" i="41"/>
  <c r="I404" i="41"/>
  <c r="K403" i="41"/>
  <c r="J403" i="41"/>
  <c r="I403" i="41"/>
  <c r="K402" i="41"/>
  <c r="J402" i="41"/>
  <c r="I402" i="41"/>
  <c r="K401" i="41"/>
  <c r="J401" i="41"/>
  <c r="I401" i="41"/>
  <c r="K400" i="41"/>
  <c r="J400" i="41"/>
  <c r="I400" i="41"/>
  <c r="K399" i="41"/>
  <c r="J399" i="41"/>
  <c r="I399" i="41"/>
  <c r="K398" i="41"/>
  <c r="J398" i="41"/>
  <c r="I398" i="41"/>
  <c r="K397" i="41"/>
  <c r="J397" i="41"/>
  <c r="I397" i="41"/>
  <c r="K396" i="41"/>
  <c r="J396" i="41"/>
  <c r="I396" i="41"/>
  <c r="K395" i="41"/>
  <c r="J395" i="41"/>
  <c r="I395" i="41"/>
  <c r="K394" i="41"/>
  <c r="J394" i="41"/>
  <c r="I394" i="41"/>
  <c r="K393" i="41"/>
  <c r="J393" i="41"/>
  <c r="I393" i="41"/>
  <c r="K392" i="41"/>
  <c r="J392" i="41"/>
  <c r="I392" i="41"/>
  <c r="K391" i="41"/>
  <c r="J391" i="41"/>
  <c r="I391" i="41"/>
  <c r="K390" i="41"/>
  <c r="J390" i="41"/>
  <c r="I390" i="41"/>
  <c r="K389" i="41"/>
  <c r="J389" i="41"/>
  <c r="I389" i="41"/>
  <c r="K388" i="41"/>
  <c r="J388" i="41"/>
  <c r="I388" i="41"/>
  <c r="K387" i="41"/>
  <c r="J387" i="41"/>
  <c r="I387" i="41"/>
  <c r="K386" i="41"/>
  <c r="J386" i="41"/>
  <c r="I386" i="41"/>
  <c r="K385" i="41"/>
  <c r="J385" i="41"/>
  <c r="I385" i="41"/>
  <c r="K384" i="41"/>
  <c r="J384" i="41"/>
  <c r="I384" i="41"/>
  <c r="K383" i="41"/>
  <c r="J383" i="41"/>
  <c r="I383" i="41"/>
  <c r="K382" i="41"/>
  <c r="J382" i="41"/>
  <c r="I382" i="41"/>
  <c r="K381" i="41"/>
  <c r="J381" i="41"/>
  <c r="I381" i="41"/>
  <c r="K380" i="41"/>
  <c r="J380" i="41"/>
  <c r="I380" i="41"/>
  <c r="K379" i="41"/>
  <c r="J379" i="41"/>
  <c r="I379" i="41"/>
  <c r="K378" i="41"/>
  <c r="J378" i="41"/>
  <c r="I378" i="41"/>
  <c r="K377" i="41"/>
  <c r="J377" i="41"/>
  <c r="I377" i="41"/>
  <c r="K376" i="41"/>
  <c r="J376" i="41"/>
  <c r="I376" i="41"/>
  <c r="K375" i="41"/>
  <c r="J375" i="41"/>
  <c r="I375" i="41"/>
  <c r="K374" i="41"/>
  <c r="J374" i="41"/>
  <c r="I374" i="41"/>
  <c r="K373" i="41"/>
  <c r="J373" i="41"/>
  <c r="I373" i="41"/>
  <c r="K372" i="41"/>
  <c r="J372" i="41"/>
  <c r="I372" i="41"/>
  <c r="K371" i="41"/>
  <c r="J371" i="41"/>
  <c r="I371" i="41"/>
  <c r="K370" i="41"/>
  <c r="J370" i="41"/>
  <c r="I370" i="41"/>
  <c r="K369" i="41"/>
  <c r="J369" i="41"/>
  <c r="I369" i="41"/>
  <c r="K368" i="41"/>
  <c r="J368" i="41"/>
  <c r="I368" i="41"/>
  <c r="K367" i="41"/>
  <c r="J367" i="41"/>
  <c r="I367" i="41"/>
  <c r="K366" i="41"/>
  <c r="J366" i="41"/>
  <c r="I366" i="41"/>
  <c r="K365" i="41"/>
  <c r="J365" i="41"/>
  <c r="I365" i="41"/>
  <c r="K364" i="41"/>
  <c r="J364" i="41"/>
  <c r="I364" i="41"/>
  <c r="K363" i="41"/>
  <c r="J363" i="41"/>
  <c r="I363" i="41"/>
  <c r="K362" i="41"/>
  <c r="J362" i="41"/>
  <c r="I362" i="41"/>
  <c r="K361" i="41"/>
  <c r="J361" i="41"/>
  <c r="I361" i="41"/>
  <c r="K360" i="41"/>
  <c r="J360" i="41"/>
  <c r="I360" i="41"/>
  <c r="K359" i="41"/>
  <c r="J359" i="41"/>
  <c r="I359" i="41"/>
  <c r="K358" i="41"/>
  <c r="J358" i="41"/>
  <c r="I358" i="41"/>
  <c r="K357" i="41"/>
  <c r="J357" i="41"/>
  <c r="I357" i="41"/>
  <c r="K356" i="41"/>
  <c r="J356" i="41"/>
  <c r="I356" i="41"/>
  <c r="K355" i="41"/>
  <c r="J355" i="41"/>
  <c r="I355" i="41"/>
  <c r="K354" i="41"/>
  <c r="J354" i="41"/>
  <c r="I354" i="41"/>
  <c r="K353" i="41"/>
  <c r="J353" i="41"/>
  <c r="I353" i="41"/>
  <c r="K352" i="41"/>
  <c r="J352" i="41"/>
  <c r="I352" i="41"/>
  <c r="K351" i="41"/>
  <c r="J351" i="41"/>
  <c r="I351" i="41"/>
  <c r="K350" i="41"/>
  <c r="J350" i="41"/>
  <c r="I350" i="41"/>
  <c r="K349" i="41"/>
  <c r="J349" i="41"/>
  <c r="I349" i="41"/>
  <c r="K348" i="41"/>
  <c r="J348" i="41"/>
  <c r="I348" i="41"/>
  <c r="K347" i="41"/>
  <c r="J347" i="41"/>
  <c r="I347" i="41"/>
  <c r="K346" i="41"/>
  <c r="J346" i="41"/>
  <c r="I346" i="41"/>
  <c r="K345" i="41"/>
  <c r="J345" i="41"/>
  <c r="I345" i="41"/>
  <c r="K344" i="41"/>
  <c r="J344" i="41"/>
  <c r="I344" i="41"/>
  <c r="K343" i="41"/>
  <c r="J343" i="41"/>
  <c r="I343" i="41"/>
  <c r="K342" i="41"/>
  <c r="J342" i="41"/>
  <c r="I342" i="41"/>
  <c r="K341" i="41"/>
  <c r="J341" i="41"/>
  <c r="I341" i="41"/>
  <c r="K340" i="41"/>
  <c r="J340" i="41"/>
  <c r="I340" i="41"/>
  <c r="K339" i="41"/>
  <c r="J339" i="41"/>
  <c r="I339" i="41"/>
  <c r="K338" i="41"/>
  <c r="J338" i="41"/>
  <c r="I338" i="41"/>
  <c r="K337" i="41"/>
  <c r="J337" i="41"/>
  <c r="I337" i="41"/>
  <c r="K336" i="41"/>
  <c r="J336" i="41"/>
  <c r="I336" i="41"/>
  <c r="K335" i="41"/>
  <c r="J335" i="41"/>
  <c r="I335" i="41"/>
  <c r="K334" i="41"/>
  <c r="J334" i="41"/>
  <c r="I334" i="41"/>
  <c r="K333" i="41"/>
  <c r="J333" i="41"/>
  <c r="I333" i="41"/>
  <c r="K332" i="41"/>
  <c r="J332" i="41"/>
  <c r="I332" i="41"/>
  <c r="K331" i="41"/>
  <c r="J331" i="41"/>
  <c r="I331" i="41"/>
  <c r="K330" i="41"/>
  <c r="J330" i="41"/>
  <c r="I330" i="41"/>
  <c r="K329" i="41"/>
  <c r="J329" i="41"/>
  <c r="I329" i="41"/>
  <c r="K328" i="41"/>
  <c r="J328" i="41"/>
  <c r="I328" i="41"/>
  <c r="K327" i="41"/>
  <c r="J327" i="41"/>
  <c r="I327" i="41"/>
  <c r="K326" i="41"/>
  <c r="J326" i="41"/>
  <c r="I326" i="41"/>
  <c r="K325" i="41"/>
  <c r="J325" i="41"/>
  <c r="I325" i="41"/>
  <c r="K324" i="41"/>
  <c r="J324" i="41"/>
  <c r="I324" i="41"/>
  <c r="K323" i="41"/>
  <c r="J323" i="41"/>
  <c r="I323" i="41"/>
  <c r="K322" i="41"/>
  <c r="J322" i="41"/>
  <c r="I322" i="41"/>
  <c r="K321" i="41"/>
  <c r="J321" i="41"/>
  <c r="I321" i="41"/>
  <c r="K320" i="41"/>
  <c r="J320" i="41"/>
  <c r="I320" i="41"/>
  <c r="K319" i="41"/>
  <c r="J319" i="41"/>
  <c r="I319" i="41"/>
  <c r="K318" i="41"/>
  <c r="J318" i="41"/>
  <c r="I318" i="41"/>
  <c r="K317" i="41"/>
  <c r="J317" i="41"/>
  <c r="I317" i="41"/>
  <c r="K316" i="41"/>
  <c r="J316" i="41"/>
  <c r="I316" i="41"/>
  <c r="K315" i="41"/>
  <c r="J315" i="41"/>
  <c r="I315" i="41"/>
  <c r="K314" i="41"/>
  <c r="J314" i="41"/>
  <c r="I314" i="41"/>
  <c r="K313" i="41"/>
  <c r="J313" i="41"/>
  <c r="I313" i="41"/>
  <c r="K312" i="41"/>
  <c r="J312" i="41"/>
  <c r="I312" i="41"/>
  <c r="K311" i="41"/>
  <c r="J311" i="41"/>
  <c r="I311" i="41"/>
  <c r="K310" i="41"/>
  <c r="J310" i="41"/>
  <c r="I310" i="41"/>
  <c r="K309" i="41"/>
  <c r="J309" i="41"/>
  <c r="I309" i="41"/>
  <c r="K308" i="41"/>
  <c r="J308" i="41"/>
  <c r="I308" i="41"/>
  <c r="K307" i="41"/>
  <c r="J307" i="41"/>
  <c r="I307" i="41"/>
  <c r="K306" i="41"/>
  <c r="J306" i="41"/>
  <c r="I306" i="41"/>
  <c r="K305" i="41"/>
  <c r="J305" i="41"/>
  <c r="I305" i="41"/>
  <c r="K304" i="41"/>
  <c r="J304" i="41"/>
  <c r="I304" i="41"/>
  <c r="K303" i="41"/>
  <c r="J303" i="41"/>
  <c r="I303" i="41"/>
  <c r="K302" i="41"/>
  <c r="J302" i="41"/>
  <c r="I302" i="41"/>
  <c r="K301" i="41"/>
  <c r="J301" i="41"/>
  <c r="I301" i="41"/>
  <c r="K300" i="41"/>
  <c r="J300" i="41"/>
  <c r="I300" i="41"/>
  <c r="K299" i="41"/>
  <c r="J299" i="41"/>
  <c r="I299" i="41"/>
  <c r="K298" i="41"/>
  <c r="J298" i="41"/>
  <c r="I298" i="41"/>
  <c r="K297" i="41"/>
  <c r="J297" i="41"/>
  <c r="I297" i="41"/>
  <c r="K296" i="41"/>
  <c r="J296" i="41"/>
  <c r="I296" i="41"/>
  <c r="K295" i="41"/>
  <c r="J295" i="41"/>
  <c r="I295" i="41"/>
  <c r="K294" i="41"/>
  <c r="J294" i="41"/>
  <c r="I294" i="41"/>
  <c r="K293" i="41"/>
  <c r="J293" i="41"/>
  <c r="I293" i="41"/>
  <c r="K292" i="41"/>
  <c r="J292" i="41"/>
  <c r="I292" i="41"/>
  <c r="K291" i="41"/>
  <c r="J291" i="41"/>
  <c r="I291" i="41"/>
  <c r="K290" i="41"/>
  <c r="J290" i="41"/>
  <c r="I290" i="41"/>
  <c r="K289" i="41"/>
  <c r="J289" i="41"/>
  <c r="I289" i="41"/>
  <c r="K288" i="41"/>
  <c r="J288" i="41"/>
  <c r="I288" i="41"/>
  <c r="K287" i="41"/>
  <c r="J287" i="41"/>
  <c r="I287" i="41"/>
  <c r="K286" i="41"/>
  <c r="J286" i="41"/>
  <c r="I286" i="41"/>
  <c r="K285" i="41"/>
  <c r="J285" i="41"/>
  <c r="I285" i="41"/>
  <c r="K284" i="41"/>
  <c r="J284" i="41"/>
  <c r="I284" i="41"/>
  <c r="K283" i="41"/>
  <c r="J283" i="41"/>
  <c r="I283" i="41"/>
  <c r="K282" i="41"/>
  <c r="J282" i="41"/>
  <c r="I282" i="41"/>
  <c r="K281" i="41"/>
  <c r="J281" i="41"/>
  <c r="I281" i="41"/>
  <c r="K280" i="41"/>
  <c r="J280" i="41"/>
  <c r="I280" i="41"/>
  <c r="K279" i="41"/>
  <c r="J279" i="41"/>
  <c r="I279" i="41"/>
  <c r="K278" i="41"/>
  <c r="J278" i="41"/>
  <c r="I278" i="41"/>
  <c r="K277" i="41"/>
  <c r="J277" i="41"/>
  <c r="I277" i="41"/>
  <c r="K276" i="41"/>
  <c r="J276" i="41"/>
  <c r="I276" i="41"/>
  <c r="K275" i="41"/>
  <c r="J275" i="41"/>
  <c r="I275" i="41"/>
  <c r="K274" i="41"/>
  <c r="J274" i="41"/>
  <c r="I274" i="41"/>
  <c r="K273" i="41"/>
  <c r="J273" i="41"/>
  <c r="I273" i="41"/>
  <c r="K272" i="41"/>
  <c r="J272" i="41"/>
  <c r="I272" i="41"/>
  <c r="K271" i="41"/>
  <c r="J271" i="41"/>
  <c r="I271" i="41"/>
  <c r="K270" i="41"/>
  <c r="J270" i="41"/>
  <c r="I270" i="41"/>
  <c r="K269" i="41"/>
  <c r="J269" i="41"/>
  <c r="I269" i="41"/>
  <c r="K268" i="41"/>
  <c r="J268" i="41"/>
  <c r="I268" i="41"/>
  <c r="K267" i="41"/>
  <c r="J267" i="41"/>
  <c r="I267" i="41"/>
  <c r="K266" i="41"/>
  <c r="J266" i="41"/>
  <c r="I266" i="41"/>
  <c r="K265" i="41"/>
  <c r="J265" i="41"/>
  <c r="I265" i="41"/>
  <c r="K264" i="41"/>
  <c r="J264" i="41"/>
  <c r="I264" i="41"/>
  <c r="K263" i="41"/>
  <c r="J263" i="41"/>
  <c r="I263" i="41"/>
  <c r="K262" i="41"/>
  <c r="J262" i="41"/>
  <c r="I262" i="41"/>
  <c r="K261" i="41"/>
  <c r="J261" i="41"/>
  <c r="I261" i="41"/>
  <c r="K260" i="41"/>
  <c r="J260" i="41"/>
  <c r="I260" i="41"/>
  <c r="K259" i="41"/>
  <c r="J259" i="41"/>
  <c r="I259" i="41"/>
  <c r="K258" i="41"/>
  <c r="J258" i="41"/>
  <c r="I258" i="41"/>
  <c r="K257" i="41"/>
  <c r="J257" i="41"/>
  <c r="I257" i="41"/>
  <c r="K256" i="41"/>
  <c r="J256" i="41"/>
  <c r="I256" i="41"/>
  <c r="K255" i="41"/>
  <c r="J255" i="41"/>
  <c r="I255" i="41"/>
  <c r="K254" i="41"/>
  <c r="J254" i="41"/>
  <c r="I254" i="41"/>
  <c r="K253" i="41"/>
  <c r="J253" i="41"/>
  <c r="I253" i="41"/>
  <c r="K252" i="41"/>
  <c r="J252" i="41"/>
  <c r="I252" i="41"/>
  <c r="K251" i="41"/>
  <c r="J251" i="41"/>
  <c r="I251" i="41"/>
  <c r="K250" i="41"/>
  <c r="J250" i="41"/>
  <c r="I250" i="41"/>
  <c r="K249" i="41"/>
  <c r="J249" i="41"/>
  <c r="I249" i="41"/>
  <c r="K248" i="41"/>
  <c r="J248" i="41"/>
  <c r="I248" i="41"/>
  <c r="K247" i="41"/>
  <c r="J247" i="41"/>
  <c r="I247" i="41"/>
  <c r="K246" i="41"/>
  <c r="J246" i="41"/>
  <c r="I246" i="41"/>
  <c r="K245" i="41"/>
  <c r="J245" i="41"/>
  <c r="I245" i="41"/>
  <c r="K244" i="41"/>
  <c r="J244" i="41"/>
  <c r="I244" i="41"/>
  <c r="K243" i="41"/>
  <c r="J243" i="41"/>
  <c r="I243" i="41"/>
  <c r="K242" i="41"/>
  <c r="J242" i="41"/>
  <c r="I242" i="41"/>
  <c r="K241" i="41"/>
  <c r="J241" i="41"/>
  <c r="I241" i="41"/>
  <c r="K240" i="41"/>
  <c r="J240" i="41"/>
  <c r="I240" i="41"/>
  <c r="K239" i="41"/>
  <c r="J239" i="41"/>
  <c r="I239" i="41"/>
  <c r="K238" i="41"/>
  <c r="J238" i="41"/>
  <c r="I238" i="41"/>
  <c r="K237" i="41"/>
  <c r="J237" i="41"/>
  <c r="I237" i="41"/>
  <c r="K236" i="41"/>
  <c r="J236" i="41"/>
  <c r="I236" i="41"/>
  <c r="K235" i="41"/>
  <c r="J235" i="41"/>
  <c r="I235" i="41"/>
  <c r="K234" i="41"/>
  <c r="J234" i="41"/>
  <c r="I234" i="41"/>
  <c r="K233" i="41"/>
  <c r="J233" i="41"/>
  <c r="I233" i="41"/>
  <c r="K232" i="41"/>
  <c r="J232" i="41"/>
  <c r="I232" i="41"/>
  <c r="K231" i="41"/>
  <c r="J231" i="41"/>
  <c r="I231" i="41"/>
  <c r="K230" i="41"/>
  <c r="J230" i="41"/>
  <c r="I230" i="41"/>
  <c r="K229" i="41"/>
  <c r="J229" i="41"/>
  <c r="I229" i="41"/>
  <c r="K228" i="41"/>
  <c r="J228" i="41"/>
  <c r="I228" i="41"/>
  <c r="K227" i="41"/>
  <c r="J227" i="41"/>
  <c r="I227" i="41"/>
  <c r="K226" i="41"/>
  <c r="J226" i="41"/>
  <c r="I226" i="41"/>
  <c r="K225" i="41"/>
  <c r="J225" i="41"/>
  <c r="I225" i="41"/>
  <c r="K224" i="41"/>
  <c r="J224" i="41"/>
  <c r="I224" i="41"/>
  <c r="K223" i="41"/>
  <c r="J223" i="41"/>
  <c r="I223" i="41"/>
  <c r="K222" i="41"/>
  <c r="J222" i="41"/>
  <c r="I222" i="41"/>
  <c r="K221" i="41"/>
  <c r="J221" i="41"/>
  <c r="I221" i="41"/>
  <c r="K220" i="41"/>
  <c r="J220" i="41"/>
  <c r="I220" i="41"/>
  <c r="K219" i="41"/>
  <c r="J219" i="41"/>
  <c r="I219" i="41"/>
  <c r="K218" i="41"/>
  <c r="J218" i="41"/>
  <c r="I218" i="41"/>
  <c r="K217" i="41"/>
  <c r="J217" i="41"/>
  <c r="I217" i="41"/>
  <c r="K216" i="41"/>
  <c r="J216" i="41"/>
  <c r="I216" i="41"/>
  <c r="K215" i="41"/>
  <c r="J215" i="41"/>
  <c r="I215" i="41"/>
  <c r="K214" i="41"/>
  <c r="J214" i="41"/>
  <c r="I214" i="41"/>
  <c r="K213" i="41"/>
  <c r="J213" i="41"/>
  <c r="I213" i="41"/>
  <c r="K212" i="41"/>
  <c r="J212" i="41"/>
  <c r="I212" i="41"/>
  <c r="K211" i="41"/>
  <c r="J211" i="41"/>
  <c r="I211" i="41"/>
  <c r="K210" i="41"/>
  <c r="J210" i="41"/>
  <c r="I210" i="41"/>
  <c r="K209" i="41"/>
  <c r="J209" i="41"/>
  <c r="I209" i="41"/>
  <c r="K208" i="41"/>
  <c r="J208" i="41"/>
  <c r="I208" i="41"/>
  <c r="K207" i="41"/>
  <c r="J207" i="41"/>
  <c r="I207" i="41"/>
  <c r="K206" i="41"/>
  <c r="J206" i="41"/>
  <c r="I206" i="41"/>
  <c r="K205" i="41"/>
  <c r="J205" i="41"/>
  <c r="I205" i="41"/>
  <c r="K204" i="41"/>
  <c r="J204" i="41"/>
  <c r="I204" i="41"/>
  <c r="K203" i="41"/>
  <c r="J203" i="41"/>
  <c r="I203" i="41"/>
  <c r="K202" i="41"/>
  <c r="J202" i="41"/>
  <c r="I202" i="41"/>
  <c r="K201" i="41"/>
  <c r="J201" i="41"/>
  <c r="I201" i="41"/>
  <c r="K200" i="41"/>
  <c r="J200" i="41"/>
  <c r="I200" i="41"/>
  <c r="K199" i="41"/>
  <c r="J199" i="41"/>
  <c r="I199" i="41"/>
  <c r="K198" i="41"/>
  <c r="J198" i="41"/>
  <c r="I198" i="41"/>
  <c r="K197" i="41"/>
  <c r="J197" i="41"/>
  <c r="I197" i="41"/>
  <c r="K196" i="41"/>
  <c r="J196" i="41"/>
  <c r="I196" i="41"/>
  <c r="K195" i="41"/>
  <c r="J195" i="41"/>
  <c r="I195" i="41"/>
  <c r="K194" i="41"/>
  <c r="J194" i="41"/>
  <c r="I194" i="41"/>
  <c r="K193" i="41"/>
  <c r="J193" i="41"/>
  <c r="I193" i="41"/>
  <c r="K192" i="41"/>
  <c r="J192" i="41"/>
  <c r="I192" i="41"/>
  <c r="K191" i="41"/>
  <c r="J191" i="41"/>
  <c r="I191" i="41"/>
  <c r="K190" i="41"/>
  <c r="J190" i="41"/>
  <c r="I190" i="41"/>
  <c r="K189" i="41"/>
  <c r="J189" i="41"/>
  <c r="I189" i="41"/>
  <c r="K188" i="41"/>
  <c r="J188" i="41"/>
  <c r="I188" i="41"/>
  <c r="K187" i="41"/>
  <c r="J187" i="41"/>
  <c r="I187" i="41"/>
  <c r="K186" i="41"/>
  <c r="J186" i="41"/>
  <c r="I186" i="41"/>
  <c r="K185" i="41"/>
  <c r="J185" i="41"/>
  <c r="I185" i="41"/>
  <c r="K184" i="41"/>
  <c r="J184" i="41"/>
  <c r="I184" i="41"/>
  <c r="K183" i="41"/>
  <c r="J183" i="41"/>
  <c r="I183" i="41"/>
  <c r="K182" i="41"/>
  <c r="J182" i="41"/>
  <c r="I182" i="41"/>
  <c r="K181" i="41"/>
  <c r="J181" i="41"/>
  <c r="I181" i="41"/>
  <c r="K180" i="41"/>
  <c r="J180" i="41"/>
  <c r="I180" i="41"/>
  <c r="K179" i="41"/>
  <c r="J179" i="41"/>
  <c r="I179" i="41"/>
  <c r="K178" i="41"/>
  <c r="J178" i="41"/>
  <c r="I178" i="41"/>
  <c r="K177" i="41"/>
  <c r="J177" i="41"/>
  <c r="I177" i="41"/>
  <c r="K176" i="41"/>
  <c r="J176" i="41"/>
  <c r="I176" i="41"/>
  <c r="K175" i="41"/>
  <c r="J175" i="41"/>
  <c r="I175" i="41"/>
  <c r="K174" i="41"/>
  <c r="J174" i="41"/>
  <c r="I174" i="41"/>
  <c r="K173" i="41"/>
  <c r="J173" i="41"/>
  <c r="I173" i="41"/>
  <c r="K172" i="41"/>
  <c r="J172" i="41"/>
  <c r="I172" i="41"/>
  <c r="K171" i="41"/>
  <c r="J171" i="41"/>
  <c r="I171" i="41"/>
  <c r="K170" i="41"/>
  <c r="J170" i="41"/>
  <c r="I170" i="41"/>
  <c r="K169" i="41"/>
  <c r="J169" i="41"/>
  <c r="I169" i="41"/>
  <c r="K168" i="41"/>
  <c r="J168" i="41"/>
  <c r="I168" i="41"/>
  <c r="K167" i="41"/>
  <c r="J167" i="41"/>
  <c r="I167" i="41"/>
  <c r="K166" i="41"/>
  <c r="J166" i="41"/>
  <c r="I166" i="41"/>
  <c r="K165" i="41"/>
  <c r="J165" i="41"/>
  <c r="I165" i="41"/>
  <c r="K164" i="41"/>
  <c r="J164" i="41"/>
  <c r="I164" i="41"/>
  <c r="K163" i="41"/>
  <c r="J163" i="41"/>
  <c r="I163" i="41"/>
  <c r="K162" i="41"/>
  <c r="J162" i="41"/>
  <c r="I162" i="41"/>
  <c r="K161" i="41"/>
  <c r="J161" i="41"/>
  <c r="I161" i="41"/>
  <c r="K160" i="41"/>
  <c r="J160" i="41"/>
  <c r="I160" i="41"/>
  <c r="K159" i="41"/>
  <c r="J159" i="41"/>
  <c r="I159" i="41"/>
  <c r="K158" i="41"/>
  <c r="J158" i="41"/>
  <c r="I158" i="41"/>
  <c r="K157" i="41"/>
  <c r="J157" i="41"/>
  <c r="I157" i="41"/>
  <c r="K156" i="41"/>
  <c r="J156" i="41"/>
  <c r="I156" i="41"/>
  <c r="K155" i="41"/>
  <c r="J155" i="41"/>
  <c r="I155" i="41"/>
  <c r="K154" i="41"/>
  <c r="J154" i="41"/>
  <c r="I154" i="41"/>
  <c r="K153" i="41"/>
  <c r="J153" i="41"/>
  <c r="I153" i="41"/>
  <c r="K152" i="41"/>
  <c r="J152" i="41"/>
  <c r="I152" i="41"/>
  <c r="K151" i="41"/>
  <c r="J151" i="41"/>
  <c r="I151" i="41"/>
  <c r="K150" i="41"/>
  <c r="J150" i="41"/>
  <c r="I150" i="41"/>
  <c r="K149" i="41"/>
  <c r="J149" i="41"/>
  <c r="I149" i="41"/>
  <c r="K148" i="41"/>
  <c r="J148" i="41"/>
  <c r="I148" i="41"/>
  <c r="K147" i="41"/>
  <c r="J147" i="41"/>
  <c r="I147" i="41"/>
  <c r="K146" i="41"/>
  <c r="J146" i="41"/>
  <c r="I146" i="41"/>
  <c r="K145" i="41"/>
  <c r="J145" i="41"/>
  <c r="I145" i="41"/>
  <c r="K144" i="41"/>
  <c r="J144" i="41"/>
  <c r="I144" i="41"/>
  <c r="K143" i="41"/>
  <c r="J143" i="41"/>
  <c r="I143" i="41"/>
  <c r="K142" i="41"/>
  <c r="J142" i="41"/>
  <c r="I142" i="41"/>
  <c r="K141" i="41"/>
  <c r="J141" i="41"/>
  <c r="I141" i="41"/>
  <c r="K140" i="41"/>
  <c r="J140" i="41"/>
  <c r="I140" i="41"/>
  <c r="K139" i="41"/>
  <c r="J139" i="41"/>
  <c r="I139" i="41"/>
  <c r="K138" i="41"/>
  <c r="J138" i="41"/>
  <c r="I138" i="41"/>
  <c r="K137" i="41"/>
  <c r="J137" i="41"/>
  <c r="I137" i="41"/>
  <c r="K136" i="41"/>
  <c r="J136" i="41"/>
  <c r="I136" i="41"/>
  <c r="K135" i="41"/>
  <c r="J135" i="41"/>
  <c r="I135" i="41"/>
  <c r="K134" i="41"/>
  <c r="J134" i="41"/>
  <c r="I134" i="41"/>
  <c r="K133" i="41"/>
  <c r="J133" i="41"/>
  <c r="I133" i="41"/>
  <c r="K132" i="41"/>
  <c r="J132" i="41"/>
  <c r="I132" i="41"/>
  <c r="K131" i="41"/>
  <c r="J131" i="41"/>
  <c r="I131" i="41"/>
  <c r="K130" i="41"/>
  <c r="J130" i="41"/>
  <c r="I130" i="41"/>
  <c r="K129" i="41"/>
  <c r="J129" i="41"/>
  <c r="I129" i="41"/>
  <c r="K128" i="41"/>
  <c r="J128" i="41"/>
  <c r="I128" i="41"/>
  <c r="K127" i="41"/>
  <c r="J127" i="41"/>
  <c r="I127" i="41"/>
  <c r="K126" i="41"/>
  <c r="J126" i="41"/>
  <c r="I126" i="41"/>
  <c r="K125" i="41"/>
  <c r="J125" i="41"/>
  <c r="I125" i="41"/>
  <c r="K124" i="41"/>
  <c r="J124" i="41"/>
  <c r="I124" i="41"/>
  <c r="K123" i="41"/>
  <c r="J123" i="41"/>
  <c r="I123" i="41"/>
  <c r="K122" i="41"/>
  <c r="J122" i="41"/>
  <c r="I122" i="41"/>
  <c r="K121" i="41"/>
  <c r="J121" i="41"/>
  <c r="I121" i="41"/>
  <c r="K120" i="41"/>
  <c r="J120" i="41"/>
  <c r="I120" i="41"/>
  <c r="K119" i="41"/>
  <c r="J119" i="41"/>
  <c r="I119" i="41"/>
  <c r="K118" i="41"/>
  <c r="J118" i="41"/>
  <c r="I118" i="41"/>
  <c r="K117" i="41"/>
  <c r="J117" i="41"/>
  <c r="I117" i="41"/>
  <c r="K116" i="41"/>
  <c r="J116" i="41"/>
  <c r="I116" i="41"/>
  <c r="K115" i="41"/>
  <c r="J115" i="41"/>
  <c r="I115" i="41"/>
  <c r="K114" i="41"/>
  <c r="J114" i="41"/>
  <c r="I114" i="41"/>
  <c r="K113" i="41"/>
  <c r="J113" i="41"/>
  <c r="I113" i="41"/>
  <c r="K112" i="41"/>
  <c r="J112" i="41"/>
  <c r="I112" i="41"/>
  <c r="K111" i="41"/>
  <c r="J111" i="41"/>
  <c r="I111" i="41"/>
  <c r="K110" i="41"/>
  <c r="J110" i="41"/>
  <c r="I110" i="41"/>
  <c r="K109" i="41"/>
  <c r="J109" i="41"/>
  <c r="I109" i="41"/>
  <c r="K108" i="41"/>
  <c r="J108" i="41"/>
  <c r="I108" i="41"/>
  <c r="K107" i="41"/>
  <c r="J107" i="41"/>
  <c r="I107" i="41"/>
  <c r="K106" i="41"/>
  <c r="J106" i="41"/>
  <c r="I106" i="41"/>
  <c r="K105" i="41"/>
  <c r="J105" i="41"/>
  <c r="I105" i="41"/>
  <c r="K104" i="41"/>
  <c r="J104" i="41"/>
  <c r="I104" i="41"/>
  <c r="K103" i="41"/>
  <c r="J103" i="41"/>
  <c r="I103" i="41"/>
  <c r="K102" i="41"/>
  <c r="J102" i="41"/>
  <c r="I102" i="41"/>
  <c r="K101" i="41"/>
  <c r="J101" i="41"/>
  <c r="I101" i="41"/>
  <c r="K100" i="41"/>
  <c r="J100" i="41"/>
  <c r="I100" i="41"/>
  <c r="K99" i="41"/>
  <c r="J99" i="41"/>
  <c r="I99" i="41"/>
  <c r="K98" i="41"/>
  <c r="J98" i="41"/>
  <c r="I98" i="41"/>
  <c r="K97" i="41"/>
  <c r="J97" i="41"/>
  <c r="I97" i="41"/>
  <c r="K96" i="41"/>
  <c r="J96" i="41"/>
  <c r="I96" i="41"/>
  <c r="K95" i="41"/>
  <c r="J95" i="41"/>
  <c r="I95" i="41"/>
  <c r="K94" i="41"/>
  <c r="J94" i="41"/>
  <c r="I94" i="41"/>
  <c r="K93" i="41"/>
  <c r="J93" i="41"/>
  <c r="I93" i="41"/>
  <c r="K92" i="41"/>
  <c r="J92" i="41"/>
  <c r="I92" i="41"/>
  <c r="K91" i="41"/>
  <c r="J91" i="41"/>
  <c r="I91" i="41"/>
  <c r="K90" i="41"/>
  <c r="J90" i="41"/>
  <c r="I90" i="41"/>
  <c r="K89" i="41"/>
  <c r="J89" i="41"/>
  <c r="I89" i="41"/>
  <c r="K88" i="41"/>
  <c r="J88" i="41"/>
  <c r="I88" i="41"/>
  <c r="K87" i="41"/>
  <c r="J87" i="41"/>
  <c r="I87" i="41"/>
  <c r="K86" i="41"/>
  <c r="J86" i="41"/>
  <c r="I86" i="41"/>
  <c r="K85" i="41"/>
  <c r="J85" i="41"/>
  <c r="I85" i="41"/>
  <c r="K84" i="41"/>
  <c r="J84" i="41"/>
  <c r="I84" i="41"/>
  <c r="K83" i="41"/>
  <c r="J83" i="41"/>
  <c r="I83" i="41"/>
  <c r="K82" i="41"/>
  <c r="J82" i="41"/>
  <c r="I82" i="41"/>
  <c r="K81" i="41"/>
  <c r="J81" i="41"/>
  <c r="I81" i="41"/>
  <c r="K80" i="41"/>
  <c r="J80" i="41"/>
  <c r="I80" i="41"/>
  <c r="K79" i="41"/>
  <c r="J79" i="41"/>
  <c r="I79" i="41"/>
  <c r="K78" i="41"/>
  <c r="J78" i="41"/>
  <c r="I78" i="41"/>
  <c r="K77" i="41"/>
  <c r="J77" i="41"/>
  <c r="I77" i="41"/>
  <c r="K76" i="41"/>
  <c r="J76" i="41"/>
  <c r="I76" i="41"/>
  <c r="K75" i="41"/>
  <c r="J75" i="41"/>
  <c r="I75" i="41"/>
  <c r="K74" i="41"/>
  <c r="J74" i="41"/>
  <c r="I74" i="41"/>
  <c r="K73" i="41"/>
  <c r="J73" i="41"/>
  <c r="I73" i="41"/>
  <c r="K72" i="41"/>
  <c r="J72" i="41"/>
  <c r="I72" i="41"/>
  <c r="K71" i="41"/>
  <c r="J71" i="41"/>
  <c r="I71" i="41"/>
  <c r="K70" i="41"/>
  <c r="J70" i="41"/>
  <c r="I70" i="41"/>
  <c r="K69" i="41"/>
  <c r="J69" i="41"/>
  <c r="I69" i="41"/>
  <c r="K68" i="41"/>
  <c r="J68" i="41"/>
  <c r="I68" i="41"/>
  <c r="K67" i="41"/>
  <c r="J67" i="41"/>
  <c r="I67" i="41"/>
  <c r="K66" i="41"/>
  <c r="J66" i="41"/>
  <c r="I66" i="41"/>
  <c r="K65" i="41"/>
  <c r="J65" i="41"/>
  <c r="I65" i="41"/>
  <c r="K64" i="41"/>
  <c r="J64" i="41"/>
  <c r="I64" i="41"/>
  <c r="K63" i="41"/>
  <c r="J63" i="41"/>
  <c r="I63" i="41"/>
  <c r="K62" i="41"/>
  <c r="J62" i="41"/>
  <c r="I62" i="41"/>
  <c r="K61" i="41"/>
  <c r="J61" i="41"/>
  <c r="I61" i="41"/>
  <c r="K60" i="41"/>
  <c r="J60" i="41"/>
  <c r="I60" i="41"/>
  <c r="K59" i="41"/>
  <c r="J59" i="41"/>
  <c r="I59" i="41"/>
  <c r="K58" i="41"/>
  <c r="J58" i="41"/>
  <c r="I58" i="41"/>
  <c r="K57" i="41"/>
  <c r="J57" i="41"/>
  <c r="I57" i="41"/>
  <c r="K56" i="41"/>
  <c r="J56" i="41"/>
  <c r="I56" i="41"/>
  <c r="K55" i="41"/>
  <c r="J55" i="41"/>
  <c r="I55" i="41"/>
  <c r="K54" i="41"/>
  <c r="J54" i="41"/>
  <c r="I54" i="41"/>
  <c r="K53" i="41"/>
  <c r="J53" i="41"/>
  <c r="I53" i="41"/>
  <c r="K52" i="41"/>
  <c r="J52" i="41"/>
  <c r="I52" i="41"/>
  <c r="K51" i="41"/>
  <c r="J51" i="41"/>
  <c r="I51" i="41"/>
  <c r="K50" i="41"/>
  <c r="J50" i="41"/>
  <c r="I50" i="41"/>
  <c r="K49" i="41"/>
  <c r="J49" i="41"/>
  <c r="I49" i="41"/>
  <c r="K48" i="41"/>
  <c r="J48" i="41"/>
  <c r="I48" i="41"/>
  <c r="K47" i="41"/>
  <c r="J47" i="41"/>
  <c r="I47" i="41"/>
  <c r="K46" i="41"/>
  <c r="J46" i="41"/>
  <c r="I46" i="41"/>
  <c r="K45" i="41"/>
  <c r="J45" i="41"/>
  <c r="I45" i="41"/>
  <c r="K44" i="41"/>
  <c r="J44" i="41"/>
  <c r="I44" i="41"/>
  <c r="K43" i="41"/>
  <c r="J43" i="41"/>
  <c r="I43" i="41"/>
  <c r="K42" i="41"/>
  <c r="J42" i="41"/>
  <c r="I42" i="41"/>
  <c r="K41" i="41"/>
  <c r="J41" i="41"/>
  <c r="I41" i="41"/>
  <c r="K40" i="41"/>
  <c r="J40" i="41"/>
  <c r="I40" i="41"/>
  <c r="K39" i="41"/>
  <c r="J39" i="41"/>
  <c r="I39" i="41"/>
  <c r="K38" i="41"/>
  <c r="J38" i="41"/>
  <c r="I38" i="41"/>
  <c r="K37" i="41"/>
  <c r="J37" i="41"/>
  <c r="I37" i="41"/>
  <c r="K36" i="41"/>
  <c r="J36" i="41"/>
  <c r="I36" i="41"/>
  <c r="K35" i="41"/>
  <c r="J35" i="41"/>
  <c r="I35" i="41"/>
  <c r="K34" i="41"/>
  <c r="J34" i="41"/>
  <c r="I34" i="41"/>
  <c r="K33" i="41"/>
  <c r="J33" i="41"/>
  <c r="I33" i="41"/>
  <c r="K32" i="41"/>
  <c r="J32" i="41"/>
  <c r="I32" i="41"/>
  <c r="K31" i="41"/>
  <c r="J31" i="41"/>
  <c r="I31" i="41"/>
  <c r="K30" i="41"/>
  <c r="J30" i="41"/>
  <c r="I30" i="41"/>
  <c r="K29" i="41"/>
  <c r="J29" i="41"/>
  <c r="I29" i="41"/>
  <c r="K28" i="41"/>
  <c r="J28" i="41"/>
  <c r="I28" i="41"/>
  <c r="K27" i="41"/>
  <c r="J27" i="41"/>
  <c r="I27" i="41"/>
  <c r="I26" i="41"/>
  <c r="I25" i="41"/>
  <c r="I24" i="41"/>
  <c r="I23" i="41"/>
  <c r="I22" i="41"/>
  <c r="I21" i="41"/>
  <c r="I20" i="41"/>
  <c r="I19" i="41"/>
  <c r="I18" i="41"/>
  <c r="I17" i="41"/>
  <c r="I16" i="41"/>
  <c r="I15" i="41"/>
  <c r="I14" i="41"/>
  <c r="I13" i="41"/>
  <c r="I12" i="41"/>
  <c r="I11" i="41"/>
  <c r="I10" i="41"/>
  <c r="I9" i="41"/>
  <c r="I8" i="41"/>
  <c r="I7" i="41"/>
  <c r="I6" i="41"/>
  <c r="I5" i="41"/>
  <c r="I4" i="41"/>
  <c r="J1151" i="40"/>
  <c r="I1151" i="40"/>
  <c r="K1145" i="40"/>
  <c r="K1151" i="40" s="1"/>
  <c r="K1153" i="40" s="1"/>
  <c r="J1145" i="40"/>
  <c r="I1145" i="40"/>
  <c r="H1145" i="40"/>
  <c r="G1145" i="40"/>
  <c r="F1145" i="40"/>
  <c r="E1145" i="40"/>
  <c r="D1145" i="40"/>
  <c r="C1145" i="40"/>
  <c r="B1145" i="40"/>
  <c r="K1143" i="40"/>
  <c r="K1149" i="40" s="1"/>
  <c r="J1143" i="40"/>
  <c r="J1149" i="40" s="1"/>
  <c r="J1153" i="40" s="1"/>
  <c r="I1143" i="40"/>
  <c r="I1149" i="40" s="1"/>
  <c r="I1153" i="40" s="1"/>
  <c r="H1143" i="40"/>
  <c r="G1143" i="40"/>
  <c r="F1143" i="40"/>
  <c r="E1143" i="40"/>
  <c r="D1143" i="40"/>
  <c r="C1143" i="40"/>
  <c r="B1143" i="40"/>
  <c r="S1132" i="39"/>
  <c r="R1132" i="39"/>
  <c r="Q1132" i="39"/>
  <c r="M1132" i="39"/>
  <c r="O1132" i="39" s="1"/>
  <c r="L1132" i="39"/>
  <c r="K1132" i="39"/>
  <c r="I1132" i="39"/>
  <c r="G1132" i="39"/>
  <c r="R1131" i="39"/>
  <c r="Q1131" i="39"/>
  <c r="S1131" i="39" s="1"/>
  <c r="M1131" i="39"/>
  <c r="L1131" i="39"/>
  <c r="O1131" i="39" s="1"/>
  <c r="K1131" i="39"/>
  <c r="I1131" i="39"/>
  <c r="G1131" i="39"/>
  <c r="S1130" i="39"/>
  <c r="R1130" i="39"/>
  <c r="Q1130" i="39"/>
  <c r="O1130" i="39"/>
  <c r="M1130" i="39"/>
  <c r="L1130" i="39"/>
  <c r="K1130" i="39"/>
  <c r="I1130" i="39"/>
  <c r="G1130" i="39"/>
  <c r="R1129" i="39"/>
  <c r="Q1129" i="39"/>
  <c r="S1129" i="39" s="1"/>
  <c r="M1129" i="39"/>
  <c r="L1129" i="39"/>
  <c r="O1129" i="39" s="1"/>
  <c r="K1129" i="39"/>
  <c r="I1129" i="39"/>
  <c r="G1129" i="39"/>
  <c r="S1128" i="39"/>
  <c r="R1128" i="39"/>
  <c r="Q1128" i="39"/>
  <c r="M1128" i="39"/>
  <c r="O1128" i="39" s="1"/>
  <c r="L1128" i="39"/>
  <c r="K1128" i="39"/>
  <c r="I1128" i="39"/>
  <c r="G1128" i="39"/>
  <c r="R1127" i="39"/>
  <c r="Q1127" i="39"/>
  <c r="S1127" i="39" s="1"/>
  <c r="M1127" i="39"/>
  <c r="L1127" i="39"/>
  <c r="O1127" i="39" s="1"/>
  <c r="K1127" i="39"/>
  <c r="I1127" i="39"/>
  <c r="G1127" i="39"/>
  <c r="S1126" i="39"/>
  <c r="R1126" i="39"/>
  <c r="Q1126" i="39"/>
  <c r="M1126" i="39"/>
  <c r="O1126" i="39" s="1"/>
  <c r="L1126" i="39"/>
  <c r="K1126" i="39"/>
  <c r="I1126" i="39"/>
  <c r="G1126" i="39"/>
  <c r="R1125" i="39"/>
  <c r="Q1125" i="39"/>
  <c r="S1125" i="39" s="1"/>
  <c r="M1125" i="39"/>
  <c r="L1125" i="39"/>
  <c r="O1125" i="39" s="1"/>
  <c r="K1125" i="39"/>
  <c r="I1125" i="39"/>
  <c r="G1125" i="39"/>
  <c r="S1124" i="39"/>
  <c r="R1124" i="39"/>
  <c r="Q1124" i="39"/>
  <c r="M1124" i="39"/>
  <c r="O1124" i="39" s="1"/>
  <c r="L1124" i="39"/>
  <c r="K1124" i="39"/>
  <c r="I1124" i="39"/>
  <c r="G1124" i="39"/>
  <c r="R1123" i="39"/>
  <c r="Q1123" i="39"/>
  <c r="S1123" i="39" s="1"/>
  <c r="M1123" i="39"/>
  <c r="L1123" i="39"/>
  <c r="O1123" i="39" s="1"/>
  <c r="K1123" i="39"/>
  <c r="I1123" i="39"/>
  <c r="G1123" i="39"/>
  <c r="S1122" i="39"/>
  <c r="R1122" i="39"/>
  <c r="Q1122" i="39"/>
  <c r="O1122" i="39"/>
  <c r="M1122" i="39"/>
  <c r="L1122" i="39"/>
  <c r="K1122" i="39"/>
  <c r="I1122" i="39"/>
  <c r="G1122" i="39"/>
  <c r="R1121" i="39"/>
  <c r="Q1121" i="39"/>
  <c r="S1121" i="39" s="1"/>
  <c r="M1121" i="39"/>
  <c r="L1121" i="39"/>
  <c r="O1121" i="39" s="1"/>
  <c r="K1121" i="39"/>
  <c r="I1121" i="39"/>
  <c r="G1121" i="39"/>
  <c r="S1120" i="39"/>
  <c r="R1120" i="39"/>
  <c r="Q1120" i="39"/>
  <c r="M1120" i="39"/>
  <c r="O1120" i="39" s="1"/>
  <c r="L1120" i="39"/>
  <c r="K1120" i="39"/>
  <c r="I1120" i="39"/>
  <c r="G1120" i="39"/>
  <c r="R1119" i="39"/>
  <c r="Q1119" i="39"/>
  <c r="S1119" i="39" s="1"/>
  <c r="M1119" i="39"/>
  <c r="L1119" i="39"/>
  <c r="O1119" i="39" s="1"/>
  <c r="K1119" i="39"/>
  <c r="I1119" i="39"/>
  <c r="G1119" i="39"/>
  <c r="S1118" i="39"/>
  <c r="R1118" i="39"/>
  <c r="Q1118" i="39"/>
  <c r="M1118" i="39"/>
  <c r="O1118" i="39" s="1"/>
  <c r="L1118" i="39"/>
  <c r="K1118" i="39"/>
  <c r="I1118" i="39"/>
  <c r="G1118" i="39"/>
  <c r="R1117" i="39"/>
  <c r="Q1117" i="39"/>
  <c r="S1117" i="39" s="1"/>
  <c r="M1117" i="39"/>
  <c r="L1117" i="39"/>
  <c r="O1117" i="39" s="1"/>
  <c r="K1117" i="39"/>
  <c r="I1117" i="39"/>
  <c r="G1117" i="39"/>
  <c r="S1116" i="39"/>
  <c r="R1116" i="39"/>
  <c r="Q1116" i="39"/>
  <c r="M1116" i="39"/>
  <c r="O1116" i="39" s="1"/>
  <c r="L1116" i="39"/>
  <c r="K1116" i="39"/>
  <c r="I1116" i="39"/>
  <c r="G1116" i="39"/>
  <c r="R1115" i="39"/>
  <c r="Q1115" i="39"/>
  <c r="S1115" i="39" s="1"/>
  <c r="M1115" i="39"/>
  <c r="L1115" i="39"/>
  <c r="O1115" i="39" s="1"/>
  <c r="K1115" i="39"/>
  <c r="I1115" i="39"/>
  <c r="G1115" i="39"/>
  <c r="S1114" i="39"/>
  <c r="R1114" i="39"/>
  <c r="Q1114" i="39"/>
  <c r="O1114" i="39"/>
  <c r="M1114" i="39"/>
  <c r="L1114" i="39"/>
  <c r="K1114" i="39"/>
  <c r="I1114" i="39"/>
  <c r="G1114" i="39"/>
  <c r="R1113" i="39"/>
  <c r="Q1113" i="39"/>
  <c r="S1113" i="39" s="1"/>
  <c r="M1113" i="39"/>
  <c r="L1113" i="39"/>
  <c r="O1113" i="39" s="1"/>
  <c r="K1113" i="39"/>
  <c r="I1113" i="39"/>
  <c r="G1113" i="39"/>
  <c r="S1112" i="39"/>
  <c r="R1112" i="39"/>
  <c r="Q1112" i="39"/>
  <c r="M1112" i="39"/>
  <c r="O1112" i="39" s="1"/>
  <c r="L1112" i="39"/>
  <c r="K1112" i="39"/>
  <c r="I1112" i="39"/>
  <c r="G1112" i="39"/>
  <c r="R1111" i="39"/>
  <c r="Q1111" i="39"/>
  <c r="S1111" i="39" s="1"/>
  <c r="M1111" i="39"/>
  <c r="L1111" i="39"/>
  <c r="O1111" i="39" s="1"/>
  <c r="K1111" i="39"/>
  <c r="I1111" i="39"/>
  <c r="G1111" i="39"/>
  <c r="S1110" i="39"/>
  <c r="R1110" i="39"/>
  <c r="Q1110" i="39"/>
  <c r="M1110" i="39"/>
  <c r="O1110" i="39" s="1"/>
  <c r="L1110" i="39"/>
  <c r="K1110" i="39"/>
  <c r="I1110" i="39"/>
  <c r="G1110" i="39"/>
  <c r="R1109" i="39"/>
  <c r="Q1109" i="39"/>
  <c r="S1109" i="39" s="1"/>
  <c r="M1109" i="39"/>
  <c r="L1109" i="39"/>
  <c r="O1109" i="39" s="1"/>
  <c r="K1109" i="39"/>
  <c r="I1109" i="39"/>
  <c r="G1109" i="39"/>
  <c r="S1108" i="39"/>
  <c r="R1108" i="39"/>
  <c r="Q1108" i="39"/>
  <c r="M1108" i="39"/>
  <c r="O1108" i="39" s="1"/>
  <c r="L1108" i="39"/>
  <c r="K1108" i="39"/>
  <c r="I1108" i="39"/>
  <c r="G1108" i="39"/>
  <c r="R1107" i="39"/>
  <c r="Q1107" i="39"/>
  <c r="S1107" i="39" s="1"/>
  <c r="M1107" i="39"/>
  <c r="L1107" i="39"/>
  <c r="O1107" i="39" s="1"/>
  <c r="K1107" i="39"/>
  <c r="I1107" i="39"/>
  <c r="G1107" i="39"/>
  <c r="S1106" i="39"/>
  <c r="R1106" i="39"/>
  <c r="Q1106" i="39"/>
  <c r="O1106" i="39"/>
  <c r="M1106" i="39"/>
  <c r="L1106" i="39"/>
  <c r="K1106" i="39"/>
  <c r="I1106" i="39"/>
  <c r="G1106" i="39"/>
  <c r="R1105" i="39"/>
  <c r="Q1105" i="39"/>
  <c r="S1105" i="39" s="1"/>
  <c r="M1105" i="39"/>
  <c r="L1105" i="39"/>
  <c r="O1105" i="39" s="1"/>
  <c r="K1105" i="39"/>
  <c r="I1105" i="39"/>
  <c r="G1105" i="39"/>
  <c r="S1104" i="39"/>
  <c r="R1104" i="39"/>
  <c r="Q1104" i="39"/>
  <c r="M1104" i="39"/>
  <c r="O1104" i="39" s="1"/>
  <c r="L1104" i="39"/>
  <c r="K1104" i="39"/>
  <c r="I1104" i="39"/>
  <c r="G1104" i="39"/>
  <c r="R1103" i="39"/>
  <c r="Q1103" i="39"/>
  <c r="S1103" i="39" s="1"/>
  <c r="M1103" i="39"/>
  <c r="L1103" i="39"/>
  <c r="O1103" i="39" s="1"/>
  <c r="K1103" i="39"/>
  <c r="I1103" i="39"/>
  <c r="G1103" i="39"/>
  <c r="S1102" i="39"/>
  <c r="R1102" i="39"/>
  <c r="Q1102" i="39"/>
  <c r="M1102" i="39"/>
  <c r="O1102" i="39" s="1"/>
  <c r="L1102" i="39"/>
  <c r="K1102" i="39"/>
  <c r="I1102" i="39"/>
  <c r="G1102" i="39"/>
  <c r="R1101" i="39"/>
  <c r="Q1101" i="39"/>
  <c r="S1101" i="39" s="1"/>
  <c r="M1101" i="39"/>
  <c r="L1101" i="39"/>
  <c r="O1101" i="39" s="1"/>
  <c r="K1101" i="39"/>
  <c r="I1101" i="39"/>
  <c r="G1101" i="39"/>
  <c r="S1100" i="39"/>
  <c r="R1100" i="39"/>
  <c r="Q1100" i="39"/>
  <c r="M1100" i="39"/>
  <c r="O1100" i="39" s="1"/>
  <c r="L1100" i="39"/>
  <c r="K1100" i="39"/>
  <c r="I1100" i="39"/>
  <c r="G1100" i="39"/>
  <c r="R1099" i="39"/>
  <c r="Q1099" i="39"/>
  <c r="S1099" i="39" s="1"/>
  <c r="M1099" i="39"/>
  <c r="L1099" i="39"/>
  <c r="O1099" i="39" s="1"/>
  <c r="K1099" i="39"/>
  <c r="I1099" i="39"/>
  <c r="G1099" i="39"/>
  <c r="S1098" i="39"/>
  <c r="R1098" i="39"/>
  <c r="Q1098" i="39"/>
  <c r="O1098" i="39"/>
  <c r="M1098" i="39"/>
  <c r="L1098" i="39"/>
  <c r="K1098" i="39"/>
  <c r="I1098" i="39"/>
  <c r="G1098" i="39"/>
  <c r="R1097" i="39"/>
  <c r="Q1097" i="39"/>
  <c r="S1097" i="39" s="1"/>
  <c r="M1097" i="39"/>
  <c r="L1097" i="39"/>
  <c r="O1097" i="39" s="1"/>
  <c r="K1097" i="39"/>
  <c r="I1097" i="39"/>
  <c r="G1097" i="39"/>
  <c r="S1096" i="39"/>
  <c r="R1096" i="39"/>
  <c r="Q1096" i="39"/>
  <c r="M1096" i="39"/>
  <c r="O1096" i="39" s="1"/>
  <c r="L1096" i="39"/>
  <c r="K1096" i="39"/>
  <c r="I1096" i="39"/>
  <c r="G1096" i="39"/>
  <c r="R1095" i="39"/>
  <c r="Q1095" i="39"/>
  <c r="S1095" i="39" s="1"/>
  <c r="M1095" i="39"/>
  <c r="L1095" i="39"/>
  <c r="O1095" i="39" s="1"/>
  <c r="K1095" i="39"/>
  <c r="I1095" i="39"/>
  <c r="G1095" i="39"/>
  <c r="S1094" i="39"/>
  <c r="R1094" i="39"/>
  <c r="Q1094" i="39"/>
  <c r="M1094" i="39"/>
  <c r="O1094" i="39" s="1"/>
  <c r="L1094" i="39"/>
  <c r="K1094" i="39"/>
  <c r="I1094" i="39"/>
  <c r="G1094" i="39"/>
  <c r="R1093" i="39"/>
  <c r="Q1093" i="39"/>
  <c r="S1093" i="39" s="1"/>
  <c r="M1093" i="39"/>
  <c r="L1093" i="39"/>
  <c r="O1093" i="39" s="1"/>
  <c r="K1093" i="39"/>
  <c r="I1093" i="39"/>
  <c r="G1093" i="39"/>
  <c r="S1092" i="39"/>
  <c r="R1092" i="39"/>
  <c r="Q1092" i="39"/>
  <c r="M1092" i="39"/>
  <c r="O1092" i="39" s="1"/>
  <c r="L1092" i="39"/>
  <c r="K1092" i="39"/>
  <c r="I1092" i="39"/>
  <c r="G1092" i="39"/>
  <c r="R1091" i="39"/>
  <c r="Q1091" i="39"/>
  <c r="S1091" i="39" s="1"/>
  <c r="M1091" i="39"/>
  <c r="L1091" i="39"/>
  <c r="O1091" i="39" s="1"/>
  <c r="K1091" i="39"/>
  <c r="I1091" i="39"/>
  <c r="G1091" i="39"/>
  <c r="S1090" i="39"/>
  <c r="R1090" i="39"/>
  <c r="Q1090" i="39"/>
  <c r="O1090" i="39"/>
  <c r="M1090" i="39"/>
  <c r="L1090" i="39"/>
  <c r="K1090" i="39"/>
  <c r="I1090" i="39"/>
  <c r="G1090" i="39"/>
  <c r="R1089" i="39"/>
  <c r="Q1089" i="39"/>
  <c r="S1089" i="39" s="1"/>
  <c r="M1089" i="39"/>
  <c r="L1089" i="39"/>
  <c r="O1089" i="39" s="1"/>
  <c r="K1089" i="39"/>
  <c r="I1089" i="39"/>
  <c r="G1089" i="39"/>
  <c r="S1088" i="39"/>
  <c r="R1088" i="39"/>
  <c r="Q1088" i="39"/>
  <c r="M1088" i="39"/>
  <c r="O1088" i="39" s="1"/>
  <c r="L1088" i="39"/>
  <c r="K1088" i="39"/>
  <c r="I1088" i="39"/>
  <c r="G1088" i="39"/>
  <c r="R1087" i="39"/>
  <c r="Q1087" i="39"/>
  <c r="S1087" i="39" s="1"/>
  <c r="M1087" i="39"/>
  <c r="L1087" i="39"/>
  <c r="O1087" i="39" s="1"/>
  <c r="K1087" i="39"/>
  <c r="I1087" i="39"/>
  <c r="G1087" i="39"/>
  <c r="S1086" i="39"/>
  <c r="R1086" i="39"/>
  <c r="Q1086" i="39"/>
  <c r="M1086" i="39"/>
  <c r="O1086" i="39" s="1"/>
  <c r="L1086" i="39"/>
  <c r="K1086" i="39"/>
  <c r="I1086" i="39"/>
  <c r="G1086" i="39"/>
  <c r="R1085" i="39"/>
  <c r="Q1085" i="39"/>
  <c r="S1085" i="39" s="1"/>
  <c r="M1085" i="39"/>
  <c r="L1085" i="39"/>
  <c r="O1085" i="39" s="1"/>
  <c r="K1085" i="39"/>
  <c r="I1085" i="39"/>
  <c r="G1085" i="39"/>
  <c r="S1084" i="39"/>
  <c r="R1084" i="39"/>
  <c r="Q1084" i="39"/>
  <c r="M1084" i="39"/>
  <c r="O1084" i="39" s="1"/>
  <c r="L1084" i="39"/>
  <c r="K1084" i="39"/>
  <c r="I1084" i="39"/>
  <c r="G1084" i="39"/>
  <c r="R1083" i="39"/>
  <c r="Q1083" i="39"/>
  <c r="S1083" i="39" s="1"/>
  <c r="M1083" i="39"/>
  <c r="L1083" i="39"/>
  <c r="O1083" i="39" s="1"/>
  <c r="K1083" i="39"/>
  <c r="I1083" i="39"/>
  <c r="G1083" i="39"/>
  <c r="S1082" i="39"/>
  <c r="R1082" i="39"/>
  <c r="Q1082" i="39"/>
  <c r="O1082" i="39"/>
  <c r="M1082" i="39"/>
  <c r="L1082" i="39"/>
  <c r="K1082" i="39"/>
  <c r="I1082" i="39"/>
  <c r="G1082" i="39"/>
  <c r="R1081" i="39"/>
  <c r="Q1081" i="39"/>
  <c r="S1081" i="39" s="1"/>
  <c r="M1081" i="39"/>
  <c r="L1081" i="39"/>
  <c r="O1081" i="39" s="1"/>
  <c r="K1081" i="39"/>
  <c r="I1081" i="39"/>
  <c r="G1081" i="39"/>
  <c r="S1080" i="39"/>
  <c r="R1080" i="39"/>
  <c r="Q1080" i="39"/>
  <c r="M1080" i="39"/>
  <c r="O1080" i="39" s="1"/>
  <c r="L1080" i="39"/>
  <c r="K1080" i="39"/>
  <c r="I1080" i="39"/>
  <c r="G1080" i="39"/>
  <c r="R1079" i="39"/>
  <c r="Q1079" i="39"/>
  <c r="S1079" i="39" s="1"/>
  <c r="M1079" i="39"/>
  <c r="L1079" i="39"/>
  <c r="O1079" i="39" s="1"/>
  <c r="K1079" i="39"/>
  <c r="I1079" i="39"/>
  <c r="G1079" i="39"/>
  <c r="S1078" i="39"/>
  <c r="R1078" i="39"/>
  <c r="Q1078" i="39"/>
  <c r="M1078" i="39"/>
  <c r="O1078" i="39" s="1"/>
  <c r="L1078" i="39"/>
  <c r="K1078" i="39"/>
  <c r="I1078" i="39"/>
  <c r="G1078" i="39"/>
  <c r="R1077" i="39"/>
  <c r="Q1077" i="39"/>
  <c r="S1077" i="39" s="1"/>
  <c r="P1077" i="39"/>
  <c r="N1077" i="39"/>
  <c r="M1077" i="39"/>
  <c r="L1077" i="39"/>
  <c r="K1077" i="39"/>
  <c r="J1077" i="39"/>
  <c r="I1077" i="39"/>
  <c r="S1076" i="39"/>
  <c r="R1076" i="39"/>
  <c r="Q1076" i="39"/>
  <c r="N1076" i="39"/>
  <c r="M1076" i="39"/>
  <c r="L1076" i="39"/>
  <c r="O1076" i="39" s="1"/>
  <c r="K1076" i="39"/>
  <c r="J1076" i="39"/>
  <c r="I1076" i="39"/>
  <c r="S1075" i="39"/>
  <c r="R1075" i="39"/>
  <c r="Q1075" i="39"/>
  <c r="N1075" i="39"/>
  <c r="M1075" i="39"/>
  <c r="O1075" i="39" s="1"/>
  <c r="L1075" i="39"/>
  <c r="K1075" i="39"/>
  <c r="J1075" i="39"/>
  <c r="I1075" i="39"/>
  <c r="R1074" i="39"/>
  <c r="Q1074" i="39"/>
  <c r="S1074" i="39" s="1"/>
  <c r="N1074" i="39"/>
  <c r="P1074" i="39" s="1"/>
  <c r="M1074" i="39"/>
  <c r="L1074" i="39"/>
  <c r="O1074" i="39" s="1"/>
  <c r="K1074" i="39"/>
  <c r="J1074" i="39"/>
  <c r="I1074" i="39"/>
  <c r="R1073" i="39"/>
  <c r="Q1073" i="39"/>
  <c r="S1073" i="39" s="1"/>
  <c r="N1073" i="39"/>
  <c r="M1073" i="39"/>
  <c r="O1073" i="39" s="1"/>
  <c r="L1073" i="39"/>
  <c r="P1073" i="39" s="1"/>
  <c r="K1073" i="39"/>
  <c r="J1073" i="39"/>
  <c r="I1073" i="39"/>
  <c r="R1072" i="39"/>
  <c r="S1072" i="39" s="1"/>
  <c r="Q1072" i="39"/>
  <c r="P1072" i="39"/>
  <c r="N1072" i="39"/>
  <c r="M1072" i="39"/>
  <c r="L1072" i="39"/>
  <c r="O1072" i="39" s="1"/>
  <c r="K1072" i="39"/>
  <c r="J1072" i="39"/>
  <c r="I1072" i="39"/>
  <c r="S1071" i="39"/>
  <c r="R1071" i="39"/>
  <c r="Q1071" i="39"/>
  <c r="O1071" i="39"/>
  <c r="N1071" i="39"/>
  <c r="M1071" i="39"/>
  <c r="L1071" i="39"/>
  <c r="K1071" i="39"/>
  <c r="J1071" i="39"/>
  <c r="I1071" i="39"/>
  <c r="R1070" i="39"/>
  <c r="Q1070" i="39"/>
  <c r="S1070" i="39" s="1"/>
  <c r="P1070" i="39"/>
  <c r="N1070" i="39"/>
  <c r="M1070" i="39"/>
  <c r="L1070" i="39"/>
  <c r="O1070" i="39" s="1"/>
  <c r="K1070" i="39"/>
  <c r="J1070" i="39"/>
  <c r="I1070" i="39"/>
  <c r="S1069" i="39"/>
  <c r="R1069" i="39"/>
  <c r="Q1069" i="39"/>
  <c r="O1069" i="39"/>
  <c r="N1069" i="39"/>
  <c r="M1069" i="39"/>
  <c r="L1069" i="39"/>
  <c r="P1069" i="39" s="1"/>
  <c r="K1069" i="39"/>
  <c r="J1069" i="39"/>
  <c r="I1069" i="39"/>
  <c r="R1068" i="39"/>
  <c r="S1068" i="39" s="1"/>
  <c r="Q1068" i="39"/>
  <c r="O1068" i="39"/>
  <c r="N1068" i="39"/>
  <c r="M1068" i="39"/>
  <c r="L1068" i="39"/>
  <c r="K1068" i="39"/>
  <c r="J1068" i="39"/>
  <c r="I1068" i="39"/>
  <c r="R1067" i="39"/>
  <c r="Q1067" i="39"/>
  <c r="S1067" i="39" s="1"/>
  <c r="O1067" i="39"/>
  <c r="N1067" i="39"/>
  <c r="M1067" i="39"/>
  <c r="L1067" i="39"/>
  <c r="P1067" i="39" s="1"/>
  <c r="K1067" i="39"/>
  <c r="J1067" i="39"/>
  <c r="I1067" i="39"/>
  <c r="R1066" i="39"/>
  <c r="Q1066" i="39"/>
  <c r="S1066" i="39" s="1"/>
  <c r="N1066" i="39"/>
  <c r="M1066" i="39"/>
  <c r="L1066" i="39"/>
  <c r="K1066" i="39"/>
  <c r="J1066" i="39"/>
  <c r="I1066" i="39"/>
  <c r="S1065" i="39"/>
  <c r="R1065" i="39"/>
  <c r="Q1065" i="39"/>
  <c r="O1065" i="39"/>
  <c r="N1065" i="39"/>
  <c r="M1065" i="39"/>
  <c r="L1065" i="39"/>
  <c r="P1065" i="39" s="1"/>
  <c r="K1065" i="39"/>
  <c r="J1065" i="39"/>
  <c r="I1065" i="39"/>
  <c r="R1064" i="39"/>
  <c r="S1064" i="39" s="1"/>
  <c r="Q1064" i="39"/>
  <c r="O1064" i="39"/>
  <c r="N1064" i="39"/>
  <c r="M1064" i="39"/>
  <c r="L1064" i="39"/>
  <c r="P1064" i="39" s="1"/>
  <c r="K1064" i="39"/>
  <c r="J1064" i="39"/>
  <c r="I1064" i="39"/>
  <c r="R1063" i="39"/>
  <c r="Q1063" i="39"/>
  <c r="S1063" i="39" s="1"/>
  <c r="N1063" i="39"/>
  <c r="M1063" i="39"/>
  <c r="O1063" i="39" s="1"/>
  <c r="L1063" i="39"/>
  <c r="P1063" i="39" s="1"/>
  <c r="K1063" i="39"/>
  <c r="J1063" i="39"/>
  <c r="I1063" i="39"/>
  <c r="R1062" i="39"/>
  <c r="Q1062" i="39"/>
  <c r="N1062" i="39"/>
  <c r="P1062" i="39" s="1"/>
  <c r="M1062" i="39"/>
  <c r="L1062" i="39"/>
  <c r="K1062" i="39"/>
  <c r="J1062" i="39"/>
  <c r="I1062" i="39"/>
  <c r="R1061" i="39"/>
  <c r="Q1061" i="39"/>
  <c r="S1061" i="39" s="1"/>
  <c r="N1061" i="39"/>
  <c r="M1061" i="39"/>
  <c r="L1061" i="39"/>
  <c r="O1061" i="39" s="1"/>
  <c r="K1061" i="39"/>
  <c r="J1061" i="39"/>
  <c r="I1061" i="39"/>
  <c r="S1060" i="39"/>
  <c r="R1060" i="39"/>
  <c r="Q1060" i="39"/>
  <c r="O1060" i="39"/>
  <c r="N1060" i="39"/>
  <c r="M1060" i="39"/>
  <c r="L1060" i="39"/>
  <c r="P1060" i="39" s="1"/>
  <c r="K1060" i="39"/>
  <c r="J1060" i="39"/>
  <c r="I1060" i="39"/>
  <c r="R1059" i="39"/>
  <c r="S1059" i="39" s="1"/>
  <c r="Q1059" i="39"/>
  <c r="N1059" i="39"/>
  <c r="M1059" i="39"/>
  <c r="O1059" i="39" s="1"/>
  <c r="L1059" i="39"/>
  <c r="K1059" i="39"/>
  <c r="J1059" i="39"/>
  <c r="I1059" i="39"/>
  <c r="R1058" i="39"/>
  <c r="Q1058" i="39"/>
  <c r="S1058" i="39" s="1"/>
  <c r="N1058" i="39"/>
  <c r="P1058" i="39" s="1"/>
  <c r="M1058" i="39"/>
  <c r="L1058" i="39"/>
  <c r="O1058" i="39" s="1"/>
  <c r="K1058" i="39"/>
  <c r="J1058" i="39"/>
  <c r="I1058" i="39"/>
  <c r="R1057" i="39"/>
  <c r="Q1057" i="39"/>
  <c r="S1057" i="39" s="1"/>
  <c r="N1057" i="39"/>
  <c r="M1057" i="39"/>
  <c r="O1057" i="39" s="1"/>
  <c r="L1057" i="39"/>
  <c r="P1057" i="39" s="1"/>
  <c r="K1057" i="39"/>
  <c r="J1057" i="39"/>
  <c r="I1057" i="39"/>
  <c r="R1056" i="39"/>
  <c r="S1056" i="39" s="1"/>
  <c r="Q1056" i="39"/>
  <c r="P1056" i="39"/>
  <c r="N1056" i="39"/>
  <c r="M1056" i="39"/>
  <c r="L1056" i="39"/>
  <c r="O1056" i="39" s="1"/>
  <c r="K1056" i="39"/>
  <c r="J1056" i="39"/>
  <c r="I1056" i="39"/>
  <c r="S1055" i="39"/>
  <c r="R1055" i="39"/>
  <c r="Q1055" i="39"/>
  <c r="O1055" i="39"/>
  <c r="N1055" i="39"/>
  <c r="M1055" i="39"/>
  <c r="L1055" i="39"/>
  <c r="K1055" i="39"/>
  <c r="J1055" i="39"/>
  <c r="I1055" i="39"/>
  <c r="R1054" i="39"/>
  <c r="Q1054" i="39"/>
  <c r="S1054" i="39" s="1"/>
  <c r="P1054" i="39"/>
  <c r="N1054" i="39"/>
  <c r="M1054" i="39"/>
  <c r="L1054" i="39"/>
  <c r="O1054" i="39" s="1"/>
  <c r="K1054" i="39"/>
  <c r="J1054" i="39"/>
  <c r="I1054" i="39"/>
  <c r="S1053" i="39"/>
  <c r="R1053" i="39"/>
  <c r="Q1053" i="39"/>
  <c r="O1053" i="39"/>
  <c r="N1053" i="39"/>
  <c r="M1053" i="39"/>
  <c r="L1053" i="39"/>
  <c r="P1053" i="39" s="1"/>
  <c r="K1053" i="39"/>
  <c r="J1053" i="39"/>
  <c r="I1053" i="39"/>
  <c r="R1052" i="39"/>
  <c r="S1052" i="39" s="1"/>
  <c r="Q1052" i="39"/>
  <c r="O1052" i="39"/>
  <c r="N1052" i="39"/>
  <c r="M1052" i="39"/>
  <c r="L1052" i="39"/>
  <c r="P1052" i="39" s="1"/>
  <c r="K1052" i="39"/>
  <c r="J1052" i="39"/>
  <c r="I1052" i="39"/>
  <c r="R1051" i="39"/>
  <c r="Q1051" i="39"/>
  <c r="S1051" i="39" s="1"/>
  <c r="O1051" i="39"/>
  <c r="N1051" i="39"/>
  <c r="M1051" i="39"/>
  <c r="L1051" i="39"/>
  <c r="P1051" i="39" s="1"/>
  <c r="K1051" i="39"/>
  <c r="J1051" i="39"/>
  <c r="I1051" i="39"/>
  <c r="R1050" i="39"/>
  <c r="Q1050" i="39"/>
  <c r="S1050" i="39" s="1"/>
  <c r="N1050" i="39"/>
  <c r="M1050" i="39"/>
  <c r="L1050" i="39"/>
  <c r="K1050" i="39"/>
  <c r="J1050" i="39"/>
  <c r="I1050" i="39"/>
  <c r="S1049" i="39"/>
  <c r="R1049" i="39"/>
  <c r="Q1049" i="39"/>
  <c r="N1049" i="39"/>
  <c r="M1049" i="39"/>
  <c r="L1049" i="39"/>
  <c r="O1049" i="39" s="1"/>
  <c r="K1049" i="39"/>
  <c r="J1049" i="39"/>
  <c r="I1049" i="39"/>
  <c r="S1048" i="39"/>
  <c r="R1048" i="39"/>
  <c r="Q1048" i="39"/>
  <c r="O1048" i="39"/>
  <c r="N1048" i="39"/>
  <c r="M1048" i="39"/>
  <c r="L1048" i="39"/>
  <c r="K1048" i="39"/>
  <c r="J1048" i="39"/>
  <c r="I1048" i="39"/>
  <c r="R1047" i="39"/>
  <c r="Q1047" i="39"/>
  <c r="S1047" i="39" s="1"/>
  <c r="N1047" i="39"/>
  <c r="M1047" i="39"/>
  <c r="O1047" i="39" s="1"/>
  <c r="L1047" i="39"/>
  <c r="P1047" i="39" s="1"/>
  <c r="K1047" i="39"/>
  <c r="J1047" i="39"/>
  <c r="I1047" i="39"/>
  <c r="R1046" i="39"/>
  <c r="Q1046" i="39"/>
  <c r="N1046" i="39"/>
  <c r="P1046" i="39" s="1"/>
  <c r="M1046" i="39"/>
  <c r="L1046" i="39"/>
  <c r="K1046" i="39"/>
  <c r="J1046" i="39"/>
  <c r="I1046" i="39"/>
  <c r="R1045" i="39"/>
  <c r="Q1045" i="39"/>
  <c r="S1045" i="39" s="1"/>
  <c r="P1045" i="39"/>
  <c r="N1045" i="39"/>
  <c r="M1045" i="39"/>
  <c r="L1045" i="39"/>
  <c r="O1045" i="39" s="1"/>
  <c r="K1045" i="39"/>
  <c r="J1045" i="39"/>
  <c r="I1045" i="39"/>
  <c r="S1044" i="39"/>
  <c r="R1044" i="39"/>
  <c r="Q1044" i="39"/>
  <c r="O1044" i="39"/>
  <c r="N1044" i="39"/>
  <c r="M1044" i="39"/>
  <c r="L1044" i="39"/>
  <c r="P1044" i="39" s="1"/>
  <c r="K1044" i="39"/>
  <c r="J1044" i="39"/>
  <c r="I1044" i="39"/>
  <c r="R1043" i="39"/>
  <c r="S1043" i="39" s="1"/>
  <c r="Q1043" i="39"/>
  <c r="N1043" i="39"/>
  <c r="M1043" i="39"/>
  <c r="O1043" i="39" s="1"/>
  <c r="L1043" i="39"/>
  <c r="K1043" i="39"/>
  <c r="J1043" i="39"/>
  <c r="I1043" i="39"/>
  <c r="R1042" i="39"/>
  <c r="Q1042" i="39"/>
  <c r="S1042" i="39" s="1"/>
  <c r="N1042" i="39"/>
  <c r="P1042" i="39" s="1"/>
  <c r="M1042" i="39"/>
  <c r="L1042" i="39"/>
  <c r="O1042" i="39" s="1"/>
  <c r="K1042" i="39"/>
  <c r="J1042" i="39"/>
  <c r="I1042" i="39"/>
  <c r="R1041" i="39"/>
  <c r="Q1041" i="39"/>
  <c r="S1041" i="39" s="1"/>
  <c r="N1041" i="39"/>
  <c r="M1041" i="39"/>
  <c r="O1041" i="39" s="1"/>
  <c r="L1041" i="39"/>
  <c r="P1041" i="39" s="1"/>
  <c r="K1041" i="39"/>
  <c r="J1041" i="39"/>
  <c r="I1041" i="39"/>
  <c r="R1040" i="39"/>
  <c r="S1040" i="39" s="1"/>
  <c r="Q1040" i="39"/>
  <c r="P1040" i="39"/>
  <c r="N1040" i="39"/>
  <c r="M1040" i="39"/>
  <c r="L1040" i="39"/>
  <c r="O1040" i="39" s="1"/>
  <c r="K1040" i="39"/>
  <c r="J1040" i="39"/>
  <c r="I1040" i="39"/>
  <c r="S1039" i="39"/>
  <c r="R1039" i="39"/>
  <c r="Q1039" i="39"/>
  <c r="O1039" i="39"/>
  <c r="N1039" i="39"/>
  <c r="M1039" i="39"/>
  <c r="L1039" i="39"/>
  <c r="K1039" i="39"/>
  <c r="J1039" i="39"/>
  <c r="I1039" i="39"/>
  <c r="R1038" i="39"/>
  <c r="Q1038" i="39"/>
  <c r="S1038" i="39" s="1"/>
  <c r="N1038" i="39"/>
  <c r="M1038" i="39"/>
  <c r="L1038" i="39"/>
  <c r="O1038" i="39" s="1"/>
  <c r="K1038" i="39"/>
  <c r="J1038" i="39"/>
  <c r="I1038" i="39"/>
  <c r="S1037" i="39"/>
  <c r="R1037" i="39"/>
  <c r="Q1037" i="39"/>
  <c r="O1037" i="39"/>
  <c r="N1037" i="39"/>
  <c r="M1037" i="39"/>
  <c r="L1037" i="39"/>
  <c r="P1037" i="39" s="1"/>
  <c r="K1037" i="39"/>
  <c r="J1037" i="39"/>
  <c r="I1037" i="39"/>
  <c r="R1036" i="39"/>
  <c r="S1036" i="39" s="1"/>
  <c r="Q1036" i="39"/>
  <c r="O1036" i="39"/>
  <c r="N1036" i="39"/>
  <c r="M1036" i="39"/>
  <c r="L1036" i="39"/>
  <c r="P1036" i="39" s="1"/>
  <c r="K1036" i="39"/>
  <c r="J1036" i="39"/>
  <c r="I1036" i="39"/>
  <c r="R1035" i="39"/>
  <c r="Q1035" i="39"/>
  <c r="S1035" i="39" s="1"/>
  <c r="O1035" i="39"/>
  <c r="N1035" i="39"/>
  <c r="M1035" i="39"/>
  <c r="L1035" i="39"/>
  <c r="P1035" i="39" s="1"/>
  <c r="K1035" i="39"/>
  <c r="J1035" i="39"/>
  <c r="I1035" i="39"/>
  <c r="R1034" i="39"/>
  <c r="Q1034" i="39"/>
  <c r="N1034" i="39"/>
  <c r="M1034" i="39"/>
  <c r="L1034" i="39"/>
  <c r="K1034" i="39"/>
  <c r="J1034" i="39"/>
  <c r="I1034" i="39"/>
  <c r="S1033" i="39"/>
  <c r="R1033" i="39"/>
  <c r="Q1033" i="39"/>
  <c r="O1033" i="39"/>
  <c r="N1033" i="39"/>
  <c r="M1033" i="39"/>
  <c r="L1033" i="39"/>
  <c r="P1033" i="39" s="1"/>
  <c r="K1033" i="39"/>
  <c r="J1033" i="39"/>
  <c r="I1033" i="39"/>
  <c r="R1032" i="39"/>
  <c r="S1032" i="39" s="1"/>
  <c r="Q1032" i="39"/>
  <c r="O1032" i="39"/>
  <c r="N1032" i="39"/>
  <c r="M1032" i="39"/>
  <c r="L1032" i="39"/>
  <c r="K1032" i="39"/>
  <c r="J1032" i="39"/>
  <c r="I1032" i="39"/>
  <c r="R1031" i="39"/>
  <c r="Q1031" i="39"/>
  <c r="S1031" i="39" s="1"/>
  <c r="N1031" i="39"/>
  <c r="M1031" i="39"/>
  <c r="O1031" i="39" s="1"/>
  <c r="L1031" i="39"/>
  <c r="P1031" i="39" s="1"/>
  <c r="K1031" i="39"/>
  <c r="J1031" i="39"/>
  <c r="I1031" i="39"/>
  <c r="R1030" i="39"/>
  <c r="Q1030" i="39"/>
  <c r="N1030" i="39"/>
  <c r="P1030" i="39" s="1"/>
  <c r="M1030" i="39"/>
  <c r="L1030" i="39"/>
  <c r="K1030" i="39"/>
  <c r="J1030" i="39"/>
  <c r="I1030" i="39"/>
  <c r="R1029" i="39"/>
  <c r="Q1029" i="39"/>
  <c r="S1029" i="39" s="1"/>
  <c r="P1029" i="39"/>
  <c r="N1029" i="39"/>
  <c r="M1029" i="39"/>
  <c r="L1029" i="39"/>
  <c r="O1029" i="39" s="1"/>
  <c r="K1029" i="39"/>
  <c r="J1029" i="39"/>
  <c r="I1029" i="39"/>
  <c r="S1028" i="39"/>
  <c r="R1028" i="39"/>
  <c r="Q1028" i="39"/>
  <c r="O1028" i="39"/>
  <c r="N1028" i="39"/>
  <c r="M1028" i="39"/>
  <c r="L1028" i="39"/>
  <c r="P1028" i="39" s="1"/>
  <c r="K1028" i="39"/>
  <c r="J1028" i="39"/>
  <c r="I1028" i="39"/>
  <c r="R1027" i="39"/>
  <c r="S1027" i="39" s="1"/>
  <c r="Q1027" i="39"/>
  <c r="N1027" i="39"/>
  <c r="M1027" i="39"/>
  <c r="O1027" i="39" s="1"/>
  <c r="L1027" i="39"/>
  <c r="K1027" i="39"/>
  <c r="J1027" i="39"/>
  <c r="I1027" i="39"/>
  <c r="R1026" i="39"/>
  <c r="Q1026" i="39"/>
  <c r="S1026" i="39" s="1"/>
  <c r="P1026" i="39"/>
  <c r="N1026" i="39"/>
  <c r="M1026" i="39"/>
  <c r="L1026" i="39"/>
  <c r="O1026" i="39" s="1"/>
  <c r="K1026" i="39"/>
  <c r="J1026" i="39"/>
  <c r="I1026" i="39"/>
  <c r="R1025" i="39"/>
  <c r="Q1025" i="39"/>
  <c r="S1025" i="39" s="1"/>
  <c r="N1025" i="39"/>
  <c r="M1025" i="39"/>
  <c r="O1025" i="39" s="1"/>
  <c r="L1025" i="39"/>
  <c r="P1025" i="39" s="1"/>
  <c r="K1025" i="39"/>
  <c r="J1025" i="39"/>
  <c r="I1025" i="39"/>
  <c r="R1024" i="39"/>
  <c r="S1024" i="39" s="1"/>
  <c r="Q1024" i="39"/>
  <c r="N1024" i="39"/>
  <c r="M1024" i="39"/>
  <c r="L1024" i="39"/>
  <c r="O1024" i="39" s="1"/>
  <c r="K1024" i="39"/>
  <c r="J1024" i="39"/>
  <c r="I1024" i="39"/>
  <c r="S1023" i="39"/>
  <c r="R1023" i="39"/>
  <c r="Q1023" i="39"/>
  <c r="O1023" i="39"/>
  <c r="N1023" i="39"/>
  <c r="M1023" i="39"/>
  <c r="L1023" i="39"/>
  <c r="K1023" i="39"/>
  <c r="J1023" i="39"/>
  <c r="I1023" i="39"/>
  <c r="R1022" i="39"/>
  <c r="Q1022" i="39"/>
  <c r="S1022" i="39" s="1"/>
  <c r="P1022" i="39"/>
  <c r="N1022" i="39"/>
  <c r="M1022" i="39"/>
  <c r="L1022" i="39"/>
  <c r="O1022" i="39" s="1"/>
  <c r="K1022" i="39"/>
  <c r="J1022" i="39"/>
  <c r="I1022" i="39"/>
  <c r="S1021" i="39"/>
  <c r="R1021" i="39"/>
  <c r="Q1021" i="39"/>
  <c r="O1021" i="39"/>
  <c r="N1021" i="39"/>
  <c r="M1021" i="39"/>
  <c r="L1021" i="39"/>
  <c r="P1021" i="39" s="1"/>
  <c r="K1021" i="39"/>
  <c r="J1021" i="39"/>
  <c r="I1021" i="39"/>
  <c r="R1020" i="39"/>
  <c r="S1020" i="39" s="1"/>
  <c r="Q1020" i="39"/>
  <c r="O1020" i="39"/>
  <c r="N1020" i="39"/>
  <c r="M1020" i="39"/>
  <c r="L1020" i="39"/>
  <c r="K1020" i="39"/>
  <c r="J1020" i="39"/>
  <c r="I1020" i="39"/>
  <c r="R1019" i="39"/>
  <c r="Q1019" i="39"/>
  <c r="S1019" i="39" s="1"/>
  <c r="O1019" i="39"/>
  <c r="N1019" i="39"/>
  <c r="M1019" i="39"/>
  <c r="L1019" i="39"/>
  <c r="P1019" i="39" s="1"/>
  <c r="K1019" i="39"/>
  <c r="J1019" i="39"/>
  <c r="I1019" i="39"/>
  <c r="R1018" i="39"/>
  <c r="Q1018" i="39"/>
  <c r="S1018" i="39" s="1"/>
  <c r="N1018" i="39"/>
  <c r="M1018" i="39"/>
  <c r="L1018" i="39"/>
  <c r="K1018" i="39"/>
  <c r="J1018" i="39"/>
  <c r="I1018" i="39"/>
  <c r="S1017" i="39"/>
  <c r="R1017" i="39"/>
  <c r="Q1017" i="39"/>
  <c r="O1017" i="39"/>
  <c r="N1017" i="39"/>
  <c r="M1017" i="39"/>
  <c r="L1017" i="39"/>
  <c r="P1017" i="39" s="1"/>
  <c r="K1017" i="39"/>
  <c r="J1017" i="39"/>
  <c r="I1017" i="39"/>
  <c r="R1016" i="39"/>
  <c r="S1016" i="39" s="1"/>
  <c r="Q1016" i="39"/>
  <c r="O1016" i="39"/>
  <c r="N1016" i="39"/>
  <c r="M1016" i="39"/>
  <c r="L1016" i="39"/>
  <c r="P1016" i="39" s="1"/>
  <c r="K1016" i="39"/>
  <c r="J1016" i="39"/>
  <c r="I1016" i="39"/>
  <c r="R1015" i="39"/>
  <c r="Q1015" i="39"/>
  <c r="N1015" i="39"/>
  <c r="M1015" i="39"/>
  <c r="O1015" i="39" s="1"/>
  <c r="L1015" i="39"/>
  <c r="P1015" i="39" s="1"/>
  <c r="K1015" i="39"/>
  <c r="J1015" i="39"/>
  <c r="I1015" i="39"/>
  <c r="R1014" i="39"/>
  <c r="Q1014" i="39"/>
  <c r="N1014" i="39"/>
  <c r="P1014" i="39" s="1"/>
  <c r="M1014" i="39"/>
  <c r="L1014" i="39"/>
  <c r="K1014" i="39"/>
  <c r="J1014" i="39"/>
  <c r="I1014" i="39"/>
  <c r="R1013" i="39"/>
  <c r="Q1013" i="39"/>
  <c r="S1013" i="39" s="1"/>
  <c r="P1013" i="39"/>
  <c r="N1013" i="39"/>
  <c r="M1013" i="39"/>
  <c r="L1013" i="39"/>
  <c r="K1013" i="39"/>
  <c r="J1013" i="39"/>
  <c r="I1013" i="39"/>
  <c r="S1012" i="39"/>
  <c r="R1012" i="39"/>
  <c r="Q1012" i="39"/>
  <c r="N1012" i="39"/>
  <c r="M1012" i="39"/>
  <c r="L1012" i="39"/>
  <c r="O1012" i="39" s="1"/>
  <c r="K1012" i="39"/>
  <c r="J1012" i="39"/>
  <c r="I1012" i="39"/>
  <c r="S1011" i="39"/>
  <c r="R1011" i="39"/>
  <c r="Q1011" i="39"/>
  <c r="N1011" i="39"/>
  <c r="M1011" i="39"/>
  <c r="O1011" i="39" s="1"/>
  <c r="L1011" i="39"/>
  <c r="K1011" i="39"/>
  <c r="J1011" i="39"/>
  <c r="I1011" i="39"/>
  <c r="R1010" i="39"/>
  <c r="Q1010" i="39"/>
  <c r="S1010" i="39" s="1"/>
  <c r="N1010" i="39"/>
  <c r="P1010" i="39" s="1"/>
  <c r="M1010" i="39"/>
  <c r="L1010" i="39"/>
  <c r="O1010" i="39" s="1"/>
  <c r="K1010" i="39"/>
  <c r="J1010" i="39"/>
  <c r="I1010" i="39"/>
  <c r="R1009" i="39"/>
  <c r="Q1009" i="39"/>
  <c r="S1009" i="39" s="1"/>
  <c r="N1009" i="39"/>
  <c r="M1009" i="39"/>
  <c r="O1009" i="39" s="1"/>
  <c r="L1009" i="39"/>
  <c r="P1009" i="39" s="1"/>
  <c r="K1009" i="39"/>
  <c r="J1009" i="39"/>
  <c r="I1009" i="39"/>
  <c r="R1008" i="39"/>
  <c r="S1008" i="39" s="1"/>
  <c r="Q1008" i="39"/>
  <c r="P1008" i="39"/>
  <c r="N1008" i="39"/>
  <c r="M1008" i="39"/>
  <c r="L1008" i="39"/>
  <c r="O1008" i="39" s="1"/>
  <c r="K1008" i="39"/>
  <c r="J1008" i="39"/>
  <c r="I1008" i="39"/>
  <c r="S1007" i="39"/>
  <c r="R1007" i="39"/>
  <c r="Q1007" i="39"/>
  <c r="O1007" i="39"/>
  <c r="N1007" i="39"/>
  <c r="M1007" i="39"/>
  <c r="L1007" i="39"/>
  <c r="K1007" i="39"/>
  <c r="J1007" i="39"/>
  <c r="I1007" i="39"/>
  <c r="R1006" i="39"/>
  <c r="Q1006" i="39"/>
  <c r="S1006" i="39" s="1"/>
  <c r="P1006" i="39"/>
  <c r="N1006" i="39"/>
  <c r="M1006" i="39"/>
  <c r="L1006" i="39"/>
  <c r="O1006" i="39" s="1"/>
  <c r="K1006" i="39"/>
  <c r="J1006" i="39"/>
  <c r="I1006" i="39"/>
  <c r="S1005" i="39"/>
  <c r="R1005" i="39"/>
  <c r="Q1005" i="39"/>
  <c r="O1005" i="39"/>
  <c r="N1005" i="39"/>
  <c r="M1005" i="39"/>
  <c r="L1005" i="39"/>
  <c r="P1005" i="39" s="1"/>
  <c r="K1005" i="39"/>
  <c r="J1005" i="39"/>
  <c r="I1005" i="39"/>
  <c r="R1004" i="39"/>
  <c r="S1004" i="39" s="1"/>
  <c r="Q1004" i="39"/>
  <c r="O1004" i="39"/>
  <c r="N1004" i="39"/>
  <c r="M1004" i="39"/>
  <c r="L1004" i="39"/>
  <c r="K1004" i="39"/>
  <c r="J1004" i="39"/>
  <c r="I1004" i="39"/>
  <c r="R1003" i="39"/>
  <c r="Q1003" i="39"/>
  <c r="S1003" i="39" s="1"/>
  <c r="O1003" i="39"/>
  <c r="N1003" i="39"/>
  <c r="M1003" i="39"/>
  <c r="L1003" i="39"/>
  <c r="P1003" i="39" s="1"/>
  <c r="K1003" i="39"/>
  <c r="J1003" i="39"/>
  <c r="I1003" i="39"/>
  <c r="R1002" i="39"/>
  <c r="Q1002" i="39"/>
  <c r="S1002" i="39" s="1"/>
  <c r="N1002" i="39"/>
  <c r="M1002" i="39"/>
  <c r="L1002" i="39"/>
  <c r="K1002" i="39"/>
  <c r="J1002" i="39"/>
  <c r="I1002" i="39"/>
  <c r="S1001" i="39"/>
  <c r="R1001" i="39"/>
  <c r="Q1001" i="39"/>
  <c r="O1001" i="39"/>
  <c r="N1001" i="39"/>
  <c r="M1001" i="39"/>
  <c r="L1001" i="39"/>
  <c r="P1001" i="39" s="1"/>
  <c r="K1001" i="39"/>
  <c r="J1001" i="39"/>
  <c r="I1001" i="39"/>
  <c r="R1000" i="39"/>
  <c r="S1000" i="39" s="1"/>
  <c r="Q1000" i="39"/>
  <c r="O1000" i="39"/>
  <c r="N1000" i="39"/>
  <c r="M1000" i="39"/>
  <c r="L1000" i="39"/>
  <c r="P1000" i="39" s="1"/>
  <c r="K1000" i="39"/>
  <c r="J1000" i="39"/>
  <c r="I1000" i="39"/>
  <c r="R999" i="39"/>
  <c r="Q999" i="39"/>
  <c r="S999" i="39" s="1"/>
  <c r="N999" i="39"/>
  <c r="M999" i="39"/>
  <c r="O999" i="39" s="1"/>
  <c r="L999" i="39"/>
  <c r="P999" i="39" s="1"/>
  <c r="K999" i="39"/>
  <c r="J999" i="39"/>
  <c r="I999" i="39"/>
  <c r="R998" i="39"/>
  <c r="Q998" i="39"/>
  <c r="N998" i="39"/>
  <c r="P998" i="39" s="1"/>
  <c r="M998" i="39"/>
  <c r="L998" i="39"/>
  <c r="K998" i="39"/>
  <c r="J998" i="39"/>
  <c r="I998" i="39"/>
  <c r="R997" i="39"/>
  <c r="Q997" i="39"/>
  <c r="S997" i="39" s="1"/>
  <c r="N997" i="39"/>
  <c r="M997" i="39"/>
  <c r="L997" i="39"/>
  <c r="O997" i="39" s="1"/>
  <c r="K997" i="39"/>
  <c r="J997" i="39"/>
  <c r="I997" i="39"/>
  <c r="S996" i="39"/>
  <c r="R996" i="39"/>
  <c r="Q996" i="39"/>
  <c r="O996" i="39"/>
  <c r="N996" i="39"/>
  <c r="M996" i="39"/>
  <c r="L996" i="39"/>
  <c r="P996" i="39" s="1"/>
  <c r="K996" i="39"/>
  <c r="J996" i="39"/>
  <c r="I996" i="39"/>
  <c r="R995" i="39"/>
  <c r="S995" i="39" s="1"/>
  <c r="Q995" i="39"/>
  <c r="N995" i="39"/>
  <c r="M995" i="39"/>
  <c r="O995" i="39" s="1"/>
  <c r="L995" i="39"/>
  <c r="K995" i="39"/>
  <c r="J995" i="39"/>
  <c r="I995" i="39"/>
  <c r="R994" i="39"/>
  <c r="Q994" i="39"/>
  <c r="S994" i="39" s="1"/>
  <c r="N994" i="39"/>
  <c r="P994" i="39" s="1"/>
  <c r="M994" i="39"/>
  <c r="L994" i="39"/>
  <c r="O994" i="39" s="1"/>
  <c r="K994" i="39"/>
  <c r="J994" i="39"/>
  <c r="I994" i="39"/>
  <c r="R993" i="39"/>
  <c r="Q993" i="39"/>
  <c r="S993" i="39" s="1"/>
  <c r="N993" i="39"/>
  <c r="M993" i="39"/>
  <c r="O993" i="39" s="1"/>
  <c r="L993" i="39"/>
  <c r="P993" i="39" s="1"/>
  <c r="K993" i="39"/>
  <c r="J993" i="39"/>
  <c r="I993" i="39"/>
  <c r="R992" i="39"/>
  <c r="S992" i="39" s="1"/>
  <c r="Q992" i="39"/>
  <c r="P992" i="39"/>
  <c r="N992" i="39"/>
  <c r="M992" i="39"/>
  <c r="L992" i="39"/>
  <c r="O992" i="39" s="1"/>
  <c r="K992" i="39"/>
  <c r="J992" i="39"/>
  <c r="I992" i="39"/>
  <c r="S991" i="39"/>
  <c r="R991" i="39"/>
  <c r="Q991" i="39"/>
  <c r="O991" i="39"/>
  <c r="N991" i="39"/>
  <c r="M991" i="39"/>
  <c r="L991" i="39"/>
  <c r="K991" i="39"/>
  <c r="J991" i="39"/>
  <c r="I991" i="39"/>
  <c r="R990" i="39"/>
  <c r="Q990" i="39"/>
  <c r="S990" i="39" s="1"/>
  <c r="P990" i="39"/>
  <c r="N990" i="39"/>
  <c r="M990" i="39"/>
  <c r="L990" i="39"/>
  <c r="O990" i="39" s="1"/>
  <c r="K990" i="39"/>
  <c r="J990" i="39"/>
  <c r="I990" i="39"/>
  <c r="S989" i="39"/>
  <c r="R989" i="39"/>
  <c r="Q989" i="39"/>
  <c r="O989" i="39"/>
  <c r="N989" i="39"/>
  <c r="M989" i="39"/>
  <c r="L989" i="39"/>
  <c r="P989" i="39" s="1"/>
  <c r="K989" i="39"/>
  <c r="J989" i="39"/>
  <c r="I989" i="39"/>
  <c r="R988" i="39"/>
  <c r="S988" i="39" s="1"/>
  <c r="Q988" i="39"/>
  <c r="O988" i="39"/>
  <c r="N988" i="39"/>
  <c r="M988" i="39"/>
  <c r="L988" i="39"/>
  <c r="P988" i="39" s="1"/>
  <c r="K988" i="39"/>
  <c r="J988" i="39"/>
  <c r="I988" i="39"/>
  <c r="R987" i="39"/>
  <c r="Q987" i="39"/>
  <c r="S987" i="39" s="1"/>
  <c r="O987" i="39"/>
  <c r="N987" i="39"/>
  <c r="M987" i="39"/>
  <c r="L987" i="39"/>
  <c r="P987" i="39" s="1"/>
  <c r="K987" i="39"/>
  <c r="J987" i="39"/>
  <c r="I987" i="39"/>
  <c r="R986" i="39"/>
  <c r="Q986" i="39"/>
  <c r="S986" i="39" s="1"/>
  <c r="N986" i="39"/>
  <c r="M986" i="39"/>
  <c r="L986" i="39"/>
  <c r="K986" i="39"/>
  <c r="J986" i="39"/>
  <c r="I986" i="39"/>
  <c r="S985" i="39"/>
  <c r="R985" i="39"/>
  <c r="Q985" i="39"/>
  <c r="N985" i="39"/>
  <c r="M985" i="39"/>
  <c r="L985" i="39"/>
  <c r="O985" i="39" s="1"/>
  <c r="K985" i="39"/>
  <c r="J985" i="39"/>
  <c r="I985" i="39"/>
  <c r="S984" i="39"/>
  <c r="R984" i="39"/>
  <c r="Q984" i="39"/>
  <c r="O984" i="39"/>
  <c r="N984" i="39"/>
  <c r="M984" i="39"/>
  <c r="L984" i="39"/>
  <c r="K984" i="39"/>
  <c r="J984" i="39"/>
  <c r="I984" i="39"/>
  <c r="R983" i="39"/>
  <c r="Q983" i="39"/>
  <c r="S983" i="39" s="1"/>
  <c r="N983" i="39"/>
  <c r="M983" i="39"/>
  <c r="O983" i="39" s="1"/>
  <c r="L983" i="39"/>
  <c r="P983" i="39" s="1"/>
  <c r="K983" i="39"/>
  <c r="J983" i="39"/>
  <c r="I983" i="39"/>
  <c r="R982" i="39"/>
  <c r="Q982" i="39"/>
  <c r="N982" i="39"/>
  <c r="P982" i="39" s="1"/>
  <c r="M982" i="39"/>
  <c r="L982" i="39"/>
  <c r="K982" i="39"/>
  <c r="J982" i="39"/>
  <c r="I982" i="39"/>
  <c r="R981" i="39"/>
  <c r="Q981" i="39"/>
  <c r="S981" i="39" s="1"/>
  <c r="P981" i="39"/>
  <c r="N981" i="39"/>
  <c r="M981" i="39"/>
  <c r="L981" i="39"/>
  <c r="O981" i="39" s="1"/>
  <c r="K981" i="39"/>
  <c r="J981" i="39"/>
  <c r="I981" i="39"/>
  <c r="S980" i="39"/>
  <c r="R980" i="39"/>
  <c r="Q980" i="39"/>
  <c r="O980" i="39"/>
  <c r="N980" i="39"/>
  <c r="M980" i="39"/>
  <c r="L980" i="39"/>
  <c r="P980" i="39" s="1"/>
  <c r="K980" i="39"/>
  <c r="J980" i="39"/>
  <c r="I980" i="39"/>
  <c r="R979" i="39"/>
  <c r="S979" i="39" s="1"/>
  <c r="Q979" i="39"/>
  <c r="N979" i="39"/>
  <c r="M979" i="39"/>
  <c r="O979" i="39" s="1"/>
  <c r="L979" i="39"/>
  <c r="K979" i="39"/>
  <c r="J979" i="39"/>
  <c r="I979" i="39"/>
  <c r="R978" i="39"/>
  <c r="Q978" i="39"/>
  <c r="S978" i="39" s="1"/>
  <c r="N978" i="39"/>
  <c r="P978" i="39" s="1"/>
  <c r="M978" i="39"/>
  <c r="L978" i="39"/>
  <c r="O978" i="39" s="1"/>
  <c r="K978" i="39"/>
  <c r="J978" i="39"/>
  <c r="I978" i="39"/>
  <c r="R977" i="39"/>
  <c r="Q977" i="39"/>
  <c r="S977" i="39" s="1"/>
  <c r="N977" i="39"/>
  <c r="M977" i="39"/>
  <c r="O977" i="39" s="1"/>
  <c r="L977" i="39"/>
  <c r="P977" i="39" s="1"/>
  <c r="K977" i="39"/>
  <c r="J977" i="39"/>
  <c r="I977" i="39"/>
  <c r="R976" i="39"/>
  <c r="S976" i="39" s="1"/>
  <c r="Q976" i="39"/>
  <c r="P976" i="39"/>
  <c r="N976" i="39"/>
  <c r="M976" i="39"/>
  <c r="L976" i="39"/>
  <c r="O976" i="39" s="1"/>
  <c r="K976" i="39"/>
  <c r="J976" i="39"/>
  <c r="I976" i="39"/>
  <c r="S975" i="39"/>
  <c r="R975" i="39"/>
  <c r="Q975" i="39"/>
  <c r="O975" i="39"/>
  <c r="N975" i="39"/>
  <c r="M975" i="39"/>
  <c r="L975" i="39"/>
  <c r="K975" i="39"/>
  <c r="J975" i="39"/>
  <c r="I975" i="39"/>
  <c r="R974" i="39"/>
  <c r="Q974" i="39"/>
  <c r="S974" i="39" s="1"/>
  <c r="N974" i="39"/>
  <c r="M974" i="39"/>
  <c r="L974" i="39"/>
  <c r="O974" i="39" s="1"/>
  <c r="K974" i="39"/>
  <c r="J974" i="39"/>
  <c r="I974" i="39"/>
  <c r="S973" i="39"/>
  <c r="R973" i="39"/>
  <c r="Q973" i="39"/>
  <c r="O973" i="39"/>
  <c r="N973" i="39"/>
  <c r="M973" i="39"/>
  <c r="L973" i="39"/>
  <c r="P973" i="39" s="1"/>
  <c r="K973" i="39"/>
  <c r="J973" i="39"/>
  <c r="I973" i="39"/>
  <c r="R972" i="39"/>
  <c r="S972" i="39" s="1"/>
  <c r="Q972" i="39"/>
  <c r="O972" i="39"/>
  <c r="N972" i="39"/>
  <c r="M972" i="39"/>
  <c r="L972" i="39"/>
  <c r="P972" i="39" s="1"/>
  <c r="K972" i="39"/>
  <c r="J972" i="39"/>
  <c r="I972" i="39"/>
  <c r="R971" i="39"/>
  <c r="Q971" i="39"/>
  <c r="S971" i="39" s="1"/>
  <c r="O971" i="39"/>
  <c r="N971" i="39"/>
  <c r="M971" i="39"/>
  <c r="L971" i="39"/>
  <c r="P971" i="39" s="1"/>
  <c r="K971" i="39"/>
  <c r="J971" i="39"/>
  <c r="I971" i="39"/>
  <c r="R970" i="39"/>
  <c r="Q970" i="39"/>
  <c r="N970" i="39"/>
  <c r="M970" i="39"/>
  <c r="L970" i="39"/>
  <c r="K970" i="39"/>
  <c r="J970" i="39"/>
  <c r="I970" i="39"/>
  <c r="S969" i="39"/>
  <c r="R969" i="39"/>
  <c r="Q969" i="39"/>
  <c r="O969" i="39"/>
  <c r="N969" i="39"/>
  <c r="M969" i="39"/>
  <c r="L969" i="39"/>
  <c r="P969" i="39" s="1"/>
  <c r="K969" i="39"/>
  <c r="J969" i="39"/>
  <c r="I969" i="39"/>
  <c r="R968" i="39"/>
  <c r="S968" i="39" s="1"/>
  <c r="Q968" i="39"/>
  <c r="O968" i="39"/>
  <c r="N968" i="39"/>
  <c r="M968" i="39"/>
  <c r="L968" i="39"/>
  <c r="K968" i="39"/>
  <c r="J968" i="39"/>
  <c r="I968" i="39"/>
  <c r="R967" i="39"/>
  <c r="Q967" i="39"/>
  <c r="S967" i="39" s="1"/>
  <c r="N967" i="39"/>
  <c r="M967" i="39"/>
  <c r="O967" i="39" s="1"/>
  <c r="L967" i="39"/>
  <c r="P967" i="39" s="1"/>
  <c r="K967" i="39"/>
  <c r="J967" i="39"/>
  <c r="I967" i="39"/>
  <c r="R966" i="39"/>
  <c r="Q966" i="39"/>
  <c r="N966" i="39"/>
  <c r="P966" i="39" s="1"/>
  <c r="M966" i="39"/>
  <c r="L966" i="39"/>
  <c r="K966" i="39"/>
  <c r="J966" i="39"/>
  <c r="I966" i="39"/>
  <c r="R965" i="39"/>
  <c r="Q965" i="39"/>
  <c r="S965" i="39" s="1"/>
  <c r="P965" i="39"/>
  <c r="N965" i="39"/>
  <c r="M965" i="39"/>
  <c r="L965" i="39"/>
  <c r="O965" i="39" s="1"/>
  <c r="K965" i="39"/>
  <c r="J965" i="39"/>
  <c r="I965" i="39"/>
  <c r="S964" i="39"/>
  <c r="R964" i="39"/>
  <c r="Q964" i="39"/>
  <c r="O964" i="39"/>
  <c r="N964" i="39"/>
  <c r="M964" i="39"/>
  <c r="L964" i="39"/>
  <c r="P964" i="39" s="1"/>
  <c r="K964" i="39"/>
  <c r="J964" i="39"/>
  <c r="I964" i="39"/>
  <c r="R963" i="39"/>
  <c r="S963" i="39" s="1"/>
  <c r="Q963" i="39"/>
  <c r="N963" i="39"/>
  <c r="M963" i="39"/>
  <c r="O963" i="39" s="1"/>
  <c r="L963" i="39"/>
  <c r="K963" i="39"/>
  <c r="J963" i="39"/>
  <c r="I963" i="39"/>
  <c r="R962" i="39"/>
  <c r="Q962" i="39"/>
  <c r="S962" i="39" s="1"/>
  <c r="P962" i="39"/>
  <c r="N962" i="39"/>
  <c r="M962" i="39"/>
  <c r="L962" i="39"/>
  <c r="O962" i="39" s="1"/>
  <c r="K962" i="39"/>
  <c r="J962" i="39"/>
  <c r="I962" i="39"/>
  <c r="R961" i="39"/>
  <c r="Q961" i="39"/>
  <c r="S961" i="39" s="1"/>
  <c r="N961" i="39"/>
  <c r="M961" i="39"/>
  <c r="O961" i="39" s="1"/>
  <c r="L961" i="39"/>
  <c r="P961" i="39" s="1"/>
  <c r="K961" i="39"/>
  <c r="J961" i="39"/>
  <c r="I961" i="39"/>
  <c r="R960" i="39"/>
  <c r="S960" i="39" s="1"/>
  <c r="Q960" i="39"/>
  <c r="N960" i="39"/>
  <c r="M960" i="39"/>
  <c r="L960" i="39"/>
  <c r="O960" i="39" s="1"/>
  <c r="K960" i="39"/>
  <c r="J960" i="39"/>
  <c r="I960" i="39"/>
  <c r="S959" i="39"/>
  <c r="R959" i="39"/>
  <c r="Q959" i="39"/>
  <c r="O959" i="39"/>
  <c r="N959" i="39"/>
  <c r="M959" i="39"/>
  <c r="L959" i="39"/>
  <c r="K959" i="39"/>
  <c r="J959" i="39"/>
  <c r="I959" i="39"/>
  <c r="R958" i="39"/>
  <c r="Q958" i="39"/>
  <c r="S958" i="39" s="1"/>
  <c r="P958" i="39"/>
  <c r="N958" i="39"/>
  <c r="M958" i="39"/>
  <c r="L958" i="39"/>
  <c r="O958" i="39" s="1"/>
  <c r="K958" i="39"/>
  <c r="J958" i="39"/>
  <c r="I958" i="39"/>
  <c r="S957" i="39"/>
  <c r="R957" i="39"/>
  <c r="Q957" i="39"/>
  <c r="O957" i="39"/>
  <c r="N957" i="39"/>
  <c r="M957" i="39"/>
  <c r="L957" i="39"/>
  <c r="P957" i="39" s="1"/>
  <c r="K957" i="39"/>
  <c r="J957" i="39"/>
  <c r="I957" i="39"/>
  <c r="R956" i="39"/>
  <c r="S956" i="39" s="1"/>
  <c r="Q956" i="39"/>
  <c r="O956" i="39"/>
  <c r="N956" i="39"/>
  <c r="M956" i="39"/>
  <c r="L956" i="39"/>
  <c r="K956" i="39"/>
  <c r="J956" i="39"/>
  <c r="I956" i="39"/>
  <c r="R955" i="39"/>
  <c r="Q955" i="39"/>
  <c r="S955" i="39" s="1"/>
  <c r="O955" i="39"/>
  <c r="N955" i="39"/>
  <c r="M955" i="39"/>
  <c r="L955" i="39"/>
  <c r="P955" i="39" s="1"/>
  <c r="K955" i="39"/>
  <c r="J955" i="39"/>
  <c r="I955" i="39"/>
  <c r="R954" i="39"/>
  <c r="Q954" i="39"/>
  <c r="S954" i="39" s="1"/>
  <c r="N954" i="39"/>
  <c r="M954" i="39"/>
  <c r="L954" i="39"/>
  <c r="K954" i="39"/>
  <c r="J954" i="39"/>
  <c r="I954" i="39"/>
  <c r="S953" i="39"/>
  <c r="R953" i="39"/>
  <c r="Q953" i="39"/>
  <c r="O953" i="39"/>
  <c r="N953" i="39"/>
  <c r="M953" i="39"/>
  <c r="L953" i="39"/>
  <c r="P953" i="39" s="1"/>
  <c r="K953" i="39"/>
  <c r="J953" i="39"/>
  <c r="I953" i="39"/>
  <c r="R952" i="39"/>
  <c r="S952" i="39" s="1"/>
  <c r="Q952" i="39"/>
  <c r="O952" i="39"/>
  <c r="N952" i="39"/>
  <c r="M952" i="39"/>
  <c r="L952" i="39"/>
  <c r="P952" i="39" s="1"/>
  <c r="K952" i="39"/>
  <c r="J952" i="39"/>
  <c r="I952" i="39"/>
  <c r="R951" i="39"/>
  <c r="Q951" i="39"/>
  <c r="N951" i="39"/>
  <c r="M951" i="39"/>
  <c r="O951" i="39" s="1"/>
  <c r="L951" i="39"/>
  <c r="P951" i="39" s="1"/>
  <c r="K951" i="39"/>
  <c r="J951" i="39"/>
  <c r="I951" i="39"/>
  <c r="R950" i="39"/>
  <c r="Q950" i="39"/>
  <c r="N950" i="39"/>
  <c r="P950" i="39" s="1"/>
  <c r="M950" i="39"/>
  <c r="L950" i="39"/>
  <c r="K950" i="39"/>
  <c r="J950" i="39"/>
  <c r="I950" i="39"/>
  <c r="R949" i="39"/>
  <c r="Q949" i="39"/>
  <c r="S949" i="39" s="1"/>
  <c r="P949" i="39"/>
  <c r="N949" i="39"/>
  <c r="M949" i="39"/>
  <c r="L949" i="39"/>
  <c r="K949" i="39"/>
  <c r="J949" i="39"/>
  <c r="I949" i="39"/>
  <c r="S948" i="39"/>
  <c r="R948" i="39"/>
  <c r="Q948" i="39"/>
  <c r="N948" i="39"/>
  <c r="M948" i="39"/>
  <c r="L948" i="39"/>
  <c r="O948" i="39" s="1"/>
  <c r="K948" i="39"/>
  <c r="J948" i="39"/>
  <c r="I948" i="39"/>
  <c r="S947" i="39"/>
  <c r="R947" i="39"/>
  <c r="Q947" i="39"/>
  <c r="N947" i="39"/>
  <c r="M947" i="39"/>
  <c r="O947" i="39" s="1"/>
  <c r="L947" i="39"/>
  <c r="K947" i="39"/>
  <c r="J947" i="39"/>
  <c r="I947" i="39"/>
  <c r="R946" i="39"/>
  <c r="Q946" i="39"/>
  <c r="S946" i="39" s="1"/>
  <c r="N946" i="39"/>
  <c r="P946" i="39" s="1"/>
  <c r="M946" i="39"/>
  <c r="L946" i="39"/>
  <c r="O946" i="39" s="1"/>
  <c r="K946" i="39"/>
  <c r="J946" i="39"/>
  <c r="I946" i="39"/>
  <c r="R945" i="39"/>
  <c r="Q945" i="39"/>
  <c r="S945" i="39" s="1"/>
  <c r="N945" i="39"/>
  <c r="M945" i="39"/>
  <c r="O945" i="39" s="1"/>
  <c r="L945" i="39"/>
  <c r="P945" i="39" s="1"/>
  <c r="K945" i="39"/>
  <c r="J945" i="39"/>
  <c r="I945" i="39"/>
  <c r="R944" i="39"/>
  <c r="S944" i="39" s="1"/>
  <c r="Q944" i="39"/>
  <c r="P944" i="39"/>
  <c r="N944" i="39"/>
  <c r="M944" i="39"/>
  <c r="L944" i="39"/>
  <c r="O944" i="39" s="1"/>
  <c r="K944" i="39"/>
  <c r="J944" i="39"/>
  <c r="I944" i="39"/>
  <c r="S943" i="39"/>
  <c r="R943" i="39"/>
  <c r="Q943" i="39"/>
  <c r="O943" i="39"/>
  <c r="N943" i="39"/>
  <c r="M943" i="39"/>
  <c r="L943" i="39"/>
  <c r="K943" i="39"/>
  <c r="J943" i="39"/>
  <c r="I943" i="39"/>
  <c r="R942" i="39"/>
  <c r="Q942" i="39"/>
  <c r="S942" i="39" s="1"/>
  <c r="P942" i="39"/>
  <c r="N942" i="39"/>
  <c r="M942" i="39"/>
  <c r="L942" i="39"/>
  <c r="O942" i="39" s="1"/>
  <c r="K942" i="39"/>
  <c r="J942" i="39"/>
  <c r="I942" i="39"/>
  <c r="S941" i="39"/>
  <c r="R941" i="39"/>
  <c r="Q941" i="39"/>
  <c r="O941" i="39"/>
  <c r="N941" i="39"/>
  <c r="M941" i="39"/>
  <c r="L941" i="39"/>
  <c r="P941" i="39" s="1"/>
  <c r="K941" i="39"/>
  <c r="J941" i="39"/>
  <c r="I941" i="39"/>
  <c r="R940" i="39"/>
  <c r="S940" i="39" s="1"/>
  <c r="Q940" i="39"/>
  <c r="O940" i="39"/>
  <c r="N940" i="39"/>
  <c r="M940" i="39"/>
  <c r="L940" i="39"/>
  <c r="K940" i="39"/>
  <c r="J940" i="39"/>
  <c r="I940" i="39"/>
  <c r="R939" i="39"/>
  <c r="Q939" i="39"/>
  <c r="S939" i="39" s="1"/>
  <c r="O939" i="39"/>
  <c r="N939" i="39"/>
  <c r="M939" i="39"/>
  <c r="L939" i="39"/>
  <c r="P939" i="39" s="1"/>
  <c r="K939" i="39"/>
  <c r="J939" i="39"/>
  <c r="I939" i="39"/>
  <c r="R938" i="39"/>
  <c r="Q938" i="39"/>
  <c r="S938" i="39" s="1"/>
  <c r="N938" i="39"/>
  <c r="M938" i="39"/>
  <c r="L938" i="39"/>
  <c r="K938" i="39"/>
  <c r="J938" i="39"/>
  <c r="I938" i="39"/>
  <c r="S937" i="39"/>
  <c r="R937" i="39"/>
  <c r="Q937" i="39"/>
  <c r="O937" i="39"/>
  <c r="N937" i="39"/>
  <c r="M937" i="39"/>
  <c r="L937" i="39"/>
  <c r="P937" i="39" s="1"/>
  <c r="K937" i="39"/>
  <c r="J937" i="39"/>
  <c r="I937" i="39"/>
  <c r="R936" i="39"/>
  <c r="S936" i="39" s="1"/>
  <c r="Q936" i="39"/>
  <c r="O936" i="39"/>
  <c r="N936" i="39"/>
  <c r="M936" i="39"/>
  <c r="L936" i="39"/>
  <c r="P936" i="39" s="1"/>
  <c r="K936" i="39"/>
  <c r="J936" i="39"/>
  <c r="I936" i="39"/>
  <c r="R935" i="39"/>
  <c r="Q935" i="39"/>
  <c r="S935" i="39" s="1"/>
  <c r="N935" i="39"/>
  <c r="M935" i="39"/>
  <c r="O935" i="39" s="1"/>
  <c r="L935" i="39"/>
  <c r="P935" i="39" s="1"/>
  <c r="K935" i="39"/>
  <c r="J935" i="39"/>
  <c r="I935" i="39"/>
  <c r="R934" i="39"/>
  <c r="Q934" i="39"/>
  <c r="N934" i="39"/>
  <c r="P934" i="39" s="1"/>
  <c r="M934" i="39"/>
  <c r="L934" i="39"/>
  <c r="K934" i="39"/>
  <c r="J934" i="39"/>
  <c r="I934" i="39"/>
  <c r="R933" i="39"/>
  <c r="Q933" i="39"/>
  <c r="S933" i="39" s="1"/>
  <c r="N933" i="39"/>
  <c r="M933" i="39"/>
  <c r="L933" i="39"/>
  <c r="O933" i="39" s="1"/>
  <c r="K933" i="39"/>
  <c r="J933" i="39"/>
  <c r="I933" i="39"/>
  <c r="S932" i="39"/>
  <c r="R932" i="39"/>
  <c r="Q932" i="39"/>
  <c r="O932" i="39"/>
  <c r="N932" i="39"/>
  <c r="M932" i="39"/>
  <c r="L932" i="39"/>
  <c r="P932" i="39" s="1"/>
  <c r="K932" i="39"/>
  <c r="J932" i="39"/>
  <c r="I932" i="39"/>
  <c r="R931" i="39"/>
  <c r="S931" i="39" s="1"/>
  <c r="Q931" i="39"/>
  <c r="N931" i="39"/>
  <c r="M931" i="39"/>
  <c r="O931" i="39" s="1"/>
  <c r="L931" i="39"/>
  <c r="K931" i="39"/>
  <c r="J931" i="39"/>
  <c r="I931" i="39"/>
  <c r="R930" i="39"/>
  <c r="Q930" i="39"/>
  <c r="S930" i="39" s="1"/>
  <c r="N930" i="39"/>
  <c r="P930" i="39" s="1"/>
  <c r="M930" i="39"/>
  <c r="L930" i="39"/>
  <c r="O930" i="39" s="1"/>
  <c r="K930" i="39"/>
  <c r="J930" i="39"/>
  <c r="I930" i="39"/>
  <c r="R929" i="39"/>
  <c r="Q929" i="39"/>
  <c r="S929" i="39" s="1"/>
  <c r="N929" i="39"/>
  <c r="M929" i="39"/>
  <c r="O929" i="39" s="1"/>
  <c r="L929" i="39"/>
  <c r="P929" i="39" s="1"/>
  <c r="K929" i="39"/>
  <c r="J929" i="39"/>
  <c r="I929" i="39"/>
  <c r="R928" i="39"/>
  <c r="S928" i="39" s="1"/>
  <c r="Q928" i="39"/>
  <c r="P928" i="39"/>
  <c r="N928" i="39"/>
  <c r="M928" i="39"/>
  <c r="L928" i="39"/>
  <c r="O928" i="39" s="1"/>
  <c r="K928" i="39"/>
  <c r="J928" i="39"/>
  <c r="I928" i="39"/>
  <c r="S927" i="39"/>
  <c r="R927" i="39"/>
  <c r="Q927" i="39"/>
  <c r="O927" i="39"/>
  <c r="N927" i="39"/>
  <c r="M927" i="39"/>
  <c r="L927" i="39"/>
  <c r="K927" i="39"/>
  <c r="J927" i="39"/>
  <c r="I927" i="39"/>
  <c r="R926" i="39"/>
  <c r="Q926" i="39"/>
  <c r="S926" i="39" s="1"/>
  <c r="P926" i="39"/>
  <c r="N926" i="39"/>
  <c r="M926" i="39"/>
  <c r="L926" i="39"/>
  <c r="O926" i="39" s="1"/>
  <c r="K926" i="39"/>
  <c r="J926" i="39"/>
  <c r="I926" i="39"/>
  <c r="S925" i="39"/>
  <c r="R925" i="39"/>
  <c r="Q925" i="39"/>
  <c r="O925" i="39"/>
  <c r="N925" i="39"/>
  <c r="M925" i="39"/>
  <c r="L925" i="39"/>
  <c r="P925" i="39" s="1"/>
  <c r="K925" i="39"/>
  <c r="J925" i="39"/>
  <c r="I925" i="39"/>
  <c r="R924" i="39"/>
  <c r="S924" i="39" s="1"/>
  <c r="Q924" i="39"/>
  <c r="O924" i="39"/>
  <c r="N924" i="39"/>
  <c r="M924" i="39"/>
  <c r="L924" i="39"/>
  <c r="P924" i="39" s="1"/>
  <c r="K924" i="39"/>
  <c r="J924" i="39"/>
  <c r="I924" i="39"/>
  <c r="R923" i="39"/>
  <c r="Q923" i="39"/>
  <c r="S923" i="39" s="1"/>
  <c r="O923" i="39"/>
  <c r="N923" i="39"/>
  <c r="M923" i="39"/>
  <c r="L923" i="39"/>
  <c r="P923" i="39" s="1"/>
  <c r="K923" i="39"/>
  <c r="J923" i="39"/>
  <c r="I923" i="39"/>
  <c r="R922" i="39"/>
  <c r="Q922" i="39"/>
  <c r="S922" i="39" s="1"/>
  <c r="N922" i="39"/>
  <c r="M922" i="39"/>
  <c r="L922" i="39"/>
  <c r="K922" i="39"/>
  <c r="J922" i="39"/>
  <c r="I922" i="39"/>
  <c r="S921" i="39"/>
  <c r="R921" i="39"/>
  <c r="Q921" i="39"/>
  <c r="N921" i="39"/>
  <c r="M921" i="39"/>
  <c r="L921" i="39"/>
  <c r="O921" i="39" s="1"/>
  <c r="K921" i="39"/>
  <c r="J921" i="39"/>
  <c r="I921" i="39"/>
  <c r="S920" i="39"/>
  <c r="R920" i="39"/>
  <c r="Q920" i="39"/>
  <c r="O920" i="39"/>
  <c r="N920" i="39"/>
  <c r="M920" i="39"/>
  <c r="L920" i="39"/>
  <c r="K920" i="39"/>
  <c r="J920" i="39"/>
  <c r="I920" i="39"/>
  <c r="R919" i="39"/>
  <c r="Q919" i="39"/>
  <c r="S919" i="39" s="1"/>
  <c r="N919" i="39"/>
  <c r="M919" i="39"/>
  <c r="O919" i="39" s="1"/>
  <c r="L919" i="39"/>
  <c r="P919" i="39" s="1"/>
  <c r="K919" i="39"/>
  <c r="J919" i="39"/>
  <c r="I919" i="39"/>
  <c r="R918" i="39"/>
  <c r="Q918" i="39"/>
  <c r="N918" i="39"/>
  <c r="P918" i="39" s="1"/>
  <c r="M918" i="39"/>
  <c r="L918" i="39"/>
  <c r="K918" i="39"/>
  <c r="J918" i="39"/>
  <c r="I918" i="39"/>
  <c r="R917" i="39"/>
  <c r="Q917" i="39"/>
  <c r="S917" i="39" s="1"/>
  <c r="P917" i="39"/>
  <c r="N917" i="39"/>
  <c r="M917" i="39"/>
  <c r="L917" i="39"/>
  <c r="O917" i="39" s="1"/>
  <c r="K917" i="39"/>
  <c r="J917" i="39"/>
  <c r="I917" i="39"/>
  <c r="S916" i="39"/>
  <c r="R916" i="39"/>
  <c r="Q916" i="39"/>
  <c r="O916" i="39"/>
  <c r="N916" i="39"/>
  <c r="M916" i="39"/>
  <c r="L916" i="39"/>
  <c r="P916" i="39" s="1"/>
  <c r="K916" i="39"/>
  <c r="J916" i="39"/>
  <c r="I916" i="39"/>
  <c r="R915" i="39"/>
  <c r="S915" i="39" s="1"/>
  <c r="Q915" i="39"/>
  <c r="N915" i="39"/>
  <c r="M915" i="39"/>
  <c r="O915" i="39" s="1"/>
  <c r="L915" i="39"/>
  <c r="K915" i="39"/>
  <c r="J915" i="39"/>
  <c r="I915" i="39"/>
  <c r="R914" i="39"/>
  <c r="Q914" i="39"/>
  <c r="S914" i="39" s="1"/>
  <c r="N914" i="39"/>
  <c r="P914" i="39" s="1"/>
  <c r="M914" i="39"/>
  <c r="L914" i="39"/>
  <c r="O914" i="39" s="1"/>
  <c r="K914" i="39"/>
  <c r="J914" i="39"/>
  <c r="I914" i="39"/>
  <c r="R913" i="39"/>
  <c r="Q913" i="39"/>
  <c r="S913" i="39" s="1"/>
  <c r="N913" i="39"/>
  <c r="M913" i="39"/>
  <c r="O913" i="39" s="1"/>
  <c r="L913" i="39"/>
  <c r="P913" i="39" s="1"/>
  <c r="K913" i="39"/>
  <c r="J913" i="39"/>
  <c r="I913" i="39"/>
  <c r="R912" i="39"/>
  <c r="S912" i="39" s="1"/>
  <c r="Q912" i="39"/>
  <c r="P912" i="39"/>
  <c r="N912" i="39"/>
  <c r="M912" i="39"/>
  <c r="L912" i="39"/>
  <c r="O912" i="39" s="1"/>
  <c r="K912" i="39"/>
  <c r="J912" i="39"/>
  <c r="I912" i="39"/>
  <c r="S911" i="39"/>
  <c r="R911" i="39"/>
  <c r="Q911" i="39"/>
  <c r="O911" i="39"/>
  <c r="N911" i="39"/>
  <c r="M911" i="39"/>
  <c r="L911" i="39"/>
  <c r="K911" i="39"/>
  <c r="J911" i="39"/>
  <c r="I911" i="39"/>
  <c r="R910" i="39"/>
  <c r="Q910" i="39"/>
  <c r="S910" i="39" s="1"/>
  <c r="N910" i="39"/>
  <c r="M910" i="39"/>
  <c r="L910" i="39"/>
  <c r="O910" i="39" s="1"/>
  <c r="K910" i="39"/>
  <c r="J910" i="39"/>
  <c r="I910" i="39"/>
  <c r="S909" i="39"/>
  <c r="R909" i="39"/>
  <c r="Q909" i="39"/>
  <c r="O909" i="39"/>
  <c r="N909" i="39"/>
  <c r="M909" i="39"/>
  <c r="L909" i="39"/>
  <c r="P909" i="39" s="1"/>
  <c r="K909" i="39"/>
  <c r="J909" i="39"/>
  <c r="I909" i="39"/>
  <c r="R908" i="39"/>
  <c r="S908" i="39" s="1"/>
  <c r="Q908" i="39"/>
  <c r="O908" i="39"/>
  <c r="N908" i="39"/>
  <c r="M908" i="39"/>
  <c r="L908" i="39"/>
  <c r="P908" i="39" s="1"/>
  <c r="K908" i="39"/>
  <c r="J908" i="39"/>
  <c r="I908" i="39"/>
  <c r="R907" i="39"/>
  <c r="Q907" i="39"/>
  <c r="S907" i="39" s="1"/>
  <c r="O907" i="39"/>
  <c r="N907" i="39"/>
  <c r="M907" i="39"/>
  <c r="L907" i="39"/>
  <c r="P907" i="39" s="1"/>
  <c r="K907" i="39"/>
  <c r="J907" i="39"/>
  <c r="I907" i="39"/>
  <c r="R906" i="39"/>
  <c r="Q906" i="39"/>
  <c r="N906" i="39"/>
  <c r="M906" i="39"/>
  <c r="L906" i="39"/>
  <c r="K906" i="39"/>
  <c r="J906" i="39"/>
  <c r="I906" i="39"/>
  <c r="S905" i="39"/>
  <c r="R905" i="39"/>
  <c r="Q905" i="39"/>
  <c r="O905" i="39"/>
  <c r="N905" i="39"/>
  <c r="M905" i="39"/>
  <c r="L905" i="39"/>
  <c r="P905" i="39" s="1"/>
  <c r="K905" i="39"/>
  <c r="J905" i="39"/>
  <c r="I905" i="39"/>
  <c r="R904" i="39"/>
  <c r="S904" i="39" s="1"/>
  <c r="Q904" i="39"/>
  <c r="O904" i="39"/>
  <c r="N904" i="39"/>
  <c r="M904" i="39"/>
  <c r="L904" i="39"/>
  <c r="K904" i="39"/>
  <c r="J904" i="39"/>
  <c r="I904" i="39"/>
  <c r="R903" i="39"/>
  <c r="Q903" i="39"/>
  <c r="S903" i="39" s="1"/>
  <c r="N903" i="39"/>
  <c r="M903" i="39"/>
  <c r="O903" i="39" s="1"/>
  <c r="L903" i="39"/>
  <c r="P903" i="39" s="1"/>
  <c r="K903" i="39"/>
  <c r="J903" i="39"/>
  <c r="I903" i="39"/>
  <c r="R902" i="39"/>
  <c r="Q902" i="39"/>
  <c r="N902" i="39"/>
  <c r="P902" i="39" s="1"/>
  <c r="M902" i="39"/>
  <c r="L902" i="39"/>
  <c r="K902" i="39"/>
  <c r="J902" i="39"/>
  <c r="I902" i="39"/>
  <c r="R901" i="39"/>
  <c r="Q901" i="39"/>
  <c r="S901" i="39" s="1"/>
  <c r="P901" i="39"/>
  <c r="N901" i="39"/>
  <c r="M901" i="39"/>
  <c r="L901" i="39"/>
  <c r="O901" i="39" s="1"/>
  <c r="K901" i="39"/>
  <c r="J901" i="39"/>
  <c r="I901" i="39"/>
  <c r="S900" i="39"/>
  <c r="R900" i="39"/>
  <c r="Q900" i="39"/>
  <c r="O900" i="39"/>
  <c r="N900" i="39"/>
  <c r="M900" i="39"/>
  <c r="L900" i="39"/>
  <c r="P900" i="39" s="1"/>
  <c r="K900" i="39"/>
  <c r="J900" i="39"/>
  <c r="I900" i="39"/>
  <c r="R899" i="39"/>
  <c r="S899" i="39" s="1"/>
  <c r="Q899" i="39"/>
  <c r="N899" i="39"/>
  <c r="M899" i="39"/>
  <c r="O899" i="39" s="1"/>
  <c r="L899" i="39"/>
  <c r="K899" i="39"/>
  <c r="J899" i="39"/>
  <c r="I899" i="39"/>
  <c r="R898" i="39"/>
  <c r="Q898" i="39"/>
  <c r="S898" i="39" s="1"/>
  <c r="P898" i="39"/>
  <c r="N898" i="39"/>
  <c r="M898" i="39"/>
  <c r="L898" i="39"/>
  <c r="O898" i="39" s="1"/>
  <c r="K898" i="39"/>
  <c r="J898" i="39"/>
  <c r="I898" i="39"/>
  <c r="R897" i="39"/>
  <c r="Q897" i="39"/>
  <c r="S897" i="39" s="1"/>
  <c r="N897" i="39"/>
  <c r="M897" i="39"/>
  <c r="O897" i="39" s="1"/>
  <c r="L897" i="39"/>
  <c r="P897" i="39" s="1"/>
  <c r="K897" i="39"/>
  <c r="J897" i="39"/>
  <c r="I897" i="39"/>
  <c r="R896" i="39"/>
  <c r="S896" i="39" s="1"/>
  <c r="Q896" i="39"/>
  <c r="N896" i="39"/>
  <c r="M896" i="39"/>
  <c r="L896" i="39"/>
  <c r="O896" i="39" s="1"/>
  <c r="K896" i="39"/>
  <c r="J896" i="39"/>
  <c r="I896" i="39"/>
  <c r="S895" i="39"/>
  <c r="R895" i="39"/>
  <c r="Q895" i="39"/>
  <c r="O895" i="39"/>
  <c r="N895" i="39"/>
  <c r="M895" i="39"/>
  <c r="L895" i="39"/>
  <c r="K895" i="39"/>
  <c r="J895" i="39"/>
  <c r="I895" i="39"/>
  <c r="R894" i="39"/>
  <c r="Q894" i="39"/>
  <c r="S894" i="39" s="1"/>
  <c r="P894" i="39"/>
  <c r="N894" i="39"/>
  <c r="M894" i="39"/>
  <c r="L894" i="39"/>
  <c r="O894" i="39" s="1"/>
  <c r="K894" i="39"/>
  <c r="J894" i="39"/>
  <c r="I894" i="39"/>
  <c r="S893" i="39"/>
  <c r="R893" i="39"/>
  <c r="Q893" i="39"/>
  <c r="O893" i="39"/>
  <c r="N893" i="39"/>
  <c r="M893" i="39"/>
  <c r="L893" i="39"/>
  <c r="P893" i="39" s="1"/>
  <c r="K893" i="39"/>
  <c r="J893" i="39"/>
  <c r="I893" i="39"/>
  <c r="R892" i="39"/>
  <c r="S892" i="39" s="1"/>
  <c r="Q892" i="39"/>
  <c r="O892" i="39"/>
  <c r="N892" i="39"/>
  <c r="M892" i="39"/>
  <c r="L892" i="39"/>
  <c r="K892" i="39"/>
  <c r="J892" i="39"/>
  <c r="I892" i="39"/>
  <c r="R891" i="39"/>
  <c r="Q891" i="39"/>
  <c r="S891" i="39" s="1"/>
  <c r="O891" i="39"/>
  <c r="N891" i="39"/>
  <c r="M891" i="39"/>
  <c r="L891" i="39"/>
  <c r="P891" i="39" s="1"/>
  <c r="K891" i="39"/>
  <c r="J891" i="39"/>
  <c r="I891" i="39"/>
  <c r="R890" i="39"/>
  <c r="Q890" i="39"/>
  <c r="S890" i="39" s="1"/>
  <c r="N890" i="39"/>
  <c r="M890" i="39"/>
  <c r="L890" i="39"/>
  <c r="K890" i="39"/>
  <c r="J890" i="39"/>
  <c r="I890" i="39"/>
  <c r="S889" i="39"/>
  <c r="R889" i="39"/>
  <c r="Q889" i="39"/>
  <c r="O889" i="39"/>
  <c r="N889" i="39"/>
  <c r="M889" i="39"/>
  <c r="L889" i="39"/>
  <c r="P889" i="39" s="1"/>
  <c r="K889" i="39"/>
  <c r="J889" i="39"/>
  <c r="I889" i="39"/>
  <c r="R888" i="39"/>
  <c r="S888" i="39" s="1"/>
  <c r="Q888" i="39"/>
  <c r="O888" i="39"/>
  <c r="N888" i="39"/>
  <c r="M888" i="39"/>
  <c r="L888" i="39"/>
  <c r="P888" i="39" s="1"/>
  <c r="K888" i="39"/>
  <c r="J888" i="39"/>
  <c r="I888" i="39"/>
  <c r="R887" i="39"/>
  <c r="Q887" i="39"/>
  <c r="N887" i="39"/>
  <c r="M887" i="39"/>
  <c r="O887" i="39" s="1"/>
  <c r="L887" i="39"/>
  <c r="P887" i="39" s="1"/>
  <c r="K887" i="39"/>
  <c r="J887" i="39"/>
  <c r="I887" i="39"/>
  <c r="R886" i="39"/>
  <c r="Q886" i="39"/>
  <c r="N886" i="39"/>
  <c r="P886" i="39" s="1"/>
  <c r="M886" i="39"/>
  <c r="L886" i="39"/>
  <c r="K886" i="39"/>
  <c r="J886" i="39"/>
  <c r="I886" i="39"/>
  <c r="R885" i="39"/>
  <c r="Q885" i="39"/>
  <c r="S885" i="39" s="1"/>
  <c r="P885" i="39"/>
  <c r="N885" i="39"/>
  <c r="M885" i="39"/>
  <c r="L885" i="39"/>
  <c r="K885" i="39"/>
  <c r="J885" i="39"/>
  <c r="I885" i="39"/>
  <c r="S884" i="39"/>
  <c r="R884" i="39"/>
  <c r="Q884" i="39"/>
  <c r="N884" i="39"/>
  <c r="M884" i="39"/>
  <c r="L884" i="39"/>
  <c r="O884" i="39" s="1"/>
  <c r="K884" i="39"/>
  <c r="J884" i="39"/>
  <c r="I884" i="39"/>
  <c r="S883" i="39"/>
  <c r="R883" i="39"/>
  <c r="Q883" i="39"/>
  <c r="N883" i="39"/>
  <c r="M883" i="39"/>
  <c r="O883" i="39" s="1"/>
  <c r="L883" i="39"/>
  <c r="K883" i="39"/>
  <c r="J883" i="39"/>
  <c r="I883" i="39"/>
  <c r="R882" i="39"/>
  <c r="Q882" i="39"/>
  <c r="S882" i="39" s="1"/>
  <c r="N882" i="39"/>
  <c r="P882" i="39" s="1"/>
  <c r="M882" i="39"/>
  <c r="L882" i="39"/>
  <c r="O882" i="39" s="1"/>
  <c r="K882" i="39"/>
  <c r="J882" i="39"/>
  <c r="I882" i="39"/>
  <c r="R881" i="39"/>
  <c r="Q881" i="39"/>
  <c r="S881" i="39" s="1"/>
  <c r="N881" i="39"/>
  <c r="M881" i="39"/>
  <c r="O881" i="39" s="1"/>
  <c r="L881" i="39"/>
  <c r="P881" i="39" s="1"/>
  <c r="K881" i="39"/>
  <c r="J881" i="39"/>
  <c r="I881" i="39"/>
  <c r="R880" i="39"/>
  <c r="S880" i="39" s="1"/>
  <c r="Q880" i="39"/>
  <c r="P880" i="39"/>
  <c r="N880" i="39"/>
  <c r="M880" i="39"/>
  <c r="L880" i="39"/>
  <c r="O880" i="39" s="1"/>
  <c r="K880" i="39"/>
  <c r="J880" i="39"/>
  <c r="I880" i="39"/>
  <c r="S879" i="39"/>
  <c r="R879" i="39"/>
  <c r="Q879" i="39"/>
  <c r="O879" i="39"/>
  <c r="N879" i="39"/>
  <c r="M879" i="39"/>
  <c r="L879" i="39"/>
  <c r="K879" i="39"/>
  <c r="J879" i="39"/>
  <c r="I879" i="39"/>
  <c r="R878" i="39"/>
  <c r="Q878" i="39"/>
  <c r="S878" i="39" s="1"/>
  <c r="P878" i="39"/>
  <c r="N878" i="39"/>
  <c r="M878" i="39"/>
  <c r="L878" i="39"/>
  <c r="O878" i="39" s="1"/>
  <c r="K878" i="39"/>
  <c r="J878" i="39"/>
  <c r="I878" i="39"/>
  <c r="S877" i="39"/>
  <c r="R877" i="39"/>
  <c r="Q877" i="39"/>
  <c r="O877" i="39"/>
  <c r="N877" i="39"/>
  <c r="M877" i="39"/>
  <c r="L877" i="39"/>
  <c r="P877" i="39" s="1"/>
  <c r="K877" i="39"/>
  <c r="J877" i="39"/>
  <c r="I877" i="39"/>
  <c r="R876" i="39"/>
  <c r="S876" i="39" s="1"/>
  <c r="Q876" i="39"/>
  <c r="O876" i="39"/>
  <c r="N876" i="39"/>
  <c r="M876" i="39"/>
  <c r="L876" i="39"/>
  <c r="K876" i="39"/>
  <c r="J876" i="39"/>
  <c r="I876" i="39"/>
  <c r="R875" i="39"/>
  <c r="Q875" i="39"/>
  <c r="S875" i="39" s="1"/>
  <c r="O875" i="39"/>
  <c r="N875" i="39"/>
  <c r="M875" i="39"/>
  <c r="L875" i="39"/>
  <c r="P875" i="39" s="1"/>
  <c r="K875" i="39"/>
  <c r="J875" i="39"/>
  <c r="I875" i="39"/>
  <c r="R874" i="39"/>
  <c r="Q874" i="39"/>
  <c r="S874" i="39" s="1"/>
  <c r="N874" i="39"/>
  <c r="M874" i="39"/>
  <c r="L874" i="39"/>
  <c r="K874" i="39"/>
  <c r="J874" i="39"/>
  <c r="I874" i="39"/>
  <c r="S873" i="39"/>
  <c r="R873" i="39"/>
  <c r="Q873" i="39"/>
  <c r="O873" i="39"/>
  <c r="N873" i="39"/>
  <c r="M873" i="39"/>
  <c r="L873" i="39"/>
  <c r="P873" i="39" s="1"/>
  <c r="K873" i="39"/>
  <c r="J873" i="39"/>
  <c r="I873" i="39"/>
  <c r="R872" i="39"/>
  <c r="S872" i="39" s="1"/>
  <c r="Q872" i="39"/>
  <c r="O872" i="39"/>
  <c r="N872" i="39"/>
  <c r="M872" i="39"/>
  <c r="L872" i="39"/>
  <c r="P872" i="39" s="1"/>
  <c r="K872" i="39"/>
  <c r="J872" i="39"/>
  <c r="I872" i="39"/>
  <c r="R871" i="39"/>
  <c r="Q871" i="39"/>
  <c r="S871" i="39" s="1"/>
  <c r="N871" i="39"/>
  <c r="M871" i="39"/>
  <c r="O871" i="39" s="1"/>
  <c r="L871" i="39"/>
  <c r="P871" i="39" s="1"/>
  <c r="K871" i="39"/>
  <c r="J871" i="39"/>
  <c r="I871" i="39"/>
  <c r="R870" i="39"/>
  <c r="Q870" i="39"/>
  <c r="N870" i="39"/>
  <c r="P870" i="39" s="1"/>
  <c r="M870" i="39"/>
  <c r="L870" i="39"/>
  <c r="K870" i="39"/>
  <c r="J870" i="39"/>
  <c r="I870" i="39"/>
  <c r="R869" i="39"/>
  <c r="Q869" i="39"/>
  <c r="S869" i="39" s="1"/>
  <c r="N869" i="39"/>
  <c r="M869" i="39"/>
  <c r="L869" i="39"/>
  <c r="O869" i="39" s="1"/>
  <c r="K869" i="39"/>
  <c r="J869" i="39"/>
  <c r="I869" i="39"/>
  <c r="S868" i="39"/>
  <c r="R868" i="39"/>
  <c r="Q868" i="39"/>
  <c r="O868" i="39"/>
  <c r="N868" i="39"/>
  <c r="M868" i="39"/>
  <c r="L868" i="39"/>
  <c r="P868" i="39" s="1"/>
  <c r="K868" i="39"/>
  <c r="J868" i="39"/>
  <c r="I868" i="39"/>
  <c r="R867" i="39"/>
  <c r="S867" i="39" s="1"/>
  <c r="Q867" i="39"/>
  <c r="N867" i="39"/>
  <c r="M867" i="39"/>
  <c r="O867" i="39" s="1"/>
  <c r="L867" i="39"/>
  <c r="K867" i="39"/>
  <c r="J867" i="39"/>
  <c r="I867" i="39"/>
  <c r="R866" i="39"/>
  <c r="Q866" i="39"/>
  <c r="S866" i="39" s="1"/>
  <c r="N866" i="39"/>
  <c r="P866" i="39" s="1"/>
  <c r="M866" i="39"/>
  <c r="L866" i="39"/>
  <c r="O866" i="39" s="1"/>
  <c r="K866" i="39"/>
  <c r="J866" i="39"/>
  <c r="I866" i="39"/>
  <c r="R865" i="39"/>
  <c r="Q865" i="39"/>
  <c r="S865" i="39" s="1"/>
  <c r="N865" i="39"/>
  <c r="M865" i="39"/>
  <c r="O865" i="39" s="1"/>
  <c r="L865" i="39"/>
  <c r="P865" i="39" s="1"/>
  <c r="K865" i="39"/>
  <c r="J865" i="39"/>
  <c r="I865" i="39"/>
  <c r="R864" i="39"/>
  <c r="S864" i="39" s="1"/>
  <c r="Q864" i="39"/>
  <c r="P864" i="39"/>
  <c r="N864" i="39"/>
  <c r="M864" i="39"/>
  <c r="L864" i="39"/>
  <c r="O864" i="39" s="1"/>
  <c r="K864" i="39"/>
  <c r="J864" i="39"/>
  <c r="I864" i="39"/>
  <c r="S863" i="39"/>
  <c r="R863" i="39"/>
  <c r="Q863" i="39"/>
  <c r="O863" i="39"/>
  <c r="N863" i="39"/>
  <c r="M863" i="39"/>
  <c r="L863" i="39"/>
  <c r="K863" i="39"/>
  <c r="J863" i="39"/>
  <c r="I863" i="39"/>
  <c r="R862" i="39"/>
  <c r="Q862" i="39"/>
  <c r="S862" i="39" s="1"/>
  <c r="P862" i="39"/>
  <c r="N862" i="39"/>
  <c r="M862" i="39"/>
  <c r="L862" i="39"/>
  <c r="O862" i="39" s="1"/>
  <c r="K862" i="39"/>
  <c r="J862" i="39"/>
  <c r="I862" i="39"/>
  <c r="S861" i="39"/>
  <c r="R861" i="39"/>
  <c r="Q861" i="39"/>
  <c r="O861" i="39"/>
  <c r="N861" i="39"/>
  <c r="M861" i="39"/>
  <c r="L861" i="39"/>
  <c r="P861" i="39" s="1"/>
  <c r="K861" i="39"/>
  <c r="J861" i="39"/>
  <c r="I861" i="39"/>
  <c r="R860" i="39"/>
  <c r="S860" i="39" s="1"/>
  <c r="Q860" i="39"/>
  <c r="O860" i="39"/>
  <c r="N860" i="39"/>
  <c r="M860" i="39"/>
  <c r="L860" i="39"/>
  <c r="P860" i="39" s="1"/>
  <c r="K860" i="39"/>
  <c r="J860" i="39"/>
  <c r="I860" i="39"/>
  <c r="R859" i="39"/>
  <c r="Q859" i="39"/>
  <c r="S859" i="39" s="1"/>
  <c r="O859" i="39"/>
  <c r="N859" i="39"/>
  <c r="M859" i="39"/>
  <c r="L859" i="39"/>
  <c r="P859" i="39" s="1"/>
  <c r="K859" i="39"/>
  <c r="J859" i="39"/>
  <c r="I859" i="39"/>
  <c r="R858" i="39"/>
  <c r="Q858" i="39"/>
  <c r="S858" i="39" s="1"/>
  <c r="N858" i="39"/>
  <c r="M858" i="39"/>
  <c r="L858" i="39"/>
  <c r="K858" i="39"/>
  <c r="J858" i="39"/>
  <c r="I858" i="39"/>
  <c r="S857" i="39"/>
  <c r="R857" i="39"/>
  <c r="Q857" i="39"/>
  <c r="N857" i="39"/>
  <c r="M857" i="39"/>
  <c r="L857" i="39"/>
  <c r="O857" i="39" s="1"/>
  <c r="K857" i="39"/>
  <c r="J857" i="39"/>
  <c r="I857" i="39"/>
  <c r="S856" i="39"/>
  <c r="R856" i="39"/>
  <c r="Q856" i="39"/>
  <c r="O856" i="39"/>
  <c r="N856" i="39"/>
  <c r="M856" i="39"/>
  <c r="L856" i="39"/>
  <c r="K856" i="39"/>
  <c r="J856" i="39"/>
  <c r="I856" i="39"/>
  <c r="R855" i="39"/>
  <c r="Q855" i="39"/>
  <c r="S855" i="39" s="1"/>
  <c r="N855" i="39"/>
  <c r="M855" i="39"/>
  <c r="O855" i="39" s="1"/>
  <c r="L855" i="39"/>
  <c r="P855" i="39" s="1"/>
  <c r="K855" i="39"/>
  <c r="J855" i="39"/>
  <c r="I855" i="39"/>
  <c r="R854" i="39"/>
  <c r="Q854" i="39"/>
  <c r="N854" i="39"/>
  <c r="P854" i="39" s="1"/>
  <c r="M854" i="39"/>
  <c r="L854" i="39"/>
  <c r="K854" i="39"/>
  <c r="J854" i="39"/>
  <c r="I854" i="39"/>
  <c r="R853" i="39"/>
  <c r="Q853" i="39"/>
  <c r="S853" i="39" s="1"/>
  <c r="P853" i="39"/>
  <c r="N853" i="39"/>
  <c r="M853" i="39"/>
  <c r="L853" i="39"/>
  <c r="O853" i="39" s="1"/>
  <c r="K853" i="39"/>
  <c r="J853" i="39"/>
  <c r="I853" i="39"/>
  <c r="S852" i="39"/>
  <c r="R852" i="39"/>
  <c r="Q852" i="39"/>
  <c r="O852" i="39"/>
  <c r="N852" i="39"/>
  <c r="M852" i="39"/>
  <c r="L852" i="39"/>
  <c r="P852" i="39" s="1"/>
  <c r="K852" i="39"/>
  <c r="J852" i="39"/>
  <c r="I852" i="39"/>
  <c r="R851" i="39"/>
  <c r="S851" i="39" s="1"/>
  <c r="Q851" i="39"/>
  <c r="N851" i="39"/>
  <c r="M851" i="39"/>
  <c r="O851" i="39" s="1"/>
  <c r="L851" i="39"/>
  <c r="K851" i="39"/>
  <c r="J851" i="39"/>
  <c r="I851" i="39"/>
  <c r="R850" i="39"/>
  <c r="Q850" i="39"/>
  <c r="S850" i="39" s="1"/>
  <c r="N850" i="39"/>
  <c r="P850" i="39" s="1"/>
  <c r="M850" i="39"/>
  <c r="L850" i="39"/>
  <c r="O850" i="39" s="1"/>
  <c r="K850" i="39"/>
  <c r="J850" i="39"/>
  <c r="I850" i="39"/>
  <c r="R849" i="39"/>
  <c r="Q849" i="39"/>
  <c r="S849" i="39" s="1"/>
  <c r="N849" i="39"/>
  <c r="M849" i="39"/>
  <c r="O849" i="39" s="1"/>
  <c r="L849" i="39"/>
  <c r="P849" i="39" s="1"/>
  <c r="K849" i="39"/>
  <c r="J849" i="39"/>
  <c r="I849" i="39"/>
  <c r="R848" i="39"/>
  <c r="S848" i="39" s="1"/>
  <c r="Q848" i="39"/>
  <c r="P848" i="39"/>
  <c r="N848" i="39"/>
  <c r="M848" i="39"/>
  <c r="L848" i="39"/>
  <c r="O848" i="39" s="1"/>
  <c r="K848" i="39"/>
  <c r="J848" i="39"/>
  <c r="I848" i="39"/>
  <c r="S847" i="39"/>
  <c r="R847" i="39"/>
  <c r="Q847" i="39"/>
  <c r="O847" i="39"/>
  <c r="N847" i="39"/>
  <c r="M847" i="39"/>
  <c r="L847" i="39"/>
  <c r="K847" i="39"/>
  <c r="J847" i="39"/>
  <c r="I847" i="39"/>
  <c r="R846" i="39"/>
  <c r="Q846" i="39"/>
  <c r="S846" i="39" s="1"/>
  <c r="N846" i="39"/>
  <c r="M846" i="39"/>
  <c r="L846" i="39"/>
  <c r="O846" i="39" s="1"/>
  <c r="K846" i="39"/>
  <c r="J846" i="39"/>
  <c r="I846" i="39"/>
  <c r="S845" i="39"/>
  <c r="R845" i="39"/>
  <c r="Q845" i="39"/>
  <c r="O845" i="39"/>
  <c r="N845" i="39"/>
  <c r="M845" i="39"/>
  <c r="L845" i="39"/>
  <c r="P845" i="39" s="1"/>
  <c r="K845" i="39"/>
  <c r="J845" i="39"/>
  <c r="I845" i="39"/>
  <c r="R844" i="39"/>
  <c r="S844" i="39" s="1"/>
  <c r="Q844" i="39"/>
  <c r="O844" i="39"/>
  <c r="N844" i="39"/>
  <c r="M844" i="39"/>
  <c r="L844" i="39"/>
  <c r="P844" i="39" s="1"/>
  <c r="K844" i="39"/>
  <c r="J844" i="39"/>
  <c r="I844" i="39"/>
  <c r="R843" i="39"/>
  <c r="Q843" i="39"/>
  <c r="S843" i="39" s="1"/>
  <c r="N843" i="39"/>
  <c r="M843" i="39"/>
  <c r="L843" i="39"/>
  <c r="P843" i="39" s="1"/>
  <c r="K843" i="39"/>
  <c r="J843" i="39"/>
  <c r="I843" i="39"/>
  <c r="S842" i="39"/>
  <c r="R842" i="39"/>
  <c r="Q842" i="39"/>
  <c r="O842" i="39"/>
  <c r="N842" i="39"/>
  <c r="M842" i="39"/>
  <c r="L842" i="39"/>
  <c r="K842" i="39"/>
  <c r="J842" i="39"/>
  <c r="I842" i="39"/>
  <c r="R841" i="39"/>
  <c r="Q841" i="39"/>
  <c r="S841" i="39" s="1"/>
  <c r="N841" i="39"/>
  <c r="M841" i="39"/>
  <c r="O841" i="39" s="1"/>
  <c r="L841" i="39"/>
  <c r="K841" i="39"/>
  <c r="J841" i="39"/>
  <c r="I841" i="39"/>
  <c r="R840" i="39"/>
  <c r="Q840" i="39"/>
  <c r="S840" i="39" s="1"/>
  <c r="P840" i="39"/>
  <c r="N840" i="39"/>
  <c r="M840" i="39"/>
  <c r="L840" i="39"/>
  <c r="O840" i="39" s="1"/>
  <c r="K840" i="39"/>
  <c r="J840" i="39"/>
  <c r="I840" i="39"/>
  <c r="S839" i="39"/>
  <c r="R839" i="39"/>
  <c r="Q839" i="39"/>
  <c r="O839" i="39"/>
  <c r="N839" i="39"/>
  <c r="M839" i="39"/>
  <c r="L839" i="39"/>
  <c r="P839" i="39" s="1"/>
  <c r="K839" i="39"/>
  <c r="J839" i="39"/>
  <c r="I839" i="39"/>
  <c r="R838" i="39"/>
  <c r="S838" i="39" s="1"/>
  <c r="Q838" i="39"/>
  <c r="O838" i="39"/>
  <c r="N838" i="39"/>
  <c r="M838" i="39"/>
  <c r="L838" i="39"/>
  <c r="P838" i="39" s="1"/>
  <c r="K838" i="39"/>
  <c r="J838" i="39"/>
  <c r="I838" i="39"/>
  <c r="R837" i="39"/>
  <c r="Q837" i="39"/>
  <c r="N837" i="39"/>
  <c r="M837" i="39"/>
  <c r="O837" i="39" s="1"/>
  <c r="L837" i="39"/>
  <c r="P837" i="39" s="1"/>
  <c r="K837" i="39"/>
  <c r="J837" i="39"/>
  <c r="I837" i="39"/>
  <c r="R836" i="39"/>
  <c r="Q836" i="39"/>
  <c r="S836" i="39" s="1"/>
  <c r="P836" i="39"/>
  <c r="N836" i="39"/>
  <c r="M836" i="39"/>
  <c r="L836" i="39"/>
  <c r="K836" i="39"/>
  <c r="J836" i="39"/>
  <c r="I836" i="39"/>
  <c r="S835" i="39"/>
  <c r="R835" i="39"/>
  <c r="Q835" i="39"/>
  <c r="N835" i="39"/>
  <c r="M835" i="39"/>
  <c r="L835" i="39"/>
  <c r="O835" i="39" s="1"/>
  <c r="K835" i="39"/>
  <c r="J835" i="39"/>
  <c r="I835" i="39"/>
  <c r="S834" i="39"/>
  <c r="R834" i="39"/>
  <c r="Q834" i="39"/>
  <c r="O834" i="39"/>
  <c r="N834" i="39"/>
  <c r="M834" i="39"/>
  <c r="L834" i="39"/>
  <c r="K834" i="39"/>
  <c r="J834" i="39"/>
  <c r="I834" i="39"/>
  <c r="R833" i="39"/>
  <c r="Q833" i="39"/>
  <c r="S833" i="39" s="1"/>
  <c r="N833" i="39"/>
  <c r="M833" i="39"/>
  <c r="O833" i="39" s="1"/>
  <c r="L833" i="39"/>
  <c r="K833" i="39"/>
  <c r="J833" i="39"/>
  <c r="I833" i="39"/>
  <c r="R832" i="39"/>
  <c r="Q832" i="39"/>
  <c r="S832" i="39" s="1"/>
  <c r="P832" i="39"/>
  <c r="N832" i="39"/>
  <c r="M832" i="39"/>
  <c r="L832" i="39"/>
  <c r="O832" i="39" s="1"/>
  <c r="K832" i="39"/>
  <c r="J832" i="39"/>
  <c r="I832" i="39"/>
  <c r="S831" i="39"/>
  <c r="R831" i="39"/>
  <c r="Q831" i="39"/>
  <c r="O831" i="39"/>
  <c r="N831" i="39"/>
  <c r="M831" i="39"/>
  <c r="L831" i="39"/>
  <c r="P831" i="39" s="1"/>
  <c r="K831" i="39"/>
  <c r="J831" i="39"/>
  <c r="I831" i="39"/>
  <c r="R830" i="39"/>
  <c r="S830" i="39" s="1"/>
  <c r="Q830" i="39"/>
  <c r="O830" i="39"/>
  <c r="N830" i="39"/>
  <c r="M830" i="39"/>
  <c r="L830" i="39"/>
  <c r="P830" i="39" s="1"/>
  <c r="K830" i="39"/>
  <c r="J830" i="39"/>
  <c r="I830" i="39"/>
  <c r="R829" i="39"/>
  <c r="Q829" i="39"/>
  <c r="N829" i="39"/>
  <c r="M829" i="39"/>
  <c r="O829" i="39" s="1"/>
  <c r="L829" i="39"/>
  <c r="P829" i="39" s="1"/>
  <c r="K829" i="39"/>
  <c r="J829" i="39"/>
  <c r="I829" i="39"/>
  <c r="R828" i="39"/>
  <c r="Q828" i="39"/>
  <c r="S828" i="39" s="1"/>
  <c r="P828" i="39"/>
  <c r="N828" i="39"/>
  <c r="M828" i="39"/>
  <c r="L828" i="39"/>
  <c r="K828" i="39"/>
  <c r="J828" i="39"/>
  <c r="I828" i="39"/>
  <c r="S827" i="39"/>
  <c r="R827" i="39"/>
  <c r="Q827" i="39"/>
  <c r="N827" i="39"/>
  <c r="M827" i="39"/>
  <c r="L827" i="39"/>
  <c r="O827" i="39" s="1"/>
  <c r="K827" i="39"/>
  <c r="J827" i="39"/>
  <c r="I827" i="39"/>
  <c r="S826" i="39"/>
  <c r="R826" i="39"/>
  <c r="Q826" i="39"/>
  <c r="O826" i="39"/>
  <c r="N826" i="39"/>
  <c r="M826" i="39"/>
  <c r="L826" i="39"/>
  <c r="K826" i="39"/>
  <c r="J826" i="39"/>
  <c r="I826" i="39"/>
  <c r="R825" i="39"/>
  <c r="Q825" i="39"/>
  <c r="S825" i="39" s="1"/>
  <c r="N825" i="39"/>
  <c r="M825" i="39"/>
  <c r="O825" i="39" s="1"/>
  <c r="L825" i="39"/>
  <c r="K825" i="39"/>
  <c r="J825" i="39"/>
  <c r="I825" i="39"/>
  <c r="R824" i="39"/>
  <c r="Q824" i="39"/>
  <c r="S824" i="39" s="1"/>
  <c r="P824" i="39"/>
  <c r="N824" i="39"/>
  <c r="M824" i="39"/>
  <c r="L824" i="39"/>
  <c r="O824" i="39" s="1"/>
  <c r="K824" i="39"/>
  <c r="J824" i="39"/>
  <c r="I824" i="39"/>
  <c r="S823" i="39"/>
  <c r="R823" i="39"/>
  <c r="Q823" i="39"/>
  <c r="O823" i="39"/>
  <c r="N823" i="39"/>
  <c r="M823" i="39"/>
  <c r="L823" i="39"/>
  <c r="P823" i="39" s="1"/>
  <c r="K823" i="39"/>
  <c r="J823" i="39"/>
  <c r="I823" i="39"/>
  <c r="R822" i="39"/>
  <c r="S822" i="39" s="1"/>
  <c r="Q822" i="39"/>
  <c r="O822" i="39"/>
  <c r="N822" i="39"/>
  <c r="M822" i="39"/>
  <c r="L822" i="39"/>
  <c r="P822" i="39" s="1"/>
  <c r="K822" i="39"/>
  <c r="J822" i="39"/>
  <c r="I822" i="39"/>
  <c r="R821" i="39"/>
  <c r="Q821" i="39"/>
  <c r="N821" i="39"/>
  <c r="M821" i="39"/>
  <c r="O821" i="39" s="1"/>
  <c r="L821" i="39"/>
  <c r="P821" i="39" s="1"/>
  <c r="K821" i="39"/>
  <c r="J821" i="39"/>
  <c r="I821" i="39"/>
  <c r="R820" i="39"/>
  <c r="Q820" i="39"/>
  <c r="S820" i="39" s="1"/>
  <c r="P820" i="39"/>
  <c r="N820" i="39"/>
  <c r="M820" i="39"/>
  <c r="L820" i="39"/>
  <c r="K820" i="39"/>
  <c r="J820" i="39"/>
  <c r="I820" i="39"/>
  <c r="S819" i="39"/>
  <c r="R819" i="39"/>
  <c r="Q819" i="39"/>
  <c r="N819" i="39"/>
  <c r="M819" i="39"/>
  <c r="L819" i="39"/>
  <c r="O819" i="39" s="1"/>
  <c r="K819" i="39"/>
  <c r="J819" i="39"/>
  <c r="I819" i="39"/>
  <c r="S818" i="39"/>
  <c r="R818" i="39"/>
  <c r="Q818" i="39"/>
  <c r="O818" i="39"/>
  <c r="N818" i="39"/>
  <c r="M818" i="39"/>
  <c r="L818" i="39"/>
  <c r="K818" i="39"/>
  <c r="J818" i="39"/>
  <c r="I818" i="39"/>
  <c r="R817" i="39"/>
  <c r="Q817" i="39"/>
  <c r="S817" i="39" s="1"/>
  <c r="N817" i="39"/>
  <c r="M817" i="39"/>
  <c r="O817" i="39" s="1"/>
  <c r="L817" i="39"/>
  <c r="K817" i="39"/>
  <c r="J817" i="39"/>
  <c r="I817" i="39"/>
  <c r="R816" i="39"/>
  <c r="Q816" i="39"/>
  <c r="S816" i="39" s="1"/>
  <c r="P816" i="39"/>
  <c r="N816" i="39"/>
  <c r="M816" i="39"/>
  <c r="L816" i="39"/>
  <c r="O816" i="39" s="1"/>
  <c r="K816" i="39"/>
  <c r="J816" i="39"/>
  <c r="I816" i="39"/>
  <c r="S815" i="39"/>
  <c r="R815" i="39"/>
  <c r="Q815" i="39"/>
  <c r="O815" i="39"/>
  <c r="N815" i="39"/>
  <c r="M815" i="39"/>
  <c r="L815" i="39"/>
  <c r="P815" i="39" s="1"/>
  <c r="K815" i="39"/>
  <c r="J815" i="39"/>
  <c r="I815" i="39"/>
  <c r="R814" i="39"/>
  <c r="S814" i="39" s="1"/>
  <c r="Q814" i="39"/>
  <c r="O814" i="39"/>
  <c r="N814" i="39"/>
  <c r="M814" i="39"/>
  <c r="L814" i="39"/>
  <c r="P814" i="39" s="1"/>
  <c r="K814" i="39"/>
  <c r="J814" i="39"/>
  <c r="I814" i="39"/>
  <c r="R813" i="39"/>
  <c r="Q813" i="39"/>
  <c r="N813" i="39"/>
  <c r="M813" i="39"/>
  <c r="O813" i="39" s="1"/>
  <c r="L813" i="39"/>
  <c r="P813" i="39" s="1"/>
  <c r="K813" i="39"/>
  <c r="J813" i="39"/>
  <c r="I813" i="39"/>
  <c r="R812" i="39"/>
  <c r="Q812" i="39"/>
  <c r="S812" i="39" s="1"/>
  <c r="P812" i="39"/>
  <c r="N812" i="39"/>
  <c r="M812" i="39"/>
  <c r="L812" i="39"/>
  <c r="K812" i="39"/>
  <c r="J812" i="39"/>
  <c r="I812" i="39"/>
  <c r="S811" i="39"/>
  <c r="R811" i="39"/>
  <c r="Q811" i="39"/>
  <c r="N811" i="39"/>
  <c r="M811" i="39"/>
  <c r="L811" i="39"/>
  <c r="O811" i="39" s="1"/>
  <c r="K811" i="39"/>
  <c r="J811" i="39"/>
  <c r="I811" i="39"/>
  <c r="S810" i="39"/>
  <c r="R810" i="39"/>
  <c r="Q810" i="39"/>
  <c r="O810" i="39"/>
  <c r="N810" i="39"/>
  <c r="M810" i="39"/>
  <c r="L810" i="39"/>
  <c r="K810" i="39"/>
  <c r="J810" i="39"/>
  <c r="I810" i="39"/>
  <c r="R809" i="39"/>
  <c r="Q809" i="39"/>
  <c r="S809" i="39" s="1"/>
  <c r="N809" i="39"/>
  <c r="M809" i="39"/>
  <c r="O809" i="39" s="1"/>
  <c r="L809" i="39"/>
  <c r="K809" i="39"/>
  <c r="J809" i="39"/>
  <c r="I809" i="39"/>
  <c r="R808" i="39"/>
  <c r="Q808" i="39"/>
  <c r="S808" i="39" s="1"/>
  <c r="P808" i="39"/>
  <c r="N808" i="39"/>
  <c r="M808" i="39"/>
  <c r="L808" i="39"/>
  <c r="O808" i="39" s="1"/>
  <c r="K808" i="39"/>
  <c r="J808" i="39"/>
  <c r="I808" i="39"/>
  <c r="S807" i="39"/>
  <c r="R807" i="39"/>
  <c r="Q807" i="39"/>
  <c r="O807" i="39"/>
  <c r="N807" i="39"/>
  <c r="M807" i="39"/>
  <c r="L807" i="39"/>
  <c r="P807" i="39" s="1"/>
  <c r="K807" i="39"/>
  <c r="J807" i="39"/>
  <c r="I807" i="39"/>
  <c r="R806" i="39"/>
  <c r="S806" i="39" s="1"/>
  <c r="Q806" i="39"/>
  <c r="O806" i="39"/>
  <c r="N806" i="39"/>
  <c r="M806" i="39"/>
  <c r="L806" i="39"/>
  <c r="P806" i="39" s="1"/>
  <c r="K806" i="39"/>
  <c r="J806" i="39"/>
  <c r="I806" i="39"/>
  <c r="R805" i="39"/>
  <c r="Q805" i="39"/>
  <c r="N805" i="39"/>
  <c r="M805" i="39"/>
  <c r="O805" i="39" s="1"/>
  <c r="L805" i="39"/>
  <c r="P805" i="39" s="1"/>
  <c r="K805" i="39"/>
  <c r="J805" i="39"/>
  <c r="I805" i="39"/>
  <c r="R804" i="39"/>
  <c r="Q804" i="39"/>
  <c r="S804" i="39" s="1"/>
  <c r="P804" i="39"/>
  <c r="N804" i="39"/>
  <c r="M804" i="39"/>
  <c r="L804" i="39"/>
  <c r="K804" i="39"/>
  <c r="J804" i="39"/>
  <c r="I804" i="39"/>
  <c r="S803" i="39"/>
  <c r="R803" i="39"/>
  <c r="Q803" i="39"/>
  <c r="N803" i="39"/>
  <c r="M803" i="39"/>
  <c r="L803" i="39"/>
  <c r="O803" i="39" s="1"/>
  <c r="K803" i="39"/>
  <c r="J803" i="39"/>
  <c r="I803" i="39"/>
  <c r="S802" i="39"/>
  <c r="R802" i="39"/>
  <c r="Q802" i="39"/>
  <c r="O802" i="39"/>
  <c r="N802" i="39"/>
  <c r="M802" i="39"/>
  <c r="L802" i="39"/>
  <c r="K802" i="39"/>
  <c r="J802" i="39"/>
  <c r="I802" i="39"/>
  <c r="R801" i="39"/>
  <c r="Q801" i="39"/>
  <c r="S801" i="39" s="1"/>
  <c r="N801" i="39"/>
  <c r="M801" i="39"/>
  <c r="O801" i="39" s="1"/>
  <c r="L801" i="39"/>
  <c r="K801" i="39"/>
  <c r="J801" i="39"/>
  <c r="I801" i="39"/>
  <c r="R800" i="39"/>
  <c r="Q800" i="39"/>
  <c r="S800" i="39" s="1"/>
  <c r="P800" i="39"/>
  <c r="N800" i="39"/>
  <c r="M800" i="39"/>
  <c r="L800" i="39"/>
  <c r="O800" i="39" s="1"/>
  <c r="K800" i="39"/>
  <c r="J800" i="39"/>
  <c r="I800" i="39"/>
  <c r="S799" i="39"/>
  <c r="R799" i="39"/>
  <c r="Q799" i="39"/>
  <c r="O799" i="39"/>
  <c r="N799" i="39"/>
  <c r="M799" i="39"/>
  <c r="L799" i="39"/>
  <c r="P799" i="39" s="1"/>
  <c r="K799" i="39"/>
  <c r="J799" i="39"/>
  <c r="I799" i="39"/>
  <c r="R798" i="39"/>
  <c r="S798" i="39" s="1"/>
  <c r="Q798" i="39"/>
  <c r="O798" i="39"/>
  <c r="N798" i="39"/>
  <c r="M798" i="39"/>
  <c r="L798" i="39"/>
  <c r="P798" i="39" s="1"/>
  <c r="K798" i="39"/>
  <c r="J798" i="39"/>
  <c r="I798" i="39"/>
  <c r="R797" i="39"/>
  <c r="Q797" i="39"/>
  <c r="N797" i="39"/>
  <c r="M797" i="39"/>
  <c r="O797" i="39" s="1"/>
  <c r="L797" i="39"/>
  <c r="P797" i="39" s="1"/>
  <c r="K797" i="39"/>
  <c r="J797" i="39"/>
  <c r="I797" i="39"/>
  <c r="R796" i="39"/>
  <c r="Q796" i="39"/>
  <c r="S796" i="39" s="1"/>
  <c r="P796" i="39"/>
  <c r="N796" i="39"/>
  <c r="M796" i="39"/>
  <c r="L796" i="39"/>
  <c r="K796" i="39"/>
  <c r="J796" i="39"/>
  <c r="I796" i="39"/>
  <c r="S795" i="39"/>
  <c r="R795" i="39"/>
  <c r="Q795" i="39"/>
  <c r="N795" i="39"/>
  <c r="M795" i="39"/>
  <c r="L795" i="39"/>
  <c r="O795" i="39" s="1"/>
  <c r="K795" i="39"/>
  <c r="J795" i="39"/>
  <c r="I795" i="39"/>
  <c r="S794" i="39"/>
  <c r="R794" i="39"/>
  <c r="Q794" i="39"/>
  <c r="O794" i="39"/>
  <c r="N794" i="39"/>
  <c r="M794" i="39"/>
  <c r="L794" i="39"/>
  <c r="K794" i="39"/>
  <c r="J794" i="39"/>
  <c r="I794" i="39"/>
  <c r="R793" i="39"/>
  <c r="Q793" i="39"/>
  <c r="S793" i="39" s="1"/>
  <c r="N793" i="39"/>
  <c r="M793" i="39"/>
  <c r="O793" i="39" s="1"/>
  <c r="L793" i="39"/>
  <c r="K793" i="39"/>
  <c r="J793" i="39"/>
  <c r="I793" i="39"/>
  <c r="R792" i="39"/>
  <c r="Q792" i="39"/>
  <c r="S792" i="39" s="1"/>
  <c r="P792" i="39"/>
  <c r="N792" i="39"/>
  <c r="M792" i="39"/>
  <c r="L792" i="39"/>
  <c r="O792" i="39" s="1"/>
  <c r="K792" i="39"/>
  <c r="J792" i="39"/>
  <c r="I792" i="39"/>
  <c r="S791" i="39"/>
  <c r="R791" i="39"/>
  <c r="Q791" i="39"/>
  <c r="O791" i="39"/>
  <c r="N791" i="39"/>
  <c r="M791" i="39"/>
  <c r="L791" i="39"/>
  <c r="P791" i="39" s="1"/>
  <c r="K791" i="39"/>
  <c r="J791" i="39"/>
  <c r="I791" i="39"/>
  <c r="R790" i="39"/>
  <c r="S790" i="39" s="1"/>
  <c r="Q790" i="39"/>
  <c r="O790" i="39"/>
  <c r="N790" i="39"/>
  <c r="M790" i="39"/>
  <c r="L790" i="39"/>
  <c r="P790" i="39" s="1"/>
  <c r="K790" i="39"/>
  <c r="J790" i="39"/>
  <c r="I790" i="39"/>
  <c r="R789" i="39"/>
  <c r="Q789" i="39"/>
  <c r="N789" i="39"/>
  <c r="M789" i="39"/>
  <c r="O789" i="39" s="1"/>
  <c r="L789" i="39"/>
  <c r="P789" i="39" s="1"/>
  <c r="K789" i="39"/>
  <c r="J789" i="39"/>
  <c r="I789" i="39"/>
  <c r="R788" i="39"/>
  <c r="Q788" i="39"/>
  <c r="S788" i="39" s="1"/>
  <c r="P788" i="39"/>
  <c r="N788" i="39"/>
  <c r="M788" i="39"/>
  <c r="L788" i="39"/>
  <c r="K788" i="39"/>
  <c r="J788" i="39"/>
  <c r="I788" i="39"/>
  <c r="S787" i="39"/>
  <c r="R787" i="39"/>
  <c r="Q787" i="39"/>
  <c r="N787" i="39"/>
  <c r="M787" i="39"/>
  <c r="L787" i="39"/>
  <c r="O787" i="39" s="1"/>
  <c r="K787" i="39"/>
  <c r="J787" i="39"/>
  <c r="I787" i="39"/>
  <c r="S786" i="39"/>
  <c r="R786" i="39"/>
  <c r="Q786" i="39"/>
  <c r="O786" i="39"/>
  <c r="N786" i="39"/>
  <c r="M786" i="39"/>
  <c r="L786" i="39"/>
  <c r="K786" i="39"/>
  <c r="J786" i="39"/>
  <c r="I786" i="39"/>
  <c r="R785" i="39"/>
  <c r="Q785" i="39"/>
  <c r="S785" i="39" s="1"/>
  <c r="N785" i="39"/>
  <c r="M785" i="39"/>
  <c r="O785" i="39" s="1"/>
  <c r="L785" i="39"/>
  <c r="K785" i="39"/>
  <c r="J785" i="39"/>
  <c r="I785" i="39"/>
  <c r="R784" i="39"/>
  <c r="Q784" i="39"/>
  <c r="S784" i="39" s="1"/>
  <c r="P784" i="39"/>
  <c r="N784" i="39"/>
  <c r="M784" i="39"/>
  <c r="L784" i="39"/>
  <c r="O784" i="39" s="1"/>
  <c r="K784" i="39"/>
  <c r="J784" i="39"/>
  <c r="I784" i="39"/>
  <c r="S783" i="39"/>
  <c r="R783" i="39"/>
  <c r="Q783" i="39"/>
  <c r="O783" i="39"/>
  <c r="N783" i="39"/>
  <c r="M783" i="39"/>
  <c r="L783" i="39"/>
  <c r="P783" i="39" s="1"/>
  <c r="K783" i="39"/>
  <c r="J783" i="39"/>
  <c r="I783" i="39"/>
  <c r="R782" i="39"/>
  <c r="S782" i="39" s="1"/>
  <c r="Q782" i="39"/>
  <c r="O782" i="39"/>
  <c r="N782" i="39"/>
  <c r="M782" i="39"/>
  <c r="L782" i="39"/>
  <c r="P782" i="39" s="1"/>
  <c r="K782" i="39"/>
  <c r="J782" i="39"/>
  <c r="I782" i="39"/>
  <c r="R781" i="39"/>
  <c r="Q781" i="39"/>
  <c r="N781" i="39"/>
  <c r="M781" i="39"/>
  <c r="O781" i="39" s="1"/>
  <c r="L781" i="39"/>
  <c r="P781" i="39" s="1"/>
  <c r="K781" i="39"/>
  <c r="J781" i="39"/>
  <c r="I781" i="39"/>
  <c r="R780" i="39"/>
  <c r="Q780" i="39"/>
  <c r="S780" i="39" s="1"/>
  <c r="P780" i="39"/>
  <c r="N780" i="39"/>
  <c r="M780" i="39"/>
  <c r="L780" i="39"/>
  <c r="K780" i="39"/>
  <c r="J780" i="39"/>
  <c r="I780" i="39"/>
  <c r="S779" i="39"/>
  <c r="R779" i="39"/>
  <c r="Q779" i="39"/>
  <c r="N779" i="39"/>
  <c r="M779" i="39"/>
  <c r="L779" i="39"/>
  <c r="O779" i="39" s="1"/>
  <c r="K779" i="39"/>
  <c r="J779" i="39"/>
  <c r="I779" i="39"/>
  <c r="S778" i="39"/>
  <c r="R778" i="39"/>
  <c r="Q778" i="39"/>
  <c r="O778" i="39"/>
  <c r="N778" i="39"/>
  <c r="M778" i="39"/>
  <c r="L778" i="39"/>
  <c r="K778" i="39"/>
  <c r="J778" i="39"/>
  <c r="I778" i="39"/>
  <c r="R777" i="39"/>
  <c r="Q777" i="39"/>
  <c r="S777" i="39" s="1"/>
  <c r="N777" i="39"/>
  <c r="M777" i="39"/>
  <c r="O777" i="39" s="1"/>
  <c r="L777" i="39"/>
  <c r="K777" i="39"/>
  <c r="J777" i="39"/>
  <c r="I777" i="39"/>
  <c r="R776" i="39"/>
  <c r="Q776" i="39"/>
  <c r="S776" i="39" s="1"/>
  <c r="P776" i="39"/>
  <c r="N776" i="39"/>
  <c r="M776" i="39"/>
  <c r="L776" i="39"/>
  <c r="O776" i="39" s="1"/>
  <c r="K776" i="39"/>
  <c r="J776" i="39"/>
  <c r="I776" i="39"/>
  <c r="S775" i="39"/>
  <c r="R775" i="39"/>
  <c r="Q775" i="39"/>
  <c r="O775" i="39"/>
  <c r="N775" i="39"/>
  <c r="M775" i="39"/>
  <c r="L775" i="39"/>
  <c r="P775" i="39" s="1"/>
  <c r="K775" i="39"/>
  <c r="J775" i="39"/>
  <c r="I775" i="39"/>
  <c r="R774" i="39"/>
  <c r="S774" i="39" s="1"/>
  <c r="Q774" i="39"/>
  <c r="O774" i="39"/>
  <c r="N774" i="39"/>
  <c r="M774" i="39"/>
  <c r="L774" i="39"/>
  <c r="P774" i="39" s="1"/>
  <c r="K774" i="39"/>
  <c r="J774" i="39"/>
  <c r="I774" i="39"/>
  <c r="R773" i="39"/>
  <c r="Q773" i="39"/>
  <c r="N773" i="39"/>
  <c r="M773" i="39"/>
  <c r="O773" i="39" s="1"/>
  <c r="L773" i="39"/>
  <c r="P773" i="39" s="1"/>
  <c r="K773" i="39"/>
  <c r="J773" i="39"/>
  <c r="I773" i="39"/>
  <c r="R772" i="39"/>
  <c r="Q772" i="39"/>
  <c r="S772" i="39" s="1"/>
  <c r="P772" i="39"/>
  <c r="N772" i="39"/>
  <c r="M772" i="39"/>
  <c r="L772" i="39"/>
  <c r="K772" i="39"/>
  <c r="J772" i="39"/>
  <c r="I772" i="39"/>
  <c r="S771" i="39"/>
  <c r="R771" i="39"/>
  <c r="Q771" i="39"/>
  <c r="N771" i="39"/>
  <c r="M771" i="39"/>
  <c r="L771" i="39"/>
  <c r="O771" i="39" s="1"/>
  <c r="K771" i="39"/>
  <c r="J771" i="39"/>
  <c r="I771" i="39"/>
  <c r="S770" i="39"/>
  <c r="R770" i="39"/>
  <c r="Q770" i="39"/>
  <c r="O770" i="39"/>
  <c r="N770" i="39"/>
  <c r="M770" i="39"/>
  <c r="L770" i="39"/>
  <c r="K770" i="39"/>
  <c r="J770" i="39"/>
  <c r="I770" i="39"/>
  <c r="R769" i="39"/>
  <c r="Q769" i="39"/>
  <c r="S769" i="39" s="1"/>
  <c r="N769" i="39"/>
  <c r="M769" i="39"/>
  <c r="O769" i="39" s="1"/>
  <c r="L769" i="39"/>
  <c r="K769" i="39"/>
  <c r="J769" i="39"/>
  <c r="I769" i="39"/>
  <c r="R768" i="39"/>
  <c r="Q768" i="39"/>
  <c r="S768" i="39" s="1"/>
  <c r="P768" i="39"/>
  <c r="N768" i="39"/>
  <c r="M768" i="39"/>
  <c r="L768" i="39"/>
  <c r="O768" i="39" s="1"/>
  <c r="K768" i="39"/>
  <c r="J768" i="39"/>
  <c r="I768" i="39"/>
  <c r="S767" i="39"/>
  <c r="R767" i="39"/>
  <c r="Q767" i="39"/>
  <c r="O767" i="39"/>
  <c r="N767" i="39"/>
  <c r="M767" i="39"/>
  <c r="L767" i="39"/>
  <c r="P767" i="39" s="1"/>
  <c r="K767" i="39"/>
  <c r="J767" i="39"/>
  <c r="I767" i="39"/>
  <c r="R766" i="39"/>
  <c r="S766" i="39" s="1"/>
  <c r="Q766" i="39"/>
  <c r="O766" i="39"/>
  <c r="N766" i="39"/>
  <c r="M766" i="39"/>
  <c r="L766" i="39"/>
  <c r="P766" i="39" s="1"/>
  <c r="K766" i="39"/>
  <c r="J766" i="39"/>
  <c r="I766" i="39"/>
  <c r="R765" i="39"/>
  <c r="Q765" i="39"/>
  <c r="N765" i="39"/>
  <c r="M765" i="39"/>
  <c r="O765" i="39" s="1"/>
  <c r="L765" i="39"/>
  <c r="P765" i="39" s="1"/>
  <c r="K765" i="39"/>
  <c r="J765" i="39"/>
  <c r="I765" i="39"/>
  <c r="R764" i="39"/>
  <c r="Q764" i="39"/>
  <c r="S764" i="39" s="1"/>
  <c r="P764" i="39"/>
  <c r="N764" i="39"/>
  <c r="M764" i="39"/>
  <c r="L764" i="39"/>
  <c r="K764" i="39"/>
  <c r="J764" i="39"/>
  <c r="I764" i="39"/>
  <c r="S763" i="39"/>
  <c r="R763" i="39"/>
  <c r="Q763" i="39"/>
  <c r="N763" i="39"/>
  <c r="M763" i="39"/>
  <c r="L763" i="39"/>
  <c r="O763" i="39" s="1"/>
  <c r="K763" i="39"/>
  <c r="J763" i="39"/>
  <c r="I763" i="39"/>
  <c r="S762" i="39"/>
  <c r="R762" i="39"/>
  <c r="Q762" i="39"/>
  <c r="O762" i="39"/>
  <c r="N762" i="39"/>
  <c r="M762" i="39"/>
  <c r="L762" i="39"/>
  <c r="K762" i="39"/>
  <c r="J762" i="39"/>
  <c r="I762" i="39"/>
  <c r="R761" i="39"/>
  <c r="Q761" i="39"/>
  <c r="S761" i="39" s="1"/>
  <c r="N761" i="39"/>
  <c r="M761" i="39"/>
  <c r="O761" i="39" s="1"/>
  <c r="L761" i="39"/>
  <c r="K761" i="39"/>
  <c r="J761" i="39"/>
  <c r="I761" i="39"/>
  <c r="R760" i="39"/>
  <c r="Q760" i="39"/>
  <c r="S760" i="39" s="1"/>
  <c r="P760" i="39"/>
  <c r="N760" i="39"/>
  <c r="M760" i="39"/>
  <c r="L760" i="39"/>
  <c r="O760" i="39" s="1"/>
  <c r="K760" i="39"/>
  <c r="J760" i="39"/>
  <c r="I760" i="39"/>
  <c r="S759" i="39"/>
  <c r="R759" i="39"/>
  <c r="Q759" i="39"/>
  <c r="O759" i="39"/>
  <c r="N759" i="39"/>
  <c r="M759" i="39"/>
  <c r="L759" i="39"/>
  <c r="P759" i="39" s="1"/>
  <c r="K759" i="39"/>
  <c r="J759" i="39"/>
  <c r="I759" i="39"/>
  <c r="R758" i="39"/>
  <c r="S758" i="39" s="1"/>
  <c r="Q758" i="39"/>
  <c r="O758" i="39"/>
  <c r="N758" i="39"/>
  <c r="M758" i="39"/>
  <c r="L758" i="39"/>
  <c r="P758" i="39" s="1"/>
  <c r="K758" i="39"/>
  <c r="J758" i="39"/>
  <c r="I758" i="39"/>
  <c r="R757" i="39"/>
  <c r="Q757" i="39"/>
  <c r="N757" i="39"/>
  <c r="M757" i="39"/>
  <c r="L757" i="39"/>
  <c r="P757" i="39" s="1"/>
  <c r="K757" i="39"/>
  <c r="J757" i="39"/>
  <c r="I757" i="39"/>
  <c r="R756" i="39"/>
  <c r="Q756" i="39"/>
  <c r="S756" i="39" s="1"/>
  <c r="P756" i="39"/>
  <c r="N756" i="39"/>
  <c r="M756" i="39"/>
  <c r="L756" i="39"/>
  <c r="K756" i="39"/>
  <c r="J756" i="39"/>
  <c r="I756" i="39"/>
  <c r="S755" i="39"/>
  <c r="R755" i="39"/>
  <c r="Q755" i="39"/>
  <c r="N755" i="39"/>
  <c r="M755" i="39"/>
  <c r="L755" i="39"/>
  <c r="O755" i="39" s="1"/>
  <c r="K755" i="39"/>
  <c r="J755" i="39"/>
  <c r="I755" i="39"/>
  <c r="S754" i="39"/>
  <c r="R754" i="39"/>
  <c r="Q754" i="39"/>
  <c r="O754" i="39"/>
  <c r="N754" i="39"/>
  <c r="M754" i="39"/>
  <c r="L754" i="39"/>
  <c r="K754" i="39"/>
  <c r="J754" i="39"/>
  <c r="I754" i="39"/>
  <c r="R753" i="39"/>
  <c r="Q753" i="39"/>
  <c r="S753" i="39" s="1"/>
  <c r="N753" i="39"/>
  <c r="M753" i="39"/>
  <c r="O753" i="39" s="1"/>
  <c r="L753" i="39"/>
  <c r="K753" i="39"/>
  <c r="J753" i="39"/>
  <c r="I753" i="39"/>
  <c r="R752" i="39"/>
  <c r="Q752" i="39"/>
  <c r="S752" i="39" s="1"/>
  <c r="P752" i="39"/>
  <c r="N752" i="39"/>
  <c r="M752" i="39"/>
  <c r="L752" i="39"/>
  <c r="O752" i="39" s="1"/>
  <c r="K752" i="39"/>
  <c r="J752" i="39"/>
  <c r="I752" i="39"/>
  <c r="S751" i="39"/>
  <c r="R751" i="39"/>
  <c r="Q751" i="39"/>
  <c r="O751" i="39"/>
  <c r="N751" i="39"/>
  <c r="M751" i="39"/>
  <c r="L751" i="39"/>
  <c r="P751" i="39" s="1"/>
  <c r="K751" i="39"/>
  <c r="J751" i="39"/>
  <c r="I751" i="39"/>
  <c r="R750" i="39"/>
  <c r="S750" i="39" s="1"/>
  <c r="Q750" i="39"/>
  <c r="O750" i="39"/>
  <c r="N750" i="39"/>
  <c r="M750" i="39"/>
  <c r="L750" i="39"/>
  <c r="P750" i="39" s="1"/>
  <c r="K750" i="39"/>
  <c r="J750" i="39"/>
  <c r="I750" i="39"/>
  <c r="R749" i="39"/>
  <c r="Q749" i="39"/>
  <c r="N749" i="39"/>
  <c r="M749" i="39"/>
  <c r="L749" i="39"/>
  <c r="P749" i="39" s="1"/>
  <c r="K749" i="39"/>
  <c r="J749" i="39"/>
  <c r="I749" i="39"/>
  <c r="R748" i="39"/>
  <c r="Q748" i="39"/>
  <c r="S748" i="39" s="1"/>
  <c r="P748" i="39"/>
  <c r="N748" i="39"/>
  <c r="M748" i="39"/>
  <c r="L748" i="39"/>
  <c r="K748" i="39"/>
  <c r="J748" i="39"/>
  <c r="I748" i="39"/>
  <c r="S747" i="39"/>
  <c r="R747" i="39"/>
  <c r="Q747" i="39"/>
  <c r="N747" i="39"/>
  <c r="M747" i="39"/>
  <c r="L747" i="39"/>
  <c r="O747" i="39" s="1"/>
  <c r="K747" i="39"/>
  <c r="J747" i="39"/>
  <c r="I747" i="39"/>
  <c r="S746" i="39"/>
  <c r="R746" i="39"/>
  <c r="Q746" i="39"/>
  <c r="O746" i="39"/>
  <c r="N746" i="39"/>
  <c r="M746" i="39"/>
  <c r="L746" i="39"/>
  <c r="K746" i="39"/>
  <c r="J746" i="39"/>
  <c r="I746" i="39"/>
  <c r="R745" i="39"/>
  <c r="Q745" i="39"/>
  <c r="S745" i="39" s="1"/>
  <c r="N745" i="39"/>
  <c r="M745" i="39"/>
  <c r="L745" i="39"/>
  <c r="K745" i="39"/>
  <c r="J745" i="39"/>
  <c r="I745" i="39"/>
  <c r="R744" i="39"/>
  <c r="Q744" i="39"/>
  <c r="S744" i="39" s="1"/>
  <c r="P744" i="39"/>
  <c r="N744" i="39"/>
  <c r="M744" i="39"/>
  <c r="L744" i="39"/>
  <c r="O744" i="39" s="1"/>
  <c r="K744" i="39"/>
  <c r="J744" i="39"/>
  <c r="I744" i="39"/>
  <c r="S743" i="39"/>
  <c r="R743" i="39"/>
  <c r="Q743" i="39"/>
  <c r="O743" i="39"/>
  <c r="N743" i="39"/>
  <c r="M743" i="39"/>
  <c r="L743" i="39"/>
  <c r="P743" i="39" s="1"/>
  <c r="K743" i="39"/>
  <c r="J743" i="39"/>
  <c r="I743" i="39"/>
  <c r="R742" i="39"/>
  <c r="S742" i="39" s="1"/>
  <c r="Q742" i="39"/>
  <c r="O742" i="39"/>
  <c r="N742" i="39"/>
  <c r="M742" i="39"/>
  <c r="L742" i="39"/>
  <c r="P742" i="39" s="1"/>
  <c r="K742" i="39"/>
  <c r="J742" i="39"/>
  <c r="I742" i="39"/>
  <c r="R741" i="39"/>
  <c r="Q741" i="39"/>
  <c r="N741" i="39"/>
  <c r="M741" i="39"/>
  <c r="L741" i="39"/>
  <c r="P741" i="39" s="1"/>
  <c r="K741" i="39"/>
  <c r="J741" i="39"/>
  <c r="I741" i="39"/>
  <c r="R740" i="39"/>
  <c r="Q740" i="39"/>
  <c r="S740" i="39" s="1"/>
  <c r="N740" i="39"/>
  <c r="P740" i="39" s="1"/>
  <c r="M740" i="39"/>
  <c r="L740" i="39"/>
  <c r="K740" i="39"/>
  <c r="J740" i="39"/>
  <c r="I740" i="39"/>
  <c r="R739" i="39"/>
  <c r="Q739" i="39"/>
  <c r="S739" i="39" s="1"/>
  <c r="N739" i="39"/>
  <c r="M739" i="39"/>
  <c r="L739" i="39"/>
  <c r="O739" i="39" s="1"/>
  <c r="K739" i="39"/>
  <c r="J739" i="39"/>
  <c r="I739" i="39"/>
  <c r="S738" i="39"/>
  <c r="R738" i="39"/>
  <c r="Q738" i="39"/>
  <c r="O738" i="39"/>
  <c r="N738" i="39"/>
  <c r="M738" i="39"/>
  <c r="L738" i="39"/>
  <c r="P738" i="39" s="1"/>
  <c r="K738" i="39"/>
  <c r="J738" i="39"/>
  <c r="I738" i="39"/>
  <c r="R737" i="39"/>
  <c r="S737" i="39" s="1"/>
  <c r="Q737" i="39"/>
  <c r="O737" i="39"/>
  <c r="N737" i="39"/>
  <c r="M737" i="39"/>
  <c r="L737" i="39"/>
  <c r="P737" i="39" s="1"/>
  <c r="K737" i="39"/>
  <c r="J737" i="39"/>
  <c r="I737" i="39"/>
  <c r="R736" i="39"/>
  <c r="Q736" i="39"/>
  <c r="S736" i="39" s="1"/>
  <c r="N736" i="39"/>
  <c r="M736" i="39"/>
  <c r="O736" i="39" s="1"/>
  <c r="L736" i="39"/>
  <c r="P736" i="39" s="1"/>
  <c r="K736" i="39"/>
  <c r="J736" i="39"/>
  <c r="I736" i="39"/>
  <c r="R735" i="39"/>
  <c r="Q735" i="39"/>
  <c r="S735" i="39" s="1"/>
  <c r="N735" i="39"/>
  <c r="M735" i="39"/>
  <c r="L735" i="39"/>
  <c r="O735" i="39" s="1"/>
  <c r="K735" i="39"/>
  <c r="J735" i="39"/>
  <c r="I735" i="39"/>
  <c r="S734" i="39"/>
  <c r="R734" i="39"/>
  <c r="Q734" i="39"/>
  <c r="O734" i="39"/>
  <c r="N734" i="39"/>
  <c r="M734" i="39"/>
  <c r="L734" i="39"/>
  <c r="P734" i="39" s="1"/>
  <c r="K734" i="39"/>
  <c r="J734" i="39"/>
  <c r="I734" i="39"/>
  <c r="R733" i="39"/>
  <c r="S733" i="39" s="1"/>
  <c r="Q733" i="39"/>
  <c r="O733" i="39"/>
  <c r="N733" i="39"/>
  <c r="M733" i="39"/>
  <c r="L733" i="39"/>
  <c r="P733" i="39" s="1"/>
  <c r="K733" i="39"/>
  <c r="J733" i="39"/>
  <c r="I733" i="39"/>
  <c r="R732" i="39"/>
  <c r="Q732" i="39"/>
  <c r="S732" i="39" s="1"/>
  <c r="N732" i="39"/>
  <c r="M732" i="39"/>
  <c r="O732" i="39" s="1"/>
  <c r="L732" i="39"/>
  <c r="P732" i="39" s="1"/>
  <c r="K732" i="39"/>
  <c r="J732" i="39"/>
  <c r="I732" i="39"/>
  <c r="R731" i="39"/>
  <c r="Q731" i="39"/>
  <c r="S731" i="39" s="1"/>
  <c r="N731" i="39"/>
  <c r="M731" i="39"/>
  <c r="L731" i="39"/>
  <c r="O731" i="39" s="1"/>
  <c r="K731" i="39"/>
  <c r="J731" i="39"/>
  <c r="I731" i="39"/>
  <c r="S730" i="39"/>
  <c r="R730" i="39"/>
  <c r="Q730" i="39"/>
  <c r="O730" i="39"/>
  <c r="N730" i="39"/>
  <c r="M730" i="39"/>
  <c r="L730" i="39"/>
  <c r="P730" i="39" s="1"/>
  <c r="K730" i="39"/>
  <c r="J730" i="39"/>
  <c r="I730" i="39"/>
  <c r="R729" i="39"/>
  <c r="S729" i="39" s="1"/>
  <c r="Q729" i="39"/>
  <c r="O729" i="39"/>
  <c r="N729" i="39"/>
  <c r="M729" i="39"/>
  <c r="L729" i="39"/>
  <c r="P729" i="39" s="1"/>
  <c r="K729" i="39"/>
  <c r="J729" i="39"/>
  <c r="I729" i="39"/>
  <c r="R728" i="39"/>
  <c r="Q728" i="39"/>
  <c r="S728" i="39" s="1"/>
  <c r="N728" i="39"/>
  <c r="M728" i="39"/>
  <c r="O728" i="39" s="1"/>
  <c r="L728" i="39"/>
  <c r="P728" i="39" s="1"/>
  <c r="K728" i="39"/>
  <c r="J728" i="39"/>
  <c r="I728" i="39"/>
  <c r="R727" i="39"/>
  <c r="Q727" i="39"/>
  <c r="S727" i="39" s="1"/>
  <c r="N727" i="39"/>
  <c r="M727" i="39"/>
  <c r="L727" i="39"/>
  <c r="O727" i="39" s="1"/>
  <c r="K727" i="39"/>
  <c r="J727" i="39"/>
  <c r="I727" i="39"/>
  <c r="S726" i="39"/>
  <c r="R726" i="39"/>
  <c r="Q726" i="39"/>
  <c r="O726" i="39"/>
  <c r="N726" i="39"/>
  <c r="M726" i="39"/>
  <c r="L726" i="39"/>
  <c r="P726" i="39" s="1"/>
  <c r="K726" i="39"/>
  <c r="J726" i="39"/>
  <c r="I726" i="39"/>
  <c r="R725" i="39"/>
  <c r="S725" i="39" s="1"/>
  <c r="Q725" i="39"/>
  <c r="O725" i="39"/>
  <c r="N725" i="39"/>
  <c r="M725" i="39"/>
  <c r="L725" i="39"/>
  <c r="P725" i="39" s="1"/>
  <c r="K725" i="39"/>
  <c r="J725" i="39"/>
  <c r="I725" i="39"/>
  <c r="R724" i="39"/>
  <c r="Q724" i="39"/>
  <c r="S724" i="39" s="1"/>
  <c r="N724" i="39"/>
  <c r="M724" i="39"/>
  <c r="O724" i="39" s="1"/>
  <c r="L724" i="39"/>
  <c r="P724" i="39" s="1"/>
  <c r="K724" i="39"/>
  <c r="J724" i="39"/>
  <c r="I724" i="39"/>
  <c r="R723" i="39"/>
  <c r="Q723" i="39"/>
  <c r="S723" i="39" s="1"/>
  <c r="N723" i="39"/>
  <c r="M723" i="39"/>
  <c r="L723" i="39"/>
  <c r="O723" i="39" s="1"/>
  <c r="K723" i="39"/>
  <c r="J723" i="39"/>
  <c r="I723" i="39"/>
  <c r="S722" i="39"/>
  <c r="R722" i="39"/>
  <c r="Q722" i="39"/>
  <c r="O722" i="39"/>
  <c r="N722" i="39"/>
  <c r="M722" i="39"/>
  <c r="L722" i="39"/>
  <c r="P722" i="39" s="1"/>
  <c r="K722" i="39"/>
  <c r="J722" i="39"/>
  <c r="I722" i="39"/>
  <c r="R721" i="39"/>
  <c r="S721" i="39" s="1"/>
  <c r="Q721" i="39"/>
  <c r="O721" i="39"/>
  <c r="N721" i="39"/>
  <c r="M721" i="39"/>
  <c r="L721" i="39"/>
  <c r="P721" i="39" s="1"/>
  <c r="K721" i="39"/>
  <c r="J721" i="39"/>
  <c r="I721" i="39"/>
  <c r="R720" i="39"/>
  <c r="Q720" i="39"/>
  <c r="S720" i="39" s="1"/>
  <c r="N720" i="39"/>
  <c r="M720" i="39"/>
  <c r="O720" i="39" s="1"/>
  <c r="L720" i="39"/>
  <c r="P720" i="39" s="1"/>
  <c r="K720" i="39"/>
  <c r="J720" i="39"/>
  <c r="I720" i="39"/>
  <c r="R719" i="39"/>
  <c r="Q719" i="39"/>
  <c r="S719" i="39" s="1"/>
  <c r="N719" i="39"/>
  <c r="M719" i="39"/>
  <c r="L719" i="39"/>
  <c r="O719" i="39" s="1"/>
  <c r="K719" i="39"/>
  <c r="J719" i="39"/>
  <c r="I719" i="39"/>
  <c r="S718" i="39"/>
  <c r="R718" i="39"/>
  <c r="Q718" i="39"/>
  <c r="O718" i="39"/>
  <c r="N718" i="39"/>
  <c r="M718" i="39"/>
  <c r="L718" i="39"/>
  <c r="P718" i="39" s="1"/>
  <c r="K718" i="39"/>
  <c r="J718" i="39"/>
  <c r="I718" i="39"/>
  <c r="R717" i="39"/>
  <c r="S717" i="39" s="1"/>
  <c r="Q717" i="39"/>
  <c r="O717" i="39"/>
  <c r="N717" i="39"/>
  <c r="M717" i="39"/>
  <c r="L717" i="39"/>
  <c r="P717" i="39" s="1"/>
  <c r="K717" i="39"/>
  <c r="J717" i="39"/>
  <c r="I717" i="39"/>
  <c r="R716" i="39"/>
  <c r="Q716" i="39"/>
  <c r="S716" i="39" s="1"/>
  <c r="N716" i="39"/>
  <c r="M716" i="39"/>
  <c r="O716" i="39" s="1"/>
  <c r="L716" i="39"/>
  <c r="P716" i="39" s="1"/>
  <c r="K716" i="39"/>
  <c r="J716" i="39"/>
  <c r="I716" i="39"/>
  <c r="R715" i="39"/>
  <c r="Q715" i="39"/>
  <c r="S715" i="39" s="1"/>
  <c r="N715" i="39"/>
  <c r="M715" i="39"/>
  <c r="L715" i="39"/>
  <c r="O715" i="39" s="1"/>
  <c r="K715" i="39"/>
  <c r="J715" i="39"/>
  <c r="I715" i="39"/>
  <c r="S714" i="39"/>
  <c r="R714" i="39"/>
  <c r="Q714" i="39"/>
  <c r="O714" i="39"/>
  <c r="N714" i="39"/>
  <c r="M714" i="39"/>
  <c r="L714" i="39"/>
  <c r="P714" i="39" s="1"/>
  <c r="K714" i="39"/>
  <c r="J714" i="39"/>
  <c r="I714" i="39"/>
  <c r="R713" i="39"/>
  <c r="S713" i="39" s="1"/>
  <c r="Q713" i="39"/>
  <c r="O713" i="39"/>
  <c r="N713" i="39"/>
  <c r="M713" i="39"/>
  <c r="L713" i="39"/>
  <c r="P713" i="39" s="1"/>
  <c r="K713" i="39"/>
  <c r="J713" i="39"/>
  <c r="I713" i="39"/>
  <c r="R712" i="39"/>
  <c r="Q712" i="39"/>
  <c r="S712" i="39" s="1"/>
  <c r="N712" i="39"/>
  <c r="M712" i="39"/>
  <c r="O712" i="39" s="1"/>
  <c r="L712" i="39"/>
  <c r="P712" i="39" s="1"/>
  <c r="K712" i="39"/>
  <c r="J712" i="39"/>
  <c r="I712" i="39"/>
  <c r="R711" i="39"/>
  <c r="Q711" i="39"/>
  <c r="S711" i="39" s="1"/>
  <c r="N711" i="39"/>
  <c r="M711" i="39"/>
  <c r="L711" i="39"/>
  <c r="O711" i="39" s="1"/>
  <c r="K711" i="39"/>
  <c r="J711" i="39"/>
  <c r="I711" i="39"/>
  <c r="S710" i="39"/>
  <c r="R710" i="39"/>
  <c r="Q710" i="39"/>
  <c r="O710" i="39"/>
  <c r="N710" i="39"/>
  <c r="M710" i="39"/>
  <c r="L710" i="39"/>
  <c r="P710" i="39" s="1"/>
  <c r="K710" i="39"/>
  <c r="J710" i="39"/>
  <c r="I710" i="39"/>
  <c r="R709" i="39"/>
  <c r="S709" i="39" s="1"/>
  <c r="Q709" i="39"/>
  <c r="O709" i="39"/>
  <c r="N709" i="39"/>
  <c r="M709" i="39"/>
  <c r="L709" i="39"/>
  <c r="P709" i="39" s="1"/>
  <c r="K709" i="39"/>
  <c r="J709" i="39"/>
  <c r="I709" i="39"/>
  <c r="R708" i="39"/>
  <c r="Q708" i="39"/>
  <c r="S708" i="39" s="1"/>
  <c r="N708" i="39"/>
  <c r="M708" i="39"/>
  <c r="O708" i="39" s="1"/>
  <c r="L708" i="39"/>
  <c r="P708" i="39" s="1"/>
  <c r="K708" i="39"/>
  <c r="J708" i="39"/>
  <c r="I708" i="39"/>
  <c r="R707" i="39"/>
  <c r="Q707" i="39"/>
  <c r="S707" i="39" s="1"/>
  <c r="N707" i="39"/>
  <c r="M707" i="39"/>
  <c r="L707" i="39"/>
  <c r="O707" i="39" s="1"/>
  <c r="K707" i="39"/>
  <c r="J707" i="39"/>
  <c r="I707" i="39"/>
  <c r="S706" i="39"/>
  <c r="R706" i="39"/>
  <c r="Q706" i="39"/>
  <c r="O706" i="39"/>
  <c r="N706" i="39"/>
  <c r="M706" i="39"/>
  <c r="L706" i="39"/>
  <c r="P706" i="39" s="1"/>
  <c r="K706" i="39"/>
  <c r="J706" i="39"/>
  <c r="I706" i="39"/>
  <c r="R705" i="39"/>
  <c r="S705" i="39" s="1"/>
  <c r="Q705" i="39"/>
  <c r="O705" i="39"/>
  <c r="N705" i="39"/>
  <c r="M705" i="39"/>
  <c r="L705" i="39"/>
  <c r="P705" i="39" s="1"/>
  <c r="K705" i="39"/>
  <c r="J705" i="39"/>
  <c r="I705" i="39"/>
  <c r="R704" i="39"/>
  <c r="Q704" i="39"/>
  <c r="S704" i="39" s="1"/>
  <c r="N704" i="39"/>
  <c r="M704" i="39"/>
  <c r="O704" i="39" s="1"/>
  <c r="L704" i="39"/>
  <c r="P704" i="39" s="1"/>
  <c r="K704" i="39"/>
  <c r="J704" i="39"/>
  <c r="I704" i="39"/>
  <c r="R703" i="39"/>
  <c r="Q703" i="39"/>
  <c r="S703" i="39" s="1"/>
  <c r="N703" i="39"/>
  <c r="M703" i="39"/>
  <c r="L703" i="39"/>
  <c r="O703" i="39" s="1"/>
  <c r="K703" i="39"/>
  <c r="J703" i="39"/>
  <c r="I703" i="39"/>
  <c r="S702" i="39"/>
  <c r="R702" i="39"/>
  <c r="Q702" i="39"/>
  <c r="O702" i="39"/>
  <c r="N702" i="39"/>
  <c r="M702" i="39"/>
  <c r="L702" i="39"/>
  <c r="P702" i="39" s="1"/>
  <c r="K702" i="39"/>
  <c r="J702" i="39"/>
  <c r="I702" i="39"/>
  <c r="R701" i="39"/>
  <c r="S701" i="39" s="1"/>
  <c r="Q701" i="39"/>
  <c r="O701" i="39"/>
  <c r="N701" i="39"/>
  <c r="M701" i="39"/>
  <c r="L701" i="39"/>
  <c r="P701" i="39" s="1"/>
  <c r="K701" i="39"/>
  <c r="J701" i="39"/>
  <c r="I701" i="39"/>
  <c r="R700" i="39"/>
  <c r="Q700" i="39"/>
  <c r="S700" i="39" s="1"/>
  <c r="N700" i="39"/>
  <c r="M700" i="39"/>
  <c r="O700" i="39" s="1"/>
  <c r="L700" i="39"/>
  <c r="P700" i="39" s="1"/>
  <c r="K700" i="39"/>
  <c r="J700" i="39"/>
  <c r="I700" i="39"/>
  <c r="R699" i="39"/>
  <c r="Q699" i="39"/>
  <c r="S699" i="39" s="1"/>
  <c r="N699" i="39"/>
  <c r="M699" i="39"/>
  <c r="L699" i="39"/>
  <c r="O699" i="39" s="1"/>
  <c r="K699" i="39"/>
  <c r="J699" i="39"/>
  <c r="I699" i="39"/>
  <c r="S698" i="39"/>
  <c r="R698" i="39"/>
  <c r="Q698" i="39"/>
  <c r="O698" i="39"/>
  <c r="N698" i="39"/>
  <c r="M698" i="39"/>
  <c r="L698" i="39"/>
  <c r="P698" i="39" s="1"/>
  <c r="K698" i="39"/>
  <c r="J698" i="39"/>
  <c r="I698" i="39"/>
  <c r="R697" i="39"/>
  <c r="S697" i="39" s="1"/>
  <c r="Q697" i="39"/>
  <c r="O697" i="39"/>
  <c r="N697" i="39"/>
  <c r="M697" i="39"/>
  <c r="L697" i="39"/>
  <c r="P697" i="39" s="1"/>
  <c r="K697" i="39"/>
  <c r="J697" i="39"/>
  <c r="I697" i="39"/>
  <c r="R696" i="39"/>
  <c r="Q696" i="39"/>
  <c r="S696" i="39" s="1"/>
  <c r="N696" i="39"/>
  <c r="M696" i="39"/>
  <c r="O696" i="39" s="1"/>
  <c r="L696" i="39"/>
  <c r="P696" i="39" s="1"/>
  <c r="K696" i="39"/>
  <c r="J696" i="39"/>
  <c r="I696" i="39"/>
  <c r="R695" i="39"/>
  <c r="Q695" i="39"/>
  <c r="S695" i="39" s="1"/>
  <c r="N695" i="39"/>
  <c r="M695" i="39"/>
  <c r="L695" i="39"/>
  <c r="O695" i="39" s="1"/>
  <c r="K695" i="39"/>
  <c r="J695" i="39"/>
  <c r="I695" i="39"/>
  <c r="S694" i="39"/>
  <c r="R694" i="39"/>
  <c r="Q694" i="39"/>
  <c r="O694" i="39"/>
  <c r="N694" i="39"/>
  <c r="M694" i="39"/>
  <c r="L694" i="39"/>
  <c r="P694" i="39" s="1"/>
  <c r="K694" i="39"/>
  <c r="J694" i="39"/>
  <c r="I694" i="39"/>
  <c r="R693" i="39"/>
  <c r="S693" i="39" s="1"/>
  <c r="Q693" i="39"/>
  <c r="O693" i="39"/>
  <c r="N693" i="39"/>
  <c r="M693" i="39"/>
  <c r="L693" i="39"/>
  <c r="P693" i="39" s="1"/>
  <c r="K693" i="39"/>
  <c r="J693" i="39"/>
  <c r="I693" i="39"/>
  <c r="R692" i="39"/>
  <c r="Q692" i="39"/>
  <c r="S692" i="39" s="1"/>
  <c r="N692" i="39"/>
  <c r="M692" i="39"/>
  <c r="O692" i="39" s="1"/>
  <c r="L692" i="39"/>
  <c r="P692" i="39" s="1"/>
  <c r="K692" i="39"/>
  <c r="J692" i="39"/>
  <c r="I692" i="39"/>
  <c r="R691" i="39"/>
  <c r="Q691" i="39"/>
  <c r="S691" i="39" s="1"/>
  <c r="N691" i="39"/>
  <c r="M691" i="39"/>
  <c r="L691" i="39"/>
  <c r="O691" i="39" s="1"/>
  <c r="K691" i="39"/>
  <c r="J691" i="39"/>
  <c r="I691" i="39"/>
  <c r="S690" i="39"/>
  <c r="R690" i="39"/>
  <c r="Q690" i="39"/>
  <c r="O690" i="39"/>
  <c r="N690" i="39"/>
  <c r="M690" i="39"/>
  <c r="L690" i="39"/>
  <c r="P690" i="39" s="1"/>
  <c r="K690" i="39"/>
  <c r="J690" i="39"/>
  <c r="I690" i="39"/>
  <c r="R689" i="39"/>
  <c r="S689" i="39" s="1"/>
  <c r="Q689" i="39"/>
  <c r="O689" i="39"/>
  <c r="N689" i="39"/>
  <c r="M689" i="39"/>
  <c r="L689" i="39"/>
  <c r="P689" i="39" s="1"/>
  <c r="K689" i="39"/>
  <c r="J689" i="39"/>
  <c r="I689" i="39"/>
  <c r="R688" i="39"/>
  <c r="Q688" i="39"/>
  <c r="S688" i="39" s="1"/>
  <c r="N688" i="39"/>
  <c r="M688" i="39"/>
  <c r="O688" i="39" s="1"/>
  <c r="L688" i="39"/>
  <c r="P688" i="39" s="1"/>
  <c r="K688" i="39"/>
  <c r="J688" i="39"/>
  <c r="I688" i="39"/>
  <c r="R687" i="39"/>
  <c r="Q687" i="39"/>
  <c r="S687" i="39" s="1"/>
  <c r="N687" i="39"/>
  <c r="M687" i="39"/>
  <c r="L687" i="39"/>
  <c r="O687" i="39" s="1"/>
  <c r="K687" i="39"/>
  <c r="J687" i="39"/>
  <c r="I687" i="39"/>
  <c r="S686" i="39"/>
  <c r="R686" i="39"/>
  <c r="Q686" i="39"/>
  <c r="O686" i="39"/>
  <c r="N686" i="39"/>
  <c r="M686" i="39"/>
  <c r="L686" i="39"/>
  <c r="P686" i="39" s="1"/>
  <c r="K686" i="39"/>
  <c r="J686" i="39"/>
  <c r="I686" i="39"/>
  <c r="R685" i="39"/>
  <c r="S685" i="39" s="1"/>
  <c r="Q685" i="39"/>
  <c r="O685" i="39"/>
  <c r="N685" i="39"/>
  <c r="M685" i="39"/>
  <c r="L685" i="39"/>
  <c r="P685" i="39" s="1"/>
  <c r="K685" i="39"/>
  <c r="J685" i="39"/>
  <c r="I685" i="39"/>
  <c r="R684" i="39"/>
  <c r="Q684" i="39"/>
  <c r="S684" i="39" s="1"/>
  <c r="N684" i="39"/>
  <c r="M684" i="39"/>
  <c r="O684" i="39" s="1"/>
  <c r="L684" i="39"/>
  <c r="P684" i="39" s="1"/>
  <c r="K684" i="39"/>
  <c r="J684" i="39"/>
  <c r="I684" i="39"/>
  <c r="R683" i="39"/>
  <c r="Q683" i="39"/>
  <c r="S683" i="39" s="1"/>
  <c r="N683" i="39"/>
  <c r="M683" i="39"/>
  <c r="L683" i="39"/>
  <c r="O683" i="39" s="1"/>
  <c r="K683" i="39"/>
  <c r="J683" i="39"/>
  <c r="I683" i="39"/>
  <c r="S682" i="39"/>
  <c r="R682" i="39"/>
  <c r="Q682" i="39"/>
  <c r="O682" i="39"/>
  <c r="N682" i="39"/>
  <c r="M682" i="39"/>
  <c r="L682" i="39"/>
  <c r="P682" i="39" s="1"/>
  <c r="K682" i="39"/>
  <c r="J682" i="39"/>
  <c r="I682" i="39"/>
  <c r="R681" i="39"/>
  <c r="S681" i="39" s="1"/>
  <c r="Q681" i="39"/>
  <c r="O681" i="39"/>
  <c r="N681" i="39"/>
  <c r="M681" i="39"/>
  <c r="L681" i="39"/>
  <c r="K681" i="39"/>
  <c r="J681" i="39"/>
  <c r="I681" i="39"/>
  <c r="R680" i="39"/>
  <c r="Q680" i="39"/>
  <c r="S680" i="39" s="1"/>
  <c r="N680" i="39"/>
  <c r="M680" i="39"/>
  <c r="O680" i="39" s="1"/>
  <c r="L680" i="39"/>
  <c r="P680" i="39" s="1"/>
  <c r="K680" i="39"/>
  <c r="J680" i="39"/>
  <c r="I680" i="39"/>
  <c r="R679" i="39"/>
  <c r="Q679" i="39"/>
  <c r="S679" i="39" s="1"/>
  <c r="P679" i="39"/>
  <c r="N679" i="39"/>
  <c r="M679" i="39"/>
  <c r="L679" i="39"/>
  <c r="O679" i="39" s="1"/>
  <c r="K679" i="39"/>
  <c r="J679" i="39"/>
  <c r="I679" i="39"/>
  <c r="S678" i="39"/>
  <c r="R678" i="39"/>
  <c r="Q678" i="39"/>
  <c r="O678" i="39"/>
  <c r="N678" i="39"/>
  <c r="M678" i="39"/>
  <c r="L678" i="39"/>
  <c r="P678" i="39" s="1"/>
  <c r="K678" i="39"/>
  <c r="J678" i="39"/>
  <c r="I678" i="39"/>
  <c r="R677" i="39"/>
  <c r="S677" i="39" s="1"/>
  <c r="Q677" i="39"/>
  <c r="O677" i="39"/>
  <c r="N677" i="39"/>
  <c r="M677" i="39"/>
  <c r="L677" i="39"/>
  <c r="K677" i="39"/>
  <c r="J677" i="39"/>
  <c r="I677" i="39"/>
  <c r="R676" i="39"/>
  <c r="Q676" i="39"/>
  <c r="S676" i="39" s="1"/>
  <c r="N676" i="39"/>
  <c r="M676" i="39"/>
  <c r="O676" i="39" s="1"/>
  <c r="L676" i="39"/>
  <c r="P676" i="39" s="1"/>
  <c r="K676" i="39"/>
  <c r="J676" i="39"/>
  <c r="I676" i="39"/>
  <c r="R675" i="39"/>
  <c r="Q675" i="39"/>
  <c r="S675" i="39" s="1"/>
  <c r="P675" i="39"/>
  <c r="N675" i="39"/>
  <c r="M675" i="39"/>
  <c r="L675" i="39"/>
  <c r="O675" i="39" s="1"/>
  <c r="K675" i="39"/>
  <c r="J675" i="39"/>
  <c r="I675" i="39"/>
  <c r="S674" i="39"/>
  <c r="R674" i="39"/>
  <c r="Q674" i="39"/>
  <c r="O674" i="39"/>
  <c r="N674" i="39"/>
  <c r="M674" i="39"/>
  <c r="L674" i="39"/>
  <c r="P674" i="39" s="1"/>
  <c r="K674" i="39"/>
  <c r="J674" i="39"/>
  <c r="I674" i="39"/>
  <c r="R673" i="39"/>
  <c r="S673" i="39" s="1"/>
  <c r="Q673" i="39"/>
  <c r="O673" i="39"/>
  <c r="N673" i="39"/>
  <c r="M673" i="39"/>
  <c r="L673" i="39"/>
  <c r="K673" i="39"/>
  <c r="J673" i="39"/>
  <c r="I673" i="39"/>
  <c r="R672" i="39"/>
  <c r="Q672" i="39"/>
  <c r="S672" i="39" s="1"/>
  <c r="N672" i="39"/>
  <c r="M672" i="39"/>
  <c r="O672" i="39" s="1"/>
  <c r="L672" i="39"/>
  <c r="P672" i="39" s="1"/>
  <c r="K672" i="39"/>
  <c r="J672" i="39"/>
  <c r="I672" i="39"/>
  <c r="R671" i="39"/>
  <c r="Q671" i="39"/>
  <c r="S671" i="39" s="1"/>
  <c r="P671" i="39"/>
  <c r="N671" i="39"/>
  <c r="M671" i="39"/>
  <c r="L671" i="39"/>
  <c r="O671" i="39" s="1"/>
  <c r="K671" i="39"/>
  <c r="J671" i="39"/>
  <c r="I671" i="39"/>
  <c r="S670" i="39"/>
  <c r="R670" i="39"/>
  <c r="Q670" i="39"/>
  <c r="O670" i="39"/>
  <c r="N670" i="39"/>
  <c r="M670" i="39"/>
  <c r="L670" i="39"/>
  <c r="P670" i="39" s="1"/>
  <c r="K670" i="39"/>
  <c r="J670" i="39"/>
  <c r="I670" i="39"/>
  <c r="R669" i="39"/>
  <c r="S669" i="39" s="1"/>
  <c r="Q669" i="39"/>
  <c r="O669" i="39"/>
  <c r="N669" i="39"/>
  <c r="M669" i="39"/>
  <c r="L669" i="39"/>
  <c r="K669" i="39"/>
  <c r="J669" i="39"/>
  <c r="I669" i="39"/>
  <c r="R668" i="39"/>
  <c r="Q668" i="39"/>
  <c r="S668" i="39" s="1"/>
  <c r="N668" i="39"/>
  <c r="M668" i="39"/>
  <c r="O668" i="39" s="1"/>
  <c r="L668" i="39"/>
  <c r="P668" i="39" s="1"/>
  <c r="K668" i="39"/>
  <c r="J668" i="39"/>
  <c r="I668" i="39"/>
  <c r="R667" i="39"/>
  <c r="Q667" i="39"/>
  <c r="S667" i="39" s="1"/>
  <c r="P667" i="39"/>
  <c r="N667" i="39"/>
  <c r="M667" i="39"/>
  <c r="L667" i="39"/>
  <c r="O667" i="39" s="1"/>
  <c r="K667" i="39"/>
  <c r="J667" i="39"/>
  <c r="I667" i="39"/>
  <c r="S666" i="39"/>
  <c r="R666" i="39"/>
  <c r="Q666" i="39"/>
  <c r="O666" i="39"/>
  <c r="N666" i="39"/>
  <c r="M666" i="39"/>
  <c r="L666" i="39"/>
  <c r="P666" i="39" s="1"/>
  <c r="K666" i="39"/>
  <c r="J666" i="39"/>
  <c r="I666" i="39"/>
  <c r="R665" i="39"/>
  <c r="S665" i="39" s="1"/>
  <c r="Q665" i="39"/>
  <c r="O665" i="39"/>
  <c r="N665" i="39"/>
  <c r="M665" i="39"/>
  <c r="L665" i="39"/>
  <c r="K665" i="39"/>
  <c r="J665" i="39"/>
  <c r="I665" i="39"/>
  <c r="R664" i="39"/>
  <c r="Q664" i="39"/>
  <c r="S664" i="39" s="1"/>
  <c r="N664" i="39"/>
  <c r="M664" i="39"/>
  <c r="O664" i="39" s="1"/>
  <c r="L664" i="39"/>
  <c r="P664" i="39" s="1"/>
  <c r="K664" i="39"/>
  <c r="J664" i="39"/>
  <c r="I664" i="39"/>
  <c r="R663" i="39"/>
  <c r="Q663" i="39"/>
  <c r="S663" i="39" s="1"/>
  <c r="P663" i="39"/>
  <c r="N663" i="39"/>
  <c r="M663" i="39"/>
  <c r="L663" i="39"/>
  <c r="O663" i="39" s="1"/>
  <c r="K663" i="39"/>
  <c r="J663" i="39"/>
  <c r="I663" i="39"/>
  <c r="S662" i="39"/>
  <c r="R662" i="39"/>
  <c r="Q662" i="39"/>
  <c r="O662" i="39"/>
  <c r="N662" i="39"/>
  <c r="M662" i="39"/>
  <c r="L662" i="39"/>
  <c r="P662" i="39" s="1"/>
  <c r="K662" i="39"/>
  <c r="J662" i="39"/>
  <c r="I662" i="39"/>
  <c r="R661" i="39"/>
  <c r="S661" i="39" s="1"/>
  <c r="Q661" i="39"/>
  <c r="O661" i="39"/>
  <c r="N661" i="39"/>
  <c r="M661" i="39"/>
  <c r="L661" i="39"/>
  <c r="K661" i="39"/>
  <c r="J661" i="39"/>
  <c r="I661" i="39"/>
  <c r="R660" i="39"/>
  <c r="Q660" i="39"/>
  <c r="S660" i="39" s="1"/>
  <c r="N660" i="39"/>
  <c r="M660" i="39"/>
  <c r="O660" i="39" s="1"/>
  <c r="L660" i="39"/>
  <c r="P660" i="39" s="1"/>
  <c r="K660" i="39"/>
  <c r="J660" i="39"/>
  <c r="I660" i="39"/>
  <c r="R659" i="39"/>
  <c r="Q659" i="39"/>
  <c r="S659" i="39" s="1"/>
  <c r="P659" i="39"/>
  <c r="N659" i="39"/>
  <c r="M659" i="39"/>
  <c r="L659" i="39"/>
  <c r="O659" i="39" s="1"/>
  <c r="K659" i="39"/>
  <c r="J659" i="39"/>
  <c r="I659" i="39"/>
  <c r="S658" i="39"/>
  <c r="R658" i="39"/>
  <c r="Q658" i="39"/>
  <c r="O658" i="39"/>
  <c r="N658" i="39"/>
  <c r="M658" i="39"/>
  <c r="L658" i="39"/>
  <c r="P658" i="39" s="1"/>
  <c r="K658" i="39"/>
  <c r="J658" i="39"/>
  <c r="I658" i="39"/>
  <c r="R657" i="39"/>
  <c r="S657" i="39" s="1"/>
  <c r="Q657" i="39"/>
  <c r="O657" i="39"/>
  <c r="N657" i="39"/>
  <c r="M657" i="39"/>
  <c r="L657" i="39"/>
  <c r="K657" i="39"/>
  <c r="J657" i="39"/>
  <c r="I657" i="39"/>
  <c r="R656" i="39"/>
  <c r="Q656" i="39"/>
  <c r="S656" i="39" s="1"/>
  <c r="N656" i="39"/>
  <c r="M656" i="39"/>
  <c r="O656" i="39" s="1"/>
  <c r="L656" i="39"/>
  <c r="P656" i="39" s="1"/>
  <c r="K656" i="39"/>
  <c r="J656" i="39"/>
  <c r="I656" i="39"/>
  <c r="R655" i="39"/>
  <c r="Q655" i="39"/>
  <c r="S655" i="39" s="1"/>
  <c r="P655" i="39"/>
  <c r="N655" i="39"/>
  <c r="M655" i="39"/>
  <c r="L655" i="39"/>
  <c r="O655" i="39" s="1"/>
  <c r="K655" i="39"/>
  <c r="J655" i="39"/>
  <c r="I655" i="39"/>
  <c r="S654" i="39"/>
  <c r="R654" i="39"/>
  <c r="Q654" i="39"/>
  <c r="O654" i="39"/>
  <c r="N654" i="39"/>
  <c r="M654" i="39"/>
  <c r="L654" i="39"/>
  <c r="P654" i="39" s="1"/>
  <c r="K654" i="39"/>
  <c r="J654" i="39"/>
  <c r="I654" i="39"/>
  <c r="R653" i="39"/>
  <c r="S653" i="39" s="1"/>
  <c r="Q653" i="39"/>
  <c r="O653" i="39"/>
  <c r="N653" i="39"/>
  <c r="M653" i="39"/>
  <c r="L653" i="39"/>
  <c r="K653" i="39"/>
  <c r="J653" i="39"/>
  <c r="I653" i="39"/>
  <c r="R652" i="39"/>
  <c r="Q652" i="39"/>
  <c r="S652" i="39" s="1"/>
  <c r="N652" i="39"/>
  <c r="M652" i="39"/>
  <c r="O652" i="39" s="1"/>
  <c r="L652" i="39"/>
  <c r="P652" i="39" s="1"/>
  <c r="K652" i="39"/>
  <c r="J652" i="39"/>
  <c r="I652" i="39"/>
  <c r="R651" i="39"/>
  <c r="Q651" i="39"/>
  <c r="S651" i="39" s="1"/>
  <c r="P651" i="39"/>
  <c r="N651" i="39"/>
  <c r="M651" i="39"/>
  <c r="L651" i="39"/>
  <c r="O651" i="39" s="1"/>
  <c r="K651" i="39"/>
  <c r="J651" i="39"/>
  <c r="I651" i="39"/>
  <c r="S650" i="39"/>
  <c r="R650" i="39"/>
  <c r="Q650" i="39"/>
  <c r="O650" i="39"/>
  <c r="N650" i="39"/>
  <c r="M650" i="39"/>
  <c r="L650" i="39"/>
  <c r="P650" i="39" s="1"/>
  <c r="K650" i="39"/>
  <c r="J650" i="39"/>
  <c r="I650" i="39"/>
  <c r="R649" i="39"/>
  <c r="S649" i="39" s="1"/>
  <c r="Q649" i="39"/>
  <c r="O649" i="39"/>
  <c r="N649" i="39"/>
  <c r="M649" i="39"/>
  <c r="L649" i="39"/>
  <c r="K649" i="39"/>
  <c r="J649" i="39"/>
  <c r="I649" i="39"/>
  <c r="R648" i="39"/>
  <c r="Q648" i="39"/>
  <c r="S648" i="39" s="1"/>
  <c r="N648" i="39"/>
  <c r="M648" i="39"/>
  <c r="O648" i="39" s="1"/>
  <c r="L648" i="39"/>
  <c r="P648" i="39" s="1"/>
  <c r="K648" i="39"/>
  <c r="J648" i="39"/>
  <c r="I648" i="39"/>
  <c r="R647" i="39"/>
  <c r="Q647" i="39"/>
  <c r="S647" i="39" s="1"/>
  <c r="P647" i="39"/>
  <c r="N647" i="39"/>
  <c r="M647" i="39"/>
  <c r="L647" i="39"/>
  <c r="O647" i="39" s="1"/>
  <c r="K647" i="39"/>
  <c r="J647" i="39"/>
  <c r="I647" i="39"/>
  <c r="S646" i="39"/>
  <c r="R646" i="39"/>
  <c r="Q646" i="39"/>
  <c r="O646" i="39"/>
  <c r="N646" i="39"/>
  <c r="M646" i="39"/>
  <c r="L646" i="39"/>
  <c r="P646" i="39" s="1"/>
  <c r="K646" i="39"/>
  <c r="J646" i="39"/>
  <c r="I646" i="39"/>
  <c r="R645" i="39"/>
  <c r="S645" i="39" s="1"/>
  <c r="Q645" i="39"/>
  <c r="O645" i="39"/>
  <c r="N645" i="39"/>
  <c r="M645" i="39"/>
  <c r="L645" i="39"/>
  <c r="K645" i="39"/>
  <c r="J645" i="39"/>
  <c r="I645" i="39"/>
  <c r="R644" i="39"/>
  <c r="Q644" i="39"/>
  <c r="S644" i="39" s="1"/>
  <c r="N644" i="39"/>
  <c r="M644" i="39"/>
  <c r="O644" i="39" s="1"/>
  <c r="L644" i="39"/>
  <c r="P644" i="39" s="1"/>
  <c r="K644" i="39"/>
  <c r="J644" i="39"/>
  <c r="I644" i="39"/>
  <c r="R643" i="39"/>
  <c r="Q643" i="39"/>
  <c r="S643" i="39" s="1"/>
  <c r="P643" i="39"/>
  <c r="N643" i="39"/>
  <c r="M643" i="39"/>
  <c r="L643" i="39"/>
  <c r="O643" i="39" s="1"/>
  <c r="K643" i="39"/>
  <c r="J643" i="39"/>
  <c r="I643" i="39"/>
  <c r="S642" i="39"/>
  <c r="R642" i="39"/>
  <c r="Q642" i="39"/>
  <c r="O642" i="39"/>
  <c r="N642" i="39"/>
  <c r="M642" i="39"/>
  <c r="L642" i="39"/>
  <c r="P642" i="39" s="1"/>
  <c r="K642" i="39"/>
  <c r="J642" i="39"/>
  <c r="I642" i="39"/>
  <c r="R641" i="39"/>
  <c r="S641" i="39" s="1"/>
  <c r="Q641" i="39"/>
  <c r="O641" i="39"/>
  <c r="N641" i="39"/>
  <c r="M641" i="39"/>
  <c r="L641" i="39"/>
  <c r="K641" i="39"/>
  <c r="J641" i="39"/>
  <c r="I641" i="39"/>
  <c r="R640" i="39"/>
  <c r="Q640" i="39"/>
  <c r="S640" i="39" s="1"/>
  <c r="N640" i="39"/>
  <c r="M640" i="39"/>
  <c r="O640" i="39" s="1"/>
  <c r="L640" i="39"/>
  <c r="P640" i="39" s="1"/>
  <c r="K640" i="39"/>
  <c r="J640" i="39"/>
  <c r="I640" i="39"/>
  <c r="R639" i="39"/>
  <c r="Q639" i="39"/>
  <c r="S639" i="39" s="1"/>
  <c r="P639" i="39"/>
  <c r="N639" i="39"/>
  <c r="M639" i="39"/>
  <c r="L639" i="39"/>
  <c r="O639" i="39" s="1"/>
  <c r="K639" i="39"/>
  <c r="J639" i="39"/>
  <c r="I639" i="39"/>
  <c r="S638" i="39"/>
  <c r="R638" i="39"/>
  <c r="Q638" i="39"/>
  <c r="O638" i="39"/>
  <c r="N638" i="39"/>
  <c r="M638" i="39"/>
  <c r="L638" i="39"/>
  <c r="P638" i="39" s="1"/>
  <c r="K638" i="39"/>
  <c r="J638" i="39"/>
  <c r="I638" i="39"/>
  <c r="R637" i="39"/>
  <c r="S637" i="39" s="1"/>
  <c r="Q637" i="39"/>
  <c r="O637" i="39"/>
  <c r="N637" i="39"/>
  <c r="M637" i="39"/>
  <c r="L637" i="39"/>
  <c r="K637" i="39"/>
  <c r="J637" i="39"/>
  <c r="I637" i="39"/>
  <c r="R636" i="39"/>
  <c r="Q636" i="39"/>
  <c r="S636" i="39" s="1"/>
  <c r="N636" i="39"/>
  <c r="M636" i="39"/>
  <c r="O636" i="39" s="1"/>
  <c r="L636" i="39"/>
  <c r="P636" i="39" s="1"/>
  <c r="K636" i="39"/>
  <c r="J636" i="39"/>
  <c r="I636" i="39"/>
  <c r="R635" i="39"/>
  <c r="Q635" i="39"/>
  <c r="S635" i="39" s="1"/>
  <c r="P635" i="39"/>
  <c r="N635" i="39"/>
  <c r="M635" i="39"/>
  <c r="L635" i="39"/>
  <c r="O635" i="39" s="1"/>
  <c r="K635" i="39"/>
  <c r="J635" i="39"/>
  <c r="I635" i="39"/>
  <c r="S634" i="39"/>
  <c r="R634" i="39"/>
  <c r="Q634" i="39"/>
  <c r="O634" i="39"/>
  <c r="N634" i="39"/>
  <c r="M634" i="39"/>
  <c r="L634" i="39"/>
  <c r="P634" i="39" s="1"/>
  <c r="K634" i="39"/>
  <c r="J634" i="39"/>
  <c r="I634" i="39"/>
  <c r="R633" i="39"/>
  <c r="S633" i="39" s="1"/>
  <c r="Q633" i="39"/>
  <c r="O633" i="39"/>
  <c r="N633" i="39"/>
  <c r="M633" i="39"/>
  <c r="L633" i="39"/>
  <c r="K633" i="39"/>
  <c r="J633" i="39"/>
  <c r="I633" i="39"/>
  <c r="R632" i="39"/>
  <c r="Q632" i="39"/>
  <c r="S632" i="39" s="1"/>
  <c r="N632" i="39"/>
  <c r="M632" i="39"/>
  <c r="O632" i="39" s="1"/>
  <c r="L632" i="39"/>
  <c r="P632" i="39" s="1"/>
  <c r="K632" i="39"/>
  <c r="J632" i="39"/>
  <c r="I632" i="39"/>
  <c r="R631" i="39"/>
  <c r="Q631" i="39"/>
  <c r="S631" i="39" s="1"/>
  <c r="P631" i="39"/>
  <c r="N631" i="39"/>
  <c r="M631" i="39"/>
  <c r="L631" i="39"/>
  <c r="O631" i="39" s="1"/>
  <c r="K631" i="39"/>
  <c r="J631" i="39"/>
  <c r="I631" i="39"/>
  <c r="S630" i="39"/>
  <c r="R630" i="39"/>
  <c r="Q630" i="39"/>
  <c r="O630" i="39"/>
  <c r="N630" i="39"/>
  <c r="M630" i="39"/>
  <c r="L630" i="39"/>
  <c r="P630" i="39" s="1"/>
  <c r="K630" i="39"/>
  <c r="J630" i="39"/>
  <c r="I630" i="39"/>
  <c r="R629" i="39"/>
  <c r="S629" i="39" s="1"/>
  <c r="Q629" i="39"/>
  <c r="O629" i="39"/>
  <c r="N629" i="39"/>
  <c r="M629" i="39"/>
  <c r="L629" i="39"/>
  <c r="K629" i="39"/>
  <c r="J629" i="39"/>
  <c r="I629" i="39"/>
  <c r="R628" i="39"/>
  <c r="Q628" i="39"/>
  <c r="S628" i="39" s="1"/>
  <c r="N628" i="39"/>
  <c r="M628" i="39"/>
  <c r="O628" i="39" s="1"/>
  <c r="L628" i="39"/>
  <c r="P628" i="39" s="1"/>
  <c r="K628" i="39"/>
  <c r="J628" i="39"/>
  <c r="I628" i="39"/>
  <c r="R627" i="39"/>
  <c r="Q627" i="39"/>
  <c r="S627" i="39" s="1"/>
  <c r="P627" i="39"/>
  <c r="N627" i="39"/>
  <c r="M627" i="39"/>
  <c r="L627" i="39"/>
  <c r="O627" i="39" s="1"/>
  <c r="K627" i="39"/>
  <c r="J627" i="39"/>
  <c r="I627" i="39"/>
  <c r="S626" i="39"/>
  <c r="R626" i="39"/>
  <c r="Q626" i="39"/>
  <c r="O626" i="39"/>
  <c r="N626" i="39"/>
  <c r="M626" i="39"/>
  <c r="L626" i="39"/>
  <c r="P626" i="39" s="1"/>
  <c r="K626" i="39"/>
  <c r="J626" i="39"/>
  <c r="I626" i="39"/>
  <c r="R625" i="39"/>
  <c r="S625" i="39" s="1"/>
  <c r="Q625" i="39"/>
  <c r="O625" i="39"/>
  <c r="N625" i="39"/>
  <c r="M625" i="39"/>
  <c r="L625" i="39"/>
  <c r="K625" i="39"/>
  <c r="J625" i="39"/>
  <c r="I625" i="39"/>
  <c r="R624" i="39"/>
  <c r="Q624" i="39"/>
  <c r="S624" i="39" s="1"/>
  <c r="N624" i="39"/>
  <c r="M624" i="39"/>
  <c r="O624" i="39" s="1"/>
  <c r="L624" i="39"/>
  <c r="P624" i="39" s="1"/>
  <c r="K624" i="39"/>
  <c r="J624" i="39"/>
  <c r="I624" i="39"/>
  <c r="R623" i="39"/>
  <c r="Q623" i="39"/>
  <c r="S623" i="39" s="1"/>
  <c r="P623" i="39"/>
  <c r="N623" i="39"/>
  <c r="M623" i="39"/>
  <c r="L623" i="39"/>
  <c r="O623" i="39" s="1"/>
  <c r="K623" i="39"/>
  <c r="J623" i="39"/>
  <c r="I623" i="39"/>
  <c r="S622" i="39"/>
  <c r="R622" i="39"/>
  <c r="Q622" i="39"/>
  <c r="O622" i="39"/>
  <c r="N622" i="39"/>
  <c r="M622" i="39"/>
  <c r="L622" i="39"/>
  <c r="P622" i="39" s="1"/>
  <c r="K622" i="39"/>
  <c r="J622" i="39"/>
  <c r="I622" i="39"/>
  <c r="R621" i="39"/>
  <c r="S621" i="39" s="1"/>
  <c r="Q621" i="39"/>
  <c r="O621" i="39"/>
  <c r="N621" i="39"/>
  <c r="M621" i="39"/>
  <c r="L621" i="39"/>
  <c r="K621" i="39"/>
  <c r="J621" i="39"/>
  <c r="I621" i="39"/>
  <c r="R620" i="39"/>
  <c r="Q620" i="39"/>
  <c r="S620" i="39" s="1"/>
  <c r="N620" i="39"/>
  <c r="M620" i="39"/>
  <c r="O620" i="39" s="1"/>
  <c r="L620" i="39"/>
  <c r="P620" i="39" s="1"/>
  <c r="K620" i="39"/>
  <c r="J620" i="39"/>
  <c r="I620" i="39"/>
  <c r="R619" i="39"/>
  <c r="Q619" i="39"/>
  <c r="S619" i="39" s="1"/>
  <c r="P619" i="39"/>
  <c r="N619" i="39"/>
  <c r="M619" i="39"/>
  <c r="L619" i="39"/>
  <c r="O619" i="39" s="1"/>
  <c r="K619" i="39"/>
  <c r="J619" i="39"/>
  <c r="I619" i="39"/>
  <c r="S618" i="39"/>
  <c r="R618" i="39"/>
  <c r="Q618" i="39"/>
  <c r="O618" i="39"/>
  <c r="N618" i="39"/>
  <c r="M618" i="39"/>
  <c r="L618" i="39"/>
  <c r="P618" i="39" s="1"/>
  <c r="K618" i="39"/>
  <c r="J618" i="39"/>
  <c r="I618" i="39"/>
  <c r="R617" i="39"/>
  <c r="S617" i="39" s="1"/>
  <c r="Q617" i="39"/>
  <c r="O617" i="39"/>
  <c r="N617" i="39"/>
  <c r="M617" i="39"/>
  <c r="L617" i="39"/>
  <c r="K617" i="39"/>
  <c r="J617" i="39"/>
  <c r="I617" i="39"/>
  <c r="R616" i="39"/>
  <c r="Q616" i="39"/>
  <c r="S616" i="39" s="1"/>
  <c r="N616" i="39"/>
  <c r="M616" i="39"/>
  <c r="O616" i="39" s="1"/>
  <c r="L616" i="39"/>
  <c r="P616" i="39" s="1"/>
  <c r="K616" i="39"/>
  <c r="J616" i="39"/>
  <c r="I616" i="39"/>
  <c r="R615" i="39"/>
  <c r="Q615" i="39"/>
  <c r="S615" i="39" s="1"/>
  <c r="P615" i="39"/>
  <c r="N615" i="39"/>
  <c r="M615" i="39"/>
  <c r="L615" i="39"/>
  <c r="O615" i="39" s="1"/>
  <c r="K615" i="39"/>
  <c r="J615" i="39"/>
  <c r="I615" i="39"/>
  <c r="S614" i="39"/>
  <c r="R614" i="39"/>
  <c r="Q614" i="39"/>
  <c r="O614" i="39"/>
  <c r="N614" i="39"/>
  <c r="M614" i="39"/>
  <c r="L614" i="39"/>
  <c r="P614" i="39" s="1"/>
  <c r="K614" i="39"/>
  <c r="J614" i="39"/>
  <c r="I614" i="39"/>
  <c r="R613" i="39"/>
  <c r="S613" i="39" s="1"/>
  <c r="Q613" i="39"/>
  <c r="O613" i="39"/>
  <c r="N613" i="39"/>
  <c r="M613" i="39"/>
  <c r="L613" i="39"/>
  <c r="K613" i="39"/>
  <c r="J613" i="39"/>
  <c r="I613" i="39"/>
  <c r="R612" i="39"/>
  <c r="Q612" i="39"/>
  <c r="S612" i="39" s="1"/>
  <c r="N612" i="39"/>
  <c r="M612" i="39"/>
  <c r="O612" i="39" s="1"/>
  <c r="L612" i="39"/>
  <c r="P612" i="39" s="1"/>
  <c r="K612" i="39"/>
  <c r="J612" i="39"/>
  <c r="I612" i="39"/>
  <c r="R611" i="39"/>
  <c r="Q611" i="39"/>
  <c r="S611" i="39" s="1"/>
  <c r="P611" i="39"/>
  <c r="N611" i="39"/>
  <c r="M611" i="39"/>
  <c r="L611" i="39"/>
  <c r="O611" i="39" s="1"/>
  <c r="K611" i="39"/>
  <c r="J611" i="39"/>
  <c r="I611" i="39"/>
  <c r="S610" i="39"/>
  <c r="R610" i="39"/>
  <c r="Q610" i="39"/>
  <c r="O610" i="39"/>
  <c r="N610" i="39"/>
  <c r="M610" i="39"/>
  <c r="L610" i="39"/>
  <c r="P610" i="39" s="1"/>
  <c r="K610" i="39"/>
  <c r="J610" i="39"/>
  <c r="I610" i="39"/>
  <c r="R609" i="39"/>
  <c r="S609" i="39" s="1"/>
  <c r="Q609" i="39"/>
  <c r="O609" i="39"/>
  <c r="N609" i="39"/>
  <c r="M609" i="39"/>
  <c r="L609" i="39"/>
  <c r="K609" i="39"/>
  <c r="J609" i="39"/>
  <c r="I609" i="39"/>
  <c r="R608" i="39"/>
  <c r="Q608" i="39"/>
  <c r="S608" i="39" s="1"/>
  <c r="N608" i="39"/>
  <c r="M608" i="39"/>
  <c r="O608" i="39" s="1"/>
  <c r="L608" i="39"/>
  <c r="P608" i="39" s="1"/>
  <c r="K608" i="39"/>
  <c r="J608" i="39"/>
  <c r="I608" i="39"/>
  <c r="R607" i="39"/>
  <c r="Q607" i="39"/>
  <c r="S607" i="39" s="1"/>
  <c r="P607" i="39"/>
  <c r="N607" i="39"/>
  <c r="M607" i="39"/>
  <c r="L607" i="39"/>
  <c r="O607" i="39" s="1"/>
  <c r="K607" i="39"/>
  <c r="J607" i="39"/>
  <c r="I607" i="39"/>
  <c r="S606" i="39"/>
  <c r="R606" i="39"/>
  <c r="Q606" i="39"/>
  <c r="O606" i="39"/>
  <c r="N606" i="39"/>
  <c r="M606" i="39"/>
  <c r="L606" i="39"/>
  <c r="P606" i="39" s="1"/>
  <c r="K606" i="39"/>
  <c r="J606" i="39"/>
  <c r="I606" i="39"/>
  <c r="R605" i="39"/>
  <c r="S605" i="39" s="1"/>
  <c r="Q605" i="39"/>
  <c r="O605" i="39"/>
  <c r="N605" i="39"/>
  <c r="M605" i="39"/>
  <c r="L605" i="39"/>
  <c r="K605" i="39"/>
  <c r="J605" i="39"/>
  <c r="I605" i="39"/>
  <c r="R604" i="39"/>
  <c r="Q604" i="39"/>
  <c r="S604" i="39" s="1"/>
  <c r="N604" i="39"/>
  <c r="M604" i="39"/>
  <c r="O604" i="39" s="1"/>
  <c r="L604" i="39"/>
  <c r="P604" i="39" s="1"/>
  <c r="K604" i="39"/>
  <c r="J604" i="39"/>
  <c r="I604" i="39"/>
  <c r="R603" i="39"/>
  <c r="Q603" i="39"/>
  <c r="S603" i="39" s="1"/>
  <c r="P603" i="39"/>
  <c r="N603" i="39"/>
  <c r="M603" i="39"/>
  <c r="L603" i="39"/>
  <c r="O603" i="39" s="1"/>
  <c r="K603" i="39"/>
  <c r="J603" i="39"/>
  <c r="I603" i="39"/>
  <c r="S602" i="39"/>
  <c r="R602" i="39"/>
  <c r="Q602" i="39"/>
  <c r="O602" i="39"/>
  <c r="N602" i="39"/>
  <c r="M602" i="39"/>
  <c r="L602" i="39"/>
  <c r="P602" i="39" s="1"/>
  <c r="K602" i="39"/>
  <c r="J602" i="39"/>
  <c r="I602" i="39"/>
  <c r="R601" i="39"/>
  <c r="S601" i="39" s="1"/>
  <c r="Q601" i="39"/>
  <c r="O601" i="39"/>
  <c r="N601" i="39"/>
  <c r="M601" i="39"/>
  <c r="L601" i="39"/>
  <c r="K601" i="39"/>
  <c r="J601" i="39"/>
  <c r="I601" i="39"/>
  <c r="R600" i="39"/>
  <c r="Q600" i="39"/>
  <c r="S600" i="39" s="1"/>
  <c r="N600" i="39"/>
  <c r="M600" i="39"/>
  <c r="O600" i="39" s="1"/>
  <c r="L600" i="39"/>
  <c r="P600" i="39" s="1"/>
  <c r="K600" i="39"/>
  <c r="J600" i="39"/>
  <c r="I600" i="39"/>
  <c r="R599" i="39"/>
  <c r="Q599" i="39"/>
  <c r="S599" i="39" s="1"/>
  <c r="P599" i="39"/>
  <c r="N599" i="39"/>
  <c r="M599" i="39"/>
  <c r="L599" i="39"/>
  <c r="O599" i="39" s="1"/>
  <c r="K599" i="39"/>
  <c r="J599" i="39"/>
  <c r="I599" i="39"/>
  <c r="S598" i="39"/>
  <c r="R598" i="39"/>
  <c r="Q598" i="39"/>
  <c r="O598" i="39"/>
  <c r="N598" i="39"/>
  <c r="M598" i="39"/>
  <c r="L598" i="39"/>
  <c r="P598" i="39" s="1"/>
  <c r="K598" i="39"/>
  <c r="J598" i="39"/>
  <c r="I598" i="39"/>
  <c r="R597" i="39"/>
  <c r="S597" i="39" s="1"/>
  <c r="Q597" i="39"/>
  <c r="O597" i="39"/>
  <c r="N597" i="39"/>
  <c r="M597" i="39"/>
  <c r="L597" i="39"/>
  <c r="K597" i="39"/>
  <c r="J597" i="39"/>
  <c r="I597" i="39"/>
  <c r="R596" i="39"/>
  <c r="Q596" i="39"/>
  <c r="S596" i="39" s="1"/>
  <c r="N596" i="39"/>
  <c r="M596" i="39"/>
  <c r="O596" i="39" s="1"/>
  <c r="L596" i="39"/>
  <c r="P596" i="39" s="1"/>
  <c r="K596" i="39"/>
  <c r="J596" i="39"/>
  <c r="I596" i="39"/>
  <c r="R595" i="39"/>
  <c r="Q595" i="39"/>
  <c r="S595" i="39" s="1"/>
  <c r="P595" i="39"/>
  <c r="N595" i="39"/>
  <c r="M595" i="39"/>
  <c r="L595" i="39"/>
  <c r="O595" i="39" s="1"/>
  <c r="K595" i="39"/>
  <c r="J595" i="39"/>
  <c r="I595" i="39"/>
  <c r="S594" i="39"/>
  <c r="R594" i="39"/>
  <c r="Q594" i="39"/>
  <c r="O594" i="39"/>
  <c r="N594" i="39"/>
  <c r="M594" i="39"/>
  <c r="L594" i="39"/>
  <c r="P594" i="39" s="1"/>
  <c r="K594" i="39"/>
  <c r="J594" i="39"/>
  <c r="I594" i="39"/>
  <c r="R593" i="39"/>
  <c r="S593" i="39" s="1"/>
  <c r="Q593" i="39"/>
  <c r="O593" i="39"/>
  <c r="N593" i="39"/>
  <c r="M593" i="39"/>
  <c r="L593" i="39"/>
  <c r="K593" i="39"/>
  <c r="J593" i="39"/>
  <c r="I593" i="39"/>
  <c r="R592" i="39"/>
  <c r="Q592" i="39"/>
  <c r="S592" i="39" s="1"/>
  <c r="N592" i="39"/>
  <c r="M592" i="39"/>
  <c r="O592" i="39" s="1"/>
  <c r="L592" i="39"/>
  <c r="P592" i="39" s="1"/>
  <c r="K592" i="39"/>
  <c r="J592" i="39"/>
  <c r="I592" i="39"/>
  <c r="R591" i="39"/>
  <c r="Q591" i="39"/>
  <c r="S591" i="39" s="1"/>
  <c r="P591" i="39"/>
  <c r="N591" i="39"/>
  <c r="M591" i="39"/>
  <c r="L591" i="39"/>
  <c r="O591" i="39" s="1"/>
  <c r="K591" i="39"/>
  <c r="J591" i="39"/>
  <c r="I591" i="39"/>
  <c r="S590" i="39"/>
  <c r="R590" i="39"/>
  <c r="Q590" i="39"/>
  <c r="O590" i="39"/>
  <c r="N590" i="39"/>
  <c r="M590" i="39"/>
  <c r="L590" i="39"/>
  <c r="P590" i="39" s="1"/>
  <c r="K590" i="39"/>
  <c r="J590" i="39"/>
  <c r="I590" i="39"/>
  <c r="R589" i="39"/>
  <c r="S589" i="39" s="1"/>
  <c r="Q589" i="39"/>
  <c r="O589" i="39"/>
  <c r="N589" i="39"/>
  <c r="M589" i="39"/>
  <c r="L589" i="39"/>
  <c r="K589" i="39"/>
  <c r="J589" i="39"/>
  <c r="I589" i="39"/>
  <c r="R588" i="39"/>
  <c r="Q588" i="39"/>
  <c r="S588" i="39" s="1"/>
  <c r="N588" i="39"/>
  <c r="M588" i="39"/>
  <c r="O588" i="39" s="1"/>
  <c r="L588" i="39"/>
  <c r="P588" i="39" s="1"/>
  <c r="K588" i="39"/>
  <c r="J588" i="39"/>
  <c r="I588" i="39"/>
  <c r="R587" i="39"/>
  <c r="Q587" i="39"/>
  <c r="S587" i="39" s="1"/>
  <c r="P587" i="39"/>
  <c r="N587" i="39"/>
  <c r="M587" i="39"/>
  <c r="L587" i="39"/>
  <c r="O587" i="39" s="1"/>
  <c r="K587" i="39"/>
  <c r="J587" i="39"/>
  <c r="I587" i="39"/>
  <c r="S586" i="39"/>
  <c r="R586" i="39"/>
  <c r="Q586" i="39"/>
  <c r="O586" i="39"/>
  <c r="N586" i="39"/>
  <c r="M586" i="39"/>
  <c r="L586" i="39"/>
  <c r="P586" i="39" s="1"/>
  <c r="K586" i="39"/>
  <c r="J586" i="39"/>
  <c r="I586" i="39"/>
  <c r="R585" i="39"/>
  <c r="S585" i="39" s="1"/>
  <c r="Q585" i="39"/>
  <c r="O585" i="39"/>
  <c r="N585" i="39"/>
  <c r="M585" i="39"/>
  <c r="L585" i="39"/>
  <c r="K585" i="39"/>
  <c r="J585" i="39"/>
  <c r="I585" i="39"/>
  <c r="R584" i="39"/>
  <c r="Q584" i="39"/>
  <c r="S584" i="39" s="1"/>
  <c r="N584" i="39"/>
  <c r="M584" i="39"/>
  <c r="O584" i="39" s="1"/>
  <c r="L584" i="39"/>
  <c r="P584" i="39" s="1"/>
  <c r="K584" i="39"/>
  <c r="J584" i="39"/>
  <c r="I584" i="39"/>
  <c r="R583" i="39"/>
  <c r="Q583" i="39"/>
  <c r="S583" i="39" s="1"/>
  <c r="P583" i="39"/>
  <c r="N583" i="39"/>
  <c r="M583" i="39"/>
  <c r="L583" i="39"/>
  <c r="O583" i="39" s="1"/>
  <c r="K583" i="39"/>
  <c r="J583" i="39"/>
  <c r="I583" i="39"/>
  <c r="S582" i="39"/>
  <c r="R582" i="39"/>
  <c r="Q582" i="39"/>
  <c r="O582" i="39"/>
  <c r="N582" i="39"/>
  <c r="M582" i="39"/>
  <c r="L582" i="39"/>
  <c r="P582" i="39" s="1"/>
  <c r="K582" i="39"/>
  <c r="J582" i="39"/>
  <c r="I582" i="39"/>
  <c r="R581" i="39"/>
  <c r="S581" i="39" s="1"/>
  <c r="Q581" i="39"/>
  <c r="O581" i="39"/>
  <c r="N581" i="39"/>
  <c r="M581" i="39"/>
  <c r="L581" i="39"/>
  <c r="K581" i="39"/>
  <c r="J581" i="39"/>
  <c r="I581" i="39"/>
  <c r="R580" i="39"/>
  <c r="Q580" i="39"/>
  <c r="S580" i="39" s="1"/>
  <c r="N580" i="39"/>
  <c r="M580" i="39"/>
  <c r="O580" i="39" s="1"/>
  <c r="L580" i="39"/>
  <c r="P580" i="39" s="1"/>
  <c r="K580" i="39"/>
  <c r="J580" i="39"/>
  <c r="I580" i="39"/>
  <c r="R579" i="39"/>
  <c r="Q579" i="39"/>
  <c r="S579" i="39" s="1"/>
  <c r="P579" i="39"/>
  <c r="N579" i="39"/>
  <c r="M579" i="39"/>
  <c r="L579" i="39"/>
  <c r="O579" i="39" s="1"/>
  <c r="K579" i="39"/>
  <c r="J579" i="39"/>
  <c r="I579" i="39"/>
  <c r="S578" i="39"/>
  <c r="R578" i="39"/>
  <c r="Q578" i="39"/>
  <c r="O578" i="39"/>
  <c r="N578" i="39"/>
  <c r="M578" i="39"/>
  <c r="L578" i="39"/>
  <c r="P578" i="39" s="1"/>
  <c r="K578" i="39"/>
  <c r="J578" i="39"/>
  <c r="I578" i="39"/>
  <c r="R577" i="39"/>
  <c r="S577" i="39" s="1"/>
  <c r="Q577" i="39"/>
  <c r="O577" i="39"/>
  <c r="N577" i="39"/>
  <c r="M577" i="39"/>
  <c r="L577" i="39"/>
  <c r="K577" i="39"/>
  <c r="J577" i="39"/>
  <c r="I577" i="39"/>
  <c r="R576" i="39"/>
  <c r="Q576" i="39"/>
  <c r="S576" i="39" s="1"/>
  <c r="N576" i="39"/>
  <c r="M576" i="39"/>
  <c r="O576" i="39" s="1"/>
  <c r="L576" i="39"/>
  <c r="P576" i="39" s="1"/>
  <c r="K576" i="39"/>
  <c r="J576" i="39"/>
  <c r="I576" i="39"/>
  <c r="R575" i="39"/>
  <c r="Q575" i="39"/>
  <c r="S575" i="39" s="1"/>
  <c r="P575" i="39"/>
  <c r="N575" i="39"/>
  <c r="M575" i="39"/>
  <c r="L575" i="39"/>
  <c r="O575" i="39" s="1"/>
  <c r="K575" i="39"/>
  <c r="J575" i="39"/>
  <c r="I575" i="39"/>
  <c r="S574" i="39"/>
  <c r="R574" i="39"/>
  <c r="Q574" i="39"/>
  <c r="O574" i="39"/>
  <c r="N574" i="39"/>
  <c r="M574" i="39"/>
  <c r="L574" i="39"/>
  <c r="P574" i="39" s="1"/>
  <c r="K574" i="39"/>
  <c r="J574" i="39"/>
  <c r="I574" i="39"/>
  <c r="R573" i="39"/>
  <c r="S573" i="39" s="1"/>
  <c r="Q573" i="39"/>
  <c r="O573" i="39"/>
  <c r="N573" i="39"/>
  <c r="M573" i="39"/>
  <c r="L573" i="39"/>
  <c r="K573" i="39"/>
  <c r="J573" i="39"/>
  <c r="I573" i="39"/>
  <c r="R572" i="39"/>
  <c r="Q572" i="39"/>
  <c r="S572" i="39" s="1"/>
  <c r="N572" i="39"/>
  <c r="M572" i="39"/>
  <c r="O572" i="39" s="1"/>
  <c r="L572" i="39"/>
  <c r="P572" i="39" s="1"/>
  <c r="K572" i="39"/>
  <c r="J572" i="39"/>
  <c r="I572" i="39"/>
  <c r="R571" i="39"/>
  <c r="Q571" i="39"/>
  <c r="S571" i="39" s="1"/>
  <c r="P571" i="39"/>
  <c r="N571" i="39"/>
  <c r="M571" i="39"/>
  <c r="L571" i="39"/>
  <c r="O571" i="39" s="1"/>
  <c r="K571" i="39"/>
  <c r="J571" i="39"/>
  <c r="I571" i="39"/>
  <c r="S570" i="39"/>
  <c r="R570" i="39"/>
  <c r="Q570" i="39"/>
  <c r="O570" i="39"/>
  <c r="N570" i="39"/>
  <c r="M570" i="39"/>
  <c r="L570" i="39"/>
  <c r="P570" i="39" s="1"/>
  <c r="K570" i="39"/>
  <c r="J570" i="39"/>
  <c r="I570" i="39"/>
  <c r="R569" i="39"/>
  <c r="S569" i="39" s="1"/>
  <c r="Q569" i="39"/>
  <c r="O569" i="39"/>
  <c r="N569" i="39"/>
  <c r="M569" i="39"/>
  <c r="L569" i="39"/>
  <c r="K569" i="39"/>
  <c r="J569" i="39"/>
  <c r="I569" i="39"/>
  <c r="R568" i="39"/>
  <c r="Q568" i="39"/>
  <c r="S568" i="39" s="1"/>
  <c r="N568" i="39"/>
  <c r="M568" i="39"/>
  <c r="O568" i="39" s="1"/>
  <c r="L568" i="39"/>
  <c r="P568" i="39" s="1"/>
  <c r="K568" i="39"/>
  <c r="J568" i="39"/>
  <c r="I568" i="39"/>
  <c r="R567" i="39"/>
  <c r="Q567" i="39"/>
  <c r="S567" i="39" s="1"/>
  <c r="P567" i="39"/>
  <c r="N567" i="39"/>
  <c r="M567" i="39"/>
  <c r="L567" i="39"/>
  <c r="O567" i="39" s="1"/>
  <c r="K567" i="39"/>
  <c r="J567" i="39"/>
  <c r="I567" i="39"/>
  <c r="S566" i="39"/>
  <c r="R566" i="39"/>
  <c r="Q566" i="39"/>
  <c r="O566" i="39"/>
  <c r="N566" i="39"/>
  <c r="M566" i="39"/>
  <c r="L566" i="39"/>
  <c r="P566" i="39" s="1"/>
  <c r="K566" i="39"/>
  <c r="J566" i="39"/>
  <c r="I566" i="39"/>
  <c r="R565" i="39"/>
  <c r="S565" i="39" s="1"/>
  <c r="Q565" i="39"/>
  <c r="O565" i="39"/>
  <c r="N565" i="39"/>
  <c r="M565" i="39"/>
  <c r="L565" i="39"/>
  <c r="K565" i="39"/>
  <c r="J565" i="39"/>
  <c r="I565" i="39"/>
  <c r="R564" i="39"/>
  <c r="Q564" i="39"/>
  <c r="S564" i="39" s="1"/>
  <c r="N564" i="39"/>
  <c r="M564" i="39"/>
  <c r="O564" i="39" s="1"/>
  <c r="L564" i="39"/>
  <c r="P564" i="39" s="1"/>
  <c r="K564" i="39"/>
  <c r="J564" i="39"/>
  <c r="I564" i="39"/>
  <c r="R563" i="39"/>
  <c r="Q563" i="39"/>
  <c r="S563" i="39" s="1"/>
  <c r="P563" i="39"/>
  <c r="N563" i="39"/>
  <c r="M563" i="39"/>
  <c r="L563" i="39"/>
  <c r="O563" i="39" s="1"/>
  <c r="K563" i="39"/>
  <c r="J563" i="39"/>
  <c r="I563" i="39"/>
  <c r="S562" i="39"/>
  <c r="R562" i="39"/>
  <c r="Q562" i="39"/>
  <c r="O562" i="39"/>
  <c r="N562" i="39"/>
  <c r="M562" i="39"/>
  <c r="L562" i="39"/>
  <c r="P562" i="39" s="1"/>
  <c r="K562" i="39"/>
  <c r="J562" i="39"/>
  <c r="I562" i="39"/>
  <c r="R561" i="39"/>
  <c r="S561" i="39" s="1"/>
  <c r="Q561" i="39"/>
  <c r="O561" i="39"/>
  <c r="N561" i="39"/>
  <c r="M561" i="39"/>
  <c r="L561" i="39"/>
  <c r="K561" i="39"/>
  <c r="J561" i="39"/>
  <c r="I561" i="39"/>
  <c r="R560" i="39"/>
  <c r="Q560" i="39"/>
  <c r="S560" i="39" s="1"/>
  <c r="N560" i="39"/>
  <c r="M560" i="39"/>
  <c r="O560" i="39" s="1"/>
  <c r="L560" i="39"/>
  <c r="P560" i="39" s="1"/>
  <c r="K560" i="39"/>
  <c r="J560" i="39"/>
  <c r="I560" i="39"/>
  <c r="R559" i="39"/>
  <c r="Q559" i="39"/>
  <c r="S559" i="39" s="1"/>
  <c r="P559" i="39"/>
  <c r="N559" i="39"/>
  <c r="M559" i="39"/>
  <c r="L559" i="39"/>
  <c r="O559" i="39" s="1"/>
  <c r="K559" i="39"/>
  <c r="J559" i="39"/>
  <c r="I559" i="39"/>
  <c r="S558" i="39"/>
  <c r="R558" i="39"/>
  <c r="Q558" i="39"/>
  <c r="O558" i="39"/>
  <c r="N558" i="39"/>
  <c r="M558" i="39"/>
  <c r="L558" i="39"/>
  <c r="P558" i="39" s="1"/>
  <c r="K558" i="39"/>
  <c r="J558" i="39"/>
  <c r="I558" i="39"/>
  <c r="R557" i="39"/>
  <c r="S557" i="39" s="1"/>
  <c r="Q557" i="39"/>
  <c r="O557" i="39"/>
  <c r="N557" i="39"/>
  <c r="M557" i="39"/>
  <c r="L557" i="39"/>
  <c r="K557" i="39"/>
  <c r="J557" i="39"/>
  <c r="I557" i="39"/>
  <c r="R556" i="39"/>
  <c r="Q556" i="39"/>
  <c r="S556" i="39" s="1"/>
  <c r="N556" i="39"/>
  <c r="M556" i="39"/>
  <c r="O556" i="39" s="1"/>
  <c r="L556" i="39"/>
  <c r="P556" i="39" s="1"/>
  <c r="K556" i="39"/>
  <c r="J556" i="39"/>
  <c r="I556" i="39"/>
  <c r="R555" i="39"/>
  <c r="Q555" i="39"/>
  <c r="S555" i="39" s="1"/>
  <c r="P555" i="39"/>
  <c r="N555" i="39"/>
  <c r="M555" i="39"/>
  <c r="L555" i="39"/>
  <c r="O555" i="39" s="1"/>
  <c r="K555" i="39"/>
  <c r="J555" i="39"/>
  <c r="I555" i="39"/>
  <c r="S554" i="39"/>
  <c r="R554" i="39"/>
  <c r="Q554" i="39"/>
  <c r="O554" i="39"/>
  <c r="N554" i="39"/>
  <c r="M554" i="39"/>
  <c r="L554" i="39"/>
  <c r="P554" i="39" s="1"/>
  <c r="K554" i="39"/>
  <c r="J554" i="39"/>
  <c r="I554" i="39"/>
  <c r="R553" i="39"/>
  <c r="S553" i="39" s="1"/>
  <c r="Q553" i="39"/>
  <c r="O553" i="39"/>
  <c r="N553" i="39"/>
  <c r="M553" i="39"/>
  <c r="L553" i="39"/>
  <c r="K553" i="39"/>
  <c r="J553" i="39"/>
  <c r="I553" i="39"/>
  <c r="R552" i="39"/>
  <c r="Q552" i="39"/>
  <c r="S552" i="39" s="1"/>
  <c r="N552" i="39"/>
  <c r="M552" i="39"/>
  <c r="O552" i="39" s="1"/>
  <c r="L552" i="39"/>
  <c r="P552" i="39" s="1"/>
  <c r="K552" i="39"/>
  <c r="J552" i="39"/>
  <c r="I552" i="39"/>
  <c r="R551" i="39"/>
  <c r="Q551" i="39"/>
  <c r="S551" i="39" s="1"/>
  <c r="P551" i="39"/>
  <c r="N551" i="39"/>
  <c r="M551" i="39"/>
  <c r="L551" i="39"/>
  <c r="O551" i="39" s="1"/>
  <c r="K551" i="39"/>
  <c r="J551" i="39"/>
  <c r="I551" i="39"/>
  <c r="S550" i="39"/>
  <c r="R550" i="39"/>
  <c r="Q550" i="39"/>
  <c r="O550" i="39"/>
  <c r="N550" i="39"/>
  <c r="M550" i="39"/>
  <c r="L550" i="39"/>
  <c r="P550" i="39" s="1"/>
  <c r="K550" i="39"/>
  <c r="J550" i="39"/>
  <c r="I550" i="39"/>
  <c r="R549" i="39"/>
  <c r="S549" i="39" s="1"/>
  <c r="Q549" i="39"/>
  <c r="O549" i="39"/>
  <c r="N549" i="39"/>
  <c r="M549" i="39"/>
  <c r="L549" i="39"/>
  <c r="K549" i="39"/>
  <c r="J549" i="39"/>
  <c r="I549" i="39"/>
  <c r="R548" i="39"/>
  <c r="Q548" i="39"/>
  <c r="S548" i="39" s="1"/>
  <c r="N548" i="39"/>
  <c r="M548" i="39"/>
  <c r="O548" i="39" s="1"/>
  <c r="L548" i="39"/>
  <c r="P548" i="39" s="1"/>
  <c r="K548" i="39"/>
  <c r="J548" i="39"/>
  <c r="I548" i="39"/>
  <c r="R547" i="39"/>
  <c r="Q547" i="39"/>
  <c r="S547" i="39" s="1"/>
  <c r="P547" i="39"/>
  <c r="N547" i="39"/>
  <c r="M547" i="39"/>
  <c r="L547" i="39"/>
  <c r="O547" i="39" s="1"/>
  <c r="K547" i="39"/>
  <c r="J547" i="39"/>
  <c r="I547" i="39"/>
  <c r="S546" i="39"/>
  <c r="R546" i="39"/>
  <c r="Q546" i="39"/>
  <c r="O546" i="39"/>
  <c r="N546" i="39"/>
  <c r="M546" i="39"/>
  <c r="L546" i="39"/>
  <c r="P546" i="39" s="1"/>
  <c r="K546" i="39"/>
  <c r="J546" i="39"/>
  <c r="I546" i="39"/>
  <c r="R545" i="39"/>
  <c r="S545" i="39" s="1"/>
  <c r="Q545" i="39"/>
  <c r="O545" i="39"/>
  <c r="N545" i="39"/>
  <c r="M545" i="39"/>
  <c r="L545" i="39"/>
  <c r="K545" i="39"/>
  <c r="J545" i="39"/>
  <c r="I545" i="39"/>
  <c r="R544" i="39"/>
  <c r="Q544" i="39"/>
  <c r="S544" i="39" s="1"/>
  <c r="N544" i="39"/>
  <c r="M544" i="39"/>
  <c r="O544" i="39" s="1"/>
  <c r="L544" i="39"/>
  <c r="P544" i="39" s="1"/>
  <c r="K544" i="39"/>
  <c r="J544" i="39"/>
  <c r="I544" i="39"/>
  <c r="R543" i="39"/>
  <c r="Q543" i="39"/>
  <c r="S543" i="39" s="1"/>
  <c r="P543" i="39"/>
  <c r="N543" i="39"/>
  <c r="M543" i="39"/>
  <c r="L543" i="39"/>
  <c r="O543" i="39" s="1"/>
  <c r="K543" i="39"/>
  <c r="J543" i="39"/>
  <c r="I543" i="39"/>
  <c r="S542" i="39"/>
  <c r="R542" i="39"/>
  <c r="Q542" i="39"/>
  <c r="O542" i="39"/>
  <c r="N542" i="39"/>
  <c r="M542" i="39"/>
  <c r="L542" i="39"/>
  <c r="P542" i="39" s="1"/>
  <c r="K542" i="39"/>
  <c r="J542" i="39"/>
  <c r="I542" i="39"/>
  <c r="R541" i="39"/>
  <c r="S541" i="39" s="1"/>
  <c r="Q541" i="39"/>
  <c r="O541" i="39"/>
  <c r="N541" i="39"/>
  <c r="M541" i="39"/>
  <c r="L541" i="39"/>
  <c r="K541" i="39"/>
  <c r="J541" i="39"/>
  <c r="I541" i="39"/>
  <c r="R540" i="39"/>
  <c r="Q540" i="39"/>
  <c r="S540" i="39" s="1"/>
  <c r="N540" i="39"/>
  <c r="M540" i="39"/>
  <c r="O540" i="39" s="1"/>
  <c r="L540" i="39"/>
  <c r="P540" i="39" s="1"/>
  <c r="K540" i="39"/>
  <c r="J540" i="39"/>
  <c r="I540" i="39"/>
  <c r="R539" i="39"/>
  <c r="Q539" i="39"/>
  <c r="S539" i="39" s="1"/>
  <c r="P539" i="39"/>
  <c r="N539" i="39"/>
  <c r="M539" i="39"/>
  <c r="L539" i="39"/>
  <c r="O539" i="39" s="1"/>
  <c r="K539" i="39"/>
  <c r="J539" i="39"/>
  <c r="I539" i="39"/>
  <c r="S538" i="39"/>
  <c r="R538" i="39"/>
  <c r="Q538" i="39"/>
  <c r="O538" i="39"/>
  <c r="N538" i="39"/>
  <c r="M538" i="39"/>
  <c r="L538" i="39"/>
  <c r="P538" i="39" s="1"/>
  <c r="K538" i="39"/>
  <c r="J538" i="39"/>
  <c r="I538" i="39"/>
  <c r="R537" i="39"/>
  <c r="S537" i="39" s="1"/>
  <c r="Q537" i="39"/>
  <c r="O537" i="39"/>
  <c r="N537" i="39"/>
  <c r="M537" i="39"/>
  <c r="L537" i="39"/>
  <c r="K537" i="39"/>
  <c r="J537" i="39"/>
  <c r="I537" i="39"/>
  <c r="R536" i="39"/>
  <c r="Q536" i="39"/>
  <c r="S536" i="39" s="1"/>
  <c r="N536" i="39"/>
  <c r="M536" i="39"/>
  <c r="O536" i="39" s="1"/>
  <c r="L536" i="39"/>
  <c r="P536" i="39" s="1"/>
  <c r="K536" i="39"/>
  <c r="J536" i="39"/>
  <c r="I536" i="39"/>
  <c r="R535" i="39"/>
  <c r="Q535" i="39"/>
  <c r="S535" i="39" s="1"/>
  <c r="P535" i="39"/>
  <c r="N535" i="39"/>
  <c r="M535" i="39"/>
  <c r="L535" i="39"/>
  <c r="O535" i="39" s="1"/>
  <c r="K535" i="39"/>
  <c r="J535" i="39"/>
  <c r="I535" i="39"/>
  <c r="S534" i="39"/>
  <c r="R534" i="39"/>
  <c r="Q534" i="39"/>
  <c r="O534" i="39"/>
  <c r="N534" i="39"/>
  <c r="M534" i="39"/>
  <c r="L534" i="39"/>
  <c r="P534" i="39" s="1"/>
  <c r="K534" i="39"/>
  <c r="J534" i="39"/>
  <c r="I534" i="39"/>
  <c r="R533" i="39"/>
  <c r="S533" i="39" s="1"/>
  <c r="Q533" i="39"/>
  <c r="O533" i="39"/>
  <c r="N533" i="39"/>
  <c r="M533" i="39"/>
  <c r="L533" i="39"/>
  <c r="K533" i="39"/>
  <c r="J533" i="39"/>
  <c r="I533" i="39"/>
  <c r="R532" i="39"/>
  <c r="Q532" i="39"/>
  <c r="S532" i="39" s="1"/>
  <c r="N532" i="39"/>
  <c r="M532" i="39"/>
  <c r="O532" i="39" s="1"/>
  <c r="L532" i="39"/>
  <c r="P532" i="39" s="1"/>
  <c r="K532" i="39"/>
  <c r="J532" i="39"/>
  <c r="I532" i="39"/>
  <c r="R531" i="39"/>
  <c r="Q531" i="39"/>
  <c r="S531" i="39" s="1"/>
  <c r="P531" i="39"/>
  <c r="N531" i="39"/>
  <c r="M531" i="39"/>
  <c r="L531" i="39"/>
  <c r="O531" i="39" s="1"/>
  <c r="K531" i="39"/>
  <c r="J531" i="39"/>
  <c r="I531" i="39"/>
  <c r="S530" i="39"/>
  <c r="R530" i="39"/>
  <c r="Q530" i="39"/>
  <c r="O530" i="39"/>
  <c r="N530" i="39"/>
  <c r="M530" i="39"/>
  <c r="L530" i="39"/>
  <c r="P530" i="39" s="1"/>
  <c r="K530" i="39"/>
  <c r="J530" i="39"/>
  <c r="I530" i="39"/>
  <c r="R529" i="39"/>
  <c r="S529" i="39" s="1"/>
  <c r="Q529" i="39"/>
  <c r="O529" i="39"/>
  <c r="N529" i="39"/>
  <c r="M529" i="39"/>
  <c r="L529" i="39"/>
  <c r="K529" i="39"/>
  <c r="J529" i="39"/>
  <c r="I529" i="39"/>
  <c r="R528" i="39"/>
  <c r="Q528" i="39"/>
  <c r="S528" i="39" s="1"/>
  <c r="N528" i="39"/>
  <c r="M528" i="39"/>
  <c r="O528" i="39" s="1"/>
  <c r="L528" i="39"/>
  <c r="P528" i="39" s="1"/>
  <c r="K528" i="39"/>
  <c r="J528" i="39"/>
  <c r="I528" i="39"/>
  <c r="R527" i="39"/>
  <c r="Q527" i="39"/>
  <c r="S527" i="39" s="1"/>
  <c r="P527" i="39"/>
  <c r="N527" i="39"/>
  <c r="M527" i="39"/>
  <c r="L527" i="39"/>
  <c r="O527" i="39" s="1"/>
  <c r="K527" i="39"/>
  <c r="J527" i="39"/>
  <c r="I527" i="39"/>
  <c r="S526" i="39"/>
  <c r="R526" i="39"/>
  <c r="Q526" i="39"/>
  <c r="O526" i="39"/>
  <c r="N526" i="39"/>
  <c r="M526" i="39"/>
  <c r="L526" i="39"/>
  <c r="P526" i="39" s="1"/>
  <c r="K526" i="39"/>
  <c r="J526" i="39"/>
  <c r="I526" i="39"/>
  <c r="R525" i="39"/>
  <c r="S525" i="39" s="1"/>
  <c r="Q525" i="39"/>
  <c r="O525" i="39"/>
  <c r="N525" i="39"/>
  <c r="M525" i="39"/>
  <c r="L525" i="39"/>
  <c r="K525" i="39"/>
  <c r="J525" i="39"/>
  <c r="I525" i="39"/>
  <c r="R524" i="39"/>
  <c r="Q524" i="39"/>
  <c r="S524" i="39" s="1"/>
  <c r="N524" i="39"/>
  <c r="M524" i="39"/>
  <c r="O524" i="39" s="1"/>
  <c r="L524" i="39"/>
  <c r="P524" i="39" s="1"/>
  <c r="K524" i="39"/>
  <c r="J524" i="39"/>
  <c r="I524" i="39"/>
  <c r="R523" i="39"/>
  <c r="Q523" i="39"/>
  <c r="S523" i="39" s="1"/>
  <c r="P523" i="39"/>
  <c r="N523" i="39"/>
  <c r="M523" i="39"/>
  <c r="L523" i="39"/>
  <c r="O523" i="39" s="1"/>
  <c r="K523" i="39"/>
  <c r="J523" i="39"/>
  <c r="I523" i="39"/>
  <c r="S522" i="39"/>
  <c r="R522" i="39"/>
  <c r="Q522" i="39"/>
  <c r="O522" i="39"/>
  <c r="N522" i="39"/>
  <c r="M522" i="39"/>
  <c r="L522" i="39"/>
  <c r="P522" i="39" s="1"/>
  <c r="K522" i="39"/>
  <c r="J522" i="39"/>
  <c r="I522" i="39"/>
  <c r="R521" i="39"/>
  <c r="S521" i="39" s="1"/>
  <c r="Q521" i="39"/>
  <c r="O521" i="39"/>
  <c r="N521" i="39"/>
  <c r="M521" i="39"/>
  <c r="L521" i="39"/>
  <c r="K521" i="39"/>
  <c r="J521" i="39"/>
  <c r="I521" i="39"/>
  <c r="R520" i="39"/>
  <c r="Q520" i="39"/>
  <c r="S520" i="39" s="1"/>
  <c r="N520" i="39"/>
  <c r="M520" i="39"/>
  <c r="O520" i="39" s="1"/>
  <c r="L520" i="39"/>
  <c r="P520" i="39" s="1"/>
  <c r="K520" i="39"/>
  <c r="J520" i="39"/>
  <c r="I520" i="39"/>
  <c r="R519" i="39"/>
  <c r="Q519" i="39"/>
  <c r="S519" i="39" s="1"/>
  <c r="P519" i="39"/>
  <c r="N519" i="39"/>
  <c r="M519" i="39"/>
  <c r="L519" i="39"/>
  <c r="O519" i="39" s="1"/>
  <c r="K519" i="39"/>
  <c r="J519" i="39"/>
  <c r="I519" i="39"/>
  <c r="S518" i="39"/>
  <c r="R518" i="39"/>
  <c r="Q518" i="39"/>
  <c r="O518" i="39"/>
  <c r="N518" i="39"/>
  <c r="M518" i="39"/>
  <c r="L518" i="39"/>
  <c r="P518" i="39" s="1"/>
  <c r="K518" i="39"/>
  <c r="J518" i="39"/>
  <c r="I518" i="39"/>
  <c r="R517" i="39"/>
  <c r="S517" i="39" s="1"/>
  <c r="Q517" i="39"/>
  <c r="O517" i="39"/>
  <c r="N517" i="39"/>
  <c r="M517" i="39"/>
  <c r="L517" i="39"/>
  <c r="K517" i="39"/>
  <c r="J517" i="39"/>
  <c r="I517" i="39"/>
  <c r="R516" i="39"/>
  <c r="Q516" i="39"/>
  <c r="S516" i="39" s="1"/>
  <c r="N516" i="39"/>
  <c r="M516" i="39"/>
  <c r="O516" i="39" s="1"/>
  <c r="L516" i="39"/>
  <c r="P516" i="39" s="1"/>
  <c r="K516" i="39"/>
  <c r="J516" i="39"/>
  <c r="I516" i="39"/>
  <c r="R515" i="39"/>
  <c r="Q515" i="39"/>
  <c r="S515" i="39" s="1"/>
  <c r="P515" i="39"/>
  <c r="N515" i="39"/>
  <c r="M515" i="39"/>
  <c r="L515" i="39"/>
  <c r="O515" i="39" s="1"/>
  <c r="K515" i="39"/>
  <c r="J515" i="39"/>
  <c r="I515" i="39"/>
  <c r="S514" i="39"/>
  <c r="R514" i="39"/>
  <c r="Q514" i="39"/>
  <c r="O514" i="39"/>
  <c r="N514" i="39"/>
  <c r="M514" i="39"/>
  <c r="L514" i="39"/>
  <c r="P514" i="39" s="1"/>
  <c r="K514" i="39"/>
  <c r="J514" i="39"/>
  <c r="I514" i="39"/>
  <c r="R513" i="39"/>
  <c r="S513" i="39" s="1"/>
  <c r="Q513" i="39"/>
  <c r="O513" i="39"/>
  <c r="N513" i="39"/>
  <c r="M513" i="39"/>
  <c r="L513" i="39"/>
  <c r="K513" i="39"/>
  <c r="J513" i="39"/>
  <c r="I513" i="39"/>
  <c r="R512" i="39"/>
  <c r="Q512" i="39"/>
  <c r="S512" i="39" s="1"/>
  <c r="N512" i="39"/>
  <c r="M512" i="39"/>
  <c r="O512" i="39" s="1"/>
  <c r="L512" i="39"/>
  <c r="P512" i="39" s="1"/>
  <c r="K512" i="39"/>
  <c r="J512" i="39"/>
  <c r="I512" i="39"/>
  <c r="R511" i="39"/>
  <c r="Q511" i="39"/>
  <c r="S511" i="39" s="1"/>
  <c r="P511" i="39"/>
  <c r="N511" i="39"/>
  <c r="M511" i="39"/>
  <c r="L511" i="39"/>
  <c r="O511" i="39" s="1"/>
  <c r="K511" i="39"/>
  <c r="J511" i="39"/>
  <c r="I511" i="39"/>
  <c r="S510" i="39"/>
  <c r="R510" i="39"/>
  <c r="Q510" i="39"/>
  <c r="O510" i="39"/>
  <c r="N510" i="39"/>
  <c r="M510" i="39"/>
  <c r="L510" i="39"/>
  <c r="P510" i="39" s="1"/>
  <c r="K510" i="39"/>
  <c r="J510" i="39"/>
  <c r="I510" i="39"/>
  <c r="R509" i="39"/>
  <c r="S509" i="39" s="1"/>
  <c r="Q509" i="39"/>
  <c r="O509" i="39"/>
  <c r="N509" i="39"/>
  <c r="M509" i="39"/>
  <c r="L509" i="39"/>
  <c r="K509" i="39"/>
  <c r="J509" i="39"/>
  <c r="I509" i="39"/>
  <c r="R508" i="39"/>
  <c r="Q508" i="39"/>
  <c r="S508" i="39" s="1"/>
  <c r="N508" i="39"/>
  <c r="M508" i="39"/>
  <c r="O508" i="39" s="1"/>
  <c r="L508" i="39"/>
  <c r="P508" i="39" s="1"/>
  <c r="K508" i="39"/>
  <c r="J508" i="39"/>
  <c r="I508" i="39"/>
  <c r="R507" i="39"/>
  <c r="Q507" i="39"/>
  <c r="S507" i="39" s="1"/>
  <c r="P507" i="39"/>
  <c r="N507" i="39"/>
  <c r="M507" i="39"/>
  <c r="L507" i="39"/>
  <c r="O507" i="39" s="1"/>
  <c r="K507" i="39"/>
  <c r="J507" i="39"/>
  <c r="I507" i="39"/>
  <c r="S506" i="39"/>
  <c r="R506" i="39"/>
  <c r="Q506" i="39"/>
  <c r="O506" i="39"/>
  <c r="N506" i="39"/>
  <c r="M506" i="39"/>
  <c r="L506" i="39"/>
  <c r="P506" i="39" s="1"/>
  <c r="K506" i="39"/>
  <c r="J506" i="39"/>
  <c r="I506" i="39"/>
  <c r="R505" i="39"/>
  <c r="S505" i="39" s="1"/>
  <c r="Q505" i="39"/>
  <c r="O505" i="39"/>
  <c r="N505" i="39"/>
  <c r="M505" i="39"/>
  <c r="L505" i="39"/>
  <c r="K505" i="39"/>
  <c r="J505" i="39"/>
  <c r="I505" i="39"/>
  <c r="R504" i="39"/>
  <c r="Q504" i="39"/>
  <c r="S504" i="39" s="1"/>
  <c r="N504" i="39"/>
  <c r="M504" i="39"/>
  <c r="O504" i="39" s="1"/>
  <c r="L504" i="39"/>
  <c r="P504" i="39" s="1"/>
  <c r="K504" i="39"/>
  <c r="J504" i="39"/>
  <c r="I504" i="39"/>
  <c r="R503" i="39"/>
  <c r="Q503" i="39"/>
  <c r="S503" i="39" s="1"/>
  <c r="P503" i="39"/>
  <c r="N503" i="39"/>
  <c r="M503" i="39"/>
  <c r="L503" i="39"/>
  <c r="O503" i="39" s="1"/>
  <c r="K503" i="39"/>
  <c r="J503" i="39"/>
  <c r="I503" i="39"/>
  <c r="S502" i="39"/>
  <c r="R502" i="39"/>
  <c r="Q502" i="39"/>
  <c r="O502" i="39"/>
  <c r="N502" i="39"/>
  <c r="M502" i="39"/>
  <c r="L502" i="39"/>
  <c r="P502" i="39" s="1"/>
  <c r="K502" i="39"/>
  <c r="J502" i="39"/>
  <c r="I502" i="39"/>
  <c r="R501" i="39"/>
  <c r="S501" i="39" s="1"/>
  <c r="Q501" i="39"/>
  <c r="O501" i="39"/>
  <c r="N501" i="39"/>
  <c r="M501" i="39"/>
  <c r="L501" i="39"/>
  <c r="K501" i="39"/>
  <c r="J501" i="39"/>
  <c r="I501" i="39"/>
  <c r="R500" i="39"/>
  <c r="Q500" i="39"/>
  <c r="S500" i="39" s="1"/>
  <c r="N500" i="39"/>
  <c r="M500" i="39"/>
  <c r="O500" i="39" s="1"/>
  <c r="L500" i="39"/>
  <c r="P500" i="39" s="1"/>
  <c r="K500" i="39"/>
  <c r="J500" i="39"/>
  <c r="I500" i="39"/>
  <c r="R499" i="39"/>
  <c r="Q499" i="39"/>
  <c r="S499" i="39" s="1"/>
  <c r="P499" i="39"/>
  <c r="N499" i="39"/>
  <c r="M499" i="39"/>
  <c r="L499" i="39"/>
  <c r="O499" i="39" s="1"/>
  <c r="K499" i="39"/>
  <c r="J499" i="39"/>
  <c r="I499" i="39"/>
  <c r="S498" i="39"/>
  <c r="R498" i="39"/>
  <c r="Q498" i="39"/>
  <c r="O498" i="39"/>
  <c r="N498" i="39"/>
  <c r="M498" i="39"/>
  <c r="L498" i="39"/>
  <c r="P498" i="39" s="1"/>
  <c r="K498" i="39"/>
  <c r="J498" i="39"/>
  <c r="I498" i="39"/>
  <c r="R497" i="39"/>
  <c r="S497" i="39" s="1"/>
  <c r="Q497" i="39"/>
  <c r="O497" i="39"/>
  <c r="N497" i="39"/>
  <c r="M497" i="39"/>
  <c r="L497" i="39"/>
  <c r="K497" i="39"/>
  <c r="J497" i="39"/>
  <c r="I497" i="39"/>
  <c r="R496" i="39"/>
  <c r="Q496" i="39"/>
  <c r="S496" i="39" s="1"/>
  <c r="N496" i="39"/>
  <c r="M496" i="39"/>
  <c r="O496" i="39" s="1"/>
  <c r="L496" i="39"/>
  <c r="P496" i="39" s="1"/>
  <c r="K496" i="39"/>
  <c r="J496" i="39"/>
  <c r="I496" i="39"/>
  <c r="R495" i="39"/>
  <c r="Q495" i="39"/>
  <c r="S495" i="39" s="1"/>
  <c r="P495" i="39"/>
  <c r="N495" i="39"/>
  <c r="M495" i="39"/>
  <c r="L495" i="39"/>
  <c r="O495" i="39" s="1"/>
  <c r="K495" i="39"/>
  <c r="J495" i="39"/>
  <c r="I495" i="39"/>
  <c r="S494" i="39"/>
  <c r="R494" i="39"/>
  <c r="Q494" i="39"/>
  <c r="O494" i="39"/>
  <c r="N494" i="39"/>
  <c r="M494" i="39"/>
  <c r="L494" i="39"/>
  <c r="P494" i="39" s="1"/>
  <c r="K494" i="39"/>
  <c r="J494" i="39"/>
  <c r="I494" i="39"/>
  <c r="R493" i="39"/>
  <c r="S493" i="39" s="1"/>
  <c r="Q493" i="39"/>
  <c r="O493" i="39"/>
  <c r="N493" i="39"/>
  <c r="M493" i="39"/>
  <c r="L493" i="39"/>
  <c r="K493" i="39"/>
  <c r="J493" i="39"/>
  <c r="I493" i="39"/>
  <c r="R492" i="39"/>
  <c r="Q492" i="39"/>
  <c r="S492" i="39" s="1"/>
  <c r="N492" i="39"/>
  <c r="M492" i="39"/>
  <c r="O492" i="39" s="1"/>
  <c r="L492" i="39"/>
  <c r="P492" i="39" s="1"/>
  <c r="K492" i="39"/>
  <c r="J492" i="39"/>
  <c r="I492" i="39"/>
  <c r="R491" i="39"/>
  <c r="Q491" i="39"/>
  <c r="S491" i="39" s="1"/>
  <c r="P491" i="39"/>
  <c r="N491" i="39"/>
  <c r="M491" i="39"/>
  <c r="L491" i="39"/>
  <c r="O491" i="39" s="1"/>
  <c r="K491" i="39"/>
  <c r="J491" i="39"/>
  <c r="I491" i="39"/>
  <c r="S490" i="39"/>
  <c r="R490" i="39"/>
  <c r="Q490" i="39"/>
  <c r="O490" i="39"/>
  <c r="N490" i="39"/>
  <c r="M490" i="39"/>
  <c r="L490" i="39"/>
  <c r="P490" i="39" s="1"/>
  <c r="K490" i="39"/>
  <c r="J490" i="39"/>
  <c r="I490" i="39"/>
  <c r="R489" i="39"/>
  <c r="S489" i="39" s="1"/>
  <c r="Q489" i="39"/>
  <c r="O489" i="39"/>
  <c r="N489" i="39"/>
  <c r="M489" i="39"/>
  <c r="L489" i="39"/>
  <c r="K489" i="39"/>
  <c r="J489" i="39"/>
  <c r="I489" i="39"/>
  <c r="R488" i="39"/>
  <c r="Q488" i="39"/>
  <c r="S488" i="39" s="1"/>
  <c r="N488" i="39"/>
  <c r="M488" i="39"/>
  <c r="O488" i="39" s="1"/>
  <c r="L488" i="39"/>
  <c r="P488" i="39" s="1"/>
  <c r="K488" i="39"/>
  <c r="J488" i="39"/>
  <c r="I488" i="39"/>
  <c r="R487" i="39"/>
  <c r="Q487" i="39"/>
  <c r="S487" i="39" s="1"/>
  <c r="P487" i="39"/>
  <c r="N487" i="39"/>
  <c r="M487" i="39"/>
  <c r="L487" i="39"/>
  <c r="O487" i="39" s="1"/>
  <c r="K487" i="39"/>
  <c r="J487" i="39"/>
  <c r="I487" i="39"/>
  <c r="S486" i="39"/>
  <c r="R486" i="39"/>
  <c r="Q486" i="39"/>
  <c r="O486" i="39"/>
  <c r="N486" i="39"/>
  <c r="M486" i="39"/>
  <c r="L486" i="39"/>
  <c r="P486" i="39" s="1"/>
  <c r="K486" i="39"/>
  <c r="J486" i="39"/>
  <c r="I486" i="39"/>
  <c r="R485" i="39"/>
  <c r="S485" i="39" s="1"/>
  <c r="Q485" i="39"/>
  <c r="O485" i="39"/>
  <c r="N485" i="39"/>
  <c r="M485" i="39"/>
  <c r="L485" i="39"/>
  <c r="K485" i="39"/>
  <c r="J485" i="39"/>
  <c r="I485" i="39"/>
  <c r="R484" i="39"/>
  <c r="Q484" i="39"/>
  <c r="S484" i="39" s="1"/>
  <c r="N484" i="39"/>
  <c r="M484" i="39"/>
  <c r="O484" i="39" s="1"/>
  <c r="L484" i="39"/>
  <c r="P484" i="39" s="1"/>
  <c r="K484" i="39"/>
  <c r="J484" i="39"/>
  <c r="I484" i="39"/>
  <c r="R483" i="39"/>
  <c r="Q483" i="39"/>
  <c r="S483" i="39" s="1"/>
  <c r="P483" i="39"/>
  <c r="N483" i="39"/>
  <c r="M483" i="39"/>
  <c r="L483" i="39"/>
  <c r="O483" i="39" s="1"/>
  <c r="K483" i="39"/>
  <c r="J483" i="39"/>
  <c r="I483" i="39"/>
  <c r="S482" i="39"/>
  <c r="R482" i="39"/>
  <c r="Q482" i="39"/>
  <c r="O482" i="39"/>
  <c r="N482" i="39"/>
  <c r="M482" i="39"/>
  <c r="L482" i="39"/>
  <c r="P482" i="39" s="1"/>
  <c r="K482" i="39"/>
  <c r="J482" i="39"/>
  <c r="I482" i="39"/>
  <c r="R481" i="39"/>
  <c r="S481" i="39" s="1"/>
  <c r="Q481" i="39"/>
  <c r="O481" i="39"/>
  <c r="N481" i="39"/>
  <c r="M481" i="39"/>
  <c r="L481" i="39"/>
  <c r="K481" i="39"/>
  <c r="J481" i="39"/>
  <c r="I481" i="39"/>
  <c r="R480" i="39"/>
  <c r="Q480" i="39"/>
  <c r="S480" i="39" s="1"/>
  <c r="N480" i="39"/>
  <c r="M480" i="39"/>
  <c r="O480" i="39" s="1"/>
  <c r="L480" i="39"/>
  <c r="P480" i="39" s="1"/>
  <c r="K480" i="39"/>
  <c r="J480" i="39"/>
  <c r="I480" i="39"/>
  <c r="R479" i="39"/>
  <c r="Q479" i="39"/>
  <c r="S479" i="39" s="1"/>
  <c r="P479" i="39"/>
  <c r="N479" i="39"/>
  <c r="M479" i="39"/>
  <c r="L479" i="39"/>
  <c r="O479" i="39" s="1"/>
  <c r="K479" i="39"/>
  <c r="J479" i="39"/>
  <c r="I479" i="39"/>
  <c r="S478" i="39"/>
  <c r="R478" i="39"/>
  <c r="Q478" i="39"/>
  <c r="O478" i="39"/>
  <c r="N478" i="39"/>
  <c r="M478" i="39"/>
  <c r="L478" i="39"/>
  <c r="P478" i="39" s="1"/>
  <c r="K478" i="39"/>
  <c r="J478" i="39"/>
  <c r="I478" i="39"/>
  <c r="R477" i="39"/>
  <c r="S477" i="39" s="1"/>
  <c r="Q477" i="39"/>
  <c r="O477" i="39"/>
  <c r="N477" i="39"/>
  <c r="M477" i="39"/>
  <c r="L477" i="39"/>
  <c r="K477" i="39"/>
  <c r="J477" i="39"/>
  <c r="I477" i="39"/>
  <c r="R476" i="39"/>
  <c r="Q476" i="39"/>
  <c r="S476" i="39" s="1"/>
  <c r="N476" i="39"/>
  <c r="M476" i="39"/>
  <c r="O476" i="39" s="1"/>
  <c r="L476" i="39"/>
  <c r="P476" i="39" s="1"/>
  <c r="K476" i="39"/>
  <c r="J476" i="39"/>
  <c r="I476" i="39"/>
  <c r="R475" i="39"/>
  <c r="Q475" i="39"/>
  <c r="S475" i="39" s="1"/>
  <c r="P475" i="39"/>
  <c r="N475" i="39"/>
  <c r="M475" i="39"/>
  <c r="L475" i="39"/>
  <c r="O475" i="39" s="1"/>
  <c r="K475" i="39"/>
  <c r="J475" i="39"/>
  <c r="I475" i="39"/>
  <c r="S474" i="39"/>
  <c r="R474" i="39"/>
  <c r="Q474" i="39"/>
  <c r="O474" i="39"/>
  <c r="N474" i="39"/>
  <c r="M474" i="39"/>
  <c r="L474" i="39"/>
  <c r="P474" i="39" s="1"/>
  <c r="K474" i="39"/>
  <c r="J474" i="39"/>
  <c r="I474" i="39"/>
  <c r="R473" i="39"/>
  <c r="S473" i="39" s="1"/>
  <c r="Q473" i="39"/>
  <c r="O473" i="39"/>
  <c r="N473" i="39"/>
  <c r="M473" i="39"/>
  <c r="L473" i="39"/>
  <c r="K473" i="39"/>
  <c r="J473" i="39"/>
  <c r="I473" i="39"/>
  <c r="R472" i="39"/>
  <c r="Q472" i="39"/>
  <c r="S472" i="39" s="1"/>
  <c r="N472" i="39"/>
  <c r="M472" i="39"/>
  <c r="O472" i="39" s="1"/>
  <c r="L472" i="39"/>
  <c r="P472" i="39" s="1"/>
  <c r="K472" i="39"/>
  <c r="J472" i="39"/>
  <c r="I472" i="39"/>
  <c r="R471" i="39"/>
  <c r="Q471" i="39"/>
  <c r="S471" i="39" s="1"/>
  <c r="P471" i="39"/>
  <c r="N471" i="39"/>
  <c r="M471" i="39"/>
  <c r="L471" i="39"/>
  <c r="O471" i="39" s="1"/>
  <c r="K471" i="39"/>
  <c r="J471" i="39"/>
  <c r="I471" i="39"/>
  <c r="S470" i="39"/>
  <c r="R470" i="39"/>
  <c r="Q470" i="39"/>
  <c r="O470" i="39"/>
  <c r="N470" i="39"/>
  <c r="M470" i="39"/>
  <c r="L470" i="39"/>
  <c r="P470" i="39" s="1"/>
  <c r="K470" i="39"/>
  <c r="J470" i="39"/>
  <c r="I470" i="39"/>
  <c r="R469" i="39"/>
  <c r="S469" i="39" s="1"/>
  <c r="Q469" i="39"/>
  <c r="O469" i="39"/>
  <c r="N469" i="39"/>
  <c r="M469" i="39"/>
  <c r="L469" i="39"/>
  <c r="K469" i="39"/>
  <c r="J469" i="39"/>
  <c r="I469" i="39"/>
  <c r="R468" i="39"/>
  <c r="Q468" i="39"/>
  <c r="S468" i="39" s="1"/>
  <c r="N468" i="39"/>
  <c r="M468" i="39"/>
  <c r="O468" i="39" s="1"/>
  <c r="L468" i="39"/>
  <c r="P468" i="39" s="1"/>
  <c r="K468" i="39"/>
  <c r="J468" i="39"/>
  <c r="I468" i="39"/>
  <c r="R467" i="39"/>
  <c r="Q467" i="39"/>
  <c r="S467" i="39" s="1"/>
  <c r="P467" i="39"/>
  <c r="N467" i="39"/>
  <c r="M467" i="39"/>
  <c r="L467" i="39"/>
  <c r="O467" i="39" s="1"/>
  <c r="K467" i="39"/>
  <c r="J467" i="39"/>
  <c r="I467" i="39"/>
  <c r="S466" i="39"/>
  <c r="R466" i="39"/>
  <c r="Q466" i="39"/>
  <c r="O466" i="39"/>
  <c r="N466" i="39"/>
  <c r="M466" i="39"/>
  <c r="L466" i="39"/>
  <c r="P466" i="39" s="1"/>
  <c r="K466" i="39"/>
  <c r="J466" i="39"/>
  <c r="I466" i="39"/>
  <c r="R465" i="39"/>
  <c r="S465" i="39" s="1"/>
  <c r="Q465" i="39"/>
  <c r="O465" i="39"/>
  <c r="N465" i="39"/>
  <c r="M465" i="39"/>
  <c r="L465" i="39"/>
  <c r="K465" i="39"/>
  <c r="J465" i="39"/>
  <c r="I465" i="39"/>
  <c r="R464" i="39"/>
  <c r="Q464" i="39"/>
  <c r="S464" i="39" s="1"/>
  <c r="N464" i="39"/>
  <c r="M464" i="39"/>
  <c r="O464" i="39" s="1"/>
  <c r="L464" i="39"/>
  <c r="P464" i="39" s="1"/>
  <c r="K464" i="39"/>
  <c r="J464" i="39"/>
  <c r="I464" i="39"/>
  <c r="R463" i="39"/>
  <c r="Q463" i="39"/>
  <c r="S463" i="39" s="1"/>
  <c r="P463" i="39"/>
  <c r="N463" i="39"/>
  <c r="M463" i="39"/>
  <c r="L463" i="39"/>
  <c r="O463" i="39" s="1"/>
  <c r="K463" i="39"/>
  <c r="J463" i="39"/>
  <c r="I463" i="39"/>
  <c r="S462" i="39"/>
  <c r="R462" i="39"/>
  <c r="Q462" i="39"/>
  <c r="O462" i="39"/>
  <c r="N462" i="39"/>
  <c r="M462" i="39"/>
  <c r="L462" i="39"/>
  <c r="P462" i="39" s="1"/>
  <c r="K462" i="39"/>
  <c r="J462" i="39"/>
  <c r="I462" i="39"/>
  <c r="R461" i="39"/>
  <c r="S461" i="39" s="1"/>
  <c r="Q461" i="39"/>
  <c r="O461" i="39"/>
  <c r="N461" i="39"/>
  <c r="M461" i="39"/>
  <c r="L461" i="39"/>
  <c r="K461" i="39"/>
  <c r="J461" i="39"/>
  <c r="I461" i="39"/>
  <c r="R460" i="39"/>
  <c r="Q460" i="39"/>
  <c r="S460" i="39" s="1"/>
  <c r="N460" i="39"/>
  <c r="M460" i="39"/>
  <c r="O460" i="39" s="1"/>
  <c r="L460" i="39"/>
  <c r="P460" i="39" s="1"/>
  <c r="K460" i="39"/>
  <c r="J460" i="39"/>
  <c r="I460" i="39"/>
  <c r="R459" i="39"/>
  <c r="Q459" i="39"/>
  <c r="S459" i="39" s="1"/>
  <c r="P459" i="39"/>
  <c r="N459" i="39"/>
  <c r="M459" i="39"/>
  <c r="L459" i="39"/>
  <c r="O459" i="39" s="1"/>
  <c r="K459" i="39"/>
  <c r="J459" i="39"/>
  <c r="I459" i="39"/>
  <c r="S458" i="39"/>
  <c r="R458" i="39"/>
  <c r="Q458" i="39"/>
  <c r="O458" i="39"/>
  <c r="N458" i="39"/>
  <c r="M458" i="39"/>
  <c r="L458" i="39"/>
  <c r="P458" i="39" s="1"/>
  <c r="K458" i="39"/>
  <c r="J458" i="39"/>
  <c r="I458" i="39"/>
  <c r="R457" i="39"/>
  <c r="S457" i="39" s="1"/>
  <c r="Q457" i="39"/>
  <c r="O457" i="39"/>
  <c r="N457" i="39"/>
  <c r="M457" i="39"/>
  <c r="L457" i="39"/>
  <c r="K457" i="39"/>
  <c r="J457" i="39"/>
  <c r="I457" i="39"/>
  <c r="R456" i="39"/>
  <c r="Q456" i="39"/>
  <c r="S456" i="39" s="1"/>
  <c r="N456" i="39"/>
  <c r="M456" i="39"/>
  <c r="O456" i="39" s="1"/>
  <c r="L456" i="39"/>
  <c r="P456" i="39" s="1"/>
  <c r="K456" i="39"/>
  <c r="J456" i="39"/>
  <c r="I456" i="39"/>
  <c r="R455" i="39"/>
  <c r="Q455" i="39"/>
  <c r="S455" i="39" s="1"/>
  <c r="P455" i="39"/>
  <c r="N455" i="39"/>
  <c r="M455" i="39"/>
  <c r="L455" i="39"/>
  <c r="O455" i="39" s="1"/>
  <c r="K455" i="39"/>
  <c r="J455" i="39"/>
  <c r="I455" i="39"/>
  <c r="S454" i="39"/>
  <c r="R454" i="39"/>
  <c r="Q454" i="39"/>
  <c r="O454" i="39"/>
  <c r="N454" i="39"/>
  <c r="M454" i="39"/>
  <c r="L454" i="39"/>
  <c r="P454" i="39" s="1"/>
  <c r="K454" i="39"/>
  <c r="J454" i="39"/>
  <c r="I454" i="39"/>
  <c r="R453" i="39"/>
  <c r="S453" i="39" s="1"/>
  <c r="Q453" i="39"/>
  <c r="O453" i="39"/>
  <c r="N453" i="39"/>
  <c r="M453" i="39"/>
  <c r="L453" i="39"/>
  <c r="K453" i="39"/>
  <c r="J453" i="39"/>
  <c r="I453" i="39"/>
  <c r="R452" i="39"/>
  <c r="Q452" i="39"/>
  <c r="S452" i="39" s="1"/>
  <c r="N452" i="39"/>
  <c r="M452" i="39"/>
  <c r="O452" i="39" s="1"/>
  <c r="L452" i="39"/>
  <c r="P452" i="39" s="1"/>
  <c r="K452" i="39"/>
  <c r="J452" i="39"/>
  <c r="I452" i="39"/>
  <c r="R451" i="39"/>
  <c r="Q451" i="39"/>
  <c r="S451" i="39" s="1"/>
  <c r="P451" i="39"/>
  <c r="N451" i="39"/>
  <c r="M451" i="39"/>
  <c r="L451" i="39"/>
  <c r="O451" i="39" s="1"/>
  <c r="K451" i="39"/>
  <c r="J451" i="39"/>
  <c r="I451" i="39"/>
  <c r="S450" i="39"/>
  <c r="R450" i="39"/>
  <c r="Q450" i="39"/>
  <c r="O450" i="39"/>
  <c r="N450" i="39"/>
  <c r="M450" i="39"/>
  <c r="L450" i="39"/>
  <c r="P450" i="39" s="1"/>
  <c r="K450" i="39"/>
  <c r="J450" i="39"/>
  <c r="I450" i="39"/>
  <c r="R449" i="39"/>
  <c r="S449" i="39" s="1"/>
  <c r="Q449" i="39"/>
  <c r="O449" i="39"/>
  <c r="N449" i="39"/>
  <c r="M449" i="39"/>
  <c r="L449" i="39"/>
  <c r="K449" i="39"/>
  <c r="J449" i="39"/>
  <c r="I449" i="39"/>
  <c r="R448" i="39"/>
  <c r="Q448" i="39"/>
  <c r="S448" i="39" s="1"/>
  <c r="N448" i="39"/>
  <c r="M448" i="39"/>
  <c r="O448" i="39" s="1"/>
  <c r="L448" i="39"/>
  <c r="P448" i="39" s="1"/>
  <c r="K448" i="39"/>
  <c r="J448" i="39"/>
  <c r="I448" i="39"/>
  <c r="R447" i="39"/>
  <c r="Q447" i="39"/>
  <c r="S447" i="39" s="1"/>
  <c r="P447" i="39"/>
  <c r="N447" i="39"/>
  <c r="M447" i="39"/>
  <c r="L447" i="39"/>
  <c r="O447" i="39" s="1"/>
  <c r="K447" i="39"/>
  <c r="J447" i="39"/>
  <c r="I447" i="39"/>
  <c r="S446" i="39"/>
  <c r="R446" i="39"/>
  <c r="Q446" i="39"/>
  <c r="O446" i="39"/>
  <c r="N446" i="39"/>
  <c r="M446" i="39"/>
  <c r="L446" i="39"/>
  <c r="P446" i="39" s="1"/>
  <c r="K446" i="39"/>
  <c r="J446" i="39"/>
  <c r="I446" i="39"/>
  <c r="R445" i="39"/>
  <c r="S445" i="39" s="1"/>
  <c r="Q445" i="39"/>
  <c r="O445" i="39"/>
  <c r="N445" i="39"/>
  <c r="M445" i="39"/>
  <c r="L445" i="39"/>
  <c r="K445" i="39"/>
  <c r="J445" i="39"/>
  <c r="I445" i="39"/>
  <c r="R444" i="39"/>
  <c r="Q444" i="39"/>
  <c r="S444" i="39" s="1"/>
  <c r="N444" i="39"/>
  <c r="M444" i="39"/>
  <c r="O444" i="39" s="1"/>
  <c r="L444" i="39"/>
  <c r="P444" i="39" s="1"/>
  <c r="K444" i="39"/>
  <c r="J444" i="39"/>
  <c r="I444" i="39"/>
  <c r="R443" i="39"/>
  <c r="Q443" i="39"/>
  <c r="S443" i="39" s="1"/>
  <c r="P443" i="39"/>
  <c r="N443" i="39"/>
  <c r="M443" i="39"/>
  <c r="L443" i="39"/>
  <c r="O443" i="39" s="1"/>
  <c r="K443" i="39"/>
  <c r="J443" i="39"/>
  <c r="I443" i="39"/>
  <c r="S442" i="39"/>
  <c r="R442" i="39"/>
  <c r="Q442" i="39"/>
  <c r="O442" i="39"/>
  <c r="N442" i="39"/>
  <c r="M442" i="39"/>
  <c r="L442" i="39"/>
  <c r="P442" i="39" s="1"/>
  <c r="K442" i="39"/>
  <c r="J442" i="39"/>
  <c r="I442" i="39"/>
  <c r="R441" i="39"/>
  <c r="S441" i="39" s="1"/>
  <c r="Q441" i="39"/>
  <c r="O441" i="39"/>
  <c r="N441" i="39"/>
  <c r="M441" i="39"/>
  <c r="L441" i="39"/>
  <c r="K441" i="39"/>
  <c r="J441" i="39"/>
  <c r="I441" i="39"/>
  <c r="R440" i="39"/>
  <c r="Q440" i="39"/>
  <c r="S440" i="39" s="1"/>
  <c r="N440" i="39"/>
  <c r="M440" i="39"/>
  <c r="O440" i="39" s="1"/>
  <c r="L440" i="39"/>
  <c r="P440" i="39" s="1"/>
  <c r="K440" i="39"/>
  <c r="J440" i="39"/>
  <c r="I440" i="39"/>
  <c r="R439" i="39"/>
  <c r="Q439" i="39"/>
  <c r="S439" i="39" s="1"/>
  <c r="P439" i="39"/>
  <c r="N439" i="39"/>
  <c r="M439" i="39"/>
  <c r="L439" i="39"/>
  <c r="O439" i="39" s="1"/>
  <c r="K439" i="39"/>
  <c r="J439" i="39"/>
  <c r="I439" i="39"/>
  <c r="S438" i="39"/>
  <c r="R438" i="39"/>
  <c r="Q438" i="39"/>
  <c r="O438" i="39"/>
  <c r="N438" i="39"/>
  <c r="M438" i="39"/>
  <c r="L438" i="39"/>
  <c r="P438" i="39" s="1"/>
  <c r="K438" i="39"/>
  <c r="J438" i="39"/>
  <c r="I438" i="39"/>
  <c r="R437" i="39"/>
  <c r="S437" i="39" s="1"/>
  <c r="Q437" i="39"/>
  <c r="O437" i="39"/>
  <c r="N437" i="39"/>
  <c r="M437" i="39"/>
  <c r="L437" i="39"/>
  <c r="K437" i="39"/>
  <c r="J437" i="39"/>
  <c r="I437" i="39"/>
  <c r="R436" i="39"/>
  <c r="Q436" i="39"/>
  <c r="S436" i="39" s="1"/>
  <c r="N436" i="39"/>
  <c r="M436" i="39"/>
  <c r="O436" i="39" s="1"/>
  <c r="L436" i="39"/>
  <c r="P436" i="39" s="1"/>
  <c r="K436" i="39"/>
  <c r="J436" i="39"/>
  <c r="I436" i="39"/>
  <c r="R435" i="39"/>
  <c r="Q435" i="39"/>
  <c r="S435" i="39" s="1"/>
  <c r="P435" i="39"/>
  <c r="N435" i="39"/>
  <c r="M435" i="39"/>
  <c r="L435" i="39"/>
  <c r="O435" i="39" s="1"/>
  <c r="K435" i="39"/>
  <c r="J435" i="39"/>
  <c r="I435" i="39"/>
  <c r="S434" i="39"/>
  <c r="R434" i="39"/>
  <c r="Q434" i="39"/>
  <c r="O434" i="39"/>
  <c r="N434" i="39"/>
  <c r="M434" i="39"/>
  <c r="L434" i="39"/>
  <c r="P434" i="39" s="1"/>
  <c r="K434" i="39"/>
  <c r="J434" i="39"/>
  <c r="I434" i="39"/>
  <c r="R433" i="39"/>
  <c r="S433" i="39" s="1"/>
  <c r="Q433" i="39"/>
  <c r="O433" i="39"/>
  <c r="N433" i="39"/>
  <c r="M433" i="39"/>
  <c r="L433" i="39"/>
  <c r="K433" i="39"/>
  <c r="J433" i="39"/>
  <c r="I433" i="39"/>
  <c r="R432" i="39"/>
  <c r="Q432" i="39"/>
  <c r="S432" i="39" s="1"/>
  <c r="N432" i="39"/>
  <c r="M432" i="39"/>
  <c r="O432" i="39" s="1"/>
  <c r="L432" i="39"/>
  <c r="P432" i="39" s="1"/>
  <c r="K432" i="39"/>
  <c r="J432" i="39"/>
  <c r="I432" i="39"/>
  <c r="R431" i="39"/>
  <c r="Q431" i="39"/>
  <c r="S431" i="39" s="1"/>
  <c r="P431" i="39"/>
  <c r="N431" i="39"/>
  <c r="M431" i="39"/>
  <c r="L431" i="39"/>
  <c r="O431" i="39" s="1"/>
  <c r="K431" i="39"/>
  <c r="J431" i="39"/>
  <c r="I431" i="39"/>
  <c r="S430" i="39"/>
  <c r="R430" i="39"/>
  <c r="Q430" i="39"/>
  <c r="O430" i="39"/>
  <c r="N430" i="39"/>
  <c r="M430" i="39"/>
  <c r="L430" i="39"/>
  <c r="P430" i="39" s="1"/>
  <c r="K430" i="39"/>
  <c r="J430" i="39"/>
  <c r="I430" i="39"/>
  <c r="R429" i="39"/>
  <c r="S429" i="39" s="1"/>
  <c r="Q429" i="39"/>
  <c r="O429" i="39"/>
  <c r="N429" i="39"/>
  <c r="M429" i="39"/>
  <c r="L429" i="39"/>
  <c r="K429" i="39"/>
  <c r="J429" i="39"/>
  <c r="I429" i="39"/>
  <c r="R428" i="39"/>
  <c r="Q428" i="39"/>
  <c r="S428" i="39" s="1"/>
  <c r="N428" i="39"/>
  <c r="M428" i="39"/>
  <c r="O428" i="39" s="1"/>
  <c r="L428" i="39"/>
  <c r="P428" i="39" s="1"/>
  <c r="K428" i="39"/>
  <c r="J428" i="39"/>
  <c r="I428" i="39"/>
  <c r="R427" i="39"/>
  <c r="Q427" i="39"/>
  <c r="S427" i="39" s="1"/>
  <c r="P427" i="39"/>
  <c r="N427" i="39"/>
  <c r="M427" i="39"/>
  <c r="L427" i="39"/>
  <c r="O427" i="39" s="1"/>
  <c r="K427" i="39"/>
  <c r="J427" i="39"/>
  <c r="I427" i="39"/>
  <c r="S426" i="39"/>
  <c r="R426" i="39"/>
  <c r="Q426" i="39"/>
  <c r="O426" i="39"/>
  <c r="N426" i="39"/>
  <c r="M426" i="39"/>
  <c r="L426" i="39"/>
  <c r="P426" i="39" s="1"/>
  <c r="K426" i="39"/>
  <c r="J426" i="39"/>
  <c r="I426" i="39"/>
  <c r="R425" i="39"/>
  <c r="S425" i="39" s="1"/>
  <c r="Q425" i="39"/>
  <c r="O425" i="39"/>
  <c r="N425" i="39"/>
  <c r="M425" i="39"/>
  <c r="L425" i="39"/>
  <c r="K425" i="39"/>
  <c r="J425" i="39"/>
  <c r="I425" i="39"/>
  <c r="R424" i="39"/>
  <c r="Q424" i="39"/>
  <c r="S424" i="39" s="1"/>
  <c r="N424" i="39"/>
  <c r="M424" i="39"/>
  <c r="O424" i="39" s="1"/>
  <c r="L424" i="39"/>
  <c r="P424" i="39" s="1"/>
  <c r="K424" i="39"/>
  <c r="J424" i="39"/>
  <c r="I424" i="39"/>
  <c r="R423" i="39"/>
  <c r="Q423" i="39"/>
  <c r="S423" i="39" s="1"/>
  <c r="P423" i="39"/>
  <c r="N423" i="39"/>
  <c r="M423" i="39"/>
  <c r="L423" i="39"/>
  <c r="O423" i="39" s="1"/>
  <c r="K423" i="39"/>
  <c r="J423" i="39"/>
  <c r="I423" i="39"/>
  <c r="S422" i="39"/>
  <c r="R422" i="39"/>
  <c r="Q422" i="39"/>
  <c r="O422" i="39"/>
  <c r="N422" i="39"/>
  <c r="M422" i="39"/>
  <c r="L422" i="39"/>
  <c r="P422" i="39" s="1"/>
  <c r="K422" i="39"/>
  <c r="J422" i="39"/>
  <c r="I422" i="39"/>
  <c r="R421" i="39"/>
  <c r="S421" i="39" s="1"/>
  <c r="Q421" i="39"/>
  <c r="O421" i="39"/>
  <c r="N421" i="39"/>
  <c r="M421" i="39"/>
  <c r="L421" i="39"/>
  <c r="K421" i="39"/>
  <c r="J421" i="39"/>
  <c r="I421" i="39"/>
  <c r="R420" i="39"/>
  <c r="Q420" i="39"/>
  <c r="S420" i="39" s="1"/>
  <c r="N420" i="39"/>
  <c r="M420" i="39"/>
  <c r="O420" i="39" s="1"/>
  <c r="L420" i="39"/>
  <c r="P420" i="39" s="1"/>
  <c r="K420" i="39"/>
  <c r="J420" i="39"/>
  <c r="I420" i="39"/>
  <c r="R419" i="39"/>
  <c r="Q419" i="39"/>
  <c r="S419" i="39" s="1"/>
  <c r="P419" i="39"/>
  <c r="N419" i="39"/>
  <c r="M419" i="39"/>
  <c r="L419" i="39"/>
  <c r="O419" i="39" s="1"/>
  <c r="K419" i="39"/>
  <c r="J419" i="39"/>
  <c r="I419" i="39"/>
  <c r="S418" i="39"/>
  <c r="R418" i="39"/>
  <c r="Q418" i="39"/>
  <c r="O418" i="39"/>
  <c r="N418" i="39"/>
  <c r="M418" i="39"/>
  <c r="L418" i="39"/>
  <c r="P418" i="39" s="1"/>
  <c r="K418" i="39"/>
  <c r="J418" i="39"/>
  <c r="I418" i="39"/>
  <c r="R417" i="39"/>
  <c r="S417" i="39" s="1"/>
  <c r="Q417" i="39"/>
  <c r="O417" i="39"/>
  <c r="N417" i="39"/>
  <c r="M417" i="39"/>
  <c r="L417" i="39"/>
  <c r="K417" i="39"/>
  <c r="J417" i="39"/>
  <c r="I417" i="39"/>
  <c r="R416" i="39"/>
  <c r="Q416" i="39"/>
  <c r="S416" i="39" s="1"/>
  <c r="N416" i="39"/>
  <c r="M416" i="39"/>
  <c r="O416" i="39" s="1"/>
  <c r="L416" i="39"/>
  <c r="P416" i="39" s="1"/>
  <c r="K416" i="39"/>
  <c r="J416" i="39"/>
  <c r="I416" i="39"/>
  <c r="R415" i="39"/>
  <c r="Q415" i="39"/>
  <c r="S415" i="39" s="1"/>
  <c r="P415" i="39"/>
  <c r="N415" i="39"/>
  <c r="M415" i="39"/>
  <c r="L415" i="39"/>
  <c r="O415" i="39" s="1"/>
  <c r="K415" i="39"/>
  <c r="J415" i="39"/>
  <c r="I415" i="39"/>
  <c r="S414" i="39"/>
  <c r="R414" i="39"/>
  <c r="Q414" i="39"/>
  <c r="O414" i="39"/>
  <c r="N414" i="39"/>
  <c r="M414" i="39"/>
  <c r="L414" i="39"/>
  <c r="P414" i="39" s="1"/>
  <c r="K414" i="39"/>
  <c r="J414" i="39"/>
  <c r="I414" i="39"/>
  <c r="R413" i="39"/>
  <c r="S413" i="39" s="1"/>
  <c r="Q413" i="39"/>
  <c r="O413" i="39"/>
  <c r="N413" i="39"/>
  <c r="M413" i="39"/>
  <c r="L413" i="39"/>
  <c r="K413" i="39"/>
  <c r="J413" i="39"/>
  <c r="I413" i="39"/>
  <c r="R412" i="39"/>
  <c r="Q412" i="39"/>
  <c r="S412" i="39" s="1"/>
  <c r="N412" i="39"/>
  <c r="M412" i="39"/>
  <c r="O412" i="39" s="1"/>
  <c r="L412" i="39"/>
  <c r="P412" i="39" s="1"/>
  <c r="K412" i="39"/>
  <c r="J412" i="39"/>
  <c r="I412" i="39"/>
  <c r="R411" i="39"/>
  <c r="Q411" i="39"/>
  <c r="S411" i="39" s="1"/>
  <c r="P411" i="39"/>
  <c r="N411" i="39"/>
  <c r="M411" i="39"/>
  <c r="L411" i="39"/>
  <c r="O411" i="39" s="1"/>
  <c r="K411" i="39"/>
  <c r="J411" i="39"/>
  <c r="I411" i="39"/>
  <c r="S410" i="39"/>
  <c r="R410" i="39"/>
  <c r="Q410" i="39"/>
  <c r="O410" i="39"/>
  <c r="N410" i="39"/>
  <c r="M410" i="39"/>
  <c r="L410" i="39"/>
  <c r="P410" i="39" s="1"/>
  <c r="K410" i="39"/>
  <c r="J410" i="39"/>
  <c r="I410" i="39"/>
  <c r="R409" i="39"/>
  <c r="S409" i="39" s="1"/>
  <c r="Q409" i="39"/>
  <c r="O409" i="39"/>
  <c r="N409" i="39"/>
  <c r="M409" i="39"/>
  <c r="L409" i="39"/>
  <c r="K409" i="39"/>
  <c r="J409" i="39"/>
  <c r="I409" i="39"/>
  <c r="R408" i="39"/>
  <c r="Q408" i="39"/>
  <c r="S408" i="39" s="1"/>
  <c r="N408" i="39"/>
  <c r="M408" i="39"/>
  <c r="O408" i="39" s="1"/>
  <c r="L408" i="39"/>
  <c r="P408" i="39" s="1"/>
  <c r="K408" i="39"/>
  <c r="J408" i="39"/>
  <c r="I408" i="39"/>
  <c r="R407" i="39"/>
  <c r="Q407" i="39"/>
  <c r="S407" i="39" s="1"/>
  <c r="P407" i="39"/>
  <c r="N407" i="39"/>
  <c r="M407" i="39"/>
  <c r="L407" i="39"/>
  <c r="O407" i="39" s="1"/>
  <c r="K407" i="39"/>
  <c r="J407" i="39"/>
  <c r="I407" i="39"/>
  <c r="S406" i="39"/>
  <c r="R406" i="39"/>
  <c r="Q406" i="39"/>
  <c r="O406" i="39"/>
  <c r="N406" i="39"/>
  <c r="M406" i="39"/>
  <c r="L406" i="39"/>
  <c r="P406" i="39" s="1"/>
  <c r="K406" i="39"/>
  <c r="J406" i="39"/>
  <c r="I406" i="39"/>
  <c r="R405" i="39"/>
  <c r="S405" i="39" s="1"/>
  <c r="Q405" i="39"/>
  <c r="O405" i="39"/>
  <c r="N405" i="39"/>
  <c r="M405" i="39"/>
  <c r="L405" i="39"/>
  <c r="K405" i="39"/>
  <c r="J405" i="39"/>
  <c r="I405" i="39"/>
  <c r="R404" i="39"/>
  <c r="Q404" i="39"/>
  <c r="S404" i="39" s="1"/>
  <c r="N404" i="39"/>
  <c r="M404" i="39"/>
  <c r="O404" i="39" s="1"/>
  <c r="L404" i="39"/>
  <c r="P404" i="39" s="1"/>
  <c r="K404" i="39"/>
  <c r="J404" i="39"/>
  <c r="I404" i="39"/>
  <c r="R403" i="39"/>
  <c r="Q403" i="39"/>
  <c r="S403" i="39" s="1"/>
  <c r="P403" i="39"/>
  <c r="N403" i="39"/>
  <c r="M403" i="39"/>
  <c r="L403" i="39"/>
  <c r="O403" i="39" s="1"/>
  <c r="K403" i="39"/>
  <c r="J403" i="39"/>
  <c r="I403" i="39"/>
  <c r="S402" i="39"/>
  <c r="R402" i="39"/>
  <c r="Q402" i="39"/>
  <c r="O402" i="39"/>
  <c r="N402" i="39"/>
  <c r="M402" i="39"/>
  <c r="L402" i="39"/>
  <c r="P402" i="39" s="1"/>
  <c r="K402" i="39"/>
  <c r="J402" i="39"/>
  <c r="I402" i="39"/>
  <c r="R401" i="39"/>
  <c r="S401" i="39" s="1"/>
  <c r="Q401" i="39"/>
  <c r="O401" i="39"/>
  <c r="N401" i="39"/>
  <c r="M401" i="39"/>
  <c r="L401" i="39"/>
  <c r="K401" i="39"/>
  <c r="J401" i="39"/>
  <c r="I401" i="39"/>
  <c r="R400" i="39"/>
  <c r="Q400" i="39"/>
  <c r="S400" i="39" s="1"/>
  <c r="N400" i="39"/>
  <c r="M400" i="39"/>
  <c r="O400" i="39" s="1"/>
  <c r="L400" i="39"/>
  <c r="P400" i="39" s="1"/>
  <c r="K400" i="39"/>
  <c r="J400" i="39"/>
  <c r="I400" i="39"/>
  <c r="R399" i="39"/>
  <c r="Q399" i="39"/>
  <c r="S399" i="39" s="1"/>
  <c r="P399" i="39"/>
  <c r="N399" i="39"/>
  <c r="M399" i="39"/>
  <c r="L399" i="39"/>
  <c r="O399" i="39" s="1"/>
  <c r="K399" i="39"/>
  <c r="J399" i="39"/>
  <c r="I399" i="39"/>
  <c r="S398" i="39"/>
  <c r="R398" i="39"/>
  <c r="Q398" i="39"/>
  <c r="O398" i="39"/>
  <c r="N398" i="39"/>
  <c r="M398" i="39"/>
  <c r="L398" i="39"/>
  <c r="P398" i="39" s="1"/>
  <c r="K398" i="39"/>
  <c r="J398" i="39"/>
  <c r="I398" i="39"/>
  <c r="R397" i="39"/>
  <c r="S397" i="39" s="1"/>
  <c r="Q397" i="39"/>
  <c r="O397" i="39"/>
  <c r="N397" i="39"/>
  <c r="M397" i="39"/>
  <c r="L397" i="39"/>
  <c r="K397" i="39"/>
  <c r="J397" i="39"/>
  <c r="I397" i="39"/>
  <c r="R396" i="39"/>
  <c r="Q396" i="39"/>
  <c r="S396" i="39" s="1"/>
  <c r="N396" i="39"/>
  <c r="M396" i="39"/>
  <c r="O396" i="39" s="1"/>
  <c r="L396" i="39"/>
  <c r="P396" i="39" s="1"/>
  <c r="K396" i="39"/>
  <c r="J396" i="39"/>
  <c r="I396" i="39"/>
  <c r="R395" i="39"/>
  <c r="Q395" i="39"/>
  <c r="S395" i="39" s="1"/>
  <c r="P395" i="39"/>
  <c r="N395" i="39"/>
  <c r="M395" i="39"/>
  <c r="L395" i="39"/>
  <c r="O395" i="39" s="1"/>
  <c r="K395" i="39"/>
  <c r="J395" i="39"/>
  <c r="I395" i="39"/>
  <c r="S394" i="39"/>
  <c r="R394" i="39"/>
  <c r="Q394" i="39"/>
  <c r="O394" i="39"/>
  <c r="N394" i="39"/>
  <c r="M394" i="39"/>
  <c r="L394" i="39"/>
  <c r="P394" i="39" s="1"/>
  <c r="K394" i="39"/>
  <c r="J394" i="39"/>
  <c r="I394" i="39"/>
  <c r="R393" i="39"/>
  <c r="S393" i="39" s="1"/>
  <c r="Q393" i="39"/>
  <c r="O393" i="39"/>
  <c r="N393" i="39"/>
  <c r="M393" i="39"/>
  <c r="L393" i="39"/>
  <c r="K393" i="39"/>
  <c r="J393" i="39"/>
  <c r="I393" i="39"/>
  <c r="R392" i="39"/>
  <c r="Q392" i="39"/>
  <c r="S392" i="39" s="1"/>
  <c r="N392" i="39"/>
  <c r="M392" i="39"/>
  <c r="O392" i="39" s="1"/>
  <c r="L392" i="39"/>
  <c r="P392" i="39" s="1"/>
  <c r="K392" i="39"/>
  <c r="J392" i="39"/>
  <c r="I392" i="39"/>
  <c r="R391" i="39"/>
  <c r="Q391" i="39"/>
  <c r="S391" i="39" s="1"/>
  <c r="P391" i="39"/>
  <c r="N391" i="39"/>
  <c r="M391" i="39"/>
  <c r="L391" i="39"/>
  <c r="O391" i="39" s="1"/>
  <c r="K391" i="39"/>
  <c r="J391" i="39"/>
  <c r="I391" i="39"/>
  <c r="S390" i="39"/>
  <c r="R390" i="39"/>
  <c r="Q390" i="39"/>
  <c r="O390" i="39"/>
  <c r="N390" i="39"/>
  <c r="M390" i="39"/>
  <c r="L390" i="39"/>
  <c r="P390" i="39" s="1"/>
  <c r="K390" i="39"/>
  <c r="J390" i="39"/>
  <c r="I390" i="39"/>
  <c r="R389" i="39"/>
  <c r="S389" i="39" s="1"/>
  <c r="Q389" i="39"/>
  <c r="O389" i="39"/>
  <c r="N389" i="39"/>
  <c r="M389" i="39"/>
  <c r="L389" i="39"/>
  <c r="K389" i="39"/>
  <c r="J389" i="39"/>
  <c r="I389" i="39"/>
  <c r="R388" i="39"/>
  <c r="Q388" i="39"/>
  <c r="S388" i="39" s="1"/>
  <c r="N388" i="39"/>
  <c r="M388" i="39"/>
  <c r="O388" i="39" s="1"/>
  <c r="L388" i="39"/>
  <c r="P388" i="39" s="1"/>
  <c r="K388" i="39"/>
  <c r="J388" i="39"/>
  <c r="I388" i="39"/>
  <c r="R387" i="39"/>
  <c r="Q387" i="39"/>
  <c r="S387" i="39" s="1"/>
  <c r="P387" i="39"/>
  <c r="N387" i="39"/>
  <c r="M387" i="39"/>
  <c r="L387" i="39"/>
  <c r="O387" i="39" s="1"/>
  <c r="K387" i="39"/>
  <c r="J387" i="39"/>
  <c r="I387" i="39"/>
  <c r="S386" i="39"/>
  <c r="R386" i="39"/>
  <c r="Q386" i="39"/>
  <c r="O386" i="39"/>
  <c r="N386" i="39"/>
  <c r="M386" i="39"/>
  <c r="L386" i="39"/>
  <c r="P386" i="39" s="1"/>
  <c r="K386" i="39"/>
  <c r="J386" i="39"/>
  <c r="I386" i="39"/>
  <c r="R385" i="39"/>
  <c r="S385" i="39" s="1"/>
  <c r="Q385" i="39"/>
  <c r="O385" i="39"/>
  <c r="N385" i="39"/>
  <c r="M385" i="39"/>
  <c r="L385" i="39"/>
  <c r="K385" i="39"/>
  <c r="J385" i="39"/>
  <c r="I385" i="39"/>
  <c r="R384" i="39"/>
  <c r="Q384" i="39"/>
  <c r="S384" i="39" s="1"/>
  <c r="N384" i="39"/>
  <c r="M384" i="39"/>
  <c r="O384" i="39" s="1"/>
  <c r="L384" i="39"/>
  <c r="P384" i="39" s="1"/>
  <c r="K384" i="39"/>
  <c r="J384" i="39"/>
  <c r="I384" i="39"/>
  <c r="R383" i="39"/>
  <c r="Q383" i="39"/>
  <c r="S383" i="39" s="1"/>
  <c r="P383" i="39"/>
  <c r="N383" i="39"/>
  <c r="M383" i="39"/>
  <c r="L383" i="39"/>
  <c r="O383" i="39" s="1"/>
  <c r="K383" i="39"/>
  <c r="J383" i="39"/>
  <c r="I383" i="39"/>
  <c r="S382" i="39"/>
  <c r="R382" i="39"/>
  <c r="Q382" i="39"/>
  <c r="O382" i="39"/>
  <c r="N382" i="39"/>
  <c r="M382" i="39"/>
  <c r="L382" i="39"/>
  <c r="P382" i="39" s="1"/>
  <c r="K382" i="39"/>
  <c r="J382" i="39"/>
  <c r="I382" i="39"/>
  <c r="R381" i="39"/>
  <c r="S381" i="39" s="1"/>
  <c r="Q381" i="39"/>
  <c r="O381" i="39"/>
  <c r="N381" i="39"/>
  <c r="M381" i="39"/>
  <c r="L381" i="39"/>
  <c r="K381" i="39"/>
  <c r="J381" i="39"/>
  <c r="I381" i="39"/>
  <c r="R380" i="39"/>
  <c r="Q380" i="39"/>
  <c r="S380" i="39" s="1"/>
  <c r="N380" i="39"/>
  <c r="M380" i="39"/>
  <c r="O380" i="39" s="1"/>
  <c r="L380" i="39"/>
  <c r="P380" i="39" s="1"/>
  <c r="K380" i="39"/>
  <c r="J380" i="39"/>
  <c r="I380" i="39"/>
  <c r="R379" i="39"/>
  <c r="Q379" i="39"/>
  <c r="S379" i="39" s="1"/>
  <c r="P379" i="39"/>
  <c r="N379" i="39"/>
  <c r="M379" i="39"/>
  <c r="L379" i="39"/>
  <c r="O379" i="39" s="1"/>
  <c r="K379" i="39"/>
  <c r="J379" i="39"/>
  <c r="I379" i="39"/>
  <c r="S378" i="39"/>
  <c r="R378" i="39"/>
  <c r="Q378" i="39"/>
  <c r="O378" i="39"/>
  <c r="N378" i="39"/>
  <c r="M378" i="39"/>
  <c r="L378" i="39"/>
  <c r="P378" i="39" s="1"/>
  <c r="K378" i="39"/>
  <c r="J378" i="39"/>
  <c r="I378" i="39"/>
  <c r="R377" i="39"/>
  <c r="S377" i="39" s="1"/>
  <c r="Q377" i="39"/>
  <c r="O377" i="39"/>
  <c r="N377" i="39"/>
  <c r="M377" i="39"/>
  <c r="L377" i="39"/>
  <c r="K377" i="39"/>
  <c r="J377" i="39"/>
  <c r="I377" i="39"/>
  <c r="R376" i="39"/>
  <c r="Q376" i="39"/>
  <c r="S376" i="39" s="1"/>
  <c r="N376" i="39"/>
  <c r="M376" i="39"/>
  <c r="O376" i="39" s="1"/>
  <c r="L376" i="39"/>
  <c r="P376" i="39" s="1"/>
  <c r="K376" i="39"/>
  <c r="J376" i="39"/>
  <c r="I376" i="39"/>
  <c r="R375" i="39"/>
  <c r="Q375" i="39"/>
  <c r="S375" i="39" s="1"/>
  <c r="P375" i="39"/>
  <c r="N375" i="39"/>
  <c r="M375" i="39"/>
  <c r="L375" i="39"/>
  <c r="O375" i="39" s="1"/>
  <c r="K375" i="39"/>
  <c r="J375" i="39"/>
  <c r="I375" i="39"/>
  <c r="S374" i="39"/>
  <c r="R374" i="39"/>
  <c r="Q374" i="39"/>
  <c r="O374" i="39"/>
  <c r="N374" i="39"/>
  <c r="M374" i="39"/>
  <c r="L374" i="39"/>
  <c r="P374" i="39" s="1"/>
  <c r="K374" i="39"/>
  <c r="J374" i="39"/>
  <c r="I374" i="39"/>
  <c r="R373" i="39"/>
  <c r="S373" i="39" s="1"/>
  <c r="Q373" i="39"/>
  <c r="O373" i="39"/>
  <c r="N373" i="39"/>
  <c r="M373" i="39"/>
  <c r="L373" i="39"/>
  <c r="K373" i="39"/>
  <c r="J373" i="39"/>
  <c r="I373" i="39"/>
  <c r="R372" i="39"/>
  <c r="Q372" i="39"/>
  <c r="S372" i="39" s="1"/>
  <c r="N372" i="39"/>
  <c r="M372" i="39"/>
  <c r="O372" i="39" s="1"/>
  <c r="L372" i="39"/>
  <c r="P372" i="39" s="1"/>
  <c r="K372" i="39"/>
  <c r="J372" i="39"/>
  <c r="I372" i="39"/>
  <c r="R371" i="39"/>
  <c r="Q371" i="39"/>
  <c r="S371" i="39" s="1"/>
  <c r="P371" i="39"/>
  <c r="N371" i="39"/>
  <c r="M371" i="39"/>
  <c r="L371" i="39"/>
  <c r="O371" i="39" s="1"/>
  <c r="K371" i="39"/>
  <c r="J371" i="39"/>
  <c r="I371" i="39"/>
  <c r="S370" i="39"/>
  <c r="R370" i="39"/>
  <c r="Q370" i="39"/>
  <c r="O370" i="39"/>
  <c r="N370" i="39"/>
  <c r="M370" i="39"/>
  <c r="L370" i="39"/>
  <c r="P370" i="39" s="1"/>
  <c r="K370" i="39"/>
  <c r="J370" i="39"/>
  <c r="I370" i="39"/>
  <c r="R369" i="39"/>
  <c r="S369" i="39" s="1"/>
  <c r="Q369" i="39"/>
  <c r="O369" i="39"/>
  <c r="N369" i="39"/>
  <c r="M369" i="39"/>
  <c r="L369" i="39"/>
  <c r="K369" i="39"/>
  <c r="J369" i="39"/>
  <c r="I369" i="39"/>
  <c r="R368" i="39"/>
  <c r="Q368" i="39"/>
  <c r="S368" i="39" s="1"/>
  <c r="N368" i="39"/>
  <c r="M368" i="39"/>
  <c r="O368" i="39" s="1"/>
  <c r="L368" i="39"/>
  <c r="P368" i="39" s="1"/>
  <c r="K368" i="39"/>
  <c r="J368" i="39"/>
  <c r="I368" i="39"/>
  <c r="R367" i="39"/>
  <c r="Q367" i="39"/>
  <c r="S367" i="39" s="1"/>
  <c r="P367" i="39"/>
  <c r="N367" i="39"/>
  <c r="M367" i="39"/>
  <c r="L367" i="39"/>
  <c r="O367" i="39" s="1"/>
  <c r="K367" i="39"/>
  <c r="J367" i="39"/>
  <c r="I367" i="39"/>
  <c r="S366" i="39"/>
  <c r="R366" i="39"/>
  <c r="Q366" i="39"/>
  <c r="O366" i="39"/>
  <c r="N366" i="39"/>
  <c r="M366" i="39"/>
  <c r="L366" i="39"/>
  <c r="P366" i="39" s="1"/>
  <c r="K366" i="39"/>
  <c r="J366" i="39"/>
  <c r="I366" i="39"/>
  <c r="R365" i="39"/>
  <c r="S365" i="39" s="1"/>
  <c r="Q365" i="39"/>
  <c r="O365" i="39"/>
  <c r="N365" i="39"/>
  <c r="M365" i="39"/>
  <c r="L365" i="39"/>
  <c r="K365" i="39"/>
  <c r="J365" i="39"/>
  <c r="I365" i="39"/>
  <c r="R364" i="39"/>
  <c r="Q364" i="39"/>
  <c r="S364" i="39" s="1"/>
  <c r="N364" i="39"/>
  <c r="M364" i="39"/>
  <c r="O364" i="39" s="1"/>
  <c r="L364" i="39"/>
  <c r="P364" i="39" s="1"/>
  <c r="K364" i="39"/>
  <c r="J364" i="39"/>
  <c r="I364" i="39"/>
  <c r="R363" i="39"/>
  <c r="Q363" i="39"/>
  <c r="S363" i="39" s="1"/>
  <c r="P363" i="39"/>
  <c r="N363" i="39"/>
  <c r="M363" i="39"/>
  <c r="L363" i="39"/>
  <c r="O363" i="39" s="1"/>
  <c r="K363" i="39"/>
  <c r="J363" i="39"/>
  <c r="I363" i="39"/>
  <c r="S362" i="39"/>
  <c r="R362" i="39"/>
  <c r="Q362" i="39"/>
  <c r="O362" i="39"/>
  <c r="N362" i="39"/>
  <c r="M362" i="39"/>
  <c r="L362" i="39"/>
  <c r="P362" i="39" s="1"/>
  <c r="K362" i="39"/>
  <c r="J362" i="39"/>
  <c r="I362" i="39"/>
  <c r="R361" i="39"/>
  <c r="S361" i="39" s="1"/>
  <c r="Q361" i="39"/>
  <c r="O361" i="39"/>
  <c r="N361" i="39"/>
  <c r="M361" i="39"/>
  <c r="L361" i="39"/>
  <c r="K361" i="39"/>
  <c r="J361" i="39"/>
  <c r="I361" i="39"/>
  <c r="R360" i="39"/>
  <c r="Q360" i="39"/>
  <c r="S360" i="39" s="1"/>
  <c r="N360" i="39"/>
  <c r="M360" i="39"/>
  <c r="O360" i="39" s="1"/>
  <c r="L360" i="39"/>
  <c r="P360" i="39" s="1"/>
  <c r="K360" i="39"/>
  <c r="J360" i="39"/>
  <c r="I360" i="39"/>
  <c r="R359" i="39"/>
  <c r="Q359" i="39"/>
  <c r="S359" i="39" s="1"/>
  <c r="P359" i="39"/>
  <c r="N359" i="39"/>
  <c r="M359" i="39"/>
  <c r="L359" i="39"/>
  <c r="O359" i="39" s="1"/>
  <c r="K359" i="39"/>
  <c r="J359" i="39"/>
  <c r="I359" i="39"/>
  <c r="S358" i="39"/>
  <c r="R358" i="39"/>
  <c r="Q358" i="39"/>
  <c r="O358" i="39"/>
  <c r="N358" i="39"/>
  <c r="M358" i="39"/>
  <c r="L358" i="39"/>
  <c r="P358" i="39" s="1"/>
  <c r="K358" i="39"/>
  <c r="J358" i="39"/>
  <c r="I358" i="39"/>
  <c r="R357" i="39"/>
  <c r="S357" i="39" s="1"/>
  <c r="Q357" i="39"/>
  <c r="O357" i="39"/>
  <c r="N357" i="39"/>
  <c r="M357" i="39"/>
  <c r="L357" i="39"/>
  <c r="K357" i="39"/>
  <c r="J357" i="39"/>
  <c r="I357" i="39"/>
  <c r="R356" i="39"/>
  <c r="Q356" i="39"/>
  <c r="S356" i="39" s="1"/>
  <c r="N356" i="39"/>
  <c r="M356" i="39"/>
  <c r="O356" i="39" s="1"/>
  <c r="L356" i="39"/>
  <c r="P356" i="39" s="1"/>
  <c r="K356" i="39"/>
  <c r="J356" i="39"/>
  <c r="I356" i="39"/>
  <c r="R355" i="39"/>
  <c r="Q355" i="39"/>
  <c r="S355" i="39" s="1"/>
  <c r="P355" i="39"/>
  <c r="N355" i="39"/>
  <c r="M355" i="39"/>
  <c r="L355" i="39"/>
  <c r="O355" i="39" s="1"/>
  <c r="K355" i="39"/>
  <c r="J355" i="39"/>
  <c r="I355" i="39"/>
  <c r="S354" i="39"/>
  <c r="R354" i="39"/>
  <c r="Q354" i="39"/>
  <c r="O354" i="39"/>
  <c r="N354" i="39"/>
  <c r="M354" i="39"/>
  <c r="L354" i="39"/>
  <c r="P354" i="39" s="1"/>
  <c r="K354" i="39"/>
  <c r="J354" i="39"/>
  <c r="I354" i="39"/>
  <c r="R353" i="39"/>
  <c r="S353" i="39" s="1"/>
  <c r="Q353" i="39"/>
  <c r="O353" i="39"/>
  <c r="N353" i="39"/>
  <c r="M353" i="39"/>
  <c r="L353" i="39"/>
  <c r="K353" i="39"/>
  <c r="J353" i="39"/>
  <c r="I353" i="39"/>
  <c r="R352" i="39"/>
  <c r="Q352" i="39"/>
  <c r="S352" i="39" s="1"/>
  <c r="N352" i="39"/>
  <c r="M352" i="39"/>
  <c r="O352" i="39" s="1"/>
  <c r="L352" i="39"/>
  <c r="P352" i="39" s="1"/>
  <c r="K352" i="39"/>
  <c r="J352" i="39"/>
  <c r="I352" i="39"/>
  <c r="R351" i="39"/>
  <c r="Q351" i="39"/>
  <c r="S351" i="39" s="1"/>
  <c r="P351" i="39"/>
  <c r="N351" i="39"/>
  <c r="M351" i="39"/>
  <c r="L351" i="39"/>
  <c r="O351" i="39" s="1"/>
  <c r="K351" i="39"/>
  <c r="J351" i="39"/>
  <c r="I351" i="39"/>
  <c r="S350" i="39"/>
  <c r="R350" i="39"/>
  <c r="Q350" i="39"/>
  <c r="O350" i="39"/>
  <c r="N350" i="39"/>
  <c r="M350" i="39"/>
  <c r="L350" i="39"/>
  <c r="P350" i="39" s="1"/>
  <c r="K350" i="39"/>
  <c r="J350" i="39"/>
  <c r="I350" i="39"/>
  <c r="R349" i="39"/>
  <c r="S349" i="39" s="1"/>
  <c r="Q349" i="39"/>
  <c r="O349" i="39"/>
  <c r="N349" i="39"/>
  <c r="M349" i="39"/>
  <c r="L349" i="39"/>
  <c r="K349" i="39"/>
  <c r="J349" i="39"/>
  <c r="I349" i="39"/>
  <c r="R348" i="39"/>
  <c r="Q348" i="39"/>
  <c r="S348" i="39" s="1"/>
  <c r="N348" i="39"/>
  <c r="M348" i="39"/>
  <c r="O348" i="39" s="1"/>
  <c r="L348" i="39"/>
  <c r="P348" i="39" s="1"/>
  <c r="K348" i="39"/>
  <c r="J348" i="39"/>
  <c r="I348" i="39"/>
  <c r="R347" i="39"/>
  <c r="Q347" i="39"/>
  <c r="S347" i="39" s="1"/>
  <c r="P347" i="39"/>
  <c r="N347" i="39"/>
  <c r="M347" i="39"/>
  <c r="L347" i="39"/>
  <c r="O347" i="39" s="1"/>
  <c r="K347" i="39"/>
  <c r="J347" i="39"/>
  <c r="I347" i="39"/>
  <c r="S346" i="39"/>
  <c r="R346" i="39"/>
  <c r="Q346" i="39"/>
  <c r="O346" i="39"/>
  <c r="N346" i="39"/>
  <c r="M346" i="39"/>
  <c r="L346" i="39"/>
  <c r="P346" i="39" s="1"/>
  <c r="K346" i="39"/>
  <c r="J346" i="39"/>
  <c r="I346" i="39"/>
  <c r="R345" i="39"/>
  <c r="S345" i="39" s="1"/>
  <c r="Q345" i="39"/>
  <c r="O345" i="39"/>
  <c r="N345" i="39"/>
  <c r="M345" i="39"/>
  <c r="L345" i="39"/>
  <c r="K345" i="39"/>
  <c r="J345" i="39"/>
  <c r="I345" i="39"/>
  <c r="R344" i="39"/>
  <c r="Q344" i="39"/>
  <c r="S344" i="39" s="1"/>
  <c r="N344" i="39"/>
  <c r="M344" i="39"/>
  <c r="O344" i="39" s="1"/>
  <c r="L344" i="39"/>
  <c r="P344" i="39" s="1"/>
  <c r="K344" i="39"/>
  <c r="J344" i="39"/>
  <c r="I344" i="39"/>
  <c r="R343" i="39"/>
  <c r="Q343" i="39"/>
  <c r="S343" i="39" s="1"/>
  <c r="P343" i="39"/>
  <c r="N343" i="39"/>
  <c r="M343" i="39"/>
  <c r="L343" i="39"/>
  <c r="O343" i="39" s="1"/>
  <c r="K343" i="39"/>
  <c r="J343" i="39"/>
  <c r="I343" i="39"/>
  <c r="S342" i="39"/>
  <c r="R342" i="39"/>
  <c r="Q342" i="39"/>
  <c r="O342" i="39"/>
  <c r="N342" i="39"/>
  <c r="M342" i="39"/>
  <c r="L342" i="39"/>
  <c r="P342" i="39" s="1"/>
  <c r="K342" i="39"/>
  <c r="J342" i="39"/>
  <c r="I342" i="39"/>
  <c r="R341" i="39"/>
  <c r="S341" i="39" s="1"/>
  <c r="Q341" i="39"/>
  <c r="O341" i="39"/>
  <c r="N341" i="39"/>
  <c r="M341" i="39"/>
  <c r="L341" i="39"/>
  <c r="K341" i="39"/>
  <c r="J341" i="39"/>
  <c r="I341" i="39"/>
  <c r="R340" i="39"/>
  <c r="Q340" i="39"/>
  <c r="S340" i="39" s="1"/>
  <c r="N340" i="39"/>
  <c r="M340" i="39"/>
  <c r="O340" i="39" s="1"/>
  <c r="L340" i="39"/>
  <c r="P340" i="39" s="1"/>
  <c r="K340" i="39"/>
  <c r="J340" i="39"/>
  <c r="I340" i="39"/>
  <c r="R339" i="39"/>
  <c r="Q339" i="39"/>
  <c r="S339" i="39" s="1"/>
  <c r="P339" i="39"/>
  <c r="N339" i="39"/>
  <c r="M339" i="39"/>
  <c r="L339" i="39"/>
  <c r="O339" i="39" s="1"/>
  <c r="K339" i="39"/>
  <c r="J339" i="39"/>
  <c r="I339" i="39"/>
  <c r="S338" i="39"/>
  <c r="R338" i="39"/>
  <c r="Q338" i="39"/>
  <c r="O338" i="39"/>
  <c r="N338" i="39"/>
  <c r="M338" i="39"/>
  <c r="L338" i="39"/>
  <c r="P338" i="39" s="1"/>
  <c r="K338" i="39"/>
  <c r="J338" i="39"/>
  <c r="I338" i="39"/>
  <c r="R337" i="39"/>
  <c r="S337" i="39" s="1"/>
  <c r="Q337" i="39"/>
  <c r="O337" i="39"/>
  <c r="N337" i="39"/>
  <c r="M337" i="39"/>
  <c r="L337" i="39"/>
  <c r="K337" i="39"/>
  <c r="J337" i="39"/>
  <c r="I337" i="39"/>
  <c r="R336" i="39"/>
  <c r="Q336" i="39"/>
  <c r="S336" i="39" s="1"/>
  <c r="N336" i="39"/>
  <c r="M336" i="39"/>
  <c r="O336" i="39" s="1"/>
  <c r="L336" i="39"/>
  <c r="P336" i="39" s="1"/>
  <c r="K336" i="39"/>
  <c r="J336" i="39"/>
  <c r="I336" i="39"/>
  <c r="R335" i="39"/>
  <c r="Q335" i="39"/>
  <c r="S335" i="39" s="1"/>
  <c r="P335" i="39"/>
  <c r="N335" i="39"/>
  <c r="M335" i="39"/>
  <c r="L335" i="39"/>
  <c r="O335" i="39" s="1"/>
  <c r="K335" i="39"/>
  <c r="J335" i="39"/>
  <c r="I335" i="39"/>
  <c r="S334" i="39"/>
  <c r="R334" i="39"/>
  <c r="Q334" i="39"/>
  <c r="O334" i="39"/>
  <c r="N334" i="39"/>
  <c r="M334" i="39"/>
  <c r="L334" i="39"/>
  <c r="P334" i="39" s="1"/>
  <c r="K334" i="39"/>
  <c r="J334" i="39"/>
  <c r="I334" i="39"/>
  <c r="R333" i="39"/>
  <c r="S333" i="39" s="1"/>
  <c r="Q333" i="39"/>
  <c r="O333" i="39"/>
  <c r="N333" i="39"/>
  <c r="M333" i="39"/>
  <c r="L333" i="39"/>
  <c r="K333" i="39"/>
  <c r="J333" i="39"/>
  <c r="I333" i="39"/>
  <c r="R332" i="39"/>
  <c r="Q332" i="39"/>
  <c r="S332" i="39" s="1"/>
  <c r="N332" i="39"/>
  <c r="M332" i="39"/>
  <c r="O332" i="39" s="1"/>
  <c r="L332" i="39"/>
  <c r="P332" i="39" s="1"/>
  <c r="K332" i="39"/>
  <c r="J332" i="39"/>
  <c r="I332" i="39"/>
  <c r="R331" i="39"/>
  <c r="Q331" i="39"/>
  <c r="S331" i="39" s="1"/>
  <c r="P331" i="39"/>
  <c r="N331" i="39"/>
  <c r="M331" i="39"/>
  <c r="L331" i="39"/>
  <c r="O331" i="39" s="1"/>
  <c r="K331" i="39"/>
  <c r="J331" i="39"/>
  <c r="I331" i="39"/>
  <c r="S330" i="39"/>
  <c r="R330" i="39"/>
  <c r="Q330" i="39"/>
  <c r="O330" i="39"/>
  <c r="N330" i="39"/>
  <c r="M330" i="39"/>
  <c r="L330" i="39"/>
  <c r="P330" i="39" s="1"/>
  <c r="K330" i="39"/>
  <c r="J330" i="39"/>
  <c r="I330" i="39"/>
  <c r="R329" i="39"/>
  <c r="S329" i="39" s="1"/>
  <c r="Q329" i="39"/>
  <c r="O329" i="39"/>
  <c r="N329" i="39"/>
  <c r="M329" i="39"/>
  <c r="L329" i="39"/>
  <c r="K329" i="39"/>
  <c r="J329" i="39"/>
  <c r="I329" i="39"/>
  <c r="R328" i="39"/>
  <c r="Q328" i="39"/>
  <c r="S328" i="39" s="1"/>
  <c r="N328" i="39"/>
  <c r="M328" i="39"/>
  <c r="O328" i="39" s="1"/>
  <c r="L328" i="39"/>
  <c r="P328" i="39" s="1"/>
  <c r="K328" i="39"/>
  <c r="J328" i="39"/>
  <c r="I328" i="39"/>
  <c r="R327" i="39"/>
  <c r="Q327" i="39"/>
  <c r="S327" i="39" s="1"/>
  <c r="P327" i="39"/>
  <c r="N327" i="39"/>
  <c r="M327" i="39"/>
  <c r="L327" i="39"/>
  <c r="O327" i="39" s="1"/>
  <c r="K327" i="39"/>
  <c r="J327" i="39"/>
  <c r="I327" i="39"/>
  <c r="S326" i="39"/>
  <c r="R326" i="39"/>
  <c r="Q326" i="39"/>
  <c r="O326" i="39"/>
  <c r="N326" i="39"/>
  <c r="M326" i="39"/>
  <c r="L326" i="39"/>
  <c r="P326" i="39" s="1"/>
  <c r="K326" i="39"/>
  <c r="J326" i="39"/>
  <c r="I326" i="39"/>
  <c r="R325" i="39"/>
  <c r="S325" i="39" s="1"/>
  <c r="Q325" i="39"/>
  <c r="O325" i="39"/>
  <c r="N325" i="39"/>
  <c r="M325" i="39"/>
  <c r="L325" i="39"/>
  <c r="K325" i="39"/>
  <c r="J325" i="39"/>
  <c r="I325" i="39"/>
  <c r="R324" i="39"/>
  <c r="Q324" i="39"/>
  <c r="S324" i="39" s="1"/>
  <c r="N324" i="39"/>
  <c r="M324" i="39"/>
  <c r="O324" i="39" s="1"/>
  <c r="L324" i="39"/>
  <c r="P324" i="39" s="1"/>
  <c r="K324" i="39"/>
  <c r="J324" i="39"/>
  <c r="I324" i="39"/>
  <c r="R323" i="39"/>
  <c r="Q323" i="39"/>
  <c r="S323" i="39" s="1"/>
  <c r="P323" i="39"/>
  <c r="N323" i="39"/>
  <c r="M323" i="39"/>
  <c r="L323" i="39"/>
  <c r="O323" i="39" s="1"/>
  <c r="K323" i="39"/>
  <c r="J323" i="39"/>
  <c r="I323" i="39"/>
  <c r="S322" i="39"/>
  <c r="R322" i="39"/>
  <c r="Q322" i="39"/>
  <c r="O322" i="39"/>
  <c r="N322" i="39"/>
  <c r="M322" i="39"/>
  <c r="L322" i="39"/>
  <c r="P322" i="39" s="1"/>
  <c r="K322" i="39"/>
  <c r="J322" i="39"/>
  <c r="I322" i="39"/>
  <c r="R321" i="39"/>
  <c r="S321" i="39" s="1"/>
  <c r="Q321" i="39"/>
  <c r="O321" i="39"/>
  <c r="N321" i="39"/>
  <c r="M321" i="39"/>
  <c r="L321" i="39"/>
  <c r="K321" i="39"/>
  <c r="J321" i="39"/>
  <c r="I321" i="39"/>
  <c r="R320" i="39"/>
  <c r="Q320" i="39"/>
  <c r="S320" i="39" s="1"/>
  <c r="N320" i="39"/>
  <c r="M320" i="39"/>
  <c r="O320" i="39" s="1"/>
  <c r="L320" i="39"/>
  <c r="P320" i="39" s="1"/>
  <c r="K320" i="39"/>
  <c r="J320" i="39"/>
  <c r="I320" i="39"/>
  <c r="R319" i="39"/>
  <c r="Q319" i="39"/>
  <c r="S319" i="39" s="1"/>
  <c r="P319" i="39"/>
  <c r="N319" i="39"/>
  <c r="M319" i="39"/>
  <c r="L319" i="39"/>
  <c r="O319" i="39" s="1"/>
  <c r="K319" i="39"/>
  <c r="J319" i="39"/>
  <c r="I319" i="39"/>
  <c r="S318" i="39"/>
  <c r="R318" i="39"/>
  <c r="Q318" i="39"/>
  <c r="O318" i="39"/>
  <c r="N318" i="39"/>
  <c r="M318" i="39"/>
  <c r="L318" i="39"/>
  <c r="P318" i="39" s="1"/>
  <c r="K318" i="39"/>
  <c r="J318" i="39"/>
  <c r="I318" i="39"/>
  <c r="R317" i="39"/>
  <c r="S317" i="39" s="1"/>
  <c r="Q317" i="39"/>
  <c r="O317" i="39"/>
  <c r="N317" i="39"/>
  <c r="M317" i="39"/>
  <c r="L317" i="39"/>
  <c r="K317" i="39"/>
  <c r="J317" i="39"/>
  <c r="I317" i="39"/>
  <c r="R316" i="39"/>
  <c r="Q316" i="39"/>
  <c r="S316" i="39" s="1"/>
  <c r="N316" i="39"/>
  <c r="M316" i="39"/>
  <c r="O316" i="39" s="1"/>
  <c r="L316" i="39"/>
  <c r="P316" i="39" s="1"/>
  <c r="K316" i="39"/>
  <c r="J316" i="39"/>
  <c r="I316" i="39"/>
  <c r="R315" i="39"/>
  <c r="Q315" i="39"/>
  <c r="S315" i="39" s="1"/>
  <c r="P315" i="39"/>
  <c r="N315" i="39"/>
  <c r="M315" i="39"/>
  <c r="L315" i="39"/>
  <c r="O315" i="39" s="1"/>
  <c r="K315" i="39"/>
  <c r="J315" i="39"/>
  <c r="I315" i="39"/>
  <c r="S314" i="39"/>
  <c r="R314" i="39"/>
  <c r="Q314" i="39"/>
  <c r="O314" i="39"/>
  <c r="N314" i="39"/>
  <c r="M314" i="39"/>
  <c r="L314" i="39"/>
  <c r="P314" i="39" s="1"/>
  <c r="K314" i="39"/>
  <c r="J314" i="39"/>
  <c r="I314" i="39"/>
  <c r="R313" i="39"/>
  <c r="S313" i="39" s="1"/>
  <c r="Q313" i="39"/>
  <c r="O313" i="39"/>
  <c r="N313" i="39"/>
  <c r="M313" i="39"/>
  <c r="L313" i="39"/>
  <c r="K313" i="39"/>
  <c r="J313" i="39"/>
  <c r="I313" i="39"/>
  <c r="R312" i="39"/>
  <c r="Q312" i="39"/>
  <c r="S312" i="39" s="1"/>
  <c r="N312" i="39"/>
  <c r="M312" i="39"/>
  <c r="O312" i="39" s="1"/>
  <c r="L312" i="39"/>
  <c r="P312" i="39" s="1"/>
  <c r="K312" i="39"/>
  <c r="J312" i="39"/>
  <c r="I312" i="39"/>
  <c r="R311" i="39"/>
  <c r="Q311" i="39"/>
  <c r="S311" i="39" s="1"/>
  <c r="P311" i="39"/>
  <c r="N311" i="39"/>
  <c r="M311" i="39"/>
  <c r="L311" i="39"/>
  <c r="O311" i="39" s="1"/>
  <c r="K311" i="39"/>
  <c r="J311" i="39"/>
  <c r="I311" i="39"/>
  <c r="S310" i="39"/>
  <c r="R310" i="39"/>
  <c r="Q310" i="39"/>
  <c r="O310" i="39"/>
  <c r="N310" i="39"/>
  <c r="M310" i="39"/>
  <c r="L310" i="39"/>
  <c r="P310" i="39" s="1"/>
  <c r="K310" i="39"/>
  <c r="J310" i="39"/>
  <c r="I310" i="39"/>
  <c r="R309" i="39"/>
  <c r="S309" i="39" s="1"/>
  <c r="Q309" i="39"/>
  <c r="O309" i="39"/>
  <c r="N309" i="39"/>
  <c r="M309" i="39"/>
  <c r="L309" i="39"/>
  <c r="K309" i="39"/>
  <c r="J309" i="39"/>
  <c r="I309" i="39"/>
  <c r="R308" i="39"/>
  <c r="Q308" i="39"/>
  <c r="S308" i="39" s="1"/>
  <c r="N308" i="39"/>
  <c r="M308" i="39"/>
  <c r="O308" i="39" s="1"/>
  <c r="L308" i="39"/>
  <c r="P308" i="39" s="1"/>
  <c r="K308" i="39"/>
  <c r="J308" i="39"/>
  <c r="I308" i="39"/>
  <c r="R307" i="39"/>
  <c r="Q307" i="39"/>
  <c r="S307" i="39" s="1"/>
  <c r="P307" i="39"/>
  <c r="N307" i="39"/>
  <c r="M307" i="39"/>
  <c r="L307" i="39"/>
  <c r="O307" i="39" s="1"/>
  <c r="K307" i="39"/>
  <c r="J307" i="39"/>
  <c r="I307" i="39"/>
  <c r="S306" i="39"/>
  <c r="R306" i="39"/>
  <c r="Q306" i="39"/>
  <c r="O306" i="39"/>
  <c r="N306" i="39"/>
  <c r="M306" i="39"/>
  <c r="L306" i="39"/>
  <c r="P306" i="39" s="1"/>
  <c r="K306" i="39"/>
  <c r="J306" i="39"/>
  <c r="I306" i="39"/>
  <c r="R305" i="39"/>
  <c r="S305" i="39" s="1"/>
  <c r="Q305" i="39"/>
  <c r="O305" i="39"/>
  <c r="N305" i="39"/>
  <c r="M305" i="39"/>
  <c r="L305" i="39"/>
  <c r="K305" i="39"/>
  <c r="J305" i="39"/>
  <c r="I305" i="39"/>
  <c r="R304" i="39"/>
  <c r="Q304" i="39"/>
  <c r="S304" i="39" s="1"/>
  <c r="N304" i="39"/>
  <c r="M304" i="39"/>
  <c r="O304" i="39" s="1"/>
  <c r="L304" i="39"/>
  <c r="P304" i="39" s="1"/>
  <c r="K304" i="39"/>
  <c r="J304" i="39"/>
  <c r="I304" i="39"/>
  <c r="R303" i="39"/>
  <c r="Q303" i="39"/>
  <c r="S303" i="39" s="1"/>
  <c r="P303" i="39"/>
  <c r="N303" i="39"/>
  <c r="M303" i="39"/>
  <c r="L303" i="39"/>
  <c r="O303" i="39" s="1"/>
  <c r="K303" i="39"/>
  <c r="J303" i="39"/>
  <c r="I303" i="39"/>
  <c r="S302" i="39"/>
  <c r="R302" i="39"/>
  <c r="Q302" i="39"/>
  <c r="O302" i="39"/>
  <c r="N302" i="39"/>
  <c r="M302" i="39"/>
  <c r="L302" i="39"/>
  <c r="P302" i="39" s="1"/>
  <c r="K302" i="39"/>
  <c r="J302" i="39"/>
  <c r="I302" i="39"/>
  <c r="R301" i="39"/>
  <c r="S301" i="39" s="1"/>
  <c r="Q301" i="39"/>
  <c r="O301" i="39"/>
  <c r="N301" i="39"/>
  <c r="M301" i="39"/>
  <c r="L301" i="39"/>
  <c r="K301" i="39"/>
  <c r="J301" i="39"/>
  <c r="I301" i="39"/>
  <c r="R300" i="39"/>
  <c r="Q300" i="39"/>
  <c r="S300" i="39" s="1"/>
  <c r="N300" i="39"/>
  <c r="M300" i="39"/>
  <c r="O300" i="39" s="1"/>
  <c r="L300" i="39"/>
  <c r="P300" i="39" s="1"/>
  <c r="K300" i="39"/>
  <c r="J300" i="39"/>
  <c r="I300" i="39"/>
  <c r="R299" i="39"/>
  <c r="Q299" i="39"/>
  <c r="S299" i="39" s="1"/>
  <c r="P299" i="39"/>
  <c r="N299" i="39"/>
  <c r="M299" i="39"/>
  <c r="L299" i="39"/>
  <c r="O299" i="39" s="1"/>
  <c r="K299" i="39"/>
  <c r="J299" i="39"/>
  <c r="I299" i="39"/>
  <c r="S298" i="39"/>
  <c r="R298" i="39"/>
  <c r="Q298" i="39"/>
  <c r="O298" i="39"/>
  <c r="N298" i="39"/>
  <c r="M298" i="39"/>
  <c r="L298" i="39"/>
  <c r="P298" i="39" s="1"/>
  <c r="K298" i="39"/>
  <c r="J298" i="39"/>
  <c r="I298" i="39"/>
  <c r="R297" i="39"/>
  <c r="S297" i="39" s="1"/>
  <c r="Q297" i="39"/>
  <c r="O297" i="39"/>
  <c r="N297" i="39"/>
  <c r="M297" i="39"/>
  <c r="L297" i="39"/>
  <c r="K297" i="39"/>
  <c r="J297" i="39"/>
  <c r="I297" i="39"/>
  <c r="R296" i="39"/>
  <c r="Q296" i="39"/>
  <c r="S296" i="39" s="1"/>
  <c r="N296" i="39"/>
  <c r="M296" i="39"/>
  <c r="O296" i="39" s="1"/>
  <c r="L296" i="39"/>
  <c r="P296" i="39" s="1"/>
  <c r="K296" i="39"/>
  <c r="J296" i="39"/>
  <c r="I296" i="39"/>
  <c r="R295" i="39"/>
  <c r="Q295" i="39"/>
  <c r="S295" i="39" s="1"/>
  <c r="P295" i="39"/>
  <c r="N295" i="39"/>
  <c r="M295" i="39"/>
  <c r="L295" i="39"/>
  <c r="O295" i="39" s="1"/>
  <c r="K295" i="39"/>
  <c r="J295" i="39"/>
  <c r="I295" i="39"/>
  <c r="S294" i="39"/>
  <c r="R294" i="39"/>
  <c r="Q294" i="39"/>
  <c r="O294" i="39"/>
  <c r="N294" i="39"/>
  <c r="M294" i="39"/>
  <c r="L294" i="39"/>
  <c r="P294" i="39" s="1"/>
  <c r="K294" i="39"/>
  <c r="J294" i="39"/>
  <c r="I294" i="39"/>
  <c r="R293" i="39"/>
  <c r="S293" i="39" s="1"/>
  <c r="Q293" i="39"/>
  <c r="O293" i="39"/>
  <c r="N293" i="39"/>
  <c r="M293" i="39"/>
  <c r="L293" i="39"/>
  <c r="K293" i="39"/>
  <c r="J293" i="39"/>
  <c r="I293" i="39"/>
  <c r="R292" i="39"/>
  <c r="Q292" i="39"/>
  <c r="S292" i="39" s="1"/>
  <c r="N292" i="39"/>
  <c r="M292" i="39"/>
  <c r="O292" i="39" s="1"/>
  <c r="L292" i="39"/>
  <c r="P292" i="39" s="1"/>
  <c r="K292" i="39"/>
  <c r="J292" i="39"/>
  <c r="I292" i="39"/>
  <c r="R291" i="39"/>
  <c r="Q291" i="39"/>
  <c r="S291" i="39" s="1"/>
  <c r="P291" i="39"/>
  <c r="N291" i="39"/>
  <c r="M291" i="39"/>
  <c r="L291" i="39"/>
  <c r="O291" i="39" s="1"/>
  <c r="K291" i="39"/>
  <c r="J291" i="39"/>
  <c r="I291" i="39"/>
  <c r="S290" i="39"/>
  <c r="R290" i="39"/>
  <c r="Q290" i="39"/>
  <c r="O290" i="39"/>
  <c r="N290" i="39"/>
  <c r="M290" i="39"/>
  <c r="L290" i="39"/>
  <c r="P290" i="39" s="1"/>
  <c r="K290" i="39"/>
  <c r="J290" i="39"/>
  <c r="I290" i="39"/>
  <c r="R289" i="39"/>
  <c r="S289" i="39" s="1"/>
  <c r="Q289" i="39"/>
  <c r="O289" i="39"/>
  <c r="N289" i="39"/>
  <c r="M289" i="39"/>
  <c r="L289" i="39"/>
  <c r="K289" i="39"/>
  <c r="J289" i="39"/>
  <c r="I289" i="39"/>
  <c r="R288" i="39"/>
  <c r="Q288" i="39"/>
  <c r="S288" i="39" s="1"/>
  <c r="N288" i="39"/>
  <c r="M288" i="39"/>
  <c r="O288" i="39" s="1"/>
  <c r="L288" i="39"/>
  <c r="P288" i="39" s="1"/>
  <c r="K288" i="39"/>
  <c r="J288" i="39"/>
  <c r="I288" i="39"/>
  <c r="R287" i="39"/>
  <c r="Q287" i="39"/>
  <c r="S287" i="39" s="1"/>
  <c r="P287" i="39"/>
  <c r="N287" i="39"/>
  <c r="M287" i="39"/>
  <c r="L287" i="39"/>
  <c r="O287" i="39" s="1"/>
  <c r="K287" i="39"/>
  <c r="J287" i="39"/>
  <c r="I287" i="39"/>
  <c r="S286" i="39"/>
  <c r="R286" i="39"/>
  <c r="Q286" i="39"/>
  <c r="O286" i="39"/>
  <c r="N286" i="39"/>
  <c r="M286" i="39"/>
  <c r="L286" i="39"/>
  <c r="P286" i="39" s="1"/>
  <c r="K286" i="39"/>
  <c r="J286" i="39"/>
  <c r="I286" i="39"/>
  <c r="R285" i="39"/>
  <c r="S285" i="39" s="1"/>
  <c r="Q285" i="39"/>
  <c r="O285" i="39"/>
  <c r="N285" i="39"/>
  <c r="M285" i="39"/>
  <c r="L285" i="39"/>
  <c r="K285" i="39"/>
  <c r="J285" i="39"/>
  <c r="I285" i="39"/>
  <c r="R284" i="39"/>
  <c r="Q284" i="39"/>
  <c r="S284" i="39" s="1"/>
  <c r="N284" i="39"/>
  <c r="M284" i="39"/>
  <c r="O284" i="39" s="1"/>
  <c r="L284" i="39"/>
  <c r="P284" i="39" s="1"/>
  <c r="K284" i="39"/>
  <c r="J284" i="39"/>
  <c r="I284" i="39"/>
  <c r="R283" i="39"/>
  <c r="Q283" i="39"/>
  <c r="S283" i="39" s="1"/>
  <c r="P283" i="39"/>
  <c r="N283" i="39"/>
  <c r="M283" i="39"/>
  <c r="L283" i="39"/>
  <c r="O283" i="39" s="1"/>
  <c r="K283" i="39"/>
  <c r="J283" i="39"/>
  <c r="I283" i="39"/>
  <c r="S282" i="39"/>
  <c r="R282" i="39"/>
  <c r="Q282" i="39"/>
  <c r="O282" i="39"/>
  <c r="N282" i="39"/>
  <c r="M282" i="39"/>
  <c r="L282" i="39"/>
  <c r="P282" i="39" s="1"/>
  <c r="K282" i="39"/>
  <c r="J282" i="39"/>
  <c r="I282" i="39"/>
  <c r="R281" i="39"/>
  <c r="S281" i="39" s="1"/>
  <c r="Q281" i="39"/>
  <c r="O281" i="39"/>
  <c r="N281" i="39"/>
  <c r="M281" i="39"/>
  <c r="L281" i="39"/>
  <c r="K281" i="39"/>
  <c r="J281" i="39"/>
  <c r="I281" i="39"/>
  <c r="R280" i="39"/>
  <c r="Q280" i="39"/>
  <c r="S280" i="39" s="1"/>
  <c r="N280" i="39"/>
  <c r="M280" i="39"/>
  <c r="O280" i="39" s="1"/>
  <c r="L280" i="39"/>
  <c r="P280" i="39" s="1"/>
  <c r="K280" i="39"/>
  <c r="J280" i="39"/>
  <c r="I280" i="39"/>
  <c r="R279" i="39"/>
  <c r="Q279" i="39"/>
  <c r="S279" i="39" s="1"/>
  <c r="P279" i="39"/>
  <c r="N279" i="39"/>
  <c r="M279" i="39"/>
  <c r="L279" i="39"/>
  <c r="O279" i="39" s="1"/>
  <c r="K279" i="39"/>
  <c r="J279" i="39"/>
  <c r="I279" i="39"/>
  <c r="S278" i="39"/>
  <c r="R278" i="39"/>
  <c r="Q278" i="39"/>
  <c r="O278" i="39"/>
  <c r="N278" i="39"/>
  <c r="M278" i="39"/>
  <c r="L278" i="39"/>
  <c r="P278" i="39" s="1"/>
  <c r="K278" i="39"/>
  <c r="J278" i="39"/>
  <c r="I278" i="39"/>
  <c r="R277" i="39"/>
  <c r="S277" i="39" s="1"/>
  <c r="Q277" i="39"/>
  <c r="O277" i="39"/>
  <c r="N277" i="39"/>
  <c r="M277" i="39"/>
  <c r="L277" i="39"/>
  <c r="K277" i="39"/>
  <c r="J277" i="39"/>
  <c r="I277" i="39"/>
  <c r="R276" i="39"/>
  <c r="Q276" i="39"/>
  <c r="S276" i="39" s="1"/>
  <c r="N276" i="39"/>
  <c r="M276" i="39"/>
  <c r="O276" i="39" s="1"/>
  <c r="L276" i="39"/>
  <c r="P276" i="39" s="1"/>
  <c r="K276" i="39"/>
  <c r="J276" i="39"/>
  <c r="I276" i="39"/>
  <c r="R275" i="39"/>
  <c r="Q275" i="39"/>
  <c r="S275" i="39" s="1"/>
  <c r="P275" i="39"/>
  <c r="N275" i="39"/>
  <c r="M275" i="39"/>
  <c r="L275" i="39"/>
  <c r="O275" i="39" s="1"/>
  <c r="K275" i="39"/>
  <c r="J275" i="39"/>
  <c r="I275" i="39"/>
  <c r="S274" i="39"/>
  <c r="R274" i="39"/>
  <c r="Q274" i="39"/>
  <c r="O274" i="39"/>
  <c r="N274" i="39"/>
  <c r="M274" i="39"/>
  <c r="L274" i="39"/>
  <c r="P274" i="39" s="1"/>
  <c r="K274" i="39"/>
  <c r="J274" i="39"/>
  <c r="I274" i="39"/>
  <c r="R273" i="39"/>
  <c r="S273" i="39" s="1"/>
  <c r="Q273" i="39"/>
  <c r="O273" i="39"/>
  <c r="N273" i="39"/>
  <c r="M273" i="39"/>
  <c r="L273" i="39"/>
  <c r="K273" i="39"/>
  <c r="J273" i="39"/>
  <c r="I273" i="39"/>
  <c r="R272" i="39"/>
  <c r="Q272" i="39"/>
  <c r="S272" i="39" s="1"/>
  <c r="N272" i="39"/>
  <c r="M272" i="39"/>
  <c r="O272" i="39" s="1"/>
  <c r="L272" i="39"/>
  <c r="P272" i="39" s="1"/>
  <c r="K272" i="39"/>
  <c r="J272" i="39"/>
  <c r="I272" i="39"/>
  <c r="R271" i="39"/>
  <c r="Q271" i="39"/>
  <c r="S271" i="39" s="1"/>
  <c r="P271" i="39"/>
  <c r="N271" i="39"/>
  <c r="M271" i="39"/>
  <c r="L271" i="39"/>
  <c r="O271" i="39" s="1"/>
  <c r="K271" i="39"/>
  <c r="J271" i="39"/>
  <c r="I271" i="39"/>
  <c r="S270" i="39"/>
  <c r="R270" i="39"/>
  <c r="Q270" i="39"/>
  <c r="O270" i="39"/>
  <c r="N270" i="39"/>
  <c r="M270" i="39"/>
  <c r="L270" i="39"/>
  <c r="P270" i="39" s="1"/>
  <c r="K270" i="39"/>
  <c r="J270" i="39"/>
  <c r="I270" i="39"/>
  <c r="R269" i="39"/>
  <c r="S269" i="39" s="1"/>
  <c r="Q269" i="39"/>
  <c r="O269" i="39"/>
  <c r="N269" i="39"/>
  <c r="M269" i="39"/>
  <c r="L269" i="39"/>
  <c r="K269" i="39"/>
  <c r="J269" i="39"/>
  <c r="I269" i="39"/>
  <c r="R268" i="39"/>
  <c r="Q268" i="39"/>
  <c r="S268" i="39" s="1"/>
  <c r="N268" i="39"/>
  <c r="M268" i="39"/>
  <c r="O268" i="39" s="1"/>
  <c r="L268" i="39"/>
  <c r="P268" i="39" s="1"/>
  <c r="K268" i="39"/>
  <c r="J268" i="39"/>
  <c r="I268" i="39"/>
  <c r="R267" i="39"/>
  <c r="Q267" i="39"/>
  <c r="S267" i="39" s="1"/>
  <c r="P267" i="39"/>
  <c r="N267" i="39"/>
  <c r="M267" i="39"/>
  <c r="L267" i="39"/>
  <c r="O267" i="39" s="1"/>
  <c r="K267" i="39"/>
  <c r="J267" i="39"/>
  <c r="I267" i="39"/>
  <c r="S266" i="39"/>
  <c r="R266" i="39"/>
  <c r="Q266" i="39"/>
  <c r="O266" i="39"/>
  <c r="N266" i="39"/>
  <c r="M266" i="39"/>
  <c r="L266" i="39"/>
  <c r="P266" i="39" s="1"/>
  <c r="K266" i="39"/>
  <c r="J266" i="39"/>
  <c r="I266" i="39"/>
  <c r="R265" i="39"/>
  <c r="S265" i="39" s="1"/>
  <c r="Q265" i="39"/>
  <c r="O265" i="39"/>
  <c r="N265" i="39"/>
  <c r="M265" i="39"/>
  <c r="L265" i="39"/>
  <c r="K265" i="39"/>
  <c r="J265" i="39"/>
  <c r="I265" i="39"/>
  <c r="R264" i="39"/>
  <c r="Q264" i="39"/>
  <c r="S264" i="39" s="1"/>
  <c r="N264" i="39"/>
  <c r="M264" i="39"/>
  <c r="O264" i="39" s="1"/>
  <c r="L264" i="39"/>
  <c r="P264" i="39" s="1"/>
  <c r="K264" i="39"/>
  <c r="J264" i="39"/>
  <c r="I264" i="39"/>
  <c r="R263" i="39"/>
  <c r="Q263" i="39"/>
  <c r="S263" i="39" s="1"/>
  <c r="P263" i="39"/>
  <c r="N263" i="39"/>
  <c r="M263" i="39"/>
  <c r="L263" i="39"/>
  <c r="O263" i="39" s="1"/>
  <c r="K263" i="39"/>
  <c r="J263" i="39"/>
  <c r="I263" i="39"/>
  <c r="S262" i="39"/>
  <c r="R262" i="39"/>
  <c r="Q262" i="39"/>
  <c r="O262" i="39"/>
  <c r="N262" i="39"/>
  <c r="M262" i="39"/>
  <c r="L262" i="39"/>
  <c r="P262" i="39" s="1"/>
  <c r="K262" i="39"/>
  <c r="J262" i="39"/>
  <c r="I262" i="39"/>
  <c r="R261" i="39"/>
  <c r="S261" i="39" s="1"/>
  <c r="Q261" i="39"/>
  <c r="O261" i="39"/>
  <c r="N261" i="39"/>
  <c r="M261" i="39"/>
  <c r="L261" i="39"/>
  <c r="K261" i="39"/>
  <c r="J261" i="39"/>
  <c r="I261" i="39"/>
  <c r="R260" i="39"/>
  <c r="Q260" i="39"/>
  <c r="S260" i="39" s="1"/>
  <c r="N260" i="39"/>
  <c r="M260" i="39"/>
  <c r="O260" i="39" s="1"/>
  <c r="L260" i="39"/>
  <c r="P260" i="39" s="1"/>
  <c r="K260" i="39"/>
  <c r="J260" i="39"/>
  <c r="I260" i="39"/>
  <c r="R259" i="39"/>
  <c r="Q259" i="39"/>
  <c r="S259" i="39" s="1"/>
  <c r="P259" i="39"/>
  <c r="N259" i="39"/>
  <c r="M259" i="39"/>
  <c r="L259" i="39"/>
  <c r="O259" i="39" s="1"/>
  <c r="K259" i="39"/>
  <c r="J259" i="39"/>
  <c r="I259" i="39"/>
  <c r="S258" i="39"/>
  <c r="R258" i="39"/>
  <c r="Q258" i="39"/>
  <c r="O258" i="39"/>
  <c r="N258" i="39"/>
  <c r="M258" i="39"/>
  <c r="L258" i="39"/>
  <c r="P258" i="39" s="1"/>
  <c r="K258" i="39"/>
  <c r="J258" i="39"/>
  <c r="I258" i="39"/>
  <c r="R257" i="39"/>
  <c r="S257" i="39" s="1"/>
  <c r="Q257" i="39"/>
  <c r="O257" i="39"/>
  <c r="N257" i="39"/>
  <c r="M257" i="39"/>
  <c r="L257" i="39"/>
  <c r="K257" i="39"/>
  <c r="J257" i="39"/>
  <c r="I257" i="39"/>
  <c r="R256" i="39"/>
  <c r="Q256" i="39"/>
  <c r="S256" i="39" s="1"/>
  <c r="N256" i="39"/>
  <c r="M256" i="39"/>
  <c r="O256" i="39" s="1"/>
  <c r="L256" i="39"/>
  <c r="P256" i="39" s="1"/>
  <c r="K256" i="39"/>
  <c r="J256" i="39"/>
  <c r="I256" i="39"/>
  <c r="R255" i="39"/>
  <c r="Q255" i="39"/>
  <c r="S255" i="39" s="1"/>
  <c r="P255" i="39"/>
  <c r="N255" i="39"/>
  <c r="M255" i="39"/>
  <c r="L255" i="39"/>
  <c r="O255" i="39" s="1"/>
  <c r="K255" i="39"/>
  <c r="J255" i="39"/>
  <c r="I255" i="39"/>
  <c r="S254" i="39"/>
  <c r="R254" i="39"/>
  <c r="Q254" i="39"/>
  <c r="O254" i="39"/>
  <c r="N254" i="39"/>
  <c r="M254" i="39"/>
  <c r="L254" i="39"/>
  <c r="P254" i="39" s="1"/>
  <c r="K254" i="39"/>
  <c r="J254" i="39"/>
  <c r="I254" i="39"/>
  <c r="R253" i="39"/>
  <c r="S253" i="39" s="1"/>
  <c r="Q253" i="39"/>
  <c r="O253" i="39"/>
  <c r="N253" i="39"/>
  <c r="M253" i="39"/>
  <c r="L253" i="39"/>
  <c r="K253" i="39"/>
  <c r="J253" i="39"/>
  <c r="I253" i="39"/>
  <c r="R252" i="39"/>
  <c r="Q252" i="39"/>
  <c r="S252" i="39" s="1"/>
  <c r="N252" i="39"/>
  <c r="M252" i="39"/>
  <c r="O252" i="39" s="1"/>
  <c r="L252" i="39"/>
  <c r="P252" i="39" s="1"/>
  <c r="K252" i="39"/>
  <c r="J252" i="39"/>
  <c r="I252" i="39"/>
  <c r="R251" i="39"/>
  <c r="Q251" i="39"/>
  <c r="S251" i="39" s="1"/>
  <c r="P251" i="39"/>
  <c r="N251" i="39"/>
  <c r="M251" i="39"/>
  <c r="L251" i="39"/>
  <c r="O251" i="39" s="1"/>
  <c r="K251" i="39"/>
  <c r="J251" i="39"/>
  <c r="I251" i="39"/>
  <c r="S250" i="39"/>
  <c r="R250" i="39"/>
  <c r="Q250" i="39"/>
  <c r="O250" i="39"/>
  <c r="N250" i="39"/>
  <c r="M250" i="39"/>
  <c r="L250" i="39"/>
  <c r="P250" i="39" s="1"/>
  <c r="K250" i="39"/>
  <c r="J250" i="39"/>
  <c r="I250" i="39"/>
  <c r="R249" i="39"/>
  <c r="S249" i="39" s="1"/>
  <c r="Q249" i="39"/>
  <c r="O249" i="39"/>
  <c r="N249" i="39"/>
  <c r="M249" i="39"/>
  <c r="L249" i="39"/>
  <c r="K249" i="39"/>
  <c r="J249" i="39"/>
  <c r="I249" i="39"/>
  <c r="R248" i="39"/>
  <c r="Q248" i="39"/>
  <c r="S248" i="39" s="1"/>
  <c r="N248" i="39"/>
  <c r="M248" i="39"/>
  <c r="O248" i="39" s="1"/>
  <c r="L248" i="39"/>
  <c r="P248" i="39" s="1"/>
  <c r="K248" i="39"/>
  <c r="J248" i="39"/>
  <c r="I248" i="39"/>
  <c r="R247" i="39"/>
  <c r="Q247" i="39"/>
  <c r="S247" i="39" s="1"/>
  <c r="P247" i="39"/>
  <c r="N247" i="39"/>
  <c r="M247" i="39"/>
  <c r="L247" i="39"/>
  <c r="O247" i="39" s="1"/>
  <c r="K247" i="39"/>
  <c r="J247" i="39"/>
  <c r="I247" i="39"/>
  <c r="S246" i="39"/>
  <c r="R246" i="39"/>
  <c r="Q246" i="39"/>
  <c r="O246" i="39"/>
  <c r="N246" i="39"/>
  <c r="M246" i="39"/>
  <c r="L246" i="39"/>
  <c r="P246" i="39" s="1"/>
  <c r="K246" i="39"/>
  <c r="J246" i="39"/>
  <c r="I246" i="39"/>
  <c r="R245" i="39"/>
  <c r="S245" i="39" s="1"/>
  <c r="Q245" i="39"/>
  <c r="O245" i="39"/>
  <c r="N245" i="39"/>
  <c r="M245" i="39"/>
  <c r="L245" i="39"/>
  <c r="K245" i="39"/>
  <c r="J245" i="39"/>
  <c r="I245" i="39"/>
  <c r="R244" i="39"/>
  <c r="Q244" i="39"/>
  <c r="S244" i="39" s="1"/>
  <c r="N244" i="39"/>
  <c r="M244" i="39"/>
  <c r="O244" i="39" s="1"/>
  <c r="L244" i="39"/>
  <c r="P244" i="39" s="1"/>
  <c r="K244" i="39"/>
  <c r="J244" i="39"/>
  <c r="I244" i="39"/>
  <c r="R243" i="39"/>
  <c r="Q243" i="39"/>
  <c r="S243" i="39" s="1"/>
  <c r="P243" i="39"/>
  <c r="N243" i="39"/>
  <c r="M243" i="39"/>
  <c r="L243" i="39"/>
  <c r="O243" i="39" s="1"/>
  <c r="K243" i="39"/>
  <c r="J243" i="39"/>
  <c r="I243" i="39"/>
  <c r="S242" i="39"/>
  <c r="R242" i="39"/>
  <c r="Q242" i="39"/>
  <c r="O242" i="39"/>
  <c r="N242" i="39"/>
  <c r="M242" i="39"/>
  <c r="L242" i="39"/>
  <c r="P242" i="39" s="1"/>
  <c r="K242" i="39"/>
  <c r="J242" i="39"/>
  <c r="I242" i="39"/>
  <c r="R241" i="39"/>
  <c r="S241" i="39" s="1"/>
  <c r="Q241" i="39"/>
  <c r="O241" i="39"/>
  <c r="N241" i="39"/>
  <c r="M241" i="39"/>
  <c r="L241" i="39"/>
  <c r="K241" i="39"/>
  <c r="J241" i="39"/>
  <c r="I241" i="39"/>
  <c r="R240" i="39"/>
  <c r="Q240" i="39"/>
  <c r="S240" i="39" s="1"/>
  <c r="N240" i="39"/>
  <c r="M240" i="39"/>
  <c r="O240" i="39" s="1"/>
  <c r="L240" i="39"/>
  <c r="P240" i="39" s="1"/>
  <c r="K240" i="39"/>
  <c r="J240" i="39"/>
  <c r="I240" i="39"/>
  <c r="R239" i="39"/>
  <c r="Q239" i="39"/>
  <c r="S239" i="39" s="1"/>
  <c r="P239" i="39"/>
  <c r="N239" i="39"/>
  <c r="M239" i="39"/>
  <c r="L239" i="39"/>
  <c r="O239" i="39" s="1"/>
  <c r="K239" i="39"/>
  <c r="J239" i="39"/>
  <c r="I239" i="39"/>
  <c r="S238" i="39"/>
  <c r="R238" i="39"/>
  <c r="Q238" i="39"/>
  <c r="O238" i="39"/>
  <c r="N238" i="39"/>
  <c r="M238" i="39"/>
  <c r="L238" i="39"/>
  <c r="P238" i="39" s="1"/>
  <c r="K238" i="39"/>
  <c r="J238" i="39"/>
  <c r="I238" i="39"/>
  <c r="R237" i="39"/>
  <c r="S237" i="39" s="1"/>
  <c r="Q237" i="39"/>
  <c r="O237" i="39"/>
  <c r="N237" i="39"/>
  <c r="M237" i="39"/>
  <c r="L237" i="39"/>
  <c r="K237" i="39"/>
  <c r="J237" i="39"/>
  <c r="I237" i="39"/>
  <c r="R236" i="39"/>
  <c r="Q236" i="39"/>
  <c r="S236" i="39" s="1"/>
  <c r="N236" i="39"/>
  <c r="M236" i="39"/>
  <c r="O236" i="39" s="1"/>
  <c r="L236" i="39"/>
  <c r="P236" i="39" s="1"/>
  <c r="K236" i="39"/>
  <c r="J236" i="39"/>
  <c r="I236" i="39"/>
  <c r="R235" i="39"/>
  <c r="Q235" i="39"/>
  <c r="S235" i="39" s="1"/>
  <c r="P235" i="39"/>
  <c r="N235" i="39"/>
  <c r="M235" i="39"/>
  <c r="L235" i="39"/>
  <c r="O235" i="39" s="1"/>
  <c r="K235" i="39"/>
  <c r="J235" i="39"/>
  <c r="I235" i="39"/>
  <c r="S234" i="39"/>
  <c r="R234" i="39"/>
  <c r="Q234" i="39"/>
  <c r="O234" i="39"/>
  <c r="N234" i="39"/>
  <c r="M234" i="39"/>
  <c r="L234" i="39"/>
  <c r="P234" i="39" s="1"/>
  <c r="K234" i="39"/>
  <c r="J234" i="39"/>
  <c r="I234" i="39"/>
  <c r="R233" i="39"/>
  <c r="S233" i="39" s="1"/>
  <c r="Q233" i="39"/>
  <c r="O233" i="39"/>
  <c r="N233" i="39"/>
  <c r="M233" i="39"/>
  <c r="L233" i="39"/>
  <c r="K233" i="39"/>
  <c r="J233" i="39"/>
  <c r="I233" i="39"/>
  <c r="R232" i="39"/>
  <c r="Q232" i="39"/>
  <c r="S232" i="39" s="1"/>
  <c r="N232" i="39"/>
  <c r="M232" i="39"/>
  <c r="O232" i="39" s="1"/>
  <c r="L232" i="39"/>
  <c r="P232" i="39" s="1"/>
  <c r="K232" i="39"/>
  <c r="J232" i="39"/>
  <c r="I232" i="39"/>
  <c r="R231" i="39"/>
  <c r="Q231" i="39"/>
  <c r="S231" i="39" s="1"/>
  <c r="P231" i="39"/>
  <c r="N231" i="39"/>
  <c r="M231" i="39"/>
  <c r="L231" i="39"/>
  <c r="O231" i="39" s="1"/>
  <c r="K231" i="39"/>
  <c r="J231" i="39"/>
  <c r="I231" i="39"/>
  <c r="S230" i="39"/>
  <c r="R230" i="39"/>
  <c r="Q230" i="39"/>
  <c r="O230" i="39"/>
  <c r="N230" i="39"/>
  <c r="M230" i="39"/>
  <c r="L230" i="39"/>
  <c r="P230" i="39" s="1"/>
  <c r="K230" i="39"/>
  <c r="J230" i="39"/>
  <c r="I230" i="39"/>
  <c r="R229" i="39"/>
  <c r="S229" i="39" s="1"/>
  <c r="Q229" i="39"/>
  <c r="O229" i="39"/>
  <c r="N229" i="39"/>
  <c r="M229" i="39"/>
  <c r="L229" i="39"/>
  <c r="K229" i="39"/>
  <c r="J229" i="39"/>
  <c r="I229" i="39"/>
  <c r="R228" i="39"/>
  <c r="Q228" i="39"/>
  <c r="S228" i="39" s="1"/>
  <c r="N228" i="39"/>
  <c r="M228" i="39"/>
  <c r="O228" i="39" s="1"/>
  <c r="L228" i="39"/>
  <c r="P228" i="39" s="1"/>
  <c r="K228" i="39"/>
  <c r="J228" i="39"/>
  <c r="I228" i="39"/>
  <c r="R227" i="39"/>
  <c r="Q227" i="39"/>
  <c r="S227" i="39" s="1"/>
  <c r="P227" i="39"/>
  <c r="N227" i="39"/>
  <c r="M227" i="39"/>
  <c r="L227" i="39"/>
  <c r="O227" i="39" s="1"/>
  <c r="K227" i="39"/>
  <c r="J227" i="39"/>
  <c r="I227" i="39"/>
  <c r="S226" i="39"/>
  <c r="R226" i="39"/>
  <c r="Q226" i="39"/>
  <c r="O226" i="39"/>
  <c r="N226" i="39"/>
  <c r="M226" i="39"/>
  <c r="L226" i="39"/>
  <c r="P226" i="39" s="1"/>
  <c r="K226" i="39"/>
  <c r="J226" i="39"/>
  <c r="I226" i="39"/>
  <c r="R225" i="39"/>
  <c r="S225" i="39" s="1"/>
  <c r="Q225" i="39"/>
  <c r="O225" i="39"/>
  <c r="N225" i="39"/>
  <c r="M225" i="39"/>
  <c r="L225" i="39"/>
  <c r="K225" i="39"/>
  <c r="J225" i="39"/>
  <c r="I225" i="39"/>
  <c r="R224" i="39"/>
  <c r="Q224" i="39"/>
  <c r="S224" i="39" s="1"/>
  <c r="N224" i="39"/>
  <c r="M224" i="39"/>
  <c r="O224" i="39" s="1"/>
  <c r="L224" i="39"/>
  <c r="P224" i="39" s="1"/>
  <c r="K224" i="39"/>
  <c r="J224" i="39"/>
  <c r="I224" i="39"/>
  <c r="R223" i="39"/>
  <c r="Q223" i="39"/>
  <c r="S223" i="39" s="1"/>
  <c r="P223" i="39"/>
  <c r="N223" i="39"/>
  <c r="M223" i="39"/>
  <c r="L223" i="39"/>
  <c r="O223" i="39" s="1"/>
  <c r="K223" i="39"/>
  <c r="J223" i="39"/>
  <c r="I223" i="39"/>
  <c r="S222" i="39"/>
  <c r="R222" i="39"/>
  <c r="Q222" i="39"/>
  <c r="O222" i="39"/>
  <c r="N222" i="39"/>
  <c r="M222" i="39"/>
  <c r="L222" i="39"/>
  <c r="P222" i="39" s="1"/>
  <c r="K222" i="39"/>
  <c r="J222" i="39"/>
  <c r="I222" i="39"/>
  <c r="R221" i="39"/>
  <c r="S221" i="39" s="1"/>
  <c r="Q221" i="39"/>
  <c r="O221" i="39"/>
  <c r="N221" i="39"/>
  <c r="M221" i="39"/>
  <c r="L221" i="39"/>
  <c r="K221" i="39"/>
  <c r="J221" i="39"/>
  <c r="I221" i="39"/>
  <c r="R220" i="39"/>
  <c r="Q220" i="39"/>
  <c r="S220" i="39" s="1"/>
  <c r="N220" i="39"/>
  <c r="M220" i="39"/>
  <c r="O220" i="39" s="1"/>
  <c r="L220" i="39"/>
  <c r="P220" i="39" s="1"/>
  <c r="K220" i="39"/>
  <c r="J220" i="39"/>
  <c r="I220" i="39"/>
  <c r="R219" i="39"/>
  <c r="Q219" i="39"/>
  <c r="S219" i="39" s="1"/>
  <c r="P219" i="39"/>
  <c r="N219" i="39"/>
  <c r="M219" i="39"/>
  <c r="L219" i="39"/>
  <c r="O219" i="39" s="1"/>
  <c r="K219" i="39"/>
  <c r="J219" i="39"/>
  <c r="I219" i="39"/>
  <c r="S218" i="39"/>
  <c r="R218" i="39"/>
  <c r="Q218" i="39"/>
  <c r="O218" i="39"/>
  <c r="N218" i="39"/>
  <c r="M218" i="39"/>
  <c r="L218" i="39"/>
  <c r="P218" i="39" s="1"/>
  <c r="K218" i="39"/>
  <c r="J218" i="39"/>
  <c r="I218" i="39"/>
  <c r="R217" i="39"/>
  <c r="S217" i="39" s="1"/>
  <c r="Q217" i="39"/>
  <c r="O217" i="39"/>
  <c r="N217" i="39"/>
  <c r="M217" i="39"/>
  <c r="L217" i="39"/>
  <c r="K217" i="39"/>
  <c r="J217" i="39"/>
  <c r="I217" i="39"/>
  <c r="R216" i="39"/>
  <c r="Q216" i="39"/>
  <c r="S216" i="39" s="1"/>
  <c r="N216" i="39"/>
  <c r="M216" i="39"/>
  <c r="O216" i="39" s="1"/>
  <c r="L216" i="39"/>
  <c r="P216" i="39" s="1"/>
  <c r="K216" i="39"/>
  <c r="J216" i="39"/>
  <c r="I216" i="39"/>
  <c r="R215" i="39"/>
  <c r="Q215" i="39"/>
  <c r="S215" i="39" s="1"/>
  <c r="P215" i="39"/>
  <c r="N215" i="39"/>
  <c r="M215" i="39"/>
  <c r="L215" i="39"/>
  <c r="O215" i="39" s="1"/>
  <c r="K215" i="39"/>
  <c r="J215" i="39"/>
  <c r="I215" i="39"/>
  <c r="S214" i="39"/>
  <c r="R214" i="39"/>
  <c r="Q214" i="39"/>
  <c r="O214" i="39"/>
  <c r="N214" i="39"/>
  <c r="M214" i="39"/>
  <c r="L214" i="39"/>
  <c r="P214" i="39" s="1"/>
  <c r="K214" i="39"/>
  <c r="J214" i="39"/>
  <c r="I214" i="39"/>
  <c r="R213" i="39"/>
  <c r="S213" i="39" s="1"/>
  <c r="Q213" i="39"/>
  <c r="O213" i="39"/>
  <c r="N213" i="39"/>
  <c r="M213" i="39"/>
  <c r="L213" i="39"/>
  <c r="K213" i="39"/>
  <c r="J213" i="39"/>
  <c r="I213" i="39"/>
  <c r="R212" i="39"/>
  <c r="Q212" i="39"/>
  <c r="S212" i="39" s="1"/>
  <c r="N212" i="39"/>
  <c r="M212" i="39"/>
  <c r="O212" i="39" s="1"/>
  <c r="L212" i="39"/>
  <c r="P212" i="39" s="1"/>
  <c r="K212" i="39"/>
  <c r="J212" i="39"/>
  <c r="I212" i="39"/>
  <c r="R211" i="39"/>
  <c r="Q211" i="39"/>
  <c r="S211" i="39" s="1"/>
  <c r="P211" i="39"/>
  <c r="N211" i="39"/>
  <c r="M211" i="39"/>
  <c r="L211" i="39"/>
  <c r="O211" i="39" s="1"/>
  <c r="K211" i="39"/>
  <c r="J211" i="39"/>
  <c r="I211" i="39"/>
  <c r="S210" i="39"/>
  <c r="R210" i="39"/>
  <c r="Q210" i="39"/>
  <c r="O210" i="39"/>
  <c r="N210" i="39"/>
  <c r="M210" i="39"/>
  <c r="L210" i="39"/>
  <c r="P210" i="39" s="1"/>
  <c r="K210" i="39"/>
  <c r="J210" i="39"/>
  <c r="I210" i="39"/>
  <c r="R209" i="39"/>
  <c r="S209" i="39" s="1"/>
  <c r="Q209" i="39"/>
  <c r="O209" i="39"/>
  <c r="N209" i="39"/>
  <c r="M209" i="39"/>
  <c r="L209" i="39"/>
  <c r="K209" i="39"/>
  <c r="J209" i="39"/>
  <c r="I209" i="39"/>
  <c r="R208" i="39"/>
  <c r="Q208" i="39"/>
  <c r="S208" i="39" s="1"/>
  <c r="N208" i="39"/>
  <c r="M208" i="39"/>
  <c r="O208" i="39" s="1"/>
  <c r="L208" i="39"/>
  <c r="P208" i="39" s="1"/>
  <c r="K208" i="39"/>
  <c r="J208" i="39"/>
  <c r="I208" i="39"/>
  <c r="R207" i="39"/>
  <c r="Q207" i="39"/>
  <c r="S207" i="39" s="1"/>
  <c r="P207" i="39"/>
  <c r="N207" i="39"/>
  <c r="M207" i="39"/>
  <c r="L207" i="39"/>
  <c r="O207" i="39" s="1"/>
  <c r="K207" i="39"/>
  <c r="J207" i="39"/>
  <c r="I207" i="39"/>
  <c r="S206" i="39"/>
  <c r="R206" i="39"/>
  <c r="Q206" i="39"/>
  <c r="O206" i="39"/>
  <c r="N206" i="39"/>
  <c r="M206" i="39"/>
  <c r="L206" i="39"/>
  <c r="P206" i="39" s="1"/>
  <c r="K206" i="39"/>
  <c r="J206" i="39"/>
  <c r="I206" i="39"/>
  <c r="R205" i="39"/>
  <c r="S205" i="39" s="1"/>
  <c r="Q205" i="39"/>
  <c r="O205" i="39"/>
  <c r="N205" i="39"/>
  <c r="M205" i="39"/>
  <c r="L205" i="39"/>
  <c r="K205" i="39"/>
  <c r="J205" i="39"/>
  <c r="I205" i="39"/>
  <c r="R204" i="39"/>
  <c r="Q204" i="39"/>
  <c r="S204" i="39" s="1"/>
  <c r="N204" i="39"/>
  <c r="M204" i="39"/>
  <c r="O204" i="39" s="1"/>
  <c r="L204" i="39"/>
  <c r="P204" i="39" s="1"/>
  <c r="K204" i="39"/>
  <c r="J204" i="39"/>
  <c r="I204" i="39"/>
  <c r="R203" i="39"/>
  <c r="Q203" i="39"/>
  <c r="S203" i="39" s="1"/>
  <c r="P203" i="39"/>
  <c r="N203" i="39"/>
  <c r="M203" i="39"/>
  <c r="L203" i="39"/>
  <c r="O203" i="39" s="1"/>
  <c r="K203" i="39"/>
  <c r="J203" i="39"/>
  <c r="I203" i="39"/>
  <c r="S202" i="39"/>
  <c r="R202" i="39"/>
  <c r="Q202" i="39"/>
  <c r="O202" i="39"/>
  <c r="N202" i="39"/>
  <c r="M202" i="39"/>
  <c r="L202" i="39"/>
  <c r="P202" i="39" s="1"/>
  <c r="K202" i="39"/>
  <c r="J202" i="39"/>
  <c r="I202" i="39"/>
  <c r="R201" i="39"/>
  <c r="S201" i="39" s="1"/>
  <c r="Q201" i="39"/>
  <c r="O201" i="39"/>
  <c r="N201" i="39"/>
  <c r="M201" i="39"/>
  <c r="L201" i="39"/>
  <c r="K201" i="39"/>
  <c r="J201" i="39"/>
  <c r="I201" i="39"/>
  <c r="R200" i="39"/>
  <c r="Q200" i="39"/>
  <c r="S200" i="39" s="1"/>
  <c r="N200" i="39"/>
  <c r="M200" i="39"/>
  <c r="O200" i="39" s="1"/>
  <c r="L200" i="39"/>
  <c r="P200" i="39" s="1"/>
  <c r="K200" i="39"/>
  <c r="J200" i="39"/>
  <c r="I200" i="39"/>
  <c r="R199" i="39"/>
  <c r="Q199" i="39"/>
  <c r="S199" i="39" s="1"/>
  <c r="P199" i="39"/>
  <c r="N199" i="39"/>
  <c r="M199" i="39"/>
  <c r="L199" i="39"/>
  <c r="O199" i="39" s="1"/>
  <c r="K199" i="39"/>
  <c r="J199" i="39"/>
  <c r="I199" i="39"/>
  <c r="S198" i="39"/>
  <c r="R198" i="39"/>
  <c r="Q198" i="39"/>
  <c r="O198" i="39"/>
  <c r="N198" i="39"/>
  <c r="M198" i="39"/>
  <c r="L198" i="39"/>
  <c r="P198" i="39" s="1"/>
  <c r="K198" i="39"/>
  <c r="J198" i="39"/>
  <c r="I198" i="39"/>
  <c r="R197" i="39"/>
  <c r="S197" i="39" s="1"/>
  <c r="Q197" i="39"/>
  <c r="O197" i="39"/>
  <c r="N197" i="39"/>
  <c r="M197" i="39"/>
  <c r="L197" i="39"/>
  <c r="K197" i="39"/>
  <c r="J197" i="39"/>
  <c r="I197" i="39"/>
  <c r="R196" i="39"/>
  <c r="Q196" i="39"/>
  <c r="S196" i="39" s="1"/>
  <c r="N196" i="39"/>
  <c r="M196" i="39"/>
  <c r="O196" i="39" s="1"/>
  <c r="L196" i="39"/>
  <c r="P196" i="39" s="1"/>
  <c r="K196" i="39"/>
  <c r="J196" i="39"/>
  <c r="I196" i="39"/>
  <c r="R195" i="39"/>
  <c r="Q195" i="39"/>
  <c r="S195" i="39" s="1"/>
  <c r="P195" i="39"/>
  <c r="N195" i="39"/>
  <c r="M195" i="39"/>
  <c r="L195" i="39"/>
  <c r="O195" i="39" s="1"/>
  <c r="K195" i="39"/>
  <c r="J195" i="39"/>
  <c r="I195" i="39"/>
  <c r="S194" i="39"/>
  <c r="R194" i="39"/>
  <c r="Q194" i="39"/>
  <c r="O194" i="39"/>
  <c r="N194" i="39"/>
  <c r="M194" i="39"/>
  <c r="L194" i="39"/>
  <c r="P194" i="39" s="1"/>
  <c r="K194" i="39"/>
  <c r="J194" i="39"/>
  <c r="I194" i="39"/>
  <c r="R193" i="39"/>
  <c r="S193" i="39" s="1"/>
  <c r="Q193" i="39"/>
  <c r="O193" i="39"/>
  <c r="N193" i="39"/>
  <c r="M193" i="39"/>
  <c r="L193" i="39"/>
  <c r="K193" i="39"/>
  <c r="J193" i="39"/>
  <c r="I193" i="39"/>
  <c r="R192" i="39"/>
  <c r="Q192" i="39"/>
  <c r="S192" i="39" s="1"/>
  <c r="N192" i="39"/>
  <c r="M192" i="39"/>
  <c r="O192" i="39" s="1"/>
  <c r="L192" i="39"/>
  <c r="P192" i="39" s="1"/>
  <c r="K192" i="39"/>
  <c r="J192" i="39"/>
  <c r="I192" i="39"/>
  <c r="R191" i="39"/>
  <c r="Q191" i="39"/>
  <c r="S191" i="39" s="1"/>
  <c r="P191" i="39"/>
  <c r="N191" i="39"/>
  <c r="M191" i="39"/>
  <c r="L191" i="39"/>
  <c r="O191" i="39" s="1"/>
  <c r="K191" i="39"/>
  <c r="J191" i="39"/>
  <c r="I191" i="39"/>
  <c r="S190" i="39"/>
  <c r="R190" i="39"/>
  <c r="Q190" i="39"/>
  <c r="O190" i="39"/>
  <c r="N190" i="39"/>
  <c r="M190" i="39"/>
  <c r="L190" i="39"/>
  <c r="P190" i="39" s="1"/>
  <c r="K190" i="39"/>
  <c r="J190" i="39"/>
  <c r="I190" i="39"/>
  <c r="R189" i="39"/>
  <c r="S189" i="39" s="1"/>
  <c r="Q189" i="39"/>
  <c r="O189" i="39"/>
  <c r="N189" i="39"/>
  <c r="M189" i="39"/>
  <c r="L189" i="39"/>
  <c r="K189" i="39"/>
  <c r="J189" i="39"/>
  <c r="I189" i="39"/>
  <c r="R188" i="39"/>
  <c r="Q188" i="39"/>
  <c r="S188" i="39" s="1"/>
  <c r="N188" i="39"/>
  <c r="M188" i="39"/>
  <c r="O188" i="39" s="1"/>
  <c r="L188" i="39"/>
  <c r="P188" i="39" s="1"/>
  <c r="K188" i="39"/>
  <c r="J188" i="39"/>
  <c r="I188" i="39"/>
  <c r="R187" i="39"/>
  <c r="Q187" i="39"/>
  <c r="S187" i="39" s="1"/>
  <c r="P187" i="39"/>
  <c r="N187" i="39"/>
  <c r="M187" i="39"/>
  <c r="L187" i="39"/>
  <c r="O187" i="39" s="1"/>
  <c r="K187" i="39"/>
  <c r="J187" i="39"/>
  <c r="I187" i="39"/>
  <c r="S186" i="39"/>
  <c r="R186" i="39"/>
  <c r="Q186" i="39"/>
  <c r="O186" i="39"/>
  <c r="N186" i="39"/>
  <c r="M186" i="39"/>
  <c r="L186" i="39"/>
  <c r="P186" i="39" s="1"/>
  <c r="K186" i="39"/>
  <c r="J186" i="39"/>
  <c r="I186" i="39"/>
  <c r="R185" i="39"/>
  <c r="S185" i="39" s="1"/>
  <c r="Q185" i="39"/>
  <c r="O185" i="39"/>
  <c r="N185" i="39"/>
  <c r="M185" i="39"/>
  <c r="L185" i="39"/>
  <c r="K185" i="39"/>
  <c r="J185" i="39"/>
  <c r="I185" i="39"/>
  <c r="R184" i="39"/>
  <c r="Q184" i="39"/>
  <c r="S184" i="39" s="1"/>
  <c r="N184" i="39"/>
  <c r="M184" i="39"/>
  <c r="O184" i="39" s="1"/>
  <c r="L184" i="39"/>
  <c r="P184" i="39" s="1"/>
  <c r="K184" i="39"/>
  <c r="J184" i="39"/>
  <c r="I184" i="39"/>
  <c r="R183" i="39"/>
  <c r="Q183" i="39"/>
  <c r="S183" i="39" s="1"/>
  <c r="P183" i="39"/>
  <c r="N183" i="39"/>
  <c r="M183" i="39"/>
  <c r="L183" i="39"/>
  <c r="O183" i="39" s="1"/>
  <c r="K183" i="39"/>
  <c r="J183" i="39"/>
  <c r="I183" i="39"/>
  <c r="S182" i="39"/>
  <c r="R182" i="39"/>
  <c r="Q182" i="39"/>
  <c r="O182" i="39"/>
  <c r="N182" i="39"/>
  <c r="M182" i="39"/>
  <c r="L182" i="39"/>
  <c r="P182" i="39" s="1"/>
  <c r="K182" i="39"/>
  <c r="J182" i="39"/>
  <c r="I182" i="39"/>
  <c r="R181" i="39"/>
  <c r="S181" i="39" s="1"/>
  <c r="Q181" i="39"/>
  <c r="O181" i="39"/>
  <c r="N181" i="39"/>
  <c r="M181" i="39"/>
  <c r="L181" i="39"/>
  <c r="K181" i="39"/>
  <c r="J181" i="39"/>
  <c r="I181" i="39"/>
  <c r="R180" i="39"/>
  <c r="Q180" i="39"/>
  <c r="S180" i="39" s="1"/>
  <c r="N180" i="39"/>
  <c r="M180" i="39"/>
  <c r="O180" i="39" s="1"/>
  <c r="L180" i="39"/>
  <c r="P180" i="39" s="1"/>
  <c r="K180" i="39"/>
  <c r="J180" i="39"/>
  <c r="I180" i="39"/>
  <c r="R179" i="39"/>
  <c r="Q179" i="39"/>
  <c r="S179" i="39" s="1"/>
  <c r="P179" i="39"/>
  <c r="N179" i="39"/>
  <c r="M179" i="39"/>
  <c r="L179" i="39"/>
  <c r="O179" i="39" s="1"/>
  <c r="K179" i="39"/>
  <c r="J179" i="39"/>
  <c r="I179" i="39"/>
  <c r="S178" i="39"/>
  <c r="R178" i="39"/>
  <c r="Q178" i="39"/>
  <c r="O178" i="39"/>
  <c r="N178" i="39"/>
  <c r="M178" i="39"/>
  <c r="L178" i="39"/>
  <c r="P178" i="39" s="1"/>
  <c r="K178" i="39"/>
  <c r="J178" i="39"/>
  <c r="I178" i="39"/>
  <c r="R177" i="39"/>
  <c r="S177" i="39" s="1"/>
  <c r="Q177" i="39"/>
  <c r="O177" i="39"/>
  <c r="N177" i="39"/>
  <c r="M177" i="39"/>
  <c r="L177" i="39"/>
  <c r="K177" i="39"/>
  <c r="J177" i="39"/>
  <c r="I177" i="39"/>
  <c r="R176" i="39"/>
  <c r="Q176" i="39"/>
  <c r="S176" i="39" s="1"/>
  <c r="N176" i="39"/>
  <c r="M176" i="39"/>
  <c r="O176" i="39" s="1"/>
  <c r="L176" i="39"/>
  <c r="P176" i="39" s="1"/>
  <c r="K176" i="39"/>
  <c r="J176" i="39"/>
  <c r="I176" i="39"/>
  <c r="R175" i="39"/>
  <c r="Q175" i="39"/>
  <c r="S175" i="39" s="1"/>
  <c r="P175" i="39"/>
  <c r="N175" i="39"/>
  <c r="M175" i="39"/>
  <c r="L175" i="39"/>
  <c r="O175" i="39" s="1"/>
  <c r="K175" i="39"/>
  <c r="J175" i="39"/>
  <c r="I175" i="39"/>
  <c r="S174" i="39"/>
  <c r="R174" i="39"/>
  <c r="Q174" i="39"/>
  <c r="O174" i="39"/>
  <c r="N174" i="39"/>
  <c r="M174" i="39"/>
  <c r="L174" i="39"/>
  <c r="P174" i="39" s="1"/>
  <c r="K174" i="39"/>
  <c r="J174" i="39"/>
  <c r="I174" i="39"/>
  <c r="R173" i="39"/>
  <c r="S173" i="39" s="1"/>
  <c r="Q173" i="39"/>
  <c r="O173" i="39"/>
  <c r="N173" i="39"/>
  <c r="M173" i="39"/>
  <c r="L173" i="39"/>
  <c r="K173" i="39"/>
  <c r="J173" i="39"/>
  <c r="I173" i="39"/>
  <c r="R172" i="39"/>
  <c r="Q172" i="39"/>
  <c r="S172" i="39" s="1"/>
  <c r="N172" i="39"/>
  <c r="M172" i="39"/>
  <c r="O172" i="39" s="1"/>
  <c r="L172" i="39"/>
  <c r="P172" i="39" s="1"/>
  <c r="K172" i="39"/>
  <c r="J172" i="39"/>
  <c r="I172" i="39"/>
  <c r="R171" i="39"/>
  <c r="Q171" i="39"/>
  <c r="S171" i="39" s="1"/>
  <c r="P171" i="39"/>
  <c r="N171" i="39"/>
  <c r="M171" i="39"/>
  <c r="L171" i="39"/>
  <c r="O171" i="39" s="1"/>
  <c r="K171" i="39"/>
  <c r="J171" i="39"/>
  <c r="I171" i="39"/>
  <c r="S170" i="39"/>
  <c r="R170" i="39"/>
  <c r="Q170" i="39"/>
  <c r="O170" i="39"/>
  <c r="N170" i="39"/>
  <c r="M170" i="39"/>
  <c r="L170" i="39"/>
  <c r="P170" i="39" s="1"/>
  <c r="K170" i="39"/>
  <c r="J170" i="39"/>
  <c r="I170" i="39"/>
  <c r="R169" i="39"/>
  <c r="S169" i="39" s="1"/>
  <c r="Q169" i="39"/>
  <c r="O169" i="39"/>
  <c r="N169" i="39"/>
  <c r="M169" i="39"/>
  <c r="L169" i="39"/>
  <c r="K169" i="39"/>
  <c r="J169" i="39"/>
  <c r="I169" i="39"/>
  <c r="R168" i="39"/>
  <c r="Q168" i="39"/>
  <c r="S168" i="39" s="1"/>
  <c r="N168" i="39"/>
  <c r="M168" i="39"/>
  <c r="O168" i="39" s="1"/>
  <c r="L168" i="39"/>
  <c r="P168" i="39" s="1"/>
  <c r="K168" i="39"/>
  <c r="J168" i="39"/>
  <c r="I168" i="39"/>
  <c r="R167" i="39"/>
  <c r="Q167" i="39"/>
  <c r="S167" i="39" s="1"/>
  <c r="P167" i="39"/>
  <c r="N167" i="39"/>
  <c r="M167" i="39"/>
  <c r="L167" i="39"/>
  <c r="O167" i="39" s="1"/>
  <c r="K167" i="39"/>
  <c r="J167" i="39"/>
  <c r="I167" i="39"/>
  <c r="S166" i="39"/>
  <c r="R166" i="39"/>
  <c r="Q166" i="39"/>
  <c r="O166" i="39"/>
  <c r="N166" i="39"/>
  <c r="M166" i="39"/>
  <c r="L166" i="39"/>
  <c r="P166" i="39" s="1"/>
  <c r="K166" i="39"/>
  <c r="J166" i="39"/>
  <c r="I166" i="39"/>
  <c r="R165" i="39"/>
  <c r="S165" i="39" s="1"/>
  <c r="Q165" i="39"/>
  <c r="O165" i="39"/>
  <c r="N165" i="39"/>
  <c r="M165" i="39"/>
  <c r="L165" i="39"/>
  <c r="K165" i="39"/>
  <c r="J165" i="39"/>
  <c r="I165" i="39"/>
  <c r="R164" i="39"/>
  <c r="Q164" i="39"/>
  <c r="S164" i="39" s="1"/>
  <c r="N164" i="39"/>
  <c r="M164" i="39"/>
  <c r="O164" i="39" s="1"/>
  <c r="L164" i="39"/>
  <c r="P164" i="39" s="1"/>
  <c r="K164" i="39"/>
  <c r="J164" i="39"/>
  <c r="I164" i="39"/>
  <c r="R163" i="39"/>
  <c r="Q163" i="39"/>
  <c r="S163" i="39" s="1"/>
  <c r="P163" i="39"/>
  <c r="N163" i="39"/>
  <c r="M163" i="39"/>
  <c r="L163" i="39"/>
  <c r="O163" i="39" s="1"/>
  <c r="K163" i="39"/>
  <c r="J163" i="39"/>
  <c r="I163" i="39"/>
  <c r="S162" i="39"/>
  <c r="R162" i="39"/>
  <c r="Q162" i="39"/>
  <c r="O162" i="39"/>
  <c r="N162" i="39"/>
  <c r="M162" i="39"/>
  <c r="L162" i="39"/>
  <c r="P162" i="39" s="1"/>
  <c r="K162" i="39"/>
  <c r="J162" i="39"/>
  <c r="I162" i="39"/>
  <c r="R161" i="39"/>
  <c r="S161" i="39" s="1"/>
  <c r="Q161" i="39"/>
  <c r="O161" i="39"/>
  <c r="N161" i="39"/>
  <c r="M161" i="39"/>
  <c r="L161" i="39"/>
  <c r="K161" i="39"/>
  <c r="J161" i="39"/>
  <c r="I161" i="39"/>
  <c r="R160" i="39"/>
  <c r="Q160" i="39"/>
  <c r="S160" i="39" s="1"/>
  <c r="N160" i="39"/>
  <c r="M160" i="39"/>
  <c r="O160" i="39" s="1"/>
  <c r="L160" i="39"/>
  <c r="P160" i="39" s="1"/>
  <c r="K160" i="39"/>
  <c r="J160" i="39"/>
  <c r="I160" i="39"/>
  <c r="R159" i="39"/>
  <c r="Q159" i="39"/>
  <c r="S159" i="39" s="1"/>
  <c r="P159" i="39"/>
  <c r="N159" i="39"/>
  <c r="M159" i="39"/>
  <c r="L159" i="39"/>
  <c r="O159" i="39" s="1"/>
  <c r="K159" i="39"/>
  <c r="J159" i="39"/>
  <c r="I159" i="39"/>
  <c r="S158" i="39"/>
  <c r="R158" i="39"/>
  <c r="Q158" i="39"/>
  <c r="O158" i="39"/>
  <c r="N158" i="39"/>
  <c r="M158" i="39"/>
  <c r="L158" i="39"/>
  <c r="P158" i="39" s="1"/>
  <c r="K158" i="39"/>
  <c r="J158" i="39"/>
  <c r="I158" i="39"/>
  <c r="R157" i="39"/>
  <c r="S157" i="39" s="1"/>
  <c r="Q157" i="39"/>
  <c r="O157" i="39"/>
  <c r="N157" i="39"/>
  <c r="M157" i="39"/>
  <c r="L157" i="39"/>
  <c r="K157" i="39"/>
  <c r="J157" i="39"/>
  <c r="I157" i="39"/>
  <c r="R156" i="39"/>
  <c r="Q156" i="39"/>
  <c r="S156" i="39" s="1"/>
  <c r="N156" i="39"/>
  <c r="M156" i="39"/>
  <c r="O156" i="39" s="1"/>
  <c r="L156" i="39"/>
  <c r="P156" i="39" s="1"/>
  <c r="K156" i="39"/>
  <c r="J156" i="39"/>
  <c r="I156" i="39"/>
  <c r="R155" i="39"/>
  <c r="Q155" i="39"/>
  <c r="S155" i="39" s="1"/>
  <c r="P155" i="39"/>
  <c r="N155" i="39"/>
  <c r="M155" i="39"/>
  <c r="L155" i="39"/>
  <c r="O155" i="39" s="1"/>
  <c r="K155" i="39"/>
  <c r="J155" i="39"/>
  <c r="I155" i="39"/>
  <c r="S154" i="39"/>
  <c r="R154" i="39"/>
  <c r="Q154" i="39"/>
  <c r="O154" i="39"/>
  <c r="N154" i="39"/>
  <c r="M154" i="39"/>
  <c r="L154" i="39"/>
  <c r="P154" i="39" s="1"/>
  <c r="K154" i="39"/>
  <c r="J154" i="39"/>
  <c r="I154" i="39"/>
  <c r="R153" i="39"/>
  <c r="S153" i="39" s="1"/>
  <c r="Q153" i="39"/>
  <c r="O153" i="39"/>
  <c r="N153" i="39"/>
  <c r="M153" i="39"/>
  <c r="L153" i="39"/>
  <c r="K153" i="39"/>
  <c r="J153" i="39"/>
  <c r="I153" i="39"/>
  <c r="R152" i="39"/>
  <c r="Q152" i="39"/>
  <c r="S152" i="39" s="1"/>
  <c r="N152" i="39"/>
  <c r="M152" i="39"/>
  <c r="O152" i="39" s="1"/>
  <c r="L152" i="39"/>
  <c r="P152" i="39" s="1"/>
  <c r="K152" i="39"/>
  <c r="J152" i="39"/>
  <c r="I152" i="39"/>
  <c r="R151" i="39"/>
  <c r="Q151" i="39"/>
  <c r="S151" i="39" s="1"/>
  <c r="P151" i="39"/>
  <c r="N151" i="39"/>
  <c r="M151" i="39"/>
  <c r="L151" i="39"/>
  <c r="O151" i="39" s="1"/>
  <c r="K151" i="39"/>
  <c r="J151" i="39"/>
  <c r="I151" i="39"/>
  <c r="S150" i="39"/>
  <c r="R150" i="39"/>
  <c r="Q150" i="39"/>
  <c r="O150" i="39"/>
  <c r="N150" i="39"/>
  <c r="M150" i="39"/>
  <c r="L150" i="39"/>
  <c r="P150" i="39" s="1"/>
  <c r="K150" i="39"/>
  <c r="J150" i="39"/>
  <c r="I150" i="39"/>
  <c r="R149" i="39"/>
  <c r="S149" i="39" s="1"/>
  <c r="Q149" i="39"/>
  <c r="O149" i="39"/>
  <c r="N149" i="39"/>
  <c r="M149" i="39"/>
  <c r="L149" i="39"/>
  <c r="K149" i="39"/>
  <c r="J149" i="39"/>
  <c r="I149" i="39"/>
  <c r="R148" i="39"/>
  <c r="Q148" i="39"/>
  <c r="S148" i="39" s="1"/>
  <c r="N148" i="39"/>
  <c r="M148" i="39"/>
  <c r="O148" i="39" s="1"/>
  <c r="L148" i="39"/>
  <c r="P148" i="39" s="1"/>
  <c r="K148" i="39"/>
  <c r="J148" i="39"/>
  <c r="I148" i="39"/>
  <c r="R147" i="39"/>
  <c r="Q147" i="39"/>
  <c r="S147" i="39" s="1"/>
  <c r="P147" i="39"/>
  <c r="N147" i="39"/>
  <c r="M147" i="39"/>
  <c r="L147" i="39"/>
  <c r="O147" i="39" s="1"/>
  <c r="K147" i="39"/>
  <c r="J147" i="39"/>
  <c r="I147" i="39"/>
  <c r="S146" i="39"/>
  <c r="R146" i="39"/>
  <c r="Q146" i="39"/>
  <c r="O146" i="39"/>
  <c r="N146" i="39"/>
  <c r="M146" i="39"/>
  <c r="L146" i="39"/>
  <c r="P146" i="39" s="1"/>
  <c r="K146" i="39"/>
  <c r="J146" i="39"/>
  <c r="I146" i="39"/>
  <c r="R145" i="39"/>
  <c r="S145" i="39" s="1"/>
  <c r="Q145" i="39"/>
  <c r="O145" i="39"/>
  <c r="N145" i="39"/>
  <c r="M145" i="39"/>
  <c r="L145" i="39"/>
  <c r="K145" i="39"/>
  <c r="J145" i="39"/>
  <c r="I145" i="39"/>
  <c r="R144" i="39"/>
  <c r="Q144" i="39"/>
  <c r="S144" i="39" s="1"/>
  <c r="N144" i="39"/>
  <c r="M144" i="39"/>
  <c r="O144" i="39" s="1"/>
  <c r="L144" i="39"/>
  <c r="P144" i="39" s="1"/>
  <c r="K144" i="39"/>
  <c r="J144" i="39"/>
  <c r="I144" i="39"/>
  <c r="R143" i="39"/>
  <c r="Q143" i="39"/>
  <c r="S143" i="39" s="1"/>
  <c r="P143" i="39"/>
  <c r="N143" i="39"/>
  <c r="M143" i="39"/>
  <c r="L143" i="39"/>
  <c r="O143" i="39" s="1"/>
  <c r="K143" i="39"/>
  <c r="J143" i="39"/>
  <c r="I143" i="39"/>
  <c r="S142" i="39"/>
  <c r="R142" i="39"/>
  <c r="Q142" i="39"/>
  <c r="O142" i="39"/>
  <c r="N142" i="39"/>
  <c r="M142" i="39"/>
  <c r="L142" i="39"/>
  <c r="P142" i="39" s="1"/>
  <c r="K142" i="39"/>
  <c r="J142" i="39"/>
  <c r="I142" i="39"/>
  <c r="R141" i="39"/>
  <c r="S141" i="39" s="1"/>
  <c r="Q141" i="39"/>
  <c r="O141" i="39"/>
  <c r="N141" i="39"/>
  <c r="M141" i="39"/>
  <c r="L141" i="39"/>
  <c r="K141" i="39"/>
  <c r="J141" i="39"/>
  <c r="I141" i="39"/>
  <c r="R140" i="39"/>
  <c r="Q140" i="39"/>
  <c r="S140" i="39" s="1"/>
  <c r="N140" i="39"/>
  <c r="M140" i="39"/>
  <c r="O140" i="39" s="1"/>
  <c r="L140" i="39"/>
  <c r="P140" i="39" s="1"/>
  <c r="K140" i="39"/>
  <c r="J140" i="39"/>
  <c r="I140" i="39"/>
  <c r="R139" i="39"/>
  <c r="Q139" i="39"/>
  <c r="S139" i="39" s="1"/>
  <c r="P139" i="39"/>
  <c r="N139" i="39"/>
  <c r="M139" i="39"/>
  <c r="L139" i="39"/>
  <c r="O139" i="39" s="1"/>
  <c r="K139" i="39"/>
  <c r="J139" i="39"/>
  <c r="I139" i="39"/>
  <c r="S138" i="39"/>
  <c r="R138" i="39"/>
  <c r="Q138" i="39"/>
  <c r="O138" i="39"/>
  <c r="N138" i="39"/>
  <c r="M138" i="39"/>
  <c r="L138" i="39"/>
  <c r="P138" i="39" s="1"/>
  <c r="K138" i="39"/>
  <c r="J138" i="39"/>
  <c r="I138" i="39"/>
  <c r="R137" i="39"/>
  <c r="S137" i="39" s="1"/>
  <c r="Q137" i="39"/>
  <c r="O137" i="39"/>
  <c r="N137" i="39"/>
  <c r="M137" i="39"/>
  <c r="L137" i="39"/>
  <c r="K137" i="39"/>
  <c r="J137" i="39"/>
  <c r="I137" i="39"/>
  <c r="R136" i="39"/>
  <c r="Q136" i="39"/>
  <c r="S136" i="39" s="1"/>
  <c r="N136" i="39"/>
  <c r="M136" i="39"/>
  <c r="O136" i="39" s="1"/>
  <c r="L136" i="39"/>
  <c r="P136" i="39" s="1"/>
  <c r="K136" i="39"/>
  <c r="J136" i="39"/>
  <c r="I136" i="39"/>
  <c r="R135" i="39"/>
  <c r="Q135" i="39"/>
  <c r="S135" i="39" s="1"/>
  <c r="P135" i="39"/>
  <c r="N135" i="39"/>
  <c r="M135" i="39"/>
  <c r="L135" i="39"/>
  <c r="O135" i="39" s="1"/>
  <c r="K135" i="39"/>
  <c r="J135" i="39"/>
  <c r="I135" i="39"/>
  <c r="S134" i="39"/>
  <c r="R134" i="39"/>
  <c r="Q134" i="39"/>
  <c r="O134" i="39"/>
  <c r="N134" i="39"/>
  <c r="M134" i="39"/>
  <c r="L134" i="39"/>
  <c r="P134" i="39" s="1"/>
  <c r="K134" i="39"/>
  <c r="J134" i="39"/>
  <c r="I134" i="39"/>
  <c r="R133" i="39"/>
  <c r="S133" i="39" s="1"/>
  <c r="Q133" i="39"/>
  <c r="O133" i="39"/>
  <c r="N133" i="39"/>
  <c r="M133" i="39"/>
  <c r="L133" i="39"/>
  <c r="K133" i="39"/>
  <c r="J133" i="39"/>
  <c r="I133" i="39"/>
  <c r="R132" i="39"/>
  <c r="Q132" i="39"/>
  <c r="S132" i="39" s="1"/>
  <c r="N132" i="39"/>
  <c r="M132" i="39"/>
  <c r="O132" i="39" s="1"/>
  <c r="L132" i="39"/>
  <c r="P132" i="39" s="1"/>
  <c r="K132" i="39"/>
  <c r="J132" i="39"/>
  <c r="I132" i="39"/>
  <c r="R131" i="39"/>
  <c r="Q131" i="39"/>
  <c r="S131" i="39" s="1"/>
  <c r="P131" i="39"/>
  <c r="N131" i="39"/>
  <c r="M131" i="39"/>
  <c r="L131" i="39"/>
  <c r="O131" i="39" s="1"/>
  <c r="K131" i="39"/>
  <c r="J131" i="39"/>
  <c r="I131" i="39"/>
  <c r="S130" i="39"/>
  <c r="R130" i="39"/>
  <c r="Q130" i="39"/>
  <c r="O130" i="39"/>
  <c r="N130" i="39"/>
  <c r="M130" i="39"/>
  <c r="L130" i="39"/>
  <c r="P130" i="39" s="1"/>
  <c r="K130" i="39"/>
  <c r="J130" i="39"/>
  <c r="I130" i="39"/>
  <c r="R129" i="39"/>
  <c r="S129" i="39" s="1"/>
  <c r="Q129" i="39"/>
  <c r="O129" i="39"/>
  <c r="N129" i="39"/>
  <c r="M129" i="39"/>
  <c r="L129" i="39"/>
  <c r="K129" i="39"/>
  <c r="J129" i="39"/>
  <c r="I129" i="39"/>
  <c r="R128" i="39"/>
  <c r="Q128" i="39"/>
  <c r="S128" i="39" s="1"/>
  <c r="N128" i="39"/>
  <c r="M128" i="39"/>
  <c r="O128" i="39" s="1"/>
  <c r="L128" i="39"/>
  <c r="P128" i="39" s="1"/>
  <c r="K128" i="39"/>
  <c r="J128" i="39"/>
  <c r="I128" i="39"/>
  <c r="R127" i="39"/>
  <c r="Q127" i="39"/>
  <c r="S127" i="39" s="1"/>
  <c r="P127" i="39"/>
  <c r="N127" i="39"/>
  <c r="M127" i="39"/>
  <c r="L127" i="39"/>
  <c r="O127" i="39" s="1"/>
  <c r="K127" i="39"/>
  <c r="J127" i="39"/>
  <c r="I127" i="39"/>
  <c r="S126" i="39"/>
  <c r="R126" i="39"/>
  <c r="Q126" i="39"/>
  <c r="O126" i="39"/>
  <c r="N126" i="39"/>
  <c r="M126" i="39"/>
  <c r="L126" i="39"/>
  <c r="P126" i="39" s="1"/>
  <c r="K126" i="39"/>
  <c r="J126" i="39"/>
  <c r="I126" i="39"/>
  <c r="R125" i="39"/>
  <c r="S125" i="39" s="1"/>
  <c r="Q125" i="39"/>
  <c r="O125" i="39"/>
  <c r="N125" i="39"/>
  <c r="M125" i="39"/>
  <c r="L125" i="39"/>
  <c r="K125" i="39"/>
  <c r="J125" i="39"/>
  <c r="I125" i="39"/>
  <c r="R124" i="39"/>
  <c r="Q124" i="39"/>
  <c r="S124" i="39" s="1"/>
  <c r="N124" i="39"/>
  <c r="M124" i="39"/>
  <c r="O124" i="39" s="1"/>
  <c r="L124" i="39"/>
  <c r="P124" i="39" s="1"/>
  <c r="K124" i="39"/>
  <c r="J124" i="39"/>
  <c r="I124" i="39"/>
  <c r="R123" i="39"/>
  <c r="Q123" i="39"/>
  <c r="S123" i="39" s="1"/>
  <c r="P123" i="39"/>
  <c r="N123" i="39"/>
  <c r="M123" i="39"/>
  <c r="L123" i="39"/>
  <c r="O123" i="39" s="1"/>
  <c r="K123" i="39"/>
  <c r="J123" i="39"/>
  <c r="I123" i="39"/>
  <c r="S122" i="39"/>
  <c r="R122" i="39"/>
  <c r="Q122" i="39"/>
  <c r="O122" i="39"/>
  <c r="N122" i="39"/>
  <c r="M122" i="39"/>
  <c r="L122" i="39"/>
  <c r="P122" i="39" s="1"/>
  <c r="K122" i="39"/>
  <c r="J122" i="39"/>
  <c r="I122" i="39"/>
  <c r="R121" i="39"/>
  <c r="S121" i="39" s="1"/>
  <c r="Q121" i="39"/>
  <c r="O121" i="39"/>
  <c r="N121" i="39"/>
  <c r="M121" i="39"/>
  <c r="L121" i="39"/>
  <c r="K121" i="39"/>
  <c r="J121" i="39"/>
  <c r="I121" i="39"/>
  <c r="R120" i="39"/>
  <c r="Q120" i="39"/>
  <c r="S120" i="39" s="1"/>
  <c r="N120" i="39"/>
  <c r="M120" i="39"/>
  <c r="O120" i="39" s="1"/>
  <c r="L120" i="39"/>
  <c r="P120" i="39" s="1"/>
  <c r="K120" i="39"/>
  <c r="J120" i="39"/>
  <c r="I120" i="39"/>
  <c r="R119" i="39"/>
  <c r="Q119" i="39"/>
  <c r="S119" i="39" s="1"/>
  <c r="P119" i="39"/>
  <c r="N119" i="39"/>
  <c r="M119" i="39"/>
  <c r="L119" i="39"/>
  <c r="O119" i="39" s="1"/>
  <c r="K119" i="39"/>
  <c r="J119" i="39"/>
  <c r="I119" i="39"/>
  <c r="S118" i="39"/>
  <c r="R118" i="39"/>
  <c r="Q118" i="39"/>
  <c r="O118" i="39"/>
  <c r="N118" i="39"/>
  <c r="M118" i="39"/>
  <c r="L118" i="39"/>
  <c r="P118" i="39" s="1"/>
  <c r="K118" i="39"/>
  <c r="J118" i="39"/>
  <c r="I118" i="39"/>
  <c r="R117" i="39"/>
  <c r="S117" i="39" s="1"/>
  <c r="Q117" i="39"/>
  <c r="O117" i="39"/>
  <c r="N117" i="39"/>
  <c r="M117" i="39"/>
  <c r="L117" i="39"/>
  <c r="K117" i="39"/>
  <c r="J117" i="39"/>
  <c r="I117" i="39"/>
  <c r="R116" i="39"/>
  <c r="Q116" i="39"/>
  <c r="S116" i="39" s="1"/>
  <c r="N116" i="39"/>
  <c r="M116" i="39"/>
  <c r="O116" i="39" s="1"/>
  <c r="L116" i="39"/>
  <c r="P116" i="39" s="1"/>
  <c r="K116" i="39"/>
  <c r="J116" i="39"/>
  <c r="I116" i="39"/>
  <c r="R115" i="39"/>
  <c r="Q115" i="39"/>
  <c r="S115" i="39" s="1"/>
  <c r="P115" i="39"/>
  <c r="N115" i="39"/>
  <c r="M115" i="39"/>
  <c r="L115" i="39"/>
  <c r="O115" i="39" s="1"/>
  <c r="K115" i="39"/>
  <c r="J115" i="39"/>
  <c r="I115" i="39"/>
  <c r="S114" i="39"/>
  <c r="R114" i="39"/>
  <c r="Q114" i="39"/>
  <c r="O114" i="39"/>
  <c r="N114" i="39"/>
  <c r="M114" i="39"/>
  <c r="L114" i="39"/>
  <c r="P114" i="39" s="1"/>
  <c r="K114" i="39"/>
  <c r="J114" i="39"/>
  <c r="I114" i="39"/>
  <c r="R113" i="39"/>
  <c r="S113" i="39" s="1"/>
  <c r="Q113" i="39"/>
  <c r="O113" i="39"/>
  <c r="N113" i="39"/>
  <c r="M113" i="39"/>
  <c r="L113" i="39"/>
  <c r="K113" i="39"/>
  <c r="J113" i="39"/>
  <c r="I113" i="39"/>
  <c r="R112" i="39"/>
  <c r="Q112" i="39"/>
  <c r="S112" i="39" s="1"/>
  <c r="N112" i="39"/>
  <c r="M112" i="39"/>
  <c r="O112" i="39" s="1"/>
  <c r="L112" i="39"/>
  <c r="P112" i="39" s="1"/>
  <c r="K112" i="39"/>
  <c r="J112" i="39"/>
  <c r="I112" i="39"/>
  <c r="R111" i="39"/>
  <c r="Q111" i="39"/>
  <c r="S111" i="39" s="1"/>
  <c r="P111" i="39"/>
  <c r="N111" i="39"/>
  <c r="M111" i="39"/>
  <c r="L111" i="39"/>
  <c r="O111" i="39" s="1"/>
  <c r="K111" i="39"/>
  <c r="J111" i="39"/>
  <c r="I111" i="39"/>
  <c r="S110" i="39"/>
  <c r="R110" i="39"/>
  <c r="Q110" i="39"/>
  <c r="O110" i="39"/>
  <c r="N110" i="39"/>
  <c r="M110" i="39"/>
  <c r="L110" i="39"/>
  <c r="P110" i="39" s="1"/>
  <c r="K110" i="39"/>
  <c r="J110" i="39"/>
  <c r="I110" i="39"/>
  <c r="R109" i="39"/>
  <c r="S109" i="39" s="1"/>
  <c r="Q109" i="39"/>
  <c r="O109" i="39"/>
  <c r="N109" i="39"/>
  <c r="M109" i="39"/>
  <c r="L109" i="39"/>
  <c r="K109" i="39"/>
  <c r="J109" i="39"/>
  <c r="I109" i="39"/>
  <c r="R108" i="39"/>
  <c r="Q108" i="39"/>
  <c r="S108" i="39" s="1"/>
  <c r="N108" i="39"/>
  <c r="M108" i="39"/>
  <c r="O108" i="39" s="1"/>
  <c r="L108" i="39"/>
  <c r="P108" i="39" s="1"/>
  <c r="K108" i="39"/>
  <c r="J108" i="39"/>
  <c r="I108" i="39"/>
  <c r="R107" i="39"/>
  <c r="Q107" i="39"/>
  <c r="S107" i="39" s="1"/>
  <c r="P107" i="39"/>
  <c r="N107" i="39"/>
  <c r="M107" i="39"/>
  <c r="L107" i="39"/>
  <c r="O107" i="39" s="1"/>
  <c r="K107" i="39"/>
  <c r="J107" i="39"/>
  <c r="I107" i="39"/>
  <c r="S106" i="39"/>
  <c r="R106" i="39"/>
  <c r="Q106" i="39"/>
  <c r="O106" i="39"/>
  <c r="N106" i="39"/>
  <c r="M106" i="39"/>
  <c r="L106" i="39"/>
  <c r="P106" i="39" s="1"/>
  <c r="K106" i="39"/>
  <c r="J106" i="39"/>
  <c r="I106" i="39"/>
  <c r="R105" i="39"/>
  <c r="S105" i="39" s="1"/>
  <c r="Q105" i="39"/>
  <c r="O105" i="39"/>
  <c r="N105" i="39"/>
  <c r="M105" i="39"/>
  <c r="L105" i="39"/>
  <c r="K105" i="39"/>
  <c r="J105" i="39"/>
  <c r="I105" i="39"/>
  <c r="R104" i="39"/>
  <c r="Q104" i="39"/>
  <c r="S104" i="39" s="1"/>
  <c r="N104" i="39"/>
  <c r="M104" i="39"/>
  <c r="O104" i="39" s="1"/>
  <c r="L104" i="39"/>
  <c r="P104" i="39" s="1"/>
  <c r="K104" i="39"/>
  <c r="J104" i="39"/>
  <c r="I104" i="39"/>
  <c r="R103" i="39"/>
  <c r="Q103" i="39"/>
  <c r="S103" i="39" s="1"/>
  <c r="P103" i="39"/>
  <c r="N103" i="39"/>
  <c r="M103" i="39"/>
  <c r="L103" i="39"/>
  <c r="O103" i="39" s="1"/>
  <c r="K103" i="39"/>
  <c r="J103" i="39"/>
  <c r="I103" i="39"/>
  <c r="S102" i="39"/>
  <c r="R102" i="39"/>
  <c r="Q102" i="39"/>
  <c r="O102" i="39"/>
  <c r="N102" i="39"/>
  <c r="M102" i="39"/>
  <c r="L102" i="39"/>
  <c r="P102" i="39" s="1"/>
  <c r="K102" i="39"/>
  <c r="J102" i="39"/>
  <c r="I102" i="39"/>
  <c r="R101" i="39"/>
  <c r="S101" i="39" s="1"/>
  <c r="Q101" i="39"/>
  <c r="O101" i="39"/>
  <c r="N101" i="39"/>
  <c r="M101" i="39"/>
  <c r="L101" i="39"/>
  <c r="K101" i="39"/>
  <c r="J101" i="39"/>
  <c r="I101" i="39"/>
  <c r="R100" i="39"/>
  <c r="Q100" i="39"/>
  <c r="S100" i="39" s="1"/>
  <c r="N100" i="39"/>
  <c r="M100" i="39"/>
  <c r="O100" i="39" s="1"/>
  <c r="L100" i="39"/>
  <c r="P100" i="39" s="1"/>
  <c r="K100" i="39"/>
  <c r="J100" i="39"/>
  <c r="I100" i="39"/>
  <c r="R99" i="39"/>
  <c r="Q99" i="39"/>
  <c r="S99" i="39" s="1"/>
  <c r="P99" i="39"/>
  <c r="N99" i="39"/>
  <c r="M99" i="39"/>
  <c r="L99" i="39"/>
  <c r="O99" i="39" s="1"/>
  <c r="K99" i="39"/>
  <c r="J99" i="39"/>
  <c r="I99" i="39"/>
  <c r="S98" i="39"/>
  <c r="R98" i="39"/>
  <c r="Q98" i="39"/>
  <c r="O98" i="39"/>
  <c r="N98" i="39"/>
  <c r="M98" i="39"/>
  <c r="L98" i="39"/>
  <c r="P98" i="39" s="1"/>
  <c r="K98" i="39"/>
  <c r="J98" i="39"/>
  <c r="I98" i="39"/>
  <c r="R97" i="39"/>
  <c r="S97" i="39" s="1"/>
  <c r="Q97" i="39"/>
  <c r="O97" i="39"/>
  <c r="N97" i="39"/>
  <c r="M97" i="39"/>
  <c r="L97" i="39"/>
  <c r="K97" i="39"/>
  <c r="J97" i="39"/>
  <c r="I97" i="39"/>
  <c r="R96" i="39"/>
  <c r="Q96" i="39"/>
  <c r="S96" i="39" s="1"/>
  <c r="N96" i="39"/>
  <c r="M96" i="39"/>
  <c r="O96" i="39" s="1"/>
  <c r="L96" i="39"/>
  <c r="P96" i="39" s="1"/>
  <c r="K96" i="39"/>
  <c r="J96" i="39"/>
  <c r="I96" i="39"/>
  <c r="R95" i="39"/>
  <c r="Q95" i="39"/>
  <c r="S95" i="39" s="1"/>
  <c r="P95" i="39"/>
  <c r="N95" i="39"/>
  <c r="M95" i="39"/>
  <c r="L95" i="39"/>
  <c r="O95" i="39" s="1"/>
  <c r="K95" i="39"/>
  <c r="J95" i="39"/>
  <c r="I95" i="39"/>
  <c r="S94" i="39"/>
  <c r="R94" i="39"/>
  <c r="Q94" i="39"/>
  <c r="O94" i="39"/>
  <c r="N94" i="39"/>
  <c r="M94" i="39"/>
  <c r="L94" i="39"/>
  <c r="P94" i="39" s="1"/>
  <c r="K94" i="39"/>
  <c r="J94" i="39"/>
  <c r="I94" i="39"/>
  <c r="R93" i="39"/>
  <c r="S93" i="39" s="1"/>
  <c r="Q93" i="39"/>
  <c r="O93" i="39"/>
  <c r="N93" i="39"/>
  <c r="M93" i="39"/>
  <c r="L93" i="39"/>
  <c r="K93" i="39"/>
  <c r="J93" i="39"/>
  <c r="I93" i="39"/>
  <c r="R92" i="39"/>
  <c r="Q92" i="39"/>
  <c r="S92" i="39" s="1"/>
  <c r="N92" i="39"/>
  <c r="M92" i="39"/>
  <c r="O92" i="39" s="1"/>
  <c r="L92" i="39"/>
  <c r="P92" i="39" s="1"/>
  <c r="K92" i="39"/>
  <c r="J92" i="39"/>
  <c r="I92" i="39"/>
  <c r="R91" i="39"/>
  <c r="Q91" i="39"/>
  <c r="S91" i="39" s="1"/>
  <c r="P91" i="39"/>
  <c r="N91" i="39"/>
  <c r="M91" i="39"/>
  <c r="L91" i="39"/>
  <c r="O91" i="39" s="1"/>
  <c r="K91" i="39"/>
  <c r="J91" i="39"/>
  <c r="I91" i="39"/>
  <c r="S90" i="39"/>
  <c r="R90" i="39"/>
  <c r="Q90" i="39"/>
  <c r="O90" i="39"/>
  <c r="N90" i="39"/>
  <c r="M90" i="39"/>
  <c r="L90" i="39"/>
  <c r="P90" i="39" s="1"/>
  <c r="K90" i="39"/>
  <c r="J90" i="39"/>
  <c r="I90" i="39"/>
  <c r="R89" i="39"/>
  <c r="S89" i="39" s="1"/>
  <c r="Q89" i="39"/>
  <c r="O89" i="39"/>
  <c r="N89" i="39"/>
  <c r="M89" i="39"/>
  <c r="L89" i="39"/>
  <c r="K89" i="39"/>
  <c r="J89" i="39"/>
  <c r="I89" i="39"/>
  <c r="R88" i="39"/>
  <c r="Q88" i="39"/>
  <c r="S88" i="39" s="1"/>
  <c r="N88" i="39"/>
  <c r="M88" i="39"/>
  <c r="O88" i="39" s="1"/>
  <c r="L88" i="39"/>
  <c r="P88" i="39" s="1"/>
  <c r="K88" i="39"/>
  <c r="J88" i="39"/>
  <c r="I88" i="39"/>
  <c r="R87" i="39"/>
  <c r="Q87" i="39"/>
  <c r="S87" i="39" s="1"/>
  <c r="P87" i="39"/>
  <c r="N87" i="39"/>
  <c r="M87" i="39"/>
  <c r="L87" i="39"/>
  <c r="O87" i="39" s="1"/>
  <c r="K87" i="39"/>
  <c r="J87" i="39"/>
  <c r="I87" i="39"/>
  <c r="S86" i="39"/>
  <c r="R86" i="39"/>
  <c r="Q86" i="39"/>
  <c r="O86" i="39"/>
  <c r="N86" i="39"/>
  <c r="M86" i="39"/>
  <c r="L86" i="39"/>
  <c r="P86" i="39" s="1"/>
  <c r="K86" i="39"/>
  <c r="J86" i="39"/>
  <c r="I86" i="39"/>
  <c r="R85" i="39"/>
  <c r="S85" i="39" s="1"/>
  <c r="Q85" i="39"/>
  <c r="O85" i="39"/>
  <c r="N85" i="39"/>
  <c r="M85" i="39"/>
  <c r="L85" i="39"/>
  <c r="K85" i="39"/>
  <c r="J85" i="39"/>
  <c r="I85" i="39"/>
  <c r="R84" i="39"/>
  <c r="Q84" i="39"/>
  <c r="S84" i="39" s="1"/>
  <c r="N84" i="39"/>
  <c r="M84" i="39"/>
  <c r="O84" i="39" s="1"/>
  <c r="L84" i="39"/>
  <c r="P84" i="39" s="1"/>
  <c r="K84" i="39"/>
  <c r="J84" i="39"/>
  <c r="I84" i="39"/>
  <c r="R83" i="39"/>
  <c r="Q83" i="39"/>
  <c r="S83" i="39" s="1"/>
  <c r="P83" i="39"/>
  <c r="N83" i="39"/>
  <c r="M83" i="39"/>
  <c r="L83" i="39"/>
  <c r="O83" i="39" s="1"/>
  <c r="K83" i="39"/>
  <c r="J83" i="39"/>
  <c r="I83" i="39"/>
  <c r="S82" i="39"/>
  <c r="R82" i="39"/>
  <c r="Q82" i="39"/>
  <c r="O82" i="39"/>
  <c r="N82" i="39"/>
  <c r="M82" i="39"/>
  <c r="L82" i="39"/>
  <c r="P82" i="39" s="1"/>
  <c r="K82" i="39"/>
  <c r="J82" i="39"/>
  <c r="I82" i="39"/>
  <c r="R81" i="39"/>
  <c r="S81" i="39" s="1"/>
  <c r="Q81" i="39"/>
  <c r="O81" i="39"/>
  <c r="N81" i="39"/>
  <c r="M81" i="39"/>
  <c r="L81" i="39"/>
  <c r="K81" i="39"/>
  <c r="J81" i="39"/>
  <c r="I81" i="39"/>
  <c r="R80" i="39"/>
  <c r="Q80" i="39"/>
  <c r="S80" i="39" s="1"/>
  <c r="N80" i="39"/>
  <c r="M80" i="39"/>
  <c r="O80" i="39" s="1"/>
  <c r="L80" i="39"/>
  <c r="P80" i="39" s="1"/>
  <c r="K80" i="39"/>
  <c r="J80" i="39"/>
  <c r="I80" i="39"/>
  <c r="R79" i="39"/>
  <c r="Q79" i="39"/>
  <c r="S79" i="39" s="1"/>
  <c r="P79" i="39"/>
  <c r="N79" i="39"/>
  <c r="M79" i="39"/>
  <c r="L79" i="39"/>
  <c r="O79" i="39" s="1"/>
  <c r="K79" i="39"/>
  <c r="J79" i="39"/>
  <c r="I79" i="39"/>
  <c r="S78" i="39"/>
  <c r="R78" i="39"/>
  <c r="Q78" i="39"/>
  <c r="O78" i="39"/>
  <c r="N78" i="39"/>
  <c r="M78" i="39"/>
  <c r="L78" i="39"/>
  <c r="P78" i="39" s="1"/>
  <c r="K78" i="39"/>
  <c r="J78" i="39"/>
  <c r="I78" i="39"/>
  <c r="R77" i="39"/>
  <c r="S77" i="39" s="1"/>
  <c r="Q77" i="39"/>
  <c r="O77" i="39"/>
  <c r="N77" i="39"/>
  <c r="M77" i="39"/>
  <c r="L77" i="39"/>
  <c r="K77" i="39"/>
  <c r="J77" i="39"/>
  <c r="I77" i="39"/>
  <c r="R76" i="39"/>
  <c r="Q76" i="39"/>
  <c r="S76" i="39" s="1"/>
  <c r="N76" i="39"/>
  <c r="M76" i="39"/>
  <c r="O76" i="39" s="1"/>
  <c r="L76" i="39"/>
  <c r="P76" i="39" s="1"/>
  <c r="K76" i="39"/>
  <c r="J76" i="39"/>
  <c r="I76" i="39"/>
  <c r="R75" i="39"/>
  <c r="Q75" i="39"/>
  <c r="S75" i="39" s="1"/>
  <c r="P75" i="39"/>
  <c r="N75" i="39"/>
  <c r="M75" i="39"/>
  <c r="L75" i="39"/>
  <c r="O75" i="39" s="1"/>
  <c r="K75" i="39"/>
  <c r="J75" i="39"/>
  <c r="I75" i="39"/>
  <c r="S74" i="39"/>
  <c r="R74" i="39"/>
  <c r="Q74" i="39"/>
  <c r="O74" i="39"/>
  <c r="N74" i="39"/>
  <c r="M74" i="39"/>
  <c r="L74" i="39"/>
  <c r="P74" i="39" s="1"/>
  <c r="K74" i="39"/>
  <c r="J74" i="39"/>
  <c r="I74" i="39"/>
  <c r="R73" i="39"/>
  <c r="S73" i="39" s="1"/>
  <c r="Q73" i="39"/>
  <c r="O73" i="39"/>
  <c r="N73" i="39"/>
  <c r="M73" i="39"/>
  <c r="L73" i="39"/>
  <c r="K73" i="39"/>
  <c r="J73" i="39"/>
  <c r="I73" i="39"/>
  <c r="R72" i="39"/>
  <c r="Q72" i="39"/>
  <c r="S72" i="39" s="1"/>
  <c r="N72" i="39"/>
  <c r="M72" i="39"/>
  <c r="O72" i="39" s="1"/>
  <c r="L72" i="39"/>
  <c r="P72" i="39" s="1"/>
  <c r="K72" i="39"/>
  <c r="J72" i="39"/>
  <c r="I72" i="39"/>
  <c r="R71" i="39"/>
  <c r="Q71" i="39"/>
  <c r="S71" i="39" s="1"/>
  <c r="P71" i="39"/>
  <c r="N71" i="39"/>
  <c r="M71" i="39"/>
  <c r="L71" i="39"/>
  <c r="O71" i="39" s="1"/>
  <c r="K71" i="39"/>
  <c r="J71" i="39"/>
  <c r="I71" i="39"/>
  <c r="S70" i="39"/>
  <c r="R70" i="39"/>
  <c r="Q70" i="39"/>
  <c r="O70" i="39"/>
  <c r="N70" i="39"/>
  <c r="M70" i="39"/>
  <c r="L70" i="39"/>
  <c r="P70" i="39" s="1"/>
  <c r="K70" i="39"/>
  <c r="J70" i="39"/>
  <c r="I70" i="39"/>
  <c r="R69" i="39"/>
  <c r="S69" i="39" s="1"/>
  <c r="Q69" i="39"/>
  <c r="O69" i="39"/>
  <c r="N69" i="39"/>
  <c r="M69" i="39"/>
  <c r="L69" i="39"/>
  <c r="K69" i="39"/>
  <c r="J69" i="39"/>
  <c r="I69" i="39"/>
  <c r="R68" i="39"/>
  <c r="Q68" i="39"/>
  <c r="S68" i="39" s="1"/>
  <c r="N68" i="39"/>
  <c r="M68" i="39"/>
  <c r="O68" i="39" s="1"/>
  <c r="L68" i="39"/>
  <c r="P68" i="39" s="1"/>
  <c r="K68" i="39"/>
  <c r="J68" i="39"/>
  <c r="I68" i="39"/>
  <c r="R67" i="39"/>
  <c r="Q67" i="39"/>
  <c r="S67" i="39" s="1"/>
  <c r="P67" i="39"/>
  <c r="N67" i="39"/>
  <c r="M67" i="39"/>
  <c r="L67" i="39"/>
  <c r="O67" i="39" s="1"/>
  <c r="K67" i="39"/>
  <c r="J67" i="39"/>
  <c r="I67" i="39"/>
  <c r="S66" i="39"/>
  <c r="R66" i="39"/>
  <c r="Q66" i="39"/>
  <c r="O66" i="39"/>
  <c r="N66" i="39"/>
  <c r="M66" i="39"/>
  <c r="L66" i="39"/>
  <c r="P66" i="39" s="1"/>
  <c r="K66" i="39"/>
  <c r="J66" i="39"/>
  <c r="I66" i="39"/>
  <c r="R65" i="39"/>
  <c r="S65" i="39" s="1"/>
  <c r="Q65" i="39"/>
  <c r="O65" i="39"/>
  <c r="N65" i="39"/>
  <c r="M65" i="39"/>
  <c r="L65" i="39"/>
  <c r="K65" i="39"/>
  <c r="J65" i="39"/>
  <c r="I65" i="39"/>
  <c r="R64" i="39"/>
  <c r="Q64" i="39"/>
  <c r="S64" i="39" s="1"/>
  <c r="N64" i="39"/>
  <c r="M64" i="39"/>
  <c r="O64" i="39" s="1"/>
  <c r="L64" i="39"/>
  <c r="P64" i="39" s="1"/>
  <c r="K64" i="39"/>
  <c r="J64" i="39"/>
  <c r="I64" i="39"/>
  <c r="R63" i="39"/>
  <c r="Q63" i="39"/>
  <c r="S63" i="39" s="1"/>
  <c r="P63" i="39"/>
  <c r="N63" i="39"/>
  <c r="M63" i="39"/>
  <c r="L63" i="39"/>
  <c r="O63" i="39" s="1"/>
  <c r="K63" i="39"/>
  <c r="J63" i="39"/>
  <c r="I63" i="39"/>
  <c r="S62" i="39"/>
  <c r="R62" i="39"/>
  <c r="Q62" i="39"/>
  <c r="O62" i="39"/>
  <c r="N62" i="39"/>
  <c r="M62" i="39"/>
  <c r="L62" i="39"/>
  <c r="P62" i="39" s="1"/>
  <c r="K62" i="39"/>
  <c r="J62" i="39"/>
  <c r="I62" i="39"/>
  <c r="R61" i="39"/>
  <c r="S61" i="39" s="1"/>
  <c r="Q61" i="39"/>
  <c r="O61" i="39"/>
  <c r="N61" i="39"/>
  <c r="M61" i="39"/>
  <c r="L61" i="39"/>
  <c r="K61" i="39"/>
  <c r="J61" i="39"/>
  <c r="I61" i="39"/>
  <c r="R60" i="39"/>
  <c r="Q60" i="39"/>
  <c r="S60" i="39" s="1"/>
  <c r="N60" i="39"/>
  <c r="M60" i="39"/>
  <c r="O60" i="39" s="1"/>
  <c r="L60" i="39"/>
  <c r="P60" i="39" s="1"/>
  <c r="K60" i="39"/>
  <c r="J60" i="39"/>
  <c r="I60" i="39"/>
  <c r="R59" i="39"/>
  <c r="Q59" i="39"/>
  <c r="S59" i="39" s="1"/>
  <c r="P59" i="39"/>
  <c r="N59" i="39"/>
  <c r="M59" i="39"/>
  <c r="L59" i="39"/>
  <c r="O59" i="39" s="1"/>
  <c r="K59" i="39"/>
  <c r="J59" i="39"/>
  <c r="I59" i="39"/>
  <c r="S58" i="39"/>
  <c r="R58" i="39"/>
  <c r="Q58" i="39"/>
  <c r="O58" i="39"/>
  <c r="N58" i="39"/>
  <c r="M58" i="39"/>
  <c r="L58" i="39"/>
  <c r="P58" i="39" s="1"/>
  <c r="K58" i="39"/>
  <c r="J58" i="39"/>
  <c r="I58" i="39"/>
  <c r="R57" i="39"/>
  <c r="S57" i="39" s="1"/>
  <c r="Q57" i="39"/>
  <c r="O57" i="39"/>
  <c r="N57" i="39"/>
  <c r="M57" i="39"/>
  <c r="L57" i="39"/>
  <c r="K57" i="39"/>
  <c r="J57" i="39"/>
  <c r="I57" i="39"/>
  <c r="R56" i="39"/>
  <c r="Q56" i="39"/>
  <c r="S56" i="39" s="1"/>
  <c r="N56" i="39"/>
  <c r="M56" i="39"/>
  <c r="O56" i="39" s="1"/>
  <c r="L56" i="39"/>
  <c r="P56" i="39" s="1"/>
  <c r="K56" i="39"/>
  <c r="J56" i="39"/>
  <c r="I56" i="39"/>
  <c r="R55" i="39"/>
  <c r="Q55" i="39"/>
  <c r="S55" i="39" s="1"/>
  <c r="P55" i="39"/>
  <c r="N55" i="39"/>
  <c r="M55" i="39"/>
  <c r="L55" i="39"/>
  <c r="O55" i="39" s="1"/>
  <c r="K55" i="39"/>
  <c r="J55" i="39"/>
  <c r="I55" i="39"/>
  <c r="S54" i="39"/>
  <c r="R54" i="39"/>
  <c r="Q54" i="39"/>
  <c r="O54" i="39"/>
  <c r="N54" i="39"/>
  <c r="M54" i="39"/>
  <c r="L54" i="39"/>
  <c r="P54" i="39" s="1"/>
  <c r="K54" i="39"/>
  <c r="J54" i="39"/>
  <c r="I54" i="39"/>
  <c r="R53" i="39"/>
  <c r="S53" i="39" s="1"/>
  <c r="Q53" i="39"/>
  <c r="O53" i="39"/>
  <c r="N53" i="39"/>
  <c r="M53" i="39"/>
  <c r="L53" i="39"/>
  <c r="K53" i="39"/>
  <c r="J53" i="39"/>
  <c r="I53" i="39"/>
  <c r="R52" i="39"/>
  <c r="Q52" i="39"/>
  <c r="S52" i="39" s="1"/>
  <c r="N52" i="39"/>
  <c r="M52" i="39"/>
  <c r="O52" i="39" s="1"/>
  <c r="L52" i="39"/>
  <c r="P52" i="39" s="1"/>
  <c r="K52" i="39"/>
  <c r="J52" i="39"/>
  <c r="I52" i="39"/>
  <c r="R51" i="39"/>
  <c r="Q51" i="39"/>
  <c r="S51" i="39" s="1"/>
  <c r="P51" i="39"/>
  <c r="N51" i="39"/>
  <c r="M51" i="39"/>
  <c r="L51" i="39"/>
  <c r="O51" i="39" s="1"/>
  <c r="K51" i="39"/>
  <c r="J51" i="39"/>
  <c r="I51" i="39"/>
  <c r="S50" i="39"/>
  <c r="R50" i="39"/>
  <c r="Q50" i="39"/>
  <c r="O50" i="39"/>
  <c r="N50" i="39"/>
  <c r="M50" i="39"/>
  <c r="L50" i="39"/>
  <c r="P50" i="39" s="1"/>
  <c r="K50" i="39"/>
  <c r="J50" i="39"/>
  <c r="I50" i="39"/>
  <c r="R49" i="39"/>
  <c r="S49" i="39" s="1"/>
  <c r="Q49" i="39"/>
  <c r="O49" i="39"/>
  <c r="N49" i="39"/>
  <c r="M49" i="39"/>
  <c r="L49" i="39"/>
  <c r="K49" i="39"/>
  <c r="J49" i="39"/>
  <c r="I49" i="39"/>
  <c r="R48" i="39"/>
  <c r="Q48" i="39"/>
  <c r="S48" i="39" s="1"/>
  <c r="N48" i="39"/>
  <c r="M48" i="39"/>
  <c r="O48" i="39" s="1"/>
  <c r="L48" i="39"/>
  <c r="P48" i="39" s="1"/>
  <c r="K48" i="39"/>
  <c r="J48" i="39"/>
  <c r="I48" i="39"/>
  <c r="R47" i="39"/>
  <c r="Q47" i="39"/>
  <c r="S47" i="39" s="1"/>
  <c r="P47" i="39"/>
  <c r="N47" i="39"/>
  <c r="M47" i="39"/>
  <c r="L47" i="39"/>
  <c r="O47" i="39" s="1"/>
  <c r="K47" i="39"/>
  <c r="J47" i="39"/>
  <c r="I47" i="39"/>
  <c r="S46" i="39"/>
  <c r="R46" i="39"/>
  <c r="Q46" i="39"/>
  <c r="O46" i="39"/>
  <c r="N46" i="39"/>
  <c r="M46" i="39"/>
  <c r="L46" i="39"/>
  <c r="P46" i="39" s="1"/>
  <c r="K46" i="39"/>
  <c r="J46" i="39"/>
  <c r="I46" i="39"/>
  <c r="R45" i="39"/>
  <c r="S45" i="39" s="1"/>
  <c r="Q45" i="39"/>
  <c r="O45" i="39"/>
  <c r="N45" i="39"/>
  <c r="M45" i="39"/>
  <c r="L45" i="39"/>
  <c r="K45" i="39"/>
  <c r="J45" i="39"/>
  <c r="I45" i="39"/>
  <c r="R44" i="39"/>
  <c r="Q44" i="39"/>
  <c r="S44" i="39" s="1"/>
  <c r="N44" i="39"/>
  <c r="M44" i="39"/>
  <c r="O44" i="39" s="1"/>
  <c r="L44" i="39"/>
  <c r="P44" i="39" s="1"/>
  <c r="K44" i="39"/>
  <c r="J44" i="39"/>
  <c r="I44" i="39"/>
  <c r="R43" i="39"/>
  <c r="Q43" i="39"/>
  <c r="S43" i="39" s="1"/>
  <c r="P43" i="39"/>
  <c r="N43" i="39"/>
  <c r="M43" i="39"/>
  <c r="L43" i="39"/>
  <c r="O43" i="39" s="1"/>
  <c r="K43" i="39"/>
  <c r="J43" i="39"/>
  <c r="I43" i="39"/>
  <c r="AA42" i="39"/>
  <c r="R42" i="39"/>
  <c r="Q42" i="39"/>
  <c r="S42" i="39" s="1"/>
  <c r="N42" i="39"/>
  <c r="M42" i="39"/>
  <c r="O42" i="39" s="1"/>
  <c r="L42" i="39"/>
  <c r="P42" i="39" s="1"/>
  <c r="K42" i="39"/>
  <c r="J42" i="39"/>
  <c r="I42" i="39"/>
  <c r="R41" i="39"/>
  <c r="Q41" i="39"/>
  <c r="S41" i="39" s="1"/>
  <c r="P41" i="39"/>
  <c r="N41" i="39"/>
  <c r="M41" i="39"/>
  <c r="L41" i="39"/>
  <c r="O41" i="39" s="1"/>
  <c r="K41" i="39"/>
  <c r="J41" i="39"/>
  <c r="I41" i="39"/>
  <c r="S40" i="39"/>
  <c r="R40" i="39"/>
  <c r="Q40" i="39"/>
  <c r="O40" i="39"/>
  <c r="N40" i="39"/>
  <c r="M40" i="39"/>
  <c r="L40" i="39"/>
  <c r="P40" i="39" s="1"/>
  <c r="K40" i="39"/>
  <c r="J40" i="39"/>
  <c r="I40" i="39"/>
  <c r="M39" i="39"/>
  <c r="O39" i="39" s="1"/>
  <c r="L39" i="39"/>
  <c r="K39" i="39"/>
  <c r="J39" i="39"/>
  <c r="I39" i="39"/>
  <c r="M38" i="39"/>
  <c r="L38" i="39"/>
  <c r="O38" i="39" s="1"/>
  <c r="K38" i="39"/>
  <c r="J38" i="39"/>
  <c r="I38" i="39"/>
  <c r="M37" i="39"/>
  <c r="O37" i="39" s="1"/>
  <c r="L37" i="39"/>
  <c r="K37" i="39"/>
  <c r="J37" i="39"/>
  <c r="I37" i="39"/>
  <c r="M36" i="39"/>
  <c r="L36" i="39"/>
  <c r="O36" i="39" s="1"/>
  <c r="K36" i="39"/>
  <c r="J36" i="39"/>
  <c r="I36" i="39"/>
  <c r="M35" i="39"/>
  <c r="O35" i="39" s="1"/>
  <c r="L35" i="39"/>
  <c r="K35" i="39"/>
  <c r="J35" i="39"/>
  <c r="I35" i="39"/>
  <c r="M34" i="39"/>
  <c r="L34" i="39"/>
  <c r="O34" i="39" s="1"/>
  <c r="K34" i="39"/>
  <c r="J34" i="39"/>
  <c r="I34" i="39"/>
  <c r="M33" i="39"/>
  <c r="O33" i="39" s="1"/>
  <c r="L33" i="39"/>
  <c r="K33" i="39"/>
  <c r="J33" i="39"/>
  <c r="I33" i="39"/>
  <c r="M32" i="39"/>
  <c r="L32" i="39"/>
  <c r="O32" i="39" s="1"/>
  <c r="K32" i="39"/>
  <c r="J32" i="39"/>
  <c r="I32" i="39"/>
  <c r="M31" i="39"/>
  <c r="O31" i="39" s="1"/>
  <c r="L31" i="39"/>
  <c r="K31" i="39"/>
  <c r="J31" i="39"/>
  <c r="I31" i="39"/>
  <c r="M30" i="39"/>
  <c r="L30" i="39"/>
  <c r="O30" i="39" s="1"/>
  <c r="K30" i="39"/>
  <c r="J30" i="39"/>
  <c r="I30" i="39"/>
  <c r="M29" i="39"/>
  <c r="O29" i="39" s="1"/>
  <c r="L29" i="39"/>
  <c r="K29" i="39"/>
  <c r="J29" i="39"/>
  <c r="I29" i="39"/>
  <c r="M28" i="39"/>
  <c r="L28" i="39"/>
  <c r="O28" i="39" s="1"/>
  <c r="I28" i="39"/>
  <c r="M27" i="39"/>
  <c r="L27" i="39"/>
  <c r="O27" i="39" s="1"/>
  <c r="I27" i="39"/>
  <c r="M26" i="39"/>
  <c r="L26" i="39"/>
  <c r="O26" i="39" s="1"/>
  <c r="I26" i="39"/>
  <c r="M25" i="39"/>
  <c r="L25" i="39"/>
  <c r="O25" i="39" s="1"/>
  <c r="I25" i="39"/>
  <c r="M24" i="39"/>
  <c r="L24" i="39"/>
  <c r="O24" i="39" s="1"/>
  <c r="I24" i="39"/>
  <c r="M23" i="39"/>
  <c r="L23" i="39"/>
  <c r="O23" i="39" s="1"/>
  <c r="I23" i="39"/>
  <c r="M22" i="39"/>
  <c r="L22" i="39"/>
  <c r="O22" i="39" s="1"/>
  <c r="I22" i="39"/>
  <c r="M21" i="39"/>
  <c r="L21" i="39"/>
  <c r="O21" i="39" s="1"/>
  <c r="I21" i="39"/>
  <c r="M20" i="39"/>
  <c r="L20" i="39"/>
  <c r="O20" i="39" s="1"/>
  <c r="I20" i="39"/>
  <c r="M19" i="39"/>
  <c r="L19" i="39"/>
  <c r="O19" i="39" s="1"/>
  <c r="I19" i="39"/>
  <c r="M18" i="39"/>
  <c r="L18" i="39"/>
  <c r="O18" i="39" s="1"/>
  <c r="I18" i="39"/>
  <c r="M17" i="39"/>
  <c r="L17" i="39"/>
  <c r="O17" i="39" s="1"/>
  <c r="I17" i="39"/>
  <c r="M16" i="39"/>
  <c r="L16" i="39"/>
  <c r="O16" i="39" s="1"/>
  <c r="I16" i="39"/>
  <c r="I15" i="39"/>
  <c r="I14" i="39"/>
  <c r="I13" i="39"/>
  <c r="I12" i="39"/>
  <c r="I11" i="39"/>
  <c r="I10" i="39"/>
  <c r="I9" i="39"/>
  <c r="I8" i="39"/>
  <c r="I7" i="39"/>
  <c r="I6" i="39"/>
  <c r="H32" i="38"/>
  <c r="E31" i="38"/>
  <c r="D31" i="38"/>
  <c r="F31" i="38" s="1"/>
  <c r="C31" i="38"/>
  <c r="E30" i="38"/>
  <c r="F30" i="38" s="1"/>
  <c r="D30" i="38"/>
  <c r="C30" i="38"/>
  <c r="F29" i="38"/>
  <c r="E29" i="38"/>
  <c r="D29" i="38"/>
  <c r="C29" i="38"/>
  <c r="E28" i="38"/>
  <c r="D28" i="38"/>
  <c r="F28" i="38" s="1"/>
  <c r="C28" i="38"/>
  <c r="E27" i="38"/>
  <c r="D27" i="38"/>
  <c r="F27" i="38" s="1"/>
  <c r="C27" i="38"/>
  <c r="E26" i="38"/>
  <c r="F26" i="38" s="1"/>
  <c r="D26" i="38"/>
  <c r="C26" i="38"/>
  <c r="F25" i="38"/>
  <c r="E25" i="38"/>
  <c r="D25" i="38"/>
  <c r="C25" i="38"/>
  <c r="E24" i="38"/>
  <c r="D24" i="38"/>
  <c r="F24" i="38" s="1"/>
  <c r="G24" i="38" s="1"/>
  <c r="C24" i="38"/>
  <c r="E23" i="38"/>
  <c r="D23" i="38"/>
  <c r="F23" i="38" s="1"/>
  <c r="C23" i="38"/>
  <c r="E22" i="38"/>
  <c r="F22" i="38" s="1"/>
  <c r="D22" i="38"/>
  <c r="C22" i="38"/>
  <c r="F21" i="38"/>
  <c r="E21" i="38"/>
  <c r="D21" i="38"/>
  <c r="C21" i="38"/>
  <c r="E20" i="38"/>
  <c r="D20" i="38"/>
  <c r="F20" i="38" s="1"/>
  <c r="C20" i="38"/>
  <c r="E19" i="38"/>
  <c r="D19" i="38"/>
  <c r="F19" i="38" s="1"/>
  <c r="C19" i="38"/>
  <c r="E18" i="38"/>
  <c r="F18" i="38" s="1"/>
  <c r="G18" i="38" s="1"/>
  <c r="D18" i="38"/>
  <c r="C18" i="38"/>
  <c r="F17" i="38"/>
  <c r="E17" i="38"/>
  <c r="D17" i="38"/>
  <c r="C17" i="38"/>
  <c r="E16" i="38"/>
  <c r="D16" i="38"/>
  <c r="F16" i="38" s="1"/>
  <c r="C16" i="38"/>
  <c r="E15" i="38"/>
  <c r="D15" i="38"/>
  <c r="F15" i="38" s="1"/>
  <c r="C15" i="38"/>
  <c r="E14" i="38"/>
  <c r="F14" i="38" s="1"/>
  <c r="D14" i="38"/>
  <c r="C14" i="38"/>
  <c r="F13" i="38"/>
  <c r="E13" i="38"/>
  <c r="D13" i="38"/>
  <c r="C13" i="38"/>
  <c r="E12" i="38"/>
  <c r="D12" i="38"/>
  <c r="F12" i="38" s="1"/>
  <c r="C12" i="38"/>
  <c r="E11" i="38"/>
  <c r="D11" i="38"/>
  <c r="F11" i="38" s="1"/>
  <c r="C11" i="38"/>
  <c r="E10" i="38"/>
  <c r="F10" i="38" s="1"/>
  <c r="D10" i="38"/>
  <c r="C10" i="38"/>
  <c r="F9" i="38"/>
  <c r="E9" i="38"/>
  <c r="D9" i="38"/>
  <c r="C9" i="38"/>
  <c r="E8" i="38"/>
  <c r="D8" i="38"/>
  <c r="F8" i="38" s="1"/>
  <c r="G8" i="38" s="1"/>
  <c r="C8" i="38"/>
  <c r="E7" i="38"/>
  <c r="D7" i="38"/>
  <c r="F7" i="38" s="1"/>
  <c r="C7" i="38"/>
  <c r="E6" i="38"/>
  <c r="F6" i="38" s="1"/>
  <c r="D6" i="38"/>
  <c r="C6" i="38"/>
  <c r="F5" i="38"/>
  <c r="E5" i="38"/>
  <c r="D5" i="38"/>
  <c r="C5" i="38"/>
  <c r="E4" i="38"/>
  <c r="D4" i="38"/>
  <c r="F4" i="38" s="1"/>
  <c r="C32" i="38" s="1"/>
  <c r="C4" i="38"/>
  <c r="O31" i="37"/>
  <c r="K30" i="37"/>
  <c r="M30" i="37" s="1"/>
  <c r="H30" i="37"/>
  <c r="G30" i="37"/>
  <c r="F30" i="37"/>
  <c r="L30" i="37" s="1"/>
  <c r="E30" i="37"/>
  <c r="D30" i="37"/>
  <c r="J30" i="37" s="1"/>
  <c r="K29" i="37"/>
  <c r="H29" i="37"/>
  <c r="G29" i="37"/>
  <c r="F29" i="37"/>
  <c r="L29" i="37" s="1"/>
  <c r="E29" i="37"/>
  <c r="D29" i="37"/>
  <c r="J29" i="37" s="1"/>
  <c r="K28" i="37"/>
  <c r="M28" i="37" s="1"/>
  <c r="H28" i="37"/>
  <c r="G28" i="37"/>
  <c r="F28" i="37"/>
  <c r="L28" i="37" s="1"/>
  <c r="E28" i="37"/>
  <c r="D28" i="37"/>
  <c r="J28" i="37" s="1"/>
  <c r="K27" i="37"/>
  <c r="M27" i="37" s="1"/>
  <c r="H27" i="37"/>
  <c r="G27" i="37"/>
  <c r="F27" i="37"/>
  <c r="L27" i="37" s="1"/>
  <c r="E27" i="37"/>
  <c r="D27" i="37"/>
  <c r="J27" i="37" s="1"/>
  <c r="K26" i="37"/>
  <c r="M26" i="37" s="1"/>
  <c r="H26" i="37"/>
  <c r="G26" i="37"/>
  <c r="F26" i="37"/>
  <c r="L26" i="37" s="1"/>
  <c r="E26" i="37"/>
  <c r="D26" i="37"/>
  <c r="J26" i="37" s="1"/>
  <c r="K25" i="37"/>
  <c r="H25" i="37"/>
  <c r="G25" i="37"/>
  <c r="F25" i="37"/>
  <c r="L25" i="37" s="1"/>
  <c r="E25" i="37"/>
  <c r="D25" i="37"/>
  <c r="J25" i="37" s="1"/>
  <c r="K24" i="37"/>
  <c r="M24" i="37" s="1"/>
  <c r="H24" i="37"/>
  <c r="G24" i="37"/>
  <c r="F24" i="37"/>
  <c r="L24" i="37" s="1"/>
  <c r="E24" i="37"/>
  <c r="D24" i="37"/>
  <c r="J24" i="37" s="1"/>
  <c r="K23" i="37"/>
  <c r="M23" i="37" s="1"/>
  <c r="H23" i="37"/>
  <c r="G23" i="37"/>
  <c r="F23" i="37"/>
  <c r="L23" i="37" s="1"/>
  <c r="E23" i="37"/>
  <c r="D23" i="37"/>
  <c r="J23" i="37" s="1"/>
  <c r="K22" i="37"/>
  <c r="M22" i="37" s="1"/>
  <c r="H22" i="37"/>
  <c r="G22" i="37"/>
  <c r="F22" i="37"/>
  <c r="L22" i="37" s="1"/>
  <c r="E22" i="37"/>
  <c r="D22" i="37"/>
  <c r="J22" i="37" s="1"/>
  <c r="K21" i="37"/>
  <c r="H21" i="37"/>
  <c r="G21" i="37"/>
  <c r="F21" i="37"/>
  <c r="L21" i="37" s="1"/>
  <c r="E21" i="37"/>
  <c r="D21" i="37"/>
  <c r="J21" i="37" s="1"/>
  <c r="K20" i="37"/>
  <c r="M20" i="37" s="1"/>
  <c r="H20" i="37"/>
  <c r="G20" i="37"/>
  <c r="F20" i="37"/>
  <c r="L20" i="37" s="1"/>
  <c r="E20" i="37"/>
  <c r="D20" i="37"/>
  <c r="J20" i="37" s="1"/>
  <c r="K19" i="37"/>
  <c r="M19" i="37" s="1"/>
  <c r="H19" i="37"/>
  <c r="G19" i="37"/>
  <c r="F19" i="37"/>
  <c r="L19" i="37" s="1"/>
  <c r="E19" i="37"/>
  <c r="D19" i="37"/>
  <c r="J19" i="37" s="1"/>
  <c r="K18" i="37"/>
  <c r="M18" i="37" s="1"/>
  <c r="H18" i="37"/>
  <c r="G18" i="37"/>
  <c r="F18" i="37"/>
  <c r="L18" i="37" s="1"/>
  <c r="E18" i="37"/>
  <c r="D18" i="37"/>
  <c r="J18" i="37" s="1"/>
  <c r="K17" i="37"/>
  <c r="H17" i="37"/>
  <c r="G17" i="37"/>
  <c r="F17" i="37"/>
  <c r="L17" i="37" s="1"/>
  <c r="E17" i="37"/>
  <c r="D17" i="37"/>
  <c r="J17" i="37" s="1"/>
  <c r="K16" i="37"/>
  <c r="M16" i="37" s="1"/>
  <c r="H16" i="37"/>
  <c r="G16" i="37"/>
  <c r="F16" i="37"/>
  <c r="L16" i="37" s="1"/>
  <c r="E16" i="37"/>
  <c r="D16" i="37"/>
  <c r="J16" i="37" s="1"/>
  <c r="K15" i="37"/>
  <c r="M15" i="37" s="1"/>
  <c r="H15" i="37"/>
  <c r="G15" i="37"/>
  <c r="F15" i="37"/>
  <c r="L15" i="37" s="1"/>
  <c r="E15" i="37"/>
  <c r="D15" i="37"/>
  <c r="J15" i="37" s="1"/>
  <c r="K14" i="37"/>
  <c r="M14" i="37" s="1"/>
  <c r="H14" i="37"/>
  <c r="G14" i="37"/>
  <c r="F14" i="37"/>
  <c r="L14" i="37" s="1"/>
  <c r="E14" i="37"/>
  <c r="D14" i="37"/>
  <c r="J14" i="37" s="1"/>
  <c r="K13" i="37"/>
  <c r="H13" i="37"/>
  <c r="G13" i="37"/>
  <c r="F13" i="37"/>
  <c r="L13" i="37" s="1"/>
  <c r="E13" i="37"/>
  <c r="D13" i="37"/>
  <c r="J13" i="37" s="1"/>
  <c r="K12" i="37"/>
  <c r="M12" i="37" s="1"/>
  <c r="H12" i="37"/>
  <c r="G12" i="37"/>
  <c r="F12" i="37"/>
  <c r="L12" i="37" s="1"/>
  <c r="E12" i="37"/>
  <c r="D12" i="37"/>
  <c r="J12" i="37" s="1"/>
  <c r="K11" i="37"/>
  <c r="M11" i="37" s="1"/>
  <c r="H11" i="37"/>
  <c r="G11" i="37"/>
  <c r="F11" i="37"/>
  <c r="L11" i="37" s="1"/>
  <c r="E11" i="37"/>
  <c r="D11" i="37"/>
  <c r="J11" i="37" s="1"/>
  <c r="K10" i="37"/>
  <c r="M10" i="37" s="1"/>
  <c r="H10" i="37"/>
  <c r="G10" i="37"/>
  <c r="F10" i="37"/>
  <c r="L10" i="37" s="1"/>
  <c r="E10" i="37"/>
  <c r="D10" i="37"/>
  <c r="J10" i="37" s="1"/>
  <c r="K9" i="37"/>
  <c r="H9" i="37"/>
  <c r="G9" i="37"/>
  <c r="F9" i="37"/>
  <c r="L9" i="37" s="1"/>
  <c r="E9" i="37"/>
  <c r="D9" i="37"/>
  <c r="J9" i="37" s="1"/>
  <c r="K8" i="37"/>
  <c r="M8" i="37" s="1"/>
  <c r="H8" i="37"/>
  <c r="G8" i="37"/>
  <c r="F8" i="37"/>
  <c r="L8" i="37" s="1"/>
  <c r="E8" i="37"/>
  <c r="D8" i="37"/>
  <c r="J8" i="37" s="1"/>
  <c r="K7" i="37"/>
  <c r="M7" i="37" s="1"/>
  <c r="H7" i="37"/>
  <c r="G7" i="37"/>
  <c r="F7" i="37"/>
  <c r="L7" i="37" s="1"/>
  <c r="E7" i="37"/>
  <c r="D7" i="37"/>
  <c r="J7" i="37" s="1"/>
  <c r="K6" i="37"/>
  <c r="M6" i="37" s="1"/>
  <c r="H6" i="37"/>
  <c r="G6" i="37"/>
  <c r="F6" i="37"/>
  <c r="L6" i="37" s="1"/>
  <c r="E6" i="37"/>
  <c r="D6" i="37"/>
  <c r="J6" i="37" s="1"/>
  <c r="K5" i="37"/>
  <c r="H5" i="37"/>
  <c r="G5" i="37"/>
  <c r="F5" i="37"/>
  <c r="L5" i="37" s="1"/>
  <c r="E5" i="37"/>
  <c r="D5" i="37"/>
  <c r="J5" i="37" s="1"/>
  <c r="K4" i="37"/>
  <c r="M4" i="37" s="1"/>
  <c r="H4" i="37"/>
  <c r="G4" i="37"/>
  <c r="F4" i="37"/>
  <c r="L4" i="37" s="1"/>
  <c r="E4" i="37"/>
  <c r="D4" i="37"/>
  <c r="J4" i="37" s="1"/>
  <c r="K3" i="37"/>
  <c r="M3" i="37" s="1"/>
  <c r="H3" i="37"/>
  <c r="G3" i="37"/>
  <c r="F3" i="37"/>
  <c r="L3" i="37" s="1"/>
  <c r="E3" i="37"/>
  <c r="D3" i="37"/>
  <c r="J3" i="37" s="1"/>
  <c r="H504" i="36"/>
  <c r="C504" i="36"/>
  <c r="Q504" i="35"/>
  <c r="N502" i="35"/>
  <c r="M502" i="35"/>
  <c r="O502" i="35" s="1"/>
  <c r="L502" i="35"/>
  <c r="K502" i="35"/>
  <c r="J502" i="35"/>
  <c r="N501" i="35"/>
  <c r="O501" i="35" s="1"/>
  <c r="M501" i="35"/>
  <c r="L501" i="35"/>
  <c r="K501" i="35"/>
  <c r="J501" i="35"/>
  <c r="N500" i="35"/>
  <c r="M500" i="35"/>
  <c r="O500" i="35" s="1"/>
  <c r="L500" i="35"/>
  <c r="K500" i="35"/>
  <c r="J500" i="35"/>
  <c r="N499" i="35"/>
  <c r="M499" i="35"/>
  <c r="L499" i="35"/>
  <c r="K499" i="35"/>
  <c r="J499" i="35"/>
  <c r="N498" i="35"/>
  <c r="M498" i="35"/>
  <c r="O498" i="35" s="1"/>
  <c r="L498" i="35"/>
  <c r="K498" i="35"/>
  <c r="J498" i="35"/>
  <c r="N497" i="35"/>
  <c r="O497" i="35" s="1"/>
  <c r="M497" i="35"/>
  <c r="L497" i="35"/>
  <c r="K497" i="35"/>
  <c r="J497" i="35"/>
  <c r="N496" i="35"/>
  <c r="M496" i="35"/>
  <c r="O496" i="35" s="1"/>
  <c r="L496" i="35"/>
  <c r="K496" i="35"/>
  <c r="J496" i="35"/>
  <c r="N495" i="35"/>
  <c r="M495" i="35"/>
  <c r="L495" i="35"/>
  <c r="K495" i="35"/>
  <c r="J495" i="35"/>
  <c r="N494" i="35"/>
  <c r="M494" i="35"/>
  <c r="O494" i="35" s="1"/>
  <c r="L494" i="35"/>
  <c r="K494" i="35"/>
  <c r="J494" i="35"/>
  <c r="N493" i="35"/>
  <c r="O493" i="35" s="1"/>
  <c r="M493" i="35"/>
  <c r="L493" i="35"/>
  <c r="K493" i="35"/>
  <c r="J493" i="35"/>
  <c r="N492" i="35"/>
  <c r="M492" i="35"/>
  <c r="O492" i="35" s="1"/>
  <c r="L492" i="35"/>
  <c r="K492" i="35"/>
  <c r="J492" i="35"/>
  <c r="N491" i="35"/>
  <c r="M491" i="35"/>
  <c r="L491" i="35"/>
  <c r="K491" i="35"/>
  <c r="J491" i="35"/>
  <c r="N490" i="35"/>
  <c r="M490" i="35"/>
  <c r="O490" i="35" s="1"/>
  <c r="L490" i="35"/>
  <c r="K490" i="35"/>
  <c r="J490" i="35"/>
  <c r="N489" i="35"/>
  <c r="O489" i="35" s="1"/>
  <c r="M489" i="35"/>
  <c r="L489" i="35"/>
  <c r="K489" i="35"/>
  <c r="J489" i="35"/>
  <c r="N488" i="35"/>
  <c r="M488" i="35"/>
  <c r="O488" i="35" s="1"/>
  <c r="L488" i="35"/>
  <c r="K488" i="35"/>
  <c r="J488" i="35"/>
  <c r="N487" i="35"/>
  <c r="M487" i="35"/>
  <c r="L487" i="35"/>
  <c r="K487" i="35"/>
  <c r="J487" i="35"/>
  <c r="N486" i="35"/>
  <c r="M486" i="35"/>
  <c r="O486" i="35" s="1"/>
  <c r="L486" i="35"/>
  <c r="K486" i="35"/>
  <c r="J486" i="35"/>
  <c r="N485" i="35"/>
  <c r="O485" i="35" s="1"/>
  <c r="M485" i="35"/>
  <c r="L485" i="35"/>
  <c r="K485" i="35"/>
  <c r="J485" i="35"/>
  <c r="N484" i="35"/>
  <c r="M484" i="35"/>
  <c r="O484" i="35" s="1"/>
  <c r="L484" i="35"/>
  <c r="K484" i="35"/>
  <c r="J484" i="35"/>
  <c r="N483" i="35"/>
  <c r="M483" i="35"/>
  <c r="L483" i="35"/>
  <c r="K483" i="35"/>
  <c r="J483" i="35"/>
  <c r="N482" i="35"/>
  <c r="M482" i="35"/>
  <c r="O482" i="35" s="1"/>
  <c r="L482" i="35"/>
  <c r="K482" i="35"/>
  <c r="J482" i="35"/>
  <c r="N481" i="35"/>
  <c r="O481" i="35" s="1"/>
  <c r="M481" i="35"/>
  <c r="L481" i="35"/>
  <c r="K481" i="35"/>
  <c r="J481" i="35"/>
  <c r="N480" i="35"/>
  <c r="M480" i="35"/>
  <c r="O480" i="35" s="1"/>
  <c r="L480" i="35"/>
  <c r="K480" i="35"/>
  <c r="J480" i="35"/>
  <c r="N479" i="35"/>
  <c r="M479" i="35"/>
  <c r="L479" i="35"/>
  <c r="K479" i="35"/>
  <c r="J479" i="35"/>
  <c r="N478" i="35"/>
  <c r="M478" i="35"/>
  <c r="O478" i="35" s="1"/>
  <c r="L478" i="35"/>
  <c r="K478" i="35"/>
  <c r="J478" i="35"/>
  <c r="N477" i="35"/>
  <c r="O477" i="35" s="1"/>
  <c r="M477" i="35"/>
  <c r="L477" i="35"/>
  <c r="K477" i="35"/>
  <c r="J477" i="35"/>
  <c r="N476" i="35"/>
  <c r="M476" i="35"/>
  <c r="O476" i="35" s="1"/>
  <c r="L476" i="35"/>
  <c r="K476" i="35"/>
  <c r="J476" i="35"/>
  <c r="N475" i="35"/>
  <c r="M475" i="35"/>
  <c r="L475" i="35"/>
  <c r="K475" i="35"/>
  <c r="J475" i="35"/>
  <c r="N474" i="35"/>
  <c r="M474" i="35"/>
  <c r="O474" i="35" s="1"/>
  <c r="L474" i="35"/>
  <c r="K474" i="35"/>
  <c r="J474" i="35"/>
  <c r="N473" i="35"/>
  <c r="O473" i="35" s="1"/>
  <c r="M473" i="35"/>
  <c r="L473" i="35"/>
  <c r="K473" i="35"/>
  <c r="J473" i="35"/>
  <c r="N472" i="35"/>
  <c r="M472" i="35"/>
  <c r="O472" i="35" s="1"/>
  <c r="L472" i="35"/>
  <c r="K472" i="35"/>
  <c r="J472" i="35"/>
  <c r="N471" i="35"/>
  <c r="M471" i="35"/>
  <c r="L471" i="35"/>
  <c r="K471" i="35"/>
  <c r="J471" i="35"/>
  <c r="N470" i="35"/>
  <c r="M470" i="35"/>
  <c r="O470" i="35" s="1"/>
  <c r="L470" i="35"/>
  <c r="K470" i="35"/>
  <c r="J470" i="35"/>
  <c r="N469" i="35"/>
  <c r="O469" i="35" s="1"/>
  <c r="M469" i="35"/>
  <c r="L469" i="35"/>
  <c r="K469" i="35"/>
  <c r="J469" i="35"/>
  <c r="N468" i="35"/>
  <c r="M468" i="35"/>
  <c r="O468" i="35" s="1"/>
  <c r="L468" i="35"/>
  <c r="K468" i="35"/>
  <c r="J468" i="35"/>
  <c r="N467" i="35"/>
  <c r="M467" i="35"/>
  <c r="L467" i="35"/>
  <c r="K467" i="35"/>
  <c r="J467" i="35"/>
  <c r="N466" i="35"/>
  <c r="M466" i="35"/>
  <c r="O466" i="35" s="1"/>
  <c r="L466" i="35"/>
  <c r="K466" i="35"/>
  <c r="J466" i="35"/>
  <c r="N465" i="35"/>
  <c r="O465" i="35" s="1"/>
  <c r="M465" i="35"/>
  <c r="L465" i="35"/>
  <c r="K465" i="35"/>
  <c r="J465" i="35"/>
  <c r="N464" i="35"/>
  <c r="M464" i="35"/>
  <c r="O464" i="35" s="1"/>
  <c r="L464" i="35"/>
  <c r="K464" i="35"/>
  <c r="J464" i="35"/>
  <c r="N463" i="35"/>
  <c r="M463" i="35"/>
  <c r="L463" i="35"/>
  <c r="K463" i="35"/>
  <c r="J463" i="35"/>
  <c r="N462" i="35"/>
  <c r="M462" i="35"/>
  <c r="O462" i="35" s="1"/>
  <c r="L462" i="35"/>
  <c r="K462" i="35"/>
  <c r="J462" i="35"/>
  <c r="N461" i="35"/>
  <c r="O461" i="35" s="1"/>
  <c r="M461" i="35"/>
  <c r="L461" i="35"/>
  <c r="K461" i="35"/>
  <c r="J461" i="35"/>
  <c r="N460" i="35"/>
  <c r="M460" i="35"/>
  <c r="O460" i="35" s="1"/>
  <c r="L460" i="35"/>
  <c r="K460" i="35"/>
  <c r="J460" i="35"/>
  <c r="N459" i="35"/>
  <c r="M459" i="35"/>
  <c r="L459" i="35"/>
  <c r="K459" i="35"/>
  <c r="J459" i="35"/>
  <c r="N458" i="35"/>
  <c r="M458" i="35"/>
  <c r="O458" i="35" s="1"/>
  <c r="L458" i="35"/>
  <c r="K458" i="35"/>
  <c r="J458" i="35"/>
  <c r="N457" i="35"/>
  <c r="O457" i="35" s="1"/>
  <c r="M457" i="35"/>
  <c r="L457" i="35"/>
  <c r="K457" i="35"/>
  <c r="J457" i="35"/>
  <c r="N456" i="35"/>
  <c r="P456" i="35" s="1"/>
  <c r="M456" i="35"/>
  <c r="O456" i="35" s="1"/>
  <c r="L456" i="35"/>
  <c r="K456" i="35"/>
  <c r="J456" i="35"/>
  <c r="N455" i="35"/>
  <c r="M455" i="35"/>
  <c r="L455" i="35"/>
  <c r="K455" i="35"/>
  <c r="J455" i="35"/>
  <c r="N454" i="35"/>
  <c r="M454" i="35"/>
  <c r="O454" i="35" s="1"/>
  <c r="L454" i="35"/>
  <c r="K454" i="35"/>
  <c r="J454" i="35"/>
  <c r="N453" i="35"/>
  <c r="O453" i="35" s="1"/>
  <c r="M453" i="35"/>
  <c r="L453" i="35"/>
  <c r="K453" i="35"/>
  <c r="J453" i="35"/>
  <c r="N452" i="35"/>
  <c r="M452" i="35"/>
  <c r="O452" i="35" s="1"/>
  <c r="L452" i="35"/>
  <c r="K452" i="35"/>
  <c r="J452" i="35"/>
  <c r="N451" i="35"/>
  <c r="M451" i="35"/>
  <c r="L451" i="35"/>
  <c r="K451" i="35"/>
  <c r="J451" i="35"/>
  <c r="N450" i="35"/>
  <c r="M450" i="35"/>
  <c r="O450" i="35" s="1"/>
  <c r="L450" i="35"/>
  <c r="K450" i="35"/>
  <c r="J450" i="35"/>
  <c r="N449" i="35"/>
  <c r="O449" i="35" s="1"/>
  <c r="M449" i="35"/>
  <c r="L449" i="35"/>
  <c r="K449" i="35"/>
  <c r="J449" i="35"/>
  <c r="N448" i="35"/>
  <c r="M448" i="35"/>
  <c r="O448" i="35" s="1"/>
  <c r="L448" i="35"/>
  <c r="K448" i="35"/>
  <c r="J448" i="35"/>
  <c r="N447" i="35"/>
  <c r="M447" i="35"/>
  <c r="L447" i="35"/>
  <c r="K447" i="35"/>
  <c r="J447" i="35"/>
  <c r="N446" i="35"/>
  <c r="M446" i="35"/>
  <c r="O446" i="35" s="1"/>
  <c r="L446" i="35"/>
  <c r="K446" i="35"/>
  <c r="J446" i="35"/>
  <c r="N445" i="35"/>
  <c r="O445" i="35" s="1"/>
  <c r="M445" i="35"/>
  <c r="L445" i="35"/>
  <c r="K445" i="35"/>
  <c r="J445" i="35"/>
  <c r="N444" i="35"/>
  <c r="M444" i="35"/>
  <c r="O444" i="35" s="1"/>
  <c r="L444" i="35"/>
  <c r="K444" i="35"/>
  <c r="J444" i="35"/>
  <c r="N443" i="35"/>
  <c r="M443" i="35"/>
  <c r="L443" i="35"/>
  <c r="K443" i="35"/>
  <c r="J443" i="35"/>
  <c r="N442" i="35"/>
  <c r="M442" i="35"/>
  <c r="O442" i="35" s="1"/>
  <c r="L442" i="35"/>
  <c r="K442" i="35"/>
  <c r="J442" i="35"/>
  <c r="N441" i="35"/>
  <c r="O441" i="35" s="1"/>
  <c r="M441" i="35"/>
  <c r="L441" i="35"/>
  <c r="K441" i="35"/>
  <c r="J441" i="35"/>
  <c r="N440" i="35"/>
  <c r="M440" i="35"/>
  <c r="O440" i="35" s="1"/>
  <c r="L440" i="35"/>
  <c r="K440" i="35"/>
  <c r="J440" i="35"/>
  <c r="N439" i="35"/>
  <c r="M439" i="35"/>
  <c r="L439" i="35"/>
  <c r="K439" i="35"/>
  <c r="J439" i="35"/>
  <c r="N438" i="35"/>
  <c r="M438" i="35"/>
  <c r="O438" i="35" s="1"/>
  <c r="L438" i="35"/>
  <c r="K438" i="35"/>
  <c r="J438" i="35"/>
  <c r="N437" i="35"/>
  <c r="O437" i="35" s="1"/>
  <c r="M437" i="35"/>
  <c r="L437" i="35"/>
  <c r="K437" i="35"/>
  <c r="J437" i="35"/>
  <c r="N436" i="35"/>
  <c r="M436" i="35"/>
  <c r="O436" i="35" s="1"/>
  <c r="L436" i="35"/>
  <c r="K436" i="35"/>
  <c r="J436" i="35"/>
  <c r="N435" i="35"/>
  <c r="P435" i="35" s="1"/>
  <c r="M435" i="35"/>
  <c r="L435" i="35"/>
  <c r="K435" i="35"/>
  <c r="J435" i="35"/>
  <c r="N434" i="35"/>
  <c r="M434" i="35"/>
  <c r="O434" i="35" s="1"/>
  <c r="L434" i="35"/>
  <c r="K434" i="35"/>
  <c r="J434" i="35"/>
  <c r="N433" i="35"/>
  <c r="O433" i="35" s="1"/>
  <c r="M433" i="35"/>
  <c r="L433" i="35"/>
  <c r="K433" i="35"/>
  <c r="J433" i="35"/>
  <c r="N432" i="35"/>
  <c r="M432" i="35"/>
  <c r="O432" i="35" s="1"/>
  <c r="L432" i="35"/>
  <c r="K432" i="35"/>
  <c r="J432" i="35"/>
  <c r="N431" i="35"/>
  <c r="M431" i="35"/>
  <c r="L431" i="35"/>
  <c r="K431" i="35"/>
  <c r="J431" i="35"/>
  <c r="N430" i="35"/>
  <c r="M430" i="35"/>
  <c r="O430" i="35" s="1"/>
  <c r="L430" i="35"/>
  <c r="K430" i="35"/>
  <c r="J430" i="35"/>
  <c r="N429" i="35"/>
  <c r="O429" i="35" s="1"/>
  <c r="M429" i="35"/>
  <c r="L429" i="35"/>
  <c r="K429" i="35"/>
  <c r="J429" i="35"/>
  <c r="N428" i="35"/>
  <c r="M428" i="35"/>
  <c r="O428" i="35" s="1"/>
  <c r="L428" i="35"/>
  <c r="K428" i="35"/>
  <c r="J428" i="35"/>
  <c r="N427" i="35"/>
  <c r="M427" i="35"/>
  <c r="L427" i="35"/>
  <c r="K427" i="35"/>
  <c r="J427" i="35"/>
  <c r="N426" i="35"/>
  <c r="M426" i="35"/>
  <c r="O426" i="35" s="1"/>
  <c r="L426" i="35"/>
  <c r="K426" i="35"/>
  <c r="J426" i="35"/>
  <c r="N425" i="35"/>
  <c r="O425" i="35" s="1"/>
  <c r="M425" i="35"/>
  <c r="L425" i="35"/>
  <c r="K425" i="35"/>
  <c r="J425" i="35"/>
  <c r="N424" i="35"/>
  <c r="M424" i="35"/>
  <c r="O424" i="35" s="1"/>
  <c r="L424" i="35"/>
  <c r="K424" i="35"/>
  <c r="J424" i="35"/>
  <c r="N423" i="35"/>
  <c r="M423" i="35"/>
  <c r="L423" i="35"/>
  <c r="K423" i="35"/>
  <c r="J423" i="35"/>
  <c r="N422" i="35"/>
  <c r="M422" i="35"/>
  <c r="O422" i="35" s="1"/>
  <c r="L422" i="35"/>
  <c r="K422" i="35"/>
  <c r="J422" i="35"/>
  <c r="N421" i="35"/>
  <c r="O421" i="35" s="1"/>
  <c r="M421" i="35"/>
  <c r="L421" i="35"/>
  <c r="K421" i="35"/>
  <c r="J421" i="35"/>
  <c r="N420" i="35"/>
  <c r="M420" i="35"/>
  <c r="O420" i="35" s="1"/>
  <c r="L420" i="35"/>
  <c r="K420" i="35"/>
  <c r="J420" i="35"/>
  <c r="N419" i="35"/>
  <c r="M419" i="35"/>
  <c r="L419" i="35"/>
  <c r="K419" i="35"/>
  <c r="J419" i="35"/>
  <c r="N418" i="35"/>
  <c r="M418" i="35"/>
  <c r="O418" i="35" s="1"/>
  <c r="L418" i="35"/>
  <c r="K418" i="35"/>
  <c r="J418" i="35"/>
  <c r="N417" i="35"/>
  <c r="O417" i="35" s="1"/>
  <c r="M417" i="35"/>
  <c r="L417" i="35"/>
  <c r="K417" i="35"/>
  <c r="J417" i="35"/>
  <c r="N416" i="35"/>
  <c r="M416" i="35"/>
  <c r="O416" i="35" s="1"/>
  <c r="L416" i="35"/>
  <c r="K416" i="35"/>
  <c r="J416" i="35"/>
  <c r="N415" i="35"/>
  <c r="M415" i="35"/>
  <c r="L415" i="35"/>
  <c r="K415" i="35"/>
  <c r="J415" i="35"/>
  <c r="N414" i="35"/>
  <c r="M414" i="35"/>
  <c r="O414" i="35" s="1"/>
  <c r="L414" i="35"/>
  <c r="K414" i="35"/>
  <c r="J414" i="35"/>
  <c r="N413" i="35"/>
  <c r="O413" i="35" s="1"/>
  <c r="M413" i="35"/>
  <c r="L413" i="35"/>
  <c r="K413" i="35"/>
  <c r="J413" i="35"/>
  <c r="N412" i="35"/>
  <c r="M412" i="35"/>
  <c r="O412" i="35" s="1"/>
  <c r="L412" i="35"/>
  <c r="K412" i="35"/>
  <c r="J412" i="35"/>
  <c r="N411" i="35"/>
  <c r="M411" i="35"/>
  <c r="L411" i="35"/>
  <c r="K411" i="35"/>
  <c r="J411" i="35"/>
  <c r="N410" i="35"/>
  <c r="M410" i="35"/>
  <c r="O410" i="35" s="1"/>
  <c r="L410" i="35"/>
  <c r="K410" i="35"/>
  <c r="J410" i="35"/>
  <c r="N409" i="35"/>
  <c r="O409" i="35" s="1"/>
  <c r="M409" i="35"/>
  <c r="L409" i="35"/>
  <c r="K409" i="35"/>
  <c r="J409" i="35"/>
  <c r="N408" i="35"/>
  <c r="M408" i="35"/>
  <c r="O408" i="35" s="1"/>
  <c r="L408" i="35"/>
  <c r="K408" i="35"/>
  <c r="J408" i="35"/>
  <c r="N407" i="35"/>
  <c r="P407" i="35" s="1"/>
  <c r="M407" i="35"/>
  <c r="L407" i="35"/>
  <c r="K407" i="35"/>
  <c r="J407" i="35"/>
  <c r="N406" i="35"/>
  <c r="M406" i="35"/>
  <c r="O406" i="35" s="1"/>
  <c r="L406" i="35"/>
  <c r="K406" i="35"/>
  <c r="J406" i="35"/>
  <c r="N405" i="35"/>
  <c r="O405" i="35" s="1"/>
  <c r="M405" i="35"/>
  <c r="L405" i="35"/>
  <c r="K405" i="35"/>
  <c r="J405" i="35"/>
  <c r="N404" i="35"/>
  <c r="M404" i="35"/>
  <c r="O404" i="35" s="1"/>
  <c r="L404" i="35"/>
  <c r="K404" i="35"/>
  <c r="J404" i="35"/>
  <c r="N403" i="35"/>
  <c r="P403" i="35" s="1"/>
  <c r="M403" i="35"/>
  <c r="L403" i="35"/>
  <c r="K403" i="35"/>
  <c r="J403" i="35"/>
  <c r="N402" i="35"/>
  <c r="M402" i="35"/>
  <c r="O402" i="35" s="1"/>
  <c r="L402" i="35"/>
  <c r="K402" i="35"/>
  <c r="J402" i="35"/>
  <c r="N401" i="35"/>
  <c r="O401" i="35" s="1"/>
  <c r="M401" i="35"/>
  <c r="L401" i="35"/>
  <c r="K401" i="35"/>
  <c r="J401" i="35"/>
  <c r="N400" i="35"/>
  <c r="M400" i="35"/>
  <c r="O400" i="35" s="1"/>
  <c r="L400" i="35"/>
  <c r="K400" i="35"/>
  <c r="J400" i="35"/>
  <c r="N399" i="35"/>
  <c r="M399" i="35"/>
  <c r="L399" i="35"/>
  <c r="K399" i="35"/>
  <c r="J399" i="35"/>
  <c r="N398" i="35"/>
  <c r="M398" i="35"/>
  <c r="O398" i="35" s="1"/>
  <c r="L398" i="35"/>
  <c r="K398" i="35"/>
  <c r="J398" i="35"/>
  <c r="N397" i="35"/>
  <c r="O397" i="35" s="1"/>
  <c r="M397" i="35"/>
  <c r="L397" i="35"/>
  <c r="K397" i="35"/>
  <c r="J397" i="35"/>
  <c r="N396" i="35"/>
  <c r="M396" i="35"/>
  <c r="O396" i="35" s="1"/>
  <c r="L396" i="35"/>
  <c r="K396" i="35"/>
  <c r="J396" i="35"/>
  <c r="N395" i="35"/>
  <c r="M395" i="35"/>
  <c r="L395" i="35"/>
  <c r="K395" i="35"/>
  <c r="J395" i="35"/>
  <c r="N394" i="35"/>
  <c r="M394" i="35"/>
  <c r="O394" i="35" s="1"/>
  <c r="L394" i="35"/>
  <c r="K394" i="35"/>
  <c r="J394" i="35"/>
  <c r="N393" i="35"/>
  <c r="O393" i="35" s="1"/>
  <c r="M393" i="35"/>
  <c r="L393" i="35"/>
  <c r="K393" i="35"/>
  <c r="J393" i="35"/>
  <c r="N392" i="35"/>
  <c r="M392" i="35"/>
  <c r="O392" i="35" s="1"/>
  <c r="L392" i="35"/>
  <c r="K392" i="35"/>
  <c r="J392" i="35"/>
  <c r="N391" i="35"/>
  <c r="M391" i="35"/>
  <c r="L391" i="35"/>
  <c r="K391" i="35"/>
  <c r="J391" i="35"/>
  <c r="N390" i="35"/>
  <c r="M390" i="35"/>
  <c r="O390" i="35" s="1"/>
  <c r="L390" i="35"/>
  <c r="K390" i="35"/>
  <c r="J390" i="35"/>
  <c r="N389" i="35"/>
  <c r="O389" i="35" s="1"/>
  <c r="M389" i="35"/>
  <c r="L389" i="35"/>
  <c r="K389" i="35"/>
  <c r="J389" i="35"/>
  <c r="N388" i="35"/>
  <c r="M388" i="35"/>
  <c r="O388" i="35" s="1"/>
  <c r="L388" i="35"/>
  <c r="K388" i="35"/>
  <c r="J388" i="35"/>
  <c r="N387" i="35"/>
  <c r="M387" i="35"/>
  <c r="L387" i="35"/>
  <c r="K387" i="35"/>
  <c r="J387" i="35"/>
  <c r="N386" i="35"/>
  <c r="M386" i="35"/>
  <c r="O386" i="35" s="1"/>
  <c r="L386" i="35"/>
  <c r="K386" i="35"/>
  <c r="J386" i="35"/>
  <c r="N385" i="35"/>
  <c r="O385" i="35" s="1"/>
  <c r="M385" i="35"/>
  <c r="L385" i="35"/>
  <c r="K385" i="35"/>
  <c r="J385" i="35"/>
  <c r="N384" i="35"/>
  <c r="M384" i="35"/>
  <c r="O384" i="35" s="1"/>
  <c r="L384" i="35"/>
  <c r="K384" i="35"/>
  <c r="J384" i="35"/>
  <c r="N383" i="35"/>
  <c r="M383" i="35"/>
  <c r="L383" i="35"/>
  <c r="K383" i="35"/>
  <c r="J383" i="35"/>
  <c r="N382" i="35"/>
  <c r="M382" i="35"/>
  <c r="O382" i="35" s="1"/>
  <c r="L382" i="35"/>
  <c r="K382" i="35"/>
  <c r="J382" i="35"/>
  <c r="N381" i="35"/>
  <c r="O381" i="35" s="1"/>
  <c r="M381" i="35"/>
  <c r="L381" i="35"/>
  <c r="K381" i="35"/>
  <c r="J381" i="35"/>
  <c r="N380" i="35"/>
  <c r="M380" i="35"/>
  <c r="O380" i="35" s="1"/>
  <c r="L380" i="35"/>
  <c r="K380" i="35"/>
  <c r="J380" i="35"/>
  <c r="N379" i="35"/>
  <c r="M379" i="35"/>
  <c r="L379" i="35"/>
  <c r="K379" i="35"/>
  <c r="J379" i="35"/>
  <c r="N378" i="35"/>
  <c r="M378" i="35"/>
  <c r="O378" i="35" s="1"/>
  <c r="L378" i="35"/>
  <c r="K378" i="35"/>
  <c r="J378" i="35"/>
  <c r="N377" i="35"/>
  <c r="O377" i="35" s="1"/>
  <c r="M377" i="35"/>
  <c r="L377" i="35"/>
  <c r="K377" i="35"/>
  <c r="J377" i="35"/>
  <c r="N376" i="35"/>
  <c r="M376" i="35"/>
  <c r="O376" i="35" s="1"/>
  <c r="L376" i="35"/>
  <c r="K376" i="35"/>
  <c r="J376" i="35"/>
  <c r="N375" i="35"/>
  <c r="M375" i="35"/>
  <c r="L375" i="35"/>
  <c r="K375" i="35"/>
  <c r="J375" i="35"/>
  <c r="N374" i="35"/>
  <c r="M374" i="35"/>
  <c r="O374" i="35" s="1"/>
  <c r="L374" i="35"/>
  <c r="K374" i="35"/>
  <c r="J374" i="35"/>
  <c r="N373" i="35"/>
  <c r="O373" i="35" s="1"/>
  <c r="M373" i="35"/>
  <c r="L373" i="35"/>
  <c r="K373" i="35"/>
  <c r="J373" i="35"/>
  <c r="N372" i="35"/>
  <c r="M372" i="35"/>
  <c r="O372" i="35" s="1"/>
  <c r="L372" i="35"/>
  <c r="K372" i="35"/>
  <c r="J372" i="35"/>
  <c r="N371" i="35"/>
  <c r="M371" i="35"/>
  <c r="L371" i="35"/>
  <c r="K371" i="35"/>
  <c r="J371" i="35"/>
  <c r="N370" i="35"/>
  <c r="M370" i="35"/>
  <c r="O370" i="35" s="1"/>
  <c r="L370" i="35"/>
  <c r="K370" i="35"/>
  <c r="J370" i="35"/>
  <c r="N369" i="35"/>
  <c r="O369" i="35" s="1"/>
  <c r="M369" i="35"/>
  <c r="L369" i="35"/>
  <c r="K369" i="35"/>
  <c r="J369" i="35"/>
  <c r="N368" i="35"/>
  <c r="M368" i="35"/>
  <c r="O368" i="35" s="1"/>
  <c r="L368" i="35"/>
  <c r="K368" i="35"/>
  <c r="J368" i="35"/>
  <c r="N367" i="35"/>
  <c r="M367" i="35"/>
  <c r="L367" i="35"/>
  <c r="K367" i="35"/>
  <c r="J367" i="35"/>
  <c r="N366" i="35"/>
  <c r="M366" i="35"/>
  <c r="O366" i="35" s="1"/>
  <c r="L366" i="35"/>
  <c r="K366" i="35"/>
  <c r="J366" i="35"/>
  <c r="N365" i="35"/>
  <c r="O365" i="35" s="1"/>
  <c r="M365" i="35"/>
  <c r="L365" i="35"/>
  <c r="K365" i="35"/>
  <c r="J365" i="35"/>
  <c r="N364" i="35"/>
  <c r="M364" i="35"/>
  <c r="O364" i="35" s="1"/>
  <c r="L364" i="35"/>
  <c r="K364" i="35"/>
  <c r="J364" i="35"/>
  <c r="N363" i="35"/>
  <c r="M363" i="35"/>
  <c r="L363" i="35"/>
  <c r="K363" i="35"/>
  <c r="J363" i="35"/>
  <c r="N362" i="35"/>
  <c r="M362" i="35"/>
  <c r="O362" i="35" s="1"/>
  <c r="L362" i="35"/>
  <c r="K362" i="35"/>
  <c r="J362" i="35"/>
  <c r="N361" i="35"/>
  <c r="O361" i="35" s="1"/>
  <c r="M361" i="35"/>
  <c r="L361" i="35"/>
  <c r="K361" i="35"/>
  <c r="J361" i="35"/>
  <c r="N360" i="35"/>
  <c r="M360" i="35"/>
  <c r="O360" i="35" s="1"/>
  <c r="L360" i="35"/>
  <c r="K360" i="35"/>
  <c r="J360" i="35"/>
  <c r="N359" i="35"/>
  <c r="M359" i="35"/>
  <c r="L359" i="35"/>
  <c r="K359" i="35"/>
  <c r="J359" i="35"/>
  <c r="N358" i="35"/>
  <c r="M358" i="35"/>
  <c r="O358" i="35" s="1"/>
  <c r="L358" i="35"/>
  <c r="K358" i="35"/>
  <c r="J358" i="35"/>
  <c r="N357" i="35"/>
  <c r="O357" i="35" s="1"/>
  <c r="M357" i="35"/>
  <c r="L357" i="35"/>
  <c r="K357" i="35"/>
  <c r="J357" i="35"/>
  <c r="N356" i="35"/>
  <c r="M356" i="35"/>
  <c r="O356" i="35" s="1"/>
  <c r="L356" i="35"/>
  <c r="K356" i="35"/>
  <c r="J356" i="35"/>
  <c r="N355" i="35"/>
  <c r="M355" i="35"/>
  <c r="L355" i="35"/>
  <c r="K355" i="35"/>
  <c r="J355" i="35"/>
  <c r="N354" i="35"/>
  <c r="M354" i="35"/>
  <c r="O354" i="35" s="1"/>
  <c r="L354" i="35"/>
  <c r="K354" i="35"/>
  <c r="J354" i="35"/>
  <c r="N353" i="35"/>
  <c r="O353" i="35" s="1"/>
  <c r="M353" i="35"/>
  <c r="L353" i="35"/>
  <c r="K353" i="35"/>
  <c r="J353" i="35"/>
  <c r="N352" i="35"/>
  <c r="M352" i="35"/>
  <c r="O352" i="35" s="1"/>
  <c r="L352" i="35"/>
  <c r="K352" i="35"/>
  <c r="J352" i="35"/>
  <c r="N351" i="35"/>
  <c r="M351" i="35"/>
  <c r="L351" i="35"/>
  <c r="K351" i="35"/>
  <c r="J351" i="35"/>
  <c r="N350" i="35"/>
  <c r="M350" i="35"/>
  <c r="O350" i="35" s="1"/>
  <c r="L350" i="35"/>
  <c r="K350" i="35"/>
  <c r="J350" i="35"/>
  <c r="N349" i="35"/>
  <c r="O349" i="35" s="1"/>
  <c r="M349" i="35"/>
  <c r="L349" i="35"/>
  <c r="K349" i="35"/>
  <c r="J349" i="35"/>
  <c r="N348" i="35"/>
  <c r="M348" i="35"/>
  <c r="O348" i="35" s="1"/>
  <c r="L348" i="35"/>
  <c r="K348" i="35"/>
  <c r="J348" i="35"/>
  <c r="N347" i="35"/>
  <c r="M347" i="35"/>
  <c r="L347" i="35"/>
  <c r="K347" i="35"/>
  <c r="J347" i="35"/>
  <c r="N346" i="35"/>
  <c r="M346" i="35"/>
  <c r="O346" i="35" s="1"/>
  <c r="L346" i="35"/>
  <c r="K346" i="35"/>
  <c r="J346" i="35"/>
  <c r="N345" i="35"/>
  <c r="O345" i="35" s="1"/>
  <c r="M345" i="35"/>
  <c r="L345" i="35"/>
  <c r="K345" i="35"/>
  <c r="J345" i="35"/>
  <c r="N344" i="35"/>
  <c r="M344" i="35"/>
  <c r="O344" i="35" s="1"/>
  <c r="L344" i="35"/>
  <c r="K344" i="35"/>
  <c r="J344" i="35"/>
  <c r="N343" i="35"/>
  <c r="P343" i="35" s="1"/>
  <c r="M343" i="35"/>
  <c r="L343" i="35"/>
  <c r="K343" i="35"/>
  <c r="J343" i="35"/>
  <c r="N342" i="35"/>
  <c r="M342" i="35"/>
  <c r="O342" i="35" s="1"/>
  <c r="L342" i="35"/>
  <c r="K342" i="35"/>
  <c r="J342" i="35"/>
  <c r="N341" i="35"/>
  <c r="O341" i="35" s="1"/>
  <c r="M341" i="35"/>
  <c r="L341" i="35"/>
  <c r="K341" i="35"/>
  <c r="J341" i="35"/>
  <c r="N340" i="35"/>
  <c r="M340" i="35"/>
  <c r="O340" i="35" s="1"/>
  <c r="L340" i="35"/>
  <c r="K340" i="35"/>
  <c r="J340" i="35"/>
  <c r="N339" i="35"/>
  <c r="M339" i="35"/>
  <c r="L339" i="35"/>
  <c r="K339" i="35"/>
  <c r="J339" i="35"/>
  <c r="N338" i="35"/>
  <c r="M338" i="35"/>
  <c r="O338" i="35" s="1"/>
  <c r="L338" i="35"/>
  <c r="K338" i="35"/>
  <c r="J338" i="35"/>
  <c r="N337" i="35"/>
  <c r="O337" i="35" s="1"/>
  <c r="M337" i="35"/>
  <c r="L337" i="35"/>
  <c r="K337" i="35"/>
  <c r="J337" i="35"/>
  <c r="N336" i="35"/>
  <c r="M336" i="35"/>
  <c r="O336" i="35" s="1"/>
  <c r="L336" i="35"/>
  <c r="K336" i="35"/>
  <c r="J336" i="35"/>
  <c r="N335" i="35"/>
  <c r="M335" i="35"/>
  <c r="L335" i="35"/>
  <c r="K335" i="35"/>
  <c r="J335" i="35"/>
  <c r="N334" i="35"/>
  <c r="M334" i="35"/>
  <c r="O334" i="35" s="1"/>
  <c r="L334" i="35"/>
  <c r="K334" i="35"/>
  <c r="J334" i="35"/>
  <c r="N333" i="35"/>
  <c r="O333" i="35" s="1"/>
  <c r="M333" i="35"/>
  <c r="L333" i="35"/>
  <c r="K333" i="35"/>
  <c r="J333" i="35"/>
  <c r="N332" i="35"/>
  <c r="M332" i="35"/>
  <c r="O332" i="35" s="1"/>
  <c r="L332" i="35"/>
  <c r="K332" i="35"/>
  <c r="J332" i="35"/>
  <c r="N331" i="35"/>
  <c r="M331" i="35"/>
  <c r="L331" i="35"/>
  <c r="K331" i="35"/>
  <c r="J331" i="35"/>
  <c r="N330" i="35"/>
  <c r="M330" i="35"/>
  <c r="O330" i="35" s="1"/>
  <c r="L330" i="35"/>
  <c r="K330" i="35"/>
  <c r="J330" i="35"/>
  <c r="N329" i="35"/>
  <c r="O329" i="35" s="1"/>
  <c r="M329" i="35"/>
  <c r="L329" i="35"/>
  <c r="K329" i="35"/>
  <c r="J329" i="35"/>
  <c r="N328" i="35"/>
  <c r="M328" i="35"/>
  <c r="O328" i="35" s="1"/>
  <c r="L328" i="35"/>
  <c r="K328" i="35"/>
  <c r="J328" i="35"/>
  <c r="N327" i="35"/>
  <c r="M327" i="35"/>
  <c r="L327" i="35"/>
  <c r="K327" i="35"/>
  <c r="J327" i="35"/>
  <c r="N326" i="35"/>
  <c r="M326" i="35"/>
  <c r="O326" i="35" s="1"/>
  <c r="L326" i="35"/>
  <c r="K326" i="35"/>
  <c r="J326" i="35"/>
  <c r="N325" i="35"/>
  <c r="O325" i="35" s="1"/>
  <c r="M325" i="35"/>
  <c r="L325" i="35"/>
  <c r="K325" i="35"/>
  <c r="J325" i="35"/>
  <c r="N324" i="35"/>
  <c r="M324" i="35"/>
  <c r="O324" i="35" s="1"/>
  <c r="L324" i="35"/>
  <c r="K324" i="35"/>
  <c r="J324" i="35"/>
  <c r="N323" i="35"/>
  <c r="M323" i="35"/>
  <c r="L323" i="35"/>
  <c r="K323" i="35"/>
  <c r="J323" i="35"/>
  <c r="N322" i="35"/>
  <c r="M322" i="35"/>
  <c r="O322" i="35" s="1"/>
  <c r="L322" i="35"/>
  <c r="K322" i="35"/>
  <c r="J322" i="35"/>
  <c r="N321" i="35"/>
  <c r="O321" i="35" s="1"/>
  <c r="M321" i="35"/>
  <c r="L321" i="35"/>
  <c r="K321" i="35"/>
  <c r="J321" i="35"/>
  <c r="N320" i="35"/>
  <c r="M320" i="35"/>
  <c r="O320" i="35" s="1"/>
  <c r="L320" i="35"/>
  <c r="K320" i="35"/>
  <c r="J320" i="35"/>
  <c r="N319" i="35"/>
  <c r="M319" i="35"/>
  <c r="L319" i="35"/>
  <c r="K319" i="35"/>
  <c r="J319" i="35"/>
  <c r="N318" i="35"/>
  <c r="M318" i="35"/>
  <c r="O318" i="35" s="1"/>
  <c r="L318" i="35"/>
  <c r="K318" i="35"/>
  <c r="J318" i="35"/>
  <c r="N317" i="35"/>
  <c r="O317" i="35" s="1"/>
  <c r="M317" i="35"/>
  <c r="L317" i="35"/>
  <c r="K317" i="35"/>
  <c r="J317" i="35"/>
  <c r="N316" i="35"/>
  <c r="M316" i="35"/>
  <c r="O316" i="35" s="1"/>
  <c r="L316" i="35"/>
  <c r="K316" i="35"/>
  <c r="J316" i="35"/>
  <c r="N315" i="35"/>
  <c r="M315" i="35"/>
  <c r="L315" i="35"/>
  <c r="K315" i="35"/>
  <c r="J315" i="35"/>
  <c r="N314" i="35"/>
  <c r="M314" i="35"/>
  <c r="O314" i="35" s="1"/>
  <c r="L314" i="35"/>
  <c r="K314" i="35"/>
  <c r="J314" i="35"/>
  <c r="N313" i="35"/>
  <c r="O313" i="35" s="1"/>
  <c r="M313" i="35"/>
  <c r="L313" i="35"/>
  <c r="K313" i="35"/>
  <c r="J313" i="35"/>
  <c r="N312" i="35"/>
  <c r="M312" i="35"/>
  <c r="O312" i="35" s="1"/>
  <c r="L312" i="35"/>
  <c r="K312" i="35"/>
  <c r="J312" i="35"/>
  <c r="N311" i="35"/>
  <c r="P311" i="35" s="1"/>
  <c r="M311" i="35"/>
  <c r="L311" i="35"/>
  <c r="K311" i="35"/>
  <c r="J311" i="35"/>
  <c r="N310" i="35"/>
  <c r="M310" i="35"/>
  <c r="O310" i="35" s="1"/>
  <c r="L310" i="35"/>
  <c r="K310" i="35"/>
  <c r="J310" i="35"/>
  <c r="N309" i="35"/>
  <c r="O309" i="35" s="1"/>
  <c r="M309" i="35"/>
  <c r="L309" i="35"/>
  <c r="K309" i="35"/>
  <c r="J309" i="35"/>
  <c r="N308" i="35"/>
  <c r="M308" i="35"/>
  <c r="O308" i="35" s="1"/>
  <c r="L308" i="35"/>
  <c r="K308" i="35"/>
  <c r="J308" i="35"/>
  <c r="N307" i="35"/>
  <c r="M307" i="35"/>
  <c r="L307" i="35"/>
  <c r="K307" i="35"/>
  <c r="J307" i="35"/>
  <c r="N306" i="35"/>
  <c r="M306" i="35"/>
  <c r="O306" i="35" s="1"/>
  <c r="L306" i="35"/>
  <c r="K306" i="35"/>
  <c r="J306" i="35"/>
  <c r="N305" i="35"/>
  <c r="O305" i="35" s="1"/>
  <c r="M305" i="35"/>
  <c r="L305" i="35"/>
  <c r="K305" i="35"/>
  <c r="J305" i="35"/>
  <c r="N304" i="35"/>
  <c r="M304" i="35"/>
  <c r="O304" i="35" s="1"/>
  <c r="L304" i="35"/>
  <c r="K304" i="35"/>
  <c r="J304" i="35"/>
  <c r="N303" i="35"/>
  <c r="M303" i="35"/>
  <c r="L303" i="35"/>
  <c r="K303" i="35"/>
  <c r="J303" i="35"/>
  <c r="N302" i="35"/>
  <c r="M302" i="35"/>
  <c r="O302" i="35" s="1"/>
  <c r="L302" i="35"/>
  <c r="K302" i="35"/>
  <c r="J302" i="35"/>
  <c r="N301" i="35"/>
  <c r="O301" i="35" s="1"/>
  <c r="M301" i="35"/>
  <c r="L301" i="35"/>
  <c r="K301" i="35"/>
  <c r="J301" i="35"/>
  <c r="N300" i="35"/>
  <c r="M300" i="35"/>
  <c r="O300" i="35" s="1"/>
  <c r="L300" i="35"/>
  <c r="K300" i="35"/>
  <c r="J300" i="35"/>
  <c r="N299" i="35"/>
  <c r="M299" i="35"/>
  <c r="L299" i="35"/>
  <c r="K299" i="35"/>
  <c r="J299" i="35"/>
  <c r="P298" i="35"/>
  <c r="N298" i="35"/>
  <c r="M298" i="35"/>
  <c r="O298" i="35" s="1"/>
  <c r="L298" i="35"/>
  <c r="K298" i="35"/>
  <c r="J298" i="35"/>
  <c r="N297" i="35"/>
  <c r="O297" i="35" s="1"/>
  <c r="M297" i="35"/>
  <c r="L297" i="35"/>
  <c r="K297" i="35"/>
  <c r="J297" i="35"/>
  <c r="N296" i="35"/>
  <c r="P296" i="35" s="1"/>
  <c r="M296" i="35"/>
  <c r="O296" i="35" s="1"/>
  <c r="L296" i="35"/>
  <c r="K296" i="35"/>
  <c r="J296" i="35"/>
  <c r="N295" i="35"/>
  <c r="M295" i="35"/>
  <c r="O295" i="35" s="1"/>
  <c r="L295" i="35"/>
  <c r="K295" i="35"/>
  <c r="J295" i="35"/>
  <c r="N294" i="35"/>
  <c r="M294" i="35"/>
  <c r="O294" i="35" s="1"/>
  <c r="L294" i="35"/>
  <c r="K294" i="35"/>
  <c r="J294" i="35"/>
  <c r="N293" i="35"/>
  <c r="O293" i="35" s="1"/>
  <c r="M293" i="35"/>
  <c r="L293" i="35"/>
  <c r="K293" i="35"/>
  <c r="J293" i="35"/>
  <c r="N292" i="35"/>
  <c r="M292" i="35"/>
  <c r="O292" i="35" s="1"/>
  <c r="L292" i="35"/>
  <c r="K292" i="35"/>
  <c r="J292" i="35"/>
  <c r="N291" i="35"/>
  <c r="M291" i="35"/>
  <c r="O291" i="35" s="1"/>
  <c r="L291" i="35"/>
  <c r="K291" i="35"/>
  <c r="J291" i="35"/>
  <c r="N290" i="35"/>
  <c r="M290" i="35"/>
  <c r="O290" i="35" s="1"/>
  <c r="L290" i="35"/>
  <c r="K290" i="35"/>
  <c r="J290" i="35"/>
  <c r="N289" i="35"/>
  <c r="O289" i="35" s="1"/>
  <c r="M289" i="35"/>
  <c r="L289" i="35"/>
  <c r="K289" i="35"/>
  <c r="J289" i="35"/>
  <c r="N288" i="35"/>
  <c r="M288" i="35"/>
  <c r="O288" i="35" s="1"/>
  <c r="L288" i="35"/>
  <c r="K288" i="35"/>
  <c r="J288" i="35"/>
  <c r="N287" i="35"/>
  <c r="M287" i="35"/>
  <c r="O287" i="35" s="1"/>
  <c r="L287" i="35"/>
  <c r="K287" i="35"/>
  <c r="J287" i="35"/>
  <c r="N286" i="35"/>
  <c r="M286" i="35"/>
  <c r="O286" i="35" s="1"/>
  <c r="L286" i="35"/>
  <c r="K286" i="35"/>
  <c r="J286" i="35"/>
  <c r="N285" i="35"/>
  <c r="O285" i="35" s="1"/>
  <c r="M285" i="35"/>
  <c r="L285" i="35"/>
  <c r="K285" i="35"/>
  <c r="J285" i="35"/>
  <c r="N284" i="35"/>
  <c r="M284" i="35"/>
  <c r="O284" i="35" s="1"/>
  <c r="L284" i="35"/>
  <c r="K284" i="35"/>
  <c r="J284" i="35"/>
  <c r="N283" i="35"/>
  <c r="M283" i="35"/>
  <c r="O283" i="35" s="1"/>
  <c r="L283" i="35"/>
  <c r="K283" i="35"/>
  <c r="J283" i="35"/>
  <c r="N282" i="35"/>
  <c r="M282" i="35"/>
  <c r="O282" i="35" s="1"/>
  <c r="L282" i="35"/>
  <c r="K282" i="35"/>
  <c r="J282" i="35"/>
  <c r="N281" i="35"/>
  <c r="O281" i="35" s="1"/>
  <c r="M281" i="35"/>
  <c r="L281" i="35"/>
  <c r="K281" i="35"/>
  <c r="J281" i="35"/>
  <c r="N280" i="35"/>
  <c r="M280" i="35"/>
  <c r="O280" i="35" s="1"/>
  <c r="L280" i="35"/>
  <c r="K280" i="35"/>
  <c r="J280" i="35"/>
  <c r="N279" i="35"/>
  <c r="M279" i="35"/>
  <c r="O279" i="35" s="1"/>
  <c r="L279" i="35"/>
  <c r="K279" i="35"/>
  <c r="J279" i="35"/>
  <c r="N278" i="35"/>
  <c r="M278" i="35"/>
  <c r="O278" i="35" s="1"/>
  <c r="L278" i="35"/>
  <c r="K278" i="35"/>
  <c r="J278" i="35"/>
  <c r="P277" i="35"/>
  <c r="N277" i="35"/>
  <c r="O277" i="35" s="1"/>
  <c r="M277" i="35"/>
  <c r="L277" i="35"/>
  <c r="K277" i="35"/>
  <c r="J277" i="35"/>
  <c r="N276" i="35"/>
  <c r="M276" i="35"/>
  <c r="O276" i="35" s="1"/>
  <c r="L276" i="35"/>
  <c r="K276" i="35"/>
  <c r="J276" i="35"/>
  <c r="N275" i="35"/>
  <c r="M275" i="35"/>
  <c r="O275" i="35" s="1"/>
  <c r="L275" i="35"/>
  <c r="K275" i="35"/>
  <c r="J275" i="35"/>
  <c r="N274" i="35"/>
  <c r="M274" i="35"/>
  <c r="O274" i="35" s="1"/>
  <c r="L274" i="35"/>
  <c r="K274" i="35"/>
  <c r="J274" i="35"/>
  <c r="N273" i="35"/>
  <c r="O273" i="35" s="1"/>
  <c r="M273" i="35"/>
  <c r="L273" i="35"/>
  <c r="K273" i="35"/>
  <c r="J273" i="35"/>
  <c r="N272" i="35"/>
  <c r="M272" i="35"/>
  <c r="O272" i="35" s="1"/>
  <c r="L272" i="35"/>
  <c r="K272" i="35"/>
  <c r="J272" i="35"/>
  <c r="N271" i="35"/>
  <c r="M271" i="35"/>
  <c r="O271" i="35" s="1"/>
  <c r="L271" i="35"/>
  <c r="K271" i="35"/>
  <c r="J271" i="35"/>
  <c r="N270" i="35"/>
  <c r="M270" i="35"/>
  <c r="O270" i="35" s="1"/>
  <c r="L270" i="35"/>
  <c r="K270" i="35"/>
  <c r="J270" i="35"/>
  <c r="N269" i="35"/>
  <c r="O269" i="35" s="1"/>
  <c r="M269" i="35"/>
  <c r="L269" i="35"/>
  <c r="K269" i="35"/>
  <c r="J269" i="35"/>
  <c r="N268" i="35"/>
  <c r="M268" i="35"/>
  <c r="O268" i="35" s="1"/>
  <c r="L268" i="35"/>
  <c r="K268" i="35"/>
  <c r="J268" i="35"/>
  <c r="N267" i="35"/>
  <c r="M267" i="35"/>
  <c r="O267" i="35" s="1"/>
  <c r="L267" i="35"/>
  <c r="K267" i="35"/>
  <c r="J267" i="35"/>
  <c r="N266" i="35"/>
  <c r="M266" i="35"/>
  <c r="O266" i="35" s="1"/>
  <c r="L266" i="35"/>
  <c r="K266" i="35"/>
  <c r="J266" i="35"/>
  <c r="N265" i="35"/>
  <c r="O265" i="35" s="1"/>
  <c r="M265" i="35"/>
  <c r="L265" i="35"/>
  <c r="K265" i="35"/>
  <c r="J265" i="35"/>
  <c r="N264" i="35"/>
  <c r="M264" i="35"/>
  <c r="O264" i="35" s="1"/>
  <c r="L264" i="35"/>
  <c r="K264" i="35"/>
  <c r="J264" i="35"/>
  <c r="N263" i="35"/>
  <c r="M263" i="35"/>
  <c r="O263" i="35" s="1"/>
  <c r="L263" i="35"/>
  <c r="K263" i="35"/>
  <c r="J263" i="35"/>
  <c r="N262" i="35"/>
  <c r="M262" i="35"/>
  <c r="O262" i="35" s="1"/>
  <c r="L262" i="35"/>
  <c r="K262" i="35"/>
  <c r="J262" i="35"/>
  <c r="N261" i="35"/>
  <c r="O261" i="35" s="1"/>
  <c r="M261" i="35"/>
  <c r="L261" i="35"/>
  <c r="K261" i="35"/>
  <c r="J261" i="35"/>
  <c r="N260" i="35"/>
  <c r="M260" i="35"/>
  <c r="O260" i="35" s="1"/>
  <c r="L260" i="35"/>
  <c r="K260" i="35"/>
  <c r="J260" i="35"/>
  <c r="N259" i="35"/>
  <c r="M259" i="35"/>
  <c r="O259" i="35" s="1"/>
  <c r="L259" i="35"/>
  <c r="K259" i="35"/>
  <c r="J259" i="35"/>
  <c r="N258" i="35"/>
  <c r="M258" i="35"/>
  <c r="O258" i="35" s="1"/>
  <c r="L258" i="35"/>
  <c r="K258" i="35"/>
  <c r="J258" i="35"/>
  <c r="N257" i="35"/>
  <c r="O257" i="35" s="1"/>
  <c r="M257" i="35"/>
  <c r="L257" i="35"/>
  <c r="K257" i="35"/>
  <c r="J257" i="35"/>
  <c r="N256" i="35"/>
  <c r="M256" i="35"/>
  <c r="O256" i="35" s="1"/>
  <c r="L256" i="35"/>
  <c r="K256" i="35"/>
  <c r="J256" i="35"/>
  <c r="N255" i="35"/>
  <c r="M255" i="35"/>
  <c r="O255" i="35" s="1"/>
  <c r="L255" i="35"/>
  <c r="K255" i="35"/>
  <c r="J255" i="35"/>
  <c r="N254" i="35"/>
  <c r="M254" i="35"/>
  <c r="O254" i="35" s="1"/>
  <c r="L254" i="35"/>
  <c r="K254" i="35"/>
  <c r="J254" i="35"/>
  <c r="N253" i="35"/>
  <c r="O253" i="35" s="1"/>
  <c r="M253" i="35"/>
  <c r="L253" i="35"/>
  <c r="K253" i="35"/>
  <c r="J253" i="35"/>
  <c r="N252" i="35"/>
  <c r="M252" i="35"/>
  <c r="O252" i="35" s="1"/>
  <c r="L252" i="35"/>
  <c r="K252" i="35"/>
  <c r="J252" i="35"/>
  <c r="N251" i="35"/>
  <c r="M251" i="35"/>
  <c r="O251" i="35" s="1"/>
  <c r="L251" i="35"/>
  <c r="K251" i="35"/>
  <c r="J251" i="35"/>
  <c r="N250" i="35"/>
  <c r="M250" i="35"/>
  <c r="O250" i="35" s="1"/>
  <c r="L250" i="35"/>
  <c r="K250" i="35"/>
  <c r="J250" i="35"/>
  <c r="N249" i="35"/>
  <c r="O249" i="35" s="1"/>
  <c r="M249" i="35"/>
  <c r="L249" i="35"/>
  <c r="K249" i="35"/>
  <c r="J249" i="35"/>
  <c r="N248" i="35"/>
  <c r="M248" i="35"/>
  <c r="O248" i="35" s="1"/>
  <c r="L248" i="35"/>
  <c r="K248" i="35"/>
  <c r="J248" i="35"/>
  <c r="N247" i="35"/>
  <c r="M247" i="35"/>
  <c r="O247" i="35" s="1"/>
  <c r="L247" i="35"/>
  <c r="K247" i="35"/>
  <c r="J247" i="35"/>
  <c r="N246" i="35"/>
  <c r="M246" i="35"/>
  <c r="O246" i="35" s="1"/>
  <c r="L246" i="35"/>
  <c r="K246" i="35"/>
  <c r="J246" i="35"/>
  <c r="N245" i="35"/>
  <c r="O245" i="35" s="1"/>
  <c r="M245" i="35"/>
  <c r="L245" i="35"/>
  <c r="K245" i="35"/>
  <c r="J245" i="35"/>
  <c r="N244" i="35"/>
  <c r="M244" i="35"/>
  <c r="O244" i="35" s="1"/>
  <c r="L244" i="35"/>
  <c r="K244" i="35"/>
  <c r="J244" i="35"/>
  <c r="N243" i="35"/>
  <c r="M243" i="35"/>
  <c r="O243" i="35" s="1"/>
  <c r="L243" i="35"/>
  <c r="K243" i="35"/>
  <c r="J243" i="35"/>
  <c r="N242" i="35"/>
  <c r="M242" i="35"/>
  <c r="O242" i="35" s="1"/>
  <c r="L242" i="35"/>
  <c r="K242" i="35"/>
  <c r="J242" i="35"/>
  <c r="N241" i="35"/>
  <c r="O241" i="35" s="1"/>
  <c r="M241" i="35"/>
  <c r="L241" i="35"/>
  <c r="K241" i="35"/>
  <c r="J241" i="35"/>
  <c r="N240" i="35"/>
  <c r="M240" i="35"/>
  <c r="O240" i="35" s="1"/>
  <c r="L240" i="35"/>
  <c r="K240" i="35"/>
  <c r="J240" i="35"/>
  <c r="N239" i="35"/>
  <c r="M239" i="35"/>
  <c r="O239" i="35" s="1"/>
  <c r="L239" i="35"/>
  <c r="K239" i="35"/>
  <c r="J239" i="35"/>
  <c r="N238" i="35"/>
  <c r="M238" i="35"/>
  <c r="O238" i="35" s="1"/>
  <c r="L238" i="35"/>
  <c r="K238" i="35"/>
  <c r="J238" i="35"/>
  <c r="N237" i="35"/>
  <c r="O237" i="35" s="1"/>
  <c r="M237" i="35"/>
  <c r="L237" i="35"/>
  <c r="K237" i="35"/>
  <c r="J237" i="35"/>
  <c r="N236" i="35"/>
  <c r="M236" i="35"/>
  <c r="O236" i="35" s="1"/>
  <c r="L236" i="35"/>
  <c r="K236" i="35"/>
  <c r="J236" i="35"/>
  <c r="N235" i="35"/>
  <c r="M235" i="35"/>
  <c r="O235" i="35" s="1"/>
  <c r="L235" i="35"/>
  <c r="K235" i="35"/>
  <c r="J235" i="35"/>
  <c r="N234" i="35"/>
  <c r="M234" i="35"/>
  <c r="O234" i="35" s="1"/>
  <c r="L234" i="35"/>
  <c r="K234" i="35"/>
  <c r="J234" i="35"/>
  <c r="N233" i="35"/>
  <c r="O233" i="35" s="1"/>
  <c r="M233" i="35"/>
  <c r="L233" i="35"/>
  <c r="K233" i="35"/>
  <c r="J233" i="35"/>
  <c r="N232" i="35"/>
  <c r="M232" i="35"/>
  <c r="O232" i="35" s="1"/>
  <c r="L232" i="35"/>
  <c r="K232" i="35"/>
  <c r="J232" i="35"/>
  <c r="N231" i="35"/>
  <c r="M231" i="35"/>
  <c r="O231" i="35" s="1"/>
  <c r="L231" i="35"/>
  <c r="K231" i="35"/>
  <c r="J231" i="35"/>
  <c r="N230" i="35"/>
  <c r="M230" i="35"/>
  <c r="O230" i="35" s="1"/>
  <c r="L230" i="35"/>
  <c r="K230" i="35"/>
  <c r="J230" i="35"/>
  <c r="N229" i="35"/>
  <c r="O229" i="35" s="1"/>
  <c r="M229" i="35"/>
  <c r="L229" i="35"/>
  <c r="K229" i="35"/>
  <c r="J229" i="35"/>
  <c r="N228" i="35"/>
  <c r="M228" i="35"/>
  <c r="O228" i="35" s="1"/>
  <c r="L228" i="35"/>
  <c r="K228" i="35"/>
  <c r="J228" i="35"/>
  <c r="N227" i="35"/>
  <c r="M227" i="35"/>
  <c r="O227" i="35" s="1"/>
  <c r="L227" i="35"/>
  <c r="K227" i="35"/>
  <c r="J227" i="35"/>
  <c r="N226" i="35"/>
  <c r="M226" i="35"/>
  <c r="O226" i="35" s="1"/>
  <c r="L226" i="35"/>
  <c r="K226" i="35"/>
  <c r="J226" i="35"/>
  <c r="N225" i="35"/>
  <c r="O225" i="35" s="1"/>
  <c r="M225" i="35"/>
  <c r="L225" i="35"/>
  <c r="K225" i="35"/>
  <c r="J225" i="35"/>
  <c r="N224" i="35"/>
  <c r="M224" i="35"/>
  <c r="O224" i="35" s="1"/>
  <c r="L224" i="35"/>
  <c r="K224" i="35"/>
  <c r="J224" i="35"/>
  <c r="N223" i="35"/>
  <c r="M223" i="35"/>
  <c r="O223" i="35" s="1"/>
  <c r="L223" i="35"/>
  <c r="K223" i="35"/>
  <c r="J223" i="35"/>
  <c r="N222" i="35"/>
  <c r="M222" i="35"/>
  <c r="O222" i="35" s="1"/>
  <c r="L222" i="35"/>
  <c r="K222" i="35"/>
  <c r="J222" i="35"/>
  <c r="N221" i="35"/>
  <c r="O221" i="35" s="1"/>
  <c r="M221" i="35"/>
  <c r="L221" i="35"/>
  <c r="K221" i="35"/>
  <c r="J221" i="35"/>
  <c r="N220" i="35"/>
  <c r="M220" i="35"/>
  <c r="O220" i="35" s="1"/>
  <c r="L220" i="35"/>
  <c r="K220" i="35"/>
  <c r="J220" i="35"/>
  <c r="N219" i="35"/>
  <c r="M219" i="35"/>
  <c r="O219" i="35" s="1"/>
  <c r="L219" i="35"/>
  <c r="K219" i="35"/>
  <c r="J219" i="35"/>
  <c r="N218" i="35"/>
  <c r="M218" i="35"/>
  <c r="O218" i="35" s="1"/>
  <c r="L218" i="35"/>
  <c r="K218" i="35"/>
  <c r="J218" i="35"/>
  <c r="N217" i="35"/>
  <c r="O217" i="35" s="1"/>
  <c r="M217" i="35"/>
  <c r="L217" i="35"/>
  <c r="K217" i="35"/>
  <c r="J217" i="35"/>
  <c r="N216" i="35"/>
  <c r="M216" i="35"/>
  <c r="O216" i="35" s="1"/>
  <c r="L216" i="35"/>
  <c r="K216" i="35"/>
  <c r="J216" i="35"/>
  <c r="N215" i="35"/>
  <c r="M215" i="35"/>
  <c r="O215" i="35" s="1"/>
  <c r="L215" i="35"/>
  <c r="K215" i="35"/>
  <c r="J215" i="35"/>
  <c r="N214" i="35"/>
  <c r="M214" i="35"/>
  <c r="O214" i="35" s="1"/>
  <c r="L214" i="35"/>
  <c r="K214" i="35"/>
  <c r="J214" i="35"/>
  <c r="N213" i="35"/>
  <c r="O213" i="35" s="1"/>
  <c r="M213" i="35"/>
  <c r="L213" i="35"/>
  <c r="K213" i="35"/>
  <c r="J213" i="35"/>
  <c r="N212" i="35"/>
  <c r="M212" i="35"/>
  <c r="O212" i="35" s="1"/>
  <c r="L212" i="35"/>
  <c r="K212" i="35"/>
  <c r="J212" i="35"/>
  <c r="N211" i="35"/>
  <c r="M211" i="35"/>
  <c r="O211" i="35" s="1"/>
  <c r="L211" i="35"/>
  <c r="K211" i="35"/>
  <c r="J211" i="35"/>
  <c r="N210" i="35"/>
  <c r="M210" i="35"/>
  <c r="O210" i="35" s="1"/>
  <c r="L210" i="35"/>
  <c r="K210" i="35"/>
  <c r="J210" i="35"/>
  <c r="N209" i="35"/>
  <c r="O209" i="35" s="1"/>
  <c r="M209" i="35"/>
  <c r="L209" i="35"/>
  <c r="K209" i="35"/>
  <c r="J209" i="35"/>
  <c r="N208" i="35"/>
  <c r="M208" i="35"/>
  <c r="O208" i="35" s="1"/>
  <c r="L208" i="35"/>
  <c r="K208" i="35"/>
  <c r="J208" i="35"/>
  <c r="N207" i="35"/>
  <c r="M207" i="35"/>
  <c r="O207" i="35" s="1"/>
  <c r="L207" i="35"/>
  <c r="K207" i="35"/>
  <c r="J207" i="35"/>
  <c r="N206" i="35"/>
  <c r="M206" i="35"/>
  <c r="O206" i="35" s="1"/>
  <c r="L206" i="35"/>
  <c r="K206" i="35"/>
  <c r="J206" i="35"/>
  <c r="N205" i="35"/>
  <c r="O205" i="35" s="1"/>
  <c r="M205" i="35"/>
  <c r="L205" i="35"/>
  <c r="K205" i="35"/>
  <c r="J205" i="35"/>
  <c r="N204" i="35"/>
  <c r="P204" i="35" s="1"/>
  <c r="M204" i="35"/>
  <c r="O204" i="35" s="1"/>
  <c r="L204" i="35"/>
  <c r="K204" i="35"/>
  <c r="J204" i="35"/>
  <c r="N203" i="35"/>
  <c r="M203" i="35"/>
  <c r="O203" i="35" s="1"/>
  <c r="L203" i="35"/>
  <c r="K203" i="35"/>
  <c r="J203" i="35"/>
  <c r="N202" i="35"/>
  <c r="M202" i="35"/>
  <c r="O202" i="35" s="1"/>
  <c r="L202" i="35"/>
  <c r="K202" i="35"/>
  <c r="J202" i="35"/>
  <c r="N201" i="35"/>
  <c r="O201" i="35" s="1"/>
  <c r="M201" i="35"/>
  <c r="L201" i="35"/>
  <c r="K201" i="35"/>
  <c r="J201" i="35"/>
  <c r="N200" i="35"/>
  <c r="M200" i="35"/>
  <c r="O200" i="35" s="1"/>
  <c r="L200" i="35"/>
  <c r="K200" i="35"/>
  <c r="J200" i="35"/>
  <c r="N199" i="35"/>
  <c r="M199" i="35"/>
  <c r="O199" i="35" s="1"/>
  <c r="L199" i="35"/>
  <c r="K199" i="35"/>
  <c r="J199" i="35"/>
  <c r="N198" i="35"/>
  <c r="M198" i="35"/>
  <c r="O198" i="35" s="1"/>
  <c r="L198" i="35"/>
  <c r="K198" i="35"/>
  <c r="J198" i="35"/>
  <c r="N197" i="35"/>
  <c r="O197" i="35" s="1"/>
  <c r="M197" i="35"/>
  <c r="L197" i="35"/>
  <c r="K197" i="35"/>
  <c r="J197" i="35"/>
  <c r="N196" i="35"/>
  <c r="M196" i="35"/>
  <c r="O196" i="35" s="1"/>
  <c r="L196" i="35"/>
  <c r="K196" i="35"/>
  <c r="J196" i="35"/>
  <c r="N195" i="35"/>
  <c r="M195" i="35"/>
  <c r="O195" i="35" s="1"/>
  <c r="L195" i="35"/>
  <c r="K195" i="35"/>
  <c r="J195" i="35"/>
  <c r="N194" i="35"/>
  <c r="M194" i="35"/>
  <c r="O194" i="35" s="1"/>
  <c r="L194" i="35"/>
  <c r="K194" i="35"/>
  <c r="J194" i="35"/>
  <c r="N193" i="35"/>
  <c r="O193" i="35" s="1"/>
  <c r="M193" i="35"/>
  <c r="L193" i="35"/>
  <c r="K193" i="35"/>
  <c r="J193" i="35"/>
  <c r="N192" i="35"/>
  <c r="M192" i="35"/>
  <c r="O192" i="35" s="1"/>
  <c r="L192" i="35"/>
  <c r="K192" i="35"/>
  <c r="J192" i="35"/>
  <c r="N191" i="35"/>
  <c r="M191" i="35"/>
  <c r="O191" i="35" s="1"/>
  <c r="L191" i="35"/>
  <c r="K191" i="35"/>
  <c r="J191" i="35"/>
  <c r="N190" i="35"/>
  <c r="M190" i="35"/>
  <c r="O190" i="35" s="1"/>
  <c r="L190" i="35"/>
  <c r="K190" i="35"/>
  <c r="J190" i="35"/>
  <c r="N189" i="35"/>
  <c r="O189" i="35" s="1"/>
  <c r="M189" i="35"/>
  <c r="L189" i="35"/>
  <c r="K189" i="35"/>
  <c r="J189" i="35"/>
  <c r="N188" i="35"/>
  <c r="M188" i="35"/>
  <c r="O188" i="35" s="1"/>
  <c r="L188" i="35"/>
  <c r="K188" i="35"/>
  <c r="J188" i="35"/>
  <c r="N187" i="35"/>
  <c r="M187" i="35"/>
  <c r="O187" i="35" s="1"/>
  <c r="L187" i="35"/>
  <c r="K187" i="35"/>
  <c r="J187" i="35"/>
  <c r="N186" i="35"/>
  <c r="M186" i="35"/>
  <c r="O186" i="35" s="1"/>
  <c r="L186" i="35"/>
  <c r="K186" i="35"/>
  <c r="J186" i="35"/>
  <c r="N185" i="35"/>
  <c r="O185" i="35" s="1"/>
  <c r="M185" i="35"/>
  <c r="L185" i="35"/>
  <c r="K185" i="35"/>
  <c r="J185" i="35"/>
  <c r="N184" i="35"/>
  <c r="M184" i="35"/>
  <c r="O184" i="35" s="1"/>
  <c r="L184" i="35"/>
  <c r="K184" i="35"/>
  <c r="J184" i="35"/>
  <c r="N183" i="35"/>
  <c r="M183" i="35"/>
  <c r="O183" i="35" s="1"/>
  <c r="L183" i="35"/>
  <c r="K183" i="35"/>
  <c r="J183" i="35"/>
  <c r="N182" i="35"/>
  <c r="M182" i="35"/>
  <c r="O182" i="35" s="1"/>
  <c r="L182" i="35"/>
  <c r="K182" i="35"/>
  <c r="J182" i="35"/>
  <c r="N181" i="35"/>
  <c r="O181" i="35" s="1"/>
  <c r="M181" i="35"/>
  <c r="L181" i="35"/>
  <c r="K181" i="35"/>
  <c r="J181" i="35"/>
  <c r="N180" i="35"/>
  <c r="M180" i="35"/>
  <c r="O180" i="35" s="1"/>
  <c r="L180" i="35"/>
  <c r="K180" i="35"/>
  <c r="J180" i="35"/>
  <c r="N179" i="35"/>
  <c r="M179" i="35"/>
  <c r="O179" i="35" s="1"/>
  <c r="L179" i="35"/>
  <c r="K179" i="35"/>
  <c r="J179" i="35"/>
  <c r="N178" i="35"/>
  <c r="M178" i="35"/>
  <c r="O178" i="35" s="1"/>
  <c r="L178" i="35"/>
  <c r="K178" i="35"/>
  <c r="J178" i="35"/>
  <c r="N177" i="35"/>
  <c r="O177" i="35" s="1"/>
  <c r="M177" i="35"/>
  <c r="L177" i="35"/>
  <c r="K177" i="35"/>
  <c r="J177" i="35"/>
  <c r="N176" i="35"/>
  <c r="M176" i="35"/>
  <c r="O176" i="35" s="1"/>
  <c r="L176" i="35"/>
  <c r="K176" i="35"/>
  <c r="J176" i="35"/>
  <c r="N175" i="35"/>
  <c r="M175" i="35"/>
  <c r="O175" i="35" s="1"/>
  <c r="L175" i="35"/>
  <c r="K175" i="35"/>
  <c r="J175" i="35"/>
  <c r="N174" i="35"/>
  <c r="M174" i="35"/>
  <c r="O174" i="35" s="1"/>
  <c r="L174" i="35"/>
  <c r="K174" i="35"/>
  <c r="J174" i="35"/>
  <c r="N173" i="35"/>
  <c r="O173" i="35" s="1"/>
  <c r="M173" i="35"/>
  <c r="L173" i="35"/>
  <c r="K173" i="35"/>
  <c r="J173" i="35"/>
  <c r="N172" i="35"/>
  <c r="M172" i="35"/>
  <c r="O172" i="35" s="1"/>
  <c r="L172" i="35"/>
  <c r="K172" i="35"/>
  <c r="J172" i="35"/>
  <c r="N171" i="35"/>
  <c r="M171" i="35"/>
  <c r="O171" i="35" s="1"/>
  <c r="L171" i="35"/>
  <c r="K171" i="35"/>
  <c r="J171" i="35"/>
  <c r="N170" i="35"/>
  <c r="M170" i="35"/>
  <c r="O170" i="35" s="1"/>
  <c r="L170" i="35"/>
  <c r="K170" i="35"/>
  <c r="J170" i="35"/>
  <c r="N169" i="35"/>
  <c r="O169" i="35" s="1"/>
  <c r="M169" i="35"/>
  <c r="L169" i="35"/>
  <c r="K169" i="35"/>
  <c r="J169" i="35"/>
  <c r="N168" i="35"/>
  <c r="M168" i="35"/>
  <c r="O168" i="35" s="1"/>
  <c r="L168" i="35"/>
  <c r="K168" i="35"/>
  <c r="J168" i="35"/>
  <c r="N167" i="35"/>
  <c r="M167" i="35"/>
  <c r="O167" i="35" s="1"/>
  <c r="L167" i="35"/>
  <c r="K167" i="35"/>
  <c r="J167" i="35"/>
  <c r="N166" i="35"/>
  <c r="M166" i="35"/>
  <c r="O166" i="35" s="1"/>
  <c r="L166" i="35"/>
  <c r="K166" i="35"/>
  <c r="J166" i="35"/>
  <c r="N165" i="35"/>
  <c r="O165" i="35" s="1"/>
  <c r="M165" i="35"/>
  <c r="L165" i="35"/>
  <c r="K165" i="35"/>
  <c r="J165" i="35"/>
  <c r="N164" i="35"/>
  <c r="M164" i="35"/>
  <c r="O164" i="35" s="1"/>
  <c r="L164" i="35"/>
  <c r="K164" i="35"/>
  <c r="J164" i="35"/>
  <c r="N163" i="35"/>
  <c r="M163" i="35"/>
  <c r="O163" i="35" s="1"/>
  <c r="L163" i="35"/>
  <c r="K163" i="35"/>
  <c r="J163" i="35"/>
  <c r="N162" i="35"/>
  <c r="M162" i="35"/>
  <c r="O162" i="35" s="1"/>
  <c r="L162" i="35"/>
  <c r="K162" i="35"/>
  <c r="J162" i="35"/>
  <c r="N161" i="35"/>
  <c r="O161" i="35" s="1"/>
  <c r="M161" i="35"/>
  <c r="L161" i="35"/>
  <c r="K161" i="35"/>
  <c r="J161" i="35"/>
  <c r="N160" i="35"/>
  <c r="M160" i="35"/>
  <c r="O160" i="35" s="1"/>
  <c r="L160" i="35"/>
  <c r="K160" i="35"/>
  <c r="J160" i="35"/>
  <c r="N159" i="35"/>
  <c r="M159" i="35"/>
  <c r="O159" i="35" s="1"/>
  <c r="L159" i="35"/>
  <c r="K159" i="35"/>
  <c r="J159" i="35"/>
  <c r="N158" i="35"/>
  <c r="M158" i="35"/>
  <c r="O158" i="35" s="1"/>
  <c r="L158" i="35"/>
  <c r="K158" i="35"/>
  <c r="J158" i="35"/>
  <c r="N157" i="35"/>
  <c r="O157" i="35" s="1"/>
  <c r="M157" i="35"/>
  <c r="L157" i="35"/>
  <c r="K157" i="35"/>
  <c r="J157" i="35"/>
  <c r="N156" i="35"/>
  <c r="M156" i="35"/>
  <c r="O156" i="35" s="1"/>
  <c r="L156" i="35"/>
  <c r="K156" i="35"/>
  <c r="J156" i="35"/>
  <c r="N155" i="35"/>
  <c r="M155" i="35"/>
  <c r="O155" i="35" s="1"/>
  <c r="L155" i="35"/>
  <c r="K155" i="35"/>
  <c r="J155" i="35"/>
  <c r="N154" i="35"/>
  <c r="M154" i="35"/>
  <c r="O154" i="35" s="1"/>
  <c r="L154" i="35"/>
  <c r="K154" i="35"/>
  <c r="J154" i="35"/>
  <c r="N153" i="35"/>
  <c r="O153" i="35" s="1"/>
  <c r="M153" i="35"/>
  <c r="L153" i="35"/>
  <c r="K153" i="35"/>
  <c r="J153" i="35"/>
  <c r="N152" i="35"/>
  <c r="M152" i="35"/>
  <c r="O152" i="35" s="1"/>
  <c r="L152" i="35"/>
  <c r="K152" i="35"/>
  <c r="J152" i="35"/>
  <c r="N151" i="35"/>
  <c r="M151" i="35"/>
  <c r="O151" i="35" s="1"/>
  <c r="L151" i="35"/>
  <c r="K151" i="35"/>
  <c r="J151" i="35"/>
  <c r="N150" i="35"/>
  <c r="M150" i="35"/>
  <c r="O150" i="35" s="1"/>
  <c r="L150" i="35"/>
  <c r="K150" i="35"/>
  <c r="J150" i="35"/>
  <c r="N149" i="35"/>
  <c r="O149" i="35" s="1"/>
  <c r="M149" i="35"/>
  <c r="L149" i="35"/>
  <c r="K149" i="35"/>
  <c r="J149" i="35"/>
  <c r="N148" i="35"/>
  <c r="M148" i="35"/>
  <c r="O148" i="35" s="1"/>
  <c r="L148" i="35"/>
  <c r="K148" i="35"/>
  <c r="J148" i="35"/>
  <c r="N147" i="35"/>
  <c r="M147" i="35"/>
  <c r="O147" i="35" s="1"/>
  <c r="L147" i="35"/>
  <c r="K147" i="35"/>
  <c r="J147" i="35"/>
  <c r="N146" i="35"/>
  <c r="M146" i="35"/>
  <c r="O146" i="35" s="1"/>
  <c r="L146" i="35"/>
  <c r="K146" i="35"/>
  <c r="J146" i="35"/>
  <c r="N145" i="35"/>
  <c r="O145" i="35" s="1"/>
  <c r="M145" i="35"/>
  <c r="L145" i="35"/>
  <c r="K145" i="35"/>
  <c r="J145" i="35"/>
  <c r="N144" i="35"/>
  <c r="M144" i="35"/>
  <c r="O144" i="35" s="1"/>
  <c r="L144" i="35"/>
  <c r="K144" i="35"/>
  <c r="J144" i="35"/>
  <c r="N143" i="35"/>
  <c r="M143" i="35"/>
  <c r="O143" i="35" s="1"/>
  <c r="L143" i="35"/>
  <c r="K143" i="35"/>
  <c r="J143" i="35"/>
  <c r="N142" i="35"/>
  <c r="M142" i="35"/>
  <c r="O142" i="35" s="1"/>
  <c r="L142" i="35"/>
  <c r="K142" i="35"/>
  <c r="J142" i="35"/>
  <c r="N141" i="35"/>
  <c r="O141" i="35" s="1"/>
  <c r="M141" i="35"/>
  <c r="L141" i="35"/>
  <c r="K141" i="35"/>
  <c r="J141" i="35"/>
  <c r="N140" i="35"/>
  <c r="M140" i="35"/>
  <c r="O140" i="35" s="1"/>
  <c r="L140" i="35"/>
  <c r="K140" i="35"/>
  <c r="J140" i="35"/>
  <c r="N139" i="35"/>
  <c r="M139" i="35"/>
  <c r="O139" i="35" s="1"/>
  <c r="L139" i="35"/>
  <c r="K139" i="35"/>
  <c r="J139" i="35"/>
  <c r="N138" i="35"/>
  <c r="M138" i="35"/>
  <c r="O138" i="35" s="1"/>
  <c r="L138" i="35"/>
  <c r="K138" i="35"/>
  <c r="J138" i="35"/>
  <c r="N137" i="35"/>
  <c r="O137" i="35" s="1"/>
  <c r="M137" i="35"/>
  <c r="L137" i="35"/>
  <c r="K137" i="35"/>
  <c r="J137" i="35"/>
  <c r="N136" i="35"/>
  <c r="M136" i="35"/>
  <c r="O136" i="35" s="1"/>
  <c r="L136" i="35"/>
  <c r="K136" i="35"/>
  <c r="J136" i="35"/>
  <c r="N135" i="35"/>
  <c r="M135" i="35"/>
  <c r="O135" i="35" s="1"/>
  <c r="L135" i="35"/>
  <c r="K135" i="35"/>
  <c r="J135" i="35"/>
  <c r="N134" i="35"/>
  <c r="M134" i="35"/>
  <c r="O134" i="35" s="1"/>
  <c r="L134" i="35"/>
  <c r="K134" i="35"/>
  <c r="J134" i="35"/>
  <c r="N133" i="35"/>
  <c r="O133" i="35" s="1"/>
  <c r="M133" i="35"/>
  <c r="L133" i="35"/>
  <c r="K133" i="35"/>
  <c r="J133" i="35"/>
  <c r="N132" i="35"/>
  <c r="M132" i="35"/>
  <c r="O132" i="35" s="1"/>
  <c r="L132" i="35"/>
  <c r="K132" i="35"/>
  <c r="J132" i="35"/>
  <c r="N131" i="35"/>
  <c r="M131" i="35"/>
  <c r="O131" i="35" s="1"/>
  <c r="L131" i="35"/>
  <c r="K131" i="35"/>
  <c r="J131" i="35"/>
  <c r="N130" i="35"/>
  <c r="M130" i="35"/>
  <c r="O130" i="35" s="1"/>
  <c r="L130" i="35"/>
  <c r="K130" i="35"/>
  <c r="J130" i="35"/>
  <c r="N129" i="35"/>
  <c r="O129" i="35" s="1"/>
  <c r="M129" i="35"/>
  <c r="L129" i="35"/>
  <c r="K129" i="35"/>
  <c r="J129" i="35"/>
  <c r="N128" i="35"/>
  <c r="M128" i="35"/>
  <c r="O128" i="35" s="1"/>
  <c r="L128" i="35"/>
  <c r="K128" i="35"/>
  <c r="J128" i="35"/>
  <c r="N127" i="35"/>
  <c r="M127" i="35"/>
  <c r="O127" i="35" s="1"/>
  <c r="L127" i="35"/>
  <c r="K127" i="35"/>
  <c r="J127" i="35"/>
  <c r="P126" i="35"/>
  <c r="O126" i="35"/>
  <c r="N126" i="35"/>
  <c r="M126" i="35"/>
  <c r="L126" i="35"/>
  <c r="K126" i="35"/>
  <c r="J126" i="35"/>
  <c r="N125" i="35"/>
  <c r="O125" i="35" s="1"/>
  <c r="M125" i="35"/>
  <c r="L125" i="35"/>
  <c r="K125" i="35"/>
  <c r="J125" i="35"/>
  <c r="O124" i="35"/>
  <c r="N124" i="35"/>
  <c r="M124" i="35"/>
  <c r="L124" i="35"/>
  <c r="K124" i="35"/>
  <c r="J124" i="35"/>
  <c r="N123" i="35"/>
  <c r="M123" i="35"/>
  <c r="O123" i="35" s="1"/>
  <c r="L123" i="35"/>
  <c r="K123" i="35"/>
  <c r="J123" i="35"/>
  <c r="O122" i="35"/>
  <c r="N122" i="35"/>
  <c r="M122" i="35"/>
  <c r="L122" i="35"/>
  <c r="K122" i="35"/>
  <c r="J122" i="35"/>
  <c r="N121" i="35"/>
  <c r="O121" i="35" s="1"/>
  <c r="M121" i="35"/>
  <c r="L121" i="35"/>
  <c r="K121" i="35"/>
  <c r="J121" i="35"/>
  <c r="O120" i="35"/>
  <c r="N120" i="35"/>
  <c r="M120" i="35"/>
  <c r="L120" i="35"/>
  <c r="K120" i="35"/>
  <c r="J120" i="35"/>
  <c r="N119" i="35"/>
  <c r="M119" i="35"/>
  <c r="O119" i="35" s="1"/>
  <c r="L119" i="35"/>
  <c r="K119" i="35"/>
  <c r="J119" i="35"/>
  <c r="O118" i="35"/>
  <c r="N118" i="35"/>
  <c r="M118" i="35"/>
  <c r="L118" i="35"/>
  <c r="K118" i="35"/>
  <c r="J118" i="35"/>
  <c r="N117" i="35"/>
  <c r="O117" i="35" s="1"/>
  <c r="M117" i="35"/>
  <c r="L117" i="35"/>
  <c r="K117" i="35"/>
  <c r="J117" i="35"/>
  <c r="O116" i="35"/>
  <c r="N116" i="35"/>
  <c r="P116" i="35" s="1"/>
  <c r="M116" i="35"/>
  <c r="L116" i="35"/>
  <c r="K116" i="35"/>
  <c r="J116" i="35"/>
  <c r="N115" i="35"/>
  <c r="M115" i="35"/>
  <c r="O115" i="35" s="1"/>
  <c r="L115" i="35"/>
  <c r="K115" i="35"/>
  <c r="J115" i="35"/>
  <c r="O114" i="35"/>
  <c r="N114" i="35"/>
  <c r="M114" i="35"/>
  <c r="L114" i="35"/>
  <c r="K114" i="35"/>
  <c r="J114" i="35"/>
  <c r="N113" i="35"/>
  <c r="O113" i="35" s="1"/>
  <c r="M113" i="35"/>
  <c r="L113" i="35"/>
  <c r="K113" i="35"/>
  <c r="J113" i="35"/>
  <c r="O112" i="35"/>
  <c r="N112" i="35"/>
  <c r="M112" i="35"/>
  <c r="L112" i="35"/>
  <c r="K112" i="35"/>
  <c r="J112" i="35"/>
  <c r="N111" i="35"/>
  <c r="M111" i="35"/>
  <c r="O111" i="35" s="1"/>
  <c r="L111" i="35"/>
  <c r="K111" i="35"/>
  <c r="J111" i="35"/>
  <c r="O110" i="35"/>
  <c r="N110" i="35"/>
  <c r="M110" i="35"/>
  <c r="L110" i="35"/>
  <c r="K110" i="35"/>
  <c r="J110" i="35"/>
  <c r="N109" i="35"/>
  <c r="O109" i="35" s="1"/>
  <c r="M109" i="35"/>
  <c r="L109" i="35"/>
  <c r="K109" i="35"/>
  <c r="J109" i="35"/>
  <c r="O108" i="35"/>
  <c r="N108" i="35"/>
  <c r="M108" i="35"/>
  <c r="L108" i="35"/>
  <c r="K108" i="35"/>
  <c r="J108" i="35"/>
  <c r="N107" i="35"/>
  <c r="M107" i="35"/>
  <c r="O107" i="35" s="1"/>
  <c r="L107" i="35"/>
  <c r="K107" i="35"/>
  <c r="J107" i="35"/>
  <c r="O106" i="35"/>
  <c r="N106" i="35"/>
  <c r="M106" i="35"/>
  <c r="L106" i="35"/>
  <c r="K106" i="35"/>
  <c r="J106" i="35"/>
  <c r="N105" i="35"/>
  <c r="O105" i="35" s="1"/>
  <c r="M105" i="35"/>
  <c r="L105" i="35"/>
  <c r="K105" i="35"/>
  <c r="J105" i="35"/>
  <c r="O104" i="35"/>
  <c r="N104" i="35"/>
  <c r="M104" i="35"/>
  <c r="L104" i="35"/>
  <c r="K104" i="35"/>
  <c r="J104" i="35"/>
  <c r="N103" i="35"/>
  <c r="M103" i="35"/>
  <c r="O103" i="35" s="1"/>
  <c r="L103" i="35"/>
  <c r="K103" i="35"/>
  <c r="J103" i="35"/>
  <c r="O102" i="35"/>
  <c r="N102" i="35"/>
  <c r="M102" i="35"/>
  <c r="L102" i="35"/>
  <c r="K102" i="35"/>
  <c r="J102" i="35"/>
  <c r="N101" i="35"/>
  <c r="O101" i="35" s="1"/>
  <c r="M101" i="35"/>
  <c r="L101" i="35"/>
  <c r="K101" i="35"/>
  <c r="J101" i="35"/>
  <c r="O100" i="35"/>
  <c r="N100" i="35"/>
  <c r="M100" i="35"/>
  <c r="L100" i="35"/>
  <c r="K100" i="35"/>
  <c r="J100" i="35"/>
  <c r="N99" i="35"/>
  <c r="M99" i="35"/>
  <c r="O99" i="35" s="1"/>
  <c r="L99" i="35"/>
  <c r="K99" i="35"/>
  <c r="J99" i="35"/>
  <c r="P98" i="35"/>
  <c r="O98" i="35"/>
  <c r="N98" i="35"/>
  <c r="M98" i="35"/>
  <c r="L98" i="35"/>
  <c r="K98" i="35"/>
  <c r="J98" i="35"/>
  <c r="N97" i="35"/>
  <c r="O97" i="35" s="1"/>
  <c r="M97" i="35"/>
  <c r="L97" i="35"/>
  <c r="K97" i="35"/>
  <c r="J97" i="35"/>
  <c r="O96" i="35"/>
  <c r="N96" i="35"/>
  <c r="M96" i="35"/>
  <c r="L96" i="35"/>
  <c r="K96" i="35"/>
  <c r="J96" i="35"/>
  <c r="N95" i="35"/>
  <c r="M95" i="35"/>
  <c r="O95" i="35" s="1"/>
  <c r="L95" i="35"/>
  <c r="K95" i="35"/>
  <c r="J95" i="35"/>
  <c r="O94" i="35"/>
  <c r="N94" i="35"/>
  <c r="M94" i="35"/>
  <c r="L94" i="35"/>
  <c r="K94" i="35"/>
  <c r="J94" i="35"/>
  <c r="N93" i="35"/>
  <c r="O93" i="35" s="1"/>
  <c r="M93" i="35"/>
  <c r="L93" i="35"/>
  <c r="K93" i="35"/>
  <c r="J93" i="35"/>
  <c r="O92" i="35"/>
  <c r="N92" i="35"/>
  <c r="M92" i="35"/>
  <c r="L92" i="35"/>
  <c r="K92" i="35"/>
  <c r="J92" i="35"/>
  <c r="N91" i="35"/>
  <c r="M91" i="35"/>
  <c r="O91" i="35" s="1"/>
  <c r="L91" i="35"/>
  <c r="K91" i="35"/>
  <c r="J91" i="35"/>
  <c r="O90" i="35"/>
  <c r="N90" i="35"/>
  <c r="M90" i="35"/>
  <c r="L90" i="35"/>
  <c r="K90" i="35"/>
  <c r="J90" i="35"/>
  <c r="N89" i="35"/>
  <c r="O89" i="35" s="1"/>
  <c r="M89" i="35"/>
  <c r="L89" i="35"/>
  <c r="K89" i="35"/>
  <c r="J89" i="35"/>
  <c r="O88" i="35"/>
  <c r="N88" i="35"/>
  <c r="M88" i="35"/>
  <c r="L88" i="35"/>
  <c r="K88" i="35"/>
  <c r="J88" i="35"/>
  <c r="N87" i="35"/>
  <c r="M87" i="35"/>
  <c r="O87" i="35" s="1"/>
  <c r="L87" i="35"/>
  <c r="K87" i="35"/>
  <c r="J87" i="35"/>
  <c r="O86" i="35"/>
  <c r="N86" i="35"/>
  <c r="M86" i="35"/>
  <c r="L86" i="35"/>
  <c r="K86" i="35"/>
  <c r="J86" i="35"/>
  <c r="N85" i="35"/>
  <c r="O85" i="35" s="1"/>
  <c r="M85" i="35"/>
  <c r="L85" i="35"/>
  <c r="K85" i="35"/>
  <c r="J85" i="35"/>
  <c r="O84" i="35"/>
  <c r="N84" i="35"/>
  <c r="M84" i="35"/>
  <c r="L84" i="35"/>
  <c r="K84" i="35"/>
  <c r="J84" i="35"/>
  <c r="N83" i="35"/>
  <c r="M83" i="35"/>
  <c r="O83" i="35" s="1"/>
  <c r="L83" i="35"/>
  <c r="K83" i="35"/>
  <c r="J83" i="35"/>
  <c r="O82" i="35"/>
  <c r="N82" i="35"/>
  <c r="M82" i="35"/>
  <c r="L82" i="35"/>
  <c r="K82" i="35"/>
  <c r="J82" i="35"/>
  <c r="N81" i="35"/>
  <c r="O81" i="35" s="1"/>
  <c r="M81" i="35"/>
  <c r="L81" i="35"/>
  <c r="K81" i="35"/>
  <c r="J81" i="35"/>
  <c r="O80" i="35"/>
  <c r="N80" i="35"/>
  <c r="M80" i="35"/>
  <c r="L80" i="35"/>
  <c r="K80" i="35"/>
  <c r="J80" i="35"/>
  <c r="N79" i="35"/>
  <c r="M79" i="35"/>
  <c r="O79" i="35" s="1"/>
  <c r="L79" i="35"/>
  <c r="K79" i="35"/>
  <c r="J79" i="35"/>
  <c r="O78" i="35"/>
  <c r="N78" i="35"/>
  <c r="M78" i="35"/>
  <c r="L78" i="35"/>
  <c r="K78" i="35"/>
  <c r="J78" i="35"/>
  <c r="N77" i="35"/>
  <c r="O77" i="35" s="1"/>
  <c r="M77" i="35"/>
  <c r="L77" i="35"/>
  <c r="K77" i="35"/>
  <c r="J77" i="35"/>
  <c r="O76" i="35"/>
  <c r="N76" i="35"/>
  <c r="M76" i="35"/>
  <c r="L76" i="35"/>
  <c r="K76" i="35"/>
  <c r="J76" i="35"/>
  <c r="N75" i="35"/>
  <c r="M75" i="35"/>
  <c r="O75" i="35" s="1"/>
  <c r="L75" i="35"/>
  <c r="K75" i="35"/>
  <c r="J75" i="35"/>
  <c r="P74" i="35"/>
  <c r="N74" i="35"/>
  <c r="M74" i="35"/>
  <c r="O74" i="35" s="1"/>
  <c r="L74" i="35"/>
  <c r="K74" i="35"/>
  <c r="J74" i="35"/>
  <c r="N73" i="35"/>
  <c r="M73" i="35"/>
  <c r="L73" i="35"/>
  <c r="K73" i="35"/>
  <c r="J73" i="35"/>
  <c r="N72" i="35"/>
  <c r="M72" i="35"/>
  <c r="O72" i="35" s="1"/>
  <c r="L72" i="35"/>
  <c r="K72" i="35"/>
  <c r="J72" i="35"/>
  <c r="N71" i="35"/>
  <c r="M71" i="35"/>
  <c r="L71" i="35"/>
  <c r="K71" i="35"/>
  <c r="J71" i="35"/>
  <c r="N70" i="35"/>
  <c r="M70" i="35"/>
  <c r="O70" i="35" s="1"/>
  <c r="L70" i="35"/>
  <c r="K70" i="35"/>
  <c r="J70" i="35"/>
  <c r="N69" i="35"/>
  <c r="M69" i="35"/>
  <c r="L69" i="35"/>
  <c r="K69" i="35"/>
  <c r="J69" i="35"/>
  <c r="N68" i="35"/>
  <c r="M68" i="35"/>
  <c r="O68" i="35" s="1"/>
  <c r="L68" i="35"/>
  <c r="K68" i="35"/>
  <c r="J68" i="35"/>
  <c r="N67" i="35"/>
  <c r="M67" i="35"/>
  <c r="L67" i="35"/>
  <c r="K67" i="35"/>
  <c r="J67" i="35"/>
  <c r="N66" i="35"/>
  <c r="M66" i="35"/>
  <c r="O66" i="35" s="1"/>
  <c r="L66" i="35"/>
  <c r="K66" i="35"/>
  <c r="J66" i="35"/>
  <c r="N65" i="35"/>
  <c r="M65" i="35"/>
  <c r="L65" i="35"/>
  <c r="K65" i="35"/>
  <c r="J65" i="35"/>
  <c r="N64" i="35"/>
  <c r="M64" i="35"/>
  <c r="O64" i="35" s="1"/>
  <c r="L64" i="35"/>
  <c r="K64" i="35"/>
  <c r="J64" i="35"/>
  <c r="N63" i="35"/>
  <c r="M63" i="35"/>
  <c r="L63" i="35"/>
  <c r="K63" i="35"/>
  <c r="J63" i="35"/>
  <c r="N62" i="35"/>
  <c r="M62" i="35"/>
  <c r="O62" i="35" s="1"/>
  <c r="L62" i="35"/>
  <c r="K62" i="35"/>
  <c r="J62" i="35"/>
  <c r="N61" i="35"/>
  <c r="M61" i="35"/>
  <c r="L61" i="35"/>
  <c r="K61" i="35"/>
  <c r="J61" i="35"/>
  <c r="N60" i="35"/>
  <c r="M60" i="35"/>
  <c r="O60" i="35" s="1"/>
  <c r="L60" i="35"/>
  <c r="K60" i="35"/>
  <c r="J60" i="35"/>
  <c r="N59" i="35"/>
  <c r="M59" i="35"/>
  <c r="L59" i="35"/>
  <c r="K59" i="35"/>
  <c r="J59" i="35"/>
  <c r="P58" i="35"/>
  <c r="N58" i="35"/>
  <c r="M58" i="35"/>
  <c r="O58" i="35" s="1"/>
  <c r="L58" i="35"/>
  <c r="K58" i="35"/>
  <c r="J58" i="35"/>
  <c r="N57" i="35"/>
  <c r="O57" i="35" s="1"/>
  <c r="M57" i="35"/>
  <c r="L57" i="35"/>
  <c r="K57" i="35"/>
  <c r="J57" i="35"/>
  <c r="N56" i="35"/>
  <c r="M56" i="35"/>
  <c r="O56" i="35" s="1"/>
  <c r="L56" i="35"/>
  <c r="K56" i="35"/>
  <c r="J56" i="35"/>
  <c r="N55" i="35"/>
  <c r="M55" i="35"/>
  <c r="O55" i="35" s="1"/>
  <c r="L55" i="35"/>
  <c r="K55" i="35"/>
  <c r="J55" i="35"/>
  <c r="N54" i="35"/>
  <c r="M54" i="35"/>
  <c r="O54" i="35" s="1"/>
  <c r="L54" i="35"/>
  <c r="K54" i="35"/>
  <c r="J54" i="35"/>
  <c r="N53" i="35"/>
  <c r="O53" i="35" s="1"/>
  <c r="M53" i="35"/>
  <c r="L53" i="35"/>
  <c r="K53" i="35"/>
  <c r="J53" i="35"/>
  <c r="N52" i="35"/>
  <c r="M52" i="35"/>
  <c r="O52" i="35" s="1"/>
  <c r="L52" i="35"/>
  <c r="K52" i="35"/>
  <c r="J52" i="35"/>
  <c r="N51" i="35"/>
  <c r="M51" i="35"/>
  <c r="O51" i="35" s="1"/>
  <c r="L51" i="35"/>
  <c r="K51" i="35"/>
  <c r="J51" i="35"/>
  <c r="N50" i="35"/>
  <c r="M50" i="35"/>
  <c r="O50" i="35" s="1"/>
  <c r="L50" i="35"/>
  <c r="K50" i="35"/>
  <c r="J50" i="35"/>
  <c r="N49" i="35"/>
  <c r="O49" i="35" s="1"/>
  <c r="M49" i="35"/>
  <c r="L49" i="35"/>
  <c r="K49" i="35"/>
  <c r="J49" i="35"/>
  <c r="N48" i="35"/>
  <c r="M48" i="35"/>
  <c r="O48" i="35" s="1"/>
  <c r="L48" i="35"/>
  <c r="K48" i="35"/>
  <c r="J48" i="35"/>
  <c r="N47" i="35"/>
  <c r="M47" i="35"/>
  <c r="O47" i="35" s="1"/>
  <c r="L47" i="35"/>
  <c r="K47" i="35"/>
  <c r="J47" i="35"/>
  <c r="N46" i="35"/>
  <c r="M46" i="35"/>
  <c r="O46" i="35" s="1"/>
  <c r="L46" i="35"/>
  <c r="K46" i="35"/>
  <c r="J46" i="35"/>
  <c r="N45" i="35"/>
  <c r="O45" i="35" s="1"/>
  <c r="M45" i="35"/>
  <c r="L45" i="35"/>
  <c r="K45" i="35"/>
  <c r="J45" i="35"/>
  <c r="N44" i="35"/>
  <c r="P44" i="35" s="1"/>
  <c r="M44" i="35"/>
  <c r="O44" i="35" s="1"/>
  <c r="L44" i="35"/>
  <c r="K44" i="35"/>
  <c r="J44" i="35"/>
  <c r="N43" i="35"/>
  <c r="M43" i="35"/>
  <c r="O43" i="35" s="1"/>
  <c r="L43" i="35"/>
  <c r="K43" i="35"/>
  <c r="J43" i="35"/>
  <c r="N42" i="35"/>
  <c r="M42" i="35"/>
  <c r="O42" i="35" s="1"/>
  <c r="L42" i="35"/>
  <c r="K42" i="35"/>
  <c r="J42" i="35"/>
  <c r="N41" i="35"/>
  <c r="O41" i="35" s="1"/>
  <c r="M41" i="35"/>
  <c r="L41" i="35"/>
  <c r="K41" i="35"/>
  <c r="J41" i="35"/>
  <c r="N40" i="35"/>
  <c r="M40" i="35"/>
  <c r="O40" i="35" s="1"/>
  <c r="L40" i="35"/>
  <c r="K40" i="35"/>
  <c r="J40" i="35"/>
  <c r="N39" i="35"/>
  <c r="M39" i="35"/>
  <c r="O39" i="35" s="1"/>
  <c r="L39" i="35"/>
  <c r="K39" i="35"/>
  <c r="J39" i="35"/>
  <c r="N38" i="35"/>
  <c r="M38" i="35"/>
  <c r="O38" i="35" s="1"/>
  <c r="L38" i="35"/>
  <c r="K38" i="35"/>
  <c r="J38" i="35"/>
  <c r="P37" i="35"/>
  <c r="N37" i="35"/>
  <c r="O37" i="35" s="1"/>
  <c r="M37" i="35"/>
  <c r="L37" i="35"/>
  <c r="K37" i="35"/>
  <c r="J37" i="35"/>
  <c r="N36" i="35"/>
  <c r="M36" i="35"/>
  <c r="O36" i="35" s="1"/>
  <c r="L36" i="35"/>
  <c r="K36" i="35"/>
  <c r="J36" i="35"/>
  <c r="N35" i="35"/>
  <c r="M35" i="35"/>
  <c r="O35" i="35" s="1"/>
  <c r="L35" i="35"/>
  <c r="K35" i="35"/>
  <c r="J35" i="35"/>
  <c r="O34" i="35"/>
  <c r="N34" i="35"/>
  <c r="M34" i="35"/>
  <c r="L34" i="35"/>
  <c r="K34" i="35"/>
  <c r="J34" i="35"/>
  <c r="N33" i="35"/>
  <c r="M33" i="35"/>
  <c r="L33" i="35"/>
  <c r="K33" i="35"/>
  <c r="J33" i="35"/>
  <c r="O32" i="35"/>
  <c r="N32" i="35"/>
  <c r="M32" i="35"/>
  <c r="L32" i="35"/>
  <c r="K32" i="35"/>
  <c r="J32" i="35"/>
  <c r="N31" i="35"/>
  <c r="M31" i="35"/>
  <c r="O31" i="35" s="1"/>
  <c r="L31" i="35"/>
  <c r="K31" i="35"/>
  <c r="J31" i="35"/>
  <c r="N30" i="35"/>
  <c r="M30" i="35"/>
  <c r="O30" i="35" s="1"/>
  <c r="L30" i="35"/>
  <c r="K30" i="35"/>
  <c r="J30" i="35"/>
  <c r="O29" i="35"/>
  <c r="N29" i="35"/>
  <c r="M29" i="35"/>
  <c r="L29" i="35"/>
  <c r="K29" i="35"/>
  <c r="J29" i="35"/>
  <c r="N28" i="35"/>
  <c r="P28" i="35" s="1"/>
  <c r="M28" i="35"/>
  <c r="O28" i="35" s="1"/>
  <c r="L28" i="35"/>
  <c r="K28" i="35"/>
  <c r="J28" i="35"/>
  <c r="N27" i="35"/>
  <c r="M27" i="35"/>
  <c r="O27" i="35" s="1"/>
  <c r="L27" i="35"/>
  <c r="K27" i="35"/>
  <c r="J27" i="35"/>
  <c r="O26" i="35"/>
  <c r="N26" i="35"/>
  <c r="M26" i="35"/>
  <c r="L26" i="35"/>
  <c r="K26" i="35"/>
  <c r="J26" i="35"/>
  <c r="N25" i="35"/>
  <c r="M25" i="35"/>
  <c r="L25" i="35"/>
  <c r="K25" i="35"/>
  <c r="J25" i="35"/>
  <c r="O24" i="35"/>
  <c r="N24" i="35"/>
  <c r="M24" i="35"/>
  <c r="L24" i="35"/>
  <c r="K24" i="35"/>
  <c r="J24" i="35"/>
  <c r="N23" i="35"/>
  <c r="M23" i="35"/>
  <c r="O23" i="35" s="1"/>
  <c r="L23" i="35"/>
  <c r="K23" i="35"/>
  <c r="J23" i="35"/>
  <c r="N22" i="35"/>
  <c r="M22" i="35"/>
  <c r="O22" i="35" s="1"/>
  <c r="L22" i="35"/>
  <c r="K22" i="35"/>
  <c r="J22" i="35"/>
  <c r="O21" i="35"/>
  <c r="N21" i="35"/>
  <c r="M21" i="35"/>
  <c r="L21" i="35"/>
  <c r="K21" i="35"/>
  <c r="J21" i="35"/>
  <c r="N20" i="35"/>
  <c r="P20" i="35" s="1"/>
  <c r="M20" i="35"/>
  <c r="O20" i="35" s="1"/>
  <c r="L20" i="35"/>
  <c r="K20" i="35"/>
  <c r="J20" i="35"/>
  <c r="N19" i="35"/>
  <c r="M19" i="35"/>
  <c r="O19" i="35" s="1"/>
  <c r="L19" i="35"/>
  <c r="K19" i="35"/>
  <c r="J19" i="35"/>
  <c r="O18" i="35"/>
  <c r="N18" i="35"/>
  <c r="M18" i="35"/>
  <c r="L18" i="35"/>
  <c r="K18" i="35"/>
  <c r="J18" i="35"/>
  <c r="N17" i="35"/>
  <c r="M17" i="35"/>
  <c r="L17" i="35"/>
  <c r="K17" i="35"/>
  <c r="J17" i="35"/>
  <c r="O16" i="35"/>
  <c r="N16" i="35"/>
  <c r="M16" i="35"/>
  <c r="L16" i="35"/>
  <c r="K16" i="35"/>
  <c r="J16" i="35"/>
  <c r="N15" i="35"/>
  <c r="M15" i="35"/>
  <c r="O15" i="35" s="1"/>
  <c r="L15" i="35"/>
  <c r="K15" i="35"/>
  <c r="J15" i="35"/>
  <c r="N14" i="35"/>
  <c r="M14" i="35"/>
  <c r="O14" i="35" s="1"/>
  <c r="L14" i="35"/>
  <c r="K14" i="35"/>
  <c r="J14" i="35"/>
  <c r="O13" i="35"/>
  <c r="N13" i="35"/>
  <c r="M13" i="35"/>
  <c r="L13" i="35"/>
  <c r="K13" i="35"/>
  <c r="J13" i="35"/>
  <c r="N12" i="35"/>
  <c r="M12" i="35"/>
  <c r="O12" i="35" s="1"/>
  <c r="L12" i="35"/>
  <c r="K12" i="35"/>
  <c r="J12" i="35"/>
  <c r="N11" i="35"/>
  <c r="M11" i="35"/>
  <c r="O11" i="35" s="1"/>
  <c r="L11" i="35"/>
  <c r="K11" i="35"/>
  <c r="J11" i="35"/>
  <c r="O10" i="35"/>
  <c r="N10" i="35"/>
  <c r="M10" i="35"/>
  <c r="L10" i="35"/>
  <c r="K10" i="35"/>
  <c r="J10" i="35"/>
  <c r="N9" i="35"/>
  <c r="M9" i="35"/>
  <c r="L9" i="35"/>
  <c r="K9" i="35"/>
  <c r="J9" i="35"/>
  <c r="O8" i="35"/>
  <c r="N8" i="35"/>
  <c r="M8" i="35"/>
  <c r="L8" i="35"/>
  <c r="K8" i="35"/>
  <c r="J8" i="35"/>
  <c r="N7" i="35"/>
  <c r="M7" i="35"/>
  <c r="O7" i="35" s="1"/>
  <c r="L7" i="35"/>
  <c r="K7" i="35"/>
  <c r="J7" i="35"/>
  <c r="N6" i="35"/>
  <c r="M6" i="35"/>
  <c r="O6" i="35" s="1"/>
  <c r="L6" i="35"/>
  <c r="K6" i="35"/>
  <c r="J6" i="35"/>
  <c r="O5" i="35"/>
  <c r="N5" i="35"/>
  <c r="M5" i="35"/>
  <c r="L5" i="35"/>
  <c r="K5" i="35"/>
  <c r="J5" i="35"/>
  <c r="N4" i="35"/>
  <c r="M4" i="35"/>
  <c r="O4" i="35" s="1"/>
  <c r="L4" i="35"/>
  <c r="K4" i="35"/>
  <c r="J4" i="35"/>
  <c r="N3" i="35"/>
  <c r="M3" i="35"/>
  <c r="O3" i="35" s="1"/>
  <c r="L3" i="35"/>
  <c r="K3" i="35"/>
  <c r="J3" i="35"/>
  <c r="H60" i="34"/>
  <c r="H55" i="34"/>
  <c r="H57" i="34" s="1"/>
  <c r="H51" i="34"/>
  <c r="H53" i="34" s="1"/>
  <c r="H49" i="34"/>
  <c r="H46" i="34"/>
  <c r="O37" i="34"/>
  <c r="M37" i="34"/>
  <c r="AI42" i="39" s="1"/>
  <c r="AK42" i="39" s="1"/>
  <c r="F37" i="34"/>
  <c r="Y42" i="39" s="1"/>
  <c r="K35" i="34"/>
  <c r="K34" i="34"/>
  <c r="K33" i="34"/>
  <c r="K32" i="34"/>
  <c r="K31" i="34"/>
  <c r="K30" i="34"/>
  <c r="K29" i="34"/>
  <c r="K28" i="34"/>
  <c r="J22" i="34"/>
  <c r="G22" i="34"/>
  <c r="D22" i="34"/>
  <c r="G19" i="34"/>
  <c r="M19" i="34" s="1"/>
  <c r="G18" i="34"/>
  <c r="M18" i="34" s="1"/>
  <c r="G17" i="34"/>
  <c r="M17" i="34" s="1"/>
  <c r="G16" i="34"/>
  <c r="M16" i="34" s="1"/>
  <c r="G15" i="34"/>
  <c r="M15" i="34" s="1"/>
  <c r="G14" i="34"/>
  <c r="M14" i="34" s="1"/>
  <c r="G13" i="34"/>
  <c r="M13" i="34" s="1"/>
  <c r="M12" i="34"/>
  <c r="G12" i="34"/>
  <c r="G11" i="34"/>
  <c r="M11" i="34" s="1"/>
  <c r="G10" i="34"/>
  <c r="M10" i="34" s="1"/>
  <c r="G9" i="34"/>
  <c r="M9" i="34" s="1"/>
  <c r="G8" i="34"/>
  <c r="M8" i="34" s="1"/>
  <c r="G7" i="34"/>
  <c r="M7" i="34" s="1"/>
  <c r="X67" i="33"/>
  <c r="W67" i="33"/>
  <c r="V67" i="33"/>
  <c r="V69" i="33" s="1"/>
  <c r="U67" i="33"/>
  <c r="T67" i="33"/>
  <c r="S67" i="33"/>
  <c r="R67" i="33"/>
  <c r="Q67" i="33"/>
  <c r="P67" i="33"/>
  <c r="O67" i="33"/>
  <c r="N67" i="33"/>
  <c r="M67" i="33"/>
  <c r="L67" i="33"/>
  <c r="K67" i="33"/>
  <c r="J67" i="33"/>
  <c r="J69" i="33" s="1"/>
  <c r="I67" i="33"/>
  <c r="H67" i="33"/>
  <c r="G67" i="33"/>
  <c r="F67" i="33"/>
  <c r="F69" i="33" s="1"/>
  <c r="E67" i="33"/>
  <c r="D67" i="33"/>
  <c r="C67" i="33"/>
  <c r="B67" i="33"/>
  <c r="C65" i="33"/>
  <c r="Y63" i="33"/>
  <c r="Y62" i="33"/>
  <c r="Y61" i="33"/>
  <c r="X61" i="33"/>
  <c r="W61" i="33"/>
  <c r="V61" i="33"/>
  <c r="U61" i="33"/>
  <c r="T61" i="33"/>
  <c r="S61" i="33"/>
  <c r="R61" i="33"/>
  <c r="Q61" i="33"/>
  <c r="P61" i="33"/>
  <c r="O61" i="33"/>
  <c r="N61" i="33"/>
  <c r="M61" i="33"/>
  <c r="L61" i="33"/>
  <c r="K61" i="33"/>
  <c r="J61" i="33"/>
  <c r="I61" i="33"/>
  <c r="H61" i="33"/>
  <c r="G61" i="33"/>
  <c r="F61" i="33"/>
  <c r="E61" i="33"/>
  <c r="D61" i="33"/>
  <c r="C61" i="33"/>
  <c r="B61" i="33"/>
  <c r="A61" i="33"/>
  <c r="Y60" i="33"/>
  <c r="X60" i="33"/>
  <c r="W60" i="33"/>
  <c r="V60" i="33"/>
  <c r="U60" i="33"/>
  <c r="T60" i="33"/>
  <c r="S60" i="33"/>
  <c r="R60" i="33"/>
  <c r="Q60" i="33"/>
  <c r="P60" i="33"/>
  <c r="O60" i="33"/>
  <c r="N60" i="33"/>
  <c r="M60" i="33"/>
  <c r="L60" i="33"/>
  <c r="K60" i="33"/>
  <c r="J60" i="33"/>
  <c r="I60" i="33"/>
  <c r="H60" i="33"/>
  <c r="G60" i="33"/>
  <c r="F60" i="33"/>
  <c r="E60" i="33"/>
  <c r="D60" i="33"/>
  <c r="C60" i="33"/>
  <c r="B60" i="33"/>
  <c r="A60" i="33"/>
  <c r="Y59" i="33"/>
  <c r="X59" i="33"/>
  <c r="W59" i="33"/>
  <c r="V59" i="33"/>
  <c r="U59" i="33"/>
  <c r="T59" i="33"/>
  <c r="S59" i="33"/>
  <c r="R59" i="33"/>
  <c r="Q59" i="33"/>
  <c r="P59" i="33"/>
  <c r="O59" i="33"/>
  <c r="N59" i="33"/>
  <c r="M59" i="33"/>
  <c r="L59" i="33"/>
  <c r="K59" i="33"/>
  <c r="J59" i="33"/>
  <c r="I59" i="33"/>
  <c r="H59" i="33"/>
  <c r="G59" i="33"/>
  <c r="F59" i="33"/>
  <c r="E59" i="33"/>
  <c r="D59" i="33"/>
  <c r="C59" i="33"/>
  <c r="B59" i="33"/>
  <c r="A59" i="33"/>
  <c r="Y58" i="33"/>
  <c r="X58" i="33"/>
  <c r="W58" i="33"/>
  <c r="V58" i="33"/>
  <c r="U58" i="33"/>
  <c r="T58" i="33"/>
  <c r="S58" i="33"/>
  <c r="R58" i="33"/>
  <c r="Q58" i="33"/>
  <c r="P58" i="33"/>
  <c r="O58" i="33"/>
  <c r="N58" i="33"/>
  <c r="M58" i="33"/>
  <c r="L58" i="33"/>
  <c r="K58" i="33"/>
  <c r="J58" i="33"/>
  <c r="I58" i="33"/>
  <c r="H58" i="33"/>
  <c r="G58" i="33"/>
  <c r="F58" i="33"/>
  <c r="E58" i="33"/>
  <c r="D58" i="33"/>
  <c r="C58" i="33"/>
  <c r="B58" i="33"/>
  <c r="A58" i="33"/>
  <c r="Y57" i="33"/>
  <c r="X57" i="33"/>
  <c r="W57" i="33"/>
  <c r="V57" i="33"/>
  <c r="U57" i="33"/>
  <c r="T57" i="33"/>
  <c r="S57" i="33"/>
  <c r="R57" i="33"/>
  <c r="Q57" i="33"/>
  <c r="P57" i="33"/>
  <c r="O57" i="33"/>
  <c r="N57" i="33"/>
  <c r="M57" i="33"/>
  <c r="L57" i="33"/>
  <c r="K57" i="33"/>
  <c r="J57" i="33"/>
  <c r="I57" i="33"/>
  <c r="H57" i="33"/>
  <c r="G57" i="33"/>
  <c r="F57" i="33"/>
  <c r="E57" i="33"/>
  <c r="D57" i="33"/>
  <c r="C57" i="33"/>
  <c r="B57" i="33"/>
  <c r="A57" i="33"/>
  <c r="Y56" i="33"/>
  <c r="X56" i="33"/>
  <c r="W56" i="33"/>
  <c r="V56" i="33"/>
  <c r="U56" i="33"/>
  <c r="T56" i="33"/>
  <c r="S56" i="33"/>
  <c r="R56" i="33"/>
  <c r="Q56" i="33"/>
  <c r="P56" i="33"/>
  <c r="O56" i="33"/>
  <c r="N56" i="33"/>
  <c r="M56" i="33"/>
  <c r="L56" i="33"/>
  <c r="K56" i="33"/>
  <c r="J56" i="33"/>
  <c r="I56" i="33"/>
  <c r="H56" i="33"/>
  <c r="G56" i="33"/>
  <c r="F56" i="33"/>
  <c r="E56" i="33"/>
  <c r="D56" i="33"/>
  <c r="C56" i="33"/>
  <c r="B56" i="33"/>
  <c r="A56" i="33"/>
  <c r="Y55" i="33"/>
  <c r="X55" i="33"/>
  <c r="W55" i="33"/>
  <c r="V55" i="33"/>
  <c r="U55" i="33"/>
  <c r="T55" i="33"/>
  <c r="S55" i="33"/>
  <c r="R55" i="33"/>
  <c r="Q55" i="33"/>
  <c r="P55" i="33"/>
  <c r="O55" i="33"/>
  <c r="N55" i="33"/>
  <c r="M55" i="33"/>
  <c r="L55" i="33"/>
  <c r="K55" i="33"/>
  <c r="J55" i="33"/>
  <c r="I55" i="33"/>
  <c r="H55" i="33"/>
  <c r="G55" i="33"/>
  <c r="F55" i="33"/>
  <c r="E55" i="33"/>
  <c r="D55" i="33"/>
  <c r="C55" i="33"/>
  <c r="B55" i="33"/>
  <c r="A55" i="33"/>
  <c r="Y54" i="33"/>
  <c r="X54" i="33"/>
  <c r="W54" i="33"/>
  <c r="V54" i="33"/>
  <c r="U54" i="33"/>
  <c r="T54" i="33"/>
  <c r="S54" i="33"/>
  <c r="R54" i="33"/>
  <c r="Q54" i="33"/>
  <c r="P54" i="33"/>
  <c r="O54" i="33"/>
  <c r="N54" i="33"/>
  <c r="M54" i="33"/>
  <c r="L54" i="33"/>
  <c r="K54" i="33"/>
  <c r="J54" i="33"/>
  <c r="I54" i="33"/>
  <c r="H54" i="33"/>
  <c r="G54" i="33"/>
  <c r="F54" i="33"/>
  <c r="E54" i="33"/>
  <c r="D54" i="33"/>
  <c r="C54" i="33"/>
  <c r="B54" i="33"/>
  <c r="A54" i="33"/>
  <c r="Y53" i="33"/>
  <c r="X53" i="33"/>
  <c r="W53" i="33"/>
  <c r="V53" i="33"/>
  <c r="U53" i="33"/>
  <c r="T53" i="33"/>
  <c r="S53" i="33"/>
  <c r="R53" i="33"/>
  <c r="Q53" i="33"/>
  <c r="P53" i="33"/>
  <c r="O53" i="33"/>
  <c r="N53" i="33"/>
  <c r="M53" i="33"/>
  <c r="L53" i="33"/>
  <c r="K53" i="33"/>
  <c r="J53" i="33"/>
  <c r="I53" i="33"/>
  <c r="H53" i="33"/>
  <c r="G53" i="33"/>
  <c r="F53" i="33"/>
  <c r="E53" i="33"/>
  <c r="D53" i="33"/>
  <c r="C53" i="33"/>
  <c r="B53" i="33"/>
  <c r="A53" i="33"/>
  <c r="Y52" i="33"/>
  <c r="X52" i="33"/>
  <c r="W52" i="33"/>
  <c r="V52" i="33"/>
  <c r="U52" i="33"/>
  <c r="T52" i="33"/>
  <c r="S52" i="33"/>
  <c r="R52" i="33"/>
  <c r="Q52" i="33"/>
  <c r="P52" i="33"/>
  <c r="O52" i="33"/>
  <c r="N52" i="33"/>
  <c r="M52" i="33"/>
  <c r="L52" i="33"/>
  <c r="K52" i="33"/>
  <c r="J52" i="33"/>
  <c r="I52" i="33"/>
  <c r="H52" i="33"/>
  <c r="G52" i="33"/>
  <c r="F52" i="33"/>
  <c r="E52" i="33"/>
  <c r="D52" i="33"/>
  <c r="C52" i="33"/>
  <c r="B52" i="33"/>
  <c r="A52" i="33"/>
  <c r="Y51" i="33"/>
  <c r="X51" i="33"/>
  <c r="W51" i="33"/>
  <c r="V51" i="33"/>
  <c r="U51" i="33"/>
  <c r="T51" i="33"/>
  <c r="S51" i="33"/>
  <c r="R51" i="33"/>
  <c r="Q51" i="33"/>
  <c r="P51" i="33"/>
  <c r="O51" i="33"/>
  <c r="N51" i="33"/>
  <c r="M51" i="33"/>
  <c r="L51" i="33"/>
  <c r="K51" i="33"/>
  <c r="J51" i="33"/>
  <c r="I51" i="33"/>
  <c r="H51" i="33"/>
  <c r="G51" i="33"/>
  <c r="F51" i="33"/>
  <c r="E51" i="33"/>
  <c r="D51" i="33"/>
  <c r="C51" i="33"/>
  <c r="B51" i="33"/>
  <c r="A51" i="33"/>
  <c r="Y50" i="33"/>
  <c r="X50" i="33"/>
  <c r="W50" i="33"/>
  <c r="V50" i="33"/>
  <c r="U50" i="33"/>
  <c r="T50" i="33"/>
  <c r="S50" i="33"/>
  <c r="R50" i="33"/>
  <c r="Q50" i="33"/>
  <c r="P50" i="33"/>
  <c r="O50" i="33"/>
  <c r="N50" i="33"/>
  <c r="M50" i="33"/>
  <c r="L50" i="33"/>
  <c r="K50" i="33"/>
  <c r="J50" i="33"/>
  <c r="I50" i="33"/>
  <c r="H50" i="33"/>
  <c r="G50" i="33"/>
  <c r="F50" i="33"/>
  <c r="E50" i="33"/>
  <c r="D50" i="33"/>
  <c r="C50" i="33"/>
  <c r="B50" i="33"/>
  <c r="A50" i="33"/>
  <c r="Y49" i="33"/>
  <c r="X49" i="33"/>
  <c r="W49" i="33"/>
  <c r="V49" i="33"/>
  <c r="U49" i="33"/>
  <c r="T49" i="33"/>
  <c r="S49" i="33"/>
  <c r="R49" i="33"/>
  <c r="Q49" i="33"/>
  <c r="P49" i="33"/>
  <c r="O49" i="33"/>
  <c r="N49" i="33"/>
  <c r="M49" i="33"/>
  <c r="L49" i="33"/>
  <c r="K49" i="33"/>
  <c r="J49" i="33"/>
  <c r="I49" i="33"/>
  <c r="H49" i="33"/>
  <c r="G49" i="33"/>
  <c r="F49" i="33"/>
  <c r="E49" i="33"/>
  <c r="D49" i="33"/>
  <c r="C49" i="33"/>
  <c r="B49" i="33"/>
  <c r="A49" i="33"/>
  <c r="Y48" i="33"/>
  <c r="X48" i="33"/>
  <c r="W48" i="33"/>
  <c r="V48" i="33"/>
  <c r="U48" i="33"/>
  <c r="T48" i="33"/>
  <c r="S48" i="33"/>
  <c r="R48" i="33"/>
  <c r="Q48" i="33"/>
  <c r="P48" i="33"/>
  <c r="O48" i="33"/>
  <c r="N48" i="33"/>
  <c r="M48" i="33"/>
  <c r="L48" i="33"/>
  <c r="K48" i="33"/>
  <c r="J48" i="33"/>
  <c r="I48" i="33"/>
  <c r="H48" i="33"/>
  <c r="G48" i="33"/>
  <c r="F48" i="33"/>
  <c r="E48" i="33"/>
  <c r="D48" i="33"/>
  <c r="C48" i="33"/>
  <c r="B48" i="33"/>
  <c r="A48" i="33"/>
  <c r="Y47" i="33"/>
  <c r="X47" i="33"/>
  <c r="W47" i="33"/>
  <c r="V47" i="33"/>
  <c r="U47" i="33"/>
  <c r="T47" i="33"/>
  <c r="S47" i="33"/>
  <c r="R47" i="33"/>
  <c r="Q47" i="33"/>
  <c r="P47" i="33"/>
  <c r="O47" i="33"/>
  <c r="N47" i="33"/>
  <c r="M47" i="33"/>
  <c r="L47" i="33"/>
  <c r="K47" i="33"/>
  <c r="J47" i="33"/>
  <c r="I47" i="33"/>
  <c r="H47" i="33"/>
  <c r="G47" i="33"/>
  <c r="F47" i="33"/>
  <c r="E47" i="33"/>
  <c r="D47" i="33"/>
  <c r="C47" i="33"/>
  <c r="B47" i="33"/>
  <c r="A47" i="33"/>
  <c r="Y46" i="33"/>
  <c r="X46" i="33"/>
  <c r="W46" i="33"/>
  <c r="V46" i="33"/>
  <c r="U46" i="33"/>
  <c r="T46" i="33"/>
  <c r="S46" i="33"/>
  <c r="R46" i="33"/>
  <c r="Q46" i="33"/>
  <c r="P46" i="33"/>
  <c r="O46" i="33"/>
  <c r="N46" i="33"/>
  <c r="M46" i="33"/>
  <c r="L46" i="33"/>
  <c r="K46" i="33"/>
  <c r="J46" i="33"/>
  <c r="I46" i="33"/>
  <c r="H46" i="33"/>
  <c r="G46" i="33"/>
  <c r="F46" i="33"/>
  <c r="E46" i="33"/>
  <c r="D46" i="33"/>
  <c r="C46" i="33"/>
  <c r="B46" i="33"/>
  <c r="A46" i="33"/>
  <c r="Y45" i="33"/>
  <c r="X45" i="33"/>
  <c r="W45" i="33"/>
  <c r="V45" i="33"/>
  <c r="U45" i="33"/>
  <c r="T45" i="33"/>
  <c r="S45" i="33"/>
  <c r="R45" i="33"/>
  <c r="Q45" i="33"/>
  <c r="P45" i="33"/>
  <c r="O45" i="33"/>
  <c r="N45" i="33"/>
  <c r="M45" i="33"/>
  <c r="L45" i="33"/>
  <c r="K45" i="33"/>
  <c r="J45" i="33"/>
  <c r="I45" i="33"/>
  <c r="H45" i="33"/>
  <c r="G45" i="33"/>
  <c r="F45" i="33"/>
  <c r="E45" i="33"/>
  <c r="D45" i="33"/>
  <c r="C45" i="33"/>
  <c r="B45" i="33"/>
  <c r="A45" i="33"/>
  <c r="Y44" i="33"/>
  <c r="X44" i="33"/>
  <c r="W44" i="33"/>
  <c r="V44" i="33"/>
  <c r="U44" i="33"/>
  <c r="T44" i="33"/>
  <c r="S44" i="33"/>
  <c r="R44" i="33"/>
  <c r="Q44" i="33"/>
  <c r="P44" i="33"/>
  <c r="O44" i="33"/>
  <c r="N44" i="33"/>
  <c r="M44" i="33"/>
  <c r="L44" i="33"/>
  <c r="K44" i="33"/>
  <c r="J44" i="33"/>
  <c r="I44" i="33"/>
  <c r="H44" i="33"/>
  <c r="G44" i="33"/>
  <c r="F44" i="33"/>
  <c r="E44" i="33"/>
  <c r="D44" i="33"/>
  <c r="C44" i="33"/>
  <c r="B44" i="33"/>
  <c r="A44" i="33"/>
  <c r="Y43" i="33"/>
  <c r="X43" i="33"/>
  <c r="W43" i="33"/>
  <c r="V43" i="33"/>
  <c r="U43" i="33"/>
  <c r="T43" i="33"/>
  <c r="S43" i="33"/>
  <c r="R43" i="33"/>
  <c r="Q43" i="33"/>
  <c r="P43" i="33"/>
  <c r="O43" i="33"/>
  <c r="N43" i="33"/>
  <c r="M43" i="33"/>
  <c r="L43" i="33"/>
  <c r="K43" i="33"/>
  <c r="J43" i="33"/>
  <c r="I43" i="33"/>
  <c r="H43" i="33"/>
  <c r="G43" i="33"/>
  <c r="F43" i="33"/>
  <c r="E43" i="33"/>
  <c r="D43" i="33"/>
  <c r="C43" i="33"/>
  <c r="B43" i="33"/>
  <c r="A43" i="33"/>
  <c r="Y42" i="33"/>
  <c r="X42" i="33"/>
  <c r="W42" i="33"/>
  <c r="V42" i="33"/>
  <c r="U42" i="33"/>
  <c r="T42" i="33"/>
  <c r="S42" i="33"/>
  <c r="R42" i="33"/>
  <c r="Q42" i="33"/>
  <c r="P42" i="33"/>
  <c r="O42" i="33"/>
  <c r="N42" i="33"/>
  <c r="M42" i="33"/>
  <c r="L42" i="33"/>
  <c r="K42" i="33"/>
  <c r="J42" i="33"/>
  <c r="I42" i="33"/>
  <c r="H42" i="33"/>
  <c r="G42" i="33"/>
  <c r="F42" i="33"/>
  <c r="E42" i="33"/>
  <c r="D42" i="33"/>
  <c r="C42" i="33"/>
  <c r="B42" i="33"/>
  <c r="A42" i="33"/>
  <c r="Y41" i="33"/>
  <c r="X41" i="33"/>
  <c r="W41" i="33"/>
  <c r="V41" i="33"/>
  <c r="U41" i="33"/>
  <c r="T41" i="33"/>
  <c r="S41" i="33"/>
  <c r="R41" i="33"/>
  <c r="Q41" i="33"/>
  <c r="P41" i="33"/>
  <c r="O41" i="33"/>
  <c r="N41" i="33"/>
  <c r="M41" i="33"/>
  <c r="L41" i="33"/>
  <c r="K41" i="33"/>
  <c r="J41" i="33"/>
  <c r="I41" i="33"/>
  <c r="H41" i="33"/>
  <c r="G41" i="33"/>
  <c r="F41" i="33"/>
  <c r="E41" i="33"/>
  <c r="D41" i="33"/>
  <c r="C41" i="33"/>
  <c r="B41" i="33"/>
  <c r="A41" i="33"/>
  <c r="Y40" i="33"/>
  <c r="X40" i="33"/>
  <c r="W40" i="33"/>
  <c r="V40" i="33"/>
  <c r="U40" i="33"/>
  <c r="T40" i="33"/>
  <c r="S40" i="33"/>
  <c r="R40" i="33"/>
  <c r="Q40" i="33"/>
  <c r="P40" i="33"/>
  <c r="O40" i="33"/>
  <c r="N40" i="33"/>
  <c r="M40" i="33"/>
  <c r="L40" i="33"/>
  <c r="K40" i="33"/>
  <c r="J40" i="33"/>
  <c r="I40" i="33"/>
  <c r="H40" i="33"/>
  <c r="G40" i="33"/>
  <c r="F40" i="33"/>
  <c r="E40" i="33"/>
  <c r="D40" i="33"/>
  <c r="C40" i="33"/>
  <c r="B40" i="33"/>
  <c r="A40" i="33"/>
  <c r="Y39" i="33"/>
  <c r="X39" i="33"/>
  <c r="W39" i="33"/>
  <c r="V39" i="33"/>
  <c r="U39" i="33"/>
  <c r="T39" i="33"/>
  <c r="S39" i="33"/>
  <c r="R39" i="33"/>
  <c r="Q39" i="33"/>
  <c r="P39" i="33"/>
  <c r="O39" i="33"/>
  <c r="N39" i="33"/>
  <c r="M39" i="33"/>
  <c r="L39" i="33"/>
  <c r="K39" i="33"/>
  <c r="J39" i="33"/>
  <c r="I39" i="33"/>
  <c r="H39" i="33"/>
  <c r="G39" i="33"/>
  <c r="F39" i="33"/>
  <c r="E39" i="33"/>
  <c r="D39" i="33"/>
  <c r="C39" i="33"/>
  <c r="B39" i="33"/>
  <c r="A39" i="33"/>
  <c r="Y38" i="33"/>
  <c r="X38" i="33"/>
  <c r="W38" i="33"/>
  <c r="V38" i="33"/>
  <c r="U38" i="33"/>
  <c r="T38" i="33"/>
  <c r="S38" i="33"/>
  <c r="R38" i="33"/>
  <c r="Q38" i="33"/>
  <c r="P38" i="33"/>
  <c r="O38" i="33"/>
  <c r="N38" i="33"/>
  <c r="M38" i="33"/>
  <c r="L38" i="33"/>
  <c r="K38" i="33"/>
  <c r="J38" i="33"/>
  <c r="I38" i="33"/>
  <c r="H38" i="33"/>
  <c r="G38" i="33"/>
  <c r="F38" i="33"/>
  <c r="E38" i="33"/>
  <c r="D38" i="33"/>
  <c r="C38" i="33"/>
  <c r="B38" i="33"/>
  <c r="A38" i="33"/>
  <c r="Y37" i="33"/>
  <c r="X37" i="33"/>
  <c r="W37" i="33"/>
  <c r="V37" i="33"/>
  <c r="U37" i="33"/>
  <c r="U65" i="33" s="1"/>
  <c r="U69" i="33" s="1"/>
  <c r="T37" i="33"/>
  <c r="S37" i="33"/>
  <c r="R37" i="33"/>
  <c r="Q37" i="33"/>
  <c r="P37" i="33"/>
  <c r="O37" i="33"/>
  <c r="N37" i="33"/>
  <c r="M37" i="33"/>
  <c r="L37" i="33"/>
  <c r="K37" i="33"/>
  <c r="J37" i="33"/>
  <c r="I37" i="33"/>
  <c r="I65" i="33" s="1"/>
  <c r="I69" i="33" s="1"/>
  <c r="D16" i="17" s="1"/>
  <c r="H37" i="33"/>
  <c r="G37" i="33"/>
  <c r="F37" i="33"/>
  <c r="E37" i="33"/>
  <c r="E65" i="33" s="1"/>
  <c r="E69" i="33" s="1"/>
  <c r="D37" i="33"/>
  <c r="C37" i="33"/>
  <c r="B37" i="33"/>
  <c r="A37" i="33"/>
  <c r="Y36" i="33"/>
  <c r="X36" i="33"/>
  <c r="W36" i="33"/>
  <c r="V36" i="33"/>
  <c r="V65" i="33" s="1"/>
  <c r="U36" i="33"/>
  <c r="T36" i="33"/>
  <c r="S36" i="33"/>
  <c r="R36" i="33"/>
  <c r="Q36" i="33"/>
  <c r="P36" i="33"/>
  <c r="O36" i="33"/>
  <c r="N36" i="33"/>
  <c r="N65" i="33" s="1"/>
  <c r="M36" i="33"/>
  <c r="L36" i="33"/>
  <c r="K36" i="33"/>
  <c r="J36" i="33"/>
  <c r="J65" i="33" s="1"/>
  <c r="I36" i="33"/>
  <c r="H36" i="33"/>
  <c r="G36" i="33"/>
  <c r="F36" i="33"/>
  <c r="F65" i="33" s="1"/>
  <c r="E36" i="33"/>
  <c r="D36" i="33"/>
  <c r="C36" i="33"/>
  <c r="B36" i="33"/>
  <c r="A36" i="33"/>
  <c r="Y35" i="33"/>
  <c r="X35" i="33"/>
  <c r="W35" i="33"/>
  <c r="W65" i="33" s="1"/>
  <c r="V35" i="33"/>
  <c r="U35" i="33"/>
  <c r="T35" i="33"/>
  <c r="S35" i="33"/>
  <c r="S65" i="33" s="1"/>
  <c r="R35" i="33"/>
  <c r="R65" i="33" s="1"/>
  <c r="Q35" i="33"/>
  <c r="P35" i="33"/>
  <c r="O35" i="33"/>
  <c r="O65" i="33" s="1"/>
  <c r="O69" i="33" s="1"/>
  <c r="D22" i="17" s="1"/>
  <c r="N35" i="33"/>
  <c r="M35" i="33"/>
  <c r="L35" i="33"/>
  <c r="K35" i="33"/>
  <c r="K65" i="33" s="1"/>
  <c r="J35" i="33"/>
  <c r="I35" i="33"/>
  <c r="H35" i="33"/>
  <c r="G35" i="33"/>
  <c r="G65" i="33" s="1"/>
  <c r="F35" i="33"/>
  <c r="E35" i="33"/>
  <c r="D35" i="33"/>
  <c r="C35" i="33"/>
  <c r="B35" i="33"/>
  <c r="B65" i="33" s="1"/>
  <c r="A35"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5" i="33"/>
  <c r="Y4" i="33"/>
  <c r="Y3" i="33"/>
  <c r="Y2" i="33"/>
  <c r="X1" i="33"/>
  <c r="W1" i="33"/>
  <c r="V1" i="33"/>
  <c r="U1" i="33"/>
  <c r="T1" i="33"/>
  <c r="S1" i="33"/>
  <c r="R1" i="33"/>
  <c r="Q1" i="33"/>
  <c r="P1" i="33"/>
  <c r="O1" i="33"/>
  <c r="N1" i="33"/>
  <c r="M1" i="33"/>
  <c r="L1" i="33"/>
  <c r="K1" i="33"/>
  <c r="J1" i="33"/>
  <c r="I1" i="33"/>
  <c r="H1" i="33"/>
  <c r="G1" i="33"/>
  <c r="F1" i="33"/>
  <c r="E1" i="33"/>
  <c r="D1" i="33"/>
  <c r="C1" i="33"/>
  <c r="B1" i="33"/>
  <c r="A1" i="33"/>
  <c r="A5" i="32"/>
  <c r="A6" i="32" s="1"/>
  <c r="A7" i="32" s="1"/>
  <c r="A8" i="32" s="1"/>
  <c r="A9" i="32" s="1"/>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3" i="32"/>
  <c r="A4" i="32" s="1"/>
  <c r="E71" i="30"/>
  <c r="G69" i="30"/>
  <c r="G71" i="30" s="1"/>
  <c r="C69" i="30"/>
  <c r="B69" i="30"/>
  <c r="B71" i="30" s="1"/>
  <c r="D10" i="2" s="1"/>
  <c r="V10" i="2" s="1"/>
  <c r="Y10" i="2" s="1"/>
  <c r="G67" i="30"/>
  <c r="E67" i="30"/>
  <c r="C67" i="30"/>
  <c r="H65" i="30"/>
  <c r="G65" i="30"/>
  <c r="F65" i="30"/>
  <c r="E65" i="30"/>
  <c r="D65" i="30"/>
  <c r="C65" i="30"/>
  <c r="B65" i="30"/>
  <c r="A65" i="30"/>
  <c r="H64" i="30"/>
  <c r="G64" i="30"/>
  <c r="F64" i="30"/>
  <c r="E64" i="30"/>
  <c r="D64" i="30"/>
  <c r="C64" i="30"/>
  <c r="B64" i="30"/>
  <c r="A64" i="30"/>
  <c r="H63" i="30"/>
  <c r="G63" i="30"/>
  <c r="F63" i="30"/>
  <c r="E63" i="30"/>
  <c r="D63" i="30"/>
  <c r="C63" i="30"/>
  <c r="B63" i="30"/>
  <c r="A63" i="30"/>
  <c r="H62" i="30"/>
  <c r="G62" i="30"/>
  <c r="F62" i="30"/>
  <c r="E62" i="30"/>
  <c r="D62" i="30"/>
  <c r="C62" i="30"/>
  <c r="B62" i="30"/>
  <c r="A62" i="30"/>
  <c r="H61" i="30"/>
  <c r="G61" i="30"/>
  <c r="F61" i="30"/>
  <c r="E61" i="30"/>
  <c r="D61" i="30"/>
  <c r="C61" i="30"/>
  <c r="B61" i="30"/>
  <c r="A61" i="30"/>
  <c r="H60" i="30"/>
  <c r="G60" i="30"/>
  <c r="F60" i="30"/>
  <c r="E60" i="30"/>
  <c r="D60" i="30"/>
  <c r="C60" i="30"/>
  <c r="B60" i="30"/>
  <c r="A60" i="30"/>
  <c r="H59" i="30"/>
  <c r="G59" i="30"/>
  <c r="F59" i="30"/>
  <c r="E59" i="30"/>
  <c r="D59" i="30"/>
  <c r="C59" i="30"/>
  <c r="B59" i="30"/>
  <c r="A59" i="30"/>
  <c r="H58" i="30"/>
  <c r="G58" i="30"/>
  <c r="F58" i="30"/>
  <c r="E58" i="30"/>
  <c r="D58" i="30"/>
  <c r="C58" i="30"/>
  <c r="B58" i="30"/>
  <c r="A58" i="30"/>
  <c r="H57" i="30"/>
  <c r="G57" i="30"/>
  <c r="F57" i="30"/>
  <c r="E57" i="30"/>
  <c r="D57" i="30"/>
  <c r="C57" i="30"/>
  <c r="B57" i="30"/>
  <c r="A57" i="30"/>
  <c r="H56" i="30"/>
  <c r="G56" i="30"/>
  <c r="F56" i="30"/>
  <c r="E56" i="30"/>
  <c r="D56" i="30"/>
  <c r="C56" i="30"/>
  <c r="B56" i="30"/>
  <c r="A56" i="30"/>
  <c r="H55" i="30"/>
  <c r="G55" i="30"/>
  <c r="F55" i="30"/>
  <c r="E55" i="30"/>
  <c r="D55" i="30"/>
  <c r="C55" i="30"/>
  <c r="B55" i="30"/>
  <c r="A55" i="30"/>
  <c r="H54" i="30"/>
  <c r="G54" i="30"/>
  <c r="F54" i="30"/>
  <c r="E54" i="30"/>
  <c r="D54" i="30"/>
  <c r="C54" i="30"/>
  <c r="B54" i="30"/>
  <c r="A54" i="30"/>
  <c r="H53" i="30"/>
  <c r="G53" i="30"/>
  <c r="F53" i="30"/>
  <c r="E53" i="30"/>
  <c r="D53" i="30"/>
  <c r="C53" i="30"/>
  <c r="B53" i="30"/>
  <c r="A53" i="30"/>
  <c r="H52" i="30"/>
  <c r="G52" i="30"/>
  <c r="F52" i="30"/>
  <c r="E52" i="30"/>
  <c r="D52" i="30"/>
  <c r="C52" i="30"/>
  <c r="B52" i="30"/>
  <c r="A52" i="30"/>
  <c r="H51" i="30"/>
  <c r="G51" i="30"/>
  <c r="F51" i="30"/>
  <c r="E51" i="30"/>
  <c r="D51" i="30"/>
  <c r="C51" i="30"/>
  <c r="B51" i="30"/>
  <c r="A51" i="30"/>
  <c r="H50" i="30"/>
  <c r="G50" i="30"/>
  <c r="F50" i="30"/>
  <c r="E50" i="30"/>
  <c r="D50" i="30"/>
  <c r="C50" i="30"/>
  <c r="B50" i="30"/>
  <c r="A50" i="30"/>
  <c r="H49" i="30"/>
  <c r="G49" i="30"/>
  <c r="F49" i="30"/>
  <c r="E49" i="30"/>
  <c r="D49" i="30"/>
  <c r="C49" i="30"/>
  <c r="B49" i="30"/>
  <c r="A49" i="30"/>
  <c r="H48" i="30"/>
  <c r="G48" i="30"/>
  <c r="F48" i="30"/>
  <c r="E48" i="30"/>
  <c r="D48" i="30"/>
  <c r="C48" i="30"/>
  <c r="B48" i="30"/>
  <c r="A48" i="30"/>
  <c r="H47" i="30"/>
  <c r="G47" i="30"/>
  <c r="F47" i="30"/>
  <c r="E47" i="30"/>
  <c r="D47" i="30"/>
  <c r="C47" i="30"/>
  <c r="B47" i="30"/>
  <c r="A47" i="30"/>
  <c r="H46" i="30"/>
  <c r="G46" i="30"/>
  <c r="F46" i="30"/>
  <c r="E46" i="30"/>
  <c r="D46" i="30"/>
  <c r="C46" i="30"/>
  <c r="B46" i="30"/>
  <c r="A46" i="30"/>
  <c r="H45" i="30"/>
  <c r="G45" i="30"/>
  <c r="F45" i="30"/>
  <c r="E45" i="30"/>
  <c r="D45" i="30"/>
  <c r="C45" i="30"/>
  <c r="B45" i="30"/>
  <c r="A45" i="30"/>
  <c r="H44" i="30"/>
  <c r="G44" i="30"/>
  <c r="F44" i="30"/>
  <c r="E44" i="30"/>
  <c r="D44" i="30"/>
  <c r="C44" i="30"/>
  <c r="B44" i="30"/>
  <c r="A44" i="30"/>
  <c r="H43" i="30"/>
  <c r="G43" i="30"/>
  <c r="F43" i="30"/>
  <c r="E43" i="30"/>
  <c r="D43" i="30"/>
  <c r="C43" i="30"/>
  <c r="B43" i="30"/>
  <c r="A43" i="30"/>
  <c r="H42" i="30"/>
  <c r="G42" i="30"/>
  <c r="F42" i="30"/>
  <c r="E42" i="30"/>
  <c r="D42" i="30"/>
  <c r="C42" i="30"/>
  <c r="B42" i="30"/>
  <c r="A42" i="30"/>
  <c r="H41" i="30"/>
  <c r="G41" i="30"/>
  <c r="F41" i="30"/>
  <c r="E41" i="30"/>
  <c r="D41" i="30"/>
  <c r="C41" i="30"/>
  <c r="B41" i="30"/>
  <c r="A41" i="30"/>
  <c r="H40" i="30"/>
  <c r="G40" i="30"/>
  <c r="F40" i="30"/>
  <c r="E40" i="30"/>
  <c r="D40" i="30"/>
  <c r="C40" i="30"/>
  <c r="B40" i="30"/>
  <c r="A40" i="30"/>
  <c r="H39" i="30"/>
  <c r="G39" i="30"/>
  <c r="F39" i="30"/>
  <c r="E39" i="30"/>
  <c r="D39" i="30"/>
  <c r="C39" i="30"/>
  <c r="B39" i="30"/>
  <c r="A39" i="30"/>
  <c r="H38" i="30"/>
  <c r="G38" i="30"/>
  <c r="F38" i="30"/>
  <c r="E38" i="30"/>
  <c r="D38" i="30"/>
  <c r="C38" i="30"/>
  <c r="B38" i="30"/>
  <c r="A38" i="30"/>
  <c r="H37" i="30"/>
  <c r="G37" i="30"/>
  <c r="F37" i="30"/>
  <c r="E37" i="30"/>
  <c r="D37" i="30"/>
  <c r="C37" i="30"/>
  <c r="B37" i="30"/>
  <c r="A37" i="30"/>
  <c r="H36" i="30"/>
  <c r="G36" i="30"/>
  <c r="F36" i="30"/>
  <c r="E36" i="30"/>
  <c r="D36" i="30"/>
  <c r="C36" i="30"/>
  <c r="B36" i="30"/>
  <c r="A36" i="30"/>
  <c r="H35" i="30"/>
  <c r="G35" i="30"/>
  <c r="F35" i="30"/>
  <c r="E35" i="30"/>
  <c r="D35" i="30"/>
  <c r="C35" i="30"/>
  <c r="B35" i="30"/>
  <c r="A35" i="30"/>
  <c r="H34" i="30"/>
  <c r="G34" i="30"/>
  <c r="F34" i="30"/>
  <c r="E34" i="30"/>
  <c r="D34" i="30"/>
  <c r="C34" i="30"/>
  <c r="B34" i="30"/>
  <c r="A34" i="30"/>
  <c r="H33" i="30"/>
  <c r="G33" i="30"/>
  <c r="F33" i="30"/>
  <c r="E33" i="30"/>
  <c r="D33" i="30"/>
  <c r="C33" i="30"/>
  <c r="B33" i="30"/>
  <c r="A33" i="30"/>
  <c r="H32" i="30"/>
  <c r="G32" i="30"/>
  <c r="F32" i="30"/>
  <c r="E32" i="30"/>
  <c r="D32" i="30"/>
  <c r="C32" i="30"/>
  <c r="B32" i="30"/>
  <c r="A32" i="30"/>
  <c r="H31" i="30"/>
  <c r="G31" i="30"/>
  <c r="F31" i="30"/>
  <c r="E31" i="30"/>
  <c r="D31" i="30"/>
  <c r="C31" i="30"/>
  <c r="B31" i="30"/>
  <c r="A31" i="30"/>
  <c r="H30" i="30"/>
  <c r="G30" i="30"/>
  <c r="F30" i="30"/>
  <c r="E30" i="30"/>
  <c r="D30" i="30"/>
  <c r="C30" i="30"/>
  <c r="B30" i="30"/>
  <c r="A30" i="30"/>
  <c r="H29" i="30"/>
  <c r="G29" i="30"/>
  <c r="F29" i="30"/>
  <c r="E29" i="30"/>
  <c r="D29" i="30"/>
  <c r="C29" i="30"/>
  <c r="B29" i="30"/>
  <c r="A29" i="30"/>
  <c r="H28" i="30"/>
  <c r="G28" i="30"/>
  <c r="F28" i="30"/>
  <c r="E28" i="30"/>
  <c r="D28" i="30"/>
  <c r="C28" i="30"/>
  <c r="B28" i="30"/>
  <c r="A28" i="30"/>
  <c r="H27" i="30"/>
  <c r="G27" i="30"/>
  <c r="F27" i="30"/>
  <c r="E27" i="30"/>
  <c r="D27" i="30"/>
  <c r="C27" i="30"/>
  <c r="B27" i="30"/>
  <c r="A27" i="30"/>
  <c r="H26" i="30"/>
  <c r="G26" i="30"/>
  <c r="F26" i="30"/>
  <c r="E26" i="30"/>
  <c r="D26" i="30"/>
  <c r="C26" i="30"/>
  <c r="B26" i="30"/>
  <c r="A26" i="30"/>
  <c r="H25" i="30"/>
  <c r="G25" i="30"/>
  <c r="F25" i="30"/>
  <c r="E25" i="30"/>
  <c r="D25" i="30"/>
  <c r="C25" i="30"/>
  <c r="B25" i="30"/>
  <c r="A25" i="30"/>
  <c r="H24" i="30"/>
  <c r="G24" i="30"/>
  <c r="F24" i="30"/>
  <c r="E24" i="30"/>
  <c r="D24" i="30"/>
  <c r="C24" i="30"/>
  <c r="B24" i="30"/>
  <c r="A24" i="30"/>
  <c r="H23" i="30"/>
  <c r="G23" i="30"/>
  <c r="F23" i="30"/>
  <c r="E23" i="30"/>
  <c r="D23" i="30"/>
  <c r="C23" i="30"/>
  <c r="B23" i="30"/>
  <c r="A23" i="30"/>
  <c r="H22" i="30"/>
  <c r="G22" i="30"/>
  <c r="F22" i="30"/>
  <c r="E22" i="30"/>
  <c r="D22" i="30"/>
  <c r="C22" i="30"/>
  <c r="B22" i="30"/>
  <c r="A22" i="30"/>
  <c r="H21" i="30"/>
  <c r="G21" i="30"/>
  <c r="F21" i="30"/>
  <c r="E21" i="30"/>
  <c r="D21" i="30"/>
  <c r="C21" i="30"/>
  <c r="B21" i="30"/>
  <c r="A21" i="30"/>
  <c r="H20" i="30"/>
  <c r="G20" i="30"/>
  <c r="F20" i="30"/>
  <c r="E20" i="30"/>
  <c r="D20" i="30"/>
  <c r="C20" i="30"/>
  <c r="B20" i="30"/>
  <c r="A20" i="30"/>
  <c r="H19" i="30"/>
  <c r="G19" i="30"/>
  <c r="F19" i="30"/>
  <c r="E19" i="30"/>
  <c r="D19" i="30"/>
  <c r="C19" i="30"/>
  <c r="B19" i="30"/>
  <c r="A19" i="30"/>
  <c r="H18" i="30"/>
  <c r="G18" i="30"/>
  <c r="F18" i="30"/>
  <c r="E18" i="30"/>
  <c r="D18" i="30"/>
  <c r="C18" i="30"/>
  <c r="B18" i="30"/>
  <c r="A18" i="30"/>
  <c r="H17" i="30"/>
  <c r="G17" i="30"/>
  <c r="F17" i="30"/>
  <c r="E17" i="30"/>
  <c r="D17" i="30"/>
  <c r="C17" i="30"/>
  <c r="B17" i="30"/>
  <c r="A17" i="30"/>
  <c r="H16" i="30"/>
  <c r="G16" i="30"/>
  <c r="F16" i="30"/>
  <c r="E16" i="30"/>
  <c r="D16" i="30"/>
  <c r="C16" i="30"/>
  <c r="B16" i="30"/>
  <c r="A16" i="30"/>
  <c r="H15" i="30"/>
  <c r="G15" i="30"/>
  <c r="F15" i="30"/>
  <c r="E15" i="30"/>
  <c r="D15" i="30"/>
  <c r="C15" i="30"/>
  <c r="B15" i="30"/>
  <c r="A15" i="30"/>
  <c r="H14" i="30"/>
  <c r="G14" i="30"/>
  <c r="F14" i="30"/>
  <c r="E14" i="30"/>
  <c r="D14" i="30"/>
  <c r="C14" i="30"/>
  <c r="B14" i="30"/>
  <c r="A14" i="30"/>
  <c r="H13" i="30"/>
  <c r="G13" i="30"/>
  <c r="F13" i="30"/>
  <c r="E13" i="30"/>
  <c r="D13" i="30"/>
  <c r="C13" i="30"/>
  <c r="B13" i="30"/>
  <c r="A13" i="30"/>
  <c r="H12" i="30"/>
  <c r="G12" i="30"/>
  <c r="F12" i="30"/>
  <c r="E12" i="30"/>
  <c r="D12" i="30"/>
  <c r="C12" i="30"/>
  <c r="B12" i="30"/>
  <c r="A12" i="30"/>
  <c r="H11" i="30"/>
  <c r="G11" i="30"/>
  <c r="F11" i="30"/>
  <c r="E11" i="30"/>
  <c r="D11" i="30"/>
  <c r="C11" i="30"/>
  <c r="B11" i="30"/>
  <c r="A11" i="30"/>
  <c r="H10" i="30"/>
  <c r="G10" i="30"/>
  <c r="F10" i="30"/>
  <c r="E10" i="30"/>
  <c r="D10" i="30"/>
  <c r="C10" i="30"/>
  <c r="B10" i="30"/>
  <c r="A10" i="30"/>
  <c r="H9" i="30"/>
  <c r="G9" i="30"/>
  <c r="F9" i="30"/>
  <c r="E9" i="30"/>
  <c r="D9" i="30"/>
  <c r="C9" i="30"/>
  <c r="B9" i="30"/>
  <c r="A9" i="30"/>
  <c r="H8" i="30"/>
  <c r="G8" i="30"/>
  <c r="F8" i="30"/>
  <c r="E8" i="30"/>
  <c r="D8" i="30"/>
  <c r="C8" i="30"/>
  <c r="B8" i="30"/>
  <c r="A8" i="30"/>
  <c r="H7" i="30"/>
  <c r="G7" i="30"/>
  <c r="F7" i="30"/>
  <c r="E7" i="30"/>
  <c r="D7" i="30"/>
  <c r="C7" i="30"/>
  <c r="B7" i="30"/>
  <c r="A7" i="30"/>
  <c r="H6" i="30"/>
  <c r="H67" i="30" s="1"/>
  <c r="G6" i="30"/>
  <c r="F6" i="30"/>
  <c r="F67" i="30" s="1"/>
  <c r="E6" i="30"/>
  <c r="D6" i="30"/>
  <c r="D67" i="30" s="1"/>
  <c r="C6" i="30"/>
  <c r="B6" i="30"/>
  <c r="B67" i="30" s="1"/>
  <c r="A6" i="30"/>
  <c r="H5" i="30"/>
  <c r="H69" i="30" s="1"/>
  <c r="H71" i="30" s="1"/>
  <c r="G5" i="30"/>
  <c r="F5" i="30"/>
  <c r="F69" i="30" s="1"/>
  <c r="F71" i="30" s="1"/>
  <c r="E5" i="30"/>
  <c r="E69" i="30" s="1"/>
  <c r="D5" i="30"/>
  <c r="D69" i="30" s="1"/>
  <c r="D71" i="30" s="1"/>
  <c r="C5" i="30"/>
  <c r="B5" i="30"/>
  <c r="A5" i="30"/>
  <c r="A6" i="29"/>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4" i="29"/>
  <c r="A5" i="29" s="1"/>
  <c r="C62" i="26"/>
  <c r="E20" i="26"/>
  <c r="D963" i="25"/>
  <c r="A963" i="25"/>
  <c r="D962" i="25"/>
  <c r="A962" i="25"/>
  <c r="D961" i="25"/>
  <c r="A961" i="25"/>
  <c r="D960" i="25"/>
  <c r="A960" i="25"/>
  <c r="D959" i="25"/>
  <c r="A959" i="25"/>
  <c r="D958" i="25"/>
  <c r="A958" i="25"/>
  <c r="D957" i="25"/>
  <c r="A957" i="25"/>
  <c r="D956" i="25"/>
  <c r="A956" i="25"/>
  <c r="D955" i="25"/>
  <c r="A955" i="25"/>
  <c r="D954" i="25"/>
  <c r="A954" i="25"/>
  <c r="D953" i="25"/>
  <c r="A953" i="25"/>
  <c r="D952" i="25"/>
  <c r="A952" i="25"/>
  <c r="D951" i="25"/>
  <c r="A951" i="25"/>
  <c r="D950" i="25"/>
  <c r="A950" i="25"/>
  <c r="D949" i="25"/>
  <c r="A949" i="25"/>
  <c r="D948" i="25"/>
  <c r="A948" i="25"/>
  <c r="D947" i="25"/>
  <c r="A947" i="25"/>
  <c r="D946" i="25"/>
  <c r="A946" i="25"/>
  <c r="D945" i="25"/>
  <c r="A945" i="25"/>
  <c r="D944" i="25"/>
  <c r="A944" i="25"/>
  <c r="D943" i="25"/>
  <c r="A943" i="25"/>
  <c r="D942" i="25"/>
  <c r="A942" i="25"/>
  <c r="D941" i="25"/>
  <c r="A941" i="25"/>
  <c r="D940" i="25"/>
  <c r="A940" i="25"/>
  <c r="D939" i="25"/>
  <c r="A939" i="25"/>
  <c r="D938" i="25"/>
  <c r="A938" i="25"/>
  <c r="D937" i="25"/>
  <c r="A937" i="25"/>
  <c r="D936" i="25"/>
  <c r="A936" i="25"/>
  <c r="D935" i="25"/>
  <c r="A935" i="25"/>
  <c r="D934" i="25"/>
  <c r="A934" i="25"/>
  <c r="D933" i="25"/>
  <c r="A933" i="25"/>
  <c r="D932" i="25"/>
  <c r="A932" i="25"/>
  <c r="D931" i="25"/>
  <c r="A931" i="25"/>
  <c r="D930" i="25"/>
  <c r="A930" i="25"/>
  <c r="D929" i="25"/>
  <c r="A929" i="25"/>
  <c r="D928" i="25"/>
  <c r="A928" i="25"/>
  <c r="D927" i="25"/>
  <c r="A927" i="25"/>
  <c r="D926" i="25"/>
  <c r="A926" i="25"/>
  <c r="D925" i="25"/>
  <c r="A925" i="25"/>
  <c r="D924" i="25"/>
  <c r="A924" i="25"/>
  <c r="D923" i="25"/>
  <c r="A923" i="25"/>
  <c r="D922" i="25"/>
  <c r="A922" i="25"/>
  <c r="D921" i="25"/>
  <c r="A921" i="25"/>
  <c r="D920" i="25"/>
  <c r="A920" i="25"/>
  <c r="D919" i="25"/>
  <c r="A919" i="25"/>
  <c r="D918" i="25"/>
  <c r="A918" i="25"/>
  <c r="D917" i="25"/>
  <c r="A917" i="25"/>
  <c r="D916" i="25"/>
  <c r="A916" i="25"/>
  <c r="D915" i="25"/>
  <c r="A915" i="25"/>
  <c r="D914" i="25"/>
  <c r="A914" i="25"/>
  <c r="D913" i="25"/>
  <c r="A913" i="25"/>
  <c r="D912" i="25"/>
  <c r="A912" i="25"/>
  <c r="D911" i="25"/>
  <c r="A911" i="25"/>
  <c r="D910" i="25"/>
  <c r="A910" i="25"/>
  <c r="D909" i="25"/>
  <c r="A909" i="25"/>
  <c r="D908" i="25"/>
  <c r="A908" i="25"/>
  <c r="D907" i="25"/>
  <c r="A907" i="25"/>
  <c r="D906" i="25"/>
  <c r="A906" i="25"/>
  <c r="D905" i="25"/>
  <c r="A905" i="25"/>
  <c r="D904" i="25"/>
  <c r="A904" i="25"/>
  <c r="D903" i="25"/>
  <c r="A903" i="25"/>
  <c r="D902" i="25"/>
  <c r="A902" i="25"/>
  <c r="D901" i="25"/>
  <c r="A901" i="25"/>
  <c r="D900" i="25"/>
  <c r="A900" i="25"/>
  <c r="D899" i="25"/>
  <c r="A899" i="25"/>
  <c r="D898" i="25"/>
  <c r="A898" i="25"/>
  <c r="D897" i="25"/>
  <c r="A897" i="25"/>
  <c r="D896" i="25"/>
  <c r="A896" i="25"/>
  <c r="D895" i="25"/>
  <c r="A895" i="25"/>
  <c r="D894" i="25"/>
  <c r="A894" i="25"/>
  <c r="D893" i="25"/>
  <c r="A893" i="25"/>
  <c r="D892" i="25"/>
  <c r="A892" i="25"/>
  <c r="D891" i="25"/>
  <c r="A891" i="25"/>
  <c r="D890" i="25"/>
  <c r="A890" i="25"/>
  <c r="D889" i="25"/>
  <c r="A889" i="25"/>
  <c r="D888" i="25"/>
  <c r="A888" i="25"/>
  <c r="D887" i="25"/>
  <c r="A887" i="25"/>
  <c r="D886" i="25"/>
  <c r="A886" i="25"/>
  <c r="D885" i="25"/>
  <c r="A885" i="25"/>
  <c r="D884" i="25"/>
  <c r="A884" i="25"/>
  <c r="D883" i="25"/>
  <c r="A883" i="25"/>
  <c r="D882" i="25"/>
  <c r="A882" i="25"/>
  <c r="D881" i="25"/>
  <c r="A881" i="25"/>
  <c r="D880" i="25"/>
  <c r="A880" i="25"/>
  <c r="D879" i="25"/>
  <c r="A879" i="25"/>
  <c r="D878" i="25"/>
  <c r="A878" i="25"/>
  <c r="D877" i="25"/>
  <c r="A877" i="25"/>
  <c r="D876" i="25"/>
  <c r="A876" i="25"/>
  <c r="D875" i="25"/>
  <c r="A875" i="25"/>
  <c r="D874" i="25"/>
  <c r="A874" i="25"/>
  <c r="D873" i="25"/>
  <c r="A873" i="25"/>
  <c r="D872" i="25"/>
  <c r="A872" i="25"/>
  <c r="D871" i="25"/>
  <c r="A871" i="25"/>
  <c r="D870" i="25"/>
  <c r="A870" i="25"/>
  <c r="D869" i="25"/>
  <c r="A869" i="25"/>
  <c r="D868" i="25"/>
  <c r="A868" i="25"/>
  <c r="D867" i="25"/>
  <c r="A867" i="25"/>
  <c r="D866" i="25"/>
  <c r="A866" i="25"/>
  <c r="D865" i="25"/>
  <c r="A865" i="25"/>
  <c r="D864" i="25"/>
  <c r="A864" i="25"/>
  <c r="D863" i="25"/>
  <c r="A863" i="25"/>
  <c r="D862" i="25"/>
  <c r="A862" i="25"/>
  <c r="D861" i="25"/>
  <c r="A861" i="25"/>
  <c r="D860" i="25"/>
  <c r="A860" i="25"/>
  <c r="D859" i="25"/>
  <c r="A859" i="25"/>
  <c r="D858" i="25"/>
  <c r="A858" i="25"/>
  <c r="D857" i="25"/>
  <c r="A857" i="25"/>
  <c r="D856" i="25"/>
  <c r="A856" i="25"/>
  <c r="D855" i="25"/>
  <c r="A855" i="25"/>
  <c r="D854" i="25"/>
  <c r="A854" i="25"/>
  <c r="D853" i="25"/>
  <c r="A853" i="25"/>
  <c r="D852" i="25"/>
  <c r="A852" i="25"/>
  <c r="D851" i="25"/>
  <c r="A851" i="25"/>
  <c r="D850" i="25"/>
  <c r="A850" i="25"/>
  <c r="D849" i="25"/>
  <c r="A849" i="25"/>
  <c r="D848" i="25"/>
  <c r="A848" i="25"/>
  <c r="D847" i="25"/>
  <c r="A847" i="25"/>
  <c r="D846" i="25"/>
  <c r="A846" i="25"/>
  <c r="D845" i="25"/>
  <c r="A845" i="25"/>
  <c r="D844" i="25"/>
  <c r="A844" i="25"/>
  <c r="D843" i="25"/>
  <c r="A843" i="25"/>
  <c r="D842" i="25"/>
  <c r="A842" i="25"/>
  <c r="D841" i="25"/>
  <c r="A841" i="25"/>
  <c r="D840" i="25"/>
  <c r="A840" i="25"/>
  <c r="D839" i="25"/>
  <c r="A839" i="25"/>
  <c r="D838" i="25"/>
  <c r="A838" i="25"/>
  <c r="D837" i="25"/>
  <c r="A837" i="25"/>
  <c r="D836" i="25"/>
  <c r="A836" i="25"/>
  <c r="D835" i="25"/>
  <c r="A835" i="25"/>
  <c r="D834" i="25"/>
  <c r="A834" i="25"/>
  <c r="D833" i="25"/>
  <c r="A833" i="25"/>
  <c r="D832" i="25"/>
  <c r="A832" i="25"/>
  <c r="D831" i="25"/>
  <c r="A831" i="25"/>
  <c r="D830" i="25"/>
  <c r="A830" i="25"/>
  <c r="D829" i="25"/>
  <c r="A829" i="25"/>
  <c r="D828" i="25"/>
  <c r="A828" i="25"/>
  <c r="D827" i="25"/>
  <c r="A827" i="25"/>
  <c r="D826" i="25"/>
  <c r="A826" i="25"/>
  <c r="D825" i="25"/>
  <c r="A825" i="25"/>
  <c r="D824" i="25"/>
  <c r="A824" i="25"/>
  <c r="D823" i="25"/>
  <c r="A823" i="25"/>
  <c r="D822" i="25"/>
  <c r="A822" i="25"/>
  <c r="D821" i="25"/>
  <c r="A821" i="25"/>
  <c r="D820" i="25"/>
  <c r="A820" i="25"/>
  <c r="D819" i="25"/>
  <c r="A819" i="25"/>
  <c r="D818" i="25"/>
  <c r="A818" i="25"/>
  <c r="D817" i="25"/>
  <c r="A817" i="25"/>
  <c r="D816" i="25"/>
  <c r="A816" i="25"/>
  <c r="D815" i="25"/>
  <c r="A815" i="25"/>
  <c r="D814" i="25"/>
  <c r="A814" i="25"/>
  <c r="D813" i="25"/>
  <c r="A813" i="25"/>
  <c r="D812" i="25"/>
  <c r="A812" i="25"/>
  <c r="D811" i="25"/>
  <c r="A811" i="25"/>
  <c r="D810" i="25"/>
  <c r="A810" i="25"/>
  <c r="D809" i="25"/>
  <c r="A809" i="25"/>
  <c r="D808" i="25"/>
  <c r="A808" i="25"/>
  <c r="D807" i="25"/>
  <c r="A807" i="25"/>
  <c r="D806" i="25"/>
  <c r="A806" i="25"/>
  <c r="D805" i="25"/>
  <c r="A805" i="25"/>
  <c r="D804" i="25"/>
  <c r="A804" i="25"/>
  <c r="D803" i="25"/>
  <c r="A803" i="25"/>
  <c r="D802" i="25"/>
  <c r="A802" i="25"/>
  <c r="D801" i="25"/>
  <c r="A801" i="25"/>
  <c r="D800" i="25"/>
  <c r="A800" i="25"/>
  <c r="D799" i="25"/>
  <c r="A799" i="25"/>
  <c r="D798" i="25"/>
  <c r="A798" i="25"/>
  <c r="D797" i="25"/>
  <c r="A797" i="25"/>
  <c r="D796" i="25"/>
  <c r="A796" i="25"/>
  <c r="D795" i="25"/>
  <c r="A795" i="25"/>
  <c r="D794" i="25"/>
  <c r="A794" i="25"/>
  <c r="D793" i="25"/>
  <c r="A793" i="25"/>
  <c r="D792" i="25"/>
  <c r="A792" i="25"/>
  <c r="D791" i="25"/>
  <c r="A791" i="25"/>
  <c r="D790" i="25"/>
  <c r="A790" i="25"/>
  <c r="D789" i="25"/>
  <c r="A789" i="25"/>
  <c r="D788" i="25"/>
  <c r="A788" i="25"/>
  <c r="D787" i="25"/>
  <c r="A787" i="25"/>
  <c r="D786" i="25"/>
  <c r="A786" i="25"/>
  <c r="D785" i="25"/>
  <c r="A785" i="25"/>
  <c r="D784" i="25"/>
  <c r="A784" i="25"/>
  <c r="D783" i="25"/>
  <c r="A783" i="25"/>
  <c r="D782" i="25"/>
  <c r="A782" i="25"/>
  <c r="D781" i="25"/>
  <c r="A781" i="25"/>
  <c r="D780" i="25"/>
  <c r="A780" i="25"/>
  <c r="D779" i="25"/>
  <c r="A779" i="25"/>
  <c r="D778" i="25"/>
  <c r="A778" i="25"/>
  <c r="D777" i="25"/>
  <c r="A777" i="25"/>
  <c r="D776" i="25"/>
  <c r="A776" i="25"/>
  <c r="D775" i="25"/>
  <c r="A775" i="25"/>
  <c r="D774" i="25"/>
  <c r="A774" i="25"/>
  <c r="D773" i="25"/>
  <c r="A773" i="25"/>
  <c r="D772" i="25"/>
  <c r="A772" i="25"/>
  <c r="D771" i="25"/>
  <c r="A771" i="25"/>
  <c r="D770" i="25"/>
  <c r="A770" i="25"/>
  <c r="D769" i="25"/>
  <c r="A769" i="25"/>
  <c r="D768" i="25"/>
  <c r="A768" i="25"/>
  <c r="D767" i="25"/>
  <c r="A767" i="25"/>
  <c r="D766" i="25"/>
  <c r="A766" i="25"/>
  <c r="D765" i="25"/>
  <c r="A765" i="25"/>
  <c r="D764" i="25"/>
  <c r="A764" i="25"/>
  <c r="D763" i="25"/>
  <c r="A763" i="25"/>
  <c r="D762" i="25"/>
  <c r="A762" i="25"/>
  <c r="D761" i="25"/>
  <c r="A761" i="25"/>
  <c r="D760" i="25"/>
  <c r="A760" i="25"/>
  <c r="D759" i="25"/>
  <c r="A759" i="25"/>
  <c r="D758" i="25"/>
  <c r="A758" i="25"/>
  <c r="D757" i="25"/>
  <c r="A757" i="25"/>
  <c r="D756" i="25"/>
  <c r="A756" i="25"/>
  <c r="D755" i="25"/>
  <c r="A755" i="25"/>
  <c r="D754" i="25"/>
  <c r="A754" i="25"/>
  <c r="D753" i="25"/>
  <c r="A753" i="25"/>
  <c r="D752" i="25"/>
  <c r="A752" i="25"/>
  <c r="D751" i="25"/>
  <c r="A751" i="25"/>
  <c r="D750" i="25"/>
  <c r="A750" i="25"/>
  <c r="D749" i="25"/>
  <c r="A749" i="25"/>
  <c r="D748" i="25"/>
  <c r="A748" i="25"/>
  <c r="D747" i="25"/>
  <c r="A747" i="25"/>
  <c r="D746" i="25"/>
  <c r="A746" i="25"/>
  <c r="D745" i="25"/>
  <c r="A745" i="25"/>
  <c r="D744" i="25"/>
  <c r="A744" i="25"/>
  <c r="D743" i="25"/>
  <c r="A743" i="25"/>
  <c r="D742" i="25"/>
  <c r="A742" i="25"/>
  <c r="D741" i="25"/>
  <c r="A741" i="25"/>
  <c r="D740" i="25"/>
  <c r="A740" i="25"/>
  <c r="D739" i="25"/>
  <c r="A739" i="25"/>
  <c r="D738" i="25"/>
  <c r="A738" i="25"/>
  <c r="D737" i="25"/>
  <c r="A737" i="25"/>
  <c r="D736" i="25"/>
  <c r="A736" i="25"/>
  <c r="D735" i="25"/>
  <c r="A735" i="25"/>
  <c r="D734" i="25"/>
  <c r="A734" i="25"/>
  <c r="D733" i="25"/>
  <c r="A733" i="25"/>
  <c r="D732" i="25"/>
  <c r="A732" i="25"/>
  <c r="D731" i="25"/>
  <c r="A731" i="25"/>
  <c r="D730" i="25"/>
  <c r="A730" i="25"/>
  <c r="D729" i="25"/>
  <c r="A729" i="25"/>
  <c r="D728" i="25"/>
  <c r="A728" i="25"/>
  <c r="D727" i="25"/>
  <c r="A727" i="25"/>
  <c r="D726" i="25"/>
  <c r="A726" i="25"/>
  <c r="D725" i="25"/>
  <c r="A725" i="25"/>
  <c r="D724" i="25"/>
  <c r="A724" i="25"/>
  <c r="D723" i="25"/>
  <c r="A723" i="25"/>
  <c r="D722" i="25"/>
  <c r="A722" i="25"/>
  <c r="D721" i="25"/>
  <c r="A721" i="25"/>
  <c r="D720" i="25"/>
  <c r="A720" i="25"/>
  <c r="D719" i="25"/>
  <c r="A719" i="25"/>
  <c r="D718" i="25"/>
  <c r="A718" i="25"/>
  <c r="D717" i="25"/>
  <c r="A717" i="25"/>
  <c r="D716" i="25"/>
  <c r="A716" i="25"/>
  <c r="D715" i="25"/>
  <c r="A715" i="25"/>
  <c r="D714" i="25"/>
  <c r="A714" i="25"/>
  <c r="D713" i="25"/>
  <c r="A713" i="25"/>
  <c r="D712" i="25"/>
  <c r="A712" i="25"/>
  <c r="D711" i="25"/>
  <c r="A711" i="25"/>
  <c r="D710" i="25"/>
  <c r="A710" i="25"/>
  <c r="D709" i="25"/>
  <c r="A709" i="25"/>
  <c r="D708" i="25"/>
  <c r="A708" i="25"/>
  <c r="D707" i="25"/>
  <c r="A707" i="25"/>
  <c r="D706" i="25"/>
  <c r="A706" i="25"/>
  <c r="D705" i="25"/>
  <c r="A705" i="25"/>
  <c r="D704" i="25"/>
  <c r="A704" i="25"/>
  <c r="D703" i="25"/>
  <c r="A703" i="25"/>
  <c r="D702" i="25"/>
  <c r="A702" i="25"/>
  <c r="D701" i="25"/>
  <c r="A701" i="25"/>
  <c r="D700" i="25"/>
  <c r="A700" i="25"/>
  <c r="D699" i="25"/>
  <c r="A699" i="25"/>
  <c r="D698" i="25"/>
  <c r="A698" i="25"/>
  <c r="D697" i="25"/>
  <c r="A697" i="25"/>
  <c r="D696" i="25"/>
  <c r="A696" i="25"/>
  <c r="D695" i="25"/>
  <c r="A695" i="25"/>
  <c r="D694" i="25"/>
  <c r="A694" i="25"/>
  <c r="D693" i="25"/>
  <c r="A693" i="25"/>
  <c r="D692" i="25"/>
  <c r="A692" i="25"/>
  <c r="D691" i="25"/>
  <c r="A691" i="25"/>
  <c r="D690" i="25"/>
  <c r="A690" i="25"/>
  <c r="D689" i="25"/>
  <c r="A689" i="25"/>
  <c r="D688" i="25"/>
  <c r="A688" i="25"/>
  <c r="D687" i="25"/>
  <c r="A687" i="25"/>
  <c r="D686" i="25"/>
  <c r="A686" i="25"/>
  <c r="D685" i="25"/>
  <c r="A685" i="25"/>
  <c r="D684" i="25"/>
  <c r="A684" i="25"/>
  <c r="D683" i="25"/>
  <c r="A683" i="25"/>
  <c r="D682" i="25"/>
  <c r="A682" i="25"/>
  <c r="D681" i="25"/>
  <c r="A681" i="25"/>
  <c r="D680" i="25"/>
  <c r="A680" i="25"/>
  <c r="D679" i="25"/>
  <c r="A679" i="25"/>
  <c r="D678" i="25"/>
  <c r="A678" i="25"/>
  <c r="D677" i="25"/>
  <c r="A677" i="25"/>
  <c r="D676" i="25"/>
  <c r="A676" i="25"/>
  <c r="D675" i="25"/>
  <c r="A675" i="25"/>
  <c r="D674" i="25"/>
  <c r="A674" i="25"/>
  <c r="D673" i="25"/>
  <c r="A673" i="25"/>
  <c r="D672" i="25"/>
  <c r="A672" i="25"/>
  <c r="D671" i="25"/>
  <c r="A671" i="25"/>
  <c r="D670" i="25"/>
  <c r="A670" i="25"/>
  <c r="D669" i="25"/>
  <c r="A669" i="25"/>
  <c r="D668" i="25"/>
  <c r="A668" i="25"/>
  <c r="D667" i="25"/>
  <c r="A667" i="25"/>
  <c r="D666" i="25"/>
  <c r="A666" i="25"/>
  <c r="D665" i="25"/>
  <c r="A665" i="25"/>
  <c r="D664" i="25"/>
  <c r="A664" i="25"/>
  <c r="D663" i="25"/>
  <c r="A663" i="25"/>
  <c r="D662" i="25"/>
  <c r="A662" i="25"/>
  <c r="D661" i="25"/>
  <c r="A661" i="25"/>
  <c r="D660" i="25"/>
  <c r="A660" i="25"/>
  <c r="D659" i="25"/>
  <c r="A659" i="25"/>
  <c r="D658" i="25"/>
  <c r="A658" i="25"/>
  <c r="D657" i="25"/>
  <c r="A657" i="25"/>
  <c r="D656" i="25"/>
  <c r="A656" i="25"/>
  <c r="D655" i="25"/>
  <c r="A655" i="25"/>
  <c r="D654" i="25"/>
  <c r="A654" i="25"/>
  <c r="D653" i="25"/>
  <c r="A653" i="25"/>
  <c r="D652" i="25"/>
  <c r="A652" i="25"/>
  <c r="D651" i="25"/>
  <c r="A651" i="25"/>
  <c r="D650" i="25"/>
  <c r="A650" i="25"/>
  <c r="D649" i="25"/>
  <c r="A649" i="25"/>
  <c r="D648" i="25"/>
  <c r="A648" i="25"/>
  <c r="D647" i="25"/>
  <c r="A647" i="25"/>
  <c r="D646" i="25"/>
  <c r="A646" i="25"/>
  <c r="D645" i="25"/>
  <c r="A645" i="25"/>
  <c r="D644" i="25"/>
  <c r="A644" i="25"/>
  <c r="D643" i="25"/>
  <c r="A643" i="25"/>
  <c r="D642" i="25"/>
  <c r="A642" i="25"/>
  <c r="D641" i="25"/>
  <c r="A641" i="25"/>
  <c r="D640" i="25"/>
  <c r="A640" i="25"/>
  <c r="D639" i="25"/>
  <c r="A639" i="25"/>
  <c r="D638" i="25"/>
  <c r="A638" i="25"/>
  <c r="D637" i="25"/>
  <c r="A637" i="25"/>
  <c r="D636" i="25"/>
  <c r="A636" i="25"/>
  <c r="D635" i="25"/>
  <c r="A635" i="25"/>
  <c r="D634" i="25"/>
  <c r="A634" i="25"/>
  <c r="D633" i="25"/>
  <c r="A633" i="25"/>
  <c r="D632" i="25"/>
  <c r="A632" i="25"/>
  <c r="D631" i="25"/>
  <c r="A631" i="25"/>
  <c r="D630" i="25"/>
  <c r="A630" i="25"/>
  <c r="D629" i="25"/>
  <c r="A629" i="25"/>
  <c r="D628" i="25"/>
  <c r="A628" i="25"/>
  <c r="D627" i="25"/>
  <c r="A627" i="25"/>
  <c r="D626" i="25"/>
  <c r="A626" i="25"/>
  <c r="D625" i="25"/>
  <c r="A625" i="25"/>
  <c r="D624" i="25"/>
  <c r="A624" i="25"/>
  <c r="D623" i="25"/>
  <c r="A623" i="25"/>
  <c r="D622" i="25"/>
  <c r="A622" i="25"/>
  <c r="D621" i="25"/>
  <c r="A621" i="25"/>
  <c r="D620" i="25"/>
  <c r="A620" i="25"/>
  <c r="D619" i="25"/>
  <c r="A619" i="25"/>
  <c r="D618" i="25"/>
  <c r="A618" i="25"/>
  <c r="D617" i="25"/>
  <c r="A617" i="25"/>
  <c r="D616" i="25"/>
  <c r="A616" i="25"/>
  <c r="D615" i="25"/>
  <c r="A615" i="25"/>
  <c r="D614" i="25"/>
  <c r="A614" i="25"/>
  <c r="D613" i="25"/>
  <c r="A613" i="25"/>
  <c r="D612" i="25"/>
  <c r="A612" i="25"/>
  <c r="D611" i="25"/>
  <c r="A611" i="25"/>
  <c r="D610" i="25"/>
  <c r="A610" i="25"/>
  <c r="D609" i="25"/>
  <c r="A609" i="25"/>
  <c r="D608" i="25"/>
  <c r="A608" i="25"/>
  <c r="D607" i="25"/>
  <c r="A607" i="25"/>
  <c r="D606" i="25"/>
  <c r="A606" i="25"/>
  <c r="D605" i="25"/>
  <c r="A605" i="25"/>
  <c r="D604" i="25"/>
  <c r="A604" i="25"/>
  <c r="D603" i="25"/>
  <c r="A603" i="25"/>
  <c r="D602" i="25"/>
  <c r="A602" i="25"/>
  <c r="D601" i="25"/>
  <c r="A601" i="25"/>
  <c r="D600" i="25"/>
  <c r="A600" i="25"/>
  <c r="D599" i="25"/>
  <c r="A599" i="25"/>
  <c r="D598" i="25"/>
  <c r="A598" i="25"/>
  <c r="D597" i="25"/>
  <c r="A597" i="25"/>
  <c r="D596" i="25"/>
  <c r="A596" i="25"/>
  <c r="D595" i="25"/>
  <c r="A595" i="25"/>
  <c r="D594" i="25"/>
  <c r="A594" i="25"/>
  <c r="D593" i="25"/>
  <c r="A593" i="25"/>
  <c r="D592" i="25"/>
  <c r="A592" i="25"/>
  <c r="D591" i="25"/>
  <c r="A591" i="25"/>
  <c r="D590" i="25"/>
  <c r="A590" i="25"/>
  <c r="D589" i="25"/>
  <c r="A589" i="25"/>
  <c r="D588" i="25"/>
  <c r="A588" i="25"/>
  <c r="D587" i="25"/>
  <c r="A587" i="25"/>
  <c r="D586" i="25"/>
  <c r="A586" i="25"/>
  <c r="D585" i="25"/>
  <c r="A585" i="25"/>
  <c r="D584" i="25"/>
  <c r="A584" i="25"/>
  <c r="D583" i="25"/>
  <c r="A583" i="25"/>
  <c r="D582" i="25"/>
  <c r="A582" i="25"/>
  <c r="D581" i="25"/>
  <c r="A581" i="25"/>
  <c r="D580" i="25"/>
  <c r="A580" i="25"/>
  <c r="D579" i="25"/>
  <c r="A579" i="25"/>
  <c r="D578" i="25"/>
  <c r="A578" i="25"/>
  <c r="D577" i="25"/>
  <c r="A577" i="25"/>
  <c r="D576" i="25"/>
  <c r="A576" i="25"/>
  <c r="D575" i="25"/>
  <c r="A575" i="25"/>
  <c r="D574" i="25"/>
  <c r="A574" i="25"/>
  <c r="D573" i="25"/>
  <c r="A573" i="25"/>
  <c r="D572" i="25"/>
  <c r="A572" i="25"/>
  <c r="D571" i="25"/>
  <c r="A571" i="25"/>
  <c r="D570" i="25"/>
  <c r="A570" i="25"/>
  <c r="D569" i="25"/>
  <c r="A569" i="25"/>
  <c r="D568" i="25"/>
  <c r="A568" i="25"/>
  <c r="D567" i="25"/>
  <c r="A567" i="25"/>
  <c r="D566" i="25"/>
  <c r="A566" i="25"/>
  <c r="D565" i="25"/>
  <c r="A565" i="25"/>
  <c r="D564" i="25"/>
  <c r="A564" i="25"/>
  <c r="D563" i="25"/>
  <c r="A563" i="25"/>
  <c r="D562" i="25"/>
  <c r="A562" i="25"/>
  <c r="D561" i="25"/>
  <c r="A561" i="25"/>
  <c r="D560" i="25"/>
  <c r="A560" i="25"/>
  <c r="D559" i="25"/>
  <c r="A559" i="25"/>
  <c r="D558" i="25"/>
  <c r="A558" i="25"/>
  <c r="D557" i="25"/>
  <c r="A557" i="25"/>
  <c r="D556" i="25"/>
  <c r="A556" i="25"/>
  <c r="D555" i="25"/>
  <c r="A555" i="25"/>
  <c r="D554" i="25"/>
  <c r="A554" i="25"/>
  <c r="D553" i="25"/>
  <c r="A553" i="25"/>
  <c r="D552" i="25"/>
  <c r="A552" i="25"/>
  <c r="D551" i="25"/>
  <c r="A551" i="25"/>
  <c r="D550" i="25"/>
  <c r="A550" i="25"/>
  <c r="D549" i="25"/>
  <c r="A549" i="25"/>
  <c r="D548" i="25"/>
  <c r="A548" i="25"/>
  <c r="D547" i="25"/>
  <c r="A547" i="25"/>
  <c r="D546" i="25"/>
  <c r="A546" i="25"/>
  <c r="D545" i="25"/>
  <c r="A545" i="25"/>
  <c r="D544" i="25"/>
  <c r="A544" i="25"/>
  <c r="D543" i="25"/>
  <c r="A543" i="25"/>
  <c r="D542" i="25"/>
  <c r="A542" i="25"/>
  <c r="D541" i="25"/>
  <c r="A541" i="25"/>
  <c r="D540" i="25"/>
  <c r="A540" i="25"/>
  <c r="D539" i="25"/>
  <c r="A539" i="25"/>
  <c r="D538" i="25"/>
  <c r="A538" i="25"/>
  <c r="D537" i="25"/>
  <c r="A537" i="25"/>
  <c r="D536" i="25"/>
  <c r="A536" i="25"/>
  <c r="D535" i="25"/>
  <c r="A535" i="25"/>
  <c r="D534" i="25"/>
  <c r="A534" i="25"/>
  <c r="D533" i="25"/>
  <c r="A533" i="25"/>
  <c r="D532" i="25"/>
  <c r="A532" i="25"/>
  <c r="D531" i="25"/>
  <c r="A531" i="25"/>
  <c r="D530" i="25"/>
  <c r="A530" i="25"/>
  <c r="D529" i="25"/>
  <c r="A529" i="25"/>
  <c r="D528" i="25"/>
  <c r="A528" i="25"/>
  <c r="D527" i="25"/>
  <c r="A527" i="25"/>
  <c r="D526" i="25"/>
  <c r="A526" i="25"/>
  <c r="D525" i="25"/>
  <c r="A525" i="25"/>
  <c r="D524" i="25"/>
  <c r="A524" i="25"/>
  <c r="D523" i="25"/>
  <c r="A523" i="25"/>
  <c r="D522" i="25"/>
  <c r="A522" i="25"/>
  <c r="D521" i="25"/>
  <c r="A521" i="25"/>
  <c r="D520" i="25"/>
  <c r="A520" i="25"/>
  <c r="D519" i="25"/>
  <c r="A519" i="25"/>
  <c r="D518" i="25"/>
  <c r="A518" i="25"/>
  <c r="D517" i="25"/>
  <c r="A517" i="25"/>
  <c r="D516" i="25"/>
  <c r="A516" i="25"/>
  <c r="D515" i="25"/>
  <c r="A515" i="25"/>
  <c r="D514" i="25"/>
  <c r="A514" i="25"/>
  <c r="D513" i="25"/>
  <c r="A513" i="25"/>
  <c r="D512" i="25"/>
  <c r="A512" i="25"/>
  <c r="D511" i="25"/>
  <c r="A511" i="25"/>
  <c r="D510" i="25"/>
  <c r="A510" i="25"/>
  <c r="D509" i="25"/>
  <c r="A509" i="25"/>
  <c r="D508" i="25"/>
  <c r="A508" i="25"/>
  <c r="D507" i="25"/>
  <c r="A507" i="25"/>
  <c r="D506" i="25"/>
  <c r="A506" i="25"/>
  <c r="D505" i="25"/>
  <c r="A505" i="25"/>
  <c r="D504" i="25"/>
  <c r="A504" i="25"/>
  <c r="D503" i="25"/>
  <c r="A503" i="25"/>
  <c r="D502" i="25"/>
  <c r="A502" i="25"/>
  <c r="D501" i="25"/>
  <c r="A501" i="25"/>
  <c r="D500" i="25"/>
  <c r="A500" i="25"/>
  <c r="D499" i="25"/>
  <c r="A499" i="25"/>
  <c r="D498" i="25"/>
  <c r="A498" i="25"/>
  <c r="D497" i="25"/>
  <c r="A497" i="25"/>
  <c r="D496" i="25"/>
  <c r="A496" i="25"/>
  <c r="D495" i="25"/>
  <c r="A495" i="25"/>
  <c r="D494" i="25"/>
  <c r="A494" i="25"/>
  <c r="D493" i="25"/>
  <c r="A493" i="25"/>
  <c r="D492" i="25"/>
  <c r="A492" i="25"/>
  <c r="D491" i="25"/>
  <c r="A491" i="25"/>
  <c r="D490" i="25"/>
  <c r="A490" i="25"/>
  <c r="D489" i="25"/>
  <c r="A489" i="25"/>
  <c r="D488" i="25"/>
  <c r="A488" i="25"/>
  <c r="D487" i="25"/>
  <c r="A487" i="25"/>
  <c r="D486" i="25"/>
  <c r="A486" i="25"/>
  <c r="D485" i="25"/>
  <c r="A485" i="25"/>
  <c r="D484" i="25"/>
  <c r="A484" i="25"/>
  <c r="D483" i="25"/>
  <c r="A483" i="25"/>
  <c r="D482" i="25"/>
  <c r="A482" i="25"/>
  <c r="D481" i="25"/>
  <c r="A481" i="25"/>
  <c r="D480" i="25"/>
  <c r="A480" i="25"/>
  <c r="D479" i="25"/>
  <c r="A479" i="25"/>
  <c r="D478" i="25"/>
  <c r="A478" i="25"/>
  <c r="D477" i="25"/>
  <c r="A477" i="25"/>
  <c r="D476" i="25"/>
  <c r="A476" i="25"/>
  <c r="D475" i="25"/>
  <c r="A475" i="25"/>
  <c r="D474" i="25"/>
  <c r="A474" i="25"/>
  <c r="D473" i="25"/>
  <c r="A473" i="25"/>
  <c r="D472" i="25"/>
  <c r="A472" i="25"/>
  <c r="D471" i="25"/>
  <c r="A471" i="25"/>
  <c r="D470" i="25"/>
  <c r="A470" i="25"/>
  <c r="D469" i="25"/>
  <c r="A469" i="25"/>
  <c r="D468" i="25"/>
  <c r="A468" i="25"/>
  <c r="D467" i="25"/>
  <c r="A467" i="25"/>
  <c r="D466" i="25"/>
  <c r="A466" i="25"/>
  <c r="D465" i="25"/>
  <c r="A465" i="25"/>
  <c r="D464" i="25"/>
  <c r="A464" i="25"/>
  <c r="D463" i="25"/>
  <c r="A463" i="25"/>
  <c r="D462" i="25"/>
  <c r="A462" i="25"/>
  <c r="D461" i="25"/>
  <c r="A461" i="25"/>
  <c r="D460" i="25"/>
  <c r="A460" i="25"/>
  <c r="D459" i="25"/>
  <c r="A459" i="25"/>
  <c r="D458" i="25"/>
  <c r="A458" i="25"/>
  <c r="D457" i="25"/>
  <c r="A457" i="25"/>
  <c r="D456" i="25"/>
  <c r="A456" i="25"/>
  <c r="D455" i="25"/>
  <c r="A455" i="25"/>
  <c r="D454" i="25"/>
  <c r="A454" i="25"/>
  <c r="D453" i="25"/>
  <c r="A453" i="25"/>
  <c r="D452" i="25"/>
  <c r="A452" i="25"/>
  <c r="D451" i="25"/>
  <c r="A451" i="25"/>
  <c r="D450" i="25"/>
  <c r="A450" i="25"/>
  <c r="D449" i="25"/>
  <c r="A449" i="25"/>
  <c r="D448" i="25"/>
  <c r="A448" i="25"/>
  <c r="D447" i="25"/>
  <c r="A447" i="25"/>
  <c r="D446" i="25"/>
  <c r="A446" i="25"/>
  <c r="D445" i="25"/>
  <c r="A445" i="25"/>
  <c r="D444" i="25"/>
  <c r="A444" i="25"/>
  <c r="D443" i="25"/>
  <c r="A443" i="25"/>
  <c r="D442" i="25"/>
  <c r="A442" i="25"/>
  <c r="D441" i="25"/>
  <c r="A441" i="25"/>
  <c r="D440" i="25"/>
  <c r="A440" i="25"/>
  <c r="D439" i="25"/>
  <c r="A439" i="25"/>
  <c r="D438" i="25"/>
  <c r="A438" i="25"/>
  <c r="D437" i="25"/>
  <c r="A437" i="25"/>
  <c r="D436" i="25"/>
  <c r="A436" i="25"/>
  <c r="D435" i="25"/>
  <c r="A435" i="25"/>
  <c r="D434" i="25"/>
  <c r="A434" i="25"/>
  <c r="D433" i="25"/>
  <c r="A433" i="25"/>
  <c r="D432" i="25"/>
  <c r="A432" i="25"/>
  <c r="D431" i="25"/>
  <c r="A431" i="25"/>
  <c r="D430" i="25"/>
  <c r="A430" i="25"/>
  <c r="D429" i="25"/>
  <c r="A429" i="25"/>
  <c r="D428" i="25"/>
  <c r="A428" i="25"/>
  <c r="D427" i="25"/>
  <c r="A427" i="25"/>
  <c r="D426" i="25"/>
  <c r="A426" i="25"/>
  <c r="D425" i="25"/>
  <c r="A425" i="25"/>
  <c r="D424" i="25"/>
  <c r="A424" i="25"/>
  <c r="D423" i="25"/>
  <c r="A423" i="25"/>
  <c r="D422" i="25"/>
  <c r="A422" i="25"/>
  <c r="D421" i="25"/>
  <c r="A421" i="25"/>
  <c r="D420" i="25"/>
  <c r="A420" i="25"/>
  <c r="D419" i="25"/>
  <c r="A419" i="25"/>
  <c r="D418" i="25"/>
  <c r="A418" i="25"/>
  <c r="D417" i="25"/>
  <c r="A417" i="25"/>
  <c r="D416" i="25"/>
  <c r="A416" i="25"/>
  <c r="D415" i="25"/>
  <c r="A415" i="25"/>
  <c r="D414" i="25"/>
  <c r="A414" i="25"/>
  <c r="D413" i="25"/>
  <c r="A413" i="25"/>
  <c r="D412" i="25"/>
  <c r="A412" i="25"/>
  <c r="D411" i="25"/>
  <c r="A411" i="25"/>
  <c r="D410" i="25"/>
  <c r="A410" i="25"/>
  <c r="D409" i="25"/>
  <c r="A409" i="25"/>
  <c r="D408" i="25"/>
  <c r="A408" i="25"/>
  <c r="D407" i="25"/>
  <c r="A407" i="25"/>
  <c r="D406" i="25"/>
  <c r="A406" i="25"/>
  <c r="D405" i="25"/>
  <c r="A405" i="25"/>
  <c r="D404" i="25"/>
  <c r="A404" i="25"/>
  <c r="D403" i="25"/>
  <c r="A403" i="25"/>
  <c r="D402" i="25"/>
  <c r="A402" i="25"/>
  <c r="D401" i="25"/>
  <c r="A401" i="25"/>
  <c r="D400" i="25"/>
  <c r="A400" i="25"/>
  <c r="D399" i="25"/>
  <c r="A399" i="25"/>
  <c r="D398" i="25"/>
  <c r="A398" i="25"/>
  <c r="D397" i="25"/>
  <c r="A397" i="25"/>
  <c r="D396" i="25"/>
  <c r="A396" i="25"/>
  <c r="D395" i="25"/>
  <c r="A395" i="25"/>
  <c r="D394" i="25"/>
  <c r="A394" i="25"/>
  <c r="D393" i="25"/>
  <c r="A393" i="25"/>
  <c r="D392" i="25"/>
  <c r="A392" i="25"/>
  <c r="D391" i="25"/>
  <c r="A391" i="25"/>
  <c r="D390" i="25"/>
  <c r="A390" i="25"/>
  <c r="D389" i="25"/>
  <c r="A389" i="25"/>
  <c r="D388" i="25"/>
  <c r="A388" i="25"/>
  <c r="D387" i="25"/>
  <c r="A387" i="25"/>
  <c r="D386" i="25"/>
  <c r="A386" i="25"/>
  <c r="D385" i="25"/>
  <c r="A385" i="25"/>
  <c r="D384" i="25"/>
  <c r="A384" i="25"/>
  <c r="D383" i="25"/>
  <c r="A383" i="25"/>
  <c r="D382" i="25"/>
  <c r="A382" i="25"/>
  <c r="D381" i="25"/>
  <c r="A381" i="25"/>
  <c r="D380" i="25"/>
  <c r="A380" i="25"/>
  <c r="D379" i="25"/>
  <c r="A379" i="25"/>
  <c r="D378" i="25"/>
  <c r="A378" i="25"/>
  <c r="D377" i="25"/>
  <c r="A377" i="25"/>
  <c r="D376" i="25"/>
  <c r="A376" i="25"/>
  <c r="D375" i="25"/>
  <c r="A375" i="25"/>
  <c r="D374" i="25"/>
  <c r="A374" i="25"/>
  <c r="D373" i="25"/>
  <c r="A373" i="25"/>
  <c r="D372" i="25"/>
  <c r="A372" i="25"/>
  <c r="D371" i="25"/>
  <c r="A371" i="25"/>
  <c r="D370" i="25"/>
  <c r="A370" i="25"/>
  <c r="D369" i="25"/>
  <c r="A369" i="25"/>
  <c r="D368" i="25"/>
  <c r="A368" i="25"/>
  <c r="D367" i="25"/>
  <c r="A367" i="25"/>
  <c r="D366" i="25"/>
  <c r="A366" i="25"/>
  <c r="D365" i="25"/>
  <c r="A365" i="25"/>
  <c r="D364" i="25"/>
  <c r="A364" i="25"/>
  <c r="D363" i="25"/>
  <c r="A363" i="25"/>
  <c r="D362" i="25"/>
  <c r="A362" i="25"/>
  <c r="D361" i="25"/>
  <c r="A361" i="25"/>
  <c r="D360" i="25"/>
  <c r="A360" i="25"/>
  <c r="D359" i="25"/>
  <c r="A359" i="25"/>
  <c r="D358" i="25"/>
  <c r="A358" i="25"/>
  <c r="D357" i="25"/>
  <c r="A357" i="25"/>
  <c r="D356" i="25"/>
  <c r="A356" i="25"/>
  <c r="D355" i="25"/>
  <c r="A355" i="25"/>
  <c r="D354" i="25"/>
  <c r="A354" i="25"/>
  <c r="D353" i="25"/>
  <c r="A353" i="25"/>
  <c r="D352" i="25"/>
  <c r="A352" i="25"/>
  <c r="D351" i="25"/>
  <c r="A351" i="25"/>
  <c r="D350" i="25"/>
  <c r="A350" i="25"/>
  <c r="D349" i="25"/>
  <c r="A349" i="25"/>
  <c r="D348" i="25"/>
  <c r="A348" i="25"/>
  <c r="D347" i="25"/>
  <c r="A347" i="25"/>
  <c r="D346" i="25"/>
  <c r="A346" i="25"/>
  <c r="D345" i="25"/>
  <c r="A345" i="25"/>
  <c r="D344" i="25"/>
  <c r="A344" i="25"/>
  <c r="D343" i="25"/>
  <c r="A343" i="25"/>
  <c r="D342" i="25"/>
  <c r="A342" i="25"/>
  <c r="D341" i="25"/>
  <c r="A341" i="25"/>
  <c r="D340" i="25"/>
  <c r="A340" i="25"/>
  <c r="D339" i="25"/>
  <c r="A339" i="25"/>
  <c r="D338" i="25"/>
  <c r="A338" i="25"/>
  <c r="D337" i="25"/>
  <c r="A337" i="25"/>
  <c r="D336" i="25"/>
  <c r="A336" i="25"/>
  <c r="D335" i="25"/>
  <c r="A335" i="25"/>
  <c r="D334" i="25"/>
  <c r="A334" i="25"/>
  <c r="D333" i="25"/>
  <c r="A333" i="25"/>
  <c r="D332" i="25"/>
  <c r="A332" i="25"/>
  <c r="D331" i="25"/>
  <c r="A331" i="25"/>
  <c r="D330" i="25"/>
  <c r="A330" i="25"/>
  <c r="D329" i="25"/>
  <c r="A329" i="25"/>
  <c r="D328" i="25"/>
  <c r="A328" i="25"/>
  <c r="D327" i="25"/>
  <c r="A327" i="25"/>
  <c r="D326" i="25"/>
  <c r="A326" i="25"/>
  <c r="D325" i="25"/>
  <c r="A325" i="25"/>
  <c r="D324" i="25"/>
  <c r="A324" i="25"/>
  <c r="D323" i="25"/>
  <c r="A323" i="25"/>
  <c r="D322" i="25"/>
  <c r="A322" i="25"/>
  <c r="D321" i="25"/>
  <c r="A321" i="25"/>
  <c r="D320" i="25"/>
  <c r="A320" i="25"/>
  <c r="D319" i="25"/>
  <c r="A319" i="25"/>
  <c r="D318" i="25"/>
  <c r="A318" i="25"/>
  <c r="D317" i="25"/>
  <c r="A317" i="25"/>
  <c r="D316" i="25"/>
  <c r="A316" i="25"/>
  <c r="D315" i="25"/>
  <c r="A315" i="25"/>
  <c r="D314" i="25"/>
  <c r="A314" i="25"/>
  <c r="D313" i="25"/>
  <c r="A313" i="25"/>
  <c r="D312" i="25"/>
  <c r="A312" i="25"/>
  <c r="D311" i="25"/>
  <c r="A311" i="25"/>
  <c r="D310" i="25"/>
  <c r="A310" i="25"/>
  <c r="D309" i="25"/>
  <c r="A309" i="25"/>
  <c r="D308" i="25"/>
  <c r="A308" i="25"/>
  <c r="D307" i="25"/>
  <c r="A307" i="25"/>
  <c r="D306" i="25"/>
  <c r="A306" i="25"/>
  <c r="D305" i="25"/>
  <c r="A305" i="25"/>
  <c r="D304" i="25"/>
  <c r="A304" i="25"/>
  <c r="D303" i="25"/>
  <c r="A303" i="25"/>
  <c r="D302" i="25"/>
  <c r="A302" i="25"/>
  <c r="D301" i="25"/>
  <c r="A301" i="25"/>
  <c r="D300" i="25"/>
  <c r="A300" i="25"/>
  <c r="D299" i="25"/>
  <c r="A299" i="25"/>
  <c r="D298" i="25"/>
  <c r="A298" i="25"/>
  <c r="D297" i="25"/>
  <c r="A297" i="25"/>
  <c r="D296" i="25"/>
  <c r="A296" i="25"/>
  <c r="D295" i="25"/>
  <c r="A295" i="25"/>
  <c r="D294" i="25"/>
  <c r="A294" i="25"/>
  <c r="D293" i="25"/>
  <c r="A293" i="25"/>
  <c r="D292" i="25"/>
  <c r="A292" i="25"/>
  <c r="D291" i="25"/>
  <c r="A291" i="25"/>
  <c r="D290" i="25"/>
  <c r="A290" i="25"/>
  <c r="D289" i="25"/>
  <c r="A289" i="25"/>
  <c r="D288" i="25"/>
  <c r="A288" i="25"/>
  <c r="D287" i="25"/>
  <c r="A287" i="25"/>
  <c r="D286" i="25"/>
  <c r="A286" i="25"/>
  <c r="D285" i="25"/>
  <c r="A285" i="25"/>
  <c r="D284" i="25"/>
  <c r="A284" i="25"/>
  <c r="D283" i="25"/>
  <c r="A283" i="25"/>
  <c r="D282" i="25"/>
  <c r="A282" i="25"/>
  <c r="D281" i="25"/>
  <c r="A281" i="25"/>
  <c r="D280" i="25"/>
  <c r="A280" i="25"/>
  <c r="D279" i="25"/>
  <c r="A279" i="25"/>
  <c r="D278" i="25"/>
  <c r="A278" i="25"/>
  <c r="D277" i="25"/>
  <c r="A277" i="25"/>
  <c r="D276" i="25"/>
  <c r="A276" i="25"/>
  <c r="D275" i="25"/>
  <c r="A275" i="25"/>
  <c r="D274" i="25"/>
  <c r="A274" i="25"/>
  <c r="D273" i="25"/>
  <c r="A273" i="25"/>
  <c r="D272" i="25"/>
  <c r="A272" i="25"/>
  <c r="D271" i="25"/>
  <c r="A271" i="25"/>
  <c r="D270" i="25"/>
  <c r="A270" i="25"/>
  <c r="D269" i="25"/>
  <c r="A269" i="25"/>
  <c r="D268" i="25"/>
  <c r="A268" i="25"/>
  <c r="D267" i="25"/>
  <c r="A267" i="25"/>
  <c r="D266" i="25"/>
  <c r="A266" i="25"/>
  <c r="D265" i="25"/>
  <c r="A265" i="25"/>
  <c r="D264" i="25"/>
  <c r="A264" i="25"/>
  <c r="D263" i="25"/>
  <c r="A263" i="25"/>
  <c r="D262" i="25"/>
  <c r="A262" i="25"/>
  <c r="D261" i="25"/>
  <c r="A261" i="25"/>
  <c r="D260" i="25"/>
  <c r="A260" i="25"/>
  <c r="D259" i="25"/>
  <c r="A259" i="25"/>
  <c r="D258" i="25"/>
  <c r="A258" i="25"/>
  <c r="D257" i="25"/>
  <c r="A257" i="25"/>
  <c r="D256" i="25"/>
  <c r="A256" i="25"/>
  <c r="D255" i="25"/>
  <c r="A255" i="25"/>
  <c r="D254" i="25"/>
  <c r="A254" i="25"/>
  <c r="D253" i="25"/>
  <c r="A253" i="25"/>
  <c r="D252" i="25"/>
  <c r="A252" i="25"/>
  <c r="D251" i="25"/>
  <c r="A251" i="25"/>
  <c r="D250" i="25"/>
  <c r="A250" i="25"/>
  <c r="D249" i="25"/>
  <c r="A249" i="25"/>
  <c r="D248" i="25"/>
  <c r="A248" i="25"/>
  <c r="D247" i="25"/>
  <c r="A247" i="25"/>
  <c r="D246" i="25"/>
  <c r="A246" i="25"/>
  <c r="D245" i="25"/>
  <c r="A245" i="25"/>
  <c r="D244" i="25"/>
  <c r="A244" i="25"/>
  <c r="D243" i="25"/>
  <c r="A243" i="25"/>
  <c r="D242" i="25"/>
  <c r="A242" i="25"/>
  <c r="D241" i="25"/>
  <c r="A241" i="25"/>
  <c r="D240" i="25"/>
  <c r="A240" i="25"/>
  <c r="D239" i="25"/>
  <c r="A239" i="25"/>
  <c r="D238" i="25"/>
  <c r="A238" i="25"/>
  <c r="D237" i="25"/>
  <c r="A237" i="25"/>
  <c r="D236" i="25"/>
  <c r="A236" i="25"/>
  <c r="D235" i="25"/>
  <c r="A235" i="25"/>
  <c r="D234" i="25"/>
  <c r="A234" i="25"/>
  <c r="D233" i="25"/>
  <c r="A233" i="25"/>
  <c r="D232" i="25"/>
  <c r="A232" i="25"/>
  <c r="D231" i="25"/>
  <c r="A231" i="25"/>
  <c r="D230" i="25"/>
  <c r="A230" i="25"/>
  <c r="D229" i="25"/>
  <c r="A229" i="25"/>
  <c r="D228" i="25"/>
  <c r="A228" i="25"/>
  <c r="D227" i="25"/>
  <c r="A227" i="25"/>
  <c r="D226" i="25"/>
  <c r="A226" i="25"/>
  <c r="D225" i="25"/>
  <c r="A225" i="25"/>
  <c r="D224" i="25"/>
  <c r="A224" i="25"/>
  <c r="D223" i="25"/>
  <c r="A223" i="25"/>
  <c r="D222" i="25"/>
  <c r="A222" i="25"/>
  <c r="D221" i="25"/>
  <c r="A221" i="25"/>
  <c r="D220" i="25"/>
  <c r="A220" i="25"/>
  <c r="D219" i="25"/>
  <c r="A219" i="25"/>
  <c r="D218" i="25"/>
  <c r="A218" i="25"/>
  <c r="D217" i="25"/>
  <c r="A217" i="25"/>
  <c r="D216" i="25"/>
  <c r="A216" i="25"/>
  <c r="D215" i="25"/>
  <c r="A215" i="25"/>
  <c r="D214" i="25"/>
  <c r="A214" i="25"/>
  <c r="D213" i="25"/>
  <c r="A213" i="25"/>
  <c r="D212" i="25"/>
  <c r="A212" i="25"/>
  <c r="D211" i="25"/>
  <c r="A211" i="25"/>
  <c r="D210" i="25"/>
  <c r="A210" i="25"/>
  <c r="D209" i="25"/>
  <c r="A209" i="25"/>
  <c r="D208" i="25"/>
  <c r="A208" i="25"/>
  <c r="D207" i="25"/>
  <c r="A207" i="25"/>
  <c r="D206" i="25"/>
  <c r="A206" i="25"/>
  <c r="D205" i="25"/>
  <c r="A205" i="25"/>
  <c r="D204" i="25"/>
  <c r="A204" i="25"/>
  <c r="D203" i="25"/>
  <c r="A203" i="25"/>
  <c r="D202" i="25"/>
  <c r="A202" i="25"/>
  <c r="D201" i="25"/>
  <c r="A201" i="25"/>
  <c r="D200" i="25"/>
  <c r="A200" i="25"/>
  <c r="D199" i="25"/>
  <c r="A199" i="25"/>
  <c r="D198" i="25"/>
  <c r="A198" i="25"/>
  <c r="D197" i="25"/>
  <c r="A197" i="25"/>
  <c r="D196" i="25"/>
  <c r="A196" i="25"/>
  <c r="D195" i="25"/>
  <c r="A195" i="25"/>
  <c r="D194" i="25"/>
  <c r="A194" i="25"/>
  <c r="D193" i="25"/>
  <c r="A193" i="25"/>
  <c r="D192" i="25"/>
  <c r="A192" i="25"/>
  <c r="D191" i="25"/>
  <c r="A191" i="25"/>
  <c r="D190" i="25"/>
  <c r="A190" i="25"/>
  <c r="D189" i="25"/>
  <c r="A189" i="25"/>
  <c r="D188" i="25"/>
  <c r="A188" i="25"/>
  <c r="D187" i="25"/>
  <c r="A187" i="25"/>
  <c r="D186" i="25"/>
  <c r="A186" i="25"/>
  <c r="D185" i="25"/>
  <c r="A185" i="25"/>
  <c r="D184" i="25"/>
  <c r="A184" i="25"/>
  <c r="D183" i="25"/>
  <c r="A183" i="25"/>
  <c r="D182" i="25"/>
  <c r="A182" i="25"/>
  <c r="D181" i="25"/>
  <c r="A181" i="25"/>
  <c r="D180" i="25"/>
  <c r="A180" i="25"/>
  <c r="D179" i="25"/>
  <c r="A179" i="25"/>
  <c r="D178" i="25"/>
  <c r="A178" i="25"/>
  <c r="D177" i="25"/>
  <c r="A177" i="25"/>
  <c r="D176" i="25"/>
  <c r="A176" i="25"/>
  <c r="D175" i="25"/>
  <c r="A175" i="25"/>
  <c r="D174" i="25"/>
  <c r="A174" i="25"/>
  <c r="D173" i="25"/>
  <c r="A173" i="25"/>
  <c r="D172" i="25"/>
  <c r="A172" i="25"/>
  <c r="D171" i="25"/>
  <c r="A171" i="25"/>
  <c r="D170" i="25"/>
  <c r="A170" i="25"/>
  <c r="D169" i="25"/>
  <c r="A169" i="25"/>
  <c r="D168" i="25"/>
  <c r="A168" i="25"/>
  <c r="D167" i="25"/>
  <c r="A167" i="25"/>
  <c r="D166" i="25"/>
  <c r="A166" i="25"/>
  <c r="D165" i="25"/>
  <c r="A165" i="25"/>
  <c r="D164" i="25"/>
  <c r="A164" i="25"/>
  <c r="D163" i="25"/>
  <c r="A163" i="25"/>
  <c r="D162" i="25"/>
  <c r="A162" i="25"/>
  <c r="D161" i="25"/>
  <c r="A161" i="25"/>
  <c r="D160" i="25"/>
  <c r="A160" i="25"/>
  <c r="D159" i="25"/>
  <c r="A159" i="25"/>
  <c r="D158" i="25"/>
  <c r="A158" i="25"/>
  <c r="D157" i="25"/>
  <c r="A157" i="25"/>
  <c r="D156" i="25"/>
  <c r="A156" i="25"/>
  <c r="D155" i="25"/>
  <c r="A155" i="25"/>
  <c r="D154" i="25"/>
  <c r="A154" i="25"/>
  <c r="D153" i="25"/>
  <c r="A153" i="25"/>
  <c r="D152" i="25"/>
  <c r="A152" i="25"/>
  <c r="D151" i="25"/>
  <c r="A151" i="25"/>
  <c r="D150" i="25"/>
  <c r="A150" i="25"/>
  <c r="D149" i="25"/>
  <c r="A149" i="25"/>
  <c r="D148" i="25"/>
  <c r="A148" i="25"/>
  <c r="D147" i="25"/>
  <c r="A147" i="25"/>
  <c r="D146" i="25"/>
  <c r="A146" i="25"/>
  <c r="D145" i="25"/>
  <c r="A145" i="25"/>
  <c r="D144" i="25"/>
  <c r="A144" i="25"/>
  <c r="D143" i="25"/>
  <c r="A143" i="25"/>
  <c r="D142" i="25"/>
  <c r="A142" i="25"/>
  <c r="D141" i="25"/>
  <c r="A141" i="25"/>
  <c r="D140" i="25"/>
  <c r="A140" i="25"/>
  <c r="D139" i="25"/>
  <c r="A139" i="25"/>
  <c r="D138" i="25"/>
  <c r="A138" i="25"/>
  <c r="D137" i="25"/>
  <c r="A137" i="25"/>
  <c r="D136" i="25"/>
  <c r="A136" i="25"/>
  <c r="D135" i="25"/>
  <c r="A135" i="25"/>
  <c r="D134" i="25"/>
  <c r="A134" i="25"/>
  <c r="D133" i="25"/>
  <c r="A133" i="25"/>
  <c r="D132" i="25"/>
  <c r="A132" i="25"/>
  <c r="D131" i="25"/>
  <c r="A131" i="25"/>
  <c r="D130" i="25"/>
  <c r="A130" i="25"/>
  <c r="D129" i="25"/>
  <c r="A129" i="25"/>
  <c r="D128" i="25"/>
  <c r="A128" i="25"/>
  <c r="D127" i="25"/>
  <c r="A127" i="25"/>
  <c r="D126" i="25"/>
  <c r="A126" i="25"/>
  <c r="D125" i="25"/>
  <c r="A125" i="25"/>
  <c r="D124" i="25"/>
  <c r="A124" i="25"/>
  <c r="D123" i="25"/>
  <c r="A123" i="25"/>
  <c r="D122" i="25"/>
  <c r="A122" i="25"/>
  <c r="D121" i="25"/>
  <c r="A121" i="25"/>
  <c r="D120" i="25"/>
  <c r="A120" i="25"/>
  <c r="D119" i="25"/>
  <c r="A119" i="25"/>
  <c r="D118" i="25"/>
  <c r="A118" i="25"/>
  <c r="D117" i="25"/>
  <c r="A117" i="25"/>
  <c r="D116" i="25"/>
  <c r="A116" i="25"/>
  <c r="D115" i="25"/>
  <c r="A115" i="25"/>
  <c r="D114" i="25"/>
  <c r="A114" i="25"/>
  <c r="D113" i="25"/>
  <c r="A113" i="25"/>
  <c r="D112" i="25"/>
  <c r="A112" i="25"/>
  <c r="D111" i="25"/>
  <c r="A111" i="25"/>
  <c r="D110" i="25"/>
  <c r="A110" i="25"/>
  <c r="D109" i="25"/>
  <c r="A109" i="25"/>
  <c r="D108" i="25"/>
  <c r="A108" i="25"/>
  <c r="D107" i="25"/>
  <c r="A107" i="25"/>
  <c r="D106" i="25"/>
  <c r="A106" i="25"/>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D76" i="25"/>
  <c r="A76" i="25"/>
  <c r="D75" i="25"/>
  <c r="A75" i="25"/>
  <c r="D74" i="25"/>
  <c r="A74" i="25"/>
  <c r="D73" i="25"/>
  <c r="A73" i="25"/>
  <c r="D72" i="25"/>
  <c r="A72" i="25"/>
  <c r="D71" i="25"/>
  <c r="A71" i="25"/>
  <c r="D70" i="25"/>
  <c r="A70" i="25"/>
  <c r="D69" i="25"/>
  <c r="A69" i="25"/>
  <c r="D68" i="25"/>
  <c r="A68" i="25"/>
  <c r="D67" i="25"/>
  <c r="A67" i="25"/>
  <c r="D66" i="25"/>
  <c r="A66" i="25"/>
  <c r="D65" i="25"/>
  <c r="A65" i="25"/>
  <c r="D64" i="25"/>
  <c r="A64" i="25"/>
  <c r="D63" i="25"/>
  <c r="A63" i="25"/>
  <c r="D62" i="25"/>
  <c r="A62" i="25"/>
  <c r="D61" i="25"/>
  <c r="A61" i="25"/>
  <c r="D60" i="25"/>
  <c r="A60" i="25"/>
  <c r="D59" i="25"/>
  <c r="A59" i="25"/>
  <c r="D58" i="25"/>
  <c r="A58" i="25"/>
  <c r="D57"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A36" i="25"/>
  <c r="D35" i="25"/>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A18" i="25"/>
  <c r="D17" i="25"/>
  <c r="A17" i="25"/>
  <c r="D16" i="25"/>
  <c r="A16" i="25"/>
  <c r="D15" i="25"/>
  <c r="A15" i="25"/>
  <c r="D14" i="25"/>
  <c r="A14" i="25"/>
  <c r="D13" i="25"/>
  <c r="A13" i="25"/>
  <c r="D12" i="25"/>
  <c r="A12" i="25"/>
  <c r="D11" i="25"/>
  <c r="A11" i="25"/>
  <c r="D10" i="25"/>
  <c r="A10" i="25"/>
  <c r="D9" i="25"/>
  <c r="A9" i="25"/>
  <c r="D8" i="25"/>
  <c r="A8" i="25"/>
  <c r="D7" i="25"/>
  <c r="A7" i="25"/>
  <c r="D6" i="25"/>
  <c r="A6" i="25"/>
  <c r="D3423" i="24"/>
  <c r="C3423" i="24"/>
  <c r="D3422" i="24"/>
  <c r="C3422" i="24"/>
  <c r="D3421" i="24"/>
  <c r="C3421" i="24"/>
  <c r="D3420" i="24"/>
  <c r="C3420" i="24"/>
  <c r="D3419" i="24"/>
  <c r="C3419" i="24"/>
  <c r="D3418" i="24"/>
  <c r="C3418" i="24"/>
  <c r="D3417" i="24"/>
  <c r="C3417" i="24"/>
  <c r="D3416" i="24"/>
  <c r="C3416" i="24"/>
  <c r="D3415" i="24"/>
  <c r="C3415" i="24"/>
  <c r="D3414" i="24"/>
  <c r="C3414" i="24"/>
  <c r="D3413" i="24"/>
  <c r="C3413" i="24"/>
  <c r="D3412" i="24"/>
  <c r="C3412" i="24"/>
  <c r="D3411" i="24"/>
  <c r="C3411" i="24"/>
  <c r="D3410" i="24"/>
  <c r="C3410" i="24"/>
  <c r="D3409" i="24"/>
  <c r="C3409" i="24"/>
  <c r="D3408" i="24"/>
  <c r="C3408" i="24"/>
  <c r="D3407" i="24"/>
  <c r="C3407" i="24"/>
  <c r="D3406" i="24"/>
  <c r="C3406" i="24"/>
  <c r="D3405" i="24"/>
  <c r="C3405" i="24"/>
  <c r="D3404" i="24"/>
  <c r="C3404" i="24"/>
  <c r="D3403" i="24"/>
  <c r="C3403" i="24"/>
  <c r="D3402" i="24"/>
  <c r="C3402" i="24"/>
  <c r="D3401" i="24"/>
  <c r="C3401" i="24"/>
  <c r="D3400" i="24"/>
  <c r="C3400" i="24"/>
  <c r="D3399" i="24"/>
  <c r="C3399" i="24"/>
  <c r="D3398" i="24"/>
  <c r="C3398" i="24"/>
  <c r="D3397" i="24"/>
  <c r="C3397" i="24"/>
  <c r="D3396" i="24"/>
  <c r="C3396" i="24"/>
  <c r="D3395" i="24"/>
  <c r="C3395" i="24"/>
  <c r="D3394" i="24"/>
  <c r="C3394" i="24"/>
  <c r="D3393" i="24"/>
  <c r="C3393" i="24"/>
  <c r="D3392" i="24"/>
  <c r="C3392" i="24"/>
  <c r="D3391" i="24"/>
  <c r="C3391" i="24"/>
  <c r="D3390" i="24"/>
  <c r="C3390" i="24"/>
  <c r="D3389" i="24"/>
  <c r="C3389" i="24"/>
  <c r="D3388" i="24"/>
  <c r="C3388" i="24"/>
  <c r="D3387" i="24"/>
  <c r="C3387" i="24"/>
  <c r="D3386" i="24"/>
  <c r="C3386" i="24"/>
  <c r="D3385" i="24"/>
  <c r="C3385" i="24"/>
  <c r="D3384" i="24"/>
  <c r="C3384" i="24"/>
  <c r="D3383" i="24"/>
  <c r="C3383" i="24"/>
  <c r="D3382" i="24"/>
  <c r="C3382" i="24"/>
  <c r="D3381" i="24"/>
  <c r="C3381" i="24"/>
  <c r="D3380" i="24"/>
  <c r="C3380" i="24"/>
  <c r="D3379" i="24"/>
  <c r="C3379" i="24"/>
  <c r="D3378" i="24"/>
  <c r="C3378" i="24"/>
  <c r="D3377" i="24"/>
  <c r="C3377" i="24"/>
  <c r="D3376" i="24"/>
  <c r="C3376" i="24"/>
  <c r="D3375" i="24"/>
  <c r="C3375" i="24"/>
  <c r="D3374" i="24"/>
  <c r="C3374" i="24"/>
  <c r="D3373" i="24"/>
  <c r="C3373" i="24"/>
  <c r="D3372" i="24"/>
  <c r="C3372" i="24"/>
  <c r="D3371" i="24"/>
  <c r="C3371" i="24"/>
  <c r="D3370" i="24"/>
  <c r="C3370" i="24"/>
  <c r="D3369" i="24"/>
  <c r="C3369" i="24"/>
  <c r="D3368" i="24"/>
  <c r="C3368" i="24"/>
  <c r="D3367" i="24"/>
  <c r="C3367" i="24"/>
  <c r="D3366" i="24"/>
  <c r="C3366" i="24"/>
  <c r="D3365" i="24"/>
  <c r="C3365" i="24"/>
  <c r="D3364" i="24"/>
  <c r="C3364" i="24"/>
  <c r="D3363" i="24"/>
  <c r="C3363" i="24"/>
  <c r="D3362" i="24"/>
  <c r="C3362" i="24"/>
  <c r="D3361" i="24"/>
  <c r="C3361" i="24"/>
  <c r="D3360" i="24"/>
  <c r="C3360" i="24"/>
  <c r="D3359" i="24"/>
  <c r="C3359" i="24"/>
  <c r="D3358" i="24"/>
  <c r="C3358" i="24"/>
  <c r="D3357" i="24"/>
  <c r="C3357" i="24"/>
  <c r="D3356" i="24"/>
  <c r="C3356" i="24"/>
  <c r="D3355" i="24"/>
  <c r="C3355" i="24"/>
  <c r="D3354" i="24"/>
  <c r="C3354" i="24"/>
  <c r="D3353" i="24"/>
  <c r="C3353" i="24"/>
  <c r="D3352" i="24"/>
  <c r="C3352" i="24"/>
  <c r="D3351" i="24"/>
  <c r="C3351" i="24"/>
  <c r="D3350" i="24"/>
  <c r="C3350" i="24"/>
  <c r="D3349" i="24"/>
  <c r="C3349" i="24"/>
  <c r="D3348" i="24"/>
  <c r="C3348" i="24"/>
  <c r="D3347" i="24"/>
  <c r="C3347" i="24"/>
  <c r="D3346" i="24"/>
  <c r="C3346" i="24"/>
  <c r="D3345" i="24"/>
  <c r="C3345" i="24"/>
  <c r="D3344" i="24"/>
  <c r="C3344" i="24"/>
  <c r="D3343" i="24"/>
  <c r="C3343" i="24"/>
  <c r="D3342" i="24"/>
  <c r="C3342" i="24"/>
  <c r="D3341" i="24"/>
  <c r="C3341" i="24"/>
  <c r="D3340" i="24"/>
  <c r="C3340" i="24"/>
  <c r="D3339" i="24"/>
  <c r="C3339" i="24"/>
  <c r="D3338" i="24"/>
  <c r="C3338" i="24"/>
  <c r="D3337" i="24"/>
  <c r="C3337" i="24"/>
  <c r="D3336" i="24"/>
  <c r="C3336" i="24"/>
  <c r="D3335" i="24"/>
  <c r="C3335" i="24"/>
  <c r="D3334" i="24"/>
  <c r="C3334" i="24"/>
  <c r="D3333" i="24"/>
  <c r="C3333" i="24"/>
  <c r="D3332" i="24"/>
  <c r="C3332" i="24"/>
  <c r="D3331" i="24"/>
  <c r="C3331" i="24"/>
  <c r="D3330" i="24"/>
  <c r="C3330" i="24"/>
  <c r="D3329" i="24"/>
  <c r="C3329" i="24"/>
  <c r="D3328" i="24"/>
  <c r="C3328" i="24"/>
  <c r="D3327" i="24"/>
  <c r="C3327" i="24"/>
  <c r="D3326" i="24"/>
  <c r="C3326" i="24"/>
  <c r="D3325" i="24"/>
  <c r="C3325" i="24"/>
  <c r="D3324" i="24"/>
  <c r="C3324" i="24"/>
  <c r="D3323" i="24"/>
  <c r="C3323" i="24"/>
  <c r="D3322" i="24"/>
  <c r="C3322" i="24"/>
  <c r="D3321" i="24"/>
  <c r="C3321" i="24"/>
  <c r="D3320" i="24"/>
  <c r="C3320" i="24"/>
  <c r="D3319" i="24"/>
  <c r="C3319" i="24"/>
  <c r="D3318" i="24"/>
  <c r="C3318" i="24"/>
  <c r="D3317" i="24"/>
  <c r="C3317" i="24"/>
  <c r="D3316" i="24"/>
  <c r="C3316" i="24"/>
  <c r="D3315" i="24"/>
  <c r="C3315" i="24"/>
  <c r="D3314" i="24"/>
  <c r="C3314" i="24"/>
  <c r="D3313" i="24"/>
  <c r="C3313" i="24"/>
  <c r="D3312" i="24"/>
  <c r="C3312" i="24"/>
  <c r="D3311" i="24"/>
  <c r="C3311" i="24"/>
  <c r="D3310" i="24"/>
  <c r="C3310" i="24"/>
  <c r="D3309" i="24"/>
  <c r="C3309" i="24"/>
  <c r="D3308" i="24"/>
  <c r="C3308" i="24"/>
  <c r="D3307" i="24"/>
  <c r="C3307" i="24"/>
  <c r="D3306" i="24"/>
  <c r="C3306" i="24"/>
  <c r="D3305" i="24"/>
  <c r="C3305" i="24"/>
  <c r="D3304" i="24"/>
  <c r="C3304" i="24"/>
  <c r="D3303" i="24"/>
  <c r="C3303" i="24"/>
  <c r="D3302" i="24"/>
  <c r="C3302" i="24"/>
  <c r="D3301" i="24"/>
  <c r="C3301" i="24"/>
  <c r="D3300" i="24"/>
  <c r="C3300" i="24"/>
  <c r="D3299" i="24"/>
  <c r="C3299" i="24"/>
  <c r="D3298" i="24"/>
  <c r="C3298" i="24"/>
  <c r="D3297" i="24"/>
  <c r="C3297" i="24"/>
  <c r="D3296" i="24"/>
  <c r="C3296" i="24"/>
  <c r="D3295" i="24"/>
  <c r="C3295" i="24"/>
  <c r="D3294" i="24"/>
  <c r="C3294" i="24"/>
  <c r="D3293" i="24"/>
  <c r="C3293" i="24"/>
  <c r="D3292" i="24"/>
  <c r="C3292" i="24"/>
  <c r="D3291" i="24"/>
  <c r="C3291" i="24"/>
  <c r="D3290" i="24"/>
  <c r="C3290" i="24"/>
  <c r="D3289" i="24"/>
  <c r="C3289" i="24"/>
  <c r="D3288" i="24"/>
  <c r="C3288" i="24"/>
  <c r="D3287" i="24"/>
  <c r="C3287" i="24"/>
  <c r="D3286" i="24"/>
  <c r="C3286" i="24"/>
  <c r="D3285" i="24"/>
  <c r="C3285" i="24"/>
  <c r="D3284" i="24"/>
  <c r="C3284" i="24"/>
  <c r="D3283" i="24"/>
  <c r="C3283" i="24"/>
  <c r="D3282" i="24"/>
  <c r="C3282" i="24"/>
  <c r="D3281" i="24"/>
  <c r="C3281" i="24"/>
  <c r="D3280" i="24"/>
  <c r="C3280" i="24"/>
  <c r="D3279" i="24"/>
  <c r="C3279" i="24"/>
  <c r="D3278" i="24"/>
  <c r="C3278" i="24"/>
  <c r="D3277" i="24"/>
  <c r="C3277" i="24"/>
  <c r="D3276" i="24"/>
  <c r="C3276" i="24"/>
  <c r="D3275" i="24"/>
  <c r="C3275" i="24"/>
  <c r="D3274" i="24"/>
  <c r="C3274" i="24"/>
  <c r="D3273" i="24"/>
  <c r="C3273" i="24"/>
  <c r="D3272" i="24"/>
  <c r="C3272" i="24"/>
  <c r="D3271" i="24"/>
  <c r="C3271" i="24"/>
  <c r="D3270" i="24"/>
  <c r="C3270" i="24"/>
  <c r="D3269" i="24"/>
  <c r="C3269" i="24"/>
  <c r="D3268" i="24"/>
  <c r="C3268" i="24"/>
  <c r="D3267" i="24"/>
  <c r="C3267" i="24"/>
  <c r="D3266" i="24"/>
  <c r="C3266" i="24"/>
  <c r="D3265" i="24"/>
  <c r="C3265" i="24"/>
  <c r="D3264" i="24"/>
  <c r="C3264" i="24"/>
  <c r="D3263" i="24"/>
  <c r="C3263" i="24"/>
  <c r="D3262" i="24"/>
  <c r="C3262" i="24"/>
  <c r="D3261" i="24"/>
  <c r="C3261" i="24"/>
  <c r="D3260" i="24"/>
  <c r="C3260" i="24"/>
  <c r="D3259" i="24"/>
  <c r="C3259" i="24"/>
  <c r="D3258" i="24"/>
  <c r="C3258" i="24"/>
  <c r="D3257" i="24"/>
  <c r="C3257" i="24"/>
  <c r="D3256" i="24"/>
  <c r="C3256" i="24"/>
  <c r="D3255" i="24"/>
  <c r="C3255" i="24"/>
  <c r="D3254" i="24"/>
  <c r="C3254" i="24"/>
  <c r="D3253" i="24"/>
  <c r="C3253" i="24"/>
  <c r="D3252" i="24"/>
  <c r="C3252" i="24"/>
  <c r="D3251" i="24"/>
  <c r="C3251" i="24"/>
  <c r="D3250" i="24"/>
  <c r="C3250" i="24"/>
  <c r="D3249" i="24"/>
  <c r="C3249" i="24"/>
  <c r="D3248" i="24"/>
  <c r="C3248" i="24"/>
  <c r="D3247" i="24"/>
  <c r="C3247" i="24"/>
  <c r="D3246" i="24"/>
  <c r="C3246" i="24"/>
  <c r="D3245" i="24"/>
  <c r="C3245" i="24"/>
  <c r="D3244" i="24"/>
  <c r="C3244" i="24"/>
  <c r="D3243" i="24"/>
  <c r="C3243" i="24"/>
  <c r="D3242" i="24"/>
  <c r="C3242" i="24"/>
  <c r="D3241" i="24"/>
  <c r="C3241" i="24"/>
  <c r="D3240" i="24"/>
  <c r="C3240" i="24"/>
  <c r="D3239" i="24"/>
  <c r="C3239" i="24"/>
  <c r="D3238" i="24"/>
  <c r="C3238" i="24"/>
  <c r="D3237" i="24"/>
  <c r="C3237" i="24"/>
  <c r="D3236" i="24"/>
  <c r="C3236" i="24"/>
  <c r="D3235" i="24"/>
  <c r="C3235" i="24"/>
  <c r="D3234" i="24"/>
  <c r="C3234" i="24"/>
  <c r="D3233" i="24"/>
  <c r="C3233" i="24"/>
  <c r="D3232" i="24"/>
  <c r="C3232" i="24"/>
  <c r="D3231" i="24"/>
  <c r="C3231" i="24"/>
  <c r="D3230" i="24"/>
  <c r="C3230" i="24"/>
  <c r="D3229" i="24"/>
  <c r="C3229" i="24"/>
  <c r="D3228" i="24"/>
  <c r="C3228" i="24"/>
  <c r="D3227" i="24"/>
  <c r="C3227" i="24"/>
  <c r="D3226" i="24"/>
  <c r="C3226" i="24"/>
  <c r="D3225" i="24"/>
  <c r="C3225" i="24"/>
  <c r="D3224" i="24"/>
  <c r="C3224" i="24"/>
  <c r="D3223" i="24"/>
  <c r="C3223" i="24"/>
  <c r="D3222" i="24"/>
  <c r="C3222" i="24"/>
  <c r="D3221" i="24"/>
  <c r="C3221" i="24"/>
  <c r="D3220" i="24"/>
  <c r="C3220" i="24"/>
  <c r="D3219" i="24"/>
  <c r="C3219" i="24"/>
  <c r="D3218" i="24"/>
  <c r="C3218" i="24"/>
  <c r="D3217" i="24"/>
  <c r="C3217" i="24"/>
  <c r="D3216" i="24"/>
  <c r="C3216" i="24"/>
  <c r="D3215" i="24"/>
  <c r="C3215" i="24"/>
  <c r="D3214" i="24"/>
  <c r="C3214" i="24"/>
  <c r="D3213" i="24"/>
  <c r="C3213" i="24"/>
  <c r="D3212" i="24"/>
  <c r="C3212" i="24"/>
  <c r="D3211" i="24"/>
  <c r="C3211" i="24"/>
  <c r="D3210" i="24"/>
  <c r="C3210" i="24"/>
  <c r="D3209" i="24"/>
  <c r="C3209" i="24"/>
  <c r="D3208" i="24"/>
  <c r="C3208" i="24"/>
  <c r="D3207" i="24"/>
  <c r="C3207" i="24"/>
  <c r="D3206" i="24"/>
  <c r="C3206" i="24"/>
  <c r="D3205" i="24"/>
  <c r="C3205" i="24"/>
  <c r="D3204" i="24"/>
  <c r="C3204" i="24"/>
  <c r="D3203" i="24"/>
  <c r="C3203" i="24"/>
  <c r="D3202" i="24"/>
  <c r="C3202" i="24"/>
  <c r="D3201" i="24"/>
  <c r="C3201" i="24"/>
  <c r="D3200" i="24"/>
  <c r="C3200" i="24"/>
  <c r="D3199" i="24"/>
  <c r="C3199" i="24"/>
  <c r="D3198" i="24"/>
  <c r="C3198" i="24"/>
  <c r="D3197" i="24"/>
  <c r="C3197" i="24"/>
  <c r="D3196" i="24"/>
  <c r="C3196" i="24"/>
  <c r="D3195" i="24"/>
  <c r="C3195" i="24"/>
  <c r="D3194" i="24"/>
  <c r="C3194" i="24"/>
  <c r="D3193" i="24"/>
  <c r="C3193" i="24"/>
  <c r="D3192" i="24"/>
  <c r="C3192" i="24"/>
  <c r="D3191" i="24"/>
  <c r="C3191" i="24"/>
  <c r="D3190" i="24"/>
  <c r="C3190" i="24"/>
  <c r="D3189" i="24"/>
  <c r="C3189" i="24"/>
  <c r="D3188" i="24"/>
  <c r="C3188" i="24"/>
  <c r="D3187" i="24"/>
  <c r="C3187" i="24"/>
  <c r="D3186" i="24"/>
  <c r="C3186" i="24"/>
  <c r="D3185" i="24"/>
  <c r="C3185" i="24"/>
  <c r="D3184" i="24"/>
  <c r="C3184" i="24"/>
  <c r="D3183" i="24"/>
  <c r="C3183" i="24"/>
  <c r="D3182" i="24"/>
  <c r="C3182" i="24"/>
  <c r="D3181" i="24"/>
  <c r="C3181" i="24"/>
  <c r="D3180" i="24"/>
  <c r="C3180" i="24"/>
  <c r="D3179" i="24"/>
  <c r="C3179" i="24"/>
  <c r="D3178" i="24"/>
  <c r="C3178" i="24"/>
  <c r="D3177" i="24"/>
  <c r="C3177" i="24"/>
  <c r="D3176" i="24"/>
  <c r="C3176" i="24"/>
  <c r="D3175" i="24"/>
  <c r="C3175" i="24"/>
  <c r="D3174" i="24"/>
  <c r="C3174" i="24"/>
  <c r="D3173" i="24"/>
  <c r="C3173" i="24"/>
  <c r="D3172" i="24"/>
  <c r="C3172" i="24"/>
  <c r="D3171" i="24"/>
  <c r="C3171" i="24"/>
  <c r="D3170" i="24"/>
  <c r="C3170" i="24"/>
  <c r="D3169" i="24"/>
  <c r="C3169" i="24"/>
  <c r="D3168" i="24"/>
  <c r="C3168" i="24"/>
  <c r="D3167" i="24"/>
  <c r="C3167" i="24"/>
  <c r="D3166" i="24"/>
  <c r="C3166" i="24"/>
  <c r="D3165" i="24"/>
  <c r="C3165" i="24"/>
  <c r="D3164" i="24"/>
  <c r="C3164" i="24"/>
  <c r="D3163" i="24"/>
  <c r="C3163" i="24"/>
  <c r="D3162" i="24"/>
  <c r="C3162" i="24"/>
  <c r="D3161" i="24"/>
  <c r="C3161" i="24"/>
  <c r="D3160" i="24"/>
  <c r="C3160" i="24"/>
  <c r="D3159" i="24"/>
  <c r="C3159" i="24"/>
  <c r="D3158" i="24"/>
  <c r="C3158" i="24"/>
  <c r="D3157" i="24"/>
  <c r="C3157" i="24"/>
  <c r="D3156" i="24"/>
  <c r="C3156" i="24"/>
  <c r="D3155" i="24"/>
  <c r="C3155" i="24"/>
  <c r="D3154" i="24"/>
  <c r="C3154" i="24"/>
  <c r="D3153" i="24"/>
  <c r="C3153" i="24"/>
  <c r="D3152" i="24"/>
  <c r="C3152" i="24"/>
  <c r="D3151" i="24"/>
  <c r="C3151" i="24"/>
  <c r="D3150" i="24"/>
  <c r="C3150" i="24"/>
  <c r="D3149" i="24"/>
  <c r="C3149" i="24"/>
  <c r="D3148" i="24"/>
  <c r="C3148" i="24"/>
  <c r="D3147" i="24"/>
  <c r="C3147" i="24"/>
  <c r="D3146" i="24"/>
  <c r="C3146" i="24"/>
  <c r="D3145" i="24"/>
  <c r="C3145" i="24"/>
  <c r="D3144" i="24"/>
  <c r="C3144" i="24"/>
  <c r="D3143" i="24"/>
  <c r="C3143" i="24"/>
  <c r="D3142" i="24"/>
  <c r="C3142" i="24"/>
  <c r="D3141" i="24"/>
  <c r="C3141" i="24"/>
  <c r="D3140" i="24"/>
  <c r="C3140" i="24"/>
  <c r="D3139" i="24"/>
  <c r="C3139" i="24"/>
  <c r="D3138" i="24"/>
  <c r="C3138" i="24"/>
  <c r="D3137" i="24"/>
  <c r="C3137" i="24"/>
  <c r="D3136" i="24"/>
  <c r="C3136" i="24"/>
  <c r="D3135" i="24"/>
  <c r="C3135" i="24"/>
  <c r="D3134" i="24"/>
  <c r="C3134" i="24"/>
  <c r="D3133" i="24"/>
  <c r="C3133" i="24"/>
  <c r="D3132" i="24"/>
  <c r="C3132" i="24"/>
  <c r="D3131" i="24"/>
  <c r="C3131" i="24"/>
  <c r="D3130" i="24"/>
  <c r="C3130" i="24"/>
  <c r="D3129" i="24"/>
  <c r="C3129" i="24"/>
  <c r="D3128" i="24"/>
  <c r="C3128" i="24"/>
  <c r="D3127" i="24"/>
  <c r="C3127" i="24"/>
  <c r="D3126" i="24"/>
  <c r="C3126" i="24"/>
  <c r="D3125" i="24"/>
  <c r="C3125" i="24"/>
  <c r="D3124" i="24"/>
  <c r="C3124" i="24"/>
  <c r="D3123" i="24"/>
  <c r="C3123" i="24"/>
  <c r="D3122" i="24"/>
  <c r="C3122" i="24"/>
  <c r="D3121" i="24"/>
  <c r="C3121" i="24"/>
  <c r="D3120" i="24"/>
  <c r="C3120" i="24"/>
  <c r="D3119" i="24"/>
  <c r="C3119" i="24"/>
  <c r="D3118" i="24"/>
  <c r="C3118" i="24"/>
  <c r="D3117" i="24"/>
  <c r="C3117" i="24"/>
  <c r="D3116" i="24"/>
  <c r="C3116" i="24"/>
  <c r="D3115" i="24"/>
  <c r="C3115" i="24"/>
  <c r="D3114" i="24"/>
  <c r="C3114" i="24"/>
  <c r="D3113" i="24"/>
  <c r="C3113" i="24"/>
  <c r="D3112" i="24"/>
  <c r="C3112" i="24"/>
  <c r="D3111" i="24"/>
  <c r="C3111" i="24"/>
  <c r="D3110" i="24"/>
  <c r="C3110" i="24"/>
  <c r="D3109" i="24"/>
  <c r="C3109" i="24"/>
  <c r="D3108" i="24"/>
  <c r="C3108" i="24"/>
  <c r="D3107" i="24"/>
  <c r="C3107" i="24"/>
  <c r="D3106" i="24"/>
  <c r="C3106" i="24"/>
  <c r="D3105" i="24"/>
  <c r="C3105" i="24"/>
  <c r="D3104" i="24"/>
  <c r="C3104" i="24"/>
  <c r="D3103" i="24"/>
  <c r="C3103" i="24"/>
  <c r="D3102" i="24"/>
  <c r="C3102" i="24"/>
  <c r="D3101" i="24"/>
  <c r="C3101" i="24"/>
  <c r="D3100" i="24"/>
  <c r="C3100" i="24"/>
  <c r="D3099" i="24"/>
  <c r="C3099" i="24"/>
  <c r="D3098" i="24"/>
  <c r="C3098" i="24"/>
  <c r="D3097" i="24"/>
  <c r="C3097" i="24"/>
  <c r="D3096" i="24"/>
  <c r="C3096" i="24"/>
  <c r="D3095" i="24"/>
  <c r="C3095" i="24"/>
  <c r="D3094" i="24"/>
  <c r="C3094" i="24"/>
  <c r="D3093" i="24"/>
  <c r="C3093" i="24"/>
  <c r="D3092" i="24"/>
  <c r="C3092" i="24"/>
  <c r="D3091" i="24"/>
  <c r="C3091" i="24"/>
  <c r="D3090" i="24"/>
  <c r="C3090" i="24"/>
  <c r="D3089" i="24"/>
  <c r="C3089" i="24"/>
  <c r="D3088" i="24"/>
  <c r="C3088" i="24"/>
  <c r="D3087" i="24"/>
  <c r="C3087" i="24"/>
  <c r="D3086" i="24"/>
  <c r="C3086" i="24"/>
  <c r="D3085" i="24"/>
  <c r="C3085" i="24"/>
  <c r="D3084" i="24"/>
  <c r="C3084" i="24"/>
  <c r="D3083" i="24"/>
  <c r="C3083" i="24"/>
  <c r="D3082" i="24"/>
  <c r="C3082" i="24"/>
  <c r="D3081" i="24"/>
  <c r="C3081" i="24"/>
  <c r="D3080" i="24"/>
  <c r="C3080" i="24"/>
  <c r="D3079" i="24"/>
  <c r="C3079" i="24"/>
  <c r="D3078" i="24"/>
  <c r="C3078" i="24"/>
  <c r="D3077" i="24"/>
  <c r="C3077" i="24"/>
  <c r="D3076" i="24"/>
  <c r="C3076" i="24"/>
  <c r="D3075" i="24"/>
  <c r="C3075" i="24"/>
  <c r="D3074" i="24"/>
  <c r="C3074" i="24"/>
  <c r="D3073" i="24"/>
  <c r="C3073" i="24"/>
  <c r="D3072" i="24"/>
  <c r="C3072" i="24"/>
  <c r="D3071" i="24"/>
  <c r="C3071" i="24"/>
  <c r="D3070" i="24"/>
  <c r="C3070" i="24"/>
  <c r="D3069" i="24"/>
  <c r="C3069" i="24"/>
  <c r="D3068" i="24"/>
  <c r="C3068" i="24"/>
  <c r="D3067" i="24"/>
  <c r="C3067" i="24"/>
  <c r="D3066" i="24"/>
  <c r="C3066" i="24"/>
  <c r="D3065" i="24"/>
  <c r="C3065" i="24"/>
  <c r="D3064" i="24"/>
  <c r="C3064" i="24"/>
  <c r="D3063" i="24"/>
  <c r="C3063" i="24"/>
  <c r="D3062" i="24"/>
  <c r="C3062" i="24"/>
  <c r="D3061" i="24"/>
  <c r="C3061" i="24"/>
  <c r="D3060" i="24"/>
  <c r="C3060" i="24"/>
  <c r="D3059" i="24"/>
  <c r="C3059" i="24"/>
  <c r="D3058" i="24"/>
  <c r="C3058" i="24"/>
  <c r="D3057" i="24"/>
  <c r="C3057" i="24"/>
  <c r="D3056" i="24"/>
  <c r="C3056" i="24"/>
  <c r="D3055" i="24"/>
  <c r="C3055" i="24"/>
  <c r="D3054" i="24"/>
  <c r="C3054" i="24"/>
  <c r="D3053" i="24"/>
  <c r="C3053" i="24"/>
  <c r="D3052" i="24"/>
  <c r="C3052" i="24"/>
  <c r="D3051" i="24"/>
  <c r="C3051" i="24"/>
  <c r="D3050" i="24"/>
  <c r="C3050" i="24"/>
  <c r="D3049" i="24"/>
  <c r="C3049" i="24"/>
  <c r="D3048" i="24"/>
  <c r="C3048" i="24"/>
  <c r="D3047" i="24"/>
  <c r="C3047" i="24"/>
  <c r="D3046" i="24"/>
  <c r="C3046" i="24"/>
  <c r="D3045" i="24"/>
  <c r="C3045" i="24"/>
  <c r="D3044" i="24"/>
  <c r="C3044" i="24"/>
  <c r="D3043" i="24"/>
  <c r="C3043" i="24"/>
  <c r="D3042" i="24"/>
  <c r="C3042" i="24"/>
  <c r="D3041" i="24"/>
  <c r="C3041" i="24"/>
  <c r="D3040" i="24"/>
  <c r="C3040" i="24"/>
  <c r="D3039" i="24"/>
  <c r="C3039" i="24"/>
  <c r="D3038" i="24"/>
  <c r="C3038" i="24"/>
  <c r="D3037" i="24"/>
  <c r="C3037" i="24"/>
  <c r="D3036" i="24"/>
  <c r="C3036" i="24"/>
  <c r="D3035" i="24"/>
  <c r="C3035" i="24"/>
  <c r="D3034" i="24"/>
  <c r="C3034" i="24"/>
  <c r="D3033" i="24"/>
  <c r="C3033" i="24"/>
  <c r="D3032" i="24"/>
  <c r="C3032" i="24"/>
  <c r="D3031" i="24"/>
  <c r="C3031" i="24"/>
  <c r="D3030" i="24"/>
  <c r="C3030" i="24"/>
  <c r="D3029" i="24"/>
  <c r="C3029" i="24"/>
  <c r="D3028" i="24"/>
  <c r="C3028" i="24"/>
  <c r="D3027" i="24"/>
  <c r="C3027" i="24"/>
  <c r="D3026" i="24"/>
  <c r="C3026" i="24"/>
  <c r="D3025" i="24"/>
  <c r="C3025" i="24"/>
  <c r="D3024" i="24"/>
  <c r="C3024" i="24"/>
  <c r="D3023" i="24"/>
  <c r="C3023" i="24"/>
  <c r="D3022" i="24"/>
  <c r="C3022" i="24"/>
  <c r="D3021" i="24"/>
  <c r="C3021" i="24"/>
  <c r="D3020" i="24"/>
  <c r="C3020" i="24"/>
  <c r="D3019" i="24"/>
  <c r="C3019" i="24"/>
  <c r="D3018" i="24"/>
  <c r="C3018" i="24"/>
  <c r="D3017" i="24"/>
  <c r="C3017" i="24"/>
  <c r="D3016" i="24"/>
  <c r="C3016" i="24"/>
  <c r="D3015" i="24"/>
  <c r="C3015" i="24"/>
  <c r="D3014" i="24"/>
  <c r="C3014" i="24"/>
  <c r="D3013" i="24"/>
  <c r="C3013" i="24"/>
  <c r="D3012" i="24"/>
  <c r="C3012" i="24"/>
  <c r="D3011" i="24"/>
  <c r="C3011" i="24"/>
  <c r="D3010" i="24"/>
  <c r="C3010" i="24"/>
  <c r="D3009" i="24"/>
  <c r="C3009" i="24"/>
  <c r="D3008" i="24"/>
  <c r="C3008" i="24"/>
  <c r="D3007" i="24"/>
  <c r="C3007" i="24"/>
  <c r="D3006" i="24"/>
  <c r="C3006" i="24"/>
  <c r="D3005" i="24"/>
  <c r="C3005" i="24"/>
  <c r="D3004" i="24"/>
  <c r="C3004" i="24"/>
  <c r="D3003" i="24"/>
  <c r="C3003" i="24"/>
  <c r="D3002" i="24"/>
  <c r="C3002" i="24"/>
  <c r="D3001" i="24"/>
  <c r="C3001" i="24"/>
  <c r="D3000" i="24"/>
  <c r="C3000" i="24"/>
  <c r="D2999" i="24"/>
  <c r="C2999" i="24"/>
  <c r="D2998" i="24"/>
  <c r="C2998" i="24"/>
  <c r="D2997" i="24"/>
  <c r="C2997" i="24"/>
  <c r="D2996" i="24"/>
  <c r="C2996" i="24"/>
  <c r="D2995" i="24"/>
  <c r="C2995" i="24"/>
  <c r="D2994" i="24"/>
  <c r="C2994" i="24"/>
  <c r="D2993" i="24"/>
  <c r="C2993" i="24"/>
  <c r="D2992" i="24"/>
  <c r="C2992" i="24"/>
  <c r="D2991" i="24"/>
  <c r="C2991" i="24"/>
  <c r="D2990" i="24"/>
  <c r="C2990" i="24"/>
  <c r="D2989" i="24"/>
  <c r="C2989" i="24"/>
  <c r="D2988" i="24"/>
  <c r="C2988" i="24"/>
  <c r="D2987" i="24"/>
  <c r="C2987" i="24"/>
  <c r="D2986" i="24"/>
  <c r="C2986" i="24"/>
  <c r="D2985" i="24"/>
  <c r="C2985" i="24"/>
  <c r="D2984" i="24"/>
  <c r="C2984" i="24"/>
  <c r="D2983" i="24"/>
  <c r="C2983" i="24"/>
  <c r="D2982" i="24"/>
  <c r="C2982" i="24"/>
  <c r="D2981" i="24"/>
  <c r="C2981" i="24"/>
  <c r="D2980" i="24"/>
  <c r="C2980" i="24"/>
  <c r="D2979" i="24"/>
  <c r="C2979" i="24"/>
  <c r="D2978" i="24"/>
  <c r="C2978" i="24"/>
  <c r="D2977" i="24"/>
  <c r="C2977" i="24"/>
  <c r="D2976" i="24"/>
  <c r="C2976" i="24"/>
  <c r="D2975" i="24"/>
  <c r="C2975" i="24"/>
  <c r="D2974" i="24"/>
  <c r="C2974" i="24"/>
  <c r="D2973" i="24"/>
  <c r="C2973" i="24"/>
  <c r="D2972" i="24"/>
  <c r="C2972" i="24"/>
  <c r="D2971" i="24"/>
  <c r="C2971" i="24"/>
  <c r="D2970" i="24"/>
  <c r="C2970" i="24"/>
  <c r="D2969" i="24"/>
  <c r="C2969" i="24"/>
  <c r="D2968" i="24"/>
  <c r="C2968" i="24"/>
  <c r="D2967" i="24"/>
  <c r="C2967" i="24"/>
  <c r="D2966" i="24"/>
  <c r="C2966" i="24"/>
  <c r="D2965" i="24"/>
  <c r="C2965" i="24"/>
  <c r="D2964" i="24"/>
  <c r="C2964" i="24"/>
  <c r="D2963" i="24"/>
  <c r="C2963" i="24"/>
  <c r="D2962" i="24"/>
  <c r="C2962" i="24"/>
  <c r="D2961" i="24"/>
  <c r="C2961" i="24"/>
  <c r="D2960" i="24"/>
  <c r="C2960" i="24"/>
  <c r="D2959" i="24"/>
  <c r="C2959" i="24"/>
  <c r="D2958" i="24"/>
  <c r="C2958" i="24"/>
  <c r="D2957" i="24"/>
  <c r="C2957" i="24"/>
  <c r="D2956" i="24"/>
  <c r="C2956" i="24"/>
  <c r="D2955" i="24"/>
  <c r="C2955" i="24"/>
  <c r="D2954" i="24"/>
  <c r="C2954" i="24"/>
  <c r="D2953" i="24"/>
  <c r="C2953" i="24"/>
  <c r="D2952" i="24"/>
  <c r="C2952" i="24"/>
  <c r="D2951" i="24"/>
  <c r="C2951" i="24"/>
  <c r="D2950" i="24"/>
  <c r="C2950" i="24"/>
  <c r="D2949" i="24"/>
  <c r="C2949" i="24"/>
  <c r="D2948" i="24"/>
  <c r="C2948" i="24"/>
  <c r="D2947" i="24"/>
  <c r="C2947" i="24"/>
  <c r="D2946" i="24"/>
  <c r="C2946" i="24"/>
  <c r="D2945" i="24"/>
  <c r="C2945" i="24"/>
  <c r="D2944" i="24"/>
  <c r="C2944" i="24"/>
  <c r="D2943" i="24"/>
  <c r="C2943" i="24"/>
  <c r="D2942" i="24"/>
  <c r="C2942" i="24"/>
  <c r="D2941" i="24"/>
  <c r="C2941" i="24"/>
  <c r="D2940" i="24"/>
  <c r="C2940" i="24"/>
  <c r="D2939" i="24"/>
  <c r="C2939" i="24"/>
  <c r="D2938" i="24"/>
  <c r="C2938" i="24"/>
  <c r="D2937" i="24"/>
  <c r="C2937" i="24"/>
  <c r="D2936" i="24"/>
  <c r="C2936" i="24"/>
  <c r="D2935" i="24"/>
  <c r="C2935" i="24"/>
  <c r="D2934" i="24"/>
  <c r="C2934" i="24"/>
  <c r="D2933" i="24"/>
  <c r="C2933" i="24"/>
  <c r="D2932" i="24"/>
  <c r="C2932" i="24"/>
  <c r="D2931" i="24"/>
  <c r="C2931" i="24"/>
  <c r="D2930" i="24"/>
  <c r="C2930" i="24"/>
  <c r="D2929" i="24"/>
  <c r="C2929" i="24"/>
  <c r="D2928" i="24"/>
  <c r="C2928" i="24"/>
  <c r="D2927" i="24"/>
  <c r="C2927" i="24"/>
  <c r="D2926" i="24"/>
  <c r="C2926" i="24"/>
  <c r="D2925" i="24"/>
  <c r="C2925" i="24"/>
  <c r="D2924" i="24"/>
  <c r="C2924" i="24"/>
  <c r="D2923" i="24"/>
  <c r="C2923" i="24"/>
  <c r="D2922" i="24"/>
  <c r="C2922" i="24"/>
  <c r="D2921" i="24"/>
  <c r="C2921" i="24"/>
  <c r="D2920" i="24"/>
  <c r="C2920" i="24"/>
  <c r="D2919" i="24"/>
  <c r="C2919" i="24"/>
  <c r="D2918" i="24"/>
  <c r="C2918" i="24"/>
  <c r="D2917" i="24"/>
  <c r="C2917" i="24"/>
  <c r="D2916" i="24"/>
  <c r="C2916" i="24"/>
  <c r="D2915" i="24"/>
  <c r="C2915" i="24"/>
  <c r="D2914" i="24"/>
  <c r="C2914" i="24"/>
  <c r="D2913" i="24"/>
  <c r="C2913" i="24"/>
  <c r="D2912" i="24"/>
  <c r="C2912" i="24"/>
  <c r="D2911" i="24"/>
  <c r="C2911" i="24"/>
  <c r="D2910" i="24"/>
  <c r="C2910" i="24"/>
  <c r="D2909" i="24"/>
  <c r="C2909" i="24"/>
  <c r="D2908" i="24"/>
  <c r="C2908" i="24"/>
  <c r="D2907" i="24"/>
  <c r="C2907" i="24"/>
  <c r="D2906" i="24"/>
  <c r="C2906" i="24"/>
  <c r="D2905" i="24"/>
  <c r="C2905" i="24"/>
  <c r="D2904" i="24"/>
  <c r="C2904" i="24"/>
  <c r="D2903" i="24"/>
  <c r="C2903" i="24"/>
  <c r="D2902" i="24"/>
  <c r="C2902" i="24"/>
  <c r="D2901" i="24"/>
  <c r="C2901" i="24"/>
  <c r="D2900" i="24"/>
  <c r="C2900" i="24"/>
  <c r="D2899" i="24"/>
  <c r="C2899" i="24"/>
  <c r="D2898" i="24"/>
  <c r="C2898" i="24"/>
  <c r="D2897" i="24"/>
  <c r="C2897" i="24"/>
  <c r="D2896" i="24"/>
  <c r="C2896" i="24"/>
  <c r="D2895" i="24"/>
  <c r="C2895" i="24"/>
  <c r="D2894" i="24"/>
  <c r="C2894" i="24"/>
  <c r="D2893" i="24"/>
  <c r="C2893" i="24"/>
  <c r="D2892" i="24"/>
  <c r="C2892" i="24"/>
  <c r="D2891" i="24"/>
  <c r="C2891" i="24"/>
  <c r="D2890" i="24"/>
  <c r="C2890" i="24"/>
  <c r="D2889" i="24"/>
  <c r="C2889" i="24"/>
  <c r="D2888" i="24"/>
  <c r="C2888" i="24"/>
  <c r="D2887" i="24"/>
  <c r="C2887" i="24"/>
  <c r="D2886" i="24"/>
  <c r="C2886" i="24"/>
  <c r="D2885" i="24"/>
  <c r="C2885" i="24"/>
  <c r="D2884" i="24"/>
  <c r="C2884" i="24"/>
  <c r="D2883" i="24"/>
  <c r="C2883" i="24"/>
  <c r="D2882" i="24"/>
  <c r="C2882" i="24"/>
  <c r="D2881" i="24"/>
  <c r="C2881" i="24"/>
  <c r="D2880" i="24"/>
  <c r="C2880" i="24"/>
  <c r="D2879" i="24"/>
  <c r="C2879" i="24"/>
  <c r="D2878" i="24"/>
  <c r="C2878" i="24"/>
  <c r="D2877" i="24"/>
  <c r="C2877" i="24"/>
  <c r="D2876" i="24"/>
  <c r="C2876" i="24"/>
  <c r="D2875" i="24"/>
  <c r="C2875" i="24"/>
  <c r="D2874" i="24"/>
  <c r="C2874" i="24"/>
  <c r="D2873" i="24"/>
  <c r="C2873" i="24"/>
  <c r="D2872" i="24"/>
  <c r="C2872" i="24"/>
  <c r="D2871" i="24"/>
  <c r="C2871" i="24"/>
  <c r="D2870" i="24"/>
  <c r="C2870" i="24"/>
  <c r="D2869" i="24"/>
  <c r="C2869" i="24"/>
  <c r="D2868" i="24"/>
  <c r="C2868" i="24"/>
  <c r="D2867" i="24"/>
  <c r="C2867" i="24"/>
  <c r="D2866" i="24"/>
  <c r="C2866" i="24"/>
  <c r="D2865" i="24"/>
  <c r="C2865" i="24"/>
  <c r="D2864" i="24"/>
  <c r="C2864" i="24"/>
  <c r="D2863" i="24"/>
  <c r="C2863" i="24"/>
  <c r="D2862" i="24"/>
  <c r="C2862" i="24"/>
  <c r="D2861" i="24"/>
  <c r="C2861" i="24"/>
  <c r="D2860" i="24"/>
  <c r="C2860" i="24"/>
  <c r="D2859" i="24"/>
  <c r="C2859" i="24"/>
  <c r="D2858" i="24"/>
  <c r="C2858" i="24"/>
  <c r="D2857" i="24"/>
  <c r="C2857" i="24"/>
  <c r="D2856" i="24"/>
  <c r="C2856" i="24"/>
  <c r="D2855" i="24"/>
  <c r="C2855" i="24"/>
  <c r="D2854" i="24"/>
  <c r="C2854" i="24"/>
  <c r="D2853" i="24"/>
  <c r="C2853" i="24"/>
  <c r="D2852" i="24"/>
  <c r="C2852" i="24"/>
  <c r="D2851" i="24"/>
  <c r="C2851" i="24"/>
  <c r="D2850" i="24"/>
  <c r="C2850" i="24"/>
  <c r="D2849" i="24"/>
  <c r="C2849" i="24"/>
  <c r="D2848" i="24"/>
  <c r="C2848" i="24"/>
  <c r="D2847" i="24"/>
  <c r="C2847" i="24"/>
  <c r="D2846" i="24"/>
  <c r="C2846" i="24"/>
  <c r="D2845" i="24"/>
  <c r="C2845" i="24"/>
  <c r="D2844" i="24"/>
  <c r="C2844" i="24"/>
  <c r="D2843" i="24"/>
  <c r="C2843" i="24"/>
  <c r="D2842" i="24"/>
  <c r="C2842" i="24"/>
  <c r="D2841" i="24"/>
  <c r="C2841" i="24"/>
  <c r="D2840" i="24"/>
  <c r="C2840" i="24"/>
  <c r="D2839" i="24"/>
  <c r="C2839" i="24"/>
  <c r="D2838" i="24"/>
  <c r="C2838" i="24"/>
  <c r="D2837" i="24"/>
  <c r="C2837" i="24"/>
  <c r="D2836" i="24"/>
  <c r="C2836" i="24"/>
  <c r="D2835" i="24"/>
  <c r="C2835" i="24"/>
  <c r="D2834" i="24"/>
  <c r="C2834" i="24"/>
  <c r="D2833" i="24"/>
  <c r="C2833" i="24"/>
  <c r="D2832" i="24"/>
  <c r="C2832" i="24"/>
  <c r="D2831" i="24"/>
  <c r="C2831" i="24"/>
  <c r="D2830" i="24"/>
  <c r="C2830" i="24"/>
  <c r="D2829" i="24"/>
  <c r="C2829" i="24"/>
  <c r="D2828" i="24"/>
  <c r="C2828" i="24"/>
  <c r="D2827" i="24"/>
  <c r="C2827" i="24"/>
  <c r="D2826" i="24"/>
  <c r="C2826" i="24"/>
  <c r="D2825" i="24"/>
  <c r="C2825" i="24"/>
  <c r="D2824" i="24"/>
  <c r="C2824" i="24"/>
  <c r="D2823" i="24"/>
  <c r="C2823" i="24"/>
  <c r="D2822" i="24"/>
  <c r="C2822" i="24"/>
  <c r="D2821" i="24"/>
  <c r="C2821" i="24"/>
  <c r="D2820" i="24"/>
  <c r="C2820" i="24"/>
  <c r="D2819" i="24"/>
  <c r="C2819" i="24"/>
  <c r="D2818" i="24"/>
  <c r="C2818" i="24"/>
  <c r="D2817" i="24"/>
  <c r="C2817" i="24"/>
  <c r="D2816" i="24"/>
  <c r="C2816" i="24"/>
  <c r="D2815" i="24"/>
  <c r="C2815" i="24"/>
  <c r="D2814" i="24"/>
  <c r="C2814" i="24"/>
  <c r="D2813" i="24"/>
  <c r="C2813" i="24"/>
  <c r="D2812" i="24"/>
  <c r="C2812" i="24"/>
  <c r="D2811" i="24"/>
  <c r="C2811" i="24"/>
  <c r="D2810" i="24"/>
  <c r="C2810" i="24"/>
  <c r="D2809" i="24"/>
  <c r="C2809" i="24"/>
  <c r="D2808" i="24"/>
  <c r="C2808" i="24"/>
  <c r="D2807" i="24"/>
  <c r="C2807" i="24"/>
  <c r="D2806" i="24"/>
  <c r="C2806" i="24"/>
  <c r="D2805" i="24"/>
  <c r="C2805" i="24"/>
  <c r="D2804" i="24"/>
  <c r="C2804" i="24"/>
  <c r="D2803" i="24"/>
  <c r="C2803" i="24"/>
  <c r="D2802" i="24"/>
  <c r="C2802" i="24"/>
  <c r="D2801" i="24"/>
  <c r="C2801" i="24"/>
  <c r="D2800" i="24"/>
  <c r="C2800" i="24"/>
  <c r="D2799" i="24"/>
  <c r="C2799" i="24"/>
  <c r="D2798" i="24"/>
  <c r="C2798" i="24"/>
  <c r="D2797" i="24"/>
  <c r="C2797" i="24"/>
  <c r="D2796" i="24"/>
  <c r="C2796" i="24"/>
  <c r="D2795" i="24"/>
  <c r="C2795" i="24"/>
  <c r="D2794" i="24"/>
  <c r="C2794" i="24"/>
  <c r="D2793" i="24"/>
  <c r="C2793" i="24"/>
  <c r="D2792" i="24"/>
  <c r="C2792" i="24"/>
  <c r="D2791" i="24"/>
  <c r="C2791" i="24"/>
  <c r="D2790" i="24"/>
  <c r="C2790" i="24"/>
  <c r="D2789" i="24"/>
  <c r="C2789" i="24"/>
  <c r="D2788" i="24"/>
  <c r="C2788" i="24"/>
  <c r="D2787" i="24"/>
  <c r="C2787" i="24"/>
  <c r="D2786" i="24"/>
  <c r="C2786" i="24"/>
  <c r="D2785" i="24"/>
  <c r="C2785" i="24"/>
  <c r="D2784" i="24"/>
  <c r="C2784" i="24"/>
  <c r="D2783" i="24"/>
  <c r="C2783" i="24"/>
  <c r="D2782" i="24"/>
  <c r="C2782" i="24"/>
  <c r="D2781" i="24"/>
  <c r="C2781" i="24"/>
  <c r="D2780" i="24"/>
  <c r="C2780" i="24"/>
  <c r="D2779" i="24"/>
  <c r="C2779" i="24"/>
  <c r="D2778" i="24"/>
  <c r="C2778" i="24"/>
  <c r="D2777" i="24"/>
  <c r="C2777" i="24"/>
  <c r="D2776" i="24"/>
  <c r="C2776" i="24"/>
  <c r="D2775" i="24"/>
  <c r="C2775" i="24"/>
  <c r="D2774" i="24"/>
  <c r="C2774" i="24"/>
  <c r="D2773" i="24"/>
  <c r="C2773" i="24"/>
  <c r="D2772" i="24"/>
  <c r="C2772" i="24"/>
  <c r="D2771" i="24"/>
  <c r="C2771" i="24"/>
  <c r="D2770" i="24"/>
  <c r="C2770" i="24"/>
  <c r="D2769" i="24"/>
  <c r="C2769" i="24"/>
  <c r="D2768" i="24"/>
  <c r="C2768" i="24"/>
  <c r="D2767" i="24"/>
  <c r="C2767" i="24"/>
  <c r="D2766" i="24"/>
  <c r="C2766" i="24"/>
  <c r="D2765" i="24"/>
  <c r="C2765" i="24"/>
  <c r="D2764" i="24"/>
  <c r="C2764" i="24"/>
  <c r="D2763" i="24"/>
  <c r="C2763" i="24"/>
  <c r="D2762" i="24"/>
  <c r="C2762" i="24"/>
  <c r="D2761" i="24"/>
  <c r="C2761" i="24"/>
  <c r="D2760" i="24"/>
  <c r="C2760" i="24"/>
  <c r="D2759" i="24"/>
  <c r="C2759" i="24"/>
  <c r="D2758" i="24"/>
  <c r="C2758" i="24"/>
  <c r="D2757" i="24"/>
  <c r="C2757" i="24"/>
  <c r="D2756" i="24"/>
  <c r="C2756" i="24"/>
  <c r="D2755" i="24"/>
  <c r="C2755" i="24"/>
  <c r="D2754" i="24"/>
  <c r="C2754" i="24"/>
  <c r="D2753" i="24"/>
  <c r="C2753" i="24"/>
  <c r="D2752" i="24"/>
  <c r="C2752" i="24"/>
  <c r="D2751" i="24"/>
  <c r="C2751" i="24"/>
  <c r="D2750" i="24"/>
  <c r="C2750" i="24"/>
  <c r="D2749" i="24"/>
  <c r="C2749" i="24"/>
  <c r="D2748" i="24"/>
  <c r="C2748" i="24"/>
  <c r="D2747" i="24"/>
  <c r="C2747" i="24"/>
  <c r="D2746" i="24"/>
  <c r="C2746" i="24"/>
  <c r="D2745" i="24"/>
  <c r="C2745" i="24"/>
  <c r="D2744" i="24"/>
  <c r="C2744" i="24"/>
  <c r="D2743" i="24"/>
  <c r="C2743" i="24"/>
  <c r="D2742" i="24"/>
  <c r="C2742" i="24"/>
  <c r="D2741" i="24"/>
  <c r="C2741" i="24"/>
  <c r="D2740" i="24"/>
  <c r="C2740" i="24"/>
  <c r="D2739" i="24"/>
  <c r="C2739" i="24"/>
  <c r="D2738" i="24"/>
  <c r="C2738" i="24"/>
  <c r="D2737" i="24"/>
  <c r="C2737" i="24"/>
  <c r="D2736" i="24"/>
  <c r="C2736" i="24"/>
  <c r="D2735" i="24"/>
  <c r="C2735" i="24"/>
  <c r="D2734" i="24"/>
  <c r="C2734" i="24"/>
  <c r="D2733" i="24"/>
  <c r="C2733" i="24"/>
  <c r="D2732" i="24"/>
  <c r="C2732" i="24"/>
  <c r="D2731" i="24"/>
  <c r="C2731" i="24"/>
  <c r="D2730" i="24"/>
  <c r="C2730" i="24"/>
  <c r="D2729" i="24"/>
  <c r="C2729" i="24"/>
  <c r="D2728" i="24"/>
  <c r="C2728" i="24"/>
  <c r="D2727" i="24"/>
  <c r="C2727" i="24"/>
  <c r="D2726" i="24"/>
  <c r="C2726" i="24"/>
  <c r="D2725" i="24"/>
  <c r="C2725" i="24"/>
  <c r="D2724" i="24"/>
  <c r="C2724" i="24"/>
  <c r="D2723" i="24"/>
  <c r="C2723" i="24"/>
  <c r="D2722" i="24"/>
  <c r="C2722" i="24"/>
  <c r="D2721" i="24"/>
  <c r="C2721" i="24"/>
  <c r="D2720" i="24"/>
  <c r="C2720" i="24"/>
  <c r="D2719" i="24"/>
  <c r="C2719" i="24"/>
  <c r="D2718" i="24"/>
  <c r="C2718" i="24"/>
  <c r="D2717" i="24"/>
  <c r="C2717" i="24"/>
  <c r="D2716" i="24"/>
  <c r="C2716" i="24"/>
  <c r="D2715" i="24"/>
  <c r="C2715" i="24"/>
  <c r="D2714" i="24"/>
  <c r="C2714" i="24"/>
  <c r="D2713" i="24"/>
  <c r="C2713" i="24"/>
  <c r="D2712" i="24"/>
  <c r="C2712" i="24"/>
  <c r="D2711" i="24"/>
  <c r="C2711" i="24"/>
  <c r="D2710" i="24"/>
  <c r="C2710" i="24"/>
  <c r="D2709" i="24"/>
  <c r="C2709" i="24"/>
  <c r="D2708" i="24"/>
  <c r="C2708" i="24"/>
  <c r="D2707" i="24"/>
  <c r="C2707" i="24"/>
  <c r="D2706" i="24"/>
  <c r="C2706" i="24"/>
  <c r="D2705" i="24"/>
  <c r="C2705" i="24"/>
  <c r="D2704" i="24"/>
  <c r="C2704" i="24"/>
  <c r="D2703" i="24"/>
  <c r="C2703" i="24"/>
  <c r="D2702" i="24"/>
  <c r="C2702" i="24"/>
  <c r="D2701" i="24"/>
  <c r="C2701" i="24"/>
  <c r="D2700" i="24"/>
  <c r="C2700" i="24"/>
  <c r="D2699" i="24"/>
  <c r="C2699" i="24"/>
  <c r="D2698" i="24"/>
  <c r="C2698" i="24"/>
  <c r="D2697" i="24"/>
  <c r="C2697" i="24"/>
  <c r="D2696" i="24"/>
  <c r="C2696" i="24"/>
  <c r="D2695" i="24"/>
  <c r="C2695" i="24"/>
  <c r="D2694" i="24"/>
  <c r="C2694" i="24"/>
  <c r="D2693" i="24"/>
  <c r="C2693" i="24"/>
  <c r="D2692" i="24"/>
  <c r="C2692" i="24"/>
  <c r="D2691" i="24"/>
  <c r="C2691" i="24"/>
  <c r="D2690" i="24"/>
  <c r="C2690" i="24"/>
  <c r="D2689" i="24"/>
  <c r="C2689" i="24"/>
  <c r="D2688" i="24"/>
  <c r="C2688" i="24"/>
  <c r="D2687" i="24"/>
  <c r="C2687" i="24"/>
  <c r="D2686" i="24"/>
  <c r="C2686" i="24"/>
  <c r="D2685" i="24"/>
  <c r="C2685" i="24"/>
  <c r="D2684" i="24"/>
  <c r="C2684" i="24"/>
  <c r="D2683" i="24"/>
  <c r="C2683" i="24"/>
  <c r="D2682" i="24"/>
  <c r="C2682" i="24"/>
  <c r="D2681" i="24"/>
  <c r="C2681" i="24"/>
  <c r="D2680" i="24"/>
  <c r="C2680" i="24"/>
  <c r="D2679" i="24"/>
  <c r="C2679" i="24"/>
  <c r="D2678" i="24"/>
  <c r="C2678" i="24"/>
  <c r="D2677" i="24"/>
  <c r="C2677" i="24"/>
  <c r="D2676" i="24"/>
  <c r="C2676" i="24"/>
  <c r="D2675" i="24"/>
  <c r="C2675" i="24"/>
  <c r="D2674" i="24"/>
  <c r="C2674" i="24"/>
  <c r="D2673" i="24"/>
  <c r="C2673" i="24"/>
  <c r="D2672" i="24"/>
  <c r="C2672" i="24"/>
  <c r="D2671" i="24"/>
  <c r="C2671" i="24"/>
  <c r="D2670" i="24"/>
  <c r="C2670" i="24"/>
  <c r="D2669" i="24"/>
  <c r="C2669" i="24"/>
  <c r="D2668" i="24"/>
  <c r="C2668" i="24"/>
  <c r="D2667" i="24"/>
  <c r="C2667" i="24"/>
  <c r="D2666" i="24"/>
  <c r="C2666" i="24"/>
  <c r="D2665" i="24"/>
  <c r="C2665" i="24"/>
  <c r="D2664" i="24"/>
  <c r="C2664" i="24"/>
  <c r="D2663" i="24"/>
  <c r="C2663" i="24"/>
  <c r="D2662" i="24"/>
  <c r="C2662" i="24"/>
  <c r="D2661" i="24"/>
  <c r="C2661" i="24"/>
  <c r="D2660" i="24"/>
  <c r="C2660" i="24"/>
  <c r="D2659" i="24"/>
  <c r="C2659" i="24"/>
  <c r="D2658" i="24"/>
  <c r="C2658" i="24"/>
  <c r="D2657" i="24"/>
  <c r="C2657" i="24"/>
  <c r="D2656" i="24"/>
  <c r="C2656" i="24"/>
  <c r="D2655" i="24"/>
  <c r="C2655" i="24"/>
  <c r="D2654" i="24"/>
  <c r="C2654" i="24"/>
  <c r="D2653" i="24"/>
  <c r="C2653" i="24"/>
  <c r="D2652" i="24"/>
  <c r="C2652" i="24"/>
  <c r="D2651" i="24"/>
  <c r="C2651" i="24"/>
  <c r="D2650" i="24"/>
  <c r="C2650" i="24"/>
  <c r="D2649" i="24"/>
  <c r="C2649" i="24"/>
  <c r="D2648" i="24"/>
  <c r="C2648" i="24"/>
  <c r="D2647" i="24"/>
  <c r="C2647" i="24"/>
  <c r="D2646" i="24"/>
  <c r="C2646" i="24"/>
  <c r="D2645" i="24"/>
  <c r="C2645" i="24"/>
  <c r="D2644" i="24"/>
  <c r="C2644" i="24"/>
  <c r="D2643" i="24"/>
  <c r="C2643" i="24"/>
  <c r="D2642" i="24"/>
  <c r="C2642" i="24"/>
  <c r="D2641" i="24"/>
  <c r="C2641" i="24"/>
  <c r="D2640" i="24"/>
  <c r="C2640" i="24"/>
  <c r="D2639" i="24"/>
  <c r="C2639" i="24"/>
  <c r="D2638" i="24"/>
  <c r="C2638" i="24"/>
  <c r="D2637" i="24"/>
  <c r="C2637" i="24"/>
  <c r="D2636" i="24"/>
  <c r="C2636" i="24"/>
  <c r="D2635" i="24"/>
  <c r="C2635" i="24"/>
  <c r="D2634" i="24"/>
  <c r="C2634" i="24"/>
  <c r="D2633" i="24"/>
  <c r="C2633" i="24"/>
  <c r="D2632" i="24"/>
  <c r="C2632" i="24"/>
  <c r="D2631" i="24"/>
  <c r="C2631" i="24"/>
  <c r="D2630" i="24"/>
  <c r="C2630" i="24"/>
  <c r="D2629" i="24"/>
  <c r="C2629" i="24"/>
  <c r="D2628" i="24"/>
  <c r="C2628" i="24"/>
  <c r="D2627" i="24"/>
  <c r="C2627" i="24"/>
  <c r="D2626" i="24"/>
  <c r="C2626" i="24"/>
  <c r="D2625" i="24"/>
  <c r="C2625" i="24"/>
  <c r="D2624" i="24"/>
  <c r="C2624" i="24"/>
  <c r="D2623" i="24"/>
  <c r="C2623" i="24"/>
  <c r="D2622" i="24"/>
  <c r="C2622" i="24"/>
  <c r="D2621" i="24"/>
  <c r="C2621" i="24"/>
  <c r="D2620" i="24"/>
  <c r="C2620" i="24"/>
  <c r="D2619" i="24"/>
  <c r="C2619" i="24"/>
  <c r="D2618" i="24"/>
  <c r="C2618" i="24"/>
  <c r="D2617" i="24"/>
  <c r="C2617" i="24"/>
  <c r="D2616" i="24"/>
  <c r="C2616" i="24"/>
  <c r="D2615" i="24"/>
  <c r="C2615" i="24"/>
  <c r="D2614" i="24"/>
  <c r="C2614" i="24"/>
  <c r="D2613" i="24"/>
  <c r="C2613" i="24"/>
  <c r="D2612" i="24"/>
  <c r="C2612" i="24"/>
  <c r="D2611" i="24"/>
  <c r="C2611" i="24"/>
  <c r="D2610" i="24"/>
  <c r="C2610" i="24"/>
  <c r="D2609" i="24"/>
  <c r="C2609" i="24"/>
  <c r="D2608" i="24"/>
  <c r="C2608" i="24"/>
  <c r="D2607" i="24"/>
  <c r="C2607" i="24"/>
  <c r="D2606" i="24"/>
  <c r="C2606" i="24"/>
  <c r="D2605" i="24"/>
  <c r="C2605" i="24"/>
  <c r="D2604" i="24"/>
  <c r="C2604" i="24"/>
  <c r="D2603" i="24"/>
  <c r="C2603" i="24"/>
  <c r="D2602" i="24"/>
  <c r="C2602" i="24"/>
  <c r="D2601" i="24"/>
  <c r="C2601" i="24"/>
  <c r="D2600" i="24"/>
  <c r="C2600" i="24"/>
  <c r="D2599" i="24"/>
  <c r="C2599" i="24"/>
  <c r="D2598" i="24"/>
  <c r="C2598" i="24"/>
  <c r="D2597" i="24"/>
  <c r="C2597" i="24"/>
  <c r="D2596" i="24"/>
  <c r="C2596" i="24"/>
  <c r="D2595" i="24"/>
  <c r="C2595" i="24"/>
  <c r="D2594" i="24"/>
  <c r="C2594" i="24"/>
  <c r="D2593" i="24"/>
  <c r="C2593" i="24"/>
  <c r="D2592" i="24"/>
  <c r="C2592" i="24"/>
  <c r="D2591" i="24"/>
  <c r="C2591" i="24"/>
  <c r="D2590" i="24"/>
  <c r="C2590" i="24"/>
  <c r="D2589" i="24"/>
  <c r="C2589" i="24"/>
  <c r="D2588" i="24"/>
  <c r="C2588" i="24"/>
  <c r="D2587" i="24"/>
  <c r="C2587" i="24"/>
  <c r="D2586" i="24"/>
  <c r="C2586" i="24"/>
  <c r="D2585" i="24"/>
  <c r="C2585" i="24"/>
  <c r="D2584" i="24"/>
  <c r="C2584" i="24"/>
  <c r="D2583" i="24"/>
  <c r="C2583" i="24"/>
  <c r="D2582" i="24"/>
  <c r="C2582" i="24"/>
  <c r="D2581" i="24"/>
  <c r="C2581" i="24"/>
  <c r="D2580" i="24"/>
  <c r="C2580" i="24"/>
  <c r="D2579" i="24"/>
  <c r="C2579" i="24"/>
  <c r="D2578" i="24"/>
  <c r="C2578" i="24"/>
  <c r="D2577" i="24"/>
  <c r="C2577" i="24"/>
  <c r="D2576" i="24"/>
  <c r="C2576" i="24"/>
  <c r="D2575" i="24"/>
  <c r="C2575" i="24"/>
  <c r="D2574" i="24"/>
  <c r="C2574" i="24"/>
  <c r="D2573" i="24"/>
  <c r="C2573" i="24"/>
  <c r="D2572" i="24"/>
  <c r="C2572" i="24"/>
  <c r="D2571" i="24"/>
  <c r="C2571" i="24"/>
  <c r="D2570" i="24"/>
  <c r="C2570" i="24"/>
  <c r="D2569" i="24"/>
  <c r="C2569" i="24"/>
  <c r="D2568" i="24"/>
  <c r="C2568" i="24"/>
  <c r="D2567" i="24"/>
  <c r="C2567" i="24"/>
  <c r="D2566" i="24"/>
  <c r="C2566" i="24"/>
  <c r="D2565" i="24"/>
  <c r="C2565" i="24"/>
  <c r="D2564" i="24"/>
  <c r="C2564" i="24"/>
  <c r="D2563" i="24"/>
  <c r="C2563" i="24"/>
  <c r="D2562" i="24"/>
  <c r="C2562" i="24"/>
  <c r="D2561" i="24"/>
  <c r="C2561" i="24"/>
  <c r="D2560" i="24"/>
  <c r="C2560" i="24"/>
  <c r="D2559" i="24"/>
  <c r="C2559" i="24"/>
  <c r="D2558" i="24"/>
  <c r="C2558" i="24"/>
  <c r="D2557" i="24"/>
  <c r="C2557" i="24"/>
  <c r="D2556" i="24"/>
  <c r="C2556" i="24"/>
  <c r="D2555" i="24"/>
  <c r="C2555" i="24"/>
  <c r="D2554" i="24"/>
  <c r="C2554" i="24"/>
  <c r="D2553" i="24"/>
  <c r="C2553" i="24"/>
  <c r="D2552" i="24"/>
  <c r="C2552" i="24"/>
  <c r="D2551" i="24"/>
  <c r="C2551" i="24"/>
  <c r="D2550" i="24"/>
  <c r="C2550" i="24"/>
  <c r="D2549" i="24"/>
  <c r="C2549" i="24"/>
  <c r="D2548" i="24"/>
  <c r="C2548" i="24"/>
  <c r="D2547" i="24"/>
  <c r="C2547" i="24"/>
  <c r="D2546" i="24"/>
  <c r="C2546" i="24"/>
  <c r="D2545" i="24"/>
  <c r="C2545" i="24"/>
  <c r="D2544" i="24"/>
  <c r="C2544" i="24"/>
  <c r="D2543" i="24"/>
  <c r="C2543" i="24"/>
  <c r="D2542" i="24"/>
  <c r="C2542" i="24"/>
  <c r="D2541" i="24"/>
  <c r="C2541" i="24"/>
  <c r="D2540" i="24"/>
  <c r="C2540" i="24"/>
  <c r="D2539" i="24"/>
  <c r="C2539" i="24"/>
  <c r="D2538" i="24"/>
  <c r="C2538" i="24"/>
  <c r="D2537" i="24"/>
  <c r="C2537" i="24"/>
  <c r="D2536" i="24"/>
  <c r="C2536" i="24"/>
  <c r="D2535" i="24"/>
  <c r="C2535" i="24"/>
  <c r="D2534" i="24"/>
  <c r="C2534" i="24"/>
  <c r="D2533" i="24"/>
  <c r="C2533" i="24"/>
  <c r="D2532" i="24"/>
  <c r="C2532" i="24"/>
  <c r="D2531" i="24"/>
  <c r="C2531" i="24"/>
  <c r="D2530" i="24"/>
  <c r="C2530" i="24"/>
  <c r="D2529" i="24"/>
  <c r="C2529" i="24"/>
  <c r="D2528" i="24"/>
  <c r="C2528" i="24"/>
  <c r="D2527" i="24"/>
  <c r="C2527" i="24"/>
  <c r="D2526" i="24"/>
  <c r="C2526" i="24"/>
  <c r="D2525" i="24"/>
  <c r="C2525" i="24"/>
  <c r="D2524" i="24"/>
  <c r="C2524" i="24"/>
  <c r="D2523" i="24"/>
  <c r="C2523" i="24"/>
  <c r="D2522" i="24"/>
  <c r="C2522" i="24"/>
  <c r="D2521" i="24"/>
  <c r="C2521" i="24"/>
  <c r="D2520" i="24"/>
  <c r="C2520" i="24"/>
  <c r="D2519" i="24"/>
  <c r="C2519" i="24"/>
  <c r="D2518" i="24"/>
  <c r="C2518" i="24"/>
  <c r="D2517" i="24"/>
  <c r="C2517" i="24"/>
  <c r="D2516" i="24"/>
  <c r="C2516" i="24"/>
  <c r="D2515" i="24"/>
  <c r="C2515" i="24"/>
  <c r="D2514" i="24"/>
  <c r="C2514" i="24"/>
  <c r="D2513" i="24"/>
  <c r="C2513" i="24"/>
  <c r="D2512" i="24"/>
  <c r="C2512" i="24"/>
  <c r="D2511" i="24"/>
  <c r="C2511" i="24"/>
  <c r="D2510" i="24"/>
  <c r="C2510" i="24"/>
  <c r="D2509" i="24"/>
  <c r="C2509" i="24"/>
  <c r="D2508" i="24"/>
  <c r="C2508" i="24"/>
  <c r="D2507" i="24"/>
  <c r="C2507" i="24"/>
  <c r="D2506" i="24"/>
  <c r="C2506" i="24"/>
  <c r="D2505" i="24"/>
  <c r="C2505" i="24"/>
  <c r="D2504" i="24"/>
  <c r="C2504" i="24"/>
  <c r="D2503" i="24"/>
  <c r="C2503" i="24"/>
  <c r="D2502" i="24"/>
  <c r="C2502" i="24"/>
  <c r="D2501" i="24"/>
  <c r="C2501" i="24"/>
  <c r="D2500" i="24"/>
  <c r="C2500" i="24"/>
  <c r="D2499" i="24"/>
  <c r="C2499" i="24"/>
  <c r="D2498" i="24"/>
  <c r="C2498" i="24"/>
  <c r="D2497" i="24"/>
  <c r="C2497" i="24"/>
  <c r="D2496" i="24"/>
  <c r="C2496" i="24"/>
  <c r="D2495" i="24"/>
  <c r="C2495" i="24"/>
  <c r="D2494" i="24"/>
  <c r="C2494" i="24"/>
  <c r="D2493" i="24"/>
  <c r="C2493" i="24"/>
  <c r="D2492" i="24"/>
  <c r="C2492" i="24"/>
  <c r="D2491" i="24"/>
  <c r="C2491" i="24"/>
  <c r="D2490" i="24"/>
  <c r="C2490" i="24"/>
  <c r="D2489" i="24"/>
  <c r="C2489" i="24"/>
  <c r="D2488" i="24"/>
  <c r="C2488" i="24"/>
  <c r="D2487" i="24"/>
  <c r="C2487" i="24"/>
  <c r="D2486" i="24"/>
  <c r="C2486" i="24"/>
  <c r="D2485" i="24"/>
  <c r="C2485" i="24"/>
  <c r="D2484" i="24"/>
  <c r="C2484" i="24"/>
  <c r="D2483" i="24"/>
  <c r="C2483" i="24"/>
  <c r="D2482" i="24"/>
  <c r="C2482" i="24"/>
  <c r="D2481" i="24"/>
  <c r="C2481" i="24"/>
  <c r="D2480" i="24"/>
  <c r="C2480" i="24"/>
  <c r="D2479" i="24"/>
  <c r="C2479" i="24"/>
  <c r="D2478" i="24"/>
  <c r="C2478" i="24"/>
  <c r="D2477" i="24"/>
  <c r="C2477" i="24"/>
  <c r="D2476" i="24"/>
  <c r="C2476" i="24"/>
  <c r="D2475" i="24"/>
  <c r="C2475" i="24"/>
  <c r="D2474" i="24"/>
  <c r="C2474" i="24"/>
  <c r="D2473" i="24"/>
  <c r="C2473" i="24"/>
  <c r="D2472" i="24"/>
  <c r="C2472" i="24"/>
  <c r="D2471" i="24"/>
  <c r="C2471" i="24"/>
  <c r="D2470" i="24"/>
  <c r="C2470" i="24"/>
  <c r="D2469" i="24"/>
  <c r="C2469" i="24"/>
  <c r="D2468" i="24"/>
  <c r="C2468" i="24"/>
  <c r="D2467" i="24"/>
  <c r="C2467" i="24"/>
  <c r="D2466" i="24"/>
  <c r="C2466" i="24"/>
  <c r="D2465" i="24"/>
  <c r="C2465" i="24"/>
  <c r="D2464" i="24"/>
  <c r="C2464" i="24"/>
  <c r="D2463" i="24"/>
  <c r="C2463" i="24"/>
  <c r="D2462" i="24"/>
  <c r="C2462" i="24"/>
  <c r="D2461" i="24"/>
  <c r="C2461" i="24"/>
  <c r="D2460" i="24"/>
  <c r="C2460" i="24"/>
  <c r="D2459" i="24"/>
  <c r="C2459" i="24"/>
  <c r="D2458" i="24"/>
  <c r="C2458" i="24"/>
  <c r="D2457" i="24"/>
  <c r="C2457" i="24"/>
  <c r="D2456" i="24"/>
  <c r="C2456" i="24"/>
  <c r="D2455" i="24"/>
  <c r="C2455" i="24"/>
  <c r="D2454" i="24"/>
  <c r="C2454" i="24"/>
  <c r="D2453" i="24"/>
  <c r="C2453" i="24"/>
  <c r="D2452" i="24"/>
  <c r="C2452" i="24"/>
  <c r="D2451" i="24"/>
  <c r="C2451" i="24"/>
  <c r="D2450" i="24"/>
  <c r="C2450" i="24"/>
  <c r="D2449" i="24"/>
  <c r="C2449" i="24"/>
  <c r="D2448" i="24"/>
  <c r="C2448" i="24"/>
  <c r="D2447" i="24"/>
  <c r="C2447" i="24"/>
  <c r="D2446" i="24"/>
  <c r="C2446" i="24"/>
  <c r="D2445" i="24"/>
  <c r="C2445" i="24"/>
  <c r="D2444" i="24"/>
  <c r="C2444" i="24"/>
  <c r="D2443" i="24"/>
  <c r="C2443" i="24"/>
  <c r="D2442" i="24"/>
  <c r="C2442" i="24"/>
  <c r="D2441" i="24"/>
  <c r="C2441" i="24"/>
  <c r="D2440" i="24"/>
  <c r="C2440" i="24"/>
  <c r="D2439" i="24"/>
  <c r="C2439" i="24"/>
  <c r="D2438" i="24"/>
  <c r="C2438" i="24"/>
  <c r="D2437" i="24"/>
  <c r="C2437" i="24"/>
  <c r="D2436" i="24"/>
  <c r="C2436" i="24"/>
  <c r="D2435" i="24"/>
  <c r="C2435" i="24"/>
  <c r="D2434" i="24"/>
  <c r="C2434" i="24"/>
  <c r="D2433" i="24"/>
  <c r="C2433" i="24"/>
  <c r="D2432" i="24"/>
  <c r="C2432" i="24"/>
  <c r="D2431" i="24"/>
  <c r="C2431" i="24"/>
  <c r="D2430" i="24"/>
  <c r="C2430" i="24"/>
  <c r="D2429" i="24"/>
  <c r="C2429" i="24"/>
  <c r="D2428" i="24"/>
  <c r="C2428" i="24"/>
  <c r="D2427" i="24"/>
  <c r="C2427" i="24"/>
  <c r="D2426" i="24"/>
  <c r="C2426" i="24"/>
  <c r="D2425" i="24"/>
  <c r="C2425" i="24"/>
  <c r="D2424" i="24"/>
  <c r="C2424" i="24"/>
  <c r="D2423" i="24"/>
  <c r="C2423" i="24"/>
  <c r="D2422" i="24"/>
  <c r="C2422" i="24"/>
  <c r="D2421" i="24"/>
  <c r="C2421" i="24"/>
  <c r="D2420" i="24"/>
  <c r="C2420" i="24"/>
  <c r="D2419" i="24"/>
  <c r="C2419" i="24"/>
  <c r="D2418" i="24"/>
  <c r="C2418" i="24"/>
  <c r="D2417" i="24"/>
  <c r="C2417" i="24"/>
  <c r="D2416" i="24"/>
  <c r="C2416" i="24"/>
  <c r="D2415" i="24"/>
  <c r="C2415" i="24"/>
  <c r="D2414" i="24"/>
  <c r="C2414" i="24"/>
  <c r="D2413" i="24"/>
  <c r="C2413" i="24"/>
  <c r="D2412" i="24"/>
  <c r="C2412" i="24"/>
  <c r="D2411" i="24"/>
  <c r="C2411" i="24"/>
  <c r="D2410" i="24"/>
  <c r="C2410" i="24"/>
  <c r="D2409" i="24"/>
  <c r="C2409" i="24"/>
  <c r="D2408" i="24"/>
  <c r="C2408" i="24"/>
  <c r="D2407" i="24"/>
  <c r="C2407" i="24"/>
  <c r="D2406" i="24"/>
  <c r="C2406" i="24"/>
  <c r="D2405" i="24"/>
  <c r="C2405" i="24"/>
  <c r="D2404" i="24"/>
  <c r="C2404" i="24"/>
  <c r="D2403" i="24"/>
  <c r="C2403" i="24"/>
  <c r="D2402" i="24"/>
  <c r="C2402" i="24"/>
  <c r="D2401" i="24"/>
  <c r="C2401" i="24"/>
  <c r="D2400" i="24"/>
  <c r="C2400" i="24"/>
  <c r="D2399" i="24"/>
  <c r="C2399" i="24"/>
  <c r="D2398" i="24"/>
  <c r="C2398" i="24"/>
  <c r="D2397" i="24"/>
  <c r="C2397" i="24"/>
  <c r="D2396" i="24"/>
  <c r="C2396" i="24"/>
  <c r="D2395" i="24"/>
  <c r="C2395" i="24"/>
  <c r="D2394" i="24"/>
  <c r="C2394" i="24"/>
  <c r="D2393" i="24"/>
  <c r="C2393" i="24"/>
  <c r="D2392" i="24"/>
  <c r="C2392" i="24"/>
  <c r="D2391" i="24"/>
  <c r="C2391" i="24"/>
  <c r="D2390" i="24"/>
  <c r="C2390" i="24"/>
  <c r="D2389" i="24"/>
  <c r="C2389" i="24"/>
  <c r="D2388" i="24"/>
  <c r="C2388" i="24"/>
  <c r="D2387" i="24"/>
  <c r="C2387" i="24"/>
  <c r="D2386" i="24"/>
  <c r="C2386" i="24"/>
  <c r="D2385" i="24"/>
  <c r="C2385" i="24"/>
  <c r="D2384" i="24"/>
  <c r="C2384" i="24"/>
  <c r="D2383" i="24"/>
  <c r="C2383" i="24"/>
  <c r="D2382" i="24"/>
  <c r="C2382" i="24"/>
  <c r="D2381" i="24"/>
  <c r="C2381" i="24"/>
  <c r="D2380" i="24"/>
  <c r="C2380" i="24"/>
  <c r="D2379" i="24"/>
  <c r="C2379" i="24"/>
  <c r="D2378" i="24"/>
  <c r="C2378" i="24"/>
  <c r="D2377" i="24"/>
  <c r="C2377" i="24"/>
  <c r="D2376" i="24"/>
  <c r="C2376" i="24"/>
  <c r="D2375" i="24"/>
  <c r="C2375" i="24"/>
  <c r="D2374" i="24"/>
  <c r="C2374" i="24"/>
  <c r="D2373" i="24"/>
  <c r="C2373" i="24"/>
  <c r="D2372" i="24"/>
  <c r="C2372" i="24"/>
  <c r="D2371" i="24"/>
  <c r="C2371" i="24"/>
  <c r="D2370" i="24"/>
  <c r="C2370" i="24"/>
  <c r="D2369" i="24"/>
  <c r="C2369" i="24"/>
  <c r="D2368" i="24"/>
  <c r="C2368" i="24"/>
  <c r="D2367" i="24"/>
  <c r="C2367" i="24"/>
  <c r="D2366" i="24"/>
  <c r="C2366" i="24"/>
  <c r="D2365" i="24"/>
  <c r="C2365" i="24"/>
  <c r="D2364" i="24"/>
  <c r="C2364" i="24"/>
  <c r="D2363" i="24"/>
  <c r="C2363" i="24"/>
  <c r="D2362" i="24"/>
  <c r="C2362" i="24"/>
  <c r="D2361" i="24"/>
  <c r="C2361" i="24"/>
  <c r="D2360" i="24"/>
  <c r="C2360" i="24"/>
  <c r="D2359" i="24"/>
  <c r="C2359" i="24"/>
  <c r="D2358" i="24"/>
  <c r="C2358" i="24"/>
  <c r="D2357" i="24"/>
  <c r="C2357" i="24"/>
  <c r="D2356" i="24"/>
  <c r="C2356" i="24"/>
  <c r="D2355" i="24"/>
  <c r="C2355" i="24"/>
  <c r="D2354" i="24"/>
  <c r="C2354" i="24"/>
  <c r="D2353" i="24"/>
  <c r="C2353" i="24"/>
  <c r="D2352" i="24"/>
  <c r="C2352" i="24"/>
  <c r="D2351" i="24"/>
  <c r="C2351" i="24"/>
  <c r="D2350" i="24"/>
  <c r="C2350" i="24"/>
  <c r="D2349" i="24"/>
  <c r="C2349" i="24"/>
  <c r="D2348" i="24"/>
  <c r="C2348" i="24"/>
  <c r="D2347" i="24"/>
  <c r="C2347" i="24"/>
  <c r="D2346" i="24"/>
  <c r="C2346" i="24"/>
  <c r="D2345" i="24"/>
  <c r="C2345" i="24"/>
  <c r="D2344" i="24"/>
  <c r="C2344" i="24"/>
  <c r="D2343" i="24"/>
  <c r="C2343" i="24"/>
  <c r="D2342" i="24"/>
  <c r="C2342" i="24"/>
  <c r="D2341" i="24"/>
  <c r="C2341" i="24"/>
  <c r="D2340" i="24"/>
  <c r="C2340" i="24"/>
  <c r="D2339" i="24"/>
  <c r="C2339" i="24"/>
  <c r="D2338" i="24"/>
  <c r="C2338" i="24"/>
  <c r="D2337" i="24"/>
  <c r="C2337" i="24"/>
  <c r="D2336" i="24"/>
  <c r="C2336" i="24"/>
  <c r="D2335" i="24"/>
  <c r="C2335" i="24"/>
  <c r="D2334" i="24"/>
  <c r="C2334" i="24"/>
  <c r="D2333" i="24"/>
  <c r="C2333" i="24"/>
  <c r="D2332" i="24"/>
  <c r="C2332" i="24"/>
  <c r="D2331" i="24"/>
  <c r="C2331" i="24"/>
  <c r="D2330" i="24"/>
  <c r="C2330" i="24"/>
  <c r="D2329" i="24"/>
  <c r="C2329" i="24"/>
  <c r="D2328" i="24"/>
  <c r="C2328" i="24"/>
  <c r="D2327" i="24"/>
  <c r="C2327" i="24"/>
  <c r="D2326" i="24"/>
  <c r="C2326" i="24"/>
  <c r="D2325" i="24"/>
  <c r="C2325" i="24"/>
  <c r="D2324" i="24"/>
  <c r="C2324" i="24"/>
  <c r="D2323" i="24"/>
  <c r="C2323" i="24"/>
  <c r="D2322" i="24"/>
  <c r="C2322" i="24"/>
  <c r="D2321" i="24"/>
  <c r="C2321" i="24"/>
  <c r="D2320" i="24"/>
  <c r="C2320" i="24"/>
  <c r="D2319" i="24"/>
  <c r="C2319" i="24"/>
  <c r="D2318" i="24"/>
  <c r="C2318" i="24"/>
  <c r="D2317" i="24"/>
  <c r="C2317" i="24"/>
  <c r="D2316" i="24"/>
  <c r="C2316" i="24"/>
  <c r="D2315" i="24"/>
  <c r="C2315" i="24"/>
  <c r="D2314" i="24"/>
  <c r="C2314" i="24"/>
  <c r="D2313" i="24"/>
  <c r="C2313" i="24"/>
  <c r="D2312" i="24"/>
  <c r="C2312" i="24"/>
  <c r="D2311" i="24"/>
  <c r="C2311" i="24"/>
  <c r="D2310" i="24"/>
  <c r="C2310" i="24"/>
  <c r="D2309" i="24"/>
  <c r="C2309" i="24"/>
  <c r="D2308" i="24"/>
  <c r="C2308" i="24"/>
  <c r="D2307" i="24"/>
  <c r="C2307" i="24"/>
  <c r="D2306" i="24"/>
  <c r="C2306" i="24"/>
  <c r="D2305" i="24"/>
  <c r="C2305" i="24"/>
  <c r="D2304" i="24"/>
  <c r="C2304" i="24"/>
  <c r="D2303" i="24"/>
  <c r="C2303" i="24"/>
  <c r="D2302" i="24"/>
  <c r="C2302" i="24"/>
  <c r="D2301" i="24"/>
  <c r="C2301" i="24"/>
  <c r="D2300" i="24"/>
  <c r="C2300" i="24"/>
  <c r="D2299" i="24"/>
  <c r="C2299" i="24"/>
  <c r="D2298" i="24"/>
  <c r="C2298" i="24"/>
  <c r="D2297" i="24"/>
  <c r="C2297" i="24"/>
  <c r="D2296" i="24"/>
  <c r="C2296" i="24"/>
  <c r="D2295" i="24"/>
  <c r="C2295" i="24"/>
  <c r="D2294" i="24"/>
  <c r="C2294" i="24"/>
  <c r="D2293" i="24"/>
  <c r="C2293" i="24"/>
  <c r="D2292" i="24"/>
  <c r="C2292" i="24"/>
  <c r="D2291" i="24"/>
  <c r="C2291" i="24"/>
  <c r="D2290" i="24"/>
  <c r="C2290" i="24"/>
  <c r="D2289" i="24"/>
  <c r="C2289" i="24"/>
  <c r="D2288" i="24"/>
  <c r="C2288" i="24"/>
  <c r="D2287" i="24"/>
  <c r="C2287" i="24"/>
  <c r="D2286" i="24"/>
  <c r="C2286" i="24"/>
  <c r="D2285" i="24"/>
  <c r="C2285" i="24"/>
  <c r="D2284" i="24"/>
  <c r="C2284" i="24"/>
  <c r="D2283" i="24"/>
  <c r="C2283" i="24"/>
  <c r="D2282" i="24"/>
  <c r="C2282" i="24"/>
  <c r="D2281" i="24"/>
  <c r="C2281" i="24"/>
  <c r="D2280" i="24"/>
  <c r="C2280" i="24"/>
  <c r="D2279" i="24"/>
  <c r="C2279" i="24"/>
  <c r="D2278" i="24"/>
  <c r="C2278" i="24"/>
  <c r="D2277" i="24"/>
  <c r="C2277" i="24"/>
  <c r="D2276" i="24"/>
  <c r="C2276" i="24"/>
  <c r="D2275" i="24"/>
  <c r="C2275" i="24"/>
  <c r="D2274" i="24"/>
  <c r="C2274" i="24"/>
  <c r="D2273" i="24"/>
  <c r="C2273" i="24"/>
  <c r="D2272" i="24"/>
  <c r="C2272" i="24"/>
  <c r="D2271" i="24"/>
  <c r="C2271" i="24"/>
  <c r="D2270" i="24"/>
  <c r="C2270" i="24"/>
  <c r="D2269" i="24"/>
  <c r="C2269" i="24"/>
  <c r="D2268" i="24"/>
  <c r="C2268" i="24"/>
  <c r="D2267" i="24"/>
  <c r="C2267" i="24"/>
  <c r="D2266" i="24"/>
  <c r="C2266" i="24"/>
  <c r="D2265" i="24"/>
  <c r="C2265" i="24"/>
  <c r="D2264" i="24"/>
  <c r="C2264" i="24"/>
  <c r="D2263" i="24"/>
  <c r="C2263" i="24"/>
  <c r="D2262" i="24"/>
  <c r="C2262" i="24"/>
  <c r="D2261" i="24"/>
  <c r="C2261" i="24"/>
  <c r="D2260" i="24"/>
  <c r="C2260" i="24"/>
  <c r="D2259" i="24"/>
  <c r="C2259" i="24"/>
  <c r="D2258" i="24"/>
  <c r="C2258" i="24"/>
  <c r="D2257" i="24"/>
  <c r="C2257" i="24"/>
  <c r="D2256" i="24"/>
  <c r="C2256" i="24"/>
  <c r="D2255" i="24"/>
  <c r="C2255" i="24"/>
  <c r="D2254" i="24"/>
  <c r="C2254" i="24"/>
  <c r="D2253" i="24"/>
  <c r="C2253" i="24"/>
  <c r="D2252" i="24"/>
  <c r="C2252" i="24"/>
  <c r="D2251" i="24"/>
  <c r="C2251" i="24"/>
  <c r="D2250" i="24"/>
  <c r="C2250" i="24"/>
  <c r="D2249" i="24"/>
  <c r="C2249" i="24"/>
  <c r="D2248" i="24"/>
  <c r="C2248" i="24"/>
  <c r="D2247" i="24"/>
  <c r="C2247" i="24"/>
  <c r="D2246" i="24"/>
  <c r="C2246" i="24"/>
  <c r="D2245" i="24"/>
  <c r="C2245" i="24"/>
  <c r="D2244" i="24"/>
  <c r="C2244" i="24"/>
  <c r="D2243" i="24"/>
  <c r="C2243" i="24"/>
  <c r="D2242" i="24"/>
  <c r="C2242" i="24"/>
  <c r="D2241" i="24"/>
  <c r="C2241" i="24"/>
  <c r="D2240" i="24"/>
  <c r="C2240" i="24"/>
  <c r="D2239" i="24"/>
  <c r="C2239" i="24"/>
  <c r="D2238" i="24"/>
  <c r="C2238" i="24"/>
  <c r="D2237" i="24"/>
  <c r="C2237" i="24"/>
  <c r="D2236" i="24"/>
  <c r="C2236" i="24"/>
  <c r="D2235" i="24"/>
  <c r="C2235" i="24"/>
  <c r="D2234" i="24"/>
  <c r="C2234" i="24"/>
  <c r="D2233" i="24"/>
  <c r="C2233" i="24"/>
  <c r="D2232" i="24"/>
  <c r="C2232" i="24"/>
  <c r="D2231" i="24"/>
  <c r="C2231" i="24"/>
  <c r="D2230" i="24"/>
  <c r="C2230" i="24"/>
  <c r="D2229" i="24"/>
  <c r="C2229" i="24"/>
  <c r="D2228" i="24"/>
  <c r="C2228" i="24"/>
  <c r="D2227" i="24"/>
  <c r="C2227" i="24"/>
  <c r="D2226" i="24"/>
  <c r="C2226" i="24"/>
  <c r="D2225" i="24"/>
  <c r="C2225" i="24"/>
  <c r="D2224" i="24"/>
  <c r="C2224" i="24"/>
  <c r="D2223" i="24"/>
  <c r="C2223" i="24"/>
  <c r="D2222" i="24"/>
  <c r="C2222" i="24"/>
  <c r="D2221" i="24"/>
  <c r="C2221" i="24"/>
  <c r="D2220" i="24"/>
  <c r="C2220" i="24"/>
  <c r="D2219" i="24"/>
  <c r="C2219" i="24"/>
  <c r="D2218" i="24"/>
  <c r="C2218" i="24"/>
  <c r="D2217" i="24"/>
  <c r="C2217" i="24"/>
  <c r="D2216" i="24"/>
  <c r="C2216" i="24"/>
  <c r="D2215" i="24"/>
  <c r="C2215" i="24"/>
  <c r="D2214" i="24"/>
  <c r="C2214" i="24"/>
  <c r="D2213" i="24"/>
  <c r="C2213" i="24"/>
  <c r="D2212" i="24"/>
  <c r="C2212" i="24"/>
  <c r="D2211" i="24"/>
  <c r="C2211" i="24"/>
  <c r="D2210" i="24"/>
  <c r="C2210" i="24"/>
  <c r="D2209" i="24"/>
  <c r="C2209" i="24"/>
  <c r="D2208" i="24"/>
  <c r="C2208" i="24"/>
  <c r="D2207" i="24"/>
  <c r="C2207" i="24"/>
  <c r="D2206" i="24"/>
  <c r="C2206" i="24"/>
  <c r="D2205" i="24"/>
  <c r="C2205" i="24"/>
  <c r="D2204" i="24"/>
  <c r="C2204" i="24"/>
  <c r="D2203" i="24"/>
  <c r="C2203" i="24"/>
  <c r="D2202" i="24"/>
  <c r="C2202" i="24"/>
  <c r="D2201" i="24"/>
  <c r="C2201" i="24"/>
  <c r="D2200" i="24"/>
  <c r="C2200" i="24"/>
  <c r="D2199" i="24"/>
  <c r="C2199" i="24"/>
  <c r="D2198" i="24"/>
  <c r="C2198" i="24"/>
  <c r="D2197" i="24"/>
  <c r="C2197" i="24"/>
  <c r="D2196" i="24"/>
  <c r="C2196" i="24"/>
  <c r="D2195" i="24"/>
  <c r="C2195" i="24"/>
  <c r="D2194" i="24"/>
  <c r="C2194" i="24"/>
  <c r="D2193" i="24"/>
  <c r="C2193" i="24"/>
  <c r="D2192" i="24"/>
  <c r="C2192" i="24"/>
  <c r="D2191" i="24"/>
  <c r="C2191" i="24"/>
  <c r="D2190" i="24"/>
  <c r="C2190" i="24"/>
  <c r="D2189" i="24"/>
  <c r="C2189" i="24"/>
  <c r="D2188" i="24"/>
  <c r="C2188" i="24"/>
  <c r="D2187" i="24"/>
  <c r="C2187" i="24"/>
  <c r="D2186" i="24"/>
  <c r="C2186" i="24"/>
  <c r="D2185" i="24"/>
  <c r="C2185" i="24"/>
  <c r="D2184" i="24"/>
  <c r="C2184" i="24"/>
  <c r="D2183" i="24"/>
  <c r="C2183" i="24"/>
  <c r="D2182" i="24"/>
  <c r="C2182" i="24"/>
  <c r="D2181" i="24"/>
  <c r="C2181" i="24"/>
  <c r="D2180" i="24"/>
  <c r="C2180" i="24"/>
  <c r="D2179" i="24"/>
  <c r="C2179" i="24"/>
  <c r="D2178" i="24"/>
  <c r="C2178" i="24"/>
  <c r="D2177" i="24"/>
  <c r="C2177" i="24"/>
  <c r="D2176" i="24"/>
  <c r="C2176" i="24"/>
  <c r="D2175" i="24"/>
  <c r="C2175" i="24"/>
  <c r="D2174" i="24"/>
  <c r="C2174" i="24"/>
  <c r="D2173" i="24"/>
  <c r="C2173" i="24"/>
  <c r="D2172" i="24"/>
  <c r="C2172" i="24"/>
  <c r="D2171" i="24"/>
  <c r="C2171" i="24"/>
  <c r="D2170" i="24"/>
  <c r="C2170" i="24"/>
  <c r="D2169" i="24"/>
  <c r="C2169" i="24"/>
  <c r="D2168" i="24"/>
  <c r="C2168" i="24"/>
  <c r="D2167" i="24"/>
  <c r="C2167" i="24"/>
  <c r="D2166" i="24"/>
  <c r="C2166" i="24"/>
  <c r="D2165" i="24"/>
  <c r="C2165" i="24"/>
  <c r="D2164" i="24"/>
  <c r="C2164" i="24"/>
  <c r="D2163" i="24"/>
  <c r="C2163" i="24"/>
  <c r="D2162" i="24"/>
  <c r="C2162" i="24"/>
  <c r="D2161" i="24"/>
  <c r="C2161" i="24"/>
  <c r="D2160" i="24"/>
  <c r="C2160" i="24"/>
  <c r="D2159" i="24"/>
  <c r="C2159" i="24"/>
  <c r="D2158" i="24"/>
  <c r="C2158" i="24"/>
  <c r="D2157" i="24"/>
  <c r="C2157" i="24"/>
  <c r="D2156" i="24"/>
  <c r="C2156" i="24"/>
  <c r="D2155" i="24"/>
  <c r="C2155" i="24"/>
  <c r="D2154" i="24"/>
  <c r="C2154" i="24"/>
  <c r="D2153" i="24"/>
  <c r="C2153" i="24"/>
  <c r="D2152" i="24"/>
  <c r="C2152" i="24"/>
  <c r="D2151" i="24"/>
  <c r="C2151" i="24"/>
  <c r="D2150" i="24"/>
  <c r="C2150" i="24"/>
  <c r="D2149" i="24"/>
  <c r="C2149" i="24"/>
  <c r="D2148" i="24"/>
  <c r="C2148" i="24"/>
  <c r="D2147" i="24"/>
  <c r="C2147" i="24"/>
  <c r="D2146" i="24"/>
  <c r="C2146" i="24"/>
  <c r="D2145" i="24"/>
  <c r="C2145" i="24"/>
  <c r="D2144" i="24"/>
  <c r="C2144" i="24"/>
  <c r="D2143" i="24"/>
  <c r="C2143" i="24"/>
  <c r="D2142" i="24"/>
  <c r="C2142" i="24"/>
  <c r="D2141" i="24"/>
  <c r="C2141" i="24"/>
  <c r="D2140" i="24"/>
  <c r="C2140" i="24"/>
  <c r="D2139" i="24"/>
  <c r="C2139" i="24"/>
  <c r="D2138" i="24"/>
  <c r="C2138" i="24"/>
  <c r="D2137" i="24"/>
  <c r="C2137" i="24"/>
  <c r="D2136" i="24"/>
  <c r="C2136" i="24"/>
  <c r="D2135" i="24"/>
  <c r="C2135" i="24"/>
  <c r="D2134" i="24"/>
  <c r="C2134" i="24"/>
  <c r="D2133" i="24"/>
  <c r="C2133" i="24"/>
  <c r="D2132" i="24"/>
  <c r="C2132" i="24"/>
  <c r="D2131" i="24"/>
  <c r="C2131" i="24"/>
  <c r="D2130" i="24"/>
  <c r="C2130" i="24"/>
  <c r="D2129" i="24"/>
  <c r="C2129" i="24"/>
  <c r="D2128" i="24"/>
  <c r="C2128" i="24"/>
  <c r="D2127" i="24"/>
  <c r="C2127" i="24"/>
  <c r="D2126" i="24"/>
  <c r="C2126" i="24"/>
  <c r="D2125" i="24"/>
  <c r="C2125" i="24"/>
  <c r="D2124" i="24"/>
  <c r="C2124" i="24"/>
  <c r="D2123" i="24"/>
  <c r="C2123" i="24"/>
  <c r="D2122" i="24"/>
  <c r="C2122" i="24"/>
  <c r="D2121" i="24"/>
  <c r="C2121" i="24"/>
  <c r="D2120" i="24"/>
  <c r="C2120" i="24"/>
  <c r="D2119" i="24"/>
  <c r="C2119" i="24"/>
  <c r="D2118" i="24"/>
  <c r="C2118" i="24"/>
  <c r="D2117" i="24"/>
  <c r="C2117" i="24"/>
  <c r="D2116" i="24"/>
  <c r="C2116" i="24"/>
  <c r="D2115" i="24"/>
  <c r="C2115" i="24"/>
  <c r="D2114" i="24"/>
  <c r="C2114" i="24"/>
  <c r="D2113" i="24"/>
  <c r="C2113" i="24"/>
  <c r="D2112" i="24"/>
  <c r="C2112" i="24"/>
  <c r="D2111" i="24"/>
  <c r="C2111" i="24"/>
  <c r="D2110" i="24"/>
  <c r="C2110" i="24"/>
  <c r="D2109" i="24"/>
  <c r="C2109" i="24"/>
  <c r="D2108" i="24"/>
  <c r="C2108" i="24"/>
  <c r="D2107" i="24"/>
  <c r="C2107" i="24"/>
  <c r="D2106" i="24"/>
  <c r="C2106" i="24"/>
  <c r="D2105" i="24"/>
  <c r="C2105" i="24"/>
  <c r="D2104" i="24"/>
  <c r="C2104" i="24"/>
  <c r="D2103" i="24"/>
  <c r="C2103" i="24"/>
  <c r="D2102" i="24"/>
  <c r="C2102" i="24"/>
  <c r="D2101" i="24"/>
  <c r="C2101" i="24"/>
  <c r="D2100" i="24"/>
  <c r="C2100" i="24"/>
  <c r="D2099" i="24"/>
  <c r="C2099" i="24"/>
  <c r="D2098" i="24"/>
  <c r="C2098" i="24"/>
  <c r="D2097" i="24"/>
  <c r="C2097" i="24"/>
  <c r="D2096" i="24"/>
  <c r="C2096" i="24"/>
  <c r="D2095" i="24"/>
  <c r="C2095" i="24"/>
  <c r="D2094" i="24"/>
  <c r="C2094" i="24"/>
  <c r="D2093" i="24"/>
  <c r="C2093" i="24"/>
  <c r="D2092" i="24"/>
  <c r="C2092" i="24"/>
  <c r="D2091" i="24"/>
  <c r="C2091" i="24"/>
  <c r="D2090" i="24"/>
  <c r="C2090" i="24"/>
  <c r="D2089" i="24"/>
  <c r="C2089" i="24"/>
  <c r="D2088" i="24"/>
  <c r="C2088" i="24"/>
  <c r="D2087" i="24"/>
  <c r="C2087" i="24"/>
  <c r="D2086" i="24"/>
  <c r="C2086" i="24"/>
  <c r="D2085" i="24"/>
  <c r="C2085" i="24"/>
  <c r="D2084" i="24"/>
  <c r="C2084" i="24"/>
  <c r="D2083" i="24"/>
  <c r="C2083" i="24"/>
  <c r="D2082" i="24"/>
  <c r="C2082" i="24"/>
  <c r="D2081" i="24"/>
  <c r="C2081" i="24"/>
  <c r="D2080" i="24"/>
  <c r="C2080" i="24"/>
  <c r="D2079" i="24"/>
  <c r="C2079" i="24"/>
  <c r="D2078" i="24"/>
  <c r="C2078" i="24"/>
  <c r="D2077" i="24"/>
  <c r="C2077" i="24"/>
  <c r="D2076" i="24"/>
  <c r="C2076" i="24"/>
  <c r="D2075" i="24"/>
  <c r="C2075" i="24"/>
  <c r="D2074" i="24"/>
  <c r="C2074" i="24"/>
  <c r="D2073" i="24"/>
  <c r="C2073" i="24"/>
  <c r="D2072" i="24"/>
  <c r="C2072" i="24"/>
  <c r="D2071" i="24"/>
  <c r="C2071" i="24"/>
  <c r="D2070" i="24"/>
  <c r="C2070" i="24"/>
  <c r="D2069" i="24"/>
  <c r="C2069" i="24"/>
  <c r="D2068" i="24"/>
  <c r="C2068" i="24"/>
  <c r="D2067" i="24"/>
  <c r="C2067" i="24"/>
  <c r="D2066" i="24"/>
  <c r="C2066" i="24"/>
  <c r="D2065" i="24"/>
  <c r="C2065" i="24"/>
  <c r="D2064" i="24"/>
  <c r="C2064" i="24"/>
  <c r="D2063" i="24"/>
  <c r="C2063" i="24"/>
  <c r="D2062" i="24"/>
  <c r="C2062" i="24"/>
  <c r="D2061" i="24"/>
  <c r="C2061" i="24"/>
  <c r="D2060" i="24"/>
  <c r="C2060" i="24"/>
  <c r="D2059" i="24"/>
  <c r="C2059" i="24"/>
  <c r="D2058" i="24"/>
  <c r="C2058" i="24"/>
  <c r="D2057" i="24"/>
  <c r="C2057" i="24"/>
  <c r="D2056" i="24"/>
  <c r="C2056" i="24"/>
  <c r="D2055" i="24"/>
  <c r="C2055" i="24"/>
  <c r="D2054" i="24"/>
  <c r="C2054" i="24"/>
  <c r="D2053" i="24"/>
  <c r="C2053" i="24"/>
  <c r="D2052" i="24"/>
  <c r="C2052" i="24"/>
  <c r="D2051" i="24"/>
  <c r="C2051" i="24"/>
  <c r="D2050" i="24"/>
  <c r="C2050" i="24"/>
  <c r="D2049" i="24"/>
  <c r="C2049" i="24"/>
  <c r="D2048" i="24"/>
  <c r="C2048" i="24"/>
  <c r="D2047" i="24"/>
  <c r="C2047" i="24"/>
  <c r="D2046" i="24"/>
  <c r="C2046" i="24"/>
  <c r="D2045" i="24"/>
  <c r="C2045" i="24"/>
  <c r="D2044" i="24"/>
  <c r="C2044" i="24"/>
  <c r="D2043" i="24"/>
  <c r="C2043" i="24"/>
  <c r="D2042" i="24"/>
  <c r="C2042" i="24"/>
  <c r="D2041" i="24"/>
  <c r="C2041" i="24"/>
  <c r="D2040" i="24"/>
  <c r="C2040" i="24"/>
  <c r="D2039" i="24"/>
  <c r="C2039" i="24"/>
  <c r="D2038" i="24"/>
  <c r="C2038" i="24"/>
  <c r="D2037" i="24"/>
  <c r="C2037" i="24"/>
  <c r="D2036" i="24"/>
  <c r="C2036" i="24"/>
  <c r="D2035" i="24"/>
  <c r="C2035" i="24"/>
  <c r="D2034" i="24"/>
  <c r="C2034" i="24"/>
  <c r="D2033" i="24"/>
  <c r="C2033" i="24"/>
  <c r="D2032" i="24"/>
  <c r="C2032" i="24"/>
  <c r="D2031" i="24"/>
  <c r="C2031" i="24"/>
  <c r="D2030" i="24"/>
  <c r="C2030" i="24"/>
  <c r="D2029" i="24"/>
  <c r="C2029" i="24"/>
  <c r="D2028" i="24"/>
  <c r="C2028" i="24"/>
  <c r="D2027" i="24"/>
  <c r="C2027" i="24"/>
  <c r="D2026" i="24"/>
  <c r="C2026" i="24"/>
  <c r="D2025" i="24"/>
  <c r="C2025" i="24"/>
  <c r="D2024" i="24"/>
  <c r="C2024" i="24"/>
  <c r="D2023" i="24"/>
  <c r="C2023" i="24"/>
  <c r="D2022" i="24"/>
  <c r="C2022" i="24"/>
  <c r="D2021" i="24"/>
  <c r="C2021" i="24"/>
  <c r="D2020" i="24"/>
  <c r="C2020" i="24"/>
  <c r="D2019" i="24"/>
  <c r="C2019" i="24"/>
  <c r="D2018" i="24"/>
  <c r="C2018" i="24"/>
  <c r="D2017" i="24"/>
  <c r="C2017" i="24"/>
  <c r="D2016" i="24"/>
  <c r="C2016" i="24"/>
  <c r="D2015" i="24"/>
  <c r="C2015" i="24"/>
  <c r="D2014" i="24"/>
  <c r="C2014" i="24"/>
  <c r="D2013" i="24"/>
  <c r="C2013" i="24"/>
  <c r="D2012" i="24"/>
  <c r="C2012" i="24"/>
  <c r="D2011" i="24"/>
  <c r="C2011" i="24"/>
  <c r="D2010" i="24"/>
  <c r="C2010" i="24"/>
  <c r="D2009" i="24"/>
  <c r="C2009" i="24"/>
  <c r="D2008" i="24"/>
  <c r="C2008" i="24"/>
  <c r="D2007" i="24"/>
  <c r="C2007" i="24"/>
  <c r="D2006" i="24"/>
  <c r="C2006" i="24"/>
  <c r="D2005" i="24"/>
  <c r="C2005" i="24"/>
  <c r="D2004" i="24"/>
  <c r="C2004" i="24"/>
  <c r="D2003" i="24"/>
  <c r="C2003" i="24"/>
  <c r="D2002" i="24"/>
  <c r="C2002" i="24"/>
  <c r="D2001" i="24"/>
  <c r="C2001" i="24"/>
  <c r="D2000" i="24"/>
  <c r="C2000" i="24"/>
  <c r="D1999" i="24"/>
  <c r="C1999" i="24"/>
  <c r="D1998" i="24"/>
  <c r="C1998" i="24"/>
  <c r="D1997" i="24"/>
  <c r="C1997" i="24"/>
  <c r="D1996" i="24"/>
  <c r="C1996" i="24"/>
  <c r="D1995" i="24"/>
  <c r="C1995" i="24"/>
  <c r="D1994" i="24"/>
  <c r="C1994" i="24"/>
  <c r="D1993" i="24"/>
  <c r="C1993" i="24"/>
  <c r="D1992" i="24"/>
  <c r="C1992" i="24"/>
  <c r="D1991" i="24"/>
  <c r="C1991" i="24"/>
  <c r="D1990" i="24"/>
  <c r="C1990" i="24"/>
  <c r="D1989" i="24"/>
  <c r="C1989" i="24"/>
  <c r="D1988" i="24"/>
  <c r="C1988" i="24"/>
  <c r="D1987" i="24"/>
  <c r="C1987" i="24"/>
  <c r="D1986" i="24"/>
  <c r="C1986" i="24"/>
  <c r="D1985" i="24"/>
  <c r="C1985" i="24"/>
  <c r="D1984" i="24"/>
  <c r="C1984" i="24"/>
  <c r="D1983" i="24"/>
  <c r="C1983" i="24"/>
  <c r="D1982" i="24"/>
  <c r="C1982" i="24"/>
  <c r="D1981" i="24"/>
  <c r="C1981" i="24"/>
  <c r="D1980" i="24"/>
  <c r="C1980" i="24"/>
  <c r="D1979" i="24"/>
  <c r="C1979" i="24"/>
  <c r="D1978" i="24"/>
  <c r="C1978" i="24"/>
  <c r="D1977" i="24"/>
  <c r="C1977" i="24"/>
  <c r="D1976" i="24"/>
  <c r="C1976" i="24"/>
  <c r="D1975" i="24"/>
  <c r="C1975" i="24"/>
  <c r="D1974" i="24"/>
  <c r="C1974" i="24"/>
  <c r="D1973" i="24"/>
  <c r="C1973" i="24"/>
  <c r="D1972" i="24"/>
  <c r="C1972" i="24"/>
  <c r="D1971" i="24"/>
  <c r="C1971" i="24"/>
  <c r="D1970" i="24"/>
  <c r="C1970" i="24"/>
  <c r="D1969" i="24"/>
  <c r="C1969" i="24"/>
  <c r="D1968" i="24"/>
  <c r="C1968" i="24"/>
  <c r="D1967" i="24"/>
  <c r="C1967" i="24"/>
  <c r="D1966" i="24"/>
  <c r="C1966" i="24"/>
  <c r="D1965" i="24"/>
  <c r="C1965" i="24"/>
  <c r="D1964" i="24"/>
  <c r="C1964" i="24"/>
  <c r="D1963" i="24"/>
  <c r="C1963" i="24"/>
  <c r="D1962" i="24"/>
  <c r="C1962" i="24"/>
  <c r="D1961" i="24"/>
  <c r="C1961" i="24"/>
  <c r="D1960" i="24"/>
  <c r="C1960" i="24"/>
  <c r="D1959" i="24"/>
  <c r="C1959" i="24"/>
  <c r="D1958" i="24"/>
  <c r="C1958" i="24"/>
  <c r="D1957" i="24"/>
  <c r="C1957" i="24"/>
  <c r="D1956" i="24"/>
  <c r="C1956" i="24"/>
  <c r="D1955" i="24"/>
  <c r="C1955" i="24"/>
  <c r="D1954" i="24"/>
  <c r="C1954" i="24"/>
  <c r="D1953" i="24"/>
  <c r="C1953" i="24"/>
  <c r="D1952" i="24"/>
  <c r="C1952" i="24"/>
  <c r="D1951" i="24"/>
  <c r="C1951" i="24"/>
  <c r="D1950" i="24"/>
  <c r="C1950" i="24"/>
  <c r="D1949" i="24"/>
  <c r="C1949" i="24"/>
  <c r="D1948" i="24"/>
  <c r="C1948" i="24"/>
  <c r="D1947" i="24"/>
  <c r="C1947" i="24"/>
  <c r="D1946" i="24"/>
  <c r="C1946" i="24"/>
  <c r="D1945" i="24"/>
  <c r="C1945" i="24"/>
  <c r="D1944" i="24"/>
  <c r="C1944" i="24"/>
  <c r="D1943" i="24"/>
  <c r="C1943" i="24"/>
  <c r="D1942" i="24"/>
  <c r="C1942" i="24"/>
  <c r="D1941" i="24"/>
  <c r="C1941" i="24"/>
  <c r="D1940" i="24"/>
  <c r="C1940" i="24"/>
  <c r="D1939" i="24"/>
  <c r="C1939" i="24"/>
  <c r="D1938" i="24"/>
  <c r="C1938" i="24"/>
  <c r="D1937" i="24"/>
  <c r="C1937" i="24"/>
  <c r="D1936" i="24"/>
  <c r="C1936" i="24"/>
  <c r="D1935" i="24"/>
  <c r="C1935" i="24"/>
  <c r="D1934" i="24"/>
  <c r="C1934" i="24"/>
  <c r="D1933" i="24"/>
  <c r="C1933" i="24"/>
  <c r="D1932" i="24"/>
  <c r="C1932" i="24"/>
  <c r="D1931" i="24"/>
  <c r="C1931" i="24"/>
  <c r="D1930" i="24"/>
  <c r="C1930" i="24"/>
  <c r="D1929" i="24"/>
  <c r="C1929" i="24"/>
  <c r="D1928" i="24"/>
  <c r="C1928" i="24"/>
  <c r="D1927" i="24"/>
  <c r="C1927" i="24"/>
  <c r="D1926" i="24"/>
  <c r="C1926" i="24"/>
  <c r="D1925" i="24"/>
  <c r="C1925" i="24"/>
  <c r="D1924" i="24"/>
  <c r="C1924" i="24"/>
  <c r="D1923" i="24"/>
  <c r="C1923" i="24"/>
  <c r="D1922" i="24"/>
  <c r="C1922" i="24"/>
  <c r="D1921" i="24"/>
  <c r="C1921" i="24"/>
  <c r="D1920" i="24"/>
  <c r="C1920" i="24"/>
  <c r="D1919" i="24"/>
  <c r="C1919" i="24"/>
  <c r="D1918" i="24"/>
  <c r="C1918" i="24"/>
  <c r="D1917" i="24"/>
  <c r="C1917" i="24"/>
  <c r="D1916" i="24"/>
  <c r="C1916" i="24"/>
  <c r="D1915" i="24"/>
  <c r="C1915" i="24"/>
  <c r="D1914" i="24"/>
  <c r="C1914" i="24"/>
  <c r="D1913" i="24"/>
  <c r="C1913" i="24"/>
  <c r="D1912" i="24"/>
  <c r="C1912" i="24"/>
  <c r="D1911" i="24"/>
  <c r="C1911" i="24"/>
  <c r="D1910" i="24"/>
  <c r="C1910" i="24"/>
  <c r="D1909" i="24"/>
  <c r="C1909" i="24"/>
  <c r="D1908" i="24"/>
  <c r="C1908" i="24"/>
  <c r="D1907" i="24"/>
  <c r="C1907" i="24"/>
  <c r="D1906" i="24"/>
  <c r="C1906" i="24"/>
  <c r="D1905" i="24"/>
  <c r="C1905" i="24"/>
  <c r="D1904" i="24"/>
  <c r="C1904" i="24"/>
  <c r="D1903" i="24"/>
  <c r="C1903" i="24"/>
  <c r="D1902" i="24"/>
  <c r="C1902" i="24"/>
  <c r="D1901" i="24"/>
  <c r="C1901" i="24"/>
  <c r="D1900" i="24"/>
  <c r="C1900" i="24"/>
  <c r="D1899" i="24"/>
  <c r="C1899" i="24"/>
  <c r="D1898" i="24"/>
  <c r="C1898" i="24"/>
  <c r="D1897" i="24"/>
  <c r="C1897" i="24"/>
  <c r="D1896" i="24"/>
  <c r="C1896" i="24"/>
  <c r="D1895" i="24"/>
  <c r="C1895" i="24"/>
  <c r="D1894" i="24"/>
  <c r="C1894" i="24"/>
  <c r="D1893" i="24"/>
  <c r="C1893" i="24"/>
  <c r="D1892" i="24"/>
  <c r="C1892" i="24"/>
  <c r="D1891" i="24"/>
  <c r="C1891" i="24"/>
  <c r="D1890" i="24"/>
  <c r="C1890" i="24"/>
  <c r="D1889" i="24"/>
  <c r="C1889" i="24"/>
  <c r="D1888" i="24"/>
  <c r="C1888" i="24"/>
  <c r="D1887" i="24"/>
  <c r="C1887" i="24"/>
  <c r="D1886" i="24"/>
  <c r="C1886" i="24"/>
  <c r="D1885" i="24"/>
  <c r="C1885" i="24"/>
  <c r="D1884" i="24"/>
  <c r="C1884" i="24"/>
  <c r="D1883" i="24"/>
  <c r="C1883" i="24"/>
  <c r="D1882" i="24"/>
  <c r="C1882" i="24"/>
  <c r="D1881" i="24"/>
  <c r="C1881" i="24"/>
  <c r="D1880" i="24"/>
  <c r="C1880" i="24"/>
  <c r="D1879" i="24"/>
  <c r="C1879" i="24"/>
  <c r="D1878" i="24"/>
  <c r="C1878" i="24"/>
  <c r="D1877" i="24"/>
  <c r="C1877" i="24"/>
  <c r="D1876" i="24"/>
  <c r="C1876" i="24"/>
  <c r="D1875" i="24"/>
  <c r="C1875" i="24"/>
  <c r="D1874" i="24"/>
  <c r="C1874" i="24"/>
  <c r="D1873" i="24"/>
  <c r="C1873" i="24"/>
  <c r="D1872" i="24"/>
  <c r="C1872" i="24"/>
  <c r="D1871" i="24"/>
  <c r="C1871" i="24"/>
  <c r="D1870" i="24"/>
  <c r="C1870" i="24"/>
  <c r="D1869" i="24"/>
  <c r="C1869" i="24"/>
  <c r="D1868" i="24"/>
  <c r="C1868" i="24"/>
  <c r="D1867" i="24"/>
  <c r="C1867" i="24"/>
  <c r="D1866" i="24"/>
  <c r="C1866" i="24"/>
  <c r="D1865" i="24"/>
  <c r="C1865" i="24"/>
  <c r="D1864" i="24"/>
  <c r="C1864" i="24"/>
  <c r="D1863" i="24"/>
  <c r="C1863" i="24"/>
  <c r="D1862" i="24"/>
  <c r="C1862" i="24"/>
  <c r="D1861" i="24"/>
  <c r="C1861" i="24"/>
  <c r="D1860" i="24"/>
  <c r="C1860" i="24"/>
  <c r="D1859" i="24"/>
  <c r="C1859" i="24"/>
  <c r="D1858" i="24"/>
  <c r="C1858" i="24"/>
  <c r="D1857" i="24"/>
  <c r="C1857" i="24"/>
  <c r="D1856" i="24"/>
  <c r="C1856" i="24"/>
  <c r="D1855" i="24"/>
  <c r="C1855" i="24"/>
  <c r="D1854" i="24"/>
  <c r="C1854" i="24"/>
  <c r="D1853" i="24"/>
  <c r="C1853" i="24"/>
  <c r="D1852" i="24"/>
  <c r="C1852" i="24"/>
  <c r="D1851" i="24"/>
  <c r="C1851" i="24"/>
  <c r="D1850" i="24"/>
  <c r="C1850" i="24"/>
  <c r="D1849" i="24"/>
  <c r="C1849" i="24"/>
  <c r="D1848" i="24"/>
  <c r="C1848" i="24"/>
  <c r="D1847" i="24"/>
  <c r="C1847" i="24"/>
  <c r="D1846" i="24"/>
  <c r="C1846" i="24"/>
  <c r="D1845" i="24"/>
  <c r="C1845" i="24"/>
  <c r="D1844" i="24"/>
  <c r="C1844" i="24"/>
  <c r="D1843" i="24"/>
  <c r="C1843" i="24"/>
  <c r="D1842" i="24"/>
  <c r="C1842" i="24"/>
  <c r="D1841" i="24"/>
  <c r="C1841" i="24"/>
  <c r="D1840" i="24"/>
  <c r="C1840" i="24"/>
  <c r="D1839" i="24"/>
  <c r="C1839" i="24"/>
  <c r="D1838" i="24"/>
  <c r="C1838" i="24"/>
  <c r="D1837" i="24"/>
  <c r="C1837" i="24"/>
  <c r="D1836" i="24"/>
  <c r="C1836" i="24"/>
  <c r="D1835" i="24"/>
  <c r="C1835" i="24"/>
  <c r="D1834" i="24"/>
  <c r="C1834" i="24"/>
  <c r="D1833" i="24"/>
  <c r="C1833" i="24"/>
  <c r="D1832" i="24"/>
  <c r="C1832" i="24"/>
  <c r="D1831" i="24"/>
  <c r="C1831" i="24"/>
  <c r="D1830" i="24"/>
  <c r="C1830" i="24"/>
  <c r="D1829" i="24"/>
  <c r="C1829" i="24"/>
  <c r="D1828" i="24"/>
  <c r="C1828" i="24"/>
  <c r="D1827" i="24"/>
  <c r="C1827" i="24"/>
  <c r="D1826" i="24"/>
  <c r="C1826" i="24"/>
  <c r="D1825" i="24"/>
  <c r="C1825" i="24"/>
  <c r="D1824" i="24"/>
  <c r="C1824" i="24"/>
  <c r="D1823" i="24"/>
  <c r="C1823" i="24"/>
  <c r="D1822" i="24"/>
  <c r="C1822" i="24"/>
  <c r="D1821" i="24"/>
  <c r="C1821" i="24"/>
  <c r="D1820" i="24"/>
  <c r="C1820" i="24"/>
  <c r="D1819" i="24"/>
  <c r="C1819" i="24"/>
  <c r="D1818" i="24"/>
  <c r="C1818" i="24"/>
  <c r="D1817" i="24"/>
  <c r="C1817" i="24"/>
  <c r="D1816" i="24"/>
  <c r="C1816" i="24"/>
  <c r="D1815" i="24"/>
  <c r="C1815" i="24"/>
  <c r="D1814" i="24"/>
  <c r="C1814" i="24"/>
  <c r="D1813" i="24"/>
  <c r="C1813" i="24"/>
  <c r="D1812" i="24"/>
  <c r="C1812" i="24"/>
  <c r="D1811" i="24"/>
  <c r="C1811" i="24"/>
  <c r="D1810" i="24"/>
  <c r="C1810" i="24"/>
  <c r="D1809" i="24"/>
  <c r="C1809" i="24"/>
  <c r="D1808" i="24"/>
  <c r="C1808" i="24"/>
  <c r="D1807" i="24"/>
  <c r="C1807" i="24"/>
  <c r="D1806" i="24"/>
  <c r="C1806" i="24"/>
  <c r="D1805" i="24"/>
  <c r="C1805" i="24"/>
  <c r="D1804" i="24"/>
  <c r="C1804" i="24"/>
  <c r="D1803" i="24"/>
  <c r="C1803" i="24"/>
  <c r="D1802" i="24"/>
  <c r="C1802" i="24"/>
  <c r="D1801" i="24"/>
  <c r="C1801" i="24"/>
  <c r="D1800" i="24"/>
  <c r="C1800" i="24"/>
  <c r="D1799" i="24"/>
  <c r="C1799" i="24"/>
  <c r="D1798" i="24"/>
  <c r="C1798" i="24"/>
  <c r="D1797" i="24"/>
  <c r="C1797" i="24"/>
  <c r="D1796" i="24"/>
  <c r="C1796" i="24"/>
  <c r="D1795" i="24"/>
  <c r="C1795" i="24"/>
  <c r="D1794" i="24"/>
  <c r="C1794" i="24"/>
  <c r="D1793" i="24"/>
  <c r="C1793" i="24"/>
  <c r="D1792" i="24"/>
  <c r="C1792" i="24"/>
  <c r="D1791" i="24"/>
  <c r="C1791" i="24"/>
  <c r="D1790" i="24"/>
  <c r="C1790" i="24"/>
  <c r="D1789" i="24"/>
  <c r="C1789" i="24"/>
  <c r="D1788" i="24"/>
  <c r="C1788" i="24"/>
  <c r="D1787" i="24"/>
  <c r="C1787" i="24"/>
  <c r="D1786" i="24"/>
  <c r="C1786" i="24"/>
  <c r="D1785" i="24"/>
  <c r="C1785" i="24"/>
  <c r="D1784" i="24"/>
  <c r="C1784" i="24"/>
  <c r="D1783" i="24"/>
  <c r="C1783" i="24"/>
  <c r="D1782" i="24"/>
  <c r="C1782" i="24"/>
  <c r="D1781" i="24"/>
  <c r="C1781" i="24"/>
  <c r="D1780" i="24"/>
  <c r="C1780" i="24"/>
  <c r="D1779" i="24"/>
  <c r="C1779" i="24"/>
  <c r="D1778" i="24"/>
  <c r="C1778" i="24"/>
  <c r="D1777" i="24"/>
  <c r="C1777" i="24"/>
  <c r="D1776" i="24"/>
  <c r="C1776" i="24"/>
  <c r="D1775" i="24"/>
  <c r="C1775" i="24"/>
  <c r="D1774" i="24"/>
  <c r="C1774" i="24"/>
  <c r="D1773" i="24"/>
  <c r="C1773" i="24"/>
  <c r="D1772" i="24"/>
  <c r="C1772" i="24"/>
  <c r="D1771" i="24"/>
  <c r="C1771" i="24"/>
  <c r="D1770" i="24"/>
  <c r="C1770" i="24"/>
  <c r="D1769" i="24"/>
  <c r="C1769" i="24"/>
  <c r="D1768" i="24"/>
  <c r="C1768" i="24"/>
  <c r="D1767" i="24"/>
  <c r="C1767" i="24"/>
  <c r="D1766" i="24"/>
  <c r="C1766" i="24"/>
  <c r="D1765" i="24"/>
  <c r="C1765" i="24"/>
  <c r="D1764" i="24"/>
  <c r="C1764" i="24"/>
  <c r="D1763" i="24"/>
  <c r="C1763" i="24"/>
  <c r="D1762" i="24"/>
  <c r="C1762" i="24"/>
  <c r="D1761" i="24"/>
  <c r="C1761" i="24"/>
  <c r="D1760" i="24"/>
  <c r="C1760" i="24"/>
  <c r="D1759" i="24"/>
  <c r="C1759" i="24"/>
  <c r="D1758" i="24"/>
  <c r="C1758" i="24"/>
  <c r="D1757" i="24"/>
  <c r="C1757" i="24"/>
  <c r="D1756" i="24"/>
  <c r="C1756" i="24"/>
  <c r="D1755" i="24"/>
  <c r="C1755" i="24"/>
  <c r="D1754" i="24"/>
  <c r="C1754" i="24"/>
  <c r="D1753" i="24"/>
  <c r="C1753" i="24"/>
  <c r="D1752" i="24"/>
  <c r="C1752" i="24"/>
  <c r="D1751" i="24"/>
  <c r="C1751" i="24"/>
  <c r="D1750" i="24"/>
  <c r="C1750" i="24"/>
  <c r="D1749" i="24"/>
  <c r="C1749" i="24"/>
  <c r="D1748" i="24"/>
  <c r="C1748" i="24"/>
  <c r="D1747" i="24"/>
  <c r="C1747" i="24"/>
  <c r="D1746" i="24"/>
  <c r="C1746" i="24"/>
  <c r="D1745" i="24"/>
  <c r="C1745" i="24"/>
  <c r="D1744" i="24"/>
  <c r="C1744" i="24"/>
  <c r="D1743" i="24"/>
  <c r="C1743" i="24"/>
  <c r="D1742" i="24"/>
  <c r="C1742" i="24"/>
  <c r="D1741" i="24"/>
  <c r="C1741" i="24"/>
  <c r="D1740" i="24"/>
  <c r="C1740" i="24"/>
  <c r="D1739" i="24"/>
  <c r="C1739" i="24"/>
  <c r="D1738" i="24"/>
  <c r="C1738" i="24"/>
  <c r="D1737" i="24"/>
  <c r="C1737" i="24"/>
  <c r="D1736" i="24"/>
  <c r="C1736" i="24"/>
  <c r="D1735" i="24"/>
  <c r="C1735" i="24"/>
  <c r="D1734" i="24"/>
  <c r="C1734" i="24"/>
  <c r="D1733" i="24"/>
  <c r="C1733" i="24"/>
  <c r="D1732" i="24"/>
  <c r="C1732" i="24"/>
  <c r="D1731" i="24"/>
  <c r="C1731" i="24"/>
  <c r="D1730" i="24"/>
  <c r="C1730" i="24"/>
  <c r="D1729" i="24"/>
  <c r="C1729" i="24"/>
  <c r="D1728" i="24"/>
  <c r="C1728" i="24"/>
  <c r="D1727" i="24"/>
  <c r="C1727" i="24"/>
  <c r="D1726" i="24"/>
  <c r="C1726" i="24"/>
  <c r="D1725" i="24"/>
  <c r="C1725" i="24"/>
  <c r="D1724" i="24"/>
  <c r="C1724" i="24"/>
  <c r="D1723" i="24"/>
  <c r="C1723" i="24"/>
  <c r="D1722" i="24"/>
  <c r="C1722" i="24"/>
  <c r="D1721" i="24"/>
  <c r="C1721" i="24"/>
  <c r="D1720" i="24"/>
  <c r="C1720" i="24"/>
  <c r="D1719" i="24"/>
  <c r="C1719" i="24"/>
  <c r="D1718" i="24"/>
  <c r="C1718" i="24"/>
  <c r="D1717" i="24"/>
  <c r="C1717" i="24"/>
  <c r="D1716" i="24"/>
  <c r="C1716" i="24"/>
  <c r="D1715" i="24"/>
  <c r="C1715" i="24"/>
  <c r="D1714" i="24"/>
  <c r="C1714" i="24"/>
  <c r="D1713" i="24"/>
  <c r="C1713" i="24"/>
  <c r="D1712" i="24"/>
  <c r="C1712" i="24"/>
  <c r="D1711" i="24"/>
  <c r="C1711" i="24"/>
  <c r="D1710" i="24"/>
  <c r="C1710" i="24"/>
  <c r="D1709" i="24"/>
  <c r="C1709" i="24"/>
  <c r="D1708" i="24"/>
  <c r="C1708" i="24"/>
  <c r="D1707" i="24"/>
  <c r="C1707" i="24"/>
  <c r="D1706" i="24"/>
  <c r="C1706" i="24"/>
  <c r="D1705" i="24"/>
  <c r="C1705" i="24"/>
  <c r="D1704" i="24"/>
  <c r="C1704" i="24"/>
  <c r="D1703" i="24"/>
  <c r="C1703" i="24"/>
  <c r="D1702" i="24"/>
  <c r="C1702" i="24"/>
  <c r="D1701" i="24"/>
  <c r="C1701" i="24"/>
  <c r="D1700" i="24"/>
  <c r="C1700" i="24"/>
  <c r="D1699" i="24"/>
  <c r="C1699" i="24"/>
  <c r="D1698" i="24"/>
  <c r="C1698" i="24"/>
  <c r="D1697" i="24"/>
  <c r="C1697" i="24"/>
  <c r="D1696" i="24"/>
  <c r="C1696" i="24"/>
  <c r="D1695" i="24"/>
  <c r="C1695" i="24"/>
  <c r="D1694" i="24"/>
  <c r="C1694" i="24"/>
  <c r="D1693" i="24"/>
  <c r="C1693" i="24"/>
  <c r="D1692" i="24"/>
  <c r="C1692" i="24"/>
  <c r="D1691" i="24"/>
  <c r="C1691" i="24"/>
  <c r="D1690" i="24"/>
  <c r="C1690" i="24"/>
  <c r="D1689" i="24"/>
  <c r="C1689" i="24"/>
  <c r="D1688" i="24"/>
  <c r="C1688" i="24"/>
  <c r="D1687" i="24"/>
  <c r="C1687" i="24"/>
  <c r="D1686" i="24"/>
  <c r="C1686" i="24"/>
  <c r="D1685" i="24"/>
  <c r="C1685" i="24"/>
  <c r="D1684" i="24"/>
  <c r="C1684" i="24"/>
  <c r="D1683" i="24"/>
  <c r="C1683" i="24"/>
  <c r="D1682" i="24"/>
  <c r="C1682" i="24"/>
  <c r="D1681" i="24"/>
  <c r="C1681" i="24"/>
  <c r="D1680" i="24"/>
  <c r="C1680" i="24"/>
  <c r="D1679" i="24"/>
  <c r="C1679" i="24"/>
  <c r="D1678" i="24"/>
  <c r="C1678" i="24"/>
  <c r="D1677" i="24"/>
  <c r="C1677" i="24"/>
  <c r="D1676" i="24"/>
  <c r="C1676" i="24"/>
  <c r="D1675" i="24"/>
  <c r="C1675" i="24"/>
  <c r="D1674" i="24"/>
  <c r="C1674" i="24"/>
  <c r="D1673" i="24"/>
  <c r="C1673" i="24"/>
  <c r="D1672" i="24"/>
  <c r="C1672" i="24"/>
  <c r="D1671" i="24"/>
  <c r="C1671" i="24"/>
  <c r="D1670" i="24"/>
  <c r="C1670" i="24"/>
  <c r="D1669" i="24"/>
  <c r="C1669" i="24"/>
  <c r="D1668" i="24"/>
  <c r="C1668" i="24"/>
  <c r="D1667" i="24"/>
  <c r="C1667" i="24"/>
  <c r="D1666" i="24"/>
  <c r="C1666" i="24"/>
  <c r="D1665" i="24"/>
  <c r="C1665" i="24"/>
  <c r="D1664" i="24"/>
  <c r="C1664" i="24"/>
  <c r="D1663" i="24"/>
  <c r="C1663" i="24"/>
  <c r="D1662" i="24"/>
  <c r="C1662" i="24"/>
  <c r="D1661" i="24"/>
  <c r="C1661" i="24"/>
  <c r="D1660" i="24"/>
  <c r="C1660" i="24"/>
  <c r="D1659" i="24"/>
  <c r="C1659" i="24"/>
  <c r="D1658" i="24"/>
  <c r="C1658" i="24"/>
  <c r="D1657" i="24"/>
  <c r="C1657" i="24"/>
  <c r="D1656" i="24"/>
  <c r="C1656" i="24"/>
  <c r="D1655" i="24"/>
  <c r="C1655" i="24"/>
  <c r="D1654" i="24"/>
  <c r="C1654" i="24"/>
  <c r="D1653" i="24"/>
  <c r="C1653" i="24"/>
  <c r="D1652" i="24"/>
  <c r="C1652" i="24"/>
  <c r="D1651" i="24"/>
  <c r="C1651" i="24"/>
  <c r="D1650" i="24"/>
  <c r="C1650" i="24"/>
  <c r="D1649" i="24"/>
  <c r="C1649" i="24"/>
  <c r="D1648" i="24"/>
  <c r="C1648" i="24"/>
  <c r="D1647" i="24"/>
  <c r="C1647" i="24"/>
  <c r="D1646" i="24"/>
  <c r="C1646" i="24"/>
  <c r="D1645" i="24"/>
  <c r="C1645" i="24"/>
  <c r="D1644" i="24"/>
  <c r="C1644" i="24"/>
  <c r="D1643" i="24"/>
  <c r="C1643" i="24"/>
  <c r="D1642" i="24"/>
  <c r="C1642" i="24"/>
  <c r="D1641" i="24"/>
  <c r="C1641" i="24"/>
  <c r="D1640" i="24"/>
  <c r="C1640" i="24"/>
  <c r="D1639" i="24"/>
  <c r="C1639" i="24"/>
  <c r="D1638" i="24"/>
  <c r="C1638" i="24"/>
  <c r="D1637" i="24"/>
  <c r="C1637" i="24"/>
  <c r="D1636" i="24"/>
  <c r="C1636" i="24"/>
  <c r="D1635" i="24"/>
  <c r="C1635" i="24"/>
  <c r="D1634" i="24"/>
  <c r="C1634" i="24"/>
  <c r="D1633" i="24"/>
  <c r="C1633" i="24"/>
  <c r="D1632" i="24"/>
  <c r="C1632" i="24"/>
  <c r="D1631" i="24"/>
  <c r="C1631" i="24"/>
  <c r="D1630" i="24"/>
  <c r="C1630" i="24"/>
  <c r="D1629" i="24"/>
  <c r="C1629" i="24"/>
  <c r="D1628" i="24"/>
  <c r="C1628" i="24"/>
  <c r="D1627" i="24"/>
  <c r="C1627" i="24"/>
  <c r="D1626" i="24"/>
  <c r="C1626" i="24"/>
  <c r="D1625" i="24"/>
  <c r="C1625" i="24"/>
  <c r="D1624" i="24"/>
  <c r="C1624" i="24"/>
  <c r="D1623" i="24"/>
  <c r="C1623" i="24"/>
  <c r="D1622" i="24"/>
  <c r="C1622" i="24"/>
  <c r="D1621" i="24"/>
  <c r="C1621" i="24"/>
  <c r="D1620" i="24"/>
  <c r="C1620" i="24"/>
  <c r="D1619" i="24"/>
  <c r="C1619" i="24"/>
  <c r="D1618" i="24"/>
  <c r="C1618" i="24"/>
  <c r="D1617" i="24"/>
  <c r="C1617" i="24"/>
  <c r="D1616" i="24"/>
  <c r="C1616" i="24"/>
  <c r="D1615" i="24"/>
  <c r="C1615" i="24"/>
  <c r="D1614" i="24"/>
  <c r="C1614" i="24"/>
  <c r="D1613" i="24"/>
  <c r="C1613" i="24"/>
  <c r="D1612" i="24"/>
  <c r="C1612" i="24"/>
  <c r="D1611" i="24"/>
  <c r="C1611" i="24"/>
  <c r="D1610" i="24"/>
  <c r="C1610" i="24"/>
  <c r="D1609" i="24"/>
  <c r="C1609" i="24"/>
  <c r="D1608" i="24"/>
  <c r="C1608" i="24"/>
  <c r="D1607" i="24"/>
  <c r="C1607" i="24"/>
  <c r="D1606" i="24"/>
  <c r="C1606" i="24"/>
  <c r="D1605" i="24"/>
  <c r="C1605" i="24"/>
  <c r="D1604" i="24"/>
  <c r="C1604" i="24"/>
  <c r="D1603" i="24"/>
  <c r="C1603" i="24"/>
  <c r="D1602" i="24"/>
  <c r="C1602" i="24"/>
  <c r="D1601" i="24"/>
  <c r="C1601" i="24"/>
  <c r="D1600" i="24"/>
  <c r="C1600" i="24"/>
  <c r="D1599" i="24"/>
  <c r="C1599" i="24"/>
  <c r="D1598" i="24"/>
  <c r="C1598" i="24"/>
  <c r="D1597" i="24"/>
  <c r="C1597" i="24"/>
  <c r="D1596" i="24"/>
  <c r="C1596" i="24"/>
  <c r="D1595" i="24"/>
  <c r="C1595" i="24"/>
  <c r="D1594" i="24"/>
  <c r="C1594" i="24"/>
  <c r="D1593" i="24"/>
  <c r="C1593" i="24"/>
  <c r="D1592" i="24"/>
  <c r="C1592" i="24"/>
  <c r="D1591" i="24"/>
  <c r="C1591" i="24"/>
  <c r="D1590" i="24"/>
  <c r="C1590" i="24"/>
  <c r="D1589" i="24"/>
  <c r="C1589" i="24"/>
  <c r="D1588" i="24"/>
  <c r="C1588" i="24"/>
  <c r="D1587" i="24"/>
  <c r="C1587" i="24"/>
  <c r="D1586" i="24"/>
  <c r="C1586" i="24"/>
  <c r="D1585" i="24"/>
  <c r="C1585" i="24"/>
  <c r="D1584" i="24"/>
  <c r="C1584" i="24"/>
  <c r="D1583" i="24"/>
  <c r="C1583" i="24"/>
  <c r="D1582" i="24"/>
  <c r="C1582" i="24"/>
  <c r="D1581" i="24"/>
  <c r="C1581" i="24"/>
  <c r="D1580" i="24"/>
  <c r="C1580" i="24"/>
  <c r="D1579" i="24"/>
  <c r="C1579" i="24"/>
  <c r="D1578" i="24"/>
  <c r="C1578" i="24"/>
  <c r="D1577" i="24"/>
  <c r="C1577" i="24"/>
  <c r="D1576" i="24"/>
  <c r="C1576" i="24"/>
  <c r="D1575" i="24"/>
  <c r="C1575" i="24"/>
  <c r="D1574" i="24"/>
  <c r="C1574" i="24"/>
  <c r="D1573" i="24"/>
  <c r="C1573" i="24"/>
  <c r="D1572" i="24"/>
  <c r="C1572" i="24"/>
  <c r="D1571" i="24"/>
  <c r="C1571" i="24"/>
  <c r="D1570" i="24"/>
  <c r="C1570" i="24"/>
  <c r="D1569" i="24"/>
  <c r="C1569" i="24"/>
  <c r="D1568" i="24"/>
  <c r="C1568" i="24"/>
  <c r="D1567" i="24"/>
  <c r="C1567" i="24"/>
  <c r="D1566" i="24"/>
  <c r="C1566" i="24"/>
  <c r="D1565" i="24"/>
  <c r="C1565" i="24"/>
  <c r="D1564" i="24"/>
  <c r="C1564" i="24"/>
  <c r="D1563" i="24"/>
  <c r="C1563" i="24"/>
  <c r="D1562" i="24"/>
  <c r="C1562" i="24"/>
  <c r="D1561" i="24"/>
  <c r="C1561" i="24"/>
  <c r="D1560" i="24"/>
  <c r="C1560" i="24"/>
  <c r="D1559" i="24"/>
  <c r="C1559" i="24"/>
  <c r="D1558" i="24"/>
  <c r="C1558" i="24"/>
  <c r="D1557" i="24"/>
  <c r="C1557" i="24"/>
  <c r="D1556" i="24"/>
  <c r="C1556" i="24"/>
  <c r="D1555" i="24"/>
  <c r="C1555" i="24"/>
  <c r="D1554" i="24"/>
  <c r="C1554" i="24"/>
  <c r="D1553" i="24"/>
  <c r="C1553" i="24"/>
  <c r="D1552" i="24"/>
  <c r="C1552" i="24"/>
  <c r="D1551" i="24"/>
  <c r="C1551" i="24"/>
  <c r="D1550" i="24"/>
  <c r="C1550" i="24"/>
  <c r="D1549" i="24"/>
  <c r="C1549" i="24"/>
  <c r="D1548" i="24"/>
  <c r="C1548" i="24"/>
  <c r="D1547" i="24"/>
  <c r="C1547" i="24"/>
  <c r="D1546" i="24"/>
  <c r="C1546" i="24"/>
  <c r="D1545" i="24"/>
  <c r="C1545" i="24"/>
  <c r="D1544" i="24"/>
  <c r="C1544" i="24"/>
  <c r="D1543" i="24"/>
  <c r="C1543" i="24"/>
  <c r="D1542" i="24"/>
  <c r="C1542" i="24"/>
  <c r="D1541" i="24"/>
  <c r="C1541" i="24"/>
  <c r="D1540" i="24"/>
  <c r="C1540" i="24"/>
  <c r="D1539" i="24"/>
  <c r="C1539" i="24"/>
  <c r="D1538" i="24"/>
  <c r="C1538" i="24"/>
  <c r="D1537" i="24"/>
  <c r="C1537" i="24"/>
  <c r="D1536" i="24"/>
  <c r="C1536" i="24"/>
  <c r="D1535" i="24"/>
  <c r="C1535" i="24"/>
  <c r="D1534" i="24"/>
  <c r="C1534" i="24"/>
  <c r="D1533" i="24"/>
  <c r="C1533" i="24"/>
  <c r="D1532" i="24"/>
  <c r="C1532" i="24"/>
  <c r="D1531" i="24"/>
  <c r="C1531" i="24"/>
  <c r="D1530" i="24"/>
  <c r="C1530" i="24"/>
  <c r="D1529" i="24"/>
  <c r="C1529" i="24"/>
  <c r="D1528" i="24"/>
  <c r="C1528" i="24"/>
  <c r="D1527" i="24"/>
  <c r="C1527" i="24"/>
  <c r="D1526" i="24"/>
  <c r="C1526" i="24"/>
  <c r="D1525" i="24"/>
  <c r="C1525" i="24"/>
  <c r="D1524" i="24"/>
  <c r="C1524" i="24"/>
  <c r="D1523" i="24"/>
  <c r="C1523" i="24"/>
  <c r="D1522" i="24"/>
  <c r="C1522" i="24"/>
  <c r="D1521" i="24"/>
  <c r="C1521" i="24"/>
  <c r="D1520" i="24"/>
  <c r="C1520" i="24"/>
  <c r="D1519" i="24"/>
  <c r="C1519" i="24"/>
  <c r="D1518" i="24"/>
  <c r="C1518" i="24"/>
  <c r="D1517" i="24"/>
  <c r="C1517" i="24"/>
  <c r="D1516" i="24"/>
  <c r="C1516" i="24"/>
  <c r="D1515" i="24"/>
  <c r="C1515" i="24"/>
  <c r="D1514" i="24"/>
  <c r="C1514" i="24"/>
  <c r="D1513" i="24"/>
  <c r="C1513" i="24"/>
  <c r="D1512" i="24"/>
  <c r="C1512" i="24"/>
  <c r="D1511" i="24"/>
  <c r="C1511" i="24"/>
  <c r="D1510" i="24"/>
  <c r="C1510" i="24"/>
  <c r="D1509" i="24"/>
  <c r="C1509" i="24"/>
  <c r="D1508" i="24"/>
  <c r="C1508" i="24"/>
  <c r="D1507" i="24"/>
  <c r="C1507" i="24"/>
  <c r="D1506" i="24"/>
  <c r="C1506" i="24"/>
  <c r="D1505" i="24"/>
  <c r="C1505" i="24"/>
  <c r="D1504" i="24"/>
  <c r="C1504" i="24"/>
  <c r="D1503" i="24"/>
  <c r="C1503" i="24"/>
  <c r="D1502" i="24"/>
  <c r="C1502" i="24"/>
  <c r="D1501" i="24"/>
  <c r="C1501" i="24"/>
  <c r="D1500" i="24"/>
  <c r="C1500" i="24"/>
  <c r="D1499" i="24"/>
  <c r="C1499" i="24"/>
  <c r="D1498" i="24"/>
  <c r="C1498" i="24"/>
  <c r="D1497" i="24"/>
  <c r="C1497" i="24"/>
  <c r="D1496" i="24"/>
  <c r="C1496" i="24"/>
  <c r="D1495" i="24"/>
  <c r="C1495" i="24"/>
  <c r="D1494" i="24"/>
  <c r="C1494" i="24"/>
  <c r="D1493" i="24"/>
  <c r="C1493" i="24"/>
  <c r="D1492" i="24"/>
  <c r="C1492" i="24"/>
  <c r="D1491" i="24"/>
  <c r="C1491" i="24"/>
  <c r="D1490" i="24"/>
  <c r="C1490" i="24"/>
  <c r="D1489" i="24"/>
  <c r="C1489" i="24"/>
  <c r="D1488" i="24"/>
  <c r="C1488" i="24"/>
  <c r="D1487" i="24"/>
  <c r="C1487" i="24"/>
  <c r="D1486" i="24"/>
  <c r="C1486" i="24"/>
  <c r="D1485" i="24"/>
  <c r="C1485" i="24"/>
  <c r="D1484" i="24"/>
  <c r="C1484" i="24"/>
  <c r="D1483" i="24"/>
  <c r="C1483" i="24"/>
  <c r="D1482" i="24"/>
  <c r="C1482" i="24"/>
  <c r="D1481" i="24"/>
  <c r="C1481" i="24"/>
  <c r="D1480" i="24"/>
  <c r="C1480" i="24"/>
  <c r="D1479" i="24"/>
  <c r="C1479" i="24"/>
  <c r="D1478" i="24"/>
  <c r="C1478" i="24"/>
  <c r="D1477" i="24"/>
  <c r="C1477" i="24"/>
  <c r="D1476" i="24"/>
  <c r="C1476" i="24"/>
  <c r="D1475" i="24"/>
  <c r="C1475" i="24"/>
  <c r="D1474" i="24"/>
  <c r="C1474" i="24"/>
  <c r="D1473" i="24"/>
  <c r="C1473" i="24"/>
  <c r="D1472" i="24"/>
  <c r="C1472" i="24"/>
  <c r="D1471" i="24"/>
  <c r="C1471" i="24"/>
  <c r="D1470" i="24"/>
  <c r="C1470" i="24"/>
  <c r="D1469" i="24"/>
  <c r="C1469" i="24"/>
  <c r="D1468" i="24"/>
  <c r="C1468" i="24"/>
  <c r="D1467" i="24"/>
  <c r="C1467" i="24"/>
  <c r="D1466" i="24"/>
  <c r="C1466" i="24"/>
  <c r="D1465" i="24"/>
  <c r="C1465" i="24"/>
  <c r="D1464" i="24"/>
  <c r="C1464" i="24"/>
  <c r="D1463" i="24"/>
  <c r="C1463" i="24"/>
  <c r="D1462" i="24"/>
  <c r="C1462" i="24"/>
  <c r="D1461" i="24"/>
  <c r="C1461" i="24"/>
  <c r="D1460" i="24"/>
  <c r="C1460" i="24"/>
  <c r="D1459" i="24"/>
  <c r="C1459" i="24"/>
  <c r="D1458" i="24"/>
  <c r="C1458" i="24"/>
  <c r="D1457" i="24"/>
  <c r="C1457" i="24"/>
  <c r="D1456" i="24"/>
  <c r="C1456" i="24"/>
  <c r="D1455" i="24"/>
  <c r="C1455" i="24"/>
  <c r="D1454" i="24"/>
  <c r="C1454" i="24"/>
  <c r="D1453" i="24"/>
  <c r="C1453" i="24"/>
  <c r="D1452" i="24"/>
  <c r="C1452" i="24"/>
  <c r="D1451" i="24"/>
  <c r="C1451" i="24"/>
  <c r="D1450" i="24"/>
  <c r="C1450" i="24"/>
  <c r="D1449" i="24"/>
  <c r="C1449" i="24"/>
  <c r="D1448" i="24"/>
  <c r="C1448" i="24"/>
  <c r="D1447" i="24"/>
  <c r="C1447" i="24"/>
  <c r="D1446" i="24"/>
  <c r="C1446" i="24"/>
  <c r="D1445" i="24"/>
  <c r="C1445" i="24"/>
  <c r="D1444" i="24"/>
  <c r="C1444" i="24"/>
  <c r="D1443" i="24"/>
  <c r="C1443" i="24"/>
  <c r="D1442" i="24"/>
  <c r="C1442" i="24"/>
  <c r="D1441" i="24"/>
  <c r="C1441" i="24"/>
  <c r="D1440" i="24"/>
  <c r="C1440" i="24"/>
  <c r="D1439" i="24"/>
  <c r="C1439" i="24"/>
  <c r="D1438" i="24"/>
  <c r="C1438" i="24"/>
  <c r="D1437" i="24"/>
  <c r="C1437" i="24"/>
  <c r="D1436" i="24"/>
  <c r="C1436" i="24"/>
  <c r="D1435" i="24"/>
  <c r="C1435" i="24"/>
  <c r="D1434" i="24"/>
  <c r="C1434" i="24"/>
  <c r="D1433" i="24"/>
  <c r="C1433" i="24"/>
  <c r="D1432" i="24"/>
  <c r="C1432" i="24"/>
  <c r="D1431" i="24"/>
  <c r="C1431" i="24"/>
  <c r="D1430" i="24"/>
  <c r="C1430" i="24"/>
  <c r="D1429" i="24"/>
  <c r="C1429" i="24"/>
  <c r="D1428" i="24"/>
  <c r="C1428" i="24"/>
  <c r="D1427" i="24"/>
  <c r="C1427" i="24"/>
  <c r="D1426" i="24"/>
  <c r="C1426" i="24"/>
  <c r="D1425" i="24"/>
  <c r="C1425" i="24"/>
  <c r="D1424" i="24"/>
  <c r="C1424" i="24"/>
  <c r="D1423" i="24"/>
  <c r="C1423" i="24"/>
  <c r="D1422" i="24"/>
  <c r="C1422" i="24"/>
  <c r="D1421" i="24"/>
  <c r="C1421" i="24"/>
  <c r="D1420" i="24"/>
  <c r="C1420" i="24"/>
  <c r="D1419" i="24"/>
  <c r="C1419" i="24"/>
  <c r="D1418" i="24"/>
  <c r="C1418" i="24"/>
  <c r="D1417" i="24"/>
  <c r="C1417" i="24"/>
  <c r="D1416" i="24"/>
  <c r="C1416" i="24"/>
  <c r="D1415" i="24"/>
  <c r="C1415" i="24"/>
  <c r="D1414" i="24"/>
  <c r="C1414" i="24"/>
  <c r="D1413" i="24"/>
  <c r="C1413" i="24"/>
  <c r="D1412" i="24"/>
  <c r="C1412" i="24"/>
  <c r="D1411" i="24"/>
  <c r="C1411" i="24"/>
  <c r="D1410" i="24"/>
  <c r="C1410" i="24"/>
  <c r="D1409" i="24"/>
  <c r="C1409" i="24"/>
  <c r="D1408" i="24"/>
  <c r="C1408" i="24"/>
  <c r="D1407" i="24"/>
  <c r="C1407" i="24"/>
  <c r="D1406" i="24"/>
  <c r="C1406" i="24"/>
  <c r="D1405" i="24"/>
  <c r="C1405" i="24"/>
  <c r="D1404" i="24"/>
  <c r="C1404" i="24"/>
  <c r="D1403" i="24"/>
  <c r="C1403" i="24"/>
  <c r="D1402" i="24"/>
  <c r="C1402" i="24"/>
  <c r="D1401" i="24"/>
  <c r="C1401" i="24"/>
  <c r="D1400" i="24"/>
  <c r="C1400" i="24"/>
  <c r="D1399" i="24"/>
  <c r="C1399" i="24"/>
  <c r="D1398" i="24"/>
  <c r="C1398" i="24"/>
  <c r="D1397" i="24"/>
  <c r="C1397" i="24"/>
  <c r="D1396" i="24"/>
  <c r="C1396" i="24"/>
  <c r="D1395" i="24"/>
  <c r="C1395" i="24"/>
  <c r="D1394" i="24"/>
  <c r="C1394" i="24"/>
  <c r="D1393" i="24"/>
  <c r="C1393" i="24"/>
  <c r="D1392" i="24"/>
  <c r="C1392" i="24"/>
  <c r="D1391" i="24"/>
  <c r="C1391" i="24"/>
  <c r="D1390" i="24"/>
  <c r="C1390" i="24"/>
  <c r="D1389" i="24"/>
  <c r="C1389" i="24"/>
  <c r="D1388" i="24"/>
  <c r="C1388" i="24"/>
  <c r="D1387" i="24"/>
  <c r="C1387" i="24"/>
  <c r="D1386" i="24"/>
  <c r="C1386" i="24"/>
  <c r="D1385" i="24"/>
  <c r="C1385" i="24"/>
  <c r="D1384" i="24"/>
  <c r="C1384" i="24"/>
  <c r="D1383" i="24"/>
  <c r="C1383" i="24"/>
  <c r="D1382" i="24"/>
  <c r="C1382" i="24"/>
  <c r="D1381" i="24"/>
  <c r="C1381" i="24"/>
  <c r="D1380" i="24"/>
  <c r="C1380" i="24"/>
  <c r="D1379" i="24"/>
  <c r="C1379" i="24"/>
  <c r="D1378" i="24"/>
  <c r="C1378" i="24"/>
  <c r="D1377" i="24"/>
  <c r="C1377" i="24"/>
  <c r="D1376" i="24"/>
  <c r="C1376" i="24"/>
  <c r="D1375" i="24"/>
  <c r="C1375" i="24"/>
  <c r="D1374" i="24"/>
  <c r="C1374" i="24"/>
  <c r="D1373" i="24"/>
  <c r="C1373" i="24"/>
  <c r="D1372" i="24"/>
  <c r="C1372" i="24"/>
  <c r="D1371" i="24"/>
  <c r="C1371" i="24"/>
  <c r="D1370" i="24"/>
  <c r="C1370" i="24"/>
  <c r="D1369" i="24"/>
  <c r="C1369" i="24"/>
  <c r="D1368" i="24"/>
  <c r="C1368" i="24"/>
  <c r="D1367" i="24"/>
  <c r="C1367" i="24"/>
  <c r="D1366" i="24"/>
  <c r="C1366" i="24"/>
  <c r="D1365" i="24"/>
  <c r="C1365" i="24"/>
  <c r="D1364" i="24"/>
  <c r="C1364" i="24"/>
  <c r="D1363" i="24"/>
  <c r="C1363" i="24"/>
  <c r="D1362" i="24"/>
  <c r="C1362" i="24"/>
  <c r="D1361" i="24"/>
  <c r="C1361" i="24"/>
  <c r="D1360" i="24"/>
  <c r="C1360" i="24"/>
  <c r="D1359" i="24"/>
  <c r="C1359" i="24"/>
  <c r="D1358" i="24"/>
  <c r="C1358" i="24"/>
  <c r="C1357" i="24"/>
  <c r="D1356" i="24"/>
  <c r="D1357" i="24" s="1"/>
  <c r="C1356" i="24"/>
  <c r="D1355" i="24"/>
  <c r="C1355" i="24"/>
  <c r="D1354" i="24"/>
  <c r="C1354" i="24"/>
  <c r="D1353" i="24"/>
  <c r="C1353" i="24"/>
  <c r="D1352" i="24"/>
  <c r="C1352" i="24"/>
  <c r="D1351" i="24"/>
  <c r="C1351" i="24"/>
  <c r="D1350" i="24"/>
  <c r="C1350" i="24"/>
  <c r="D1349" i="24"/>
  <c r="C1349" i="24"/>
  <c r="D1348" i="24"/>
  <c r="C1348" i="24"/>
  <c r="D1347" i="24"/>
  <c r="C1347" i="24"/>
  <c r="D1346" i="24"/>
  <c r="C1346" i="24"/>
  <c r="D1345" i="24"/>
  <c r="C1345" i="24"/>
  <c r="D1344" i="24"/>
  <c r="C1344" i="24"/>
  <c r="D1343" i="24"/>
  <c r="C1343" i="24"/>
  <c r="D1342" i="24"/>
  <c r="C1342" i="24"/>
  <c r="D1341" i="24"/>
  <c r="C1341" i="24"/>
  <c r="D1340" i="24"/>
  <c r="C1340" i="24"/>
  <c r="D1339" i="24"/>
  <c r="C1339" i="24"/>
  <c r="D1338" i="24"/>
  <c r="C1338" i="24"/>
  <c r="D1337" i="24"/>
  <c r="C1337" i="24"/>
  <c r="D1336" i="24"/>
  <c r="C1336" i="24"/>
  <c r="D1335" i="24"/>
  <c r="C1335" i="24"/>
  <c r="D1334" i="24"/>
  <c r="C1334" i="24"/>
  <c r="D1333" i="24"/>
  <c r="C1333" i="24"/>
  <c r="D1332" i="24"/>
  <c r="C1332" i="24"/>
  <c r="D1331" i="24"/>
  <c r="C1331" i="24"/>
  <c r="D1330" i="24"/>
  <c r="C1330" i="24"/>
  <c r="D1329" i="24"/>
  <c r="C1329" i="24"/>
  <c r="D1328" i="24"/>
  <c r="C1328" i="24"/>
  <c r="D1327" i="24"/>
  <c r="C1327" i="24"/>
  <c r="D1326" i="24"/>
  <c r="C1326" i="24"/>
  <c r="D1325" i="24"/>
  <c r="C1325" i="24"/>
  <c r="D1324" i="24"/>
  <c r="C1324" i="24"/>
  <c r="D1323" i="24"/>
  <c r="C1323" i="24"/>
  <c r="D1322" i="24"/>
  <c r="C1322" i="24"/>
  <c r="D1321" i="24"/>
  <c r="C1321" i="24"/>
  <c r="D1320" i="24"/>
  <c r="C1320" i="24"/>
  <c r="D1319" i="24"/>
  <c r="C1319" i="24"/>
  <c r="D1318" i="24"/>
  <c r="C1318" i="24"/>
  <c r="D1317" i="24"/>
  <c r="C1317" i="24"/>
  <c r="D1316" i="24"/>
  <c r="C1316" i="24"/>
  <c r="D1315" i="24"/>
  <c r="C1315" i="24"/>
  <c r="D1314" i="24"/>
  <c r="C1314" i="24"/>
  <c r="D1313" i="24"/>
  <c r="C1313" i="24"/>
  <c r="D1312" i="24"/>
  <c r="C1312" i="24"/>
  <c r="D1311" i="24"/>
  <c r="C1311" i="24"/>
  <c r="D1310" i="24"/>
  <c r="C1310" i="24"/>
  <c r="D1309" i="24"/>
  <c r="C1309" i="24"/>
  <c r="D1308" i="24"/>
  <c r="C1308" i="24"/>
  <c r="D1307" i="24"/>
  <c r="C1307" i="24"/>
  <c r="D1306" i="24"/>
  <c r="C1306" i="24"/>
  <c r="D1305" i="24"/>
  <c r="C1305" i="24"/>
  <c r="D1304" i="24"/>
  <c r="C1304" i="24"/>
  <c r="D1303" i="24"/>
  <c r="C1303" i="24"/>
  <c r="D1302" i="24"/>
  <c r="C1302" i="24"/>
  <c r="D1301" i="24"/>
  <c r="C1301" i="24"/>
  <c r="D1300" i="24"/>
  <c r="C1300" i="24"/>
  <c r="D1299" i="24"/>
  <c r="C1299" i="24"/>
  <c r="D1298" i="24"/>
  <c r="C1298" i="24"/>
  <c r="D1297" i="24"/>
  <c r="C1297" i="24"/>
  <c r="D1296" i="24"/>
  <c r="C1296" i="24"/>
  <c r="D1295" i="24"/>
  <c r="C1295" i="24"/>
  <c r="D1294" i="24"/>
  <c r="C1294" i="24"/>
  <c r="D1293" i="24"/>
  <c r="C1293" i="24"/>
  <c r="D1292" i="24"/>
  <c r="C1292" i="24"/>
  <c r="D1291" i="24"/>
  <c r="C1291" i="24"/>
  <c r="D1290" i="24"/>
  <c r="C1290" i="24"/>
  <c r="D1289" i="24"/>
  <c r="C1289" i="24"/>
  <c r="D1288" i="24"/>
  <c r="C1288" i="24"/>
  <c r="D1287" i="24"/>
  <c r="C1287" i="24"/>
  <c r="D1286" i="24"/>
  <c r="C1286" i="24"/>
  <c r="D1285" i="24"/>
  <c r="C1285" i="24"/>
  <c r="D1284" i="24"/>
  <c r="C1284" i="24"/>
  <c r="D1283" i="24"/>
  <c r="C1283" i="24"/>
  <c r="D1282" i="24"/>
  <c r="C1282" i="24"/>
  <c r="D1281" i="24"/>
  <c r="C1281" i="24"/>
  <c r="D1280" i="24"/>
  <c r="C1280" i="24"/>
  <c r="D1279" i="24"/>
  <c r="C1279" i="24"/>
  <c r="D1278" i="24"/>
  <c r="C1278" i="24"/>
  <c r="D1277" i="24"/>
  <c r="C1277" i="24"/>
  <c r="D1276" i="24"/>
  <c r="C1276" i="24"/>
  <c r="D1275" i="24"/>
  <c r="C1275" i="24"/>
  <c r="D1274" i="24"/>
  <c r="C1274" i="24"/>
  <c r="D1273" i="24"/>
  <c r="C1273" i="24"/>
  <c r="D1272" i="24"/>
  <c r="C1272" i="24"/>
  <c r="D1271" i="24"/>
  <c r="C1271" i="24"/>
  <c r="D1270" i="24"/>
  <c r="C1270" i="24"/>
  <c r="D1269" i="24"/>
  <c r="C1269" i="24"/>
  <c r="D1268" i="24"/>
  <c r="C1268" i="24"/>
  <c r="D1267" i="24"/>
  <c r="C1267" i="24"/>
  <c r="D1266" i="24"/>
  <c r="C1266" i="24"/>
  <c r="D1265" i="24"/>
  <c r="C1265" i="24"/>
  <c r="D1264" i="24"/>
  <c r="C1264" i="24"/>
  <c r="D1263" i="24"/>
  <c r="C1263" i="24"/>
  <c r="D1262" i="24"/>
  <c r="C1262" i="24"/>
  <c r="D1261" i="24"/>
  <c r="C1261" i="24"/>
  <c r="D1260" i="24"/>
  <c r="C1260" i="24"/>
  <c r="D1259" i="24"/>
  <c r="C1259" i="24"/>
  <c r="D1258" i="24"/>
  <c r="C1258" i="24"/>
  <c r="D1257" i="24"/>
  <c r="C1257" i="24"/>
  <c r="D1256" i="24"/>
  <c r="C1256" i="24"/>
  <c r="D1255" i="24"/>
  <c r="C1255" i="24"/>
  <c r="D1254" i="24"/>
  <c r="C1254" i="24"/>
  <c r="D1253" i="24"/>
  <c r="C1253" i="24"/>
  <c r="D1252" i="24"/>
  <c r="C1252" i="24"/>
  <c r="D1251" i="24"/>
  <c r="C1251" i="24"/>
  <c r="D1250" i="24"/>
  <c r="C1250" i="24"/>
  <c r="D1249" i="24"/>
  <c r="C1249" i="24"/>
  <c r="D1248" i="24"/>
  <c r="C1248" i="24"/>
  <c r="D1247" i="24"/>
  <c r="C1247" i="24"/>
  <c r="D1246" i="24"/>
  <c r="C1246" i="24"/>
  <c r="D1245" i="24"/>
  <c r="C1245" i="24"/>
  <c r="D1244" i="24"/>
  <c r="C1244" i="24"/>
  <c r="D1243" i="24"/>
  <c r="C1243" i="24"/>
  <c r="D1242" i="24"/>
  <c r="C1242" i="24"/>
  <c r="D1241" i="24"/>
  <c r="C1241" i="24"/>
  <c r="D1240" i="24"/>
  <c r="C1240" i="24"/>
  <c r="D1239" i="24"/>
  <c r="C1239" i="24"/>
  <c r="D1238" i="24"/>
  <c r="C1238" i="24"/>
  <c r="D1237" i="24"/>
  <c r="C1237" i="24"/>
  <c r="D1236" i="24"/>
  <c r="C1236" i="24"/>
  <c r="D1235" i="24"/>
  <c r="C1235" i="24"/>
  <c r="D1234" i="24"/>
  <c r="C1234" i="24"/>
  <c r="D1233" i="24"/>
  <c r="C1233" i="24"/>
  <c r="D1232" i="24"/>
  <c r="C1232" i="24"/>
  <c r="D1231" i="24"/>
  <c r="C1231" i="24"/>
  <c r="D1230" i="24"/>
  <c r="C1230" i="24"/>
  <c r="D1229" i="24"/>
  <c r="C1229" i="24"/>
  <c r="D1228" i="24"/>
  <c r="C1228" i="24"/>
  <c r="D1227" i="24"/>
  <c r="C1227" i="24"/>
  <c r="D1226" i="24"/>
  <c r="C1226" i="24"/>
  <c r="D1225" i="24"/>
  <c r="C1225" i="24"/>
  <c r="D1224" i="24"/>
  <c r="C1224" i="24"/>
  <c r="D1223" i="24"/>
  <c r="C1223" i="24"/>
  <c r="D1222" i="24"/>
  <c r="C1222" i="24"/>
  <c r="D1221" i="24"/>
  <c r="C1221" i="24"/>
  <c r="D1220" i="24"/>
  <c r="C1220" i="24"/>
  <c r="D1219" i="24"/>
  <c r="C1219" i="24"/>
  <c r="D1218" i="24"/>
  <c r="C1218" i="24"/>
  <c r="D1217" i="24"/>
  <c r="C1217" i="24"/>
  <c r="D1216" i="24"/>
  <c r="C1216" i="24"/>
  <c r="D1215" i="24"/>
  <c r="C1215" i="24"/>
  <c r="D1214" i="24"/>
  <c r="C1214" i="24"/>
  <c r="D1213" i="24"/>
  <c r="C1213" i="24"/>
  <c r="D1212" i="24"/>
  <c r="C1212" i="24"/>
  <c r="D1211" i="24"/>
  <c r="C1211" i="24"/>
  <c r="D1210" i="24"/>
  <c r="C1210" i="24"/>
  <c r="D1209" i="24"/>
  <c r="C1209" i="24"/>
  <c r="D1208" i="24"/>
  <c r="C1208" i="24"/>
  <c r="D1207" i="24"/>
  <c r="C1207" i="24"/>
  <c r="D1206" i="24"/>
  <c r="C1206" i="24"/>
  <c r="D1205" i="24"/>
  <c r="C1205" i="24"/>
  <c r="D1204" i="24"/>
  <c r="C1204" i="24"/>
  <c r="D1203" i="24"/>
  <c r="C1203" i="24"/>
  <c r="D1202" i="24"/>
  <c r="C1202" i="24"/>
  <c r="D1201" i="24"/>
  <c r="C1201" i="24"/>
  <c r="D1200" i="24"/>
  <c r="C1200" i="24"/>
  <c r="D1199" i="24"/>
  <c r="C1199" i="24"/>
  <c r="D1198" i="24"/>
  <c r="C1198" i="24"/>
  <c r="D1197" i="24"/>
  <c r="C1197" i="24"/>
  <c r="D1196" i="24"/>
  <c r="C1196" i="24"/>
  <c r="D1195" i="24"/>
  <c r="C1195" i="24"/>
  <c r="D1194" i="24"/>
  <c r="C1194" i="24"/>
  <c r="D1193" i="24"/>
  <c r="C1193" i="24"/>
  <c r="D1192" i="24"/>
  <c r="C1192" i="24"/>
  <c r="D1191" i="24"/>
  <c r="C1191" i="24"/>
  <c r="D1190" i="24"/>
  <c r="C1190" i="24"/>
  <c r="D1189" i="24"/>
  <c r="C1189" i="24"/>
  <c r="D1188" i="24"/>
  <c r="C1188" i="24"/>
  <c r="D1187" i="24"/>
  <c r="C1187" i="24"/>
  <c r="D1186" i="24"/>
  <c r="C1186" i="24"/>
  <c r="D1185" i="24"/>
  <c r="C1185" i="24"/>
  <c r="D1184" i="24"/>
  <c r="C1184" i="24"/>
  <c r="D1183" i="24"/>
  <c r="C1183" i="24"/>
  <c r="D1182" i="24"/>
  <c r="C1182" i="24"/>
  <c r="D1181" i="24"/>
  <c r="C1181" i="24"/>
  <c r="D1180" i="24"/>
  <c r="C1180" i="24"/>
  <c r="D1179" i="24"/>
  <c r="C1179" i="24"/>
  <c r="D1178" i="24"/>
  <c r="C1178" i="24"/>
  <c r="D1177" i="24"/>
  <c r="C1177" i="24"/>
  <c r="D1176" i="24"/>
  <c r="C1176" i="24"/>
  <c r="D1175" i="24"/>
  <c r="C1175" i="24"/>
  <c r="D1174" i="24"/>
  <c r="C1174" i="24"/>
  <c r="D1173" i="24"/>
  <c r="C1173" i="24"/>
  <c r="D1172" i="24"/>
  <c r="C1172" i="24"/>
  <c r="D1171" i="24"/>
  <c r="C1171" i="24"/>
  <c r="D1170" i="24"/>
  <c r="C1170" i="24"/>
  <c r="D1169" i="24"/>
  <c r="C1169" i="24"/>
  <c r="D1168" i="24"/>
  <c r="C1168" i="24"/>
  <c r="D1167" i="24"/>
  <c r="C1167" i="24"/>
  <c r="D1166" i="24"/>
  <c r="C1166" i="24"/>
  <c r="D1165" i="24"/>
  <c r="C1165" i="24"/>
  <c r="D1164" i="24"/>
  <c r="C1164" i="24"/>
  <c r="D1163" i="24"/>
  <c r="C1163" i="24"/>
  <c r="D1162" i="24"/>
  <c r="C1162" i="24"/>
  <c r="D1161" i="24"/>
  <c r="C1161" i="24"/>
  <c r="D1160" i="24"/>
  <c r="C1160" i="24"/>
  <c r="D1159" i="24"/>
  <c r="C1159" i="24"/>
  <c r="D1158" i="24"/>
  <c r="C1158" i="24"/>
  <c r="D1157" i="24"/>
  <c r="C1157" i="24"/>
  <c r="D1156" i="24"/>
  <c r="C1156" i="24"/>
  <c r="D1155" i="24"/>
  <c r="C1155" i="24"/>
  <c r="D1154" i="24"/>
  <c r="C1154" i="24"/>
  <c r="D1153" i="24"/>
  <c r="C1153" i="24"/>
  <c r="D1152" i="24"/>
  <c r="C1152" i="24"/>
  <c r="D1151" i="24"/>
  <c r="C1151" i="24"/>
  <c r="D1150" i="24"/>
  <c r="C1150" i="24"/>
  <c r="D1149" i="24"/>
  <c r="C1149" i="24"/>
  <c r="D1148" i="24"/>
  <c r="C1148" i="24"/>
  <c r="D1147" i="24"/>
  <c r="C1147" i="24"/>
  <c r="D1146" i="24"/>
  <c r="C1146" i="24"/>
  <c r="D1145" i="24"/>
  <c r="C1145" i="24"/>
  <c r="D1144" i="24"/>
  <c r="C1144" i="24"/>
  <c r="D1143" i="24"/>
  <c r="C1143" i="24"/>
  <c r="D1142" i="24"/>
  <c r="C1142" i="24"/>
  <c r="D1141" i="24"/>
  <c r="C1141" i="24"/>
  <c r="D1140" i="24"/>
  <c r="C1140" i="24"/>
  <c r="D1139" i="24"/>
  <c r="C1139" i="24"/>
  <c r="D1138" i="24"/>
  <c r="C1138" i="24"/>
  <c r="D1137" i="24"/>
  <c r="C1137" i="24"/>
  <c r="D1136" i="24"/>
  <c r="C1136" i="24"/>
  <c r="D1135" i="24"/>
  <c r="C1135" i="24"/>
  <c r="D1134" i="24"/>
  <c r="C1134" i="24"/>
  <c r="D1133" i="24"/>
  <c r="C1133" i="24"/>
  <c r="D1132" i="24"/>
  <c r="C1132" i="24"/>
  <c r="D1131" i="24"/>
  <c r="C1131" i="24"/>
  <c r="D1130" i="24"/>
  <c r="C1130" i="24"/>
  <c r="D1129" i="24"/>
  <c r="C1129" i="24"/>
  <c r="D1128" i="24"/>
  <c r="C1128" i="24"/>
  <c r="D1127" i="24"/>
  <c r="C1127" i="24"/>
  <c r="D1126" i="24"/>
  <c r="C1126" i="24"/>
  <c r="D1125" i="24"/>
  <c r="C1125" i="24"/>
  <c r="D1124" i="24"/>
  <c r="C1124" i="24"/>
  <c r="D1123" i="24"/>
  <c r="C1123" i="24"/>
  <c r="D1122" i="24"/>
  <c r="C1122" i="24"/>
  <c r="D1121" i="24"/>
  <c r="C1121" i="24"/>
  <c r="D1120" i="24"/>
  <c r="C1120" i="24"/>
  <c r="D1119" i="24"/>
  <c r="C1119" i="24"/>
  <c r="D1118" i="24"/>
  <c r="C1118" i="24"/>
  <c r="D1117" i="24"/>
  <c r="C1117" i="24"/>
  <c r="D1116" i="24"/>
  <c r="C1116" i="24"/>
  <c r="D1115" i="24"/>
  <c r="C1115" i="24"/>
  <c r="D1114" i="24"/>
  <c r="C1114" i="24"/>
  <c r="D1113" i="24"/>
  <c r="C1113" i="24"/>
  <c r="D1112" i="24"/>
  <c r="C1112" i="24"/>
  <c r="D1111" i="24"/>
  <c r="C1111" i="24"/>
  <c r="D1110" i="24"/>
  <c r="C1110" i="24"/>
  <c r="D1109" i="24"/>
  <c r="C1109" i="24"/>
  <c r="D1108" i="24"/>
  <c r="C1108" i="24"/>
  <c r="D1107" i="24"/>
  <c r="C1107" i="24"/>
  <c r="D1106" i="24"/>
  <c r="C1106" i="24"/>
  <c r="D1105" i="24"/>
  <c r="C1105" i="24"/>
  <c r="D1104" i="24"/>
  <c r="C1104" i="24"/>
  <c r="D1103" i="24"/>
  <c r="C1103" i="24"/>
  <c r="D1102" i="24"/>
  <c r="C1102" i="24"/>
  <c r="D1101" i="24"/>
  <c r="C1101" i="24"/>
  <c r="D1100" i="24"/>
  <c r="C1100" i="24"/>
  <c r="D1099" i="24"/>
  <c r="C1099" i="24"/>
  <c r="D1098" i="24"/>
  <c r="C1098" i="24"/>
  <c r="D1097" i="24"/>
  <c r="C1097" i="24"/>
  <c r="D1096" i="24"/>
  <c r="C1096" i="24"/>
  <c r="D1095" i="24"/>
  <c r="C1095" i="24"/>
  <c r="D1094" i="24"/>
  <c r="C1094" i="24"/>
  <c r="D1093" i="24"/>
  <c r="C1093" i="24"/>
  <c r="D1092" i="24"/>
  <c r="C1092" i="24"/>
  <c r="D1091" i="24"/>
  <c r="C1091" i="24"/>
  <c r="D1090" i="24"/>
  <c r="C1090" i="24"/>
  <c r="D1089" i="24"/>
  <c r="C1089" i="24"/>
  <c r="D1088" i="24"/>
  <c r="C1088" i="24"/>
  <c r="D1087" i="24"/>
  <c r="C1087" i="24"/>
  <c r="D1086" i="24"/>
  <c r="C1086" i="24"/>
  <c r="D1085" i="24"/>
  <c r="C1085" i="24"/>
  <c r="D1084" i="24"/>
  <c r="C1084" i="24"/>
  <c r="D1083" i="24"/>
  <c r="C1083" i="24"/>
  <c r="D1082" i="24"/>
  <c r="C1082" i="24"/>
  <c r="D1081" i="24"/>
  <c r="C1081" i="24"/>
  <c r="D1080" i="24"/>
  <c r="C1080" i="24"/>
  <c r="D1079" i="24"/>
  <c r="C1079" i="24"/>
  <c r="D1078" i="24"/>
  <c r="C1078" i="24"/>
  <c r="D1077" i="24"/>
  <c r="C1077" i="24"/>
  <c r="D1076" i="24"/>
  <c r="C1076" i="24"/>
  <c r="D1075" i="24"/>
  <c r="C1075" i="24"/>
  <c r="D1074" i="24"/>
  <c r="C1074" i="24"/>
  <c r="D1073" i="24"/>
  <c r="C1073" i="24"/>
  <c r="D1072" i="24"/>
  <c r="C1072" i="24"/>
  <c r="D1071" i="24"/>
  <c r="C1071" i="24"/>
  <c r="D1070" i="24"/>
  <c r="C1070" i="24"/>
  <c r="D1069" i="24"/>
  <c r="C1069" i="24"/>
  <c r="D1068" i="24"/>
  <c r="C1068" i="24"/>
  <c r="D1067" i="24"/>
  <c r="C1067" i="24"/>
  <c r="D1066" i="24"/>
  <c r="C1066" i="24"/>
  <c r="D1065" i="24"/>
  <c r="C1065" i="24"/>
  <c r="D1064" i="24"/>
  <c r="C1064" i="24"/>
  <c r="D1063" i="24"/>
  <c r="C1063" i="24"/>
  <c r="D1062" i="24"/>
  <c r="C1062" i="24"/>
  <c r="D1061" i="24"/>
  <c r="C1061" i="24"/>
  <c r="D1060" i="24"/>
  <c r="C1060" i="24"/>
  <c r="D1059" i="24"/>
  <c r="C1059" i="24"/>
  <c r="D1058" i="24"/>
  <c r="C1058" i="24"/>
  <c r="D1057" i="24"/>
  <c r="C1057" i="24"/>
  <c r="D1056" i="24"/>
  <c r="C1056" i="24"/>
  <c r="D1055" i="24"/>
  <c r="C1055" i="24"/>
  <c r="D1054" i="24"/>
  <c r="C1054" i="24"/>
  <c r="D1053" i="24"/>
  <c r="C1053" i="24"/>
  <c r="D1052" i="24"/>
  <c r="C1052" i="24"/>
  <c r="D1051" i="24"/>
  <c r="C1051" i="24"/>
  <c r="D1050" i="24"/>
  <c r="C1050" i="24"/>
  <c r="D1049" i="24"/>
  <c r="C1049" i="24"/>
  <c r="D1048" i="24"/>
  <c r="C1048" i="24"/>
  <c r="D1047" i="24"/>
  <c r="C1047" i="24"/>
  <c r="D1046" i="24"/>
  <c r="C1046" i="24"/>
  <c r="D1045" i="24"/>
  <c r="C1045" i="24"/>
  <c r="D1044" i="24"/>
  <c r="C1044" i="24"/>
  <c r="D1043" i="24"/>
  <c r="C1043" i="24"/>
  <c r="D1042" i="24"/>
  <c r="C1042" i="24"/>
  <c r="D1041" i="24"/>
  <c r="C1041" i="24"/>
  <c r="D1040" i="24"/>
  <c r="C1040" i="24"/>
  <c r="D1039" i="24"/>
  <c r="C1039" i="24"/>
  <c r="D1038" i="24"/>
  <c r="C1038" i="24"/>
  <c r="D1037" i="24"/>
  <c r="C1037" i="24"/>
  <c r="D1036" i="24"/>
  <c r="C1036" i="24"/>
  <c r="D1035" i="24"/>
  <c r="C1035" i="24"/>
  <c r="D1034" i="24"/>
  <c r="C1034" i="24"/>
  <c r="D1033" i="24"/>
  <c r="C1033" i="24"/>
  <c r="D1032" i="24"/>
  <c r="C1032" i="24"/>
  <c r="D1031" i="24"/>
  <c r="C1031" i="24"/>
  <c r="D1030" i="24"/>
  <c r="C1030" i="24"/>
  <c r="D1029" i="24"/>
  <c r="C1029" i="24"/>
  <c r="D1028" i="24"/>
  <c r="C1028" i="24"/>
  <c r="D1027" i="24"/>
  <c r="C1027" i="24"/>
  <c r="D1026" i="24"/>
  <c r="C1026" i="24"/>
  <c r="D1025" i="24"/>
  <c r="C1025" i="24"/>
  <c r="D1024" i="24"/>
  <c r="C1024" i="24"/>
  <c r="D1023" i="24"/>
  <c r="C1023" i="24"/>
  <c r="D1022" i="24"/>
  <c r="C1022" i="24"/>
  <c r="D1021" i="24"/>
  <c r="C1021" i="24"/>
  <c r="D1020" i="24"/>
  <c r="C1020" i="24"/>
  <c r="D1019" i="24"/>
  <c r="C1019" i="24"/>
  <c r="D1018" i="24"/>
  <c r="C1018" i="24"/>
  <c r="D1017" i="24"/>
  <c r="C1017" i="24"/>
  <c r="D1016" i="24"/>
  <c r="C1016" i="24"/>
  <c r="D1015" i="24"/>
  <c r="C1015" i="24"/>
  <c r="D1014" i="24"/>
  <c r="C1014" i="24"/>
  <c r="D1013" i="24"/>
  <c r="C1013" i="24"/>
  <c r="D1012" i="24"/>
  <c r="C1012" i="24"/>
  <c r="D1011" i="24"/>
  <c r="C1011" i="24"/>
  <c r="D1010" i="24"/>
  <c r="C1010" i="24"/>
  <c r="D1009" i="24"/>
  <c r="C1009" i="24"/>
  <c r="D1008" i="24"/>
  <c r="C1008" i="24"/>
  <c r="D1007" i="24"/>
  <c r="C1007" i="24"/>
  <c r="D1006" i="24"/>
  <c r="C1006" i="24"/>
  <c r="D1005" i="24"/>
  <c r="C1005" i="24"/>
  <c r="D1004" i="24"/>
  <c r="C1004" i="24"/>
  <c r="D1003" i="24"/>
  <c r="C1003" i="24"/>
  <c r="D1002" i="24"/>
  <c r="C1002" i="24"/>
  <c r="D1001" i="24"/>
  <c r="C1001" i="24"/>
  <c r="D1000" i="24"/>
  <c r="C1000" i="24"/>
  <c r="D999" i="24"/>
  <c r="C999" i="24"/>
  <c r="D998" i="24"/>
  <c r="C998" i="24"/>
  <c r="D997" i="24"/>
  <c r="C997" i="24"/>
  <c r="D996" i="24"/>
  <c r="C996" i="24"/>
  <c r="D995" i="24"/>
  <c r="C995" i="24"/>
  <c r="D994" i="24"/>
  <c r="C994" i="24"/>
  <c r="D993" i="24"/>
  <c r="C993" i="24"/>
  <c r="D992" i="24"/>
  <c r="C992" i="24"/>
  <c r="D991" i="24"/>
  <c r="C991" i="24"/>
  <c r="D990" i="24"/>
  <c r="C990" i="24"/>
  <c r="D989" i="24"/>
  <c r="C989" i="24"/>
  <c r="D988" i="24"/>
  <c r="C988" i="24"/>
  <c r="D987" i="24"/>
  <c r="C987" i="24"/>
  <c r="D986" i="24"/>
  <c r="C986" i="24"/>
  <c r="D985" i="24"/>
  <c r="C985" i="24"/>
  <c r="D984" i="24"/>
  <c r="C984" i="24"/>
  <c r="D983" i="24"/>
  <c r="C983" i="24"/>
  <c r="D982" i="24"/>
  <c r="C982" i="24"/>
  <c r="D981" i="24"/>
  <c r="C981" i="24"/>
  <c r="D980" i="24"/>
  <c r="C980" i="24"/>
  <c r="D979" i="24"/>
  <c r="C979" i="24"/>
  <c r="D978" i="24"/>
  <c r="C978" i="24"/>
  <c r="D977" i="24"/>
  <c r="C977" i="24"/>
  <c r="D976" i="24"/>
  <c r="C976" i="24"/>
  <c r="D975" i="24"/>
  <c r="C975" i="24"/>
  <c r="D974" i="24"/>
  <c r="C974" i="24"/>
  <c r="D973" i="24"/>
  <c r="C973" i="24"/>
  <c r="D972" i="24"/>
  <c r="C972" i="24"/>
  <c r="D971" i="24"/>
  <c r="C971" i="24"/>
  <c r="D970" i="24"/>
  <c r="C970" i="24"/>
  <c r="D969" i="24"/>
  <c r="C969" i="24"/>
  <c r="D968" i="24"/>
  <c r="C968" i="24"/>
  <c r="D967" i="24"/>
  <c r="C967" i="24"/>
  <c r="D966" i="24"/>
  <c r="C966" i="24"/>
  <c r="D965" i="24"/>
  <c r="C965" i="24"/>
  <c r="D964" i="24"/>
  <c r="C964" i="24"/>
  <c r="D963" i="24"/>
  <c r="C963" i="24"/>
  <c r="D962" i="24"/>
  <c r="C962" i="24"/>
  <c r="D961" i="24"/>
  <c r="C961" i="24"/>
  <c r="D960" i="24"/>
  <c r="C960" i="24"/>
  <c r="D959" i="24"/>
  <c r="C959" i="24"/>
  <c r="D958" i="24"/>
  <c r="C958" i="24"/>
  <c r="D957" i="24"/>
  <c r="C957" i="24"/>
  <c r="D956" i="24"/>
  <c r="C956" i="24"/>
  <c r="D955" i="24"/>
  <c r="C955" i="24"/>
  <c r="D954" i="24"/>
  <c r="C954" i="24"/>
  <c r="D953" i="24"/>
  <c r="C953" i="24"/>
  <c r="D952" i="24"/>
  <c r="C952" i="24"/>
  <c r="D951" i="24"/>
  <c r="C951" i="24"/>
  <c r="D950" i="24"/>
  <c r="C950" i="24"/>
  <c r="D949" i="24"/>
  <c r="C949" i="24"/>
  <c r="D948" i="24"/>
  <c r="C948" i="24"/>
  <c r="D947" i="24"/>
  <c r="C947" i="24"/>
  <c r="D946" i="24"/>
  <c r="C946" i="24"/>
  <c r="D945" i="24"/>
  <c r="C945" i="24"/>
  <c r="D944" i="24"/>
  <c r="C944" i="24"/>
  <c r="D943" i="24"/>
  <c r="C943" i="24"/>
  <c r="D942" i="24"/>
  <c r="C942" i="24"/>
  <c r="D941" i="24"/>
  <c r="C941" i="24"/>
  <c r="D940" i="24"/>
  <c r="C940" i="24"/>
  <c r="D939" i="24"/>
  <c r="C939" i="24"/>
  <c r="D938" i="24"/>
  <c r="C938" i="24"/>
  <c r="D937" i="24"/>
  <c r="C937" i="24"/>
  <c r="D936" i="24"/>
  <c r="C936" i="24"/>
  <c r="D935" i="24"/>
  <c r="C935" i="24"/>
  <c r="D934" i="24"/>
  <c r="C934" i="24"/>
  <c r="D933" i="24"/>
  <c r="C933" i="24"/>
  <c r="D932" i="24"/>
  <c r="C932" i="24"/>
  <c r="D931" i="24"/>
  <c r="C931" i="24"/>
  <c r="D930" i="24"/>
  <c r="C930" i="24"/>
  <c r="D929" i="24"/>
  <c r="C929" i="24"/>
  <c r="D928" i="24"/>
  <c r="C928" i="24"/>
  <c r="D927" i="24"/>
  <c r="C927" i="24"/>
  <c r="D926" i="24"/>
  <c r="C926" i="24"/>
  <c r="D925" i="24"/>
  <c r="C925" i="24"/>
  <c r="D924" i="24"/>
  <c r="C924" i="24"/>
  <c r="D923" i="24"/>
  <c r="C923" i="24"/>
  <c r="D922" i="24"/>
  <c r="C922" i="24"/>
  <c r="D921" i="24"/>
  <c r="C921" i="24"/>
  <c r="D920" i="24"/>
  <c r="C920" i="24"/>
  <c r="D919" i="24"/>
  <c r="C919" i="24"/>
  <c r="D918" i="24"/>
  <c r="C918" i="24"/>
  <c r="D917" i="24"/>
  <c r="C917" i="24"/>
  <c r="D916" i="24"/>
  <c r="C916" i="24"/>
  <c r="D915" i="24"/>
  <c r="C915" i="24"/>
  <c r="D914" i="24"/>
  <c r="C914" i="24"/>
  <c r="D913" i="24"/>
  <c r="C913" i="24"/>
  <c r="D912" i="24"/>
  <c r="C912" i="24"/>
  <c r="D911" i="24"/>
  <c r="C911" i="24"/>
  <c r="D910" i="24"/>
  <c r="C910" i="24"/>
  <c r="D909" i="24"/>
  <c r="C909" i="24"/>
  <c r="D908" i="24"/>
  <c r="C908" i="24"/>
  <c r="D907" i="24"/>
  <c r="C907" i="24"/>
  <c r="D906" i="24"/>
  <c r="C906" i="24"/>
  <c r="D905" i="24"/>
  <c r="C905" i="24"/>
  <c r="D904" i="24"/>
  <c r="C904" i="24"/>
  <c r="D903" i="24"/>
  <c r="C903" i="24"/>
  <c r="D902" i="24"/>
  <c r="C902" i="24"/>
  <c r="D901" i="24"/>
  <c r="C901" i="24"/>
  <c r="D900" i="24"/>
  <c r="C900" i="24"/>
  <c r="D899" i="24"/>
  <c r="C899" i="24"/>
  <c r="D898" i="24"/>
  <c r="C898" i="24"/>
  <c r="D897" i="24"/>
  <c r="C897" i="24"/>
  <c r="D896" i="24"/>
  <c r="C896" i="24"/>
  <c r="D895" i="24"/>
  <c r="C895" i="24"/>
  <c r="D894" i="24"/>
  <c r="C894" i="24"/>
  <c r="D893" i="24"/>
  <c r="C893" i="24"/>
  <c r="D892" i="24"/>
  <c r="C892" i="24"/>
  <c r="D891" i="24"/>
  <c r="C891" i="24"/>
  <c r="D890" i="24"/>
  <c r="C890" i="24"/>
  <c r="D889" i="24"/>
  <c r="C889" i="24"/>
  <c r="D888" i="24"/>
  <c r="C888" i="24"/>
  <c r="D887" i="24"/>
  <c r="C887" i="24"/>
  <c r="D886" i="24"/>
  <c r="C886" i="24"/>
  <c r="D885" i="24"/>
  <c r="C885" i="24"/>
  <c r="D884" i="24"/>
  <c r="C884" i="24"/>
  <c r="D883" i="24"/>
  <c r="C883" i="24"/>
  <c r="D882" i="24"/>
  <c r="C882" i="24"/>
  <c r="D881" i="24"/>
  <c r="C881" i="24"/>
  <c r="D880" i="24"/>
  <c r="C880" i="24"/>
  <c r="D879" i="24"/>
  <c r="C879" i="24"/>
  <c r="D878" i="24"/>
  <c r="C878" i="24"/>
  <c r="D877" i="24"/>
  <c r="C877" i="24"/>
  <c r="D876" i="24"/>
  <c r="C876" i="24"/>
  <c r="D875" i="24"/>
  <c r="C875" i="24"/>
  <c r="D874" i="24"/>
  <c r="C874" i="24"/>
  <c r="D873" i="24"/>
  <c r="C873" i="24"/>
  <c r="D872" i="24"/>
  <c r="C872" i="24"/>
  <c r="D871" i="24"/>
  <c r="C871" i="24"/>
  <c r="D870" i="24"/>
  <c r="C870" i="24"/>
  <c r="D869" i="24"/>
  <c r="C869" i="24"/>
  <c r="D868" i="24"/>
  <c r="C868" i="24"/>
  <c r="D867" i="24"/>
  <c r="C867" i="24"/>
  <c r="D866" i="24"/>
  <c r="C866" i="24"/>
  <c r="D865" i="24"/>
  <c r="C865" i="24"/>
  <c r="D864" i="24"/>
  <c r="C864" i="24"/>
  <c r="D863" i="24"/>
  <c r="C863" i="24"/>
  <c r="D862" i="24"/>
  <c r="C862" i="24"/>
  <c r="D861" i="24"/>
  <c r="C861" i="24"/>
  <c r="D860" i="24"/>
  <c r="C860" i="24"/>
  <c r="D859" i="24"/>
  <c r="C859" i="24"/>
  <c r="D858" i="24"/>
  <c r="C858" i="24"/>
  <c r="D857" i="24"/>
  <c r="C857" i="24"/>
  <c r="D856" i="24"/>
  <c r="C856" i="24"/>
  <c r="D855" i="24"/>
  <c r="C855" i="24"/>
  <c r="D854" i="24"/>
  <c r="C854" i="24"/>
  <c r="D853" i="24"/>
  <c r="C853" i="24"/>
  <c r="D852" i="24"/>
  <c r="C852" i="24"/>
  <c r="D851" i="24"/>
  <c r="C851" i="24"/>
  <c r="D850" i="24"/>
  <c r="C850" i="24"/>
  <c r="D849" i="24"/>
  <c r="C849" i="24"/>
  <c r="D848" i="24"/>
  <c r="C848" i="24"/>
  <c r="D847" i="24"/>
  <c r="C847" i="24"/>
  <c r="D846" i="24"/>
  <c r="C846" i="24"/>
  <c r="D845" i="24"/>
  <c r="C845" i="24"/>
  <c r="D844" i="24"/>
  <c r="C844" i="24"/>
  <c r="D843" i="24"/>
  <c r="C843" i="24"/>
  <c r="D842" i="24"/>
  <c r="C842" i="24"/>
  <c r="D841" i="24"/>
  <c r="C841" i="24"/>
  <c r="D840" i="24"/>
  <c r="C840" i="24"/>
  <c r="D839" i="24"/>
  <c r="C839" i="24"/>
  <c r="D838" i="24"/>
  <c r="C838" i="24"/>
  <c r="D837" i="24"/>
  <c r="C837" i="24"/>
  <c r="D836" i="24"/>
  <c r="C836" i="24"/>
  <c r="D835" i="24"/>
  <c r="C835" i="24"/>
  <c r="D834" i="24"/>
  <c r="C834" i="24"/>
  <c r="D833" i="24"/>
  <c r="C833" i="24"/>
  <c r="D832" i="24"/>
  <c r="C832" i="24"/>
  <c r="D831" i="24"/>
  <c r="C831" i="24"/>
  <c r="D830" i="24"/>
  <c r="C830" i="24"/>
  <c r="D829" i="24"/>
  <c r="C829" i="24"/>
  <c r="D828" i="24"/>
  <c r="C828" i="24"/>
  <c r="D827" i="24"/>
  <c r="C827" i="24"/>
  <c r="D826" i="24"/>
  <c r="C826" i="24"/>
  <c r="D825" i="24"/>
  <c r="C825" i="24"/>
  <c r="D824" i="24"/>
  <c r="C824" i="24"/>
  <c r="D823" i="24"/>
  <c r="C823" i="24"/>
  <c r="D822" i="24"/>
  <c r="C822" i="24"/>
  <c r="D821" i="24"/>
  <c r="C821" i="24"/>
  <c r="D820" i="24"/>
  <c r="C820" i="24"/>
  <c r="D819" i="24"/>
  <c r="C819" i="24"/>
  <c r="D818" i="24"/>
  <c r="C818" i="24"/>
  <c r="D817" i="24"/>
  <c r="C817" i="24"/>
  <c r="D816" i="24"/>
  <c r="C816" i="24"/>
  <c r="D815" i="24"/>
  <c r="C815" i="24"/>
  <c r="D814" i="24"/>
  <c r="C814" i="24"/>
  <c r="D813" i="24"/>
  <c r="C813" i="24"/>
  <c r="D812" i="24"/>
  <c r="C812" i="24"/>
  <c r="D811" i="24"/>
  <c r="C811" i="24"/>
  <c r="D810" i="24"/>
  <c r="C810" i="24"/>
  <c r="D809" i="24"/>
  <c r="C809" i="24"/>
  <c r="D808" i="24"/>
  <c r="C808" i="24"/>
  <c r="D807" i="24"/>
  <c r="C807" i="24"/>
  <c r="D806" i="24"/>
  <c r="C806" i="24"/>
  <c r="D805" i="24"/>
  <c r="C805" i="24"/>
  <c r="D804" i="24"/>
  <c r="C804" i="24"/>
  <c r="D803" i="24"/>
  <c r="C803" i="24"/>
  <c r="D802" i="24"/>
  <c r="C802" i="24"/>
  <c r="D801" i="24"/>
  <c r="C801" i="24"/>
  <c r="D800" i="24"/>
  <c r="C800" i="24"/>
  <c r="D799" i="24"/>
  <c r="C799" i="24"/>
  <c r="D798" i="24"/>
  <c r="C798" i="24"/>
  <c r="D797" i="24"/>
  <c r="C797" i="24"/>
  <c r="D796" i="24"/>
  <c r="C796" i="24"/>
  <c r="D795" i="24"/>
  <c r="C795" i="24"/>
  <c r="D794" i="24"/>
  <c r="C794" i="24"/>
  <c r="D793" i="24"/>
  <c r="C793" i="24"/>
  <c r="D792" i="24"/>
  <c r="C792" i="24"/>
  <c r="D791" i="24"/>
  <c r="C791" i="24"/>
  <c r="D790" i="24"/>
  <c r="C790" i="24"/>
  <c r="D789" i="24"/>
  <c r="C789" i="24"/>
  <c r="D788" i="24"/>
  <c r="C788" i="24"/>
  <c r="D787" i="24"/>
  <c r="C787" i="24"/>
  <c r="D786" i="24"/>
  <c r="C786" i="24"/>
  <c r="D785" i="24"/>
  <c r="C785" i="24"/>
  <c r="D784" i="24"/>
  <c r="C784" i="24"/>
  <c r="D783" i="24"/>
  <c r="C783" i="24"/>
  <c r="D782" i="24"/>
  <c r="C782" i="24"/>
  <c r="D781" i="24"/>
  <c r="C781" i="24"/>
  <c r="D780" i="24"/>
  <c r="C780" i="24"/>
  <c r="D779" i="24"/>
  <c r="C779" i="24"/>
  <c r="D778" i="24"/>
  <c r="C778" i="24"/>
  <c r="D777" i="24"/>
  <c r="C777" i="24"/>
  <c r="D776" i="24"/>
  <c r="C776" i="24"/>
  <c r="D775" i="24"/>
  <c r="C775" i="24"/>
  <c r="D774" i="24"/>
  <c r="C774" i="24"/>
  <c r="D773" i="24"/>
  <c r="C773" i="24"/>
  <c r="D772" i="24"/>
  <c r="C772" i="24"/>
  <c r="D771" i="24"/>
  <c r="C771" i="24"/>
  <c r="D770" i="24"/>
  <c r="C770" i="24"/>
  <c r="D769" i="24"/>
  <c r="C769" i="24"/>
  <c r="D768" i="24"/>
  <c r="C768" i="24"/>
  <c r="D767" i="24"/>
  <c r="C767" i="24"/>
  <c r="D766" i="24"/>
  <c r="C766" i="24"/>
  <c r="D765" i="24"/>
  <c r="C765" i="24"/>
  <c r="D764" i="24"/>
  <c r="C764" i="24"/>
  <c r="D763" i="24"/>
  <c r="C763" i="24"/>
  <c r="D762" i="24"/>
  <c r="C762" i="24"/>
  <c r="D761" i="24"/>
  <c r="C761" i="24"/>
  <c r="D760" i="24"/>
  <c r="C760" i="24"/>
  <c r="D759" i="24"/>
  <c r="C759" i="24"/>
  <c r="D758" i="24"/>
  <c r="C758" i="24"/>
  <c r="D757" i="24"/>
  <c r="C757" i="24"/>
  <c r="D756" i="24"/>
  <c r="C756" i="24"/>
  <c r="D755" i="24"/>
  <c r="C755" i="24"/>
  <c r="D754" i="24"/>
  <c r="C754" i="24"/>
  <c r="D753" i="24"/>
  <c r="C753" i="24"/>
  <c r="D752" i="24"/>
  <c r="C752" i="24"/>
  <c r="D751" i="24"/>
  <c r="C751" i="24"/>
  <c r="D750" i="24"/>
  <c r="C750" i="24"/>
  <c r="D749" i="24"/>
  <c r="C749" i="24"/>
  <c r="D748" i="24"/>
  <c r="C748" i="24"/>
  <c r="D747" i="24"/>
  <c r="C747" i="24"/>
  <c r="D746" i="24"/>
  <c r="C746" i="24"/>
  <c r="D745" i="24"/>
  <c r="C745" i="24"/>
  <c r="D744" i="24"/>
  <c r="C744" i="24"/>
  <c r="D743" i="24"/>
  <c r="C743" i="24"/>
  <c r="D742" i="24"/>
  <c r="C742" i="24"/>
  <c r="D741" i="24"/>
  <c r="C741" i="24"/>
  <c r="D740" i="24"/>
  <c r="C740" i="24"/>
  <c r="D739" i="24"/>
  <c r="C739" i="24"/>
  <c r="D738" i="24"/>
  <c r="C738" i="24"/>
  <c r="D737" i="24"/>
  <c r="C737" i="24"/>
  <c r="D736" i="24"/>
  <c r="C736" i="24"/>
  <c r="D735" i="24"/>
  <c r="C735" i="24"/>
  <c r="D734" i="24"/>
  <c r="C734" i="24"/>
  <c r="D733" i="24"/>
  <c r="C733" i="24"/>
  <c r="D732" i="24"/>
  <c r="C732" i="24"/>
  <c r="D731" i="24"/>
  <c r="C731" i="24"/>
  <c r="D730" i="24"/>
  <c r="C730" i="24"/>
  <c r="D729" i="24"/>
  <c r="C729" i="24"/>
  <c r="D728" i="24"/>
  <c r="C728" i="24"/>
  <c r="D727" i="24"/>
  <c r="C727" i="24"/>
  <c r="D726" i="24"/>
  <c r="C726" i="24"/>
  <c r="D725" i="24"/>
  <c r="C725" i="24"/>
  <c r="D724" i="24"/>
  <c r="C724" i="24"/>
  <c r="D723" i="24"/>
  <c r="C723" i="24"/>
  <c r="D722" i="24"/>
  <c r="C722" i="24"/>
  <c r="D721" i="24"/>
  <c r="C721" i="24"/>
  <c r="D720" i="24"/>
  <c r="C720" i="24"/>
  <c r="D719" i="24"/>
  <c r="C719" i="24"/>
  <c r="D718" i="24"/>
  <c r="C718" i="24"/>
  <c r="D717" i="24"/>
  <c r="C717" i="24"/>
  <c r="D716" i="24"/>
  <c r="C716" i="24"/>
  <c r="D715" i="24"/>
  <c r="C715" i="24"/>
  <c r="D714" i="24"/>
  <c r="C714" i="24"/>
  <c r="D713" i="24"/>
  <c r="C713" i="24"/>
  <c r="D712" i="24"/>
  <c r="C712" i="24"/>
  <c r="D711" i="24"/>
  <c r="C711" i="24"/>
  <c r="D710" i="24"/>
  <c r="C710" i="24"/>
  <c r="D709" i="24"/>
  <c r="C709" i="24"/>
  <c r="D708" i="24"/>
  <c r="C708" i="24"/>
  <c r="D707" i="24"/>
  <c r="C707" i="24"/>
  <c r="D706" i="24"/>
  <c r="C706" i="24"/>
  <c r="D705" i="24"/>
  <c r="C705" i="24"/>
  <c r="D704" i="24"/>
  <c r="C704" i="24"/>
  <c r="D703" i="24"/>
  <c r="C703" i="24"/>
  <c r="D702" i="24"/>
  <c r="C702" i="24"/>
  <c r="D701" i="24"/>
  <c r="C701" i="24"/>
  <c r="D700" i="24"/>
  <c r="C700" i="24"/>
  <c r="D699" i="24"/>
  <c r="C699" i="24"/>
  <c r="D698" i="24"/>
  <c r="C698" i="24"/>
  <c r="D697" i="24"/>
  <c r="C697" i="24"/>
  <c r="D696" i="24"/>
  <c r="C696" i="24"/>
  <c r="D695" i="24"/>
  <c r="C695" i="24"/>
  <c r="D694" i="24"/>
  <c r="C694" i="24"/>
  <c r="D693" i="24"/>
  <c r="C693" i="24"/>
  <c r="D692" i="24"/>
  <c r="C692" i="24"/>
  <c r="D691" i="24"/>
  <c r="C691" i="24"/>
  <c r="D690" i="24"/>
  <c r="C690" i="24"/>
  <c r="D689" i="24"/>
  <c r="C689" i="24"/>
  <c r="D688" i="24"/>
  <c r="C688" i="24"/>
  <c r="D687" i="24"/>
  <c r="C687" i="24"/>
  <c r="D686" i="24"/>
  <c r="C686" i="24"/>
  <c r="D685" i="24"/>
  <c r="C685" i="24"/>
  <c r="D684" i="24"/>
  <c r="C684" i="24"/>
  <c r="D683" i="24"/>
  <c r="C683" i="24"/>
  <c r="D682" i="24"/>
  <c r="C682" i="24"/>
  <c r="D681" i="24"/>
  <c r="C681" i="24"/>
  <c r="D680" i="24"/>
  <c r="C680" i="24"/>
  <c r="D679" i="24"/>
  <c r="C679" i="24"/>
  <c r="D678" i="24"/>
  <c r="C678" i="24"/>
  <c r="D677" i="24"/>
  <c r="C677" i="24"/>
  <c r="D676" i="24"/>
  <c r="C676" i="24"/>
  <c r="D675" i="24"/>
  <c r="C675" i="24"/>
  <c r="D674" i="24"/>
  <c r="C674" i="24"/>
  <c r="D673" i="24"/>
  <c r="C673" i="24"/>
  <c r="D672" i="24"/>
  <c r="C672" i="24"/>
  <c r="D671" i="24"/>
  <c r="C671" i="24"/>
  <c r="D670" i="24"/>
  <c r="C670" i="24"/>
  <c r="D669" i="24"/>
  <c r="C669" i="24"/>
  <c r="D668" i="24"/>
  <c r="C668" i="24"/>
  <c r="D667" i="24"/>
  <c r="C667" i="24"/>
  <c r="D666" i="24"/>
  <c r="C666" i="24"/>
  <c r="D665" i="24"/>
  <c r="C665" i="24"/>
  <c r="D664" i="24"/>
  <c r="C664" i="24"/>
  <c r="D663" i="24"/>
  <c r="C663" i="24"/>
  <c r="D662" i="24"/>
  <c r="C662" i="24"/>
  <c r="D661" i="24"/>
  <c r="C661" i="24"/>
  <c r="D660" i="24"/>
  <c r="C660" i="24"/>
  <c r="D659" i="24"/>
  <c r="C659" i="24"/>
  <c r="D658" i="24"/>
  <c r="C658" i="24"/>
  <c r="D657" i="24"/>
  <c r="C657" i="24"/>
  <c r="D656" i="24"/>
  <c r="C656" i="24"/>
  <c r="D655" i="24"/>
  <c r="C655" i="24"/>
  <c r="D654" i="24"/>
  <c r="C654" i="24"/>
  <c r="D653" i="24"/>
  <c r="C653" i="24"/>
  <c r="D652" i="24"/>
  <c r="C652" i="24"/>
  <c r="D651" i="24"/>
  <c r="C651" i="24"/>
  <c r="D650" i="24"/>
  <c r="C650" i="24"/>
  <c r="D649" i="24"/>
  <c r="C649" i="24"/>
  <c r="D648" i="24"/>
  <c r="C648" i="24"/>
  <c r="D647" i="24"/>
  <c r="C647" i="24"/>
  <c r="D646" i="24"/>
  <c r="C646" i="24"/>
  <c r="D645" i="24"/>
  <c r="C645" i="24"/>
  <c r="D644" i="24"/>
  <c r="C644" i="24"/>
  <c r="D643" i="24"/>
  <c r="C643" i="24"/>
  <c r="D642" i="24"/>
  <c r="C642" i="24"/>
  <c r="D641" i="24"/>
  <c r="C641" i="24"/>
  <c r="D640" i="24"/>
  <c r="C640" i="24"/>
  <c r="D639" i="24"/>
  <c r="C639" i="24"/>
  <c r="D638" i="24"/>
  <c r="C638" i="24"/>
  <c r="D637" i="24"/>
  <c r="C637" i="24"/>
  <c r="D636" i="24"/>
  <c r="C636" i="24"/>
  <c r="D635" i="24"/>
  <c r="C635" i="24"/>
  <c r="D634" i="24"/>
  <c r="C634" i="24"/>
  <c r="D633" i="24"/>
  <c r="C633" i="24"/>
  <c r="D632" i="24"/>
  <c r="C632" i="24"/>
  <c r="D631" i="24"/>
  <c r="C631" i="24"/>
  <c r="D630" i="24"/>
  <c r="C630" i="24"/>
  <c r="D629" i="24"/>
  <c r="C629" i="24"/>
  <c r="D628" i="24"/>
  <c r="C628" i="24"/>
  <c r="D627" i="24"/>
  <c r="C627" i="24"/>
  <c r="D626" i="24"/>
  <c r="C626" i="24"/>
  <c r="D625" i="24"/>
  <c r="C625" i="24"/>
  <c r="D624" i="24"/>
  <c r="C624" i="24"/>
  <c r="D623" i="24"/>
  <c r="C623" i="24"/>
  <c r="D622" i="24"/>
  <c r="C622" i="24"/>
  <c r="D621" i="24"/>
  <c r="C621" i="24"/>
  <c r="D620" i="24"/>
  <c r="C620" i="24"/>
  <c r="D619" i="24"/>
  <c r="C619" i="24"/>
  <c r="D618" i="24"/>
  <c r="C618" i="24"/>
  <c r="D617" i="24"/>
  <c r="C617" i="24"/>
  <c r="D616" i="24"/>
  <c r="C616" i="24"/>
  <c r="D615" i="24"/>
  <c r="C615" i="24"/>
  <c r="D614" i="24"/>
  <c r="C614" i="24"/>
  <c r="D613" i="24"/>
  <c r="C613" i="24"/>
  <c r="D612" i="24"/>
  <c r="C612" i="24"/>
  <c r="D611" i="24"/>
  <c r="C611" i="24"/>
  <c r="D610" i="24"/>
  <c r="C610" i="24"/>
  <c r="D609" i="24"/>
  <c r="C609" i="24"/>
  <c r="D608" i="24"/>
  <c r="C608" i="24"/>
  <c r="D607" i="24"/>
  <c r="C607" i="24"/>
  <c r="D606" i="24"/>
  <c r="C606" i="24"/>
  <c r="D605" i="24"/>
  <c r="C605" i="24"/>
  <c r="D604" i="24"/>
  <c r="C604" i="24"/>
  <c r="D603" i="24"/>
  <c r="C603" i="24"/>
  <c r="D602" i="24"/>
  <c r="C602" i="24"/>
  <c r="D601" i="24"/>
  <c r="C601" i="24"/>
  <c r="D600" i="24"/>
  <c r="C600" i="24"/>
  <c r="D599" i="24"/>
  <c r="C599" i="24"/>
  <c r="D598" i="24"/>
  <c r="C598" i="24"/>
  <c r="D597" i="24"/>
  <c r="C597" i="24"/>
  <c r="D596" i="24"/>
  <c r="C596" i="24"/>
  <c r="D595" i="24"/>
  <c r="C595" i="24"/>
  <c r="D594" i="24"/>
  <c r="C594" i="24"/>
  <c r="D593" i="24"/>
  <c r="C593" i="24"/>
  <c r="D592" i="24"/>
  <c r="C592" i="24"/>
  <c r="D591" i="24"/>
  <c r="C591" i="24"/>
  <c r="D590" i="24"/>
  <c r="C590" i="24"/>
  <c r="D589" i="24"/>
  <c r="C589" i="24"/>
  <c r="D588" i="24"/>
  <c r="C588" i="24"/>
  <c r="D587" i="24"/>
  <c r="C587" i="24"/>
  <c r="D586" i="24"/>
  <c r="C586" i="24"/>
  <c r="D585" i="24"/>
  <c r="C585" i="24"/>
  <c r="D584" i="24"/>
  <c r="C584" i="24"/>
  <c r="D583" i="24"/>
  <c r="C583" i="24"/>
  <c r="D582" i="24"/>
  <c r="C582" i="24"/>
  <c r="D581" i="24"/>
  <c r="C581" i="24"/>
  <c r="D580" i="24"/>
  <c r="C580" i="24"/>
  <c r="D579" i="24"/>
  <c r="C579" i="24"/>
  <c r="D578" i="24"/>
  <c r="C578" i="24"/>
  <c r="D577" i="24"/>
  <c r="C577" i="24"/>
  <c r="D576" i="24"/>
  <c r="C576" i="24"/>
  <c r="D575" i="24"/>
  <c r="C575" i="24"/>
  <c r="D574" i="24"/>
  <c r="C574" i="24"/>
  <c r="D573" i="24"/>
  <c r="C573" i="24"/>
  <c r="D572" i="24"/>
  <c r="C572" i="24"/>
  <c r="D571" i="24"/>
  <c r="C571" i="24"/>
  <c r="D570" i="24"/>
  <c r="C570" i="24"/>
  <c r="D569" i="24"/>
  <c r="C569" i="24"/>
  <c r="D568" i="24"/>
  <c r="C568" i="24"/>
  <c r="D567" i="24"/>
  <c r="C567" i="24"/>
  <c r="D566" i="24"/>
  <c r="C566" i="24"/>
  <c r="D565" i="24"/>
  <c r="C565" i="24"/>
  <c r="D564" i="24"/>
  <c r="C564" i="24"/>
  <c r="D563" i="24"/>
  <c r="C563" i="24"/>
  <c r="D562" i="24"/>
  <c r="C562" i="24"/>
  <c r="D561" i="24"/>
  <c r="C561" i="24"/>
  <c r="D560" i="24"/>
  <c r="C560" i="24"/>
  <c r="D559" i="24"/>
  <c r="C559" i="24"/>
  <c r="D558" i="24"/>
  <c r="C558" i="24"/>
  <c r="D557" i="24"/>
  <c r="C557" i="24"/>
  <c r="D556" i="24"/>
  <c r="C556" i="24"/>
  <c r="D555" i="24"/>
  <c r="C555" i="24"/>
  <c r="D554" i="24"/>
  <c r="C554" i="24"/>
  <c r="D553" i="24"/>
  <c r="C553" i="24"/>
  <c r="D552" i="24"/>
  <c r="C552" i="24"/>
  <c r="D551" i="24"/>
  <c r="C551" i="24"/>
  <c r="D550" i="24"/>
  <c r="C550" i="24"/>
  <c r="D549" i="24"/>
  <c r="C549" i="24"/>
  <c r="D548" i="24"/>
  <c r="C548" i="24"/>
  <c r="D547" i="24"/>
  <c r="C547" i="24"/>
  <c r="D546" i="24"/>
  <c r="C546" i="24"/>
  <c r="D545" i="24"/>
  <c r="C545" i="24"/>
  <c r="D544" i="24"/>
  <c r="C544" i="24"/>
  <c r="D543" i="24"/>
  <c r="C543" i="24"/>
  <c r="D542" i="24"/>
  <c r="C542" i="24"/>
  <c r="D541" i="24"/>
  <c r="C541" i="24"/>
  <c r="D540" i="24"/>
  <c r="C540" i="24"/>
  <c r="D539" i="24"/>
  <c r="C539" i="24"/>
  <c r="D538" i="24"/>
  <c r="C538" i="24"/>
  <c r="D537" i="24"/>
  <c r="C537" i="24"/>
  <c r="D536" i="24"/>
  <c r="C536" i="24"/>
  <c r="D535" i="24"/>
  <c r="C535" i="24"/>
  <c r="D534" i="24"/>
  <c r="C534" i="24"/>
  <c r="D533" i="24"/>
  <c r="C533" i="24"/>
  <c r="D532" i="24"/>
  <c r="C532" i="24"/>
  <c r="D531" i="24"/>
  <c r="C531" i="24"/>
  <c r="D530" i="24"/>
  <c r="C530" i="24"/>
  <c r="D529" i="24"/>
  <c r="C529" i="24"/>
  <c r="D528" i="24"/>
  <c r="C528" i="24"/>
  <c r="D527" i="24"/>
  <c r="C527" i="24"/>
  <c r="D526" i="24"/>
  <c r="C526" i="24"/>
  <c r="D525" i="24"/>
  <c r="C525" i="24"/>
  <c r="D524" i="24"/>
  <c r="C524" i="24"/>
  <c r="D523" i="24"/>
  <c r="C523" i="24"/>
  <c r="D522" i="24"/>
  <c r="C522" i="24"/>
  <c r="D521" i="24"/>
  <c r="C521" i="24"/>
  <c r="D520" i="24"/>
  <c r="C520" i="24"/>
  <c r="D519" i="24"/>
  <c r="C519" i="24"/>
  <c r="D518" i="24"/>
  <c r="C518" i="24"/>
  <c r="D517" i="24"/>
  <c r="C517" i="24"/>
  <c r="D516" i="24"/>
  <c r="C516" i="24"/>
  <c r="D515" i="24"/>
  <c r="C515" i="24"/>
  <c r="D514" i="24"/>
  <c r="C514" i="24"/>
  <c r="D513" i="24"/>
  <c r="C513" i="24"/>
  <c r="D512" i="24"/>
  <c r="C512" i="24"/>
  <c r="D511" i="24"/>
  <c r="C511" i="24"/>
  <c r="D510" i="24"/>
  <c r="C510" i="24"/>
  <c r="D509" i="24"/>
  <c r="C509" i="24"/>
  <c r="D508" i="24"/>
  <c r="C508" i="24"/>
  <c r="D507" i="24"/>
  <c r="C507" i="24"/>
  <c r="D506" i="24"/>
  <c r="C506" i="24"/>
  <c r="D505" i="24"/>
  <c r="C505" i="24"/>
  <c r="D504" i="24"/>
  <c r="C504" i="24"/>
  <c r="D503" i="24"/>
  <c r="C503" i="24"/>
  <c r="D502" i="24"/>
  <c r="C502" i="24"/>
  <c r="D501" i="24"/>
  <c r="C501" i="24"/>
  <c r="D500" i="24"/>
  <c r="C500" i="24"/>
  <c r="D499" i="24"/>
  <c r="C499" i="24"/>
  <c r="D498" i="24"/>
  <c r="C498" i="24"/>
  <c r="D497" i="24"/>
  <c r="C497" i="24"/>
  <c r="D496" i="24"/>
  <c r="C496" i="24"/>
  <c r="D495" i="24"/>
  <c r="C495" i="24"/>
  <c r="D494" i="24"/>
  <c r="C494" i="24"/>
  <c r="D493" i="24"/>
  <c r="C493" i="24"/>
  <c r="D492" i="24"/>
  <c r="C492" i="24"/>
  <c r="D491" i="24"/>
  <c r="C491" i="24"/>
  <c r="D490" i="24"/>
  <c r="C490" i="24"/>
  <c r="D489" i="24"/>
  <c r="C489" i="24"/>
  <c r="D488" i="24"/>
  <c r="C488" i="24"/>
  <c r="D487" i="24"/>
  <c r="C487" i="24"/>
  <c r="D486" i="24"/>
  <c r="C486" i="24"/>
  <c r="D485" i="24"/>
  <c r="C485" i="24"/>
  <c r="D484" i="24"/>
  <c r="C484" i="24"/>
  <c r="D483" i="24"/>
  <c r="C483" i="24"/>
  <c r="D482" i="24"/>
  <c r="C482" i="24"/>
  <c r="D481" i="24"/>
  <c r="C481" i="24"/>
  <c r="D480" i="24"/>
  <c r="C480" i="24"/>
  <c r="D479" i="24"/>
  <c r="C479" i="24"/>
  <c r="D478" i="24"/>
  <c r="C478" i="24"/>
  <c r="D477" i="24"/>
  <c r="C477" i="24"/>
  <c r="D476" i="24"/>
  <c r="C476" i="24"/>
  <c r="D475" i="24"/>
  <c r="C475" i="24"/>
  <c r="D474" i="24"/>
  <c r="C474" i="24"/>
  <c r="D473" i="24"/>
  <c r="C473" i="24"/>
  <c r="D472" i="24"/>
  <c r="C472" i="24"/>
  <c r="D471" i="24"/>
  <c r="C471" i="24"/>
  <c r="D470" i="24"/>
  <c r="C470" i="24"/>
  <c r="D469" i="24"/>
  <c r="C469" i="24"/>
  <c r="D468" i="24"/>
  <c r="C468" i="24"/>
  <c r="D467" i="24"/>
  <c r="C467" i="24"/>
  <c r="D466" i="24"/>
  <c r="C466" i="24"/>
  <c r="D465" i="24"/>
  <c r="C465" i="24"/>
  <c r="D464" i="24"/>
  <c r="C464" i="24"/>
  <c r="D463" i="24"/>
  <c r="C463" i="24"/>
  <c r="D462" i="24"/>
  <c r="C462" i="24"/>
  <c r="D461" i="24"/>
  <c r="C461" i="24"/>
  <c r="D460" i="24"/>
  <c r="C460" i="24"/>
  <c r="D459" i="24"/>
  <c r="C459" i="24"/>
  <c r="D458" i="24"/>
  <c r="C458" i="24"/>
  <c r="D457" i="24"/>
  <c r="C457" i="24"/>
  <c r="D456" i="24"/>
  <c r="C456" i="24"/>
  <c r="D455" i="24"/>
  <c r="C455" i="24"/>
  <c r="D454" i="24"/>
  <c r="C454" i="24"/>
  <c r="D453" i="24"/>
  <c r="C453" i="24"/>
  <c r="D452" i="24"/>
  <c r="C452" i="24"/>
  <c r="D451" i="24"/>
  <c r="C451" i="24"/>
  <c r="D450" i="24"/>
  <c r="C450" i="24"/>
  <c r="D449" i="24"/>
  <c r="C449" i="24"/>
  <c r="D448" i="24"/>
  <c r="C448" i="24"/>
  <c r="D447" i="24"/>
  <c r="C447" i="24"/>
  <c r="D446" i="24"/>
  <c r="C446" i="24"/>
  <c r="D445" i="24"/>
  <c r="C445" i="24"/>
  <c r="D444" i="24"/>
  <c r="C444" i="24"/>
  <c r="D443" i="24"/>
  <c r="C443" i="24"/>
  <c r="D442" i="24"/>
  <c r="C442" i="24"/>
  <c r="D441" i="24"/>
  <c r="C441" i="24"/>
  <c r="D440" i="24"/>
  <c r="C440" i="24"/>
  <c r="D439" i="24"/>
  <c r="C439" i="24"/>
  <c r="D438" i="24"/>
  <c r="C438" i="24"/>
  <c r="D437" i="24"/>
  <c r="C437" i="24"/>
  <c r="D436" i="24"/>
  <c r="C436" i="24"/>
  <c r="D435" i="24"/>
  <c r="C435" i="24"/>
  <c r="D434" i="24"/>
  <c r="C434" i="24"/>
  <c r="D433" i="24"/>
  <c r="C433" i="24"/>
  <c r="D432" i="24"/>
  <c r="C432" i="24"/>
  <c r="D431" i="24"/>
  <c r="C431" i="24"/>
  <c r="D430" i="24"/>
  <c r="C430" i="24"/>
  <c r="D429" i="24"/>
  <c r="C429" i="24"/>
  <c r="D428" i="24"/>
  <c r="C428" i="24"/>
  <c r="D427" i="24"/>
  <c r="C427" i="24"/>
  <c r="D426" i="24"/>
  <c r="C426" i="24"/>
  <c r="D425" i="24"/>
  <c r="C425" i="24"/>
  <c r="D424" i="24"/>
  <c r="C424" i="24"/>
  <c r="D423" i="24"/>
  <c r="C423" i="24"/>
  <c r="D422" i="24"/>
  <c r="C422" i="24"/>
  <c r="D421" i="24"/>
  <c r="C421" i="24"/>
  <c r="D420" i="24"/>
  <c r="C420" i="24"/>
  <c r="D419" i="24"/>
  <c r="C419" i="24"/>
  <c r="D418" i="24"/>
  <c r="C418" i="24"/>
  <c r="D417" i="24"/>
  <c r="C417" i="24"/>
  <c r="D416" i="24"/>
  <c r="C416" i="24"/>
  <c r="D415" i="24"/>
  <c r="C415" i="24"/>
  <c r="D414" i="24"/>
  <c r="C414" i="24"/>
  <c r="D413" i="24"/>
  <c r="C413" i="24"/>
  <c r="D412" i="24"/>
  <c r="C412" i="24"/>
  <c r="D411" i="24"/>
  <c r="C411" i="24"/>
  <c r="D410" i="24"/>
  <c r="C410" i="24"/>
  <c r="D409" i="24"/>
  <c r="C409" i="24"/>
  <c r="D408" i="24"/>
  <c r="C408" i="24"/>
  <c r="D407" i="24"/>
  <c r="C407" i="24"/>
  <c r="D406" i="24"/>
  <c r="C406" i="24"/>
  <c r="D405" i="24"/>
  <c r="C405" i="24"/>
  <c r="D404" i="24"/>
  <c r="C404" i="24"/>
  <c r="D403" i="24"/>
  <c r="C403" i="24"/>
  <c r="D402" i="24"/>
  <c r="C402" i="24"/>
  <c r="D401" i="24"/>
  <c r="C401" i="24"/>
  <c r="D400" i="24"/>
  <c r="C400" i="24"/>
  <c r="D399" i="24"/>
  <c r="C399" i="24"/>
  <c r="D398" i="24"/>
  <c r="C398" i="24"/>
  <c r="D397" i="24"/>
  <c r="C397" i="24"/>
  <c r="D396" i="24"/>
  <c r="C396" i="24"/>
  <c r="D395" i="24"/>
  <c r="C395" i="24"/>
  <c r="D394" i="24"/>
  <c r="C394" i="24"/>
  <c r="D393" i="24"/>
  <c r="C393" i="24"/>
  <c r="D392" i="24"/>
  <c r="C392" i="24"/>
  <c r="D391" i="24"/>
  <c r="C391" i="24"/>
  <c r="D390" i="24"/>
  <c r="C390" i="24"/>
  <c r="D389" i="24"/>
  <c r="C389" i="24"/>
  <c r="D388" i="24"/>
  <c r="C388" i="24"/>
  <c r="D387" i="24"/>
  <c r="C387" i="24"/>
  <c r="D386" i="24"/>
  <c r="C386" i="24"/>
  <c r="D385" i="24"/>
  <c r="C385" i="24"/>
  <c r="D384" i="24"/>
  <c r="C384" i="24"/>
  <c r="D383" i="24"/>
  <c r="C383" i="24"/>
  <c r="D382" i="24"/>
  <c r="C382" i="24"/>
  <c r="D381" i="24"/>
  <c r="C381" i="24"/>
  <c r="D380" i="24"/>
  <c r="C380" i="24"/>
  <c r="D379" i="24"/>
  <c r="C379" i="24"/>
  <c r="D378" i="24"/>
  <c r="C378" i="24"/>
  <c r="D377" i="24"/>
  <c r="C377" i="24"/>
  <c r="D376" i="24"/>
  <c r="C376" i="24"/>
  <c r="D375" i="24"/>
  <c r="C375" i="24"/>
  <c r="D374" i="24"/>
  <c r="C374" i="24"/>
  <c r="D373" i="24"/>
  <c r="C373" i="24"/>
  <c r="D372" i="24"/>
  <c r="C372" i="24"/>
  <c r="D371" i="24"/>
  <c r="C371" i="24"/>
  <c r="D370" i="24"/>
  <c r="C370" i="24"/>
  <c r="D369" i="24"/>
  <c r="C369" i="24"/>
  <c r="D368" i="24"/>
  <c r="C368" i="24"/>
  <c r="D367" i="24"/>
  <c r="C367" i="24"/>
  <c r="D366" i="24"/>
  <c r="C366" i="24"/>
  <c r="D365" i="24"/>
  <c r="C365" i="24"/>
  <c r="D364" i="24"/>
  <c r="C364" i="24"/>
  <c r="D363" i="24"/>
  <c r="C363" i="24"/>
  <c r="D362" i="24"/>
  <c r="C362" i="24"/>
  <c r="D361" i="24"/>
  <c r="C361" i="24"/>
  <c r="D360" i="24"/>
  <c r="C360" i="24"/>
  <c r="D359" i="24"/>
  <c r="C359" i="24"/>
  <c r="D358" i="24"/>
  <c r="C358" i="24"/>
  <c r="D357" i="24"/>
  <c r="C357" i="24"/>
  <c r="D356" i="24"/>
  <c r="C356" i="24"/>
  <c r="D355" i="24"/>
  <c r="C355" i="24"/>
  <c r="D354" i="24"/>
  <c r="C354" i="24"/>
  <c r="D353" i="24"/>
  <c r="C353" i="24"/>
  <c r="D352" i="24"/>
  <c r="C352" i="24"/>
  <c r="D351" i="24"/>
  <c r="C351" i="24"/>
  <c r="D350" i="24"/>
  <c r="C350" i="24"/>
  <c r="D349" i="24"/>
  <c r="C349" i="24"/>
  <c r="D348" i="24"/>
  <c r="C348" i="24"/>
  <c r="D347" i="24"/>
  <c r="C347" i="24"/>
  <c r="D346" i="24"/>
  <c r="C346" i="24"/>
  <c r="D345" i="24"/>
  <c r="C345" i="24"/>
  <c r="D344" i="24"/>
  <c r="C344" i="24"/>
  <c r="D343" i="24"/>
  <c r="C343" i="24"/>
  <c r="D342" i="24"/>
  <c r="C342" i="24"/>
  <c r="D341" i="24"/>
  <c r="C341" i="24"/>
  <c r="D340" i="24"/>
  <c r="C340" i="24"/>
  <c r="D339" i="24"/>
  <c r="C339" i="24"/>
  <c r="D338" i="24"/>
  <c r="C338" i="24"/>
  <c r="D337" i="24"/>
  <c r="C337" i="24"/>
  <c r="D336" i="24"/>
  <c r="C336" i="24"/>
  <c r="D335" i="24"/>
  <c r="C335" i="24"/>
  <c r="D334" i="24"/>
  <c r="C334" i="24"/>
  <c r="D333" i="24"/>
  <c r="C333" i="24"/>
  <c r="D332" i="24"/>
  <c r="C332" i="24"/>
  <c r="D331" i="24"/>
  <c r="C331" i="24"/>
  <c r="D330" i="24"/>
  <c r="C330" i="24"/>
  <c r="D329" i="24"/>
  <c r="C329" i="24"/>
  <c r="D328" i="24"/>
  <c r="C328" i="24"/>
  <c r="D327" i="24"/>
  <c r="C327" i="24"/>
  <c r="D326" i="24"/>
  <c r="C326" i="24"/>
  <c r="D325" i="24"/>
  <c r="C325" i="24"/>
  <c r="D324" i="24"/>
  <c r="C324" i="24"/>
  <c r="D323" i="24"/>
  <c r="C323" i="24"/>
  <c r="D322" i="24"/>
  <c r="C322" i="24"/>
  <c r="D321" i="24"/>
  <c r="C321" i="24"/>
  <c r="D320" i="24"/>
  <c r="C320" i="24"/>
  <c r="D319" i="24"/>
  <c r="C319" i="24"/>
  <c r="D318" i="24"/>
  <c r="C318" i="24"/>
  <c r="D317" i="24"/>
  <c r="C317" i="24"/>
  <c r="D316" i="24"/>
  <c r="C316" i="24"/>
  <c r="D315" i="24"/>
  <c r="C315" i="24"/>
  <c r="D314" i="24"/>
  <c r="C314" i="24"/>
  <c r="D313" i="24"/>
  <c r="C313" i="24"/>
  <c r="D312" i="24"/>
  <c r="C312" i="24"/>
  <c r="D311" i="24"/>
  <c r="C311" i="24"/>
  <c r="D310" i="24"/>
  <c r="C310" i="24"/>
  <c r="D309" i="24"/>
  <c r="C309" i="24"/>
  <c r="D308" i="24"/>
  <c r="C308" i="24"/>
  <c r="D307" i="24"/>
  <c r="C307" i="24"/>
  <c r="D306" i="24"/>
  <c r="C306" i="24"/>
  <c r="D305" i="24"/>
  <c r="C305" i="24"/>
  <c r="D304" i="24"/>
  <c r="C304" i="24"/>
  <c r="D303" i="24"/>
  <c r="C303" i="24"/>
  <c r="D302" i="24"/>
  <c r="C302" i="24"/>
  <c r="D301" i="24"/>
  <c r="C301" i="24"/>
  <c r="D300" i="24"/>
  <c r="C300" i="24"/>
  <c r="D299" i="24"/>
  <c r="C299" i="24"/>
  <c r="D298" i="24"/>
  <c r="C298" i="24"/>
  <c r="D297" i="24"/>
  <c r="C297" i="24"/>
  <c r="D296" i="24"/>
  <c r="C296" i="24"/>
  <c r="D295" i="24"/>
  <c r="C295" i="24"/>
  <c r="D294" i="24"/>
  <c r="C294" i="24"/>
  <c r="D293" i="24"/>
  <c r="C293" i="24"/>
  <c r="D292" i="24"/>
  <c r="C292" i="24"/>
  <c r="D291" i="24"/>
  <c r="C291" i="24"/>
  <c r="D290" i="24"/>
  <c r="C290" i="24"/>
  <c r="D289" i="24"/>
  <c r="C289" i="24"/>
  <c r="D288" i="24"/>
  <c r="C288" i="24"/>
  <c r="D287" i="24"/>
  <c r="C287" i="24"/>
  <c r="D286" i="24"/>
  <c r="C286" i="24"/>
  <c r="D285" i="24"/>
  <c r="C285" i="24"/>
  <c r="D284" i="24"/>
  <c r="C284" i="24"/>
  <c r="D283" i="24"/>
  <c r="C283" i="24"/>
  <c r="D282" i="24"/>
  <c r="C282" i="24"/>
  <c r="D281" i="24"/>
  <c r="C281" i="24"/>
  <c r="D280" i="24"/>
  <c r="C280" i="24"/>
  <c r="D279" i="24"/>
  <c r="C279" i="24"/>
  <c r="D278" i="24"/>
  <c r="C278" i="24"/>
  <c r="D277" i="24"/>
  <c r="C277" i="24"/>
  <c r="D276" i="24"/>
  <c r="C276" i="24"/>
  <c r="D275" i="24"/>
  <c r="C275" i="24"/>
  <c r="D274" i="24"/>
  <c r="C274" i="24"/>
  <c r="D273" i="24"/>
  <c r="C273" i="24"/>
  <c r="D272" i="24"/>
  <c r="C272" i="24"/>
  <c r="D271" i="24"/>
  <c r="C271" i="24"/>
  <c r="D270" i="24"/>
  <c r="C270" i="24"/>
  <c r="D269" i="24"/>
  <c r="C269" i="24"/>
  <c r="D268" i="24"/>
  <c r="C268" i="24"/>
  <c r="D267" i="24"/>
  <c r="C267" i="24"/>
  <c r="D266" i="24"/>
  <c r="C266" i="24"/>
  <c r="D265" i="24"/>
  <c r="C265" i="24"/>
  <c r="D264" i="24"/>
  <c r="C264" i="24"/>
  <c r="D263" i="24"/>
  <c r="C263" i="24"/>
  <c r="D262" i="24"/>
  <c r="C262" i="24"/>
  <c r="D261" i="24"/>
  <c r="C261" i="24"/>
  <c r="D260" i="24"/>
  <c r="C260" i="24"/>
  <c r="D259" i="24"/>
  <c r="C259" i="24"/>
  <c r="D258" i="24"/>
  <c r="C258" i="24"/>
  <c r="D257" i="24"/>
  <c r="C257" i="24"/>
  <c r="D256" i="24"/>
  <c r="C256" i="24"/>
  <c r="D255" i="24"/>
  <c r="C255" i="24"/>
  <c r="D254" i="24"/>
  <c r="C254" i="24"/>
  <c r="D253" i="24"/>
  <c r="C253" i="24"/>
  <c r="D252" i="24"/>
  <c r="C252" i="24"/>
  <c r="D251" i="24"/>
  <c r="C251" i="24"/>
  <c r="D250" i="24"/>
  <c r="C250" i="24"/>
  <c r="D249" i="24"/>
  <c r="C249" i="24"/>
  <c r="D248" i="24"/>
  <c r="C248" i="24"/>
  <c r="D247" i="24"/>
  <c r="C247" i="24"/>
  <c r="D246" i="24"/>
  <c r="C246" i="24"/>
  <c r="D245" i="24"/>
  <c r="C245" i="24"/>
  <c r="D244" i="24"/>
  <c r="C244" i="24"/>
  <c r="D243" i="24"/>
  <c r="C243" i="24"/>
  <c r="D242" i="24"/>
  <c r="C242" i="24"/>
  <c r="D241" i="24"/>
  <c r="C241" i="24"/>
  <c r="D240" i="24"/>
  <c r="C240" i="24"/>
  <c r="D239" i="24"/>
  <c r="C239" i="24"/>
  <c r="D238" i="24"/>
  <c r="C238" i="24"/>
  <c r="D237" i="24"/>
  <c r="C237" i="24"/>
  <c r="D236" i="24"/>
  <c r="C236" i="24"/>
  <c r="D235" i="24"/>
  <c r="C235" i="24"/>
  <c r="D234" i="24"/>
  <c r="C234" i="24"/>
  <c r="D233" i="24"/>
  <c r="C233" i="24"/>
  <c r="D232" i="24"/>
  <c r="C232" i="24"/>
  <c r="D231" i="24"/>
  <c r="C231" i="24"/>
  <c r="D230" i="24"/>
  <c r="C230" i="24"/>
  <c r="D229" i="24"/>
  <c r="C229" i="24"/>
  <c r="D228" i="24"/>
  <c r="C228" i="24"/>
  <c r="D227" i="24"/>
  <c r="C227" i="24"/>
  <c r="D226" i="24"/>
  <c r="C226" i="24"/>
  <c r="D225" i="24"/>
  <c r="C225" i="24"/>
  <c r="D224" i="24"/>
  <c r="C224" i="24"/>
  <c r="D223" i="24"/>
  <c r="C223" i="24"/>
  <c r="D222" i="24"/>
  <c r="C222" i="24"/>
  <c r="D221" i="24"/>
  <c r="C221" i="24"/>
  <c r="D220" i="24"/>
  <c r="C220" i="24"/>
  <c r="D219" i="24"/>
  <c r="C219" i="24"/>
  <c r="D218" i="24"/>
  <c r="C218" i="24"/>
  <c r="D217" i="24"/>
  <c r="C217" i="24"/>
  <c r="D216" i="24"/>
  <c r="C216" i="24"/>
  <c r="D215" i="24"/>
  <c r="C215" i="24"/>
  <c r="D214" i="24"/>
  <c r="C214" i="24"/>
  <c r="D213" i="24"/>
  <c r="C213" i="24"/>
  <c r="D212" i="24"/>
  <c r="C212" i="24"/>
  <c r="D211" i="24"/>
  <c r="C211" i="24"/>
  <c r="D210" i="24"/>
  <c r="C210" i="24"/>
  <c r="D209" i="24"/>
  <c r="C209" i="24"/>
  <c r="D208" i="24"/>
  <c r="C208" i="24"/>
  <c r="D207" i="24"/>
  <c r="C207" i="24"/>
  <c r="D206" i="24"/>
  <c r="C206" i="24"/>
  <c r="D205" i="24"/>
  <c r="C205" i="24"/>
  <c r="D204" i="24"/>
  <c r="C204" i="24"/>
  <c r="D203" i="24"/>
  <c r="C203" i="24"/>
  <c r="D202" i="24"/>
  <c r="C202" i="24"/>
  <c r="D201" i="24"/>
  <c r="C201" i="24"/>
  <c r="D200" i="24"/>
  <c r="C200" i="24"/>
  <c r="D199" i="24"/>
  <c r="C199" i="24"/>
  <c r="D198" i="24"/>
  <c r="C198" i="24"/>
  <c r="D197" i="24"/>
  <c r="C197" i="24"/>
  <c r="D196" i="24"/>
  <c r="C196" i="24"/>
  <c r="D195" i="24"/>
  <c r="C195" i="24"/>
  <c r="D194" i="24"/>
  <c r="C194" i="24"/>
  <c r="D193" i="24"/>
  <c r="C193" i="24"/>
  <c r="D192" i="24"/>
  <c r="C192" i="24"/>
  <c r="D191" i="24"/>
  <c r="C191" i="24"/>
  <c r="D190" i="24"/>
  <c r="C190" i="24"/>
  <c r="D189" i="24"/>
  <c r="C189" i="24"/>
  <c r="D188" i="24"/>
  <c r="C188" i="24"/>
  <c r="D187" i="24"/>
  <c r="C187" i="24"/>
  <c r="D186" i="24"/>
  <c r="C186" i="24"/>
  <c r="D185" i="24"/>
  <c r="C185" i="24"/>
  <c r="D184" i="24"/>
  <c r="C184" i="24"/>
  <c r="D183" i="24"/>
  <c r="C183" i="24"/>
  <c r="D182" i="24"/>
  <c r="C182" i="24"/>
  <c r="D181" i="24"/>
  <c r="C181" i="24"/>
  <c r="D180" i="24"/>
  <c r="C180" i="24"/>
  <c r="D179" i="24"/>
  <c r="C179" i="24"/>
  <c r="D178" i="24"/>
  <c r="C178" i="24"/>
  <c r="D177" i="24"/>
  <c r="C177" i="24"/>
  <c r="D176" i="24"/>
  <c r="C176" i="24"/>
  <c r="D175" i="24"/>
  <c r="C175" i="24"/>
  <c r="D174" i="24"/>
  <c r="C174" i="24"/>
  <c r="D173" i="24"/>
  <c r="C173" i="24"/>
  <c r="D172" i="24"/>
  <c r="C172" i="24"/>
  <c r="D171" i="24"/>
  <c r="C171" i="24"/>
  <c r="D170" i="24"/>
  <c r="C170" i="24"/>
  <c r="D169" i="24"/>
  <c r="C169" i="24"/>
  <c r="D168" i="24"/>
  <c r="C168" i="24"/>
  <c r="D167" i="24"/>
  <c r="C167" i="24"/>
  <c r="D166" i="24"/>
  <c r="C166" i="24"/>
  <c r="D165" i="24"/>
  <c r="C165" i="24"/>
  <c r="D164" i="24"/>
  <c r="C164" i="24"/>
  <c r="D163" i="24"/>
  <c r="C163" i="24"/>
  <c r="D162" i="24"/>
  <c r="C162" i="24"/>
  <c r="D161" i="24"/>
  <c r="C161" i="24"/>
  <c r="D160" i="24"/>
  <c r="C160" i="24"/>
  <c r="D159" i="24"/>
  <c r="C159" i="24"/>
  <c r="D158" i="24"/>
  <c r="C158" i="24"/>
  <c r="D157" i="24"/>
  <c r="C157" i="24"/>
  <c r="D156" i="24"/>
  <c r="C156" i="24"/>
  <c r="D155" i="24"/>
  <c r="C155" i="24"/>
  <c r="D154" i="24"/>
  <c r="C154" i="24"/>
  <c r="D153" i="24"/>
  <c r="C153" i="24"/>
  <c r="D152" i="24"/>
  <c r="C152" i="24"/>
  <c r="D151" i="24"/>
  <c r="C151" i="24"/>
  <c r="D150" i="24"/>
  <c r="C150" i="24"/>
  <c r="D149" i="24"/>
  <c r="C149" i="24"/>
  <c r="D148" i="24"/>
  <c r="C148" i="24"/>
  <c r="D147" i="24"/>
  <c r="C147" i="24"/>
  <c r="D146" i="24"/>
  <c r="C146" i="24"/>
  <c r="D145" i="24"/>
  <c r="C145" i="24"/>
  <c r="D144" i="24"/>
  <c r="C144" i="24"/>
  <c r="D143" i="24"/>
  <c r="C143" i="24"/>
  <c r="D142" i="24"/>
  <c r="C142" i="24"/>
  <c r="D141" i="24"/>
  <c r="C141" i="24"/>
  <c r="D140" i="24"/>
  <c r="C140" i="24"/>
  <c r="D139" i="24"/>
  <c r="C139" i="24"/>
  <c r="D138" i="24"/>
  <c r="C138" i="24"/>
  <c r="D137" i="24"/>
  <c r="C137" i="24"/>
  <c r="D136" i="24"/>
  <c r="C136" i="24"/>
  <c r="D135" i="24"/>
  <c r="C135" i="24"/>
  <c r="D134" i="24"/>
  <c r="C134" i="24"/>
  <c r="D133" i="24"/>
  <c r="C133" i="24"/>
  <c r="D132" i="24"/>
  <c r="C132" i="24"/>
  <c r="D131" i="24"/>
  <c r="C131" i="24"/>
  <c r="D130" i="24"/>
  <c r="C130" i="24"/>
  <c r="D129" i="24"/>
  <c r="C129" i="24"/>
  <c r="D128" i="24"/>
  <c r="C128" i="24"/>
  <c r="D127" i="24"/>
  <c r="C127" i="24"/>
  <c r="D126" i="24"/>
  <c r="C126" i="24"/>
  <c r="D125" i="24"/>
  <c r="C125" i="24"/>
  <c r="D124" i="24"/>
  <c r="C124" i="24"/>
  <c r="D123" i="24"/>
  <c r="C123" i="24"/>
  <c r="D122" i="24"/>
  <c r="C122" i="24"/>
  <c r="D121" i="24"/>
  <c r="C121" i="24"/>
  <c r="D120" i="24"/>
  <c r="C120" i="24"/>
  <c r="D119" i="24"/>
  <c r="C119" i="24"/>
  <c r="D118" i="24"/>
  <c r="C118" i="24"/>
  <c r="D117" i="24"/>
  <c r="C117" i="24"/>
  <c r="D116" i="24"/>
  <c r="C116" i="24"/>
  <c r="D115" i="24"/>
  <c r="C115" i="24"/>
  <c r="D114" i="24"/>
  <c r="C114" i="24"/>
  <c r="D113" i="24"/>
  <c r="C113" i="24"/>
  <c r="D112" i="24"/>
  <c r="C112" i="24"/>
  <c r="D111" i="24"/>
  <c r="C111" i="24"/>
  <c r="D110" i="24"/>
  <c r="C110" i="24"/>
  <c r="D109" i="24"/>
  <c r="C109" i="24"/>
  <c r="D108" i="24"/>
  <c r="C108" i="24"/>
  <c r="D107" i="24"/>
  <c r="C107" i="24"/>
  <c r="D106" i="24"/>
  <c r="C106" i="24"/>
  <c r="D105" i="24"/>
  <c r="C105" i="24"/>
  <c r="D104" i="24"/>
  <c r="C104" i="24"/>
  <c r="D103" i="24"/>
  <c r="C103" i="24"/>
  <c r="D102" i="24"/>
  <c r="C102" i="24"/>
  <c r="D101" i="24"/>
  <c r="C101" i="24"/>
  <c r="D100" i="24"/>
  <c r="C100" i="24"/>
  <c r="D99" i="24"/>
  <c r="C99" i="24"/>
  <c r="D98" i="24"/>
  <c r="C98" i="24"/>
  <c r="D97" i="24"/>
  <c r="C97" i="24"/>
  <c r="D96" i="24"/>
  <c r="C96" i="24"/>
  <c r="D95" i="24"/>
  <c r="C95" i="24"/>
  <c r="D94" i="24"/>
  <c r="C94" i="24"/>
  <c r="D93" i="24"/>
  <c r="C93" i="24"/>
  <c r="D92" i="24"/>
  <c r="C92" i="24"/>
  <c r="D91" i="24"/>
  <c r="C91" i="24"/>
  <c r="D90" i="24"/>
  <c r="C90" i="24"/>
  <c r="D89" i="24"/>
  <c r="C89" i="24"/>
  <c r="D88" i="24"/>
  <c r="C88" i="24"/>
  <c r="D87" i="24"/>
  <c r="C87" i="24"/>
  <c r="D86" i="24"/>
  <c r="C86" i="24"/>
  <c r="D85" i="24"/>
  <c r="C85" i="24"/>
  <c r="D84" i="24"/>
  <c r="C84" i="24"/>
  <c r="D83" i="24"/>
  <c r="C83" i="24"/>
  <c r="D82" i="24"/>
  <c r="C82" i="24"/>
  <c r="D81" i="24"/>
  <c r="C81" i="24"/>
  <c r="D80" i="24"/>
  <c r="C80" i="24"/>
  <c r="D79" i="24"/>
  <c r="C79" i="24"/>
  <c r="D78" i="24"/>
  <c r="C78" i="24"/>
  <c r="D77" i="24"/>
  <c r="C77" i="24"/>
  <c r="D76" i="24"/>
  <c r="C76" i="24"/>
  <c r="D75" i="24"/>
  <c r="C75" i="24"/>
  <c r="D74" i="24"/>
  <c r="C74" i="24"/>
  <c r="D73" i="24"/>
  <c r="C73" i="24"/>
  <c r="D72" i="24"/>
  <c r="C72" i="24"/>
  <c r="D71" i="24"/>
  <c r="C71" i="24"/>
  <c r="D70" i="24"/>
  <c r="C70" i="24"/>
  <c r="D69" i="24"/>
  <c r="C69" i="24"/>
  <c r="D68" i="24"/>
  <c r="C68" i="24"/>
  <c r="D67" i="24"/>
  <c r="C67" i="24"/>
  <c r="D66" i="24"/>
  <c r="C66" i="24"/>
  <c r="D65" i="24"/>
  <c r="C65" i="24"/>
  <c r="D64" i="24"/>
  <c r="C64" i="24"/>
  <c r="D63" i="24"/>
  <c r="C63" i="24"/>
  <c r="D62" i="24"/>
  <c r="C62" i="24"/>
  <c r="D61" i="24"/>
  <c r="C61" i="24"/>
  <c r="D60" i="24"/>
  <c r="C60" i="24"/>
  <c r="D59" i="24"/>
  <c r="C59" i="24"/>
  <c r="D58" i="24"/>
  <c r="C58" i="24"/>
  <c r="D57" i="24"/>
  <c r="C57" i="24"/>
  <c r="D56" i="24"/>
  <c r="C56" i="24"/>
  <c r="D55" i="24"/>
  <c r="C55" i="24"/>
  <c r="D54" i="24"/>
  <c r="C54" i="24"/>
  <c r="D53" i="24"/>
  <c r="C53" i="24"/>
  <c r="D52" i="24"/>
  <c r="C52" i="24"/>
  <c r="D51" i="24"/>
  <c r="C51" i="24"/>
  <c r="D50" i="24"/>
  <c r="C50" i="24"/>
  <c r="D49" i="24"/>
  <c r="C49" i="24"/>
  <c r="D48" i="24"/>
  <c r="C48" i="24"/>
  <c r="D47" i="24"/>
  <c r="C47" i="24"/>
  <c r="D46" i="24"/>
  <c r="C46" i="24"/>
  <c r="D45" i="24"/>
  <c r="C45" i="24"/>
  <c r="D44" i="24"/>
  <c r="C44" i="24"/>
  <c r="D43" i="24"/>
  <c r="C43" i="24"/>
  <c r="D42" i="24"/>
  <c r="C42" i="24"/>
  <c r="D41" i="24"/>
  <c r="C41" i="24"/>
  <c r="D40" i="24"/>
  <c r="C40" i="24"/>
  <c r="D39" i="24"/>
  <c r="C39" i="24"/>
  <c r="D38" i="24"/>
  <c r="C38" i="24"/>
  <c r="D37" i="24"/>
  <c r="C37" i="24"/>
  <c r="D36" i="24"/>
  <c r="C36" i="24"/>
  <c r="D35" i="24"/>
  <c r="C35" i="24"/>
  <c r="D34" i="24"/>
  <c r="C34" i="24"/>
  <c r="D33" i="24"/>
  <c r="C33" i="24"/>
  <c r="D32" i="24"/>
  <c r="C32" i="24"/>
  <c r="D31" i="24"/>
  <c r="C31" i="24"/>
  <c r="D30" i="24"/>
  <c r="C30" i="24"/>
  <c r="D29" i="24"/>
  <c r="C29" i="24"/>
  <c r="D28" i="24"/>
  <c r="C28" i="24"/>
  <c r="D27" i="24"/>
  <c r="C27" i="24"/>
  <c r="D26" i="24"/>
  <c r="C26" i="24"/>
  <c r="D25" i="24"/>
  <c r="C25" i="24"/>
  <c r="D24" i="24"/>
  <c r="C24" i="24"/>
  <c r="D23" i="24"/>
  <c r="C23" i="24"/>
  <c r="D22" i="24"/>
  <c r="C22" i="24"/>
  <c r="D21" i="24"/>
  <c r="C21" i="24"/>
  <c r="D20" i="24"/>
  <c r="C20" i="24"/>
  <c r="D19" i="24"/>
  <c r="C19" i="24"/>
  <c r="D18" i="24"/>
  <c r="C18" i="24"/>
  <c r="D17" i="24"/>
  <c r="C17" i="24"/>
  <c r="D16" i="24"/>
  <c r="C16" i="24"/>
  <c r="D15" i="24"/>
  <c r="C15" i="24"/>
  <c r="D14" i="24"/>
  <c r="C14" i="24"/>
  <c r="D13" i="24"/>
  <c r="C13" i="24"/>
  <c r="D12" i="24"/>
  <c r="C12" i="24"/>
  <c r="D11" i="24"/>
  <c r="C11" i="24"/>
  <c r="D10" i="24"/>
  <c r="C10" i="24"/>
  <c r="D9" i="24"/>
  <c r="C9" i="24"/>
  <c r="D8" i="24"/>
  <c r="C8" i="24"/>
  <c r="D7" i="24"/>
  <c r="C7" i="24"/>
  <c r="D6" i="24"/>
  <c r="C6" i="24"/>
  <c r="D5" i="24"/>
  <c r="C5" i="24"/>
  <c r="K4" i="24"/>
  <c r="D4" i="24"/>
  <c r="C4" i="24"/>
  <c r="K3" i="24"/>
  <c r="L4" i="24" s="1"/>
  <c r="D3" i="24"/>
  <c r="C3" i="24"/>
  <c r="C36" i="23"/>
  <c r="J24" i="23"/>
  <c r="P22" i="23"/>
  <c r="L22" i="23"/>
  <c r="N22" i="23" s="1"/>
  <c r="J22" i="23"/>
  <c r="H22" i="23"/>
  <c r="F22" i="23"/>
  <c r="B22" i="23"/>
  <c r="A22" i="23"/>
  <c r="P21" i="23"/>
  <c r="L21" i="23"/>
  <c r="N21" i="23" s="1"/>
  <c r="J21" i="23"/>
  <c r="H21" i="23"/>
  <c r="F21" i="23"/>
  <c r="B21" i="23"/>
  <c r="A21" i="23"/>
  <c r="P20" i="23"/>
  <c r="L20" i="23"/>
  <c r="N20" i="23" s="1"/>
  <c r="J20" i="23"/>
  <c r="H20" i="23"/>
  <c r="F20" i="23"/>
  <c r="B20" i="23"/>
  <c r="A20" i="23"/>
  <c r="P19" i="23"/>
  <c r="L19" i="23"/>
  <c r="N19" i="23" s="1"/>
  <c r="J19" i="23"/>
  <c r="H19" i="23"/>
  <c r="F19" i="23"/>
  <c r="B19" i="23"/>
  <c r="A19" i="23"/>
  <c r="P18" i="23"/>
  <c r="L18" i="23"/>
  <c r="N18" i="23" s="1"/>
  <c r="J18" i="23"/>
  <c r="H18" i="23"/>
  <c r="F18" i="23"/>
  <c r="B18" i="23"/>
  <c r="A18" i="23"/>
  <c r="P17" i="23"/>
  <c r="L17" i="23"/>
  <c r="N17" i="23" s="1"/>
  <c r="J17" i="23"/>
  <c r="H17" i="23"/>
  <c r="F17" i="23"/>
  <c r="B17" i="23"/>
  <c r="A17" i="23"/>
  <c r="P16" i="23"/>
  <c r="P24" i="23" s="1"/>
  <c r="E16" i="22" s="1"/>
  <c r="L16" i="23"/>
  <c r="L24" i="23" s="1"/>
  <c r="J16" i="23"/>
  <c r="H16" i="23"/>
  <c r="H24" i="23" s="1"/>
  <c r="F16" i="23"/>
  <c r="F24" i="23" s="1"/>
  <c r="B16" i="23"/>
  <c r="A16" i="23"/>
  <c r="B15" i="23"/>
  <c r="B13" i="23" s="1"/>
  <c r="J11" i="23"/>
  <c r="B11" i="23"/>
  <c r="C14" i="22" s="1"/>
  <c r="J8" i="23"/>
  <c r="F8" i="23"/>
  <c r="B2" i="23"/>
  <c r="B1" i="23"/>
  <c r="M16" i="22"/>
  <c r="K16" i="22"/>
  <c r="C16" i="22"/>
  <c r="K14" i="22"/>
  <c r="C1" i="22"/>
  <c r="F31" i="21"/>
  <c r="D31" i="21"/>
  <c r="H31" i="21" s="1"/>
  <c r="A31" i="21"/>
  <c r="B31" i="21" s="1"/>
  <c r="F30" i="21"/>
  <c r="D30" i="21"/>
  <c r="H30" i="21" s="1"/>
  <c r="A30" i="21"/>
  <c r="B30" i="21" s="1"/>
  <c r="F29" i="21"/>
  <c r="D29" i="21"/>
  <c r="H29" i="21" s="1"/>
  <c r="A29" i="21"/>
  <c r="B29" i="21" s="1"/>
  <c r="F28" i="21"/>
  <c r="D28" i="21"/>
  <c r="H28" i="21" s="1"/>
  <c r="A28" i="21"/>
  <c r="B28" i="21" s="1"/>
  <c r="F27" i="21"/>
  <c r="D27" i="21"/>
  <c r="H27" i="21" s="1"/>
  <c r="A27" i="21"/>
  <c r="B27" i="21" s="1"/>
  <c r="F26" i="21"/>
  <c r="D26" i="21"/>
  <c r="H26" i="21" s="1"/>
  <c r="A26" i="21"/>
  <c r="B26" i="21" s="1"/>
  <c r="F25" i="21"/>
  <c r="D25" i="21"/>
  <c r="H25" i="21" s="1"/>
  <c r="A25" i="21"/>
  <c r="B25" i="21" s="1"/>
  <c r="F24" i="21"/>
  <c r="D24" i="21"/>
  <c r="H24" i="21" s="1"/>
  <c r="A24" i="21"/>
  <c r="B24" i="21" s="1"/>
  <c r="F23" i="21"/>
  <c r="D23" i="21"/>
  <c r="H23" i="21" s="1"/>
  <c r="A23" i="21"/>
  <c r="B23" i="21" s="1"/>
  <c r="F22" i="21"/>
  <c r="D22" i="21"/>
  <c r="H22" i="21" s="1"/>
  <c r="A22" i="21"/>
  <c r="B22" i="21" s="1"/>
  <c r="F21" i="21"/>
  <c r="D21" i="21"/>
  <c r="H21" i="21" s="1"/>
  <c r="A21" i="21"/>
  <c r="B21" i="21" s="1"/>
  <c r="F20" i="21"/>
  <c r="D20" i="21"/>
  <c r="H20" i="21" s="1"/>
  <c r="A20" i="21"/>
  <c r="B20" i="21" s="1"/>
  <c r="F19" i="21"/>
  <c r="D19" i="21"/>
  <c r="H19" i="21" s="1"/>
  <c r="A19" i="21"/>
  <c r="B19" i="21" s="1"/>
  <c r="F18" i="21"/>
  <c r="D18" i="21"/>
  <c r="H18" i="21" s="1"/>
  <c r="A18" i="21"/>
  <c r="B18" i="21" s="1"/>
  <c r="F17" i="21"/>
  <c r="D17" i="21"/>
  <c r="H17" i="21" s="1"/>
  <c r="A17" i="21"/>
  <c r="B17" i="21" s="1"/>
  <c r="F16" i="21"/>
  <c r="D16" i="21"/>
  <c r="H16" i="21" s="1"/>
  <c r="A16" i="21"/>
  <c r="B16" i="21" s="1"/>
  <c r="F15" i="21"/>
  <c r="D15" i="21"/>
  <c r="H15" i="21" s="1"/>
  <c r="A15" i="21"/>
  <c r="B15" i="21" s="1"/>
  <c r="F14" i="21"/>
  <c r="D14" i="21"/>
  <c r="H14" i="21" s="1"/>
  <c r="A14" i="21"/>
  <c r="B14" i="21" s="1"/>
  <c r="F13" i="21"/>
  <c r="D13" i="21"/>
  <c r="H13" i="21" s="1"/>
  <c r="A13" i="21"/>
  <c r="B13" i="21" s="1"/>
  <c r="F12" i="21"/>
  <c r="D12" i="21"/>
  <c r="H12" i="21" s="1"/>
  <c r="A12" i="21"/>
  <c r="B12" i="21" s="1"/>
  <c r="F11" i="21"/>
  <c r="D11" i="21"/>
  <c r="H11" i="21" s="1"/>
  <c r="A11" i="21"/>
  <c r="B11" i="21" s="1"/>
  <c r="F10" i="21"/>
  <c r="D10" i="21"/>
  <c r="H10" i="21" s="1"/>
  <c r="A10" i="21"/>
  <c r="B10" i="21" s="1"/>
  <c r="F9" i="21"/>
  <c r="D9" i="21"/>
  <c r="H9" i="21" s="1"/>
  <c r="A9" i="21"/>
  <c r="B9" i="21" s="1"/>
  <c r="B1" i="21"/>
  <c r="F20" i="20"/>
  <c r="F16" i="20"/>
  <c r="F14" i="20"/>
  <c r="F12" i="20"/>
  <c r="A1" i="20"/>
  <c r="H36" i="19"/>
  <c r="J36" i="19" s="1"/>
  <c r="D36" i="19"/>
  <c r="F36" i="19" s="1"/>
  <c r="A36" i="19"/>
  <c r="B36" i="19" s="1"/>
  <c r="H35" i="19"/>
  <c r="J35" i="19" s="1"/>
  <c r="D35" i="19"/>
  <c r="F35" i="19" s="1"/>
  <c r="A35" i="19"/>
  <c r="B35" i="19" s="1"/>
  <c r="H34" i="19"/>
  <c r="J34" i="19" s="1"/>
  <c r="D34" i="19"/>
  <c r="F34" i="19" s="1"/>
  <c r="A34" i="19"/>
  <c r="B34" i="19" s="1"/>
  <c r="H33" i="19"/>
  <c r="J33" i="19" s="1"/>
  <c r="D33" i="19"/>
  <c r="F33" i="19" s="1"/>
  <c r="A33" i="19"/>
  <c r="B33" i="19" s="1"/>
  <c r="H32" i="19"/>
  <c r="J32" i="19" s="1"/>
  <c r="D32" i="19"/>
  <c r="F32" i="19" s="1"/>
  <c r="A32" i="19"/>
  <c r="B32" i="19" s="1"/>
  <c r="H31" i="19"/>
  <c r="J31" i="19" s="1"/>
  <c r="D31" i="19"/>
  <c r="F31" i="19" s="1"/>
  <c r="A31" i="19"/>
  <c r="B31" i="19" s="1"/>
  <c r="H30" i="19"/>
  <c r="J30" i="19" s="1"/>
  <c r="D30" i="19"/>
  <c r="F30" i="19" s="1"/>
  <c r="A30" i="19"/>
  <c r="B30" i="19" s="1"/>
  <c r="H29" i="19"/>
  <c r="J29" i="19" s="1"/>
  <c r="D29" i="19"/>
  <c r="F29" i="19" s="1"/>
  <c r="A29" i="19"/>
  <c r="B29" i="19" s="1"/>
  <c r="H28" i="19"/>
  <c r="J28" i="19" s="1"/>
  <c r="D28" i="19"/>
  <c r="F28" i="19" s="1"/>
  <c r="A28" i="19"/>
  <c r="B28" i="19" s="1"/>
  <c r="H27" i="19"/>
  <c r="J27" i="19" s="1"/>
  <c r="D27" i="19"/>
  <c r="F27" i="19" s="1"/>
  <c r="A27" i="19"/>
  <c r="B27" i="19" s="1"/>
  <c r="H26" i="19"/>
  <c r="J26" i="19" s="1"/>
  <c r="D26" i="19"/>
  <c r="F26" i="19" s="1"/>
  <c r="A26" i="19"/>
  <c r="B26" i="19" s="1"/>
  <c r="H25" i="19"/>
  <c r="J25" i="19" s="1"/>
  <c r="D25" i="19"/>
  <c r="F25" i="19" s="1"/>
  <c r="A25" i="19"/>
  <c r="B25" i="19" s="1"/>
  <c r="H24" i="19"/>
  <c r="J24" i="19" s="1"/>
  <c r="D24" i="19"/>
  <c r="F24" i="19" s="1"/>
  <c r="A24" i="19"/>
  <c r="B24" i="19" s="1"/>
  <c r="H23" i="19"/>
  <c r="J23" i="19" s="1"/>
  <c r="D23" i="19"/>
  <c r="F23" i="19" s="1"/>
  <c r="A23" i="19"/>
  <c r="B23" i="19" s="1"/>
  <c r="H22" i="19"/>
  <c r="J22" i="19" s="1"/>
  <c r="D22" i="19"/>
  <c r="F22" i="19" s="1"/>
  <c r="A22" i="19"/>
  <c r="B22" i="19" s="1"/>
  <c r="H21" i="19"/>
  <c r="J21" i="19" s="1"/>
  <c r="D21" i="19"/>
  <c r="F21" i="19" s="1"/>
  <c r="A21" i="19"/>
  <c r="B21" i="19" s="1"/>
  <c r="H20" i="19"/>
  <c r="J20" i="19" s="1"/>
  <c r="D20" i="19"/>
  <c r="F20" i="19" s="1"/>
  <c r="A20" i="19"/>
  <c r="B20" i="19" s="1"/>
  <c r="H19" i="19"/>
  <c r="J19" i="19" s="1"/>
  <c r="D19" i="19"/>
  <c r="F19" i="19" s="1"/>
  <c r="A19" i="19"/>
  <c r="B19" i="19" s="1"/>
  <c r="H18" i="19"/>
  <c r="J18" i="19" s="1"/>
  <c r="D18" i="19"/>
  <c r="F18" i="19" s="1"/>
  <c r="A18" i="19"/>
  <c r="B18" i="19" s="1"/>
  <c r="H17" i="19"/>
  <c r="J17" i="19" s="1"/>
  <c r="D17" i="19"/>
  <c r="F17" i="19" s="1"/>
  <c r="A17" i="19"/>
  <c r="B17" i="19" s="1"/>
  <c r="H16" i="19"/>
  <c r="J16" i="19" s="1"/>
  <c r="D16" i="19"/>
  <c r="F16" i="19" s="1"/>
  <c r="A16" i="19"/>
  <c r="B16" i="19" s="1"/>
  <c r="H15" i="19"/>
  <c r="J15" i="19" s="1"/>
  <c r="D15" i="19"/>
  <c r="F15" i="19" s="1"/>
  <c r="A15" i="19"/>
  <c r="B15" i="19" s="1"/>
  <c r="H14" i="19"/>
  <c r="J14" i="19" s="1"/>
  <c r="D14" i="19"/>
  <c r="F14" i="19" s="1"/>
  <c r="F38" i="19" s="1"/>
  <c r="A14" i="19"/>
  <c r="B14" i="19" s="1"/>
  <c r="H12" i="19"/>
  <c r="H9" i="19"/>
  <c r="H8" i="19"/>
  <c r="B1" i="19"/>
  <c r="F40" i="18"/>
  <c r="D40" i="18"/>
  <c r="H40" i="18" s="1"/>
  <c r="C40" i="18"/>
  <c r="F39" i="18"/>
  <c r="D39" i="18"/>
  <c r="H39" i="18" s="1"/>
  <c r="C39" i="18"/>
  <c r="F38" i="18"/>
  <c r="D38" i="18"/>
  <c r="H38" i="18" s="1"/>
  <c r="C38" i="18"/>
  <c r="C34" i="18"/>
  <c r="H30" i="18"/>
  <c r="D30" i="18"/>
  <c r="H29" i="18"/>
  <c r="D29" i="18"/>
  <c r="H28" i="18"/>
  <c r="D28" i="18"/>
  <c r="H27" i="18"/>
  <c r="D27" i="18"/>
  <c r="H26" i="18"/>
  <c r="D26" i="18"/>
  <c r="H25" i="18"/>
  <c r="D25" i="18"/>
  <c r="H24" i="18"/>
  <c r="D24" i="18"/>
  <c r="H23" i="18"/>
  <c r="H32" i="18" s="1"/>
  <c r="H10" i="18" s="1"/>
  <c r="D23" i="18"/>
  <c r="A1" i="18"/>
  <c r="A31" i="17"/>
  <c r="G31" i="17" s="1"/>
  <c r="P30" i="17"/>
  <c r="A30" i="17"/>
  <c r="M30" i="17" s="1"/>
  <c r="D29" i="17"/>
  <c r="A29" i="17"/>
  <c r="G29" i="17" s="1"/>
  <c r="M28" i="17"/>
  <c r="G28" i="17"/>
  <c r="D28" i="17"/>
  <c r="B28" i="17"/>
  <c r="A28" i="17"/>
  <c r="J28" i="17" s="1"/>
  <c r="M27" i="17"/>
  <c r="G27" i="17"/>
  <c r="B27" i="17"/>
  <c r="A27" i="17"/>
  <c r="P27" i="17" s="1"/>
  <c r="P26" i="17"/>
  <c r="M26" i="17"/>
  <c r="G26" i="17"/>
  <c r="S26" i="17" s="1"/>
  <c r="B26" i="17"/>
  <c r="A26" i="17"/>
  <c r="J26" i="17" s="1"/>
  <c r="M25" i="17"/>
  <c r="G25" i="17"/>
  <c r="B25" i="17"/>
  <c r="A25" i="17"/>
  <c r="P25" i="17" s="1"/>
  <c r="P24" i="17"/>
  <c r="M24" i="17"/>
  <c r="G24" i="17"/>
  <c r="B24" i="17"/>
  <c r="A24" i="17"/>
  <c r="J24" i="17" s="1"/>
  <c r="M23" i="17"/>
  <c r="G23" i="17"/>
  <c r="B23" i="17"/>
  <c r="A23" i="17"/>
  <c r="P23" i="17" s="1"/>
  <c r="P22" i="17"/>
  <c r="M22" i="17"/>
  <c r="G22" i="17"/>
  <c r="B22" i="17"/>
  <c r="A22" i="17"/>
  <c r="J22" i="17" s="1"/>
  <c r="M21" i="17"/>
  <c r="G21" i="17"/>
  <c r="B21" i="17"/>
  <c r="A21" i="17"/>
  <c r="P21" i="17" s="1"/>
  <c r="A20" i="17"/>
  <c r="G20" i="17" s="1"/>
  <c r="P19" i="17"/>
  <c r="A19" i="17"/>
  <c r="M19" i="17" s="1"/>
  <c r="A18" i="17"/>
  <c r="G18" i="17" s="1"/>
  <c r="P17" i="17"/>
  <c r="D17" i="17"/>
  <c r="A17" i="17"/>
  <c r="M17" i="17" s="1"/>
  <c r="A16" i="17"/>
  <c r="G16" i="17" s="1"/>
  <c r="P15" i="17"/>
  <c r="A15" i="17"/>
  <c r="M15" i="17" s="1"/>
  <c r="A14" i="17"/>
  <c r="G14" i="17" s="1"/>
  <c r="P13" i="17"/>
  <c r="D13" i="17"/>
  <c r="A13" i="17"/>
  <c r="M13" i="17" s="1"/>
  <c r="P12" i="17"/>
  <c r="G12" i="17"/>
  <c r="D12" i="17"/>
  <c r="B12" i="17"/>
  <c r="A12" i="17"/>
  <c r="J12" i="17" s="1"/>
  <c r="P11" i="17"/>
  <c r="M11" i="17"/>
  <c r="G11" i="17"/>
  <c r="B11" i="17"/>
  <c r="A11" i="17"/>
  <c r="J11" i="17" s="1"/>
  <c r="M10" i="17"/>
  <c r="G10" i="17"/>
  <c r="B10" i="17"/>
  <c r="A10" i="17"/>
  <c r="P10" i="17" s="1"/>
  <c r="P9" i="17"/>
  <c r="M9" i="17"/>
  <c r="G9" i="17"/>
  <c r="S9" i="17" s="1"/>
  <c r="B9" i="17"/>
  <c r="A9" i="17"/>
  <c r="J9" i="17" s="1"/>
  <c r="B1" i="17"/>
  <c r="A1" i="16"/>
  <c r="E41" i="15"/>
  <c r="C41" i="15"/>
  <c r="A32" i="15"/>
  <c r="G32" i="15" s="1"/>
  <c r="E31" i="15"/>
  <c r="A31" i="15"/>
  <c r="K31" i="15" s="1"/>
  <c r="A30" i="15"/>
  <c r="G30" i="15" s="1"/>
  <c r="E29" i="15"/>
  <c r="A29" i="15"/>
  <c r="K29" i="15" s="1"/>
  <c r="A28" i="15"/>
  <c r="G28" i="15" s="1"/>
  <c r="E27" i="15"/>
  <c r="A27" i="15"/>
  <c r="K27" i="15" s="1"/>
  <c r="A26" i="15"/>
  <c r="G26" i="15" s="1"/>
  <c r="E25" i="15"/>
  <c r="A25" i="15"/>
  <c r="K25" i="15" s="1"/>
  <c r="A24" i="15"/>
  <c r="G24" i="15" s="1"/>
  <c r="E23" i="15"/>
  <c r="A23" i="15"/>
  <c r="K23" i="15" s="1"/>
  <c r="A22" i="15"/>
  <c r="G22" i="15" s="1"/>
  <c r="E21" i="15"/>
  <c r="A21" i="15"/>
  <c r="K21" i="15" s="1"/>
  <c r="A20" i="15"/>
  <c r="G20" i="15" s="1"/>
  <c r="E19" i="15"/>
  <c r="A19" i="15"/>
  <c r="K19" i="15" s="1"/>
  <c r="A18" i="15"/>
  <c r="G18" i="15" s="1"/>
  <c r="E17" i="15"/>
  <c r="A17" i="15"/>
  <c r="K17" i="15" s="1"/>
  <c r="A16" i="15"/>
  <c r="G16" i="15" s="1"/>
  <c r="E15" i="15"/>
  <c r="A15" i="15"/>
  <c r="K15" i="15" s="1"/>
  <c r="A14" i="15"/>
  <c r="G14" i="15" s="1"/>
  <c r="E13" i="15"/>
  <c r="A13" i="15"/>
  <c r="K13" i="15" s="1"/>
  <c r="A12" i="15"/>
  <c r="G12" i="15" s="1"/>
  <c r="E11" i="15"/>
  <c r="A11" i="15"/>
  <c r="K11" i="15" s="1"/>
  <c r="A10" i="15"/>
  <c r="G10" i="15" s="1"/>
  <c r="C8" i="15"/>
  <c r="A3" i="16" s="1"/>
  <c r="C1" i="15"/>
  <c r="K15" i="14"/>
  <c r="I15" i="14"/>
  <c r="G15" i="14"/>
  <c r="E15" i="14"/>
  <c r="A15" i="14"/>
  <c r="C15" i="14" s="1"/>
  <c r="K14" i="14"/>
  <c r="I14" i="14"/>
  <c r="G14" i="14"/>
  <c r="E14" i="14"/>
  <c r="A14" i="14"/>
  <c r="C14" i="14" s="1"/>
  <c r="K13" i="14"/>
  <c r="I13" i="14"/>
  <c r="G13" i="14"/>
  <c r="E13" i="14"/>
  <c r="A13" i="14"/>
  <c r="C13" i="14" s="1"/>
  <c r="K12" i="14"/>
  <c r="I12" i="14"/>
  <c r="G12" i="14"/>
  <c r="E12" i="14"/>
  <c r="A12" i="14"/>
  <c r="C12" i="14" s="1"/>
  <c r="K11" i="14"/>
  <c r="I11" i="14"/>
  <c r="G11" i="14"/>
  <c r="E11" i="14"/>
  <c r="A11" i="14"/>
  <c r="C11" i="14" s="1"/>
  <c r="K10" i="14"/>
  <c r="I10" i="14"/>
  <c r="G10" i="14"/>
  <c r="E10" i="14"/>
  <c r="A10" i="14"/>
  <c r="C10" i="14" s="1"/>
  <c r="K9" i="14"/>
  <c r="K17" i="14" s="1"/>
  <c r="I9" i="14"/>
  <c r="I17" i="14" s="1"/>
  <c r="G9" i="14"/>
  <c r="G17" i="14" s="1"/>
  <c r="E9" i="14"/>
  <c r="E17" i="14" s="1"/>
  <c r="E36" i="15" s="1"/>
  <c r="A9" i="14"/>
  <c r="C9" i="14" s="1"/>
  <c r="C1" i="14"/>
  <c r="B60" i="13"/>
  <c r="C40" i="20" s="1"/>
  <c r="B59" i="13"/>
  <c r="C42" i="20" s="1"/>
  <c r="N53" i="13"/>
  <c r="J53" i="13"/>
  <c r="N52" i="13"/>
  <c r="J52" i="13"/>
  <c r="N51" i="13"/>
  <c r="J51" i="13"/>
  <c r="N50" i="13"/>
  <c r="J50" i="13"/>
  <c r="N49" i="13"/>
  <c r="J49" i="13"/>
  <c r="N48" i="13"/>
  <c r="J48" i="13"/>
  <c r="N47" i="13"/>
  <c r="J47" i="13"/>
  <c r="N46" i="13"/>
  <c r="N54" i="13" s="1"/>
  <c r="N33" i="13" s="1"/>
  <c r="J46" i="13"/>
  <c r="N39" i="13"/>
  <c r="N40" i="13" s="1"/>
  <c r="N38" i="13"/>
  <c r="N32" i="13"/>
  <c r="N34" i="13" s="1"/>
  <c r="N26" i="13"/>
  <c r="N19" i="13"/>
  <c r="B19" i="13"/>
  <c r="N16" i="13"/>
  <c r="N12" i="13"/>
  <c r="N13" i="13" s="1"/>
  <c r="N11" i="13"/>
  <c r="B11" i="13"/>
  <c r="B9" i="13"/>
  <c r="A1" i="13"/>
  <c r="H15" i="12"/>
  <c r="S15" i="12" s="1"/>
  <c r="F15" i="12"/>
  <c r="D15" i="12"/>
  <c r="A15" i="12"/>
  <c r="B15" i="12" s="1"/>
  <c r="H14" i="12"/>
  <c r="S14" i="12" s="1"/>
  <c r="F14" i="12"/>
  <c r="D14" i="12"/>
  <c r="A14" i="12"/>
  <c r="B14" i="12" s="1"/>
  <c r="H13" i="12"/>
  <c r="S13" i="12" s="1"/>
  <c r="F13" i="12"/>
  <c r="D13" i="12"/>
  <c r="A13" i="12"/>
  <c r="B13" i="12" s="1"/>
  <c r="H12" i="12"/>
  <c r="S12" i="12" s="1"/>
  <c r="F12" i="12"/>
  <c r="D12" i="12"/>
  <c r="A12" i="12"/>
  <c r="B12" i="12" s="1"/>
  <c r="H11" i="12"/>
  <c r="S11" i="12" s="1"/>
  <c r="F11" i="12"/>
  <c r="D11" i="12"/>
  <c r="A11" i="12"/>
  <c r="B11" i="12" s="1"/>
  <c r="H10" i="12"/>
  <c r="S10" i="12" s="1"/>
  <c r="F10" i="12"/>
  <c r="D10" i="12"/>
  <c r="A10" i="12"/>
  <c r="B10" i="12" s="1"/>
  <c r="H9" i="12"/>
  <c r="S9" i="12" s="1"/>
  <c r="F9" i="12"/>
  <c r="D9" i="12"/>
  <c r="A9" i="12"/>
  <c r="B9" i="12" s="1"/>
  <c r="B1" i="12"/>
  <c r="C24" i="11"/>
  <c r="E13" i="11"/>
  <c r="E9" i="11"/>
  <c r="A1" i="11"/>
  <c r="C45" i="10"/>
  <c r="C32" i="10"/>
  <c r="F21" i="10"/>
  <c r="F22" i="20" s="1"/>
  <c r="F19" i="10"/>
  <c r="F15" i="10"/>
  <c r="F13" i="10"/>
  <c r="F11" i="10"/>
  <c r="C7" i="10"/>
  <c r="A1" i="10"/>
  <c r="A1" i="9"/>
  <c r="H26" i="8"/>
  <c r="H25" i="8"/>
  <c r="H24" i="8"/>
  <c r="H23" i="8"/>
  <c r="H22" i="8"/>
  <c r="H21" i="8"/>
  <c r="H20" i="8"/>
  <c r="H19" i="8"/>
  <c r="H18" i="8"/>
  <c r="H17" i="8"/>
  <c r="H16" i="8"/>
  <c r="H15" i="8"/>
  <c r="H14" i="8"/>
  <c r="T12" i="28" s="1"/>
  <c r="H13" i="8"/>
  <c r="T11" i="28" s="1"/>
  <c r="H12" i="8"/>
  <c r="H11" i="8"/>
  <c r="H10" i="8"/>
  <c r="H9" i="8"/>
  <c r="H8" i="8"/>
  <c r="H7" i="8"/>
  <c r="H6" i="8"/>
  <c r="H4" i="8"/>
  <c r="I19" i="7"/>
  <c r="K19" i="7" s="1"/>
  <c r="E19" i="7"/>
  <c r="G19" i="7" s="1"/>
  <c r="A19" i="7"/>
  <c r="I18" i="7"/>
  <c r="E18" i="7"/>
  <c r="G18" i="7" s="1"/>
  <c r="A18" i="7"/>
  <c r="K17" i="7"/>
  <c r="I17" i="7"/>
  <c r="G17" i="7"/>
  <c r="E17" i="7"/>
  <c r="A17" i="7"/>
  <c r="I16" i="7"/>
  <c r="K16" i="7" s="1"/>
  <c r="E16" i="7"/>
  <c r="G16" i="7" s="1"/>
  <c r="A16" i="7"/>
  <c r="K15" i="7"/>
  <c r="I15" i="7"/>
  <c r="G15" i="7"/>
  <c r="E15" i="7"/>
  <c r="A15" i="7"/>
  <c r="I14" i="7"/>
  <c r="K14" i="7" s="1"/>
  <c r="E14" i="7"/>
  <c r="G14" i="7" s="1"/>
  <c r="A14" i="7"/>
  <c r="K13" i="7"/>
  <c r="K21" i="7" s="1"/>
  <c r="I21" i="7" s="1"/>
  <c r="I13" i="7"/>
  <c r="G13" i="7"/>
  <c r="G21" i="7" s="1"/>
  <c r="E13" i="7"/>
  <c r="A13" i="7"/>
  <c r="I11" i="7"/>
  <c r="B11" i="7"/>
  <c r="I8" i="7"/>
  <c r="B3" i="7"/>
  <c r="E6" i="9" s="1"/>
  <c r="B1" i="7"/>
  <c r="I16" i="6"/>
  <c r="C16" i="6"/>
  <c r="I14" i="6"/>
  <c r="F14" i="6"/>
  <c r="C14" i="6"/>
  <c r="A14" i="6"/>
  <c r="I13" i="6"/>
  <c r="F13" i="6"/>
  <c r="C13" i="6"/>
  <c r="A13" i="6"/>
  <c r="I12" i="6"/>
  <c r="F12" i="6"/>
  <c r="F16" i="6" s="1"/>
  <c r="C12" i="6"/>
  <c r="A12" i="6"/>
  <c r="A1" i="6"/>
  <c r="G10" i="5"/>
  <c r="G18" i="5" s="1"/>
  <c r="G6" i="5"/>
  <c r="A1" i="5"/>
  <c r="J16" i="4"/>
  <c r="F16" i="4"/>
  <c r="B16" i="4"/>
  <c r="A16" i="4"/>
  <c r="D16" i="4" s="1"/>
  <c r="H16" i="4" s="1"/>
  <c r="L16" i="4" s="1"/>
  <c r="P16" i="4" s="1"/>
  <c r="J15" i="4"/>
  <c r="F15" i="4"/>
  <c r="B15" i="4"/>
  <c r="A15" i="4"/>
  <c r="D15" i="4" s="1"/>
  <c r="H15" i="4" s="1"/>
  <c r="L15" i="4" s="1"/>
  <c r="P15" i="4" s="1"/>
  <c r="J14" i="4"/>
  <c r="F14" i="4"/>
  <c r="B14" i="4"/>
  <c r="A14" i="4"/>
  <c r="D14" i="4" s="1"/>
  <c r="H14" i="4" s="1"/>
  <c r="L14" i="4" s="1"/>
  <c r="P14" i="4" s="1"/>
  <c r="J13" i="4"/>
  <c r="F13" i="4"/>
  <c r="B13" i="4"/>
  <c r="A13" i="4"/>
  <c r="D13" i="4" s="1"/>
  <c r="H13" i="4" s="1"/>
  <c r="L13" i="4" s="1"/>
  <c r="P13" i="4" s="1"/>
  <c r="J12" i="4"/>
  <c r="F12" i="4"/>
  <c r="B12" i="4"/>
  <c r="A12" i="4"/>
  <c r="D12" i="4" s="1"/>
  <c r="H12" i="4" s="1"/>
  <c r="L12" i="4" s="1"/>
  <c r="P12" i="4" s="1"/>
  <c r="D11" i="4"/>
  <c r="H11" i="4" s="1"/>
  <c r="L11" i="4" s="1"/>
  <c r="A11" i="4"/>
  <c r="J11" i="4" s="1"/>
  <c r="D10" i="4"/>
  <c r="H10" i="4" s="1"/>
  <c r="L10" i="4" s="1"/>
  <c r="P10" i="4" s="1"/>
  <c r="A10" i="4"/>
  <c r="J10" i="4" s="1"/>
  <c r="B8" i="4"/>
  <c r="B1" i="4"/>
  <c r="D5" i="3"/>
  <c r="A3" i="3"/>
  <c r="A1" i="3"/>
  <c r="M16" i="2"/>
  <c r="G16" i="2"/>
  <c r="B16" i="2"/>
  <c r="A16" i="2"/>
  <c r="P16" i="2" s="1"/>
  <c r="M15" i="2"/>
  <c r="G15" i="2"/>
  <c r="B15" i="2"/>
  <c r="A15" i="2"/>
  <c r="J15" i="2" s="1"/>
  <c r="M14" i="2"/>
  <c r="G14" i="2"/>
  <c r="B14" i="2"/>
  <c r="A14" i="2"/>
  <c r="P14" i="2" s="1"/>
  <c r="P13" i="2"/>
  <c r="M13" i="2"/>
  <c r="J13" i="2"/>
  <c r="G13" i="2"/>
  <c r="S13" i="2" s="1"/>
  <c r="D13" i="2"/>
  <c r="B13" i="2"/>
  <c r="P12" i="2"/>
  <c r="M12" i="2"/>
  <c r="J12" i="2"/>
  <c r="G12" i="2"/>
  <c r="S12" i="2" s="1"/>
  <c r="D12" i="2"/>
  <c r="B12" i="2"/>
  <c r="M11" i="2"/>
  <c r="G11" i="2"/>
  <c r="B11" i="2"/>
  <c r="A11" i="2"/>
  <c r="P11" i="2" s="1"/>
  <c r="P10" i="2"/>
  <c r="M10" i="2"/>
  <c r="G10" i="2"/>
  <c r="S10" i="2" s="1"/>
  <c r="B10" i="2"/>
  <c r="A10" i="2"/>
  <c r="J10" i="2" s="1"/>
  <c r="B8" i="2"/>
  <c r="B3" i="2"/>
  <c r="B1" i="2"/>
  <c r="E5" i="1"/>
  <c r="A1" i="1"/>
  <c r="S14" i="2" l="1"/>
  <c r="P20" i="4"/>
  <c r="P18" i="4"/>
  <c r="P22" i="4" s="1"/>
  <c r="D6" i="3" s="1"/>
  <c r="E26" i="14"/>
  <c r="E28" i="14" s="1"/>
  <c r="I36" i="15"/>
  <c r="G24" i="14"/>
  <c r="E24" i="14"/>
  <c r="S24" i="17"/>
  <c r="P10" i="21"/>
  <c r="S10" i="21"/>
  <c r="P14" i="21"/>
  <c r="V14" i="21" s="1"/>
  <c r="S14" i="21"/>
  <c r="P18" i="21"/>
  <c r="S18" i="21"/>
  <c r="P22" i="21"/>
  <c r="V22" i="21" s="1"/>
  <c r="S22" i="21"/>
  <c r="P26" i="21"/>
  <c r="S26" i="21"/>
  <c r="P30" i="21"/>
  <c r="V30" i="21" s="1"/>
  <c r="S30" i="21"/>
  <c r="V13" i="2"/>
  <c r="Y13" i="2" s="1"/>
  <c r="AS42" i="39"/>
  <c r="AU42" i="39" s="1"/>
  <c r="E11" i="11" s="1"/>
  <c r="E19" i="11" s="1"/>
  <c r="E18" i="9" s="1"/>
  <c r="E17" i="11"/>
  <c r="E15" i="11"/>
  <c r="G23" i="5"/>
  <c r="I21" i="6"/>
  <c r="I24" i="6"/>
  <c r="S19" i="12"/>
  <c r="S17" i="12"/>
  <c r="S21" i="12" s="1"/>
  <c r="K36" i="15"/>
  <c r="E21" i="14"/>
  <c r="B7" i="17"/>
  <c r="H6" i="18" s="1"/>
  <c r="E7" i="16"/>
  <c r="S12" i="17"/>
  <c r="V12" i="17" s="1"/>
  <c r="Y12" i="17" s="1"/>
  <c r="H41" i="18"/>
  <c r="H43" i="18" s="1"/>
  <c r="H13" i="18" s="1"/>
  <c r="P9" i="21"/>
  <c r="H35" i="21"/>
  <c r="H33" i="21"/>
  <c r="S9" i="21"/>
  <c r="P13" i="21"/>
  <c r="S13" i="21"/>
  <c r="P17" i="21"/>
  <c r="V17" i="21" s="1"/>
  <c r="S17" i="21"/>
  <c r="P21" i="21"/>
  <c r="S21" i="21"/>
  <c r="P25" i="21"/>
  <c r="V25" i="21" s="1"/>
  <c r="S25" i="21"/>
  <c r="P29" i="21"/>
  <c r="S29" i="21"/>
  <c r="A3" i="9"/>
  <c r="A4" i="10"/>
  <c r="F7" i="10" s="1"/>
  <c r="B7" i="12" s="1"/>
  <c r="C7" i="14" s="1"/>
  <c r="C4" i="15" s="1"/>
  <c r="S27" i="17"/>
  <c r="P12" i="21"/>
  <c r="V12" i="21" s="1"/>
  <c r="S12" i="21"/>
  <c r="P16" i="21"/>
  <c r="S16" i="21"/>
  <c r="P20" i="21"/>
  <c r="V20" i="21" s="1"/>
  <c r="S20" i="21"/>
  <c r="P24" i="21"/>
  <c r="S24" i="21"/>
  <c r="P28" i="21"/>
  <c r="V28" i="21" s="1"/>
  <c r="S28" i="21"/>
  <c r="V12" i="2"/>
  <c r="Y12" i="2" s="1"/>
  <c r="G20" i="14"/>
  <c r="E20" i="14"/>
  <c r="G36" i="15"/>
  <c r="S11" i="17"/>
  <c r="S22" i="17"/>
  <c r="V22" i="17" s="1"/>
  <c r="Y22" i="17" s="1"/>
  <c r="S28" i="17"/>
  <c r="V28" i="17" s="1"/>
  <c r="Y28" i="17" s="1"/>
  <c r="J38" i="19"/>
  <c r="P11" i="21"/>
  <c r="S11" i="21"/>
  <c r="P15" i="21"/>
  <c r="V15" i="21" s="1"/>
  <c r="S15" i="21"/>
  <c r="P19" i="21"/>
  <c r="S19" i="21"/>
  <c r="P23" i="21"/>
  <c r="V23" i="21" s="1"/>
  <c r="S23" i="21"/>
  <c r="P27" i="21"/>
  <c r="S27" i="21"/>
  <c r="P31" i="21"/>
  <c r="V31" i="21" s="1"/>
  <c r="S31" i="21"/>
  <c r="B69" i="33"/>
  <c r="D9" i="17" s="1"/>
  <c r="V9" i="17" s="1"/>
  <c r="Y9" i="17" s="1"/>
  <c r="N69" i="33"/>
  <c r="D21" i="17" s="1"/>
  <c r="R69" i="33"/>
  <c r="D25" i="17" s="1"/>
  <c r="J11" i="2"/>
  <c r="S11" i="2" s="1"/>
  <c r="J14" i="2"/>
  <c r="D15" i="2"/>
  <c r="P15" i="2"/>
  <c r="S15" i="2" s="1"/>
  <c r="J16" i="2"/>
  <c r="S16" i="2" s="1"/>
  <c r="F10" i="4"/>
  <c r="F11" i="4"/>
  <c r="P9" i="12"/>
  <c r="P10" i="12"/>
  <c r="V10" i="12" s="1"/>
  <c r="P11" i="12"/>
  <c r="V11" i="12" s="1"/>
  <c r="P12" i="12"/>
  <c r="V12" i="12" s="1"/>
  <c r="P13" i="12"/>
  <c r="V13" i="12" s="1"/>
  <c r="P14" i="12"/>
  <c r="V14" i="12" s="1"/>
  <c r="P15" i="12"/>
  <c r="V15" i="12" s="1"/>
  <c r="C10" i="15"/>
  <c r="K10" i="15"/>
  <c r="G11" i="15"/>
  <c r="C12" i="15"/>
  <c r="K12" i="15"/>
  <c r="G13" i="15"/>
  <c r="C14" i="15"/>
  <c r="K14" i="15"/>
  <c r="G15" i="15"/>
  <c r="C16" i="15"/>
  <c r="K16" i="15"/>
  <c r="G17" i="15"/>
  <c r="C18" i="15"/>
  <c r="K18" i="15"/>
  <c r="G19" i="15"/>
  <c r="C20" i="15"/>
  <c r="K20" i="15"/>
  <c r="G21" i="15"/>
  <c r="C22" i="15"/>
  <c r="K22" i="15"/>
  <c r="G23" i="15"/>
  <c r="C24" i="15"/>
  <c r="K24" i="15"/>
  <c r="G25" i="15"/>
  <c r="C26" i="15"/>
  <c r="K26" i="15"/>
  <c r="G27" i="15"/>
  <c r="C28" i="15"/>
  <c r="K28" i="15"/>
  <c r="G29" i="15"/>
  <c r="C30" i="15"/>
  <c r="K30" i="15"/>
  <c r="G31" i="15"/>
  <c r="C32" i="15"/>
  <c r="K32" i="15"/>
  <c r="J10" i="17"/>
  <c r="S10" i="17" s="1"/>
  <c r="G13" i="17"/>
  <c r="B14" i="17"/>
  <c r="M14" i="17"/>
  <c r="G15" i="17"/>
  <c r="B16" i="17"/>
  <c r="M16" i="17"/>
  <c r="G17" i="17"/>
  <c r="B18" i="17"/>
  <c r="M18" i="17"/>
  <c r="G19" i="17"/>
  <c r="S19" i="17" s="1"/>
  <c r="B20" i="17"/>
  <c r="P20" i="17"/>
  <c r="J21" i="17"/>
  <c r="S21" i="17" s="1"/>
  <c r="J23" i="17"/>
  <c r="S23" i="17" s="1"/>
  <c r="J25" i="17"/>
  <c r="S25" i="17" s="1"/>
  <c r="J27" i="17"/>
  <c r="B29" i="17"/>
  <c r="M29" i="17"/>
  <c r="S29" i="17" s="1"/>
  <c r="V29" i="17" s="1"/>
  <c r="Y29" i="17" s="1"/>
  <c r="G30" i="17"/>
  <c r="B31" i="17"/>
  <c r="C71" i="30"/>
  <c r="C69" i="33"/>
  <c r="D10" i="17" s="1"/>
  <c r="V10" i="17" s="1"/>
  <c r="Y10" i="17" s="1"/>
  <c r="G69" i="33"/>
  <c r="D14" i="17" s="1"/>
  <c r="K69" i="33"/>
  <c r="D18" i="17" s="1"/>
  <c r="S69" i="33"/>
  <c r="D26" i="17" s="1"/>
  <c r="V26" i="17" s="1"/>
  <c r="Y26" i="17" s="1"/>
  <c r="W69" i="33"/>
  <c r="D30" i="17" s="1"/>
  <c r="X69" i="33"/>
  <c r="D31" i="17" s="1"/>
  <c r="G16" i="38"/>
  <c r="H17" i="12"/>
  <c r="H21" i="12" s="1"/>
  <c r="F25" i="10" s="1"/>
  <c r="H19" i="12"/>
  <c r="I10" i="15"/>
  <c r="I12" i="15"/>
  <c r="I14" i="15"/>
  <c r="I16" i="15"/>
  <c r="I18" i="15"/>
  <c r="I20" i="15"/>
  <c r="I22" i="15"/>
  <c r="I24" i="15"/>
  <c r="I26" i="15"/>
  <c r="I28" i="15"/>
  <c r="I30" i="15"/>
  <c r="I32" i="15"/>
  <c r="J14" i="17"/>
  <c r="S14" i="17" s="1"/>
  <c r="J16" i="17"/>
  <c r="J18" i="17"/>
  <c r="S18" i="17" s="1"/>
  <c r="J20" i="17"/>
  <c r="S20" i="17" s="1"/>
  <c r="J29" i="17"/>
  <c r="J31" i="17"/>
  <c r="S31" i="17" s="1"/>
  <c r="E10" i="15"/>
  <c r="I11" i="15"/>
  <c r="E12" i="15"/>
  <c r="I13" i="15"/>
  <c r="E14" i="15"/>
  <c r="I15" i="15"/>
  <c r="E16" i="15"/>
  <c r="I17" i="15"/>
  <c r="E18" i="15"/>
  <c r="I19" i="15"/>
  <c r="E20" i="15"/>
  <c r="I21" i="15"/>
  <c r="E22" i="15"/>
  <c r="I23" i="15"/>
  <c r="E24" i="15"/>
  <c r="I25" i="15"/>
  <c r="E26" i="15"/>
  <c r="I27" i="15"/>
  <c r="E28" i="15"/>
  <c r="I29" i="15"/>
  <c r="E30" i="15"/>
  <c r="I31" i="15"/>
  <c r="E32" i="15"/>
  <c r="A34" i="15"/>
  <c r="J13" i="17"/>
  <c r="P14" i="17"/>
  <c r="J15" i="17"/>
  <c r="P16" i="17"/>
  <c r="J17" i="17"/>
  <c r="P18" i="17"/>
  <c r="J19" i="17"/>
  <c r="P29" i="17"/>
  <c r="J30" i="17"/>
  <c r="D11" i="2"/>
  <c r="D14" i="2"/>
  <c r="V14" i="2" s="1"/>
  <c r="Y14" i="2" s="1"/>
  <c r="D16" i="2"/>
  <c r="V16" i="2" s="1"/>
  <c r="Y16" i="2" s="1"/>
  <c r="B10" i="4"/>
  <c r="B11" i="4"/>
  <c r="T13" i="28"/>
  <c r="C11" i="15"/>
  <c r="C13" i="15"/>
  <c r="C15" i="15"/>
  <c r="C17" i="15"/>
  <c r="C19" i="15"/>
  <c r="C21" i="15"/>
  <c r="C23" i="15"/>
  <c r="C25" i="15"/>
  <c r="C27" i="15"/>
  <c r="C29" i="15"/>
  <c r="C31" i="15"/>
  <c r="B13" i="17"/>
  <c r="B15" i="17"/>
  <c r="B17" i="17"/>
  <c r="B19" i="17"/>
  <c r="B30" i="17"/>
  <c r="N16" i="23"/>
  <c r="N24" i="23" s="1"/>
  <c r="N13" i="23" s="1"/>
  <c r="P13" i="23" s="1"/>
  <c r="E14" i="22" s="1"/>
  <c r="G16" i="22" s="1"/>
  <c r="M65" i="33"/>
  <c r="M69" i="33" s="1"/>
  <c r="D20" i="17" s="1"/>
  <c r="Q65" i="33"/>
  <c r="Q69" i="33" s="1"/>
  <c r="D24" i="17" s="1"/>
  <c r="O61" i="35"/>
  <c r="O65" i="35"/>
  <c r="O69" i="35"/>
  <c r="O73" i="35"/>
  <c r="G28" i="38"/>
  <c r="G20" i="38"/>
  <c r="G12" i="38"/>
  <c r="G4" i="38"/>
  <c r="M5" i="37"/>
  <c r="J31" i="37" s="1"/>
  <c r="N9" i="37" s="1"/>
  <c r="M9" i="37"/>
  <c r="M13" i="37"/>
  <c r="M17" i="37"/>
  <c r="M21" i="37"/>
  <c r="M25" i="37"/>
  <c r="M29" i="37"/>
  <c r="G5" i="38"/>
  <c r="G13" i="38"/>
  <c r="G21" i="38"/>
  <c r="G29" i="38"/>
  <c r="D65" i="33"/>
  <c r="D69" i="33" s="1"/>
  <c r="D11" i="17" s="1"/>
  <c r="V11" i="17" s="1"/>
  <c r="Y11" i="17" s="1"/>
  <c r="H65" i="33"/>
  <c r="H69" i="33" s="1"/>
  <c r="D15" i="17" s="1"/>
  <c r="L65" i="33"/>
  <c r="L69" i="33" s="1"/>
  <c r="D19" i="17" s="1"/>
  <c r="V19" i="17" s="1"/>
  <c r="Y19" i="17" s="1"/>
  <c r="P65" i="33"/>
  <c r="P69" i="33" s="1"/>
  <c r="D23" i="17" s="1"/>
  <c r="T65" i="33"/>
  <c r="T69" i="33" s="1"/>
  <c r="D27" i="17" s="1"/>
  <c r="V27" i="17" s="1"/>
  <c r="Y27" i="17" s="1"/>
  <c r="X65" i="33"/>
  <c r="M22" i="34"/>
  <c r="G7" i="38"/>
  <c r="G10" i="38"/>
  <c r="G15" i="38"/>
  <c r="G23" i="38"/>
  <c r="G26" i="38"/>
  <c r="G31" i="38"/>
  <c r="H40" i="34"/>
  <c r="O9" i="35"/>
  <c r="L504" i="35" s="1"/>
  <c r="P25" i="35" s="1"/>
  <c r="O17" i="35"/>
  <c r="O25" i="35"/>
  <c r="O33" i="35"/>
  <c r="N3" i="37"/>
  <c r="G9" i="38"/>
  <c r="G17" i="38"/>
  <c r="G25" i="38"/>
  <c r="P45" i="39"/>
  <c r="P49" i="39"/>
  <c r="P53" i="39"/>
  <c r="P57" i="39"/>
  <c r="P61" i="39"/>
  <c r="P65" i="39"/>
  <c r="P69" i="39"/>
  <c r="P73" i="39"/>
  <c r="P77" i="39"/>
  <c r="P81" i="39"/>
  <c r="P85" i="39"/>
  <c r="P89" i="39"/>
  <c r="P93" i="39"/>
  <c r="P97" i="39"/>
  <c r="P101" i="39"/>
  <c r="P105" i="39"/>
  <c r="P109" i="39"/>
  <c r="P113" i="39"/>
  <c r="P117" i="39"/>
  <c r="P121" i="39"/>
  <c r="P125" i="39"/>
  <c r="P129" i="39"/>
  <c r="P133" i="39"/>
  <c r="P137" i="39"/>
  <c r="P141" i="39"/>
  <c r="P145" i="39"/>
  <c r="P149" i="39"/>
  <c r="P153" i="39"/>
  <c r="P157" i="39"/>
  <c r="P161" i="39"/>
  <c r="P165" i="39"/>
  <c r="P169" i="39"/>
  <c r="P173" i="39"/>
  <c r="P177" i="39"/>
  <c r="P181" i="39"/>
  <c r="P185" i="39"/>
  <c r="P189" i="39"/>
  <c r="P193" i="39"/>
  <c r="P197" i="39"/>
  <c r="P201" i="39"/>
  <c r="P205" i="39"/>
  <c r="P209" i="39"/>
  <c r="P213" i="39"/>
  <c r="P217" i="39"/>
  <c r="P221" i="39"/>
  <c r="P225" i="39"/>
  <c r="P229" i="39"/>
  <c r="P233" i="39"/>
  <c r="P237" i="39"/>
  <c r="P241" i="39"/>
  <c r="P245" i="39"/>
  <c r="P249" i="39"/>
  <c r="P253" i="39"/>
  <c r="P257" i="39"/>
  <c r="P261" i="39"/>
  <c r="P265" i="39"/>
  <c r="P269" i="39"/>
  <c r="P273" i="39"/>
  <c r="P277" i="39"/>
  <c r="P281" i="39"/>
  <c r="P285" i="39"/>
  <c r="P289" i="39"/>
  <c r="P293" i="39"/>
  <c r="P297" i="39"/>
  <c r="P301" i="39"/>
  <c r="P305" i="39"/>
  <c r="P309" i="39"/>
  <c r="P313" i="39"/>
  <c r="P317" i="39"/>
  <c r="P321" i="39"/>
  <c r="P325" i="39"/>
  <c r="P329" i="39"/>
  <c r="P333" i="39"/>
  <c r="P337" i="39"/>
  <c r="P341" i="39"/>
  <c r="P345" i="39"/>
  <c r="P349" i="39"/>
  <c r="P353" i="39"/>
  <c r="P357" i="39"/>
  <c r="P361" i="39"/>
  <c r="P365" i="39"/>
  <c r="P369" i="39"/>
  <c r="P373" i="39"/>
  <c r="P377" i="39"/>
  <c r="P381" i="39"/>
  <c r="P385" i="39"/>
  <c r="P389" i="39"/>
  <c r="P393" i="39"/>
  <c r="P397" i="39"/>
  <c r="P401" i="39"/>
  <c r="P405" i="39"/>
  <c r="P409" i="39"/>
  <c r="P413" i="39"/>
  <c r="P417" i="39"/>
  <c r="P421" i="39"/>
  <c r="P425" i="39"/>
  <c r="P429" i="39"/>
  <c r="P433" i="39"/>
  <c r="P437" i="39"/>
  <c r="P441" i="39"/>
  <c r="P445" i="39"/>
  <c r="P449" i="39"/>
  <c r="P453" i="39"/>
  <c r="P457" i="39"/>
  <c r="P461" i="39"/>
  <c r="P465" i="39"/>
  <c r="P469" i="39"/>
  <c r="P473" i="39"/>
  <c r="P477" i="39"/>
  <c r="P481" i="39"/>
  <c r="P485" i="39"/>
  <c r="P489" i="39"/>
  <c r="P493" i="39"/>
  <c r="P497" i="39"/>
  <c r="P501" i="39"/>
  <c r="P505" i="39"/>
  <c r="P509" i="39"/>
  <c r="P513" i="39"/>
  <c r="P517" i="39"/>
  <c r="P521" i="39"/>
  <c r="P525" i="39"/>
  <c r="P529" i="39"/>
  <c r="P533" i="39"/>
  <c r="P537" i="39"/>
  <c r="P541" i="39"/>
  <c r="P545" i="39"/>
  <c r="P549" i="39"/>
  <c r="P553" i="39"/>
  <c r="P557" i="39"/>
  <c r="P561" i="39"/>
  <c r="P565" i="39"/>
  <c r="P569" i="39"/>
  <c r="P573" i="39"/>
  <c r="P577" i="39"/>
  <c r="P581" i="39"/>
  <c r="P585" i="39"/>
  <c r="P589" i="39"/>
  <c r="P593" i="39"/>
  <c r="P597" i="39"/>
  <c r="P601" i="39"/>
  <c r="P605" i="39"/>
  <c r="P609" i="39"/>
  <c r="P613" i="39"/>
  <c r="P617" i="39"/>
  <c r="P621" i="39"/>
  <c r="P625" i="39"/>
  <c r="P629" i="39"/>
  <c r="P633" i="39"/>
  <c r="P637" i="39"/>
  <c r="P641" i="39"/>
  <c r="P645" i="39"/>
  <c r="P649" i="39"/>
  <c r="P653" i="39"/>
  <c r="P657" i="39"/>
  <c r="P661" i="39"/>
  <c r="P665" i="39"/>
  <c r="P669" i="39"/>
  <c r="P673" i="39"/>
  <c r="P677" i="39"/>
  <c r="P681" i="39"/>
  <c r="J1089" i="43"/>
  <c r="B1090" i="43"/>
  <c r="O59" i="35"/>
  <c r="O63" i="35"/>
  <c r="O67" i="35"/>
  <c r="O71" i="35"/>
  <c r="O299" i="35"/>
  <c r="O303" i="35"/>
  <c r="O307" i="35"/>
  <c r="O311" i="35"/>
  <c r="O315" i="35"/>
  <c r="O319" i="35"/>
  <c r="O323" i="35"/>
  <c r="O327" i="35"/>
  <c r="O331" i="35"/>
  <c r="O335" i="35"/>
  <c r="O339" i="35"/>
  <c r="O343" i="35"/>
  <c r="O347" i="35"/>
  <c r="O351" i="35"/>
  <c r="O355" i="35"/>
  <c r="O359" i="35"/>
  <c r="O363" i="35"/>
  <c r="O367" i="35"/>
  <c r="O371" i="35"/>
  <c r="O375" i="35"/>
  <c r="O379" i="35"/>
  <c r="O383" i="35"/>
  <c r="O387" i="35"/>
  <c r="O391" i="35"/>
  <c r="O395" i="35"/>
  <c r="O399" i="35"/>
  <c r="O403" i="35"/>
  <c r="O407" i="35"/>
  <c r="O411" i="35"/>
  <c r="O415" i="35"/>
  <c r="O419" i="35"/>
  <c r="O423" i="35"/>
  <c r="O427" i="35"/>
  <c r="O431" i="35"/>
  <c r="O435" i="35"/>
  <c r="O439" i="35"/>
  <c r="O443" i="35"/>
  <c r="O447" i="35"/>
  <c r="O451" i="35"/>
  <c r="O455" i="35"/>
  <c r="O459" i="35"/>
  <c r="O463" i="35"/>
  <c r="O467" i="35"/>
  <c r="O471" i="35"/>
  <c r="O475" i="35"/>
  <c r="O479" i="35"/>
  <c r="O483" i="35"/>
  <c r="O487" i="35"/>
  <c r="O491" i="35"/>
  <c r="O495" i="35"/>
  <c r="O499" i="35"/>
  <c r="N10" i="37"/>
  <c r="G6" i="38"/>
  <c r="G11" i="38"/>
  <c r="G14" i="38"/>
  <c r="G19" i="38"/>
  <c r="G22" i="38"/>
  <c r="G27" i="38"/>
  <c r="G30" i="38"/>
  <c r="P683" i="39"/>
  <c r="P687" i="39"/>
  <c r="P691" i="39"/>
  <c r="P695" i="39"/>
  <c r="P699" i="39"/>
  <c r="P703" i="39"/>
  <c r="P707" i="39"/>
  <c r="P711" i="39"/>
  <c r="P715" i="39"/>
  <c r="P719" i="39"/>
  <c r="P723" i="39"/>
  <c r="P727" i="39"/>
  <c r="P731" i="39"/>
  <c r="P735" i="39"/>
  <c r="P739" i="39"/>
  <c r="P747" i="39"/>
  <c r="P755" i="39"/>
  <c r="P763" i="39"/>
  <c r="P771" i="39"/>
  <c r="P779" i="39"/>
  <c r="P787" i="39"/>
  <c r="P795" i="39"/>
  <c r="P803" i="39"/>
  <c r="P811" i="39"/>
  <c r="P819" i="39"/>
  <c r="P827" i="39"/>
  <c r="P835" i="39"/>
  <c r="P857" i="39"/>
  <c r="P884" i="39"/>
  <c r="O906" i="39"/>
  <c r="P906" i="39"/>
  <c r="P921" i="39"/>
  <c r="P948" i="39"/>
  <c r="O970" i="39"/>
  <c r="P970" i="39"/>
  <c r="P985" i="39"/>
  <c r="P1012" i="39"/>
  <c r="O1034" i="39"/>
  <c r="P1034" i="39"/>
  <c r="P1049" i="39"/>
  <c r="P1076" i="39"/>
  <c r="N1084" i="39"/>
  <c r="P1084" i="39" s="1"/>
  <c r="J1084" i="39"/>
  <c r="N1092" i="39"/>
  <c r="P1092" i="39" s="1"/>
  <c r="J1092" i="39"/>
  <c r="N1100" i="39"/>
  <c r="P1100" i="39" s="1"/>
  <c r="J1100" i="39"/>
  <c r="N1108" i="39"/>
  <c r="P1108" i="39" s="1"/>
  <c r="J1108" i="39"/>
  <c r="N1116" i="39"/>
  <c r="P1116" i="39" s="1"/>
  <c r="J1116" i="39"/>
  <c r="N1124" i="39"/>
  <c r="P1124" i="39" s="1"/>
  <c r="J1124" i="39"/>
  <c r="N1132" i="39"/>
  <c r="P1132" i="39" s="1"/>
  <c r="J1132" i="39"/>
  <c r="H1077" i="44"/>
  <c r="I1077" i="44" s="1"/>
  <c r="J1078" i="41"/>
  <c r="H1081" i="44"/>
  <c r="I1081" i="44" s="1"/>
  <c r="J1082" i="41"/>
  <c r="H1085" i="44"/>
  <c r="I1085" i="44" s="1"/>
  <c r="J1086" i="41"/>
  <c r="H1089" i="44"/>
  <c r="I1089" i="44" s="1"/>
  <c r="J1090" i="41"/>
  <c r="H1093" i="44"/>
  <c r="I1093" i="44" s="1"/>
  <c r="J1094" i="41"/>
  <c r="H1097" i="44"/>
  <c r="I1097" i="44" s="1"/>
  <c r="J1098" i="41"/>
  <c r="H1101" i="44"/>
  <c r="I1101" i="44" s="1"/>
  <c r="J1102" i="41"/>
  <c r="H1105" i="44"/>
  <c r="I1105" i="44" s="1"/>
  <c r="J1106" i="41"/>
  <c r="H1109" i="44"/>
  <c r="I1109" i="44" s="1"/>
  <c r="J1110" i="41"/>
  <c r="H1113" i="44"/>
  <c r="I1113" i="44" s="1"/>
  <c r="J1114" i="41"/>
  <c r="H1117" i="44"/>
  <c r="I1117" i="44" s="1"/>
  <c r="J1118" i="41"/>
  <c r="H1121" i="44"/>
  <c r="I1121" i="44" s="1"/>
  <c r="J1122" i="41"/>
  <c r="H1125" i="44"/>
  <c r="I1125" i="44" s="1"/>
  <c r="J1126" i="41"/>
  <c r="H1129" i="44"/>
  <c r="I1129" i="44" s="1"/>
  <c r="J1130" i="41"/>
  <c r="H1133" i="44"/>
  <c r="J1134" i="41"/>
  <c r="H1137" i="44"/>
  <c r="I1137" i="44" s="1"/>
  <c r="J1138" i="41"/>
  <c r="O890" i="39"/>
  <c r="P890" i="39"/>
  <c r="O954" i="39"/>
  <c r="P954" i="39"/>
  <c r="O1018" i="39"/>
  <c r="P1018" i="39"/>
  <c r="N1078" i="39"/>
  <c r="P1078" i="39" s="1"/>
  <c r="J1078" i="39"/>
  <c r="N1086" i="39"/>
  <c r="P1086" i="39" s="1"/>
  <c r="J1086" i="39"/>
  <c r="N1094" i="39"/>
  <c r="P1094" i="39" s="1"/>
  <c r="J1094" i="39"/>
  <c r="N1102" i="39"/>
  <c r="P1102" i="39" s="1"/>
  <c r="J1102" i="39"/>
  <c r="N1110" i="39"/>
  <c r="P1110" i="39" s="1"/>
  <c r="J1110" i="39"/>
  <c r="N1118" i="39"/>
  <c r="P1118" i="39" s="1"/>
  <c r="J1118" i="39"/>
  <c r="N1126" i="39"/>
  <c r="P1126" i="39" s="1"/>
  <c r="J1126" i="39"/>
  <c r="P745" i="39"/>
  <c r="P746" i="39"/>
  <c r="P753" i="39"/>
  <c r="P754" i="39"/>
  <c r="P761" i="39"/>
  <c r="P762" i="39"/>
  <c r="P769" i="39"/>
  <c r="P770" i="39"/>
  <c r="P777" i="39"/>
  <c r="P778" i="39"/>
  <c r="P785" i="39"/>
  <c r="P786" i="39"/>
  <c r="P793" i="39"/>
  <c r="P794" i="39"/>
  <c r="P801" i="39"/>
  <c r="P802" i="39"/>
  <c r="P809" i="39"/>
  <c r="P810" i="39"/>
  <c r="P817" i="39"/>
  <c r="P818" i="39"/>
  <c r="P825" i="39"/>
  <c r="P826" i="39"/>
  <c r="P833" i="39"/>
  <c r="P834" i="39"/>
  <c r="P841" i="39"/>
  <c r="P842" i="39"/>
  <c r="P856" i="39"/>
  <c r="O874" i="39"/>
  <c r="P874" i="39"/>
  <c r="P892" i="39"/>
  <c r="P920" i="39"/>
  <c r="O938" i="39"/>
  <c r="P938" i="39"/>
  <c r="P956" i="39"/>
  <c r="P984" i="39"/>
  <c r="O1002" i="39"/>
  <c r="P1002" i="39"/>
  <c r="P1020" i="39"/>
  <c r="P1048" i="39"/>
  <c r="O1066" i="39"/>
  <c r="P1066" i="39"/>
  <c r="N1080" i="39"/>
  <c r="P1080" i="39" s="1"/>
  <c r="J1080" i="39"/>
  <c r="N1088" i="39"/>
  <c r="P1088" i="39" s="1"/>
  <c r="J1088" i="39"/>
  <c r="N1096" i="39"/>
  <c r="P1096" i="39" s="1"/>
  <c r="J1096" i="39"/>
  <c r="N1104" i="39"/>
  <c r="P1104" i="39" s="1"/>
  <c r="J1104" i="39"/>
  <c r="N1112" i="39"/>
  <c r="P1112" i="39" s="1"/>
  <c r="J1112" i="39"/>
  <c r="P1117" i="39"/>
  <c r="N1120" i="39"/>
  <c r="P1120" i="39" s="1"/>
  <c r="J1120" i="39"/>
  <c r="N1128" i="39"/>
  <c r="P1128" i="39" s="1"/>
  <c r="J1128" i="39"/>
  <c r="O740" i="39"/>
  <c r="S741" i="39"/>
  <c r="O748" i="39"/>
  <c r="S749" i="39"/>
  <c r="O756" i="39"/>
  <c r="S757" i="39"/>
  <c r="O764" i="39"/>
  <c r="S765" i="39"/>
  <c r="O772" i="39"/>
  <c r="S773" i="39"/>
  <c r="O780" i="39"/>
  <c r="S781" i="39"/>
  <c r="O788" i="39"/>
  <c r="S789" i="39"/>
  <c r="O796" i="39"/>
  <c r="S797" i="39"/>
  <c r="O804" i="39"/>
  <c r="S805" i="39"/>
  <c r="O812" i="39"/>
  <c r="S813" i="39"/>
  <c r="O820" i="39"/>
  <c r="S821" i="39"/>
  <c r="O828" i="39"/>
  <c r="S829" i="39"/>
  <c r="O836" i="39"/>
  <c r="S837" i="39"/>
  <c r="O843" i="39"/>
  <c r="P846" i="39"/>
  <c r="O858" i="39"/>
  <c r="P858" i="39"/>
  <c r="P869" i="39"/>
  <c r="P876" i="39"/>
  <c r="O885" i="39"/>
  <c r="S887" i="39"/>
  <c r="P896" i="39"/>
  <c r="P904" i="39"/>
  <c r="S906" i="39"/>
  <c r="P910" i="39"/>
  <c r="O922" i="39"/>
  <c r="P922" i="39"/>
  <c r="P933" i="39"/>
  <c r="P940" i="39"/>
  <c r="O949" i="39"/>
  <c r="S951" i="39"/>
  <c r="P960" i="39"/>
  <c r="P968" i="39"/>
  <c r="S970" i="39"/>
  <c r="P974" i="39"/>
  <c r="O986" i="39"/>
  <c r="P986" i="39"/>
  <c r="P997" i="39"/>
  <c r="P1004" i="39"/>
  <c r="O1013" i="39"/>
  <c r="S1015" i="39"/>
  <c r="P1024" i="39"/>
  <c r="P1032" i="39"/>
  <c r="S1034" i="39"/>
  <c r="P1038" i="39"/>
  <c r="O1050" i="39"/>
  <c r="P1050" i="39"/>
  <c r="P1061" i="39"/>
  <c r="P1068" i="39"/>
  <c r="O1077" i="39"/>
  <c r="P1079" i="39"/>
  <c r="N1082" i="39"/>
  <c r="P1082" i="39" s="1"/>
  <c r="J1082" i="39"/>
  <c r="P1087" i="39"/>
  <c r="N1090" i="39"/>
  <c r="P1090" i="39" s="1"/>
  <c r="J1090" i="39"/>
  <c r="N1098" i="39"/>
  <c r="P1098" i="39" s="1"/>
  <c r="J1098" i="39"/>
  <c r="P1103" i="39"/>
  <c r="N1106" i="39"/>
  <c r="P1106" i="39" s="1"/>
  <c r="J1106" i="39"/>
  <c r="P1111" i="39"/>
  <c r="N1114" i="39"/>
  <c r="P1114" i="39" s="1"/>
  <c r="J1114" i="39"/>
  <c r="P1119" i="39"/>
  <c r="N1122" i="39"/>
  <c r="P1122" i="39" s="1"/>
  <c r="J1122" i="39"/>
  <c r="N1130" i="39"/>
  <c r="P1130" i="39" s="1"/>
  <c r="J1130" i="39"/>
  <c r="H1078" i="44"/>
  <c r="J1079" i="41"/>
  <c r="H1082" i="44"/>
  <c r="J1083" i="41"/>
  <c r="H1086" i="44"/>
  <c r="J1087" i="41"/>
  <c r="H1090" i="44"/>
  <c r="I1090" i="44" s="1"/>
  <c r="J1091" i="41"/>
  <c r="H1094" i="44"/>
  <c r="J1095" i="41"/>
  <c r="H1098" i="44"/>
  <c r="J1099" i="41"/>
  <c r="H1102" i="44"/>
  <c r="J1103" i="41"/>
  <c r="H1106" i="44"/>
  <c r="I1106" i="44" s="1"/>
  <c r="J1107" i="41"/>
  <c r="H1110" i="44"/>
  <c r="J1111" i="41"/>
  <c r="H1114" i="44"/>
  <c r="I1114" i="44" s="1"/>
  <c r="J1115" i="41"/>
  <c r="H1118" i="44"/>
  <c r="J1119" i="41"/>
  <c r="H1122" i="44"/>
  <c r="I1122" i="44" s="1"/>
  <c r="J1123" i="41"/>
  <c r="H1126" i="44"/>
  <c r="J1127" i="41"/>
  <c r="H1130" i="44"/>
  <c r="I1130" i="44" s="1"/>
  <c r="J1131" i="41"/>
  <c r="H1134" i="44"/>
  <c r="J1135" i="41"/>
  <c r="O741" i="39"/>
  <c r="O745" i="39"/>
  <c r="O749" i="39"/>
  <c r="O757" i="39"/>
  <c r="P847" i="39"/>
  <c r="P863" i="39"/>
  <c r="P879" i="39"/>
  <c r="P895" i="39"/>
  <c r="P911" i="39"/>
  <c r="P927" i="39"/>
  <c r="P943" i="39"/>
  <c r="P959" i="39"/>
  <c r="P975" i="39"/>
  <c r="P991" i="39"/>
  <c r="P1007" i="39"/>
  <c r="P1023" i="39"/>
  <c r="P1039" i="39"/>
  <c r="P1055" i="39"/>
  <c r="P1071" i="39"/>
  <c r="N1079" i="39"/>
  <c r="J1079" i="39"/>
  <c r="N1081" i="39"/>
  <c r="P1081" i="39" s="1"/>
  <c r="J1081" i="39"/>
  <c r="N1083" i="39"/>
  <c r="P1083" i="39" s="1"/>
  <c r="J1083" i="39"/>
  <c r="N1085" i="39"/>
  <c r="P1085" i="39" s="1"/>
  <c r="J1085" i="39"/>
  <c r="N1087" i="39"/>
  <c r="J1087" i="39"/>
  <c r="N1089" i="39"/>
  <c r="P1089" i="39" s="1"/>
  <c r="J1089" i="39"/>
  <c r="N1091" i="39"/>
  <c r="P1091" i="39" s="1"/>
  <c r="J1091" i="39"/>
  <c r="N1093" i="39"/>
  <c r="P1093" i="39" s="1"/>
  <c r="J1093" i="39"/>
  <c r="N1095" i="39"/>
  <c r="P1095" i="39" s="1"/>
  <c r="J1095" i="39"/>
  <c r="N1097" i="39"/>
  <c r="P1097" i="39" s="1"/>
  <c r="J1097" i="39"/>
  <c r="N1099" i="39"/>
  <c r="P1099" i="39" s="1"/>
  <c r="J1099" i="39"/>
  <c r="N1101" i="39"/>
  <c r="P1101" i="39" s="1"/>
  <c r="J1101" i="39"/>
  <c r="N1103" i="39"/>
  <c r="J1103" i="39"/>
  <c r="N1105" i="39"/>
  <c r="P1105" i="39" s="1"/>
  <c r="J1105" i="39"/>
  <c r="N1107" i="39"/>
  <c r="P1107" i="39" s="1"/>
  <c r="J1107" i="39"/>
  <c r="N1109" i="39"/>
  <c r="P1109" i="39" s="1"/>
  <c r="J1109" i="39"/>
  <c r="N1111" i="39"/>
  <c r="J1111" i="39"/>
  <c r="N1113" i="39"/>
  <c r="P1113" i="39" s="1"/>
  <c r="J1113" i="39"/>
  <c r="N1115" i="39"/>
  <c r="P1115" i="39" s="1"/>
  <c r="J1115" i="39"/>
  <c r="N1117" i="39"/>
  <c r="J1117" i="39"/>
  <c r="N1119" i="39"/>
  <c r="J1119" i="39"/>
  <c r="N1121" i="39"/>
  <c r="P1121" i="39" s="1"/>
  <c r="J1121" i="39"/>
  <c r="N1123" i="39"/>
  <c r="P1123" i="39" s="1"/>
  <c r="J1123" i="39"/>
  <c r="N1125" i="39"/>
  <c r="P1125" i="39" s="1"/>
  <c r="J1125" i="39"/>
  <c r="N1127" i="39"/>
  <c r="P1127" i="39" s="1"/>
  <c r="J1127" i="39"/>
  <c r="N1129" i="39"/>
  <c r="P1129" i="39" s="1"/>
  <c r="J1129" i="39"/>
  <c r="N1131" i="39"/>
  <c r="P1131" i="39" s="1"/>
  <c r="J1131" i="39"/>
  <c r="H1076" i="44"/>
  <c r="I1076" i="44" s="1"/>
  <c r="J1077" i="41"/>
  <c r="H1080" i="44"/>
  <c r="J1081" i="41"/>
  <c r="H1084" i="44"/>
  <c r="J1085" i="41"/>
  <c r="H1088" i="44"/>
  <c r="J1089" i="41"/>
  <c r="H1092" i="44"/>
  <c r="I1092" i="44" s="1"/>
  <c r="J1093" i="41"/>
  <c r="H1096" i="44"/>
  <c r="J1097" i="41"/>
  <c r="H1100" i="44"/>
  <c r="I1100" i="44" s="1"/>
  <c r="J1101" i="41"/>
  <c r="H1104" i="44"/>
  <c r="J1105" i="41"/>
  <c r="H1108" i="44"/>
  <c r="I1108" i="44" s="1"/>
  <c r="J1109" i="41"/>
  <c r="H1112" i="44"/>
  <c r="I1112" i="44" s="1"/>
  <c r="J1113" i="41"/>
  <c r="H1116" i="44"/>
  <c r="I1116" i="44" s="1"/>
  <c r="J1117" i="41"/>
  <c r="H1120" i="44"/>
  <c r="J1121" i="41"/>
  <c r="H1124" i="44"/>
  <c r="I1124" i="44" s="1"/>
  <c r="J1125" i="41"/>
  <c r="H1128" i="44"/>
  <c r="J1129" i="41"/>
  <c r="H1132" i="44"/>
  <c r="I1132" i="44" s="1"/>
  <c r="J1133" i="41"/>
  <c r="H1136" i="44"/>
  <c r="J1137" i="41"/>
  <c r="B1078" i="42"/>
  <c r="J1077" i="42"/>
  <c r="P851" i="39"/>
  <c r="O854" i="39"/>
  <c r="S854" i="39"/>
  <c r="P867" i="39"/>
  <c r="O870" i="39"/>
  <c r="S870" i="39"/>
  <c r="P883" i="39"/>
  <c r="O886" i="39"/>
  <c r="S886" i="39"/>
  <c r="P899" i="39"/>
  <c r="O902" i="39"/>
  <c r="S902" i="39"/>
  <c r="P915" i="39"/>
  <c r="O918" i="39"/>
  <c r="S918" i="39"/>
  <c r="P931" i="39"/>
  <c r="O934" i="39"/>
  <c r="S934" i="39"/>
  <c r="P947" i="39"/>
  <c r="O950" i="39"/>
  <c r="S950" i="39"/>
  <c r="P963" i="39"/>
  <c r="O966" i="39"/>
  <c r="S966" i="39"/>
  <c r="P979" i="39"/>
  <c r="O982" i="39"/>
  <c r="S982" i="39"/>
  <c r="P995" i="39"/>
  <c r="O998" i="39"/>
  <c r="S998" i="39"/>
  <c r="P1011" i="39"/>
  <c r="O1014" i="39"/>
  <c r="S1014" i="39"/>
  <c r="P1027" i="39"/>
  <c r="O1030" i="39"/>
  <c r="S1030" i="39"/>
  <c r="P1043" i="39"/>
  <c r="O1046" i="39"/>
  <c r="S1046" i="39"/>
  <c r="P1059" i="39"/>
  <c r="O1062" i="39"/>
  <c r="S1062" i="39"/>
  <c r="P1075" i="39"/>
  <c r="H1075" i="44"/>
  <c r="I1075" i="44" s="1"/>
  <c r="J1076" i="41"/>
  <c r="H1079" i="44"/>
  <c r="I1079" i="44" s="1"/>
  <c r="J1080" i="41"/>
  <c r="H1083" i="44"/>
  <c r="I1083" i="44" s="1"/>
  <c r="J1084" i="41"/>
  <c r="H1087" i="44"/>
  <c r="I1087" i="44" s="1"/>
  <c r="J1088" i="41"/>
  <c r="H1091" i="44"/>
  <c r="I1091" i="44" s="1"/>
  <c r="J1092" i="41"/>
  <c r="H1095" i="44"/>
  <c r="I1095" i="44" s="1"/>
  <c r="J1096" i="41"/>
  <c r="H1099" i="44"/>
  <c r="I1099" i="44" s="1"/>
  <c r="J1100" i="41"/>
  <c r="H1103" i="44"/>
  <c r="I1103" i="44" s="1"/>
  <c r="J1104" i="41"/>
  <c r="H1107" i="44"/>
  <c r="I1107" i="44" s="1"/>
  <c r="J1108" i="41"/>
  <c r="H1111" i="44"/>
  <c r="I1111" i="44" s="1"/>
  <c r="J1112" i="41"/>
  <c r="H1115" i="44"/>
  <c r="I1115" i="44" s="1"/>
  <c r="J1116" i="41"/>
  <c r="H1119" i="44"/>
  <c r="J1120" i="41"/>
  <c r="H1123" i="44"/>
  <c r="J1124" i="41"/>
  <c r="H1127" i="44"/>
  <c r="J1128" i="41"/>
  <c r="H1131" i="44"/>
  <c r="I1131" i="44" s="1"/>
  <c r="J1132" i="41"/>
  <c r="H1135" i="44"/>
  <c r="J1136" i="41"/>
  <c r="B1078" i="44"/>
  <c r="J1077" i="44"/>
  <c r="I1123" i="44"/>
  <c r="J1075" i="42"/>
  <c r="I568" i="43"/>
  <c r="I576" i="43"/>
  <c r="I584" i="43"/>
  <c r="I592" i="43"/>
  <c r="I600" i="43"/>
  <c r="I604" i="43"/>
  <c r="I608" i="43"/>
  <c r="I612" i="43"/>
  <c r="I616" i="43"/>
  <c r="I620" i="43"/>
  <c r="I624" i="43"/>
  <c r="I628" i="43"/>
  <c r="I632" i="43"/>
  <c r="I636" i="43"/>
  <c r="I640" i="43"/>
  <c r="I644" i="43"/>
  <c r="I648" i="43"/>
  <c r="I652" i="43"/>
  <c r="I656" i="43"/>
  <c r="I660" i="43"/>
  <c r="I664" i="43"/>
  <c r="I668" i="43"/>
  <c r="I672" i="43"/>
  <c r="I676" i="43"/>
  <c r="I680" i="43"/>
  <c r="I684" i="43"/>
  <c r="I688" i="43"/>
  <c r="I692" i="43"/>
  <c r="I696" i="43"/>
  <c r="I700" i="43"/>
  <c r="I704" i="43"/>
  <c r="I708" i="43"/>
  <c r="I712" i="43"/>
  <c r="I716" i="43"/>
  <c r="I720" i="43"/>
  <c r="I724" i="43"/>
  <c r="I728" i="43"/>
  <c r="I732" i="43"/>
  <c r="I736" i="43"/>
  <c r="I740" i="43"/>
  <c r="I744" i="43"/>
  <c r="I748" i="43"/>
  <c r="I752" i="43"/>
  <c r="I756" i="43"/>
  <c r="I760" i="43"/>
  <c r="I764" i="43"/>
  <c r="I768" i="43"/>
  <c r="I772" i="43"/>
  <c r="I776" i="43"/>
  <c r="I780" i="43"/>
  <c r="I784" i="43"/>
  <c r="I788" i="43"/>
  <c r="I792" i="43"/>
  <c r="I796" i="43"/>
  <c r="I800" i="43"/>
  <c r="I804" i="43"/>
  <c r="I917" i="43"/>
  <c r="I1078" i="44"/>
  <c r="I1082" i="44"/>
  <c r="I1086" i="44"/>
  <c r="I1094" i="44"/>
  <c r="I1098" i="44"/>
  <c r="I1102" i="44"/>
  <c r="I1110" i="44"/>
  <c r="I1120" i="44"/>
  <c r="I1128" i="44"/>
  <c r="I1133" i="44"/>
  <c r="I812" i="43"/>
  <c r="I828" i="43"/>
  <c r="I844" i="43"/>
  <c r="I874" i="43"/>
  <c r="I889" i="43"/>
  <c r="I918" i="43"/>
  <c r="I938" i="43"/>
  <c r="I953" i="43"/>
  <c r="I1068" i="44"/>
  <c r="I1136" i="44"/>
  <c r="I816" i="43"/>
  <c r="I832" i="43"/>
  <c r="I848" i="43"/>
  <c r="I858" i="43"/>
  <c r="I873" i="43"/>
  <c r="I902" i="43"/>
  <c r="I922" i="43"/>
  <c r="I937" i="43"/>
  <c r="I966" i="43"/>
  <c r="I981" i="43"/>
  <c r="I998" i="43"/>
  <c r="I1013" i="43"/>
  <c r="I1030" i="43"/>
  <c r="I1045" i="43"/>
  <c r="I1062" i="43"/>
  <c r="I1077" i="43"/>
  <c r="I1118" i="44"/>
  <c r="I1119" i="44"/>
  <c r="I866" i="43"/>
  <c r="I882" i="43"/>
  <c r="I898" i="43"/>
  <c r="I914" i="43"/>
  <c r="I930" i="43"/>
  <c r="I946" i="43"/>
  <c r="I962" i="43"/>
  <c r="I978" i="43"/>
  <c r="I994" i="43"/>
  <c r="I1010" i="43"/>
  <c r="I1026" i="43"/>
  <c r="I1042" i="43"/>
  <c r="I1058" i="43"/>
  <c r="I1074" i="43"/>
  <c r="I1047" i="44"/>
  <c r="I1063" i="44"/>
  <c r="I1080" i="44"/>
  <c r="I1084" i="44"/>
  <c r="I1088" i="44"/>
  <c r="I1096" i="44"/>
  <c r="I1104" i="44"/>
  <c r="I1126" i="44"/>
  <c r="I1127" i="44"/>
  <c r="I1043" i="44"/>
  <c r="I1059" i="44"/>
  <c r="I1134" i="44"/>
  <c r="I1135" i="44"/>
  <c r="I1052" i="45"/>
  <c r="I1071" i="46"/>
  <c r="I1043" i="45"/>
  <c r="I1059" i="45"/>
  <c r="I1075" i="45"/>
  <c r="I1079" i="45"/>
  <c r="I1083" i="45"/>
  <c r="I1087" i="45"/>
  <c r="I1091" i="45"/>
  <c r="I1095" i="45"/>
  <c r="I1099" i="45"/>
  <c r="I1103" i="45"/>
  <c r="I1107" i="45"/>
  <c r="I1111" i="45"/>
  <c r="I1115" i="45"/>
  <c r="I1119" i="45"/>
  <c r="I1123" i="45"/>
  <c r="I1127" i="45"/>
  <c r="I1131" i="45"/>
  <c r="I1135" i="45"/>
  <c r="I1046" i="46"/>
  <c r="I1062" i="46"/>
  <c r="I1083" i="46"/>
  <c r="I1087" i="46"/>
  <c r="I1091" i="46"/>
  <c r="I1095" i="46"/>
  <c r="I1099" i="46"/>
  <c r="I1103" i="46"/>
  <c r="I1107" i="46"/>
  <c r="I1111" i="46"/>
  <c r="I1115" i="46"/>
  <c r="I1119" i="46"/>
  <c r="I1123" i="46"/>
  <c r="I1127" i="46"/>
  <c r="I1131" i="46"/>
  <c r="I1135" i="46"/>
  <c r="I1046" i="47"/>
  <c r="I1067" i="48"/>
  <c r="I1051" i="45"/>
  <c r="I1067" i="45"/>
  <c r="I1077" i="45"/>
  <c r="I1081" i="45"/>
  <c r="I1085" i="45"/>
  <c r="I1089" i="45"/>
  <c r="I1093" i="45"/>
  <c r="I1097" i="45"/>
  <c r="I1101" i="45"/>
  <c r="I1105" i="45"/>
  <c r="I1109" i="45"/>
  <c r="I1113" i="45"/>
  <c r="I1117" i="45"/>
  <c r="I1121" i="45"/>
  <c r="I1125" i="45"/>
  <c r="I1129" i="45"/>
  <c r="I1133" i="45"/>
  <c r="I1137" i="45"/>
  <c r="I1054" i="46"/>
  <c r="I1070" i="46"/>
  <c r="I1050" i="47"/>
  <c r="I1055" i="47"/>
  <c r="I1058" i="49"/>
  <c r="I1042" i="48"/>
  <c r="I1058" i="48"/>
  <c r="I1074" i="48"/>
  <c r="I1041" i="49"/>
  <c r="I1057" i="49"/>
  <c r="I1073" i="49"/>
  <c r="I1081" i="46"/>
  <c r="I1085" i="46"/>
  <c r="I1089" i="46"/>
  <c r="I1093" i="46"/>
  <c r="I1097" i="46"/>
  <c r="I1101" i="46"/>
  <c r="I1105" i="46"/>
  <c r="I1109" i="46"/>
  <c r="I1113" i="46"/>
  <c r="I1117" i="46"/>
  <c r="I1121" i="46"/>
  <c r="I1125" i="46"/>
  <c r="I1129" i="46"/>
  <c r="I1133" i="46"/>
  <c r="I1137" i="46"/>
  <c r="I1054" i="47"/>
  <c r="I1070" i="47"/>
  <c r="I1050" i="48"/>
  <c r="I1066" i="48"/>
  <c r="I1049" i="49"/>
  <c r="I1065" i="49"/>
  <c r="I1114" i="50"/>
  <c r="I1118" i="50"/>
  <c r="I1122" i="50"/>
  <c r="I1126" i="50"/>
  <c r="I1130" i="50"/>
  <c r="I1134" i="50"/>
  <c r="I1046" i="51"/>
  <c r="I1054" i="51"/>
  <c r="I1062" i="51"/>
  <c r="I1070" i="51"/>
  <c r="AA54" i="52"/>
  <c r="AA36" i="52"/>
  <c r="Y35" i="52"/>
  <c r="Y33" i="52"/>
  <c r="Y34" i="52"/>
  <c r="AC50" i="52"/>
  <c r="AC52" i="52"/>
  <c r="AC50" i="54"/>
  <c r="I1111" i="50"/>
  <c r="I1115" i="50"/>
  <c r="I1119" i="50"/>
  <c r="I1123" i="50"/>
  <c r="I1127" i="50"/>
  <c r="I1131" i="50"/>
  <c r="I1135" i="50"/>
  <c r="S30" i="52"/>
  <c r="AC27" i="52"/>
  <c r="S54" i="52"/>
  <c r="S36" i="52"/>
  <c r="AC52" i="53"/>
  <c r="U35" i="53"/>
  <c r="U33" i="53"/>
  <c r="U34" i="53"/>
  <c r="S54" i="54"/>
  <c r="S36" i="54"/>
  <c r="Y54" i="53"/>
  <c r="U44" i="55"/>
  <c r="S44" i="55"/>
  <c r="U35" i="55"/>
  <c r="U33" i="55"/>
  <c r="Y45" i="55"/>
  <c r="AC45" i="55" s="1"/>
  <c r="Y43" i="55"/>
  <c r="W22" i="55"/>
  <c r="W50" i="55"/>
  <c r="U22" i="55"/>
  <c r="W35" i="57"/>
  <c r="W33" i="57"/>
  <c r="W34" i="57"/>
  <c r="Y28" i="52"/>
  <c r="AC28" i="52" s="1"/>
  <c r="Y44" i="52"/>
  <c r="AC44" i="52" s="1"/>
  <c r="U50" i="52"/>
  <c r="E56" i="52"/>
  <c r="S17" i="53"/>
  <c r="S19" i="53" s="1"/>
  <c r="AA17" i="53"/>
  <c r="AA19" i="53" s="1"/>
  <c r="S27" i="53"/>
  <c r="AA27" i="53"/>
  <c r="S29" i="53"/>
  <c r="AA29" i="53"/>
  <c r="S33" i="53"/>
  <c r="AA33" i="53"/>
  <c r="W34" i="53"/>
  <c r="AC34" i="53" s="1"/>
  <c r="S35" i="53"/>
  <c r="AC35" i="53" s="1"/>
  <c r="AA35" i="53"/>
  <c r="U43" i="53"/>
  <c r="AC52" i="54"/>
  <c r="AA44" i="54"/>
  <c r="AC44" i="54" s="1"/>
  <c r="Y44" i="54"/>
  <c r="I56" i="54"/>
  <c r="Y29" i="54"/>
  <c r="AC29" i="54" s="1"/>
  <c r="Y27" i="54"/>
  <c r="Y30" i="54" s="1"/>
  <c r="Y17" i="54"/>
  <c r="Y19" i="54" s="1"/>
  <c r="W45" i="54"/>
  <c r="AC45" i="54" s="1"/>
  <c r="W43" i="54"/>
  <c r="S22" i="54"/>
  <c r="U50" i="54"/>
  <c r="Y54" i="55"/>
  <c r="AA35" i="56"/>
  <c r="AA33" i="56"/>
  <c r="AA34" i="56"/>
  <c r="W43" i="52"/>
  <c r="U44" i="53"/>
  <c r="AC44" i="53" s="1"/>
  <c r="AC28" i="54"/>
  <c r="AA54" i="54"/>
  <c r="AA36" i="54"/>
  <c r="U52" i="54"/>
  <c r="U34" i="55"/>
  <c r="Y44" i="55"/>
  <c r="AC46" i="55"/>
  <c r="AC48" i="55"/>
  <c r="S50" i="55"/>
  <c r="W52" i="55"/>
  <c r="AC52" i="55" s="1"/>
  <c r="Y17" i="52"/>
  <c r="Y19" i="52" s="1"/>
  <c r="Y27" i="52"/>
  <c r="Y29" i="52"/>
  <c r="AC29" i="52" s="1"/>
  <c r="Y43" i="52"/>
  <c r="W17" i="53"/>
  <c r="W19" i="53" s="1"/>
  <c r="W27" i="53"/>
  <c r="W30" i="53" s="1"/>
  <c r="S28" i="53"/>
  <c r="AA28" i="53"/>
  <c r="W33" i="53"/>
  <c r="Y43" i="53"/>
  <c r="AC48" i="53"/>
  <c r="S45" i="53"/>
  <c r="AC45" i="53" s="1"/>
  <c r="S43" i="53"/>
  <c r="AA45" i="53"/>
  <c r="AA43" i="53"/>
  <c r="S50" i="53"/>
  <c r="AC50" i="53" s="1"/>
  <c r="AA34" i="54"/>
  <c r="Y50" i="54"/>
  <c r="S28" i="55"/>
  <c r="AC28" i="55" s="1"/>
  <c r="C56" i="55"/>
  <c r="S29" i="55"/>
  <c r="S27" i="55"/>
  <c r="S17" i="55"/>
  <c r="S19" i="55" s="1"/>
  <c r="K56" i="55"/>
  <c r="AA28" i="55"/>
  <c r="AA29" i="55"/>
  <c r="AA27" i="55"/>
  <c r="AA30" i="55" s="1"/>
  <c r="AA17" i="55"/>
  <c r="AA19" i="55" s="1"/>
  <c r="W30" i="56"/>
  <c r="AC48" i="56"/>
  <c r="S29" i="56"/>
  <c r="S27" i="56"/>
  <c r="C56" i="56"/>
  <c r="S28" i="56"/>
  <c r="AA29" i="56"/>
  <c r="AA27" i="56"/>
  <c r="AA28" i="56"/>
  <c r="E56" i="54"/>
  <c r="W45" i="56"/>
  <c r="AC45" i="56" s="1"/>
  <c r="W43" i="56"/>
  <c r="AC52" i="57"/>
  <c r="AC52" i="58"/>
  <c r="W34" i="58"/>
  <c r="W35" i="58"/>
  <c r="W33" i="58"/>
  <c r="W36" i="56"/>
  <c r="AC46" i="56"/>
  <c r="Y45" i="56"/>
  <c r="Y43" i="56"/>
  <c r="AC43" i="56" s="1"/>
  <c r="S34" i="57"/>
  <c r="S35" i="57"/>
  <c r="S33" i="57"/>
  <c r="AA34" i="57"/>
  <c r="AA35" i="57"/>
  <c r="AA33" i="57"/>
  <c r="Y34" i="58"/>
  <c r="Y35" i="58"/>
  <c r="Y33" i="58"/>
  <c r="AC50" i="58"/>
  <c r="Y43" i="54"/>
  <c r="W29" i="55"/>
  <c r="W30" i="55" s="1"/>
  <c r="W33" i="55"/>
  <c r="S43" i="55"/>
  <c r="AA43" i="55"/>
  <c r="Y19" i="56"/>
  <c r="S44" i="56"/>
  <c r="AC44" i="56" s="1"/>
  <c r="AA44" i="56"/>
  <c r="I56" i="56"/>
  <c r="Y28" i="56"/>
  <c r="Y30" i="56" s="1"/>
  <c r="W50" i="56"/>
  <c r="AC50" i="56" s="1"/>
  <c r="W22" i="56"/>
  <c r="U35" i="56"/>
  <c r="U33" i="56"/>
  <c r="U23" i="56"/>
  <c r="U34" i="57"/>
  <c r="U35" i="57"/>
  <c r="U33" i="57"/>
  <c r="AC45" i="57"/>
  <c r="AC50" i="57"/>
  <c r="AC45" i="58"/>
  <c r="AC44" i="58"/>
  <c r="S35" i="58"/>
  <c r="S33" i="58"/>
  <c r="S34" i="58"/>
  <c r="AC34" i="58" s="1"/>
  <c r="AA35" i="58"/>
  <c r="AA33" i="58"/>
  <c r="AA34" i="58"/>
  <c r="U17" i="57"/>
  <c r="U19" i="57" s="1"/>
  <c r="W22" i="57"/>
  <c r="U27" i="57"/>
  <c r="AC27" i="57" s="1"/>
  <c r="U29" i="57"/>
  <c r="AC29" i="57" s="1"/>
  <c r="Y36" i="57"/>
  <c r="S43" i="57"/>
  <c r="AA43" i="57"/>
  <c r="Y17" i="58"/>
  <c r="Y19" i="58" s="1"/>
  <c r="S22" i="58"/>
  <c r="Y27" i="58"/>
  <c r="Y30" i="58" s="1"/>
  <c r="Y29" i="58"/>
  <c r="U36" i="58"/>
  <c r="W43" i="58"/>
  <c r="W17" i="57"/>
  <c r="W19" i="57" s="1"/>
  <c r="W27" i="57"/>
  <c r="W29" i="57"/>
  <c r="U43" i="57"/>
  <c r="S17" i="58"/>
  <c r="S19" i="58" s="1"/>
  <c r="AA17" i="58"/>
  <c r="AA19" i="58" s="1"/>
  <c r="S27" i="58"/>
  <c r="AA27" i="58"/>
  <c r="AA30" i="58" s="1"/>
  <c r="S29" i="58"/>
  <c r="AC29" i="58" s="1"/>
  <c r="AA29" i="58"/>
  <c r="Y43" i="58"/>
  <c r="U36" i="57" l="1"/>
  <c r="U54" i="57"/>
  <c r="W54" i="58"/>
  <c r="W36" i="58"/>
  <c r="U34" i="54"/>
  <c r="U35" i="54"/>
  <c r="AC35" i="54" s="1"/>
  <c r="U33" i="54"/>
  <c r="P286" i="35"/>
  <c r="P222" i="35"/>
  <c r="P190" i="35"/>
  <c r="P125" i="35"/>
  <c r="P42" i="35"/>
  <c r="P472" i="35"/>
  <c r="P436" i="35"/>
  <c r="P404" i="35"/>
  <c r="P372" i="35"/>
  <c r="P340" i="35"/>
  <c r="P102" i="35"/>
  <c r="P68" i="35"/>
  <c r="N24" i="37"/>
  <c r="P461" i="35"/>
  <c r="P397" i="35"/>
  <c r="P333" i="35"/>
  <c r="P264" i="35"/>
  <c r="P196" i="35"/>
  <c r="P132" i="35"/>
  <c r="P52" i="35"/>
  <c r="P367" i="35"/>
  <c r="P120" i="35"/>
  <c r="AA34" i="55"/>
  <c r="AA35" i="55"/>
  <c r="AA33" i="55"/>
  <c r="S34" i="55"/>
  <c r="AC34" i="55" s="1"/>
  <c r="S35" i="55"/>
  <c r="S33" i="55"/>
  <c r="U54" i="55"/>
  <c r="U36" i="55"/>
  <c r="B1079" i="42"/>
  <c r="J1078" i="42"/>
  <c r="N26" i="37"/>
  <c r="P270" i="35"/>
  <c r="P238" i="35"/>
  <c r="P206" i="35"/>
  <c r="P174" i="35"/>
  <c r="P142" i="35"/>
  <c r="P109" i="35"/>
  <c r="P76" i="35"/>
  <c r="P16" i="35"/>
  <c r="N19" i="37"/>
  <c r="P488" i="35"/>
  <c r="P452" i="35"/>
  <c r="P420" i="35"/>
  <c r="P388" i="35"/>
  <c r="P356" i="35"/>
  <c r="P324" i="35"/>
  <c r="P118" i="35"/>
  <c r="P85" i="35"/>
  <c r="N8" i="37"/>
  <c r="P477" i="35"/>
  <c r="P445" i="35"/>
  <c r="P413" i="35"/>
  <c r="P381" i="35"/>
  <c r="P349" i="35"/>
  <c r="P317" i="35"/>
  <c r="P280" i="35"/>
  <c r="P248" i="35"/>
  <c r="P216" i="35"/>
  <c r="P180" i="35"/>
  <c r="P148" i="35"/>
  <c r="P86" i="35"/>
  <c r="P12" i="35"/>
  <c r="P494" i="35"/>
  <c r="P462" i="35"/>
  <c r="P418" i="35"/>
  <c r="P354" i="35"/>
  <c r="P107" i="35"/>
  <c r="P475" i="35"/>
  <c r="P399" i="35"/>
  <c r="P331" i="35"/>
  <c r="P62" i="35"/>
  <c r="P67" i="35"/>
  <c r="C36" i="15"/>
  <c r="A5" i="16"/>
  <c r="B3" i="17" s="1"/>
  <c r="B4" i="19" s="1"/>
  <c r="A5" i="20" s="1"/>
  <c r="B3" i="21" s="1"/>
  <c r="B3" i="23" s="1"/>
  <c r="P297" i="35"/>
  <c r="P295" i="35"/>
  <c r="P293" i="35"/>
  <c r="P291" i="35"/>
  <c r="P289" i="35"/>
  <c r="P287" i="35"/>
  <c r="P285" i="35"/>
  <c r="P283" i="35"/>
  <c r="P281" i="35"/>
  <c r="P279" i="35"/>
  <c r="P275" i="35"/>
  <c r="P271" i="35"/>
  <c r="P263" i="35"/>
  <c r="P255" i="35"/>
  <c r="P247" i="35"/>
  <c r="P239" i="35"/>
  <c r="P231" i="35"/>
  <c r="P223" i="35"/>
  <c r="P215" i="35"/>
  <c r="P207" i="35"/>
  <c r="P199" i="35"/>
  <c r="P191" i="35"/>
  <c r="P183" i="35"/>
  <c r="P175" i="35"/>
  <c r="P167" i="35"/>
  <c r="P159" i="35"/>
  <c r="P151" i="35"/>
  <c r="P143" i="35"/>
  <c r="P135" i="35"/>
  <c r="P127" i="35"/>
  <c r="P55" i="35"/>
  <c r="P47" i="35"/>
  <c r="P39" i="35"/>
  <c r="P19" i="35"/>
  <c r="P273" i="35"/>
  <c r="P265" i="35"/>
  <c r="P257" i="35"/>
  <c r="P249" i="35"/>
  <c r="P241" i="35"/>
  <c r="P233" i="35"/>
  <c r="P225" i="35"/>
  <c r="P217" i="35"/>
  <c r="P209" i="35"/>
  <c r="P201" i="35"/>
  <c r="P193" i="35"/>
  <c r="P185" i="35"/>
  <c r="P177" i="35"/>
  <c r="P169" i="35"/>
  <c r="P161" i="35"/>
  <c r="P153" i="35"/>
  <c r="P145" i="35"/>
  <c r="P137" i="35"/>
  <c r="P129" i="35"/>
  <c r="P57" i="35"/>
  <c r="P49" i="35"/>
  <c r="P41" i="35"/>
  <c r="P11" i="35"/>
  <c r="P6" i="35"/>
  <c r="P267" i="35"/>
  <c r="P259" i="35"/>
  <c r="P251" i="35"/>
  <c r="P243" i="35"/>
  <c r="P235" i="35"/>
  <c r="P227" i="35"/>
  <c r="P219" i="35"/>
  <c r="P211" i="35"/>
  <c r="P203" i="35"/>
  <c r="P195" i="35"/>
  <c r="P187" i="35"/>
  <c r="P179" i="35"/>
  <c r="P171" i="35"/>
  <c r="P163" i="35"/>
  <c r="P155" i="35"/>
  <c r="P147" i="35"/>
  <c r="P139" i="35"/>
  <c r="P131" i="35"/>
  <c r="P51" i="35"/>
  <c r="P43" i="35"/>
  <c r="P35" i="35"/>
  <c r="P3" i="35"/>
  <c r="P269" i="35"/>
  <c r="P261" i="35"/>
  <c r="P253" i="35"/>
  <c r="P245" i="35"/>
  <c r="P237" i="35"/>
  <c r="P229" i="35"/>
  <c r="P221" i="35"/>
  <c r="P213" i="35"/>
  <c r="P205" i="35"/>
  <c r="P197" i="35"/>
  <c r="P189" i="35"/>
  <c r="P181" i="35"/>
  <c r="P173" i="35"/>
  <c r="P165" i="35"/>
  <c r="P157" i="35"/>
  <c r="P149" i="35"/>
  <c r="P141" i="35"/>
  <c r="P133" i="35"/>
  <c r="P53" i="35"/>
  <c r="P45" i="35"/>
  <c r="P27" i="35"/>
  <c r="P22" i="35"/>
  <c r="P15" i="35"/>
  <c r="P79" i="35"/>
  <c r="P108" i="35"/>
  <c r="P14" i="35"/>
  <c r="P29" i="35"/>
  <c r="P95" i="35"/>
  <c r="P33" i="35"/>
  <c r="P71" i="35"/>
  <c r="P13" i="35"/>
  <c r="P66" i="35"/>
  <c r="P91" i="35"/>
  <c r="P299" i="35"/>
  <c r="P319" i="35"/>
  <c r="P335" i="35"/>
  <c r="P355" i="35"/>
  <c r="P371" i="35"/>
  <c r="P387" i="35"/>
  <c r="P411" i="35"/>
  <c r="P427" i="35"/>
  <c r="P447" i="35"/>
  <c r="P463" i="35"/>
  <c r="P479" i="35"/>
  <c r="P495" i="35"/>
  <c r="P21" i="35"/>
  <c r="P115" i="35"/>
  <c r="P310" i="35"/>
  <c r="P326" i="35"/>
  <c r="P342" i="35"/>
  <c r="P358" i="35"/>
  <c r="P374" i="35"/>
  <c r="P390" i="35"/>
  <c r="P406" i="35"/>
  <c r="P422" i="35"/>
  <c r="P438" i="35"/>
  <c r="P454" i="35"/>
  <c r="P470" i="35"/>
  <c r="P486" i="35"/>
  <c r="P502" i="35"/>
  <c r="P36" i="35"/>
  <c r="P56" i="35"/>
  <c r="P90" i="35"/>
  <c r="P136" i="35"/>
  <c r="P152" i="35"/>
  <c r="P168" i="35"/>
  <c r="P184" i="35"/>
  <c r="P200" i="35"/>
  <c r="P220" i="35"/>
  <c r="P236" i="35"/>
  <c r="P252" i="35"/>
  <c r="P268" i="35"/>
  <c r="P284" i="35"/>
  <c r="P305" i="35"/>
  <c r="P321" i="35"/>
  <c r="P337" i="35"/>
  <c r="P353" i="35"/>
  <c r="P369" i="35"/>
  <c r="P385" i="35"/>
  <c r="P401" i="35"/>
  <c r="P417" i="35"/>
  <c r="P433" i="35"/>
  <c r="P449" i="35"/>
  <c r="P465" i="35"/>
  <c r="P481" i="35"/>
  <c r="P497" i="35"/>
  <c r="P60" i="35"/>
  <c r="P77" i="35"/>
  <c r="P93" i="35"/>
  <c r="P110" i="35"/>
  <c r="P300" i="35"/>
  <c r="P316" i="35"/>
  <c r="P332" i="35"/>
  <c r="P348" i="35"/>
  <c r="P364" i="35"/>
  <c r="P380" i="35"/>
  <c r="P396" i="35"/>
  <c r="P412" i="35"/>
  <c r="P428" i="35"/>
  <c r="P444" i="35"/>
  <c r="P464" i="35"/>
  <c r="P480" i="35"/>
  <c r="P496" i="35"/>
  <c r="P24" i="35"/>
  <c r="P46" i="35"/>
  <c r="P80" i="35"/>
  <c r="P96" i="35"/>
  <c r="P113" i="35"/>
  <c r="P130" i="35"/>
  <c r="P146" i="35"/>
  <c r="P162" i="35"/>
  <c r="P178" i="35"/>
  <c r="P194" i="35"/>
  <c r="P210" i="35"/>
  <c r="P226" i="35"/>
  <c r="P242" i="35"/>
  <c r="P258" i="35"/>
  <c r="P274" i="35"/>
  <c r="P290" i="35"/>
  <c r="P63" i="35"/>
  <c r="P99" i="35"/>
  <c r="P302" i="35"/>
  <c r="P318" i="35"/>
  <c r="P350" i="35"/>
  <c r="P382" i="35"/>
  <c r="P398" i="35"/>
  <c r="P430" i="35"/>
  <c r="P30" i="35"/>
  <c r="P34" i="35"/>
  <c r="P100" i="35"/>
  <c r="P5" i="35"/>
  <c r="P59" i="35"/>
  <c r="P103" i="35"/>
  <c r="P18" i="35"/>
  <c r="P70" i="35"/>
  <c r="P104" i="35"/>
  <c r="P303" i="35"/>
  <c r="P323" i="35"/>
  <c r="P339" i="35"/>
  <c r="P359" i="35"/>
  <c r="P375" i="35"/>
  <c r="P391" i="35"/>
  <c r="P415" i="35"/>
  <c r="P431" i="35"/>
  <c r="P451" i="35"/>
  <c r="P467" i="35"/>
  <c r="P483" i="35"/>
  <c r="P499" i="35"/>
  <c r="P26" i="35"/>
  <c r="P65" i="35"/>
  <c r="P73" i="35"/>
  <c r="P123" i="35"/>
  <c r="P314" i="35"/>
  <c r="P330" i="35"/>
  <c r="P346" i="35"/>
  <c r="P362" i="35"/>
  <c r="P378" i="35"/>
  <c r="P394" i="35"/>
  <c r="P410" i="35"/>
  <c r="P426" i="35"/>
  <c r="P442" i="35"/>
  <c r="P458" i="35"/>
  <c r="P474" i="35"/>
  <c r="P490" i="35"/>
  <c r="P40" i="35"/>
  <c r="P78" i="35"/>
  <c r="P94" i="35"/>
  <c r="P140" i="35"/>
  <c r="P156" i="35"/>
  <c r="P172" i="35"/>
  <c r="P188" i="35"/>
  <c r="P208" i="35"/>
  <c r="P224" i="35"/>
  <c r="P240" i="35"/>
  <c r="P256" i="35"/>
  <c r="P272" i="35"/>
  <c r="P288" i="35"/>
  <c r="P309" i="35"/>
  <c r="P325" i="35"/>
  <c r="P341" i="35"/>
  <c r="P357" i="35"/>
  <c r="P373" i="35"/>
  <c r="P389" i="35"/>
  <c r="P405" i="35"/>
  <c r="P421" i="35"/>
  <c r="P437" i="35"/>
  <c r="P453" i="35"/>
  <c r="P469" i="35"/>
  <c r="P485" i="35"/>
  <c r="P501" i="35"/>
  <c r="P64" i="35"/>
  <c r="P81" i="35"/>
  <c r="P97" i="35"/>
  <c r="P114" i="35"/>
  <c r="P304" i="35"/>
  <c r="P320" i="35"/>
  <c r="P336" i="35"/>
  <c r="P352" i="35"/>
  <c r="P368" i="35"/>
  <c r="P384" i="35"/>
  <c r="P400" i="35"/>
  <c r="P416" i="35"/>
  <c r="P432" i="35"/>
  <c r="P448" i="35"/>
  <c r="P468" i="35"/>
  <c r="P484" i="35"/>
  <c r="P500" i="35"/>
  <c r="P32" i="35"/>
  <c r="P50" i="35"/>
  <c r="P84" i="35"/>
  <c r="P101" i="35"/>
  <c r="P117" i="35"/>
  <c r="P134" i="35"/>
  <c r="P150" i="35"/>
  <c r="P166" i="35"/>
  <c r="P182" i="35"/>
  <c r="P198" i="35"/>
  <c r="P214" i="35"/>
  <c r="P230" i="35"/>
  <c r="P246" i="35"/>
  <c r="P262" i="35"/>
  <c r="P278" i="35"/>
  <c r="P294" i="35"/>
  <c r="P10" i="35"/>
  <c r="P111" i="35"/>
  <c r="P31" i="35"/>
  <c r="P75" i="35"/>
  <c r="P112" i="35"/>
  <c r="P307" i="35"/>
  <c r="P327" i="35"/>
  <c r="P347" i="35"/>
  <c r="P363" i="35"/>
  <c r="P379" i="35"/>
  <c r="P395" i="35"/>
  <c r="P419" i="35"/>
  <c r="P439" i="35"/>
  <c r="P455" i="35"/>
  <c r="P471" i="35"/>
  <c r="P487" i="35"/>
  <c r="P7" i="35"/>
  <c r="P334" i="35"/>
  <c r="P366" i="35"/>
  <c r="P414" i="35"/>
  <c r="P493" i="35"/>
  <c r="P429" i="35"/>
  <c r="P365" i="35"/>
  <c r="P301" i="35"/>
  <c r="P232" i="35"/>
  <c r="P164" i="35"/>
  <c r="N17" i="37"/>
  <c r="P478" i="35"/>
  <c r="P446" i="35"/>
  <c r="P322" i="35"/>
  <c r="P69" i="35"/>
  <c r="S16" i="17"/>
  <c r="V16" i="17" s="1"/>
  <c r="Y16" i="17" s="1"/>
  <c r="V30" i="17"/>
  <c r="Y30" i="17" s="1"/>
  <c r="V9" i="12"/>
  <c r="P19" i="12"/>
  <c r="P17" i="12"/>
  <c r="AC27" i="58"/>
  <c r="AC30" i="58" s="1"/>
  <c r="S30" i="58"/>
  <c r="AC43" i="52"/>
  <c r="AC30" i="57"/>
  <c r="AC34" i="57"/>
  <c r="AC29" i="56"/>
  <c r="AC28" i="53"/>
  <c r="AC27" i="54"/>
  <c r="AC30" i="54" s="1"/>
  <c r="AC29" i="53"/>
  <c r="N14" i="37"/>
  <c r="P266" i="35"/>
  <c r="P234" i="35"/>
  <c r="P202" i="35"/>
  <c r="P170" i="35"/>
  <c r="P138" i="35"/>
  <c r="P105" i="35"/>
  <c r="P54" i="35"/>
  <c r="P8" i="35"/>
  <c r="N7" i="37"/>
  <c r="P476" i="35"/>
  <c r="P440" i="35"/>
  <c r="P408" i="35"/>
  <c r="P376" i="35"/>
  <c r="P344" i="35"/>
  <c r="P312" i="35"/>
  <c r="P106" i="35"/>
  <c r="P72" i="35"/>
  <c r="N4" i="37"/>
  <c r="P473" i="35"/>
  <c r="P441" i="35"/>
  <c r="P409" i="35"/>
  <c r="P377" i="35"/>
  <c r="P345" i="35"/>
  <c r="P313" i="35"/>
  <c r="P276" i="35"/>
  <c r="P244" i="35"/>
  <c r="P212" i="35"/>
  <c r="P176" i="35"/>
  <c r="P144" i="35"/>
  <c r="P82" i="35"/>
  <c r="P4" i="35"/>
  <c r="V23" i="17"/>
  <c r="Y23" i="17" s="1"/>
  <c r="P482" i="35"/>
  <c r="P450" i="35"/>
  <c r="P402" i="35"/>
  <c r="P338" i="35"/>
  <c r="P61" i="35"/>
  <c r="P459" i="35"/>
  <c r="P383" i="35"/>
  <c r="P315" i="35"/>
  <c r="P9" i="35"/>
  <c r="P23" i="35"/>
  <c r="G34" i="15"/>
  <c r="U54" i="56"/>
  <c r="U36" i="56"/>
  <c r="AC28" i="56"/>
  <c r="AA54" i="56"/>
  <c r="AA36" i="56"/>
  <c r="P254" i="35"/>
  <c r="P158" i="35"/>
  <c r="P92" i="35"/>
  <c r="P308" i="35"/>
  <c r="N12" i="37"/>
  <c r="N28" i="37"/>
  <c r="N11" i="37"/>
  <c r="N27" i="37"/>
  <c r="N18" i="37"/>
  <c r="N5" i="37"/>
  <c r="N13" i="37"/>
  <c r="N21" i="37"/>
  <c r="N29" i="37"/>
  <c r="N16" i="37"/>
  <c r="N15" i="37"/>
  <c r="N6" i="37"/>
  <c r="N22" i="37"/>
  <c r="P386" i="35"/>
  <c r="P443" i="35"/>
  <c r="K34" i="15"/>
  <c r="P124" i="35"/>
  <c r="AC43" i="58"/>
  <c r="Y34" i="56"/>
  <c r="Y33" i="56"/>
  <c r="Y35" i="56"/>
  <c r="AC43" i="54"/>
  <c r="N30" i="37"/>
  <c r="P282" i="35"/>
  <c r="P250" i="35"/>
  <c r="P218" i="35"/>
  <c r="P186" i="35"/>
  <c r="P154" i="35"/>
  <c r="P121" i="35"/>
  <c r="P88" i="35"/>
  <c r="P38" i="35"/>
  <c r="N23" i="37"/>
  <c r="P492" i="35"/>
  <c r="P460" i="35"/>
  <c r="P424" i="35"/>
  <c r="P392" i="35"/>
  <c r="P360" i="35"/>
  <c r="P328" i="35"/>
  <c r="P122" i="35"/>
  <c r="P89" i="35"/>
  <c r="N20" i="37"/>
  <c r="P489" i="35"/>
  <c r="P457" i="35"/>
  <c r="P425" i="35"/>
  <c r="P393" i="35"/>
  <c r="P361" i="35"/>
  <c r="P329" i="35"/>
  <c r="P292" i="35"/>
  <c r="P260" i="35"/>
  <c r="P228" i="35"/>
  <c r="P192" i="35"/>
  <c r="P160" i="35"/>
  <c r="P128" i="35"/>
  <c r="P48" i="35"/>
  <c r="V15" i="17"/>
  <c r="Y15" i="17" s="1"/>
  <c r="N25" i="37"/>
  <c r="P498" i="35"/>
  <c r="P466" i="35"/>
  <c r="P434" i="35"/>
  <c r="P370" i="35"/>
  <c r="P306" i="35"/>
  <c r="P17" i="35"/>
  <c r="P491" i="35"/>
  <c r="P423" i="35"/>
  <c r="P351" i="35"/>
  <c r="P83" i="35"/>
  <c r="P119" i="35"/>
  <c r="P87" i="35"/>
  <c r="I34" i="15"/>
  <c r="V31" i="17"/>
  <c r="Y31" i="17" s="1"/>
  <c r="W30" i="57"/>
  <c r="AC33" i="58"/>
  <c r="S54" i="58"/>
  <c r="AC54" i="58" s="1"/>
  <c r="S36" i="58"/>
  <c r="AC43" i="55"/>
  <c r="S54" i="57"/>
  <c r="S36" i="57"/>
  <c r="AC33" i="57"/>
  <c r="S35" i="56"/>
  <c r="AC35" i="56" s="1"/>
  <c r="S33" i="56"/>
  <c r="S34" i="56"/>
  <c r="AC34" i="56" s="1"/>
  <c r="S30" i="55"/>
  <c r="AC27" i="55"/>
  <c r="Y30" i="52"/>
  <c r="AC50" i="55"/>
  <c r="Y35" i="54"/>
  <c r="Y33" i="54"/>
  <c r="Y34" i="54"/>
  <c r="AA36" i="53"/>
  <c r="AA54" i="53"/>
  <c r="AA30" i="53"/>
  <c r="U34" i="52"/>
  <c r="AC34" i="52" s="1"/>
  <c r="U35" i="52"/>
  <c r="AC35" i="52" s="1"/>
  <c r="U33" i="52"/>
  <c r="AC44" i="55"/>
  <c r="Y54" i="52"/>
  <c r="Y36" i="52"/>
  <c r="J1090" i="43"/>
  <c r="B1091" i="43"/>
  <c r="H37" i="34"/>
  <c r="F18" i="20"/>
  <c r="F24" i="20" s="1"/>
  <c r="F17" i="10"/>
  <c r="F23" i="10" s="1"/>
  <c r="F27" i="10" s="1"/>
  <c r="E12" i="9" s="1"/>
  <c r="E20" i="9" s="1"/>
  <c r="G25" i="5" s="1"/>
  <c r="N25" i="13"/>
  <c r="N27" i="13" s="1"/>
  <c r="N42" i="13" s="1"/>
  <c r="V24" i="17"/>
  <c r="Y24" i="17" s="1"/>
  <c r="V11" i="2"/>
  <c r="Y11" i="2" s="1"/>
  <c r="V18" i="17"/>
  <c r="Y18" i="17" s="1"/>
  <c r="S15" i="17"/>
  <c r="V25" i="17"/>
  <c r="Y25" i="17" s="1"/>
  <c r="S35" i="21"/>
  <c r="S33" i="21"/>
  <c r="B12" i="19"/>
  <c r="F7" i="20" s="1"/>
  <c r="B7" i="21" s="1"/>
  <c r="B3" i="19"/>
  <c r="A4" i="20" s="1"/>
  <c r="V26" i="21"/>
  <c r="V18" i="21"/>
  <c r="V10" i="21"/>
  <c r="AC43" i="57"/>
  <c r="U30" i="57"/>
  <c r="AA54" i="58"/>
  <c r="AA36" i="58"/>
  <c r="AC35" i="58"/>
  <c r="W54" i="55"/>
  <c r="W36" i="55"/>
  <c r="Y36" i="58"/>
  <c r="Y54" i="58"/>
  <c r="AA54" i="57"/>
  <c r="AA36" i="57"/>
  <c r="AC35" i="57"/>
  <c r="AA30" i="56"/>
  <c r="AC27" i="56"/>
  <c r="AC30" i="56" s="1"/>
  <c r="S30" i="56"/>
  <c r="AC29" i="55"/>
  <c r="AC43" i="53"/>
  <c r="W54" i="53"/>
  <c r="W36" i="53"/>
  <c r="S36" i="53"/>
  <c r="S54" i="53"/>
  <c r="AC33" i="53"/>
  <c r="AC36" i="53" s="1"/>
  <c r="S30" i="53"/>
  <c r="AC27" i="53"/>
  <c r="W54" i="57"/>
  <c r="W36" i="57"/>
  <c r="U54" i="53"/>
  <c r="U36" i="53"/>
  <c r="AC30" i="52"/>
  <c r="B1079" i="44"/>
  <c r="J1078" i="44"/>
  <c r="V20" i="17"/>
  <c r="Y20" i="17" s="1"/>
  <c r="E34" i="15"/>
  <c r="V14" i="17"/>
  <c r="Y14" i="17" s="1"/>
  <c r="S30" i="17"/>
  <c r="S17" i="17"/>
  <c r="V17" i="17" s="1"/>
  <c r="Y17" i="17" s="1"/>
  <c r="V21" i="17"/>
  <c r="Y21" i="17" s="1"/>
  <c r="H37" i="21"/>
  <c r="F26" i="20" s="1"/>
  <c r="S13" i="17"/>
  <c r="V13" i="17" s="1"/>
  <c r="Y13" i="17" s="1"/>
  <c r="Y35" i="17" s="1"/>
  <c r="V15" i="2"/>
  <c r="Y15" i="2" s="1"/>
  <c r="V27" i="21"/>
  <c r="V19" i="21"/>
  <c r="V11" i="21"/>
  <c r="V24" i="21"/>
  <c r="V16" i="21"/>
  <c r="V29" i="21"/>
  <c r="V21" i="21"/>
  <c r="V13" i="21"/>
  <c r="P35" i="21"/>
  <c r="P33" i="21"/>
  <c r="V9" i="21"/>
  <c r="G28" i="5"/>
  <c r="D8" i="3" s="1"/>
  <c r="D10" i="3" s="1"/>
  <c r="E9" i="1" s="1"/>
  <c r="V35" i="21" l="1"/>
  <c r="V33" i="21"/>
  <c r="V37" i="21" s="1"/>
  <c r="E13" i="16" s="1"/>
  <c r="AC30" i="53"/>
  <c r="J1091" i="43"/>
  <c r="B1092" i="43"/>
  <c r="Y54" i="54"/>
  <c r="Y36" i="54"/>
  <c r="AC30" i="55"/>
  <c r="Y33" i="17"/>
  <c r="Y37" i="17" s="1"/>
  <c r="E9" i="16" s="1"/>
  <c r="B1080" i="42"/>
  <c r="J1079" i="42"/>
  <c r="S36" i="55"/>
  <c r="AC33" i="55"/>
  <c r="S54" i="55"/>
  <c r="AC54" i="55" s="1"/>
  <c r="B1080" i="44"/>
  <c r="J1079" i="44"/>
  <c r="Y18" i="2"/>
  <c r="Y20" i="2"/>
  <c r="P37" i="21"/>
  <c r="S37" i="21"/>
  <c r="U54" i="52"/>
  <c r="AC54" i="52" s="1"/>
  <c r="U36" i="52"/>
  <c r="AC33" i="52"/>
  <c r="AC36" i="52" s="1"/>
  <c r="AC36" i="57"/>
  <c r="Y36" i="56"/>
  <c r="Y54" i="56"/>
  <c r="V19" i="12"/>
  <c r="V17" i="12"/>
  <c r="V21" i="12" s="1"/>
  <c r="E11" i="1" s="1"/>
  <c r="AC35" i="55"/>
  <c r="U54" i="54"/>
  <c r="AC54" i="54" s="1"/>
  <c r="U36" i="54"/>
  <c r="AC33" i="54"/>
  <c r="F28" i="20"/>
  <c r="H15" i="18" s="1"/>
  <c r="H18" i="18" s="1"/>
  <c r="E11" i="16" s="1"/>
  <c r="AC54" i="53"/>
  <c r="H42" i="34"/>
  <c r="H64" i="34"/>
  <c r="AC33" i="56"/>
  <c r="AC36" i="56" s="1"/>
  <c r="S54" i="56"/>
  <c r="AC54" i="56" s="1"/>
  <c r="S36" i="56"/>
  <c r="AC54" i="57"/>
  <c r="AC36" i="58"/>
  <c r="P21" i="12"/>
  <c r="AA54" i="55"/>
  <c r="AA36" i="55"/>
  <c r="AC34" i="54"/>
  <c r="Y22" i="2" l="1"/>
  <c r="E7" i="1" s="1"/>
  <c r="AC36" i="54"/>
  <c r="B1081" i="44"/>
  <c r="J1080" i="44"/>
  <c r="B1081" i="42"/>
  <c r="J1080" i="42"/>
  <c r="AC36" i="55"/>
  <c r="E17" i="16"/>
  <c r="E15" i="16"/>
  <c r="E19" i="16" s="1"/>
  <c r="E13" i="1" s="1"/>
  <c r="B1093" i="43"/>
  <c r="J1092" i="43"/>
  <c r="J1093" i="43" l="1"/>
  <c r="B1094" i="43"/>
  <c r="B1082" i="44"/>
  <c r="J1081" i="44"/>
  <c r="B1082" i="42"/>
  <c r="J1081" i="42"/>
  <c r="B1083" i="42" l="1"/>
  <c r="J1082" i="42"/>
  <c r="J1094" i="43"/>
  <c r="B1095" i="43"/>
  <c r="B1083" i="44"/>
  <c r="J1082" i="44"/>
  <c r="J1095" i="43" l="1"/>
  <c r="B1096" i="43"/>
  <c r="B1084" i="44"/>
  <c r="J1083" i="44"/>
  <c r="B1084" i="42"/>
  <c r="J1083" i="42"/>
  <c r="B1097" i="43" l="1"/>
  <c r="J1096" i="43"/>
  <c r="B1085" i="44"/>
  <c r="J1084" i="44"/>
  <c r="B1085" i="42"/>
  <c r="J1084" i="42"/>
  <c r="B1086" i="44" l="1"/>
  <c r="J1085" i="44"/>
  <c r="B1086" i="42"/>
  <c r="J1085" i="42"/>
  <c r="J1097" i="43"/>
  <c r="B1098" i="43"/>
  <c r="B1087" i="42" l="1"/>
  <c r="J1086" i="42"/>
  <c r="J1098" i="43"/>
  <c r="B1099" i="43"/>
  <c r="B1087" i="44"/>
  <c r="J1086" i="44"/>
  <c r="B1088" i="44" l="1"/>
  <c r="J1087" i="44"/>
  <c r="J1099" i="43"/>
  <c r="B1100" i="43"/>
  <c r="B1088" i="42"/>
  <c r="J1087" i="42"/>
  <c r="B1089" i="42" l="1"/>
  <c r="J1088" i="42"/>
  <c r="B1101" i="43"/>
  <c r="J1100" i="43"/>
  <c r="B1089" i="44"/>
  <c r="J1088" i="44"/>
  <c r="B1090" i="42" l="1"/>
  <c r="J1089" i="42"/>
  <c r="J1101" i="43"/>
  <c r="B1102" i="43"/>
  <c r="B1090" i="44"/>
  <c r="J1089" i="44"/>
  <c r="J1102" i="43" l="1"/>
  <c r="B1103" i="43"/>
  <c r="B1091" i="44"/>
  <c r="J1090" i="44"/>
  <c r="B1091" i="42"/>
  <c r="J1090" i="42"/>
  <c r="J1103" i="43" l="1"/>
  <c r="B1104" i="43"/>
  <c r="B1092" i="44"/>
  <c r="J1091" i="44"/>
  <c r="B1092" i="42"/>
  <c r="J1091" i="42"/>
  <c r="B1105" i="43" l="1"/>
  <c r="J1104" i="43"/>
  <c r="B1093" i="44"/>
  <c r="J1092" i="44"/>
  <c r="B1093" i="42"/>
  <c r="J1092" i="42"/>
  <c r="J1105" i="43" l="1"/>
  <c r="B1106" i="43"/>
  <c r="B1094" i="44"/>
  <c r="J1093" i="44"/>
  <c r="B1094" i="42"/>
  <c r="J1093" i="42"/>
  <c r="B1095" i="42" l="1"/>
  <c r="J1094" i="42"/>
  <c r="B1095" i="44"/>
  <c r="J1094" i="44"/>
  <c r="J1106" i="43"/>
  <c r="B1107" i="43"/>
  <c r="B1096" i="42" l="1"/>
  <c r="J1095" i="42"/>
  <c r="J1107" i="43"/>
  <c r="B1108" i="43"/>
  <c r="B1096" i="44"/>
  <c r="J1095" i="44"/>
  <c r="B1109" i="43" l="1"/>
  <c r="J1108" i="43"/>
  <c r="B1097" i="44"/>
  <c r="J1096" i="44"/>
  <c r="B1097" i="42"/>
  <c r="J1096" i="42"/>
  <c r="B1098" i="44" l="1"/>
  <c r="J1097" i="44"/>
  <c r="B1098" i="42"/>
  <c r="J1097" i="42"/>
  <c r="J1109" i="43"/>
  <c r="B1110" i="43"/>
  <c r="B1099" i="42" l="1"/>
  <c r="J1098" i="42"/>
  <c r="J1110" i="43"/>
  <c r="B1111" i="43"/>
  <c r="B1099" i="44"/>
  <c r="J1098" i="44"/>
  <c r="J1111" i="43" l="1"/>
  <c r="B1112" i="43"/>
  <c r="B1100" i="44"/>
  <c r="J1099" i="44"/>
  <c r="B1100" i="42"/>
  <c r="J1099" i="42"/>
  <c r="B1101" i="44" l="1"/>
  <c r="J1100" i="44"/>
  <c r="B1113" i="43"/>
  <c r="J1112" i="43"/>
  <c r="B1101" i="42"/>
  <c r="J1100" i="42"/>
  <c r="J1113" i="43" l="1"/>
  <c r="B1114" i="43"/>
  <c r="B1102" i="42"/>
  <c r="J1101" i="42"/>
  <c r="B1102" i="44"/>
  <c r="J1101" i="44"/>
  <c r="B1103" i="42" l="1"/>
  <c r="J1102" i="42"/>
  <c r="J1114" i="43"/>
  <c r="B1115" i="43"/>
  <c r="B1103" i="44"/>
  <c r="J1102" i="44"/>
  <c r="J1115" i="43" l="1"/>
  <c r="B1116" i="43"/>
  <c r="B1104" i="44"/>
  <c r="J1103" i="44"/>
  <c r="B1104" i="42"/>
  <c r="J1103" i="42"/>
  <c r="B1105" i="42" l="1"/>
  <c r="J1104" i="42"/>
  <c r="B1105" i="44"/>
  <c r="J1104" i="44"/>
  <c r="B1117" i="43"/>
  <c r="J1116" i="43"/>
  <c r="J1117" i="43" l="1"/>
  <c r="B1118" i="43"/>
  <c r="B1106" i="42"/>
  <c r="J1105" i="42"/>
  <c r="B1106" i="44"/>
  <c r="J1105" i="44"/>
  <c r="B1107" i="42" l="1"/>
  <c r="J1106" i="42"/>
  <c r="J1118" i="43"/>
  <c r="B1119" i="43"/>
  <c r="B1107" i="44"/>
  <c r="J1106" i="44"/>
  <c r="B1108" i="42" l="1"/>
  <c r="J1107" i="42"/>
  <c r="B1108" i="44"/>
  <c r="J1107" i="44"/>
  <c r="J1119" i="43"/>
  <c r="B1120" i="43"/>
  <c r="B1109" i="44" l="1"/>
  <c r="J1108" i="44"/>
  <c r="B1121" i="43"/>
  <c r="J1120" i="43"/>
  <c r="B1109" i="42"/>
  <c r="J1108" i="42"/>
  <c r="B1110" i="42" l="1"/>
  <c r="J1109" i="42"/>
  <c r="J1121" i="43"/>
  <c r="B1122" i="43"/>
  <c r="B1110" i="44"/>
  <c r="J1109" i="44"/>
  <c r="J1122" i="43" l="1"/>
  <c r="B1123" i="43"/>
  <c r="J1110" i="44"/>
  <c r="B1111" i="44"/>
  <c r="B1111" i="42"/>
  <c r="J1110" i="42"/>
  <c r="B1112" i="44" l="1"/>
  <c r="J1111" i="44"/>
  <c r="J1123" i="43"/>
  <c r="B1124" i="43"/>
  <c r="B1112" i="42"/>
  <c r="J1111" i="42"/>
  <c r="B1113" i="42" l="1"/>
  <c r="J1112" i="42"/>
  <c r="B1125" i="43"/>
  <c r="J1124" i="43"/>
  <c r="J1112" i="44"/>
  <c r="B1113" i="44"/>
  <c r="B1114" i="44" l="1"/>
  <c r="J1113" i="44"/>
  <c r="B1114" i="42"/>
  <c r="J1113" i="42"/>
  <c r="J1125" i="43"/>
  <c r="B1126" i="43"/>
  <c r="B1115" i="42" l="1"/>
  <c r="J1114" i="42"/>
  <c r="J1126" i="43"/>
  <c r="B1127" i="43"/>
  <c r="J1114" i="44"/>
  <c r="B1115" i="44"/>
  <c r="J1127" i="43" l="1"/>
  <c r="B1128" i="43"/>
  <c r="B1116" i="44"/>
  <c r="J1115" i="44"/>
  <c r="B1116" i="42"/>
  <c r="J1115" i="42"/>
  <c r="J1116" i="44" l="1"/>
  <c r="B1117" i="44"/>
  <c r="B1129" i="43"/>
  <c r="J1128" i="43"/>
  <c r="B1117" i="42"/>
  <c r="J1116" i="42"/>
  <c r="B1118" i="42" l="1"/>
  <c r="J1117" i="42"/>
  <c r="J1129" i="43"/>
  <c r="B1130" i="43"/>
  <c r="J1117" i="44"/>
  <c r="B1118" i="44"/>
  <c r="J1130" i="43" l="1"/>
  <c r="B1131" i="43"/>
  <c r="B1119" i="42"/>
  <c r="J1118" i="42"/>
  <c r="J1118" i="44"/>
  <c r="B1119" i="44"/>
  <c r="J1131" i="43" l="1"/>
  <c r="B1132" i="43"/>
  <c r="B1120" i="42"/>
  <c r="J1119" i="42"/>
  <c r="B1120" i="44"/>
  <c r="J1119" i="44"/>
  <c r="B1133" i="43" l="1"/>
  <c r="J1132" i="43"/>
  <c r="B1121" i="42"/>
  <c r="J1120" i="42"/>
  <c r="J1120" i="44"/>
  <c r="B1121" i="44"/>
  <c r="B1122" i="44" l="1"/>
  <c r="J1121" i="44"/>
  <c r="B1122" i="42"/>
  <c r="J1121" i="42"/>
  <c r="J1133" i="43"/>
  <c r="B1134" i="43"/>
  <c r="B1123" i="42" l="1"/>
  <c r="J1122" i="42"/>
  <c r="J1134" i="43"/>
  <c r="B1135" i="43"/>
  <c r="J1122" i="44"/>
  <c r="B1123" i="44"/>
  <c r="B1124" i="44" l="1"/>
  <c r="J1123" i="44"/>
  <c r="J1135" i="43"/>
  <c r="B1136" i="43"/>
  <c r="B1124" i="42"/>
  <c r="J1123" i="42"/>
  <c r="J1124" i="44" l="1"/>
  <c r="B1125" i="44"/>
  <c r="B1137" i="43"/>
  <c r="J1137" i="43" s="1"/>
  <c r="J1136" i="43"/>
  <c r="B1125" i="42"/>
  <c r="J1124" i="42"/>
  <c r="J1125" i="44" l="1"/>
  <c r="B1126" i="44"/>
  <c r="B1126" i="42"/>
  <c r="J1125" i="42"/>
  <c r="B1127" i="42" l="1"/>
  <c r="J1126" i="42"/>
  <c r="J1126" i="44"/>
  <c r="B1127" i="44"/>
  <c r="J1127" i="44" l="1"/>
  <c r="B1128" i="44"/>
  <c r="B1128" i="42"/>
  <c r="J1127" i="42"/>
  <c r="B1129" i="42" l="1"/>
  <c r="J1128" i="42"/>
  <c r="J1128" i="44"/>
  <c r="B1129" i="44"/>
  <c r="J1129" i="44" l="1"/>
  <c r="B1130" i="44"/>
  <c r="B1130" i="42"/>
  <c r="J1129" i="42"/>
  <c r="J1130" i="44" l="1"/>
  <c r="B1131" i="44"/>
  <c r="B1131" i="42"/>
  <c r="J1130" i="42"/>
  <c r="B1132" i="42" l="1"/>
  <c r="J1131" i="42"/>
  <c r="B1132" i="44"/>
  <c r="J1131" i="44"/>
  <c r="J1132" i="44" l="1"/>
  <c r="B1133" i="44"/>
  <c r="B1133" i="42"/>
  <c r="J1132" i="42"/>
  <c r="J1133" i="44" l="1"/>
  <c r="B1134" i="44"/>
  <c r="B1134" i="42"/>
  <c r="J1133" i="42"/>
  <c r="J1134" i="44" l="1"/>
  <c r="B1135" i="44"/>
  <c r="B1135" i="42"/>
  <c r="J1134" i="42"/>
  <c r="B1136" i="44" l="1"/>
  <c r="J1135" i="44"/>
  <c r="B1136" i="42"/>
  <c r="J1135" i="42"/>
  <c r="B1137" i="42" l="1"/>
  <c r="J1137" i="42" s="1"/>
  <c r="J1136" i="42"/>
  <c r="J1136" i="44"/>
  <c r="B1137" i="44"/>
  <c r="J1137" i="44" s="1"/>
</calcChain>
</file>

<file path=xl/sharedStrings.xml><?xml version="1.0" encoding="utf-8"?>
<sst xmlns="http://schemas.openxmlformats.org/spreadsheetml/2006/main" count="15798" uniqueCount="3442">
  <si>
    <t>Brief Summary of Common Equity Cost Rate</t>
  </si>
  <si>
    <t>Line No.</t>
  </si>
  <si>
    <t>Principal Methods</t>
  </si>
  <si>
    <t>Proxy Group of Seven Water Companies</t>
  </si>
  <si>
    <t>1.</t>
  </si>
  <si>
    <t>Discounted Cash Flow Model (DCF) (1)</t>
  </si>
  <si>
    <t>2.</t>
  </si>
  <si>
    <t>Risk Premium Model (RPM) (2)</t>
  </si>
  <si>
    <t>3.</t>
  </si>
  <si>
    <t>Capital Asset Pricing Model (CAPM) (3)</t>
  </si>
  <si>
    <t>4.</t>
  </si>
  <si>
    <t>Market Models Applied to Comparable Risk, Non-Price Regulated Companies (4)</t>
  </si>
  <si>
    <t>5.</t>
  </si>
  <si>
    <t>Indicated Range of Common Equity Cost Rates before Adjustment for Unique Risk</t>
  </si>
  <si>
    <t>9.74% - 10.41%</t>
  </si>
  <si>
    <t>6.</t>
  </si>
  <si>
    <t>Business Risk Adjustment (5)</t>
  </si>
  <si>
    <t>7.</t>
  </si>
  <si>
    <t>Indicated Range of Common Equity Cost Rates after Adjustment</t>
  </si>
  <si>
    <t>11.49% - 12.16%</t>
  </si>
  <si>
    <t>8.</t>
  </si>
  <si>
    <t>Recommended Common Equity Cost Rate</t>
  </si>
  <si>
    <t xml:space="preserve"> Notes:  </t>
  </si>
  <si>
    <t>(1)</t>
  </si>
  <si>
    <t>From Schedule DWD-2.</t>
  </si>
  <si>
    <t>(2)</t>
  </si>
  <si>
    <t>From page 1 of Schedule DWD-3.</t>
  </si>
  <si>
    <t>(3)</t>
  </si>
  <si>
    <t>From page 1 of Schedule DWD-4.</t>
  </si>
  <si>
    <t>(4)</t>
  </si>
  <si>
    <t>From page 1 of Schedule DWD-6.</t>
  </si>
  <si>
    <t>(5)</t>
  </si>
  <si>
    <t>Business risk adjustment to reflect Bluegrass' unique risk compared to the Utility Proxy Group as detailed in the accompanying direct testimony.</t>
  </si>
  <si>
    <t>Indicated Common Equity Cost Rate Using the Discounted Cash Flow Model for the</t>
  </si>
  <si>
    <t>[1]</t>
  </si>
  <si>
    <t>[2]</t>
  </si>
  <si>
    <t>[3]</t>
  </si>
  <si>
    <t>[4]</t>
  </si>
  <si>
    <t>[5]</t>
  </si>
  <si>
    <t>[6]</t>
  </si>
  <si>
    <t>[7]</t>
  </si>
  <si>
    <t>[8]</t>
  </si>
  <si>
    <t>Average Dividend Yield (1)</t>
  </si>
  <si>
    <t>Value Line Projected Five Year Growth in EPS (2)</t>
  </si>
  <si>
    <t>Zack's Five Year Projected Growth Rate in EPS</t>
  </si>
  <si>
    <t>Yahoo! Finance Projected Five Year Growth in EPS</t>
  </si>
  <si>
    <t>Bloomberg Projected Five Year Growth in EPS</t>
  </si>
  <si>
    <t>Average Projected Five Year Growth in EPS (3)</t>
  </si>
  <si>
    <t>Adjusted Dividend Yield (4)</t>
  </si>
  <si>
    <t>Indicated Common Equity Cost Rate (5)</t>
  </si>
  <si>
    <t>AWR</t>
  </si>
  <si>
    <t>American States Water Co.</t>
  </si>
  <si>
    <t>%</t>
  </si>
  <si>
    <t>AWK</t>
  </si>
  <si>
    <t>American Water Works Company Inc</t>
  </si>
  <si>
    <t>CWT</t>
  </si>
  <si>
    <t>California Water Service Group</t>
  </si>
  <si>
    <t>NA</t>
  </si>
  <si>
    <t>WTRG</t>
  </si>
  <si>
    <t>Essential Utilities, Inc.</t>
  </si>
  <si>
    <t>MSEX</t>
  </si>
  <si>
    <t>Middlesex Water Co.</t>
  </si>
  <si>
    <t>SJW</t>
  </si>
  <si>
    <t xml:space="preserve">SJW Group           </t>
  </si>
  <si>
    <t>YORW</t>
  </si>
  <si>
    <t>York Water Co.</t>
  </si>
  <si>
    <t>Average</t>
  </si>
  <si>
    <t>Median</t>
  </si>
  <si>
    <t>Average of Mean and Median</t>
  </si>
  <si>
    <t>NA= Not Available</t>
  </si>
  <si>
    <t>Notes:</t>
  </si>
  <si>
    <t>Indicated dividend at 08/31/2020 divided by the average closing price of the last 60 trading days ending 08/31/2020 for each company.</t>
  </si>
  <si>
    <t>From pages 2 through 8 of this Schedule.</t>
  </si>
  <si>
    <t>Average of columns 2 through 4 excluding negative growth rates.</t>
  </si>
  <si>
    <t>This reflects a growth rate component equal to one-half the conclusion of growth rate (from column 5) x column 1 to reflect the periodic payment of dividends (Gordon Model) as opposed to the continuous payment.  Thus, for American States Water Co., 1.72% x (1+( 1/2 x 5.68%) ) = 1.77%.</t>
  </si>
  <si>
    <t>Column 5 + column 6.</t>
  </si>
  <si>
    <t>Source of Information:</t>
  </si>
  <si>
    <t>Value Line Investment Survey</t>
  </si>
  <si>
    <t>www.zacks.com Downloaded on 08/31/2020</t>
  </si>
  <si>
    <t>www.yahoo.com Downloaded on 08/31/2020</t>
  </si>
  <si>
    <t>Bloomberg Professional Services</t>
  </si>
  <si>
    <t>Summary of Risk Premium Models for the</t>
  </si>
  <si>
    <t>Predictive Risk Premium Model (PRPM) (1)</t>
  </si>
  <si>
    <t>Risk Premium Using an Adjusted Total Market Approach (2)</t>
  </si>
  <si>
    <t>From page 2 of this Schedule.</t>
  </si>
  <si>
    <t>From page 3 of this Schedule.</t>
  </si>
  <si>
    <t xml:space="preserve">Indicated ROE </t>
  </si>
  <si>
    <t>Derived by the Predictive Risk Premium Model (1)</t>
  </si>
  <si>
    <t>LT Average Predicted Variance</t>
  </si>
  <si>
    <t>Spot Predicted Variance</t>
  </si>
  <si>
    <t>Recommended Variance</t>
  </si>
  <si>
    <t>GARCH Coefficient</t>
  </si>
  <si>
    <t>Predicted Risk Premium (2)</t>
  </si>
  <si>
    <t>Risk-Free Rate (3)</t>
  </si>
  <si>
    <t>Indicated ROE (4)</t>
  </si>
  <si>
    <t>NMF</t>
  </si>
  <si>
    <t>NMF = Not Meaningful Figure</t>
  </si>
  <si>
    <t>The Predictive Risk Premium Model uses historical data to generate a predicted variance and a GARCH coefficient.  The historical data used are the equity risk premiums for the first available trading month as reported by Bloomberg Professional Service.</t>
  </si>
  <si>
    <r>
      <rPr>
        <sz val="12"/>
        <color indexed="8"/>
        <rFont val="Cambria"/>
      </rPr>
      <t>(1+(Column [3] * Column [4])</t>
    </r>
    <r>
      <rPr>
        <vertAlign val="superscript"/>
        <sz val="12"/>
        <color indexed="8"/>
        <rFont val="Cambria"/>
      </rPr>
      <t>^12</t>
    </r>
    <r>
      <rPr>
        <sz val="12"/>
        <color indexed="8"/>
        <rFont val="Cambria"/>
      </rPr>
      <t>) - 1.</t>
    </r>
  </si>
  <si>
    <t>From note 2 on page 2 of Schedule DWD-4.</t>
  </si>
  <si>
    <t>Column [5] + Column [6].</t>
  </si>
  <si>
    <t xml:space="preserve"> </t>
  </si>
  <si>
    <t>Indicated Common Equity Cost Rate</t>
  </si>
  <si>
    <t>Through Use of a Risk Premium Model</t>
  </si>
  <si>
    <t>Using an Adjusted Total Market Approach</t>
  </si>
  <si>
    <t>Prospective Yield on Aaa Rated</t>
  </si>
  <si>
    <t xml:space="preserve">   Corporate Bonds (1)</t>
  </si>
  <si>
    <t>Adjustment to Reflect Yield Spread</t>
  </si>
  <si>
    <t xml:space="preserve">   Between Aaa Rated Corporate</t>
  </si>
  <si>
    <t xml:space="preserve">   Bonds and A2 Rated Public</t>
  </si>
  <si>
    <t xml:space="preserve">   Utility Bonds</t>
  </si>
  <si>
    <t>Adjusted Prospective Yield on A2 Rated</t>
  </si>
  <si>
    <t xml:space="preserve">   Public Utility Bonds</t>
  </si>
  <si>
    <t>Adjustment to Reflect Bond</t>
  </si>
  <si>
    <t xml:space="preserve">    Rating Difference of Proxy Group</t>
  </si>
  <si>
    <t>Adjusted Prospective Bond Yield</t>
  </si>
  <si>
    <t>Equity Risk Premium (4)</t>
  </si>
  <si>
    <t xml:space="preserve">     </t>
  </si>
  <si>
    <t xml:space="preserve">  Risk Premium Derived Common</t>
  </si>
  <si>
    <t xml:space="preserve">      Equity Cost Rate</t>
  </si>
  <si>
    <t xml:space="preserve">Notes:  </t>
  </si>
  <si>
    <t>Consensus forecast of Moody's Aaa Rated Corporate bonds from Blue Chip Financial Forecasts (see pages 10-11 of this Schedule).</t>
  </si>
  <si>
    <t xml:space="preserve">               </t>
  </si>
  <si>
    <t>The average yield spread of A2 rated public utility bonds over Aaa rated corporate bonds of 0.58% from page 4 of this Schedule.</t>
  </si>
  <si>
    <t>Adjustment to reflect the A2/A3 Moody's LT issuer rating of the Utility Proxy Group as shown on page 5 of this Schedule.  The 0.06% upward adjustment is derived by taking 1/6 of the spread between A2 and Baa2 Public Utility Bonds (1/6 * 0.35% = 0.06%) as derived from page 4 of this Schedule.</t>
  </si>
  <si>
    <t>From page 7 of this Schedule.</t>
  </si>
  <si>
    <t xml:space="preserve">Interest Rates and Bond Spreads for </t>
  </si>
  <si>
    <t>Moody's Corporate and Public Utility Bonds</t>
  </si>
  <si>
    <t>Selected Bond Yields</t>
  </si>
  <si>
    <t>Aaa Rated Corporate Bond</t>
  </si>
  <si>
    <t>A2 Rated Public Utility Bond</t>
  </si>
  <si>
    <t>Baa2 Rated Public Utility Bond</t>
  </si>
  <si>
    <t>Selected Bond Spreads</t>
  </si>
  <si>
    <t>A2 Rated Public Utility Bonds Over Aaa Rated Corporate Bonds:</t>
  </si>
  <si>
    <t>% (1)</t>
  </si>
  <si>
    <t>Baa2 Rated Public Utility Bonds Over A2 Rated Public Utility Bonds:</t>
  </si>
  <si>
    <t>% (2)</t>
  </si>
  <si>
    <t>Column [2] - Column [1].</t>
  </si>
  <si>
    <t>Column [3] - Column [2].</t>
  </si>
  <si>
    <t>Bloomberg Professional Service</t>
  </si>
  <si>
    <t>Comparison of Long-Term Issuer Ratings for</t>
  </si>
  <si>
    <t>Moody's</t>
  </si>
  <si>
    <t>Standard &amp; Poor's</t>
  </si>
  <si>
    <t>Long-Term  Issuer Rating</t>
  </si>
  <si>
    <t>Long-Term Issuer Rating</t>
  </si>
  <si>
    <t>August 2020</t>
  </si>
  <si>
    <t>Long-Term Issuer
Rating</t>
  </si>
  <si>
    <t>Numerical
Weighting (1)</t>
  </si>
  <si>
    <t>Numerical
Weighting(1)</t>
  </si>
  <si>
    <t>American States Water Co. (2)</t>
  </si>
  <si>
    <t>American Water Works Company Inc (3)</t>
  </si>
  <si>
    <t>California Water Service Group (4)</t>
  </si>
  <si>
    <t>Essential Utilities, Inc. (5)</t>
  </si>
  <si>
    <t>SJW Corp. (6)</t>
  </si>
  <si>
    <t>A2/A3</t>
  </si>
  <si>
    <t>From page 6 of this Schedule.</t>
  </si>
  <si>
    <t>Ratings that of Golden State Water Company.</t>
  </si>
  <si>
    <t>Ratings that of New Jersey and Pennsylvania American Water Companies.</t>
  </si>
  <si>
    <t>Ratings that of California Water Service Company.</t>
  </si>
  <si>
    <t>Ratings that of Aqua Pennsylvania, Inc.</t>
  </si>
  <si>
    <t>(6)</t>
  </si>
  <si>
    <t>Ratings that of San Jose Water Company and The Connecticut Water Company</t>
  </si>
  <si>
    <t>Source Information:</t>
  </si>
  <si>
    <t>Moody's Investors Service</t>
  </si>
  <si>
    <t>Standard &amp; Poor's Global Utilities Rating Service</t>
  </si>
  <si>
    <t>Numerical Assignment for</t>
  </si>
  <si>
    <t xml:space="preserve"> Moody's and Standard &amp; Poor's Bond Ratings</t>
  </si>
  <si>
    <t>Moody's Bond Rating</t>
  </si>
  <si>
    <t>Numerical Bond Weighting</t>
  </si>
  <si>
    <t>Standard &amp; Poor's Bond Rating</t>
  </si>
  <si>
    <t>Aaa</t>
  </si>
  <si>
    <t>AAA</t>
  </si>
  <si>
    <t>Aa1</t>
  </si>
  <si>
    <t>AA+</t>
  </si>
  <si>
    <t>Aa2</t>
  </si>
  <si>
    <t>AA</t>
  </si>
  <si>
    <t>Aa3</t>
  </si>
  <si>
    <t>AA-</t>
  </si>
  <si>
    <t>A1</t>
  </si>
  <si>
    <t>A+</t>
  </si>
  <si>
    <t>A2</t>
  </si>
  <si>
    <t>A</t>
  </si>
  <si>
    <t>A3</t>
  </si>
  <si>
    <t>A-</t>
  </si>
  <si>
    <t>Baa1</t>
  </si>
  <si>
    <t>BBB+</t>
  </si>
  <si>
    <t>Baa2</t>
  </si>
  <si>
    <t>BBB</t>
  </si>
  <si>
    <t>Baa3</t>
  </si>
  <si>
    <t>BBB-</t>
  </si>
  <si>
    <t>Ba1</t>
  </si>
  <si>
    <t>BB+</t>
  </si>
  <si>
    <t>Ba2</t>
  </si>
  <si>
    <t>BB</t>
  </si>
  <si>
    <t>Ba3</t>
  </si>
  <si>
    <t>BB-</t>
  </si>
  <si>
    <t>B1</t>
  </si>
  <si>
    <t>B+</t>
  </si>
  <si>
    <t>B2</t>
  </si>
  <si>
    <t>B</t>
  </si>
  <si>
    <t>B3</t>
  </si>
  <si>
    <t>B-</t>
  </si>
  <si>
    <t>Judgment of Equity Risk Premium for</t>
  </si>
  <si>
    <t>Line
No.</t>
  </si>
  <si>
    <t>Calculated equity risk</t>
  </si>
  <si>
    <t xml:space="preserve">   premium based on the</t>
  </si>
  <si>
    <t xml:space="preserve">   total market using</t>
  </si>
  <si>
    <t xml:space="preserve">   the beta approach (1)</t>
  </si>
  <si>
    <t xml:space="preserve">Mean equity risk premium </t>
  </si>
  <si>
    <t xml:space="preserve">   based on a study</t>
  </si>
  <si>
    <t xml:space="preserve">   using the holding period</t>
  </si>
  <si>
    <t xml:space="preserve">   returns of public utilities</t>
  </si>
  <si>
    <t xml:space="preserve">   with A2 rated bonds (2)</t>
  </si>
  <si>
    <t>Average equity risk premium</t>
  </si>
  <si>
    <t>From page 8 of this Schedule.</t>
  </si>
  <si>
    <t>From page 12 of this Schedule.</t>
  </si>
  <si>
    <t>Derivation of Equity Risk Premium Based on the Total Market Approach</t>
  </si>
  <si>
    <t>Using the Beta for the</t>
  </si>
  <si>
    <t>Equity Risk Premium Measure</t>
  </si>
  <si>
    <t>Ibbotson-Based Equity Risk Premiums:</t>
  </si>
  <si>
    <t>Ibbotson Equity Risk Premium (1)</t>
  </si>
  <si>
    <t>Regression on Ibbotson Risk Premium Data (2)</t>
  </si>
  <si>
    <t>Ibbotson Equity Risk Premium based on PRPM (3)</t>
  </si>
  <si>
    <t>Equity Risk Premium Based on Value Line Summary and Index (4)</t>
  </si>
  <si>
    <t>Equity Risk Premium Based on Value Line S&amp;P 500 Companies (5)</t>
  </si>
  <si>
    <t>Equity Risk Premium Based on Bloomberg S&amp;P 500 Companies (6)</t>
  </si>
  <si>
    <t>Conclusion of Equity Risk Premium</t>
  </si>
  <si>
    <t>Adjusted Beta (7)</t>
  </si>
  <si>
    <t>9.</t>
  </si>
  <si>
    <t>Forecasted Equity Risk Premium</t>
  </si>
  <si>
    <t>Notes provided on page 9 of this Schedule.</t>
  </si>
  <si>
    <t>This equity risk premium is based on a regression of the monthly equity risk premiums of large company common stocks relative to Moody's average Aaa and Aa rated corporate bond yields from 1928-2019 referenced in Note 1 above.</t>
  </si>
  <si>
    <t>The Predictive Risk Premium Model (PRPM) is discussed in the accompanying direct testimony. The Ibbotson equity risk premium based on the PRPM is derived by applying the PRPM to the monthly risk premiums between Ibbotson large company common stock monthly returns and average Aaa and Aa2 corporate monthly bond yields, from January 1928 through August 2020.</t>
  </si>
  <si>
    <t>The equity risk premium based on the Value Line Summary and Index is derived by subtracting the average consensus forecast of Aaa corporate bonds of 2.98% (from page 3 of this Schedule) from the projected 3-5 year total annual market return of 14.45% (described fully in note 1 on page 2 of Schedule DWD-4).</t>
  </si>
  <si>
    <t>Using data from Value Line for the S&amp;P 500, an expected total return of 13.83% was derived based upon expected dividend yields and long-term earnings growth estimates as a proxy for capital appreciation.  Subtracting the average consensus forecast of Aaa corporate bonds of 2.98% results in an expected equity risk premium of 10.85%.</t>
  </si>
  <si>
    <t>Using data from the Bloomberg Professional Service for the S&amp;P 500, an expected total return of 13.78% was derived based upon expected dividend yields and long-term earnings growth estimates as a proxy for capital appreciation.  Subtracting the average consensus forecast of Aaa corporate bonds of 2.98% results in an expected equity risk premium of 10.80%.</t>
  </si>
  <si>
    <t>(7)</t>
  </si>
  <si>
    <t>Average of mean and median beta from Schedule DWD-4.</t>
  </si>
  <si>
    <t>Sources of Information:</t>
  </si>
  <si>
    <t>Stocks, Bonds, Bills, and Inflation -  2020 SBBI Yearbook, John Wiley &amp; Sons, Inc.</t>
  </si>
  <si>
    <t>Industrial Manual and Mergent Bond Record Monthly Update.</t>
  </si>
  <si>
    <t>Value Line Summary and Index</t>
  </si>
  <si>
    <t>Derivation of Mean Equity Risk Premium Based Studies</t>
  </si>
  <si>
    <t>Using Holding Period Returns and</t>
  </si>
  <si>
    <t>Projected Market Appreciation of the S&amp;P Utility Index</t>
  </si>
  <si>
    <t>Implied Equity Risk Premium</t>
  </si>
  <si>
    <t>Equity Risk Premium based on S&amp;P Utility Index Holding Period Returns (1):</t>
  </si>
  <si>
    <t>Historical Equity Risk Premium</t>
  </si>
  <si>
    <t>Regression of Historical Equity Risk Premium (2)</t>
  </si>
  <si>
    <t>Forecasted Equity Risk Premium Based on PRPM (3)</t>
  </si>
  <si>
    <t>Forecasted Equity Risk Premium based on Projected Total Return on the S&amp;P Utilities Index (Value Line Data) (4)</t>
  </si>
  <si>
    <t>Forecasted Equity Risk Premium based on Projected Total Return on the S&amp;P Utilities Index (Bloomberg Data) (5)</t>
  </si>
  <si>
    <t>Average Equity Risk Premium (6)</t>
  </si>
  <si>
    <t>Based on S&amp;P Public Utility Index monthly total returns and Moody's Public Utility Bond average monthly yields from 1928-2019.  Holding period returns are calculated based upon income received (dividends and interest) plus the relative change in the market value of a security over a one-year holding period.</t>
  </si>
  <si>
    <t>This equity risk premium is based on a regression of the monthly equity risk premiums of the S&amp;P Utility Index relative to Moody's A2 rated public utility bond yields from 1928 - 2019 referenced in note 1 above.</t>
  </si>
  <si>
    <t>Using data from Value Line for the S&amp;P Utilities Index, an expected return of 10.36% was derived based on expected dividend yields and long-term growth estimates as a proxy for market appreciation. Subtracting the expected A2 rated public utility bond yield of 3.56%, calculated on line 3 of page 3 of this Schedule results in an equity risk premium of 6.80%. (10.36% - 3.56% = 6.80%)</t>
  </si>
  <si>
    <t>Using data from Bloomberg Professional Service for the S&amp;P Utilities Index, an expected return of 11.45% was derived based on expected dividend yields and long-term growth estimates as a proxy for market appreciation. Subtracting the expected A2 rated public utility bond yield of 3.56%, calculated on line 3 of page 3 of this Schedule results in an equity risk premium of 7.89%. (11.45% - 3.56% = 7.89%)</t>
  </si>
  <si>
    <t>Average of lines 1 through 5.</t>
  </si>
  <si>
    <t>Indicated Common Equity Cost Rate Through Use</t>
  </si>
  <si>
    <t>of the Traditional Capital Asset Pricing Model (CAPM) and Empirical Capital Asset Pricing Model (ECAPM)</t>
  </si>
  <si>
    <t>Value Line Adjusted Beta</t>
  </si>
  <si>
    <t>Bloomberg Adjusted Beta</t>
  </si>
  <si>
    <t>Average Beta</t>
  </si>
  <si>
    <t>Market Risk Premium (1)</t>
  </si>
  <si>
    <t>Risk-Free Rate (2)</t>
  </si>
  <si>
    <t>Traditional CAPM Cost Rate</t>
  </si>
  <si>
    <t>ECAPM Cost Rate</t>
  </si>
  <si>
    <t>Indicated Common Equity Cost Rate (3)</t>
  </si>
  <si>
    <t>Mean</t>
  </si>
  <si>
    <t>Notes on page 2 of this Schedule.</t>
  </si>
  <si>
    <t>Notes to Accompany the Application of the CAPM and ECAPM</t>
  </si>
  <si>
    <t>The market risk premium (MRP) is derived by using six different measures from three sources: Ibbotson, Value Line, and Bloomberg as illustrated below:</t>
  </si>
  <si>
    <t>Historical Data MRP Estimates:</t>
  </si>
  <si>
    <t>Arithmetic Mean Income Returns on Long-Term Government Bonds:</t>
  </si>
  <si>
    <t>MRP based on Ibbotson Historical Data:</t>
  </si>
  <si>
    <t>Measure 2: Application of a Regression Analysis to Ibbotson Historical Data</t>
  </si>
  <si>
    <t>(1926-2019)</t>
  </si>
  <si>
    <t>Measure 3: Application of the PRPM to Ibbotson Historical Data:</t>
  </si>
  <si>
    <t>Value Line MRP Estimates:</t>
  </si>
  <si>
    <t>Measure 4: Value Line Projected MRP (Thirteen weeks ending September 04, 2020)</t>
  </si>
  <si>
    <t>Total projected return on the market 3-5 years hence*:</t>
  </si>
  <si>
    <t>Projected Risk-Free Rate (see note 2):</t>
  </si>
  <si>
    <t>MRP based on Value Line Summary &amp; Index:</t>
  </si>
  <si>
    <t>*Forcasted 3-5 year capital appreciation plus expected dividend yield</t>
  </si>
  <si>
    <t>Measure 5: Value Line Projected Return on the Market based on the S&amp;P 500</t>
  </si>
  <si>
    <t>Total return on the Market based on the S&amp;P 500:</t>
  </si>
  <si>
    <t>MRP based on Value Line data</t>
  </si>
  <si>
    <t>Measure 6: Bloomberg Projected MRP</t>
  </si>
  <si>
    <t>MRP based on Bloomberg data</t>
  </si>
  <si>
    <t>Average of Value Line, Ibbotson, and Bloomberg MRP:</t>
  </si>
  <si>
    <t>For reasons explained in the direct testimony, the appropriate risk-free rate for cost of capital purposes is the average forecast of 30 year Treasury Bonds per the consensus of nearly 50 economists reported in Blue Chip Financial Forecasts. (See pages 10-11 of Schedule DWD-3.) The projection of the risk-free rate is illustrated below:</t>
  </si>
  <si>
    <t>Third Quarter 2020</t>
  </si>
  <si>
    <t>Fourth Quarter 2020</t>
  </si>
  <si>
    <t>First Quarter 2021</t>
  </si>
  <si>
    <t>Second Quarter 2021</t>
  </si>
  <si>
    <t>Third Quarter 2021</t>
  </si>
  <si>
    <t>Fourth Quarter 2021</t>
  </si>
  <si>
    <t>2022-2026</t>
  </si>
  <si>
    <t>2027-2031</t>
  </si>
  <si>
    <t>Average of Column 6 and Column 7.</t>
  </si>
  <si>
    <t xml:space="preserve">Basis of Selection of Comparable Risk </t>
  </si>
  <si>
    <t>Domestic Non-Price Regulated Companies</t>
  </si>
  <si>
    <t>TICKER</t>
  </si>
  <si>
    <t>SYMBOL</t>
  </si>
  <si>
    <t>Unadjusted Beta</t>
  </si>
  <si>
    <t>Residual Standard Error of the Regression</t>
  </si>
  <si>
    <t>Standard Deviation of Beta</t>
  </si>
  <si>
    <t>Beta Range (+/- 2 std. Devs. of Beta)</t>
  </si>
  <si>
    <t xml:space="preserve">   2 std. Devs. of Beta</t>
  </si>
  <si>
    <t>Residual Std. Err. Range (+/- 2 std.</t>
  </si>
  <si>
    <t xml:space="preserve">   Devs. of the Residual Std. Err.)</t>
  </si>
  <si>
    <t>Std. dev. of the Res. Std. Err.</t>
  </si>
  <si>
    <t>2 std. devs. of the Res. Std. Err.</t>
  </si>
  <si>
    <t>Valueline Proprietary Database, June 2020</t>
  </si>
  <si>
    <t>Proxy Group of Non-Price Regulated Companies</t>
  </si>
  <si>
    <t>Comparable in Total Risk to the</t>
  </si>
  <si>
    <t>Ticker</t>
  </si>
  <si>
    <t>Proxy Group of Twenty-Three Non-Price Regulated Companies</t>
  </si>
  <si>
    <t>VL Adjusted Beta</t>
  </si>
  <si>
    <t>ADBE</t>
  </si>
  <si>
    <t xml:space="preserve">Adobe Inc.          </t>
  </si>
  <si>
    <t>BMY</t>
  </si>
  <si>
    <t>Bristol-Myers Squibb</t>
  </si>
  <si>
    <t>CASY</t>
  </si>
  <si>
    <t>Casey's Gen'l Stores</t>
  </si>
  <si>
    <t>CSGS</t>
  </si>
  <si>
    <t xml:space="preserve">CSG Systems Int'l   </t>
  </si>
  <si>
    <t>CTXS</t>
  </si>
  <si>
    <t xml:space="preserve">Citrix Sys.         </t>
  </si>
  <si>
    <t>DG</t>
  </si>
  <si>
    <t xml:space="preserve">Dollar General      </t>
  </si>
  <si>
    <t>EBF</t>
  </si>
  <si>
    <t xml:space="preserve">Ennis, Inc.         </t>
  </si>
  <si>
    <t>FCFS</t>
  </si>
  <si>
    <t xml:space="preserve">FirstCash, Inc.     </t>
  </si>
  <si>
    <t>GILD</t>
  </si>
  <si>
    <t xml:space="preserve">Gilead Sciences     </t>
  </si>
  <si>
    <t>GIS</t>
  </si>
  <si>
    <t xml:space="preserve">Gen'l Mills         </t>
  </si>
  <si>
    <t>HTLD</t>
  </si>
  <si>
    <t xml:space="preserve">Heartland Express   </t>
  </si>
  <si>
    <t>JOE</t>
  </si>
  <si>
    <t xml:space="preserve">St. Joe Corp.       </t>
  </si>
  <si>
    <t>K</t>
  </si>
  <si>
    <t xml:space="preserve">Kellogg             </t>
  </si>
  <si>
    <t>KEYS</t>
  </si>
  <si>
    <t>Keysight Technologies</t>
  </si>
  <si>
    <t>LANC</t>
  </si>
  <si>
    <t xml:space="preserve">Lancaster Colony    </t>
  </si>
  <si>
    <t>LLY</t>
  </si>
  <si>
    <t xml:space="preserve">Lilly (Eli)         </t>
  </si>
  <si>
    <t>MANT</t>
  </si>
  <si>
    <t xml:space="preserve">ManTech Int'l 'A'   </t>
  </si>
  <si>
    <t>MMS</t>
  </si>
  <si>
    <t xml:space="preserve">MAXIMUS Inc.        </t>
  </si>
  <si>
    <t>MO</t>
  </si>
  <si>
    <t xml:space="preserve">Altria Group        </t>
  </si>
  <si>
    <t>SJM</t>
  </si>
  <si>
    <t xml:space="preserve">Smucker (J.M.)      </t>
  </si>
  <si>
    <t>SMP</t>
  </si>
  <si>
    <t>Standard Motor Prod.</t>
  </si>
  <si>
    <t>TYL</t>
  </si>
  <si>
    <t xml:space="preserve">Tyler Technologies  </t>
  </si>
  <si>
    <t>WBA</t>
  </si>
  <si>
    <t xml:space="preserve">Walgreens Boots     </t>
  </si>
  <si>
    <t>Summary of Cost of Equity Models Applied to</t>
  </si>
  <si>
    <t>DCF Results for the Proxy Group of Non-Price-Regulated Companies Comparable in Total Risk to the</t>
  </si>
  <si>
    <t>Average Dividend Yield</t>
  </si>
  <si>
    <t>Value Line Projected Five Year Growth in EPS</t>
  </si>
  <si>
    <t>Average Projected Five Year Growth Rate in EPS</t>
  </si>
  <si>
    <t>Adjusted Dividend Yield</t>
  </si>
  <si>
    <t>Indicated Common Equity Cost Rate (1)</t>
  </si>
  <si>
    <t>NMF= Not Meaningful Figure</t>
  </si>
  <si>
    <t>The application of the DCF model to the domestic, non-price regluated comparable risk companies is identical to the application of the DCF to the utility proxy group.  The dividend yield is derived by using the 60 day average price and the spot indicated dividend as of August 31, 2020.  The dividend yield is then adjusted by 1/2 the average projected growth rate in EPS, which is calculated by averaging the 5 year projected growth in EPS provided by Value Line, Bloomberg, www.zacks.com, and www.yahoo.com (excluding any negative growth rates) and then adding that growth rate to the adjusted dividend yield.</t>
  </si>
  <si>
    <t>Prospective Yield on Baa2 Rated</t>
  </si>
  <si>
    <t>Adjustment to Reflect Proxy Group</t>
  </si>
  <si>
    <t>Bond Rating (2)</t>
  </si>
  <si>
    <t>Equity Risk Premium (3)</t>
  </si>
  <si>
    <t>Average forecast of Baa2 corporate bonds based upon the consensus of nearly 50 economists reported in Blue Chip Financial Forecasts dated September 1, 2020 and June 1, 2020 (see pages 10 and 11 of Schedule DWD-3).  The estimates are detailed below.</t>
  </si>
  <si>
    <t>A2 Corp. Bond Yield</t>
  </si>
  <si>
    <t>Baa2 Corp. Bond Yield</t>
  </si>
  <si>
    <t>Spread</t>
  </si>
  <si>
    <t>Average yield spread</t>
  </si>
  <si>
    <t>1/3 of spread</t>
  </si>
  <si>
    <t>From page 5 of this Schedule.</t>
  </si>
  <si>
    <t>Comparison of Long-Term Issuer Ratings for the</t>
  </si>
  <si>
    <t>Numerical Weighting (1)</t>
  </si>
  <si>
    <t>BBB+/BBB</t>
  </si>
  <si>
    <t>From page 6 of Schedule DWD-3.</t>
  </si>
  <si>
    <t>Using the Beta for</t>
  </si>
  <si>
    <r>
      <rPr>
        <sz val="12"/>
        <color indexed="8"/>
        <rFont val="Cambria"/>
      </rPr>
      <t xml:space="preserve">Equity Risk Premium Based on </t>
    </r>
    <r>
      <rPr>
        <u/>
        <sz val="12"/>
        <color indexed="8"/>
        <rFont val="Cambria"/>
      </rPr>
      <t>Value Line</t>
    </r>
    <r>
      <rPr>
        <sz val="12"/>
        <color indexed="8"/>
        <rFont val="Cambria"/>
      </rPr>
      <t xml:space="preserve"> Summary and Index (4)</t>
    </r>
  </si>
  <si>
    <r>
      <rPr>
        <sz val="12"/>
        <color indexed="8"/>
        <rFont val="Cambria"/>
      </rPr>
      <t xml:space="preserve">Equity Risk Premium Based on </t>
    </r>
    <r>
      <rPr>
        <u/>
        <sz val="12"/>
        <color indexed="8"/>
        <rFont val="Cambria"/>
      </rPr>
      <t>Value Line</t>
    </r>
    <r>
      <rPr>
        <sz val="12"/>
        <color indexed="8"/>
        <rFont val="Cambria"/>
      </rPr>
      <t xml:space="preserve"> S&amp;P 500 Companies (5)</t>
    </r>
  </si>
  <si>
    <t xml:space="preserve">Conclusion of Equity Risk Premium </t>
  </si>
  <si>
    <t>From note 1 of page 9 of Schedule DWD-3.</t>
  </si>
  <si>
    <t>From note 2 of page 9 of Schedule DWD-3.</t>
  </si>
  <si>
    <t>From note 3 of page 9 of Schedule DWD-3.</t>
  </si>
  <si>
    <t>From note 4 of page 9 of Schedule DWD-3.</t>
  </si>
  <si>
    <t>From note 5 of page 9 of Schedule DWD-3.</t>
  </si>
  <si>
    <t>From note 6 of page 9 of Schedule DWD-3.</t>
  </si>
  <si>
    <t>Average of mean and median beta from page 6 of this Schedule.</t>
  </si>
  <si>
    <r>
      <rPr>
        <u/>
        <sz val="12"/>
        <color indexed="8"/>
        <rFont val="Cambria"/>
      </rPr>
      <t>Value Line</t>
    </r>
    <r>
      <rPr>
        <sz val="12"/>
        <color indexed="8"/>
        <rFont val="Cambria"/>
      </rPr>
      <t xml:space="preserve"> Summary and Index</t>
    </r>
  </si>
  <si>
    <t>Traditional CAPM and ECAPM Results for the Proxy Group of Non-Price-Regulated Companies Comparable in Total Risk to the</t>
  </si>
  <si>
    <t>Bloomberg Beta</t>
  </si>
  <si>
    <t>From Schedule DWD-4, note 1.</t>
  </si>
  <si>
    <t>From Schedule DWD-4,  note 2.</t>
  </si>
  <si>
    <t>Average of CAPM and ECAPM cost rates.</t>
  </si>
  <si>
    <t>Derivation of Investment Risk Adjustment Based upon</t>
  </si>
  <si>
    <t>Ibbotson Associates' Size Premia for the Decile Portfolios of the NYSE/AMEX/NASDAQ</t>
  </si>
  <si>
    <t>Spread from Applicable Size Premium (4)</t>
  </si>
  <si>
    <t>Market Capitalization on August 31, 2020 (1)</t>
  </si>
  <si>
    <t>Applicable Decile of the NYSE/AMEX/   NASDAQ (2)</t>
  </si>
  <si>
    <t>Applicable Size Premium (3)</t>
  </si>
  <si>
    <t>( millions )</t>
  </si>
  <si>
    <t>(times larger)</t>
  </si>
  <si>
    <t>x</t>
  </si>
  <si>
    <t>[A]</t>
  </si>
  <si>
    <t>[B]</t>
  </si>
  <si>
    <t>[C]</t>
  </si>
  <si>
    <t>[D]</t>
  </si>
  <si>
    <t>Decile</t>
  </si>
  <si>
    <t>Market Capitalization of Smallest Company</t>
  </si>
  <si>
    <t>Market Capitalization of Largest Company</t>
  </si>
  <si>
    <t>Size Premium (Return in Excess of CAPM)*</t>
  </si>
  <si>
    <t>Largest</t>
  </si>
  <si>
    <t>Smallest</t>
  </si>
  <si>
    <t>*From 2020 Duff &amp; Phelps Cost of Capital Navigator</t>
  </si>
  <si>
    <t>Gleaned from Columns [B] and [C] on the bottom of this page.  The appropriate decile (Column [A]) corresponds to the market capitalization of the proxy group, which is found in Column [1].</t>
  </si>
  <si>
    <t>Corresponding risk premium to the decile is provided in Column [D] on the bottom of this page.</t>
  </si>
  <si>
    <t>Line No. 1 Column [3] – Line No. 2 Column [3].  For example, the 4.20%  in Column [4], Line No. 2 is derived as follows 4.20% = 4.99% - 0.79%.</t>
  </si>
  <si>
    <t>Company</t>
  </si>
  <si>
    <t>Exchange</t>
  </si>
  <si>
    <t>Book Value per Share at Fiscal Year End 2019 (1)</t>
  </si>
  <si>
    <t>Closing Stock Market Price on August 31, 2020</t>
  </si>
  <si>
    <t>Market-to-Book Ratio on August 31, 2020 (2)</t>
  </si>
  <si>
    <t>Market Capitalization on August 31, 2020 (3)</t>
  </si>
  <si>
    <t>NYSE</t>
  </si>
  <si>
    <t>NASDAQ</t>
  </si>
  <si>
    <t>Column 3 / Column 1.</t>
  </si>
  <si>
    <t>Column 4 /  Column 2.</t>
  </si>
  <si>
    <t>Column 1 * Column 4.</t>
  </si>
  <si>
    <t>Company requested rate base multiplied by Company requested equity ratio.</t>
  </si>
  <si>
    <t>The market-to-book ratio of Bluegrass Water Operating Company, LLC on August 31, 2020 is assumed to be equal to the market-to-book ratio of Proxy Group of Seven Water Companies on August 31, 2020 as appropriate.</t>
  </si>
  <si>
    <t>Column [3] multiplied by Column [5].</t>
  </si>
  <si>
    <t>yahoo.finance.com</t>
  </si>
  <si>
    <t>H15T30 Index</t>
  </si>
  <si>
    <t>VIX Index</t>
  </si>
  <si>
    <t>Date</t>
  </si>
  <si>
    <t>PX_LAST</t>
  </si>
  <si>
    <t>Avg. since 1990</t>
  </si>
  <si>
    <t>Avg. since Feb '20</t>
  </si>
  <si>
    <t>Source: Bloomberg Professional</t>
  </si>
  <si>
    <t>Pricing Date</t>
  </si>
  <si>
    <t>30y US T-Bond</t>
  </si>
  <si>
    <t>CoV</t>
  </si>
  <si>
    <t>Moody's Utility A Bond</t>
  </si>
  <si>
    <t>30-yr Treasury CoV</t>
  </si>
  <si>
    <t>Moody's Utility A-rated Index</t>
  </si>
  <si>
    <t>Utility Proxy Group</t>
  </si>
  <si>
    <t>Proxy Company - Exchange</t>
  </si>
  <si>
    <t>CEM Proxy Group</t>
  </si>
  <si>
    <t>Growth Rate Input Date</t>
  </si>
  <si>
    <t>User Computer Title</t>
  </si>
  <si>
    <t>DATA INPUTS</t>
  </si>
  <si>
    <t>Capital Structure</t>
  </si>
  <si>
    <t>Source:</t>
  </si>
  <si>
    <t>Debt %</t>
  </si>
  <si>
    <t>Assumption</t>
  </si>
  <si>
    <t>Equity %</t>
  </si>
  <si>
    <t>Short-Term Debt %</t>
  </si>
  <si>
    <t>Debt Cost (%)</t>
  </si>
  <si>
    <t>Short-Term Debt Cost (%)</t>
  </si>
  <si>
    <t>SBBI Common Stocks Total Return (%)</t>
  </si>
  <si>
    <r>
      <rPr>
        <sz val="10"/>
        <color indexed="8"/>
        <rFont val="Cambria"/>
      </rPr>
      <t xml:space="preserve">Update annually from </t>
    </r>
    <r>
      <rPr>
        <b/>
        <sz val="10"/>
        <color indexed="8"/>
        <rFont val="Cambria"/>
      </rPr>
      <t>Stocks, Bonds, Bills, and Inflation - Ibbotson® SBBI® Market Report</t>
    </r>
  </si>
  <si>
    <t>SBBI Long-Term Gov't Bonds Income (%)</t>
  </si>
  <si>
    <t>VL Appr Potential Week Ending:</t>
  </si>
  <si>
    <t>PRPM Date ("Month Year")</t>
  </si>
  <si>
    <t>Blue Chip Update Date ("Month Day, Year")</t>
  </si>
  <si>
    <t>September 1, 2020 and June 1, 2020</t>
  </si>
  <si>
    <t>S&amp;P Utilties Index Companies</t>
  </si>
  <si>
    <t>Company Name</t>
  </si>
  <si>
    <t>Abbreviated</t>
  </si>
  <si>
    <t>AEE</t>
  </si>
  <si>
    <t>Bluegrass Water Operating Company, LLC</t>
  </si>
  <si>
    <t>BGUOC</t>
  </si>
  <si>
    <t>AEP</t>
  </si>
  <si>
    <t>AES</t>
  </si>
  <si>
    <t>Regulatory Jurisdiction</t>
  </si>
  <si>
    <t>Kentucky Public Service Commission</t>
  </si>
  <si>
    <t>CMS</t>
  </si>
  <si>
    <t>CNP</t>
  </si>
  <si>
    <t>Industry ("Natural Gas", "Water", "Electric")</t>
  </si>
  <si>
    <t>D</t>
  </si>
  <si>
    <t>Water</t>
  </si>
  <si>
    <t>DTE</t>
  </si>
  <si>
    <t>- If Data not available, input NA</t>
  </si>
  <si>
    <t>DUK</t>
  </si>
  <si>
    <t>Common Stock Shares Outstanding at Fiscal Year End</t>
  </si>
  <si>
    <t>ED</t>
  </si>
  <si>
    <t>EIX</t>
  </si>
  <si>
    <t>ES</t>
  </si>
  <si>
    <t>Book Value per Share at Fiscal Year End</t>
  </si>
  <si>
    <t>ETR</t>
  </si>
  <si>
    <t>EVRG</t>
  </si>
  <si>
    <t>FE</t>
  </si>
  <si>
    <t>Requested Rate Base</t>
  </si>
  <si>
    <t>NEE</t>
  </si>
  <si>
    <t>Rate base from M. Duncan 9/14/2020</t>
  </si>
  <si>
    <t>NI</t>
  </si>
  <si>
    <t>NRG</t>
  </si>
  <si>
    <t xml:space="preserve">Closing Stock Market Price </t>
  </si>
  <si>
    <t>PCG</t>
  </si>
  <si>
    <t>PEG</t>
  </si>
  <si>
    <t>PNW</t>
  </si>
  <si>
    <t>Date of Annual Report Filing ("'Month Day, Year")</t>
  </si>
  <si>
    <t>PPL</t>
  </si>
  <si>
    <t>December 31, 2019</t>
  </si>
  <si>
    <t>SO</t>
  </si>
  <si>
    <t>SRE</t>
  </si>
  <si>
    <t>Business Risk Adjustment</t>
  </si>
  <si>
    <t>WEC</t>
  </si>
  <si>
    <t>XEL</t>
  </si>
  <si>
    <t>Bond Index - Date</t>
  </si>
  <si>
    <t>MOODUA Index</t>
  </si>
  <si>
    <t>MOODUBAA Index</t>
  </si>
  <si>
    <t>MOODCAAA Index</t>
  </si>
  <si>
    <t>MOODCAA Index</t>
  </si>
  <si>
    <t>MOODCA Index</t>
  </si>
  <si>
    <t>MOODCBAA Index</t>
  </si>
  <si>
    <t>Historical Risk Premium Data</t>
  </si>
  <si>
    <t>Arithmetic Mean of Monthly Returns on Large Company Common Stocks (1928 - 2019)</t>
  </si>
  <si>
    <t>Arithmetic Mean of Moody's Aaa and Aa Corporate Bond Yields (1926 - 2019)</t>
  </si>
  <si>
    <t>Arithmetic Mean Holding Period Returns on the S&amp;P Utility Index (1928 - 2019)</t>
  </si>
  <si>
    <t>Arithmetic Mean on Moody's A Rated Public Utility Bond Yields (1928 - 2019)</t>
  </si>
  <si>
    <t>EPS Growth Rates</t>
  </si>
  <si>
    <t>Beta</t>
  </si>
  <si>
    <t>Annual Div.</t>
  </si>
  <si>
    <t>Value Line Beta Calculation</t>
  </si>
  <si>
    <t>Bond Ratings</t>
  </si>
  <si>
    <t>Zacks</t>
  </si>
  <si>
    <t>Yahoo</t>
  </si>
  <si>
    <t>Value Line</t>
  </si>
  <si>
    <t>Bloomberg</t>
  </si>
  <si>
    <t>Unadjusted</t>
  </si>
  <si>
    <t>R Factor</t>
  </si>
  <si>
    <t>Std. Error</t>
  </si>
  <si>
    <t>Std. Dev Y</t>
  </si>
  <si>
    <t>Std. Dev Beta</t>
  </si>
  <si>
    <t>S&amp;P</t>
  </si>
  <si>
    <t>Golden State Water Company (A2/A+)</t>
  </si>
  <si>
    <t>New Jersey American Water Co. (A3, A), PA American Water Co (A3, A)</t>
  </si>
  <si>
    <t>NR</t>
  </si>
  <si>
    <t>Aqua PA (A S&amp;P) no subsidiary ratings Moody's (NR).</t>
  </si>
  <si>
    <t>A/A-</t>
  </si>
  <si>
    <t>San Jose Water (A) The Connecticut Water Co. (A-)</t>
  </si>
  <si>
    <t>Conn. Water</t>
  </si>
  <si>
    <t>Tickers</t>
  </si>
  <si>
    <t>AWR US Equity</t>
  </si>
  <si>
    <t>AWK US Equity</t>
  </si>
  <si>
    <t>CWT US Equity</t>
  </si>
  <si>
    <t>WTRG US Equity</t>
  </si>
  <si>
    <t>MSEX US Equity</t>
  </si>
  <si>
    <t>SJW US Equity</t>
  </si>
  <si>
    <t>YORW US Equity</t>
  </si>
  <si>
    <t>Average Price</t>
  </si>
  <si>
    <t>Indicated Dividend</t>
  </si>
  <si>
    <t>Indicated Dividend Yield</t>
  </si>
  <si>
    <t>WR</t>
  </si>
  <si>
    <t>ADBE US Equity</t>
  </si>
  <si>
    <t>BMY US Equity</t>
  </si>
  <si>
    <t>CASY US Equity</t>
  </si>
  <si>
    <t>CSGS US Equity</t>
  </si>
  <si>
    <t>CTXS US Equity</t>
  </si>
  <si>
    <t>DG US Equity</t>
  </si>
  <si>
    <t>EBF US Equity</t>
  </si>
  <si>
    <t>FCFS US Equity</t>
  </si>
  <si>
    <t>GILD US Equity</t>
  </si>
  <si>
    <t>GIS US Equity</t>
  </si>
  <si>
    <t>HTLD US Equity</t>
  </si>
  <si>
    <t>JOE US Equity</t>
  </si>
  <si>
    <t>K US Equity</t>
  </si>
  <si>
    <t>KEYS US Equity</t>
  </si>
  <si>
    <t>LANC US Equity</t>
  </si>
  <si>
    <t>LLY US Equity</t>
  </si>
  <si>
    <t>MANT US Equity</t>
  </si>
  <si>
    <t>MMS US Equity</t>
  </si>
  <si>
    <t>MO US Equity</t>
  </si>
  <si>
    <t>SJM US Equity</t>
  </si>
  <si>
    <t>SMP US Equity</t>
  </si>
  <si>
    <t>TYL US Equity</t>
  </si>
  <si>
    <t>WBA US Equity</t>
  </si>
  <si>
    <t>Est. Median Appreciation Potential 3 - 5 Yrs. Hence</t>
  </si>
  <si>
    <t xml:space="preserve">Est. Median Annual Appreciation Potential </t>
  </si>
  <si>
    <t>Date of Value Line Summary &amp; Index</t>
  </si>
  <si>
    <t>Est. Median Dividend Yield</t>
  </si>
  <si>
    <t>Est. Median Annual Total Return</t>
  </si>
  <si>
    <t>Blue Chip Financial Forecasts</t>
  </si>
  <si>
    <t>Consensus Forecast Yield for 30-year Treasury Bonds</t>
  </si>
  <si>
    <t>Aaa Bonds</t>
  </si>
  <si>
    <t>Baa Bonds</t>
  </si>
  <si>
    <t>Projected</t>
  </si>
  <si>
    <t>Market</t>
  </si>
  <si>
    <t>Risk Premium</t>
  </si>
  <si>
    <t>Total Projected Return on S&amp;P 500</t>
  </si>
  <si>
    <t>Based on Value Line</t>
  </si>
  <si>
    <t>Average of Value Line MRPs:</t>
  </si>
  <si>
    <t>Ibbotson-Based MRPs:</t>
  </si>
  <si>
    <t>PRPM Results</t>
  </si>
  <si>
    <t>SBBI Common Stocks Total Return -</t>
  </si>
  <si>
    <t xml:space="preserve">   1926 - 2019</t>
  </si>
  <si>
    <t>SBBI Long-Term Gov't Bonds Income</t>
  </si>
  <si>
    <t xml:space="preserve">   Return 1926 - 2019</t>
  </si>
  <si>
    <t>Historical Market Risk Premium</t>
  </si>
  <si>
    <t>Regression analysis on SBBI data 1926-2019</t>
  </si>
  <si>
    <t>Average of Ibbotson-Based MRPs:</t>
  </si>
  <si>
    <t>Based on Bloomberg</t>
  </si>
  <si>
    <t>Average of Hist'l &amp; Proj'd Market</t>
  </si>
  <si>
    <t xml:space="preserve">   Risk Premium</t>
  </si>
  <si>
    <t xml:space="preserve">Source of Information:  </t>
  </si>
  <si>
    <t>Blue Chip Financial Forecasts September 1, 2020 and June 1, 2020</t>
  </si>
  <si>
    <t>Stocks, Bonds, Bills, and Inflation -  2020 SBBI Yearbook, Appendix A Tables, John Wiley &amp; Sons, Inc.</t>
  </si>
  <si>
    <t>Proxy Group</t>
  </si>
  <si>
    <t>VL Beta</t>
  </si>
  <si>
    <t>CEM Group</t>
  </si>
  <si>
    <t>Today:</t>
  </si>
  <si>
    <t>NAME</t>
  </si>
  <si>
    <t>CUR_MKT_CAP</t>
  </si>
  <si>
    <t>EQY_DVD_YLD_EST</t>
  </si>
  <si>
    <t>BEST_EST_LONG_TERM_GROWTH</t>
  </si>
  <si>
    <t>EQY_SH_OUT</t>
  </si>
  <si>
    <t>Market 
Capitalization</t>
  </si>
  <si>
    <t>Estimated Dividend Yield</t>
  </si>
  <si>
    <t>Long-Term Growth Est.</t>
  </si>
  <si>
    <t>DCF Result</t>
  </si>
  <si>
    <t>Weight in Index</t>
  </si>
  <si>
    <t>Weighted
DCF Result</t>
  </si>
  <si>
    <t>A UN Equity</t>
  </si>
  <si>
    <t>Agilent Technologies Inc</t>
  </si>
  <si>
    <t>AAL UW Equity</t>
  </si>
  <si>
    <t>American Airlines Group Inc</t>
  </si>
  <si>
    <t>AAL</t>
  </si>
  <si>
    <t>AAP UN Equity</t>
  </si>
  <si>
    <t>Advance Auto Parts Inc</t>
  </si>
  <si>
    <t>AAP</t>
  </si>
  <si>
    <t>AAPL UW Equity</t>
  </si>
  <si>
    <t>Apple Inc</t>
  </si>
  <si>
    <t>AAPL</t>
  </si>
  <si>
    <t>ABBV UN Equity</t>
  </si>
  <si>
    <t>AbbVie Inc</t>
  </si>
  <si>
    <t>ABBV</t>
  </si>
  <si>
    <t>ABC UN Equity</t>
  </si>
  <si>
    <t>AmerisourceBergen Corp</t>
  </si>
  <si>
    <t>ABC</t>
  </si>
  <si>
    <t>ABMD UW Equity</t>
  </si>
  <si>
    <t>ABIOMED Inc</t>
  </si>
  <si>
    <t>ABMD</t>
  </si>
  <si>
    <t>#N/A N/A</t>
  </si>
  <si>
    <t>ABT UN Equity</t>
  </si>
  <si>
    <t>Abbott Laboratories</t>
  </si>
  <si>
    <t>ABT</t>
  </si>
  <si>
    <t>ACN UN Equity</t>
  </si>
  <si>
    <t>Accenture PLC</t>
  </si>
  <si>
    <t>ACN</t>
  </si>
  <si>
    <t>ADBE UW Equity</t>
  </si>
  <si>
    <t>Adobe Inc</t>
  </si>
  <si>
    <t>ADI UW Equity</t>
  </si>
  <si>
    <t>Analog Devices Inc</t>
  </si>
  <si>
    <t>ADI</t>
  </si>
  <si>
    <t>ADM UN Equity</t>
  </si>
  <si>
    <t>Archer-Daniels-Midland Co</t>
  </si>
  <si>
    <t>ADM</t>
  </si>
  <si>
    <t>ADP UW Equity</t>
  </si>
  <si>
    <t>Automatic Data Processing Inc</t>
  </si>
  <si>
    <t>ADP</t>
  </si>
  <si>
    <t>ADSK UW Equity</t>
  </si>
  <si>
    <t>Autodesk Inc</t>
  </si>
  <si>
    <t>ADSK</t>
  </si>
  <si>
    <t>AEE UN Equity</t>
  </si>
  <si>
    <t>Ameren Corp</t>
  </si>
  <si>
    <t>AEP UN Equity</t>
  </si>
  <si>
    <t>American Electric Power Co Inc</t>
  </si>
  <si>
    <t>AES UN Equity</t>
  </si>
  <si>
    <t>AES Corp/The</t>
  </si>
  <si>
    <t>AFL UN Equity</t>
  </si>
  <si>
    <t>Aflac Inc</t>
  </si>
  <si>
    <t>AFL</t>
  </si>
  <si>
    <t>N/A</t>
  </si>
  <si>
    <t>AIG UN Equity</t>
  </si>
  <si>
    <t>American International Group Inc</t>
  </si>
  <si>
    <t>AIG</t>
  </si>
  <si>
    <t>AIV UN Equity</t>
  </si>
  <si>
    <t>Apartment Investment and Management Co</t>
  </si>
  <si>
    <t>AIV</t>
  </si>
  <si>
    <t>AIZ UN Equity</t>
  </si>
  <si>
    <t>Assurant Inc</t>
  </si>
  <si>
    <t>AIZ</t>
  </si>
  <si>
    <t>AJG UN Equity</t>
  </si>
  <si>
    <t>Arthur J Gallagher &amp; Co</t>
  </si>
  <si>
    <t>AJG</t>
  </si>
  <si>
    <t>AKAM UW Equity</t>
  </si>
  <si>
    <t>Akamai Technologies Inc</t>
  </si>
  <si>
    <t>AKAM</t>
  </si>
  <si>
    <t>ALB UN Equity</t>
  </si>
  <si>
    <t>Albemarle Corp</t>
  </si>
  <si>
    <t>ALB</t>
  </si>
  <si>
    <t>ALGN UW Equity</t>
  </si>
  <si>
    <t>Align Technology Inc</t>
  </si>
  <si>
    <t>ALGN</t>
  </si>
  <si>
    <t>ALK UN Equity</t>
  </si>
  <si>
    <t>Alaska Air Group Inc</t>
  </si>
  <si>
    <t>ALK</t>
  </si>
  <si>
    <t>ALL UN Equity</t>
  </si>
  <si>
    <t>Allstate Corp/The</t>
  </si>
  <si>
    <t>ALL</t>
  </si>
  <si>
    <t>ALLE UN Equity</t>
  </si>
  <si>
    <t>Allegion plc</t>
  </si>
  <si>
    <t>ALLE</t>
  </si>
  <si>
    <t>ALXN UW Equity</t>
  </si>
  <si>
    <t>Alexion Pharmaceuticals Inc</t>
  </si>
  <si>
    <t>ALXN</t>
  </si>
  <si>
    <t>AMAT UW Equity</t>
  </si>
  <si>
    <t>Applied Materials Inc</t>
  </si>
  <si>
    <t>AMAT</t>
  </si>
  <si>
    <t>AMCR UN Equity</t>
  </si>
  <si>
    <t>Amcor PLC</t>
  </si>
  <si>
    <t>AMCR</t>
  </si>
  <si>
    <t>AMD UW Equity</t>
  </si>
  <si>
    <t>Advanced Micro Devices Inc</t>
  </si>
  <si>
    <t>AMD</t>
  </si>
  <si>
    <t>AME UN Equity</t>
  </si>
  <si>
    <t>AMETEK Inc</t>
  </si>
  <si>
    <t>AME</t>
  </si>
  <si>
    <t>AMGN UW Equity</t>
  </si>
  <si>
    <t>Amgen Inc</t>
  </si>
  <si>
    <t>AMGN</t>
  </si>
  <si>
    <t>AMP UN Equity</t>
  </si>
  <si>
    <t>Ameriprise Financial Inc</t>
  </si>
  <si>
    <t>AMP</t>
  </si>
  <si>
    <t>AMT UN Equity</t>
  </si>
  <si>
    <t>American Tower Corp</t>
  </si>
  <si>
    <t>AMT</t>
  </si>
  <si>
    <t>AMZN UW Equity</t>
  </si>
  <si>
    <t>Amazon.com Inc</t>
  </si>
  <si>
    <t>AMZN</t>
  </si>
  <si>
    <t>ANET UN Equity</t>
  </si>
  <si>
    <t>Arista Networks Inc</t>
  </si>
  <si>
    <t>ANET</t>
  </si>
  <si>
    <t>ANSS UW Equity</t>
  </si>
  <si>
    <t>ANSYS Inc</t>
  </si>
  <si>
    <t>ANSS</t>
  </si>
  <si>
    <t>ANTM UN Equity</t>
  </si>
  <si>
    <t>Anthem Inc</t>
  </si>
  <si>
    <t>ANTM</t>
  </si>
  <si>
    <t>AON UN Equity</t>
  </si>
  <si>
    <t>Aon PLC</t>
  </si>
  <si>
    <t>AON</t>
  </si>
  <si>
    <t>AOS UN Equity</t>
  </si>
  <si>
    <t>A O Smith Corp</t>
  </si>
  <si>
    <t>AOS</t>
  </si>
  <si>
    <t>APA UW Equity</t>
  </si>
  <si>
    <t>Apache Corp</t>
  </si>
  <si>
    <t>APA</t>
  </si>
  <si>
    <t>APD UN Equity</t>
  </si>
  <si>
    <t>Air Products and Chemicals Inc</t>
  </si>
  <si>
    <t>APD</t>
  </si>
  <si>
    <t>APH UN Equity</t>
  </si>
  <si>
    <t>Amphenol Corp</t>
  </si>
  <si>
    <t>APH</t>
  </si>
  <si>
    <t>APTV UN Equity</t>
  </si>
  <si>
    <t>Aptiv PLC</t>
  </si>
  <si>
    <t>APTV</t>
  </si>
  <si>
    <t>ARE UN Equity</t>
  </si>
  <si>
    <t>Alexandria Real Estate Equities Inc</t>
  </si>
  <si>
    <t>ARE</t>
  </si>
  <si>
    <t>ATO UN Equity</t>
  </si>
  <si>
    <t>Atmos Energy Corp</t>
  </si>
  <si>
    <t>ATO</t>
  </si>
  <si>
    <t>ATVI UW Equity</t>
  </si>
  <si>
    <t>Activision Blizzard Inc</t>
  </si>
  <si>
    <t>ATVI</t>
  </si>
  <si>
    <t>AVB UN Equity</t>
  </si>
  <si>
    <t>AvalonBay Communities Inc</t>
  </si>
  <si>
    <t>AVB</t>
  </si>
  <si>
    <t>AVGO UW Equity</t>
  </si>
  <si>
    <t>Broadcom Inc</t>
  </si>
  <si>
    <t>AVGO</t>
  </si>
  <si>
    <t>AVY UN Equity</t>
  </si>
  <si>
    <t>Avery Dennison Corp</t>
  </si>
  <si>
    <t>AVY</t>
  </si>
  <si>
    <t>AWK UN Equity</t>
  </si>
  <si>
    <t>American Water Works Co Inc</t>
  </si>
  <si>
    <t>AXP UN Equity</t>
  </si>
  <si>
    <t>American Express Co</t>
  </si>
  <si>
    <t>AXP</t>
  </si>
  <si>
    <t>AZO UN Equity</t>
  </si>
  <si>
    <t>AutoZone Inc</t>
  </si>
  <si>
    <t>AZO</t>
  </si>
  <si>
    <t>BA UN Equity</t>
  </si>
  <si>
    <t>Boeing Co/The</t>
  </si>
  <si>
    <t>BA</t>
  </si>
  <si>
    <t>BAC UN Equity</t>
  </si>
  <si>
    <t>Bank of America Corp</t>
  </si>
  <si>
    <t>BAC</t>
  </si>
  <si>
    <t>BAX UN Equity</t>
  </si>
  <si>
    <t>Baxter International Inc</t>
  </si>
  <si>
    <t>BAX</t>
  </si>
  <si>
    <t>BBY UN Equity</t>
  </si>
  <si>
    <t>Best Buy Co Inc</t>
  </si>
  <si>
    <t>BBY</t>
  </si>
  <si>
    <t>BDX UN Equity</t>
  </si>
  <si>
    <t>Becton Dickinson and Co</t>
  </si>
  <si>
    <t>BDX</t>
  </si>
  <si>
    <t>BEN UN Equity</t>
  </si>
  <si>
    <t>Franklin Resources Inc</t>
  </si>
  <si>
    <t>BEN</t>
  </si>
  <si>
    <t>BF/B UN Equity</t>
  </si>
  <si>
    <t>Brown-Forman Corp</t>
  </si>
  <si>
    <t>BF/B</t>
  </si>
  <si>
    <t>BIIB UW Equity</t>
  </si>
  <si>
    <t>Biogen Inc</t>
  </si>
  <si>
    <t>BIIB</t>
  </si>
  <si>
    <t>BIO UN Equity</t>
  </si>
  <si>
    <t>Bio-Rad Laboratories Inc</t>
  </si>
  <si>
    <t>BIO</t>
  </si>
  <si>
    <t>BK UN Equity</t>
  </si>
  <si>
    <t>Bank of New York Mellon Corp/The</t>
  </si>
  <si>
    <t>BK</t>
  </si>
  <si>
    <t>BKNG UW Equity</t>
  </si>
  <si>
    <t>Booking Holdings Inc</t>
  </si>
  <si>
    <t>BKNG</t>
  </si>
  <si>
    <t>BKR UN Equity</t>
  </si>
  <si>
    <t>Baker Hughes Co</t>
  </si>
  <si>
    <t>BKR</t>
  </si>
  <si>
    <t>BLK UN Equity</t>
  </si>
  <si>
    <t>BlackRock Inc</t>
  </si>
  <si>
    <t>BLK</t>
  </si>
  <si>
    <t>BLL UN Equity</t>
  </si>
  <si>
    <t>Ball Corp</t>
  </si>
  <si>
    <t>BLL</t>
  </si>
  <si>
    <t>BMY UN Equity</t>
  </si>
  <si>
    <t>Bristol-Myers Squibb Co</t>
  </si>
  <si>
    <t>BR UN Equity</t>
  </si>
  <si>
    <t>Broadridge Financial Solutions Inc</t>
  </si>
  <si>
    <t>BR</t>
  </si>
  <si>
    <t>BRK/B UN Equity</t>
  </si>
  <si>
    <t>Berkshire Hathaway Inc</t>
  </si>
  <si>
    <t>BRK/B</t>
  </si>
  <si>
    <t>BSX UN Equity</t>
  </si>
  <si>
    <t>Boston Scientific Corp</t>
  </si>
  <si>
    <t>BSX</t>
  </si>
  <si>
    <t>BWA UN Equity</t>
  </si>
  <si>
    <t>BorgWarner Inc</t>
  </si>
  <si>
    <t>BWA</t>
  </si>
  <si>
    <t>BXP UN Equity</t>
  </si>
  <si>
    <t>Boston Properties Inc</t>
  </si>
  <si>
    <t>BXP</t>
  </si>
  <si>
    <t>C UN Equity</t>
  </si>
  <si>
    <t>Citigroup Inc</t>
  </si>
  <si>
    <t>C</t>
  </si>
  <si>
    <t>CAG UN Equity</t>
  </si>
  <si>
    <t>Conagra Brands Inc</t>
  </si>
  <si>
    <t>CAG</t>
  </si>
  <si>
    <t>CAH UN Equity</t>
  </si>
  <si>
    <t>Cardinal Health Inc</t>
  </si>
  <si>
    <t>CAH</t>
  </si>
  <si>
    <t>CARR UN Equity</t>
  </si>
  <si>
    <t>Carrier Global Corp</t>
  </si>
  <si>
    <t>CARR</t>
  </si>
  <si>
    <t>CAT UN Equity</t>
  </si>
  <si>
    <t>Caterpillar Inc</t>
  </si>
  <si>
    <t>CAT</t>
  </si>
  <si>
    <t>CB UN Equity</t>
  </si>
  <si>
    <t>Chubb Ltd</t>
  </si>
  <si>
    <t>CB</t>
  </si>
  <si>
    <t>CBOE UF Equity</t>
  </si>
  <si>
    <t>Cboe Global Markets Inc</t>
  </si>
  <si>
    <t>CBOE</t>
  </si>
  <si>
    <t>CBRE UN Equity</t>
  </si>
  <si>
    <t>CBRE Group Inc</t>
  </si>
  <si>
    <t>CBRE</t>
  </si>
  <si>
    <t>CCI UN Equity</t>
  </si>
  <si>
    <t>Crown Castle International Corp</t>
  </si>
  <si>
    <t>CCI</t>
  </si>
  <si>
    <t>CCL UN Equity</t>
  </si>
  <si>
    <t>Carnival Corp</t>
  </si>
  <si>
    <t>CCL</t>
  </si>
  <si>
    <t>CDNS UW Equity</t>
  </si>
  <si>
    <t>Cadence Design Systems Inc</t>
  </si>
  <si>
    <t>CDNS</t>
  </si>
  <si>
    <t>CDW UW Equity</t>
  </si>
  <si>
    <t>CDW Corp/DE</t>
  </si>
  <si>
    <t>CDW</t>
  </si>
  <si>
    <t>CE UN Equity</t>
  </si>
  <si>
    <t>Celanese Corp</t>
  </si>
  <si>
    <t>CE</t>
  </si>
  <si>
    <t>CERN UW Equity</t>
  </si>
  <si>
    <t>Cerner Corp</t>
  </si>
  <si>
    <t>CERN</t>
  </si>
  <si>
    <t>CF UN Equity</t>
  </si>
  <si>
    <t>CF Industries Holdings Inc</t>
  </si>
  <si>
    <t>CF</t>
  </si>
  <si>
    <t>CFG UN Equity</t>
  </si>
  <si>
    <t>Citizens Financial Group Inc</t>
  </si>
  <si>
    <t>CFG</t>
  </si>
  <si>
    <t>CHD UN Equity</t>
  </si>
  <si>
    <t>Church &amp; Dwight Co Inc</t>
  </si>
  <si>
    <t>CHD</t>
  </si>
  <si>
    <t>CHRW UW Equity</t>
  </si>
  <si>
    <t>CH Robinson Worldwide Inc</t>
  </si>
  <si>
    <t>CHRW</t>
  </si>
  <si>
    <t>CHTR UW Equity</t>
  </si>
  <si>
    <t>Charter Communications Inc</t>
  </si>
  <si>
    <t>CHTR</t>
  </si>
  <si>
    <t>CI UN Equity</t>
  </si>
  <si>
    <t>Cigna Corp</t>
  </si>
  <si>
    <t>CI</t>
  </si>
  <si>
    <t>CINF UW Equity</t>
  </si>
  <si>
    <t>Cincinnati Financial Corp</t>
  </si>
  <si>
    <t>CINF</t>
  </si>
  <si>
    <t>CL UN Equity</t>
  </si>
  <si>
    <t>Colgate-Palmolive Co</t>
  </si>
  <si>
    <t>CL</t>
  </si>
  <si>
    <t>CLX UN Equity</t>
  </si>
  <si>
    <t>Clorox Co/The</t>
  </si>
  <si>
    <t>CLX</t>
  </si>
  <si>
    <t>CMA UN Equity</t>
  </si>
  <si>
    <t>Comerica Inc</t>
  </si>
  <si>
    <t>CMA</t>
  </si>
  <si>
    <t>CMCSA UW Equity</t>
  </si>
  <si>
    <t>Comcast Corp</t>
  </si>
  <si>
    <t>CMCSA</t>
  </si>
  <si>
    <t>CME UW Equity</t>
  </si>
  <si>
    <t>CME Group Inc</t>
  </si>
  <si>
    <t>CME</t>
  </si>
  <si>
    <t>CMG UN Equity</t>
  </si>
  <si>
    <t>Chipotle Mexican Grill Inc</t>
  </si>
  <si>
    <t>CMG</t>
  </si>
  <si>
    <t>CMI UN Equity</t>
  </si>
  <si>
    <t>Cummins Inc</t>
  </si>
  <si>
    <t>CMI</t>
  </si>
  <si>
    <t>CMS UN Equity</t>
  </si>
  <si>
    <t>CMS Energy Corp</t>
  </si>
  <si>
    <t>CNC UN Equity</t>
  </si>
  <si>
    <t>Centene Corp</t>
  </si>
  <si>
    <t>CNC</t>
  </si>
  <si>
    <t>CNP UN Equity</t>
  </si>
  <si>
    <t>CenterPoint Energy Inc</t>
  </si>
  <si>
    <t>COF UN Equity</t>
  </si>
  <si>
    <t>Capital One Financial Corp</t>
  </si>
  <si>
    <t>COF</t>
  </si>
  <si>
    <t>COG UN Equity</t>
  </si>
  <si>
    <t>Cabot Oil &amp; Gas Corp</t>
  </si>
  <si>
    <t>COG</t>
  </si>
  <si>
    <t>COO UN Equity</t>
  </si>
  <si>
    <t>Cooper Cos Inc/The</t>
  </si>
  <si>
    <t>COO</t>
  </si>
  <si>
    <t>COP UN Equity</t>
  </si>
  <si>
    <t>ConocoPhillips</t>
  </si>
  <si>
    <t>COP</t>
  </si>
  <si>
    <t>COST UW Equity</t>
  </si>
  <si>
    <t>Costco Wholesale Corp</t>
  </si>
  <si>
    <t>COST</t>
  </si>
  <si>
    <t>COTY UN Equity</t>
  </si>
  <si>
    <t>Coty Inc</t>
  </si>
  <si>
    <t>COTY</t>
  </si>
  <si>
    <t>CPB UN Equity</t>
  </si>
  <si>
    <t>Campbell Soup Co</t>
  </si>
  <si>
    <t>CPB</t>
  </si>
  <si>
    <t>CPRT UW Equity</t>
  </si>
  <si>
    <t>Copart Inc</t>
  </si>
  <si>
    <t>CPRT</t>
  </si>
  <si>
    <t>CRM UN Equity</t>
  </si>
  <si>
    <t>salesforce.com Inc</t>
  </si>
  <si>
    <t>CRM</t>
  </si>
  <si>
    <t>CSCO UW Equity</t>
  </si>
  <si>
    <t>Cisco Systems Inc</t>
  </si>
  <si>
    <t>CSCO</t>
  </si>
  <si>
    <t>CSX UW Equity</t>
  </si>
  <si>
    <t>CSX Corp</t>
  </si>
  <si>
    <t>CSX</t>
  </si>
  <si>
    <t>CTAS UW Equity</t>
  </si>
  <si>
    <t>Cintas Corp</t>
  </si>
  <si>
    <t>CTAS</t>
  </si>
  <si>
    <t>CTL UN Equity</t>
  </si>
  <si>
    <t>CenturyLink Inc</t>
  </si>
  <si>
    <t>CTL</t>
  </si>
  <si>
    <t>CTSH UW Equity</t>
  </si>
  <si>
    <t>Cognizant Technology Solutions Corp</t>
  </si>
  <si>
    <t>CTSH</t>
  </si>
  <si>
    <t>CTVA UN Equity</t>
  </si>
  <si>
    <t>Corteva Inc</t>
  </si>
  <si>
    <t>CTVA</t>
  </si>
  <si>
    <t>CTXS UW Equity</t>
  </si>
  <si>
    <t>Citrix Systems Inc</t>
  </si>
  <si>
    <t>CVS UN Equity</t>
  </si>
  <si>
    <t>CVS Health Corp</t>
  </si>
  <si>
    <t>CVS</t>
  </si>
  <si>
    <t>CVX UN Equity</t>
  </si>
  <si>
    <t>Chevron Corp</t>
  </si>
  <si>
    <t>CVX</t>
  </si>
  <si>
    <t>CXO UN Equity</t>
  </si>
  <si>
    <t>Concho Resources Inc</t>
  </si>
  <si>
    <t>CXO</t>
  </si>
  <si>
    <t>D UN Equity</t>
  </si>
  <si>
    <t>Dominion Energy Inc</t>
  </si>
  <si>
    <t>DAL UN Equity</t>
  </si>
  <si>
    <t>Delta Air Lines Inc</t>
  </si>
  <si>
    <t>DAL</t>
  </si>
  <si>
    <t>DD UN Equity</t>
  </si>
  <si>
    <t>DuPont de Nemours Inc</t>
  </si>
  <si>
    <t>DD</t>
  </si>
  <si>
    <t>DE UN Equity</t>
  </si>
  <si>
    <t>Deere &amp; Co</t>
  </si>
  <si>
    <t>DE</t>
  </si>
  <si>
    <t>DFS UN Equity</t>
  </si>
  <si>
    <t>Discover Financial Services</t>
  </si>
  <si>
    <t>DFS</t>
  </si>
  <si>
    <t>DG UN Equity</t>
  </si>
  <si>
    <t>Dollar General Corp</t>
  </si>
  <si>
    <t>DGX UN Equity</t>
  </si>
  <si>
    <t>Quest Diagnostics Inc</t>
  </si>
  <si>
    <t>DGX</t>
  </si>
  <si>
    <t>DHI UN Equity</t>
  </si>
  <si>
    <t>DR Horton Inc</t>
  </si>
  <si>
    <t>DHI</t>
  </si>
  <si>
    <t>DHR UN Equity</t>
  </si>
  <si>
    <t>Danaher Corp</t>
  </si>
  <si>
    <t>DHR</t>
  </si>
  <si>
    <t>DIS UN Equity</t>
  </si>
  <si>
    <t>Walt Disney Co/The</t>
  </si>
  <si>
    <t>DIS</t>
  </si>
  <si>
    <t>DISCA UW Equity</t>
  </si>
  <si>
    <t>Discovery Inc</t>
  </si>
  <si>
    <t>DISCA</t>
  </si>
  <si>
    <t>DISH UW Equity</t>
  </si>
  <si>
    <t>DISH Network Corp</t>
  </si>
  <si>
    <t>DISH</t>
  </si>
  <si>
    <t>DLR UN Equity</t>
  </si>
  <si>
    <t>Digital Realty Trust Inc</t>
  </si>
  <si>
    <t>DLR</t>
  </si>
  <si>
    <t>DLTR UW Equity</t>
  </si>
  <si>
    <t>Dollar Tree Inc</t>
  </si>
  <si>
    <t>DLTR</t>
  </si>
  <si>
    <t>DOV UN Equity</t>
  </si>
  <si>
    <t>Dover Corp</t>
  </si>
  <si>
    <t>DOV</t>
  </si>
  <si>
    <t>DOW UN Equity</t>
  </si>
  <si>
    <t>Dow Inc</t>
  </si>
  <si>
    <t>DOW</t>
  </si>
  <si>
    <t>DPZ UN Equity</t>
  </si>
  <si>
    <t>Domino's Pizza Inc</t>
  </si>
  <si>
    <t>DPZ</t>
  </si>
  <si>
    <t>DRE UN Equity</t>
  </si>
  <si>
    <t>Duke Realty Corp</t>
  </si>
  <si>
    <t>DRE</t>
  </si>
  <si>
    <t>DRI UN Equity</t>
  </si>
  <si>
    <t>Darden Restaurants Inc</t>
  </si>
  <si>
    <t>DRI</t>
  </si>
  <si>
    <t>DTE UN Equity</t>
  </si>
  <si>
    <t>DTE Energy Co</t>
  </si>
  <si>
    <t>DUK UN Equity</t>
  </si>
  <si>
    <t>Duke Energy Corp</t>
  </si>
  <si>
    <t>DVA UN Equity</t>
  </si>
  <si>
    <t>DaVita Inc</t>
  </si>
  <si>
    <t>DVA</t>
  </si>
  <si>
    <t>DVN UN Equity</t>
  </si>
  <si>
    <t>Devon Energy Corp</t>
  </si>
  <si>
    <t>DVN</t>
  </si>
  <si>
    <t>DXC UN Equity</t>
  </si>
  <si>
    <t>DXC Technology Co</t>
  </si>
  <si>
    <t>DXC</t>
  </si>
  <si>
    <t>DXCM UW Equity</t>
  </si>
  <si>
    <t>DexCom Inc</t>
  </si>
  <si>
    <t>DXCM</t>
  </si>
  <si>
    <t>EA UW Equity</t>
  </si>
  <si>
    <t>Electronic Arts Inc</t>
  </si>
  <si>
    <t>EA</t>
  </si>
  <si>
    <t>EBAY UW Equity</t>
  </si>
  <si>
    <t>eBay Inc</t>
  </si>
  <si>
    <t>EBAY</t>
  </si>
  <si>
    <t>ECL UN Equity</t>
  </si>
  <si>
    <t>Ecolab Inc</t>
  </si>
  <si>
    <t>ECL</t>
  </si>
  <si>
    <t>ED UN Equity</t>
  </si>
  <si>
    <t>Consolidated Edison Inc</t>
  </si>
  <si>
    <t>EFX UN Equity</t>
  </si>
  <si>
    <t>Equifax Inc</t>
  </si>
  <si>
    <t>EFX</t>
  </si>
  <si>
    <t>EIX UN Equity</t>
  </si>
  <si>
    <t>Edison International</t>
  </si>
  <si>
    <t>EL UN Equity</t>
  </si>
  <si>
    <t>Estee Lauder Cos Inc/The</t>
  </si>
  <si>
    <t>EL</t>
  </si>
  <si>
    <t>EMN UN Equity</t>
  </si>
  <si>
    <t>Eastman Chemical Co</t>
  </si>
  <si>
    <t>EMN</t>
  </si>
  <si>
    <t>EMR UN Equity</t>
  </si>
  <si>
    <t>Emerson Electric Co</t>
  </si>
  <si>
    <t>EMR</t>
  </si>
  <si>
    <t>EOG UN Equity</t>
  </si>
  <si>
    <t>EOG Resources Inc</t>
  </si>
  <si>
    <t>EOG</t>
  </si>
  <si>
    <t>EQIX UW Equity</t>
  </si>
  <si>
    <t>Equinix Inc</t>
  </si>
  <si>
    <t>EQIX</t>
  </si>
  <si>
    <t>EQR UN Equity</t>
  </si>
  <si>
    <t>Equity Residential</t>
  </si>
  <si>
    <t>EQR</t>
  </si>
  <si>
    <t>ES UN Equity</t>
  </si>
  <si>
    <t>Eversource Energy</t>
  </si>
  <si>
    <t>ESS UN Equity</t>
  </si>
  <si>
    <t>Essex Property Trust Inc</t>
  </si>
  <si>
    <t>ESS</t>
  </si>
  <si>
    <t>ETFC UW Equity</t>
  </si>
  <si>
    <t>E*TRADE Financial Corp</t>
  </si>
  <si>
    <t>ETFC</t>
  </si>
  <si>
    <t>ETN UN Equity</t>
  </si>
  <si>
    <t>Eaton Corp PLC</t>
  </si>
  <si>
    <t>ETN</t>
  </si>
  <si>
    <t>ETR UN Equity</t>
  </si>
  <si>
    <t>Entergy Corp</t>
  </si>
  <si>
    <t>EVRG UN Equity</t>
  </si>
  <si>
    <t>Evergy Inc</t>
  </si>
  <si>
    <t>EW UN Equity</t>
  </si>
  <si>
    <t>Edwards Lifesciences Corp</t>
  </si>
  <si>
    <t>EW</t>
  </si>
  <si>
    <t>EXC UW Equity</t>
  </si>
  <si>
    <t>Exelon Corp</t>
  </si>
  <si>
    <t>EXC</t>
  </si>
  <si>
    <t>EXPD UW Equity</t>
  </si>
  <si>
    <t>Expeditors International of Washington I</t>
  </si>
  <si>
    <t>EXPD</t>
  </si>
  <si>
    <t>EXPE UW Equity</t>
  </si>
  <si>
    <t>Expedia Group Inc</t>
  </si>
  <si>
    <t>EXPE</t>
  </si>
  <si>
    <t>EXR UN Equity</t>
  </si>
  <si>
    <t>Extra Space Storage Inc</t>
  </si>
  <si>
    <t>EXR</t>
  </si>
  <si>
    <t>F UN Equity</t>
  </si>
  <si>
    <t>Ford Motor Co</t>
  </si>
  <si>
    <t>F</t>
  </si>
  <si>
    <t>FANG UW Equity</t>
  </si>
  <si>
    <t>Diamondback Energy Inc</t>
  </si>
  <si>
    <t>FANG</t>
  </si>
  <si>
    <t>FAST UW Equity</t>
  </si>
  <si>
    <t>Fastenal Co</t>
  </si>
  <si>
    <t>FAST</t>
  </si>
  <si>
    <t>FB UW Equity</t>
  </si>
  <si>
    <t>Facebook Inc</t>
  </si>
  <si>
    <t>FB</t>
  </si>
  <si>
    <t>FBHS UN Equity</t>
  </si>
  <si>
    <t>Fortune Brands Home &amp; Security Inc</t>
  </si>
  <si>
    <t>FBHS</t>
  </si>
  <si>
    <t>FCX UN Equity</t>
  </si>
  <si>
    <t>Freeport-McMoRan Inc</t>
  </si>
  <si>
    <t>FCX</t>
  </si>
  <si>
    <t>FDX UN Equity</t>
  </si>
  <si>
    <t>FedEx Corp</t>
  </si>
  <si>
    <t>FDX</t>
  </si>
  <si>
    <t>FE UN Equity</t>
  </si>
  <si>
    <t>FirstEnergy Corp</t>
  </si>
  <si>
    <t>FFIV UW Equity</t>
  </si>
  <si>
    <t>F5 Networks Inc</t>
  </si>
  <si>
    <t>FFIV</t>
  </si>
  <si>
    <t>FIS UN Equity</t>
  </si>
  <si>
    <t>Fidelity National Information Services I</t>
  </si>
  <si>
    <t>FIS</t>
  </si>
  <si>
    <t>FISV UW Equity</t>
  </si>
  <si>
    <t>Fiserv Inc</t>
  </si>
  <si>
    <t>FISV</t>
  </si>
  <si>
    <t>FITB UW Equity</t>
  </si>
  <si>
    <t>Fifth Third Bancorp</t>
  </si>
  <si>
    <t>FITB</t>
  </si>
  <si>
    <t>FLIR UW Equity</t>
  </si>
  <si>
    <t>FLIR Systems Inc</t>
  </si>
  <si>
    <t>FLIR</t>
  </si>
  <si>
    <t>FLS UN Equity</t>
  </si>
  <si>
    <t>Flowserve Corp</t>
  </si>
  <si>
    <t>FLS</t>
  </si>
  <si>
    <t>FLT UN Equity</t>
  </si>
  <si>
    <t>FleetCor Technologies Inc</t>
  </si>
  <si>
    <t>FLT</t>
  </si>
  <si>
    <t>FMC UN Equity</t>
  </si>
  <si>
    <t>FMC Corp</t>
  </si>
  <si>
    <t>FMC</t>
  </si>
  <si>
    <t>FOXA UW Equity</t>
  </si>
  <si>
    <t>Fox Corp</t>
  </si>
  <si>
    <t>FOXA</t>
  </si>
  <si>
    <t>FRC UN Equity</t>
  </si>
  <si>
    <t>First Republic Bank/CA</t>
  </si>
  <si>
    <t>FRC</t>
  </si>
  <si>
    <t>FRT UN Equity</t>
  </si>
  <si>
    <t>Federal Realty Investment Trust</t>
  </si>
  <si>
    <t>FRT</t>
  </si>
  <si>
    <t>FTI UN Equity</t>
  </si>
  <si>
    <t>TechnipFMC PLC</t>
  </si>
  <si>
    <t>FTI</t>
  </si>
  <si>
    <t>FTNT UW Equity</t>
  </si>
  <si>
    <t>Fortinet Inc</t>
  </si>
  <si>
    <t>FTNT</t>
  </si>
  <si>
    <t>FTV UN Equity</t>
  </si>
  <si>
    <t>Fortive Corp</t>
  </si>
  <si>
    <t>FTV</t>
  </si>
  <si>
    <t>GD UN Equity</t>
  </si>
  <si>
    <t>General Dynamics Corp</t>
  </si>
  <si>
    <t>GD</t>
  </si>
  <si>
    <t>GE UN Equity</t>
  </si>
  <si>
    <t>General Electric Co</t>
  </si>
  <si>
    <t>GE</t>
  </si>
  <si>
    <t>GILD UW Equity</t>
  </si>
  <si>
    <t>Gilead Sciences Inc</t>
  </si>
  <si>
    <t>GIS UN Equity</t>
  </si>
  <si>
    <t>General Mills Inc</t>
  </si>
  <si>
    <t>GL UN Equity</t>
  </si>
  <si>
    <t>Globe Life Inc</t>
  </si>
  <si>
    <t>GL</t>
  </si>
  <si>
    <t>GLW UN Equity</t>
  </si>
  <si>
    <t>Corning Inc</t>
  </si>
  <si>
    <t>GLW</t>
  </si>
  <si>
    <t>GM UN Equity</t>
  </si>
  <si>
    <t>General Motors Co</t>
  </si>
  <si>
    <t>GM</t>
  </si>
  <si>
    <t>GOOGL UW Equity</t>
  </si>
  <si>
    <t>Alphabet Inc</t>
  </si>
  <si>
    <t>GOOGL</t>
  </si>
  <si>
    <t>GPC UN Equity</t>
  </si>
  <si>
    <t>Genuine Parts Co</t>
  </si>
  <si>
    <t>GPC</t>
  </si>
  <si>
    <t>GPN UN Equity</t>
  </si>
  <si>
    <t>Global Payments Inc</t>
  </si>
  <si>
    <t>GPN</t>
  </si>
  <si>
    <t>GPS UN Equity</t>
  </si>
  <si>
    <t>Gap Inc/The</t>
  </si>
  <si>
    <t>GPS</t>
  </si>
  <si>
    <t>GRMN UW Equity</t>
  </si>
  <si>
    <t>Garmin Ltd</t>
  </si>
  <si>
    <t>GRMN</t>
  </si>
  <si>
    <t>GS UN Equity</t>
  </si>
  <si>
    <t>Goldman Sachs Group Inc/The</t>
  </si>
  <si>
    <t>GS</t>
  </si>
  <si>
    <t>GWW UN Equity</t>
  </si>
  <si>
    <t>WW Grainger Inc</t>
  </si>
  <si>
    <t>GWW</t>
  </si>
  <si>
    <t>HAL UN Equity</t>
  </si>
  <si>
    <t>Halliburton Co</t>
  </si>
  <si>
    <t>HAL</t>
  </si>
  <si>
    <t>HAS UW Equity</t>
  </si>
  <si>
    <t>Hasbro Inc</t>
  </si>
  <si>
    <t>HAS</t>
  </si>
  <si>
    <t>HBAN UW Equity</t>
  </si>
  <si>
    <t>Huntington Bancshares Inc/OH</t>
  </si>
  <si>
    <t>HBAN</t>
  </si>
  <si>
    <t>HBI UN Equity</t>
  </si>
  <si>
    <t>Hanesbrands Inc</t>
  </si>
  <si>
    <t>HBI</t>
  </si>
  <si>
    <t>HCA UN Equity</t>
  </si>
  <si>
    <t>HCA Healthcare Inc</t>
  </si>
  <si>
    <t>HCA</t>
  </si>
  <si>
    <t>HD UN Equity</t>
  </si>
  <si>
    <t>Home Depot Inc/The</t>
  </si>
  <si>
    <t>HD</t>
  </si>
  <si>
    <t>HES UN Equity</t>
  </si>
  <si>
    <t>Hess Corp</t>
  </si>
  <si>
    <t>HES</t>
  </si>
  <si>
    <t>HFC UN Equity</t>
  </si>
  <si>
    <t>HollyFrontier Corp</t>
  </si>
  <si>
    <t>HFC</t>
  </si>
  <si>
    <t>HIG UN Equity</t>
  </si>
  <si>
    <t>Hartford Financial Services Group Inc/Th</t>
  </si>
  <si>
    <t>HIG</t>
  </si>
  <si>
    <t>HII UN Equity</t>
  </si>
  <si>
    <t>Huntington Ingalls Industries Inc</t>
  </si>
  <si>
    <t>HII</t>
  </si>
  <si>
    <t>HLT UN Equity</t>
  </si>
  <si>
    <t>Hilton Worldwide Holdings Inc</t>
  </si>
  <si>
    <t>HLT</t>
  </si>
  <si>
    <t>HOLX UW Equity</t>
  </si>
  <si>
    <t>Hologic Inc</t>
  </si>
  <si>
    <t>HOLX</t>
  </si>
  <si>
    <t>HON UN Equity</t>
  </si>
  <si>
    <t>Honeywell International Inc</t>
  </si>
  <si>
    <t>HON</t>
  </si>
  <si>
    <t>HPE UN Equity</t>
  </si>
  <si>
    <t>Hewlett Packard Enterprise Co</t>
  </si>
  <si>
    <t>HPE</t>
  </si>
  <si>
    <t>HPQ UN Equity</t>
  </si>
  <si>
    <t>HP Inc</t>
  </si>
  <si>
    <t>HPQ</t>
  </si>
  <si>
    <t>HRB UN Equity</t>
  </si>
  <si>
    <t>H&amp;R Block Inc</t>
  </si>
  <si>
    <t>HRB</t>
  </si>
  <si>
    <t>HRL UN Equity</t>
  </si>
  <si>
    <t>Hormel Foods Corp</t>
  </si>
  <si>
    <t>HRL</t>
  </si>
  <si>
    <t>HSIC UW Equity</t>
  </si>
  <si>
    <t>Henry Schein Inc</t>
  </si>
  <si>
    <t>HSIC</t>
  </si>
  <si>
    <t>HST UN Equity</t>
  </si>
  <si>
    <t>Host Hotels &amp; Resorts Inc</t>
  </si>
  <si>
    <t>HST</t>
  </si>
  <si>
    <t>HSY UN Equity</t>
  </si>
  <si>
    <t>Hershey Co/The</t>
  </si>
  <si>
    <t>HSY</t>
  </si>
  <si>
    <t>HUM UN Equity</t>
  </si>
  <si>
    <t>Humana Inc</t>
  </si>
  <si>
    <t>HUM</t>
  </si>
  <si>
    <t>HWM UN Equity</t>
  </si>
  <si>
    <t>Howmet Aerospace Inc</t>
  </si>
  <si>
    <t>HWM</t>
  </si>
  <si>
    <t>IBM UN Equity</t>
  </si>
  <si>
    <t>International Business Machines Corp</t>
  </si>
  <si>
    <t>IBM</t>
  </si>
  <si>
    <t>ICE UN Equity</t>
  </si>
  <si>
    <t>Intercontinental Exchange Inc</t>
  </si>
  <si>
    <t>ICE</t>
  </si>
  <si>
    <t>IDXX UW Equity</t>
  </si>
  <si>
    <t>IDEXX Laboratories Inc</t>
  </si>
  <si>
    <t>IDXX</t>
  </si>
  <si>
    <t>IEX UN Equity</t>
  </si>
  <si>
    <t>IDEX Corp</t>
  </si>
  <si>
    <t>IEX</t>
  </si>
  <si>
    <t>IFF UN Equity</t>
  </si>
  <si>
    <t>International Flavors &amp; Fragrances Inc</t>
  </si>
  <si>
    <t>IFF</t>
  </si>
  <si>
    <t>ILMN UW Equity</t>
  </si>
  <si>
    <t>Illumina Inc</t>
  </si>
  <si>
    <t>ILMN</t>
  </si>
  <si>
    <t>INCY UW Equity</t>
  </si>
  <si>
    <t>Incyte Corp</t>
  </si>
  <si>
    <t>INCY</t>
  </si>
  <si>
    <t>INFO UN Equity</t>
  </si>
  <si>
    <t>IHS Markit Ltd</t>
  </si>
  <si>
    <t>INFO</t>
  </si>
  <si>
    <t>INTC UW Equity</t>
  </si>
  <si>
    <t>Intel Corp</t>
  </si>
  <si>
    <t>INTC</t>
  </si>
  <si>
    <t>INTU UW Equity</t>
  </si>
  <si>
    <t>Intuit Inc</t>
  </si>
  <si>
    <t>INTU</t>
  </si>
  <si>
    <t>IP UN Equity</t>
  </si>
  <si>
    <t>International Paper Co</t>
  </si>
  <si>
    <t>IP</t>
  </si>
  <si>
    <t>IPG UN Equity</t>
  </si>
  <si>
    <t>Interpublic Group of Cos Inc/The</t>
  </si>
  <si>
    <t>IPG</t>
  </si>
  <si>
    <t>IPGP UW Equity</t>
  </si>
  <si>
    <t>IPG Photonics Corp</t>
  </si>
  <si>
    <t>IPGP</t>
  </si>
  <si>
    <t>IQV UN Equity</t>
  </si>
  <si>
    <t>IQVIA Holdings Inc</t>
  </si>
  <si>
    <t>IQV</t>
  </si>
  <si>
    <t>IR UN Equity</t>
  </si>
  <si>
    <t>Ingersoll Rand Inc</t>
  </si>
  <si>
    <t>IR</t>
  </si>
  <si>
    <t>IRM UN Equity</t>
  </si>
  <si>
    <t>Iron Mountain Inc</t>
  </si>
  <si>
    <t>IRM</t>
  </si>
  <si>
    <t>ISRG UW Equity</t>
  </si>
  <si>
    <t>Intuitive Surgical Inc</t>
  </si>
  <si>
    <t>ISRG</t>
  </si>
  <si>
    <t>IT UN Equity</t>
  </si>
  <si>
    <t>Gartner Inc</t>
  </si>
  <si>
    <t>IT</t>
  </si>
  <si>
    <t>ITW UN Equity</t>
  </si>
  <si>
    <t>Illinois Tool Works Inc</t>
  </si>
  <si>
    <t>ITW</t>
  </si>
  <si>
    <t>IVZ UN Equity</t>
  </si>
  <si>
    <t>Invesco Ltd</t>
  </si>
  <si>
    <t>IVZ</t>
  </si>
  <si>
    <t>J UN Equity</t>
  </si>
  <si>
    <t>Jacobs Engineering Group Inc</t>
  </si>
  <si>
    <t>J</t>
  </si>
  <si>
    <t>JBHT UW Equity</t>
  </si>
  <si>
    <t>JB Hunt Transport Services Inc</t>
  </si>
  <si>
    <t>JBHT</t>
  </si>
  <si>
    <t>JCI UN Equity</t>
  </si>
  <si>
    <t>Johnson Controls International plc</t>
  </si>
  <si>
    <t>JCI</t>
  </si>
  <si>
    <t>JKHY UW Equity</t>
  </si>
  <si>
    <t>Jack Henry &amp; Associates Inc</t>
  </si>
  <si>
    <t>JKHY</t>
  </si>
  <si>
    <t>JNJ UN Equity</t>
  </si>
  <si>
    <t>Johnson &amp; Johnson</t>
  </si>
  <si>
    <t>JNJ</t>
  </si>
  <si>
    <t>JNPR UN Equity</t>
  </si>
  <si>
    <t>Juniper Networks Inc</t>
  </si>
  <si>
    <t>JNPR</t>
  </si>
  <si>
    <t>JPM UN Equity</t>
  </si>
  <si>
    <t>JPMorgan Chase &amp; Co</t>
  </si>
  <si>
    <t>JPM</t>
  </si>
  <si>
    <t>K UN Equity</t>
  </si>
  <si>
    <t>Kellogg Co</t>
  </si>
  <si>
    <t>KEY UN Equity</t>
  </si>
  <si>
    <t>KeyCorp</t>
  </si>
  <si>
    <t>KEY</t>
  </si>
  <si>
    <t>KEYS UN Equity</t>
  </si>
  <si>
    <t>Keysight Technologies Inc</t>
  </si>
  <si>
    <t>KHC UW Equity</t>
  </si>
  <si>
    <t>Kraft Heinz Co/The</t>
  </si>
  <si>
    <t>KHC</t>
  </si>
  <si>
    <t>KIM UN Equity</t>
  </si>
  <si>
    <t>Kimco Realty Corp</t>
  </si>
  <si>
    <t>KIM</t>
  </si>
  <si>
    <t>KLAC UW Equity</t>
  </si>
  <si>
    <t>KLA Corp</t>
  </si>
  <si>
    <t>KLAC</t>
  </si>
  <si>
    <t>KMB UN Equity</t>
  </si>
  <si>
    <t>Kimberly-Clark Corp</t>
  </si>
  <si>
    <t>KMB</t>
  </si>
  <si>
    <t>KMI UN Equity</t>
  </si>
  <si>
    <t>Kinder Morgan Inc</t>
  </si>
  <si>
    <t>KMI</t>
  </si>
  <si>
    <t>KMX UN Equity</t>
  </si>
  <si>
    <t>CarMax Inc</t>
  </si>
  <si>
    <t>KMX</t>
  </si>
  <si>
    <t>KO UN Equity</t>
  </si>
  <si>
    <t>Coca-Cola Co/The</t>
  </si>
  <si>
    <t>KO</t>
  </si>
  <si>
    <t>KR UN Equity</t>
  </si>
  <si>
    <t>Kroger Co/The</t>
  </si>
  <si>
    <t>KR</t>
  </si>
  <si>
    <t>KSS UN Equity</t>
  </si>
  <si>
    <t>Kohl's Corp</t>
  </si>
  <si>
    <t>KSS</t>
  </si>
  <si>
    <t>KSU UN Equity</t>
  </si>
  <si>
    <t>Kansas City Southern</t>
  </si>
  <si>
    <t>KSU</t>
  </si>
  <si>
    <t>L UN Equity</t>
  </si>
  <si>
    <t>Loews Corp</t>
  </si>
  <si>
    <t>L</t>
  </si>
  <si>
    <t>LB UN Equity</t>
  </si>
  <si>
    <t>L Brands Inc</t>
  </si>
  <si>
    <t>LB</t>
  </si>
  <si>
    <t>LDOS UN Equity</t>
  </si>
  <si>
    <t>Leidos Holdings Inc</t>
  </si>
  <si>
    <t>LDOS</t>
  </si>
  <si>
    <t>LEG UN Equity</t>
  </si>
  <si>
    <t>Leggett &amp; Platt Inc</t>
  </si>
  <si>
    <t>LEG</t>
  </si>
  <si>
    <t>LEN UN Equity</t>
  </si>
  <si>
    <t>Lennar Corp</t>
  </si>
  <si>
    <t>LEN</t>
  </si>
  <si>
    <t>LH UN Equity</t>
  </si>
  <si>
    <t>Laboratory Corp of America Holdings</t>
  </si>
  <si>
    <t>LH</t>
  </si>
  <si>
    <t>LHX UN Equity</t>
  </si>
  <si>
    <t>L3Harris Technologies Inc</t>
  </si>
  <si>
    <t>LHX</t>
  </si>
  <si>
    <t>LIN UN Equity</t>
  </si>
  <si>
    <t>Linde PLC</t>
  </si>
  <si>
    <t>LIN</t>
  </si>
  <si>
    <t>LKQ UW Equity</t>
  </si>
  <si>
    <t>LKQ Corp</t>
  </si>
  <si>
    <t>LKQ</t>
  </si>
  <si>
    <t>LLY UN Equity</t>
  </si>
  <si>
    <t>Eli Lilly and Co</t>
  </si>
  <si>
    <t>LMT UN Equity</t>
  </si>
  <si>
    <t>Lockheed Martin Corp</t>
  </si>
  <si>
    <t>LMT</t>
  </si>
  <si>
    <t>LNC UN Equity</t>
  </si>
  <si>
    <t>Lincoln National Corp</t>
  </si>
  <si>
    <t>LNC</t>
  </si>
  <si>
    <t>LNT UW Equity</t>
  </si>
  <si>
    <t>Alliant Energy Corp</t>
  </si>
  <si>
    <t>LNT</t>
  </si>
  <si>
    <t>LOW UN Equity</t>
  </si>
  <si>
    <t>Lowe's Cos Inc</t>
  </si>
  <si>
    <t>LOW</t>
  </si>
  <si>
    <t>LRCX UW Equity</t>
  </si>
  <si>
    <t>Lam Research Corp</t>
  </si>
  <si>
    <t>LRCX</t>
  </si>
  <si>
    <t>LUV UN Equity</t>
  </si>
  <si>
    <t>Southwest Airlines Co</t>
  </si>
  <si>
    <t>LUV</t>
  </si>
  <si>
    <t>LVS UN Equity</t>
  </si>
  <si>
    <t>Las Vegas Sands Corp</t>
  </si>
  <si>
    <t>LVS</t>
  </si>
  <si>
    <t>LW UN Equity</t>
  </si>
  <si>
    <t>Lamb Weston Holdings Inc</t>
  </si>
  <si>
    <t>LW</t>
  </si>
  <si>
    <t>LYB UN Equity</t>
  </si>
  <si>
    <t>LyondellBasell Industries NV</t>
  </si>
  <si>
    <t>LYB</t>
  </si>
  <si>
    <t>LYV UN Equity</t>
  </si>
  <si>
    <t>Live Nation Entertainment Inc</t>
  </si>
  <si>
    <t>LYV</t>
  </si>
  <si>
    <t>MA UN Equity</t>
  </si>
  <si>
    <t>Mastercard Inc</t>
  </si>
  <si>
    <t>MA</t>
  </si>
  <si>
    <t>MAA UN Equity</t>
  </si>
  <si>
    <t>Mid-America Apartment Communities Inc</t>
  </si>
  <si>
    <t>MAA</t>
  </si>
  <si>
    <t>MAR UW Equity</t>
  </si>
  <si>
    <t>Marriott International Inc/MD</t>
  </si>
  <si>
    <t>MAR</t>
  </si>
  <si>
    <t>MAS UN Equity</t>
  </si>
  <si>
    <t>Masco Corp</t>
  </si>
  <si>
    <t>MAS</t>
  </si>
  <si>
    <t>MCD UN Equity</t>
  </si>
  <si>
    <t>McDonald's Corp</t>
  </si>
  <si>
    <t>MCD</t>
  </si>
  <si>
    <t>MCHP UW Equity</t>
  </si>
  <si>
    <t>Microchip Technology Inc</t>
  </si>
  <si>
    <t>MCHP</t>
  </si>
  <si>
    <t>MCK UN Equity</t>
  </si>
  <si>
    <t>McKesson Corp</t>
  </si>
  <si>
    <t>MCK</t>
  </si>
  <si>
    <t>MCO UN Equity</t>
  </si>
  <si>
    <t>Moody's Corp</t>
  </si>
  <si>
    <t>MCO</t>
  </si>
  <si>
    <t>MDLZ UW Equity</t>
  </si>
  <si>
    <t>Mondelez International Inc</t>
  </si>
  <si>
    <t>MDLZ</t>
  </si>
  <si>
    <t>MDT UN Equity</t>
  </si>
  <si>
    <t>Medtronic PLC</t>
  </si>
  <si>
    <t>MDT</t>
  </si>
  <si>
    <t>MET UN Equity</t>
  </si>
  <si>
    <t>MetLife Inc</t>
  </si>
  <si>
    <t>MET</t>
  </si>
  <si>
    <t>MGM UN Equity</t>
  </si>
  <si>
    <t>MGM Resorts International</t>
  </si>
  <si>
    <t>MGM</t>
  </si>
  <si>
    <t>MHK UN Equity</t>
  </si>
  <si>
    <t>Mohawk Industries Inc</t>
  </si>
  <si>
    <t>MHK</t>
  </si>
  <si>
    <t>MKC UN Equity</t>
  </si>
  <si>
    <t>McCormick &amp; Co Inc/MD</t>
  </si>
  <si>
    <t>MKC</t>
  </si>
  <si>
    <t>MKTX UW Equity</t>
  </si>
  <si>
    <t>MarketAxess Holdings Inc</t>
  </si>
  <si>
    <t>MKTX</t>
  </si>
  <si>
    <t>MLM UN Equity</t>
  </si>
  <si>
    <t>Martin Marietta Materials Inc</t>
  </si>
  <si>
    <t>MLM</t>
  </si>
  <si>
    <t>MMC UN Equity</t>
  </si>
  <si>
    <t>Marsh &amp; McLennan Cos Inc</t>
  </si>
  <si>
    <t>MMC</t>
  </si>
  <si>
    <t>MMM UN Equity</t>
  </si>
  <si>
    <t>3M Co</t>
  </si>
  <si>
    <t>MMM</t>
  </si>
  <si>
    <t>MNST UW Equity</t>
  </si>
  <si>
    <t>Monster Beverage Corp</t>
  </si>
  <si>
    <t>MNST</t>
  </si>
  <si>
    <t>MO UN Equity</t>
  </si>
  <si>
    <t>Altria Group Inc</t>
  </si>
  <si>
    <t>MOS UN Equity</t>
  </si>
  <si>
    <t>Mosaic Co/The</t>
  </si>
  <si>
    <t>MOS</t>
  </si>
  <si>
    <t>MPC UN Equity</t>
  </si>
  <si>
    <t>Marathon Petroleum Corp</t>
  </si>
  <si>
    <t>MPC</t>
  </si>
  <si>
    <t>MRK UN Equity</t>
  </si>
  <si>
    <t>Merck &amp; Co Inc</t>
  </si>
  <si>
    <t>MRK</t>
  </si>
  <si>
    <t>MRO UN Equity</t>
  </si>
  <si>
    <t>Marathon Oil Corp</t>
  </si>
  <si>
    <t>MRO</t>
  </si>
  <si>
    <t>MS UN Equity</t>
  </si>
  <si>
    <t>Morgan Stanley</t>
  </si>
  <si>
    <t>MS</t>
  </si>
  <si>
    <t>MSCI UN Equity</t>
  </si>
  <si>
    <t>MSCI Inc</t>
  </si>
  <si>
    <t>MSCI</t>
  </si>
  <si>
    <t>MSFT UW Equity</t>
  </si>
  <si>
    <t>Microsoft Corp</t>
  </si>
  <si>
    <t>MSFT</t>
  </si>
  <si>
    <t>MSI UN Equity</t>
  </si>
  <si>
    <t>Motorola Solutions Inc</t>
  </si>
  <si>
    <t>MSI</t>
  </si>
  <si>
    <t>MTB UN Equity</t>
  </si>
  <si>
    <t>M&amp;T Bank Corp</t>
  </si>
  <si>
    <t>MTB</t>
  </si>
  <si>
    <t>MTD UN Equity</t>
  </si>
  <si>
    <t>Mettler-Toledo International Inc</t>
  </si>
  <si>
    <t>MTD</t>
  </si>
  <si>
    <t>MU UW Equity</t>
  </si>
  <si>
    <t>Micron Technology Inc</t>
  </si>
  <si>
    <t>MU</t>
  </si>
  <si>
    <t>MXIM UW Equity</t>
  </si>
  <si>
    <t>Maxim Integrated Products Inc</t>
  </si>
  <si>
    <t>MXIM</t>
  </si>
  <si>
    <t>MYL UW Equity</t>
  </si>
  <si>
    <t>Mylan NV</t>
  </si>
  <si>
    <t>MYL</t>
  </si>
  <si>
    <t>NBL UW Equity</t>
  </si>
  <si>
    <t>Noble Energy Inc</t>
  </si>
  <si>
    <t>NBL</t>
  </si>
  <si>
    <t>NCLH UN Equity</t>
  </si>
  <si>
    <t>Norwegian Cruise Line Holdings Ltd</t>
  </si>
  <si>
    <t>NCLH</t>
  </si>
  <si>
    <t>NDAQ UW Equity</t>
  </si>
  <si>
    <t>Nasdaq Inc</t>
  </si>
  <si>
    <t>NDAQ</t>
  </si>
  <si>
    <t>NEE UN Equity</t>
  </si>
  <si>
    <t>NextEra Energy Inc</t>
  </si>
  <si>
    <t>NEM UN Equity</t>
  </si>
  <si>
    <t>Newmont Corp</t>
  </si>
  <si>
    <t>NEM</t>
  </si>
  <si>
    <t>NFLX UW Equity</t>
  </si>
  <si>
    <t>Netflix Inc</t>
  </si>
  <si>
    <t>NFLX</t>
  </si>
  <si>
    <t>NI UN Equity</t>
  </si>
  <si>
    <t>NiSource Inc</t>
  </si>
  <si>
    <t>NKE UN Equity</t>
  </si>
  <si>
    <t>NIKE Inc</t>
  </si>
  <si>
    <t>NKE</t>
  </si>
  <si>
    <t>NLOK UW Equity</t>
  </si>
  <si>
    <t>NortonLifeLock Inc</t>
  </si>
  <si>
    <t>NLOK</t>
  </si>
  <si>
    <t>NLSN UN Equity</t>
  </si>
  <si>
    <t>Nielsen Holdings PLC</t>
  </si>
  <si>
    <t>NLSN</t>
  </si>
  <si>
    <t>NOC UN Equity</t>
  </si>
  <si>
    <t>Northrop Grumman Corp</t>
  </si>
  <si>
    <t>NOC</t>
  </si>
  <si>
    <t>NOV UN Equity</t>
  </si>
  <si>
    <t>National Oilwell Varco Inc</t>
  </si>
  <si>
    <t>NOV</t>
  </si>
  <si>
    <t>NOW UN Equity</t>
  </si>
  <si>
    <t>ServiceNow Inc</t>
  </si>
  <si>
    <t>NOW</t>
  </si>
  <si>
    <t>NRG UN Equity</t>
  </si>
  <si>
    <t>NRG Energy Inc</t>
  </si>
  <si>
    <t>NSC UN Equity</t>
  </si>
  <si>
    <t>Norfolk Southern Corp</t>
  </si>
  <si>
    <t>NSC</t>
  </si>
  <si>
    <t>NTAP UW Equity</t>
  </si>
  <si>
    <t>NetApp Inc</t>
  </si>
  <si>
    <t>NTAP</t>
  </si>
  <si>
    <t>NTRS UW Equity</t>
  </si>
  <si>
    <t>Northern Trust Corp</t>
  </si>
  <si>
    <t>NTRS</t>
  </si>
  <si>
    <t>NUE UN Equity</t>
  </si>
  <si>
    <t>Nucor Corp</t>
  </si>
  <si>
    <t>NUE</t>
  </si>
  <si>
    <t>NVDA UW Equity</t>
  </si>
  <si>
    <t>NVIDIA Corp</t>
  </si>
  <si>
    <t>NVDA</t>
  </si>
  <si>
    <t>NVR UN Equity</t>
  </si>
  <si>
    <t>NVR Inc</t>
  </si>
  <si>
    <t>NVR</t>
  </si>
  <si>
    <t>NWL UW Equity</t>
  </si>
  <si>
    <t>Newell Brands Inc</t>
  </si>
  <si>
    <t>NWL</t>
  </si>
  <si>
    <t>NWSA UW Equity</t>
  </si>
  <si>
    <t>News Corp</t>
  </si>
  <si>
    <t>NWSA</t>
  </si>
  <si>
    <t>O UN Equity</t>
  </si>
  <si>
    <t>Realty Income Corp</t>
  </si>
  <si>
    <t>O</t>
  </si>
  <si>
    <t>ODFL UW Equity</t>
  </si>
  <si>
    <t>Old Dominion Freight Line Inc</t>
  </si>
  <si>
    <t>ODFL</t>
  </si>
  <si>
    <t>OKE UN Equity</t>
  </si>
  <si>
    <t>ONEOK Inc</t>
  </si>
  <si>
    <t>OKE</t>
  </si>
  <si>
    <t>OMC UN Equity</t>
  </si>
  <si>
    <t>Omnicom Group Inc</t>
  </si>
  <si>
    <t>OMC</t>
  </si>
  <si>
    <t>ORCL UN Equity</t>
  </si>
  <si>
    <t>Oracle Corp</t>
  </si>
  <si>
    <t>ORCL</t>
  </si>
  <si>
    <t>ORLY UW Equity</t>
  </si>
  <si>
    <t>O'Reilly Automotive Inc</t>
  </si>
  <si>
    <t>ORLY</t>
  </si>
  <si>
    <t>OTIS UN Equity</t>
  </si>
  <si>
    <t>Otis Worldwide Corp</t>
  </si>
  <si>
    <t>OTIS</t>
  </si>
  <si>
    <t>OXY UN Equity</t>
  </si>
  <si>
    <t>Occidental Petroleum Corp</t>
  </si>
  <si>
    <t>OXY</t>
  </si>
  <si>
    <t>PAYC UN Equity</t>
  </si>
  <si>
    <t>Paycom Software Inc</t>
  </si>
  <si>
    <t>PAYC</t>
  </si>
  <si>
    <t>PAYX UW Equity</t>
  </si>
  <si>
    <t>Paychex Inc</t>
  </si>
  <si>
    <t>PAYX</t>
  </si>
  <si>
    <t>PBCT UW Equity</t>
  </si>
  <si>
    <t>People's United Financial Inc</t>
  </si>
  <si>
    <t>PBCT</t>
  </si>
  <si>
    <t>PCAR UW Equity</t>
  </si>
  <si>
    <t>PACCAR Inc</t>
  </si>
  <si>
    <t>PCAR</t>
  </si>
  <si>
    <t>PEAK UN Equity</t>
  </si>
  <si>
    <t>Healthpeak Properties Inc</t>
  </si>
  <si>
    <t>PEAK</t>
  </si>
  <si>
    <t>PEG UN Equity</t>
  </si>
  <si>
    <t>Public Service Enterprise Group Inc</t>
  </si>
  <si>
    <t>PEP UW Equity</t>
  </si>
  <si>
    <t>PepsiCo Inc</t>
  </si>
  <si>
    <t>PEP</t>
  </si>
  <si>
    <t>PFE UN Equity</t>
  </si>
  <si>
    <t>Pfizer Inc</t>
  </si>
  <si>
    <t>PFE</t>
  </si>
  <si>
    <t>PFG UW Equity</t>
  </si>
  <si>
    <t>Principal Financial Group Inc</t>
  </si>
  <si>
    <t>PFG</t>
  </si>
  <si>
    <t>PG UN Equity</t>
  </si>
  <si>
    <t>Procter &amp; Gamble Co/The</t>
  </si>
  <si>
    <t>PG</t>
  </si>
  <si>
    <t>PGR UN Equity</t>
  </si>
  <si>
    <t>Progressive Corp/The</t>
  </si>
  <si>
    <t>PGR</t>
  </si>
  <si>
    <t>PH UN Equity</t>
  </si>
  <si>
    <t>Parker-Hannifin Corp</t>
  </si>
  <si>
    <t>PH</t>
  </si>
  <si>
    <t>PHM UN Equity</t>
  </si>
  <si>
    <t>PulteGroup Inc</t>
  </si>
  <si>
    <t>PHM</t>
  </si>
  <si>
    <t>PKG UN Equity</t>
  </si>
  <si>
    <t>Packaging Corp of America</t>
  </si>
  <si>
    <t>PKG</t>
  </si>
  <si>
    <t>PKI UN Equity</t>
  </si>
  <si>
    <t>PerkinElmer Inc</t>
  </si>
  <si>
    <t>PKI</t>
  </si>
  <si>
    <t>PLD UN Equity</t>
  </si>
  <si>
    <t>Prologis Inc</t>
  </si>
  <si>
    <t>PLD</t>
  </si>
  <si>
    <t>PM UN Equity</t>
  </si>
  <si>
    <t>Philip Morris International Inc</t>
  </si>
  <si>
    <t>PM</t>
  </si>
  <si>
    <t>PNC UN Equity</t>
  </si>
  <si>
    <t>PNC Financial Services Group Inc/The</t>
  </si>
  <si>
    <t>PNC</t>
  </si>
  <si>
    <t>PNR UN Equity</t>
  </si>
  <si>
    <t>Pentair PLC</t>
  </si>
  <si>
    <t>PNR</t>
  </si>
  <si>
    <t>PNW UN Equity</t>
  </si>
  <si>
    <t>Pinnacle West Capital Corp</t>
  </si>
  <si>
    <t>PPG UN Equity</t>
  </si>
  <si>
    <t>PPG Industries Inc</t>
  </si>
  <si>
    <t>PPG</t>
  </si>
  <si>
    <t>PPL UN Equity</t>
  </si>
  <si>
    <t>PPL Corp</t>
  </si>
  <si>
    <t>PRGO UN Equity</t>
  </si>
  <si>
    <t>Perrigo Co PLC</t>
  </si>
  <si>
    <t>PRGO</t>
  </si>
  <si>
    <t>PRU UN Equity</t>
  </si>
  <si>
    <t>Prudential Financial Inc</t>
  </si>
  <si>
    <t>PRU</t>
  </si>
  <si>
    <t>PSA UN Equity</t>
  </si>
  <si>
    <t>Public Storage</t>
  </si>
  <si>
    <t>PSA</t>
  </si>
  <si>
    <t>PSX UN Equity</t>
  </si>
  <si>
    <t>Phillips 66</t>
  </si>
  <si>
    <t>PSX</t>
  </si>
  <si>
    <t>PVH UN Equity</t>
  </si>
  <si>
    <t>PVH Corp</t>
  </si>
  <si>
    <t>PVH</t>
  </si>
  <si>
    <t>PWR UN Equity</t>
  </si>
  <si>
    <t>Quanta Services Inc</t>
  </si>
  <si>
    <t>PWR</t>
  </si>
  <si>
    <t>PXD UN Equity</t>
  </si>
  <si>
    <t>Pioneer Natural Resources Co</t>
  </si>
  <si>
    <t>PXD</t>
  </si>
  <si>
    <t>PYPL UW Equity</t>
  </si>
  <si>
    <t>PayPal Holdings Inc</t>
  </si>
  <si>
    <t>PYPL</t>
  </si>
  <si>
    <t>QCOM UW Equity</t>
  </si>
  <si>
    <t>QUALCOMM Inc</t>
  </si>
  <si>
    <t>QCOM</t>
  </si>
  <si>
    <t>QRVO UW Equity</t>
  </si>
  <si>
    <t>Qorvo Inc</t>
  </si>
  <si>
    <t>QRVO</t>
  </si>
  <si>
    <t>RCL UN Equity</t>
  </si>
  <si>
    <t>Royal Caribbean Cruises Ltd</t>
  </si>
  <si>
    <t>RCL</t>
  </si>
  <si>
    <t>RE UN Equity</t>
  </si>
  <si>
    <t>Everest Re Group Ltd</t>
  </si>
  <si>
    <t>RE</t>
  </si>
  <si>
    <t>REG UW Equity</t>
  </si>
  <si>
    <t>Regency Centers Corp</t>
  </si>
  <si>
    <t>REG</t>
  </si>
  <si>
    <t>REGN UW Equity</t>
  </si>
  <si>
    <t>Regeneron Pharmaceuticals Inc</t>
  </si>
  <si>
    <t>REGN</t>
  </si>
  <si>
    <t>RF UN Equity</t>
  </si>
  <si>
    <t>Regions Financial Corp</t>
  </si>
  <si>
    <t>RF</t>
  </si>
  <si>
    <t>RHI UN Equity</t>
  </si>
  <si>
    <t>Robert Half International Inc</t>
  </si>
  <si>
    <t>RHI</t>
  </si>
  <si>
    <t>RJF UN Equity</t>
  </si>
  <si>
    <t>Raymond James Financial Inc</t>
  </si>
  <si>
    <t>RJF</t>
  </si>
  <si>
    <t>RL UN Equity</t>
  </si>
  <si>
    <t>Ralph Lauren Corp</t>
  </si>
  <si>
    <t>RL</t>
  </si>
  <si>
    <t>RMD UN Equity</t>
  </si>
  <si>
    <t>ResMed Inc</t>
  </si>
  <si>
    <t>RMD</t>
  </si>
  <si>
    <t>ROK UN Equity</t>
  </si>
  <si>
    <t>Rockwell Automation Inc</t>
  </si>
  <si>
    <t>ROK</t>
  </si>
  <si>
    <t>ROL UN Equity</t>
  </si>
  <si>
    <t>Rollins Inc</t>
  </si>
  <si>
    <t>ROL</t>
  </si>
  <si>
    <t>ROP UN Equity</t>
  </si>
  <si>
    <t>Roper Technologies Inc</t>
  </si>
  <si>
    <t>ROP</t>
  </si>
  <si>
    <t>ROST UW Equity</t>
  </si>
  <si>
    <t>Ross Stores Inc</t>
  </si>
  <si>
    <t>ROST</t>
  </si>
  <si>
    <t>RSG UN Equity</t>
  </si>
  <si>
    <t>Republic Services Inc</t>
  </si>
  <si>
    <t>RSG</t>
  </si>
  <si>
    <t>RTX UN Equity</t>
  </si>
  <si>
    <t>Raytheon Technologies Corp</t>
  </si>
  <si>
    <t>RTX</t>
  </si>
  <si>
    <t>SBAC UW Equity</t>
  </si>
  <si>
    <t>SBA Communications Corp</t>
  </si>
  <si>
    <t>SBAC</t>
  </si>
  <si>
    <t>SBUX UW Equity</t>
  </si>
  <si>
    <t>Starbucks Corp</t>
  </si>
  <si>
    <t>SBUX</t>
  </si>
  <si>
    <t>SCHW UN Equity</t>
  </si>
  <si>
    <t>Charles Schwab Corp/The</t>
  </si>
  <si>
    <t>SCHW</t>
  </si>
  <si>
    <t>SEE UN Equity</t>
  </si>
  <si>
    <t>Sealed Air Corp</t>
  </si>
  <si>
    <t>SEE</t>
  </si>
  <si>
    <t>SHW UN Equity</t>
  </si>
  <si>
    <t>Sherwin-Williams Co/The</t>
  </si>
  <si>
    <t>SHW</t>
  </si>
  <si>
    <t>SIVB UW Equity</t>
  </si>
  <si>
    <t>SVB Financial Group</t>
  </si>
  <si>
    <t>SIVB</t>
  </si>
  <si>
    <t>SJM UN Equity</t>
  </si>
  <si>
    <t>J M Smucker Co/The</t>
  </si>
  <si>
    <t>SLB UN Equity</t>
  </si>
  <si>
    <t>Schlumberger NV</t>
  </si>
  <si>
    <t>SLB</t>
  </si>
  <si>
    <t>SLG UN Equity</t>
  </si>
  <si>
    <t>SL Green Realty Corp</t>
  </si>
  <si>
    <t>SLG</t>
  </si>
  <si>
    <t>SNA UN Equity</t>
  </si>
  <si>
    <t>Snap-on Inc</t>
  </si>
  <si>
    <t>SNA</t>
  </si>
  <si>
    <t>SNPS UW Equity</t>
  </si>
  <si>
    <t>Synopsys Inc</t>
  </si>
  <si>
    <t>SNPS</t>
  </si>
  <si>
    <t>SO UN Equity</t>
  </si>
  <si>
    <t>Southern Co/The</t>
  </si>
  <si>
    <t>SPG UN Equity</t>
  </si>
  <si>
    <t>Simon Property Group Inc</t>
  </si>
  <si>
    <t>SPG</t>
  </si>
  <si>
    <t>SPGI UN Equity</t>
  </si>
  <si>
    <t>S&amp;P Global Inc</t>
  </si>
  <si>
    <t>SPGI</t>
  </si>
  <si>
    <t>SRE UN Equity</t>
  </si>
  <si>
    <t>Sempra Energy</t>
  </si>
  <si>
    <t>STE UN Equity</t>
  </si>
  <si>
    <t>STERIS PLC</t>
  </si>
  <si>
    <t>STE</t>
  </si>
  <si>
    <t>STT UN Equity</t>
  </si>
  <si>
    <t>State Street Corp</t>
  </si>
  <si>
    <t>STT</t>
  </si>
  <si>
    <t>STX UW Equity</t>
  </si>
  <si>
    <t>Seagate Technology PLC</t>
  </si>
  <si>
    <t>STX</t>
  </si>
  <si>
    <t>STZ UN Equity</t>
  </si>
  <si>
    <t>Constellation Brands Inc</t>
  </si>
  <si>
    <t>STZ</t>
  </si>
  <si>
    <t>SWK UN Equity</t>
  </si>
  <si>
    <t>Stanley Black &amp; Decker Inc</t>
  </si>
  <si>
    <t>SWK</t>
  </si>
  <si>
    <t>SWKS UW Equity</t>
  </si>
  <si>
    <t>Skyworks Solutions Inc</t>
  </si>
  <si>
    <t>SWKS</t>
  </si>
  <si>
    <t>SYF UN Equity</t>
  </si>
  <si>
    <t>Synchrony Financial</t>
  </si>
  <si>
    <t>SYF</t>
  </si>
  <si>
    <t>SYK UN Equity</t>
  </si>
  <si>
    <t>Stryker Corp</t>
  </si>
  <si>
    <t>SYK</t>
  </si>
  <si>
    <t>SYY UN Equity</t>
  </si>
  <si>
    <t>Sysco Corp</t>
  </si>
  <si>
    <t>SYY</t>
  </si>
  <si>
    <t>T UN Equity</t>
  </si>
  <si>
    <t>AT&amp;T Inc</t>
  </si>
  <si>
    <t>T</t>
  </si>
  <si>
    <t>TAP UN Equity</t>
  </si>
  <si>
    <t>Molson Coors Beverage Co</t>
  </si>
  <si>
    <t>TAP</t>
  </si>
  <si>
    <t>TDG UN Equity</t>
  </si>
  <si>
    <t>TransDigm Group Inc</t>
  </si>
  <si>
    <t>TDG</t>
  </si>
  <si>
    <t>TDY UN Equity</t>
  </si>
  <si>
    <t>Teledyne Technologies Inc</t>
  </si>
  <si>
    <t>TDY</t>
  </si>
  <si>
    <t>TEL UN Equity</t>
  </si>
  <si>
    <t>TE Connectivity Ltd</t>
  </si>
  <si>
    <t>TEL</t>
  </si>
  <si>
    <t>TFC UN Equity</t>
  </si>
  <si>
    <t>Truist Financial Corp</t>
  </si>
  <si>
    <t>TFC</t>
  </si>
  <si>
    <t>TFX UN Equity</t>
  </si>
  <si>
    <t>Teleflex Inc</t>
  </si>
  <si>
    <t>TFX</t>
  </si>
  <si>
    <t>TGT UN Equity</t>
  </si>
  <si>
    <t>Target Corp</t>
  </si>
  <si>
    <t>TGT</t>
  </si>
  <si>
    <t>TIF UN Equity</t>
  </si>
  <si>
    <t>Tiffany &amp; Co</t>
  </si>
  <si>
    <t>TIF</t>
  </si>
  <si>
    <t>TJX UN Equity</t>
  </si>
  <si>
    <t>TJX Cos Inc/The</t>
  </si>
  <si>
    <t>TJX</t>
  </si>
  <si>
    <t>TMO UN Equity</t>
  </si>
  <si>
    <t>Thermo Fisher Scientific Inc</t>
  </si>
  <si>
    <t>TMO</t>
  </si>
  <si>
    <t>TMUS UW Equity</t>
  </si>
  <si>
    <t>T-Mobile US Inc</t>
  </si>
  <si>
    <t>TMUS</t>
  </si>
  <si>
    <t>TPR UN Equity</t>
  </si>
  <si>
    <t>Tapestry Inc</t>
  </si>
  <si>
    <t>TPR</t>
  </si>
  <si>
    <t>TROW UW Equity</t>
  </si>
  <si>
    <t>T Rowe Price Group Inc</t>
  </si>
  <si>
    <t>TROW</t>
  </si>
  <si>
    <t>TRV UN Equity</t>
  </si>
  <si>
    <t>Travelers Cos Inc/The</t>
  </si>
  <si>
    <t>TRV</t>
  </si>
  <si>
    <t>TSCO UW Equity</t>
  </si>
  <si>
    <t>Tractor Supply Co</t>
  </si>
  <si>
    <t>TSCO</t>
  </si>
  <si>
    <t>TSN UN Equity</t>
  </si>
  <si>
    <t>Tyson Foods Inc</t>
  </si>
  <si>
    <t>TSN</t>
  </si>
  <si>
    <t>TT UN Equity</t>
  </si>
  <si>
    <t>Trane Technologies PLC</t>
  </si>
  <si>
    <t>TT</t>
  </si>
  <si>
    <t>TTWO UW Equity</t>
  </si>
  <si>
    <t>Take-Two Interactive Software Inc</t>
  </si>
  <si>
    <t>TTWO</t>
  </si>
  <si>
    <t>TWTR UN Equity</t>
  </si>
  <si>
    <t>Twitter Inc</t>
  </si>
  <si>
    <t>TWTR</t>
  </si>
  <si>
    <t>TXN UW Equity</t>
  </si>
  <si>
    <t>Texas Instruments Inc</t>
  </si>
  <si>
    <t>TXN</t>
  </si>
  <si>
    <t>TXT UN Equity</t>
  </si>
  <si>
    <t>Textron Inc</t>
  </si>
  <si>
    <t>TXT</t>
  </si>
  <si>
    <t>TYL UN Equity</t>
  </si>
  <si>
    <t>Tyler Technologies Inc</t>
  </si>
  <si>
    <t>UAA UN Equity</t>
  </si>
  <si>
    <t>Under Armour Inc</t>
  </si>
  <si>
    <t>UAA</t>
  </si>
  <si>
    <t>UAL UW Equity</t>
  </si>
  <si>
    <t>United Airlines Holdings Inc</t>
  </si>
  <si>
    <t>UAL</t>
  </si>
  <si>
    <t>UDR UN Equity</t>
  </si>
  <si>
    <t>UDR Inc</t>
  </si>
  <si>
    <t>UDR</t>
  </si>
  <si>
    <t>UHS UN Equity</t>
  </si>
  <si>
    <t>Universal Health Services Inc</t>
  </si>
  <si>
    <t>UHS</t>
  </si>
  <si>
    <t>ULTA UW Equity</t>
  </si>
  <si>
    <t>Ulta Beauty Inc</t>
  </si>
  <si>
    <t>ULTA</t>
  </si>
  <si>
    <t>UNH UN Equity</t>
  </si>
  <si>
    <t>UnitedHealth Group Inc</t>
  </si>
  <si>
    <t>UNH</t>
  </si>
  <si>
    <t>UNM UN Equity</t>
  </si>
  <si>
    <t>Unum Group</t>
  </si>
  <si>
    <t>UNM</t>
  </si>
  <si>
    <t>UNP UN Equity</t>
  </si>
  <si>
    <t>Union Pacific Corp</t>
  </si>
  <si>
    <t>UNP</t>
  </si>
  <si>
    <t>UPS UN Equity</t>
  </si>
  <si>
    <t>United Parcel Service Inc</t>
  </si>
  <si>
    <t>UPS</t>
  </si>
  <si>
    <t>URI UN Equity</t>
  </si>
  <si>
    <t>United Rentals Inc</t>
  </si>
  <si>
    <t>URI</t>
  </si>
  <si>
    <t>USB UN Equity</t>
  </si>
  <si>
    <t>US Bancorp</t>
  </si>
  <si>
    <t>USB</t>
  </si>
  <si>
    <t>V UN Equity</t>
  </si>
  <si>
    <t>Visa Inc</t>
  </si>
  <si>
    <t>V</t>
  </si>
  <si>
    <t>VAR UN Equity</t>
  </si>
  <si>
    <t>Varian Medical Systems Inc</t>
  </si>
  <si>
    <t>VAR</t>
  </si>
  <si>
    <t>VFC UN Equity</t>
  </si>
  <si>
    <t>VF Corp</t>
  </si>
  <si>
    <t>VFC</t>
  </si>
  <si>
    <t>VIAC UW Equity</t>
  </si>
  <si>
    <t>ViacomCBS Inc</t>
  </si>
  <si>
    <t>VIAC</t>
  </si>
  <si>
    <t>VLO UN Equity</t>
  </si>
  <si>
    <t>Valero Energy Corp</t>
  </si>
  <si>
    <t>VLO</t>
  </si>
  <si>
    <t>VMC UN Equity</t>
  </si>
  <si>
    <t>Vulcan Materials Co</t>
  </si>
  <si>
    <t>VMC</t>
  </si>
  <si>
    <t>VNO UN Equity</t>
  </si>
  <si>
    <t>Vornado Realty Trust</t>
  </si>
  <si>
    <t>VNO</t>
  </si>
  <si>
    <t>VRSK UW Equity</t>
  </si>
  <si>
    <t>Verisk Analytics Inc</t>
  </si>
  <si>
    <t>VRSK</t>
  </si>
  <si>
    <t>VRSN UW Equity</t>
  </si>
  <si>
    <t>VeriSign Inc</t>
  </si>
  <si>
    <t>VRSN</t>
  </si>
  <si>
    <t>VRTX UW Equity</t>
  </si>
  <si>
    <t>Vertex Pharmaceuticals Inc</t>
  </si>
  <si>
    <t>VRTX</t>
  </si>
  <si>
    <t>VTR UN Equity</t>
  </si>
  <si>
    <t>Ventas Inc</t>
  </si>
  <si>
    <t>VTR</t>
  </si>
  <si>
    <t>VZ UN Equity</t>
  </si>
  <si>
    <t>Verizon Communications Inc</t>
  </si>
  <si>
    <t>VZ</t>
  </si>
  <si>
    <t>WAB UN Equity</t>
  </si>
  <si>
    <t>Westinghouse Air Brake Technologies Corp</t>
  </si>
  <si>
    <t>WAB</t>
  </si>
  <si>
    <t>WAT UN Equity</t>
  </si>
  <si>
    <t>Waters Corp</t>
  </si>
  <si>
    <t>WAT</t>
  </si>
  <si>
    <t>WBA UW Equity</t>
  </si>
  <si>
    <t>Walgreens Boots Alliance Inc</t>
  </si>
  <si>
    <t>WDC UW Equity</t>
  </si>
  <si>
    <t>Western Digital Corp</t>
  </si>
  <si>
    <t>WDC</t>
  </si>
  <si>
    <t>WEC UN Equity</t>
  </si>
  <si>
    <t>WEC Energy Group Inc</t>
  </si>
  <si>
    <t>WELL UN Equity</t>
  </si>
  <si>
    <t>Welltower Inc</t>
  </si>
  <si>
    <t>WELL</t>
  </si>
  <si>
    <t>WFC UN Equity</t>
  </si>
  <si>
    <t>Wells Fargo &amp; Co</t>
  </si>
  <si>
    <t>WFC</t>
  </si>
  <si>
    <t>WHR UN Equity</t>
  </si>
  <si>
    <t>Whirlpool Corp</t>
  </si>
  <si>
    <t>WHR</t>
  </si>
  <si>
    <t>WLTW UW Equity</t>
  </si>
  <si>
    <t>Willis Towers Watson PLC</t>
  </si>
  <si>
    <t>WLTW</t>
  </si>
  <si>
    <t>WM UN Equity</t>
  </si>
  <si>
    <t>Waste Management Inc</t>
  </si>
  <si>
    <t>WM</t>
  </si>
  <si>
    <t>WMB UN Equity</t>
  </si>
  <si>
    <t>Williams Cos Inc/The</t>
  </si>
  <si>
    <t>WMB</t>
  </si>
  <si>
    <t>WMT UN Equity</t>
  </si>
  <si>
    <t>Walmart Inc</t>
  </si>
  <si>
    <t>WMT</t>
  </si>
  <si>
    <t>WRB UN Equity</t>
  </si>
  <si>
    <t>W R Berkley Corp</t>
  </si>
  <si>
    <t>WRB</t>
  </si>
  <si>
    <t>WRK UN Equity</t>
  </si>
  <si>
    <t>Westrock Co</t>
  </si>
  <si>
    <t>WRK</t>
  </si>
  <si>
    <t>WST UN Equity</t>
  </si>
  <si>
    <t>West Pharmaceutical Services Inc</t>
  </si>
  <si>
    <t>WST</t>
  </si>
  <si>
    <t>WU UN Equity</t>
  </si>
  <si>
    <t>Western Union Co/The</t>
  </si>
  <si>
    <t>WU</t>
  </si>
  <si>
    <t>WY UN Equity</t>
  </si>
  <si>
    <t>Weyerhaeuser Co</t>
  </si>
  <si>
    <t>WY</t>
  </si>
  <si>
    <t>WYNN UW Equity</t>
  </si>
  <si>
    <t>Wynn Resorts Ltd</t>
  </si>
  <si>
    <t>WYNN</t>
  </si>
  <si>
    <t>XEL UW Equity</t>
  </si>
  <si>
    <t>Xcel Energy Inc</t>
  </si>
  <si>
    <t>XLNX UW Equity</t>
  </si>
  <si>
    <t>Xilinx Inc</t>
  </si>
  <si>
    <t>XLNX</t>
  </si>
  <si>
    <t>XOM UN Equity</t>
  </si>
  <si>
    <t>Exxon Mobil Corp</t>
  </si>
  <si>
    <t>XOM</t>
  </si>
  <si>
    <t>XRAY UW Equity</t>
  </si>
  <si>
    <t>DENTSPLY SIRONA Inc</t>
  </si>
  <si>
    <t>XRAY</t>
  </si>
  <si>
    <t>XRX UN Equity</t>
  </si>
  <si>
    <t>Xerox Holdings Corp</t>
  </si>
  <si>
    <t>XRX</t>
  </si>
  <si>
    <t>XYL UN Equity</t>
  </si>
  <si>
    <t>Xylem Inc/NY</t>
  </si>
  <si>
    <t>XYL</t>
  </si>
  <si>
    <t>YUM UN Equity</t>
  </si>
  <si>
    <t>Yum! Brands Inc</t>
  </si>
  <si>
    <t>YUM</t>
  </si>
  <si>
    <t>ZBH UN Equity</t>
  </si>
  <si>
    <t>Zimmer Biomet Holdings Inc</t>
  </si>
  <si>
    <t>ZBH</t>
  </si>
  <si>
    <t>ZBRA UW Equity</t>
  </si>
  <si>
    <t>Zebra Technologies Corp</t>
  </si>
  <si>
    <t>ZBRA</t>
  </si>
  <si>
    <t>ZION UW Equity</t>
  </si>
  <si>
    <t>Zions Bancorp NA</t>
  </si>
  <si>
    <t>ZION</t>
  </si>
  <si>
    <t>ZTS UN Equity</t>
  </si>
  <si>
    <t>Zoetis Inc</t>
  </si>
  <si>
    <t>ZTS</t>
  </si>
  <si>
    <t>Total Market Capitalization:</t>
  </si>
  <si>
    <t>S&amp;P 500 Est. Required Market Return</t>
  </si>
  <si>
    <t>S&amp;P 500</t>
  </si>
  <si>
    <t>Market Capitalization</t>
  </si>
  <si>
    <t>Dividend Yield</t>
  </si>
  <si>
    <t>Projected EPS
Growth</t>
  </si>
  <si>
    <t>Weighted DCF</t>
  </si>
  <si>
    <t>-</t>
  </si>
  <si>
    <t>Mkt Cap</t>
  </si>
  <si>
    <t>Div Yield</t>
  </si>
  <si>
    <t>LT EPS Growth</t>
  </si>
  <si>
    <t>DCF</t>
  </si>
  <si>
    <t>% Total Mkt Cap</t>
  </si>
  <si>
    <t>Wgtd DCF</t>
  </si>
  <si>
    <t>AES Corp/VA</t>
  </si>
  <si>
    <t>Input Date:</t>
  </si>
  <si>
    <t>(ROE model)</t>
  </si>
  <si>
    <t>SUMMARY OUTPUT</t>
  </si>
  <si>
    <t>User:</t>
  </si>
  <si>
    <t>(CPU title)</t>
  </si>
  <si>
    <t>Regression Statistics</t>
  </si>
  <si>
    <t>Market Return</t>
  </si>
  <si>
    <t>S&amp;P Return</t>
  </si>
  <si>
    <t>Ibbot LT RF</t>
  </si>
  <si>
    <t>Aaa Corp</t>
  </si>
  <si>
    <t>Aa Corp</t>
  </si>
  <si>
    <t>Avg Aaa and Aa Corp</t>
  </si>
  <si>
    <t>A PU</t>
  </si>
  <si>
    <t>RPMKT</t>
  </si>
  <si>
    <t>RPAAAAA</t>
  </si>
  <si>
    <t>RPSPA</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</si>
  <si>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</si>
  <si>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</si>
  <si>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</si>
  <si>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</si>
  <si>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</si>
  <si>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</si>
  <si>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</si>
  <si>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</si>
  <si>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</si>
  <si>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</si>
  <si>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</si>
  <si>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</si>
  <si>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</si>
  <si>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</si>
  <si>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</si>
  <si>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</si>
  <si>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</si>
  <si>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</si>
  <si>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</si>
  <si>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Total</t>
  </si>
  <si>
    <t>Coefficients</t>
  </si>
  <si>
    <t>t Stat</t>
  </si>
  <si>
    <t>P-value</t>
  </si>
  <si>
    <t>Lower 95%</t>
  </si>
  <si>
    <t>Upper 95%</t>
  </si>
  <si>
    <t>Lower 95.0%</t>
  </si>
  <si>
    <t>Upper 95.0%</t>
  </si>
  <si>
    <t>Intercept</t>
  </si>
  <si>
    <t>X Variable 1</t>
  </si>
  <si>
    <t>Risk-Free Rate</t>
  </si>
  <si>
    <t>RP</t>
  </si>
  <si>
    <t>AAA Bond</t>
  </si>
  <si>
    <t>A PU Bond</t>
  </si>
  <si>
    <t>MKTRP</t>
  </si>
  <si>
    <t>SPRP</t>
  </si>
  <si>
    <t>MKTAAAAA</t>
  </si>
  <si>
    <t>Last updated: 09/08/20 - 16:06</t>
  </si>
  <si>
    <t>Last updated: 09/08/20 - 16:07</t>
  </si>
  <si>
    <t>Last updated: 09/08/20 - 16:09</t>
  </si>
  <si>
    <t>Last updated: 09/08/20 - 16:10</t>
  </si>
  <si>
    <t>Last updated: 09/08/20 - 16:12</t>
  </si>
  <si>
    <t>Last updated: 09/08/20 - 16:13</t>
  </si>
  <si>
    <t>Last updated: 09/08/20 - 16:14</t>
  </si>
  <si>
    <t>Last updated: 09/08/20 - 14:39</t>
  </si>
  <si>
    <t>Last updated: 09/08/20 - 14:41</t>
  </si>
  <si>
    <t>Last updated: 09/08/20 - 14:42</t>
  </si>
  <si>
    <t>Modified: 1 1136 // Conditional Variance</t>
  </si>
  <si>
    <t>1926M01</t>
  </si>
  <si>
    <t>1926M02</t>
  </si>
  <si>
    <t>1926M03</t>
  </si>
  <si>
    <t>1926M04</t>
  </si>
  <si>
    <t>1926M05</t>
  </si>
  <si>
    <t>1926M06</t>
  </si>
  <si>
    <t>1926M07</t>
  </si>
  <si>
    <t>1926M08</t>
  </si>
  <si>
    <t>1926M09</t>
  </si>
  <si>
    <t>1926M10</t>
  </si>
  <si>
    <t>1926M11</t>
  </si>
  <si>
    <t>1926M12</t>
  </si>
  <si>
    <t>1927M01</t>
  </si>
  <si>
    <t>1927M02</t>
  </si>
  <si>
    <t>1927M03</t>
  </si>
  <si>
    <t>1927M04</t>
  </si>
  <si>
    <t>1927M05</t>
  </si>
  <si>
    <t>1927M06</t>
  </si>
  <si>
    <t>1927M07</t>
  </si>
  <si>
    <t>1927M08</t>
  </si>
  <si>
    <t>1927M09</t>
  </si>
  <si>
    <t>1927M10</t>
  </si>
  <si>
    <t>1927M11</t>
  </si>
  <si>
    <t>1927M12</t>
  </si>
  <si>
    <t>1928M01</t>
  </si>
  <si>
    <t>1928M02</t>
  </si>
  <si>
    <t>1928M03</t>
  </si>
  <si>
    <t>1928M04</t>
  </si>
  <si>
    <t>1928M05</t>
  </si>
  <si>
    <t>1928M06</t>
  </si>
  <si>
    <t>1928M07</t>
  </si>
  <si>
    <t>1928M08</t>
  </si>
  <si>
    <t>1928M09</t>
  </si>
  <si>
    <t>1928M10</t>
  </si>
  <si>
    <t>1928M11</t>
  </si>
  <si>
    <t>1928M12</t>
  </si>
  <si>
    <t>1929M01</t>
  </si>
  <si>
    <t>1929M02</t>
  </si>
  <si>
    <t>1929M03</t>
  </si>
  <si>
    <t>1929M04</t>
  </si>
  <si>
    <t>1929M05</t>
  </si>
  <si>
    <t>1929M06</t>
  </si>
  <si>
    <t>1929M07</t>
  </si>
  <si>
    <t>1929M08</t>
  </si>
  <si>
    <t>1929M09</t>
  </si>
  <si>
    <t>1929M10</t>
  </si>
  <si>
    <t>1929M11</t>
  </si>
  <si>
    <t>1929M12</t>
  </si>
  <si>
    <t>1930M01</t>
  </si>
  <si>
    <t>1930M02</t>
  </si>
  <si>
    <t>1930M03</t>
  </si>
  <si>
    <t>1930M04</t>
  </si>
  <si>
    <t>1930M05</t>
  </si>
  <si>
    <t>1930M06</t>
  </si>
  <si>
    <t>1930M07</t>
  </si>
  <si>
    <t>1930M08</t>
  </si>
  <si>
    <t>1930M09</t>
  </si>
  <si>
    <t>1930M10</t>
  </si>
  <si>
    <t>1930M11</t>
  </si>
  <si>
    <t>1930M12</t>
  </si>
  <si>
    <t>1931M01</t>
  </si>
  <si>
    <t>1931M02</t>
  </si>
  <si>
    <t>1931M03</t>
  </si>
  <si>
    <t>1931M04</t>
  </si>
  <si>
    <t>1931M05</t>
  </si>
  <si>
    <t>1931M06</t>
  </si>
  <si>
    <t>1931M07</t>
  </si>
  <si>
    <t>1931M08</t>
  </si>
  <si>
    <t>1931M09</t>
  </si>
  <si>
    <t>1931M10</t>
  </si>
  <si>
    <t>1931M11</t>
  </si>
  <si>
    <t>1931M12</t>
  </si>
  <si>
    <t>1932M01</t>
  </si>
  <si>
    <t>1932M02</t>
  </si>
  <si>
    <t>1932M03</t>
  </si>
  <si>
    <t>1932M04</t>
  </si>
  <si>
    <t>1932M05</t>
  </si>
  <si>
    <t>1932M06</t>
  </si>
  <si>
    <t>1932M07</t>
  </si>
  <si>
    <t>1932M08</t>
  </si>
  <si>
    <t>1932M09</t>
  </si>
  <si>
    <t>1932M10</t>
  </si>
  <si>
    <t>1932M11</t>
  </si>
  <si>
    <t>1932M12</t>
  </si>
  <si>
    <t>1933M01</t>
  </si>
  <si>
    <t>1933M02</t>
  </si>
  <si>
    <t>1933M03</t>
  </si>
  <si>
    <t>1933M04</t>
  </si>
  <si>
    <t>1933M05</t>
  </si>
  <si>
    <t>1933M06</t>
  </si>
  <si>
    <t>1933M07</t>
  </si>
  <si>
    <t>1933M08</t>
  </si>
  <si>
    <t>1933M09</t>
  </si>
  <si>
    <t>1933M10</t>
  </si>
  <si>
    <t>1933M11</t>
  </si>
  <si>
    <t>1933M12</t>
  </si>
  <si>
    <t>1934M01</t>
  </si>
  <si>
    <t>1934M02</t>
  </si>
  <si>
    <t>1934M03</t>
  </si>
  <si>
    <t>1934M04</t>
  </si>
  <si>
    <t>1934M05</t>
  </si>
  <si>
    <t>1934M06</t>
  </si>
  <si>
    <t>1934M07</t>
  </si>
  <si>
    <t>1934M08</t>
  </si>
  <si>
    <t>1934M09</t>
  </si>
  <si>
    <t>1934M10</t>
  </si>
  <si>
    <t>1934M11</t>
  </si>
  <si>
    <t>1934M12</t>
  </si>
  <si>
    <t>1935M01</t>
  </si>
  <si>
    <t>1935M02</t>
  </si>
  <si>
    <t>1935M03</t>
  </si>
  <si>
    <t>1935M04</t>
  </si>
  <si>
    <t>1935M05</t>
  </si>
  <si>
    <t>1935M06</t>
  </si>
  <si>
    <t>1935M07</t>
  </si>
  <si>
    <t>1935M08</t>
  </si>
  <si>
    <t>1935M09</t>
  </si>
  <si>
    <t>1935M10</t>
  </si>
  <si>
    <t>1935M11</t>
  </si>
  <si>
    <t>1935M12</t>
  </si>
  <si>
    <t>1936M01</t>
  </si>
  <si>
    <t>1936M02</t>
  </si>
  <si>
    <t>1936M03</t>
  </si>
  <si>
    <t>1936M04</t>
  </si>
  <si>
    <t>1936M05</t>
  </si>
  <si>
    <t>1936M06</t>
  </si>
  <si>
    <t>1936M07</t>
  </si>
  <si>
    <t>1936M08</t>
  </si>
  <si>
    <t>1936M09</t>
  </si>
  <si>
    <t>1936M10</t>
  </si>
  <si>
    <t>1936M11</t>
  </si>
  <si>
    <t>1936M12</t>
  </si>
  <si>
    <t>1937M01</t>
  </si>
  <si>
    <t>1937M02</t>
  </si>
  <si>
    <t>1937M03</t>
  </si>
  <si>
    <t>1937M04</t>
  </si>
  <si>
    <t>1937M05</t>
  </si>
  <si>
    <t>1937M06</t>
  </si>
  <si>
    <t>1937M07</t>
  </si>
  <si>
    <t>1937M08</t>
  </si>
  <si>
    <t>1937M09</t>
  </si>
  <si>
    <t>1937M10</t>
  </si>
  <si>
    <t>1937M11</t>
  </si>
  <si>
    <t>1937M12</t>
  </si>
  <si>
    <t>1938M01</t>
  </si>
  <si>
    <t>1938M02</t>
  </si>
  <si>
    <t>1938M03</t>
  </si>
  <si>
    <t>1938M04</t>
  </si>
  <si>
    <t>1938M05</t>
  </si>
  <si>
    <t>1938M06</t>
  </si>
  <si>
    <t>1938M07</t>
  </si>
  <si>
    <t>1938M08</t>
  </si>
  <si>
    <t>1938M09</t>
  </si>
  <si>
    <t>1938M10</t>
  </si>
  <si>
    <t>1938M11</t>
  </si>
  <si>
    <t>1938M12</t>
  </si>
  <si>
    <t>1939M01</t>
  </si>
  <si>
    <t>1939M02</t>
  </si>
  <si>
    <t>1939M03</t>
  </si>
  <si>
    <t>1939M04</t>
  </si>
  <si>
    <t>1939M05</t>
  </si>
  <si>
    <t>1939M06</t>
  </si>
  <si>
    <t>1939M07</t>
  </si>
  <si>
    <t>1939M08</t>
  </si>
  <si>
    <t>1939M09</t>
  </si>
  <si>
    <t>1939M10</t>
  </si>
  <si>
    <t>1939M11</t>
  </si>
  <si>
    <t>1939M12</t>
  </si>
  <si>
    <t>1940M01</t>
  </si>
  <si>
    <t>1940M02</t>
  </si>
  <si>
    <t>1940M03</t>
  </si>
  <si>
    <t>1940M04</t>
  </si>
  <si>
    <t>1940M05</t>
  </si>
  <si>
    <t>1940M06</t>
  </si>
  <si>
    <t>1940M07</t>
  </si>
  <si>
    <t>1940M08</t>
  </si>
  <si>
    <t>1940M09</t>
  </si>
  <si>
    <t>1940M10</t>
  </si>
  <si>
    <t>1940M11</t>
  </si>
  <si>
    <t>1940M12</t>
  </si>
  <si>
    <t>1941M01</t>
  </si>
  <si>
    <t>1941M02</t>
  </si>
  <si>
    <t>1941M03</t>
  </si>
  <si>
    <t>1941M04</t>
  </si>
  <si>
    <t>1941M05</t>
  </si>
  <si>
    <t>1941M06</t>
  </si>
  <si>
    <t>1941M07</t>
  </si>
  <si>
    <t>1941M08</t>
  </si>
  <si>
    <t>1941M09</t>
  </si>
  <si>
    <t>1941M10</t>
  </si>
  <si>
    <t>1941M11</t>
  </si>
  <si>
    <t>1941M12</t>
  </si>
  <si>
    <t>1942M01</t>
  </si>
  <si>
    <t>1942M02</t>
  </si>
  <si>
    <t>1942M03</t>
  </si>
  <si>
    <t>1942M04</t>
  </si>
  <si>
    <t>1942M05</t>
  </si>
  <si>
    <t>1942M06</t>
  </si>
  <si>
    <t>1942M07</t>
  </si>
  <si>
    <t>1942M08</t>
  </si>
  <si>
    <t>1942M09</t>
  </si>
  <si>
    <t>1942M10</t>
  </si>
  <si>
    <t>1942M11</t>
  </si>
  <si>
    <t>1942M12</t>
  </si>
  <si>
    <t>1943M01</t>
  </si>
  <si>
    <t>1943M02</t>
  </si>
  <si>
    <t>1943M03</t>
  </si>
  <si>
    <t>1943M04</t>
  </si>
  <si>
    <t>1943M05</t>
  </si>
  <si>
    <t>1943M06</t>
  </si>
  <si>
    <t>1943M07</t>
  </si>
  <si>
    <t>1943M08</t>
  </si>
  <si>
    <t>1943M09</t>
  </si>
  <si>
    <t>1943M10</t>
  </si>
  <si>
    <t>1943M11</t>
  </si>
  <si>
    <t>1943M12</t>
  </si>
  <si>
    <t>1944M01</t>
  </si>
  <si>
    <t>1944M02</t>
  </si>
  <si>
    <t>1944M03</t>
  </si>
  <si>
    <t>1944M04</t>
  </si>
  <si>
    <t>1944M05</t>
  </si>
  <si>
    <t>1944M06</t>
  </si>
  <si>
    <t>1944M07</t>
  </si>
  <si>
    <t>1944M08</t>
  </si>
  <si>
    <t>1944M09</t>
  </si>
  <si>
    <t>1944M10</t>
  </si>
  <si>
    <t>1944M11</t>
  </si>
  <si>
    <t>1944M12</t>
  </si>
  <si>
    <t>1945M01</t>
  </si>
  <si>
    <t>1945M02</t>
  </si>
  <si>
    <t>1945M03</t>
  </si>
  <si>
    <t>1945M04</t>
  </si>
  <si>
    <t>1945M05</t>
  </si>
  <si>
    <t>1945M06</t>
  </si>
  <si>
    <t>1945M07</t>
  </si>
  <si>
    <t>1945M08</t>
  </si>
  <si>
    <t>1945M09</t>
  </si>
  <si>
    <t>1945M10</t>
  </si>
  <si>
    <t>1945M11</t>
  </si>
  <si>
    <t>1945M12</t>
  </si>
  <si>
    <t>1946M01</t>
  </si>
  <si>
    <t>1946M02</t>
  </si>
  <si>
    <t>1946M03</t>
  </si>
  <si>
    <t>1946M04</t>
  </si>
  <si>
    <t>1946M05</t>
  </si>
  <si>
    <t>1946M06</t>
  </si>
  <si>
    <t>1946M07</t>
  </si>
  <si>
    <t>1946M08</t>
  </si>
  <si>
    <t>1946M09</t>
  </si>
  <si>
    <t>1946M10</t>
  </si>
  <si>
    <t>1946M11</t>
  </si>
  <si>
    <t>1946M12</t>
  </si>
  <si>
    <t>1947M01</t>
  </si>
  <si>
    <t>1947M02</t>
  </si>
  <si>
    <t>1947M03</t>
  </si>
  <si>
    <t>1947M04</t>
  </si>
  <si>
    <t>1947M05</t>
  </si>
  <si>
    <t>1947M06</t>
  </si>
  <si>
    <t>1947M07</t>
  </si>
  <si>
    <t>1947M08</t>
  </si>
  <si>
    <t>1947M09</t>
  </si>
  <si>
    <t>1947M10</t>
  </si>
  <si>
    <t>1947M11</t>
  </si>
  <si>
    <t>1947M12</t>
  </si>
  <si>
    <t>1948M01</t>
  </si>
  <si>
    <t>1948M02</t>
  </si>
  <si>
    <t>1948M03</t>
  </si>
  <si>
    <t>1948M04</t>
  </si>
  <si>
    <t>1948M05</t>
  </si>
  <si>
    <t>1948M06</t>
  </si>
  <si>
    <t>1948M07</t>
  </si>
  <si>
    <t>1948M08</t>
  </si>
  <si>
    <t>1948M09</t>
  </si>
  <si>
    <t>1948M10</t>
  </si>
  <si>
    <t>1948M11</t>
  </si>
  <si>
    <t>1948M12</t>
  </si>
  <si>
    <t>1949M01</t>
  </si>
  <si>
    <t>1949M02</t>
  </si>
  <si>
    <t>1949M03</t>
  </si>
  <si>
    <t>1949M04</t>
  </si>
  <si>
    <t>1949M05</t>
  </si>
  <si>
    <t>1949M06</t>
  </si>
  <si>
    <t>1949M07</t>
  </si>
  <si>
    <t>1949M08</t>
  </si>
  <si>
    <t>1949M09</t>
  </si>
  <si>
    <t>1949M10</t>
  </si>
  <si>
    <t>1949M11</t>
  </si>
  <si>
    <t>1949M12</t>
  </si>
  <si>
    <t>1950M01</t>
  </si>
  <si>
    <t>1950M02</t>
  </si>
  <si>
    <t>1950M03</t>
  </si>
  <si>
    <t>1950M04</t>
  </si>
  <si>
    <t>1950M05</t>
  </si>
  <si>
    <t>1950M06</t>
  </si>
  <si>
    <t>1950M07</t>
  </si>
  <si>
    <t>1950M08</t>
  </si>
  <si>
    <t>1950M09</t>
  </si>
  <si>
    <t>1950M10</t>
  </si>
  <si>
    <t>1950M11</t>
  </si>
  <si>
    <t>1950M12</t>
  </si>
  <si>
    <t>1951M01</t>
  </si>
  <si>
    <t>1951M02</t>
  </si>
  <si>
    <t>1951M03</t>
  </si>
  <si>
    <t>1951M04</t>
  </si>
  <si>
    <t>1951M05</t>
  </si>
  <si>
    <t>1951M06</t>
  </si>
  <si>
    <t>1951M07</t>
  </si>
  <si>
    <t>1951M08</t>
  </si>
  <si>
    <t>1951M09</t>
  </si>
  <si>
    <t>1951M10</t>
  </si>
  <si>
    <t>1951M11</t>
  </si>
  <si>
    <t>1951M12</t>
  </si>
  <si>
    <t>1952M01</t>
  </si>
  <si>
    <t>1952M02</t>
  </si>
  <si>
    <t>1952M03</t>
  </si>
  <si>
    <t>1952M04</t>
  </si>
  <si>
    <t>1952M05</t>
  </si>
  <si>
    <t>1952M06</t>
  </si>
  <si>
    <t>1952M07</t>
  </si>
  <si>
    <t>1952M08</t>
  </si>
  <si>
    <t>1952M09</t>
  </si>
  <si>
    <t>1952M10</t>
  </si>
  <si>
    <t>1952M11</t>
  </si>
  <si>
    <t>1952M12</t>
  </si>
  <si>
    <t>1953M01</t>
  </si>
  <si>
    <t>1953M02</t>
  </si>
  <si>
    <t>1953M03</t>
  </si>
  <si>
    <t>1953M04</t>
  </si>
  <si>
    <t>1953M05</t>
  </si>
  <si>
    <t>1953M06</t>
  </si>
  <si>
    <t>1953M07</t>
  </si>
  <si>
    <t>1953M08</t>
  </si>
  <si>
    <t>1953M09</t>
  </si>
  <si>
    <t>1953M10</t>
  </si>
  <si>
    <t>1953M11</t>
  </si>
  <si>
    <t>1953M12</t>
  </si>
  <si>
    <t>1954M01</t>
  </si>
  <si>
    <t>1954M02</t>
  </si>
  <si>
    <t>1954M03</t>
  </si>
  <si>
    <t>1954M04</t>
  </si>
  <si>
    <t>1954M05</t>
  </si>
  <si>
    <t>1954M06</t>
  </si>
  <si>
    <t>1954M07</t>
  </si>
  <si>
    <t>1954M08</t>
  </si>
  <si>
    <t>1954M09</t>
  </si>
  <si>
    <t>1954M10</t>
  </si>
  <si>
    <t>1954M11</t>
  </si>
  <si>
    <t>1954M12</t>
  </si>
  <si>
    <t>1955M01</t>
  </si>
  <si>
    <t>1955M02</t>
  </si>
  <si>
    <t>1955M03</t>
  </si>
  <si>
    <t>1955M04</t>
  </si>
  <si>
    <t>1955M05</t>
  </si>
  <si>
    <t>1955M06</t>
  </si>
  <si>
    <t>1955M07</t>
  </si>
  <si>
    <t>1955M08</t>
  </si>
  <si>
    <t>1955M09</t>
  </si>
  <si>
    <t>1955M10</t>
  </si>
  <si>
    <t>1955M11</t>
  </si>
  <si>
    <t>1955M12</t>
  </si>
  <si>
    <t>1956M01</t>
  </si>
  <si>
    <t>1956M02</t>
  </si>
  <si>
    <t>1956M03</t>
  </si>
  <si>
    <t>1956M04</t>
  </si>
  <si>
    <t>1956M05</t>
  </si>
  <si>
    <t>1956M06</t>
  </si>
  <si>
    <t>1956M07</t>
  </si>
  <si>
    <t>1956M08</t>
  </si>
  <si>
    <t>1956M09</t>
  </si>
  <si>
    <t>1956M10</t>
  </si>
  <si>
    <t>1956M11</t>
  </si>
  <si>
    <t>1956M12</t>
  </si>
  <si>
    <t>1957M01</t>
  </si>
  <si>
    <t>1957M02</t>
  </si>
  <si>
    <t>1957M03</t>
  </si>
  <si>
    <t>1957M04</t>
  </si>
  <si>
    <t>1957M05</t>
  </si>
  <si>
    <t>1957M06</t>
  </si>
  <si>
    <t>1957M07</t>
  </si>
  <si>
    <t>1957M08</t>
  </si>
  <si>
    <t>1957M09</t>
  </si>
  <si>
    <t>1957M10</t>
  </si>
  <si>
    <t>1957M11</t>
  </si>
  <si>
    <t>1957M12</t>
  </si>
  <si>
    <t>1958M01</t>
  </si>
  <si>
    <t>1958M02</t>
  </si>
  <si>
    <t>1958M03</t>
  </si>
  <si>
    <t>1958M04</t>
  </si>
  <si>
    <t>1958M05</t>
  </si>
  <si>
    <t>1958M06</t>
  </si>
  <si>
    <t>1958M07</t>
  </si>
  <si>
    <t>1958M08</t>
  </si>
  <si>
    <t>1958M09</t>
  </si>
  <si>
    <t>1958M10</t>
  </si>
  <si>
    <t>1958M11</t>
  </si>
  <si>
    <t>1958M12</t>
  </si>
  <si>
    <t>1959M01</t>
  </si>
  <si>
    <t>1959M02</t>
  </si>
  <si>
    <t>1959M03</t>
  </si>
  <si>
    <t>1959M04</t>
  </si>
  <si>
    <t>1959M05</t>
  </si>
  <si>
    <t>1959M06</t>
  </si>
  <si>
    <t>1959M07</t>
  </si>
  <si>
    <t>1959M08</t>
  </si>
  <si>
    <t>1959M09</t>
  </si>
  <si>
    <t>1959M10</t>
  </si>
  <si>
    <t>1959M11</t>
  </si>
  <si>
    <t>1959M12</t>
  </si>
  <si>
    <t>1960M01</t>
  </si>
  <si>
    <t>1960M02</t>
  </si>
  <si>
    <t>1960M03</t>
  </si>
  <si>
    <t>1960M04</t>
  </si>
  <si>
    <t>1960M05</t>
  </si>
  <si>
    <t>1960M06</t>
  </si>
  <si>
    <t>1960M07</t>
  </si>
  <si>
    <t>1960M08</t>
  </si>
  <si>
    <t>1960M09</t>
  </si>
  <si>
    <t>1960M10</t>
  </si>
  <si>
    <t>1960M11</t>
  </si>
  <si>
    <t>1960M12</t>
  </si>
  <si>
    <t>1961M01</t>
  </si>
  <si>
    <t>1961M02</t>
  </si>
  <si>
    <t>1961M03</t>
  </si>
  <si>
    <t>1961M04</t>
  </si>
  <si>
    <t>1961M05</t>
  </si>
  <si>
    <t>1961M06</t>
  </si>
  <si>
    <t>1961M07</t>
  </si>
  <si>
    <t>1961M08</t>
  </si>
  <si>
    <t>1961M09</t>
  </si>
  <si>
    <t>1961M10</t>
  </si>
  <si>
    <t>1961M11</t>
  </si>
  <si>
    <t>1961M12</t>
  </si>
  <si>
    <t>1962M01</t>
  </si>
  <si>
    <t>1962M02</t>
  </si>
  <si>
    <t>1962M03</t>
  </si>
  <si>
    <t>1962M04</t>
  </si>
  <si>
    <t>1962M05</t>
  </si>
  <si>
    <t>1962M06</t>
  </si>
  <si>
    <t>1962M07</t>
  </si>
  <si>
    <t>1962M08</t>
  </si>
  <si>
    <t>1962M09</t>
  </si>
  <si>
    <t>1962M10</t>
  </si>
  <si>
    <t>1962M11</t>
  </si>
  <si>
    <t>1962M12</t>
  </si>
  <si>
    <t>1963M01</t>
  </si>
  <si>
    <t>1963M02</t>
  </si>
  <si>
    <t>1963M03</t>
  </si>
  <si>
    <t>1963M04</t>
  </si>
  <si>
    <t>1963M05</t>
  </si>
  <si>
    <t>1963M06</t>
  </si>
  <si>
    <t>1963M07</t>
  </si>
  <si>
    <t>1963M08</t>
  </si>
  <si>
    <t>1963M09</t>
  </si>
  <si>
    <t>1963M10</t>
  </si>
  <si>
    <t>1963M11</t>
  </si>
  <si>
    <t>1963M12</t>
  </si>
  <si>
    <t>1964M01</t>
  </si>
  <si>
    <t>1964M02</t>
  </si>
  <si>
    <t>1964M03</t>
  </si>
  <si>
    <t>1964M04</t>
  </si>
  <si>
    <t>1964M05</t>
  </si>
  <si>
    <t>1964M06</t>
  </si>
  <si>
    <t>1964M07</t>
  </si>
  <si>
    <t>1964M08</t>
  </si>
  <si>
    <t>1964M09</t>
  </si>
  <si>
    <t>1964M10</t>
  </si>
  <si>
    <t>1964M11</t>
  </si>
  <si>
    <t>1964M12</t>
  </si>
  <si>
    <t>1965M01</t>
  </si>
  <si>
    <t>1965M02</t>
  </si>
  <si>
    <t>1965M03</t>
  </si>
  <si>
    <t>1965M04</t>
  </si>
  <si>
    <t>1965M05</t>
  </si>
  <si>
    <t>1965M06</t>
  </si>
  <si>
    <t>1965M07</t>
  </si>
  <si>
    <t>1965M08</t>
  </si>
  <si>
    <t>1965M09</t>
  </si>
  <si>
    <t>1965M10</t>
  </si>
  <si>
    <t>1965M11</t>
  </si>
  <si>
    <t>1965M12</t>
  </si>
  <si>
    <t>1966M01</t>
  </si>
  <si>
    <t>1966M02</t>
  </si>
  <si>
    <t>1966M03</t>
  </si>
  <si>
    <t>1966M04</t>
  </si>
  <si>
    <t>1966M05</t>
  </si>
  <si>
    <t>1966M06</t>
  </si>
  <si>
    <t>1966M07</t>
  </si>
  <si>
    <t>1966M08</t>
  </si>
  <si>
    <t>1966M09</t>
  </si>
  <si>
    <t>1966M10</t>
  </si>
  <si>
    <t>1966M11</t>
  </si>
  <si>
    <t>1966M12</t>
  </si>
  <si>
    <t>1967M01</t>
  </si>
  <si>
    <t>1967M02</t>
  </si>
  <si>
    <t>1967M03</t>
  </si>
  <si>
    <t>1967M04</t>
  </si>
  <si>
    <t>1967M05</t>
  </si>
  <si>
    <t>1967M06</t>
  </si>
  <si>
    <t>1967M07</t>
  </si>
  <si>
    <t>1967M08</t>
  </si>
  <si>
    <t>1967M09</t>
  </si>
  <si>
    <t>1967M10</t>
  </si>
  <si>
    <t>1967M11</t>
  </si>
  <si>
    <t>1967M12</t>
  </si>
  <si>
    <t>1968M01</t>
  </si>
  <si>
    <t>1968M02</t>
  </si>
  <si>
    <t>1968M03</t>
  </si>
  <si>
    <t>1968M04</t>
  </si>
  <si>
    <t>1968M05</t>
  </si>
  <si>
    <t>1968M06</t>
  </si>
  <si>
    <t>1968M07</t>
  </si>
  <si>
    <t>1968M08</t>
  </si>
  <si>
    <t>1968M09</t>
  </si>
  <si>
    <t>1968M10</t>
  </si>
  <si>
    <t>1968M11</t>
  </si>
  <si>
    <t>1968M12</t>
  </si>
  <si>
    <t>1969M01</t>
  </si>
  <si>
    <t>1969M02</t>
  </si>
  <si>
    <t>1969M03</t>
  </si>
  <si>
    <t>1969M04</t>
  </si>
  <si>
    <t>1969M05</t>
  </si>
  <si>
    <t>1969M06</t>
  </si>
  <si>
    <t>1969M07</t>
  </si>
  <si>
    <t>1969M08</t>
  </si>
  <si>
    <t>1969M09</t>
  </si>
  <si>
    <t>1969M10</t>
  </si>
  <si>
    <t>1969M11</t>
  </si>
  <si>
    <t>1969M12</t>
  </si>
  <si>
    <t>1970M01</t>
  </si>
  <si>
    <t>1970M02</t>
  </si>
  <si>
    <t>1970M03</t>
  </si>
  <si>
    <t>1970M04</t>
  </si>
  <si>
    <t>1970M05</t>
  </si>
  <si>
    <t>1970M06</t>
  </si>
  <si>
    <t>1970M07</t>
  </si>
  <si>
    <t>1970M08</t>
  </si>
  <si>
    <t>1970M09</t>
  </si>
  <si>
    <t>1970M10</t>
  </si>
  <si>
    <t>1970M11</t>
  </si>
  <si>
    <t>1970M12</t>
  </si>
  <si>
    <t>1971M01</t>
  </si>
  <si>
    <t>1971M02</t>
  </si>
  <si>
    <t>1971M03</t>
  </si>
  <si>
    <t>1971M04</t>
  </si>
  <si>
    <t>1971M05</t>
  </si>
  <si>
    <t>1971M06</t>
  </si>
  <si>
    <t>1971M07</t>
  </si>
  <si>
    <t>1971M08</t>
  </si>
  <si>
    <t>1971M09</t>
  </si>
  <si>
    <t>1971M10</t>
  </si>
  <si>
    <t>1971M11</t>
  </si>
  <si>
    <t>1971M12</t>
  </si>
  <si>
    <t>1972M01</t>
  </si>
  <si>
    <t>1972M02</t>
  </si>
  <si>
    <t>1972M03</t>
  </si>
  <si>
    <t>1972M04</t>
  </si>
  <si>
    <t>1972M05</t>
  </si>
  <si>
    <t>1972M06</t>
  </si>
  <si>
    <t>1972M07</t>
  </si>
  <si>
    <t>1972M08</t>
  </si>
  <si>
    <t>1972M09</t>
  </si>
  <si>
    <t>1972M10</t>
  </si>
  <si>
    <t>1972M11</t>
  </si>
  <si>
    <t>1972M12</t>
  </si>
  <si>
    <t>1973M01</t>
  </si>
  <si>
    <t>1973M02</t>
  </si>
  <si>
    <t>1973M03</t>
  </si>
  <si>
    <t>1973M04</t>
  </si>
  <si>
    <t>1973M05</t>
  </si>
  <si>
    <t>1973M06</t>
  </si>
  <si>
    <t>1973M07</t>
  </si>
  <si>
    <t>1973M08</t>
  </si>
  <si>
    <t>1973M09</t>
  </si>
  <si>
    <t>1973M10</t>
  </si>
  <si>
    <t>1973M11</t>
  </si>
  <si>
    <t>1973M12</t>
  </si>
  <si>
    <t>1974M01</t>
  </si>
  <si>
    <t>1974M02</t>
  </si>
  <si>
    <t>1974M03</t>
  </si>
  <si>
    <t>1974M04</t>
  </si>
  <si>
    <t>1974M05</t>
  </si>
  <si>
    <t>1974M06</t>
  </si>
  <si>
    <t>1974M07</t>
  </si>
  <si>
    <t>1974M08</t>
  </si>
  <si>
    <t>1974M09</t>
  </si>
  <si>
    <t>1974M10</t>
  </si>
  <si>
    <t>1974M11</t>
  </si>
  <si>
    <t>1974M12</t>
  </si>
  <si>
    <t>1975M01</t>
  </si>
  <si>
    <t>1975M02</t>
  </si>
  <si>
    <t>1975M03</t>
  </si>
  <si>
    <t>1975M04</t>
  </si>
  <si>
    <t>1975M05</t>
  </si>
  <si>
    <t>1975M06</t>
  </si>
  <si>
    <t>1975M07</t>
  </si>
  <si>
    <t>1975M08</t>
  </si>
  <si>
    <t>1975M09</t>
  </si>
  <si>
    <t>1975M10</t>
  </si>
  <si>
    <t>1975M11</t>
  </si>
  <si>
    <t>1975M12</t>
  </si>
  <si>
    <t>1976M01</t>
  </si>
  <si>
    <t>1976M02</t>
  </si>
  <si>
    <t>1976M03</t>
  </si>
  <si>
    <t>1976M04</t>
  </si>
  <si>
    <t>1976M05</t>
  </si>
  <si>
    <t>1976M06</t>
  </si>
  <si>
    <t>1976M07</t>
  </si>
  <si>
    <t>1976M08</t>
  </si>
  <si>
    <t>1976M09</t>
  </si>
  <si>
    <t>1976M10</t>
  </si>
  <si>
    <t>1976M11</t>
  </si>
  <si>
    <t>1976M12</t>
  </si>
  <si>
    <t>1977M01</t>
  </si>
  <si>
    <t>1977M02</t>
  </si>
  <si>
    <t>1977M03</t>
  </si>
  <si>
    <t>1977M04</t>
  </si>
  <si>
    <t>1977M05</t>
  </si>
  <si>
    <t>1977M06</t>
  </si>
  <si>
    <t>1977M07</t>
  </si>
  <si>
    <t>1977M08</t>
  </si>
  <si>
    <t>1977M09</t>
  </si>
  <si>
    <t>1977M10</t>
  </si>
  <si>
    <t>1977M11</t>
  </si>
  <si>
    <t>1977M12</t>
  </si>
  <si>
    <t>1978M01</t>
  </si>
  <si>
    <t>1978M02</t>
  </si>
  <si>
    <t>1978M03</t>
  </si>
  <si>
    <t>1978M04</t>
  </si>
  <si>
    <t>1978M05</t>
  </si>
  <si>
    <t>1978M06</t>
  </si>
  <si>
    <t>1978M07</t>
  </si>
  <si>
    <t>1978M08</t>
  </si>
  <si>
    <t>1978M09</t>
  </si>
  <si>
    <t>1978M10</t>
  </si>
  <si>
    <t>1978M11</t>
  </si>
  <si>
    <t>1978M12</t>
  </si>
  <si>
    <t>1979M01</t>
  </si>
  <si>
    <t>1979M02</t>
  </si>
  <si>
    <t>1979M03</t>
  </si>
  <si>
    <t>1979M04</t>
  </si>
  <si>
    <t>1979M05</t>
  </si>
  <si>
    <t>1979M06</t>
  </si>
  <si>
    <t>1979M07</t>
  </si>
  <si>
    <t>1979M08</t>
  </si>
  <si>
    <t>1979M09</t>
  </si>
  <si>
    <t>1979M10</t>
  </si>
  <si>
    <t>1979M11</t>
  </si>
  <si>
    <t>1979M12</t>
  </si>
  <si>
    <t>1980M01</t>
  </si>
  <si>
    <t>1980M02</t>
  </si>
  <si>
    <t>1980M03</t>
  </si>
  <si>
    <t>1980M04</t>
  </si>
  <si>
    <t>1980M05</t>
  </si>
  <si>
    <t>1980M06</t>
  </si>
  <si>
    <t>1980M07</t>
  </si>
  <si>
    <t>1980M08</t>
  </si>
  <si>
    <t>1980M09</t>
  </si>
  <si>
    <t>1980M10</t>
  </si>
  <si>
    <t>1980M11</t>
  </si>
  <si>
    <t>1980M12</t>
  </si>
  <si>
    <t>1981M01</t>
  </si>
  <si>
    <t>1981M02</t>
  </si>
  <si>
    <t>1981M03</t>
  </si>
  <si>
    <t>1981M04</t>
  </si>
  <si>
    <t>1981M05</t>
  </si>
  <si>
    <t>1981M06</t>
  </si>
  <si>
    <t>1981M07</t>
  </si>
  <si>
    <t>1981M08</t>
  </si>
  <si>
    <t>1981M09</t>
  </si>
  <si>
    <t>1981M10</t>
  </si>
  <si>
    <t>1981M11</t>
  </si>
  <si>
    <t>1981M12</t>
  </si>
  <si>
    <t>1982M01</t>
  </si>
  <si>
    <t>1982M02</t>
  </si>
  <si>
    <t>1982M03</t>
  </si>
  <si>
    <t>1982M04</t>
  </si>
  <si>
    <t>1982M05</t>
  </si>
  <si>
    <t>1982M06</t>
  </si>
  <si>
    <t>1982M07</t>
  </si>
  <si>
    <t>1982M08</t>
  </si>
  <si>
    <t>1982M09</t>
  </si>
  <si>
    <t>1982M10</t>
  </si>
  <si>
    <t>1982M11</t>
  </si>
  <si>
    <t>1982M12</t>
  </si>
  <si>
    <t>1983M01</t>
  </si>
  <si>
    <t>1983M02</t>
  </si>
  <si>
    <t>1983M03</t>
  </si>
  <si>
    <t>1983M04</t>
  </si>
  <si>
    <t>1983M05</t>
  </si>
  <si>
    <t>1983M06</t>
  </si>
  <si>
    <t>1983M07</t>
  </si>
  <si>
    <t>1983M08</t>
  </si>
  <si>
    <t>1983M09</t>
  </si>
  <si>
    <t>1983M10</t>
  </si>
  <si>
    <t>1983M11</t>
  </si>
  <si>
    <t>1983M12</t>
  </si>
  <si>
    <t>1984M01</t>
  </si>
  <si>
    <t>1984M02</t>
  </si>
  <si>
    <t>1984M03</t>
  </si>
  <si>
    <t>1984M04</t>
  </si>
  <si>
    <t>1984M05</t>
  </si>
  <si>
    <t>1984M06</t>
  </si>
  <si>
    <t>1984M07</t>
  </si>
  <si>
    <t>1984M08</t>
  </si>
  <si>
    <t>1984M09</t>
  </si>
  <si>
    <t>1984M10</t>
  </si>
  <si>
    <t>1984M11</t>
  </si>
  <si>
    <t>1984M12</t>
  </si>
  <si>
    <t>1985M01</t>
  </si>
  <si>
    <t>1985M02</t>
  </si>
  <si>
    <t>1985M03</t>
  </si>
  <si>
    <t>1985M04</t>
  </si>
  <si>
    <t>1985M05</t>
  </si>
  <si>
    <t>1985M06</t>
  </si>
  <si>
    <t>1985M07</t>
  </si>
  <si>
    <t>1985M08</t>
  </si>
  <si>
    <t>1985M09</t>
  </si>
  <si>
    <t>1985M10</t>
  </si>
  <si>
    <t>1985M11</t>
  </si>
  <si>
    <t>1985M12</t>
  </si>
  <si>
    <t>1986M01</t>
  </si>
  <si>
    <t>1986M02</t>
  </si>
  <si>
    <t>1986M03</t>
  </si>
  <si>
    <t>1986M04</t>
  </si>
  <si>
    <t>1986M05</t>
  </si>
  <si>
    <t>1986M06</t>
  </si>
  <si>
    <t>1986M07</t>
  </si>
  <si>
    <t>1986M08</t>
  </si>
  <si>
    <t>1986M09</t>
  </si>
  <si>
    <t>1986M10</t>
  </si>
  <si>
    <t>1986M11</t>
  </si>
  <si>
    <t>1986M12</t>
  </si>
  <si>
    <t>1987M01</t>
  </si>
  <si>
    <t>1987M02</t>
  </si>
  <si>
    <t>1987M03</t>
  </si>
  <si>
    <t>1987M04</t>
  </si>
  <si>
    <t>1987M05</t>
  </si>
  <si>
    <t>1987M06</t>
  </si>
  <si>
    <t>1987M07</t>
  </si>
  <si>
    <t>1987M08</t>
  </si>
  <si>
    <t>1987M09</t>
  </si>
  <si>
    <t>1987M10</t>
  </si>
  <si>
    <t>1987M11</t>
  </si>
  <si>
    <t>1987M12</t>
  </si>
  <si>
    <t>1988M01</t>
  </si>
  <si>
    <t>1988M02</t>
  </si>
  <si>
    <t>1988M03</t>
  </si>
  <si>
    <t>1988M04</t>
  </si>
  <si>
    <t>1988M05</t>
  </si>
  <si>
    <t>1988M06</t>
  </si>
  <si>
    <t>1988M07</t>
  </si>
  <si>
    <t>1988M08</t>
  </si>
  <si>
    <t>1988M09</t>
  </si>
  <si>
    <t>1988M10</t>
  </si>
  <si>
    <t>1988M11</t>
  </si>
  <si>
    <t>1988M12</t>
  </si>
  <si>
    <t>1989M01</t>
  </si>
  <si>
    <t>1989M02</t>
  </si>
  <si>
    <t>1989M03</t>
  </si>
  <si>
    <t>1989M04</t>
  </si>
  <si>
    <t>1989M05</t>
  </si>
  <si>
    <t>1989M06</t>
  </si>
  <si>
    <t>1989M07</t>
  </si>
  <si>
    <t>1989M08</t>
  </si>
  <si>
    <t>1989M09</t>
  </si>
  <si>
    <t>1989M10</t>
  </si>
  <si>
    <t>1989M11</t>
  </si>
  <si>
    <t>1989M12</t>
  </si>
  <si>
    <t>1990M01</t>
  </si>
  <si>
    <t>1990M02</t>
  </si>
  <si>
    <t>1990M03</t>
  </si>
  <si>
    <t>1990M04</t>
  </si>
  <si>
    <t>1990M05</t>
  </si>
  <si>
    <t>1990M06</t>
  </si>
  <si>
    <t>1990M07</t>
  </si>
  <si>
    <t>1990M08</t>
  </si>
  <si>
    <t>1990M09</t>
  </si>
  <si>
    <t>1990M10</t>
  </si>
  <si>
    <t>1990M11</t>
  </si>
  <si>
    <t>1990M12</t>
  </si>
  <si>
    <t>1991M01</t>
  </si>
  <si>
    <t>1991M02</t>
  </si>
  <si>
    <t>1991M03</t>
  </si>
  <si>
    <t>1991M04</t>
  </si>
  <si>
    <t>1991M05</t>
  </si>
  <si>
    <t>1991M06</t>
  </si>
  <si>
    <t>1991M07</t>
  </si>
  <si>
    <t>1991M08</t>
  </si>
  <si>
    <t>1991M09</t>
  </si>
  <si>
    <t>1991M10</t>
  </si>
  <si>
    <t>1991M11</t>
  </si>
  <si>
    <t>1991M12</t>
  </si>
  <si>
    <t>1992M01</t>
  </si>
  <si>
    <t>1992M02</t>
  </si>
  <si>
    <t>1992M03</t>
  </si>
  <si>
    <t>1992M04</t>
  </si>
  <si>
    <t>1992M05</t>
  </si>
  <si>
    <t>1992M06</t>
  </si>
  <si>
    <t>1992M07</t>
  </si>
  <si>
    <t>1992M08</t>
  </si>
  <si>
    <t>1992M09</t>
  </si>
  <si>
    <t>1992M10</t>
  </si>
  <si>
    <t>1992M11</t>
  </si>
  <si>
    <t>1992M12</t>
  </si>
  <si>
    <t>1993M01</t>
  </si>
  <si>
    <t>1993M02</t>
  </si>
  <si>
    <t>1993M03</t>
  </si>
  <si>
    <t>1993M04</t>
  </si>
  <si>
    <t>1993M05</t>
  </si>
  <si>
    <t>1993M06</t>
  </si>
  <si>
    <t>1993M07</t>
  </si>
  <si>
    <t>1993M08</t>
  </si>
  <si>
    <t>1993M09</t>
  </si>
  <si>
    <t>1993M10</t>
  </si>
  <si>
    <t>1993M11</t>
  </si>
  <si>
    <t>1993M12</t>
  </si>
  <si>
    <t>1994M01</t>
  </si>
  <si>
    <t>1994M02</t>
  </si>
  <si>
    <t>1994M03</t>
  </si>
  <si>
    <t>1994M04</t>
  </si>
  <si>
    <t>1994M05</t>
  </si>
  <si>
    <t>1994M06</t>
  </si>
  <si>
    <t>1994M07</t>
  </si>
  <si>
    <t>1994M08</t>
  </si>
  <si>
    <t>1994M09</t>
  </si>
  <si>
    <t>1994M10</t>
  </si>
  <si>
    <t>1994M11</t>
  </si>
  <si>
    <t>1994M12</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</si>
  <si>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</si>
  <si>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</si>
  <si>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</si>
  <si>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</si>
  <si>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</si>
  <si>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</si>
  <si>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</si>
  <si>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</si>
  <si>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</si>
  <si>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</si>
  <si>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</si>
  <si>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</si>
  <si>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</si>
  <si>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</si>
  <si>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</si>
  <si>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</si>
  <si>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</si>
  <si>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</si>
  <si>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</si>
  <si>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</si>
  <si>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</si>
  <si>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</si>
  <si>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</si>
  <si>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</si>
  <si>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</si>
  <si>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</si>
  <si>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</si>
  <si>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</si>
  <si>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</si>
  <si>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</si>
  <si>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</si>
  <si>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</si>
  <si>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</si>
  <si>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</si>
  <si>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</si>
  <si>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</si>
  <si>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</si>
  <si>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</si>
  <si>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</si>
  <si>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</si>
  <si>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</si>
  <si>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</si>
  <si>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</si>
  <si>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</si>
  <si>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</si>
  <si>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</si>
  <si>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</si>
  <si>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</si>
  <si>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</si>
  <si>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</si>
  <si>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</si>
  <si>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</si>
  <si>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</si>
  <si>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</si>
  <si>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</si>
  <si>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</si>
  <si>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</si>
  <si>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</si>
  <si>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</si>
  <si>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</si>
  <si>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</si>
  <si>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</si>
  <si>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</si>
  <si>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</si>
  <si>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</si>
  <si>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</si>
  <si>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</si>
  <si>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</si>
  <si>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</si>
  <si>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</si>
  <si>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</si>
  <si>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</si>
  <si>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</si>
  <si>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</si>
  <si>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</si>
  <si>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</si>
  <si>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</si>
  <si>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</si>
  <si>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</si>
  <si>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</si>
  <si>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</si>
  <si>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</si>
  <si>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</si>
  <si>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</si>
  <si>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</si>
  <si>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</si>
  <si>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</si>
  <si>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</si>
  <si>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</si>
  <si>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</si>
  <si>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</si>
  <si>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</si>
  <si>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</si>
  <si>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</si>
  <si>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</si>
  <si>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</si>
  <si>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</si>
  <si>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</si>
  <si>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</si>
  <si>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</si>
  <si>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</si>
  <si>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</si>
  <si>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</si>
  <si>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</si>
  <si>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</si>
  <si>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</si>
  <si>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</si>
  <si>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</si>
  <si>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</si>
  <si>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</si>
  <si>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</si>
  <si>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</si>
  <si>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</si>
  <si>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</si>
  <si>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</si>
  <si>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</si>
  <si>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</si>
  <si>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</si>
  <si>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</si>
  <si>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</si>
  <si>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</si>
  <si>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</si>
  <si>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</si>
  <si>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</si>
  <si>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</si>
  <si>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</si>
  <si>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</si>
  <si>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</si>
  <si>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</si>
  <si>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</si>
  <si>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</si>
  <si>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</si>
  <si>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</si>
  <si>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</si>
  <si>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</si>
  <si>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</si>
  <si>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</si>
  <si>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</si>
  <si>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</si>
  <si>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</si>
  <si>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</si>
  <si>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</si>
  <si>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</si>
  <si>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</si>
  <si>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</si>
  <si>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</si>
  <si>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</si>
  <si>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</si>
  <si>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</si>
  <si>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</si>
  <si>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</si>
  <si>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</si>
  <si>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</si>
  <si>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</si>
  <si>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</si>
  <si>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</si>
  <si>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</si>
  <si>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</si>
  <si>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</si>
  <si>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</si>
  <si>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</si>
  <si>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</si>
  <si>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</si>
  <si>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</si>
  <si>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</si>
  <si>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</si>
  <si>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</si>
  <si>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</si>
  <si>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</si>
  <si>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</si>
  <si>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</si>
  <si>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</si>
  <si>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</si>
  <si>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</si>
  <si>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</si>
  <si>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</si>
  <si>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</si>
  <si>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</si>
  <si>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</si>
  <si>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</si>
  <si>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</si>
  <si>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</si>
  <si>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</si>
  <si>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</si>
  <si>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</si>
  <si>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</si>
  <si>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</si>
  <si>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</si>
  <si>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</si>
  <si>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</si>
  <si>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</si>
  <si>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</si>
  <si>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</si>
  <si>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</si>
  <si>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</si>
  <si>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</si>
  <si>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</si>
  <si>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</si>
  <si>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</si>
  <si>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</si>
  <si>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</si>
  <si>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</si>
  <si>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</si>
  <si>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</si>
  <si>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</si>
  <si>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</si>
  <si>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</si>
  <si>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</si>
  <si>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</si>
  <si>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</si>
  <si>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</si>
  <si>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</si>
  <si>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</si>
  <si>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</si>
  <si>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</si>
  <si>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</si>
  <si>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</si>
  <si>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</si>
  <si>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</si>
  <si>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</si>
  <si>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</si>
  <si>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</si>
  <si>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</si>
  <si>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</si>
  <si>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</si>
  <si>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</si>
  <si>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</si>
  <si>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</si>
  <si>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</si>
  <si>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</si>
  <si>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</si>
  <si>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</si>
  <si>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</si>
  <si>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</si>
  <si>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</si>
  <si>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</si>
  <si>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</si>
  <si>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</si>
  <si>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</si>
  <si>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</si>
  <si>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</si>
  <si>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</si>
  <si>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</si>
  <si>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</si>
  <si>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</si>
  <si>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</si>
  <si>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</si>
  <si>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</si>
  <si>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</si>
  <si>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</si>
  <si>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</si>
  <si>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</si>
  <si>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</si>
  <si>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</si>
  <si>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</si>
  <si>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</si>
  <si>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</si>
  <si>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</si>
  <si>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</si>
  <si>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</si>
  <si>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</si>
  <si>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</si>
  <si>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</si>
  <si>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</si>
  <si>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</si>
  <si>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</si>
  <si>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</si>
  <si>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</si>
  <si>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</si>
  <si>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</si>
  <si>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</si>
  <si>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</si>
  <si>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</si>
  <si>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</si>
  <si>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</si>
  <si>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</si>
  <si>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</si>
  <si>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</si>
  <si>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</si>
  <si>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</si>
  <si>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</si>
  <si>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</si>
  <si>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</si>
  <si>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</si>
  <si>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</si>
  <si>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</si>
  <si>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</si>
  <si>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</si>
  <si>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</si>
  <si>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</si>
  <si>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</si>
  <si>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</si>
  <si>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</si>
  <si>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</si>
  <si>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</si>
  <si>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</si>
  <si>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</si>
  <si>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</si>
  <si>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</si>
  <si>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</si>
  <si>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</si>
  <si>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</si>
  <si>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</si>
  <si>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</si>
  <si>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</si>
  <si>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</si>
  <si>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</si>
  <si>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</si>
  <si>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Avg Pred. Variance</t>
  </si>
  <si>
    <t>Spot Variance</t>
  </si>
  <si>
    <t>Predicted RP Based on Avg</t>
  </si>
  <si>
    <t>Predicted RP Based on Spot</t>
  </si>
  <si>
    <t>Predicted RP</t>
  </si>
  <si>
    <t>RPSPAA</t>
  </si>
  <si>
    <t>Unique Index Number</t>
  </si>
  <si>
    <t>Trading Date</t>
  </si>
  <si>
    <t xml:space="preserve">          Company Name          </t>
  </si>
  <si>
    <t xml:space="preserve">Closing Price   </t>
  </si>
  <si>
    <t xml:space="preserve">Total Return    </t>
  </si>
  <si>
    <t>Dividend Amount</t>
  </si>
  <si>
    <t>IbbotRf</t>
  </si>
  <si>
    <t xml:space="preserve">Market Return                    </t>
  </si>
  <si>
    <t>A Rated PU</t>
  </si>
  <si>
    <t>S&amp;P 500 Utility Index</t>
  </si>
  <si>
    <t>Aaa and Aa Corp</t>
  </si>
  <si>
    <t>MKT Minus Aaa and Aa Avg</t>
  </si>
  <si>
    <t xml:space="preserve">SOUTHERN CALIFORNIA WATER CO    </t>
  </si>
  <si>
    <t xml:space="preserve">SWTR  </t>
  </si>
  <si>
    <t xml:space="preserve">SCW   </t>
  </si>
  <si>
    <t xml:space="preserve">AMERICAN STATES WATER CO        </t>
  </si>
  <si>
    <t xml:space="preserve">AWR   </t>
  </si>
  <si>
    <t xml:space="preserve">AMERICAN WATER WORKS CO INC     </t>
  </si>
  <si>
    <t xml:space="preserve">AWK   </t>
  </si>
  <si>
    <t xml:space="preserve">CALIFORNIA WATER SERVICE CO     </t>
  </si>
  <si>
    <t xml:space="preserve">CWTR  </t>
  </si>
  <si>
    <t xml:space="preserve">CWT   </t>
  </si>
  <si>
    <t xml:space="preserve">CALIFORNIA WATER SERVICE GROUP  </t>
  </si>
  <si>
    <t xml:space="preserve">PHILADELPHIA SUBURBAN CORP      </t>
  </si>
  <si>
    <t xml:space="preserve">PSC   </t>
  </si>
  <si>
    <t xml:space="preserve">AQUA AMERICA INC                </t>
  </si>
  <si>
    <t xml:space="preserve">WTR   </t>
  </si>
  <si>
    <t xml:space="preserve">MIDDLESEX WATER CO              </t>
  </si>
  <si>
    <t xml:space="preserve">MSEX  </t>
  </si>
  <si>
    <t xml:space="preserve">SAN JOSE WATER WORKS            </t>
  </si>
  <si>
    <t xml:space="preserve">SJW   </t>
  </si>
  <si>
    <t xml:space="preserve">SAN JOSE WATER CO               </t>
  </si>
  <si>
    <t xml:space="preserve">S J W CORP                      </t>
  </si>
  <si>
    <t xml:space="preserve">YORK WATER COMPANY              </t>
  </si>
  <si>
    <t xml:space="preserve">YORW  </t>
  </si>
  <si>
    <t xml:space="preserve"> Ticker </t>
  </si>
  <si>
    <t xml:space="preserve">Amer. States Water  </t>
  </si>
  <si>
    <t>CAPITALIZATION AND FINANCIAL STATISTICS  (1)</t>
  </si>
  <si>
    <t>2015 - 2019, Inclusive</t>
  </si>
  <si>
    <t>FYE: 12/31/2019</t>
  </si>
  <si>
    <t>Capital Structure:</t>
  </si>
  <si>
    <t xml:space="preserve">     Long Term Debt</t>
  </si>
  <si>
    <t>LTDEBT</t>
  </si>
  <si>
    <t xml:space="preserve">     Preferred Stock</t>
  </si>
  <si>
    <t>PFD</t>
  </si>
  <si>
    <t>(MILLIONS OF DOLLARS)</t>
  </si>
  <si>
    <t>CAPITALIZATION STATISTICS</t>
  </si>
  <si>
    <t>Common Shares Outst.</t>
  </si>
  <si>
    <t>Input Data</t>
  </si>
  <si>
    <t>Common Equity</t>
  </si>
  <si>
    <t>TOTEQ</t>
  </si>
  <si>
    <t>AMOUNT OF CAPITAL EMPLOYED</t>
  </si>
  <si>
    <t>Sinking Fund Requirements</t>
  </si>
  <si>
    <t xml:space="preserve">     TOTAL PERMANENT CAPITAL</t>
  </si>
  <si>
    <t xml:space="preserve">     SHORT-TERM DEBT</t>
  </si>
  <si>
    <t>Short Term Debt</t>
  </si>
  <si>
    <t>STDEBT</t>
  </si>
  <si>
    <t xml:space="preserve">          TOTAL CAPITAL EMPLOYED</t>
  </si>
  <si>
    <t>EPS excluding extra</t>
  </si>
  <si>
    <t>EPSAPPCOMM</t>
  </si>
  <si>
    <t>INDICATED AVERAGE CAPITAL COST RATES  (2)</t>
  </si>
  <si>
    <t>Price - High</t>
  </si>
  <si>
    <t xml:space="preserve">     TOTAL DEBT </t>
  </si>
  <si>
    <t>Price - Low</t>
  </si>
  <si>
    <t xml:space="preserve">     PREFERRED STOCK</t>
  </si>
  <si>
    <t>5 YEAR</t>
  </si>
  <si>
    <t>CAPITAL STRUCTURE RATIOS</t>
  </si>
  <si>
    <t>AVERAGE</t>
  </si>
  <si>
    <t>DPS by payable date</t>
  </si>
  <si>
    <t xml:space="preserve">     BASED ON TOTAL PERMANENT CAPITAL:</t>
  </si>
  <si>
    <t xml:space="preserve">          LONG-TERM DEBT</t>
  </si>
  <si>
    <t>AFUDC</t>
  </si>
  <si>
    <t xml:space="preserve">          PREFERRED STOCK</t>
  </si>
  <si>
    <t xml:space="preserve">          COMMON EQUITY</t>
  </si>
  <si>
    <t>Total Interest</t>
  </si>
  <si>
    <t>INTEXP</t>
  </si>
  <si>
    <t xml:space="preserve">               TOTAL</t>
  </si>
  <si>
    <t>Net Income before Extra.</t>
  </si>
  <si>
    <t>NETINC</t>
  </si>
  <si>
    <t xml:space="preserve">     BASED ON TOTAL CAPITAL:</t>
  </si>
  <si>
    <t xml:space="preserve">          TOTAL DEBT, INCLUDING SHORT-TERM</t>
  </si>
  <si>
    <t>CE Income before Extra.</t>
  </si>
  <si>
    <t>INCAVAILCOMM</t>
  </si>
  <si>
    <t>Preferred Stock Dividends</t>
  </si>
  <si>
    <t>PFDDIV</t>
  </si>
  <si>
    <t>Common Dividends</t>
  </si>
  <si>
    <t>COMDIVS1</t>
  </si>
  <si>
    <t>Income Bef Extra Items-S&amp;U</t>
  </si>
  <si>
    <t>INCBEFEXT</t>
  </si>
  <si>
    <t>FINANCIAL STATISTICS</t>
  </si>
  <si>
    <t>Net Operating Cash Flow</t>
  </si>
  <si>
    <t>NETOPGFC</t>
  </si>
  <si>
    <t>Change in op'g Assets + Liabilities</t>
  </si>
  <si>
    <t>CHGOPASLIAB</t>
  </si>
  <si>
    <t>FINANCIAL RATIOS - MARKET BASED</t>
  </si>
  <si>
    <t>Depreciation &amp; Amortization</t>
  </si>
  <si>
    <t>DEPAMORT</t>
  </si>
  <si>
    <t xml:space="preserve">     EARNINGS / PRICE RATIO</t>
  </si>
  <si>
    <t>Income Tax Expense</t>
  </si>
  <si>
    <t>INCTAX</t>
  </si>
  <si>
    <t xml:space="preserve">     MARKET / AVERAGE BOOK RATIO </t>
  </si>
  <si>
    <t xml:space="preserve">     DIVIDEND YIELD</t>
  </si>
  <si>
    <t>Calculations</t>
  </si>
  <si>
    <t xml:space="preserve">     DIVIDEND PAYOUT RATIO</t>
  </si>
  <si>
    <t>Com Eq / Shares Out.</t>
  </si>
  <si>
    <t>calc</t>
  </si>
  <si>
    <t>RATE OF RETURN ON AVERAGE BOOK COMMON EQUITY</t>
  </si>
  <si>
    <t>Total Permanent Capital</t>
  </si>
  <si>
    <t>TOTAL DEBT / EBITDA (3)</t>
  </si>
  <si>
    <t>FUNDS FROM OPERATIONS / TOTAL DEBT (4)</t>
  </si>
  <si>
    <t>Total Debt</t>
  </si>
  <si>
    <t>TOTAL DEBT / TOTAL CAPITAL</t>
  </si>
  <si>
    <t>Total Capital</t>
  </si>
  <si>
    <t>Preferred Stk + Sink Fund Req.</t>
  </si>
  <si>
    <t>NETOPGFC + CHGOPASLIAB - AFUDC</t>
  </si>
  <si>
    <t>EBITDA</t>
  </si>
  <si>
    <t>SEE PAGE 2 FOR NOTES.</t>
  </si>
  <si>
    <t xml:space="preserve">  Ticker  </t>
  </si>
  <si>
    <t xml:space="preserve">Amer. Water Works   </t>
  </si>
  <si>
    <t>FYE: 12/31/2018</t>
  </si>
  <si>
    <t>California Water</t>
  </si>
  <si>
    <t>Middlesex Water</t>
  </si>
  <si>
    <t>SJW Corp.</t>
  </si>
  <si>
    <t>York Water 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</si>
</sst>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64" formatCode="#,##0.0"/>
    <numFmt numFmtId="165" formatCode="0.00&quot; &quot;;\(0.00\)"/>
    <numFmt numFmtId="166" formatCode="0.0&quot; &quot;;\(0.0\)"/>
    <numFmt numFmtId="167" formatCode="0.0"/>
    <numFmt numFmtId="168" formatCode="&quot; &quot;* #,##0.00&quot; &quot;;&quot; &quot;* \(#,##0.00\);&quot; &quot;* &quot;-&quot;??&quot; &quot;"/>
    <numFmt numFmtId="169" formatCode="&quot; &quot;* #,##0.00000&quot; &quot;;&quot; &quot;* \(#,##0.00000\);&quot; &quot;* &quot;-&quot;??&quot; &quot;"/>
    <numFmt numFmtId="170" formatCode="mmm&quot;-&quot;yyyy"/>
    <numFmt numFmtId="171" formatCode="#,##0.00&quot; &quot;;\(#,##0.00\)"/>
    <numFmt numFmtId="172" formatCode="&quot; &quot;* #,##0.0000&quot; &quot;;&quot; &quot;* \(#,##0.0000\);&quot; &quot;* &quot;-&quot;??&quot; &quot;"/>
    <numFmt numFmtId="173" formatCode="0.0000"/>
    <numFmt numFmtId="174" formatCode="&quot; &quot;* #,##0.00&quot; &quot;;&quot; &quot;* \(#,##0.00\);&quot; &quot;* &quot; - &quot;??&quot; &quot;"/>
    <numFmt numFmtId="175" formatCode="&quot; &quot;&quot;$&quot;* #,##0.000&quot; &quot;;&quot; &quot;&quot;$&quot;* \(#,##0.000\);&quot; &quot;&quot;$&quot;* &quot;-&quot;??&quot; &quot;"/>
    <numFmt numFmtId="176" formatCode="&quot;$&quot;#,##0.000"/>
    <numFmt numFmtId="177" formatCode="&quot; &quot;&quot;$&quot;* #,##0.000&quot; &quot;;&quot; &quot;&quot;$&quot;* \(#,##0.000\);&quot; &quot;&quot;$&quot;* &quot; - &quot;??&quot; &quot;"/>
    <numFmt numFmtId="178" formatCode="&quot; &quot;* #,##0.0&quot; &quot;;&quot; &quot;* \(#,##0.0\);&quot; &quot;* &quot;-&quot;??&quot; &quot;"/>
    <numFmt numFmtId="179" formatCode="&quot; &quot;* #,##0.000&quot; &quot;;&quot; &quot;* \(#,##0.000\);&quot; &quot;* &quot;-&quot;??&quot; &quot;"/>
    <numFmt numFmtId="180" formatCode="&quot; &quot;&quot;$&quot;* #,##0.00&quot; &quot;;&quot; &quot;&quot;$&quot;* \(#,##0.00\);&quot; &quot;&quot;$&quot;* &quot;-&quot;??&quot; &quot;"/>
    <numFmt numFmtId="181" formatCode="&quot;$&quot;#,##0.00"/>
    <numFmt numFmtId="182" formatCode="&quot; &quot;* #,##0.0&quot; &quot;;&quot; &quot;* \(#,##0.0\);&quot; &quot;* &quot; - &quot;??&quot; &quot;"/>
    <numFmt numFmtId="183" formatCode="&quot; &quot;* #,##0.000&quot; &quot;;&quot; &quot;* \(#,##0.000\);&quot; &quot;* &quot; - &quot;??&quot; &quot;"/>
    <numFmt numFmtId="185" formatCode="&quot; &quot;&quot;$&quot;* #,##0&quot; &quot;;&quot; &quot;&quot;$&quot;* \(#,##0\);&quot; &quot;&quot;$&quot;* &quot;- &quot;"/>
    <numFmt numFmtId="186" formatCode="0.0%"/>
    <numFmt numFmtId="187" formatCode="#,##0.00;\(#,##0.00\)"/>
    <numFmt numFmtId="188" formatCode="#,##0.000&quot; &quot;;\(#,##0.000\)"/>
    <numFmt numFmtId="189" formatCode="0.000"/>
    <numFmt numFmtId="190" formatCode="0.00000000000000000"/>
    <numFmt numFmtId="191" formatCode="d&quot;-&quot;mmm&quot;-&quot;yyyy"/>
    <numFmt numFmtId="192" formatCode="0.0000%"/>
    <numFmt numFmtId="193" formatCode="mmm&quot;-&quot;yy"/>
    <numFmt numFmtId="194" formatCode="dddd&quot;, &quot;mmmm&quot; &quot;dd&quot;, &quot;yyyy"/>
    <numFmt numFmtId="195" formatCode="#,##0.000"/>
    <numFmt numFmtId="196" formatCode="&quot;$&quot;#,##0.000&quot; &quot;;\(&quot;$&quot;#,##0.000\)"/>
    <numFmt numFmtId="197" formatCode="#,##0.0&quot; &quot;;\(#,##0.0\)"/>
    <numFmt numFmtId="198" formatCode="&quot; &quot;* #,##0.000&quot; &quot;;&quot; &quot;* \(#,##0.000\);&quot; &quot;* &quot;-&quot;???&quot; &quot;"/>
  </numFmts>
  <fonts count="24" x14ac:knownFonts="1">
    <font>
      <sz val="10"/>
      <color indexed="8"/>
      <name val="Arial"/>
    </font>
    <font>
      <u/>
      <sz val="12"/>
      <color indexed="8"/>
      <name val="Cambria"/>
    </font>
    <font>
      <sz val="12"/>
      <color indexed="8"/>
      <name val="Cambria"/>
    </font>
    <font>
      <b/>
      <sz val="12"/>
      <color indexed="8"/>
      <name val="Cambria"/>
    </font>
    <font>
      <vertAlign val="superscript"/>
      <sz val="12"/>
      <color indexed="8"/>
      <name val="Cambria"/>
    </font>
    <font>
      <sz val="10"/>
      <color indexed="8"/>
      <name val="Cambria"/>
    </font>
    <font>
      <sz val="11"/>
      <color indexed="8"/>
      <name val="Calibri"/>
    </font>
    <font>
      <sz val="10"/>
      <color indexed="8"/>
      <name val="Calibri"/>
    </font>
    <font>
      <b/>
      <sz val="10"/>
      <color indexed="8"/>
      <name val="Arial"/>
    </font>
    <font>
      <b/>
      <sz val="11"/>
      <color indexed="8"/>
      <name val="Calibri"/>
    </font>
    <font>
      <i/>
      <sz val="12"/>
      <color indexed="8"/>
      <name val="Cambria"/>
    </font>
    <font>
      <i/>
      <sz val="10"/>
      <color indexed="8"/>
      <name val="Cambria"/>
    </font>
    <font>
      <b/>
      <sz val="10"/>
      <color indexed="8"/>
      <name val="Cambria"/>
    </font>
    <font>
      <sz val="11"/>
      <color indexed="8"/>
      <name val="Cambria"/>
    </font>
    <font>
      <b/>
      <sz val="11"/>
      <color indexed="8"/>
      <name val="Arial"/>
    </font>
    <font>
      <sz val="11"/>
      <color indexed="8"/>
      <name val="Arial"/>
    </font>
    <font>
      <sz val="12"/>
      <color indexed="14"/>
      <name val="Cambria"/>
    </font>
    <font>
      <i/>
      <sz val="10"/>
      <color indexed="8"/>
      <name val="Arial"/>
    </font>
    <font>
      <i/>
      <sz val="11"/>
      <color indexed="8"/>
      <name val="Arial"/>
    </font>
    <font>
      <sz val="20"/>
      <color indexed="8"/>
      <name val="Arial"/>
    </font>
    <font>
      <b/>
      <u/>
      <sz val="10"/>
      <color indexed="8"/>
      <name val="Arial"/>
    </font>
    <font>
      <u/>
      <sz val="10"/>
      <color indexed="8"/>
      <name val="Arial"/>
    </font>
    <font>
      <u val="double"/>
      <sz val="10"/>
      <color indexed="8"/>
      <name val="Arial"/>
    </font>
    <font>
      <sz val="10"/>
      <color indexed="14"/>
      <name val="Arial"/>
    </font>
  </fonts>
  <fills count="3">
    <fill>
      <patternFill patternType="none"/>
    </fill>
    <fill>
      <patternFill patternType="gray125"/>
    </fill>
    <fill>
      <patternFill patternType="solid">
        <fgColor indexed="9"/>
        <bgColor auto="1"/>
      </patternFill>
    </fill>
  </fills>
  <borders count="45">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8"/>
      </bottom>
      <diagonal/>
    </border>
    <border>
      <left style="thin">
        <color indexed="10"/>
      </left>
      <right style="thin">
        <color indexed="10"/>
      </right>
      <top style="thin">
        <color indexed="8"/>
      </top>
      <bottom style="thin">
        <color indexed="10"/>
      </bottom>
      <diagonal/>
    </border>
    <border>
      <left style="thin">
        <color indexed="10"/>
      </left>
      <right style="thin">
        <color indexed="10"/>
      </right>
      <top style="thin">
        <color indexed="8"/>
      </top>
      <bottom style="thin">
        <color indexed="8"/>
      </bottom>
      <diagonal/>
    </border>
    <border>
      <left style="thin">
        <color indexed="10"/>
      </left>
      <right style="thin">
        <color indexed="10"/>
      </right>
      <top style="thin">
        <color indexed="10"/>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10"/>
      </top>
      <bottom style="thin">
        <color indexed="10"/>
      </bottom>
      <diagonal/>
    </border>
    <border>
      <left style="medium">
        <color indexed="8"/>
      </left>
      <right style="medium">
        <color indexed="8"/>
      </right>
      <top style="medium">
        <color indexed="8"/>
      </top>
      <bottom style="medium">
        <color indexed="8"/>
      </bottom>
      <diagonal/>
    </border>
    <border>
      <left style="medium">
        <color indexed="8"/>
      </left>
      <right style="thin">
        <color indexed="10"/>
      </right>
      <top style="thin">
        <color indexed="10"/>
      </top>
      <bottom style="thin">
        <color indexed="10"/>
      </bottom>
      <diagonal/>
    </border>
    <border>
      <left style="medium">
        <color indexed="8"/>
      </left>
      <right style="medium">
        <color indexed="8"/>
      </right>
      <top style="thin">
        <color indexed="8"/>
      </top>
      <bottom style="thin">
        <color indexed="8"/>
      </bottom>
      <diagonal/>
    </border>
    <border>
      <left style="thin">
        <color indexed="10"/>
      </left>
      <right style="thin">
        <color indexed="10"/>
      </right>
      <top style="medium">
        <color indexed="8"/>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medium">
        <color indexed="8"/>
      </right>
      <top style="thin">
        <color indexed="8"/>
      </top>
      <bottom style="thin">
        <color indexed="10"/>
      </bottom>
      <diagonal/>
    </border>
    <border>
      <left style="medium">
        <color indexed="8"/>
      </left>
      <right style="thin">
        <color indexed="10"/>
      </right>
      <top style="thin">
        <color indexed="8"/>
      </top>
      <bottom style="thin">
        <color indexed="10"/>
      </bottom>
      <diagonal/>
    </border>
    <border>
      <left style="thin">
        <color indexed="10"/>
      </left>
      <right style="medium">
        <color indexed="8"/>
      </right>
      <top style="thin">
        <color indexed="10"/>
      </top>
      <bottom style="thin">
        <color indexed="10"/>
      </bottom>
      <diagonal/>
    </border>
    <border>
      <left style="medium">
        <color indexed="8"/>
      </left>
      <right style="medium">
        <color indexed="8"/>
      </right>
      <top style="thin">
        <color indexed="8"/>
      </top>
      <bottom style="medium">
        <color indexed="8"/>
      </bottom>
      <diagonal/>
    </border>
    <border>
      <left style="thin">
        <color indexed="10"/>
      </left>
      <right style="thin">
        <color indexed="8"/>
      </right>
      <top style="thin">
        <color indexed="10"/>
      </top>
      <bottom style="thin">
        <color indexed="10"/>
      </bottom>
      <diagonal/>
    </border>
    <border>
      <left style="thin">
        <color indexed="8"/>
      </left>
      <right style="thin">
        <color indexed="10"/>
      </right>
      <top style="thin">
        <color indexed="8"/>
      </top>
      <bottom style="thin">
        <color indexed="10"/>
      </bottom>
      <diagonal/>
    </border>
    <border>
      <left style="thin">
        <color indexed="10"/>
      </left>
      <right style="thin">
        <color indexed="8"/>
      </right>
      <top style="thin">
        <color indexed="8"/>
      </top>
      <bottom style="thin">
        <color indexed="10"/>
      </bottom>
      <diagonal/>
    </border>
    <border>
      <left style="thin">
        <color indexed="8"/>
      </left>
      <right style="thin">
        <color indexed="8"/>
      </right>
      <top style="thin">
        <color indexed="8"/>
      </top>
      <bottom style="thin">
        <color indexed="10"/>
      </bottom>
      <diagonal/>
    </border>
    <border>
      <left style="thin">
        <color indexed="8"/>
      </left>
      <right style="thin">
        <color indexed="10"/>
      </right>
      <top style="thin">
        <color indexed="10"/>
      </top>
      <bottom style="thin">
        <color indexed="10"/>
      </bottom>
      <diagonal/>
    </border>
    <border>
      <left style="thin">
        <color indexed="10"/>
      </left>
      <right style="thin">
        <color indexed="8"/>
      </right>
      <top style="thin">
        <color indexed="10"/>
      </top>
      <bottom style="thin">
        <color indexed="8"/>
      </bottom>
      <diagonal/>
    </border>
    <border>
      <left style="thin">
        <color indexed="8"/>
      </left>
      <right style="thin">
        <color indexed="10"/>
      </right>
      <top style="thin">
        <color indexed="10"/>
      </top>
      <bottom style="thin">
        <color indexed="8"/>
      </bottom>
      <diagonal/>
    </border>
    <border>
      <left style="thin">
        <color indexed="8"/>
      </left>
      <right style="thin">
        <color indexed="8"/>
      </right>
      <top style="thin">
        <color indexed="10"/>
      </top>
      <bottom style="thin">
        <color indexed="8"/>
      </bottom>
      <diagonal/>
    </border>
    <border>
      <left style="thin">
        <color indexed="8"/>
      </left>
      <right style="thin">
        <color indexed="8"/>
      </right>
      <top style="thin">
        <color indexed="10"/>
      </top>
      <bottom style="thin">
        <color indexed="10"/>
      </bottom>
      <diagonal/>
    </border>
    <border>
      <left style="medium">
        <color indexed="8"/>
      </left>
      <right style="thin">
        <color indexed="10"/>
      </right>
      <top style="medium">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thin">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10"/>
      </left>
      <right style="thin">
        <color indexed="10"/>
      </right>
      <top style="medium">
        <color indexed="8"/>
      </top>
      <bottom style="thin">
        <color indexed="8"/>
      </bottom>
      <diagonal/>
    </border>
    <border>
      <left style="thin">
        <color indexed="10"/>
      </left>
      <right style="thin">
        <color indexed="10"/>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10"/>
      </bottom>
      <diagonal/>
    </border>
    <border>
      <left style="medium">
        <color indexed="8"/>
      </left>
      <right style="medium">
        <color indexed="8"/>
      </right>
      <top style="thin">
        <color indexed="10"/>
      </top>
      <bottom style="medium">
        <color indexed="8"/>
      </bottom>
      <diagonal/>
    </border>
  </borders>
  <cellStyleXfs count="1">
    <xf numFmtId="0" fontId="0" fillId="0" borderId="0" applyNumberFormat="0" applyFill="0" applyBorder="0" applyProtection="0"/>
  </cellStyleXfs>
  <cellXfs count="532">
    <xf numFmtId="0" fontId="0" fillId="0" borderId="0" xfId="0" applyFont="1" applyAlignment="1"/>
    <xf numFmtId="0" fontId="0" fillId="0" borderId="0" xfId="0" applyNumberFormat="1" applyFont="1" applyAlignment="1"/>
    <xf numFmtId="49" fontId="1" fillId="2" borderId="1" xfId="0" applyNumberFormat="1"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applyAlignment="1"/>
    <xf numFmtId="0" fontId="0" fillId="2" borderId="1" xfId="0" applyFont="1" applyFill="1" applyBorder="1" applyAlignment="1"/>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0" fillId="2" borderId="1" xfId="0" applyFont="1" applyFill="1" applyBorder="1" applyAlignment="1">
      <alignment wrapText="1"/>
    </xf>
    <xf numFmtId="49" fontId="2" fillId="2" borderId="2" xfId="0" applyNumberFormat="1" applyFont="1" applyFill="1" applyBorder="1" applyAlignment="1">
      <alignment horizontal="center"/>
    </xf>
    <xf numFmtId="49" fontId="2" fillId="2" borderId="2" xfId="0" applyNumberFormat="1" applyFont="1" applyFill="1" applyBorder="1" applyAlignment="1">
      <alignment horizontal="left"/>
    </xf>
    <xf numFmtId="49" fontId="2" fillId="2" borderId="2" xfId="0" applyNumberFormat="1" applyFont="1" applyFill="1" applyBorder="1" applyAlignment="1">
      <alignment horizontal="center" wrapText="1"/>
    </xf>
    <xf numFmtId="0" fontId="2" fillId="2" borderId="3" xfId="0" applyFont="1" applyFill="1" applyBorder="1" applyAlignment="1">
      <alignment horizontal="center"/>
    </xf>
    <xf numFmtId="0" fontId="0" fillId="2" borderId="3" xfId="0" applyFont="1" applyFill="1" applyBorder="1" applyAlignment="1"/>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49" fontId="0" fillId="2" borderId="1" xfId="0" applyNumberFormat="1" applyFont="1" applyFill="1" applyBorder="1" applyAlignment="1"/>
    <xf numFmtId="10" fontId="2" fillId="2" borderId="1" xfId="0" applyNumberFormat="1" applyFont="1" applyFill="1" applyBorder="1" applyAlignment="1">
      <alignment horizontal="center"/>
    </xf>
    <xf numFmtId="165" fontId="2" fillId="2" borderId="1" xfId="0" applyNumberFormat="1" applyFont="1" applyFill="1" applyBorder="1" applyAlignment="1">
      <alignment horizontal="right"/>
    </xf>
    <xf numFmtId="165" fontId="0" fillId="2" borderId="1" xfId="0" applyNumberFormat="1" applyFont="1" applyFill="1" applyBorder="1" applyAlignment="1"/>
    <xf numFmtId="10" fontId="0" fillId="2" borderId="1" xfId="0" applyNumberFormat="1" applyFont="1" applyFill="1" applyBorder="1" applyAlignment="1"/>
    <xf numFmtId="164" fontId="0" fillId="2" borderId="1" xfId="0" applyNumberFormat="1" applyFont="1" applyFill="1" applyBorder="1" applyAlignment="1"/>
    <xf numFmtId="4" fontId="0" fillId="2" borderId="1" xfId="0" applyNumberFormat="1" applyFont="1" applyFill="1" applyBorder="1" applyAlignment="1"/>
    <xf numFmtId="0" fontId="2" fillId="2" borderId="1" xfId="0" applyFont="1" applyFill="1" applyBorder="1" applyAlignment="1">
      <alignment horizontal="right"/>
    </xf>
    <xf numFmtId="10" fontId="2" fillId="2" borderId="1" xfId="0" applyNumberFormat="1" applyFont="1" applyFill="1" applyBorder="1" applyAlignment="1">
      <alignment horizontal="right"/>
    </xf>
    <xf numFmtId="49" fontId="0" fillId="2" borderId="1" xfId="0" applyNumberFormat="1" applyFont="1" applyFill="1" applyBorder="1" applyAlignment="1">
      <alignment wrapText="1"/>
    </xf>
    <xf numFmtId="10" fontId="2" fillId="2" borderId="2" xfId="0" applyNumberFormat="1" applyFont="1" applyFill="1" applyBorder="1" applyAlignment="1">
      <alignment horizontal="center"/>
    </xf>
    <xf numFmtId="165" fontId="2" fillId="2" borderId="1" xfId="0" applyNumberFormat="1" applyFont="1" applyFill="1" applyBorder="1" applyAlignment="1">
      <alignment horizontal="left"/>
    </xf>
    <xf numFmtId="10" fontId="2" fillId="2" borderId="3" xfId="0" applyNumberFormat="1" applyFont="1" applyFill="1" applyBorder="1" applyAlignment="1">
      <alignment horizontal="center"/>
    </xf>
    <xf numFmtId="166" fontId="0" fillId="2" borderId="1" xfId="0" applyNumberFormat="1" applyFont="1" applyFill="1" applyBorder="1" applyAlignment="1"/>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top"/>
    </xf>
    <xf numFmtId="49" fontId="0" fillId="2" borderId="1" xfId="0" applyNumberFormat="1" applyFont="1" applyFill="1" applyBorder="1" applyAlignment="1">
      <alignment vertical="top" wrapText="1"/>
    </xf>
    <xf numFmtId="0" fontId="0" fillId="2" borderId="1" xfId="0" applyFont="1" applyFill="1" applyBorder="1" applyAlignment="1">
      <alignment vertical="top" wrapText="1"/>
    </xf>
    <xf numFmtId="2" fontId="0" fillId="2" borderId="1" xfId="0" applyNumberFormat="1" applyFont="1" applyFill="1" applyBorder="1" applyAlignment="1"/>
    <xf numFmtId="0" fontId="2" fillId="2" borderId="1" xfId="0" applyFont="1" applyFill="1" applyBorder="1" applyAlignment="1">
      <alignment horizontal="center" vertical="center"/>
    </xf>
    <xf numFmtId="167" fontId="0" fillId="2" borderId="1" xfId="0" applyNumberFormat="1" applyFont="1" applyFill="1" applyBorder="1" applyAlignment="1"/>
    <xf numFmtId="49" fontId="2" fillId="2" borderId="1" xfId="0" applyNumberFormat="1" applyFont="1" applyFill="1" applyBorder="1" applyAlignment="1">
      <alignment horizontal="left"/>
    </xf>
    <xf numFmtId="0" fontId="3" fillId="2" borderId="1" xfId="0" applyFont="1" applyFill="1" applyBorder="1" applyAlignment="1"/>
    <xf numFmtId="167" fontId="3" fillId="2" borderId="1" xfId="0" applyNumberFormat="1" applyFont="1" applyFill="1" applyBorder="1" applyAlignment="1"/>
    <xf numFmtId="49" fontId="0" fillId="2" borderId="1" xfId="0" applyNumberFormat="1" applyFont="1" applyFill="1" applyBorder="1" applyAlignment="1">
      <alignment vertical="top"/>
    </xf>
    <xf numFmtId="0" fontId="0" fillId="2" borderId="1" xfId="0" applyFont="1" applyFill="1" applyBorder="1" applyAlignment="1">
      <alignment vertical="top"/>
    </xf>
    <xf numFmtId="0" fontId="2" fillId="2" borderId="1" xfId="0" applyFont="1" applyFill="1" applyBorder="1" applyAlignment="1">
      <alignment horizontal="left" vertical="top" wrapText="1"/>
    </xf>
    <xf numFmtId="0" fontId="2" fillId="2" borderId="1" xfId="0" applyFont="1" applyFill="1" applyBorder="1" applyAlignment="1">
      <alignment horizontal="left"/>
    </xf>
    <xf numFmtId="0" fontId="0" fillId="0" borderId="0" xfId="0" applyNumberFormat="1" applyFont="1" applyAlignment="1"/>
    <xf numFmtId="49" fontId="0" fillId="2" borderId="2" xfId="0" applyNumberFormat="1" applyFont="1" applyFill="1" applyBorder="1" applyAlignment="1">
      <alignment wrapText="1"/>
    </xf>
    <xf numFmtId="168" fontId="0" fillId="2" borderId="1" xfId="0" applyNumberFormat="1" applyFont="1" applyFill="1" applyBorder="1" applyAlignment="1"/>
    <xf numFmtId="168" fontId="2" fillId="2" borderId="1" xfId="0" applyNumberFormat="1" applyFont="1" applyFill="1" applyBorder="1" applyAlignment="1">
      <alignment horizontal="right"/>
    </xf>
    <xf numFmtId="49" fontId="2" fillId="2" borderId="1" xfId="0" applyNumberFormat="1" applyFont="1" applyFill="1" applyBorder="1" applyAlignment="1">
      <alignment horizontal="right"/>
    </xf>
    <xf numFmtId="168" fontId="0" fillId="2" borderId="2" xfId="0" applyNumberFormat="1" applyFont="1" applyFill="1" applyBorder="1" applyAlignment="1"/>
    <xf numFmtId="168" fontId="0" fillId="2" borderId="3" xfId="0" applyNumberFormat="1" applyFont="1" applyFill="1" applyBorder="1" applyAlignment="1"/>
    <xf numFmtId="0" fontId="0" fillId="0" borderId="0" xfId="0" applyNumberFormat="1" applyFont="1" applyAlignment="1"/>
    <xf numFmtId="49" fontId="0" fillId="2" borderId="3" xfId="0" applyNumberFormat="1" applyFont="1" applyFill="1" applyBorder="1" applyAlignment="1"/>
    <xf numFmtId="0" fontId="0" fillId="0" borderId="0" xfId="0" applyNumberFormat="1" applyFont="1" applyAlignment="1"/>
    <xf numFmtId="169" fontId="0" fillId="2" borderId="1" xfId="0" applyNumberFormat="1" applyFont="1" applyFill="1" applyBorder="1" applyAlignment="1"/>
    <xf numFmtId="10" fontId="0" fillId="2" borderId="2" xfId="0" applyNumberFormat="1" applyFont="1" applyFill="1" applyBorder="1" applyAlignment="1"/>
    <xf numFmtId="10" fontId="0" fillId="2" borderId="3" xfId="0" applyNumberFormat="1" applyFont="1" applyFill="1" applyBorder="1" applyAlignment="1"/>
    <xf numFmtId="49" fontId="2" fillId="2" borderId="1" xfId="0" applyNumberFormat="1" applyFont="1" applyFill="1" applyBorder="1" applyAlignment="1">
      <alignment horizontal="right" vertical="top"/>
    </xf>
    <xf numFmtId="0" fontId="0" fillId="0" borderId="0" xfId="0" applyNumberFormat="1" applyFont="1" applyAlignment="1"/>
    <xf numFmtId="0" fontId="0" fillId="2" borderId="3" xfId="0" applyFont="1" applyFill="1" applyBorder="1" applyAlignment="1">
      <alignment wrapText="1"/>
    </xf>
    <xf numFmtId="49" fontId="2" fillId="2" borderId="1" xfId="0" applyNumberFormat="1" applyFont="1" applyFill="1" applyBorder="1" applyAlignment="1">
      <alignment horizontal="center" vertical="top"/>
    </xf>
    <xf numFmtId="0" fontId="2" fillId="2" borderId="1" xfId="0" applyFont="1" applyFill="1" applyBorder="1" applyAlignment="1">
      <alignment horizontal="left" vertical="top"/>
    </xf>
    <xf numFmtId="49" fontId="2" fillId="2" borderId="1" xfId="0" applyNumberFormat="1" applyFont="1" applyFill="1" applyBorder="1" applyAlignment="1">
      <alignment horizontal="left" vertical="top"/>
    </xf>
    <xf numFmtId="0" fontId="0" fillId="0" borderId="0" xfId="0" applyNumberFormat="1" applyFont="1" applyAlignment="1"/>
    <xf numFmtId="170" fontId="0" fillId="2" borderId="1" xfId="0" applyNumberFormat="1" applyFont="1" applyFill="1" applyBorder="1" applyAlignment="1"/>
    <xf numFmtId="0" fontId="0" fillId="0" borderId="0" xfId="0" applyNumberFormat="1" applyFont="1" applyAlignment="1"/>
    <xf numFmtId="49" fontId="2" fillId="2" borderId="4" xfId="0" applyNumberFormat="1" applyFont="1" applyFill="1" applyBorder="1" applyAlignment="1">
      <alignment horizontal="center"/>
    </xf>
    <xf numFmtId="164" fontId="0" fillId="2" borderId="3" xfId="0" applyNumberFormat="1" applyFont="1" applyFill="1" applyBorder="1" applyAlignment="1"/>
    <xf numFmtId="164" fontId="2" fillId="2" borderId="3" xfId="0" applyNumberFormat="1" applyFont="1" applyFill="1" applyBorder="1" applyAlignment="1">
      <alignment horizontal="center"/>
    </xf>
    <xf numFmtId="167" fontId="2" fillId="2" borderId="3" xfId="0" applyNumberFormat="1" applyFont="1" applyFill="1" applyBorder="1" applyAlignment="1">
      <alignment horizontal="center"/>
    </xf>
    <xf numFmtId="167" fontId="2" fillId="2" borderId="1" xfId="0" applyNumberFormat="1" applyFont="1" applyFill="1" applyBorder="1" applyAlignment="1">
      <alignment horizontal="center"/>
    </xf>
    <xf numFmtId="167" fontId="2" fillId="2" borderId="2" xfId="0" applyNumberFormat="1" applyFont="1" applyFill="1" applyBorder="1" applyAlignment="1">
      <alignment horizontal="center"/>
    </xf>
    <xf numFmtId="0" fontId="2" fillId="2" borderId="3" xfId="0" applyFont="1" applyFill="1" applyBorder="1" applyAlignment="1">
      <alignment horizontal="left"/>
    </xf>
    <xf numFmtId="0" fontId="0" fillId="0" borderId="0" xfId="0" applyNumberFormat="1" applyFont="1" applyAlignment="1"/>
    <xf numFmtId="49" fontId="5" fillId="2" borderId="1" xfId="0" applyNumberFormat="1" applyFont="1" applyFill="1" applyBorder="1" applyAlignment="1">
      <alignment horizontal="center"/>
    </xf>
    <xf numFmtId="0" fontId="5" fillId="2" borderId="1" xfId="0" applyFont="1" applyFill="1" applyBorder="1" applyAlignment="1">
      <alignment horizontal="center"/>
    </xf>
    <xf numFmtId="0" fontId="2" fillId="2" borderId="1" xfId="0" applyFont="1" applyFill="1" applyBorder="1" applyAlignment="1"/>
    <xf numFmtId="49" fontId="5" fillId="2" borderId="2" xfId="0" applyNumberFormat="1" applyFont="1" applyFill="1" applyBorder="1" applyAlignment="1">
      <alignment horizontal="center" wrapText="1"/>
    </xf>
    <xf numFmtId="0" fontId="5" fillId="2" borderId="3" xfId="0" applyFont="1" applyFill="1" applyBorder="1" applyAlignment="1">
      <alignment horizontal="center"/>
    </xf>
    <xf numFmtId="0" fontId="5" fillId="2" borderId="1" xfId="0" applyNumberFormat="1" applyFont="1" applyFill="1" applyBorder="1" applyAlignment="1">
      <alignment horizontal="center"/>
    </xf>
    <xf numFmtId="0" fontId="0" fillId="0" borderId="0" xfId="0" applyNumberFormat="1" applyFont="1" applyAlignment="1"/>
    <xf numFmtId="165" fontId="0" fillId="2" borderId="2" xfId="0" applyNumberFormat="1" applyFont="1" applyFill="1" applyBorder="1" applyAlignment="1"/>
    <xf numFmtId="165" fontId="0" fillId="2" borderId="3" xfId="0" applyNumberFormat="1" applyFont="1" applyFill="1" applyBorder="1" applyAlignment="1"/>
    <xf numFmtId="0" fontId="0" fillId="0" borderId="0" xfId="0" applyNumberFormat="1" applyFont="1" applyAlignment="1"/>
    <xf numFmtId="49" fontId="0" fillId="2" borderId="2" xfId="0" applyNumberFormat="1" applyFont="1" applyFill="1" applyBorder="1" applyAlignment="1"/>
    <xf numFmtId="49" fontId="1" fillId="2" borderId="1" xfId="0" applyNumberFormat="1" applyFont="1" applyFill="1" applyBorder="1" applyAlignment="1"/>
    <xf numFmtId="165" fontId="0" fillId="2" borderId="1" xfId="0" applyNumberFormat="1" applyFont="1" applyFill="1" applyBorder="1" applyAlignment="1">
      <alignment wrapText="1"/>
    </xf>
    <xf numFmtId="165" fontId="2" fillId="2" borderId="1" xfId="0" applyNumberFormat="1" applyFont="1" applyFill="1" applyBorder="1" applyAlignment="1">
      <alignment horizontal="left" vertical="top" wrapText="1"/>
    </xf>
    <xf numFmtId="165" fontId="2" fillId="2" borderId="1" xfId="0" applyNumberFormat="1" applyFont="1" applyFill="1" applyBorder="1" applyAlignment="1">
      <alignment horizontal="center" vertical="top" wrapText="1"/>
    </xf>
    <xf numFmtId="165" fontId="0" fillId="2" borderId="1" xfId="0" applyNumberFormat="1" applyFont="1" applyFill="1" applyBorder="1" applyAlignment="1">
      <alignment vertical="top" wrapText="1"/>
    </xf>
    <xf numFmtId="0" fontId="0" fillId="0" borderId="0" xfId="0" applyNumberFormat="1" applyFont="1" applyAlignment="1"/>
    <xf numFmtId="49" fontId="2" fillId="2" borderId="2" xfId="0" applyNumberFormat="1" applyFont="1" applyFill="1" applyBorder="1" applyAlignment="1">
      <alignment horizontal="left" wrapText="1"/>
    </xf>
    <xf numFmtId="171" fontId="0" fillId="2" borderId="1" xfId="0" applyNumberFormat="1" applyFont="1" applyFill="1" applyBorder="1" applyAlignment="1"/>
    <xf numFmtId="0" fontId="0" fillId="2" borderId="1" xfId="0" applyFont="1" applyFill="1" applyBorder="1" applyAlignment="1">
      <alignment vertical="center"/>
    </xf>
    <xf numFmtId="0" fontId="2" fillId="2" borderId="1" xfId="0" applyFont="1" applyFill="1" applyBorder="1" applyAlignment="1">
      <alignment horizontal="left" wrapText="1"/>
    </xf>
    <xf numFmtId="171" fontId="0" fillId="2" borderId="2" xfId="0" applyNumberFormat="1" applyFont="1" applyFill="1" applyBorder="1" applyAlignment="1"/>
    <xf numFmtId="0" fontId="2" fillId="2" borderId="1" xfId="0" applyFont="1" applyFill="1" applyBorder="1" applyAlignment="1">
      <alignment horizontal="right" vertical="top"/>
    </xf>
    <xf numFmtId="0" fontId="0" fillId="0" borderId="0" xfId="0" applyNumberFormat="1" applyFont="1" applyAlignment="1"/>
    <xf numFmtId="0" fontId="0" fillId="2" borderId="2" xfId="0" applyFont="1" applyFill="1" applyBorder="1" applyAlignment="1"/>
    <xf numFmtId="0" fontId="2" fillId="2" borderId="3" xfId="0" applyFont="1" applyFill="1" applyBorder="1" applyAlignment="1">
      <alignment horizontal="right"/>
    </xf>
    <xf numFmtId="4" fontId="0" fillId="2" borderId="3" xfId="0" applyNumberFormat="1" applyFont="1" applyFill="1" applyBorder="1" applyAlignment="1"/>
    <xf numFmtId="0" fontId="0" fillId="0" borderId="0" xfId="0" applyNumberFormat="1" applyFont="1" applyAlignment="1"/>
    <xf numFmtId="168" fontId="0" fillId="2" borderId="4" xfId="0" applyNumberFormat="1" applyFont="1" applyFill="1" applyBorder="1" applyAlignment="1"/>
    <xf numFmtId="49" fontId="1" fillId="2" borderId="1" xfId="0" applyNumberFormat="1" applyFont="1" applyFill="1" applyBorder="1" applyAlignment="1">
      <alignment horizontal="left" vertical="top"/>
    </xf>
    <xf numFmtId="0" fontId="0" fillId="0" borderId="0" xfId="0" applyNumberFormat="1" applyFont="1" applyAlignment="1"/>
    <xf numFmtId="14" fontId="0" fillId="2" borderId="1" xfId="0" applyNumberFormat="1" applyFont="1" applyFill="1" applyBorder="1" applyAlignment="1"/>
    <xf numFmtId="2" fontId="0" fillId="2" borderId="3" xfId="0" applyNumberFormat="1" applyFont="1" applyFill="1" applyBorder="1" applyAlignment="1"/>
    <xf numFmtId="172" fontId="0" fillId="2" borderId="1" xfId="0" applyNumberFormat="1" applyFont="1" applyFill="1" applyBorder="1" applyAlignment="1"/>
    <xf numFmtId="172" fontId="0" fillId="2" borderId="2" xfId="0" applyNumberFormat="1" applyFont="1" applyFill="1" applyBorder="1" applyAlignment="1"/>
    <xf numFmtId="172" fontId="0" fillId="2" borderId="3" xfId="0" applyNumberFormat="1" applyFont="1" applyFill="1" applyBorder="1" applyAlignment="1"/>
    <xf numFmtId="173" fontId="0" fillId="2" borderId="3" xfId="0" applyNumberFormat="1" applyFont="1" applyFill="1" applyBorder="1" applyAlignment="1"/>
    <xf numFmtId="173" fontId="0" fillId="2" borderId="1" xfId="0" applyNumberFormat="1" applyFont="1" applyFill="1" applyBorder="1" applyAlignment="1"/>
    <xf numFmtId="0" fontId="0" fillId="0" borderId="0" xfId="0" applyNumberFormat="1" applyFont="1" applyAlignment="1"/>
    <xf numFmtId="172" fontId="2" fillId="2" borderId="1" xfId="0" applyNumberFormat="1" applyFont="1" applyFill="1" applyBorder="1" applyAlignment="1">
      <alignment horizontal="right"/>
    </xf>
    <xf numFmtId="168" fontId="2" fillId="2" borderId="3" xfId="0" applyNumberFormat="1" applyFont="1" applyFill="1" applyBorder="1" applyAlignment="1">
      <alignment horizontal="right"/>
    </xf>
    <xf numFmtId="172" fontId="2" fillId="2" borderId="3" xfId="0" applyNumberFormat="1" applyFont="1" applyFill="1" applyBorder="1" applyAlignment="1">
      <alignment horizontal="right"/>
    </xf>
    <xf numFmtId="0" fontId="0" fillId="2" borderId="1" xfId="0" applyNumberFormat="1" applyFont="1" applyFill="1" applyBorder="1" applyAlignment="1"/>
    <xf numFmtId="168" fontId="2" fillId="2" borderId="2" xfId="0" applyNumberFormat="1" applyFont="1" applyFill="1" applyBorder="1" applyAlignment="1">
      <alignment horizontal="center"/>
    </xf>
    <xf numFmtId="172" fontId="2" fillId="2" borderId="2" xfId="0" applyNumberFormat="1" applyFont="1" applyFill="1" applyBorder="1" applyAlignment="1">
      <alignment horizontal="center"/>
    </xf>
    <xf numFmtId="172" fontId="2" fillId="2" borderId="1" xfId="0" applyNumberFormat="1" applyFont="1" applyFill="1" applyBorder="1" applyAlignment="1">
      <alignment horizontal="center"/>
    </xf>
    <xf numFmtId="168" fontId="2" fillId="2" borderId="1" xfId="0" applyNumberFormat="1" applyFont="1" applyFill="1" applyBorder="1" applyAlignment="1">
      <alignment horizontal="center"/>
    </xf>
    <xf numFmtId="173" fontId="2" fillId="2" borderId="1" xfId="0" applyNumberFormat="1" applyFont="1" applyFill="1" applyBorder="1" applyAlignment="1">
      <alignment horizontal="center"/>
    </xf>
    <xf numFmtId="0" fontId="0" fillId="0" borderId="0" xfId="0" applyNumberFormat="1" applyFont="1" applyAlignment="1"/>
    <xf numFmtId="0" fontId="0" fillId="0" borderId="0" xfId="0" applyNumberFormat="1" applyFont="1" applyAlignment="1"/>
    <xf numFmtId="174" fontId="2" fillId="2" borderId="1" xfId="0" applyNumberFormat="1" applyFont="1" applyFill="1" applyBorder="1" applyAlignment="1">
      <alignment horizontal="right"/>
    </xf>
    <xf numFmtId="174" fontId="2" fillId="2" borderId="2" xfId="0" applyNumberFormat="1" applyFont="1" applyFill="1" applyBorder="1" applyAlignment="1">
      <alignment horizontal="right"/>
    </xf>
    <xf numFmtId="174" fontId="0" fillId="2" borderId="2" xfId="0" applyNumberFormat="1" applyFont="1" applyFill="1" applyBorder="1" applyAlignment="1"/>
    <xf numFmtId="0" fontId="0" fillId="0" borderId="0" xfId="0" applyNumberFormat="1" applyFont="1" applyAlignment="1"/>
    <xf numFmtId="165" fontId="2" fillId="2" borderId="1" xfId="0" applyNumberFormat="1" applyFont="1" applyFill="1" applyBorder="1" applyAlignment="1">
      <alignment horizontal="center" wrapText="1"/>
    </xf>
    <xf numFmtId="0" fontId="0" fillId="2" borderId="2" xfId="0" applyFont="1" applyFill="1" applyBorder="1" applyAlignment="1">
      <alignment horizontal="center"/>
    </xf>
    <xf numFmtId="170" fontId="2" fillId="2" borderId="1" xfId="0" applyNumberFormat="1" applyFont="1" applyFill="1" applyBorder="1" applyAlignment="1">
      <alignment horizontal="right"/>
    </xf>
    <xf numFmtId="0" fontId="0" fillId="0" borderId="0" xfId="0" applyNumberFormat="1" applyFont="1" applyAlignment="1"/>
    <xf numFmtId="0" fontId="6" fillId="2" borderId="1" xfId="0" applyFont="1" applyFill="1" applyBorder="1" applyAlignment="1"/>
    <xf numFmtId="0" fontId="0" fillId="0" borderId="0" xfId="0" applyNumberFormat="1" applyFont="1" applyAlignment="1"/>
    <xf numFmtId="0" fontId="2" fillId="2" borderId="1" xfId="0" applyNumberFormat="1" applyFont="1" applyFill="1" applyBorder="1" applyAlignment="1">
      <alignment horizontal="center" vertical="center"/>
    </xf>
    <xf numFmtId="165" fontId="2" fillId="2" borderId="1" xfId="0" applyNumberFormat="1" applyFont="1" applyFill="1" applyBorder="1" applyAlignment="1">
      <alignment horizontal="left" vertical="top"/>
    </xf>
    <xf numFmtId="0" fontId="0" fillId="0" borderId="0" xfId="0" applyNumberFormat="1" applyFont="1" applyAlignment="1"/>
    <xf numFmtId="0" fontId="0" fillId="0" borderId="0" xfId="0" applyNumberFormat="1" applyFont="1" applyAlignment="1"/>
    <xf numFmtId="49" fontId="2" fillId="2" borderId="3" xfId="0" applyNumberFormat="1" applyFont="1" applyFill="1" applyBorder="1" applyAlignment="1">
      <alignment horizontal="center"/>
    </xf>
    <xf numFmtId="175" fontId="2" fillId="2" borderId="1" xfId="0" applyNumberFormat="1" applyFont="1" applyFill="1" applyBorder="1" applyAlignment="1">
      <alignment horizontal="right"/>
    </xf>
    <xf numFmtId="176" fontId="2" fillId="2" borderId="1" xfId="0" applyNumberFormat="1" applyFont="1" applyFill="1" applyBorder="1" applyAlignment="1">
      <alignment horizontal="center"/>
    </xf>
    <xf numFmtId="1" fontId="2" fillId="2" borderId="1" xfId="0" applyNumberFormat="1" applyFont="1" applyFill="1" applyBorder="1" applyAlignment="1">
      <alignment horizontal="center"/>
    </xf>
    <xf numFmtId="177" fontId="2" fillId="2" borderId="1" xfId="0" applyNumberFormat="1" applyFont="1" applyFill="1" applyBorder="1" applyAlignment="1">
      <alignment horizontal="right"/>
    </xf>
    <xf numFmtId="178" fontId="2" fillId="2" borderId="1" xfId="0" applyNumberFormat="1" applyFont="1" applyFill="1" applyBorder="1" applyAlignment="1">
      <alignment horizontal="center"/>
    </xf>
    <xf numFmtId="0" fontId="2" fillId="2" borderId="1" xfId="0" applyNumberFormat="1" applyFont="1" applyFill="1" applyBorder="1" applyAlignment="1">
      <alignment horizontal="center"/>
    </xf>
    <xf numFmtId="175" fontId="0" fillId="2" borderId="1" xfId="0" applyNumberFormat="1" applyFont="1" applyFill="1" applyBorder="1" applyAlignment="1"/>
    <xf numFmtId="176" fontId="0" fillId="2" borderId="1" xfId="0" applyNumberFormat="1" applyFont="1" applyFill="1" applyBorder="1" applyAlignment="1"/>
    <xf numFmtId="179" fontId="0" fillId="2" borderId="1" xfId="0" applyNumberFormat="1" applyFont="1" applyFill="1" applyBorder="1" applyAlignment="1"/>
    <xf numFmtId="180" fontId="0" fillId="2" borderId="1" xfId="0" applyNumberFormat="1" applyFont="1" applyFill="1" applyBorder="1" applyAlignment="1"/>
    <xf numFmtId="181" fontId="0" fillId="2" borderId="1" xfId="0" applyNumberFormat="1" applyFont="1" applyFill="1" applyBorder="1" applyAlignment="1"/>
    <xf numFmtId="179" fontId="0" fillId="2" borderId="1" xfId="0" applyNumberFormat="1" applyFont="1" applyFill="1" applyBorder="1" applyAlignment="1">
      <alignment vertical="top"/>
    </xf>
    <xf numFmtId="0" fontId="0" fillId="0" borderId="0" xfId="0" applyNumberFormat="1" applyFont="1" applyAlignment="1"/>
    <xf numFmtId="49" fontId="2" fillId="2" borderId="2" xfId="0" applyNumberFormat="1" applyFont="1" applyFill="1" applyBorder="1" applyAlignment="1">
      <alignment horizontal="right"/>
    </xf>
    <xf numFmtId="175" fontId="2" fillId="2" borderId="2" xfId="0" applyNumberFormat="1" applyFont="1" applyFill="1" applyBorder="1" applyAlignment="1">
      <alignment horizontal="right"/>
    </xf>
    <xf numFmtId="182" fontId="2" fillId="2" borderId="2" xfId="0" applyNumberFormat="1" applyFont="1" applyFill="1" applyBorder="1" applyAlignment="1">
      <alignment horizontal="right"/>
    </xf>
    <xf numFmtId="0" fontId="5" fillId="2" borderId="3" xfId="0" applyFont="1" applyFill="1" applyBorder="1" applyAlignment="1">
      <alignment wrapText="1"/>
    </xf>
    <xf numFmtId="182" fontId="2" fillId="2" borderId="3" xfId="0" applyNumberFormat="1" applyFont="1" applyFill="1" applyBorder="1" applyAlignment="1">
      <alignment horizontal="right"/>
    </xf>
    <xf numFmtId="9" fontId="0" fillId="2" borderId="1" xfId="0" applyNumberFormat="1" applyFont="1" applyFill="1" applyBorder="1" applyAlignment="1"/>
    <xf numFmtId="175" fontId="2" fillId="2" borderId="3" xfId="0" applyNumberFormat="1" applyFont="1" applyFill="1" applyBorder="1" applyAlignment="1">
      <alignment horizontal="right"/>
    </xf>
    <xf numFmtId="49" fontId="6" fillId="2" borderId="1" xfId="0" applyNumberFormat="1" applyFont="1" applyFill="1" applyBorder="1" applyAlignment="1"/>
    <xf numFmtId="183" fontId="0" fillId="2" borderId="1" xfId="0" applyNumberFormat="1" applyFont="1" applyFill="1" applyBorder="1" applyAlignment="1"/>
    <xf numFmtId="177" fontId="0" fillId="2" borderId="1" xfId="0" applyNumberFormat="1" applyFont="1" applyFill="1" applyBorder="1" applyAlignment="1"/>
    <xf numFmtId="182" fontId="0" fillId="2" borderId="1" xfId="0" applyNumberFormat="1" applyFont="1" applyFill="1" applyBorder="1" applyAlignment="1"/>
    <xf numFmtId="183" fontId="0" fillId="2" borderId="2" xfId="0" applyNumberFormat="1" applyFont="1" applyFill="1" applyBorder="1" applyAlignment="1"/>
    <xf numFmtId="179" fontId="0" fillId="2" borderId="2" xfId="0" applyNumberFormat="1" applyFont="1" applyFill="1" applyBorder="1" applyAlignment="1"/>
    <xf numFmtId="182" fontId="0" fillId="2" borderId="2" xfId="0" applyNumberFormat="1" applyFont="1" applyFill="1" applyBorder="1" applyAlignment="1"/>
    <xf numFmtId="177" fontId="0" fillId="2" borderId="2" xfId="0" applyNumberFormat="1" applyFont="1" applyFill="1" applyBorder="1" applyAlignment="1"/>
    <xf numFmtId="183" fontId="0" fillId="2" borderId="3" xfId="0" applyNumberFormat="1" applyFont="1" applyFill="1" applyBorder="1" applyAlignment="1"/>
    <xf numFmtId="177" fontId="0" fillId="2" borderId="3" xfId="0" applyNumberFormat="1" applyFont="1" applyFill="1" applyBorder="1" applyAlignment="1"/>
    <xf numFmtId="182" fontId="0" fillId="2" borderId="3" xfId="0" applyNumberFormat="1" applyFont="1" applyFill="1" applyBorder="1" applyAlignment="1"/>
    <xf numFmtId="0" fontId="0" fillId="0" borderId="0" xfId="0" applyNumberFormat="1" applyFont="1" applyAlignment="1"/>
    <xf numFmtId="0" fontId="7" fillId="2" borderId="1" xfId="0" applyNumberFormat="1" applyFont="1" applyFill="1" applyBorder="1" applyAlignment="1"/>
    <xf numFmtId="0" fontId="0" fillId="0" borderId="1" xfId="0" applyNumberFormat="1" applyFont="1" applyBorder="1" applyAlignment="1"/>
    <xf numFmtId="0" fontId="0" fillId="0" borderId="0" xfId="0" applyNumberFormat="1" applyFont="1" applyAlignment="1"/>
    <xf numFmtId="185" fontId="8" fillId="2" borderId="1" xfId="0" applyNumberFormat="1" applyFont="1" applyFill="1" applyBorder="1" applyAlignment="1">
      <alignment horizontal="left"/>
    </xf>
    <xf numFmtId="185" fontId="8" fillId="2" borderId="1" xfId="0" applyNumberFormat="1" applyFont="1" applyFill="1" applyBorder="1" applyAlignment="1"/>
    <xf numFmtId="186" fontId="8" fillId="2" borderId="1" xfId="0" applyNumberFormat="1" applyFont="1" applyFill="1" applyBorder="1" applyAlignment="1">
      <alignment horizontal="center"/>
    </xf>
    <xf numFmtId="187" fontId="0" fillId="2" borderId="1" xfId="0" applyNumberFormat="1" applyFont="1" applyFill="1" applyBorder="1" applyAlignment="1">
      <alignment horizontal="right" vertical="top" wrapText="1"/>
    </xf>
    <xf numFmtId="0" fontId="8" fillId="2" borderId="1" xfId="0" applyFont="1" applyFill="1" applyBorder="1" applyAlignment="1">
      <alignment vertical="top"/>
    </xf>
    <xf numFmtId="1" fontId="0" fillId="2" borderId="1" xfId="0" applyNumberFormat="1" applyFont="1" applyFill="1" applyBorder="1" applyAlignment="1"/>
    <xf numFmtId="49" fontId="0" fillId="2" borderId="1" xfId="0" applyNumberFormat="1" applyFont="1" applyFill="1" applyBorder="1" applyAlignment="1">
      <alignment horizontal="center" wrapText="1"/>
    </xf>
    <xf numFmtId="186" fontId="0" fillId="2" borderId="1" xfId="0" applyNumberFormat="1" applyFont="1" applyFill="1" applyBorder="1" applyAlignment="1"/>
    <xf numFmtId="14" fontId="6" fillId="2" borderId="1" xfId="0" applyNumberFormat="1" applyFont="1" applyFill="1" applyBorder="1" applyAlignment="1"/>
    <xf numFmtId="187" fontId="6" fillId="2" borderId="1" xfId="0" applyNumberFormat="1" applyFont="1" applyFill="1" applyBorder="1" applyAlignment="1">
      <alignment horizontal="right" vertical="top" wrapText="1"/>
    </xf>
    <xf numFmtId="0" fontId="0" fillId="2" borderId="1" xfId="0" applyFont="1" applyFill="1" applyBorder="1" applyAlignment="1">
      <alignment horizontal="right" vertical="center"/>
    </xf>
    <xf numFmtId="0" fontId="0" fillId="0" borderId="0" xfId="0" applyNumberFormat="1" applyFont="1" applyAlignment="1"/>
    <xf numFmtId="49" fontId="9" fillId="2" borderId="5" xfId="0" applyNumberFormat="1" applyFont="1" applyFill="1" applyBorder="1" applyAlignment="1">
      <alignment wrapText="1"/>
    </xf>
    <xf numFmtId="49" fontId="9" fillId="2" borderId="5" xfId="0" applyNumberFormat="1" applyFont="1" applyFill="1" applyBorder="1" applyAlignment="1"/>
    <xf numFmtId="0" fontId="9" fillId="2" borderId="1" xfId="0" applyFont="1" applyFill="1" applyBorder="1" applyAlignment="1"/>
    <xf numFmtId="49" fontId="0" fillId="2" borderId="6" xfId="0" applyNumberFormat="1" applyFont="1" applyFill="1" applyBorder="1" applyAlignment="1"/>
    <xf numFmtId="0" fontId="0" fillId="2" borderId="7" xfId="0" applyFont="1" applyFill="1" applyBorder="1" applyAlignment="1"/>
    <xf numFmtId="14" fontId="0" fillId="2" borderId="8" xfId="0" applyNumberFormat="1" applyFont="1" applyFill="1" applyBorder="1" applyAlignment="1"/>
    <xf numFmtId="0" fontId="0" fillId="2" borderId="9" xfId="0" applyFont="1" applyFill="1" applyBorder="1" applyAlignment="1"/>
    <xf numFmtId="49" fontId="0" fillId="2" borderId="10" xfId="0" applyNumberFormat="1" applyFont="1" applyFill="1" applyBorder="1" applyAlignment="1"/>
    <xf numFmtId="0" fontId="0" fillId="2" borderId="11" xfId="0" applyFont="1" applyFill="1" applyBorder="1" applyAlignment="1"/>
    <xf numFmtId="0" fontId="6" fillId="2" borderId="8" xfId="0" applyFont="1" applyFill="1" applyBorder="1" applyAlignment="1">
      <alignment horizontal="right"/>
    </xf>
    <xf numFmtId="10" fontId="0" fillId="2" borderId="8" xfId="0" applyNumberFormat="1" applyFont="1" applyFill="1" applyBorder="1" applyAlignment="1"/>
    <xf numFmtId="0" fontId="0" fillId="2" borderId="12" xfId="0" applyFont="1" applyFill="1" applyBorder="1" applyAlignment="1"/>
    <xf numFmtId="0" fontId="0" fillId="2" borderId="10" xfId="0" applyFont="1" applyFill="1" applyBorder="1" applyAlignment="1"/>
    <xf numFmtId="49" fontId="3" fillId="2" borderId="1" xfId="0" applyNumberFormat="1" applyFont="1" applyFill="1" applyBorder="1" applyAlignment="1"/>
    <xf numFmtId="0" fontId="5" fillId="2" borderId="1" xfId="0" applyFont="1" applyFill="1" applyBorder="1" applyAlignment="1"/>
    <xf numFmtId="49" fontId="10" fillId="2" borderId="2" xfId="0" applyNumberFormat="1" applyFont="1" applyFill="1" applyBorder="1" applyAlignment="1"/>
    <xf numFmtId="0" fontId="2" fillId="2" borderId="5" xfId="0" applyFont="1" applyFill="1" applyBorder="1" applyAlignment="1"/>
    <xf numFmtId="49" fontId="10" fillId="2" borderId="2" xfId="0" applyNumberFormat="1" applyFont="1" applyFill="1" applyBorder="1" applyAlignment="1">
      <alignment horizontal="left"/>
    </xf>
    <xf numFmtId="49" fontId="5" fillId="2" borderId="13" xfId="0" applyNumberFormat="1" applyFont="1" applyFill="1" applyBorder="1" applyAlignment="1"/>
    <xf numFmtId="10" fontId="5" fillId="2" borderId="6" xfId="0" applyNumberFormat="1" applyFont="1" applyFill="1" applyBorder="1" applyAlignment="1"/>
    <xf numFmtId="49" fontId="11" fillId="2" borderId="14" xfId="0" applyNumberFormat="1" applyFont="1" applyFill="1" applyBorder="1" applyAlignment="1">
      <alignment horizontal="left"/>
    </xf>
    <xf numFmtId="49" fontId="5" fillId="2" borderId="15" xfId="0" applyNumberFormat="1" applyFont="1" applyFill="1" applyBorder="1" applyAlignment="1"/>
    <xf numFmtId="10" fontId="5" fillId="2" borderId="10" xfId="0" applyNumberFormat="1" applyFont="1" applyFill="1" applyBorder="1" applyAlignment="1"/>
    <xf numFmtId="49" fontId="11" fillId="2" borderId="9" xfId="0" applyNumberFormat="1" applyFont="1" applyFill="1" applyBorder="1" applyAlignment="1">
      <alignment horizontal="left"/>
    </xf>
    <xf numFmtId="10" fontId="5" fillId="2" borderId="16" xfId="0" applyNumberFormat="1" applyFont="1" applyFill="1" applyBorder="1" applyAlignment="1"/>
    <xf numFmtId="10" fontId="5" fillId="2" borderId="11" xfId="0" applyNumberFormat="1" applyFont="1" applyFill="1" applyBorder="1" applyAlignment="1"/>
    <xf numFmtId="0" fontId="11" fillId="2" borderId="1" xfId="0" applyFont="1" applyFill="1" applyBorder="1" applyAlignment="1">
      <alignment horizontal="left"/>
    </xf>
    <xf numFmtId="0" fontId="5" fillId="2" borderId="5" xfId="0" applyFont="1" applyFill="1" applyBorder="1" applyAlignment="1"/>
    <xf numFmtId="168" fontId="5" fillId="2" borderId="8" xfId="0" applyNumberFormat="1" applyFont="1" applyFill="1" applyBorder="1" applyAlignment="1"/>
    <xf numFmtId="49" fontId="5" fillId="2" borderId="14" xfId="0" applyNumberFormat="1" applyFont="1" applyFill="1" applyBorder="1" applyAlignment="1"/>
    <xf numFmtId="168" fontId="5" fillId="2" borderId="6" xfId="0" applyNumberFormat="1" applyFont="1" applyFill="1" applyBorder="1" applyAlignment="1"/>
    <xf numFmtId="49" fontId="5" fillId="2" borderId="9" xfId="0" applyNumberFormat="1" applyFont="1" applyFill="1" applyBorder="1" applyAlignment="1"/>
    <xf numFmtId="168" fontId="5" fillId="2" borderId="3" xfId="0" applyNumberFormat="1" applyFont="1" applyFill="1" applyBorder="1" applyAlignment="1"/>
    <xf numFmtId="0" fontId="5" fillId="2" borderId="7" xfId="0" applyFont="1" applyFill="1" applyBorder="1" applyAlignment="1"/>
    <xf numFmtId="49" fontId="0" fillId="2" borderId="8" xfId="0" applyNumberFormat="1" applyFont="1" applyFill="1" applyBorder="1" applyAlignment="1"/>
    <xf numFmtId="0" fontId="5" fillId="2" borderId="9" xfId="0" applyFont="1" applyFill="1" applyBorder="1" applyAlignment="1"/>
    <xf numFmtId="49" fontId="6" fillId="2" borderId="8" xfId="0" applyNumberFormat="1" applyFont="1" applyFill="1" applyBorder="1" applyAlignment="1">
      <alignment horizontal="left"/>
    </xf>
    <xf numFmtId="49" fontId="9" fillId="2" borderId="1" xfId="0" applyNumberFormat="1" applyFont="1" applyFill="1" applyBorder="1" applyAlignment="1"/>
    <xf numFmtId="181" fontId="6" fillId="2" borderId="8" xfId="0" applyNumberFormat="1" applyFont="1" applyFill="1" applyBorder="1" applyAlignment="1">
      <alignment horizontal="left"/>
    </xf>
    <xf numFmtId="0" fontId="0" fillId="2" borderId="16" xfId="0" applyFont="1" applyFill="1" applyBorder="1" applyAlignment="1"/>
    <xf numFmtId="0" fontId="0" fillId="2" borderId="15" xfId="0" applyFont="1" applyFill="1" applyBorder="1" applyAlignment="1"/>
    <xf numFmtId="0" fontId="0" fillId="0" borderId="0" xfId="0" applyNumberFormat="1" applyFont="1" applyAlignment="1"/>
    <xf numFmtId="17" fontId="0" fillId="2" borderId="1" xfId="0" applyNumberFormat="1" applyFont="1" applyFill="1" applyBorder="1" applyAlignment="1">
      <alignment wrapText="1"/>
    </xf>
    <xf numFmtId="2" fontId="13" fillId="2" borderId="1" xfId="0" applyNumberFormat="1" applyFont="1" applyFill="1" applyBorder="1" applyAlignment="1"/>
    <xf numFmtId="0" fontId="13" fillId="2" borderId="1" xfId="0" applyNumberFormat="1" applyFont="1" applyFill="1" applyBorder="1" applyAlignment="1"/>
    <xf numFmtId="49" fontId="6" fillId="2" borderId="1" xfId="0" applyNumberFormat="1" applyFont="1" applyFill="1" applyBorder="1" applyAlignment="1">
      <alignment horizontal="left" wrapText="1"/>
    </xf>
    <xf numFmtId="49" fontId="6" fillId="2" borderId="1" xfId="0" applyNumberFormat="1" applyFont="1" applyFill="1" applyBorder="1" applyAlignment="1">
      <alignment horizontal="left" vertical="top" wrapText="1"/>
    </xf>
    <xf numFmtId="0" fontId="0" fillId="0" borderId="0" xfId="0" applyNumberFormat="1" applyFont="1" applyAlignment="1"/>
    <xf numFmtId="0" fontId="0" fillId="2" borderId="17" xfId="0" applyFont="1" applyFill="1" applyBorder="1" applyAlignment="1"/>
    <xf numFmtId="0" fontId="0" fillId="2" borderId="21" xfId="0" applyFont="1" applyFill="1" applyBorder="1" applyAlignment="1"/>
    <xf numFmtId="49" fontId="9" fillId="2" borderId="2" xfId="0" applyNumberFormat="1" applyFont="1" applyFill="1" applyBorder="1" applyAlignment="1"/>
    <xf numFmtId="49" fontId="9" fillId="2" borderId="22" xfId="0" applyNumberFormat="1" applyFont="1" applyFill="1" applyBorder="1" applyAlignment="1"/>
    <xf numFmtId="49" fontId="9" fillId="2" borderId="23" xfId="0" applyNumberFormat="1" applyFont="1" applyFill="1" applyBorder="1" applyAlignment="1">
      <alignment horizontal="center"/>
    </xf>
    <xf numFmtId="49" fontId="9" fillId="2" borderId="2" xfId="0" applyNumberFormat="1" applyFont="1" applyFill="1" applyBorder="1" applyAlignment="1">
      <alignment horizontal="center"/>
    </xf>
    <xf numFmtId="49" fontId="9" fillId="2" borderId="22" xfId="0" applyNumberFormat="1" applyFont="1" applyFill="1" applyBorder="1" applyAlignment="1">
      <alignment horizontal="center"/>
    </xf>
    <xf numFmtId="49" fontId="0" fillId="2" borderId="18" xfId="0" applyNumberFormat="1" applyFont="1" applyFill="1" applyBorder="1" applyAlignment="1"/>
    <xf numFmtId="49" fontId="0" fillId="2" borderId="19" xfId="0" applyNumberFormat="1" applyFont="1" applyFill="1" applyBorder="1" applyAlignment="1"/>
    <xf numFmtId="10" fontId="6" fillId="2" borderId="18" xfId="0" applyNumberFormat="1" applyFont="1" applyFill="1" applyBorder="1" applyAlignment="1">
      <alignment horizontal="center"/>
    </xf>
    <xf numFmtId="10" fontId="6" fillId="2" borderId="3" xfId="0" applyNumberFormat="1" applyFont="1" applyFill="1" applyBorder="1" applyAlignment="1">
      <alignment horizontal="center"/>
    </xf>
    <xf numFmtId="10" fontId="6" fillId="2" borderId="19" xfId="0" applyNumberFormat="1" applyFont="1" applyFill="1" applyBorder="1" applyAlignment="1">
      <alignment horizontal="center"/>
    </xf>
    <xf numFmtId="2" fontId="6" fillId="2" borderId="18" xfId="0" applyNumberFormat="1" applyFont="1" applyFill="1" applyBorder="1" applyAlignment="1">
      <alignment horizontal="center"/>
    </xf>
    <xf numFmtId="188" fontId="6" fillId="2" borderId="3" xfId="0" applyNumberFormat="1" applyFont="1" applyFill="1" applyBorder="1" applyAlignment="1">
      <alignment horizontal="center"/>
    </xf>
    <xf numFmtId="2" fontId="6" fillId="2" borderId="19" xfId="0" applyNumberFormat="1" applyFont="1" applyFill="1" applyBorder="1" applyAlignment="1">
      <alignment horizontal="center"/>
    </xf>
    <xf numFmtId="188" fontId="6" fillId="2" borderId="20" xfId="0" applyNumberFormat="1" applyFont="1" applyFill="1" applyBorder="1" applyAlignment="1">
      <alignment horizontal="center"/>
    </xf>
    <xf numFmtId="173" fontId="6" fillId="2" borderId="18" xfId="0" applyNumberFormat="1" applyFont="1" applyFill="1" applyBorder="1" applyAlignment="1">
      <alignment horizontal="center"/>
    </xf>
    <xf numFmtId="173" fontId="6" fillId="2" borderId="3" xfId="0" applyNumberFormat="1" applyFont="1" applyFill="1" applyBorder="1" applyAlignment="1">
      <alignment horizontal="center"/>
    </xf>
    <xf numFmtId="173" fontId="6" fillId="2" borderId="19" xfId="0" applyNumberFormat="1" applyFont="1" applyFill="1" applyBorder="1" applyAlignment="1">
      <alignment horizontal="center"/>
    </xf>
    <xf numFmtId="49" fontId="6" fillId="2" borderId="18" xfId="0" applyNumberFormat="1" applyFont="1" applyFill="1" applyBorder="1" applyAlignment="1">
      <alignment horizontal="center"/>
    </xf>
    <xf numFmtId="49" fontId="6" fillId="2" borderId="19" xfId="0" applyNumberFormat="1" applyFont="1" applyFill="1" applyBorder="1" applyAlignment="1">
      <alignment horizontal="center"/>
    </xf>
    <xf numFmtId="49" fontId="0" fillId="2" borderId="21" xfId="0" applyNumberFormat="1" applyFont="1" applyFill="1" applyBorder="1" applyAlignment="1"/>
    <xf numFmtId="49" fontId="0" fillId="2" borderId="17" xfId="0" applyNumberFormat="1" applyFont="1" applyFill="1" applyBorder="1" applyAlignment="1"/>
    <xf numFmtId="10" fontId="6" fillId="2" borderId="21" xfId="0" applyNumberFormat="1" applyFont="1" applyFill="1" applyBorder="1" applyAlignment="1">
      <alignment horizontal="center"/>
    </xf>
    <xf numFmtId="10" fontId="6" fillId="2" borderId="1" xfId="0" applyNumberFormat="1" applyFont="1" applyFill="1" applyBorder="1" applyAlignment="1">
      <alignment horizontal="center"/>
    </xf>
    <xf numFmtId="10" fontId="6" fillId="2" borderId="17" xfId="0" applyNumberFormat="1" applyFont="1" applyFill="1" applyBorder="1" applyAlignment="1">
      <alignment horizontal="center"/>
    </xf>
    <xf numFmtId="2" fontId="6" fillId="2" borderId="21" xfId="0" applyNumberFormat="1" applyFont="1" applyFill="1" applyBorder="1" applyAlignment="1">
      <alignment horizontal="center"/>
    </xf>
    <xf numFmtId="188" fontId="6" fillId="2" borderId="1" xfId="0" applyNumberFormat="1" applyFont="1" applyFill="1" applyBorder="1" applyAlignment="1">
      <alignment horizontal="center"/>
    </xf>
    <xf numFmtId="2" fontId="6" fillId="2" borderId="17" xfId="0" applyNumberFormat="1" applyFont="1" applyFill="1" applyBorder="1" applyAlignment="1">
      <alignment horizontal="center"/>
    </xf>
    <xf numFmtId="188" fontId="6" fillId="2" borderId="25" xfId="0" applyNumberFormat="1" applyFont="1" applyFill="1" applyBorder="1" applyAlignment="1">
      <alignment horizontal="center"/>
    </xf>
    <xf numFmtId="173" fontId="6" fillId="2" borderId="21" xfId="0" applyNumberFormat="1" applyFont="1" applyFill="1" applyBorder="1" applyAlignment="1">
      <alignment horizontal="center"/>
    </xf>
    <xf numFmtId="173" fontId="6" fillId="2" borderId="1" xfId="0" applyNumberFormat="1" applyFont="1" applyFill="1" applyBorder="1" applyAlignment="1">
      <alignment horizontal="center"/>
    </xf>
    <xf numFmtId="173" fontId="6" fillId="2" borderId="17" xfId="0" applyNumberFormat="1" applyFont="1" applyFill="1" applyBorder="1" applyAlignment="1">
      <alignment horizontal="center"/>
    </xf>
    <xf numFmtId="49" fontId="6" fillId="2" borderId="21" xfId="0" applyNumberFormat="1" applyFont="1" applyFill="1" applyBorder="1" applyAlignment="1">
      <alignment horizontal="center"/>
    </xf>
    <xf numFmtId="49" fontId="6" fillId="2" borderId="17" xfId="0" applyNumberFormat="1" applyFont="1" applyFill="1" applyBorder="1" applyAlignment="1">
      <alignment horizontal="center"/>
    </xf>
    <xf numFmtId="49" fontId="0" fillId="2" borderId="23" xfId="0" applyNumberFormat="1" applyFont="1" applyFill="1" applyBorder="1" applyAlignment="1"/>
    <xf numFmtId="49" fontId="0" fillId="2" borderId="22" xfId="0" applyNumberFormat="1" applyFont="1" applyFill="1" applyBorder="1" applyAlignment="1"/>
    <xf numFmtId="49" fontId="6" fillId="2" borderId="23" xfId="0" applyNumberFormat="1" applyFont="1" applyFill="1" applyBorder="1" applyAlignment="1">
      <alignment horizontal="center"/>
    </xf>
    <xf numFmtId="10" fontId="6" fillId="2" borderId="2" xfId="0" applyNumberFormat="1" applyFont="1" applyFill="1" applyBorder="1" applyAlignment="1">
      <alignment horizontal="center"/>
    </xf>
    <xf numFmtId="49" fontId="6" fillId="2" borderId="22" xfId="0" applyNumberFormat="1" applyFont="1" applyFill="1" applyBorder="1" applyAlignment="1">
      <alignment horizontal="center"/>
    </xf>
    <xf numFmtId="2" fontId="6" fillId="2" borderId="23" xfId="0" applyNumberFormat="1" applyFont="1" applyFill="1" applyBorder="1" applyAlignment="1">
      <alignment horizontal="center"/>
    </xf>
    <xf numFmtId="188" fontId="6" fillId="2" borderId="2" xfId="0" applyNumberFormat="1" applyFont="1" applyFill="1" applyBorder="1" applyAlignment="1">
      <alignment horizontal="center"/>
    </xf>
    <xf numFmtId="2" fontId="6" fillId="2" borderId="22" xfId="0" applyNumberFormat="1" applyFont="1" applyFill="1" applyBorder="1" applyAlignment="1">
      <alignment horizontal="center"/>
    </xf>
    <xf numFmtId="188" fontId="6" fillId="2" borderId="24" xfId="0" applyNumberFormat="1" applyFont="1" applyFill="1" applyBorder="1" applyAlignment="1">
      <alignment horizontal="center"/>
    </xf>
    <xf numFmtId="173" fontId="6" fillId="2" borderId="23" xfId="0" applyNumberFormat="1" applyFont="1" applyFill="1" applyBorder="1" applyAlignment="1">
      <alignment horizontal="center"/>
    </xf>
    <xf numFmtId="173" fontId="6" fillId="2" borderId="2" xfId="0" applyNumberFormat="1" applyFont="1" applyFill="1" applyBorder="1" applyAlignment="1">
      <alignment horizontal="center"/>
    </xf>
    <xf numFmtId="173" fontId="6" fillId="2" borderId="22" xfId="0" applyNumberFormat="1" applyFont="1" applyFill="1" applyBorder="1" applyAlignment="1">
      <alignment horizontal="center"/>
    </xf>
    <xf numFmtId="0" fontId="6" fillId="2" borderId="3" xfId="0"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left"/>
    </xf>
    <xf numFmtId="0" fontId="6" fillId="2" borderId="1" xfId="0" applyFont="1" applyFill="1" applyBorder="1" applyAlignment="1">
      <alignment horizontal="right"/>
    </xf>
    <xf numFmtId="0" fontId="0" fillId="0" borderId="0" xfId="0" applyNumberFormat="1" applyFont="1" applyAlignment="1"/>
    <xf numFmtId="0" fontId="14" fillId="2" borderId="1" xfId="0" applyFont="1" applyFill="1" applyBorder="1" applyAlignment="1">
      <alignment horizontal="center" vertical="center" wrapText="1"/>
    </xf>
    <xf numFmtId="49" fontId="14" fillId="2" borderId="15" xfId="0" applyNumberFormat="1" applyFont="1" applyFill="1" applyBorder="1" applyAlignment="1"/>
    <xf numFmtId="49" fontId="15" fillId="2" borderId="8" xfId="0" applyNumberFormat="1" applyFont="1" applyFill="1" applyBorder="1" applyAlignment="1"/>
    <xf numFmtId="49" fontId="15" fillId="2" borderId="26" xfId="0" applyNumberFormat="1" applyFont="1" applyFill="1" applyBorder="1" applyAlignment="1"/>
    <xf numFmtId="49" fontId="15" fillId="2" borderId="27" xfId="0" applyNumberFormat="1" applyFont="1" applyFill="1" applyBorder="1" applyAlignment="1"/>
    <xf numFmtId="0" fontId="15" fillId="2" borderId="9" xfId="0" applyFont="1" applyFill="1" applyBorder="1" applyAlignment="1"/>
    <xf numFmtId="49" fontId="0" fillId="2" borderId="11" xfId="0" applyNumberFormat="1" applyFont="1" applyFill="1" applyBorder="1" applyAlignment="1"/>
    <xf numFmtId="0" fontId="14" fillId="2" borderId="1" xfId="0" applyNumberFormat="1" applyFont="1" applyFill="1" applyBorder="1" applyAlignment="1"/>
    <xf numFmtId="0" fontId="0" fillId="0" borderId="0" xfId="0" applyNumberFormat="1" applyFont="1" applyAlignment="1"/>
    <xf numFmtId="0" fontId="2" fillId="2" borderId="1" xfId="0" applyNumberFormat="1" applyFont="1" applyFill="1" applyBorder="1" applyAlignment="1"/>
    <xf numFmtId="49" fontId="0" fillId="2" borderId="26" xfId="0" applyNumberFormat="1" applyFont="1" applyFill="1" applyBorder="1" applyAlignment="1"/>
    <xf numFmtId="14" fontId="0" fillId="2" borderId="27" xfId="0" applyNumberFormat="1" applyFont="1" applyFill="1" applyBorder="1" applyAlignment="1"/>
    <xf numFmtId="189" fontId="0" fillId="2" borderId="1" xfId="0" applyNumberFormat="1" applyFont="1" applyFill="1" applyBorder="1" applyAlignment="1"/>
    <xf numFmtId="0" fontId="0" fillId="0" borderId="0" xfId="0" applyNumberFormat="1" applyFont="1" applyAlignment="1"/>
    <xf numFmtId="49" fontId="9" fillId="2" borderId="1" xfId="0" applyNumberFormat="1" applyFont="1" applyFill="1" applyBorder="1" applyAlignment="1">
      <alignment horizontal="center"/>
    </xf>
    <xf numFmtId="0" fontId="9" fillId="2" borderId="1" xfId="0" applyFont="1" applyFill="1" applyBorder="1" applyAlignment="1">
      <alignment horizontal="center"/>
    </xf>
    <xf numFmtId="10" fontId="6" fillId="2" borderId="1" xfId="0" applyNumberFormat="1" applyFont="1" applyFill="1" applyBorder="1" applyAlignment="1">
      <alignment horizontal="right"/>
    </xf>
    <xf numFmtId="49" fontId="6" fillId="2" borderId="1" xfId="0" applyNumberFormat="1" applyFont="1" applyFill="1" applyBorder="1" applyAlignment="1">
      <alignment horizontal="right"/>
    </xf>
    <xf numFmtId="190" fontId="0" fillId="2" borderId="1" xfId="0" applyNumberFormat="1" applyFont="1" applyFill="1" applyBorder="1" applyAlignment="1"/>
    <xf numFmtId="168" fontId="6" fillId="2" borderId="1" xfId="0" applyNumberFormat="1" applyFont="1" applyFill="1" applyBorder="1" applyAlignment="1">
      <alignment horizontal="right"/>
    </xf>
    <xf numFmtId="173" fontId="6" fillId="2" borderId="1" xfId="0" applyNumberFormat="1" applyFont="1" applyFill="1" applyBorder="1" applyAlignment="1">
      <alignment horizontal="right"/>
    </xf>
    <xf numFmtId="0" fontId="6" fillId="2" borderId="1" xfId="0" applyNumberFormat="1" applyFont="1" applyFill="1" applyBorder="1" applyAlignment="1">
      <alignment horizontal="right"/>
    </xf>
    <xf numFmtId="2" fontId="6" fillId="2" borderId="1" xfId="0" applyNumberFormat="1" applyFont="1" applyFill="1" applyBorder="1" applyAlignment="1">
      <alignment horizontal="right"/>
    </xf>
    <xf numFmtId="0" fontId="0" fillId="0" borderId="0" xfId="0" applyNumberFormat="1" applyFont="1" applyAlignment="1"/>
    <xf numFmtId="0" fontId="3" fillId="2" borderId="1" xfId="0" applyFont="1" applyFill="1" applyBorder="1" applyAlignment="1">
      <alignment horizontal="center" vertical="center" wrapText="1"/>
    </xf>
    <xf numFmtId="0" fontId="3" fillId="2" borderId="1" xfId="0" applyNumberFormat="1" applyFont="1" applyFill="1" applyBorder="1" applyAlignment="1"/>
    <xf numFmtId="0" fontId="0" fillId="0" borderId="0" xfId="0" applyNumberFormat="1" applyFont="1" applyAlignment="1"/>
    <xf numFmtId="0" fontId="0" fillId="0" borderId="0" xfId="0" applyNumberFormat="1" applyFont="1" applyAlignment="1"/>
    <xf numFmtId="0" fontId="2" fillId="2" borderId="28" xfId="0" applyFont="1" applyFill="1" applyBorder="1" applyAlignment="1"/>
    <xf numFmtId="0" fontId="2" fillId="2" borderId="3" xfId="0" applyFont="1" applyFill="1" applyBorder="1" applyAlignment="1"/>
    <xf numFmtId="0" fontId="2" fillId="2" borderId="4" xfId="0" applyFont="1" applyFill="1" applyBorder="1" applyAlignment="1"/>
    <xf numFmtId="191" fontId="2" fillId="2" borderId="6" xfId="0" applyNumberFormat="1" applyFont="1" applyFill="1" applyBorder="1" applyAlignment="1">
      <alignment horizontal="left"/>
    </xf>
    <xf numFmtId="0" fontId="2" fillId="2" borderId="7" xfId="0" applyFont="1" applyFill="1" applyBorder="1" applyAlignment="1"/>
    <xf numFmtId="9" fontId="0" fillId="2" borderId="6" xfId="0" applyNumberFormat="1" applyFont="1" applyFill="1" applyBorder="1" applyAlignment="1"/>
    <xf numFmtId="0" fontId="2" fillId="2" borderId="9" xfId="0" applyFont="1" applyFill="1" applyBorder="1" applyAlignment="1"/>
    <xf numFmtId="0" fontId="2" fillId="2" borderId="15" xfId="0" applyFont="1" applyFill="1" applyBorder="1" applyAlignment="1"/>
    <xf numFmtId="10" fontId="2" fillId="2" borderId="6" xfId="0" applyNumberFormat="1" applyFont="1" applyFill="1" applyBorder="1" applyAlignment="1"/>
    <xf numFmtId="10" fontId="2" fillId="2" borderId="6" xfId="0" applyNumberFormat="1" applyFont="1" applyFill="1" applyBorder="1" applyAlignment="1">
      <alignment horizontal="right"/>
    </xf>
    <xf numFmtId="10" fontId="2" fillId="2" borderId="10" xfId="0" applyNumberFormat="1" applyFont="1" applyFill="1" applyBorder="1" applyAlignment="1"/>
    <xf numFmtId="191" fontId="2" fillId="2" borderId="10" xfId="0" applyNumberFormat="1" applyFont="1" applyFill="1" applyBorder="1" applyAlignment="1">
      <alignment horizontal="left"/>
    </xf>
    <xf numFmtId="9" fontId="0" fillId="2" borderId="10" xfId="0" applyNumberFormat="1" applyFont="1" applyFill="1" applyBorder="1" applyAlignment="1"/>
    <xf numFmtId="10" fontId="2" fillId="2" borderId="10" xfId="0" applyNumberFormat="1" applyFont="1" applyFill="1" applyBorder="1" applyAlignment="1">
      <alignment horizontal="right"/>
    </xf>
    <xf numFmtId="14" fontId="2" fillId="2" borderId="15" xfId="0" applyNumberFormat="1" applyFont="1" applyFill="1" applyBorder="1" applyAlignment="1">
      <alignment horizontal="right"/>
    </xf>
    <xf numFmtId="9" fontId="2" fillId="2" borderId="10" xfId="0" applyNumberFormat="1" applyFont="1" applyFill="1" applyBorder="1" applyAlignment="1">
      <alignment horizontal="center"/>
    </xf>
    <xf numFmtId="10" fontId="0" fillId="2" borderId="10" xfId="0" applyNumberFormat="1" applyFont="1" applyFill="1" applyBorder="1" applyAlignment="1"/>
    <xf numFmtId="10" fontId="2" fillId="2" borderId="9" xfId="0" applyNumberFormat="1" applyFont="1" applyFill="1" applyBorder="1" applyAlignment="1">
      <alignment horizontal="right"/>
    </xf>
    <xf numFmtId="14" fontId="0" fillId="2" borderId="15" xfId="0" applyNumberFormat="1" applyFont="1" applyFill="1" applyBorder="1" applyAlignment="1"/>
    <xf numFmtId="10" fontId="2" fillId="2" borderId="15" xfId="0" applyNumberFormat="1" applyFont="1" applyFill="1" applyBorder="1" applyAlignment="1">
      <alignment horizontal="right"/>
    </xf>
    <xf numFmtId="10" fontId="0" fillId="2" borderId="9" xfId="0" applyNumberFormat="1" applyFont="1" applyFill="1" applyBorder="1" applyAlignment="1"/>
    <xf numFmtId="9" fontId="2" fillId="2" borderId="9" xfId="0" applyNumberFormat="1" applyFont="1" applyFill="1" applyBorder="1" applyAlignment="1">
      <alignment horizontal="right"/>
    </xf>
    <xf numFmtId="9" fontId="2" fillId="2" borderId="15" xfId="0" applyNumberFormat="1" applyFont="1" applyFill="1" applyBorder="1" applyAlignment="1">
      <alignment horizontal="center"/>
    </xf>
    <xf numFmtId="191" fontId="2" fillId="2" borderId="16" xfId="0" applyNumberFormat="1" applyFont="1" applyFill="1" applyBorder="1" applyAlignment="1">
      <alignment horizontal="left"/>
    </xf>
    <xf numFmtId="9" fontId="2" fillId="2" borderId="16" xfId="0" applyNumberFormat="1" applyFont="1" applyFill="1" applyBorder="1" applyAlignment="1">
      <alignment horizontal="center"/>
    </xf>
    <xf numFmtId="10" fontId="0" fillId="2" borderId="16" xfId="0" applyNumberFormat="1" applyFont="1" applyFill="1" applyBorder="1" applyAlignment="1"/>
    <xf numFmtId="191" fontId="2" fillId="2" borderId="11" xfId="0" applyNumberFormat="1" applyFont="1" applyFill="1" applyBorder="1" applyAlignment="1">
      <alignment horizontal="left"/>
    </xf>
    <xf numFmtId="9" fontId="2" fillId="2" borderId="11" xfId="0" applyNumberFormat="1" applyFont="1" applyFill="1" applyBorder="1" applyAlignment="1">
      <alignment horizontal="center"/>
    </xf>
    <xf numFmtId="10" fontId="0" fillId="2" borderId="11" xfId="0" applyNumberFormat="1" applyFont="1" applyFill="1" applyBorder="1" applyAlignment="1"/>
    <xf numFmtId="9" fontId="2" fillId="2" borderId="1" xfId="0" applyNumberFormat="1" applyFont="1" applyFill="1" applyBorder="1" applyAlignment="1">
      <alignment horizontal="center"/>
    </xf>
    <xf numFmtId="0" fontId="0" fillId="2" borderId="5" xfId="0" applyFont="1" applyFill="1" applyBorder="1" applyAlignment="1"/>
    <xf numFmtId="49" fontId="0" fillId="2" borderId="5" xfId="0" applyNumberFormat="1" applyFont="1" applyFill="1" applyBorder="1" applyAlignment="1"/>
    <xf numFmtId="178" fontId="0" fillId="2" borderId="1" xfId="0" applyNumberFormat="1" applyFont="1" applyFill="1" applyBorder="1" applyAlignment="1"/>
    <xf numFmtId="168" fontId="0" fillId="2" borderId="6" xfId="0" applyNumberFormat="1" applyFont="1" applyFill="1" applyBorder="1" applyAlignment="1"/>
    <xf numFmtId="49" fontId="0" fillId="2" borderId="9" xfId="0" applyNumberFormat="1" applyFont="1" applyFill="1" applyBorder="1" applyAlignment="1"/>
    <xf numFmtId="0" fontId="0" fillId="2" borderId="6" xfId="0" applyNumberFormat="1" applyFont="1" applyFill="1" applyBorder="1" applyAlignment="1"/>
    <xf numFmtId="168" fontId="0" fillId="2" borderId="10" xfId="0" applyNumberFormat="1" applyFont="1" applyFill="1" applyBorder="1" applyAlignment="1"/>
    <xf numFmtId="0" fontId="0" fillId="2" borderId="10" xfId="0" applyNumberFormat="1" applyFont="1" applyFill="1" applyBorder="1" applyAlignment="1"/>
    <xf numFmtId="167" fontId="0" fillId="2" borderId="10" xfId="0" applyNumberFormat="1" applyFont="1" applyFill="1" applyBorder="1" applyAlignment="1"/>
    <xf numFmtId="49" fontId="0" fillId="2" borderId="16" xfId="0" applyNumberFormat="1" applyFont="1" applyFill="1" applyBorder="1" applyAlignment="1"/>
    <xf numFmtId="168" fontId="0" fillId="2" borderId="16" xfId="0" applyNumberFormat="1" applyFont="1" applyFill="1" applyBorder="1" applyAlignment="1"/>
    <xf numFmtId="0" fontId="0" fillId="2" borderId="16" xfId="0" applyNumberFormat="1" applyFont="1" applyFill="1" applyBorder="1" applyAlignment="1"/>
    <xf numFmtId="168" fontId="0" fillId="2" borderId="11" xfId="0" applyNumberFormat="1" applyFont="1" applyFill="1" applyBorder="1" applyAlignment="1"/>
    <xf numFmtId="49" fontId="3" fillId="2" borderId="5" xfId="0" applyNumberFormat="1" applyFont="1" applyFill="1" applyBorder="1" applyAlignment="1"/>
    <xf numFmtId="49" fontId="0" fillId="2" borderId="29" xfId="0" applyNumberFormat="1" applyFont="1" applyFill="1" applyBorder="1" applyAlignment="1"/>
    <xf numFmtId="2" fontId="0" fillId="2" borderId="30" xfId="0" applyNumberFormat="1" applyFont="1" applyFill="1" applyBorder="1" applyAlignment="1"/>
    <xf numFmtId="0" fontId="0" fillId="2" borderId="9" xfId="0" applyFont="1" applyFill="1" applyBorder="1" applyAlignment="1">
      <alignment wrapText="1"/>
    </xf>
    <xf numFmtId="49" fontId="0" fillId="2" borderId="31" xfId="0" applyNumberFormat="1" applyFont="1" applyFill="1" applyBorder="1" applyAlignment="1"/>
    <xf numFmtId="2" fontId="0" fillId="2" borderId="32" xfId="0" applyNumberFormat="1" applyFont="1" applyFill="1" applyBorder="1" applyAlignment="1"/>
    <xf numFmtId="0" fontId="0" fillId="2" borderId="32" xfId="0" applyNumberFormat="1" applyFont="1" applyFill="1" applyBorder="1" applyAlignment="1"/>
    <xf numFmtId="0" fontId="0" fillId="2" borderId="31" xfId="0" applyFont="1" applyFill="1" applyBorder="1" applyAlignment="1"/>
    <xf numFmtId="0" fontId="0" fillId="2" borderId="33" xfId="0" applyFont="1" applyFill="1" applyBorder="1" applyAlignment="1"/>
    <xf numFmtId="2" fontId="0" fillId="2" borderId="34" xfId="0" applyNumberFormat="1" applyFont="1" applyFill="1" applyBorder="1" applyAlignment="1"/>
    <xf numFmtId="0" fontId="0" fillId="0" borderId="0" xfId="0" applyNumberFormat="1" applyFont="1" applyAlignment="1"/>
    <xf numFmtId="49" fontId="16" fillId="2" borderId="1" xfId="0" applyNumberFormat="1" applyFont="1" applyFill="1" applyBorder="1" applyAlignment="1">
      <alignment horizontal="left"/>
    </xf>
    <xf numFmtId="14" fontId="16" fillId="2" borderId="1" xfId="0" applyNumberFormat="1" applyFont="1" applyFill="1" applyBorder="1" applyAlignment="1">
      <alignment horizontal="left"/>
    </xf>
    <xf numFmtId="49" fontId="2" fillId="2" borderId="4" xfId="0" applyNumberFormat="1" applyFont="1" applyFill="1" applyBorder="1" applyAlignment="1">
      <alignment horizontal="center" wrapText="1"/>
    </xf>
    <xf numFmtId="180" fontId="2" fillId="2" borderId="3" xfId="0" applyNumberFormat="1" applyFont="1" applyFill="1" applyBorder="1" applyAlignment="1">
      <alignment horizontal="right"/>
    </xf>
    <xf numFmtId="10" fontId="2" fillId="2" borderId="3" xfId="0" applyNumberFormat="1" applyFont="1" applyFill="1" applyBorder="1" applyAlignment="1">
      <alignment horizontal="right"/>
    </xf>
    <xf numFmtId="192" fontId="2" fillId="2" borderId="3" xfId="0" applyNumberFormat="1" applyFont="1" applyFill="1" applyBorder="1" applyAlignment="1">
      <alignment horizontal="right"/>
    </xf>
    <xf numFmtId="180" fontId="2" fillId="2" borderId="1" xfId="0" applyNumberFormat="1" applyFont="1" applyFill="1" applyBorder="1" applyAlignment="1">
      <alignment horizontal="right"/>
    </xf>
    <xf numFmtId="192" fontId="2" fillId="2" borderId="1" xfId="0" applyNumberFormat="1" applyFont="1" applyFill="1" applyBorder="1" applyAlignment="1">
      <alignment horizontal="right"/>
    </xf>
    <xf numFmtId="189" fontId="0" fillId="2" borderId="2" xfId="0" applyNumberFormat="1" applyFont="1" applyFill="1" applyBorder="1" applyAlignment="1"/>
    <xf numFmtId="0" fontId="0" fillId="2" borderId="4" xfId="0" applyFont="1" applyFill="1" applyBorder="1" applyAlignment="1"/>
    <xf numFmtId="49" fontId="2" fillId="2" borderId="4" xfId="0" applyNumberFormat="1" applyFont="1" applyFill="1" applyBorder="1" applyAlignment="1">
      <alignment horizontal="right"/>
    </xf>
    <xf numFmtId="168" fontId="2" fillId="2" borderId="4" xfId="0" applyNumberFormat="1" applyFont="1" applyFill="1" applyBorder="1" applyAlignment="1">
      <alignment horizontal="right"/>
    </xf>
    <xf numFmtId="10" fontId="2" fillId="2" borderId="4" xfId="0" applyNumberFormat="1" applyFont="1" applyFill="1" applyBorder="1" applyAlignment="1">
      <alignment horizontal="center"/>
    </xf>
    <xf numFmtId="0" fontId="0" fillId="0" borderId="0" xfId="0" applyNumberFormat="1" applyFont="1" applyAlignment="1"/>
    <xf numFmtId="180" fontId="2" fillId="2" borderId="3" xfId="0" applyNumberFormat="1" applyFont="1" applyFill="1" applyBorder="1" applyAlignment="1">
      <alignment horizontal="center"/>
    </xf>
    <xf numFmtId="192" fontId="2" fillId="2" borderId="3" xfId="0" applyNumberFormat="1" applyFont="1" applyFill="1" applyBorder="1" applyAlignment="1">
      <alignment horizontal="center"/>
    </xf>
    <xf numFmtId="180" fontId="2" fillId="2" borderId="1" xfId="0" applyNumberFormat="1" applyFont="1" applyFill="1" applyBorder="1" applyAlignment="1">
      <alignment horizontal="center"/>
    </xf>
    <xf numFmtId="192" fontId="2" fillId="2" borderId="1" xfId="0" applyNumberFormat="1" applyFont="1" applyFill="1" applyBorder="1" applyAlignment="1">
      <alignment horizontal="center"/>
    </xf>
    <xf numFmtId="180" fontId="2" fillId="2" borderId="2" xfId="0" applyNumberFormat="1" applyFont="1" applyFill="1" applyBorder="1" applyAlignment="1">
      <alignment horizontal="center"/>
    </xf>
    <xf numFmtId="192" fontId="2" fillId="2" borderId="2" xfId="0" applyNumberFormat="1" applyFont="1" applyFill="1" applyBorder="1" applyAlignment="1">
      <alignment horizontal="center"/>
    </xf>
    <xf numFmtId="180" fontId="0" fillId="2" borderId="3" xfId="0" applyNumberFormat="1" applyFont="1" applyFill="1" applyBorder="1" applyAlignment="1"/>
    <xf numFmtId="0" fontId="0" fillId="0" borderId="0" xfId="0" applyNumberFormat="1" applyFont="1" applyAlignment="1"/>
    <xf numFmtId="192" fontId="2" fillId="2" borderId="2"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15" fillId="2" borderId="1" xfId="0" applyNumberFormat="1" applyFont="1" applyFill="1" applyBorder="1" applyAlignment="1"/>
    <xf numFmtId="49" fontId="0" fillId="2" borderId="15" xfId="0" applyNumberFormat="1" applyFont="1" applyFill="1" applyBorder="1" applyAlignment="1"/>
    <xf numFmtId="192" fontId="0" fillId="2" borderId="8" xfId="0" applyNumberFormat="1" applyFont="1" applyFill="1" applyBorder="1" applyAlignment="1"/>
    <xf numFmtId="49" fontId="17" fillId="2" borderId="35" xfId="0" applyNumberFormat="1" applyFont="1" applyFill="1" applyBorder="1" applyAlignment="1">
      <alignment horizontal="center"/>
    </xf>
    <xf numFmtId="0" fontId="17" fillId="2" borderId="35" xfId="0" applyFont="1" applyFill="1" applyBorder="1" applyAlignment="1">
      <alignment horizontal="center"/>
    </xf>
    <xf numFmtId="0" fontId="0" fillId="2" borderId="3" xfId="0" applyNumberFormat="1" applyFont="1" applyFill="1" applyBorder="1" applyAlignment="1"/>
    <xf numFmtId="17" fontId="0" fillId="2" borderId="1" xfId="0" applyNumberFormat="1" applyFont="1" applyFill="1" applyBorder="1" applyAlignment="1"/>
    <xf numFmtId="192" fontId="0" fillId="2" borderId="1" xfId="0" applyNumberFormat="1" applyFont="1" applyFill="1" applyBorder="1" applyAlignment="1"/>
    <xf numFmtId="0" fontId="0" fillId="2" borderId="5" xfId="0" applyNumberFormat="1" applyFont="1" applyFill="1" applyBorder="1" applyAlignment="1"/>
    <xf numFmtId="0" fontId="0" fillId="2" borderId="36" xfId="0" applyFont="1" applyFill="1" applyBorder="1" applyAlignment="1"/>
    <xf numFmtId="0" fontId="18" fillId="2" borderId="35" xfId="0" applyFont="1" applyFill="1" applyBorder="1" applyAlignment="1">
      <alignment horizontal="center"/>
    </xf>
    <xf numFmtId="0" fontId="17" fillId="2" borderId="1" xfId="0" applyFont="1" applyFill="1" applyBorder="1" applyAlignment="1">
      <alignment horizontal="center"/>
    </xf>
    <xf numFmtId="193" fontId="0" fillId="2" borderId="1" xfId="0" applyNumberFormat="1" applyFont="1" applyFill="1" applyBorder="1" applyAlignment="1"/>
    <xf numFmtId="0" fontId="0" fillId="0" borderId="0" xfId="0" applyNumberFormat="1" applyFont="1" applyAlignment="1"/>
    <xf numFmtId="49" fontId="0" fillId="2" borderId="37" xfId="0" applyNumberFormat="1" applyFont="1" applyFill="1" applyBorder="1" applyAlignment="1"/>
    <xf numFmtId="49" fontId="0" fillId="2" borderId="38" xfId="0" applyNumberFormat="1" applyFont="1" applyFill="1" applyBorder="1" applyAlignment="1"/>
    <xf numFmtId="49" fontId="0" fillId="2" borderId="39" xfId="0" applyNumberFormat="1" applyFont="1" applyFill="1" applyBorder="1" applyAlignment="1"/>
    <xf numFmtId="0" fontId="0" fillId="2" borderId="29" xfId="0" applyFont="1" applyFill="1" applyBorder="1" applyAlignment="1"/>
    <xf numFmtId="0" fontId="0" fillId="2" borderId="40" xfId="0" applyFont="1" applyFill="1" applyBorder="1" applyAlignment="1"/>
    <xf numFmtId="0" fontId="0" fillId="2" borderId="40" xfId="0" applyNumberFormat="1" applyFont="1" applyFill="1" applyBorder="1" applyAlignment="1"/>
    <xf numFmtId="0" fontId="0" fillId="2" borderId="30" xfId="0" applyFont="1" applyFill="1" applyBorder="1" applyAlignment="1"/>
    <xf numFmtId="0" fontId="0" fillId="2" borderId="41" xfId="0" applyFont="1" applyFill="1" applyBorder="1" applyAlignment="1"/>
    <xf numFmtId="0" fontId="0" fillId="2" borderId="41" xfId="0" applyNumberFormat="1" applyFont="1" applyFill="1" applyBorder="1" applyAlignment="1"/>
    <xf numFmtId="0" fontId="0" fillId="2" borderId="32" xfId="0" applyFont="1" applyFill="1" applyBorder="1" applyAlignment="1"/>
    <xf numFmtId="10" fontId="0" fillId="2" borderId="41" xfId="0" applyNumberFormat="1" applyFont="1" applyFill="1" applyBorder="1" applyAlignment="1"/>
    <xf numFmtId="10" fontId="0" fillId="2" borderId="32" xfId="0" applyNumberFormat="1" applyFont="1" applyFill="1" applyBorder="1" applyAlignment="1"/>
    <xf numFmtId="10" fontId="0" fillId="2" borderId="31" xfId="0" applyNumberFormat="1" applyFont="1" applyFill="1" applyBorder="1" applyAlignment="1"/>
    <xf numFmtId="11" fontId="0" fillId="2" borderId="41" xfId="0" applyNumberFormat="1" applyFont="1" applyFill="1" applyBorder="1" applyAlignment="1"/>
    <xf numFmtId="194" fontId="0" fillId="2" borderId="1" xfId="0" applyNumberFormat="1" applyFont="1" applyFill="1" applyBorder="1" applyAlignment="1"/>
    <xf numFmtId="10" fontId="0" fillId="2" borderId="33" xfId="0" applyNumberFormat="1" applyFont="1" applyFill="1" applyBorder="1" applyAlignment="1"/>
    <xf numFmtId="10" fontId="0" fillId="2" borderId="42" xfId="0" applyNumberFormat="1" applyFont="1" applyFill="1" applyBorder="1" applyAlignment="1"/>
    <xf numFmtId="10" fontId="0" fillId="2" borderId="34" xfId="0" applyNumberFormat="1" applyFont="1" applyFill="1" applyBorder="1" applyAlignment="1"/>
    <xf numFmtId="10" fontId="0" fillId="2" borderId="5" xfId="0" applyNumberFormat="1" applyFont="1" applyFill="1" applyBorder="1" applyAlignment="1"/>
    <xf numFmtId="0" fontId="0" fillId="2" borderId="37" xfId="0" applyNumberFormat="1" applyFont="1" applyFill="1" applyBorder="1" applyAlignment="1"/>
    <xf numFmtId="0" fontId="0" fillId="2" borderId="38" xfId="0" applyNumberFormat="1" applyFont="1" applyFill="1" applyBorder="1" applyAlignment="1"/>
    <xf numFmtId="0" fontId="0" fillId="2" borderId="39" xfId="0" applyNumberFormat="1" applyFont="1" applyFill="1" applyBorder="1" applyAlignment="1"/>
    <xf numFmtId="0" fontId="0" fillId="0" borderId="0" xfId="0" applyNumberFormat="1" applyFont="1" applyAlignment="1"/>
    <xf numFmtId="192" fontId="15" fillId="2" borderId="1" xfId="0" applyNumberFormat="1" applyFont="1" applyFill="1" applyBorder="1" applyAlignment="1"/>
    <xf numFmtId="0" fontId="0" fillId="0" borderId="0" xfId="0" applyNumberFormat="1" applyFont="1" applyAlignment="1"/>
    <xf numFmtId="49" fontId="15" fillId="2" borderId="1" xfId="0" applyNumberFormat="1" applyFont="1" applyFill="1" applyBorder="1" applyAlignment="1">
      <alignment horizontal="center" wrapTex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5" fillId="2" borderId="1" xfId="0" applyFont="1" applyFill="1" applyBorder="1" applyAlignment="1">
      <alignment horizontal="center" wrapText="1"/>
    </xf>
    <xf numFmtId="2" fontId="15" fillId="2" borderId="1" xfId="0" applyNumberFormat="1" applyFont="1" applyFill="1" applyBorder="1" applyAlignment="1">
      <alignment horizontal="right"/>
    </xf>
    <xf numFmtId="0" fontId="6" fillId="2" borderId="1" xfId="0" applyNumberFormat="1" applyFont="1" applyFill="1" applyBorder="1" applyAlignment="1"/>
    <xf numFmtId="0" fontId="0" fillId="0" borderId="0" xfId="0" applyNumberFormat="1" applyFont="1" applyAlignment="1"/>
    <xf numFmtId="0" fontId="0" fillId="0" borderId="0" xfId="0" applyNumberFormat="1" applyFont="1" applyAlignment="1"/>
    <xf numFmtId="17" fontId="15" fillId="2" borderId="1" xfId="0" applyNumberFormat="1" applyFont="1" applyFill="1" applyBorder="1" applyAlignment="1">
      <alignment horizontal="center" wrapTex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9" fontId="20" fillId="2" borderId="43" xfId="0" applyNumberFormat="1" applyFont="1" applyFill="1" applyBorder="1" applyAlignment="1">
      <alignment horizontal="center"/>
    </xf>
    <xf numFmtId="49" fontId="0" fillId="2" borderId="44" xfId="0" applyNumberFormat="1" applyFont="1" applyFill="1" applyBorder="1" applyAlignment="1">
      <alignment horizontal="center"/>
    </xf>
    <xf numFmtId="0" fontId="21" fillId="2" borderId="1" xfId="0" applyFont="1" applyFill="1" applyBorder="1" applyAlignment="1">
      <alignment horizontal="center"/>
    </xf>
    <xf numFmtId="0" fontId="0" fillId="2" borderId="1" xfId="0" applyFont="1" applyFill="1" applyBorder="1" applyAlignment="1">
      <alignment horizontal="center"/>
    </xf>
    <xf numFmtId="49" fontId="0" fillId="2" borderId="1" xfId="0" applyNumberFormat="1" applyFont="1" applyFill="1" applyBorder="1" applyAlignment="1">
      <alignment horizontal="center"/>
    </xf>
    <xf numFmtId="0" fontId="21" fillId="2" borderId="1" xfId="0" applyNumberFormat="1" applyFont="1" applyFill="1" applyBorder="1" applyAlignment="1">
      <alignment horizontal="center"/>
    </xf>
    <xf numFmtId="195" fontId="0" fillId="2" borderId="1" xfId="0" applyNumberFormat="1" applyFont="1" applyFill="1" applyBorder="1" applyAlignment="1"/>
    <xf numFmtId="49" fontId="21" fillId="2" borderId="1" xfId="0" applyNumberFormat="1" applyFont="1" applyFill="1" applyBorder="1" applyAlignment="1"/>
    <xf numFmtId="0" fontId="21" fillId="2" borderId="1" xfId="0" applyFont="1" applyFill="1" applyBorder="1" applyAlignment="1"/>
    <xf numFmtId="196" fontId="0" fillId="2" borderId="1" xfId="0" applyNumberFormat="1" applyFont="1" applyFill="1" applyBorder="1" applyAlignment="1"/>
    <xf numFmtId="196" fontId="21" fillId="2" borderId="1" xfId="0" applyNumberFormat="1" applyFont="1" applyFill="1" applyBorder="1" applyAlignment="1"/>
    <xf numFmtId="196" fontId="22" fillId="2" borderId="1" xfId="0" applyNumberFormat="1" applyFont="1" applyFill="1" applyBorder="1" applyAlignment="1"/>
    <xf numFmtId="2" fontId="21" fillId="2" borderId="1" xfId="0" applyNumberFormat="1" applyFont="1" applyFill="1" applyBorder="1" applyAlignment="1"/>
    <xf numFmtId="2" fontId="22" fillId="2" borderId="1" xfId="0" applyNumberFormat="1" applyFont="1" applyFill="1" applyBorder="1" applyAlignment="1"/>
    <xf numFmtId="0" fontId="23" fillId="2" borderId="1" xfId="0" applyFont="1" applyFill="1" applyBorder="1" applyAlignment="1"/>
    <xf numFmtId="195" fontId="23" fillId="2" borderId="1" xfId="0" applyNumberFormat="1" applyFont="1" applyFill="1" applyBorder="1" applyAlignment="1"/>
    <xf numFmtId="189" fontId="23" fillId="2" borderId="1" xfId="0" applyNumberFormat="1" applyFont="1" applyFill="1" applyBorder="1" applyAlignment="1"/>
    <xf numFmtId="0" fontId="21" fillId="2" borderId="1" xfId="0" applyFont="1" applyFill="1" applyBorder="1" applyAlignment="1">
      <alignment horizontal="left"/>
    </xf>
    <xf numFmtId="49" fontId="21" fillId="2" borderId="1" xfId="0" applyNumberFormat="1" applyFont="1" applyFill="1" applyBorder="1" applyAlignment="1">
      <alignment horizontal="left"/>
    </xf>
    <xf numFmtId="197" fontId="0" fillId="2" borderId="1" xfId="0" applyNumberFormat="1" applyFont="1" applyFill="1" applyBorder="1" applyAlignment="1"/>
    <xf numFmtId="0" fontId="0" fillId="0" borderId="0" xfId="0" applyNumberFormat="1" applyFont="1" applyAlignment="1"/>
    <xf numFmtId="0" fontId="0" fillId="0" borderId="0" xfId="0" applyNumberFormat="1" applyFont="1" applyAlignment="1"/>
    <xf numFmtId="198" fontId="0" fillId="2" borderId="1" xfId="0" applyNumberFormat="1" applyFont="1" applyFill="1" applyBorder="1" applyAlignment="1"/>
    <xf numFmtId="0" fontId="0" fillId="0" borderId="0" xfId="0" applyNumberFormat="1" applyFont="1" applyAlignment="1"/>
    <xf numFmtId="0" fontId="0" fillId="0" borderId="0" xfId="0" applyNumberFormat="1" applyFont="1" applyAlignment="1"/>
    <xf numFmtId="167" fontId="2" fillId="2" borderId="1" xfId="0" applyNumberFormat="1" applyFont="1" applyFill="1" applyBorder="1" applyAlignment="1"/>
    <xf numFmtId="0" fontId="0" fillId="0" borderId="0" xfId="0" applyNumberFormat="1" applyFont="1" applyAlignment="1"/>
    <xf numFmtId="0" fontId="0" fillId="0" borderId="0" xfId="0" applyNumberFormat="1" applyFont="1" applyAlignment="1"/>
    <xf numFmtId="49" fontId="2" fillId="2" borderId="1" xfId="0" applyNumberFormat="1" applyFont="1" applyFill="1" applyBorder="1" applyAlignment="1">
      <alignment horizontal="left" vertical="top" wrapText="1"/>
    </xf>
    <xf numFmtId="0" fontId="2" fillId="2" borderId="1" xfId="0" applyFont="1" applyFill="1" applyBorder="1" applyAlignment="1">
      <alignment horizontal="left" vertical="top" wrapText="1"/>
    </xf>
    <xf numFmtId="0" fontId="0" fillId="2" borderId="1" xfId="0" applyFont="1" applyFill="1" applyBorder="1" applyAlignment="1">
      <alignment wrapText="1"/>
    </xf>
    <xf numFmtId="49" fontId="1" fillId="2" borderId="1" xfId="0" applyNumberFormat="1" applyFont="1" applyFill="1" applyBorder="1" applyAlignment="1">
      <alignment horizontal="center"/>
    </xf>
    <xf numFmtId="0" fontId="1" fillId="2" borderId="1" xfId="0" applyFont="1" applyFill="1" applyBorder="1" applyAlignment="1">
      <alignment horizontal="center"/>
    </xf>
    <xf numFmtId="49" fontId="2" fillId="2" borderId="2" xfId="0" applyNumberFormat="1" applyFont="1" applyFill="1" applyBorder="1" applyAlignment="1">
      <alignment horizontal="center" wrapText="1"/>
    </xf>
    <xf numFmtId="0" fontId="2" fillId="2" borderId="2" xfId="0" applyFont="1" applyFill="1" applyBorder="1" applyAlignment="1">
      <alignment horizontal="center" wrapText="1"/>
    </xf>
    <xf numFmtId="49" fontId="2" fillId="2" borderId="1" xfId="0" applyNumberFormat="1"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49" fontId="0" fillId="2" borderId="1" xfId="0" applyNumberFormat="1" applyFont="1" applyFill="1" applyBorder="1" applyAlignment="1">
      <alignment vertical="top" wrapText="1"/>
    </xf>
    <xf numFmtId="0" fontId="0" fillId="2" borderId="1" xfId="0" applyFont="1" applyFill="1" applyBorder="1" applyAlignment="1">
      <alignment vertical="top" wrapText="1"/>
    </xf>
    <xf numFmtId="49" fontId="0" fillId="2" borderId="2" xfId="0" applyNumberFormat="1" applyFont="1" applyFill="1" applyBorder="1" applyAlignment="1">
      <alignment wrapText="1"/>
    </xf>
    <xf numFmtId="0" fontId="0" fillId="2" borderId="2" xfId="0" applyFont="1" applyFill="1" applyBorder="1" applyAlignment="1">
      <alignment wrapText="1"/>
    </xf>
    <xf numFmtId="49" fontId="2" fillId="2" borderId="2" xfId="0" applyNumberFormat="1" applyFont="1" applyFill="1" applyBorder="1" applyAlignment="1">
      <alignment horizontal="center"/>
    </xf>
    <xf numFmtId="164" fontId="2" fillId="2" borderId="2" xfId="0" applyNumberFormat="1" applyFont="1" applyFill="1" applyBorder="1" applyAlignment="1">
      <alignment horizontal="center"/>
    </xf>
    <xf numFmtId="49" fontId="2" fillId="2" borderId="4" xfId="0" applyNumberFormat="1" applyFont="1" applyFill="1" applyBorder="1" applyAlignment="1">
      <alignment horizontal="center"/>
    </xf>
    <xf numFmtId="0" fontId="2" fillId="2" borderId="4" xfId="0" applyFont="1" applyFill="1" applyBorder="1" applyAlignment="1">
      <alignment horizontal="center"/>
    </xf>
    <xf numFmtId="164" fontId="2" fillId="2" borderId="4" xfId="0" applyNumberFormat="1" applyFont="1" applyFill="1" applyBorder="1" applyAlignment="1">
      <alignment horizontal="center"/>
    </xf>
    <xf numFmtId="49" fontId="5" fillId="2" borderId="1" xfId="0" applyNumberFormat="1" applyFont="1" applyFill="1" applyBorder="1" applyAlignment="1">
      <alignment horizontal="center"/>
    </xf>
    <xf numFmtId="0" fontId="5" fillId="2" borderId="1" xfId="0" applyFont="1" applyFill="1" applyBorder="1" applyAlignment="1">
      <alignment horizontal="center"/>
    </xf>
    <xf numFmtId="165" fontId="2" fillId="2" borderId="1" xfId="0" applyNumberFormat="1" applyFont="1" applyFill="1" applyBorder="1" applyAlignment="1">
      <alignment horizontal="left" vertical="top" wrapText="1"/>
    </xf>
    <xf numFmtId="49" fontId="2" fillId="2" borderId="2" xfId="0" applyNumberFormat="1" applyFont="1" applyFill="1" applyBorder="1" applyAlignment="1">
      <alignment horizontal="left" wrapText="1"/>
    </xf>
    <xf numFmtId="0" fontId="2" fillId="2" borderId="2" xfId="0" applyFont="1" applyFill="1" applyBorder="1" applyAlignment="1">
      <alignment horizontal="left" wrapText="1"/>
    </xf>
    <xf numFmtId="0" fontId="0" fillId="2" borderId="2" xfId="0" applyFont="1" applyFill="1" applyBorder="1" applyAlignment="1"/>
    <xf numFmtId="49"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49" fontId="0" fillId="2" borderId="1" xfId="0" applyNumberFormat="1" applyFont="1" applyFill="1" applyBorder="1" applyAlignment="1">
      <alignment wrapText="1"/>
    </xf>
    <xf numFmtId="168" fontId="2" fillId="2" borderId="2" xfId="0" applyNumberFormat="1" applyFont="1" applyFill="1" applyBorder="1" applyAlignment="1">
      <alignment horizontal="center" wrapText="1"/>
    </xf>
    <xf numFmtId="49" fontId="2" fillId="2" borderId="1" xfId="0" applyNumberFormat="1" applyFont="1" applyFill="1" applyBorder="1" applyAlignment="1">
      <alignment horizontal="center" wrapText="1"/>
    </xf>
    <xf numFmtId="0" fontId="0" fillId="2" borderId="2" xfId="0" applyFont="1" applyFill="1" applyBorder="1" applyAlignment="1">
      <alignment horizontal="center"/>
    </xf>
    <xf numFmtId="0" fontId="0" fillId="2" borderId="2" xfId="0" applyFont="1" applyFill="1" applyBorder="1" applyAlignment="1">
      <alignment horizontal="center" wrapText="1"/>
    </xf>
    <xf numFmtId="49" fontId="2" fillId="2" borderId="1" xfId="0" applyNumberFormat="1" applyFont="1" applyFill="1" applyBorder="1" applyAlignment="1">
      <alignment horizontal="justify" vertical="top"/>
    </xf>
    <xf numFmtId="0" fontId="0" fillId="2" borderId="1" xfId="0" applyFont="1" applyFill="1" applyBorder="1" applyAlignment="1">
      <alignment vertical="top"/>
    </xf>
    <xf numFmtId="49" fontId="2" fillId="2" borderId="1" xfId="0" applyNumberFormat="1" applyFont="1" applyFill="1" applyBorder="1" applyAlignment="1">
      <alignment horizontal="justify" vertical="top" wrapText="1"/>
    </xf>
    <xf numFmtId="0" fontId="2" fillId="2" borderId="1" xfId="0" applyFont="1" applyFill="1" applyBorder="1" applyAlignment="1">
      <alignment horizontal="center" wrapText="1"/>
    </xf>
    <xf numFmtId="49" fontId="7" fillId="2" borderId="1" xfId="0" applyNumberFormat="1" applyFont="1" applyFill="1" applyBorder="1" applyAlignment="1">
      <alignment horizontal="right"/>
    </xf>
    <xf numFmtId="10" fontId="7" fillId="2" borderId="1" xfId="0" applyNumberFormat="1" applyFont="1" applyFill="1" applyBorder="1" applyAlignment="1">
      <alignment horizontal="right"/>
    </xf>
    <xf numFmtId="49" fontId="9" fillId="2" borderId="18" xfId="0" applyNumberFormat="1" applyFont="1" applyFill="1" applyBorder="1" applyAlignment="1">
      <alignment horizontal="center"/>
    </xf>
    <xf numFmtId="0" fontId="9" fillId="2" borderId="19" xfId="0" applyFont="1" applyFill="1" applyBorder="1" applyAlignment="1">
      <alignment horizontal="center"/>
    </xf>
    <xf numFmtId="0" fontId="9" fillId="2" borderId="3" xfId="0" applyFont="1" applyFill="1" applyBorder="1" applyAlignment="1">
      <alignment horizontal="center"/>
    </xf>
    <xf numFmtId="49" fontId="9" fillId="2" borderId="20" xfId="0" applyNumberFormat="1" applyFont="1" applyFill="1" applyBorder="1" applyAlignment="1">
      <alignment horizontal="center" vertical="center" wrapText="1"/>
    </xf>
    <xf numFmtId="0" fontId="9" fillId="2" borderId="24" xfId="0" applyFont="1" applyFill="1" applyBorder="1" applyAlignment="1">
      <alignment horizontal="center" vertical="center" wrapText="1"/>
    </xf>
    <xf numFmtId="49" fontId="9" fillId="2" borderId="1" xfId="0" applyNumberFormat="1" applyFont="1" applyFill="1" applyBorder="1" applyAlignment="1">
      <alignment horizontal="center"/>
    </xf>
    <xf numFmtId="0" fontId="9" fillId="2" borderId="1" xfId="0" applyFont="1" applyFill="1" applyBorder="1" applyAlignment="1">
      <alignment horizontal="center"/>
    </xf>
    <xf numFmtId="49"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92" fontId="15" fillId="2" borderId="1" xfId="0" applyNumberFormat="1" applyFont="1" applyFill="1" applyBorder="1" applyAlignment="1">
      <alignment horizontal="center"/>
    </xf>
    <xf numFmtId="49" fontId="17" fillId="2" borderId="35" xfId="0" applyNumberFormat="1" applyFont="1" applyFill="1" applyBorder="1" applyAlignment="1">
      <alignment horizontal="center"/>
    </xf>
    <xf numFmtId="0" fontId="17" fillId="2" borderId="35" xfId="0" applyFont="1" applyFill="1" applyBorder="1" applyAlignment="1">
      <alignment horizontal="center"/>
    </xf>
    <xf numFmtId="192" fontId="19" fillId="2" borderId="1" xfId="0" applyNumberFormat="1" applyFont="1" applyFill="1" applyBorder="1" applyAlignment="1">
      <alignment horizontal="center"/>
    </xf>
    <xf numFmtId="49" fontId="21" fillId="2" borderId="1" xfId="0" applyNumberFormat="1" applyFont="1" applyFill="1" applyBorder="1" applyAlignment="1">
      <alignment horizontal="center"/>
    </xf>
    <xf numFmtId="0" fontId="21" fillId="2" borderId="1" xfId="0" applyFont="1" applyFill="1" applyBorder="1" applyAlignment="1">
      <alignment horizontal="center"/>
    </xf>
    <xf numFmtId="49" fontId="0" fillId="2" borderId="1" xfId="0" applyNumberFormat="1" applyFont="1" applyFill="1" applyBorder="1" applyAlignment="1">
      <alignment horizontal="center"/>
    </xf>
    <xf numFmtId="0" fontId="0" fillId="2" borderId="1" xfId="0" applyFont="1" applyFill="1" applyBorder="1" applyAlignment="1">
      <alignment horizontal="center"/>
    </xf>
    <xf numFmtId="49" fontId="20" fillId="2" borderId="1" xfId="0" applyNumberFormat="1" applyFont="1" applyFill="1" applyBorder="1" applyAlignment="1">
      <alignment horizontal="center"/>
    </xf>
    <xf numFmtId="0" fontId="20" fillId="2" borderId="1" xfId="0" applyFont="1" applyFill="1" applyBorder="1" applyAlignment="1">
      <alignment horizont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D8D8D8"/>
      <rgbColor rgb="FF595959"/>
      <rgbColor rgb="FFBFBFBF"/>
      <rgbColor rgb="FFFF0000"/>
      <rgbColor rgb="FF878787"/>
      <rgbColor rgb="FF4A7DBB"/>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0.124449"/>
          <c:y val="5.5518199999999997E-2"/>
          <c:w val="0.67602700000000004"/>
          <c:h val="0.76744599999999996"/>
        </c:manualLayout>
      </c:layout>
      <c:lineChart>
        <c:grouping val="standard"/>
        <c:varyColors val="0"/>
        <c:ser>
          <c:idx val="0"/>
          <c:order val="0"/>
          <c:tx>
            <c:v>30-Year Treasury Yield</c:v>
          </c:tx>
          <c:spPr>
            <a:ln w="19050" cap="rnd">
              <a:solidFill>
                <a:srgbClr val="BFBFBF"/>
              </a:solidFill>
              <a:prstDash val="solid"/>
              <a:round/>
            </a:ln>
            <a:effectLst/>
          </c:spPr>
          <c:marker>
            <c:symbol val="none"/>
          </c:marker>
          <c:cat>
            <c:numRef>
              <c:f>'Chart 1 30yrT vs. VIX'!$A$3:$A$3423</c:f>
              <c:numCache>
                <c:formatCode>m/d/yy</c:formatCode>
                <c:ptCount val="3421"/>
                <c:pt idx="0">
                  <c:v>44074</c:v>
                </c:pt>
                <c:pt idx="1">
                  <c:v>44071</c:v>
                </c:pt>
                <c:pt idx="2">
                  <c:v>44070</c:v>
                </c:pt>
                <c:pt idx="3">
                  <c:v>44069</c:v>
                </c:pt>
                <c:pt idx="4">
                  <c:v>44068</c:v>
                </c:pt>
                <c:pt idx="5">
                  <c:v>44067</c:v>
                </c:pt>
                <c:pt idx="6">
                  <c:v>44064</c:v>
                </c:pt>
                <c:pt idx="7">
                  <c:v>44063</c:v>
                </c:pt>
                <c:pt idx="8">
                  <c:v>44062</c:v>
                </c:pt>
                <c:pt idx="9">
                  <c:v>44061</c:v>
                </c:pt>
                <c:pt idx="10">
                  <c:v>44060</c:v>
                </c:pt>
                <c:pt idx="11">
                  <c:v>44057</c:v>
                </c:pt>
                <c:pt idx="12">
                  <c:v>44056</c:v>
                </c:pt>
                <c:pt idx="13">
                  <c:v>44055</c:v>
                </c:pt>
                <c:pt idx="14">
                  <c:v>44054</c:v>
                </c:pt>
                <c:pt idx="15">
                  <c:v>44053</c:v>
                </c:pt>
                <c:pt idx="16">
                  <c:v>44050</c:v>
                </c:pt>
                <c:pt idx="17">
                  <c:v>44049</c:v>
                </c:pt>
                <c:pt idx="18">
                  <c:v>44048</c:v>
                </c:pt>
                <c:pt idx="19">
                  <c:v>44047</c:v>
                </c:pt>
                <c:pt idx="20">
                  <c:v>44046</c:v>
                </c:pt>
                <c:pt idx="21">
                  <c:v>44043</c:v>
                </c:pt>
                <c:pt idx="22">
                  <c:v>44042</c:v>
                </c:pt>
                <c:pt idx="23">
                  <c:v>44041</c:v>
                </c:pt>
                <c:pt idx="24">
                  <c:v>44040</c:v>
                </c:pt>
                <c:pt idx="25">
                  <c:v>44039</c:v>
                </c:pt>
                <c:pt idx="26">
                  <c:v>44036</c:v>
                </c:pt>
                <c:pt idx="27">
                  <c:v>44035</c:v>
                </c:pt>
                <c:pt idx="28">
                  <c:v>44034</c:v>
                </c:pt>
                <c:pt idx="29">
                  <c:v>44033</c:v>
                </c:pt>
                <c:pt idx="30">
                  <c:v>44032</c:v>
                </c:pt>
                <c:pt idx="31">
                  <c:v>44029</c:v>
                </c:pt>
                <c:pt idx="32">
                  <c:v>44028</c:v>
                </c:pt>
                <c:pt idx="33">
                  <c:v>44027</c:v>
                </c:pt>
                <c:pt idx="34">
                  <c:v>44026</c:v>
                </c:pt>
                <c:pt idx="35">
                  <c:v>44025</c:v>
                </c:pt>
                <c:pt idx="36">
                  <c:v>44022</c:v>
                </c:pt>
                <c:pt idx="37">
                  <c:v>44021</c:v>
                </c:pt>
                <c:pt idx="38">
                  <c:v>44020</c:v>
                </c:pt>
                <c:pt idx="39">
                  <c:v>44019</c:v>
                </c:pt>
                <c:pt idx="40">
                  <c:v>44018</c:v>
                </c:pt>
                <c:pt idx="41">
                  <c:v>44014</c:v>
                </c:pt>
                <c:pt idx="42">
                  <c:v>44013</c:v>
                </c:pt>
                <c:pt idx="43">
                  <c:v>44012</c:v>
                </c:pt>
                <c:pt idx="44">
                  <c:v>44011</c:v>
                </c:pt>
                <c:pt idx="45">
                  <c:v>44008</c:v>
                </c:pt>
                <c:pt idx="46">
                  <c:v>44007</c:v>
                </c:pt>
                <c:pt idx="47">
                  <c:v>44006</c:v>
                </c:pt>
                <c:pt idx="48">
                  <c:v>44005</c:v>
                </c:pt>
                <c:pt idx="49">
                  <c:v>44004</c:v>
                </c:pt>
                <c:pt idx="50">
                  <c:v>44001</c:v>
                </c:pt>
                <c:pt idx="51">
                  <c:v>44000</c:v>
                </c:pt>
                <c:pt idx="52">
                  <c:v>43999</c:v>
                </c:pt>
                <c:pt idx="53">
                  <c:v>43998</c:v>
                </c:pt>
                <c:pt idx="54">
                  <c:v>43997</c:v>
                </c:pt>
                <c:pt idx="55">
                  <c:v>43994</c:v>
                </c:pt>
                <c:pt idx="56">
                  <c:v>43993</c:v>
                </c:pt>
                <c:pt idx="57">
                  <c:v>43992</c:v>
                </c:pt>
                <c:pt idx="58">
                  <c:v>43991</c:v>
                </c:pt>
                <c:pt idx="59">
                  <c:v>43990</c:v>
                </c:pt>
                <c:pt idx="60">
                  <c:v>43987</c:v>
                </c:pt>
                <c:pt idx="61">
                  <c:v>43986</c:v>
                </c:pt>
                <c:pt idx="62">
                  <c:v>43985</c:v>
                </c:pt>
                <c:pt idx="63">
                  <c:v>43984</c:v>
                </c:pt>
                <c:pt idx="64">
                  <c:v>43983</c:v>
                </c:pt>
                <c:pt idx="65">
                  <c:v>43980</c:v>
                </c:pt>
                <c:pt idx="66">
                  <c:v>43979</c:v>
                </c:pt>
                <c:pt idx="67">
                  <c:v>43978</c:v>
                </c:pt>
                <c:pt idx="68">
                  <c:v>43977</c:v>
                </c:pt>
                <c:pt idx="69">
                  <c:v>43973</c:v>
                </c:pt>
                <c:pt idx="70">
                  <c:v>43972</c:v>
                </c:pt>
                <c:pt idx="71">
                  <c:v>43971</c:v>
                </c:pt>
                <c:pt idx="72">
                  <c:v>43970</c:v>
                </c:pt>
                <c:pt idx="73">
                  <c:v>43969</c:v>
                </c:pt>
                <c:pt idx="74">
                  <c:v>43966</c:v>
                </c:pt>
                <c:pt idx="75">
                  <c:v>43965</c:v>
                </c:pt>
                <c:pt idx="76">
                  <c:v>43964</c:v>
                </c:pt>
                <c:pt idx="77">
                  <c:v>43963</c:v>
                </c:pt>
                <c:pt idx="78">
                  <c:v>43962</c:v>
                </c:pt>
                <c:pt idx="79">
                  <c:v>43959</c:v>
                </c:pt>
                <c:pt idx="80">
                  <c:v>43958</c:v>
                </c:pt>
                <c:pt idx="81">
                  <c:v>43957</c:v>
                </c:pt>
                <c:pt idx="82">
                  <c:v>43956</c:v>
                </c:pt>
                <c:pt idx="83">
                  <c:v>43955</c:v>
                </c:pt>
                <c:pt idx="84">
                  <c:v>43952</c:v>
                </c:pt>
                <c:pt idx="85">
                  <c:v>43951</c:v>
                </c:pt>
                <c:pt idx="86">
                  <c:v>43950</c:v>
                </c:pt>
                <c:pt idx="87">
                  <c:v>43949</c:v>
                </c:pt>
                <c:pt idx="88">
                  <c:v>43948</c:v>
                </c:pt>
                <c:pt idx="89">
                  <c:v>43945</c:v>
                </c:pt>
                <c:pt idx="90">
                  <c:v>43944</c:v>
                </c:pt>
                <c:pt idx="91">
                  <c:v>43943</c:v>
                </c:pt>
                <c:pt idx="92">
                  <c:v>43942</c:v>
                </c:pt>
                <c:pt idx="93">
                  <c:v>43941</c:v>
                </c:pt>
                <c:pt idx="94">
                  <c:v>43938</c:v>
                </c:pt>
                <c:pt idx="95">
                  <c:v>43937</c:v>
                </c:pt>
                <c:pt idx="96">
                  <c:v>43936</c:v>
                </c:pt>
                <c:pt idx="97">
                  <c:v>43935</c:v>
                </c:pt>
                <c:pt idx="98">
                  <c:v>43934</c:v>
                </c:pt>
                <c:pt idx="99">
                  <c:v>43930</c:v>
                </c:pt>
                <c:pt idx="100">
                  <c:v>43929</c:v>
                </c:pt>
                <c:pt idx="101">
                  <c:v>43928</c:v>
                </c:pt>
                <c:pt idx="102">
                  <c:v>43927</c:v>
                </c:pt>
                <c:pt idx="103">
                  <c:v>43924</c:v>
                </c:pt>
                <c:pt idx="104">
                  <c:v>43923</c:v>
                </c:pt>
                <c:pt idx="105">
                  <c:v>43922</c:v>
                </c:pt>
                <c:pt idx="106">
                  <c:v>43921</c:v>
                </c:pt>
                <c:pt idx="107">
                  <c:v>43920</c:v>
                </c:pt>
                <c:pt idx="108">
                  <c:v>43917</c:v>
                </c:pt>
                <c:pt idx="109">
                  <c:v>43916</c:v>
                </c:pt>
                <c:pt idx="110">
                  <c:v>43915</c:v>
                </c:pt>
                <c:pt idx="111">
                  <c:v>43914</c:v>
                </c:pt>
                <c:pt idx="112">
                  <c:v>43913</c:v>
                </c:pt>
                <c:pt idx="113">
                  <c:v>43910</c:v>
                </c:pt>
                <c:pt idx="114">
                  <c:v>43909</c:v>
                </c:pt>
                <c:pt idx="115">
                  <c:v>43908</c:v>
                </c:pt>
                <c:pt idx="116">
                  <c:v>43907</c:v>
                </c:pt>
                <c:pt idx="117">
                  <c:v>43906</c:v>
                </c:pt>
                <c:pt idx="118">
                  <c:v>43903</c:v>
                </c:pt>
                <c:pt idx="119">
                  <c:v>43902</c:v>
                </c:pt>
                <c:pt idx="120">
                  <c:v>43901</c:v>
                </c:pt>
                <c:pt idx="121">
                  <c:v>43900</c:v>
                </c:pt>
                <c:pt idx="122">
                  <c:v>43899</c:v>
                </c:pt>
                <c:pt idx="123">
                  <c:v>43896</c:v>
                </c:pt>
                <c:pt idx="124">
                  <c:v>43895</c:v>
                </c:pt>
                <c:pt idx="125">
                  <c:v>43894</c:v>
                </c:pt>
                <c:pt idx="126">
                  <c:v>43893</c:v>
                </c:pt>
                <c:pt idx="127">
                  <c:v>43892</c:v>
                </c:pt>
                <c:pt idx="128">
                  <c:v>43889</c:v>
                </c:pt>
                <c:pt idx="129">
                  <c:v>43888</c:v>
                </c:pt>
                <c:pt idx="130">
                  <c:v>43887</c:v>
                </c:pt>
                <c:pt idx="131">
                  <c:v>43886</c:v>
                </c:pt>
                <c:pt idx="132">
                  <c:v>43885</c:v>
                </c:pt>
                <c:pt idx="133">
                  <c:v>43882</c:v>
                </c:pt>
                <c:pt idx="134">
                  <c:v>43881</c:v>
                </c:pt>
                <c:pt idx="135">
                  <c:v>43880</c:v>
                </c:pt>
                <c:pt idx="136">
                  <c:v>43879</c:v>
                </c:pt>
                <c:pt idx="137">
                  <c:v>43875</c:v>
                </c:pt>
                <c:pt idx="138">
                  <c:v>43874</c:v>
                </c:pt>
                <c:pt idx="139">
                  <c:v>43873</c:v>
                </c:pt>
                <c:pt idx="140">
                  <c:v>43872</c:v>
                </c:pt>
                <c:pt idx="141">
                  <c:v>43871</c:v>
                </c:pt>
                <c:pt idx="142">
                  <c:v>43868</c:v>
                </c:pt>
                <c:pt idx="143">
                  <c:v>43867</c:v>
                </c:pt>
                <c:pt idx="144">
                  <c:v>43866</c:v>
                </c:pt>
                <c:pt idx="145">
                  <c:v>43865</c:v>
                </c:pt>
                <c:pt idx="146">
                  <c:v>43864</c:v>
                </c:pt>
                <c:pt idx="147">
                  <c:v>43861</c:v>
                </c:pt>
                <c:pt idx="148">
                  <c:v>43860</c:v>
                </c:pt>
                <c:pt idx="149">
                  <c:v>43859</c:v>
                </c:pt>
                <c:pt idx="150">
                  <c:v>43858</c:v>
                </c:pt>
                <c:pt idx="151">
                  <c:v>43857</c:v>
                </c:pt>
                <c:pt idx="152">
                  <c:v>43854</c:v>
                </c:pt>
                <c:pt idx="153">
                  <c:v>43853</c:v>
                </c:pt>
                <c:pt idx="154">
                  <c:v>43852</c:v>
                </c:pt>
                <c:pt idx="155">
                  <c:v>43851</c:v>
                </c:pt>
                <c:pt idx="156">
                  <c:v>43847</c:v>
                </c:pt>
                <c:pt idx="157">
                  <c:v>43846</c:v>
                </c:pt>
                <c:pt idx="158">
                  <c:v>43845</c:v>
                </c:pt>
                <c:pt idx="159">
                  <c:v>43844</c:v>
                </c:pt>
                <c:pt idx="160">
                  <c:v>43843</c:v>
                </c:pt>
                <c:pt idx="161">
                  <c:v>43840</c:v>
                </c:pt>
                <c:pt idx="162">
                  <c:v>43839</c:v>
                </c:pt>
                <c:pt idx="163">
                  <c:v>43838</c:v>
                </c:pt>
                <c:pt idx="164">
                  <c:v>43837</c:v>
                </c:pt>
                <c:pt idx="165">
                  <c:v>43836</c:v>
                </c:pt>
                <c:pt idx="166">
                  <c:v>43833</c:v>
                </c:pt>
                <c:pt idx="167">
                  <c:v>43832</c:v>
                </c:pt>
                <c:pt idx="168">
                  <c:v>43830</c:v>
                </c:pt>
                <c:pt idx="169">
                  <c:v>43829</c:v>
                </c:pt>
                <c:pt idx="170">
                  <c:v>43826</c:v>
                </c:pt>
                <c:pt idx="171">
                  <c:v>43825</c:v>
                </c:pt>
                <c:pt idx="172">
                  <c:v>43823</c:v>
                </c:pt>
                <c:pt idx="173">
                  <c:v>43822</c:v>
                </c:pt>
                <c:pt idx="174">
                  <c:v>43819</c:v>
                </c:pt>
                <c:pt idx="175">
                  <c:v>43818</c:v>
                </c:pt>
                <c:pt idx="176">
                  <c:v>43817</c:v>
                </c:pt>
                <c:pt idx="177">
                  <c:v>43816</c:v>
                </c:pt>
                <c:pt idx="178">
                  <c:v>43815</c:v>
                </c:pt>
                <c:pt idx="179">
                  <c:v>43812</c:v>
                </c:pt>
                <c:pt idx="180">
                  <c:v>43811</c:v>
                </c:pt>
                <c:pt idx="181">
                  <c:v>43810</c:v>
                </c:pt>
                <c:pt idx="182">
                  <c:v>43809</c:v>
                </c:pt>
                <c:pt idx="183">
                  <c:v>43808</c:v>
                </c:pt>
                <c:pt idx="184">
                  <c:v>43805</c:v>
                </c:pt>
                <c:pt idx="185">
                  <c:v>43804</c:v>
                </c:pt>
                <c:pt idx="186">
                  <c:v>43803</c:v>
                </c:pt>
                <c:pt idx="187">
                  <c:v>43802</c:v>
                </c:pt>
                <c:pt idx="188">
                  <c:v>43801</c:v>
                </c:pt>
                <c:pt idx="189">
                  <c:v>43798</c:v>
                </c:pt>
                <c:pt idx="190">
                  <c:v>43796</c:v>
                </c:pt>
                <c:pt idx="191">
                  <c:v>43795</c:v>
                </c:pt>
                <c:pt idx="192">
                  <c:v>43794</c:v>
                </c:pt>
                <c:pt idx="193">
                  <c:v>43791</c:v>
                </c:pt>
                <c:pt idx="194">
                  <c:v>43790</c:v>
                </c:pt>
                <c:pt idx="195">
                  <c:v>43789</c:v>
                </c:pt>
                <c:pt idx="196">
                  <c:v>43788</c:v>
                </c:pt>
                <c:pt idx="197">
                  <c:v>43787</c:v>
                </c:pt>
                <c:pt idx="198">
                  <c:v>43784</c:v>
                </c:pt>
                <c:pt idx="199">
                  <c:v>43783</c:v>
                </c:pt>
                <c:pt idx="200">
                  <c:v>43782</c:v>
                </c:pt>
                <c:pt idx="201">
                  <c:v>43781</c:v>
                </c:pt>
                <c:pt idx="202">
                  <c:v>43777</c:v>
                </c:pt>
                <c:pt idx="203">
                  <c:v>43776</c:v>
                </c:pt>
                <c:pt idx="204">
                  <c:v>43775</c:v>
                </c:pt>
                <c:pt idx="205">
                  <c:v>43774</c:v>
                </c:pt>
                <c:pt idx="206">
                  <c:v>43773</c:v>
                </c:pt>
                <c:pt idx="207">
                  <c:v>43770</c:v>
                </c:pt>
                <c:pt idx="208">
                  <c:v>43769</c:v>
                </c:pt>
                <c:pt idx="209">
                  <c:v>43768</c:v>
                </c:pt>
                <c:pt idx="210">
                  <c:v>43767</c:v>
                </c:pt>
                <c:pt idx="211">
                  <c:v>43766</c:v>
                </c:pt>
                <c:pt idx="212">
                  <c:v>43763</c:v>
                </c:pt>
                <c:pt idx="213">
                  <c:v>43762</c:v>
                </c:pt>
                <c:pt idx="214">
                  <c:v>43761</c:v>
                </c:pt>
                <c:pt idx="215">
                  <c:v>43760</c:v>
                </c:pt>
                <c:pt idx="216">
                  <c:v>43759</c:v>
                </c:pt>
                <c:pt idx="217">
                  <c:v>43756</c:v>
                </c:pt>
                <c:pt idx="218">
                  <c:v>43755</c:v>
                </c:pt>
                <c:pt idx="219">
                  <c:v>43754</c:v>
                </c:pt>
                <c:pt idx="220">
                  <c:v>43753</c:v>
                </c:pt>
                <c:pt idx="221">
                  <c:v>43749</c:v>
                </c:pt>
                <c:pt idx="222">
                  <c:v>43748</c:v>
                </c:pt>
                <c:pt idx="223">
                  <c:v>43747</c:v>
                </c:pt>
                <c:pt idx="224">
                  <c:v>43746</c:v>
                </c:pt>
                <c:pt idx="225">
                  <c:v>43745</c:v>
                </c:pt>
                <c:pt idx="226">
                  <c:v>43742</c:v>
                </c:pt>
                <c:pt idx="227">
                  <c:v>43741</c:v>
                </c:pt>
                <c:pt idx="228">
                  <c:v>43740</c:v>
                </c:pt>
                <c:pt idx="229">
                  <c:v>43739</c:v>
                </c:pt>
                <c:pt idx="230">
                  <c:v>43738</c:v>
                </c:pt>
                <c:pt idx="231">
                  <c:v>43735</c:v>
                </c:pt>
                <c:pt idx="232">
                  <c:v>43734</c:v>
                </c:pt>
                <c:pt idx="233">
                  <c:v>43733</c:v>
                </c:pt>
                <c:pt idx="234">
                  <c:v>43732</c:v>
                </c:pt>
                <c:pt idx="235">
                  <c:v>43731</c:v>
                </c:pt>
                <c:pt idx="236">
                  <c:v>43728</c:v>
                </c:pt>
                <c:pt idx="237">
                  <c:v>43727</c:v>
                </c:pt>
                <c:pt idx="238">
                  <c:v>43726</c:v>
                </c:pt>
                <c:pt idx="239">
                  <c:v>43725</c:v>
                </c:pt>
                <c:pt idx="240">
                  <c:v>43724</c:v>
                </c:pt>
                <c:pt idx="241">
                  <c:v>43721</c:v>
                </c:pt>
                <c:pt idx="242">
                  <c:v>43720</c:v>
                </c:pt>
                <c:pt idx="243">
                  <c:v>43719</c:v>
                </c:pt>
                <c:pt idx="244">
                  <c:v>43718</c:v>
                </c:pt>
                <c:pt idx="245">
                  <c:v>43717</c:v>
                </c:pt>
                <c:pt idx="246">
                  <c:v>43714</c:v>
                </c:pt>
                <c:pt idx="247">
                  <c:v>43713</c:v>
                </c:pt>
                <c:pt idx="248">
                  <c:v>43712</c:v>
                </c:pt>
                <c:pt idx="249">
                  <c:v>43711</c:v>
                </c:pt>
                <c:pt idx="250">
                  <c:v>43707</c:v>
                </c:pt>
                <c:pt idx="251">
                  <c:v>43706</c:v>
                </c:pt>
                <c:pt idx="252">
                  <c:v>43705</c:v>
                </c:pt>
                <c:pt idx="253">
                  <c:v>43704</c:v>
                </c:pt>
                <c:pt idx="254">
                  <c:v>43703</c:v>
                </c:pt>
                <c:pt idx="255">
                  <c:v>43700</c:v>
                </c:pt>
                <c:pt idx="256">
                  <c:v>43699</c:v>
                </c:pt>
                <c:pt idx="257">
                  <c:v>43698</c:v>
                </c:pt>
                <c:pt idx="258">
                  <c:v>43697</c:v>
                </c:pt>
                <c:pt idx="259">
                  <c:v>43696</c:v>
                </c:pt>
                <c:pt idx="260">
                  <c:v>43693</c:v>
                </c:pt>
                <c:pt idx="261">
                  <c:v>43692</c:v>
                </c:pt>
                <c:pt idx="262">
                  <c:v>43691</c:v>
                </c:pt>
                <c:pt idx="263">
                  <c:v>43690</c:v>
                </c:pt>
                <c:pt idx="264">
                  <c:v>43689</c:v>
                </c:pt>
                <c:pt idx="265">
                  <c:v>43686</c:v>
                </c:pt>
                <c:pt idx="266">
                  <c:v>43685</c:v>
                </c:pt>
                <c:pt idx="267">
                  <c:v>43684</c:v>
                </c:pt>
                <c:pt idx="268">
                  <c:v>43683</c:v>
                </c:pt>
                <c:pt idx="269">
                  <c:v>43682</c:v>
                </c:pt>
                <c:pt idx="270">
                  <c:v>43679</c:v>
                </c:pt>
                <c:pt idx="271">
                  <c:v>43678</c:v>
                </c:pt>
                <c:pt idx="272">
                  <c:v>43677</c:v>
                </c:pt>
                <c:pt idx="273">
                  <c:v>43676</c:v>
                </c:pt>
                <c:pt idx="274">
                  <c:v>43675</c:v>
                </c:pt>
                <c:pt idx="275">
                  <c:v>43672</c:v>
                </c:pt>
                <c:pt idx="276">
                  <c:v>43671</c:v>
                </c:pt>
                <c:pt idx="277">
                  <c:v>43670</c:v>
                </c:pt>
                <c:pt idx="278">
                  <c:v>43669</c:v>
                </c:pt>
                <c:pt idx="279">
                  <c:v>43668</c:v>
                </c:pt>
                <c:pt idx="280">
                  <c:v>43665</c:v>
                </c:pt>
                <c:pt idx="281">
                  <c:v>43664</c:v>
                </c:pt>
                <c:pt idx="282">
                  <c:v>43663</c:v>
                </c:pt>
                <c:pt idx="283">
                  <c:v>43662</c:v>
                </c:pt>
                <c:pt idx="284">
                  <c:v>43661</c:v>
                </c:pt>
                <c:pt idx="285">
                  <c:v>43658</c:v>
                </c:pt>
                <c:pt idx="286">
                  <c:v>43657</c:v>
                </c:pt>
                <c:pt idx="287">
                  <c:v>43656</c:v>
                </c:pt>
                <c:pt idx="288">
                  <c:v>43655</c:v>
                </c:pt>
                <c:pt idx="289">
                  <c:v>43654</c:v>
                </c:pt>
                <c:pt idx="290">
                  <c:v>43651</c:v>
                </c:pt>
                <c:pt idx="291">
                  <c:v>43649</c:v>
                </c:pt>
                <c:pt idx="292">
                  <c:v>43648</c:v>
                </c:pt>
                <c:pt idx="293">
                  <c:v>43647</c:v>
                </c:pt>
                <c:pt idx="294">
                  <c:v>43644</c:v>
                </c:pt>
                <c:pt idx="295">
                  <c:v>43643</c:v>
                </c:pt>
                <c:pt idx="296">
                  <c:v>43642</c:v>
                </c:pt>
                <c:pt idx="297">
                  <c:v>43641</c:v>
                </c:pt>
                <c:pt idx="298">
                  <c:v>43640</c:v>
                </c:pt>
                <c:pt idx="299">
                  <c:v>43637</c:v>
                </c:pt>
                <c:pt idx="300">
                  <c:v>43636</c:v>
                </c:pt>
                <c:pt idx="301">
                  <c:v>43635</c:v>
                </c:pt>
                <c:pt idx="302">
                  <c:v>43634</c:v>
                </c:pt>
                <c:pt idx="303">
                  <c:v>43633</c:v>
                </c:pt>
                <c:pt idx="304">
                  <c:v>43630</c:v>
                </c:pt>
                <c:pt idx="305">
                  <c:v>43629</c:v>
                </c:pt>
                <c:pt idx="306">
                  <c:v>43628</c:v>
                </c:pt>
                <c:pt idx="307">
                  <c:v>43627</c:v>
                </c:pt>
                <c:pt idx="308">
                  <c:v>43626</c:v>
                </c:pt>
                <c:pt idx="309">
                  <c:v>43623</c:v>
                </c:pt>
                <c:pt idx="310">
                  <c:v>43622</c:v>
                </c:pt>
                <c:pt idx="311">
                  <c:v>43621</c:v>
                </c:pt>
                <c:pt idx="312">
                  <c:v>43620</c:v>
                </c:pt>
                <c:pt idx="313">
                  <c:v>43619</c:v>
                </c:pt>
                <c:pt idx="314">
                  <c:v>43616</c:v>
                </c:pt>
                <c:pt idx="315">
                  <c:v>43615</c:v>
                </c:pt>
                <c:pt idx="316">
                  <c:v>43614</c:v>
                </c:pt>
                <c:pt idx="317">
                  <c:v>43613</c:v>
                </c:pt>
                <c:pt idx="318">
                  <c:v>43609</c:v>
                </c:pt>
                <c:pt idx="319">
                  <c:v>43608</c:v>
                </c:pt>
                <c:pt idx="320">
                  <c:v>43607</c:v>
                </c:pt>
                <c:pt idx="321">
                  <c:v>43606</c:v>
                </c:pt>
                <c:pt idx="322">
                  <c:v>43605</c:v>
                </c:pt>
                <c:pt idx="323">
                  <c:v>43602</c:v>
                </c:pt>
                <c:pt idx="324">
                  <c:v>43601</c:v>
                </c:pt>
                <c:pt idx="325">
                  <c:v>43600</c:v>
                </c:pt>
                <c:pt idx="326">
                  <c:v>43599</c:v>
                </c:pt>
                <c:pt idx="327">
                  <c:v>43598</c:v>
                </c:pt>
                <c:pt idx="328">
                  <c:v>43595</c:v>
                </c:pt>
                <c:pt idx="329">
                  <c:v>43594</c:v>
                </c:pt>
                <c:pt idx="330">
                  <c:v>43593</c:v>
                </c:pt>
                <c:pt idx="331">
                  <c:v>43592</c:v>
                </c:pt>
                <c:pt idx="332">
                  <c:v>43591</c:v>
                </c:pt>
                <c:pt idx="333">
                  <c:v>43588</c:v>
                </c:pt>
                <c:pt idx="334">
                  <c:v>43587</c:v>
                </c:pt>
                <c:pt idx="335">
                  <c:v>43586</c:v>
                </c:pt>
                <c:pt idx="336">
                  <c:v>43585</c:v>
                </c:pt>
                <c:pt idx="337">
                  <c:v>43584</c:v>
                </c:pt>
                <c:pt idx="338">
                  <c:v>43581</c:v>
                </c:pt>
                <c:pt idx="339">
                  <c:v>43580</c:v>
                </c:pt>
                <c:pt idx="340">
                  <c:v>43579</c:v>
                </c:pt>
                <c:pt idx="341">
                  <c:v>43578</c:v>
                </c:pt>
                <c:pt idx="342">
                  <c:v>43577</c:v>
                </c:pt>
                <c:pt idx="343">
                  <c:v>43573</c:v>
                </c:pt>
                <c:pt idx="344">
                  <c:v>43572</c:v>
                </c:pt>
                <c:pt idx="345">
                  <c:v>43571</c:v>
                </c:pt>
                <c:pt idx="346">
                  <c:v>43570</c:v>
                </c:pt>
                <c:pt idx="347">
                  <c:v>43567</c:v>
                </c:pt>
                <c:pt idx="348">
                  <c:v>43566</c:v>
                </c:pt>
                <c:pt idx="349">
                  <c:v>43565</c:v>
                </c:pt>
                <c:pt idx="350">
                  <c:v>43564</c:v>
                </c:pt>
                <c:pt idx="351">
                  <c:v>43563</c:v>
                </c:pt>
                <c:pt idx="352">
                  <c:v>43560</c:v>
                </c:pt>
                <c:pt idx="353">
                  <c:v>43559</c:v>
                </c:pt>
                <c:pt idx="354">
                  <c:v>43558</c:v>
                </c:pt>
                <c:pt idx="355">
                  <c:v>43557</c:v>
                </c:pt>
                <c:pt idx="356">
                  <c:v>43556</c:v>
                </c:pt>
                <c:pt idx="357">
                  <c:v>43553</c:v>
                </c:pt>
                <c:pt idx="358">
                  <c:v>43552</c:v>
                </c:pt>
                <c:pt idx="359">
                  <c:v>43551</c:v>
                </c:pt>
                <c:pt idx="360">
                  <c:v>43550</c:v>
                </c:pt>
                <c:pt idx="361">
                  <c:v>43549</c:v>
                </c:pt>
                <c:pt idx="362">
                  <c:v>43546</c:v>
                </c:pt>
                <c:pt idx="363">
                  <c:v>43545</c:v>
                </c:pt>
                <c:pt idx="364">
                  <c:v>43544</c:v>
                </c:pt>
                <c:pt idx="365">
                  <c:v>43543</c:v>
                </c:pt>
                <c:pt idx="366">
                  <c:v>43542</c:v>
                </c:pt>
                <c:pt idx="367">
                  <c:v>43539</c:v>
                </c:pt>
                <c:pt idx="368">
                  <c:v>43538</c:v>
                </c:pt>
                <c:pt idx="369">
                  <c:v>43537</c:v>
                </c:pt>
                <c:pt idx="370">
                  <c:v>43536</c:v>
                </c:pt>
                <c:pt idx="371">
                  <c:v>43535</c:v>
                </c:pt>
                <c:pt idx="372">
                  <c:v>43532</c:v>
                </c:pt>
                <c:pt idx="373">
                  <c:v>43531</c:v>
                </c:pt>
                <c:pt idx="374">
                  <c:v>43530</c:v>
                </c:pt>
                <c:pt idx="375">
                  <c:v>43529</c:v>
                </c:pt>
                <c:pt idx="376">
                  <c:v>43528</c:v>
                </c:pt>
                <c:pt idx="377">
                  <c:v>43525</c:v>
                </c:pt>
                <c:pt idx="378">
                  <c:v>43524</c:v>
                </c:pt>
                <c:pt idx="379">
                  <c:v>43523</c:v>
                </c:pt>
                <c:pt idx="380">
                  <c:v>43522</c:v>
                </c:pt>
                <c:pt idx="381">
                  <c:v>43521</c:v>
                </c:pt>
                <c:pt idx="382">
                  <c:v>43518</c:v>
                </c:pt>
                <c:pt idx="383">
                  <c:v>43517</c:v>
                </c:pt>
                <c:pt idx="384">
                  <c:v>43516</c:v>
                </c:pt>
                <c:pt idx="385">
                  <c:v>43515</c:v>
                </c:pt>
                <c:pt idx="386">
                  <c:v>43511</c:v>
                </c:pt>
                <c:pt idx="387">
                  <c:v>43510</c:v>
                </c:pt>
                <c:pt idx="388">
                  <c:v>43509</c:v>
                </c:pt>
                <c:pt idx="389">
                  <c:v>43508</c:v>
                </c:pt>
                <c:pt idx="390">
                  <c:v>43507</c:v>
                </c:pt>
                <c:pt idx="391">
                  <c:v>43504</c:v>
                </c:pt>
                <c:pt idx="392">
                  <c:v>43503</c:v>
                </c:pt>
                <c:pt idx="393">
                  <c:v>43502</c:v>
                </c:pt>
                <c:pt idx="394">
                  <c:v>43501</c:v>
                </c:pt>
                <c:pt idx="395">
                  <c:v>43500</c:v>
                </c:pt>
                <c:pt idx="396">
                  <c:v>43497</c:v>
                </c:pt>
                <c:pt idx="397">
                  <c:v>43496</c:v>
                </c:pt>
                <c:pt idx="398">
                  <c:v>43495</c:v>
                </c:pt>
                <c:pt idx="399">
                  <c:v>43494</c:v>
                </c:pt>
                <c:pt idx="400">
                  <c:v>43493</c:v>
                </c:pt>
                <c:pt idx="401">
                  <c:v>43490</c:v>
                </c:pt>
                <c:pt idx="402">
                  <c:v>43489</c:v>
                </c:pt>
                <c:pt idx="403">
                  <c:v>43488</c:v>
                </c:pt>
                <c:pt idx="404">
                  <c:v>43487</c:v>
                </c:pt>
                <c:pt idx="405">
                  <c:v>43483</c:v>
                </c:pt>
                <c:pt idx="406">
                  <c:v>43482</c:v>
                </c:pt>
                <c:pt idx="407">
                  <c:v>43481</c:v>
                </c:pt>
                <c:pt idx="408">
                  <c:v>43480</c:v>
                </c:pt>
                <c:pt idx="409">
                  <c:v>43479</c:v>
                </c:pt>
                <c:pt idx="410">
                  <c:v>43476</c:v>
                </c:pt>
                <c:pt idx="411">
                  <c:v>43475</c:v>
                </c:pt>
                <c:pt idx="412">
                  <c:v>43474</c:v>
                </c:pt>
                <c:pt idx="413">
                  <c:v>43473</c:v>
                </c:pt>
                <c:pt idx="414">
                  <c:v>43472</c:v>
                </c:pt>
                <c:pt idx="415">
                  <c:v>43469</c:v>
                </c:pt>
                <c:pt idx="416">
                  <c:v>43468</c:v>
                </c:pt>
                <c:pt idx="417">
                  <c:v>43467</c:v>
                </c:pt>
                <c:pt idx="418">
                  <c:v>43465</c:v>
                </c:pt>
                <c:pt idx="419">
                  <c:v>43462</c:v>
                </c:pt>
                <c:pt idx="420">
                  <c:v>43461</c:v>
                </c:pt>
                <c:pt idx="421">
                  <c:v>43460</c:v>
                </c:pt>
                <c:pt idx="422">
                  <c:v>43458</c:v>
                </c:pt>
                <c:pt idx="423">
                  <c:v>43455</c:v>
                </c:pt>
                <c:pt idx="424">
                  <c:v>43454</c:v>
                </c:pt>
                <c:pt idx="425">
                  <c:v>43453</c:v>
                </c:pt>
                <c:pt idx="426">
                  <c:v>43452</c:v>
                </c:pt>
                <c:pt idx="427">
                  <c:v>43451</c:v>
                </c:pt>
                <c:pt idx="428">
                  <c:v>43448</c:v>
                </c:pt>
                <c:pt idx="429">
                  <c:v>43447</c:v>
                </c:pt>
                <c:pt idx="430">
                  <c:v>43446</c:v>
                </c:pt>
                <c:pt idx="431">
                  <c:v>43445</c:v>
                </c:pt>
                <c:pt idx="432">
                  <c:v>43444</c:v>
                </c:pt>
                <c:pt idx="433">
                  <c:v>43441</c:v>
                </c:pt>
                <c:pt idx="434">
                  <c:v>43440</c:v>
                </c:pt>
                <c:pt idx="435">
                  <c:v>43438</c:v>
                </c:pt>
                <c:pt idx="436">
                  <c:v>43437</c:v>
                </c:pt>
                <c:pt idx="437">
                  <c:v>43434</c:v>
                </c:pt>
                <c:pt idx="438">
                  <c:v>43433</c:v>
                </c:pt>
                <c:pt idx="439">
                  <c:v>43432</c:v>
                </c:pt>
                <c:pt idx="440">
                  <c:v>43431</c:v>
                </c:pt>
                <c:pt idx="441">
                  <c:v>43430</c:v>
                </c:pt>
                <c:pt idx="442">
                  <c:v>43427</c:v>
                </c:pt>
                <c:pt idx="443">
                  <c:v>43425</c:v>
                </c:pt>
                <c:pt idx="444">
                  <c:v>43424</c:v>
                </c:pt>
                <c:pt idx="445">
                  <c:v>43423</c:v>
                </c:pt>
                <c:pt idx="446">
                  <c:v>43420</c:v>
                </c:pt>
                <c:pt idx="447">
                  <c:v>43419</c:v>
                </c:pt>
                <c:pt idx="448">
                  <c:v>43418</c:v>
                </c:pt>
                <c:pt idx="449">
                  <c:v>43417</c:v>
                </c:pt>
                <c:pt idx="450">
                  <c:v>43413</c:v>
                </c:pt>
                <c:pt idx="451">
                  <c:v>43412</c:v>
                </c:pt>
                <c:pt idx="452">
                  <c:v>43411</c:v>
                </c:pt>
                <c:pt idx="453">
                  <c:v>43410</c:v>
                </c:pt>
                <c:pt idx="454">
                  <c:v>43409</c:v>
                </c:pt>
                <c:pt idx="455">
                  <c:v>43406</c:v>
                </c:pt>
                <c:pt idx="456">
                  <c:v>43405</c:v>
                </c:pt>
                <c:pt idx="457">
                  <c:v>43404</c:v>
                </c:pt>
                <c:pt idx="458">
                  <c:v>43403</c:v>
                </c:pt>
                <c:pt idx="459">
                  <c:v>43402</c:v>
                </c:pt>
                <c:pt idx="460">
                  <c:v>43399</c:v>
                </c:pt>
                <c:pt idx="461">
                  <c:v>43398</c:v>
                </c:pt>
                <c:pt idx="462">
                  <c:v>43397</c:v>
                </c:pt>
                <c:pt idx="463">
                  <c:v>43396</c:v>
                </c:pt>
                <c:pt idx="464">
                  <c:v>43395</c:v>
                </c:pt>
                <c:pt idx="465">
                  <c:v>43392</c:v>
                </c:pt>
                <c:pt idx="466">
                  <c:v>43391</c:v>
                </c:pt>
                <c:pt idx="467">
                  <c:v>43390</c:v>
                </c:pt>
                <c:pt idx="468">
                  <c:v>43389</c:v>
                </c:pt>
                <c:pt idx="469">
                  <c:v>43388</c:v>
                </c:pt>
                <c:pt idx="470">
                  <c:v>43385</c:v>
                </c:pt>
                <c:pt idx="471">
                  <c:v>43384</c:v>
                </c:pt>
                <c:pt idx="472">
                  <c:v>43383</c:v>
                </c:pt>
                <c:pt idx="473">
                  <c:v>43382</c:v>
                </c:pt>
                <c:pt idx="474">
                  <c:v>43378</c:v>
                </c:pt>
                <c:pt idx="475">
                  <c:v>43377</c:v>
                </c:pt>
                <c:pt idx="476">
                  <c:v>43376</c:v>
                </c:pt>
                <c:pt idx="477">
                  <c:v>43375</c:v>
                </c:pt>
                <c:pt idx="478">
                  <c:v>43374</c:v>
                </c:pt>
                <c:pt idx="479">
                  <c:v>43371</c:v>
                </c:pt>
                <c:pt idx="480">
                  <c:v>43370</c:v>
                </c:pt>
                <c:pt idx="481">
                  <c:v>43369</c:v>
                </c:pt>
                <c:pt idx="482">
                  <c:v>43368</c:v>
                </c:pt>
                <c:pt idx="483">
                  <c:v>43367</c:v>
                </c:pt>
                <c:pt idx="484">
                  <c:v>43364</c:v>
                </c:pt>
                <c:pt idx="485">
                  <c:v>43363</c:v>
                </c:pt>
                <c:pt idx="486">
                  <c:v>43362</c:v>
                </c:pt>
                <c:pt idx="487">
                  <c:v>43361</c:v>
                </c:pt>
                <c:pt idx="488">
                  <c:v>43360</c:v>
                </c:pt>
                <c:pt idx="489">
                  <c:v>43357</c:v>
                </c:pt>
                <c:pt idx="490">
                  <c:v>43356</c:v>
                </c:pt>
                <c:pt idx="491">
                  <c:v>43355</c:v>
                </c:pt>
                <c:pt idx="492">
                  <c:v>43354</c:v>
                </c:pt>
                <c:pt idx="493">
                  <c:v>43353</c:v>
                </c:pt>
                <c:pt idx="494">
                  <c:v>43350</c:v>
                </c:pt>
                <c:pt idx="495">
                  <c:v>43349</c:v>
                </c:pt>
                <c:pt idx="496">
                  <c:v>43348</c:v>
                </c:pt>
                <c:pt idx="497">
                  <c:v>43347</c:v>
                </c:pt>
                <c:pt idx="498">
                  <c:v>43343</c:v>
                </c:pt>
                <c:pt idx="499">
                  <c:v>43342</c:v>
                </c:pt>
                <c:pt idx="500">
                  <c:v>43341</c:v>
                </c:pt>
                <c:pt idx="501">
                  <c:v>43340</c:v>
                </c:pt>
                <c:pt idx="502">
                  <c:v>43339</c:v>
                </c:pt>
                <c:pt idx="503">
                  <c:v>43336</c:v>
                </c:pt>
                <c:pt idx="504">
                  <c:v>43335</c:v>
                </c:pt>
                <c:pt idx="505">
                  <c:v>43334</c:v>
                </c:pt>
                <c:pt idx="506">
                  <c:v>43333</c:v>
                </c:pt>
                <c:pt idx="507">
                  <c:v>43332</c:v>
                </c:pt>
                <c:pt idx="508">
                  <c:v>43329</c:v>
                </c:pt>
                <c:pt idx="509">
                  <c:v>43328</c:v>
                </c:pt>
                <c:pt idx="510">
                  <c:v>43327</c:v>
                </c:pt>
                <c:pt idx="511">
                  <c:v>43326</c:v>
                </c:pt>
                <c:pt idx="512">
                  <c:v>43325</c:v>
                </c:pt>
                <c:pt idx="513">
                  <c:v>43322</c:v>
                </c:pt>
                <c:pt idx="514">
                  <c:v>43321</c:v>
                </c:pt>
                <c:pt idx="515">
                  <c:v>43320</c:v>
                </c:pt>
                <c:pt idx="516">
                  <c:v>43319</c:v>
                </c:pt>
                <c:pt idx="517">
                  <c:v>43318</c:v>
                </c:pt>
                <c:pt idx="518">
                  <c:v>43315</c:v>
                </c:pt>
                <c:pt idx="519">
                  <c:v>43314</c:v>
                </c:pt>
                <c:pt idx="520">
                  <c:v>43313</c:v>
                </c:pt>
                <c:pt idx="521">
                  <c:v>43312</c:v>
                </c:pt>
                <c:pt idx="522">
                  <c:v>43311</c:v>
                </c:pt>
                <c:pt idx="523">
                  <c:v>43308</c:v>
                </c:pt>
                <c:pt idx="524">
                  <c:v>43307</c:v>
                </c:pt>
                <c:pt idx="525">
                  <c:v>43306</c:v>
                </c:pt>
                <c:pt idx="526">
                  <c:v>43305</c:v>
                </c:pt>
                <c:pt idx="527">
                  <c:v>43304</c:v>
                </c:pt>
                <c:pt idx="528">
                  <c:v>43301</c:v>
                </c:pt>
                <c:pt idx="529">
                  <c:v>43300</c:v>
                </c:pt>
                <c:pt idx="530">
                  <c:v>43299</c:v>
                </c:pt>
                <c:pt idx="531">
                  <c:v>43298</c:v>
                </c:pt>
                <c:pt idx="532">
                  <c:v>43297</c:v>
                </c:pt>
                <c:pt idx="533">
                  <c:v>43294</c:v>
                </c:pt>
                <c:pt idx="534">
                  <c:v>43293</c:v>
                </c:pt>
                <c:pt idx="535">
                  <c:v>43292</c:v>
                </c:pt>
                <c:pt idx="536">
                  <c:v>43291</c:v>
                </c:pt>
                <c:pt idx="537">
                  <c:v>43290</c:v>
                </c:pt>
                <c:pt idx="538">
                  <c:v>43287</c:v>
                </c:pt>
                <c:pt idx="539">
                  <c:v>43286</c:v>
                </c:pt>
                <c:pt idx="540">
                  <c:v>43284</c:v>
                </c:pt>
                <c:pt idx="541">
                  <c:v>43283</c:v>
                </c:pt>
                <c:pt idx="542">
                  <c:v>43280</c:v>
                </c:pt>
                <c:pt idx="543">
                  <c:v>43279</c:v>
                </c:pt>
                <c:pt idx="544">
                  <c:v>43278</c:v>
                </c:pt>
                <c:pt idx="545">
                  <c:v>43277</c:v>
                </c:pt>
                <c:pt idx="546">
                  <c:v>43276</c:v>
                </c:pt>
                <c:pt idx="547">
                  <c:v>43273</c:v>
                </c:pt>
                <c:pt idx="548">
                  <c:v>43272</c:v>
                </c:pt>
                <c:pt idx="549">
                  <c:v>43271</c:v>
                </c:pt>
                <c:pt idx="550">
                  <c:v>43270</c:v>
                </c:pt>
                <c:pt idx="551">
                  <c:v>43269</c:v>
                </c:pt>
                <c:pt idx="552">
                  <c:v>43266</c:v>
                </c:pt>
                <c:pt idx="553">
                  <c:v>43265</c:v>
                </c:pt>
                <c:pt idx="554">
                  <c:v>43264</c:v>
                </c:pt>
                <c:pt idx="555">
                  <c:v>43263</c:v>
                </c:pt>
                <c:pt idx="556">
                  <c:v>43262</c:v>
                </c:pt>
                <c:pt idx="557">
                  <c:v>43259</c:v>
                </c:pt>
                <c:pt idx="558">
                  <c:v>43258</c:v>
                </c:pt>
                <c:pt idx="559">
                  <c:v>43257</c:v>
                </c:pt>
                <c:pt idx="560">
                  <c:v>43256</c:v>
                </c:pt>
                <c:pt idx="561">
                  <c:v>43255</c:v>
                </c:pt>
                <c:pt idx="562">
                  <c:v>43252</c:v>
                </c:pt>
                <c:pt idx="563">
                  <c:v>43251</c:v>
                </c:pt>
                <c:pt idx="564">
                  <c:v>43250</c:v>
                </c:pt>
                <c:pt idx="565">
                  <c:v>43249</c:v>
                </c:pt>
                <c:pt idx="566">
                  <c:v>43245</c:v>
                </c:pt>
                <c:pt idx="567">
                  <c:v>43244</c:v>
                </c:pt>
                <c:pt idx="568">
                  <c:v>43243</c:v>
                </c:pt>
                <c:pt idx="569">
                  <c:v>43242</c:v>
                </c:pt>
                <c:pt idx="570">
                  <c:v>43241</c:v>
                </c:pt>
                <c:pt idx="571">
                  <c:v>43238</c:v>
                </c:pt>
                <c:pt idx="572">
                  <c:v>43237</c:v>
                </c:pt>
                <c:pt idx="573">
                  <c:v>43236</c:v>
                </c:pt>
                <c:pt idx="574">
                  <c:v>43235</c:v>
                </c:pt>
                <c:pt idx="575">
                  <c:v>43234</c:v>
                </c:pt>
                <c:pt idx="576">
                  <c:v>43231</c:v>
                </c:pt>
                <c:pt idx="577">
                  <c:v>43230</c:v>
                </c:pt>
                <c:pt idx="578">
                  <c:v>43229</c:v>
                </c:pt>
                <c:pt idx="579">
                  <c:v>43228</c:v>
                </c:pt>
                <c:pt idx="580">
                  <c:v>43227</c:v>
                </c:pt>
                <c:pt idx="581">
                  <c:v>43224</c:v>
                </c:pt>
                <c:pt idx="582">
                  <c:v>43223</c:v>
                </c:pt>
                <c:pt idx="583">
                  <c:v>43222</c:v>
                </c:pt>
                <c:pt idx="584">
                  <c:v>43221</c:v>
                </c:pt>
                <c:pt idx="585">
                  <c:v>43220</c:v>
                </c:pt>
                <c:pt idx="586">
                  <c:v>43217</c:v>
                </c:pt>
                <c:pt idx="587">
                  <c:v>43216</c:v>
                </c:pt>
                <c:pt idx="588">
                  <c:v>43215</c:v>
                </c:pt>
                <c:pt idx="589">
                  <c:v>43214</c:v>
                </c:pt>
                <c:pt idx="590">
                  <c:v>43213</c:v>
                </c:pt>
                <c:pt idx="591">
                  <c:v>43210</c:v>
                </c:pt>
                <c:pt idx="592">
                  <c:v>43209</c:v>
                </c:pt>
                <c:pt idx="593">
                  <c:v>43208</c:v>
                </c:pt>
                <c:pt idx="594">
                  <c:v>43207</c:v>
                </c:pt>
                <c:pt idx="595">
                  <c:v>43206</c:v>
                </c:pt>
                <c:pt idx="596">
                  <c:v>43203</c:v>
                </c:pt>
                <c:pt idx="597">
                  <c:v>43202</c:v>
                </c:pt>
                <c:pt idx="598">
                  <c:v>43201</c:v>
                </c:pt>
                <c:pt idx="599">
                  <c:v>43200</c:v>
                </c:pt>
                <c:pt idx="600">
                  <c:v>43199</c:v>
                </c:pt>
                <c:pt idx="601">
                  <c:v>43196</c:v>
                </c:pt>
                <c:pt idx="602">
                  <c:v>43195</c:v>
                </c:pt>
                <c:pt idx="603">
                  <c:v>43194</c:v>
                </c:pt>
                <c:pt idx="604">
                  <c:v>43193</c:v>
                </c:pt>
                <c:pt idx="605">
                  <c:v>43192</c:v>
                </c:pt>
                <c:pt idx="606">
                  <c:v>43188</c:v>
                </c:pt>
                <c:pt idx="607">
                  <c:v>43187</c:v>
                </c:pt>
                <c:pt idx="608">
                  <c:v>43186</c:v>
                </c:pt>
                <c:pt idx="609">
                  <c:v>43185</c:v>
                </c:pt>
                <c:pt idx="610">
                  <c:v>43182</c:v>
                </c:pt>
                <c:pt idx="611">
                  <c:v>43181</c:v>
                </c:pt>
                <c:pt idx="612">
                  <c:v>43180</c:v>
                </c:pt>
                <c:pt idx="613">
                  <c:v>43179</c:v>
                </c:pt>
                <c:pt idx="614">
                  <c:v>43178</c:v>
                </c:pt>
                <c:pt idx="615">
                  <c:v>43175</c:v>
                </c:pt>
                <c:pt idx="616">
                  <c:v>43174</c:v>
                </c:pt>
                <c:pt idx="617">
                  <c:v>43173</c:v>
                </c:pt>
                <c:pt idx="618">
                  <c:v>43172</c:v>
                </c:pt>
                <c:pt idx="619">
                  <c:v>43171</c:v>
                </c:pt>
                <c:pt idx="620">
                  <c:v>43168</c:v>
                </c:pt>
                <c:pt idx="621">
                  <c:v>43167</c:v>
                </c:pt>
                <c:pt idx="622">
                  <c:v>43166</c:v>
                </c:pt>
                <c:pt idx="623">
                  <c:v>43165</c:v>
                </c:pt>
                <c:pt idx="624">
                  <c:v>43164</c:v>
                </c:pt>
                <c:pt idx="625">
                  <c:v>43161</c:v>
                </c:pt>
                <c:pt idx="626">
                  <c:v>43160</c:v>
                </c:pt>
                <c:pt idx="627">
                  <c:v>43159</c:v>
                </c:pt>
                <c:pt idx="628">
                  <c:v>43158</c:v>
                </c:pt>
                <c:pt idx="629">
                  <c:v>43157</c:v>
                </c:pt>
                <c:pt idx="630">
                  <c:v>43154</c:v>
                </c:pt>
                <c:pt idx="631">
                  <c:v>43153</c:v>
                </c:pt>
                <c:pt idx="632">
                  <c:v>43152</c:v>
                </c:pt>
                <c:pt idx="633">
                  <c:v>43151</c:v>
                </c:pt>
                <c:pt idx="634">
                  <c:v>43147</c:v>
                </c:pt>
                <c:pt idx="635">
                  <c:v>43146</c:v>
                </c:pt>
                <c:pt idx="636">
                  <c:v>43145</c:v>
                </c:pt>
                <c:pt idx="637">
                  <c:v>43144</c:v>
                </c:pt>
                <c:pt idx="638">
                  <c:v>43143</c:v>
                </c:pt>
                <c:pt idx="639">
                  <c:v>43140</c:v>
                </c:pt>
                <c:pt idx="640">
                  <c:v>43139</c:v>
                </c:pt>
                <c:pt idx="641">
                  <c:v>43138</c:v>
                </c:pt>
                <c:pt idx="642">
                  <c:v>43137</c:v>
                </c:pt>
                <c:pt idx="643">
                  <c:v>43136</c:v>
                </c:pt>
                <c:pt idx="644">
                  <c:v>43133</c:v>
                </c:pt>
                <c:pt idx="645">
                  <c:v>43132</c:v>
                </c:pt>
                <c:pt idx="646">
                  <c:v>43131</c:v>
                </c:pt>
                <c:pt idx="647">
                  <c:v>43130</c:v>
                </c:pt>
                <c:pt idx="648">
                  <c:v>43129</c:v>
                </c:pt>
                <c:pt idx="649">
                  <c:v>43126</c:v>
                </c:pt>
                <c:pt idx="650">
                  <c:v>43125</c:v>
                </c:pt>
                <c:pt idx="651">
                  <c:v>43124</c:v>
                </c:pt>
                <c:pt idx="652">
                  <c:v>43123</c:v>
                </c:pt>
                <c:pt idx="653">
                  <c:v>43122</c:v>
                </c:pt>
                <c:pt idx="654">
                  <c:v>43119</c:v>
                </c:pt>
                <c:pt idx="655">
                  <c:v>43118</c:v>
                </c:pt>
                <c:pt idx="656">
                  <c:v>43117</c:v>
                </c:pt>
                <c:pt idx="657">
                  <c:v>43116</c:v>
                </c:pt>
                <c:pt idx="658">
                  <c:v>43112</c:v>
                </c:pt>
                <c:pt idx="659">
                  <c:v>43111</c:v>
                </c:pt>
                <c:pt idx="660">
                  <c:v>43110</c:v>
                </c:pt>
                <c:pt idx="661">
                  <c:v>43109</c:v>
                </c:pt>
                <c:pt idx="662">
                  <c:v>43108</c:v>
                </c:pt>
                <c:pt idx="663">
                  <c:v>43105</c:v>
                </c:pt>
                <c:pt idx="664">
                  <c:v>43104</c:v>
                </c:pt>
                <c:pt idx="665">
                  <c:v>43103</c:v>
                </c:pt>
                <c:pt idx="666">
                  <c:v>43102</c:v>
                </c:pt>
                <c:pt idx="667">
                  <c:v>43098</c:v>
                </c:pt>
                <c:pt idx="668">
                  <c:v>43097</c:v>
                </c:pt>
                <c:pt idx="669">
                  <c:v>43096</c:v>
                </c:pt>
                <c:pt idx="670">
                  <c:v>43095</c:v>
                </c:pt>
                <c:pt idx="671">
                  <c:v>43091</c:v>
                </c:pt>
                <c:pt idx="672">
                  <c:v>43090</c:v>
                </c:pt>
                <c:pt idx="673">
                  <c:v>43089</c:v>
                </c:pt>
                <c:pt idx="674">
                  <c:v>43088</c:v>
                </c:pt>
                <c:pt idx="675">
                  <c:v>43087</c:v>
                </c:pt>
                <c:pt idx="676">
                  <c:v>43084</c:v>
                </c:pt>
                <c:pt idx="677">
                  <c:v>43083</c:v>
                </c:pt>
                <c:pt idx="678">
                  <c:v>43082</c:v>
                </c:pt>
                <c:pt idx="679">
                  <c:v>43081</c:v>
                </c:pt>
                <c:pt idx="680">
                  <c:v>43080</c:v>
                </c:pt>
                <c:pt idx="681">
                  <c:v>43077</c:v>
                </c:pt>
                <c:pt idx="682">
                  <c:v>43076</c:v>
                </c:pt>
                <c:pt idx="683">
                  <c:v>43075</c:v>
                </c:pt>
                <c:pt idx="684">
                  <c:v>43074</c:v>
                </c:pt>
                <c:pt idx="685">
                  <c:v>43073</c:v>
                </c:pt>
                <c:pt idx="686">
                  <c:v>43070</c:v>
                </c:pt>
                <c:pt idx="687">
                  <c:v>43069</c:v>
                </c:pt>
                <c:pt idx="688">
                  <c:v>43068</c:v>
                </c:pt>
                <c:pt idx="689">
                  <c:v>43067</c:v>
                </c:pt>
                <c:pt idx="690">
                  <c:v>43066</c:v>
                </c:pt>
                <c:pt idx="691">
                  <c:v>43063</c:v>
                </c:pt>
                <c:pt idx="692">
                  <c:v>43061</c:v>
                </c:pt>
                <c:pt idx="693">
                  <c:v>43060</c:v>
                </c:pt>
                <c:pt idx="694">
                  <c:v>43059</c:v>
                </c:pt>
                <c:pt idx="695">
                  <c:v>43056</c:v>
                </c:pt>
                <c:pt idx="696">
                  <c:v>43055</c:v>
                </c:pt>
                <c:pt idx="697">
                  <c:v>43054</c:v>
                </c:pt>
                <c:pt idx="698">
                  <c:v>43053</c:v>
                </c:pt>
                <c:pt idx="699">
                  <c:v>43052</c:v>
                </c:pt>
                <c:pt idx="700">
                  <c:v>43049</c:v>
                </c:pt>
                <c:pt idx="701">
                  <c:v>43048</c:v>
                </c:pt>
                <c:pt idx="702">
                  <c:v>43047</c:v>
                </c:pt>
                <c:pt idx="703">
                  <c:v>43046</c:v>
                </c:pt>
                <c:pt idx="704">
                  <c:v>43045</c:v>
                </c:pt>
                <c:pt idx="705">
                  <c:v>43042</c:v>
                </c:pt>
                <c:pt idx="706">
                  <c:v>43041</c:v>
                </c:pt>
                <c:pt idx="707">
                  <c:v>43040</c:v>
                </c:pt>
                <c:pt idx="708">
                  <c:v>43039</c:v>
                </c:pt>
                <c:pt idx="709">
                  <c:v>43038</c:v>
                </c:pt>
                <c:pt idx="710">
                  <c:v>43035</c:v>
                </c:pt>
                <c:pt idx="711">
                  <c:v>43034</c:v>
                </c:pt>
                <c:pt idx="712">
                  <c:v>43033</c:v>
                </c:pt>
                <c:pt idx="713">
                  <c:v>43032</c:v>
                </c:pt>
                <c:pt idx="714">
                  <c:v>43031</c:v>
                </c:pt>
                <c:pt idx="715">
                  <c:v>43028</c:v>
                </c:pt>
                <c:pt idx="716">
                  <c:v>43027</c:v>
                </c:pt>
                <c:pt idx="717">
                  <c:v>43026</c:v>
                </c:pt>
                <c:pt idx="718">
                  <c:v>43025</c:v>
                </c:pt>
                <c:pt idx="719">
                  <c:v>43024</c:v>
                </c:pt>
                <c:pt idx="720">
                  <c:v>43021</c:v>
                </c:pt>
                <c:pt idx="721">
                  <c:v>43020</c:v>
                </c:pt>
                <c:pt idx="722">
                  <c:v>43019</c:v>
                </c:pt>
                <c:pt idx="723">
                  <c:v>43018</c:v>
                </c:pt>
                <c:pt idx="724">
                  <c:v>43014</c:v>
                </c:pt>
                <c:pt idx="725">
                  <c:v>43013</c:v>
                </c:pt>
                <c:pt idx="726">
                  <c:v>43012</c:v>
                </c:pt>
                <c:pt idx="727">
                  <c:v>43011</c:v>
                </c:pt>
                <c:pt idx="728">
                  <c:v>43010</c:v>
                </c:pt>
                <c:pt idx="729">
                  <c:v>43007</c:v>
                </c:pt>
                <c:pt idx="730">
                  <c:v>43006</c:v>
                </c:pt>
                <c:pt idx="731">
                  <c:v>43005</c:v>
                </c:pt>
                <c:pt idx="732">
                  <c:v>43004</c:v>
                </c:pt>
                <c:pt idx="733">
                  <c:v>43003</c:v>
                </c:pt>
                <c:pt idx="734">
                  <c:v>43000</c:v>
                </c:pt>
                <c:pt idx="735">
                  <c:v>42999</c:v>
                </c:pt>
                <c:pt idx="736">
                  <c:v>42998</c:v>
                </c:pt>
                <c:pt idx="737">
                  <c:v>42997</c:v>
                </c:pt>
                <c:pt idx="738">
                  <c:v>42996</c:v>
                </c:pt>
                <c:pt idx="739">
                  <c:v>42993</c:v>
                </c:pt>
                <c:pt idx="740">
                  <c:v>42992</c:v>
                </c:pt>
                <c:pt idx="741">
                  <c:v>42991</c:v>
                </c:pt>
                <c:pt idx="742">
                  <c:v>42990</c:v>
                </c:pt>
                <c:pt idx="743">
                  <c:v>42989</c:v>
                </c:pt>
                <c:pt idx="744">
                  <c:v>42986</c:v>
                </c:pt>
                <c:pt idx="745">
                  <c:v>42985</c:v>
                </c:pt>
                <c:pt idx="746">
                  <c:v>42984</c:v>
                </c:pt>
                <c:pt idx="747">
                  <c:v>42983</c:v>
                </c:pt>
                <c:pt idx="748">
                  <c:v>42979</c:v>
                </c:pt>
                <c:pt idx="749">
                  <c:v>42978</c:v>
                </c:pt>
                <c:pt idx="750">
                  <c:v>42977</c:v>
                </c:pt>
                <c:pt idx="751">
                  <c:v>42976</c:v>
                </c:pt>
                <c:pt idx="752">
                  <c:v>42975</c:v>
                </c:pt>
                <c:pt idx="753">
                  <c:v>42972</c:v>
                </c:pt>
                <c:pt idx="754">
                  <c:v>42971</c:v>
                </c:pt>
                <c:pt idx="755">
                  <c:v>42970</c:v>
                </c:pt>
                <c:pt idx="756">
                  <c:v>42969</c:v>
                </c:pt>
                <c:pt idx="757">
                  <c:v>42968</c:v>
                </c:pt>
                <c:pt idx="758">
                  <c:v>42965</c:v>
                </c:pt>
                <c:pt idx="759">
                  <c:v>42964</c:v>
                </c:pt>
                <c:pt idx="760">
                  <c:v>42963</c:v>
                </c:pt>
                <c:pt idx="761">
                  <c:v>42962</c:v>
                </c:pt>
                <c:pt idx="762">
                  <c:v>42961</c:v>
                </c:pt>
                <c:pt idx="763">
                  <c:v>42958</c:v>
                </c:pt>
                <c:pt idx="764">
                  <c:v>42957</c:v>
                </c:pt>
                <c:pt idx="765">
                  <c:v>42956</c:v>
                </c:pt>
                <c:pt idx="766">
                  <c:v>42955</c:v>
                </c:pt>
                <c:pt idx="767">
                  <c:v>42954</c:v>
                </c:pt>
                <c:pt idx="768">
                  <c:v>42951</c:v>
                </c:pt>
                <c:pt idx="769">
                  <c:v>42950</c:v>
                </c:pt>
                <c:pt idx="770">
                  <c:v>42949</c:v>
                </c:pt>
                <c:pt idx="771">
                  <c:v>42948</c:v>
                </c:pt>
                <c:pt idx="772">
                  <c:v>42947</c:v>
                </c:pt>
                <c:pt idx="773">
                  <c:v>42944</c:v>
                </c:pt>
                <c:pt idx="774">
                  <c:v>42943</c:v>
                </c:pt>
                <c:pt idx="775">
                  <c:v>42942</c:v>
                </c:pt>
                <c:pt idx="776">
                  <c:v>42941</c:v>
                </c:pt>
                <c:pt idx="777">
                  <c:v>42940</c:v>
                </c:pt>
                <c:pt idx="778">
                  <c:v>42937</c:v>
                </c:pt>
                <c:pt idx="779">
                  <c:v>42936</c:v>
                </c:pt>
                <c:pt idx="780">
                  <c:v>42935</c:v>
                </c:pt>
                <c:pt idx="781">
                  <c:v>42934</c:v>
                </c:pt>
                <c:pt idx="782">
                  <c:v>42933</c:v>
                </c:pt>
                <c:pt idx="783">
                  <c:v>42930</c:v>
                </c:pt>
                <c:pt idx="784">
                  <c:v>42929</c:v>
                </c:pt>
                <c:pt idx="785">
                  <c:v>42928</c:v>
                </c:pt>
                <c:pt idx="786">
                  <c:v>42927</c:v>
                </c:pt>
                <c:pt idx="787">
                  <c:v>42926</c:v>
                </c:pt>
                <c:pt idx="788">
                  <c:v>42923</c:v>
                </c:pt>
                <c:pt idx="789">
                  <c:v>42922</c:v>
                </c:pt>
                <c:pt idx="790">
                  <c:v>42921</c:v>
                </c:pt>
                <c:pt idx="791">
                  <c:v>42919</c:v>
                </c:pt>
                <c:pt idx="792">
                  <c:v>42916</c:v>
                </c:pt>
                <c:pt idx="793">
                  <c:v>42915</c:v>
                </c:pt>
                <c:pt idx="794">
                  <c:v>42914</c:v>
                </c:pt>
                <c:pt idx="795">
                  <c:v>42913</c:v>
                </c:pt>
                <c:pt idx="796">
                  <c:v>42912</c:v>
                </c:pt>
                <c:pt idx="797">
                  <c:v>42909</c:v>
                </c:pt>
                <c:pt idx="798">
                  <c:v>42908</c:v>
                </c:pt>
                <c:pt idx="799">
                  <c:v>42907</c:v>
                </c:pt>
                <c:pt idx="800">
                  <c:v>42906</c:v>
                </c:pt>
                <c:pt idx="801">
                  <c:v>42905</c:v>
                </c:pt>
                <c:pt idx="802">
                  <c:v>42902</c:v>
                </c:pt>
                <c:pt idx="803">
                  <c:v>42901</c:v>
                </c:pt>
                <c:pt idx="804">
                  <c:v>42900</c:v>
                </c:pt>
                <c:pt idx="805">
                  <c:v>42899</c:v>
                </c:pt>
                <c:pt idx="806">
                  <c:v>42898</c:v>
                </c:pt>
                <c:pt idx="807">
                  <c:v>42895</c:v>
                </c:pt>
                <c:pt idx="808">
                  <c:v>42894</c:v>
                </c:pt>
                <c:pt idx="809">
                  <c:v>42893</c:v>
                </c:pt>
                <c:pt idx="810">
                  <c:v>42892</c:v>
                </c:pt>
                <c:pt idx="811">
                  <c:v>42891</c:v>
                </c:pt>
                <c:pt idx="812">
                  <c:v>42888</c:v>
                </c:pt>
                <c:pt idx="813">
                  <c:v>42887</c:v>
                </c:pt>
                <c:pt idx="814">
                  <c:v>42886</c:v>
                </c:pt>
                <c:pt idx="815">
                  <c:v>42885</c:v>
                </c:pt>
                <c:pt idx="816">
                  <c:v>42881</c:v>
                </c:pt>
                <c:pt idx="817">
                  <c:v>42880</c:v>
                </c:pt>
                <c:pt idx="818">
                  <c:v>42879</c:v>
                </c:pt>
                <c:pt idx="819">
                  <c:v>42878</c:v>
                </c:pt>
                <c:pt idx="820">
                  <c:v>42877</c:v>
                </c:pt>
                <c:pt idx="821">
                  <c:v>42874</c:v>
                </c:pt>
                <c:pt idx="822">
                  <c:v>42873</c:v>
                </c:pt>
                <c:pt idx="823">
                  <c:v>42872</c:v>
                </c:pt>
                <c:pt idx="824">
                  <c:v>42871</c:v>
                </c:pt>
                <c:pt idx="825">
                  <c:v>42870</c:v>
                </c:pt>
                <c:pt idx="826">
                  <c:v>42867</c:v>
                </c:pt>
                <c:pt idx="827">
                  <c:v>42866</c:v>
                </c:pt>
                <c:pt idx="828">
                  <c:v>42865</c:v>
                </c:pt>
                <c:pt idx="829">
                  <c:v>42864</c:v>
                </c:pt>
                <c:pt idx="830">
                  <c:v>42863</c:v>
                </c:pt>
                <c:pt idx="831">
                  <c:v>42860</c:v>
                </c:pt>
                <c:pt idx="832">
                  <c:v>42859</c:v>
                </c:pt>
                <c:pt idx="833">
                  <c:v>42858</c:v>
                </c:pt>
                <c:pt idx="834">
                  <c:v>42857</c:v>
                </c:pt>
                <c:pt idx="835">
                  <c:v>42856</c:v>
                </c:pt>
                <c:pt idx="836">
                  <c:v>42853</c:v>
                </c:pt>
                <c:pt idx="837">
                  <c:v>42852</c:v>
                </c:pt>
                <c:pt idx="838">
                  <c:v>42851</c:v>
                </c:pt>
                <c:pt idx="839">
                  <c:v>42850</c:v>
                </c:pt>
                <c:pt idx="840">
                  <c:v>42849</c:v>
                </c:pt>
                <c:pt idx="841">
                  <c:v>42846</c:v>
                </c:pt>
                <c:pt idx="842">
                  <c:v>42845</c:v>
                </c:pt>
                <c:pt idx="843">
                  <c:v>42844</c:v>
                </c:pt>
                <c:pt idx="844">
                  <c:v>42843</c:v>
                </c:pt>
                <c:pt idx="845">
                  <c:v>42842</c:v>
                </c:pt>
                <c:pt idx="846">
                  <c:v>42838</c:v>
                </c:pt>
                <c:pt idx="847">
                  <c:v>42837</c:v>
                </c:pt>
                <c:pt idx="848">
                  <c:v>42836</c:v>
                </c:pt>
                <c:pt idx="849">
                  <c:v>42835</c:v>
                </c:pt>
                <c:pt idx="850">
                  <c:v>42832</c:v>
                </c:pt>
                <c:pt idx="851">
                  <c:v>42831</c:v>
                </c:pt>
                <c:pt idx="852">
                  <c:v>42830</c:v>
                </c:pt>
                <c:pt idx="853">
                  <c:v>42829</c:v>
                </c:pt>
                <c:pt idx="854">
                  <c:v>42828</c:v>
                </c:pt>
                <c:pt idx="855">
                  <c:v>42825</c:v>
                </c:pt>
                <c:pt idx="856">
                  <c:v>42824</c:v>
                </c:pt>
                <c:pt idx="857">
                  <c:v>42823</c:v>
                </c:pt>
                <c:pt idx="858">
                  <c:v>42822</c:v>
                </c:pt>
                <c:pt idx="859">
                  <c:v>42821</c:v>
                </c:pt>
                <c:pt idx="860">
                  <c:v>42818</c:v>
                </c:pt>
                <c:pt idx="861">
                  <c:v>42817</c:v>
                </c:pt>
                <c:pt idx="862">
                  <c:v>42816</c:v>
                </c:pt>
                <c:pt idx="863">
                  <c:v>42815</c:v>
                </c:pt>
                <c:pt idx="864">
                  <c:v>42814</c:v>
                </c:pt>
                <c:pt idx="865">
                  <c:v>42811</c:v>
                </c:pt>
                <c:pt idx="866">
                  <c:v>42810</c:v>
                </c:pt>
                <c:pt idx="867">
                  <c:v>42809</c:v>
                </c:pt>
                <c:pt idx="868">
                  <c:v>42808</c:v>
                </c:pt>
                <c:pt idx="869">
                  <c:v>42807</c:v>
                </c:pt>
                <c:pt idx="870">
                  <c:v>42804</c:v>
                </c:pt>
                <c:pt idx="871">
                  <c:v>42803</c:v>
                </c:pt>
                <c:pt idx="872">
                  <c:v>42802</c:v>
                </c:pt>
                <c:pt idx="873">
                  <c:v>42801</c:v>
                </c:pt>
                <c:pt idx="874">
                  <c:v>42800</c:v>
                </c:pt>
                <c:pt idx="875">
                  <c:v>42797</c:v>
                </c:pt>
                <c:pt idx="876">
                  <c:v>42796</c:v>
                </c:pt>
                <c:pt idx="877">
                  <c:v>42795</c:v>
                </c:pt>
                <c:pt idx="878">
                  <c:v>42794</c:v>
                </c:pt>
                <c:pt idx="879">
                  <c:v>42793</c:v>
                </c:pt>
                <c:pt idx="880">
                  <c:v>42790</c:v>
                </c:pt>
                <c:pt idx="881">
                  <c:v>42789</c:v>
                </c:pt>
                <c:pt idx="882">
                  <c:v>42788</c:v>
                </c:pt>
                <c:pt idx="883">
                  <c:v>42787</c:v>
                </c:pt>
                <c:pt idx="884">
                  <c:v>42783</c:v>
                </c:pt>
                <c:pt idx="885">
                  <c:v>42782</c:v>
                </c:pt>
                <c:pt idx="886">
                  <c:v>42781</c:v>
                </c:pt>
                <c:pt idx="887">
                  <c:v>42780</c:v>
                </c:pt>
                <c:pt idx="888">
                  <c:v>42779</c:v>
                </c:pt>
                <c:pt idx="889">
                  <c:v>42776</c:v>
                </c:pt>
                <c:pt idx="890">
                  <c:v>42775</c:v>
                </c:pt>
                <c:pt idx="891">
                  <c:v>42774</c:v>
                </c:pt>
                <c:pt idx="892">
                  <c:v>42773</c:v>
                </c:pt>
                <c:pt idx="893">
                  <c:v>42772</c:v>
                </c:pt>
                <c:pt idx="894">
                  <c:v>42769</c:v>
                </c:pt>
                <c:pt idx="895">
                  <c:v>42768</c:v>
                </c:pt>
                <c:pt idx="896">
                  <c:v>42767</c:v>
                </c:pt>
                <c:pt idx="897">
                  <c:v>42766</c:v>
                </c:pt>
                <c:pt idx="898">
                  <c:v>42765</c:v>
                </c:pt>
                <c:pt idx="899">
                  <c:v>42762</c:v>
                </c:pt>
                <c:pt idx="900">
                  <c:v>42761</c:v>
                </c:pt>
                <c:pt idx="901">
                  <c:v>42760</c:v>
                </c:pt>
                <c:pt idx="902">
                  <c:v>42759</c:v>
                </c:pt>
                <c:pt idx="903">
                  <c:v>42758</c:v>
                </c:pt>
                <c:pt idx="904">
                  <c:v>42755</c:v>
                </c:pt>
                <c:pt idx="905">
                  <c:v>42754</c:v>
                </c:pt>
                <c:pt idx="906">
                  <c:v>42753</c:v>
                </c:pt>
                <c:pt idx="907">
                  <c:v>42752</c:v>
                </c:pt>
                <c:pt idx="908">
                  <c:v>42748</c:v>
                </c:pt>
                <c:pt idx="909">
                  <c:v>42747</c:v>
                </c:pt>
                <c:pt idx="910">
                  <c:v>42746</c:v>
                </c:pt>
                <c:pt idx="911">
                  <c:v>42745</c:v>
                </c:pt>
                <c:pt idx="912">
                  <c:v>42744</c:v>
                </c:pt>
                <c:pt idx="913">
                  <c:v>42741</c:v>
                </c:pt>
                <c:pt idx="914">
                  <c:v>42740</c:v>
                </c:pt>
                <c:pt idx="915">
                  <c:v>42739</c:v>
                </c:pt>
                <c:pt idx="916">
                  <c:v>42738</c:v>
                </c:pt>
                <c:pt idx="917">
                  <c:v>42734</c:v>
                </c:pt>
                <c:pt idx="918">
                  <c:v>42733</c:v>
                </c:pt>
                <c:pt idx="919">
                  <c:v>42732</c:v>
                </c:pt>
                <c:pt idx="920">
                  <c:v>42731</c:v>
                </c:pt>
                <c:pt idx="921">
                  <c:v>42727</c:v>
                </c:pt>
                <c:pt idx="922">
                  <c:v>42726</c:v>
                </c:pt>
                <c:pt idx="923">
                  <c:v>42725</c:v>
                </c:pt>
                <c:pt idx="924">
                  <c:v>42724</c:v>
                </c:pt>
                <c:pt idx="925">
                  <c:v>42723</c:v>
                </c:pt>
                <c:pt idx="926">
                  <c:v>42720</c:v>
                </c:pt>
                <c:pt idx="927">
                  <c:v>42719</c:v>
                </c:pt>
                <c:pt idx="928">
                  <c:v>42718</c:v>
                </c:pt>
                <c:pt idx="929">
                  <c:v>42717</c:v>
                </c:pt>
                <c:pt idx="930">
                  <c:v>42716</c:v>
                </c:pt>
                <c:pt idx="931">
                  <c:v>42713</c:v>
                </c:pt>
                <c:pt idx="932">
                  <c:v>42712</c:v>
                </c:pt>
                <c:pt idx="933">
                  <c:v>42711</c:v>
                </c:pt>
                <c:pt idx="934">
                  <c:v>42710</c:v>
                </c:pt>
                <c:pt idx="935">
                  <c:v>42709</c:v>
                </c:pt>
                <c:pt idx="936">
                  <c:v>42706</c:v>
                </c:pt>
                <c:pt idx="937">
                  <c:v>42705</c:v>
                </c:pt>
                <c:pt idx="938">
                  <c:v>42704</c:v>
                </c:pt>
                <c:pt idx="939">
                  <c:v>42703</c:v>
                </c:pt>
                <c:pt idx="940">
                  <c:v>42702</c:v>
                </c:pt>
                <c:pt idx="941">
                  <c:v>42699</c:v>
                </c:pt>
                <c:pt idx="942">
                  <c:v>42697</c:v>
                </c:pt>
                <c:pt idx="943">
                  <c:v>42696</c:v>
                </c:pt>
                <c:pt idx="944">
                  <c:v>42695</c:v>
                </c:pt>
                <c:pt idx="945">
                  <c:v>42692</c:v>
                </c:pt>
                <c:pt idx="946">
                  <c:v>42691</c:v>
                </c:pt>
                <c:pt idx="947">
                  <c:v>42690</c:v>
                </c:pt>
                <c:pt idx="948">
                  <c:v>42689</c:v>
                </c:pt>
                <c:pt idx="949">
                  <c:v>42688</c:v>
                </c:pt>
                <c:pt idx="950">
                  <c:v>42684</c:v>
                </c:pt>
                <c:pt idx="951">
                  <c:v>42683</c:v>
                </c:pt>
                <c:pt idx="952">
                  <c:v>42682</c:v>
                </c:pt>
                <c:pt idx="953">
                  <c:v>42681</c:v>
                </c:pt>
                <c:pt idx="954">
                  <c:v>42678</c:v>
                </c:pt>
                <c:pt idx="955">
                  <c:v>42677</c:v>
                </c:pt>
                <c:pt idx="956">
                  <c:v>42676</c:v>
                </c:pt>
                <c:pt idx="957">
                  <c:v>42675</c:v>
                </c:pt>
                <c:pt idx="958">
                  <c:v>42674</c:v>
                </c:pt>
                <c:pt idx="959">
                  <c:v>42671</c:v>
                </c:pt>
                <c:pt idx="960">
                  <c:v>42670</c:v>
                </c:pt>
                <c:pt idx="961">
                  <c:v>42669</c:v>
                </c:pt>
                <c:pt idx="962">
                  <c:v>42668</c:v>
                </c:pt>
                <c:pt idx="963">
                  <c:v>42667</c:v>
                </c:pt>
                <c:pt idx="964">
                  <c:v>42664</c:v>
                </c:pt>
                <c:pt idx="965">
                  <c:v>42663</c:v>
                </c:pt>
                <c:pt idx="966">
                  <c:v>42662</c:v>
                </c:pt>
                <c:pt idx="967">
                  <c:v>42661</c:v>
                </c:pt>
                <c:pt idx="968">
                  <c:v>42660</c:v>
                </c:pt>
                <c:pt idx="969">
                  <c:v>42657</c:v>
                </c:pt>
                <c:pt idx="970">
                  <c:v>42656</c:v>
                </c:pt>
                <c:pt idx="971">
                  <c:v>42655</c:v>
                </c:pt>
                <c:pt idx="972">
                  <c:v>42654</c:v>
                </c:pt>
                <c:pt idx="973">
                  <c:v>42650</c:v>
                </c:pt>
                <c:pt idx="974">
                  <c:v>42649</c:v>
                </c:pt>
                <c:pt idx="975">
                  <c:v>42648</c:v>
                </c:pt>
                <c:pt idx="976">
                  <c:v>42647</c:v>
                </c:pt>
                <c:pt idx="977">
                  <c:v>42646</c:v>
                </c:pt>
                <c:pt idx="978">
                  <c:v>42643</c:v>
                </c:pt>
                <c:pt idx="979">
                  <c:v>42642</c:v>
                </c:pt>
                <c:pt idx="980">
                  <c:v>42641</c:v>
                </c:pt>
                <c:pt idx="981">
                  <c:v>42640</c:v>
                </c:pt>
                <c:pt idx="982">
                  <c:v>42639</c:v>
                </c:pt>
                <c:pt idx="983">
                  <c:v>42636</c:v>
                </c:pt>
                <c:pt idx="984">
                  <c:v>42635</c:v>
                </c:pt>
                <c:pt idx="985">
                  <c:v>42634</c:v>
                </c:pt>
                <c:pt idx="986">
                  <c:v>42633</c:v>
                </c:pt>
                <c:pt idx="987">
                  <c:v>42632</c:v>
                </c:pt>
                <c:pt idx="988">
                  <c:v>42629</c:v>
                </c:pt>
                <c:pt idx="989">
                  <c:v>42628</c:v>
                </c:pt>
                <c:pt idx="990">
                  <c:v>42627</c:v>
                </c:pt>
                <c:pt idx="991">
                  <c:v>42626</c:v>
                </c:pt>
                <c:pt idx="992">
                  <c:v>42625</c:v>
                </c:pt>
                <c:pt idx="993">
                  <c:v>42622</c:v>
                </c:pt>
                <c:pt idx="994">
                  <c:v>42621</c:v>
                </c:pt>
                <c:pt idx="995">
                  <c:v>42620</c:v>
                </c:pt>
                <c:pt idx="996">
                  <c:v>42619</c:v>
                </c:pt>
                <c:pt idx="997">
                  <c:v>42615</c:v>
                </c:pt>
                <c:pt idx="998">
                  <c:v>42614</c:v>
                </c:pt>
                <c:pt idx="999">
                  <c:v>42613</c:v>
                </c:pt>
                <c:pt idx="1000">
                  <c:v>42612</c:v>
                </c:pt>
                <c:pt idx="1001">
                  <c:v>42611</c:v>
                </c:pt>
                <c:pt idx="1002">
                  <c:v>42608</c:v>
                </c:pt>
                <c:pt idx="1003">
                  <c:v>42607</c:v>
                </c:pt>
                <c:pt idx="1004">
                  <c:v>42606</c:v>
                </c:pt>
                <c:pt idx="1005">
                  <c:v>42605</c:v>
                </c:pt>
                <c:pt idx="1006">
                  <c:v>42604</c:v>
                </c:pt>
                <c:pt idx="1007">
                  <c:v>42601</c:v>
                </c:pt>
                <c:pt idx="1008">
                  <c:v>42600</c:v>
                </c:pt>
                <c:pt idx="1009">
                  <c:v>42599</c:v>
                </c:pt>
                <c:pt idx="1010">
                  <c:v>42598</c:v>
                </c:pt>
                <c:pt idx="1011">
                  <c:v>42597</c:v>
                </c:pt>
                <c:pt idx="1012">
                  <c:v>42594</c:v>
                </c:pt>
                <c:pt idx="1013">
                  <c:v>42593</c:v>
                </c:pt>
                <c:pt idx="1014">
                  <c:v>42592</c:v>
                </c:pt>
                <c:pt idx="1015">
                  <c:v>42591</c:v>
                </c:pt>
                <c:pt idx="1016">
                  <c:v>42590</c:v>
                </c:pt>
                <c:pt idx="1017">
                  <c:v>42587</c:v>
                </c:pt>
                <c:pt idx="1018">
                  <c:v>42586</c:v>
                </c:pt>
                <c:pt idx="1019">
                  <c:v>42585</c:v>
                </c:pt>
                <c:pt idx="1020">
                  <c:v>42584</c:v>
                </c:pt>
                <c:pt idx="1021">
                  <c:v>42583</c:v>
                </c:pt>
                <c:pt idx="1022">
                  <c:v>42580</c:v>
                </c:pt>
                <c:pt idx="1023">
                  <c:v>42579</c:v>
                </c:pt>
                <c:pt idx="1024">
                  <c:v>42578</c:v>
                </c:pt>
                <c:pt idx="1025">
                  <c:v>42577</c:v>
                </c:pt>
                <c:pt idx="1026">
                  <c:v>42576</c:v>
                </c:pt>
                <c:pt idx="1027">
                  <c:v>42573</c:v>
                </c:pt>
                <c:pt idx="1028">
                  <c:v>42572</c:v>
                </c:pt>
                <c:pt idx="1029">
                  <c:v>42571</c:v>
                </c:pt>
                <c:pt idx="1030">
                  <c:v>42570</c:v>
                </c:pt>
                <c:pt idx="1031">
                  <c:v>42569</c:v>
                </c:pt>
                <c:pt idx="1032">
                  <c:v>42566</c:v>
                </c:pt>
                <c:pt idx="1033">
                  <c:v>42565</c:v>
                </c:pt>
                <c:pt idx="1034">
                  <c:v>42564</c:v>
                </c:pt>
                <c:pt idx="1035">
                  <c:v>42563</c:v>
                </c:pt>
                <c:pt idx="1036">
                  <c:v>42562</c:v>
                </c:pt>
                <c:pt idx="1037">
                  <c:v>42559</c:v>
                </c:pt>
                <c:pt idx="1038">
                  <c:v>42558</c:v>
                </c:pt>
                <c:pt idx="1039">
                  <c:v>42557</c:v>
                </c:pt>
                <c:pt idx="1040">
                  <c:v>42556</c:v>
                </c:pt>
                <c:pt idx="1041">
                  <c:v>42552</c:v>
                </c:pt>
                <c:pt idx="1042">
                  <c:v>42551</c:v>
                </c:pt>
                <c:pt idx="1043">
                  <c:v>42550</c:v>
                </c:pt>
                <c:pt idx="1044">
                  <c:v>42549</c:v>
                </c:pt>
                <c:pt idx="1045">
                  <c:v>42548</c:v>
                </c:pt>
                <c:pt idx="1046">
                  <c:v>42545</c:v>
                </c:pt>
                <c:pt idx="1047">
                  <c:v>42544</c:v>
                </c:pt>
                <c:pt idx="1048">
                  <c:v>42543</c:v>
                </c:pt>
                <c:pt idx="1049">
                  <c:v>42542</c:v>
                </c:pt>
                <c:pt idx="1050">
                  <c:v>42541</c:v>
                </c:pt>
                <c:pt idx="1051">
                  <c:v>42538</c:v>
                </c:pt>
                <c:pt idx="1052">
                  <c:v>42537</c:v>
                </c:pt>
                <c:pt idx="1053">
                  <c:v>42536</c:v>
                </c:pt>
                <c:pt idx="1054">
                  <c:v>42535</c:v>
                </c:pt>
                <c:pt idx="1055">
                  <c:v>42534</c:v>
                </c:pt>
                <c:pt idx="1056">
                  <c:v>42531</c:v>
                </c:pt>
                <c:pt idx="1057">
                  <c:v>42530</c:v>
                </c:pt>
                <c:pt idx="1058">
                  <c:v>42529</c:v>
                </c:pt>
                <c:pt idx="1059">
                  <c:v>42528</c:v>
                </c:pt>
                <c:pt idx="1060">
                  <c:v>42527</c:v>
                </c:pt>
                <c:pt idx="1061">
                  <c:v>42524</c:v>
                </c:pt>
                <c:pt idx="1062">
                  <c:v>42523</c:v>
                </c:pt>
                <c:pt idx="1063">
                  <c:v>42522</c:v>
                </c:pt>
                <c:pt idx="1064">
                  <c:v>42521</c:v>
                </c:pt>
                <c:pt idx="1065">
                  <c:v>42517</c:v>
                </c:pt>
                <c:pt idx="1066">
                  <c:v>42516</c:v>
                </c:pt>
                <c:pt idx="1067">
                  <c:v>42515</c:v>
                </c:pt>
                <c:pt idx="1068">
                  <c:v>42514</c:v>
                </c:pt>
                <c:pt idx="1069">
                  <c:v>42513</c:v>
                </c:pt>
                <c:pt idx="1070">
                  <c:v>42510</c:v>
                </c:pt>
                <c:pt idx="1071">
                  <c:v>42509</c:v>
                </c:pt>
                <c:pt idx="1072">
                  <c:v>42508</c:v>
                </c:pt>
                <c:pt idx="1073">
                  <c:v>42507</c:v>
                </c:pt>
                <c:pt idx="1074">
                  <c:v>42506</c:v>
                </c:pt>
                <c:pt idx="1075">
                  <c:v>42503</c:v>
                </c:pt>
                <c:pt idx="1076">
                  <c:v>42502</c:v>
                </c:pt>
                <c:pt idx="1077">
                  <c:v>42501</c:v>
                </c:pt>
                <c:pt idx="1078">
                  <c:v>42500</c:v>
                </c:pt>
                <c:pt idx="1079">
                  <c:v>42499</c:v>
                </c:pt>
                <c:pt idx="1080">
                  <c:v>42496</c:v>
                </c:pt>
                <c:pt idx="1081">
                  <c:v>42495</c:v>
                </c:pt>
                <c:pt idx="1082">
                  <c:v>42494</c:v>
                </c:pt>
                <c:pt idx="1083">
                  <c:v>42493</c:v>
                </c:pt>
                <c:pt idx="1084">
                  <c:v>42492</c:v>
                </c:pt>
                <c:pt idx="1085">
                  <c:v>42489</c:v>
                </c:pt>
                <c:pt idx="1086">
                  <c:v>42488</c:v>
                </c:pt>
                <c:pt idx="1087">
                  <c:v>42487</c:v>
                </c:pt>
                <c:pt idx="1088">
                  <c:v>42486</c:v>
                </c:pt>
                <c:pt idx="1089">
                  <c:v>42485</c:v>
                </c:pt>
                <c:pt idx="1090">
                  <c:v>42482</c:v>
                </c:pt>
                <c:pt idx="1091">
                  <c:v>42481</c:v>
                </c:pt>
                <c:pt idx="1092">
                  <c:v>42480</c:v>
                </c:pt>
                <c:pt idx="1093">
                  <c:v>42479</c:v>
                </c:pt>
                <c:pt idx="1094">
                  <c:v>42478</c:v>
                </c:pt>
                <c:pt idx="1095">
                  <c:v>42475</c:v>
                </c:pt>
                <c:pt idx="1096">
                  <c:v>42474</c:v>
                </c:pt>
                <c:pt idx="1097">
                  <c:v>42473</c:v>
                </c:pt>
                <c:pt idx="1098">
                  <c:v>42472</c:v>
                </c:pt>
                <c:pt idx="1099">
                  <c:v>42471</c:v>
                </c:pt>
                <c:pt idx="1100">
                  <c:v>42468</c:v>
                </c:pt>
                <c:pt idx="1101">
                  <c:v>42467</c:v>
                </c:pt>
                <c:pt idx="1102">
                  <c:v>42466</c:v>
                </c:pt>
                <c:pt idx="1103">
                  <c:v>42465</c:v>
                </c:pt>
                <c:pt idx="1104">
                  <c:v>42464</c:v>
                </c:pt>
                <c:pt idx="1105">
                  <c:v>42461</c:v>
                </c:pt>
                <c:pt idx="1106">
                  <c:v>42460</c:v>
                </c:pt>
                <c:pt idx="1107">
                  <c:v>42459</c:v>
                </c:pt>
                <c:pt idx="1108">
                  <c:v>42458</c:v>
                </c:pt>
                <c:pt idx="1109">
                  <c:v>42457</c:v>
                </c:pt>
                <c:pt idx="1110">
                  <c:v>42453</c:v>
                </c:pt>
                <c:pt idx="1111">
                  <c:v>42452</c:v>
                </c:pt>
                <c:pt idx="1112">
                  <c:v>42451</c:v>
                </c:pt>
                <c:pt idx="1113">
                  <c:v>42450</c:v>
                </c:pt>
                <c:pt idx="1114">
                  <c:v>42447</c:v>
                </c:pt>
                <c:pt idx="1115">
                  <c:v>42446</c:v>
                </c:pt>
                <c:pt idx="1116">
                  <c:v>42445</c:v>
                </c:pt>
                <c:pt idx="1117">
                  <c:v>42444</c:v>
                </c:pt>
                <c:pt idx="1118">
                  <c:v>42443</c:v>
                </c:pt>
                <c:pt idx="1119">
                  <c:v>42440</c:v>
                </c:pt>
                <c:pt idx="1120">
                  <c:v>42439</c:v>
                </c:pt>
                <c:pt idx="1121">
                  <c:v>42438</c:v>
                </c:pt>
                <c:pt idx="1122">
                  <c:v>42437</c:v>
                </c:pt>
                <c:pt idx="1123">
                  <c:v>42436</c:v>
                </c:pt>
                <c:pt idx="1124">
                  <c:v>42433</c:v>
                </c:pt>
                <c:pt idx="1125">
                  <c:v>42432</c:v>
                </c:pt>
                <c:pt idx="1126">
                  <c:v>42431</c:v>
                </c:pt>
                <c:pt idx="1127">
                  <c:v>42430</c:v>
                </c:pt>
                <c:pt idx="1128">
                  <c:v>42429</c:v>
                </c:pt>
                <c:pt idx="1129">
                  <c:v>42426</c:v>
                </c:pt>
                <c:pt idx="1130">
                  <c:v>42425</c:v>
                </c:pt>
                <c:pt idx="1131">
                  <c:v>42424</c:v>
                </c:pt>
                <c:pt idx="1132">
                  <c:v>42423</c:v>
                </c:pt>
                <c:pt idx="1133">
                  <c:v>42422</c:v>
                </c:pt>
                <c:pt idx="1134">
                  <c:v>42419</c:v>
                </c:pt>
                <c:pt idx="1135">
                  <c:v>42418</c:v>
                </c:pt>
                <c:pt idx="1136">
                  <c:v>42417</c:v>
                </c:pt>
                <c:pt idx="1137">
                  <c:v>42416</c:v>
                </c:pt>
                <c:pt idx="1138">
                  <c:v>42412</c:v>
                </c:pt>
                <c:pt idx="1139">
                  <c:v>42411</c:v>
                </c:pt>
                <c:pt idx="1140">
                  <c:v>42410</c:v>
                </c:pt>
                <c:pt idx="1141">
                  <c:v>42409</c:v>
                </c:pt>
                <c:pt idx="1142">
                  <c:v>42408</c:v>
                </c:pt>
                <c:pt idx="1143">
                  <c:v>42405</c:v>
                </c:pt>
                <c:pt idx="1144">
                  <c:v>42404</c:v>
                </c:pt>
                <c:pt idx="1145">
                  <c:v>42403</c:v>
                </c:pt>
                <c:pt idx="1146">
                  <c:v>42402</c:v>
                </c:pt>
                <c:pt idx="1147">
                  <c:v>42401</c:v>
                </c:pt>
                <c:pt idx="1148">
                  <c:v>42398</c:v>
                </c:pt>
                <c:pt idx="1149">
                  <c:v>42397</c:v>
                </c:pt>
                <c:pt idx="1150">
                  <c:v>42396</c:v>
                </c:pt>
                <c:pt idx="1151">
                  <c:v>42395</c:v>
                </c:pt>
                <c:pt idx="1152">
                  <c:v>42394</c:v>
                </c:pt>
                <c:pt idx="1153">
                  <c:v>42391</c:v>
                </c:pt>
                <c:pt idx="1154">
                  <c:v>42390</c:v>
                </c:pt>
                <c:pt idx="1155">
                  <c:v>42389</c:v>
                </c:pt>
                <c:pt idx="1156">
                  <c:v>42388</c:v>
                </c:pt>
                <c:pt idx="1157">
                  <c:v>42384</c:v>
                </c:pt>
                <c:pt idx="1158">
                  <c:v>42383</c:v>
                </c:pt>
                <c:pt idx="1159">
                  <c:v>42382</c:v>
                </c:pt>
                <c:pt idx="1160">
                  <c:v>42381</c:v>
                </c:pt>
                <c:pt idx="1161">
                  <c:v>42380</c:v>
                </c:pt>
                <c:pt idx="1162">
                  <c:v>42377</c:v>
                </c:pt>
                <c:pt idx="1163">
                  <c:v>42376</c:v>
                </c:pt>
                <c:pt idx="1164">
                  <c:v>42375</c:v>
                </c:pt>
                <c:pt idx="1165">
                  <c:v>42374</c:v>
                </c:pt>
                <c:pt idx="1166">
                  <c:v>42373</c:v>
                </c:pt>
                <c:pt idx="1167">
                  <c:v>42369</c:v>
                </c:pt>
                <c:pt idx="1168">
                  <c:v>42368</c:v>
                </c:pt>
                <c:pt idx="1169">
                  <c:v>42367</c:v>
                </c:pt>
                <c:pt idx="1170">
                  <c:v>42366</c:v>
                </c:pt>
                <c:pt idx="1171">
                  <c:v>42362</c:v>
                </c:pt>
                <c:pt idx="1172">
                  <c:v>42361</c:v>
                </c:pt>
                <c:pt idx="1173">
                  <c:v>42360</c:v>
                </c:pt>
                <c:pt idx="1174">
                  <c:v>42359</c:v>
                </c:pt>
                <c:pt idx="1175">
                  <c:v>42356</c:v>
                </c:pt>
                <c:pt idx="1176">
                  <c:v>42355</c:v>
                </c:pt>
                <c:pt idx="1177">
                  <c:v>42354</c:v>
                </c:pt>
                <c:pt idx="1178">
                  <c:v>42353</c:v>
                </c:pt>
                <c:pt idx="1179">
                  <c:v>42352</c:v>
                </c:pt>
                <c:pt idx="1180">
                  <c:v>42349</c:v>
                </c:pt>
                <c:pt idx="1181">
                  <c:v>42348</c:v>
                </c:pt>
                <c:pt idx="1182">
                  <c:v>42347</c:v>
                </c:pt>
                <c:pt idx="1183">
                  <c:v>42346</c:v>
                </c:pt>
                <c:pt idx="1184">
                  <c:v>42345</c:v>
                </c:pt>
                <c:pt idx="1185">
                  <c:v>42342</c:v>
                </c:pt>
                <c:pt idx="1186">
                  <c:v>42341</c:v>
                </c:pt>
                <c:pt idx="1187">
                  <c:v>42340</c:v>
                </c:pt>
                <c:pt idx="1188">
                  <c:v>42339</c:v>
                </c:pt>
                <c:pt idx="1189">
                  <c:v>42338</c:v>
                </c:pt>
                <c:pt idx="1190">
                  <c:v>42335</c:v>
                </c:pt>
                <c:pt idx="1191">
                  <c:v>42333</c:v>
                </c:pt>
                <c:pt idx="1192">
                  <c:v>42332</c:v>
                </c:pt>
                <c:pt idx="1193">
                  <c:v>42331</c:v>
                </c:pt>
                <c:pt idx="1194">
                  <c:v>42328</c:v>
                </c:pt>
                <c:pt idx="1195">
                  <c:v>42327</c:v>
                </c:pt>
                <c:pt idx="1196">
                  <c:v>42326</c:v>
                </c:pt>
                <c:pt idx="1197">
                  <c:v>42325</c:v>
                </c:pt>
                <c:pt idx="1198">
                  <c:v>42324</c:v>
                </c:pt>
                <c:pt idx="1199">
                  <c:v>42321</c:v>
                </c:pt>
                <c:pt idx="1200">
                  <c:v>42320</c:v>
                </c:pt>
                <c:pt idx="1201">
                  <c:v>42318</c:v>
                </c:pt>
                <c:pt idx="1202">
                  <c:v>42317</c:v>
                </c:pt>
                <c:pt idx="1203">
                  <c:v>42314</c:v>
                </c:pt>
                <c:pt idx="1204">
                  <c:v>42313</c:v>
                </c:pt>
                <c:pt idx="1205">
                  <c:v>42312</c:v>
                </c:pt>
                <c:pt idx="1206">
                  <c:v>42311</c:v>
                </c:pt>
                <c:pt idx="1207">
                  <c:v>42310</c:v>
                </c:pt>
                <c:pt idx="1208">
                  <c:v>42307</c:v>
                </c:pt>
                <c:pt idx="1209">
                  <c:v>42306</c:v>
                </c:pt>
                <c:pt idx="1210">
                  <c:v>42305</c:v>
                </c:pt>
                <c:pt idx="1211">
                  <c:v>42304</c:v>
                </c:pt>
                <c:pt idx="1212">
                  <c:v>42303</c:v>
                </c:pt>
                <c:pt idx="1213">
                  <c:v>42300</c:v>
                </c:pt>
                <c:pt idx="1214">
                  <c:v>42299</c:v>
                </c:pt>
                <c:pt idx="1215">
                  <c:v>42298</c:v>
                </c:pt>
                <c:pt idx="1216">
                  <c:v>42297</c:v>
                </c:pt>
                <c:pt idx="1217">
                  <c:v>42296</c:v>
                </c:pt>
                <c:pt idx="1218">
                  <c:v>42293</c:v>
                </c:pt>
                <c:pt idx="1219">
                  <c:v>42292</c:v>
                </c:pt>
                <c:pt idx="1220">
                  <c:v>42291</c:v>
                </c:pt>
                <c:pt idx="1221">
                  <c:v>42290</c:v>
                </c:pt>
                <c:pt idx="1222">
                  <c:v>42286</c:v>
                </c:pt>
                <c:pt idx="1223">
                  <c:v>42285</c:v>
                </c:pt>
                <c:pt idx="1224">
                  <c:v>42284</c:v>
                </c:pt>
                <c:pt idx="1225">
                  <c:v>42283</c:v>
                </c:pt>
                <c:pt idx="1226">
                  <c:v>42282</c:v>
                </c:pt>
                <c:pt idx="1227">
                  <c:v>42279</c:v>
                </c:pt>
                <c:pt idx="1228">
                  <c:v>42278</c:v>
                </c:pt>
                <c:pt idx="1229">
                  <c:v>42277</c:v>
                </c:pt>
                <c:pt idx="1230">
                  <c:v>42276</c:v>
                </c:pt>
                <c:pt idx="1231">
                  <c:v>42275</c:v>
                </c:pt>
                <c:pt idx="1232">
                  <c:v>42272</c:v>
                </c:pt>
                <c:pt idx="1233">
                  <c:v>42271</c:v>
                </c:pt>
                <c:pt idx="1234">
                  <c:v>42270</c:v>
                </c:pt>
                <c:pt idx="1235">
                  <c:v>42269</c:v>
                </c:pt>
                <c:pt idx="1236">
                  <c:v>42268</c:v>
                </c:pt>
                <c:pt idx="1237">
                  <c:v>42265</c:v>
                </c:pt>
                <c:pt idx="1238">
                  <c:v>42264</c:v>
                </c:pt>
                <c:pt idx="1239">
                  <c:v>42263</c:v>
                </c:pt>
                <c:pt idx="1240">
                  <c:v>42262</c:v>
                </c:pt>
                <c:pt idx="1241">
                  <c:v>42261</c:v>
                </c:pt>
                <c:pt idx="1242">
                  <c:v>42258</c:v>
                </c:pt>
                <c:pt idx="1243">
                  <c:v>42257</c:v>
                </c:pt>
                <c:pt idx="1244">
                  <c:v>42256</c:v>
                </c:pt>
                <c:pt idx="1245">
                  <c:v>42255</c:v>
                </c:pt>
                <c:pt idx="1246">
                  <c:v>42251</c:v>
                </c:pt>
                <c:pt idx="1247">
                  <c:v>42250</c:v>
                </c:pt>
                <c:pt idx="1248">
                  <c:v>42249</c:v>
                </c:pt>
                <c:pt idx="1249">
                  <c:v>42248</c:v>
                </c:pt>
                <c:pt idx="1250">
                  <c:v>42247</c:v>
                </c:pt>
                <c:pt idx="1251">
                  <c:v>42244</c:v>
                </c:pt>
                <c:pt idx="1252">
                  <c:v>42243</c:v>
                </c:pt>
                <c:pt idx="1253">
                  <c:v>42242</c:v>
                </c:pt>
                <c:pt idx="1254">
                  <c:v>42241</c:v>
                </c:pt>
                <c:pt idx="1255">
                  <c:v>42240</c:v>
                </c:pt>
                <c:pt idx="1256">
                  <c:v>42237</c:v>
                </c:pt>
                <c:pt idx="1257">
                  <c:v>42236</c:v>
                </c:pt>
                <c:pt idx="1258">
                  <c:v>42235</c:v>
                </c:pt>
                <c:pt idx="1259">
                  <c:v>42234</c:v>
                </c:pt>
                <c:pt idx="1260">
                  <c:v>42233</c:v>
                </c:pt>
                <c:pt idx="1261">
                  <c:v>42230</c:v>
                </c:pt>
                <c:pt idx="1262">
                  <c:v>42229</c:v>
                </c:pt>
                <c:pt idx="1263">
                  <c:v>42228</c:v>
                </c:pt>
                <c:pt idx="1264">
                  <c:v>42227</c:v>
                </c:pt>
                <c:pt idx="1265">
                  <c:v>42226</c:v>
                </c:pt>
                <c:pt idx="1266">
                  <c:v>42223</c:v>
                </c:pt>
                <c:pt idx="1267">
                  <c:v>42222</c:v>
                </c:pt>
                <c:pt idx="1268">
                  <c:v>42221</c:v>
                </c:pt>
                <c:pt idx="1269">
                  <c:v>42220</c:v>
                </c:pt>
                <c:pt idx="1270">
                  <c:v>42219</c:v>
                </c:pt>
                <c:pt idx="1271">
                  <c:v>42216</c:v>
                </c:pt>
                <c:pt idx="1272">
                  <c:v>42215</c:v>
                </c:pt>
                <c:pt idx="1273">
                  <c:v>42214</c:v>
                </c:pt>
                <c:pt idx="1274">
                  <c:v>42213</c:v>
                </c:pt>
                <c:pt idx="1275">
                  <c:v>42212</c:v>
                </c:pt>
                <c:pt idx="1276">
                  <c:v>42209</c:v>
                </c:pt>
                <c:pt idx="1277">
                  <c:v>42208</c:v>
                </c:pt>
                <c:pt idx="1278">
                  <c:v>42207</c:v>
                </c:pt>
                <c:pt idx="1279">
                  <c:v>42206</c:v>
                </c:pt>
                <c:pt idx="1280">
                  <c:v>42205</c:v>
                </c:pt>
                <c:pt idx="1281">
                  <c:v>42202</c:v>
                </c:pt>
                <c:pt idx="1282">
                  <c:v>42201</c:v>
                </c:pt>
                <c:pt idx="1283">
                  <c:v>42200</c:v>
                </c:pt>
                <c:pt idx="1284">
                  <c:v>42199</c:v>
                </c:pt>
                <c:pt idx="1285">
                  <c:v>42198</c:v>
                </c:pt>
                <c:pt idx="1286">
                  <c:v>42195</c:v>
                </c:pt>
                <c:pt idx="1287">
                  <c:v>42194</c:v>
                </c:pt>
                <c:pt idx="1288">
                  <c:v>42193</c:v>
                </c:pt>
                <c:pt idx="1289">
                  <c:v>42192</c:v>
                </c:pt>
                <c:pt idx="1290">
                  <c:v>42191</c:v>
                </c:pt>
                <c:pt idx="1291">
                  <c:v>42187</c:v>
                </c:pt>
                <c:pt idx="1292">
                  <c:v>42186</c:v>
                </c:pt>
                <c:pt idx="1293">
                  <c:v>42185</c:v>
                </c:pt>
                <c:pt idx="1294">
                  <c:v>42184</c:v>
                </c:pt>
                <c:pt idx="1295">
                  <c:v>42181</c:v>
                </c:pt>
                <c:pt idx="1296">
                  <c:v>42180</c:v>
                </c:pt>
                <c:pt idx="1297">
                  <c:v>42179</c:v>
                </c:pt>
                <c:pt idx="1298">
                  <c:v>42178</c:v>
                </c:pt>
                <c:pt idx="1299">
                  <c:v>42177</c:v>
                </c:pt>
                <c:pt idx="1300">
                  <c:v>42174</c:v>
                </c:pt>
                <c:pt idx="1301">
                  <c:v>42173</c:v>
                </c:pt>
                <c:pt idx="1302">
                  <c:v>42172</c:v>
                </c:pt>
                <c:pt idx="1303">
                  <c:v>42171</c:v>
                </c:pt>
                <c:pt idx="1304">
                  <c:v>42170</c:v>
                </c:pt>
                <c:pt idx="1305">
                  <c:v>42167</c:v>
                </c:pt>
                <c:pt idx="1306">
                  <c:v>42166</c:v>
                </c:pt>
                <c:pt idx="1307">
                  <c:v>42165</c:v>
                </c:pt>
                <c:pt idx="1308">
                  <c:v>42164</c:v>
                </c:pt>
                <c:pt idx="1309">
                  <c:v>42163</c:v>
                </c:pt>
                <c:pt idx="1310">
                  <c:v>42160</c:v>
                </c:pt>
                <c:pt idx="1311">
                  <c:v>42159</c:v>
                </c:pt>
                <c:pt idx="1312">
                  <c:v>42158</c:v>
                </c:pt>
                <c:pt idx="1313">
                  <c:v>42157</c:v>
                </c:pt>
                <c:pt idx="1314">
                  <c:v>42156</c:v>
                </c:pt>
                <c:pt idx="1315">
                  <c:v>42153</c:v>
                </c:pt>
                <c:pt idx="1316">
                  <c:v>42152</c:v>
                </c:pt>
                <c:pt idx="1317">
                  <c:v>42151</c:v>
                </c:pt>
                <c:pt idx="1318">
                  <c:v>42150</c:v>
                </c:pt>
                <c:pt idx="1319">
                  <c:v>42146</c:v>
                </c:pt>
                <c:pt idx="1320">
                  <c:v>42145</c:v>
                </c:pt>
                <c:pt idx="1321">
                  <c:v>42144</c:v>
                </c:pt>
                <c:pt idx="1322">
                  <c:v>42143</c:v>
                </c:pt>
                <c:pt idx="1323">
                  <c:v>42142</c:v>
                </c:pt>
                <c:pt idx="1324">
                  <c:v>42139</c:v>
                </c:pt>
                <c:pt idx="1325">
                  <c:v>42138</c:v>
                </c:pt>
                <c:pt idx="1326">
                  <c:v>42137</c:v>
                </c:pt>
                <c:pt idx="1327">
                  <c:v>42136</c:v>
                </c:pt>
                <c:pt idx="1328">
                  <c:v>42135</c:v>
                </c:pt>
                <c:pt idx="1329">
                  <c:v>42132</c:v>
                </c:pt>
                <c:pt idx="1330">
                  <c:v>42131</c:v>
                </c:pt>
                <c:pt idx="1331">
                  <c:v>42130</c:v>
                </c:pt>
                <c:pt idx="1332">
                  <c:v>42129</c:v>
                </c:pt>
                <c:pt idx="1333">
                  <c:v>42128</c:v>
                </c:pt>
                <c:pt idx="1334">
                  <c:v>42125</c:v>
                </c:pt>
                <c:pt idx="1335">
                  <c:v>42124</c:v>
                </c:pt>
                <c:pt idx="1336">
                  <c:v>42123</c:v>
                </c:pt>
                <c:pt idx="1337">
                  <c:v>42122</c:v>
                </c:pt>
                <c:pt idx="1338">
                  <c:v>42121</c:v>
                </c:pt>
                <c:pt idx="1339">
                  <c:v>42118</c:v>
                </c:pt>
                <c:pt idx="1340">
                  <c:v>42117</c:v>
                </c:pt>
                <c:pt idx="1341">
                  <c:v>42116</c:v>
                </c:pt>
                <c:pt idx="1342">
                  <c:v>42115</c:v>
                </c:pt>
                <c:pt idx="1343">
                  <c:v>42114</c:v>
                </c:pt>
                <c:pt idx="1344">
                  <c:v>42111</c:v>
                </c:pt>
                <c:pt idx="1345">
                  <c:v>42110</c:v>
                </c:pt>
                <c:pt idx="1346">
                  <c:v>42109</c:v>
                </c:pt>
                <c:pt idx="1347">
                  <c:v>42108</c:v>
                </c:pt>
                <c:pt idx="1348">
                  <c:v>42107</c:v>
                </c:pt>
                <c:pt idx="1349">
                  <c:v>42104</c:v>
                </c:pt>
                <c:pt idx="1350">
                  <c:v>42103</c:v>
                </c:pt>
                <c:pt idx="1351">
                  <c:v>42102</c:v>
                </c:pt>
                <c:pt idx="1352">
                  <c:v>42101</c:v>
                </c:pt>
                <c:pt idx="1353">
                  <c:v>42100</c:v>
                </c:pt>
                <c:pt idx="1354">
                  <c:v>42097</c:v>
                </c:pt>
                <c:pt idx="1355">
                  <c:v>42096</c:v>
                </c:pt>
                <c:pt idx="1356">
                  <c:v>42095</c:v>
                </c:pt>
                <c:pt idx="1357">
                  <c:v>42094</c:v>
                </c:pt>
                <c:pt idx="1358">
                  <c:v>42093</c:v>
                </c:pt>
                <c:pt idx="1359">
                  <c:v>42090</c:v>
                </c:pt>
                <c:pt idx="1360">
                  <c:v>42089</c:v>
                </c:pt>
                <c:pt idx="1361">
                  <c:v>42088</c:v>
                </c:pt>
                <c:pt idx="1362">
                  <c:v>42087</c:v>
                </c:pt>
                <c:pt idx="1363">
                  <c:v>42086</c:v>
                </c:pt>
                <c:pt idx="1364">
                  <c:v>42083</c:v>
                </c:pt>
                <c:pt idx="1365">
                  <c:v>42082</c:v>
                </c:pt>
                <c:pt idx="1366">
                  <c:v>42081</c:v>
                </c:pt>
                <c:pt idx="1367">
                  <c:v>42080</c:v>
                </c:pt>
                <c:pt idx="1368">
                  <c:v>42079</c:v>
                </c:pt>
                <c:pt idx="1369">
                  <c:v>42076</c:v>
                </c:pt>
                <c:pt idx="1370">
                  <c:v>42075</c:v>
                </c:pt>
                <c:pt idx="1371">
                  <c:v>42074</c:v>
                </c:pt>
                <c:pt idx="1372">
                  <c:v>42073</c:v>
                </c:pt>
                <c:pt idx="1373">
                  <c:v>42072</c:v>
                </c:pt>
                <c:pt idx="1374">
                  <c:v>42069</c:v>
                </c:pt>
                <c:pt idx="1375">
                  <c:v>42068</c:v>
                </c:pt>
                <c:pt idx="1376">
                  <c:v>42067</c:v>
                </c:pt>
                <c:pt idx="1377">
                  <c:v>42066</c:v>
                </c:pt>
                <c:pt idx="1378">
                  <c:v>42065</c:v>
                </c:pt>
                <c:pt idx="1379">
                  <c:v>42062</c:v>
                </c:pt>
                <c:pt idx="1380">
                  <c:v>42061</c:v>
                </c:pt>
                <c:pt idx="1381">
                  <c:v>42060</c:v>
                </c:pt>
                <c:pt idx="1382">
                  <c:v>42059</c:v>
                </c:pt>
                <c:pt idx="1383">
                  <c:v>42058</c:v>
                </c:pt>
                <c:pt idx="1384">
                  <c:v>42055</c:v>
                </c:pt>
                <c:pt idx="1385">
                  <c:v>42054</c:v>
                </c:pt>
                <c:pt idx="1386">
                  <c:v>42053</c:v>
                </c:pt>
                <c:pt idx="1387">
                  <c:v>42052</c:v>
                </c:pt>
                <c:pt idx="1388">
                  <c:v>42048</c:v>
                </c:pt>
                <c:pt idx="1389">
                  <c:v>42047</c:v>
                </c:pt>
                <c:pt idx="1390">
                  <c:v>42046</c:v>
                </c:pt>
                <c:pt idx="1391">
                  <c:v>42045</c:v>
                </c:pt>
                <c:pt idx="1392">
                  <c:v>42044</c:v>
                </c:pt>
                <c:pt idx="1393">
                  <c:v>42041</c:v>
                </c:pt>
                <c:pt idx="1394">
                  <c:v>42040</c:v>
                </c:pt>
                <c:pt idx="1395">
                  <c:v>42039</c:v>
                </c:pt>
                <c:pt idx="1396">
                  <c:v>42038</c:v>
                </c:pt>
                <c:pt idx="1397">
                  <c:v>42037</c:v>
                </c:pt>
                <c:pt idx="1398">
                  <c:v>42034</c:v>
                </c:pt>
                <c:pt idx="1399">
                  <c:v>42033</c:v>
                </c:pt>
                <c:pt idx="1400">
                  <c:v>42032</c:v>
                </c:pt>
                <c:pt idx="1401">
                  <c:v>42031</c:v>
                </c:pt>
                <c:pt idx="1402">
                  <c:v>42030</c:v>
                </c:pt>
                <c:pt idx="1403">
                  <c:v>42027</c:v>
                </c:pt>
                <c:pt idx="1404">
                  <c:v>42026</c:v>
                </c:pt>
                <c:pt idx="1405">
                  <c:v>42025</c:v>
                </c:pt>
                <c:pt idx="1406">
                  <c:v>42024</c:v>
                </c:pt>
                <c:pt idx="1407">
                  <c:v>42020</c:v>
                </c:pt>
                <c:pt idx="1408">
                  <c:v>42019</c:v>
                </c:pt>
                <c:pt idx="1409">
                  <c:v>42018</c:v>
                </c:pt>
                <c:pt idx="1410">
                  <c:v>42017</c:v>
                </c:pt>
                <c:pt idx="1411">
                  <c:v>42016</c:v>
                </c:pt>
                <c:pt idx="1412">
                  <c:v>42013</c:v>
                </c:pt>
                <c:pt idx="1413">
                  <c:v>42012</c:v>
                </c:pt>
                <c:pt idx="1414">
                  <c:v>42011</c:v>
                </c:pt>
                <c:pt idx="1415">
                  <c:v>42010</c:v>
                </c:pt>
                <c:pt idx="1416">
                  <c:v>42009</c:v>
                </c:pt>
                <c:pt idx="1417">
                  <c:v>42006</c:v>
                </c:pt>
                <c:pt idx="1418">
                  <c:v>42004</c:v>
                </c:pt>
                <c:pt idx="1419">
                  <c:v>42003</c:v>
                </c:pt>
                <c:pt idx="1420">
                  <c:v>42002</c:v>
                </c:pt>
                <c:pt idx="1421">
                  <c:v>41999</c:v>
                </c:pt>
                <c:pt idx="1422">
                  <c:v>41997</c:v>
                </c:pt>
                <c:pt idx="1423">
                  <c:v>41996</c:v>
                </c:pt>
                <c:pt idx="1424">
                  <c:v>41995</c:v>
                </c:pt>
                <c:pt idx="1425">
                  <c:v>41992</c:v>
                </c:pt>
                <c:pt idx="1426">
                  <c:v>41991</c:v>
                </c:pt>
                <c:pt idx="1427">
                  <c:v>41990</c:v>
                </c:pt>
                <c:pt idx="1428">
                  <c:v>41989</c:v>
                </c:pt>
                <c:pt idx="1429">
                  <c:v>41988</c:v>
                </c:pt>
                <c:pt idx="1430">
                  <c:v>41985</c:v>
                </c:pt>
                <c:pt idx="1431">
                  <c:v>41984</c:v>
                </c:pt>
                <c:pt idx="1432">
                  <c:v>41983</c:v>
                </c:pt>
                <c:pt idx="1433">
                  <c:v>41982</c:v>
                </c:pt>
                <c:pt idx="1434">
                  <c:v>41981</c:v>
                </c:pt>
                <c:pt idx="1435">
                  <c:v>41978</c:v>
                </c:pt>
                <c:pt idx="1436">
                  <c:v>41977</c:v>
                </c:pt>
                <c:pt idx="1437">
                  <c:v>41976</c:v>
                </c:pt>
                <c:pt idx="1438">
                  <c:v>41975</c:v>
                </c:pt>
                <c:pt idx="1439">
                  <c:v>41974</c:v>
                </c:pt>
                <c:pt idx="1440">
                  <c:v>41971</c:v>
                </c:pt>
                <c:pt idx="1441">
                  <c:v>41969</c:v>
                </c:pt>
                <c:pt idx="1442">
                  <c:v>41968</c:v>
                </c:pt>
                <c:pt idx="1443">
                  <c:v>41967</c:v>
                </c:pt>
                <c:pt idx="1444">
                  <c:v>41964</c:v>
                </c:pt>
                <c:pt idx="1445">
                  <c:v>41963</c:v>
                </c:pt>
                <c:pt idx="1446">
                  <c:v>41962</c:v>
                </c:pt>
                <c:pt idx="1447">
                  <c:v>41961</c:v>
                </c:pt>
                <c:pt idx="1448">
                  <c:v>41960</c:v>
                </c:pt>
                <c:pt idx="1449">
                  <c:v>41957</c:v>
                </c:pt>
                <c:pt idx="1450">
                  <c:v>41956</c:v>
                </c:pt>
                <c:pt idx="1451">
                  <c:v>41955</c:v>
                </c:pt>
                <c:pt idx="1452">
                  <c:v>41953</c:v>
                </c:pt>
                <c:pt idx="1453">
                  <c:v>41950</c:v>
                </c:pt>
                <c:pt idx="1454">
                  <c:v>41949</c:v>
                </c:pt>
                <c:pt idx="1455">
                  <c:v>41948</c:v>
                </c:pt>
                <c:pt idx="1456">
                  <c:v>41947</c:v>
                </c:pt>
                <c:pt idx="1457">
                  <c:v>41946</c:v>
                </c:pt>
                <c:pt idx="1458">
                  <c:v>41943</c:v>
                </c:pt>
                <c:pt idx="1459">
                  <c:v>41942</c:v>
                </c:pt>
                <c:pt idx="1460">
                  <c:v>41941</c:v>
                </c:pt>
                <c:pt idx="1461">
                  <c:v>41940</c:v>
                </c:pt>
                <c:pt idx="1462">
                  <c:v>41939</c:v>
                </c:pt>
                <c:pt idx="1463">
                  <c:v>41936</c:v>
                </c:pt>
                <c:pt idx="1464">
                  <c:v>41935</c:v>
                </c:pt>
                <c:pt idx="1465">
                  <c:v>41934</c:v>
                </c:pt>
                <c:pt idx="1466">
                  <c:v>41933</c:v>
                </c:pt>
                <c:pt idx="1467">
                  <c:v>41932</c:v>
                </c:pt>
                <c:pt idx="1468">
                  <c:v>41929</c:v>
                </c:pt>
                <c:pt idx="1469">
                  <c:v>41928</c:v>
                </c:pt>
                <c:pt idx="1470">
                  <c:v>41927</c:v>
                </c:pt>
                <c:pt idx="1471">
                  <c:v>41926</c:v>
                </c:pt>
                <c:pt idx="1472">
                  <c:v>41922</c:v>
                </c:pt>
                <c:pt idx="1473">
                  <c:v>41921</c:v>
                </c:pt>
                <c:pt idx="1474">
                  <c:v>41920</c:v>
                </c:pt>
                <c:pt idx="1475">
                  <c:v>41919</c:v>
                </c:pt>
                <c:pt idx="1476">
                  <c:v>41918</c:v>
                </c:pt>
                <c:pt idx="1477">
                  <c:v>41915</c:v>
                </c:pt>
                <c:pt idx="1478">
                  <c:v>41914</c:v>
                </c:pt>
                <c:pt idx="1479">
                  <c:v>41913</c:v>
                </c:pt>
                <c:pt idx="1480">
                  <c:v>41912</c:v>
                </c:pt>
                <c:pt idx="1481">
                  <c:v>41911</c:v>
                </c:pt>
                <c:pt idx="1482">
                  <c:v>41908</c:v>
                </c:pt>
                <c:pt idx="1483">
                  <c:v>41907</c:v>
                </c:pt>
                <c:pt idx="1484">
                  <c:v>41906</c:v>
                </c:pt>
                <c:pt idx="1485">
                  <c:v>41905</c:v>
                </c:pt>
                <c:pt idx="1486">
                  <c:v>41904</c:v>
                </c:pt>
                <c:pt idx="1487">
                  <c:v>41901</c:v>
                </c:pt>
                <c:pt idx="1488">
                  <c:v>41900</c:v>
                </c:pt>
                <c:pt idx="1489">
                  <c:v>41899</c:v>
                </c:pt>
                <c:pt idx="1490">
                  <c:v>41898</c:v>
                </c:pt>
                <c:pt idx="1491">
                  <c:v>41897</c:v>
                </c:pt>
                <c:pt idx="1492">
                  <c:v>41894</c:v>
                </c:pt>
                <c:pt idx="1493">
                  <c:v>41893</c:v>
                </c:pt>
                <c:pt idx="1494">
                  <c:v>41892</c:v>
                </c:pt>
                <c:pt idx="1495">
                  <c:v>41891</c:v>
                </c:pt>
                <c:pt idx="1496">
                  <c:v>41890</c:v>
                </c:pt>
                <c:pt idx="1497">
                  <c:v>41887</c:v>
                </c:pt>
                <c:pt idx="1498">
                  <c:v>41886</c:v>
                </c:pt>
                <c:pt idx="1499">
                  <c:v>41885</c:v>
                </c:pt>
                <c:pt idx="1500">
                  <c:v>41884</c:v>
                </c:pt>
                <c:pt idx="1501">
                  <c:v>41880</c:v>
                </c:pt>
                <c:pt idx="1502">
                  <c:v>41879</c:v>
                </c:pt>
                <c:pt idx="1503">
                  <c:v>41878</c:v>
                </c:pt>
                <c:pt idx="1504">
                  <c:v>41877</c:v>
                </c:pt>
                <c:pt idx="1505">
                  <c:v>41876</c:v>
                </c:pt>
                <c:pt idx="1506">
                  <c:v>41873</c:v>
                </c:pt>
                <c:pt idx="1507">
                  <c:v>41872</c:v>
                </c:pt>
                <c:pt idx="1508">
                  <c:v>41871</c:v>
                </c:pt>
                <c:pt idx="1509">
                  <c:v>41870</c:v>
                </c:pt>
                <c:pt idx="1510">
                  <c:v>41869</c:v>
                </c:pt>
                <c:pt idx="1511">
                  <c:v>41866</c:v>
                </c:pt>
                <c:pt idx="1512">
                  <c:v>41865</c:v>
                </c:pt>
                <c:pt idx="1513">
                  <c:v>41864</c:v>
                </c:pt>
                <c:pt idx="1514">
                  <c:v>41863</c:v>
                </c:pt>
                <c:pt idx="1515">
                  <c:v>41862</c:v>
                </c:pt>
                <c:pt idx="1516">
                  <c:v>41859</c:v>
                </c:pt>
                <c:pt idx="1517">
                  <c:v>41858</c:v>
                </c:pt>
                <c:pt idx="1518">
                  <c:v>41857</c:v>
                </c:pt>
                <c:pt idx="1519">
                  <c:v>41856</c:v>
                </c:pt>
                <c:pt idx="1520">
                  <c:v>41855</c:v>
                </c:pt>
                <c:pt idx="1521">
                  <c:v>41852</c:v>
                </c:pt>
                <c:pt idx="1522">
                  <c:v>41851</c:v>
                </c:pt>
                <c:pt idx="1523">
                  <c:v>41850</c:v>
                </c:pt>
                <c:pt idx="1524">
                  <c:v>41849</c:v>
                </c:pt>
                <c:pt idx="1525">
                  <c:v>41848</c:v>
                </c:pt>
                <c:pt idx="1526">
                  <c:v>41845</c:v>
                </c:pt>
                <c:pt idx="1527">
                  <c:v>41844</c:v>
                </c:pt>
                <c:pt idx="1528">
                  <c:v>41843</c:v>
                </c:pt>
                <c:pt idx="1529">
                  <c:v>41842</c:v>
                </c:pt>
                <c:pt idx="1530">
                  <c:v>41841</c:v>
                </c:pt>
                <c:pt idx="1531">
                  <c:v>41838</c:v>
                </c:pt>
                <c:pt idx="1532">
                  <c:v>41837</c:v>
                </c:pt>
                <c:pt idx="1533">
                  <c:v>41836</c:v>
                </c:pt>
                <c:pt idx="1534">
                  <c:v>41835</c:v>
                </c:pt>
                <c:pt idx="1535">
                  <c:v>41834</c:v>
                </c:pt>
                <c:pt idx="1536">
                  <c:v>41831</c:v>
                </c:pt>
                <c:pt idx="1537">
                  <c:v>41830</c:v>
                </c:pt>
                <c:pt idx="1538">
                  <c:v>41829</c:v>
                </c:pt>
                <c:pt idx="1539">
                  <c:v>41828</c:v>
                </c:pt>
                <c:pt idx="1540">
                  <c:v>41827</c:v>
                </c:pt>
                <c:pt idx="1541">
                  <c:v>41823</c:v>
                </c:pt>
                <c:pt idx="1542">
                  <c:v>41822</c:v>
                </c:pt>
                <c:pt idx="1543">
                  <c:v>41821</c:v>
                </c:pt>
                <c:pt idx="1544">
                  <c:v>41820</c:v>
                </c:pt>
                <c:pt idx="1545">
                  <c:v>41817</c:v>
                </c:pt>
                <c:pt idx="1546">
                  <c:v>41816</c:v>
                </c:pt>
                <c:pt idx="1547">
                  <c:v>41815</c:v>
                </c:pt>
                <c:pt idx="1548">
                  <c:v>41814</c:v>
                </c:pt>
                <c:pt idx="1549">
                  <c:v>41813</c:v>
                </c:pt>
                <c:pt idx="1550">
                  <c:v>41810</c:v>
                </c:pt>
                <c:pt idx="1551">
                  <c:v>41809</c:v>
                </c:pt>
                <c:pt idx="1552">
                  <c:v>41808</c:v>
                </c:pt>
                <c:pt idx="1553">
                  <c:v>41807</c:v>
                </c:pt>
                <c:pt idx="1554">
                  <c:v>41806</c:v>
                </c:pt>
                <c:pt idx="1555">
                  <c:v>41803</c:v>
                </c:pt>
                <c:pt idx="1556">
                  <c:v>41802</c:v>
                </c:pt>
                <c:pt idx="1557">
                  <c:v>41801</c:v>
                </c:pt>
                <c:pt idx="1558">
                  <c:v>41800</c:v>
                </c:pt>
                <c:pt idx="1559">
                  <c:v>41799</c:v>
                </c:pt>
                <c:pt idx="1560">
                  <c:v>41796</c:v>
                </c:pt>
                <c:pt idx="1561">
                  <c:v>41795</c:v>
                </c:pt>
                <c:pt idx="1562">
                  <c:v>41794</c:v>
                </c:pt>
                <c:pt idx="1563">
                  <c:v>41793</c:v>
                </c:pt>
                <c:pt idx="1564">
                  <c:v>41792</c:v>
                </c:pt>
                <c:pt idx="1565">
                  <c:v>41789</c:v>
                </c:pt>
                <c:pt idx="1566">
                  <c:v>41788</c:v>
                </c:pt>
                <c:pt idx="1567">
                  <c:v>41787</c:v>
                </c:pt>
                <c:pt idx="1568">
                  <c:v>41786</c:v>
                </c:pt>
                <c:pt idx="1569">
                  <c:v>41782</c:v>
                </c:pt>
                <c:pt idx="1570">
                  <c:v>41781</c:v>
                </c:pt>
                <c:pt idx="1571">
                  <c:v>41780</c:v>
                </c:pt>
                <c:pt idx="1572">
                  <c:v>41779</c:v>
                </c:pt>
                <c:pt idx="1573">
                  <c:v>41778</c:v>
                </c:pt>
                <c:pt idx="1574">
                  <c:v>41775</c:v>
                </c:pt>
                <c:pt idx="1575">
                  <c:v>41774</c:v>
                </c:pt>
                <c:pt idx="1576">
                  <c:v>41773</c:v>
                </c:pt>
                <c:pt idx="1577">
                  <c:v>41772</c:v>
                </c:pt>
                <c:pt idx="1578">
                  <c:v>41771</c:v>
                </c:pt>
                <c:pt idx="1579">
                  <c:v>41768</c:v>
                </c:pt>
                <c:pt idx="1580">
                  <c:v>41767</c:v>
                </c:pt>
                <c:pt idx="1581">
                  <c:v>41766</c:v>
                </c:pt>
                <c:pt idx="1582">
                  <c:v>41765</c:v>
                </c:pt>
                <c:pt idx="1583">
                  <c:v>41764</c:v>
                </c:pt>
                <c:pt idx="1584">
                  <c:v>41761</c:v>
                </c:pt>
                <c:pt idx="1585">
                  <c:v>41760</c:v>
                </c:pt>
                <c:pt idx="1586">
                  <c:v>41759</c:v>
                </c:pt>
                <c:pt idx="1587">
                  <c:v>41758</c:v>
                </c:pt>
                <c:pt idx="1588">
                  <c:v>41757</c:v>
                </c:pt>
                <c:pt idx="1589">
                  <c:v>41754</c:v>
                </c:pt>
                <c:pt idx="1590">
                  <c:v>41753</c:v>
                </c:pt>
                <c:pt idx="1591">
                  <c:v>41752</c:v>
                </c:pt>
                <c:pt idx="1592">
                  <c:v>41751</c:v>
                </c:pt>
                <c:pt idx="1593">
                  <c:v>41750</c:v>
                </c:pt>
                <c:pt idx="1594">
                  <c:v>41746</c:v>
                </c:pt>
                <c:pt idx="1595">
                  <c:v>41745</c:v>
                </c:pt>
                <c:pt idx="1596">
                  <c:v>41744</c:v>
                </c:pt>
                <c:pt idx="1597">
                  <c:v>41743</c:v>
                </c:pt>
                <c:pt idx="1598">
                  <c:v>41740</c:v>
                </c:pt>
                <c:pt idx="1599">
                  <c:v>41739</c:v>
                </c:pt>
                <c:pt idx="1600">
                  <c:v>41738</c:v>
                </c:pt>
                <c:pt idx="1601">
                  <c:v>41737</c:v>
                </c:pt>
                <c:pt idx="1602">
                  <c:v>41736</c:v>
                </c:pt>
                <c:pt idx="1603">
                  <c:v>41733</c:v>
                </c:pt>
                <c:pt idx="1604">
                  <c:v>41732</c:v>
                </c:pt>
                <c:pt idx="1605">
                  <c:v>41731</c:v>
                </c:pt>
                <c:pt idx="1606">
                  <c:v>41730</c:v>
                </c:pt>
                <c:pt idx="1607">
                  <c:v>41729</c:v>
                </c:pt>
                <c:pt idx="1608">
                  <c:v>41726</c:v>
                </c:pt>
                <c:pt idx="1609">
                  <c:v>41725</c:v>
                </c:pt>
                <c:pt idx="1610">
                  <c:v>41724</c:v>
                </c:pt>
                <c:pt idx="1611">
                  <c:v>41723</c:v>
                </c:pt>
                <c:pt idx="1612">
                  <c:v>41722</c:v>
                </c:pt>
                <c:pt idx="1613">
                  <c:v>41719</c:v>
                </c:pt>
                <c:pt idx="1614">
                  <c:v>41718</c:v>
                </c:pt>
                <c:pt idx="1615">
                  <c:v>41717</c:v>
                </c:pt>
                <c:pt idx="1616">
                  <c:v>41716</c:v>
                </c:pt>
                <c:pt idx="1617">
                  <c:v>41715</c:v>
                </c:pt>
                <c:pt idx="1618">
                  <c:v>41712</c:v>
                </c:pt>
                <c:pt idx="1619">
                  <c:v>41711</c:v>
                </c:pt>
                <c:pt idx="1620">
                  <c:v>41710</c:v>
                </c:pt>
                <c:pt idx="1621">
                  <c:v>41709</c:v>
                </c:pt>
                <c:pt idx="1622">
                  <c:v>41708</c:v>
                </c:pt>
                <c:pt idx="1623">
                  <c:v>41705</c:v>
                </c:pt>
                <c:pt idx="1624">
                  <c:v>41704</c:v>
                </c:pt>
                <c:pt idx="1625">
                  <c:v>41703</c:v>
                </c:pt>
                <c:pt idx="1626">
                  <c:v>41702</c:v>
                </c:pt>
                <c:pt idx="1627">
                  <c:v>41701</c:v>
                </c:pt>
                <c:pt idx="1628">
                  <c:v>41698</c:v>
                </c:pt>
                <c:pt idx="1629">
                  <c:v>41697</c:v>
                </c:pt>
                <c:pt idx="1630">
                  <c:v>41696</c:v>
                </c:pt>
                <c:pt idx="1631">
                  <c:v>41695</c:v>
                </c:pt>
                <c:pt idx="1632">
                  <c:v>41694</c:v>
                </c:pt>
                <c:pt idx="1633">
                  <c:v>41691</c:v>
                </c:pt>
                <c:pt idx="1634">
                  <c:v>41690</c:v>
                </c:pt>
                <c:pt idx="1635">
                  <c:v>41689</c:v>
                </c:pt>
                <c:pt idx="1636">
                  <c:v>41688</c:v>
                </c:pt>
                <c:pt idx="1637">
                  <c:v>41684</c:v>
                </c:pt>
                <c:pt idx="1638">
                  <c:v>41683</c:v>
                </c:pt>
                <c:pt idx="1639">
                  <c:v>41682</c:v>
                </c:pt>
                <c:pt idx="1640">
                  <c:v>41681</c:v>
                </c:pt>
                <c:pt idx="1641">
                  <c:v>41680</c:v>
                </c:pt>
                <c:pt idx="1642">
                  <c:v>41677</c:v>
                </c:pt>
                <c:pt idx="1643">
                  <c:v>41676</c:v>
                </c:pt>
                <c:pt idx="1644">
                  <c:v>41675</c:v>
                </c:pt>
                <c:pt idx="1645">
                  <c:v>41674</c:v>
                </c:pt>
                <c:pt idx="1646">
                  <c:v>41673</c:v>
                </c:pt>
                <c:pt idx="1647">
                  <c:v>41670</c:v>
                </c:pt>
                <c:pt idx="1648">
                  <c:v>41669</c:v>
                </c:pt>
                <c:pt idx="1649">
                  <c:v>41668</c:v>
                </c:pt>
                <c:pt idx="1650">
                  <c:v>41667</c:v>
                </c:pt>
                <c:pt idx="1651">
                  <c:v>41666</c:v>
                </c:pt>
                <c:pt idx="1652">
                  <c:v>41663</c:v>
                </c:pt>
                <c:pt idx="1653">
                  <c:v>41662</c:v>
                </c:pt>
                <c:pt idx="1654">
                  <c:v>41661</c:v>
                </c:pt>
                <c:pt idx="1655">
                  <c:v>41660</c:v>
                </c:pt>
                <c:pt idx="1656">
                  <c:v>41656</c:v>
                </c:pt>
                <c:pt idx="1657">
                  <c:v>41655</c:v>
                </c:pt>
                <c:pt idx="1658">
                  <c:v>41654</c:v>
                </c:pt>
                <c:pt idx="1659">
                  <c:v>41653</c:v>
                </c:pt>
                <c:pt idx="1660">
                  <c:v>41652</c:v>
                </c:pt>
                <c:pt idx="1661">
                  <c:v>41649</c:v>
                </c:pt>
                <c:pt idx="1662">
                  <c:v>41648</c:v>
                </c:pt>
                <c:pt idx="1663">
                  <c:v>41647</c:v>
                </c:pt>
                <c:pt idx="1664">
                  <c:v>41646</c:v>
                </c:pt>
                <c:pt idx="1665">
                  <c:v>41645</c:v>
                </c:pt>
                <c:pt idx="1666">
                  <c:v>41642</c:v>
                </c:pt>
                <c:pt idx="1667">
                  <c:v>41641</c:v>
                </c:pt>
                <c:pt idx="1668">
                  <c:v>41639</c:v>
                </c:pt>
                <c:pt idx="1669">
                  <c:v>41638</c:v>
                </c:pt>
                <c:pt idx="1670">
                  <c:v>41635</c:v>
                </c:pt>
                <c:pt idx="1671">
                  <c:v>41634</c:v>
                </c:pt>
                <c:pt idx="1672">
                  <c:v>41632</c:v>
                </c:pt>
                <c:pt idx="1673">
                  <c:v>41631</c:v>
                </c:pt>
                <c:pt idx="1674">
                  <c:v>41628</c:v>
                </c:pt>
                <c:pt idx="1675">
                  <c:v>41627</c:v>
                </c:pt>
                <c:pt idx="1676">
                  <c:v>41626</c:v>
                </c:pt>
                <c:pt idx="1677">
                  <c:v>41625</c:v>
                </c:pt>
                <c:pt idx="1678">
                  <c:v>41624</c:v>
                </c:pt>
                <c:pt idx="1679">
                  <c:v>41621</c:v>
                </c:pt>
                <c:pt idx="1680">
                  <c:v>41620</c:v>
                </c:pt>
                <c:pt idx="1681">
                  <c:v>41619</c:v>
                </c:pt>
                <c:pt idx="1682">
                  <c:v>41618</c:v>
                </c:pt>
                <c:pt idx="1683">
                  <c:v>41617</c:v>
                </c:pt>
                <c:pt idx="1684">
                  <c:v>41614</c:v>
                </c:pt>
                <c:pt idx="1685">
                  <c:v>41613</c:v>
                </c:pt>
                <c:pt idx="1686">
                  <c:v>41612</c:v>
                </c:pt>
                <c:pt idx="1687">
                  <c:v>41611</c:v>
                </c:pt>
                <c:pt idx="1688">
                  <c:v>41610</c:v>
                </c:pt>
                <c:pt idx="1689">
                  <c:v>41607</c:v>
                </c:pt>
                <c:pt idx="1690">
                  <c:v>41605</c:v>
                </c:pt>
                <c:pt idx="1691">
                  <c:v>41604</c:v>
                </c:pt>
                <c:pt idx="1692">
                  <c:v>41603</c:v>
                </c:pt>
                <c:pt idx="1693">
                  <c:v>41600</c:v>
                </c:pt>
                <c:pt idx="1694">
                  <c:v>41599</c:v>
                </c:pt>
                <c:pt idx="1695">
                  <c:v>41598</c:v>
                </c:pt>
                <c:pt idx="1696">
                  <c:v>41597</c:v>
                </c:pt>
                <c:pt idx="1697">
                  <c:v>41596</c:v>
                </c:pt>
                <c:pt idx="1698">
                  <c:v>41593</c:v>
                </c:pt>
                <c:pt idx="1699">
                  <c:v>41592</c:v>
                </c:pt>
                <c:pt idx="1700">
                  <c:v>41591</c:v>
                </c:pt>
                <c:pt idx="1701">
                  <c:v>41590</c:v>
                </c:pt>
                <c:pt idx="1702">
                  <c:v>41586</c:v>
                </c:pt>
                <c:pt idx="1703">
                  <c:v>41585</c:v>
                </c:pt>
                <c:pt idx="1704">
                  <c:v>41584</c:v>
                </c:pt>
                <c:pt idx="1705">
                  <c:v>41583</c:v>
                </c:pt>
                <c:pt idx="1706">
                  <c:v>41582</c:v>
                </c:pt>
                <c:pt idx="1707">
                  <c:v>41579</c:v>
                </c:pt>
                <c:pt idx="1708">
                  <c:v>41578</c:v>
                </c:pt>
                <c:pt idx="1709">
                  <c:v>41577</c:v>
                </c:pt>
                <c:pt idx="1710">
                  <c:v>41576</c:v>
                </c:pt>
                <c:pt idx="1711">
                  <c:v>41575</c:v>
                </c:pt>
                <c:pt idx="1712">
                  <c:v>41572</c:v>
                </c:pt>
                <c:pt idx="1713">
                  <c:v>41571</c:v>
                </c:pt>
                <c:pt idx="1714">
                  <c:v>41570</c:v>
                </c:pt>
                <c:pt idx="1715">
                  <c:v>41569</c:v>
                </c:pt>
                <c:pt idx="1716">
                  <c:v>41568</c:v>
                </c:pt>
                <c:pt idx="1717">
                  <c:v>41565</c:v>
                </c:pt>
                <c:pt idx="1718">
                  <c:v>41564</c:v>
                </c:pt>
                <c:pt idx="1719">
                  <c:v>41563</c:v>
                </c:pt>
                <c:pt idx="1720">
                  <c:v>41562</c:v>
                </c:pt>
                <c:pt idx="1721">
                  <c:v>41558</c:v>
                </c:pt>
                <c:pt idx="1722">
                  <c:v>41557</c:v>
                </c:pt>
                <c:pt idx="1723">
                  <c:v>41556</c:v>
                </c:pt>
                <c:pt idx="1724">
                  <c:v>41555</c:v>
                </c:pt>
                <c:pt idx="1725">
                  <c:v>41554</c:v>
                </c:pt>
                <c:pt idx="1726">
                  <c:v>41551</c:v>
                </c:pt>
                <c:pt idx="1727">
                  <c:v>41550</c:v>
                </c:pt>
                <c:pt idx="1728">
                  <c:v>41549</c:v>
                </c:pt>
                <c:pt idx="1729">
                  <c:v>41548</c:v>
                </c:pt>
                <c:pt idx="1730">
                  <c:v>41547</c:v>
                </c:pt>
                <c:pt idx="1731">
                  <c:v>41544</c:v>
                </c:pt>
                <c:pt idx="1732">
                  <c:v>41543</c:v>
                </c:pt>
                <c:pt idx="1733">
                  <c:v>41542</c:v>
                </c:pt>
                <c:pt idx="1734">
                  <c:v>41541</c:v>
                </c:pt>
                <c:pt idx="1735">
                  <c:v>41540</c:v>
                </c:pt>
                <c:pt idx="1736">
                  <c:v>41537</c:v>
                </c:pt>
                <c:pt idx="1737">
                  <c:v>41536</c:v>
                </c:pt>
                <c:pt idx="1738">
                  <c:v>41535</c:v>
                </c:pt>
                <c:pt idx="1739">
                  <c:v>41534</c:v>
                </c:pt>
                <c:pt idx="1740">
                  <c:v>41533</c:v>
                </c:pt>
                <c:pt idx="1741">
                  <c:v>41530</c:v>
                </c:pt>
                <c:pt idx="1742">
                  <c:v>41529</c:v>
                </c:pt>
                <c:pt idx="1743">
                  <c:v>41528</c:v>
                </c:pt>
                <c:pt idx="1744">
                  <c:v>41527</c:v>
                </c:pt>
                <c:pt idx="1745">
                  <c:v>41526</c:v>
                </c:pt>
                <c:pt idx="1746">
                  <c:v>41523</c:v>
                </c:pt>
                <c:pt idx="1747">
                  <c:v>41522</c:v>
                </c:pt>
                <c:pt idx="1748">
                  <c:v>41521</c:v>
                </c:pt>
                <c:pt idx="1749">
                  <c:v>41520</c:v>
                </c:pt>
                <c:pt idx="1750">
                  <c:v>41516</c:v>
                </c:pt>
                <c:pt idx="1751">
                  <c:v>41515</c:v>
                </c:pt>
                <c:pt idx="1752">
                  <c:v>41514</c:v>
                </c:pt>
                <c:pt idx="1753">
                  <c:v>41513</c:v>
                </c:pt>
                <c:pt idx="1754">
                  <c:v>41512</c:v>
                </c:pt>
                <c:pt idx="1755">
                  <c:v>41509</c:v>
                </c:pt>
                <c:pt idx="1756">
                  <c:v>41508</c:v>
                </c:pt>
                <c:pt idx="1757">
                  <c:v>41507</c:v>
                </c:pt>
                <c:pt idx="1758">
                  <c:v>41506</c:v>
                </c:pt>
                <c:pt idx="1759">
                  <c:v>41505</c:v>
                </c:pt>
                <c:pt idx="1760">
                  <c:v>41502</c:v>
                </c:pt>
                <c:pt idx="1761">
                  <c:v>41501</c:v>
                </c:pt>
                <c:pt idx="1762">
                  <c:v>41500</c:v>
                </c:pt>
                <c:pt idx="1763">
                  <c:v>41499</c:v>
                </c:pt>
                <c:pt idx="1764">
                  <c:v>41498</c:v>
                </c:pt>
                <c:pt idx="1765">
                  <c:v>41495</c:v>
                </c:pt>
                <c:pt idx="1766">
                  <c:v>41494</c:v>
                </c:pt>
                <c:pt idx="1767">
                  <c:v>41493</c:v>
                </c:pt>
                <c:pt idx="1768">
                  <c:v>41492</c:v>
                </c:pt>
                <c:pt idx="1769">
                  <c:v>41491</c:v>
                </c:pt>
                <c:pt idx="1770">
                  <c:v>41488</c:v>
                </c:pt>
                <c:pt idx="1771">
                  <c:v>41487</c:v>
                </c:pt>
                <c:pt idx="1772">
                  <c:v>41486</c:v>
                </c:pt>
                <c:pt idx="1773">
                  <c:v>41485</c:v>
                </c:pt>
                <c:pt idx="1774">
                  <c:v>41484</c:v>
                </c:pt>
                <c:pt idx="1775">
                  <c:v>41481</c:v>
                </c:pt>
                <c:pt idx="1776">
                  <c:v>41480</c:v>
                </c:pt>
                <c:pt idx="1777">
                  <c:v>41479</c:v>
                </c:pt>
                <c:pt idx="1778">
                  <c:v>41478</c:v>
                </c:pt>
                <c:pt idx="1779">
                  <c:v>41477</c:v>
                </c:pt>
                <c:pt idx="1780">
                  <c:v>41474</c:v>
                </c:pt>
                <c:pt idx="1781">
                  <c:v>41473</c:v>
                </c:pt>
                <c:pt idx="1782">
                  <c:v>41472</c:v>
                </c:pt>
                <c:pt idx="1783">
                  <c:v>41471</c:v>
                </c:pt>
                <c:pt idx="1784">
                  <c:v>41470</c:v>
                </c:pt>
                <c:pt idx="1785">
                  <c:v>41467</c:v>
                </c:pt>
                <c:pt idx="1786">
                  <c:v>41466</c:v>
                </c:pt>
                <c:pt idx="1787">
                  <c:v>41465</c:v>
                </c:pt>
                <c:pt idx="1788">
                  <c:v>41464</c:v>
                </c:pt>
                <c:pt idx="1789">
                  <c:v>41463</c:v>
                </c:pt>
                <c:pt idx="1790">
                  <c:v>41460</c:v>
                </c:pt>
                <c:pt idx="1791">
                  <c:v>41458</c:v>
                </c:pt>
                <c:pt idx="1792">
                  <c:v>41457</c:v>
                </c:pt>
                <c:pt idx="1793">
                  <c:v>41456</c:v>
                </c:pt>
                <c:pt idx="1794">
                  <c:v>41453</c:v>
                </c:pt>
                <c:pt idx="1795">
                  <c:v>41452</c:v>
                </c:pt>
                <c:pt idx="1796">
                  <c:v>41451</c:v>
                </c:pt>
                <c:pt idx="1797">
                  <c:v>41450</c:v>
                </c:pt>
                <c:pt idx="1798">
                  <c:v>41449</c:v>
                </c:pt>
                <c:pt idx="1799">
                  <c:v>41446</c:v>
                </c:pt>
                <c:pt idx="1800">
                  <c:v>41445</c:v>
                </c:pt>
                <c:pt idx="1801">
                  <c:v>41444</c:v>
                </c:pt>
                <c:pt idx="1802">
                  <c:v>41443</c:v>
                </c:pt>
                <c:pt idx="1803">
                  <c:v>41442</c:v>
                </c:pt>
                <c:pt idx="1804">
                  <c:v>41439</c:v>
                </c:pt>
                <c:pt idx="1805">
                  <c:v>41438</c:v>
                </c:pt>
                <c:pt idx="1806">
                  <c:v>41437</c:v>
                </c:pt>
                <c:pt idx="1807">
                  <c:v>41436</c:v>
                </c:pt>
                <c:pt idx="1808">
                  <c:v>41435</c:v>
                </c:pt>
                <c:pt idx="1809">
                  <c:v>41432</c:v>
                </c:pt>
                <c:pt idx="1810">
                  <c:v>41431</c:v>
                </c:pt>
                <c:pt idx="1811">
                  <c:v>41430</c:v>
                </c:pt>
                <c:pt idx="1812">
                  <c:v>41429</c:v>
                </c:pt>
                <c:pt idx="1813">
                  <c:v>41428</c:v>
                </c:pt>
                <c:pt idx="1814">
                  <c:v>41425</c:v>
                </c:pt>
                <c:pt idx="1815">
                  <c:v>41424</c:v>
                </c:pt>
                <c:pt idx="1816">
                  <c:v>41423</c:v>
                </c:pt>
                <c:pt idx="1817">
                  <c:v>41422</c:v>
                </c:pt>
                <c:pt idx="1818">
                  <c:v>41418</c:v>
                </c:pt>
                <c:pt idx="1819">
                  <c:v>41417</c:v>
                </c:pt>
                <c:pt idx="1820">
                  <c:v>41416</c:v>
                </c:pt>
                <c:pt idx="1821">
                  <c:v>41415</c:v>
                </c:pt>
                <c:pt idx="1822">
                  <c:v>41414</c:v>
                </c:pt>
                <c:pt idx="1823">
                  <c:v>41411</c:v>
                </c:pt>
                <c:pt idx="1824">
                  <c:v>41410</c:v>
                </c:pt>
                <c:pt idx="1825">
                  <c:v>41409</c:v>
                </c:pt>
                <c:pt idx="1826">
                  <c:v>41408</c:v>
                </c:pt>
                <c:pt idx="1827">
                  <c:v>41407</c:v>
                </c:pt>
                <c:pt idx="1828">
                  <c:v>41404</c:v>
                </c:pt>
                <c:pt idx="1829">
                  <c:v>41403</c:v>
                </c:pt>
                <c:pt idx="1830">
                  <c:v>41402</c:v>
                </c:pt>
                <c:pt idx="1831">
                  <c:v>41401</c:v>
                </c:pt>
                <c:pt idx="1832">
                  <c:v>41400</c:v>
                </c:pt>
                <c:pt idx="1833">
                  <c:v>41397</c:v>
                </c:pt>
                <c:pt idx="1834">
                  <c:v>41396</c:v>
                </c:pt>
                <c:pt idx="1835">
                  <c:v>41395</c:v>
                </c:pt>
                <c:pt idx="1836">
                  <c:v>41394</c:v>
                </c:pt>
                <c:pt idx="1837">
                  <c:v>41393</c:v>
                </c:pt>
                <c:pt idx="1838">
                  <c:v>41390</c:v>
                </c:pt>
                <c:pt idx="1839">
                  <c:v>41389</c:v>
                </c:pt>
                <c:pt idx="1840">
                  <c:v>41388</c:v>
                </c:pt>
                <c:pt idx="1841">
                  <c:v>41387</c:v>
                </c:pt>
                <c:pt idx="1842">
                  <c:v>41386</c:v>
                </c:pt>
                <c:pt idx="1843">
                  <c:v>41383</c:v>
                </c:pt>
                <c:pt idx="1844">
                  <c:v>41382</c:v>
                </c:pt>
                <c:pt idx="1845">
                  <c:v>41381</c:v>
                </c:pt>
                <c:pt idx="1846">
                  <c:v>41380</c:v>
                </c:pt>
                <c:pt idx="1847">
                  <c:v>41379</c:v>
                </c:pt>
                <c:pt idx="1848">
                  <c:v>41376</c:v>
                </c:pt>
                <c:pt idx="1849">
                  <c:v>41375</c:v>
                </c:pt>
                <c:pt idx="1850">
                  <c:v>41374</c:v>
                </c:pt>
                <c:pt idx="1851">
                  <c:v>41373</c:v>
                </c:pt>
                <c:pt idx="1852">
                  <c:v>41372</c:v>
                </c:pt>
                <c:pt idx="1853">
                  <c:v>41369</c:v>
                </c:pt>
                <c:pt idx="1854">
                  <c:v>41368</c:v>
                </c:pt>
                <c:pt idx="1855">
                  <c:v>41367</c:v>
                </c:pt>
                <c:pt idx="1856">
                  <c:v>41366</c:v>
                </c:pt>
                <c:pt idx="1857">
                  <c:v>41365</c:v>
                </c:pt>
                <c:pt idx="1858">
                  <c:v>41361</c:v>
                </c:pt>
                <c:pt idx="1859">
                  <c:v>41360</c:v>
                </c:pt>
                <c:pt idx="1860">
                  <c:v>41359</c:v>
                </c:pt>
                <c:pt idx="1861">
                  <c:v>41358</c:v>
                </c:pt>
                <c:pt idx="1862">
                  <c:v>41355</c:v>
                </c:pt>
                <c:pt idx="1863">
                  <c:v>41354</c:v>
                </c:pt>
                <c:pt idx="1864">
                  <c:v>41353</c:v>
                </c:pt>
                <c:pt idx="1865">
                  <c:v>41352</c:v>
                </c:pt>
                <c:pt idx="1866">
                  <c:v>41351</c:v>
                </c:pt>
                <c:pt idx="1867">
                  <c:v>41348</c:v>
                </c:pt>
                <c:pt idx="1868">
                  <c:v>41347</c:v>
                </c:pt>
                <c:pt idx="1869">
                  <c:v>41346</c:v>
                </c:pt>
                <c:pt idx="1870">
                  <c:v>41345</c:v>
                </c:pt>
                <c:pt idx="1871">
                  <c:v>41344</c:v>
                </c:pt>
                <c:pt idx="1872">
                  <c:v>41341</c:v>
                </c:pt>
                <c:pt idx="1873">
                  <c:v>41340</c:v>
                </c:pt>
                <c:pt idx="1874">
                  <c:v>41339</c:v>
                </c:pt>
                <c:pt idx="1875">
                  <c:v>41338</c:v>
                </c:pt>
                <c:pt idx="1876">
                  <c:v>41337</c:v>
                </c:pt>
                <c:pt idx="1877">
                  <c:v>41334</c:v>
                </c:pt>
                <c:pt idx="1878">
                  <c:v>41333</c:v>
                </c:pt>
                <c:pt idx="1879">
                  <c:v>41332</c:v>
                </c:pt>
                <c:pt idx="1880">
                  <c:v>41331</c:v>
                </c:pt>
                <c:pt idx="1881">
                  <c:v>41330</c:v>
                </c:pt>
                <c:pt idx="1882">
                  <c:v>41327</c:v>
                </c:pt>
                <c:pt idx="1883">
                  <c:v>41326</c:v>
                </c:pt>
                <c:pt idx="1884">
                  <c:v>41325</c:v>
                </c:pt>
                <c:pt idx="1885">
                  <c:v>41324</c:v>
                </c:pt>
                <c:pt idx="1886">
                  <c:v>41320</c:v>
                </c:pt>
                <c:pt idx="1887">
                  <c:v>41319</c:v>
                </c:pt>
                <c:pt idx="1888">
                  <c:v>41318</c:v>
                </c:pt>
                <c:pt idx="1889">
                  <c:v>41317</c:v>
                </c:pt>
                <c:pt idx="1890">
                  <c:v>41316</c:v>
                </c:pt>
                <c:pt idx="1891">
                  <c:v>41313</c:v>
                </c:pt>
                <c:pt idx="1892">
                  <c:v>41312</c:v>
                </c:pt>
                <c:pt idx="1893">
                  <c:v>41311</c:v>
                </c:pt>
                <c:pt idx="1894">
                  <c:v>41310</c:v>
                </c:pt>
                <c:pt idx="1895">
                  <c:v>41309</c:v>
                </c:pt>
                <c:pt idx="1896">
                  <c:v>41306</c:v>
                </c:pt>
                <c:pt idx="1897">
                  <c:v>41305</c:v>
                </c:pt>
                <c:pt idx="1898">
                  <c:v>41304</c:v>
                </c:pt>
                <c:pt idx="1899">
                  <c:v>41303</c:v>
                </c:pt>
                <c:pt idx="1900">
                  <c:v>41302</c:v>
                </c:pt>
                <c:pt idx="1901">
                  <c:v>41299</c:v>
                </c:pt>
                <c:pt idx="1902">
                  <c:v>41298</c:v>
                </c:pt>
                <c:pt idx="1903">
                  <c:v>41297</c:v>
                </c:pt>
                <c:pt idx="1904">
                  <c:v>41296</c:v>
                </c:pt>
                <c:pt idx="1905">
                  <c:v>41292</c:v>
                </c:pt>
                <c:pt idx="1906">
                  <c:v>41291</c:v>
                </c:pt>
                <c:pt idx="1907">
                  <c:v>41290</c:v>
                </c:pt>
                <c:pt idx="1908">
                  <c:v>41289</c:v>
                </c:pt>
                <c:pt idx="1909">
                  <c:v>41288</c:v>
                </c:pt>
                <c:pt idx="1910">
                  <c:v>41285</c:v>
                </c:pt>
                <c:pt idx="1911">
                  <c:v>41284</c:v>
                </c:pt>
                <c:pt idx="1912">
                  <c:v>41283</c:v>
                </c:pt>
                <c:pt idx="1913">
                  <c:v>41282</c:v>
                </c:pt>
                <c:pt idx="1914">
                  <c:v>41281</c:v>
                </c:pt>
                <c:pt idx="1915">
                  <c:v>41278</c:v>
                </c:pt>
                <c:pt idx="1916">
                  <c:v>41277</c:v>
                </c:pt>
                <c:pt idx="1917">
                  <c:v>41276</c:v>
                </c:pt>
                <c:pt idx="1918">
                  <c:v>41274</c:v>
                </c:pt>
                <c:pt idx="1919">
                  <c:v>41271</c:v>
                </c:pt>
                <c:pt idx="1920">
                  <c:v>41270</c:v>
                </c:pt>
                <c:pt idx="1921">
                  <c:v>41269</c:v>
                </c:pt>
                <c:pt idx="1922">
                  <c:v>41267</c:v>
                </c:pt>
                <c:pt idx="1923">
                  <c:v>41264</c:v>
                </c:pt>
                <c:pt idx="1924">
                  <c:v>41263</c:v>
                </c:pt>
                <c:pt idx="1925">
                  <c:v>41262</c:v>
                </c:pt>
                <c:pt idx="1926">
                  <c:v>41261</c:v>
                </c:pt>
                <c:pt idx="1927">
                  <c:v>41260</c:v>
                </c:pt>
                <c:pt idx="1928">
                  <c:v>41257</c:v>
                </c:pt>
                <c:pt idx="1929">
                  <c:v>41256</c:v>
                </c:pt>
                <c:pt idx="1930">
                  <c:v>41255</c:v>
                </c:pt>
                <c:pt idx="1931">
                  <c:v>41254</c:v>
                </c:pt>
                <c:pt idx="1932">
                  <c:v>41253</c:v>
                </c:pt>
                <c:pt idx="1933">
                  <c:v>41250</c:v>
                </c:pt>
                <c:pt idx="1934">
                  <c:v>41249</c:v>
                </c:pt>
                <c:pt idx="1935">
                  <c:v>41248</c:v>
                </c:pt>
                <c:pt idx="1936">
                  <c:v>41247</c:v>
                </c:pt>
                <c:pt idx="1937">
                  <c:v>41246</c:v>
                </c:pt>
                <c:pt idx="1938">
                  <c:v>41243</c:v>
                </c:pt>
                <c:pt idx="1939">
                  <c:v>41242</c:v>
                </c:pt>
                <c:pt idx="1940">
                  <c:v>41241</c:v>
                </c:pt>
                <c:pt idx="1941">
                  <c:v>41240</c:v>
                </c:pt>
                <c:pt idx="1942">
                  <c:v>41239</c:v>
                </c:pt>
                <c:pt idx="1943">
                  <c:v>41236</c:v>
                </c:pt>
                <c:pt idx="1944">
                  <c:v>41234</c:v>
                </c:pt>
                <c:pt idx="1945">
                  <c:v>41233</c:v>
                </c:pt>
                <c:pt idx="1946">
                  <c:v>41232</c:v>
                </c:pt>
                <c:pt idx="1947">
                  <c:v>41229</c:v>
                </c:pt>
                <c:pt idx="1948">
                  <c:v>41228</c:v>
                </c:pt>
                <c:pt idx="1949">
                  <c:v>41227</c:v>
                </c:pt>
                <c:pt idx="1950">
                  <c:v>41226</c:v>
                </c:pt>
                <c:pt idx="1951">
                  <c:v>41222</c:v>
                </c:pt>
                <c:pt idx="1952">
                  <c:v>41221</c:v>
                </c:pt>
                <c:pt idx="1953">
                  <c:v>41220</c:v>
                </c:pt>
                <c:pt idx="1954">
                  <c:v>41219</c:v>
                </c:pt>
                <c:pt idx="1955">
                  <c:v>41218</c:v>
                </c:pt>
                <c:pt idx="1956">
                  <c:v>41215</c:v>
                </c:pt>
                <c:pt idx="1957">
                  <c:v>41214</c:v>
                </c:pt>
                <c:pt idx="1958">
                  <c:v>41213</c:v>
                </c:pt>
                <c:pt idx="1959">
                  <c:v>41211</c:v>
                </c:pt>
                <c:pt idx="1960">
                  <c:v>41208</c:v>
                </c:pt>
                <c:pt idx="1961">
                  <c:v>41207</c:v>
                </c:pt>
                <c:pt idx="1962">
                  <c:v>41206</c:v>
                </c:pt>
                <c:pt idx="1963">
                  <c:v>41205</c:v>
                </c:pt>
                <c:pt idx="1964">
                  <c:v>41204</c:v>
                </c:pt>
                <c:pt idx="1965">
                  <c:v>41201</c:v>
                </c:pt>
                <c:pt idx="1966">
                  <c:v>41200</c:v>
                </c:pt>
                <c:pt idx="1967">
                  <c:v>41199</c:v>
                </c:pt>
                <c:pt idx="1968">
                  <c:v>41198</c:v>
                </c:pt>
                <c:pt idx="1969">
                  <c:v>41197</c:v>
                </c:pt>
                <c:pt idx="1970">
                  <c:v>41194</c:v>
                </c:pt>
                <c:pt idx="1971">
                  <c:v>41193</c:v>
                </c:pt>
                <c:pt idx="1972">
                  <c:v>41192</c:v>
                </c:pt>
                <c:pt idx="1973">
                  <c:v>41191</c:v>
                </c:pt>
                <c:pt idx="1974">
                  <c:v>41187</c:v>
                </c:pt>
                <c:pt idx="1975">
                  <c:v>41186</c:v>
                </c:pt>
                <c:pt idx="1976">
                  <c:v>41185</c:v>
                </c:pt>
                <c:pt idx="1977">
                  <c:v>41184</c:v>
                </c:pt>
                <c:pt idx="1978">
                  <c:v>41183</c:v>
                </c:pt>
                <c:pt idx="1979">
                  <c:v>41180</c:v>
                </c:pt>
                <c:pt idx="1980">
                  <c:v>41179</c:v>
                </c:pt>
                <c:pt idx="1981">
                  <c:v>41178</c:v>
                </c:pt>
                <c:pt idx="1982">
                  <c:v>41177</c:v>
                </c:pt>
                <c:pt idx="1983">
                  <c:v>41176</c:v>
                </c:pt>
                <c:pt idx="1984">
                  <c:v>41173</c:v>
                </c:pt>
                <c:pt idx="1985">
                  <c:v>41172</c:v>
                </c:pt>
                <c:pt idx="1986">
                  <c:v>41171</c:v>
                </c:pt>
                <c:pt idx="1987">
                  <c:v>41170</c:v>
                </c:pt>
                <c:pt idx="1988">
                  <c:v>41169</c:v>
                </c:pt>
                <c:pt idx="1989">
                  <c:v>41166</c:v>
                </c:pt>
                <c:pt idx="1990">
                  <c:v>41165</c:v>
                </c:pt>
                <c:pt idx="1991">
                  <c:v>41164</c:v>
                </c:pt>
                <c:pt idx="1992">
                  <c:v>41163</c:v>
                </c:pt>
                <c:pt idx="1993">
                  <c:v>41162</c:v>
                </c:pt>
                <c:pt idx="1994">
                  <c:v>41159</c:v>
                </c:pt>
                <c:pt idx="1995">
                  <c:v>41158</c:v>
                </c:pt>
                <c:pt idx="1996">
                  <c:v>41157</c:v>
                </c:pt>
                <c:pt idx="1997">
                  <c:v>41156</c:v>
                </c:pt>
                <c:pt idx="1998">
                  <c:v>41152</c:v>
                </c:pt>
                <c:pt idx="1999">
                  <c:v>41151</c:v>
                </c:pt>
                <c:pt idx="2000">
                  <c:v>41150</c:v>
                </c:pt>
                <c:pt idx="2001">
                  <c:v>41149</c:v>
                </c:pt>
                <c:pt idx="2002">
                  <c:v>41148</c:v>
                </c:pt>
                <c:pt idx="2003">
                  <c:v>41145</c:v>
                </c:pt>
                <c:pt idx="2004">
                  <c:v>41144</c:v>
                </c:pt>
                <c:pt idx="2005">
                  <c:v>41143</c:v>
                </c:pt>
                <c:pt idx="2006">
                  <c:v>41142</c:v>
                </c:pt>
                <c:pt idx="2007">
                  <c:v>41141</c:v>
                </c:pt>
                <c:pt idx="2008">
                  <c:v>41138</c:v>
                </c:pt>
                <c:pt idx="2009">
                  <c:v>41137</c:v>
                </c:pt>
                <c:pt idx="2010">
                  <c:v>41136</c:v>
                </c:pt>
                <c:pt idx="2011">
                  <c:v>41135</c:v>
                </c:pt>
                <c:pt idx="2012">
                  <c:v>41134</c:v>
                </c:pt>
                <c:pt idx="2013">
                  <c:v>41131</c:v>
                </c:pt>
                <c:pt idx="2014">
                  <c:v>41130</c:v>
                </c:pt>
                <c:pt idx="2015">
                  <c:v>41129</c:v>
                </c:pt>
                <c:pt idx="2016">
                  <c:v>41128</c:v>
                </c:pt>
                <c:pt idx="2017">
                  <c:v>41127</c:v>
                </c:pt>
                <c:pt idx="2018">
                  <c:v>41124</c:v>
                </c:pt>
                <c:pt idx="2019">
                  <c:v>41123</c:v>
                </c:pt>
                <c:pt idx="2020">
                  <c:v>41122</c:v>
                </c:pt>
                <c:pt idx="2021">
                  <c:v>41121</c:v>
                </c:pt>
                <c:pt idx="2022">
                  <c:v>41120</c:v>
                </c:pt>
                <c:pt idx="2023">
                  <c:v>41117</c:v>
                </c:pt>
                <c:pt idx="2024">
                  <c:v>41116</c:v>
                </c:pt>
                <c:pt idx="2025">
                  <c:v>41115</c:v>
                </c:pt>
                <c:pt idx="2026">
                  <c:v>41114</c:v>
                </c:pt>
                <c:pt idx="2027">
                  <c:v>41113</c:v>
                </c:pt>
                <c:pt idx="2028">
                  <c:v>41110</c:v>
                </c:pt>
                <c:pt idx="2029">
                  <c:v>41109</c:v>
                </c:pt>
                <c:pt idx="2030">
                  <c:v>41108</c:v>
                </c:pt>
                <c:pt idx="2031">
                  <c:v>41107</c:v>
                </c:pt>
                <c:pt idx="2032">
                  <c:v>41106</c:v>
                </c:pt>
                <c:pt idx="2033">
                  <c:v>41103</c:v>
                </c:pt>
                <c:pt idx="2034">
                  <c:v>41102</c:v>
                </c:pt>
                <c:pt idx="2035">
                  <c:v>41101</c:v>
                </c:pt>
                <c:pt idx="2036">
                  <c:v>41100</c:v>
                </c:pt>
                <c:pt idx="2037">
                  <c:v>41099</c:v>
                </c:pt>
                <c:pt idx="2038">
                  <c:v>41096</c:v>
                </c:pt>
                <c:pt idx="2039">
                  <c:v>41095</c:v>
                </c:pt>
                <c:pt idx="2040">
                  <c:v>41093</c:v>
                </c:pt>
                <c:pt idx="2041">
                  <c:v>41092</c:v>
                </c:pt>
                <c:pt idx="2042">
                  <c:v>41089</c:v>
                </c:pt>
                <c:pt idx="2043">
                  <c:v>41088</c:v>
                </c:pt>
                <c:pt idx="2044">
                  <c:v>41087</c:v>
                </c:pt>
                <c:pt idx="2045">
                  <c:v>41086</c:v>
                </c:pt>
                <c:pt idx="2046">
                  <c:v>41085</c:v>
                </c:pt>
                <c:pt idx="2047">
                  <c:v>41082</c:v>
                </c:pt>
                <c:pt idx="2048">
                  <c:v>41081</c:v>
                </c:pt>
                <c:pt idx="2049">
                  <c:v>41080</c:v>
                </c:pt>
                <c:pt idx="2050">
                  <c:v>41079</c:v>
                </c:pt>
                <c:pt idx="2051">
                  <c:v>41078</c:v>
                </c:pt>
                <c:pt idx="2052">
                  <c:v>41075</c:v>
                </c:pt>
                <c:pt idx="2053">
                  <c:v>41074</c:v>
                </c:pt>
                <c:pt idx="2054">
                  <c:v>41073</c:v>
                </c:pt>
                <c:pt idx="2055">
                  <c:v>41072</c:v>
                </c:pt>
                <c:pt idx="2056">
                  <c:v>41071</c:v>
                </c:pt>
                <c:pt idx="2057">
                  <c:v>41068</c:v>
                </c:pt>
                <c:pt idx="2058">
                  <c:v>41067</c:v>
                </c:pt>
                <c:pt idx="2059">
                  <c:v>41066</c:v>
                </c:pt>
                <c:pt idx="2060">
                  <c:v>41065</c:v>
                </c:pt>
                <c:pt idx="2061">
                  <c:v>41064</c:v>
                </c:pt>
                <c:pt idx="2062">
                  <c:v>41061</c:v>
                </c:pt>
                <c:pt idx="2063">
                  <c:v>41060</c:v>
                </c:pt>
                <c:pt idx="2064">
                  <c:v>41059</c:v>
                </c:pt>
                <c:pt idx="2065">
                  <c:v>41058</c:v>
                </c:pt>
                <c:pt idx="2066">
                  <c:v>41054</c:v>
                </c:pt>
                <c:pt idx="2067">
                  <c:v>41053</c:v>
                </c:pt>
                <c:pt idx="2068">
                  <c:v>41052</c:v>
                </c:pt>
                <c:pt idx="2069">
                  <c:v>41051</c:v>
                </c:pt>
                <c:pt idx="2070">
                  <c:v>41050</c:v>
                </c:pt>
                <c:pt idx="2071">
                  <c:v>41047</c:v>
                </c:pt>
                <c:pt idx="2072">
                  <c:v>41046</c:v>
                </c:pt>
                <c:pt idx="2073">
                  <c:v>41045</c:v>
                </c:pt>
                <c:pt idx="2074">
                  <c:v>41044</c:v>
                </c:pt>
                <c:pt idx="2075">
                  <c:v>41043</c:v>
                </c:pt>
                <c:pt idx="2076">
                  <c:v>41040</c:v>
                </c:pt>
                <c:pt idx="2077">
                  <c:v>41039</c:v>
                </c:pt>
                <c:pt idx="2078">
                  <c:v>41038</c:v>
                </c:pt>
                <c:pt idx="2079">
                  <c:v>41037</c:v>
                </c:pt>
                <c:pt idx="2080">
                  <c:v>41036</c:v>
                </c:pt>
                <c:pt idx="2081">
                  <c:v>41033</c:v>
                </c:pt>
                <c:pt idx="2082">
                  <c:v>41032</c:v>
                </c:pt>
                <c:pt idx="2083">
                  <c:v>41031</c:v>
                </c:pt>
                <c:pt idx="2084">
                  <c:v>41030</c:v>
                </c:pt>
                <c:pt idx="2085">
                  <c:v>41029</c:v>
                </c:pt>
                <c:pt idx="2086">
                  <c:v>41026</c:v>
                </c:pt>
                <c:pt idx="2087">
                  <c:v>41025</c:v>
                </c:pt>
                <c:pt idx="2088">
                  <c:v>41024</c:v>
                </c:pt>
                <c:pt idx="2089">
                  <c:v>41023</c:v>
                </c:pt>
                <c:pt idx="2090">
                  <c:v>41022</c:v>
                </c:pt>
                <c:pt idx="2091">
                  <c:v>41019</c:v>
                </c:pt>
                <c:pt idx="2092">
                  <c:v>41018</c:v>
                </c:pt>
                <c:pt idx="2093">
                  <c:v>41017</c:v>
                </c:pt>
                <c:pt idx="2094">
                  <c:v>41016</c:v>
                </c:pt>
                <c:pt idx="2095">
                  <c:v>41015</c:v>
                </c:pt>
                <c:pt idx="2096">
                  <c:v>41012</c:v>
                </c:pt>
                <c:pt idx="2097">
                  <c:v>41011</c:v>
                </c:pt>
                <c:pt idx="2098">
                  <c:v>41010</c:v>
                </c:pt>
                <c:pt idx="2099">
                  <c:v>41009</c:v>
                </c:pt>
                <c:pt idx="2100">
                  <c:v>41008</c:v>
                </c:pt>
                <c:pt idx="2101">
                  <c:v>41005</c:v>
                </c:pt>
                <c:pt idx="2102">
                  <c:v>41004</c:v>
                </c:pt>
                <c:pt idx="2103">
                  <c:v>41003</c:v>
                </c:pt>
                <c:pt idx="2104">
                  <c:v>41002</c:v>
                </c:pt>
                <c:pt idx="2105">
                  <c:v>41001</c:v>
                </c:pt>
                <c:pt idx="2106">
                  <c:v>40998</c:v>
                </c:pt>
                <c:pt idx="2107">
                  <c:v>40997</c:v>
                </c:pt>
                <c:pt idx="2108">
                  <c:v>40996</c:v>
                </c:pt>
                <c:pt idx="2109">
                  <c:v>40995</c:v>
                </c:pt>
                <c:pt idx="2110">
                  <c:v>40994</c:v>
                </c:pt>
                <c:pt idx="2111">
                  <c:v>40991</c:v>
                </c:pt>
                <c:pt idx="2112">
                  <c:v>40990</c:v>
                </c:pt>
                <c:pt idx="2113">
                  <c:v>40989</c:v>
                </c:pt>
                <c:pt idx="2114">
                  <c:v>40988</c:v>
                </c:pt>
                <c:pt idx="2115">
                  <c:v>40987</c:v>
                </c:pt>
                <c:pt idx="2116">
                  <c:v>40984</c:v>
                </c:pt>
                <c:pt idx="2117">
                  <c:v>40983</c:v>
                </c:pt>
                <c:pt idx="2118">
                  <c:v>40982</c:v>
                </c:pt>
                <c:pt idx="2119">
                  <c:v>40981</c:v>
                </c:pt>
                <c:pt idx="2120">
                  <c:v>40980</c:v>
                </c:pt>
                <c:pt idx="2121">
                  <c:v>40977</c:v>
                </c:pt>
                <c:pt idx="2122">
                  <c:v>40976</c:v>
                </c:pt>
                <c:pt idx="2123">
                  <c:v>40975</c:v>
                </c:pt>
                <c:pt idx="2124">
                  <c:v>40974</c:v>
                </c:pt>
                <c:pt idx="2125">
                  <c:v>40973</c:v>
                </c:pt>
                <c:pt idx="2126">
                  <c:v>40970</c:v>
                </c:pt>
                <c:pt idx="2127">
                  <c:v>40969</c:v>
                </c:pt>
                <c:pt idx="2128">
                  <c:v>40968</c:v>
                </c:pt>
                <c:pt idx="2129">
                  <c:v>40967</c:v>
                </c:pt>
                <c:pt idx="2130">
                  <c:v>40966</c:v>
                </c:pt>
                <c:pt idx="2131">
                  <c:v>40963</c:v>
                </c:pt>
                <c:pt idx="2132">
                  <c:v>40962</c:v>
                </c:pt>
                <c:pt idx="2133">
                  <c:v>40961</c:v>
                </c:pt>
                <c:pt idx="2134">
                  <c:v>40960</c:v>
                </c:pt>
                <c:pt idx="2135">
                  <c:v>40956</c:v>
                </c:pt>
                <c:pt idx="2136">
                  <c:v>40955</c:v>
                </c:pt>
                <c:pt idx="2137">
                  <c:v>40954</c:v>
                </c:pt>
                <c:pt idx="2138">
                  <c:v>40953</c:v>
                </c:pt>
                <c:pt idx="2139">
                  <c:v>40952</c:v>
                </c:pt>
                <c:pt idx="2140">
                  <c:v>40949</c:v>
                </c:pt>
                <c:pt idx="2141">
                  <c:v>40948</c:v>
                </c:pt>
                <c:pt idx="2142">
                  <c:v>40947</c:v>
                </c:pt>
                <c:pt idx="2143">
                  <c:v>40946</c:v>
                </c:pt>
                <c:pt idx="2144">
                  <c:v>40945</c:v>
                </c:pt>
                <c:pt idx="2145">
                  <c:v>40942</c:v>
                </c:pt>
                <c:pt idx="2146">
                  <c:v>40941</c:v>
                </c:pt>
                <c:pt idx="2147">
                  <c:v>40940</c:v>
                </c:pt>
                <c:pt idx="2148">
                  <c:v>40939</c:v>
                </c:pt>
                <c:pt idx="2149">
                  <c:v>40938</c:v>
                </c:pt>
                <c:pt idx="2150">
                  <c:v>40935</c:v>
                </c:pt>
                <c:pt idx="2151">
                  <c:v>40934</c:v>
                </c:pt>
                <c:pt idx="2152">
                  <c:v>40933</c:v>
                </c:pt>
                <c:pt idx="2153">
                  <c:v>40932</c:v>
                </c:pt>
                <c:pt idx="2154">
                  <c:v>40931</c:v>
                </c:pt>
                <c:pt idx="2155">
                  <c:v>40928</c:v>
                </c:pt>
                <c:pt idx="2156">
                  <c:v>40927</c:v>
                </c:pt>
                <c:pt idx="2157">
                  <c:v>40926</c:v>
                </c:pt>
                <c:pt idx="2158">
                  <c:v>40925</c:v>
                </c:pt>
                <c:pt idx="2159">
                  <c:v>40921</c:v>
                </c:pt>
                <c:pt idx="2160">
                  <c:v>40920</c:v>
                </c:pt>
                <c:pt idx="2161">
                  <c:v>40919</c:v>
                </c:pt>
                <c:pt idx="2162">
                  <c:v>40918</c:v>
                </c:pt>
                <c:pt idx="2163">
                  <c:v>40917</c:v>
                </c:pt>
                <c:pt idx="2164">
                  <c:v>40914</c:v>
                </c:pt>
                <c:pt idx="2165">
                  <c:v>40913</c:v>
                </c:pt>
                <c:pt idx="2166">
                  <c:v>40912</c:v>
                </c:pt>
                <c:pt idx="2167">
                  <c:v>40911</c:v>
                </c:pt>
                <c:pt idx="2168">
                  <c:v>40907</c:v>
                </c:pt>
                <c:pt idx="2169">
                  <c:v>40906</c:v>
                </c:pt>
                <c:pt idx="2170">
                  <c:v>40905</c:v>
                </c:pt>
                <c:pt idx="2171">
                  <c:v>40904</c:v>
                </c:pt>
                <c:pt idx="2172">
                  <c:v>40900</c:v>
                </c:pt>
                <c:pt idx="2173">
                  <c:v>40899</c:v>
                </c:pt>
                <c:pt idx="2174">
                  <c:v>40898</c:v>
                </c:pt>
                <c:pt idx="2175">
                  <c:v>40897</c:v>
                </c:pt>
                <c:pt idx="2176">
                  <c:v>40896</c:v>
                </c:pt>
                <c:pt idx="2177">
                  <c:v>40893</c:v>
                </c:pt>
                <c:pt idx="2178">
                  <c:v>40892</c:v>
                </c:pt>
                <c:pt idx="2179">
                  <c:v>40891</c:v>
                </c:pt>
                <c:pt idx="2180">
                  <c:v>40890</c:v>
                </c:pt>
                <c:pt idx="2181">
                  <c:v>40889</c:v>
                </c:pt>
                <c:pt idx="2182">
                  <c:v>40886</c:v>
                </c:pt>
                <c:pt idx="2183">
                  <c:v>40885</c:v>
                </c:pt>
                <c:pt idx="2184">
                  <c:v>40884</c:v>
                </c:pt>
                <c:pt idx="2185">
                  <c:v>40883</c:v>
                </c:pt>
                <c:pt idx="2186">
                  <c:v>40882</c:v>
                </c:pt>
                <c:pt idx="2187">
                  <c:v>40879</c:v>
                </c:pt>
                <c:pt idx="2188">
                  <c:v>40878</c:v>
                </c:pt>
                <c:pt idx="2189">
                  <c:v>40877</c:v>
                </c:pt>
                <c:pt idx="2190">
                  <c:v>40876</c:v>
                </c:pt>
                <c:pt idx="2191">
                  <c:v>40875</c:v>
                </c:pt>
                <c:pt idx="2192">
                  <c:v>40872</c:v>
                </c:pt>
                <c:pt idx="2193">
                  <c:v>40870</c:v>
                </c:pt>
                <c:pt idx="2194">
                  <c:v>40869</c:v>
                </c:pt>
                <c:pt idx="2195">
                  <c:v>40868</c:v>
                </c:pt>
                <c:pt idx="2196">
                  <c:v>40865</c:v>
                </c:pt>
                <c:pt idx="2197">
                  <c:v>40864</c:v>
                </c:pt>
                <c:pt idx="2198">
                  <c:v>40863</c:v>
                </c:pt>
                <c:pt idx="2199">
                  <c:v>40862</c:v>
                </c:pt>
                <c:pt idx="2200">
                  <c:v>40861</c:v>
                </c:pt>
                <c:pt idx="2201">
                  <c:v>40857</c:v>
                </c:pt>
                <c:pt idx="2202">
                  <c:v>40856</c:v>
                </c:pt>
                <c:pt idx="2203">
                  <c:v>40855</c:v>
                </c:pt>
                <c:pt idx="2204">
                  <c:v>40854</c:v>
                </c:pt>
                <c:pt idx="2205">
                  <c:v>40851</c:v>
                </c:pt>
                <c:pt idx="2206">
                  <c:v>40850</c:v>
                </c:pt>
                <c:pt idx="2207">
                  <c:v>40849</c:v>
                </c:pt>
                <c:pt idx="2208">
                  <c:v>40848</c:v>
                </c:pt>
                <c:pt idx="2209">
                  <c:v>40847</c:v>
                </c:pt>
                <c:pt idx="2210">
                  <c:v>40844</c:v>
                </c:pt>
                <c:pt idx="2211">
                  <c:v>40843</c:v>
                </c:pt>
                <c:pt idx="2212">
                  <c:v>40842</c:v>
                </c:pt>
                <c:pt idx="2213">
                  <c:v>40841</c:v>
                </c:pt>
                <c:pt idx="2214">
                  <c:v>40840</c:v>
                </c:pt>
                <c:pt idx="2215">
                  <c:v>40837</c:v>
                </c:pt>
                <c:pt idx="2216">
                  <c:v>40836</c:v>
                </c:pt>
                <c:pt idx="2217">
                  <c:v>40835</c:v>
                </c:pt>
                <c:pt idx="2218">
                  <c:v>40834</c:v>
                </c:pt>
                <c:pt idx="2219">
                  <c:v>40833</c:v>
                </c:pt>
                <c:pt idx="2220">
                  <c:v>40830</c:v>
                </c:pt>
                <c:pt idx="2221">
                  <c:v>40829</c:v>
                </c:pt>
                <c:pt idx="2222">
                  <c:v>40828</c:v>
                </c:pt>
                <c:pt idx="2223">
                  <c:v>40827</c:v>
                </c:pt>
                <c:pt idx="2224">
                  <c:v>40823</c:v>
                </c:pt>
                <c:pt idx="2225">
                  <c:v>40822</c:v>
                </c:pt>
                <c:pt idx="2226">
                  <c:v>40821</c:v>
                </c:pt>
                <c:pt idx="2227">
                  <c:v>40820</c:v>
                </c:pt>
                <c:pt idx="2228">
                  <c:v>40819</c:v>
                </c:pt>
                <c:pt idx="2229">
                  <c:v>40816</c:v>
                </c:pt>
                <c:pt idx="2230">
                  <c:v>40815</c:v>
                </c:pt>
                <c:pt idx="2231">
                  <c:v>40814</c:v>
                </c:pt>
                <c:pt idx="2232">
                  <c:v>40813</c:v>
                </c:pt>
                <c:pt idx="2233">
                  <c:v>40812</c:v>
                </c:pt>
                <c:pt idx="2234">
                  <c:v>40809</c:v>
                </c:pt>
                <c:pt idx="2235">
                  <c:v>40808</c:v>
                </c:pt>
                <c:pt idx="2236">
                  <c:v>40807</c:v>
                </c:pt>
                <c:pt idx="2237">
                  <c:v>40806</c:v>
                </c:pt>
                <c:pt idx="2238">
                  <c:v>40805</c:v>
                </c:pt>
                <c:pt idx="2239">
                  <c:v>40802</c:v>
                </c:pt>
                <c:pt idx="2240">
                  <c:v>40801</c:v>
                </c:pt>
                <c:pt idx="2241">
                  <c:v>40800</c:v>
                </c:pt>
                <c:pt idx="2242">
                  <c:v>40799</c:v>
                </c:pt>
                <c:pt idx="2243">
                  <c:v>40798</c:v>
                </c:pt>
                <c:pt idx="2244">
                  <c:v>40795</c:v>
                </c:pt>
                <c:pt idx="2245">
                  <c:v>40794</c:v>
                </c:pt>
                <c:pt idx="2246">
                  <c:v>40793</c:v>
                </c:pt>
                <c:pt idx="2247">
                  <c:v>40792</c:v>
                </c:pt>
                <c:pt idx="2248">
                  <c:v>40788</c:v>
                </c:pt>
                <c:pt idx="2249">
                  <c:v>40787</c:v>
                </c:pt>
                <c:pt idx="2250">
                  <c:v>40786</c:v>
                </c:pt>
                <c:pt idx="2251">
                  <c:v>40785</c:v>
                </c:pt>
                <c:pt idx="2252">
                  <c:v>40784</c:v>
                </c:pt>
                <c:pt idx="2253">
                  <c:v>40781</c:v>
                </c:pt>
                <c:pt idx="2254">
                  <c:v>40780</c:v>
                </c:pt>
                <c:pt idx="2255">
                  <c:v>40779</c:v>
                </c:pt>
                <c:pt idx="2256">
                  <c:v>40778</c:v>
                </c:pt>
                <c:pt idx="2257">
                  <c:v>40777</c:v>
                </c:pt>
                <c:pt idx="2258">
                  <c:v>40774</c:v>
                </c:pt>
                <c:pt idx="2259">
                  <c:v>40773</c:v>
                </c:pt>
                <c:pt idx="2260">
                  <c:v>40772</c:v>
                </c:pt>
                <c:pt idx="2261">
                  <c:v>40771</c:v>
                </c:pt>
                <c:pt idx="2262">
                  <c:v>40770</c:v>
                </c:pt>
                <c:pt idx="2263">
                  <c:v>40767</c:v>
                </c:pt>
                <c:pt idx="2264">
                  <c:v>40766</c:v>
                </c:pt>
                <c:pt idx="2265">
                  <c:v>40765</c:v>
                </c:pt>
                <c:pt idx="2266">
                  <c:v>40764</c:v>
                </c:pt>
                <c:pt idx="2267">
                  <c:v>40763</c:v>
                </c:pt>
                <c:pt idx="2268">
                  <c:v>40760</c:v>
                </c:pt>
                <c:pt idx="2269">
                  <c:v>40759</c:v>
                </c:pt>
                <c:pt idx="2270">
                  <c:v>40758</c:v>
                </c:pt>
                <c:pt idx="2271">
                  <c:v>40757</c:v>
                </c:pt>
                <c:pt idx="2272">
                  <c:v>40756</c:v>
                </c:pt>
                <c:pt idx="2273">
                  <c:v>40753</c:v>
                </c:pt>
                <c:pt idx="2274">
                  <c:v>40752</c:v>
                </c:pt>
                <c:pt idx="2275">
                  <c:v>40751</c:v>
                </c:pt>
                <c:pt idx="2276">
                  <c:v>40750</c:v>
                </c:pt>
                <c:pt idx="2277">
                  <c:v>40749</c:v>
                </c:pt>
                <c:pt idx="2278">
                  <c:v>40746</c:v>
                </c:pt>
                <c:pt idx="2279">
                  <c:v>40745</c:v>
                </c:pt>
                <c:pt idx="2280">
                  <c:v>40744</c:v>
                </c:pt>
                <c:pt idx="2281">
                  <c:v>40743</c:v>
                </c:pt>
                <c:pt idx="2282">
                  <c:v>40742</c:v>
                </c:pt>
                <c:pt idx="2283">
                  <c:v>40739</c:v>
                </c:pt>
                <c:pt idx="2284">
                  <c:v>40738</c:v>
                </c:pt>
                <c:pt idx="2285">
                  <c:v>40737</c:v>
                </c:pt>
                <c:pt idx="2286">
                  <c:v>40736</c:v>
                </c:pt>
                <c:pt idx="2287">
                  <c:v>40735</c:v>
                </c:pt>
                <c:pt idx="2288">
                  <c:v>40732</c:v>
                </c:pt>
                <c:pt idx="2289">
                  <c:v>40731</c:v>
                </c:pt>
                <c:pt idx="2290">
                  <c:v>40730</c:v>
                </c:pt>
                <c:pt idx="2291">
                  <c:v>40729</c:v>
                </c:pt>
                <c:pt idx="2292">
                  <c:v>40725</c:v>
                </c:pt>
                <c:pt idx="2293">
                  <c:v>40724</c:v>
                </c:pt>
                <c:pt idx="2294">
                  <c:v>40723</c:v>
                </c:pt>
                <c:pt idx="2295">
                  <c:v>40722</c:v>
                </c:pt>
                <c:pt idx="2296">
                  <c:v>40721</c:v>
                </c:pt>
                <c:pt idx="2297">
                  <c:v>40718</c:v>
                </c:pt>
                <c:pt idx="2298">
                  <c:v>40717</c:v>
                </c:pt>
                <c:pt idx="2299">
                  <c:v>40716</c:v>
                </c:pt>
                <c:pt idx="2300">
                  <c:v>40715</c:v>
                </c:pt>
                <c:pt idx="2301">
                  <c:v>40714</c:v>
                </c:pt>
                <c:pt idx="2302">
                  <c:v>40711</c:v>
                </c:pt>
                <c:pt idx="2303">
                  <c:v>40710</c:v>
                </c:pt>
                <c:pt idx="2304">
                  <c:v>40709</c:v>
                </c:pt>
                <c:pt idx="2305">
                  <c:v>40708</c:v>
                </c:pt>
                <c:pt idx="2306">
                  <c:v>40707</c:v>
                </c:pt>
                <c:pt idx="2307">
                  <c:v>40704</c:v>
                </c:pt>
                <c:pt idx="2308">
                  <c:v>40703</c:v>
                </c:pt>
                <c:pt idx="2309">
                  <c:v>40702</c:v>
                </c:pt>
                <c:pt idx="2310">
                  <c:v>40701</c:v>
                </c:pt>
                <c:pt idx="2311">
                  <c:v>40700</c:v>
                </c:pt>
                <c:pt idx="2312">
                  <c:v>40697</c:v>
                </c:pt>
                <c:pt idx="2313">
                  <c:v>40696</c:v>
                </c:pt>
                <c:pt idx="2314">
                  <c:v>40695</c:v>
                </c:pt>
                <c:pt idx="2315">
                  <c:v>40694</c:v>
                </c:pt>
                <c:pt idx="2316">
                  <c:v>40690</c:v>
                </c:pt>
                <c:pt idx="2317">
                  <c:v>40689</c:v>
                </c:pt>
                <c:pt idx="2318">
                  <c:v>40688</c:v>
                </c:pt>
                <c:pt idx="2319">
                  <c:v>40687</c:v>
                </c:pt>
                <c:pt idx="2320">
                  <c:v>40686</c:v>
                </c:pt>
                <c:pt idx="2321">
                  <c:v>40683</c:v>
                </c:pt>
                <c:pt idx="2322">
                  <c:v>40682</c:v>
                </c:pt>
                <c:pt idx="2323">
                  <c:v>40681</c:v>
                </c:pt>
                <c:pt idx="2324">
                  <c:v>40680</c:v>
                </c:pt>
                <c:pt idx="2325">
                  <c:v>40679</c:v>
                </c:pt>
                <c:pt idx="2326">
                  <c:v>40676</c:v>
                </c:pt>
                <c:pt idx="2327">
                  <c:v>40675</c:v>
                </c:pt>
                <c:pt idx="2328">
                  <c:v>40674</c:v>
                </c:pt>
                <c:pt idx="2329">
                  <c:v>40673</c:v>
                </c:pt>
                <c:pt idx="2330">
                  <c:v>40672</c:v>
                </c:pt>
                <c:pt idx="2331">
                  <c:v>40669</c:v>
                </c:pt>
                <c:pt idx="2332">
                  <c:v>40668</c:v>
                </c:pt>
                <c:pt idx="2333">
                  <c:v>40667</c:v>
                </c:pt>
                <c:pt idx="2334">
                  <c:v>40666</c:v>
                </c:pt>
                <c:pt idx="2335">
                  <c:v>40665</c:v>
                </c:pt>
                <c:pt idx="2336">
                  <c:v>40662</c:v>
                </c:pt>
                <c:pt idx="2337">
                  <c:v>40661</c:v>
                </c:pt>
                <c:pt idx="2338">
                  <c:v>40660</c:v>
                </c:pt>
                <c:pt idx="2339">
                  <c:v>40659</c:v>
                </c:pt>
                <c:pt idx="2340">
                  <c:v>40658</c:v>
                </c:pt>
                <c:pt idx="2341">
                  <c:v>40654</c:v>
                </c:pt>
                <c:pt idx="2342">
                  <c:v>40653</c:v>
                </c:pt>
                <c:pt idx="2343">
                  <c:v>40652</c:v>
                </c:pt>
                <c:pt idx="2344">
                  <c:v>40651</c:v>
                </c:pt>
                <c:pt idx="2345">
                  <c:v>40648</c:v>
                </c:pt>
                <c:pt idx="2346">
                  <c:v>40647</c:v>
                </c:pt>
                <c:pt idx="2347">
                  <c:v>40646</c:v>
                </c:pt>
                <c:pt idx="2348">
                  <c:v>40645</c:v>
                </c:pt>
                <c:pt idx="2349">
                  <c:v>40644</c:v>
                </c:pt>
                <c:pt idx="2350">
                  <c:v>40641</c:v>
                </c:pt>
                <c:pt idx="2351">
                  <c:v>40640</c:v>
                </c:pt>
                <c:pt idx="2352">
                  <c:v>40639</c:v>
                </c:pt>
                <c:pt idx="2353">
                  <c:v>40638</c:v>
                </c:pt>
                <c:pt idx="2354">
                  <c:v>40637</c:v>
                </c:pt>
                <c:pt idx="2355">
                  <c:v>40634</c:v>
                </c:pt>
                <c:pt idx="2356">
                  <c:v>40633</c:v>
                </c:pt>
                <c:pt idx="2357">
                  <c:v>40632</c:v>
                </c:pt>
                <c:pt idx="2358">
                  <c:v>40631</c:v>
                </c:pt>
                <c:pt idx="2359">
                  <c:v>40630</c:v>
                </c:pt>
                <c:pt idx="2360">
                  <c:v>40627</c:v>
                </c:pt>
                <c:pt idx="2361">
                  <c:v>40626</c:v>
                </c:pt>
                <c:pt idx="2362">
                  <c:v>40625</c:v>
                </c:pt>
                <c:pt idx="2363">
                  <c:v>40624</c:v>
                </c:pt>
                <c:pt idx="2364">
                  <c:v>40623</c:v>
                </c:pt>
                <c:pt idx="2365">
                  <c:v>40620</c:v>
                </c:pt>
                <c:pt idx="2366">
                  <c:v>40619</c:v>
                </c:pt>
                <c:pt idx="2367">
                  <c:v>40618</c:v>
                </c:pt>
                <c:pt idx="2368">
                  <c:v>40617</c:v>
                </c:pt>
                <c:pt idx="2369">
                  <c:v>40616</c:v>
                </c:pt>
                <c:pt idx="2370">
                  <c:v>40613</c:v>
                </c:pt>
                <c:pt idx="2371">
                  <c:v>40612</c:v>
                </c:pt>
                <c:pt idx="2372">
                  <c:v>40611</c:v>
                </c:pt>
                <c:pt idx="2373">
                  <c:v>40610</c:v>
                </c:pt>
                <c:pt idx="2374">
                  <c:v>40609</c:v>
                </c:pt>
                <c:pt idx="2375">
                  <c:v>40606</c:v>
                </c:pt>
                <c:pt idx="2376">
                  <c:v>40605</c:v>
                </c:pt>
                <c:pt idx="2377">
                  <c:v>40604</c:v>
                </c:pt>
                <c:pt idx="2378">
                  <c:v>40603</c:v>
                </c:pt>
                <c:pt idx="2379">
                  <c:v>40602</c:v>
                </c:pt>
                <c:pt idx="2380">
                  <c:v>40599</c:v>
                </c:pt>
                <c:pt idx="2381">
                  <c:v>40598</c:v>
                </c:pt>
                <c:pt idx="2382">
                  <c:v>40597</c:v>
                </c:pt>
                <c:pt idx="2383">
                  <c:v>40596</c:v>
                </c:pt>
                <c:pt idx="2384">
                  <c:v>40592</c:v>
                </c:pt>
                <c:pt idx="2385">
                  <c:v>40591</c:v>
                </c:pt>
                <c:pt idx="2386">
                  <c:v>40590</c:v>
                </c:pt>
                <c:pt idx="2387">
                  <c:v>40589</c:v>
                </c:pt>
                <c:pt idx="2388">
                  <c:v>40588</c:v>
                </c:pt>
                <c:pt idx="2389">
                  <c:v>40585</c:v>
                </c:pt>
                <c:pt idx="2390">
                  <c:v>40584</c:v>
                </c:pt>
                <c:pt idx="2391">
                  <c:v>40583</c:v>
                </c:pt>
                <c:pt idx="2392">
                  <c:v>40582</c:v>
                </c:pt>
                <c:pt idx="2393">
                  <c:v>40581</c:v>
                </c:pt>
                <c:pt idx="2394">
                  <c:v>40578</c:v>
                </c:pt>
                <c:pt idx="2395">
                  <c:v>40577</c:v>
                </c:pt>
                <c:pt idx="2396">
                  <c:v>40576</c:v>
                </c:pt>
                <c:pt idx="2397">
                  <c:v>40575</c:v>
                </c:pt>
                <c:pt idx="2398">
                  <c:v>40574</c:v>
                </c:pt>
                <c:pt idx="2399">
                  <c:v>40571</c:v>
                </c:pt>
                <c:pt idx="2400">
                  <c:v>40570</c:v>
                </c:pt>
                <c:pt idx="2401">
                  <c:v>40569</c:v>
                </c:pt>
                <c:pt idx="2402">
                  <c:v>40568</c:v>
                </c:pt>
                <c:pt idx="2403">
                  <c:v>40567</c:v>
                </c:pt>
                <c:pt idx="2404">
                  <c:v>40564</c:v>
                </c:pt>
                <c:pt idx="2405">
                  <c:v>40563</c:v>
                </c:pt>
                <c:pt idx="2406">
                  <c:v>40562</c:v>
                </c:pt>
                <c:pt idx="2407">
                  <c:v>40561</c:v>
                </c:pt>
                <c:pt idx="2408">
                  <c:v>40557</c:v>
                </c:pt>
                <c:pt idx="2409">
                  <c:v>40556</c:v>
                </c:pt>
                <c:pt idx="2410">
                  <c:v>40555</c:v>
                </c:pt>
                <c:pt idx="2411">
                  <c:v>40554</c:v>
                </c:pt>
                <c:pt idx="2412">
                  <c:v>40553</c:v>
                </c:pt>
                <c:pt idx="2413">
                  <c:v>40550</c:v>
                </c:pt>
                <c:pt idx="2414">
                  <c:v>40549</c:v>
                </c:pt>
                <c:pt idx="2415">
                  <c:v>40548</c:v>
                </c:pt>
                <c:pt idx="2416">
                  <c:v>40547</c:v>
                </c:pt>
                <c:pt idx="2417">
                  <c:v>40546</c:v>
                </c:pt>
                <c:pt idx="2418">
                  <c:v>40543</c:v>
                </c:pt>
                <c:pt idx="2419">
                  <c:v>40542</c:v>
                </c:pt>
                <c:pt idx="2420">
                  <c:v>40541</c:v>
                </c:pt>
                <c:pt idx="2421">
                  <c:v>40540</c:v>
                </c:pt>
                <c:pt idx="2422">
                  <c:v>40539</c:v>
                </c:pt>
                <c:pt idx="2423">
                  <c:v>40535</c:v>
                </c:pt>
                <c:pt idx="2424">
                  <c:v>40534</c:v>
                </c:pt>
                <c:pt idx="2425">
                  <c:v>40533</c:v>
                </c:pt>
                <c:pt idx="2426">
                  <c:v>40532</c:v>
                </c:pt>
                <c:pt idx="2427">
                  <c:v>40529</c:v>
                </c:pt>
                <c:pt idx="2428">
                  <c:v>40528</c:v>
                </c:pt>
                <c:pt idx="2429">
                  <c:v>40527</c:v>
                </c:pt>
                <c:pt idx="2430">
                  <c:v>40526</c:v>
                </c:pt>
                <c:pt idx="2431">
                  <c:v>40525</c:v>
                </c:pt>
                <c:pt idx="2432">
                  <c:v>40522</c:v>
                </c:pt>
                <c:pt idx="2433">
                  <c:v>40521</c:v>
                </c:pt>
                <c:pt idx="2434">
                  <c:v>40520</c:v>
                </c:pt>
                <c:pt idx="2435">
                  <c:v>40519</c:v>
                </c:pt>
                <c:pt idx="2436">
                  <c:v>40518</c:v>
                </c:pt>
                <c:pt idx="2437">
                  <c:v>40515</c:v>
                </c:pt>
                <c:pt idx="2438">
                  <c:v>40514</c:v>
                </c:pt>
                <c:pt idx="2439">
                  <c:v>40513</c:v>
                </c:pt>
                <c:pt idx="2440">
                  <c:v>40512</c:v>
                </c:pt>
                <c:pt idx="2441">
                  <c:v>40511</c:v>
                </c:pt>
                <c:pt idx="2442">
                  <c:v>40508</c:v>
                </c:pt>
                <c:pt idx="2443">
                  <c:v>40506</c:v>
                </c:pt>
                <c:pt idx="2444">
                  <c:v>40505</c:v>
                </c:pt>
                <c:pt idx="2445">
                  <c:v>40504</c:v>
                </c:pt>
                <c:pt idx="2446">
                  <c:v>40501</c:v>
                </c:pt>
                <c:pt idx="2447">
                  <c:v>40500</c:v>
                </c:pt>
                <c:pt idx="2448">
                  <c:v>40499</c:v>
                </c:pt>
                <c:pt idx="2449">
                  <c:v>40498</c:v>
                </c:pt>
                <c:pt idx="2450">
                  <c:v>40497</c:v>
                </c:pt>
                <c:pt idx="2451">
                  <c:v>40494</c:v>
                </c:pt>
                <c:pt idx="2452">
                  <c:v>40492</c:v>
                </c:pt>
                <c:pt idx="2453">
                  <c:v>40491</c:v>
                </c:pt>
                <c:pt idx="2454">
                  <c:v>40490</c:v>
                </c:pt>
                <c:pt idx="2455">
                  <c:v>40487</c:v>
                </c:pt>
                <c:pt idx="2456">
                  <c:v>40486</c:v>
                </c:pt>
                <c:pt idx="2457">
                  <c:v>40485</c:v>
                </c:pt>
                <c:pt idx="2458">
                  <c:v>40484</c:v>
                </c:pt>
                <c:pt idx="2459">
                  <c:v>40483</c:v>
                </c:pt>
                <c:pt idx="2460">
                  <c:v>40480</c:v>
                </c:pt>
                <c:pt idx="2461">
                  <c:v>40479</c:v>
                </c:pt>
                <c:pt idx="2462">
                  <c:v>40478</c:v>
                </c:pt>
                <c:pt idx="2463">
                  <c:v>40477</c:v>
                </c:pt>
                <c:pt idx="2464">
                  <c:v>40476</c:v>
                </c:pt>
                <c:pt idx="2465">
                  <c:v>40473</c:v>
                </c:pt>
                <c:pt idx="2466">
                  <c:v>40472</c:v>
                </c:pt>
                <c:pt idx="2467">
                  <c:v>40471</c:v>
                </c:pt>
                <c:pt idx="2468">
                  <c:v>40470</c:v>
                </c:pt>
                <c:pt idx="2469">
                  <c:v>40469</c:v>
                </c:pt>
                <c:pt idx="2470">
                  <c:v>40466</c:v>
                </c:pt>
                <c:pt idx="2471">
                  <c:v>40465</c:v>
                </c:pt>
                <c:pt idx="2472">
                  <c:v>40464</c:v>
                </c:pt>
                <c:pt idx="2473">
                  <c:v>40463</c:v>
                </c:pt>
                <c:pt idx="2474">
                  <c:v>40459</c:v>
                </c:pt>
                <c:pt idx="2475">
                  <c:v>40458</c:v>
                </c:pt>
                <c:pt idx="2476">
                  <c:v>40457</c:v>
                </c:pt>
                <c:pt idx="2477">
                  <c:v>40456</c:v>
                </c:pt>
                <c:pt idx="2478">
                  <c:v>40455</c:v>
                </c:pt>
                <c:pt idx="2479">
                  <c:v>40452</c:v>
                </c:pt>
                <c:pt idx="2480">
                  <c:v>40451</c:v>
                </c:pt>
                <c:pt idx="2481">
                  <c:v>40450</c:v>
                </c:pt>
                <c:pt idx="2482">
                  <c:v>40449</c:v>
                </c:pt>
                <c:pt idx="2483">
                  <c:v>40448</c:v>
                </c:pt>
                <c:pt idx="2484">
                  <c:v>40445</c:v>
                </c:pt>
                <c:pt idx="2485">
                  <c:v>40444</c:v>
                </c:pt>
                <c:pt idx="2486">
                  <c:v>40443</c:v>
                </c:pt>
                <c:pt idx="2487">
                  <c:v>40442</c:v>
                </c:pt>
                <c:pt idx="2488">
                  <c:v>40441</c:v>
                </c:pt>
                <c:pt idx="2489">
                  <c:v>40438</c:v>
                </c:pt>
                <c:pt idx="2490">
                  <c:v>40437</c:v>
                </c:pt>
                <c:pt idx="2491">
                  <c:v>40436</c:v>
                </c:pt>
                <c:pt idx="2492">
                  <c:v>40435</c:v>
                </c:pt>
                <c:pt idx="2493">
                  <c:v>40434</c:v>
                </c:pt>
                <c:pt idx="2494">
                  <c:v>40431</c:v>
                </c:pt>
                <c:pt idx="2495">
                  <c:v>40430</c:v>
                </c:pt>
                <c:pt idx="2496">
                  <c:v>40429</c:v>
                </c:pt>
                <c:pt idx="2497">
                  <c:v>40428</c:v>
                </c:pt>
                <c:pt idx="2498">
                  <c:v>40424</c:v>
                </c:pt>
                <c:pt idx="2499">
                  <c:v>40423</c:v>
                </c:pt>
                <c:pt idx="2500">
                  <c:v>40422</c:v>
                </c:pt>
                <c:pt idx="2501">
                  <c:v>40421</c:v>
                </c:pt>
                <c:pt idx="2502">
                  <c:v>40420</c:v>
                </c:pt>
                <c:pt idx="2503">
                  <c:v>40417</c:v>
                </c:pt>
                <c:pt idx="2504">
                  <c:v>40416</c:v>
                </c:pt>
                <c:pt idx="2505">
                  <c:v>40415</c:v>
                </c:pt>
                <c:pt idx="2506">
                  <c:v>40414</c:v>
                </c:pt>
                <c:pt idx="2507">
                  <c:v>40413</c:v>
                </c:pt>
                <c:pt idx="2508">
                  <c:v>40410</c:v>
                </c:pt>
                <c:pt idx="2509">
                  <c:v>40409</c:v>
                </c:pt>
                <c:pt idx="2510">
                  <c:v>40408</c:v>
                </c:pt>
                <c:pt idx="2511">
                  <c:v>40407</c:v>
                </c:pt>
                <c:pt idx="2512">
                  <c:v>40406</c:v>
                </c:pt>
                <c:pt idx="2513">
                  <c:v>40403</c:v>
                </c:pt>
                <c:pt idx="2514">
                  <c:v>40402</c:v>
                </c:pt>
                <c:pt idx="2515">
                  <c:v>40401</c:v>
                </c:pt>
                <c:pt idx="2516">
                  <c:v>40400</c:v>
                </c:pt>
                <c:pt idx="2517">
                  <c:v>40399</c:v>
                </c:pt>
                <c:pt idx="2518">
                  <c:v>40396</c:v>
                </c:pt>
                <c:pt idx="2519">
                  <c:v>40395</c:v>
                </c:pt>
                <c:pt idx="2520">
                  <c:v>40394</c:v>
                </c:pt>
                <c:pt idx="2521">
                  <c:v>40393</c:v>
                </c:pt>
                <c:pt idx="2522">
                  <c:v>40392</c:v>
                </c:pt>
                <c:pt idx="2523">
                  <c:v>40389</c:v>
                </c:pt>
                <c:pt idx="2524">
                  <c:v>40388</c:v>
                </c:pt>
                <c:pt idx="2525">
                  <c:v>40387</c:v>
                </c:pt>
                <c:pt idx="2526">
                  <c:v>40386</c:v>
                </c:pt>
                <c:pt idx="2527">
                  <c:v>40385</c:v>
                </c:pt>
                <c:pt idx="2528">
                  <c:v>40382</c:v>
                </c:pt>
                <c:pt idx="2529">
                  <c:v>40381</c:v>
                </c:pt>
                <c:pt idx="2530">
                  <c:v>40380</c:v>
                </c:pt>
                <c:pt idx="2531">
                  <c:v>40379</c:v>
                </c:pt>
                <c:pt idx="2532">
                  <c:v>40378</c:v>
                </c:pt>
                <c:pt idx="2533">
                  <c:v>40375</c:v>
                </c:pt>
                <c:pt idx="2534">
                  <c:v>40374</c:v>
                </c:pt>
                <c:pt idx="2535">
                  <c:v>40373</c:v>
                </c:pt>
                <c:pt idx="2536">
                  <c:v>40372</c:v>
                </c:pt>
                <c:pt idx="2537">
                  <c:v>40371</c:v>
                </c:pt>
                <c:pt idx="2538">
                  <c:v>40368</c:v>
                </c:pt>
                <c:pt idx="2539">
                  <c:v>40367</c:v>
                </c:pt>
                <c:pt idx="2540">
                  <c:v>40366</c:v>
                </c:pt>
                <c:pt idx="2541">
                  <c:v>40365</c:v>
                </c:pt>
                <c:pt idx="2542">
                  <c:v>40361</c:v>
                </c:pt>
                <c:pt idx="2543">
                  <c:v>40360</c:v>
                </c:pt>
                <c:pt idx="2544">
                  <c:v>40359</c:v>
                </c:pt>
                <c:pt idx="2545">
                  <c:v>40358</c:v>
                </c:pt>
                <c:pt idx="2546">
                  <c:v>40357</c:v>
                </c:pt>
                <c:pt idx="2547">
                  <c:v>40354</c:v>
                </c:pt>
                <c:pt idx="2548">
                  <c:v>40353</c:v>
                </c:pt>
                <c:pt idx="2549">
                  <c:v>40352</c:v>
                </c:pt>
                <c:pt idx="2550">
                  <c:v>40351</c:v>
                </c:pt>
                <c:pt idx="2551">
                  <c:v>40350</c:v>
                </c:pt>
                <c:pt idx="2552">
                  <c:v>40347</c:v>
                </c:pt>
                <c:pt idx="2553">
                  <c:v>40346</c:v>
                </c:pt>
                <c:pt idx="2554">
                  <c:v>40345</c:v>
                </c:pt>
                <c:pt idx="2555">
                  <c:v>40344</c:v>
                </c:pt>
                <c:pt idx="2556">
                  <c:v>40343</c:v>
                </c:pt>
                <c:pt idx="2557">
                  <c:v>40340</c:v>
                </c:pt>
                <c:pt idx="2558">
                  <c:v>40339</c:v>
                </c:pt>
                <c:pt idx="2559">
                  <c:v>40338</c:v>
                </c:pt>
                <c:pt idx="2560">
                  <c:v>40337</c:v>
                </c:pt>
                <c:pt idx="2561">
                  <c:v>40336</c:v>
                </c:pt>
                <c:pt idx="2562">
                  <c:v>40333</c:v>
                </c:pt>
                <c:pt idx="2563">
                  <c:v>40332</c:v>
                </c:pt>
                <c:pt idx="2564">
                  <c:v>40331</c:v>
                </c:pt>
                <c:pt idx="2565">
                  <c:v>40330</c:v>
                </c:pt>
                <c:pt idx="2566">
                  <c:v>40326</c:v>
                </c:pt>
                <c:pt idx="2567">
                  <c:v>40325</c:v>
                </c:pt>
                <c:pt idx="2568">
                  <c:v>40324</c:v>
                </c:pt>
                <c:pt idx="2569">
                  <c:v>40323</c:v>
                </c:pt>
                <c:pt idx="2570">
                  <c:v>40322</c:v>
                </c:pt>
                <c:pt idx="2571">
                  <c:v>40319</c:v>
                </c:pt>
                <c:pt idx="2572">
                  <c:v>40318</c:v>
                </c:pt>
                <c:pt idx="2573">
                  <c:v>40317</c:v>
                </c:pt>
                <c:pt idx="2574">
                  <c:v>40316</c:v>
                </c:pt>
                <c:pt idx="2575">
                  <c:v>40315</c:v>
                </c:pt>
                <c:pt idx="2576">
                  <c:v>40312</c:v>
                </c:pt>
                <c:pt idx="2577">
                  <c:v>40311</c:v>
                </c:pt>
                <c:pt idx="2578">
                  <c:v>40310</c:v>
                </c:pt>
                <c:pt idx="2579">
                  <c:v>40309</c:v>
                </c:pt>
                <c:pt idx="2580">
                  <c:v>40308</c:v>
                </c:pt>
                <c:pt idx="2581">
                  <c:v>40305</c:v>
                </c:pt>
                <c:pt idx="2582">
                  <c:v>40304</c:v>
                </c:pt>
                <c:pt idx="2583">
                  <c:v>40303</c:v>
                </c:pt>
                <c:pt idx="2584">
                  <c:v>40302</c:v>
                </c:pt>
                <c:pt idx="2585">
                  <c:v>40301</c:v>
                </c:pt>
                <c:pt idx="2586">
                  <c:v>40298</c:v>
                </c:pt>
                <c:pt idx="2587">
                  <c:v>40297</c:v>
                </c:pt>
                <c:pt idx="2588">
                  <c:v>40296</c:v>
                </c:pt>
                <c:pt idx="2589">
                  <c:v>40295</c:v>
                </c:pt>
                <c:pt idx="2590">
                  <c:v>40294</c:v>
                </c:pt>
                <c:pt idx="2591">
                  <c:v>40291</c:v>
                </c:pt>
                <c:pt idx="2592">
                  <c:v>40290</c:v>
                </c:pt>
                <c:pt idx="2593">
                  <c:v>40289</c:v>
                </c:pt>
                <c:pt idx="2594">
                  <c:v>40288</c:v>
                </c:pt>
                <c:pt idx="2595">
                  <c:v>40287</c:v>
                </c:pt>
                <c:pt idx="2596">
                  <c:v>40284</c:v>
                </c:pt>
                <c:pt idx="2597">
                  <c:v>40283</c:v>
                </c:pt>
                <c:pt idx="2598">
                  <c:v>40282</c:v>
                </c:pt>
                <c:pt idx="2599">
                  <c:v>40281</c:v>
                </c:pt>
                <c:pt idx="2600">
                  <c:v>40280</c:v>
                </c:pt>
                <c:pt idx="2601">
                  <c:v>40277</c:v>
                </c:pt>
                <c:pt idx="2602">
                  <c:v>40276</c:v>
                </c:pt>
                <c:pt idx="2603">
                  <c:v>40275</c:v>
                </c:pt>
                <c:pt idx="2604">
                  <c:v>40274</c:v>
                </c:pt>
                <c:pt idx="2605">
                  <c:v>40273</c:v>
                </c:pt>
                <c:pt idx="2606">
                  <c:v>40270</c:v>
                </c:pt>
                <c:pt idx="2607">
                  <c:v>40269</c:v>
                </c:pt>
                <c:pt idx="2608">
                  <c:v>40268</c:v>
                </c:pt>
                <c:pt idx="2609">
                  <c:v>40267</c:v>
                </c:pt>
                <c:pt idx="2610">
                  <c:v>40266</c:v>
                </c:pt>
                <c:pt idx="2611">
                  <c:v>40263</c:v>
                </c:pt>
                <c:pt idx="2612">
                  <c:v>40262</c:v>
                </c:pt>
                <c:pt idx="2613">
                  <c:v>40261</c:v>
                </c:pt>
                <c:pt idx="2614">
                  <c:v>40260</c:v>
                </c:pt>
                <c:pt idx="2615">
                  <c:v>40259</c:v>
                </c:pt>
                <c:pt idx="2616">
                  <c:v>40256</c:v>
                </c:pt>
                <c:pt idx="2617">
                  <c:v>40255</c:v>
                </c:pt>
                <c:pt idx="2618">
                  <c:v>40254</c:v>
                </c:pt>
                <c:pt idx="2619">
                  <c:v>40253</c:v>
                </c:pt>
                <c:pt idx="2620">
                  <c:v>40252</c:v>
                </c:pt>
                <c:pt idx="2621">
                  <c:v>40249</c:v>
                </c:pt>
                <c:pt idx="2622">
                  <c:v>40248</c:v>
                </c:pt>
                <c:pt idx="2623">
                  <c:v>40247</c:v>
                </c:pt>
                <c:pt idx="2624">
                  <c:v>40246</c:v>
                </c:pt>
                <c:pt idx="2625">
                  <c:v>40245</c:v>
                </c:pt>
                <c:pt idx="2626">
                  <c:v>40242</c:v>
                </c:pt>
                <c:pt idx="2627">
                  <c:v>40241</c:v>
                </c:pt>
                <c:pt idx="2628">
                  <c:v>40240</c:v>
                </c:pt>
                <c:pt idx="2629">
                  <c:v>40239</c:v>
                </c:pt>
                <c:pt idx="2630">
                  <c:v>40238</c:v>
                </c:pt>
                <c:pt idx="2631">
                  <c:v>40235</c:v>
                </c:pt>
                <c:pt idx="2632">
                  <c:v>40234</c:v>
                </c:pt>
                <c:pt idx="2633">
                  <c:v>40233</c:v>
                </c:pt>
                <c:pt idx="2634">
                  <c:v>40232</c:v>
                </c:pt>
                <c:pt idx="2635">
                  <c:v>40231</c:v>
                </c:pt>
                <c:pt idx="2636">
                  <c:v>40228</c:v>
                </c:pt>
                <c:pt idx="2637">
                  <c:v>40227</c:v>
                </c:pt>
                <c:pt idx="2638">
                  <c:v>40226</c:v>
                </c:pt>
                <c:pt idx="2639">
                  <c:v>40225</c:v>
                </c:pt>
                <c:pt idx="2640">
                  <c:v>40221</c:v>
                </c:pt>
                <c:pt idx="2641">
                  <c:v>40220</c:v>
                </c:pt>
                <c:pt idx="2642">
                  <c:v>40219</c:v>
                </c:pt>
                <c:pt idx="2643">
                  <c:v>40218</c:v>
                </c:pt>
                <c:pt idx="2644">
                  <c:v>40217</c:v>
                </c:pt>
                <c:pt idx="2645">
                  <c:v>40214</c:v>
                </c:pt>
                <c:pt idx="2646">
                  <c:v>40213</c:v>
                </c:pt>
                <c:pt idx="2647">
                  <c:v>40212</c:v>
                </c:pt>
                <c:pt idx="2648">
                  <c:v>40211</c:v>
                </c:pt>
                <c:pt idx="2649">
                  <c:v>40210</c:v>
                </c:pt>
                <c:pt idx="2650">
                  <c:v>40207</c:v>
                </c:pt>
                <c:pt idx="2651">
                  <c:v>40206</c:v>
                </c:pt>
                <c:pt idx="2652">
                  <c:v>40205</c:v>
                </c:pt>
                <c:pt idx="2653">
                  <c:v>40204</c:v>
                </c:pt>
                <c:pt idx="2654">
                  <c:v>40203</c:v>
                </c:pt>
                <c:pt idx="2655">
                  <c:v>40200</c:v>
                </c:pt>
                <c:pt idx="2656">
                  <c:v>40199</c:v>
                </c:pt>
                <c:pt idx="2657">
                  <c:v>40198</c:v>
                </c:pt>
                <c:pt idx="2658">
                  <c:v>40197</c:v>
                </c:pt>
                <c:pt idx="2659">
                  <c:v>40193</c:v>
                </c:pt>
                <c:pt idx="2660">
                  <c:v>40192</c:v>
                </c:pt>
                <c:pt idx="2661">
                  <c:v>40191</c:v>
                </c:pt>
                <c:pt idx="2662">
                  <c:v>40190</c:v>
                </c:pt>
                <c:pt idx="2663">
                  <c:v>40189</c:v>
                </c:pt>
                <c:pt idx="2664">
                  <c:v>40186</c:v>
                </c:pt>
                <c:pt idx="2665">
                  <c:v>40185</c:v>
                </c:pt>
                <c:pt idx="2666">
                  <c:v>40184</c:v>
                </c:pt>
                <c:pt idx="2667">
                  <c:v>40183</c:v>
                </c:pt>
                <c:pt idx="2668">
                  <c:v>40182</c:v>
                </c:pt>
                <c:pt idx="2669">
                  <c:v>40178</c:v>
                </c:pt>
                <c:pt idx="2670">
                  <c:v>40177</c:v>
                </c:pt>
                <c:pt idx="2671">
                  <c:v>40176</c:v>
                </c:pt>
                <c:pt idx="2672">
                  <c:v>40175</c:v>
                </c:pt>
                <c:pt idx="2673">
                  <c:v>40171</c:v>
                </c:pt>
                <c:pt idx="2674">
                  <c:v>40170</c:v>
                </c:pt>
                <c:pt idx="2675">
                  <c:v>40169</c:v>
                </c:pt>
                <c:pt idx="2676">
                  <c:v>40168</c:v>
                </c:pt>
                <c:pt idx="2677">
                  <c:v>40165</c:v>
                </c:pt>
                <c:pt idx="2678">
                  <c:v>40164</c:v>
                </c:pt>
                <c:pt idx="2679">
                  <c:v>40163</c:v>
                </c:pt>
                <c:pt idx="2680">
                  <c:v>40162</c:v>
                </c:pt>
                <c:pt idx="2681">
                  <c:v>40161</c:v>
                </c:pt>
                <c:pt idx="2682">
                  <c:v>40158</c:v>
                </c:pt>
                <c:pt idx="2683">
                  <c:v>40157</c:v>
                </c:pt>
                <c:pt idx="2684">
                  <c:v>40156</c:v>
                </c:pt>
                <c:pt idx="2685">
                  <c:v>40155</c:v>
                </c:pt>
                <c:pt idx="2686">
                  <c:v>40154</c:v>
                </c:pt>
                <c:pt idx="2687">
                  <c:v>40151</c:v>
                </c:pt>
                <c:pt idx="2688">
                  <c:v>40150</c:v>
                </c:pt>
                <c:pt idx="2689">
                  <c:v>40149</c:v>
                </c:pt>
                <c:pt idx="2690">
                  <c:v>40148</c:v>
                </c:pt>
                <c:pt idx="2691">
                  <c:v>40147</c:v>
                </c:pt>
                <c:pt idx="2692">
                  <c:v>40144</c:v>
                </c:pt>
                <c:pt idx="2693">
                  <c:v>40142</c:v>
                </c:pt>
                <c:pt idx="2694">
                  <c:v>40141</c:v>
                </c:pt>
                <c:pt idx="2695">
                  <c:v>40140</c:v>
                </c:pt>
                <c:pt idx="2696">
                  <c:v>40137</c:v>
                </c:pt>
                <c:pt idx="2697">
                  <c:v>40136</c:v>
                </c:pt>
                <c:pt idx="2698">
                  <c:v>40135</c:v>
                </c:pt>
                <c:pt idx="2699">
                  <c:v>40134</c:v>
                </c:pt>
                <c:pt idx="2700">
                  <c:v>40133</c:v>
                </c:pt>
                <c:pt idx="2701">
                  <c:v>40130</c:v>
                </c:pt>
                <c:pt idx="2702">
                  <c:v>40129</c:v>
                </c:pt>
                <c:pt idx="2703">
                  <c:v>40127</c:v>
                </c:pt>
                <c:pt idx="2704">
                  <c:v>40126</c:v>
                </c:pt>
                <c:pt idx="2705">
                  <c:v>40123</c:v>
                </c:pt>
                <c:pt idx="2706">
                  <c:v>40122</c:v>
                </c:pt>
                <c:pt idx="2707">
                  <c:v>40121</c:v>
                </c:pt>
                <c:pt idx="2708">
                  <c:v>40120</c:v>
                </c:pt>
                <c:pt idx="2709">
                  <c:v>40119</c:v>
                </c:pt>
                <c:pt idx="2710">
                  <c:v>40116</c:v>
                </c:pt>
                <c:pt idx="2711">
                  <c:v>40115</c:v>
                </c:pt>
                <c:pt idx="2712">
                  <c:v>40114</c:v>
                </c:pt>
                <c:pt idx="2713">
                  <c:v>40113</c:v>
                </c:pt>
                <c:pt idx="2714">
                  <c:v>40112</c:v>
                </c:pt>
                <c:pt idx="2715">
                  <c:v>40109</c:v>
                </c:pt>
                <c:pt idx="2716">
                  <c:v>40108</c:v>
                </c:pt>
                <c:pt idx="2717">
                  <c:v>40107</c:v>
                </c:pt>
                <c:pt idx="2718">
                  <c:v>40106</c:v>
                </c:pt>
                <c:pt idx="2719">
                  <c:v>40105</c:v>
                </c:pt>
                <c:pt idx="2720">
                  <c:v>40102</c:v>
                </c:pt>
                <c:pt idx="2721">
                  <c:v>40101</c:v>
                </c:pt>
                <c:pt idx="2722">
                  <c:v>40100</c:v>
                </c:pt>
                <c:pt idx="2723">
                  <c:v>40099</c:v>
                </c:pt>
                <c:pt idx="2724">
                  <c:v>40095</c:v>
                </c:pt>
                <c:pt idx="2725">
                  <c:v>40094</c:v>
                </c:pt>
                <c:pt idx="2726">
                  <c:v>40093</c:v>
                </c:pt>
                <c:pt idx="2727">
                  <c:v>40092</c:v>
                </c:pt>
                <c:pt idx="2728">
                  <c:v>40091</c:v>
                </c:pt>
                <c:pt idx="2729">
                  <c:v>40088</c:v>
                </c:pt>
                <c:pt idx="2730">
                  <c:v>40087</c:v>
                </c:pt>
                <c:pt idx="2731">
                  <c:v>40086</c:v>
                </c:pt>
                <c:pt idx="2732">
                  <c:v>40085</c:v>
                </c:pt>
                <c:pt idx="2733">
                  <c:v>40084</c:v>
                </c:pt>
                <c:pt idx="2734">
                  <c:v>40081</c:v>
                </c:pt>
                <c:pt idx="2735">
                  <c:v>40080</c:v>
                </c:pt>
                <c:pt idx="2736">
                  <c:v>40079</c:v>
                </c:pt>
                <c:pt idx="2737">
                  <c:v>40078</c:v>
                </c:pt>
                <c:pt idx="2738">
                  <c:v>40077</c:v>
                </c:pt>
                <c:pt idx="2739">
                  <c:v>40074</c:v>
                </c:pt>
                <c:pt idx="2740">
                  <c:v>40073</c:v>
                </c:pt>
                <c:pt idx="2741">
                  <c:v>40072</c:v>
                </c:pt>
                <c:pt idx="2742">
                  <c:v>40071</c:v>
                </c:pt>
                <c:pt idx="2743">
                  <c:v>40070</c:v>
                </c:pt>
                <c:pt idx="2744">
                  <c:v>40067</c:v>
                </c:pt>
                <c:pt idx="2745">
                  <c:v>40066</c:v>
                </c:pt>
                <c:pt idx="2746">
                  <c:v>40065</c:v>
                </c:pt>
                <c:pt idx="2747">
                  <c:v>40064</c:v>
                </c:pt>
                <c:pt idx="2748">
                  <c:v>40060</c:v>
                </c:pt>
                <c:pt idx="2749">
                  <c:v>40059</c:v>
                </c:pt>
                <c:pt idx="2750">
                  <c:v>40058</c:v>
                </c:pt>
                <c:pt idx="2751">
                  <c:v>40057</c:v>
                </c:pt>
                <c:pt idx="2752">
                  <c:v>40056</c:v>
                </c:pt>
                <c:pt idx="2753">
                  <c:v>40053</c:v>
                </c:pt>
                <c:pt idx="2754">
                  <c:v>40052</c:v>
                </c:pt>
                <c:pt idx="2755">
                  <c:v>40051</c:v>
                </c:pt>
                <c:pt idx="2756">
                  <c:v>40050</c:v>
                </c:pt>
                <c:pt idx="2757">
                  <c:v>40049</c:v>
                </c:pt>
                <c:pt idx="2758">
                  <c:v>40046</c:v>
                </c:pt>
                <c:pt idx="2759">
                  <c:v>40045</c:v>
                </c:pt>
                <c:pt idx="2760">
                  <c:v>40044</c:v>
                </c:pt>
                <c:pt idx="2761">
                  <c:v>40043</c:v>
                </c:pt>
                <c:pt idx="2762">
                  <c:v>40042</c:v>
                </c:pt>
                <c:pt idx="2763">
                  <c:v>40039</c:v>
                </c:pt>
                <c:pt idx="2764">
                  <c:v>40038</c:v>
                </c:pt>
                <c:pt idx="2765">
                  <c:v>40037</c:v>
                </c:pt>
                <c:pt idx="2766">
                  <c:v>40036</c:v>
                </c:pt>
                <c:pt idx="2767">
                  <c:v>40035</c:v>
                </c:pt>
                <c:pt idx="2768">
                  <c:v>40032</c:v>
                </c:pt>
                <c:pt idx="2769">
                  <c:v>40031</c:v>
                </c:pt>
                <c:pt idx="2770">
                  <c:v>40030</c:v>
                </c:pt>
                <c:pt idx="2771">
                  <c:v>40029</c:v>
                </c:pt>
                <c:pt idx="2772">
                  <c:v>40028</c:v>
                </c:pt>
                <c:pt idx="2773">
                  <c:v>40025</c:v>
                </c:pt>
                <c:pt idx="2774">
                  <c:v>40024</c:v>
                </c:pt>
                <c:pt idx="2775">
                  <c:v>40023</c:v>
                </c:pt>
                <c:pt idx="2776">
                  <c:v>40022</c:v>
                </c:pt>
                <c:pt idx="2777">
                  <c:v>40021</c:v>
                </c:pt>
                <c:pt idx="2778">
                  <c:v>40018</c:v>
                </c:pt>
                <c:pt idx="2779">
                  <c:v>40017</c:v>
                </c:pt>
                <c:pt idx="2780">
                  <c:v>40016</c:v>
                </c:pt>
                <c:pt idx="2781">
                  <c:v>40015</c:v>
                </c:pt>
                <c:pt idx="2782">
                  <c:v>40014</c:v>
                </c:pt>
                <c:pt idx="2783">
                  <c:v>40011</c:v>
                </c:pt>
                <c:pt idx="2784">
                  <c:v>40010</c:v>
                </c:pt>
                <c:pt idx="2785">
                  <c:v>40009</c:v>
                </c:pt>
                <c:pt idx="2786">
                  <c:v>40008</c:v>
                </c:pt>
                <c:pt idx="2787">
                  <c:v>40007</c:v>
                </c:pt>
                <c:pt idx="2788">
                  <c:v>40004</c:v>
                </c:pt>
                <c:pt idx="2789">
                  <c:v>40003</c:v>
                </c:pt>
                <c:pt idx="2790">
                  <c:v>40002</c:v>
                </c:pt>
                <c:pt idx="2791">
                  <c:v>40001</c:v>
                </c:pt>
                <c:pt idx="2792">
                  <c:v>40000</c:v>
                </c:pt>
                <c:pt idx="2793">
                  <c:v>39996</c:v>
                </c:pt>
                <c:pt idx="2794">
                  <c:v>39995</c:v>
                </c:pt>
                <c:pt idx="2795">
                  <c:v>39994</c:v>
                </c:pt>
                <c:pt idx="2796">
                  <c:v>39993</c:v>
                </c:pt>
                <c:pt idx="2797">
                  <c:v>39990</c:v>
                </c:pt>
                <c:pt idx="2798">
                  <c:v>39989</c:v>
                </c:pt>
                <c:pt idx="2799">
                  <c:v>39988</c:v>
                </c:pt>
                <c:pt idx="2800">
                  <c:v>39987</c:v>
                </c:pt>
                <c:pt idx="2801">
                  <c:v>39986</c:v>
                </c:pt>
                <c:pt idx="2802">
                  <c:v>39983</c:v>
                </c:pt>
                <c:pt idx="2803">
                  <c:v>39982</c:v>
                </c:pt>
                <c:pt idx="2804">
                  <c:v>39981</c:v>
                </c:pt>
                <c:pt idx="2805">
                  <c:v>39980</c:v>
                </c:pt>
                <c:pt idx="2806">
                  <c:v>39979</c:v>
                </c:pt>
                <c:pt idx="2807">
                  <c:v>39976</c:v>
                </c:pt>
                <c:pt idx="2808">
                  <c:v>39975</c:v>
                </c:pt>
                <c:pt idx="2809">
                  <c:v>39974</c:v>
                </c:pt>
                <c:pt idx="2810">
                  <c:v>39973</c:v>
                </c:pt>
                <c:pt idx="2811">
                  <c:v>39972</c:v>
                </c:pt>
                <c:pt idx="2812">
                  <c:v>39969</c:v>
                </c:pt>
                <c:pt idx="2813">
                  <c:v>39968</c:v>
                </c:pt>
                <c:pt idx="2814">
                  <c:v>39967</c:v>
                </c:pt>
                <c:pt idx="2815">
                  <c:v>39966</c:v>
                </c:pt>
                <c:pt idx="2816">
                  <c:v>39965</c:v>
                </c:pt>
                <c:pt idx="2817">
                  <c:v>39962</c:v>
                </c:pt>
                <c:pt idx="2818">
                  <c:v>39961</c:v>
                </c:pt>
                <c:pt idx="2819">
                  <c:v>39960</c:v>
                </c:pt>
                <c:pt idx="2820">
                  <c:v>39959</c:v>
                </c:pt>
                <c:pt idx="2821">
                  <c:v>39955</c:v>
                </c:pt>
                <c:pt idx="2822">
                  <c:v>39954</c:v>
                </c:pt>
                <c:pt idx="2823">
                  <c:v>39953</c:v>
                </c:pt>
                <c:pt idx="2824">
                  <c:v>39952</c:v>
                </c:pt>
                <c:pt idx="2825">
                  <c:v>39951</c:v>
                </c:pt>
                <c:pt idx="2826">
                  <c:v>39948</c:v>
                </c:pt>
                <c:pt idx="2827">
                  <c:v>39947</c:v>
                </c:pt>
                <c:pt idx="2828">
                  <c:v>39946</c:v>
                </c:pt>
                <c:pt idx="2829">
                  <c:v>39945</c:v>
                </c:pt>
                <c:pt idx="2830">
                  <c:v>39944</c:v>
                </c:pt>
                <c:pt idx="2831">
                  <c:v>39941</c:v>
                </c:pt>
                <c:pt idx="2832">
                  <c:v>39940</c:v>
                </c:pt>
                <c:pt idx="2833">
                  <c:v>39939</c:v>
                </c:pt>
                <c:pt idx="2834">
                  <c:v>39938</c:v>
                </c:pt>
                <c:pt idx="2835">
                  <c:v>39937</c:v>
                </c:pt>
                <c:pt idx="2836">
                  <c:v>39934</c:v>
                </c:pt>
                <c:pt idx="2837">
                  <c:v>39933</c:v>
                </c:pt>
                <c:pt idx="2838">
                  <c:v>39932</c:v>
                </c:pt>
                <c:pt idx="2839">
                  <c:v>39931</c:v>
                </c:pt>
                <c:pt idx="2840">
                  <c:v>39930</c:v>
                </c:pt>
                <c:pt idx="2841">
                  <c:v>39927</c:v>
                </c:pt>
                <c:pt idx="2842">
                  <c:v>39926</c:v>
                </c:pt>
                <c:pt idx="2843">
                  <c:v>39925</c:v>
                </c:pt>
                <c:pt idx="2844">
                  <c:v>39924</c:v>
                </c:pt>
                <c:pt idx="2845">
                  <c:v>39923</c:v>
                </c:pt>
                <c:pt idx="2846">
                  <c:v>39920</c:v>
                </c:pt>
                <c:pt idx="2847">
                  <c:v>39919</c:v>
                </c:pt>
                <c:pt idx="2848">
                  <c:v>39918</c:v>
                </c:pt>
                <c:pt idx="2849">
                  <c:v>39917</c:v>
                </c:pt>
                <c:pt idx="2850">
                  <c:v>39916</c:v>
                </c:pt>
                <c:pt idx="2851">
                  <c:v>39912</c:v>
                </c:pt>
                <c:pt idx="2852">
                  <c:v>39911</c:v>
                </c:pt>
                <c:pt idx="2853">
                  <c:v>39910</c:v>
                </c:pt>
                <c:pt idx="2854">
                  <c:v>39909</c:v>
                </c:pt>
                <c:pt idx="2855">
                  <c:v>39906</c:v>
                </c:pt>
                <c:pt idx="2856">
                  <c:v>39905</c:v>
                </c:pt>
                <c:pt idx="2857">
                  <c:v>39904</c:v>
                </c:pt>
                <c:pt idx="2858">
                  <c:v>39903</c:v>
                </c:pt>
                <c:pt idx="2859">
                  <c:v>39902</c:v>
                </c:pt>
                <c:pt idx="2860">
                  <c:v>39899</c:v>
                </c:pt>
                <c:pt idx="2861">
                  <c:v>39898</c:v>
                </c:pt>
                <c:pt idx="2862">
                  <c:v>39897</c:v>
                </c:pt>
                <c:pt idx="2863">
                  <c:v>39896</c:v>
                </c:pt>
                <c:pt idx="2864">
                  <c:v>39895</c:v>
                </c:pt>
                <c:pt idx="2865">
                  <c:v>39892</c:v>
                </c:pt>
                <c:pt idx="2866">
                  <c:v>39891</c:v>
                </c:pt>
                <c:pt idx="2867">
                  <c:v>39890</c:v>
                </c:pt>
                <c:pt idx="2868">
                  <c:v>39889</c:v>
                </c:pt>
                <c:pt idx="2869">
                  <c:v>39888</c:v>
                </c:pt>
                <c:pt idx="2870">
                  <c:v>39885</c:v>
                </c:pt>
                <c:pt idx="2871">
                  <c:v>39884</c:v>
                </c:pt>
                <c:pt idx="2872">
                  <c:v>39883</c:v>
                </c:pt>
                <c:pt idx="2873">
                  <c:v>39882</c:v>
                </c:pt>
                <c:pt idx="2874">
                  <c:v>39881</c:v>
                </c:pt>
                <c:pt idx="2875">
                  <c:v>39878</c:v>
                </c:pt>
                <c:pt idx="2876">
                  <c:v>39877</c:v>
                </c:pt>
                <c:pt idx="2877">
                  <c:v>39876</c:v>
                </c:pt>
                <c:pt idx="2878">
                  <c:v>39875</c:v>
                </c:pt>
                <c:pt idx="2879">
                  <c:v>39874</c:v>
                </c:pt>
                <c:pt idx="2880">
                  <c:v>39871</c:v>
                </c:pt>
                <c:pt idx="2881">
                  <c:v>39870</c:v>
                </c:pt>
                <c:pt idx="2882">
                  <c:v>39869</c:v>
                </c:pt>
                <c:pt idx="2883">
                  <c:v>39868</c:v>
                </c:pt>
                <c:pt idx="2884">
                  <c:v>39867</c:v>
                </c:pt>
                <c:pt idx="2885">
                  <c:v>39864</c:v>
                </c:pt>
                <c:pt idx="2886">
                  <c:v>39863</c:v>
                </c:pt>
                <c:pt idx="2887">
                  <c:v>39862</c:v>
                </c:pt>
                <c:pt idx="2888">
                  <c:v>39861</c:v>
                </c:pt>
                <c:pt idx="2889">
                  <c:v>39857</c:v>
                </c:pt>
                <c:pt idx="2890">
                  <c:v>39856</c:v>
                </c:pt>
                <c:pt idx="2891">
                  <c:v>39855</c:v>
                </c:pt>
                <c:pt idx="2892">
                  <c:v>39854</c:v>
                </c:pt>
                <c:pt idx="2893">
                  <c:v>39853</c:v>
                </c:pt>
                <c:pt idx="2894">
                  <c:v>39850</c:v>
                </c:pt>
                <c:pt idx="2895">
                  <c:v>39849</c:v>
                </c:pt>
                <c:pt idx="2896">
                  <c:v>39848</c:v>
                </c:pt>
                <c:pt idx="2897">
                  <c:v>39847</c:v>
                </c:pt>
                <c:pt idx="2898">
                  <c:v>39846</c:v>
                </c:pt>
                <c:pt idx="2899">
                  <c:v>39843</c:v>
                </c:pt>
                <c:pt idx="2900">
                  <c:v>39842</c:v>
                </c:pt>
                <c:pt idx="2901">
                  <c:v>39841</c:v>
                </c:pt>
                <c:pt idx="2902">
                  <c:v>39840</c:v>
                </c:pt>
                <c:pt idx="2903">
                  <c:v>39839</c:v>
                </c:pt>
                <c:pt idx="2904">
                  <c:v>39836</c:v>
                </c:pt>
                <c:pt idx="2905">
                  <c:v>39835</c:v>
                </c:pt>
                <c:pt idx="2906">
                  <c:v>39834</c:v>
                </c:pt>
                <c:pt idx="2907">
                  <c:v>39833</c:v>
                </c:pt>
                <c:pt idx="2908">
                  <c:v>39829</c:v>
                </c:pt>
                <c:pt idx="2909">
                  <c:v>39828</c:v>
                </c:pt>
                <c:pt idx="2910">
                  <c:v>39827</c:v>
                </c:pt>
                <c:pt idx="2911">
                  <c:v>39826</c:v>
                </c:pt>
                <c:pt idx="2912">
                  <c:v>39825</c:v>
                </c:pt>
                <c:pt idx="2913">
                  <c:v>39822</c:v>
                </c:pt>
                <c:pt idx="2914">
                  <c:v>39821</c:v>
                </c:pt>
                <c:pt idx="2915">
                  <c:v>39820</c:v>
                </c:pt>
                <c:pt idx="2916">
                  <c:v>39819</c:v>
                </c:pt>
                <c:pt idx="2917">
                  <c:v>39818</c:v>
                </c:pt>
                <c:pt idx="2918">
                  <c:v>39815</c:v>
                </c:pt>
                <c:pt idx="2919">
                  <c:v>39813</c:v>
                </c:pt>
                <c:pt idx="2920">
                  <c:v>39812</c:v>
                </c:pt>
                <c:pt idx="2921">
                  <c:v>39811</c:v>
                </c:pt>
                <c:pt idx="2922">
                  <c:v>39808</c:v>
                </c:pt>
                <c:pt idx="2923">
                  <c:v>39806</c:v>
                </c:pt>
                <c:pt idx="2924">
                  <c:v>39805</c:v>
                </c:pt>
                <c:pt idx="2925">
                  <c:v>39804</c:v>
                </c:pt>
                <c:pt idx="2926">
                  <c:v>39801</c:v>
                </c:pt>
                <c:pt idx="2927">
                  <c:v>39800</c:v>
                </c:pt>
                <c:pt idx="2928">
                  <c:v>39799</c:v>
                </c:pt>
                <c:pt idx="2929">
                  <c:v>39798</c:v>
                </c:pt>
                <c:pt idx="2930">
                  <c:v>39797</c:v>
                </c:pt>
                <c:pt idx="2931">
                  <c:v>39794</c:v>
                </c:pt>
                <c:pt idx="2932">
                  <c:v>39793</c:v>
                </c:pt>
                <c:pt idx="2933">
                  <c:v>39792</c:v>
                </c:pt>
                <c:pt idx="2934">
                  <c:v>39791</c:v>
                </c:pt>
                <c:pt idx="2935">
                  <c:v>39790</c:v>
                </c:pt>
                <c:pt idx="2936">
                  <c:v>39787</c:v>
                </c:pt>
                <c:pt idx="2937">
                  <c:v>39786</c:v>
                </c:pt>
                <c:pt idx="2938">
                  <c:v>39785</c:v>
                </c:pt>
                <c:pt idx="2939">
                  <c:v>39784</c:v>
                </c:pt>
                <c:pt idx="2940">
                  <c:v>39783</c:v>
                </c:pt>
                <c:pt idx="2941">
                  <c:v>39780</c:v>
                </c:pt>
                <c:pt idx="2942">
                  <c:v>39778</c:v>
                </c:pt>
                <c:pt idx="2943">
                  <c:v>39777</c:v>
                </c:pt>
                <c:pt idx="2944">
                  <c:v>39776</c:v>
                </c:pt>
                <c:pt idx="2945">
                  <c:v>39773</c:v>
                </c:pt>
                <c:pt idx="2946">
                  <c:v>39772</c:v>
                </c:pt>
                <c:pt idx="2947">
                  <c:v>39771</c:v>
                </c:pt>
                <c:pt idx="2948">
                  <c:v>39770</c:v>
                </c:pt>
                <c:pt idx="2949">
                  <c:v>39769</c:v>
                </c:pt>
                <c:pt idx="2950">
                  <c:v>39766</c:v>
                </c:pt>
                <c:pt idx="2951">
                  <c:v>39765</c:v>
                </c:pt>
                <c:pt idx="2952">
                  <c:v>39764</c:v>
                </c:pt>
                <c:pt idx="2953">
                  <c:v>39762</c:v>
                </c:pt>
                <c:pt idx="2954">
                  <c:v>39759</c:v>
                </c:pt>
                <c:pt idx="2955">
                  <c:v>39758</c:v>
                </c:pt>
                <c:pt idx="2956">
                  <c:v>39757</c:v>
                </c:pt>
                <c:pt idx="2957">
                  <c:v>39756</c:v>
                </c:pt>
                <c:pt idx="2958">
                  <c:v>39755</c:v>
                </c:pt>
                <c:pt idx="2959">
                  <c:v>39752</c:v>
                </c:pt>
                <c:pt idx="2960">
                  <c:v>39751</c:v>
                </c:pt>
                <c:pt idx="2961">
                  <c:v>39750</c:v>
                </c:pt>
                <c:pt idx="2962">
                  <c:v>39749</c:v>
                </c:pt>
                <c:pt idx="2963">
                  <c:v>39748</c:v>
                </c:pt>
                <c:pt idx="2964">
                  <c:v>39745</c:v>
                </c:pt>
                <c:pt idx="2965">
                  <c:v>39744</c:v>
                </c:pt>
                <c:pt idx="2966">
                  <c:v>39743</c:v>
                </c:pt>
                <c:pt idx="2967">
                  <c:v>39742</c:v>
                </c:pt>
                <c:pt idx="2968">
                  <c:v>39741</c:v>
                </c:pt>
                <c:pt idx="2969">
                  <c:v>39738</c:v>
                </c:pt>
                <c:pt idx="2970">
                  <c:v>39737</c:v>
                </c:pt>
                <c:pt idx="2971">
                  <c:v>39736</c:v>
                </c:pt>
                <c:pt idx="2972">
                  <c:v>39735</c:v>
                </c:pt>
                <c:pt idx="2973">
                  <c:v>39731</c:v>
                </c:pt>
                <c:pt idx="2974">
                  <c:v>39730</c:v>
                </c:pt>
                <c:pt idx="2975">
                  <c:v>39729</c:v>
                </c:pt>
                <c:pt idx="2976">
                  <c:v>39728</c:v>
                </c:pt>
                <c:pt idx="2977">
                  <c:v>39727</c:v>
                </c:pt>
                <c:pt idx="2978">
                  <c:v>39724</c:v>
                </c:pt>
                <c:pt idx="2979">
                  <c:v>39723</c:v>
                </c:pt>
                <c:pt idx="2980">
                  <c:v>39722</c:v>
                </c:pt>
                <c:pt idx="2981">
                  <c:v>39721</c:v>
                </c:pt>
                <c:pt idx="2982">
                  <c:v>39720</c:v>
                </c:pt>
                <c:pt idx="2983">
                  <c:v>39717</c:v>
                </c:pt>
                <c:pt idx="2984">
                  <c:v>39716</c:v>
                </c:pt>
                <c:pt idx="2985">
                  <c:v>39715</c:v>
                </c:pt>
                <c:pt idx="2986">
                  <c:v>39714</c:v>
                </c:pt>
                <c:pt idx="2987">
                  <c:v>39713</c:v>
                </c:pt>
                <c:pt idx="2988">
                  <c:v>39710</c:v>
                </c:pt>
                <c:pt idx="2989">
                  <c:v>39709</c:v>
                </c:pt>
                <c:pt idx="2990">
                  <c:v>39708</c:v>
                </c:pt>
                <c:pt idx="2991">
                  <c:v>39707</c:v>
                </c:pt>
                <c:pt idx="2992">
                  <c:v>39706</c:v>
                </c:pt>
                <c:pt idx="2993">
                  <c:v>39703</c:v>
                </c:pt>
                <c:pt idx="2994">
                  <c:v>39702</c:v>
                </c:pt>
                <c:pt idx="2995">
                  <c:v>39701</c:v>
                </c:pt>
                <c:pt idx="2996">
                  <c:v>39700</c:v>
                </c:pt>
                <c:pt idx="2997">
                  <c:v>39699</c:v>
                </c:pt>
                <c:pt idx="2998">
                  <c:v>39696</c:v>
                </c:pt>
                <c:pt idx="2999">
                  <c:v>39695</c:v>
                </c:pt>
                <c:pt idx="3000">
                  <c:v>39694</c:v>
                </c:pt>
                <c:pt idx="3001">
                  <c:v>39693</c:v>
                </c:pt>
                <c:pt idx="3002">
                  <c:v>39689</c:v>
                </c:pt>
                <c:pt idx="3003">
                  <c:v>39688</c:v>
                </c:pt>
                <c:pt idx="3004">
                  <c:v>39687</c:v>
                </c:pt>
                <c:pt idx="3005">
                  <c:v>39686</c:v>
                </c:pt>
                <c:pt idx="3006">
                  <c:v>39685</c:v>
                </c:pt>
                <c:pt idx="3007">
                  <c:v>39682</c:v>
                </c:pt>
                <c:pt idx="3008">
                  <c:v>39681</c:v>
                </c:pt>
                <c:pt idx="3009">
                  <c:v>39680</c:v>
                </c:pt>
                <c:pt idx="3010">
                  <c:v>39679</c:v>
                </c:pt>
                <c:pt idx="3011">
                  <c:v>39678</c:v>
                </c:pt>
                <c:pt idx="3012">
                  <c:v>39675</c:v>
                </c:pt>
                <c:pt idx="3013">
                  <c:v>39674</c:v>
                </c:pt>
                <c:pt idx="3014">
                  <c:v>39673</c:v>
                </c:pt>
                <c:pt idx="3015">
                  <c:v>39672</c:v>
                </c:pt>
                <c:pt idx="3016">
                  <c:v>39671</c:v>
                </c:pt>
                <c:pt idx="3017">
                  <c:v>39668</c:v>
                </c:pt>
                <c:pt idx="3018">
                  <c:v>39667</c:v>
                </c:pt>
                <c:pt idx="3019">
                  <c:v>39666</c:v>
                </c:pt>
                <c:pt idx="3020">
                  <c:v>39665</c:v>
                </c:pt>
                <c:pt idx="3021">
                  <c:v>39664</c:v>
                </c:pt>
                <c:pt idx="3022">
                  <c:v>39661</c:v>
                </c:pt>
                <c:pt idx="3023">
                  <c:v>39660</c:v>
                </c:pt>
                <c:pt idx="3024">
                  <c:v>39659</c:v>
                </c:pt>
                <c:pt idx="3025">
                  <c:v>39658</c:v>
                </c:pt>
                <c:pt idx="3026">
                  <c:v>39657</c:v>
                </c:pt>
                <c:pt idx="3027">
                  <c:v>39654</c:v>
                </c:pt>
                <c:pt idx="3028">
                  <c:v>39653</c:v>
                </c:pt>
                <c:pt idx="3029">
                  <c:v>39652</c:v>
                </c:pt>
                <c:pt idx="3030">
                  <c:v>39651</c:v>
                </c:pt>
                <c:pt idx="3031">
                  <c:v>39650</c:v>
                </c:pt>
                <c:pt idx="3032">
                  <c:v>39647</c:v>
                </c:pt>
                <c:pt idx="3033">
                  <c:v>39646</c:v>
                </c:pt>
                <c:pt idx="3034">
                  <c:v>39645</c:v>
                </c:pt>
                <c:pt idx="3035">
                  <c:v>39644</c:v>
                </c:pt>
                <c:pt idx="3036">
                  <c:v>39643</c:v>
                </c:pt>
                <c:pt idx="3037">
                  <c:v>39640</c:v>
                </c:pt>
                <c:pt idx="3038">
                  <c:v>39639</c:v>
                </c:pt>
                <c:pt idx="3039">
                  <c:v>39638</c:v>
                </c:pt>
                <c:pt idx="3040">
                  <c:v>39637</c:v>
                </c:pt>
                <c:pt idx="3041">
                  <c:v>39636</c:v>
                </c:pt>
                <c:pt idx="3042">
                  <c:v>39632</c:v>
                </c:pt>
                <c:pt idx="3043">
                  <c:v>39631</c:v>
                </c:pt>
                <c:pt idx="3044">
                  <c:v>39630</c:v>
                </c:pt>
                <c:pt idx="3045">
                  <c:v>39629</c:v>
                </c:pt>
                <c:pt idx="3046">
                  <c:v>39626</c:v>
                </c:pt>
                <c:pt idx="3047">
                  <c:v>39625</c:v>
                </c:pt>
                <c:pt idx="3048">
                  <c:v>39624</c:v>
                </c:pt>
                <c:pt idx="3049">
                  <c:v>39623</c:v>
                </c:pt>
                <c:pt idx="3050">
                  <c:v>39622</c:v>
                </c:pt>
                <c:pt idx="3051">
                  <c:v>39619</c:v>
                </c:pt>
                <c:pt idx="3052">
                  <c:v>39618</c:v>
                </c:pt>
                <c:pt idx="3053">
                  <c:v>39617</c:v>
                </c:pt>
                <c:pt idx="3054">
                  <c:v>39616</c:v>
                </c:pt>
                <c:pt idx="3055">
                  <c:v>39615</c:v>
                </c:pt>
                <c:pt idx="3056">
                  <c:v>39612</c:v>
                </c:pt>
                <c:pt idx="3057">
                  <c:v>39611</c:v>
                </c:pt>
                <c:pt idx="3058">
                  <c:v>39610</c:v>
                </c:pt>
                <c:pt idx="3059">
                  <c:v>39609</c:v>
                </c:pt>
                <c:pt idx="3060">
                  <c:v>39608</c:v>
                </c:pt>
                <c:pt idx="3061">
                  <c:v>39605</c:v>
                </c:pt>
                <c:pt idx="3062">
                  <c:v>39604</c:v>
                </c:pt>
                <c:pt idx="3063">
                  <c:v>39603</c:v>
                </c:pt>
                <c:pt idx="3064">
                  <c:v>39602</c:v>
                </c:pt>
                <c:pt idx="3065">
                  <c:v>39601</c:v>
                </c:pt>
                <c:pt idx="3066">
                  <c:v>39598</c:v>
                </c:pt>
                <c:pt idx="3067">
                  <c:v>39597</c:v>
                </c:pt>
                <c:pt idx="3068">
                  <c:v>39596</c:v>
                </c:pt>
                <c:pt idx="3069">
                  <c:v>39595</c:v>
                </c:pt>
                <c:pt idx="3070">
                  <c:v>39591</c:v>
                </c:pt>
                <c:pt idx="3071">
                  <c:v>39590</c:v>
                </c:pt>
                <c:pt idx="3072">
                  <c:v>39589</c:v>
                </c:pt>
                <c:pt idx="3073">
                  <c:v>39588</c:v>
                </c:pt>
                <c:pt idx="3074">
                  <c:v>39587</c:v>
                </c:pt>
                <c:pt idx="3075">
                  <c:v>39584</c:v>
                </c:pt>
                <c:pt idx="3076">
                  <c:v>39583</c:v>
                </c:pt>
                <c:pt idx="3077">
                  <c:v>39582</c:v>
                </c:pt>
                <c:pt idx="3078">
                  <c:v>39581</c:v>
                </c:pt>
                <c:pt idx="3079">
                  <c:v>39580</c:v>
                </c:pt>
                <c:pt idx="3080">
                  <c:v>39577</c:v>
                </c:pt>
                <c:pt idx="3081">
                  <c:v>39576</c:v>
                </c:pt>
                <c:pt idx="3082">
                  <c:v>39575</c:v>
                </c:pt>
                <c:pt idx="3083">
                  <c:v>39574</c:v>
                </c:pt>
                <c:pt idx="3084">
                  <c:v>39573</c:v>
                </c:pt>
                <c:pt idx="3085">
                  <c:v>39570</c:v>
                </c:pt>
                <c:pt idx="3086">
                  <c:v>39569</c:v>
                </c:pt>
                <c:pt idx="3087">
                  <c:v>39568</c:v>
                </c:pt>
                <c:pt idx="3088">
                  <c:v>39567</c:v>
                </c:pt>
                <c:pt idx="3089">
                  <c:v>39566</c:v>
                </c:pt>
                <c:pt idx="3090">
                  <c:v>39563</c:v>
                </c:pt>
                <c:pt idx="3091">
                  <c:v>39562</c:v>
                </c:pt>
                <c:pt idx="3092">
                  <c:v>39561</c:v>
                </c:pt>
                <c:pt idx="3093">
                  <c:v>39560</c:v>
                </c:pt>
                <c:pt idx="3094">
                  <c:v>39559</c:v>
                </c:pt>
                <c:pt idx="3095">
                  <c:v>39556</c:v>
                </c:pt>
                <c:pt idx="3096">
                  <c:v>39555</c:v>
                </c:pt>
                <c:pt idx="3097">
                  <c:v>39554</c:v>
                </c:pt>
                <c:pt idx="3098">
                  <c:v>39553</c:v>
                </c:pt>
                <c:pt idx="3099">
                  <c:v>39552</c:v>
                </c:pt>
                <c:pt idx="3100">
                  <c:v>39549</c:v>
                </c:pt>
                <c:pt idx="3101">
                  <c:v>39548</c:v>
                </c:pt>
                <c:pt idx="3102">
                  <c:v>39547</c:v>
                </c:pt>
                <c:pt idx="3103">
                  <c:v>39546</c:v>
                </c:pt>
                <c:pt idx="3104">
                  <c:v>39545</c:v>
                </c:pt>
                <c:pt idx="3105">
                  <c:v>39542</c:v>
                </c:pt>
                <c:pt idx="3106">
                  <c:v>39541</c:v>
                </c:pt>
                <c:pt idx="3107">
                  <c:v>39540</c:v>
                </c:pt>
                <c:pt idx="3108">
                  <c:v>39539</c:v>
                </c:pt>
                <c:pt idx="3109">
                  <c:v>39538</c:v>
                </c:pt>
                <c:pt idx="3110">
                  <c:v>39535</c:v>
                </c:pt>
                <c:pt idx="3111">
                  <c:v>39534</c:v>
                </c:pt>
                <c:pt idx="3112">
                  <c:v>39533</c:v>
                </c:pt>
                <c:pt idx="3113">
                  <c:v>39532</c:v>
                </c:pt>
                <c:pt idx="3114">
                  <c:v>39531</c:v>
                </c:pt>
                <c:pt idx="3115">
                  <c:v>39527</c:v>
                </c:pt>
                <c:pt idx="3116">
                  <c:v>39526</c:v>
                </c:pt>
                <c:pt idx="3117">
                  <c:v>39525</c:v>
                </c:pt>
                <c:pt idx="3118">
                  <c:v>39524</c:v>
                </c:pt>
                <c:pt idx="3119">
                  <c:v>39521</c:v>
                </c:pt>
                <c:pt idx="3120">
                  <c:v>39520</c:v>
                </c:pt>
                <c:pt idx="3121">
                  <c:v>39519</c:v>
                </c:pt>
                <c:pt idx="3122">
                  <c:v>39518</c:v>
                </c:pt>
                <c:pt idx="3123">
                  <c:v>39517</c:v>
                </c:pt>
                <c:pt idx="3124">
                  <c:v>39514</c:v>
                </c:pt>
                <c:pt idx="3125">
                  <c:v>39513</c:v>
                </c:pt>
                <c:pt idx="3126">
                  <c:v>39512</c:v>
                </c:pt>
                <c:pt idx="3127">
                  <c:v>39511</c:v>
                </c:pt>
                <c:pt idx="3128">
                  <c:v>39510</c:v>
                </c:pt>
                <c:pt idx="3129">
                  <c:v>39507</c:v>
                </c:pt>
                <c:pt idx="3130">
                  <c:v>39506</c:v>
                </c:pt>
                <c:pt idx="3131">
                  <c:v>39505</c:v>
                </c:pt>
                <c:pt idx="3132">
                  <c:v>39504</c:v>
                </c:pt>
                <c:pt idx="3133">
                  <c:v>39503</c:v>
                </c:pt>
                <c:pt idx="3134">
                  <c:v>39500</c:v>
                </c:pt>
                <c:pt idx="3135">
                  <c:v>39499</c:v>
                </c:pt>
                <c:pt idx="3136">
                  <c:v>39498</c:v>
                </c:pt>
                <c:pt idx="3137">
                  <c:v>39497</c:v>
                </c:pt>
                <c:pt idx="3138">
                  <c:v>39493</c:v>
                </c:pt>
                <c:pt idx="3139">
                  <c:v>39492</c:v>
                </c:pt>
                <c:pt idx="3140">
                  <c:v>39491</c:v>
                </c:pt>
                <c:pt idx="3141">
                  <c:v>39490</c:v>
                </c:pt>
                <c:pt idx="3142">
                  <c:v>39489</c:v>
                </c:pt>
                <c:pt idx="3143">
                  <c:v>39486</c:v>
                </c:pt>
                <c:pt idx="3144">
                  <c:v>39485</c:v>
                </c:pt>
                <c:pt idx="3145">
                  <c:v>39484</c:v>
                </c:pt>
                <c:pt idx="3146">
                  <c:v>39483</c:v>
                </c:pt>
                <c:pt idx="3147">
                  <c:v>39482</c:v>
                </c:pt>
                <c:pt idx="3148">
                  <c:v>39479</c:v>
                </c:pt>
                <c:pt idx="3149">
                  <c:v>39478</c:v>
                </c:pt>
                <c:pt idx="3150">
                  <c:v>39477</c:v>
                </c:pt>
                <c:pt idx="3151">
                  <c:v>39476</c:v>
                </c:pt>
                <c:pt idx="3152">
                  <c:v>39475</c:v>
                </c:pt>
                <c:pt idx="3153">
                  <c:v>39472</c:v>
                </c:pt>
                <c:pt idx="3154">
                  <c:v>39471</c:v>
                </c:pt>
                <c:pt idx="3155">
                  <c:v>39470</c:v>
                </c:pt>
                <c:pt idx="3156">
                  <c:v>39469</c:v>
                </c:pt>
                <c:pt idx="3157">
                  <c:v>39465</c:v>
                </c:pt>
                <c:pt idx="3158">
                  <c:v>39464</c:v>
                </c:pt>
                <c:pt idx="3159">
                  <c:v>39463</c:v>
                </c:pt>
                <c:pt idx="3160">
                  <c:v>39462</c:v>
                </c:pt>
                <c:pt idx="3161">
                  <c:v>39461</c:v>
                </c:pt>
                <c:pt idx="3162">
                  <c:v>39458</c:v>
                </c:pt>
                <c:pt idx="3163">
                  <c:v>39457</c:v>
                </c:pt>
                <c:pt idx="3164">
                  <c:v>39456</c:v>
                </c:pt>
                <c:pt idx="3165">
                  <c:v>39455</c:v>
                </c:pt>
                <c:pt idx="3166">
                  <c:v>39454</c:v>
                </c:pt>
                <c:pt idx="3167">
                  <c:v>39451</c:v>
                </c:pt>
                <c:pt idx="3168">
                  <c:v>39450</c:v>
                </c:pt>
                <c:pt idx="3169">
                  <c:v>39449</c:v>
                </c:pt>
                <c:pt idx="3170">
                  <c:v>39447</c:v>
                </c:pt>
                <c:pt idx="3171">
                  <c:v>39444</c:v>
                </c:pt>
                <c:pt idx="3172">
                  <c:v>39443</c:v>
                </c:pt>
                <c:pt idx="3173">
                  <c:v>39442</c:v>
                </c:pt>
                <c:pt idx="3174">
                  <c:v>39440</c:v>
                </c:pt>
                <c:pt idx="3175">
                  <c:v>39437</c:v>
                </c:pt>
                <c:pt idx="3176">
                  <c:v>39436</c:v>
                </c:pt>
                <c:pt idx="3177">
                  <c:v>39435</c:v>
                </c:pt>
                <c:pt idx="3178">
                  <c:v>39434</c:v>
                </c:pt>
                <c:pt idx="3179">
                  <c:v>39433</c:v>
                </c:pt>
                <c:pt idx="3180">
                  <c:v>39430</c:v>
                </c:pt>
                <c:pt idx="3181">
                  <c:v>39429</c:v>
                </c:pt>
                <c:pt idx="3182">
                  <c:v>39428</c:v>
                </c:pt>
                <c:pt idx="3183">
                  <c:v>39427</c:v>
                </c:pt>
                <c:pt idx="3184">
                  <c:v>39426</c:v>
                </c:pt>
                <c:pt idx="3185">
                  <c:v>39423</c:v>
                </c:pt>
                <c:pt idx="3186">
                  <c:v>39422</c:v>
                </c:pt>
                <c:pt idx="3187">
                  <c:v>39421</c:v>
                </c:pt>
                <c:pt idx="3188">
                  <c:v>39420</c:v>
                </c:pt>
                <c:pt idx="3189">
                  <c:v>39419</c:v>
                </c:pt>
                <c:pt idx="3190">
                  <c:v>39416</c:v>
                </c:pt>
                <c:pt idx="3191">
                  <c:v>39415</c:v>
                </c:pt>
                <c:pt idx="3192">
                  <c:v>39414</c:v>
                </c:pt>
                <c:pt idx="3193">
                  <c:v>39413</c:v>
                </c:pt>
                <c:pt idx="3194">
                  <c:v>39412</c:v>
                </c:pt>
                <c:pt idx="3195">
                  <c:v>39409</c:v>
                </c:pt>
                <c:pt idx="3196">
                  <c:v>39407</c:v>
                </c:pt>
                <c:pt idx="3197">
                  <c:v>39406</c:v>
                </c:pt>
                <c:pt idx="3198">
                  <c:v>39405</c:v>
                </c:pt>
                <c:pt idx="3199">
                  <c:v>39402</c:v>
                </c:pt>
                <c:pt idx="3200">
                  <c:v>39401</c:v>
                </c:pt>
                <c:pt idx="3201">
                  <c:v>39400</c:v>
                </c:pt>
                <c:pt idx="3202">
                  <c:v>39399</c:v>
                </c:pt>
                <c:pt idx="3203">
                  <c:v>39395</c:v>
                </c:pt>
                <c:pt idx="3204">
                  <c:v>39394</c:v>
                </c:pt>
                <c:pt idx="3205">
                  <c:v>39393</c:v>
                </c:pt>
                <c:pt idx="3206">
                  <c:v>39392</c:v>
                </c:pt>
                <c:pt idx="3207">
                  <c:v>39391</c:v>
                </c:pt>
                <c:pt idx="3208">
                  <c:v>39388</c:v>
                </c:pt>
                <c:pt idx="3209">
                  <c:v>39387</c:v>
                </c:pt>
                <c:pt idx="3210">
                  <c:v>39386</c:v>
                </c:pt>
                <c:pt idx="3211">
                  <c:v>39385</c:v>
                </c:pt>
                <c:pt idx="3212">
                  <c:v>39384</c:v>
                </c:pt>
                <c:pt idx="3213">
                  <c:v>39381</c:v>
                </c:pt>
                <c:pt idx="3214">
                  <c:v>39380</c:v>
                </c:pt>
                <c:pt idx="3215">
                  <c:v>39379</c:v>
                </c:pt>
                <c:pt idx="3216">
                  <c:v>39378</c:v>
                </c:pt>
                <c:pt idx="3217">
                  <c:v>39377</c:v>
                </c:pt>
                <c:pt idx="3218">
                  <c:v>39374</c:v>
                </c:pt>
                <c:pt idx="3219">
                  <c:v>39373</c:v>
                </c:pt>
                <c:pt idx="3220">
                  <c:v>39372</c:v>
                </c:pt>
                <c:pt idx="3221">
                  <c:v>39371</c:v>
                </c:pt>
                <c:pt idx="3222">
                  <c:v>39370</c:v>
                </c:pt>
                <c:pt idx="3223">
                  <c:v>39367</c:v>
                </c:pt>
                <c:pt idx="3224">
                  <c:v>39366</c:v>
                </c:pt>
                <c:pt idx="3225">
                  <c:v>39365</c:v>
                </c:pt>
                <c:pt idx="3226">
                  <c:v>39364</c:v>
                </c:pt>
                <c:pt idx="3227">
                  <c:v>39360</c:v>
                </c:pt>
                <c:pt idx="3228">
                  <c:v>39359</c:v>
                </c:pt>
                <c:pt idx="3229">
                  <c:v>39358</c:v>
                </c:pt>
                <c:pt idx="3230">
                  <c:v>39357</c:v>
                </c:pt>
                <c:pt idx="3231">
                  <c:v>39356</c:v>
                </c:pt>
                <c:pt idx="3232">
                  <c:v>39353</c:v>
                </c:pt>
                <c:pt idx="3233">
                  <c:v>39352</c:v>
                </c:pt>
                <c:pt idx="3234">
                  <c:v>39351</c:v>
                </c:pt>
                <c:pt idx="3235">
                  <c:v>39350</c:v>
                </c:pt>
                <c:pt idx="3236">
                  <c:v>39349</c:v>
                </c:pt>
                <c:pt idx="3237">
                  <c:v>39346</c:v>
                </c:pt>
                <c:pt idx="3238">
                  <c:v>39345</c:v>
                </c:pt>
                <c:pt idx="3239">
                  <c:v>39344</c:v>
                </c:pt>
                <c:pt idx="3240">
                  <c:v>39343</c:v>
                </c:pt>
                <c:pt idx="3241">
                  <c:v>39342</c:v>
                </c:pt>
                <c:pt idx="3242">
                  <c:v>39339</c:v>
                </c:pt>
                <c:pt idx="3243">
                  <c:v>39338</c:v>
                </c:pt>
                <c:pt idx="3244">
                  <c:v>39337</c:v>
                </c:pt>
                <c:pt idx="3245">
                  <c:v>39336</c:v>
                </c:pt>
                <c:pt idx="3246">
                  <c:v>39335</c:v>
                </c:pt>
                <c:pt idx="3247">
                  <c:v>39332</c:v>
                </c:pt>
                <c:pt idx="3248">
                  <c:v>39331</c:v>
                </c:pt>
                <c:pt idx="3249">
                  <c:v>39330</c:v>
                </c:pt>
                <c:pt idx="3250">
                  <c:v>39329</c:v>
                </c:pt>
                <c:pt idx="3251">
                  <c:v>39325</c:v>
                </c:pt>
                <c:pt idx="3252">
                  <c:v>39324</c:v>
                </c:pt>
                <c:pt idx="3253">
                  <c:v>39323</c:v>
                </c:pt>
                <c:pt idx="3254">
                  <c:v>39322</c:v>
                </c:pt>
                <c:pt idx="3255">
                  <c:v>39321</c:v>
                </c:pt>
                <c:pt idx="3256">
                  <c:v>39318</c:v>
                </c:pt>
                <c:pt idx="3257">
                  <c:v>39317</c:v>
                </c:pt>
                <c:pt idx="3258">
                  <c:v>39316</c:v>
                </c:pt>
                <c:pt idx="3259">
                  <c:v>39315</c:v>
                </c:pt>
                <c:pt idx="3260">
                  <c:v>39314</c:v>
                </c:pt>
                <c:pt idx="3261">
                  <c:v>39311</c:v>
                </c:pt>
                <c:pt idx="3262">
                  <c:v>39310</c:v>
                </c:pt>
                <c:pt idx="3263">
                  <c:v>39309</c:v>
                </c:pt>
                <c:pt idx="3264">
                  <c:v>39308</c:v>
                </c:pt>
                <c:pt idx="3265">
                  <c:v>39307</c:v>
                </c:pt>
                <c:pt idx="3266">
                  <c:v>39304</c:v>
                </c:pt>
                <c:pt idx="3267">
                  <c:v>39303</c:v>
                </c:pt>
                <c:pt idx="3268">
                  <c:v>39302</c:v>
                </c:pt>
                <c:pt idx="3269">
                  <c:v>39301</c:v>
                </c:pt>
                <c:pt idx="3270">
                  <c:v>39300</c:v>
                </c:pt>
                <c:pt idx="3271">
                  <c:v>39297</c:v>
                </c:pt>
                <c:pt idx="3272">
                  <c:v>39296</c:v>
                </c:pt>
                <c:pt idx="3273">
                  <c:v>39295</c:v>
                </c:pt>
                <c:pt idx="3274">
                  <c:v>39294</c:v>
                </c:pt>
                <c:pt idx="3275">
                  <c:v>39293</c:v>
                </c:pt>
                <c:pt idx="3276">
                  <c:v>39290</c:v>
                </c:pt>
                <c:pt idx="3277">
                  <c:v>39289</c:v>
                </c:pt>
                <c:pt idx="3278">
                  <c:v>39288</c:v>
                </c:pt>
                <c:pt idx="3279">
                  <c:v>39287</c:v>
                </c:pt>
                <c:pt idx="3280">
                  <c:v>39286</c:v>
                </c:pt>
                <c:pt idx="3281">
                  <c:v>39283</c:v>
                </c:pt>
                <c:pt idx="3282">
                  <c:v>39282</c:v>
                </c:pt>
                <c:pt idx="3283">
                  <c:v>39281</c:v>
                </c:pt>
                <c:pt idx="3284">
                  <c:v>39280</c:v>
                </c:pt>
                <c:pt idx="3285">
                  <c:v>39279</c:v>
                </c:pt>
                <c:pt idx="3286">
                  <c:v>39276</c:v>
                </c:pt>
                <c:pt idx="3287">
                  <c:v>39275</c:v>
                </c:pt>
                <c:pt idx="3288">
                  <c:v>39274</c:v>
                </c:pt>
                <c:pt idx="3289">
                  <c:v>39273</c:v>
                </c:pt>
                <c:pt idx="3290">
                  <c:v>39272</c:v>
                </c:pt>
                <c:pt idx="3291">
                  <c:v>39269</c:v>
                </c:pt>
                <c:pt idx="3292">
                  <c:v>39268</c:v>
                </c:pt>
                <c:pt idx="3293">
                  <c:v>39266</c:v>
                </c:pt>
                <c:pt idx="3294">
                  <c:v>39265</c:v>
                </c:pt>
                <c:pt idx="3295">
                  <c:v>39262</c:v>
                </c:pt>
                <c:pt idx="3296">
                  <c:v>39261</c:v>
                </c:pt>
                <c:pt idx="3297">
                  <c:v>39260</c:v>
                </c:pt>
                <c:pt idx="3298">
                  <c:v>39259</c:v>
                </c:pt>
                <c:pt idx="3299">
                  <c:v>39258</c:v>
                </c:pt>
                <c:pt idx="3300">
                  <c:v>39255</c:v>
                </c:pt>
                <c:pt idx="3301">
                  <c:v>39254</c:v>
                </c:pt>
                <c:pt idx="3302">
                  <c:v>39253</c:v>
                </c:pt>
                <c:pt idx="3303">
                  <c:v>39252</c:v>
                </c:pt>
                <c:pt idx="3304">
                  <c:v>39251</c:v>
                </c:pt>
                <c:pt idx="3305">
                  <c:v>39248</c:v>
                </c:pt>
                <c:pt idx="3306">
                  <c:v>39247</c:v>
                </c:pt>
                <c:pt idx="3307">
                  <c:v>39246</c:v>
                </c:pt>
                <c:pt idx="3308">
                  <c:v>39245</c:v>
                </c:pt>
                <c:pt idx="3309">
                  <c:v>39244</c:v>
                </c:pt>
                <c:pt idx="3310">
                  <c:v>39241</c:v>
                </c:pt>
                <c:pt idx="3311">
                  <c:v>39240</c:v>
                </c:pt>
                <c:pt idx="3312">
                  <c:v>39239</c:v>
                </c:pt>
                <c:pt idx="3313">
                  <c:v>39238</c:v>
                </c:pt>
                <c:pt idx="3314">
                  <c:v>39237</c:v>
                </c:pt>
                <c:pt idx="3315">
                  <c:v>39234</c:v>
                </c:pt>
                <c:pt idx="3316">
                  <c:v>39233</c:v>
                </c:pt>
                <c:pt idx="3317">
                  <c:v>39232</c:v>
                </c:pt>
                <c:pt idx="3318">
                  <c:v>39231</c:v>
                </c:pt>
                <c:pt idx="3319">
                  <c:v>39227</c:v>
                </c:pt>
                <c:pt idx="3320">
                  <c:v>39226</c:v>
                </c:pt>
                <c:pt idx="3321">
                  <c:v>39225</c:v>
                </c:pt>
                <c:pt idx="3322">
                  <c:v>39224</c:v>
                </c:pt>
                <c:pt idx="3323">
                  <c:v>39223</c:v>
                </c:pt>
                <c:pt idx="3324">
                  <c:v>39220</c:v>
                </c:pt>
                <c:pt idx="3325">
                  <c:v>39219</c:v>
                </c:pt>
                <c:pt idx="3326">
                  <c:v>39218</c:v>
                </c:pt>
                <c:pt idx="3327">
                  <c:v>39217</c:v>
                </c:pt>
                <c:pt idx="3328">
                  <c:v>39216</c:v>
                </c:pt>
                <c:pt idx="3329">
                  <c:v>39213</c:v>
                </c:pt>
                <c:pt idx="3330">
                  <c:v>39212</c:v>
                </c:pt>
                <c:pt idx="3331">
                  <c:v>39211</c:v>
                </c:pt>
                <c:pt idx="3332">
                  <c:v>39210</c:v>
                </c:pt>
                <c:pt idx="3333">
                  <c:v>39209</c:v>
                </c:pt>
                <c:pt idx="3334">
                  <c:v>39206</c:v>
                </c:pt>
                <c:pt idx="3335">
                  <c:v>39205</c:v>
                </c:pt>
                <c:pt idx="3336">
                  <c:v>39204</c:v>
                </c:pt>
                <c:pt idx="3337">
                  <c:v>39203</c:v>
                </c:pt>
                <c:pt idx="3338">
                  <c:v>39202</c:v>
                </c:pt>
                <c:pt idx="3339">
                  <c:v>39199</c:v>
                </c:pt>
                <c:pt idx="3340">
                  <c:v>39198</c:v>
                </c:pt>
                <c:pt idx="3341">
                  <c:v>39197</c:v>
                </c:pt>
                <c:pt idx="3342">
                  <c:v>39196</c:v>
                </c:pt>
                <c:pt idx="3343">
                  <c:v>39195</c:v>
                </c:pt>
                <c:pt idx="3344">
                  <c:v>39192</c:v>
                </c:pt>
                <c:pt idx="3345">
                  <c:v>39191</c:v>
                </c:pt>
                <c:pt idx="3346">
                  <c:v>39190</c:v>
                </c:pt>
                <c:pt idx="3347">
                  <c:v>39189</c:v>
                </c:pt>
                <c:pt idx="3348">
                  <c:v>39188</c:v>
                </c:pt>
                <c:pt idx="3349">
                  <c:v>39185</c:v>
                </c:pt>
                <c:pt idx="3350">
                  <c:v>39184</c:v>
                </c:pt>
                <c:pt idx="3351">
                  <c:v>39183</c:v>
                </c:pt>
                <c:pt idx="3352">
                  <c:v>39182</c:v>
                </c:pt>
                <c:pt idx="3353">
                  <c:v>39181</c:v>
                </c:pt>
                <c:pt idx="3354">
                  <c:v>39178</c:v>
                </c:pt>
                <c:pt idx="3355">
                  <c:v>39177</c:v>
                </c:pt>
                <c:pt idx="3356">
                  <c:v>39176</c:v>
                </c:pt>
                <c:pt idx="3357">
                  <c:v>39175</c:v>
                </c:pt>
                <c:pt idx="3358">
                  <c:v>39174</c:v>
                </c:pt>
                <c:pt idx="3359">
                  <c:v>39171</c:v>
                </c:pt>
                <c:pt idx="3360">
                  <c:v>39170</c:v>
                </c:pt>
                <c:pt idx="3361">
                  <c:v>39169</c:v>
                </c:pt>
                <c:pt idx="3362">
                  <c:v>39168</c:v>
                </c:pt>
                <c:pt idx="3363">
                  <c:v>39167</c:v>
                </c:pt>
                <c:pt idx="3364">
                  <c:v>39164</c:v>
                </c:pt>
                <c:pt idx="3365">
                  <c:v>39163</c:v>
                </c:pt>
                <c:pt idx="3366">
                  <c:v>39162</c:v>
                </c:pt>
                <c:pt idx="3367">
                  <c:v>39161</c:v>
                </c:pt>
                <c:pt idx="3368">
                  <c:v>39160</c:v>
                </c:pt>
                <c:pt idx="3369">
                  <c:v>39157</c:v>
                </c:pt>
                <c:pt idx="3370">
                  <c:v>39156</c:v>
                </c:pt>
                <c:pt idx="3371">
                  <c:v>39155</c:v>
                </c:pt>
                <c:pt idx="3372">
                  <c:v>39154</c:v>
                </c:pt>
                <c:pt idx="3373">
                  <c:v>39153</c:v>
                </c:pt>
                <c:pt idx="3374">
                  <c:v>39150</c:v>
                </c:pt>
                <c:pt idx="3375">
                  <c:v>39149</c:v>
                </c:pt>
                <c:pt idx="3376">
                  <c:v>39148</c:v>
                </c:pt>
                <c:pt idx="3377">
                  <c:v>39147</c:v>
                </c:pt>
                <c:pt idx="3378">
                  <c:v>39146</c:v>
                </c:pt>
                <c:pt idx="3379">
                  <c:v>39143</c:v>
                </c:pt>
                <c:pt idx="3380">
                  <c:v>39142</c:v>
                </c:pt>
                <c:pt idx="3381">
                  <c:v>39141</c:v>
                </c:pt>
                <c:pt idx="3382">
                  <c:v>39140</c:v>
                </c:pt>
                <c:pt idx="3383">
                  <c:v>39139</c:v>
                </c:pt>
                <c:pt idx="3384">
                  <c:v>39136</c:v>
                </c:pt>
                <c:pt idx="3385">
                  <c:v>39135</c:v>
                </c:pt>
                <c:pt idx="3386">
                  <c:v>39134</c:v>
                </c:pt>
                <c:pt idx="3387">
                  <c:v>39133</c:v>
                </c:pt>
                <c:pt idx="3388">
                  <c:v>39129</c:v>
                </c:pt>
                <c:pt idx="3389">
                  <c:v>39128</c:v>
                </c:pt>
                <c:pt idx="3390">
                  <c:v>39127</c:v>
                </c:pt>
                <c:pt idx="3391">
                  <c:v>39126</c:v>
                </c:pt>
                <c:pt idx="3392">
                  <c:v>39125</c:v>
                </c:pt>
                <c:pt idx="3393">
                  <c:v>39122</c:v>
                </c:pt>
                <c:pt idx="3394">
                  <c:v>39121</c:v>
                </c:pt>
                <c:pt idx="3395">
                  <c:v>39120</c:v>
                </c:pt>
                <c:pt idx="3396">
                  <c:v>39119</c:v>
                </c:pt>
                <c:pt idx="3397">
                  <c:v>39118</c:v>
                </c:pt>
                <c:pt idx="3398">
                  <c:v>39115</c:v>
                </c:pt>
                <c:pt idx="3399">
                  <c:v>39114</c:v>
                </c:pt>
                <c:pt idx="3400">
                  <c:v>39113</c:v>
                </c:pt>
                <c:pt idx="3401">
                  <c:v>39112</c:v>
                </c:pt>
                <c:pt idx="3402">
                  <c:v>39111</c:v>
                </c:pt>
                <c:pt idx="3403">
                  <c:v>39108</c:v>
                </c:pt>
                <c:pt idx="3404">
                  <c:v>39107</c:v>
                </c:pt>
                <c:pt idx="3405">
                  <c:v>39106</c:v>
                </c:pt>
                <c:pt idx="3406">
                  <c:v>39105</c:v>
                </c:pt>
                <c:pt idx="3407">
                  <c:v>39104</c:v>
                </c:pt>
                <c:pt idx="3408">
                  <c:v>39101</c:v>
                </c:pt>
                <c:pt idx="3409">
                  <c:v>39100</c:v>
                </c:pt>
                <c:pt idx="3410">
                  <c:v>39099</c:v>
                </c:pt>
                <c:pt idx="3411">
                  <c:v>39098</c:v>
                </c:pt>
                <c:pt idx="3412">
                  <c:v>39094</c:v>
                </c:pt>
                <c:pt idx="3413">
                  <c:v>39093</c:v>
                </c:pt>
                <c:pt idx="3414">
                  <c:v>39092</c:v>
                </c:pt>
                <c:pt idx="3415">
                  <c:v>39091</c:v>
                </c:pt>
                <c:pt idx="3416">
                  <c:v>39090</c:v>
                </c:pt>
                <c:pt idx="3417">
                  <c:v>39087</c:v>
                </c:pt>
                <c:pt idx="3418">
                  <c:v>39086</c:v>
                </c:pt>
                <c:pt idx="3419">
                  <c:v>39085</c:v>
                </c:pt>
                <c:pt idx="3420">
                  <c:v>39084</c:v>
                </c:pt>
              </c:numCache>
            </c:numRef>
          </c:cat>
          <c:val>
            <c:numRef>
              <c:f>'Chart 1 30yrT vs. VIX'!$C$3:$C$3423</c:f>
              <c:numCache>
                <c:formatCode>0.00%</c:formatCode>
                <c:ptCount val="3421"/>
                <c:pt idx="0">
                  <c:v>1.49E-2</c:v>
                </c:pt>
                <c:pt idx="1">
                  <c:v>1.52E-2</c:v>
                </c:pt>
                <c:pt idx="2">
                  <c:v>1.4999999999999999E-2</c:v>
                </c:pt>
                <c:pt idx="3">
                  <c:v>1.41E-2</c:v>
                </c:pt>
                <c:pt idx="4">
                  <c:v>1.3899999999999999E-2</c:v>
                </c:pt>
                <c:pt idx="5">
                  <c:v>1.3500000000000002E-2</c:v>
                </c:pt>
                <c:pt idx="6">
                  <c:v>1.3500000000000002E-2</c:v>
                </c:pt>
                <c:pt idx="7">
                  <c:v>1.38E-2</c:v>
                </c:pt>
                <c:pt idx="8">
                  <c:v>1.4199999999999999E-2</c:v>
                </c:pt>
                <c:pt idx="9">
                  <c:v>1.3999999999999999E-2</c:v>
                </c:pt>
                <c:pt idx="10">
                  <c:v>1.43E-2</c:v>
                </c:pt>
                <c:pt idx="11">
                  <c:v>1.4499999999999999E-2</c:v>
                </c:pt>
                <c:pt idx="12">
                  <c:v>1.4199999999999999E-2</c:v>
                </c:pt>
                <c:pt idx="13">
                  <c:v>1.37E-2</c:v>
                </c:pt>
                <c:pt idx="14">
                  <c:v>1.32E-2</c:v>
                </c:pt>
                <c:pt idx="15">
                  <c:v>1.2500000000000001E-2</c:v>
                </c:pt>
                <c:pt idx="16">
                  <c:v>1.23E-2</c:v>
                </c:pt>
                <c:pt idx="17">
                  <c:v>1.2E-2</c:v>
                </c:pt>
                <c:pt idx="18">
                  <c:v>1.2199999999999999E-2</c:v>
                </c:pt>
                <c:pt idx="19">
                  <c:v>1.1899999999999999E-2</c:v>
                </c:pt>
                <c:pt idx="20">
                  <c:v>1.23E-2</c:v>
                </c:pt>
                <c:pt idx="21">
                  <c:v>1.2E-2</c:v>
                </c:pt>
                <c:pt idx="22">
                  <c:v>1.2E-2</c:v>
                </c:pt>
                <c:pt idx="23">
                  <c:v>1.24E-2</c:v>
                </c:pt>
                <c:pt idx="24">
                  <c:v>1.2199999999999999E-2</c:v>
                </c:pt>
                <c:pt idx="25">
                  <c:v>1.2500000000000001E-2</c:v>
                </c:pt>
                <c:pt idx="26">
                  <c:v>1.23E-2</c:v>
                </c:pt>
                <c:pt idx="27">
                  <c:v>1.24E-2</c:v>
                </c:pt>
                <c:pt idx="28">
                  <c:v>1.29E-2</c:v>
                </c:pt>
                <c:pt idx="29">
                  <c:v>1.3100000000000001E-2</c:v>
                </c:pt>
                <c:pt idx="30">
                  <c:v>1.32E-2</c:v>
                </c:pt>
                <c:pt idx="31">
                  <c:v>1.3300000000000001E-2</c:v>
                </c:pt>
                <c:pt idx="32">
                  <c:v>1.3100000000000001E-2</c:v>
                </c:pt>
                <c:pt idx="33">
                  <c:v>1.3300000000000001E-2</c:v>
                </c:pt>
                <c:pt idx="34">
                  <c:v>1.3000000000000001E-2</c:v>
                </c:pt>
                <c:pt idx="35">
                  <c:v>1.3300000000000001E-2</c:v>
                </c:pt>
                <c:pt idx="36">
                  <c:v>1.3300000000000001E-2</c:v>
                </c:pt>
                <c:pt idx="37">
                  <c:v>1.32E-2</c:v>
                </c:pt>
                <c:pt idx="38">
                  <c:v>1.3899999999999999E-2</c:v>
                </c:pt>
                <c:pt idx="39">
                  <c:v>1.38E-2</c:v>
                </c:pt>
                <c:pt idx="40">
                  <c:v>1.4499999999999999E-2</c:v>
                </c:pt>
                <c:pt idx="41">
                  <c:v>1.43E-2</c:v>
                </c:pt>
                <c:pt idx="42">
                  <c:v>1.43E-2</c:v>
                </c:pt>
                <c:pt idx="43">
                  <c:v>1.41E-2</c:v>
                </c:pt>
                <c:pt idx="44">
                  <c:v>1.3899999999999999E-2</c:v>
                </c:pt>
                <c:pt idx="45">
                  <c:v>1.37E-2</c:v>
                </c:pt>
                <c:pt idx="46">
                  <c:v>1.43E-2</c:v>
                </c:pt>
                <c:pt idx="47">
                  <c:v>1.44E-2</c:v>
                </c:pt>
                <c:pt idx="48">
                  <c:v>1.49E-2</c:v>
                </c:pt>
                <c:pt idx="49">
                  <c:v>1.46E-2</c:v>
                </c:pt>
                <c:pt idx="50">
                  <c:v>1.47E-2</c:v>
                </c:pt>
                <c:pt idx="51">
                  <c:v>1.47E-2</c:v>
                </c:pt>
                <c:pt idx="52">
                  <c:v>1.52E-2</c:v>
                </c:pt>
                <c:pt idx="53">
                  <c:v>1.54E-2</c:v>
                </c:pt>
                <c:pt idx="54">
                  <c:v>1.4499999999999999E-2</c:v>
                </c:pt>
                <c:pt idx="55">
                  <c:v>1.4499999999999999E-2</c:v>
                </c:pt>
                <c:pt idx="56">
                  <c:v>1.41E-2</c:v>
                </c:pt>
                <c:pt idx="57">
                  <c:v>1.5300000000000001E-2</c:v>
                </c:pt>
                <c:pt idx="58">
                  <c:v>1.5900000000000001E-2</c:v>
                </c:pt>
                <c:pt idx="59">
                  <c:v>1.6500000000000001E-2</c:v>
                </c:pt>
                <c:pt idx="60">
                  <c:v>1.6799999999999999E-2</c:v>
                </c:pt>
                <c:pt idx="61">
                  <c:v>1.61E-2</c:v>
                </c:pt>
                <c:pt idx="62">
                  <c:v>1.5600000000000001E-2</c:v>
                </c:pt>
                <c:pt idx="63">
                  <c:v>1.4800000000000001E-2</c:v>
                </c:pt>
                <c:pt idx="64">
                  <c:v>1.46E-2</c:v>
                </c:pt>
                <c:pt idx="65">
                  <c:v>1.41E-2</c:v>
                </c:pt>
                <c:pt idx="66">
                  <c:v>1.47E-2</c:v>
                </c:pt>
                <c:pt idx="67">
                  <c:v>1.44E-2</c:v>
                </c:pt>
                <c:pt idx="68">
                  <c:v>1.43E-2</c:v>
                </c:pt>
                <c:pt idx="69">
                  <c:v>1.37E-2</c:v>
                </c:pt>
                <c:pt idx="70">
                  <c:v>1.3999999999999999E-2</c:v>
                </c:pt>
                <c:pt idx="71">
                  <c:v>1.3999999999999999E-2</c:v>
                </c:pt>
                <c:pt idx="72">
                  <c:v>1.43E-2</c:v>
                </c:pt>
                <c:pt idx="73">
                  <c:v>1.44E-2</c:v>
                </c:pt>
                <c:pt idx="74">
                  <c:v>1.32E-2</c:v>
                </c:pt>
                <c:pt idx="75">
                  <c:v>1.3000000000000001E-2</c:v>
                </c:pt>
                <c:pt idx="76">
                  <c:v>1.3500000000000002E-2</c:v>
                </c:pt>
                <c:pt idx="77">
                  <c:v>1.38E-2</c:v>
                </c:pt>
                <c:pt idx="78">
                  <c:v>1.43E-2</c:v>
                </c:pt>
                <c:pt idx="79">
                  <c:v>1.3899999999999999E-2</c:v>
                </c:pt>
                <c:pt idx="80">
                  <c:v>1.3100000000000001E-2</c:v>
                </c:pt>
                <c:pt idx="81">
                  <c:v>1.41E-2</c:v>
                </c:pt>
                <c:pt idx="82">
                  <c:v>1.32E-2</c:v>
                </c:pt>
                <c:pt idx="83">
                  <c:v>1.29E-2</c:v>
                </c:pt>
                <c:pt idx="84">
                  <c:v>1.2699999999999999E-2</c:v>
                </c:pt>
                <c:pt idx="85">
                  <c:v>1.2800000000000001E-2</c:v>
                </c:pt>
                <c:pt idx="86">
                  <c:v>1.24E-2</c:v>
                </c:pt>
                <c:pt idx="87">
                  <c:v>1.2E-2</c:v>
                </c:pt>
                <c:pt idx="88">
                  <c:v>1.2500000000000001E-2</c:v>
                </c:pt>
                <c:pt idx="89">
                  <c:v>1.1699999999999999E-2</c:v>
                </c:pt>
                <c:pt idx="90">
                  <c:v>1.18E-2</c:v>
                </c:pt>
                <c:pt idx="91">
                  <c:v>1.2199999999999999E-2</c:v>
                </c:pt>
                <c:pt idx="92">
                  <c:v>1.1699999999999999E-2</c:v>
                </c:pt>
                <c:pt idx="93">
                  <c:v>1.23E-2</c:v>
                </c:pt>
                <c:pt idx="94">
                  <c:v>1.2699999999999999E-2</c:v>
                </c:pt>
                <c:pt idx="95">
                  <c:v>1.21E-2</c:v>
                </c:pt>
                <c:pt idx="96">
                  <c:v>1.2699999999999999E-2</c:v>
                </c:pt>
                <c:pt idx="97">
                  <c:v>1.41E-2</c:v>
                </c:pt>
                <c:pt idx="98">
                  <c:v>1.3899999999999999E-2</c:v>
                </c:pt>
                <c:pt idx="99">
                  <c:v>1.3500000000000002E-2</c:v>
                </c:pt>
                <c:pt idx="100">
                  <c:v>1.37E-2</c:v>
                </c:pt>
                <c:pt idx="101">
                  <c:v>1.32E-2</c:v>
                </c:pt>
                <c:pt idx="102">
                  <c:v>1.2699999999999999E-2</c:v>
                </c:pt>
                <c:pt idx="103">
                  <c:v>1.24E-2</c:v>
                </c:pt>
                <c:pt idx="104">
                  <c:v>1.26E-2</c:v>
                </c:pt>
                <c:pt idx="105">
                  <c:v>1.2699999999999999E-2</c:v>
                </c:pt>
                <c:pt idx="106">
                  <c:v>1.3500000000000002E-2</c:v>
                </c:pt>
                <c:pt idx="107">
                  <c:v>1.3100000000000001E-2</c:v>
                </c:pt>
                <c:pt idx="108">
                  <c:v>1.29E-2</c:v>
                </c:pt>
                <c:pt idx="109">
                  <c:v>1.4199999999999999E-2</c:v>
                </c:pt>
                <c:pt idx="110">
                  <c:v>1.4499999999999999E-2</c:v>
                </c:pt>
                <c:pt idx="111">
                  <c:v>1.3899999999999999E-2</c:v>
                </c:pt>
                <c:pt idx="112">
                  <c:v>1.3300000000000001E-2</c:v>
                </c:pt>
                <c:pt idx="113">
                  <c:v>1.55E-2</c:v>
                </c:pt>
                <c:pt idx="114">
                  <c:v>1.78E-2</c:v>
                </c:pt>
                <c:pt idx="115">
                  <c:v>1.77E-2</c:v>
                </c:pt>
                <c:pt idx="116">
                  <c:v>1.6299999999999999E-2</c:v>
                </c:pt>
                <c:pt idx="117">
                  <c:v>1.34E-2</c:v>
                </c:pt>
                <c:pt idx="118">
                  <c:v>1.5600000000000001E-2</c:v>
                </c:pt>
                <c:pt idx="119">
                  <c:v>1.49E-2</c:v>
                </c:pt>
                <c:pt idx="120">
                  <c:v>1.3000000000000001E-2</c:v>
                </c:pt>
                <c:pt idx="121">
                  <c:v>1.2800000000000001E-2</c:v>
                </c:pt>
                <c:pt idx="122">
                  <c:v>9.8999999999999991E-3</c:v>
                </c:pt>
                <c:pt idx="123">
                  <c:v>1.2500000000000001E-2</c:v>
                </c:pt>
                <c:pt idx="124">
                  <c:v>1.5600000000000001E-2</c:v>
                </c:pt>
                <c:pt idx="125">
                  <c:v>1.67E-2</c:v>
                </c:pt>
                <c:pt idx="126">
                  <c:v>1.6399999999999998E-2</c:v>
                </c:pt>
                <c:pt idx="127">
                  <c:v>1.66E-2</c:v>
                </c:pt>
                <c:pt idx="128">
                  <c:v>1.6500000000000001E-2</c:v>
                </c:pt>
                <c:pt idx="129">
                  <c:v>1.7899999999999999E-2</c:v>
                </c:pt>
                <c:pt idx="130">
                  <c:v>1.8100000000000002E-2</c:v>
                </c:pt>
                <c:pt idx="131">
                  <c:v>1.8000000000000002E-2</c:v>
                </c:pt>
                <c:pt idx="132">
                  <c:v>1.84E-2</c:v>
                </c:pt>
                <c:pt idx="133">
                  <c:v>1.9E-2</c:v>
                </c:pt>
                <c:pt idx="134">
                  <c:v>1.9699999999999999E-2</c:v>
                </c:pt>
                <c:pt idx="135">
                  <c:v>2.0099999999999996E-2</c:v>
                </c:pt>
                <c:pt idx="136">
                  <c:v>0.02</c:v>
                </c:pt>
                <c:pt idx="137">
                  <c:v>2.0400000000000001E-2</c:v>
                </c:pt>
                <c:pt idx="138">
                  <c:v>2.07E-2</c:v>
                </c:pt>
                <c:pt idx="139">
                  <c:v>2.0899999999999998E-2</c:v>
                </c:pt>
                <c:pt idx="140">
                  <c:v>2.0499999999999997E-2</c:v>
                </c:pt>
                <c:pt idx="141">
                  <c:v>2.0299999999999999E-2</c:v>
                </c:pt>
                <c:pt idx="142">
                  <c:v>2.0499999999999997E-2</c:v>
                </c:pt>
                <c:pt idx="143">
                  <c:v>2.1099999999999997E-2</c:v>
                </c:pt>
                <c:pt idx="144">
                  <c:v>2.1400000000000002E-2</c:v>
                </c:pt>
                <c:pt idx="145">
                  <c:v>2.0799999999999999E-2</c:v>
                </c:pt>
                <c:pt idx="146">
                  <c:v>2.0099999999999996E-2</c:v>
                </c:pt>
                <c:pt idx="147">
                  <c:v>1.9900000000000001E-2</c:v>
                </c:pt>
                <c:pt idx="148">
                  <c:v>2.0400000000000001E-2</c:v>
                </c:pt>
                <c:pt idx="149">
                  <c:v>2.0499999999999997E-2</c:v>
                </c:pt>
                <c:pt idx="150">
                  <c:v>2.1000000000000001E-2</c:v>
                </c:pt>
                <c:pt idx="151">
                  <c:v>2.0499999999999997E-2</c:v>
                </c:pt>
                <c:pt idx="152">
                  <c:v>2.1400000000000002E-2</c:v>
                </c:pt>
                <c:pt idx="153">
                  <c:v>2.18E-2</c:v>
                </c:pt>
                <c:pt idx="154">
                  <c:v>2.2200000000000001E-2</c:v>
                </c:pt>
                <c:pt idx="155">
                  <c:v>2.23E-2</c:v>
                </c:pt>
                <c:pt idx="156">
                  <c:v>2.29E-2</c:v>
                </c:pt>
                <c:pt idx="157">
                  <c:v>2.2599999999999999E-2</c:v>
                </c:pt>
                <c:pt idx="158">
                  <c:v>2.23E-2</c:v>
                </c:pt>
                <c:pt idx="159">
                  <c:v>2.2700000000000001E-2</c:v>
                </c:pt>
                <c:pt idx="160">
                  <c:v>2.3E-2</c:v>
                </c:pt>
                <c:pt idx="161">
                  <c:v>2.2799999999999997E-2</c:v>
                </c:pt>
                <c:pt idx="162">
                  <c:v>2.3799999999999998E-2</c:v>
                </c:pt>
                <c:pt idx="163">
                  <c:v>2.35E-2</c:v>
                </c:pt>
                <c:pt idx="164">
                  <c:v>2.3099999999999999E-2</c:v>
                </c:pt>
                <c:pt idx="165">
                  <c:v>2.2799999999999997E-2</c:v>
                </c:pt>
                <c:pt idx="166">
                  <c:v>2.2599999999999999E-2</c:v>
                </c:pt>
                <c:pt idx="167">
                  <c:v>2.3300000000000001E-2</c:v>
                </c:pt>
                <c:pt idx="168">
                  <c:v>2.3900000000000001E-2</c:v>
                </c:pt>
                <c:pt idx="169">
                  <c:v>2.3399999999999997E-2</c:v>
                </c:pt>
                <c:pt idx="170">
                  <c:v>2.3199999999999998E-2</c:v>
                </c:pt>
                <c:pt idx="171">
                  <c:v>2.3300000000000001E-2</c:v>
                </c:pt>
                <c:pt idx="172">
                  <c:v>2.3300000000000001E-2</c:v>
                </c:pt>
                <c:pt idx="173">
                  <c:v>2.35E-2</c:v>
                </c:pt>
                <c:pt idx="174">
                  <c:v>2.3399999999999997E-2</c:v>
                </c:pt>
                <c:pt idx="175">
                  <c:v>2.35E-2</c:v>
                </c:pt>
                <c:pt idx="176">
                  <c:v>2.35E-2</c:v>
                </c:pt>
                <c:pt idx="177">
                  <c:v>2.3099999999999999E-2</c:v>
                </c:pt>
                <c:pt idx="178">
                  <c:v>2.3E-2</c:v>
                </c:pt>
                <c:pt idx="179">
                  <c:v>2.2599999999999999E-2</c:v>
                </c:pt>
                <c:pt idx="180">
                  <c:v>2.3199999999999998E-2</c:v>
                </c:pt>
                <c:pt idx="181">
                  <c:v>2.23E-2</c:v>
                </c:pt>
                <c:pt idx="182">
                  <c:v>2.2599999999999999E-2</c:v>
                </c:pt>
                <c:pt idx="183">
                  <c:v>2.2700000000000001E-2</c:v>
                </c:pt>
                <c:pt idx="184">
                  <c:v>2.29E-2</c:v>
                </c:pt>
                <c:pt idx="185">
                  <c:v>2.2400000000000003E-2</c:v>
                </c:pt>
                <c:pt idx="186">
                  <c:v>2.2200000000000001E-2</c:v>
                </c:pt>
                <c:pt idx="187">
                  <c:v>2.1700000000000001E-2</c:v>
                </c:pt>
                <c:pt idx="188">
                  <c:v>2.2799999999999997E-2</c:v>
                </c:pt>
                <c:pt idx="189">
                  <c:v>2.2099999999999998E-2</c:v>
                </c:pt>
                <c:pt idx="190">
                  <c:v>2.1899999999999999E-2</c:v>
                </c:pt>
                <c:pt idx="191">
                  <c:v>2.18E-2</c:v>
                </c:pt>
                <c:pt idx="192">
                  <c:v>2.2099999999999998E-2</c:v>
                </c:pt>
                <c:pt idx="193">
                  <c:v>2.2200000000000001E-2</c:v>
                </c:pt>
                <c:pt idx="194">
                  <c:v>2.2400000000000003E-2</c:v>
                </c:pt>
                <c:pt idx="195">
                  <c:v>2.2000000000000002E-2</c:v>
                </c:pt>
                <c:pt idx="196">
                  <c:v>2.2599999999999999E-2</c:v>
                </c:pt>
                <c:pt idx="197">
                  <c:v>2.3E-2</c:v>
                </c:pt>
                <c:pt idx="198">
                  <c:v>2.3099999999999999E-2</c:v>
                </c:pt>
                <c:pt idx="199">
                  <c:v>2.3099999999999999E-2</c:v>
                </c:pt>
                <c:pt idx="200">
                  <c:v>2.3599999999999999E-2</c:v>
                </c:pt>
                <c:pt idx="201">
                  <c:v>2.3900000000000001E-2</c:v>
                </c:pt>
                <c:pt idx="202">
                  <c:v>2.4300000000000002E-2</c:v>
                </c:pt>
                <c:pt idx="203">
                  <c:v>2.4E-2</c:v>
                </c:pt>
                <c:pt idx="204">
                  <c:v>2.3E-2</c:v>
                </c:pt>
                <c:pt idx="205">
                  <c:v>2.3399999999999997E-2</c:v>
                </c:pt>
                <c:pt idx="206">
                  <c:v>2.2700000000000001E-2</c:v>
                </c:pt>
                <c:pt idx="207">
                  <c:v>2.2099999999999998E-2</c:v>
                </c:pt>
                <c:pt idx="208">
                  <c:v>2.1700000000000001E-2</c:v>
                </c:pt>
                <c:pt idx="209">
                  <c:v>2.2599999999999999E-2</c:v>
                </c:pt>
                <c:pt idx="210">
                  <c:v>2.3300000000000001E-2</c:v>
                </c:pt>
                <c:pt idx="211">
                  <c:v>2.3399999999999997E-2</c:v>
                </c:pt>
                <c:pt idx="212">
                  <c:v>2.29E-2</c:v>
                </c:pt>
                <c:pt idx="213">
                  <c:v>2.2599999999999999E-2</c:v>
                </c:pt>
                <c:pt idx="214">
                  <c:v>2.2499999999999999E-2</c:v>
                </c:pt>
                <c:pt idx="215">
                  <c:v>2.2599999999999999E-2</c:v>
                </c:pt>
                <c:pt idx="216">
                  <c:v>2.2799999999999997E-2</c:v>
                </c:pt>
                <c:pt idx="217">
                  <c:v>2.2499999999999999E-2</c:v>
                </c:pt>
                <c:pt idx="218">
                  <c:v>2.2400000000000003E-2</c:v>
                </c:pt>
                <c:pt idx="219">
                  <c:v>2.23E-2</c:v>
                </c:pt>
                <c:pt idx="220">
                  <c:v>2.23E-2</c:v>
                </c:pt>
                <c:pt idx="221">
                  <c:v>2.2200000000000001E-2</c:v>
                </c:pt>
                <c:pt idx="222">
                  <c:v>2.1600000000000001E-2</c:v>
                </c:pt>
                <c:pt idx="223">
                  <c:v>2.0799999999999999E-2</c:v>
                </c:pt>
                <c:pt idx="224">
                  <c:v>2.0400000000000001E-2</c:v>
                </c:pt>
                <c:pt idx="225">
                  <c:v>2.0499999999999997E-2</c:v>
                </c:pt>
                <c:pt idx="226">
                  <c:v>2.0099999999999996E-2</c:v>
                </c:pt>
                <c:pt idx="227">
                  <c:v>2.0400000000000001E-2</c:v>
                </c:pt>
                <c:pt idx="228">
                  <c:v>2.0899999999999998E-2</c:v>
                </c:pt>
                <c:pt idx="229">
                  <c:v>2.1099999999999997E-2</c:v>
                </c:pt>
                <c:pt idx="230">
                  <c:v>2.12E-2</c:v>
                </c:pt>
                <c:pt idx="231">
                  <c:v>2.1299999999999999E-2</c:v>
                </c:pt>
                <c:pt idx="232">
                  <c:v>2.1499999999999998E-2</c:v>
                </c:pt>
                <c:pt idx="233">
                  <c:v>2.18E-2</c:v>
                </c:pt>
                <c:pt idx="234">
                  <c:v>2.0899999999999998E-2</c:v>
                </c:pt>
                <c:pt idx="235">
                  <c:v>2.1600000000000001E-2</c:v>
                </c:pt>
                <c:pt idx="236">
                  <c:v>2.1700000000000001E-2</c:v>
                </c:pt>
                <c:pt idx="237">
                  <c:v>2.2200000000000001E-2</c:v>
                </c:pt>
                <c:pt idx="238">
                  <c:v>2.2499999999999999E-2</c:v>
                </c:pt>
                <c:pt idx="239">
                  <c:v>2.2700000000000001E-2</c:v>
                </c:pt>
                <c:pt idx="240">
                  <c:v>2.3099999999999999E-2</c:v>
                </c:pt>
                <c:pt idx="241">
                  <c:v>2.3700000000000002E-2</c:v>
                </c:pt>
                <c:pt idx="242">
                  <c:v>2.2200000000000001E-2</c:v>
                </c:pt>
                <c:pt idx="243">
                  <c:v>2.2200000000000001E-2</c:v>
                </c:pt>
                <c:pt idx="244">
                  <c:v>2.1899999999999999E-2</c:v>
                </c:pt>
                <c:pt idx="245">
                  <c:v>2.1099999999999997E-2</c:v>
                </c:pt>
                <c:pt idx="246">
                  <c:v>2.0199999999999999E-2</c:v>
                </c:pt>
                <c:pt idx="247">
                  <c:v>2.06E-2</c:v>
                </c:pt>
                <c:pt idx="248">
                  <c:v>1.9699999999999999E-2</c:v>
                </c:pt>
                <c:pt idx="249">
                  <c:v>1.95E-2</c:v>
                </c:pt>
                <c:pt idx="250">
                  <c:v>1.9599999999999999E-2</c:v>
                </c:pt>
                <c:pt idx="251">
                  <c:v>1.9699999999999999E-2</c:v>
                </c:pt>
                <c:pt idx="252">
                  <c:v>1.9400000000000001E-2</c:v>
                </c:pt>
                <c:pt idx="253">
                  <c:v>1.9699999999999999E-2</c:v>
                </c:pt>
                <c:pt idx="254">
                  <c:v>2.0400000000000001E-2</c:v>
                </c:pt>
                <c:pt idx="255">
                  <c:v>2.0199999999999999E-2</c:v>
                </c:pt>
                <c:pt idx="256">
                  <c:v>2.1099999999999997E-2</c:v>
                </c:pt>
                <c:pt idx="257">
                  <c:v>2.07E-2</c:v>
                </c:pt>
                <c:pt idx="258">
                  <c:v>2.0400000000000001E-2</c:v>
                </c:pt>
                <c:pt idx="259">
                  <c:v>2.0799999999999999E-2</c:v>
                </c:pt>
                <c:pt idx="260">
                  <c:v>2.0099999999999996E-2</c:v>
                </c:pt>
                <c:pt idx="261">
                  <c:v>1.9799999999999998E-2</c:v>
                </c:pt>
                <c:pt idx="262">
                  <c:v>2.0299999999999999E-2</c:v>
                </c:pt>
                <c:pt idx="263">
                  <c:v>2.1499999999999998E-2</c:v>
                </c:pt>
                <c:pt idx="264">
                  <c:v>2.1400000000000002E-2</c:v>
                </c:pt>
                <c:pt idx="265">
                  <c:v>2.2599999999999999E-2</c:v>
                </c:pt>
                <c:pt idx="266">
                  <c:v>2.2499999999999999E-2</c:v>
                </c:pt>
                <c:pt idx="267">
                  <c:v>2.2200000000000001E-2</c:v>
                </c:pt>
                <c:pt idx="268">
                  <c:v>2.2499999999999999E-2</c:v>
                </c:pt>
                <c:pt idx="269">
                  <c:v>2.3E-2</c:v>
                </c:pt>
                <c:pt idx="270">
                  <c:v>2.3900000000000001E-2</c:v>
                </c:pt>
                <c:pt idx="271">
                  <c:v>2.4399999999999998E-2</c:v>
                </c:pt>
                <c:pt idx="272">
                  <c:v>2.53E-2</c:v>
                </c:pt>
                <c:pt idx="273">
                  <c:v>2.58E-2</c:v>
                </c:pt>
                <c:pt idx="274">
                  <c:v>2.5899999999999999E-2</c:v>
                </c:pt>
                <c:pt idx="275">
                  <c:v>2.5899999999999999E-2</c:v>
                </c:pt>
                <c:pt idx="276">
                  <c:v>2.6000000000000002E-2</c:v>
                </c:pt>
                <c:pt idx="277">
                  <c:v>2.58E-2</c:v>
                </c:pt>
                <c:pt idx="278">
                  <c:v>2.6099999999999998E-2</c:v>
                </c:pt>
                <c:pt idx="279">
                  <c:v>2.58E-2</c:v>
                </c:pt>
                <c:pt idx="280">
                  <c:v>2.5699999999999997E-2</c:v>
                </c:pt>
                <c:pt idx="281">
                  <c:v>2.5600000000000001E-2</c:v>
                </c:pt>
                <c:pt idx="282">
                  <c:v>2.5699999999999997E-2</c:v>
                </c:pt>
                <c:pt idx="283">
                  <c:v>2.63E-2</c:v>
                </c:pt>
                <c:pt idx="284">
                  <c:v>2.6099999999999998E-2</c:v>
                </c:pt>
                <c:pt idx="285">
                  <c:v>2.64E-2</c:v>
                </c:pt>
                <c:pt idx="286">
                  <c:v>2.6499999999999999E-2</c:v>
                </c:pt>
                <c:pt idx="287">
                  <c:v>2.5699999999999997E-2</c:v>
                </c:pt>
                <c:pt idx="288">
                  <c:v>2.5399999999999999E-2</c:v>
                </c:pt>
                <c:pt idx="289">
                  <c:v>2.53E-2</c:v>
                </c:pt>
                <c:pt idx="290">
                  <c:v>2.5399999999999999E-2</c:v>
                </c:pt>
                <c:pt idx="291">
                  <c:v>2.4700000000000003E-2</c:v>
                </c:pt>
                <c:pt idx="292">
                  <c:v>2.5099999999999997E-2</c:v>
                </c:pt>
                <c:pt idx="293">
                  <c:v>2.5499999999999998E-2</c:v>
                </c:pt>
                <c:pt idx="294">
                  <c:v>2.52E-2</c:v>
                </c:pt>
                <c:pt idx="295">
                  <c:v>2.52E-2</c:v>
                </c:pt>
                <c:pt idx="296">
                  <c:v>2.5699999999999997E-2</c:v>
                </c:pt>
                <c:pt idx="297">
                  <c:v>2.53E-2</c:v>
                </c:pt>
                <c:pt idx="298">
                  <c:v>2.5499999999999998E-2</c:v>
                </c:pt>
                <c:pt idx="299">
                  <c:v>2.5899999999999999E-2</c:v>
                </c:pt>
                <c:pt idx="300">
                  <c:v>2.53E-2</c:v>
                </c:pt>
                <c:pt idx="301">
                  <c:v>2.5399999999999999E-2</c:v>
                </c:pt>
                <c:pt idx="302">
                  <c:v>2.5499999999999998E-2</c:v>
                </c:pt>
                <c:pt idx="303">
                  <c:v>2.58E-2</c:v>
                </c:pt>
                <c:pt idx="304">
                  <c:v>2.5899999999999999E-2</c:v>
                </c:pt>
                <c:pt idx="305">
                  <c:v>2.6099999999999998E-2</c:v>
                </c:pt>
                <c:pt idx="306">
                  <c:v>2.6200000000000001E-2</c:v>
                </c:pt>
                <c:pt idx="307">
                  <c:v>2.6200000000000001E-2</c:v>
                </c:pt>
                <c:pt idx="308">
                  <c:v>2.6200000000000001E-2</c:v>
                </c:pt>
                <c:pt idx="309">
                  <c:v>2.5699999999999997E-2</c:v>
                </c:pt>
                <c:pt idx="310">
                  <c:v>2.6200000000000001E-2</c:v>
                </c:pt>
                <c:pt idx="311">
                  <c:v>2.63E-2</c:v>
                </c:pt>
                <c:pt idx="312">
                  <c:v>2.6000000000000002E-2</c:v>
                </c:pt>
                <c:pt idx="313">
                  <c:v>2.53E-2</c:v>
                </c:pt>
                <c:pt idx="314">
                  <c:v>2.58E-2</c:v>
                </c:pt>
                <c:pt idx="315">
                  <c:v>2.6499999999999999E-2</c:v>
                </c:pt>
                <c:pt idx="316">
                  <c:v>2.69E-2</c:v>
                </c:pt>
                <c:pt idx="317">
                  <c:v>2.7000000000000003E-2</c:v>
                </c:pt>
                <c:pt idx="318">
                  <c:v>2.75E-2</c:v>
                </c:pt>
                <c:pt idx="319">
                  <c:v>2.75E-2</c:v>
                </c:pt>
                <c:pt idx="320">
                  <c:v>2.8199999999999999E-2</c:v>
                </c:pt>
                <c:pt idx="321">
                  <c:v>2.8399999999999998E-2</c:v>
                </c:pt>
                <c:pt idx="322">
                  <c:v>2.8300000000000002E-2</c:v>
                </c:pt>
                <c:pt idx="323">
                  <c:v>2.8199999999999999E-2</c:v>
                </c:pt>
                <c:pt idx="324">
                  <c:v>2.8399999999999998E-2</c:v>
                </c:pt>
                <c:pt idx="325">
                  <c:v>2.8199999999999999E-2</c:v>
                </c:pt>
                <c:pt idx="326">
                  <c:v>2.86E-2</c:v>
                </c:pt>
                <c:pt idx="327">
                  <c:v>2.8300000000000002E-2</c:v>
                </c:pt>
                <c:pt idx="328">
                  <c:v>2.8900000000000002E-2</c:v>
                </c:pt>
                <c:pt idx="329">
                  <c:v>2.87E-2</c:v>
                </c:pt>
                <c:pt idx="330">
                  <c:v>2.8900000000000002E-2</c:v>
                </c:pt>
                <c:pt idx="331">
                  <c:v>2.86E-2</c:v>
                </c:pt>
                <c:pt idx="332">
                  <c:v>2.9100000000000001E-2</c:v>
                </c:pt>
                <c:pt idx="333">
                  <c:v>2.9300000000000003E-2</c:v>
                </c:pt>
                <c:pt idx="334">
                  <c:v>2.9399999999999999E-2</c:v>
                </c:pt>
                <c:pt idx="335">
                  <c:v>2.92E-2</c:v>
                </c:pt>
                <c:pt idx="336">
                  <c:v>2.9300000000000003E-2</c:v>
                </c:pt>
                <c:pt idx="337">
                  <c:v>2.9600000000000001E-2</c:v>
                </c:pt>
                <c:pt idx="338">
                  <c:v>2.92E-2</c:v>
                </c:pt>
                <c:pt idx="339">
                  <c:v>2.9399999999999999E-2</c:v>
                </c:pt>
                <c:pt idx="340">
                  <c:v>2.9399999999999999E-2</c:v>
                </c:pt>
                <c:pt idx="341">
                  <c:v>2.98E-2</c:v>
                </c:pt>
                <c:pt idx="342">
                  <c:v>2.9900000000000003E-2</c:v>
                </c:pt>
                <c:pt idx="343">
                  <c:v>2.9600000000000001E-2</c:v>
                </c:pt>
                <c:pt idx="344">
                  <c:v>2.9900000000000003E-2</c:v>
                </c:pt>
                <c:pt idx="345">
                  <c:v>2.9900000000000003E-2</c:v>
                </c:pt>
                <c:pt idx="346">
                  <c:v>2.9600000000000001E-2</c:v>
                </c:pt>
                <c:pt idx="347">
                  <c:v>2.9700000000000001E-2</c:v>
                </c:pt>
                <c:pt idx="348">
                  <c:v>2.9399999999999999E-2</c:v>
                </c:pt>
                <c:pt idx="349">
                  <c:v>2.8999999999999998E-2</c:v>
                </c:pt>
                <c:pt idx="350">
                  <c:v>2.92E-2</c:v>
                </c:pt>
                <c:pt idx="351">
                  <c:v>2.9300000000000003E-2</c:v>
                </c:pt>
                <c:pt idx="352">
                  <c:v>2.9100000000000001E-2</c:v>
                </c:pt>
                <c:pt idx="353">
                  <c:v>2.92E-2</c:v>
                </c:pt>
                <c:pt idx="354">
                  <c:v>2.9300000000000003E-2</c:v>
                </c:pt>
                <c:pt idx="355">
                  <c:v>2.8799999999999999E-2</c:v>
                </c:pt>
                <c:pt idx="356">
                  <c:v>2.8900000000000002E-2</c:v>
                </c:pt>
                <c:pt idx="357">
                  <c:v>2.81E-2</c:v>
                </c:pt>
                <c:pt idx="358">
                  <c:v>2.81E-2</c:v>
                </c:pt>
                <c:pt idx="359">
                  <c:v>2.8300000000000002E-2</c:v>
                </c:pt>
                <c:pt idx="360">
                  <c:v>2.86E-2</c:v>
                </c:pt>
                <c:pt idx="361">
                  <c:v>2.87E-2</c:v>
                </c:pt>
                <c:pt idx="362">
                  <c:v>2.8799999999999999E-2</c:v>
                </c:pt>
                <c:pt idx="363">
                  <c:v>2.9600000000000001E-2</c:v>
                </c:pt>
                <c:pt idx="364">
                  <c:v>2.98E-2</c:v>
                </c:pt>
                <c:pt idx="365">
                  <c:v>3.0200000000000001E-2</c:v>
                </c:pt>
                <c:pt idx="366">
                  <c:v>3.0099999999999998E-2</c:v>
                </c:pt>
                <c:pt idx="367">
                  <c:v>3.0200000000000001E-2</c:v>
                </c:pt>
                <c:pt idx="368">
                  <c:v>3.04E-2</c:v>
                </c:pt>
                <c:pt idx="369">
                  <c:v>3.0200000000000001E-2</c:v>
                </c:pt>
                <c:pt idx="370">
                  <c:v>0.03</c:v>
                </c:pt>
                <c:pt idx="371">
                  <c:v>3.0299999999999997E-2</c:v>
                </c:pt>
                <c:pt idx="372">
                  <c:v>0.03</c:v>
                </c:pt>
                <c:pt idx="373">
                  <c:v>3.0299999999999997E-2</c:v>
                </c:pt>
                <c:pt idx="374">
                  <c:v>3.0600000000000002E-2</c:v>
                </c:pt>
                <c:pt idx="375">
                  <c:v>3.0800000000000001E-2</c:v>
                </c:pt>
                <c:pt idx="376">
                  <c:v>3.0899999999999997E-2</c:v>
                </c:pt>
                <c:pt idx="377">
                  <c:v>3.1300000000000001E-2</c:v>
                </c:pt>
                <c:pt idx="378">
                  <c:v>3.0899999999999997E-2</c:v>
                </c:pt>
                <c:pt idx="379">
                  <c:v>3.0699999999999998E-2</c:v>
                </c:pt>
                <c:pt idx="380">
                  <c:v>3.0099999999999998E-2</c:v>
                </c:pt>
                <c:pt idx="381">
                  <c:v>3.0299999999999997E-2</c:v>
                </c:pt>
                <c:pt idx="382">
                  <c:v>3.0200000000000001E-2</c:v>
                </c:pt>
                <c:pt idx="383">
                  <c:v>3.0499999999999999E-2</c:v>
                </c:pt>
                <c:pt idx="384">
                  <c:v>0.03</c:v>
                </c:pt>
                <c:pt idx="385">
                  <c:v>2.9900000000000003E-2</c:v>
                </c:pt>
                <c:pt idx="386">
                  <c:v>0.03</c:v>
                </c:pt>
                <c:pt idx="387">
                  <c:v>3.0099999999999998E-2</c:v>
                </c:pt>
                <c:pt idx="388">
                  <c:v>3.04E-2</c:v>
                </c:pt>
                <c:pt idx="389">
                  <c:v>3.0200000000000001E-2</c:v>
                </c:pt>
                <c:pt idx="390">
                  <c:v>0.03</c:v>
                </c:pt>
                <c:pt idx="391">
                  <c:v>2.9700000000000001E-2</c:v>
                </c:pt>
                <c:pt idx="392">
                  <c:v>0.03</c:v>
                </c:pt>
                <c:pt idx="393">
                  <c:v>3.0299999999999997E-2</c:v>
                </c:pt>
                <c:pt idx="394">
                  <c:v>3.0299999999999997E-2</c:v>
                </c:pt>
                <c:pt idx="395">
                  <c:v>3.0600000000000002E-2</c:v>
                </c:pt>
                <c:pt idx="396">
                  <c:v>3.0299999999999997E-2</c:v>
                </c:pt>
                <c:pt idx="397">
                  <c:v>2.9900000000000003E-2</c:v>
                </c:pt>
                <c:pt idx="398">
                  <c:v>3.0600000000000002E-2</c:v>
                </c:pt>
                <c:pt idx="399">
                  <c:v>3.04E-2</c:v>
                </c:pt>
                <c:pt idx="400">
                  <c:v>3.0600000000000002E-2</c:v>
                </c:pt>
                <c:pt idx="401">
                  <c:v>3.0600000000000002E-2</c:v>
                </c:pt>
                <c:pt idx="402">
                  <c:v>3.04E-2</c:v>
                </c:pt>
                <c:pt idx="403">
                  <c:v>3.0699999999999998E-2</c:v>
                </c:pt>
                <c:pt idx="404">
                  <c:v>3.0600000000000002E-2</c:v>
                </c:pt>
                <c:pt idx="405">
                  <c:v>3.0899999999999997E-2</c:v>
                </c:pt>
                <c:pt idx="406">
                  <c:v>3.0699999999999998E-2</c:v>
                </c:pt>
                <c:pt idx="407">
                  <c:v>3.0699999999999998E-2</c:v>
                </c:pt>
                <c:pt idx="408">
                  <c:v>3.0800000000000001E-2</c:v>
                </c:pt>
                <c:pt idx="409">
                  <c:v>3.0600000000000002E-2</c:v>
                </c:pt>
                <c:pt idx="410">
                  <c:v>3.04E-2</c:v>
                </c:pt>
                <c:pt idx="411">
                  <c:v>3.0600000000000002E-2</c:v>
                </c:pt>
                <c:pt idx="412">
                  <c:v>3.0299999999999997E-2</c:v>
                </c:pt>
                <c:pt idx="413">
                  <c:v>0.03</c:v>
                </c:pt>
                <c:pt idx="414">
                  <c:v>2.9900000000000003E-2</c:v>
                </c:pt>
                <c:pt idx="415">
                  <c:v>2.98E-2</c:v>
                </c:pt>
                <c:pt idx="416">
                  <c:v>2.92E-2</c:v>
                </c:pt>
                <c:pt idx="417">
                  <c:v>2.9700000000000001E-2</c:v>
                </c:pt>
                <c:pt idx="418">
                  <c:v>3.0200000000000001E-2</c:v>
                </c:pt>
                <c:pt idx="419">
                  <c:v>3.04E-2</c:v>
                </c:pt>
                <c:pt idx="420">
                  <c:v>3.0499999999999999E-2</c:v>
                </c:pt>
                <c:pt idx="421">
                  <c:v>3.0600000000000002E-2</c:v>
                </c:pt>
                <c:pt idx="422">
                  <c:v>0.03</c:v>
                </c:pt>
                <c:pt idx="423">
                  <c:v>3.0299999999999997E-2</c:v>
                </c:pt>
                <c:pt idx="424">
                  <c:v>3.0200000000000001E-2</c:v>
                </c:pt>
                <c:pt idx="425">
                  <c:v>0.03</c:v>
                </c:pt>
                <c:pt idx="426">
                  <c:v>3.0699999999999998E-2</c:v>
                </c:pt>
                <c:pt idx="427">
                  <c:v>3.1099999999999999E-2</c:v>
                </c:pt>
                <c:pt idx="428">
                  <c:v>3.1400000000000004E-2</c:v>
                </c:pt>
                <c:pt idx="429">
                  <c:v>3.1600000000000003E-2</c:v>
                </c:pt>
                <c:pt idx="430">
                  <c:v>3.15E-2</c:v>
                </c:pt>
                <c:pt idx="431">
                  <c:v>3.1300000000000001E-2</c:v>
                </c:pt>
                <c:pt idx="432">
                  <c:v>3.1300000000000001E-2</c:v>
                </c:pt>
                <c:pt idx="433">
                  <c:v>3.1400000000000004E-2</c:v>
                </c:pt>
                <c:pt idx="434">
                  <c:v>3.1400000000000004E-2</c:v>
                </c:pt>
                <c:pt idx="435">
                  <c:v>3.1600000000000003E-2</c:v>
                </c:pt>
                <c:pt idx="436">
                  <c:v>3.27E-2</c:v>
                </c:pt>
                <c:pt idx="437">
                  <c:v>3.3000000000000002E-2</c:v>
                </c:pt>
                <c:pt idx="438">
                  <c:v>3.3300000000000003E-2</c:v>
                </c:pt>
                <c:pt idx="439">
                  <c:v>3.3399999999999999E-2</c:v>
                </c:pt>
                <c:pt idx="440">
                  <c:v>3.32E-2</c:v>
                </c:pt>
                <c:pt idx="441">
                  <c:v>3.32E-2</c:v>
                </c:pt>
                <c:pt idx="442">
                  <c:v>3.3099999999999997E-2</c:v>
                </c:pt>
                <c:pt idx="443">
                  <c:v>3.3099999999999997E-2</c:v>
                </c:pt>
                <c:pt idx="444">
                  <c:v>3.3099999999999997E-2</c:v>
                </c:pt>
                <c:pt idx="445">
                  <c:v>3.32E-2</c:v>
                </c:pt>
                <c:pt idx="446">
                  <c:v>3.3300000000000003E-2</c:v>
                </c:pt>
                <c:pt idx="447">
                  <c:v>3.3599999999999998E-2</c:v>
                </c:pt>
                <c:pt idx="448">
                  <c:v>3.3500000000000002E-2</c:v>
                </c:pt>
                <c:pt idx="449">
                  <c:v>3.3599999999999998E-2</c:v>
                </c:pt>
                <c:pt idx="450">
                  <c:v>3.4000000000000002E-2</c:v>
                </c:pt>
                <c:pt idx="451">
                  <c:v>3.4300000000000004E-2</c:v>
                </c:pt>
                <c:pt idx="452">
                  <c:v>3.4300000000000004E-2</c:v>
                </c:pt>
                <c:pt idx="453">
                  <c:v>3.4300000000000004E-2</c:v>
                </c:pt>
                <c:pt idx="454">
                  <c:v>3.4300000000000004E-2</c:v>
                </c:pt>
                <c:pt idx="455">
                  <c:v>3.4599999999999999E-2</c:v>
                </c:pt>
                <c:pt idx="456">
                  <c:v>3.3799999999999997E-2</c:v>
                </c:pt>
                <c:pt idx="457">
                  <c:v>3.39E-2</c:v>
                </c:pt>
                <c:pt idx="458">
                  <c:v>3.3599999999999998E-2</c:v>
                </c:pt>
                <c:pt idx="459">
                  <c:v>3.3300000000000003E-2</c:v>
                </c:pt>
                <c:pt idx="460">
                  <c:v>3.32E-2</c:v>
                </c:pt>
                <c:pt idx="461">
                  <c:v>3.3500000000000002E-2</c:v>
                </c:pt>
                <c:pt idx="462">
                  <c:v>3.3300000000000003E-2</c:v>
                </c:pt>
                <c:pt idx="463">
                  <c:v>3.3700000000000001E-2</c:v>
                </c:pt>
                <c:pt idx="464">
                  <c:v>3.3799999999999997E-2</c:v>
                </c:pt>
                <c:pt idx="465">
                  <c:v>3.3799999999999997E-2</c:v>
                </c:pt>
                <c:pt idx="466">
                  <c:v>3.3599999999999998E-2</c:v>
                </c:pt>
                <c:pt idx="467">
                  <c:v>3.3500000000000002E-2</c:v>
                </c:pt>
                <c:pt idx="468">
                  <c:v>3.32E-2</c:v>
                </c:pt>
                <c:pt idx="469">
                  <c:v>3.3399999999999999E-2</c:v>
                </c:pt>
                <c:pt idx="470">
                  <c:v>3.32E-2</c:v>
                </c:pt>
                <c:pt idx="471">
                  <c:v>3.32E-2</c:v>
                </c:pt>
                <c:pt idx="472">
                  <c:v>3.39E-2</c:v>
                </c:pt>
                <c:pt idx="473">
                  <c:v>3.3700000000000001E-2</c:v>
                </c:pt>
                <c:pt idx="474">
                  <c:v>3.4000000000000002E-2</c:v>
                </c:pt>
                <c:pt idx="475">
                  <c:v>3.3500000000000002E-2</c:v>
                </c:pt>
                <c:pt idx="476">
                  <c:v>3.3000000000000002E-2</c:v>
                </c:pt>
                <c:pt idx="477">
                  <c:v>3.2000000000000001E-2</c:v>
                </c:pt>
                <c:pt idx="478">
                  <c:v>3.2400000000000005E-2</c:v>
                </c:pt>
                <c:pt idx="479">
                  <c:v>3.1899999999999998E-2</c:v>
                </c:pt>
                <c:pt idx="480">
                  <c:v>3.1899999999999998E-2</c:v>
                </c:pt>
                <c:pt idx="481">
                  <c:v>3.1899999999999998E-2</c:v>
                </c:pt>
                <c:pt idx="482">
                  <c:v>3.2300000000000002E-2</c:v>
                </c:pt>
                <c:pt idx="483">
                  <c:v>3.2099999999999997E-2</c:v>
                </c:pt>
                <c:pt idx="484">
                  <c:v>3.2000000000000001E-2</c:v>
                </c:pt>
                <c:pt idx="485">
                  <c:v>3.2099999999999997E-2</c:v>
                </c:pt>
                <c:pt idx="486">
                  <c:v>3.2300000000000002E-2</c:v>
                </c:pt>
                <c:pt idx="487">
                  <c:v>3.2000000000000001E-2</c:v>
                </c:pt>
                <c:pt idx="488">
                  <c:v>3.1300000000000001E-2</c:v>
                </c:pt>
                <c:pt idx="489">
                  <c:v>3.1300000000000001E-2</c:v>
                </c:pt>
                <c:pt idx="490">
                  <c:v>3.1099999999999999E-2</c:v>
                </c:pt>
                <c:pt idx="491">
                  <c:v>3.1099999999999999E-2</c:v>
                </c:pt>
                <c:pt idx="492">
                  <c:v>3.1300000000000001E-2</c:v>
                </c:pt>
                <c:pt idx="493">
                  <c:v>3.0899999999999997E-2</c:v>
                </c:pt>
                <c:pt idx="494">
                  <c:v>3.1099999999999999E-2</c:v>
                </c:pt>
                <c:pt idx="495">
                  <c:v>3.0600000000000002E-2</c:v>
                </c:pt>
                <c:pt idx="496">
                  <c:v>3.0800000000000001E-2</c:v>
                </c:pt>
                <c:pt idx="497">
                  <c:v>3.0699999999999998E-2</c:v>
                </c:pt>
                <c:pt idx="498">
                  <c:v>3.0200000000000001E-2</c:v>
                </c:pt>
                <c:pt idx="499">
                  <c:v>0.03</c:v>
                </c:pt>
                <c:pt idx="500">
                  <c:v>3.0200000000000001E-2</c:v>
                </c:pt>
                <c:pt idx="501">
                  <c:v>3.0299999999999997E-2</c:v>
                </c:pt>
                <c:pt idx="502">
                  <c:v>0.03</c:v>
                </c:pt>
                <c:pt idx="503">
                  <c:v>2.9700000000000001E-2</c:v>
                </c:pt>
                <c:pt idx="504">
                  <c:v>2.9700000000000001E-2</c:v>
                </c:pt>
                <c:pt idx="505">
                  <c:v>2.9900000000000003E-2</c:v>
                </c:pt>
                <c:pt idx="506">
                  <c:v>0.03</c:v>
                </c:pt>
                <c:pt idx="507">
                  <c:v>2.9900000000000003E-2</c:v>
                </c:pt>
                <c:pt idx="508">
                  <c:v>3.0299999999999997E-2</c:v>
                </c:pt>
                <c:pt idx="509">
                  <c:v>3.0299999999999997E-2</c:v>
                </c:pt>
                <c:pt idx="510">
                  <c:v>3.0299999999999997E-2</c:v>
                </c:pt>
                <c:pt idx="511">
                  <c:v>3.0600000000000002E-2</c:v>
                </c:pt>
                <c:pt idx="512">
                  <c:v>3.0499999999999999E-2</c:v>
                </c:pt>
                <c:pt idx="513">
                  <c:v>3.0299999999999997E-2</c:v>
                </c:pt>
                <c:pt idx="514">
                  <c:v>3.0800000000000001E-2</c:v>
                </c:pt>
                <c:pt idx="515">
                  <c:v>3.1200000000000002E-2</c:v>
                </c:pt>
                <c:pt idx="516">
                  <c:v>3.1200000000000002E-2</c:v>
                </c:pt>
                <c:pt idx="517">
                  <c:v>3.0800000000000001E-2</c:v>
                </c:pt>
                <c:pt idx="518">
                  <c:v>3.0899999999999997E-2</c:v>
                </c:pt>
                <c:pt idx="519">
                  <c:v>3.1200000000000002E-2</c:v>
                </c:pt>
                <c:pt idx="520">
                  <c:v>3.1300000000000001E-2</c:v>
                </c:pt>
                <c:pt idx="521">
                  <c:v>3.0800000000000001E-2</c:v>
                </c:pt>
                <c:pt idx="522">
                  <c:v>3.1099999999999999E-2</c:v>
                </c:pt>
                <c:pt idx="523">
                  <c:v>3.0899999999999997E-2</c:v>
                </c:pt>
                <c:pt idx="524">
                  <c:v>3.1E-2</c:v>
                </c:pt>
                <c:pt idx="525">
                  <c:v>3.0600000000000002E-2</c:v>
                </c:pt>
                <c:pt idx="526">
                  <c:v>3.0800000000000001E-2</c:v>
                </c:pt>
                <c:pt idx="527">
                  <c:v>3.1E-2</c:v>
                </c:pt>
                <c:pt idx="528">
                  <c:v>3.0299999999999997E-2</c:v>
                </c:pt>
                <c:pt idx="529">
                  <c:v>2.9600000000000001E-2</c:v>
                </c:pt>
                <c:pt idx="530">
                  <c:v>2.9900000000000003E-2</c:v>
                </c:pt>
                <c:pt idx="531">
                  <c:v>2.9700000000000001E-2</c:v>
                </c:pt>
                <c:pt idx="532">
                  <c:v>2.9600000000000001E-2</c:v>
                </c:pt>
                <c:pt idx="533">
                  <c:v>2.9399999999999999E-2</c:v>
                </c:pt>
                <c:pt idx="534">
                  <c:v>2.9500000000000002E-2</c:v>
                </c:pt>
                <c:pt idx="535">
                  <c:v>2.9500000000000002E-2</c:v>
                </c:pt>
                <c:pt idx="536">
                  <c:v>2.9700000000000001E-2</c:v>
                </c:pt>
                <c:pt idx="537">
                  <c:v>2.9600000000000001E-2</c:v>
                </c:pt>
                <c:pt idx="538">
                  <c:v>2.9399999999999999E-2</c:v>
                </c:pt>
                <c:pt idx="539">
                  <c:v>2.9500000000000002E-2</c:v>
                </c:pt>
                <c:pt idx="540">
                  <c:v>2.9600000000000001E-2</c:v>
                </c:pt>
                <c:pt idx="541">
                  <c:v>2.9900000000000003E-2</c:v>
                </c:pt>
                <c:pt idx="542">
                  <c:v>2.98E-2</c:v>
                </c:pt>
                <c:pt idx="543">
                  <c:v>2.9700000000000001E-2</c:v>
                </c:pt>
                <c:pt idx="544">
                  <c:v>2.9700000000000001E-2</c:v>
                </c:pt>
                <c:pt idx="545">
                  <c:v>3.0299999999999997E-2</c:v>
                </c:pt>
                <c:pt idx="546">
                  <c:v>3.0200000000000001E-2</c:v>
                </c:pt>
                <c:pt idx="547">
                  <c:v>3.04E-2</c:v>
                </c:pt>
                <c:pt idx="548">
                  <c:v>3.04E-2</c:v>
                </c:pt>
                <c:pt idx="549">
                  <c:v>3.0600000000000002E-2</c:v>
                </c:pt>
                <c:pt idx="550">
                  <c:v>3.0200000000000001E-2</c:v>
                </c:pt>
                <c:pt idx="551">
                  <c:v>3.0499999999999999E-2</c:v>
                </c:pt>
                <c:pt idx="552">
                  <c:v>3.0499999999999999E-2</c:v>
                </c:pt>
                <c:pt idx="553">
                  <c:v>3.0499999999999999E-2</c:v>
                </c:pt>
                <c:pt idx="554">
                  <c:v>3.1E-2</c:v>
                </c:pt>
                <c:pt idx="555">
                  <c:v>3.0899999999999997E-2</c:v>
                </c:pt>
                <c:pt idx="556">
                  <c:v>3.1E-2</c:v>
                </c:pt>
                <c:pt idx="557">
                  <c:v>3.0800000000000001E-2</c:v>
                </c:pt>
                <c:pt idx="558">
                  <c:v>3.0800000000000001E-2</c:v>
                </c:pt>
                <c:pt idx="559">
                  <c:v>3.1300000000000001E-2</c:v>
                </c:pt>
                <c:pt idx="560">
                  <c:v>3.0699999999999998E-2</c:v>
                </c:pt>
                <c:pt idx="561">
                  <c:v>3.0800000000000001E-2</c:v>
                </c:pt>
                <c:pt idx="562">
                  <c:v>3.04E-2</c:v>
                </c:pt>
                <c:pt idx="563">
                  <c:v>0.03</c:v>
                </c:pt>
                <c:pt idx="564">
                  <c:v>3.0099999999999998E-2</c:v>
                </c:pt>
                <c:pt idx="565">
                  <c:v>2.9600000000000001E-2</c:v>
                </c:pt>
                <c:pt idx="566">
                  <c:v>3.0899999999999997E-2</c:v>
                </c:pt>
                <c:pt idx="567">
                  <c:v>3.1300000000000001E-2</c:v>
                </c:pt>
                <c:pt idx="568">
                  <c:v>3.1699999999999999E-2</c:v>
                </c:pt>
                <c:pt idx="569">
                  <c:v>3.2099999999999997E-2</c:v>
                </c:pt>
                <c:pt idx="570">
                  <c:v>3.2000000000000001E-2</c:v>
                </c:pt>
                <c:pt idx="571">
                  <c:v>3.2000000000000001E-2</c:v>
                </c:pt>
                <c:pt idx="572">
                  <c:v>3.2500000000000001E-2</c:v>
                </c:pt>
                <c:pt idx="573">
                  <c:v>3.2099999999999997E-2</c:v>
                </c:pt>
                <c:pt idx="574">
                  <c:v>3.2000000000000001E-2</c:v>
                </c:pt>
                <c:pt idx="575">
                  <c:v>3.1300000000000001E-2</c:v>
                </c:pt>
                <c:pt idx="576">
                  <c:v>3.1E-2</c:v>
                </c:pt>
                <c:pt idx="577">
                  <c:v>3.1200000000000002E-2</c:v>
                </c:pt>
                <c:pt idx="578">
                  <c:v>3.1600000000000003E-2</c:v>
                </c:pt>
                <c:pt idx="579">
                  <c:v>3.1300000000000001E-2</c:v>
                </c:pt>
                <c:pt idx="580">
                  <c:v>3.1200000000000002E-2</c:v>
                </c:pt>
                <c:pt idx="581">
                  <c:v>3.1200000000000002E-2</c:v>
                </c:pt>
                <c:pt idx="582">
                  <c:v>3.1200000000000002E-2</c:v>
                </c:pt>
                <c:pt idx="583">
                  <c:v>3.1400000000000004E-2</c:v>
                </c:pt>
                <c:pt idx="584">
                  <c:v>3.1300000000000001E-2</c:v>
                </c:pt>
                <c:pt idx="585">
                  <c:v>3.1099999999999999E-2</c:v>
                </c:pt>
                <c:pt idx="586">
                  <c:v>3.1300000000000001E-2</c:v>
                </c:pt>
                <c:pt idx="587">
                  <c:v>3.1800000000000002E-2</c:v>
                </c:pt>
                <c:pt idx="588">
                  <c:v>3.2099999999999997E-2</c:v>
                </c:pt>
                <c:pt idx="589">
                  <c:v>3.1800000000000002E-2</c:v>
                </c:pt>
                <c:pt idx="590">
                  <c:v>3.15E-2</c:v>
                </c:pt>
                <c:pt idx="591">
                  <c:v>3.1400000000000004E-2</c:v>
                </c:pt>
                <c:pt idx="592">
                  <c:v>3.1099999999999999E-2</c:v>
                </c:pt>
                <c:pt idx="593">
                  <c:v>3.0600000000000002E-2</c:v>
                </c:pt>
                <c:pt idx="594">
                  <c:v>0.03</c:v>
                </c:pt>
                <c:pt idx="595">
                  <c:v>3.0299999999999997E-2</c:v>
                </c:pt>
                <c:pt idx="596">
                  <c:v>3.0299999999999997E-2</c:v>
                </c:pt>
                <c:pt idx="597">
                  <c:v>3.0499999999999999E-2</c:v>
                </c:pt>
                <c:pt idx="598">
                  <c:v>2.9900000000000003E-2</c:v>
                </c:pt>
                <c:pt idx="599">
                  <c:v>3.0200000000000001E-2</c:v>
                </c:pt>
                <c:pt idx="600">
                  <c:v>3.0200000000000001E-2</c:v>
                </c:pt>
                <c:pt idx="601">
                  <c:v>3.0099999999999998E-2</c:v>
                </c:pt>
                <c:pt idx="602">
                  <c:v>3.0699999999999998E-2</c:v>
                </c:pt>
                <c:pt idx="603">
                  <c:v>3.0299999999999997E-2</c:v>
                </c:pt>
                <c:pt idx="604">
                  <c:v>3.0200000000000001E-2</c:v>
                </c:pt>
                <c:pt idx="605">
                  <c:v>2.9700000000000001E-2</c:v>
                </c:pt>
                <c:pt idx="606">
                  <c:v>2.9700000000000001E-2</c:v>
                </c:pt>
                <c:pt idx="607">
                  <c:v>3.0099999999999998E-2</c:v>
                </c:pt>
                <c:pt idx="608">
                  <c:v>3.0299999999999997E-2</c:v>
                </c:pt>
                <c:pt idx="609">
                  <c:v>3.0800000000000001E-2</c:v>
                </c:pt>
                <c:pt idx="610">
                  <c:v>3.0600000000000002E-2</c:v>
                </c:pt>
                <c:pt idx="611">
                  <c:v>3.0600000000000002E-2</c:v>
                </c:pt>
                <c:pt idx="612">
                  <c:v>3.1200000000000002E-2</c:v>
                </c:pt>
                <c:pt idx="613">
                  <c:v>3.1200000000000002E-2</c:v>
                </c:pt>
                <c:pt idx="614">
                  <c:v>3.0899999999999997E-2</c:v>
                </c:pt>
                <c:pt idx="615">
                  <c:v>3.0800000000000001E-2</c:v>
                </c:pt>
                <c:pt idx="616">
                  <c:v>3.0499999999999999E-2</c:v>
                </c:pt>
                <c:pt idx="617">
                  <c:v>3.0499999999999999E-2</c:v>
                </c:pt>
                <c:pt idx="618">
                  <c:v>3.1E-2</c:v>
                </c:pt>
                <c:pt idx="619">
                  <c:v>3.1300000000000001E-2</c:v>
                </c:pt>
                <c:pt idx="620">
                  <c:v>3.1600000000000003E-2</c:v>
                </c:pt>
                <c:pt idx="621">
                  <c:v>3.1300000000000001E-2</c:v>
                </c:pt>
                <c:pt idx="622">
                  <c:v>3.15E-2</c:v>
                </c:pt>
                <c:pt idx="623">
                  <c:v>3.1400000000000004E-2</c:v>
                </c:pt>
                <c:pt idx="624">
                  <c:v>3.1600000000000003E-2</c:v>
                </c:pt>
                <c:pt idx="625">
                  <c:v>3.1400000000000004E-2</c:v>
                </c:pt>
                <c:pt idx="626">
                  <c:v>3.0899999999999997E-2</c:v>
                </c:pt>
                <c:pt idx="627">
                  <c:v>3.1300000000000001E-2</c:v>
                </c:pt>
                <c:pt idx="628">
                  <c:v>3.1699999999999999E-2</c:v>
                </c:pt>
                <c:pt idx="629">
                  <c:v>3.15E-2</c:v>
                </c:pt>
                <c:pt idx="630">
                  <c:v>3.1600000000000003E-2</c:v>
                </c:pt>
                <c:pt idx="631">
                  <c:v>3.2099999999999997E-2</c:v>
                </c:pt>
                <c:pt idx="632">
                  <c:v>3.2199999999999999E-2</c:v>
                </c:pt>
                <c:pt idx="633">
                  <c:v>3.15E-2</c:v>
                </c:pt>
                <c:pt idx="634">
                  <c:v>3.1300000000000001E-2</c:v>
                </c:pt>
                <c:pt idx="635">
                  <c:v>3.15E-2</c:v>
                </c:pt>
                <c:pt idx="636">
                  <c:v>3.1800000000000002E-2</c:v>
                </c:pt>
                <c:pt idx="637">
                  <c:v>3.1099999999999999E-2</c:v>
                </c:pt>
                <c:pt idx="638">
                  <c:v>3.1400000000000004E-2</c:v>
                </c:pt>
                <c:pt idx="639">
                  <c:v>3.1400000000000004E-2</c:v>
                </c:pt>
                <c:pt idx="640">
                  <c:v>3.1400000000000004E-2</c:v>
                </c:pt>
                <c:pt idx="641">
                  <c:v>3.1200000000000002E-2</c:v>
                </c:pt>
                <c:pt idx="642">
                  <c:v>3.0600000000000002E-2</c:v>
                </c:pt>
                <c:pt idx="643">
                  <c:v>3.04E-2</c:v>
                </c:pt>
                <c:pt idx="644">
                  <c:v>3.0800000000000001E-2</c:v>
                </c:pt>
                <c:pt idx="645">
                  <c:v>3.0099999999999998E-2</c:v>
                </c:pt>
                <c:pt idx="646">
                  <c:v>2.9500000000000002E-2</c:v>
                </c:pt>
                <c:pt idx="647">
                  <c:v>2.98E-2</c:v>
                </c:pt>
                <c:pt idx="648">
                  <c:v>2.9399999999999999E-2</c:v>
                </c:pt>
                <c:pt idx="649">
                  <c:v>2.9100000000000001E-2</c:v>
                </c:pt>
                <c:pt idx="650">
                  <c:v>2.8900000000000002E-2</c:v>
                </c:pt>
                <c:pt idx="651">
                  <c:v>2.9300000000000003E-2</c:v>
                </c:pt>
                <c:pt idx="652">
                  <c:v>2.8999999999999998E-2</c:v>
                </c:pt>
                <c:pt idx="653">
                  <c:v>2.9300000000000003E-2</c:v>
                </c:pt>
                <c:pt idx="654">
                  <c:v>2.9100000000000001E-2</c:v>
                </c:pt>
                <c:pt idx="655">
                  <c:v>2.8999999999999998E-2</c:v>
                </c:pt>
                <c:pt idx="656">
                  <c:v>2.8399999999999998E-2</c:v>
                </c:pt>
                <c:pt idx="657">
                  <c:v>2.8300000000000002E-2</c:v>
                </c:pt>
                <c:pt idx="658">
                  <c:v>2.8500000000000001E-2</c:v>
                </c:pt>
                <c:pt idx="659">
                  <c:v>2.9100000000000001E-2</c:v>
                </c:pt>
                <c:pt idx="660">
                  <c:v>2.8799999999999999E-2</c:v>
                </c:pt>
                <c:pt idx="661">
                  <c:v>2.8799999999999999E-2</c:v>
                </c:pt>
                <c:pt idx="662">
                  <c:v>2.81E-2</c:v>
                </c:pt>
                <c:pt idx="663">
                  <c:v>2.81E-2</c:v>
                </c:pt>
                <c:pt idx="664">
                  <c:v>2.7900000000000001E-2</c:v>
                </c:pt>
                <c:pt idx="665">
                  <c:v>2.7799999999999998E-2</c:v>
                </c:pt>
                <c:pt idx="666">
                  <c:v>2.81E-2</c:v>
                </c:pt>
                <c:pt idx="667">
                  <c:v>2.7400000000000001E-2</c:v>
                </c:pt>
                <c:pt idx="668">
                  <c:v>2.75E-2</c:v>
                </c:pt>
                <c:pt idx="669">
                  <c:v>2.75E-2</c:v>
                </c:pt>
                <c:pt idx="670">
                  <c:v>2.8199999999999999E-2</c:v>
                </c:pt>
                <c:pt idx="671">
                  <c:v>2.8300000000000002E-2</c:v>
                </c:pt>
                <c:pt idx="672">
                  <c:v>2.8399999999999998E-2</c:v>
                </c:pt>
                <c:pt idx="673">
                  <c:v>2.8799999999999999E-2</c:v>
                </c:pt>
                <c:pt idx="674">
                  <c:v>2.8199999999999999E-2</c:v>
                </c:pt>
                <c:pt idx="675">
                  <c:v>2.7400000000000001E-2</c:v>
                </c:pt>
                <c:pt idx="676">
                  <c:v>2.6800000000000001E-2</c:v>
                </c:pt>
                <c:pt idx="677">
                  <c:v>2.7099999999999999E-2</c:v>
                </c:pt>
                <c:pt idx="678">
                  <c:v>2.7400000000000001E-2</c:v>
                </c:pt>
                <c:pt idx="679">
                  <c:v>2.7900000000000001E-2</c:v>
                </c:pt>
                <c:pt idx="680">
                  <c:v>2.7699999999999999E-2</c:v>
                </c:pt>
                <c:pt idx="681">
                  <c:v>2.7699999999999999E-2</c:v>
                </c:pt>
                <c:pt idx="682">
                  <c:v>2.76E-2</c:v>
                </c:pt>
                <c:pt idx="683">
                  <c:v>2.7099999999999999E-2</c:v>
                </c:pt>
                <c:pt idx="684">
                  <c:v>2.7300000000000001E-2</c:v>
                </c:pt>
                <c:pt idx="685">
                  <c:v>2.7699999999999999E-2</c:v>
                </c:pt>
                <c:pt idx="686">
                  <c:v>2.76E-2</c:v>
                </c:pt>
                <c:pt idx="687">
                  <c:v>2.8300000000000002E-2</c:v>
                </c:pt>
                <c:pt idx="688">
                  <c:v>2.81E-2</c:v>
                </c:pt>
                <c:pt idx="689">
                  <c:v>2.7699999999999999E-2</c:v>
                </c:pt>
                <c:pt idx="690">
                  <c:v>2.76E-2</c:v>
                </c:pt>
                <c:pt idx="691">
                  <c:v>2.76E-2</c:v>
                </c:pt>
                <c:pt idx="692">
                  <c:v>2.75E-2</c:v>
                </c:pt>
                <c:pt idx="693">
                  <c:v>2.76E-2</c:v>
                </c:pt>
                <c:pt idx="694">
                  <c:v>2.7799999999999998E-2</c:v>
                </c:pt>
                <c:pt idx="695">
                  <c:v>2.7799999999999998E-2</c:v>
                </c:pt>
                <c:pt idx="696">
                  <c:v>2.81E-2</c:v>
                </c:pt>
                <c:pt idx="697">
                  <c:v>2.7699999999999999E-2</c:v>
                </c:pt>
                <c:pt idx="698">
                  <c:v>2.8399999999999998E-2</c:v>
                </c:pt>
                <c:pt idx="699">
                  <c:v>2.87E-2</c:v>
                </c:pt>
                <c:pt idx="700">
                  <c:v>2.8799999999999999E-2</c:v>
                </c:pt>
                <c:pt idx="701">
                  <c:v>2.81E-2</c:v>
                </c:pt>
                <c:pt idx="702">
                  <c:v>2.7900000000000001E-2</c:v>
                </c:pt>
                <c:pt idx="703">
                  <c:v>2.7699999999999999E-2</c:v>
                </c:pt>
                <c:pt idx="704">
                  <c:v>2.7999999999999997E-2</c:v>
                </c:pt>
                <c:pt idx="705">
                  <c:v>2.8199999999999999E-2</c:v>
                </c:pt>
                <c:pt idx="706">
                  <c:v>2.8300000000000002E-2</c:v>
                </c:pt>
                <c:pt idx="707">
                  <c:v>2.8500000000000001E-2</c:v>
                </c:pt>
                <c:pt idx="708">
                  <c:v>2.8799999999999999E-2</c:v>
                </c:pt>
                <c:pt idx="709">
                  <c:v>2.8799999999999999E-2</c:v>
                </c:pt>
                <c:pt idx="710">
                  <c:v>2.9300000000000003E-2</c:v>
                </c:pt>
                <c:pt idx="711">
                  <c:v>2.9600000000000001E-2</c:v>
                </c:pt>
                <c:pt idx="712">
                  <c:v>2.9500000000000002E-2</c:v>
                </c:pt>
                <c:pt idx="713">
                  <c:v>2.92E-2</c:v>
                </c:pt>
                <c:pt idx="714">
                  <c:v>2.8900000000000002E-2</c:v>
                </c:pt>
                <c:pt idx="715">
                  <c:v>2.8900000000000002E-2</c:v>
                </c:pt>
                <c:pt idx="716">
                  <c:v>2.8300000000000002E-2</c:v>
                </c:pt>
                <c:pt idx="717">
                  <c:v>2.8500000000000001E-2</c:v>
                </c:pt>
                <c:pt idx="718">
                  <c:v>2.7999999999999997E-2</c:v>
                </c:pt>
                <c:pt idx="719">
                  <c:v>2.8199999999999999E-2</c:v>
                </c:pt>
                <c:pt idx="720">
                  <c:v>2.81E-2</c:v>
                </c:pt>
                <c:pt idx="721">
                  <c:v>2.86E-2</c:v>
                </c:pt>
                <c:pt idx="722">
                  <c:v>2.8799999999999999E-2</c:v>
                </c:pt>
                <c:pt idx="723">
                  <c:v>2.8799999999999999E-2</c:v>
                </c:pt>
                <c:pt idx="724">
                  <c:v>2.9100000000000001E-2</c:v>
                </c:pt>
                <c:pt idx="725">
                  <c:v>2.8900000000000002E-2</c:v>
                </c:pt>
                <c:pt idx="726">
                  <c:v>2.87E-2</c:v>
                </c:pt>
                <c:pt idx="727">
                  <c:v>2.87E-2</c:v>
                </c:pt>
                <c:pt idx="728">
                  <c:v>2.87E-2</c:v>
                </c:pt>
                <c:pt idx="729">
                  <c:v>2.86E-2</c:v>
                </c:pt>
                <c:pt idx="730">
                  <c:v>2.87E-2</c:v>
                </c:pt>
                <c:pt idx="731">
                  <c:v>2.86E-2</c:v>
                </c:pt>
                <c:pt idx="732">
                  <c:v>2.7799999999999998E-2</c:v>
                </c:pt>
                <c:pt idx="733">
                  <c:v>2.76E-2</c:v>
                </c:pt>
                <c:pt idx="734">
                  <c:v>2.7999999999999997E-2</c:v>
                </c:pt>
                <c:pt idx="735">
                  <c:v>2.7999999999999997E-2</c:v>
                </c:pt>
                <c:pt idx="736">
                  <c:v>2.8199999999999999E-2</c:v>
                </c:pt>
                <c:pt idx="737">
                  <c:v>2.81E-2</c:v>
                </c:pt>
                <c:pt idx="738">
                  <c:v>2.7999999999999997E-2</c:v>
                </c:pt>
                <c:pt idx="739">
                  <c:v>2.7699999999999999E-2</c:v>
                </c:pt>
                <c:pt idx="740">
                  <c:v>2.7699999999999999E-2</c:v>
                </c:pt>
                <c:pt idx="741">
                  <c:v>2.7900000000000001E-2</c:v>
                </c:pt>
                <c:pt idx="742">
                  <c:v>2.7799999999999998E-2</c:v>
                </c:pt>
                <c:pt idx="743">
                  <c:v>2.75E-2</c:v>
                </c:pt>
                <c:pt idx="744">
                  <c:v>2.6699999999999998E-2</c:v>
                </c:pt>
                <c:pt idx="745">
                  <c:v>2.6600000000000002E-2</c:v>
                </c:pt>
                <c:pt idx="746">
                  <c:v>2.7200000000000002E-2</c:v>
                </c:pt>
                <c:pt idx="747">
                  <c:v>2.69E-2</c:v>
                </c:pt>
                <c:pt idx="748">
                  <c:v>2.7699999999999999E-2</c:v>
                </c:pt>
                <c:pt idx="749">
                  <c:v>2.7300000000000001E-2</c:v>
                </c:pt>
                <c:pt idx="750">
                  <c:v>2.75E-2</c:v>
                </c:pt>
                <c:pt idx="751">
                  <c:v>2.7400000000000001E-2</c:v>
                </c:pt>
                <c:pt idx="752">
                  <c:v>2.76E-2</c:v>
                </c:pt>
                <c:pt idx="753">
                  <c:v>2.75E-2</c:v>
                </c:pt>
                <c:pt idx="754">
                  <c:v>2.7699999999999999E-2</c:v>
                </c:pt>
                <c:pt idx="755">
                  <c:v>2.75E-2</c:v>
                </c:pt>
                <c:pt idx="756">
                  <c:v>2.7900000000000001E-2</c:v>
                </c:pt>
                <c:pt idx="757">
                  <c:v>2.7699999999999999E-2</c:v>
                </c:pt>
                <c:pt idx="758">
                  <c:v>2.7799999999999998E-2</c:v>
                </c:pt>
                <c:pt idx="759">
                  <c:v>2.7799999999999998E-2</c:v>
                </c:pt>
                <c:pt idx="760">
                  <c:v>2.81E-2</c:v>
                </c:pt>
                <c:pt idx="761">
                  <c:v>2.8399999999999998E-2</c:v>
                </c:pt>
                <c:pt idx="762">
                  <c:v>2.81E-2</c:v>
                </c:pt>
                <c:pt idx="763">
                  <c:v>2.7900000000000001E-2</c:v>
                </c:pt>
                <c:pt idx="764">
                  <c:v>2.7900000000000001E-2</c:v>
                </c:pt>
                <c:pt idx="765">
                  <c:v>2.8199999999999999E-2</c:v>
                </c:pt>
                <c:pt idx="766">
                  <c:v>2.86E-2</c:v>
                </c:pt>
                <c:pt idx="767">
                  <c:v>2.8399999999999998E-2</c:v>
                </c:pt>
                <c:pt idx="768">
                  <c:v>2.8399999999999998E-2</c:v>
                </c:pt>
                <c:pt idx="769">
                  <c:v>2.81E-2</c:v>
                </c:pt>
                <c:pt idx="770">
                  <c:v>2.8500000000000001E-2</c:v>
                </c:pt>
                <c:pt idx="771">
                  <c:v>2.86E-2</c:v>
                </c:pt>
                <c:pt idx="772">
                  <c:v>2.8900000000000002E-2</c:v>
                </c:pt>
                <c:pt idx="773">
                  <c:v>2.8900000000000002E-2</c:v>
                </c:pt>
                <c:pt idx="774">
                  <c:v>2.9300000000000003E-2</c:v>
                </c:pt>
                <c:pt idx="775">
                  <c:v>2.8900000000000002E-2</c:v>
                </c:pt>
                <c:pt idx="776">
                  <c:v>2.9100000000000001E-2</c:v>
                </c:pt>
                <c:pt idx="777">
                  <c:v>2.8300000000000002E-2</c:v>
                </c:pt>
                <c:pt idx="778">
                  <c:v>2.81E-2</c:v>
                </c:pt>
                <c:pt idx="779">
                  <c:v>2.8300000000000002E-2</c:v>
                </c:pt>
                <c:pt idx="780">
                  <c:v>2.8500000000000001E-2</c:v>
                </c:pt>
                <c:pt idx="781">
                  <c:v>2.8500000000000001E-2</c:v>
                </c:pt>
                <c:pt idx="782">
                  <c:v>2.8900000000000002E-2</c:v>
                </c:pt>
                <c:pt idx="783">
                  <c:v>2.9100000000000001E-2</c:v>
                </c:pt>
                <c:pt idx="784">
                  <c:v>2.92E-2</c:v>
                </c:pt>
                <c:pt idx="785">
                  <c:v>2.8900000000000002E-2</c:v>
                </c:pt>
                <c:pt idx="786">
                  <c:v>2.92E-2</c:v>
                </c:pt>
                <c:pt idx="787">
                  <c:v>2.9300000000000003E-2</c:v>
                </c:pt>
                <c:pt idx="788">
                  <c:v>2.9300000000000003E-2</c:v>
                </c:pt>
                <c:pt idx="789">
                  <c:v>2.8999999999999998E-2</c:v>
                </c:pt>
                <c:pt idx="790">
                  <c:v>2.8500000000000001E-2</c:v>
                </c:pt>
                <c:pt idx="791">
                  <c:v>2.86E-2</c:v>
                </c:pt>
                <c:pt idx="792">
                  <c:v>2.8399999999999998E-2</c:v>
                </c:pt>
                <c:pt idx="793">
                  <c:v>2.8199999999999999E-2</c:v>
                </c:pt>
                <c:pt idx="794">
                  <c:v>2.7699999999999999E-2</c:v>
                </c:pt>
                <c:pt idx="795">
                  <c:v>2.75E-2</c:v>
                </c:pt>
                <c:pt idx="796">
                  <c:v>2.7000000000000003E-2</c:v>
                </c:pt>
                <c:pt idx="797">
                  <c:v>2.7099999999999999E-2</c:v>
                </c:pt>
                <c:pt idx="798">
                  <c:v>2.7200000000000002E-2</c:v>
                </c:pt>
                <c:pt idx="799">
                  <c:v>2.7300000000000001E-2</c:v>
                </c:pt>
                <c:pt idx="800">
                  <c:v>2.7400000000000001E-2</c:v>
                </c:pt>
                <c:pt idx="801">
                  <c:v>2.7900000000000001E-2</c:v>
                </c:pt>
                <c:pt idx="802">
                  <c:v>2.7799999999999998E-2</c:v>
                </c:pt>
                <c:pt idx="803">
                  <c:v>2.7799999999999998E-2</c:v>
                </c:pt>
                <c:pt idx="804">
                  <c:v>2.7900000000000001E-2</c:v>
                </c:pt>
                <c:pt idx="805">
                  <c:v>2.87E-2</c:v>
                </c:pt>
                <c:pt idx="806">
                  <c:v>2.86E-2</c:v>
                </c:pt>
                <c:pt idx="807">
                  <c:v>2.86E-2</c:v>
                </c:pt>
                <c:pt idx="808">
                  <c:v>2.8500000000000001E-2</c:v>
                </c:pt>
                <c:pt idx="809">
                  <c:v>2.8399999999999998E-2</c:v>
                </c:pt>
                <c:pt idx="810">
                  <c:v>2.81E-2</c:v>
                </c:pt>
                <c:pt idx="811">
                  <c:v>2.8399999999999998E-2</c:v>
                </c:pt>
                <c:pt idx="812">
                  <c:v>2.7999999999999997E-2</c:v>
                </c:pt>
                <c:pt idx="813">
                  <c:v>2.87E-2</c:v>
                </c:pt>
                <c:pt idx="814">
                  <c:v>2.87E-2</c:v>
                </c:pt>
                <c:pt idx="815">
                  <c:v>2.8799999999999999E-2</c:v>
                </c:pt>
                <c:pt idx="816">
                  <c:v>2.92E-2</c:v>
                </c:pt>
                <c:pt idx="817">
                  <c:v>2.92E-2</c:v>
                </c:pt>
                <c:pt idx="818">
                  <c:v>2.92E-2</c:v>
                </c:pt>
                <c:pt idx="819">
                  <c:v>2.9500000000000002E-2</c:v>
                </c:pt>
                <c:pt idx="820">
                  <c:v>2.9100000000000001E-2</c:v>
                </c:pt>
                <c:pt idx="821">
                  <c:v>2.8999999999999998E-2</c:v>
                </c:pt>
                <c:pt idx="822">
                  <c:v>2.8999999999999998E-2</c:v>
                </c:pt>
                <c:pt idx="823">
                  <c:v>2.9100000000000001E-2</c:v>
                </c:pt>
                <c:pt idx="824">
                  <c:v>2.9900000000000003E-2</c:v>
                </c:pt>
                <c:pt idx="825">
                  <c:v>0.03</c:v>
                </c:pt>
                <c:pt idx="826">
                  <c:v>2.98E-2</c:v>
                </c:pt>
                <c:pt idx="827">
                  <c:v>3.0299999999999997E-2</c:v>
                </c:pt>
                <c:pt idx="828">
                  <c:v>3.0299999999999997E-2</c:v>
                </c:pt>
                <c:pt idx="829">
                  <c:v>3.04E-2</c:v>
                </c:pt>
                <c:pt idx="830">
                  <c:v>3.0200000000000001E-2</c:v>
                </c:pt>
                <c:pt idx="831">
                  <c:v>2.9900000000000003E-2</c:v>
                </c:pt>
                <c:pt idx="832">
                  <c:v>0.03</c:v>
                </c:pt>
                <c:pt idx="833">
                  <c:v>2.9700000000000001E-2</c:v>
                </c:pt>
                <c:pt idx="834">
                  <c:v>2.9700000000000001E-2</c:v>
                </c:pt>
                <c:pt idx="835">
                  <c:v>0.03</c:v>
                </c:pt>
                <c:pt idx="836">
                  <c:v>2.9600000000000001E-2</c:v>
                </c:pt>
                <c:pt idx="837">
                  <c:v>2.9600000000000001E-2</c:v>
                </c:pt>
                <c:pt idx="838">
                  <c:v>2.9700000000000001E-2</c:v>
                </c:pt>
                <c:pt idx="839">
                  <c:v>2.9900000000000003E-2</c:v>
                </c:pt>
                <c:pt idx="840">
                  <c:v>2.9300000000000003E-2</c:v>
                </c:pt>
                <c:pt idx="841">
                  <c:v>2.8900000000000002E-2</c:v>
                </c:pt>
                <c:pt idx="842">
                  <c:v>2.8900000000000002E-2</c:v>
                </c:pt>
                <c:pt idx="843">
                  <c:v>2.87E-2</c:v>
                </c:pt>
                <c:pt idx="844">
                  <c:v>2.8399999999999998E-2</c:v>
                </c:pt>
                <c:pt idx="845">
                  <c:v>2.92E-2</c:v>
                </c:pt>
                <c:pt idx="846">
                  <c:v>2.8900000000000002E-2</c:v>
                </c:pt>
                <c:pt idx="847">
                  <c:v>2.92E-2</c:v>
                </c:pt>
                <c:pt idx="848">
                  <c:v>2.9300000000000003E-2</c:v>
                </c:pt>
                <c:pt idx="849">
                  <c:v>2.9900000000000003E-2</c:v>
                </c:pt>
                <c:pt idx="850">
                  <c:v>0.03</c:v>
                </c:pt>
                <c:pt idx="851">
                  <c:v>2.9900000000000003E-2</c:v>
                </c:pt>
                <c:pt idx="852">
                  <c:v>2.98E-2</c:v>
                </c:pt>
                <c:pt idx="853">
                  <c:v>2.9900000000000003E-2</c:v>
                </c:pt>
                <c:pt idx="854">
                  <c:v>2.98E-2</c:v>
                </c:pt>
                <c:pt idx="855">
                  <c:v>3.0200000000000001E-2</c:v>
                </c:pt>
                <c:pt idx="856">
                  <c:v>3.0299999999999997E-2</c:v>
                </c:pt>
                <c:pt idx="857">
                  <c:v>2.9900000000000003E-2</c:v>
                </c:pt>
                <c:pt idx="858">
                  <c:v>3.0200000000000001E-2</c:v>
                </c:pt>
                <c:pt idx="859">
                  <c:v>2.98E-2</c:v>
                </c:pt>
                <c:pt idx="860">
                  <c:v>0.03</c:v>
                </c:pt>
                <c:pt idx="861">
                  <c:v>3.0200000000000001E-2</c:v>
                </c:pt>
                <c:pt idx="862">
                  <c:v>3.0200000000000001E-2</c:v>
                </c:pt>
                <c:pt idx="863">
                  <c:v>3.04E-2</c:v>
                </c:pt>
                <c:pt idx="864">
                  <c:v>3.0800000000000001E-2</c:v>
                </c:pt>
                <c:pt idx="865">
                  <c:v>3.1099999999999999E-2</c:v>
                </c:pt>
                <c:pt idx="866">
                  <c:v>3.1400000000000004E-2</c:v>
                </c:pt>
                <c:pt idx="867">
                  <c:v>3.1099999999999999E-2</c:v>
                </c:pt>
                <c:pt idx="868">
                  <c:v>3.1699999999999999E-2</c:v>
                </c:pt>
                <c:pt idx="869">
                  <c:v>3.2000000000000001E-2</c:v>
                </c:pt>
                <c:pt idx="870">
                  <c:v>3.1600000000000003E-2</c:v>
                </c:pt>
                <c:pt idx="871">
                  <c:v>3.1899999999999998E-2</c:v>
                </c:pt>
                <c:pt idx="872">
                  <c:v>3.15E-2</c:v>
                </c:pt>
                <c:pt idx="873">
                  <c:v>3.1099999999999999E-2</c:v>
                </c:pt>
                <c:pt idx="874">
                  <c:v>3.1E-2</c:v>
                </c:pt>
                <c:pt idx="875">
                  <c:v>3.0800000000000001E-2</c:v>
                </c:pt>
                <c:pt idx="876">
                  <c:v>3.0899999999999997E-2</c:v>
                </c:pt>
                <c:pt idx="877">
                  <c:v>3.0600000000000002E-2</c:v>
                </c:pt>
                <c:pt idx="878">
                  <c:v>2.9700000000000001E-2</c:v>
                </c:pt>
                <c:pt idx="879">
                  <c:v>2.98E-2</c:v>
                </c:pt>
                <c:pt idx="880">
                  <c:v>2.9500000000000002E-2</c:v>
                </c:pt>
                <c:pt idx="881">
                  <c:v>3.0200000000000001E-2</c:v>
                </c:pt>
                <c:pt idx="882">
                  <c:v>3.04E-2</c:v>
                </c:pt>
                <c:pt idx="883">
                  <c:v>3.04E-2</c:v>
                </c:pt>
                <c:pt idx="884">
                  <c:v>3.0299999999999997E-2</c:v>
                </c:pt>
                <c:pt idx="885">
                  <c:v>3.0499999999999999E-2</c:v>
                </c:pt>
                <c:pt idx="886">
                  <c:v>3.0899999999999997E-2</c:v>
                </c:pt>
                <c:pt idx="887">
                  <c:v>3.0699999999999998E-2</c:v>
                </c:pt>
                <c:pt idx="888">
                  <c:v>3.0299999999999997E-2</c:v>
                </c:pt>
                <c:pt idx="889">
                  <c:v>3.0099999999999998E-2</c:v>
                </c:pt>
                <c:pt idx="890">
                  <c:v>3.0200000000000001E-2</c:v>
                </c:pt>
                <c:pt idx="891">
                  <c:v>2.9600000000000001E-2</c:v>
                </c:pt>
                <c:pt idx="892">
                  <c:v>3.0200000000000001E-2</c:v>
                </c:pt>
                <c:pt idx="893">
                  <c:v>3.0499999999999999E-2</c:v>
                </c:pt>
                <c:pt idx="894">
                  <c:v>3.1099999999999999E-2</c:v>
                </c:pt>
                <c:pt idx="895">
                  <c:v>3.0899999999999997E-2</c:v>
                </c:pt>
                <c:pt idx="896">
                  <c:v>3.0800000000000001E-2</c:v>
                </c:pt>
                <c:pt idx="897">
                  <c:v>3.0499999999999999E-2</c:v>
                </c:pt>
                <c:pt idx="898">
                  <c:v>3.0800000000000001E-2</c:v>
                </c:pt>
                <c:pt idx="899">
                  <c:v>3.0600000000000002E-2</c:v>
                </c:pt>
                <c:pt idx="900">
                  <c:v>3.0800000000000001E-2</c:v>
                </c:pt>
                <c:pt idx="901">
                  <c:v>3.1E-2</c:v>
                </c:pt>
                <c:pt idx="902">
                  <c:v>3.0499999999999999E-2</c:v>
                </c:pt>
                <c:pt idx="903">
                  <c:v>2.9900000000000003E-2</c:v>
                </c:pt>
                <c:pt idx="904">
                  <c:v>3.0499999999999999E-2</c:v>
                </c:pt>
                <c:pt idx="905">
                  <c:v>3.04E-2</c:v>
                </c:pt>
                <c:pt idx="906">
                  <c:v>0.03</c:v>
                </c:pt>
                <c:pt idx="907">
                  <c:v>2.9300000000000003E-2</c:v>
                </c:pt>
                <c:pt idx="908">
                  <c:v>2.9900000000000003E-2</c:v>
                </c:pt>
                <c:pt idx="909">
                  <c:v>3.0099999999999998E-2</c:v>
                </c:pt>
                <c:pt idx="910">
                  <c:v>2.9600000000000001E-2</c:v>
                </c:pt>
                <c:pt idx="911">
                  <c:v>2.9700000000000001E-2</c:v>
                </c:pt>
                <c:pt idx="912">
                  <c:v>2.9700000000000001E-2</c:v>
                </c:pt>
                <c:pt idx="913">
                  <c:v>0.03</c:v>
                </c:pt>
                <c:pt idx="914">
                  <c:v>2.9600000000000001E-2</c:v>
                </c:pt>
                <c:pt idx="915">
                  <c:v>3.0499999999999999E-2</c:v>
                </c:pt>
                <c:pt idx="916">
                  <c:v>3.04E-2</c:v>
                </c:pt>
                <c:pt idx="917">
                  <c:v>3.0600000000000002E-2</c:v>
                </c:pt>
                <c:pt idx="918">
                  <c:v>3.0800000000000001E-2</c:v>
                </c:pt>
                <c:pt idx="919">
                  <c:v>3.0899999999999997E-2</c:v>
                </c:pt>
                <c:pt idx="920">
                  <c:v>3.1400000000000004E-2</c:v>
                </c:pt>
                <c:pt idx="921">
                  <c:v>3.1200000000000002E-2</c:v>
                </c:pt>
                <c:pt idx="922">
                  <c:v>3.1200000000000002E-2</c:v>
                </c:pt>
                <c:pt idx="923">
                  <c:v>3.1200000000000002E-2</c:v>
                </c:pt>
                <c:pt idx="924">
                  <c:v>3.15E-2</c:v>
                </c:pt>
                <c:pt idx="925">
                  <c:v>3.1200000000000002E-2</c:v>
                </c:pt>
                <c:pt idx="926">
                  <c:v>3.1899999999999998E-2</c:v>
                </c:pt>
                <c:pt idx="927">
                  <c:v>3.1600000000000003E-2</c:v>
                </c:pt>
                <c:pt idx="928">
                  <c:v>3.1400000000000004E-2</c:v>
                </c:pt>
                <c:pt idx="929">
                  <c:v>3.1400000000000004E-2</c:v>
                </c:pt>
                <c:pt idx="930">
                  <c:v>3.1600000000000003E-2</c:v>
                </c:pt>
                <c:pt idx="931">
                  <c:v>3.1600000000000003E-2</c:v>
                </c:pt>
                <c:pt idx="932">
                  <c:v>3.1E-2</c:v>
                </c:pt>
                <c:pt idx="933">
                  <c:v>3.0200000000000001E-2</c:v>
                </c:pt>
                <c:pt idx="934">
                  <c:v>3.0800000000000001E-2</c:v>
                </c:pt>
                <c:pt idx="935">
                  <c:v>3.0499999999999999E-2</c:v>
                </c:pt>
                <c:pt idx="936">
                  <c:v>3.0800000000000001E-2</c:v>
                </c:pt>
                <c:pt idx="937">
                  <c:v>3.1E-2</c:v>
                </c:pt>
                <c:pt idx="938">
                  <c:v>3.0200000000000001E-2</c:v>
                </c:pt>
                <c:pt idx="939">
                  <c:v>2.9500000000000002E-2</c:v>
                </c:pt>
                <c:pt idx="940">
                  <c:v>2.9900000000000003E-2</c:v>
                </c:pt>
                <c:pt idx="941">
                  <c:v>3.0099999999999998E-2</c:v>
                </c:pt>
                <c:pt idx="942">
                  <c:v>3.0200000000000001E-2</c:v>
                </c:pt>
                <c:pt idx="943">
                  <c:v>0.03</c:v>
                </c:pt>
                <c:pt idx="944">
                  <c:v>0.03</c:v>
                </c:pt>
                <c:pt idx="945">
                  <c:v>3.0099999999999998E-2</c:v>
                </c:pt>
                <c:pt idx="946">
                  <c:v>3.0099999999999998E-2</c:v>
                </c:pt>
                <c:pt idx="947">
                  <c:v>2.92E-2</c:v>
                </c:pt>
                <c:pt idx="948">
                  <c:v>2.9700000000000001E-2</c:v>
                </c:pt>
                <c:pt idx="949">
                  <c:v>2.9900000000000003E-2</c:v>
                </c:pt>
                <c:pt idx="950">
                  <c:v>2.9399999999999999E-2</c:v>
                </c:pt>
                <c:pt idx="951">
                  <c:v>2.8799999999999999E-2</c:v>
                </c:pt>
                <c:pt idx="952">
                  <c:v>2.63E-2</c:v>
                </c:pt>
                <c:pt idx="953">
                  <c:v>2.6000000000000002E-2</c:v>
                </c:pt>
                <c:pt idx="954">
                  <c:v>2.5600000000000001E-2</c:v>
                </c:pt>
                <c:pt idx="955">
                  <c:v>2.6000000000000002E-2</c:v>
                </c:pt>
                <c:pt idx="956">
                  <c:v>2.5600000000000001E-2</c:v>
                </c:pt>
                <c:pt idx="957">
                  <c:v>2.58E-2</c:v>
                </c:pt>
                <c:pt idx="958">
                  <c:v>2.58E-2</c:v>
                </c:pt>
                <c:pt idx="959">
                  <c:v>2.6200000000000001E-2</c:v>
                </c:pt>
                <c:pt idx="960">
                  <c:v>2.6000000000000002E-2</c:v>
                </c:pt>
                <c:pt idx="961">
                  <c:v>2.53E-2</c:v>
                </c:pt>
                <c:pt idx="962">
                  <c:v>2.5000000000000001E-2</c:v>
                </c:pt>
                <c:pt idx="963">
                  <c:v>2.52E-2</c:v>
                </c:pt>
                <c:pt idx="964">
                  <c:v>2.4799999999999999E-2</c:v>
                </c:pt>
                <c:pt idx="965">
                  <c:v>2.5000000000000001E-2</c:v>
                </c:pt>
                <c:pt idx="966">
                  <c:v>2.5099999999999997E-2</c:v>
                </c:pt>
                <c:pt idx="967">
                  <c:v>2.5099999999999997E-2</c:v>
                </c:pt>
                <c:pt idx="968">
                  <c:v>2.52E-2</c:v>
                </c:pt>
                <c:pt idx="969">
                  <c:v>2.5499999999999998E-2</c:v>
                </c:pt>
                <c:pt idx="970">
                  <c:v>2.4799999999999999E-2</c:v>
                </c:pt>
                <c:pt idx="971">
                  <c:v>2.5099999999999997E-2</c:v>
                </c:pt>
                <c:pt idx="972">
                  <c:v>2.5000000000000001E-2</c:v>
                </c:pt>
                <c:pt idx="973">
                  <c:v>2.46E-2</c:v>
                </c:pt>
                <c:pt idx="974">
                  <c:v>2.46E-2</c:v>
                </c:pt>
                <c:pt idx="975">
                  <c:v>2.4399999999999998E-2</c:v>
                </c:pt>
                <c:pt idx="976">
                  <c:v>2.4E-2</c:v>
                </c:pt>
                <c:pt idx="977">
                  <c:v>2.3399999999999997E-2</c:v>
                </c:pt>
                <c:pt idx="978">
                  <c:v>2.3199999999999998E-2</c:v>
                </c:pt>
                <c:pt idx="979">
                  <c:v>2.2799999999999997E-2</c:v>
                </c:pt>
                <c:pt idx="980">
                  <c:v>2.29E-2</c:v>
                </c:pt>
                <c:pt idx="981">
                  <c:v>2.2799999999999997E-2</c:v>
                </c:pt>
                <c:pt idx="982">
                  <c:v>2.3199999999999998E-2</c:v>
                </c:pt>
                <c:pt idx="983">
                  <c:v>2.3399999999999997E-2</c:v>
                </c:pt>
                <c:pt idx="984">
                  <c:v>2.3399999999999997E-2</c:v>
                </c:pt>
                <c:pt idx="985">
                  <c:v>2.3900000000000001E-2</c:v>
                </c:pt>
                <c:pt idx="986">
                  <c:v>2.4300000000000002E-2</c:v>
                </c:pt>
                <c:pt idx="987">
                  <c:v>2.4500000000000001E-2</c:v>
                </c:pt>
                <c:pt idx="988">
                  <c:v>2.4399999999999998E-2</c:v>
                </c:pt>
                <c:pt idx="989">
                  <c:v>2.4799999999999999E-2</c:v>
                </c:pt>
                <c:pt idx="990">
                  <c:v>2.4399999999999998E-2</c:v>
                </c:pt>
                <c:pt idx="991">
                  <c:v>2.4700000000000003E-2</c:v>
                </c:pt>
                <c:pt idx="992">
                  <c:v>2.4E-2</c:v>
                </c:pt>
                <c:pt idx="993">
                  <c:v>2.3900000000000001E-2</c:v>
                </c:pt>
                <c:pt idx="994">
                  <c:v>2.3199999999999998E-2</c:v>
                </c:pt>
                <c:pt idx="995">
                  <c:v>2.23E-2</c:v>
                </c:pt>
                <c:pt idx="996">
                  <c:v>2.2400000000000003E-2</c:v>
                </c:pt>
                <c:pt idx="997">
                  <c:v>2.2799999999999997E-2</c:v>
                </c:pt>
                <c:pt idx="998">
                  <c:v>2.23E-2</c:v>
                </c:pt>
                <c:pt idx="999">
                  <c:v>2.23E-2</c:v>
                </c:pt>
                <c:pt idx="1000">
                  <c:v>2.23E-2</c:v>
                </c:pt>
                <c:pt idx="1001">
                  <c:v>2.2200000000000001E-2</c:v>
                </c:pt>
                <c:pt idx="1002">
                  <c:v>2.29E-2</c:v>
                </c:pt>
                <c:pt idx="1003">
                  <c:v>2.2700000000000001E-2</c:v>
                </c:pt>
                <c:pt idx="1004">
                  <c:v>2.2400000000000003E-2</c:v>
                </c:pt>
                <c:pt idx="1005">
                  <c:v>2.2400000000000003E-2</c:v>
                </c:pt>
                <c:pt idx="1006">
                  <c:v>2.2400000000000003E-2</c:v>
                </c:pt>
                <c:pt idx="1007">
                  <c:v>2.29E-2</c:v>
                </c:pt>
                <c:pt idx="1008">
                  <c:v>2.2599999999999999E-2</c:v>
                </c:pt>
                <c:pt idx="1009">
                  <c:v>2.2700000000000001E-2</c:v>
                </c:pt>
                <c:pt idx="1010">
                  <c:v>2.29E-2</c:v>
                </c:pt>
                <c:pt idx="1011">
                  <c:v>2.2700000000000001E-2</c:v>
                </c:pt>
                <c:pt idx="1012">
                  <c:v>2.23E-2</c:v>
                </c:pt>
                <c:pt idx="1013">
                  <c:v>2.2799999999999997E-2</c:v>
                </c:pt>
                <c:pt idx="1014">
                  <c:v>2.23E-2</c:v>
                </c:pt>
                <c:pt idx="1015">
                  <c:v>2.2499999999999999E-2</c:v>
                </c:pt>
                <c:pt idx="1016">
                  <c:v>2.3E-2</c:v>
                </c:pt>
                <c:pt idx="1017">
                  <c:v>2.3199999999999998E-2</c:v>
                </c:pt>
                <c:pt idx="1018">
                  <c:v>2.2499999999999999E-2</c:v>
                </c:pt>
                <c:pt idx="1019">
                  <c:v>2.29E-2</c:v>
                </c:pt>
                <c:pt idx="1020">
                  <c:v>2.29E-2</c:v>
                </c:pt>
                <c:pt idx="1021">
                  <c:v>2.2400000000000003E-2</c:v>
                </c:pt>
                <c:pt idx="1022">
                  <c:v>2.18E-2</c:v>
                </c:pt>
                <c:pt idx="1023">
                  <c:v>2.23E-2</c:v>
                </c:pt>
                <c:pt idx="1024">
                  <c:v>2.23E-2</c:v>
                </c:pt>
                <c:pt idx="1025">
                  <c:v>2.2799999999999997E-2</c:v>
                </c:pt>
                <c:pt idx="1026">
                  <c:v>2.29E-2</c:v>
                </c:pt>
                <c:pt idx="1027">
                  <c:v>2.29E-2</c:v>
                </c:pt>
                <c:pt idx="1028">
                  <c:v>2.29E-2</c:v>
                </c:pt>
                <c:pt idx="1029">
                  <c:v>2.3E-2</c:v>
                </c:pt>
                <c:pt idx="1030">
                  <c:v>2.2700000000000001E-2</c:v>
                </c:pt>
                <c:pt idx="1031">
                  <c:v>2.3E-2</c:v>
                </c:pt>
                <c:pt idx="1032">
                  <c:v>2.3E-2</c:v>
                </c:pt>
                <c:pt idx="1033">
                  <c:v>2.2499999999999999E-2</c:v>
                </c:pt>
                <c:pt idx="1034">
                  <c:v>2.18E-2</c:v>
                </c:pt>
                <c:pt idx="1035">
                  <c:v>2.2400000000000003E-2</c:v>
                </c:pt>
                <c:pt idx="1036">
                  <c:v>2.1400000000000002E-2</c:v>
                </c:pt>
                <c:pt idx="1037">
                  <c:v>2.1099999999999997E-2</c:v>
                </c:pt>
                <c:pt idx="1038">
                  <c:v>2.1400000000000002E-2</c:v>
                </c:pt>
                <c:pt idx="1039">
                  <c:v>2.1400000000000002E-2</c:v>
                </c:pt>
                <c:pt idx="1040">
                  <c:v>2.1400000000000002E-2</c:v>
                </c:pt>
                <c:pt idx="1041">
                  <c:v>2.2400000000000003E-2</c:v>
                </c:pt>
                <c:pt idx="1042">
                  <c:v>2.3E-2</c:v>
                </c:pt>
                <c:pt idx="1043">
                  <c:v>2.3E-2</c:v>
                </c:pt>
                <c:pt idx="1044">
                  <c:v>2.2700000000000001E-2</c:v>
                </c:pt>
                <c:pt idx="1045">
                  <c:v>2.2799999999999997E-2</c:v>
                </c:pt>
                <c:pt idx="1046">
                  <c:v>2.4199999999999999E-2</c:v>
                </c:pt>
                <c:pt idx="1047">
                  <c:v>2.5499999999999998E-2</c:v>
                </c:pt>
                <c:pt idx="1048">
                  <c:v>2.5000000000000001E-2</c:v>
                </c:pt>
                <c:pt idx="1049">
                  <c:v>2.5000000000000001E-2</c:v>
                </c:pt>
                <c:pt idx="1050">
                  <c:v>2.4700000000000003E-2</c:v>
                </c:pt>
                <c:pt idx="1051">
                  <c:v>2.4300000000000002E-2</c:v>
                </c:pt>
                <c:pt idx="1052">
                  <c:v>2.3900000000000001E-2</c:v>
                </c:pt>
                <c:pt idx="1053">
                  <c:v>2.4300000000000002E-2</c:v>
                </c:pt>
                <c:pt idx="1054">
                  <c:v>2.4300000000000002E-2</c:v>
                </c:pt>
                <c:pt idx="1055">
                  <c:v>2.4300000000000002E-2</c:v>
                </c:pt>
                <c:pt idx="1056">
                  <c:v>2.4399999999999998E-2</c:v>
                </c:pt>
                <c:pt idx="1057">
                  <c:v>2.4799999999999999E-2</c:v>
                </c:pt>
                <c:pt idx="1058">
                  <c:v>2.5099999999999997E-2</c:v>
                </c:pt>
                <c:pt idx="1059">
                  <c:v>2.5399999999999999E-2</c:v>
                </c:pt>
                <c:pt idx="1060">
                  <c:v>2.5499999999999998E-2</c:v>
                </c:pt>
                <c:pt idx="1061">
                  <c:v>2.52E-2</c:v>
                </c:pt>
                <c:pt idx="1062">
                  <c:v>2.58E-2</c:v>
                </c:pt>
                <c:pt idx="1063">
                  <c:v>2.63E-2</c:v>
                </c:pt>
                <c:pt idx="1064">
                  <c:v>2.64E-2</c:v>
                </c:pt>
                <c:pt idx="1065">
                  <c:v>2.6499999999999999E-2</c:v>
                </c:pt>
                <c:pt idx="1066">
                  <c:v>2.64E-2</c:v>
                </c:pt>
                <c:pt idx="1067">
                  <c:v>2.6699999999999998E-2</c:v>
                </c:pt>
                <c:pt idx="1068">
                  <c:v>2.6499999999999999E-2</c:v>
                </c:pt>
                <c:pt idx="1069">
                  <c:v>2.63E-2</c:v>
                </c:pt>
                <c:pt idx="1070">
                  <c:v>2.63E-2</c:v>
                </c:pt>
                <c:pt idx="1071">
                  <c:v>2.64E-2</c:v>
                </c:pt>
                <c:pt idx="1072">
                  <c:v>2.6699999999999998E-2</c:v>
                </c:pt>
                <c:pt idx="1073">
                  <c:v>2.5899999999999999E-2</c:v>
                </c:pt>
                <c:pt idx="1074">
                  <c:v>2.5899999999999999E-2</c:v>
                </c:pt>
                <c:pt idx="1075">
                  <c:v>2.5499999999999998E-2</c:v>
                </c:pt>
                <c:pt idx="1076">
                  <c:v>2.6000000000000002E-2</c:v>
                </c:pt>
                <c:pt idx="1077">
                  <c:v>2.58E-2</c:v>
                </c:pt>
                <c:pt idx="1078">
                  <c:v>2.6099999999999998E-2</c:v>
                </c:pt>
                <c:pt idx="1079">
                  <c:v>2.6099999999999998E-2</c:v>
                </c:pt>
                <c:pt idx="1080">
                  <c:v>2.6200000000000001E-2</c:v>
                </c:pt>
                <c:pt idx="1081">
                  <c:v>2.6000000000000002E-2</c:v>
                </c:pt>
                <c:pt idx="1082">
                  <c:v>2.64E-2</c:v>
                </c:pt>
                <c:pt idx="1083">
                  <c:v>2.6600000000000002E-2</c:v>
                </c:pt>
                <c:pt idx="1084">
                  <c:v>2.7099999999999999E-2</c:v>
                </c:pt>
                <c:pt idx="1085">
                  <c:v>2.6600000000000002E-2</c:v>
                </c:pt>
                <c:pt idx="1086">
                  <c:v>2.6800000000000001E-2</c:v>
                </c:pt>
                <c:pt idx="1087">
                  <c:v>2.7099999999999999E-2</c:v>
                </c:pt>
                <c:pt idx="1088">
                  <c:v>2.76E-2</c:v>
                </c:pt>
                <c:pt idx="1089">
                  <c:v>2.7200000000000002E-2</c:v>
                </c:pt>
                <c:pt idx="1090">
                  <c:v>2.7000000000000003E-2</c:v>
                </c:pt>
                <c:pt idx="1091">
                  <c:v>2.69E-2</c:v>
                </c:pt>
                <c:pt idx="1092">
                  <c:v>2.6600000000000002E-2</c:v>
                </c:pt>
                <c:pt idx="1093">
                  <c:v>2.6000000000000002E-2</c:v>
                </c:pt>
                <c:pt idx="1094">
                  <c:v>2.58E-2</c:v>
                </c:pt>
                <c:pt idx="1095">
                  <c:v>2.5600000000000001E-2</c:v>
                </c:pt>
                <c:pt idx="1096">
                  <c:v>2.6099999999999998E-2</c:v>
                </c:pt>
                <c:pt idx="1097">
                  <c:v>2.58E-2</c:v>
                </c:pt>
                <c:pt idx="1098">
                  <c:v>2.6099999999999998E-2</c:v>
                </c:pt>
                <c:pt idx="1099">
                  <c:v>2.5600000000000001E-2</c:v>
                </c:pt>
                <c:pt idx="1100">
                  <c:v>2.5499999999999998E-2</c:v>
                </c:pt>
                <c:pt idx="1101">
                  <c:v>2.52E-2</c:v>
                </c:pt>
                <c:pt idx="1102">
                  <c:v>2.58E-2</c:v>
                </c:pt>
                <c:pt idx="1103">
                  <c:v>2.5399999999999999E-2</c:v>
                </c:pt>
                <c:pt idx="1104">
                  <c:v>2.6000000000000002E-2</c:v>
                </c:pt>
                <c:pt idx="1105">
                  <c:v>2.6200000000000001E-2</c:v>
                </c:pt>
                <c:pt idx="1106">
                  <c:v>2.6099999999999998E-2</c:v>
                </c:pt>
                <c:pt idx="1107">
                  <c:v>2.6499999999999999E-2</c:v>
                </c:pt>
                <c:pt idx="1108">
                  <c:v>2.6000000000000002E-2</c:v>
                </c:pt>
                <c:pt idx="1109">
                  <c:v>2.6600000000000002E-2</c:v>
                </c:pt>
                <c:pt idx="1110">
                  <c:v>2.6699999999999998E-2</c:v>
                </c:pt>
                <c:pt idx="1111">
                  <c:v>2.6499999999999999E-2</c:v>
                </c:pt>
                <c:pt idx="1112">
                  <c:v>2.7200000000000002E-2</c:v>
                </c:pt>
                <c:pt idx="1113">
                  <c:v>2.7200000000000002E-2</c:v>
                </c:pt>
                <c:pt idx="1114">
                  <c:v>2.6800000000000001E-2</c:v>
                </c:pt>
                <c:pt idx="1115">
                  <c:v>2.69E-2</c:v>
                </c:pt>
                <c:pt idx="1116">
                  <c:v>2.7300000000000001E-2</c:v>
                </c:pt>
                <c:pt idx="1117">
                  <c:v>2.7300000000000001E-2</c:v>
                </c:pt>
                <c:pt idx="1118">
                  <c:v>2.7400000000000001E-2</c:v>
                </c:pt>
                <c:pt idx="1119">
                  <c:v>2.75E-2</c:v>
                </c:pt>
                <c:pt idx="1120">
                  <c:v>2.7000000000000003E-2</c:v>
                </c:pt>
                <c:pt idx="1121">
                  <c:v>2.6800000000000001E-2</c:v>
                </c:pt>
                <c:pt idx="1122">
                  <c:v>2.63E-2</c:v>
                </c:pt>
                <c:pt idx="1123">
                  <c:v>2.7099999999999999E-2</c:v>
                </c:pt>
                <c:pt idx="1124">
                  <c:v>2.7000000000000003E-2</c:v>
                </c:pt>
                <c:pt idx="1125">
                  <c:v>2.6499999999999999E-2</c:v>
                </c:pt>
                <c:pt idx="1126">
                  <c:v>2.69E-2</c:v>
                </c:pt>
                <c:pt idx="1127">
                  <c:v>2.7000000000000003E-2</c:v>
                </c:pt>
                <c:pt idx="1128">
                  <c:v>2.6099999999999998E-2</c:v>
                </c:pt>
                <c:pt idx="1129">
                  <c:v>2.63E-2</c:v>
                </c:pt>
                <c:pt idx="1130">
                  <c:v>2.58E-2</c:v>
                </c:pt>
                <c:pt idx="1131">
                  <c:v>2.6099999999999998E-2</c:v>
                </c:pt>
                <c:pt idx="1132">
                  <c:v>2.6000000000000002E-2</c:v>
                </c:pt>
                <c:pt idx="1133">
                  <c:v>2.6200000000000001E-2</c:v>
                </c:pt>
                <c:pt idx="1134">
                  <c:v>2.6099999999999998E-2</c:v>
                </c:pt>
                <c:pt idx="1135">
                  <c:v>2.6200000000000001E-2</c:v>
                </c:pt>
                <c:pt idx="1136">
                  <c:v>2.6800000000000001E-2</c:v>
                </c:pt>
                <c:pt idx="1137">
                  <c:v>2.64E-2</c:v>
                </c:pt>
                <c:pt idx="1138">
                  <c:v>2.6000000000000002E-2</c:v>
                </c:pt>
                <c:pt idx="1139">
                  <c:v>2.5000000000000001E-2</c:v>
                </c:pt>
                <c:pt idx="1140">
                  <c:v>2.53E-2</c:v>
                </c:pt>
                <c:pt idx="1141">
                  <c:v>2.5499999999999998E-2</c:v>
                </c:pt>
                <c:pt idx="1142">
                  <c:v>2.5600000000000001E-2</c:v>
                </c:pt>
                <c:pt idx="1143">
                  <c:v>2.6800000000000001E-2</c:v>
                </c:pt>
                <c:pt idx="1144">
                  <c:v>2.7000000000000003E-2</c:v>
                </c:pt>
                <c:pt idx="1145">
                  <c:v>2.7000000000000003E-2</c:v>
                </c:pt>
                <c:pt idx="1146">
                  <c:v>2.6699999999999998E-2</c:v>
                </c:pt>
                <c:pt idx="1147">
                  <c:v>2.7699999999999999E-2</c:v>
                </c:pt>
                <c:pt idx="1148">
                  <c:v>2.75E-2</c:v>
                </c:pt>
                <c:pt idx="1149">
                  <c:v>2.7900000000000001E-2</c:v>
                </c:pt>
                <c:pt idx="1150">
                  <c:v>2.7999999999999997E-2</c:v>
                </c:pt>
                <c:pt idx="1151">
                  <c:v>2.7900000000000001E-2</c:v>
                </c:pt>
                <c:pt idx="1152">
                  <c:v>2.7999999999999997E-2</c:v>
                </c:pt>
                <c:pt idx="1153">
                  <c:v>2.8300000000000002E-2</c:v>
                </c:pt>
                <c:pt idx="1154">
                  <c:v>2.7900000000000001E-2</c:v>
                </c:pt>
                <c:pt idx="1155">
                  <c:v>2.7699999999999999E-2</c:v>
                </c:pt>
                <c:pt idx="1156">
                  <c:v>2.8199999999999999E-2</c:v>
                </c:pt>
                <c:pt idx="1157">
                  <c:v>2.81E-2</c:v>
                </c:pt>
                <c:pt idx="1158">
                  <c:v>2.8999999999999998E-2</c:v>
                </c:pt>
                <c:pt idx="1159">
                  <c:v>2.8500000000000001E-2</c:v>
                </c:pt>
                <c:pt idx="1160">
                  <c:v>2.8900000000000002E-2</c:v>
                </c:pt>
                <c:pt idx="1161">
                  <c:v>2.9600000000000001E-2</c:v>
                </c:pt>
                <c:pt idx="1162">
                  <c:v>2.9100000000000001E-2</c:v>
                </c:pt>
                <c:pt idx="1163">
                  <c:v>2.92E-2</c:v>
                </c:pt>
                <c:pt idx="1164">
                  <c:v>2.9399999999999999E-2</c:v>
                </c:pt>
                <c:pt idx="1165">
                  <c:v>3.0099999999999998E-2</c:v>
                </c:pt>
                <c:pt idx="1166">
                  <c:v>2.98E-2</c:v>
                </c:pt>
                <c:pt idx="1167">
                  <c:v>3.0099999999999998E-2</c:v>
                </c:pt>
                <c:pt idx="1168">
                  <c:v>3.04E-2</c:v>
                </c:pt>
                <c:pt idx="1169">
                  <c:v>3.04E-2</c:v>
                </c:pt>
                <c:pt idx="1170">
                  <c:v>2.9500000000000002E-2</c:v>
                </c:pt>
                <c:pt idx="1171">
                  <c:v>2.9600000000000001E-2</c:v>
                </c:pt>
                <c:pt idx="1172">
                  <c:v>0.03</c:v>
                </c:pt>
                <c:pt idx="1173">
                  <c:v>2.9600000000000001E-2</c:v>
                </c:pt>
                <c:pt idx="1174">
                  <c:v>2.92E-2</c:v>
                </c:pt>
                <c:pt idx="1175">
                  <c:v>2.8999999999999998E-2</c:v>
                </c:pt>
                <c:pt idx="1176">
                  <c:v>2.9399999999999999E-2</c:v>
                </c:pt>
                <c:pt idx="1177">
                  <c:v>3.0200000000000001E-2</c:v>
                </c:pt>
                <c:pt idx="1178">
                  <c:v>0.03</c:v>
                </c:pt>
                <c:pt idx="1179">
                  <c:v>2.9600000000000001E-2</c:v>
                </c:pt>
                <c:pt idx="1180">
                  <c:v>2.87E-2</c:v>
                </c:pt>
                <c:pt idx="1181">
                  <c:v>2.98E-2</c:v>
                </c:pt>
                <c:pt idx="1182">
                  <c:v>2.9700000000000001E-2</c:v>
                </c:pt>
                <c:pt idx="1183">
                  <c:v>2.9700000000000001E-2</c:v>
                </c:pt>
                <c:pt idx="1184">
                  <c:v>2.9500000000000002E-2</c:v>
                </c:pt>
                <c:pt idx="1185">
                  <c:v>3.0099999999999998E-2</c:v>
                </c:pt>
                <c:pt idx="1186">
                  <c:v>3.0699999999999998E-2</c:v>
                </c:pt>
                <c:pt idx="1187">
                  <c:v>2.9100000000000001E-2</c:v>
                </c:pt>
                <c:pt idx="1188">
                  <c:v>2.9100000000000001E-2</c:v>
                </c:pt>
                <c:pt idx="1189">
                  <c:v>2.98E-2</c:v>
                </c:pt>
                <c:pt idx="1190">
                  <c:v>0.03</c:v>
                </c:pt>
                <c:pt idx="1191">
                  <c:v>0.03</c:v>
                </c:pt>
                <c:pt idx="1192">
                  <c:v>0.03</c:v>
                </c:pt>
                <c:pt idx="1193">
                  <c:v>0.03</c:v>
                </c:pt>
                <c:pt idx="1194">
                  <c:v>3.0200000000000001E-2</c:v>
                </c:pt>
                <c:pt idx="1195">
                  <c:v>0.03</c:v>
                </c:pt>
                <c:pt idx="1196">
                  <c:v>3.04E-2</c:v>
                </c:pt>
                <c:pt idx="1197">
                  <c:v>3.04E-2</c:v>
                </c:pt>
                <c:pt idx="1198">
                  <c:v>3.0699999999999998E-2</c:v>
                </c:pt>
                <c:pt idx="1199">
                  <c:v>3.0600000000000002E-2</c:v>
                </c:pt>
                <c:pt idx="1200">
                  <c:v>3.0899999999999997E-2</c:v>
                </c:pt>
                <c:pt idx="1201">
                  <c:v>3.1E-2</c:v>
                </c:pt>
                <c:pt idx="1202">
                  <c:v>3.1200000000000002E-2</c:v>
                </c:pt>
                <c:pt idx="1203">
                  <c:v>3.0899999999999997E-2</c:v>
                </c:pt>
                <c:pt idx="1204">
                  <c:v>3.0099999999999998E-2</c:v>
                </c:pt>
                <c:pt idx="1205">
                  <c:v>0.03</c:v>
                </c:pt>
                <c:pt idx="1206">
                  <c:v>0.03</c:v>
                </c:pt>
                <c:pt idx="1207">
                  <c:v>2.9500000000000002E-2</c:v>
                </c:pt>
                <c:pt idx="1208">
                  <c:v>2.9300000000000003E-2</c:v>
                </c:pt>
                <c:pt idx="1209">
                  <c:v>2.9600000000000001E-2</c:v>
                </c:pt>
                <c:pt idx="1210">
                  <c:v>2.87E-2</c:v>
                </c:pt>
                <c:pt idx="1211">
                  <c:v>2.86E-2</c:v>
                </c:pt>
                <c:pt idx="1212">
                  <c:v>2.87E-2</c:v>
                </c:pt>
                <c:pt idx="1213">
                  <c:v>2.8999999999999998E-2</c:v>
                </c:pt>
                <c:pt idx="1214">
                  <c:v>2.87E-2</c:v>
                </c:pt>
                <c:pt idx="1215">
                  <c:v>2.87E-2</c:v>
                </c:pt>
                <c:pt idx="1216">
                  <c:v>2.92E-2</c:v>
                </c:pt>
                <c:pt idx="1217">
                  <c:v>2.8900000000000002E-2</c:v>
                </c:pt>
                <c:pt idx="1218">
                  <c:v>2.87E-2</c:v>
                </c:pt>
                <c:pt idx="1219">
                  <c:v>2.87E-2</c:v>
                </c:pt>
                <c:pt idx="1220">
                  <c:v>2.8399999999999998E-2</c:v>
                </c:pt>
                <c:pt idx="1221">
                  <c:v>2.8900000000000002E-2</c:v>
                </c:pt>
                <c:pt idx="1222">
                  <c:v>2.9399999999999999E-2</c:v>
                </c:pt>
                <c:pt idx="1223">
                  <c:v>2.9600000000000001E-2</c:v>
                </c:pt>
                <c:pt idx="1224">
                  <c:v>2.8900000000000002E-2</c:v>
                </c:pt>
                <c:pt idx="1225">
                  <c:v>2.8799999999999999E-2</c:v>
                </c:pt>
                <c:pt idx="1226">
                  <c:v>2.8999999999999998E-2</c:v>
                </c:pt>
                <c:pt idx="1227">
                  <c:v>2.8199999999999999E-2</c:v>
                </c:pt>
                <c:pt idx="1228">
                  <c:v>2.8500000000000001E-2</c:v>
                </c:pt>
                <c:pt idx="1229">
                  <c:v>2.87E-2</c:v>
                </c:pt>
                <c:pt idx="1230">
                  <c:v>2.8500000000000001E-2</c:v>
                </c:pt>
                <c:pt idx="1231">
                  <c:v>2.87E-2</c:v>
                </c:pt>
                <c:pt idx="1232">
                  <c:v>2.9600000000000001E-2</c:v>
                </c:pt>
                <c:pt idx="1233">
                  <c:v>2.9100000000000001E-2</c:v>
                </c:pt>
                <c:pt idx="1234">
                  <c:v>2.9500000000000002E-2</c:v>
                </c:pt>
                <c:pt idx="1235">
                  <c:v>2.9399999999999999E-2</c:v>
                </c:pt>
                <c:pt idx="1236">
                  <c:v>3.0200000000000001E-2</c:v>
                </c:pt>
                <c:pt idx="1237">
                  <c:v>2.9300000000000003E-2</c:v>
                </c:pt>
                <c:pt idx="1238">
                  <c:v>3.0200000000000001E-2</c:v>
                </c:pt>
                <c:pt idx="1239">
                  <c:v>3.0800000000000001E-2</c:v>
                </c:pt>
                <c:pt idx="1240">
                  <c:v>3.0600000000000002E-2</c:v>
                </c:pt>
                <c:pt idx="1241">
                  <c:v>2.9500000000000002E-2</c:v>
                </c:pt>
                <c:pt idx="1242">
                  <c:v>2.9500000000000002E-2</c:v>
                </c:pt>
                <c:pt idx="1243">
                  <c:v>2.98E-2</c:v>
                </c:pt>
                <c:pt idx="1244">
                  <c:v>2.9600000000000001E-2</c:v>
                </c:pt>
                <c:pt idx="1245">
                  <c:v>2.9700000000000001E-2</c:v>
                </c:pt>
                <c:pt idx="1246">
                  <c:v>2.8900000000000002E-2</c:v>
                </c:pt>
                <c:pt idx="1247">
                  <c:v>2.9500000000000002E-2</c:v>
                </c:pt>
                <c:pt idx="1248">
                  <c:v>2.9700000000000001E-2</c:v>
                </c:pt>
                <c:pt idx="1249">
                  <c:v>2.9300000000000003E-2</c:v>
                </c:pt>
                <c:pt idx="1250">
                  <c:v>2.9500000000000002E-2</c:v>
                </c:pt>
                <c:pt idx="1251">
                  <c:v>2.92E-2</c:v>
                </c:pt>
                <c:pt idx="1252">
                  <c:v>2.9300000000000003E-2</c:v>
                </c:pt>
                <c:pt idx="1253">
                  <c:v>2.9399999999999999E-2</c:v>
                </c:pt>
                <c:pt idx="1254">
                  <c:v>2.8399999999999998E-2</c:v>
                </c:pt>
                <c:pt idx="1255">
                  <c:v>2.7300000000000001E-2</c:v>
                </c:pt>
                <c:pt idx="1256">
                  <c:v>2.7400000000000001E-2</c:v>
                </c:pt>
                <c:pt idx="1257">
                  <c:v>2.76E-2</c:v>
                </c:pt>
                <c:pt idx="1258">
                  <c:v>2.81E-2</c:v>
                </c:pt>
                <c:pt idx="1259">
                  <c:v>2.87E-2</c:v>
                </c:pt>
                <c:pt idx="1260">
                  <c:v>2.81E-2</c:v>
                </c:pt>
                <c:pt idx="1261">
                  <c:v>2.8399999999999998E-2</c:v>
                </c:pt>
                <c:pt idx="1262">
                  <c:v>2.86E-2</c:v>
                </c:pt>
                <c:pt idx="1263">
                  <c:v>2.8399999999999998E-2</c:v>
                </c:pt>
                <c:pt idx="1264">
                  <c:v>2.81E-2</c:v>
                </c:pt>
                <c:pt idx="1265">
                  <c:v>2.8900000000000002E-2</c:v>
                </c:pt>
                <c:pt idx="1266">
                  <c:v>2.8300000000000002E-2</c:v>
                </c:pt>
                <c:pt idx="1267">
                  <c:v>2.8999999999999998E-2</c:v>
                </c:pt>
                <c:pt idx="1268">
                  <c:v>2.9399999999999999E-2</c:v>
                </c:pt>
                <c:pt idx="1269">
                  <c:v>2.8999999999999998E-2</c:v>
                </c:pt>
                <c:pt idx="1270">
                  <c:v>2.86E-2</c:v>
                </c:pt>
                <c:pt idx="1271">
                  <c:v>2.92E-2</c:v>
                </c:pt>
                <c:pt idx="1272">
                  <c:v>2.9600000000000001E-2</c:v>
                </c:pt>
                <c:pt idx="1273">
                  <c:v>2.9900000000000003E-2</c:v>
                </c:pt>
                <c:pt idx="1274">
                  <c:v>2.9600000000000001E-2</c:v>
                </c:pt>
                <c:pt idx="1275">
                  <c:v>2.9300000000000003E-2</c:v>
                </c:pt>
                <c:pt idx="1276">
                  <c:v>2.9600000000000001E-2</c:v>
                </c:pt>
                <c:pt idx="1277">
                  <c:v>2.98E-2</c:v>
                </c:pt>
                <c:pt idx="1278">
                  <c:v>3.04E-2</c:v>
                </c:pt>
                <c:pt idx="1279">
                  <c:v>3.0800000000000001E-2</c:v>
                </c:pt>
                <c:pt idx="1280">
                  <c:v>3.1E-2</c:v>
                </c:pt>
                <c:pt idx="1281">
                  <c:v>3.0800000000000001E-2</c:v>
                </c:pt>
                <c:pt idx="1282">
                  <c:v>3.1099999999999999E-2</c:v>
                </c:pt>
                <c:pt idx="1283">
                  <c:v>3.1300000000000001E-2</c:v>
                </c:pt>
                <c:pt idx="1284">
                  <c:v>3.2000000000000001E-2</c:v>
                </c:pt>
                <c:pt idx="1285">
                  <c:v>3.2099999999999997E-2</c:v>
                </c:pt>
                <c:pt idx="1286">
                  <c:v>3.2000000000000001E-2</c:v>
                </c:pt>
                <c:pt idx="1287">
                  <c:v>3.1099999999999999E-2</c:v>
                </c:pt>
                <c:pt idx="1288">
                  <c:v>2.9900000000000003E-2</c:v>
                </c:pt>
                <c:pt idx="1289">
                  <c:v>3.04E-2</c:v>
                </c:pt>
                <c:pt idx="1290">
                  <c:v>3.0800000000000001E-2</c:v>
                </c:pt>
                <c:pt idx="1291">
                  <c:v>3.1899999999999998E-2</c:v>
                </c:pt>
                <c:pt idx="1292">
                  <c:v>3.2000000000000001E-2</c:v>
                </c:pt>
                <c:pt idx="1293">
                  <c:v>3.1099999999999999E-2</c:v>
                </c:pt>
                <c:pt idx="1294">
                  <c:v>3.0899999999999997E-2</c:v>
                </c:pt>
                <c:pt idx="1295">
                  <c:v>3.2500000000000001E-2</c:v>
                </c:pt>
                <c:pt idx="1296">
                  <c:v>3.1600000000000003E-2</c:v>
                </c:pt>
                <c:pt idx="1297">
                  <c:v>3.1600000000000003E-2</c:v>
                </c:pt>
                <c:pt idx="1298">
                  <c:v>3.2000000000000001E-2</c:v>
                </c:pt>
                <c:pt idx="1299">
                  <c:v>3.1600000000000003E-2</c:v>
                </c:pt>
                <c:pt idx="1300">
                  <c:v>3.0499999999999999E-2</c:v>
                </c:pt>
                <c:pt idx="1301">
                  <c:v>3.1400000000000004E-2</c:v>
                </c:pt>
                <c:pt idx="1302">
                  <c:v>3.0899999999999997E-2</c:v>
                </c:pt>
                <c:pt idx="1303">
                  <c:v>3.0600000000000002E-2</c:v>
                </c:pt>
                <c:pt idx="1304">
                  <c:v>3.0899999999999997E-2</c:v>
                </c:pt>
                <c:pt idx="1305">
                  <c:v>3.1E-2</c:v>
                </c:pt>
                <c:pt idx="1306">
                  <c:v>3.1099999999999999E-2</c:v>
                </c:pt>
                <c:pt idx="1307">
                  <c:v>3.2199999999999999E-2</c:v>
                </c:pt>
                <c:pt idx="1308">
                  <c:v>3.15E-2</c:v>
                </c:pt>
                <c:pt idx="1309">
                  <c:v>3.1099999999999999E-2</c:v>
                </c:pt>
                <c:pt idx="1310">
                  <c:v>3.1099999999999999E-2</c:v>
                </c:pt>
                <c:pt idx="1311">
                  <c:v>3.0299999999999997E-2</c:v>
                </c:pt>
                <c:pt idx="1312">
                  <c:v>3.1099999999999999E-2</c:v>
                </c:pt>
                <c:pt idx="1313">
                  <c:v>3.0200000000000001E-2</c:v>
                </c:pt>
                <c:pt idx="1314">
                  <c:v>2.9399999999999999E-2</c:v>
                </c:pt>
                <c:pt idx="1315">
                  <c:v>2.8799999999999999E-2</c:v>
                </c:pt>
                <c:pt idx="1316">
                  <c:v>2.8900000000000002E-2</c:v>
                </c:pt>
                <c:pt idx="1317">
                  <c:v>2.8799999999999999E-2</c:v>
                </c:pt>
                <c:pt idx="1318">
                  <c:v>2.8900000000000002E-2</c:v>
                </c:pt>
                <c:pt idx="1319">
                  <c:v>2.9900000000000003E-2</c:v>
                </c:pt>
                <c:pt idx="1320">
                  <c:v>2.98E-2</c:v>
                </c:pt>
                <c:pt idx="1321">
                  <c:v>3.0600000000000002E-2</c:v>
                </c:pt>
                <c:pt idx="1322">
                  <c:v>3.0499999999999999E-2</c:v>
                </c:pt>
                <c:pt idx="1323">
                  <c:v>3.0200000000000001E-2</c:v>
                </c:pt>
                <c:pt idx="1324">
                  <c:v>2.9300000000000003E-2</c:v>
                </c:pt>
                <c:pt idx="1325">
                  <c:v>3.0299999999999997E-2</c:v>
                </c:pt>
                <c:pt idx="1326">
                  <c:v>3.0699999999999998E-2</c:v>
                </c:pt>
                <c:pt idx="1327">
                  <c:v>3.0200000000000001E-2</c:v>
                </c:pt>
                <c:pt idx="1328">
                  <c:v>3.0299999999999997E-2</c:v>
                </c:pt>
                <c:pt idx="1329">
                  <c:v>2.8999999999999998E-2</c:v>
                </c:pt>
                <c:pt idx="1330">
                  <c:v>2.8999999999999998E-2</c:v>
                </c:pt>
                <c:pt idx="1331">
                  <c:v>2.98E-2</c:v>
                </c:pt>
                <c:pt idx="1332">
                  <c:v>2.8999999999999998E-2</c:v>
                </c:pt>
                <c:pt idx="1333">
                  <c:v>2.8799999999999999E-2</c:v>
                </c:pt>
                <c:pt idx="1334">
                  <c:v>2.8199999999999999E-2</c:v>
                </c:pt>
                <c:pt idx="1335">
                  <c:v>2.75E-2</c:v>
                </c:pt>
                <c:pt idx="1336">
                  <c:v>2.76E-2</c:v>
                </c:pt>
                <c:pt idx="1337">
                  <c:v>2.6800000000000001E-2</c:v>
                </c:pt>
                <c:pt idx="1338">
                  <c:v>2.6099999999999998E-2</c:v>
                </c:pt>
                <c:pt idx="1339">
                  <c:v>2.6200000000000001E-2</c:v>
                </c:pt>
                <c:pt idx="1340">
                  <c:v>2.63E-2</c:v>
                </c:pt>
                <c:pt idx="1341">
                  <c:v>2.6600000000000002E-2</c:v>
                </c:pt>
                <c:pt idx="1342">
                  <c:v>2.58E-2</c:v>
                </c:pt>
                <c:pt idx="1343">
                  <c:v>2.5600000000000001E-2</c:v>
                </c:pt>
                <c:pt idx="1344">
                  <c:v>2.5099999999999997E-2</c:v>
                </c:pt>
                <c:pt idx="1345">
                  <c:v>2.5600000000000001E-2</c:v>
                </c:pt>
                <c:pt idx="1346">
                  <c:v>2.5499999999999998E-2</c:v>
                </c:pt>
                <c:pt idx="1347">
                  <c:v>2.5399999999999999E-2</c:v>
                </c:pt>
                <c:pt idx="1348">
                  <c:v>2.58E-2</c:v>
                </c:pt>
                <c:pt idx="1349">
                  <c:v>2.58E-2</c:v>
                </c:pt>
                <c:pt idx="1350">
                  <c:v>2.6099999999999998E-2</c:v>
                </c:pt>
                <c:pt idx="1351">
                  <c:v>2.53E-2</c:v>
                </c:pt>
                <c:pt idx="1352">
                  <c:v>2.52E-2</c:v>
                </c:pt>
                <c:pt idx="1353">
                  <c:v>2.5699999999999997E-2</c:v>
                </c:pt>
                <c:pt idx="1354">
                  <c:v>2.4900000000000002E-2</c:v>
                </c:pt>
                <c:pt idx="1355">
                  <c:v>2.53E-2</c:v>
                </c:pt>
                <c:pt idx="1356">
                  <c:v>2.4700000000000003E-2</c:v>
                </c:pt>
                <c:pt idx="1357">
                  <c:v>2.5399999999999999E-2</c:v>
                </c:pt>
                <c:pt idx="1358">
                  <c:v>2.5499999999999998E-2</c:v>
                </c:pt>
                <c:pt idx="1359">
                  <c:v>2.53E-2</c:v>
                </c:pt>
                <c:pt idx="1360">
                  <c:v>2.6000000000000002E-2</c:v>
                </c:pt>
                <c:pt idx="1361">
                  <c:v>2.5000000000000001E-2</c:v>
                </c:pt>
                <c:pt idx="1362">
                  <c:v>2.46E-2</c:v>
                </c:pt>
                <c:pt idx="1363">
                  <c:v>2.5099999999999997E-2</c:v>
                </c:pt>
                <c:pt idx="1364">
                  <c:v>2.5000000000000001E-2</c:v>
                </c:pt>
                <c:pt idx="1365">
                  <c:v>2.5399999999999999E-2</c:v>
                </c:pt>
                <c:pt idx="1366">
                  <c:v>2.5099999999999997E-2</c:v>
                </c:pt>
                <c:pt idx="1367">
                  <c:v>2.6099999999999998E-2</c:v>
                </c:pt>
                <c:pt idx="1368">
                  <c:v>2.6699999999999998E-2</c:v>
                </c:pt>
                <c:pt idx="1369">
                  <c:v>2.7000000000000003E-2</c:v>
                </c:pt>
                <c:pt idx="1370">
                  <c:v>2.69E-2</c:v>
                </c:pt>
                <c:pt idx="1371">
                  <c:v>2.69E-2</c:v>
                </c:pt>
                <c:pt idx="1372">
                  <c:v>2.7300000000000001E-2</c:v>
                </c:pt>
                <c:pt idx="1373">
                  <c:v>2.7999999999999997E-2</c:v>
                </c:pt>
                <c:pt idx="1374">
                  <c:v>2.8300000000000002E-2</c:v>
                </c:pt>
                <c:pt idx="1375">
                  <c:v>2.7099999999999999E-2</c:v>
                </c:pt>
                <c:pt idx="1376">
                  <c:v>2.7200000000000002E-2</c:v>
                </c:pt>
                <c:pt idx="1377">
                  <c:v>2.7099999999999999E-2</c:v>
                </c:pt>
                <c:pt idx="1378">
                  <c:v>2.6800000000000001E-2</c:v>
                </c:pt>
                <c:pt idx="1379">
                  <c:v>2.6000000000000002E-2</c:v>
                </c:pt>
                <c:pt idx="1380">
                  <c:v>2.63E-2</c:v>
                </c:pt>
                <c:pt idx="1381">
                  <c:v>2.5600000000000001E-2</c:v>
                </c:pt>
                <c:pt idx="1382">
                  <c:v>2.6000000000000002E-2</c:v>
                </c:pt>
                <c:pt idx="1383">
                  <c:v>2.6600000000000002E-2</c:v>
                </c:pt>
                <c:pt idx="1384">
                  <c:v>2.7300000000000001E-2</c:v>
                </c:pt>
                <c:pt idx="1385">
                  <c:v>2.7300000000000001E-2</c:v>
                </c:pt>
                <c:pt idx="1386">
                  <c:v>2.7000000000000003E-2</c:v>
                </c:pt>
                <c:pt idx="1387">
                  <c:v>2.7300000000000001E-2</c:v>
                </c:pt>
                <c:pt idx="1388">
                  <c:v>2.63E-2</c:v>
                </c:pt>
                <c:pt idx="1389">
                  <c:v>2.58E-2</c:v>
                </c:pt>
                <c:pt idx="1390">
                  <c:v>2.5699999999999997E-2</c:v>
                </c:pt>
                <c:pt idx="1391">
                  <c:v>2.58E-2</c:v>
                </c:pt>
                <c:pt idx="1392">
                  <c:v>2.52E-2</c:v>
                </c:pt>
                <c:pt idx="1393">
                  <c:v>2.5099999999999997E-2</c:v>
                </c:pt>
                <c:pt idx="1394">
                  <c:v>2.4199999999999999E-2</c:v>
                </c:pt>
                <c:pt idx="1395">
                  <c:v>2.3900000000000001E-2</c:v>
                </c:pt>
                <c:pt idx="1396">
                  <c:v>2.3700000000000002E-2</c:v>
                </c:pt>
                <c:pt idx="1397">
                  <c:v>2.2499999999999999E-2</c:v>
                </c:pt>
                <c:pt idx="1398">
                  <c:v>2.2499999999999999E-2</c:v>
                </c:pt>
                <c:pt idx="1399">
                  <c:v>2.3300000000000001E-2</c:v>
                </c:pt>
                <c:pt idx="1400">
                  <c:v>2.29E-2</c:v>
                </c:pt>
                <c:pt idx="1401">
                  <c:v>2.4E-2</c:v>
                </c:pt>
                <c:pt idx="1402">
                  <c:v>2.4E-2</c:v>
                </c:pt>
                <c:pt idx="1403">
                  <c:v>2.3799999999999998E-2</c:v>
                </c:pt>
                <c:pt idx="1404">
                  <c:v>2.46E-2</c:v>
                </c:pt>
                <c:pt idx="1405">
                  <c:v>2.4399999999999998E-2</c:v>
                </c:pt>
                <c:pt idx="1406">
                  <c:v>2.3900000000000001E-2</c:v>
                </c:pt>
                <c:pt idx="1407">
                  <c:v>2.4399999999999998E-2</c:v>
                </c:pt>
                <c:pt idx="1408">
                  <c:v>2.4E-2</c:v>
                </c:pt>
                <c:pt idx="1409">
                  <c:v>2.4700000000000003E-2</c:v>
                </c:pt>
                <c:pt idx="1410">
                  <c:v>2.4900000000000002E-2</c:v>
                </c:pt>
                <c:pt idx="1411">
                  <c:v>2.4900000000000002E-2</c:v>
                </c:pt>
                <c:pt idx="1412">
                  <c:v>2.5499999999999998E-2</c:v>
                </c:pt>
                <c:pt idx="1413">
                  <c:v>2.5899999999999999E-2</c:v>
                </c:pt>
                <c:pt idx="1414">
                  <c:v>2.52E-2</c:v>
                </c:pt>
                <c:pt idx="1415">
                  <c:v>2.52E-2</c:v>
                </c:pt>
                <c:pt idx="1416">
                  <c:v>2.6000000000000002E-2</c:v>
                </c:pt>
                <c:pt idx="1417">
                  <c:v>2.69E-2</c:v>
                </c:pt>
                <c:pt idx="1418">
                  <c:v>2.75E-2</c:v>
                </c:pt>
                <c:pt idx="1419">
                  <c:v>2.76E-2</c:v>
                </c:pt>
                <c:pt idx="1420">
                  <c:v>2.7799999999999998E-2</c:v>
                </c:pt>
                <c:pt idx="1421">
                  <c:v>2.81E-2</c:v>
                </c:pt>
                <c:pt idx="1422">
                  <c:v>2.8300000000000002E-2</c:v>
                </c:pt>
                <c:pt idx="1423">
                  <c:v>2.8500000000000001E-2</c:v>
                </c:pt>
                <c:pt idx="1424">
                  <c:v>2.75E-2</c:v>
                </c:pt>
                <c:pt idx="1425">
                  <c:v>2.7699999999999999E-2</c:v>
                </c:pt>
                <c:pt idx="1426">
                  <c:v>2.8199999999999999E-2</c:v>
                </c:pt>
                <c:pt idx="1427">
                  <c:v>2.7400000000000001E-2</c:v>
                </c:pt>
                <c:pt idx="1428">
                  <c:v>2.69E-2</c:v>
                </c:pt>
                <c:pt idx="1429">
                  <c:v>2.7400000000000001E-2</c:v>
                </c:pt>
                <c:pt idx="1430">
                  <c:v>2.75E-2</c:v>
                </c:pt>
                <c:pt idx="1431">
                  <c:v>2.8399999999999998E-2</c:v>
                </c:pt>
                <c:pt idx="1432">
                  <c:v>2.8300000000000002E-2</c:v>
                </c:pt>
                <c:pt idx="1433">
                  <c:v>2.87E-2</c:v>
                </c:pt>
                <c:pt idx="1434">
                  <c:v>2.8999999999999998E-2</c:v>
                </c:pt>
                <c:pt idx="1435">
                  <c:v>2.9700000000000001E-2</c:v>
                </c:pt>
                <c:pt idx="1436">
                  <c:v>2.9399999999999999E-2</c:v>
                </c:pt>
                <c:pt idx="1437">
                  <c:v>2.9900000000000003E-2</c:v>
                </c:pt>
                <c:pt idx="1438">
                  <c:v>0.03</c:v>
                </c:pt>
                <c:pt idx="1439">
                  <c:v>2.9500000000000002E-2</c:v>
                </c:pt>
                <c:pt idx="1440">
                  <c:v>2.8900000000000002E-2</c:v>
                </c:pt>
                <c:pt idx="1441">
                  <c:v>2.9500000000000002E-2</c:v>
                </c:pt>
                <c:pt idx="1442">
                  <c:v>2.9700000000000001E-2</c:v>
                </c:pt>
                <c:pt idx="1443">
                  <c:v>3.0099999999999998E-2</c:v>
                </c:pt>
                <c:pt idx="1444">
                  <c:v>3.0200000000000001E-2</c:v>
                </c:pt>
                <c:pt idx="1445">
                  <c:v>3.0499999999999999E-2</c:v>
                </c:pt>
                <c:pt idx="1446">
                  <c:v>3.0800000000000001E-2</c:v>
                </c:pt>
                <c:pt idx="1447">
                  <c:v>3.0499999999999999E-2</c:v>
                </c:pt>
                <c:pt idx="1448">
                  <c:v>3.0600000000000002E-2</c:v>
                </c:pt>
                <c:pt idx="1449">
                  <c:v>3.04E-2</c:v>
                </c:pt>
                <c:pt idx="1450">
                  <c:v>3.0800000000000001E-2</c:v>
                </c:pt>
                <c:pt idx="1451">
                  <c:v>3.0899999999999997E-2</c:v>
                </c:pt>
                <c:pt idx="1452">
                  <c:v>3.0899999999999997E-2</c:v>
                </c:pt>
                <c:pt idx="1453">
                  <c:v>3.04E-2</c:v>
                </c:pt>
                <c:pt idx="1454">
                  <c:v>3.0899999999999997E-2</c:v>
                </c:pt>
                <c:pt idx="1455">
                  <c:v>3.0600000000000002E-2</c:v>
                </c:pt>
                <c:pt idx="1456">
                  <c:v>3.0499999999999999E-2</c:v>
                </c:pt>
                <c:pt idx="1457">
                  <c:v>3.0699999999999998E-2</c:v>
                </c:pt>
                <c:pt idx="1458">
                  <c:v>3.0699999999999998E-2</c:v>
                </c:pt>
                <c:pt idx="1459">
                  <c:v>3.04E-2</c:v>
                </c:pt>
                <c:pt idx="1460">
                  <c:v>3.0600000000000002E-2</c:v>
                </c:pt>
                <c:pt idx="1461">
                  <c:v>3.0600000000000002E-2</c:v>
                </c:pt>
                <c:pt idx="1462">
                  <c:v>3.04E-2</c:v>
                </c:pt>
                <c:pt idx="1463">
                  <c:v>3.0499999999999999E-2</c:v>
                </c:pt>
                <c:pt idx="1464">
                  <c:v>3.0499999999999999E-2</c:v>
                </c:pt>
                <c:pt idx="1465">
                  <c:v>3.0099999999999998E-2</c:v>
                </c:pt>
                <c:pt idx="1466">
                  <c:v>0.03</c:v>
                </c:pt>
                <c:pt idx="1467">
                  <c:v>2.9600000000000001E-2</c:v>
                </c:pt>
                <c:pt idx="1468">
                  <c:v>2.98E-2</c:v>
                </c:pt>
                <c:pt idx="1469">
                  <c:v>2.9399999999999999E-2</c:v>
                </c:pt>
                <c:pt idx="1470">
                  <c:v>2.92E-2</c:v>
                </c:pt>
                <c:pt idx="1471">
                  <c:v>2.9500000000000002E-2</c:v>
                </c:pt>
                <c:pt idx="1472">
                  <c:v>3.0299999999999997E-2</c:v>
                </c:pt>
                <c:pt idx="1473">
                  <c:v>3.0699999999999998E-2</c:v>
                </c:pt>
                <c:pt idx="1474">
                  <c:v>3.0699999999999998E-2</c:v>
                </c:pt>
                <c:pt idx="1475">
                  <c:v>3.0600000000000002E-2</c:v>
                </c:pt>
                <c:pt idx="1476">
                  <c:v>3.1200000000000002E-2</c:v>
                </c:pt>
                <c:pt idx="1477">
                  <c:v>3.1300000000000001E-2</c:v>
                </c:pt>
                <c:pt idx="1478">
                  <c:v>3.15E-2</c:v>
                </c:pt>
                <c:pt idx="1479">
                  <c:v>3.1200000000000002E-2</c:v>
                </c:pt>
                <c:pt idx="1480">
                  <c:v>3.2099999999999997E-2</c:v>
                </c:pt>
                <c:pt idx="1481">
                  <c:v>3.1800000000000002E-2</c:v>
                </c:pt>
                <c:pt idx="1482">
                  <c:v>3.2199999999999999E-2</c:v>
                </c:pt>
                <c:pt idx="1483">
                  <c:v>3.2199999999999999E-2</c:v>
                </c:pt>
                <c:pt idx="1484">
                  <c:v>3.2799999999999996E-2</c:v>
                </c:pt>
                <c:pt idx="1485">
                  <c:v>3.2500000000000001E-2</c:v>
                </c:pt>
                <c:pt idx="1486">
                  <c:v>3.2799999999999996E-2</c:v>
                </c:pt>
                <c:pt idx="1487">
                  <c:v>3.2899999999999999E-2</c:v>
                </c:pt>
                <c:pt idx="1488">
                  <c:v>3.3599999999999998E-2</c:v>
                </c:pt>
                <c:pt idx="1489">
                  <c:v>3.3700000000000001E-2</c:v>
                </c:pt>
                <c:pt idx="1490">
                  <c:v>3.3599999999999998E-2</c:v>
                </c:pt>
                <c:pt idx="1491">
                  <c:v>3.3399999999999999E-2</c:v>
                </c:pt>
                <c:pt idx="1492">
                  <c:v>3.3500000000000002E-2</c:v>
                </c:pt>
                <c:pt idx="1493">
                  <c:v>3.27E-2</c:v>
                </c:pt>
                <c:pt idx="1494">
                  <c:v>3.2599999999999997E-2</c:v>
                </c:pt>
                <c:pt idx="1495">
                  <c:v>3.2300000000000002E-2</c:v>
                </c:pt>
                <c:pt idx="1496">
                  <c:v>3.2300000000000002E-2</c:v>
                </c:pt>
                <c:pt idx="1497">
                  <c:v>3.2300000000000002E-2</c:v>
                </c:pt>
                <c:pt idx="1498">
                  <c:v>3.2099999999999997E-2</c:v>
                </c:pt>
                <c:pt idx="1499">
                  <c:v>3.15E-2</c:v>
                </c:pt>
                <c:pt idx="1500">
                  <c:v>3.1699999999999999E-2</c:v>
                </c:pt>
                <c:pt idx="1501">
                  <c:v>3.0899999999999997E-2</c:v>
                </c:pt>
                <c:pt idx="1502">
                  <c:v>3.0800000000000001E-2</c:v>
                </c:pt>
                <c:pt idx="1503">
                  <c:v>3.1099999999999999E-2</c:v>
                </c:pt>
                <c:pt idx="1504">
                  <c:v>3.15E-2</c:v>
                </c:pt>
                <c:pt idx="1505">
                  <c:v>3.1300000000000001E-2</c:v>
                </c:pt>
                <c:pt idx="1506">
                  <c:v>3.1600000000000003E-2</c:v>
                </c:pt>
                <c:pt idx="1507">
                  <c:v>3.1899999999999998E-2</c:v>
                </c:pt>
                <c:pt idx="1508">
                  <c:v>3.2199999999999999E-2</c:v>
                </c:pt>
                <c:pt idx="1509">
                  <c:v>3.2099999999999997E-2</c:v>
                </c:pt>
                <c:pt idx="1510">
                  <c:v>3.2000000000000001E-2</c:v>
                </c:pt>
                <c:pt idx="1511">
                  <c:v>3.1300000000000001E-2</c:v>
                </c:pt>
                <c:pt idx="1512">
                  <c:v>3.2000000000000001E-2</c:v>
                </c:pt>
                <c:pt idx="1513">
                  <c:v>3.2400000000000005E-2</c:v>
                </c:pt>
                <c:pt idx="1514">
                  <c:v>3.27E-2</c:v>
                </c:pt>
                <c:pt idx="1515">
                  <c:v>3.2400000000000005E-2</c:v>
                </c:pt>
                <c:pt idx="1516">
                  <c:v>3.2300000000000002E-2</c:v>
                </c:pt>
                <c:pt idx="1517">
                  <c:v>3.2300000000000002E-2</c:v>
                </c:pt>
                <c:pt idx="1518">
                  <c:v>3.27E-2</c:v>
                </c:pt>
                <c:pt idx="1519">
                  <c:v>3.2799999999999996E-2</c:v>
                </c:pt>
                <c:pt idx="1520">
                  <c:v>3.3000000000000002E-2</c:v>
                </c:pt>
                <c:pt idx="1521">
                  <c:v>3.2899999999999999E-2</c:v>
                </c:pt>
                <c:pt idx="1522">
                  <c:v>3.32E-2</c:v>
                </c:pt>
                <c:pt idx="1523">
                  <c:v>3.3099999999999997E-2</c:v>
                </c:pt>
                <c:pt idx="1524">
                  <c:v>3.2199999999999999E-2</c:v>
                </c:pt>
                <c:pt idx="1525">
                  <c:v>3.2599999999999997E-2</c:v>
                </c:pt>
                <c:pt idx="1526">
                  <c:v>3.2400000000000005E-2</c:v>
                </c:pt>
                <c:pt idx="1527">
                  <c:v>3.3000000000000002E-2</c:v>
                </c:pt>
                <c:pt idx="1528">
                  <c:v>3.2599999999999997E-2</c:v>
                </c:pt>
                <c:pt idx="1529">
                  <c:v>3.2500000000000001E-2</c:v>
                </c:pt>
                <c:pt idx="1530">
                  <c:v>3.2599999999999997E-2</c:v>
                </c:pt>
                <c:pt idx="1531">
                  <c:v>3.2899999999999999E-2</c:v>
                </c:pt>
                <c:pt idx="1532">
                  <c:v>3.27E-2</c:v>
                </c:pt>
                <c:pt idx="1533">
                  <c:v>3.3500000000000002E-2</c:v>
                </c:pt>
                <c:pt idx="1534">
                  <c:v>3.3700000000000001E-2</c:v>
                </c:pt>
                <c:pt idx="1535">
                  <c:v>3.3599999999999998E-2</c:v>
                </c:pt>
                <c:pt idx="1536">
                  <c:v>3.3399999999999999E-2</c:v>
                </c:pt>
                <c:pt idx="1537">
                  <c:v>3.3799999999999997E-2</c:v>
                </c:pt>
                <c:pt idx="1538">
                  <c:v>3.3700000000000001E-2</c:v>
                </c:pt>
                <c:pt idx="1539">
                  <c:v>3.3799999999999997E-2</c:v>
                </c:pt>
                <c:pt idx="1540">
                  <c:v>3.44E-2</c:v>
                </c:pt>
                <c:pt idx="1541">
                  <c:v>3.4700000000000002E-2</c:v>
                </c:pt>
                <c:pt idx="1542">
                  <c:v>3.4599999999999999E-2</c:v>
                </c:pt>
                <c:pt idx="1543">
                  <c:v>3.4000000000000002E-2</c:v>
                </c:pt>
                <c:pt idx="1544">
                  <c:v>3.3399999999999999E-2</c:v>
                </c:pt>
                <c:pt idx="1545">
                  <c:v>3.3599999999999998E-2</c:v>
                </c:pt>
                <c:pt idx="1546">
                  <c:v>3.3500000000000002E-2</c:v>
                </c:pt>
                <c:pt idx="1547">
                  <c:v>3.3799999999999997E-2</c:v>
                </c:pt>
                <c:pt idx="1548">
                  <c:v>3.4099999999999998E-2</c:v>
                </c:pt>
                <c:pt idx="1549">
                  <c:v>3.4500000000000003E-2</c:v>
                </c:pt>
                <c:pt idx="1550">
                  <c:v>3.44E-2</c:v>
                </c:pt>
                <c:pt idx="1551">
                  <c:v>3.4700000000000002E-2</c:v>
                </c:pt>
                <c:pt idx="1552">
                  <c:v>3.4300000000000004E-2</c:v>
                </c:pt>
                <c:pt idx="1553">
                  <c:v>3.44E-2</c:v>
                </c:pt>
                <c:pt idx="1554">
                  <c:v>3.4000000000000002E-2</c:v>
                </c:pt>
                <c:pt idx="1555">
                  <c:v>3.4099999999999998E-2</c:v>
                </c:pt>
                <c:pt idx="1556">
                  <c:v>3.4099999999999998E-2</c:v>
                </c:pt>
                <c:pt idx="1557">
                  <c:v>3.4700000000000002E-2</c:v>
                </c:pt>
                <c:pt idx="1558">
                  <c:v>3.4700000000000002E-2</c:v>
                </c:pt>
                <c:pt idx="1559">
                  <c:v>3.4500000000000003E-2</c:v>
                </c:pt>
                <c:pt idx="1560">
                  <c:v>3.44E-2</c:v>
                </c:pt>
                <c:pt idx="1561">
                  <c:v>3.44E-2</c:v>
                </c:pt>
                <c:pt idx="1562">
                  <c:v>3.4500000000000003E-2</c:v>
                </c:pt>
                <c:pt idx="1563">
                  <c:v>3.4300000000000004E-2</c:v>
                </c:pt>
                <c:pt idx="1564">
                  <c:v>3.3799999999999997E-2</c:v>
                </c:pt>
                <c:pt idx="1565">
                  <c:v>3.3300000000000003E-2</c:v>
                </c:pt>
                <c:pt idx="1566">
                  <c:v>3.3099999999999997E-2</c:v>
                </c:pt>
                <c:pt idx="1567">
                  <c:v>3.2899999999999999E-2</c:v>
                </c:pt>
                <c:pt idx="1568">
                  <c:v>3.3700000000000001E-2</c:v>
                </c:pt>
                <c:pt idx="1569">
                  <c:v>3.4000000000000002E-2</c:v>
                </c:pt>
                <c:pt idx="1570">
                  <c:v>3.4300000000000004E-2</c:v>
                </c:pt>
                <c:pt idx="1571">
                  <c:v>3.4200000000000001E-2</c:v>
                </c:pt>
                <c:pt idx="1572">
                  <c:v>3.3799999999999997E-2</c:v>
                </c:pt>
                <c:pt idx="1573">
                  <c:v>3.39E-2</c:v>
                </c:pt>
                <c:pt idx="1574">
                  <c:v>3.3399999999999999E-2</c:v>
                </c:pt>
                <c:pt idx="1575">
                  <c:v>3.3300000000000003E-2</c:v>
                </c:pt>
                <c:pt idx="1576">
                  <c:v>3.3700000000000001E-2</c:v>
                </c:pt>
                <c:pt idx="1577">
                  <c:v>3.4500000000000003E-2</c:v>
                </c:pt>
                <c:pt idx="1578">
                  <c:v>3.49E-2</c:v>
                </c:pt>
                <c:pt idx="1579">
                  <c:v>3.4700000000000002E-2</c:v>
                </c:pt>
                <c:pt idx="1580">
                  <c:v>3.4500000000000003E-2</c:v>
                </c:pt>
                <c:pt idx="1581">
                  <c:v>3.4000000000000002E-2</c:v>
                </c:pt>
                <c:pt idx="1582">
                  <c:v>3.3799999999999997E-2</c:v>
                </c:pt>
                <c:pt idx="1583">
                  <c:v>3.4099999999999998E-2</c:v>
                </c:pt>
                <c:pt idx="1584">
                  <c:v>3.3700000000000001E-2</c:v>
                </c:pt>
                <c:pt idx="1585">
                  <c:v>3.4099999999999998E-2</c:v>
                </c:pt>
                <c:pt idx="1586">
                  <c:v>3.4700000000000002E-2</c:v>
                </c:pt>
                <c:pt idx="1587">
                  <c:v>3.49E-2</c:v>
                </c:pt>
                <c:pt idx="1588">
                  <c:v>3.4700000000000002E-2</c:v>
                </c:pt>
                <c:pt idx="1589">
                  <c:v>3.4500000000000003E-2</c:v>
                </c:pt>
                <c:pt idx="1590">
                  <c:v>3.4599999999999999E-2</c:v>
                </c:pt>
                <c:pt idx="1591">
                  <c:v>3.4700000000000002E-2</c:v>
                </c:pt>
                <c:pt idx="1592">
                  <c:v>3.5000000000000003E-2</c:v>
                </c:pt>
                <c:pt idx="1593">
                  <c:v>3.5200000000000002E-2</c:v>
                </c:pt>
                <c:pt idx="1594">
                  <c:v>3.5200000000000002E-2</c:v>
                </c:pt>
                <c:pt idx="1595">
                  <c:v>3.4500000000000003E-2</c:v>
                </c:pt>
                <c:pt idx="1596">
                  <c:v>3.4599999999999999E-2</c:v>
                </c:pt>
                <c:pt idx="1597">
                  <c:v>3.4799999999999998E-2</c:v>
                </c:pt>
                <c:pt idx="1598">
                  <c:v>3.4799999999999998E-2</c:v>
                </c:pt>
                <c:pt idx="1599">
                  <c:v>3.5200000000000002E-2</c:v>
                </c:pt>
                <c:pt idx="1600">
                  <c:v>3.5699999999999996E-2</c:v>
                </c:pt>
                <c:pt idx="1601">
                  <c:v>3.5400000000000001E-2</c:v>
                </c:pt>
                <c:pt idx="1602">
                  <c:v>3.56E-2</c:v>
                </c:pt>
                <c:pt idx="1603">
                  <c:v>3.5900000000000001E-2</c:v>
                </c:pt>
                <c:pt idx="1604">
                  <c:v>3.6200000000000003E-2</c:v>
                </c:pt>
                <c:pt idx="1605">
                  <c:v>3.6499999999999998E-2</c:v>
                </c:pt>
                <c:pt idx="1606">
                  <c:v>3.6000000000000004E-2</c:v>
                </c:pt>
                <c:pt idx="1607">
                  <c:v>3.56E-2</c:v>
                </c:pt>
                <c:pt idx="1608">
                  <c:v>3.5499999999999997E-2</c:v>
                </c:pt>
                <c:pt idx="1609">
                  <c:v>3.5200000000000002E-2</c:v>
                </c:pt>
                <c:pt idx="1610">
                  <c:v>3.5499999999999997E-2</c:v>
                </c:pt>
                <c:pt idx="1611">
                  <c:v>3.5900000000000001E-2</c:v>
                </c:pt>
                <c:pt idx="1612">
                  <c:v>3.5699999999999996E-2</c:v>
                </c:pt>
                <c:pt idx="1613">
                  <c:v>3.61E-2</c:v>
                </c:pt>
                <c:pt idx="1614">
                  <c:v>3.6699999999999997E-2</c:v>
                </c:pt>
                <c:pt idx="1615">
                  <c:v>3.6600000000000001E-2</c:v>
                </c:pt>
                <c:pt idx="1616">
                  <c:v>3.6200000000000003E-2</c:v>
                </c:pt>
                <c:pt idx="1617">
                  <c:v>3.6299999999999999E-2</c:v>
                </c:pt>
                <c:pt idx="1618">
                  <c:v>3.5900000000000001E-2</c:v>
                </c:pt>
                <c:pt idx="1619">
                  <c:v>3.6000000000000004E-2</c:v>
                </c:pt>
                <c:pt idx="1620">
                  <c:v>3.6600000000000001E-2</c:v>
                </c:pt>
                <c:pt idx="1621">
                  <c:v>3.7000000000000005E-2</c:v>
                </c:pt>
                <c:pt idx="1622">
                  <c:v>3.73E-2</c:v>
                </c:pt>
                <c:pt idx="1623">
                  <c:v>3.7200000000000004E-2</c:v>
                </c:pt>
                <c:pt idx="1624">
                  <c:v>3.6799999999999999E-2</c:v>
                </c:pt>
                <c:pt idx="1625">
                  <c:v>3.6400000000000002E-2</c:v>
                </c:pt>
                <c:pt idx="1626">
                  <c:v>3.6400000000000002E-2</c:v>
                </c:pt>
                <c:pt idx="1627">
                  <c:v>3.5499999999999997E-2</c:v>
                </c:pt>
                <c:pt idx="1628">
                  <c:v>3.5900000000000001E-2</c:v>
                </c:pt>
                <c:pt idx="1629">
                  <c:v>3.6000000000000004E-2</c:v>
                </c:pt>
                <c:pt idx="1630">
                  <c:v>3.6299999999999999E-2</c:v>
                </c:pt>
                <c:pt idx="1631">
                  <c:v>3.6600000000000001E-2</c:v>
                </c:pt>
                <c:pt idx="1632">
                  <c:v>3.7000000000000005E-2</c:v>
                </c:pt>
                <c:pt idx="1633">
                  <c:v>3.6900000000000002E-2</c:v>
                </c:pt>
                <c:pt idx="1634">
                  <c:v>3.73E-2</c:v>
                </c:pt>
                <c:pt idx="1635">
                  <c:v>3.7100000000000001E-2</c:v>
                </c:pt>
                <c:pt idx="1636">
                  <c:v>3.6799999999999999E-2</c:v>
                </c:pt>
                <c:pt idx="1637">
                  <c:v>3.6900000000000002E-2</c:v>
                </c:pt>
                <c:pt idx="1638">
                  <c:v>3.7000000000000005E-2</c:v>
                </c:pt>
                <c:pt idx="1639">
                  <c:v>3.7200000000000004E-2</c:v>
                </c:pt>
                <c:pt idx="1640">
                  <c:v>3.6900000000000002E-2</c:v>
                </c:pt>
                <c:pt idx="1641">
                  <c:v>3.6600000000000001E-2</c:v>
                </c:pt>
                <c:pt idx="1642">
                  <c:v>3.6699999999999997E-2</c:v>
                </c:pt>
                <c:pt idx="1643">
                  <c:v>3.6699999999999997E-2</c:v>
                </c:pt>
                <c:pt idx="1644">
                  <c:v>3.6600000000000001E-2</c:v>
                </c:pt>
                <c:pt idx="1645">
                  <c:v>3.5900000000000001E-2</c:v>
                </c:pt>
                <c:pt idx="1646">
                  <c:v>3.5499999999999997E-2</c:v>
                </c:pt>
                <c:pt idx="1647">
                  <c:v>3.61E-2</c:v>
                </c:pt>
                <c:pt idx="1648">
                  <c:v>3.6499999999999998E-2</c:v>
                </c:pt>
                <c:pt idx="1649">
                  <c:v>3.6200000000000003E-2</c:v>
                </c:pt>
                <c:pt idx="1650">
                  <c:v>3.6799999999999999E-2</c:v>
                </c:pt>
                <c:pt idx="1651">
                  <c:v>3.6699999999999997E-2</c:v>
                </c:pt>
                <c:pt idx="1652">
                  <c:v>3.6400000000000002E-2</c:v>
                </c:pt>
                <c:pt idx="1653">
                  <c:v>3.6799999999999999E-2</c:v>
                </c:pt>
                <c:pt idx="1654">
                  <c:v>3.7499999999999999E-2</c:v>
                </c:pt>
                <c:pt idx="1655">
                  <c:v>3.7400000000000003E-2</c:v>
                </c:pt>
                <c:pt idx="1656">
                  <c:v>3.7499999999999999E-2</c:v>
                </c:pt>
                <c:pt idx="1657">
                  <c:v>3.7699999999999997E-2</c:v>
                </c:pt>
                <c:pt idx="1658">
                  <c:v>3.8100000000000002E-2</c:v>
                </c:pt>
                <c:pt idx="1659">
                  <c:v>3.7999999999999999E-2</c:v>
                </c:pt>
                <c:pt idx="1660">
                  <c:v>3.7699999999999997E-2</c:v>
                </c:pt>
                <c:pt idx="1661">
                  <c:v>3.7999999999999999E-2</c:v>
                </c:pt>
                <c:pt idx="1662">
                  <c:v>3.8800000000000001E-2</c:v>
                </c:pt>
                <c:pt idx="1663">
                  <c:v>3.9E-2</c:v>
                </c:pt>
                <c:pt idx="1664">
                  <c:v>3.8800000000000001E-2</c:v>
                </c:pt>
                <c:pt idx="1665">
                  <c:v>3.9E-2</c:v>
                </c:pt>
                <c:pt idx="1666">
                  <c:v>3.9300000000000002E-2</c:v>
                </c:pt>
                <c:pt idx="1667">
                  <c:v>3.9199999999999999E-2</c:v>
                </c:pt>
                <c:pt idx="1668">
                  <c:v>3.9599999999999996E-2</c:v>
                </c:pt>
                <c:pt idx="1669">
                  <c:v>3.9E-2</c:v>
                </c:pt>
                <c:pt idx="1670">
                  <c:v>3.9399999999999998E-2</c:v>
                </c:pt>
                <c:pt idx="1671">
                  <c:v>3.9199999999999999E-2</c:v>
                </c:pt>
                <c:pt idx="1672">
                  <c:v>3.9E-2</c:v>
                </c:pt>
                <c:pt idx="1673">
                  <c:v>3.85E-2</c:v>
                </c:pt>
                <c:pt idx="1674">
                  <c:v>3.8199999999999998E-2</c:v>
                </c:pt>
                <c:pt idx="1675">
                  <c:v>3.9100000000000003E-2</c:v>
                </c:pt>
                <c:pt idx="1676">
                  <c:v>3.9E-2</c:v>
                </c:pt>
                <c:pt idx="1677">
                  <c:v>3.8800000000000001E-2</c:v>
                </c:pt>
                <c:pt idx="1678">
                  <c:v>3.9E-2</c:v>
                </c:pt>
                <c:pt idx="1679">
                  <c:v>3.8800000000000001E-2</c:v>
                </c:pt>
                <c:pt idx="1680">
                  <c:v>3.9100000000000003E-2</c:v>
                </c:pt>
                <c:pt idx="1681">
                  <c:v>3.8699999999999998E-2</c:v>
                </c:pt>
                <c:pt idx="1682">
                  <c:v>3.8300000000000001E-2</c:v>
                </c:pt>
                <c:pt idx="1683">
                  <c:v>3.8800000000000001E-2</c:v>
                </c:pt>
                <c:pt idx="1684">
                  <c:v>3.9E-2</c:v>
                </c:pt>
                <c:pt idx="1685">
                  <c:v>3.9199999999999999E-2</c:v>
                </c:pt>
                <c:pt idx="1686">
                  <c:v>3.9E-2</c:v>
                </c:pt>
                <c:pt idx="1687">
                  <c:v>3.8399999999999997E-2</c:v>
                </c:pt>
                <c:pt idx="1688">
                  <c:v>3.8599999999999995E-2</c:v>
                </c:pt>
                <c:pt idx="1689">
                  <c:v>3.8199999999999998E-2</c:v>
                </c:pt>
                <c:pt idx="1690">
                  <c:v>3.8100000000000002E-2</c:v>
                </c:pt>
                <c:pt idx="1691">
                  <c:v>3.7999999999999999E-2</c:v>
                </c:pt>
                <c:pt idx="1692">
                  <c:v>3.8300000000000001E-2</c:v>
                </c:pt>
                <c:pt idx="1693">
                  <c:v>3.8399999999999997E-2</c:v>
                </c:pt>
                <c:pt idx="1694">
                  <c:v>3.8900000000000004E-2</c:v>
                </c:pt>
                <c:pt idx="1695">
                  <c:v>3.9E-2</c:v>
                </c:pt>
                <c:pt idx="1696">
                  <c:v>3.7999999999999999E-2</c:v>
                </c:pt>
                <c:pt idx="1697">
                  <c:v>3.7599999999999995E-2</c:v>
                </c:pt>
                <c:pt idx="1698">
                  <c:v>3.7999999999999999E-2</c:v>
                </c:pt>
                <c:pt idx="1699">
                  <c:v>3.7900000000000003E-2</c:v>
                </c:pt>
                <c:pt idx="1700">
                  <c:v>3.8300000000000001E-2</c:v>
                </c:pt>
                <c:pt idx="1701">
                  <c:v>3.8599999999999995E-2</c:v>
                </c:pt>
                <c:pt idx="1702">
                  <c:v>3.8399999999999997E-2</c:v>
                </c:pt>
                <c:pt idx="1703">
                  <c:v>3.7100000000000001E-2</c:v>
                </c:pt>
                <c:pt idx="1704">
                  <c:v>3.7699999999999997E-2</c:v>
                </c:pt>
                <c:pt idx="1705">
                  <c:v>3.7599999999999995E-2</c:v>
                </c:pt>
                <c:pt idx="1706">
                  <c:v>3.7000000000000005E-2</c:v>
                </c:pt>
                <c:pt idx="1707">
                  <c:v>3.6900000000000002E-2</c:v>
                </c:pt>
                <c:pt idx="1708">
                  <c:v>3.6299999999999999E-2</c:v>
                </c:pt>
                <c:pt idx="1709">
                  <c:v>3.6299999999999999E-2</c:v>
                </c:pt>
                <c:pt idx="1710">
                  <c:v>3.6200000000000003E-2</c:v>
                </c:pt>
                <c:pt idx="1711">
                  <c:v>3.61E-2</c:v>
                </c:pt>
                <c:pt idx="1712">
                  <c:v>3.6000000000000004E-2</c:v>
                </c:pt>
                <c:pt idx="1713">
                  <c:v>3.61E-2</c:v>
                </c:pt>
                <c:pt idx="1714">
                  <c:v>3.5900000000000001E-2</c:v>
                </c:pt>
                <c:pt idx="1715">
                  <c:v>3.61E-2</c:v>
                </c:pt>
                <c:pt idx="1716">
                  <c:v>3.6799999999999999E-2</c:v>
                </c:pt>
                <c:pt idx="1717">
                  <c:v>3.6499999999999998E-2</c:v>
                </c:pt>
                <c:pt idx="1718">
                  <c:v>3.6600000000000001E-2</c:v>
                </c:pt>
                <c:pt idx="1719">
                  <c:v>3.7200000000000004E-2</c:v>
                </c:pt>
                <c:pt idx="1720">
                  <c:v>3.78E-2</c:v>
                </c:pt>
                <c:pt idx="1721">
                  <c:v>3.7400000000000003E-2</c:v>
                </c:pt>
                <c:pt idx="1722">
                  <c:v>3.7499999999999999E-2</c:v>
                </c:pt>
                <c:pt idx="1723">
                  <c:v>3.73E-2</c:v>
                </c:pt>
                <c:pt idx="1724">
                  <c:v>3.7000000000000005E-2</c:v>
                </c:pt>
                <c:pt idx="1725">
                  <c:v>3.7000000000000005E-2</c:v>
                </c:pt>
                <c:pt idx="1726">
                  <c:v>3.73E-2</c:v>
                </c:pt>
                <c:pt idx="1727">
                  <c:v>3.7100000000000001E-2</c:v>
                </c:pt>
                <c:pt idx="1728">
                  <c:v>3.7000000000000005E-2</c:v>
                </c:pt>
                <c:pt idx="1729">
                  <c:v>3.7200000000000004E-2</c:v>
                </c:pt>
                <c:pt idx="1730">
                  <c:v>3.6900000000000002E-2</c:v>
                </c:pt>
                <c:pt idx="1731">
                  <c:v>3.6799999999999999E-2</c:v>
                </c:pt>
                <c:pt idx="1732">
                  <c:v>3.6900000000000002E-2</c:v>
                </c:pt>
                <c:pt idx="1733">
                  <c:v>3.6499999999999998E-2</c:v>
                </c:pt>
                <c:pt idx="1734">
                  <c:v>3.6699999999999997E-2</c:v>
                </c:pt>
                <c:pt idx="1735">
                  <c:v>3.73E-2</c:v>
                </c:pt>
                <c:pt idx="1736">
                  <c:v>3.7699999999999997E-2</c:v>
                </c:pt>
                <c:pt idx="1737">
                  <c:v>3.7999999999999999E-2</c:v>
                </c:pt>
                <c:pt idx="1738">
                  <c:v>3.7499999999999999E-2</c:v>
                </c:pt>
                <c:pt idx="1739">
                  <c:v>3.8399999999999997E-2</c:v>
                </c:pt>
                <c:pt idx="1740">
                  <c:v>3.8699999999999998E-2</c:v>
                </c:pt>
                <c:pt idx="1741">
                  <c:v>3.8399999999999997E-2</c:v>
                </c:pt>
                <c:pt idx="1742">
                  <c:v>3.85E-2</c:v>
                </c:pt>
                <c:pt idx="1743">
                  <c:v>3.85E-2</c:v>
                </c:pt>
                <c:pt idx="1744">
                  <c:v>3.8800000000000001E-2</c:v>
                </c:pt>
                <c:pt idx="1745">
                  <c:v>3.8399999999999997E-2</c:v>
                </c:pt>
                <c:pt idx="1746">
                  <c:v>3.8699999999999998E-2</c:v>
                </c:pt>
                <c:pt idx="1747">
                  <c:v>3.8800000000000001E-2</c:v>
                </c:pt>
                <c:pt idx="1748">
                  <c:v>3.7999999999999999E-2</c:v>
                </c:pt>
                <c:pt idx="1749">
                  <c:v>3.7900000000000003E-2</c:v>
                </c:pt>
                <c:pt idx="1750">
                  <c:v>3.7000000000000005E-2</c:v>
                </c:pt>
                <c:pt idx="1751">
                  <c:v>3.7000000000000005E-2</c:v>
                </c:pt>
                <c:pt idx="1752">
                  <c:v>3.7499999999999999E-2</c:v>
                </c:pt>
                <c:pt idx="1753">
                  <c:v>3.7000000000000005E-2</c:v>
                </c:pt>
                <c:pt idx="1754">
                  <c:v>3.7699999999999997E-2</c:v>
                </c:pt>
                <c:pt idx="1755">
                  <c:v>3.7999999999999999E-2</c:v>
                </c:pt>
                <c:pt idx="1756">
                  <c:v>3.8800000000000001E-2</c:v>
                </c:pt>
                <c:pt idx="1757">
                  <c:v>3.9E-2</c:v>
                </c:pt>
                <c:pt idx="1758">
                  <c:v>3.8599999999999995E-2</c:v>
                </c:pt>
                <c:pt idx="1759">
                  <c:v>3.8900000000000004E-2</c:v>
                </c:pt>
                <c:pt idx="1760">
                  <c:v>3.8599999999999995E-2</c:v>
                </c:pt>
                <c:pt idx="1761">
                  <c:v>3.8100000000000002E-2</c:v>
                </c:pt>
                <c:pt idx="1762">
                  <c:v>3.7499999999999999E-2</c:v>
                </c:pt>
                <c:pt idx="1763">
                  <c:v>3.7499999999999999E-2</c:v>
                </c:pt>
                <c:pt idx="1764">
                  <c:v>3.6699999999999997E-2</c:v>
                </c:pt>
                <c:pt idx="1765">
                  <c:v>3.6299999999999999E-2</c:v>
                </c:pt>
                <c:pt idx="1766">
                  <c:v>3.6499999999999998E-2</c:v>
                </c:pt>
                <c:pt idx="1767">
                  <c:v>3.6799999999999999E-2</c:v>
                </c:pt>
                <c:pt idx="1768">
                  <c:v>3.73E-2</c:v>
                </c:pt>
                <c:pt idx="1769">
                  <c:v>3.73E-2</c:v>
                </c:pt>
                <c:pt idx="1770">
                  <c:v>3.6900000000000002E-2</c:v>
                </c:pt>
                <c:pt idx="1771">
                  <c:v>3.7699999999999997E-2</c:v>
                </c:pt>
                <c:pt idx="1772">
                  <c:v>3.6400000000000002E-2</c:v>
                </c:pt>
                <c:pt idx="1773">
                  <c:v>3.6699999999999997E-2</c:v>
                </c:pt>
                <c:pt idx="1774">
                  <c:v>3.6600000000000001E-2</c:v>
                </c:pt>
                <c:pt idx="1775">
                  <c:v>3.61E-2</c:v>
                </c:pt>
                <c:pt idx="1776">
                  <c:v>3.6499999999999998E-2</c:v>
                </c:pt>
                <c:pt idx="1777">
                  <c:v>3.6499999999999998E-2</c:v>
                </c:pt>
                <c:pt idx="1778">
                  <c:v>3.5799999999999998E-2</c:v>
                </c:pt>
                <c:pt idx="1779">
                  <c:v>3.5499999999999997E-2</c:v>
                </c:pt>
                <c:pt idx="1780">
                  <c:v>3.56E-2</c:v>
                </c:pt>
                <c:pt idx="1781">
                  <c:v>3.6299999999999999E-2</c:v>
                </c:pt>
                <c:pt idx="1782">
                  <c:v>3.5699999999999996E-2</c:v>
                </c:pt>
                <c:pt idx="1783">
                  <c:v>3.5799999999999998E-2</c:v>
                </c:pt>
                <c:pt idx="1784">
                  <c:v>3.61E-2</c:v>
                </c:pt>
                <c:pt idx="1785">
                  <c:v>3.6400000000000002E-2</c:v>
                </c:pt>
                <c:pt idx="1786">
                  <c:v>3.6400000000000002E-2</c:v>
                </c:pt>
                <c:pt idx="1787">
                  <c:v>3.6799999999999999E-2</c:v>
                </c:pt>
                <c:pt idx="1788">
                  <c:v>3.6400000000000002E-2</c:v>
                </c:pt>
                <c:pt idx="1789">
                  <c:v>3.6299999999999999E-2</c:v>
                </c:pt>
                <c:pt idx="1790">
                  <c:v>3.6799999999999999E-2</c:v>
                </c:pt>
                <c:pt idx="1791">
                  <c:v>3.49E-2</c:v>
                </c:pt>
                <c:pt idx="1792">
                  <c:v>3.4700000000000002E-2</c:v>
                </c:pt>
                <c:pt idx="1793">
                  <c:v>3.4799999999999998E-2</c:v>
                </c:pt>
                <c:pt idx="1794">
                  <c:v>3.5200000000000002E-2</c:v>
                </c:pt>
                <c:pt idx="1795">
                  <c:v>3.5400000000000001E-2</c:v>
                </c:pt>
                <c:pt idx="1796">
                  <c:v>3.5799999999999998E-2</c:v>
                </c:pt>
                <c:pt idx="1797">
                  <c:v>3.6000000000000004E-2</c:v>
                </c:pt>
                <c:pt idx="1798">
                  <c:v>3.56E-2</c:v>
                </c:pt>
                <c:pt idx="1799">
                  <c:v>3.56E-2</c:v>
                </c:pt>
                <c:pt idx="1800">
                  <c:v>3.49E-2</c:v>
                </c:pt>
                <c:pt idx="1801">
                  <c:v>3.4099999999999998E-2</c:v>
                </c:pt>
                <c:pt idx="1802">
                  <c:v>3.3399999999999999E-2</c:v>
                </c:pt>
                <c:pt idx="1803">
                  <c:v>3.3500000000000002E-2</c:v>
                </c:pt>
                <c:pt idx="1804">
                  <c:v>3.2799999999999996E-2</c:v>
                </c:pt>
                <c:pt idx="1805">
                  <c:v>3.3300000000000003E-2</c:v>
                </c:pt>
                <c:pt idx="1806">
                  <c:v>3.3700000000000001E-2</c:v>
                </c:pt>
                <c:pt idx="1807">
                  <c:v>3.3300000000000003E-2</c:v>
                </c:pt>
                <c:pt idx="1808">
                  <c:v>3.3599999999999998E-2</c:v>
                </c:pt>
                <c:pt idx="1809">
                  <c:v>3.3300000000000003E-2</c:v>
                </c:pt>
                <c:pt idx="1810">
                  <c:v>3.2300000000000002E-2</c:v>
                </c:pt>
                <c:pt idx="1811">
                  <c:v>3.2500000000000001E-2</c:v>
                </c:pt>
                <c:pt idx="1812">
                  <c:v>3.3000000000000002E-2</c:v>
                </c:pt>
                <c:pt idx="1813">
                  <c:v>3.27E-2</c:v>
                </c:pt>
                <c:pt idx="1814">
                  <c:v>3.3000000000000002E-2</c:v>
                </c:pt>
                <c:pt idx="1815">
                  <c:v>3.2799999999999996E-2</c:v>
                </c:pt>
                <c:pt idx="1816">
                  <c:v>3.27E-2</c:v>
                </c:pt>
                <c:pt idx="1817">
                  <c:v>3.3099999999999997E-2</c:v>
                </c:pt>
                <c:pt idx="1818">
                  <c:v>3.1800000000000002E-2</c:v>
                </c:pt>
                <c:pt idx="1819">
                  <c:v>3.2000000000000001E-2</c:v>
                </c:pt>
                <c:pt idx="1820">
                  <c:v>3.2099999999999997E-2</c:v>
                </c:pt>
                <c:pt idx="1821">
                  <c:v>3.1400000000000004E-2</c:v>
                </c:pt>
                <c:pt idx="1822">
                  <c:v>3.1800000000000002E-2</c:v>
                </c:pt>
                <c:pt idx="1823">
                  <c:v>3.1699999999999999E-2</c:v>
                </c:pt>
                <c:pt idx="1824">
                  <c:v>3.0899999999999997E-2</c:v>
                </c:pt>
                <c:pt idx="1825">
                  <c:v>3.1600000000000003E-2</c:v>
                </c:pt>
                <c:pt idx="1826">
                  <c:v>3.1699999999999999E-2</c:v>
                </c:pt>
                <c:pt idx="1827">
                  <c:v>3.1300000000000001E-2</c:v>
                </c:pt>
                <c:pt idx="1828">
                  <c:v>3.1E-2</c:v>
                </c:pt>
                <c:pt idx="1829">
                  <c:v>3.0099999999999998E-2</c:v>
                </c:pt>
                <c:pt idx="1830">
                  <c:v>2.9900000000000003E-2</c:v>
                </c:pt>
                <c:pt idx="1831">
                  <c:v>0.03</c:v>
                </c:pt>
                <c:pt idx="1832">
                  <c:v>2.98E-2</c:v>
                </c:pt>
                <c:pt idx="1833">
                  <c:v>2.9600000000000001E-2</c:v>
                </c:pt>
                <c:pt idx="1834">
                  <c:v>2.8199999999999999E-2</c:v>
                </c:pt>
                <c:pt idx="1835">
                  <c:v>2.8300000000000002E-2</c:v>
                </c:pt>
                <c:pt idx="1836">
                  <c:v>2.8799999999999999E-2</c:v>
                </c:pt>
                <c:pt idx="1837">
                  <c:v>2.8799999999999999E-2</c:v>
                </c:pt>
                <c:pt idx="1838">
                  <c:v>2.87E-2</c:v>
                </c:pt>
                <c:pt idx="1839">
                  <c:v>2.9100000000000001E-2</c:v>
                </c:pt>
                <c:pt idx="1840">
                  <c:v>2.8900000000000002E-2</c:v>
                </c:pt>
                <c:pt idx="1841">
                  <c:v>2.8999999999999998E-2</c:v>
                </c:pt>
                <c:pt idx="1842">
                  <c:v>2.8799999999999999E-2</c:v>
                </c:pt>
                <c:pt idx="1843">
                  <c:v>2.8799999999999999E-2</c:v>
                </c:pt>
                <c:pt idx="1844">
                  <c:v>2.87E-2</c:v>
                </c:pt>
                <c:pt idx="1845">
                  <c:v>2.8900000000000002E-2</c:v>
                </c:pt>
                <c:pt idx="1846">
                  <c:v>2.9100000000000001E-2</c:v>
                </c:pt>
                <c:pt idx="1847">
                  <c:v>2.8799999999999999E-2</c:v>
                </c:pt>
                <c:pt idx="1848">
                  <c:v>2.92E-2</c:v>
                </c:pt>
                <c:pt idx="1849">
                  <c:v>3.0099999999999998E-2</c:v>
                </c:pt>
                <c:pt idx="1850">
                  <c:v>3.0099999999999998E-2</c:v>
                </c:pt>
                <c:pt idx="1851">
                  <c:v>2.9399999999999999E-2</c:v>
                </c:pt>
                <c:pt idx="1852">
                  <c:v>2.9100000000000001E-2</c:v>
                </c:pt>
                <c:pt idx="1853">
                  <c:v>2.87E-2</c:v>
                </c:pt>
                <c:pt idx="1854">
                  <c:v>2.9900000000000003E-2</c:v>
                </c:pt>
                <c:pt idx="1855">
                  <c:v>3.0499999999999999E-2</c:v>
                </c:pt>
                <c:pt idx="1856">
                  <c:v>3.1E-2</c:v>
                </c:pt>
                <c:pt idx="1857">
                  <c:v>3.0800000000000001E-2</c:v>
                </c:pt>
                <c:pt idx="1858">
                  <c:v>3.1E-2</c:v>
                </c:pt>
                <c:pt idx="1859">
                  <c:v>3.0899999999999997E-2</c:v>
                </c:pt>
                <c:pt idx="1860">
                  <c:v>3.1300000000000001E-2</c:v>
                </c:pt>
                <c:pt idx="1861">
                  <c:v>3.1400000000000004E-2</c:v>
                </c:pt>
                <c:pt idx="1862">
                  <c:v>3.1300000000000001E-2</c:v>
                </c:pt>
                <c:pt idx="1863">
                  <c:v>3.15E-2</c:v>
                </c:pt>
                <c:pt idx="1864">
                  <c:v>3.1899999999999998E-2</c:v>
                </c:pt>
                <c:pt idx="1865">
                  <c:v>3.1300000000000001E-2</c:v>
                </c:pt>
                <c:pt idx="1866">
                  <c:v>3.1800000000000002E-2</c:v>
                </c:pt>
                <c:pt idx="1867">
                  <c:v>3.2199999999999999E-2</c:v>
                </c:pt>
                <c:pt idx="1868">
                  <c:v>3.2500000000000001E-2</c:v>
                </c:pt>
                <c:pt idx="1869">
                  <c:v>3.2199999999999999E-2</c:v>
                </c:pt>
                <c:pt idx="1870">
                  <c:v>3.2199999999999999E-2</c:v>
                </c:pt>
                <c:pt idx="1871">
                  <c:v>3.2599999999999997E-2</c:v>
                </c:pt>
                <c:pt idx="1872">
                  <c:v>3.2500000000000001E-2</c:v>
                </c:pt>
                <c:pt idx="1873">
                  <c:v>3.2000000000000001E-2</c:v>
                </c:pt>
                <c:pt idx="1874">
                  <c:v>3.15E-2</c:v>
                </c:pt>
                <c:pt idx="1875">
                  <c:v>3.1E-2</c:v>
                </c:pt>
                <c:pt idx="1876">
                  <c:v>3.0800000000000001E-2</c:v>
                </c:pt>
                <c:pt idx="1877">
                  <c:v>3.0600000000000002E-2</c:v>
                </c:pt>
                <c:pt idx="1878">
                  <c:v>3.1E-2</c:v>
                </c:pt>
                <c:pt idx="1879">
                  <c:v>3.1099999999999999E-2</c:v>
                </c:pt>
                <c:pt idx="1880">
                  <c:v>3.0800000000000001E-2</c:v>
                </c:pt>
                <c:pt idx="1881">
                  <c:v>3.0800000000000001E-2</c:v>
                </c:pt>
                <c:pt idx="1882">
                  <c:v>3.15E-2</c:v>
                </c:pt>
                <c:pt idx="1883">
                  <c:v>3.1699999999999999E-2</c:v>
                </c:pt>
                <c:pt idx="1884">
                  <c:v>3.2000000000000001E-2</c:v>
                </c:pt>
                <c:pt idx="1885">
                  <c:v>3.2099999999999997E-2</c:v>
                </c:pt>
                <c:pt idx="1886">
                  <c:v>3.1800000000000002E-2</c:v>
                </c:pt>
                <c:pt idx="1887">
                  <c:v>3.1699999999999999E-2</c:v>
                </c:pt>
                <c:pt idx="1888">
                  <c:v>3.2300000000000002E-2</c:v>
                </c:pt>
                <c:pt idx="1889">
                  <c:v>3.1899999999999998E-2</c:v>
                </c:pt>
                <c:pt idx="1890">
                  <c:v>3.1600000000000003E-2</c:v>
                </c:pt>
                <c:pt idx="1891">
                  <c:v>3.1699999999999999E-2</c:v>
                </c:pt>
                <c:pt idx="1892">
                  <c:v>3.1699999999999999E-2</c:v>
                </c:pt>
                <c:pt idx="1893">
                  <c:v>3.1800000000000002E-2</c:v>
                </c:pt>
                <c:pt idx="1894">
                  <c:v>3.2099999999999997E-2</c:v>
                </c:pt>
                <c:pt idx="1895">
                  <c:v>3.1699999999999999E-2</c:v>
                </c:pt>
                <c:pt idx="1896">
                  <c:v>3.2099999999999997E-2</c:v>
                </c:pt>
                <c:pt idx="1897">
                  <c:v>3.1699999999999999E-2</c:v>
                </c:pt>
                <c:pt idx="1898">
                  <c:v>3.1899999999999998E-2</c:v>
                </c:pt>
                <c:pt idx="1899">
                  <c:v>3.1800000000000002E-2</c:v>
                </c:pt>
                <c:pt idx="1900">
                  <c:v>3.15E-2</c:v>
                </c:pt>
                <c:pt idx="1901">
                  <c:v>3.1400000000000004E-2</c:v>
                </c:pt>
                <c:pt idx="1902">
                  <c:v>3.04E-2</c:v>
                </c:pt>
                <c:pt idx="1903">
                  <c:v>3.0200000000000001E-2</c:v>
                </c:pt>
                <c:pt idx="1904">
                  <c:v>3.0200000000000001E-2</c:v>
                </c:pt>
                <c:pt idx="1905">
                  <c:v>3.0299999999999997E-2</c:v>
                </c:pt>
                <c:pt idx="1906">
                  <c:v>3.0600000000000002E-2</c:v>
                </c:pt>
                <c:pt idx="1907">
                  <c:v>3.0099999999999998E-2</c:v>
                </c:pt>
                <c:pt idx="1908">
                  <c:v>3.0200000000000001E-2</c:v>
                </c:pt>
                <c:pt idx="1909">
                  <c:v>3.0499999999999999E-2</c:v>
                </c:pt>
                <c:pt idx="1910">
                  <c:v>3.0499999999999999E-2</c:v>
                </c:pt>
                <c:pt idx="1911">
                  <c:v>3.0800000000000001E-2</c:v>
                </c:pt>
                <c:pt idx="1912">
                  <c:v>3.0600000000000002E-2</c:v>
                </c:pt>
                <c:pt idx="1913">
                  <c:v>3.0600000000000002E-2</c:v>
                </c:pt>
                <c:pt idx="1914">
                  <c:v>3.1E-2</c:v>
                </c:pt>
                <c:pt idx="1915">
                  <c:v>3.1E-2</c:v>
                </c:pt>
                <c:pt idx="1916">
                  <c:v>3.1200000000000002E-2</c:v>
                </c:pt>
                <c:pt idx="1917">
                  <c:v>3.04E-2</c:v>
                </c:pt>
                <c:pt idx="1918">
                  <c:v>2.9500000000000002E-2</c:v>
                </c:pt>
                <c:pt idx="1919">
                  <c:v>2.8799999999999999E-2</c:v>
                </c:pt>
                <c:pt idx="1920">
                  <c:v>2.8900000000000002E-2</c:v>
                </c:pt>
                <c:pt idx="1921">
                  <c:v>2.9399999999999999E-2</c:v>
                </c:pt>
                <c:pt idx="1922">
                  <c:v>2.9399999999999999E-2</c:v>
                </c:pt>
                <c:pt idx="1923">
                  <c:v>2.9300000000000003E-2</c:v>
                </c:pt>
                <c:pt idx="1924">
                  <c:v>2.98E-2</c:v>
                </c:pt>
                <c:pt idx="1925">
                  <c:v>2.9900000000000003E-2</c:v>
                </c:pt>
                <c:pt idx="1926">
                  <c:v>0.03</c:v>
                </c:pt>
                <c:pt idx="1927">
                  <c:v>2.9399999999999999E-2</c:v>
                </c:pt>
                <c:pt idx="1928">
                  <c:v>2.87E-2</c:v>
                </c:pt>
                <c:pt idx="1929">
                  <c:v>2.8999999999999998E-2</c:v>
                </c:pt>
                <c:pt idx="1930">
                  <c:v>2.8999999999999998E-2</c:v>
                </c:pt>
                <c:pt idx="1931">
                  <c:v>2.8300000000000002E-2</c:v>
                </c:pt>
                <c:pt idx="1932">
                  <c:v>2.7999999999999997E-2</c:v>
                </c:pt>
                <c:pt idx="1933">
                  <c:v>2.81E-2</c:v>
                </c:pt>
                <c:pt idx="1934">
                  <c:v>2.76E-2</c:v>
                </c:pt>
                <c:pt idx="1935">
                  <c:v>2.7799999999999998E-2</c:v>
                </c:pt>
                <c:pt idx="1936">
                  <c:v>2.7799999999999998E-2</c:v>
                </c:pt>
                <c:pt idx="1937">
                  <c:v>2.7999999999999997E-2</c:v>
                </c:pt>
                <c:pt idx="1938">
                  <c:v>2.81E-2</c:v>
                </c:pt>
                <c:pt idx="1939">
                  <c:v>2.7900000000000001E-2</c:v>
                </c:pt>
                <c:pt idx="1940">
                  <c:v>2.7900000000000001E-2</c:v>
                </c:pt>
                <c:pt idx="1941">
                  <c:v>2.7900000000000001E-2</c:v>
                </c:pt>
                <c:pt idx="1942">
                  <c:v>2.7999999999999997E-2</c:v>
                </c:pt>
                <c:pt idx="1943">
                  <c:v>2.8300000000000002E-2</c:v>
                </c:pt>
                <c:pt idx="1944">
                  <c:v>2.8300000000000002E-2</c:v>
                </c:pt>
                <c:pt idx="1945">
                  <c:v>2.8199999999999999E-2</c:v>
                </c:pt>
                <c:pt idx="1946">
                  <c:v>2.76E-2</c:v>
                </c:pt>
                <c:pt idx="1947">
                  <c:v>2.7300000000000001E-2</c:v>
                </c:pt>
                <c:pt idx="1948">
                  <c:v>2.7200000000000002E-2</c:v>
                </c:pt>
                <c:pt idx="1949">
                  <c:v>2.7300000000000001E-2</c:v>
                </c:pt>
                <c:pt idx="1950">
                  <c:v>2.7200000000000002E-2</c:v>
                </c:pt>
                <c:pt idx="1951">
                  <c:v>2.75E-2</c:v>
                </c:pt>
                <c:pt idx="1952">
                  <c:v>2.7699999999999999E-2</c:v>
                </c:pt>
                <c:pt idx="1953">
                  <c:v>2.8300000000000002E-2</c:v>
                </c:pt>
                <c:pt idx="1954">
                  <c:v>2.92E-2</c:v>
                </c:pt>
                <c:pt idx="1955">
                  <c:v>2.8799999999999999E-2</c:v>
                </c:pt>
                <c:pt idx="1956">
                  <c:v>2.9100000000000001E-2</c:v>
                </c:pt>
                <c:pt idx="1957">
                  <c:v>2.8900000000000002E-2</c:v>
                </c:pt>
                <c:pt idx="1958">
                  <c:v>2.8500000000000001E-2</c:v>
                </c:pt>
                <c:pt idx="1959">
                  <c:v>2.87E-2</c:v>
                </c:pt>
                <c:pt idx="1960">
                  <c:v>2.92E-2</c:v>
                </c:pt>
                <c:pt idx="1961">
                  <c:v>2.98E-2</c:v>
                </c:pt>
                <c:pt idx="1962">
                  <c:v>2.9300000000000003E-2</c:v>
                </c:pt>
                <c:pt idx="1963">
                  <c:v>2.9100000000000001E-2</c:v>
                </c:pt>
                <c:pt idx="1964">
                  <c:v>2.9500000000000002E-2</c:v>
                </c:pt>
                <c:pt idx="1965">
                  <c:v>2.9399999999999999E-2</c:v>
                </c:pt>
                <c:pt idx="1966">
                  <c:v>3.0200000000000001E-2</c:v>
                </c:pt>
                <c:pt idx="1967">
                  <c:v>2.98E-2</c:v>
                </c:pt>
                <c:pt idx="1968">
                  <c:v>2.9100000000000001E-2</c:v>
                </c:pt>
                <c:pt idx="1969">
                  <c:v>2.8500000000000001E-2</c:v>
                </c:pt>
                <c:pt idx="1970">
                  <c:v>2.8300000000000002E-2</c:v>
                </c:pt>
                <c:pt idx="1971">
                  <c:v>2.86E-2</c:v>
                </c:pt>
                <c:pt idx="1972">
                  <c:v>2.8900000000000002E-2</c:v>
                </c:pt>
                <c:pt idx="1973">
                  <c:v>2.9300000000000003E-2</c:v>
                </c:pt>
                <c:pt idx="1974">
                  <c:v>2.9600000000000001E-2</c:v>
                </c:pt>
                <c:pt idx="1975">
                  <c:v>2.8900000000000002E-2</c:v>
                </c:pt>
                <c:pt idx="1976">
                  <c:v>2.8199999999999999E-2</c:v>
                </c:pt>
                <c:pt idx="1977">
                  <c:v>2.81E-2</c:v>
                </c:pt>
                <c:pt idx="1978">
                  <c:v>2.81E-2</c:v>
                </c:pt>
                <c:pt idx="1979">
                  <c:v>2.8199999999999999E-2</c:v>
                </c:pt>
                <c:pt idx="1980">
                  <c:v>2.8300000000000002E-2</c:v>
                </c:pt>
                <c:pt idx="1981">
                  <c:v>2.7900000000000001E-2</c:v>
                </c:pt>
                <c:pt idx="1982">
                  <c:v>2.86E-2</c:v>
                </c:pt>
                <c:pt idx="1983">
                  <c:v>2.9100000000000001E-2</c:v>
                </c:pt>
                <c:pt idx="1984">
                  <c:v>2.9500000000000002E-2</c:v>
                </c:pt>
                <c:pt idx="1985">
                  <c:v>2.9600000000000001E-2</c:v>
                </c:pt>
                <c:pt idx="1986">
                  <c:v>2.9700000000000001E-2</c:v>
                </c:pt>
                <c:pt idx="1987">
                  <c:v>0.03</c:v>
                </c:pt>
                <c:pt idx="1988">
                  <c:v>3.0299999999999997E-2</c:v>
                </c:pt>
                <c:pt idx="1989">
                  <c:v>3.0899999999999997E-2</c:v>
                </c:pt>
                <c:pt idx="1990">
                  <c:v>2.9500000000000002E-2</c:v>
                </c:pt>
                <c:pt idx="1991">
                  <c:v>2.92E-2</c:v>
                </c:pt>
                <c:pt idx="1992">
                  <c:v>2.8399999999999998E-2</c:v>
                </c:pt>
                <c:pt idx="1993">
                  <c:v>2.8300000000000002E-2</c:v>
                </c:pt>
                <c:pt idx="1994">
                  <c:v>2.81E-2</c:v>
                </c:pt>
                <c:pt idx="1995">
                  <c:v>2.7999999999999997E-2</c:v>
                </c:pt>
                <c:pt idx="1996">
                  <c:v>2.7000000000000003E-2</c:v>
                </c:pt>
                <c:pt idx="1997">
                  <c:v>2.69E-2</c:v>
                </c:pt>
                <c:pt idx="1998">
                  <c:v>2.6800000000000001E-2</c:v>
                </c:pt>
                <c:pt idx="1999">
                  <c:v>2.75E-2</c:v>
                </c:pt>
                <c:pt idx="2000">
                  <c:v>2.7699999999999999E-2</c:v>
                </c:pt>
                <c:pt idx="2001">
                  <c:v>2.75E-2</c:v>
                </c:pt>
                <c:pt idx="2002">
                  <c:v>2.76E-2</c:v>
                </c:pt>
                <c:pt idx="2003">
                  <c:v>2.7900000000000001E-2</c:v>
                </c:pt>
                <c:pt idx="2004">
                  <c:v>2.7900000000000001E-2</c:v>
                </c:pt>
                <c:pt idx="2005">
                  <c:v>2.8199999999999999E-2</c:v>
                </c:pt>
                <c:pt idx="2006">
                  <c:v>2.8999999999999998E-2</c:v>
                </c:pt>
                <c:pt idx="2007">
                  <c:v>2.9300000000000003E-2</c:v>
                </c:pt>
                <c:pt idx="2008">
                  <c:v>2.9300000000000003E-2</c:v>
                </c:pt>
                <c:pt idx="2009">
                  <c:v>2.9600000000000001E-2</c:v>
                </c:pt>
                <c:pt idx="2010">
                  <c:v>2.8999999999999998E-2</c:v>
                </c:pt>
                <c:pt idx="2011">
                  <c:v>2.8199999999999999E-2</c:v>
                </c:pt>
                <c:pt idx="2012">
                  <c:v>2.7400000000000001E-2</c:v>
                </c:pt>
                <c:pt idx="2013">
                  <c:v>2.7400000000000001E-2</c:v>
                </c:pt>
                <c:pt idx="2014">
                  <c:v>2.7799999999999998E-2</c:v>
                </c:pt>
                <c:pt idx="2015">
                  <c:v>2.75E-2</c:v>
                </c:pt>
                <c:pt idx="2016">
                  <c:v>2.7200000000000002E-2</c:v>
                </c:pt>
                <c:pt idx="2017">
                  <c:v>2.6499999999999999E-2</c:v>
                </c:pt>
                <c:pt idx="2018">
                  <c:v>2.6499999999999999E-2</c:v>
                </c:pt>
                <c:pt idx="2019">
                  <c:v>2.5499999999999998E-2</c:v>
                </c:pt>
                <c:pt idx="2020">
                  <c:v>2.6000000000000002E-2</c:v>
                </c:pt>
                <c:pt idx="2021">
                  <c:v>2.5600000000000001E-2</c:v>
                </c:pt>
                <c:pt idx="2022">
                  <c:v>2.58E-2</c:v>
                </c:pt>
                <c:pt idx="2023">
                  <c:v>2.63E-2</c:v>
                </c:pt>
                <c:pt idx="2024">
                  <c:v>2.4900000000000002E-2</c:v>
                </c:pt>
                <c:pt idx="2025">
                  <c:v>2.46E-2</c:v>
                </c:pt>
                <c:pt idx="2026">
                  <c:v>2.4700000000000003E-2</c:v>
                </c:pt>
                <c:pt idx="2027">
                  <c:v>2.52E-2</c:v>
                </c:pt>
                <c:pt idx="2028">
                  <c:v>2.5499999999999998E-2</c:v>
                </c:pt>
                <c:pt idx="2029">
                  <c:v>2.6099999999999998E-2</c:v>
                </c:pt>
                <c:pt idx="2030">
                  <c:v>2.5899999999999999E-2</c:v>
                </c:pt>
                <c:pt idx="2031">
                  <c:v>2.5899999999999999E-2</c:v>
                </c:pt>
                <c:pt idx="2032">
                  <c:v>2.5600000000000001E-2</c:v>
                </c:pt>
                <c:pt idx="2033">
                  <c:v>2.58E-2</c:v>
                </c:pt>
                <c:pt idx="2034">
                  <c:v>2.5699999999999997E-2</c:v>
                </c:pt>
                <c:pt idx="2035">
                  <c:v>2.6000000000000002E-2</c:v>
                </c:pt>
                <c:pt idx="2036">
                  <c:v>2.6000000000000002E-2</c:v>
                </c:pt>
                <c:pt idx="2037">
                  <c:v>2.6200000000000001E-2</c:v>
                </c:pt>
                <c:pt idx="2038">
                  <c:v>2.6600000000000002E-2</c:v>
                </c:pt>
                <c:pt idx="2039">
                  <c:v>2.7200000000000002E-2</c:v>
                </c:pt>
                <c:pt idx="2040">
                  <c:v>2.7400000000000001E-2</c:v>
                </c:pt>
                <c:pt idx="2041">
                  <c:v>2.69E-2</c:v>
                </c:pt>
                <c:pt idx="2042">
                  <c:v>2.76E-2</c:v>
                </c:pt>
                <c:pt idx="2043">
                  <c:v>2.6699999999999998E-2</c:v>
                </c:pt>
                <c:pt idx="2044">
                  <c:v>2.7000000000000003E-2</c:v>
                </c:pt>
                <c:pt idx="2045">
                  <c:v>2.7099999999999999E-2</c:v>
                </c:pt>
                <c:pt idx="2046">
                  <c:v>2.69E-2</c:v>
                </c:pt>
                <c:pt idx="2047">
                  <c:v>2.75E-2</c:v>
                </c:pt>
                <c:pt idx="2048">
                  <c:v>2.6800000000000001E-2</c:v>
                </c:pt>
                <c:pt idx="2049">
                  <c:v>2.7200000000000002E-2</c:v>
                </c:pt>
                <c:pt idx="2050">
                  <c:v>2.7300000000000001E-2</c:v>
                </c:pt>
                <c:pt idx="2051">
                  <c:v>2.6699999999999998E-2</c:v>
                </c:pt>
                <c:pt idx="2052">
                  <c:v>2.7000000000000003E-2</c:v>
                </c:pt>
                <c:pt idx="2053">
                  <c:v>2.7300000000000001E-2</c:v>
                </c:pt>
                <c:pt idx="2054">
                  <c:v>2.7000000000000003E-2</c:v>
                </c:pt>
                <c:pt idx="2055">
                  <c:v>2.7699999999999999E-2</c:v>
                </c:pt>
                <c:pt idx="2056">
                  <c:v>2.7099999999999999E-2</c:v>
                </c:pt>
                <c:pt idx="2057">
                  <c:v>2.7699999999999999E-2</c:v>
                </c:pt>
                <c:pt idx="2058">
                  <c:v>2.75E-2</c:v>
                </c:pt>
                <c:pt idx="2059">
                  <c:v>2.7300000000000001E-2</c:v>
                </c:pt>
                <c:pt idx="2060">
                  <c:v>2.63E-2</c:v>
                </c:pt>
                <c:pt idx="2061">
                  <c:v>2.5600000000000001E-2</c:v>
                </c:pt>
                <c:pt idx="2062">
                  <c:v>2.53E-2</c:v>
                </c:pt>
                <c:pt idx="2063">
                  <c:v>2.6699999999999998E-2</c:v>
                </c:pt>
                <c:pt idx="2064">
                  <c:v>2.7200000000000002E-2</c:v>
                </c:pt>
                <c:pt idx="2065">
                  <c:v>2.8500000000000001E-2</c:v>
                </c:pt>
                <c:pt idx="2066">
                  <c:v>2.8500000000000001E-2</c:v>
                </c:pt>
                <c:pt idx="2067">
                  <c:v>2.86E-2</c:v>
                </c:pt>
                <c:pt idx="2068">
                  <c:v>2.81E-2</c:v>
                </c:pt>
                <c:pt idx="2069">
                  <c:v>2.8799999999999999E-2</c:v>
                </c:pt>
                <c:pt idx="2070">
                  <c:v>2.7999999999999997E-2</c:v>
                </c:pt>
                <c:pt idx="2071">
                  <c:v>2.7999999999999997E-2</c:v>
                </c:pt>
                <c:pt idx="2072">
                  <c:v>2.7999999999999997E-2</c:v>
                </c:pt>
                <c:pt idx="2073">
                  <c:v>2.8999999999999998E-2</c:v>
                </c:pt>
                <c:pt idx="2074">
                  <c:v>2.9100000000000001E-2</c:v>
                </c:pt>
                <c:pt idx="2075">
                  <c:v>2.9500000000000002E-2</c:v>
                </c:pt>
                <c:pt idx="2076">
                  <c:v>3.0200000000000001E-2</c:v>
                </c:pt>
                <c:pt idx="2077">
                  <c:v>3.0699999999999998E-2</c:v>
                </c:pt>
                <c:pt idx="2078">
                  <c:v>3.0299999999999997E-2</c:v>
                </c:pt>
                <c:pt idx="2079">
                  <c:v>3.0299999999999997E-2</c:v>
                </c:pt>
                <c:pt idx="2080">
                  <c:v>3.0699999999999998E-2</c:v>
                </c:pt>
                <c:pt idx="2081">
                  <c:v>3.0699999999999998E-2</c:v>
                </c:pt>
                <c:pt idx="2082">
                  <c:v>3.1200000000000002E-2</c:v>
                </c:pt>
                <c:pt idx="2083">
                  <c:v>3.1099999999999999E-2</c:v>
                </c:pt>
                <c:pt idx="2084">
                  <c:v>3.1600000000000003E-2</c:v>
                </c:pt>
                <c:pt idx="2085">
                  <c:v>3.1200000000000002E-2</c:v>
                </c:pt>
                <c:pt idx="2086">
                  <c:v>3.1200000000000002E-2</c:v>
                </c:pt>
                <c:pt idx="2087">
                  <c:v>3.1300000000000001E-2</c:v>
                </c:pt>
                <c:pt idx="2088">
                  <c:v>3.15E-2</c:v>
                </c:pt>
                <c:pt idx="2089">
                  <c:v>3.1200000000000002E-2</c:v>
                </c:pt>
                <c:pt idx="2090">
                  <c:v>3.0800000000000001E-2</c:v>
                </c:pt>
                <c:pt idx="2091">
                  <c:v>3.1200000000000002E-2</c:v>
                </c:pt>
                <c:pt idx="2092">
                  <c:v>3.1200000000000002E-2</c:v>
                </c:pt>
                <c:pt idx="2093">
                  <c:v>3.1300000000000001E-2</c:v>
                </c:pt>
                <c:pt idx="2094">
                  <c:v>3.15E-2</c:v>
                </c:pt>
                <c:pt idx="2095">
                  <c:v>3.1200000000000002E-2</c:v>
                </c:pt>
                <c:pt idx="2096">
                  <c:v>3.1400000000000004E-2</c:v>
                </c:pt>
                <c:pt idx="2097">
                  <c:v>3.2199999999999999E-2</c:v>
                </c:pt>
                <c:pt idx="2098">
                  <c:v>3.1800000000000002E-2</c:v>
                </c:pt>
                <c:pt idx="2099">
                  <c:v>3.1300000000000001E-2</c:v>
                </c:pt>
                <c:pt idx="2100">
                  <c:v>3.1800000000000002E-2</c:v>
                </c:pt>
                <c:pt idx="2101">
                  <c:v>3.2099999999999997E-2</c:v>
                </c:pt>
                <c:pt idx="2102">
                  <c:v>3.32E-2</c:v>
                </c:pt>
                <c:pt idx="2103">
                  <c:v>3.3700000000000001E-2</c:v>
                </c:pt>
                <c:pt idx="2104">
                  <c:v>3.4099999999999998E-2</c:v>
                </c:pt>
                <c:pt idx="2105">
                  <c:v>3.3500000000000002E-2</c:v>
                </c:pt>
                <c:pt idx="2106">
                  <c:v>3.3500000000000002E-2</c:v>
                </c:pt>
                <c:pt idx="2107">
                  <c:v>3.27E-2</c:v>
                </c:pt>
                <c:pt idx="2108">
                  <c:v>3.3099999999999997E-2</c:v>
                </c:pt>
                <c:pt idx="2109">
                  <c:v>3.2899999999999999E-2</c:v>
                </c:pt>
                <c:pt idx="2110">
                  <c:v>3.3300000000000003E-2</c:v>
                </c:pt>
                <c:pt idx="2111">
                  <c:v>3.3099999999999997E-2</c:v>
                </c:pt>
                <c:pt idx="2112">
                  <c:v>3.3700000000000001E-2</c:v>
                </c:pt>
                <c:pt idx="2113">
                  <c:v>3.3799999999999997E-2</c:v>
                </c:pt>
                <c:pt idx="2114">
                  <c:v>3.4599999999999999E-2</c:v>
                </c:pt>
                <c:pt idx="2115">
                  <c:v>3.4799999999999998E-2</c:v>
                </c:pt>
                <c:pt idx="2116">
                  <c:v>3.4099999999999998E-2</c:v>
                </c:pt>
                <c:pt idx="2117">
                  <c:v>3.4099999999999998E-2</c:v>
                </c:pt>
                <c:pt idx="2118">
                  <c:v>3.4300000000000004E-2</c:v>
                </c:pt>
                <c:pt idx="2119">
                  <c:v>3.2599999999999997E-2</c:v>
                </c:pt>
                <c:pt idx="2120">
                  <c:v>3.1699999999999999E-2</c:v>
                </c:pt>
                <c:pt idx="2121">
                  <c:v>3.1899999999999998E-2</c:v>
                </c:pt>
                <c:pt idx="2122">
                  <c:v>3.1800000000000002E-2</c:v>
                </c:pt>
                <c:pt idx="2123">
                  <c:v>3.1200000000000002E-2</c:v>
                </c:pt>
                <c:pt idx="2124">
                  <c:v>3.0800000000000001E-2</c:v>
                </c:pt>
                <c:pt idx="2125">
                  <c:v>3.1300000000000001E-2</c:v>
                </c:pt>
                <c:pt idx="2126">
                  <c:v>3.1099999999999999E-2</c:v>
                </c:pt>
                <c:pt idx="2127">
                  <c:v>3.15E-2</c:v>
                </c:pt>
                <c:pt idx="2128">
                  <c:v>3.0800000000000001E-2</c:v>
                </c:pt>
                <c:pt idx="2129">
                  <c:v>3.0699999999999998E-2</c:v>
                </c:pt>
                <c:pt idx="2130">
                  <c:v>3.04E-2</c:v>
                </c:pt>
                <c:pt idx="2131">
                  <c:v>3.1E-2</c:v>
                </c:pt>
                <c:pt idx="2132">
                  <c:v>3.1300000000000001E-2</c:v>
                </c:pt>
                <c:pt idx="2133">
                  <c:v>3.15E-2</c:v>
                </c:pt>
                <c:pt idx="2134">
                  <c:v>3.2000000000000001E-2</c:v>
                </c:pt>
                <c:pt idx="2135">
                  <c:v>3.1600000000000003E-2</c:v>
                </c:pt>
                <c:pt idx="2136">
                  <c:v>3.1400000000000004E-2</c:v>
                </c:pt>
                <c:pt idx="2137">
                  <c:v>3.0899999999999997E-2</c:v>
                </c:pt>
                <c:pt idx="2138">
                  <c:v>3.0600000000000002E-2</c:v>
                </c:pt>
                <c:pt idx="2139">
                  <c:v>3.1400000000000004E-2</c:v>
                </c:pt>
                <c:pt idx="2140">
                  <c:v>3.1099999999999999E-2</c:v>
                </c:pt>
                <c:pt idx="2141">
                  <c:v>3.2000000000000001E-2</c:v>
                </c:pt>
                <c:pt idx="2142">
                  <c:v>3.1400000000000004E-2</c:v>
                </c:pt>
                <c:pt idx="2143">
                  <c:v>3.1400000000000004E-2</c:v>
                </c:pt>
                <c:pt idx="2144">
                  <c:v>3.0800000000000001E-2</c:v>
                </c:pt>
                <c:pt idx="2145">
                  <c:v>3.1300000000000001E-2</c:v>
                </c:pt>
                <c:pt idx="2146">
                  <c:v>3.0099999999999998E-2</c:v>
                </c:pt>
                <c:pt idx="2147">
                  <c:v>3.0099999999999998E-2</c:v>
                </c:pt>
                <c:pt idx="2148">
                  <c:v>2.9399999999999999E-2</c:v>
                </c:pt>
                <c:pt idx="2149">
                  <c:v>2.9900000000000003E-2</c:v>
                </c:pt>
                <c:pt idx="2150">
                  <c:v>3.0699999999999998E-2</c:v>
                </c:pt>
                <c:pt idx="2151">
                  <c:v>3.1E-2</c:v>
                </c:pt>
                <c:pt idx="2152">
                  <c:v>3.1300000000000001E-2</c:v>
                </c:pt>
                <c:pt idx="2153">
                  <c:v>3.15E-2</c:v>
                </c:pt>
                <c:pt idx="2154">
                  <c:v>3.15E-2</c:v>
                </c:pt>
                <c:pt idx="2155">
                  <c:v>3.1E-2</c:v>
                </c:pt>
                <c:pt idx="2156">
                  <c:v>3.0499999999999999E-2</c:v>
                </c:pt>
                <c:pt idx="2157">
                  <c:v>2.9600000000000001E-2</c:v>
                </c:pt>
                <c:pt idx="2158">
                  <c:v>2.8900000000000002E-2</c:v>
                </c:pt>
                <c:pt idx="2159">
                  <c:v>2.9100000000000001E-2</c:v>
                </c:pt>
                <c:pt idx="2160">
                  <c:v>2.9700000000000001E-2</c:v>
                </c:pt>
                <c:pt idx="2161">
                  <c:v>2.9600000000000001E-2</c:v>
                </c:pt>
                <c:pt idx="2162">
                  <c:v>3.04E-2</c:v>
                </c:pt>
                <c:pt idx="2163">
                  <c:v>3.0200000000000001E-2</c:v>
                </c:pt>
                <c:pt idx="2164">
                  <c:v>3.0200000000000001E-2</c:v>
                </c:pt>
                <c:pt idx="2165">
                  <c:v>3.0600000000000002E-2</c:v>
                </c:pt>
                <c:pt idx="2166">
                  <c:v>3.0299999999999997E-2</c:v>
                </c:pt>
                <c:pt idx="2167">
                  <c:v>2.98E-2</c:v>
                </c:pt>
                <c:pt idx="2168">
                  <c:v>2.8900000000000002E-2</c:v>
                </c:pt>
                <c:pt idx="2169">
                  <c:v>2.8999999999999998E-2</c:v>
                </c:pt>
                <c:pt idx="2170">
                  <c:v>2.9100000000000001E-2</c:v>
                </c:pt>
                <c:pt idx="2171">
                  <c:v>3.04E-2</c:v>
                </c:pt>
                <c:pt idx="2172">
                  <c:v>3.0499999999999999E-2</c:v>
                </c:pt>
                <c:pt idx="2173">
                  <c:v>2.9900000000000003E-2</c:v>
                </c:pt>
                <c:pt idx="2174">
                  <c:v>0.03</c:v>
                </c:pt>
                <c:pt idx="2175">
                  <c:v>2.9300000000000003E-2</c:v>
                </c:pt>
                <c:pt idx="2176">
                  <c:v>2.7900000000000001E-2</c:v>
                </c:pt>
                <c:pt idx="2177">
                  <c:v>2.86E-2</c:v>
                </c:pt>
                <c:pt idx="2178">
                  <c:v>2.92E-2</c:v>
                </c:pt>
                <c:pt idx="2179">
                  <c:v>2.9100000000000001E-2</c:v>
                </c:pt>
                <c:pt idx="2180">
                  <c:v>2.98E-2</c:v>
                </c:pt>
                <c:pt idx="2181">
                  <c:v>3.0600000000000002E-2</c:v>
                </c:pt>
                <c:pt idx="2182">
                  <c:v>3.1E-2</c:v>
                </c:pt>
                <c:pt idx="2183">
                  <c:v>0.03</c:v>
                </c:pt>
                <c:pt idx="2184">
                  <c:v>3.04E-2</c:v>
                </c:pt>
                <c:pt idx="2185">
                  <c:v>3.0899999999999997E-2</c:v>
                </c:pt>
                <c:pt idx="2186">
                  <c:v>3.0200000000000001E-2</c:v>
                </c:pt>
                <c:pt idx="2187">
                  <c:v>3.0299999999999997E-2</c:v>
                </c:pt>
                <c:pt idx="2188">
                  <c:v>3.1200000000000002E-2</c:v>
                </c:pt>
                <c:pt idx="2189">
                  <c:v>3.0600000000000002E-2</c:v>
                </c:pt>
                <c:pt idx="2190">
                  <c:v>2.9600000000000001E-2</c:v>
                </c:pt>
                <c:pt idx="2191">
                  <c:v>2.9300000000000003E-2</c:v>
                </c:pt>
                <c:pt idx="2192">
                  <c:v>2.92E-2</c:v>
                </c:pt>
                <c:pt idx="2193">
                  <c:v>2.8199999999999999E-2</c:v>
                </c:pt>
                <c:pt idx="2194">
                  <c:v>2.9100000000000001E-2</c:v>
                </c:pt>
                <c:pt idx="2195">
                  <c:v>2.9600000000000001E-2</c:v>
                </c:pt>
                <c:pt idx="2196">
                  <c:v>2.9900000000000003E-2</c:v>
                </c:pt>
                <c:pt idx="2197">
                  <c:v>2.98E-2</c:v>
                </c:pt>
                <c:pt idx="2198">
                  <c:v>3.0499999999999999E-2</c:v>
                </c:pt>
                <c:pt idx="2199">
                  <c:v>3.1E-2</c:v>
                </c:pt>
                <c:pt idx="2200">
                  <c:v>3.0899999999999997E-2</c:v>
                </c:pt>
                <c:pt idx="2201">
                  <c:v>3.1200000000000002E-2</c:v>
                </c:pt>
                <c:pt idx="2202">
                  <c:v>3.0299999999999997E-2</c:v>
                </c:pt>
                <c:pt idx="2203">
                  <c:v>3.1300000000000001E-2</c:v>
                </c:pt>
                <c:pt idx="2204">
                  <c:v>3.0499999999999999E-2</c:v>
                </c:pt>
                <c:pt idx="2205">
                  <c:v>3.0899999999999997E-2</c:v>
                </c:pt>
                <c:pt idx="2206">
                  <c:v>3.1E-2</c:v>
                </c:pt>
                <c:pt idx="2207">
                  <c:v>3.0299999999999997E-2</c:v>
                </c:pt>
                <c:pt idx="2208">
                  <c:v>2.9900000000000003E-2</c:v>
                </c:pt>
                <c:pt idx="2209">
                  <c:v>3.1600000000000003E-2</c:v>
                </c:pt>
                <c:pt idx="2210">
                  <c:v>3.3599999999999998E-2</c:v>
                </c:pt>
                <c:pt idx="2211">
                  <c:v>3.4500000000000003E-2</c:v>
                </c:pt>
                <c:pt idx="2212">
                  <c:v>3.2199999999999999E-2</c:v>
                </c:pt>
                <c:pt idx="2213">
                  <c:v>3.1300000000000001E-2</c:v>
                </c:pt>
                <c:pt idx="2214">
                  <c:v>3.27E-2</c:v>
                </c:pt>
                <c:pt idx="2215">
                  <c:v>3.2599999999999997E-2</c:v>
                </c:pt>
                <c:pt idx="2216">
                  <c:v>3.1899999999999998E-2</c:v>
                </c:pt>
                <c:pt idx="2217">
                  <c:v>3.1699999999999999E-2</c:v>
                </c:pt>
                <c:pt idx="2218">
                  <c:v>3.1699999999999999E-2</c:v>
                </c:pt>
                <c:pt idx="2219">
                  <c:v>3.1300000000000001E-2</c:v>
                </c:pt>
                <c:pt idx="2220">
                  <c:v>3.2199999999999999E-2</c:v>
                </c:pt>
                <c:pt idx="2221">
                  <c:v>3.15E-2</c:v>
                </c:pt>
                <c:pt idx="2222">
                  <c:v>3.1899999999999998E-2</c:v>
                </c:pt>
                <c:pt idx="2223">
                  <c:v>3.1099999999999999E-2</c:v>
                </c:pt>
                <c:pt idx="2224">
                  <c:v>3.0200000000000001E-2</c:v>
                </c:pt>
                <c:pt idx="2225">
                  <c:v>2.9600000000000001E-2</c:v>
                </c:pt>
                <c:pt idx="2226">
                  <c:v>2.87E-2</c:v>
                </c:pt>
                <c:pt idx="2227">
                  <c:v>2.7699999999999999E-2</c:v>
                </c:pt>
                <c:pt idx="2228">
                  <c:v>2.76E-2</c:v>
                </c:pt>
                <c:pt idx="2229">
                  <c:v>2.8999999999999998E-2</c:v>
                </c:pt>
                <c:pt idx="2230">
                  <c:v>3.0299999999999997E-2</c:v>
                </c:pt>
                <c:pt idx="2231">
                  <c:v>3.1E-2</c:v>
                </c:pt>
                <c:pt idx="2232">
                  <c:v>3.0800000000000001E-2</c:v>
                </c:pt>
                <c:pt idx="2233">
                  <c:v>2.9900000000000003E-2</c:v>
                </c:pt>
                <c:pt idx="2234">
                  <c:v>2.8900000000000002E-2</c:v>
                </c:pt>
                <c:pt idx="2235">
                  <c:v>2.7799999999999998E-2</c:v>
                </c:pt>
                <c:pt idx="2236">
                  <c:v>3.0299999999999997E-2</c:v>
                </c:pt>
                <c:pt idx="2237">
                  <c:v>3.2000000000000001E-2</c:v>
                </c:pt>
                <c:pt idx="2238">
                  <c:v>3.2199999999999999E-2</c:v>
                </c:pt>
                <c:pt idx="2239">
                  <c:v>3.3399999999999999E-2</c:v>
                </c:pt>
                <c:pt idx="2240">
                  <c:v>3.3599999999999998E-2</c:v>
                </c:pt>
                <c:pt idx="2241">
                  <c:v>3.32E-2</c:v>
                </c:pt>
                <c:pt idx="2242">
                  <c:v>3.32E-2</c:v>
                </c:pt>
                <c:pt idx="2243">
                  <c:v>3.2400000000000005E-2</c:v>
                </c:pt>
                <c:pt idx="2244">
                  <c:v>3.2599999999999997E-2</c:v>
                </c:pt>
                <c:pt idx="2245">
                  <c:v>3.32E-2</c:v>
                </c:pt>
                <c:pt idx="2246">
                  <c:v>3.3599999999999998E-2</c:v>
                </c:pt>
                <c:pt idx="2247">
                  <c:v>3.2599999999999997E-2</c:v>
                </c:pt>
                <c:pt idx="2248">
                  <c:v>3.32E-2</c:v>
                </c:pt>
                <c:pt idx="2249">
                  <c:v>3.5099999999999999E-2</c:v>
                </c:pt>
                <c:pt idx="2250">
                  <c:v>3.6000000000000004E-2</c:v>
                </c:pt>
                <c:pt idx="2251">
                  <c:v>3.5299999999999998E-2</c:v>
                </c:pt>
                <c:pt idx="2252">
                  <c:v>3.6299999999999999E-2</c:v>
                </c:pt>
                <c:pt idx="2253">
                  <c:v>3.5400000000000001E-2</c:v>
                </c:pt>
                <c:pt idx="2254">
                  <c:v>3.6000000000000004E-2</c:v>
                </c:pt>
                <c:pt idx="2255">
                  <c:v>3.6299999999999999E-2</c:v>
                </c:pt>
                <c:pt idx="2256">
                  <c:v>3.4700000000000002E-2</c:v>
                </c:pt>
                <c:pt idx="2257">
                  <c:v>3.4200000000000001E-2</c:v>
                </c:pt>
                <c:pt idx="2258">
                  <c:v>3.39E-2</c:v>
                </c:pt>
                <c:pt idx="2259">
                  <c:v>3.4500000000000003E-2</c:v>
                </c:pt>
                <c:pt idx="2260">
                  <c:v>3.5699999999999996E-2</c:v>
                </c:pt>
                <c:pt idx="2261">
                  <c:v>3.6699999999999997E-2</c:v>
                </c:pt>
                <c:pt idx="2262">
                  <c:v>3.7499999999999999E-2</c:v>
                </c:pt>
                <c:pt idx="2263">
                  <c:v>3.7200000000000004E-2</c:v>
                </c:pt>
                <c:pt idx="2264">
                  <c:v>3.8199999999999998E-2</c:v>
                </c:pt>
                <c:pt idx="2265">
                  <c:v>3.5400000000000001E-2</c:v>
                </c:pt>
                <c:pt idx="2266">
                  <c:v>3.56E-2</c:v>
                </c:pt>
                <c:pt idx="2267">
                  <c:v>3.6799999999999999E-2</c:v>
                </c:pt>
                <c:pt idx="2268">
                  <c:v>3.8199999999999998E-2</c:v>
                </c:pt>
                <c:pt idx="2269">
                  <c:v>3.7000000000000005E-2</c:v>
                </c:pt>
                <c:pt idx="2270">
                  <c:v>3.8900000000000004E-2</c:v>
                </c:pt>
                <c:pt idx="2271">
                  <c:v>3.9300000000000002E-2</c:v>
                </c:pt>
                <c:pt idx="2272">
                  <c:v>4.07E-2</c:v>
                </c:pt>
                <c:pt idx="2273">
                  <c:v>4.1200000000000001E-2</c:v>
                </c:pt>
                <c:pt idx="2274">
                  <c:v>4.2599999999999999E-2</c:v>
                </c:pt>
                <c:pt idx="2275">
                  <c:v>4.2900000000000001E-2</c:v>
                </c:pt>
                <c:pt idx="2276">
                  <c:v>4.2800000000000005E-2</c:v>
                </c:pt>
                <c:pt idx="2277">
                  <c:v>4.3099999999999999E-2</c:v>
                </c:pt>
                <c:pt idx="2278">
                  <c:v>4.2599999999999999E-2</c:v>
                </c:pt>
                <c:pt idx="2279">
                  <c:v>4.3099999999999999E-2</c:v>
                </c:pt>
                <c:pt idx="2280">
                  <c:v>4.2500000000000003E-2</c:v>
                </c:pt>
                <c:pt idx="2281">
                  <c:v>4.1900000000000007E-2</c:v>
                </c:pt>
                <c:pt idx="2282">
                  <c:v>4.2900000000000001E-2</c:v>
                </c:pt>
                <c:pt idx="2283">
                  <c:v>4.2599999999999999E-2</c:v>
                </c:pt>
                <c:pt idx="2284">
                  <c:v>4.2500000000000003E-2</c:v>
                </c:pt>
                <c:pt idx="2285">
                  <c:v>4.1700000000000001E-2</c:v>
                </c:pt>
                <c:pt idx="2286">
                  <c:v>4.1900000000000007E-2</c:v>
                </c:pt>
                <c:pt idx="2287">
                  <c:v>4.2000000000000003E-2</c:v>
                </c:pt>
                <c:pt idx="2288">
                  <c:v>4.2699999999999995E-2</c:v>
                </c:pt>
                <c:pt idx="2289">
                  <c:v>4.3700000000000003E-2</c:v>
                </c:pt>
                <c:pt idx="2290">
                  <c:v>4.3499999999999997E-2</c:v>
                </c:pt>
                <c:pt idx="2291">
                  <c:v>4.3899999999999995E-2</c:v>
                </c:pt>
                <c:pt idx="2292">
                  <c:v>4.4000000000000004E-2</c:v>
                </c:pt>
                <c:pt idx="2293">
                  <c:v>4.3799999999999999E-2</c:v>
                </c:pt>
                <c:pt idx="2294">
                  <c:v>4.3899999999999995E-2</c:v>
                </c:pt>
                <c:pt idx="2295">
                  <c:v>4.3299999999999998E-2</c:v>
                </c:pt>
                <c:pt idx="2296">
                  <c:v>4.2800000000000005E-2</c:v>
                </c:pt>
                <c:pt idx="2297">
                  <c:v>4.1700000000000001E-2</c:v>
                </c:pt>
                <c:pt idx="2298">
                  <c:v>4.1700000000000001E-2</c:v>
                </c:pt>
                <c:pt idx="2299">
                  <c:v>4.2199999999999994E-2</c:v>
                </c:pt>
                <c:pt idx="2300">
                  <c:v>4.2099999999999999E-2</c:v>
                </c:pt>
                <c:pt idx="2301">
                  <c:v>4.1900000000000007E-2</c:v>
                </c:pt>
                <c:pt idx="2302">
                  <c:v>4.1900000000000007E-2</c:v>
                </c:pt>
                <c:pt idx="2303">
                  <c:v>4.1599999999999998E-2</c:v>
                </c:pt>
                <c:pt idx="2304">
                  <c:v>4.1900000000000007E-2</c:v>
                </c:pt>
                <c:pt idx="2305">
                  <c:v>4.2999999999999997E-2</c:v>
                </c:pt>
                <c:pt idx="2306">
                  <c:v>4.2000000000000003E-2</c:v>
                </c:pt>
                <c:pt idx="2307">
                  <c:v>4.1799999999999997E-2</c:v>
                </c:pt>
                <c:pt idx="2308">
                  <c:v>4.2199999999999994E-2</c:v>
                </c:pt>
                <c:pt idx="2309">
                  <c:v>4.2000000000000003E-2</c:v>
                </c:pt>
                <c:pt idx="2310">
                  <c:v>4.2699999999999995E-2</c:v>
                </c:pt>
                <c:pt idx="2311">
                  <c:v>4.2500000000000003E-2</c:v>
                </c:pt>
                <c:pt idx="2312">
                  <c:v>4.2199999999999994E-2</c:v>
                </c:pt>
                <c:pt idx="2313">
                  <c:v>4.2500000000000003E-2</c:v>
                </c:pt>
                <c:pt idx="2314">
                  <c:v>4.1500000000000002E-2</c:v>
                </c:pt>
                <c:pt idx="2315">
                  <c:v>4.2199999999999994E-2</c:v>
                </c:pt>
                <c:pt idx="2316">
                  <c:v>4.24E-2</c:v>
                </c:pt>
                <c:pt idx="2317">
                  <c:v>4.2300000000000004E-2</c:v>
                </c:pt>
                <c:pt idx="2318">
                  <c:v>4.2800000000000005E-2</c:v>
                </c:pt>
                <c:pt idx="2319">
                  <c:v>4.2599999999999999E-2</c:v>
                </c:pt>
                <c:pt idx="2320">
                  <c:v>4.2699999999999995E-2</c:v>
                </c:pt>
                <c:pt idx="2321">
                  <c:v>4.2999999999999997E-2</c:v>
                </c:pt>
                <c:pt idx="2322">
                  <c:v>4.2999999999999997E-2</c:v>
                </c:pt>
                <c:pt idx="2323">
                  <c:v>4.2900000000000001E-2</c:v>
                </c:pt>
                <c:pt idx="2324">
                  <c:v>4.2300000000000004E-2</c:v>
                </c:pt>
                <c:pt idx="2325">
                  <c:v>4.2800000000000005E-2</c:v>
                </c:pt>
                <c:pt idx="2326">
                  <c:v>4.3200000000000002E-2</c:v>
                </c:pt>
                <c:pt idx="2327">
                  <c:v>4.3700000000000003E-2</c:v>
                </c:pt>
                <c:pt idx="2328">
                  <c:v>4.3099999999999999E-2</c:v>
                </c:pt>
                <c:pt idx="2329">
                  <c:v>4.3400000000000001E-2</c:v>
                </c:pt>
                <c:pt idx="2330">
                  <c:v>4.2999999999999997E-2</c:v>
                </c:pt>
                <c:pt idx="2331">
                  <c:v>4.2900000000000001E-2</c:v>
                </c:pt>
                <c:pt idx="2332">
                  <c:v>4.2599999999999999E-2</c:v>
                </c:pt>
                <c:pt idx="2333">
                  <c:v>4.3299999999999998E-2</c:v>
                </c:pt>
                <c:pt idx="2334">
                  <c:v>4.36E-2</c:v>
                </c:pt>
                <c:pt idx="2335">
                  <c:v>4.3799999999999999E-2</c:v>
                </c:pt>
                <c:pt idx="2336">
                  <c:v>4.4000000000000004E-2</c:v>
                </c:pt>
                <c:pt idx="2337">
                  <c:v>4.4199999999999996E-2</c:v>
                </c:pt>
                <c:pt idx="2338">
                  <c:v>4.4500000000000005E-2</c:v>
                </c:pt>
                <c:pt idx="2339">
                  <c:v>4.3899999999999995E-2</c:v>
                </c:pt>
                <c:pt idx="2340">
                  <c:v>4.4600000000000001E-2</c:v>
                </c:pt>
                <c:pt idx="2341">
                  <c:v>4.4699999999999997E-2</c:v>
                </c:pt>
                <c:pt idx="2342">
                  <c:v>4.4699999999999997E-2</c:v>
                </c:pt>
                <c:pt idx="2343">
                  <c:v>4.4299999999999999E-2</c:v>
                </c:pt>
                <c:pt idx="2344">
                  <c:v>4.4500000000000005E-2</c:v>
                </c:pt>
                <c:pt idx="2345">
                  <c:v>4.4699999999999997E-2</c:v>
                </c:pt>
                <c:pt idx="2346">
                  <c:v>4.53E-2</c:v>
                </c:pt>
                <c:pt idx="2347">
                  <c:v>4.5499999999999999E-2</c:v>
                </c:pt>
                <c:pt idx="2348">
                  <c:v>4.58E-2</c:v>
                </c:pt>
                <c:pt idx="2349">
                  <c:v>4.6399999999999997E-2</c:v>
                </c:pt>
                <c:pt idx="2350">
                  <c:v>4.6300000000000001E-2</c:v>
                </c:pt>
                <c:pt idx="2351">
                  <c:v>4.6300000000000001E-2</c:v>
                </c:pt>
                <c:pt idx="2352">
                  <c:v>4.58E-2</c:v>
                </c:pt>
                <c:pt idx="2353">
                  <c:v>4.5100000000000001E-2</c:v>
                </c:pt>
                <c:pt idx="2354">
                  <c:v>4.4900000000000002E-2</c:v>
                </c:pt>
                <c:pt idx="2355">
                  <c:v>4.4800000000000006E-2</c:v>
                </c:pt>
                <c:pt idx="2356">
                  <c:v>4.5100000000000001E-2</c:v>
                </c:pt>
                <c:pt idx="2357">
                  <c:v>4.5199999999999997E-2</c:v>
                </c:pt>
                <c:pt idx="2358">
                  <c:v>4.5400000000000003E-2</c:v>
                </c:pt>
                <c:pt idx="2359">
                  <c:v>4.5100000000000001E-2</c:v>
                </c:pt>
                <c:pt idx="2360">
                  <c:v>4.5100000000000001E-2</c:v>
                </c:pt>
                <c:pt idx="2361">
                  <c:v>4.4800000000000006E-2</c:v>
                </c:pt>
                <c:pt idx="2362">
                  <c:v>4.4400000000000002E-2</c:v>
                </c:pt>
                <c:pt idx="2363">
                  <c:v>4.4400000000000002E-2</c:v>
                </c:pt>
                <c:pt idx="2364">
                  <c:v>4.4500000000000005E-2</c:v>
                </c:pt>
                <c:pt idx="2365">
                  <c:v>4.4299999999999999E-2</c:v>
                </c:pt>
                <c:pt idx="2366">
                  <c:v>4.4199999999999996E-2</c:v>
                </c:pt>
                <c:pt idx="2367">
                  <c:v>4.3799999999999999E-2</c:v>
                </c:pt>
                <c:pt idx="2368">
                  <c:v>4.4699999999999997E-2</c:v>
                </c:pt>
                <c:pt idx="2369">
                  <c:v>4.5199999999999997E-2</c:v>
                </c:pt>
                <c:pt idx="2370">
                  <c:v>4.5400000000000003E-2</c:v>
                </c:pt>
                <c:pt idx="2371">
                  <c:v>4.53E-2</c:v>
                </c:pt>
                <c:pt idx="2372">
                  <c:v>4.5999999999999999E-2</c:v>
                </c:pt>
                <c:pt idx="2373">
                  <c:v>4.6600000000000003E-2</c:v>
                </c:pt>
                <c:pt idx="2374">
                  <c:v>4.6100000000000002E-2</c:v>
                </c:pt>
                <c:pt idx="2375">
                  <c:v>4.5999999999999999E-2</c:v>
                </c:pt>
                <c:pt idx="2376">
                  <c:v>4.6399999999999997E-2</c:v>
                </c:pt>
                <c:pt idx="2377">
                  <c:v>4.5400000000000003E-2</c:v>
                </c:pt>
                <c:pt idx="2378">
                  <c:v>4.4800000000000006E-2</c:v>
                </c:pt>
                <c:pt idx="2379">
                  <c:v>4.4900000000000002E-2</c:v>
                </c:pt>
                <c:pt idx="2380">
                  <c:v>4.5100000000000001E-2</c:v>
                </c:pt>
                <c:pt idx="2381">
                  <c:v>4.5400000000000003E-2</c:v>
                </c:pt>
                <c:pt idx="2382">
                  <c:v>4.5899999999999996E-2</c:v>
                </c:pt>
                <c:pt idx="2383">
                  <c:v>4.5999999999999999E-2</c:v>
                </c:pt>
                <c:pt idx="2384">
                  <c:v>4.7E-2</c:v>
                </c:pt>
                <c:pt idx="2385">
                  <c:v>4.6600000000000003E-2</c:v>
                </c:pt>
                <c:pt idx="2386">
                  <c:v>4.6699999999999998E-2</c:v>
                </c:pt>
                <c:pt idx="2387">
                  <c:v>4.6600000000000003E-2</c:v>
                </c:pt>
                <c:pt idx="2388">
                  <c:v>4.6699999999999998E-2</c:v>
                </c:pt>
                <c:pt idx="2389">
                  <c:v>4.7100000000000003E-2</c:v>
                </c:pt>
                <c:pt idx="2390">
                  <c:v>4.7500000000000001E-2</c:v>
                </c:pt>
                <c:pt idx="2391">
                  <c:v>4.7100000000000003E-2</c:v>
                </c:pt>
                <c:pt idx="2392">
                  <c:v>4.7599999999999996E-2</c:v>
                </c:pt>
                <c:pt idx="2393">
                  <c:v>4.7100000000000003E-2</c:v>
                </c:pt>
                <c:pt idx="2394">
                  <c:v>4.7300000000000002E-2</c:v>
                </c:pt>
                <c:pt idx="2395">
                  <c:v>4.6699999999999998E-2</c:v>
                </c:pt>
                <c:pt idx="2396">
                  <c:v>4.6399999999999997E-2</c:v>
                </c:pt>
                <c:pt idx="2397">
                  <c:v>4.6199999999999998E-2</c:v>
                </c:pt>
                <c:pt idx="2398">
                  <c:v>4.58E-2</c:v>
                </c:pt>
                <c:pt idx="2399">
                  <c:v>4.53E-2</c:v>
                </c:pt>
                <c:pt idx="2400">
                  <c:v>4.5700000000000005E-2</c:v>
                </c:pt>
                <c:pt idx="2401">
                  <c:v>4.5899999999999996E-2</c:v>
                </c:pt>
                <c:pt idx="2402">
                  <c:v>4.4800000000000006E-2</c:v>
                </c:pt>
                <c:pt idx="2403">
                  <c:v>4.5499999999999999E-2</c:v>
                </c:pt>
                <c:pt idx="2404">
                  <c:v>4.5700000000000005E-2</c:v>
                </c:pt>
                <c:pt idx="2405">
                  <c:v>4.5999999999999999E-2</c:v>
                </c:pt>
                <c:pt idx="2406">
                  <c:v>4.53E-2</c:v>
                </c:pt>
                <c:pt idx="2407">
                  <c:v>4.5599999999999995E-2</c:v>
                </c:pt>
                <c:pt idx="2408">
                  <c:v>4.53E-2</c:v>
                </c:pt>
                <c:pt idx="2409">
                  <c:v>4.4999999999999998E-2</c:v>
                </c:pt>
                <c:pt idx="2410">
                  <c:v>4.5199999999999997E-2</c:v>
                </c:pt>
                <c:pt idx="2411">
                  <c:v>4.4900000000000002E-2</c:v>
                </c:pt>
                <c:pt idx="2412">
                  <c:v>4.4699999999999997E-2</c:v>
                </c:pt>
                <c:pt idx="2413">
                  <c:v>4.4800000000000006E-2</c:v>
                </c:pt>
                <c:pt idx="2414">
                  <c:v>4.53E-2</c:v>
                </c:pt>
                <c:pt idx="2415">
                  <c:v>4.5499999999999999E-2</c:v>
                </c:pt>
                <c:pt idx="2416">
                  <c:v>4.4400000000000002E-2</c:v>
                </c:pt>
                <c:pt idx="2417">
                  <c:v>4.3899999999999995E-2</c:v>
                </c:pt>
                <c:pt idx="2418">
                  <c:v>4.3400000000000001E-2</c:v>
                </c:pt>
                <c:pt idx="2419">
                  <c:v>4.4299999999999999E-2</c:v>
                </c:pt>
                <c:pt idx="2420">
                  <c:v>4.41E-2</c:v>
                </c:pt>
                <c:pt idx="2421">
                  <c:v>4.53E-2</c:v>
                </c:pt>
                <c:pt idx="2422">
                  <c:v>4.4199999999999996E-2</c:v>
                </c:pt>
                <c:pt idx="2423">
                  <c:v>4.4699999999999997E-2</c:v>
                </c:pt>
                <c:pt idx="2424">
                  <c:v>4.4500000000000005E-2</c:v>
                </c:pt>
                <c:pt idx="2425">
                  <c:v>4.4400000000000002E-2</c:v>
                </c:pt>
                <c:pt idx="2426">
                  <c:v>4.4400000000000002E-2</c:v>
                </c:pt>
                <c:pt idx="2427">
                  <c:v>4.41E-2</c:v>
                </c:pt>
                <c:pt idx="2428">
                  <c:v>4.5700000000000005E-2</c:v>
                </c:pt>
                <c:pt idx="2429">
                  <c:v>4.5899999999999996E-2</c:v>
                </c:pt>
                <c:pt idx="2430">
                  <c:v>4.5400000000000003E-2</c:v>
                </c:pt>
                <c:pt idx="2431">
                  <c:v>4.3899999999999995E-2</c:v>
                </c:pt>
                <c:pt idx="2432">
                  <c:v>4.4299999999999999E-2</c:v>
                </c:pt>
                <c:pt idx="2433">
                  <c:v>4.41E-2</c:v>
                </c:pt>
                <c:pt idx="2434">
                  <c:v>4.4500000000000005E-2</c:v>
                </c:pt>
                <c:pt idx="2435">
                  <c:v>4.3899999999999995E-2</c:v>
                </c:pt>
                <c:pt idx="2436">
                  <c:v>4.2500000000000003E-2</c:v>
                </c:pt>
                <c:pt idx="2437">
                  <c:v>4.3200000000000002E-2</c:v>
                </c:pt>
                <c:pt idx="2438">
                  <c:v>4.2699999999999995E-2</c:v>
                </c:pt>
                <c:pt idx="2439">
                  <c:v>4.24E-2</c:v>
                </c:pt>
                <c:pt idx="2440">
                  <c:v>4.1200000000000001E-2</c:v>
                </c:pt>
                <c:pt idx="2441">
                  <c:v>4.1599999999999998E-2</c:v>
                </c:pt>
                <c:pt idx="2442">
                  <c:v>4.2099999999999999E-2</c:v>
                </c:pt>
                <c:pt idx="2443">
                  <c:v>4.2900000000000001E-2</c:v>
                </c:pt>
                <c:pt idx="2444">
                  <c:v>4.1799999999999997E-2</c:v>
                </c:pt>
                <c:pt idx="2445">
                  <c:v>4.2000000000000003E-2</c:v>
                </c:pt>
                <c:pt idx="2446">
                  <c:v>4.2500000000000003E-2</c:v>
                </c:pt>
                <c:pt idx="2447">
                  <c:v>4.2900000000000001E-2</c:v>
                </c:pt>
                <c:pt idx="2448">
                  <c:v>4.3099999999999999E-2</c:v>
                </c:pt>
                <c:pt idx="2449">
                  <c:v>4.2599999999999999E-2</c:v>
                </c:pt>
                <c:pt idx="2450">
                  <c:v>4.3799999999999999E-2</c:v>
                </c:pt>
                <c:pt idx="2451">
                  <c:v>4.2599999999999999E-2</c:v>
                </c:pt>
                <c:pt idx="2452">
                  <c:v>4.2500000000000003E-2</c:v>
                </c:pt>
                <c:pt idx="2453">
                  <c:v>4.2500000000000003E-2</c:v>
                </c:pt>
                <c:pt idx="2454">
                  <c:v>4.1200000000000001E-2</c:v>
                </c:pt>
                <c:pt idx="2455">
                  <c:v>4.1200000000000001E-2</c:v>
                </c:pt>
                <c:pt idx="2456">
                  <c:v>4.0399999999999998E-2</c:v>
                </c:pt>
                <c:pt idx="2457">
                  <c:v>4.0899999999999999E-2</c:v>
                </c:pt>
                <c:pt idx="2458">
                  <c:v>3.9300000000000002E-2</c:v>
                </c:pt>
                <c:pt idx="2459">
                  <c:v>4.0099999999999997E-2</c:v>
                </c:pt>
                <c:pt idx="2460">
                  <c:v>3.9900000000000005E-2</c:v>
                </c:pt>
                <c:pt idx="2461">
                  <c:v>4.0500000000000001E-2</c:v>
                </c:pt>
                <c:pt idx="2462">
                  <c:v>4.0599999999999997E-2</c:v>
                </c:pt>
                <c:pt idx="2463">
                  <c:v>0.04</c:v>
                </c:pt>
                <c:pt idx="2464">
                  <c:v>3.9100000000000003E-2</c:v>
                </c:pt>
                <c:pt idx="2465">
                  <c:v>3.9399999999999998E-2</c:v>
                </c:pt>
                <c:pt idx="2466">
                  <c:v>3.95E-2</c:v>
                </c:pt>
                <c:pt idx="2467">
                  <c:v>3.8900000000000004E-2</c:v>
                </c:pt>
                <c:pt idx="2468">
                  <c:v>3.9E-2</c:v>
                </c:pt>
                <c:pt idx="2469">
                  <c:v>3.9300000000000002E-2</c:v>
                </c:pt>
                <c:pt idx="2470">
                  <c:v>3.9800000000000002E-2</c:v>
                </c:pt>
                <c:pt idx="2471">
                  <c:v>3.9100000000000003E-2</c:v>
                </c:pt>
                <c:pt idx="2472">
                  <c:v>3.8399999999999997E-2</c:v>
                </c:pt>
                <c:pt idx="2473">
                  <c:v>3.7999999999999999E-2</c:v>
                </c:pt>
                <c:pt idx="2474">
                  <c:v>3.7499999999999999E-2</c:v>
                </c:pt>
                <c:pt idx="2475">
                  <c:v>3.7200000000000004E-2</c:v>
                </c:pt>
                <c:pt idx="2476">
                  <c:v>3.6699999999999997E-2</c:v>
                </c:pt>
                <c:pt idx="2477">
                  <c:v>3.7400000000000003E-2</c:v>
                </c:pt>
                <c:pt idx="2478">
                  <c:v>3.7100000000000001E-2</c:v>
                </c:pt>
                <c:pt idx="2479">
                  <c:v>3.7100000000000001E-2</c:v>
                </c:pt>
                <c:pt idx="2480">
                  <c:v>3.6900000000000002E-2</c:v>
                </c:pt>
                <c:pt idx="2481">
                  <c:v>3.6900000000000002E-2</c:v>
                </c:pt>
                <c:pt idx="2482">
                  <c:v>3.6600000000000001E-2</c:v>
                </c:pt>
                <c:pt idx="2483">
                  <c:v>3.7000000000000005E-2</c:v>
                </c:pt>
                <c:pt idx="2484">
                  <c:v>3.7900000000000003E-2</c:v>
                </c:pt>
                <c:pt idx="2485">
                  <c:v>3.73E-2</c:v>
                </c:pt>
                <c:pt idx="2486">
                  <c:v>3.7400000000000003E-2</c:v>
                </c:pt>
                <c:pt idx="2487">
                  <c:v>3.7900000000000003E-2</c:v>
                </c:pt>
                <c:pt idx="2488">
                  <c:v>3.8699999999999998E-2</c:v>
                </c:pt>
                <c:pt idx="2489">
                  <c:v>3.9E-2</c:v>
                </c:pt>
                <c:pt idx="2490">
                  <c:v>3.9199999999999999E-2</c:v>
                </c:pt>
                <c:pt idx="2491">
                  <c:v>3.8699999999999998E-2</c:v>
                </c:pt>
                <c:pt idx="2492">
                  <c:v>3.7900000000000003E-2</c:v>
                </c:pt>
                <c:pt idx="2493">
                  <c:v>3.8300000000000001E-2</c:v>
                </c:pt>
                <c:pt idx="2494">
                  <c:v>3.8800000000000001E-2</c:v>
                </c:pt>
                <c:pt idx="2495">
                  <c:v>3.8399999999999997E-2</c:v>
                </c:pt>
                <c:pt idx="2496">
                  <c:v>3.7200000000000004E-2</c:v>
                </c:pt>
                <c:pt idx="2497">
                  <c:v>3.6699999999999997E-2</c:v>
                </c:pt>
                <c:pt idx="2498">
                  <c:v>3.7900000000000003E-2</c:v>
                </c:pt>
                <c:pt idx="2499">
                  <c:v>3.7200000000000004E-2</c:v>
                </c:pt>
                <c:pt idx="2500">
                  <c:v>3.6499999999999998E-2</c:v>
                </c:pt>
                <c:pt idx="2501">
                  <c:v>3.5200000000000002E-2</c:v>
                </c:pt>
                <c:pt idx="2502">
                  <c:v>3.6000000000000004E-2</c:v>
                </c:pt>
                <c:pt idx="2503">
                  <c:v>3.6900000000000002E-2</c:v>
                </c:pt>
                <c:pt idx="2504">
                  <c:v>3.5299999999999998E-2</c:v>
                </c:pt>
                <c:pt idx="2505">
                  <c:v>3.5900000000000001E-2</c:v>
                </c:pt>
                <c:pt idx="2506">
                  <c:v>3.5699999999999996E-2</c:v>
                </c:pt>
                <c:pt idx="2507">
                  <c:v>3.6499999999999998E-2</c:v>
                </c:pt>
                <c:pt idx="2508">
                  <c:v>3.6699999999999997E-2</c:v>
                </c:pt>
                <c:pt idx="2509">
                  <c:v>3.6600000000000001E-2</c:v>
                </c:pt>
                <c:pt idx="2510">
                  <c:v>3.73E-2</c:v>
                </c:pt>
                <c:pt idx="2511">
                  <c:v>3.7699999999999997E-2</c:v>
                </c:pt>
                <c:pt idx="2512">
                  <c:v>3.7200000000000004E-2</c:v>
                </c:pt>
                <c:pt idx="2513">
                  <c:v>3.8699999999999998E-2</c:v>
                </c:pt>
                <c:pt idx="2514">
                  <c:v>3.9399999999999998E-2</c:v>
                </c:pt>
                <c:pt idx="2515">
                  <c:v>3.9300000000000002E-2</c:v>
                </c:pt>
                <c:pt idx="2516">
                  <c:v>0.04</c:v>
                </c:pt>
                <c:pt idx="2517">
                  <c:v>4.0099999999999997E-2</c:v>
                </c:pt>
                <c:pt idx="2518">
                  <c:v>0.04</c:v>
                </c:pt>
                <c:pt idx="2519">
                  <c:v>4.0500000000000001E-2</c:v>
                </c:pt>
                <c:pt idx="2520">
                  <c:v>4.07E-2</c:v>
                </c:pt>
                <c:pt idx="2521">
                  <c:v>4.0399999999999998E-2</c:v>
                </c:pt>
                <c:pt idx="2522">
                  <c:v>4.0599999999999997E-2</c:v>
                </c:pt>
                <c:pt idx="2523">
                  <c:v>3.9800000000000002E-2</c:v>
                </c:pt>
                <c:pt idx="2524">
                  <c:v>4.0800000000000003E-2</c:v>
                </c:pt>
                <c:pt idx="2525">
                  <c:v>4.07E-2</c:v>
                </c:pt>
                <c:pt idx="2526">
                  <c:v>4.0800000000000003E-2</c:v>
                </c:pt>
                <c:pt idx="2527">
                  <c:v>4.0300000000000002E-2</c:v>
                </c:pt>
                <c:pt idx="2528">
                  <c:v>4.0099999999999997E-2</c:v>
                </c:pt>
                <c:pt idx="2529">
                  <c:v>3.95E-2</c:v>
                </c:pt>
                <c:pt idx="2530">
                  <c:v>3.8900000000000004E-2</c:v>
                </c:pt>
                <c:pt idx="2531">
                  <c:v>3.9900000000000005E-2</c:v>
                </c:pt>
                <c:pt idx="2532">
                  <c:v>3.9900000000000005E-2</c:v>
                </c:pt>
                <c:pt idx="2533">
                  <c:v>3.95E-2</c:v>
                </c:pt>
                <c:pt idx="2534">
                  <c:v>3.9699999999999999E-2</c:v>
                </c:pt>
                <c:pt idx="2535">
                  <c:v>4.0300000000000002E-2</c:v>
                </c:pt>
                <c:pt idx="2536">
                  <c:v>4.0999999999999995E-2</c:v>
                </c:pt>
                <c:pt idx="2537">
                  <c:v>4.0500000000000001E-2</c:v>
                </c:pt>
                <c:pt idx="2538">
                  <c:v>4.0399999999999998E-2</c:v>
                </c:pt>
                <c:pt idx="2539">
                  <c:v>0.04</c:v>
                </c:pt>
                <c:pt idx="2540">
                  <c:v>3.9599999999999996E-2</c:v>
                </c:pt>
                <c:pt idx="2541">
                  <c:v>3.8900000000000004E-2</c:v>
                </c:pt>
                <c:pt idx="2542">
                  <c:v>3.9399999999999998E-2</c:v>
                </c:pt>
                <c:pt idx="2543">
                  <c:v>3.8800000000000001E-2</c:v>
                </c:pt>
                <c:pt idx="2544">
                  <c:v>3.9100000000000003E-2</c:v>
                </c:pt>
                <c:pt idx="2545">
                  <c:v>3.9399999999999998E-2</c:v>
                </c:pt>
                <c:pt idx="2546">
                  <c:v>4.0099999999999997E-2</c:v>
                </c:pt>
                <c:pt idx="2547">
                  <c:v>4.07E-2</c:v>
                </c:pt>
                <c:pt idx="2548">
                  <c:v>4.0899999999999999E-2</c:v>
                </c:pt>
                <c:pt idx="2549">
                  <c:v>4.0500000000000001E-2</c:v>
                </c:pt>
                <c:pt idx="2550">
                  <c:v>4.0999999999999995E-2</c:v>
                </c:pt>
                <c:pt idx="2551">
                  <c:v>4.1700000000000001E-2</c:v>
                </c:pt>
                <c:pt idx="2552">
                  <c:v>4.1500000000000002E-2</c:v>
                </c:pt>
                <c:pt idx="2553">
                  <c:v>4.1299999999999996E-2</c:v>
                </c:pt>
                <c:pt idx="2554">
                  <c:v>4.1799999999999997E-2</c:v>
                </c:pt>
                <c:pt idx="2555">
                  <c:v>4.2300000000000004E-2</c:v>
                </c:pt>
                <c:pt idx="2556">
                  <c:v>4.2000000000000003E-2</c:v>
                </c:pt>
                <c:pt idx="2557">
                  <c:v>4.1500000000000002E-2</c:v>
                </c:pt>
                <c:pt idx="2558">
                  <c:v>4.2500000000000003E-2</c:v>
                </c:pt>
                <c:pt idx="2559">
                  <c:v>4.1200000000000001E-2</c:v>
                </c:pt>
                <c:pt idx="2560">
                  <c:v>4.0999999999999995E-2</c:v>
                </c:pt>
                <c:pt idx="2561">
                  <c:v>4.1100000000000005E-2</c:v>
                </c:pt>
                <c:pt idx="2562">
                  <c:v>4.1299999999999996E-2</c:v>
                </c:pt>
                <c:pt idx="2563">
                  <c:v>4.2900000000000001E-2</c:v>
                </c:pt>
                <c:pt idx="2564">
                  <c:v>4.24E-2</c:v>
                </c:pt>
                <c:pt idx="2565">
                  <c:v>4.1900000000000007E-2</c:v>
                </c:pt>
                <c:pt idx="2566">
                  <c:v>4.2199999999999994E-2</c:v>
                </c:pt>
                <c:pt idx="2567">
                  <c:v>4.24E-2</c:v>
                </c:pt>
                <c:pt idx="2568">
                  <c:v>4.1100000000000005E-2</c:v>
                </c:pt>
                <c:pt idx="2569">
                  <c:v>4.07E-2</c:v>
                </c:pt>
                <c:pt idx="2570">
                  <c:v>4.1200000000000001E-2</c:v>
                </c:pt>
                <c:pt idx="2571">
                  <c:v>4.07E-2</c:v>
                </c:pt>
                <c:pt idx="2572">
                  <c:v>4.1299999999999996E-2</c:v>
                </c:pt>
                <c:pt idx="2573">
                  <c:v>4.24E-2</c:v>
                </c:pt>
                <c:pt idx="2574">
                  <c:v>4.2599999999999999E-2</c:v>
                </c:pt>
                <c:pt idx="2575">
                  <c:v>4.3499999999999997E-2</c:v>
                </c:pt>
                <c:pt idx="2576">
                  <c:v>4.3200000000000002E-2</c:v>
                </c:pt>
                <c:pt idx="2577">
                  <c:v>4.4699999999999997E-2</c:v>
                </c:pt>
                <c:pt idx="2578">
                  <c:v>4.4699999999999997E-2</c:v>
                </c:pt>
                <c:pt idx="2579">
                  <c:v>4.4199999999999996E-2</c:v>
                </c:pt>
                <c:pt idx="2580">
                  <c:v>4.41E-2</c:v>
                </c:pt>
                <c:pt idx="2581">
                  <c:v>4.2800000000000005E-2</c:v>
                </c:pt>
                <c:pt idx="2582">
                  <c:v>4.1900000000000007E-2</c:v>
                </c:pt>
                <c:pt idx="2583">
                  <c:v>4.3899999999999995E-2</c:v>
                </c:pt>
                <c:pt idx="2584">
                  <c:v>4.4299999999999999E-2</c:v>
                </c:pt>
                <c:pt idx="2585">
                  <c:v>4.53E-2</c:v>
                </c:pt>
                <c:pt idx="2586">
                  <c:v>4.53E-2</c:v>
                </c:pt>
                <c:pt idx="2587">
                  <c:v>4.5999999999999999E-2</c:v>
                </c:pt>
                <c:pt idx="2588">
                  <c:v>4.6300000000000001E-2</c:v>
                </c:pt>
                <c:pt idx="2589">
                  <c:v>4.5599999999999995E-2</c:v>
                </c:pt>
                <c:pt idx="2590">
                  <c:v>4.6699999999999998E-2</c:v>
                </c:pt>
                <c:pt idx="2591">
                  <c:v>4.6699999999999998E-2</c:v>
                </c:pt>
                <c:pt idx="2592">
                  <c:v>4.6500000000000007E-2</c:v>
                </c:pt>
                <c:pt idx="2593">
                  <c:v>4.6100000000000002E-2</c:v>
                </c:pt>
                <c:pt idx="2594">
                  <c:v>4.6699999999999998E-2</c:v>
                </c:pt>
                <c:pt idx="2595">
                  <c:v>4.7E-2</c:v>
                </c:pt>
                <c:pt idx="2596">
                  <c:v>4.6699999999999998E-2</c:v>
                </c:pt>
                <c:pt idx="2597">
                  <c:v>4.7199999999999999E-2</c:v>
                </c:pt>
                <c:pt idx="2598">
                  <c:v>4.7199999999999999E-2</c:v>
                </c:pt>
                <c:pt idx="2599">
                  <c:v>4.6799999999999994E-2</c:v>
                </c:pt>
                <c:pt idx="2600">
                  <c:v>4.7E-2</c:v>
                </c:pt>
                <c:pt idx="2601">
                  <c:v>4.7400000000000005E-2</c:v>
                </c:pt>
                <c:pt idx="2602">
                  <c:v>4.7500000000000001E-2</c:v>
                </c:pt>
                <c:pt idx="2603">
                  <c:v>4.7400000000000005E-2</c:v>
                </c:pt>
                <c:pt idx="2604">
                  <c:v>4.8399999999999999E-2</c:v>
                </c:pt>
                <c:pt idx="2605">
                  <c:v>4.8499999999999995E-2</c:v>
                </c:pt>
                <c:pt idx="2606">
                  <c:v>4.8099999999999997E-2</c:v>
                </c:pt>
                <c:pt idx="2607">
                  <c:v>4.7400000000000005E-2</c:v>
                </c:pt>
                <c:pt idx="2608">
                  <c:v>4.7199999999999999E-2</c:v>
                </c:pt>
                <c:pt idx="2609">
                  <c:v>4.7500000000000001E-2</c:v>
                </c:pt>
                <c:pt idx="2610">
                  <c:v>4.7599999999999996E-2</c:v>
                </c:pt>
                <c:pt idx="2611">
                  <c:v>4.7500000000000001E-2</c:v>
                </c:pt>
                <c:pt idx="2612">
                  <c:v>4.7699999999999992E-2</c:v>
                </c:pt>
                <c:pt idx="2613">
                  <c:v>4.7199999999999999E-2</c:v>
                </c:pt>
                <c:pt idx="2614">
                  <c:v>4.5999999999999999E-2</c:v>
                </c:pt>
                <c:pt idx="2615">
                  <c:v>4.5700000000000005E-2</c:v>
                </c:pt>
                <c:pt idx="2616">
                  <c:v>4.58E-2</c:v>
                </c:pt>
                <c:pt idx="2617">
                  <c:v>4.5899999999999996E-2</c:v>
                </c:pt>
                <c:pt idx="2618">
                  <c:v>4.5599999999999995E-2</c:v>
                </c:pt>
                <c:pt idx="2619">
                  <c:v>4.5899999999999996E-2</c:v>
                </c:pt>
                <c:pt idx="2620">
                  <c:v>4.6300000000000001E-2</c:v>
                </c:pt>
                <c:pt idx="2621">
                  <c:v>4.6199999999999998E-2</c:v>
                </c:pt>
                <c:pt idx="2622">
                  <c:v>4.6600000000000003E-2</c:v>
                </c:pt>
                <c:pt idx="2623">
                  <c:v>4.6900000000000004E-2</c:v>
                </c:pt>
                <c:pt idx="2624">
                  <c:v>4.6799999999999994E-2</c:v>
                </c:pt>
                <c:pt idx="2625">
                  <c:v>4.6799999999999994E-2</c:v>
                </c:pt>
                <c:pt idx="2626">
                  <c:v>4.6399999999999997E-2</c:v>
                </c:pt>
                <c:pt idx="2627">
                  <c:v>4.5599999999999995E-2</c:v>
                </c:pt>
                <c:pt idx="2628">
                  <c:v>4.58E-2</c:v>
                </c:pt>
                <c:pt idx="2629">
                  <c:v>4.5700000000000005E-2</c:v>
                </c:pt>
                <c:pt idx="2630">
                  <c:v>4.5599999999999995E-2</c:v>
                </c:pt>
                <c:pt idx="2631">
                  <c:v>4.5499999999999999E-2</c:v>
                </c:pt>
                <c:pt idx="2632">
                  <c:v>4.58E-2</c:v>
                </c:pt>
                <c:pt idx="2633">
                  <c:v>4.6300000000000001E-2</c:v>
                </c:pt>
                <c:pt idx="2634">
                  <c:v>4.6300000000000001E-2</c:v>
                </c:pt>
                <c:pt idx="2635">
                  <c:v>4.7300000000000002E-2</c:v>
                </c:pt>
                <c:pt idx="2636">
                  <c:v>4.7100000000000003E-2</c:v>
                </c:pt>
                <c:pt idx="2637">
                  <c:v>4.7400000000000005E-2</c:v>
                </c:pt>
                <c:pt idx="2638">
                  <c:v>4.7E-2</c:v>
                </c:pt>
                <c:pt idx="2639">
                  <c:v>4.6300000000000001E-2</c:v>
                </c:pt>
                <c:pt idx="2640">
                  <c:v>4.6600000000000003E-2</c:v>
                </c:pt>
                <c:pt idx="2641">
                  <c:v>4.6900000000000004E-2</c:v>
                </c:pt>
                <c:pt idx="2642">
                  <c:v>4.6500000000000007E-2</c:v>
                </c:pt>
                <c:pt idx="2643">
                  <c:v>4.58E-2</c:v>
                </c:pt>
                <c:pt idx="2644">
                  <c:v>4.5199999999999997E-2</c:v>
                </c:pt>
                <c:pt idx="2645">
                  <c:v>4.5100000000000001E-2</c:v>
                </c:pt>
                <c:pt idx="2646">
                  <c:v>4.53E-2</c:v>
                </c:pt>
                <c:pt idx="2647">
                  <c:v>4.6199999999999998E-2</c:v>
                </c:pt>
                <c:pt idx="2648">
                  <c:v>4.5499999999999999E-2</c:v>
                </c:pt>
                <c:pt idx="2649">
                  <c:v>4.5599999999999995E-2</c:v>
                </c:pt>
                <c:pt idx="2650">
                  <c:v>4.5100000000000001E-2</c:v>
                </c:pt>
                <c:pt idx="2651">
                  <c:v>4.5700000000000005E-2</c:v>
                </c:pt>
                <c:pt idx="2652">
                  <c:v>4.5499999999999999E-2</c:v>
                </c:pt>
                <c:pt idx="2653">
                  <c:v>4.5599999999999995E-2</c:v>
                </c:pt>
                <c:pt idx="2654">
                  <c:v>4.5499999999999999E-2</c:v>
                </c:pt>
                <c:pt idx="2655">
                  <c:v>4.4999999999999998E-2</c:v>
                </c:pt>
                <c:pt idx="2656">
                  <c:v>4.4999999999999998E-2</c:v>
                </c:pt>
                <c:pt idx="2657">
                  <c:v>4.5400000000000003E-2</c:v>
                </c:pt>
                <c:pt idx="2658">
                  <c:v>4.5999999999999999E-2</c:v>
                </c:pt>
                <c:pt idx="2659">
                  <c:v>4.58E-2</c:v>
                </c:pt>
                <c:pt idx="2660">
                  <c:v>4.6300000000000001E-2</c:v>
                </c:pt>
                <c:pt idx="2661">
                  <c:v>4.7100000000000003E-2</c:v>
                </c:pt>
                <c:pt idx="2662">
                  <c:v>4.6199999999999998E-2</c:v>
                </c:pt>
                <c:pt idx="2663">
                  <c:v>4.7400000000000005E-2</c:v>
                </c:pt>
                <c:pt idx="2664">
                  <c:v>4.7E-2</c:v>
                </c:pt>
                <c:pt idx="2665">
                  <c:v>4.6900000000000004E-2</c:v>
                </c:pt>
                <c:pt idx="2666">
                  <c:v>4.7E-2</c:v>
                </c:pt>
                <c:pt idx="2667">
                  <c:v>4.5899999999999996E-2</c:v>
                </c:pt>
                <c:pt idx="2668">
                  <c:v>4.6500000000000007E-2</c:v>
                </c:pt>
                <c:pt idx="2669">
                  <c:v>4.6300000000000001E-2</c:v>
                </c:pt>
                <c:pt idx="2670">
                  <c:v>4.6100000000000002E-2</c:v>
                </c:pt>
                <c:pt idx="2671">
                  <c:v>4.6399999999999997E-2</c:v>
                </c:pt>
                <c:pt idx="2672">
                  <c:v>4.6900000000000004E-2</c:v>
                </c:pt>
                <c:pt idx="2673">
                  <c:v>4.6799999999999994E-2</c:v>
                </c:pt>
                <c:pt idx="2674">
                  <c:v>4.6100000000000002E-2</c:v>
                </c:pt>
                <c:pt idx="2675">
                  <c:v>4.5999999999999999E-2</c:v>
                </c:pt>
                <c:pt idx="2676">
                  <c:v>4.5599999999999995E-2</c:v>
                </c:pt>
                <c:pt idx="2677">
                  <c:v>4.4600000000000001E-2</c:v>
                </c:pt>
                <c:pt idx="2678">
                  <c:v>4.4199999999999996E-2</c:v>
                </c:pt>
                <c:pt idx="2679">
                  <c:v>4.5199999999999997E-2</c:v>
                </c:pt>
                <c:pt idx="2680">
                  <c:v>4.5199999999999997E-2</c:v>
                </c:pt>
                <c:pt idx="2681">
                  <c:v>4.4800000000000006E-2</c:v>
                </c:pt>
                <c:pt idx="2682">
                  <c:v>4.4900000000000002E-2</c:v>
                </c:pt>
                <c:pt idx="2683">
                  <c:v>4.4999999999999998E-2</c:v>
                </c:pt>
                <c:pt idx="2684">
                  <c:v>4.41E-2</c:v>
                </c:pt>
                <c:pt idx="2685">
                  <c:v>4.3899999999999995E-2</c:v>
                </c:pt>
                <c:pt idx="2686">
                  <c:v>4.4000000000000004E-2</c:v>
                </c:pt>
                <c:pt idx="2687">
                  <c:v>4.4000000000000004E-2</c:v>
                </c:pt>
                <c:pt idx="2688">
                  <c:v>4.3299999999999998E-2</c:v>
                </c:pt>
                <c:pt idx="2689">
                  <c:v>4.2599999999999999E-2</c:v>
                </c:pt>
                <c:pt idx="2690">
                  <c:v>4.2599999999999999E-2</c:v>
                </c:pt>
                <c:pt idx="2691">
                  <c:v>4.2000000000000003E-2</c:v>
                </c:pt>
                <c:pt idx="2692">
                  <c:v>4.2099999999999999E-2</c:v>
                </c:pt>
                <c:pt idx="2693">
                  <c:v>4.2300000000000004E-2</c:v>
                </c:pt>
                <c:pt idx="2694">
                  <c:v>4.2500000000000003E-2</c:v>
                </c:pt>
                <c:pt idx="2695">
                  <c:v>4.2900000000000001E-2</c:v>
                </c:pt>
                <c:pt idx="2696">
                  <c:v>4.2999999999999997E-2</c:v>
                </c:pt>
                <c:pt idx="2697">
                  <c:v>4.2900000000000001E-2</c:v>
                </c:pt>
                <c:pt idx="2698">
                  <c:v>4.2900000000000001E-2</c:v>
                </c:pt>
                <c:pt idx="2699">
                  <c:v>4.2599999999999999E-2</c:v>
                </c:pt>
                <c:pt idx="2700">
                  <c:v>4.2599999999999999E-2</c:v>
                </c:pt>
                <c:pt idx="2701">
                  <c:v>4.36E-2</c:v>
                </c:pt>
                <c:pt idx="2702">
                  <c:v>4.41E-2</c:v>
                </c:pt>
                <c:pt idx="2703">
                  <c:v>4.41E-2</c:v>
                </c:pt>
                <c:pt idx="2704">
                  <c:v>4.4000000000000004E-2</c:v>
                </c:pt>
                <c:pt idx="2705">
                  <c:v>4.4000000000000004E-2</c:v>
                </c:pt>
                <c:pt idx="2706">
                  <c:v>4.41E-2</c:v>
                </c:pt>
                <c:pt idx="2707">
                  <c:v>4.41E-2</c:v>
                </c:pt>
                <c:pt idx="2708">
                  <c:v>4.3400000000000001E-2</c:v>
                </c:pt>
                <c:pt idx="2709">
                  <c:v>4.2599999999999999E-2</c:v>
                </c:pt>
                <c:pt idx="2710">
                  <c:v>4.2300000000000004E-2</c:v>
                </c:pt>
                <c:pt idx="2711">
                  <c:v>4.3499999999999997E-2</c:v>
                </c:pt>
                <c:pt idx="2712">
                  <c:v>4.2500000000000003E-2</c:v>
                </c:pt>
                <c:pt idx="2713">
                  <c:v>4.2900000000000001E-2</c:v>
                </c:pt>
                <c:pt idx="2714">
                  <c:v>4.3700000000000003E-2</c:v>
                </c:pt>
                <c:pt idx="2715">
                  <c:v>4.2900000000000001E-2</c:v>
                </c:pt>
                <c:pt idx="2716">
                  <c:v>4.24E-2</c:v>
                </c:pt>
                <c:pt idx="2717">
                  <c:v>4.2199999999999994E-2</c:v>
                </c:pt>
                <c:pt idx="2718">
                  <c:v>4.1599999999999998E-2</c:v>
                </c:pt>
                <c:pt idx="2719">
                  <c:v>4.2099999999999999E-2</c:v>
                </c:pt>
                <c:pt idx="2720">
                  <c:v>4.24E-2</c:v>
                </c:pt>
                <c:pt idx="2721">
                  <c:v>4.3099999999999999E-2</c:v>
                </c:pt>
                <c:pt idx="2722">
                  <c:v>4.2800000000000005E-2</c:v>
                </c:pt>
                <c:pt idx="2723">
                  <c:v>4.1599999999999998E-2</c:v>
                </c:pt>
                <c:pt idx="2724">
                  <c:v>4.2199999999999994E-2</c:v>
                </c:pt>
                <c:pt idx="2725">
                  <c:v>4.0899999999999999E-2</c:v>
                </c:pt>
                <c:pt idx="2726">
                  <c:v>3.9900000000000005E-2</c:v>
                </c:pt>
                <c:pt idx="2727">
                  <c:v>4.07E-2</c:v>
                </c:pt>
                <c:pt idx="2728">
                  <c:v>4.0099999999999997E-2</c:v>
                </c:pt>
                <c:pt idx="2729">
                  <c:v>4.0099999999999997E-2</c:v>
                </c:pt>
                <c:pt idx="2730">
                  <c:v>3.9699999999999999E-2</c:v>
                </c:pt>
                <c:pt idx="2731">
                  <c:v>4.0300000000000002E-2</c:v>
                </c:pt>
                <c:pt idx="2732">
                  <c:v>4.0300000000000002E-2</c:v>
                </c:pt>
                <c:pt idx="2733">
                  <c:v>4.0399999999999998E-2</c:v>
                </c:pt>
                <c:pt idx="2734">
                  <c:v>4.0999999999999995E-2</c:v>
                </c:pt>
                <c:pt idx="2735">
                  <c:v>4.1700000000000001E-2</c:v>
                </c:pt>
                <c:pt idx="2736">
                  <c:v>4.2099999999999999E-2</c:v>
                </c:pt>
                <c:pt idx="2737">
                  <c:v>4.2000000000000003E-2</c:v>
                </c:pt>
                <c:pt idx="2738">
                  <c:v>4.2300000000000004E-2</c:v>
                </c:pt>
                <c:pt idx="2739">
                  <c:v>4.24E-2</c:v>
                </c:pt>
                <c:pt idx="2740">
                  <c:v>4.1900000000000007E-2</c:v>
                </c:pt>
                <c:pt idx="2741">
                  <c:v>4.2599999999999999E-2</c:v>
                </c:pt>
                <c:pt idx="2742">
                  <c:v>4.2699999999999995E-2</c:v>
                </c:pt>
                <c:pt idx="2743">
                  <c:v>4.2199999999999994E-2</c:v>
                </c:pt>
                <c:pt idx="2744">
                  <c:v>4.1799999999999997E-2</c:v>
                </c:pt>
                <c:pt idx="2745">
                  <c:v>4.1900000000000007E-2</c:v>
                </c:pt>
                <c:pt idx="2746">
                  <c:v>4.3299999999999998E-2</c:v>
                </c:pt>
                <c:pt idx="2747">
                  <c:v>4.3099999999999999E-2</c:v>
                </c:pt>
                <c:pt idx="2748">
                  <c:v>4.2699999999999995E-2</c:v>
                </c:pt>
                <c:pt idx="2749">
                  <c:v>4.1500000000000002E-2</c:v>
                </c:pt>
                <c:pt idx="2750">
                  <c:v>4.0899999999999999E-2</c:v>
                </c:pt>
                <c:pt idx="2751">
                  <c:v>4.1900000000000007E-2</c:v>
                </c:pt>
                <c:pt idx="2752">
                  <c:v>4.1799999999999997E-2</c:v>
                </c:pt>
                <c:pt idx="2753">
                  <c:v>4.2099999999999999E-2</c:v>
                </c:pt>
                <c:pt idx="2754">
                  <c:v>4.2300000000000004E-2</c:v>
                </c:pt>
                <c:pt idx="2755">
                  <c:v>4.2000000000000003E-2</c:v>
                </c:pt>
                <c:pt idx="2756">
                  <c:v>4.2199999999999994E-2</c:v>
                </c:pt>
                <c:pt idx="2757">
                  <c:v>4.2699999999999995E-2</c:v>
                </c:pt>
                <c:pt idx="2758">
                  <c:v>4.36E-2</c:v>
                </c:pt>
                <c:pt idx="2759">
                  <c:v>4.24E-2</c:v>
                </c:pt>
                <c:pt idx="2760">
                  <c:v>4.2800000000000005E-2</c:v>
                </c:pt>
                <c:pt idx="2761">
                  <c:v>4.3499999999999997E-2</c:v>
                </c:pt>
                <c:pt idx="2762">
                  <c:v>4.3299999999999998E-2</c:v>
                </c:pt>
                <c:pt idx="2763">
                  <c:v>4.41E-2</c:v>
                </c:pt>
                <c:pt idx="2764">
                  <c:v>4.4400000000000002E-2</c:v>
                </c:pt>
                <c:pt idx="2765">
                  <c:v>4.53E-2</c:v>
                </c:pt>
                <c:pt idx="2766">
                  <c:v>4.4400000000000002E-2</c:v>
                </c:pt>
                <c:pt idx="2767">
                  <c:v>4.5199999999999997E-2</c:v>
                </c:pt>
                <c:pt idx="2768">
                  <c:v>4.6100000000000002E-2</c:v>
                </c:pt>
                <c:pt idx="2769">
                  <c:v>4.53E-2</c:v>
                </c:pt>
                <c:pt idx="2770">
                  <c:v>4.5700000000000005E-2</c:v>
                </c:pt>
                <c:pt idx="2771">
                  <c:v>4.4500000000000005E-2</c:v>
                </c:pt>
                <c:pt idx="2772">
                  <c:v>4.4199999999999996E-2</c:v>
                </c:pt>
                <c:pt idx="2773">
                  <c:v>4.3099999999999999E-2</c:v>
                </c:pt>
                <c:pt idx="2774">
                  <c:v>4.4400000000000002E-2</c:v>
                </c:pt>
                <c:pt idx="2775">
                  <c:v>4.4999999999999998E-2</c:v>
                </c:pt>
                <c:pt idx="2776">
                  <c:v>4.5599999999999995E-2</c:v>
                </c:pt>
                <c:pt idx="2777">
                  <c:v>4.6199999999999998E-2</c:v>
                </c:pt>
                <c:pt idx="2778">
                  <c:v>4.5499999999999999E-2</c:v>
                </c:pt>
                <c:pt idx="2779">
                  <c:v>4.58E-2</c:v>
                </c:pt>
                <c:pt idx="2780">
                  <c:v>4.4500000000000005E-2</c:v>
                </c:pt>
                <c:pt idx="2781">
                  <c:v>4.3799999999999999E-2</c:v>
                </c:pt>
                <c:pt idx="2782">
                  <c:v>4.4699999999999997E-2</c:v>
                </c:pt>
                <c:pt idx="2783">
                  <c:v>4.53E-2</c:v>
                </c:pt>
                <c:pt idx="2784">
                  <c:v>4.4500000000000005E-2</c:v>
                </c:pt>
                <c:pt idx="2785">
                  <c:v>4.4800000000000006E-2</c:v>
                </c:pt>
                <c:pt idx="2786">
                  <c:v>4.3799999999999999E-2</c:v>
                </c:pt>
                <c:pt idx="2787">
                  <c:v>4.2500000000000003E-2</c:v>
                </c:pt>
                <c:pt idx="2788">
                  <c:v>4.2000000000000003E-2</c:v>
                </c:pt>
                <c:pt idx="2789">
                  <c:v>4.3099999999999999E-2</c:v>
                </c:pt>
                <c:pt idx="2790">
                  <c:v>4.1700000000000001E-2</c:v>
                </c:pt>
                <c:pt idx="2791">
                  <c:v>4.3099999999999999E-2</c:v>
                </c:pt>
                <c:pt idx="2792">
                  <c:v>4.3499999999999997E-2</c:v>
                </c:pt>
                <c:pt idx="2793">
                  <c:v>4.3200000000000002E-2</c:v>
                </c:pt>
                <c:pt idx="2794">
                  <c:v>4.3400000000000001E-2</c:v>
                </c:pt>
                <c:pt idx="2795">
                  <c:v>4.3200000000000002E-2</c:v>
                </c:pt>
                <c:pt idx="2796">
                  <c:v>4.3099999999999999E-2</c:v>
                </c:pt>
                <c:pt idx="2797">
                  <c:v>4.2999999999999997E-2</c:v>
                </c:pt>
                <c:pt idx="2798">
                  <c:v>4.3299999999999998E-2</c:v>
                </c:pt>
                <c:pt idx="2799">
                  <c:v>4.4400000000000002E-2</c:v>
                </c:pt>
                <c:pt idx="2800">
                  <c:v>4.3700000000000003E-2</c:v>
                </c:pt>
                <c:pt idx="2801">
                  <c:v>4.4500000000000005E-2</c:v>
                </c:pt>
                <c:pt idx="2802">
                  <c:v>4.5199999999999997E-2</c:v>
                </c:pt>
                <c:pt idx="2803">
                  <c:v>4.6300000000000001E-2</c:v>
                </c:pt>
                <c:pt idx="2804">
                  <c:v>4.4999999999999998E-2</c:v>
                </c:pt>
                <c:pt idx="2805">
                  <c:v>4.4800000000000006E-2</c:v>
                </c:pt>
                <c:pt idx="2806">
                  <c:v>4.6100000000000002E-2</c:v>
                </c:pt>
                <c:pt idx="2807">
                  <c:v>4.6500000000000007E-2</c:v>
                </c:pt>
                <c:pt idx="2808">
                  <c:v>4.6900000000000004E-2</c:v>
                </c:pt>
                <c:pt idx="2809">
                  <c:v>4.7599999999999996E-2</c:v>
                </c:pt>
                <c:pt idx="2810">
                  <c:v>4.6399999999999997E-2</c:v>
                </c:pt>
                <c:pt idx="2811">
                  <c:v>4.6500000000000007E-2</c:v>
                </c:pt>
                <c:pt idx="2812">
                  <c:v>4.6300000000000001E-2</c:v>
                </c:pt>
                <c:pt idx="2813">
                  <c:v>4.58E-2</c:v>
                </c:pt>
                <c:pt idx="2814">
                  <c:v>4.4500000000000005E-2</c:v>
                </c:pt>
                <c:pt idx="2815">
                  <c:v>4.4999999999999998E-2</c:v>
                </c:pt>
                <c:pt idx="2816">
                  <c:v>4.5499999999999999E-2</c:v>
                </c:pt>
                <c:pt idx="2817">
                  <c:v>4.3400000000000001E-2</c:v>
                </c:pt>
                <c:pt idx="2818">
                  <c:v>4.5400000000000003E-2</c:v>
                </c:pt>
                <c:pt idx="2819">
                  <c:v>4.5899999999999996E-2</c:v>
                </c:pt>
                <c:pt idx="2820">
                  <c:v>4.4500000000000005E-2</c:v>
                </c:pt>
                <c:pt idx="2821">
                  <c:v>4.3799999999999999E-2</c:v>
                </c:pt>
                <c:pt idx="2822">
                  <c:v>4.2999999999999997E-2</c:v>
                </c:pt>
                <c:pt idx="2823">
                  <c:v>4.1399999999999999E-2</c:v>
                </c:pt>
                <c:pt idx="2824">
                  <c:v>4.2099999999999999E-2</c:v>
                </c:pt>
                <c:pt idx="2825">
                  <c:v>4.1799999999999997E-2</c:v>
                </c:pt>
                <c:pt idx="2826">
                  <c:v>4.0899999999999999E-2</c:v>
                </c:pt>
                <c:pt idx="2827">
                  <c:v>4.0599999999999997E-2</c:v>
                </c:pt>
                <c:pt idx="2828">
                  <c:v>4.0899999999999999E-2</c:v>
                </c:pt>
                <c:pt idx="2829">
                  <c:v>4.1599999999999998E-2</c:v>
                </c:pt>
                <c:pt idx="2830">
                  <c:v>4.1799999999999997E-2</c:v>
                </c:pt>
                <c:pt idx="2831">
                  <c:v>4.2800000000000005E-2</c:v>
                </c:pt>
                <c:pt idx="2832">
                  <c:v>4.2500000000000003E-2</c:v>
                </c:pt>
                <c:pt idx="2833">
                  <c:v>4.0899999999999999E-2</c:v>
                </c:pt>
                <c:pt idx="2834">
                  <c:v>4.0599999999999997E-2</c:v>
                </c:pt>
                <c:pt idx="2835">
                  <c:v>4.0599999999999997E-2</c:v>
                </c:pt>
                <c:pt idx="2836">
                  <c:v>4.0899999999999999E-2</c:v>
                </c:pt>
                <c:pt idx="2837">
                  <c:v>4.0500000000000001E-2</c:v>
                </c:pt>
                <c:pt idx="2838">
                  <c:v>4.0099999999999997E-2</c:v>
                </c:pt>
                <c:pt idx="2839">
                  <c:v>3.9699999999999999E-2</c:v>
                </c:pt>
                <c:pt idx="2840">
                  <c:v>3.8399999999999997E-2</c:v>
                </c:pt>
                <c:pt idx="2841">
                  <c:v>3.8900000000000004E-2</c:v>
                </c:pt>
                <c:pt idx="2842">
                  <c:v>3.7999999999999999E-2</c:v>
                </c:pt>
                <c:pt idx="2843">
                  <c:v>3.8199999999999998E-2</c:v>
                </c:pt>
                <c:pt idx="2844">
                  <c:v>3.7400000000000003E-2</c:v>
                </c:pt>
                <c:pt idx="2845">
                  <c:v>3.6900000000000002E-2</c:v>
                </c:pt>
                <c:pt idx="2846">
                  <c:v>3.7900000000000003E-2</c:v>
                </c:pt>
                <c:pt idx="2847">
                  <c:v>3.7200000000000004E-2</c:v>
                </c:pt>
                <c:pt idx="2848">
                  <c:v>3.6600000000000001E-2</c:v>
                </c:pt>
                <c:pt idx="2849">
                  <c:v>3.6400000000000002E-2</c:v>
                </c:pt>
                <c:pt idx="2850">
                  <c:v>3.6900000000000002E-2</c:v>
                </c:pt>
                <c:pt idx="2851">
                  <c:v>3.7599999999999995E-2</c:v>
                </c:pt>
                <c:pt idx="2852">
                  <c:v>3.6600000000000001E-2</c:v>
                </c:pt>
                <c:pt idx="2853">
                  <c:v>3.7200000000000004E-2</c:v>
                </c:pt>
                <c:pt idx="2854">
                  <c:v>3.73E-2</c:v>
                </c:pt>
                <c:pt idx="2855">
                  <c:v>3.7000000000000005E-2</c:v>
                </c:pt>
                <c:pt idx="2856">
                  <c:v>3.5699999999999996E-2</c:v>
                </c:pt>
                <c:pt idx="2857">
                  <c:v>3.5099999999999999E-2</c:v>
                </c:pt>
                <c:pt idx="2858">
                  <c:v>3.56E-2</c:v>
                </c:pt>
                <c:pt idx="2859">
                  <c:v>3.6000000000000004E-2</c:v>
                </c:pt>
                <c:pt idx="2860">
                  <c:v>3.6200000000000003E-2</c:v>
                </c:pt>
                <c:pt idx="2861">
                  <c:v>3.6600000000000001E-2</c:v>
                </c:pt>
                <c:pt idx="2862">
                  <c:v>3.73E-2</c:v>
                </c:pt>
                <c:pt idx="2863">
                  <c:v>3.6000000000000004E-2</c:v>
                </c:pt>
                <c:pt idx="2864">
                  <c:v>3.6900000000000002E-2</c:v>
                </c:pt>
                <c:pt idx="2865">
                  <c:v>3.6499999999999998E-2</c:v>
                </c:pt>
                <c:pt idx="2866">
                  <c:v>3.6200000000000003E-2</c:v>
                </c:pt>
                <c:pt idx="2867">
                  <c:v>3.5699999999999996E-2</c:v>
                </c:pt>
                <c:pt idx="2868">
                  <c:v>3.8300000000000001E-2</c:v>
                </c:pt>
                <c:pt idx="2869">
                  <c:v>3.7599999999999995E-2</c:v>
                </c:pt>
                <c:pt idx="2870">
                  <c:v>3.6600000000000001E-2</c:v>
                </c:pt>
                <c:pt idx="2871">
                  <c:v>3.6299999999999999E-2</c:v>
                </c:pt>
                <c:pt idx="2872">
                  <c:v>3.6699999999999997E-2</c:v>
                </c:pt>
                <c:pt idx="2873">
                  <c:v>3.7000000000000005E-2</c:v>
                </c:pt>
                <c:pt idx="2874">
                  <c:v>3.5900000000000001E-2</c:v>
                </c:pt>
                <c:pt idx="2875">
                  <c:v>3.5000000000000003E-2</c:v>
                </c:pt>
                <c:pt idx="2876">
                  <c:v>3.5099999999999999E-2</c:v>
                </c:pt>
                <c:pt idx="2877">
                  <c:v>3.6900000000000002E-2</c:v>
                </c:pt>
                <c:pt idx="2878">
                  <c:v>3.6699999999999997E-2</c:v>
                </c:pt>
                <c:pt idx="2879">
                  <c:v>3.6400000000000002E-2</c:v>
                </c:pt>
                <c:pt idx="2880">
                  <c:v>3.7100000000000001E-2</c:v>
                </c:pt>
                <c:pt idx="2881">
                  <c:v>3.6600000000000001E-2</c:v>
                </c:pt>
                <c:pt idx="2882">
                  <c:v>3.5900000000000001E-2</c:v>
                </c:pt>
                <c:pt idx="2883">
                  <c:v>3.49E-2</c:v>
                </c:pt>
                <c:pt idx="2884">
                  <c:v>3.5299999999999998E-2</c:v>
                </c:pt>
                <c:pt idx="2885">
                  <c:v>3.56E-2</c:v>
                </c:pt>
                <c:pt idx="2886">
                  <c:v>3.6799999999999999E-2</c:v>
                </c:pt>
                <c:pt idx="2887">
                  <c:v>3.5400000000000001E-2</c:v>
                </c:pt>
                <c:pt idx="2888">
                  <c:v>3.4700000000000002E-2</c:v>
                </c:pt>
                <c:pt idx="2889">
                  <c:v>3.6799999999999999E-2</c:v>
                </c:pt>
                <c:pt idx="2890">
                  <c:v>3.4700000000000002E-2</c:v>
                </c:pt>
                <c:pt idx="2891">
                  <c:v>3.4500000000000003E-2</c:v>
                </c:pt>
                <c:pt idx="2892">
                  <c:v>3.5400000000000001E-2</c:v>
                </c:pt>
                <c:pt idx="2893">
                  <c:v>3.6900000000000002E-2</c:v>
                </c:pt>
                <c:pt idx="2894">
                  <c:v>3.7000000000000005E-2</c:v>
                </c:pt>
                <c:pt idx="2895">
                  <c:v>3.6299999999999999E-2</c:v>
                </c:pt>
                <c:pt idx="2896">
                  <c:v>3.6499999999999998E-2</c:v>
                </c:pt>
                <c:pt idx="2897">
                  <c:v>3.6400000000000002E-2</c:v>
                </c:pt>
                <c:pt idx="2898">
                  <c:v>3.4700000000000002E-2</c:v>
                </c:pt>
                <c:pt idx="2899">
                  <c:v>3.5799999999999998E-2</c:v>
                </c:pt>
                <c:pt idx="2900">
                  <c:v>3.5699999999999996E-2</c:v>
                </c:pt>
                <c:pt idx="2901">
                  <c:v>3.44E-2</c:v>
                </c:pt>
                <c:pt idx="2902">
                  <c:v>3.2599999999999997E-2</c:v>
                </c:pt>
                <c:pt idx="2903">
                  <c:v>3.39E-2</c:v>
                </c:pt>
                <c:pt idx="2904">
                  <c:v>3.32E-2</c:v>
                </c:pt>
                <c:pt idx="2905">
                  <c:v>3.2500000000000001E-2</c:v>
                </c:pt>
                <c:pt idx="2906">
                  <c:v>3.15E-2</c:v>
                </c:pt>
                <c:pt idx="2907">
                  <c:v>2.9700000000000001E-2</c:v>
                </c:pt>
                <c:pt idx="2908">
                  <c:v>2.8900000000000002E-2</c:v>
                </c:pt>
                <c:pt idx="2909">
                  <c:v>2.86E-2</c:v>
                </c:pt>
                <c:pt idx="2910">
                  <c:v>2.8900000000000002E-2</c:v>
                </c:pt>
                <c:pt idx="2911">
                  <c:v>0.03</c:v>
                </c:pt>
                <c:pt idx="2912">
                  <c:v>2.9900000000000003E-2</c:v>
                </c:pt>
                <c:pt idx="2913">
                  <c:v>3.04E-2</c:v>
                </c:pt>
                <c:pt idx="2914">
                  <c:v>3.04E-2</c:v>
                </c:pt>
                <c:pt idx="2915">
                  <c:v>3.0499999999999999E-2</c:v>
                </c:pt>
                <c:pt idx="2916">
                  <c:v>3.04E-2</c:v>
                </c:pt>
                <c:pt idx="2917">
                  <c:v>0.03</c:v>
                </c:pt>
                <c:pt idx="2918">
                  <c:v>2.8300000000000002E-2</c:v>
                </c:pt>
                <c:pt idx="2919">
                  <c:v>2.69E-2</c:v>
                </c:pt>
                <c:pt idx="2920">
                  <c:v>2.58E-2</c:v>
                </c:pt>
                <c:pt idx="2921">
                  <c:v>2.63E-2</c:v>
                </c:pt>
                <c:pt idx="2922">
                  <c:v>2.6099999999999998E-2</c:v>
                </c:pt>
                <c:pt idx="2923">
                  <c:v>2.63E-2</c:v>
                </c:pt>
                <c:pt idx="2924">
                  <c:v>2.63E-2</c:v>
                </c:pt>
                <c:pt idx="2925">
                  <c:v>2.6000000000000002E-2</c:v>
                </c:pt>
                <c:pt idx="2926">
                  <c:v>2.5499999999999998E-2</c:v>
                </c:pt>
                <c:pt idx="2927">
                  <c:v>2.53E-2</c:v>
                </c:pt>
                <c:pt idx="2928">
                  <c:v>2.6600000000000002E-2</c:v>
                </c:pt>
                <c:pt idx="2929">
                  <c:v>2.86E-2</c:v>
                </c:pt>
                <c:pt idx="2930">
                  <c:v>2.98E-2</c:v>
                </c:pt>
                <c:pt idx="2931">
                  <c:v>3.0699999999999998E-2</c:v>
                </c:pt>
                <c:pt idx="2932">
                  <c:v>3.0699999999999998E-2</c:v>
                </c:pt>
                <c:pt idx="2933">
                  <c:v>3.0899999999999997E-2</c:v>
                </c:pt>
                <c:pt idx="2934">
                  <c:v>3.0600000000000002E-2</c:v>
                </c:pt>
                <c:pt idx="2935">
                  <c:v>3.1600000000000003E-2</c:v>
                </c:pt>
                <c:pt idx="2936">
                  <c:v>3.1099999999999999E-2</c:v>
                </c:pt>
                <c:pt idx="2937">
                  <c:v>3.0600000000000002E-2</c:v>
                </c:pt>
                <c:pt idx="2938">
                  <c:v>3.1699999999999999E-2</c:v>
                </c:pt>
                <c:pt idx="2939">
                  <c:v>3.1800000000000002E-2</c:v>
                </c:pt>
                <c:pt idx="2940">
                  <c:v>3.2199999999999999E-2</c:v>
                </c:pt>
                <c:pt idx="2941">
                  <c:v>3.4500000000000003E-2</c:v>
                </c:pt>
                <c:pt idx="2942">
                  <c:v>3.5400000000000001E-2</c:v>
                </c:pt>
                <c:pt idx="2943">
                  <c:v>3.6299999999999999E-2</c:v>
                </c:pt>
                <c:pt idx="2944">
                  <c:v>3.78E-2</c:v>
                </c:pt>
                <c:pt idx="2945">
                  <c:v>3.7000000000000005E-2</c:v>
                </c:pt>
                <c:pt idx="2946">
                  <c:v>3.6400000000000002E-2</c:v>
                </c:pt>
                <c:pt idx="2947">
                  <c:v>3.9599999999999996E-2</c:v>
                </c:pt>
                <c:pt idx="2948">
                  <c:v>4.1399999999999999E-2</c:v>
                </c:pt>
                <c:pt idx="2949">
                  <c:v>4.2000000000000003E-2</c:v>
                </c:pt>
                <c:pt idx="2950">
                  <c:v>4.2199999999999994E-2</c:v>
                </c:pt>
                <c:pt idx="2951">
                  <c:v>4.3400000000000001E-2</c:v>
                </c:pt>
                <c:pt idx="2952">
                  <c:v>4.1700000000000001E-2</c:v>
                </c:pt>
                <c:pt idx="2953">
                  <c:v>4.2099999999999999E-2</c:v>
                </c:pt>
                <c:pt idx="2954">
                  <c:v>4.2500000000000003E-2</c:v>
                </c:pt>
                <c:pt idx="2955">
                  <c:v>4.1900000000000007E-2</c:v>
                </c:pt>
                <c:pt idx="2956">
                  <c:v>4.1299999999999996E-2</c:v>
                </c:pt>
                <c:pt idx="2957">
                  <c:v>4.2000000000000003E-2</c:v>
                </c:pt>
                <c:pt idx="2958">
                  <c:v>4.3299999999999998E-2</c:v>
                </c:pt>
                <c:pt idx="2959">
                  <c:v>4.3499999999999997E-2</c:v>
                </c:pt>
                <c:pt idx="2960">
                  <c:v>4.2999999999999997E-2</c:v>
                </c:pt>
                <c:pt idx="2961">
                  <c:v>4.2599999999999999E-2</c:v>
                </c:pt>
                <c:pt idx="2962">
                  <c:v>4.1900000000000007E-2</c:v>
                </c:pt>
                <c:pt idx="2963">
                  <c:v>4.1200000000000001E-2</c:v>
                </c:pt>
                <c:pt idx="2964">
                  <c:v>4.1100000000000005E-2</c:v>
                </c:pt>
                <c:pt idx="2965">
                  <c:v>3.9900000000000005E-2</c:v>
                </c:pt>
                <c:pt idx="2966">
                  <c:v>4.07E-2</c:v>
                </c:pt>
                <c:pt idx="2967">
                  <c:v>4.2000000000000003E-2</c:v>
                </c:pt>
                <c:pt idx="2968">
                  <c:v>4.2599999999999999E-2</c:v>
                </c:pt>
                <c:pt idx="2969">
                  <c:v>4.3200000000000002E-2</c:v>
                </c:pt>
                <c:pt idx="2970">
                  <c:v>4.2500000000000003E-2</c:v>
                </c:pt>
                <c:pt idx="2971">
                  <c:v>4.2500000000000003E-2</c:v>
                </c:pt>
                <c:pt idx="2972">
                  <c:v>4.2699999999999995E-2</c:v>
                </c:pt>
                <c:pt idx="2973">
                  <c:v>4.1500000000000002E-2</c:v>
                </c:pt>
                <c:pt idx="2974">
                  <c:v>4.1399999999999999E-2</c:v>
                </c:pt>
                <c:pt idx="2975">
                  <c:v>4.0899999999999999E-2</c:v>
                </c:pt>
                <c:pt idx="2976">
                  <c:v>4.0099999999999997E-2</c:v>
                </c:pt>
                <c:pt idx="2977">
                  <c:v>3.9900000000000005E-2</c:v>
                </c:pt>
                <c:pt idx="2978">
                  <c:v>4.1100000000000005E-2</c:v>
                </c:pt>
                <c:pt idx="2979">
                  <c:v>4.1599999999999998E-2</c:v>
                </c:pt>
                <c:pt idx="2980">
                  <c:v>4.2199999999999994E-2</c:v>
                </c:pt>
                <c:pt idx="2981">
                  <c:v>4.3099999999999999E-2</c:v>
                </c:pt>
                <c:pt idx="2982">
                  <c:v>4.1299999999999996E-2</c:v>
                </c:pt>
                <c:pt idx="2983">
                  <c:v>4.36E-2</c:v>
                </c:pt>
                <c:pt idx="2984">
                  <c:v>4.4000000000000004E-2</c:v>
                </c:pt>
                <c:pt idx="2985">
                  <c:v>4.4000000000000004E-2</c:v>
                </c:pt>
                <c:pt idx="2986">
                  <c:v>4.4299999999999999E-2</c:v>
                </c:pt>
                <c:pt idx="2987">
                  <c:v>4.41E-2</c:v>
                </c:pt>
                <c:pt idx="2988">
                  <c:v>4.36E-2</c:v>
                </c:pt>
                <c:pt idx="2989">
                  <c:v>4.1399999999999999E-2</c:v>
                </c:pt>
                <c:pt idx="2990">
                  <c:v>4.0800000000000003E-2</c:v>
                </c:pt>
                <c:pt idx="2991">
                  <c:v>4.0800000000000003E-2</c:v>
                </c:pt>
                <c:pt idx="2992">
                  <c:v>4.1200000000000001E-2</c:v>
                </c:pt>
                <c:pt idx="2993">
                  <c:v>4.3200000000000002E-2</c:v>
                </c:pt>
                <c:pt idx="2994">
                  <c:v>4.2000000000000003E-2</c:v>
                </c:pt>
                <c:pt idx="2995">
                  <c:v>4.2300000000000004E-2</c:v>
                </c:pt>
                <c:pt idx="2996">
                  <c:v>4.2000000000000003E-2</c:v>
                </c:pt>
                <c:pt idx="2997">
                  <c:v>4.2599999999999999E-2</c:v>
                </c:pt>
                <c:pt idx="2998">
                  <c:v>4.2699999999999995E-2</c:v>
                </c:pt>
                <c:pt idx="2999">
                  <c:v>4.2699999999999995E-2</c:v>
                </c:pt>
                <c:pt idx="3000">
                  <c:v>4.3200000000000002E-2</c:v>
                </c:pt>
                <c:pt idx="3001">
                  <c:v>4.36E-2</c:v>
                </c:pt>
                <c:pt idx="3002">
                  <c:v>4.4299999999999999E-2</c:v>
                </c:pt>
                <c:pt idx="3003">
                  <c:v>4.3799999999999999E-2</c:v>
                </c:pt>
                <c:pt idx="3004">
                  <c:v>4.3799999999999999E-2</c:v>
                </c:pt>
                <c:pt idx="3005">
                  <c:v>4.4000000000000004E-2</c:v>
                </c:pt>
                <c:pt idx="3006">
                  <c:v>4.4000000000000004E-2</c:v>
                </c:pt>
                <c:pt idx="3007">
                  <c:v>4.4600000000000001E-2</c:v>
                </c:pt>
                <c:pt idx="3008">
                  <c:v>4.4600000000000001E-2</c:v>
                </c:pt>
                <c:pt idx="3009">
                  <c:v>4.4299999999999999E-2</c:v>
                </c:pt>
                <c:pt idx="3010">
                  <c:v>4.4699999999999997E-2</c:v>
                </c:pt>
                <c:pt idx="3011">
                  <c:v>4.4400000000000002E-2</c:v>
                </c:pt>
                <c:pt idx="3012">
                  <c:v>4.4699999999999997E-2</c:v>
                </c:pt>
                <c:pt idx="3013">
                  <c:v>4.5199999999999997E-2</c:v>
                </c:pt>
                <c:pt idx="3014">
                  <c:v>4.5700000000000005E-2</c:v>
                </c:pt>
                <c:pt idx="3015">
                  <c:v>4.5499999999999999E-2</c:v>
                </c:pt>
                <c:pt idx="3016">
                  <c:v>4.6100000000000002E-2</c:v>
                </c:pt>
                <c:pt idx="3017">
                  <c:v>4.5499999999999999E-2</c:v>
                </c:pt>
                <c:pt idx="3018">
                  <c:v>4.5599999999999995E-2</c:v>
                </c:pt>
                <c:pt idx="3019">
                  <c:v>4.6799999999999994E-2</c:v>
                </c:pt>
                <c:pt idx="3020">
                  <c:v>4.6300000000000001E-2</c:v>
                </c:pt>
                <c:pt idx="3021">
                  <c:v>4.58E-2</c:v>
                </c:pt>
                <c:pt idx="3022">
                  <c:v>4.5700000000000005E-2</c:v>
                </c:pt>
                <c:pt idx="3023">
                  <c:v>4.5899999999999996E-2</c:v>
                </c:pt>
                <c:pt idx="3024">
                  <c:v>4.6399999999999997E-2</c:v>
                </c:pt>
                <c:pt idx="3025">
                  <c:v>4.6399999999999997E-2</c:v>
                </c:pt>
                <c:pt idx="3026">
                  <c:v>4.6300000000000001E-2</c:v>
                </c:pt>
                <c:pt idx="3027">
                  <c:v>4.6900000000000004E-2</c:v>
                </c:pt>
                <c:pt idx="3028">
                  <c:v>4.5999999999999999E-2</c:v>
                </c:pt>
                <c:pt idx="3029">
                  <c:v>4.6900000000000004E-2</c:v>
                </c:pt>
                <c:pt idx="3030">
                  <c:v>4.6699999999999998E-2</c:v>
                </c:pt>
                <c:pt idx="3031">
                  <c:v>4.6399999999999997E-2</c:v>
                </c:pt>
                <c:pt idx="3032">
                  <c:v>4.6600000000000003E-2</c:v>
                </c:pt>
                <c:pt idx="3033">
                  <c:v>4.6500000000000007E-2</c:v>
                </c:pt>
                <c:pt idx="3034">
                  <c:v>4.5899999999999996E-2</c:v>
                </c:pt>
                <c:pt idx="3035">
                  <c:v>4.4800000000000006E-2</c:v>
                </c:pt>
                <c:pt idx="3036">
                  <c:v>4.4699999999999997E-2</c:v>
                </c:pt>
                <c:pt idx="3037">
                  <c:v>4.5199999999999997E-2</c:v>
                </c:pt>
                <c:pt idx="3038">
                  <c:v>4.4199999999999996E-2</c:v>
                </c:pt>
                <c:pt idx="3039">
                  <c:v>4.4199999999999996E-2</c:v>
                </c:pt>
                <c:pt idx="3040">
                  <c:v>4.4600000000000001E-2</c:v>
                </c:pt>
                <c:pt idx="3041">
                  <c:v>4.5100000000000001E-2</c:v>
                </c:pt>
                <c:pt idx="3042">
                  <c:v>4.53E-2</c:v>
                </c:pt>
                <c:pt idx="3043">
                  <c:v>4.5100000000000001E-2</c:v>
                </c:pt>
                <c:pt idx="3044">
                  <c:v>4.5499999999999999E-2</c:v>
                </c:pt>
                <c:pt idx="3045">
                  <c:v>4.53E-2</c:v>
                </c:pt>
                <c:pt idx="3046">
                  <c:v>4.53E-2</c:v>
                </c:pt>
                <c:pt idx="3047">
                  <c:v>4.6199999999999998E-2</c:v>
                </c:pt>
                <c:pt idx="3048">
                  <c:v>4.6500000000000007E-2</c:v>
                </c:pt>
                <c:pt idx="3049">
                  <c:v>4.6500000000000007E-2</c:v>
                </c:pt>
                <c:pt idx="3050">
                  <c:v>4.7100000000000003E-2</c:v>
                </c:pt>
                <c:pt idx="3051">
                  <c:v>4.7100000000000003E-2</c:v>
                </c:pt>
                <c:pt idx="3052">
                  <c:v>4.7599999999999996E-2</c:v>
                </c:pt>
                <c:pt idx="3053">
                  <c:v>4.7199999999999999E-2</c:v>
                </c:pt>
                <c:pt idx="3054">
                  <c:v>4.7800000000000002E-2</c:v>
                </c:pt>
                <c:pt idx="3055">
                  <c:v>4.7699999999999992E-2</c:v>
                </c:pt>
                <c:pt idx="3056">
                  <c:v>4.7899999999999998E-2</c:v>
                </c:pt>
                <c:pt idx="3057">
                  <c:v>4.7699999999999992E-2</c:v>
                </c:pt>
                <c:pt idx="3058">
                  <c:v>4.7199999999999999E-2</c:v>
                </c:pt>
                <c:pt idx="3059">
                  <c:v>4.7E-2</c:v>
                </c:pt>
                <c:pt idx="3060">
                  <c:v>4.6399999999999997E-2</c:v>
                </c:pt>
                <c:pt idx="3061">
                  <c:v>4.6500000000000007E-2</c:v>
                </c:pt>
                <c:pt idx="3062">
                  <c:v>4.7500000000000001E-2</c:v>
                </c:pt>
                <c:pt idx="3063">
                  <c:v>4.7100000000000003E-2</c:v>
                </c:pt>
                <c:pt idx="3064">
                  <c:v>4.6300000000000001E-2</c:v>
                </c:pt>
                <c:pt idx="3065">
                  <c:v>4.6799999999999994E-2</c:v>
                </c:pt>
                <c:pt idx="3066">
                  <c:v>4.7199999999999999E-2</c:v>
                </c:pt>
                <c:pt idx="3067">
                  <c:v>4.7599999999999996E-2</c:v>
                </c:pt>
                <c:pt idx="3068">
                  <c:v>4.7100000000000003E-2</c:v>
                </c:pt>
                <c:pt idx="3069">
                  <c:v>4.6500000000000007E-2</c:v>
                </c:pt>
                <c:pt idx="3070">
                  <c:v>4.5700000000000005E-2</c:v>
                </c:pt>
                <c:pt idx="3071">
                  <c:v>4.6300000000000001E-2</c:v>
                </c:pt>
                <c:pt idx="3072">
                  <c:v>4.5499999999999999E-2</c:v>
                </c:pt>
                <c:pt idx="3073">
                  <c:v>4.53E-2</c:v>
                </c:pt>
                <c:pt idx="3074">
                  <c:v>4.5599999999999995E-2</c:v>
                </c:pt>
                <c:pt idx="3075">
                  <c:v>4.58E-2</c:v>
                </c:pt>
                <c:pt idx="3076">
                  <c:v>4.5599999999999995E-2</c:v>
                </c:pt>
                <c:pt idx="3077">
                  <c:v>4.6300000000000001E-2</c:v>
                </c:pt>
                <c:pt idx="3078">
                  <c:v>4.6199999999999998E-2</c:v>
                </c:pt>
                <c:pt idx="3079">
                  <c:v>4.53E-2</c:v>
                </c:pt>
                <c:pt idx="3080">
                  <c:v>4.53E-2</c:v>
                </c:pt>
                <c:pt idx="3081">
                  <c:v>4.4999999999999998E-2</c:v>
                </c:pt>
                <c:pt idx="3082">
                  <c:v>4.6100000000000002E-2</c:v>
                </c:pt>
                <c:pt idx="3083">
                  <c:v>4.6399999999999997E-2</c:v>
                </c:pt>
                <c:pt idx="3084">
                  <c:v>4.58E-2</c:v>
                </c:pt>
                <c:pt idx="3085">
                  <c:v>4.5700000000000005E-2</c:v>
                </c:pt>
                <c:pt idx="3086">
                  <c:v>4.4900000000000002E-2</c:v>
                </c:pt>
                <c:pt idx="3087">
                  <c:v>4.4900000000000002E-2</c:v>
                </c:pt>
                <c:pt idx="3088">
                  <c:v>4.5499999999999999E-2</c:v>
                </c:pt>
                <c:pt idx="3089">
                  <c:v>4.5700000000000005E-2</c:v>
                </c:pt>
                <c:pt idx="3090">
                  <c:v>4.6100000000000002E-2</c:v>
                </c:pt>
                <c:pt idx="3091">
                  <c:v>4.5599999999999995E-2</c:v>
                </c:pt>
                <c:pt idx="3092">
                  <c:v>4.4900000000000002E-2</c:v>
                </c:pt>
                <c:pt idx="3093">
                  <c:v>4.4600000000000001E-2</c:v>
                </c:pt>
                <c:pt idx="3094">
                  <c:v>4.4800000000000006E-2</c:v>
                </c:pt>
                <c:pt idx="3095">
                  <c:v>4.5100000000000001E-2</c:v>
                </c:pt>
                <c:pt idx="3096">
                  <c:v>4.5400000000000003E-2</c:v>
                </c:pt>
                <c:pt idx="3097">
                  <c:v>4.5400000000000003E-2</c:v>
                </c:pt>
                <c:pt idx="3098">
                  <c:v>4.4199999999999996E-2</c:v>
                </c:pt>
                <c:pt idx="3099">
                  <c:v>4.3499999999999997E-2</c:v>
                </c:pt>
                <c:pt idx="3100">
                  <c:v>4.2999999999999997E-2</c:v>
                </c:pt>
                <c:pt idx="3101">
                  <c:v>4.3400000000000001E-2</c:v>
                </c:pt>
                <c:pt idx="3102">
                  <c:v>4.3099999999999999E-2</c:v>
                </c:pt>
                <c:pt idx="3103">
                  <c:v>4.3700000000000003E-2</c:v>
                </c:pt>
                <c:pt idx="3104">
                  <c:v>4.36E-2</c:v>
                </c:pt>
                <c:pt idx="3105">
                  <c:v>4.3200000000000002E-2</c:v>
                </c:pt>
                <c:pt idx="3106">
                  <c:v>4.4000000000000004E-2</c:v>
                </c:pt>
                <c:pt idx="3107">
                  <c:v>4.3799999999999999E-2</c:v>
                </c:pt>
                <c:pt idx="3108">
                  <c:v>4.4000000000000004E-2</c:v>
                </c:pt>
                <c:pt idx="3109">
                  <c:v>4.2999999999999997E-2</c:v>
                </c:pt>
                <c:pt idx="3110">
                  <c:v>4.3299999999999998E-2</c:v>
                </c:pt>
                <c:pt idx="3111">
                  <c:v>4.3799999999999999E-2</c:v>
                </c:pt>
                <c:pt idx="3112">
                  <c:v>4.3299999999999998E-2</c:v>
                </c:pt>
                <c:pt idx="3113">
                  <c:v>4.2999999999999997E-2</c:v>
                </c:pt>
                <c:pt idx="3114">
                  <c:v>4.3299999999999998E-2</c:v>
                </c:pt>
                <c:pt idx="3115">
                  <c:v>4.1700000000000001E-2</c:v>
                </c:pt>
                <c:pt idx="3116">
                  <c:v>4.2199999999999994E-2</c:v>
                </c:pt>
                <c:pt idx="3117">
                  <c:v>4.3499999999999997E-2</c:v>
                </c:pt>
                <c:pt idx="3118">
                  <c:v>4.2900000000000001E-2</c:v>
                </c:pt>
                <c:pt idx="3119">
                  <c:v>4.3499999999999997E-2</c:v>
                </c:pt>
                <c:pt idx="3120">
                  <c:v>4.4699999999999997E-2</c:v>
                </c:pt>
                <c:pt idx="3121">
                  <c:v>4.4000000000000004E-2</c:v>
                </c:pt>
                <c:pt idx="3122">
                  <c:v>4.53E-2</c:v>
                </c:pt>
                <c:pt idx="3123">
                  <c:v>4.4500000000000005E-2</c:v>
                </c:pt>
                <c:pt idx="3124">
                  <c:v>4.5499999999999999E-2</c:v>
                </c:pt>
                <c:pt idx="3125">
                  <c:v>4.5700000000000005E-2</c:v>
                </c:pt>
                <c:pt idx="3126">
                  <c:v>4.5999999999999999E-2</c:v>
                </c:pt>
                <c:pt idx="3127">
                  <c:v>4.5199999999999997E-2</c:v>
                </c:pt>
                <c:pt idx="3128">
                  <c:v>4.4199999999999996E-2</c:v>
                </c:pt>
                <c:pt idx="3129">
                  <c:v>4.41E-2</c:v>
                </c:pt>
                <c:pt idx="3130">
                  <c:v>4.5499999999999999E-2</c:v>
                </c:pt>
                <c:pt idx="3131">
                  <c:v>4.6500000000000007E-2</c:v>
                </c:pt>
                <c:pt idx="3132">
                  <c:v>4.6600000000000003E-2</c:v>
                </c:pt>
                <c:pt idx="3133">
                  <c:v>4.6699999999999998E-2</c:v>
                </c:pt>
                <c:pt idx="3134">
                  <c:v>4.58E-2</c:v>
                </c:pt>
                <c:pt idx="3135">
                  <c:v>4.5400000000000003E-2</c:v>
                </c:pt>
                <c:pt idx="3136">
                  <c:v>4.6500000000000007E-2</c:v>
                </c:pt>
                <c:pt idx="3137">
                  <c:v>4.6600000000000003E-2</c:v>
                </c:pt>
                <c:pt idx="3138">
                  <c:v>4.58E-2</c:v>
                </c:pt>
                <c:pt idx="3139">
                  <c:v>4.6699999999999998E-2</c:v>
                </c:pt>
                <c:pt idx="3140">
                  <c:v>4.5199999999999997E-2</c:v>
                </c:pt>
                <c:pt idx="3141">
                  <c:v>4.4600000000000001E-2</c:v>
                </c:pt>
                <c:pt idx="3142">
                  <c:v>4.41E-2</c:v>
                </c:pt>
                <c:pt idx="3143">
                  <c:v>4.4299999999999999E-2</c:v>
                </c:pt>
                <c:pt idx="3144">
                  <c:v>4.5100000000000001E-2</c:v>
                </c:pt>
                <c:pt idx="3145">
                  <c:v>4.3700000000000003E-2</c:v>
                </c:pt>
                <c:pt idx="3146">
                  <c:v>4.3299999999999998E-2</c:v>
                </c:pt>
                <c:pt idx="3147">
                  <c:v>4.3700000000000003E-2</c:v>
                </c:pt>
                <c:pt idx="3148">
                  <c:v>4.3200000000000002E-2</c:v>
                </c:pt>
                <c:pt idx="3149">
                  <c:v>4.3499999999999997E-2</c:v>
                </c:pt>
                <c:pt idx="3150">
                  <c:v>4.4400000000000002E-2</c:v>
                </c:pt>
                <c:pt idx="3151">
                  <c:v>4.3400000000000001E-2</c:v>
                </c:pt>
                <c:pt idx="3152">
                  <c:v>4.2900000000000001E-2</c:v>
                </c:pt>
                <c:pt idx="3153">
                  <c:v>4.2800000000000005E-2</c:v>
                </c:pt>
                <c:pt idx="3154">
                  <c:v>4.36E-2</c:v>
                </c:pt>
                <c:pt idx="3155">
                  <c:v>4.2300000000000004E-2</c:v>
                </c:pt>
                <c:pt idx="3156">
                  <c:v>4.2300000000000004E-2</c:v>
                </c:pt>
                <c:pt idx="3157">
                  <c:v>4.2800000000000005E-2</c:v>
                </c:pt>
                <c:pt idx="3158">
                  <c:v>4.2500000000000003E-2</c:v>
                </c:pt>
                <c:pt idx="3159">
                  <c:v>4.3200000000000002E-2</c:v>
                </c:pt>
                <c:pt idx="3160">
                  <c:v>4.2800000000000005E-2</c:v>
                </c:pt>
                <c:pt idx="3161">
                  <c:v>4.3700000000000003E-2</c:v>
                </c:pt>
                <c:pt idx="3162">
                  <c:v>4.3899999999999995E-2</c:v>
                </c:pt>
                <c:pt idx="3163">
                  <c:v>4.4400000000000002E-2</c:v>
                </c:pt>
                <c:pt idx="3164">
                  <c:v>4.3200000000000002E-2</c:v>
                </c:pt>
                <c:pt idx="3165">
                  <c:v>4.3499999999999997E-2</c:v>
                </c:pt>
                <c:pt idx="3166">
                  <c:v>4.3400000000000001E-2</c:v>
                </c:pt>
                <c:pt idx="3167">
                  <c:v>4.36E-2</c:v>
                </c:pt>
                <c:pt idx="3168">
                  <c:v>4.3700000000000003E-2</c:v>
                </c:pt>
                <c:pt idx="3169">
                  <c:v>4.3499999999999997E-2</c:v>
                </c:pt>
                <c:pt idx="3170">
                  <c:v>4.4500000000000005E-2</c:v>
                </c:pt>
                <c:pt idx="3171">
                  <c:v>4.5100000000000001E-2</c:v>
                </c:pt>
                <c:pt idx="3172">
                  <c:v>4.6100000000000002E-2</c:v>
                </c:pt>
                <c:pt idx="3173">
                  <c:v>4.6799999999999994E-2</c:v>
                </c:pt>
                <c:pt idx="3174">
                  <c:v>4.6199999999999998E-2</c:v>
                </c:pt>
                <c:pt idx="3175">
                  <c:v>4.58E-2</c:v>
                </c:pt>
                <c:pt idx="3176">
                  <c:v>4.4600000000000001E-2</c:v>
                </c:pt>
                <c:pt idx="3177">
                  <c:v>4.4699999999999997E-2</c:v>
                </c:pt>
                <c:pt idx="3178">
                  <c:v>4.5499999999999999E-2</c:v>
                </c:pt>
                <c:pt idx="3179">
                  <c:v>4.6199999999999998E-2</c:v>
                </c:pt>
                <c:pt idx="3180">
                  <c:v>4.6600000000000003E-2</c:v>
                </c:pt>
                <c:pt idx="3181">
                  <c:v>4.6100000000000002E-2</c:v>
                </c:pt>
                <c:pt idx="3182">
                  <c:v>4.5100000000000001E-2</c:v>
                </c:pt>
                <c:pt idx="3183">
                  <c:v>4.4699999999999997E-2</c:v>
                </c:pt>
                <c:pt idx="3184">
                  <c:v>4.5999999999999999E-2</c:v>
                </c:pt>
                <c:pt idx="3185">
                  <c:v>4.58E-2</c:v>
                </c:pt>
                <c:pt idx="3186">
                  <c:v>4.4900000000000002E-2</c:v>
                </c:pt>
                <c:pt idx="3187">
                  <c:v>4.3899999999999995E-2</c:v>
                </c:pt>
                <c:pt idx="3188">
                  <c:v>4.3400000000000001E-2</c:v>
                </c:pt>
                <c:pt idx="3189">
                  <c:v>4.3400000000000001E-2</c:v>
                </c:pt>
                <c:pt idx="3190">
                  <c:v>4.4000000000000004E-2</c:v>
                </c:pt>
                <c:pt idx="3191">
                  <c:v>4.3499999999999997E-2</c:v>
                </c:pt>
                <c:pt idx="3192">
                  <c:v>4.41E-2</c:v>
                </c:pt>
                <c:pt idx="3193">
                  <c:v>4.36E-2</c:v>
                </c:pt>
                <c:pt idx="3194">
                  <c:v>4.2599999999999999E-2</c:v>
                </c:pt>
                <c:pt idx="3195">
                  <c:v>4.4299999999999999E-2</c:v>
                </c:pt>
                <c:pt idx="3196">
                  <c:v>4.4600000000000001E-2</c:v>
                </c:pt>
                <c:pt idx="3197">
                  <c:v>4.4900000000000002E-2</c:v>
                </c:pt>
                <c:pt idx="3198">
                  <c:v>4.4699999999999997E-2</c:v>
                </c:pt>
                <c:pt idx="3199">
                  <c:v>4.5199999999999997E-2</c:v>
                </c:pt>
                <c:pt idx="3200">
                  <c:v>4.5400000000000003E-2</c:v>
                </c:pt>
                <c:pt idx="3201">
                  <c:v>4.6100000000000002E-2</c:v>
                </c:pt>
                <c:pt idx="3202">
                  <c:v>4.6100000000000002E-2</c:v>
                </c:pt>
                <c:pt idx="3203">
                  <c:v>4.6100000000000002E-2</c:v>
                </c:pt>
                <c:pt idx="3204">
                  <c:v>4.6699999999999998E-2</c:v>
                </c:pt>
                <c:pt idx="3205">
                  <c:v>4.6699999999999998E-2</c:v>
                </c:pt>
                <c:pt idx="3206">
                  <c:v>4.6600000000000003E-2</c:v>
                </c:pt>
                <c:pt idx="3207">
                  <c:v>4.6300000000000001E-2</c:v>
                </c:pt>
                <c:pt idx="3208">
                  <c:v>4.6100000000000002E-2</c:v>
                </c:pt>
                <c:pt idx="3209">
                  <c:v>4.6399999999999997E-2</c:v>
                </c:pt>
                <c:pt idx="3210">
                  <c:v>4.7400000000000005E-2</c:v>
                </c:pt>
                <c:pt idx="3211">
                  <c:v>4.6799999999999994E-2</c:v>
                </c:pt>
                <c:pt idx="3212">
                  <c:v>4.6600000000000003E-2</c:v>
                </c:pt>
                <c:pt idx="3213">
                  <c:v>4.6799999999999994E-2</c:v>
                </c:pt>
                <c:pt idx="3214">
                  <c:v>4.6600000000000003E-2</c:v>
                </c:pt>
                <c:pt idx="3215">
                  <c:v>4.6399999999999997E-2</c:v>
                </c:pt>
                <c:pt idx="3216">
                  <c:v>4.6900000000000004E-2</c:v>
                </c:pt>
                <c:pt idx="3217">
                  <c:v>4.6799999999999994E-2</c:v>
                </c:pt>
                <c:pt idx="3218">
                  <c:v>4.6799999999999994E-2</c:v>
                </c:pt>
                <c:pt idx="3219">
                  <c:v>4.7800000000000002E-2</c:v>
                </c:pt>
                <c:pt idx="3220">
                  <c:v>4.82E-2</c:v>
                </c:pt>
                <c:pt idx="3221">
                  <c:v>4.9000000000000002E-2</c:v>
                </c:pt>
                <c:pt idx="3222">
                  <c:v>4.9100000000000005E-2</c:v>
                </c:pt>
                <c:pt idx="3223">
                  <c:v>4.9100000000000005E-2</c:v>
                </c:pt>
                <c:pt idx="3224">
                  <c:v>4.87E-2</c:v>
                </c:pt>
                <c:pt idx="3225">
                  <c:v>4.8600000000000004E-2</c:v>
                </c:pt>
                <c:pt idx="3226">
                  <c:v>4.87E-2</c:v>
                </c:pt>
                <c:pt idx="3227">
                  <c:v>4.87E-2</c:v>
                </c:pt>
                <c:pt idx="3228">
                  <c:v>4.7699999999999992E-2</c:v>
                </c:pt>
                <c:pt idx="3229">
                  <c:v>4.7899999999999998E-2</c:v>
                </c:pt>
                <c:pt idx="3230">
                  <c:v>4.7699999999999992E-2</c:v>
                </c:pt>
                <c:pt idx="3231">
                  <c:v>4.7899999999999998E-2</c:v>
                </c:pt>
                <c:pt idx="3232">
                  <c:v>4.8300000000000003E-2</c:v>
                </c:pt>
                <c:pt idx="3233">
                  <c:v>4.8399999999999999E-2</c:v>
                </c:pt>
                <c:pt idx="3234">
                  <c:v>4.9000000000000002E-2</c:v>
                </c:pt>
                <c:pt idx="3235">
                  <c:v>4.8899999999999999E-2</c:v>
                </c:pt>
                <c:pt idx="3236">
                  <c:v>4.8799999999999996E-2</c:v>
                </c:pt>
                <c:pt idx="3237">
                  <c:v>4.8899999999999999E-2</c:v>
                </c:pt>
                <c:pt idx="3238">
                  <c:v>4.9599999999999998E-2</c:v>
                </c:pt>
                <c:pt idx="3239">
                  <c:v>4.8300000000000003E-2</c:v>
                </c:pt>
                <c:pt idx="3240">
                  <c:v>4.7699999999999992E-2</c:v>
                </c:pt>
                <c:pt idx="3241">
                  <c:v>4.7199999999999999E-2</c:v>
                </c:pt>
                <c:pt idx="3242">
                  <c:v>4.7199999999999999E-2</c:v>
                </c:pt>
                <c:pt idx="3243">
                  <c:v>4.7500000000000001E-2</c:v>
                </c:pt>
                <c:pt idx="3244">
                  <c:v>4.6799999999999994E-2</c:v>
                </c:pt>
                <c:pt idx="3245">
                  <c:v>4.6500000000000007E-2</c:v>
                </c:pt>
                <c:pt idx="3246">
                  <c:v>4.6500000000000007E-2</c:v>
                </c:pt>
                <c:pt idx="3247">
                  <c:v>4.7E-2</c:v>
                </c:pt>
                <c:pt idx="3248">
                  <c:v>4.7899999999999998E-2</c:v>
                </c:pt>
                <c:pt idx="3249">
                  <c:v>4.7800000000000002E-2</c:v>
                </c:pt>
                <c:pt idx="3250">
                  <c:v>4.8399999999999999E-2</c:v>
                </c:pt>
                <c:pt idx="3251">
                  <c:v>4.8300000000000003E-2</c:v>
                </c:pt>
                <c:pt idx="3252">
                  <c:v>4.8300000000000003E-2</c:v>
                </c:pt>
                <c:pt idx="3253">
                  <c:v>4.8799999999999996E-2</c:v>
                </c:pt>
                <c:pt idx="3254">
                  <c:v>4.8600000000000004E-2</c:v>
                </c:pt>
                <c:pt idx="3255">
                  <c:v>4.87E-2</c:v>
                </c:pt>
                <c:pt idx="3256">
                  <c:v>4.8799999999999996E-2</c:v>
                </c:pt>
                <c:pt idx="3257">
                  <c:v>4.9299999999999997E-2</c:v>
                </c:pt>
                <c:pt idx="3258">
                  <c:v>4.9599999999999998E-2</c:v>
                </c:pt>
                <c:pt idx="3259">
                  <c:v>4.9500000000000002E-2</c:v>
                </c:pt>
                <c:pt idx="3260">
                  <c:v>4.9800000000000004E-2</c:v>
                </c:pt>
                <c:pt idx="3261">
                  <c:v>0.05</c:v>
                </c:pt>
                <c:pt idx="3262">
                  <c:v>4.9200000000000001E-2</c:v>
                </c:pt>
                <c:pt idx="3263">
                  <c:v>0.05</c:v>
                </c:pt>
                <c:pt idx="3264">
                  <c:v>4.99E-2</c:v>
                </c:pt>
                <c:pt idx="3265">
                  <c:v>5.0099999999999999E-2</c:v>
                </c:pt>
                <c:pt idx="3266">
                  <c:v>5.0300000000000004E-2</c:v>
                </c:pt>
                <c:pt idx="3267">
                  <c:v>5.0199999999999995E-2</c:v>
                </c:pt>
                <c:pt idx="3268">
                  <c:v>5.0099999999999999E-2</c:v>
                </c:pt>
                <c:pt idx="3269">
                  <c:v>4.9200000000000001E-2</c:v>
                </c:pt>
                <c:pt idx="3270">
                  <c:v>4.8899999999999999E-2</c:v>
                </c:pt>
                <c:pt idx="3271">
                  <c:v>4.87E-2</c:v>
                </c:pt>
                <c:pt idx="3272">
                  <c:v>4.9100000000000005E-2</c:v>
                </c:pt>
                <c:pt idx="3273">
                  <c:v>4.9000000000000002E-2</c:v>
                </c:pt>
                <c:pt idx="3274">
                  <c:v>4.9200000000000001E-2</c:v>
                </c:pt>
                <c:pt idx="3275">
                  <c:v>4.9699999999999994E-2</c:v>
                </c:pt>
                <c:pt idx="3276">
                  <c:v>4.9500000000000002E-2</c:v>
                </c:pt>
                <c:pt idx="3277">
                  <c:v>4.9500000000000002E-2</c:v>
                </c:pt>
                <c:pt idx="3278">
                  <c:v>5.04E-2</c:v>
                </c:pt>
                <c:pt idx="3279">
                  <c:v>5.0499999999999996E-2</c:v>
                </c:pt>
                <c:pt idx="3280">
                  <c:v>5.0700000000000002E-2</c:v>
                </c:pt>
                <c:pt idx="3281">
                  <c:v>5.0700000000000002E-2</c:v>
                </c:pt>
                <c:pt idx="3282">
                  <c:v>5.1200000000000002E-2</c:v>
                </c:pt>
                <c:pt idx="3283">
                  <c:v>5.0999999999999997E-2</c:v>
                </c:pt>
                <c:pt idx="3284">
                  <c:v>5.16E-2</c:v>
                </c:pt>
                <c:pt idx="3285">
                  <c:v>5.1399999999999994E-2</c:v>
                </c:pt>
                <c:pt idx="3286">
                  <c:v>5.1900000000000002E-2</c:v>
                </c:pt>
                <c:pt idx="3287">
                  <c:v>5.2199999999999996E-2</c:v>
                </c:pt>
                <c:pt idx="3288">
                  <c:v>5.1799999999999999E-2</c:v>
                </c:pt>
                <c:pt idx="3289">
                  <c:v>5.1399999999999994E-2</c:v>
                </c:pt>
                <c:pt idx="3290">
                  <c:v>5.2499999999999998E-2</c:v>
                </c:pt>
                <c:pt idx="3291">
                  <c:v>5.28E-2</c:v>
                </c:pt>
                <c:pt idx="3292">
                  <c:v>5.2400000000000002E-2</c:v>
                </c:pt>
                <c:pt idx="3293">
                  <c:v>5.1399999999999994E-2</c:v>
                </c:pt>
                <c:pt idx="3294">
                  <c:v>5.0900000000000001E-2</c:v>
                </c:pt>
                <c:pt idx="3295">
                  <c:v>5.1200000000000002E-2</c:v>
                </c:pt>
                <c:pt idx="3296">
                  <c:v>5.2199999999999996E-2</c:v>
                </c:pt>
                <c:pt idx="3297">
                  <c:v>5.2000000000000005E-2</c:v>
                </c:pt>
                <c:pt idx="3298">
                  <c:v>5.2199999999999996E-2</c:v>
                </c:pt>
                <c:pt idx="3299">
                  <c:v>5.2000000000000005E-2</c:v>
                </c:pt>
                <c:pt idx="3300">
                  <c:v>5.2499999999999998E-2</c:v>
                </c:pt>
                <c:pt idx="3301">
                  <c:v>5.28E-2</c:v>
                </c:pt>
                <c:pt idx="3302">
                  <c:v>5.2400000000000002E-2</c:v>
                </c:pt>
                <c:pt idx="3303">
                  <c:v>5.2000000000000005E-2</c:v>
                </c:pt>
                <c:pt idx="3304">
                  <c:v>5.2600000000000001E-2</c:v>
                </c:pt>
                <c:pt idx="3305">
                  <c:v>5.2600000000000001E-2</c:v>
                </c:pt>
                <c:pt idx="3306">
                  <c:v>5.2999999999999999E-2</c:v>
                </c:pt>
                <c:pt idx="3307">
                  <c:v>5.28E-2</c:v>
                </c:pt>
                <c:pt idx="3308">
                  <c:v>5.3499999999999999E-2</c:v>
                </c:pt>
                <c:pt idx="3309">
                  <c:v>5.2400000000000002E-2</c:v>
                </c:pt>
                <c:pt idx="3310">
                  <c:v>5.2199999999999996E-2</c:v>
                </c:pt>
                <c:pt idx="3311">
                  <c:v>5.2000000000000005E-2</c:v>
                </c:pt>
                <c:pt idx="3312">
                  <c:v>5.0799999999999998E-2</c:v>
                </c:pt>
                <c:pt idx="3313">
                  <c:v>5.0700000000000002E-2</c:v>
                </c:pt>
                <c:pt idx="3314">
                  <c:v>5.0199999999999995E-2</c:v>
                </c:pt>
                <c:pt idx="3315">
                  <c:v>5.0599999999999999E-2</c:v>
                </c:pt>
                <c:pt idx="3316">
                  <c:v>5.0099999999999999E-2</c:v>
                </c:pt>
                <c:pt idx="3317">
                  <c:v>5.0099999999999999E-2</c:v>
                </c:pt>
                <c:pt idx="3318">
                  <c:v>5.0099999999999999E-2</c:v>
                </c:pt>
                <c:pt idx="3319">
                  <c:v>5.0099999999999999E-2</c:v>
                </c:pt>
                <c:pt idx="3320">
                  <c:v>0.05</c:v>
                </c:pt>
                <c:pt idx="3321">
                  <c:v>5.0099999999999999E-2</c:v>
                </c:pt>
                <c:pt idx="3322">
                  <c:v>4.9800000000000004E-2</c:v>
                </c:pt>
                <c:pt idx="3323">
                  <c:v>4.9400000000000006E-2</c:v>
                </c:pt>
                <c:pt idx="3324">
                  <c:v>4.9599999999999998E-2</c:v>
                </c:pt>
                <c:pt idx="3325">
                  <c:v>4.9100000000000005E-2</c:v>
                </c:pt>
                <c:pt idx="3326">
                  <c:v>4.8799999999999996E-2</c:v>
                </c:pt>
                <c:pt idx="3327">
                  <c:v>4.8799999999999996E-2</c:v>
                </c:pt>
                <c:pt idx="3328">
                  <c:v>4.8600000000000004E-2</c:v>
                </c:pt>
                <c:pt idx="3329">
                  <c:v>4.8499999999999995E-2</c:v>
                </c:pt>
                <c:pt idx="3330">
                  <c:v>4.8300000000000003E-2</c:v>
                </c:pt>
                <c:pt idx="3331">
                  <c:v>4.8300000000000003E-2</c:v>
                </c:pt>
                <c:pt idx="3332">
                  <c:v>4.8000000000000001E-2</c:v>
                </c:pt>
                <c:pt idx="3333">
                  <c:v>4.7899999999999998E-2</c:v>
                </c:pt>
                <c:pt idx="3334">
                  <c:v>4.8000000000000001E-2</c:v>
                </c:pt>
                <c:pt idx="3335">
                  <c:v>4.8399999999999999E-2</c:v>
                </c:pt>
                <c:pt idx="3336">
                  <c:v>4.82E-2</c:v>
                </c:pt>
                <c:pt idx="3337">
                  <c:v>4.8099999999999997E-2</c:v>
                </c:pt>
                <c:pt idx="3338">
                  <c:v>4.8099999999999997E-2</c:v>
                </c:pt>
                <c:pt idx="3339">
                  <c:v>4.8899999999999999E-2</c:v>
                </c:pt>
                <c:pt idx="3340">
                  <c:v>4.87E-2</c:v>
                </c:pt>
                <c:pt idx="3341">
                  <c:v>4.8300000000000003E-2</c:v>
                </c:pt>
                <c:pt idx="3342">
                  <c:v>4.8000000000000001E-2</c:v>
                </c:pt>
                <c:pt idx="3343">
                  <c:v>4.8300000000000003E-2</c:v>
                </c:pt>
                <c:pt idx="3344">
                  <c:v>4.8499999999999995E-2</c:v>
                </c:pt>
                <c:pt idx="3345">
                  <c:v>4.8399999999999999E-2</c:v>
                </c:pt>
                <c:pt idx="3346">
                  <c:v>4.8099999999999997E-2</c:v>
                </c:pt>
                <c:pt idx="3347">
                  <c:v>4.8499999999999995E-2</c:v>
                </c:pt>
                <c:pt idx="3348">
                  <c:v>4.8899999999999999E-2</c:v>
                </c:pt>
                <c:pt idx="3349">
                  <c:v>4.9299999999999997E-2</c:v>
                </c:pt>
                <c:pt idx="3350">
                  <c:v>4.9100000000000005E-2</c:v>
                </c:pt>
                <c:pt idx="3351">
                  <c:v>4.9200000000000001E-2</c:v>
                </c:pt>
                <c:pt idx="3352">
                  <c:v>4.9100000000000005E-2</c:v>
                </c:pt>
                <c:pt idx="3353">
                  <c:v>4.9200000000000001E-2</c:v>
                </c:pt>
                <c:pt idx="3354">
                  <c:v>4.9200000000000001E-2</c:v>
                </c:pt>
                <c:pt idx="3355">
                  <c:v>4.87E-2</c:v>
                </c:pt>
                <c:pt idx="3356">
                  <c:v>4.8499999999999995E-2</c:v>
                </c:pt>
                <c:pt idx="3357">
                  <c:v>4.8499999999999995E-2</c:v>
                </c:pt>
                <c:pt idx="3358">
                  <c:v>4.8399999999999999E-2</c:v>
                </c:pt>
                <c:pt idx="3359">
                  <c:v>4.8399999999999999E-2</c:v>
                </c:pt>
                <c:pt idx="3360">
                  <c:v>4.8300000000000003E-2</c:v>
                </c:pt>
                <c:pt idx="3361">
                  <c:v>4.8300000000000003E-2</c:v>
                </c:pt>
                <c:pt idx="3362">
                  <c:v>4.8099999999999997E-2</c:v>
                </c:pt>
                <c:pt idx="3363">
                  <c:v>4.7899999999999998E-2</c:v>
                </c:pt>
                <c:pt idx="3364">
                  <c:v>4.8000000000000001E-2</c:v>
                </c:pt>
                <c:pt idx="3365">
                  <c:v>4.7800000000000002E-2</c:v>
                </c:pt>
                <c:pt idx="3366">
                  <c:v>4.7E-2</c:v>
                </c:pt>
                <c:pt idx="3367">
                  <c:v>4.7100000000000003E-2</c:v>
                </c:pt>
                <c:pt idx="3368">
                  <c:v>4.7199999999999999E-2</c:v>
                </c:pt>
                <c:pt idx="3369">
                  <c:v>4.7E-2</c:v>
                </c:pt>
                <c:pt idx="3370">
                  <c:v>4.6900000000000004E-2</c:v>
                </c:pt>
                <c:pt idx="3371">
                  <c:v>4.6900000000000004E-2</c:v>
                </c:pt>
                <c:pt idx="3372">
                  <c:v>4.6600000000000003E-2</c:v>
                </c:pt>
                <c:pt idx="3373">
                  <c:v>4.6900000000000004E-2</c:v>
                </c:pt>
                <c:pt idx="3374">
                  <c:v>4.7199999999999999E-2</c:v>
                </c:pt>
                <c:pt idx="3375">
                  <c:v>4.6500000000000007E-2</c:v>
                </c:pt>
                <c:pt idx="3376">
                  <c:v>4.6399999999999997E-2</c:v>
                </c:pt>
                <c:pt idx="3377">
                  <c:v>4.6600000000000003E-2</c:v>
                </c:pt>
                <c:pt idx="3378">
                  <c:v>4.6399999999999997E-2</c:v>
                </c:pt>
                <c:pt idx="3379">
                  <c:v>4.6500000000000007E-2</c:v>
                </c:pt>
                <c:pt idx="3380">
                  <c:v>4.6799999999999994E-2</c:v>
                </c:pt>
                <c:pt idx="3381">
                  <c:v>4.6799999999999994E-2</c:v>
                </c:pt>
                <c:pt idx="3382">
                  <c:v>4.6199999999999998E-2</c:v>
                </c:pt>
                <c:pt idx="3383">
                  <c:v>4.7300000000000002E-2</c:v>
                </c:pt>
                <c:pt idx="3384">
                  <c:v>4.7899999999999998E-2</c:v>
                </c:pt>
                <c:pt idx="3385">
                  <c:v>4.8300000000000003E-2</c:v>
                </c:pt>
                <c:pt idx="3386">
                  <c:v>4.7899999999999998E-2</c:v>
                </c:pt>
                <c:pt idx="3387">
                  <c:v>4.7800000000000002E-2</c:v>
                </c:pt>
                <c:pt idx="3388">
                  <c:v>4.7899999999999998E-2</c:v>
                </c:pt>
                <c:pt idx="3389">
                  <c:v>4.8099999999999997E-2</c:v>
                </c:pt>
                <c:pt idx="3390">
                  <c:v>4.8300000000000003E-2</c:v>
                </c:pt>
                <c:pt idx="3391">
                  <c:v>4.9000000000000002E-2</c:v>
                </c:pt>
                <c:pt idx="3392">
                  <c:v>4.8799999999999996E-2</c:v>
                </c:pt>
                <c:pt idx="3393">
                  <c:v>4.87E-2</c:v>
                </c:pt>
                <c:pt idx="3394">
                  <c:v>4.8099999999999997E-2</c:v>
                </c:pt>
                <c:pt idx="3395">
                  <c:v>4.8600000000000004E-2</c:v>
                </c:pt>
                <c:pt idx="3396">
                  <c:v>4.87E-2</c:v>
                </c:pt>
                <c:pt idx="3397">
                  <c:v>4.9100000000000005E-2</c:v>
                </c:pt>
                <c:pt idx="3398">
                  <c:v>4.9299999999999997E-2</c:v>
                </c:pt>
                <c:pt idx="3399">
                  <c:v>4.9299999999999997E-2</c:v>
                </c:pt>
                <c:pt idx="3400">
                  <c:v>4.9299999999999997E-2</c:v>
                </c:pt>
                <c:pt idx="3401">
                  <c:v>4.9800000000000004E-2</c:v>
                </c:pt>
                <c:pt idx="3402">
                  <c:v>4.99E-2</c:v>
                </c:pt>
                <c:pt idx="3403">
                  <c:v>4.9800000000000004E-2</c:v>
                </c:pt>
                <c:pt idx="3404">
                  <c:v>4.9599999999999998E-2</c:v>
                </c:pt>
                <c:pt idx="3405">
                  <c:v>4.9100000000000005E-2</c:v>
                </c:pt>
                <c:pt idx="3406">
                  <c:v>4.9000000000000002E-2</c:v>
                </c:pt>
                <c:pt idx="3407">
                  <c:v>4.8399999999999999E-2</c:v>
                </c:pt>
                <c:pt idx="3408">
                  <c:v>4.87E-2</c:v>
                </c:pt>
                <c:pt idx="3409">
                  <c:v>4.8499999999999995E-2</c:v>
                </c:pt>
                <c:pt idx="3410">
                  <c:v>4.8799999999999996E-2</c:v>
                </c:pt>
                <c:pt idx="3411">
                  <c:v>4.8499999999999995E-2</c:v>
                </c:pt>
                <c:pt idx="3412">
                  <c:v>4.8600000000000004E-2</c:v>
                </c:pt>
                <c:pt idx="3413">
                  <c:v>4.82E-2</c:v>
                </c:pt>
                <c:pt idx="3414">
                  <c:v>4.7699999999999992E-2</c:v>
                </c:pt>
                <c:pt idx="3415">
                  <c:v>4.7400000000000005E-2</c:v>
                </c:pt>
                <c:pt idx="3416">
                  <c:v>4.7400000000000005E-2</c:v>
                </c:pt>
                <c:pt idx="3417">
                  <c:v>4.7400000000000005E-2</c:v>
                </c:pt>
                <c:pt idx="3418">
                  <c:v>4.7199999999999999E-2</c:v>
                </c:pt>
                <c:pt idx="3419">
                  <c:v>4.7699999999999992E-2</c:v>
                </c:pt>
                <c:pt idx="3420">
                  <c:v>4.7899999999999998E-2</c:v>
                </c:pt>
              </c:numCache>
            </c:numRef>
          </c:val>
          <c:smooth val="0"/>
          <c:extLst>
            <c:ext xmlns:c16="http://schemas.microsoft.com/office/drawing/2014/chart" uri="{C3380CC4-5D6E-409C-BE32-E72D297353CC}">
              <c16:uniqueId val="{00000000-3799-AA4F-BDB4-961E87B36E60}"/>
            </c:ext>
          </c:extLst>
        </c:ser>
        <c:dLbls>
          <c:showLegendKey val="0"/>
          <c:showVal val="0"/>
          <c:showCatName val="0"/>
          <c:showSerName val="0"/>
          <c:showPercent val="0"/>
          <c:showBubbleSize val="0"/>
        </c:dLbls>
        <c:marker val="1"/>
        <c:smooth val="0"/>
        <c:axId val="2094734552"/>
        <c:axId val="2094734553"/>
      </c:lineChart>
      <c:lineChart>
        <c:grouping val="standard"/>
        <c:varyColors val="0"/>
        <c:ser>
          <c:idx val="1"/>
          <c:order val="1"/>
          <c:tx>
            <c:v>VIX</c:v>
          </c:tx>
          <c:spPr>
            <a:ln w="15875" cap="rnd">
              <a:solidFill>
                <a:srgbClr val="000000"/>
              </a:solidFill>
              <a:prstDash val="solid"/>
              <a:round/>
            </a:ln>
            <a:effectLst/>
          </c:spPr>
          <c:marker>
            <c:symbol val="none"/>
          </c:marker>
          <c:cat>
            <c:numRef>
              <c:f>'Chart 1 30yrT vs. VIX'!$A$3:$A$3423</c:f>
              <c:numCache>
                <c:formatCode>m/d/yy</c:formatCode>
                <c:ptCount val="3421"/>
                <c:pt idx="0">
                  <c:v>44074</c:v>
                </c:pt>
                <c:pt idx="1">
                  <c:v>44071</c:v>
                </c:pt>
                <c:pt idx="2">
                  <c:v>44070</c:v>
                </c:pt>
                <c:pt idx="3">
                  <c:v>44069</c:v>
                </c:pt>
                <c:pt idx="4">
                  <c:v>44068</c:v>
                </c:pt>
                <c:pt idx="5">
                  <c:v>44067</c:v>
                </c:pt>
                <c:pt idx="6">
                  <c:v>44064</c:v>
                </c:pt>
                <c:pt idx="7">
                  <c:v>44063</c:v>
                </c:pt>
                <c:pt idx="8">
                  <c:v>44062</c:v>
                </c:pt>
                <c:pt idx="9">
                  <c:v>44061</c:v>
                </c:pt>
                <c:pt idx="10">
                  <c:v>44060</c:v>
                </c:pt>
                <c:pt idx="11">
                  <c:v>44057</c:v>
                </c:pt>
                <c:pt idx="12">
                  <c:v>44056</c:v>
                </c:pt>
                <c:pt idx="13">
                  <c:v>44055</c:v>
                </c:pt>
                <c:pt idx="14">
                  <c:v>44054</c:v>
                </c:pt>
                <c:pt idx="15">
                  <c:v>44053</c:v>
                </c:pt>
                <c:pt idx="16">
                  <c:v>44050</c:v>
                </c:pt>
                <c:pt idx="17">
                  <c:v>44049</c:v>
                </c:pt>
                <c:pt idx="18">
                  <c:v>44048</c:v>
                </c:pt>
                <c:pt idx="19">
                  <c:v>44047</c:v>
                </c:pt>
                <c:pt idx="20">
                  <c:v>44046</c:v>
                </c:pt>
                <c:pt idx="21">
                  <c:v>44043</c:v>
                </c:pt>
                <c:pt idx="22">
                  <c:v>44042</c:v>
                </c:pt>
                <c:pt idx="23">
                  <c:v>44041</c:v>
                </c:pt>
                <c:pt idx="24">
                  <c:v>44040</c:v>
                </c:pt>
                <c:pt idx="25">
                  <c:v>44039</c:v>
                </c:pt>
                <c:pt idx="26">
                  <c:v>44036</c:v>
                </c:pt>
                <c:pt idx="27">
                  <c:v>44035</c:v>
                </c:pt>
                <c:pt idx="28">
                  <c:v>44034</c:v>
                </c:pt>
                <c:pt idx="29">
                  <c:v>44033</c:v>
                </c:pt>
                <c:pt idx="30">
                  <c:v>44032</c:v>
                </c:pt>
                <c:pt idx="31">
                  <c:v>44029</c:v>
                </c:pt>
                <c:pt idx="32">
                  <c:v>44028</c:v>
                </c:pt>
                <c:pt idx="33">
                  <c:v>44027</c:v>
                </c:pt>
                <c:pt idx="34">
                  <c:v>44026</c:v>
                </c:pt>
                <c:pt idx="35">
                  <c:v>44025</c:v>
                </c:pt>
                <c:pt idx="36">
                  <c:v>44022</c:v>
                </c:pt>
                <c:pt idx="37">
                  <c:v>44021</c:v>
                </c:pt>
                <c:pt idx="38">
                  <c:v>44020</c:v>
                </c:pt>
                <c:pt idx="39">
                  <c:v>44019</c:v>
                </c:pt>
                <c:pt idx="40">
                  <c:v>44018</c:v>
                </c:pt>
                <c:pt idx="41">
                  <c:v>44014</c:v>
                </c:pt>
                <c:pt idx="42">
                  <c:v>44013</c:v>
                </c:pt>
                <c:pt idx="43">
                  <c:v>44012</c:v>
                </c:pt>
                <c:pt idx="44">
                  <c:v>44011</c:v>
                </c:pt>
                <c:pt idx="45">
                  <c:v>44008</c:v>
                </c:pt>
                <c:pt idx="46">
                  <c:v>44007</c:v>
                </c:pt>
                <c:pt idx="47">
                  <c:v>44006</c:v>
                </c:pt>
                <c:pt idx="48">
                  <c:v>44005</c:v>
                </c:pt>
                <c:pt idx="49">
                  <c:v>44004</c:v>
                </c:pt>
                <c:pt idx="50">
                  <c:v>44001</c:v>
                </c:pt>
                <c:pt idx="51">
                  <c:v>44000</c:v>
                </c:pt>
                <c:pt idx="52">
                  <c:v>43999</c:v>
                </c:pt>
                <c:pt idx="53">
                  <c:v>43998</c:v>
                </c:pt>
                <c:pt idx="54">
                  <c:v>43997</c:v>
                </c:pt>
                <c:pt idx="55">
                  <c:v>43994</c:v>
                </c:pt>
                <c:pt idx="56">
                  <c:v>43993</c:v>
                </c:pt>
                <c:pt idx="57">
                  <c:v>43992</c:v>
                </c:pt>
                <c:pt idx="58">
                  <c:v>43991</c:v>
                </c:pt>
                <c:pt idx="59">
                  <c:v>43990</c:v>
                </c:pt>
                <c:pt idx="60">
                  <c:v>43987</c:v>
                </c:pt>
                <c:pt idx="61">
                  <c:v>43986</c:v>
                </c:pt>
                <c:pt idx="62">
                  <c:v>43985</c:v>
                </c:pt>
                <c:pt idx="63">
                  <c:v>43984</c:v>
                </c:pt>
                <c:pt idx="64">
                  <c:v>43983</c:v>
                </c:pt>
                <c:pt idx="65">
                  <c:v>43980</c:v>
                </c:pt>
                <c:pt idx="66">
                  <c:v>43979</c:v>
                </c:pt>
                <c:pt idx="67">
                  <c:v>43978</c:v>
                </c:pt>
                <c:pt idx="68">
                  <c:v>43977</c:v>
                </c:pt>
                <c:pt idx="69">
                  <c:v>43973</c:v>
                </c:pt>
                <c:pt idx="70">
                  <c:v>43972</c:v>
                </c:pt>
                <c:pt idx="71">
                  <c:v>43971</c:v>
                </c:pt>
                <c:pt idx="72">
                  <c:v>43970</c:v>
                </c:pt>
                <c:pt idx="73">
                  <c:v>43969</c:v>
                </c:pt>
                <c:pt idx="74">
                  <c:v>43966</c:v>
                </c:pt>
                <c:pt idx="75">
                  <c:v>43965</c:v>
                </c:pt>
                <c:pt idx="76">
                  <c:v>43964</c:v>
                </c:pt>
                <c:pt idx="77">
                  <c:v>43963</c:v>
                </c:pt>
                <c:pt idx="78">
                  <c:v>43962</c:v>
                </c:pt>
                <c:pt idx="79">
                  <c:v>43959</c:v>
                </c:pt>
                <c:pt idx="80">
                  <c:v>43958</c:v>
                </c:pt>
                <c:pt idx="81">
                  <c:v>43957</c:v>
                </c:pt>
                <c:pt idx="82">
                  <c:v>43956</c:v>
                </c:pt>
                <c:pt idx="83">
                  <c:v>43955</c:v>
                </c:pt>
                <c:pt idx="84">
                  <c:v>43952</c:v>
                </c:pt>
                <c:pt idx="85">
                  <c:v>43951</c:v>
                </c:pt>
                <c:pt idx="86">
                  <c:v>43950</c:v>
                </c:pt>
                <c:pt idx="87">
                  <c:v>43949</c:v>
                </c:pt>
                <c:pt idx="88">
                  <c:v>43948</c:v>
                </c:pt>
                <c:pt idx="89">
                  <c:v>43945</c:v>
                </c:pt>
                <c:pt idx="90">
                  <c:v>43944</c:v>
                </c:pt>
                <c:pt idx="91">
                  <c:v>43943</c:v>
                </c:pt>
                <c:pt idx="92">
                  <c:v>43942</c:v>
                </c:pt>
                <c:pt idx="93">
                  <c:v>43941</c:v>
                </c:pt>
                <c:pt idx="94">
                  <c:v>43938</c:v>
                </c:pt>
                <c:pt idx="95">
                  <c:v>43937</c:v>
                </c:pt>
                <c:pt idx="96">
                  <c:v>43936</c:v>
                </c:pt>
                <c:pt idx="97">
                  <c:v>43935</c:v>
                </c:pt>
                <c:pt idx="98">
                  <c:v>43934</c:v>
                </c:pt>
                <c:pt idx="99">
                  <c:v>43930</c:v>
                </c:pt>
                <c:pt idx="100">
                  <c:v>43929</c:v>
                </c:pt>
                <c:pt idx="101">
                  <c:v>43928</c:v>
                </c:pt>
                <c:pt idx="102">
                  <c:v>43927</c:v>
                </c:pt>
                <c:pt idx="103">
                  <c:v>43924</c:v>
                </c:pt>
                <c:pt idx="104">
                  <c:v>43923</c:v>
                </c:pt>
                <c:pt idx="105">
                  <c:v>43922</c:v>
                </c:pt>
                <c:pt idx="106">
                  <c:v>43921</c:v>
                </c:pt>
                <c:pt idx="107">
                  <c:v>43920</c:v>
                </c:pt>
                <c:pt idx="108">
                  <c:v>43917</c:v>
                </c:pt>
                <c:pt idx="109">
                  <c:v>43916</c:v>
                </c:pt>
                <c:pt idx="110">
                  <c:v>43915</c:v>
                </c:pt>
                <c:pt idx="111">
                  <c:v>43914</c:v>
                </c:pt>
                <c:pt idx="112">
                  <c:v>43913</c:v>
                </c:pt>
                <c:pt idx="113">
                  <c:v>43910</c:v>
                </c:pt>
                <c:pt idx="114">
                  <c:v>43909</c:v>
                </c:pt>
                <c:pt idx="115">
                  <c:v>43908</c:v>
                </c:pt>
                <c:pt idx="116">
                  <c:v>43907</c:v>
                </c:pt>
                <c:pt idx="117">
                  <c:v>43906</c:v>
                </c:pt>
                <c:pt idx="118">
                  <c:v>43903</c:v>
                </c:pt>
                <c:pt idx="119">
                  <c:v>43902</c:v>
                </c:pt>
                <c:pt idx="120">
                  <c:v>43901</c:v>
                </c:pt>
                <c:pt idx="121">
                  <c:v>43900</c:v>
                </c:pt>
                <c:pt idx="122">
                  <c:v>43899</c:v>
                </c:pt>
                <c:pt idx="123">
                  <c:v>43896</c:v>
                </c:pt>
                <c:pt idx="124">
                  <c:v>43895</c:v>
                </c:pt>
                <c:pt idx="125">
                  <c:v>43894</c:v>
                </c:pt>
                <c:pt idx="126">
                  <c:v>43893</c:v>
                </c:pt>
                <c:pt idx="127">
                  <c:v>43892</c:v>
                </c:pt>
                <c:pt idx="128">
                  <c:v>43889</c:v>
                </c:pt>
                <c:pt idx="129">
                  <c:v>43888</c:v>
                </c:pt>
                <c:pt idx="130">
                  <c:v>43887</c:v>
                </c:pt>
                <c:pt idx="131">
                  <c:v>43886</c:v>
                </c:pt>
                <c:pt idx="132">
                  <c:v>43885</c:v>
                </c:pt>
                <c:pt idx="133">
                  <c:v>43882</c:v>
                </c:pt>
                <c:pt idx="134">
                  <c:v>43881</c:v>
                </c:pt>
                <c:pt idx="135">
                  <c:v>43880</c:v>
                </c:pt>
                <c:pt idx="136">
                  <c:v>43879</c:v>
                </c:pt>
                <c:pt idx="137">
                  <c:v>43875</c:v>
                </c:pt>
                <c:pt idx="138">
                  <c:v>43874</c:v>
                </c:pt>
                <c:pt idx="139">
                  <c:v>43873</c:v>
                </c:pt>
                <c:pt idx="140">
                  <c:v>43872</c:v>
                </c:pt>
                <c:pt idx="141">
                  <c:v>43871</c:v>
                </c:pt>
                <c:pt idx="142">
                  <c:v>43868</c:v>
                </c:pt>
                <c:pt idx="143">
                  <c:v>43867</c:v>
                </c:pt>
                <c:pt idx="144">
                  <c:v>43866</c:v>
                </c:pt>
                <c:pt idx="145">
                  <c:v>43865</c:v>
                </c:pt>
                <c:pt idx="146">
                  <c:v>43864</c:v>
                </c:pt>
                <c:pt idx="147">
                  <c:v>43861</c:v>
                </c:pt>
                <c:pt idx="148">
                  <c:v>43860</c:v>
                </c:pt>
                <c:pt idx="149">
                  <c:v>43859</c:v>
                </c:pt>
                <c:pt idx="150">
                  <c:v>43858</c:v>
                </c:pt>
                <c:pt idx="151">
                  <c:v>43857</c:v>
                </c:pt>
                <c:pt idx="152">
                  <c:v>43854</c:v>
                </c:pt>
                <c:pt idx="153">
                  <c:v>43853</c:v>
                </c:pt>
                <c:pt idx="154">
                  <c:v>43852</c:v>
                </c:pt>
                <c:pt idx="155">
                  <c:v>43851</c:v>
                </c:pt>
                <c:pt idx="156">
                  <c:v>43847</c:v>
                </c:pt>
                <c:pt idx="157">
                  <c:v>43846</c:v>
                </c:pt>
                <c:pt idx="158">
                  <c:v>43845</c:v>
                </c:pt>
                <c:pt idx="159">
                  <c:v>43844</c:v>
                </c:pt>
                <c:pt idx="160">
                  <c:v>43843</c:v>
                </c:pt>
                <c:pt idx="161">
                  <c:v>43840</c:v>
                </c:pt>
                <c:pt idx="162">
                  <c:v>43839</c:v>
                </c:pt>
                <c:pt idx="163">
                  <c:v>43838</c:v>
                </c:pt>
                <c:pt idx="164">
                  <c:v>43837</c:v>
                </c:pt>
                <c:pt idx="165">
                  <c:v>43836</c:v>
                </c:pt>
                <c:pt idx="166">
                  <c:v>43833</c:v>
                </c:pt>
                <c:pt idx="167">
                  <c:v>43832</c:v>
                </c:pt>
                <c:pt idx="168">
                  <c:v>43830</c:v>
                </c:pt>
                <c:pt idx="169">
                  <c:v>43829</c:v>
                </c:pt>
                <c:pt idx="170">
                  <c:v>43826</c:v>
                </c:pt>
                <c:pt idx="171">
                  <c:v>43825</c:v>
                </c:pt>
                <c:pt idx="172">
                  <c:v>43823</c:v>
                </c:pt>
                <c:pt idx="173">
                  <c:v>43822</c:v>
                </c:pt>
                <c:pt idx="174">
                  <c:v>43819</c:v>
                </c:pt>
                <c:pt idx="175">
                  <c:v>43818</c:v>
                </c:pt>
                <c:pt idx="176">
                  <c:v>43817</c:v>
                </c:pt>
                <c:pt idx="177">
                  <c:v>43816</c:v>
                </c:pt>
                <c:pt idx="178">
                  <c:v>43815</c:v>
                </c:pt>
                <c:pt idx="179">
                  <c:v>43812</c:v>
                </c:pt>
                <c:pt idx="180">
                  <c:v>43811</c:v>
                </c:pt>
                <c:pt idx="181">
                  <c:v>43810</c:v>
                </c:pt>
                <c:pt idx="182">
                  <c:v>43809</c:v>
                </c:pt>
                <c:pt idx="183">
                  <c:v>43808</c:v>
                </c:pt>
                <c:pt idx="184">
                  <c:v>43805</c:v>
                </c:pt>
                <c:pt idx="185">
                  <c:v>43804</c:v>
                </c:pt>
                <c:pt idx="186">
                  <c:v>43803</c:v>
                </c:pt>
                <c:pt idx="187">
                  <c:v>43802</c:v>
                </c:pt>
                <c:pt idx="188">
                  <c:v>43801</c:v>
                </c:pt>
                <c:pt idx="189">
                  <c:v>43798</c:v>
                </c:pt>
                <c:pt idx="190">
                  <c:v>43796</c:v>
                </c:pt>
                <c:pt idx="191">
                  <c:v>43795</c:v>
                </c:pt>
                <c:pt idx="192">
                  <c:v>43794</c:v>
                </c:pt>
                <c:pt idx="193">
                  <c:v>43791</c:v>
                </c:pt>
                <c:pt idx="194">
                  <c:v>43790</c:v>
                </c:pt>
                <c:pt idx="195">
                  <c:v>43789</c:v>
                </c:pt>
                <c:pt idx="196">
                  <c:v>43788</c:v>
                </c:pt>
                <c:pt idx="197">
                  <c:v>43787</c:v>
                </c:pt>
                <c:pt idx="198">
                  <c:v>43784</c:v>
                </c:pt>
                <c:pt idx="199">
                  <c:v>43783</c:v>
                </c:pt>
                <c:pt idx="200">
                  <c:v>43782</c:v>
                </c:pt>
                <c:pt idx="201">
                  <c:v>43781</c:v>
                </c:pt>
                <c:pt idx="202">
                  <c:v>43777</c:v>
                </c:pt>
                <c:pt idx="203">
                  <c:v>43776</c:v>
                </c:pt>
                <c:pt idx="204">
                  <c:v>43775</c:v>
                </c:pt>
                <c:pt idx="205">
                  <c:v>43774</c:v>
                </c:pt>
                <c:pt idx="206">
                  <c:v>43773</c:v>
                </c:pt>
                <c:pt idx="207">
                  <c:v>43770</c:v>
                </c:pt>
                <c:pt idx="208">
                  <c:v>43769</c:v>
                </c:pt>
                <c:pt idx="209">
                  <c:v>43768</c:v>
                </c:pt>
                <c:pt idx="210">
                  <c:v>43767</c:v>
                </c:pt>
                <c:pt idx="211">
                  <c:v>43766</c:v>
                </c:pt>
                <c:pt idx="212">
                  <c:v>43763</c:v>
                </c:pt>
                <c:pt idx="213">
                  <c:v>43762</c:v>
                </c:pt>
                <c:pt idx="214">
                  <c:v>43761</c:v>
                </c:pt>
                <c:pt idx="215">
                  <c:v>43760</c:v>
                </c:pt>
                <c:pt idx="216">
                  <c:v>43759</c:v>
                </c:pt>
                <c:pt idx="217">
                  <c:v>43756</c:v>
                </c:pt>
                <c:pt idx="218">
                  <c:v>43755</c:v>
                </c:pt>
                <c:pt idx="219">
                  <c:v>43754</c:v>
                </c:pt>
                <c:pt idx="220">
                  <c:v>43753</c:v>
                </c:pt>
                <c:pt idx="221">
                  <c:v>43749</c:v>
                </c:pt>
                <c:pt idx="222">
                  <c:v>43748</c:v>
                </c:pt>
                <c:pt idx="223">
                  <c:v>43747</c:v>
                </c:pt>
                <c:pt idx="224">
                  <c:v>43746</c:v>
                </c:pt>
                <c:pt idx="225">
                  <c:v>43745</c:v>
                </c:pt>
                <c:pt idx="226">
                  <c:v>43742</c:v>
                </c:pt>
                <c:pt idx="227">
                  <c:v>43741</c:v>
                </c:pt>
                <c:pt idx="228">
                  <c:v>43740</c:v>
                </c:pt>
                <c:pt idx="229">
                  <c:v>43739</c:v>
                </c:pt>
                <c:pt idx="230">
                  <c:v>43738</c:v>
                </c:pt>
                <c:pt idx="231">
                  <c:v>43735</c:v>
                </c:pt>
                <c:pt idx="232">
                  <c:v>43734</c:v>
                </c:pt>
                <c:pt idx="233">
                  <c:v>43733</c:v>
                </c:pt>
                <c:pt idx="234">
                  <c:v>43732</c:v>
                </c:pt>
                <c:pt idx="235">
                  <c:v>43731</c:v>
                </c:pt>
                <c:pt idx="236">
                  <c:v>43728</c:v>
                </c:pt>
                <c:pt idx="237">
                  <c:v>43727</c:v>
                </c:pt>
                <c:pt idx="238">
                  <c:v>43726</c:v>
                </c:pt>
                <c:pt idx="239">
                  <c:v>43725</c:v>
                </c:pt>
                <c:pt idx="240">
                  <c:v>43724</c:v>
                </c:pt>
                <c:pt idx="241">
                  <c:v>43721</c:v>
                </c:pt>
                <c:pt idx="242">
                  <c:v>43720</c:v>
                </c:pt>
                <c:pt idx="243">
                  <c:v>43719</c:v>
                </c:pt>
                <c:pt idx="244">
                  <c:v>43718</c:v>
                </c:pt>
                <c:pt idx="245">
                  <c:v>43717</c:v>
                </c:pt>
                <c:pt idx="246">
                  <c:v>43714</c:v>
                </c:pt>
                <c:pt idx="247">
                  <c:v>43713</c:v>
                </c:pt>
                <c:pt idx="248">
                  <c:v>43712</c:v>
                </c:pt>
                <c:pt idx="249">
                  <c:v>43711</c:v>
                </c:pt>
                <c:pt idx="250">
                  <c:v>43707</c:v>
                </c:pt>
                <c:pt idx="251">
                  <c:v>43706</c:v>
                </c:pt>
                <c:pt idx="252">
                  <c:v>43705</c:v>
                </c:pt>
                <c:pt idx="253">
                  <c:v>43704</c:v>
                </c:pt>
                <c:pt idx="254">
                  <c:v>43703</c:v>
                </c:pt>
                <c:pt idx="255">
                  <c:v>43700</c:v>
                </c:pt>
                <c:pt idx="256">
                  <c:v>43699</c:v>
                </c:pt>
                <c:pt idx="257">
                  <c:v>43698</c:v>
                </c:pt>
                <c:pt idx="258">
                  <c:v>43697</c:v>
                </c:pt>
                <c:pt idx="259">
                  <c:v>43696</c:v>
                </c:pt>
                <c:pt idx="260">
                  <c:v>43693</c:v>
                </c:pt>
                <c:pt idx="261">
                  <c:v>43692</c:v>
                </c:pt>
                <c:pt idx="262">
                  <c:v>43691</c:v>
                </c:pt>
                <c:pt idx="263">
                  <c:v>43690</c:v>
                </c:pt>
                <c:pt idx="264">
                  <c:v>43689</c:v>
                </c:pt>
                <c:pt idx="265">
                  <c:v>43686</c:v>
                </c:pt>
                <c:pt idx="266">
                  <c:v>43685</c:v>
                </c:pt>
                <c:pt idx="267">
                  <c:v>43684</c:v>
                </c:pt>
                <c:pt idx="268">
                  <c:v>43683</c:v>
                </c:pt>
                <c:pt idx="269">
                  <c:v>43682</c:v>
                </c:pt>
                <c:pt idx="270">
                  <c:v>43679</c:v>
                </c:pt>
                <c:pt idx="271">
                  <c:v>43678</c:v>
                </c:pt>
                <c:pt idx="272">
                  <c:v>43677</c:v>
                </c:pt>
                <c:pt idx="273">
                  <c:v>43676</c:v>
                </c:pt>
                <c:pt idx="274">
                  <c:v>43675</c:v>
                </c:pt>
                <c:pt idx="275">
                  <c:v>43672</c:v>
                </c:pt>
                <c:pt idx="276">
                  <c:v>43671</c:v>
                </c:pt>
                <c:pt idx="277">
                  <c:v>43670</c:v>
                </c:pt>
                <c:pt idx="278">
                  <c:v>43669</c:v>
                </c:pt>
                <c:pt idx="279">
                  <c:v>43668</c:v>
                </c:pt>
                <c:pt idx="280">
                  <c:v>43665</c:v>
                </c:pt>
                <c:pt idx="281">
                  <c:v>43664</c:v>
                </c:pt>
                <c:pt idx="282">
                  <c:v>43663</c:v>
                </c:pt>
                <c:pt idx="283">
                  <c:v>43662</c:v>
                </c:pt>
                <c:pt idx="284">
                  <c:v>43661</c:v>
                </c:pt>
                <c:pt idx="285">
                  <c:v>43658</c:v>
                </c:pt>
                <c:pt idx="286">
                  <c:v>43657</c:v>
                </c:pt>
                <c:pt idx="287">
                  <c:v>43656</c:v>
                </c:pt>
                <c:pt idx="288">
                  <c:v>43655</c:v>
                </c:pt>
                <c:pt idx="289">
                  <c:v>43654</c:v>
                </c:pt>
                <c:pt idx="290">
                  <c:v>43651</c:v>
                </c:pt>
                <c:pt idx="291">
                  <c:v>43649</c:v>
                </c:pt>
                <c:pt idx="292">
                  <c:v>43648</c:v>
                </c:pt>
                <c:pt idx="293">
                  <c:v>43647</c:v>
                </c:pt>
                <c:pt idx="294">
                  <c:v>43644</c:v>
                </c:pt>
                <c:pt idx="295">
                  <c:v>43643</c:v>
                </c:pt>
                <c:pt idx="296">
                  <c:v>43642</c:v>
                </c:pt>
                <c:pt idx="297">
                  <c:v>43641</c:v>
                </c:pt>
                <c:pt idx="298">
                  <c:v>43640</c:v>
                </c:pt>
                <c:pt idx="299">
                  <c:v>43637</c:v>
                </c:pt>
                <c:pt idx="300">
                  <c:v>43636</c:v>
                </c:pt>
                <c:pt idx="301">
                  <c:v>43635</c:v>
                </c:pt>
                <c:pt idx="302">
                  <c:v>43634</c:v>
                </c:pt>
                <c:pt idx="303">
                  <c:v>43633</c:v>
                </c:pt>
                <c:pt idx="304">
                  <c:v>43630</c:v>
                </c:pt>
                <c:pt idx="305">
                  <c:v>43629</c:v>
                </c:pt>
                <c:pt idx="306">
                  <c:v>43628</c:v>
                </c:pt>
                <c:pt idx="307">
                  <c:v>43627</c:v>
                </c:pt>
                <c:pt idx="308">
                  <c:v>43626</c:v>
                </c:pt>
                <c:pt idx="309">
                  <c:v>43623</c:v>
                </c:pt>
                <c:pt idx="310">
                  <c:v>43622</c:v>
                </c:pt>
                <c:pt idx="311">
                  <c:v>43621</c:v>
                </c:pt>
                <c:pt idx="312">
                  <c:v>43620</c:v>
                </c:pt>
                <c:pt idx="313">
                  <c:v>43619</c:v>
                </c:pt>
                <c:pt idx="314">
                  <c:v>43616</c:v>
                </c:pt>
                <c:pt idx="315">
                  <c:v>43615</c:v>
                </c:pt>
                <c:pt idx="316">
                  <c:v>43614</c:v>
                </c:pt>
                <c:pt idx="317">
                  <c:v>43613</c:v>
                </c:pt>
                <c:pt idx="318">
                  <c:v>43609</c:v>
                </c:pt>
                <c:pt idx="319">
                  <c:v>43608</c:v>
                </c:pt>
                <c:pt idx="320">
                  <c:v>43607</c:v>
                </c:pt>
                <c:pt idx="321">
                  <c:v>43606</c:v>
                </c:pt>
                <c:pt idx="322">
                  <c:v>43605</c:v>
                </c:pt>
                <c:pt idx="323">
                  <c:v>43602</c:v>
                </c:pt>
                <c:pt idx="324">
                  <c:v>43601</c:v>
                </c:pt>
                <c:pt idx="325">
                  <c:v>43600</c:v>
                </c:pt>
                <c:pt idx="326">
                  <c:v>43599</c:v>
                </c:pt>
                <c:pt idx="327">
                  <c:v>43598</c:v>
                </c:pt>
                <c:pt idx="328">
                  <c:v>43595</c:v>
                </c:pt>
                <c:pt idx="329">
                  <c:v>43594</c:v>
                </c:pt>
                <c:pt idx="330">
                  <c:v>43593</c:v>
                </c:pt>
                <c:pt idx="331">
                  <c:v>43592</c:v>
                </c:pt>
                <c:pt idx="332">
                  <c:v>43591</c:v>
                </c:pt>
                <c:pt idx="333">
                  <c:v>43588</c:v>
                </c:pt>
                <c:pt idx="334">
                  <c:v>43587</c:v>
                </c:pt>
                <c:pt idx="335">
                  <c:v>43586</c:v>
                </c:pt>
                <c:pt idx="336">
                  <c:v>43585</c:v>
                </c:pt>
                <c:pt idx="337">
                  <c:v>43584</c:v>
                </c:pt>
                <c:pt idx="338">
                  <c:v>43581</c:v>
                </c:pt>
                <c:pt idx="339">
                  <c:v>43580</c:v>
                </c:pt>
                <c:pt idx="340">
                  <c:v>43579</c:v>
                </c:pt>
                <c:pt idx="341">
                  <c:v>43578</c:v>
                </c:pt>
                <c:pt idx="342">
                  <c:v>43577</c:v>
                </c:pt>
                <c:pt idx="343">
                  <c:v>43573</c:v>
                </c:pt>
                <c:pt idx="344">
                  <c:v>43572</c:v>
                </c:pt>
                <c:pt idx="345">
                  <c:v>43571</c:v>
                </c:pt>
                <c:pt idx="346">
                  <c:v>43570</c:v>
                </c:pt>
                <c:pt idx="347">
                  <c:v>43567</c:v>
                </c:pt>
                <c:pt idx="348">
                  <c:v>43566</c:v>
                </c:pt>
                <c:pt idx="349">
                  <c:v>43565</c:v>
                </c:pt>
                <c:pt idx="350">
                  <c:v>43564</c:v>
                </c:pt>
                <c:pt idx="351">
                  <c:v>43563</c:v>
                </c:pt>
                <c:pt idx="352">
                  <c:v>43560</c:v>
                </c:pt>
                <c:pt idx="353">
                  <c:v>43559</c:v>
                </c:pt>
                <c:pt idx="354">
                  <c:v>43558</c:v>
                </c:pt>
                <c:pt idx="355">
                  <c:v>43557</c:v>
                </c:pt>
                <c:pt idx="356">
                  <c:v>43556</c:v>
                </c:pt>
                <c:pt idx="357">
                  <c:v>43553</c:v>
                </c:pt>
                <c:pt idx="358">
                  <c:v>43552</c:v>
                </c:pt>
                <c:pt idx="359">
                  <c:v>43551</c:v>
                </c:pt>
                <c:pt idx="360">
                  <c:v>43550</c:v>
                </c:pt>
                <c:pt idx="361">
                  <c:v>43549</c:v>
                </c:pt>
                <c:pt idx="362">
                  <c:v>43546</c:v>
                </c:pt>
                <c:pt idx="363">
                  <c:v>43545</c:v>
                </c:pt>
                <c:pt idx="364">
                  <c:v>43544</c:v>
                </c:pt>
                <c:pt idx="365">
                  <c:v>43543</c:v>
                </c:pt>
                <c:pt idx="366">
                  <c:v>43542</c:v>
                </c:pt>
                <c:pt idx="367">
                  <c:v>43539</c:v>
                </c:pt>
                <c:pt idx="368">
                  <c:v>43538</c:v>
                </c:pt>
                <c:pt idx="369">
                  <c:v>43537</c:v>
                </c:pt>
                <c:pt idx="370">
                  <c:v>43536</c:v>
                </c:pt>
                <c:pt idx="371">
                  <c:v>43535</c:v>
                </c:pt>
                <c:pt idx="372">
                  <c:v>43532</c:v>
                </c:pt>
                <c:pt idx="373">
                  <c:v>43531</c:v>
                </c:pt>
                <c:pt idx="374">
                  <c:v>43530</c:v>
                </c:pt>
                <c:pt idx="375">
                  <c:v>43529</c:v>
                </c:pt>
                <c:pt idx="376">
                  <c:v>43528</c:v>
                </c:pt>
                <c:pt idx="377">
                  <c:v>43525</c:v>
                </c:pt>
                <c:pt idx="378">
                  <c:v>43524</c:v>
                </c:pt>
                <c:pt idx="379">
                  <c:v>43523</c:v>
                </c:pt>
                <c:pt idx="380">
                  <c:v>43522</c:v>
                </c:pt>
                <c:pt idx="381">
                  <c:v>43521</c:v>
                </c:pt>
                <c:pt idx="382">
                  <c:v>43518</c:v>
                </c:pt>
                <c:pt idx="383">
                  <c:v>43517</c:v>
                </c:pt>
                <c:pt idx="384">
                  <c:v>43516</c:v>
                </c:pt>
                <c:pt idx="385">
                  <c:v>43515</c:v>
                </c:pt>
                <c:pt idx="386">
                  <c:v>43511</c:v>
                </c:pt>
                <c:pt idx="387">
                  <c:v>43510</c:v>
                </c:pt>
                <c:pt idx="388">
                  <c:v>43509</c:v>
                </c:pt>
                <c:pt idx="389">
                  <c:v>43508</c:v>
                </c:pt>
                <c:pt idx="390">
                  <c:v>43507</c:v>
                </c:pt>
                <c:pt idx="391">
                  <c:v>43504</c:v>
                </c:pt>
                <c:pt idx="392">
                  <c:v>43503</c:v>
                </c:pt>
                <c:pt idx="393">
                  <c:v>43502</c:v>
                </c:pt>
                <c:pt idx="394">
                  <c:v>43501</c:v>
                </c:pt>
                <c:pt idx="395">
                  <c:v>43500</c:v>
                </c:pt>
                <c:pt idx="396">
                  <c:v>43497</c:v>
                </c:pt>
                <c:pt idx="397">
                  <c:v>43496</c:v>
                </c:pt>
                <c:pt idx="398">
                  <c:v>43495</c:v>
                </c:pt>
                <c:pt idx="399">
                  <c:v>43494</c:v>
                </c:pt>
                <c:pt idx="400">
                  <c:v>43493</c:v>
                </c:pt>
                <c:pt idx="401">
                  <c:v>43490</c:v>
                </c:pt>
                <c:pt idx="402">
                  <c:v>43489</c:v>
                </c:pt>
                <c:pt idx="403">
                  <c:v>43488</c:v>
                </c:pt>
                <c:pt idx="404">
                  <c:v>43487</c:v>
                </c:pt>
                <c:pt idx="405">
                  <c:v>43483</c:v>
                </c:pt>
                <c:pt idx="406">
                  <c:v>43482</c:v>
                </c:pt>
                <c:pt idx="407">
                  <c:v>43481</c:v>
                </c:pt>
                <c:pt idx="408">
                  <c:v>43480</c:v>
                </c:pt>
                <c:pt idx="409">
                  <c:v>43479</c:v>
                </c:pt>
                <c:pt idx="410">
                  <c:v>43476</c:v>
                </c:pt>
                <c:pt idx="411">
                  <c:v>43475</c:v>
                </c:pt>
                <c:pt idx="412">
                  <c:v>43474</c:v>
                </c:pt>
                <c:pt idx="413">
                  <c:v>43473</c:v>
                </c:pt>
                <c:pt idx="414">
                  <c:v>43472</c:v>
                </c:pt>
                <c:pt idx="415">
                  <c:v>43469</c:v>
                </c:pt>
                <c:pt idx="416">
                  <c:v>43468</c:v>
                </c:pt>
                <c:pt idx="417">
                  <c:v>43467</c:v>
                </c:pt>
                <c:pt idx="418">
                  <c:v>43465</c:v>
                </c:pt>
                <c:pt idx="419">
                  <c:v>43462</c:v>
                </c:pt>
                <c:pt idx="420">
                  <c:v>43461</c:v>
                </c:pt>
                <c:pt idx="421">
                  <c:v>43460</c:v>
                </c:pt>
                <c:pt idx="422">
                  <c:v>43458</c:v>
                </c:pt>
                <c:pt idx="423">
                  <c:v>43455</c:v>
                </c:pt>
                <c:pt idx="424">
                  <c:v>43454</c:v>
                </c:pt>
                <c:pt idx="425">
                  <c:v>43453</c:v>
                </c:pt>
                <c:pt idx="426">
                  <c:v>43452</c:v>
                </c:pt>
                <c:pt idx="427">
                  <c:v>43451</c:v>
                </c:pt>
                <c:pt idx="428">
                  <c:v>43448</c:v>
                </c:pt>
                <c:pt idx="429">
                  <c:v>43447</c:v>
                </c:pt>
                <c:pt idx="430">
                  <c:v>43446</c:v>
                </c:pt>
                <c:pt idx="431">
                  <c:v>43445</c:v>
                </c:pt>
                <c:pt idx="432">
                  <c:v>43444</c:v>
                </c:pt>
                <c:pt idx="433">
                  <c:v>43441</c:v>
                </c:pt>
                <c:pt idx="434">
                  <c:v>43440</c:v>
                </c:pt>
                <c:pt idx="435">
                  <c:v>43438</c:v>
                </c:pt>
                <c:pt idx="436">
                  <c:v>43437</c:v>
                </c:pt>
                <c:pt idx="437">
                  <c:v>43434</c:v>
                </c:pt>
                <c:pt idx="438">
                  <c:v>43433</c:v>
                </c:pt>
                <c:pt idx="439">
                  <c:v>43432</c:v>
                </c:pt>
                <c:pt idx="440">
                  <c:v>43431</c:v>
                </c:pt>
                <c:pt idx="441">
                  <c:v>43430</c:v>
                </c:pt>
                <c:pt idx="442">
                  <c:v>43427</c:v>
                </c:pt>
                <c:pt idx="443">
                  <c:v>43425</c:v>
                </c:pt>
                <c:pt idx="444">
                  <c:v>43424</c:v>
                </c:pt>
                <c:pt idx="445">
                  <c:v>43423</c:v>
                </c:pt>
                <c:pt idx="446">
                  <c:v>43420</c:v>
                </c:pt>
                <c:pt idx="447">
                  <c:v>43419</c:v>
                </c:pt>
                <c:pt idx="448">
                  <c:v>43418</c:v>
                </c:pt>
                <c:pt idx="449">
                  <c:v>43417</c:v>
                </c:pt>
                <c:pt idx="450">
                  <c:v>43413</c:v>
                </c:pt>
                <c:pt idx="451">
                  <c:v>43412</c:v>
                </c:pt>
                <c:pt idx="452">
                  <c:v>43411</c:v>
                </c:pt>
                <c:pt idx="453">
                  <c:v>43410</c:v>
                </c:pt>
                <c:pt idx="454">
                  <c:v>43409</c:v>
                </c:pt>
                <c:pt idx="455">
                  <c:v>43406</c:v>
                </c:pt>
                <c:pt idx="456">
                  <c:v>43405</c:v>
                </c:pt>
                <c:pt idx="457">
                  <c:v>43404</c:v>
                </c:pt>
                <c:pt idx="458">
                  <c:v>43403</c:v>
                </c:pt>
                <c:pt idx="459">
                  <c:v>43402</c:v>
                </c:pt>
                <c:pt idx="460">
                  <c:v>43399</c:v>
                </c:pt>
                <c:pt idx="461">
                  <c:v>43398</c:v>
                </c:pt>
                <c:pt idx="462">
                  <c:v>43397</c:v>
                </c:pt>
                <c:pt idx="463">
                  <c:v>43396</c:v>
                </c:pt>
                <c:pt idx="464">
                  <c:v>43395</c:v>
                </c:pt>
                <c:pt idx="465">
                  <c:v>43392</c:v>
                </c:pt>
                <c:pt idx="466">
                  <c:v>43391</c:v>
                </c:pt>
                <c:pt idx="467">
                  <c:v>43390</c:v>
                </c:pt>
                <c:pt idx="468">
                  <c:v>43389</c:v>
                </c:pt>
                <c:pt idx="469">
                  <c:v>43388</c:v>
                </c:pt>
                <c:pt idx="470">
                  <c:v>43385</c:v>
                </c:pt>
                <c:pt idx="471">
                  <c:v>43384</c:v>
                </c:pt>
                <c:pt idx="472">
                  <c:v>43383</c:v>
                </c:pt>
                <c:pt idx="473">
                  <c:v>43382</c:v>
                </c:pt>
                <c:pt idx="474">
                  <c:v>43378</c:v>
                </c:pt>
                <c:pt idx="475">
                  <c:v>43377</c:v>
                </c:pt>
                <c:pt idx="476">
                  <c:v>43376</c:v>
                </c:pt>
                <c:pt idx="477">
                  <c:v>43375</c:v>
                </c:pt>
                <c:pt idx="478">
                  <c:v>43374</c:v>
                </c:pt>
                <c:pt idx="479">
                  <c:v>43371</c:v>
                </c:pt>
                <c:pt idx="480">
                  <c:v>43370</c:v>
                </c:pt>
                <c:pt idx="481">
                  <c:v>43369</c:v>
                </c:pt>
                <c:pt idx="482">
                  <c:v>43368</c:v>
                </c:pt>
                <c:pt idx="483">
                  <c:v>43367</c:v>
                </c:pt>
                <c:pt idx="484">
                  <c:v>43364</c:v>
                </c:pt>
                <c:pt idx="485">
                  <c:v>43363</c:v>
                </c:pt>
                <c:pt idx="486">
                  <c:v>43362</c:v>
                </c:pt>
                <c:pt idx="487">
                  <c:v>43361</c:v>
                </c:pt>
                <c:pt idx="488">
                  <c:v>43360</c:v>
                </c:pt>
                <c:pt idx="489">
                  <c:v>43357</c:v>
                </c:pt>
                <c:pt idx="490">
                  <c:v>43356</c:v>
                </c:pt>
                <c:pt idx="491">
                  <c:v>43355</c:v>
                </c:pt>
                <c:pt idx="492">
                  <c:v>43354</c:v>
                </c:pt>
                <c:pt idx="493">
                  <c:v>43353</c:v>
                </c:pt>
                <c:pt idx="494">
                  <c:v>43350</c:v>
                </c:pt>
                <c:pt idx="495">
                  <c:v>43349</c:v>
                </c:pt>
                <c:pt idx="496">
                  <c:v>43348</c:v>
                </c:pt>
                <c:pt idx="497">
                  <c:v>43347</c:v>
                </c:pt>
                <c:pt idx="498">
                  <c:v>43343</c:v>
                </c:pt>
                <c:pt idx="499">
                  <c:v>43342</c:v>
                </c:pt>
                <c:pt idx="500">
                  <c:v>43341</c:v>
                </c:pt>
                <c:pt idx="501">
                  <c:v>43340</c:v>
                </c:pt>
                <c:pt idx="502">
                  <c:v>43339</c:v>
                </c:pt>
                <c:pt idx="503">
                  <c:v>43336</c:v>
                </c:pt>
                <c:pt idx="504">
                  <c:v>43335</c:v>
                </c:pt>
                <c:pt idx="505">
                  <c:v>43334</c:v>
                </c:pt>
                <c:pt idx="506">
                  <c:v>43333</c:v>
                </c:pt>
                <c:pt idx="507">
                  <c:v>43332</c:v>
                </c:pt>
                <c:pt idx="508">
                  <c:v>43329</c:v>
                </c:pt>
                <c:pt idx="509">
                  <c:v>43328</c:v>
                </c:pt>
                <c:pt idx="510">
                  <c:v>43327</c:v>
                </c:pt>
                <c:pt idx="511">
                  <c:v>43326</c:v>
                </c:pt>
                <c:pt idx="512">
                  <c:v>43325</c:v>
                </c:pt>
                <c:pt idx="513">
                  <c:v>43322</c:v>
                </c:pt>
                <c:pt idx="514">
                  <c:v>43321</c:v>
                </c:pt>
                <c:pt idx="515">
                  <c:v>43320</c:v>
                </c:pt>
                <c:pt idx="516">
                  <c:v>43319</c:v>
                </c:pt>
                <c:pt idx="517">
                  <c:v>43318</c:v>
                </c:pt>
                <c:pt idx="518">
                  <c:v>43315</c:v>
                </c:pt>
                <c:pt idx="519">
                  <c:v>43314</c:v>
                </c:pt>
                <c:pt idx="520">
                  <c:v>43313</c:v>
                </c:pt>
                <c:pt idx="521">
                  <c:v>43312</c:v>
                </c:pt>
                <c:pt idx="522">
                  <c:v>43311</c:v>
                </c:pt>
                <c:pt idx="523">
                  <c:v>43308</c:v>
                </c:pt>
                <c:pt idx="524">
                  <c:v>43307</c:v>
                </c:pt>
                <c:pt idx="525">
                  <c:v>43306</c:v>
                </c:pt>
                <c:pt idx="526">
                  <c:v>43305</c:v>
                </c:pt>
                <c:pt idx="527">
                  <c:v>43304</c:v>
                </c:pt>
                <c:pt idx="528">
                  <c:v>43301</c:v>
                </c:pt>
                <c:pt idx="529">
                  <c:v>43300</c:v>
                </c:pt>
                <c:pt idx="530">
                  <c:v>43299</c:v>
                </c:pt>
                <c:pt idx="531">
                  <c:v>43298</c:v>
                </c:pt>
                <c:pt idx="532">
                  <c:v>43297</c:v>
                </c:pt>
                <c:pt idx="533">
                  <c:v>43294</c:v>
                </c:pt>
                <c:pt idx="534">
                  <c:v>43293</c:v>
                </c:pt>
                <c:pt idx="535">
                  <c:v>43292</c:v>
                </c:pt>
                <c:pt idx="536">
                  <c:v>43291</c:v>
                </c:pt>
                <c:pt idx="537">
                  <c:v>43290</c:v>
                </c:pt>
                <c:pt idx="538">
                  <c:v>43287</c:v>
                </c:pt>
                <c:pt idx="539">
                  <c:v>43286</c:v>
                </c:pt>
                <c:pt idx="540">
                  <c:v>43284</c:v>
                </c:pt>
                <c:pt idx="541">
                  <c:v>43283</c:v>
                </c:pt>
                <c:pt idx="542">
                  <c:v>43280</c:v>
                </c:pt>
                <c:pt idx="543">
                  <c:v>43279</c:v>
                </c:pt>
                <c:pt idx="544">
                  <c:v>43278</c:v>
                </c:pt>
                <c:pt idx="545">
                  <c:v>43277</c:v>
                </c:pt>
                <c:pt idx="546">
                  <c:v>43276</c:v>
                </c:pt>
                <c:pt idx="547">
                  <c:v>43273</c:v>
                </c:pt>
                <c:pt idx="548">
                  <c:v>43272</c:v>
                </c:pt>
                <c:pt idx="549">
                  <c:v>43271</c:v>
                </c:pt>
                <c:pt idx="550">
                  <c:v>43270</c:v>
                </c:pt>
                <c:pt idx="551">
                  <c:v>43269</c:v>
                </c:pt>
                <c:pt idx="552">
                  <c:v>43266</c:v>
                </c:pt>
                <c:pt idx="553">
                  <c:v>43265</c:v>
                </c:pt>
                <c:pt idx="554">
                  <c:v>43264</c:v>
                </c:pt>
                <c:pt idx="555">
                  <c:v>43263</c:v>
                </c:pt>
                <c:pt idx="556">
                  <c:v>43262</c:v>
                </c:pt>
                <c:pt idx="557">
                  <c:v>43259</c:v>
                </c:pt>
                <c:pt idx="558">
                  <c:v>43258</c:v>
                </c:pt>
                <c:pt idx="559">
                  <c:v>43257</c:v>
                </c:pt>
                <c:pt idx="560">
                  <c:v>43256</c:v>
                </c:pt>
                <c:pt idx="561">
                  <c:v>43255</c:v>
                </c:pt>
                <c:pt idx="562">
                  <c:v>43252</c:v>
                </c:pt>
                <c:pt idx="563">
                  <c:v>43251</c:v>
                </c:pt>
                <c:pt idx="564">
                  <c:v>43250</c:v>
                </c:pt>
                <c:pt idx="565">
                  <c:v>43249</c:v>
                </c:pt>
                <c:pt idx="566">
                  <c:v>43245</c:v>
                </c:pt>
                <c:pt idx="567">
                  <c:v>43244</c:v>
                </c:pt>
                <c:pt idx="568">
                  <c:v>43243</c:v>
                </c:pt>
                <c:pt idx="569">
                  <c:v>43242</c:v>
                </c:pt>
                <c:pt idx="570">
                  <c:v>43241</c:v>
                </c:pt>
                <c:pt idx="571">
                  <c:v>43238</c:v>
                </c:pt>
                <c:pt idx="572">
                  <c:v>43237</c:v>
                </c:pt>
                <c:pt idx="573">
                  <c:v>43236</c:v>
                </c:pt>
                <c:pt idx="574">
                  <c:v>43235</c:v>
                </c:pt>
                <c:pt idx="575">
                  <c:v>43234</c:v>
                </c:pt>
                <c:pt idx="576">
                  <c:v>43231</c:v>
                </c:pt>
                <c:pt idx="577">
                  <c:v>43230</c:v>
                </c:pt>
                <c:pt idx="578">
                  <c:v>43229</c:v>
                </c:pt>
                <c:pt idx="579">
                  <c:v>43228</c:v>
                </c:pt>
                <c:pt idx="580">
                  <c:v>43227</c:v>
                </c:pt>
                <c:pt idx="581">
                  <c:v>43224</c:v>
                </c:pt>
                <c:pt idx="582">
                  <c:v>43223</c:v>
                </c:pt>
                <c:pt idx="583">
                  <c:v>43222</c:v>
                </c:pt>
                <c:pt idx="584">
                  <c:v>43221</c:v>
                </c:pt>
                <c:pt idx="585">
                  <c:v>43220</c:v>
                </c:pt>
                <c:pt idx="586">
                  <c:v>43217</c:v>
                </c:pt>
                <c:pt idx="587">
                  <c:v>43216</c:v>
                </c:pt>
                <c:pt idx="588">
                  <c:v>43215</c:v>
                </c:pt>
                <c:pt idx="589">
                  <c:v>43214</c:v>
                </c:pt>
                <c:pt idx="590">
                  <c:v>43213</c:v>
                </c:pt>
                <c:pt idx="591">
                  <c:v>43210</c:v>
                </c:pt>
                <c:pt idx="592">
                  <c:v>43209</c:v>
                </c:pt>
                <c:pt idx="593">
                  <c:v>43208</c:v>
                </c:pt>
                <c:pt idx="594">
                  <c:v>43207</c:v>
                </c:pt>
                <c:pt idx="595">
                  <c:v>43206</c:v>
                </c:pt>
                <c:pt idx="596">
                  <c:v>43203</c:v>
                </c:pt>
                <c:pt idx="597">
                  <c:v>43202</c:v>
                </c:pt>
                <c:pt idx="598">
                  <c:v>43201</c:v>
                </c:pt>
                <c:pt idx="599">
                  <c:v>43200</c:v>
                </c:pt>
                <c:pt idx="600">
                  <c:v>43199</c:v>
                </c:pt>
                <c:pt idx="601">
                  <c:v>43196</c:v>
                </c:pt>
                <c:pt idx="602">
                  <c:v>43195</c:v>
                </c:pt>
                <c:pt idx="603">
                  <c:v>43194</c:v>
                </c:pt>
                <c:pt idx="604">
                  <c:v>43193</c:v>
                </c:pt>
                <c:pt idx="605">
                  <c:v>43192</c:v>
                </c:pt>
                <c:pt idx="606">
                  <c:v>43188</c:v>
                </c:pt>
                <c:pt idx="607">
                  <c:v>43187</c:v>
                </c:pt>
                <c:pt idx="608">
                  <c:v>43186</c:v>
                </c:pt>
                <c:pt idx="609">
                  <c:v>43185</c:v>
                </c:pt>
                <c:pt idx="610">
                  <c:v>43182</c:v>
                </c:pt>
                <c:pt idx="611">
                  <c:v>43181</c:v>
                </c:pt>
                <c:pt idx="612">
                  <c:v>43180</c:v>
                </c:pt>
                <c:pt idx="613">
                  <c:v>43179</c:v>
                </c:pt>
                <c:pt idx="614">
                  <c:v>43178</c:v>
                </c:pt>
                <c:pt idx="615">
                  <c:v>43175</c:v>
                </c:pt>
                <c:pt idx="616">
                  <c:v>43174</c:v>
                </c:pt>
                <c:pt idx="617">
                  <c:v>43173</c:v>
                </c:pt>
                <c:pt idx="618">
                  <c:v>43172</c:v>
                </c:pt>
                <c:pt idx="619">
                  <c:v>43171</c:v>
                </c:pt>
                <c:pt idx="620">
                  <c:v>43168</c:v>
                </c:pt>
                <c:pt idx="621">
                  <c:v>43167</c:v>
                </c:pt>
                <c:pt idx="622">
                  <c:v>43166</c:v>
                </c:pt>
                <c:pt idx="623">
                  <c:v>43165</c:v>
                </c:pt>
                <c:pt idx="624">
                  <c:v>43164</c:v>
                </c:pt>
                <c:pt idx="625">
                  <c:v>43161</c:v>
                </c:pt>
                <c:pt idx="626">
                  <c:v>43160</c:v>
                </c:pt>
                <c:pt idx="627">
                  <c:v>43159</c:v>
                </c:pt>
                <c:pt idx="628">
                  <c:v>43158</c:v>
                </c:pt>
                <c:pt idx="629">
                  <c:v>43157</c:v>
                </c:pt>
                <c:pt idx="630">
                  <c:v>43154</c:v>
                </c:pt>
                <c:pt idx="631">
                  <c:v>43153</c:v>
                </c:pt>
                <c:pt idx="632">
                  <c:v>43152</c:v>
                </c:pt>
                <c:pt idx="633">
                  <c:v>43151</c:v>
                </c:pt>
                <c:pt idx="634">
                  <c:v>43147</c:v>
                </c:pt>
                <c:pt idx="635">
                  <c:v>43146</c:v>
                </c:pt>
                <c:pt idx="636">
                  <c:v>43145</c:v>
                </c:pt>
                <c:pt idx="637">
                  <c:v>43144</c:v>
                </c:pt>
                <c:pt idx="638">
                  <c:v>43143</c:v>
                </c:pt>
                <c:pt idx="639">
                  <c:v>43140</c:v>
                </c:pt>
                <c:pt idx="640">
                  <c:v>43139</c:v>
                </c:pt>
                <c:pt idx="641">
                  <c:v>43138</c:v>
                </c:pt>
                <c:pt idx="642">
                  <c:v>43137</c:v>
                </c:pt>
                <c:pt idx="643">
                  <c:v>43136</c:v>
                </c:pt>
                <c:pt idx="644">
                  <c:v>43133</c:v>
                </c:pt>
                <c:pt idx="645">
                  <c:v>43132</c:v>
                </c:pt>
                <c:pt idx="646">
                  <c:v>43131</c:v>
                </c:pt>
                <c:pt idx="647">
                  <c:v>43130</c:v>
                </c:pt>
                <c:pt idx="648">
                  <c:v>43129</c:v>
                </c:pt>
                <c:pt idx="649">
                  <c:v>43126</c:v>
                </c:pt>
                <c:pt idx="650">
                  <c:v>43125</c:v>
                </c:pt>
                <c:pt idx="651">
                  <c:v>43124</c:v>
                </c:pt>
                <c:pt idx="652">
                  <c:v>43123</c:v>
                </c:pt>
                <c:pt idx="653">
                  <c:v>43122</c:v>
                </c:pt>
                <c:pt idx="654">
                  <c:v>43119</c:v>
                </c:pt>
                <c:pt idx="655">
                  <c:v>43118</c:v>
                </c:pt>
                <c:pt idx="656">
                  <c:v>43117</c:v>
                </c:pt>
                <c:pt idx="657">
                  <c:v>43116</c:v>
                </c:pt>
                <c:pt idx="658">
                  <c:v>43112</c:v>
                </c:pt>
                <c:pt idx="659">
                  <c:v>43111</c:v>
                </c:pt>
                <c:pt idx="660">
                  <c:v>43110</c:v>
                </c:pt>
                <c:pt idx="661">
                  <c:v>43109</c:v>
                </c:pt>
                <c:pt idx="662">
                  <c:v>43108</c:v>
                </c:pt>
                <c:pt idx="663">
                  <c:v>43105</c:v>
                </c:pt>
                <c:pt idx="664">
                  <c:v>43104</c:v>
                </c:pt>
                <c:pt idx="665">
                  <c:v>43103</c:v>
                </c:pt>
                <c:pt idx="666">
                  <c:v>43102</c:v>
                </c:pt>
                <c:pt idx="667">
                  <c:v>43098</c:v>
                </c:pt>
                <c:pt idx="668">
                  <c:v>43097</c:v>
                </c:pt>
                <c:pt idx="669">
                  <c:v>43096</c:v>
                </c:pt>
                <c:pt idx="670">
                  <c:v>43095</c:v>
                </c:pt>
                <c:pt idx="671">
                  <c:v>43091</c:v>
                </c:pt>
                <c:pt idx="672">
                  <c:v>43090</c:v>
                </c:pt>
                <c:pt idx="673">
                  <c:v>43089</c:v>
                </c:pt>
                <c:pt idx="674">
                  <c:v>43088</c:v>
                </c:pt>
                <c:pt idx="675">
                  <c:v>43087</c:v>
                </c:pt>
                <c:pt idx="676">
                  <c:v>43084</c:v>
                </c:pt>
                <c:pt idx="677">
                  <c:v>43083</c:v>
                </c:pt>
                <c:pt idx="678">
                  <c:v>43082</c:v>
                </c:pt>
                <c:pt idx="679">
                  <c:v>43081</c:v>
                </c:pt>
                <c:pt idx="680">
                  <c:v>43080</c:v>
                </c:pt>
                <c:pt idx="681">
                  <c:v>43077</c:v>
                </c:pt>
                <c:pt idx="682">
                  <c:v>43076</c:v>
                </c:pt>
                <c:pt idx="683">
                  <c:v>43075</c:v>
                </c:pt>
                <c:pt idx="684">
                  <c:v>43074</c:v>
                </c:pt>
                <c:pt idx="685">
                  <c:v>43073</c:v>
                </c:pt>
                <c:pt idx="686">
                  <c:v>43070</c:v>
                </c:pt>
                <c:pt idx="687">
                  <c:v>43069</c:v>
                </c:pt>
                <c:pt idx="688">
                  <c:v>43068</c:v>
                </c:pt>
                <c:pt idx="689">
                  <c:v>43067</c:v>
                </c:pt>
                <c:pt idx="690">
                  <c:v>43066</c:v>
                </c:pt>
                <c:pt idx="691">
                  <c:v>43063</c:v>
                </c:pt>
                <c:pt idx="692">
                  <c:v>43061</c:v>
                </c:pt>
                <c:pt idx="693">
                  <c:v>43060</c:v>
                </c:pt>
                <c:pt idx="694">
                  <c:v>43059</c:v>
                </c:pt>
                <c:pt idx="695">
                  <c:v>43056</c:v>
                </c:pt>
                <c:pt idx="696">
                  <c:v>43055</c:v>
                </c:pt>
                <c:pt idx="697">
                  <c:v>43054</c:v>
                </c:pt>
                <c:pt idx="698">
                  <c:v>43053</c:v>
                </c:pt>
                <c:pt idx="699">
                  <c:v>43052</c:v>
                </c:pt>
                <c:pt idx="700">
                  <c:v>43049</c:v>
                </c:pt>
                <c:pt idx="701">
                  <c:v>43048</c:v>
                </c:pt>
                <c:pt idx="702">
                  <c:v>43047</c:v>
                </c:pt>
                <c:pt idx="703">
                  <c:v>43046</c:v>
                </c:pt>
                <c:pt idx="704">
                  <c:v>43045</c:v>
                </c:pt>
                <c:pt idx="705">
                  <c:v>43042</c:v>
                </c:pt>
                <c:pt idx="706">
                  <c:v>43041</c:v>
                </c:pt>
                <c:pt idx="707">
                  <c:v>43040</c:v>
                </c:pt>
                <c:pt idx="708">
                  <c:v>43039</c:v>
                </c:pt>
                <c:pt idx="709">
                  <c:v>43038</c:v>
                </c:pt>
                <c:pt idx="710">
                  <c:v>43035</c:v>
                </c:pt>
                <c:pt idx="711">
                  <c:v>43034</c:v>
                </c:pt>
                <c:pt idx="712">
                  <c:v>43033</c:v>
                </c:pt>
                <c:pt idx="713">
                  <c:v>43032</c:v>
                </c:pt>
                <c:pt idx="714">
                  <c:v>43031</c:v>
                </c:pt>
                <c:pt idx="715">
                  <c:v>43028</c:v>
                </c:pt>
                <c:pt idx="716">
                  <c:v>43027</c:v>
                </c:pt>
                <c:pt idx="717">
                  <c:v>43026</c:v>
                </c:pt>
                <c:pt idx="718">
                  <c:v>43025</c:v>
                </c:pt>
                <c:pt idx="719">
                  <c:v>43024</c:v>
                </c:pt>
                <c:pt idx="720">
                  <c:v>43021</c:v>
                </c:pt>
                <c:pt idx="721">
                  <c:v>43020</c:v>
                </c:pt>
                <c:pt idx="722">
                  <c:v>43019</c:v>
                </c:pt>
                <c:pt idx="723">
                  <c:v>43018</c:v>
                </c:pt>
                <c:pt idx="724">
                  <c:v>43014</c:v>
                </c:pt>
                <c:pt idx="725">
                  <c:v>43013</c:v>
                </c:pt>
                <c:pt idx="726">
                  <c:v>43012</c:v>
                </c:pt>
                <c:pt idx="727">
                  <c:v>43011</c:v>
                </c:pt>
                <c:pt idx="728">
                  <c:v>43010</c:v>
                </c:pt>
                <c:pt idx="729">
                  <c:v>43007</c:v>
                </c:pt>
                <c:pt idx="730">
                  <c:v>43006</c:v>
                </c:pt>
                <c:pt idx="731">
                  <c:v>43005</c:v>
                </c:pt>
                <c:pt idx="732">
                  <c:v>43004</c:v>
                </c:pt>
                <c:pt idx="733">
                  <c:v>43003</c:v>
                </c:pt>
                <c:pt idx="734">
                  <c:v>43000</c:v>
                </c:pt>
                <c:pt idx="735">
                  <c:v>42999</c:v>
                </c:pt>
                <c:pt idx="736">
                  <c:v>42998</c:v>
                </c:pt>
                <c:pt idx="737">
                  <c:v>42997</c:v>
                </c:pt>
                <c:pt idx="738">
                  <c:v>42996</c:v>
                </c:pt>
                <c:pt idx="739">
                  <c:v>42993</c:v>
                </c:pt>
                <c:pt idx="740">
                  <c:v>42992</c:v>
                </c:pt>
                <c:pt idx="741">
                  <c:v>42991</c:v>
                </c:pt>
                <c:pt idx="742">
                  <c:v>42990</c:v>
                </c:pt>
                <c:pt idx="743">
                  <c:v>42989</c:v>
                </c:pt>
                <c:pt idx="744">
                  <c:v>42986</c:v>
                </c:pt>
                <c:pt idx="745">
                  <c:v>42985</c:v>
                </c:pt>
                <c:pt idx="746">
                  <c:v>42984</c:v>
                </c:pt>
                <c:pt idx="747">
                  <c:v>42983</c:v>
                </c:pt>
                <c:pt idx="748">
                  <c:v>42979</c:v>
                </c:pt>
                <c:pt idx="749">
                  <c:v>42978</c:v>
                </c:pt>
                <c:pt idx="750">
                  <c:v>42977</c:v>
                </c:pt>
                <c:pt idx="751">
                  <c:v>42976</c:v>
                </c:pt>
                <c:pt idx="752">
                  <c:v>42975</c:v>
                </c:pt>
                <c:pt idx="753">
                  <c:v>42972</c:v>
                </c:pt>
                <c:pt idx="754">
                  <c:v>42971</c:v>
                </c:pt>
                <c:pt idx="755">
                  <c:v>42970</c:v>
                </c:pt>
                <c:pt idx="756">
                  <c:v>42969</c:v>
                </c:pt>
                <c:pt idx="757">
                  <c:v>42968</c:v>
                </c:pt>
                <c:pt idx="758">
                  <c:v>42965</c:v>
                </c:pt>
                <c:pt idx="759">
                  <c:v>42964</c:v>
                </c:pt>
                <c:pt idx="760">
                  <c:v>42963</c:v>
                </c:pt>
                <c:pt idx="761">
                  <c:v>42962</c:v>
                </c:pt>
                <c:pt idx="762">
                  <c:v>42961</c:v>
                </c:pt>
                <c:pt idx="763">
                  <c:v>42958</c:v>
                </c:pt>
                <c:pt idx="764">
                  <c:v>42957</c:v>
                </c:pt>
                <c:pt idx="765">
                  <c:v>42956</c:v>
                </c:pt>
                <c:pt idx="766">
                  <c:v>42955</c:v>
                </c:pt>
                <c:pt idx="767">
                  <c:v>42954</c:v>
                </c:pt>
                <c:pt idx="768">
                  <c:v>42951</c:v>
                </c:pt>
                <c:pt idx="769">
                  <c:v>42950</c:v>
                </c:pt>
                <c:pt idx="770">
                  <c:v>42949</c:v>
                </c:pt>
                <c:pt idx="771">
                  <c:v>42948</c:v>
                </c:pt>
                <c:pt idx="772">
                  <c:v>42947</c:v>
                </c:pt>
                <c:pt idx="773">
                  <c:v>42944</c:v>
                </c:pt>
                <c:pt idx="774">
                  <c:v>42943</c:v>
                </c:pt>
                <c:pt idx="775">
                  <c:v>42942</c:v>
                </c:pt>
                <c:pt idx="776">
                  <c:v>42941</c:v>
                </c:pt>
                <c:pt idx="777">
                  <c:v>42940</c:v>
                </c:pt>
                <c:pt idx="778">
                  <c:v>42937</c:v>
                </c:pt>
                <c:pt idx="779">
                  <c:v>42936</c:v>
                </c:pt>
                <c:pt idx="780">
                  <c:v>42935</c:v>
                </c:pt>
                <c:pt idx="781">
                  <c:v>42934</c:v>
                </c:pt>
                <c:pt idx="782">
                  <c:v>42933</c:v>
                </c:pt>
                <c:pt idx="783">
                  <c:v>42930</c:v>
                </c:pt>
                <c:pt idx="784">
                  <c:v>42929</c:v>
                </c:pt>
                <c:pt idx="785">
                  <c:v>42928</c:v>
                </c:pt>
                <c:pt idx="786">
                  <c:v>42927</c:v>
                </c:pt>
                <c:pt idx="787">
                  <c:v>42926</c:v>
                </c:pt>
                <c:pt idx="788">
                  <c:v>42923</c:v>
                </c:pt>
                <c:pt idx="789">
                  <c:v>42922</c:v>
                </c:pt>
                <c:pt idx="790">
                  <c:v>42921</c:v>
                </c:pt>
                <c:pt idx="791">
                  <c:v>42919</c:v>
                </c:pt>
                <c:pt idx="792">
                  <c:v>42916</c:v>
                </c:pt>
                <c:pt idx="793">
                  <c:v>42915</c:v>
                </c:pt>
                <c:pt idx="794">
                  <c:v>42914</c:v>
                </c:pt>
                <c:pt idx="795">
                  <c:v>42913</c:v>
                </c:pt>
                <c:pt idx="796">
                  <c:v>42912</c:v>
                </c:pt>
                <c:pt idx="797">
                  <c:v>42909</c:v>
                </c:pt>
                <c:pt idx="798">
                  <c:v>42908</c:v>
                </c:pt>
                <c:pt idx="799">
                  <c:v>42907</c:v>
                </c:pt>
                <c:pt idx="800">
                  <c:v>42906</c:v>
                </c:pt>
                <c:pt idx="801">
                  <c:v>42905</c:v>
                </c:pt>
                <c:pt idx="802">
                  <c:v>42902</c:v>
                </c:pt>
                <c:pt idx="803">
                  <c:v>42901</c:v>
                </c:pt>
                <c:pt idx="804">
                  <c:v>42900</c:v>
                </c:pt>
                <c:pt idx="805">
                  <c:v>42899</c:v>
                </c:pt>
                <c:pt idx="806">
                  <c:v>42898</c:v>
                </c:pt>
                <c:pt idx="807">
                  <c:v>42895</c:v>
                </c:pt>
                <c:pt idx="808">
                  <c:v>42894</c:v>
                </c:pt>
                <c:pt idx="809">
                  <c:v>42893</c:v>
                </c:pt>
                <c:pt idx="810">
                  <c:v>42892</c:v>
                </c:pt>
                <c:pt idx="811">
                  <c:v>42891</c:v>
                </c:pt>
                <c:pt idx="812">
                  <c:v>42888</c:v>
                </c:pt>
                <c:pt idx="813">
                  <c:v>42887</c:v>
                </c:pt>
                <c:pt idx="814">
                  <c:v>42886</c:v>
                </c:pt>
                <c:pt idx="815">
                  <c:v>42885</c:v>
                </c:pt>
                <c:pt idx="816">
                  <c:v>42881</c:v>
                </c:pt>
                <c:pt idx="817">
                  <c:v>42880</c:v>
                </c:pt>
                <c:pt idx="818">
                  <c:v>42879</c:v>
                </c:pt>
                <c:pt idx="819">
                  <c:v>42878</c:v>
                </c:pt>
                <c:pt idx="820">
                  <c:v>42877</c:v>
                </c:pt>
                <c:pt idx="821">
                  <c:v>42874</c:v>
                </c:pt>
                <c:pt idx="822">
                  <c:v>42873</c:v>
                </c:pt>
                <c:pt idx="823">
                  <c:v>42872</c:v>
                </c:pt>
                <c:pt idx="824">
                  <c:v>42871</c:v>
                </c:pt>
                <c:pt idx="825">
                  <c:v>42870</c:v>
                </c:pt>
                <c:pt idx="826">
                  <c:v>42867</c:v>
                </c:pt>
                <c:pt idx="827">
                  <c:v>42866</c:v>
                </c:pt>
                <c:pt idx="828">
                  <c:v>42865</c:v>
                </c:pt>
                <c:pt idx="829">
                  <c:v>42864</c:v>
                </c:pt>
                <c:pt idx="830">
                  <c:v>42863</c:v>
                </c:pt>
                <c:pt idx="831">
                  <c:v>42860</c:v>
                </c:pt>
                <c:pt idx="832">
                  <c:v>42859</c:v>
                </c:pt>
                <c:pt idx="833">
                  <c:v>42858</c:v>
                </c:pt>
                <c:pt idx="834">
                  <c:v>42857</c:v>
                </c:pt>
                <c:pt idx="835">
                  <c:v>42856</c:v>
                </c:pt>
                <c:pt idx="836">
                  <c:v>42853</c:v>
                </c:pt>
                <c:pt idx="837">
                  <c:v>42852</c:v>
                </c:pt>
                <c:pt idx="838">
                  <c:v>42851</c:v>
                </c:pt>
                <c:pt idx="839">
                  <c:v>42850</c:v>
                </c:pt>
                <c:pt idx="840">
                  <c:v>42849</c:v>
                </c:pt>
                <c:pt idx="841">
                  <c:v>42846</c:v>
                </c:pt>
                <c:pt idx="842">
                  <c:v>42845</c:v>
                </c:pt>
                <c:pt idx="843">
                  <c:v>42844</c:v>
                </c:pt>
                <c:pt idx="844">
                  <c:v>42843</c:v>
                </c:pt>
                <c:pt idx="845">
                  <c:v>42842</c:v>
                </c:pt>
                <c:pt idx="846">
                  <c:v>42838</c:v>
                </c:pt>
                <c:pt idx="847">
                  <c:v>42837</c:v>
                </c:pt>
                <c:pt idx="848">
                  <c:v>42836</c:v>
                </c:pt>
                <c:pt idx="849">
                  <c:v>42835</c:v>
                </c:pt>
                <c:pt idx="850">
                  <c:v>42832</c:v>
                </c:pt>
                <c:pt idx="851">
                  <c:v>42831</c:v>
                </c:pt>
                <c:pt idx="852">
                  <c:v>42830</c:v>
                </c:pt>
                <c:pt idx="853">
                  <c:v>42829</c:v>
                </c:pt>
                <c:pt idx="854">
                  <c:v>42828</c:v>
                </c:pt>
                <c:pt idx="855">
                  <c:v>42825</c:v>
                </c:pt>
                <c:pt idx="856">
                  <c:v>42824</c:v>
                </c:pt>
                <c:pt idx="857">
                  <c:v>42823</c:v>
                </c:pt>
                <c:pt idx="858">
                  <c:v>42822</c:v>
                </c:pt>
                <c:pt idx="859">
                  <c:v>42821</c:v>
                </c:pt>
                <c:pt idx="860">
                  <c:v>42818</c:v>
                </c:pt>
                <c:pt idx="861">
                  <c:v>42817</c:v>
                </c:pt>
                <c:pt idx="862">
                  <c:v>42816</c:v>
                </c:pt>
                <c:pt idx="863">
                  <c:v>42815</c:v>
                </c:pt>
                <c:pt idx="864">
                  <c:v>42814</c:v>
                </c:pt>
                <c:pt idx="865">
                  <c:v>42811</c:v>
                </c:pt>
                <c:pt idx="866">
                  <c:v>42810</c:v>
                </c:pt>
                <c:pt idx="867">
                  <c:v>42809</c:v>
                </c:pt>
                <c:pt idx="868">
                  <c:v>42808</c:v>
                </c:pt>
                <c:pt idx="869">
                  <c:v>42807</c:v>
                </c:pt>
                <c:pt idx="870">
                  <c:v>42804</c:v>
                </c:pt>
                <c:pt idx="871">
                  <c:v>42803</c:v>
                </c:pt>
                <c:pt idx="872">
                  <c:v>42802</c:v>
                </c:pt>
                <c:pt idx="873">
                  <c:v>42801</c:v>
                </c:pt>
                <c:pt idx="874">
                  <c:v>42800</c:v>
                </c:pt>
                <c:pt idx="875">
                  <c:v>42797</c:v>
                </c:pt>
                <c:pt idx="876">
                  <c:v>42796</c:v>
                </c:pt>
                <c:pt idx="877">
                  <c:v>42795</c:v>
                </c:pt>
                <c:pt idx="878">
                  <c:v>42794</c:v>
                </c:pt>
                <c:pt idx="879">
                  <c:v>42793</c:v>
                </c:pt>
                <c:pt idx="880">
                  <c:v>42790</c:v>
                </c:pt>
                <c:pt idx="881">
                  <c:v>42789</c:v>
                </c:pt>
                <c:pt idx="882">
                  <c:v>42788</c:v>
                </c:pt>
                <c:pt idx="883">
                  <c:v>42787</c:v>
                </c:pt>
                <c:pt idx="884">
                  <c:v>42783</c:v>
                </c:pt>
                <c:pt idx="885">
                  <c:v>42782</c:v>
                </c:pt>
                <c:pt idx="886">
                  <c:v>42781</c:v>
                </c:pt>
                <c:pt idx="887">
                  <c:v>42780</c:v>
                </c:pt>
                <c:pt idx="888">
                  <c:v>42779</c:v>
                </c:pt>
                <c:pt idx="889">
                  <c:v>42776</c:v>
                </c:pt>
                <c:pt idx="890">
                  <c:v>42775</c:v>
                </c:pt>
                <c:pt idx="891">
                  <c:v>42774</c:v>
                </c:pt>
                <c:pt idx="892">
                  <c:v>42773</c:v>
                </c:pt>
                <c:pt idx="893">
                  <c:v>42772</c:v>
                </c:pt>
                <c:pt idx="894">
                  <c:v>42769</c:v>
                </c:pt>
                <c:pt idx="895">
                  <c:v>42768</c:v>
                </c:pt>
                <c:pt idx="896">
                  <c:v>42767</c:v>
                </c:pt>
                <c:pt idx="897">
                  <c:v>42766</c:v>
                </c:pt>
                <c:pt idx="898">
                  <c:v>42765</c:v>
                </c:pt>
                <c:pt idx="899">
                  <c:v>42762</c:v>
                </c:pt>
                <c:pt idx="900">
                  <c:v>42761</c:v>
                </c:pt>
                <c:pt idx="901">
                  <c:v>42760</c:v>
                </c:pt>
                <c:pt idx="902">
                  <c:v>42759</c:v>
                </c:pt>
                <c:pt idx="903">
                  <c:v>42758</c:v>
                </c:pt>
                <c:pt idx="904">
                  <c:v>42755</c:v>
                </c:pt>
                <c:pt idx="905">
                  <c:v>42754</c:v>
                </c:pt>
                <c:pt idx="906">
                  <c:v>42753</c:v>
                </c:pt>
                <c:pt idx="907">
                  <c:v>42752</c:v>
                </c:pt>
                <c:pt idx="908">
                  <c:v>42748</c:v>
                </c:pt>
                <c:pt idx="909">
                  <c:v>42747</c:v>
                </c:pt>
                <c:pt idx="910">
                  <c:v>42746</c:v>
                </c:pt>
                <c:pt idx="911">
                  <c:v>42745</c:v>
                </c:pt>
                <c:pt idx="912">
                  <c:v>42744</c:v>
                </c:pt>
                <c:pt idx="913">
                  <c:v>42741</c:v>
                </c:pt>
                <c:pt idx="914">
                  <c:v>42740</c:v>
                </c:pt>
                <c:pt idx="915">
                  <c:v>42739</c:v>
                </c:pt>
                <c:pt idx="916">
                  <c:v>42738</c:v>
                </c:pt>
                <c:pt idx="917">
                  <c:v>42734</c:v>
                </c:pt>
                <c:pt idx="918">
                  <c:v>42733</c:v>
                </c:pt>
                <c:pt idx="919">
                  <c:v>42732</c:v>
                </c:pt>
                <c:pt idx="920">
                  <c:v>42731</c:v>
                </c:pt>
                <c:pt idx="921">
                  <c:v>42727</c:v>
                </c:pt>
                <c:pt idx="922">
                  <c:v>42726</c:v>
                </c:pt>
                <c:pt idx="923">
                  <c:v>42725</c:v>
                </c:pt>
                <c:pt idx="924">
                  <c:v>42724</c:v>
                </c:pt>
                <c:pt idx="925">
                  <c:v>42723</c:v>
                </c:pt>
                <c:pt idx="926">
                  <c:v>42720</c:v>
                </c:pt>
                <c:pt idx="927">
                  <c:v>42719</c:v>
                </c:pt>
                <c:pt idx="928">
                  <c:v>42718</c:v>
                </c:pt>
                <c:pt idx="929">
                  <c:v>42717</c:v>
                </c:pt>
                <c:pt idx="930">
                  <c:v>42716</c:v>
                </c:pt>
                <c:pt idx="931">
                  <c:v>42713</c:v>
                </c:pt>
                <c:pt idx="932">
                  <c:v>42712</c:v>
                </c:pt>
                <c:pt idx="933">
                  <c:v>42711</c:v>
                </c:pt>
                <c:pt idx="934">
                  <c:v>42710</c:v>
                </c:pt>
                <c:pt idx="935">
                  <c:v>42709</c:v>
                </c:pt>
                <c:pt idx="936">
                  <c:v>42706</c:v>
                </c:pt>
                <c:pt idx="937">
                  <c:v>42705</c:v>
                </c:pt>
                <c:pt idx="938">
                  <c:v>42704</c:v>
                </c:pt>
                <c:pt idx="939">
                  <c:v>42703</c:v>
                </c:pt>
                <c:pt idx="940">
                  <c:v>42702</c:v>
                </c:pt>
                <c:pt idx="941">
                  <c:v>42699</c:v>
                </c:pt>
                <c:pt idx="942">
                  <c:v>42697</c:v>
                </c:pt>
                <c:pt idx="943">
                  <c:v>42696</c:v>
                </c:pt>
                <c:pt idx="944">
                  <c:v>42695</c:v>
                </c:pt>
                <c:pt idx="945">
                  <c:v>42692</c:v>
                </c:pt>
                <c:pt idx="946">
                  <c:v>42691</c:v>
                </c:pt>
                <c:pt idx="947">
                  <c:v>42690</c:v>
                </c:pt>
                <c:pt idx="948">
                  <c:v>42689</c:v>
                </c:pt>
                <c:pt idx="949">
                  <c:v>42688</c:v>
                </c:pt>
                <c:pt idx="950">
                  <c:v>42684</c:v>
                </c:pt>
                <c:pt idx="951">
                  <c:v>42683</c:v>
                </c:pt>
                <c:pt idx="952">
                  <c:v>42682</c:v>
                </c:pt>
                <c:pt idx="953">
                  <c:v>42681</c:v>
                </c:pt>
                <c:pt idx="954">
                  <c:v>42678</c:v>
                </c:pt>
                <c:pt idx="955">
                  <c:v>42677</c:v>
                </c:pt>
                <c:pt idx="956">
                  <c:v>42676</c:v>
                </c:pt>
                <c:pt idx="957">
                  <c:v>42675</c:v>
                </c:pt>
                <c:pt idx="958">
                  <c:v>42674</c:v>
                </c:pt>
                <c:pt idx="959">
                  <c:v>42671</c:v>
                </c:pt>
                <c:pt idx="960">
                  <c:v>42670</c:v>
                </c:pt>
                <c:pt idx="961">
                  <c:v>42669</c:v>
                </c:pt>
                <c:pt idx="962">
                  <c:v>42668</c:v>
                </c:pt>
                <c:pt idx="963">
                  <c:v>42667</c:v>
                </c:pt>
                <c:pt idx="964">
                  <c:v>42664</c:v>
                </c:pt>
                <c:pt idx="965">
                  <c:v>42663</c:v>
                </c:pt>
                <c:pt idx="966">
                  <c:v>42662</c:v>
                </c:pt>
                <c:pt idx="967">
                  <c:v>42661</c:v>
                </c:pt>
                <c:pt idx="968">
                  <c:v>42660</c:v>
                </c:pt>
                <c:pt idx="969">
                  <c:v>42657</c:v>
                </c:pt>
                <c:pt idx="970">
                  <c:v>42656</c:v>
                </c:pt>
                <c:pt idx="971">
                  <c:v>42655</c:v>
                </c:pt>
                <c:pt idx="972">
                  <c:v>42654</c:v>
                </c:pt>
                <c:pt idx="973">
                  <c:v>42650</c:v>
                </c:pt>
                <c:pt idx="974">
                  <c:v>42649</c:v>
                </c:pt>
                <c:pt idx="975">
                  <c:v>42648</c:v>
                </c:pt>
                <c:pt idx="976">
                  <c:v>42647</c:v>
                </c:pt>
                <c:pt idx="977">
                  <c:v>42646</c:v>
                </c:pt>
                <c:pt idx="978">
                  <c:v>42643</c:v>
                </c:pt>
                <c:pt idx="979">
                  <c:v>42642</c:v>
                </c:pt>
                <c:pt idx="980">
                  <c:v>42641</c:v>
                </c:pt>
                <c:pt idx="981">
                  <c:v>42640</c:v>
                </c:pt>
                <c:pt idx="982">
                  <c:v>42639</c:v>
                </c:pt>
                <c:pt idx="983">
                  <c:v>42636</c:v>
                </c:pt>
                <c:pt idx="984">
                  <c:v>42635</c:v>
                </c:pt>
                <c:pt idx="985">
                  <c:v>42634</c:v>
                </c:pt>
                <c:pt idx="986">
                  <c:v>42633</c:v>
                </c:pt>
                <c:pt idx="987">
                  <c:v>42632</c:v>
                </c:pt>
                <c:pt idx="988">
                  <c:v>42629</c:v>
                </c:pt>
                <c:pt idx="989">
                  <c:v>42628</c:v>
                </c:pt>
                <c:pt idx="990">
                  <c:v>42627</c:v>
                </c:pt>
                <c:pt idx="991">
                  <c:v>42626</c:v>
                </c:pt>
                <c:pt idx="992">
                  <c:v>42625</c:v>
                </c:pt>
                <c:pt idx="993">
                  <c:v>42622</c:v>
                </c:pt>
                <c:pt idx="994">
                  <c:v>42621</c:v>
                </c:pt>
                <c:pt idx="995">
                  <c:v>42620</c:v>
                </c:pt>
                <c:pt idx="996">
                  <c:v>42619</c:v>
                </c:pt>
                <c:pt idx="997">
                  <c:v>42615</c:v>
                </c:pt>
                <c:pt idx="998">
                  <c:v>42614</c:v>
                </c:pt>
                <c:pt idx="999">
                  <c:v>42613</c:v>
                </c:pt>
                <c:pt idx="1000">
                  <c:v>42612</c:v>
                </c:pt>
                <c:pt idx="1001">
                  <c:v>42611</c:v>
                </c:pt>
                <c:pt idx="1002">
                  <c:v>42608</c:v>
                </c:pt>
                <c:pt idx="1003">
                  <c:v>42607</c:v>
                </c:pt>
                <c:pt idx="1004">
                  <c:v>42606</c:v>
                </c:pt>
                <c:pt idx="1005">
                  <c:v>42605</c:v>
                </c:pt>
                <c:pt idx="1006">
                  <c:v>42604</c:v>
                </c:pt>
                <c:pt idx="1007">
                  <c:v>42601</c:v>
                </c:pt>
                <c:pt idx="1008">
                  <c:v>42600</c:v>
                </c:pt>
                <c:pt idx="1009">
                  <c:v>42599</c:v>
                </c:pt>
                <c:pt idx="1010">
                  <c:v>42598</c:v>
                </c:pt>
                <c:pt idx="1011">
                  <c:v>42597</c:v>
                </c:pt>
                <c:pt idx="1012">
                  <c:v>42594</c:v>
                </c:pt>
                <c:pt idx="1013">
                  <c:v>42593</c:v>
                </c:pt>
                <c:pt idx="1014">
                  <c:v>42592</c:v>
                </c:pt>
                <c:pt idx="1015">
                  <c:v>42591</c:v>
                </c:pt>
                <c:pt idx="1016">
                  <c:v>42590</c:v>
                </c:pt>
                <c:pt idx="1017">
                  <c:v>42587</c:v>
                </c:pt>
                <c:pt idx="1018">
                  <c:v>42586</c:v>
                </c:pt>
                <c:pt idx="1019">
                  <c:v>42585</c:v>
                </c:pt>
                <c:pt idx="1020">
                  <c:v>42584</c:v>
                </c:pt>
                <c:pt idx="1021">
                  <c:v>42583</c:v>
                </c:pt>
                <c:pt idx="1022">
                  <c:v>42580</c:v>
                </c:pt>
                <c:pt idx="1023">
                  <c:v>42579</c:v>
                </c:pt>
                <c:pt idx="1024">
                  <c:v>42578</c:v>
                </c:pt>
                <c:pt idx="1025">
                  <c:v>42577</c:v>
                </c:pt>
                <c:pt idx="1026">
                  <c:v>42576</c:v>
                </c:pt>
                <c:pt idx="1027">
                  <c:v>42573</c:v>
                </c:pt>
                <c:pt idx="1028">
                  <c:v>42572</c:v>
                </c:pt>
                <c:pt idx="1029">
                  <c:v>42571</c:v>
                </c:pt>
                <c:pt idx="1030">
                  <c:v>42570</c:v>
                </c:pt>
                <c:pt idx="1031">
                  <c:v>42569</c:v>
                </c:pt>
                <c:pt idx="1032">
                  <c:v>42566</c:v>
                </c:pt>
                <c:pt idx="1033">
                  <c:v>42565</c:v>
                </c:pt>
                <c:pt idx="1034">
                  <c:v>42564</c:v>
                </c:pt>
                <c:pt idx="1035">
                  <c:v>42563</c:v>
                </c:pt>
                <c:pt idx="1036">
                  <c:v>42562</c:v>
                </c:pt>
                <c:pt idx="1037">
                  <c:v>42559</c:v>
                </c:pt>
                <c:pt idx="1038">
                  <c:v>42558</c:v>
                </c:pt>
                <c:pt idx="1039">
                  <c:v>42557</c:v>
                </c:pt>
                <c:pt idx="1040">
                  <c:v>42556</c:v>
                </c:pt>
                <c:pt idx="1041">
                  <c:v>42552</c:v>
                </c:pt>
                <c:pt idx="1042">
                  <c:v>42551</c:v>
                </c:pt>
                <c:pt idx="1043">
                  <c:v>42550</c:v>
                </c:pt>
                <c:pt idx="1044">
                  <c:v>42549</c:v>
                </c:pt>
                <c:pt idx="1045">
                  <c:v>42548</c:v>
                </c:pt>
                <c:pt idx="1046">
                  <c:v>42545</c:v>
                </c:pt>
                <c:pt idx="1047">
                  <c:v>42544</c:v>
                </c:pt>
                <c:pt idx="1048">
                  <c:v>42543</c:v>
                </c:pt>
                <c:pt idx="1049">
                  <c:v>42542</c:v>
                </c:pt>
                <c:pt idx="1050">
                  <c:v>42541</c:v>
                </c:pt>
                <c:pt idx="1051">
                  <c:v>42538</c:v>
                </c:pt>
                <c:pt idx="1052">
                  <c:v>42537</c:v>
                </c:pt>
                <c:pt idx="1053">
                  <c:v>42536</c:v>
                </c:pt>
                <c:pt idx="1054">
                  <c:v>42535</c:v>
                </c:pt>
                <c:pt idx="1055">
                  <c:v>42534</c:v>
                </c:pt>
                <c:pt idx="1056">
                  <c:v>42531</c:v>
                </c:pt>
                <c:pt idx="1057">
                  <c:v>42530</c:v>
                </c:pt>
                <c:pt idx="1058">
                  <c:v>42529</c:v>
                </c:pt>
                <c:pt idx="1059">
                  <c:v>42528</c:v>
                </c:pt>
                <c:pt idx="1060">
                  <c:v>42527</c:v>
                </c:pt>
                <c:pt idx="1061">
                  <c:v>42524</c:v>
                </c:pt>
                <c:pt idx="1062">
                  <c:v>42523</c:v>
                </c:pt>
                <c:pt idx="1063">
                  <c:v>42522</c:v>
                </c:pt>
                <c:pt idx="1064">
                  <c:v>42521</c:v>
                </c:pt>
                <c:pt idx="1065">
                  <c:v>42517</c:v>
                </c:pt>
                <c:pt idx="1066">
                  <c:v>42516</c:v>
                </c:pt>
                <c:pt idx="1067">
                  <c:v>42515</c:v>
                </c:pt>
                <c:pt idx="1068">
                  <c:v>42514</c:v>
                </c:pt>
                <c:pt idx="1069">
                  <c:v>42513</c:v>
                </c:pt>
                <c:pt idx="1070">
                  <c:v>42510</c:v>
                </c:pt>
                <c:pt idx="1071">
                  <c:v>42509</c:v>
                </c:pt>
                <c:pt idx="1072">
                  <c:v>42508</c:v>
                </c:pt>
                <c:pt idx="1073">
                  <c:v>42507</c:v>
                </c:pt>
                <c:pt idx="1074">
                  <c:v>42506</c:v>
                </c:pt>
                <c:pt idx="1075">
                  <c:v>42503</c:v>
                </c:pt>
                <c:pt idx="1076">
                  <c:v>42502</c:v>
                </c:pt>
                <c:pt idx="1077">
                  <c:v>42501</c:v>
                </c:pt>
                <c:pt idx="1078">
                  <c:v>42500</c:v>
                </c:pt>
                <c:pt idx="1079">
                  <c:v>42499</c:v>
                </c:pt>
                <c:pt idx="1080">
                  <c:v>42496</c:v>
                </c:pt>
                <c:pt idx="1081">
                  <c:v>42495</c:v>
                </c:pt>
                <c:pt idx="1082">
                  <c:v>42494</c:v>
                </c:pt>
                <c:pt idx="1083">
                  <c:v>42493</c:v>
                </c:pt>
                <c:pt idx="1084">
                  <c:v>42492</c:v>
                </c:pt>
                <c:pt idx="1085">
                  <c:v>42489</c:v>
                </c:pt>
                <c:pt idx="1086">
                  <c:v>42488</c:v>
                </c:pt>
                <c:pt idx="1087">
                  <c:v>42487</c:v>
                </c:pt>
                <c:pt idx="1088">
                  <c:v>42486</c:v>
                </c:pt>
                <c:pt idx="1089">
                  <c:v>42485</c:v>
                </c:pt>
                <c:pt idx="1090">
                  <c:v>42482</c:v>
                </c:pt>
                <c:pt idx="1091">
                  <c:v>42481</c:v>
                </c:pt>
                <c:pt idx="1092">
                  <c:v>42480</c:v>
                </c:pt>
                <c:pt idx="1093">
                  <c:v>42479</c:v>
                </c:pt>
                <c:pt idx="1094">
                  <c:v>42478</c:v>
                </c:pt>
                <c:pt idx="1095">
                  <c:v>42475</c:v>
                </c:pt>
                <c:pt idx="1096">
                  <c:v>42474</c:v>
                </c:pt>
                <c:pt idx="1097">
                  <c:v>42473</c:v>
                </c:pt>
                <c:pt idx="1098">
                  <c:v>42472</c:v>
                </c:pt>
                <c:pt idx="1099">
                  <c:v>42471</c:v>
                </c:pt>
                <c:pt idx="1100">
                  <c:v>42468</c:v>
                </c:pt>
                <c:pt idx="1101">
                  <c:v>42467</c:v>
                </c:pt>
                <c:pt idx="1102">
                  <c:v>42466</c:v>
                </c:pt>
                <c:pt idx="1103">
                  <c:v>42465</c:v>
                </c:pt>
                <c:pt idx="1104">
                  <c:v>42464</c:v>
                </c:pt>
                <c:pt idx="1105">
                  <c:v>42461</c:v>
                </c:pt>
                <c:pt idx="1106">
                  <c:v>42460</c:v>
                </c:pt>
                <c:pt idx="1107">
                  <c:v>42459</c:v>
                </c:pt>
                <c:pt idx="1108">
                  <c:v>42458</c:v>
                </c:pt>
                <c:pt idx="1109">
                  <c:v>42457</c:v>
                </c:pt>
                <c:pt idx="1110">
                  <c:v>42453</c:v>
                </c:pt>
                <c:pt idx="1111">
                  <c:v>42452</c:v>
                </c:pt>
                <c:pt idx="1112">
                  <c:v>42451</c:v>
                </c:pt>
                <c:pt idx="1113">
                  <c:v>42450</c:v>
                </c:pt>
                <c:pt idx="1114">
                  <c:v>42447</c:v>
                </c:pt>
                <c:pt idx="1115">
                  <c:v>42446</c:v>
                </c:pt>
                <c:pt idx="1116">
                  <c:v>42445</c:v>
                </c:pt>
                <c:pt idx="1117">
                  <c:v>42444</c:v>
                </c:pt>
                <c:pt idx="1118">
                  <c:v>42443</c:v>
                </c:pt>
                <c:pt idx="1119">
                  <c:v>42440</c:v>
                </c:pt>
                <c:pt idx="1120">
                  <c:v>42439</c:v>
                </c:pt>
                <c:pt idx="1121">
                  <c:v>42438</c:v>
                </c:pt>
                <c:pt idx="1122">
                  <c:v>42437</c:v>
                </c:pt>
                <c:pt idx="1123">
                  <c:v>42436</c:v>
                </c:pt>
                <c:pt idx="1124">
                  <c:v>42433</c:v>
                </c:pt>
                <c:pt idx="1125">
                  <c:v>42432</c:v>
                </c:pt>
                <c:pt idx="1126">
                  <c:v>42431</c:v>
                </c:pt>
                <c:pt idx="1127">
                  <c:v>42430</c:v>
                </c:pt>
                <c:pt idx="1128">
                  <c:v>42429</c:v>
                </c:pt>
                <c:pt idx="1129">
                  <c:v>42426</c:v>
                </c:pt>
                <c:pt idx="1130">
                  <c:v>42425</c:v>
                </c:pt>
                <c:pt idx="1131">
                  <c:v>42424</c:v>
                </c:pt>
                <c:pt idx="1132">
                  <c:v>42423</c:v>
                </c:pt>
                <c:pt idx="1133">
                  <c:v>42422</c:v>
                </c:pt>
                <c:pt idx="1134">
                  <c:v>42419</c:v>
                </c:pt>
                <c:pt idx="1135">
                  <c:v>42418</c:v>
                </c:pt>
                <c:pt idx="1136">
                  <c:v>42417</c:v>
                </c:pt>
                <c:pt idx="1137">
                  <c:v>42416</c:v>
                </c:pt>
                <c:pt idx="1138">
                  <c:v>42412</c:v>
                </c:pt>
                <c:pt idx="1139">
                  <c:v>42411</c:v>
                </c:pt>
                <c:pt idx="1140">
                  <c:v>42410</c:v>
                </c:pt>
                <c:pt idx="1141">
                  <c:v>42409</c:v>
                </c:pt>
                <c:pt idx="1142">
                  <c:v>42408</c:v>
                </c:pt>
                <c:pt idx="1143">
                  <c:v>42405</c:v>
                </c:pt>
                <c:pt idx="1144">
                  <c:v>42404</c:v>
                </c:pt>
                <c:pt idx="1145">
                  <c:v>42403</c:v>
                </c:pt>
                <c:pt idx="1146">
                  <c:v>42402</c:v>
                </c:pt>
                <c:pt idx="1147">
                  <c:v>42401</c:v>
                </c:pt>
                <c:pt idx="1148">
                  <c:v>42398</c:v>
                </c:pt>
                <c:pt idx="1149">
                  <c:v>42397</c:v>
                </c:pt>
                <c:pt idx="1150">
                  <c:v>42396</c:v>
                </c:pt>
                <c:pt idx="1151">
                  <c:v>42395</c:v>
                </c:pt>
                <c:pt idx="1152">
                  <c:v>42394</c:v>
                </c:pt>
                <c:pt idx="1153">
                  <c:v>42391</c:v>
                </c:pt>
                <c:pt idx="1154">
                  <c:v>42390</c:v>
                </c:pt>
                <c:pt idx="1155">
                  <c:v>42389</c:v>
                </c:pt>
                <c:pt idx="1156">
                  <c:v>42388</c:v>
                </c:pt>
                <c:pt idx="1157">
                  <c:v>42384</c:v>
                </c:pt>
                <c:pt idx="1158">
                  <c:v>42383</c:v>
                </c:pt>
                <c:pt idx="1159">
                  <c:v>42382</c:v>
                </c:pt>
                <c:pt idx="1160">
                  <c:v>42381</c:v>
                </c:pt>
                <c:pt idx="1161">
                  <c:v>42380</c:v>
                </c:pt>
                <c:pt idx="1162">
                  <c:v>42377</c:v>
                </c:pt>
                <c:pt idx="1163">
                  <c:v>42376</c:v>
                </c:pt>
                <c:pt idx="1164">
                  <c:v>42375</c:v>
                </c:pt>
                <c:pt idx="1165">
                  <c:v>42374</c:v>
                </c:pt>
                <c:pt idx="1166">
                  <c:v>42373</c:v>
                </c:pt>
                <c:pt idx="1167">
                  <c:v>42369</c:v>
                </c:pt>
                <c:pt idx="1168">
                  <c:v>42368</c:v>
                </c:pt>
                <c:pt idx="1169">
                  <c:v>42367</c:v>
                </c:pt>
                <c:pt idx="1170">
                  <c:v>42366</c:v>
                </c:pt>
                <c:pt idx="1171">
                  <c:v>42362</c:v>
                </c:pt>
                <c:pt idx="1172">
                  <c:v>42361</c:v>
                </c:pt>
                <c:pt idx="1173">
                  <c:v>42360</c:v>
                </c:pt>
                <c:pt idx="1174">
                  <c:v>42359</c:v>
                </c:pt>
                <c:pt idx="1175">
                  <c:v>42356</c:v>
                </c:pt>
                <c:pt idx="1176">
                  <c:v>42355</c:v>
                </c:pt>
                <c:pt idx="1177">
                  <c:v>42354</c:v>
                </c:pt>
                <c:pt idx="1178">
                  <c:v>42353</c:v>
                </c:pt>
                <c:pt idx="1179">
                  <c:v>42352</c:v>
                </c:pt>
                <c:pt idx="1180">
                  <c:v>42349</c:v>
                </c:pt>
                <c:pt idx="1181">
                  <c:v>42348</c:v>
                </c:pt>
                <c:pt idx="1182">
                  <c:v>42347</c:v>
                </c:pt>
                <c:pt idx="1183">
                  <c:v>42346</c:v>
                </c:pt>
                <c:pt idx="1184">
                  <c:v>42345</c:v>
                </c:pt>
                <c:pt idx="1185">
                  <c:v>42342</c:v>
                </c:pt>
                <c:pt idx="1186">
                  <c:v>42341</c:v>
                </c:pt>
                <c:pt idx="1187">
                  <c:v>42340</c:v>
                </c:pt>
                <c:pt idx="1188">
                  <c:v>42339</c:v>
                </c:pt>
                <c:pt idx="1189">
                  <c:v>42338</c:v>
                </c:pt>
                <c:pt idx="1190">
                  <c:v>42335</c:v>
                </c:pt>
                <c:pt idx="1191">
                  <c:v>42333</c:v>
                </c:pt>
                <c:pt idx="1192">
                  <c:v>42332</c:v>
                </c:pt>
                <c:pt idx="1193">
                  <c:v>42331</c:v>
                </c:pt>
                <c:pt idx="1194">
                  <c:v>42328</c:v>
                </c:pt>
                <c:pt idx="1195">
                  <c:v>42327</c:v>
                </c:pt>
                <c:pt idx="1196">
                  <c:v>42326</c:v>
                </c:pt>
                <c:pt idx="1197">
                  <c:v>42325</c:v>
                </c:pt>
                <c:pt idx="1198">
                  <c:v>42324</c:v>
                </c:pt>
                <c:pt idx="1199">
                  <c:v>42321</c:v>
                </c:pt>
                <c:pt idx="1200">
                  <c:v>42320</c:v>
                </c:pt>
                <c:pt idx="1201">
                  <c:v>42318</c:v>
                </c:pt>
                <c:pt idx="1202">
                  <c:v>42317</c:v>
                </c:pt>
                <c:pt idx="1203">
                  <c:v>42314</c:v>
                </c:pt>
                <c:pt idx="1204">
                  <c:v>42313</c:v>
                </c:pt>
                <c:pt idx="1205">
                  <c:v>42312</c:v>
                </c:pt>
                <c:pt idx="1206">
                  <c:v>42311</c:v>
                </c:pt>
                <c:pt idx="1207">
                  <c:v>42310</c:v>
                </c:pt>
                <c:pt idx="1208">
                  <c:v>42307</c:v>
                </c:pt>
                <c:pt idx="1209">
                  <c:v>42306</c:v>
                </c:pt>
                <c:pt idx="1210">
                  <c:v>42305</c:v>
                </c:pt>
                <c:pt idx="1211">
                  <c:v>42304</c:v>
                </c:pt>
                <c:pt idx="1212">
                  <c:v>42303</c:v>
                </c:pt>
                <c:pt idx="1213">
                  <c:v>42300</c:v>
                </c:pt>
                <c:pt idx="1214">
                  <c:v>42299</c:v>
                </c:pt>
                <c:pt idx="1215">
                  <c:v>42298</c:v>
                </c:pt>
                <c:pt idx="1216">
                  <c:v>42297</c:v>
                </c:pt>
                <c:pt idx="1217">
                  <c:v>42296</c:v>
                </c:pt>
                <c:pt idx="1218">
                  <c:v>42293</c:v>
                </c:pt>
                <c:pt idx="1219">
                  <c:v>42292</c:v>
                </c:pt>
                <c:pt idx="1220">
                  <c:v>42291</c:v>
                </c:pt>
                <c:pt idx="1221">
                  <c:v>42290</c:v>
                </c:pt>
                <c:pt idx="1222">
                  <c:v>42286</c:v>
                </c:pt>
                <c:pt idx="1223">
                  <c:v>42285</c:v>
                </c:pt>
                <c:pt idx="1224">
                  <c:v>42284</c:v>
                </c:pt>
                <c:pt idx="1225">
                  <c:v>42283</c:v>
                </c:pt>
                <c:pt idx="1226">
                  <c:v>42282</c:v>
                </c:pt>
                <c:pt idx="1227">
                  <c:v>42279</c:v>
                </c:pt>
                <c:pt idx="1228">
                  <c:v>42278</c:v>
                </c:pt>
                <c:pt idx="1229">
                  <c:v>42277</c:v>
                </c:pt>
                <c:pt idx="1230">
                  <c:v>42276</c:v>
                </c:pt>
                <c:pt idx="1231">
                  <c:v>42275</c:v>
                </c:pt>
                <c:pt idx="1232">
                  <c:v>42272</c:v>
                </c:pt>
                <c:pt idx="1233">
                  <c:v>42271</c:v>
                </c:pt>
                <c:pt idx="1234">
                  <c:v>42270</c:v>
                </c:pt>
                <c:pt idx="1235">
                  <c:v>42269</c:v>
                </c:pt>
                <c:pt idx="1236">
                  <c:v>42268</c:v>
                </c:pt>
                <c:pt idx="1237">
                  <c:v>42265</c:v>
                </c:pt>
                <c:pt idx="1238">
                  <c:v>42264</c:v>
                </c:pt>
                <c:pt idx="1239">
                  <c:v>42263</c:v>
                </c:pt>
                <c:pt idx="1240">
                  <c:v>42262</c:v>
                </c:pt>
                <c:pt idx="1241">
                  <c:v>42261</c:v>
                </c:pt>
                <c:pt idx="1242">
                  <c:v>42258</c:v>
                </c:pt>
                <c:pt idx="1243">
                  <c:v>42257</c:v>
                </c:pt>
                <c:pt idx="1244">
                  <c:v>42256</c:v>
                </c:pt>
                <c:pt idx="1245">
                  <c:v>42255</c:v>
                </c:pt>
                <c:pt idx="1246">
                  <c:v>42251</c:v>
                </c:pt>
                <c:pt idx="1247">
                  <c:v>42250</c:v>
                </c:pt>
                <c:pt idx="1248">
                  <c:v>42249</c:v>
                </c:pt>
                <c:pt idx="1249">
                  <c:v>42248</c:v>
                </c:pt>
                <c:pt idx="1250">
                  <c:v>42247</c:v>
                </c:pt>
                <c:pt idx="1251">
                  <c:v>42244</c:v>
                </c:pt>
                <c:pt idx="1252">
                  <c:v>42243</c:v>
                </c:pt>
                <c:pt idx="1253">
                  <c:v>42242</c:v>
                </c:pt>
                <c:pt idx="1254">
                  <c:v>42241</c:v>
                </c:pt>
                <c:pt idx="1255">
                  <c:v>42240</c:v>
                </c:pt>
                <c:pt idx="1256">
                  <c:v>42237</c:v>
                </c:pt>
                <c:pt idx="1257">
                  <c:v>42236</c:v>
                </c:pt>
                <c:pt idx="1258">
                  <c:v>42235</c:v>
                </c:pt>
                <c:pt idx="1259">
                  <c:v>42234</c:v>
                </c:pt>
                <c:pt idx="1260">
                  <c:v>42233</c:v>
                </c:pt>
                <c:pt idx="1261">
                  <c:v>42230</c:v>
                </c:pt>
                <c:pt idx="1262">
                  <c:v>42229</c:v>
                </c:pt>
                <c:pt idx="1263">
                  <c:v>42228</c:v>
                </c:pt>
                <c:pt idx="1264">
                  <c:v>42227</c:v>
                </c:pt>
                <c:pt idx="1265">
                  <c:v>42226</c:v>
                </c:pt>
                <c:pt idx="1266">
                  <c:v>42223</c:v>
                </c:pt>
                <c:pt idx="1267">
                  <c:v>42222</c:v>
                </c:pt>
                <c:pt idx="1268">
                  <c:v>42221</c:v>
                </c:pt>
                <c:pt idx="1269">
                  <c:v>42220</c:v>
                </c:pt>
                <c:pt idx="1270">
                  <c:v>42219</c:v>
                </c:pt>
                <c:pt idx="1271">
                  <c:v>42216</c:v>
                </c:pt>
                <c:pt idx="1272">
                  <c:v>42215</c:v>
                </c:pt>
                <c:pt idx="1273">
                  <c:v>42214</c:v>
                </c:pt>
                <c:pt idx="1274">
                  <c:v>42213</c:v>
                </c:pt>
                <c:pt idx="1275">
                  <c:v>42212</c:v>
                </c:pt>
                <c:pt idx="1276">
                  <c:v>42209</c:v>
                </c:pt>
                <c:pt idx="1277">
                  <c:v>42208</c:v>
                </c:pt>
                <c:pt idx="1278">
                  <c:v>42207</c:v>
                </c:pt>
                <c:pt idx="1279">
                  <c:v>42206</c:v>
                </c:pt>
                <c:pt idx="1280">
                  <c:v>42205</c:v>
                </c:pt>
                <c:pt idx="1281">
                  <c:v>42202</c:v>
                </c:pt>
                <c:pt idx="1282">
                  <c:v>42201</c:v>
                </c:pt>
                <c:pt idx="1283">
                  <c:v>42200</c:v>
                </c:pt>
                <c:pt idx="1284">
                  <c:v>42199</c:v>
                </c:pt>
                <c:pt idx="1285">
                  <c:v>42198</c:v>
                </c:pt>
                <c:pt idx="1286">
                  <c:v>42195</c:v>
                </c:pt>
                <c:pt idx="1287">
                  <c:v>42194</c:v>
                </c:pt>
                <c:pt idx="1288">
                  <c:v>42193</c:v>
                </c:pt>
                <c:pt idx="1289">
                  <c:v>42192</c:v>
                </c:pt>
                <c:pt idx="1290">
                  <c:v>42191</c:v>
                </c:pt>
                <c:pt idx="1291">
                  <c:v>42187</c:v>
                </c:pt>
                <c:pt idx="1292">
                  <c:v>42186</c:v>
                </c:pt>
                <c:pt idx="1293">
                  <c:v>42185</c:v>
                </c:pt>
                <c:pt idx="1294">
                  <c:v>42184</c:v>
                </c:pt>
                <c:pt idx="1295">
                  <c:v>42181</c:v>
                </c:pt>
                <c:pt idx="1296">
                  <c:v>42180</c:v>
                </c:pt>
                <c:pt idx="1297">
                  <c:v>42179</c:v>
                </c:pt>
                <c:pt idx="1298">
                  <c:v>42178</c:v>
                </c:pt>
                <c:pt idx="1299">
                  <c:v>42177</c:v>
                </c:pt>
                <c:pt idx="1300">
                  <c:v>42174</c:v>
                </c:pt>
                <c:pt idx="1301">
                  <c:v>42173</c:v>
                </c:pt>
                <c:pt idx="1302">
                  <c:v>42172</c:v>
                </c:pt>
                <c:pt idx="1303">
                  <c:v>42171</c:v>
                </c:pt>
                <c:pt idx="1304">
                  <c:v>42170</c:v>
                </c:pt>
                <c:pt idx="1305">
                  <c:v>42167</c:v>
                </c:pt>
                <c:pt idx="1306">
                  <c:v>42166</c:v>
                </c:pt>
                <c:pt idx="1307">
                  <c:v>42165</c:v>
                </c:pt>
                <c:pt idx="1308">
                  <c:v>42164</c:v>
                </c:pt>
                <c:pt idx="1309">
                  <c:v>42163</c:v>
                </c:pt>
                <c:pt idx="1310">
                  <c:v>42160</c:v>
                </c:pt>
                <c:pt idx="1311">
                  <c:v>42159</c:v>
                </c:pt>
                <c:pt idx="1312">
                  <c:v>42158</c:v>
                </c:pt>
                <c:pt idx="1313">
                  <c:v>42157</c:v>
                </c:pt>
                <c:pt idx="1314">
                  <c:v>42156</c:v>
                </c:pt>
                <c:pt idx="1315">
                  <c:v>42153</c:v>
                </c:pt>
                <c:pt idx="1316">
                  <c:v>42152</c:v>
                </c:pt>
                <c:pt idx="1317">
                  <c:v>42151</c:v>
                </c:pt>
                <c:pt idx="1318">
                  <c:v>42150</c:v>
                </c:pt>
                <c:pt idx="1319">
                  <c:v>42146</c:v>
                </c:pt>
                <c:pt idx="1320">
                  <c:v>42145</c:v>
                </c:pt>
                <c:pt idx="1321">
                  <c:v>42144</c:v>
                </c:pt>
                <c:pt idx="1322">
                  <c:v>42143</c:v>
                </c:pt>
                <c:pt idx="1323">
                  <c:v>42142</c:v>
                </c:pt>
                <c:pt idx="1324">
                  <c:v>42139</c:v>
                </c:pt>
                <c:pt idx="1325">
                  <c:v>42138</c:v>
                </c:pt>
                <c:pt idx="1326">
                  <c:v>42137</c:v>
                </c:pt>
                <c:pt idx="1327">
                  <c:v>42136</c:v>
                </c:pt>
                <c:pt idx="1328">
                  <c:v>42135</c:v>
                </c:pt>
                <c:pt idx="1329">
                  <c:v>42132</c:v>
                </c:pt>
                <c:pt idx="1330">
                  <c:v>42131</c:v>
                </c:pt>
                <c:pt idx="1331">
                  <c:v>42130</c:v>
                </c:pt>
                <c:pt idx="1332">
                  <c:v>42129</c:v>
                </c:pt>
                <c:pt idx="1333">
                  <c:v>42128</c:v>
                </c:pt>
                <c:pt idx="1334">
                  <c:v>42125</c:v>
                </c:pt>
                <c:pt idx="1335">
                  <c:v>42124</c:v>
                </c:pt>
                <c:pt idx="1336">
                  <c:v>42123</c:v>
                </c:pt>
                <c:pt idx="1337">
                  <c:v>42122</c:v>
                </c:pt>
                <c:pt idx="1338">
                  <c:v>42121</c:v>
                </c:pt>
                <c:pt idx="1339">
                  <c:v>42118</c:v>
                </c:pt>
                <c:pt idx="1340">
                  <c:v>42117</c:v>
                </c:pt>
                <c:pt idx="1341">
                  <c:v>42116</c:v>
                </c:pt>
                <c:pt idx="1342">
                  <c:v>42115</c:v>
                </c:pt>
                <c:pt idx="1343">
                  <c:v>42114</c:v>
                </c:pt>
                <c:pt idx="1344">
                  <c:v>42111</c:v>
                </c:pt>
                <c:pt idx="1345">
                  <c:v>42110</c:v>
                </c:pt>
                <c:pt idx="1346">
                  <c:v>42109</c:v>
                </c:pt>
                <c:pt idx="1347">
                  <c:v>42108</c:v>
                </c:pt>
                <c:pt idx="1348">
                  <c:v>42107</c:v>
                </c:pt>
                <c:pt idx="1349">
                  <c:v>42104</c:v>
                </c:pt>
                <c:pt idx="1350">
                  <c:v>42103</c:v>
                </c:pt>
                <c:pt idx="1351">
                  <c:v>42102</c:v>
                </c:pt>
                <c:pt idx="1352">
                  <c:v>42101</c:v>
                </c:pt>
                <c:pt idx="1353">
                  <c:v>42100</c:v>
                </c:pt>
                <c:pt idx="1354">
                  <c:v>42097</c:v>
                </c:pt>
                <c:pt idx="1355">
                  <c:v>42096</c:v>
                </c:pt>
                <c:pt idx="1356">
                  <c:v>42095</c:v>
                </c:pt>
                <c:pt idx="1357">
                  <c:v>42094</c:v>
                </c:pt>
                <c:pt idx="1358">
                  <c:v>42093</c:v>
                </c:pt>
                <c:pt idx="1359">
                  <c:v>42090</c:v>
                </c:pt>
                <c:pt idx="1360">
                  <c:v>42089</c:v>
                </c:pt>
                <c:pt idx="1361">
                  <c:v>42088</c:v>
                </c:pt>
                <c:pt idx="1362">
                  <c:v>42087</c:v>
                </c:pt>
                <c:pt idx="1363">
                  <c:v>42086</c:v>
                </c:pt>
                <c:pt idx="1364">
                  <c:v>42083</c:v>
                </c:pt>
                <c:pt idx="1365">
                  <c:v>42082</c:v>
                </c:pt>
                <c:pt idx="1366">
                  <c:v>42081</c:v>
                </c:pt>
                <c:pt idx="1367">
                  <c:v>42080</c:v>
                </c:pt>
                <c:pt idx="1368">
                  <c:v>42079</c:v>
                </c:pt>
                <c:pt idx="1369">
                  <c:v>42076</c:v>
                </c:pt>
                <c:pt idx="1370">
                  <c:v>42075</c:v>
                </c:pt>
                <c:pt idx="1371">
                  <c:v>42074</c:v>
                </c:pt>
                <c:pt idx="1372">
                  <c:v>42073</c:v>
                </c:pt>
                <c:pt idx="1373">
                  <c:v>42072</c:v>
                </c:pt>
                <c:pt idx="1374">
                  <c:v>42069</c:v>
                </c:pt>
                <c:pt idx="1375">
                  <c:v>42068</c:v>
                </c:pt>
                <c:pt idx="1376">
                  <c:v>42067</c:v>
                </c:pt>
                <c:pt idx="1377">
                  <c:v>42066</c:v>
                </c:pt>
                <c:pt idx="1378">
                  <c:v>42065</c:v>
                </c:pt>
                <c:pt idx="1379">
                  <c:v>42062</c:v>
                </c:pt>
                <c:pt idx="1380">
                  <c:v>42061</c:v>
                </c:pt>
                <c:pt idx="1381">
                  <c:v>42060</c:v>
                </c:pt>
                <c:pt idx="1382">
                  <c:v>42059</c:v>
                </c:pt>
                <c:pt idx="1383">
                  <c:v>42058</c:v>
                </c:pt>
                <c:pt idx="1384">
                  <c:v>42055</c:v>
                </c:pt>
                <c:pt idx="1385">
                  <c:v>42054</c:v>
                </c:pt>
                <c:pt idx="1386">
                  <c:v>42053</c:v>
                </c:pt>
                <c:pt idx="1387">
                  <c:v>42052</c:v>
                </c:pt>
                <c:pt idx="1388">
                  <c:v>42048</c:v>
                </c:pt>
                <c:pt idx="1389">
                  <c:v>42047</c:v>
                </c:pt>
                <c:pt idx="1390">
                  <c:v>42046</c:v>
                </c:pt>
                <c:pt idx="1391">
                  <c:v>42045</c:v>
                </c:pt>
                <c:pt idx="1392">
                  <c:v>42044</c:v>
                </c:pt>
                <c:pt idx="1393">
                  <c:v>42041</c:v>
                </c:pt>
                <c:pt idx="1394">
                  <c:v>42040</c:v>
                </c:pt>
                <c:pt idx="1395">
                  <c:v>42039</c:v>
                </c:pt>
                <c:pt idx="1396">
                  <c:v>42038</c:v>
                </c:pt>
                <c:pt idx="1397">
                  <c:v>42037</c:v>
                </c:pt>
                <c:pt idx="1398">
                  <c:v>42034</c:v>
                </c:pt>
                <c:pt idx="1399">
                  <c:v>42033</c:v>
                </c:pt>
                <c:pt idx="1400">
                  <c:v>42032</c:v>
                </c:pt>
                <c:pt idx="1401">
                  <c:v>42031</c:v>
                </c:pt>
                <c:pt idx="1402">
                  <c:v>42030</c:v>
                </c:pt>
                <c:pt idx="1403">
                  <c:v>42027</c:v>
                </c:pt>
                <c:pt idx="1404">
                  <c:v>42026</c:v>
                </c:pt>
                <c:pt idx="1405">
                  <c:v>42025</c:v>
                </c:pt>
                <c:pt idx="1406">
                  <c:v>42024</c:v>
                </c:pt>
                <c:pt idx="1407">
                  <c:v>42020</c:v>
                </c:pt>
                <c:pt idx="1408">
                  <c:v>42019</c:v>
                </c:pt>
                <c:pt idx="1409">
                  <c:v>42018</c:v>
                </c:pt>
                <c:pt idx="1410">
                  <c:v>42017</c:v>
                </c:pt>
                <c:pt idx="1411">
                  <c:v>42016</c:v>
                </c:pt>
                <c:pt idx="1412">
                  <c:v>42013</c:v>
                </c:pt>
                <c:pt idx="1413">
                  <c:v>42012</c:v>
                </c:pt>
                <c:pt idx="1414">
                  <c:v>42011</c:v>
                </c:pt>
                <c:pt idx="1415">
                  <c:v>42010</c:v>
                </c:pt>
                <c:pt idx="1416">
                  <c:v>42009</c:v>
                </c:pt>
                <c:pt idx="1417">
                  <c:v>42006</c:v>
                </c:pt>
                <c:pt idx="1418">
                  <c:v>42004</c:v>
                </c:pt>
                <c:pt idx="1419">
                  <c:v>42003</c:v>
                </c:pt>
                <c:pt idx="1420">
                  <c:v>42002</c:v>
                </c:pt>
                <c:pt idx="1421">
                  <c:v>41999</c:v>
                </c:pt>
                <c:pt idx="1422">
                  <c:v>41997</c:v>
                </c:pt>
                <c:pt idx="1423">
                  <c:v>41996</c:v>
                </c:pt>
                <c:pt idx="1424">
                  <c:v>41995</c:v>
                </c:pt>
                <c:pt idx="1425">
                  <c:v>41992</c:v>
                </c:pt>
                <c:pt idx="1426">
                  <c:v>41991</c:v>
                </c:pt>
                <c:pt idx="1427">
                  <c:v>41990</c:v>
                </c:pt>
                <c:pt idx="1428">
                  <c:v>41989</c:v>
                </c:pt>
                <c:pt idx="1429">
                  <c:v>41988</c:v>
                </c:pt>
                <c:pt idx="1430">
                  <c:v>41985</c:v>
                </c:pt>
                <c:pt idx="1431">
                  <c:v>41984</c:v>
                </c:pt>
                <c:pt idx="1432">
                  <c:v>41983</c:v>
                </c:pt>
                <c:pt idx="1433">
                  <c:v>41982</c:v>
                </c:pt>
                <c:pt idx="1434">
                  <c:v>41981</c:v>
                </c:pt>
                <c:pt idx="1435">
                  <c:v>41978</c:v>
                </c:pt>
                <c:pt idx="1436">
                  <c:v>41977</c:v>
                </c:pt>
                <c:pt idx="1437">
                  <c:v>41976</c:v>
                </c:pt>
                <c:pt idx="1438">
                  <c:v>41975</c:v>
                </c:pt>
                <c:pt idx="1439">
                  <c:v>41974</c:v>
                </c:pt>
                <c:pt idx="1440">
                  <c:v>41971</c:v>
                </c:pt>
                <c:pt idx="1441">
                  <c:v>41969</c:v>
                </c:pt>
                <c:pt idx="1442">
                  <c:v>41968</c:v>
                </c:pt>
                <c:pt idx="1443">
                  <c:v>41967</c:v>
                </c:pt>
                <c:pt idx="1444">
                  <c:v>41964</c:v>
                </c:pt>
                <c:pt idx="1445">
                  <c:v>41963</c:v>
                </c:pt>
                <c:pt idx="1446">
                  <c:v>41962</c:v>
                </c:pt>
                <c:pt idx="1447">
                  <c:v>41961</c:v>
                </c:pt>
                <c:pt idx="1448">
                  <c:v>41960</c:v>
                </c:pt>
                <c:pt idx="1449">
                  <c:v>41957</c:v>
                </c:pt>
                <c:pt idx="1450">
                  <c:v>41956</c:v>
                </c:pt>
                <c:pt idx="1451">
                  <c:v>41955</c:v>
                </c:pt>
                <c:pt idx="1452">
                  <c:v>41953</c:v>
                </c:pt>
                <c:pt idx="1453">
                  <c:v>41950</c:v>
                </c:pt>
                <c:pt idx="1454">
                  <c:v>41949</c:v>
                </c:pt>
                <c:pt idx="1455">
                  <c:v>41948</c:v>
                </c:pt>
                <c:pt idx="1456">
                  <c:v>41947</c:v>
                </c:pt>
                <c:pt idx="1457">
                  <c:v>41946</c:v>
                </c:pt>
                <c:pt idx="1458">
                  <c:v>41943</c:v>
                </c:pt>
                <c:pt idx="1459">
                  <c:v>41942</c:v>
                </c:pt>
                <c:pt idx="1460">
                  <c:v>41941</c:v>
                </c:pt>
                <c:pt idx="1461">
                  <c:v>41940</c:v>
                </c:pt>
                <c:pt idx="1462">
                  <c:v>41939</c:v>
                </c:pt>
                <c:pt idx="1463">
                  <c:v>41936</c:v>
                </c:pt>
                <c:pt idx="1464">
                  <c:v>41935</c:v>
                </c:pt>
                <c:pt idx="1465">
                  <c:v>41934</c:v>
                </c:pt>
                <c:pt idx="1466">
                  <c:v>41933</c:v>
                </c:pt>
                <c:pt idx="1467">
                  <c:v>41932</c:v>
                </c:pt>
                <c:pt idx="1468">
                  <c:v>41929</c:v>
                </c:pt>
                <c:pt idx="1469">
                  <c:v>41928</c:v>
                </c:pt>
                <c:pt idx="1470">
                  <c:v>41927</c:v>
                </c:pt>
                <c:pt idx="1471">
                  <c:v>41926</c:v>
                </c:pt>
                <c:pt idx="1472">
                  <c:v>41922</c:v>
                </c:pt>
                <c:pt idx="1473">
                  <c:v>41921</c:v>
                </c:pt>
                <c:pt idx="1474">
                  <c:v>41920</c:v>
                </c:pt>
                <c:pt idx="1475">
                  <c:v>41919</c:v>
                </c:pt>
                <c:pt idx="1476">
                  <c:v>41918</c:v>
                </c:pt>
                <c:pt idx="1477">
                  <c:v>41915</c:v>
                </c:pt>
                <c:pt idx="1478">
                  <c:v>41914</c:v>
                </c:pt>
                <c:pt idx="1479">
                  <c:v>41913</c:v>
                </c:pt>
                <c:pt idx="1480">
                  <c:v>41912</c:v>
                </c:pt>
                <c:pt idx="1481">
                  <c:v>41911</c:v>
                </c:pt>
                <c:pt idx="1482">
                  <c:v>41908</c:v>
                </c:pt>
                <c:pt idx="1483">
                  <c:v>41907</c:v>
                </c:pt>
                <c:pt idx="1484">
                  <c:v>41906</c:v>
                </c:pt>
                <c:pt idx="1485">
                  <c:v>41905</c:v>
                </c:pt>
                <c:pt idx="1486">
                  <c:v>41904</c:v>
                </c:pt>
                <c:pt idx="1487">
                  <c:v>41901</c:v>
                </c:pt>
                <c:pt idx="1488">
                  <c:v>41900</c:v>
                </c:pt>
                <c:pt idx="1489">
                  <c:v>41899</c:v>
                </c:pt>
                <c:pt idx="1490">
                  <c:v>41898</c:v>
                </c:pt>
                <c:pt idx="1491">
                  <c:v>41897</c:v>
                </c:pt>
                <c:pt idx="1492">
                  <c:v>41894</c:v>
                </c:pt>
                <c:pt idx="1493">
                  <c:v>41893</c:v>
                </c:pt>
                <c:pt idx="1494">
                  <c:v>41892</c:v>
                </c:pt>
                <c:pt idx="1495">
                  <c:v>41891</c:v>
                </c:pt>
                <c:pt idx="1496">
                  <c:v>41890</c:v>
                </c:pt>
                <c:pt idx="1497">
                  <c:v>41887</c:v>
                </c:pt>
                <c:pt idx="1498">
                  <c:v>41886</c:v>
                </c:pt>
                <c:pt idx="1499">
                  <c:v>41885</c:v>
                </c:pt>
                <c:pt idx="1500">
                  <c:v>41884</c:v>
                </c:pt>
                <c:pt idx="1501">
                  <c:v>41880</c:v>
                </c:pt>
                <c:pt idx="1502">
                  <c:v>41879</c:v>
                </c:pt>
                <c:pt idx="1503">
                  <c:v>41878</c:v>
                </c:pt>
                <c:pt idx="1504">
                  <c:v>41877</c:v>
                </c:pt>
                <c:pt idx="1505">
                  <c:v>41876</c:v>
                </c:pt>
                <c:pt idx="1506">
                  <c:v>41873</c:v>
                </c:pt>
                <c:pt idx="1507">
                  <c:v>41872</c:v>
                </c:pt>
                <c:pt idx="1508">
                  <c:v>41871</c:v>
                </c:pt>
                <c:pt idx="1509">
                  <c:v>41870</c:v>
                </c:pt>
                <c:pt idx="1510">
                  <c:v>41869</c:v>
                </c:pt>
                <c:pt idx="1511">
                  <c:v>41866</c:v>
                </c:pt>
                <c:pt idx="1512">
                  <c:v>41865</c:v>
                </c:pt>
                <c:pt idx="1513">
                  <c:v>41864</c:v>
                </c:pt>
                <c:pt idx="1514">
                  <c:v>41863</c:v>
                </c:pt>
                <c:pt idx="1515">
                  <c:v>41862</c:v>
                </c:pt>
                <c:pt idx="1516">
                  <c:v>41859</c:v>
                </c:pt>
                <c:pt idx="1517">
                  <c:v>41858</c:v>
                </c:pt>
                <c:pt idx="1518">
                  <c:v>41857</c:v>
                </c:pt>
                <c:pt idx="1519">
                  <c:v>41856</c:v>
                </c:pt>
                <c:pt idx="1520">
                  <c:v>41855</c:v>
                </c:pt>
                <c:pt idx="1521">
                  <c:v>41852</c:v>
                </c:pt>
                <c:pt idx="1522">
                  <c:v>41851</c:v>
                </c:pt>
                <c:pt idx="1523">
                  <c:v>41850</c:v>
                </c:pt>
                <c:pt idx="1524">
                  <c:v>41849</c:v>
                </c:pt>
                <c:pt idx="1525">
                  <c:v>41848</c:v>
                </c:pt>
                <c:pt idx="1526">
                  <c:v>41845</c:v>
                </c:pt>
                <c:pt idx="1527">
                  <c:v>41844</c:v>
                </c:pt>
                <c:pt idx="1528">
                  <c:v>41843</c:v>
                </c:pt>
                <c:pt idx="1529">
                  <c:v>41842</c:v>
                </c:pt>
                <c:pt idx="1530">
                  <c:v>41841</c:v>
                </c:pt>
                <c:pt idx="1531">
                  <c:v>41838</c:v>
                </c:pt>
                <c:pt idx="1532">
                  <c:v>41837</c:v>
                </c:pt>
                <c:pt idx="1533">
                  <c:v>41836</c:v>
                </c:pt>
                <c:pt idx="1534">
                  <c:v>41835</c:v>
                </c:pt>
                <c:pt idx="1535">
                  <c:v>41834</c:v>
                </c:pt>
                <c:pt idx="1536">
                  <c:v>41831</c:v>
                </c:pt>
                <c:pt idx="1537">
                  <c:v>41830</c:v>
                </c:pt>
                <c:pt idx="1538">
                  <c:v>41829</c:v>
                </c:pt>
                <c:pt idx="1539">
                  <c:v>41828</c:v>
                </c:pt>
                <c:pt idx="1540">
                  <c:v>41827</c:v>
                </c:pt>
                <c:pt idx="1541">
                  <c:v>41823</c:v>
                </c:pt>
                <c:pt idx="1542">
                  <c:v>41822</c:v>
                </c:pt>
                <c:pt idx="1543">
                  <c:v>41821</c:v>
                </c:pt>
                <c:pt idx="1544">
                  <c:v>41820</c:v>
                </c:pt>
                <c:pt idx="1545">
                  <c:v>41817</c:v>
                </c:pt>
                <c:pt idx="1546">
                  <c:v>41816</c:v>
                </c:pt>
                <c:pt idx="1547">
                  <c:v>41815</c:v>
                </c:pt>
                <c:pt idx="1548">
                  <c:v>41814</c:v>
                </c:pt>
                <c:pt idx="1549">
                  <c:v>41813</c:v>
                </c:pt>
                <c:pt idx="1550">
                  <c:v>41810</c:v>
                </c:pt>
                <c:pt idx="1551">
                  <c:v>41809</c:v>
                </c:pt>
                <c:pt idx="1552">
                  <c:v>41808</c:v>
                </c:pt>
                <c:pt idx="1553">
                  <c:v>41807</c:v>
                </c:pt>
                <c:pt idx="1554">
                  <c:v>41806</c:v>
                </c:pt>
                <c:pt idx="1555">
                  <c:v>41803</c:v>
                </c:pt>
                <c:pt idx="1556">
                  <c:v>41802</c:v>
                </c:pt>
                <c:pt idx="1557">
                  <c:v>41801</c:v>
                </c:pt>
                <c:pt idx="1558">
                  <c:v>41800</c:v>
                </c:pt>
                <c:pt idx="1559">
                  <c:v>41799</c:v>
                </c:pt>
                <c:pt idx="1560">
                  <c:v>41796</c:v>
                </c:pt>
                <c:pt idx="1561">
                  <c:v>41795</c:v>
                </c:pt>
                <c:pt idx="1562">
                  <c:v>41794</c:v>
                </c:pt>
                <c:pt idx="1563">
                  <c:v>41793</c:v>
                </c:pt>
                <c:pt idx="1564">
                  <c:v>41792</c:v>
                </c:pt>
                <c:pt idx="1565">
                  <c:v>41789</c:v>
                </c:pt>
                <c:pt idx="1566">
                  <c:v>41788</c:v>
                </c:pt>
                <c:pt idx="1567">
                  <c:v>41787</c:v>
                </c:pt>
                <c:pt idx="1568">
                  <c:v>41786</c:v>
                </c:pt>
                <c:pt idx="1569">
                  <c:v>41782</c:v>
                </c:pt>
                <c:pt idx="1570">
                  <c:v>41781</c:v>
                </c:pt>
                <c:pt idx="1571">
                  <c:v>41780</c:v>
                </c:pt>
                <c:pt idx="1572">
                  <c:v>41779</c:v>
                </c:pt>
                <c:pt idx="1573">
                  <c:v>41778</c:v>
                </c:pt>
                <c:pt idx="1574">
                  <c:v>41775</c:v>
                </c:pt>
                <c:pt idx="1575">
                  <c:v>41774</c:v>
                </c:pt>
                <c:pt idx="1576">
                  <c:v>41773</c:v>
                </c:pt>
                <c:pt idx="1577">
                  <c:v>41772</c:v>
                </c:pt>
                <c:pt idx="1578">
                  <c:v>41771</c:v>
                </c:pt>
                <c:pt idx="1579">
                  <c:v>41768</c:v>
                </c:pt>
                <c:pt idx="1580">
                  <c:v>41767</c:v>
                </c:pt>
                <c:pt idx="1581">
                  <c:v>41766</c:v>
                </c:pt>
                <c:pt idx="1582">
                  <c:v>41765</c:v>
                </c:pt>
                <c:pt idx="1583">
                  <c:v>41764</c:v>
                </c:pt>
                <c:pt idx="1584">
                  <c:v>41761</c:v>
                </c:pt>
                <c:pt idx="1585">
                  <c:v>41760</c:v>
                </c:pt>
                <c:pt idx="1586">
                  <c:v>41759</c:v>
                </c:pt>
                <c:pt idx="1587">
                  <c:v>41758</c:v>
                </c:pt>
                <c:pt idx="1588">
                  <c:v>41757</c:v>
                </c:pt>
                <c:pt idx="1589">
                  <c:v>41754</c:v>
                </c:pt>
                <c:pt idx="1590">
                  <c:v>41753</c:v>
                </c:pt>
                <c:pt idx="1591">
                  <c:v>41752</c:v>
                </c:pt>
                <c:pt idx="1592">
                  <c:v>41751</c:v>
                </c:pt>
                <c:pt idx="1593">
                  <c:v>41750</c:v>
                </c:pt>
                <c:pt idx="1594">
                  <c:v>41746</c:v>
                </c:pt>
                <c:pt idx="1595">
                  <c:v>41745</c:v>
                </c:pt>
                <c:pt idx="1596">
                  <c:v>41744</c:v>
                </c:pt>
                <c:pt idx="1597">
                  <c:v>41743</c:v>
                </c:pt>
                <c:pt idx="1598">
                  <c:v>41740</c:v>
                </c:pt>
                <c:pt idx="1599">
                  <c:v>41739</c:v>
                </c:pt>
                <c:pt idx="1600">
                  <c:v>41738</c:v>
                </c:pt>
                <c:pt idx="1601">
                  <c:v>41737</c:v>
                </c:pt>
                <c:pt idx="1602">
                  <c:v>41736</c:v>
                </c:pt>
                <c:pt idx="1603">
                  <c:v>41733</c:v>
                </c:pt>
                <c:pt idx="1604">
                  <c:v>41732</c:v>
                </c:pt>
                <c:pt idx="1605">
                  <c:v>41731</c:v>
                </c:pt>
                <c:pt idx="1606">
                  <c:v>41730</c:v>
                </c:pt>
                <c:pt idx="1607">
                  <c:v>41729</c:v>
                </c:pt>
                <c:pt idx="1608">
                  <c:v>41726</c:v>
                </c:pt>
                <c:pt idx="1609">
                  <c:v>41725</c:v>
                </c:pt>
                <c:pt idx="1610">
                  <c:v>41724</c:v>
                </c:pt>
                <c:pt idx="1611">
                  <c:v>41723</c:v>
                </c:pt>
                <c:pt idx="1612">
                  <c:v>41722</c:v>
                </c:pt>
                <c:pt idx="1613">
                  <c:v>41719</c:v>
                </c:pt>
                <c:pt idx="1614">
                  <c:v>41718</c:v>
                </c:pt>
                <c:pt idx="1615">
                  <c:v>41717</c:v>
                </c:pt>
                <c:pt idx="1616">
                  <c:v>41716</c:v>
                </c:pt>
                <c:pt idx="1617">
                  <c:v>41715</c:v>
                </c:pt>
                <c:pt idx="1618">
                  <c:v>41712</c:v>
                </c:pt>
                <c:pt idx="1619">
                  <c:v>41711</c:v>
                </c:pt>
                <c:pt idx="1620">
                  <c:v>41710</c:v>
                </c:pt>
                <c:pt idx="1621">
                  <c:v>41709</c:v>
                </c:pt>
                <c:pt idx="1622">
                  <c:v>41708</c:v>
                </c:pt>
                <c:pt idx="1623">
                  <c:v>41705</c:v>
                </c:pt>
                <c:pt idx="1624">
                  <c:v>41704</c:v>
                </c:pt>
                <c:pt idx="1625">
                  <c:v>41703</c:v>
                </c:pt>
                <c:pt idx="1626">
                  <c:v>41702</c:v>
                </c:pt>
                <c:pt idx="1627">
                  <c:v>41701</c:v>
                </c:pt>
                <c:pt idx="1628">
                  <c:v>41698</c:v>
                </c:pt>
                <c:pt idx="1629">
                  <c:v>41697</c:v>
                </c:pt>
                <c:pt idx="1630">
                  <c:v>41696</c:v>
                </c:pt>
                <c:pt idx="1631">
                  <c:v>41695</c:v>
                </c:pt>
                <c:pt idx="1632">
                  <c:v>41694</c:v>
                </c:pt>
                <c:pt idx="1633">
                  <c:v>41691</c:v>
                </c:pt>
                <c:pt idx="1634">
                  <c:v>41690</c:v>
                </c:pt>
                <c:pt idx="1635">
                  <c:v>41689</c:v>
                </c:pt>
                <c:pt idx="1636">
                  <c:v>41688</c:v>
                </c:pt>
                <c:pt idx="1637">
                  <c:v>41684</c:v>
                </c:pt>
                <c:pt idx="1638">
                  <c:v>41683</c:v>
                </c:pt>
                <c:pt idx="1639">
                  <c:v>41682</c:v>
                </c:pt>
                <c:pt idx="1640">
                  <c:v>41681</c:v>
                </c:pt>
                <c:pt idx="1641">
                  <c:v>41680</c:v>
                </c:pt>
                <c:pt idx="1642">
                  <c:v>41677</c:v>
                </c:pt>
                <c:pt idx="1643">
                  <c:v>41676</c:v>
                </c:pt>
                <c:pt idx="1644">
                  <c:v>41675</c:v>
                </c:pt>
                <c:pt idx="1645">
                  <c:v>41674</c:v>
                </c:pt>
                <c:pt idx="1646">
                  <c:v>41673</c:v>
                </c:pt>
                <c:pt idx="1647">
                  <c:v>41670</c:v>
                </c:pt>
                <c:pt idx="1648">
                  <c:v>41669</c:v>
                </c:pt>
                <c:pt idx="1649">
                  <c:v>41668</c:v>
                </c:pt>
                <c:pt idx="1650">
                  <c:v>41667</c:v>
                </c:pt>
                <c:pt idx="1651">
                  <c:v>41666</c:v>
                </c:pt>
                <c:pt idx="1652">
                  <c:v>41663</c:v>
                </c:pt>
                <c:pt idx="1653">
                  <c:v>41662</c:v>
                </c:pt>
                <c:pt idx="1654">
                  <c:v>41661</c:v>
                </c:pt>
                <c:pt idx="1655">
                  <c:v>41660</c:v>
                </c:pt>
                <c:pt idx="1656">
                  <c:v>41656</c:v>
                </c:pt>
                <c:pt idx="1657">
                  <c:v>41655</c:v>
                </c:pt>
                <c:pt idx="1658">
                  <c:v>41654</c:v>
                </c:pt>
                <c:pt idx="1659">
                  <c:v>41653</c:v>
                </c:pt>
                <c:pt idx="1660">
                  <c:v>41652</c:v>
                </c:pt>
                <c:pt idx="1661">
                  <c:v>41649</c:v>
                </c:pt>
                <c:pt idx="1662">
                  <c:v>41648</c:v>
                </c:pt>
                <c:pt idx="1663">
                  <c:v>41647</c:v>
                </c:pt>
                <c:pt idx="1664">
                  <c:v>41646</c:v>
                </c:pt>
                <c:pt idx="1665">
                  <c:v>41645</c:v>
                </c:pt>
                <c:pt idx="1666">
                  <c:v>41642</c:v>
                </c:pt>
                <c:pt idx="1667">
                  <c:v>41641</c:v>
                </c:pt>
                <c:pt idx="1668">
                  <c:v>41639</c:v>
                </c:pt>
                <c:pt idx="1669">
                  <c:v>41638</c:v>
                </c:pt>
                <c:pt idx="1670">
                  <c:v>41635</c:v>
                </c:pt>
                <c:pt idx="1671">
                  <c:v>41634</c:v>
                </c:pt>
                <c:pt idx="1672">
                  <c:v>41632</c:v>
                </c:pt>
                <c:pt idx="1673">
                  <c:v>41631</c:v>
                </c:pt>
                <c:pt idx="1674">
                  <c:v>41628</c:v>
                </c:pt>
                <c:pt idx="1675">
                  <c:v>41627</c:v>
                </c:pt>
                <c:pt idx="1676">
                  <c:v>41626</c:v>
                </c:pt>
                <c:pt idx="1677">
                  <c:v>41625</c:v>
                </c:pt>
                <c:pt idx="1678">
                  <c:v>41624</c:v>
                </c:pt>
                <c:pt idx="1679">
                  <c:v>41621</c:v>
                </c:pt>
                <c:pt idx="1680">
                  <c:v>41620</c:v>
                </c:pt>
                <c:pt idx="1681">
                  <c:v>41619</c:v>
                </c:pt>
                <c:pt idx="1682">
                  <c:v>41618</c:v>
                </c:pt>
                <c:pt idx="1683">
                  <c:v>41617</c:v>
                </c:pt>
                <c:pt idx="1684">
                  <c:v>41614</c:v>
                </c:pt>
                <c:pt idx="1685">
                  <c:v>41613</c:v>
                </c:pt>
                <c:pt idx="1686">
                  <c:v>41612</c:v>
                </c:pt>
                <c:pt idx="1687">
                  <c:v>41611</c:v>
                </c:pt>
                <c:pt idx="1688">
                  <c:v>41610</c:v>
                </c:pt>
                <c:pt idx="1689">
                  <c:v>41607</c:v>
                </c:pt>
                <c:pt idx="1690">
                  <c:v>41605</c:v>
                </c:pt>
                <c:pt idx="1691">
                  <c:v>41604</c:v>
                </c:pt>
                <c:pt idx="1692">
                  <c:v>41603</c:v>
                </c:pt>
                <c:pt idx="1693">
                  <c:v>41600</c:v>
                </c:pt>
                <c:pt idx="1694">
                  <c:v>41599</c:v>
                </c:pt>
                <c:pt idx="1695">
                  <c:v>41598</c:v>
                </c:pt>
                <c:pt idx="1696">
                  <c:v>41597</c:v>
                </c:pt>
                <c:pt idx="1697">
                  <c:v>41596</c:v>
                </c:pt>
                <c:pt idx="1698">
                  <c:v>41593</c:v>
                </c:pt>
                <c:pt idx="1699">
                  <c:v>41592</c:v>
                </c:pt>
                <c:pt idx="1700">
                  <c:v>41591</c:v>
                </c:pt>
                <c:pt idx="1701">
                  <c:v>41590</c:v>
                </c:pt>
                <c:pt idx="1702">
                  <c:v>41586</c:v>
                </c:pt>
                <c:pt idx="1703">
                  <c:v>41585</c:v>
                </c:pt>
                <c:pt idx="1704">
                  <c:v>41584</c:v>
                </c:pt>
                <c:pt idx="1705">
                  <c:v>41583</c:v>
                </c:pt>
                <c:pt idx="1706">
                  <c:v>41582</c:v>
                </c:pt>
                <c:pt idx="1707">
                  <c:v>41579</c:v>
                </c:pt>
                <c:pt idx="1708">
                  <c:v>41578</c:v>
                </c:pt>
                <c:pt idx="1709">
                  <c:v>41577</c:v>
                </c:pt>
                <c:pt idx="1710">
                  <c:v>41576</c:v>
                </c:pt>
                <c:pt idx="1711">
                  <c:v>41575</c:v>
                </c:pt>
                <c:pt idx="1712">
                  <c:v>41572</c:v>
                </c:pt>
                <c:pt idx="1713">
                  <c:v>41571</c:v>
                </c:pt>
                <c:pt idx="1714">
                  <c:v>41570</c:v>
                </c:pt>
                <c:pt idx="1715">
                  <c:v>41569</c:v>
                </c:pt>
                <c:pt idx="1716">
                  <c:v>41568</c:v>
                </c:pt>
                <c:pt idx="1717">
                  <c:v>41565</c:v>
                </c:pt>
                <c:pt idx="1718">
                  <c:v>41564</c:v>
                </c:pt>
                <c:pt idx="1719">
                  <c:v>41563</c:v>
                </c:pt>
                <c:pt idx="1720">
                  <c:v>41562</c:v>
                </c:pt>
                <c:pt idx="1721">
                  <c:v>41558</c:v>
                </c:pt>
                <c:pt idx="1722">
                  <c:v>41557</c:v>
                </c:pt>
                <c:pt idx="1723">
                  <c:v>41556</c:v>
                </c:pt>
                <c:pt idx="1724">
                  <c:v>41555</c:v>
                </c:pt>
                <c:pt idx="1725">
                  <c:v>41554</c:v>
                </c:pt>
                <c:pt idx="1726">
                  <c:v>41551</c:v>
                </c:pt>
                <c:pt idx="1727">
                  <c:v>41550</c:v>
                </c:pt>
                <c:pt idx="1728">
                  <c:v>41549</c:v>
                </c:pt>
                <c:pt idx="1729">
                  <c:v>41548</c:v>
                </c:pt>
                <c:pt idx="1730">
                  <c:v>41547</c:v>
                </c:pt>
                <c:pt idx="1731">
                  <c:v>41544</c:v>
                </c:pt>
                <c:pt idx="1732">
                  <c:v>41543</c:v>
                </c:pt>
                <c:pt idx="1733">
                  <c:v>41542</c:v>
                </c:pt>
                <c:pt idx="1734">
                  <c:v>41541</c:v>
                </c:pt>
                <c:pt idx="1735">
                  <c:v>41540</c:v>
                </c:pt>
                <c:pt idx="1736">
                  <c:v>41537</c:v>
                </c:pt>
                <c:pt idx="1737">
                  <c:v>41536</c:v>
                </c:pt>
                <c:pt idx="1738">
                  <c:v>41535</c:v>
                </c:pt>
                <c:pt idx="1739">
                  <c:v>41534</c:v>
                </c:pt>
                <c:pt idx="1740">
                  <c:v>41533</c:v>
                </c:pt>
                <c:pt idx="1741">
                  <c:v>41530</c:v>
                </c:pt>
                <c:pt idx="1742">
                  <c:v>41529</c:v>
                </c:pt>
                <c:pt idx="1743">
                  <c:v>41528</c:v>
                </c:pt>
                <c:pt idx="1744">
                  <c:v>41527</c:v>
                </c:pt>
                <c:pt idx="1745">
                  <c:v>41526</c:v>
                </c:pt>
                <c:pt idx="1746">
                  <c:v>41523</c:v>
                </c:pt>
                <c:pt idx="1747">
                  <c:v>41522</c:v>
                </c:pt>
                <c:pt idx="1748">
                  <c:v>41521</c:v>
                </c:pt>
                <c:pt idx="1749">
                  <c:v>41520</c:v>
                </c:pt>
                <c:pt idx="1750">
                  <c:v>41516</c:v>
                </c:pt>
                <c:pt idx="1751">
                  <c:v>41515</c:v>
                </c:pt>
                <c:pt idx="1752">
                  <c:v>41514</c:v>
                </c:pt>
                <c:pt idx="1753">
                  <c:v>41513</c:v>
                </c:pt>
                <c:pt idx="1754">
                  <c:v>41512</c:v>
                </c:pt>
                <c:pt idx="1755">
                  <c:v>41509</c:v>
                </c:pt>
                <c:pt idx="1756">
                  <c:v>41508</c:v>
                </c:pt>
                <c:pt idx="1757">
                  <c:v>41507</c:v>
                </c:pt>
                <c:pt idx="1758">
                  <c:v>41506</c:v>
                </c:pt>
                <c:pt idx="1759">
                  <c:v>41505</c:v>
                </c:pt>
                <c:pt idx="1760">
                  <c:v>41502</c:v>
                </c:pt>
                <c:pt idx="1761">
                  <c:v>41501</c:v>
                </c:pt>
                <c:pt idx="1762">
                  <c:v>41500</c:v>
                </c:pt>
                <c:pt idx="1763">
                  <c:v>41499</c:v>
                </c:pt>
                <c:pt idx="1764">
                  <c:v>41498</c:v>
                </c:pt>
                <c:pt idx="1765">
                  <c:v>41495</c:v>
                </c:pt>
                <c:pt idx="1766">
                  <c:v>41494</c:v>
                </c:pt>
                <c:pt idx="1767">
                  <c:v>41493</c:v>
                </c:pt>
                <c:pt idx="1768">
                  <c:v>41492</c:v>
                </c:pt>
                <c:pt idx="1769">
                  <c:v>41491</c:v>
                </c:pt>
                <c:pt idx="1770">
                  <c:v>41488</c:v>
                </c:pt>
                <c:pt idx="1771">
                  <c:v>41487</c:v>
                </c:pt>
                <c:pt idx="1772">
                  <c:v>41486</c:v>
                </c:pt>
                <c:pt idx="1773">
                  <c:v>41485</c:v>
                </c:pt>
                <c:pt idx="1774">
                  <c:v>41484</c:v>
                </c:pt>
                <c:pt idx="1775">
                  <c:v>41481</c:v>
                </c:pt>
                <c:pt idx="1776">
                  <c:v>41480</c:v>
                </c:pt>
                <c:pt idx="1777">
                  <c:v>41479</c:v>
                </c:pt>
                <c:pt idx="1778">
                  <c:v>41478</c:v>
                </c:pt>
                <c:pt idx="1779">
                  <c:v>41477</c:v>
                </c:pt>
                <c:pt idx="1780">
                  <c:v>41474</c:v>
                </c:pt>
                <c:pt idx="1781">
                  <c:v>41473</c:v>
                </c:pt>
                <c:pt idx="1782">
                  <c:v>41472</c:v>
                </c:pt>
                <c:pt idx="1783">
                  <c:v>41471</c:v>
                </c:pt>
                <c:pt idx="1784">
                  <c:v>41470</c:v>
                </c:pt>
                <c:pt idx="1785">
                  <c:v>41467</c:v>
                </c:pt>
                <c:pt idx="1786">
                  <c:v>41466</c:v>
                </c:pt>
                <c:pt idx="1787">
                  <c:v>41465</c:v>
                </c:pt>
                <c:pt idx="1788">
                  <c:v>41464</c:v>
                </c:pt>
                <c:pt idx="1789">
                  <c:v>41463</c:v>
                </c:pt>
                <c:pt idx="1790">
                  <c:v>41460</c:v>
                </c:pt>
                <c:pt idx="1791">
                  <c:v>41458</c:v>
                </c:pt>
                <c:pt idx="1792">
                  <c:v>41457</c:v>
                </c:pt>
                <c:pt idx="1793">
                  <c:v>41456</c:v>
                </c:pt>
                <c:pt idx="1794">
                  <c:v>41453</c:v>
                </c:pt>
                <c:pt idx="1795">
                  <c:v>41452</c:v>
                </c:pt>
                <c:pt idx="1796">
                  <c:v>41451</c:v>
                </c:pt>
                <c:pt idx="1797">
                  <c:v>41450</c:v>
                </c:pt>
                <c:pt idx="1798">
                  <c:v>41449</c:v>
                </c:pt>
                <c:pt idx="1799">
                  <c:v>41446</c:v>
                </c:pt>
                <c:pt idx="1800">
                  <c:v>41445</c:v>
                </c:pt>
                <c:pt idx="1801">
                  <c:v>41444</c:v>
                </c:pt>
                <c:pt idx="1802">
                  <c:v>41443</c:v>
                </c:pt>
                <c:pt idx="1803">
                  <c:v>41442</c:v>
                </c:pt>
                <c:pt idx="1804">
                  <c:v>41439</c:v>
                </c:pt>
                <c:pt idx="1805">
                  <c:v>41438</c:v>
                </c:pt>
                <c:pt idx="1806">
                  <c:v>41437</c:v>
                </c:pt>
                <c:pt idx="1807">
                  <c:v>41436</c:v>
                </c:pt>
                <c:pt idx="1808">
                  <c:v>41435</c:v>
                </c:pt>
                <c:pt idx="1809">
                  <c:v>41432</c:v>
                </c:pt>
                <c:pt idx="1810">
                  <c:v>41431</c:v>
                </c:pt>
                <c:pt idx="1811">
                  <c:v>41430</c:v>
                </c:pt>
                <c:pt idx="1812">
                  <c:v>41429</c:v>
                </c:pt>
                <c:pt idx="1813">
                  <c:v>41428</c:v>
                </c:pt>
                <c:pt idx="1814">
                  <c:v>41425</c:v>
                </c:pt>
                <c:pt idx="1815">
                  <c:v>41424</c:v>
                </c:pt>
                <c:pt idx="1816">
                  <c:v>41423</c:v>
                </c:pt>
                <c:pt idx="1817">
                  <c:v>41422</c:v>
                </c:pt>
                <c:pt idx="1818">
                  <c:v>41418</c:v>
                </c:pt>
                <c:pt idx="1819">
                  <c:v>41417</c:v>
                </c:pt>
                <c:pt idx="1820">
                  <c:v>41416</c:v>
                </c:pt>
                <c:pt idx="1821">
                  <c:v>41415</c:v>
                </c:pt>
                <c:pt idx="1822">
                  <c:v>41414</c:v>
                </c:pt>
                <c:pt idx="1823">
                  <c:v>41411</c:v>
                </c:pt>
                <c:pt idx="1824">
                  <c:v>41410</c:v>
                </c:pt>
                <c:pt idx="1825">
                  <c:v>41409</c:v>
                </c:pt>
                <c:pt idx="1826">
                  <c:v>41408</c:v>
                </c:pt>
                <c:pt idx="1827">
                  <c:v>41407</c:v>
                </c:pt>
                <c:pt idx="1828">
                  <c:v>41404</c:v>
                </c:pt>
                <c:pt idx="1829">
                  <c:v>41403</c:v>
                </c:pt>
                <c:pt idx="1830">
                  <c:v>41402</c:v>
                </c:pt>
                <c:pt idx="1831">
                  <c:v>41401</c:v>
                </c:pt>
                <c:pt idx="1832">
                  <c:v>41400</c:v>
                </c:pt>
                <c:pt idx="1833">
                  <c:v>41397</c:v>
                </c:pt>
                <c:pt idx="1834">
                  <c:v>41396</c:v>
                </c:pt>
                <c:pt idx="1835">
                  <c:v>41395</c:v>
                </c:pt>
                <c:pt idx="1836">
                  <c:v>41394</c:v>
                </c:pt>
                <c:pt idx="1837">
                  <c:v>41393</c:v>
                </c:pt>
                <c:pt idx="1838">
                  <c:v>41390</c:v>
                </c:pt>
                <c:pt idx="1839">
                  <c:v>41389</c:v>
                </c:pt>
                <c:pt idx="1840">
                  <c:v>41388</c:v>
                </c:pt>
                <c:pt idx="1841">
                  <c:v>41387</c:v>
                </c:pt>
                <c:pt idx="1842">
                  <c:v>41386</c:v>
                </c:pt>
                <c:pt idx="1843">
                  <c:v>41383</c:v>
                </c:pt>
                <c:pt idx="1844">
                  <c:v>41382</c:v>
                </c:pt>
                <c:pt idx="1845">
                  <c:v>41381</c:v>
                </c:pt>
                <c:pt idx="1846">
                  <c:v>41380</c:v>
                </c:pt>
                <c:pt idx="1847">
                  <c:v>41379</c:v>
                </c:pt>
                <c:pt idx="1848">
                  <c:v>41376</c:v>
                </c:pt>
                <c:pt idx="1849">
                  <c:v>41375</c:v>
                </c:pt>
                <c:pt idx="1850">
                  <c:v>41374</c:v>
                </c:pt>
                <c:pt idx="1851">
                  <c:v>41373</c:v>
                </c:pt>
                <c:pt idx="1852">
                  <c:v>41372</c:v>
                </c:pt>
                <c:pt idx="1853">
                  <c:v>41369</c:v>
                </c:pt>
                <c:pt idx="1854">
                  <c:v>41368</c:v>
                </c:pt>
                <c:pt idx="1855">
                  <c:v>41367</c:v>
                </c:pt>
                <c:pt idx="1856">
                  <c:v>41366</c:v>
                </c:pt>
                <c:pt idx="1857">
                  <c:v>41365</c:v>
                </c:pt>
                <c:pt idx="1858">
                  <c:v>41361</c:v>
                </c:pt>
                <c:pt idx="1859">
                  <c:v>41360</c:v>
                </c:pt>
                <c:pt idx="1860">
                  <c:v>41359</c:v>
                </c:pt>
                <c:pt idx="1861">
                  <c:v>41358</c:v>
                </c:pt>
                <c:pt idx="1862">
                  <c:v>41355</c:v>
                </c:pt>
                <c:pt idx="1863">
                  <c:v>41354</c:v>
                </c:pt>
                <c:pt idx="1864">
                  <c:v>41353</c:v>
                </c:pt>
                <c:pt idx="1865">
                  <c:v>41352</c:v>
                </c:pt>
                <c:pt idx="1866">
                  <c:v>41351</c:v>
                </c:pt>
                <c:pt idx="1867">
                  <c:v>41348</c:v>
                </c:pt>
                <c:pt idx="1868">
                  <c:v>41347</c:v>
                </c:pt>
                <c:pt idx="1869">
                  <c:v>41346</c:v>
                </c:pt>
                <c:pt idx="1870">
                  <c:v>41345</c:v>
                </c:pt>
                <c:pt idx="1871">
                  <c:v>41344</c:v>
                </c:pt>
                <c:pt idx="1872">
                  <c:v>41341</c:v>
                </c:pt>
                <c:pt idx="1873">
                  <c:v>41340</c:v>
                </c:pt>
                <c:pt idx="1874">
                  <c:v>41339</c:v>
                </c:pt>
                <c:pt idx="1875">
                  <c:v>41338</c:v>
                </c:pt>
                <c:pt idx="1876">
                  <c:v>41337</c:v>
                </c:pt>
                <c:pt idx="1877">
                  <c:v>41334</c:v>
                </c:pt>
                <c:pt idx="1878">
                  <c:v>41333</c:v>
                </c:pt>
                <c:pt idx="1879">
                  <c:v>41332</c:v>
                </c:pt>
                <c:pt idx="1880">
                  <c:v>41331</c:v>
                </c:pt>
                <c:pt idx="1881">
                  <c:v>41330</c:v>
                </c:pt>
                <c:pt idx="1882">
                  <c:v>41327</c:v>
                </c:pt>
                <c:pt idx="1883">
                  <c:v>41326</c:v>
                </c:pt>
                <c:pt idx="1884">
                  <c:v>41325</c:v>
                </c:pt>
                <c:pt idx="1885">
                  <c:v>41324</c:v>
                </c:pt>
                <c:pt idx="1886">
                  <c:v>41320</c:v>
                </c:pt>
                <c:pt idx="1887">
                  <c:v>41319</c:v>
                </c:pt>
                <c:pt idx="1888">
                  <c:v>41318</c:v>
                </c:pt>
                <c:pt idx="1889">
                  <c:v>41317</c:v>
                </c:pt>
                <c:pt idx="1890">
                  <c:v>41316</c:v>
                </c:pt>
                <c:pt idx="1891">
                  <c:v>41313</c:v>
                </c:pt>
                <c:pt idx="1892">
                  <c:v>41312</c:v>
                </c:pt>
                <c:pt idx="1893">
                  <c:v>41311</c:v>
                </c:pt>
                <c:pt idx="1894">
                  <c:v>41310</c:v>
                </c:pt>
                <c:pt idx="1895">
                  <c:v>41309</c:v>
                </c:pt>
                <c:pt idx="1896">
                  <c:v>41306</c:v>
                </c:pt>
                <c:pt idx="1897">
                  <c:v>41305</c:v>
                </c:pt>
                <c:pt idx="1898">
                  <c:v>41304</c:v>
                </c:pt>
                <c:pt idx="1899">
                  <c:v>41303</c:v>
                </c:pt>
                <c:pt idx="1900">
                  <c:v>41302</c:v>
                </c:pt>
                <c:pt idx="1901">
                  <c:v>41299</c:v>
                </c:pt>
                <c:pt idx="1902">
                  <c:v>41298</c:v>
                </c:pt>
                <c:pt idx="1903">
                  <c:v>41297</c:v>
                </c:pt>
                <c:pt idx="1904">
                  <c:v>41296</c:v>
                </c:pt>
                <c:pt idx="1905">
                  <c:v>41292</c:v>
                </c:pt>
                <c:pt idx="1906">
                  <c:v>41291</c:v>
                </c:pt>
                <c:pt idx="1907">
                  <c:v>41290</c:v>
                </c:pt>
                <c:pt idx="1908">
                  <c:v>41289</c:v>
                </c:pt>
                <c:pt idx="1909">
                  <c:v>41288</c:v>
                </c:pt>
                <c:pt idx="1910">
                  <c:v>41285</c:v>
                </c:pt>
                <c:pt idx="1911">
                  <c:v>41284</c:v>
                </c:pt>
                <c:pt idx="1912">
                  <c:v>41283</c:v>
                </c:pt>
                <c:pt idx="1913">
                  <c:v>41282</c:v>
                </c:pt>
                <c:pt idx="1914">
                  <c:v>41281</c:v>
                </c:pt>
                <c:pt idx="1915">
                  <c:v>41278</c:v>
                </c:pt>
                <c:pt idx="1916">
                  <c:v>41277</c:v>
                </c:pt>
                <c:pt idx="1917">
                  <c:v>41276</c:v>
                </c:pt>
                <c:pt idx="1918">
                  <c:v>41274</c:v>
                </c:pt>
                <c:pt idx="1919">
                  <c:v>41271</c:v>
                </c:pt>
                <c:pt idx="1920">
                  <c:v>41270</c:v>
                </c:pt>
                <c:pt idx="1921">
                  <c:v>41269</c:v>
                </c:pt>
                <c:pt idx="1922">
                  <c:v>41267</c:v>
                </c:pt>
                <c:pt idx="1923">
                  <c:v>41264</c:v>
                </c:pt>
                <c:pt idx="1924">
                  <c:v>41263</c:v>
                </c:pt>
                <c:pt idx="1925">
                  <c:v>41262</c:v>
                </c:pt>
                <c:pt idx="1926">
                  <c:v>41261</c:v>
                </c:pt>
                <c:pt idx="1927">
                  <c:v>41260</c:v>
                </c:pt>
                <c:pt idx="1928">
                  <c:v>41257</c:v>
                </c:pt>
                <c:pt idx="1929">
                  <c:v>41256</c:v>
                </c:pt>
                <c:pt idx="1930">
                  <c:v>41255</c:v>
                </c:pt>
                <c:pt idx="1931">
                  <c:v>41254</c:v>
                </c:pt>
                <c:pt idx="1932">
                  <c:v>41253</c:v>
                </c:pt>
                <c:pt idx="1933">
                  <c:v>41250</c:v>
                </c:pt>
                <c:pt idx="1934">
                  <c:v>41249</c:v>
                </c:pt>
                <c:pt idx="1935">
                  <c:v>41248</c:v>
                </c:pt>
                <c:pt idx="1936">
                  <c:v>41247</c:v>
                </c:pt>
                <c:pt idx="1937">
                  <c:v>41246</c:v>
                </c:pt>
                <c:pt idx="1938">
                  <c:v>41243</c:v>
                </c:pt>
                <c:pt idx="1939">
                  <c:v>41242</c:v>
                </c:pt>
                <c:pt idx="1940">
                  <c:v>41241</c:v>
                </c:pt>
                <c:pt idx="1941">
                  <c:v>41240</c:v>
                </c:pt>
                <c:pt idx="1942">
                  <c:v>41239</c:v>
                </c:pt>
                <c:pt idx="1943">
                  <c:v>41236</c:v>
                </c:pt>
                <c:pt idx="1944">
                  <c:v>41234</c:v>
                </c:pt>
                <c:pt idx="1945">
                  <c:v>41233</c:v>
                </c:pt>
                <c:pt idx="1946">
                  <c:v>41232</c:v>
                </c:pt>
                <c:pt idx="1947">
                  <c:v>41229</c:v>
                </c:pt>
                <c:pt idx="1948">
                  <c:v>41228</c:v>
                </c:pt>
                <c:pt idx="1949">
                  <c:v>41227</c:v>
                </c:pt>
                <c:pt idx="1950">
                  <c:v>41226</c:v>
                </c:pt>
                <c:pt idx="1951">
                  <c:v>41222</c:v>
                </c:pt>
                <c:pt idx="1952">
                  <c:v>41221</c:v>
                </c:pt>
                <c:pt idx="1953">
                  <c:v>41220</c:v>
                </c:pt>
                <c:pt idx="1954">
                  <c:v>41219</c:v>
                </c:pt>
                <c:pt idx="1955">
                  <c:v>41218</c:v>
                </c:pt>
                <c:pt idx="1956">
                  <c:v>41215</c:v>
                </c:pt>
                <c:pt idx="1957">
                  <c:v>41214</c:v>
                </c:pt>
                <c:pt idx="1958">
                  <c:v>41213</c:v>
                </c:pt>
                <c:pt idx="1959">
                  <c:v>41211</c:v>
                </c:pt>
                <c:pt idx="1960">
                  <c:v>41208</c:v>
                </c:pt>
                <c:pt idx="1961">
                  <c:v>41207</c:v>
                </c:pt>
                <c:pt idx="1962">
                  <c:v>41206</c:v>
                </c:pt>
                <c:pt idx="1963">
                  <c:v>41205</c:v>
                </c:pt>
                <c:pt idx="1964">
                  <c:v>41204</c:v>
                </c:pt>
                <c:pt idx="1965">
                  <c:v>41201</c:v>
                </c:pt>
                <c:pt idx="1966">
                  <c:v>41200</c:v>
                </c:pt>
                <c:pt idx="1967">
                  <c:v>41199</c:v>
                </c:pt>
                <c:pt idx="1968">
                  <c:v>41198</c:v>
                </c:pt>
                <c:pt idx="1969">
                  <c:v>41197</c:v>
                </c:pt>
                <c:pt idx="1970">
                  <c:v>41194</c:v>
                </c:pt>
                <c:pt idx="1971">
                  <c:v>41193</c:v>
                </c:pt>
                <c:pt idx="1972">
                  <c:v>41192</c:v>
                </c:pt>
                <c:pt idx="1973">
                  <c:v>41191</c:v>
                </c:pt>
                <c:pt idx="1974">
                  <c:v>41187</c:v>
                </c:pt>
                <c:pt idx="1975">
                  <c:v>41186</c:v>
                </c:pt>
                <c:pt idx="1976">
                  <c:v>41185</c:v>
                </c:pt>
                <c:pt idx="1977">
                  <c:v>41184</c:v>
                </c:pt>
                <c:pt idx="1978">
                  <c:v>41183</c:v>
                </c:pt>
                <c:pt idx="1979">
                  <c:v>41180</c:v>
                </c:pt>
                <c:pt idx="1980">
                  <c:v>41179</c:v>
                </c:pt>
                <c:pt idx="1981">
                  <c:v>41178</c:v>
                </c:pt>
                <c:pt idx="1982">
                  <c:v>41177</c:v>
                </c:pt>
                <c:pt idx="1983">
                  <c:v>41176</c:v>
                </c:pt>
                <c:pt idx="1984">
                  <c:v>41173</c:v>
                </c:pt>
                <c:pt idx="1985">
                  <c:v>41172</c:v>
                </c:pt>
                <c:pt idx="1986">
                  <c:v>41171</c:v>
                </c:pt>
                <c:pt idx="1987">
                  <c:v>41170</c:v>
                </c:pt>
                <c:pt idx="1988">
                  <c:v>41169</c:v>
                </c:pt>
                <c:pt idx="1989">
                  <c:v>41166</c:v>
                </c:pt>
                <c:pt idx="1990">
                  <c:v>41165</c:v>
                </c:pt>
                <c:pt idx="1991">
                  <c:v>41164</c:v>
                </c:pt>
                <c:pt idx="1992">
                  <c:v>41163</c:v>
                </c:pt>
                <c:pt idx="1993">
                  <c:v>41162</c:v>
                </c:pt>
                <c:pt idx="1994">
                  <c:v>41159</c:v>
                </c:pt>
                <c:pt idx="1995">
                  <c:v>41158</c:v>
                </c:pt>
                <c:pt idx="1996">
                  <c:v>41157</c:v>
                </c:pt>
                <c:pt idx="1997">
                  <c:v>41156</c:v>
                </c:pt>
                <c:pt idx="1998">
                  <c:v>41152</c:v>
                </c:pt>
                <c:pt idx="1999">
                  <c:v>41151</c:v>
                </c:pt>
                <c:pt idx="2000">
                  <c:v>41150</c:v>
                </c:pt>
                <c:pt idx="2001">
                  <c:v>41149</c:v>
                </c:pt>
                <c:pt idx="2002">
                  <c:v>41148</c:v>
                </c:pt>
                <c:pt idx="2003">
                  <c:v>41145</c:v>
                </c:pt>
                <c:pt idx="2004">
                  <c:v>41144</c:v>
                </c:pt>
                <c:pt idx="2005">
                  <c:v>41143</c:v>
                </c:pt>
                <c:pt idx="2006">
                  <c:v>41142</c:v>
                </c:pt>
                <c:pt idx="2007">
                  <c:v>41141</c:v>
                </c:pt>
                <c:pt idx="2008">
                  <c:v>41138</c:v>
                </c:pt>
                <c:pt idx="2009">
                  <c:v>41137</c:v>
                </c:pt>
                <c:pt idx="2010">
                  <c:v>41136</c:v>
                </c:pt>
                <c:pt idx="2011">
                  <c:v>41135</c:v>
                </c:pt>
                <c:pt idx="2012">
                  <c:v>41134</c:v>
                </c:pt>
                <c:pt idx="2013">
                  <c:v>41131</c:v>
                </c:pt>
                <c:pt idx="2014">
                  <c:v>41130</c:v>
                </c:pt>
                <c:pt idx="2015">
                  <c:v>41129</c:v>
                </c:pt>
                <c:pt idx="2016">
                  <c:v>41128</c:v>
                </c:pt>
                <c:pt idx="2017">
                  <c:v>41127</c:v>
                </c:pt>
                <c:pt idx="2018">
                  <c:v>41124</c:v>
                </c:pt>
                <c:pt idx="2019">
                  <c:v>41123</c:v>
                </c:pt>
                <c:pt idx="2020">
                  <c:v>41122</c:v>
                </c:pt>
                <c:pt idx="2021">
                  <c:v>41121</c:v>
                </c:pt>
                <c:pt idx="2022">
                  <c:v>41120</c:v>
                </c:pt>
                <c:pt idx="2023">
                  <c:v>41117</c:v>
                </c:pt>
                <c:pt idx="2024">
                  <c:v>41116</c:v>
                </c:pt>
                <c:pt idx="2025">
                  <c:v>41115</c:v>
                </c:pt>
                <c:pt idx="2026">
                  <c:v>41114</c:v>
                </c:pt>
                <c:pt idx="2027">
                  <c:v>41113</c:v>
                </c:pt>
                <c:pt idx="2028">
                  <c:v>41110</c:v>
                </c:pt>
                <c:pt idx="2029">
                  <c:v>41109</c:v>
                </c:pt>
                <c:pt idx="2030">
                  <c:v>41108</c:v>
                </c:pt>
                <c:pt idx="2031">
                  <c:v>41107</c:v>
                </c:pt>
                <c:pt idx="2032">
                  <c:v>41106</c:v>
                </c:pt>
                <c:pt idx="2033">
                  <c:v>41103</c:v>
                </c:pt>
                <c:pt idx="2034">
                  <c:v>41102</c:v>
                </c:pt>
                <c:pt idx="2035">
                  <c:v>41101</c:v>
                </c:pt>
                <c:pt idx="2036">
                  <c:v>41100</c:v>
                </c:pt>
                <c:pt idx="2037">
                  <c:v>41099</c:v>
                </c:pt>
                <c:pt idx="2038">
                  <c:v>41096</c:v>
                </c:pt>
                <c:pt idx="2039">
                  <c:v>41095</c:v>
                </c:pt>
                <c:pt idx="2040">
                  <c:v>41093</c:v>
                </c:pt>
                <c:pt idx="2041">
                  <c:v>41092</c:v>
                </c:pt>
                <c:pt idx="2042">
                  <c:v>41089</c:v>
                </c:pt>
                <c:pt idx="2043">
                  <c:v>41088</c:v>
                </c:pt>
                <c:pt idx="2044">
                  <c:v>41087</c:v>
                </c:pt>
                <c:pt idx="2045">
                  <c:v>41086</c:v>
                </c:pt>
                <c:pt idx="2046">
                  <c:v>41085</c:v>
                </c:pt>
                <c:pt idx="2047">
                  <c:v>41082</c:v>
                </c:pt>
                <c:pt idx="2048">
                  <c:v>41081</c:v>
                </c:pt>
                <c:pt idx="2049">
                  <c:v>41080</c:v>
                </c:pt>
                <c:pt idx="2050">
                  <c:v>41079</c:v>
                </c:pt>
                <c:pt idx="2051">
                  <c:v>41078</c:v>
                </c:pt>
                <c:pt idx="2052">
                  <c:v>41075</c:v>
                </c:pt>
                <c:pt idx="2053">
                  <c:v>41074</c:v>
                </c:pt>
                <c:pt idx="2054">
                  <c:v>41073</c:v>
                </c:pt>
                <c:pt idx="2055">
                  <c:v>41072</c:v>
                </c:pt>
                <c:pt idx="2056">
                  <c:v>41071</c:v>
                </c:pt>
                <c:pt idx="2057">
                  <c:v>41068</c:v>
                </c:pt>
                <c:pt idx="2058">
                  <c:v>41067</c:v>
                </c:pt>
                <c:pt idx="2059">
                  <c:v>41066</c:v>
                </c:pt>
                <c:pt idx="2060">
                  <c:v>41065</c:v>
                </c:pt>
                <c:pt idx="2061">
                  <c:v>41064</c:v>
                </c:pt>
                <c:pt idx="2062">
                  <c:v>41061</c:v>
                </c:pt>
                <c:pt idx="2063">
                  <c:v>41060</c:v>
                </c:pt>
                <c:pt idx="2064">
                  <c:v>41059</c:v>
                </c:pt>
                <c:pt idx="2065">
                  <c:v>41058</c:v>
                </c:pt>
                <c:pt idx="2066">
                  <c:v>41054</c:v>
                </c:pt>
                <c:pt idx="2067">
                  <c:v>41053</c:v>
                </c:pt>
                <c:pt idx="2068">
                  <c:v>41052</c:v>
                </c:pt>
                <c:pt idx="2069">
                  <c:v>41051</c:v>
                </c:pt>
                <c:pt idx="2070">
                  <c:v>41050</c:v>
                </c:pt>
                <c:pt idx="2071">
                  <c:v>41047</c:v>
                </c:pt>
                <c:pt idx="2072">
                  <c:v>41046</c:v>
                </c:pt>
                <c:pt idx="2073">
                  <c:v>41045</c:v>
                </c:pt>
                <c:pt idx="2074">
                  <c:v>41044</c:v>
                </c:pt>
                <c:pt idx="2075">
                  <c:v>41043</c:v>
                </c:pt>
                <c:pt idx="2076">
                  <c:v>41040</c:v>
                </c:pt>
                <c:pt idx="2077">
                  <c:v>41039</c:v>
                </c:pt>
                <c:pt idx="2078">
                  <c:v>41038</c:v>
                </c:pt>
                <c:pt idx="2079">
                  <c:v>41037</c:v>
                </c:pt>
                <c:pt idx="2080">
                  <c:v>41036</c:v>
                </c:pt>
                <c:pt idx="2081">
                  <c:v>41033</c:v>
                </c:pt>
                <c:pt idx="2082">
                  <c:v>41032</c:v>
                </c:pt>
                <c:pt idx="2083">
                  <c:v>41031</c:v>
                </c:pt>
                <c:pt idx="2084">
                  <c:v>41030</c:v>
                </c:pt>
                <c:pt idx="2085">
                  <c:v>41029</c:v>
                </c:pt>
                <c:pt idx="2086">
                  <c:v>41026</c:v>
                </c:pt>
                <c:pt idx="2087">
                  <c:v>41025</c:v>
                </c:pt>
                <c:pt idx="2088">
                  <c:v>41024</c:v>
                </c:pt>
                <c:pt idx="2089">
                  <c:v>41023</c:v>
                </c:pt>
                <c:pt idx="2090">
                  <c:v>41022</c:v>
                </c:pt>
                <c:pt idx="2091">
                  <c:v>41019</c:v>
                </c:pt>
                <c:pt idx="2092">
                  <c:v>41018</c:v>
                </c:pt>
                <c:pt idx="2093">
                  <c:v>41017</c:v>
                </c:pt>
                <c:pt idx="2094">
                  <c:v>41016</c:v>
                </c:pt>
                <c:pt idx="2095">
                  <c:v>41015</c:v>
                </c:pt>
                <c:pt idx="2096">
                  <c:v>41012</c:v>
                </c:pt>
                <c:pt idx="2097">
                  <c:v>41011</c:v>
                </c:pt>
                <c:pt idx="2098">
                  <c:v>41010</c:v>
                </c:pt>
                <c:pt idx="2099">
                  <c:v>41009</c:v>
                </c:pt>
                <c:pt idx="2100">
                  <c:v>41008</c:v>
                </c:pt>
                <c:pt idx="2101">
                  <c:v>41005</c:v>
                </c:pt>
                <c:pt idx="2102">
                  <c:v>41004</c:v>
                </c:pt>
                <c:pt idx="2103">
                  <c:v>41003</c:v>
                </c:pt>
                <c:pt idx="2104">
                  <c:v>41002</c:v>
                </c:pt>
                <c:pt idx="2105">
                  <c:v>41001</c:v>
                </c:pt>
                <c:pt idx="2106">
                  <c:v>40998</c:v>
                </c:pt>
                <c:pt idx="2107">
                  <c:v>40997</c:v>
                </c:pt>
                <c:pt idx="2108">
                  <c:v>40996</c:v>
                </c:pt>
                <c:pt idx="2109">
                  <c:v>40995</c:v>
                </c:pt>
                <c:pt idx="2110">
                  <c:v>40994</c:v>
                </c:pt>
                <c:pt idx="2111">
                  <c:v>40991</c:v>
                </c:pt>
                <c:pt idx="2112">
                  <c:v>40990</c:v>
                </c:pt>
                <c:pt idx="2113">
                  <c:v>40989</c:v>
                </c:pt>
                <c:pt idx="2114">
                  <c:v>40988</c:v>
                </c:pt>
                <c:pt idx="2115">
                  <c:v>40987</c:v>
                </c:pt>
                <c:pt idx="2116">
                  <c:v>40984</c:v>
                </c:pt>
                <c:pt idx="2117">
                  <c:v>40983</c:v>
                </c:pt>
                <c:pt idx="2118">
                  <c:v>40982</c:v>
                </c:pt>
                <c:pt idx="2119">
                  <c:v>40981</c:v>
                </c:pt>
                <c:pt idx="2120">
                  <c:v>40980</c:v>
                </c:pt>
                <c:pt idx="2121">
                  <c:v>40977</c:v>
                </c:pt>
                <c:pt idx="2122">
                  <c:v>40976</c:v>
                </c:pt>
                <c:pt idx="2123">
                  <c:v>40975</c:v>
                </c:pt>
                <c:pt idx="2124">
                  <c:v>40974</c:v>
                </c:pt>
                <c:pt idx="2125">
                  <c:v>40973</c:v>
                </c:pt>
                <c:pt idx="2126">
                  <c:v>40970</c:v>
                </c:pt>
                <c:pt idx="2127">
                  <c:v>40969</c:v>
                </c:pt>
                <c:pt idx="2128">
                  <c:v>40968</c:v>
                </c:pt>
                <c:pt idx="2129">
                  <c:v>40967</c:v>
                </c:pt>
                <c:pt idx="2130">
                  <c:v>40966</c:v>
                </c:pt>
                <c:pt idx="2131">
                  <c:v>40963</c:v>
                </c:pt>
                <c:pt idx="2132">
                  <c:v>40962</c:v>
                </c:pt>
                <c:pt idx="2133">
                  <c:v>40961</c:v>
                </c:pt>
                <c:pt idx="2134">
                  <c:v>40960</c:v>
                </c:pt>
                <c:pt idx="2135">
                  <c:v>40956</c:v>
                </c:pt>
                <c:pt idx="2136">
                  <c:v>40955</c:v>
                </c:pt>
                <c:pt idx="2137">
                  <c:v>40954</c:v>
                </c:pt>
                <c:pt idx="2138">
                  <c:v>40953</c:v>
                </c:pt>
                <c:pt idx="2139">
                  <c:v>40952</c:v>
                </c:pt>
                <c:pt idx="2140">
                  <c:v>40949</c:v>
                </c:pt>
                <c:pt idx="2141">
                  <c:v>40948</c:v>
                </c:pt>
                <c:pt idx="2142">
                  <c:v>40947</c:v>
                </c:pt>
                <c:pt idx="2143">
                  <c:v>40946</c:v>
                </c:pt>
                <c:pt idx="2144">
                  <c:v>40945</c:v>
                </c:pt>
                <c:pt idx="2145">
                  <c:v>40942</c:v>
                </c:pt>
                <c:pt idx="2146">
                  <c:v>40941</c:v>
                </c:pt>
                <c:pt idx="2147">
                  <c:v>40940</c:v>
                </c:pt>
                <c:pt idx="2148">
                  <c:v>40939</c:v>
                </c:pt>
                <c:pt idx="2149">
                  <c:v>40938</c:v>
                </c:pt>
                <c:pt idx="2150">
                  <c:v>40935</c:v>
                </c:pt>
                <c:pt idx="2151">
                  <c:v>40934</c:v>
                </c:pt>
                <c:pt idx="2152">
                  <c:v>40933</c:v>
                </c:pt>
                <c:pt idx="2153">
                  <c:v>40932</c:v>
                </c:pt>
                <c:pt idx="2154">
                  <c:v>40931</c:v>
                </c:pt>
                <c:pt idx="2155">
                  <c:v>40928</c:v>
                </c:pt>
                <c:pt idx="2156">
                  <c:v>40927</c:v>
                </c:pt>
                <c:pt idx="2157">
                  <c:v>40926</c:v>
                </c:pt>
                <c:pt idx="2158">
                  <c:v>40925</c:v>
                </c:pt>
                <c:pt idx="2159">
                  <c:v>40921</c:v>
                </c:pt>
                <c:pt idx="2160">
                  <c:v>40920</c:v>
                </c:pt>
                <c:pt idx="2161">
                  <c:v>40919</c:v>
                </c:pt>
                <c:pt idx="2162">
                  <c:v>40918</c:v>
                </c:pt>
                <c:pt idx="2163">
                  <c:v>40917</c:v>
                </c:pt>
                <c:pt idx="2164">
                  <c:v>40914</c:v>
                </c:pt>
                <c:pt idx="2165">
                  <c:v>40913</c:v>
                </c:pt>
                <c:pt idx="2166">
                  <c:v>40912</c:v>
                </c:pt>
                <c:pt idx="2167">
                  <c:v>40911</c:v>
                </c:pt>
                <c:pt idx="2168">
                  <c:v>40907</c:v>
                </c:pt>
                <c:pt idx="2169">
                  <c:v>40906</c:v>
                </c:pt>
                <c:pt idx="2170">
                  <c:v>40905</c:v>
                </c:pt>
                <c:pt idx="2171">
                  <c:v>40904</c:v>
                </c:pt>
                <c:pt idx="2172">
                  <c:v>40900</c:v>
                </c:pt>
                <c:pt idx="2173">
                  <c:v>40899</c:v>
                </c:pt>
                <c:pt idx="2174">
                  <c:v>40898</c:v>
                </c:pt>
                <c:pt idx="2175">
                  <c:v>40897</c:v>
                </c:pt>
                <c:pt idx="2176">
                  <c:v>40896</c:v>
                </c:pt>
                <c:pt idx="2177">
                  <c:v>40893</c:v>
                </c:pt>
                <c:pt idx="2178">
                  <c:v>40892</c:v>
                </c:pt>
                <c:pt idx="2179">
                  <c:v>40891</c:v>
                </c:pt>
                <c:pt idx="2180">
                  <c:v>40890</c:v>
                </c:pt>
                <c:pt idx="2181">
                  <c:v>40889</c:v>
                </c:pt>
                <c:pt idx="2182">
                  <c:v>40886</c:v>
                </c:pt>
                <c:pt idx="2183">
                  <c:v>40885</c:v>
                </c:pt>
                <c:pt idx="2184">
                  <c:v>40884</c:v>
                </c:pt>
                <c:pt idx="2185">
                  <c:v>40883</c:v>
                </c:pt>
                <c:pt idx="2186">
                  <c:v>40882</c:v>
                </c:pt>
                <c:pt idx="2187">
                  <c:v>40879</c:v>
                </c:pt>
                <c:pt idx="2188">
                  <c:v>40878</c:v>
                </c:pt>
                <c:pt idx="2189">
                  <c:v>40877</c:v>
                </c:pt>
                <c:pt idx="2190">
                  <c:v>40876</c:v>
                </c:pt>
                <c:pt idx="2191">
                  <c:v>40875</c:v>
                </c:pt>
                <c:pt idx="2192">
                  <c:v>40872</c:v>
                </c:pt>
                <c:pt idx="2193">
                  <c:v>40870</c:v>
                </c:pt>
                <c:pt idx="2194">
                  <c:v>40869</c:v>
                </c:pt>
                <c:pt idx="2195">
                  <c:v>40868</c:v>
                </c:pt>
                <c:pt idx="2196">
                  <c:v>40865</c:v>
                </c:pt>
                <c:pt idx="2197">
                  <c:v>40864</c:v>
                </c:pt>
                <c:pt idx="2198">
                  <c:v>40863</c:v>
                </c:pt>
                <c:pt idx="2199">
                  <c:v>40862</c:v>
                </c:pt>
                <c:pt idx="2200">
                  <c:v>40861</c:v>
                </c:pt>
                <c:pt idx="2201">
                  <c:v>40857</c:v>
                </c:pt>
                <c:pt idx="2202">
                  <c:v>40856</c:v>
                </c:pt>
                <c:pt idx="2203">
                  <c:v>40855</c:v>
                </c:pt>
                <c:pt idx="2204">
                  <c:v>40854</c:v>
                </c:pt>
                <c:pt idx="2205">
                  <c:v>40851</c:v>
                </c:pt>
                <c:pt idx="2206">
                  <c:v>40850</c:v>
                </c:pt>
                <c:pt idx="2207">
                  <c:v>40849</c:v>
                </c:pt>
                <c:pt idx="2208">
                  <c:v>40848</c:v>
                </c:pt>
                <c:pt idx="2209">
                  <c:v>40847</c:v>
                </c:pt>
                <c:pt idx="2210">
                  <c:v>40844</c:v>
                </c:pt>
                <c:pt idx="2211">
                  <c:v>40843</c:v>
                </c:pt>
                <c:pt idx="2212">
                  <c:v>40842</c:v>
                </c:pt>
                <c:pt idx="2213">
                  <c:v>40841</c:v>
                </c:pt>
                <c:pt idx="2214">
                  <c:v>40840</c:v>
                </c:pt>
                <c:pt idx="2215">
                  <c:v>40837</c:v>
                </c:pt>
                <c:pt idx="2216">
                  <c:v>40836</c:v>
                </c:pt>
                <c:pt idx="2217">
                  <c:v>40835</c:v>
                </c:pt>
                <c:pt idx="2218">
                  <c:v>40834</c:v>
                </c:pt>
                <c:pt idx="2219">
                  <c:v>40833</c:v>
                </c:pt>
                <c:pt idx="2220">
                  <c:v>40830</c:v>
                </c:pt>
                <c:pt idx="2221">
                  <c:v>40829</c:v>
                </c:pt>
                <c:pt idx="2222">
                  <c:v>40828</c:v>
                </c:pt>
                <c:pt idx="2223">
                  <c:v>40827</c:v>
                </c:pt>
                <c:pt idx="2224">
                  <c:v>40823</c:v>
                </c:pt>
                <c:pt idx="2225">
                  <c:v>40822</c:v>
                </c:pt>
                <c:pt idx="2226">
                  <c:v>40821</c:v>
                </c:pt>
                <c:pt idx="2227">
                  <c:v>40820</c:v>
                </c:pt>
                <c:pt idx="2228">
                  <c:v>40819</c:v>
                </c:pt>
                <c:pt idx="2229">
                  <c:v>40816</c:v>
                </c:pt>
                <c:pt idx="2230">
                  <c:v>40815</c:v>
                </c:pt>
                <c:pt idx="2231">
                  <c:v>40814</c:v>
                </c:pt>
                <c:pt idx="2232">
                  <c:v>40813</c:v>
                </c:pt>
                <c:pt idx="2233">
                  <c:v>40812</c:v>
                </c:pt>
                <c:pt idx="2234">
                  <c:v>40809</c:v>
                </c:pt>
                <c:pt idx="2235">
                  <c:v>40808</c:v>
                </c:pt>
                <c:pt idx="2236">
                  <c:v>40807</c:v>
                </c:pt>
                <c:pt idx="2237">
                  <c:v>40806</c:v>
                </c:pt>
                <c:pt idx="2238">
                  <c:v>40805</c:v>
                </c:pt>
                <c:pt idx="2239">
                  <c:v>40802</c:v>
                </c:pt>
                <c:pt idx="2240">
                  <c:v>40801</c:v>
                </c:pt>
                <c:pt idx="2241">
                  <c:v>40800</c:v>
                </c:pt>
                <c:pt idx="2242">
                  <c:v>40799</c:v>
                </c:pt>
                <c:pt idx="2243">
                  <c:v>40798</c:v>
                </c:pt>
                <c:pt idx="2244">
                  <c:v>40795</c:v>
                </c:pt>
                <c:pt idx="2245">
                  <c:v>40794</c:v>
                </c:pt>
                <c:pt idx="2246">
                  <c:v>40793</c:v>
                </c:pt>
                <c:pt idx="2247">
                  <c:v>40792</c:v>
                </c:pt>
                <c:pt idx="2248">
                  <c:v>40788</c:v>
                </c:pt>
                <c:pt idx="2249">
                  <c:v>40787</c:v>
                </c:pt>
                <c:pt idx="2250">
                  <c:v>40786</c:v>
                </c:pt>
                <c:pt idx="2251">
                  <c:v>40785</c:v>
                </c:pt>
                <c:pt idx="2252">
                  <c:v>40784</c:v>
                </c:pt>
                <c:pt idx="2253">
                  <c:v>40781</c:v>
                </c:pt>
                <c:pt idx="2254">
                  <c:v>40780</c:v>
                </c:pt>
                <c:pt idx="2255">
                  <c:v>40779</c:v>
                </c:pt>
                <c:pt idx="2256">
                  <c:v>40778</c:v>
                </c:pt>
                <c:pt idx="2257">
                  <c:v>40777</c:v>
                </c:pt>
                <c:pt idx="2258">
                  <c:v>40774</c:v>
                </c:pt>
                <c:pt idx="2259">
                  <c:v>40773</c:v>
                </c:pt>
                <c:pt idx="2260">
                  <c:v>40772</c:v>
                </c:pt>
                <c:pt idx="2261">
                  <c:v>40771</c:v>
                </c:pt>
                <c:pt idx="2262">
                  <c:v>40770</c:v>
                </c:pt>
                <c:pt idx="2263">
                  <c:v>40767</c:v>
                </c:pt>
                <c:pt idx="2264">
                  <c:v>40766</c:v>
                </c:pt>
                <c:pt idx="2265">
                  <c:v>40765</c:v>
                </c:pt>
                <c:pt idx="2266">
                  <c:v>40764</c:v>
                </c:pt>
                <c:pt idx="2267">
                  <c:v>40763</c:v>
                </c:pt>
                <c:pt idx="2268">
                  <c:v>40760</c:v>
                </c:pt>
                <c:pt idx="2269">
                  <c:v>40759</c:v>
                </c:pt>
                <c:pt idx="2270">
                  <c:v>40758</c:v>
                </c:pt>
                <c:pt idx="2271">
                  <c:v>40757</c:v>
                </c:pt>
                <c:pt idx="2272">
                  <c:v>40756</c:v>
                </c:pt>
                <c:pt idx="2273">
                  <c:v>40753</c:v>
                </c:pt>
                <c:pt idx="2274">
                  <c:v>40752</c:v>
                </c:pt>
                <c:pt idx="2275">
                  <c:v>40751</c:v>
                </c:pt>
                <c:pt idx="2276">
                  <c:v>40750</c:v>
                </c:pt>
                <c:pt idx="2277">
                  <c:v>40749</c:v>
                </c:pt>
                <c:pt idx="2278">
                  <c:v>40746</c:v>
                </c:pt>
                <c:pt idx="2279">
                  <c:v>40745</c:v>
                </c:pt>
                <c:pt idx="2280">
                  <c:v>40744</c:v>
                </c:pt>
                <c:pt idx="2281">
                  <c:v>40743</c:v>
                </c:pt>
                <c:pt idx="2282">
                  <c:v>40742</c:v>
                </c:pt>
                <c:pt idx="2283">
                  <c:v>40739</c:v>
                </c:pt>
                <c:pt idx="2284">
                  <c:v>40738</c:v>
                </c:pt>
                <c:pt idx="2285">
                  <c:v>40737</c:v>
                </c:pt>
                <c:pt idx="2286">
                  <c:v>40736</c:v>
                </c:pt>
                <c:pt idx="2287">
                  <c:v>40735</c:v>
                </c:pt>
                <c:pt idx="2288">
                  <c:v>40732</c:v>
                </c:pt>
                <c:pt idx="2289">
                  <c:v>40731</c:v>
                </c:pt>
                <c:pt idx="2290">
                  <c:v>40730</c:v>
                </c:pt>
                <c:pt idx="2291">
                  <c:v>40729</c:v>
                </c:pt>
                <c:pt idx="2292">
                  <c:v>40725</c:v>
                </c:pt>
                <c:pt idx="2293">
                  <c:v>40724</c:v>
                </c:pt>
                <c:pt idx="2294">
                  <c:v>40723</c:v>
                </c:pt>
                <c:pt idx="2295">
                  <c:v>40722</c:v>
                </c:pt>
                <c:pt idx="2296">
                  <c:v>40721</c:v>
                </c:pt>
                <c:pt idx="2297">
                  <c:v>40718</c:v>
                </c:pt>
                <c:pt idx="2298">
                  <c:v>40717</c:v>
                </c:pt>
                <c:pt idx="2299">
                  <c:v>40716</c:v>
                </c:pt>
                <c:pt idx="2300">
                  <c:v>40715</c:v>
                </c:pt>
                <c:pt idx="2301">
                  <c:v>40714</c:v>
                </c:pt>
                <c:pt idx="2302">
                  <c:v>40711</c:v>
                </c:pt>
                <c:pt idx="2303">
                  <c:v>40710</c:v>
                </c:pt>
                <c:pt idx="2304">
                  <c:v>40709</c:v>
                </c:pt>
                <c:pt idx="2305">
                  <c:v>40708</c:v>
                </c:pt>
                <c:pt idx="2306">
                  <c:v>40707</c:v>
                </c:pt>
                <c:pt idx="2307">
                  <c:v>40704</c:v>
                </c:pt>
                <c:pt idx="2308">
                  <c:v>40703</c:v>
                </c:pt>
                <c:pt idx="2309">
                  <c:v>40702</c:v>
                </c:pt>
                <c:pt idx="2310">
                  <c:v>40701</c:v>
                </c:pt>
                <c:pt idx="2311">
                  <c:v>40700</c:v>
                </c:pt>
                <c:pt idx="2312">
                  <c:v>40697</c:v>
                </c:pt>
                <c:pt idx="2313">
                  <c:v>40696</c:v>
                </c:pt>
                <c:pt idx="2314">
                  <c:v>40695</c:v>
                </c:pt>
                <c:pt idx="2315">
                  <c:v>40694</c:v>
                </c:pt>
                <c:pt idx="2316">
                  <c:v>40690</c:v>
                </c:pt>
                <c:pt idx="2317">
                  <c:v>40689</c:v>
                </c:pt>
                <c:pt idx="2318">
                  <c:v>40688</c:v>
                </c:pt>
                <c:pt idx="2319">
                  <c:v>40687</c:v>
                </c:pt>
                <c:pt idx="2320">
                  <c:v>40686</c:v>
                </c:pt>
                <c:pt idx="2321">
                  <c:v>40683</c:v>
                </c:pt>
                <c:pt idx="2322">
                  <c:v>40682</c:v>
                </c:pt>
                <c:pt idx="2323">
                  <c:v>40681</c:v>
                </c:pt>
                <c:pt idx="2324">
                  <c:v>40680</c:v>
                </c:pt>
                <c:pt idx="2325">
                  <c:v>40679</c:v>
                </c:pt>
                <c:pt idx="2326">
                  <c:v>40676</c:v>
                </c:pt>
                <c:pt idx="2327">
                  <c:v>40675</c:v>
                </c:pt>
                <c:pt idx="2328">
                  <c:v>40674</c:v>
                </c:pt>
                <c:pt idx="2329">
                  <c:v>40673</c:v>
                </c:pt>
                <c:pt idx="2330">
                  <c:v>40672</c:v>
                </c:pt>
                <c:pt idx="2331">
                  <c:v>40669</c:v>
                </c:pt>
                <c:pt idx="2332">
                  <c:v>40668</c:v>
                </c:pt>
                <c:pt idx="2333">
                  <c:v>40667</c:v>
                </c:pt>
                <c:pt idx="2334">
                  <c:v>40666</c:v>
                </c:pt>
                <c:pt idx="2335">
                  <c:v>40665</c:v>
                </c:pt>
                <c:pt idx="2336">
                  <c:v>40662</c:v>
                </c:pt>
                <c:pt idx="2337">
                  <c:v>40661</c:v>
                </c:pt>
                <c:pt idx="2338">
                  <c:v>40660</c:v>
                </c:pt>
                <c:pt idx="2339">
                  <c:v>40659</c:v>
                </c:pt>
                <c:pt idx="2340">
                  <c:v>40658</c:v>
                </c:pt>
                <c:pt idx="2341">
                  <c:v>40654</c:v>
                </c:pt>
                <c:pt idx="2342">
                  <c:v>40653</c:v>
                </c:pt>
                <c:pt idx="2343">
                  <c:v>40652</c:v>
                </c:pt>
                <c:pt idx="2344">
                  <c:v>40651</c:v>
                </c:pt>
                <c:pt idx="2345">
                  <c:v>40648</c:v>
                </c:pt>
                <c:pt idx="2346">
                  <c:v>40647</c:v>
                </c:pt>
                <c:pt idx="2347">
                  <c:v>40646</c:v>
                </c:pt>
                <c:pt idx="2348">
                  <c:v>40645</c:v>
                </c:pt>
                <c:pt idx="2349">
                  <c:v>40644</c:v>
                </c:pt>
                <c:pt idx="2350">
                  <c:v>40641</c:v>
                </c:pt>
                <c:pt idx="2351">
                  <c:v>40640</c:v>
                </c:pt>
                <c:pt idx="2352">
                  <c:v>40639</c:v>
                </c:pt>
                <c:pt idx="2353">
                  <c:v>40638</c:v>
                </c:pt>
                <c:pt idx="2354">
                  <c:v>40637</c:v>
                </c:pt>
                <c:pt idx="2355">
                  <c:v>40634</c:v>
                </c:pt>
                <c:pt idx="2356">
                  <c:v>40633</c:v>
                </c:pt>
                <c:pt idx="2357">
                  <c:v>40632</c:v>
                </c:pt>
                <c:pt idx="2358">
                  <c:v>40631</c:v>
                </c:pt>
                <c:pt idx="2359">
                  <c:v>40630</c:v>
                </c:pt>
                <c:pt idx="2360">
                  <c:v>40627</c:v>
                </c:pt>
                <c:pt idx="2361">
                  <c:v>40626</c:v>
                </c:pt>
                <c:pt idx="2362">
                  <c:v>40625</c:v>
                </c:pt>
                <c:pt idx="2363">
                  <c:v>40624</c:v>
                </c:pt>
                <c:pt idx="2364">
                  <c:v>40623</c:v>
                </c:pt>
                <c:pt idx="2365">
                  <c:v>40620</c:v>
                </c:pt>
                <c:pt idx="2366">
                  <c:v>40619</c:v>
                </c:pt>
                <c:pt idx="2367">
                  <c:v>40618</c:v>
                </c:pt>
                <c:pt idx="2368">
                  <c:v>40617</c:v>
                </c:pt>
                <c:pt idx="2369">
                  <c:v>40616</c:v>
                </c:pt>
                <c:pt idx="2370">
                  <c:v>40613</c:v>
                </c:pt>
                <c:pt idx="2371">
                  <c:v>40612</c:v>
                </c:pt>
                <c:pt idx="2372">
                  <c:v>40611</c:v>
                </c:pt>
                <c:pt idx="2373">
                  <c:v>40610</c:v>
                </c:pt>
                <c:pt idx="2374">
                  <c:v>40609</c:v>
                </c:pt>
                <c:pt idx="2375">
                  <c:v>40606</c:v>
                </c:pt>
                <c:pt idx="2376">
                  <c:v>40605</c:v>
                </c:pt>
                <c:pt idx="2377">
                  <c:v>40604</c:v>
                </c:pt>
                <c:pt idx="2378">
                  <c:v>40603</c:v>
                </c:pt>
                <c:pt idx="2379">
                  <c:v>40602</c:v>
                </c:pt>
                <c:pt idx="2380">
                  <c:v>40599</c:v>
                </c:pt>
                <c:pt idx="2381">
                  <c:v>40598</c:v>
                </c:pt>
                <c:pt idx="2382">
                  <c:v>40597</c:v>
                </c:pt>
                <c:pt idx="2383">
                  <c:v>40596</c:v>
                </c:pt>
                <c:pt idx="2384">
                  <c:v>40592</c:v>
                </c:pt>
                <c:pt idx="2385">
                  <c:v>40591</c:v>
                </c:pt>
                <c:pt idx="2386">
                  <c:v>40590</c:v>
                </c:pt>
                <c:pt idx="2387">
                  <c:v>40589</c:v>
                </c:pt>
                <c:pt idx="2388">
                  <c:v>40588</c:v>
                </c:pt>
                <c:pt idx="2389">
                  <c:v>40585</c:v>
                </c:pt>
                <c:pt idx="2390">
                  <c:v>40584</c:v>
                </c:pt>
                <c:pt idx="2391">
                  <c:v>40583</c:v>
                </c:pt>
                <c:pt idx="2392">
                  <c:v>40582</c:v>
                </c:pt>
                <c:pt idx="2393">
                  <c:v>40581</c:v>
                </c:pt>
                <c:pt idx="2394">
                  <c:v>40578</c:v>
                </c:pt>
                <c:pt idx="2395">
                  <c:v>40577</c:v>
                </c:pt>
                <c:pt idx="2396">
                  <c:v>40576</c:v>
                </c:pt>
                <c:pt idx="2397">
                  <c:v>40575</c:v>
                </c:pt>
                <c:pt idx="2398">
                  <c:v>40574</c:v>
                </c:pt>
                <c:pt idx="2399">
                  <c:v>40571</c:v>
                </c:pt>
                <c:pt idx="2400">
                  <c:v>40570</c:v>
                </c:pt>
                <c:pt idx="2401">
                  <c:v>40569</c:v>
                </c:pt>
                <c:pt idx="2402">
                  <c:v>40568</c:v>
                </c:pt>
                <c:pt idx="2403">
                  <c:v>40567</c:v>
                </c:pt>
                <c:pt idx="2404">
                  <c:v>40564</c:v>
                </c:pt>
                <c:pt idx="2405">
                  <c:v>40563</c:v>
                </c:pt>
                <c:pt idx="2406">
                  <c:v>40562</c:v>
                </c:pt>
                <c:pt idx="2407">
                  <c:v>40561</c:v>
                </c:pt>
                <c:pt idx="2408">
                  <c:v>40557</c:v>
                </c:pt>
                <c:pt idx="2409">
                  <c:v>40556</c:v>
                </c:pt>
                <c:pt idx="2410">
                  <c:v>40555</c:v>
                </c:pt>
                <c:pt idx="2411">
                  <c:v>40554</c:v>
                </c:pt>
                <c:pt idx="2412">
                  <c:v>40553</c:v>
                </c:pt>
                <c:pt idx="2413">
                  <c:v>40550</c:v>
                </c:pt>
                <c:pt idx="2414">
                  <c:v>40549</c:v>
                </c:pt>
                <c:pt idx="2415">
                  <c:v>40548</c:v>
                </c:pt>
                <c:pt idx="2416">
                  <c:v>40547</c:v>
                </c:pt>
                <c:pt idx="2417">
                  <c:v>40546</c:v>
                </c:pt>
                <c:pt idx="2418">
                  <c:v>40543</c:v>
                </c:pt>
                <c:pt idx="2419">
                  <c:v>40542</c:v>
                </c:pt>
                <c:pt idx="2420">
                  <c:v>40541</c:v>
                </c:pt>
                <c:pt idx="2421">
                  <c:v>40540</c:v>
                </c:pt>
                <c:pt idx="2422">
                  <c:v>40539</c:v>
                </c:pt>
                <c:pt idx="2423">
                  <c:v>40535</c:v>
                </c:pt>
                <c:pt idx="2424">
                  <c:v>40534</c:v>
                </c:pt>
                <c:pt idx="2425">
                  <c:v>40533</c:v>
                </c:pt>
                <c:pt idx="2426">
                  <c:v>40532</c:v>
                </c:pt>
                <c:pt idx="2427">
                  <c:v>40529</c:v>
                </c:pt>
                <c:pt idx="2428">
                  <c:v>40528</c:v>
                </c:pt>
                <c:pt idx="2429">
                  <c:v>40527</c:v>
                </c:pt>
                <c:pt idx="2430">
                  <c:v>40526</c:v>
                </c:pt>
                <c:pt idx="2431">
                  <c:v>40525</c:v>
                </c:pt>
                <c:pt idx="2432">
                  <c:v>40522</c:v>
                </c:pt>
                <c:pt idx="2433">
                  <c:v>40521</c:v>
                </c:pt>
                <c:pt idx="2434">
                  <c:v>40520</c:v>
                </c:pt>
                <c:pt idx="2435">
                  <c:v>40519</c:v>
                </c:pt>
                <c:pt idx="2436">
                  <c:v>40518</c:v>
                </c:pt>
                <c:pt idx="2437">
                  <c:v>40515</c:v>
                </c:pt>
                <c:pt idx="2438">
                  <c:v>40514</c:v>
                </c:pt>
                <c:pt idx="2439">
                  <c:v>40513</c:v>
                </c:pt>
                <c:pt idx="2440">
                  <c:v>40512</c:v>
                </c:pt>
                <c:pt idx="2441">
                  <c:v>40511</c:v>
                </c:pt>
                <c:pt idx="2442">
                  <c:v>40508</c:v>
                </c:pt>
                <c:pt idx="2443">
                  <c:v>40506</c:v>
                </c:pt>
                <c:pt idx="2444">
                  <c:v>40505</c:v>
                </c:pt>
                <c:pt idx="2445">
                  <c:v>40504</c:v>
                </c:pt>
                <c:pt idx="2446">
                  <c:v>40501</c:v>
                </c:pt>
                <c:pt idx="2447">
                  <c:v>40500</c:v>
                </c:pt>
                <c:pt idx="2448">
                  <c:v>40499</c:v>
                </c:pt>
                <c:pt idx="2449">
                  <c:v>40498</c:v>
                </c:pt>
                <c:pt idx="2450">
                  <c:v>40497</c:v>
                </c:pt>
                <c:pt idx="2451">
                  <c:v>40494</c:v>
                </c:pt>
                <c:pt idx="2452">
                  <c:v>40492</c:v>
                </c:pt>
                <c:pt idx="2453">
                  <c:v>40491</c:v>
                </c:pt>
                <c:pt idx="2454">
                  <c:v>40490</c:v>
                </c:pt>
                <c:pt idx="2455">
                  <c:v>40487</c:v>
                </c:pt>
                <c:pt idx="2456">
                  <c:v>40486</c:v>
                </c:pt>
                <c:pt idx="2457">
                  <c:v>40485</c:v>
                </c:pt>
                <c:pt idx="2458">
                  <c:v>40484</c:v>
                </c:pt>
                <c:pt idx="2459">
                  <c:v>40483</c:v>
                </c:pt>
                <c:pt idx="2460">
                  <c:v>40480</c:v>
                </c:pt>
                <c:pt idx="2461">
                  <c:v>40479</c:v>
                </c:pt>
                <c:pt idx="2462">
                  <c:v>40478</c:v>
                </c:pt>
                <c:pt idx="2463">
                  <c:v>40477</c:v>
                </c:pt>
                <c:pt idx="2464">
                  <c:v>40476</c:v>
                </c:pt>
                <c:pt idx="2465">
                  <c:v>40473</c:v>
                </c:pt>
                <c:pt idx="2466">
                  <c:v>40472</c:v>
                </c:pt>
                <c:pt idx="2467">
                  <c:v>40471</c:v>
                </c:pt>
                <c:pt idx="2468">
                  <c:v>40470</c:v>
                </c:pt>
                <c:pt idx="2469">
                  <c:v>40469</c:v>
                </c:pt>
                <c:pt idx="2470">
                  <c:v>40466</c:v>
                </c:pt>
                <c:pt idx="2471">
                  <c:v>40465</c:v>
                </c:pt>
                <c:pt idx="2472">
                  <c:v>40464</c:v>
                </c:pt>
                <c:pt idx="2473">
                  <c:v>40463</c:v>
                </c:pt>
                <c:pt idx="2474">
                  <c:v>40459</c:v>
                </c:pt>
                <c:pt idx="2475">
                  <c:v>40458</c:v>
                </c:pt>
                <c:pt idx="2476">
                  <c:v>40457</c:v>
                </c:pt>
                <c:pt idx="2477">
                  <c:v>40456</c:v>
                </c:pt>
                <c:pt idx="2478">
                  <c:v>40455</c:v>
                </c:pt>
                <c:pt idx="2479">
                  <c:v>40452</c:v>
                </c:pt>
                <c:pt idx="2480">
                  <c:v>40451</c:v>
                </c:pt>
                <c:pt idx="2481">
                  <c:v>40450</c:v>
                </c:pt>
                <c:pt idx="2482">
                  <c:v>40449</c:v>
                </c:pt>
                <c:pt idx="2483">
                  <c:v>40448</c:v>
                </c:pt>
                <c:pt idx="2484">
                  <c:v>40445</c:v>
                </c:pt>
                <c:pt idx="2485">
                  <c:v>40444</c:v>
                </c:pt>
                <c:pt idx="2486">
                  <c:v>40443</c:v>
                </c:pt>
                <c:pt idx="2487">
                  <c:v>40442</c:v>
                </c:pt>
                <c:pt idx="2488">
                  <c:v>40441</c:v>
                </c:pt>
                <c:pt idx="2489">
                  <c:v>40438</c:v>
                </c:pt>
                <c:pt idx="2490">
                  <c:v>40437</c:v>
                </c:pt>
                <c:pt idx="2491">
                  <c:v>40436</c:v>
                </c:pt>
                <c:pt idx="2492">
                  <c:v>40435</c:v>
                </c:pt>
                <c:pt idx="2493">
                  <c:v>40434</c:v>
                </c:pt>
                <c:pt idx="2494">
                  <c:v>40431</c:v>
                </c:pt>
                <c:pt idx="2495">
                  <c:v>40430</c:v>
                </c:pt>
                <c:pt idx="2496">
                  <c:v>40429</c:v>
                </c:pt>
                <c:pt idx="2497">
                  <c:v>40428</c:v>
                </c:pt>
                <c:pt idx="2498">
                  <c:v>40424</c:v>
                </c:pt>
                <c:pt idx="2499">
                  <c:v>40423</c:v>
                </c:pt>
                <c:pt idx="2500">
                  <c:v>40422</c:v>
                </c:pt>
                <c:pt idx="2501">
                  <c:v>40421</c:v>
                </c:pt>
                <c:pt idx="2502">
                  <c:v>40420</c:v>
                </c:pt>
                <c:pt idx="2503">
                  <c:v>40417</c:v>
                </c:pt>
                <c:pt idx="2504">
                  <c:v>40416</c:v>
                </c:pt>
                <c:pt idx="2505">
                  <c:v>40415</c:v>
                </c:pt>
                <c:pt idx="2506">
                  <c:v>40414</c:v>
                </c:pt>
                <c:pt idx="2507">
                  <c:v>40413</c:v>
                </c:pt>
                <c:pt idx="2508">
                  <c:v>40410</c:v>
                </c:pt>
                <c:pt idx="2509">
                  <c:v>40409</c:v>
                </c:pt>
                <c:pt idx="2510">
                  <c:v>40408</c:v>
                </c:pt>
                <c:pt idx="2511">
                  <c:v>40407</c:v>
                </c:pt>
                <c:pt idx="2512">
                  <c:v>40406</c:v>
                </c:pt>
                <c:pt idx="2513">
                  <c:v>40403</c:v>
                </c:pt>
                <c:pt idx="2514">
                  <c:v>40402</c:v>
                </c:pt>
                <c:pt idx="2515">
                  <c:v>40401</c:v>
                </c:pt>
                <c:pt idx="2516">
                  <c:v>40400</c:v>
                </c:pt>
                <c:pt idx="2517">
                  <c:v>40399</c:v>
                </c:pt>
                <c:pt idx="2518">
                  <c:v>40396</c:v>
                </c:pt>
                <c:pt idx="2519">
                  <c:v>40395</c:v>
                </c:pt>
                <c:pt idx="2520">
                  <c:v>40394</c:v>
                </c:pt>
                <c:pt idx="2521">
                  <c:v>40393</c:v>
                </c:pt>
                <c:pt idx="2522">
                  <c:v>40392</c:v>
                </c:pt>
                <c:pt idx="2523">
                  <c:v>40389</c:v>
                </c:pt>
                <c:pt idx="2524">
                  <c:v>40388</c:v>
                </c:pt>
                <c:pt idx="2525">
                  <c:v>40387</c:v>
                </c:pt>
                <c:pt idx="2526">
                  <c:v>40386</c:v>
                </c:pt>
                <c:pt idx="2527">
                  <c:v>40385</c:v>
                </c:pt>
                <c:pt idx="2528">
                  <c:v>40382</c:v>
                </c:pt>
                <c:pt idx="2529">
                  <c:v>40381</c:v>
                </c:pt>
                <c:pt idx="2530">
                  <c:v>40380</c:v>
                </c:pt>
                <c:pt idx="2531">
                  <c:v>40379</c:v>
                </c:pt>
                <c:pt idx="2532">
                  <c:v>40378</c:v>
                </c:pt>
                <c:pt idx="2533">
                  <c:v>40375</c:v>
                </c:pt>
                <c:pt idx="2534">
                  <c:v>40374</c:v>
                </c:pt>
                <c:pt idx="2535">
                  <c:v>40373</c:v>
                </c:pt>
                <c:pt idx="2536">
                  <c:v>40372</c:v>
                </c:pt>
                <c:pt idx="2537">
                  <c:v>40371</c:v>
                </c:pt>
                <c:pt idx="2538">
                  <c:v>40368</c:v>
                </c:pt>
                <c:pt idx="2539">
                  <c:v>40367</c:v>
                </c:pt>
                <c:pt idx="2540">
                  <c:v>40366</c:v>
                </c:pt>
                <c:pt idx="2541">
                  <c:v>40365</c:v>
                </c:pt>
                <c:pt idx="2542">
                  <c:v>40361</c:v>
                </c:pt>
                <c:pt idx="2543">
                  <c:v>40360</c:v>
                </c:pt>
                <c:pt idx="2544">
                  <c:v>40359</c:v>
                </c:pt>
                <c:pt idx="2545">
                  <c:v>40358</c:v>
                </c:pt>
                <c:pt idx="2546">
                  <c:v>40357</c:v>
                </c:pt>
                <c:pt idx="2547">
                  <c:v>40354</c:v>
                </c:pt>
                <c:pt idx="2548">
                  <c:v>40353</c:v>
                </c:pt>
                <c:pt idx="2549">
                  <c:v>40352</c:v>
                </c:pt>
                <c:pt idx="2550">
                  <c:v>40351</c:v>
                </c:pt>
                <c:pt idx="2551">
                  <c:v>40350</c:v>
                </c:pt>
                <c:pt idx="2552">
                  <c:v>40347</c:v>
                </c:pt>
                <c:pt idx="2553">
                  <c:v>40346</c:v>
                </c:pt>
                <c:pt idx="2554">
                  <c:v>40345</c:v>
                </c:pt>
                <c:pt idx="2555">
                  <c:v>40344</c:v>
                </c:pt>
                <c:pt idx="2556">
                  <c:v>40343</c:v>
                </c:pt>
                <c:pt idx="2557">
                  <c:v>40340</c:v>
                </c:pt>
                <c:pt idx="2558">
                  <c:v>40339</c:v>
                </c:pt>
                <c:pt idx="2559">
                  <c:v>40338</c:v>
                </c:pt>
                <c:pt idx="2560">
                  <c:v>40337</c:v>
                </c:pt>
                <c:pt idx="2561">
                  <c:v>40336</c:v>
                </c:pt>
                <c:pt idx="2562">
                  <c:v>40333</c:v>
                </c:pt>
                <c:pt idx="2563">
                  <c:v>40332</c:v>
                </c:pt>
                <c:pt idx="2564">
                  <c:v>40331</c:v>
                </c:pt>
                <c:pt idx="2565">
                  <c:v>40330</c:v>
                </c:pt>
                <c:pt idx="2566">
                  <c:v>40326</c:v>
                </c:pt>
                <c:pt idx="2567">
                  <c:v>40325</c:v>
                </c:pt>
                <c:pt idx="2568">
                  <c:v>40324</c:v>
                </c:pt>
                <c:pt idx="2569">
                  <c:v>40323</c:v>
                </c:pt>
                <c:pt idx="2570">
                  <c:v>40322</c:v>
                </c:pt>
                <c:pt idx="2571">
                  <c:v>40319</c:v>
                </c:pt>
                <c:pt idx="2572">
                  <c:v>40318</c:v>
                </c:pt>
                <c:pt idx="2573">
                  <c:v>40317</c:v>
                </c:pt>
                <c:pt idx="2574">
                  <c:v>40316</c:v>
                </c:pt>
                <c:pt idx="2575">
                  <c:v>40315</c:v>
                </c:pt>
                <c:pt idx="2576">
                  <c:v>40312</c:v>
                </c:pt>
                <c:pt idx="2577">
                  <c:v>40311</c:v>
                </c:pt>
                <c:pt idx="2578">
                  <c:v>40310</c:v>
                </c:pt>
                <c:pt idx="2579">
                  <c:v>40309</c:v>
                </c:pt>
                <c:pt idx="2580">
                  <c:v>40308</c:v>
                </c:pt>
                <c:pt idx="2581">
                  <c:v>40305</c:v>
                </c:pt>
                <c:pt idx="2582">
                  <c:v>40304</c:v>
                </c:pt>
                <c:pt idx="2583">
                  <c:v>40303</c:v>
                </c:pt>
                <c:pt idx="2584">
                  <c:v>40302</c:v>
                </c:pt>
                <c:pt idx="2585">
                  <c:v>40301</c:v>
                </c:pt>
                <c:pt idx="2586">
                  <c:v>40298</c:v>
                </c:pt>
                <c:pt idx="2587">
                  <c:v>40297</c:v>
                </c:pt>
                <c:pt idx="2588">
                  <c:v>40296</c:v>
                </c:pt>
                <c:pt idx="2589">
                  <c:v>40295</c:v>
                </c:pt>
                <c:pt idx="2590">
                  <c:v>40294</c:v>
                </c:pt>
                <c:pt idx="2591">
                  <c:v>40291</c:v>
                </c:pt>
                <c:pt idx="2592">
                  <c:v>40290</c:v>
                </c:pt>
                <c:pt idx="2593">
                  <c:v>40289</c:v>
                </c:pt>
                <c:pt idx="2594">
                  <c:v>40288</c:v>
                </c:pt>
                <c:pt idx="2595">
                  <c:v>40287</c:v>
                </c:pt>
                <c:pt idx="2596">
                  <c:v>40284</c:v>
                </c:pt>
                <c:pt idx="2597">
                  <c:v>40283</c:v>
                </c:pt>
                <c:pt idx="2598">
                  <c:v>40282</c:v>
                </c:pt>
                <c:pt idx="2599">
                  <c:v>40281</c:v>
                </c:pt>
                <c:pt idx="2600">
                  <c:v>40280</c:v>
                </c:pt>
                <c:pt idx="2601">
                  <c:v>40277</c:v>
                </c:pt>
                <c:pt idx="2602">
                  <c:v>40276</c:v>
                </c:pt>
                <c:pt idx="2603">
                  <c:v>40275</c:v>
                </c:pt>
                <c:pt idx="2604">
                  <c:v>40274</c:v>
                </c:pt>
                <c:pt idx="2605">
                  <c:v>40273</c:v>
                </c:pt>
                <c:pt idx="2606">
                  <c:v>40270</c:v>
                </c:pt>
                <c:pt idx="2607">
                  <c:v>40269</c:v>
                </c:pt>
                <c:pt idx="2608">
                  <c:v>40268</c:v>
                </c:pt>
                <c:pt idx="2609">
                  <c:v>40267</c:v>
                </c:pt>
                <c:pt idx="2610">
                  <c:v>40266</c:v>
                </c:pt>
                <c:pt idx="2611">
                  <c:v>40263</c:v>
                </c:pt>
                <c:pt idx="2612">
                  <c:v>40262</c:v>
                </c:pt>
                <c:pt idx="2613">
                  <c:v>40261</c:v>
                </c:pt>
                <c:pt idx="2614">
                  <c:v>40260</c:v>
                </c:pt>
                <c:pt idx="2615">
                  <c:v>40259</c:v>
                </c:pt>
                <c:pt idx="2616">
                  <c:v>40256</c:v>
                </c:pt>
                <c:pt idx="2617">
                  <c:v>40255</c:v>
                </c:pt>
                <c:pt idx="2618">
                  <c:v>40254</c:v>
                </c:pt>
                <c:pt idx="2619">
                  <c:v>40253</c:v>
                </c:pt>
                <c:pt idx="2620">
                  <c:v>40252</c:v>
                </c:pt>
                <c:pt idx="2621">
                  <c:v>40249</c:v>
                </c:pt>
                <c:pt idx="2622">
                  <c:v>40248</c:v>
                </c:pt>
                <c:pt idx="2623">
                  <c:v>40247</c:v>
                </c:pt>
                <c:pt idx="2624">
                  <c:v>40246</c:v>
                </c:pt>
                <c:pt idx="2625">
                  <c:v>40245</c:v>
                </c:pt>
                <c:pt idx="2626">
                  <c:v>40242</c:v>
                </c:pt>
                <c:pt idx="2627">
                  <c:v>40241</c:v>
                </c:pt>
                <c:pt idx="2628">
                  <c:v>40240</c:v>
                </c:pt>
                <c:pt idx="2629">
                  <c:v>40239</c:v>
                </c:pt>
                <c:pt idx="2630">
                  <c:v>40238</c:v>
                </c:pt>
                <c:pt idx="2631">
                  <c:v>40235</c:v>
                </c:pt>
                <c:pt idx="2632">
                  <c:v>40234</c:v>
                </c:pt>
                <c:pt idx="2633">
                  <c:v>40233</c:v>
                </c:pt>
                <c:pt idx="2634">
                  <c:v>40232</c:v>
                </c:pt>
                <c:pt idx="2635">
                  <c:v>40231</c:v>
                </c:pt>
                <c:pt idx="2636">
                  <c:v>40228</c:v>
                </c:pt>
                <c:pt idx="2637">
                  <c:v>40227</c:v>
                </c:pt>
                <c:pt idx="2638">
                  <c:v>40226</c:v>
                </c:pt>
                <c:pt idx="2639">
                  <c:v>40225</c:v>
                </c:pt>
                <c:pt idx="2640">
                  <c:v>40221</c:v>
                </c:pt>
                <c:pt idx="2641">
                  <c:v>40220</c:v>
                </c:pt>
                <c:pt idx="2642">
                  <c:v>40219</c:v>
                </c:pt>
                <c:pt idx="2643">
                  <c:v>40218</c:v>
                </c:pt>
                <c:pt idx="2644">
                  <c:v>40217</c:v>
                </c:pt>
                <c:pt idx="2645">
                  <c:v>40214</c:v>
                </c:pt>
                <c:pt idx="2646">
                  <c:v>40213</c:v>
                </c:pt>
                <c:pt idx="2647">
                  <c:v>40212</c:v>
                </c:pt>
                <c:pt idx="2648">
                  <c:v>40211</c:v>
                </c:pt>
                <c:pt idx="2649">
                  <c:v>40210</c:v>
                </c:pt>
                <c:pt idx="2650">
                  <c:v>40207</c:v>
                </c:pt>
                <c:pt idx="2651">
                  <c:v>40206</c:v>
                </c:pt>
                <c:pt idx="2652">
                  <c:v>40205</c:v>
                </c:pt>
                <c:pt idx="2653">
                  <c:v>40204</c:v>
                </c:pt>
                <c:pt idx="2654">
                  <c:v>40203</c:v>
                </c:pt>
                <c:pt idx="2655">
                  <c:v>40200</c:v>
                </c:pt>
                <c:pt idx="2656">
                  <c:v>40199</c:v>
                </c:pt>
                <c:pt idx="2657">
                  <c:v>40198</c:v>
                </c:pt>
                <c:pt idx="2658">
                  <c:v>40197</c:v>
                </c:pt>
                <c:pt idx="2659">
                  <c:v>40193</c:v>
                </c:pt>
                <c:pt idx="2660">
                  <c:v>40192</c:v>
                </c:pt>
                <c:pt idx="2661">
                  <c:v>40191</c:v>
                </c:pt>
                <c:pt idx="2662">
                  <c:v>40190</c:v>
                </c:pt>
                <c:pt idx="2663">
                  <c:v>40189</c:v>
                </c:pt>
                <c:pt idx="2664">
                  <c:v>40186</c:v>
                </c:pt>
                <c:pt idx="2665">
                  <c:v>40185</c:v>
                </c:pt>
                <c:pt idx="2666">
                  <c:v>40184</c:v>
                </c:pt>
                <c:pt idx="2667">
                  <c:v>40183</c:v>
                </c:pt>
                <c:pt idx="2668">
                  <c:v>40182</c:v>
                </c:pt>
                <c:pt idx="2669">
                  <c:v>40178</c:v>
                </c:pt>
                <c:pt idx="2670">
                  <c:v>40177</c:v>
                </c:pt>
                <c:pt idx="2671">
                  <c:v>40176</c:v>
                </c:pt>
                <c:pt idx="2672">
                  <c:v>40175</c:v>
                </c:pt>
                <c:pt idx="2673">
                  <c:v>40171</c:v>
                </c:pt>
                <c:pt idx="2674">
                  <c:v>40170</c:v>
                </c:pt>
                <c:pt idx="2675">
                  <c:v>40169</c:v>
                </c:pt>
                <c:pt idx="2676">
                  <c:v>40168</c:v>
                </c:pt>
                <c:pt idx="2677">
                  <c:v>40165</c:v>
                </c:pt>
                <c:pt idx="2678">
                  <c:v>40164</c:v>
                </c:pt>
                <c:pt idx="2679">
                  <c:v>40163</c:v>
                </c:pt>
                <c:pt idx="2680">
                  <c:v>40162</c:v>
                </c:pt>
                <c:pt idx="2681">
                  <c:v>40161</c:v>
                </c:pt>
                <c:pt idx="2682">
                  <c:v>40158</c:v>
                </c:pt>
                <c:pt idx="2683">
                  <c:v>40157</c:v>
                </c:pt>
                <c:pt idx="2684">
                  <c:v>40156</c:v>
                </c:pt>
                <c:pt idx="2685">
                  <c:v>40155</c:v>
                </c:pt>
                <c:pt idx="2686">
                  <c:v>40154</c:v>
                </c:pt>
                <c:pt idx="2687">
                  <c:v>40151</c:v>
                </c:pt>
                <c:pt idx="2688">
                  <c:v>40150</c:v>
                </c:pt>
                <c:pt idx="2689">
                  <c:v>40149</c:v>
                </c:pt>
                <c:pt idx="2690">
                  <c:v>40148</c:v>
                </c:pt>
                <c:pt idx="2691">
                  <c:v>40147</c:v>
                </c:pt>
                <c:pt idx="2692">
                  <c:v>40144</c:v>
                </c:pt>
                <c:pt idx="2693">
                  <c:v>40142</c:v>
                </c:pt>
                <c:pt idx="2694">
                  <c:v>40141</c:v>
                </c:pt>
                <c:pt idx="2695">
                  <c:v>40140</c:v>
                </c:pt>
                <c:pt idx="2696">
                  <c:v>40137</c:v>
                </c:pt>
                <c:pt idx="2697">
                  <c:v>40136</c:v>
                </c:pt>
                <c:pt idx="2698">
                  <c:v>40135</c:v>
                </c:pt>
                <c:pt idx="2699">
                  <c:v>40134</c:v>
                </c:pt>
                <c:pt idx="2700">
                  <c:v>40133</c:v>
                </c:pt>
                <c:pt idx="2701">
                  <c:v>40130</c:v>
                </c:pt>
                <c:pt idx="2702">
                  <c:v>40129</c:v>
                </c:pt>
                <c:pt idx="2703">
                  <c:v>40127</c:v>
                </c:pt>
                <c:pt idx="2704">
                  <c:v>40126</c:v>
                </c:pt>
                <c:pt idx="2705">
                  <c:v>40123</c:v>
                </c:pt>
                <c:pt idx="2706">
                  <c:v>40122</c:v>
                </c:pt>
                <c:pt idx="2707">
                  <c:v>40121</c:v>
                </c:pt>
                <c:pt idx="2708">
                  <c:v>40120</c:v>
                </c:pt>
                <c:pt idx="2709">
                  <c:v>40119</c:v>
                </c:pt>
                <c:pt idx="2710">
                  <c:v>40116</c:v>
                </c:pt>
                <c:pt idx="2711">
                  <c:v>40115</c:v>
                </c:pt>
                <c:pt idx="2712">
                  <c:v>40114</c:v>
                </c:pt>
                <c:pt idx="2713">
                  <c:v>40113</c:v>
                </c:pt>
                <c:pt idx="2714">
                  <c:v>40112</c:v>
                </c:pt>
                <c:pt idx="2715">
                  <c:v>40109</c:v>
                </c:pt>
                <c:pt idx="2716">
                  <c:v>40108</c:v>
                </c:pt>
                <c:pt idx="2717">
                  <c:v>40107</c:v>
                </c:pt>
                <c:pt idx="2718">
                  <c:v>40106</c:v>
                </c:pt>
                <c:pt idx="2719">
                  <c:v>40105</c:v>
                </c:pt>
                <c:pt idx="2720">
                  <c:v>40102</c:v>
                </c:pt>
                <c:pt idx="2721">
                  <c:v>40101</c:v>
                </c:pt>
                <c:pt idx="2722">
                  <c:v>40100</c:v>
                </c:pt>
                <c:pt idx="2723">
                  <c:v>40099</c:v>
                </c:pt>
                <c:pt idx="2724">
                  <c:v>40095</c:v>
                </c:pt>
                <c:pt idx="2725">
                  <c:v>40094</c:v>
                </c:pt>
                <c:pt idx="2726">
                  <c:v>40093</c:v>
                </c:pt>
                <c:pt idx="2727">
                  <c:v>40092</c:v>
                </c:pt>
                <c:pt idx="2728">
                  <c:v>40091</c:v>
                </c:pt>
                <c:pt idx="2729">
                  <c:v>40088</c:v>
                </c:pt>
                <c:pt idx="2730">
                  <c:v>40087</c:v>
                </c:pt>
                <c:pt idx="2731">
                  <c:v>40086</c:v>
                </c:pt>
                <c:pt idx="2732">
                  <c:v>40085</c:v>
                </c:pt>
                <c:pt idx="2733">
                  <c:v>40084</c:v>
                </c:pt>
                <c:pt idx="2734">
                  <c:v>40081</c:v>
                </c:pt>
                <c:pt idx="2735">
                  <c:v>40080</c:v>
                </c:pt>
                <c:pt idx="2736">
                  <c:v>40079</c:v>
                </c:pt>
                <c:pt idx="2737">
                  <c:v>40078</c:v>
                </c:pt>
                <c:pt idx="2738">
                  <c:v>40077</c:v>
                </c:pt>
                <c:pt idx="2739">
                  <c:v>40074</c:v>
                </c:pt>
                <c:pt idx="2740">
                  <c:v>40073</c:v>
                </c:pt>
                <c:pt idx="2741">
                  <c:v>40072</c:v>
                </c:pt>
                <c:pt idx="2742">
                  <c:v>40071</c:v>
                </c:pt>
                <c:pt idx="2743">
                  <c:v>40070</c:v>
                </c:pt>
                <c:pt idx="2744">
                  <c:v>40067</c:v>
                </c:pt>
                <c:pt idx="2745">
                  <c:v>40066</c:v>
                </c:pt>
                <c:pt idx="2746">
                  <c:v>40065</c:v>
                </c:pt>
                <c:pt idx="2747">
                  <c:v>40064</c:v>
                </c:pt>
                <c:pt idx="2748">
                  <c:v>40060</c:v>
                </c:pt>
                <c:pt idx="2749">
                  <c:v>40059</c:v>
                </c:pt>
                <c:pt idx="2750">
                  <c:v>40058</c:v>
                </c:pt>
                <c:pt idx="2751">
                  <c:v>40057</c:v>
                </c:pt>
                <c:pt idx="2752">
                  <c:v>40056</c:v>
                </c:pt>
                <c:pt idx="2753">
                  <c:v>40053</c:v>
                </c:pt>
                <c:pt idx="2754">
                  <c:v>40052</c:v>
                </c:pt>
                <c:pt idx="2755">
                  <c:v>40051</c:v>
                </c:pt>
                <c:pt idx="2756">
                  <c:v>40050</c:v>
                </c:pt>
                <c:pt idx="2757">
                  <c:v>40049</c:v>
                </c:pt>
                <c:pt idx="2758">
                  <c:v>40046</c:v>
                </c:pt>
                <c:pt idx="2759">
                  <c:v>40045</c:v>
                </c:pt>
                <c:pt idx="2760">
                  <c:v>40044</c:v>
                </c:pt>
                <c:pt idx="2761">
                  <c:v>40043</c:v>
                </c:pt>
                <c:pt idx="2762">
                  <c:v>40042</c:v>
                </c:pt>
                <c:pt idx="2763">
                  <c:v>40039</c:v>
                </c:pt>
                <c:pt idx="2764">
                  <c:v>40038</c:v>
                </c:pt>
                <c:pt idx="2765">
                  <c:v>40037</c:v>
                </c:pt>
                <c:pt idx="2766">
                  <c:v>40036</c:v>
                </c:pt>
                <c:pt idx="2767">
                  <c:v>40035</c:v>
                </c:pt>
                <c:pt idx="2768">
                  <c:v>40032</c:v>
                </c:pt>
                <c:pt idx="2769">
                  <c:v>40031</c:v>
                </c:pt>
                <c:pt idx="2770">
                  <c:v>40030</c:v>
                </c:pt>
                <c:pt idx="2771">
                  <c:v>40029</c:v>
                </c:pt>
                <c:pt idx="2772">
                  <c:v>40028</c:v>
                </c:pt>
                <c:pt idx="2773">
                  <c:v>40025</c:v>
                </c:pt>
                <c:pt idx="2774">
                  <c:v>40024</c:v>
                </c:pt>
                <c:pt idx="2775">
                  <c:v>40023</c:v>
                </c:pt>
                <c:pt idx="2776">
                  <c:v>40022</c:v>
                </c:pt>
                <c:pt idx="2777">
                  <c:v>40021</c:v>
                </c:pt>
                <c:pt idx="2778">
                  <c:v>40018</c:v>
                </c:pt>
                <c:pt idx="2779">
                  <c:v>40017</c:v>
                </c:pt>
                <c:pt idx="2780">
                  <c:v>40016</c:v>
                </c:pt>
                <c:pt idx="2781">
                  <c:v>40015</c:v>
                </c:pt>
                <c:pt idx="2782">
                  <c:v>40014</c:v>
                </c:pt>
                <c:pt idx="2783">
                  <c:v>40011</c:v>
                </c:pt>
                <c:pt idx="2784">
                  <c:v>40010</c:v>
                </c:pt>
                <c:pt idx="2785">
                  <c:v>40009</c:v>
                </c:pt>
                <c:pt idx="2786">
                  <c:v>40008</c:v>
                </c:pt>
                <c:pt idx="2787">
                  <c:v>40007</c:v>
                </c:pt>
                <c:pt idx="2788">
                  <c:v>40004</c:v>
                </c:pt>
                <c:pt idx="2789">
                  <c:v>40003</c:v>
                </c:pt>
                <c:pt idx="2790">
                  <c:v>40002</c:v>
                </c:pt>
                <c:pt idx="2791">
                  <c:v>40001</c:v>
                </c:pt>
                <c:pt idx="2792">
                  <c:v>40000</c:v>
                </c:pt>
                <c:pt idx="2793">
                  <c:v>39996</c:v>
                </c:pt>
                <c:pt idx="2794">
                  <c:v>39995</c:v>
                </c:pt>
                <c:pt idx="2795">
                  <c:v>39994</c:v>
                </c:pt>
                <c:pt idx="2796">
                  <c:v>39993</c:v>
                </c:pt>
                <c:pt idx="2797">
                  <c:v>39990</c:v>
                </c:pt>
                <c:pt idx="2798">
                  <c:v>39989</c:v>
                </c:pt>
                <c:pt idx="2799">
                  <c:v>39988</c:v>
                </c:pt>
                <c:pt idx="2800">
                  <c:v>39987</c:v>
                </c:pt>
                <c:pt idx="2801">
                  <c:v>39986</c:v>
                </c:pt>
                <c:pt idx="2802">
                  <c:v>39983</c:v>
                </c:pt>
                <c:pt idx="2803">
                  <c:v>39982</c:v>
                </c:pt>
                <c:pt idx="2804">
                  <c:v>39981</c:v>
                </c:pt>
                <c:pt idx="2805">
                  <c:v>39980</c:v>
                </c:pt>
                <c:pt idx="2806">
                  <c:v>39979</c:v>
                </c:pt>
                <c:pt idx="2807">
                  <c:v>39976</c:v>
                </c:pt>
                <c:pt idx="2808">
                  <c:v>39975</c:v>
                </c:pt>
                <c:pt idx="2809">
                  <c:v>39974</c:v>
                </c:pt>
                <c:pt idx="2810">
                  <c:v>39973</c:v>
                </c:pt>
                <c:pt idx="2811">
                  <c:v>39972</c:v>
                </c:pt>
                <c:pt idx="2812">
                  <c:v>39969</c:v>
                </c:pt>
                <c:pt idx="2813">
                  <c:v>39968</c:v>
                </c:pt>
                <c:pt idx="2814">
                  <c:v>39967</c:v>
                </c:pt>
                <c:pt idx="2815">
                  <c:v>39966</c:v>
                </c:pt>
                <c:pt idx="2816">
                  <c:v>39965</c:v>
                </c:pt>
                <c:pt idx="2817">
                  <c:v>39962</c:v>
                </c:pt>
                <c:pt idx="2818">
                  <c:v>39961</c:v>
                </c:pt>
                <c:pt idx="2819">
                  <c:v>39960</c:v>
                </c:pt>
                <c:pt idx="2820">
                  <c:v>39959</c:v>
                </c:pt>
                <c:pt idx="2821">
                  <c:v>39955</c:v>
                </c:pt>
                <c:pt idx="2822">
                  <c:v>39954</c:v>
                </c:pt>
                <c:pt idx="2823">
                  <c:v>39953</c:v>
                </c:pt>
                <c:pt idx="2824">
                  <c:v>39952</c:v>
                </c:pt>
                <c:pt idx="2825">
                  <c:v>39951</c:v>
                </c:pt>
                <c:pt idx="2826">
                  <c:v>39948</c:v>
                </c:pt>
                <c:pt idx="2827">
                  <c:v>39947</c:v>
                </c:pt>
                <c:pt idx="2828">
                  <c:v>39946</c:v>
                </c:pt>
                <c:pt idx="2829">
                  <c:v>39945</c:v>
                </c:pt>
                <c:pt idx="2830">
                  <c:v>39944</c:v>
                </c:pt>
                <c:pt idx="2831">
                  <c:v>39941</c:v>
                </c:pt>
                <c:pt idx="2832">
                  <c:v>39940</c:v>
                </c:pt>
                <c:pt idx="2833">
                  <c:v>39939</c:v>
                </c:pt>
                <c:pt idx="2834">
                  <c:v>39938</c:v>
                </c:pt>
                <c:pt idx="2835">
                  <c:v>39937</c:v>
                </c:pt>
                <c:pt idx="2836">
                  <c:v>39934</c:v>
                </c:pt>
                <c:pt idx="2837">
                  <c:v>39933</c:v>
                </c:pt>
                <c:pt idx="2838">
                  <c:v>39932</c:v>
                </c:pt>
                <c:pt idx="2839">
                  <c:v>39931</c:v>
                </c:pt>
                <c:pt idx="2840">
                  <c:v>39930</c:v>
                </c:pt>
                <c:pt idx="2841">
                  <c:v>39927</c:v>
                </c:pt>
                <c:pt idx="2842">
                  <c:v>39926</c:v>
                </c:pt>
                <c:pt idx="2843">
                  <c:v>39925</c:v>
                </c:pt>
                <c:pt idx="2844">
                  <c:v>39924</c:v>
                </c:pt>
                <c:pt idx="2845">
                  <c:v>39923</c:v>
                </c:pt>
                <c:pt idx="2846">
                  <c:v>39920</c:v>
                </c:pt>
                <c:pt idx="2847">
                  <c:v>39919</c:v>
                </c:pt>
                <c:pt idx="2848">
                  <c:v>39918</c:v>
                </c:pt>
                <c:pt idx="2849">
                  <c:v>39917</c:v>
                </c:pt>
                <c:pt idx="2850">
                  <c:v>39916</c:v>
                </c:pt>
                <c:pt idx="2851">
                  <c:v>39912</c:v>
                </c:pt>
                <c:pt idx="2852">
                  <c:v>39911</c:v>
                </c:pt>
                <c:pt idx="2853">
                  <c:v>39910</c:v>
                </c:pt>
                <c:pt idx="2854">
                  <c:v>39909</c:v>
                </c:pt>
                <c:pt idx="2855">
                  <c:v>39906</c:v>
                </c:pt>
                <c:pt idx="2856">
                  <c:v>39905</c:v>
                </c:pt>
                <c:pt idx="2857">
                  <c:v>39904</c:v>
                </c:pt>
                <c:pt idx="2858">
                  <c:v>39903</c:v>
                </c:pt>
                <c:pt idx="2859">
                  <c:v>39902</c:v>
                </c:pt>
                <c:pt idx="2860">
                  <c:v>39899</c:v>
                </c:pt>
                <c:pt idx="2861">
                  <c:v>39898</c:v>
                </c:pt>
                <c:pt idx="2862">
                  <c:v>39897</c:v>
                </c:pt>
                <c:pt idx="2863">
                  <c:v>39896</c:v>
                </c:pt>
                <c:pt idx="2864">
                  <c:v>39895</c:v>
                </c:pt>
                <c:pt idx="2865">
                  <c:v>39892</c:v>
                </c:pt>
                <c:pt idx="2866">
                  <c:v>39891</c:v>
                </c:pt>
                <c:pt idx="2867">
                  <c:v>39890</c:v>
                </c:pt>
                <c:pt idx="2868">
                  <c:v>39889</c:v>
                </c:pt>
                <c:pt idx="2869">
                  <c:v>39888</c:v>
                </c:pt>
                <c:pt idx="2870">
                  <c:v>39885</c:v>
                </c:pt>
                <c:pt idx="2871">
                  <c:v>39884</c:v>
                </c:pt>
                <c:pt idx="2872">
                  <c:v>39883</c:v>
                </c:pt>
                <c:pt idx="2873">
                  <c:v>39882</c:v>
                </c:pt>
                <c:pt idx="2874">
                  <c:v>39881</c:v>
                </c:pt>
                <c:pt idx="2875">
                  <c:v>39878</c:v>
                </c:pt>
                <c:pt idx="2876">
                  <c:v>39877</c:v>
                </c:pt>
                <c:pt idx="2877">
                  <c:v>39876</c:v>
                </c:pt>
                <c:pt idx="2878">
                  <c:v>39875</c:v>
                </c:pt>
                <c:pt idx="2879">
                  <c:v>39874</c:v>
                </c:pt>
                <c:pt idx="2880">
                  <c:v>39871</c:v>
                </c:pt>
                <c:pt idx="2881">
                  <c:v>39870</c:v>
                </c:pt>
                <c:pt idx="2882">
                  <c:v>39869</c:v>
                </c:pt>
                <c:pt idx="2883">
                  <c:v>39868</c:v>
                </c:pt>
                <c:pt idx="2884">
                  <c:v>39867</c:v>
                </c:pt>
                <c:pt idx="2885">
                  <c:v>39864</c:v>
                </c:pt>
                <c:pt idx="2886">
                  <c:v>39863</c:v>
                </c:pt>
                <c:pt idx="2887">
                  <c:v>39862</c:v>
                </c:pt>
                <c:pt idx="2888">
                  <c:v>39861</c:v>
                </c:pt>
                <c:pt idx="2889">
                  <c:v>39857</c:v>
                </c:pt>
                <c:pt idx="2890">
                  <c:v>39856</c:v>
                </c:pt>
                <c:pt idx="2891">
                  <c:v>39855</c:v>
                </c:pt>
                <c:pt idx="2892">
                  <c:v>39854</c:v>
                </c:pt>
                <c:pt idx="2893">
                  <c:v>39853</c:v>
                </c:pt>
                <c:pt idx="2894">
                  <c:v>39850</c:v>
                </c:pt>
                <c:pt idx="2895">
                  <c:v>39849</c:v>
                </c:pt>
                <c:pt idx="2896">
                  <c:v>39848</c:v>
                </c:pt>
                <c:pt idx="2897">
                  <c:v>39847</c:v>
                </c:pt>
                <c:pt idx="2898">
                  <c:v>39846</c:v>
                </c:pt>
                <c:pt idx="2899">
                  <c:v>39843</c:v>
                </c:pt>
                <c:pt idx="2900">
                  <c:v>39842</c:v>
                </c:pt>
                <c:pt idx="2901">
                  <c:v>39841</c:v>
                </c:pt>
                <c:pt idx="2902">
                  <c:v>39840</c:v>
                </c:pt>
                <c:pt idx="2903">
                  <c:v>39839</c:v>
                </c:pt>
                <c:pt idx="2904">
                  <c:v>39836</c:v>
                </c:pt>
                <c:pt idx="2905">
                  <c:v>39835</c:v>
                </c:pt>
                <c:pt idx="2906">
                  <c:v>39834</c:v>
                </c:pt>
                <c:pt idx="2907">
                  <c:v>39833</c:v>
                </c:pt>
                <c:pt idx="2908">
                  <c:v>39829</c:v>
                </c:pt>
                <c:pt idx="2909">
                  <c:v>39828</c:v>
                </c:pt>
                <c:pt idx="2910">
                  <c:v>39827</c:v>
                </c:pt>
                <c:pt idx="2911">
                  <c:v>39826</c:v>
                </c:pt>
                <c:pt idx="2912">
                  <c:v>39825</c:v>
                </c:pt>
                <c:pt idx="2913">
                  <c:v>39822</c:v>
                </c:pt>
                <c:pt idx="2914">
                  <c:v>39821</c:v>
                </c:pt>
                <c:pt idx="2915">
                  <c:v>39820</c:v>
                </c:pt>
                <c:pt idx="2916">
                  <c:v>39819</c:v>
                </c:pt>
                <c:pt idx="2917">
                  <c:v>39818</c:v>
                </c:pt>
                <c:pt idx="2918">
                  <c:v>39815</c:v>
                </c:pt>
                <c:pt idx="2919">
                  <c:v>39813</c:v>
                </c:pt>
                <c:pt idx="2920">
                  <c:v>39812</c:v>
                </c:pt>
                <c:pt idx="2921">
                  <c:v>39811</c:v>
                </c:pt>
                <c:pt idx="2922">
                  <c:v>39808</c:v>
                </c:pt>
                <c:pt idx="2923">
                  <c:v>39806</c:v>
                </c:pt>
                <c:pt idx="2924">
                  <c:v>39805</c:v>
                </c:pt>
                <c:pt idx="2925">
                  <c:v>39804</c:v>
                </c:pt>
                <c:pt idx="2926">
                  <c:v>39801</c:v>
                </c:pt>
                <c:pt idx="2927">
                  <c:v>39800</c:v>
                </c:pt>
                <c:pt idx="2928">
                  <c:v>39799</c:v>
                </c:pt>
                <c:pt idx="2929">
                  <c:v>39798</c:v>
                </c:pt>
                <c:pt idx="2930">
                  <c:v>39797</c:v>
                </c:pt>
                <c:pt idx="2931">
                  <c:v>39794</c:v>
                </c:pt>
                <c:pt idx="2932">
                  <c:v>39793</c:v>
                </c:pt>
                <c:pt idx="2933">
                  <c:v>39792</c:v>
                </c:pt>
                <c:pt idx="2934">
                  <c:v>39791</c:v>
                </c:pt>
                <c:pt idx="2935">
                  <c:v>39790</c:v>
                </c:pt>
                <c:pt idx="2936">
                  <c:v>39787</c:v>
                </c:pt>
                <c:pt idx="2937">
                  <c:v>39786</c:v>
                </c:pt>
                <c:pt idx="2938">
                  <c:v>39785</c:v>
                </c:pt>
                <c:pt idx="2939">
                  <c:v>39784</c:v>
                </c:pt>
                <c:pt idx="2940">
                  <c:v>39783</c:v>
                </c:pt>
                <c:pt idx="2941">
                  <c:v>39780</c:v>
                </c:pt>
                <c:pt idx="2942">
                  <c:v>39778</c:v>
                </c:pt>
                <c:pt idx="2943">
                  <c:v>39777</c:v>
                </c:pt>
                <c:pt idx="2944">
                  <c:v>39776</c:v>
                </c:pt>
                <c:pt idx="2945">
                  <c:v>39773</c:v>
                </c:pt>
                <c:pt idx="2946">
                  <c:v>39772</c:v>
                </c:pt>
                <c:pt idx="2947">
                  <c:v>39771</c:v>
                </c:pt>
                <c:pt idx="2948">
                  <c:v>39770</c:v>
                </c:pt>
                <c:pt idx="2949">
                  <c:v>39769</c:v>
                </c:pt>
                <c:pt idx="2950">
                  <c:v>39766</c:v>
                </c:pt>
                <c:pt idx="2951">
                  <c:v>39765</c:v>
                </c:pt>
                <c:pt idx="2952">
                  <c:v>39764</c:v>
                </c:pt>
                <c:pt idx="2953">
                  <c:v>39762</c:v>
                </c:pt>
                <c:pt idx="2954">
                  <c:v>39759</c:v>
                </c:pt>
                <c:pt idx="2955">
                  <c:v>39758</c:v>
                </c:pt>
                <c:pt idx="2956">
                  <c:v>39757</c:v>
                </c:pt>
                <c:pt idx="2957">
                  <c:v>39756</c:v>
                </c:pt>
                <c:pt idx="2958">
                  <c:v>39755</c:v>
                </c:pt>
                <c:pt idx="2959">
                  <c:v>39752</c:v>
                </c:pt>
                <c:pt idx="2960">
                  <c:v>39751</c:v>
                </c:pt>
                <c:pt idx="2961">
                  <c:v>39750</c:v>
                </c:pt>
                <c:pt idx="2962">
                  <c:v>39749</c:v>
                </c:pt>
                <c:pt idx="2963">
                  <c:v>39748</c:v>
                </c:pt>
                <c:pt idx="2964">
                  <c:v>39745</c:v>
                </c:pt>
                <c:pt idx="2965">
                  <c:v>39744</c:v>
                </c:pt>
                <c:pt idx="2966">
                  <c:v>39743</c:v>
                </c:pt>
                <c:pt idx="2967">
                  <c:v>39742</c:v>
                </c:pt>
                <c:pt idx="2968">
                  <c:v>39741</c:v>
                </c:pt>
                <c:pt idx="2969">
                  <c:v>39738</c:v>
                </c:pt>
                <c:pt idx="2970">
                  <c:v>39737</c:v>
                </c:pt>
                <c:pt idx="2971">
                  <c:v>39736</c:v>
                </c:pt>
                <c:pt idx="2972">
                  <c:v>39735</c:v>
                </c:pt>
                <c:pt idx="2973">
                  <c:v>39731</c:v>
                </c:pt>
                <c:pt idx="2974">
                  <c:v>39730</c:v>
                </c:pt>
                <c:pt idx="2975">
                  <c:v>39729</c:v>
                </c:pt>
                <c:pt idx="2976">
                  <c:v>39728</c:v>
                </c:pt>
                <c:pt idx="2977">
                  <c:v>39727</c:v>
                </c:pt>
                <c:pt idx="2978">
                  <c:v>39724</c:v>
                </c:pt>
                <c:pt idx="2979">
                  <c:v>39723</c:v>
                </c:pt>
                <c:pt idx="2980">
                  <c:v>39722</c:v>
                </c:pt>
                <c:pt idx="2981">
                  <c:v>39721</c:v>
                </c:pt>
                <c:pt idx="2982">
                  <c:v>39720</c:v>
                </c:pt>
                <c:pt idx="2983">
                  <c:v>39717</c:v>
                </c:pt>
                <c:pt idx="2984">
                  <c:v>39716</c:v>
                </c:pt>
                <c:pt idx="2985">
                  <c:v>39715</c:v>
                </c:pt>
                <c:pt idx="2986">
                  <c:v>39714</c:v>
                </c:pt>
                <c:pt idx="2987">
                  <c:v>39713</c:v>
                </c:pt>
                <c:pt idx="2988">
                  <c:v>39710</c:v>
                </c:pt>
                <c:pt idx="2989">
                  <c:v>39709</c:v>
                </c:pt>
                <c:pt idx="2990">
                  <c:v>39708</c:v>
                </c:pt>
                <c:pt idx="2991">
                  <c:v>39707</c:v>
                </c:pt>
                <c:pt idx="2992">
                  <c:v>39706</c:v>
                </c:pt>
                <c:pt idx="2993">
                  <c:v>39703</c:v>
                </c:pt>
                <c:pt idx="2994">
                  <c:v>39702</c:v>
                </c:pt>
                <c:pt idx="2995">
                  <c:v>39701</c:v>
                </c:pt>
                <c:pt idx="2996">
                  <c:v>39700</c:v>
                </c:pt>
                <c:pt idx="2997">
                  <c:v>39699</c:v>
                </c:pt>
                <c:pt idx="2998">
                  <c:v>39696</c:v>
                </c:pt>
                <c:pt idx="2999">
                  <c:v>39695</c:v>
                </c:pt>
                <c:pt idx="3000">
                  <c:v>39694</c:v>
                </c:pt>
                <c:pt idx="3001">
                  <c:v>39693</c:v>
                </c:pt>
                <c:pt idx="3002">
                  <c:v>39689</c:v>
                </c:pt>
                <c:pt idx="3003">
                  <c:v>39688</c:v>
                </c:pt>
                <c:pt idx="3004">
                  <c:v>39687</c:v>
                </c:pt>
                <c:pt idx="3005">
                  <c:v>39686</c:v>
                </c:pt>
                <c:pt idx="3006">
                  <c:v>39685</c:v>
                </c:pt>
                <c:pt idx="3007">
                  <c:v>39682</c:v>
                </c:pt>
                <c:pt idx="3008">
                  <c:v>39681</c:v>
                </c:pt>
                <c:pt idx="3009">
                  <c:v>39680</c:v>
                </c:pt>
                <c:pt idx="3010">
                  <c:v>39679</c:v>
                </c:pt>
                <c:pt idx="3011">
                  <c:v>39678</c:v>
                </c:pt>
                <c:pt idx="3012">
                  <c:v>39675</c:v>
                </c:pt>
                <c:pt idx="3013">
                  <c:v>39674</c:v>
                </c:pt>
                <c:pt idx="3014">
                  <c:v>39673</c:v>
                </c:pt>
                <c:pt idx="3015">
                  <c:v>39672</c:v>
                </c:pt>
                <c:pt idx="3016">
                  <c:v>39671</c:v>
                </c:pt>
                <c:pt idx="3017">
                  <c:v>39668</c:v>
                </c:pt>
                <c:pt idx="3018">
                  <c:v>39667</c:v>
                </c:pt>
                <c:pt idx="3019">
                  <c:v>39666</c:v>
                </c:pt>
                <c:pt idx="3020">
                  <c:v>39665</c:v>
                </c:pt>
                <c:pt idx="3021">
                  <c:v>39664</c:v>
                </c:pt>
                <c:pt idx="3022">
                  <c:v>39661</c:v>
                </c:pt>
                <c:pt idx="3023">
                  <c:v>39660</c:v>
                </c:pt>
                <c:pt idx="3024">
                  <c:v>39659</c:v>
                </c:pt>
                <c:pt idx="3025">
                  <c:v>39658</c:v>
                </c:pt>
                <c:pt idx="3026">
                  <c:v>39657</c:v>
                </c:pt>
                <c:pt idx="3027">
                  <c:v>39654</c:v>
                </c:pt>
                <c:pt idx="3028">
                  <c:v>39653</c:v>
                </c:pt>
                <c:pt idx="3029">
                  <c:v>39652</c:v>
                </c:pt>
                <c:pt idx="3030">
                  <c:v>39651</c:v>
                </c:pt>
                <c:pt idx="3031">
                  <c:v>39650</c:v>
                </c:pt>
                <c:pt idx="3032">
                  <c:v>39647</c:v>
                </c:pt>
                <c:pt idx="3033">
                  <c:v>39646</c:v>
                </c:pt>
                <c:pt idx="3034">
                  <c:v>39645</c:v>
                </c:pt>
                <c:pt idx="3035">
                  <c:v>39644</c:v>
                </c:pt>
                <c:pt idx="3036">
                  <c:v>39643</c:v>
                </c:pt>
                <c:pt idx="3037">
                  <c:v>39640</c:v>
                </c:pt>
                <c:pt idx="3038">
                  <c:v>39639</c:v>
                </c:pt>
                <c:pt idx="3039">
                  <c:v>39638</c:v>
                </c:pt>
                <c:pt idx="3040">
                  <c:v>39637</c:v>
                </c:pt>
                <c:pt idx="3041">
                  <c:v>39636</c:v>
                </c:pt>
                <c:pt idx="3042">
                  <c:v>39632</c:v>
                </c:pt>
                <c:pt idx="3043">
                  <c:v>39631</c:v>
                </c:pt>
                <c:pt idx="3044">
                  <c:v>39630</c:v>
                </c:pt>
                <c:pt idx="3045">
                  <c:v>39629</c:v>
                </c:pt>
                <c:pt idx="3046">
                  <c:v>39626</c:v>
                </c:pt>
                <c:pt idx="3047">
                  <c:v>39625</c:v>
                </c:pt>
                <c:pt idx="3048">
                  <c:v>39624</c:v>
                </c:pt>
                <c:pt idx="3049">
                  <c:v>39623</c:v>
                </c:pt>
                <c:pt idx="3050">
                  <c:v>39622</c:v>
                </c:pt>
                <c:pt idx="3051">
                  <c:v>39619</c:v>
                </c:pt>
                <c:pt idx="3052">
                  <c:v>39618</c:v>
                </c:pt>
                <c:pt idx="3053">
                  <c:v>39617</c:v>
                </c:pt>
                <c:pt idx="3054">
                  <c:v>39616</c:v>
                </c:pt>
                <c:pt idx="3055">
                  <c:v>39615</c:v>
                </c:pt>
                <c:pt idx="3056">
                  <c:v>39612</c:v>
                </c:pt>
                <c:pt idx="3057">
                  <c:v>39611</c:v>
                </c:pt>
                <c:pt idx="3058">
                  <c:v>39610</c:v>
                </c:pt>
                <c:pt idx="3059">
                  <c:v>39609</c:v>
                </c:pt>
                <c:pt idx="3060">
                  <c:v>39608</c:v>
                </c:pt>
                <c:pt idx="3061">
                  <c:v>39605</c:v>
                </c:pt>
                <c:pt idx="3062">
                  <c:v>39604</c:v>
                </c:pt>
                <c:pt idx="3063">
                  <c:v>39603</c:v>
                </c:pt>
                <c:pt idx="3064">
                  <c:v>39602</c:v>
                </c:pt>
                <c:pt idx="3065">
                  <c:v>39601</c:v>
                </c:pt>
                <c:pt idx="3066">
                  <c:v>39598</c:v>
                </c:pt>
                <c:pt idx="3067">
                  <c:v>39597</c:v>
                </c:pt>
                <c:pt idx="3068">
                  <c:v>39596</c:v>
                </c:pt>
                <c:pt idx="3069">
                  <c:v>39595</c:v>
                </c:pt>
                <c:pt idx="3070">
                  <c:v>39591</c:v>
                </c:pt>
                <c:pt idx="3071">
                  <c:v>39590</c:v>
                </c:pt>
                <c:pt idx="3072">
                  <c:v>39589</c:v>
                </c:pt>
                <c:pt idx="3073">
                  <c:v>39588</c:v>
                </c:pt>
                <c:pt idx="3074">
                  <c:v>39587</c:v>
                </c:pt>
                <c:pt idx="3075">
                  <c:v>39584</c:v>
                </c:pt>
                <c:pt idx="3076">
                  <c:v>39583</c:v>
                </c:pt>
                <c:pt idx="3077">
                  <c:v>39582</c:v>
                </c:pt>
                <c:pt idx="3078">
                  <c:v>39581</c:v>
                </c:pt>
                <c:pt idx="3079">
                  <c:v>39580</c:v>
                </c:pt>
                <c:pt idx="3080">
                  <c:v>39577</c:v>
                </c:pt>
                <c:pt idx="3081">
                  <c:v>39576</c:v>
                </c:pt>
                <c:pt idx="3082">
                  <c:v>39575</c:v>
                </c:pt>
                <c:pt idx="3083">
                  <c:v>39574</c:v>
                </c:pt>
                <c:pt idx="3084">
                  <c:v>39573</c:v>
                </c:pt>
                <c:pt idx="3085">
                  <c:v>39570</c:v>
                </c:pt>
                <c:pt idx="3086">
                  <c:v>39569</c:v>
                </c:pt>
                <c:pt idx="3087">
                  <c:v>39568</c:v>
                </c:pt>
                <c:pt idx="3088">
                  <c:v>39567</c:v>
                </c:pt>
                <c:pt idx="3089">
                  <c:v>39566</c:v>
                </c:pt>
                <c:pt idx="3090">
                  <c:v>39563</c:v>
                </c:pt>
                <c:pt idx="3091">
                  <c:v>39562</c:v>
                </c:pt>
                <c:pt idx="3092">
                  <c:v>39561</c:v>
                </c:pt>
                <c:pt idx="3093">
                  <c:v>39560</c:v>
                </c:pt>
                <c:pt idx="3094">
                  <c:v>39559</c:v>
                </c:pt>
                <c:pt idx="3095">
                  <c:v>39556</c:v>
                </c:pt>
                <c:pt idx="3096">
                  <c:v>39555</c:v>
                </c:pt>
                <c:pt idx="3097">
                  <c:v>39554</c:v>
                </c:pt>
                <c:pt idx="3098">
                  <c:v>39553</c:v>
                </c:pt>
                <c:pt idx="3099">
                  <c:v>39552</c:v>
                </c:pt>
                <c:pt idx="3100">
                  <c:v>39549</c:v>
                </c:pt>
                <c:pt idx="3101">
                  <c:v>39548</c:v>
                </c:pt>
                <c:pt idx="3102">
                  <c:v>39547</c:v>
                </c:pt>
                <c:pt idx="3103">
                  <c:v>39546</c:v>
                </c:pt>
                <c:pt idx="3104">
                  <c:v>39545</c:v>
                </c:pt>
                <c:pt idx="3105">
                  <c:v>39542</c:v>
                </c:pt>
                <c:pt idx="3106">
                  <c:v>39541</c:v>
                </c:pt>
                <c:pt idx="3107">
                  <c:v>39540</c:v>
                </c:pt>
                <c:pt idx="3108">
                  <c:v>39539</c:v>
                </c:pt>
                <c:pt idx="3109">
                  <c:v>39538</c:v>
                </c:pt>
                <c:pt idx="3110">
                  <c:v>39535</c:v>
                </c:pt>
                <c:pt idx="3111">
                  <c:v>39534</c:v>
                </c:pt>
                <c:pt idx="3112">
                  <c:v>39533</c:v>
                </c:pt>
                <c:pt idx="3113">
                  <c:v>39532</c:v>
                </c:pt>
                <c:pt idx="3114">
                  <c:v>39531</c:v>
                </c:pt>
                <c:pt idx="3115">
                  <c:v>39527</c:v>
                </c:pt>
                <c:pt idx="3116">
                  <c:v>39526</c:v>
                </c:pt>
                <c:pt idx="3117">
                  <c:v>39525</c:v>
                </c:pt>
                <c:pt idx="3118">
                  <c:v>39524</c:v>
                </c:pt>
                <c:pt idx="3119">
                  <c:v>39521</c:v>
                </c:pt>
                <c:pt idx="3120">
                  <c:v>39520</c:v>
                </c:pt>
                <c:pt idx="3121">
                  <c:v>39519</c:v>
                </c:pt>
                <c:pt idx="3122">
                  <c:v>39518</c:v>
                </c:pt>
                <c:pt idx="3123">
                  <c:v>39517</c:v>
                </c:pt>
                <c:pt idx="3124">
                  <c:v>39514</c:v>
                </c:pt>
                <c:pt idx="3125">
                  <c:v>39513</c:v>
                </c:pt>
                <c:pt idx="3126">
                  <c:v>39512</c:v>
                </c:pt>
                <c:pt idx="3127">
                  <c:v>39511</c:v>
                </c:pt>
                <c:pt idx="3128">
                  <c:v>39510</c:v>
                </c:pt>
                <c:pt idx="3129">
                  <c:v>39507</c:v>
                </c:pt>
                <c:pt idx="3130">
                  <c:v>39506</c:v>
                </c:pt>
                <c:pt idx="3131">
                  <c:v>39505</c:v>
                </c:pt>
                <c:pt idx="3132">
                  <c:v>39504</c:v>
                </c:pt>
                <c:pt idx="3133">
                  <c:v>39503</c:v>
                </c:pt>
                <c:pt idx="3134">
                  <c:v>39500</c:v>
                </c:pt>
                <c:pt idx="3135">
                  <c:v>39499</c:v>
                </c:pt>
                <c:pt idx="3136">
                  <c:v>39498</c:v>
                </c:pt>
                <c:pt idx="3137">
                  <c:v>39497</c:v>
                </c:pt>
                <c:pt idx="3138">
                  <c:v>39493</c:v>
                </c:pt>
                <c:pt idx="3139">
                  <c:v>39492</c:v>
                </c:pt>
                <c:pt idx="3140">
                  <c:v>39491</c:v>
                </c:pt>
                <c:pt idx="3141">
                  <c:v>39490</c:v>
                </c:pt>
                <c:pt idx="3142">
                  <c:v>39489</c:v>
                </c:pt>
                <c:pt idx="3143">
                  <c:v>39486</c:v>
                </c:pt>
                <c:pt idx="3144">
                  <c:v>39485</c:v>
                </c:pt>
                <c:pt idx="3145">
                  <c:v>39484</c:v>
                </c:pt>
                <c:pt idx="3146">
                  <c:v>39483</c:v>
                </c:pt>
                <c:pt idx="3147">
                  <c:v>39482</c:v>
                </c:pt>
                <c:pt idx="3148">
                  <c:v>39479</c:v>
                </c:pt>
                <c:pt idx="3149">
                  <c:v>39478</c:v>
                </c:pt>
                <c:pt idx="3150">
                  <c:v>39477</c:v>
                </c:pt>
                <c:pt idx="3151">
                  <c:v>39476</c:v>
                </c:pt>
                <c:pt idx="3152">
                  <c:v>39475</c:v>
                </c:pt>
                <c:pt idx="3153">
                  <c:v>39472</c:v>
                </c:pt>
                <c:pt idx="3154">
                  <c:v>39471</c:v>
                </c:pt>
                <c:pt idx="3155">
                  <c:v>39470</c:v>
                </c:pt>
                <c:pt idx="3156">
                  <c:v>39469</c:v>
                </c:pt>
                <c:pt idx="3157">
                  <c:v>39465</c:v>
                </c:pt>
                <c:pt idx="3158">
                  <c:v>39464</c:v>
                </c:pt>
                <c:pt idx="3159">
                  <c:v>39463</c:v>
                </c:pt>
                <c:pt idx="3160">
                  <c:v>39462</c:v>
                </c:pt>
                <c:pt idx="3161">
                  <c:v>39461</c:v>
                </c:pt>
                <c:pt idx="3162">
                  <c:v>39458</c:v>
                </c:pt>
                <c:pt idx="3163">
                  <c:v>39457</c:v>
                </c:pt>
                <c:pt idx="3164">
                  <c:v>39456</c:v>
                </c:pt>
                <c:pt idx="3165">
                  <c:v>39455</c:v>
                </c:pt>
                <c:pt idx="3166">
                  <c:v>39454</c:v>
                </c:pt>
                <c:pt idx="3167">
                  <c:v>39451</c:v>
                </c:pt>
                <c:pt idx="3168">
                  <c:v>39450</c:v>
                </c:pt>
                <c:pt idx="3169">
                  <c:v>39449</c:v>
                </c:pt>
                <c:pt idx="3170">
                  <c:v>39447</c:v>
                </c:pt>
                <c:pt idx="3171">
                  <c:v>39444</c:v>
                </c:pt>
                <c:pt idx="3172">
                  <c:v>39443</c:v>
                </c:pt>
                <c:pt idx="3173">
                  <c:v>39442</c:v>
                </c:pt>
                <c:pt idx="3174">
                  <c:v>39440</c:v>
                </c:pt>
                <c:pt idx="3175">
                  <c:v>39437</c:v>
                </c:pt>
                <c:pt idx="3176">
                  <c:v>39436</c:v>
                </c:pt>
                <c:pt idx="3177">
                  <c:v>39435</c:v>
                </c:pt>
                <c:pt idx="3178">
                  <c:v>39434</c:v>
                </c:pt>
                <c:pt idx="3179">
                  <c:v>39433</c:v>
                </c:pt>
                <c:pt idx="3180">
                  <c:v>39430</c:v>
                </c:pt>
                <c:pt idx="3181">
                  <c:v>39429</c:v>
                </c:pt>
                <c:pt idx="3182">
                  <c:v>39428</c:v>
                </c:pt>
                <c:pt idx="3183">
                  <c:v>39427</c:v>
                </c:pt>
                <c:pt idx="3184">
                  <c:v>39426</c:v>
                </c:pt>
                <c:pt idx="3185">
                  <c:v>39423</c:v>
                </c:pt>
                <c:pt idx="3186">
                  <c:v>39422</c:v>
                </c:pt>
                <c:pt idx="3187">
                  <c:v>39421</c:v>
                </c:pt>
                <c:pt idx="3188">
                  <c:v>39420</c:v>
                </c:pt>
                <c:pt idx="3189">
                  <c:v>39419</c:v>
                </c:pt>
                <c:pt idx="3190">
                  <c:v>39416</c:v>
                </c:pt>
                <c:pt idx="3191">
                  <c:v>39415</c:v>
                </c:pt>
                <c:pt idx="3192">
                  <c:v>39414</c:v>
                </c:pt>
                <c:pt idx="3193">
                  <c:v>39413</c:v>
                </c:pt>
                <c:pt idx="3194">
                  <c:v>39412</c:v>
                </c:pt>
                <c:pt idx="3195">
                  <c:v>39409</c:v>
                </c:pt>
                <c:pt idx="3196">
                  <c:v>39407</c:v>
                </c:pt>
                <c:pt idx="3197">
                  <c:v>39406</c:v>
                </c:pt>
                <c:pt idx="3198">
                  <c:v>39405</c:v>
                </c:pt>
                <c:pt idx="3199">
                  <c:v>39402</c:v>
                </c:pt>
                <c:pt idx="3200">
                  <c:v>39401</c:v>
                </c:pt>
                <c:pt idx="3201">
                  <c:v>39400</c:v>
                </c:pt>
                <c:pt idx="3202">
                  <c:v>39399</c:v>
                </c:pt>
                <c:pt idx="3203">
                  <c:v>39395</c:v>
                </c:pt>
                <c:pt idx="3204">
                  <c:v>39394</c:v>
                </c:pt>
                <c:pt idx="3205">
                  <c:v>39393</c:v>
                </c:pt>
                <c:pt idx="3206">
                  <c:v>39392</c:v>
                </c:pt>
                <c:pt idx="3207">
                  <c:v>39391</c:v>
                </c:pt>
                <c:pt idx="3208">
                  <c:v>39388</c:v>
                </c:pt>
                <c:pt idx="3209">
                  <c:v>39387</c:v>
                </c:pt>
                <c:pt idx="3210">
                  <c:v>39386</c:v>
                </c:pt>
                <c:pt idx="3211">
                  <c:v>39385</c:v>
                </c:pt>
                <c:pt idx="3212">
                  <c:v>39384</c:v>
                </c:pt>
                <c:pt idx="3213">
                  <c:v>39381</c:v>
                </c:pt>
                <c:pt idx="3214">
                  <c:v>39380</c:v>
                </c:pt>
                <c:pt idx="3215">
                  <c:v>39379</c:v>
                </c:pt>
                <c:pt idx="3216">
                  <c:v>39378</c:v>
                </c:pt>
                <c:pt idx="3217">
                  <c:v>39377</c:v>
                </c:pt>
                <c:pt idx="3218">
                  <c:v>39374</c:v>
                </c:pt>
                <c:pt idx="3219">
                  <c:v>39373</c:v>
                </c:pt>
                <c:pt idx="3220">
                  <c:v>39372</c:v>
                </c:pt>
                <c:pt idx="3221">
                  <c:v>39371</c:v>
                </c:pt>
                <c:pt idx="3222">
                  <c:v>39370</c:v>
                </c:pt>
                <c:pt idx="3223">
                  <c:v>39367</c:v>
                </c:pt>
                <c:pt idx="3224">
                  <c:v>39366</c:v>
                </c:pt>
                <c:pt idx="3225">
                  <c:v>39365</c:v>
                </c:pt>
                <c:pt idx="3226">
                  <c:v>39364</c:v>
                </c:pt>
                <c:pt idx="3227">
                  <c:v>39360</c:v>
                </c:pt>
                <c:pt idx="3228">
                  <c:v>39359</c:v>
                </c:pt>
                <c:pt idx="3229">
                  <c:v>39358</c:v>
                </c:pt>
                <c:pt idx="3230">
                  <c:v>39357</c:v>
                </c:pt>
                <c:pt idx="3231">
                  <c:v>39356</c:v>
                </c:pt>
                <c:pt idx="3232">
                  <c:v>39353</c:v>
                </c:pt>
                <c:pt idx="3233">
                  <c:v>39352</c:v>
                </c:pt>
                <c:pt idx="3234">
                  <c:v>39351</c:v>
                </c:pt>
                <c:pt idx="3235">
                  <c:v>39350</c:v>
                </c:pt>
                <c:pt idx="3236">
                  <c:v>39349</c:v>
                </c:pt>
                <c:pt idx="3237">
                  <c:v>39346</c:v>
                </c:pt>
                <c:pt idx="3238">
                  <c:v>39345</c:v>
                </c:pt>
                <c:pt idx="3239">
                  <c:v>39344</c:v>
                </c:pt>
                <c:pt idx="3240">
                  <c:v>39343</c:v>
                </c:pt>
                <c:pt idx="3241">
                  <c:v>39342</c:v>
                </c:pt>
                <c:pt idx="3242">
                  <c:v>39339</c:v>
                </c:pt>
                <c:pt idx="3243">
                  <c:v>39338</c:v>
                </c:pt>
                <c:pt idx="3244">
                  <c:v>39337</c:v>
                </c:pt>
                <c:pt idx="3245">
                  <c:v>39336</c:v>
                </c:pt>
                <c:pt idx="3246">
                  <c:v>39335</c:v>
                </c:pt>
                <c:pt idx="3247">
                  <c:v>39332</c:v>
                </c:pt>
                <c:pt idx="3248">
                  <c:v>39331</c:v>
                </c:pt>
                <c:pt idx="3249">
                  <c:v>39330</c:v>
                </c:pt>
                <c:pt idx="3250">
                  <c:v>39329</c:v>
                </c:pt>
                <c:pt idx="3251">
                  <c:v>39325</c:v>
                </c:pt>
                <c:pt idx="3252">
                  <c:v>39324</c:v>
                </c:pt>
                <c:pt idx="3253">
                  <c:v>39323</c:v>
                </c:pt>
                <c:pt idx="3254">
                  <c:v>39322</c:v>
                </c:pt>
                <c:pt idx="3255">
                  <c:v>39321</c:v>
                </c:pt>
                <c:pt idx="3256">
                  <c:v>39318</c:v>
                </c:pt>
                <c:pt idx="3257">
                  <c:v>39317</c:v>
                </c:pt>
                <c:pt idx="3258">
                  <c:v>39316</c:v>
                </c:pt>
                <c:pt idx="3259">
                  <c:v>39315</c:v>
                </c:pt>
                <c:pt idx="3260">
                  <c:v>39314</c:v>
                </c:pt>
                <c:pt idx="3261">
                  <c:v>39311</c:v>
                </c:pt>
                <c:pt idx="3262">
                  <c:v>39310</c:v>
                </c:pt>
                <c:pt idx="3263">
                  <c:v>39309</c:v>
                </c:pt>
                <c:pt idx="3264">
                  <c:v>39308</c:v>
                </c:pt>
                <c:pt idx="3265">
                  <c:v>39307</c:v>
                </c:pt>
                <c:pt idx="3266">
                  <c:v>39304</c:v>
                </c:pt>
                <c:pt idx="3267">
                  <c:v>39303</c:v>
                </c:pt>
                <c:pt idx="3268">
                  <c:v>39302</c:v>
                </c:pt>
                <c:pt idx="3269">
                  <c:v>39301</c:v>
                </c:pt>
                <c:pt idx="3270">
                  <c:v>39300</c:v>
                </c:pt>
                <c:pt idx="3271">
                  <c:v>39297</c:v>
                </c:pt>
                <c:pt idx="3272">
                  <c:v>39296</c:v>
                </c:pt>
                <c:pt idx="3273">
                  <c:v>39295</c:v>
                </c:pt>
                <c:pt idx="3274">
                  <c:v>39294</c:v>
                </c:pt>
                <c:pt idx="3275">
                  <c:v>39293</c:v>
                </c:pt>
                <c:pt idx="3276">
                  <c:v>39290</c:v>
                </c:pt>
                <c:pt idx="3277">
                  <c:v>39289</c:v>
                </c:pt>
                <c:pt idx="3278">
                  <c:v>39288</c:v>
                </c:pt>
                <c:pt idx="3279">
                  <c:v>39287</c:v>
                </c:pt>
                <c:pt idx="3280">
                  <c:v>39286</c:v>
                </c:pt>
                <c:pt idx="3281">
                  <c:v>39283</c:v>
                </c:pt>
                <c:pt idx="3282">
                  <c:v>39282</c:v>
                </c:pt>
                <c:pt idx="3283">
                  <c:v>39281</c:v>
                </c:pt>
                <c:pt idx="3284">
                  <c:v>39280</c:v>
                </c:pt>
                <c:pt idx="3285">
                  <c:v>39279</c:v>
                </c:pt>
                <c:pt idx="3286">
                  <c:v>39276</c:v>
                </c:pt>
                <c:pt idx="3287">
                  <c:v>39275</c:v>
                </c:pt>
                <c:pt idx="3288">
                  <c:v>39274</c:v>
                </c:pt>
                <c:pt idx="3289">
                  <c:v>39273</c:v>
                </c:pt>
                <c:pt idx="3290">
                  <c:v>39272</c:v>
                </c:pt>
                <c:pt idx="3291">
                  <c:v>39269</c:v>
                </c:pt>
                <c:pt idx="3292">
                  <c:v>39268</c:v>
                </c:pt>
                <c:pt idx="3293">
                  <c:v>39266</c:v>
                </c:pt>
                <c:pt idx="3294">
                  <c:v>39265</c:v>
                </c:pt>
                <c:pt idx="3295">
                  <c:v>39262</c:v>
                </c:pt>
                <c:pt idx="3296">
                  <c:v>39261</c:v>
                </c:pt>
                <c:pt idx="3297">
                  <c:v>39260</c:v>
                </c:pt>
                <c:pt idx="3298">
                  <c:v>39259</c:v>
                </c:pt>
                <c:pt idx="3299">
                  <c:v>39258</c:v>
                </c:pt>
                <c:pt idx="3300">
                  <c:v>39255</c:v>
                </c:pt>
                <c:pt idx="3301">
                  <c:v>39254</c:v>
                </c:pt>
                <c:pt idx="3302">
                  <c:v>39253</c:v>
                </c:pt>
                <c:pt idx="3303">
                  <c:v>39252</c:v>
                </c:pt>
                <c:pt idx="3304">
                  <c:v>39251</c:v>
                </c:pt>
                <c:pt idx="3305">
                  <c:v>39248</c:v>
                </c:pt>
                <c:pt idx="3306">
                  <c:v>39247</c:v>
                </c:pt>
                <c:pt idx="3307">
                  <c:v>39246</c:v>
                </c:pt>
                <c:pt idx="3308">
                  <c:v>39245</c:v>
                </c:pt>
                <c:pt idx="3309">
                  <c:v>39244</c:v>
                </c:pt>
                <c:pt idx="3310">
                  <c:v>39241</c:v>
                </c:pt>
                <c:pt idx="3311">
                  <c:v>39240</c:v>
                </c:pt>
                <c:pt idx="3312">
                  <c:v>39239</c:v>
                </c:pt>
                <c:pt idx="3313">
                  <c:v>39238</c:v>
                </c:pt>
                <c:pt idx="3314">
                  <c:v>39237</c:v>
                </c:pt>
                <c:pt idx="3315">
                  <c:v>39234</c:v>
                </c:pt>
                <c:pt idx="3316">
                  <c:v>39233</c:v>
                </c:pt>
                <c:pt idx="3317">
                  <c:v>39232</c:v>
                </c:pt>
                <c:pt idx="3318">
                  <c:v>39231</c:v>
                </c:pt>
                <c:pt idx="3319">
                  <c:v>39227</c:v>
                </c:pt>
                <c:pt idx="3320">
                  <c:v>39226</c:v>
                </c:pt>
                <c:pt idx="3321">
                  <c:v>39225</c:v>
                </c:pt>
                <c:pt idx="3322">
                  <c:v>39224</c:v>
                </c:pt>
                <c:pt idx="3323">
                  <c:v>39223</c:v>
                </c:pt>
                <c:pt idx="3324">
                  <c:v>39220</c:v>
                </c:pt>
                <c:pt idx="3325">
                  <c:v>39219</c:v>
                </c:pt>
                <c:pt idx="3326">
                  <c:v>39218</c:v>
                </c:pt>
                <c:pt idx="3327">
                  <c:v>39217</c:v>
                </c:pt>
                <c:pt idx="3328">
                  <c:v>39216</c:v>
                </c:pt>
                <c:pt idx="3329">
                  <c:v>39213</c:v>
                </c:pt>
                <c:pt idx="3330">
                  <c:v>39212</c:v>
                </c:pt>
                <c:pt idx="3331">
                  <c:v>39211</c:v>
                </c:pt>
                <c:pt idx="3332">
                  <c:v>39210</c:v>
                </c:pt>
                <c:pt idx="3333">
                  <c:v>39209</c:v>
                </c:pt>
                <c:pt idx="3334">
                  <c:v>39206</c:v>
                </c:pt>
                <c:pt idx="3335">
                  <c:v>39205</c:v>
                </c:pt>
                <c:pt idx="3336">
                  <c:v>39204</c:v>
                </c:pt>
                <c:pt idx="3337">
                  <c:v>39203</c:v>
                </c:pt>
                <c:pt idx="3338">
                  <c:v>39202</c:v>
                </c:pt>
                <c:pt idx="3339">
                  <c:v>39199</c:v>
                </c:pt>
                <c:pt idx="3340">
                  <c:v>39198</c:v>
                </c:pt>
                <c:pt idx="3341">
                  <c:v>39197</c:v>
                </c:pt>
                <c:pt idx="3342">
                  <c:v>39196</c:v>
                </c:pt>
                <c:pt idx="3343">
                  <c:v>39195</c:v>
                </c:pt>
                <c:pt idx="3344">
                  <c:v>39192</c:v>
                </c:pt>
                <c:pt idx="3345">
                  <c:v>39191</c:v>
                </c:pt>
                <c:pt idx="3346">
                  <c:v>39190</c:v>
                </c:pt>
                <c:pt idx="3347">
                  <c:v>39189</c:v>
                </c:pt>
                <c:pt idx="3348">
                  <c:v>39188</c:v>
                </c:pt>
                <c:pt idx="3349">
                  <c:v>39185</c:v>
                </c:pt>
                <c:pt idx="3350">
                  <c:v>39184</c:v>
                </c:pt>
                <c:pt idx="3351">
                  <c:v>39183</c:v>
                </c:pt>
                <c:pt idx="3352">
                  <c:v>39182</c:v>
                </c:pt>
                <c:pt idx="3353">
                  <c:v>39181</c:v>
                </c:pt>
                <c:pt idx="3354">
                  <c:v>39178</c:v>
                </c:pt>
                <c:pt idx="3355">
                  <c:v>39177</c:v>
                </c:pt>
                <c:pt idx="3356">
                  <c:v>39176</c:v>
                </c:pt>
                <c:pt idx="3357">
                  <c:v>39175</c:v>
                </c:pt>
                <c:pt idx="3358">
                  <c:v>39174</c:v>
                </c:pt>
                <c:pt idx="3359">
                  <c:v>39171</c:v>
                </c:pt>
                <c:pt idx="3360">
                  <c:v>39170</c:v>
                </c:pt>
                <c:pt idx="3361">
                  <c:v>39169</c:v>
                </c:pt>
                <c:pt idx="3362">
                  <c:v>39168</c:v>
                </c:pt>
                <c:pt idx="3363">
                  <c:v>39167</c:v>
                </c:pt>
                <c:pt idx="3364">
                  <c:v>39164</c:v>
                </c:pt>
                <c:pt idx="3365">
                  <c:v>39163</c:v>
                </c:pt>
                <c:pt idx="3366">
                  <c:v>39162</c:v>
                </c:pt>
                <c:pt idx="3367">
                  <c:v>39161</c:v>
                </c:pt>
                <c:pt idx="3368">
                  <c:v>39160</c:v>
                </c:pt>
                <c:pt idx="3369">
                  <c:v>39157</c:v>
                </c:pt>
                <c:pt idx="3370">
                  <c:v>39156</c:v>
                </c:pt>
                <c:pt idx="3371">
                  <c:v>39155</c:v>
                </c:pt>
                <c:pt idx="3372">
                  <c:v>39154</c:v>
                </c:pt>
                <c:pt idx="3373">
                  <c:v>39153</c:v>
                </c:pt>
                <c:pt idx="3374">
                  <c:v>39150</c:v>
                </c:pt>
                <c:pt idx="3375">
                  <c:v>39149</c:v>
                </c:pt>
                <c:pt idx="3376">
                  <c:v>39148</c:v>
                </c:pt>
                <c:pt idx="3377">
                  <c:v>39147</c:v>
                </c:pt>
                <c:pt idx="3378">
                  <c:v>39146</c:v>
                </c:pt>
                <c:pt idx="3379">
                  <c:v>39143</c:v>
                </c:pt>
                <c:pt idx="3380">
                  <c:v>39142</c:v>
                </c:pt>
                <c:pt idx="3381">
                  <c:v>39141</c:v>
                </c:pt>
                <c:pt idx="3382">
                  <c:v>39140</c:v>
                </c:pt>
                <c:pt idx="3383">
                  <c:v>39139</c:v>
                </c:pt>
                <c:pt idx="3384">
                  <c:v>39136</c:v>
                </c:pt>
                <c:pt idx="3385">
                  <c:v>39135</c:v>
                </c:pt>
                <c:pt idx="3386">
                  <c:v>39134</c:v>
                </c:pt>
                <c:pt idx="3387">
                  <c:v>39133</c:v>
                </c:pt>
                <c:pt idx="3388">
                  <c:v>39129</c:v>
                </c:pt>
                <c:pt idx="3389">
                  <c:v>39128</c:v>
                </c:pt>
                <c:pt idx="3390">
                  <c:v>39127</c:v>
                </c:pt>
                <c:pt idx="3391">
                  <c:v>39126</c:v>
                </c:pt>
                <c:pt idx="3392">
                  <c:v>39125</c:v>
                </c:pt>
                <c:pt idx="3393">
                  <c:v>39122</c:v>
                </c:pt>
                <c:pt idx="3394">
                  <c:v>39121</c:v>
                </c:pt>
                <c:pt idx="3395">
                  <c:v>39120</c:v>
                </c:pt>
                <c:pt idx="3396">
                  <c:v>39119</c:v>
                </c:pt>
                <c:pt idx="3397">
                  <c:v>39118</c:v>
                </c:pt>
                <c:pt idx="3398">
                  <c:v>39115</c:v>
                </c:pt>
                <c:pt idx="3399">
                  <c:v>39114</c:v>
                </c:pt>
                <c:pt idx="3400">
                  <c:v>39113</c:v>
                </c:pt>
                <c:pt idx="3401">
                  <c:v>39112</c:v>
                </c:pt>
                <c:pt idx="3402">
                  <c:v>39111</c:v>
                </c:pt>
                <c:pt idx="3403">
                  <c:v>39108</c:v>
                </c:pt>
                <c:pt idx="3404">
                  <c:v>39107</c:v>
                </c:pt>
                <c:pt idx="3405">
                  <c:v>39106</c:v>
                </c:pt>
                <c:pt idx="3406">
                  <c:v>39105</c:v>
                </c:pt>
                <c:pt idx="3407">
                  <c:v>39104</c:v>
                </c:pt>
                <c:pt idx="3408">
                  <c:v>39101</c:v>
                </c:pt>
                <c:pt idx="3409">
                  <c:v>39100</c:v>
                </c:pt>
                <c:pt idx="3410">
                  <c:v>39099</c:v>
                </c:pt>
                <c:pt idx="3411">
                  <c:v>39098</c:v>
                </c:pt>
                <c:pt idx="3412">
                  <c:v>39094</c:v>
                </c:pt>
                <c:pt idx="3413">
                  <c:v>39093</c:v>
                </c:pt>
                <c:pt idx="3414">
                  <c:v>39092</c:v>
                </c:pt>
                <c:pt idx="3415">
                  <c:v>39091</c:v>
                </c:pt>
                <c:pt idx="3416">
                  <c:v>39090</c:v>
                </c:pt>
                <c:pt idx="3417">
                  <c:v>39087</c:v>
                </c:pt>
                <c:pt idx="3418">
                  <c:v>39086</c:v>
                </c:pt>
                <c:pt idx="3419">
                  <c:v>39085</c:v>
                </c:pt>
                <c:pt idx="3420">
                  <c:v>39084</c:v>
                </c:pt>
              </c:numCache>
            </c:numRef>
          </c:cat>
          <c:val>
            <c:numRef>
              <c:f>'Chart 1 30yrT vs. VIX'!$D$3:$D$3423</c:f>
              <c:numCache>
                <c:formatCode>" "* #,##0.00" ";" "* \(#,##0.00\);" "* "-"??" "</c:formatCode>
                <c:ptCount val="3421"/>
                <c:pt idx="0">
                  <c:v>26.41</c:v>
                </c:pt>
                <c:pt idx="1">
                  <c:v>22.96</c:v>
                </c:pt>
                <c:pt idx="2">
                  <c:v>24.47</c:v>
                </c:pt>
                <c:pt idx="3">
                  <c:v>23.27</c:v>
                </c:pt>
                <c:pt idx="4">
                  <c:v>22.03</c:v>
                </c:pt>
                <c:pt idx="5">
                  <c:v>22.37</c:v>
                </c:pt>
                <c:pt idx="6">
                  <c:v>22.54</c:v>
                </c:pt>
                <c:pt idx="7">
                  <c:v>22.72</c:v>
                </c:pt>
                <c:pt idx="8">
                  <c:v>22.54</c:v>
                </c:pt>
                <c:pt idx="9">
                  <c:v>21.51</c:v>
                </c:pt>
                <c:pt idx="10">
                  <c:v>21.35</c:v>
                </c:pt>
                <c:pt idx="11">
                  <c:v>22.05</c:v>
                </c:pt>
                <c:pt idx="12">
                  <c:v>22.13</c:v>
                </c:pt>
                <c:pt idx="13">
                  <c:v>22.28</c:v>
                </c:pt>
                <c:pt idx="14">
                  <c:v>24.03</c:v>
                </c:pt>
                <c:pt idx="15">
                  <c:v>22.13</c:v>
                </c:pt>
                <c:pt idx="16">
                  <c:v>22.21</c:v>
                </c:pt>
                <c:pt idx="17">
                  <c:v>22.65</c:v>
                </c:pt>
                <c:pt idx="18">
                  <c:v>22.99</c:v>
                </c:pt>
                <c:pt idx="19">
                  <c:v>23.76</c:v>
                </c:pt>
                <c:pt idx="20">
                  <c:v>24.28</c:v>
                </c:pt>
                <c:pt idx="21">
                  <c:v>24.46</c:v>
                </c:pt>
                <c:pt idx="22">
                  <c:v>24.76</c:v>
                </c:pt>
                <c:pt idx="23">
                  <c:v>24.1</c:v>
                </c:pt>
                <c:pt idx="24">
                  <c:v>25.44</c:v>
                </c:pt>
                <c:pt idx="25">
                  <c:v>24.74</c:v>
                </c:pt>
                <c:pt idx="26">
                  <c:v>25.84</c:v>
                </c:pt>
                <c:pt idx="27">
                  <c:v>26.08</c:v>
                </c:pt>
                <c:pt idx="28">
                  <c:v>24.32</c:v>
                </c:pt>
                <c:pt idx="29">
                  <c:v>24.84</c:v>
                </c:pt>
                <c:pt idx="30">
                  <c:v>24.46</c:v>
                </c:pt>
                <c:pt idx="31">
                  <c:v>25.68</c:v>
                </c:pt>
                <c:pt idx="32">
                  <c:v>28</c:v>
                </c:pt>
                <c:pt idx="33">
                  <c:v>27.76</c:v>
                </c:pt>
                <c:pt idx="34">
                  <c:v>29.52</c:v>
                </c:pt>
                <c:pt idx="35">
                  <c:v>32.19</c:v>
                </c:pt>
                <c:pt idx="36">
                  <c:v>27.29</c:v>
                </c:pt>
                <c:pt idx="37">
                  <c:v>29.26</c:v>
                </c:pt>
                <c:pt idx="38">
                  <c:v>28.08</c:v>
                </c:pt>
                <c:pt idx="39">
                  <c:v>29.43</c:v>
                </c:pt>
                <c:pt idx="40">
                  <c:v>27.94</c:v>
                </c:pt>
                <c:pt idx="41">
                  <c:v>27.68</c:v>
                </c:pt>
                <c:pt idx="42">
                  <c:v>28.62</c:v>
                </c:pt>
                <c:pt idx="43">
                  <c:v>30.43</c:v>
                </c:pt>
                <c:pt idx="44">
                  <c:v>31.78</c:v>
                </c:pt>
                <c:pt idx="45">
                  <c:v>34.729999999999997</c:v>
                </c:pt>
                <c:pt idx="46">
                  <c:v>32.22</c:v>
                </c:pt>
                <c:pt idx="47">
                  <c:v>33.840000000000003</c:v>
                </c:pt>
                <c:pt idx="48">
                  <c:v>31.37</c:v>
                </c:pt>
                <c:pt idx="49">
                  <c:v>31.77</c:v>
                </c:pt>
                <c:pt idx="50">
                  <c:v>35.119999999999997</c:v>
                </c:pt>
                <c:pt idx="51">
                  <c:v>32.94</c:v>
                </c:pt>
                <c:pt idx="52">
                  <c:v>33.47</c:v>
                </c:pt>
                <c:pt idx="53">
                  <c:v>33.67</c:v>
                </c:pt>
                <c:pt idx="54">
                  <c:v>34.4</c:v>
                </c:pt>
                <c:pt idx="55">
                  <c:v>36.090000000000003</c:v>
                </c:pt>
                <c:pt idx="56">
                  <c:v>40.79</c:v>
                </c:pt>
                <c:pt idx="57">
                  <c:v>27.57</c:v>
                </c:pt>
                <c:pt idx="58">
                  <c:v>27.57</c:v>
                </c:pt>
                <c:pt idx="59">
                  <c:v>25.81</c:v>
                </c:pt>
                <c:pt idx="60">
                  <c:v>24.52</c:v>
                </c:pt>
                <c:pt idx="61">
                  <c:v>25.81</c:v>
                </c:pt>
                <c:pt idx="62">
                  <c:v>25.66</c:v>
                </c:pt>
                <c:pt idx="63">
                  <c:v>26.84</c:v>
                </c:pt>
                <c:pt idx="64">
                  <c:v>28.23</c:v>
                </c:pt>
                <c:pt idx="65">
                  <c:v>27.51</c:v>
                </c:pt>
                <c:pt idx="66">
                  <c:v>28.59</c:v>
                </c:pt>
                <c:pt idx="67">
                  <c:v>27.62</c:v>
                </c:pt>
                <c:pt idx="68">
                  <c:v>28.01</c:v>
                </c:pt>
                <c:pt idx="69">
                  <c:v>28.16</c:v>
                </c:pt>
                <c:pt idx="70">
                  <c:v>29.53</c:v>
                </c:pt>
                <c:pt idx="71">
                  <c:v>27.99</c:v>
                </c:pt>
                <c:pt idx="72">
                  <c:v>30.53</c:v>
                </c:pt>
                <c:pt idx="73">
                  <c:v>29.3</c:v>
                </c:pt>
                <c:pt idx="74">
                  <c:v>31.89</c:v>
                </c:pt>
                <c:pt idx="75">
                  <c:v>32.61</c:v>
                </c:pt>
                <c:pt idx="76">
                  <c:v>35.28</c:v>
                </c:pt>
                <c:pt idx="77">
                  <c:v>33.04</c:v>
                </c:pt>
                <c:pt idx="78">
                  <c:v>27.57</c:v>
                </c:pt>
                <c:pt idx="79">
                  <c:v>27.98</c:v>
                </c:pt>
                <c:pt idx="80">
                  <c:v>31.44</c:v>
                </c:pt>
                <c:pt idx="81">
                  <c:v>34.119999999999997</c:v>
                </c:pt>
                <c:pt idx="82">
                  <c:v>33.61</c:v>
                </c:pt>
                <c:pt idx="83">
                  <c:v>35.97</c:v>
                </c:pt>
                <c:pt idx="84">
                  <c:v>37.19</c:v>
                </c:pt>
                <c:pt idx="85">
                  <c:v>34.15</c:v>
                </c:pt>
                <c:pt idx="86">
                  <c:v>31.23</c:v>
                </c:pt>
                <c:pt idx="87">
                  <c:v>33.57</c:v>
                </c:pt>
                <c:pt idx="88">
                  <c:v>33.29</c:v>
                </c:pt>
                <c:pt idx="89">
                  <c:v>35.93</c:v>
                </c:pt>
                <c:pt idx="90">
                  <c:v>41.38</c:v>
                </c:pt>
                <c:pt idx="91">
                  <c:v>41.98</c:v>
                </c:pt>
                <c:pt idx="92">
                  <c:v>45.41</c:v>
                </c:pt>
                <c:pt idx="93">
                  <c:v>43.83</c:v>
                </c:pt>
                <c:pt idx="94">
                  <c:v>38.15</c:v>
                </c:pt>
                <c:pt idx="95">
                  <c:v>40.11</c:v>
                </c:pt>
                <c:pt idx="96">
                  <c:v>40.840000000000003</c:v>
                </c:pt>
                <c:pt idx="97">
                  <c:v>37.76</c:v>
                </c:pt>
                <c:pt idx="98">
                  <c:v>41.17</c:v>
                </c:pt>
                <c:pt idx="99">
                  <c:v>41.67</c:v>
                </c:pt>
                <c:pt idx="100">
                  <c:v>43.35</c:v>
                </c:pt>
                <c:pt idx="101">
                  <c:v>46.7</c:v>
                </c:pt>
                <c:pt idx="102">
                  <c:v>45.24</c:v>
                </c:pt>
                <c:pt idx="103">
                  <c:v>46.8</c:v>
                </c:pt>
                <c:pt idx="104">
                  <c:v>50.91</c:v>
                </c:pt>
                <c:pt idx="105">
                  <c:v>57.06</c:v>
                </c:pt>
                <c:pt idx="106">
                  <c:v>53.54</c:v>
                </c:pt>
                <c:pt idx="107">
                  <c:v>57.08</c:v>
                </c:pt>
                <c:pt idx="108">
                  <c:v>65.540000000000006</c:v>
                </c:pt>
                <c:pt idx="109">
                  <c:v>61</c:v>
                </c:pt>
                <c:pt idx="110">
                  <c:v>63.95</c:v>
                </c:pt>
                <c:pt idx="111">
                  <c:v>61.67</c:v>
                </c:pt>
                <c:pt idx="112">
                  <c:v>61.59</c:v>
                </c:pt>
                <c:pt idx="113">
                  <c:v>66.040000000000006</c:v>
                </c:pt>
                <c:pt idx="114">
                  <c:v>72</c:v>
                </c:pt>
                <c:pt idx="115">
                  <c:v>76.45</c:v>
                </c:pt>
                <c:pt idx="116">
                  <c:v>75.91</c:v>
                </c:pt>
                <c:pt idx="117">
                  <c:v>82.69</c:v>
                </c:pt>
                <c:pt idx="118">
                  <c:v>57.83</c:v>
                </c:pt>
                <c:pt idx="119">
                  <c:v>75.47</c:v>
                </c:pt>
                <c:pt idx="120">
                  <c:v>53.9</c:v>
                </c:pt>
                <c:pt idx="121">
                  <c:v>47.3</c:v>
                </c:pt>
                <c:pt idx="122">
                  <c:v>54.46</c:v>
                </c:pt>
                <c:pt idx="123">
                  <c:v>41.94</c:v>
                </c:pt>
                <c:pt idx="124">
                  <c:v>39.619999999999997</c:v>
                </c:pt>
                <c:pt idx="125">
                  <c:v>31.99</c:v>
                </c:pt>
                <c:pt idx="126">
                  <c:v>36.82</c:v>
                </c:pt>
                <c:pt idx="127">
                  <c:v>33.42</c:v>
                </c:pt>
                <c:pt idx="128">
                  <c:v>40.11</c:v>
                </c:pt>
                <c:pt idx="129">
                  <c:v>39.159999999999997</c:v>
                </c:pt>
                <c:pt idx="130">
                  <c:v>27.56</c:v>
                </c:pt>
                <c:pt idx="131">
                  <c:v>27.85</c:v>
                </c:pt>
                <c:pt idx="132">
                  <c:v>25.03</c:v>
                </c:pt>
                <c:pt idx="133">
                  <c:v>17.079999999999998</c:v>
                </c:pt>
                <c:pt idx="134">
                  <c:v>15.56</c:v>
                </c:pt>
                <c:pt idx="135">
                  <c:v>14.38</c:v>
                </c:pt>
                <c:pt idx="136">
                  <c:v>14.83</c:v>
                </c:pt>
                <c:pt idx="137">
                  <c:v>13.68</c:v>
                </c:pt>
                <c:pt idx="138">
                  <c:v>14.15</c:v>
                </c:pt>
                <c:pt idx="139">
                  <c:v>13.74</c:v>
                </c:pt>
                <c:pt idx="140">
                  <c:v>15.18</c:v>
                </c:pt>
                <c:pt idx="141">
                  <c:v>15.04</c:v>
                </c:pt>
                <c:pt idx="142">
                  <c:v>15.47</c:v>
                </c:pt>
                <c:pt idx="143">
                  <c:v>14.96</c:v>
                </c:pt>
                <c:pt idx="144">
                  <c:v>15.15</c:v>
                </c:pt>
                <c:pt idx="145">
                  <c:v>16.05</c:v>
                </c:pt>
                <c:pt idx="146">
                  <c:v>17.97</c:v>
                </c:pt>
                <c:pt idx="147">
                  <c:v>18.84</c:v>
                </c:pt>
                <c:pt idx="148">
                  <c:v>15.49</c:v>
                </c:pt>
                <c:pt idx="149">
                  <c:v>16.39</c:v>
                </c:pt>
                <c:pt idx="150">
                  <c:v>16.28</c:v>
                </c:pt>
                <c:pt idx="151">
                  <c:v>18.23</c:v>
                </c:pt>
                <c:pt idx="152">
                  <c:v>14.56</c:v>
                </c:pt>
                <c:pt idx="153">
                  <c:v>12.98</c:v>
                </c:pt>
                <c:pt idx="154">
                  <c:v>12.91</c:v>
                </c:pt>
                <c:pt idx="155">
                  <c:v>12.85</c:v>
                </c:pt>
                <c:pt idx="156">
                  <c:v>12.1</c:v>
                </c:pt>
                <c:pt idx="157">
                  <c:v>12.32</c:v>
                </c:pt>
                <c:pt idx="158">
                  <c:v>12.42</c:v>
                </c:pt>
                <c:pt idx="159">
                  <c:v>12.39</c:v>
                </c:pt>
                <c:pt idx="160">
                  <c:v>12.32</c:v>
                </c:pt>
                <c:pt idx="161">
                  <c:v>12.56</c:v>
                </c:pt>
                <c:pt idx="162">
                  <c:v>12.54</c:v>
                </c:pt>
                <c:pt idx="163">
                  <c:v>13.45</c:v>
                </c:pt>
                <c:pt idx="164">
                  <c:v>13.79</c:v>
                </c:pt>
                <c:pt idx="165">
                  <c:v>13.85</c:v>
                </c:pt>
                <c:pt idx="166">
                  <c:v>14.02</c:v>
                </c:pt>
                <c:pt idx="167">
                  <c:v>12.47</c:v>
                </c:pt>
                <c:pt idx="168">
                  <c:v>13.78</c:v>
                </c:pt>
                <c:pt idx="169">
                  <c:v>14.82</c:v>
                </c:pt>
                <c:pt idx="170">
                  <c:v>13.43</c:v>
                </c:pt>
                <c:pt idx="171">
                  <c:v>12.65</c:v>
                </c:pt>
                <c:pt idx="172">
                  <c:v>12.67</c:v>
                </c:pt>
                <c:pt idx="173">
                  <c:v>12.61</c:v>
                </c:pt>
                <c:pt idx="174">
                  <c:v>12.51</c:v>
                </c:pt>
                <c:pt idx="175">
                  <c:v>12.5</c:v>
                </c:pt>
                <c:pt idx="176">
                  <c:v>12.58</c:v>
                </c:pt>
                <c:pt idx="177">
                  <c:v>12.29</c:v>
                </c:pt>
                <c:pt idx="178">
                  <c:v>12.14</c:v>
                </c:pt>
                <c:pt idx="179">
                  <c:v>12.63</c:v>
                </c:pt>
                <c:pt idx="180">
                  <c:v>13.94</c:v>
                </c:pt>
                <c:pt idx="181">
                  <c:v>14.99</c:v>
                </c:pt>
                <c:pt idx="182">
                  <c:v>15.68</c:v>
                </c:pt>
                <c:pt idx="183">
                  <c:v>15.86</c:v>
                </c:pt>
                <c:pt idx="184">
                  <c:v>13.62</c:v>
                </c:pt>
                <c:pt idx="185">
                  <c:v>14.52</c:v>
                </c:pt>
                <c:pt idx="186">
                  <c:v>14.8</c:v>
                </c:pt>
                <c:pt idx="187">
                  <c:v>15.96</c:v>
                </c:pt>
                <c:pt idx="188">
                  <c:v>14.91</c:v>
                </c:pt>
                <c:pt idx="189">
                  <c:v>12.62</c:v>
                </c:pt>
                <c:pt idx="190">
                  <c:v>11.75</c:v>
                </c:pt>
                <c:pt idx="191">
                  <c:v>11.54</c:v>
                </c:pt>
                <c:pt idx="192">
                  <c:v>11.87</c:v>
                </c:pt>
                <c:pt idx="193">
                  <c:v>12.34</c:v>
                </c:pt>
                <c:pt idx="194">
                  <c:v>13.13</c:v>
                </c:pt>
                <c:pt idx="195">
                  <c:v>12.78</c:v>
                </c:pt>
                <c:pt idx="196">
                  <c:v>12.86</c:v>
                </c:pt>
                <c:pt idx="197">
                  <c:v>12.46</c:v>
                </c:pt>
                <c:pt idx="198">
                  <c:v>12.05</c:v>
                </c:pt>
                <c:pt idx="199">
                  <c:v>13.05</c:v>
                </c:pt>
                <c:pt idx="200">
                  <c:v>13</c:v>
                </c:pt>
                <c:pt idx="201">
                  <c:v>12.68</c:v>
                </c:pt>
                <c:pt idx="202">
                  <c:v>12.07</c:v>
                </c:pt>
                <c:pt idx="203">
                  <c:v>12.73</c:v>
                </c:pt>
                <c:pt idx="204">
                  <c:v>12.62</c:v>
                </c:pt>
                <c:pt idx="205">
                  <c:v>13.1</c:v>
                </c:pt>
                <c:pt idx="206">
                  <c:v>12.83</c:v>
                </c:pt>
                <c:pt idx="207">
                  <c:v>12.3</c:v>
                </c:pt>
                <c:pt idx="208">
                  <c:v>13.22</c:v>
                </c:pt>
                <c:pt idx="209">
                  <c:v>12.33</c:v>
                </c:pt>
                <c:pt idx="210">
                  <c:v>13.2</c:v>
                </c:pt>
                <c:pt idx="211">
                  <c:v>13.11</c:v>
                </c:pt>
                <c:pt idx="212">
                  <c:v>12.65</c:v>
                </c:pt>
                <c:pt idx="213">
                  <c:v>13.71</c:v>
                </c:pt>
                <c:pt idx="214">
                  <c:v>14.01</c:v>
                </c:pt>
                <c:pt idx="215">
                  <c:v>14.46</c:v>
                </c:pt>
                <c:pt idx="216">
                  <c:v>14</c:v>
                </c:pt>
                <c:pt idx="217">
                  <c:v>14.25</c:v>
                </c:pt>
                <c:pt idx="218">
                  <c:v>13.79</c:v>
                </c:pt>
                <c:pt idx="219">
                  <c:v>13.68</c:v>
                </c:pt>
                <c:pt idx="220">
                  <c:v>13.54</c:v>
                </c:pt>
                <c:pt idx="221">
                  <c:v>15.58</c:v>
                </c:pt>
                <c:pt idx="222">
                  <c:v>17.57</c:v>
                </c:pt>
                <c:pt idx="223">
                  <c:v>18.64</c:v>
                </c:pt>
                <c:pt idx="224">
                  <c:v>20.28</c:v>
                </c:pt>
                <c:pt idx="225">
                  <c:v>17.86</c:v>
                </c:pt>
                <c:pt idx="226">
                  <c:v>17.04</c:v>
                </c:pt>
                <c:pt idx="227">
                  <c:v>19.12</c:v>
                </c:pt>
                <c:pt idx="228">
                  <c:v>20.56</c:v>
                </c:pt>
                <c:pt idx="229">
                  <c:v>18.559999999999999</c:v>
                </c:pt>
                <c:pt idx="230">
                  <c:v>16.239999999999998</c:v>
                </c:pt>
                <c:pt idx="231">
                  <c:v>17.22</c:v>
                </c:pt>
                <c:pt idx="232">
                  <c:v>16.07</c:v>
                </c:pt>
                <c:pt idx="233">
                  <c:v>15.96</c:v>
                </c:pt>
                <c:pt idx="234">
                  <c:v>17.05</c:v>
                </c:pt>
                <c:pt idx="235">
                  <c:v>14.91</c:v>
                </c:pt>
                <c:pt idx="236">
                  <c:v>15.32</c:v>
                </c:pt>
                <c:pt idx="237">
                  <c:v>14.05</c:v>
                </c:pt>
                <c:pt idx="238">
                  <c:v>13.95</c:v>
                </c:pt>
                <c:pt idx="239">
                  <c:v>14.44</c:v>
                </c:pt>
                <c:pt idx="240">
                  <c:v>14.67</c:v>
                </c:pt>
                <c:pt idx="241">
                  <c:v>13.74</c:v>
                </c:pt>
                <c:pt idx="242">
                  <c:v>14.22</c:v>
                </c:pt>
                <c:pt idx="243">
                  <c:v>14.61</c:v>
                </c:pt>
                <c:pt idx="244">
                  <c:v>15.2</c:v>
                </c:pt>
                <c:pt idx="245">
                  <c:v>15.27</c:v>
                </c:pt>
                <c:pt idx="246">
                  <c:v>15</c:v>
                </c:pt>
                <c:pt idx="247">
                  <c:v>16.27</c:v>
                </c:pt>
                <c:pt idx="248">
                  <c:v>17.329999999999998</c:v>
                </c:pt>
                <c:pt idx="249">
                  <c:v>19.66</c:v>
                </c:pt>
                <c:pt idx="250">
                  <c:v>18.98</c:v>
                </c:pt>
                <c:pt idx="251">
                  <c:v>17.88</c:v>
                </c:pt>
                <c:pt idx="252">
                  <c:v>19.350000000000001</c:v>
                </c:pt>
                <c:pt idx="253">
                  <c:v>20.309999999999999</c:v>
                </c:pt>
                <c:pt idx="254">
                  <c:v>19.32</c:v>
                </c:pt>
                <c:pt idx="255">
                  <c:v>19.87</c:v>
                </c:pt>
                <c:pt idx="256">
                  <c:v>16.68</c:v>
                </c:pt>
                <c:pt idx="257">
                  <c:v>15.8</c:v>
                </c:pt>
                <c:pt idx="258">
                  <c:v>17.5</c:v>
                </c:pt>
                <c:pt idx="259">
                  <c:v>16.88</c:v>
                </c:pt>
                <c:pt idx="260">
                  <c:v>18.47</c:v>
                </c:pt>
                <c:pt idx="261">
                  <c:v>21.18</c:v>
                </c:pt>
                <c:pt idx="262">
                  <c:v>22.1</c:v>
                </c:pt>
                <c:pt idx="263">
                  <c:v>17.52</c:v>
                </c:pt>
                <c:pt idx="264">
                  <c:v>21.09</c:v>
                </c:pt>
                <c:pt idx="265">
                  <c:v>17.97</c:v>
                </c:pt>
                <c:pt idx="266">
                  <c:v>16.91</c:v>
                </c:pt>
                <c:pt idx="267">
                  <c:v>19.489999999999998</c:v>
                </c:pt>
                <c:pt idx="268">
                  <c:v>20.170000000000002</c:v>
                </c:pt>
                <c:pt idx="269">
                  <c:v>24.59</c:v>
                </c:pt>
                <c:pt idx="270">
                  <c:v>17.61</c:v>
                </c:pt>
                <c:pt idx="271">
                  <c:v>17.87</c:v>
                </c:pt>
                <c:pt idx="272">
                  <c:v>16.12</c:v>
                </c:pt>
                <c:pt idx="273">
                  <c:v>13.94</c:v>
                </c:pt>
                <c:pt idx="274">
                  <c:v>12.83</c:v>
                </c:pt>
                <c:pt idx="275">
                  <c:v>12.16</c:v>
                </c:pt>
                <c:pt idx="276">
                  <c:v>12.74</c:v>
                </c:pt>
                <c:pt idx="277">
                  <c:v>12.07</c:v>
                </c:pt>
                <c:pt idx="278">
                  <c:v>12.61</c:v>
                </c:pt>
                <c:pt idx="279">
                  <c:v>13.53</c:v>
                </c:pt>
                <c:pt idx="280">
                  <c:v>14.45</c:v>
                </c:pt>
                <c:pt idx="281">
                  <c:v>13.53</c:v>
                </c:pt>
                <c:pt idx="282">
                  <c:v>13.97</c:v>
                </c:pt>
                <c:pt idx="283">
                  <c:v>12.86</c:v>
                </c:pt>
                <c:pt idx="284">
                  <c:v>12.68</c:v>
                </c:pt>
                <c:pt idx="285">
                  <c:v>12.39</c:v>
                </c:pt>
                <c:pt idx="286">
                  <c:v>12.93</c:v>
                </c:pt>
                <c:pt idx="287">
                  <c:v>13.03</c:v>
                </c:pt>
                <c:pt idx="288">
                  <c:v>14.09</c:v>
                </c:pt>
                <c:pt idx="289">
                  <c:v>13.96</c:v>
                </c:pt>
                <c:pt idx="290">
                  <c:v>13.28</c:v>
                </c:pt>
                <c:pt idx="291">
                  <c:v>12.57</c:v>
                </c:pt>
                <c:pt idx="292">
                  <c:v>12.93</c:v>
                </c:pt>
                <c:pt idx="293">
                  <c:v>14.06</c:v>
                </c:pt>
                <c:pt idx="294">
                  <c:v>15.08</c:v>
                </c:pt>
                <c:pt idx="295">
                  <c:v>15.82</c:v>
                </c:pt>
                <c:pt idx="296">
                  <c:v>16.21</c:v>
                </c:pt>
                <c:pt idx="297">
                  <c:v>16.28</c:v>
                </c:pt>
                <c:pt idx="298">
                  <c:v>15.26</c:v>
                </c:pt>
                <c:pt idx="299">
                  <c:v>15.4</c:v>
                </c:pt>
                <c:pt idx="300">
                  <c:v>14.75</c:v>
                </c:pt>
                <c:pt idx="301">
                  <c:v>14.33</c:v>
                </c:pt>
                <c:pt idx="302">
                  <c:v>15.15</c:v>
                </c:pt>
                <c:pt idx="303">
                  <c:v>15.35</c:v>
                </c:pt>
                <c:pt idx="304">
                  <c:v>15.28</c:v>
                </c:pt>
                <c:pt idx="305">
                  <c:v>15.82</c:v>
                </c:pt>
                <c:pt idx="306">
                  <c:v>15.91</c:v>
                </c:pt>
                <c:pt idx="307">
                  <c:v>15.99</c:v>
                </c:pt>
                <c:pt idx="308">
                  <c:v>15.94</c:v>
                </c:pt>
                <c:pt idx="309">
                  <c:v>16.3</c:v>
                </c:pt>
                <c:pt idx="310">
                  <c:v>15.93</c:v>
                </c:pt>
                <c:pt idx="311">
                  <c:v>16.09</c:v>
                </c:pt>
                <c:pt idx="312">
                  <c:v>16.97</c:v>
                </c:pt>
                <c:pt idx="313">
                  <c:v>18.86</c:v>
                </c:pt>
                <c:pt idx="314">
                  <c:v>18.71</c:v>
                </c:pt>
                <c:pt idx="315">
                  <c:v>17.3</c:v>
                </c:pt>
                <c:pt idx="316">
                  <c:v>17.899999999999999</c:v>
                </c:pt>
                <c:pt idx="317">
                  <c:v>17.5</c:v>
                </c:pt>
                <c:pt idx="318">
                  <c:v>15.85</c:v>
                </c:pt>
                <c:pt idx="319">
                  <c:v>16.920000000000002</c:v>
                </c:pt>
                <c:pt idx="320">
                  <c:v>14.75</c:v>
                </c:pt>
                <c:pt idx="321">
                  <c:v>14.95</c:v>
                </c:pt>
                <c:pt idx="322">
                  <c:v>16.309999999999999</c:v>
                </c:pt>
                <c:pt idx="323">
                  <c:v>15.96</c:v>
                </c:pt>
                <c:pt idx="324">
                  <c:v>15.29</c:v>
                </c:pt>
                <c:pt idx="325">
                  <c:v>16.440000000000001</c:v>
                </c:pt>
                <c:pt idx="326">
                  <c:v>18.059999999999999</c:v>
                </c:pt>
                <c:pt idx="327">
                  <c:v>20.55</c:v>
                </c:pt>
                <c:pt idx="328">
                  <c:v>16.04</c:v>
                </c:pt>
                <c:pt idx="329">
                  <c:v>19.100000000000001</c:v>
                </c:pt>
                <c:pt idx="330">
                  <c:v>19.399999999999999</c:v>
                </c:pt>
                <c:pt idx="331">
                  <c:v>19.32</c:v>
                </c:pt>
                <c:pt idx="332">
                  <c:v>15.44</c:v>
                </c:pt>
                <c:pt idx="333">
                  <c:v>12.87</c:v>
                </c:pt>
                <c:pt idx="334">
                  <c:v>14.42</c:v>
                </c:pt>
                <c:pt idx="335">
                  <c:v>14.8</c:v>
                </c:pt>
                <c:pt idx="336">
                  <c:v>13.12</c:v>
                </c:pt>
                <c:pt idx="337">
                  <c:v>13.11</c:v>
                </c:pt>
                <c:pt idx="338">
                  <c:v>12.73</c:v>
                </c:pt>
                <c:pt idx="339">
                  <c:v>13.25</c:v>
                </c:pt>
                <c:pt idx="340">
                  <c:v>13.14</c:v>
                </c:pt>
                <c:pt idx="341">
                  <c:v>12.28</c:v>
                </c:pt>
                <c:pt idx="342">
                  <c:v>12.42</c:v>
                </c:pt>
                <c:pt idx="343">
                  <c:v>12.09</c:v>
                </c:pt>
                <c:pt idx="344">
                  <c:v>12.6</c:v>
                </c:pt>
                <c:pt idx="345">
                  <c:v>12.18</c:v>
                </c:pt>
                <c:pt idx="346">
                  <c:v>12.32</c:v>
                </c:pt>
                <c:pt idx="347">
                  <c:v>12.01</c:v>
                </c:pt>
                <c:pt idx="348">
                  <c:v>13.02</c:v>
                </c:pt>
                <c:pt idx="349">
                  <c:v>13.3</c:v>
                </c:pt>
                <c:pt idx="350">
                  <c:v>14.28</c:v>
                </c:pt>
                <c:pt idx="351">
                  <c:v>13.18</c:v>
                </c:pt>
                <c:pt idx="352">
                  <c:v>12.82</c:v>
                </c:pt>
                <c:pt idx="353">
                  <c:v>13.58</c:v>
                </c:pt>
                <c:pt idx="354">
                  <c:v>13.74</c:v>
                </c:pt>
                <c:pt idx="355">
                  <c:v>13.36</c:v>
                </c:pt>
                <c:pt idx="356">
                  <c:v>13.4</c:v>
                </c:pt>
                <c:pt idx="357">
                  <c:v>13.71</c:v>
                </c:pt>
                <c:pt idx="358">
                  <c:v>14.43</c:v>
                </c:pt>
                <c:pt idx="359">
                  <c:v>15.15</c:v>
                </c:pt>
                <c:pt idx="360">
                  <c:v>14.68</c:v>
                </c:pt>
                <c:pt idx="361">
                  <c:v>16.329999999999998</c:v>
                </c:pt>
                <c:pt idx="362">
                  <c:v>16.48</c:v>
                </c:pt>
                <c:pt idx="363">
                  <c:v>13.63</c:v>
                </c:pt>
                <c:pt idx="364">
                  <c:v>13.91</c:v>
                </c:pt>
                <c:pt idx="365">
                  <c:v>13.56</c:v>
                </c:pt>
                <c:pt idx="366">
                  <c:v>13.1</c:v>
                </c:pt>
                <c:pt idx="367">
                  <c:v>12.88</c:v>
                </c:pt>
                <c:pt idx="368">
                  <c:v>13.5</c:v>
                </c:pt>
                <c:pt idx="369">
                  <c:v>13.41</c:v>
                </c:pt>
                <c:pt idx="370">
                  <c:v>13.77</c:v>
                </c:pt>
                <c:pt idx="371">
                  <c:v>14.33</c:v>
                </c:pt>
                <c:pt idx="372">
                  <c:v>16.05</c:v>
                </c:pt>
                <c:pt idx="373">
                  <c:v>16.59</c:v>
                </c:pt>
                <c:pt idx="374">
                  <c:v>15.74</c:v>
                </c:pt>
                <c:pt idx="375">
                  <c:v>14.74</c:v>
                </c:pt>
                <c:pt idx="376">
                  <c:v>14.63</c:v>
                </c:pt>
                <c:pt idx="377">
                  <c:v>13.57</c:v>
                </c:pt>
                <c:pt idx="378">
                  <c:v>14.78</c:v>
                </c:pt>
                <c:pt idx="379">
                  <c:v>14.7</c:v>
                </c:pt>
                <c:pt idx="380">
                  <c:v>15.17</c:v>
                </c:pt>
                <c:pt idx="381">
                  <c:v>14.85</c:v>
                </c:pt>
                <c:pt idx="382">
                  <c:v>13.51</c:v>
                </c:pt>
                <c:pt idx="383">
                  <c:v>14.46</c:v>
                </c:pt>
                <c:pt idx="384">
                  <c:v>14.02</c:v>
                </c:pt>
                <c:pt idx="385">
                  <c:v>14.88</c:v>
                </c:pt>
                <c:pt idx="386">
                  <c:v>14.91</c:v>
                </c:pt>
                <c:pt idx="387">
                  <c:v>16.22</c:v>
                </c:pt>
                <c:pt idx="388">
                  <c:v>15.65</c:v>
                </c:pt>
                <c:pt idx="389">
                  <c:v>15.43</c:v>
                </c:pt>
                <c:pt idx="390">
                  <c:v>15.97</c:v>
                </c:pt>
                <c:pt idx="391">
                  <c:v>15.72</c:v>
                </c:pt>
                <c:pt idx="392">
                  <c:v>16.37</c:v>
                </c:pt>
                <c:pt idx="393">
                  <c:v>15.38</c:v>
                </c:pt>
                <c:pt idx="394">
                  <c:v>15.57</c:v>
                </c:pt>
                <c:pt idx="395">
                  <c:v>15.73</c:v>
                </c:pt>
                <c:pt idx="396">
                  <c:v>16.14</c:v>
                </c:pt>
                <c:pt idx="397">
                  <c:v>16.57</c:v>
                </c:pt>
                <c:pt idx="398">
                  <c:v>17.66</c:v>
                </c:pt>
                <c:pt idx="399">
                  <c:v>19.13</c:v>
                </c:pt>
                <c:pt idx="400">
                  <c:v>18.87</c:v>
                </c:pt>
                <c:pt idx="401">
                  <c:v>17.420000000000002</c:v>
                </c:pt>
                <c:pt idx="402">
                  <c:v>18.89</c:v>
                </c:pt>
                <c:pt idx="403">
                  <c:v>19.52</c:v>
                </c:pt>
                <c:pt idx="404">
                  <c:v>20.8</c:v>
                </c:pt>
                <c:pt idx="405">
                  <c:v>17.8</c:v>
                </c:pt>
                <c:pt idx="406">
                  <c:v>18.059999999999999</c:v>
                </c:pt>
                <c:pt idx="407">
                  <c:v>19.04</c:v>
                </c:pt>
                <c:pt idx="408">
                  <c:v>18.600000000000001</c:v>
                </c:pt>
                <c:pt idx="409">
                  <c:v>19.07</c:v>
                </c:pt>
                <c:pt idx="410">
                  <c:v>18.190000000000001</c:v>
                </c:pt>
                <c:pt idx="411">
                  <c:v>19.5</c:v>
                </c:pt>
                <c:pt idx="412">
                  <c:v>19.98</c:v>
                </c:pt>
                <c:pt idx="413">
                  <c:v>20.47</c:v>
                </c:pt>
                <c:pt idx="414">
                  <c:v>21.4</c:v>
                </c:pt>
                <c:pt idx="415">
                  <c:v>21.38</c:v>
                </c:pt>
                <c:pt idx="416">
                  <c:v>25.45</c:v>
                </c:pt>
                <c:pt idx="417">
                  <c:v>23.22</c:v>
                </c:pt>
                <c:pt idx="418">
                  <c:v>25.42</c:v>
                </c:pt>
                <c:pt idx="419">
                  <c:v>28.34</c:v>
                </c:pt>
                <c:pt idx="420">
                  <c:v>29.96</c:v>
                </c:pt>
                <c:pt idx="421">
                  <c:v>30.41</c:v>
                </c:pt>
                <c:pt idx="422">
                  <c:v>36.07</c:v>
                </c:pt>
                <c:pt idx="423">
                  <c:v>30.11</c:v>
                </c:pt>
                <c:pt idx="424">
                  <c:v>28.38</c:v>
                </c:pt>
                <c:pt idx="425">
                  <c:v>25.58</c:v>
                </c:pt>
                <c:pt idx="426">
                  <c:v>25.58</c:v>
                </c:pt>
                <c:pt idx="427">
                  <c:v>24.52</c:v>
                </c:pt>
                <c:pt idx="428">
                  <c:v>21.63</c:v>
                </c:pt>
                <c:pt idx="429">
                  <c:v>20.65</c:v>
                </c:pt>
                <c:pt idx="430">
                  <c:v>21.46</c:v>
                </c:pt>
                <c:pt idx="431">
                  <c:v>21.76</c:v>
                </c:pt>
                <c:pt idx="432">
                  <c:v>22.64</c:v>
                </c:pt>
                <c:pt idx="433">
                  <c:v>23.23</c:v>
                </c:pt>
                <c:pt idx="434">
                  <c:v>21.19</c:v>
                </c:pt>
                <c:pt idx="435">
                  <c:v>20.74</c:v>
                </c:pt>
                <c:pt idx="436">
                  <c:v>16.440000000000001</c:v>
                </c:pt>
                <c:pt idx="437">
                  <c:v>18.07</c:v>
                </c:pt>
                <c:pt idx="438">
                  <c:v>18.79</c:v>
                </c:pt>
                <c:pt idx="439">
                  <c:v>18.489999999999998</c:v>
                </c:pt>
                <c:pt idx="440">
                  <c:v>19.02</c:v>
                </c:pt>
                <c:pt idx="441">
                  <c:v>18.899999999999999</c:v>
                </c:pt>
                <c:pt idx="442">
                  <c:v>21.52</c:v>
                </c:pt>
                <c:pt idx="443">
                  <c:v>20.8</c:v>
                </c:pt>
                <c:pt idx="444">
                  <c:v>22.48</c:v>
                </c:pt>
                <c:pt idx="445">
                  <c:v>20.100000000000001</c:v>
                </c:pt>
                <c:pt idx="446">
                  <c:v>18.14</c:v>
                </c:pt>
                <c:pt idx="447">
                  <c:v>19.98</c:v>
                </c:pt>
                <c:pt idx="448">
                  <c:v>21.25</c:v>
                </c:pt>
                <c:pt idx="449">
                  <c:v>20.02</c:v>
                </c:pt>
                <c:pt idx="450">
                  <c:v>17.36</c:v>
                </c:pt>
                <c:pt idx="451">
                  <c:v>16.72</c:v>
                </c:pt>
                <c:pt idx="452">
                  <c:v>16.36</c:v>
                </c:pt>
                <c:pt idx="453">
                  <c:v>19.91</c:v>
                </c:pt>
                <c:pt idx="454">
                  <c:v>19.96</c:v>
                </c:pt>
                <c:pt idx="455">
                  <c:v>19.510000000000002</c:v>
                </c:pt>
                <c:pt idx="456">
                  <c:v>19.34</c:v>
                </c:pt>
                <c:pt idx="457">
                  <c:v>21.23</c:v>
                </c:pt>
                <c:pt idx="458">
                  <c:v>23.35</c:v>
                </c:pt>
                <c:pt idx="459">
                  <c:v>24.7</c:v>
                </c:pt>
                <c:pt idx="460">
                  <c:v>24.16</c:v>
                </c:pt>
                <c:pt idx="461">
                  <c:v>24.22</c:v>
                </c:pt>
                <c:pt idx="462">
                  <c:v>25.23</c:v>
                </c:pt>
                <c:pt idx="463">
                  <c:v>20.71</c:v>
                </c:pt>
                <c:pt idx="464">
                  <c:v>19.64</c:v>
                </c:pt>
                <c:pt idx="465">
                  <c:v>19.89</c:v>
                </c:pt>
                <c:pt idx="466">
                  <c:v>20.059999999999999</c:v>
                </c:pt>
                <c:pt idx="467">
                  <c:v>17.399999999999999</c:v>
                </c:pt>
                <c:pt idx="468">
                  <c:v>17.62</c:v>
                </c:pt>
                <c:pt idx="469">
                  <c:v>21.3</c:v>
                </c:pt>
                <c:pt idx="470">
                  <c:v>21.31</c:v>
                </c:pt>
                <c:pt idx="471">
                  <c:v>24.98</c:v>
                </c:pt>
                <c:pt idx="472">
                  <c:v>22.96</c:v>
                </c:pt>
                <c:pt idx="473">
                  <c:v>15.95</c:v>
                </c:pt>
                <c:pt idx="474">
                  <c:v>14.82</c:v>
                </c:pt>
                <c:pt idx="475">
                  <c:v>14.22</c:v>
                </c:pt>
                <c:pt idx="476">
                  <c:v>11.61</c:v>
                </c:pt>
                <c:pt idx="477">
                  <c:v>12.05</c:v>
                </c:pt>
                <c:pt idx="478">
                  <c:v>12</c:v>
                </c:pt>
                <c:pt idx="479">
                  <c:v>12.12</c:v>
                </c:pt>
                <c:pt idx="480">
                  <c:v>12.41</c:v>
                </c:pt>
                <c:pt idx="481">
                  <c:v>12.89</c:v>
                </c:pt>
                <c:pt idx="482">
                  <c:v>12.42</c:v>
                </c:pt>
                <c:pt idx="483">
                  <c:v>12.2</c:v>
                </c:pt>
                <c:pt idx="484">
                  <c:v>11.68</c:v>
                </c:pt>
                <c:pt idx="485">
                  <c:v>11.8</c:v>
                </c:pt>
                <c:pt idx="486">
                  <c:v>11.75</c:v>
                </c:pt>
                <c:pt idx="487">
                  <c:v>12.79</c:v>
                </c:pt>
                <c:pt idx="488">
                  <c:v>13.68</c:v>
                </c:pt>
                <c:pt idx="489">
                  <c:v>12.07</c:v>
                </c:pt>
                <c:pt idx="490">
                  <c:v>12.37</c:v>
                </c:pt>
                <c:pt idx="491">
                  <c:v>13.14</c:v>
                </c:pt>
                <c:pt idx="492">
                  <c:v>13.22</c:v>
                </c:pt>
                <c:pt idx="493">
                  <c:v>14.16</c:v>
                </c:pt>
                <c:pt idx="494">
                  <c:v>14.88</c:v>
                </c:pt>
                <c:pt idx="495">
                  <c:v>14.65</c:v>
                </c:pt>
                <c:pt idx="496">
                  <c:v>13.91</c:v>
                </c:pt>
                <c:pt idx="497">
                  <c:v>13.16</c:v>
                </c:pt>
                <c:pt idx="498">
                  <c:v>12.86</c:v>
                </c:pt>
                <c:pt idx="499">
                  <c:v>13.53</c:v>
                </c:pt>
                <c:pt idx="500">
                  <c:v>12.25</c:v>
                </c:pt>
                <c:pt idx="501">
                  <c:v>12.5</c:v>
                </c:pt>
                <c:pt idx="502">
                  <c:v>12.16</c:v>
                </c:pt>
                <c:pt idx="503">
                  <c:v>11.99</c:v>
                </c:pt>
                <c:pt idx="504">
                  <c:v>12.41</c:v>
                </c:pt>
                <c:pt idx="505">
                  <c:v>12.25</c:v>
                </c:pt>
                <c:pt idx="506">
                  <c:v>12.86</c:v>
                </c:pt>
                <c:pt idx="507">
                  <c:v>12.49</c:v>
                </c:pt>
                <c:pt idx="508">
                  <c:v>12.64</c:v>
                </c:pt>
                <c:pt idx="509">
                  <c:v>13.45</c:v>
                </c:pt>
                <c:pt idx="510">
                  <c:v>14.64</c:v>
                </c:pt>
                <c:pt idx="511">
                  <c:v>13.31</c:v>
                </c:pt>
                <c:pt idx="512">
                  <c:v>14.78</c:v>
                </c:pt>
                <c:pt idx="513">
                  <c:v>13.16</c:v>
                </c:pt>
                <c:pt idx="514">
                  <c:v>11.27</c:v>
                </c:pt>
                <c:pt idx="515">
                  <c:v>10.85</c:v>
                </c:pt>
                <c:pt idx="516">
                  <c:v>10.93</c:v>
                </c:pt>
                <c:pt idx="517">
                  <c:v>11.27</c:v>
                </c:pt>
                <c:pt idx="518">
                  <c:v>11.64</c:v>
                </c:pt>
                <c:pt idx="519">
                  <c:v>12.19</c:v>
                </c:pt>
                <c:pt idx="520">
                  <c:v>13.15</c:v>
                </c:pt>
                <c:pt idx="521">
                  <c:v>12.83</c:v>
                </c:pt>
                <c:pt idx="522">
                  <c:v>14.26</c:v>
                </c:pt>
                <c:pt idx="523">
                  <c:v>13.03</c:v>
                </c:pt>
                <c:pt idx="524">
                  <c:v>12.14</c:v>
                </c:pt>
                <c:pt idx="525">
                  <c:v>12.29</c:v>
                </c:pt>
                <c:pt idx="526">
                  <c:v>12.41</c:v>
                </c:pt>
                <c:pt idx="527">
                  <c:v>12.62</c:v>
                </c:pt>
                <c:pt idx="528">
                  <c:v>12.86</c:v>
                </c:pt>
                <c:pt idx="529">
                  <c:v>12.87</c:v>
                </c:pt>
                <c:pt idx="530">
                  <c:v>12.1</c:v>
                </c:pt>
                <c:pt idx="531">
                  <c:v>12.06</c:v>
                </c:pt>
                <c:pt idx="532">
                  <c:v>12.83</c:v>
                </c:pt>
                <c:pt idx="533">
                  <c:v>12.18</c:v>
                </c:pt>
                <c:pt idx="534">
                  <c:v>12.58</c:v>
                </c:pt>
                <c:pt idx="535">
                  <c:v>13.63</c:v>
                </c:pt>
                <c:pt idx="536">
                  <c:v>12.64</c:v>
                </c:pt>
                <c:pt idx="537">
                  <c:v>12.69</c:v>
                </c:pt>
                <c:pt idx="538">
                  <c:v>13.37</c:v>
                </c:pt>
                <c:pt idx="539">
                  <c:v>14.97</c:v>
                </c:pt>
                <c:pt idx="540">
                  <c:v>16.14</c:v>
                </c:pt>
                <c:pt idx="541">
                  <c:v>15.6</c:v>
                </c:pt>
                <c:pt idx="542">
                  <c:v>16.09</c:v>
                </c:pt>
                <c:pt idx="543">
                  <c:v>16.850000000000001</c:v>
                </c:pt>
                <c:pt idx="544">
                  <c:v>17.91</c:v>
                </c:pt>
                <c:pt idx="545">
                  <c:v>15.92</c:v>
                </c:pt>
                <c:pt idx="546">
                  <c:v>17.329999999999998</c:v>
                </c:pt>
                <c:pt idx="547">
                  <c:v>13.77</c:v>
                </c:pt>
                <c:pt idx="548">
                  <c:v>14.64</c:v>
                </c:pt>
                <c:pt idx="549">
                  <c:v>12.79</c:v>
                </c:pt>
                <c:pt idx="550">
                  <c:v>13.35</c:v>
                </c:pt>
                <c:pt idx="551">
                  <c:v>12.31</c:v>
                </c:pt>
                <c:pt idx="552">
                  <c:v>11.98</c:v>
                </c:pt>
                <c:pt idx="553">
                  <c:v>12.12</c:v>
                </c:pt>
                <c:pt idx="554">
                  <c:v>12.94</c:v>
                </c:pt>
                <c:pt idx="555">
                  <c:v>12.34</c:v>
                </c:pt>
                <c:pt idx="556">
                  <c:v>12.35</c:v>
                </c:pt>
                <c:pt idx="557">
                  <c:v>12.18</c:v>
                </c:pt>
                <c:pt idx="558">
                  <c:v>12.13</c:v>
                </c:pt>
                <c:pt idx="559">
                  <c:v>11.64</c:v>
                </c:pt>
                <c:pt idx="560">
                  <c:v>12.4</c:v>
                </c:pt>
                <c:pt idx="561">
                  <c:v>12.74</c:v>
                </c:pt>
                <c:pt idx="562">
                  <c:v>13.46</c:v>
                </c:pt>
                <c:pt idx="563">
                  <c:v>15.43</c:v>
                </c:pt>
                <c:pt idx="564">
                  <c:v>14.94</c:v>
                </c:pt>
                <c:pt idx="565">
                  <c:v>17.02</c:v>
                </c:pt>
                <c:pt idx="566">
                  <c:v>13.22</c:v>
                </c:pt>
                <c:pt idx="567">
                  <c:v>12.53</c:v>
                </c:pt>
                <c:pt idx="568">
                  <c:v>12.58</c:v>
                </c:pt>
                <c:pt idx="569">
                  <c:v>13.22</c:v>
                </c:pt>
                <c:pt idx="570">
                  <c:v>13.08</c:v>
                </c:pt>
                <c:pt idx="571">
                  <c:v>13.42</c:v>
                </c:pt>
                <c:pt idx="572">
                  <c:v>13.43</c:v>
                </c:pt>
                <c:pt idx="573">
                  <c:v>13.42</c:v>
                </c:pt>
                <c:pt idx="574">
                  <c:v>14.63</c:v>
                </c:pt>
                <c:pt idx="575">
                  <c:v>12.93</c:v>
                </c:pt>
                <c:pt idx="576">
                  <c:v>12.65</c:v>
                </c:pt>
                <c:pt idx="577">
                  <c:v>13.23</c:v>
                </c:pt>
                <c:pt idx="578">
                  <c:v>13.42</c:v>
                </c:pt>
                <c:pt idx="579">
                  <c:v>14.71</c:v>
                </c:pt>
                <c:pt idx="580">
                  <c:v>14.75</c:v>
                </c:pt>
                <c:pt idx="581">
                  <c:v>14.77</c:v>
                </c:pt>
                <c:pt idx="582">
                  <c:v>15.9</c:v>
                </c:pt>
                <c:pt idx="583">
                  <c:v>15.97</c:v>
                </c:pt>
                <c:pt idx="584">
                  <c:v>15.49</c:v>
                </c:pt>
                <c:pt idx="585">
                  <c:v>15.93</c:v>
                </c:pt>
                <c:pt idx="586">
                  <c:v>15.41</c:v>
                </c:pt>
                <c:pt idx="587">
                  <c:v>16.239999999999998</c:v>
                </c:pt>
                <c:pt idx="588">
                  <c:v>17.84</c:v>
                </c:pt>
                <c:pt idx="589">
                  <c:v>18.02</c:v>
                </c:pt>
                <c:pt idx="590">
                  <c:v>16.34</c:v>
                </c:pt>
                <c:pt idx="591">
                  <c:v>16.88</c:v>
                </c:pt>
                <c:pt idx="592">
                  <c:v>15.96</c:v>
                </c:pt>
                <c:pt idx="593">
                  <c:v>15.6</c:v>
                </c:pt>
                <c:pt idx="594">
                  <c:v>15.25</c:v>
                </c:pt>
                <c:pt idx="595">
                  <c:v>16.559999999999999</c:v>
                </c:pt>
                <c:pt idx="596">
                  <c:v>17.41</c:v>
                </c:pt>
                <c:pt idx="597">
                  <c:v>18.489999999999998</c:v>
                </c:pt>
                <c:pt idx="598">
                  <c:v>20.239999999999998</c:v>
                </c:pt>
                <c:pt idx="599">
                  <c:v>20.47</c:v>
                </c:pt>
                <c:pt idx="600">
                  <c:v>21.77</c:v>
                </c:pt>
                <c:pt idx="601">
                  <c:v>21.49</c:v>
                </c:pt>
                <c:pt idx="602">
                  <c:v>18.940000000000001</c:v>
                </c:pt>
                <c:pt idx="603">
                  <c:v>20.059999999999999</c:v>
                </c:pt>
                <c:pt idx="604">
                  <c:v>21.1</c:v>
                </c:pt>
                <c:pt idx="605">
                  <c:v>23.62</c:v>
                </c:pt>
                <c:pt idx="606">
                  <c:v>19.97</c:v>
                </c:pt>
                <c:pt idx="607">
                  <c:v>22.87</c:v>
                </c:pt>
                <c:pt idx="608">
                  <c:v>22.5</c:v>
                </c:pt>
                <c:pt idx="609">
                  <c:v>21.03</c:v>
                </c:pt>
                <c:pt idx="610">
                  <c:v>24.87</c:v>
                </c:pt>
                <c:pt idx="611">
                  <c:v>23.34</c:v>
                </c:pt>
                <c:pt idx="612">
                  <c:v>17.86</c:v>
                </c:pt>
                <c:pt idx="613">
                  <c:v>18.2</c:v>
                </c:pt>
                <c:pt idx="614">
                  <c:v>19.02</c:v>
                </c:pt>
                <c:pt idx="615">
                  <c:v>15.8</c:v>
                </c:pt>
                <c:pt idx="616">
                  <c:v>16.59</c:v>
                </c:pt>
                <c:pt idx="617">
                  <c:v>17.23</c:v>
                </c:pt>
                <c:pt idx="618">
                  <c:v>16.350000000000001</c:v>
                </c:pt>
                <c:pt idx="619">
                  <c:v>15.78</c:v>
                </c:pt>
                <c:pt idx="620">
                  <c:v>14.64</c:v>
                </c:pt>
                <c:pt idx="621">
                  <c:v>16.54</c:v>
                </c:pt>
                <c:pt idx="622">
                  <c:v>17.760000000000002</c:v>
                </c:pt>
                <c:pt idx="623">
                  <c:v>18.36</c:v>
                </c:pt>
                <c:pt idx="624">
                  <c:v>18.73</c:v>
                </c:pt>
                <c:pt idx="625">
                  <c:v>19.59</c:v>
                </c:pt>
                <c:pt idx="626">
                  <c:v>22.47</c:v>
                </c:pt>
                <c:pt idx="627">
                  <c:v>19.850000000000001</c:v>
                </c:pt>
                <c:pt idx="628">
                  <c:v>18.59</c:v>
                </c:pt>
                <c:pt idx="629">
                  <c:v>15.8</c:v>
                </c:pt>
                <c:pt idx="630">
                  <c:v>16.489999999999998</c:v>
                </c:pt>
                <c:pt idx="631">
                  <c:v>18.72</c:v>
                </c:pt>
                <c:pt idx="632">
                  <c:v>20.02</c:v>
                </c:pt>
                <c:pt idx="633">
                  <c:v>20.6</c:v>
                </c:pt>
                <c:pt idx="634">
                  <c:v>19.46</c:v>
                </c:pt>
                <c:pt idx="635">
                  <c:v>19.13</c:v>
                </c:pt>
                <c:pt idx="636">
                  <c:v>19.260000000000002</c:v>
                </c:pt>
                <c:pt idx="637">
                  <c:v>24.97</c:v>
                </c:pt>
                <c:pt idx="638">
                  <c:v>25.61</c:v>
                </c:pt>
                <c:pt idx="639">
                  <c:v>29.06</c:v>
                </c:pt>
                <c:pt idx="640">
                  <c:v>33.46</c:v>
                </c:pt>
                <c:pt idx="641">
                  <c:v>27.73</c:v>
                </c:pt>
                <c:pt idx="642">
                  <c:v>29.98</c:v>
                </c:pt>
                <c:pt idx="643">
                  <c:v>37.32</c:v>
                </c:pt>
                <c:pt idx="644">
                  <c:v>17.309999999999999</c:v>
                </c:pt>
                <c:pt idx="645">
                  <c:v>13.47</c:v>
                </c:pt>
                <c:pt idx="646">
                  <c:v>13.54</c:v>
                </c:pt>
                <c:pt idx="647">
                  <c:v>14.79</c:v>
                </c:pt>
                <c:pt idx="648">
                  <c:v>13.84</c:v>
                </c:pt>
                <c:pt idx="649">
                  <c:v>11.08</c:v>
                </c:pt>
                <c:pt idx="650">
                  <c:v>11.58</c:v>
                </c:pt>
                <c:pt idx="651">
                  <c:v>11.47</c:v>
                </c:pt>
                <c:pt idx="652">
                  <c:v>11.1</c:v>
                </c:pt>
                <c:pt idx="653">
                  <c:v>11.03</c:v>
                </c:pt>
                <c:pt idx="654">
                  <c:v>11.27</c:v>
                </c:pt>
                <c:pt idx="655">
                  <c:v>12.22</c:v>
                </c:pt>
                <c:pt idx="656">
                  <c:v>11.91</c:v>
                </c:pt>
                <c:pt idx="657">
                  <c:v>11.66</c:v>
                </c:pt>
                <c:pt idx="658">
                  <c:v>10.16</c:v>
                </c:pt>
                <c:pt idx="659">
                  <c:v>9.8800000000000008</c:v>
                </c:pt>
                <c:pt idx="660">
                  <c:v>9.82</c:v>
                </c:pt>
                <c:pt idx="661">
                  <c:v>10.08</c:v>
                </c:pt>
                <c:pt idx="662">
                  <c:v>9.52</c:v>
                </c:pt>
                <c:pt idx="663">
                  <c:v>9.2200000000000006</c:v>
                </c:pt>
                <c:pt idx="664">
                  <c:v>9.2200000000000006</c:v>
                </c:pt>
                <c:pt idx="665">
                  <c:v>9.15</c:v>
                </c:pt>
                <c:pt idx="666">
                  <c:v>9.77</c:v>
                </c:pt>
                <c:pt idx="667">
                  <c:v>11.04</c:v>
                </c:pt>
                <c:pt idx="668">
                  <c:v>10.18</c:v>
                </c:pt>
                <c:pt idx="669">
                  <c:v>10.47</c:v>
                </c:pt>
                <c:pt idx="670">
                  <c:v>10.25</c:v>
                </c:pt>
                <c:pt idx="671">
                  <c:v>9.9</c:v>
                </c:pt>
                <c:pt idx="672">
                  <c:v>9.6199999999999992</c:v>
                </c:pt>
                <c:pt idx="673">
                  <c:v>9.7200000000000006</c:v>
                </c:pt>
                <c:pt idx="674">
                  <c:v>10.029999999999999</c:v>
                </c:pt>
                <c:pt idx="675">
                  <c:v>9.5299999999999994</c:v>
                </c:pt>
                <c:pt idx="676">
                  <c:v>9.42</c:v>
                </c:pt>
                <c:pt idx="677">
                  <c:v>10.49</c:v>
                </c:pt>
                <c:pt idx="678">
                  <c:v>10.18</c:v>
                </c:pt>
                <c:pt idx="679">
                  <c:v>9.92</c:v>
                </c:pt>
                <c:pt idx="680">
                  <c:v>9.34</c:v>
                </c:pt>
                <c:pt idx="681">
                  <c:v>9.58</c:v>
                </c:pt>
                <c:pt idx="682">
                  <c:v>10.16</c:v>
                </c:pt>
                <c:pt idx="683">
                  <c:v>11.02</c:v>
                </c:pt>
                <c:pt idx="684">
                  <c:v>11.33</c:v>
                </c:pt>
                <c:pt idx="685">
                  <c:v>11.68</c:v>
                </c:pt>
                <c:pt idx="686">
                  <c:v>11.43</c:v>
                </c:pt>
                <c:pt idx="687">
                  <c:v>11.28</c:v>
                </c:pt>
                <c:pt idx="688">
                  <c:v>10.7</c:v>
                </c:pt>
                <c:pt idx="689">
                  <c:v>10.029999999999999</c:v>
                </c:pt>
                <c:pt idx="690">
                  <c:v>9.8699999999999992</c:v>
                </c:pt>
                <c:pt idx="691">
                  <c:v>9.67</c:v>
                </c:pt>
                <c:pt idx="692">
                  <c:v>9.8800000000000008</c:v>
                </c:pt>
                <c:pt idx="693">
                  <c:v>9.73</c:v>
                </c:pt>
                <c:pt idx="694">
                  <c:v>10.65</c:v>
                </c:pt>
                <c:pt idx="695">
                  <c:v>11.43</c:v>
                </c:pt>
                <c:pt idx="696">
                  <c:v>11.76</c:v>
                </c:pt>
                <c:pt idx="697">
                  <c:v>13.13</c:v>
                </c:pt>
                <c:pt idx="698">
                  <c:v>11.59</c:v>
                </c:pt>
                <c:pt idx="699">
                  <c:v>11.5</c:v>
                </c:pt>
                <c:pt idx="700">
                  <c:v>11.29</c:v>
                </c:pt>
                <c:pt idx="701">
                  <c:v>10.5</c:v>
                </c:pt>
                <c:pt idx="702">
                  <c:v>9.7799999999999994</c:v>
                </c:pt>
                <c:pt idx="703">
                  <c:v>9.89</c:v>
                </c:pt>
                <c:pt idx="704">
                  <c:v>9.4</c:v>
                </c:pt>
                <c:pt idx="705">
                  <c:v>9.14</c:v>
                </c:pt>
                <c:pt idx="706">
                  <c:v>9.93</c:v>
                </c:pt>
                <c:pt idx="707">
                  <c:v>10.199999999999999</c:v>
                </c:pt>
                <c:pt idx="708">
                  <c:v>10.18</c:v>
                </c:pt>
                <c:pt idx="709">
                  <c:v>10.5</c:v>
                </c:pt>
                <c:pt idx="710">
                  <c:v>9.8000000000000007</c:v>
                </c:pt>
                <c:pt idx="711">
                  <c:v>11.3</c:v>
                </c:pt>
                <c:pt idx="712">
                  <c:v>11.23</c:v>
                </c:pt>
                <c:pt idx="713">
                  <c:v>11.16</c:v>
                </c:pt>
                <c:pt idx="714">
                  <c:v>11.07</c:v>
                </c:pt>
                <c:pt idx="715">
                  <c:v>9.9700000000000006</c:v>
                </c:pt>
                <c:pt idx="716">
                  <c:v>10.050000000000001</c:v>
                </c:pt>
                <c:pt idx="717">
                  <c:v>10.07</c:v>
                </c:pt>
                <c:pt idx="718">
                  <c:v>10.31</c:v>
                </c:pt>
                <c:pt idx="719">
                  <c:v>9.91</c:v>
                </c:pt>
                <c:pt idx="720">
                  <c:v>9.61</c:v>
                </c:pt>
                <c:pt idx="721">
                  <c:v>9.91</c:v>
                </c:pt>
                <c:pt idx="722">
                  <c:v>9.85</c:v>
                </c:pt>
                <c:pt idx="723">
                  <c:v>10.08</c:v>
                </c:pt>
                <c:pt idx="724">
                  <c:v>9.65</c:v>
                </c:pt>
                <c:pt idx="725">
                  <c:v>9.19</c:v>
                </c:pt>
                <c:pt idx="726">
                  <c:v>9.6300000000000008</c:v>
                </c:pt>
                <c:pt idx="727">
                  <c:v>9.51</c:v>
                </c:pt>
                <c:pt idx="728">
                  <c:v>9.4499999999999993</c:v>
                </c:pt>
                <c:pt idx="729">
                  <c:v>9.51</c:v>
                </c:pt>
                <c:pt idx="730">
                  <c:v>9.5500000000000007</c:v>
                </c:pt>
                <c:pt idx="731">
                  <c:v>9.8699999999999992</c:v>
                </c:pt>
                <c:pt idx="732">
                  <c:v>10.17</c:v>
                </c:pt>
                <c:pt idx="733">
                  <c:v>10.210000000000001</c:v>
                </c:pt>
                <c:pt idx="734">
                  <c:v>9.59</c:v>
                </c:pt>
                <c:pt idx="735">
                  <c:v>9.67</c:v>
                </c:pt>
                <c:pt idx="736">
                  <c:v>9.7799999999999994</c:v>
                </c:pt>
                <c:pt idx="737">
                  <c:v>10.18</c:v>
                </c:pt>
                <c:pt idx="738">
                  <c:v>10.15</c:v>
                </c:pt>
                <c:pt idx="739">
                  <c:v>10.17</c:v>
                </c:pt>
                <c:pt idx="740">
                  <c:v>10.44</c:v>
                </c:pt>
                <c:pt idx="741">
                  <c:v>10.5</c:v>
                </c:pt>
                <c:pt idx="742">
                  <c:v>10.58</c:v>
                </c:pt>
                <c:pt idx="743">
                  <c:v>10.73</c:v>
                </c:pt>
                <c:pt idx="744">
                  <c:v>12.12</c:v>
                </c:pt>
                <c:pt idx="745">
                  <c:v>11.55</c:v>
                </c:pt>
                <c:pt idx="746">
                  <c:v>11.63</c:v>
                </c:pt>
                <c:pt idx="747">
                  <c:v>12.23</c:v>
                </c:pt>
                <c:pt idx="748">
                  <c:v>10.130000000000001</c:v>
                </c:pt>
                <c:pt idx="749">
                  <c:v>10.59</c:v>
                </c:pt>
                <c:pt idx="750">
                  <c:v>11.22</c:v>
                </c:pt>
                <c:pt idx="751">
                  <c:v>11.7</c:v>
                </c:pt>
                <c:pt idx="752">
                  <c:v>11.32</c:v>
                </c:pt>
                <c:pt idx="753">
                  <c:v>11.28</c:v>
                </c:pt>
                <c:pt idx="754">
                  <c:v>12.23</c:v>
                </c:pt>
                <c:pt idx="755">
                  <c:v>12.25</c:v>
                </c:pt>
                <c:pt idx="756">
                  <c:v>11.35</c:v>
                </c:pt>
                <c:pt idx="757">
                  <c:v>13.19</c:v>
                </c:pt>
                <c:pt idx="758">
                  <c:v>14.26</c:v>
                </c:pt>
                <c:pt idx="759">
                  <c:v>15.55</c:v>
                </c:pt>
                <c:pt idx="760">
                  <c:v>11.74</c:v>
                </c:pt>
                <c:pt idx="761">
                  <c:v>12.04</c:v>
                </c:pt>
                <c:pt idx="762">
                  <c:v>12.33</c:v>
                </c:pt>
                <c:pt idx="763">
                  <c:v>15.51</c:v>
                </c:pt>
                <c:pt idx="764">
                  <c:v>16.04</c:v>
                </c:pt>
                <c:pt idx="765">
                  <c:v>11.11</c:v>
                </c:pt>
                <c:pt idx="766">
                  <c:v>10.96</c:v>
                </c:pt>
                <c:pt idx="767">
                  <c:v>9.93</c:v>
                </c:pt>
                <c:pt idx="768">
                  <c:v>10.029999999999999</c:v>
                </c:pt>
                <c:pt idx="769">
                  <c:v>10.44</c:v>
                </c:pt>
                <c:pt idx="770">
                  <c:v>10.28</c:v>
                </c:pt>
                <c:pt idx="771">
                  <c:v>10.09</c:v>
                </c:pt>
                <c:pt idx="772">
                  <c:v>10.26</c:v>
                </c:pt>
                <c:pt idx="773">
                  <c:v>10.29</c:v>
                </c:pt>
                <c:pt idx="774">
                  <c:v>10.11</c:v>
                </c:pt>
                <c:pt idx="775">
                  <c:v>9.6</c:v>
                </c:pt>
                <c:pt idx="776">
                  <c:v>9.43</c:v>
                </c:pt>
                <c:pt idx="777">
                  <c:v>9.43</c:v>
                </c:pt>
                <c:pt idx="778">
                  <c:v>9.36</c:v>
                </c:pt>
                <c:pt idx="779">
                  <c:v>9.58</c:v>
                </c:pt>
                <c:pt idx="780">
                  <c:v>9.7899999999999991</c:v>
                </c:pt>
                <c:pt idx="781">
                  <c:v>9.89</c:v>
                </c:pt>
                <c:pt idx="782">
                  <c:v>9.82</c:v>
                </c:pt>
                <c:pt idx="783">
                  <c:v>9.51</c:v>
                </c:pt>
                <c:pt idx="784">
                  <c:v>9.9</c:v>
                </c:pt>
                <c:pt idx="785">
                  <c:v>10.3</c:v>
                </c:pt>
                <c:pt idx="786">
                  <c:v>10.89</c:v>
                </c:pt>
                <c:pt idx="787">
                  <c:v>11.11</c:v>
                </c:pt>
                <c:pt idx="788">
                  <c:v>11.19</c:v>
                </c:pt>
                <c:pt idx="789">
                  <c:v>12.54</c:v>
                </c:pt>
                <c:pt idx="790">
                  <c:v>11.07</c:v>
                </c:pt>
                <c:pt idx="791">
                  <c:v>11.22</c:v>
                </c:pt>
                <c:pt idx="792">
                  <c:v>11.18</c:v>
                </c:pt>
                <c:pt idx="793">
                  <c:v>11.44</c:v>
                </c:pt>
                <c:pt idx="794">
                  <c:v>10.029999999999999</c:v>
                </c:pt>
                <c:pt idx="795">
                  <c:v>11.06</c:v>
                </c:pt>
                <c:pt idx="796">
                  <c:v>9.9</c:v>
                </c:pt>
                <c:pt idx="797">
                  <c:v>10.02</c:v>
                </c:pt>
                <c:pt idx="798">
                  <c:v>10.48</c:v>
                </c:pt>
                <c:pt idx="799">
                  <c:v>10.75</c:v>
                </c:pt>
                <c:pt idx="800">
                  <c:v>10.86</c:v>
                </c:pt>
                <c:pt idx="801">
                  <c:v>10.37</c:v>
                </c:pt>
                <c:pt idx="802">
                  <c:v>10.38</c:v>
                </c:pt>
                <c:pt idx="803">
                  <c:v>10.9</c:v>
                </c:pt>
                <c:pt idx="804">
                  <c:v>10.64</c:v>
                </c:pt>
                <c:pt idx="805">
                  <c:v>10.42</c:v>
                </c:pt>
                <c:pt idx="806">
                  <c:v>11.46</c:v>
                </c:pt>
                <c:pt idx="807">
                  <c:v>10.7</c:v>
                </c:pt>
                <c:pt idx="808">
                  <c:v>10.16</c:v>
                </c:pt>
                <c:pt idx="809">
                  <c:v>10.39</c:v>
                </c:pt>
                <c:pt idx="810">
                  <c:v>10.45</c:v>
                </c:pt>
                <c:pt idx="811">
                  <c:v>10.07</c:v>
                </c:pt>
                <c:pt idx="812">
                  <c:v>9.75</c:v>
                </c:pt>
                <c:pt idx="813">
                  <c:v>9.89</c:v>
                </c:pt>
                <c:pt idx="814">
                  <c:v>10.41</c:v>
                </c:pt>
                <c:pt idx="815">
                  <c:v>10.38</c:v>
                </c:pt>
                <c:pt idx="816">
                  <c:v>9.81</c:v>
                </c:pt>
                <c:pt idx="817">
                  <c:v>9.99</c:v>
                </c:pt>
                <c:pt idx="818">
                  <c:v>10.02</c:v>
                </c:pt>
                <c:pt idx="819">
                  <c:v>10.72</c:v>
                </c:pt>
                <c:pt idx="820">
                  <c:v>10.93</c:v>
                </c:pt>
                <c:pt idx="821">
                  <c:v>12.04</c:v>
                </c:pt>
                <c:pt idx="822">
                  <c:v>14.66</c:v>
                </c:pt>
                <c:pt idx="823">
                  <c:v>15.59</c:v>
                </c:pt>
                <c:pt idx="824">
                  <c:v>10.65</c:v>
                </c:pt>
                <c:pt idx="825">
                  <c:v>10.42</c:v>
                </c:pt>
                <c:pt idx="826">
                  <c:v>10.4</c:v>
                </c:pt>
                <c:pt idx="827">
                  <c:v>10.6</c:v>
                </c:pt>
                <c:pt idx="828">
                  <c:v>10.210000000000001</c:v>
                </c:pt>
                <c:pt idx="829">
                  <c:v>9.9600000000000009</c:v>
                </c:pt>
                <c:pt idx="830">
                  <c:v>9.77</c:v>
                </c:pt>
                <c:pt idx="831">
                  <c:v>10.57</c:v>
                </c:pt>
                <c:pt idx="832">
                  <c:v>10.46</c:v>
                </c:pt>
                <c:pt idx="833">
                  <c:v>10.68</c:v>
                </c:pt>
                <c:pt idx="834">
                  <c:v>10.59</c:v>
                </c:pt>
                <c:pt idx="835">
                  <c:v>10.11</c:v>
                </c:pt>
                <c:pt idx="836">
                  <c:v>10.82</c:v>
                </c:pt>
                <c:pt idx="837">
                  <c:v>10.36</c:v>
                </c:pt>
                <c:pt idx="838">
                  <c:v>10.85</c:v>
                </c:pt>
                <c:pt idx="839">
                  <c:v>10.76</c:v>
                </c:pt>
                <c:pt idx="840">
                  <c:v>10.84</c:v>
                </c:pt>
                <c:pt idx="841">
                  <c:v>14.63</c:v>
                </c:pt>
                <c:pt idx="842">
                  <c:v>14.15</c:v>
                </c:pt>
                <c:pt idx="843">
                  <c:v>14.93</c:v>
                </c:pt>
                <c:pt idx="844">
                  <c:v>14.42</c:v>
                </c:pt>
                <c:pt idx="845">
                  <c:v>14.66</c:v>
                </c:pt>
                <c:pt idx="846">
                  <c:v>15.96</c:v>
                </c:pt>
                <c:pt idx="847">
                  <c:v>15.77</c:v>
                </c:pt>
                <c:pt idx="848">
                  <c:v>15.07</c:v>
                </c:pt>
                <c:pt idx="849">
                  <c:v>14.05</c:v>
                </c:pt>
                <c:pt idx="850">
                  <c:v>12.87</c:v>
                </c:pt>
                <c:pt idx="851">
                  <c:v>12.39</c:v>
                </c:pt>
                <c:pt idx="852">
                  <c:v>12.89</c:v>
                </c:pt>
                <c:pt idx="853">
                  <c:v>11.79</c:v>
                </c:pt>
                <c:pt idx="854">
                  <c:v>12.38</c:v>
                </c:pt>
                <c:pt idx="855">
                  <c:v>12.37</c:v>
                </c:pt>
                <c:pt idx="856">
                  <c:v>11.54</c:v>
                </c:pt>
                <c:pt idx="857">
                  <c:v>11.42</c:v>
                </c:pt>
                <c:pt idx="858">
                  <c:v>11.53</c:v>
                </c:pt>
                <c:pt idx="859">
                  <c:v>12.5</c:v>
                </c:pt>
                <c:pt idx="860">
                  <c:v>12.96</c:v>
                </c:pt>
                <c:pt idx="861">
                  <c:v>13.12</c:v>
                </c:pt>
                <c:pt idx="862">
                  <c:v>12.81</c:v>
                </c:pt>
                <c:pt idx="863">
                  <c:v>12.47</c:v>
                </c:pt>
                <c:pt idx="864">
                  <c:v>11.34</c:v>
                </c:pt>
                <c:pt idx="865">
                  <c:v>11.28</c:v>
                </c:pt>
                <c:pt idx="866">
                  <c:v>11.21</c:v>
                </c:pt>
                <c:pt idx="867">
                  <c:v>11.63</c:v>
                </c:pt>
                <c:pt idx="868">
                  <c:v>12.3</c:v>
                </c:pt>
                <c:pt idx="869">
                  <c:v>11.35</c:v>
                </c:pt>
                <c:pt idx="870">
                  <c:v>11.66</c:v>
                </c:pt>
                <c:pt idx="871">
                  <c:v>12.3</c:v>
                </c:pt>
                <c:pt idx="872">
                  <c:v>11.86</c:v>
                </c:pt>
                <c:pt idx="873">
                  <c:v>11.45</c:v>
                </c:pt>
                <c:pt idx="874">
                  <c:v>11.24</c:v>
                </c:pt>
                <c:pt idx="875">
                  <c:v>10.96</c:v>
                </c:pt>
                <c:pt idx="876">
                  <c:v>11.81</c:v>
                </c:pt>
                <c:pt idx="877">
                  <c:v>12.54</c:v>
                </c:pt>
                <c:pt idx="878">
                  <c:v>12.92</c:v>
                </c:pt>
                <c:pt idx="879">
                  <c:v>12.09</c:v>
                </c:pt>
                <c:pt idx="880">
                  <c:v>11.47</c:v>
                </c:pt>
                <c:pt idx="881">
                  <c:v>11.71</c:v>
                </c:pt>
                <c:pt idx="882">
                  <c:v>11.74</c:v>
                </c:pt>
                <c:pt idx="883">
                  <c:v>11.57</c:v>
                </c:pt>
                <c:pt idx="884">
                  <c:v>11.49</c:v>
                </c:pt>
                <c:pt idx="885">
                  <c:v>11.76</c:v>
                </c:pt>
                <c:pt idx="886">
                  <c:v>11.97</c:v>
                </c:pt>
                <c:pt idx="887">
                  <c:v>10.74</c:v>
                </c:pt>
                <c:pt idx="888">
                  <c:v>11.07</c:v>
                </c:pt>
                <c:pt idx="889">
                  <c:v>10.85</c:v>
                </c:pt>
                <c:pt idx="890">
                  <c:v>10.88</c:v>
                </c:pt>
                <c:pt idx="891">
                  <c:v>11.45</c:v>
                </c:pt>
                <c:pt idx="892">
                  <c:v>11.29</c:v>
                </c:pt>
                <c:pt idx="893">
                  <c:v>11.37</c:v>
                </c:pt>
                <c:pt idx="894">
                  <c:v>10.97</c:v>
                </c:pt>
                <c:pt idx="895">
                  <c:v>11.93</c:v>
                </c:pt>
                <c:pt idx="896">
                  <c:v>11.81</c:v>
                </c:pt>
                <c:pt idx="897">
                  <c:v>11.99</c:v>
                </c:pt>
                <c:pt idx="898">
                  <c:v>11.88</c:v>
                </c:pt>
                <c:pt idx="899">
                  <c:v>10.58</c:v>
                </c:pt>
                <c:pt idx="900">
                  <c:v>10.63</c:v>
                </c:pt>
                <c:pt idx="901">
                  <c:v>10.81</c:v>
                </c:pt>
                <c:pt idx="902">
                  <c:v>11.07</c:v>
                </c:pt>
                <c:pt idx="903">
                  <c:v>11.77</c:v>
                </c:pt>
                <c:pt idx="904">
                  <c:v>11.54</c:v>
                </c:pt>
                <c:pt idx="905">
                  <c:v>12.78</c:v>
                </c:pt>
                <c:pt idx="906">
                  <c:v>12.48</c:v>
                </c:pt>
                <c:pt idx="907">
                  <c:v>11.87</c:v>
                </c:pt>
                <c:pt idx="908">
                  <c:v>11.23</c:v>
                </c:pt>
                <c:pt idx="909">
                  <c:v>11.54</c:v>
                </c:pt>
                <c:pt idx="910">
                  <c:v>11.26</c:v>
                </c:pt>
                <c:pt idx="911">
                  <c:v>11.49</c:v>
                </c:pt>
                <c:pt idx="912">
                  <c:v>11.56</c:v>
                </c:pt>
                <c:pt idx="913">
                  <c:v>11.32</c:v>
                </c:pt>
                <c:pt idx="914">
                  <c:v>11.67</c:v>
                </c:pt>
                <c:pt idx="915">
                  <c:v>11.85</c:v>
                </c:pt>
                <c:pt idx="916">
                  <c:v>12.85</c:v>
                </c:pt>
                <c:pt idx="917">
                  <c:v>14.04</c:v>
                </c:pt>
                <c:pt idx="918">
                  <c:v>13.37</c:v>
                </c:pt>
                <c:pt idx="919">
                  <c:v>12.95</c:v>
                </c:pt>
                <c:pt idx="920">
                  <c:v>11.99</c:v>
                </c:pt>
                <c:pt idx="921">
                  <c:v>11.44</c:v>
                </c:pt>
                <c:pt idx="922">
                  <c:v>11.43</c:v>
                </c:pt>
                <c:pt idx="923">
                  <c:v>11.27</c:v>
                </c:pt>
                <c:pt idx="924">
                  <c:v>11.45</c:v>
                </c:pt>
                <c:pt idx="925">
                  <c:v>11.71</c:v>
                </c:pt>
                <c:pt idx="926">
                  <c:v>12.2</c:v>
                </c:pt>
                <c:pt idx="927">
                  <c:v>12.79</c:v>
                </c:pt>
                <c:pt idx="928">
                  <c:v>13.19</c:v>
                </c:pt>
                <c:pt idx="929">
                  <c:v>12.72</c:v>
                </c:pt>
                <c:pt idx="930">
                  <c:v>12.64</c:v>
                </c:pt>
                <c:pt idx="931">
                  <c:v>11.75</c:v>
                </c:pt>
                <c:pt idx="932">
                  <c:v>12.64</c:v>
                </c:pt>
                <c:pt idx="933">
                  <c:v>12.22</c:v>
                </c:pt>
                <c:pt idx="934">
                  <c:v>11.79</c:v>
                </c:pt>
                <c:pt idx="935">
                  <c:v>12.14</c:v>
                </c:pt>
                <c:pt idx="936">
                  <c:v>14.12</c:v>
                </c:pt>
                <c:pt idx="937">
                  <c:v>14.07</c:v>
                </c:pt>
                <c:pt idx="938">
                  <c:v>13.33</c:v>
                </c:pt>
                <c:pt idx="939">
                  <c:v>12.9</c:v>
                </c:pt>
                <c:pt idx="940">
                  <c:v>13.15</c:v>
                </c:pt>
                <c:pt idx="941">
                  <c:v>12.34</c:v>
                </c:pt>
                <c:pt idx="942">
                  <c:v>12.43</c:v>
                </c:pt>
                <c:pt idx="943">
                  <c:v>12.41</c:v>
                </c:pt>
                <c:pt idx="944">
                  <c:v>12.42</c:v>
                </c:pt>
                <c:pt idx="945">
                  <c:v>12.85</c:v>
                </c:pt>
                <c:pt idx="946">
                  <c:v>13.35</c:v>
                </c:pt>
                <c:pt idx="947">
                  <c:v>13.72</c:v>
                </c:pt>
                <c:pt idx="948">
                  <c:v>13.37</c:v>
                </c:pt>
                <c:pt idx="949">
                  <c:v>14.48</c:v>
                </c:pt>
                <c:pt idx="950">
                  <c:v>14.74</c:v>
                </c:pt>
                <c:pt idx="951">
                  <c:v>14.38</c:v>
                </c:pt>
                <c:pt idx="952">
                  <c:v>18.739999999999998</c:v>
                </c:pt>
                <c:pt idx="953">
                  <c:v>18.71</c:v>
                </c:pt>
                <c:pt idx="954">
                  <c:v>22.51</c:v>
                </c:pt>
                <c:pt idx="955">
                  <c:v>22.08</c:v>
                </c:pt>
                <c:pt idx="956">
                  <c:v>19.32</c:v>
                </c:pt>
                <c:pt idx="957">
                  <c:v>18.559999999999999</c:v>
                </c:pt>
                <c:pt idx="958">
                  <c:v>17.059999999999999</c:v>
                </c:pt>
                <c:pt idx="959">
                  <c:v>16.190000000000001</c:v>
                </c:pt>
                <c:pt idx="960">
                  <c:v>15.36</c:v>
                </c:pt>
                <c:pt idx="961">
                  <c:v>14.24</c:v>
                </c:pt>
                <c:pt idx="962">
                  <c:v>13.46</c:v>
                </c:pt>
                <c:pt idx="963">
                  <c:v>13.02</c:v>
                </c:pt>
                <c:pt idx="964">
                  <c:v>13.34</c:v>
                </c:pt>
                <c:pt idx="965">
                  <c:v>13.75</c:v>
                </c:pt>
                <c:pt idx="966">
                  <c:v>14.41</c:v>
                </c:pt>
                <c:pt idx="967">
                  <c:v>15.28</c:v>
                </c:pt>
                <c:pt idx="968">
                  <c:v>16.21</c:v>
                </c:pt>
                <c:pt idx="969">
                  <c:v>16.12</c:v>
                </c:pt>
                <c:pt idx="970">
                  <c:v>16.690000000000001</c:v>
                </c:pt>
                <c:pt idx="971">
                  <c:v>15.91</c:v>
                </c:pt>
                <c:pt idx="972">
                  <c:v>15.36</c:v>
                </c:pt>
                <c:pt idx="973">
                  <c:v>13.48</c:v>
                </c:pt>
                <c:pt idx="974">
                  <c:v>12.84</c:v>
                </c:pt>
                <c:pt idx="975">
                  <c:v>12.99</c:v>
                </c:pt>
                <c:pt idx="976">
                  <c:v>13.63</c:v>
                </c:pt>
                <c:pt idx="977">
                  <c:v>13.57</c:v>
                </c:pt>
                <c:pt idx="978">
                  <c:v>13.29</c:v>
                </c:pt>
                <c:pt idx="979">
                  <c:v>14.02</c:v>
                </c:pt>
                <c:pt idx="980">
                  <c:v>12.39</c:v>
                </c:pt>
                <c:pt idx="981">
                  <c:v>13.1</c:v>
                </c:pt>
                <c:pt idx="982">
                  <c:v>14.5</c:v>
                </c:pt>
                <c:pt idx="983">
                  <c:v>12.29</c:v>
                </c:pt>
                <c:pt idx="984">
                  <c:v>12.02</c:v>
                </c:pt>
                <c:pt idx="985">
                  <c:v>13.3</c:v>
                </c:pt>
                <c:pt idx="986">
                  <c:v>15.92</c:v>
                </c:pt>
                <c:pt idx="987">
                  <c:v>15.53</c:v>
                </c:pt>
                <c:pt idx="988">
                  <c:v>15.37</c:v>
                </c:pt>
                <c:pt idx="989">
                  <c:v>16.3</c:v>
                </c:pt>
                <c:pt idx="990">
                  <c:v>18.14</c:v>
                </c:pt>
                <c:pt idx="991">
                  <c:v>17.850000000000001</c:v>
                </c:pt>
                <c:pt idx="992">
                  <c:v>15.16</c:v>
                </c:pt>
                <c:pt idx="993">
                  <c:v>17.5</c:v>
                </c:pt>
                <c:pt idx="994">
                  <c:v>12.51</c:v>
                </c:pt>
                <c:pt idx="995">
                  <c:v>11.94</c:v>
                </c:pt>
                <c:pt idx="996">
                  <c:v>12.02</c:v>
                </c:pt>
                <c:pt idx="997">
                  <c:v>11.98</c:v>
                </c:pt>
                <c:pt idx="998">
                  <c:v>13.48</c:v>
                </c:pt>
                <c:pt idx="999">
                  <c:v>13.42</c:v>
                </c:pt>
                <c:pt idx="1000">
                  <c:v>13.12</c:v>
                </c:pt>
                <c:pt idx="1001">
                  <c:v>12.94</c:v>
                </c:pt>
                <c:pt idx="1002">
                  <c:v>13.65</c:v>
                </c:pt>
                <c:pt idx="1003">
                  <c:v>13.63</c:v>
                </c:pt>
                <c:pt idx="1004">
                  <c:v>13.45</c:v>
                </c:pt>
                <c:pt idx="1005">
                  <c:v>12.38</c:v>
                </c:pt>
                <c:pt idx="1006">
                  <c:v>12.27</c:v>
                </c:pt>
                <c:pt idx="1007">
                  <c:v>11.34</c:v>
                </c:pt>
                <c:pt idx="1008">
                  <c:v>11.43</c:v>
                </c:pt>
                <c:pt idx="1009">
                  <c:v>12.19</c:v>
                </c:pt>
                <c:pt idx="1010">
                  <c:v>12.64</c:v>
                </c:pt>
                <c:pt idx="1011">
                  <c:v>11.81</c:v>
                </c:pt>
                <c:pt idx="1012">
                  <c:v>11.55</c:v>
                </c:pt>
                <c:pt idx="1013">
                  <c:v>11.68</c:v>
                </c:pt>
                <c:pt idx="1014">
                  <c:v>12.05</c:v>
                </c:pt>
                <c:pt idx="1015">
                  <c:v>11.66</c:v>
                </c:pt>
                <c:pt idx="1016">
                  <c:v>11.5</c:v>
                </c:pt>
                <c:pt idx="1017">
                  <c:v>11.39</c:v>
                </c:pt>
                <c:pt idx="1018">
                  <c:v>12.42</c:v>
                </c:pt>
                <c:pt idx="1019">
                  <c:v>12.86</c:v>
                </c:pt>
                <c:pt idx="1020">
                  <c:v>13.37</c:v>
                </c:pt>
                <c:pt idx="1021">
                  <c:v>12.44</c:v>
                </c:pt>
                <c:pt idx="1022">
                  <c:v>11.87</c:v>
                </c:pt>
                <c:pt idx="1023">
                  <c:v>12.72</c:v>
                </c:pt>
                <c:pt idx="1024">
                  <c:v>12.83</c:v>
                </c:pt>
                <c:pt idx="1025">
                  <c:v>13.05</c:v>
                </c:pt>
                <c:pt idx="1026">
                  <c:v>12.87</c:v>
                </c:pt>
                <c:pt idx="1027">
                  <c:v>12.02</c:v>
                </c:pt>
                <c:pt idx="1028">
                  <c:v>12.74</c:v>
                </c:pt>
                <c:pt idx="1029">
                  <c:v>11.77</c:v>
                </c:pt>
                <c:pt idx="1030">
                  <c:v>11.97</c:v>
                </c:pt>
                <c:pt idx="1031">
                  <c:v>12.44</c:v>
                </c:pt>
                <c:pt idx="1032">
                  <c:v>12.67</c:v>
                </c:pt>
                <c:pt idx="1033">
                  <c:v>12.82</c:v>
                </c:pt>
                <c:pt idx="1034">
                  <c:v>13.04</c:v>
                </c:pt>
                <c:pt idx="1035">
                  <c:v>13.55</c:v>
                </c:pt>
                <c:pt idx="1036">
                  <c:v>13.54</c:v>
                </c:pt>
                <c:pt idx="1037">
                  <c:v>13.2</c:v>
                </c:pt>
                <c:pt idx="1038">
                  <c:v>14.76</c:v>
                </c:pt>
                <c:pt idx="1039">
                  <c:v>14.96</c:v>
                </c:pt>
                <c:pt idx="1040">
                  <c:v>15.58</c:v>
                </c:pt>
                <c:pt idx="1041">
                  <c:v>14.77</c:v>
                </c:pt>
                <c:pt idx="1042">
                  <c:v>15.63</c:v>
                </c:pt>
                <c:pt idx="1043">
                  <c:v>16.64</c:v>
                </c:pt>
                <c:pt idx="1044">
                  <c:v>18.75</c:v>
                </c:pt>
                <c:pt idx="1045">
                  <c:v>23.85</c:v>
                </c:pt>
                <c:pt idx="1046">
                  <c:v>25.76</c:v>
                </c:pt>
                <c:pt idx="1047">
                  <c:v>17.25</c:v>
                </c:pt>
                <c:pt idx="1048">
                  <c:v>21.17</c:v>
                </c:pt>
                <c:pt idx="1049">
                  <c:v>18.48</c:v>
                </c:pt>
                <c:pt idx="1050">
                  <c:v>18.37</c:v>
                </c:pt>
                <c:pt idx="1051">
                  <c:v>19.41</c:v>
                </c:pt>
                <c:pt idx="1052">
                  <c:v>19.37</c:v>
                </c:pt>
                <c:pt idx="1053">
                  <c:v>20.14</c:v>
                </c:pt>
                <c:pt idx="1054">
                  <c:v>20.5</c:v>
                </c:pt>
                <c:pt idx="1055">
                  <c:v>20.97</c:v>
                </c:pt>
                <c:pt idx="1056">
                  <c:v>17.03</c:v>
                </c:pt>
                <c:pt idx="1057">
                  <c:v>14.64</c:v>
                </c:pt>
                <c:pt idx="1058">
                  <c:v>14.08</c:v>
                </c:pt>
                <c:pt idx="1059">
                  <c:v>14.05</c:v>
                </c:pt>
                <c:pt idx="1060">
                  <c:v>13.65</c:v>
                </c:pt>
                <c:pt idx="1061">
                  <c:v>13.47</c:v>
                </c:pt>
                <c:pt idx="1062">
                  <c:v>13.63</c:v>
                </c:pt>
                <c:pt idx="1063">
                  <c:v>14.2</c:v>
                </c:pt>
                <c:pt idx="1064">
                  <c:v>14.19</c:v>
                </c:pt>
                <c:pt idx="1065">
                  <c:v>13.12</c:v>
                </c:pt>
                <c:pt idx="1066">
                  <c:v>13.43</c:v>
                </c:pt>
                <c:pt idx="1067">
                  <c:v>13.9</c:v>
                </c:pt>
                <c:pt idx="1068">
                  <c:v>14.42</c:v>
                </c:pt>
                <c:pt idx="1069">
                  <c:v>15.82</c:v>
                </c:pt>
                <c:pt idx="1070">
                  <c:v>15.2</c:v>
                </c:pt>
                <c:pt idx="1071">
                  <c:v>16.329999999999998</c:v>
                </c:pt>
                <c:pt idx="1072">
                  <c:v>15.95</c:v>
                </c:pt>
                <c:pt idx="1073">
                  <c:v>15.57</c:v>
                </c:pt>
                <c:pt idx="1074">
                  <c:v>14.68</c:v>
                </c:pt>
                <c:pt idx="1075">
                  <c:v>15.04</c:v>
                </c:pt>
                <c:pt idx="1076">
                  <c:v>14.41</c:v>
                </c:pt>
                <c:pt idx="1077">
                  <c:v>14.69</c:v>
                </c:pt>
                <c:pt idx="1078">
                  <c:v>13.63</c:v>
                </c:pt>
                <c:pt idx="1079">
                  <c:v>14.57</c:v>
                </c:pt>
                <c:pt idx="1080">
                  <c:v>14.72</c:v>
                </c:pt>
                <c:pt idx="1081">
                  <c:v>15.91</c:v>
                </c:pt>
                <c:pt idx="1082">
                  <c:v>16.05</c:v>
                </c:pt>
                <c:pt idx="1083">
                  <c:v>15.6</c:v>
                </c:pt>
                <c:pt idx="1084">
                  <c:v>14.68</c:v>
                </c:pt>
                <c:pt idx="1085">
                  <c:v>15.7</c:v>
                </c:pt>
                <c:pt idx="1086">
                  <c:v>15.22</c:v>
                </c:pt>
                <c:pt idx="1087">
                  <c:v>13.77</c:v>
                </c:pt>
                <c:pt idx="1088">
                  <c:v>13.96</c:v>
                </c:pt>
                <c:pt idx="1089">
                  <c:v>14.08</c:v>
                </c:pt>
                <c:pt idx="1090">
                  <c:v>13.22</c:v>
                </c:pt>
                <c:pt idx="1091">
                  <c:v>13.95</c:v>
                </c:pt>
                <c:pt idx="1092">
                  <c:v>13.28</c:v>
                </c:pt>
                <c:pt idx="1093">
                  <c:v>13.24</c:v>
                </c:pt>
                <c:pt idx="1094">
                  <c:v>13.35</c:v>
                </c:pt>
                <c:pt idx="1095">
                  <c:v>13.62</c:v>
                </c:pt>
                <c:pt idx="1096">
                  <c:v>13.72</c:v>
                </c:pt>
                <c:pt idx="1097">
                  <c:v>13.84</c:v>
                </c:pt>
                <c:pt idx="1098">
                  <c:v>14.85</c:v>
                </c:pt>
                <c:pt idx="1099">
                  <c:v>16.260000000000002</c:v>
                </c:pt>
                <c:pt idx="1100">
                  <c:v>15.36</c:v>
                </c:pt>
                <c:pt idx="1101">
                  <c:v>16.16</c:v>
                </c:pt>
                <c:pt idx="1102">
                  <c:v>14.09</c:v>
                </c:pt>
                <c:pt idx="1103">
                  <c:v>15.42</c:v>
                </c:pt>
                <c:pt idx="1104">
                  <c:v>14.12</c:v>
                </c:pt>
                <c:pt idx="1105">
                  <c:v>13.1</c:v>
                </c:pt>
                <c:pt idx="1106">
                  <c:v>13.95</c:v>
                </c:pt>
                <c:pt idx="1107">
                  <c:v>13.56</c:v>
                </c:pt>
                <c:pt idx="1108">
                  <c:v>13.82</c:v>
                </c:pt>
                <c:pt idx="1109">
                  <c:v>15.24</c:v>
                </c:pt>
                <c:pt idx="1110">
                  <c:v>14.74</c:v>
                </c:pt>
                <c:pt idx="1111">
                  <c:v>14.94</c:v>
                </c:pt>
                <c:pt idx="1112">
                  <c:v>14.17</c:v>
                </c:pt>
                <c:pt idx="1113">
                  <c:v>13.79</c:v>
                </c:pt>
                <c:pt idx="1114">
                  <c:v>14.02</c:v>
                </c:pt>
                <c:pt idx="1115">
                  <c:v>14.44</c:v>
                </c:pt>
                <c:pt idx="1116">
                  <c:v>14.99</c:v>
                </c:pt>
                <c:pt idx="1117">
                  <c:v>16.84</c:v>
                </c:pt>
                <c:pt idx="1118">
                  <c:v>16.920000000000002</c:v>
                </c:pt>
                <c:pt idx="1119">
                  <c:v>16.5</c:v>
                </c:pt>
                <c:pt idx="1120">
                  <c:v>18.05</c:v>
                </c:pt>
                <c:pt idx="1121">
                  <c:v>18.34</c:v>
                </c:pt>
                <c:pt idx="1122">
                  <c:v>18.670000000000002</c:v>
                </c:pt>
                <c:pt idx="1123">
                  <c:v>17.350000000000001</c:v>
                </c:pt>
                <c:pt idx="1124">
                  <c:v>16.86</c:v>
                </c:pt>
                <c:pt idx="1125">
                  <c:v>16.7</c:v>
                </c:pt>
                <c:pt idx="1126">
                  <c:v>17.09</c:v>
                </c:pt>
                <c:pt idx="1127">
                  <c:v>17.7</c:v>
                </c:pt>
                <c:pt idx="1128">
                  <c:v>20.55</c:v>
                </c:pt>
                <c:pt idx="1129">
                  <c:v>19.809999999999999</c:v>
                </c:pt>
                <c:pt idx="1130">
                  <c:v>19.11</c:v>
                </c:pt>
                <c:pt idx="1131">
                  <c:v>20.72</c:v>
                </c:pt>
                <c:pt idx="1132">
                  <c:v>20.98</c:v>
                </c:pt>
                <c:pt idx="1133">
                  <c:v>19.38</c:v>
                </c:pt>
                <c:pt idx="1134">
                  <c:v>20.53</c:v>
                </c:pt>
                <c:pt idx="1135">
                  <c:v>21.64</c:v>
                </c:pt>
                <c:pt idx="1136">
                  <c:v>22.31</c:v>
                </c:pt>
                <c:pt idx="1137">
                  <c:v>24.11</c:v>
                </c:pt>
                <c:pt idx="1138">
                  <c:v>25.4</c:v>
                </c:pt>
                <c:pt idx="1139">
                  <c:v>28.14</c:v>
                </c:pt>
                <c:pt idx="1140">
                  <c:v>26.29</c:v>
                </c:pt>
                <c:pt idx="1141">
                  <c:v>26.54</c:v>
                </c:pt>
                <c:pt idx="1142">
                  <c:v>26</c:v>
                </c:pt>
                <c:pt idx="1143">
                  <c:v>23.38</c:v>
                </c:pt>
                <c:pt idx="1144">
                  <c:v>21.84</c:v>
                </c:pt>
                <c:pt idx="1145">
                  <c:v>21.65</c:v>
                </c:pt>
                <c:pt idx="1146">
                  <c:v>21.98</c:v>
                </c:pt>
                <c:pt idx="1147">
                  <c:v>19.98</c:v>
                </c:pt>
                <c:pt idx="1148">
                  <c:v>20.2</c:v>
                </c:pt>
                <c:pt idx="1149">
                  <c:v>22.42</c:v>
                </c:pt>
                <c:pt idx="1150">
                  <c:v>23.11</c:v>
                </c:pt>
                <c:pt idx="1151">
                  <c:v>22.5</c:v>
                </c:pt>
                <c:pt idx="1152">
                  <c:v>24.15</c:v>
                </c:pt>
                <c:pt idx="1153">
                  <c:v>22.34</c:v>
                </c:pt>
                <c:pt idx="1154">
                  <c:v>26.69</c:v>
                </c:pt>
                <c:pt idx="1155">
                  <c:v>27.59</c:v>
                </c:pt>
                <c:pt idx="1156">
                  <c:v>26.05</c:v>
                </c:pt>
                <c:pt idx="1157">
                  <c:v>27.02</c:v>
                </c:pt>
                <c:pt idx="1158">
                  <c:v>23.95</c:v>
                </c:pt>
                <c:pt idx="1159">
                  <c:v>25.22</c:v>
                </c:pt>
                <c:pt idx="1160">
                  <c:v>22.47</c:v>
                </c:pt>
                <c:pt idx="1161">
                  <c:v>24.3</c:v>
                </c:pt>
                <c:pt idx="1162">
                  <c:v>27.01</c:v>
                </c:pt>
                <c:pt idx="1163">
                  <c:v>24.99</c:v>
                </c:pt>
                <c:pt idx="1164">
                  <c:v>20.59</c:v>
                </c:pt>
                <c:pt idx="1165">
                  <c:v>19.34</c:v>
                </c:pt>
                <c:pt idx="1166">
                  <c:v>20.7</c:v>
                </c:pt>
                <c:pt idx="1167">
                  <c:v>18.21</c:v>
                </c:pt>
                <c:pt idx="1168">
                  <c:v>17.29</c:v>
                </c:pt>
                <c:pt idx="1169">
                  <c:v>16.079999999999998</c:v>
                </c:pt>
                <c:pt idx="1170">
                  <c:v>16.91</c:v>
                </c:pt>
                <c:pt idx="1171">
                  <c:v>15.74</c:v>
                </c:pt>
                <c:pt idx="1172">
                  <c:v>15.57</c:v>
                </c:pt>
                <c:pt idx="1173">
                  <c:v>16.600000000000001</c:v>
                </c:pt>
                <c:pt idx="1174">
                  <c:v>18.7</c:v>
                </c:pt>
                <c:pt idx="1175">
                  <c:v>20.7</c:v>
                </c:pt>
                <c:pt idx="1176">
                  <c:v>18.940000000000001</c:v>
                </c:pt>
                <c:pt idx="1177">
                  <c:v>17.86</c:v>
                </c:pt>
                <c:pt idx="1178">
                  <c:v>20.95</c:v>
                </c:pt>
                <c:pt idx="1179">
                  <c:v>22.73</c:v>
                </c:pt>
                <c:pt idx="1180">
                  <c:v>24.39</c:v>
                </c:pt>
                <c:pt idx="1181">
                  <c:v>19.34</c:v>
                </c:pt>
                <c:pt idx="1182">
                  <c:v>19.61</c:v>
                </c:pt>
                <c:pt idx="1183">
                  <c:v>17.600000000000001</c:v>
                </c:pt>
                <c:pt idx="1184">
                  <c:v>15.84</c:v>
                </c:pt>
                <c:pt idx="1185">
                  <c:v>14.81</c:v>
                </c:pt>
                <c:pt idx="1186">
                  <c:v>18.11</c:v>
                </c:pt>
                <c:pt idx="1187">
                  <c:v>15.91</c:v>
                </c:pt>
                <c:pt idx="1188">
                  <c:v>14.67</c:v>
                </c:pt>
                <c:pt idx="1189">
                  <c:v>16.13</c:v>
                </c:pt>
                <c:pt idx="1190">
                  <c:v>15.12</c:v>
                </c:pt>
                <c:pt idx="1191">
                  <c:v>15.19</c:v>
                </c:pt>
                <c:pt idx="1192">
                  <c:v>15.93</c:v>
                </c:pt>
                <c:pt idx="1193">
                  <c:v>15.62</c:v>
                </c:pt>
                <c:pt idx="1194">
                  <c:v>15.47</c:v>
                </c:pt>
                <c:pt idx="1195">
                  <c:v>16.989999999999998</c:v>
                </c:pt>
                <c:pt idx="1196">
                  <c:v>16.850000000000001</c:v>
                </c:pt>
                <c:pt idx="1197">
                  <c:v>18.84</c:v>
                </c:pt>
                <c:pt idx="1198">
                  <c:v>18.16</c:v>
                </c:pt>
                <c:pt idx="1199">
                  <c:v>20.079999999999998</c:v>
                </c:pt>
                <c:pt idx="1200">
                  <c:v>18.37</c:v>
                </c:pt>
                <c:pt idx="1201">
                  <c:v>15.29</c:v>
                </c:pt>
                <c:pt idx="1202">
                  <c:v>16.52</c:v>
                </c:pt>
                <c:pt idx="1203">
                  <c:v>14.33</c:v>
                </c:pt>
                <c:pt idx="1204">
                  <c:v>15.05</c:v>
                </c:pt>
                <c:pt idx="1205">
                  <c:v>15.51</c:v>
                </c:pt>
                <c:pt idx="1206">
                  <c:v>14.54</c:v>
                </c:pt>
                <c:pt idx="1207">
                  <c:v>14.15</c:v>
                </c:pt>
                <c:pt idx="1208">
                  <c:v>15.07</c:v>
                </c:pt>
                <c:pt idx="1209">
                  <c:v>14.61</c:v>
                </c:pt>
                <c:pt idx="1210">
                  <c:v>14.33</c:v>
                </c:pt>
                <c:pt idx="1211">
                  <c:v>15.43</c:v>
                </c:pt>
                <c:pt idx="1212">
                  <c:v>15.29</c:v>
                </c:pt>
                <c:pt idx="1213">
                  <c:v>14.46</c:v>
                </c:pt>
                <c:pt idx="1214">
                  <c:v>14.45</c:v>
                </c:pt>
                <c:pt idx="1215">
                  <c:v>16.7</c:v>
                </c:pt>
                <c:pt idx="1216">
                  <c:v>15.75</c:v>
                </c:pt>
                <c:pt idx="1217">
                  <c:v>14.98</c:v>
                </c:pt>
                <c:pt idx="1218">
                  <c:v>15.05</c:v>
                </c:pt>
                <c:pt idx="1219">
                  <c:v>16.05</c:v>
                </c:pt>
                <c:pt idx="1220">
                  <c:v>18.03</c:v>
                </c:pt>
                <c:pt idx="1221">
                  <c:v>17.670000000000002</c:v>
                </c:pt>
                <c:pt idx="1222">
                  <c:v>17.079999999999998</c:v>
                </c:pt>
                <c:pt idx="1223">
                  <c:v>17.420000000000002</c:v>
                </c:pt>
                <c:pt idx="1224">
                  <c:v>18.399999999999999</c:v>
                </c:pt>
                <c:pt idx="1225">
                  <c:v>19.399999999999999</c:v>
                </c:pt>
                <c:pt idx="1226">
                  <c:v>19.54</c:v>
                </c:pt>
                <c:pt idx="1227">
                  <c:v>20.94</c:v>
                </c:pt>
                <c:pt idx="1228">
                  <c:v>22.55</c:v>
                </c:pt>
                <c:pt idx="1229">
                  <c:v>24.5</c:v>
                </c:pt>
                <c:pt idx="1230">
                  <c:v>26.83</c:v>
                </c:pt>
                <c:pt idx="1231">
                  <c:v>27.63</c:v>
                </c:pt>
                <c:pt idx="1232">
                  <c:v>23.62</c:v>
                </c:pt>
                <c:pt idx="1233">
                  <c:v>23.47</c:v>
                </c:pt>
                <c:pt idx="1234">
                  <c:v>22.13</c:v>
                </c:pt>
                <c:pt idx="1235">
                  <c:v>22.44</c:v>
                </c:pt>
                <c:pt idx="1236">
                  <c:v>20.14</c:v>
                </c:pt>
                <c:pt idx="1237">
                  <c:v>22.28</c:v>
                </c:pt>
                <c:pt idx="1238">
                  <c:v>21.14</c:v>
                </c:pt>
                <c:pt idx="1239">
                  <c:v>21.35</c:v>
                </c:pt>
                <c:pt idx="1240">
                  <c:v>22.54</c:v>
                </c:pt>
                <c:pt idx="1241">
                  <c:v>24.25</c:v>
                </c:pt>
                <c:pt idx="1242">
                  <c:v>23.2</c:v>
                </c:pt>
                <c:pt idx="1243">
                  <c:v>24.37</c:v>
                </c:pt>
                <c:pt idx="1244">
                  <c:v>26.23</c:v>
                </c:pt>
                <c:pt idx="1245">
                  <c:v>24.9</c:v>
                </c:pt>
                <c:pt idx="1246">
                  <c:v>27.8</c:v>
                </c:pt>
                <c:pt idx="1247">
                  <c:v>25.61</c:v>
                </c:pt>
                <c:pt idx="1248">
                  <c:v>26.09</c:v>
                </c:pt>
                <c:pt idx="1249">
                  <c:v>31.4</c:v>
                </c:pt>
                <c:pt idx="1250">
                  <c:v>28.43</c:v>
                </c:pt>
                <c:pt idx="1251">
                  <c:v>26.05</c:v>
                </c:pt>
                <c:pt idx="1252">
                  <c:v>26.1</c:v>
                </c:pt>
                <c:pt idx="1253">
                  <c:v>30.32</c:v>
                </c:pt>
                <c:pt idx="1254">
                  <c:v>36.020000000000003</c:v>
                </c:pt>
                <c:pt idx="1255">
                  <c:v>40.74</c:v>
                </c:pt>
                <c:pt idx="1256">
                  <c:v>28.03</c:v>
                </c:pt>
                <c:pt idx="1257">
                  <c:v>19.14</c:v>
                </c:pt>
                <c:pt idx="1258">
                  <c:v>15.25</c:v>
                </c:pt>
                <c:pt idx="1259">
                  <c:v>13.79</c:v>
                </c:pt>
                <c:pt idx="1260">
                  <c:v>13.02</c:v>
                </c:pt>
                <c:pt idx="1261">
                  <c:v>12.83</c:v>
                </c:pt>
                <c:pt idx="1262">
                  <c:v>13.49</c:v>
                </c:pt>
                <c:pt idx="1263">
                  <c:v>13.61</c:v>
                </c:pt>
                <c:pt idx="1264">
                  <c:v>13.71</c:v>
                </c:pt>
                <c:pt idx="1265">
                  <c:v>12.23</c:v>
                </c:pt>
                <c:pt idx="1266">
                  <c:v>13.39</c:v>
                </c:pt>
                <c:pt idx="1267">
                  <c:v>13.77</c:v>
                </c:pt>
                <c:pt idx="1268">
                  <c:v>12.51</c:v>
                </c:pt>
                <c:pt idx="1269">
                  <c:v>13</c:v>
                </c:pt>
                <c:pt idx="1270">
                  <c:v>12.56</c:v>
                </c:pt>
                <c:pt idx="1271">
                  <c:v>12.12</c:v>
                </c:pt>
                <c:pt idx="1272">
                  <c:v>12.13</c:v>
                </c:pt>
                <c:pt idx="1273">
                  <c:v>12.5</c:v>
                </c:pt>
                <c:pt idx="1274">
                  <c:v>13.44</c:v>
                </c:pt>
                <c:pt idx="1275">
                  <c:v>15.6</c:v>
                </c:pt>
                <c:pt idx="1276">
                  <c:v>13.74</c:v>
                </c:pt>
                <c:pt idx="1277">
                  <c:v>12.64</c:v>
                </c:pt>
                <c:pt idx="1278">
                  <c:v>12.12</c:v>
                </c:pt>
                <c:pt idx="1279">
                  <c:v>12.22</c:v>
                </c:pt>
                <c:pt idx="1280">
                  <c:v>12.25</c:v>
                </c:pt>
                <c:pt idx="1281">
                  <c:v>11.95</c:v>
                </c:pt>
                <c:pt idx="1282">
                  <c:v>12.11</c:v>
                </c:pt>
                <c:pt idx="1283">
                  <c:v>13.23</c:v>
                </c:pt>
                <c:pt idx="1284">
                  <c:v>13.37</c:v>
                </c:pt>
                <c:pt idx="1285">
                  <c:v>13.9</c:v>
                </c:pt>
                <c:pt idx="1286">
                  <c:v>16.829999999999998</c:v>
                </c:pt>
                <c:pt idx="1287">
                  <c:v>19.97</c:v>
                </c:pt>
                <c:pt idx="1288">
                  <c:v>19.66</c:v>
                </c:pt>
                <c:pt idx="1289">
                  <c:v>16.09</c:v>
                </c:pt>
                <c:pt idx="1290">
                  <c:v>17.010000000000002</c:v>
                </c:pt>
                <c:pt idx="1291">
                  <c:v>16.79</c:v>
                </c:pt>
                <c:pt idx="1292">
                  <c:v>16.09</c:v>
                </c:pt>
                <c:pt idx="1293">
                  <c:v>18.23</c:v>
                </c:pt>
                <c:pt idx="1294">
                  <c:v>18.850000000000001</c:v>
                </c:pt>
                <c:pt idx="1295">
                  <c:v>14.02</c:v>
                </c:pt>
                <c:pt idx="1296">
                  <c:v>14.01</c:v>
                </c:pt>
                <c:pt idx="1297">
                  <c:v>13.26</c:v>
                </c:pt>
                <c:pt idx="1298">
                  <c:v>12.11</c:v>
                </c:pt>
                <c:pt idx="1299">
                  <c:v>12.74</c:v>
                </c:pt>
                <c:pt idx="1300">
                  <c:v>13.96</c:v>
                </c:pt>
                <c:pt idx="1301">
                  <c:v>13.19</c:v>
                </c:pt>
                <c:pt idx="1302">
                  <c:v>14.5</c:v>
                </c:pt>
                <c:pt idx="1303">
                  <c:v>14.81</c:v>
                </c:pt>
                <c:pt idx="1304">
                  <c:v>15.39</c:v>
                </c:pt>
                <c:pt idx="1305">
                  <c:v>13.78</c:v>
                </c:pt>
                <c:pt idx="1306">
                  <c:v>12.85</c:v>
                </c:pt>
                <c:pt idx="1307">
                  <c:v>13.22</c:v>
                </c:pt>
                <c:pt idx="1308">
                  <c:v>14.47</c:v>
                </c:pt>
                <c:pt idx="1309">
                  <c:v>15.29</c:v>
                </c:pt>
                <c:pt idx="1310">
                  <c:v>14.21</c:v>
                </c:pt>
                <c:pt idx="1311">
                  <c:v>14.71</c:v>
                </c:pt>
                <c:pt idx="1312">
                  <c:v>13.66</c:v>
                </c:pt>
                <c:pt idx="1313">
                  <c:v>14.24</c:v>
                </c:pt>
                <c:pt idx="1314">
                  <c:v>13.97</c:v>
                </c:pt>
                <c:pt idx="1315">
                  <c:v>13.84</c:v>
                </c:pt>
                <c:pt idx="1316">
                  <c:v>13.31</c:v>
                </c:pt>
                <c:pt idx="1317">
                  <c:v>13.27</c:v>
                </c:pt>
                <c:pt idx="1318">
                  <c:v>14.06</c:v>
                </c:pt>
                <c:pt idx="1319">
                  <c:v>12.13</c:v>
                </c:pt>
                <c:pt idx="1320">
                  <c:v>12.11</c:v>
                </c:pt>
                <c:pt idx="1321">
                  <c:v>12.88</c:v>
                </c:pt>
                <c:pt idx="1322">
                  <c:v>12.85</c:v>
                </c:pt>
                <c:pt idx="1323">
                  <c:v>12.73</c:v>
                </c:pt>
                <c:pt idx="1324">
                  <c:v>12.38</c:v>
                </c:pt>
                <c:pt idx="1325">
                  <c:v>12.74</c:v>
                </c:pt>
                <c:pt idx="1326">
                  <c:v>13.76</c:v>
                </c:pt>
                <c:pt idx="1327">
                  <c:v>13.86</c:v>
                </c:pt>
                <c:pt idx="1328">
                  <c:v>13.85</c:v>
                </c:pt>
                <c:pt idx="1329">
                  <c:v>12.86</c:v>
                </c:pt>
                <c:pt idx="1330">
                  <c:v>15.13</c:v>
                </c:pt>
                <c:pt idx="1331">
                  <c:v>15.15</c:v>
                </c:pt>
                <c:pt idx="1332">
                  <c:v>14.31</c:v>
                </c:pt>
                <c:pt idx="1333">
                  <c:v>12.85</c:v>
                </c:pt>
                <c:pt idx="1334">
                  <c:v>12.7</c:v>
                </c:pt>
                <c:pt idx="1335">
                  <c:v>14.55</c:v>
                </c:pt>
                <c:pt idx="1336">
                  <c:v>13.39</c:v>
                </c:pt>
                <c:pt idx="1337">
                  <c:v>12.41</c:v>
                </c:pt>
                <c:pt idx="1338">
                  <c:v>13.12</c:v>
                </c:pt>
                <c:pt idx="1339">
                  <c:v>12.29</c:v>
                </c:pt>
                <c:pt idx="1340">
                  <c:v>12.48</c:v>
                </c:pt>
                <c:pt idx="1341">
                  <c:v>12.71</c:v>
                </c:pt>
                <c:pt idx="1342">
                  <c:v>13.25</c:v>
                </c:pt>
                <c:pt idx="1343">
                  <c:v>13.3</c:v>
                </c:pt>
                <c:pt idx="1344">
                  <c:v>13.89</c:v>
                </c:pt>
                <c:pt idx="1345">
                  <c:v>12.6</c:v>
                </c:pt>
                <c:pt idx="1346">
                  <c:v>12.84</c:v>
                </c:pt>
                <c:pt idx="1347">
                  <c:v>13.67</c:v>
                </c:pt>
                <c:pt idx="1348">
                  <c:v>13.94</c:v>
                </c:pt>
                <c:pt idx="1349">
                  <c:v>12.58</c:v>
                </c:pt>
                <c:pt idx="1350">
                  <c:v>13.09</c:v>
                </c:pt>
                <c:pt idx="1351">
                  <c:v>13.98</c:v>
                </c:pt>
                <c:pt idx="1352">
                  <c:v>14.78</c:v>
                </c:pt>
                <c:pt idx="1353">
                  <c:v>14.74</c:v>
                </c:pt>
                <c:pt idx="1354">
                  <c:v>14.705</c:v>
                </c:pt>
                <c:pt idx="1355">
                  <c:v>14.67</c:v>
                </c:pt>
                <c:pt idx="1356">
                  <c:v>15.11</c:v>
                </c:pt>
                <c:pt idx="1357">
                  <c:v>15.29</c:v>
                </c:pt>
                <c:pt idx="1358">
                  <c:v>14.51</c:v>
                </c:pt>
                <c:pt idx="1359">
                  <c:v>15.07</c:v>
                </c:pt>
                <c:pt idx="1360">
                  <c:v>15.8</c:v>
                </c:pt>
                <c:pt idx="1361">
                  <c:v>15.44</c:v>
                </c:pt>
                <c:pt idx="1362">
                  <c:v>13.62</c:v>
                </c:pt>
                <c:pt idx="1363">
                  <c:v>13.41</c:v>
                </c:pt>
                <c:pt idx="1364">
                  <c:v>13.02</c:v>
                </c:pt>
                <c:pt idx="1365">
                  <c:v>14.07</c:v>
                </c:pt>
                <c:pt idx="1366">
                  <c:v>13.97</c:v>
                </c:pt>
                <c:pt idx="1367">
                  <c:v>15.66</c:v>
                </c:pt>
                <c:pt idx="1368">
                  <c:v>15.61</c:v>
                </c:pt>
                <c:pt idx="1369">
                  <c:v>16</c:v>
                </c:pt>
                <c:pt idx="1370">
                  <c:v>15.42</c:v>
                </c:pt>
                <c:pt idx="1371">
                  <c:v>16.87</c:v>
                </c:pt>
                <c:pt idx="1372">
                  <c:v>16.690000000000001</c:v>
                </c:pt>
                <c:pt idx="1373">
                  <c:v>15.06</c:v>
                </c:pt>
                <c:pt idx="1374">
                  <c:v>15.2</c:v>
                </c:pt>
                <c:pt idx="1375">
                  <c:v>14.04</c:v>
                </c:pt>
                <c:pt idx="1376">
                  <c:v>14.23</c:v>
                </c:pt>
                <c:pt idx="1377">
                  <c:v>13.86</c:v>
                </c:pt>
                <c:pt idx="1378">
                  <c:v>13.04</c:v>
                </c:pt>
                <c:pt idx="1379">
                  <c:v>13.34</c:v>
                </c:pt>
                <c:pt idx="1380">
                  <c:v>13.91</c:v>
                </c:pt>
                <c:pt idx="1381">
                  <c:v>13.84</c:v>
                </c:pt>
                <c:pt idx="1382">
                  <c:v>13.69</c:v>
                </c:pt>
                <c:pt idx="1383">
                  <c:v>14.56</c:v>
                </c:pt>
                <c:pt idx="1384">
                  <c:v>14.3</c:v>
                </c:pt>
                <c:pt idx="1385">
                  <c:v>15.29</c:v>
                </c:pt>
                <c:pt idx="1386">
                  <c:v>15.45</c:v>
                </c:pt>
                <c:pt idx="1387">
                  <c:v>15.8</c:v>
                </c:pt>
                <c:pt idx="1388">
                  <c:v>14.69</c:v>
                </c:pt>
                <c:pt idx="1389">
                  <c:v>15.34</c:v>
                </c:pt>
                <c:pt idx="1390">
                  <c:v>16.96</c:v>
                </c:pt>
                <c:pt idx="1391">
                  <c:v>17.23</c:v>
                </c:pt>
                <c:pt idx="1392">
                  <c:v>18.55</c:v>
                </c:pt>
                <c:pt idx="1393">
                  <c:v>17.29</c:v>
                </c:pt>
                <c:pt idx="1394">
                  <c:v>16.850000000000001</c:v>
                </c:pt>
                <c:pt idx="1395">
                  <c:v>18.329999999999998</c:v>
                </c:pt>
                <c:pt idx="1396">
                  <c:v>17.329999999999998</c:v>
                </c:pt>
                <c:pt idx="1397">
                  <c:v>19.43</c:v>
                </c:pt>
                <c:pt idx="1398">
                  <c:v>20.97</c:v>
                </c:pt>
                <c:pt idx="1399">
                  <c:v>18.760000000000002</c:v>
                </c:pt>
                <c:pt idx="1400">
                  <c:v>20.440000000000001</c:v>
                </c:pt>
                <c:pt idx="1401">
                  <c:v>17.22</c:v>
                </c:pt>
                <c:pt idx="1402">
                  <c:v>15.52</c:v>
                </c:pt>
                <c:pt idx="1403">
                  <c:v>16.66</c:v>
                </c:pt>
                <c:pt idx="1404">
                  <c:v>16.399999999999999</c:v>
                </c:pt>
                <c:pt idx="1405">
                  <c:v>18.850000000000001</c:v>
                </c:pt>
                <c:pt idx="1406">
                  <c:v>19.89</c:v>
                </c:pt>
                <c:pt idx="1407">
                  <c:v>20.95</c:v>
                </c:pt>
                <c:pt idx="1408">
                  <c:v>22.39</c:v>
                </c:pt>
                <c:pt idx="1409">
                  <c:v>21.48</c:v>
                </c:pt>
                <c:pt idx="1410">
                  <c:v>20.56</c:v>
                </c:pt>
                <c:pt idx="1411">
                  <c:v>19.600000000000001</c:v>
                </c:pt>
                <c:pt idx="1412">
                  <c:v>17.55</c:v>
                </c:pt>
                <c:pt idx="1413">
                  <c:v>17.010000000000002</c:v>
                </c:pt>
                <c:pt idx="1414">
                  <c:v>19.309999999999999</c:v>
                </c:pt>
                <c:pt idx="1415">
                  <c:v>21.12</c:v>
                </c:pt>
                <c:pt idx="1416">
                  <c:v>19.920000000000002</c:v>
                </c:pt>
                <c:pt idx="1417">
                  <c:v>17.79</c:v>
                </c:pt>
                <c:pt idx="1418">
                  <c:v>19.2</c:v>
                </c:pt>
                <c:pt idx="1419">
                  <c:v>15.92</c:v>
                </c:pt>
                <c:pt idx="1420">
                  <c:v>15.06</c:v>
                </c:pt>
                <c:pt idx="1421">
                  <c:v>14.5</c:v>
                </c:pt>
                <c:pt idx="1422">
                  <c:v>14.37</c:v>
                </c:pt>
                <c:pt idx="1423">
                  <c:v>14.8</c:v>
                </c:pt>
                <c:pt idx="1424">
                  <c:v>15.25</c:v>
                </c:pt>
                <c:pt idx="1425">
                  <c:v>16.489999999999998</c:v>
                </c:pt>
                <c:pt idx="1426">
                  <c:v>16.809999999999999</c:v>
                </c:pt>
                <c:pt idx="1427">
                  <c:v>19.440000000000001</c:v>
                </c:pt>
                <c:pt idx="1428">
                  <c:v>23.57</c:v>
                </c:pt>
                <c:pt idx="1429">
                  <c:v>20.420000000000002</c:v>
                </c:pt>
                <c:pt idx="1430">
                  <c:v>21.08</c:v>
                </c:pt>
                <c:pt idx="1431">
                  <c:v>20.079999999999998</c:v>
                </c:pt>
                <c:pt idx="1432">
                  <c:v>18.53</c:v>
                </c:pt>
                <c:pt idx="1433">
                  <c:v>14.89</c:v>
                </c:pt>
                <c:pt idx="1434">
                  <c:v>14.21</c:v>
                </c:pt>
                <c:pt idx="1435">
                  <c:v>11.82</c:v>
                </c:pt>
                <c:pt idx="1436">
                  <c:v>12.38</c:v>
                </c:pt>
                <c:pt idx="1437">
                  <c:v>12.47</c:v>
                </c:pt>
                <c:pt idx="1438">
                  <c:v>12.85</c:v>
                </c:pt>
                <c:pt idx="1439">
                  <c:v>14.29</c:v>
                </c:pt>
                <c:pt idx="1440">
                  <c:v>13.33</c:v>
                </c:pt>
                <c:pt idx="1441">
                  <c:v>12.07</c:v>
                </c:pt>
                <c:pt idx="1442">
                  <c:v>12.25</c:v>
                </c:pt>
                <c:pt idx="1443">
                  <c:v>12.62</c:v>
                </c:pt>
                <c:pt idx="1444">
                  <c:v>12.9</c:v>
                </c:pt>
                <c:pt idx="1445">
                  <c:v>13.58</c:v>
                </c:pt>
                <c:pt idx="1446">
                  <c:v>13.96</c:v>
                </c:pt>
                <c:pt idx="1447">
                  <c:v>13.86</c:v>
                </c:pt>
                <c:pt idx="1448">
                  <c:v>13.99</c:v>
                </c:pt>
                <c:pt idx="1449">
                  <c:v>13.31</c:v>
                </c:pt>
                <c:pt idx="1450">
                  <c:v>13.79</c:v>
                </c:pt>
                <c:pt idx="1451">
                  <c:v>13.02</c:v>
                </c:pt>
                <c:pt idx="1452">
                  <c:v>12.67</c:v>
                </c:pt>
                <c:pt idx="1453">
                  <c:v>13.12</c:v>
                </c:pt>
                <c:pt idx="1454">
                  <c:v>13.67</c:v>
                </c:pt>
                <c:pt idx="1455">
                  <c:v>14.17</c:v>
                </c:pt>
                <c:pt idx="1456">
                  <c:v>14.89</c:v>
                </c:pt>
                <c:pt idx="1457">
                  <c:v>14.73</c:v>
                </c:pt>
                <c:pt idx="1458">
                  <c:v>14.03</c:v>
                </c:pt>
                <c:pt idx="1459">
                  <c:v>14.52</c:v>
                </c:pt>
                <c:pt idx="1460">
                  <c:v>15.15</c:v>
                </c:pt>
                <c:pt idx="1461">
                  <c:v>14.39</c:v>
                </c:pt>
                <c:pt idx="1462">
                  <c:v>16.04</c:v>
                </c:pt>
                <c:pt idx="1463">
                  <c:v>16.11</c:v>
                </c:pt>
                <c:pt idx="1464">
                  <c:v>16.53</c:v>
                </c:pt>
                <c:pt idx="1465">
                  <c:v>17.87</c:v>
                </c:pt>
                <c:pt idx="1466">
                  <c:v>16.079999999999998</c:v>
                </c:pt>
                <c:pt idx="1467">
                  <c:v>18.57</c:v>
                </c:pt>
                <c:pt idx="1468">
                  <c:v>21.99</c:v>
                </c:pt>
                <c:pt idx="1469">
                  <c:v>25.2</c:v>
                </c:pt>
                <c:pt idx="1470">
                  <c:v>26.25</c:v>
                </c:pt>
                <c:pt idx="1471">
                  <c:v>22.79</c:v>
                </c:pt>
                <c:pt idx="1472">
                  <c:v>21.24</c:v>
                </c:pt>
                <c:pt idx="1473">
                  <c:v>18.760000000000002</c:v>
                </c:pt>
                <c:pt idx="1474">
                  <c:v>15.11</c:v>
                </c:pt>
                <c:pt idx="1475">
                  <c:v>17.2</c:v>
                </c:pt>
                <c:pt idx="1476">
                  <c:v>15.46</c:v>
                </c:pt>
                <c:pt idx="1477">
                  <c:v>14.55</c:v>
                </c:pt>
                <c:pt idx="1478">
                  <c:v>16.16</c:v>
                </c:pt>
                <c:pt idx="1479">
                  <c:v>16.71</c:v>
                </c:pt>
                <c:pt idx="1480">
                  <c:v>16.309999999999999</c:v>
                </c:pt>
                <c:pt idx="1481">
                  <c:v>15.98</c:v>
                </c:pt>
                <c:pt idx="1482">
                  <c:v>14.85</c:v>
                </c:pt>
                <c:pt idx="1483">
                  <c:v>15.64</c:v>
                </c:pt>
                <c:pt idx="1484">
                  <c:v>13.27</c:v>
                </c:pt>
                <c:pt idx="1485">
                  <c:v>14.93</c:v>
                </c:pt>
                <c:pt idx="1486">
                  <c:v>13.69</c:v>
                </c:pt>
                <c:pt idx="1487">
                  <c:v>12.11</c:v>
                </c:pt>
                <c:pt idx="1488">
                  <c:v>12.03</c:v>
                </c:pt>
                <c:pt idx="1489">
                  <c:v>12.65</c:v>
                </c:pt>
                <c:pt idx="1490">
                  <c:v>12.73</c:v>
                </c:pt>
                <c:pt idx="1491">
                  <c:v>14.12</c:v>
                </c:pt>
                <c:pt idx="1492">
                  <c:v>13.31</c:v>
                </c:pt>
                <c:pt idx="1493">
                  <c:v>12.8</c:v>
                </c:pt>
                <c:pt idx="1494">
                  <c:v>12.88</c:v>
                </c:pt>
                <c:pt idx="1495">
                  <c:v>13.5</c:v>
                </c:pt>
                <c:pt idx="1496">
                  <c:v>12.66</c:v>
                </c:pt>
                <c:pt idx="1497">
                  <c:v>12.09</c:v>
                </c:pt>
                <c:pt idx="1498">
                  <c:v>12.64</c:v>
                </c:pt>
                <c:pt idx="1499">
                  <c:v>12.36</c:v>
                </c:pt>
                <c:pt idx="1500">
                  <c:v>12.25</c:v>
                </c:pt>
                <c:pt idx="1501">
                  <c:v>11.98</c:v>
                </c:pt>
                <c:pt idx="1502">
                  <c:v>12.05</c:v>
                </c:pt>
                <c:pt idx="1503">
                  <c:v>11.78</c:v>
                </c:pt>
                <c:pt idx="1504">
                  <c:v>11.63</c:v>
                </c:pt>
                <c:pt idx="1505">
                  <c:v>11.7</c:v>
                </c:pt>
                <c:pt idx="1506">
                  <c:v>11.47</c:v>
                </c:pt>
                <c:pt idx="1507">
                  <c:v>11.76</c:v>
                </c:pt>
                <c:pt idx="1508">
                  <c:v>11.78</c:v>
                </c:pt>
                <c:pt idx="1509">
                  <c:v>12.21</c:v>
                </c:pt>
                <c:pt idx="1510">
                  <c:v>12.32</c:v>
                </c:pt>
                <c:pt idx="1511">
                  <c:v>13.15</c:v>
                </c:pt>
                <c:pt idx="1512">
                  <c:v>12.42</c:v>
                </c:pt>
                <c:pt idx="1513">
                  <c:v>12.9</c:v>
                </c:pt>
                <c:pt idx="1514">
                  <c:v>14.13</c:v>
                </c:pt>
                <c:pt idx="1515">
                  <c:v>14.23</c:v>
                </c:pt>
                <c:pt idx="1516">
                  <c:v>15.77</c:v>
                </c:pt>
                <c:pt idx="1517">
                  <c:v>16.66</c:v>
                </c:pt>
                <c:pt idx="1518">
                  <c:v>16.37</c:v>
                </c:pt>
                <c:pt idx="1519">
                  <c:v>16.87</c:v>
                </c:pt>
                <c:pt idx="1520">
                  <c:v>15.12</c:v>
                </c:pt>
                <c:pt idx="1521">
                  <c:v>17.03</c:v>
                </c:pt>
                <c:pt idx="1522">
                  <c:v>16.95</c:v>
                </c:pt>
                <c:pt idx="1523">
                  <c:v>13.33</c:v>
                </c:pt>
                <c:pt idx="1524">
                  <c:v>13.28</c:v>
                </c:pt>
                <c:pt idx="1525">
                  <c:v>12.56</c:v>
                </c:pt>
                <c:pt idx="1526">
                  <c:v>12.69</c:v>
                </c:pt>
                <c:pt idx="1527">
                  <c:v>11.84</c:v>
                </c:pt>
                <c:pt idx="1528">
                  <c:v>11.52</c:v>
                </c:pt>
                <c:pt idx="1529">
                  <c:v>12.24</c:v>
                </c:pt>
                <c:pt idx="1530">
                  <c:v>12.81</c:v>
                </c:pt>
                <c:pt idx="1531">
                  <c:v>12.06</c:v>
                </c:pt>
                <c:pt idx="1532">
                  <c:v>14.54</c:v>
                </c:pt>
                <c:pt idx="1533">
                  <c:v>11</c:v>
                </c:pt>
                <c:pt idx="1534">
                  <c:v>11.96</c:v>
                </c:pt>
                <c:pt idx="1535">
                  <c:v>11.82</c:v>
                </c:pt>
                <c:pt idx="1536">
                  <c:v>12.08</c:v>
                </c:pt>
                <c:pt idx="1537">
                  <c:v>12.59</c:v>
                </c:pt>
                <c:pt idx="1538">
                  <c:v>11.65</c:v>
                </c:pt>
                <c:pt idx="1539">
                  <c:v>11.98</c:v>
                </c:pt>
                <c:pt idx="1540">
                  <c:v>11.33</c:v>
                </c:pt>
                <c:pt idx="1541">
                  <c:v>10.32</c:v>
                </c:pt>
                <c:pt idx="1542">
                  <c:v>10.82</c:v>
                </c:pt>
                <c:pt idx="1543">
                  <c:v>11.15</c:v>
                </c:pt>
                <c:pt idx="1544">
                  <c:v>11.57</c:v>
                </c:pt>
                <c:pt idx="1545">
                  <c:v>11.26</c:v>
                </c:pt>
                <c:pt idx="1546">
                  <c:v>11.63</c:v>
                </c:pt>
                <c:pt idx="1547">
                  <c:v>11.59</c:v>
                </c:pt>
                <c:pt idx="1548">
                  <c:v>12.13</c:v>
                </c:pt>
                <c:pt idx="1549">
                  <c:v>10.98</c:v>
                </c:pt>
                <c:pt idx="1550">
                  <c:v>10.85</c:v>
                </c:pt>
                <c:pt idx="1551">
                  <c:v>10.62</c:v>
                </c:pt>
                <c:pt idx="1552">
                  <c:v>10.61</c:v>
                </c:pt>
                <c:pt idx="1553">
                  <c:v>12.06</c:v>
                </c:pt>
                <c:pt idx="1554">
                  <c:v>12.65</c:v>
                </c:pt>
                <c:pt idx="1555">
                  <c:v>12.18</c:v>
                </c:pt>
                <c:pt idx="1556">
                  <c:v>12.56</c:v>
                </c:pt>
                <c:pt idx="1557">
                  <c:v>11.6</c:v>
                </c:pt>
                <c:pt idx="1558">
                  <c:v>10.99</c:v>
                </c:pt>
                <c:pt idx="1559">
                  <c:v>11.15</c:v>
                </c:pt>
                <c:pt idx="1560">
                  <c:v>10.73</c:v>
                </c:pt>
                <c:pt idx="1561">
                  <c:v>11.68</c:v>
                </c:pt>
                <c:pt idx="1562">
                  <c:v>12.08</c:v>
                </c:pt>
                <c:pt idx="1563">
                  <c:v>11.87</c:v>
                </c:pt>
                <c:pt idx="1564">
                  <c:v>11.58</c:v>
                </c:pt>
                <c:pt idx="1565">
                  <c:v>11.4</c:v>
                </c:pt>
                <c:pt idx="1566">
                  <c:v>11.57</c:v>
                </c:pt>
                <c:pt idx="1567">
                  <c:v>11.68</c:v>
                </c:pt>
                <c:pt idx="1568">
                  <c:v>11.51</c:v>
                </c:pt>
                <c:pt idx="1569">
                  <c:v>11.36</c:v>
                </c:pt>
                <c:pt idx="1570">
                  <c:v>12.03</c:v>
                </c:pt>
                <c:pt idx="1571">
                  <c:v>11.91</c:v>
                </c:pt>
                <c:pt idx="1572">
                  <c:v>12.96</c:v>
                </c:pt>
                <c:pt idx="1573">
                  <c:v>12.42</c:v>
                </c:pt>
                <c:pt idx="1574">
                  <c:v>12.44</c:v>
                </c:pt>
                <c:pt idx="1575">
                  <c:v>13.17</c:v>
                </c:pt>
                <c:pt idx="1576">
                  <c:v>12.17</c:v>
                </c:pt>
                <c:pt idx="1577">
                  <c:v>12.13</c:v>
                </c:pt>
                <c:pt idx="1578">
                  <c:v>12.23</c:v>
                </c:pt>
                <c:pt idx="1579">
                  <c:v>12.92</c:v>
                </c:pt>
                <c:pt idx="1580">
                  <c:v>13.43</c:v>
                </c:pt>
                <c:pt idx="1581">
                  <c:v>13.4</c:v>
                </c:pt>
                <c:pt idx="1582">
                  <c:v>13.8</c:v>
                </c:pt>
                <c:pt idx="1583">
                  <c:v>13.29</c:v>
                </c:pt>
                <c:pt idx="1584">
                  <c:v>12.91</c:v>
                </c:pt>
                <c:pt idx="1585">
                  <c:v>13.25</c:v>
                </c:pt>
                <c:pt idx="1586">
                  <c:v>13.41</c:v>
                </c:pt>
                <c:pt idx="1587">
                  <c:v>13.71</c:v>
                </c:pt>
                <c:pt idx="1588">
                  <c:v>13.97</c:v>
                </c:pt>
                <c:pt idx="1589">
                  <c:v>14.06</c:v>
                </c:pt>
                <c:pt idx="1590">
                  <c:v>13.32</c:v>
                </c:pt>
                <c:pt idx="1591">
                  <c:v>13.27</c:v>
                </c:pt>
                <c:pt idx="1592">
                  <c:v>13.19</c:v>
                </c:pt>
                <c:pt idx="1593">
                  <c:v>13.25</c:v>
                </c:pt>
                <c:pt idx="1594">
                  <c:v>13.36</c:v>
                </c:pt>
                <c:pt idx="1595">
                  <c:v>14.18</c:v>
                </c:pt>
                <c:pt idx="1596">
                  <c:v>15.61</c:v>
                </c:pt>
                <c:pt idx="1597">
                  <c:v>16.11</c:v>
                </c:pt>
                <c:pt idx="1598">
                  <c:v>17.03</c:v>
                </c:pt>
                <c:pt idx="1599">
                  <c:v>15.89</c:v>
                </c:pt>
                <c:pt idx="1600">
                  <c:v>13.82</c:v>
                </c:pt>
                <c:pt idx="1601">
                  <c:v>14.89</c:v>
                </c:pt>
                <c:pt idx="1602">
                  <c:v>15.57</c:v>
                </c:pt>
                <c:pt idx="1603">
                  <c:v>13.96</c:v>
                </c:pt>
                <c:pt idx="1604">
                  <c:v>13.37</c:v>
                </c:pt>
                <c:pt idx="1605">
                  <c:v>13.09</c:v>
                </c:pt>
                <c:pt idx="1606">
                  <c:v>13.1</c:v>
                </c:pt>
                <c:pt idx="1607">
                  <c:v>13.88</c:v>
                </c:pt>
                <c:pt idx="1608">
                  <c:v>14.41</c:v>
                </c:pt>
                <c:pt idx="1609">
                  <c:v>14.62</c:v>
                </c:pt>
                <c:pt idx="1610">
                  <c:v>14.93</c:v>
                </c:pt>
                <c:pt idx="1611">
                  <c:v>14.02</c:v>
                </c:pt>
                <c:pt idx="1612">
                  <c:v>15.09</c:v>
                </c:pt>
                <c:pt idx="1613">
                  <c:v>15</c:v>
                </c:pt>
                <c:pt idx="1614">
                  <c:v>14.52</c:v>
                </c:pt>
                <c:pt idx="1615">
                  <c:v>15.12</c:v>
                </c:pt>
                <c:pt idx="1616">
                  <c:v>14.52</c:v>
                </c:pt>
                <c:pt idx="1617">
                  <c:v>15.64</c:v>
                </c:pt>
                <c:pt idx="1618">
                  <c:v>17.82</c:v>
                </c:pt>
                <c:pt idx="1619">
                  <c:v>16.22</c:v>
                </c:pt>
                <c:pt idx="1620">
                  <c:v>14.47</c:v>
                </c:pt>
                <c:pt idx="1621">
                  <c:v>14.8</c:v>
                </c:pt>
                <c:pt idx="1622">
                  <c:v>14.2</c:v>
                </c:pt>
                <c:pt idx="1623">
                  <c:v>14.11</c:v>
                </c:pt>
                <c:pt idx="1624">
                  <c:v>14.21</c:v>
                </c:pt>
                <c:pt idx="1625">
                  <c:v>13.89</c:v>
                </c:pt>
                <c:pt idx="1626">
                  <c:v>14.1</c:v>
                </c:pt>
                <c:pt idx="1627">
                  <c:v>16</c:v>
                </c:pt>
                <c:pt idx="1628">
                  <c:v>14</c:v>
                </c:pt>
                <c:pt idx="1629">
                  <c:v>14.04</c:v>
                </c:pt>
                <c:pt idx="1630">
                  <c:v>14.35</c:v>
                </c:pt>
                <c:pt idx="1631">
                  <c:v>13.67</c:v>
                </c:pt>
                <c:pt idx="1632">
                  <c:v>14.23</c:v>
                </c:pt>
                <c:pt idx="1633">
                  <c:v>14.68</c:v>
                </c:pt>
                <c:pt idx="1634">
                  <c:v>14.79</c:v>
                </c:pt>
                <c:pt idx="1635">
                  <c:v>15.5</c:v>
                </c:pt>
                <c:pt idx="1636">
                  <c:v>13.87</c:v>
                </c:pt>
                <c:pt idx="1637">
                  <c:v>13.57</c:v>
                </c:pt>
                <c:pt idx="1638">
                  <c:v>14.14</c:v>
                </c:pt>
                <c:pt idx="1639">
                  <c:v>14.3</c:v>
                </c:pt>
                <c:pt idx="1640">
                  <c:v>14.51</c:v>
                </c:pt>
                <c:pt idx="1641">
                  <c:v>15.26</c:v>
                </c:pt>
                <c:pt idx="1642">
                  <c:v>15.29</c:v>
                </c:pt>
                <c:pt idx="1643">
                  <c:v>17.23</c:v>
                </c:pt>
                <c:pt idx="1644">
                  <c:v>19.95</c:v>
                </c:pt>
                <c:pt idx="1645">
                  <c:v>19.11</c:v>
                </c:pt>
                <c:pt idx="1646">
                  <c:v>21.44</c:v>
                </c:pt>
                <c:pt idx="1647">
                  <c:v>18.41</c:v>
                </c:pt>
                <c:pt idx="1648">
                  <c:v>17.29</c:v>
                </c:pt>
                <c:pt idx="1649">
                  <c:v>17.350000000000001</c:v>
                </c:pt>
                <c:pt idx="1650">
                  <c:v>15.8</c:v>
                </c:pt>
                <c:pt idx="1651">
                  <c:v>17.420000000000002</c:v>
                </c:pt>
                <c:pt idx="1652">
                  <c:v>18.14</c:v>
                </c:pt>
                <c:pt idx="1653">
                  <c:v>13.77</c:v>
                </c:pt>
                <c:pt idx="1654">
                  <c:v>12.84</c:v>
                </c:pt>
                <c:pt idx="1655">
                  <c:v>12.87</c:v>
                </c:pt>
                <c:pt idx="1656">
                  <c:v>12.44</c:v>
                </c:pt>
                <c:pt idx="1657">
                  <c:v>12.53</c:v>
                </c:pt>
                <c:pt idx="1658">
                  <c:v>12.28</c:v>
                </c:pt>
                <c:pt idx="1659">
                  <c:v>12.28</c:v>
                </c:pt>
                <c:pt idx="1660">
                  <c:v>13.28</c:v>
                </c:pt>
                <c:pt idx="1661">
                  <c:v>12.14</c:v>
                </c:pt>
                <c:pt idx="1662">
                  <c:v>12.89</c:v>
                </c:pt>
                <c:pt idx="1663">
                  <c:v>12.87</c:v>
                </c:pt>
                <c:pt idx="1664">
                  <c:v>12.92</c:v>
                </c:pt>
                <c:pt idx="1665">
                  <c:v>13.55</c:v>
                </c:pt>
                <c:pt idx="1666">
                  <c:v>13.76</c:v>
                </c:pt>
                <c:pt idx="1667">
                  <c:v>14.23</c:v>
                </c:pt>
                <c:pt idx="1668">
                  <c:v>13.72</c:v>
                </c:pt>
                <c:pt idx="1669">
                  <c:v>13.56</c:v>
                </c:pt>
                <c:pt idx="1670">
                  <c:v>12.46</c:v>
                </c:pt>
                <c:pt idx="1671">
                  <c:v>12.33</c:v>
                </c:pt>
                <c:pt idx="1672">
                  <c:v>12.48</c:v>
                </c:pt>
                <c:pt idx="1673">
                  <c:v>13.04</c:v>
                </c:pt>
                <c:pt idx="1674">
                  <c:v>13.79</c:v>
                </c:pt>
                <c:pt idx="1675">
                  <c:v>14.15</c:v>
                </c:pt>
                <c:pt idx="1676">
                  <c:v>13.8</c:v>
                </c:pt>
                <c:pt idx="1677">
                  <c:v>16.21</c:v>
                </c:pt>
                <c:pt idx="1678">
                  <c:v>16.03</c:v>
                </c:pt>
                <c:pt idx="1679">
                  <c:v>15.76</c:v>
                </c:pt>
                <c:pt idx="1680">
                  <c:v>15.54</c:v>
                </c:pt>
                <c:pt idx="1681">
                  <c:v>15.42</c:v>
                </c:pt>
                <c:pt idx="1682">
                  <c:v>13.91</c:v>
                </c:pt>
                <c:pt idx="1683">
                  <c:v>13.49</c:v>
                </c:pt>
                <c:pt idx="1684">
                  <c:v>13.79</c:v>
                </c:pt>
                <c:pt idx="1685">
                  <c:v>15.08</c:v>
                </c:pt>
                <c:pt idx="1686">
                  <c:v>14.7</c:v>
                </c:pt>
                <c:pt idx="1687">
                  <c:v>14.55</c:v>
                </c:pt>
                <c:pt idx="1688">
                  <c:v>14.23</c:v>
                </c:pt>
                <c:pt idx="1689">
                  <c:v>13.7</c:v>
                </c:pt>
                <c:pt idx="1690">
                  <c:v>12.98</c:v>
                </c:pt>
                <c:pt idx="1691">
                  <c:v>12.81</c:v>
                </c:pt>
                <c:pt idx="1692">
                  <c:v>12.79</c:v>
                </c:pt>
                <c:pt idx="1693">
                  <c:v>12.26</c:v>
                </c:pt>
                <c:pt idx="1694">
                  <c:v>12.66</c:v>
                </c:pt>
                <c:pt idx="1695">
                  <c:v>13.4</c:v>
                </c:pt>
                <c:pt idx="1696">
                  <c:v>13.39</c:v>
                </c:pt>
                <c:pt idx="1697">
                  <c:v>13.1</c:v>
                </c:pt>
                <c:pt idx="1698">
                  <c:v>12.19</c:v>
                </c:pt>
                <c:pt idx="1699">
                  <c:v>12.37</c:v>
                </c:pt>
                <c:pt idx="1700">
                  <c:v>12.52</c:v>
                </c:pt>
                <c:pt idx="1701">
                  <c:v>12.82</c:v>
                </c:pt>
                <c:pt idx="1702">
                  <c:v>12.9</c:v>
                </c:pt>
                <c:pt idx="1703">
                  <c:v>13.91</c:v>
                </c:pt>
                <c:pt idx="1704">
                  <c:v>12.67</c:v>
                </c:pt>
                <c:pt idx="1705">
                  <c:v>13.27</c:v>
                </c:pt>
                <c:pt idx="1706">
                  <c:v>12.93</c:v>
                </c:pt>
                <c:pt idx="1707">
                  <c:v>13.28</c:v>
                </c:pt>
                <c:pt idx="1708">
                  <c:v>13.75</c:v>
                </c:pt>
                <c:pt idx="1709">
                  <c:v>13.65</c:v>
                </c:pt>
                <c:pt idx="1710">
                  <c:v>13.41</c:v>
                </c:pt>
                <c:pt idx="1711">
                  <c:v>13.31</c:v>
                </c:pt>
                <c:pt idx="1712">
                  <c:v>13.09</c:v>
                </c:pt>
                <c:pt idx="1713">
                  <c:v>13.2</c:v>
                </c:pt>
                <c:pt idx="1714">
                  <c:v>13.42</c:v>
                </c:pt>
                <c:pt idx="1715">
                  <c:v>13.33</c:v>
                </c:pt>
                <c:pt idx="1716">
                  <c:v>13.16</c:v>
                </c:pt>
                <c:pt idx="1717">
                  <c:v>13.04</c:v>
                </c:pt>
                <c:pt idx="1718">
                  <c:v>13.48</c:v>
                </c:pt>
                <c:pt idx="1719">
                  <c:v>14.71</c:v>
                </c:pt>
                <c:pt idx="1720">
                  <c:v>18.66</c:v>
                </c:pt>
                <c:pt idx="1721">
                  <c:v>15.72</c:v>
                </c:pt>
                <c:pt idx="1722">
                  <c:v>16.48</c:v>
                </c:pt>
                <c:pt idx="1723">
                  <c:v>19.600000000000001</c:v>
                </c:pt>
                <c:pt idx="1724">
                  <c:v>20.34</c:v>
                </c:pt>
                <c:pt idx="1725">
                  <c:v>19.41</c:v>
                </c:pt>
                <c:pt idx="1726">
                  <c:v>16.739999999999998</c:v>
                </c:pt>
                <c:pt idx="1727">
                  <c:v>17.670000000000002</c:v>
                </c:pt>
                <c:pt idx="1728">
                  <c:v>16.600000000000001</c:v>
                </c:pt>
                <c:pt idx="1729">
                  <c:v>15.54</c:v>
                </c:pt>
                <c:pt idx="1730">
                  <c:v>16.600000000000001</c:v>
                </c:pt>
                <c:pt idx="1731">
                  <c:v>15.46</c:v>
                </c:pt>
                <c:pt idx="1732">
                  <c:v>14.06</c:v>
                </c:pt>
                <c:pt idx="1733">
                  <c:v>14.01</c:v>
                </c:pt>
                <c:pt idx="1734">
                  <c:v>14.08</c:v>
                </c:pt>
                <c:pt idx="1735">
                  <c:v>14.31</c:v>
                </c:pt>
                <c:pt idx="1736">
                  <c:v>13.12</c:v>
                </c:pt>
                <c:pt idx="1737">
                  <c:v>13.16</c:v>
                </c:pt>
                <c:pt idx="1738">
                  <c:v>13.59</c:v>
                </c:pt>
                <c:pt idx="1739">
                  <c:v>14.53</c:v>
                </c:pt>
                <c:pt idx="1740">
                  <c:v>14.38</c:v>
                </c:pt>
                <c:pt idx="1741">
                  <c:v>14.16</c:v>
                </c:pt>
                <c:pt idx="1742">
                  <c:v>14.29</c:v>
                </c:pt>
                <c:pt idx="1743">
                  <c:v>13.82</c:v>
                </c:pt>
                <c:pt idx="1744">
                  <c:v>14.53</c:v>
                </c:pt>
                <c:pt idx="1745">
                  <c:v>15.63</c:v>
                </c:pt>
                <c:pt idx="1746">
                  <c:v>15.85</c:v>
                </c:pt>
                <c:pt idx="1747">
                  <c:v>15.77</c:v>
                </c:pt>
                <c:pt idx="1748">
                  <c:v>15.88</c:v>
                </c:pt>
                <c:pt idx="1749">
                  <c:v>16.61</c:v>
                </c:pt>
                <c:pt idx="1750">
                  <c:v>17.010000000000002</c:v>
                </c:pt>
                <c:pt idx="1751">
                  <c:v>16.809999999999999</c:v>
                </c:pt>
                <c:pt idx="1752">
                  <c:v>16.489999999999998</c:v>
                </c:pt>
                <c:pt idx="1753">
                  <c:v>16.77</c:v>
                </c:pt>
                <c:pt idx="1754">
                  <c:v>14.99</c:v>
                </c:pt>
                <c:pt idx="1755">
                  <c:v>13.98</c:v>
                </c:pt>
                <c:pt idx="1756">
                  <c:v>14.76</c:v>
                </c:pt>
                <c:pt idx="1757">
                  <c:v>15.94</c:v>
                </c:pt>
                <c:pt idx="1758">
                  <c:v>14.91</c:v>
                </c:pt>
                <c:pt idx="1759">
                  <c:v>15.1</c:v>
                </c:pt>
                <c:pt idx="1760">
                  <c:v>14.37</c:v>
                </c:pt>
                <c:pt idx="1761">
                  <c:v>14.73</c:v>
                </c:pt>
                <c:pt idx="1762">
                  <c:v>13.04</c:v>
                </c:pt>
                <c:pt idx="1763">
                  <c:v>12.31</c:v>
                </c:pt>
                <c:pt idx="1764">
                  <c:v>12.81</c:v>
                </c:pt>
                <c:pt idx="1765">
                  <c:v>13.41</c:v>
                </c:pt>
                <c:pt idx="1766">
                  <c:v>12.73</c:v>
                </c:pt>
                <c:pt idx="1767">
                  <c:v>12.98</c:v>
                </c:pt>
                <c:pt idx="1768">
                  <c:v>12.72</c:v>
                </c:pt>
                <c:pt idx="1769">
                  <c:v>11.84</c:v>
                </c:pt>
                <c:pt idx="1770">
                  <c:v>11.98</c:v>
                </c:pt>
                <c:pt idx="1771">
                  <c:v>12.94</c:v>
                </c:pt>
                <c:pt idx="1772">
                  <c:v>13.45</c:v>
                </c:pt>
                <c:pt idx="1773">
                  <c:v>13.39</c:v>
                </c:pt>
                <c:pt idx="1774">
                  <c:v>13.39</c:v>
                </c:pt>
                <c:pt idx="1775">
                  <c:v>12.72</c:v>
                </c:pt>
                <c:pt idx="1776">
                  <c:v>12.97</c:v>
                </c:pt>
                <c:pt idx="1777">
                  <c:v>13.18</c:v>
                </c:pt>
                <c:pt idx="1778">
                  <c:v>12.66</c:v>
                </c:pt>
                <c:pt idx="1779">
                  <c:v>12.29</c:v>
                </c:pt>
                <c:pt idx="1780">
                  <c:v>12.54</c:v>
                </c:pt>
                <c:pt idx="1781">
                  <c:v>13.77</c:v>
                </c:pt>
                <c:pt idx="1782">
                  <c:v>13.78</c:v>
                </c:pt>
                <c:pt idx="1783">
                  <c:v>14.42</c:v>
                </c:pt>
                <c:pt idx="1784">
                  <c:v>13.79</c:v>
                </c:pt>
                <c:pt idx="1785">
                  <c:v>13.84</c:v>
                </c:pt>
                <c:pt idx="1786">
                  <c:v>14.01</c:v>
                </c:pt>
                <c:pt idx="1787">
                  <c:v>14.21</c:v>
                </c:pt>
                <c:pt idx="1788">
                  <c:v>14.35</c:v>
                </c:pt>
                <c:pt idx="1789">
                  <c:v>14.78</c:v>
                </c:pt>
                <c:pt idx="1790">
                  <c:v>14.89</c:v>
                </c:pt>
                <c:pt idx="1791">
                  <c:v>16.2</c:v>
                </c:pt>
                <c:pt idx="1792">
                  <c:v>16.440000000000001</c:v>
                </c:pt>
                <c:pt idx="1793">
                  <c:v>16.37</c:v>
                </c:pt>
                <c:pt idx="1794">
                  <c:v>16.86</c:v>
                </c:pt>
                <c:pt idx="1795">
                  <c:v>16.86</c:v>
                </c:pt>
                <c:pt idx="1796">
                  <c:v>17.21</c:v>
                </c:pt>
                <c:pt idx="1797">
                  <c:v>18.47</c:v>
                </c:pt>
                <c:pt idx="1798">
                  <c:v>20.11</c:v>
                </c:pt>
                <c:pt idx="1799">
                  <c:v>18.899999999999999</c:v>
                </c:pt>
                <c:pt idx="1800">
                  <c:v>20.49</c:v>
                </c:pt>
                <c:pt idx="1801">
                  <c:v>16.64</c:v>
                </c:pt>
                <c:pt idx="1802">
                  <c:v>16.61</c:v>
                </c:pt>
                <c:pt idx="1803">
                  <c:v>16.8</c:v>
                </c:pt>
                <c:pt idx="1804">
                  <c:v>17.149999999999999</c:v>
                </c:pt>
                <c:pt idx="1805">
                  <c:v>16.41</c:v>
                </c:pt>
                <c:pt idx="1806">
                  <c:v>18.59</c:v>
                </c:pt>
                <c:pt idx="1807">
                  <c:v>17.07</c:v>
                </c:pt>
                <c:pt idx="1808">
                  <c:v>15.44</c:v>
                </c:pt>
                <c:pt idx="1809">
                  <c:v>15.14</c:v>
                </c:pt>
                <c:pt idx="1810">
                  <c:v>16.63</c:v>
                </c:pt>
                <c:pt idx="1811">
                  <c:v>17.5</c:v>
                </c:pt>
                <c:pt idx="1812">
                  <c:v>16.27</c:v>
                </c:pt>
                <c:pt idx="1813">
                  <c:v>16.28</c:v>
                </c:pt>
                <c:pt idx="1814">
                  <c:v>16.3</c:v>
                </c:pt>
                <c:pt idx="1815">
                  <c:v>14.53</c:v>
                </c:pt>
                <c:pt idx="1816">
                  <c:v>14.83</c:v>
                </c:pt>
                <c:pt idx="1817">
                  <c:v>14.48</c:v>
                </c:pt>
                <c:pt idx="1818">
                  <c:v>13.99</c:v>
                </c:pt>
                <c:pt idx="1819">
                  <c:v>14.07</c:v>
                </c:pt>
                <c:pt idx="1820">
                  <c:v>13.82</c:v>
                </c:pt>
                <c:pt idx="1821">
                  <c:v>13.37</c:v>
                </c:pt>
                <c:pt idx="1822">
                  <c:v>13.02</c:v>
                </c:pt>
                <c:pt idx="1823">
                  <c:v>12.45</c:v>
                </c:pt>
                <c:pt idx="1824">
                  <c:v>13.07</c:v>
                </c:pt>
                <c:pt idx="1825">
                  <c:v>12.81</c:v>
                </c:pt>
                <c:pt idx="1826">
                  <c:v>12.77</c:v>
                </c:pt>
                <c:pt idx="1827">
                  <c:v>12.55</c:v>
                </c:pt>
                <c:pt idx="1828">
                  <c:v>12.59</c:v>
                </c:pt>
                <c:pt idx="1829">
                  <c:v>13.13</c:v>
                </c:pt>
                <c:pt idx="1830">
                  <c:v>12.66</c:v>
                </c:pt>
                <c:pt idx="1831">
                  <c:v>12.83</c:v>
                </c:pt>
                <c:pt idx="1832">
                  <c:v>12.66</c:v>
                </c:pt>
                <c:pt idx="1833">
                  <c:v>12.85</c:v>
                </c:pt>
                <c:pt idx="1834">
                  <c:v>13.59</c:v>
                </c:pt>
                <c:pt idx="1835">
                  <c:v>14.49</c:v>
                </c:pt>
                <c:pt idx="1836">
                  <c:v>13.52</c:v>
                </c:pt>
                <c:pt idx="1837">
                  <c:v>13.71</c:v>
                </c:pt>
                <c:pt idx="1838">
                  <c:v>13.61</c:v>
                </c:pt>
                <c:pt idx="1839">
                  <c:v>13.62</c:v>
                </c:pt>
                <c:pt idx="1840">
                  <c:v>13.61</c:v>
                </c:pt>
                <c:pt idx="1841">
                  <c:v>13.48</c:v>
                </c:pt>
                <c:pt idx="1842">
                  <c:v>14.39</c:v>
                </c:pt>
                <c:pt idx="1843">
                  <c:v>14.97</c:v>
                </c:pt>
                <c:pt idx="1844">
                  <c:v>17.559999999999999</c:v>
                </c:pt>
                <c:pt idx="1845">
                  <c:v>16.510000000000002</c:v>
                </c:pt>
                <c:pt idx="1846">
                  <c:v>13.96</c:v>
                </c:pt>
                <c:pt idx="1847">
                  <c:v>17.27</c:v>
                </c:pt>
                <c:pt idx="1848">
                  <c:v>12.06</c:v>
                </c:pt>
                <c:pt idx="1849">
                  <c:v>12.24</c:v>
                </c:pt>
                <c:pt idx="1850">
                  <c:v>12.36</c:v>
                </c:pt>
                <c:pt idx="1851">
                  <c:v>12.84</c:v>
                </c:pt>
                <c:pt idx="1852">
                  <c:v>13.19</c:v>
                </c:pt>
                <c:pt idx="1853">
                  <c:v>13.92</c:v>
                </c:pt>
                <c:pt idx="1854">
                  <c:v>13.89</c:v>
                </c:pt>
                <c:pt idx="1855">
                  <c:v>14.21</c:v>
                </c:pt>
                <c:pt idx="1856">
                  <c:v>12.78</c:v>
                </c:pt>
                <c:pt idx="1857">
                  <c:v>13.58</c:v>
                </c:pt>
                <c:pt idx="1858">
                  <c:v>12.7</c:v>
                </c:pt>
                <c:pt idx="1859">
                  <c:v>13.15</c:v>
                </c:pt>
                <c:pt idx="1860">
                  <c:v>12.77</c:v>
                </c:pt>
                <c:pt idx="1861">
                  <c:v>13.74</c:v>
                </c:pt>
                <c:pt idx="1862">
                  <c:v>13.57</c:v>
                </c:pt>
                <c:pt idx="1863">
                  <c:v>13.99</c:v>
                </c:pt>
                <c:pt idx="1864">
                  <c:v>12.67</c:v>
                </c:pt>
                <c:pt idx="1865">
                  <c:v>14.39</c:v>
                </c:pt>
                <c:pt idx="1866">
                  <c:v>13.36</c:v>
                </c:pt>
                <c:pt idx="1867">
                  <c:v>11.3</c:v>
                </c:pt>
                <c:pt idx="1868">
                  <c:v>11.3</c:v>
                </c:pt>
                <c:pt idx="1869">
                  <c:v>11.83</c:v>
                </c:pt>
                <c:pt idx="1870">
                  <c:v>12.27</c:v>
                </c:pt>
                <c:pt idx="1871">
                  <c:v>11.56</c:v>
                </c:pt>
                <c:pt idx="1872">
                  <c:v>12.59</c:v>
                </c:pt>
                <c:pt idx="1873">
                  <c:v>13.06</c:v>
                </c:pt>
                <c:pt idx="1874">
                  <c:v>13.53</c:v>
                </c:pt>
                <c:pt idx="1875">
                  <c:v>13.48</c:v>
                </c:pt>
                <c:pt idx="1876">
                  <c:v>14.01</c:v>
                </c:pt>
                <c:pt idx="1877">
                  <c:v>15.36</c:v>
                </c:pt>
                <c:pt idx="1878">
                  <c:v>15.51</c:v>
                </c:pt>
                <c:pt idx="1879">
                  <c:v>14.73</c:v>
                </c:pt>
                <c:pt idx="1880">
                  <c:v>16.87</c:v>
                </c:pt>
                <c:pt idx="1881">
                  <c:v>18.989999999999998</c:v>
                </c:pt>
                <c:pt idx="1882">
                  <c:v>14.17</c:v>
                </c:pt>
                <c:pt idx="1883">
                  <c:v>15.22</c:v>
                </c:pt>
                <c:pt idx="1884">
                  <c:v>14.68</c:v>
                </c:pt>
                <c:pt idx="1885">
                  <c:v>12.31</c:v>
                </c:pt>
                <c:pt idx="1886">
                  <c:v>12.46</c:v>
                </c:pt>
                <c:pt idx="1887">
                  <c:v>12.66</c:v>
                </c:pt>
                <c:pt idx="1888">
                  <c:v>12.98</c:v>
                </c:pt>
                <c:pt idx="1889">
                  <c:v>12.64</c:v>
                </c:pt>
                <c:pt idx="1890">
                  <c:v>12.94</c:v>
                </c:pt>
                <c:pt idx="1891">
                  <c:v>13.02</c:v>
                </c:pt>
                <c:pt idx="1892">
                  <c:v>13.5</c:v>
                </c:pt>
                <c:pt idx="1893">
                  <c:v>13.41</c:v>
                </c:pt>
                <c:pt idx="1894">
                  <c:v>13.72</c:v>
                </c:pt>
                <c:pt idx="1895">
                  <c:v>14.67</c:v>
                </c:pt>
                <c:pt idx="1896">
                  <c:v>12.9</c:v>
                </c:pt>
                <c:pt idx="1897">
                  <c:v>14.28</c:v>
                </c:pt>
                <c:pt idx="1898">
                  <c:v>14.32</c:v>
                </c:pt>
                <c:pt idx="1899">
                  <c:v>13.31</c:v>
                </c:pt>
                <c:pt idx="1900">
                  <c:v>13.57</c:v>
                </c:pt>
                <c:pt idx="1901">
                  <c:v>12.89</c:v>
                </c:pt>
                <c:pt idx="1902">
                  <c:v>12.69</c:v>
                </c:pt>
                <c:pt idx="1903">
                  <c:v>12.46</c:v>
                </c:pt>
                <c:pt idx="1904">
                  <c:v>12.43</c:v>
                </c:pt>
                <c:pt idx="1905">
                  <c:v>12.46</c:v>
                </c:pt>
                <c:pt idx="1906">
                  <c:v>13.57</c:v>
                </c:pt>
                <c:pt idx="1907">
                  <c:v>13.42</c:v>
                </c:pt>
                <c:pt idx="1908">
                  <c:v>13.55</c:v>
                </c:pt>
                <c:pt idx="1909">
                  <c:v>13.52</c:v>
                </c:pt>
                <c:pt idx="1910">
                  <c:v>13.36</c:v>
                </c:pt>
                <c:pt idx="1911">
                  <c:v>13.49</c:v>
                </c:pt>
                <c:pt idx="1912">
                  <c:v>13.81</c:v>
                </c:pt>
                <c:pt idx="1913">
                  <c:v>13.62</c:v>
                </c:pt>
                <c:pt idx="1914">
                  <c:v>13.79</c:v>
                </c:pt>
                <c:pt idx="1915">
                  <c:v>13.83</c:v>
                </c:pt>
                <c:pt idx="1916">
                  <c:v>14.56</c:v>
                </c:pt>
                <c:pt idx="1917">
                  <c:v>14.68</c:v>
                </c:pt>
                <c:pt idx="1918">
                  <c:v>18.02</c:v>
                </c:pt>
                <c:pt idx="1919">
                  <c:v>22.72</c:v>
                </c:pt>
                <c:pt idx="1920">
                  <c:v>19.47</c:v>
                </c:pt>
                <c:pt idx="1921">
                  <c:v>19.48</c:v>
                </c:pt>
                <c:pt idx="1922">
                  <c:v>17.84</c:v>
                </c:pt>
                <c:pt idx="1923">
                  <c:v>17.84</c:v>
                </c:pt>
                <c:pt idx="1924">
                  <c:v>17.670000000000002</c:v>
                </c:pt>
                <c:pt idx="1925">
                  <c:v>17.36</c:v>
                </c:pt>
                <c:pt idx="1926">
                  <c:v>15.57</c:v>
                </c:pt>
                <c:pt idx="1927">
                  <c:v>16.34</c:v>
                </c:pt>
                <c:pt idx="1928">
                  <c:v>17</c:v>
                </c:pt>
                <c:pt idx="1929">
                  <c:v>16.559999999999999</c:v>
                </c:pt>
                <c:pt idx="1930">
                  <c:v>15.95</c:v>
                </c:pt>
                <c:pt idx="1931">
                  <c:v>15.57</c:v>
                </c:pt>
                <c:pt idx="1932">
                  <c:v>16.05</c:v>
                </c:pt>
                <c:pt idx="1933">
                  <c:v>15.9</c:v>
                </c:pt>
                <c:pt idx="1934">
                  <c:v>16.579999999999998</c:v>
                </c:pt>
                <c:pt idx="1935">
                  <c:v>16.46</c:v>
                </c:pt>
                <c:pt idx="1936">
                  <c:v>17.12</c:v>
                </c:pt>
                <c:pt idx="1937">
                  <c:v>16.64</c:v>
                </c:pt>
                <c:pt idx="1938">
                  <c:v>15.87</c:v>
                </c:pt>
                <c:pt idx="1939">
                  <c:v>15.06</c:v>
                </c:pt>
                <c:pt idx="1940">
                  <c:v>15.51</c:v>
                </c:pt>
                <c:pt idx="1941">
                  <c:v>15.92</c:v>
                </c:pt>
                <c:pt idx="1942">
                  <c:v>15.5</c:v>
                </c:pt>
                <c:pt idx="1943">
                  <c:v>15.14</c:v>
                </c:pt>
                <c:pt idx="1944">
                  <c:v>15.31</c:v>
                </c:pt>
                <c:pt idx="1945">
                  <c:v>15.08</c:v>
                </c:pt>
                <c:pt idx="1946">
                  <c:v>15.24</c:v>
                </c:pt>
                <c:pt idx="1947">
                  <c:v>16.41</c:v>
                </c:pt>
                <c:pt idx="1948">
                  <c:v>17.989999999999998</c:v>
                </c:pt>
                <c:pt idx="1949">
                  <c:v>17.920000000000002</c:v>
                </c:pt>
                <c:pt idx="1950">
                  <c:v>16.649999999999999</c:v>
                </c:pt>
                <c:pt idx="1951">
                  <c:v>18.61</c:v>
                </c:pt>
                <c:pt idx="1952">
                  <c:v>18.489999999999998</c:v>
                </c:pt>
                <c:pt idx="1953">
                  <c:v>19.079999999999998</c:v>
                </c:pt>
                <c:pt idx="1954">
                  <c:v>17.579999999999998</c:v>
                </c:pt>
                <c:pt idx="1955">
                  <c:v>18.420000000000002</c:v>
                </c:pt>
                <c:pt idx="1956">
                  <c:v>17.59</c:v>
                </c:pt>
                <c:pt idx="1957">
                  <c:v>16.690000000000001</c:v>
                </c:pt>
                <c:pt idx="1958">
                  <c:v>18.600000000000001</c:v>
                </c:pt>
                <c:pt idx="1959">
                  <c:v>18.204999999999998</c:v>
                </c:pt>
                <c:pt idx="1960">
                  <c:v>17.809999999999999</c:v>
                </c:pt>
                <c:pt idx="1961">
                  <c:v>18.12</c:v>
                </c:pt>
                <c:pt idx="1962">
                  <c:v>18.329999999999998</c:v>
                </c:pt>
                <c:pt idx="1963">
                  <c:v>18.829999999999998</c:v>
                </c:pt>
                <c:pt idx="1964">
                  <c:v>16.62</c:v>
                </c:pt>
                <c:pt idx="1965">
                  <c:v>17.059999999999999</c:v>
                </c:pt>
                <c:pt idx="1966">
                  <c:v>15.03</c:v>
                </c:pt>
                <c:pt idx="1967">
                  <c:v>15.07</c:v>
                </c:pt>
                <c:pt idx="1968">
                  <c:v>15.22</c:v>
                </c:pt>
                <c:pt idx="1969">
                  <c:v>15.27</c:v>
                </c:pt>
                <c:pt idx="1970">
                  <c:v>16.14</c:v>
                </c:pt>
                <c:pt idx="1971">
                  <c:v>15.59</c:v>
                </c:pt>
                <c:pt idx="1972">
                  <c:v>16.29</c:v>
                </c:pt>
                <c:pt idx="1973">
                  <c:v>16.37</c:v>
                </c:pt>
                <c:pt idx="1974">
                  <c:v>14.33</c:v>
                </c:pt>
                <c:pt idx="1975">
                  <c:v>14.55</c:v>
                </c:pt>
                <c:pt idx="1976">
                  <c:v>15.43</c:v>
                </c:pt>
                <c:pt idx="1977">
                  <c:v>15.71</c:v>
                </c:pt>
                <c:pt idx="1978">
                  <c:v>16.32</c:v>
                </c:pt>
                <c:pt idx="1979">
                  <c:v>15.73</c:v>
                </c:pt>
                <c:pt idx="1980">
                  <c:v>14.84</c:v>
                </c:pt>
                <c:pt idx="1981">
                  <c:v>16.809999999999999</c:v>
                </c:pt>
                <c:pt idx="1982">
                  <c:v>15.43</c:v>
                </c:pt>
                <c:pt idx="1983">
                  <c:v>14.15</c:v>
                </c:pt>
                <c:pt idx="1984">
                  <c:v>13.98</c:v>
                </c:pt>
                <c:pt idx="1985">
                  <c:v>14.07</c:v>
                </c:pt>
                <c:pt idx="1986">
                  <c:v>13.88</c:v>
                </c:pt>
                <c:pt idx="1987">
                  <c:v>14.18</c:v>
                </c:pt>
                <c:pt idx="1988">
                  <c:v>14.59</c:v>
                </c:pt>
                <c:pt idx="1989">
                  <c:v>14.51</c:v>
                </c:pt>
                <c:pt idx="1990">
                  <c:v>14.05</c:v>
                </c:pt>
                <c:pt idx="1991">
                  <c:v>15.8</c:v>
                </c:pt>
                <c:pt idx="1992">
                  <c:v>16.41</c:v>
                </c:pt>
                <c:pt idx="1993">
                  <c:v>16.28</c:v>
                </c:pt>
                <c:pt idx="1994">
                  <c:v>14.38</c:v>
                </c:pt>
                <c:pt idx="1995">
                  <c:v>15.6</c:v>
                </c:pt>
                <c:pt idx="1996">
                  <c:v>17.739999999999998</c:v>
                </c:pt>
                <c:pt idx="1997">
                  <c:v>17.98</c:v>
                </c:pt>
                <c:pt idx="1998">
                  <c:v>17.47</c:v>
                </c:pt>
                <c:pt idx="1999">
                  <c:v>17.829999999999998</c:v>
                </c:pt>
                <c:pt idx="2000">
                  <c:v>17.059999999999999</c:v>
                </c:pt>
                <c:pt idx="2001">
                  <c:v>16.489999999999998</c:v>
                </c:pt>
                <c:pt idx="2002">
                  <c:v>16.350000000000001</c:v>
                </c:pt>
                <c:pt idx="2003">
                  <c:v>15.18</c:v>
                </c:pt>
                <c:pt idx="2004">
                  <c:v>15.96</c:v>
                </c:pt>
                <c:pt idx="2005">
                  <c:v>15.11</c:v>
                </c:pt>
                <c:pt idx="2006">
                  <c:v>15.02</c:v>
                </c:pt>
                <c:pt idx="2007">
                  <c:v>14.02</c:v>
                </c:pt>
                <c:pt idx="2008">
                  <c:v>13.45</c:v>
                </c:pt>
                <c:pt idx="2009">
                  <c:v>14.29</c:v>
                </c:pt>
                <c:pt idx="2010">
                  <c:v>14.63</c:v>
                </c:pt>
                <c:pt idx="2011">
                  <c:v>14.85</c:v>
                </c:pt>
                <c:pt idx="2012">
                  <c:v>13.7</c:v>
                </c:pt>
                <c:pt idx="2013">
                  <c:v>14.74</c:v>
                </c:pt>
                <c:pt idx="2014">
                  <c:v>15.28</c:v>
                </c:pt>
                <c:pt idx="2015">
                  <c:v>15.32</c:v>
                </c:pt>
                <c:pt idx="2016">
                  <c:v>15.99</c:v>
                </c:pt>
                <c:pt idx="2017">
                  <c:v>15.95</c:v>
                </c:pt>
                <c:pt idx="2018">
                  <c:v>15.64</c:v>
                </c:pt>
                <c:pt idx="2019">
                  <c:v>17.57</c:v>
                </c:pt>
                <c:pt idx="2020">
                  <c:v>18.96</c:v>
                </c:pt>
                <c:pt idx="2021">
                  <c:v>18.93</c:v>
                </c:pt>
                <c:pt idx="2022">
                  <c:v>18.03</c:v>
                </c:pt>
                <c:pt idx="2023">
                  <c:v>16.7</c:v>
                </c:pt>
                <c:pt idx="2024">
                  <c:v>17.53</c:v>
                </c:pt>
                <c:pt idx="2025">
                  <c:v>19.34</c:v>
                </c:pt>
                <c:pt idx="2026">
                  <c:v>20.47</c:v>
                </c:pt>
                <c:pt idx="2027">
                  <c:v>18.62</c:v>
                </c:pt>
                <c:pt idx="2028">
                  <c:v>16.27</c:v>
                </c:pt>
                <c:pt idx="2029">
                  <c:v>15.45</c:v>
                </c:pt>
                <c:pt idx="2030">
                  <c:v>16.16</c:v>
                </c:pt>
                <c:pt idx="2031">
                  <c:v>16.48</c:v>
                </c:pt>
                <c:pt idx="2032">
                  <c:v>17.11</c:v>
                </c:pt>
                <c:pt idx="2033">
                  <c:v>16.739999999999998</c:v>
                </c:pt>
                <c:pt idx="2034">
                  <c:v>18.329999999999998</c:v>
                </c:pt>
                <c:pt idx="2035">
                  <c:v>17.95</c:v>
                </c:pt>
                <c:pt idx="2036">
                  <c:v>18.72</c:v>
                </c:pt>
                <c:pt idx="2037">
                  <c:v>17.98</c:v>
                </c:pt>
                <c:pt idx="2038">
                  <c:v>17.100000000000001</c:v>
                </c:pt>
                <c:pt idx="2039">
                  <c:v>17.5</c:v>
                </c:pt>
                <c:pt idx="2040">
                  <c:v>16.66</c:v>
                </c:pt>
                <c:pt idx="2041">
                  <c:v>16.8</c:v>
                </c:pt>
                <c:pt idx="2042">
                  <c:v>17.079999999999998</c:v>
                </c:pt>
                <c:pt idx="2043">
                  <c:v>19.71</c:v>
                </c:pt>
                <c:pt idx="2044">
                  <c:v>19.45</c:v>
                </c:pt>
                <c:pt idx="2045">
                  <c:v>19.72</c:v>
                </c:pt>
                <c:pt idx="2046">
                  <c:v>20.38</c:v>
                </c:pt>
                <c:pt idx="2047">
                  <c:v>18.11</c:v>
                </c:pt>
                <c:pt idx="2048">
                  <c:v>20.079999999999998</c:v>
                </c:pt>
                <c:pt idx="2049">
                  <c:v>17.239999999999998</c:v>
                </c:pt>
                <c:pt idx="2050">
                  <c:v>18.38</c:v>
                </c:pt>
                <c:pt idx="2051">
                  <c:v>18.32</c:v>
                </c:pt>
                <c:pt idx="2052">
                  <c:v>21.11</c:v>
                </c:pt>
                <c:pt idx="2053">
                  <c:v>21.68</c:v>
                </c:pt>
                <c:pt idx="2054">
                  <c:v>24.27</c:v>
                </c:pt>
                <c:pt idx="2055">
                  <c:v>22.09</c:v>
                </c:pt>
                <c:pt idx="2056">
                  <c:v>23.56</c:v>
                </c:pt>
                <c:pt idx="2057">
                  <c:v>21.23</c:v>
                </c:pt>
                <c:pt idx="2058">
                  <c:v>21.72</c:v>
                </c:pt>
                <c:pt idx="2059">
                  <c:v>22.16</c:v>
                </c:pt>
                <c:pt idx="2060">
                  <c:v>24.68</c:v>
                </c:pt>
                <c:pt idx="2061">
                  <c:v>26.12</c:v>
                </c:pt>
                <c:pt idx="2062">
                  <c:v>26.66</c:v>
                </c:pt>
                <c:pt idx="2063">
                  <c:v>24.06</c:v>
                </c:pt>
                <c:pt idx="2064">
                  <c:v>24.14</c:v>
                </c:pt>
                <c:pt idx="2065">
                  <c:v>21.03</c:v>
                </c:pt>
                <c:pt idx="2066">
                  <c:v>21.76</c:v>
                </c:pt>
                <c:pt idx="2067">
                  <c:v>21.54</c:v>
                </c:pt>
                <c:pt idx="2068">
                  <c:v>22.33</c:v>
                </c:pt>
                <c:pt idx="2069">
                  <c:v>22.48</c:v>
                </c:pt>
                <c:pt idx="2070">
                  <c:v>22.01</c:v>
                </c:pt>
                <c:pt idx="2071">
                  <c:v>25.1</c:v>
                </c:pt>
                <c:pt idx="2072">
                  <c:v>24.49</c:v>
                </c:pt>
                <c:pt idx="2073">
                  <c:v>22.27</c:v>
                </c:pt>
                <c:pt idx="2074">
                  <c:v>21.97</c:v>
                </c:pt>
                <c:pt idx="2075">
                  <c:v>21.87</c:v>
                </c:pt>
                <c:pt idx="2076">
                  <c:v>19.89</c:v>
                </c:pt>
                <c:pt idx="2077">
                  <c:v>18.829999999999998</c:v>
                </c:pt>
                <c:pt idx="2078">
                  <c:v>20.079999999999998</c:v>
                </c:pt>
                <c:pt idx="2079">
                  <c:v>19.05</c:v>
                </c:pt>
                <c:pt idx="2080">
                  <c:v>18.940000000000001</c:v>
                </c:pt>
                <c:pt idx="2081">
                  <c:v>19.16</c:v>
                </c:pt>
                <c:pt idx="2082">
                  <c:v>17.559999999999999</c:v>
                </c:pt>
                <c:pt idx="2083">
                  <c:v>16.88</c:v>
                </c:pt>
                <c:pt idx="2084">
                  <c:v>16.600000000000001</c:v>
                </c:pt>
                <c:pt idx="2085">
                  <c:v>17.149999999999999</c:v>
                </c:pt>
                <c:pt idx="2086">
                  <c:v>16.32</c:v>
                </c:pt>
                <c:pt idx="2087">
                  <c:v>16.239999999999998</c:v>
                </c:pt>
                <c:pt idx="2088">
                  <c:v>16.82</c:v>
                </c:pt>
                <c:pt idx="2089">
                  <c:v>18.100000000000001</c:v>
                </c:pt>
                <c:pt idx="2090">
                  <c:v>18.97</c:v>
                </c:pt>
                <c:pt idx="2091">
                  <c:v>17.440000000000001</c:v>
                </c:pt>
                <c:pt idx="2092">
                  <c:v>18.36</c:v>
                </c:pt>
                <c:pt idx="2093">
                  <c:v>18.64</c:v>
                </c:pt>
                <c:pt idx="2094">
                  <c:v>18.46</c:v>
                </c:pt>
                <c:pt idx="2095">
                  <c:v>19.55</c:v>
                </c:pt>
                <c:pt idx="2096">
                  <c:v>19.55</c:v>
                </c:pt>
                <c:pt idx="2097">
                  <c:v>17.2</c:v>
                </c:pt>
                <c:pt idx="2098">
                  <c:v>20.02</c:v>
                </c:pt>
                <c:pt idx="2099">
                  <c:v>20.39</c:v>
                </c:pt>
                <c:pt idx="2100">
                  <c:v>18.809999999999999</c:v>
                </c:pt>
                <c:pt idx="2101">
                  <c:v>17.754999999999999</c:v>
                </c:pt>
                <c:pt idx="2102">
                  <c:v>16.7</c:v>
                </c:pt>
                <c:pt idx="2103">
                  <c:v>16.440000000000001</c:v>
                </c:pt>
                <c:pt idx="2104">
                  <c:v>15.66</c:v>
                </c:pt>
                <c:pt idx="2105">
                  <c:v>15.64</c:v>
                </c:pt>
                <c:pt idx="2106">
                  <c:v>15.5</c:v>
                </c:pt>
                <c:pt idx="2107">
                  <c:v>15.48</c:v>
                </c:pt>
                <c:pt idx="2108">
                  <c:v>15.47</c:v>
                </c:pt>
                <c:pt idx="2109">
                  <c:v>15.59</c:v>
                </c:pt>
                <c:pt idx="2110">
                  <c:v>14.26</c:v>
                </c:pt>
                <c:pt idx="2111">
                  <c:v>14.82</c:v>
                </c:pt>
                <c:pt idx="2112">
                  <c:v>15.57</c:v>
                </c:pt>
                <c:pt idx="2113">
                  <c:v>15.13</c:v>
                </c:pt>
                <c:pt idx="2114">
                  <c:v>15.58</c:v>
                </c:pt>
                <c:pt idx="2115">
                  <c:v>15.04</c:v>
                </c:pt>
                <c:pt idx="2116">
                  <c:v>14.47</c:v>
                </c:pt>
                <c:pt idx="2117">
                  <c:v>15.42</c:v>
                </c:pt>
                <c:pt idx="2118">
                  <c:v>15.31</c:v>
                </c:pt>
                <c:pt idx="2119">
                  <c:v>14.8</c:v>
                </c:pt>
                <c:pt idx="2120">
                  <c:v>15.64</c:v>
                </c:pt>
                <c:pt idx="2121">
                  <c:v>17.11</c:v>
                </c:pt>
                <c:pt idx="2122">
                  <c:v>17.95</c:v>
                </c:pt>
                <c:pt idx="2123">
                  <c:v>19.07</c:v>
                </c:pt>
                <c:pt idx="2124">
                  <c:v>20.87</c:v>
                </c:pt>
                <c:pt idx="2125">
                  <c:v>18.05</c:v>
                </c:pt>
                <c:pt idx="2126">
                  <c:v>17.29</c:v>
                </c:pt>
                <c:pt idx="2127">
                  <c:v>17.260000000000002</c:v>
                </c:pt>
                <c:pt idx="2128">
                  <c:v>18.43</c:v>
                </c:pt>
                <c:pt idx="2129">
                  <c:v>17.96</c:v>
                </c:pt>
                <c:pt idx="2130">
                  <c:v>18.190000000000001</c:v>
                </c:pt>
                <c:pt idx="2131">
                  <c:v>17.309999999999999</c:v>
                </c:pt>
                <c:pt idx="2132">
                  <c:v>16.8</c:v>
                </c:pt>
                <c:pt idx="2133">
                  <c:v>18.190000000000001</c:v>
                </c:pt>
                <c:pt idx="2134">
                  <c:v>18.190000000000001</c:v>
                </c:pt>
                <c:pt idx="2135">
                  <c:v>17.78</c:v>
                </c:pt>
                <c:pt idx="2136">
                  <c:v>19.22</c:v>
                </c:pt>
                <c:pt idx="2137">
                  <c:v>21.14</c:v>
                </c:pt>
                <c:pt idx="2138">
                  <c:v>19.54</c:v>
                </c:pt>
                <c:pt idx="2139">
                  <c:v>19.04</c:v>
                </c:pt>
                <c:pt idx="2140">
                  <c:v>20.79</c:v>
                </c:pt>
                <c:pt idx="2141">
                  <c:v>18.63</c:v>
                </c:pt>
                <c:pt idx="2142">
                  <c:v>18.16</c:v>
                </c:pt>
                <c:pt idx="2143">
                  <c:v>17.649999999999999</c:v>
                </c:pt>
                <c:pt idx="2144">
                  <c:v>17.760000000000002</c:v>
                </c:pt>
                <c:pt idx="2145">
                  <c:v>17.100000000000001</c:v>
                </c:pt>
                <c:pt idx="2146">
                  <c:v>17.98</c:v>
                </c:pt>
                <c:pt idx="2147">
                  <c:v>18.55</c:v>
                </c:pt>
                <c:pt idx="2148">
                  <c:v>19.440000000000001</c:v>
                </c:pt>
                <c:pt idx="2149">
                  <c:v>19.399999999999999</c:v>
                </c:pt>
                <c:pt idx="2150">
                  <c:v>18.53</c:v>
                </c:pt>
                <c:pt idx="2151">
                  <c:v>18.57</c:v>
                </c:pt>
                <c:pt idx="2152">
                  <c:v>18.309999999999999</c:v>
                </c:pt>
                <c:pt idx="2153">
                  <c:v>18.91</c:v>
                </c:pt>
                <c:pt idx="2154">
                  <c:v>18.670000000000002</c:v>
                </c:pt>
                <c:pt idx="2155">
                  <c:v>18.28</c:v>
                </c:pt>
                <c:pt idx="2156">
                  <c:v>19.87</c:v>
                </c:pt>
                <c:pt idx="2157">
                  <c:v>20.89</c:v>
                </c:pt>
                <c:pt idx="2158">
                  <c:v>22.2</c:v>
                </c:pt>
                <c:pt idx="2159">
                  <c:v>20.91</c:v>
                </c:pt>
                <c:pt idx="2160">
                  <c:v>20.47</c:v>
                </c:pt>
                <c:pt idx="2161">
                  <c:v>21.05</c:v>
                </c:pt>
                <c:pt idx="2162">
                  <c:v>20.69</c:v>
                </c:pt>
                <c:pt idx="2163">
                  <c:v>21.07</c:v>
                </c:pt>
                <c:pt idx="2164">
                  <c:v>20.63</c:v>
                </c:pt>
                <c:pt idx="2165">
                  <c:v>21.48</c:v>
                </c:pt>
                <c:pt idx="2166">
                  <c:v>22.22</c:v>
                </c:pt>
                <c:pt idx="2167">
                  <c:v>22.97</c:v>
                </c:pt>
                <c:pt idx="2168">
                  <c:v>23.4</c:v>
                </c:pt>
                <c:pt idx="2169">
                  <c:v>22.65</c:v>
                </c:pt>
                <c:pt idx="2170">
                  <c:v>23.52</c:v>
                </c:pt>
                <c:pt idx="2171">
                  <c:v>21.91</c:v>
                </c:pt>
                <c:pt idx="2172">
                  <c:v>20.73</c:v>
                </c:pt>
                <c:pt idx="2173">
                  <c:v>21.16</c:v>
                </c:pt>
                <c:pt idx="2174">
                  <c:v>21.43</c:v>
                </c:pt>
                <c:pt idx="2175">
                  <c:v>23.22</c:v>
                </c:pt>
                <c:pt idx="2176">
                  <c:v>24.92</c:v>
                </c:pt>
                <c:pt idx="2177">
                  <c:v>24.29</c:v>
                </c:pt>
                <c:pt idx="2178">
                  <c:v>25.11</c:v>
                </c:pt>
                <c:pt idx="2179">
                  <c:v>26.04</c:v>
                </c:pt>
                <c:pt idx="2180">
                  <c:v>25.41</c:v>
                </c:pt>
                <c:pt idx="2181">
                  <c:v>25.67</c:v>
                </c:pt>
                <c:pt idx="2182">
                  <c:v>26.38</c:v>
                </c:pt>
                <c:pt idx="2183">
                  <c:v>30.59</c:v>
                </c:pt>
                <c:pt idx="2184">
                  <c:v>28.67</c:v>
                </c:pt>
                <c:pt idx="2185">
                  <c:v>28.13</c:v>
                </c:pt>
                <c:pt idx="2186">
                  <c:v>27.84</c:v>
                </c:pt>
                <c:pt idx="2187">
                  <c:v>27.52</c:v>
                </c:pt>
                <c:pt idx="2188">
                  <c:v>27.41</c:v>
                </c:pt>
                <c:pt idx="2189">
                  <c:v>27.8</c:v>
                </c:pt>
                <c:pt idx="2190">
                  <c:v>30.64</c:v>
                </c:pt>
                <c:pt idx="2191">
                  <c:v>32.130000000000003</c:v>
                </c:pt>
                <c:pt idx="2192">
                  <c:v>34.47</c:v>
                </c:pt>
                <c:pt idx="2193">
                  <c:v>33.979999999999997</c:v>
                </c:pt>
                <c:pt idx="2194">
                  <c:v>31.97</c:v>
                </c:pt>
                <c:pt idx="2195">
                  <c:v>32.909999999999997</c:v>
                </c:pt>
                <c:pt idx="2196">
                  <c:v>32</c:v>
                </c:pt>
                <c:pt idx="2197">
                  <c:v>34.51</c:v>
                </c:pt>
                <c:pt idx="2198">
                  <c:v>33.51</c:v>
                </c:pt>
                <c:pt idx="2199">
                  <c:v>31.22</c:v>
                </c:pt>
                <c:pt idx="2200">
                  <c:v>31.13</c:v>
                </c:pt>
                <c:pt idx="2201">
                  <c:v>32.81</c:v>
                </c:pt>
                <c:pt idx="2202">
                  <c:v>36.159999999999997</c:v>
                </c:pt>
                <c:pt idx="2203">
                  <c:v>27.48</c:v>
                </c:pt>
                <c:pt idx="2204">
                  <c:v>29.85</c:v>
                </c:pt>
                <c:pt idx="2205">
                  <c:v>30.16</c:v>
                </c:pt>
                <c:pt idx="2206">
                  <c:v>30.5</c:v>
                </c:pt>
                <c:pt idx="2207">
                  <c:v>32.74</c:v>
                </c:pt>
                <c:pt idx="2208">
                  <c:v>34.770000000000003</c:v>
                </c:pt>
                <c:pt idx="2209">
                  <c:v>29.96</c:v>
                </c:pt>
                <c:pt idx="2210">
                  <c:v>24.53</c:v>
                </c:pt>
                <c:pt idx="2211">
                  <c:v>25.46</c:v>
                </c:pt>
                <c:pt idx="2212">
                  <c:v>29.86</c:v>
                </c:pt>
                <c:pt idx="2213">
                  <c:v>32.22</c:v>
                </c:pt>
                <c:pt idx="2214">
                  <c:v>29.26</c:v>
                </c:pt>
                <c:pt idx="2215">
                  <c:v>31.32</c:v>
                </c:pt>
                <c:pt idx="2216">
                  <c:v>34.78</c:v>
                </c:pt>
                <c:pt idx="2217">
                  <c:v>34.44</c:v>
                </c:pt>
                <c:pt idx="2218">
                  <c:v>31.56</c:v>
                </c:pt>
                <c:pt idx="2219">
                  <c:v>33.39</c:v>
                </c:pt>
                <c:pt idx="2220">
                  <c:v>28.24</c:v>
                </c:pt>
                <c:pt idx="2221">
                  <c:v>30.7</c:v>
                </c:pt>
                <c:pt idx="2222">
                  <c:v>31.26</c:v>
                </c:pt>
                <c:pt idx="2223">
                  <c:v>32.86</c:v>
                </c:pt>
                <c:pt idx="2224">
                  <c:v>36.200000000000003</c:v>
                </c:pt>
                <c:pt idx="2225">
                  <c:v>36.270000000000003</c:v>
                </c:pt>
                <c:pt idx="2226">
                  <c:v>37.81</c:v>
                </c:pt>
                <c:pt idx="2227">
                  <c:v>40.82</c:v>
                </c:pt>
                <c:pt idx="2228">
                  <c:v>45.45</c:v>
                </c:pt>
                <c:pt idx="2229">
                  <c:v>42.96</c:v>
                </c:pt>
                <c:pt idx="2230">
                  <c:v>38.840000000000003</c:v>
                </c:pt>
                <c:pt idx="2231">
                  <c:v>41.08</c:v>
                </c:pt>
                <c:pt idx="2232">
                  <c:v>37.71</c:v>
                </c:pt>
                <c:pt idx="2233">
                  <c:v>39.020000000000003</c:v>
                </c:pt>
                <c:pt idx="2234">
                  <c:v>41.25</c:v>
                </c:pt>
                <c:pt idx="2235">
                  <c:v>41.35</c:v>
                </c:pt>
                <c:pt idx="2236">
                  <c:v>37.32</c:v>
                </c:pt>
                <c:pt idx="2237">
                  <c:v>32.86</c:v>
                </c:pt>
                <c:pt idx="2238">
                  <c:v>32.729999999999997</c:v>
                </c:pt>
                <c:pt idx="2239">
                  <c:v>30.98</c:v>
                </c:pt>
                <c:pt idx="2240">
                  <c:v>31.97</c:v>
                </c:pt>
                <c:pt idx="2241">
                  <c:v>34.6</c:v>
                </c:pt>
                <c:pt idx="2242">
                  <c:v>36.909999999999997</c:v>
                </c:pt>
                <c:pt idx="2243">
                  <c:v>38.590000000000003</c:v>
                </c:pt>
                <c:pt idx="2244">
                  <c:v>38.520000000000003</c:v>
                </c:pt>
                <c:pt idx="2245">
                  <c:v>34.32</c:v>
                </c:pt>
                <c:pt idx="2246">
                  <c:v>33.380000000000003</c:v>
                </c:pt>
                <c:pt idx="2247">
                  <c:v>37</c:v>
                </c:pt>
                <c:pt idx="2248">
                  <c:v>33.92</c:v>
                </c:pt>
                <c:pt idx="2249">
                  <c:v>31.82</c:v>
                </c:pt>
                <c:pt idx="2250">
                  <c:v>31.62</c:v>
                </c:pt>
                <c:pt idx="2251">
                  <c:v>32.89</c:v>
                </c:pt>
                <c:pt idx="2252">
                  <c:v>32.28</c:v>
                </c:pt>
                <c:pt idx="2253">
                  <c:v>35.590000000000003</c:v>
                </c:pt>
                <c:pt idx="2254">
                  <c:v>39.76</c:v>
                </c:pt>
                <c:pt idx="2255">
                  <c:v>35.9</c:v>
                </c:pt>
                <c:pt idx="2256">
                  <c:v>36.270000000000003</c:v>
                </c:pt>
                <c:pt idx="2257">
                  <c:v>42.44</c:v>
                </c:pt>
                <c:pt idx="2258">
                  <c:v>43.05</c:v>
                </c:pt>
                <c:pt idx="2259">
                  <c:v>42.67</c:v>
                </c:pt>
                <c:pt idx="2260">
                  <c:v>31.58</c:v>
                </c:pt>
                <c:pt idx="2261">
                  <c:v>32.85</c:v>
                </c:pt>
                <c:pt idx="2262">
                  <c:v>31.87</c:v>
                </c:pt>
                <c:pt idx="2263">
                  <c:v>36.36</c:v>
                </c:pt>
                <c:pt idx="2264">
                  <c:v>39</c:v>
                </c:pt>
                <c:pt idx="2265">
                  <c:v>42.99</c:v>
                </c:pt>
                <c:pt idx="2266">
                  <c:v>35.06</c:v>
                </c:pt>
                <c:pt idx="2267">
                  <c:v>48</c:v>
                </c:pt>
                <c:pt idx="2268">
                  <c:v>32</c:v>
                </c:pt>
                <c:pt idx="2269">
                  <c:v>31.66</c:v>
                </c:pt>
                <c:pt idx="2270">
                  <c:v>23.38</c:v>
                </c:pt>
                <c:pt idx="2271">
                  <c:v>24.79</c:v>
                </c:pt>
                <c:pt idx="2272">
                  <c:v>23.66</c:v>
                </c:pt>
                <c:pt idx="2273">
                  <c:v>25.25</c:v>
                </c:pt>
                <c:pt idx="2274">
                  <c:v>23.74</c:v>
                </c:pt>
                <c:pt idx="2275">
                  <c:v>22.98</c:v>
                </c:pt>
                <c:pt idx="2276">
                  <c:v>20.23</c:v>
                </c:pt>
                <c:pt idx="2277">
                  <c:v>19.350000000000001</c:v>
                </c:pt>
                <c:pt idx="2278">
                  <c:v>17.52</c:v>
                </c:pt>
                <c:pt idx="2279">
                  <c:v>17.559999999999999</c:v>
                </c:pt>
                <c:pt idx="2280">
                  <c:v>19.09</c:v>
                </c:pt>
                <c:pt idx="2281">
                  <c:v>19.21</c:v>
                </c:pt>
                <c:pt idx="2282">
                  <c:v>20.95</c:v>
                </c:pt>
                <c:pt idx="2283">
                  <c:v>19.53</c:v>
                </c:pt>
                <c:pt idx="2284">
                  <c:v>20.8</c:v>
                </c:pt>
                <c:pt idx="2285">
                  <c:v>19.91</c:v>
                </c:pt>
                <c:pt idx="2286">
                  <c:v>19.87</c:v>
                </c:pt>
                <c:pt idx="2287">
                  <c:v>18.39</c:v>
                </c:pt>
                <c:pt idx="2288">
                  <c:v>15.95</c:v>
                </c:pt>
                <c:pt idx="2289">
                  <c:v>15.95</c:v>
                </c:pt>
                <c:pt idx="2290">
                  <c:v>16.34</c:v>
                </c:pt>
                <c:pt idx="2291">
                  <c:v>16.059999999999999</c:v>
                </c:pt>
                <c:pt idx="2292">
                  <c:v>15.87</c:v>
                </c:pt>
                <c:pt idx="2293">
                  <c:v>16.52</c:v>
                </c:pt>
                <c:pt idx="2294">
                  <c:v>17.27</c:v>
                </c:pt>
                <c:pt idx="2295">
                  <c:v>19.170000000000002</c:v>
                </c:pt>
                <c:pt idx="2296">
                  <c:v>20.56</c:v>
                </c:pt>
                <c:pt idx="2297">
                  <c:v>21.1</c:v>
                </c:pt>
                <c:pt idx="2298">
                  <c:v>19.29</c:v>
                </c:pt>
                <c:pt idx="2299">
                  <c:v>18.52</c:v>
                </c:pt>
                <c:pt idx="2300">
                  <c:v>18.86</c:v>
                </c:pt>
                <c:pt idx="2301">
                  <c:v>19.989999999999998</c:v>
                </c:pt>
                <c:pt idx="2302">
                  <c:v>21.85</c:v>
                </c:pt>
                <c:pt idx="2303">
                  <c:v>22.73</c:v>
                </c:pt>
                <c:pt idx="2304">
                  <c:v>21.32</c:v>
                </c:pt>
                <c:pt idx="2305">
                  <c:v>18.260000000000002</c:v>
                </c:pt>
                <c:pt idx="2306">
                  <c:v>19.61</c:v>
                </c:pt>
                <c:pt idx="2307">
                  <c:v>18.86</c:v>
                </c:pt>
                <c:pt idx="2308">
                  <c:v>17.77</c:v>
                </c:pt>
                <c:pt idx="2309">
                  <c:v>18.79</c:v>
                </c:pt>
                <c:pt idx="2310">
                  <c:v>18.07</c:v>
                </c:pt>
                <c:pt idx="2311">
                  <c:v>18.489999999999998</c:v>
                </c:pt>
                <c:pt idx="2312">
                  <c:v>17.95</c:v>
                </c:pt>
                <c:pt idx="2313">
                  <c:v>18.09</c:v>
                </c:pt>
                <c:pt idx="2314">
                  <c:v>18.3</c:v>
                </c:pt>
                <c:pt idx="2315">
                  <c:v>15.45</c:v>
                </c:pt>
                <c:pt idx="2316">
                  <c:v>15.98</c:v>
                </c:pt>
                <c:pt idx="2317">
                  <c:v>16.09</c:v>
                </c:pt>
                <c:pt idx="2318">
                  <c:v>17.07</c:v>
                </c:pt>
                <c:pt idx="2319">
                  <c:v>17.82</c:v>
                </c:pt>
                <c:pt idx="2320">
                  <c:v>18.27</c:v>
                </c:pt>
                <c:pt idx="2321">
                  <c:v>17.43</c:v>
                </c:pt>
                <c:pt idx="2322">
                  <c:v>15.52</c:v>
                </c:pt>
                <c:pt idx="2323">
                  <c:v>16.23</c:v>
                </c:pt>
                <c:pt idx="2324">
                  <c:v>17.55</c:v>
                </c:pt>
                <c:pt idx="2325">
                  <c:v>18.239999999999998</c:v>
                </c:pt>
                <c:pt idx="2326">
                  <c:v>17.07</c:v>
                </c:pt>
                <c:pt idx="2327">
                  <c:v>16.03</c:v>
                </c:pt>
                <c:pt idx="2328">
                  <c:v>16.95</c:v>
                </c:pt>
                <c:pt idx="2329">
                  <c:v>15.91</c:v>
                </c:pt>
                <c:pt idx="2330">
                  <c:v>17.16</c:v>
                </c:pt>
                <c:pt idx="2331">
                  <c:v>18.399999999999999</c:v>
                </c:pt>
                <c:pt idx="2332">
                  <c:v>18.2</c:v>
                </c:pt>
                <c:pt idx="2333">
                  <c:v>17.079999999999998</c:v>
                </c:pt>
                <c:pt idx="2334">
                  <c:v>16.7</c:v>
                </c:pt>
                <c:pt idx="2335">
                  <c:v>15.99</c:v>
                </c:pt>
                <c:pt idx="2336">
                  <c:v>14.75</c:v>
                </c:pt>
                <c:pt idx="2337">
                  <c:v>14.62</c:v>
                </c:pt>
                <c:pt idx="2338">
                  <c:v>15.35</c:v>
                </c:pt>
                <c:pt idx="2339">
                  <c:v>15.62</c:v>
                </c:pt>
                <c:pt idx="2340">
                  <c:v>15.77</c:v>
                </c:pt>
                <c:pt idx="2341">
                  <c:v>14.69</c:v>
                </c:pt>
                <c:pt idx="2342">
                  <c:v>15.07</c:v>
                </c:pt>
                <c:pt idx="2343">
                  <c:v>15.83</c:v>
                </c:pt>
                <c:pt idx="2344">
                  <c:v>16.96</c:v>
                </c:pt>
                <c:pt idx="2345">
                  <c:v>15.32</c:v>
                </c:pt>
                <c:pt idx="2346">
                  <c:v>16.27</c:v>
                </c:pt>
                <c:pt idx="2347">
                  <c:v>16.920000000000002</c:v>
                </c:pt>
                <c:pt idx="2348">
                  <c:v>17.09</c:v>
                </c:pt>
                <c:pt idx="2349">
                  <c:v>16.59</c:v>
                </c:pt>
                <c:pt idx="2350">
                  <c:v>17.87</c:v>
                </c:pt>
                <c:pt idx="2351">
                  <c:v>17.11</c:v>
                </c:pt>
                <c:pt idx="2352">
                  <c:v>16.899999999999999</c:v>
                </c:pt>
                <c:pt idx="2353">
                  <c:v>17.25</c:v>
                </c:pt>
                <c:pt idx="2354">
                  <c:v>17.5</c:v>
                </c:pt>
                <c:pt idx="2355">
                  <c:v>17.399999999999999</c:v>
                </c:pt>
                <c:pt idx="2356">
                  <c:v>17.739999999999998</c:v>
                </c:pt>
                <c:pt idx="2357">
                  <c:v>17.71</c:v>
                </c:pt>
                <c:pt idx="2358">
                  <c:v>18.16</c:v>
                </c:pt>
                <c:pt idx="2359">
                  <c:v>19.440000000000001</c:v>
                </c:pt>
                <c:pt idx="2360">
                  <c:v>17.91</c:v>
                </c:pt>
                <c:pt idx="2361">
                  <c:v>18</c:v>
                </c:pt>
                <c:pt idx="2362">
                  <c:v>19.170000000000002</c:v>
                </c:pt>
                <c:pt idx="2363">
                  <c:v>20.21</c:v>
                </c:pt>
                <c:pt idx="2364">
                  <c:v>20.61</c:v>
                </c:pt>
                <c:pt idx="2365">
                  <c:v>24.44</c:v>
                </c:pt>
                <c:pt idx="2366">
                  <c:v>26.37</c:v>
                </c:pt>
                <c:pt idx="2367">
                  <c:v>29.4</c:v>
                </c:pt>
                <c:pt idx="2368">
                  <c:v>24.32</c:v>
                </c:pt>
                <c:pt idx="2369">
                  <c:v>21.13</c:v>
                </c:pt>
                <c:pt idx="2370">
                  <c:v>20.079999999999998</c:v>
                </c:pt>
                <c:pt idx="2371">
                  <c:v>21.88</c:v>
                </c:pt>
                <c:pt idx="2372">
                  <c:v>20.22</c:v>
                </c:pt>
                <c:pt idx="2373">
                  <c:v>19.82</c:v>
                </c:pt>
                <c:pt idx="2374">
                  <c:v>20.66</c:v>
                </c:pt>
                <c:pt idx="2375">
                  <c:v>19.059999999999999</c:v>
                </c:pt>
                <c:pt idx="2376">
                  <c:v>18.600000000000001</c:v>
                </c:pt>
                <c:pt idx="2377">
                  <c:v>20.7</c:v>
                </c:pt>
                <c:pt idx="2378">
                  <c:v>21.01</c:v>
                </c:pt>
                <c:pt idx="2379">
                  <c:v>18.350000000000001</c:v>
                </c:pt>
                <c:pt idx="2380">
                  <c:v>19.22</c:v>
                </c:pt>
                <c:pt idx="2381">
                  <c:v>21.32</c:v>
                </c:pt>
                <c:pt idx="2382">
                  <c:v>22.13</c:v>
                </c:pt>
                <c:pt idx="2383">
                  <c:v>20.8</c:v>
                </c:pt>
                <c:pt idx="2384">
                  <c:v>16.43</c:v>
                </c:pt>
                <c:pt idx="2385">
                  <c:v>16.59</c:v>
                </c:pt>
                <c:pt idx="2386">
                  <c:v>16.72</c:v>
                </c:pt>
                <c:pt idx="2387">
                  <c:v>16.37</c:v>
                </c:pt>
                <c:pt idx="2388">
                  <c:v>15.95</c:v>
                </c:pt>
                <c:pt idx="2389">
                  <c:v>15.69</c:v>
                </c:pt>
                <c:pt idx="2390">
                  <c:v>16.09</c:v>
                </c:pt>
                <c:pt idx="2391">
                  <c:v>15.87</c:v>
                </c:pt>
                <c:pt idx="2392">
                  <c:v>15.81</c:v>
                </c:pt>
                <c:pt idx="2393">
                  <c:v>16.28</c:v>
                </c:pt>
                <c:pt idx="2394">
                  <c:v>15.93</c:v>
                </c:pt>
                <c:pt idx="2395">
                  <c:v>16.690000000000001</c:v>
                </c:pt>
                <c:pt idx="2396">
                  <c:v>17.3</c:v>
                </c:pt>
                <c:pt idx="2397">
                  <c:v>17.63</c:v>
                </c:pt>
                <c:pt idx="2398">
                  <c:v>19.53</c:v>
                </c:pt>
                <c:pt idx="2399">
                  <c:v>20.04</c:v>
                </c:pt>
                <c:pt idx="2400">
                  <c:v>16.149999999999999</c:v>
                </c:pt>
                <c:pt idx="2401">
                  <c:v>16.64</c:v>
                </c:pt>
                <c:pt idx="2402">
                  <c:v>17.59</c:v>
                </c:pt>
                <c:pt idx="2403">
                  <c:v>17.649999999999999</c:v>
                </c:pt>
                <c:pt idx="2404">
                  <c:v>18.47</c:v>
                </c:pt>
                <c:pt idx="2405">
                  <c:v>17.989999999999998</c:v>
                </c:pt>
                <c:pt idx="2406">
                  <c:v>17.309999999999999</c:v>
                </c:pt>
                <c:pt idx="2407">
                  <c:v>15.87</c:v>
                </c:pt>
                <c:pt idx="2408">
                  <c:v>15.46</c:v>
                </c:pt>
                <c:pt idx="2409">
                  <c:v>16.39</c:v>
                </c:pt>
                <c:pt idx="2410">
                  <c:v>16.239999999999998</c:v>
                </c:pt>
                <c:pt idx="2411">
                  <c:v>16.89</c:v>
                </c:pt>
                <c:pt idx="2412">
                  <c:v>17.54</c:v>
                </c:pt>
                <c:pt idx="2413">
                  <c:v>17.14</c:v>
                </c:pt>
                <c:pt idx="2414">
                  <c:v>17.399999999999999</c:v>
                </c:pt>
                <c:pt idx="2415">
                  <c:v>17.02</c:v>
                </c:pt>
                <c:pt idx="2416">
                  <c:v>17.38</c:v>
                </c:pt>
                <c:pt idx="2417">
                  <c:v>17.61</c:v>
                </c:pt>
                <c:pt idx="2418">
                  <c:v>17.75</c:v>
                </c:pt>
                <c:pt idx="2419">
                  <c:v>17.52</c:v>
                </c:pt>
                <c:pt idx="2420">
                  <c:v>17.28</c:v>
                </c:pt>
                <c:pt idx="2421">
                  <c:v>17.52</c:v>
                </c:pt>
                <c:pt idx="2422">
                  <c:v>17.670000000000002</c:v>
                </c:pt>
                <c:pt idx="2423">
                  <c:v>16.47</c:v>
                </c:pt>
                <c:pt idx="2424">
                  <c:v>15.45</c:v>
                </c:pt>
                <c:pt idx="2425">
                  <c:v>16.489999999999998</c:v>
                </c:pt>
                <c:pt idx="2426">
                  <c:v>16.41</c:v>
                </c:pt>
                <c:pt idx="2427">
                  <c:v>16.11</c:v>
                </c:pt>
                <c:pt idx="2428">
                  <c:v>17.39</c:v>
                </c:pt>
                <c:pt idx="2429">
                  <c:v>17.940000000000001</c:v>
                </c:pt>
                <c:pt idx="2430">
                  <c:v>17.61</c:v>
                </c:pt>
                <c:pt idx="2431">
                  <c:v>17.55</c:v>
                </c:pt>
                <c:pt idx="2432">
                  <c:v>17.61</c:v>
                </c:pt>
                <c:pt idx="2433">
                  <c:v>17.25</c:v>
                </c:pt>
                <c:pt idx="2434">
                  <c:v>17.739999999999998</c:v>
                </c:pt>
                <c:pt idx="2435">
                  <c:v>17.989999999999998</c:v>
                </c:pt>
                <c:pt idx="2436">
                  <c:v>18.02</c:v>
                </c:pt>
                <c:pt idx="2437">
                  <c:v>18.010000000000002</c:v>
                </c:pt>
                <c:pt idx="2438">
                  <c:v>19.39</c:v>
                </c:pt>
                <c:pt idx="2439">
                  <c:v>21.36</c:v>
                </c:pt>
                <c:pt idx="2440">
                  <c:v>23.54</c:v>
                </c:pt>
                <c:pt idx="2441">
                  <c:v>21.53</c:v>
                </c:pt>
                <c:pt idx="2442">
                  <c:v>22.22</c:v>
                </c:pt>
                <c:pt idx="2443">
                  <c:v>19.559999999999999</c:v>
                </c:pt>
                <c:pt idx="2444">
                  <c:v>20.63</c:v>
                </c:pt>
                <c:pt idx="2445">
                  <c:v>18.37</c:v>
                </c:pt>
                <c:pt idx="2446">
                  <c:v>18.04</c:v>
                </c:pt>
                <c:pt idx="2447">
                  <c:v>18.75</c:v>
                </c:pt>
                <c:pt idx="2448">
                  <c:v>21.76</c:v>
                </c:pt>
                <c:pt idx="2449">
                  <c:v>22.58</c:v>
                </c:pt>
                <c:pt idx="2450">
                  <c:v>20.2</c:v>
                </c:pt>
                <c:pt idx="2451">
                  <c:v>20.61</c:v>
                </c:pt>
                <c:pt idx="2452">
                  <c:v>18.47</c:v>
                </c:pt>
                <c:pt idx="2453">
                  <c:v>19.079999999999998</c:v>
                </c:pt>
                <c:pt idx="2454">
                  <c:v>18.29</c:v>
                </c:pt>
                <c:pt idx="2455">
                  <c:v>18.260000000000002</c:v>
                </c:pt>
                <c:pt idx="2456">
                  <c:v>18.52</c:v>
                </c:pt>
                <c:pt idx="2457">
                  <c:v>19.559999999999999</c:v>
                </c:pt>
                <c:pt idx="2458">
                  <c:v>21.57</c:v>
                </c:pt>
                <c:pt idx="2459">
                  <c:v>21.83</c:v>
                </c:pt>
                <c:pt idx="2460">
                  <c:v>21.2</c:v>
                </c:pt>
                <c:pt idx="2461">
                  <c:v>20.88</c:v>
                </c:pt>
                <c:pt idx="2462">
                  <c:v>20.71</c:v>
                </c:pt>
                <c:pt idx="2463">
                  <c:v>20.22</c:v>
                </c:pt>
                <c:pt idx="2464">
                  <c:v>19.850000000000001</c:v>
                </c:pt>
                <c:pt idx="2465">
                  <c:v>18.78</c:v>
                </c:pt>
                <c:pt idx="2466">
                  <c:v>19.27</c:v>
                </c:pt>
                <c:pt idx="2467">
                  <c:v>19.79</c:v>
                </c:pt>
                <c:pt idx="2468">
                  <c:v>20.63</c:v>
                </c:pt>
                <c:pt idx="2469">
                  <c:v>19.09</c:v>
                </c:pt>
                <c:pt idx="2470">
                  <c:v>19.03</c:v>
                </c:pt>
                <c:pt idx="2471">
                  <c:v>19.88</c:v>
                </c:pt>
                <c:pt idx="2472">
                  <c:v>19.07</c:v>
                </c:pt>
                <c:pt idx="2473">
                  <c:v>18.93</c:v>
                </c:pt>
                <c:pt idx="2474">
                  <c:v>20.71</c:v>
                </c:pt>
                <c:pt idx="2475">
                  <c:v>21.56</c:v>
                </c:pt>
                <c:pt idx="2476">
                  <c:v>21.49</c:v>
                </c:pt>
                <c:pt idx="2477">
                  <c:v>21.76</c:v>
                </c:pt>
                <c:pt idx="2478">
                  <c:v>23.53</c:v>
                </c:pt>
                <c:pt idx="2479">
                  <c:v>22.5</c:v>
                </c:pt>
                <c:pt idx="2480">
                  <c:v>23.7</c:v>
                </c:pt>
                <c:pt idx="2481">
                  <c:v>23.25</c:v>
                </c:pt>
                <c:pt idx="2482">
                  <c:v>22.6</c:v>
                </c:pt>
                <c:pt idx="2483">
                  <c:v>22.54</c:v>
                </c:pt>
                <c:pt idx="2484">
                  <c:v>21.71</c:v>
                </c:pt>
                <c:pt idx="2485">
                  <c:v>23.87</c:v>
                </c:pt>
                <c:pt idx="2486">
                  <c:v>22.51</c:v>
                </c:pt>
                <c:pt idx="2487">
                  <c:v>22.35</c:v>
                </c:pt>
                <c:pt idx="2488">
                  <c:v>21.5</c:v>
                </c:pt>
                <c:pt idx="2489">
                  <c:v>22.01</c:v>
                </c:pt>
                <c:pt idx="2490">
                  <c:v>21.72</c:v>
                </c:pt>
                <c:pt idx="2491">
                  <c:v>22.1</c:v>
                </c:pt>
                <c:pt idx="2492">
                  <c:v>21.56</c:v>
                </c:pt>
                <c:pt idx="2493">
                  <c:v>21.21</c:v>
                </c:pt>
                <c:pt idx="2494">
                  <c:v>21.99</c:v>
                </c:pt>
                <c:pt idx="2495">
                  <c:v>22.81</c:v>
                </c:pt>
                <c:pt idx="2496">
                  <c:v>23.25</c:v>
                </c:pt>
                <c:pt idx="2497">
                  <c:v>23.8</c:v>
                </c:pt>
                <c:pt idx="2498">
                  <c:v>21.31</c:v>
                </c:pt>
                <c:pt idx="2499">
                  <c:v>23.19</c:v>
                </c:pt>
                <c:pt idx="2500">
                  <c:v>23.89</c:v>
                </c:pt>
                <c:pt idx="2501">
                  <c:v>26.05</c:v>
                </c:pt>
                <c:pt idx="2502">
                  <c:v>27.21</c:v>
                </c:pt>
                <c:pt idx="2503">
                  <c:v>24.45</c:v>
                </c:pt>
                <c:pt idx="2504">
                  <c:v>27.37</c:v>
                </c:pt>
                <c:pt idx="2505">
                  <c:v>26.7</c:v>
                </c:pt>
                <c:pt idx="2506">
                  <c:v>27.46</c:v>
                </c:pt>
                <c:pt idx="2507">
                  <c:v>25.66</c:v>
                </c:pt>
                <c:pt idx="2508">
                  <c:v>25.49</c:v>
                </c:pt>
                <c:pt idx="2509">
                  <c:v>26.44</c:v>
                </c:pt>
                <c:pt idx="2510">
                  <c:v>24.59</c:v>
                </c:pt>
                <c:pt idx="2511">
                  <c:v>24.33</c:v>
                </c:pt>
                <c:pt idx="2512">
                  <c:v>26.1</c:v>
                </c:pt>
                <c:pt idx="2513">
                  <c:v>26.24</c:v>
                </c:pt>
                <c:pt idx="2514">
                  <c:v>25.73</c:v>
                </c:pt>
                <c:pt idx="2515">
                  <c:v>25.39</c:v>
                </c:pt>
                <c:pt idx="2516">
                  <c:v>22.37</c:v>
                </c:pt>
                <c:pt idx="2517">
                  <c:v>22.14</c:v>
                </c:pt>
                <c:pt idx="2518">
                  <c:v>21.74</c:v>
                </c:pt>
                <c:pt idx="2519">
                  <c:v>22.1</c:v>
                </c:pt>
                <c:pt idx="2520">
                  <c:v>22.21</c:v>
                </c:pt>
                <c:pt idx="2521">
                  <c:v>22.63</c:v>
                </c:pt>
                <c:pt idx="2522">
                  <c:v>22.01</c:v>
                </c:pt>
                <c:pt idx="2523">
                  <c:v>23.5</c:v>
                </c:pt>
                <c:pt idx="2524">
                  <c:v>24.13</c:v>
                </c:pt>
                <c:pt idx="2525">
                  <c:v>24.25</c:v>
                </c:pt>
                <c:pt idx="2526">
                  <c:v>23.19</c:v>
                </c:pt>
                <c:pt idx="2527">
                  <c:v>22.73</c:v>
                </c:pt>
                <c:pt idx="2528">
                  <c:v>23.47</c:v>
                </c:pt>
                <c:pt idx="2529">
                  <c:v>24.63</c:v>
                </c:pt>
                <c:pt idx="2530">
                  <c:v>25.64</c:v>
                </c:pt>
                <c:pt idx="2531">
                  <c:v>23.93</c:v>
                </c:pt>
                <c:pt idx="2532">
                  <c:v>25.97</c:v>
                </c:pt>
                <c:pt idx="2533">
                  <c:v>26.25</c:v>
                </c:pt>
                <c:pt idx="2534">
                  <c:v>25.14</c:v>
                </c:pt>
                <c:pt idx="2535">
                  <c:v>24.89</c:v>
                </c:pt>
                <c:pt idx="2536">
                  <c:v>24.56</c:v>
                </c:pt>
                <c:pt idx="2537">
                  <c:v>24.43</c:v>
                </c:pt>
                <c:pt idx="2538">
                  <c:v>24.98</c:v>
                </c:pt>
                <c:pt idx="2539">
                  <c:v>25.71</c:v>
                </c:pt>
                <c:pt idx="2540">
                  <c:v>26.84</c:v>
                </c:pt>
                <c:pt idx="2541">
                  <c:v>29.65</c:v>
                </c:pt>
                <c:pt idx="2542">
                  <c:v>30.12</c:v>
                </c:pt>
                <c:pt idx="2543">
                  <c:v>32.86</c:v>
                </c:pt>
                <c:pt idx="2544">
                  <c:v>34.54</c:v>
                </c:pt>
                <c:pt idx="2545">
                  <c:v>34.130000000000003</c:v>
                </c:pt>
                <c:pt idx="2546">
                  <c:v>29</c:v>
                </c:pt>
                <c:pt idx="2547">
                  <c:v>28.53</c:v>
                </c:pt>
                <c:pt idx="2548">
                  <c:v>29.74</c:v>
                </c:pt>
                <c:pt idx="2549">
                  <c:v>26.91</c:v>
                </c:pt>
                <c:pt idx="2550">
                  <c:v>27.05</c:v>
                </c:pt>
                <c:pt idx="2551">
                  <c:v>24.88</c:v>
                </c:pt>
                <c:pt idx="2552">
                  <c:v>23.95</c:v>
                </c:pt>
                <c:pt idx="2553">
                  <c:v>25.05</c:v>
                </c:pt>
                <c:pt idx="2554">
                  <c:v>25.92</c:v>
                </c:pt>
                <c:pt idx="2555">
                  <c:v>25.87</c:v>
                </c:pt>
                <c:pt idx="2556">
                  <c:v>28.58</c:v>
                </c:pt>
                <c:pt idx="2557">
                  <c:v>28.79</c:v>
                </c:pt>
                <c:pt idx="2558">
                  <c:v>30.57</c:v>
                </c:pt>
                <c:pt idx="2559">
                  <c:v>33.729999999999997</c:v>
                </c:pt>
                <c:pt idx="2560">
                  <c:v>33.700000000000003</c:v>
                </c:pt>
                <c:pt idx="2561">
                  <c:v>36.57</c:v>
                </c:pt>
                <c:pt idx="2562">
                  <c:v>35.479999999999997</c:v>
                </c:pt>
                <c:pt idx="2563">
                  <c:v>29.46</c:v>
                </c:pt>
                <c:pt idx="2564">
                  <c:v>30.17</c:v>
                </c:pt>
                <c:pt idx="2565">
                  <c:v>35.54</c:v>
                </c:pt>
                <c:pt idx="2566">
                  <c:v>32.07</c:v>
                </c:pt>
                <c:pt idx="2567">
                  <c:v>29.68</c:v>
                </c:pt>
                <c:pt idx="2568">
                  <c:v>35.020000000000003</c:v>
                </c:pt>
                <c:pt idx="2569">
                  <c:v>34.61</c:v>
                </c:pt>
                <c:pt idx="2570">
                  <c:v>38.32</c:v>
                </c:pt>
                <c:pt idx="2571">
                  <c:v>40.1</c:v>
                </c:pt>
                <c:pt idx="2572">
                  <c:v>45.79</c:v>
                </c:pt>
                <c:pt idx="2573">
                  <c:v>35.32</c:v>
                </c:pt>
                <c:pt idx="2574">
                  <c:v>33.549999999999997</c:v>
                </c:pt>
                <c:pt idx="2575">
                  <c:v>30.84</c:v>
                </c:pt>
                <c:pt idx="2576">
                  <c:v>31.24</c:v>
                </c:pt>
                <c:pt idx="2577">
                  <c:v>26.68</c:v>
                </c:pt>
                <c:pt idx="2578">
                  <c:v>25.52</c:v>
                </c:pt>
                <c:pt idx="2579">
                  <c:v>28.32</c:v>
                </c:pt>
                <c:pt idx="2580">
                  <c:v>28.84</c:v>
                </c:pt>
                <c:pt idx="2581">
                  <c:v>40.950000000000003</c:v>
                </c:pt>
                <c:pt idx="2582">
                  <c:v>32.799999999999997</c:v>
                </c:pt>
                <c:pt idx="2583">
                  <c:v>24.91</c:v>
                </c:pt>
                <c:pt idx="2584">
                  <c:v>23.84</c:v>
                </c:pt>
                <c:pt idx="2585">
                  <c:v>20.190000000000001</c:v>
                </c:pt>
                <c:pt idx="2586">
                  <c:v>22.05</c:v>
                </c:pt>
                <c:pt idx="2587">
                  <c:v>18.440000000000001</c:v>
                </c:pt>
                <c:pt idx="2588">
                  <c:v>21.08</c:v>
                </c:pt>
                <c:pt idx="2589">
                  <c:v>22.81</c:v>
                </c:pt>
                <c:pt idx="2590">
                  <c:v>17.47</c:v>
                </c:pt>
                <c:pt idx="2591">
                  <c:v>16.62</c:v>
                </c:pt>
                <c:pt idx="2592">
                  <c:v>16.47</c:v>
                </c:pt>
                <c:pt idx="2593">
                  <c:v>16.32</c:v>
                </c:pt>
                <c:pt idx="2594">
                  <c:v>15.73</c:v>
                </c:pt>
                <c:pt idx="2595">
                  <c:v>17.34</c:v>
                </c:pt>
                <c:pt idx="2596">
                  <c:v>18.36</c:v>
                </c:pt>
                <c:pt idx="2597">
                  <c:v>15.89</c:v>
                </c:pt>
                <c:pt idx="2598">
                  <c:v>15.59</c:v>
                </c:pt>
                <c:pt idx="2599">
                  <c:v>16.2</c:v>
                </c:pt>
                <c:pt idx="2600">
                  <c:v>15.58</c:v>
                </c:pt>
                <c:pt idx="2601">
                  <c:v>16.14</c:v>
                </c:pt>
                <c:pt idx="2602">
                  <c:v>16.48</c:v>
                </c:pt>
                <c:pt idx="2603">
                  <c:v>16.62</c:v>
                </c:pt>
                <c:pt idx="2604">
                  <c:v>16.23</c:v>
                </c:pt>
                <c:pt idx="2605">
                  <c:v>17.02</c:v>
                </c:pt>
                <c:pt idx="2606">
                  <c:v>17.244999999999997</c:v>
                </c:pt>
                <c:pt idx="2607">
                  <c:v>17.47</c:v>
                </c:pt>
                <c:pt idx="2608">
                  <c:v>17.59</c:v>
                </c:pt>
                <c:pt idx="2609">
                  <c:v>17.13</c:v>
                </c:pt>
                <c:pt idx="2610">
                  <c:v>17.59</c:v>
                </c:pt>
                <c:pt idx="2611">
                  <c:v>17.77</c:v>
                </c:pt>
                <c:pt idx="2612">
                  <c:v>18.399999999999999</c:v>
                </c:pt>
                <c:pt idx="2613">
                  <c:v>17.55</c:v>
                </c:pt>
                <c:pt idx="2614">
                  <c:v>16.350000000000001</c:v>
                </c:pt>
                <c:pt idx="2615">
                  <c:v>16.87</c:v>
                </c:pt>
                <c:pt idx="2616">
                  <c:v>16.97</c:v>
                </c:pt>
                <c:pt idx="2617">
                  <c:v>16.62</c:v>
                </c:pt>
                <c:pt idx="2618">
                  <c:v>16.91</c:v>
                </c:pt>
                <c:pt idx="2619">
                  <c:v>17.690000000000001</c:v>
                </c:pt>
                <c:pt idx="2620">
                  <c:v>18</c:v>
                </c:pt>
                <c:pt idx="2621">
                  <c:v>17.579999999999998</c:v>
                </c:pt>
                <c:pt idx="2622">
                  <c:v>18.059999999999999</c:v>
                </c:pt>
                <c:pt idx="2623">
                  <c:v>18.57</c:v>
                </c:pt>
                <c:pt idx="2624">
                  <c:v>17.920000000000002</c:v>
                </c:pt>
                <c:pt idx="2625">
                  <c:v>17.79</c:v>
                </c:pt>
                <c:pt idx="2626">
                  <c:v>17.420000000000002</c:v>
                </c:pt>
                <c:pt idx="2627">
                  <c:v>18.72</c:v>
                </c:pt>
                <c:pt idx="2628">
                  <c:v>18.829999999999998</c:v>
                </c:pt>
                <c:pt idx="2629">
                  <c:v>19.059999999999999</c:v>
                </c:pt>
                <c:pt idx="2630">
                  <c:v>19.260000000000002</c:v>
                </c:pt>
                <c:pt idx="2631">
                  <c:v>19.5</c:v>
                </c:pt>
                <c:pt idx="2632">
                  <c:v>20.100000000000001</c:v>
                </c:pt>
                <c:pt idx="2633">
                  <c:v>20.27</c:v>
                </c:pt>
                <c:pt idx="2634">
                  <c:v>21.37</c:v>
                </c:pt>
                <c:pt idx="2635">
                  <c:v>19.940000000000001</c:v>
                </c:pt>
                <c:pt idx="2636">
                  <c:v>20.02</c:v>
                </c:pt>
                <c:pt idx="2637">
                  <c:v>20.63</c:v>
                </c:pt>
                <c:pt idx="2638">
                  <c:v>21.72</c:v>
                </c:pt>
                <c:pt idx="2639">
                  <c:v>22.25</c:v>
                </c:pt>
                <c:pt idx="2640">
                  <c:v>22.73</c:v>
                </c:pt>
                <c:pt idx="2641">
                  <c:v>23.96</c:v>
                </c:pt>
                <c:pt idx="2642">
                  <c:v>25.4</c:v>
                </c:pt>
                <c:pt idx="2643">
                  <c:v>26</c:v>
                </c:pt>
                <c:pt idx="2644">
                  <c:v>26.51</c:v>
                </c:pt>
                <c:pt idx="2645">
                  <c:v>26.11</c:v>
                </c:pt>
                <c:pt idx="2646">
                  <c:v>26.08</c:v>
                </c:pt>
                <c:pt idx="2647">
                  <c:v>21.6</c:v>
                </c:pt>
                <c:pt idx="2648">
                  <c:v>21.48</c:v>
                </c:pt>
                <c:pt idx="2649">
                  <c:v>22.59</c:v>
                </c:pt>
                <c:pt idx="2650">
                  <c:v>24.62</c:v>
                </c:pt>
                <c:pt idx="2651">
                  <c:v>23.73</c:v>
                </c:pt>
                <c:pt idx="2652">
                  <c:v>23.14</c:v>
                </c:pt>
                <c:pt idx="2653">
                  <c:v>24.55</c:v>
                </c:pt>
                <c:pt idx="2654">
                  <c:v>25.41</c:v>
                </c:pt>
                <c:pt idx="2655">
                  <c:v>27.31</c:v>
                </c:pt>
                <c:pt idx="2656">
                  <c:v>22.27</c:v>
                </c:pt>
                <c:pt idx="2657">
                  <c:v>18.68</c:v>
                </c:pt>
                <c:pt idx="2658">
                  <c:v>17.579999999999998</c:v>
                </c:pt>
                <c:pt idx="2659">
                  <c:v>17.91</c:v>
                </c:pt>
                <c:pt idx="2660">
                  <c:v>17.63</c:v>
                </c:pt>
                <c:pt idx="2661">
                  <c:v>17.850000000000001</c:v>
                </c:pt>
                <c:pt idx="2662">
                  <c:v>18.25</c:v>
                </c:pt>
                <c:pt idx="2663">
                  <c:v>17.55</c:v>
                </c:pt>
                <c:pt idx="2664">
                  <c:v>18.13</c:v>
                </c:pt>
                <c:pt idx="2665">
                  <c:v>19.059999999999999</c:v>
                </c:pt>
                <c:pt idx="2666">
                  <c:v>19.16</c:v>
                </c:pt>
                <c:pt idx="2667">
                  <c:v>19.350000000000001</c:v>
                </c:pt>
                <c:pt idx="2668">
                  <c:v>20.04</c:v>
                </c:pt>
                <c:pt idx="2669">
                  <c:v>21.68</c:v>
                </c:pt>
                <c:pt idx="2670">
                  <c:v>19.96</c:v>
                </c:pt>
                <c:pt idx="2671">
                  <c:v>20.010000000000002</c:v>
                </c:pt>
                <c:pt idx="2672">
                  <c:v>19.93</c:v>
                </c:pt>
                <c:pt idx="2673">
                  <c:v>19.47</c:v>
                </c:pt>
                <c:pt idx="2674">
                  <c:v>19.71</c:v>
                </c:pt>
                <c:pt idx="2675">
                  <c:v>19.54</c:v>
                </c:pt>
                <c:pt idx="2676">
                  <c:v>20.49</c:v>
                </c:pt>
                <c:pt idx="2677">
                  <c:v>21.68</c:v>
                </c:pt>
                <c:pt idx="2678">
                  <c:v>22.51</c:v>
                </c:pt>
                <c:pt idx="2679">
                  <c:v>20.54</c:v>
                </c:pt>
                <c:pt idx="2680">
                  <c:v>21.49</c:v>
                </c:pt>
                <c:pt idx="2681">
                  <c:v>21.15</c:v>
                </c:pt>
                <c:pt idx="2682">
                  <c:v>21.59</c:v>
                </c:pt>
                <c:pt idx="2683">
                  <c:v>22.32</c:v>
                </c:pt>
                <c:pt idx="2684">
                  <c:v>22.66</c:v>
                </c:pt>
                <c:pt idx="2685">
                  <c:v>23.69</c:v>
                </c:pt>
                <c:pt idx="2686">
                  <c:v>22.1</c:v>
                </c:pt>
                <c:pt idx="2687">
                  <c:v>21.25</c:v>
                </c:pt>
                <c:pt idx="2688">
                  <c:v>22.46</c:v>
                </c:pt>
                <c:pt idx="2689">
                  <c:v>21.12</c:v>
                </c:pt>
                <c:pt idx="2690">
                  <c:v>21.92</c:v>
                </c:pt>
                <c:pt idx="2691">
                  <c:v>24.51</c:v>
                </c:pt>
                <c:pt idx="2692">
                  <c:v>24.74</c:v>
                </c:pt>
                <c:pt idx="2693">
                  <c:v>20.48</c:v>
                </c:pt>
                <c:pt idx="2694">
                  <c:v>20.47</c:v>
                </c:pt>
                <c:pt idx="2695">
                  <c:v>21.16</c:v>
                </c:pt>
                <c:pt idx="2696">
                  <c:v>22.19</c:v>
                </c:pt>
                <c:pt idx="2697">
                  <c:v>22.63</c:v>
                </c:pt>
                <c:pt idx="2698">
                  <c:v>21.63</c:v>
                </c:pt>
                <c:pt idx="2699">
                  <c:v>22.41</c:v>
                </c:pt>
                <c:pt idx="2700">
                  <c:v>22.89</c:v>
                </c:pt>
                <c:pt idx="2701">
                  <c:v>23.36</c:v>
                </c:pt>
                <c:pt idx="2702">
                  <c:v>24.24</c:v>
                </c:pt>
                <c:pt idx="2703">
                  <c:v>22.84</c:v>
                </c:pt>
                <c:pt idx="2704">
                  <c:v>23.15</c:v>
                </c:pt>
                <c:pt idx="2705">
                  <c:v>24.19</c:v>
                </c:pt>
                <c:pt idx="2706">
                  <c:v>25.43</c:v>
                </c:pt>
                <c:pt idx="2707">
                  <c:v>27.72</c:v>
                </c:pt>
                <c:pt idx="2708">
                  <c:v>28.81</c:v>
                </c:pt>
                <c:pt idx="2709">
                  <c:v>29.78</c:v>
                </c:pt>
                <c:pt idx="2710">
                  <c:v>30.69</c:v>
                </c:pt>
                <c:pt idx="2711">
                  <c:v>24.76</c:v>
                </c:pt>
                <c:pt idx="2712">
                  <c:v>27.91</c:v>
                </c:pt>
                <c:pt idx="2713">
                  <c:v>24.83</c:v>
                </c:pt>
                <c:pt idx="2714">
                  <c:v>24.31</c:v>
                </c:pt>
                <c:pt idx="2715">
                  <c:v>22.27</c:v>
                </c:pt>
                <c:pt idx="2716">
                  <c:v>20.69</c:v>
                </c:pt>
                <c:pt idx="2717">
                  <c:v>22.22</c:v>
                </c:pt>
                <c:pt idx="2718">
                  <c:v>20.9</c:v>
                </c:pt>
                <c:pt idx="2719">
                  <c:v>21.49</c:v>
                </c:pt>
                <c:pt idx="2720">
                  <c:v>21.43</c:v>
                </c:pt>
                <c:pt idx="2721">
                  <c:v>21.72</c:v>
                </c:pt>
                <c:pt idx="2722">
                  <c:v>22.86</c:v>
                </c:pt>
                <c:pt idx="2723">
                  <c:v>22.99</c:v>
                </c:pt>
                <c:pt idx="2724">
                  <c:v>23.12</c:v>
                </c:pt>
                <c:pt idx="2725">
                  <c:v>24.18</c:v>
                </c:pt>
                <c:pt idx="2726">
                  <c:v>24.68</c:v>
                </c:pt>
                <c:pt idx="2727">
                  <c:v>25.7</c:v>
                </c:pt>
                <c:pt idx="2728">
                  <c:v>26.84</c:v>
                </c:pt>
                <c:pt idx="2729">
                  <c:v>28.68</c:v>
                </c:pt>
                <c:pt idx="2730">
                  <c:v>28.27</c:v>
                </c:pt>
                <c:pt idx="2731">
                  <c:v>25.61</c:v>
                </c:pt>
                <c:pt idx="2732">
                  <c:v>25.19</c:v>
                </c:pt>
                <c:pt idx="2733">
                  <c:v>24.88</c:v>
                </c:pt>
                <c:pt idx="2734">
                  <c:v>25.61</c:v>
                </c:pt>
                <c:pt idx="2735">
                  <c:v>24.95</c:v>
                </c:pt>
                <c:pt idx="2736">
                  <c:v>23.49</c:v>
                </c:pt>
                <c:pt idx="2737">
                  <c:v>23.08</c:v>
                </c:pt>
                <c:pt idx="2738">
                  <c:v>24.06</c:v>
                </c:pt>
                <c:pt idx="2739">
                  <c:v>23.92</c:v>
                </c:pt>
                <c:pt idx="2740">
                  <c:v>23.65</c:v>
                </c:pt>
                <c:pt idx="2741">
                  <c:v>23.69</c:v>
                </c:pt>
                <c:pt idx="2742">
                  <c:v>23.42</c:v>
                </c:pt>
                <c:pt idx="2743">
                  <c:v>23.86</c:v>
                </c:pt>
                <c:pt idx="2744">
                  <c:v>24.15</c:v>
                </c:pt>
                <c:pt idx="2745">
                  <c:v>23.55</c:v>
                </c:pt>
                <c:pt idx="2746">
                  <c:v>24.32</c:v>
                </c:pt>
                <c:pt idx="2747">
                  <c:v>25.62</c:v>
                </c:pt>
                <c:pt idx="2748">
                  <c:v>25.26</c:v>
                </c:pt>
                <c:pt idx="2749">
                  <c:v>27.1</c:v>
                </c:pt>
                <c:pt idx="2750">
                  <c:v>28.9</c:v>
                </c:pt>
                <c:pt idx="2751">
                  <c:v>29.15</c:v>
                </c:pt>
                <c:pt idx="2752">
                  <c:v>26.01</c:v>
                </c:pt>
                <c:pt idx="2753">
                  <c:v>24.76</c:v>
                </c:pt>
                <c:pt idx="2754">
                  <c:v>24.68</c:v>
                </c:pt>
                <c:pt idx="2755">
                  <c:v>24.95</c:v>
                </c:pt>
                <c:pt idx="2756">
                  <c:v>24.92</c:v>
                </c:pt>
                <c:pt idx="2757">
                  <c:v>25.14</c:v>
                </c:pt>
                <c:pt idx="2758">
                  <c:v>25.01</c:v>
                </c:pt>
                <c:pt idx="2759">
                  <c:v>25.09</c:v>
                </c:pt>
                <c:pt idx="2760">
                  <c:v>26.26</c:v>
                </c:pt>
                <c:pt idx="2761">
                  <c:v>26.18</c:v>
                </c:pt>
                <c:pt idx="2762">
                  <c:v>27.89</c:v>
                </c:pt>
                <c:pt idx="2763">
                  <c:v>24.27</c:v>
                </c:pt>
                <c:pt idx="2764">
                  <c:v>24.71</c:v>
                </c:pt>
                <c:pt idx="2765">
                  <c:v>25.45</c:v>
                </c:pt>
                <c:pt idx="2766">
                  <c:v>25.99</c:v>
                </c:pt>
                <c:pt idx="2767">
                  <c:v>24.99</c:v>
                </c:pt>
                <c:pt idx="2768">
                  <c:v>24.76</c:v>
                </c:pt>
                <c:pt idx="2769">
                  <c:v>25.67</c:v>
                </c:pt>
                <c:pt idx="2770">
                  <c:v>24.9</c:v>
                </c:pt>
                <c:pt idx="2771">
                  <c:v>24.89</c:v>
                </c:pt>
                <c:pt idx="2772">
                  <c:v>25.56</c:v>
                </c:pt>
                <c:pt idx="2773">
                  <c:v>25.92</c:v>
                </c:pt>
                <c:pt idx="2774">
                  <c:v>25.4</c:v>
                </c:pt>
                <c:pt idx="2775">
                  <c:v>25.61</c:v>
                </c:pt>
                <c:pt idx="2776">
                  <c:v>25.01</c:v>
                </c:pt>
                <c:pt idx="2777">
                  <c:v>24.28</c:v>
                </c:pt>
                <c:pt idx="2778">
                  <c:v>23.09</c:v>
                </c:pt>
                <c:pt idx="2779">
                  <c:v>23.43</c:v>
                </c:pt>
                <c:pt idx="2780">
                  <c:v>23.47</c:v>
                </c:pt>
                <c:pt idx="2781">
                  <c:v>23.87</c:v>
                </c:pt>
                <c:pt idx="2782">
                  <c:v>24.4</c:v>
                </c:pt>
                <c:pt idx="2783">
                  <c:v>24.34</c:v>
                </c:pt>
                <c:pt idx="2784">
                  <c:v>25.42</c:v>
                </c:pt>
                <c:pt idx="2785">
                  <c:v>25.89</c:v>
                </c:pt>
                <c:pt idx="2786">
                  <c:v>25.02</c:v>
                </c:pt>
                <c:pt idx="2787">
                  <c:v>26.31</c:v>
                </c:pt>
                <c:pt idx="2788">
                  <c:v>29.02</c:v>
                </c:pt>
                <c:pt idx="2789">
                  <c:v>29.78</c:v>
                </c:pt>
                <c:pt idx="2790">
                  <c:v>31.3</c:v>
                </c:pt>
                <c:pt idx="2791">
                  <c:v>30.85</c:v>
                </c:pt>
                <c:pt idx="2792">
                  <c:v>29</c:v>
                </c:pt>
                <c:pt idx="2793">
                  <c:v>27.95</c:v>
                </c:pt>
                <c:pt idx="2794">
                  <c:v>26.22</c:v>
                </c:pt>
                <c:pt idx="2795">
                  <c:v>26.35</c:v>
                </c:pt>
                <c:pt idx="2796">
                  <c:v>25.35</c:v>
                </c:pt>
                <c:pt idx="2797">
                  <c:v>25.93</c:v>
                </c:pt>
                <c:pt idx="2798">
                  <c:v>26.36</c:v>
                </c:pt>
                <c:pt idx="2799">
                  <c:v>29.05</c:v>
                </c:pt>
                <c:pt idx="2800">
                  <c:v>30.58</c:v>
                </c:pt>
                <c:pt idx="2801">
                  <c:v>31.17</c:v>
                </c:pt>
                <c:pt idx="2802">
                  <c:v>27.99</c:v>
                </c:pt>
                <c:pt idx="2803">
                  <c:v>30.03</c:v>
                </c:pt>
                <c:pt idx="2804">
                  <c:v>31.54</c:v>
                </c:pt>
                <c:pt idx="2805">
                  <c:v>32.68</c:v>
                </c:pt>
                <c:pt idx="2806">
                  <c:v>30.81</c:v>
                </c:pt>
                <c:pt idx="2807">
                  <c:v>28.15</c:v>
                </c:pt>
                <c:pt idx="2808">
                  <c:v>28.11</c:v>
                </c:pt>
                <c:pt idx="2809">
                  <c:v>28.46</c:v>
                </c:pt>
                <c:pt idx="2810">
                  <c:v>28.27</c:v>
                </c:pt>
                <c:pt idx="2811">
                  <c:v>29.77</c:v>
                </c:pt>
                <c:pt idx="2812">
                  <c:v>29.62</c:v>
                </c:pt>
                <c:pt idx="2813">
                  <c:v>30.18</c:v>
                </c:pt>
                <c:pt idx="2814">
                  <c:v>31.02</c:v>
                </c:pt>
                <c:pt idx="2815">
                  <c:v>29.63</c:v>
                </c:pt>
                <c:pt idx="2816">
                  <c:v>30.04</c:v>
                </c:pt>
                <c:pt idx="2817">
                  <c:v>28.92</c:v>
                </c:pt>
                <c:pt idx="2818">
                  <c:v>31.67</c:v>
                </c:pt>
                <c:pt idx="2819">
                  <c:v>32.36</c:v>
                </c:pt>
                <c:pt idx="2820">
                  <c:v>30.62</c:v>
                </c:pt>
                <c:pt idx="2821">
                  <c:v>32.630000000000003</c:v>
                </c:pt>
                <c:pt idx="2822">
                  <c:v>31.35</c:v>
                </c:pt>
                <c:pt idx="2823">
                  <c:v>29.03</c:v>
                </c:pt>
                <c:pt idx="2824">
                  <c:v>28.8</c:v>
                </c:pt>
                <c:pt idx="2825">
                  <c:v>30.24</c:v>
                </c:pt>
                <c:pt idx="2826">
                  <c:v>33.119999999999997</c:v>
                </c:pt>
                <c:pt idx="2827">
                  <c:v>31.37</c:v>
                </c:pt>
                <c:pt idx="2828">
                  <c:v>33.65</c:v>
                </c:pt>
                <c:pt idx="2829">
                  <c:v>31.8</c:v>
                </c:pt>
                <c:pt idx="2830">
                  <c:v>32.869999999999997</c:v>
                </c:pt>
                <c:pt idx="2831">
                  <c:v>32.049999999999997</c:v>
                </c:pt>
                <c:pt idx="2832">
                  <c:v>33.44</c:v>
                </c:pt>
                <c:pt idx="2833">
                  <c:v>32.450000000000003</c:v>
                </c:pt>
                <c:pt idx="2834">
                  <c:v>33.36</c:v>
                </c:pt>
                <c:pt idx="2835">
                  <c:v>34.53</c:v>
                </c:pt>
                <c:pt idx="2836">
                  <c:v>35.299999999999997</c:v>
                </c:pt>
                <c:pt idx="2837">
                  <c:v>36.5</c:v>
                </c:pt>
                <c:pt idx="2838">
                  <c:v>36.08</c:v>
                </c:pt>
                <c:pt idx="2839">
                  <c:v>37.950000000000003</c:v>
                </c:pt>
                <c:pt idx="2840">
                  <c:v>38.32</c:v>
                </c:pt>
                <c:pt idx="2841">
                  <c:v>36.82</c:v>
                </c:pt>
                <c:pt idx="2842">
                  <c:v>37.15</c:v>
                </c:pt>
                <c:pt idx="2843">
                  <c:v>38.1</c:v>
                </c:pt>
                <c:pt idx="2844">
                  <c:v>37.14</c:v>
                </c:pt>
                <c:pt idx="2845">
                  <c:v>39.18</c:v>
                </c:pt>
                <c:pt idx="2846">
                  <c:v>33.94</c:v>
                </c:pt>
                <c:pt idx="2847">
                  <c:v>35.79</c:v>
                </c:pt>
                <c:pt idx="2848">
                  <c:v>36.17</c:v>
                </c:pt>
                <c:pt idx="2849">
                  <c:v>37.67</c:v>
                </c:pt>
                <c:pt idx="2850">
                  <c:v>37.81</c:v>
                </c:pt>
                <c:pt idx="2851">
                  <c:v>36.53</c:v>
                </c:pt>
                <c:pt idx="2852">
                  <c:v>38.85</c:v>
                </c:pt>
                <c:pt idx="2853">
                  <c:v>40.39</c:v>
                </c:pt>
                <c:pt idx="2854">
                  <c:v>40.93</c:v>
                </c:pt>
                <c:pt idx="2855">
                  <c:v>39.700000000000003</c:v>
                </c:pt>
                <c:pt idx="2856">
                  <c:v>42.04</c:v>
                </c:pt>
                <c:pt idx="2857">
                  <c:v>42.28</c:v>
                </c:pt>
                <c:pt idx="2858">
                  <c:v>44.14</c:v>
                </c:pt>
                <c:pt idx="2859">
                  <c:v>45.54</c:v>
                </c:pt>
                <c:pt idx="2860">
                  <c:v>41.04</c:v>
                </c:pt>
                <c:pt idx="2861">
                  <c:v>40.36</c:v>
                </c:pt>
                <c:pt idx="2862">
                  <c:v>42.25</c:v>
                </c:pt>
                <c:pt idx="2863">
                  <c:v>42.93</c:v>
                </c:pt>
                <c:pt idx="2864">
                  <c:v>43.23</c:v>
                </c:pt>
                <c:pt idx="2865">
                  <c:v>45.89</c:v>
                </c:pt>
                <c:pt idx="2866">
                  <c:v>43.68</c:v>
                </c:pt>
                <c:pt idx="2867">
                  <c:v>40.06</c:v>
                </c:pt>
                <c:pt idx="2868">
                  <c:v>40.799999999999997</c:v>
                </c:pt>
                <c:pt idx="2869">
                  <c:v>43.74</c:v>
                </c:pt>
                <c:pt idx="2870">
                  <c:v>42.36</c:v>
                </c:pt>
                <c:pt idx="2871">
                  <c:v>41.18</c:v>
                </c:pt>
                <c:pt idx="2872">
                  <c:v>43.61</c:v>
                </c:pt>
                <c:pt idx="2873">
                  <c:v>44.37</c:v>
                </c:pt>
                <c:pt idx="2874">
                  <c:v>49.68</c:v>
                </c:pt>
                <c:pt idx="2875">
                  <c:v>49.33</c:v>
                </c:pt>
                <c:pt idx="2876">
                  <c:v>50.17</c:v>
                </c:pt>
                <c:pt idx="2877">
                  <c:v>47.56</c:v>
                </c:pt>
                <c:pt idx="2878">
                  <c:v>50.93</c:v>
                </c:pt>
                <c:pt idx="2879">
                  <c:v>52.65</c:v>
                </c:pt>
                <c:pt idx="2880">
                  <c:v>46.35</c:v>
                </c:pt>
                <c:pt idx="2881">
                  <c:v>44.66</c:v>
                </c:pt>
                <c:pt idx="2882">
                  <c:v>44.67</c:v>
                </c:pt>
                <c:pt idx="2883">
                  <c:v>45.49</c:v>
                </c:pt>
                <c:pt idx="2884">
                  <c:v>52.62</c:v>
                </c:pt>
                <c:pt idx="2885">
                  <c:v>49.3</c:v>
                </c:pt>
                <c:pt idx="2886">
                  <c:v>47.08</c:v>
                </c:pt>
                <c:pt idx="2887">
                  <c:v>48.46</c:v>
                </c:pt>
                <c:pt idx="2888">
                  <c:v>48.66</c:v>
                </c:pt>
                <c:pt idx="2889">
                  <c:v>42.93</c:v>
                </c:pt>
                <c:pt idx="2890">
                  <c:v>41.25</c:v>
                </c:pt>
                <c:pt idx="2891">
                  <c:v>44.53</c:v>
                </c:pt>
                <c:pt idx="2892">
                  <c:v>46.67</c:v>
                </c:pt>
                <c:pt idx="2893">
                  <c:v>43.64</c:v>
                </c:pt>
                <c:pt idx="2894">
                  <c:v>43.37</c:v>
                </c:pt>
                <c:pt idx="2895">
                  <c:v>43.73</c:v>
                </c:pt>
                <c:pt idx="2896">
                  <c:v>43.85</c:v>
                </c:pt>
                <c:pt idx="2897">
                  <c:v>43.06</c:v>
                </c:pt>
                <c:pt idx="2898">
                  <c:v>45.52</c:v>
                </c:pt>
                <c:pt idx="2899">
                  <c:v>44.84</c:v>
                </c:pt>
                <c:pt idx="2900">
                  <c:v>42.63</c:v>
                </c:pt>
                <c:pt idx="2901">
                  <c:v>39.659999999999997</c:v>
                </c:pt>
                <c:pt idx="2902">
                  <c:v>42.25</c:v>
                </c:pt>
                <c:pt idx="2903">
                  <c:v>45.69</c:v>
                </c:pt>
                <c:pt idx="2904">
                  <c:v>47.27</c:v>
                </c:pt>
                <c:pt idx="2905">
                  <c:v>47.29</c:v>
                </c:pt>
                <c:pt idx="2906">
                  <c:v>46.42</c:v>
                </c:pt>
                <c:pt idx="2907">
                  <c:v>56.65</c:v>
                </c:pt>
                <c:pt idx="2908">
                  <c:v>46.11</c:v>
                </c:pt>
                <c:pt idx="2909">
                  <c:v>51</c:v>
                </c:pt>
                <c:pt idx="2910">
                  <c:v>49.14</c:v>
                </c:pt>
                <c:pt idx="2911">
                  <c:v>43.27</c:v>
                </c:pt>
                <c:pt idx="2912">
                  <c:v>45.84</c:v>
                </c:pt>
                <c:pt idx="2913">
                  <c:v>42.82</c:v>
                </c:pt>
                <c:pt idx="2914">
                  <c:v>42.56</c:v>
                </c:pt>
                <c:pt idx="2915">
                  <c:v>43.39</c:v>
                </c:pt>
                <c:pt idx="2916">
                  <c:v>38.56</c:v>
                </c:pt>
                <c:pt idx="2917">
                  <c:v>39.08</c:v>
                </c:pt>
                <c:pt idx="2918">
                  <c:v>39.19</c:v>
                </c:pt>
                <c:pt idx="2919">
                  <c:v>40</c:v>
                </c:pt>
                <c:pt idx="2920">
                  <c:v>41.63</c:v>
                </c:pt>
                <c:pt idx="2921">
                  <c:v>43.9</c:v>
                </c:pt>
                <c:pt idx="2922">
                  <c:v>43.38</c:v>
                </c:pt>
                <c:pt idx="2923">
                  <c:v>44.21</c:v>
                </c:pt>
                <c:pt idx="2924">
                  <c:v>45.02</c:v>
                </c:pt>
                <c:pt idx="2925">
                  <c:v>44.56</c:v>
                </c:pt>
                <c:pt idx="2926">
                  <c:v>44.93</c:v>
                </c:pt>
                <c:pt idx="2927">
                  <c:v>47.34</c:v>
                </c:pt>
                <c:pt idx="2928">
                  <c:v>49.84</c:v>
                </c:pt>
                <c:pt idx="2929">
                  <c:v>52.37</c:v>
                </c:pt>
                <c:pt idx="2930">
                  <c:v>56.76</c:v>
                </c:pt>
                <c:pt idx="2931">
                  <c:v>54.28</c:v>
                </c:pt>
                <c:pt idx="2932">
                  <c:v>55.78</c:v>
                </c:pt>
                <c:pt idx="2933">
                  <c:v>55.73</c:v>
                </c:pt>
                <c:pt idx="2934">
                  <c:v>58.91</c:v>
                </c:pt>
                <c:pt idx="2935">
                  <c:v>58.49</c:v>
                </c:pt>
                <c:pt idx="2936">
                  <c:v>59.93</c:v>
                </c:pt>
                <c:pt idx="2937">
                  <c:v>63.64</c:v>
                </c:pt>
                <c:pt idx="2938">
                  <c:v>60.72</c:v>
                </c:pt>
                <c:pt idx="2939">
                  <c:v>62.98</c:v>
                </c:pt>
                <c:pt idx="2940">
                  <c:v>68.510000000000005</c:v>
                </c:pt>
                <c:pt idx="2941">
                  <c:v>55.28</c:v>
                </c:pt>
                <c:pt idx="2942">
                  <c:v>54.92</c:v>
                </c:pt>
                <c:pt idx="2943">
                  <c:v>60.9</c:v>
                </c:pt>
                <c:pt idx="2944">
                  <c:v>64.7</c:v>
                </c:pt>
                <c:pt idx="2945">
                  <c:v>72.67</c:v>
                </c:pt>
                <c:pt idx="2946">
                  <c:v>80.86</c:v>
                </c:pt>
                <c:pt idx="2947">
                  <c:v>74.260000000000005</c:v>
                </c:pt>
                <c:pt idx="2948">
                  <c:v>67.64</c:v>
                </c:pt>
                <c:pt idx="2949">
                  <c:v>69.150000000000006</c:v>
                </c:pt>
                <c:pt idx="2950">
                  <c:v>66.31</c:v>
                </c:pt>
                <c:pt idx="2951">
                  <c:v>59.83</c:v>
                </c:pt>
                <c:pt idx="2952">
                  <c:v>66.459999999999994</c:v>
                </c:pt>
                <c:pt idx="2953">
                  <c:v>59.98</c:v>
                </c:pt>
                <c:pt idx="2954">
                  <c:v>56.1</c:v>
                </c:pt>
                <c:pt idx="2955">
                  <c:v>63.68</c:v>
                </c:pt>
                <c:pt idx="2956">
                  <c:v>54.56</c:v>
                </c:pt>
                <c:pt idx="2957">
                  <c:v>47.73</c:v>
                </c:pt>
                <c:pt idx="2958">
                  <c:v>53.68</c:v>
                </c:pt>
                <c:pt idx="2959">
                  <c:v>59.89</c:v>
                </c:pt>
                <c:pt idx="2960">
                  <c:v>62.9</c:v>
                </c:pt>
                <c:pt idx="2961">
                  <c:v>69.959999999999994</c:v>
                </c:pt>
                <c:pt idx="2962">
                  <c:v>66.959999999999994</c:v>
                </c:pt>
                <c:pt idx="2963">
                  <c:v>80.06</c:v>
                </c:pt>
                <c:pt idx="2964">
                  <c:v>79.13</c:v>
                </c:pt>
                <c:pt idx="2965">
                  <c:v>67.8</c:v>
                </c:pt>
                <c:pt idx="2966">
                  <c:v>69.650000000000006</c:v>
                </c:pt>
                <c:pt idx="2967">
                  <c:v>53.11</c:v>
                </c:pt>
                <c:pt idx="2968">
                  <c:v>52.97</c:v>
                </c:pt>
                <c:pt idx="2969">
                  <c:v>70.33</c:v>
                </c:pt>
                <c:pt idx="2970">
                  <c:v>67.61</c:v>
                </c:pt>
                <c:pt idx="2971">
                  <c:v>69.25</c:v>
                </c:pt>
                <c:pt idx="2972">
                  <c:v>55.13</c:v>
                </c:pt>
                <c:pt idx="2973">
                  <c:v>69.95</c:v>
                </c:pt>
                <c:pt idx="2974">
                  <c:v>63.92</c:v>
                </c:pt>
                <c:pt idx="2975">
                  <c:v>57.53</c:v>
                </c:pt>
                <c:pt idx="2976">
                  <c:v>53.68</c:v>
                </c:pt>
                <c:pt idx="2977">
                  <c:v>52.05</c:v>
                </c:pt>
                <c:pt idx="2978">
                  <c:v>45.14</c:v>
                </c:pt>
                <c:pt idx="2979">
                  <c:v>45.26</c:v>
                </c:pt>
                <c:pt idx="2980">
                  <c:v>39.81</c:v>
                </c:pt>
                <c:pt idx="2981">
                  <c:v>39.39</c:v>
                </c:pt>
                <c:pt idx="2982">
                  <c:v>46.72</c:v>
                </c:pt>
                <c:pt idx="2983">
                  <c:v>34.74</c:v>
                </c:pt>
                <c:pt idx="2984">
                  <c:v>32.82</c:v>
                </c:pt>
                <c:pt idx="2985">
                  <c:v>35.19</c:v>
                </c:pt>
                <c:pt idx="2986">
                  <c:v>35.72</c:v>
                </c:pt>
                <c:pt idx="2987">
                  <c:v>33.85</c:v>
                </c:pt>
                <c:pt idx="2988">
                  <c:v>32.07</c:v>
                </c:pt>
                <c:pt idx="2989">
                  <c:v>33.1</c:v>
                </c:pt>
                <c:pt idx="2990">
                  <c:v>36.22</c:v>
                </c:pt>
                <c:pt idx="2991">
                  <c:v>30.3</c:v>
                </c:pt>
                <c:pt idx="2992">
                  <c:v>31.7</c:v>
                </c:pt>
                <c:pt idx="2993">
                  <c:v>25.66</c:v>
                </c:pt>
                <c:pt idx="2994">
                  <c:v>24.39</c:v>
                </c:pt>
                <c:pt idx="2995">
                  <c:v>24.52</c:v>
                </c:pt>
                <c:pt idx="2996">
                  <c:v>25.47</c:v>
                </c:pt>
                <c:pt idx="2997">
                  <c:v>22.64</c:v>
                </c:pt>
                <c:pt idx="2998">
                  <c:v>23.06</c:v>
                </c:pt>
                <c:pt idx="2999">
                  <c:v>24.03</c:v>
                </c:pt>
                <c:pt idx="3000">
                  <c:v>21.43</c:v>
                </c:pt>
                <c:pt idx="3001">
                  <c:v>21.99</c:v>
                </c:pt>
                <c:pt idx="3002">
                  <c:v>20.65</c:v>
                </c:pt>
                <c:pt idx="3003">
                  <c:v>19.43</c:v>
                </c:pt>
                <c:pt idx="3004">
                  <c:v>19.760000000000002</c:v>
                </c:pt>
                <c:pt idx="3005">
                  <c:v>20.49</c:v>
                </c:pt>
                <c:pt idx="3006">
                  <c:v>20.97</c:v>
                </c:pt>
                <c:pt idx="3007">
                  <c:v>18.809999999999999</c:v>
                </c:pt>
                <c:pt idx="3008">
                  <c:v>19.82</c:v>
                </c:pt>
                <c:pt idx="3009">
                  <c:v>20.420000000000002</c:v>
                </c:pt>
                <c:pt idx="3010">
                  <c:v>21.28</c:v>
                </c:pt>
                <c:pt idx="3011">
                  <c:v>20.98</c:v>
                </c:pt>
                <c:pt idx="3012">
                  <c:v>19.579999999999998</c:v>
                </c:pt>
                <c:pt idx="3013">
                  <c:v>20.34</c:v>
                </c:pt>
                <c:pt idx="3014">
                  <c:v>21.55</c:v>
                </c:pt>
                <c:pt idx="3015">
                  <c:v>21.17</c:v>
                </c:pt>
                <c:pt idx="3016">
                  <c:v>20.12</c:v>
                </c:pt>
                <c:pt idx="3017">
                  <c:v>20.66</c:v>
                </c:pt>
                <c:pt idx="3018">
                  <c:v>21.15</c:v>
                </c:pt>
                <c:pt idx="3019">
                  <c:v>20.23</c:v>
                </c:pt>
                <c:pt idx="3020">
                  <c:v>21.14</c:v>
                </c:pt>
                <c:pt idx="3021">
                  <c:v>23.49</c:v>
                </c:pt>
                <c:pt idx="3022">
                  <c:v>22.57</c:v>
                </c:pt>
                <c:pt idx="3023">
                  <c:v>22.94</c:v>
                </c:pt>
                <c:pt idx="3024">
                  <c:v>21.21</c:v>
                </c:pt>
                <c:pt idx="3025">
                  <c:v>22.03</c:v>
                </c:pt>
                <c:pt idx="3026">
                  <c:v>24.23</c:v>
                </c:pt>
                <c:pt idx="3027">
                  <c:v>22.91</c:v>
                </c:pt>
                <c:pt idx="3028">
                  <c:v>23.44</c:v>
                </c:pt>
                <c:pt idx="3029">
                  <c:v>21.31</c:v>
                </c:pt>
                <c:pt idx="3030">
                  <c:v>21.18</c:v>
                </c:pt>
                <c:pt idx="3031">
                  <c:v>23.05</c:v>
                </c:pt>
                <c:pt idx="3032">
                  <c:v>24.05</c:v>
                </c:pt>
                <c:pt idx="3033">
                  <c:v>25.01</c:v>
                </c:pt>
                <c:pt idx="3034">
                  <c:v>25.1</c:v>
                </c:pt>
                <c:pt idx="3035">
                  <c:v>28.54</c:v>
                </c:pt>
                <c:pt idx="3036">
                  <c:v>28.48</c:v>
                </c:pt>
                <c:pt idx="3037">
                  <c:v>27.49</c:v>
                </c:pt>
                <c:pt idx="3038">
                  <c:v>25.59</c:v>
                </c:pt>
                <c:pt idx="3039">
                  <c:v>25.23</c:v>
                </c:pt>
                <c:pt idx="3040">
                  <c:v>23.15</c:v>
                </c:pt>
                <c:pt idx="3041">
                  <c:v>25.78</c:v>
                </c:pt>
                <c:pt idx="3042">
                  <c:v>24.78</c:v>
                </c:pt>
                <c:pt idx="3043">
                  <c:v>25.92</c:v>
                </c:pt>
                <c:pt idx="3044">
                  <c:v>23.65</c:v>
                </c:pt>
                <c:pt idx="3045">
                  <c:v>23.95</c:v>
                </c:pt>
                <c:pt idx="3046">
                  <c:v>23.44</c:v>
                </c:pt>
                <c:pt idx="3047">
                  <c:v>23.93</c:v>
                </c:pt>
                <c:pt idx="3048">
                  <c:v>21.14</c:v>
                </c:pt>
                <c:pt idx="3049">
                  <c:v>22.42</c:v>
                </c:pt>
                <c:pt idx="3050">
                  <c:v>22.64</c:v>
                </c:pt>
                <c:pt idx="3051">
                  <c:v>22.87</c:v>
                </c:pt>
                <c:pt idx="3052">
                  <c:v>21.58</c:v>
                </c:pt>
                <c:pt idx="3053">
                  <c:v>22.24</c:v>
                </c:pt>
                <c:pt idx="3054">
                  <c:v>21.13</c:v>
                </c:pt>
                <c:pt idx="3055">
                  <c:v>20.95</c:v>
                </c:pt>
                <c:pt idx="3056">
                  <c:v>21.22</c:v>
                </c:pt>
                <c:pt idx="3057">
                  <c:v>23.33</c:v>
                </c:pt>
                <c:pt idx="3058">
                  <c:v>24.12</c:v>
                </c:pt>
                <c:pt idx="3059">
                  <c:v>23.18</c:v>
                </c:pt>
                <c:pt idx="3060">
                  <c:v>23.12</c:v>
                </c:pt>
                <c:pt idx="3061">
                  <c:v>23.56</c:v>
                </c:pt>
                <c:pt idx="3062">
                  <c:v>18.63</c:v>
                </c:pt>
                <c:pt idx="3063">
                  <c:v>20.8</c:v>
                </c:pt>
                <c:pt idx="3064">
                  <c:v>20.239999999999998</c:v>
                </c:pt>
                <c:pt idx="3065">
                  <c:v>19.829999999999998</c:v>
                </c:pt>
                <c:pt idx="3066">
                  <c:v>17.829999999999998</c:v>
                </c:pt>
                <c:pt idx="3067">
                  <c:v>18.14</c:v>
                </c:pt>
                <c:pt idx="3068">
                  <c:v>19.07</c:v>
                </c:pt>
                <c:pt idx="3069">
                  <c:v>19.64</c:v>
                </c:pt>
                <c:pt idx="3070">
                  <c:v>19.55</c:v>
                </c:pt>
                <c:pt idx="3071">
                  <c:v>18.05</c:v>
                </c:pt>
                <c:pt idx="3072">
                  <c:v>18.59</c:v>
                </c:pt>
                <c:pt idx="3073">
                  <c:v>17.579999999999998</c:v>
                </c:pt>
                <c:pt idx="3074">
                  <c:v>17.010000000000002</c:v>
                </c:pt>
                <c:pt idx="3075">
                  <c:v>16.47</c:v>
                </c:pt>
                <c:pt idx="3076">
                  <c:v>16.3</c:v>
                </c:pt>
                <c:pt idx="3077">
                  <c:v>17.66</c:v>
                </c:pt>
                <c:pt idx="3078">
                  <c:v>17.98</c:v>
                </c:pt>
                <c:pt idx="3079">
                  <c:v>17.79</c:v>
                </c:pt>
                <c:pt idx="3080">
                  <c:v>19.41</c:v>
                </c:pt>
                <c:pt idx="3081">
                  <c:v>19.399999999999999</c:v>
                </c:pt>
                <c:pt idx="3082">
                  <c:v>19.73</c:v>
                </c:pt>
                <c:pt idx="3083">
                  <c:v>18.21</c:v>
                </c:pt>
                <c:pt idx="3084">
                  <c:v>18.899999999999999</c:v>
                </c:pt>
                <c:pt idx="3085">
                  <c:v>18.18</c:v>
                </c:pt>
                <c:pt idx="3086">
                  <c:v>18.88</c:v>
                </c:pt>
                <c:pt idx="3087">
                  <c:v>20.79</c:v>
                </c:pt>
                <c:pt idx="3088">
                  <c:v>20.239999999999998</c:v>
                </c:pt>
                <c:pt idx="3089">
                  <c:v>19.64</c:v>
                </c:pt>
                <c:pt idx="3090">
                  <c:v>19.59</c:v>
                </c:pt>
                <c:pt idx="3091">
                  <c:v>20.059999999999999</c:v>
                </c:pt>
                <c:pt idx="3092">
                  <c:v>20.260000000000002</c:v>
                </c:pt>
                <c:pt idx="3093">
                  <c:v>20.87</c:v>
                </c:pt>
                <c:pt idx="3094">
                  <c:v>20.5</c:v>
                </c:pt>
                <c:pt idx="3095">
                  <c:v>20.13</c:v>
                </c:pt>
                <c:pt idx="3096">
                  <c:v>20.37</c:v>
                </c:pt>
                <c:pt idx="3097">
                  <c:v>20.53</c:v>
                </c:pt>
                <c:pt idx="3098">
                  <c:v>22.78</c:v>
                </c:pt>
                <c:pt idx="3099">
                  <c:v>23.82</c:v>
                </c:pt>
                <c:pt idx="3100">
                  <c:v>23.46</c:v>
                </c:pt>
                <c:pt idx="3101">
                  <c:v>21.98</c:v>
                </c:pt>
                <c:pt idx="3102">
                  <c:v>22.81</c:v>
                </c:pt>
                <c:pt idx="3103">
                  <c:v>22.36</c:v>
                </c:pt>
                <c:pt idx="3104">
                  <c:v>22.42</c:v>
                </c:pt>
                <c:pt idx="3105">
                  <c:v>22.45</c:v>
                </c:pt>
                <c:pt idx="3106">
                  <c:v>23.21</c:v>
                </c:pt>
                <c:pt idx="3107">
                  <c:v>23.43</c:v>
                </c:pt>
                <c:pt idx="3108">
                  <c:v>22.68</c:v>
                </c:pt>
                <c:pt idx="3109">
                  <c:v>25.61</c:v>
                </c:pt>
                <c:pt idx="3110">
                  <c:v>25.71</c:v>
                </c:pt>
                <c:pt idx="3111">
                  <c:v>25.88</c:v>
                </c:pt>
                <c:pt idx="3112">
                  <c:v>26.08</c:v>
                </c:pt>
                <c:pt idx="3113">
                  <c:v>25.72</c:v>
                </c:pt>
                <c:pt idx="3114">
                  <c:v>25.73</c:v>
                </c:pt>
                <c:pt idx="3115">
                  <c:v>26.62</c:v>
                </c:pt>
                <c:pt idx="3116">
                  <c:v>29.84</c:v>
                </c:pt>
                <c:pt idx="3117">
                  <c:v>25.79</c:v>
                </c:pt>
                <c:pt idx="3118">
                  <c:v>32.24</c:v>
                </c:pt>
                <c:pt idx="3119">
                  <c:v>31.16</c:v>
                </c:pt>
                <c:pt idx="3120">
                  <c:v>27.29</c:v>
                </c:pt>
                <c:pt idx="3121">
                  <c:v>27.22</c:v>
                </c:pt>
                <c:pt idx="3122">
                  <c:v>26.36</c:v>
                </c:pt>
                <c:pt idx="3123">
                  <c:v>29.38</c:v>
                </c:pt>
                <c:pt idx="3124">
                  <c:v>27.49</c:v>
                </c:pt>
                <c:pt idx="3125">
                  <c:v>27.55</c:v>
                </c:pt>
                <c:pt idx="3126">
                  <c:v>24.6</c:v>
                </c:pt>
                <c:pt idx="3127">
                  <c:v>25.52</c:v>
                </c:pt>
                <c:pt idx="3128">
                  <c:v>26.28</c:v>
                </c:pt>
                <c:pt idx="3129">
                  <c:v>26.54</c:v>
                </c:pt>
                <c:pt idx="3130">
                  <c:v>23.53</c:v>
                </c:pt>
                <c:pt idx="3131">
                  <c:v>22.69</c:v>
                </c:pt>
                <c:pt idx="3132">
                  <c:v>21.9</c:v>
                </c:pt>
                <c:pt idx="3133">
                  <c:v>23.03</c:v>
                </c:pt>
                <c:pt idx="3134">
                  <c:v>24.06</c:v>
                </c:pt>
                <c:pt idx="3135">
                  <c:v>25.12</c:v>
                </c:pt>
                <c:pt idx="3136">
                  <c:v>24.4</c:v>
                </c:pt>
                <c:pt idx="3137">
                  <c:v>25.59</c:v>
                </c:pt>
                <c:pt idx="3138">
                  <c:v>25.02</c:v>
                </c:pt>
                <c:pt idx="3139">
                  <c:v>25.54</c:v>
                </c:pt>
                <c:pt idx="3140">
                  <c:v>24.88</c:v>
                </c:pt>
                <c:pt idx="3141">
                  <c:v>26.33</c:v>
                </c:pt>
                <c:pt idx="3142">
                  <c:v>27.6</c:v>
                </c:pt>
                <c:pt idx="3143">
                  <c:v>28.01</c:v>
                </c:pt>
                <c:pt idx="3144">
                  <c:v>27.66</c:v>
                </c:pt>
                <c:pt idx="3145">
                  <c:v>28.97</c:v>
                </c:pt>
                <c:pt idx="3146">
                  <c:v>28.24</c:v>
                </c:pt>
                <c:pt idx="3147">
                  <c:v>25.99</c:v>
                </c:pt>
                <c:pt idx="3148">
                  <c:v>24.02</c:v>
                </c:pt>
                <c:pt idx="3149">
                  <c:v>26.2</c:v>
                </c:pt>
                <c:pt idx="3150">
                  <c:v>27.62</c:v>
                </c:pt>
                <c:pt idx="3151">
                  <c:v>27.32</c:v>
                </c:pt>
                <c:pt idx="3152">
                  <c:v>27.78</c:v>
                </c:pt>
                <c:pt idx="3153">
                  <c:v>29.08</c:v>
                </c:pt>
                <c:pt idx="3154">
                  <c:v>27.78</c:v>
                </c:pt>
                <c:pt idx="3155">
                  <c:v>29.02</c:v>
                </c:pt>
                <c:pt idx="3156">
                  <c:v>31.01</c:v>
                </c:pt>
                <c:pt idx="3157">
                  <c:v>27.18</c:v>
                </c:pt>
                <c:pt idx="3158">
                  <c:v>28.46</c:v>
                </c:pt>
                <c:pt idx="3159">
                  <c:v>24.38</c:v>
                </c:pt>
                <c:pt idx="3160">
                  <c:v>23.34</c:v>
                </c:pt>
                <c:pt idx="3161">
                  <c:v>22.9</c:v>
                </c:pt>
                <c:pt idx="3162">
                  <c:v>23.68</c:v>
                </c:pt>
                <c:pt idx="3163">
                  <c:v>23.45</c:v>
                </c:pt>
                <c:pt idx="3164">
                  <c:v>24.12</c:v>
                </c:pt>
                <c:pt idx="3165">
                  <c:v>25.43</c:v>
                </c:pt>
                <c:pt idx="3166">
                  <c:v>23.79</c:v>
                </c:pt>
                <c:pt idx="3167">
                  <c:v>23.94</c:v>
                </c:pt>
                <c:pt idx="3168">
                  <c:v>22.49</c:v>
                </c:pt>
                <c:pt idx="3169">
                  <c:v>23.17</c:v>
                </c:pt>
                <c:pt idx="3170">
                  <c:v>22.5</c:v>
                </c:pt>
                <c:pt idx="3171">
                  <c:v>20.74</c:v>
                </c:pt>
                <c:pt idx="3172">
                  <c:v>20.260000000000002</c:v>
                </c:pt>
                <c:pt idx="3173">
                  <c:v>18.66</c:v>
                </c:pt>
                <c:pt idx="3174">
                  <c:v>18.600000000000001</c:v>
                </c:pt>
                <c:pt idx="3175">
                  <c:v>18.47</c:v>
                </c:pt>
                <c:pt idx="3176">
                  <c:v>20.58</c:v>
                </c:pt>
                <c:pt idx="3177">
                  <c:v>21.68</c:v>
                </c:pt>
                <c:pt idx="3178">
                  <c:v>22.64</c:v>
                </c:pt>
                <c:pt idx="3179">
                  <c:v>24.52</c:v>
                </c:pt>
                <c:pt idx="3180">
                  <c:v>23.27</c:v>
                </c:pt>
                <c:pt idx="3181">
                  <c:v>22.56</c:v>
                </c:pt>
                <c:pt idx="3182">
                  <c:v>22.47</c:v>
                </c:pt>
                <c:pt idx="3183">
                  <c:v>23.59</c:v>
                </c:pt>
                <c:pt idx="3184">
                  <c:v>20.74</c:v>
                </c:pt>
                <c:pt idx="3185">
                  <c:v>20.85</c:v>
                </c:pt>
                <c:pt idx="3186">
                  <c:v>20.96</c:v>
                </c:pt>
                <c:pt idx="3187">
                  <c:v>22.53</c:v>
                </c:pt>
                <c:pt idx="3188">
                  <c:v>23.79</c:v>
                </c:pt>
                <c:pt idx="3189">
                  <c:v>23.61</c:v>
                </c:pt>
                <c:pt idx="3190">
                  <c:v>22.87</c:v>
                </c:pt>
                <c:pt idx="3191">
                  <c:v>23.97</c:v>
                </c:pt>
                <c:pt idx="3192">
                  <c:v>24.11</c:v>
                </c:pt>
                <c:pt idx="3193">
                  <c:v>26.28</c:v>
                </c:pt>
                <c:pt idx="3194">
                  <c:v>28.91</c:v>
                </c:pt>
                <c:pt idx="3195">
                  <c:v>25.61</c:v>
                </c:pt>
                <c:pt idx="3196">
                  <c:v>26.84</c:v>
                </c:pt>
                <c:pt idx="3197">
                  <c:v>24.88</c:v>
                </c:pt>
                <c:pt idx="3198">
                  <c:v>26.01</c:v>
                </c:pt>
                <c:pt idx="3199">
                  <c:v>25.49</c:v>
                </c:pt>
                <c:pt idx="3200">
                  <c:v>28.06</c:v>
                </c:pt>
                <c:pt idx="3201">
                  <c:v>25.94</c:v>
                </c:pt>
                <c:pt idx="3202">
                  <c:v>24.1</c:v>
                </c:pt>
                <c:pt idx="3203">
                  <c:v>28.5</c:v>
                </c:pt>
                <c:pt idx="3204">
                  <c:v>26.16</c:v>
                </c:pt>
                <c:pt idx="3205">
                  <c:v>26.49</c:v>
                </c:pt>
                <c:pt idx="3206">
                  <c:v>21.39</c:v>
                </c:pt>
                <c:pt idx="3207">
                  <c:v>24.31</c:v>
                </c:pt>
                <c:pt idx="3208">
                  <c:v>23.01</c:v>
                </c:pt>
                <c:pt idx="3209">
                  <c:v>23.21</c:v>
                </c:pt>
                <c:pt idx="3210">
                  <c:v>18.53</c:v>
                </c:pt>
                <c:pt idx="3211">
                  <c:v>21.07</c:v>
                </c:pt>
                <c:pt idx="3212">
                  <c:v>19.87</c:v>
                </c:pt>
                <c:pt idx="3213">
                  <c:v>19.559999999999999</c:v>
                </c:pt>
                <c:pt idx="3214">
                  <c:v>21.17</c:v>
                </c:pt>
                <c:pt idx="3215">
                  <c:v>20.8</c:v>
                </c:pt>
                <c:pt idx="3216">
                  <c:v>20.41</c:v>
                </c:pt>
                <c:pt idx="3217">
                  <c:v>21.64</c:v>
                </c:pt>
                <c:pt idx="3218">
                  <c:v>22.96</c:v>
                </c:pt>
                <c:pt idx="3219">
                  <c:v>18.5</c:v>
                </c:pt>
                <c:pt idx="3220">
                  <c:v>18.54</c:v>
                </c:pt>
                <c:pt idx="3221">
                  <c:v>20.02</c:v>
                </c:pt>
                <c:pt idx="3222">
                  <c:v>19.25</c:v>
                </c:pt>
                <c:pt idx="3223">
                  <c:v>17.73</c:v>
                </c:pt>
                <c:pt idx="3224">
                  <c:v>18.88</c:v>
                </c:pt>
                <c:pt idx="3225">
                  <c:v>16.670000000000002</c:v>
                </c:pt>
                <c:pt idx="3226">
                  <c:v>16.12</c:v>
                </c:pt>
                <c:pt idx="3227">
                  <c:v>16.91</c:v>
                </c:pt>
                <c:pt idx="3228">
                  <c:v>18.440000000000001</c:v>
                </c:pt>
                <c:pt idx="3229">
                  <c:v>18.8</c:v>
                </c:pt>
                <c:pt idx="3230">
                  <c:v>18.489999999999998</c:v>
                </c:pt>
                <c:pt idx="3231">
                  <c:v>17.84</c:v>
                </c:pt>
                <c:pt idx="3232">
                  <c:v>18</c:v>
                </c:pt>
                <c:pt idx="3233">
                  <c:v>17</c:v>
                </c:pt>
                <c:pt idx="3234">
                  <c:v>17.63</c:v>
                </c:pt>
                <c:pt idx="3235">
                  <c:v>18.600000000000001</c:v>
                </c:pt>
                <c:pt idx="3236">
                  <c:v>19.37</c:v>
                </c:pt>
                <c:pt idx="3237">
                  <c:v>19</c:v>
                </c:pt>
                <c:pt idx="3238">
                  <c:v>20.45</c:v>
                </c:pt>
                <c:pt idx="3239">
                  <c:v>20.03</c:v>
                </c:pt>
                <c:pt idx="3240">
                  <c:v>20.350000000000001</c:v>
                </c:pt>
                <c:pt idx="3241">
                  <c:v>26.48</c:v>
                </c:pt>
                <c:pt idx="3242">
                  <c:v>24.92</c:v>
                </c:pt>
                <c:pt idx="3243">
                  <c:v>24.76</c:v>
                </c:pt>
                <c:pt idx="3244">
                  <c:v>24.96</c:v>
                </c:pt>
                <c:pt idx="3245">
                  <c:v>25.27</c:v>
                </c:pt>
                <c:pt idx="3246">
                  <c:v>27.38</c:v>
                </c:pt>
                <c:pt idx="3247">
                  <c:v>26.23</c:v>
                </c:pt>
                <c:pt idx="3248">
                  <c:v>23.99</c:v>
                </c:pt>
                <c:pt idx="3249">
                  <c:v>24.58</c:v>
                </c:pt>
                <c:pt idx="3250">
                  <c:v>22.78</c:v>
                </c:pt>
                <c:pt idx="3251">
                  <c:v>23.38</c:v>
                </c:pt>
                <c:pt idx="3252">
                  <c:v>25.06</c:v>
                </c:pt>
                <c:pt idx="3253">
                  <c:v>23.81</c:v>
                </c:pt>
                <c:pt idx="3254">
                  <c:v>26.3</c:v>
                </c:pt>
                <c:pt idx="3255">
                  <c:v>22.72</c:v>
                </c:pt>
                <c:pt idx="3256">
                  <c:v>20.72</c:v>
                </c:pt>
                <c:pt idx="3257">
                  <c:v>22.62</c:v>
                </c:pt>
                <c:pt idx="3258">
                  <c:v>22.89</c:v>
                </c:pt>
                <c:pt idx="3259">
                  <c:v>25.25</c:v>
                </c:pt>
                <c:pt idx="3260">
                  <c:v>26.33</c:v>
                </c:pt>
                <c:pt idx="3261">
                  <c:v>29.99</c:v>
                </c:pt>
                <c:pt idx="3262">
                  <c:v>30.83</c:v>
                </c:pt>
                <c:pt idx="3263">
                  <c:v>30.67</c:v>
                </c:pt>
                <c:pt idx="3264">
                  <c:v>27.68</c:v>
                </c:pt>
                <c:pt idx="3265">
                  <c:v>26.57</c:v>
                </c:pt>
                <c:pt idx="3266">
                  <c:v>28.3</c:v>
                </c:pt>
                <c:pt idx="3267">
                  <c:v>26.48</c:v>
                </c:pt>
                <c:pt idx="3268">
                  <c:v>21.45</c:v>
                </c:pt>
                <c:pt idx="3269">
                  <c:v>21.56</c:v>
                </c:pt>
                <c:pt idx="3270">
                  <c:v>22.94</c:v>
                </c:pt>
                <c:pt idx="3271">
                  <c:v>25.16</c:v>
                </c:pt>
                <c:pt idx="3272">
                  <c:v>21.22</c:v>
                </c:pt>
                <c:pt idx="3273">
                  <c:v>23.67</c:v>
                </c:pt>
                <c:pt idx="3274">
                  <c:v>23.52</c:v>
                </c:pt>
                <c:pt idx="3275">
                  <c:v>20.87</c:v>
                </c:pt>
                <c:pt idx="3276">
                  <c:v>24.17</c:v>
                </c:pt>
                <c:pt idx="3277">
                  <c:v>20.74</c:v>
                </c:pt>
                <c:pt idx="3278">
                  <c:v>18.100000000000001</c:v>
                </c:pt>
                <c:pt idx="3279">
                  <c:v>18.55</c:v>
                </c:pt>
                <c:pt idx="3280">
                  <c:v>16.809999999999999</c:v>
                </c:pt>
                <c:pt idx="3281">
                  <c:v>16.95</c:v>
                </c:pt>
                <c:pt idx="3282">
                  <c:v>15.23</c:v>
                </c:pt>
                <c:pt idx="3283">
                  <c:v>16</c:v>
                </c:pt>
                <c:pt idx="3284">
                  <c:v>15.63</c:v>
                </c:pt>
                <c:pt idx="3285">
                  <c:v>15.59</c:v>
                </c:pt>
                <c:pt idx="3286">
                  <c:v>15.15</c:v>
                </c:pt>
                <c:pt idx="3287">
                  <c:v>15.54</c:v>
                </c:pt>
                <c:pt idx="3288">
                  <c:v>16.64</c:v>
                </c:pt>
                <c:pt idx="3289">
                  <c:v>17.57</c:v>
                </c:pt>
                <c:pt idx="3290">
                  <c:v>15.16</c:v>
                </c:pt>
                <c:pt idx="3291">
                  <c:v>14.72</c:v>
                </c:pt>
                <c:pt idx="3292">
                  <c:v>15.48</c:v>
                </c:pt>
                <c:pt idx="3293">
                  <c:v>14.92</c:v>
                </c:pt>
                <c:pt idx="3294">
                  <c:v>15.4</c:v>
                </c:pt>
                <c:pt idx="3295">
                  <c:v>16.23</c:v>
                </c:pt>
                <c:pt idx="3296">
                  <c:v>15.54</c:v>
                </c:pt>
                <c:pt idx="3297">
                  <c:v>15.53</c:v>
                </c:pt>
                <c:pt idx="3298">
                  <c:v>18.89</c:v>
                </c:pt>
                <c:pt idx="3299">
                  <c:v>16.649999999999999</c:v>
                </c:pt>
                <c:pt idx="3300">
                  <c:v>15.75</c:v>
                </c:pt>
                <c:pt idx="3301">
                  <c:v>14.21</c:v>
                </c:pt>
                <c:pt idx="3302">
                  <c:v>14.67</c:v>
                </c:pt>
                <c:pt idx="3303">
                  <c:v>12.85</c:v>
                </c:pt>
                <c:pt idx="3304">
                  <c:v>13.42</c:v>
                </c:pt>
                <c:pt idx="3305">
                  <c:v>13.94</c:v>
                </c:pt>
                <c:pt idx="3306">
                  <c:v>13.64</c:v>
                </c:pt>
                <c:pt idx="3307">
                  <c:v>14.73</c:v>
                </c:pt>
                <c:pt idx="3308">
                  <c:v>16.670000000000002</c:v>
                </c:pt>
                <c:pt idx="3309">
                  <c:v>14.71</c:v>
                </c:pt>
                <c:pt idx="3310">
                  <c:v>14.84</c:v>
                </c:pt>
                <c:pt idx="3311">
                  <c:v>17.059999999999999</c:v>
                </c:pt>
                <c:pt idx="3312">
                  <c:v>14.87</c:v>
                </c:pt>
                <c:pt idx="3313">
                  <c:v>13.63</c:v>
                </c:pt>
                <c:pt idx="3314">
                  <c:v>13.29</c:v>
                </c:pt>
                <c:pt idx="3315">
                  <c:v>12.78</c:v>
                </c:pt>
                <c:pt idx="3316">
                  <c:v>13.05</c:v>
                </c:pt>
                <c:pt idx="3317">
                  <c:v>12.83</c:v>
                </c:pt>
                <c:pt idx="3318">
                  <c:v>13.53</c:v>
                </c:pt>
                <c:pt idx="3319">
                  <c:v>13.34</c:v>
                </c:pt>
                <c:pt idx="3320">
                  <c:v>14.08</c:v>
                </c:pt>
                <c:pt idx="3321">
                  <c:v>13.24</c:v>
                </c:pt>
                <c:pt idx="3322">
                  <c:v>13.06</c:v>
                </c:pt>
                <c:pt idx="3323">
                  <c:v>13.3</c:v>
                </c:pt>
                <c:pt idx="3324">
                  <c:v>12.76</c:v>
                </c:pt>
                <c:pt idx="3325">
                  <c:v>13.51</c:v>
                </c:pt>
                <c:pt idx="3326">
                  <c:v>13.5</c:v>
                </c:pt>
                <c:pt idx="3327">
                  <c:v>14.01</c:v>
                </c:pt>
                <c:pt idx="3328">
                  <c:v>13.96</c:v>
                </c:pt>
                <c:pt idx="3329">
                  <c:v>12.95</c:v>
                </c:pt>
                <c:pt idx="3330">
                  <c:v>13.6</c:v>
                </c:pt>
                <c:pt idx="3331">
                  <c:v>12.88</c:v>
                </c:pt>
                <c:pt idx="3332">
                  <c:v>13.21</c:v>
                </c:pt>
                <c:pt idx="3333">
                  <c:v>13.15</c:v>
                </c:pt>
                <c:pt idx="3334">
                  <c:v>12.91</c:v>
                </c:pt>
                <c:pt idx="3335">
                  <c:v>13.09</c:v>
                </c:pt>
                <c:pt idx="3336">
                  <c:v>13.08</c:v>
                </c:pt>
                <c:pt idx="3337">
                  <c:v>13.51</c:v>
                </c:pt>
                <c:pt idx="3338">
                  <c:v>14.22</c:v>
                </c:pt>
                <c:pt idx="3339">
                  <c:v>12.45</c:v>
                </c:pt>
                <c:pt idx="3340">
                  <c:v>12.79</c:v>
                </c:pt>
                <c:pt idx="3341">
                  <c:v>13.21</c:v>
                </c:pt>
                <c:pt idx="3342">
                  <c:v>13.12</c:v>
                </c:pt>
                <c:pt idx="3343">
                  <c:v>13.04</c:v>
                </c:pt>
                <c:pt idx="3344">
                  <c:v>12.07</c:v>
                </c:pt>
                <c:pt idx="3345">
                  <c:v>12.54</c:v>
                </c:pt>
                <c:pt idx="3346">
                  <c:v>12.42</c:v>
                </c:pt>
                <c:pt idx="3347">
                  <c:v>12.14</c:v>
                </c:pt>
                <c:pt idx="3348">
                  <c:v>11.98</c:v>
                </c:pt>
                <c:pt idx="3349">
                  <c:v>12.2</c:v>
                </c:pt>
                <c:pt idx="3350">
                  <c:v>12.71</c:v>
                </c:pt>
                <c:pt idx="3351">
                  <c:v>13.49</c:v>
                </c:pt>
                <c:pt idx="3352">
                  <c:v>12.68</c:v>
                </c:pt>
                <c:pt idx="3353">
                  <c:v>13.14</c:v>
                </c:pt>
                <c:pt idx="3354">
                  <c:v>13.185</c:v>
                </c:pt>
                <c:pt idx="3355">
                  <c:v>13.23</c:v>
                </c:pt>
                <c:pt idx="3356">
                  <c:v>13.24</c:v>
                </c:pt>
                <c:pt idx="3357">
                  <c:v>13.46</c:v>
                </c:pt>
                <c:pt idx="3358">
                  <c:v>14.53</c:v>
                </c:pt>
                <c:pt idx="3359">
                  <c:v>14.64</c:v>
                </c:pt>
                <c:pt idx="3360">
                  <c:v>15.14</c:v>
                </c:pt>
                <c:pt idx="3361">
                  <c:v>14.98</c:v>
                </c:pt>
                <c:pt idx="3362">
                  <c:v>13.48</c:v>
                </c:pt>
                <c:pt idx="3363">
                  <c:v>13.16</c:v>
                </c:pt>
                <c:pt idx="3364">
                  <c:v>12.95</c:v>
                </c:pt>
                <c:pt idx="3365">
                  <c:v>12.93</c:v>
                </c:pt>
                <c:pt idx="3366">
                  <c:v>12.19</c:v>
                </c:pt>
                <c:pt idx="3367">
                  <c:v>13.27</c:v>
                </c:pt>
                <c:pt idx="3368">
                  <c:v>14.59</c:v>
                </c:pt>
                <c:pt idx="3369">
                  <c:v>16.79</c:v>
                </c:pt>
                <c:pt idx="3370">
                  <c:v>16.43</c:v>
                </c:pt>
                <c:pt idx="3371">
                  <c:v>17.27</c:v>
                </c:pt>
                <c:pt idx="3372">
                  <c:v>18.13</c:v>
                </c:pt>
                <c:pt idx="3373">
                  <c:v>13.99</c:v>
                </c:pt>
                <c:pt idx="3374">
                  <c:v>14.09</c:v>
                </c:pt>
                <c:pt idx="3375">
                  <c:v>14.29</c:v>
                </c:pt>
                <c:pt idx="3376">
                  <c:v>15.24</c:v>
                </c:pt>
                <c:pt idx="3377">
                  <c:v>15.96</c:v>
                </c:pt>
                <c:pt idx="3378">
                  <c:v>19.63</c:v>
                </c:pt>
                <c:pt idx="3379">
                  <c:v>18.61</c:v>
                </c:pt>
                <c:pt idx="3380">
                  <c:v>15.82</c:v>
                </c:pt>
                <c:pt idx="3381">
                  <c:v>15.42</c:v>
                </c:pt>
                <c:pt idx="3382">
                  <c:v>18.309999999999999</c:v>
                </c:pt>
                <c:pt idx="3383">
                  <c:v>11.15</c:v>
                </c:pt>
                <c:pt idx="3384">
                  <c:v>10.58</c:v>
                </c:pt>
                <c:pt idx="3385">
                  <c:v>10.18</c:v>
                </c:pt>
                <c:pt idx="3386">
                  <c:v>10.199999999999999</c:v>
                </c:pt>
                <c:pt idx="3387">
                  <c:v>10.24</c:v>
                </c:pt>
                <c:pt idx="3388">
                  <c:v>10.02</c:v>
                </c:pt>
                <c:pt idx="3389">
                  <c:v>10.220000000000001</c:v>
                </c:pt>
                <c:pt idx="3390">
                  <c:v>10.23</c:v>
                </c:pt>
                <c:pt idx="3391">
                  <c:v>10.34</c:v>
                </c:pt>
                <c:pt idx="3392">
                  <c:v>11.61</c:v>
                </c:pt>
                <c:pt idx="3393">
                  <c:v>11.1</c:v>
                </c:pt>
                <c:pt idx="3394">
                  <c:v>10.44</c:v>
                </c:pt>
                <c:pt idx="3395">
                  <c:v>10.32</c:v>
                </c:pt>
                <c:pt idx="3396">
                  <c:v>10.65</c:v>
                </c:pt>
                <c:pt idx="3397">
                  <c:v>10.55</c:v>
                </c:pt>
                <c:pt idx="3398">
                  <c:v>10.08</c:v>
                </c:pt>
                <c:pt idx="3399">
                  <c:v>10.31</c:v>
                </c:pt>
                <c:pt idx="3400">
                  <c:v>10.42</c:v>
                </c:pt>
                <c:pt idx="3401">
                  <c:v>10.96</c:v>
                </c:pt>
                <c:pt idx="3402">
                  <c:v>11.45</c:v>
                </c:pt>
                <c:pt idx="3403">
                  <c:v>11.13</c:v>
                </c:pt>
                <c:pt idx="3404">
                  <c:v>11.22</c:v>
                </c:pt>
                <c:pt idx="3405">
                  <c:v>9.89</c:v>
                </c:pt>
                <c:pt idx="3406">
                  <c:v>10.34</c:v>
                </c:pt>
                <c:pt idx="3407">
                  <c:v>10.77</c:v>
                </c:pt>
                <c:pt idx="3408">
                  <c:v>10.4</c:v>
                </c:pt>
                <c:pt idx="3409">
                  <c:v>10.85</c:v>
                </c:pt>
                <c:pt idx="3410">
                  <c:v>10.59</c:v>
                </c:pt>
                <c:pt idx="3411">
                  <c:v>10.74</c:v>
                </c:pt>
                <c:pt idx="3412">
                  <c:v>10.15</c:v>
                </c:pt>
                <c:pt idx="3413">
                  <c:v>10.87</c:v>
                </c:pt>
                <c:pt idx="3414">
                  <c:v>11.47</c:v>
                </c:pt>
                <c:pt idx="3415">
                  <c:v>11.91</c:v>
                </c:pt>
                <c:pt idx="3416">
                  <c:v>12</c:v>
                </c:pt>
                <c:pt idx="3417">
                  <c:v>12.14</c:v>
                </c:pt>
                <c:pt idx="3418">
                  <c:v>11.51</c:v>
                </c:pt>
                <c:pt idx="3419">
                  <c:v>12.04</c:v>
                </c:pt>
                <c:pt idx="3420">
                  <c:v>12.04</c:v>
                </c:pt>
              </c:numCache>
            </c:numRef>
          </c:val>
          <c:smooth val="0"/>
          <c:extLst>
            <c:ext xmlns:c16="http://schemas.microsoft.com/office/drawing/2014/chart" uri="{C3380CC4-5D6E-409C-BE32-E72D297353CC}">
              <c16:uniqueId val="{00000001-3799-AA4F-BDB4-961E87B36E60}"/>
            </c:ext>
          </c:extLst>
        </c:ser>
        <c:dLbls>
          <c:showLegendKey val="0"/>
          <c:showVal val="0"/>
          <c:showCatName val="0"/>
          <c:showSerName val="0"/>
          <c:showPercent val="0"/>
          <c:showBubbleSize val="0"/>
        </c:dLbls>
        <c:marker val="1"/>
        <c:smooth val="0"/>
        <c:axId val="2094734555"/>
        <c:axId val="2094734556"/>
      </c:lineChart>
      <c:dateAx>
        <c:axId val="2094734552"/>
        <c:scaling>
          <c:orientation val="minMax"/>
        </c:scaling>
        <c:delete val="0"/>
        <c:axPos val="b"/>
        <c:numFmt formatCode="General" sourceLinked="0"/>
        <c:majorTickMark val="none"/>
        <c:minorTickMark val="none"/>
        <c:tickLblPos val="low"/>
        <c:spPr>
          <a:ln w="12700" cap="flat">
            <a:solidFill>
              <a:srgbClr val="D9D9D9"/>
            </a:solidFill>
            <a:prstDash val="solid"/>
            <a:round/>
          </a:ln>
        </c:spPr>
        <c:txPr>
          <a:bodyPr rot="0"/>
          <a:lstStyle/>
          <a:p>
            <a:pPr>
              <a:defRPr sz="900" b="0" i="0" u="none" strike="noStrike">
                <a:solidFill>
                  <a:srgbClr val="595959"/>
                </a:solidFill>
                <a:latin typeface="Calibri"/>
              </a:defRPr>
            </a:pPr>
            <a:endParaRPr lang="en-US"/>
          </a:p>
        </c:txPr>
        <c:crossAx val="2094734553"/>
        <c:crosses val="autoZero"/>
        <c:auto val="1"/>
        <c:lblOffset val="100"/>
        <c:baseTimeUnit val="days"/>
      </c:dateAx>
      <c:valAx>
        <c:axId val="2094734553"/>
        <c:scaling>
          <c:orientation val="minMax"/>
          <c:max val="0.09"/>
        </c:scaling>
        <c:delete val="0"/>
        <c:axPos val="l"/>
        <c:majorGridlines>
          <c:spPr>
            <a:ln w="12700" cap="flat">
              <a:solidFill>
                <a:srgbClr val="D9D9D9"/>
              </a:solidFill>
              <a:prstDash val="solid"/>
              <a:round/>
            </a:ln>
          </c:spPr>
        </c:majorGridlines>
        <c:title>
          <c:tx>
            <c:rich>
              <a:bodyPr rot="-5400000"/>
              <a:lstStyle/>
              <a:p>
                <a:pPr>
                  <a:defRPr sz="1000" b="0" i="0" u="none" strike="noStrike">
                    <a:solidFill>
                      <a:srgbClr val="595959"/>
                    </a:solidFill>
                    <a:latin typeface="Calibri"/>
                  </a:defRPr>
                </a:pPr>
                <a:r>
                  <a:rPr sz="1000" b="0" i="0" u="none" strike="noStrike">
                    <a:solidFill>
                      <a:srgbClr val="595959"/>
                    </a:solidFill>
                    <a:latin typeface="Calibri"/>
                  </a:rPr>
                  <a:t>30-Year Treasury Yield</a:t>
                </a:r>
              </a:p>
            </c:rich>
          </c:tx>
          <c:overlay val="1"/>
        </c:title>
        <c:numFmt formatCode="0.00%" sourceLinked="1"/>
        <c:majorTickMark val="none"/>
        <c:minorTickMark val="none"/>
        <c:tickLblPos val="nextTo"/>
        <c:spPr>
          <a:ln w="12700" cap="flat">
            <a:noFill/>
            <a:prstDash val="solid"/>
            <a:round/>
          </a:ln>
        </c:spPr>
        <c:txPr>
          <a:bodyPr rot="0"/>
          <a:lstStyle/>
          <a:p>
            <a:pPr>
              <a:defRPr sz="900" b="0" i="0" u="none" strike="noStrike">
                <a:solidFill>
                  <a:srgbClr val="595959"/>
                </a:solidFill>
                <a:latin typeface="Calibri"/>
              </a:defRPr>
            </a:pPr>
            <a:endParaRPr lang="en-US"/>
          </a:p>
        </c:txPr>
        <c:crossAx val="2094734552"/>
        <c:crosses val="autoZero"/>
        <c:crossBetween val="between"/>
        <c:majorUnit val="2.2499999999999999E-2"/>
        <c:minorUnit val="1.125E-2"/>
      </c:valAx>
      <c:dateAx>
        <c:axId val="2094734555"/>
        <c:scaling>
          <c:orientation val="minMax"/>
        </c:scaling>
        <c:delete val="0"/>
        <c:axPos val="b"/>
        <c:numFmt formatCode="m/d/yy" sourceLinked="1"/>
        <c:majorTickMark val="out"/>
        <c:minorTickMark val="none"/>
        <c:tickLblPos val="none"/>
        <c:spPr>
          <a:ln w="12700" cap="flat">
            <a:noFill/>
            <a:prstDash val="solid"/>
            <a:round/>
          </a:ln>
        </c:spPr>
        <c:crossAx val="2094734556"/>
        <c:crosses val="autoZero"/>
        <c:auto val="1"/>
        <c:lblOffset val="100"/>
        <c:baseTimeUnit val="days"/>
      </c:dateAx>
      <c:valAx>
        <c:axId val="2094734556"/>
        <c:scaling>
          <c:orientation val="minMax"/>
        </c:scaling>
        <c:delete val="0"/>
        <c:axPos val="r"/>
        <c:title>
          <c:tx>
            <c:rich>
              <a:bodyPr rot="-5400000"/>
              <a:lstStyle/>
              <a:p>
                <a:pPr>
                  <a:defRPr sz="1000" b="0" i="0" u="none" strike="noStrike">
                    <a:solidFill>
                      <a:srgbClr val="595959"/>
                    </a:solidFill>
                    <a:latin typeface="Calibri"/>
                  </a:defRPr>
                </a:pPr>
                <a:r>
                  <a:rPr sz="1000" b="0" i="0" u="none" strike="noStrike">
                    <a:solidFill>
                      <a:srgbClr val="595959"/>
                    </a:solidFill>
                    <a:latin typeface="Calibri"/>
                  </a:rPr>
                  <a:t>VIX</a:t>
                </a:r>
              </a:p>
            </c:rich>
          </c:tx>
          <c:overlay val="1"/>
        </c:title>
        <c:numFmt formatCode="&quot; &quot;* #,##0.00&quot; &quot;;&quot; &quot;* \(#,##0.00\);&quot; &quot;* &quot;-&quot;??&quot; &quot;" sourceLinked="1"/>
        <c:majorTickMark val="none"/>
        <c:minorTickMark val="none"/>
        <c:tickLblPos val="nextTo"/>
        <c:spPr>
          <a:ln w="12700" cap="flat">
            <a:noFill/>
            <a:prstDash val="solid"/>
            <a:round/>
          </a:ln>
        </c:spPr>
        <c:txPr>
          <a:bodyPr rot="0"/>
          <a:lstStyle/>
          <a:p>
            <a:pPr>
              <a:defRPr sz="900" b="0" i="0" u="none" strike="noStrike">
                <a:solidFill>
                  <a:srgbClr val="595959"/>
                </a:solidFill>
                <a:latin typeface="Calibri"/>
              </a:defRPr>
            </a:pPr>
            <a:endParaRPr lang="en-US"/>
          </a:p>
        </c:txPr>
        <c:crossAx val="2094734555"/>
        <c:crosses val="max"/>
        <c:crossBetween val="between"/>
        <c:majorUnit val="1"/>
        <c:minorUnit val="0.5"/>
      </c:valAx>
      <c:spPr>
        <a:noFill/>
        <a:ln w="12700" cap="flat">
          <a:noFill/>
          <a:miter lim="400000"/>
        </a:ln>
        <a:effectLst/>
      </c:spPr>
    </c:plotArea>
    <c:legend>
      <c:legendPos val="b"/>
      <c:layout>
        <c:manualLayout>
          <c:xMode val="edge"/>
          <c:yMode val="edge"/>
          <c:x val="0.27904699999999999"/>
          <c:y val="0.93198199999999998"/>
          <c:w val="0.37204999999999999"/>
          <c:h val="6.8018200000000001E-2"/>
        </c:manualLayout>
      </c:layout>
      <c:overlay val="1"/>
      <c:spPr>
        <a:noFill/>
        <a:ln w="12700" cap="flat">
          <a:noFill/>
          <a:miter lim="400000"/>
        </a:ln>
        <a:effectLst/>
      </c:spPr>
      <c:txPr>
        <a:bodyPr rot="0"/>
        <a:lstStyle/>
        <a:p>
          <a:pPr>
            <a:defRPr sz="900" b="0" i="0" u="none" strike="noStrike">
              <a:solidFill>
                <a:srgbClr val="595959"/>
              </a:solidFill>
              <a:latin typeface="Calibri"/>
            </a:defRPr>
          </a:pPr>
          <a:endParaRPr lang="en-US"/>
        </a:p>
      </c:txPr>
    </c:legend>
    <c:plotVisOnly val="1"/>
    <c:dispBlanksAs val="gap"/>
    <c:showDLblsOverMax val="1"/>
  </c:chart>
  <c:spPr>
    <a:solidFill>
      <a:srgbClr val="FFFFFF"/>
    </a:solidFill>
    <a:ln w="12700" cap="flat">
      <a:solidFill>
        <a:srgbClr val="D9D9D9"/>
      </a:solidFill>
      <a:prstDash val="solid"/>
      <a:round/>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0.14036399999999999"/>
          <c:y val="4.9647299999999998E-2"/>
          <c:w val="0.85463599999999995"/>
          <c:h val="0.87018300000000004"/>
        </c:manualLayout>
      </c:layout>
      <c:lineChart>
        <c:grouping val="standard"/>
        <c:varyColors val="0"/>
        <c:ser>
          <c:idx val="0"/>
          <c:order val="0"/>
          <c:tx>
            <c:v>Series1</c:v>
          </c:tx>
          <c:spPr>
            <a:ln w="15875" cap="rnd">
              <a:solidFill>
                <a:srgbClr val="000000"/>
              </a:solidFill>
              <a:prstDash val="solid"/>
              <a:round/>
            </a:ln>
            <a:effectLst/>
          </c:spPr>
          <c:marker>
            <c:symbol val="none"/>
          </c:marker>
          <c:trendline>
            <c:spPr>
              <a:ln w="19050" cap="rnd">
                <a:solidFill>
                  <a:schemeClr val="accent1"/>
                </a:solidFill>
                <a:prstDash val="sysDot"/>
                <a:round/>
              </a:ln>
              <a:effectLst>
                <a:outerShdw blurRad="12700" dist="25400" dir="7320000" algn="tl">
                  <a:srgbClr val="000000">
                    <a:alpha val="25000"/>
                  </a:srgbClr>
                </a:outerShdw>
              </a:effectLst>
            </c:spPr>
            <c:trendlineType val="linear"/>
            <c:dispRSqr val="0"/>
            <c:dispEq val="0"/>
          </c:trendline>
          <c:cat>
            <c:numRef>
              <c:f>'Chart 2 &amp; 3 CoV Charts'!$B$6:$B$922</c:f>
              <c:numCache>
                <c:formatCode>m/d/yy</c:formatCode>
                <c:ptCount val="917"/>
                <c:pt idx="0">
                  <c:v>44074</c:v>
                </c:pt>
                <c:pt idx="1">
                  <c:v>44071</c:v>
                </c:pt>
                <c:pt idx="2">
                  <c:v>44070</c:v>
                </c:pt>
                <c:pt idx="3">
                  <c:v>44069</c:v>
                </c:pt>
                <c:pt idx="4">
                  <c:v>44068</c:v>
                </c:pt>
                <c:pt idx="5">
                  <c:v>44067</c:v>
                </c:pt>
                <c:pt idx="6">
                  <c:v>44064</c:v>
                </c:pt>
                <c:pt idx="7">
                  <c:v>44063</c:v>
                </c:pt>
                <c:pt idx="8">
                  <c:v>44062</c:v>
                </c:pt>
                <c:pt idx="9">
                  <c:v>44061</c:v>
                </c:pt>
                <c:pt idx="10">
                  <c:v>44060</c:v>
                </c:pt>
                <c:pt idx="11">
                  <c:v>44057</c:v>
                </c:pt>
                <c:pt idx="12">
                  <c:v>44056</c:v>
                </c:pt>
                <c:pt idx="13">
                  <c:v>44055</c:v>
                </c:pt>
                <c:pt idx="14">
                  <c:v>44054</c:v>
                </c:pt>
                <c:pt idx="15">
                  <c:v>44053</c:v>
                </c:pt>
                <c:pt idx="16">
                  <c:v>44050</c:v>
                </c:pt>
                <c:pt idx="17">
                  <c:v>44049</c:v>
                </c:pt>
                <c:pt idx="18">
                  <c:v>44048</c:v>
                </c:pt>
                <c:pt idx="19">
                  <c:v>44047</c:v>
                </c:pt>
                <c:pt idx="20">
                  <c:v>44046</c:v>
                </c:pt>
                <c:pt idx="21">
                  <c:v>44043</c:v>
                </c:pt>
                <c:pt idx="22">
                  <c:v>44042</c:v>
                </c:pt>
                <c:pt idx="23">
                  <c:v>44041</c:v>
                </c:pt>
                <c:pt idx="24">
                  <c:v>44040</c:v>
                </c:pt>
                <c:pt idx="25">
                  <c:v>44039</c:v>
                </c:pt>
                <c:pt idx="26">
                  <c:v>44036</c:v>
                </c:pt>
                <c:pt idx="27">
                  <c:v>44035</c:v>
                </c:pt>
                <c:pt idx="28">
                  <c:v>44034</c:v>
                </c:pt>
                <c:pt idx="29">
                  <c:v>44033</c:v>
                </c:pt>
                <c:pt idx="30">
                  <c:v>44032</c:v>
                </c:pt>
                <c:pt idx="31">
                  <c:v>44029</c:v>
                </c:pt>
                <c:pt idx="32">
                  <c:v>44028</c:v>
                </c:pt>
                <c:pt idx="33">
                  <c:v>44027</c:v>
                </c:pt>
                <c:pt idx="34">
                  <c:v>44026</c:v>
                </c:pt>
                <c:pt idx="35">
                  <c:v>44025</c:v>
                </c:pt>
                <c:pt idx="36">
                  <c:v>44022</c:v>
                </c:pt>
                <c:pt idx="37">
                  <c:v>44021</c:v>
                </c:pt>
                <c:pt idx="38">
                  <c:v>44020</c:v>
                </c:pt>
                <c:pt idx="39">
                  <c:v>44019</c:v>
                </c:pt>
                <c:pt idx="40">
                  <c:v>44018</c:v>
                </c:pt>
                <c:pt idx="41">
                  <c:v>44014</c:v>
                </c:pt>
                <c:pt idx="42">
                  <c:v>44013</c:v>
                </c:pt>
                <c:pt idx="43">
                  <c:v>44012</c:v>
                </c:pt>
                <c:pt idx="44">
                  <c:v>44011</c:v>
                </c:pt>
                <c:pt idx="45">
                  <c:v>44008</c:v>
                </c:pt>
                <c:pt idx="46">
                  <c:v>44007</c:v>
                </c:pt>
                <c:pt idx="47">
                  <c:v>44006</c:v>
                </c:pt>
                <c:pt idx="48">
                  <c:v>44005</c:v>
                </c:pt>
                <c:pt idx="49">
                  <c:v>44004</c:v>
                </c:pt>
                <c:pt idx="50">
                  <c:v>44001</c:v>
                </c:pt>
                <c:pt idx="51">
                  <c:v>44000</c:v>
                </c:pt>
                <c:pt idx="52">
                  <c:v>43999</c:v>
                </c:pt>
                <c:pt idx="53">
                  <c:v>43998</c:v>
                </c:pt>
                <c:pt idx="54">
                  <c:v>43997</c:v>
                </c:pt>
                <c:pt idx="55">
                  <c:v>43994</c:v>
                </c:pt>
                <c:pt idx="56">
                  <c:v>43993</c:v>
                </c:pt>
                <c:pt idx="57">
                  <c:v>43992</c:v>
                </c:pt>
                <c:pt idx="58">
                  <c:v>43991</c:v>
                </c:pt>
                <c:pt idx="59">
                  <c:v>43990</c:v>
                </c:pt>
                <c:pt idx="60">
                  <c:v>43987</c:v>
                </c:pt>
                <c:pt idx="61">
                  <c:v>43986</c:v>
                </c:pt>
                <c:pt idx="62">
                  <c:v>43985</c:v>
                </c:pt>
                <c:pt idx="63">
                  <c:v>43984</c:v>
                </c:pt>
                <c:pt idx="64">
                  <c:v>43983</c:v>
                </c:pt>
                <c:pt idx="65">
                  <c:v>43980</c:v>
                </c:pt>
                <c:pt idx="66">
                  <c:v>43979</c:v>
                </c:pt>
                <c:pt idx="67">
                  <c:v>43978</c:v>
                </c:pt>
                <c:pt idx="68">
                  <c:v>43977</c:v>
                </c:pt>
                <c:pt idx="69">
                  <c:v>43973</c:v>
                </c:pt>
                <c:pt idx="70">
                  <c:v>43972</c:v>
                </c:pt>
                <c:pt idx="71">
                  <c:v>43971</c:v>
                </c:pt>
                <c:pt idx="72">
                  <c:v>43970</c:v>
                </c:pt>
                <c:pt idx="73">
                  <c:v>43969</c:v>
                </c:pt>
                <c:pt idx="74">
                  <c:v>43966</c:v>
                </c:pt>
                <c:pt idx="75">
                  <c:v>43965</c:v>
                </c:pt>
                <c:pt idx="76">
                  <c:v>43964</c:v>
                </c:pt>
                <c:pt idx="77">
                  <c:v>43963</c:v>
                </c:pt>
                <c:pt idx="78">
                  <c:v>43962</c:v>
                </c:pt>
                <c:pt idx="79">
                  <c:v>43959</c:v>
                </c:pt>
                <c:pt idx="80">
                  <c:v>43958</c:v>
                </c:pt>
                <c:pt idx="81">
                  <c:v>43957</c:v>
                </c:pt>
                <c:pt idx="82">
                  <c:v>43956</c:v>
                </c:pt>
                <c:pt idx="83">
                  <c:v>43955</c:v>
                </c:pt>
                <c:pt idx="84">
                  <c:v>43952</c:v>
                </c:pt>
                <c:pt idx="85">
                  <c:v>43951</c:v>
                </c:pt>
                <c:pt idx="86">
                  <c:v>43950</c:v>
                </c:pt>
                <c:pt idx="87">
                  <c:v>43949</c:v>
                </c:pt>
                <c:pt idx="88">
                  <c:v>43948</c:v>
                </c:pt>
                <c:pt idx="89">
                  <c:v>43945</c:v>
                </c:pt>
                <c:pt idx="90">
                  <c:v>43944</c:v>
                </c:pt>
                <c:pt idx="91">
                  <c:v>43943</c:v>
                </c:pt>
                <c:pt idx="92">
                  <c:v>43942</c:v>
                </c:pt>
                <c:pt idx="93">
                  <c:v>43941</c:v>
                </c:pt>
                <c:pt idx="94">
                  <c:v>43938</c:v>
                </c:pt>
                <c:pt idx="95">
                  <c:v>43937</c:v>
                </c:pt>
                <c:pt idx="96">
                  <c:v>43936</c:v>
                </c:pt>
                <c:pt idx="97">
                  <c:v>43935</c:v>
                </c:pt>
                <c:pt idx="98">
                  <c:v>43934</c:v>
                </c:pt>
                <c:pt idx="99">
                  <c:v>43930</c:v>
                </c:pt>
                <c:pt idx="100">
                  <c:v>43929</c:v>
                </c:pt>
                <c:pt idx="101">
                  <c:v>43928</c:v>
                </c:pt>
                <c:pt idx="102">
                  <c:v>43927</c:v>
                </c:pt>
                <c:pt idx="103">
                  <c:v>43924</c:v>
                </c:pt>
                <c:pt idx="104">
                  <c:v>43923</c:v>
                </c:pt>
                <c:pt idx="105">
                  <c:v>43922</c:v>
                </c:pt>
                <c:pt idx="106">
                  <c:v>43921</c:v>
                </c:pt>
                <c:pt idx="107">
                  <c:v>43920</c:v>
                </c:pt>
                <c:pt idx="108">
                  <c:v>43917</c:v>
                </c:pt>
                <c:pt idx="109">
                  <c:v>43916</c:v>
                </c:pt>
                <c:pt idx="110">
                  <c:v>43915</c:v>
                </c:pt>
                <c:pt idx="111">
                  <c:v>43914</c:v>
                </c:pt>
                <c:pt idx="112">
                  <c:v>43913</c:v>
                </c:pt>
                <c:pt idx="113">
                  <c:v>43910</c:v>
                </c:pt>
                <c:pt idx="114">
                  <c:v>43909</c:v>
                </c:pt>
                <c:pt idx="115">
                  <c:v>43908</c:v>
                </c:pt>
                <c:pt idx="116">
                  <c:v>43907</c:v>
                </c:pt>
                <c:pt idx="117">
                  <c:v>43906</c:v>
                </c:pt>
                <c:pt idx="118">
                  <c:v>43903</c:v>
                </c:pt>
                <c:pt idx="119">
                  <c:v>43902</c:v>
                </c:pt>
                <c:pt idx="120">
                  <c:v>43901</c:v>
                </c:pt>
                <c:pt idx="121">
                  <c:v>43900</c:v>
                </c:pt>
                <c:pt idx="122">
                  <c:v>43899</c:v>
                </c:pt>
                <c:pt idx="123">
                  <c:v>43896</c:v>
                </c:pt>
                <c:pt idx="124">
                  <c:v>43895</c:v>
                </c:pt>
                <c:pt idx="125">
                  <c:v>43894</c:v>
                </c:pt>
                <c:pt idx="126">
                  <c:v>43893</c:v>
                </c:pt>
                <c:pt idx="127">
                  <c:v>43892</c:v>
                </c:pt>
                <c:pt idx="128">
                  <c:v>43889</c:v>
                </c:pt>
                <c:pt idx="129">
                  <c:v>43888</c:v>
                </c:pt>
                <c:pt idx="130">
                  <c:v>43887</c:v>
                </c:pt>
                <c:pt idx="131">
                  <c:v>43886</c:v>
                </c:pt>
                <c:pt idx="132">
                  <c:v>43885</c:v>
                </c:pt>
                <c:pt idx="133">
                  <c:v>43882</c:v>
                </c:pt>
                <c:pt idx="134">
                  <c:v>43881</c:v>
                </c:pt>
                <c:pt idx="135">
                  <c:v>43880</c:v>
                </c:pt>
                <c:pt idx="136">
                  <c:v>43879</c:v>
                </c:pt>
                <c:pt idx="137">
                  <c:v>43875</c:v>
                </c:pt>
                <c:pt idx="138">
                  <c:v>43874</c:v>
                </c:pt>
                <c:pt idx="139">
                  <c:v>43873</c:v>
                </c:pt>
                <c:pt idx="140">
                  <c:v>43872</c:v>
                </c:pt>
                <c:pt idx="141">
                  <c:v>43871</c:v>
                </c:pt>
                <c:pt idx="142">
                  <c:v>43868</c:v>
                </c:pt>
                <c:pt idx="143">
                  <c:v>43867</c:v>
                </c:pt>
                <c:pt idx="144">
                  <c:v>43866</c:v>
                </c:pt>
                <c:pt idx="145">
                  <c:v>43865</c:v>
                </c:pt>
                <c:pt idx="146">
                  <c:v>43864</c:v>
                </c:pt>
                <c:pt idx="147">
                  <c:v>43861</c:v>
                </c:pt>
                <c:pt idx="148">
                  <c:v>43860</c:v>
                </c:pt>
                <c:pt idx="149">
                  <c:v>43859</c:v>
                </c:pt>
                <c:pt idx="150">
                  <c:v>43858</c:v>
                </c:pt>
                <c:pt idx="151">
                  <c:v>43857</c:v>
                </c:pt>
                <c:pt idx="152">
                  <c:v>43854</c:v>
                </c:pt>
                <c:pt idx="153">
                  <c:v>43853</c:v>
                </c:pt>
                <c:pt idx="154">
                  <c:v>43852</c:v>
                </c:pt>
                <c:pt idx="155">
                  <c:v>43851</c:v>
                </c:pt>
                <c:pt idx="156">
                  <c:v>43847</c:v>
                </c:pt>
                <c:pt idx="157">
                  <c:v>43846</c:v>
                </c:pt>
                <c:pt idx="158">
                  <c:v>43845</c:v>
                </c:pt>
                <c:pt idx="159">
                  <c:v>43844</c:v>
                </c:pt>
                <c:pt idx="160">
                  <c:v>43843</c:v>
                </c:pt>
                <c:pt idx="161">
                  <c:v>43840</c:v>
                </c:pt>
                <c:pt idx="162">
                  <c:v>43839</c:v>
                </c:pt>
                <c:pt idx="163">
                  <c:v>43838</c:v>
                </c:pt>
                <c:pt idx="164">
                  <c:v>43837</c:v>
                </c:pt>
                <c:pt idx="165">
                  <c:v>43836</c:v>
                </c:pt>
                <c:pt idx="166">
                  <c:v>43833</c:v>
                </c:pt>
                <c:pt idx="167">
                  <c:v>43832</c:v>
                </c:pt>
                <c:pt idx="168">
                  <c:v>43830</c:v>
                </c:pt>
                <c:pt idx="169">
                  <c:v>43829</c:v>
                </c:pt>
                <c:pt idx="170">
                  <c:v>43826</c:v>
                </c:pt>
                <c:pt idx="171">
                  <c:v>43825</c:v>
                </c:pt>
                <c:pt idx="172">
                  <c:v>43823</c:v>
                </c:pt>
                <c:pt idx="173">
                  <c:v>43822</c:v>
                </c:pt>
                <c:pt idx="174">
                  <c:v>43819</c:v>
                </c:pt>
                <c:pt idx="175">
                  <c:v>43818</c:v>
                </c:pt>
                <c:pt idx="176">
                  <c:v>43817</c:v>
                </c:pt>
                <c:pt idx="177">
                  <c:v>43816</c:v>
                </c:pt>
                <c:pt idx="178">
                  <c:v>43815</c:v>
                </c:pt>
                <c:pt idx="179">
                  <c:v>43812</c:v>
                </c:pt>
                <c:pt idx="180">
                  <c:v>43811</c:v>
                </c:pt>
                <c:pt idx="181">
                  <c:v>43810</c:v>
                </c:pt>
                <c:pt idx="182">
                  <c:v>43809</c:v>
                </c:pt>
                <c:pt idx="183">
                  <c:v>43808</c:v>
                </c:pt>
                <c:pt idx="184">
                  <c:v>43805</c:v>
                </c:pt>
                <c:pt idx="185">
                  <c:v>43804</c:v>
                </c:pt>
                <c:pt idx="186">
                  <c:v>43803</c:v>
                </c:pt>
                <c:pt idx="187">
                  <c:v>43802</c:v>
                </c:pt>
                <c:pt idx="188">
                  <c:v>43801</c:v>
                </c:pt>
                <c:pt idx="189">
                  <c:v>43798</c:v>
                </c:pt>
                <c:pt idx="190">
                  <c:v>43796</c:v>
                </c:pt>
                <c:pt idx="191">
                  <c:v>43795</c:v>
                </c:pt>
                <c:pt idx="192">
                  <c:v>43794</c:v>
                </c:pt>
                <c:pt idx="193">
                  <c:v>43791</c:v>
                </c:pt>
                <c:pt idx="194">
                  <c:v>43790</c:v>
                </c:pt>
                <c:pt idx="195">
                  <c:v>43789</c:v>
                </c:pt>
                <c:pt idx="196">
                  <c:v>43788</c:v>
                </c:pt>
                <c:pt idx="197">
                  <c:v>43787</c:v>
                </c:pt>
                <c:pt idx="198">
                  <c:v>43784</c:v>
                </c:pt>
                <c:pt idx="199">
                  <c:v>43783</c:v>
                </c:pt>
                <c:pt idx="200">
                  <c:v>43782</c:v>
                </c:pt>
                <c:pt idx="201">
                  <c:v>43781</c:v>
                </c:pt>
                <c:pt idx="202">
                  <c:v>43777</c:v>
                </c:pt>
                <c:pt idx="203">
                  <c:v>43776</c:v>
                </c:pt>
                <c:pt idx="204">
                  <c:v>43775</c:v>
                </c:pt>
                <c:pt idx="205">
                  <c:v>43774</c:v>
                </c:pt>
                <c:pt idx="206">
                  <c:v>43773</c:v>
                </c:pt>
                <c:pt idx="207">
                  <c:v>43770</c:v>
                </c:pt>
                <c:pt idx="208">
                  <c:v>43769</c:v>
                </c:pt>
                <c:pt idx="209">
                  <c:v>43768</c:v>
                </c:pt>
                <c:pt idx="210">
                  <c:v>43767</c:v>
                </c:pt>
                <c:pt idx="211">
                  <c:v>43766</c:v>
                </c:pt>
                <c:pt idx="212">
                  <c:v>43763</c:v>
                </c:pt>
                <c:pt idx="213">
                  <c:v>43762</c:v>
                </c:pt>
                <c:pt idx="214">
                  <c:v>43761</c:v>
                </c:pt>
                <c:pt idx="215">
                  <c:v>43760</c:v>
                </c:pt>
                <c:pt idx="216">
                  <c:v>43759</c:v>
                </c:pt>
                <c:pt idx="217">
                  <c:v>43756</c:v>
                </c:pt>
                <c:pt idx="218">
                  <c:v>43755</c:v>
                </c:pt>
                <c:pt idx="219">
                  <c:v>43754</c:v>
                </c:pt>
                <c:pt idx="220">
                  <c:v>43753</c:v>
                </c:pt>
                <c:pt idx="221">
                  <c:v>43749</c:v>
                </c:pt>
                <c:pt idx="222">
                  <c:v>43748</c:v>
                </c:pt>
                <c:pt idx="223">
                  <c:v>43747</c:v>
                </c:pt>
                <c:pt idx="224">
                  <c:v>43746</c:v>
                </c:pt>
                <c:pt idx="225">
                  <c:v>43745</c:v>
                </c:pt>
                <c:pt idx="226">
                  <c:v>43742</c:v>
                </c:pt>
                <c:pt idx="227">
                  <c:v>43741</c:v>
                </c:pt>
                <c:pt idx="228">
                  <c:v>43740</c:v>
                </c:pt>
                <c:pt idx="229">
                  <c:v>43739</c:v>
                </c:pt>
                <c:pt idx="230">
                  <c:v>43738</c:v>
                </c:pt>
                <c:pt idx="231">
                  <c:v>43735</c:v>
                </c:pt>
                <c:pt idx="232">
                  <c:v>43734</c:v>
                </c:pt>
                <c:pt idx="233">
                  <c:v>43733</c:v>
                </c:pt>
                <c:pt idx="234">
                  <c:v>43732</c:v>
                </c:pt>
                <c:pt idx="235">
                  <c:v>43731</c:v>
                </c:pt>
                <c:pt idx="236">
                  <c:v>43728</c:v>
                </c:pt>
                <c:pt idx="237">
                  <c:v>43727</c:v>
                </c:pt>
                <c:pt idx="238">
                  <c:v>43726</c:v>
                </c:pt>
                <c:pt idx="239">
                  <c:v>43725</c:v>
                </c:pt>
                <c:pt idx="240">
                  <c:v>43724</c:v>
                </c:pt>
                <c:pt idx="241">
                  <c:v>43721</c:v>
                </c:pt>
                <c:pt idx="242">
                  <c:v>43720</c:v>
                </c:pt>
                <c:pt idx="243">
                  <c:v>43719</c:v>
                </c:pt>
                <c:pt idx="244">
                  <c:v>43718</c:v>
                </c:pt>
                <c:pt idx="245">
                  <c:v>43717</c:v>
                </c:pt>
                <c:pt idx="246">
                  <c:v>43714</c:v>
                </c:pt>
                <c:pt idx="247">
                  <c:v>43713</c:v>
                </c:pt>
                <c:pt idx="248">
                  <c:v>43712</c:v>
                </c:pt>
                <c:pt idx="249">
                  <c:v>43711</c:v>
                </c:pt>
                <c:pt idx="250">
                  <c:v>43707</c:v>
                </c:pt>
                <c:pt idx="251">
                  <c:v>43706</c:v>
                </c:pt>
                <c:pt idx="252">
                  <c:v>43705</c:v>
                </c:pt>
                <c:pt idx="253">
                  <c:v>43704</c:v>
                </c:pt>
                <c:pt idx="254">
                  <c:v>43703</c:v>
                </c:pt>
                <c:pt idx="255">
                  <c:v>43700</c:v>
                </c:pt>
                <c:pt idx="256">
                  <c:v>43699</c:v>
                </c:pt>
                <c:pt idx="257">
                  <c:v>43698</c:v>
                </c:pt>
                <c:pt idx="258">
                  <c:v>43697</c:v>
                </c:pt>
                <c:pt idx="259">
                  <c:v>43696</c:v>
                </c:pt>
                <c:pt idx="260">
                  <c:v>43693</c:v>
                </c:pt>
                <c:pt idx="261">
                  <c:v>43692</c:v>
                </c:pt>
                <c:pt idx="262">
                  <c:v>43691</c:v>
                </c:pt>
                <c:pt idx="263">
                  <c:v>43690</c:v>
                </c:pt>
                <c:pt idx="264">
                  <c:v>43689</c:v>
                </c:pt>
                <c:pt idx="265">
                  <c:v>43686</c:v>
                </c:pt>
                <c:pt idx="266">
                  <c:v>43685</c:v>
                </c:pt>
                <c:pt idx="267">
                  <c:v>43684</c:v>
                </c:pt>
                <c:pt idx="268">
                  <c:v>43683</c:v>
                </c:pt>
                <c:pt idx="269">
                  <c:v>43682</c:v>
                </c:pt>
                <c:pt idx="270">
                  <c:v>43679</c:v>
                </c:pt>
                <c:pt idx="271">
                  <c:v>43678</c:v>
                </c:pt>
                <c:pt idx="272">
                  <c:v>43677</c:v>
                </c:pt>
                <c:pt idx="273">
                  <c:v>43676</c:v>
                </c:pt>
                <c:pt idx="274">
                  <c:v>43675</c:v>
                </c:pt>
                <c:pt idx="275">
                  <c:v>43672</c:v>
                </c:pt>
                <c:pt idx="276">
                  <c:v>43671</c:v>
                </c:pt>
                <c:pt idx="277">
                  <c:v>43670</c:v>
                </c:pt>
                <c:pt idx="278">
                  <c:v>43669</c:v>
                </c:pt>
                <c:pt idx="279">
                  <c:v>43668</c:v>
                </c:pt>
                <c:pt idx="280">
                  <c:v>43665</c:v>
                </c:pt>
                <c:pt idx="281">
                  <c:v>43664</c:v>
                </c:pt>
                <c:pt idx="282">
                  <c:v>43663</c:v>
                </c:pt>
                <c:pt idx="283">
                  <c:v>43662</c:v>
                </c:pt>
                <c:pt idx="284">
                  <c:v>43661</c:v>
                </c:pt>
                <c:pt idx="285">
                  <c:v>43658</c:v>
                </c:pt>
                <c:pt idx="286">
                  <c:v>43657</c:v>
                </c:pt>
                <c:pt idx="287">
                  <c:v>43656</c:v>
                </c:pt>
                <c:pt idx="288">
                  <c:v>43655</c:v>
                </c:pt>
                <c:pt idx="289">
                  <c:v>43654</c:v>
                </c:pt>
                <c:pt idx="290">
                  <c:v>43651</c:v>
                </c:pt>
                <c:pt idx="291">
                  <c:v>43649</c:v>
                </c:pt>
                <c:pt idx="292">
                  <c:v>43648</c:v>
                </c:pt>
                <c:pt idx="293">
                  <c:v>43647</c:v>
                </c:pt>
                <c:pt idx="294">
                  <c:v>43644</c:v>
                </c:pt>
                <c:pt idx="295">
                  <c:v>43643</c:v>
                </c:pt>
                <c:pt idx="296">
                  <c:v>43642</c:v>
                </c:pt>
                <c:pt idx="297">
                  <c:v>43641</c:v>
                </c:pt>
                <c:pt idx="298">
                  <c:v>43640</c:v>
                </c:pt>
                <c:pt idx="299">
                  <c:v>43637</c:v>
                </c:pt>
                <c:pt idx="300">
                  <c:v>43636</c:v>
                </c:pt>
                <c:pt idx="301">
                  <c:v>43635</c:v>
                </c:pt>
                <c:pt idx="302">
                  <c:v>43634</c:v>
                </c:pt>
                <c:pt idx="303">
                  <c:v>43633</c:v>
                </c:pt>
                <c:pt idx="304">
                  <c:v>43630</c:v>
                </c:pt>
                <c:pt idx="305">
                  <c:v>43629</c:v>
                </c:pt>
                <c:pt idx="306">
                  <c:v>43628</c:v>
                </c:pt>
                <c:pt idx="307">
                  <c:v>43627</c:v>
                </c:pt>
                <c:pt idx="308">
                  <c:v>43626</c:v>
                </c:pt>
                <c:pt idx="309">
                  <c:v>43623</c:v>
                </c:pt>
                <c:pt idx="310">
                  <c:v>43622</c:v>
                </c:pt>
                <c:pt idx="311">
                  <c:v>43621</c:v>
                </c:pt>
                <c:pt idx="312">
                  <c:v>43620</c:v>
                </c:pt>
                <c:pt idx="313">
                  <c:v>43619</c:v>
                </c:pt>
                <c:pt idx="314">
                  <c:v>43616</c:v>
                </c:pt>
                <c:pt idx="315">
                  <c:v>43615</c:v>
                </c:pt>
                <c:pt idx="316">
                  <c:v>43614</c:v>
                </c:pt>
                <c:pt idx="317">
                  <c:v>43613</c:v>
                </c:pt>
                <c:pt idx="318">
                  <c:v>43609</c:v>
                </c:pt>
                <c:pt idx="319">
                  <c:v>43608</c:v>
                </c:pt>
                <c:pt idx="320">
                  <c:v>43607</c:v>
                </c:pt>
                <c:pt idx="321">
                  <c:v>43606</c:v>
                </c:pt>
                <c:pt idx="322">
                  <c:v>43605</c:v>
                </c:pt>
                <c:pt idx="323">
                  <c:v>43602</c:v>
                </c:pt>
                <c:pt idx="324">
                  <c:v>43601</c:v>
                </c:pt>
                <c:pt idx="325">
                  <c:v>43600</c:v>
                </c:pt>
                <c:pt idx="326">
                  <c:v>43599</c:v>
                </c:pt>
                <c:pt idx="327">
                  <c:v>43598</c:v>
                </c:pt>
                <c:pt idx="328">
                  <c:v>43595</c:v>
                </c:pt>
                <c:pt idx="329">
                  <c:v>43594</c:v>
                </c:pt>
                <c:pt idx="330">
                  <c:v>43593</c:v>
                </c:pt>
                <c:pt idx="331">
                  <c:v>43592</c:v>
                </c:pt>
                <c:pt idx="332">
                  <c:v>43591</c:v>
                </c:pt>
                <c:pt idx="333">
                  <c:v>43588</c:v>
                </c:pt>
                <c:pt idx="334">
                  <c:v>43587</c:v>
                </c:pt>
                <c:pt idx="335">
                  <c:v>43586</c:v>
                </c:pt>
                <c:pt idx="336">
                  <c:v>43585</c:v>
                </c:pt>
                <c:pt idx="337">
                  <c:v>43584</c:v>
                </c:pt>
                <c:pt idx="338">
                  <c:v>43581</c:v>
                </c:pt>
                <c:pt idx="339">
                  <c:v>43580</c:v>
                </c:pt>
                <c:pt idx="340">
                  <c:v>43579</c:v>
                </c:pt>
                <c:pt idx="341">
                  <c:v>43578</c:v>
                </c:pt>
                <c:pt idx="342">
                  <c:v>43577</c:v>
                </c:pt>
                <c:pt idx="343">
                  <c:v>43573</c:v>
                </c:pt>
                <c:pt idx="344">
                  <c:v>43572</c:v>
                </c:pt>
                <c:pt idx="345">
                  <c:v>43571</c:v>
                </c:pt>
                <c:pt idx="346">
                  <c:v>43570</c:v>
                </c:pt>
                <c:pt idx="347">
                  <c:v>43567</c:v>
                </c:pt>
                <c:pt idx="348">
                  <c:v>43566</c:v>
                </c:pt>
                <c:pt idx="349">
                  <c:v>43565</c:v>
                </c:pt>
                <c:pt idx="350">
                  <c:v>43564</c:v>
                </c:pt>
                <c:pt idx="351">
                  <c:v>43563</c:v>
                </c:pt>
                <c:pt idx="352">
                  <c:v>43560</c:v>
                </c:pt>
                <c:pt idx="353">
                  <c:v>43559</c:v>
                </c:pt>
                <c:pt idx="354">
                  <c:v>43558</c:v>
                </c:pt>
                <c:pt idx="355">
                  <c:v>43557</c:v>
                </c:pt>
                <c:pt idx="356">
                  <c:v>43556</c:v>
                </c:pt>
                <c:pt idx="357">
                  <c:v>43553</c:v>
                </c:pt>
                <c:pt idx="358">
                  <c:v>43552</c:v>
                </c:pt>
                <c:pt idx="359">
                  <c:v>43551</c:v>
                </c:pt>
                <c:pt idx="360">
                  <c:v>43550</c:v>
                </c:pt>
                <c:pt idx="361">
                  <c:v>43549</c:v>
                </c:pt>
                <c:pt idx="362">
                  <c:v>43546</c:v>
                </c:pt>
                <c:pt idx="363">
                  <c:v>43545</c:v>
                </c:pt>
                <c:pt idx="364">
                  <c:v>43544</c:v>
                </c:pt>
                <c:pt idx="365">
                  <c:v>43543</c:v>
                </c:pt>
                <c:pt idx="366">
                  <c:v>43542</c:v>
                </c:pt>
                <c:pt idx="367">
                  <c:v>43539</c:v>
                </c:pt>
                <c:pt idx="368">
                  <c:v>43538</c:v>
                </c:pt>
                <c:pt idx="369">
                  <c:v>43537</c:v>
                </c:pt>
                <c:pt idx="370">
                  <c:v>43536</c:v>
                </c:pt>
                <c:pt idx="371">
                  <c:v>43535</c:v>
                </c:pt>
                <c:pt idx="372">
                  <c:v>43532</c:v>
                </c:pt>
                <c:pt idx="373">
                  <c:v>43531</c:v>
                </c:pt>
                <c:pt idx="374">
                  <c:v>43530</c:v>
                </c:pt>
                <c:pt idx="375">
                  <c:v>43529</c:v>
                </c:pt>
                <c:pt idx="376">
                  <c:v>43528</c:v>
                </c:pt>
                <c:pt idx="377">
                  <c:v>43525</c:v>
                </c:pt>
                <c:pt idx="378">
                  <c:v>43524</c:v>
                </c:pt>
                <c:pt idx="379">
                  <c:v>43523</c:v>
                </c:pt>
                <c:pt idx="380">
                  <c:v>43522</c:v>
                </c:pt>
                <c:pt idx="381">
                  <c:v>43521</c:v>
                </c:pt>
                <c:pt idx="382">
                  <c:v>43518</c:v>
                </c:pt>
                <c:pt idx="383">
                  <c:v>43517</c:v>
                </c:pt>
                <c:pt idx="384">
                  <c:v>43516</c:v>
                </c:pt>
                <c:pt idx="385">
                  <c:v>43515</c:v>
                </c:pt>
                <c:pt idx="386">
                  <c:v>43511</c:v>
                </c:pt>
                <c:pt idx="387">
                  <c:v>43510</c:v>
                </c:pt>
                <c:pt idx="388">
                  <c:v>43509</c:v>
                </c:pt>
                <c:pt idx="389">
                  <c:v>43508</c:v>
                </c:pt>
                <c:pt idx="390">
                  <c:v>43507</c:v>
                </c:pt>
                <c:pt idx="391">
                  <c:v>43504</c:v>
                </c:pt>
                <c:pt idx="392">
                  <c:v>43503</c:v>
                </c:pt>
                <c:pt idx="393">
                  <c:v>43502</c:v>
                </c:pt>
                <c:pt idx="394">
                  <c:v>43501</c:v>
                </c:pt>
                <c:pt idx="395">
                  <c:v>43500</c:v>
                </c:pt>
                <c:pt idx="396">
                  <c:v>43497</c:v>
                </c:pt>
                <c:pt idx="397">
                  <c:v>43496</c:v>
                </c:pt>
                <c:pt idx="398">
                  <c:v>43495</c:v>
                </c:pt>
                <c:pt idx="399">
                  <c:v>43494</c:v>
                </c:pt>
                <c:pt idx="400">
                  <c:v>43493</c:v>
                </c:pt>
                <c:pt idx="401">
                  <c:v>43490</c:v>
                </c:pt>
                <c:pt idx="402">
                  <c:v>43489</c:v>
                </c:pt>
                <c:pt idx="403">
                  <c:v>43488</c:v>
                </c:pt>
                <c:pt idx="404">
                  <c:v>43487</c:v>
                </c:pt>
                <c:pt idx="405">
                  <c:v>43483</c:v>
                </c:pt>
                <c:pt idx="406">
                  <c:v>43482</c:v>
                </c:pt>
                <c:pt idx="407">
                  <c:v>43481</c:v>
                </c:pt>
                <c:pt idx="408">
                  <c:v>43480</c:v>
                </c:pt>
                <c:pt idx="409">
                  <c:v>43479</c:v>
                </c:pt>
                <c:pt idx="410">
                  <c:v>43476</c:v>
                </c:pt>
                <c:pt idx="411">
                  <c:v>43475</c:v>
                </c:pt>
                <c:pt idx="412">
                  <c:v>43474</c:v>
                </c:pt>
                <c:pt idx="413">
                  <c:v>43473</c:v>
                </c:pt>
                <c:pt idx="414">
                  <c:v>43472</c:v>
                </c:pt>
                <c:pt idx="415">
                  <c:v>43469</c:v>
                </c:pt>
                <c:pt idx="416">
                  <c:v>43468</c:v>
                </c:pt>
                <c:pt idx="417">
                  <c:v>43467</c:v>
                </c:pt>
                <c:pt idx="418">
                  <c:v>43465</c:v>
                </c:pt>
                <c:pt idx="419">
                  <c:v>43462</c:v>
                </c:pt>
                <c:pt idx="420">
                  <c:v>43461</c:v>
                </c:pt>
                <c:pt idx="421">
                  <c:v>43460</c:v>
                </c:pt>
                <c:pt idx="422">
                  <c:v>43458</c:v>
                </c:pt>
                <c:pt idx="423">
                  <c:v>43455</c:v>
                </c:pt>
                <c:pt idx="424">
                  <c:v>43454</c:v>
                </c:pt>
                <c:pt idx="425">
                  <c:v>43453</c:v>
                </c:pt>
                <c:pt idx="426">
                  <c:v>43452</c:v>
                </c:pt>
                <c:pt idx="427">
                  <c:v>43451</c:v>
                </c:pt>
                <c:pt idx="428">
                  <c:v>43448</c:v>
                </c:pt>
                <c:pt idx="429">
                  <c:v>43447</c:v>
                </c:pt>
                <c:pt idx="430">
                  <c:v>43446</c:v>
                </c:pt>
                <c:pt idx="431">
                  <c:v>43445</c:v>
                </c:pt>
                <c:pt idx="432">
                  <c:v>43444</c:v>
                </c:pt>
                <c:pt idx="433">
                  <c:v>43441</c:v>
                </c:pt>
                <c:pt idx="434">
                  <c:v>43440</c:v>
                </c:pt>
                <c:pt idx="435">
                  <c:v>43438</c:v>
                </c:pt>
                <c:pt idx="436">
                  <c:v>43437</c:v>
                </c:pt>
                <c:pt idx="437">
                  <c:v>43434</c:v>
                </c:pt>
                <c:pt idx="438">
                  <c:v>43433</c:v>
                </c:pt>
                <c:pt idx="439">
                  <c:v>43432</c:v>
                </c:pt>
                <c:pt idx="440">
                  <c:v>43431</c:v>
                </c:pt>
                <c:pt idx="441">
                  <c:v>43430</c:v>
                </c:pt>
                <c:pt idx="442">
                  <c:v>43427</c:v>
                </c:pt>
                <c:pt idx="443">
                  <c:v>43425</c:v>
                </c:pt>
                <c:pt idx="444">
                  <c:v>43424</c:v>
                </c:pt>
                <c:pt idx="445">
                  <c:v>43423</c:v>
                </c:pt>
                <c:pt idx="446">
                  <c:v>43420</c:v>
                </c:pt>
                <c:pt idx="447">
                  <c:v>43419</c:v>
                </c:pt>
                <c:pt idx="448">
                  <c:v>43418</c:v>
                </c:pt>
                <c:pt idx="449">
                  <c:v>43417</c:v>
                </c:pt>
                <c:pt idx="450">
                  <c:v>43413</c:v>
                </c:pt>
                <c:pt idx="451">
                  <c:v>43412</c:v>
                </c:pt>
                <c:pt idx="452">
                  <c:v>43411</c:v>
                </c:pt>
                <c:pt idx="453">
                  <c:v>43410</c:v>
                </c:pt>
                <c:pt idx="454">
                  <c:v>43409</c:v>
                </c:pt>
                <c:pt idx="455">
                  <c:v>43406</c:v>
                </c:pt>
                <c:pt idx="456">
                  <c:v>43405</c:v>
                </c:pt>
                <c:pt idx="457">
                  <c:v>43404</c:v>
                </c:pt>
                <c:pt idx="458">
                  <c:v>43403</c:v>
                </c:pt>
                <c:pt idx="459">
                  <c:v>43402</c:v>
                </c:pt>
                <c:pt idx="460">
                  <c:v>43399</c:v>
                </c:pt>
                <c:pt idx="461">
                  <c:v>43398</c:v>
                </c:pt>
                <c:pt idx="462">
                  <c:v>43397</c:v>
                </c:pt>
                <c:pt idx="463">
                  <c:v>43396</c:v>
                </c:pt>
                <c:pt idx="464">
                  <c:v>43395</c:v>
                </c:pt>
                <c:pt idx="465">
                  <c:v>43392</c:v>
                </c:pt>
                <c:pt idx="466">
                  <c:v>43391</c:v>
                </c:pt>
                <c:pt idx="467">
                  <c:v>43390</c:v>
                </c:pt>
                <c:pt idx="468">
                  <c:v>43389</c:v>
                </c:pt>
                <c:pt idx="469">
                  <c:v>43388</c:v>
                </c:pt>
                <c:pt idx="470">
                  <c:v>43385</c:v>
                </c:pt>
                <c:pt idx="471">
                  <c:v>43384</c:v>
                </c:pt>
                <c:pt idx="472">
                  <c:v>43383</c:v>
                </c:pt>
                <c:pt idx="473">
                  <c:v>43382</c:v>
                </c:pt>
                <c:pt idx="474">
                  <c:v>43378</c:v>
                </c:pt>
                <c:pt idx="475">
                  <c:v>43377</c:v>
                </c:pt>
                <c:pt idx="476">
                  <c:v>43376</c:v>
                </c:pt>
                <c:pt idx="477">
                  <c:v>43375</c:v>
                </c:pt>
                <c:pt idx="478">
                  <c:v>43374</c:v>
                </c:pt>
                <c:pt idx="479">
                  <c:v>43371</c:v>
                </c:pt>
                <c:pt idx="480">
                  <c:v>43370</c:v>
                </c:pt>
                <c:pt idx="481">
                  <c:v>43369</c:v>
                </c:pt>
                <c:pt idx="482">
                  <c:v>43368</c:v>
                </c:pt>
                <c:pt idx="483">
                  <c:v>43367</c:v>
                </c:pt>
                <c:pt idx="484">
                  <c:v>43364</c:v>
                </c:pt>
                <c:pt idx="485">
                  <c:v>43363</c:v>
                </c:pt>
                <c:pt idx="486">
                  <c:v>43362</c:v>
                </c:pt>
                <c:pt idx="487">
                  <c:v>43361</c:v>
                </c:pt>
                <c:pt idx="488">
                  <c:v>43360</c:v>
                </c:pt>
                <c:pt idx="489">
                  <c:v>43357</c:v>
                </c:pt>
                <c:pt idx="490">
                  <c:v>43356</c:v>
                </c:pt>
                <c:pt idx="491">
                  <c:v>43355</c:v>
                </c:pt>
                <c:pt idx="492">
                  <c:v>43354</c:v>
                </c:pt>
                <c:pt idx="493">
                  <c:v>43353</c:v>
                </c:pt>
                <c:pt idx="494">
                  <c:v>43350</c:v>
                </c:pt>
                <c:pt idx="495">
                  <c:v>43349</c:v>
                </c:pt>
                <c:pt idx="496">
                  <c:v>43348</c:v>
                </c:pt>
                <c:pt idx="497">
                  <c:v>43347</c:v>
                </c:pt>
                <c:pt idx="498">
                  <c:v>43343</c:v>
                </c:pt>
                <c:pt idx="499">
                  <c:v>43342</c:v>
                </c:pt>
                <c:pt idx="500">
                  <c:v>43341</c:v>
                </c:pt>
                <c:pt idx="501">
                  <c:v>43340</c:v>
                </c:pt>
                <c:pt idx="502">
                  <c:v>43339</c:v>
                </c:pt>
                <c:pt idx="503">
                  <c:v>43336</c:v>
                </c:pt>
                <c:pt idx="504">
                  <c:v>43335</c:v>
                </c:pt>
                <c:pt idx="505">
                  <c:v>43334</c:v>
                </c:pt>
                <c:pt idx="506">
                  <c:v>43333</c:v>
                </c:pt>
                <c:pt idx="507">
                  <c:v>43332</c:v>
                </c:pt>
                <c:pt idx="508">
                  <c:v>43329</c:v>
                </c:pt>
                <c:pt idx="509">
                  <c:v>43328</c:v>
                </c:pt>
                <c:pt idx="510">
                  <c:v>43327</c:v>
                </c:pt>
                <c:pt idx="511">
                  <c:v>43326</c:v>
                </c:pt>
                <c:pt idx="512">
                  <c:v>43325</c:v>
                </c:pt>
                <c:pt idx="513">
                  <c:v>43322</c:v>
                </c:pt>
                <c:pt idx="514">
                  <c:v>43321</c:v>
                </c:pt>
                <c:pt idx="515">
                  <c:v>43320</c:v>
                </c:pt>
                <c:pt idx="516">
                  <c:v>43319</c:v>
                </c:pt>
                <c:pt idx="517">
                  <c:v>43318</c:v>
                </c:pt>
                <c:pt idx="518">
                  <c:v>43315</c:v>
                </c:pt>
                <c:pt idx="519">
                  <c:v>43314</c:v>
                </c:pt>
                <c:pt idx="520">
                  <c:v>43313</c:v>
                </c:pt>
                <c:pt idx="521">
                  <c:v>43312</c:v>
                </c:pt>
                <c:pt idx="522">
                  <c:v>43311</c:v>
                </c:pt>
                <c:pt idx="523">
                  <c:v>43308</c:v>
                </c:pt>
                <c:pt idx="524">
                  <c:v>43307</c:v>
                </c:pt>
                <c:pt idx="525">
                  <c:v>43306</c:v>
                </c:pt>
                <c:pt idx="526">
                  <c:v>43305</c:v>
                </c:pt>
                <c:pt idx="527">
                  <c:v>43304</c:v>
                </c:pt>
                <c:pt idx="528">
                  <c:v>43301</c:v>
                </c:pt>
                <c:pt idx="529">
                  <c:v>43300</c:v>
                </c:pt>
                <c:pt idx="530">
                  <c:v>43299</c:v>
                </c:pt>
                <c:pt idx="531">
                  <c:v>43298</c:v>
                </c:pt>
                <c:pt idx="532">
                  <c:v>43297</c:v>
                </c:pt>
                <c:pt idx="533">
                  <c:v>43294</c:v>
                </c:pt>
                <c:pt idx="534">
                  <c:v>43293</c:v>
                </c:pt>
                <c:pt idx="535">
                  <c:v>43292</c:v>
                </c:pt>
                <c:pt idx="536">
                  <c:v>43291</c:v>
                </c:pt>
                <c:pt idx="537">
                  <c:v>43290</c:v>
                </c:pt>
                <c:pt idx="538">
                  <c:v>43287</c:v>
                </c:pt>
                <c:pt idx="539">
                  <c:v>43286</c:v>
                </c:pt>
                <c:pt idx="540">
                  <c:v>43284</c:v>
                </c:pt>
                <c:pt idx="541">
                  <c:v>43283</c:v>
                </c:pt>
                <c:pt idx="542">
                  <c:v>43280</c:v>
                </c:pt>
                <c:pt idx="543">
                  <c:v>43279</c:v>
                </c:pt>
                <c:pt idx="544">
                  <c:v>43278</c:v>
                </c:pt>
                <c:pt idx="545">
                  <c:v>43277</c:v>
                </c:pt>
                <c:pt idx="546">
                  <c:v>43276</c:v>
                </c:pt>
                <c:pt idx="547">
                  <c:v>43273</c:v>
                </c:pt>
                <c:pt idx="548">
                  <c:v>43272</c:v>
                </c:pt>
                <c:pt idx="549">
                  <c:v>43271</c:v>
                </c:pt>
                <c:pt idx="550">
                  <c:v>43270</c:v>
                </c:pt>
                <c:pt idx="551">
                  <c:v>43269</c:v>
                </c:pt>
                <c:pt idx="552">
                  <c:v>43266</c:v>
                </c:pt>
                <c:pt idx="553">
                  <c:v>43265</c:v>
                </c:pt>
                <c:pt idx="554">
                  <c:v>43264</c:v>
                </c:pt>
                <c:pt idx="555">
                  <c:v>43263</c:v>
                </c:pt>
                <c:pt idx="556">
                  <c:v>43262</c:v>
                </c:pt>
                <c:pt idx="557">
                  <c:v>43259</c:v>
                </c:pt>
                <c:pt idx="558">
                  <c:v>43258</c:v>
                </c:pt>
                <c:pt idx="559">
                  <c:v>43257</c:v>
                </c:pt>
                <c:pt idx="560">
                  <c:v>43256</c:v>
                </c:pt>
                <c:pt idx="561">
                  <c:v>43255</c:v>
                </c:pt>
                <c:pt idx="562">
                  <c:v>43252</c:v>
                </c:pt>
                <c:pt idx="563">
                  <c:v>43251</c:v>
                </c:pt>
                <c:pt idx="564">
                  <c:v>43250</c:v>
                </c:pt>
                <c:pt idx="565">
                  <c:v>43249</c:v>
                </c:pt>
                <c:pt idx="566">
                  <c:v>43245</c:v>
                </c:pt>
                <c:pt idx="567">
                  <c:v>43244</c:v>
                </c:pt>
                <c:pt idx="568">
                  <c:v>43243</c:v>
                </c:pt>
                <c:pt idx="569">
                  <c:v>43242</c:v>
                </c:pt>
                <c:pt idx="570">
                  <c:v>43241</c:v>
                </c:pt>
                <c:pt idx="571">
                  <c:v>43238</c:v>
                </c:pt>
                <c:pt idx="572">
                  <c:v>43237</c:v>
                </c:pt>
                <c:pt idx="573">
                  <c:v>43236</c:v>
                </c:pt>
                <c:pt idx="574">
                  <c:v>43235</c:v>
                </c:pt>
                <c:pt idx="575">
                  <c:v>43234</c:v>
                </c:pt>
                <c:pt idx="576">
                  <c:v>43231</c:v>
                </c:pt>
                <c:pt idx="577">
                  <c:v>43230</c:v>
                </c:pt>
                <c:pt idx="578">
                  <c:v>43229</c:v>
                </c:pt>
                <c:pt idx="579">
                  <c:v>43228</c:v>
                </c:pt>
                <c:pt idx="580">
                  <c:v>43227</c:v>
                </c:pt>
                <c:pt idx="581">
                  <c:v>43224</c:v>
                </c:pt>
                <c:pt idx="582">
                  <c:v>43223</c:v>
                </c:pt>
                <c:pt idx="583">
                  <c:v>43222</c:v>
                </c:pt>
                <c:pt idx="584">
                  <c:v>43221</c:v>
                </c:pt>
                <c:pt idx="585">
                  <c:v>43220</c:v>
                </c:pt>
                <c:pt idx="586">
                  <c:v>43217</c:v>
                </c:pt>
                <c:pt idx="587">
                  <c:v>43216</c:v>
                </c:pt>
                <c:pt idx="588">
                  <c:v>43215</c:v>
                </c:pt>
                <c:pt idx="589">
                  <c:v>43214</c:v>
                </c:pt>
                <c:pt idx="590">
                  <c:v>43213</c:v>
                </c:pt>
                <c:pt idx="591">
                  <c:v>43210</c:v>
                </c:pt>
                <c:pt idx="592">
                  <c:v>43209</c:v>
                </c:pt>
                <c:pt idx="593">
                  <c:v>43208</c:v>
                </c:pt>
                <c:pt idx="594">
                  <c:v>43207</c:v>
                </c:pt>
                <c:pt idx="595">
                  <c:v>43206</c:v>
                </c:pt>
                <c:pt idx="596">
                  <c:v>43203</c:v>
                </c:pt>
                <c:pt idx="597">
                  <c:v>43202</c:v>
                </c:pt>
                <c:pt idx="598">
                  <c:v>43201</c:v>
                </c:pt>
                <c:pt idx="599">
                  <c:v>43200</c:v>
                </c:pt>
                <c:pt idx="600">
                  <c:v>43199</c:v>
                </c:pt>
                <c:pt idx="601">
                  <c:v>43196</c:v>
                </c:pt>
                <c:pt idx="602">
                  <c:v>43195</c:v>
                </c:pt>
                <c:pt idx="603">
                  <c:v>43194</c:v>
                </c:pt>
                <c:pt idx="604">
                  <c:v>43193</c:v>
                </c:pt>
                <c:pt idx="605">
                  <c:v>43192</c:v>
                </c:pt>
                <c:pt idx="606">
                  <c:v>43188</c:v>
                </c:pt>
                <c:pt idx="607">
                  <c:v>43187</c:v>
                </c:pt>
                <c:pt idx="608">
                  <c:v>43186</c:v>
                </c:pt>
                <c:pt idx="609">
                  <c:v>43185</c:v>
                </c:pt>
                <c:pt idx="610">
                  <c:v>43182</c:v>
                </c:pt>
                <c:pt idx="611">
                  <c:v>43181</c:v>
                </c:pt>
                <c:pt idx="612">
                  <c:v>43180</c:v>
                </c:pt>
                <c:pt idx="613">
                  <c:v>43179</c:v>
                </c:pt>
                <c:pt idx="614">
                  <c:v>43178</c:v>
                </c:pt>
                <c:pt idx="615">
                  <c:v>43175</c:v>
                </c:pt>
                <c:pt idx="616">
                  <c:v>43174</c:v>
                </c:pt>
                <c:pt idx="617">
                  <c:v>43173</c:v>
                </c:pt>
                <c:pt idx="618">
                  <c:v>43172</c:v>
                </c:pt>
                <c:pt idx="619">
                  <c:v>43171</c:v>
                </c:pt>
                <c:pt idx="620">
                  <c:v>43168</c:v>
                </c:pt>
                <c:pt idx="621">
                  <c:v>43167</c:v>
                </c:pt>
                <c:pt idx="622">
                  <c:v>43166</c:v>
                </c:pt>
                <c:pt idx="623">
                  <c:v>43165</c:v>
                </c:pt>
                <c:pt idx="624">
                  <c:v>43164</c:v>
                </c:pt>
                <c:pt idx="625">
                  <c:v>43161</c:v>
                </c:pt>
                <c:pt idx="626">
                  <c:v>43160</c:v>
                </c:pt>
                <c:pt idx="627">
                  <c:v>43159</c:v>
                </c:pt>
                <c:pt idx="628">
                  <c:v>43158</c:v>
                </c:pt>
                <c:pt idx="629">
                  <c:v>43157</c:v>
                </c:pt>
                <c:pt idx="630">
                  <c:v>43154</c:v>
                </c:pt>
                <c:pt idx="631">
                  <c:v>43153</c:v>
                </c:pt>
                <c:pt idx="632">
                  <c:v>43152</c:v>
                </c:pt>
                <c:pt idx="633">
                  <c:v>43151</c:v>
                </c:pt>
                <c:pt idx="634">
                  <c:v>43147</c:v>
                </c:pt>
                <c:pt idx="635">
                  <c:v>43146</c:v>
                </c:pt>
                <c:pt idx="636">
                  <c:v>43145</c:v>
                </c:pt>
                <c:pt idx="637">
                  <c:v>43144</c:v>
                </c:pt>
                <c:pt idx="638">
                  <c:v>43143</c:v>
                </c:pt>
                <c:pt idx="639">
                  <c:v>43140</c:v>
                </c:pt>
                <c:pt idx="640">
                  <c:v>43139</c:v>
                </c:pt>
                <c:pt idx="641">
                  <c:v>43138</c:v>
                </c:pt>
                <c:pt idx="642">
                  <c:v>43137</c:v>
                </c:pt>
                <c:pt idx="643">
                  <c:v>43136</c:v>
                </c:pt>
                <c:pt idx="644">
                  <c:v>43133</c:v>
                </c:pt>
                <c:pt idx="645">
                  <c:v>43132</c:v>
                </c:pt>
                <c:pt idx="646">
                  <c:v>43131</c:v>
                </c:pt>
                <c:pt idx="647">
                  <c:v>43130</c:v>
                </c:pt>
                <c:pt idx="648">
                  <c:v>43129</c:v>
                </c:pt>
                <c:pt idx="649">
                  <c:v>43126</c:v>
                </c:pt>
                <c:pt idx="650">
                  <c:v>43125</c:v>
                </c:pt>
                <c:pt idx="651">
                  <c:v>43124</c:v>
                </c:pt>
                <c:pt idx="652">
                  <c:v>43123</c:v>
                </c:pt>
                <c:pt idx="653">
                  <c:v>43122</c:v>
                </c:pt>
                <c:pt idx="654">
                  <c:v>43119</c:v>
                </c:pt>
                <c:pt idx="655">
                  <c:v>43118</c:v>
                </c:pt>
                <c:pt idx="656">
                  <c:v>43117</c:v>
                </c:pt>
                <c:pt idx="657">
                  <c:v>43116</c:v>
                </c:pt>
                <c:pt idx="658">
                  <c:v>43112</c:v>
                </c:pt>
                <c:pt idx="659">
                  <c:v>43111</c:v>
                </c:pt>
                <c:pt idx="660">
                  <c:v>43110</c:v>
                </c:pt>
                <c:pt idx="661">
                  <c:v>43109</c:v>
                </c:pt>
                <c:pt idx="662">
                  <c:v>43108</c:v>
                </c:pt>
                <c:pt idx="663">
                  <c:v>43105</c:v>
                </c:pt>
                <c:pt idx="664">
                  <c:v>43104</c:v>
                </c:pt>
                <c:pt idx="665">
                  <c:v>43103</c:v>
                </c:pt>
                <c:pt idx="666">
                  <c:v>43102</c:v>
                </c:pt>
                <c:pt idx="667">
                  <c:v>43098</c:v>
                </c:pt>
                <c:pt idx="668">
                  <c:v>43097</c:v>
                </c:pt>
                <c:pt idx="669">
                  <c:v>43096</c:v>
                </c:pt>
                <c:pt idx="670">
                  <c:v>43095</c:v>
                </c:pt>
                <c:pt idx="671">
                  <c:v>43091</c:v>
                </c:pt>
                <c:pt idx="672">
                  <c:v>43090</c:v>
                </c:pt>
                <c:pt idx="673">
                  <c:v>43089</c:v>
                </c:pt>
                <c:pt idx="674">
                  <c:v>43088</c:v>
                </c:pt>
                <c:pt idx="675">
                  <c:v>43087</c:v>
                </c:pt>
                <c:pt idx="676">
                  <c:v>43084</c:v>
                </c:pt>
                <c:pt idx="677">
                  <c:v>43083</c:v>
                </c:pt>
                <c:pt idx="678">
                  <c:v>43082</c:v>
                </c:pt>
                <c:pt idx="679">
                  <c:v>43081</c:v>
                </c:pt>
                <c:pt idx="680">
                  <c:v>43080</c:v>
                </c:pt>
                <c:pt idx="681">
                  <c:v>43077</c:v>
                </c:pt>
                <c:pt idx="682">
                  <c:v>43076</c:v>
                </c:pt>
                <c:pt idx="683">
                  <c:v>43075</c:v>
                </c:pt>
                <c:pt idx="684">
                  <c:v>43074</c:v>
                </c:pt>
                <c:pt idx="685">
                  <c:v>43073</c:v>
                </c:pt>
                <c:pt idx="686">
                  <c:v>43070</c:v>
                </c:pt>
                <c:pt idx="687">
                  <c:v>43069</c:v>
                </c:pt>
                <c:pt idx="688">
                  <c:v>43068</c:v>
                </c:pt>
                <c:pt idx="689">
                  <c:v>43067</c:v>
                </c:pt>
                <c:pt idx="690">
                  <c:v>43066</c:v>
                </c:pt>
                <c:pt idx="691">
                  <c:v>43063</c:v>
                </c:pt>
                <c:pt idx="692">
                  <c:v>43061</c:v>
                </c:pt>
                <c:pt idx="693">
                  <c:v>43060</c:v>
                </c:pt>
                <c:pt idx="694">
                  <c:v>43059</c:v>
                </c:pt>
                <c:pt idx="695">
                  <c:v>43056</c:v>
                </c:pt>
                <c:pt idx="696">
                  <c:v>43055</c:v>
                </c:pt>
                <c:pt idx="697">
                  <c:v>43054</c:v>
                </c:pt>
                <c:pt idx="698">
                  <c:v>43053</c:v>
                </c:pt>
                <c:pt idx="699">
                  <c:v>43052</c:v>
                </c:pt>
                <c:pt idx="700">
                  <c:v>43049</c:v>
                </c:pt>
                <c:pt idx="701">
                  <c:v>43048</c:v>
                </c:pt>
                <c:pt idx="702">
                  <c:v>43047</c:v>
                </c:pt>
                <c:pt idx="703">
                  <c:v>43046</c:v>
                </c:pt>
                <c:pt idx="704">
                  <c:v>43045</c:v>
                </c:pt>
                <c:pt idx="705">
                  <c:v>43042</c:v>
                </c:pt>
                <c:pt idx="706">
                  <c:v>43041</c:v>
                </c:pt>
                <c:pt idx="707">
                  <c:v>43040</c:v>
                </c:pt>
                <c:pt idx="708">
                  <c:v>43039</c:v>
                </c:pt>
                <c:pt idx="709">
                  <c:v>43038</c:v>
                </c:pt>
                <c:pt idx="710">
                  <c:v>43035</c:v>
                </c:pt>
                <c:pt idx="711">
                  <c:v>43034</c:v>
                </c:pt>
                <c:pt idx="712">
                  <c:v>43033</c:v>
                </c:pt>
                <c:pt idx="713">
                  <c:v>43032</c:v>
                </c:pt>
                <c:pt idx="714">
                  <c:v>43031</c:v>
                </c:pt>
                <c:pt idx="715">
                  <c:v>43028</c:v>
                </c:pt>
                <c:pt idx="716">
                  <c:v>43027</c:v>
                </c:pt>
                <c:pt idx="717">
                  <c:v>43026</c:v>
                </c:pt>
                <c:pt idx="718">
                  <c:v>43025</c:v>
                </c:pt>
                <c:pt idx="719">
                  <c:v>43024</c:v>
                </c:pt>
                <c:pt idx="720">
                  <c:v>43021</c:v>
                </c:pt>
                <c:pt idx="721">
                  <c:v>43020</c:v>
                </c:pt>
                <c:pt idx="722">
                  <c:v>43019</c:v>
                </c:pt>
                <c:pt idx="723">
                  <c:v>43018</c:v>
                </c:pt>
                <c:pt idx="724">
                  <c:v>43014</c:v>
                </c:pt>
                <c:pt idx="725">
                  <c:v>43013</c:v>
                </c:pt>
                <c:pt idx="726">
                  <c:v>43012</c:v>
                </c:pt>
                <c:pt idx="727">
                  <c:v>43011</c:v>
                </c:pt>
                <c:pt idx="728">
                  <c:v>43010</c:v>
                </c:pt>
                <c:pt idx="729">
                  <c:v>43007</c:v>
                </c:pt>
                <c:pt idx="730">
                  <c:v>43006</c:v>
                </c:pt>
                <c:pt idx="731">
                  <c:v>43005</c:v>
                </c:pt>
                <c:pt idx="732">
                  <c:v>43004</c:v>
                </c:pt>
                <c:pt idx="733">
                  <c:v>43003</c:v>
                </c:pt>
                <c:pt idx="734">
                  <c:v>43000</c:v>
                </c:pt>
                <c:pt idx="735">
                  <c:v>42999</c:v>
                </c:pt>
                <c:pt idx="736">
                  <c:v>42998</c:v>
                </c:pt>
                <c:pt idx="737">
                  <c:v>42997</c:v>
                </c:pt>
                <c:pt idx="738">
                  <c:v>42996</c:v>
                </c:pt>
                <c:pt idx="739">
                  <c:v>42993</c:v>
                </c:pt>
                <c:pt idx="740">
                  <c:v>42992</c:v>
                </c:pt>
                <c:pt idx="741">
                  <c:v>42991</c:v>
                </c:pt>
                <c:pt idx="742">
                  <c:v>42990</c:v>
                </c:pt>
                <c:pt idx="743">
                  <c:v>42989</c:v>
                </c:pt>
                <c:pt idx="744">
                  <c:v>42986</c:v>
                </c:pt>
                <c:pt idx="745">
                  <c:v>42985</c:v>
                </c:pt>
                <c:pt idx="746">
                  <c:v>42984</c:v>
                </c:pt>
                <c:pt idx="747">
                  <c:v>42983</c:v>
                </c:pt>
                <c:pt idx="748">
                  <c:v>42979</c:v>
                </c:pt>
                <c:pt idx="749">
                  <c:v>42978</c:v>
                </c:pt>
                <c:pt idx="750">
                  <c:v>42977</c:v>
                </c:pt>
                <c:pt idx="751">
                  <c:v>42976</c:v>
                </c:pt>
                <c:pt idx="752">
                  <c:v>42975</c:v>
                </c:pt>
                <c:pt idx="753">
                  <c:v>42972</c:v>
                </c:pt>
                <c:pt idx="754">
                  <c:v>42971</c:v>
                </c:pt>
                <c:pt idx="755">
                  <c:v>42970</c:v>
                </c:pt>
                <c:pt idx="756">
                  <c:v>42969</c:v>
                </c:pt>
                <c:pt idx="757">
                  <c:v>42968</c:v>
                </c:pt>
                <c:pt idx="758">
                  <c:v>42965</c:v>
                </c:pt>
                <c:pt idx="759">
                  <c:v>42964</c:v>
                </c:pt>
                <c:pt idx="760">
                  <c:v>42963</c:v>
                </c:pt>
                <c:pt idx="761">
                  <c:v>42962</c:v>
                </c:pt>
                <c:pt idx="762">
                  <c:v>42961</c:v>
                </c:pt>
                <c:pt idx="763">
                  <c:v>42958</c:v>
                </c:pt>
                <c:pt idx="764">
                  <c:v>42957</c:v>
                </c:pt>
                <c:pt idx="765">
                  <c:v>42956</c:v>
                </c:pt>
                <c:pt idx="766">
                  <c:v>42955</c:v>
                </c:pt>
                <c:pt idx="767">
                  <c:v>42954</c:v>
                </c:pt>
                <c:pt idx="768">
                  <c:v>42951</c:v>
                </c:pt>
                <c:pt idx="769">
                  <c:v>42950</c:v>
                </c:pt>
                <c:pt idx="770">
                  <c:v>42949</c:v>
                </c:pt>
                <c:pt idx="771">
                  <c:v>42948</c:v>
                </c:pt>
                <c:pt idx="772">
                  <c:v>42947</c:v>
                </c:pt>
                <c:pt idx="773">
                  <c:v>42944</c:v>
                </c:pt>
                <c:pt idx="774">
                  <c:v>42943</c:v>
                </c:pt>
                <c:pt idx="775">
                  <c:v>42942</c:v>
                </c:pt>
                <c:pt idx="776">
                  <c:v>42941</c:v>
                </c:pt>
                <c:pt idx="777">
                  <c:v>42940</c:v>
                </c:pt>
                <c:pt idx="778">
                  <c:v>42937</c:v>
                </c:pt>
                <c:pt idx="779">
                  <c:v>42936</c:v>
                </c:pt>
                <c:pt idx="780">
                  <c:v>42935</c:v>
                </c:pt>
                <c:pt idx="781">
                  <c:v>42934</c:v>
                </c:pt>
                <c:pt idx="782">
                  <c:v>42933</c:v>
                </c:pt>
                <c:pt idx="783">
                  <c:v>42930</c:v>
                </c:pt>
                <c:pt idx="784">
                  <c:v>42929</c:v>
                </c:pt>
                <c:pt idx="785">
                  <c:v>42928</c:v>
                </c:pt>
                <c:pt idx="786">
                  <c:v>42927</c:v>
                </c:pt>
                <c:pt idx="787">
                  <c:v>42926</c:v>
                </c:pt>
                <c:pt idx="788">
                  <c:v>42923</c:v>
                </c:pt>
                <c:pt idx="789">
                  <c:v>42922</c:v>
                </c:pt>
                <c:pt idx="790">
                  <c:v>42921</c:v>
                </c:pt>
                <c:pt idx="791">
                  <c:v>42919</c:v>
                </c:pt>
                <c:pt idx="792">
                  <c:v>42916</c:v>
                </c:pt>
                <c:pt idx="793">
                  <c:v>42915</c:v>
                </c:pt>
                <c:pt idx="794">
                  <c:v>42914</c:v>
                </c:pt>
                <c:pt idx="795">
                  <c:v>42913</c:v>
                </c:pt>
                <c:pt idx="796">
                  <c:v>42912</c:v>
                </c:pt>
                <c:pt idx="797">
                  <c:v>42909</c:v>
                </c:pt>
                <c:pt idx="798">
                  <c:v>42908</c:v>
                </c:pt>
                <c:pt idx="799">
                  <c:v>42907</c:v>
                </c:pt>
                <c:pt idx="800">
                  <c:v>42906</c:v>
                </c:pt>
                <c:pt idx="801">
                  <c:v>42905</c:v>
                </c:pt>
                <c:pt idx="802">
                  <c:v>42902</c:v>
                </c:pt>
                <c:pt idx="803">
                  <c:v>42901</c:v>
                </c:pt>
                <c:pt idx="804">
                  <c:v>42900</c:v>
                </c:pt>
                <c:pt idx="805">
                  <c:v>42899</c:v>
                </c:pt>
                <c:pt idx="806">
                  <c:v>42898</c:v>
                </c:pt>
                <c:pt idx="807">
                  <c:v>42895</c:v>
                </c:pt>
                <c:pt idx="808">
                  <c:v>42894</c:v>
                </c:pt>
                <c:pt idx="809">
                  <c:v>42893</c:v>
                </c:pt>
                <c:pt idx="810">
                  <c:v>42892</c:v>
                </c:pt>
                <c:pt idx="811">
                  <c:v>42891</c:v>
                </c:pt>
                <c:pt idx="812">
                  <c:v>42888</c:v>
                </c:pt>
                <c:pt idx="813">
                  <c:v>42887</c:v>
                </c:pt>
                <c:pt idx="814">
                  <c:v>42886</c:v>
                </c:pt>
                <c:pt idx="815">
                  <c:v>42885</c:v>
                </c:pt>
                <c:pt idx="816">
                  <c:v>42881</c:v>
                </c:pt>
                <c:pt idx="817">
                  <c:v>42880</c:v>
                </c:pt>
                <c:pt idx="818">
                  <c:v>42879</c:v>
                </c:pt>
                <c:pt idx="819">
                  <c:v>42878</c:v>
                </c:pt>
                <c:pt idx="820">
                  <c:v>42877</c:v>
                </c:pt>
                <c:pt idx="821">
                  <c:v>42874</c:v>
                </c:pt>
                <c:pt idx="822">
                  <c:v>42873</c:v>
                </c:pt>
                <c:pt idx="823">
                  <c:v>42872</c:v>
                </c:pt>
                <c:pt idx="824">
                  <c:v>42871</c:v>
                </c:pt>
                <c:pt idx="825">
                  <c:v>42870</c:v>
                </c:pt>
                <c:pt idx="826">
                  <c:v>42867</c:v>
                </c:pt>
                <c:pt idx="827">
                  <c:v>42866</c:v>
                </c:pt>
                <c:pt idx="828">
                  <c:v>42865</c:v>
                </c:pt>
                <c:pt idx="829">
                  <c:v>42864</c:v>
                </c:pt>
                <c:pt idx="830">
                  <c:v>42863</c:v>
                </c:pt>
                <c:pt idx="831">
                  <c:v>42860</c:v>
                </c:pt>
                <c:pt idx="832">
                  <c:v>42859</c:v>
                </c:pt>
                <c:pt idx="833">
                  <c:v>42858</c:v>
                </c:pt>
                <c:pt idx="834">
                  <c:v>42857</c:v>
                </c:pt>
                <c:pt idx="835">
                  <c:v>42856</c:v>
                </c:pt>
                <c:pt idx="836">
                  <c:v>42853</c:v>
                </c:pt>
                <c:pt idx="837">
                  <c:v>42852</c:v>
                </c:pt>
                <c:pt idx="838">
                  <c:v>42851</c:v>
                </c:pt>
                <c:pt idx="839">
                  <c:v>42850</c:v>
                </c:pt>
                <c:pt idx="840">
                  <c:v>42849</c:v>
                </c:pt>
                <c:pt idx="841">
                  <c:v>42846</c:v>
                </c:pt>
                <c:pt idx="842">
                  <c:v>42845</c:v>
                </c:pt>
                <c:pt idx="843">
                  <c:v>42844</c:v>
                </c:pt>
                <c:pt idx="844">
                  <c:v>42843</c:v>
                </c:pt>
                <c:pt idx="845">
                  <c:v>42842</c:v>
                </c:pt>
                <c:pt idx="846">
                  <c:v>42838</c:v>
                </c:pt>
                <c:pt idx="847">
                  <c:v>42837</c:v>
                </c:pt>
                <c:pt idx="848">
                  <c:v>42836</c:v>
                </c:pt>
                <c:pt idx="849">
                  <c:v>42835</c:v>
                </c:pt>
                <c:pt idx="850">
                  <c:v>42832</c:v>
                </c:pt>
                <c:pt idx="851">
                  <c:v>42831</c:v>
                </c:pt>
                <c:pt idx="852">
                  <c:v>42830</c:v>
                </c:pt>
                <c:pt idx="853">
                  <c:v>42829</c:v>
                </c:pt>
                <c:pt idx="854">
                  <c:v>42828</c:v>
                </c:pt>
                <c:pt idx="855">
                  <c:v>42825</c:v>
                </c:pt>
                <c:pt idx="856">
                  <c:v>42824</c:v>
                </c:pt>
                <c:pt idx="857">
                  <c:v>42823</c:v>
                </c:pt>
                <c:pt idx="858">
                  <c:v>42822</c:v>
                </c:pt>
                <c:pt idx="859">
                  <c:v>42821</c:v>
                </c:pt>
                <c:pt idx="860">
                  <c:v>42818</c:v>
                </c:pt>
                <c:pt idx="861">
                  <c:v>42817</c:v>
                </c:pt>
                <c:pt idx="862">
                  <c:v>42816</c:v>
                </c:pt>
                <c:pt idx="863">
                  <c:v>42815</c:v>
                </c:pt>
                <c:pt idx="864">
                  <c:v>42814</c:v>
                </c:pt>
                <c:pt idx="865">
                  <c:v>42811</c:v>
                </c:pt>
                <c:pt idx="866">
                  <c:v>42810</c:v>
                </c:pt>
                <c:pt idx="867">
                  <c:v>42809</c:v>
                </c:pt>
                <c:pt idx="868">
                  <c:v>42808</c:v>
                </c:pt>
                <c:pt idx="869">
                  <c:v>42807</c:v>
                </c:pt>
                <c:pt idx="870">
                  <c:v>42804</c:v>
                </c:pt>
                <c:pt idx="871">
                  <c:v>42803</c:v>
                </c:pt>
                <c:pt idx="872">
                  <c:v>42802</c:v>
                </c:pt>
                <c:pt idx="873">
                  <c:v>42801</c:v>
                </c:pt>
                <c:pt idx="874">
                  <c:v>42800</c:v>
                </c:pt>
                <c:pt idx="875">
                  <c:v>42797</c:v>
                </c:pt>
                <c:pt idx="876">
                  <c:v>42796</c:v>
                </c:pt>
                <c:pt idx="877">
                  <c:v>42795</c:v>
                </c:pt>
                <c:pt idx="878">
                  <c:v>42794</c:v>
                </c:pt>
                <c:pt idx="879">
                  <c:v>42793</c:v>
                </c:pt>
                <c:pt idx="880">
                  <c:v>42790</c:v>
                </c:pt>
                <c:pt idx="881">
                  <c:v>42789</c:v>
                </c:pt>
                <c:pt idx="882">
                  <c:v>42788</c:v>
                </c:pt>
                <c:pt idx="883">
                  <c:v>42787</c:v>
                </c:pt>
                <c:pt idx="884">
                  <c:v>42783</c:v>
                </c:pt>
                <c:pt idx="885">
                  <c:v>42782</c:v>
                </c:pt>
                <c:pt idx="886">
                  <c:v>42781</c:v>
                </c:pt>
                <c:pt idx="887">
                  <c:v>42780</c:v>
                </c:pt>
                <c:pt idx="888">
                  <c:v>42779</c:v>
                </c:pt>
                <c:pt idx="889">
                  <c:v>42776</c:v>
                </c:pt>
                <c:pt idx="890">
                  <c:v>42775</c:v>
                </c:pt>
                <c:pt idx="891">
                  <c:v>42774</c:v>
                </c:pt>
                <c:pt idx="892">
                  <c:v>42773</c:v>
                </c:pt>
                <c:pt idx="893">
                  <c:v>42772</c:v>
                </c:pt>
                <c:pt idx="894">
                  <c:v>42769</c:v>
                </c:pt>
                <c:pt idx="895">
                  <c:v>42768</c:v>
                </c:pt>
                <c:pt idx="896">
                  <c:v>42767</c:v>
                </c:pt>
                <c:pt idx="897">
                  <c:v>42766</c:v>
                </c:pt>
                <c:pt idx="898">
                  <c:v>42765</c:v>
                </c:pt>
                <c:pt idx="899">
                  <c:v>42762</c:v>
                </c:pt>
                <c:pt idx="900">
                  <c:v>42761</c:v>
                </c:pt>
                <c:pt idx="901">
                  <c:v>42760</c:v>
                </c:pt>
                <c:pt idx="902">
                  <c:v>42759</c:v>
                </c:pt>
                <c:pt idx="903">
                  <c:v>42758</c:v>
                </c:pt>
                <c:pt idx="904">
                  <c:v>42755</c:v>
                </c:pt>
                <c:pt idx="905">
                  <c:v>42754</c:v>
                </c:pt>
                <c:pt idx="906">
                  <c:v>42753</c:v>
                </c:pt>
                <c:pt idx="907">
                  <c:v>42752</c:v>
                </c:pt>
                <c:pt idx="908">
                  <c:v>42748</c:v>
                </c:pt>
                <c:pt idx="909">
                  <c:v>42747</c:v>
                </c:pt>
                <c:pt idx="910">
                  <c:v>42746</c:v>
                </c:pt>
                <c:pt idx="911">
                  <c:v>42745</c:v>
                </c:pt>
                <c:pt idx="912">
                  <c:v>42744</c:v>
                </c:pt>
                <c:pt idx="913">
                  <c:v>42741</c:v>
                </c:pt>
                <c:pt idx="914">
                  <c:v>42740</c:v>
                </c:pt>
                <c:pt idx="915">
                  <c:v>42739</c:v>
                </c:pt>
                <c:pt idx="916">
                  <c:v>42738</c:v>
                </c:pt>
              </c:numCache>
            </c:numRef>
          </c:cat>
          <c:val>
            <c:numRef>
              <c:f>'Chart 2 &amp; 3 CoV Charts'!$D$6:$D$922</c:f>
              <c:numCache>
                <c:formatCode>0.0%</c:formatCode>
                <c:ptCount val="917"/>
                <c:pt idx="0">
                  <c:v>7.623470978179972E-2</c:v>
                </c:pt>
                <c:pt idx="1">
                  <c:v>7.2860915810797539E-2</c:v>
                </c:pt>
                <c:pt idx="2">
                  <c:v>6.7430556197791341E-2</c:v>
                </c:pt>
                <c:pt idx="3">
                  <c:v>6.2270443987662211E-2</c:v>
                </c:pt>
                <c:pt idx="4">
                  <c:v>6.0649590856870245E-2</c:v>
                </c:pt>
                <c:pt idx="5">
                  <c:v>5.9585588815080699E-2</c:v>
                </c:pt>
                <c:pt idx="6">
                  <c:v>5.9349762454592503E-2</c:v>
                </c:pt>
                <c:pt idx="7">
                  <c:v>5.9035472274637707E-2</c:v>
                </c:pt>
                <c:pt idx="8">
                  <c:v>5.9308371099195574E-2</c:v>
                </c:pt>
                <c:pt idx="9">
                  <c:v>5.7996437053543411E-2</c:v>
                </c:pt>
                <c:pt idx="10">
                  <c:v>6.0040824319911409E-2</c:v>
                </c:pt>
                <c:pt idx="11">
                  <c:v>6.0040824319911409E-2</c:v>
                </c:pt>
                <c:pt idx="12">
                  <c:v>5.9135816842963651E-2</c:v>
                </c:pt>
                <c:pt idx="13">
                  <c:v>5.8759943756922818E-2</c:v>
                </c:pt>
                <c:pt idx="14">
                  <c:v>5.9275055711389649E-2</c:v>
                </c:pt>
                <c:pt idx="15">
                  <c:v>5.994840024316711E-2</c:v>
                </c:pt>
                <c:pt idx="16">
                  <c:v>6.1791704160374439E-2</c:v>
                </c:pt>
                <c:pt idx="17">
                  <c:v>6.3112468607453925E-2</c:v>
                </c:pt>
                <c:pt idx="18">
                  <c:v>6.5011721208619283E-2</c:v>
                </c:pt>
                <c:pt idx="19">
                  <c:v>6.5574093767650124E-2</c:v>
                </c:pt>
                <c:pt idx="20">
                  <c:v>6.4744197049523458E-2</c:v>
                </c:pt>
                <c:pt idx="21">
                  <c:v>6.4834373955881097E-2</c:v>
                </c:pt>
                <c:pt idx="22">
                  <c:v>6.503416919868478E-2</c:v>
                </c:pt>
                <c:pt idx="23">
                  <c:v>6.5175329561598272E-2</c:v>
                </c:pt>
                <c:pt idx="24">
                  <c:v>6.3307668514954327E-2</c:v>
                </c:pt>
                <c:pt idx="25">
                  <c:v>6.0108655500701984E-2</c:v>
                </c:pt>
                <c:pt idx="26">
                  <c:v>5.7277402662233509E-2</c:v>
                </c:pt>
                <c:pt idx="27">
                  <c:v>5.5736618243722273E-2</c:v>
                </c:pt>
                <c:pt idx="28">
                  <c:v>5.6544774331781872E-2</c:v>
                </c:pt>
                <c:pt idx="29">
                  <c:v>6.1687377615841622E-2</c:v>
                </c:pt>
                <c:pt idx="30">
                  <c:v>6.7589761119866892E-2</c:v>
                </c:pt>
                <c:pt idx="31">
                  <c:v>6.9067752715062505E-2</c:v>
                </c:pt>
                <c:pt idx="32">
                  <c:v>6.8696967657775165E-2</c:v>
                </c:pt>
                <c:pt idx="33">
                  <c:v>6.617866937155964E-2</c:v>
                </c:pt>
                <c:pt idx="34">
                  <c:v>6.4058737158259077E-2</c:v>
                </c:pt>
                <c:pt idx="35">
                  <c:v>6.1007004689035756E-2</c:v>
                </c:pt>
                <c:pt idx="36">
                  <c:v>5.8472957502513273E-2</c:v>
                </c:pt>
                <c:pt idx="37">
                  <c:v>5.5849748843509739E-2</c:v>
                </c:pt>
                <c:pt idx="38">
                  <c:v>5.2691647950852689E-2</c:v>
                </c:pt>
                <c:pt idx="39">
                  <c:v>5.3257031238849686E-2</c:v>
                </c:pt>
                <c:pt idx="40">
                  <c:v>5.2749859372053273E-2</c:v>
                </c:pt>
                <c:pt idx="41">
                  <c:v>5.3502927204254876E-2</c:v>
                </c:pt>
                <c:pt idx="42">
                  <c:v>5.3502927204254876E-2</c:v>
                </c:pt>
                <c:pt idx="43">
                  <c:v>5.3383567462920806E-2</c:v>
                </c:pt>
                <c:pt idx="44">
                  <c:v>5.6177263736138322E-2</c:v>
                </c:pt>
                <c:pt idx="45">
                  <c:v>5.9262537361077505E-2</c:v>
                </c:pt>
                <c:pt idx="46">
                  <c:v>5.984288371784869E-2</c:v>
                </c:pt>
                <c:pt idx="47">
                  <c:v>6.0686183884065881E-2</c:v>
                </c:pt>
                <c:pt idx="48">
                  <c:v>6.077470006398461E-2</c:v>
                </c:pt>
                <c:pt idx="49">
                  <c:v>6.1485130477548479E-2</c:v>
                </c:pt>
                <c:pt idx="50">
                  <c:v>6.4439607396659382E-2</c:v>
                </c:pt>
                <c:pt idx="51">
                  <c:v>6.4747217165293858E-2</c:v>
                </c:pt>
                <c:pt idx="52">
                  <c:v>6.7011287888363982E-2</c:v>
                </c:pt>
                <c:pt idx="53">
                  <c:v>6.9545588950270812E-2</c:v>
                </c:pt>
                <c:pt idx="54">
                  <c:v>7.1979504962796398E-2</c:v>
                </c:pt>
                <c:pt idx="55">
                  <c:v>7.4732872322733859E-2</c:v>
                </c:pt>
                <c:pt idx="56">
                  <c:v>7.8667628354790728E-2</c:v>
                </c:pt>
                <c:pt idx="57">
                  <c:v>8.3881542234190379E-2</c:v>
                </c:pt>
                <c:pt idx="58">
                  <c:v>8.5515429864897657E-2</c:v>
                </c:pt>
                <c:pt idx="59">
                  <c:v>8.7873905534389729E-2</c:v>
                </c:pt>
                <c:pt idx="60">
                  <c:v>8.5911126853180877E-2</c:v>
                </c:pt>
                <c:pt idx="61">
                  <c:v>7.8760314867323336E-2</c:v>
                </c:pt>
                <c:pt idx="62">
                  <c:v>7.5902939698966859E-2</c:v>
                </c:pt>
                <c:pt idx="63">
                  <c:v>7.2125360224015764E-2</c:v>
                </c:pt>
                <c:pt idx="64">
                  <c:v>7.0184388974513276E-2</c:v>
                </c:pt>
                <c:pt idx="65">
                  <c:v>6.9999917939231729E-2</c:v>
                </c:pt>
                <c:pt idx="66">
                  <c:v>6.9457568114516741E-2</c:v>
                </c:pt>
                <c:pt idx="67">
                  <c:v>6.7475785379054437E-2</c:v>
                </c:pt>
                <c:pt idx="68">
                  <c:v>6.6109364050084302E-2</c:v>
                </c:pt>
                <c:pt idx="69">
                  <c:v>6.4401357959932709E-2</c:v>
                </c:pt>
                <c:pt idx="70">
                  <c:v>6.4401357959932709E-2</c:v>
                </c:pt>
                <c:pt idx="71">
                  <c:v>6.3310428992063059E-2</c:v>
                </c:pt>
                <c:pt idx="72">
                  <c:v>6.236547983612712E-2</c:v>
                </c:pt>
                <c:pt idx="73">
                  <c:v>6.0615076235597608E-2</c:v>
                </c:pt>
                <c:pt idx="74">
                  <c:v>5.7582273013208368E-2</c:v>
                </c:pt>
                <c:pt idx="75">
                  <c:v>5.7598234469442282E-2</c:v>
                </c:pt>
                <c:pt idx="76">
                  <c:v>5.8099664346337697E-2</c:v>
                </c:pt>
                <c:pt idx="77">
                  <c:v>5.7631980103565697E-2</c:v>
                </c:pt>
                <c:pt idx="78">
                  <c:v>5.6331089123067161E-2</c:v>
                </c:pt>
                <c:pt idx="79">
                  <c:v>5.5855369694211156E-2</c:v>
                </c:pt>
                <c:pt idx="80">
                  <c:v>5.8525848335432167E-2</c:v>
                </c:pt>
                <c:pt idx="81">
                  <c:v>5.9991845855674512E-2</c:v>
                </c:pt>
                <c:pt idx="82">
                  <c:v>5.7975651883920218E-2</c:v>
                </c:pt>
                <c:pt idx="83">
                  <c:v>6.7896043949975365E-2</c:v>
                </c:pt>
                <c:pt idx="84">
                  <c:v>9.4075075883878048E-2</c:v>
                </c:pt>
                <c:pt idx="85">
                  <c:v>0.11128704834538884</c:v>
                </c:pt>
                <c:pt idx="86">
                  <c:v>0.11719621832202261</c:v>
                </c:pt>
                <c:pt idx="87">
                  <c:v>0.11608698409007513</c:v>
                </c:pt>
                <c:pt idx="88">
                  <c:v>0.11680047895898373</c:v>
                </c:pt>
                <c:pt idx="89">
                  <c:v>0.11653106626758813</c:v>
                </c:pt>
                <c:pt idx="90">
                  <c:v>0.11354419130366192</c:v>
                </c:pt>
                <c:pt idx="91">
                  <c:v>0.11107789713376133</c:v>
                </c:pt>
                <c:pt idx="92">
                  <c:v>0.1209717687317389</c:v>
                </c:pt>
                <c:pt idx="93">
                  <c:v>0.11889975427411084</c:v>
                </c:pt>
                <c:pt idx="94">
                  <c:v>0.11914913276482729</c:v>
                </c:pt>
                <c:pt idx="95">
                  <c:v>0.12303359992661676</c:v>
                </c:pt>
                <c:pt idx="96">
                  <c:v>0.12352107273751094</c:v>
                </c:pt>
                <c:pt idx="97">
                  <c:v>0.12532827847894132</c:v>
                </c:pt>
                <c:pt idx="98">
                  <c:v>0.12809308869906064</c:v>
                </c:pt>
                <c:pt idx="99">
                  <c:v>0.13484131776608624</c:v>
                </c:pt>
                <c:pt idx="100">
                  <c:v>0.140692209175656</c:v>
                </c:pt>
                <c:pt idx="101">
                  <c:v>0.14530726682158621</c:v>
                </c:pt>
                <c:pt idx="102">
                  <c:v>0.14939642608883502</c:v>
                </c:pt>
                <c:pt idx="103">
                  <c:v>0.15312899479046818</c:v>
                </c:pt>
                <c:pt idx="104">
                  <c:v>0.15694552689647451</c:v>
                </c:pt>
                <c:pt idx="105">
                  <c:v>0.16090276017212871</c:v>
                </c:pt>
                <c:pt idx="106">
                  <c:v>0.16297195376147383</c:v>
                </c:pt>
                <c:pt idx="107">
                  <c:v>0.16678402298829981</c:v>
                </c:pt>
                <c:pt idx="108">
                  <c:v>0.16900512753877364</c:v>
                </c:pt>
                <c:pt idx="109">
                  <c:v>0.16968096014198511</c:v>
                </c:pt>
                <c:pt idx="110">
                  <c:v>0.17112589757706353</c:v>
                </c:pt>
                <c:pt idx="111">
                  <c:v>0.17178909047964117</c:v>
                </c:pt>
                <c:pt idx="112">
                  <c:v>0.17071982159521151</c:v>
                </c:pt>
                <c:pt idx="113">
                  <c:v>0.16828903850013163</c:v>
                </c:pt>
                <c:pt idx="114">
                  <c:v>0.17041667649964803</c:v>
                </c:pt>
                <c:pt idx="115">
                  <c:v>0.1727708733995176</c:v>
                </c:pt>
                <c:pt idx="116">
                  <c:v>0.17387595889622703</c:v>
                </c:pt>
                <c:pt idx="117">
                  <c:v>0.17353198520481103</c:v>
                </c:pt>
                <c:pt idx="118">
                  <c:v>0.16707143836381452</c:v>
                </c:pt>
                <c:pt idx="119">
                  <c:v>0.1654648350628688</c:v>
                </c:pt>
                <c:pt idx="120">
                  <c:v>0.16247845861816043</c:v>
                </c:pt>
                <c:pt idx="121">
                  <c:v>0.15230247232563585</c:v>
                </c:pt>
                <c:pt idx="122">
                  <c:v>0.14091776285192539</c:v>
                </c:pt>
                <c:pt idx="123">
                  <c:v>0.11028720428473218</c:v>
                </c:pt>
                <c:pt idx="124">
                  <c:v>9.0897209572777721E-2</c:v>
                </c:pt>
                <c:pt idx="125">
                  <c:v>8.5014659914791721E-2</c:v>
                </c:pt>
                <c:pt idx="126">
                  <c:v>8.3489584840937645E-2</c:v>
                </c:pt>
                <c:pt idx="127">
                  <c:v>7.8843100073686778E-2</c:v>
                </c:pt>
                <c:pt idx="128">
                  <c:v>7.2983137164011364E-2</c:v>
                </c:pt>
                <c:pt idx="129">
                  <c:v>6.5975031214797364E-2</c:v>
                </c:pt>
                <c:pt idx="130">
                  <c:v>6.4076605450871266E-2</c:v>
                </c:pt>
                <c:pt idx="131">
                  <c:v>6.141157715489258E-2</c:v>
                </c:pt>
                <c:pt idx="132">
                  <c:v>6.0125751336227148E-2</c:v>
                </c:pt>
                <c:pt idx="133">
                  <c:v>5.8198896871588322E-2</c:v>
                </c:pt>
                <c:pt idx="134">
                  <c:v>5.6388688913710863E-2</c:v>
                </c:pt>
                <c:pt idx="135">
                  <c:v>5.5349620701770935E-2</c:v>
                </c:pt>
                <c:pt idx="136">
                  <c:v>5.4542454195370453E-2</c:v>
                </c:pt>
                <c:pt idx="137">
                  <c:v>5.437192604072056E-2</c:v>
                </c:pt>
                <c:pt idx="138">
                  <c:v>5.5933909120603517E-2</c:v>
                </c:pt>
                <c:pt idx="139">
                  <c:v>5.6425080994623227E-2</c:v>
                </c:pt>
                <c:pt idx="140">
                  <c:v>5.6607245139033452E-2</c:v>
                </c:pt>
                <c:pt idx="141">
                  <c:v>5.6033620539465104E-2</c:v>
                </c:pt>
                <c:pt idx="142">
                  <c:v>5.4704938217290201E-2</c:v>
                </c:pt>
                <c:pt idx="143">
                  <c:v>5.3755697563936333E-2</c:v>
                </c:pt>
                <c:pt idx="144">
                  <c:v>5.3502728072655062E-2</c:v>
                </c:pt>
                <c:pt idx="145">
                  <c:v>5.361055010656289E-2</c:v>
                </c:pt>
                <c:pt idx="146">
                  <c:v>5.247933033477431E-2</c:v>
                </c:pt>
                <c:pt idx="147">
                  <c:v>4.8689286840659186E-2</c:v>
                </c:pt>
                <c:pt idx="148">
                  <c:v>4.3373480890398469E-2</c:v>
                </c:pt>
                <c:pt idx="149">
                  <c:v>3.9102975956797133E-2</c:v>
                </c:pt>
                <c:pt idx="150">
                  <c:v>3.4588202240970832E-2</c:v>
                </c:pt>
                <c:pt idx="151">
                  <c:v>3.1529268437614173E-2</c:v>
                </c:pt>
                <c:pt idx="152">
                  <c:v>2.5085212941046996E-2</c:v>
                </c:pt>
                <c:pt idx="153">
                  <c:v>2.1878382809224599E-2</c:v>
                </c:pt>
                <c:pt idx="154">
                  <c:v>1.9704672639228659E-2</c:v>
                </c:pt>
                <c:pt idx="155">
                  <c:v>1.923832323621899E-2</c:v>
                </c:pt>
                <c:pt idx="156">
                  <c:v>1.948950438297312E-2</c:v>
                </c:pt>
                <c:pt idx="157">
                  <c:v>2.2050897210351274E-2</c:v>
                </c:pt>
                <c:pt idx="158">
                  <c:v>2.1885269255681458E-2</c:v>
                </c:pt>
                <c:pt idx="159">
                  <c:v>2.2335460375204161E-2</c:v>
                </c:pt>
                <c:pt idx="160">
                  <c:v>2.3811056143527711E-2</c:v>
                </c:pt>
                <c:pt idx="161">
                  <c:v>2.5485700860739084E-2</c:v>
                </c:pt>
                <c:pt idx="162">
                  <c:v>2.6282117588939828E-2</c:v>
                </c:pt>
                <c:pt idx="163">
                  <c:v>2.5797326753919707E-2</c:v>
                </c:pt>
                <c:pt idx="164">
                  <c:v>2.5473861420613451E-2</c:v>
                </c:pt>
                <c:pt idx="165">
                  <c:v>2.6149738438537937E-2</c:v>
                </c:pt>
                <c:pt idx="166">
                  <c:v>2.6187294748608664E-2</c:v>
                </c:pt>
                <c:pt idx="167">
                  <c:v>2.6207295265271966E-2</c:v>
                </c:pt>
                <c:pt idx="168">
                  <c:v>2.6001733374699514E-2</c:v>
                </c:pt>
                <c:pt idx="169">
                  <c:v>2.4503670478564225E-2</c:v>
                </c:pt>
                <c:pt idx="170">
                  <c:v>2.4892301990789581E-2</c:v>
                </c:pt>
                <c:pt idx="171">
                  <c:v>2.6264768139348312E-2</c:v>
                </c:pt>
                <c:pt idx="172">
                  <c:v>2.8604203745954616E-2</c:v>
                </c:pt>
                <c:pt idx="173">
                  <c:v>2.986176968884089E-2</c:v>
                </c:pt>
                <c:pt idx="174">
                  <c:v>2.9412218329575669E-2</c:v>
                </c:pt>
                <c:pt idx="175">
                  <c:v>2.9412218329575669E-2</c:v>
                </c:pt>
                <c:pt idx="176">
                  <c:v>2.8905805708328226E-2</c:v>
                </c:pt>
                <c:pt idx="177">
                  <c:v>2.8832209959186467E-2</c:v>
                </c:pt>
                <c:pt idx="178">
                  <c:v>2.9855193142816251E-2</c:v>
                </c:pt>
                <c:pt idx="179">
                  <c:v>2.9771217997024011E-2</c:v>
                </c:pt>
                <c:pt idx="180">
                  <c:v>3.0136795377069724E-2</c:v>
                </c:pt>
                <c:pt idx="181">
                  <c:v>3.0383274894630403E-2</c:v>
                </c:pt>
                <c:pt idx="182">
                  <c:v>3.0208896819561841E-2</c:v>
                </c:pt>
                <c:pt idx="183">
                  <c:v>3.0208896819561848E-2</c:v>
                </c:pt>
                <c:pt idx="184">
                  <c:v>3.0269823763036906E-2</c:v>
                </c:pt>
                <c:pt idx="185">
                  <c:v>3.0259994001993595E-2</c:v>
                </c:pt>
                <c:pt idx="186">
                  <c:v>3.014348621323468E-2</c:v>
                </c:pt>
                <c:pt idx="187">
                  <c:v>2.9887271977621754E-2</c:v>
                </c:pt>
                <c:pt idx="188">
                  <c:v>2.8791822161172032E-2</c:v>
                </c:pt>
                <c:pt idx="189">
                  <c:v>2.9031554792749992E-2</c:v>
                </c:pt>
                <c:pt idx="190">
                  <c:v>2.8781694557757139E-2</c:v>
                </c:pt>
                <c:pt idx="191">
                  <c:v>2.8295637676941283E-2</c:v>
                </c:pt>
                <c:pt idx="192">
                  <c:v>2.8778335236336248E-2</c:v>
                </c:pt>
                <c:pt idx="193">
                  <c:v>3.2341640264953918E-2</c:v>
                </c:pt>
                <c:pt idx="194">
                  <c:v>3.7061933738668319E-2</c:v>
                </c:pt>
                <c:pt idx="195">
                  <c:v>4.0877602084201048E-2</c:v>
                </c:pt>
                <c:pt idx="196">
                  <c:v>4.5344719245516071E-2</c:v>
                </c:pt>
                <c:pt idx="197">
                  <c:v>4.8551254735416743E-2</c:v>
                </c:pt>
                <c:pt idx="198">
                  <c:v>5.0030705330136892E-2</c:v>
                </c:pt>
                <c:pt idx="199">
                  <c:v>5.0850272017735371E-2</c:v>
                </c:pt>
                <c:pt idx="200">
                  <c:v>5.1344783992252084E-2</c:v>
                </c:pt>
                <c:pt idx="201">
                  <c:v>5.0829250513404908E-2</c:v>
                </c:pt>
                <c:pt idx="202">
                  <c:v>4.9205601862607425E-2</c:v>
                </c:pt>
                <c:pt idx="203">
                  <c:v>4.5849239334286758E-2</c:v>
                </c:pt>
                <c:pt idx="204">
                  <c:v>4.3805971311824711E-2</c:v>
                </c:pt>
                <c:pt idx="205">
                  <c:v>4.3013870873346211E-2</c:v>
                </c:pt>
                <c:pt idx="206">
                  <c:v>4.1164861848582625E-2</c:v>
                </c:pt>
                <c:pt idx="207">
                  <c:v>4.06569135696975E-2</c:v>
                </c:pt>
                <c:pt idx="208">
                  <c:v>4.0962628819609728E-2</c:v>
                </c:pt>
                <c:pt idx="209">
                  <c:v>4.1508442618671322E-2</c:v>
                </c:pt>
                <c:pt idx="210">
                  <c:v>4.2296007685807456E-2</c:v>
                </c:pt>
                <c:pt idx="211">
                  <c:v>4.3324209052882715E-2</c:v>
                </c:pt>
                <c:pt idx="212">
                  <c:v>4.1562071635913085E-2</c:v>
                </c:pt>
                <c:pt idx="213">
                  <c:v>4.0757123842608801E-2</c:v>
                </c:pt>
                <c:pt idx="214">
                  <c:v>4.0272019451423141E-2</c:v>
                </c:pt>
                <c:pt idx="215">
                  <c:v>4.0308303576792846E-2</c:v>
                </c:pt>
                <c:pt idx="216">
                  <c:v>4.1774258126091465E-2</c:v>
                </c:pt>
                <c:pt idx="217">
                  <c:v>4.1705466436757238E-2</c:v>
                </c:pt>
                <c:pt idx="218">
                  <c:v>4.4059301981706656E-2</c:v>
                </c:pt>
                <c:pt idx="219">
                  <c:v>4.6672187089543127E-2</c:v>
                </c:pt>
                <c:pt idx="220">
                  <c:v>4.8651686769957077E-2</c:v>
                </c:pt>
                <c:pt idx="221">
                  <c:v>4.9995691963658051E-2</c:v>
                </c:pt>
                <c:pt idx="222">
                  <c:v>5.1881329043998572E-2</c:v>
                </c:pt>
                <c:pt idx="223">
                  <c:v>5.3338109498288988E-2</c:v>
                </c:pt>
                <c:pt idx="224">
                  <c:v>5.3649031971868474E-2</c:v>
                </c:pt>
                <c:pt idx="225">
                  <c:v>5.3884958344554749E-2</c:v>
                </c:pt>
                <c:pt idx="226">
                  <c:v>5.3590104103182025E-2</c:v>
                </c:pt>
                <c:pt idx="227">
                  <c:v>5.2940763841553259E-2</c:v>
                </c:pt>
                <c:pt idx="228">
                  <c:v>5.2940763841553246E-2</c:v>
                </c:pt>
                <c:pt idx="229">
                  <c:v>5.2987081640689368E-2</c:v>
                </c:pt>
                <c:pt idx="230">
                  <c:v>5.3774284548661185E-2</c:v>
                </c:pt>
                <c:pt idx="231">
                  <c:v>5.4982707222528286E-2</c:v>
                </c:pt>
                <c:pt idx="232">
                  <c:v>5.5375920510800904E-2</c:v>
                </c:pt>
                <c:pt idx="233">
                  <c:v>5.5375920510800904E-2</c:v>
                </c:pt>
                <c:pt idx="234">
                  <c:v>5.5083259241990055E-2</c:v>
                </c:pt>
                <c:pt idx="235">
                  <c:v>5.6603807028496121E-2</c:v>
                </c:pt>
                <c:pt idx="236">
                  <c:v>5.7688904942433263E-2</c:v>
                </c:pt>
                <c:pt idx="237">
                  <c:v>5.8201618690839764E-2</c:v>
                </c:pt>
                <c:pt idx="238">
                  <c:v>5.8654661909298245E-2</c:v>
                </c:pt>
                <c:pt idx="239">
                  <c:v>5.9643155488695594E-2</c:v>
                </c:pt>
                <c:pt idx="240">
                  <c:v>6.2688467574864168E-2</c:v>
                </c:pt>
                <c:pt idx="241">
                  <c:v>6.6402621564054826E-2</c:v>
                </c:pt>
                <c:pt idx="242">
                  <c:v>7.183471239464935E-2</c:v>
                </c:pt>
                <c:pt idx="243">
                  <c:v>8.0723817047148164E-2</c:v>
                </c:pt>
                <c:pt idx="244">
                  <c:v>8.8561603290936611E-2</c:v>
                </c:pt>
                <c:pt idx="245">
                  <c:v>9.5330031393541653E-2</c:v>
                </c:pt>
                <c:pt idx="246">
                  <c:v>0.101152158558462</c:v>
                </c:pt>
                <c:pt idx="247">
                  <c:v>0.10459831777042614</c:v>
                </c:pt>
                <c:pt idx="248">
                  <c:v>0.1083576018404119</c:v>
                </c:pt>
                <c:pt idx="249">
                  <c:v>0.109344520867926</c:v>
                </c:pt>
                <c:pt idx="250">
                  <c:v>0.10900219405319868</c:v>
                </c:pt>
                <c:pt idx="251">
                  <c:v>0.10796977898385414</c:v>
                </c:pt>
                <c:pt idx="252">
                  <c:v>0.10662116792354065</c:v>
                </c:pt>
                <c:pt idx="253">
                  <c:v>0.10485840707431424</c:v>
                </c:pt>
                <c:pt idx="254">
                  <c:v>0.10262336301947157</c:v>
                </c:pt>
                <c:pt idx="255">
                  <c:v>0.1016194040031696</c:v>
                </c:pt>
                <c:pt idx="256">
                  <c:v>9.9658585806061822E-2</c:v>
                </c:pt>
                <c:pt idx="257">
                  <c:v>9.78958382234668E-2</c:v>
                </c:pt>
                <c:pt idx="258">
                  <c:v>9.468307850201238E-2</c:v>
                </c:pt>
                <c:pt idx="259">
                  <c:v>9.0208785017651241E-2</c:v>
                </c:pt>
                <c:pt idx="260">
                  <c:v>8.6196627739859116E-2</c:v>
                </c:pt>
                <c:pt idx="261">
                  <c:v>7.9404978632836631E-2</c:v>
                </c:pt>
                <c:pt idx="262">
                  <c:v>7.0557693557646267E-2</c:v>
                </c:pt>
                <c:pt idx="263">
                  <c:v>6.2202514032874023E-2</c:v>
                </c:pt>
                <c:pt idx="264">
                  <c:v>5.6736962550506968E-2</c:v>
                </c:pt>
                <c:pt idx="265">
                  <c:v>4.9952540000685997E-2</c:v>
                </c:pt>
                <c:pt idx="266">
                  <c:v>4.6431088351357799E-2</c:v>
                </c:pt>
                <c:pt idx="267">
                  <c:v>4.1868063635624224E-2</c:v>
                </c:pt>
                <c:pt idx="268">
                  <c:v>3.5137777273492612E-2</c:v>
                </c:pt>
                <c:pt idx="269">
                  <c:v>2.8179421312062376E-2</c:v>
                </c:pt>
                <c:pt idx="270">
                  <c:v>2.1609829503890912E-2</c:v>
                </c:pt>
                <c:pt idx="271">
                  <c:v>1.7960682039497428E-2</c:v>
                </c:pt>
                <c:pt idx="272">
                  <c:v>1.5689456302483761E-2</c:v>
                </c:pt>
                <c:pt idx="273">
                  <c:v>1.5512073076101822E-2</c:v>
                </c:pt>
                <c:pt idx="274">
                  <c:v>1.5571050577943975E-2</c:v>
                </c:pt>
                <c:pt idx="275">
                  <c:v>1.5781579354575994E-2</c:v>
                </c:pt>
                <c:pt idx="276">
                  <c:v>1.613128778462871E-2</c:v>
                </c:pt>
                <c:pt idx="277">
                  <c:v>1.6385865867940896E-2</c:v>
                </c:pt>
                <c:pt idx="278">
                  <c:v>1.6751112104760508E-2</c:v>
                </c:pt>
                <c:pt idx="279">
                  <c:v>1.6508726904250783E-2</c:v>
                </c:pt>
                <c:pt idx="280">
                  <c:v>1.6871193298582735E-2</c:v>
                </c:pt>
                <c:pt idx="281">
                  <c:v>1.7371376589155194E-2</c:v>
                </c:pt>
                <c:pt idx="282">
                  <c:v>1.7448500086117334E-2</c:v>
                </c:pt>
                <c:pt idx="283">
                  <c:v>1.7716058289640107E-2</c:v>
                </c:pt>
                <c:pt idx="284">
                  <c:v>1.7238421499532728E-2</c:v>
                </c:pt>
                <c:pt idx="285">
                  <c:v>1.790722979578209E-2</c:v>
                </c:pt>
                <c:pt idx="286">
                  <c:v>1.9153933143645871E-2</c:v>
                </c:pt>
                <c:pt idx="287">
                  <c:v>2.0424943462695879E-2</c:v>
                </c:pt>
                <c:pt idx="288">
                  <c:v>2.3738615692579908E-2</c:v>
                </c:pt>
                <c:pt idx="289">
                  <c:v>2.623109584484723E-2</c:v>
                </c:pt>
                <c:pt idx="290">
                  <c:v>3.0344870780679576E-2</c:v>
                </c:pt>
                <c:pt idx="291">
                  <c:v>3.426650700423111E-2</c:v>
                </c:pt>
                <c:pt idx="292">
                  <c:v>3.5999336157844078E-2</c:v>
                </c:pt>
                <c:pt idx="293">
                  <c:v>3.7571134661834649E-2</c:v>
                </c:pt>
                <c:pt idx="294">
                  <c:v>3.9681647950972794E-2</c:v>
                </c:pt>
                <c:pt idx="295">
                  <c:v>4.0525585324991939E-2</c:v>
                </c:pt>
                <c:pt idx="296">
                  <c:v>4.1819197983836473E-2</c:v>
                </c:pt>
                <c:pt idx="297">
                  <c:v>4.2777000147344139E-2</c:v>
                </c:pt>
                <c:pt idx="298">
                  <c:v>4.404921652063272E-2</c:v>
                </c:pt>
                <c:pt idx="299">
                  <c:v>4.4771547086768046E-2</c:v>
                </c:pt>
                <c:pt idx="300">
                  <c:v>4.602875440609324E-2</c:v>
                </c:pt>
                <c:pt idx="301">
                  <c:v>4.5572778664908643E-2</c:v>
                </c:pt>
                <c:pt idx="302">
                  <c:v>4.5750358465233593E-2</c:v>
                </c:pt>
                <c:pt idx="303">
                  <c:v>4.6035003176923203E-2</c:v>
                </c:pt>
                <c:pt idx="304">
                  <c:v>4.6574258430706464E-2</c:v>
                </c:pt>
                <c:pt idx="305">
                  <c:v>4.6555239684456004E-2</c:v>
                </c:pt>
                <c:pt idx="306">
                  <c:v>4.6671563829569988E-2</c:v>
                </c:pt>
                <c:pt idx="307">
                  <c:v>4.7085265208385067E-2</c:v>
                </c:pt>
                <c:pt idx="308">
                  <c:v>4.6610709825917612E-2</c:v>
                </c:pt>
                <c:pt idx="309">
                  <c:v>4.6105842396835788E-2</c:v>
                </c:pt>
                <c:pt idx="310">
                  <c:v>4.4265276646381559E-2</c:v>
                </c:pt>
                <c:pt idx="311">
                  <c:v>4.3594431867859697E-2</c:v>
                </c:pt>
                <c:pt idx="312">
                  <c:v>4.2867300280250931E-2</c:v>
                </c:pt>
                <c:pt idx="313">
                  <c:v>4.0646715176429864E-2</c:v>
                </c:pt>
                <c:pt idx="314">
                  <c:v>3.5982500682482724E-2</c:v>
                </c:pt>
                <c:pt idx="315">
                  <c:v>3.1916705525066327E-2</c:v>
                </c:pt>
                <c:pt idx="316">
                  <c:v>2.8881595582182593E-2</c:v>
                </c:pt>
                <c:pt idx="317">
                  <c:v>2.6537587732486913E-2</c:v>
                </c:pt>
                <c:pt idx="318">
                  <c:v>2.3646232812747761E-2</c:v>
                </c:pt>
                <c:pt idx="319">
                  <c:v>2.1626520712236346E-2</c:v>
                </c:pt>
                <c:pt idx="320">
                  <c:v>1.9268913470784212E-2</c:v>
                </c:pt>
                <c:pt idx="321">
                  <c:v>1.8438482866826457E-2</c:v>
                </c:pt>
                <c:pt idx="322">
                  <c:v>1.7847532839144909E-2</c:v>
                </c:pt>
                <c:pt idx="323">
                  <c:v>1.7007112520660155E-2</c:v>
                </c:pt>
                <c:pt idx="324">
                  <c:v>1.5837420311049649E-2</c:v>
                </c:pt>
                <c:pt idx="325">
                  <c:v>1.5213776321350811E-2</c:v>
                </c:pt>
                <c:pt idx="326">
                  <c:v>1.3926786550290384E-2</c:v>
                </c:pt>
                <c:pt idx="327">
                  <c:v>1.5121600789451484E-2</c:v>
                </c:pt>
                <c:pt idx="328">
                  <c:v>1.5643958460936337E-2</c:v>
                </c:pt>
                <c:pt idx="329">
                  <c:v>1.6542667518481099E-2</c:v>
                </c:pt>
                <c:pt idx="330">
                  <c:v>1.6673602733534593E-2</c:v>
                </c:pt>
                <c:pt idx="331">
                  <c:v>1.6860907664789166E-2</c:v>
                </c:pt>
                <c:pt idx="332">
                  <c:v>1.6626632611162956E-2</c:v>
                </c:pt>
                <c:pt idx="333">
                  <c:v>1.6787188458709499E-2</c:v>
                </c:pt>
                <c:pt idx="334">
                  <c:v>1.7156237978823995E-2</c:v>
                </c:pt>
                <c:pt idx="335">
                  <c:v>1.8127164561251293E-2</c:v>
                </c:pt>
                <c:pt idx="336">
                  <c:v>1.883017630204907E-2</c:v>
                </c:pt>
                <c:pt idx="337">
                  <c:v>1.9631837420697771E-2</c:v>
                </c:pt>
                <c:pt idx="338">
                  <c:v>2.0651994235911051E-2</c:v>
                </c:pt>
                <c:pt idx="339">
                  <c:v>2.1266003397321685E-2</c:v>
                </c:pt>
                <c:pt idx="340">
                  <c:v>2.1597128857121842E-2</c:v>
                </c:pt>
                <c:pt idx="341">
                  <c:v>2.2279503783929084E-2</c:v>
                </c:pt>
                <c:pt idx="342">
                  <c:v>2.2439034157892269E-2</c:v>
                </c:pt>
                <c:pt idx="343">
                  <c:v>2.2882647564283438E-2</c:v>
                </c:pt>
                <c:pt idx="344">
                  <c:v>2.3916328860827344E-2</c:v>
                </c:pt>
                <c:pt idx="345">
                  <c:v>2.5109165087805758E-2</c:v>
                </c:pt>
                <c:pt idx="346">
                  <c:v>2.6394239520926552E-2</c:v>
                </c:pt>
                <c:pt idx="347">
                  <c:v>2.844892938398183E-2</c:v>
                </c:pt>
                <c:pt idx="348">
                  <c:v>2.9503285752880817E-2</c:v>
                </c:pt>
                <c:pt idx="349">
                  <c:v>3.0127870779147931E-2</c:v>
                </c:pt>
                <c:pt idx="350">
                  <c:v>2.9904181879896446E-2</c:v>
                </c:pt>
                <c:pt idx="351">
                  <c:v>2.9908772449137207E-2</c:v>
                </c:pt>
                <c:pt idx="352">
                  <c:v>2.9875947374534119E-2</c:v>
                </c:pt>
                <c:pt idx="353">
                  <c:v>2.9847718854597066E-2</c:v>
                </c:pt>
                <c:pt idx="354">
                  <c:v>2.9594253155297207E-2</c:v>
                </c:pt>
                <c:pt idx="355">
                  <c:v>2.938605271264115E-2</c:v>
                </c:pt>
                <c:pt idx="356">
                  <c:v>2.86107414275741E-2</c:v>
                </c:pt>
                <c:pt idx="357">
                  <c:v>2.791612500287919E-2</c:v>
                </c:pt>
                <c:pt idx="358">
                  <c:v>2.5542796298430405E-2</c:v>
                </c:pt>
                <c:pt idx="359">
                  <c:v>2.2610110039452277E-2</c:v>
                </c:pt>
                <c:pt idx="360">
                  <c:v>1.9752778535116772E-2</c:v>
                </c:pt>
                <c:pt idx="361">
                  <c:v>1.7569207928273392E-2</c:v>
                </c:pt>
                <c:pt idx="362">
                  <c:v>1.5105405963848524E-2</c:v>
                </c:pt>
                <c:pt idx="363">
                  <c:v>1.2359168577913544E-2</c:v>
                </c:pt>
                <c:pt idx="364">
                  <c:v>1.1673375766794196E-2</c:v>
                </c:pt>
                <c:pt idx="365">
                  <c:v>1.1428196203887703E-2</c:v>
                </c:pt>
                <c:pt idx="366">
                  <c:v>1.1408527801562986E-2</c:v>
                </c:pt>
                <c:pt idx="367">
                  <c:v>1.1604290274478608E-2</c:v>
                </c:pt>
                <c:pt idx="368">
                  <c:v>1.1711774012432896E-2</c:v>
                </c:pt>
                <c:pt idx="369">
                  <c:v>1.1711774012432893E-2</c:v>
                </c:pt>
                <c:pt idx="370">
                  <c:v>1.1802261146819126E-2</c:v>
                </c:pt>
                <c:pt idx="371">
                  <c:v>1.1723250298595302E-2</c:v>
                </c:pt>
                <c:pt idx="372">
                  <c:v>1.1722004337249929E-2</c:v>
                </c:pt>
                <c:pt idx="373">
                  <c:v>1.1685396448820818E-2</c:v>
                </c:pt>
                <c:pt idx="374">
                  <c:v>1.1747296905686848E-2</c:v>
                </c:pt>
                <c:pt idx="375">
                  <c:v>1.2072001593445453E-2</c:v>
                </c:pt>
                <c:pt idx="376">
                  <c:v>1.1965764746371012E-2</c:v>
                </c:pt>
                <c:pt idx="377">
                  <c:v>1.1716520076631497E-2</c:v>
                </c:pt>
                <c:pt idx="378">
                  <c:v>1.0632669849605232E-2</c:v>
                </c:pt>
                <c:pt idx="379">
                  <c:v>1.0233539450000721E-2</c:v>
                </c:pt>
                <c:pt idx="380">
                  <c:v>1.0025925809125745E-2</c:v>
                </c:pt>
                <c:pt idx="381">
                  <c:v>1.0008955140750212E-2</c:v>
                </c:pt>
                <c:pt idx="382">
                  <c:v>1.0008955140750214E-2</c:v>
                </c:pt>
                <c:pt idx="383">
                  <c:v>1.0198135100481894E-2</c:v>
                </c:pt>
                <c:pt idx="384">
                  <c:v>1.0515856952076928E-2</c:v>
                </c:pt>
                <c:pt idx="385">
                  <c:v>1.0813941920117318E-2</c:v>
                </c:pt>
                <c:pt idx="386">
                  <c:v>1.2501161716197638E-2</c:v>
                </c:pt>
                <c:pt idx="387">
                  <c:v>1.2895241594800958E-2</c:v>
                </c:pt>
                <c:pt idx="388">
                  <c:v>1.2851115100760908E-2</c:v>
                </c:pt>
                <c:pt idx="389">
                  <c:v>1.285111510076091E-2</c:v>
                </c:pt>
                <c:pt idx="390">
                  <c:v>1.2882487603463432E-2</c:v>
                </c:pt>
                <c:pt idx="391">
                  <c:v>1.2836083588764395E-2</c:v>
                </c:pt>
                <c:pt idx="392">
                  <c:v>1.241282310948792E-2</c:v>
                </c:pt>
                <c:pt idx="393">
                  <c:v>1.2235518240876401E-2</c:v>
                </c:pt>
                <c:pt idx="394">
                  <c:v>1.2266359098292037E-2</c:v>
                </c:pt>
                <c:pt idx="395">
                  <c:v>1.2440464016424025E-2</c:v>
                </c:pt>
                <c:pt idx="396">
                  <c:v>1.2528955868727383E-2</c:v>
                </c:pt>
                <c:pt idx="397">
                  <c:v>1.3291714566046112E-2</c:v>
                </c:pt>
                <c:pt idx="398">
                  <c:v>1.4282949114117517E-2</c:v>
                </c:pt>
                <c:pt idx="399">
                  <c:v>1.586149181167789E-2</c:v>
                </c:pt>
                <c:pt idx="400">
                  <c:v>1.700548087021642E-2</c:v>
                </c:pt>
                <c:pt idx="401">
                  <c:v>1.7651234944792933E-2</c:v>
                </c:pt>
                <c:pt idx="402">
                  <c:v>1.8241400313929654E-2</c:v>
                </c:pt>
                <c:pt idx="403">
                  <c:v>1.890434726269195E-2</c:v>
                </c:pt>
                <c:pt idx="404">
                  <c:v>1.9510657052736941E-2</c:v>
                </c:pt>
                <c:pt idx="405">
                  <c:v>2.0381985804898518E-2</c:v>
                </c:pt>
                <c:pt idx="406">
                  <c:v>2.3688358286793623E-2</c:v>
                </c:pt>
                <c:pt idx="407">
                  <c:v>2.7259993688878496E-2</c:v>
                </c:pt>
                <c:pt idx="408">
                  <c:v>3.0978010547058885E-2</c:v>
                </c:pt>
                <c:pt idx="409">
                  <c:v>3.430356502448885E-2</c:v>
                </c:pt>
                <c:pt idx="410">
                  <c:v>3.6609705700931895E-2</c:v>
                </c:pt>
                <c:pt idx="411">
                  <c:v>3.8448214839746302E-2</c:v>
                </c:pt>
                <c:pt idx="412">
                  <c:v>3.992517066418845E-2</c:v>
                </c:pt>
                <c:pt idx="413">
                  <c:v>4.0954181161466569E-2</c:v>
                </c:pt>
                <c:pt idx="414">
                  <c:v>4.1433382257724721E-2</c:v>
                </c:pt>
                <c:pt idx="415">
                  <c:v>4.1656100798125227E-2</c:v>
                </c:pt>
                <c:pt idx="416">
                  <c:v>4.1579842819975017E-2</c:v>
                </c:pt>
                <c:pt idx="417">
                  <c:v>4.0498199691815118E-2</c:v>
                </c:pt>
                <c:pt idx="418">
                  <c:v>3.9768954314910808E-2</c:v>
                </c:pt>
                <c:pt idx="419">
                  <c:v>3.9632456793539231E-2</c:v>
                </c:pt>
                <c:pt idx="420">
                  <c:v>4.0037906217013024E-2</c:v>
                </c:pt>
                <c:pt idx="421">
                  <c:v>4.0697590637439073E-2</c:v>
                </c:pt>
                <c:pt idx="422">
                  <c:v>4.1116507461468728E-2</c:v>
                </c:pt>
                <c:pt idx="423">
                  <c:v>4.0161210893741806E-2</c:v>
                </c:pt>
                <c:pt idx="424">
                  <c:v>3.9317644913976518E-2</c:v>
                </c:pt>
                <c:pt idx="425">
                  <c:v>3.8256595707672397E-2</c:v>
                </c:pt>
                <c:pt idx="426">
                  <c:v>3.5286055643383593E-2</c:v>
                </c:pt>
                <c:pt idx="427">
                  <c:v>3.3467037161460392E-2</c:v>
                </c:pt>
                <c:pt idx="428">
                  <c:v>3.189043463802773E-2</c:v>
                </c:pt>
                <c:pt idx="429">
                  <c:v>3.0514587277529696E-2</c:v>
                </c:pt>
                <c:pt idx="430">
                  <c:v>2.9303538606829861E-2</c:v>
                </c:pt>
                <c:pt idx="431">
                  <c:v>2.7818002384762841E-2</c:v>
                </c:pt>
                <c:pt idx="432">
                  <c:v>2.5647128080132177E-2</c:v>
                </c:pt>
                <c:pt idx="433">
                  <c:v>2.3199920731193351E-2</c:v>
                </c:pt>
                <c:pt idx="434">
                  <c:v>2.0567699284437087E-2</c:v>
                </c:pt>
                <c:pt idx="435">
                  <c:v>1.7258229137338574E-2</c:v>
                </c:pt>
                <c:pt idx="436">
                  <c:v>1.363843691978491E-2</c:v>
                </c:pt>
                <c:pt idx="437">
                  <c:v>1.2767394180902824E-2</c:v>
                </c:pt>
                <c:pt idx="438">
                  <c:v>1.2533025156629983E-2</c:v>
                </c:pt>
                <c:pt idx="439">
                  <c:v>1.2472411119514994E-2</c:v>
                </c:pt>
                <c:pt idx="440">
                  <c:v>1.2616043523336718E-2</c:v>
                </c:pt>
                <c:pt idx="441">
                  <c:v>1.2616043523336718E-2</c:v>
                </c:pt>
                <c:pt idx="442">
                  <c:v>1.2512131211378386E-2</c:v>
                </c:pt>
                <c:pt idx="443">
                  <c:v>1.2176912010882406E-2</c:v>
                </c:pt>
                <c:pt idx="444">
                  <c:v>1.1939747136832891E-2</c:v>
                </c:pt>
                <c:pt idx="445">
                  <c:v>1.1560794465669138E-2</c:v>
                </c:pt>
                <c:pt idx="446">
                  <c:v>1.1852959668232401E-2</c:v>
                </c:pt>
                <c:pt idx="447">
                  <c:v>1.4754999670333786E-2</c:v>
                </c:pt>
                <c:pt idx="448">
                  <c:v>1.6175910212668232E-2</c:v>
                </c:pt>
                <c:pt idx="449">
                  <c:v>1.8567074397624731E-2</c:v>
                </c:pt>
                <c:pt idx="450">
                  <c:v>2.0570182782377065E-2</c:v>
                </c:pt>
                <c:pt idx="451">
                  <c:v>2.2089137940558987E-2</c:v>
                </c:pt>
                <c:pt idx="452">
                  <c:v>2.2366437445497607E-2</c:v>
                </c:pt>
                <c:pt idx="453">
                  <c:v>2.2763892284311749E-2</c:v>
                </c:pt>
                <c:pt idx="454">
                  <c:v>2.3107731334036045E-2</c:v>
                </c:pt>
                <c:pt idx="455">
                  <c:v>2.3082680416669176E-2</c:v>
                </c:pt>
                <c:pt idx="456">
                  <c:v>2.2053154469380717E-2</c:v>
                </c:pt>
                <c:pt idx="457">
                  <c:v>2.2427166007821141E-2</c:v>
                </c:pt>
                <c:pt idx="458">
                  <c:v>2.3745231518383751E-2</c:v>
                </c:pt>
                <c:pt idx="459">
                  <c:v>2.5065319489056145E-2</c:v>
                </c:pt>
                <c:pt idx="460">
                  <c:v>2.6733210678639006E-2</c:v>
                </c:pt>
                <c:pt idx="461">
                  <c:v>2.8200955540232962E-2</c:v>
                </c:pt>
                <c:pt idx="462">
                  <c:v>2.8922424429829573E-2</c:v>
                </c:pt>
                <c:pt idx="463">
                  <c:v>3.0264566524274273E-2</c:v>
                </c:pt>
                <c:pt idx="464">
                  <c:v>3.0664222073493782E-2</c:v>
                </c:pt>
                <c:pt idx="465">
                  <c:v>3.1500193426026599E-2</c:v>
                </c:pt>
                <c:pt idx="466">
                  <c:v>3.1672940532825176E-2</c:v>
                </c:pt>
                <c:pt idx="467">
                  <c:v>3.2001061888197097E-2</c:v>
                </c:pt>
                <c:pt idx="468">
                  <c:v>3.3028477352148818E-2</c:v>
                </c:pt>
                <c:pt idx="469">
                  <c:v>3.4449792956080104E-2</c:v>
                </c:pt>
                <c:pt idx="470">
                  <c:v>3.4931836724642208E-2</c:v>
                </c:pt>
                <c:pt idx="471">
                  <c:v>3.5236813259933941E-2</c:v>
                </c:pt>
                <c:pt idx="472">
                  <c:v>3.5728011068473099E-2</c:v>
                </c:pt>
                <c:pt idx="473">
                  <c:v>3.5114079494541491E-2</c:v>
                </c:pt>
                <c:pt idx="474">
                  <c:v>3.4381898160429601E-2</c:v>
                </c:pt>
                <c:pt idx="475">
                  <c:v>3.197950955667795E-2</c:v>
                </c:pt>
                <c:pt idx="476">
                  <c:v>3.0050201980618679E-2</c:v>
                </c:pt>
                <c:pt idx="477">
                  <c:v>2.8930781085176212E-2</c:v>
                </c:pt>
                <c:pt idx="478">
                  <c:v>2.8751458553557662E-2</c:v>
                </c:pt>
                <c:pt idx="479">
                  <c:v>2.7848734814692293E-2</c:v>
                </c:pt>
                <c:pt idx="480">
                  <c:v>2.7524385876720136E-2</c:v>
                </c:pt>
                <c:pt idx="481">
                  <c:v>2.6925576472139719E-2</c:v>
                </c:pt>
                <c:pt idx="482">
                  <c:v>2.6273678764586503E-2</c:v>
                </c:pt>
                <c:pt idx="483">
                  <c:v>2.4870736577709242E-2</c:v>
                </c:pt>
                <c:pt idx="484">
                  <c:v>2.3513736141329903E-2</c:v>
                </c:pt>
                <c:pt idx="485">
                  <c:v>2.2402829532913948E-2</c:v>
                </c:pt>
                <c:pt idx="486">
                  <c:v>2.0960627163488909E-2</c:v>
                </c:pt>
                <c:pt idx="487">
                  <c:v>1.8469835453112773E-2</c:v>
                </c:pt>
                <c:pt idx="488">
                  <c:v>1.6531027642111402E-2</c:v>
                </c:pt>
                <c:pt idx="489">
                  <c:v>1.6382309599239874E-2</c:v>
                </c:pt>
                <c:pt idx="490">
                  <c:v>1.6382309599239878E-2</c:v>
                </c:pt>
                <c:pt idx="491">
                  <c:v>1.6123762749261417E-2</c:v>
                </c:pt>
                <c:pt idx="492">
                  <c:v>1.6123762749261417E-2</c:v>
                </c:pt>
                <c:pt idx="493">
                  <c:v>1.5624962983709131E-2</c:v>
                </c:pt>
                <c:pt idx="494">
                  <c:v>1.5718243024933073E-2</c:v>
                </c:pt>
                <c:pt idx="495">
                  <c:v>1.5355132840626807E-2</c:v>
                </c:pt>
                <c:pt idx="496">
                  <c:v>1.5434348588301143E-2</c:v>
                </c:pt>
                <c:pt idx="497">
                  <c:v>1.5602061675805143E-2</c:v>
                </c:pt>
                <c:pt idx="498">
                  <c:v>1.5632307540210937E-2</c:v>
                </c:pt>
                <c:pt idx="499">
                  <c:v>1.6458885767883454E-2</c:v>
                </c:pt>
                <c:pt idx="500">
                  <c:v>1.6579598820119775E-2</c:v>
                </c:pt>
                <c:pt idx="501">
                  <c:v>1.7161060879479047E-2</c:v>
                </c:pt>
                <c:pt idx="502">
                  <c:v>1.7918271302070649E-2</c:v>
                </c:pt>
                <c:pt idx="503">
                  <c:v>1.8809110758446823E-2</c:v>
                </c:pt>
                <c:pt idx="504">
                  <c:v>1.9130109329853488E-2</c:v>
                </c:pt>
                <c:pt idx="505">
                  <c:v>1.9443685202272892E-2</c:v>
                </c:pt>
                <c:pt idx="506">
                  <c:v>1.9677096848992187E-2</c:v>
                </c:pt>
                <c:pt idx="507">
                  <c:v>2.0129447615045006E-2</c:v>
                </c:pt>
                <c:pt idx="508">
                  <c:v>2.0799891447196125E-2</c:v>
                </c:pt>
                <c:pt idx="509">
                  <c:v>2.1470619788127265E-2</c:v>
                </c:pt>
                <c:pt idx="510">
                  <c:v>2.1957079205323752E-2</c:v>
                </c:pt>
                <c:pt idx="511">
                  <c:v>2.2121265051081179E-2</c:v>
                </c:pt>
                <c:pt idx="512">
                  <c:v>2.2291901630779948E-2</c:v>
                </c:pt>
                <c:pt idx="513">
                  <c:v>2.2557681203084767E-2</c:v>
                </c:pt>
                <c:pt idx="514">
                  <c:v>2.282975464536419E-2</c:v>
                </c:pt>
                <c:pt idx="515">
                  <c:v>2.2601321757481016E-2</c:v>
                </c:pt>
                <c:pt idx="516">
                  <c:v>2.1846548763560899E-2</c:v>
                </c:pt>
                <c:pt idx="517">
                  <c:v>2.1042234378591027E-2</c:v>
                </c:pt>
                <c:pt idx="518">
                  <c:v>2.0755120458352958E-2</c:v>
                </c:pt>
                <c:pt idx="519">
                  <c:v>2.0450305386963925E-2</c:v>
                </c:pt>
                <c:pt idx="520">
                  <c:v>1.9451558157454762E-2</c:v>
                </c:pt>
                <c:pt idx="521">
                  <c:v>1.8244958748169293E-2</c:v>
                </c:pt>
                <c:pt idx="522">
                  <c:v>1.791397985958236E-2</c:v>
                </c:pt>
                <c:pt idx="523">
                  <c:v>1.7019187806766378E-2</c:v>
                </c:pt>
                <c:pt idx="524">
                  <c:v>1.7205604932052983E-2</c:v>
                </c:pt>
                <c:pt idx="525">
                  <c:v>1.7019187806766378E-2</c:v>
                </c:pt>
                <c:pt idx="526">
                  <c:v>1.762371580706161E-2</c:v>
                </c:pt>
                <c:pt idx="527">
                  <c:v>1.7623715807061617E-2</c:v>
                </c:pt>
                <c:pt idx="528">
                  <c:v>1.7283013251070622E-2</c:v>
                </c:pt>
                <c:pt idx="529">
                  <c:v>1.8701974459847039E-2</c:v>
                </c:pt>
                <c:pt idx="530">
                  <c:v>1.8721714187454712E-2</c:v>
                </c:pt>
                <c:pt idx="531">
                  <c:v>1.9030380661279617E-2</c:v>
                </c:pt>
                <c:pt idx="532">
                  <c:v>1.8828611599593793E-2</c:v>
                </c:pt>
                <c:pt idx="533">
                  <c:v>1.8502431938697089E-2</c:v>
                </c:pt>
                <c:pt idx="534">
                  <c:v>1.7821967698322571E-2</c:v>
                </c:pt>
                <c:pt idx="535">
                  <c:v>1.7678948020860858E-2</c:v>
                </c:pt>
                <c:pt idx="536">
                  <c:v>1.7475019005237857E-2</c:v>
                </c:pt>
                <c:pt idx="537">
                  <c:v>1.8066505745578651E-2</c:v>
                </c:pt>
                <c:pt idx="538">
                  <c:v>1.9169020655186244E-2</c:v>
                </c:pt>
                <c:pt idx="539">
                  <c:v>2.0592848702922002E-2</c:v>
                </c:pt>
                <c:pt idx="540">
                  <c:v>2.1469725534913078E-2</c:v>
                </c:pt>
                <c:pt idx="541">
                  <c:v>2.2159466472194807E-2</c:v>
                </c:pt>
                <c:pt idx="542">
                  <c:v>2.4122676454695513E-2</c:v>
                </c:pt>
                <c:pt idx="543">
                  <c:v>2.4663542789271613E-2</c:v>
                </c:pt>
                <c:pt idx="544">
                  <c:v>2.4625358377633948E-2</c:v>
                </c:pt>
                <c:pt idx="545">
                  <c:v>2.3644749305947801E-2</c:v>
                </c:pt>
                <c:pt idx="546">
                  <c:v>2.3322999851659264E-2</c:v>
                </c:pt>
                <c:pt idx="547">
                  <c:v>2.2891419418198614E-2</c:v>
                </c:pt>
                <c:pt idx="548">
                  <c:v>2.2851129640414091E-2</c:v>
                </c:pt>
                <c:pt idx="549">
                  <c:v>2.2568947650243313E-2</c:v>
                </c:pt>
                <c:pt idx="550">
                  <c:v>2.2403304105522874E-2</c:v>
                </c:pt>
                <c:pt idx="551">
                  <c:v>2.1770968682181566E-2</c:v>
                </c:pt>
                <c:pt idx="552">
                  <c:v>2.1456783720132752E-2</c:v>
                </c:pt>
                <c:pt idx="553">
                  <c:v>2.1155947407240815E-2</c:v>
                </c:pt>
                <c:pt idx="554">
                  <c:v>2.0783944490857836E-2</c:v>
                </c:pt>
                <c:pt idx="555">
                  <c:v>2.0759440117135663E-2</c:v>
                </c:pt>
                <c:pt idx="556">
                  <c:v>2.0689013601535355E-2</c:v>
                </c:pt>
                <c:pt idx="557">
                  <c:v>2.091798025848559E-2</c:v>
                </c:pt>
                <c:pt idx="558">
                  <c:v>2.1316757328935301E-2</c:v>
                </c:pt>
                <c:pt idx="559">
                  <c:v>2.1320543141626756E-2</c:v>
                </c:pt>
                <c:pt idx="560">
                  <c:v>2.1347008117058277E-2</c:v>
                </c:pt>
                <c:pt idx="561">
                  <c:v>2.1031121635264348E-2</c:v>
                </c:pt>
                <c:pt idx="562">
                  <c:v>2.0837891364058152E-2</c:v>
                </c:pt>
                <c:pt idx="563">
                  <c:v>2.055756441417882E-2</c:v>
                </c:pt>
                <c:pt idx="564">
                  <c:v>2.055756441417882E-2</c:v>
                </c:pt>
                <c:pt idx="565">
                  <c:v>2.0170813041034786E-2</c:v>
                </c:pt>
                <c:pt idx="566">
                  <c:v>1.8419875056717903E-2</c:v>
                </c:pt>
                <c:pt idx="567">
                  <c:v>1.8912315426270677E-2</c:v>
                </c:pt>
                <c:pt idx="568">
                  <c:v>2.0712583718106959E-2</c:v>
                </c:pt>
                <c:pt idx="569">
                  <c:v>2.1571147807423339E-2</c:v>
                </c:pt>
                <c:pt idx="570">
                  <c:v>2.1874016027763694E-2</c:v>
                </c:pt>
                <c:pt idx="571">
                  <c:v>2.2288687088193891E-2</c:v>
                </c:pt>
                <c:pt idx="572">
                  <c:v>2.186085378577636E-2</c:v>
                </c:pt>
                <c:pt idx="573">
                  <c:v>2.0723942112328062E-2</c:v>
                </c:pt>
                <c:pt idx="574">
                  <c:v>2.02876353591545E-2</c:v>
                </c:pt>
                <c:pt idx="575">
                  <c:v>2.0664920302504056E-2</c:v>
                </c:pt>
                <c:pt idx="576">
                  <c:v>2.16808538764151E-2</c:v>
                </c:pt>
                <c:pt idx="577">
                  <c:v>2.2106047412614255E-2</c:v>
                </c:pt>
                <c:pt idx="578">
                  <c:v>2.2200598765297713E-2</c:v>
                </c:pt>
                <c:pt idx="579">
                  <c:v>2.1672434283411604E-2</c:v>
                </c:pt>
                <c:pt idx="580">
                  <c:v>2.1459422540896885E-2</c:v>
                </c:pt>
                <c:pt idx="581">
                  <c:v>2.1303530801094546E-2</c:v>
                </c:pt>
                <c:pt idx="582">
                  <c:v>2.1303530801094539E-2</c:v>
                </c:pt>
                <c:pt idx="583">
                  <c:v>2.1303530801094539E-2</c:v>
                </c:pt>
                <c:pt idx="584">
                  <c:v>2.0947664628734486E-2</c:v>
                </c:pt>
                <c:pt idx="585">
                  <c:v>2.0656858363922972E-2</c:v>
                </c:pt>
                <c:pt idx="586">
                  <c:v>2.0543397976365056E-2</c:v>
                </c:pt>
                <c:pt idx="587">
                  <c:v>2.021921426214137E-2</c:v>
                </c:pt>
                <c:pt idx="588">
                  <c:v>1.9121701322614249E-2</c:v>
                </c:pt>
                <c:pt idx="589">
                  <c:v>1.7428335508151375E-2</c:v>
                </c:pt>
                <c:pt idx="590">
                  <c:v>1.6970889648953401E-2</c:v>
                </c:pt>
                <c:pt idx="591">
                  <c:v>1.6626730663714905E-2</c:v>
                </c:pt>
                <c:pt idx="592">
                  <c:v>1.6810675004751537E-2</c:v>
                </c:pt>
                <c:pt idx="593">
                  <c:v>1.7222735101168739E-2</c:v>
                </c:pt>
                <c:pt idx="594">
                  <c:v>1.8195760622258004E-2</c:v>
                </c:pt>
                <c:pt idx="595">
                  <c:v>1.8318114885029824E-2</c:v>
                </c:pt>
                <c:pt idx="596">
                  <c:v>1.8216522394390526E-2</c:v>
                </c:pt>
                <c:pt idx="597">
                  <c:v>1.8384281042844466E-2</c:v>
                </c:pt>
                <c:pt idx="598">
                  <c:v>1.9175057047058179E-2</c:v>
                </c:pt>
                <c:pt idx="599">
                  <c:v>1.8895165495387244E-2</c:v>
                </c:pt>
                <c:pt idx="600">
                  <c:v>1.9042692121211596E-2</c:v>
                </c:pt>
                <c:pt idx="601">
                  <c:v>1.9905835963133948E-2</c:v>
                </c:pt>
                <c:pt idx="602">
                  <c:v>2.0583444818633098E-2</c:v>
                </c:pt>
                <c:pt idx="603">
                  <c:v>2.0705036658842418E-2</c:v>
                </c:pt>
                <c:pt idx="604">
                  <c:v>2.0302355225027734E-2</c:v>
                </c:pt>
                <c:pt idx="605">
                  <c:v>1.9798415511693201E-2</c:v>
                </c:pt>
                <c:pt idx="606">
                  <c:v>1.8363586553513916E-2</c:v>
                </c:pt>
                <c:pt idx="607">
                  <c:v>1.6186436357978329E-2</c:v>
                </c:pt>
                <c:pt idx="608">
                  <c:v>1.4824210442320586E-2</c:v>
                </c:pt>
                <c:pt idx="609">
                  <c:v>1.3739877035724202E-2</c:v>
                </c:pt>
                <c:pt idx="610">
                  <c:v>1.3455123995643584E-2</c:v>
                </c:pt>
                <c:pt idx="611">
                  <c:v>1.2820561081445336E-2</c:v>
                </c:pt>
                <c:pt idx="612">
                  <c:v>1.2820561081445334E-2</c:v>
                </c:pt>
                <c:pt idx="613">
                  <c:v>1.3852075559578181E-2</c:v>
                </c:pt>
                <c:pt idx="614">
                  <c:v>1.4131171031710214E-2</c:v>
                </c:pt>
                <c:pt idx="615">
                  <c:v>1.5543514814152041E-2</c:v>
                </c:pt>
                <c:pt idx="616">
                  <c:v>1.8388448786554604E-2</c:v>
                </c:pt>
                <c:pt idx="617">
                  <c:v>1.9717549245278344E-2</c:v>
                </c:pt>
                <c:pt idx="618">
                  <c:v>2.1945114062147671E-2</c:v>
                </c:pt>
                <c:pt idx="619">
                  <c:v>2.4968728255189164E-2</c:v>
                </c:pt>
                <c:pt idx="620">
                  <c:v>2.8006351892785022E-2</c:v>
                </c:pt>
                <c:pt idx="621">
                  <c:v>2.9527132952949928E-2</c:v>
                </c:pt>
                <c:pt idx="622">
                  <c:v>3.1567928828025692E-2</c:v>
                </c:pt>
                <c:pt idx="623">
                  <c:v>3.2665078675444499E-2</c:v>
                </c:pt>
                <c:pt idx="624">
                  <c:v>3.396986708912704E-2</c:v>
                </c:pt>
                <c:pt idx="625">
                  <c:v>3.5062832122525318E-2</c:v>
                </c:pt>
                <c:pt idx="626">
                  <c:v>3.7200740135561697E-2</c:v>
                </c:pt>
                <c:pt idx="627">
                  <c:v>3.9478512865499818E-2</c:v>
                </c:pt>
                <c:pt idx="628">
                  <c:v>4.0870486753340277E-2</c:v>
                </c:pt>
                <c:pt idx="629">
                  <c:v>4.0797247896315114E-2</c:v>
                </c:pt>
                <c:pt idx="630">
                  <c:v>4.1116858820783093E-2</c:v>
                </c:pt>
                <c:pt idx="631">
                  <c:v>4.1103027985513331E-2</c:v>
                </c:pt>
                <c:pt idx="632">
                  <c:v>4.1047342656798887E-2</c:v>
                </c:pt>
                <c:pt idx="633">
                  <c:v>4.0306205624363295E-2</c:v>
                </c:pt>
                <c:pt idx="634">
                  <c:v>4.0733506770531461E-2</c:v>
                </c:pt>
                <c:pt idx="635">
                  <c:v>4.1265028766574209E-2</c:v>
                </c:pt>
                <c:pt idx="636">
                  <c:v>4.0640283864703239E-2</c:v>
                </c:pt>
                <c:pt idx="637">
                  <c:v>4.0118014076452775E-2</c:v>
                </c:pt>
                <c:pt idx="638">
                  <c:v>4.0277335478190478E-2</c:v>
                </c:pt>
                <c:pt idx="639">
                  <c:v>3.9410770440933073E-2</c:v>
                </c:pt>
                <c:pt idx="640">
                  <c:v>3.7119797392240778E-2</c:v>
                </c:pt>
                <c:pt idx="641">
                  <c:v>3.4177730872366578E-2</c:v>
                </c:pt>
                <c:pt idx="642">
                  <c:v>3.1080098286409071E-2</c:v>
                </c:pt>
                <c:pt idx="643">
                  <c:v>2.895532459687478E-2</c:v>
                </c:pt>
                <c:pt idx="644">
                  <c:v>2.7218572682478029E-2</c:v>
                </c:pt>
                <c:pt idx="645">
                  <c:v>2.4871137704673793E-2</c:v>
                </c:pt>
                <c:pt idx="646">
                  <c:v>2.5398510266675445E-2</c:v>
                </c:pt>
                <c:pt idx="647">
                  <c:v>2.6002354940935186E-2</c:v>
                </c:pt>
                <c:pt idx="648">
                  <c:v>2.5143806105745656E-2</c:v>
                </c:pt>
                <c:pt idx="649">
                  <c:v>2.4298019640983982E-2</c:v>
                </c:pt>
                <c:pt idx="650">
                  <c:v>2.3977169710843418E-2</c:v>
                </c:pt>
                <c:pt idx="651">
                  <c:v>2.3819992787103238E-2</c:v>
                </c:pt>
                <c:pt idx="652">
                  <c:v>2.2989185828406235E-2</c:v>
                </c:pt>
                <c:pt idx="653">
                  <c:v>2.3229851880481742E-2</c:v>
                </c:pt>
                <c:pt idx="654">
                  <c:v>2.2321661605196583E-2</c:v>
                </c:pt>
                <c:pt idx="655">
                  <c:v>2.1227039951567783E-2</c:v>
                </c:pt>
                <c:pt idx="656">
                  <c:v>2.022801945361152E-2</c:v>
                </c:pt>
                <c:pt idx="657">
                  <c:v>2.013875755644421E-2</c:v>
                </c:pt>
                <c:pt idx="658">
                  <c:v>2.0021059635699261E-2</c:v>
                </c:pt>
                <c:pt idx="659">
                  <c:v>1.9688698577235302E-2</c:v>
                </c:pt>
                <c:pt idx="660">
                  <c:v>1.8047468620418155E-2</c:v>
                </c:pt>
                <c:pt idx="661">
                  <c:v>1.6937342216274749E-2</c:v>
                </c:pt>
                <c:pt idx="662">
                  <c:v>1.5672976215250527E-2</c:v>
                </c:pt>
                <c:pt idx="663">
                  <c:v>1.5538854689858354E-2</c:v>
                </c:pt>
                <c:pt idx="664">
                  <c:v>1.5362382390698998E-2</c:v>
                </c:pt>
                <c:pt idx="665">
                  <c:v>1.5329534931472332E-2</c:v>
                </c:pt>
                <c:pt idx="666">
                  <c:v>1.550914932499798E-2</c:v>
                </c:pt>
                <c:pt idx="667">
                  <c:v>1.5324016312994015E-2</c:v>
                </c:pt>
                <c:pt idx="668">
                  <c:v>1.5755585350382607E-2</c:v>
                </c:pt>
                <c:pt idx="669">
                  <c:v>1.6771665645865182E-2</c:v>
                </c:pt>
                <c:pt idx="670">
                  <c:v>1.7831638489856923E-2</c:v>
                </c:pt>
                <c:pt idx="671">
                  <c:v>1.775726243275853E-2</c:v>
                </c:pt>
                <c:pt idx="672">
                  <c:v>1.7497574591294588E-2</c:v>
                </c:pt>
                <c:pt idx="673">
                  <c:v>1.7089484434696527E-2</c:v>
                </c:pt>
                <c:pt idx="674">
                  <c:v>1.5810938759487067E-2</c:v>
                </c:pt>
                <c:pt idx="675">
                  <c:v>1.5810938759487067E-2</c:v>
                </c:pt>
                <c:pt idx="676">
                  <c:v>1.5952199874880179E-2</c:v>
                </c:pt>
                <c:pt idx="677">
                  <c:v>1.5084970112195126E-2</c:v>
                </c:pt>
                <c:pt idx="678">
                  <c:v>1.5379176815300141E-2</c:v>
                </c:pt>
                <c:pt idx="679">
                  <c:v>1.5993415854477524E-2</c:v>
                </c:pt>
                <c:pt idx="680">
                  <c:v>1.8140607284571869E-2</c:v>
                </c:pt>
                <c:pt idx="681">
                  <c:v>2.0670627954297017E-2</c:v>
                </c:pt>
                <c:pt idx="682">
                  <c:v>2.2424609170018667E-2</c:v>
                </c:pt>
                <c:pt idx="683">
                  <c:v>2.3136000718315414E-2</c:v>
                </c:pt>
                <c:pt idx="684">
                  <c:v>2.2426708395589804E-2</c:v>
                </c:pt>
                <c:pt idx="685">
                  <c:v>2.1919686336788431E-2</c:v>
                </c:pt>
                <c:pt idx="686">
                  <c:v>2.1571176825821253E-2</c:v>
                </c:pt>
                <c:pt idx="687">
                  <c:v>2.1085216579381751E-2</c:v>
                </c:pt>
                <c:pt idx="688">
                  <c:v>2.119514844583963E-2</c:v>
                </c:pt>
                <c:pt idx="689">
                  <c:v>2.1159185064886423E-2</c:v>
                </c:pt>
                <c:pt idx="690">
                  <c:v>2.0809950182178218E-2</c:v>
                </c:pt>
                <c:pt idx="691">
                  <c:v>2.0278687604946933E-2</c:v>
                </c:pt>
                <c:pt idx="692">
                  <c:v>1.9787776485160842E-2</c:v>
                </c:pt>
                <c:pt idx="693">
                  <c:v>1.8991960450150114E-2</c:v>
                </c:pt>
                <c:pt idx="694">
                  <c:v>1.8557364701833483E-2</c:v>
                </c:pt>
                <c:pt idx="695">
                  <c:v>1.8130088777402433E-2</c:v>
                </c:pt>
                <c:pt idx="696">
                  <c:v>1.7498680708182304E-2</c:v>
                </c:pt>
                <c:pt idx="697">
                  <c:v>1.7245788667220954E-2</c:v>
                </c:pt>
                <c:pt idx="698">
                  <c:v>1.6261538506421799E-2</c:v>
                </c:pt>
                <c:pt idx="699">
                  <c:v>1.6199629556767004E-2</c:v>
                </c:pt>
                <c:pt idx="700">
                  <c:v>1.6199629556767004E-2</c:v>
                </c:pt>
                <c:pt idx="701">
                  <c:v>1.6161077661767238E-2</c:v>
                </c:pt>
                <c:pt idx="702">
                  <c:v>1.6656648756542252E-2</c:v>
                </c:pt>
                <c:pt idx="703">
                  <c:v>1.7273827523674644E-2</c:v>
                </c:pt>
                <c:pt idx="704">
                  <c:v>1.6729868608656013E-2</c:v>
                </c:pt>
                <c:pt idx="705">
                  <c:v>1.6729868608656016E-2</c:v>
                </c:pt>
                <c:pt idx="706">
                  <c:v>1.6729868608656016E-2</c:v>
                </c:pt>
                <c:pt idx="707">
                  <c:v>1.6927390953096314E-2</c:v>
                </c:pt>
                <c:pt idx="708">
                  <c:v>1.7340178399127416E-2</c:v>
                </c:pt>
                <c:pt idx="709">
                  <c:v>1.8154632721485577E-2</c:v>
                </c:pt>
                <c:pt idx="710">
                  <c:v>1.8853148665387506E-2</c:v>
                </c:pt>
                <c:pt idx="711">
                  <c:v>1.8535485675014649E-2</c:v>
                </c:pt>
                <c:pt idx="712">
                  <c:v>1.748237285484916E-2</c:v>
                </c:pt>
                <c:pt idx="713">
                  <c:v>1.6915788287703425E-2</c:v>
                </c:pt>
                <c:pt idx="714">
                  <c:v>1.9003977140740928E-2</c:v>
                </c:pt>
                <c:pt idx="715">
                  <c:v>2.1320640701985565E-2</c:v>
                </c:pt>
                <c:pt idx="716">
                  <c:v>2.1726703678784674E-2</c:v>
                </c:pt>
                <c:pt idx="717">
                  <c:v>2.3105606518341433E-2</c:v>
                </c:pt>
                <c:pt idx="718">
                  <c:v>2.3089035592015077E-2</c:v>
                </c:pt>
                <c:pt idx="719">
                  <c:v>2.3615808158781813E-2</c:v>
                </c:pt>
                <c:pt idx="720">
                  <c:v>2.3856954658530626E-2</c:v>
                </c:pt>
                <c:pt idx="721">
                  <c:v>2.4191916455666828E-2</c:v>
                </c:pt>
                <c:pt idx="722">
                  <c:v>2.4003074016912367E-2</c:v>
                </c:pt>
                <c:pt idx="723">
                  <c:v>2.3549244401601097E-2</c:v>
                </c:pt>
                <c:pt idx="724">
                  <c:v>2.2871817154439009E-2</c:v>
                </c:pt>
                <c:pt idx="725">
                  <c:v>2.1545481510881807E-2</c:v>
                </c:pt>
                <c:pt idx="726">
                  <c:v>2.0369581799119345E-2</c:v>
                </c:pt>
                <c:pt idx="727">
                  <c:v>1.9491149631601513E-2</c:v>
                </c:pt>
                <c:pt idx="728">
                  <c:v>1.8492228674874923E-2</c:v>
                </c:pt>
                <c:pt idx="729">
                  <c:v>1.736639108670807E-2</c:v>
                </c:pt>
                <c:pt idx="730">
                  <c:v>1.6545753982447002E-2</c:v>
                </c:pt>
                <c:pt idx="731">
                  <c:v>1.5858027877515855E-2</c:v>
                </c:pt>
                <c:pt idx="732">
                  <c:v>1.4913518929057732E-2</c:v>
                </c:pt>
                <c:pt idx="733">
                  <c:v>1.4964425812097148E-2</c:v>
                </c:pt>
                <c:pt idx="734">
                  <c:v>1.5023784649468293E-2</c:v>
                </c:pt>
                <c:pt idx="735">
                  <c:v>1.5259318961266533E-2</c:v>
                </c:pt>
                <c:pt idx="736">
                  <c:v>1.6246662718863977E-2</c:v>
                </c:pt>
                <c:pt idx="737">
                  <c:v>1.6555354269493731E-2</c:v>
                </c:pt>
                <c:pt idx="738">
                  <c:v>1.6962887661881153E-2</c:v>
                </c:pt>
                <c:pt idx="739">
                  <c:v>1.7044005909001136E-2</c:v>
                </c:pt>
                <c:pt idx="740">
                  <c:v>1.7747608679755712E-2</c:v>
                </c:pt>
                <c:pt idx="741">
                  <c:v>1.855163782128286E-2</c:v>
                </c:pt>
                <c:pt idx="742">
                  <c:v>1.9883474061643508E-2</c:v>
                </c:pt>
                <c:pt idx="743">
                  <c:v>2.1058375574750904E-2</c:v>
                </c:pt>
                <c:pt idx="744">
                  <c:v>2.2850289262484814E-2</c:v>
                </c:pt>
                <c:pt idx="745">
                  <c:v>2.2201232776191304E-2</c:v>
                </c:pt>
                <c:pt idx="746">
                  <c:v>2.1320258941627913E-2</c:v>
                </c:pt>
                <c:pt idx="747">
                  <c:v>2.0570207461850419E-2</c:v>
                </c:pt>
                <c:pt idx="748">
                  <c:v>1.8974069234544588E-2</c:v>
                </c:pt>
                <c:pt idx="749">
                  <c:v>1.8771164620033882E-2</c:v>
                </c:pt>
                <c:pt idx="750">
                  <c:v>1.8003108663633405E-2</c:v>
                </c:pt>
                <c:pt idx="751">
                  <c:v>1.7495480485017711E-2</c:v>
                </c:pt>
                <c:pt idx="752">
                  <c:v>1.7115396318102698E-2</c:v>
                </c:pt>
                <c:pt idx="753">
                  <c:v>1.728509399028107E-2</c:v>
                </c:pt>
                <c:pt idx="754">
                  <c:v>1.7264843083441735E-2</c:v>
                </c:pt>
                <c:pt idx="755">
                  <c:v>1.6970351786168854E-2</c:v>
                </c:pt>
                <c:pt idx="756">
                  <c:v>1.6560587658138455E-2</c:v>
                </c:pt>
                <c:pt idx="757">
                  <c:v>1.6910833638711986E-2</c:v>
                </c:pt>
                <c:pt idx="758">
                  <c:v>1.6729711906190044E-2</c:v>
                </c:pt>
                <c:pt idx="759">
                  <c:v>1.6160040492059439E-2</c:v>
                </c:pt>
                <c:pt idx="760">
                  <c:v>1.5306241468391856E-2</c:v>
                </c:pt>
                <c:pt idx="761">
                  <c:v>1.4915858765681798E-2</c:v>
                </c:pt>
                <c:pt idx="762">
                  <c:v>1.4915858765681798E-2</c:v>
                </c:pt>
                <c:pt idx="763">
                  <c:v>1.4779134436989161E-2</c:v>
                </c:pt>
                <c:pt idx="764">
                  <c:v>1.5238382850767776E-2</c:v>
                </c:pt>
                <c:pt idx="765">
                  <c:v>1.6209746141441023E-2</c:v>
                </c:pt>
                <c:pt idx="766">
                  <c:v>1.9026090371925874E-2</c:v>
                </c:pt>
                <c:pt idx="767">
                  <c:v>2.123091302990969E-2</c:v>
                </c:pt>
                <c:pt idx="768">
                  <c:v>2.2865422293890672E-2</c:v>
                </c:pt>
                <c:pt idx="769">
                  <c:v>2.4111349568722826E-2</c:v>
                </c:pt>
                <c:pt idx="770">
                  <c:v>2.4956935280344608E-2</c:v>
                </c:pt>
                <c:pt idx="771">
                  <c:v>2.5203121698450091E-2</c:v>
                </c:pt>
                <c:pt idx="772">
                  <c:v>2.5499418268989493E-2</c:v>
                </c:pt>
                <c:pt idx="773">
                  <c:v>2.5583104494102903E-2</c:v>
                </c:pt>
                <c:pt idx="774">
                  <c:v>2.552314948304733E-2</c:v>
                </c:pt>
                <c:pt idx="775">
                  <c:v>2.4866664567996442E-2</c:v>
                </c:pt>
                <c:pt idx="776">
                  <c:v>2.4650706167793104E-2</c:v>
                </c:pt>
                <c:pt idx="777">
                  <c:v>2.4188782641235296E-2</c:v>
                </c:pt>
                <c:pt idx="778">
                  <c:v>2.4222123948368861E-2</c:v>
                </c:pt>
                <c:pt idx="779">
                  <c:v>2.419054191217206E-2</c:v>
                </c:pt>
                <c:pt idx="780">
                  <c:v>2.422934306888402E-2</c:v>
                </c:pt>
                <c:pt idx="781">
                  <c:v>2.4204923294665441E-2</c:v>
                </c:pt>
                <c:pt idx="782">
                  <c:v>2.424648378670044E-2</c:v>
                </c:pt>
                <c:pt idx="783">
                  <c:v>2.4069334010002705E-2</c:v>
                </c:pt>
                <c:pt idx="784">
                  <c:v>2.3633184103060798E-2</c:v>
                </c:pt>
                <c:pt idx="785">
                  <c:v>2.3106469581864665E-2</c:v>
                </c:pt>
                <c:pt idx="786">
                  <c:v>2.3530200218631864E-2</c:v>
                </c:pt>
                <c:pt idx="787">
                  <c:v>2.353020021863186E-2</c:v>
                </c:pt>
                <c:pt idx="788">
                  <c:v>2.3354705372237168E-2</c:v>
                </c:pt>
                <c:pt idx="789">
                  <c:v>2.3756533489990149E-2</c:v>
                </c:pt>
                <c:pt idx="790">
                  <c:v>2.3892869504941277E-2</c:v>
                </c:pt>
                <c:pt idx="791">
                  <c:v>2.4298019640983975E-2</c:v>
                </c:pt>
                <c:pt idx="792">
                  <c:v>2.4640690574198838E-2</c:v>
                </c:pt>
                <c:pt idx="793">
                  <c:v>2.514939874852018E-2</c:v>
                </c:pt>
                <c:pt idx="794">
                  <c:v>2.7027263061864152E-2</c:v>
                </c:pt>
                <c:pt idx="795">
                  <c:v>2.8489935904995028E-2</c:v>
                </c:pt>
                <c:pt idx="796">
                  <c:v>2.8988128979926177E-2</c:v>
                </c:pt>
                <c:pt idx="797">
                  <c:v>2.9267723563117184E-2</c:v>
                </c:pt>
                <c:pt idx="798">
                  <c:v>2.9290973165326716E-2</c:v>
                </c:pt>
                <c:pt idx="799">
                  <c:v>2.9299367589265393E-2</c:v>
                </c:pt>
                <c:pt idx="800">
                  <c:v>2.8715348366438301E-2</c:v>
                </c:pt>
                <c:pt idx="801">
                  <c:v>2.7543069720987398E-2</c:v>
                </c:pt>
                <c:pt idx="802">
                  <c:v>2.7224842117502205E-2</c:v>
                </c:pt>
                <c:pt idx="803">
                  <c:v>2.6192899290651928E-2</c:v>
                </c:pt>
                <c:pt idx="804">
                  <c:v>2.4945714055591883E-2</c:v>
                </c:pt>
                <c:pt idx="805">
                  <c:v>2.3970136505962605E-2</c:v>
                </c:pt>
                <c:pt idx="806">
                  <c:v>2.376666030048729E-2</c:v>
                </c:pt>
                <c:pt idx="807">
                  <c:v>2.3406218545956592E-2</c:v>
                </c:pt>
                <c:pt idx="808">
                  <c:v>2.303486486602881E-2</c:v>
                </c:pt>
                <c:pt idx="809">
                  <c:v>2.2579159414105637E-2</c:v>
                </c:pt>
                <c:pt idx="810">
                  <c:v>2.167265886974596E-2</c:v>
                </c:pt>
                <c:pt idx="811">
                  <c:v>2.0272585358865416E-2</c:v>
                </c:pt>
                <c:pt idx="812">
                  <c:v>1.9476392096817025E-2</c:v>
                </c:pt>
                <c:pt idx="813">
                  <c:v>1.7832721719600104E-2</c:v>
                </c:pt>
                <c:pt idx="814">
                  <c:v>1.8433982154838394E-2</c:v>
                </c:pt>
                <c:pt idx="815">
                  <c:v>1.7851676979101921E-2</c:v>
                </c:pt>
                <c:pt idx="816">
                  <c:v>1.7709376346142156E-2</c:v>
                </c:pt>
                <c:pt idx="817">
                  <c:v>1.7709376346142152E-2</c:v>
                </c:pt>
                <c:pt idx="818">
                  <c:v>1.7652253910798135E-2</c:v>
                </c:pt>
                <c:pt idx="819">
                  <c:v>1.7687625936743983E-2</c:v>
                </c:pt>
                <c:pt idx="820">
                  <c:v>1.7906439701069664E-2</c:v>
                </c:pt>
                <c:pt idx="821">
                  <c:v>1.7791564163047089E-2</c:v>
                </c:pt>
                <c:pt idx="822">
                  <c:v>1.7458322284791741E-2</c:v>
                </c:pt>
                <c:pt idx="823">
                  <c:v>1.7122205053704015E-2</c:v>
                </c:pt>
                <c:pt idx="824">
                  <c:v>1.6816382733623673E-2</c:v>
                </c:pt>
                <c:pt idx="825">
                  <c:v>1.7077116185892822E-2</c:v>
                </c:pt>
                <c:pt idx="826">
                  <c:v>1.7392695460893393E-2</c:v>
                </c:pt>
                <c:pt idx="827">
                  <c:v>1.7430089989033337E-2</c:v>
                </c:pt>
                <c:pt idx="828">
                  <c:v>1.7305379353192075E-2</c:v>
                </c:pt>
                <c:pt idx="829">
                  <c:v>1.6882060009254636E-2</c:v>
                </c:pt>
                <c:pt idx="830">
                  <c:v>1.6383200426552821E-2</c:v>
                </c:pt>
                <c:pt idx="831">
                  <c:v>1.6383200426552821E-2</c:v>
                </c:pt>
                <c:pt idx="832">
                  <c:v>1.6657785780985545E-2</c:v>
                </c:pt>
                <c:pt idx="833">
                  <c:v>1.7139556643854213E-2</c:v>
                </c:pt>
                <c:pt idx="834">
                  <c:v>1.8453753573013511E-2</c:v>
                </c:pt>
                <c:pt idx="835">
                  <c:v>2.0281106309840327E-2</c:v>
                </c:pt>
                <c:pt idx="836">
                  <c:v>2.2549542687118767E-2</c:v>
                </c:pt>
                <c:pt idx="837">
                  <c:v>2.3819161759989757E-2</c:v>
                </c:pt>
                <c:pt idx="838">
                  <c:v>2.6210795328036055E-2</c:v>
                </c:pt>
                <c:pt idx="839">
                  <c:v>2.8962475655454626E-2</c:v>
                </c:pt>
                <c:pt idx="840">
                  <c:v>3.0486030724972846E-2</c:v>
                </c:pt>
                <c:pt idx="841">
                  <c:v>3.2011179923046008E-2</c:v>
                </c:pt>
                <c:pt idx="842">
                  <c:v>3.2046867860834369E-2</c:v>
                </c:pt>
                <c:pt idx="843">
                  <c:v>3.1376754844754703E-2</c:v>
                </c:pt>
                <c:pt idx="844">
                  <c:v>3.0056897288414354E-2</c:v>
                </c:pt>
                <c:pt idx="845">
                  <c:v>2.7628147736369089E-2</c:v>
                </c:pt>
                <c:pt idx="846">
                  <c:v>2.6678932935286399E-2</c:v>
                </c:pt>
                <c:pt idx="847">
                  <c:v>2.4848388179422139E-2</c:v>
                </c:pt>
                <c:pt idx="848">
                  <c:v>2.403840839413637E-2</c:v>
                </c:pt>
                <c:pt idx="849">
                  <c:v>2.3266362499155209E-2</c:v>
                </c:pt>
                <c:pt idx="850">
                  <c:v>2.3796960271898926E-2</c:v>
                </c:pt>
                <c:pt idx="851">
                  <c:v>2.3655057438514079E-2</c:v>
                </c:pt>
                <c:pt idx="852">
                  <c:v>2.3326654031664434E-2</c:v>
                </c:pt>
                <c:pt idx="853">
                  <c:v>2.2864065816457273E-2</c:v>
                </c:pt>
                <c:pt idx="854">
                  <c:v>2.2540880268054734E-2</c:v>
                </c:pt>
                <c:pt idx="855">
                  <c:v>2.2001706060702075E-2</c:v>
                </c:pt>
                <c:pt idx="856">
                  <c:v>2.1883229298854272E-2</c:v>
                </c:pt>
                <c:pt idx="857">
                  <c:v>2.1771315780571419E-2</c:v>
                </c:pt>
                <c:pt idx="858">
                  <c:v>2.1387213017204549E-2</c:v>
                </c:pt>
                <c:pt idx="859">
                  <c:v>2.147637363255368E-2</c:v>
                </c:pt>
                <c:pt idx="860">
                  <c:v>2.1013627979679254E-2</c:v>
                </c:pt>
                <c:pt idx="861">
                  <c:v>2.1607936483974032E-2</c:v>
                </c:pt>
                <c:pt idx="862">
                  <c:v>2.1607936483974032E-2</c:v>
                </c:pt>
                <c:pt idx="863">
                  <c:v>2.1438724733694056E-2</c:v>
                </c:pt>
                <c:pt idx="864">
                  <c:v>2.1486212816139307E-2</c:v>
                </c:pt>
                <c:pt idx="865">
                  <c:v>2.1507294156898699E-2</c:v>
                </c:pt>
                <c:pt idx="866">
                  <c:v>2.1392824842962593E-2</c:v>
                </c:pt>
                <c:pt idx="867">
                  <c:v>2.101543411202628E-2</c:v>
                </c:pt>
                <c:pt idx="868">
                  <c:v>2.0877936518845328E-2</c:v>
                </c:pt>
                <c:pt idx="869">
                  <c:v>1.9932428258840187E-2</c:v>
                </c:pt>
                <c:pt idx="870">
                  <c:v>1.8178343199274537E-2</c:v>
                </c:pt>
                <c:pt idx="871">
                  <c:v>1.7318716417360783E-2</c:v>
                </c:pt>
                <c:pt idx="872">
                  <c:v>1.5336962852638596E-2</c:v>
                </c:pt>
                <c:pt idx="873">
                  <c:v>1.4583303707126516E-2</c:v>
                </c:pt>
                <c:pt idx="874">
                  <c:v>1.4083061284710204E-2</c:v>
                </c:pt>
                <c:pt idx="875">
                  <c:v>1.369083454792764E-2</c:v>
                </c:pt>
                <c:pt idx="876">
                  <c:v>1.3743134492337E-2</c:v>
                </c:pt>
                <c:pt idx="877">
                  <c:v>1.4899836910380871E-2</c:v>
                </c:pt>
                <c:pt idx="878">
                  <c:v>1.506919954300413E-2</c:v>
                </c:pt>
                <c:pt idx="879">
                  <c:v>1.4634989665312178E-2</c:v>
                </c:pt>
                <c:pt idx="880">
                  <c:v>1.4952358279254724E-2</c:v>
                </c:pt>
                <c:pt idx="881">
                  <c:v>1.4585436284047727E-2</c:v>
                </c:pt>
                <c:pt idx="882">
                  <c:v>1.5066147713379075E-2</c:v>
                </c:pt>
                <c:pt idx="883">
                  <c:v>1.5190086819746179E-2</c:v>
                </c:pt>
                <c:pt idx="884">
                  <c:v>1.5772070411677587E-2</c:v>
                </c:pt>
                <c:pt idx="885">
                  <c:v>1.5817666941189659E-2</c:v>
                </c:pt>
                <c:pt idx="886">
                  <c:v>1.5783758811163152E-2</c:v>
                </c:pt>
                <c:pt idx="887">
                  <c:v>1.5466954076814783E-2</c:v>
                </c:pt>
                <c:pt idx="888">
                  <c:v>1.5574069748969185E-2</c:v>
                </c:pt>
                <c:pt idx="889">
                  <c:v>1.5982724309262505E-2</c:v>
                </c:pt>
                <c:pt idx="890">
                  <c:v>1.7161178417986169E-2</c:v>
                </c:pt>
                <c:pt idx="891">
                  <c:v>1.7835717149095969E-2</c:v>
                </c:pt>
                <c:pt idx="892">
                  <c:v>1.7784589360698093E-2</c:v>
                </c:pt>
                <c:pt idx="893">
                  <c:v>1.8267350601390373E-2</c:v>
                </c:pt>
                <c:pt idx="894">
                  <c:v>1.9241053545518052E-2</c:v>
                </c:pt>
                <c:pt idx="895">
                  <c:v>1.936000100686814E-2</c:v>
                </c:pt>
                <c:pt idx="896">
                  <c:v>2.0909978217077175E-2</c:v>
                </c:pt>
                <c:pt idx="897">
                  <c:v>2.1769011504113797E-2</c:v>
                </c:pt>
                <c:pt idx="898">
                  <c:v>2.2297877547295168E-2</c:v>
                </c:pt>
                <c:pt idx="899">
                  <c:v>2.27608162798957E-2</c:v>
                </c:pt>
                <c:pt idx="900">
                  <c:v>2.3470615214711318E-2</c:v>
                </c:pt>
                <c:pt idx="901">
                  <c:v>2.4104912220205804E-2</c:v>
                </c:pt>
                <c:pt idx="902">
                  <c:v>2.4104912220205804E-2</c:v>
                </c:pt>
                <c:pt idx="903">
                  <c:v>2.4248805386509191E-2</c:v>
                </c:pt>
                <c:pt idx="904">
                  <c:v>2.3802111342023414E-2</c:v>
                </c:pt>
                <c:pt idx="905">
                  <c:v>2.3802111342023414E-2</c:v>
                </c:pt>
                <c:pt idx="906">
                  <c:v>2.3738327859408295E-2</c:v>
                </c:pt>
                <c:pt idx="907">
                  <c:v>2.3394327315716165E-2</c:v>
                </c:pt>
                <c:pt idx="908">
                  <c:v>2.1982948170997819E-2</c:v>
                </c:pt>
                <c:pt idx="909">
                  <c:v>2.2656622549485139E-2</c:v>
                </c:pt>
                <c:pt idx="910">
                  <c:v>2.289121514751654E-2</c:v>
                </c:pt>
                <c:pt idx="911">
                  <c:v>2.2177799094183683E-2</c:v>
                </c:pt>
                <c:pt idx="912">
                  <c:v>2.1510963392948803E-2</c:v>
                </c:pt>
                <c:pt idx="913">
                  <c:v>2.1044891877863129E-2</c:v>
                </c:pt>
                <c:pt idx="914">
                  <c:v>2.1044891877863126E-2</c:v>
                </c:pt>
                <c:pt idx="915">
                  <c:v>2.023443554153374E-2</c:v>
                </c:pt>
                <c:pt idx="916">
                  <c:v>2.0580896598030429E-2</c:v>
                </c:pt>
              </c:numCache>
            </c:numRef>
          </c:val>
          <c:smooth val="0"/>
          <c:extLst>
            <c:ext xmlns:c16="http://schemas.microsoft.com/office/drawing/2014/chart" uri="{C3380CC4-5D6E-409C-BE32-E72D297353CC}">
              <c16:uniqueId val="{00000001-B963-9C44-9410-E4A1217ABC33}"/>
            </c:ext>
          </c:extLst>
        </c:ser>
        <c:dLbls>
          <c:showLegendKey val="0"/>
          <c:showVal val="0"/>
          <c:showCatName val="0"/>
          <c:showSerName val="0"/>
          <c:showPercent val="0"/>
          <c:showBubbleSize val="0"/>
        </c:dLbls>
        <c:smooth val="0"/>
        <c:axId val="2094734552"/>
        <c:axId val="2094734553"/>
      </c:lineChart>
      <c:dateAx>
        <c:axId val="2094734552"/>
        <c:scaling>
          <c:orientation val="minMax"/>
        </c:scaling>
        <c:delete val="0"/>
        <c:axPos val="b"/>
        <c:numFmt formatCode="General" sourceLinked="0"/>
        <c:majorTickMark val="none"/>
        <c:minorTickMark val="none"/>
        <c:tickLblPos val="low"/>
        <c:spPr>
          <a:ln w="12700" cap="flat">
            <a:solidFill>
              <a:srgbClr val="D9D9D9"/>
            </a:solidFill>
            <a:prstDash val="solid"/>
            <a:round/>
          </a:ln>
        </c:spPr>
        <c:txPr>
          <a:bodyPr rot="0"/>
          <a:lstStyle/>
          <a:p>
            <a:pPr>
              <a:defRPr sz="900" b="0" i="0" u="none" strike="noStrike">
                <a:solidFill>
                  <a:srgbClr val="595959"/>
                </a:solidFill>
                <a:latin typeface="Calibri"/>
              </a:defRPr>
            </a:pPr>
            <a:endParaRPr lang="en-US"/>
          </a:p>
        </c:txPr>
        <c:crossAx val="2094734553"/>
        <c:crosses val="autoZero"/>
        <c:auto val="1"/>
        <c:lblOffset val="100"/>
        <c:baseTimeUnit val="days"/>
      </c:dateAx>
      <c:valAx>
        <c:axId val="2094734553"/>
        <c:scaling>
          <c:orientation val="minMax"/>
          <c:max val="0.18"/>
        </c:scaling>
        <c:delete val="0"/>
        <c:axPos val="l"/>
        <c:majorGridlines>
          <c:spPr>
            <a:ln w="12700" cap="flat">
              <a:solidFill>
                <a:srgbClr val="D9D9D9"/>
              </a:solidFill>
              <a:prstDash val="solid"/>
              <a:round/>
            </a:ln>
          </c:spPr>
        </c:majorGridlines>
        <c:title>
          <c:tx>
            <c:rich>
              <a:bodyPr rot="-5400000"/>
              <a:lstStyle/>
              <a:p>
                <a:pPr>
                  <a:defRPr sz="1000" b="0" i="0" u="none" strike="noStrike">
                    <a:solidFill>
                      <a:srgbClr val="595959"/>
                    </a:solidFill>
                    <a:latin typeface="Calibri"/>
                  </a:defRPr>
                </a:pPr>
                <a:r>
                  <a:rPr sz="1000" b="0" i="0" u="none" strike="noStrike">
                    <a:solidFill>
                      <a:srgbClr val="595959"/>
                    </a:solidFill>
                    <a:latin typeface="Calibri"/>
                  </a:rPr>
                  <a:t>CoV</a:t>
                </a:r>
              </a:p>
            </c:rich>
          </c:tx>
          <c:overlay val="1"/>
        </c:title>
        <c:numFmt formatCode="0.0%" sourceLinked="1"/>
        <c:majorTickMark val="none"/>
        <c:minorTickMark val="none"/>
        <c:tickLblPos val="nextTo"/>
        <c:spPr>
          <a:ln w="12700" cap="flat">
            <a:noFill/>
            <a:prstDash val="solid"/>
            <a:round/>
          </a:ln>
        </c:spPr>
        <c:txPr>
          <a:bodyPr rot="0"/>
          <a:lstStyle/>
          <a:p>
            <a:pPr>
              <a:defRPr sz="900" b="0" i="0" u="none" strike="noStrike">
                <a:solidFill>
                  <a:srgbClr val="595959"/>
                </a:solidFill>
                <a:latin typeface="Calibri"/>
              </a:defRPr>
            </a:pPr>
            <a:endParaRPr lang="en-US"/>
          </a:p>
        </c:txPr>
        <c:crossAx val="2094734552"/>
        <c:crosses val="autoZero"/>
        <c:crossBetween val="between"/>
        <c:majorUnit val="4.4999999999999998E-2"/>
        <c:minorUnit val="2.2499999999999999E-2"/>
      </c:valAx>
      <c:spPr>
        <a:noFill/>
        <a:ln w="12700" cap="flat">
          <a:noFill/>
          <a:miter lim="400000"/>
        </a:ln>
        <a:effectLst/>
      </c:spPr>
    </c:plotArea>
    <c:plotVisOnly val="1"/>
    <c:dispBlanksAs val="gap"/>
    <c:showDLblsOverMax val="1"/>
  </c:chart>
  <c:spPr>
    <a:solidFill>
      <a:srgbClr val="FFFFFF"/>
    </a:solidFill>
    <a:ln w="12700" cap="flat">
      <a:solidFill>
        <a:srgbClr val="D9D9D9"/>
      </a:solidFill>
      <a:prstDash val="solid"/>
      <a:round/>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0.14036399999999999"/>
          <c:y val="4.9815900000000003E-2"/>
          <c:w val="0.85463599999999995"/>
          <c:h val="0.869784"/>
        </c:manualLayout>
      </c:layout>
      <c:lineChart>
        <c:grouping val="standard"/>
        <c:varyColors val="0"/>
        <c:ser>
          <c:idx val="0"/>
          <c:order val="0"/>
          <c:tx>
            <c:v>Series1</c:v>
          </c:tx>
          <c:spPr>
            <a:ln w="15875" cap="rnd">
              <a:solidFill>
                <a:srgbClr val="000000"/>
              </a:solidFill>
              <a:prstDash val="solid"/>
              <a:round/>
            </a:ln>
            <a:effectLst/>
          </c:spPr>
          <c:marker>
            <c:symbol val="none"/>
          </c:marker>
          <c:trendline>
            <c:spPr>
              <a:ln w="19050" cap="rnd">
                <a:solidFill>
                  <a:schemeClr val="accent1"/>
                </a:solidFill>
                <a:prstDash val="sysDot"/>
                <a:round/>
              </a:ln>
              <a:effectLst>
                <a:outerShdw blurRad="12700" dist="25400" dir="7320000" algn="tl">
                  <a:srgbClr val="000000">
                    <a:alpha val="25000"/>
                  </a:srgbClr>
                </a:outerShdw>
              </a:effectLst>
            </c:spPr>
            <c:trendlineType val="linear"/>
            <c:dispRSqr val="0"/>
            <c:dispEq val="0"/>
          </c:trendline>
          <c:cat>
            <c:numRef>
              <c:f>'Chart 2 &amp; 3 CoV Charts'!$B$6:$B$922</c:f>
              <c:numCache>
                <c:formatCode>m/d/yy</c:formatCode>
                <c:ptCount val="917"/>
                <c:pt idx="0">
                  <c:v>44074</c:v>
                </c:pt>
                <c:pt idx="1">
                  <c:v>44071</c:v>
                </c:pt>
                <c:pt idx="2">
                  <c:v>44070</c:v>
                </c:pt>
                <c:pt idx="3">
                  <c:v>44069</c:v>
                </c:pt>
                <c:pt idx="4">
                  <c:v>44068</c:v>
                </c:pt>
                <c:pt idx="5">
                  <c:v>44067</c:v>
                </c:pt>
                <c:pt idx="6">
                  <c:v>44064</c:v>
                </c:pt>
                <c:pt idx="7">
                  <c:v>44063</c:v>
                </c:pt>
                <c:pt idx="8">
                  <c:v>44062</c:v>
                </c:pt>
                <c:pt idx="9">
                  <c:v>44061</c:v>
                </c:pt>
                <c:pt idx="10">
                  <c:v>44060</c:v>
                </c:pt>
                <c:pt idx="11">
                  <c:v>44057</c:v>
                </c:pt>
                <c:pt idx="12">
                  <c:v>44056</c:v>
                </c:pt>
                <c:pt idx="13">
                  <c:v>44055</c:v>
                </c:pt>
                <c:pt idx="14">
                  <c:v>44054</c:v>
                </c:pt>
                <c:pt idx="15">
                  <c:v>44053</c:v>
                </c:pt>
                <c:pt idx="16">
                  <c:v>44050</c:v>
                </c:pt>
                <c:pt idx="17">
                  <c:v>44049</c:v>
                </c:pt>
                <c:pt idx="18">
                  <c:v>44048</c:v>
                </c:pt>
                <c:pt idx="19">
                  <c:v>44047</c:v>
                </c:pt>
                <c:pt idx="20">
                  <c:v>44046</c:v>
                </c:pt>
                <c:pt idx="21">
                  <c:v>44043</c:v>
                </c:pt>
                <c:pt idx="22">
                  <c:v>44042</c:v>
                </c:pt>
                <c:pt idx="23">
                  <c:v>44041</c:v>
                </c:pt>
                <c:pt idx="24">
                  <c:v>44040</c:v>
                </c:pt>
                <c:pt idx="25">
                  <c:v>44039</c:v>
                </c:pt>
                <c:pt idx="26">
                  <c:v>44036</c:v>
                </c:pt>
                <c:pt idx="27">
                  <c:v>44035</c:v>
                </c:pt>
                <c:pt idx="28">
                  <c:v>44034</c:v>
                </c:pt>
                <c:pt idx="29">
                  <c:v>44033</c:v>
                </c:pt>
                <c:pt idx="30">
                  <c:v>44032</c:v>
                </c:pt>
                <c:pt idx="31">
                  <c:v>44029</c:v>
                </c:pt>
                <c:pt idx="32">
                  <c:v>44028</c:v>
                </c:pt>
                <c:pt idx="33">
                  <c:v>44027</c:v>
                </c:pt>
                <c:pt idx="34">
                  <c:v>44026</c:v>
                </c:pt>
                <c:pt idx="35">
                  <c:v>44025</c:v>
                </c:pt>
                <c:pt idx="36">
                  <c:v>44022</c:v>
                </c:pt>
                <c:pt idx="37">
                  <c:v>44021</c:v>
                </c:pt>
                <c:pt idx="38">
                  <c:v>44020</c:v>
                </c:pt>
                <c:pt idx="39">
                  <c:v>44019</c:v>
                </c:pt>
                <c:pt idx="40">
                  <c:v>44018</c:v>
                </c:pt>
                <c:pt idx="41">
                  <c:v>44014</c:v>
                </c:pt>
                <c:pt idx="42">
                  <c:v>44013</c:v>
                </c:pt>
                <c:pt idx="43">
                  <c:v>44012</c:v>
                </c:pt>
                <c:pt idx="44">
                  <c:v>44011</c:v>
                </c:pt>
                <c:pt idx="45">
                  <c:v>44008</c:v>
                </c:pt>
                <c:pt idx="46">
                  <c:v>44007</c:v>
                </c:pt>
                <c:pt idx="47">
                  <c:v>44006</c:v>
                </c:pt>
                <c:pt idx="48">
                  <c:v>44005</c:v>
                </c:pt>
                <c:pt idx="49">
                  <c:v>44004</c:v>
                </c:pt>
                <c:pt idx="50">
                  <c:v>44001</c:v>
                </c:pt>
                <c:pt idx="51">
                  <c:v>44000</c:v>
                </c:pt>
                <c:pt idx="52">
                  <c:v>43999</c:v>
                </c:pt>
                <c:pt idx="53">
                  <c:v>43998</c:v>
                </c:pt>
                <c:pt idx="54">
                  <c:v>43997</c:v>
                </c:pt>
                <c:pt idx="55">
                  <c:v>43994</c:v>
                </c:pt>
                <c:pt idx="56">
                  <c:v>43993</c:v>
                </c:pt>
                <c:pt idx="57">
                  <c:v>43992</c:v>
                </c:pt>
                <c:pt idx="58">
                  <c:v>43991</c:v>
                </c:pt>
                <c:pt idx="59">
                  <c:v>43990</c:v>
                </c:pt>
                <c:pt idx="60">
                  <c:v>43987</c:v>
                </c:pt>
                <c:pt idx="61">
                  <c:v>43986</c:v>
                </c:pt>
                <c:pt idx="62">
                  <c:v>43985</c:v>
                </c:pt>
                <c:pt idx="63">
                  <c:v>43984</c:v>
                </c:pt>
                <c:pt idx="64">
                  <c:v>43983</c:v>
                </c:pt>
                <c:pt idx="65">
                  <c:v>43980</c:v>
                </c:pt>
                <c:pt idx="66">
                  <c:v>43979</c:v>
                </c:pt>
                <c:pt idx="67">
                  <c:v>43978</c:v>
                </c:pt>
                <c:pt idx="68">
                  <c:v>43977</c:v>
                </c:pt>
                <c:pt idx="69">
                  <c:v>43973</c:v>
                </c:pt>
                <c:pt idx="70">
                  <c:v>43972</c:v>
                </c:pt>
                <c:pt idx="71">
                  <c:v>43971</c:v>
                </c:pt>
                <c:pt idx="72">
                  <c:v>43970</c:v>
                </c:pt>
                <c:pt idx="73">
                  <c:v>43969</c:v>
                </c:pt>
                <c:pt idx="74">
                  <c:v>43966</c:v>
                </c:pt>
                <c:pt idx="75">
                  <c:v>43965</c:v>
                </c:pt>
                <c:pt idx="76">
                  <c:v>43964</c:v>
                </c:pt>
                <c:pt idx="77">
                  <c:v>43963</c:v>
                </c:pt>
                <c:pt idx="78">
                  <c:v>43962</c:v>
                </c:pt>
                <c:pt idx="79">
                  <c:v>43959</c:v>
                </c:pt>
                <c:pt idx="80">
                  <c:v>43958</c:v>
                </c:pt>
                <c:pt idx="81">
                  <c:v>43957</c:v>
                </c:pt>
                <c:pt idx="82">
                  <c:v>43956</c:v>
                </c:pt>
                <c:pt idx="83">
                  <c:v>43955</c:v>
                </c:pt>
                <c:pt idx="84">
                  <c:v>43952</c:v>
                </c:pt>
                <c:pt idx="85">
                  <c:v>43951</c:v>
                </c:pt>
                <c:pt idx="86">
                  <c:v>43950</c:v>
                </c:pt>
                <c:pt idx="87">
                  <c:v>43949</c:v>
                </c:pt>
                <c:pt idx="88">
                  <c:v>43948</c:v>
                </c:pt>
                <c:pt idx="89">
                  <c:v>43945</c:v>
                </c:pt>
                <c:pt idx="90">
                  <c:v>43944</c:v>
                </c:pt>
                <c:pt idx="91">
                  <c:v>43943</c:v>
                </c:pt>
                <c:pt idx="92">
                  <c:v>43942</c:v>
                </c:pt>
                <c:pt idx="93">
                  <c:v>43941</c:v>
                </c:pt>
                <c:pt idx="94">
                  <c:v>43938</c:v>
                </c:pt>
                <c:pt idx="95">
                  <c:v>43937</c:v>
                </c:pt>
                <c:pt idx="96">
                  <c:v>43936</c:v>
                </c:pt>
                <c:pt idx="97">
                  <c:v>43935</c:v>
                </c:pt>
                <c:pt idx="98">
                  <c:v>43934</c:v>
                </c:pt>
                <c:pt idx="99">
                  <c:v>43930</c:v>
                </c:pt>
                <c:pt idx="100">
                  <c:v>43929</c:v>
                </c:pt>
                <c:pt idx="101">
                  <c:v>43928</c:v>
                </c:pt>
                <c:pt idx="102">
                  <c:v>43927</c:v>
                </c:pt>
                <c:pt idx="103">
                  <c:v>43924</c:v>
                </c:pt>
                <c:pt idx="104">
                  <c:v>43923</c:v>
                </c:pt>
                <c:pt idx="105">
                  <c:v>43922</c:v>
                </c:pt>
                <c:pt idx="106">
                  <c:v>43921</c:v>
                </c:pt>
                <c:pt idx="107">
                  <c:v>43920</c:v>
                </c:pt>
                <c:pt idx="108">
                  <c:v>43917</c:v>
                </c:pt>
                <c:pt idx="109">
                  <c:v>43916</c:v>
                </c:pt>
                <c:pt idx="110">
                  <c:v>43915</c:v>
                </c:pt>
                <c:pt idx="111">
                  <c:v>43914</c:v>
                </c:pt>
                <c:pt idx="112">
                  <c:v>43913</c:v>
                </c:pt>
                <c:pt idx="113">
                  <c:v>43910</c:v>
                </c:pt>
                <c:pt idx="114">
                  <c:v>43909</c:v>
                </c:pt>
                <c:pt idx="115">
                  <c:v>43908</c:v>
                </c:pt>
                <c:pt idx="116">
                  <c:v>43907</c:v>
                </c:pt>
                <c:pt idx="117">
                  <c:v>43906</c:v>
                </c:pt>
                <c:pt idx="118">
                  <c:v>43903</c:v>
                </c:pt>
                <c:pt idx="119">
                  <c:v>43902</c:v>
                </c:pt>
                <c:pt idx="120">
                  <c:v>43901</c:v>
                </c:pt>
                <c:pt idx="121">
                  <c:v>43900</c:v>
                </c:pt>
                <c:pt idx="122">
                  <c:v>43899</c:v>
                </c:pt>
                <c:pt idx="123">
                  <c:v>43896</c:v>
                </c:pt>
                <c:pt idx="124">
                  <c:v>43895</c:v>
                </c:pt>
                <c:pt idx="125">
                  <c:v>43894</c:v>
                </c:pt>
                <c:pt idx="126">
                  <c:v>43893</c:v>
                </c:pt>
                <c:pt idx="127">
                  <c:v>43892</c:v>
                </c:pt>
                <c:pt idx="128">
                  <c:v>43889</c:v>
                </c:pt>
                <c:pt idx="129">
                  <c:v>43888</c:v>
                </c:pt>
                <c:pt idx="130">
                  <c:v>43887</c:v>
                </c:pt>
                <c:pt idx="131">
                  <c:v>43886</c:v>
                </c:pt>
                <c:pt idx="132">
                  <c:v>43885</c:v>
                </c:pt>
                <c:pt idx="133">
                  <c:v>43882</c:v>
                </c:pt>
                <c:pt idx="134">
                  <c:v>43881</c:v>
                </c:pt>
                <c:pt idx="135">
                  <c:v>43880</c:v>
                </c:pt>
                <c:pt idx="136">
                  <c:v>43879</c:v>
                </c:pt>
                <c:pt idx="137">
                  <c:v>43875</c:v>
                </c:pt>
                <c:pt idx="138">
                  <c:v>43874</c:v>
                </c:pt>
                <c:pt idx="139">
                  <c:v>43873</c:v>
                </c:pt>
                <c:pt idx="140">
                  <c:v>43872</c:v>
                </c:pt>
                <c:pt idx="141">
                  <c:v>43871</c:v>
                </c:pt>
                <c:pt idx="142">
                  <c:v>43868</c:v>
                </c:pt>
                <c:pt idx="143">
                  <c:v>43867</c:v>
                </c:pt>
                <c:pt idx="144">
                  <c:v>43866</c:v>
                </c:pt>
                <c:pt idx="145">
                  <c:v>43865</c:v>
                </c:pt>
                <c:pt idx="146">
                  <c:v>43864</c:v>
                </c:pt>
                <c:pt idx="147">
                  <c:v>43861</c:v>
                </c:pt>
                <c:pt idx="148">
                  <c:v>43860</c:v>
                </c:pt>
                <c:pt idx="149">
                  <c:v>43859</c:v>
                </c:pt>
                <c:pt idx="150">
                  <c:v>43858</c:v>
                </c:pt>
                <c:pt idx="151">
                  <c:v>43857</c:v>
                </c:pt>
                <c:pt idx="152">
                  <c:v>43854</c:v>
                </c:pt>
                <c:pt idx="153">
                  <c:v>43853</c:v>
                </c:pt>
                <c:pt idx="154">
                  <c:v>43852</c:v>
                </c:pt>
                <c:pt idx="155">
                  <c:v>43851</c:v>
                </c:pt>
                <c:pt idx="156">
                  <c:v>43847</c:v>
                </c:pt>
                <c:pt idx="157">
                  <c:v>43846</c:v>
                </c:pt>
                <c:pt idx="158">
                  <c:v>43845</c:v>
                </c:pt>
                <c:pt idx="159">
                  <c:v>43844</c:v>
                </c:pt>
                <c:pt idx="160">
                  <c:v>43843</c:v>
                </c:pt>
                <c:pt idx="161">
                  <c:v>43840</c:v>
                </c:pt>
                <c:pt idx="162">
                  <c:v>43839</c:v>
                </c:pt>
                <c:pt idx="163">
                  <c:v>43838</c:v>
                </c:pt>
                <c:pt idx="164">
                  <c:v>43837</c:v>
                </c:pt>
                <c:pt idx="165">
                  <c:v>43836</c:v>
                </c:pt>
                <c:pt idx="166">
                  <c:v>43833</c:v>
                </c:pt>
                <c:pt idx="167">
                  <c:v>43832</c:v>
                </c:pt>
                <c:pt idx="168">
                  <c:v>43830</c:v>
                </c:pt>
                <c:pt idx="169">
                  <c:v>43829</c:v>
                </c:pt>
                <c:pt idx="170">
                  <c:v>43826</c:v>
                </c:pt>
                <c:pt idx="171">
                  <c:v>43825</c:v>
                </c:pt>
                <c:pt idx="172">
                  <c:v>43823</c:v>
                </c:pt>
                <c:pt idx="173">
                  <c:v>43822</c:v>
                </c:pt>
                <c:pt idx="174">
                  <c:v>43819</c:v>
                </c:pt>
                <c:pt idx="175">
                  <c:v>43818</c:v>
                </c:pt>
                <c:pt idx="176">
                  <c:v>43817</c:v>
                </c:pt>
                <c:pt idx="177">
                  <c:v>43816</c:v>
                </c:pt>
                <c:pt idx="178">
                  <c:v>43815</c:v>
                </c:pt>
                <c:pt idx="179">
                  <c:v>43812</c:v>
                </c:pt>
                <c:pt idx="180">
                  <c:v>43811</c:v>
                </c:pt>
                <c:pt idx="181">
                  <c:v>43810</c:v>
                </c:pt>
                <c:pt idx="182">
                  <c:v>43809</c:v>
                </c:pt>
                <c:pt idx="183">
                  <c:v>43808</c:v>
                </c:pt>
                <c:pt idx="184">
                  <c:v>43805</c:v>
                </c:pt>
                <c:pt idx="185">
                  <c:v>43804</c:v>
                </c:pt>
                <c:pt idx="186">
                  <c:v>43803</c:v>
                </c:pt>
                <c:pt idx="187">
                  <c:v>43802</c:v>
                </c:pt>
                <c:pt idx="188">
                  <c:v>43801</c:v>
                </c:pt>
                <c:pt idx="189">
                  <c:v>43798</c:v>
                </c:pt>
                <c:pt idx="190">
                  <c:v>43796</c:v>
                </c:pt>
                <c:pt idx="191">
                  <c:v>43795</c:v>
                </c:pt>
                <c:pt idx="192">
                  <c:v>43794</c:v>
                </c:pt>
                <c:pt idx="193">
                  <c:v>43791</c:v>
                </c:pt>
                <c:pt idx="194">
                  <c:v>43790</c:v>
                </c:pt>
                <c:pt idx="195">
                  <c:v>43789</c:v>
                </c:pt>
                <c:pt idx="196">
                  <c:v>43788</c:v>
                </c:pt>
                <c:pt idx="197">
                  <c:v>43787</c:v>
                </c:pt>
                <c:pt idx="198">
                  <c:v>43784</c:v>
                </c:pt>
                <c:pt idx="199">
                  <c:v>43783</c:v>
                </c:pt>
                <c:pt idx="200">
                  <c:v>43782</c:v>
                </c:pt>
                <c:pt idx="201">
                  <c:v>43781</c:v>
                </c:pt>
                <c:pt idx="202">
                  <c:v>43777</c:v>
                </c:pt>
                <c:pt idx="203">
                  <c:v>43776</c:v>
                </c:pt>
                <c:pt idx="204">
                  <c:v>43775</c:v>
                </c:pt>
                <c:pt idx="205">
                  <c:v>43774</c:v>
                </c:pt>
                <c:pt idx="206">
                  <c:v>43773</c:v>
                </c:pt>
                <c:pt idx="207">
                  <c:v>43770</c:v>
                </c:pt>
                <c:pt idx="208">
                  <c:v>43769</c:v>
                </c:pt>
                <c:pt idx="209">
                  <c:v>43768</c:v>
                </c:pt>
                <c:pt idx="210">
                  <c:v>43767</c:v>
                </c:pt>
                <c:pt idx="211">
                  <c:v>43766</c:v>
                </c:pt>
                <c:pt idx="212">
                  <c:v>43763</c:v>
                </c:pt>
                <c:pt idx="213">
                  <c:v>43762</c:v>
                </c:pt>
                <c:pt idx="214">
                  <c:v>43761</c:v>
                </c:pt>
                <c:pt idx="215">
                  <c:v>43760</c:v>
                </c:pt>
                <c:pt idx="216">
                  <c:v>43759</c:v>
                </c:pt>
                <c:pt idx="217">
                  <c:v>43756</c:v>
                </c:pt>
                <c:pt idx="218">
                  <c:v>43755</c:v>
                </c:pt>
                <c:pt idx="219">
                  <c:v>43754</c:v>
                </c:pt>
                <c:pt idx="220">
                  <c:v>43753</c:v>
                </c:pt>
                <c:pt idx="221">
                  <c:v>43749</c:v>
                </c:pt>
                <c:pt idx="222">
                  <c:v>43748</c:v>
                </c:pt>
                <c:pt idx="223">
                  <c:v>43747</c:v>
                </c:pt>
                <c:pt idx="224">
                  <c:v>43746</c:v>
                </c:pt>
                <c:pt idx="225">
                  <c:v>43745</c:v>
                </c:pt>
                <c:pt idx="226">
                  <c:v>43742</c:v>
                </c:pt>
                <c:pt idx="227">
                  <c:v>43741</c:v>
                </c:pt>
                <c:pt idx="228">
                  <c:v>43740</c:v>
                </c:pt>
                <c:pt idx="229">
                  <c:v>43739</c:v>
                </c:pt>
                <c:pt idx="230">
                  <c:v>43738</c:v>
                </c:pt>
                <c:pt idx="231">
                  <c:v>43735</c:v>
                </c:pt>
                <c:pt idx="232">
                  <c:v>43734</c:v>
                </c:pt>
                <c:pt idx="233">
                  <c:v>43733</c:v>
                </c:pt>
                <c:pt idx="234">
                  <c:v>43732</c:v>
                </c:pt>
                <c:pt idx="235">
                  <c:v>43731</c:v>
                </c:pt>
                <c:pt idx="236">
                  <c:v>43728</c:v>
                </c:pt>
                <c:pt idx="237">
                  <c:v>43727</c:v>
                </c:pt>
                <c:pt idx="238">
                  <c:v>43726</c:v>
                </c:pt>
                <c:pt idx="239">
                  <c:v>43725</c:v>
                </c:pt>
                <c:pt idx="240">
                  <c:v>43724</c:v>
                </c:pt>
                <c:pt idx="241">
                  <c:v>43721</c:v>
                </c:pt>
                <c:pt idx="242">
                  <c:v>43720</c:v>
                </c:pt>
                <c:pt idx="243">
                  <c:v>43719</c:v>
                </c:pt>
                <c:pt idx="244">
                  <c:v>43718</c:v>
                </c:pt>
                <c:pt idx="245">
                  <c:v>43717</c:v>
                </c:pt>
                <c:pt idx="246">
                  <c:v>43714</c:v>
                </c:pt>
                <c:pt idx="247">
                  <c:v>43713</c:v>
                </c:pt>
                <c:pt idx="248">
                  <c:v>43712</c:v>
                </c:pt>
                <c:pt idx="249">
                  <c:v>43711</c:v>
                </c:pt>
                <c:pt idx="250">
                  <c:v>43707</c:v>
                </c:pt>
                <c:pt idx="251">
                  <c:v>43706</c:v>
                </c:pt>
                <c:pt idx="252">
                  <c:v>43705</c:v>
                </c:pt>
                <c:pt idx="253">
                  <c:v>43704</c:v>
                </c:pt>
                <c:pt idx="254">
                  <c:v>43703</c:v>
                </c:pt>
                <c:pt idx="255">
                  <c:v>43700</c:v>
                </c:pt>
                <c:pt idx="256">
                  <c:v>43699</c:v>
                </c:pt>
                <c:pt idx="257">
                  <c:v>43698</c:v>
                </c:pt>
                <c:pt idx="258">
                  <c:v>43697</c:v>
                </c:pt>
                <c:pt idx="259">
                  <c:v>43696</c:v>
                </c:pt>
                <c:pt idx="260">
                  <c:v>43693</c:v>
                </c:pt>
                <c:pt idx="261">
                  <c:v>43692</c:v>
                </c:pt>
                <c:pt idx="262">
                  <c:v>43691</c:v>
                </c:pt>
                <c:pt idx="263">
                  <c:v>43690</c:v>
                </c:pt>
                <c:pt idx="264">
                  <c:v>43689</c:v>
                </c:pt>
                <c:pt idx="265">
                  <c:v>43686</c:v>
                </c:pt>
                <c:pt idx="266">
                  <c:v>43685</c:v>
                </c:pt>
                <c:pt idx="267">
                  <c:v>43684</c:v>
                </c:pt>
                <c:pt idx="268">
                  <c:v>43683</c:v>
                </c:pt>
                <c:pt idx="269">
                  <c:v>43682</c:v>
                </c:pt>
                <c:pt idx="270">
                  <c:v>43679</c:v>
                </c:pt>
                <c:pt idx="271">
                  <c:v>43678</c:v>
                </c:pt>
                <c:pt idx="272">
                  <c:v>43677</c:v>
                </c:pt>
                <c:pt idx="273">
                  <c:v>43676</c:v>
                </c:pt>
                <c:pt idx="274">
                  <c:v>43675</c:v>
                </c:pt>
                <c:pt idx="275">
                  <c:v>43672</c:v>
                </c:pt>
                <c:pt idx="276">
                  <c:v>43671</c:v>
                </c:pt>
                <c:pt idx="277">
                  <c:v>43670</c:v>
                </c:pt>
                <c:pt idx="278">
                  <c:v>43669</c:v>
                </c:pt>
                <c:pt idx="279">
                  <c:v>43668</c:v>
                </c:pt>
                <c:pt idx="280">
                  <c:v>43665</c:v>
                </c:pt>
                <c:pt idx="281">
                  <c:v>43664</c:v>
                </c:pt>
                <c:pt idx="282">
                  <c:v>43663</c:v>
                </c:pt>
                <c:pt idx="283">
                  <c:v>43662</c:v>
                </c:pt>
                <c:pt idx="284">
                  <c:v>43661</c:v>
                </c:pt>
                <c:pt idx="285">
                  <c:v>43658</c:v>
                </c:pt>
                <c:pt idx="286">
                  <c:v>43657</c:v>
                </c:pt>
                <c:pt idx="287">
                  <c:v>43656</c:v>
                </c:pt>
                <c:pt idx="288">
                  <c:v>43655</c:v>
                </c:pt>
                <c:pt idx="289">
                  <c:v>43654</c:v>
                </c:pt>
                <c:pt idx="290">
                  <c:v>43651</c:v>
                </c:pt>
                <c:pt idx="291">
                  <c:v>43649</c:v>
                </c:pt>
                <c:pt idx="292">
                  <c:v>43648</c:v>
                </c:pt>
                <c:pt idx="293">
                  <c:v>43647</c:v>
                </c:pt>
                <c:pt idx="294">
                  <c:v>43644</c:v>
                </c:pt>
                <c:pt idx="295">
                  <c:v>43643</c:v>
                </c:pt>
                <c:pt idx="296">
                  <c:v>43642</c:v>
                </c:pt>
                <c:pt idx="297">
                  <c:v>43641</c:v>
                </c:pt>
                <c:pt idx="298">
                  <c:v>43640</c:v>
                </c:pt>
                <c:pt idx="299">
                  <c:v>43637</c:v>
                </c:pt>
                <c:pt idx="300">
                  <c:v>43636</c:v>
                </c:pt>
                <c:pt idx="301">
                  <c:v>43635</c:v>
                </c:pt>
                <c:pt idx="302">
                  <c:v>43634</c:v>
                </c:pt>
                <c:pt idx="303">
                  <c:v>43633</c:v>
                </c:pt>
                <c:pt idx="304">
                  <c:v>43630</c:v>
                </c:pt>
                <c:pt idx="305">
                  <c:v>43629</c:v>
                </c:pt>
                <c:pt idx="306">
                  <c:v>43628</c:v>
                </c:pt>
                <c:pt idx="307">
                  <c:v>43627</c:v>
                </c:pt>
                <c:pt idx="308">
                  <c:v>43626</c:v>
                </c:pt>
                <c:pt idx="309">
                  <c:v>43623</c:v>
                </c:pt>
                <c:pt idx="310">
                  <c:v>43622</c:v>
                </c:pt>
                <c:pt idx="311">
                  <c:v>43621</c:v>
                </c:pt>
                <c:pt idx="312">
                  <c:v>43620</c:v>
                </c:pt>
                <c:pt idx="313">
                  <c:v>43619</c:v>
                </c:pt>
                <c:pt idx="314">
                  <c:v>43616</c:v>
                </c:pt>
                <c:pt idx="315">
                  <c:v>43615</c:v>
                </c:pt>
                <c:pt idx="316">
                  <c:v>43614</c:v>
                </c:pt>
                <c:pt idx="317">
                  <c:v>43613</c:v>
                </c:pt>
                <c:pt idx="318">
                  <c:v>43609</c:v>
                </c:pt>
                <c:pt idx="319">
                  <c:v>43608</c:v>
                </c:pt>
                <c:pt idx="320">
                  <c:v>43607</c:v>
                </c:pt>
                <c:pt idx="321">
                  <c:v>43606</c:v>
                </c:pt>
                <c:pt idx="322">
                  <c:v>43605</c:v>
                </c:pt>
                <c:pt idx="323">
                  <c:v>43602</c:v>
                </c:pt>
                <c:pt idx="324">
                  <c:v>43601</c:v>
                </c:pt>
                <c:pt idx="325">
                  <c:v>43600</c:v>
                </c:pt>
                <c:pt idx="326">
                  <c:v>43599</c:v>
                </c:pt>
                <c:pt idx="327">
                  <c:v>43598</c:v>
                </c:pt>
                <c:pt idx="328">
                  <c:v>43595</c:v>
                </c:pt>
                <c:pt idx="329">
                  <c:v>43594</c:v>
                </c:pt>
                <c:pt idx="330">
                  <c:v>43593</c:v>
                </c:pt>
                <c:pt idx="331">
                  <c:v>43592</c:v>
                </c:pt>
                <c:pt idx="332">
                  <c:v>43591</c:v>
                </c:pt>
                <c:pt idx="333">
                  <c:v>43588</c:v>
                </c:pt>
                <c:pt idx="334">
                  <c:v>43587</c:v>
                </c:pt>
                <c:pt idx="335">
                  <c:v>43586</c:v>
                </c:pt>
                <c:pt idx="336">
                  <c:v>43585</c:v>
                </c:pt>
                <c:pt idx="337">
                  <c:v>43584</c:v>
                </c:pt>
                <c:pt idx="338">
                  <c:v>43581</c:v>
                </c:pt>
                <c:pt idx="339">
                  <c:v>43580</c:v>
                </c:pt>
                <c:pt idx="340">
                  <c:v>43579</c:v>
                </c:pt>
                <c:pt idx="341">
                  <c:v>43578</c:v>
                </c:pt>
                <c:pt idx="342">
                  <c:v>43577</c:v>
                </c:pt>
                <c:pt idx="343">
                  <c:v>43573</c:v>
                </c:pt>
                <c:pt idx="344">
                  <c:v>43572</c:v>
                </c:pt>
                <c:pt idx="345">
                  <c:v>43571</c:v>
                </c:pt>
                <c:pt idx="346">
                  <c:v>43570</c:v>
                </c:pt>
                <c:pt idx="347">
                  <c:v>43567</c:v>
                </c:pt>
                <c:pt idx="348">
                  <c:v>43566</c:v>
                </c:pt>
                <c:pt idx="349">
                  <c:v>43565</c:v>
                </c:pt>
                <c:pt idx="350">
                  <c:v>43564</c:v>
                </c:pt>
                <c:pt idx="351">
                  <c:v>43563</c:v>
                </c:pt>
                <c:pt idx="352">
                  <c:v>43560</c:v>
                </c:pt>
                <c:pt idx="353">
                  <c:v>43559</c:v>
                </c:pt>
                <c:pt idx="354">
                  <c:v>43558</c:v>
                </c:pt>
                <c:pt idx="355">
                  <c:v>43557</c:v>
                </c:pt>
                <c:pt idx="356">
                  <c:v>43556</c:v>
                </c:pt>
                <c:pt idx="357">
                  <c:v>43553</c:v>
                </c:pt>
                <c:pt idx="358">
                  <c:v>43552</c:v>
                </c:pt>
                <c:pt idx="359">
                  <c:v>43551</c:v>
                </c:pt>
                <c:pt idx="360">
                  <c:v>43550</c:v>
                </c:pt>
                <c:pt idx="361">
                  <c:v>43549</c:v>
                </c:pt>
                <c:pt idx="362">
                  <c:v>43546</c:v>
                </c:pt>
                <c:pt idx="363">
                  <c:v>43545</c:v>
                </c:pt>
                <c:pt idx="364">
                  <c:v>43544</c:v>
                </c:pt>
                <c:pt idx="365">
                  <c:v>43543</c:v>
                </c:pt>
                <c:pt idx="366">
                  <c:v>43542</c:v>
                </c:pt>
                <c:pt idx="367">
                  <c:v>43539</c:v>
                </c:pt>
                <c:pt idx="368">
                  <c:v>43538</c:v>
                </c:pt>
                <c:pt idx="369">
                  <c:v>43537</c:v>
                </c:pt>
                <c:pt idx="370">
                  <c:v>43536</c:v>
                </c:pt>
                <c:pt idx="371">
                  <c:v>43535</c:v>
                </c:pt>
                <c:pt idx="372">
                  <c:v>43532</c:v>
                </c:pt>
                <c:pt idx="373">
                  <c:v>43531</c:v>
                </c:pt>
                <c:pt idx="374">
                  <c:v>43530</c:v>
                </c:pt>
                <c:pt idx="375">
                  <c:v>43529</c:v>
                </c:pt>
                <c:pt idx="376">
                  <c:v>43528</c:v>
                </c:pt>
                <c:pt idx="377">
                  <c:v>43525</c:v>
                </c:pt>
                <c:pt idx="378">
                  <c:v>43524</c:v>
                </c:pt>
                <c:pt idx="379">
                  <c:v>43523</c:v>
                </c:pt>
                <c:pt idx="380">
                  <c:v>43522</c:v>
                </c:pt>
                <c:pt idx="381">
                  <c:v>43521</c:v>
                </c:pt>
                <c:pt idx="382">
                  <c:v>43518</c:v>
                </c:pt>
                <c:pt idx="383">
                  <c:v>43517</c:v>
                </c:pt>
                <c:pt idx="384">
                  <c:v>43516</c:v>
                </c:pt>
                <c:pt idx="385">
                  <c:v>43515</c:v>
                </c:pt>
                <c:pt idx="386">
                  <c:v>43511</c:v>
                </c:pt>
                <c:pt idx="387">
                  <c:v>43510</c:v>
                </c:pt>
                <c:pt idx="388">
                  <c:v>43509</c:v>
                </c:pt>
                <c:pt idx="389">
                  <c:v>43508</c:v>
                </c:pt>
                <c:pt idx="390">
                  <c:v>43507</c:v>
                </c:pt>
                <c:pt idx="391">
                  <c:v>43504</c:v>
                </c:pt>
                <c:pt idx="392">
                  <c:v>43503</c:v>
                </c:pt>
                <c:pt idx="393">
                  <c:v>43502</c:v>
                </c:pt>
                <c:pt idx="394">
                  <c:v>43501</c:v>
                </c:pt>
                <c:pt idx="395">
                  <c:v>43500</c:v>
                </c:pt>
                <c:pt idx="396">
                  <c:v>43497</c:v>
                </c:pt>
                <c:pt idx="397">
                  <c:v>43496</c:v>
                </c:pt>
                <c:pt idx="398">
                  <c:v>43495</c:v>
                </c:pt>
                <c:pt idx="399">
                  <c:v>43494</c:v>
                </c:pt>
                <c:pt idx="400">
                  <c:v>43493</c:v>
                </c:pt>
                <c:pt idx="401">
                  <c:v>43490</c:v>
                </c:pt>
                <c:pt idx="402">
                  <c:v>43489</c:v>
                </c:pt>
                <c:pt idx="403">
                  <c:v>43488</c:v>
                </c:pt>
                <c:pt idx="404">
                  <c:v>43487</c:v>
                </c:pt>
                <c:pt idx="405">
                  <c:v>43483</c:v>
                </c:pt>
                <c:pt idx="406">
                  <c:v>43482</c:v>
                </c:pt>
                <c:pt idx="407">
                  <c:v>43481</c:v>
                </c:pt>
                <c:pt idx="408">
                  <c:v>43480</c:v>
                </c:pt>
                <c:pt idx="409">
                  <c:v>43479</c:v>
                </c:pt>
                <c:pt idx="410">
                  <c:v>43476</c:v>
                </c:pt>
                <c:pt idx="411">
                  <c:v>43475</c:v>
                </c:pt>
                <c:pt idx="412">
                  <c:v>43474</c:v>
                </c:pt>
                <c:pt idx="413">
                  <c:v>43473</c:v>
                </c:pt>
                <c:pt idx="414">
                  <c:v>43472</c:v>
                </c:pt>
                <c:pt idx="415">
                  <c:v>43469</c:v>
                </c:pt>
                <c:pt idx="416">
                  <c:v>43468</c:v>
                </c:pt>
                <c:pt idx="417">
                  <c:v>43467</c:v>
                </c:pt>
                <c:pt idx="418">
                  <c:v>43465</c:v>
                </c:pt>
                <c:pt idx="419">
                  <c:v>43462</c:v>
                </c:pt>
                <c:pt idx="420">
                  <c:v>43461</c:v>
                </c:pt>
                <c:pt idx="421">
                  <c:v>43460</c:v>
                </c:pt>
                <c:pt idx="422">
                  <c:v>43458</c:v>
                </c:pt>
                <c:pt idx="423">
                  <c:v>43455</c:v>
                </c:pt>
                <c:pt idx="424">
                  <c:v>43454</c:v>
                </c:pt>
                <c:pt idx="425">
                  <c:v>43453</c:v>
                </c:pt>
                <c:pt idx="426">
                  <c:v>43452</c:v>
                </c:pt>
                <c:pt idx="427">
                  <c:v>43451</c:v>
                </c:pt>
                <c:pt idx="428">
                  <c:v>43448</c:v>
                </c:pt>
                <c:pt idx="429">
                  <c:v>43447</c:v>
                </c:pt>
                <c:pt idx="430">
                  <c:v>43446</c:v>
                </c:pt>
                <c:pt idx="431">
                  <c:v>43445</c:v>
                </c:pt>
                <c:pt idx="432">
                  <c:v>43444</c:v>
                </c:pt>
                <c:pt idx="433">
                  <c:v>43441</c:v>
                </c:pt>
                <c:pt idx="434">
                  <c:v>43440</c:v>
                </c:pt>
                <c:pt idx="435">
                  <c:v>43438</c:v>
                </c:pt>
                <c:pt idx="436">
                  <c:v>43437</c:v>
                </c:pt>
                <c:pt idx="437">
                  <c:v>43434</c:v>
                </c:pt>
                <c:pt idx="438">
                  <c:v>43433</c:v>
                </c:pt>
                <c:pt idx="439">
                  <c:v>43432</c:v>
                </c:pt>
                <c:pt idx="440">
                  <c:v>43431</c:v>
                </c:pt>
                <c:pt idx="441">
                  <c:v>43430</c:v>
                </c:pt>
                <c:pt idx="442">
                  <c:v>43427</c:v>
                </c:pt>
                <c:pt idx="443">
                  <c:v>43425</c:v>
                </c:pt>
                <c:pt idx="444">
                  <c:v>43424</c:v>
                </c:pt>
                <c:pt idx="445">
                  <c:v>43423</c:v>
                </c:pt>
                <c:pt idx="446">
                  <c:v>43420</c:v>
                </c:pt>
                <c:pt idx="447">
                  <c:v>43419</c:v>
                </c:pt>
                <c:pt idx="448">
                  <c:v>43418</c:v>
                </c:pt>
                <c:pt idx="449">
                  <c:v>43417</c:v>
                </c:pt>
                <c:pt idx="450">
                  <c:v>43413</c:v>
                </c:pt>
                <c:pt idx="451">
                  <c:v>43412</c:v>
                </c:pt>
                <c:pt idx="452">
                  <c:v>43411</c:v>
                </c:pt>
                <c:pt idx="453">
                  <c:v>43410</c:v>
                </c:pt>
                <c:pt idx="454">
                  <c:v>43409</c:v>
                </c:pt>
                <c:pt idx="455">
                  <c:v>43406</c:v>
                </c:pt>
                <c:pt idx="456">
                  <c:v>43405</c:v>
                </c:pt>
                <c:pt idx="457">
                  <c:v>43404</c:v>
                </c:pt>
                <c:pt idx="458">
                  <c:v>43403</c:v>
                </c:pt>
                <c:pt idx="459">
                  <c:v>43402</c:v>
                </c:pt>
                <c:pt idx="460">
                  <c:v>43399</c:v>
                </c:pt>
                <c:pt idx="461">
                  <c:v>43398</c:v>
                </c:pt>
                <c:pt idx="462">
                  <c:v>43397</c:v>
                </c:pt>
                <c:pt idx="463">
                  <c:v>43396</c:v>
                </c:pt>
                <c:pt idx="464">
                  <c:v>43395</c:v>
                </c:pt>
                <c:pt idx="465">
                  <c:v>43392</c:v>
                </c:pt>
                <c:pt idx="466">
                  <c:v>43391</c:v>
                </c:pt>
                <c:pt idx="467">
                  <c:v>43390</c:v>
                </c:pt>
                <c:pt idx="468">
                  <c:v>43389</c:v>
                </c:pt>
                <c:pt idx="469">
                  <c:v>43388</c:v>
                </c:pt>
                <c:pt idx="470">
                  <c:v>43385</c:v>
                </c:pt>
                <c:pt idx="471">
                  <c:v>43384</c:v>
                </c:pt>
                <c:pt idx="472">
                  <c:v>43383</c:v>
                </c:pt>
                <c:pt idx="473">
                  <c:v>43382</c:v>
                </c:pt>
                <c:pt idx="474">
                  <c:v>43378</c:v>
                </c:pt>
                <c:pt idx="475">
                  <c:v>43377</c:v>
                </c:pt>
                <c:pt idx="476">
                  <c:v>43376</c:v>
                </c:pt>
                <c:pt idx="477">
                  <c:v>43375</c:v>
                </c:pt>
                <c:pt idx="478">
                  <c:v>43374</c:v>
                </c:pt>
                <c:pt idx="479">
                  <c:v>43371</c:v>
                </c:pt>
                <c:pt idx="480">
                  <c:v>43370</c:v>
                </c:pt>
                <c:pt idx="481">
                  <c:v>43369</c:v>
                </c:pt>
                <c:pt idx="482">
                  <c:v>43368</c:v>
                </c:pt>
                <c:pt idx="483">
                  <c:v>43367</c:v>
                </c:pt>
                <c:pt idx="484">
                  <c:v>43364</c:v>
                </c:pt>
                <c:pt idx="485">
                  <c:v>43363</c:v>
                </c:pt>
                <c:pt idx="486">
                  <c:v>43362</c:v>
                </c:pt>
                <c:pt idx="487">
                  <c:v>43361</c:v>
                </c:pt>
                <c:pt idx="488">
                  <c:v>43360</c:v>
                </c:pt>
                <c:pt idx="489">
                  <c:v>43357</c:v>
                </c:pt>
                <c:pt idx="490">
                  <c:v>43356</c:v>
                </c:pt>
                <c:pt idx="491">
                  <c:v>43355</c:v>
                </c:pt>
                <c:pt idx="492">
                  <c:v>43354</c:v>
                </c:pt>
                <c:pt idx="493">
                  <c:v>43353</c:v>
                </c:pt>
                <c:pt idx="494">
                  <c:v>43350</c:v>
                </c:pt>
                <c:pt idx="495">
                  <c:v>43349</c:v>
                </c:pt>
                <c:pt idx="496">
                  <c:v>43348</c:v>
                </c:pt>
                <c:pt idx="497">
                  <c:v>43347</c:v>
                </c:pt>
                <c:pt idx="498">
                  <c:v>43343</c:v>
                </c:pt>
                <c:pt idx="499">
                  <c:v>43342</c:v>
                </c:pt>
                <c:pt idx="500">
                  <c:v>43341</c:v>
                </c:pt>
                <c:pt idx="501">
                  <c:v>43340</c:v>
                </c:pt>
                <c:pt idx="502">
                  <c:v>43339</c:v>
                </c:pt>
                <c:pt idx="503">
                  <c:v>43336</c:v>
                </c:pt>
                <c:pt idx="504">
                  <c:v>43335</c:v>
                </c:pt>
                <c:pt idx="505">
                  <c:v>43334</c:v>
                </c:pt>
                <c:pt idx="506">
                  <c:v>43333</c:v>
                </c:pt>
                <c:pt idx="507">
                  <c:v>43332</c:v>
                </c:pt>
                <c:pt idx="508">
                  <c:v>43329</c:v>
                </c:pt>
                <c:pt idx="509">
                  <c:v>43328</c:v>
                </c:pt>
                <c:pt idx="510">
                  <c:v>43327</c:v>
                </c:pt>
                <c:pt idx="511">
                  <c:v>43326</c:v>
                </c:pt>
                <c:pt idx="512">
                  <c:v>43325</c:v>
                </c:pt>
                <c:pt idx="513">
                  <c:v>43322</c:v>
                </c:pt>
                <c:pt idx="514">
                  <c:v>43321</c:v>
                </c:pt>
                <c:pt idx="515">
                  <c:v>43320</c:v>
                </c:pt>
                <c:pt idx="516">
                  <c:v>43319</c:v>
                </c:pt>
                <c:pt idx="517">
                  <c:v>43318</c:v>
                </c:pt>
                <c:pt idx="518">
                  <c:v>43315</c:v>
                </c:pt>
                <c:pt idx="519">
                  <c:v>43314</c:v>
                </c:pt>
                <c:pt idx="520">
                  <c:v>43313</c:v>
                </c:pt>
                <c:pt idx="521">
                  <c:v>43312</c:v>
                </c:pt>
                <c:pt idx="522">
                  <c:v>43311</c:v>
                </c:pt>
                <c:pt idx="523">
                  <c:v>43308</c:v>
                </c:pt>
                <c:pt idx="524">
                  <c:v>43307</c:v>
                </c:pt>
                <c:pt idx="525">
                  <c:v>43306</c:v>
                </c:pt>
                <c:pt idx="526">
                  <c:v>43305</c:v>
                </c:pt>
                <c:pt idx="527">
                  <c:v>43304</c:v>
                </c:pt>
                <c:pt idx="528">
                  <c:v>43301</c:v>
                </c:pt>
                <c:pt idx="529">
                  <c:v>43300</c:v>
                </c:pt>
                <c:pt idx="530">
                  <c:v>43299</c:v>
                </c:pt>
                <c:pt idx="531">
                  <c:v>43298</c:v>
                </c:pt>
                <c:pt idx="532">
                  <c:v>43297</c:v>
                </c:pt>
                <c:pt idx="533">
                  <c:v>43294</c:v>
                </c:pt>
                <c:pt idx="534">
                  <c:v>43293</c:v>
                </c:pt>
                <c:pt idx="535">
                  <c:v>43292</c:v>
                </c:pt>
                <c:pt idx="536">
                  <c:v>43291</c:v>
                </c:pt>
                <c:pt idx="537">
                  <c:v>43290</c:v>
                </c:pt>
                <c:pt idx="538">
                  <c:v>43287</c:v>
                </c:pt>
                <c:pt idx="539">
                  <c:v>43286</c:v>
                </c:pt>
                <c:pt idx="540">
                  <c:v>43284</c:v>
                </c:pt>
                <c:pt idx="541">
                  <c:v>43283</c:v>
                </c:pt>
                <c:pt idx="542">
                  <c:v>43280</c:v>
                </c:pt>
                <c:pt idx="543">
                  <c:v>43279</c:v>
                </c:pt>
                <c:pt idx="544">
                  <c:v>43278</c:v>
                </c:pt>
                <c:pt idx="545">
                  <c:v>43277</c:v>
                </c:pt>
                <c:pt idx="546">
                  <c:v>43276</c:v>
                </c:pt>
                <c:pt idx="547">
                  <c:v>43273</c:v>
                </c:pt>
                <c:pt idx="548">
                  <c:v>43272</c:v>
                </c:pt>
                <c:pt idx="549">
                  <c:v>43271</c:v>
                </c:pt>
                <c:pt idx="550">
                  <c:v>43270</c:v>
                </c:pt>
                <c:pt idx="551">
                  <c:v>43269</c:v>
                </c:pt>
                <c:pt idx="552">
                  <c:v>43266</c:v>
                </c:pt>
                <c:pt idx="553">
                  <c:v>43265</c:v>
                </c:pt>
                <c:pt idx="554">
                  <c:v>43264</c:v>
                </c:pt>
                <c:pt idx="555">
                  <c:v>43263</c:v>
                </c:pt>
                <c:pt idx="556">
                  <c:v>43262</c:v>
                </c:pt>
                <c:pt idx="557">
                  <c:v>43259</c:v>
                </c:pt>
                <c:pt idx="558">
                  <c:v>43258</c:v>
                </c:pt>
                <c:pt idx="559">
                  <c:v>43257</c:v>
                </c:pt>
                <c:pt idx="560">
                  <c:v>43256</c:v>
                </c:pt>
                <c:pt idx="561">
                  <c:v>43255</c:v>
                </c:pt>
                <c:pt idx="562">
                  <c:v>43252</c:v>
                </c:pt>
                <c:pt idx="563">
                  <c:v>43251</c:v>
                </c:pt>
                <c:pt idx="564">
                  <c:v>43250</c:v>
                </c:pt>
                <c:pt idx="565">
                  <c:v>43249</c:v>
                </c:pt>
                <c:pt idx="566">
                  <c:v>43245</c:v>
                </c:pt>
                <c:pt idx="567">
                  <c:v>43244</c:v>
                </c:pt>
                <c:pt idx="568">
                  <c:v>43243</c:v>
                </c:pt>
                <c:pt idx="569">
                  <c:v>43242</c:v>
                </c:pt>
                <c:pt idx="570">
                  <c:v>43241</c:v>
                </c:pt>
                <c:pt idx="571">
                  <c:v>43238</c:v>
                </c:pt>
                <c:pt idx="572">
                  <c:v>43237</c:v>
                </c:pt>
                <c:pt idx="573">
                  <c:v>43236</c:v>
                </c:pt>
                <c:pt idx="574">
                  <c:v>43235</c:v>
                </c:pt>
                <c:pt idx="575">
                  <c:v>43234</c:v>
                </c:pt>
                <c:pt idx="576">
                  <c:v>43231</c:v>
                </c:pt>
                <c:pt idx="577">
                  <c:v>43230</c:v>
                </c:pt>
                <c:pt idx="578">
                  <c:v>43229</c:v>
                </c:pt>
                <c:pt idx="579">
                  <c:v>43228</c:v>
                </c:pt>
                <c:pt idx="580">
                  <c:v>43227</c:v>
                </c:pt>
                <c:pt idx="581">
                  <c:v>43224</c:v>
                </c:pt>
                <c:pt idx="582">
                  <c:v>43223</c:v>
                </c:pt>
                <c:pt idx="583">
                  <c:v>43222</c:v>
                </c:pt>
                <c:pt idx="584">
                  <c:v>43221</c:v>
                </c:pt>
                <c:pt idx="585">
                  <c:v>43220</c:v>
                </c:pt>
                <c:pt idx="586">
                  <c:v>43217</c:v>
                </c:pt>
                <c:pt idx="587">
                  <c:v>43216</c:v>
                </c:pt>
                <c:pt idx="588">
                  <c:v>43215</c:v>
                </c:pt>
                <c:pt idx="589">
                  <c:v>43214</c:v>
                </c:pt>
                <c:pt idx="590">
                  <c:v>43213</c:v>
                </c:pt>
                <c:pt idx="591">
                  <c:v>43210</c:v>
                </c:pt>
                <c:pt idx="592">
                  <c:v>43209</c:v>
                </c:pt>
                <c:pt idx="593">
                  <c:v>43208</c:v>
                </c:pt>
                <c:pt idx="594">
                  <c:v>43207</c:v>
                </c:pt>
                <c:pt idx="595">
                  <c:v>43206</c:v>
                </c:pt>
                <c:pt idx="596">
                  <c:v>43203</c:v>
                </c:pt>
                <c:pt idx="597">
                  <c:v>43202</c:v>
                </c:pt>
                <c:pt idx="598">
                  <c:v>43201</c:v>
                </c:pt>
                <c:pt idx="599">
                  <c:v>43200</c:v>
                </c:pt>
                <c:pt idx="600">
                  <c:v>43199</c:v>
                </c:pt>
                <c:pt idx="601">
                  <c:v>43196</c:v>
                </c:pt>
                <c:pt idx="602">
                  <c:v>43195</c:v>
                </c:pt>
                <c:pt idx="603">
                  <c:v>43194</c:v>
                </c:pt>
                <c:pt idx="604">
                  <c:v>43193</c:v>
                </c:pt>
                <c:pt idx="605">
                  <c:v>43192</c:v>
                </c:pt>
                <c:pt idx="606">
                  <c:v>43188</c:v>
                </c:pt>
                <c:pt idx="607">
                  <c:v>43187</c:v>
                </c:pt>
                <c:pt idx="608">
                  <c:v>43186</c:v>
                </c:pt>
                <c:pt idx="609">
                  <c:v>43185</c:v>
                </c:pt>
                <c:pt idx="610">
                  <c:v>43182</c:v>
                </c:pt>
                <c:pt idx="611">
                  <c:v>43181</c:v>
                </c:pt>
                <c:pt idx="612">
                  <c:v>43180</c:v>
                </c:pt>
                <c:pt idx="613">
                  <c:v>43179</c:v>
                </c:pt>
                <c:pt idx="614">
                  <c:v>43178</c:v>
                </c:pt>
                <c:pt idx="615">
                  <c:v>43175</c:v>
                </c:pt>
                <c:pt idx="616">
                  <c:v>43174</c:v>
                </c:pt>
                <c:pt idx="617">
                  <c:v>43173</c:v>
                </c:pt>
                <c:pt idx="618">
                  <c:v>43172</c:v>
                </c:pt>
                <c:pt idx="619">
                  <c:v>43171</c:v>
                </c:pt>
                <c:pt idx="620">
                  <c:v>43168</c:v>
                </c:pt>
                <c:pt idx="621">
                  <c:v>43167</c:v>
                </c:pt>
                <c:pt idx="622">
                  <c:v>43166</c:v>
                </c:pt>
                <c:pt idx="623">
                  <c:v>43165</c:v>
                </c:pt>
                <c:pt idx="624">
                  <c:v>43164</c:v>
                </c:pt>
                <c:pt idx="625">
                  <c:v>43161</c:v>
                </c:pt>
                <c:pt idx="626">
                  <c:v>43160</c:v>
                </c:pt>
                <c:pt idx="627">
                  <c:v>43159</c:v>
                </c:pt>
                <c:pt idx="628">
                  <c:v>43158</c:v>
                </c:pt>
                <c:pt idx="629">
                  <c:v>43157</c:v>
                </c:pt>
                <c:pt idx="630">
                  <c:v>43154</c:v>
                </c:pt>
                <c:pt idx="631">
                  <c:v>43153</c:v>
                </c:pt>
                <c:pt idx="632">
                  <c:v>43152</c:v>
                </c:pt>
                <c:pt idx="633">
                  <c:v>43151</c:v>
                </c:pt>
                <c:pt idx="634">
                  <c:v>43147</c:v>
                </c:pt>
                <c:pt idx="635">
                  <c:v>43146</c:v>
                </c:pt>
                <c:pt idx="636">
                  <c:v>43145</c:v>
                </c:pt>
                <c:pt idx="637">
                  <c:v>43144</c:v>
                </c:pt>
                <c:pt idx="638">
                  <c:v>43143</c:v>
                </c:pt>
                <c:pt idx="639">
                  <c:v>43140</c:v>
                </c:pt>
                <c:pt idx="640">
                  <c:v>43139</c:v>
                </c:pt>
                <c:pt idx="641">
                  <c:v>43138</c:v>
                </c:pt>
                <c:pt idx="642">
                  <c:v>43137</c:v>
                </c:pt>
                <c:pt idx="643">
                  <c:v>43136</c:v>
                </c:pt>
                <c:pt idx="644">
                  <c:v>43133</c:v>
                </c:pt>
                <c:pt idx="645">
                  <c:v>43132</c:v>
                </c:pt>
                <c:pt idx="646">
                  <c:v>43131</c:v>
                </c:pt>
                <c:pt idx="647">
                  <c:v>43130</c:v>
                </c:pt>
                <c:pt idx="648">
                  <c:v>43129</c:v>
                </c:pt>
                <c:pt idx="649">
                  <c:v>43126</c:v>
                </c:pt>
                <c:pt idx="650">
                  <c:v>43125</c:v>
                </c:pt>
                <c:pt idx="651">
                  <c:v>43124</c:v>
                </c:pt>
                <c:pt idx="652">
                  <c:v>43123</c:v>
                </c:pt>
                <c:pt idx="653">
                  <c:v>43122</c:v>
                </c:pt>
                <c:pt idx="654">
                  <c:v>43119</c:v>
                </c:pt>
                <c:pt idx="655">
                  <c:v>43118</c:v>
                </c:pt>
                <c:pt idx="656">
                  <c:v>43117</c:v>
                </c:pt>
                <c:pt idx="657">
                  <c:v>43116</c:v>
                </c:pt>
                <c:pt idx="658">
                  <c:v>43112</c:v>
                </c:pt>
                <c:pt idx="659">
                  <c:v>43111</c:v>
                </c:pt>
                <c:pt idx="660">
                  <c:v>43110</c:v>
                </c:pt>
                <c:pt idx="661">
                  <c:v>43109</c:v>
                </c:pt>
                <c:pt idx="662">
                  <c:v>43108</c:v>
                </c:pt>
                <c:pt idx="663">
                  <c:v>43105</c:v>
                </c:pt>
                <c:pt idx="664">
                  <c:v>43104</c:v>
                </c:pt>
                <c:pt idx="665">
                  <c:v>43103</c:v>
                </c:pt>
                <c:pt idx="666">
                  <c:v>43102</c:v>
                </c:pt>
                <c:pt idx="667">
                  <c:v>43098</c:v>
                </c:pt>
                <c:pt idx="668">
                  <c:v>43097</c:v>
                </c:pt>
                <c:pt idx="669">
                  <c:v>43096</c:v>
                </c:pt>
                <c:pt idx="670">
                  <c:v>43095</c:v>
                </c:pt>
                <c:pt idx="671">
                  <c:v>43091</c:v>
                </c:pt>
                <c:pt idx="672">
                  <c:v>43090</c:v>
                </c:pt>
                <c:pt idx="673">
                  <c:v>43089</c:v>
                </c:pt>
                <c:pt idx="674">
                  <c:v>43088</c:v>
                </c:pt>
                <c:pt idx="675">
                  <c:v>43087</c:v>
                </c:pt>
                <c:pt idx="676">
                  <c:v>43084</c:v>
                </c:pt>
                <c:pt idx="677">
                  <c:v>43083</c:v>
                </c:pt>
                <c:pt idx="678">
                  <c:v>43082</c:v>
                </c:pt>
                <c:pt idx="679">
                  <c:v>43081</c:v>
                </c:pt>
                <c:pt idx="680">
                  <c:v>43080</c:v>
                </c:pt>
                <c:pt idx="681">
                  <c:v>43077</c:v>
                </c:pt>
                <c:pt idx="682">
                  <c:v>43076</c:v>
                </c:pt>
                <c:pt idx="683">
                  <c:v>43075</c:v>
                </c:pt>
                <c:pt idx="684">
                  <c:v>43074</c:v>
                </c:pt>
                <c:pt idx="685">
                  <c:v>43073</c:v>
                </c:pt>
                <c:pt idx="686">
                  <c:v>43070</c:v>
                </c:pt>
                <c:pt idx="687">
                  <c:v>43069</c:v>
                </c:pt>
                <c:pt idx="688">
                  <c:v>43068</c:v>
                </c:pt>
                <c:pt idx="689">
                  <c:v>43067</c:v>
                </c:pt>
                <c:pt idx="690">
                  <c:v>43066</c:v>
                </c:pt>
                <c:pt idx="691">
                  <c:v>43063</c:v>
                </c:pt>
                <c:pt idx="692">
                  <c:v>43061</c:v>
                </c:pt>
                <c:pt idx="693">
                  <c:v>43060</c:v>
                </c:pt>
                <c:pt idx="694">
                  <c:v>43059</c:v>
                </c:pt>
                <c:pt idx="695">
                  <c:v>43056</c:v>
                </c:pt>
                <c:pt idx="696">
                  <c:v>43055</c:v>
                </c:pt>
                <c:pt idx="697">
                  <c:v>43054</c:v>
                </c:pt>
                <c:pt idx="698">
                  <c:v>43053</c:v>
                </c:pt>
                <c:pt idx="699">
                  <c:v>43052</c:v>
                </c:pt>
                <c:pt idx="700">
                  <c:v>43049</c:v>
                </c:pt>
                <c:pt idx="701">
                  <c:v>43048</c:v>
                </c:pt>
                <c:pt idx="702">
                  <c:v>43047</c:v>
                </c:pt>
                <c:pt idx="703">
                  <c:v>43046</c:v>
                </c:pt>
                <c:pt idx="704">
                  <c:v>43045</c:v>
                </c:pt>
                <c:pt idx="705">
                  <c:v>43042</c:v>
                </c:pt>
                <c:pt idx="706">
                  <c:v>43041</c:v>
                </c:pt>
                <c:pt idx="707">
                  <c:v>43040</c:v>
                </c:pt>
                <c:pt idx="708">
                  <c:v>43039</c:v>
                </c:pt>
                <c:pt idx="709">
                  <c:v>43038</c:v>
                </c:pt>
                <c:pt idx="710">
                  <c:v>43035</c:v>
                </c:pt>
                <c:pt idx="711">
                  <c:v>43034</c:v>
                </c:pt>
                <c:pt idx="712">
                  <c:v>43033</c:v>
                </c:pt>
                <c:pt idx="713">
                  <c:v>43032</c:v>
                </c:pt>
                <c:pt idx="714">
                  <c:v>43031</c:v>
                </c:pt>
                <c:pt idx="715">
                  <c:v>43028</c:v>
                </c:pt>
                <c:pt idx="716">
                  <c:v>43027</c:v>
                </c:pt>
                <c:pt idx="717">
                  <c:v>43026</c:v>
                </c:pt>
                <c:pt idx="718">
                  <c:v>43025</c:v>
                </c:pt>
                <c:pt idx="719">
                  <c:v>43024</c:v>
                </c:pt>
                <c:pt idx="720">
                  <c:v>43021</c:v>
                </c:pt>
                <c:pt idx="721">
                  <c:v>43020</c:v>
                </c:pt>
                <c:pt idx="722">
                  <c:v>43019</c:v>
                </c:pt>
                <c:pt idx="723">
                  <c:v>43018</c:v>
                </c:pt>
                <c:pt idx="724">
                  <c:v>43014</c:v>
                </c:pt>
                <c:pt idx="725">
                  <c:v>43013</c:v>
                </c:pt>
                <c:pt idx="726">
                  <c:v>43012</c:v>
                </c:pt>
                <c:pt idx="727">
                  <c:v>43011</c:v>
                </c:pt>
                <c:pt idx="728">
                  <c:v>43010</c:v>
                </c:pt>
                <c:pt idx="729">
                  <c:v>43007</c:v>
                </c:pt>
                <c:pt idx="730">
                  <c:v>43006</c:v>
                </c:pt>
                <c:pt idx="731">
                  <c:v>43005</c:v>
                </c:pt>
                <c:pt idx="732">
                  <c:v>43004</c:v>
                </c:pt>
                <c:pt idx="733">
                  <c:v>43003</c:v>
                </c:pt>
                <c:pt idx="734">
                  <c:v>43000</c:v>
                </c:pt>
                <c:pt idx="735">
                  <c:v>42999</c:v>
                </c:pt>
                <c:pt idx="736">
                  <c:v>42998</c:v>
                </c:pt>
                <c:pt idx="737">
                  <c:v>42997</c:v>
                </c:pt>
                <c:pt idx="738">
                  <c:v>42996</c:v>
                </c:pt>
                <c:pt idx="739">
                  <c:v>42993</c:v>
                </c:pt>
                <c:pt idx="740">
                  <c:v>42992</c:v>
                </c:pt>
                <c:pt idx="741">
                  <c:v>42991</c:v>
                </c:pt>
                <c:pt idx="742">
                  <c:v>42990</c:v>
                </c:pt>
                <c:pt idx="743">
                  <c:v>42989</c:v>
                </c:pt>
                <c:pt idx="744">
                  <c:v>42986</c:v>
                </c:pt>
                <c:pt idx="745">
                  <c:v>42985</c:v>
                </c:pt>
                <c:pt idx="746">
                  <c:v>42984</c:v>
                </c:pt>
                <c:pt idx="747">
                  <c:v>42983</c:v>
                </c:pt>
                <c:pt idx="748">
                  <c:v>42979</c:v>
                </c:pt>
                <c:pt idx="749">
                  <c:v>42978</c:v>
                </c:pt>
                <c:pt idx="750">
                  <c:v>42977</c:v>
                </c:pt>
                <c:pt idx="751">
                  <c:v>42976</c:v>
                </c:pt>
                <c:pt idx="752">
                  <c:v>42975</c:v>
                </c:pt>
                <c:pt idx="753">
                  <c:v>42972</c:v>
                </c:pt>
                <c:pt idx="754">
                  <c:v>42971</c:v>
                </c:pt>
                <c:pt idx="755">
                  <c:v>42970</c:v>
                </c:pt>
                <c:pt idx="756">
                  <c:v>42969</c:v>
                </c:pt>
                <c:pt idx="757">
                  <c:v>42968</c:v>
                </c:pt>
                <c:pt idx="758">
                  <c:v>42965</c:v>
                </c:pt>
                <c:pt idx="759">
                  <c:v>42964</c:v>
                </c:pt>
                <c:pt idx="760">
                  <c:v>42963</c:v>
                </c:pt>
                <c:pt idx="761">
                  <c:v>42962</c:v>
                </c:pt>
                <c:pt idx="762">
                  <c:v>42961</c:v>
                </c:pt>
                <c:pt idx="763">
                  <c:v>42958</c:v>
                </c:pt>
                <c:pt idx="764">
                  <c:v>42957</c:v>
                </c:pt>
                <c:pt idx="765">
                  <c:v>42956</c:v>
                </c:pt>
                <c:pt idx="766">
                  <c:v>42955</c:v>
                </c:pt>
                <c:pt idx="767">
                  <c:v>42954</c:v>
                </c:pt>
                <c:pt idx="768">
                  <c:v>42951</c:v>
                </c:pt>
                <c:pt idx="769">
                  <c:v>42950</c:v>
                </c:pt>
                <c:pt idx="770">
                  <c:v>42949</c:v>
                </c:pt>
                <c:pt idx="771">
                  <c:v>42948</c:v>
                </c:pt>
                <c:pt idx="772">
                  <c:v>42947</c:v>
                </c:pt>
                <c:pt idx="773">
                  <c:v>42944</c:v>
                </c:pt>
                <c:pt idx="774">
                  <c:v>42943</c:v>
                </c:pt>
                <c:pt idx="775">
                  <c:v>42942</c:v>
                </c:pt>
                <c:pt idx="776">
                  <c:v>42941</c:v>
                </c:pt>
                <c:pt idx="777">
                  <c:v>42940</c:v>
                </c:pt>
                <c:pt idx="778">
                  <c:v>42937</c:v>
                </c:pt>
                <c:pt idx="779">
                  <c:v>42936</c:v>
                </c:pt>
                <c:pt idx="780">
                  <c:v>42935</c:v>
                </c:pt>
                <c:pt idx="781">
                  <c:v>42934</c:v>
                </c:pt>
                <c:pt idx="782">
                  <c:v>42933</c:v>
                </c:pt>
                <c:pt idx="783">
                  <c:v>42930</c:v>
                </c:pt>
                <c:pt idx="784">
                  <c:v>42929</c:v>
                </c:pt>
                <c:pt idx="785">
                  <c:v>42928</c:v>
                </c:pt>
                <c:pt idx="786">
                  <c:v>42927</c:v>
                </c:pt>
                <c:pt idx="787">
                  <c:v>42926</c:v>
                </c:pt>
                <c:pt idx="788">
                  <c:v>42923</c:v>
                </c:pt>
                <c:pt idx="789">
                  <c:v>42922</c:v>
                </c:pt>
                <c:pt idx="790">
                  <c:v>42921</c:v>
                </c:pt>
                <c:pt idx="791">
                  <c:v>42919</c:v>
                </c:pt>
                <c:pt idx="792">
                  <c:v>42916</c:v>
                </c:pt>
                <c:pt idx="793">
                  <c:v>42915</c:v>
                </c:pt>
                <c:pt idx="794">
                  <c:v>42914</c:v>
                </c:pt>
                <c:pt idx="795">
                  <c:v>42913</c:v>
                </c:pt>
                <c:pt idx="796">
                  <c:v>42912</c:v>
                </c:pt>
                <c:pt idx="797">
                  <c:v>42909</c:v>
                </c:pt>
                <c:pt idx="798">
                  <c:v>42908</c:v>
                </c:pt>
                <c:pt idx="799">
                  <c:v>42907</c:v>
                </c:pt>
                <c:pt idx="800">
                  <c:v>42906</c:v>
                </c:pt>
                <c:pt idx="801">
                  <c:v>42905</c:v>
                </c:pt>
                <c:pt idx="802">
                  <c:v>42902</c:v>
                </c:pt>
                <c:pt idx="803">
                  <c:v>42901</c:v>
                </c:pt>
                <c:pt idx="804">
                  <c:v>42900</c:v>
                </c:pt>
                <c:pt idx="805">
                  <c:v>42899</c:v>
                </c:pt>
                <c:pt idx="806">
                  <c:v>42898</c:v>
                </c:pt>
                <c:pt idx="807">
                  <c:v>42895</c:v>
                </c:pt>
                <c:pt idx="808">
                  <c:v>42894</c:v>
                </c:pt>
                <c:pt idx="809">
                  <c:v>42893</c:v>
                </c:pt>
                <c:pt idx="810">
                  <c:v>42892</c:v>
                </c:pt>
                <c:pt idx="811">
                  <c:v>42891</c:v>
                </c:pt>
                <c:pt idx="812">
                  <c:v>42888</c:v>
                </c:pt>
                <c:pt idx="813">
                  <c:v>42887</c:v>
                </c:pt>
                <c:pt idx="814">
                  <c:v>42886</c:v>
                </c:pt>
                <c:pt idx="815">
                  <c:v>42885</c:v>
                </c:pt>
                <c:pt idx="816">
                  <c:v>42881</c:v>
                </c:pt>
                <c:pt idx="817">
                  <c:v>42880</c:v>
                </c:pt>
                <c:pt idx="818">
                  <c:v>42879</c:v>
                </c:pt>
                <c:pt idx="819">
                  <c:v>42878</c:v>
                </c:pt>
                <c:pt idx="820">
                  <c:v>42877</c:v>
                </c:pt>
                <c:pt idx="821">
                  <c:v>42874</c:v>
                </c:pt>
                <c:pt idx="822">
                  <c:v>42873</c:v>
                </c:pt>
                <c:pt idx="823">
                  <c:v>42872</c:v>
                </c:pt>
                <c:pt idx="824">
                  <c:v>42871</c:v>
                </c:pt>
                <c:pt idx="825">
                  <c:v>42870</c:v>
                </c:pt>
                <c:pt idx="826">
                  <c:v>42867</c:v>
                </c:pt>
                <c:pt idx="827">
                  <c:v>42866</c:v>
                </c:pt>
                <c:pt idx="828">
                  <c:v>42865</c:v>
                </c:pt>
                <c:pt idx="829">
                  <c:v>42864</c:v>
                </c:pt>
                <c:pt idx="830">
                  <c:v>42863</c:v>
                </c:pt>
                <c:pt idx="831">
                  <c:v>42860</c:v>
                </c:pt>
                <c:pt idx="832">
                  <c:v>42859</c:v>
                </c:pt>
                <c:pt idx="833">
                  <c:v>42858</c:v>
                </c:pt>
                <c:pt idx="834">
                  <c:v>42857</c:v>
                </c:pt>
                <c:pt idx="835">
                  <c:v>42856</c:v>
                </c:pt>
                <c:pt idx="836">
                  <c:v>42853</c:v>
                </c:pt>
                <c:pt idx="837">
                  <c:v>42852</c:v>
                </c:pt>
                <c:pt idx="838">
                  <c:v>42851</c:v>
                </c:pt>
                <c:pt idx="839">
                  <c:v>42850</c:v>
                </c:pt>
                <c:pt idx="840">
                  <c:v>42849</c:v>
                </c:pt>
                <c:pt idx="841">
                  <c:v>42846</c:v>
                </c:pt>
                <c:pt idx="842">
                  <c:v>42845</c:v>
                </c:pt>
                <c:pt idx="843">
                  <c:v>42844</c:v>
                </c:pt>
                <c:pt idx="844">
                  <c:v>42843</c:v>
                </c:pt>
                <c:pt idx="845">
                  <c:v>42842</c:v>
                </c:pt>
                <c:pt idx="846">
                  <c:v>42838</c:v>
                </c:pt>
                <c:pt idx="847">
                  <c:v>42837</c:v>
                </c:pt>
                <c:pt idx="848">
                  <c:v>42836</c:v>
                </c:pt>
                <c:pt idx="849">
                  <c:v>42835</c:v>
                </c:pt>
                <c:pt idx="850">
                  <c:v>42832</c:v>
                </c:pt>
                <c:pt idx="851">
                  <c:v>42831</c:v>
                </c:pt>
                <c:pt idx="852">
                  <c:v>42830</c:v>
                </c:pt>
                <c:pt idx="853">
                  <c:v>42829</c:v>
                </c:pt>
                <c:pt idx="854">
                  <c:v>42828</c:v>
                </c:pt>
                <c:pt idx="855">
                  <c:v>42825</c:v>
                </c:pt>
                <c:pt idx="856">
                  <c:v>42824</c:v>
                </c:pt>
                <c:pt idx="857">
                  <c:v>42823</c:v>
                </c:pt>
                <c:pt idx="858">
                  <c:v>42822</c:v>
                </c:pt>
                <c:pt idx="859">
                  <c:v>42821</c:v>
                </c:pt>
                <c:pt idx="860">
                  <c:v>42818</c:v>
                </c:pt>
                <c:pt idx="861">
                  <c:v>42817</c:v>
                </c:pt>
                <c:pt idx="862">
                  <c:v>42816</c:v>
                </c:pt>
                <c:pt idx="863">
                  <c:v>42815</c:v>
                </c:pt>
                <c:pt idx="864">
                  <c:v>42814</c:v>
                </c:pt>
                <c:pt idx="865">
                  <c:v>42811</c:v>
                </c:pt>
                <c:pt idx="866">
                  <c:v>42810</c:v>
                </c:pt>
                <c:pt idx="867">
                  <c:v>42809</c:v>
                </c:pt>
                <c:pt idx="868">
                  <c:v>42808</c:v>
                </c:pt>
                <c:pt idx="869">
                  <c:v>42807</c:v>
                </c:pt>
                <c:pt idx="870">
                  <c:v>42804</c:v>
                </c:pt>
                <c:pt idx="871">
                  <c:v>42803</c:v>
                </c:pt>
                <c:pt idx="872">
                  <c:v>42802</c:v>
                </c:pt>
                <c:pt idx="873">
                  <c:v>42801</c:v>
                </c:pt>
                <c:pt idx="874">
                  <c:v>42800</c:v>
                </c:pt>
                <c:pt idx="875">
                  <c:v>42797</c:v>
                </c:pt>
                <c:pt idx="876">
                  <c:v>42796</c:v>
                </c:pt>
                <c:pt idx="877">
                  <c:v>42795</c:v>
                </c:pt>
                <c:pt idx="878">
                  <c:v>42794</c:v>
                </c:pt>
                <c:pt idx="879">
                  <c:v>42793</c:v>
                </c:pt>
                <c:pt idx="880">
                  <c:v>42790</c:v>
                </c:pt>
                <c:pt idx="881">
                  <c:v>42789</c:v>
                </c:pt>
                <c:pt idx="882">
                  <c:v>42788</c:v>
                </c:pt>
                <c:pt idx="883">
                  <c:v>42787</c:v>
                </c:pt>
                <c:pt idx="884">
                  <c:v>42783</c:v>
                </c:pt>
                <c:pt idx="885">
                  <c:v>42782</c:v>
                </c:pt>
                <c:pt idx="886">
                  <c:v>42781</c:v>
                </c:pt>
                <c:pt idx="887">
                  <c:v>42780</c:v>
                </c:pt>
                <c:pt idx="888">
                  <c:v>42779</c:v>
                </c:pt>
                <c:pt idx="889">
                  <c:v>42776</c:v>
                </c:pt>
                <c:pt idx="890">
                  <c:v>42775</c:v>
                </c:pt>
                <c:pt idx="891">
                  <c:v>42774</c:v>
                </c:pt>
                <c:pt idx="892">
                  <c:v>42773</c:v>
                </c:pt>
                <c:pt idx="893">
                  <c:v>42772</c:v>
                </c:pt>
                <c:pt idx="894">
                  <c:v>42769</c:v>
                </c:pt>
                <c:pt idx="895">
                  <c:v>42768</c:v>
                </c:pt>
                <c:pt idx="896">
                  <c:v>42767</c:v>
                </c:pt>
                <c:pt idx="897">
                  <c:v>42766</c:v>
                </c:pt>
                <c:pt idx="898">
                  <c:v>42765</c:v>
                </c:pt>
                <c:pt idx="899">
                  <c:v>42762</c:v>
                </c:pt>
                <c:pt idx="900">
                  <c:v>42761</c:v>
                </c:pt>
                <c:pt idx="901">
                  <c:v>42760</c:v>
                </c:pt>
                <c:pt idx="902">
                  <c:v>42759</c:v>
                </c:pt>
                <c:pt idx="903">
                  <c:v>42758</c:v>
                </c:pt>
                <c:pt idx="904">
                  <c:v>42755</c:v>
                </c:pt>
                <c:pt idx="905">
                  <c:v>42754</c:v>
                </c:pt>
                <c:pt idx="906">
                  <c:v>42753</c:v>
                </c:pt>
                <c:pt idx="907">
                  <c:v>42752</c:v>
                </c:pt>
                <c:pt idx="908">
                  <c:v>42748</c:v>
                </c:pt>
                <c:pt idx="909">
                  <c:v>42747</c:v>
                </c:pt>
                <c:pt idx="910">
                  <c:v>42746</c:v>
                </c:pt>
                <c:pt idx="911">
                  <c:v>42745</c:v>
                </c:pt>
                <c:pt idx="912">
                  <c:v>42744</c:v>
                </c:pt>
                <c:pt idx="913">
                  <c:v>42741</c:v>
                </c:pt>
                <c:pt idx="914">
                  <c:v>42740</c:v>
                </c:pt>
                <c:pt idx="915">
                  <c:v>42739</c:v>
                </c:pt>
                <c:pt idx="916">
                  <c:v>42738</c:v>
                </c:pt>
              </c:numCache>
            </c:numRef>
          </c:cat>
          <c:val>
            <c:numRef>
              <c:f>'Chart 2 &amp; 3 CoV Charts'!$F$6:$F$922</c:f>
              <c:numCache>
                <c:formatCode>0.0%</c:formatCode>
                <c:ptCount val="917"/>
                <c:pt idx="0">
                  <c:v>4.0407676394042899E-2</c:v>
                </c:pt>
                <c:pt idx="1">
                  <c:v>3.9097261123381299E-2</c:v>
                </c:pt>
                <c:pt idx="2">
                  <c:v>3.6041446403772701E-2</c:v>
                </c:pt>
                <c:pt idx="3">
                  <c:v>3.3283536744875601E-2</c:v>
                </c:pt>
                <c:pt idx="4">
                  <c:v>3.2374217143318097E-2</c:v>
                </c:pt>
                <c:pt idx="5">
                  <c:v>3.2710658115540497E-2</c:v>
                </c:pt>
                <c:pt idx="6">
                  <c:v>3.3438698211933203E-2</c:v>
                </c:pt>
                <c:pt idx="7">
                  <c:v>3.4133427395640202E-2</c:v>
                </c:pt>
                <c:pt idx="8">
                  <c:v>3.6450565043194501E-2</c:v>
                </c:pt>
                <c:pt idx="9">
                  <c:v>3.8264222752193398E-2</c:v>
                </c:pt>
                <c:pt idx="10">
                  <c:v>4.2181974700129202E-2</c:v>
                </c:pt>
                <c:pt idx="11">
                  <c:v>4.6076585476722401E-2</c:v>
                </c:pt>
                <c:pt idx="12">
                  <c:v>4.9955372040993901E-2</c:v>
                </c:pt>
                <c:pt idx="13">
                  <c:v>5.3240962445539101E-2</c:v>
                </c:pt>
                <c:pt idx="14">
                  <c:v>5.5588717564509102E-2</c:v>
                </c:pt>
                <c:pt idx="15">
                  <c:v>5.7242230982826901E-2</c:v>
                </c:pt>
                <c:pt idx="16">
                  <c:v>5.8508571390820198E-2</c:v>
                </c:pt>
                <c:pt idx="17">
                  <c:v>5.94765667696876E-2</c:v>
                </c:pt>
                <c:pt idx="18">
                  <c:v>5.9725617622554898E-2</c:v>
                </c:pt>
                <c:pt idx="19">
                  <c:v>5.9679213833886198E-2</c:v>
                </c:pt>
                <c:pt idx="20">
                  <c:v>5.8877937167991203E-2</c:v>
                </c:pt>
                <c:pt idx="21">
                  <c:v>5.8216374925177998E-2</c:v>
                </c:pt>
                <c:pt idx="22">
                  <c:v>5.7240557314544402E-2</c:v>
                </c:pt>
                <c:pt idx="23">
                  <c:v>5.7075902340575198E-2</c:v>
                </c:pt>
                <c:pt idx="24">
                  <c:v>5.5769492719856102E-2</c:v>
                </c:pt>
                <c:pt idx="25">
                  <c:v>5.3528827111966701E-2</c:v>
                </c:pt>
                <c:pt idx="26">
                  <c:v>5.0764078941927901E-2</c:v>
                </c:pt>
                <c:pt idx="27">
                  <c:v>4.7733014180158503E-2</c:v>
                </c:pt>
                <c:pt idx="28">
                  <c:v>4.5082258672262003E-2</c:v>
                </c:pt>
                <c:pt idx="29">
                  <c:v>4.4755149777370398E-2</c:v>
                </c:pt>
                <c:pt idx="30">
                  <c:v>4.5237203232532899E-2</c:v>
                </c:pt>
                <c:pt idx="31">
                  <c:v>4.5390656382619798E-2</c:v>
                </c:pt>
                <c:pt idx="32">
                  <c:v>4.4961642165780497E-2</c:v>
                </c:pt>
                <c:pt idx="33">
                  <c:v>4.3046826937771697E-2</c:v>
                </c:pt>
                <c:pt idx="34">
                  <c:v>4.1299403580233499E-2</c:v>
                </c:pt>
                <c:pt idx="35">
                  <c:v>3.8477919784269302E-2</c:v>
                </c:pt>
                <c:pt idx="36">
                  <c:v>3.7090250444346301E-2</c:v>
                </c:pt>
                <c:pt idx="37">
                  <c:v>3.47274280568379E-2</c:v>
                </c:pt>
                <c:pt idx="38">
                  <c:v>3.2005987216467698E-2</c:v>
                </c:pt>
                <c:pt idx="39">
                  <c:v>3.05408106990376E-2</c:v>
                </c:pt>
                <c:pt idx="40">
                  <c:v>2.89464519038054E-2</c:v>
                </c:pt>
                <c:pt idx="41">
                  <c:v>2.8879831761334001E-2</c:v>
                </c:pt>
                <c:pt idx="42">
                  <c:v>2.9456403146147999E-2</c:v>
                </c:pt>
                <c:pt idx="43">
                  <c:v>3.0907198882589599E-2</c:v>
                </c:pt>
                <c:pt idx="44">
                  <c:v>3.0512857969812401E-2</c:v>
                </c:pt>
                <c:pt idx="45">
                  <c:v>2.9418127166353301E-2</c:v>
                </c:pt>
                <c:pt idx="46">
                  <c:v>2.7915061204342399E-2</c:v>
                </c:pt>
                <c:pt idx="47">
                  <c:v>2.6826170043393001E-2</c:v>
                </c:pt>
                <c:pt idx="48">
                  <c:v>2.6373536913605999E-2</c:v>
                </c:pt>
                <c:pt idx="49">
                  <c:v>2.5335432764835901E-2</c:v>
                </c:pt>
                <c:pt idx="50">
                  <c:v>2.46941682227062E-2</c:v>
                </c:pt>
                <c:pt idx="51">
                  <c:v>2.3421788478724798E-2</c:v>
                </c:pt>
                <c:pt idx="52">
                  <c:v>2.30075386086682E-2</c:v>
                </c:pt>
                <c:pt idx="53">
                  <c:v>2.4056461683478299E-2</c:v>
                </c:pt>
                <c:pt idx="54">
                  <c:v>2.6413083609958601E-2</c:v>
                </c:pt>
                <c:pt idx="55">
                  <c:v>2.8086500605919301E-2</c:v>
                </c:pt>
                <c:pt idx="56">
                  <c:v>2.96349097379109E-2</c:v>
                </c:pt>
                <c:pt idx="57">
                  <c:v>3.0403651439202199E-2</c:v>
                </c:pt>
                <c:pt idx="58">
                  <c:v>3.1353705535224603E-2</c:v>
                </c:pt>
                <c:pt idx="59">
                  <c:v>3.3331393220367003E-2</c:v>
                </c:pt>
                <c:pt idx="60">
                  <c:v>3.4385829159068397E-2</c:v>
                </c:pt>
                <c:pt idx="61">
                  <c:v>3.4354715986621598E-2</c:v>
                </c:pt>
                <c:pt idx="62">
                  <c:v>3.5166502436714202E-2</c:v>
                </c:pt>
                <c:pt idx="63">
                  <c:v>3.55231393149169E-2</c:v>
                </c:pt>
                <c:pt idx="64">
                  <c:v>3.5521745358006299E-2</c:v>
                </c:pt>
                <c:pt idx="65">
                  <c:v>3.6493726257765202E-2</c:v>
                </c:pt>
                <c:pt idx="66">
                  <c:v>3.6581621517342101E-2</c:v>
                </c:pt>
                <c:pt idx="67">
                  <c:v>3.66889589772849E-2</c:v>
                </c:pt>
                <c:pt idx="68">
                  <c:v>3.8702441317519001E-2</c:v>
                </c:pt>
                <c:pt idx="69">
                  <c:v>4.45926362378724E-2</c:v>
                </c:pt>
                <c:pt idx="70">
                  <c:v>5.1930952604939101E-2</c:v>
                </c:pt>
                <c:pt idx="71">
                  <c:v>5.8413956311900599E-2</c:v>
                </c:pt>
                <c:pt idx="72">
                  <c:v>6.3798059837592597E-2</c:v>
                </c:pt>
                <c:pt idx="73">
                  <c:v>6.7922305221376406E-2</c:v>
                </c:pt>
                <c:pt idx="74">
                  <c:v>7.1950927149902796E-2</c:v>
                </c:pt>
                <c:pt idx="75">
                  <c:v>7.6406110097358607E-2</c:v>
                </c:pt>
                <c:pt idx="76">
                  <c:v>8.1731796926047304E-2</c:v>
                </c:pt>
                <c:pt idx="77">
                  <c:v>8.6687162380013005E-2</c:v>
                </c:pt>
                <c:pt idx="78">
                  <c:v>9.56194697119917E-2</c:v>
                </c:pt>
                <c:pt idx="79">
                  <c:v>0.10619323852944799</c:v>
                </c:pt>
                <c:pt idx="80">
                  <c:v>0.117371395724579</c:v>
                </c:pt>
                <c:pt idx="81">
                  <c:v>0.12504201739989301</c:v>
                </c:pt>
                <c:pt idx="82">
                  <c:v>0.13028389305847701</c:v>
                </c:pt>
                <c:pt idx="83">
                  <c:v>0.134719542012744</c:v>
                </c:pt>
                <c:pt idx="84">
                  <c:v>0.13687893872117801</c:v>
                </c:pt>
                <c:pt idx="85">
                  <c:v>0.13727214422982201</c:v>
                </c:pt>
                <c:pt idx="86">
                  <c:v>0.133898710490123</c:v>
                </c:pt>
                <c:pt idx="87">
                  <c:v>0.13107502842390301</c:v>
                </c:pt>
                <c:pt idx="88">
                  <c:v>0.127225002455918</c:v>
                </c:pt>
                <c:pt idx="89">
                  <c:v>0.124297570914588</c:v>
                </c:pt>
                <c:pt idx="90">
                  <c:v>0.12266508096779399</c:v>
                </c:pt>
                <c:pt idx="91">
                  <c:v>0.122396246256905</c:v>
                </c:pt>
                <c:pt idx="92">
                  <c:v>0.128278746561544</c:v>
                </c:pt>
                <c:pt idx="93">
                  <c:v>0.13196389011488299</c:v>
                </c:pt>
                <c:pt idx="94">
                  <c:v>0.132607370111161</c:v>
                </c:pt>
                <c:pt idx="95">
                  <c:v>0.133307424772525</c:v>
                </c:pt>
                <c:pt idx="96">
                  <c:v>0.13305412943814801</c:v>
                </c:pt>
                <c:pt idx="97">
                  <c:v>0.13375124676759201</c:v>
                </c:pt>
                <c:pt idx="98">
                  <c:v>0.13587151054545801</c:v>
                </c:pt>
                <c:pt idx="99">
                  <c:v>0.137952646839611</c:v>
                </c:pt>
                <c:pt idx="100">
                  <c:v>0.140792333712673</c:v>
                </c:pt>
                <c:pt idx="101">
                  <c:v>0.14359972623168801</c:v>
                </c:pt>
                <c:pt idx="102">
                  <c:v>0.14618869611772101</c:v>
                </c:pt>
                <c:pt idx="103">
                  <c:v>0.14803616003493</c:v>
                </c:pt>
                <c:pt idx="104">
                  <c:v>0.14944945541925</c:v>
                </c:pt>
                <c:pt idx="105">
                  <c:v>0.150472711338211</c:v>
                </c:pt>
                <c:pt idx="106">
                  <c:v>0.15134691696712901</c:v>
                </c:pt>
                <c:pt idx="107">
                  <c:v>0.151544607868625</c:v>
                </c:pt>
                <c:pt idx="108">
                  <c:v>0.15128289831914599</c:v>
                </c:pt>
                <c:pt idx="109">
                  <c:v>0.14867914860958001</c:v>
                </c:pt>
                <c:pt idx="110">
                  <c:v>0.143683408587679</c:v>
                </c:pt>
                <c:pt idx="111">
                  <c:v>0.13521712459327601</c:v>
                </c:pt>
                <c:pt idx="112">
                  <c:v>0.12547512869809299</c:v>
                </c:pt>
                <c:pt idx="113">
                  <c:v>0.11527169687833901</c:v>
                </c:pt>
                <c:pt idx="114">
                  <c:v>0.100645068707788</c:v>
                </c:pt>
                <c:pt idx="115">
                  <c:v>8.3935757620962406E-2</c:v>
                </c:pt>
                <c:pt idx="116">
                  <c:v>6.1860548927144002E-2</c:v>
                </c:pt>
                <c:pt idx="117">
                  <c:v>5.3506978909429202E-2</c:v>
                </c:pt>
                <c:pt idx="118">
                  <c:v>5.25360991340953E-2</c:v>
                </c:pt>
                <c:pt idx="119">
                  <c:v>4.7988500537810001E-2</c:v>
                </c:pt>
                <c:pt idx="120">
                  <c:v>4.65176834906691E-2</c:v>
                </c:pt>
                <c:pt idx="121">
                  <c:v>4.6669606938571799E-2</c:v>
                </c:pt>
                <c:pt idx="122">
                  <c:v>4.6731118910878E-2</c:v>
                </c:pt>
                <c:pt idx="123">
                  <c:v>3.9198602884878399E-2</c:v>
                </c:pt>
                <c:pt idx="124">
                  <c:v>3.1949247468930402E-2</c:v>
                </c:pt>
                <c:pt idx="125">
                  <c:v>3.1125067232133E-2</c:v>
                </c:pt>
                <c:pt idx="126">
                  <c:v>3.2271094484971799E-2</c:v>
                </c:pt>
                <c:pt idx="127">
                  <c:v>3.2073283366518997E-2</c:v>
                </c:pt>
                <c:pt idx="128">
                  <c:v>3.1457418393194901E-2</c:v>
                </c:pt>
                <c:pt idx="129">
                  <c:v>3.1135545102715802E-2</c:v>
                </c:pt>
                <c:pt idx="130">
                  <c:v>3.2238716819816597E-2</c:v>
                </c:pt>
                <c:pt idx="131">
                  <c:v>3.2002602450907601E-2</c:v>
                </c:pt>
                <c:pt idx="132">
                  <c:v>3.2046337769955399E-2</c:v>
                </c:pt>
                <c:pt idx="133">
                  <c:v>3.2135363996089003E-2</c:v>
                </c:pt>
                <c:pt idx="134">
                  <c:v>3.1938421151626602E-2</c:v>
                </c:pt>
                <c:pt idx="135">
                  <c:v>3.1535664711557103E-2</c:v>
                </c:pt>
                <c:pt idx="136">
                  <c:v>3.10740548168346E-2</c:v>
                </c:pt>
                <c:pt idx="137">
                  <c:v>3.1202745214315299E-2</c:v>
                </c:pt>
                <c:pt idx="138">
                  <c:v>3.2088779729677101E-2</c:v>
                </c:pt>
                <c:pt idx="139">
                  <c:v>3.25734216231739E-2</c:v>
                </c:pt>
                <c:pt idx="140">
                  <c:v>3.2734239781392602E-2</c:v>
                </c:pt>
                <c:pt idx="141">
                  <c:v>3.2664387648864E-2</c:v>
                </c:pt>
                <c:pt idx="142">
                  <c:v>3.2142720529297203E-2</c:v>
                </c:pt>
                <c:pt idx="143">
                  <c:v>3.1908565247995999E-2</c:v>
                </c:pt>
                <c:pt idx="144">
                  <c:v>3.2140299533643599E-2</c:v>
                </c:pt>
                <c:pt idx="145">
                  <c:v>3.2505120559779097E-2</c:v>
                </c:pt>
                <c:pt idx="146">
                  <c:v>3.2534787243981199E-2</c:v>
                </c:pt>
                <c:pt idx="147">
                  <c:v>3.0832686109471E-2</c:v>
                </c:pt>
                <c:pt idx="148">
                  <c:v>2.8993393908174899E-2</c:v>
                </c:pt>
                <c:pt idx="149">
                  <c:v>2.6562401938189199E-2</c:v>
                </c:pt>
                <c:pt idx="150">
                  <c:v>2.43166134890687E-2</c:v>
                </c:pt>
                <c:pt idx="151">
                  <c:v>2.2553730469858101E-2</c:v>
                </c:pt>
                <c:pt idx="152">
                  <c:v>1.8649891225035901E-2</c:v>
                </c:pt>
                <c:pt idx="153">
                  <c:v>1.5545506388666501E-2</c:v>
                </c:pt>
                <c:pt idx="154">
                  <c:v>1.3472733455017901E-2</c:v>
                </c:pt>
                <c:pt idx="155">
                  <c:v>1.20520347534655E-2</c:v>
                </c:pt>
                <c:pt idx="156">
                  <c:v>1.0629230996746E-2</c:v>
                </c:pt>
                <c:pt idx="157">
                  <c:v>1.0743423051407099E-2</c:v>
                </c:pt>
                <c:pt idx="158">
                  <c:v>1.03315048468545E-2</c:v>
                </c:pt>
                <c:pt idx="159">
                  <c:v>9.5114133493439095E-3</c:v>
                </c:pt>
                <c:pt idx="160">
                  <c:v>1.0892448848948799E-2</c:v>
                </c:pt>
                <c:pt idx="161">
                  <c:v>1.13399330186181E-2</c:v>
                </c:pt>
                <c:pt idx="162">
                  <c:v>1.1279227150392999E-2</c:v>
                </c:pt>
                <c:pt idx="163">
                  <c:v>1.1219750598635799E-2</c:v>
                </c:pt>
                <c:pt idx="164">
                  <c:v>1.08778565813492E-2</c:v>
                </c:pt>
                <c:pt idx="165">
                  <c:v>1.09685578798302E-2</c:v>
                </c:pt>
                <c:pt idx="166">
                  <c:v>1.08126909561999E-2</c:v>
                </c:pt>
                <c:pt idx="167">
                  <c:v>1.0505401920383199E-2</c:v>
                </c:pt>
                <c:pt idx="168">
                  <c:v>1.09490268583182E-2</c:v>
                </c:pt>
                <c:pt idx="169">
                  <c:v>1.08368416679347E-2</c:v>
                </c:pt>
                <c:pt idx="170">
                  <c:v>1.17551683185516E-2</c:v>
                </c:pt>
                <c:pt idx="171">
                  <c:v>1.31964810429129E-2</c:v>
                </c:pt>
                <c:pt idx="172">
                  <c:v>1.5408483159195701E-2</c:v>
                </c:pt>
                <c:pt idx="173">
                  <c:v>1.6981644449450099E-2</c:v>
                </c:pt>
                <c:pt idx="174">
                  <c:v>1.7051311165626502E-2</c:v>
                </c:pt>
                <c:pt idx="175">
                  <c:v>1.7568151961359298E-2</c:v>
                </c:pt>
                <c:pt idx="176">
                  <c:v>1.7588565234495E-2</c:v>
                </c:pt>
                <c:pt idx="177">
                  <c:v>1.77759384876197E-2</c:v>
                </c:pt>
                <c:pt idx="178">
                  <c:v>1.8274424799547401E-2</c:v>
                </c:pt>
                <c:pt idx="179">
                  <c:v>1.8285363380579601E-2</c:v>
                </c:pt>
                <c:pt idx="180">
                  <c:v>1.83717993243699E-2</c:v>
                </c:pt>
                <c:pt idx="181">
                  <c:v>1.8931485406454601E-2</c:v>
                </c:pt>
                <c:pt idx="182">
                  <c:v>1.8539668339136901E-2</c:v>
                </c:pt>
                <c:pt idx="183">
                  <c:v>1.8434280840010701E-2</c:v>
                </c:pt>
                <c:pt idx="184">
                  <c:v>1.83767809826588E-2</c:v>
                </c:pt>
                <c:pt idx="185">
                  <c:v>1.83767809826588E-2</c:v>
                </c:pt>
                <c:pt idx="186">
                  <c:v>1.84311058925112E-2</c:v>
                </c:pt>
                <c:pt idx="187">
                  <c:v>1.8358221921078902E-2</c:v>
                </c:pt>
                <c:pt idx="188">
                  <c:v>1.78084152688005E-2</c:v>
                </c:pt>
                <c:pt idx="189">
                  <c:v>1.78084152688005E-2</c:v>
                </c:pt>
                <c:pt idx="190">
                  <c:v>1.7466765915859699E-2</c:v>
                </c:pt>
                <c:pt idx="191">
                  <c:v>1.55313855773207E-2</c:v>
                </c:pt>
                <c:pt idx="192">
                  <c:v>1.48021423913011E-2</c:v>
                </c:pt>
                <c:pt idx="193">
                  <c:v>1.5622245734767301E-2</c:v>
                </c:pt>
                <c:pt idx="194">
                  <c:v>1.7428195257868699E-2</c:v>
                </c:pt>
                <c:pt idx="195">
                  <c:v>1.9057667563751799E-2</c:v>
                </c:pt>
                <c:pt idx="196">
                  <c:v>2.06884491025403E-2</c:v>
                </c:pt>
                <c:pt idx="197">
                  <c:v>2.19802155449348E-2</c:v>
                </c:pt>
                <c:pt idx="198">
                  <c:v>2.2547088576207599E-2</c:v>
                </c:pt>
                <c:pt idx="199">
                  <c:v>2.27992792301491E-2</c:v>
                </c:pt>
                <c:pt idx="200">
                  <c:v>2.3000927285249599E-2</c:v>
                </c:pt>
                <c:pt idx="201">
                  <c:v>2.2866198970873199E-2</c:v>
                </c:pt>
                <c:pt idx="202">
                  <c:v>2.22364772814659E-2</c:v>
                </c:pt>
                <c:pt idx="203">
                  <c:v>2.0662809706690401E-2</c:v>
                </c:pt>
                <c:pt idx="204">
                  <c:v>1.9528523258005099E-2</c:v>
                </c:pt>
                <c:pt idx="205">
                  <c:v>1.93284348430433E-2</c:v>
                </c:pt>
                <c:pt idx="206">
                  <c:v>1.8508175917926899E-2</c:v>
                </c:pt>
                <c:pt idx="207">
                  <c:v>1.8508175917926899E-2</c:v>
                </c:pt>
                <c:pt idx="208">
                  <c:v>1.8809494556917699E-2</c:v>
                </c:pt>
                <c:pt idx="209">
                  <c:v>1.9354321597900199E-2</c:v>
                </c:pt>
                <c:pt idx="210">
                  <c:v>2.0317704616681202E-2</c:v>
                </c:pt>
                <c:pt idx="211">
                  <c:v>2.2026299588320801E-2</c:v>
                </c:pt>
                <c:pt idx="212">
                  <c:v>2.1673816259168099E-2</c:v>
                </c:pt>
                <c:pt idx="213">
                  <c:v>2.15812407104892E-2</c:v>
                </c:pt>
                <c:pt idx="214">
                  <c:v>2.1567709997718499E-2</c:v>
                </c:pt>
                <c:pt idx="215">
                  <c:v>2.2008878353588401E-2</c:v>
                </c:pt>
                <c:pt idx="216">
                  <c:v>2.33999738027773E-2</c:v>
                </c:pt>
                <c:pt idx="217">
                  <c:v>2.3828665003309699E-2</c:v>
                </c:pt>
                <c:pt idx="218">
                  <c:v>2.5928499800379E-2</c:v>
                </c:pt>
                <c:pt idx="219">
                  <c:v>2.7875779160720902E-2</c:v>
                </c:pt>
                <c:pt idx="220">
                  <c:v>2.9137690539514802E-2</c:v>
                </c:pt>
                <c:pt idx="221">
                  <c:v>3.0090557555889401E-2</c:v>
                </c:pt>
                <c:pt idx="222">
                  <c:v>3.1573151178995298E-2</c:v>
                </c:pt>
                <c:pt idx="223">
                  <c:v>3.2641677531493302E-2</c:v>
                </c:pt>
                <c:pt idx="224">
                  <c:v>3.2949623445290503E-2</c:v>
                </c:pt>
                <c:pt idx="225">
                  <c:v>3.32955073070147E-2</c:v>
                </c:pt>
                <c:pt idx="226">
                  <c:v>3.3198194840797099E-2</c:v>
                </c:pt>
                <c:pt idx="227">
                  <c:v>3.3137898945783097E-2</c:v>
                </c:pt>
                <c:pt idx="228">
                  <c:v>3.3249058737279298E-2</c:v>
                </c:pt>
                <c:pt idx="229">
                  <c:v>3.3263381215014903E-2</c:v>
                </c:pt>
                <c:pt idx="230">
                  <c:v>3.3698460454487301E-2</c:v>
                </c:pt>
                <c:pt idx="231">
                  <c:v>3.4362521044011697E-2</c:v>
                </c:pt>
                <c:pt idx="232">
                  <c:v>3.4546352543291498E-2</c:v>
                </c:pt>
                <c:pt idx="233">
                  <c:v>3.4473814623095601E-2</c:v>
                </c:pt>
                <c:pt idx="234">
                  <c:v>3.41902617513671E-2</c:v>
                </c:pt>
                <c:pt idx="235">
                  <c:v>3.4375111207673302E-2</c:v>
                </c:pt>
                <c:pt idx="236">
                  <c:v>3.4331957843456801E-2</c:v>
                </c:pt>
                <c:pt idx="237">
                  <c:v>3.39273071281418E-2</c:v>
                </c:pt>
                <c:pt idx="238">
                  <c:v>3.3450116148935498E-2</c:v>
                </c:pt>
                <c:pt idx="239">
                  <c:v>3.2842835701131501E-2</c:v>
                </c:pt>
                <c:pt idx="240">
                  <c:v>3.2522746528590697E-2</c:v>
                </c:pt>
                <c:pt idx="241">
                  <c:v>3.2522746528590697E-2</c:v>
                </c:pt>
                <c:pt idx="242">
                  <c:v>3.3028092803386699E-2</c:v>
                </c:pt>
                <c:pt idx="243">
                  <c:v>3.6910763750509099E-2</c:v>
                </c:pt>
                <c:pt idx="244">
                  <c:v>4.07750063898287E-2</c:v>
                </c:pt>
                <c:pt idx="245">
                  <c:v>4.4933211805562798E-2</c:v>
                </c:pt>
                <c:pt idx="246">
                  <c:v>4.8800252209172203E-2</c:v>
                </c:pt>
                <c:pt idx="247">
                  <c:v>5.1178741365384098E-2</c:v>
                </c:pt>
                <c:pt idx="248">
                  <c:v>5.4145971307696099E-2</c:v>
                </c:pt>
                <c:pt idx="249">
                  <c:v>5.5332315115374599E-2</c:v>
                </c:pt>
                <c:pt idx="250">
                  <c:v>5.6077398979496998E-2</c:v>
                </c:pt>
                <c:pt idx="251">
                  <c:v>5.66073998396577E-2</c:v>
                </c:pt>
                <c:pt idx="252">
                  <c:v>5.6720730310924498E-2</c:v>
                </c:pt>
                <c:pt idx="253">
                  <c:v>5.6623043603537003E-2</c:v>
                </c:pt>
                <c:pt idx="254">
                  <c:v>5.6167632454557199E-2</c:v>
                </c:pt>
                <c:pt idx="255">
                  <c:v>5.6568459402823498E-2</c:v>
                </c:pt>
                <c:pt idx="256">
                  <c:v>5.65381843552362E-2</c:v>
                </c:pt>
                <c:pt idx="257">
                  <c:v>5.6407777189506902E-2</c:v>
                </c:pt>
                <c:pt idx="258">
                  <c:v>5.5301147291836002E-2</c:v>
                </c:pt>
                <c:pt idx="259">
                  <c:v>5.3702035033757201E-2</c:v>
                </c:pt>
                <c:pt idx="260">
                  <c:v>5.2768245969551701E-2</c:v>
                </c:pt>
                <c:pt idx="261">
                  <c:v>4.9866118743564801E-2</c:v>
                </c:pt>
                <c:pt idx="262">
                  <c:v>4.6044754499824203E-2</c:v>
                </c:pt>
                <c:pt idx="263">
                  <c:v>4.30283255861411E-2</c:v>
                </c:pt>
                <c:pt idx="264">
                  <c:v>4.0517025036770897E-2</c:v>
                </c:pt>
                <c:pt idx="265">
                  <c:v>3.7061645639244301E-2</c:v>
                </c:pt>
                <c:pt idx="266">
                  <c:v>3.5287580791464997E-2</c:v>
                </c:pt>
                <c:pt idx="267">
                  <c:v>3.2416459446923597E-2</c:v>
                </c:pt>
                <c:pt idx="268">
                  <c:v>2.7898488968160801E-2</c:v>
                </c:pt>
                <c:pt idx="269">
                  <c:v>2.41145534252807E-2</c:v>
                </c:pt>
                <c:pt idx="270">
                  <c:v>1.9316000817758399E-2</c:v>
                </c:pt>
                <c:pt idx="271">
                  <c:v>1.6104212257044202E-2</c:v>
                </c:pt>
                <c:pt idx="272">
                  <c:v>1.36710529499859E-2</c:v>
                </c:pt>
                <c:pt idx="273">
                  <c:v>1.351279755395E-2</c:v>
                </c:pt>
                <c:pt idx="274">
                  <c:v>1.45539244255669E-2</c:v>
                </c:pt>
                <c:pt idx="275">
                  <c:v>1.54973161092599E-2</c:v>
                </c:pt>
                <c:pt idx="276">
                  <c:v>1.68843723081992E-2</c:v>
                </c:pt>
                <c:pt idx="277">
                  <c:v>1.78780172934839E-2</c:v>
                </c:pt>
                <c:pt idx="278">
                  <c:v>1.8517641515127001E-2</c:v>
                </c:pt>
                <c:pt idx="279">
                  <c:v>1.8772848737533699E-2</c:v>
                </c:pt>
                <c:pt idx="280">
                  <c:v>1.9148723320883899E-2</c:v>
                </c:pt>
                <c:pt idx="281">
                  <c:v>1.9742820145510102E-2</c:v>
                </c:pt>
                <c:pt idx="282">
                  <c:v>1.968818274211E-2</c:v>
                </c:pt>
                <c:pt idx="283">
                  <c:v>1.9197539085227502E-2</c:v>
                </c:pt>
                <c:pt idx="284">
                  <c:v>1.92438211380913E-2</c:v>
                </c:pt>
                <c:pt idx="285">
                  <c:v>1.9432407080797701E-2</c:v>
                </c:pt>
                <c:pt idx="286">
                  <c:v>1.9814859325755899E-2</c:v>
                </c:pt>
                <c:pt idx="287">
                  <c:v>2.0528499320533501E-2</c:v>
                </c:pt>
                <c:pt idx="288">
                  <c:v>2.1337872400583199E-2</c:v>
                </c:pt>
                <c:pt idx="289">
                  <c:v>2.1319539564601801E-2</c:v>
                </c:pt>
                <c:pt idx="290">
                  <c:v>2.2001957594843399E-2</c:v>
                </c:pt>
                <c:pt idx="291">
                  <c:v>2.3033733186437699E-2</c:v>
                </c:pt>
                <c:pt idx="292">
                  <c:v>2.2304496409209399E-2</c:v>
                </c:pt>
                <c:pt idx="293">
                  <c:v>2.1798294917824E-2</c:v>
                </c:pt>
                <c:pt idx="294">
                  <c:v>2.2058923674459999E-2</c:v>
                </c:pt>
                <c:pt idx="295">
                  <c:v>2.1681189217601302E-2</c:v>
                </c:pt>
                <c:pt idx="296">
                  <c:v>2.1300936682671901E-2</c:v>
                </c:pt>
                <c:pt idx="297">
                  <c:v>2.1166143513600699E-2</c:v>
                </c:pt>
                <c:pt idx="298">
                  <c:v>2.0633353898025501E-2</c:v>
                </c:pt>
                <c:pt idx="299">
                  <c:v>2.02930336597546E-2</c:v>
                </c:pt>
                <c:pt idx="300">
                  <c:v>2.04134758584502E-2</c:v>
                </c:pt>
                <c:pt idx="301">
                  <c:v>1.9345481097885898E-2</c:v>
                </c:pt>
                <c:pt idx="302">
                  <c:v>1.8774969157483001E-2</c:v>
                </c:pt>
                <c:pt idx="303">
                  <c:v>1.86935210462096E-2</c:v>
                </c:pt>
                <c:pt idx="304">
                  <c:v>1.8935141050689799E-2</c:v>
                </c:pt>
                <c:pt idx="305">
                  <c:v>1.89026370654614E-2</c:v>
                </c:pt>
                <c:pt idx="306">
                  <c:v>1.9057654297243602E-2</c:v>
                </c:pt>
                <c:pt idx="307">
                  <c:v>1.96147814776617E-2</c:v>
                </c:pt>
                <c:pt idx="308">
                  <c:v>1.9544510972053099E-2</c:v>
                </c:pt>
                <c:pt idx="309">
                  <c:v>1.9647773203396099E-2</c:v>
                </c:pt>
                <c:pt idx="310">
                  <c:v>1.9032405157024101E-2</c:v>
                </c:pt>
                <c:pt idx="311">
                  <c:v>1.90896642564122E-2</c:v>
                </c:pt>
                <c:pt idx="312">
                  <c:v>1.9447477102986999E-2</c:v>
                </c:pt>
                <c:pt idx="313">
                  <c:v>1.8816902242908301E-2</c:v>
                </c:pt>
                <c:pt idx="314">
                  <c:v>1.7031518245473599E-2</c:v>
                </c:pt>
                <c:pt idx="315">
                  <c:v>1.55927573261566E-2</c:v>
                </c:pt>
                <c:pt idx="316">
                  <c:v>1.4413228833373299E-2</c:v>
                </c:pt>
                <c:pt idx="317">
                  <c:v>1.32302740884439E-2</c:v>
                </c:pt>
                <c:pt idx="318">
                  <c:v>1.21830947041728E-2</c:v>
                </c:pt>
                <c:pt idx="319">
                  <c:v>1.1505841086722E-2</c:v>
                </c:pt>
                <c:pt idx="320">
                  <c:v>1.03391466715664E-2</c:v>
                </c:pt>
                <c:pt idx="321">
                  <c:v>1.0280194229112199E-2</c:v>
                </c:pt>
                <c:pt idx="322">
                  <c:v>1.0198316335454699E-2</c:v>
                </c:pt>
                <c:pt idx="323">
                  <c:v>1.00455636193251E-2</c:v>
                </c:pt>
                <c:pt idx="324">
                  <c:v>9.7831100095418493E-3</c:v>
                </c:pt>
                <c:pt idx="325">
                  <c:v>9.4224566914902393E-3</c:v>
                </c:pt>
                <c:pt idx="326">
                  <c:v>8.8632111989582207E-3</c:v>
                </c:pt>
                <c:pt idx="327">
                  <c:v>9.1412297227582602E-3</c:v>
                </c:pt>
                <c:pt idx="328">
                  <c:v>9.1412297227582602E-3</c:v>
                </c:pt>
                <c:pt idx="329">
                  <c:v>9.2652237422967496E-3</c:v>
                </c:pt>
                <c:pt idx="330">
                  <c:v>9.1262305846987503E-3</c:v>
                </c:pt>
                <c:pt idx="331">
                  <c:v>9.0271410491991107E-3</c:v>
                </c:pt>
                <c:pt idx="332">
                  <c:v>8.3998186424702297E-3</c:v>
                </c:pt>
                <c:pt idx="333">
                  <c:v>8.8645592379464708E-3</c:v>
                </c:pt>
                <c:pt idx="334">
                  <c:v>9.5142054227277204E-3</c:v>
                </c:pt>
                <c:pt idx="335">
                  <c:v>1.1269175212314599E-2</c:v>
                </c:pt>
                <c:pt idx="336">
                  <c:v>1.22885408676625E-2</c:v>
                </c:pt>
                <c:pt idx="337">
                  <c:v>1.3404143941459E-2</c:v>
                </c:pt>
                <c:pt idx="338">
                  <c:v>1.49669583231606E-2</c:v>
                </c:pt>
                <c:pt idx="339">
                  <c:v>1.54735867892693E-2</c:v>
                </c:pt>
                <c:pt idx="340">
                  <c:v>1.57733677287831E-2</c:v>
                </c:pt>
                <c:pt idx="341">
                  <c:v>1.64629142978239E-2</c:v>
                </c:pt>
                <c:pt idx="342">
                  <c:v>1.6828782890570899E-2</c:v>
                </c:pt>
                <c:pt idx="343">
                  <c:v>1.7377012955752402E-2</c:v>
                </c:pt>
                <c:pt idx="344">
                  <c:v>1.82793770020373E-2</c:v>
                </c:pt>
                <c:pt idx="345">
                  <c:v>1.9406307065679002E-2</c:v>
                </c:pt>
                <c:pt idx="346">
                  <c:v>2.0401613782247301E-2</c:v>
                </c:pt>
                <c:pt idx="347">
                  <c:v>2.1639337963595601E-2</c:v>
                </c:pt>
                <c:pt idx="348">
                  <c:v>2.2356591589234798E-2</c:v>
                </c:pt>
                <c:pt idx="349">
                  <c:v>2.2706716793929899E-2</c:v>
                </c:pt>
                <c:pt idx="350">
                  <c:v>2.2472913996876599E-2</c:v>
                </c:pt>
                <c:pt idx="351">
                  <c:v>2.2413893909841699E-2</c:v>
                </c:pt>
                <c:pt idx="352">
                  <c:v>2.2369629033973101E-2</c:v>
                </c:pt>
                <c:pt idx="353">
                  <c:v>2.2387301975783199E-2</c:v>
                </c:pt>
                <c:pt idx="354">
                  <c:v>2.2196536077476101E-2</c:v>
                </c:pt>
                <c:pt idx="355">
                  <c:v>2.2068722604497101E-2</c:v>
                </c:pt>
                <c:pt idx="356">
                  <c:v>2.14826604856698E-2</c:v>
                </c:pt>
                <c:pt idx="357">
                  <c:v>2.0952216884330199E-2</c:v>
                </c:pt>
                <c:pt idx="358">
                  <c:v>1.9367794537861902E-2</c:v>
                </c:pt>
                <c:pt idx="359">
                  <c:v>1.7259934476108501E-2</c:v>
                </c:pt>
                <c:pt idx="360">
                  <c:v>1.47968948516692E-2</c:v>
                </c:pt>
                <c:pt idx="361">
                  <c:v>1.27752894702451E-2</c:v>
                </c:pt>
                <c:pt idx="362">
                  <c:v>1.05416011026515E-2</c:v>
                </c:pt>
                <c:pt idx="363">
                  <c:v>8.6306887682668799E-3</c:v>
                </c:pt>
                <c:pt idx="364">
                  <c:v>7.9942847871079907E-3</c:v>
                </c:pt>
                <c:pt idx="365">
                  <c:v>7.9839397432334199E-3</c:v>
                </c:pt>
                <c:pt idx="366">
                  <c:v>8.1804024926339595E-3</c:v>
                </c:pt>
                <c:pt idx="367">
                  <c:v>8.0731085995204097E-3</c:v>
                </c:pt>
                <c:pt idx="368">
                  <c:v>8.5710778179619706E-3</c:v>
                </c:pt>
                <c:pt idx="369">
                  <c:v>9.1104404328469901E-3</c:v>
                </c:pt>
                <c:pt idx="370">
                  <c:v>9.7982200215095492E-3</c:v>
                </c:pt>
                <c:pt idx="371">
                  <c:v>1.00598104413428E-2</c:v>
                </c:pt>
                <c:pt idx="372">
                  <c:v>1.0459189179503199E-2</c:v>
                </c:pt>
                <c:pt idx="373">
                  <c:v>1.1059328041825901E-2</c:v>
                </c:pt>
                <c:pt idx="374">
                  <c:v>1.152168849617E-2</c:v>
                </c:pt>
                <c:pt idx="375">
                  <c:v>1.29745298895958E-2</c:v>
                </c:pt>
                <c:pt idx="376">
                  <c:v>1.4053826383486699E-2</c:v>
                </c:pt>
                <c:pt idx="377">
                  <c:v>1.49755402381979E-2</c:v>
                </c:pt>
                <c:pt idx="378">
                  <c:v>1.5797985287559099E-2</c:v>
                </c:pt>
                <c:pt idx="379">
                  <c:v>1.6375962114765101E-2</c:v>
                </c:pt>
                <c:pt idx="380">
                  <c:v>1.6514033919938002E-2</c:v>
                </c:pt>
                <c:pt idx="381">
                  <c:v>1.6315918180811601E-2</c:v>
                </c:pt>
                <c:pt idx="382">
                  <c:v>1.61050421867352E-2</c:v>
                </c:pt>
                <c:pt idx="383">
                  <c:v>1.5626978858698602E-2</c:v>
                </c:pt>
                <c:pt idx="384">
                  <c:v>1.5373749904965799E-2</c:v>
                </c:pt>
                <c:pt idx="385">
                  <c:v>1.4671542186760599E-2</c:v>
                </c:pt>
                <c:pt idx="386">
                  <c:v>1.4554522785589099E-2</c:v>
                </c:pt>
                <c:pt idx="387">
                  <c:v>1.4139695033186499E-2</c:v>
                </c:pt>
                <c:pt idx="388">
                  <c:v>1.36912507996105E-2</c:v>
                </c:pt>
                <c:pt idx="389">
                  <c:v>1.35175615675205E-2</c:v>
                </c:pt>
                <c:pt idx="390">
                  <c:v>1.30990629653359E-2</c:v>
                </c:pt>
                <c:pt idx="391">
                  <c:v>1.2375895253397801E-2</c:v>
                </c:pt>
                <c:pt idx="392">
                  <c:v>1.1545627717559501E-2</c:v>
                </c:pt>
                <c:pt idx="393">
                  <c:v>1.0857338449509899E-2</c:v>
                </c:pt>
                <c:pt idx="394">
                  <c:v>1.0857338449509899E-2</c:v>
                </c:pt>
                <c:pt idx="395">
                  <c:v>1.0769871909401801E-2</c:v>
                </c:pt>
                <c:pt idx="396">
                  <c:v>1.0749951866921501E-2</c:v>
                </c:pt>
                <c:pt idx="397">
                  <c:v>1.07313428779544E-2</c:v>
                </c:pt>
                <c:pt idx="398">
                  <c:v>1.0615634905347201E-2</c:v>
                </c:pt>
                <c:pt idx="399">
                  <c:v>1.10796042983663E-2</c:v>
                </c:pt>
                <c:pt idx="400">
                  <c:v>1.13547258010593E-2</c:v>
                </c:pt>
                <c:pt idx="401">
                  <c:v>1.1509235284213199E-2</c:v>
                </c:pt>
                <c:pt idx="402">
                  <c:v>1.16493213716093E-2</c:v>
                </c:pt>
                <c:pt idx="403">
                  <c:v>1.18222281407013E-2</c:v>
                </c:pt>
                <c:pt idx="404">
                  <c:v>1.18595823973572E-2</c:v>
                </c:pt>
                <c:pt idx="405">
                  <c:v>1.22011830732499E-2</c:v>
                </c:pt>
                <c:pt idx="406">
                  <c:v>1.3642948500618399E-2</c:v>
                </c:pt>
                <c:pt idx="407">
                  <c:v>1.51396977891077E-2</c:v>
                </c:pt>
                <c:pt idx="408">
                  <c:v>1.66176760567407E-2</c:v>
                </c:pt>
                <c:pt idx="409">
                  <c:v>1.7916651197366198E-2</c:v>
                </c:pt>
                <c:pt idx="410">
                  <c:v>1.8954794934408301E-2</c:v>
                </c:pt>
                <c:pt idx="411">
                  <c:v>1.9649341738225301E-2</c:v>
                </c:pt>
                <c:pt idx="412">
                  <c:v>2.0095782519084001E-2</c:v>
                </c:pt>
                <c:pt idx="413">
                  <c:v>2.0455472178686901E-2</c:v>
                </c:pt>
                <c:pt idx="414">
                  <c:v>2.0555045246731799E-2</c:v>
                </c:pt>
                <c:pt idx="415">
                  <c:v>2.0526626553957501E-2</c:v>
                </c:pt>
                <c:pt idx="416">
                  <c:v>2.04119681566459E-2</c:v>
                </c:pt>
                <c:pt idx="417">
                  <c:v>1.9412998266004899E-2</c:v>
                </c:pt>
                <c:pt idx="418">
                  <c:v>1.8761105938549499E-2</c:v>
                </c:pt>
                <c:pt idx="419">
                  <c:v>1.8604520296449701E-2</c:v>
                </c:pt>
                <c:pt idx="420">
                  <c:v>1.8680446393845099E-2</c:v>
                </c:pt>
                <c:pt idx="421">
                  <c:v>1.87430240946811E-2</c:v>
                </c:pt>
                <c:pt idx="422">
                  <c:v>1.8665710787593499E-2</c:v>
                </c:pt>
                <c:pt idx="423">
                  <c:v>1.7789080288265601E-2</c:v>
                </c:pt>
                <c:pt idx="424">
                  <c:v>1.71701952942219E-2</c:v>
                </c:pt>
                <c:pt idx="425">
                  <c:v>1.60465865345631E-2</c:v>
                </c:pt>
                <c:pt idx="426">
                  <c:v>1.4101198449530899E-2</c:v>
                </c:pt>
                <c:pt idx="427">
                  <c:v>1.2968143960495501E-2</c:v>
                </c:pt>
                <c:pt idx="428">
                  <c:v>1.22991736408695E-2</c:v>
                </c:pt>
                <c:pt idx="429">
                  <c:v>1.19513203452754E-2</c:v>
                </c:pt>
                <c:pt idx="430">
                  <c:v>1.1868659586150399E-2</c:v>
                </c:pt>
                <c:pt idx="431">
                  <c:v>1.1556303594637199E-2</c:v>
                </c:pt>
                <c:pt idx="432">
                  <c:v>1.1109991501773501E-2</c:v>
                </c:pt>
                <c:pt idx="433">
                  <c:v>1.04309916933682E-2</c:v>
                </c:pt>
                <c:pt idx="434">
                  <c:v>9.7975339168649596E-3</c:v>
                </c:pt>
                <c:pt idx="435">
                  <c:v>8.7082511795134095E-3</c:v>
                </c:pt>
                <c:pt idx="436">
                  <c:v>8.3618475205289398E-3</c:v>
                </c:pt>
                <c:pt idx="437">
                  <c:v>8.6238633021867607E-3</c:v>
                </c:pt>
                <c:pt idx="438">
                  <c:v>9.0270623095067108E-3</c:v>
                </c:pt>
                <c:pt idx="439">
                  <c:v>9.1795421075327108E-3</c:v>
                </c:pt>
                <c:pt idx="440">
                  <c:v>9.4954194128724599E-3</c:v>
                </c:pt>
                <c:pt idx="441">
                  <c:v>9.8009049674485094E-3</c:v>
                </c:pt>
                <c:pt idx="442">
                  <c:v>9.7641234812189791E-3</c:v>
                </c:pt>
                <c:pt idx="443">
                  <c:v>9.7928250666210696E-3</c:v>
                </c:pt>
                <c:pt idx="444">
                  <c:v>9.8753800706430899E-3</c:v>
                </c:pt>
                <c:pt idx="445">
                  <c:v>9.8987624749776199E-3</c:v>
                </c:pt>
                <c:pt idx="446">
                  <c:v>1.01710713442414E-2</c:v>
                </c:pt>
                <c:pt idx="447">
                  <c:v>1.1962099627615E-2</c:v>
                </c:pt>
                <c:pt idx="448">
                  <c:v>1.26673865203071E-2</c:v>
                </c:pt>
                <c:pt idx="449">
                  <c:v>1.3939899310611001E-2</c:v>
                </c:pt>
                <c:pt idx="450">
                  <c:v>1.49648016958134E-2</c:v>
                </c:pt>
                <c:pt idx="451">
                  <c:v>1.5557203525126399E-2</c:v>
                </c:pt>
                <c:pt idx="452">
                  <c:v>1.5399031553942099E-2</c:v>
                </c:pt>
                <c:pt idx="453">
                  <c:v>1.5319436378029801E-2</c:v>
                </c:pt>
                <c:pt idx="454">
                  <c:v>1.5109244872912E-2</c:v>
                </c:pt>
                <c:pt idx="455">
                  <c:v>1.43903516656753E-2</c:v>
                </c:pt>
                <c:pt idx="456">
                  <c:v>1.3111175854211499E-2</c:v>
                </c:pt>
                <c:pt idx="457">
                  <c:v>1.28352271160377E-2</c:v>
                </c:pt>
                <c:pt idx="458">
                  <c:v>1.32713757216904E-2</c:v>
                </c:pt>
                <c:pt idx="459">
                  <c:v>1.38317022283529E-2</c:v>
                </c:pt>
                <c:pt idx="460">
                  <c:v>1.48843189875247E-2</c:v>
                </c:pt>
                <c:pt idx="461">
                  <c:v>1.55409906913456E-2</c:v>
                </c:pt>
                <c:pt idx="462">
                  <c:v>1.5870938100997899E-2</c:v>
                </c:pt>
                <c:pt idx="463">
                  <c:v>1.6568790832804998E-2</c:v>
                </c:pt>
                <c:pt idx="464">
                  <c:v>1.67177260214596E-2</c:v>
                </c:pt>
                <c:pt idx="465">
                  <c:v>1.6755766663077098E-2</c:v>
                </c:pt>
                <c:pt idx="466">
                  <c:v>1.6413726772177999E-2</c:v>
                </c:pt>
                <c:pt idx="467">
                  <c:v>1.6250937365434499E-2</c:v>
                </c:pt>
                <c:pt idx="468">
                  <c:v>1.6686994869429098E-2</c:v>
                </c:pt>
                <c:pt idx="469">
                  <c:v>1.7143447038423801E-2</c:v>
                </c:pt>
                <c:pt idx="470">
                  <c:v>1.7280562457809099E-2</c:v>
                </c:pt>
                <c:pt idx="471">
                  <c:v>1.7385266107851099E-2</c:v>
                </c:pt>
                <c:pt idx="472">
                  <c:v>1.7688423532639101E-2</c:v>
                </c:pt>
                <c:pt idx="473">
                  <c:v>1.72099112656703E-2</c:v>
                </c:pt>
                <c:pt idx="474">
                  <c:v>1.6785287779668898E-2</c:v>
                </c:pt>
                <c:pt idx="475">
                  <c:v>1.4930190661647301E-2</c:v>
                </c:pt>
                <c:pt idx="476">
                  <c:v>1.36096038434895E-2</c:v>
                </c:pt>
                <c:pt idx="477">
                  <c:v>1.2976510407138601E-2</c:v>
                </c:pt>
                <c:pt idx="478">
                  <c:v>1.30202283564854E-2</c:v>
                </c:pt>
                <c:pt idx="479">
                  <c:v>1.26452474042101E-2</c:v>
                </c:pt>
                <c:pt idx="480">
                  <c:v>1.2619506002332401E-2</c:v>
                </c:pt>
                <c:pt idx="481">
                  <c:v>1.2493647681901299E-2</c:v>
                </c:pt>
                <c:pt idx="482">
                  <c:v>1.2336296907448E-2</c:v>
                </c:pt>
                <c:pt idx="483">
                  <c:v>1.19804690477242E-2</c:v>
                </c:pt>
                <c:pt idx="484">
                  <c:v>1.1424393580061899E-2</c:v>
                </c:pt>
                <c:pt idx="485">
                  <c:v>1.09198742273831E-2</c:v>
                </c:pt>
                <c:pt idx="486">
                  <c:v>1.0208194247167899E-2</c:v>
                </c:pt>
                <c:pt idx="487">
                  <c:v>8.5703218692254699E-3</c:v>
                </c:pt>
                <c:pt idx="488">
                  <c:v>7.7023954625439501E-3</c:v>
                </c:pt>
                <c:pt idx="489">
                  <c:v>8.0496080640388191E-3</c:v>
                </c:pt>
                <c:pt idx="490">
                  <c:v>8.6887922696761207E-3</c:v>
                </c:pt>
                <c:pt idx="491">
                  <c:v>8.8717137521764702E-3</c:v>
                </c:pt>
                <c:pt idx="492">
                  <c:v>9.2006746556428497E-3</c:v>
                </c:pt>
                <c:pt idx="493">
                  <c:v>9.3568964273224708E-3</c:v>
                </c:pt>
                <c:pt idx="494">
                  <c:v>9.6831801720033694E-3</c:v>
                </c:pt>
                <c:pt idx="495">
                  <c:v>9.72494013717882E-3</c:v>
                </c:pt>
                <c:pt idx="496">
                  <c:v>9.9209955769918694E-3</c:v>
                </c:pt>
                <c:pt idx="497">
                  <c:v>1.0318042570798399E-2</c:v>
                </c:pt>
                <c:pt idx="498">
                  <c:v>1.0283406349224301E-2</c:v>
                </c:pt>
                <c:pt idx="499">
                  <c:v>1.0354327909141699E-2</c:v>
                </c:pt>
                <c:pt idx="500">
                  <c:v>1.03011289806814E-2</c:v>
                </c:pt>
                <c:pt idx="501">
                  <c:v>1.0354327909141699E-2</c:v>
                </c:pt>
                <c:pt idx="502">
                  <c:v>1.03891573861872E-2</c:v>
                </c:pt>
                <c:pt idx="503">
                  <c:v>1.0578284975268901E-2</c:v>
                </c:pt>
                <c:pt idx="504">
                  <c:v>1.03891573861872E-2</c:v>
                </c:pt>
                <c:pt idx="505">
                  <c:v>1.0194331046048499E-2</c:v>
                </c:pt>
                <c:pt idx="506">
                  <c:v>9.9341241342224395E-3</c:v>
                </c:pt>
                <c:pt idx="507">
                  <c:v>9.7563307832584899E-3</c:v>
                </c:pt>
                <c:pt idx="508">
                  <c:v>9.5380034691841999E-3</c:v>
                </c:pt>
                <c:pt idx="509">
                  <c:v>9.5380034691841999E-3</c:v>
                </c:pt>
                <c:pt idx="510">
                  <c:v>9.5380034691841808E-3</c:v>
                </c:pt>
                <c:pt idx="511">
                  <c:v>9.45978330939478E-3</c:v>
                </c:pt>
                <c:pt idx="512">
                  <c:v>9.45978330939478E-3</c:v>
                </c:pt>
                <c:pt idx="513">
                  <c:v>9.3848180295406994E-3</c:v>
                </c:pt>
                <c:pt idx="514">
                  <c:v>9.1181271534274307E-3</c:v>
                </c:pt>
                <c:pt idx="515">
                  <c:v>9.1264461820016896E-3</c:v>
                </c:pt>
                <c:pt idx="516">
                  <c:v>9.0490931131471906E-3</c:v>
                </c:pt>
                <c:pt idx="517">
                  <c:v>8.9532587000900801E-3</c:v>
                </c:pt>
                <c:pt idx="518">
                  <c:v>8.9401438667034393E-3</c:v>
                </c:pt>
                <c:pt idx="519">
                  <c:v>8.9059172678140099E-3</c:v>
                </c:pt>
                <c:pt idx="520">
                  <c:v>8.6866363184491101E-3</c:v>
                </c:pt>
                <c:pt idx="521">
                  <c:v>8.0618506198496705E-3</c:v>
                </c:pt>
                <c:pt idx="522">
                  <c:v>7.9506555520953495E-3</c:v>
                </c:pt>
                <c:pt idx="523">
                  <c:v>7.5242248296042103E-3</c:v>
                </c:pt>
                <c:pt idx="524">
                  <c:v>7.3201948162393699E-3</c:v>
                </c:pt>
                <c:pt idx="525">
                  <c:v>6.8833554205650696E-3</c:v>
                </c:pt>
                <c:pt idx="526">
                  <c:v>6.8079420932547702E-3</c:v>
                </c:pt>
                <c:pt idx="527">
                  <c:v>6.4033974182227602E-3</c:v>
                </c:pt>
                <c:pt idx="528">
                  <c:v>5.2360412575291199E-3</c:v>
                </c:pt>
                <c:pt idx="529">
                  <c:v>5.66160661374883E-3</c:v>
                </c:pt>
                <c:pt idx="530">
                  <c:v>5.4772680578732899E-3</c:v>
                </c:pt>
                <c:pt idx="531">
                  <c:v>5.4439638360092397E-3</c:v>
                </c:pt>
                <c:pt idx="532">
                  <c:v>5.4439638360092397E-3</c:v>
                </c:pt>
                <c:pt idx="533">
                  <c:v>6.7442879929328096E-3</c:v>
                </c:pt>
                <c:pt idx="534">
                  <c:v>6.89923310834392E-3</c:v>
                </c:pt>
                <c:pt idx="535">
                  <c:v>7.81984183542863E-3</c:v>
                </c:pt>
                <c:pt idx="536">
                  <c:v>7.7591739362430799E-3</c:v>
                </c:pt>
                <c:pt idx="537">
                  <c:v>7.8006258838230801E-3</c:v>
                </c:pt>
                <c:pt idx="538">
                  <c:v>8.1792425950832498E-3</c:v>
                </c:pt>
                <c:pt idx="539">
                  <c:v>8.9940124970893497E-3</c:v>
                </c:pt>
                <c:pt idx="540">
                  <c:v>9.5963383530117997E-3</c:v>
                </c:pt>
                <c:pt idx="541">
                  <c:v>1.0282300350041001E-2</c:v>
                </c:pt>
                <c:pt idx="542">
                  <c:v>1.1372789064123701E-2</c:v>
                </c:pt>
                <c:pt idx="543">
                  <c:v>1.20021031246822E-2</c:v>
                </c:pt>
                <c:pt idx="544">
                  <c:v>1.2434409557287999E-2</c:v>
                </c:pt>
                <c:pt idx="545">
                  <c:v>1.2347920585913E-2</c:v>
                </c:pt>
                <c:pt idx="546">
                  <c:v>1.23905024400639E-2</c:v>
                </c:pt>
                <c:pt idx="547">
                  <c:v>1.23905024400639E-2</c:v>
                </c:pt>
                <c:pt idx="548">
                  <c:v>1.23914609576289E-2</c:v>
                </c:pt>
                <c:pt idx="549">
                  <c:v>1.2432989193583601E-2</c:v>
                </c:pt>
                <c:pt idx="550">
                  <c:v>1.25100817326022E-2</c:v>
                </c:pt>
                <c:pt idx="551">
                  <c:v>1.25643564613383E-2</c:v>
                </c:pt>
                <c:pt idx="552">
                  <c:v>1.27462008491428E-2</c:v>
                </c:pt>
                <c:pt idx="553">
                  <c:v>1.27972560164759E-2</c:v>
                </c:pt>
                <c:pt idx="554">
                  <c:v>1.2904329656070501E-2</c:v>
                </c:pt>
                <c:pt idx="555">
                  <c:v>1.34066880422689E-2</c:v>
                </c:pt>
                <c:pt idx="556">
                  <c:v>1.3596898120225E-2</c:v>
                </c:pt>
                <c:pt idx="557">
                  <c:v>1.35798796005155E-2</c:v>
                </c:pt>
                <c:pt idx="558">
                  <c:v>1.36248548875581E-2</c:v>
                </c:pt>
                <c:pt idx="559">
                  <c:v>1.36371148423922E-2</c:v>
                </c:pt>
                <c:pt idx="560">
                  <c:v>1.35586678234032E-2</c:v>
                </c:pt>
                <c:pt idx="561">
                  <c:v>1.3670208897073099E-2</c:v>
                </c:pt>
                <c:pt idx="562">
                  <c:v>1.3985281015841801E-2</c:v>
                </c:pt>
                <c:pt idx="563">
                  <c:v>1.4952037305493099E-2</c:v>
                </c:pt>
                <c:pt idx="564">
                  <c:v>1.6019502363050098E-2</c:v>
                </c:pt>
                <c:pt idx="565">
                  <c:v>1.67767040545823E-2</c:v>
                </c:pt>
                <c:pt idx="566">
                  <c:v>1.72515819532531E-2</c:v>
                </c:pt>
                <c:pt idx="567">
                  <c:v>1.7959379776930001E-2</c:v>
                </c:pt>
                <c:pt idx="568">
                  <c:v>1.9094178213564201E-2</c:v>
                </c:pt>
                <c:pt idx="569">
                  <c:v>1.9616670438545099E-2</c:v>
                </c:pt>
                <c:pt idx="570">
                  <c:v>1.9623222443164799E-2</c:v>
                </c:pt>
                <c:pt idx="571">
                  <c:v>1.95730019838916E-2</c:v>
                </c:pt>
                <c:pt idx="572">
                  <c:v>1.8850026088585499E-2</c:v>
                </c:pt>
                <c:pt idx="573">
                  <c:v>1.77437350612724E-2</c:v>
                </c:pt>
                <c:pt idx="574">
                  <c:v>1.67926163460194E-2</c:v>
                </c:pt>
                <c:pt idx="575">
                  <c:v>1.6338688327686899E-2</c:v>
                </c:pt>
                <c:pt idx="576">
                  <c:v>1.6776740088500299E-2</c:v>
                </c:pt>
                <c:pt idx="577">
                  <c:v>1.6818071637678102E-2</c:v>
                </c:pt>
                <c:pt idx="578">
                  <c:v>1.6605575827399001E-2</c:v>
                </c:pt>
                <c:pt idx="579">
                  <c:v>1.5911983120294699E-2</c:v>
                </c:pt>
                <c:pt idx="580">
                  <c:v>1.54927230634079E-2</c:v>
                </c:pt>
                <c:pt idx="581">
                  <c:v>1.5192454340440101E-2</c:v>
                </c:pt>
                <c:pt idx="582">
                  <c:v>1.48630430296908E-2</c:v>
                </c:pt>
                <c:pt idx="583">
                  <c:v>1.45880286873671E-2</c:v>
                </c:pt>
                <c:pt idx="584">
                  <c:v>1.4297014228684299E-2</c:v>
                </c:pt>
                <c:pt idx="585">
                  <c:v>1.39346083135566E-2</c:v>
                </c:pt>
                <c:pt idx="586">
                  <c:v>1.4052612697967599E-2</c:v>
                </c:pt>
                <c:pt idx="587">
                  <c:v>1.39048874261681E-2</c:v>
                </c:pt>
                <c:pt idx="588">
                  <c:v>1.28252490020301E-2</c:v>
                </c:pt>
                <c:pt idx="589">
                  <c:v>1.0775119668524701E-2</c:v>
                </c:pt>
                <c:pt idx="590">
                  <c:v>9.5188194181690094E-3</c:v>
                </c:pt>
                <c:pt idx="591">
                  <c:v>8.3465944139110102E-3</c:v>
                </c:pt>
                <c:pt idx="592">
                  <c:v>7.2547098142191702E-3</c:v>
                </c:pt>
                <c:pt idx="593">
                  <c:v>6.6310662700329098E-3</c:v>
                </c:pt>
                <c:pt idx="594">
                  <c:v>6.6310662700329098E-3</c:v>
                </c:pt>
                <c:pt idx="595">
                  <c:v>6.51107931227144E-3</c:v>
                </c:pt>
                <c:pt idx="596">
                  <c:v>7.0230530146765998E-3</c:v>
                </c:pt>
                <c:pt idx="597">
                  <c:v>7.1317081265510401E-3</c:v>
                </c:pt>
                <c:pt idx="598">
                  <c:v>7.1317081265510401E-3</c:v>
                </c:pt>
                <c:pt idx="599">
                  <c:v>7.0325799666882804E-3</c:v>
                </c:pt>
                <c:pt idx="600">
                  <c:v>7.0325799666882804E-3</c:v>
                </c:pt>
                <c:pt idx="601">
                  <c:v>7.1548551429714896E-3</c:v>
                </c:pt>
                <c:pt idx="602">
                  <c:v>7.4669706690467701E-3</c:v>
                </c:pt>
                <c:pt idx="603">
                  <c:v>7.3169513442214399E-3</c:v>
                </c:pt>
                <c:pt idx="604">
                  <c:v>7.4290366504890203E-3</c:v>
                </c:pt>
                <c:pt idx="605">
                  <c:v>7.5247247895154704E-3</c:v>
                </c:pt>
                <c:pt idx="606">
                  <c:v>7.0593686587872798E-3</c:v>
                </c:pt>
                <c:pt idx="607">
                  <c:v>6.9053267590661596E-3</c:v>
                </c:pt>
                <c:pt idx="608">
                  <c:v>7.1940923119395697E-3</c:v>
                </c:pt>
                <c:pt idx="609">
                  <c:v>7.4986803337228E-3</c:v>
                </c:pt>
                <c:pt idx="610">
                  <c:v>7.7120658502158098E-3</c:v>
                </c:pt>
                <c:pt idx="611">
                  <c:v>8.1411753808800502E-3</c:v>
                </c:pt>
                <c:pt idx="612">
                  <c:v>9.9811622341922906E-3</c:v>
                </c:pt>
                <c:pt idx="613">
                  <c:v>1.06539796682492E-2</c:v>
                </c:pt>
                <c:pt idx="614">
                  <c:v>1.0897977594511899E-2</c:v>
                </c:pt>
                <c:pt idx="615">
                  <c:v>1.2686766095460199E-2</c:v>
                </c:pt>
                <c:pt idx="616">
                  <c:v>1.5248738473987E-2</c:v>
                </c:pt>
                <c:pt idx="617">
                  <c:v>1.67446474551299E-2</c:v>
                </c:pt>
                <c:pt idx="618">
                  <c:v>1.8564176144344101E-2</c:v>
                </c:pt>
                <c:pt idx="619">
                  <c:v>2.0558084642680399E-2</c:v>
                </c:pt>
                <c:pt idx="620">
                  <c:v>2.2635754017967101E-2</c:v>
                </c:pt>
                <c:pt idx="621">
                  <c:v>2.3122862539560599E-2</c:v>
                </c:pt>
                <c:pt idx="622">
                  <c:v>2.4093640603798299E-2</c:v>
                </c:pt>
                <c:pt idx="623">
                  <c:v>2.4495459951354999E-2</c:v>
                </c:pt>
                <c:pt idx="624">
                  <c:v>2.49284476605354E-2</c:v>
                </c:pt>
                <c:pt idx="625">
                  <c:v>2.55147558511628E-2</c:v>
                </c:pt>
                <c:pt idx="626">
                  <c:v>2.6611828705611899E-2</c:v>
                </c:pt>
                <c:pt idx="627">
                  <c:v>2.7928604834712399E-2</c:v>
                </c:pt>
                <c:pt idx="628">
                  <c:v>2.8623316268398501E-2</c:v>
                </c:pt>
                <c:pt idx="629">
                  <c:v>2.8784438653264001E-2</c:v>
                </c:pt>
                <c:pt idx="630">
                  <c:v>2.8585286589418401E-2</c:v>
                </c:pt>
                <c:pt idx="631">
                  <c:v>2.8244536083223099E-2</c:v>
                </c:pt>
                <c:pt idx="632">
                  <c:v>2.7766552933283201E-2</c:v>
                </c:pt>
                <c:pt idx="633">
                  <c:v>2.6637730427243E-2</c:v>
                </c:pt>
                <c:pt idx="634">
                  <c:v>2.66077738025218E-2</c:v>
                </c:pt>
                <c:pt idx="635">
                  <c:v>2.6448066397190401E-2</c:v>
                </c:pt>
                <c:pt idx="636">
                  <c:v>2.5729602098362898E-2</c:v>
                </c:pt>
                <c:pt idx="637">
                  <c:v>2.4884091252048501E-2</c:v>
                </c:pt>
                <c:pt idx="638">
                  <c:v>2.43971810129016E-2</c:v>
                </c:pt>
                <c:pt idx="639">
                  <c:v>2.37256706591699E-2</c:v>
                </c:pt>
                <c:pt idx="640">
                  <c:v>2.21027198009482E-2</c:v>
                </c:pt>
                <c:pt idx="641">
                  <c:v>2.00356310202837E-2</c:v>
                </c:pt>
                <c:pt idx="642">
                  <c:v>1.8029792924587E-2</c:v>
                </c:pt>
                <c:pt idx="643">
                  <c:v>1.7098004870907201E-2</c:v>
                </c:pt>
                <c:pt idx="644">
                  <c:v>1.56173617818258E-2</c:v>
                </c:pt>
                <c:pt idx="645">
                  <c:v>1.3546394608213301E-2</c:v>
                </c:pt>
                <c:pt idx="646">
                  <c:v>1.38162102948639E-2</c:v>
                </c:pt>
                <c:pt idx="647">
                  <c:v>1.42340949106094E-2</c:v>
                </c:pt>
                <c:pt idx="648">
                  <c:v>1.37853651278833E-2</c:v>
                </c:pt>
                <c:pt idx="649">
                  <c:v>1.3282047864600801E-2</c:v>
                </c:pt>
                <c:pt idx="650">
                  <c:v>1.31039117534292E-2</c:v>
                </c:pt>
                <c:pt idx="651">
                  <c:v>1.3070129828770601E-2</c:v>
                </c:pt>
                <c:pt idx="652">
                  <c:v>1.24048363953012E-2</c:v>
                </c:pt>
                <c:pt idx="653">
                  <c:v>1.25031870785445E-2</c:v>
                </c:pt>
                <c:pt idx="654">
                  <c:v>1.20150927471162E-2</c:v>
                </c:pt>
                <c:pt idx="655">
                  <c:v>1.14212273565623E-2</c:v>
                </c:pt>
                <c:pt idx="656">
                  <c:v>1.10443950130041E-2</c:v>
                </c:pt>
                <c:pt idx="657">
                  <c:v>1.1387079308121901E-2</c:v>
                </c:pt>
                <c:pt idx="658">
                  <c:v>1.16304608389735E-2</c:v>
                </c:pt>
                <c:pt idx="659">
                  <c:v>1.1539372143110301E-2</c:v>
                </c:pt>
                <c:pt idx="660">
                  <c:v>1.14416320732929E-2</c:v>
                </c:pt>
                <c:pt idx="661">
                  <c:v>1.0894781995935099E-2</c:v>
                </c:pt>
                <c:pt idx="662">
                  <c:v>1.02969688176444E-2</c:v>
                </c:pt>
                <c:pt idx="663">
                  <c:v>1.02639866341078E-2</c:v>
                </c:pt>
                <c:pt idx="664">
                  <c:v>1.03861341783859E-2</c:v>
                </c:pt>
                <c:pt idx="665">
                  <c:v>1.0442560652433E-2</c:v>
                </c:pt>
                <c:pt idx="666">
                  <c:v>1.06359383748363E-2</c:v>
                </c:pt>
                <c:pt idx="667">
                  <c:v>1.06359383748363E-2</c:v>
                </c:pt>
                <c:pt idx="668">
                  <c:v>1.09384701319393E-2</c:v>
                </c:pt>
                <c:pt idx="669">
                  <c:v>1.1542344241119501E-2</c:v>
                </c:pt>
                <c:pt idx="670">
                  <c:v>1.14680959034449E-2</c:v>
                </c:pt>
                <c:pt idx="671">
                  <c:v>1.14680959034449E-2</c:v>
                </c:pt>
                <c:pt idx="672">
                  <c:v>1.1387329407095401E-2</c:v>
                </c:pt>
                <c:pt idx="673">
                  <c:v>1.14494239055062E-2</c:v>
                </c:pt>
                <c:pt idx="674">
                  <c:v>1.0851796579109001E-2</c:v>
                </c:pt>
                <c:pt idx="675">
                  <c:v>1.07280233802379E-2</c:v>
                </c:pt>
                <c:pt idx="676">
                  <c:v>1.0578768702979399E-2</c:v>
                </c:pt>
                <c:pt idx="677">
                  <c:v>9.9111620428089797E-3</c:v>
                </c:pt>
                <c:pt idx="678">
                  <c:v>9.5980907288440998E-3</c:v>
                </c:pt>
                <c:pt idx="679">
                  <c:v>9.4913249114623593E-3</c:v>
                </c:pt>
                <c:pt idx="680">
                  <c:v>1.08630897415229E-2</c:v>
                </c:pt>
                <c:pt idx="681">
                  <c:v>1.2346568339987299E-2</c:v>
                </c:pt>
                <c:pt idx="682">
                  <c:v>1.35848599012594E-2</c:v>
                </c:pt>
                <c:pt idx="683">
                  <c:v>1.4129333464266499E-2</c:v>
                </c:pt>
                <c:pt idx="684">
                  <c:v>1.36968416245939E-2</c:v>
                </c:pt>
                <c:pt idx="685">
                  <c:v>1.34301987239017E-2</c:v>
                </c:pt>
                <c:pt idx="686">
                  <c:v>1.3180312317003701E-2</c:v>
                </c:pt>
                <c:pt idx="687">
                  <c:v>1.29479657929712E-2</c:v>
                </c:pt>
                <c:pt idx="688">
                  <c:v>1.29620952781486E-2</c:v>
                </c:pt>
                <c:pt idx="689">
                  <c:v>1.29620952781486E-2</c:v>
                </c:pt>
                <c:pt idx="690">
                  <c:v>1.2767917084602899E-2</c:v>
                </c:pt>
                <c:pt idx="691">
                  <c:v>1.26297985182108E-2</c:v>
                </c:pt>
                <c:pt idx="692">
                  <c:v>1.25820980314488E-2</c:v>
                </c:pt>
                <c:pt idx="693">
                  <c:v>1.23168974384454E-2</c:v>
                </c:pt>
                <c:pt idx="694">
                  <c:v>1.24276215149874E-2</c:v>
                </c:pt>
                <c:pt idx="695">
                  <c:v>1.26937585915914E-2</c:v>
                </c:pt>
                <c:pt idx="696">
                  <c:v>1.28208163515199E-2</c:v>
                </c:pt>
                <c:pt idx="697">
                  <c:v>1.29386381114951E-2</c:v>
                </c:pt>
                <c:pt idx="698">
                  <c:v>1.2759076802587799E-2</c:v>
                </c:pt>
                <c:pt idx="699">
                  <c:v>1.28493496132768E-2</c:v>
                </c:pt>
                <c:pt idx="700">
                  <c:v>1.3065778351365701E-2</c:v>
                </c:pt>
                <c:pt idx="701">
                  <c:v>1.32218647077877E-2</c:v>
                </c:pt>
                <c:pt idx="702">
                  <c:v>1.30488238851243E-2</c:v>
                </c:pt>
                <c:pt idx="703">
                  <c:v>1.2464852500730801E-2</c:v>
                </c:pt>
                <c:pt idx="704">
                  <c:v>1.1259716248035701E-2</c:v>
                </c:pt>
                <c:pt idx="705">
                  <c:v>1.0287871881997699E-2</c:v>
                </c:pt>
                <c:pt idx="706">
                  <c:v>9.7507242953077198E-3</c:v>
                </c:pt>
                <c:pt idx="707">
                  <c:v>9.1328967629231393E-3</c:v>
                </c:pt>
                <c:pt idx="708">
                  <c:v>8.9905368996748194E-3</c:v>
                </c:pt>
                <c:pt idx="709">
                  <c:v>9.1583684911056597E-3</c:v>
                </c:pt>
                <c:pt idx="710">
                  <c:v>9.2281937895332192E-3</c:v>
                </c:pt>
                <c:pt idx="711">
                  <c:v>9.0894053119970099E-3</c:v>
                </c:pt>
                <c:pt idx="712">
                  <c:v>8.7829079852842808E-3</c:v>
                </c:pt>
                <c:pt idx="713">
                  <c:v>8.8654105699871796E-3</c:v>
                </c:pt>
                <c:pt idx="714">
                  <c:v>1.01847257652532E-2</c:v>
                </c:pt>
                <c:pt idx="715">
                  <c:v>1.15619911734204E-2</c:v>
                </c:pt>
                <c:pt idx="716">
                  <c:v>1.18988254119486E-2</c:v>
                </c:pt>
                <c:pt idx="717">
                  <c:v>1.27904045741237E-2</c:v>
                </c:pt>
                <c:pt idx="718">
                  <c:v>1.2870434362961199E-2</c:v>
                </c:pt>
                <c:pt idx="719">
                  <c:v>1.31488992196989E-2</c:v>
                </c:pt>
                <c:pt idx="720">
                  <c:v>1.3317542141501699E-2</c:v>
                </c:pt>
                <c:pt idx="721">
                  <c:v>1.3442730727720901E-2</c:v>
                </c:pt>
                <c:pt idx="722">
                  <c:v>1.3605094604026599E-2</c:v>
                </c:pt>
                <c:pt idx="723">
                  <c:v>1.3660436255764701E-2</c:v>
                </c:pt>
                <c:pt idx="724">
                  <c:v>1.35093773827374E-2</c:v>
                </c:pt>
                <c:pt idx="725">
                  <c:v>1.30816084537422E-2</c:v>
                </c:pt>
                <c:pt idx="726">
                  <c:v>1.26731263887419E-2</c:v>
                </c:pt>
                <c:pt idx="727">
                  <c:v>1.2163694919521999E-2</c:v>
                </c:pt>
                <c:pt idx="728">
                  <c:v>1.1694521479398199E-2</c:v>
                </c:pt>
                <c:pt idx="729">
                  <c:v>1.1162957341100699E-2</c:v>
                </c:pt>
                <c:pt idx="730">
                  <c:v>1.07879745524631E-2</c:v>
                </c:pt>
                <c:pt idx="731">
                  <c:v>1.0328502720251201E-2</c:v>
                </c:pt>
                <c:pt idx="732">
                  <c:v>9.4757787938738302E-3</c:v>
                </c:pt>
                <c:pt idx="733">
                  <c:v>9.4868436766648804E-3</c:v>
                </c:pt>
                <c:pt idx="734">
                  <c:v>9.4868436766648804E-3</c:v>
                </c:pt>
                <c:pt idx="735">
                  <c:v>9.4281904419279798E-3</c:v>
                </c:pt>
                <c:pt idx="736">
                  <c:v>9.8092118555307192E-3</c:v>
                </c:pt>
                <c:pt idx="737">
                  <c:v>9.5811856756014592E-3</c:v>
                </c:pt>
                <c:pt idx="738">
                  <c:v>9.5811856756014696E-3</c:v>
                </c:pt>
                <c:pt idx="739">
                  <c:v>9.2937188589182294E-3</c:v>
                </c:pt>
                <c:pt idx="740">
                  <c:v>9.5811856756014592E-3</c:v>
                </c:pt>
                <c:pt idx="741">
                  <c:v>9.9389882009640693E-3</c:v>
                </c:pt>
                <c:pt idx="742">
                  <c:v>1.1242401250003701E-2</c:v>
                </c:pt>
                <c:pt idx="743">
                  <c:v>1.2450546554036599E-2</c:v>
                </c:pt>
                <c:pt idx="744">
                  <c:v>1.40125828138257E-2</c:v>
                </c:pt>
                <c:pt idx="745">
                  <c:v>1.4428990929626901E-2</c:v>
                </c:pt>
                <c:pt idx="746">
                  <c:v>1.48236995172426E-2</c:v>
                </c:pt>
                <c:pt idx="747">
                  <c:v>1.4754340112376901E-2</c:v>
                </c:pt>
                <c:pt idx="748">
                  <c:v>1.39935607593181E-2</c:v>
                </c:pt>
                <c:pt idx="749">
                  <c:v>1.4201574501065699E-2</c:v>
                </c:pt>
                <c:pt idx="750">
                  <c:v>1.4067105927113801E-2</c:v>
                </c:pt>
                <c:pt idx="751">
                  <c:v>1.40617908559349E-2</c:v>
                </c:pt>
                <c:pt idx="752">
                  <c:v>1.4450731234132101E-2</c:v>
                </c:pt>
                <c:pt idx="753">
                  <c:v>1.4987364392483901E-2</c:v>
                </c:pt>
                <c:pt idx="754">
                  <c:v>1.5659066971263898E-2</c:v>
                </c:pt>
                <c:pt idx="755">
                  <c:v>1.6038898067723802E-2</c:v>
                </c:pt>
                <c:pt idx="756">
                  <c:v>1.6477235846413901E-2</c:v>
                </c:pt>
                <c:pt idx="757">
                  <c:v>1.67674102100006E-2</c:v>
                </c:pt>
                <c:pt idx="758">
                  <c:v>1.7070499659656398E-2</c:v>
                </c:pt>
                <c:pt idx="759">
                  <c:v>1.6943062966348101E-2</c:v>
                </c:pt>
                <c:pt idx="760">
                  <c:v>1.6391344241169701E-2</c:v>
                </c:pt>
                <c:pt idx="761">
                  <c:v>1.6157329047948699E-2</c:v>
                </c:pt>
                <c:pt idx="762">
                  <c:v>1.60376482164718E-2</c:v>
                </c:pt>
                <c:pt idx="763">
                  <c:v>1.54856411617828E-2</c:v>
                </c:pt>
                <c:pt idx="764">
                  <c:v>1.48744329746927E-2</c:v>
                </c:pt>
                <c:pt idx="765">
                  <c:v>1.43258654828952E-2</c:v>
                </c:pt>
                <c:pt idx="766">
                  <c:v>1.48044829522203E-2</c:v>
                </c:pt>
                <c:pt idx="767">
                  <c:v>1.5420967436284501E-2</c:v>
                </c:pt>
                <c:pt idx="768">
                  <c:v>1.5644992293822001E-2</c:v>
                </c:pt>
                <c:pt idx="769">
                  <c:v>1.5952207453995702E-2</c:v>
                </c:pt>
                <c:pt idx="770">
                  <c:v>1.5707927461150802E-2</c:v>
                </c:pt>
                <c:pt idx="771">
                  <c:v>1.5517093320351101E-2</c:v>
                </c:pt>
                <c:pt idx="772">
                  <c:v>1.5400229841372E-2</c:v>
                </c:pt>
                <c:pt idx="773">
                  <c:v>1.5467415339683901E-2</c:v>
                </c:pt>
                <c:pt idx="774">
                  <c:v>1.5575352890536E-2</c:v>
                </c:pt>
                <c:pt idx="775">
                  <c:v>1.5575352890536E-2</c:v>
                </c:pt>
                <c:pt idx="776">
                  <c:v>1.57161892831711E-2</c:v>
                </c:pt>
                <c:pt idx="777">
                  <c:v>1.57161892831711E-2</c:v>
                </c:pt>
                <c:pt idx="778">
                  <c:v>1.5743817950402202E-2</c:v>
                </c:pt>
                <c:pt idx="779">
                  <c:v>1.55604047445822E-2</c:v>
                </c:pt>
                <c:pt idx="780">
                  <c:v>1.55459444589537E-2</c:v>
                </c:pt>
                <c:pt idx="781">
                  <c:v>1.5581690611163801E-2</c:v>
                </c:pt>
                <c:pt idx="782">
                  <c:v>1.5579107025705001E-2</c:v>
                </c:pt>
                <c:pt idx="783">
                  <c:v>1.5694575937872601E-2</c:v>
                </c:pt>
                <c:pt idx="784">
                  <c:v>1.5630399939570098E-2</c:v>
                </c:pt>
                <c:pt idx="785">
                  <c:v>1.5630399939570098E-2</c:v>
                </c:pt>
                <c:pt idx="786">
                  <c:v>1.6142144144752301E-2</c:v>
                </c:pt>
                <c:pt idx="787">
                  <c:v>1.6513239849179202E-2</c:v>
                </c:pt>
                <c:pt idx="788">
                  <c:v>1.7014147214782799E-2</c:v>
                </c:pt>
                <c:pt idx="789">
                  <c:v>1.75421173097382E-2</c:v>
                </c:pt>
                <c:pt idx="790">
                  <c:v>1.79069919542473E-2</c:v>
                </c:pt>
                <c:pt idx="791">
                  <c:v>1.8312512463088002E-2</c:v>
                </c:pt>
                <c:pt idx="792">
                  <c:v>1.8672040512607499E-2</c:v>
                </c:pt>
                <c:pt idx="793">
                  <c:v>1.90317124226854E-2</c:v>
                </c:pt>
                <c:pt idx="794">
                  <c:v>2.0462292962520001E-2</c:v>
                </c:pt>
                <c:pt idx="795">
                  <c:v>2.1786518543375901E-2</c:v>
                </c:pt>
                <c:pt idx="796">
                  <c:v>2.2280075264815499E-2</c:v>
                </c:pt>
                <c:pt idx="797">
                  <c:v>2.2612236466593501E-2</c:v>
                </c:pt>
                <c:pt idx="798">
                  <c:v>2.28784931074714E-2</c:v>
                </c:pt>
                <c:pt idx="799">
                  <c:v>2.2960930925470101E-2</c:v>
                </c:pt>
                <c:pt idx="800">
                  <c:v>2.2473281523446E-2</c:v>
                </c:pt>
                <c:pt idx="801">
                  <c:v>2.1650301847303301E-2</c:v>
                </c:pt>
                <c:pt idx="802">
                  <c:v>2.1420052165775801E-2</c:v>
                </c:pt>
                <c:pt idx="803">
                  <c:v>2.0707127054641301E-2</c:v>
                </c:pt>
                <c:pt idx="804">
                  <c:v>2.00479693137669E-2</c:v>
                </c:pt>
                <c:pt idx="805">
                  <c:v>1.9305908616437099E-2</c:v>
                </c:pt>
                <c:pt idx="806">
                  <c:v>1.89890512703389E-2</c:v>
                </c:pt>
                <c:pt idx="807">
                  <c:v>1.8801607564280801E-2</c:v>
                </c:pt>
                <c:pt idx="808">
                  <c:v>1.8444051457942999E-2</c:v>
                </c:pt>
                <c:pt idx="809">
                  <c:v>1.80567411439518E-2</c:v>
                </c:pt>
                <c:pt idx="810">
                  <c:v>1.7153182864928899E-2</c:v>
                </c:pt>
                <c:pt idx="811">
                  <c:v>1.5850568861013301E-2</c:v>
                </c:pt>
                <c:pt idx="812">
                  <c:v>1.49934583026427E-2</c:v>
                </c:pt>
                <c:pt idx="813">
                  <c:v>1.3832107215707601E-2</c:v>
                </c:pt>
                <c:pt idx="814">
                  <c:v>1.36996848529753E-2</c:v>
                </c:pt>
                <c:pt idx="815">
                  <c:v>1.28823835765015E-2</c:v>
                </c:pt>
                <c:pt idx="816">
                  <c:v>1.26651579006369E-2</c:v>
                </c:pt>
                <c:pt idx="817">
                  <c:v>1.24945854798911E-2</c:v>
                </c:pt>
                <c:pt idx="818">
                  <c:v>1.2392939481159399E-2</c:v>
                </c:pt>
                <c:pt idx="819">
                  <c:v>1.2407572019785901E-2</c:v>
                </c:pt>
                <c:pt idx="820">
                  <c:v>1.25072636421097E-2</c:v>
                </c:pt>
                <c:pt idx="821">
                  <c:v>1.23154963419981E-2</c:v>
                </c:pt>
                <c:pt idx="822">
                  <c:v>1.2020251573877899E-2</c:v>
                </c:pt>
                <c:pt idx="823">
                  <c:v>1.1606353590187E-2</c:v>
                </c:pt>
                <c:pt idx="824">
                  <c:v>1.10953958221861E-2</c:v>
                </c:pt>
                <c:pt idx="825">
                  <c:v>1.12260386846592E-2</c:v>
                </c:pt>
                <c:pt idx="826">
                  <c:v>1.1360912012464801E-2</c:v>
                </c:pt>
                <c:pt idx="827">
                  <c:v>1.1360912012464801E-2</c:v>
                </c:pt>
                <c:pt idx="828">
                  <c:v>1.1130933589577501E-2</c:v>
                </c:pt>
                <c:pt idx="829">
                  <c:v>1.08029247936601E-2</c:v>
                </c:pt>
                <c:pt idx="830">
                  <c:v>1.0492351669314901E-2</c:v>
                </c:pt>
                <c:pt idx="831">
                  <c:v>1.05809871633768E-2</c:v>
                </c:pt>
                <c:pt idx="832">
                  <c:v>1.0631696415689699E-2</c:v>
                </c:pt>
                <c:pt idx="833">
                  <c:v>1.0886624502655901E-2</c:v>
                </c:pt>
                <c:pt idx="834">
                  <c:v>1.17312921571849E-2</c:v>
                </c:pt>
                <c:pt idx="835">
                  <c:v>1.27797164925654E-2</c:v>
                </c:pt>
                <c:pt idx="836">
                  <c:v>1.3929503458499999E-2</c:v>
                </c:pt>
                <c:pt idx="837">
                  <c:v>1.4449883459811699E-2</c:v>
                </c:pt>
                <c:pt idx="838">
                  <c:v>1.6166514538430699E-2</c:v>
                </c:pt>
                <c:pt idx="839">
                  <c:v>1.7783576068256899E-2</c:v>
                </c:pt>
                <c:pt idx="840">
                  <c:v>1.88633783937018E-2</c:v>
                </c:pt>
                <c:pt idx="841">
                  <c:v>1.97530333384217E-2</c:v>
                </c:pt>
                <c:pt idx="842">
                  <c:v>1.9772397244795001E-2</c:v>
                </c:pt>
                <c:pt idx="843">
                  <c:v>1.9276018443887599E-2</c:v>
                </c:pt>
                <c:pt idx="844">
                  <c:v>1.8358990037344002E-2</c:v>
                </c:pt>
                <c:pt idx="845">
                  <c:v>1.69043826856922E-2</c:v>
                </c:pt>
                <c:pt idx="846">
                  <c:v>1.6218010328437098E-2</c:v>
                </c:pt>
                <c:pt idx="847">
                  <c:v>1.49349476371141E-2</c:v>
                </c:pt>
                <c:pt idx="848">
                  <c:v>1.4804305084061701E-2</c:v>
                </c:pt>
                <c:pt idx="849">
                  <c:v>1.44421383493482E-2</c:v>
                </c:pt>
                <c:pt idx="850">
                  <c:v>1.5042238675935401E-2</c:v>
                </c:pt>
                <c:pt idx="851">
                  <c:v>1.5042238675935401E-2</c:v>
                </c:pt>
                <c:pt idx="852">
                  <c:v>1.49475521716188E-2</c:v>
                </c:pt>
                <c:pt idx="853">
                  <c:v>1.49057112206031E-2</c:v>
                </c:pt>
                <c:pt idx="854">
                  <c:v>1.4807777506841899E-2</c:v>
                </c:pt>
                <c:pt idx="855">
                  <c:v>1.45853099864773E-2</c:v>
                </c:pt>
                <c:pt idx="856">
                  <c:v>1.45736164987346E-2</c:v>
                </c:pt>
                <c:pt idx="857">
                  <c:v>1.45405753781295E-2</c:v>
                </c:pt>
                <c:pt idx="858">
                  <c:v>1.43127479368916E-2</c:v>
                </c:pt>
                <c:pt idx="859">
                  <c:v>1.43771815451315E-2</c:v>
                </c:pt>
                <c:pt idx="860">
                  <c:v>1.42080355940456E-2</c:v>
                </c:pt>
                <c:pt idx="861">
                  <c:v>1.4720346048454401E-2</c:v>
                </c:pt>
                <c:pt idx="862">
                  <c:v>1.48039033925407E-2</c:v>
                </c:pt>
                <c:pt idx="863">
                  <c:v>1.4696972523868901E-2</c:v>
                </c:pt>
                <c:pt idx="864">
                  <c:v>1.4765343261209599E-2</c:v>
                </c:pt>
                <c:pt idx="865">
                  <c:v>1.4726534954349399E-2</c:v>
                </c:pt>
                <c:pt idx="866">
                  <c:v>1.45921644199297E-2</c:v>
                </c:pt>
                <c:pt idx="867">
                  <c:v>1.43189567492517E-2</c:v>
                </c:pt>
                <c:pt idx="868">
                  <c:v>1.4258521073127301E-2</c:v>
                </c:pt>
                <c:pt idx="869">
                  <c:v>1.3409977190955699E-2</c:v>
                </c:pt>
                <c:pt idx="870">
                  <c:v>1.2246115054571301E-2</c:v>
                </c:pt>
                <c:pt idx="871">
                  <c:v>1.13478185810606E-2</c:v>
                </c:pt>
                <c:pt idx="872">
                  <c:v>1.0049922504583199E-2</c:v>
                </c:pt>
                <c:pt idx="873">
                  <c:v>1.0074820297661999E-2</c:v>
                </c:pt>
                <c:pt idx="874">
                  <c:v>9.8692954895132599E-3</c:v>
                </c:pt>
                <c:pt idx="875">
                  <c:v>9.7752774387503197E-3</c:v>
                </c:pt>
                <c:pt idx="876">
                  <c:v>1.02491641236422E-2</c:v>
                </c:pt>
                <c:pt idx="877">
                  <c:v>1.14793532427468E-2</c:v>
                </c:pt>
                <c:pt idx="878">
                  <c:v>1.1781513740218101E-2</c:v>
                </c:pt>
                <c:pt idx="879">
                  <c:v>1.21396637466846E-2</c:v>
                </c:pt>
                <c:pt idx="880">
                  <c:v>1.2629347282250901E-2</c:v>
                </c:pt>
                <c:pt idx="881">
                  <c:v>1.27387335012084E-2</c:v>
                </c:pt>
                <c:pt idx="882">
                  <c:v>1.31640646649639E-2</c:v>
                </c:pt>
                <c:pt idx="883">
                  <c:v>1.32279475932837E-2</c:v>
                </c:pt>
                <c:pt idx="884">
                  <c:v>1.3478083359842101E-2</c:v>
                </c:pt>
                <c:pt idx="885">
                  <c:v>1.3478083359842101E-2</c:v>
                </c:pt>
                <c:pt idx="886">
                  <c:v>1.33922700664306E-2</c:v>
                </c:pt>
                <c:pt idx="887">
                  <c:v>1.2982407162057501E-2</c:v>
                </c:pt>
                <c:pt idx="888">
                  <c:v>1.30664120145761E-2</c:v>
                </c:pt>
                <c:pt idx="889">
                  <c:v>1.33634604586525E-2</c:v>
                </c:pt>
                <c:pt idx="890">
                  <c:v>1.44968825667999E-2</c:v>
                </c:pt>
                <c:pt idx="891">
                  <c:v>1.50724261708395E-2</c:v>
                </c:pt>
                <c:pt idx="892">
                  <c:v>1.54747626730431E-2</c:v>
                </c:pt>
                <c:pt idx="893">
                  <c:v>1.60308889775377E-2</c:v>
                </c:pt>
                <c:pt idx="894">
                  <c:v>1.6872504827750899E-2</c:v>
                </c:pt>
                <c:pt idx="895">
                  <c:v>1.70536012539073E-2</c:v>
                </c:pt>
                <c:pt idx="896">
                  <c:v>1.8164760636117099E-2</c:v>
                </c:pt>
                <c:pt idx="897">
                  <c:v>1.8783879161997401E-2</c:v>
                </c:pt>
                <c:pt idx="898">
                  <c:v>1.9407320981014602E-2</c:v>
                </c:pt>
                <c:pt idx="899">
                  <c:v>2.0065532936785199E-2</c:v>
                </c:pt>
                <c:pt idx="900">
                  <c:v>2.0900069593831502E-2</c:v>
                </c:pt>
                <c:pt idx="901">
                  <c:v>2.1528095181526E-2</c:v>
                </c:pt>
                <c:pt idx="902">
                  <c:v>2.1641739506936802E-2</c:v>
                </c:pt>
                <c:pt idx="903">
                  <c:v>2.1596771137173901E-2</c:v>
                </c:pt>
                <c:pt idx="904">
                  <c:v>2.1279384645181899E-2</c:v>
                </c:pt>
                <c:pt idx="905">
                  <c:v>2.1236447395013101E-2</c:v>
                </c:pt>
                <c:pt idx="906">
                  <c:v>2.1152525459426901E-2</c:v>
                </c:pt>
                <c:pt idx="907">
                  <c:v>2.0754648658939199E-2</c:v>
                </c:pt>
                <c:pt idx="908">
                  <c:v>1.9342694567547801E-2</c:v>
                </c:pt>
                <c:pt idx="909">
                  <c:v>1.8769067413669401E-2</c:v>
                </c:pt>
                <c:pt idx="910">
                  <c:v>1.7698200404265899E-2</c:v>
                </c:pt>
                <c:pt idx="911">
                  <c:v>1.6414012844254498E-2</c:v>
                </c:pt>
                <c:pt idx="912">
                  <c:v>1.5140010233700801E-2</c:v>
                </c:pt>
                <c:pt idx="913">
                  <c:v>1.37200434406141E-2</c:v>
                </c:pt>
                <c:pt idx="914">
                  <c:v>1.28827362473045E-2</c:v>
                </c:pt>
                <c:pt idx="915">
                  <c:v>1.12603419578679E-2</c:v>
                </c:pt>
                <c:pt idx="916">
                  <c:v>1.11527095202218E-2</c:v>
                </c:pt>
              </c:numCache>
            </c:numRef>
          </c:val>
          <c:smooth val="0"/>
          <c:extLst>
            <c:ext xmlns:c16="http://schemas.microsoft.com/office/drawing/2014/chart" uri="{C3380CC4-5D6E-409C-BE32-E72D297353CC}">
              <c16:uniqueId val="{00000001-6CEB-A548-8EEF-0BFC2ABD19F3}"/>
            </c:ext>
          </c:extLst>
        </c:ser>
        <c:dLbls>
          <c:showLegendKey val="0"/>
          <c:showVal val="0"/>
          <c:showCatName val="0"/>
          <c:showSerName val="0"/>
          <c:showPercent val="0"/>
          <c:showBubbleSize val="0"/>
        </c:dLbls>
        <c:smooth val="0"/>
        <c:axId val="2094734552"/>
        <c:axId val="2094734553"/>
      </c:lineChart>
      <c:dateAx>
        <c:axId val="2094734552"/>
        <c:scaling>
          <c:orientation val="minMax"/>
        </c:scaling>
        <c:delete val="0"/>
        <c:axPos val="b"/>
        <c:numFmt formatCode="General" sourceLinked="0"/>
        <c:majorTickMark val="none"/>
        <c:minorTickMark val="none"/>
        <c:tickLblPos val="low"/>
        <c:spPr>
          <a:ln w="12700" cap="flat">
            <a:solidFill>
              <a:srgbClr val="D9D9D9"/>
            </a:solidFill>
            <a:prstDash val="solid"/>
            <a:round/>
          </a:ln>
        </c:spPr>
        <c:txPr>
          <a:bodyPr rot="0"/>
          <a:lstStyle/>
          <a:p>
            <a:pPr>
              <a:defRPr sz="900" b="0" i="0" u="none" strike="noStrike">
                <a:solidFill>
                  <a:srgbClr val="595959"/>
                </a:solidFill>
                <a:latin typeface="Calibri"/>
              </a:defRPr>
            </a:pPr>
            <a:endParaRPr lang="en-US"/>
          </a:p>
        </c:txPr>
        <c:crossAx val="2094734553"/>
        <c:crosses val="autoZero"/>
        <c:auto val="1"/>
        <c:lblOffset val="100"/>
        <c:baseTimeUnit val="days"/>
      </c:dateAx>
      <c:valAx>
        <c:axId val="2094734553"/>
        <c:scaling>
          <c:orientation val="minMax"/>
        </c:scaling>
        <c:delete val="0"/>
        <c:axPos val="l"/>
        <c:majorGridlines>
          <c:spPr>
            <a:ln w="12700" cap="flat">
              <a:solidFill>
                <a:srgbClr val="D9D9D9"/>
              </a:solidFill>
              <a:prstDash val="solid"/>
              <a:round/>
            </a:ln>
          </c:spPr>
        </c:majorGridlines>
        <c:title>
          <c:tx>
            <c:rich>
              <a:bodyPr rot="-5400000"/>
              <a:lstStyle/>
              <a:p>
                <a:pPr>
                  <a:defRPr sz="1000" b="0" i="0" u="none" strike="noStrike">
                    <a:solidFill>
                      <a:srgbClr val="595959"/>
                    </a:solidFill>
                    <a:latin typeface="Calibri"/>
                  </a:defRPr>
                </a:pPr>
                <a:r>
                  <a:rPr sz="1000" b="0" i="0" u="none" strike="noStrike">
                    <a:solidFill>
                      <a:srgbClr val="595959"/>
                    </a:solidFill>
                    <a:latin typeface="Calibri"/>
                  </a:rPr>
                  <a:t>CoV</a:t>
                </a:r>
              </a:p>
            </c:rich>
          </c:tx>
          <c:overlay val="1"/>
        </c:title>
        <c:numFmt formatCode="0.0%" sourceLinked="1"/>
        <c:majorTickMark val="none"/>
        <c:minorTickMark val="none"/>
        <c:tickLblPos val="nextTo"/>
        <c:spPr>
          <a:ln w="12700" cap="flat">
            <a:noFill/>
            <a:prstDash val="solid"/>
            <a:round/>
          </a:ln>
        </c:spPr>
        <c:txPr>
          <a:bodyPr rot="0"/>
          <a:lstStyle/>
          <a:p>
            <a:pPr>
              <a:defRPr sz="900" b="0" i="0" u="none" strike="noStrike">
                <a:solidFill>
                  <a:srgbClr val="595959"/>
                </a:solidFill>
                <a:latin typeface="Calibri"/>
              </a:defRPr>
            </a:pPr>
            <a:endParaRPr lang="en-US"/>
          </a:p>
        </c:txPr>
        <c:crossAx val="2094734552"/>
        <c:crosses val="autoZero"/>
        <c:crossBetween val="between"/>
        <c:majorUnit val="0.04"/>
        <c:minorUnit val="0.02"/>
      </c:valAx>
      <c:spPr>
        <a:noFill/>
        <a:ln w="12700" cap="flat">
          <a:noFill/>
          <a:miter lim="400000"/>
        </a:ln>
        <a:effectLst/>
      </c:spPr>
    </c:plotArea>
    <c:plotVisOnly val="1"/>
    <c:dispBlanksAs val="gap"/>
    <c:showDLblsOverMax val="1"/>
  </c:chart>
  <c:spPr>
    <a:solidFill>
      <a:srgbClr val="FFFFFF"/>
    </a:solidFill>
    <a:ln w="12700" cap="flat">
      <a:solidFill>
        <a:srgbClr val="D9D9D9"/>
      </a:solidFill>
      <a:prstDash val="solid"/>
      <a:round/>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MRP SBBI</a:t>
            </a:r>
          </a:p>
        </c:rich>
      </c:tx>
      <c:layout>
        <c:manualLayout>
          <c:xMode val="edge"/>
          <c:yMode val="edge"/>
          <c:x val="0.40792800000000001"/>
          <c:y val="0"/>
          <c:w val="0.184143"/>
          <c:h val="0.14972099999999999"/>
        </c:manualLayout>
      </c:layout>
      <c:overlay val="1"/>
      <c:spPr>
        <a:noFill/>
        <a:effectLst/>
      </c:spPr>
    </c:title>
    <c:autoTitleDeleted val="0"/>
    <c:plotArea>
      <c:layout>
        <c:manualLayout>
          <c:layoutTarget val="inner"/>
          <c:xMode val="edge"/>
          <c:yMode val="edge"/>
          <c:x val="0.17560799999999999"/>
          <c:y val="0.14972099999999999"/>
          <c:w val="0.785362"/>
          <c:h val="0.66836499999999999"/>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-1.0072x + 0.1233</a:t>
                    </a:r>
                  </a:p>
                </c:rich>
              </c:tx>
              <c:numFmt formatCode="General" sourceLinked="0"/>
            </c:trendlineLbl>
          </c:trendline>
          <c:xVal>
            <c:numRef>
              <c:f>'MRP ERP WP'!$M$16:$M$1108</c:f>
              <c:numCache>
                <c:formatCode>0.00%</c:formatCode>
                <c:ptCount val="1093"/>
                <c:pt idx="0">
                  <c:v>3.6000000000000004E-2</c:v>
                </c:pt>
                <c:pt idx="1">
                  <c:v>3.6000000000000004E-2</c:v>
                </c:pt>
                <c:pt idx="2">
                  <c:v>3.2399999999999998E-2</c:v>
                </c:pt>
                <c:pt idx="3">
                  <c:v>3.4799999999999998E-2</c:v>
                </c:pt>
                <c:pt idx="4">
                  <c:v>3.2399999999999998E-2</c:v>
                </c:pt>
                <c:pt idx="5">
                  <c:v>3.3599999999999998E-2</c:v>
                </c:pt>
                <c:pt idx="6">
                  <c:v>3.2399999999999998E-2</c:v>
                </c:pt>
                <c:pt idx="7">
                  <c:v>3.2399999999999998E-2</c:v>
                </c:pt>
                <c:pt idx="8">
                  <c:v>3.4799999999999998E-2</c:v>
                </c:pt>
                <c:pt idx="9">
                  <c:v>3.2399999999999998E-2</c:v>
                </c:pt>
                <c:pt idx="10">
                  <c:v>3.3599999999999998E-2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3.3599999999999998E-2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3.3599999999999998E-2</c:v>
                </c:pt>
                <c:pt idx="44">
                  <c:v>3.1199999999999999E-2</c:v>
                </c:pt>
                <c:pt idx="45">
                  <c:v>3.4799999999999998E-2</c:v>
                </c:pt>
                <c:pt idx="46">
                  <c:v>3.2399999999999998E-2</c:v>
                </c:pt>
                <c:pt idx="47">
                  <c:v>3.1199999999999999E-2</c:v>
                </c:pt>
                <c:pt idx="48">
                  <c:v>3.3599999999999998E-2</c:v>
                </c:pt>
                <c:pt idx="49">
                  <c:v>3.3599999999999998E-2</c:v>
                </c:pt>
                <c:pt idx="50">
                  <c:v>3.1199999999999999E-2</c:v>
                </c:pt>
                <c:pt idx="51">
                  <c:v>3.4799999999999998E-2</c:v>
                </c:pt>
                <c:pt idx="52">
                  <c:v>3.2399999999999998E-2</c:v>
                </c:pt>
                <c:pt idx="53">
                  <c:v>3.1199999999999999E-2</c:v>
                </c:pt>
                <c:pt idx="54">
                  <c:v>3.3599999999999998E-2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3.3599999999999998E-2</c:v>
                </c:pt>
                <c:pt idx="66">
                  <c:v>3.3599999999999998E-2</c:v>
                </c:pt>
                <c:pt idx="67">
                  <c:v>3.3599999999999998E-2</c:v>
                </c:pt>
                <c:pt idx="68">
                  <c:v>3.3599999999999998E-2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3.3599999999999998E-2</c:v>
                </c:pt>
                <c:pt idx="78">
                  <c:v>0.03</c:v>
                </c:pt>
                <c:pt idx="79">
                  <c:v>3.1199999999999999E-2</c:v>
                </c:pt>
                <c:pt idx="80">
                  <c:v>3.1199999999999999E-2</c:v>
                </c:pt>
                <c:pt idx="81">
                  <c:v>0.03</c:v>
                </c:pt>
                <c:pt idx="82">
                  <c:v>3.1199999999999999E-2</c:v>
                </c:pt>
                <c:pt idx="83">
                  <c:v>0.03</c:v>
                </c:pt>
                <c:pt idx="84">
                  <c:v>3.3599999999999998E-2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1.6799999999999999E-2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3.3599999999999998E-2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3.3599999999999998E-2</c:v>
                </c:pt>
                <c:pt idx="384">
                  <c:v>3.9599999999999996E-2</c:v>
                </c:pt>
                <c:pt idx="385">
                  <c:v>3.7199999999999997E-2</c:v>
                </c:pt>
                <c:pt idx="386">
                  <c:v>3.7199999999999997E-2</c:v>
                </c:pt>
                <c:pt idx="387">
                  <c:v>4.2000000000000003E-2</c:v>
                </c:pt>
                <c:pt idx="388">
                  <c:v>3.9599999999999996E-2</c:v>
                </c:pt>
                <c:pt idx="389">
                  <c:v>3.9599999999999996E-2</c:v>
                </c:pt>
                <c:pt idx="390">
                  <c:v>4.3200000000000002E-2</c:v>
                </c:pt>
                <c:pt idx="391">
                  <c:v>4.2000000000000003E-2</c:v>
                </c:pt>
                <c:pt idx="392">
                  <c:v>4.2000000000000003E-2</c:v>
                </c:pt>
                <c:pt idx="393">
                  <c:v>4.0799999999999996E-2</c:v>
                </c:pt>
                <c:pt idx="394">
                  <c:v>4.2000000000000003E-2</c:v>
                </c:pt>
                <c:pt idx="395">
                  <c:v>4.2000000000000003E-2</c:v>
                </c:pt>
                <c:pt idx="396">
                  <c:v>4.3200000000000002E-2</c:v>
                </c:pt>
                <c:pt idx="397">
                  <c:v>4.2000000000000003E-2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4.2000000000000003E-2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4.2000000000000003E-2</c:v>
                </c:pt>
                <c:pt idx="446">
                  <c:v>3.8400000000000004E-2</c:v>
                </c:pt>
                <c:pt idx="447">
                  <c:v>4.4400000000000002E-2</c:v>
                </c:pt>
                <c:pt idx="448">
                  <c:v>4.2000000000000003E-2</c:v>
                </c:pt>
                <c:pt idx="449">
                  <c:v>3.8400000000000004E-2</c:v>
                </c:pt>
                <c:pt idx="450">
                  <c:v>4.5600000000000002E-2</c:v>
                </c:pt>
                <c:pt idx="451">
                  <c:v>4.2000000000000003E-2</c:v>
                </c:pt>
                <c:pt idx="452">
                  <c:v>4.2000000000000003E-2</c:v>
                </c:pt>
                <c:pt idx="453">
                  <c:v>4.0799999999999996E-2</c:v>
                </c:pt>
                <c:pt idx="454">
                  <c:v>4.0799999999999996E-2</c:v>
                </c:pt>
                <c:pt idx="455">
                  <c:v>4.2000000000000003E-2</c:v>
                </c:pt>
                <c:pt idx="456">
                  <c:v>4.2000000000000003E-2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4.2000000000000003E-2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4.2000000000000003E-2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6.7199999999999996E-2</c:v>
                </c:pt>
                <c:pt idx="518">
                  <c:v>6.2399999999999997E-2</c:v>
                </c:pt>
                <c:pt idx="519">
                  <c:v>6.7199999999999996E-2</c:v>
                </c:pt>
                <c:pt idx="520">
                  <c:v>6.4799999999999996E-2</c:v>
                </c:pt>
                <c:pt idx="521">
                  <c:v>6.6000000000000003E-2</c:v>
                </c:pt>
                <c:pt idx="522">
                  <c:v>7.6800000000000007E-2</c:v>
                </c:pt>
                <c:pt idx="523">
                  <c:v>7.0800000000000002E-2</c:v>
                </c:pt>
                <c:pt idx="524">
                  <c:v>6.8400000000000002E-2</c:v>
                </c:pt>
                <c:pt idx="525">
                  <c:v>6.7199999999999996E-2</c:v>
                </c:pt>
                <c:pt idx="526">
                  <c:v>6.6000000000000003E-2</c:v>
                </c:pt>
                <c:pt idx="527">
                  <c:v>6.9599999999999995E-2</c:v>
                </c:pt>
                <c:pt idx="528">
                  <c:v>6.3600000000000004E-2</c:v>
                </c:pt>
                <c:pt idx="529">
                  <c:v>6.1200000000000004E-2</c:v>
                </c:pt>
                <c:pt idx="530">
                  <c:v>5.5199999999999999E-2</c:v>
                </c:pt>
                <c:pt idx="531">
                  <c:v>6.7199999999999996E-2</c:v>
                </c:pt>
                <c:pt idx="532">
                  <c:v>5.7599999999999998E-2</c:v>
                </c:pt>
                <c:pt idx="533">
                  <c:v>5.6400000000000006E-2</c:v>
                </c:pt>
                <c:pt idx="534">
                  <c:v>6.7199999999999996E-2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6.7199999999999996E-2</c:v>
                </c:pt>
                <c:pt idx="556">
                  <c:v>6.8400000000000002E-2</c:v>
                </c:pt>
                <c:pt idx="557">
                  <c:v>6.9599999999999995E-2</c:v>
                </c:pt>
                <c:pt idx="558">
                  <c:v>6.6000000000000003E-2</c:v>
                </c:pt>
                <c:pt idx="559">
                  <c:v>7.3200000000000001E-2</c:v>
                </c:pt>
                <c:pt idx="560">
                  <c:v>7.4399999999999994E-2</c:v>
                </c:pt>
                <c:pt idx="561">
                  <c:v>6.6000000000000003E-2</c:v>
                </c:pt>
                <c:pt idx="562">
                  <c:v>7.5600000000000001E-2</c:v>
                </c:pt>
                <c:pt idx="563">
                  <c:v>6.7199999999999996E-2</c:v>
                </c:pt>
                <c:pt idx="564">
                  <c:v>7.2000000000000008E-2</c:v>
                </c:pt>
                <c:pt idx="565">
                  <c:v>7.3200000000000001E-2</c:v>
                </c:pt>
                <c:pt idx="566">
                  <c:v>6.6000000000000003E-2</c:v>
                </c:pt>
                <c:pt idx="567">
                  <c:v>7.0800000000000002E-2</c:v>
                </c:pt>
                <c:pt idx="568">
                  <c:v>8.1599999999999992E-2</c:v>
                </c:pt>
                <c:pt idx="569">
                  <c:v>8.1599999999999992E-2</c:v>
                </c:pt>
                <c:pt idx="570">
                  <c:v>7.3200000000000001E-2</c:v>
                </c:pt>
                <c:pt idx="571">
                  <c:v>8.6400000000000005E-2</c:v>
                </c:pt>
                <c:pt idx="572">
                  <c:v>7.8E-2</c:v>
                </c:pt>
                <c:pt idx="573">
                  <c:v>8.5199999999999998E-2</c:v>
                </c:pt>
                <c:pt idx="574">
                  <c:v>8.4000000000000005E-2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8.4000000000000005E-2</c:v>
                </c:pt>
                <c:pt idx="583">
                  <c:v>8.1599999999999992E-2</c:v>
                </c:pt>
                <c:pt idx="584">
                  <c:v>7.8E-2</c:v>
                </c:pt>
                <c:pt idx="585">
                  <c:v>8.7599999999999997E-2</c:v>
                </c:pt>
                <c:pt idx="586">
                  <c:v>8.6400000000000005E-2</c:v>
                </c:pt>
                <c:pt idx="587">
                  <c:v>7.3200000000000001E-2</c:v>
                </c:pt>
                <c:pt idx="588">
                  <c:v>0.09</c:v>
                </c:pt>
                <c:pt idx="589">
                  <c:v>7.8E-2</c:v>
                </c:pt>
                <c:pt idx="590">
                  <c:v>7.3200000000000001E-2</c:v>
                </c:pt>
                <c:pt idx="591">
                  <c:v>8.5199999999999998E-2</c:v>
                </c:pt>
                <c:pt idx="592">
                  <c:v>7.6800000000000007E-2</c:v>
                </c:pt>
                <c:pt idx="593">
                  <c:v>7.0800000000000002E-2</c:v>
                </c:pt>
                <c:pt idx="594">
                  <c:v>8.7599999999999997E-2</c:v>
                </c:pt>
                <c:pt idx="595">
                  <c:v>7.8E-2</c:v>
                </c:pt>
                <c:pt idx="596">
                  <c:v>8.2799999999999999E-2</c:v>
                </c:pt>
                <c:pt idx="597">
                  <c:v>7.6800000000000007E-2</c:v>
                </c:pt>
                <c:pt idx="598">
                  <c:v>7.3200000000000001E-2</c:v>
                </c:pt>
                <c:pt idx="599">
                  <c:v>7.9199999999999993E-2</c:v>
                </c:pt>
                <c:pt idx="600">
                  <c:v>7.5600000000000001E-2</c:v>
                </c:pt>
                <c:pt idx="601">
                  <c:v>7.0800000000000002E-2</c:v>
                </c:pt>
                <c:pt idx="602">
                  <c:v>6.8400000000000002E-2</c:v>
                </c:pt>
                <c:pt idx="603">
                  <c:v>7.8E-2</c:v>
                </c:pt>
                <c:pt idx="604">
                  <c:v>7.3200000000000001E-2</c:v>
                </c:pt>
                <c:pt idx="605">
                  <c:v>8.0399999999999999E-2</c:v>
                </c:pt>
                <c:pt idx="606">
                  <c:v>7.4399999999999994E-2</c:v>
                </c:pt>
                <c:pt idx="607">
                  <c:v>7.0800000000000002E-2</c:v>
                </c:pt>
                <c:pt idx="608">
                  <c:v>8.0399999999999999E-2</c:v>
                </c:pt>
                <c:pt idx="609">
                  <c:v>7.3200000000000001E-2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8.4000000000000005E-2</c:v>
                </c:pt>
                <c:pt idx="621">
                  <c:v>7.8E-2</c:v>
                </c:pt>
                <c:pt idx="622">
                  <c:v>8.7599999999999997E-2</c:v>
                </c:pt>
                <c:pt idx="623">
                  <c:v>8.5199999999999998E-2</c:v>
                </c:pt>
                <c:pt idx="624">
                  <c:v>8.1599999999999992E-2</c:v>
                </c:pt>
                <c:pt idx="625">
                  <c:v>9.4800000000000009E-2</c:v>
                </c:pt>
                <c:pt idx="626">
                  <c:v>7.8E-2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0.1404</c:v>
                </c:pt>
                <c:pt idx="659">
                  <c:v>0.1356</c:v>
                </c:pt>
                <c:pt idx="660">
                  <c:v>0.12</c:v>
                </c:pt>
                <c:pt idx="661">
                  <c:v>0.12959999999999999</c:v>
                </c:pt>
                <c:pt idx="662">
                  <c:v>0.1236</c:v>
                </c:pt>
                <c:pt idx="663">
                  <c:v>0.14879999999999999</c:v>
                </c:pt>
                <c:pt idx="664">
                  <c:v>0.13439999999999999</c:v>
                </c:pt>
                <c:pt idx="665">
                  <c:v>0.1212</c:v>
                </c:pt>
                <c:pt idx="666">
                  <c:v>0.14400000000000002</c:v>
                </c:pt>
                <c:pt idx="667">
                  <c:v>0.1368</c:v>
                </c:pt>
                <c:pt idx="668">
                  <c:v>0.13439999999999999</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8.4000000000000005E-2</c:v>
                </c:pt>
                <c:pt idx="715">
                  <c:v>7.9199999999999993E-2</c:v>
                </c:pt>
                <c:pt idx="716">
                  <c:v>7.5600000000000001E-2</c:v>
                </c:pt>
                <c:pt idx="717">
                  <c:v>7.8E-2</c:v>
                </c:pt>
                <c:pt idx="718">
                  <c:v>8.2799999999999999E-2</c:v>
                </c:pt>
                <c:pt idx="719">
                  <c:v>7.0800000000000002E-2</c:v>
                </c:pt>
                <c:pt idx="720">
                  <c:v>8.4000000000000005E-2</c:v>
                </c:pt>
                <c:pt idx="721">
                  <c:v>7.6800000000000007E-2</c:v>
                </c:pt>
                <c:pt idx="722">
                  <c:v>7.0800000000000002E-2</c:v>
                </c:pt>
                <c:pt idx="723">
                  <c:v>7.9199999999999993E-2</c:v>
                </c:pt>
                <c:pt idx="724">
                  <c:v>7.8E-2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8.4000000000000005E-2</c:v>
                </c:pt>
                <c:pt idx="737">
                  <c:v>9.3599999999999989E-2</c:v>
                </c:pt>
                <c:pt idx="738">
                  <c:v>9.1200000000000003E-2</c:v>
                </c:pt>
                <c:pt idx="739">
                  <c:v>8.5199999999999998E-2</c:v>
                </c:pt>
                <c:pt idx="740">
                  <c:v>9.9599999999999994E-2</c:v>
                </c:pt>
                <c:pt idx="741">
                  <c:v>9.1200000000000003E-2</c:v>
                </c:pt>
                <c:pt idx="742">
                  <c:v>9.1200000000000003E-2</c:v>
                </c:pt>
                <c:pt idx="743">
                  <c:v>8.4000000000000005E-2</c:v>
                </c:pt>
                <c:pt idx="744">
                  <c:v>0.09</c:v>
                </c:pt>
                <c:pt idx="745">
                  <c:v>9.6000000000000002E-2</c:v>
                </c:pt>
                <c:pt idx="746">
                  <c:v>8.2799999999999999E-2</c:v>
                </c:pt>
                <c:pt idx="747">
                  <c:v>9.4800000000000009E-2</c:v>
                </c:pt>
                <c:pt idx="748">
                  <c:v>8.4000000000000005E-2</c:v>
                </c:pt>
                <c:pt idx="749">
                  <c:v>9.6000000000000002E-2</c:v>
                </c:pt>
                <c:pt idx="750">
                  <c:v>8.4000000000000005E-2</c:v>
                </c:pt>
                <c:pt idx="751">
                  <c:v>8.1599999999999992E-2</c:v>
                </c:pt>
                <c:pt idx="752">
                  <c:v>7.9199999999999993E-2</c:v>
                </c:pt>
                <c:pt idx="753">
                  <c:v>7.8E-2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7.8E-2</c:v>
                </c:pt>
                <c:pt idx="779">
                  <c:v>7.2000000000000008E-2</c:v>
                </c:pt>
                <c:pt idx="780">
                  <c:v>8.1599999999999992E-2</c:v>
                </c:pt>
                <c:pt idx="781">
                  <c:v>7.3200000000000001E-2</c:v>
                </c:pt>
                <c:pt idx="782">
                  <c:v>7.0800000000000002E-2</c:v>
                </c:pt>
                <c:pt idx="783">
                  <c:v>8.0399999999999999E-2</c:v>
                </c:pt>
                <c:pt idx="784">
                  <c:v>7.8E-2</c:v>
                </c:pt>
                <c:pt idx="785">
                  <c:v>7.3200000000000001E-2</c:v>
                </c:pt>
                <c:pt idx="786">
                  <c:v>8.0399999999999999E-2</c:v>
                </c:pt>
                <c:pt idx="787">
                  <c:v>7.5600000000000001E-2</c:v>
                </c:pt>
                <c:pt idx="788">
                  <c:v>7.2000000000000008E-2</c:v>
                </c:pt>
                <c:pt idx="789">
                  <c:v>6.9599999999999995E-2</c:v>
                </c:pt>
                <c:pt idx="790">
                  <c:v>6.8400000000000002E-2</c:v>
                </c:pt>
                <c:pt idx="791">
                  <c:v>7.3200000000000001E-2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6.7199999999999996E-2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7.3200000000000001E-2</c:v>
                </c:pt>
                <c:pt idx="811">
                  <c:v>7.2000000000000008E-2</c:v>
                </c:pt>
                <c:pt idx="812">
                  <c:v>7.9199999999999993E-2</c:v>
                </c:pt>
                <c:pt idx="813">
                  <c:v>7.3200000000000001E-2</c:v>
                </c:pt>
                <c:pt idx="814">
                  <c:v>7.9199999999999993E-2</c:v>
                </c:pt>
                <c:pt idx="815">
                  <c:v>7.6800000000000007E-2</c:v>
                </c:pt>
                <c:pt idx="816">
                  <c:v>7.9199999999999993E-2</c:v>
                </c:pt>
                <c:pt idx="817">
                  <c:v>8.4000000000000005E-2</c:v>
                </c:pt>
                <c:pt idx="818">
                  <c:v>7.0800000000000002E-2</c:v>
                </c:pt>
                <c:pt idx="819">
                  <c:v>7.6800000000000007E-2</c:v>
                </c:pt>
                <c:pt idx="820">
                  <c:v>6.9599999999999995E-2</c:v>
                </c:pt>
                <c:pt idx="821">
                  <c:v>7.8E-2</c:v>
                </c:pt>
                <c:pt idx="822">
                  <c:v>6.4799999999999996E-2</c:v>
                </c:pt>
                <c:pt idx="823">
                  <c:v>6.7199999999999996E-2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6.7199999999999996E-2</c:v>
                </c:pt>
                <c:pt idx="841">
                  <c:v>6.7199999999999996E-2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6.7199999999999996E-2</c:v>
                </c:pt>
                <c:pt idx="876">
                  <c:v>6.6000000000000003E-2</c:v>
                </c:pt>
                <c:pt idx="877">
                  <c:v>6.8400000000000002E-2</c:v>
                </c:pt>
                <c:pt idx="878">
                  <c:v>6.1200000000000004E-2</c:v>
                </c:pt>
                <c:pt idx="879">
                  <c:v>6.4799999999999996E-2</c:v>
                </c:pt>
                <c:pt idx="880">
                  <c:v>5.6400000000000006E-2</c:v>
                </c:pt>
                <c:pt idx="881">
                  <c:v>6.7199999999999996E-2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4.2000000000000003E-2</c:v>
                </c:pt>
                <c:pt idx="939">
                  <c:v>4.9200000000000008E-2</c:v>
                </c:pt>
                <c:pt idx="940">
                  <c:v>4.6799999999999994E-2</c:v>
                </c:pt>
                <c:pt idx="941">
                  <c:v>4.8000000000000001E-2</c:v>
                </c:pt>
                <c:pt idx="942">
                  <c:v>4.3200000000000002E-2</c:v>
                </c:pt>
                <c:pt idx="943">
                  <c:v>4.0799999999999996E-2</c:v>
                </c:pt>
                <c:pt idx="944">
                  <c:v>4.8000000000000001E-2</c:v>
                </c:pt>
                <c:pt idx="945">
                  <c:v>4.2000000000000003E-2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4.2000000000000003E-2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4.2000000000000003E-2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4.2000000000000003E-2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numCache>
            </c:numRef>
          </c:xVal>
          <c:yVal>
            <c:numRef>
              <c:f>'MRP ERP WP'!$O$16:$O$1108</c:f>
              <c:numCache>
                <c:formatCode>0.00%</c:formatCode>
                <c:ptCount val="1093"/>
                <c:pt idx="0">
                  <c:v>8.0074444282409535E-2</c:v>
                </c:pt>
                <c:pt idx="1">
                  <c:v>5.853420750775909E-2</c:v>
                </c:pt>
                <c:pt idx="2">
                  <c:v>0.16709110187303744</c:v>
                </c:pt>
                <c:pt idx="3">
                  <c:v>0.24894182966507422</c:v>
                </c:pt>
                <c:pt idx="4">
                  <c:v>0.24483109376898726</c:v>
                </c:pt>
                <c:pt idx="5">
                  <c:v>0.29733527965494139</c:v>
                </c:pt>
                <c:pt idx="6">
                  <c:v>0.23184214715621376</c:v>
                </c:pt>
                <c:pt idx="7">
                  <c:v>0.25488540033942164</c:v>
                </c:pt>
                <c:pt idx="8">
                  <c:v>0.28602415930611119</c:v>
                </c:pt>
                <c:pt idx="9">
                  <c:v>0.3139336387776881</c:v>
                </c:pt>
                <c:pt idx="10">
                  <c:v>0.28252565882158082</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0.35402792188365867</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-0.26831912078039194</c:v>
                </c:pt>
                <c:pt idx="44">
                  <c:v>-0.32747190821853056</c:v>
                </c:pt>
                <c:pt idx="45">
                  <c:v>-0.39062722551965029</c:v>
                </c:pt>
                <c:pt idx="46">
                  <c:v>-0.29850688643044765</c:v>
                </c:pt>
                <c:pt idx="47">
                  <c:v>-0.20030959006307592</c:v>
                </c:pt>
                <c:pt idx="48">
                  <c:v>-0.2825500612766218</c:v>
                </c:pt>
                <c:pt idx="49">
                  <c:v>-0.2922214440762369</c:v>
                </c:pt>
                <c:pt idx="50">
                  <c:v>-0.22232484877135394</c:v>
                </c:pt>
                <c:pt idx="51">
                  <c:v>-0.33717136651802387</c:v>
                </c:pt>
                <c:pt idx="52">
                  <c:v>-0.39489964087559326</c:v>
                </c:pt>
                <c:pt idx="53">
                  <c:v>-0.46984694750363987</c:v>
                </c:pt>
                <c:pt idx="54">
                  <c:v>-0.26808200447033653</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-0.37575883830972007</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0.32659681868828272</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8.9886709025017775E-2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3.1953745359200779E-2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0.27355201099138232</c:v>
                </c:pt>
                <c:pt idx="384">
                  <c:v>0.39411644308112559</c:v>
                </c:pt>
                <c:pt idx="385">
                  <c:v>0.34270918164620012</c:v>
                </c:pt>
                <c:pt idx="386">
                  <c:v>0.36930242076911035</c:v>
                </c:pt>
                <c:pt idx="387">
                  <c:v>0.32255792564935054</c:v>
                </c:pt>
                <c:pt idx="388">
                  <c:v>0.33353839050058476</c:v>
                </c:pt>
                <c:pt idx="389">
                  <c:v>0.33730336062729938</c:v>
                </c:pt>
                <c:pt idx="390">
                  <c:v>0.29338349375806894</c:v>
                </c:pt>
                <c:pt idx="391">
                  <c:v>0.28358280656664508</c:v>
                </c:pt>
                <c:pt idx="392">
                  <c:v>0.24736896810108602</c:v>
                </c:pt>
                <c:pt idx="393">
                  <c:v>0.13265959700429314</c:v>
                </c:pt>
                <c:pt idx="394">
                  <c:v>0.11523454707492478</c:v>
                </c:pt>
                <c:pt idx="395">
                  <c:v>0.1042068355217021</c:v>
                </c:pt>
                <c:pt idx="396">
                  <c:v>7.6568462381524052E-2</c:v>
                </c:pt>
                <c:pt idx="397">
                  <c:v>-6.1055704617358417E-3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5.9935175802729369E-2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2.7159938647167071E-2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9.3583335281050603E-2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3.1426549581813762E-3</c:v>
                </c:pt>
                <c:pt idx="556">
                  <c:v>-4.6003763137382622E-2</c:v>
                </c:pt>
                <c:pt idx="557">
                  <c:v>-8.3298952435268414E-2</c:v>
                </c:pt>
                <c:pt idx="558">
                  <c:v>-6.4209419361133502E-2</c:v>
                </c:pt>
                <c:pt idx="559">
                  <c:v>-3.5616941410362049E-2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7.6875433756279879E-2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-8.0462283052260927E-2</c:v>
                </c:pt>
                <c:pt idx="604">
                  <c:v>-6.3597726910985822E-2</c:v>
                </c:pt>
                <c:pt idx="605">
                  <c:v>-7.9475671416251198E-2</c:v>
                </c:pt>
                <c:pt idx="606">
                  <c:v>-6.8587503192773819E-2</c:v>
                </c:pt>
                <c:pt idx="607">
                  <c:v>-7.2668547179645576E-2</c:v>
                </c:pt>
                <c:pt idx="608">
                  <c:v>-9.766748964952518E-2</c:v>
                </c:pt>
                <c:pt idx="609">
                  <c:v>-0.11365146971433455</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4.0903842414316063E-2</c:v>
                </c:pt>
                <c:pt idx="621">
                  <c:v>4.1512929431500048E-2</c:v>
                </c:pt>
                <c:pt idx="622">
                  <c:v>-2.4237458912514595E-2</c:v>
                </c:pt>
                <c:pt idx="623">
                  <c:v>-3.2248433771940255E-2</c:v>
                </c:pt>
                <c:pt idx="624">
                  <c:v>-1.6002563845032611E-2</c:v>
                </c:pt>
                <c:pt idx="625">
                  <c:v>8.5768006128402727E-2</c:v>
                </c:pt>
                <c:pt idx="626">
                  <c:v>8.8348650741737991E-2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-0.13458441520703426</c:v>
                </c:pt>
                <c:pt idx="659">
                  <c:v>-0.18905163267517805</c:v>
                </c:pt>
                <c:pt idx="660">
                  <c:v>-0.16896192088955819</c:v>
                </c:pt>
                <c:pt idx="661">
                  <c:v>-0.15007643469620674</c:v>
                </c:pt>
                <c:pt idx="662">
                  <c:v>-0.21464757420551289</c:v>
                </c:pt>
                <c:pt idx="663">
                  <c:v>-0.2793520450188885</c:v>
                </c:pt>
                <c:pt idx="664">
                  <c:v>-0.20776901953068463</c:v>
                </c:pt>
                <c:pt idx="665">
                  <c:v>-0.22848818667932183</c:v>
                </c:pt>
                <c:pt idx="666">
                  <c:v>-0.25910401920009263</c:v>
                </c:pt>
                <c:pt idx="667">
                  <c:v>-0.26947654690982037</c:v>
                </c:pt>
                <c:pt idx="668">
                  <c:v>-0.1022271035813144</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0.21362604739211485</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0.102680655535431</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0.12130849349847057</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6.2496299490873611E-2</c:v>
                </c:pt>
                <c:pt idx="785">
                  <c:v>2.5529490325355939E-2</c:v>
                </c:pt>
                <c:pt idx="786">
                  <c:v>5.3909810227948746E-2</c:v>
                </c:pt>
                <c:pt idx="787">
                  <c:v>5.2532124466149077E-2</c:v>
                </c:pt>
                <c:pt idx="788">
                  <c:v>7.4230887121156663E-3</c:v>
                </c:pt>
                <c:pt idx="789">
                  <c:v>4.1109123521731683E-2</c:v>
                </c:pt>
                <c:pt idx="790">
                  <c:v>3.1458501533508723E-2</c:v>
                </c:pt>
                <c:pt idx="791">
                  <c:v>0.11192418092716643</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8.5113626001906237E-2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-5.9106979691114628E-2</c:v>
                </c:pt>
                <c:pt idx="811">
                  <c:v>-2.0438482555204363E-2</c:v>
                </c:pt>
                <c:pt idx="812">
                  <c:v>-2.4497678331215023E-2</c:v>
                </c:pt>
                <c:pt idx="813">
                  <c:v>-3.6354172339111049E-2</c:v>
                </c:pt>
                <c:pt idx="814">
                  <c:v>-4.052569924242283E-2</c:v>
                </c:pt>
                <c:pt idx="815">
                  <c:v>-6.6334016951033387E-2</c:v>
                </c:pt>
                <c:pt idx="816">
                  <c:v>-6.6038376051683445E-2</c:v>
                </c:pt>
                <c:pt idx="817">
                  <c:v>-7.8775135388222381E-2</c:v>
                </c:pt>
                <c:pt idx="818">
                  <c:v>2.7210549199680745E-3</c:v>
                </c:pt>
                <c:pt idx="819">
                  <c:v>7.8772904684344586E-2</c:v>
                </c:pt>
                <c:pt idx="820">
                  <c:v>0.10491298191357112</c:v>
                </c:pt>
                <c:pt idx="821">
                  <c:v>0.12378423965969428</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3.7723155802512773E-2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-0.27237363624797062</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2.7568854219980378E-2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-0.42286329860570165</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numCache>
            </c:numRef>
          </c:yVal>
          <c:smooth val="0"/>
          <c:extLst>
            <c:ext xmlns:c16="http://schemas.microsoft.com/office/drawing/2014/chart" uri="{C3380CC4-5D6E-409C-BE32-E72D297353CC}">
              <c16:uniqueId val="{00000001-58EC-EF46-B481-58C05CBF7C1D}"/>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Risk-Free rate</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0.04"/>
        <c:minorUnit val="0.0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6"/>
        <c:minorUnit val="0.3"/>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ERP AAAAA</a:t>
            </a:r>
          </a:p>
        </c:rich>
      </c:tx>
      <c:layout>
        <c:manualLayout>
          <c:xMode val="edge"/>
          <c:yMode val="edge"/>
          <c:x val="0.39014799999999999"/>
          <c:y val="0"/>
          <c:w val="0.21970400000000001"/>
          <c:h val="0.15251799999999999"/>
        </c:manualLayout>
      </c:layout>
      <c:overlay val="1"/>
      <c:spPr>
        <a:noFill/>
        <a:effectLst/>
      </c:spPr>
    </c:title>
    <c:autoTitleDeleted val="0"/>
    <c:plotArea>
      <c:layout>
        <c:manualLayout>
          <c:layoutTarget val="inner"/>
          <c:xMode val="edge"/>
          <c:yMode val="edge"/>
          <c:x val="0.17560799999999999"/>
          <c:y val="0.15251799999999999"/>
          <c:w val="0.785362"/>
          <c:h val="0.66240399999999999"/>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-1.1839x + 0.1294</a:t>
                    </a:r>
                  </a:p>
                </c:rich>
              </c:tx>
              <c:numFmt formatCode="General" sourceLinked="0"/>
            </c:trendlineLbl>
          </c:trendline>
          <c:xVal>
            <c:numRef>
              <c:f>'MRP ERP WP'!$N$40:$N$1108</c:f>
              <c:numCache>
                <c:formatCode>0.00%</c:formatCode>
                <c:ptCount val="1069"/>
                <c:pt idx="0">
                  <c:v>4.6899999999999956E-2</c:v>
                </c:pt>
                <c:pt idx="1">
                  <c:v>4.704999999999996E-2</c:v>
                </c:pt>
                <c:pt idx="2">
                  <c:v>4.7600000000000045E-2</c:v>
                </c:pt>
                <c:pt idx="3">
                  <c:v>4.8099999999999962E-2</c:v>
                </c:pt>
                <c:pt idx="4">
                  <c:v>4.8000000000000001E-2</c:v>
                </c:pt>
                <c:pt idx="5">
                  <c:v>4.8050000000000037E-2</c:v>
                </c:pt>
                <c:pt idx="6">
                  <c:v>4.8750000000000002E-2</c:v>
                </c:pt>
                <c:pt idx="7">
                  <c:v>4.8699999999999952E-2</c:v>
                </c:pt>
                <c:pt idx="8">
                  <c:v>4.8899999999999999E-2</c:v>
                </c:pt>
                <c:pt idx="9">
                  <c:v>4.9049999999999996E-2</c:v>
                </c:pt>
                <c:pt idx="10">
                  <c:v>4.8899999999999999E-2</c:v>
                </c:pt>
                <c:pt idx="11">
                  <c:v>4.8500000000000043E-2</c:v>
                </c:pt>
                <c:pt idx="12">
                  <c:v>4.7549999999999995E-2</c:v>
                </c:pt>
                <c:pt idx="13">
                  <c:v>4.7600000000000045E-2</c:v>
                </c:pt>
                <c:pt idx="14">
                  <c:v>4.790000000000004E-2</c:v>
                </c:pt>
                <c:pt idx="15">
                  <c:v>4.7099999999999996E-2</c:v>
                </c:pt>
                <c:pt idx="16">
                  <c:v>4.6899999999999956E-2</c:v>
                </c:pt>
                <c:pt idx="17">
                  <c:v>4.6850000000000037E-2</c:v>
                </c:pt>
                <c:pt idx="18">
                  <c:v>4.6649999999999997E-2</c:v>
                </c:pt>
                <c:pt idx="19">
                  <c:v>4.6299999999999959E-2</c:v>
                </c:pt>
                <c:pt idx="20">
                  <c:v>4.5749999999999999E-2</c:v>
                </c:pt>
                <c:pt idx="21">
                  <c:v>4.5350000000000036E-2</c:v>
                </c:pt>
                <c:pt idx="22">
                  <c:v>4.5450000000000004E-2</c:v>
                </c:pt>
                <c:pt idx="23">
                  <c:v>4.6100000000000037E-2</c:v>
                </c:pt>
                <c:pt idx="24">
                  <c:v>4.6850000000000037E-2</c:v>
                </c:pt>
                <c:pt idx="25">
                  <c:v>4.5600000000000002E-2</c:v>
                </c:pt>
                <c:pt idx="26">
                  <c:v>4.5650000000000038E-2</c:v>
                </c:pt>
                <c:pt idx="27">
                  <c:v>4.53E-2</c:v>
                </c:pt>
                <c:pt idx="28">
                  <c:v>4.5800000000000042E-2</c:v>
                </c:pt>
                <c:pt idx="29">
                  <c:v>4.5650000000000038E-2</c:v>
                </c:pt>
                <c:pt idx="30">
                  <c:v>4.584999999999996E-2</c:v>
                </c:pt>
                <c:pt idx="31">
                  <c:v>4.584999999999996E-2</c:v>
                </c:pt>
                <c:pt idx="32">
                  <c:v>4.6250000000000041E-2</c:v>
                </c:pt>
                <c:pt idx="33">
                  <c:v>4.8149999999999998E-2</c:v>
                </c:pt>
                <c:pt idx="34">
                  <c:v>5.28E-2</c:v>
                </c:pt>
                <c:pt idx="35">
                  <c:v>5.2749999999999957E-2</c:v>
                </c:pt>
                <c:pt idx="36">
                  <c:v>5.7900000000000007E-2</c:v>
                </c:pt>
                <c:pt idx="37">
                  <c:v>5.6400000000000006E-2</c:v>
                </c:pt>
                <c:pt idx="38">
                  <c:v>5.6799999999999962E-2</c:v>
                </c:pt>
                <c:pt idx="39">
                  <c:v>5.4150000000000004E-2</c:v>
                </c:pt>
                <c:pt idx="40">
                  <c:v>5.6400000000000006E-2</c:v>
                </c:pt>
                <c:pt idx="41">
                  <c:v>5.8700000000000044E-2</c:v>
                </c:pt>
                <c:pt idx="42">
                  <c:v>6.0050000000000034E-2</c:v>
                </c:pt>
                <c:pt idx="43">
                  <c:v>5.8850000000000041E-2</c:v>
                </c:pt>
                <c:pt idx="44">
                  <c:v>5.3699999999999998E-2</c:v>
                </c:pt>
                <c:pt idx="45">
                  <c:v>5.1200000000000044E-2</c:v>
                </c:pt>
                <c:pt idx="46">
                  <c:v>5.0750000000000045E-2</c:v>
                </c:pt>
                <c:pt idx="47">
                  <c:v>5.1000000000000004E-2</c:v>
                </c:pt>
                <c:pt idx="48">
                  <c:v>5.0949999999999954E-2</c:v>
                </c:pt>
                <c:pt idx="49">
                  <c:v>4.8699999999999952E-2</c:v>
                </c:pt>
                <c:pt idx="50">
                  <c:v>4.9149999999999958E-2</c:v>
                </c:pt>
                <c:pt idx="51">
                  <c:v>5.1449999999999996E-2</c:v>
                </c:pt>
                <c:pt idx="52">
                  <c:v>5.2949999999999997E-2</c:v>
                </c:pt>
                <c:pt idx="53">
                  <c:v>5.0150000000000035E-2</c:v>
                </c:pt>
                <c:pt idx="54">
                  <c:v>4.7750000000000042E-2</c:v>
                </c:pt>
                <c:pt idx="55">
                  <c:v>4.5950000000000039E-2</c:v>
                </c:pt>
                <c:pt idx="56">
                  <c:v>4.5350000000000036E-2</c:v>
                </c:pt>
                <c:pt idx="57">
                  <c:v>4.6599999999999961E-2</c:v>
                </c:pt>
                <c:pt idx="58">
                  <c:v>4.6550000000000043E-2</c:v>
                </c:pt>
                <c:pt idx="59">
                  <c:v>4.9449999999999952E-2</c:v>
                </c:pt>
                <c:pt idx="60">
                  <c:v>4.8849999999999963E-2</c:v>
                </c:pt>
                <c:pt idx="61">
                  <c:v>4.6749999999999958E-2</c:v>
                </c:pt>
                <c:pt idx="62">
                  <c:v>4.4499999999999956E-2</c:v>
                </c:pt>
                <c:pt idx="63">
                  <c:v>4.3400000000000036E-2</c:v>
                </c:pt>
                <c:pt idx="64">
                  <c:v>4.2500000000000038E-2</c:v>
                </c:pt>
                <c:pt idx="65">
                  <c:v>4.1900000000000034E-2</c:v>
                </c:pt>
                <c:pt idx="66">
                  <c:v>4.1150000000000041E-2</c:v>
                </c:pt>
                <c:pt idx="67">
                  <c:v>4.0850000000000039E-2</c:v>
                </c:pt>
                <c:pt idx="68">
                  <c:v>4.1349999999999956E-2</c:v>
                </c:pt>
                <c:pt idx="69">
                  <c:v>4.1900000000000034E-2</c:v>
                </c:pt>
                <c:pt idx="70">
                  <c:v>4.1300000000000045E-2</c:v>
                </c:pt>
                <c:pt idx="71">
                  <c:v>4.0700000000000042E-2</c:v>
                </c:pt>
                <c:pt idx="72">
                  <c:v>4.040000000000004E-2</c:v>
                </c:pt>
                <c:pt idx="73">
                  <c:v>3.9899999999999998E-2</c:v>
                </c:pt>
                <c:pt idx="74">
                  <c:v>3.9099999999999961E-2</c:v>
                </c:pt>
                <c:pt idx="75">
                  <c:v>3.8900000000000039E-2</c:v>
                </c:pt>
                <c:pt idx="76">
                  <c:v>3.8699999999999998E-2</c:v>
                </c:pt>
                <c:pt idx="77">
                  <c:v>3.8400000000000004E-2</c:v>
                </c:pt>
                <c:pt idx="78">
                  <c:v>3.8000000000000041E-2</c:v>
                </c:pt>
                <c:pt idx="79">
                  <c:v>3.725000000000004E-2</c:v>
                </c:pt>
                <c:pt idx="80">
                  <c:v>3.7349999999999994E-2</c:v>
                </c:pt>
                <c:pt idx="81">
                  <c:v>3.7199999999999997E-2</c:v>
                </c:pt>
                <c:pt idx="82">
                  <c:v>3.6699999999999962E-2</c:v>
                </c:pt>
                <c:pt idx="83">
                  <c:v>3.6000000000000004E-2</c:v>
                </c:pt>
                <c:pt idx="84">
                  <c:v>3.5450000000000037E-2</c:v>
                </c:pt>
                <c:pt idx="85">
                  <c:v>3.4700000000000036E-2</c:v>
                </c:pt>
                <c:pt idx="86">
                  <c:v>3.4349999999999999E-2</c:v>
                </c:pt>
                <c:pt idx="87">
                  <c:v>3.4200000000000001E-2</c:v>
                </c:pt>
                <c:pt idx="88">
                  <c:v>3.4299999999999956E-2</c:v>
                </c:pt>
                <c:pt idx="89">
                  <c:v>3.3999999999999961E-2</c:v>
                </c:pt>
                <c:pt idx="90">
                  <c:v>3.3750000000000002E-2</c:v>
                </c:pt>
                <c:pt idx="91">
                  <c:v>3.3549999999999955E-2</c:v>
                </c:pt>
                <c:pt idx="92">
                  <c:v>3.324999999999996E-2</c:v>
                </c:pt>
                <c:pt idx="93">
                  <c:v>3.2949999999999965E-2</c:v>
                </c:pt>
                <c:pt idx="94">
                  <c:v>3.2750000000000043E-2</c:v>
                </c:pt>
                <c:pt idx="95">
                  <c:v>3.2300000000000037E-2</c:v>
                </c:pt>
                <c:pt idx="96">
                  <c:v>3.1899999999999956E-2</c:v>
                </c:pt>
                <c:pt idx="97">
                  <c:v>3.2000000000000042E-2</c:v>
                </c:pt>
                <c:pt idx="98">
                  <c:v>3.3099999999999963E-2</c:v>
                </c:pt>
                <c:pt idx="99">
                  <c:v>3.410000000000004E-2</c:v>
                </c:pt>
                <c:pt idx="100">
                  <c:v>3.4950000000000002E-2</c:v>
                </c:pt>
                <c:pt idx="101">
                  <c:v>3.4050000000000004E-2</c:v>
                </c:pt>
                <c:pt idx="102">
                  <c:v>3.3549999999999955E-2</c:v>
                </c:pt>
                <c:pt idx="103">
                  <c:v>3.3300000000000003E-2</c:v>
                </c:pt>
                <c:pt idx="104">
                  <c:v>3.324999999999996E-2</c:v>
                </c:pt>
                <c:pt idx="105">
                  <c:v>3.3699999999999959E-2</c:v>
                </c:pt>
                <c:pt idx="106">
                  <c:v>3.3999999999999961E-2</c:v>
                </c:pt>
                <c:pt idx="107">
                  <c:v>3.39E-2</c:v>
                </c:pt>
                <c:pt idx="108">
                  <c:v>3.3549999999999955E-2</c:v>
                </c:pt>
                <c:pt idx="109">
                  <c:v>3.3350000000000039E-2</c:v>
                </c:pt>
                <c:pt idx="110">
                  <c:v>3.3549999999999955E-2</c:v>
                </c:pt>
                <c:pt idx="111">
                  <c:v>3.39E-2</c:v>
                </c:pt>
                <c:pt idx="112">
                  <c:v>3.5150000000000042E-2</c:v>
                </c:pt>
                <c:pt idx="113">
                  <c:v>3.39E-2</c:v>
                </c:pt>
                <c:pt idx="114">
                  <c:v>3.4700000000000036E-2</c:v>
                </c:pt>
                <c:pt idx="115">
                  <c:v>3.4200000000000001E-2</c:v>
                </c:pt>
                <c:pt idx="116">
                  <c:v>3.3750000000000002E-2</c:v>
                </c:pt>
                <c:pt idx="117">
                  <c:v>3.4050000000000004E-2</c:v>
                </c:pt>
                <c:pt idx="118">
                  <c:v>3.3399999999999958E-2</c:v>
                </c:pt>
                <c:pt idx="119">
                  <c:v>3.2799999999999954E-2</c:v>
                </c:pt>
                <c:pt idx="120">
                  <c:v>3.2499999999999959E-2</c:v>
                </c:pt>
                <c:pt idx="121">
                  <c:v>3.1649999999999998E-2</c:v>
                </c:pt>
                <c:pt idx="122">
                  <c:v>3.129999999999996E-2</c:v>
                </c:pt>
                <c:pt idx="123">
                  <c:v>3.1050000000000001E-2</c:v>
                </c:pt>
                <c:pt idx="124">
                  <c:v>3.1199999999999999E-2</c:v>
                </c:pt>
                <c:pt idx="125">
                  <c:v>3.0650000000000038E-2</c:v>
                </c:pt>
                <c:pt idx="126">
                  <c:v>3.0249999999999957E-2</c:v>
                </c:pt>
                <c:pt idx="127">
                  <c:v>2.9850000000000002E-2</c:v>
                </c:pt>
                <c:pt idx="128">
                  <c:v>3.0200000000000039E-2</c:v>
                </c:pt>
                <c:pt idx="129">
                  <c:v>3.3699999999999959E-2</c:v>
                </c:pt>
                <c:pt idx="130">
                  <c:v>3.2499999999999959E-2</c:v>
                </c:pt>
                <c:pt idx="131">
                  <c:v>3.0800000000000036E-2</c:v>
                </c:pt>
                <c:pt idx="132">
                  <c:v>3.0399999999999962E-2</c:v>
                </c:pt>
                <c:pt idx="133">
                  <c:v>2.9799999999999958E-2</c:v>
                </c:pt>
                <c:pt idx="134">
                  <c:v>2.955E-2</c:v>
                </c:pt>
                <c:pt idx="135">
                  <c:v>2.9399999999999999E-2</c:v>
                </c:pt>
                <c:pt idx="136">
                  <c:v>2.9049999999999958E-2</c:v>
                </c:pt>
                <c:pt idx="137">
                  <c:v>3.0050000000000042E-2</c:v>
                </c:pt>
                <c:pt idx="138">
                  <c:v>3.0300000000000001E-2</c:v>
                </c:pt>
                <c:pt idx="139">
                  <c:v>2.9450000000000039E-2</c:v>
                </c:pt>
                <c:pt idx="140">
                  <c:v>2.9399999999999999E-2</c:v>
                </c:pt>
                <c:pt idx="141">
                  <c:v>2.9150000000000044E-2</c:v>
                </c:pt>
                <c:pt idx="142">
                  <c:v>2.900000000000004E-2</c:v>
                </c:pt>
                <c:pt idx="143">
                  <c:v>2.8550000000000041E-2</c:v>
                </c:pt>
                <c:pt idx="144">
                  <c:v>2.814999999999996E-2</c:v>
                </c:pt>
                <c:pt idx="145">
                  <c:v>2.8499999999999998E-2</c:v>
                </c:pt>
                <c:pt idx="146">
                  <c:v>2.889999999999996E-2</c:v>
                </c:pt>
                <c:pt idx="147">
                  <c:v>2.9049999999999958E-2</c:v>
                </c:pt>
                <c:pt idx="148">
                  <c:v>2.9300000000000041E-2</c:v>
                </c:pt>
                <c:pt idx="149">
                  <c:v>2.900000000000004E-2</c:v>
                </c:pt>
                <c:pt idx="150">
                  <c:v>2.8599999999999962E-2</c:v>
                </c:pt>
                <c:pt idx="151">
                  <c:v>2.8200000000000003E-2</c:v>
                </c:pt>
                <c:pt idx="152">
                  <c:v>2.8200000000000003E-2</c:v>
                </c:pt>
                <c:pt idx="153">
                  <c:v>2.8299999999999957E-2</c:v>
                </c:pt>
                <c:pt idx="154">
                  <c:v>2.7999999999999962E-2</c:v>
                </c:pt>
                <c:pt idx="155">
                  <c:v>2.7899999999999998E-2</c:v>
                </c:pt>
                <c:pt idx="156">
                  <c:v>2.8749999999999963E-2</c:v>
                </c:pt>
                <c:pt idx="157">
                  <c:v>2.8950000000000004E-2</c:v>
                </c:pt>
                <c:pt idx="158">
                  <c:v>2.9150000000000044E-2</c:v>
                </c:pt>
                <c:pt idx="159">
                  <c:v>2.9300000000000041E-2</c:v>
                </c:pt>
                <c:pt idx="160">
                  <c:v>2.9049999999999958E-2</c:v>
                </c:pt>
                <c:pt idx="161">
                  <c:v>2.9249999999999998E-2</c:v>
                </c:pt>
                <c:pt idx="162">
                  <c:v>2.9300000000000041E-2</c:v>
                </c:pt>
                <c:pt idx="163">
                  <c:v>2.9100000000000001E-2</c:v>
                </c:pt>
                <c:pt idx="164">
                  <c:v>2.900000000000004E-2</c:v>
                </c:pt>
                <c:pt idx="165">
                  <c:v>2.889999999999996E-2</c:v>
                </c:pt>
                <c:pt idx="166">
                  <c:v>2.8749999999999963E-2</c:v>
                </c:pt>
                <c:pt idx="167">
                  <c:v>2.8649999999999998E-2</c:v>
                </c:pt>
                <c:pt idx="168">
                  <c:v>2.8850000000000039E-2</c:v>
                </c:pt>
                <c:pt idx="169">
                  <c:v>2.8599999999999962E-2</c:v>
                </c:pt>
                <c:pt idx="170">
                  <c:v>2.8299999999999957E-2</c:v>
                </c:pt>
                <c:pt idx="171">
                  <c:v>2.8200000000000003E-2</c:v>
                </c:pt>
                <c:pt idx="172">
                  <c:v>2.8200000000000003E-2</c:v>
                </c:pt>
                <c:pt idx="173">
                  <c:v>2.8050000000000002E-2</c:v>
                </c:pt>
                <c:pt idx="174">
                  <c:v>2.7849999999999962E-2</c:v>
                </c:pt>
                <c:pt idx="175">
                  <c:v>2.7549999999999956E-2</c:v>
                </c:pt>
                <c:pt idx="176">
                  <c:v>2.7500000000000042E-2</c:v>
                </c:pt>
                <c:pt idx="177">
                  <c:v>2.7549999999999956E-2</c:v>
                </c:pt>
                <c:pt idx="178">
                  <c:v>2.7650000000000043E-2</c:v>
                </c:pt>
                <c:pt idx="179">
                  <c:v>2.7749999999999997E-2</c:v>
                </c:pt>
                <c:pt idx="180">
                  <c:v>2.8050000000000002E-2</c:v>
                </c:pt>
                <c:pt idx="181">
                  <c:v>2.7749999999999997E-2</c:v>
                </c:pt>
                <c:pt idx="182">
                  <c:v>2.7849999999999962E-2</c:v>
                </c:pt>
                <c:pt idx="183">
                  <c:v>2.780000000000004E-2</c:v>
                </c:pt>
                <c:pt idx="184">
                  <c:v>2.780000000000004E-2</c:v>
                </c:pt>
                <c:pt idx="185">
                  <c:v>2.7699999999999961E-2</c:v>
                </c:pt>
                <c:pt idx="186">
                  <c:v>2.7699999999999961E-2</c:v>
                </c:pt>
                <c:pt idx="187">
                  <c:v>2.76E-2</c:v>
                </c:pt>
                <c:pt idx="188">
                  <c:v>2.7500000000000042E-2</c:v>
                </c:pt>
                <c:pt idx="189">
                  <c:v>2.7549999999999956E-2</c:v>
                </c:pt>
                <c:pt idx="190">
                  <c:v>2.7650000000000043E-2</c:v>
                </c:pt>
                <c:pt idx="191">
                  <c:v>2.76E-2</c:v>
                </c:pt>
                <c:pt idx="192">
                  <c:v>2.7300000000000001E-2</c:v>
                </c:pt>
                <c:pt idx="193">
                  <c:v>2.7249999999999962E-2</c:v>
                </c:pt>
                <c:pt idx="194">
                  <c:v>2.6900000000000042E-2</c:v>
                </c:pt>
                <c:pt idx="195">
                  <c:v>2.6700000000000002E-2</c:v>
                </c:pt>
                <c:pt idx="196">
                  <c:v>2.6700000000000002E-2</c:v>
                </c:pt>
                <c:pt idx="197">
                  <c:v>2.6700000000000002E-2</c:v>
                </c:pt>
                <c:pt idx="198">
                  <c:v>2.6499999999999961E-2</c:v>
                </c:pt>
                <c:pt idx="199">
                  <c:v>2.64E-2</c:v>
                </c:pt>
                <c:pt idx="200">
                  <c:v>2.6550000000000001E-2</c:v>
                </c:pt>
                <c:pt idx="201">
                  <c:v>2.660000000000004E-2</c:v>
                </c:pt>
                <c:pt idx="202">
                  <c:v>2.660000000000004E-2</c:v>
                </c:pt>
                <c:pt idx="203">
                  <c:v>2.6499999999999961E-2</c:v>
                </c:pt>
                <c:pt idx="204">
                  <c:v>2.6450000000000036E-2</c:v>
                </c:pt>
                <c:pt idx="205">
                  <c:v>2.58E-2</c:v>
                </c:pt>
                <c:pt idx="206">
                  <c:v>2.52E-2</c:v>
                </c:pt>
                <c:pt idx="207">
                  <c:v>2.5049999999999999E-2</c:v>
                </c:pt>
                <c:pt idx="208">
                  <c:v>2.5100000000000039E-2</c:v>
                </c:pt>
                <c:pt idx="209">
                  <c:v>2.5449999999999959E-2</c:v>
                </c:pt>
                <c:pt idx="210">
                  <c:v>2.5400000000000041E-2</c:v>
                </c:pt>
                <c:pt idx="211">
                  <c:v>2.5349999999999998E-2</c:v>
                </c:pt>
                <c:pt idx="212">
                  <c:v>2.5649999999999999E-2</c:v>
                </c:pt>
                <c:pt idx="213">
                  <c:v>2.6300000000000039E-2</c:v>
                </c:pt>
                <c:pt idx="214">
                  <c:v>2.6499999999999961E-2</c:v>
                </c:pt>
                <c:pt idx="215">
                  <c:v>2.64E-2</c:v>
                </c:pt>
                <c:pt idx="216">
                  <c:v>2.6499999999999961E-2</c:v>
                </c:pt>
                <c:pt idx="217">
                  <c:v>2.6099999999999998E-2</c:v>
                </c:pt>
                <c:pt idx="218">
                  <c:v>2.5950000000000001E-2</c:v>
                </c:pt>
                <c:pt idx="219">
                  <c:v>2.5950000000000001E-2</c:v>
                </c:pt>
                <c:pt idx="220">
                  <c:v>2.58E-2</c:v>
                </c:pt>
                <c:pt idx="221">
                  <c:v>2.58E-2</c:v>
                </c:pt>
                <c:pt idx="222">
                  <c:v>2.5950000000000001E-2</c:v>
                </c:pt>
                <c:pt idx="223">
                  <c:v>2.5950000000000001E-2</c:v>
                </c:pt>
                <c:pt idx="224">
                  <c:v>2.600000000000004E-2</c:v>
                </c:pt>
                <c:pt idx="225">
                  <c:v>2.6499999999999961E-2</c:v>
                </c:pt>
                <c:pt idx="226">
                  <c:v>2.7450000000000002E-2</c:v>
                </c:pt>
                <c:pt idx="227">
                  <c:v>2.8100000000000038E-2</c:v>
                </c:pt>
                <c:pt idx="228">
                  <c:v>2.900000000000004E-2</c:v>
                </c:pt>
                <c:pt idx="229">
                  <c:v>2.900000000000004E-2</c:v>
                </c:pt>
                <c:pt idx="230">
                  <c:v>2.889999999999996E-2</c:v>
                </c:pt>
                <c:pt idx="231">
                  <c:v>2.8649999999999998E-2</c:v>
                </c:pt>
                <c:pt idx="232">
                  <c:v>2.8250000000000042E-2</c:v>
                </c:pt>
                <c:pt idx="233">
                  <c:v>2.8100000000000038E-2</c:v>
                </c:pt>
                <c:pt idx="234">
                  <c:v>2.8050000000000002E-2</c:v>
                </c:pt>
                <c:pt idx="235">
                  <c:v>2.8499999999999998E-2</c:v>
                </c:pt>
                <c:pt idx="236">
                  <c:v>2.889999999999996E-2</c:v>
                </c:pt>
                <c:pt idx="237">
                  <c:v>2.8850000000000039E-2</c:v>
                </c:pt>
                <c:pt idx="238">
                  <c:v>2.889999999999996E-2</c:v>
                </c:pt>
                <c:pt idx="239">
                  <c:v>2.8799999999999999E-2</c:v>
                </c:pt>
                <c:pt idx="240">
                  <c:v>2.835E-2</c:v>
                </c:pt>
                <c:pt idx="241">
                  <c:v>2.76E-2</c:v>
                </c:pt>
                <c:pt idx="242">
                  <c:v>2.7549999999999956E-2</c:v>
                </c:pt>
                <c:pt idx="243">
                  <c:v>2.7450000000000002E-2</c:v>
                </c:pt>
                <c:pt idx="244">
                  <c:v>2.7450000000000002E-2</c:v>
                </c:pt>
                <c:pt idx="245">
                  <c:v>2.7450000000000002E-2</c:v>
                </c:pt>
                <c:pt idx="246">
                  <c:v>2.7450000000000002E-2</c:v>
                </c:pt>
                <c:pt idx="247">
                  <c:v>2.7099999999999961E-2</c:v>
                </c:pt>
                <c:pt idx="248">
                  <c:v>2.6649999999999958E-2</c:v>
                </c:pt>
                <c:pt idx="249">
                  <c:v>2.6450000000000036E-2</c:v>
                </c:pt>
                <c:pt idx="250">
                  <c:v>2.6550000000000001E-2</c:v>
                </c:pt>
                <c:pt idx="251">
                  <c:v>2.64E-2</c:v>
                </c:pt>
                <c:pt idx="252">
                  <c:v>2.6250000000000002E-2</c:v>
                </c:pt>
                <c:pt idx="253">
                  <c:v>2.6099999999999998E-2</c:v>
                </c:pt>
                <c:pt idx="254">
                  <c:v>2.6150000000000041E-2</c:v>
                </c:pt>
                <c:pt idx="255">
                  <c:v>2.6199999999999959E-2</c:v>
                </c:pt>
                <c:pt idx="256">
                  <c:v>2.6300000000000039E-2</c:v>
                </c:pt>
                <c:pt idx="257">
                  <c:v>2.6499999999999961E-2</c:v>
                </c:pt>
                <c:pt idx="258">
                  <c:v>2.6550000000000001E-2</c:v>
                </c:pt>
                <c:pt idx="259">
                  <c:v>2.6849999999999999E-2</c:v>
                </c:pt>
                <c:pt idx="260">
                  <c:v>2.64E-2</c:v>
                </c:pt>
                <c:pt idx="261">
                  <c:v>2.6750000000000041E-2</c:v>
                </c:pt>
                <c:pt idx="262">
                  <c:v>2.694999999999996E-2</c:v>
                </c:pt>
                <c:pt idx="263">
                  <c:v>2.694999999999996E-2</c:v>
                </c:pt>
                <c:pt idx="264">
                  <c:v>2.694999999999996E-2</c:v>
                </c:pt>
                <c:pt idx="265">
                  <c:v>2.6849999999999999E-2</c:v>
                </c:pt>
                <c:pt idx="266">
                  <c:v>2.6849999999999999E-2</c:v>
                </c:pt>
                <c:pt idx="267">
                  <c:v>2.7999999999999962E-2</c:v>
                </c:pt>
                <c:pt idx="268">
                  <c:v>2.900000000000004E-2</c:v>
                </c:pt>
                <c:pt idx="269">
                  <c:v>2.9100000000000001E-2</c:v>
                </c:pt>
                <c:pt idx="270">
                  <c:v>2.9649999999999961E-2</c:v>
                </c:pt>
                <c:pt idx="271">
                  <c:v>2.9649999999999961E-2</c:v>
                </c:pt>
                <c:pt idx="272">
                  <c:v>2.900000000000004E-2</c:v>
                </c:pt>
                <c:pt idx="273">
                  <c:v>2.8599999999999962E-2</c:v>
                </c:pt>
                <c:pt idx="274">
                  <c:v>2.9100000000000001E-2</c:v>
                </c:pt>
                <c:pt idx="275">
                  <c:v>2.9900000000000038E-2</c:v>
                </c:pt>
                <c:pt idx="276">
                  <c:v>3.035000000000004E-2</c:v>
                </c:pt>
                <c:pt idx="277">
                  <c:v>3.015E-2</c:v>
                </c:pt>
                <c:pt idx="278">
                  <c:v>2.9700000000000004E-2</c:v>
                </c:pt>
                <c:pt idx="279">
                  <c:v>2.9949999999999959E-2</c:v>
                </c:pt>
                <c:pt idx="280">
                  <c:v>2.9700000000000004E-2</c:v>
                </c:pt>
                <c:pt idx="281">
                  <c:v>2.9649999999999961E-2</c:v>
                </c:pt>
                <c:pt idx="282">
                  <c:v>2.9850000000000002E-2</c:v>
                </c:pt>
                <c:pt idx="283">
                  <c:v>2.9949999999999959E-2</c:v>
                </c:pt>
                <c:pt idx="284">
                  <c:v>0.03</c:v>
                </c:pt>
                <c:pt idx="285">
                  <c:v>3.009999999999996E-2</c:v>
                </c:pt>
                <c:pt idx="286">
                  <c:v>3.0449999999999998E-2</c:v>
                </c:pt>
                <c:pt idx="287">
                  <c:v>3.0200000000000039E-2</c:v>
                </c:pt>
                <c:pt idx="288">
                  <c:v>3.009999999999996E-2</c:v>
                </c:pt>
                <c:pt idx="289">
                  <c:v>3.0549999999999959E-2</c:v>
                </c:pt>
                <c:pt idx="290">
                  <c:v>3.1050000000000001E-2</c:v>
                </c:pt>
                <c:pt idx="291">
                  <c:v>3.15E-2</c:v>
                </c:pt>
                <c:pt idx="292">
                  <c:v>3.2600000000000046E-2</c:v>
                </c:pt>
                <c:pt idx="293">
                  <c:v>3.3750000000000002E-2</c:v>
                </c:pt>
                <c:pt idx="294">
                  <c:v>3.4500000000000003E-2</c:v>
                </c:pt>
                <c:pt idx="295">
                  <c:v>3.3500000000000044E-2</c:v>
                </c:pt>
                <c:pt idx="296">
                  <c:v>3.3149999999999999E-2</c:v>
                </c:pt>
                <c:pt idx="297">
                  <c:v>3.3599999999999998E-2</c:v>
                </c:pt>
                <c:pt idx="298">
                  <c:v>3.2450000000000034E-2</c:v>
                </c:pt>
                <c:pt idx="299">
                  <c:v>3.1899999999999956E-2</c:v>
                </c:pt>
                <c:pt idx="300">
                  <c:v>3.204999999999996E-2</c:v>
                </c:pt>
                <c:pt idx="301">
                  <c:v>3.1400000000000039E-2</c:v>
                </c:pt>
                <c:pt idx="302">
                  <c:v>3.035000000000004E-2</c:v>
                </c:pt>
                <c:pt idx="303">
                  <c:v>2.9450000000000039E-2</c:v>
                </c:pt>
                <c:pt idx="304">
                  <c:v>2.9249999999999998E-2</c:v>
                </c:pt>
                <c:pt idx="305">
                  <c:v>2.955E-2</c:v>
                </c:pt>
                <c:pt idx="306">
                  <c:v>2.9799999999999958E-2</c:v>
                </c:pt>
                <c:pt idx="307">
                  <c:v>2.9649999999999961E-2</c:v>
                </c:pt>
                <c:pt idx="308">
                  <c:v>2.9499999999999964E-2</c:v>
                </c:pt>
                <c:pt idx="309">
                  <c:v>2.9649999999999961E-2</c:v>
                </c:pt>
                <c:pt idx="310">
                  <c:v>2.955E-2</c:v>
                </c:pt>
                <c:pt idx="311">
                  <c:v>2.9649999999999961E-2</c:v>
                </c:pt>
                <c:pt idx="312">
                  <c:v>2.9700000000000004E-2</c:v>
                </c:pt>
                <c:pt idx="313">
                  <c:v>2.9949999999999959E-2</c:v>
                </c:pt>
                <c:pt idx="314">
                  <c:v>3.015E-2</c:v>
                </c:pt>
                <c:pt idx="315">
                  <c:v>3.075E-2</c:v>
                </c:pt>
                <c:pt idx="316">
                  <c:v>3.069999999999996E-2</c:v>
                </c:pt>
                <c:pt idx="317">
                  <c:v>3.095000000000004E-2</c:v>
                </c:pt>
                <c:pt idx="318">
                  <c:v>3.095000000000004E-2</c:v>
                </c:pt>
                <c:pt idx="319">
                  <c:v>3.0999999999999958E-2</c:v>
                </c:pt>
                <c:pt idx="320">
                  <c:v>3.1550000000000036E-2</c:v>
                </c:pt>
                <c:pt idx="321">
                  <c:v>3.1749999999999959E-2</c:v>
                </c:pt>
                <c:pt idx="322">
                  <c:v>3.1449999999999964E-2</c:v>
                </c:pt>
                <c:pt idx="323">
                  <c:v>3.1400000000000039E-2</c:v>
                </c:pt>
                <c:pt idx="324">
                  <c:v>3.1850000000000045E-2</c:v>
                </c:pt>
                <c:pt idx="325">
                  <c:v>3.15E-2</c:v>
                </c:pt>
                <c:pt idx="326">
                  <c:v>3.1199999999999999E-2</c:v>
                </c:pt>
                <c:pt idx="327">
                  <c:v>3.1400000000000039E-2</c:v>
                </c:pt>
                <c:pt idx="328">
                  <c:v>3.27E-2</c:v>
                </c:pt>
                <c:pt idx="329">
                  <c:v>3.3099999999999963E-2</c:v>
                </c:pt>
                <c:pt idx="330">
                  <c:v>3.3050000000000038E-2</c:v>
                </c:pt>
                <c:pt idx="331">
                  <c:v>3.3350000000000039E-2</c:v>
                </c:pt>
                <c:pt idx="332">
                  <c:v>3.465E-2</c:v>
                </c:pt>
                <c:pt idx="333">
                  <c:v>3.5949999999999961E-2</c:v>
                </c:pt>
                <c:pt idx="334">
                  <c:v>3.639999999999996E-2</c:v>
                </c:pt>
                <c:pt idx="335">
                  <c:v>3.725000000000004E-2</c:v>
                </c:pt>
                <c:pt idx="336">
                  <c:v>3.8000000000000041E-2</c:v>
                </c:pt>
                <c:pt idx="337">
                  <c:v>3.8300000000000042E-2</c:v>
                </c:pt>
                <c:pt idx="338">
                  <c:v>3.7500000000000006E-2</c:v>
                </c:pt>
                <c:pt idx="339">
                  <c:v>3.7299999999999958E-2</c:v>
                </c:pt>
                <c:pt idx="340">
                  <c:v>3.7299999999999958E-2</c:v>
                </c:pt>
                <c:pt idx="341">
                  <c:v>3.7850000000000043E-2</c:v>
                </c:pt>
                <c:pt idx="342">
                  <c:v>3.9449999999999999E-2</c:v>
                </c:pt>
                <c:pt idx="343">
                  <c:v>4.0449999999999958E-2</c:v>
                </c:pt>
                <c:pt idx="344">
                  <c:v>4.1549999999999997E-2</c:v>
                </c:pt>
                <c:pt idx="345">
                  <c:v>4.1900000000000034E-2</c:v>
                </c:pt>
                <c:pt idx="346">
                  <c:v>4.1900000000000034E-2</c:v>
                </c:pt>
                <c:pt idx="347">
                  <c:v>4.1849999999999998E-2</c:v>
                </c:pt>
                <c:pt idx="348">
                  <c:v>3.9449999999999999E-2</c:v>
                </c:pt>
                <c:pt idx="349">
                  <c:v>3.705E-2</c:v>
                </c:pt>
                <c:pt idx="350">
                  <c:v>3.6800000000000041E-2</c:v>
                </c:pt>
                <c:pt idx="351">
                  <c:v>3.705E-2</c:v>
                </c:pt>
                <c:pt idx="352">
                  <c:v>3.6900000000000002E-2</c:v>
                </c:pt>
                <c:pt idx="353">
                  <c:v>3.6750000000000005E-2</c:v>
                </c:pt>
                <c:pt idx="354">
                  <c:v>3.6750000000000005E-2</c:v>
                </c:pt>
                <c:pt idx="355">
                  <c:v>3.7500000000000006E-2</c:v>
                </c:pt>
                <c:pt idx="356">
                  <c:v>3.9150000000000004E-2</c:v>
                </c:pt>
                <c:pt idx="357">
                  <c:v>4.1450000000000042E-2</c:v>
                </c:pt>
                <c:pt idx="358">
                  <c:v>4.160000000000004E-2</c:v>
                </c:pt>
                <c:pt idx="359">
                  <c:v>4.1499999999999961E-2</c:v>
                </c:pt>
                <c:pt idx="360">
                  <c:v>4.1300000000000045E-2</c:v>
                </c:pt>
                <c:pt idx="361">
                  <c:v>4.1700000000000001E-2</c:v>
                </c:pt>
                <c:pt idx="362">
                  <c:v>4.1900000000000034E-2</c:v>
                </c:pt>
                <c:pt idx="363">
                  <c:v>4.1799999999999962E-2</c:v>
                </c:pt>
                <c:pt idx="364">
                  <c:v>4.2750000000000003E-2</c:v>
                </c:pt>
                <c:pt idx="365">
                  <c:v>4.4150000000000036E-2</c:v>
                </c:pt>
                <c:pt idx="366">
                  <c:v>4.509999999999996E-2</c:v>
                </c:pt>
                <c:pt idx="367">
                  <c:v>4.5249999999999957E-2</c:v>
                </c:pt>
                <c:pt idx="368">
                  <c:v>4.5050000000000041E-2</c:v>
                </c:pt>
                <c:pt idx="369">
                  <c:v>4.6050000000000001E-2</c:v>
                </c:pt>
                <c:pt idx="370">
                  <c:v>4.6649999999999997E-2</c:v>
                </c:pt>
                <c:pt idx="371">
                  <c:v>4.6299999999999959E-2</c:v>
                </c:pt>
                <c:pt idx="372">
                  <c:v>4.6599999999999961E-2</c:v>
                </c:pt>
                <c:pt idx="373">
                  <c:v>4.6899999999999956E-2</c:v>
                </c:pt>
                <c:pt idx="374">
                  <c:v>4.6350000000000002E-2</c:v>
                </c:pt>
                <c:pt idx="375">
                  <c:v>4.5549999999999959E-2</c:v>
                </c:pt>
                <c:pt idx="376">
                  <c:v>4.5149999999999996E-2</c:v>
                </c:pt>
                <c:pt idx="377">
                  <c:v>4.5350000000000036E-2</c:v>
                </c:pt>
                <c:pt idx="378">
                  <c:v>4.5249999999999957E-2</c:v>
                </c:pt>
                <c:pt idx="379">
                  <c:v>4.4850000000000001E-2</c:v>
                </c:pt>
                <c:pt idx="380">
                  <c:v>4.3599999999999958E-2</c:v>
                </c:pt>
                <c:pt idx="381">
                  <c:v>4.3299999999999964E-2</c:v>
                </c:pt>
                <c:pt idx="382">
                  <c:v>4.3700000000000037E-2</c:v>
                </c:pt>
                <c:pt idx="383">
                  <c:v>4.389999999999996E-2</c:v>
                </c:pt>
                <c:pt idx="384">
                  <c:v>4.4249999999999998E-2</c:v>
                </c:pt>
                <c:pt idx="385">
                  <c:v>4.4000000000000039E-2</c:v>
                </c:pt>
                <c:pt idx="386">
                  <c:v>4.335E-2</c:v>
                </c:pt>
                <c:pt idx="387">
                  <c:v>4.2750000000000003E-2</c:v>
                </c:pt>
                <c:pt idx="388">
                  <c:v>4.3100000000000041E-2</c:v>
                </c:pt>
                <c:pt idx="389">
                  <c:v>4.3400000000000036E-2</c:v>
                </c:pt>
                <c:pt idx="390">
                  <c:v>4.389999999999996E-2</c:v>
                </c:pt>
                <c:pt idx="391">
                  <c:v>4.4700000000000004E-2</c:v>
                </c:pt>
                <c:pt idx="392">
                  <c:v>4.509999999999996E-2</c:v>
                </c:pt>
                <c:pt idx="393">
                  <c:v>4.5200000000000039E-2</c:v>
                </c:pt>
                <c:pt idx="394">
                  <c:v>4.4900000000000037E-2</c:v>
                </c:pt>
                <c:pt idx="395">
                  <c:v>4.4649999999999961E-2</c:v>
                </c:pt>
                <c:pt idx="396">
                  <c:v>4.4900000000000037E-2</c:v>
                </c:pt>
                <c:pt idx="397">
                  <c:v>4.4850000000000001E-2</c:v>
                </c:pt>
                <c:pt idx="398">
                  <c:v>4.4900000000000037E-2</c:v>
                </c:pt>
                <c:pt idx="399">
                  <c:v>4.4600000000000042E-2</c:v>
                </c:pt>
                <c:pt idx="400">
                  <c:v>4.41E-2</c:v>
                </c:pt>
                <c:pt idx="401">
                  <c:v>4.355000000000004E-2</c:v>
                </c:pt>
                <c:pt idx="402">
                  <c:v>4.3599999999999958E-2</c:v>
                </c:pt>
                <c:pt idx="403">
                  <c:v>4.4150000000000036E-2</c:v>
                </c:pt>
                <c:pt idx="404">
                  <c:v>4.4199999999999962E-2</c:v>
                </c:pt>
                <c:pt idx="405">
                  <c:v>4.389999999999996E-2</c:v>
                </c:pt>
                <c:pt idx="406">
                  <c:v>4.3449999999999961E-2</c:v>
                </c:pt>
                <c:pt idx="407">
                  <c:v>4.3250000000000038E-2</c:v>
                </c:pt>
                <c:pt idx="408">
                  <c:v>4.3100000000000041E-2</c:v>
                </c:pt>
                <c:pt idx="409">
                  <c:v>4.2900000000000001E-2</c:v>
                </c:pt>
                <c:pt idx="410">
                  <c:v>4.2750000000000003E-2</c:v>
                </c:pt>
                <c:pt idx="411">
                  <c:v>4.2650000000000035E-2</c:v>
                </c:pt>
                <c:pt idx="412">
                  <c:v>4.2800000000000039E-2</c:v>
                </c:pt>
                <c:pt idx="413">
                  <c:v>4.2900000000000001E-2</c:v>
                </c:pt>
                <c:pt idx="414">
                  <c:v>4.2950000000000044E-2</c:v>
                </c:pt>
                <c:pt idx="415">
                  <c:v>4.3250000000000038E-2</c:v>
                </c:pt>
                <c:pt idx="416">
                  <c:v>4.3449999999999961E-2</c:v>
                </c:pt>
                <c:pt idx="417">
                  <c:v>4.3599999999999958E-2</c:v>
                </c:pt>
                <c:pt idx="418">
                  <c:v>4.3749999999999956E-2</c:v>
                </c:pt>
                <c:pt idx="419">
                  <c:v>4.3850000000000042E-2</c:v>
                </c:pt>
                <c:pt idx="420">
                  <c:v>4.4049999999999964E-2</c:v>
                </c:pt>
                <c:pt idx="421">
                  <c:v>4.4300000000000041E-2</c:v>
                </c:pt>
                <c:pt idx="422">
                  <c:v>4.41E-2</c:v>
                </c:pt>
                <c:pt idx="423">
                  <c:v>4.4249999999999998E-2</c:v>
                </c:pt>
                <c:pt idx="424">
                  <c:v>4.4450000000000038E-2</c:v>
                </c:pt>
                <c:pt idx="425">
                  <c:v>4.4549999999999999E-2</c:v>
                </c:pt>
                <c:pt idx="426">
                  <c:v>4.4600000000000042E-2</c:v>
                </c:pt>
                <c:pt idx="427">
                  <c:v>4.4499999999999956E-2</c:v>
                </c:pt>
                <c:pt idx="428">
                  <c:v>4.4499999999999956E-2</c:v>
                </c:pt>
                <c:pt idx="429">
                  <c:v>4.4499999999999956E-2</c:v>
                </c:pt>
                <c:pt idx="430">
                  <c:v>4.4549999999999999E-2</c:v>
                </c:pt>
                <c:pt idx="431">
                  <c:v>4.4600000000000042E-2</c:v>
                </c:pt>
                <c:pt idx="432">
                  <c:v>4.4700000000000004E-2</c:v>
                </c:pt>
                <c:pt idx="433">
                  <c:v>4.4549999999999999E-2</c:v>
                </c:pt>
                <c:pt idx="434">
                  <c:v>4.4349999999999959E-2</c:v>
                </c:pt>
                <c:pt idx="435">
                  <c:v>4.4499999999999956E-2</c:v>
                </c:pt>
                <c:pt idx="436">
                  <c:v>4.4549999999999999E-2</c:v>
                </c:pt>
                <c:pt idx="437">
                  <c:v>4.4649999999999961E-2</c:v>
                </c:pt>
                <c:pt idx="438">
                  <c:v>4.4900000000000037E-2</c:v>
                </c:pt>
                <c:pt idx="439">
                  <c:v>4.5200000000000039E-2</c:v>
                </c:pt>
                <c:pt idx="440">
                  <c:v>4.5399999999999961E-2</c:v>
                </c:pt>
                <c:pt idx="441">
                  <c:v>4.5749999999999999E-2</c:v>
                </c:pt>
                <c:pt idx="442">
                  <c:v>4.6100000000000037E-2</c:v>
                </c:pt>
                <c:pt idx="443">
                  <c:v>4.6449999999999957E-2</c:v>
                </c:pt>
                <c:pt idx="444">
                  <c:v>4.7400000000000005E-2</c:v>
                </c:pt>
                <c:pt idx="445">
                  <c:v>4.7849999999999997E-2</c:v>
                </c:pt>
                <c:pt idx="446">
                  <c:v>4.8399999999999957E-2</c:v>
                </c:pt>
                <c:pt idx="447">
                  <c:v>4.9850000000000033E-2</c:v>
                </c:pt>
                <c:pt idx="448">
                  <c:v>5.0150000000000035E-2</c:v>
                </c:pt>
                <c:pt idx="449">
                  <c:v>5.04E-2</c:v>
                </c:pt>
                <c:pt idx="450">
                  <c:v>5.1150000000000001E-2</c:v>
                </c:pt>
                <c:pt idx="451">
                  <c:v>5.2049999999999999E-2</c:v>
                </c:pt>
                <c:pt idx="452">
                  <c:v>5.3450000000000039E-2</c:v>
                </c:pt>
                <c:pt idx="453">
                  <c:v>5.5350000000000003E-2</c:v>
                </c:pt>
                <c:pt idx="454">
                  <c:v>5.454999999999996E-2</c:v>
                </c:pt>
                <c:pt idx="455">
                  <c:v>5.4050000000000042E-2</c:v>
                </c:pt>
                <c:pt idx="456">
                  <c:v>5.4350000000000037E-2</c:v>
                </c:pt>
                <c:pt idx="457">
                  <c:v>5.2500000000000005E-2</c:v>
                </c:pt>
                <c:pt idx="458">
                  <c:v>5.105000000000004E-2</c:v>
                </c:pt>
                <c:pt idx="459">
                  <c:v>5.180000000000004E-2</c:v>
                </c:pt>
                <c:pt idx="460">
                  <c:v>5.1849999999999966E-2</c:v>
                </c:pt>
                <c:pt idx="461">
                  <c:v>5.3300000000000042E-2</c:v>
                </c:pt>
                <c:pt idx="462">
                  <c:v>5.5350000000000003E-2</c:v>
                </c:pt>
                <c:pt idx="463">
                  <c:v>5.649999999999996E-2</c:v>
                </c:pt>
                <c:pt idx="464">
                  <c:v>5.6900000000000041E-2</c:v>
                </c:pt>
                <c:pt idx="465">
                  <c:v>5.7599999999999998E-2</c:v>
                </c:pt>
                <c:pt idx="466">
                  <c:v>5.9150000000000043E-2</c:v>
                </c:pt>
                <c:pt idx="467">
                  <c:v>6.1499999999999999E-2</c:v>
                </c:pt>
                <c:pt idx="468">
                  <c:v>6.2699999999999992E-2</c:v>
                </c:pt>
                <c:pt idx="469">
                  <c:v>6.2300000000000036E-2</c:v>
                </c:pt>
                <c:pt idx="470">
                  <c:v>6.1850000000000037E-2</c:v>
                </c:pt>
                <c:pt idx="471">
                  <c:v>6.1950000000000005E-2</c:v>
                </c:pt>
                <c:pt idx="472">
                  <c:v>6.294999999999995E-2</c:v>
                </c:pt>
                <c:pt idx="473">
                  <c:v>6.3750000000000001E-2</c:v>
                </c:pt>
                <c:pt idx="474">
                  <c:v>6.3899999999999998E-2</c:v>
                </c:pt>
                <c:pt idx="475">
                  <c:v>6.3449999999999993E-2</c:v>
                </c:pt>
                <c:pt idx="476">
                  <c:v>6.1350000000000002E-2</c:v>
                </c:pt>
                <c:pt idx="477">
                  <c:v>6.0999999999999964E-2</c:v>
                </c:pt>
                <c:pt idx="478">
                  <c:v>6.2049999999999966E-2</c:v>
                </c:pt>
                <c:pt idx="479">
                  <c:v>6.3200000000000048E-2</c:v>
                </c:pt>
                <c:pt idx="480">
                  <c:v>6.5549999999999997E-2</c:v>
                </c:pt>
                <c:pt idx="481">
                  <c:v>6.6600000000000006E-2</c:v>
                </c:pt>
                <c:pt idx="482">
                  <c:v>6.714999999999996E-2</c:v>
                </c:pt>
                <c:pt idx="483">
                  <c:v>6.9000000000000006E-2</c:v>
                </c:pt>
                <c:pt idx="484">
                  <c:v>6.9549999999999959E-2</c:v>
                </c:pt>
                <c:pt idx="485">
                  <c:v>6.8750000000000033E-2</c:v>
                </c:pt>
                <c:pt idx="486">
                  <c:v>7.0500000000000007E-2</c:v>
                </c:pt>
                <c:pt idx="487">
                  <c:v>7.1600000000000039E-2</c:v>
                </c:pt>
                <c:pt idx="488">
                  <c:v>7.1000000000000035E-2</c:v>
                </c:pt>
                <c:pt idx="489">
                  <c:v>7.2500000000000037E-2</c:v>
                </c:pt>
                <c:pt idx="490">
                  <c:v>7.4300000000000033E-2</c:v>
                </c:pt>
                <c:pt idx="491">
                  <c:v>7.4649999999999966E-2</c:v>
                </c:pt>
                <c:pt idx="492">
                  <c:v>7.8249999999999958E-2</c:v>
                </c:pt>
                <c:pt idx="493">
                  <c:v>8.0300000000000038E-2</c:v>
                </c:pt>
                <c:pt idx="494">
                  <c:v>8.0300000000000038E-2</c:v>
                </c:pt>
                <c:pt idx="495">
                  <c:v>7.9500000000000001E-2</c:v>
                </c:pt>
                <c:pt idx="496">
                  <c:v>7.9299999999999954E-2</c:v>
                </c:pt>
                <c:pt idx="497">
                  <c:v>8.1750000000000003E-2</c:v>
                </c:pt>
                <c:pt idx="498">
                  <c:v>8.5299999999999959E-2</c:v>
                </c:pt>
                <c:pt idx="499">
                  <c:v>8.5400000000000031E-2</c:v>
                </c:pt>
                <c:pt idx="500">
                  <c:v>8.3099999999999993E-2</c:v>
                </c:pt>
                <c:pt idx="501">
                  <c:v>8.2799999999999999E-2</c:v>
                </c:pt>
                <c:pt idx="502">
                  <c:v>8.2349999999999993E-2</c:v>
                </c:pt>
                <c:pt idx="503">
                  <c:v>8.2349999999999993E-2</c:v>
                </c:pt>
                <c:pt idx="504">
                  <c:v>7.8849999999999948E-2</c:v>
                </c:pt>
                <c:pt idx="505">
                  <c:v>7.6299999999999965E-2</c:v>
                </c:pt>
                <c:pt idx="506">
                  <c:v>7.3749999999999968E-2</c:v>
                </c:pt>
                <c:pt idx="507">
                  <c:v>7.4699999999999989E-2</c:v>
                </c:pt>
                <c:pt idx="508">
                  <c:v>7.4949999999999961E-2</c:v>
                </c:pt>
                <c:pt idx="509">
                  <c:v>7.6850000000000043E-2</c:v>
                </c:pt>
                <c:pt idx="510">
                  <c:v>7.8E-2</c:v>
                </c:pt>
                <c:pt idx="511">
                  <c:v>7.8E-2</c:v>
                </c:pt>
                <c:pt idx="512">
                  <c:v>7.7600000000000044E-2</c:v>
                </c:pt>
                <c:pt idx="513">
                  <c:v>7.625000000000004E-2</c:v>
                </c:pt>
                <c:pt idx="514">
                  <c:v>7.5399999999999967E-2</c:v>
                </c:pt>
                <c:pt idx="515">
                  <c:v>7.4099999999999999E-2</c:v>
                </c:pt>
                <c:pt idx="516">
                  <c:v>7.4099999999999999E-2</c:v>
                </c:pt>
                <c:pt idx="517">
                  <c:v>7.3550000000000032E-2</c:v>
                </c:pt>
                <c:pt idx="518">
                  <c:v>7.3949999999999988E-2</c:v>
                </c:pt>
                <c:pt idx="519">
                  <c:v>7.3850000000000041E-2</c:v>
                </c:pt>
                <c:pt idx="520">
                  <c:v>7.4349999999999958E-2</c:v>
                </c:pt>
                <c:pt idx="521">
                  <c:v>7.4300000000000033E-2</c:v>
                </c:pt>
                <c:pt idx="522">
                  <c:v>7.3700000000000043E-2</c:v>
                </c:pt>
                <c:pt idx="523">
                  <c:v>7.3550000000000032E-2</c:v>
                </c:pt>
                <c:pt idx="524">
                  <c:v>7.310000000000004E-2</c:v>
                </c:pt>
                <c:pt idx="525">
                  <c:v>7.3149999999999965E-2</c:v>
                </c:pt>
                <c:pt idx="526">
                  <c:v>7.3299999999999962E-2</c:v>
                </c:pt>
                <c:pt idx="527">
                  <c:v>7.2549999999999962E-2</c:v>
                </c:pt>
                <c:pt idx="528">
                  <c:v>7.2200000000000042E-2</c:v>
                </c:pt>
                <c:pt idx="529">
                  <c:v>7.2599999999999998E-2</c:v>
                </c:pt>
                <c:pt idx="530">
                  <c:v>7.344999999999996E-2</c:v>
                </c:pt>
                <c:pt idx="531">
                  <c:v>7.3899999999999966E-2</c:v>
                </c:pt>
                <c:pt idx="532">
                  <c:v>7.3749999999999968E-2</c:v>
                </c:pt>
                <c:pt idx="533">
                  <c:v>7.3899999999999966E-2</c:v>
                </c:pt>
                <c:pt idx="534">
                  <c:v>7.4600000000000041E-2</c:v>
                </c:pt>
                <c:pt idx="535">
                  <c:v>7.5449999999999989E-2</c:v>
                </c:pt>
                <c:pt idx="536">
                  <c:v>7.7600000000000044E-2</c:v>
                </c:pt>
                <c:pt idx="537">
                  <c:v>7.7450000000000033E-2</c:v>
                </c:pt>
                <c:pt idx="538">
                  <c:v>7.7199999999999963E-2</c:v>
                </c:pt>
                <c:pt idx="539">
                  <c:v>7.7850000000000003E-2</c:v>
                </c:pt>
                <c:pt idx="540">
                  <c:v>7.8E-2</c:v>
                </c:pt>
                <c:pt idx="541">
                  <c:v>7.914999999999997E-2</c:v>
                </c:pt>
                <c:pt idx="542">
                  <c:v>7.9500000000000001E-2</c:v>
                </c:pt>
                <c:pt idx="543">
                  <c:v>8.0949999999999966E-2</c:v>
                </c:pt>
                <c:pt idx="544">
                  <c:v>8.3400000000000002E-2</c:v>
                </c:pt>
                <c:pt idx="545">
                  <c:v>8.4750000000000006E-2</c:v>
                </c:pt>
                <c:pt idx="546">
                  <c:v>8.6099999999999996E-2</c:v>
                </c:pt>
                <c:pt idx="547">
                  <c:v>8.8650000000000007E-2</c:v>
                </c:pt>
                <c:pt idx="548">
                  <c:v>9.1400000000000037E-2</c:v>
                </c:pt>
                <c:pt idx="549">
                  <c:v>9.4500000000000001E-2</c:v>
                </c:pt>
                <c:pt idx="550">
                  <c:v>9.4550000000000037E-2</c:v>
                </c:pt>
                <c:pt idx="551">
                  <c:v>9.1149999999999967E-2</c:v>
                </c:pt>
                <c:pt idx="552">
                  <c:v>9.0450000000000003E-2</c:v>
                </c:pt>
                <c:pt idx="553">
                  <c:v>8.9799999999999963E-2</c:v>
                </c:pt>
                <c:pt idx="554">
                  <c:v>8.7650000000000033E-2</c:v>
                </c:pt>
                <c:pt idx="555">
                  <c:v>8.7950000000000028E-2</c:v>
                </c:pt>
                <c:pt idx="556">
                  <c:v>9.0699999999999961E-2</c:v>
                </c:pt>
                <c:pt idx="557">
                  <c:v>9.0699999999999961E-2</c:v>
                </c:pt>
                <c:pt idx="558">
                  <c:v>8.9499999999999955E-2</c:v>
                </c:pt>
                <c:pt idx="559">
                  <c:v>8.9849999999999999E-2</c:v>
                </c:pt>
                <c:pt idx="560">
                  <c:v>9.0900000000000009E-2</c:v>
                </c:pt>
                <c:pt idx="561">
                  <c:v>9.1499999999999998E-2</c:v>
                </c:pt>
                <c:pt idx="562">
                  <c:v>9.0900000000000009E-2</c:v>
                </c:pt>
                <c:pt idx="563">
                  <c:v>9.0050000000000047E-2</c:v>
                </c:pt>
                <c:pt idx="564">
                  <c:v>9.0225E-2</c:v>
                </c:pt>
                <c:pt idx="565">
                  <c:v>8.8650000000000007E-2</c:v>
                </c:pt>
                <c:pt idx="566">
                  <c:v>8.7849999999999956E-2</c:v>
                </c:pt>
                <c:pt idx="567">
                  <c:v>8.7650000000000033E-2</c:v>
                </c:pt>
                <c:pt idx="568">
                  <c:v>8.6450000000000041E-2</c:v>
                </c:pt>
                <c:pt idx="569">
                  <c:v>8.750000000000005E-2</c:v>
                </c:pt>
                <c:pt idx="570">
                  <c:v>8.7549999999999961E-2</c:v>
                </c:pt>
                <c:pt idx="571">
                  <c:v>8.6849999999999997E-2</c:v>
                </c:pt>
                <c:pt idx="572">
                  <c:v>8.5550000000000043E-2</c:v>
                </c:pt>
                <c:pt idx="573">
                  <c:v>8.4599999999999995E-2</c:v>
                </c:pt>
                <c:pt idx="574">
                  <c:v>8.4000000000000005E-2</c:v>
                </c:pt>
                <c:pt idx="575">
                  <c:v>8.3549999999999999E-2</c:v>
                </c:pt>
                <c:pt idx="576">
                  <c:v>8.112500000000003E-2</c:v>
                </c:pt>
                <c:pt idx="577">
                  <c:v>8.0600000000000047E-2</c:v>
                </c:pt>
                <c:pt idx="578">
                  <c:v>8.1500000000000045E-2</c:v>
                </c:pt>
                <c:pt idx="579">
                  <c:v>8.1900000000000001E-2</c:v>
                </c:pt>
                <c:pt idx="580">
                  <c:v>8.1599999999999992E-2</c:v>
                </c:pt>
                <c:pt idx="581">
                  <c:v>8.1650000000000042E-2</c:v>
                </c:pt>
                <c:pt idx="582">
                  <c:v>8.0699999999999994E-2</c:v>
                </c:pt>
                <c:pt idx="583">
                  <c:v>8.0300000000000038E-2</c:v>
                </c:pt>
                <c:pt idx="584">
                  <c:v>8.0750000000000044E-2</c:v>
                </c:pt>
                <c:pt idx="585">
                  <c:v>8.0349999999999949E-2</c:v>
                </c:pt>
                <c:pt idx="586">
                  <c:v>8.1500000000000045E-2</c:v>
                </c:pt>
                <c:pt idx="587">
                  <c:v>8.2100000000000048E-2</c:v>
                </c:pt>
                <c:pt idx="588">
                  <c:v>8.2974999999999965E-2</c:v>
                </c:pt>
                <c:pt idx="589">
                  <c:v>8.4999999999999964E-2</c:v>
                </c:pt>
                <c:pt idx="590">
                  <c:v>8.5599999999999954E-2</c:v>
                </c:pt>
                <c:pt idx="591">
                  <c:v>8.5650000000000004E-2</c:v>
                </c:pt>
                <c:pt idx="592">
                  <c:v>8.6450000000000041E-2</c:v>
                </c:pt>
                <c:pt idx="593">
                  <c:v>8.7650000000000033E-2</c:v>
                </c:pt>
                <c:pt idx="594">
                  <c:v>8.8550000000000045E-2</c:v>
                </c:pt>
                <c:pt idx="595">
                  <c:v>8.9750000000000052E-2</c:v>
                </c:pt>
                <c:pt idx="596">
                  <c:v>8.8250000000000051E-2</c:v>
                </c:pt>
                <c:pt idx="597">
                  <c:v>8.8050000000000003E-2</c:v>
                </c:pt>
                <c:pt idx="598">
                  <c:v>8.9799999999999963E-2</c:v>
                </c:pt>
                <c:pt idx="599">
                  <c:v>9.1350000000000001E-2</c:v>
                </c:pt>
                <c:pt idx="600">
                  <c:v>9.2450000000000032E-2</c:v>
                </c:pt>
                <c:pt idx="601">
                  <c:v>9.3650000000000039E-2</c:v>
                </c:pt>
                <c:pt idx="602">
                  <c:v>9.3800000000000036E-2</c:v>
                </c:pt>
                <c:pt idx="603">
                  <c:v>9.4899999999999957E-2</c:v>
                </c:pt>
                <c:pt idx="604">
                  <c:v>9.515000000000004E-2</c:v>
                </c:pt>
                <c:pt idx="605">
                  <c:v>9.6800000000000039E-2</c:v>
                </c:pt>
                <c:pt idx="606">
                  <c:v>9.4749999999999945E-2</c:v>
                </c:pt>
                <c:pt idx="607">
                  <c:v>9.3450000000000005E-2</c:v>
                </c:pt>
                <c:pt idx="608">
                  <c:v>9.3800000000000036E-2</c:v>
                </c:pt>
                <c:pt idx="609">
                  <c:v>9.5699999999999993E-2</c:v>
                </c:pt>
                <c:pt idx="610">
                  <c:v>0.10295000000000004</c:v>
                </c:pt>
                <c:pt idx="611">
                  <c:v>0.10989999999999997</c:v>
                </c:pt>
                <c:pt idx="612">
                  <c:v>0.10944999999999996</c:v>
                </c:pt>
                <c:pt idx="613">
                  <c:v>0.11324999999999999</c:v>
                </c:pt>
                <c:pt idx="614">
                  <c:v>0.12554999999999999</c:v>
                </c:pt>
                <c:pt idx="615">
                  <c:v>0.13235000000000038</c:v>
                </c:pt>
                <c:pt idx="616">
                  <c:v>0.12549999999999961</c:v>
                </c:pt>
                <c:pt idx="617">
                  <c:v>0.11450000000000005</c:v>
                </c:pt>
                <c:pt idx="618">
                  <c:v>0.10985000000000003</c:v>
                </c:pt>
                <c:pt idx="619">
                  <c:v>0.11249999999999999</c:v>
                </c:pt>
                <c:pt idx="620">
                  <c:v>0.11865000000000001</c:v>
                </c:pt>
                <c:pt idx="621">
                  <c:v>0.1227</c:v>
                </c:pt>
                <c:pt idx="622">
                  <c:v>0.12495000000000001</c:v>
                </c:pt>
                <c:pt idx="623">
                  <c:v>0.13155</c:v>
                </c:pt>
                <c:pt idx="624">
                  <c:v>0.1349499999999996</c:v>
                </c:pt>
                <c:pt idx="625">
                  <c:v>0.1316499999999996</c:v>
                </c:pt>
                <c:pt idx="626">
                  <c:v>0.13620000000000002</c:v>
                </c:pt>
                <c:pt idx="627">
                  <c:v>0.1361499999999996</c:v>
                </c:pt>
                <c:pt idx="628">
                  <c:v>0.14135000000000039</c:v>
                </c:pt>
                <c:pt idx="629">
                  <c:v>0.14600000000000041</c:v>
                </c:pt>
                <c:pt idx="630">
                  <c:v>0.14079999999999959</c:v>
                </c:pt>
                <c:pt idx="631">
                  <c:v>0.1458500000000004</c:v>
                </c:pt>
                <c:pt idx="632">
                  <c:v>0.15155000000000041</c:v>
                </c:pt>
                <c:pt idx="633">
                  <c:v>0.15720000000000001</c:v>
                </c:pt>
                <c:pt idx="634">
                  <c:v>0.1560999999999996</c:v>
                </c:pt>
                <c:pt idx="635">
                  <c:v>0.14595</c:v>
                </c:pt>
                <c:pt idx="636">
                  <c:v>0.14615000000000039</c:v>
                </c:pt>
                <c:pt idx="637">
                  <c:v>0.15465000000000001</c:v>
                </c:pt>
                <c:pt idx="638">
                  <c:v>0.15495</c:v>
                </c:pt>
                <c:pt idx="639">
                  <c:v>0.14895</c:v>
                </c:pt>
                <c:pt idx="640">
                  <c:v>0.1467999999999996</c:v>
                </c:pt>
                <c:pt idx="641">
                  <c:v>0.14514999999999961</c:v>
                </c:pt>
                <c:pt idx="642">
                  <c:v>0.1503500000000004</c:v>
                </c:pt>
                <c:pt idx="643">
                  <c:v>0.14910000000000001</c:v>
                </c:pt>
                <c:pt idx="644">
                  <c:v>0.1409499999999996</c:v>
                </c:pt>
                <c:pt idx="645">
                  <c:v>0.13329999999999959</c:v>
                </c:pt>
                <c:pt idx="646">
                  <c:v>0.12545000000000039</c:v>
                </c:pt>
                <c:pt idx="647">
                  <c:v>0.12095000000000039</c:v>
                </c:pt>
                <c:pt idx="648">
                  <c:v>0.12135</c:v>
                </c:pt>
                <c:pt idx="649">
                  <c:v>0.12069999999999959</c:v>
                </c:pt>
                <c:pt idx="650">
                  <c:v>0.12294999999999959</c:v>
                </c:pt>
                <c:pt idx="651">
                  <c:v>0.12024999999999961</c:v>
                </c:pt>
                <c:pt idx="652">
                  <c:v>0.11784999999999997</c:v>
                </c:pt>
                <c:pt idx="653">
                  <c:v>0.11705000000000004</c:v>
                </c:pt>
                <c:pt idx="654">
                  <c:v>0.11945000000000004</c:v>
                </c:pt>
                <c:pt idx="655">
                  <c:v>0.1227</c:v>
                </c:pt>
                <c:pt idx="656">
                  <c:v>0.12614999999999998</c:v>
                </c:pt>
                <c:pt idx="657">
                  <c:v>0.12495000000000001</c:v>
                </c:pt>
                <c:pt idx="658">
                  <c:v>0.12369999999999959</c:v>
                </c:pt>
                <c:pt idx="659">
                  <c:v>0.12509999999999999</c:v>
                </c:pt>
                <c:pt idx="660">
                  <c:v>0.1266500000000004</c:v>
                </c:pt>
                <c:pt idx="661">
                  <c:v>0.1245500000000004</c:v>
                </c:pt>
                <c:pt idx="662">
                  <c:v>0.12390000000000001</c:v>
                </c:pt>
                <c:pt idx="663">
                  <c:v>0.12894999999999959</c:v>
                </c:pt>
                <c:pt idx="664">
                  <c:v>0.1314500000000004</c:v>
                </c:pt>
                <c:pt idx="665">
                  <c:v>0.13689999999999961</c:v>
                </c:pt>
                <c:pt idx="666">
                  <c:v>0.13940000000000041</c:v>
                </c:pt>
                <c:pt idx="667">
                  <c:v>0.13779999999999959</c:v>
                </c:pt>
                <c:pt idx="668">
                  <c:v>0.13170000000000001</c:v>
                </c:pt>
                <c:pt idx="669">
                  <c:v>0.1296500000000004</c:v>
                </c:pt>
                <c:pt idx="670">
                  <c:v>0.12870000000000001</c:v>
                </c:pt>
                <c:pt idx="671">
                  <c:v>0.12474999999999961</c:v>
                </c:pt>
                <c:pt idx="672">
                  <c:v>0.12315000000000001</c:v>
                </c:pt>
                <c:pt idx="673">
                  <c:v>0.12254999999999999</c:v>
                </c:pt>
                <c:pt idx="674">
                  <c:v>0.1230999999999996</c:v>
                </c:pt>
                <c:pt idx="675">
                  <c:v>0.12735000000000002</c:v>
                </c:pt>
                <c:pt idx="676">
                  <c:v>0.1245999999999996</c:v>
                </c:pt>
                <c:pt idx="677">
                  <c:v>0.1200999999999996</c:v>
                </c:pt>
                <c:pt idx="678">
                  <c:v>0.11199999999999996</c:v>
                </c:pt>
                <c:pt idx="679">
                  <c:v>0.11195000000000004</c:v>
                </c:pt>
                <c:pt idx="680">
                  <c:v>0.11259999999999996</c:v>
                </c:pt>
                <c:pt idx="681">
                  <c:v>0.11265</c:v>
                </c:pt>
                <c:pt idx="682">
                  <c:v>0.11234999999999999</c:v>
                </c:pt>
                <c:pt idx="683">
                  <c:v>0.10809999999999996</c:v>
                </c:pt>
                <c:pt idx="684">
                  <c:v>0.10395</c:v>
                </c:pt>
                <c:pt idx="685">
                  <c:v>0.10254999999999997</c:v>
                </c:pt>
                <c:pt idx="686">
                  <c:v>9.9000000000000005E-2</c:v>
                </c:pt>
                <c:pt idx="687">
                  <c:v>9.2450000000000032E-2</c:v>
                </c:pt>
                <c:pt idx="688">
                  <c:v>0.09</c:v>
                </c:pt>
                <c:pt idx="689">
                  <c:v>9.2600000000000043E-2</c:v>
                </c:pt>
                <c:pt idx="690">
                  <c:v>9.3099999999999961E-2</c:v>
                </c:pt>
                <c:pt idx="691">
                  <c:v>9.0800000000000047E-2</c:v>
                </c:pt>
                <c:pt idx="692">
                  <c:v>8.9700000000000002E-2</c:v>
                </c:pt>
                <c:pt idx="693">
                  <c:v>9.1250000000000039E-2</c:v>
                </c:pt>
                <c:pt idx="694">
                  <c:v>9.0950000000000031E-2</c:v>
                </c:pt>
                <c:pt idx="695">
                  <c:v>8.9400000000000007E-2</c:v>
                </c:pt>
                <c:pt idx="696">
                  <c:v>8.7549999999999961E-2</c:v>
                </c:pt>
                <c:pt idx="697">
                  <c:v>8.6099999999999996E-2</c:v>
                </c:pt>
                <c:pt idx="698">
                  <c:v>8.6300000000000043E-2</c:v>
                </c:pt>
                <c:pt idx="699">
                  <c:v>8.6000000000000049E-2</c:v>
                </c:pt>
                <c:pt idx="700">
                  <c:v>0.09</c:v>
                </c:pt>
                <c:pt idx="701">
                  <c:v>9.4599999999999962E-2</c:v>
                </c:pt>
                <c:pt idx="702">
                  <c:v>9.4850000000000045E-2</c:v>
                </c:pt>
                <c:pt idx="703">
                  <c:v>9.5349999999999963E-2</c:v>
                </c:pt>
                <c:pt idx="704">
                  <c:v>9.7650000000000015E-2</c:v>
                </c:pt>
                <c:pt idx="705">
                  <c:v>0.10265000000000005</c:v>
                </c:pt>
                <c:pt idx="706">
                  <c:v>0.10629999999999995</c:v>
                </c:pt>
                <c:pt idx="707">
                  <c:v>0.10139999999999999</c:v>
                </c:pt>
                <c:pt idx="708">
                  <c:v>0.10220000000000004</c:v>
                </c:pt>
                <c:pt idx="709">
                  <c:v>9.9849999999999953E-2</c:v>
                </c:pt>
                <c:pt idx="710">
                  <c:v>9.5000000000000057E-2</c:v>
                </c:pt>
                <c:pt idx="711">
                  <c:v>9.4899999999999957E-2</c:v>
                </c:pt>
                <c:pt idx="712">
                  <c:v>9.7650000000000015E-2</c:v>
                </c:pt>
                <c:pt idx="713">
                  <c:v>9.999999999999995E-2</c:v>
                </c:pt>
                <c:pt idx="714">
                  <c:v>9.9950000000000039E-2</c:v>
                </c:pt>
                <c:pt idx="715">
                  <c:v>0.1011</c:v>
                </c:pt>
                <c:pt idx="716">
                  <c:v>0.10239999999999996</c:v>
                </c:pt>
                <c:pt idx="717">
                  <c:v>9.9399999999999961E-2</c:v>
                </c:pt>
                <c:pt idx="718">
                  <c:v>9.6000000000000002E-2</c:v>
                </c:pt>
                <c:pt idx="719">
                  <c:v>9.5849999999999991E-2</c:v>
                </c:pt>
                <c:pt idx="720">
                  <c:v>9.6900000000000014E-2</c:v>
                </c:pt>
                <c:pt idx="721">
                  <c:v>9.7149999999999959E-2</c:v>
                </c:pt>
                <c:pt idx="722">
                  <c:v>9.7349999999999992E-2</c:v>
                </c:pt>
                <c:pt idx="723">
                  <c:v>9.8900000000000043E-2</c:v>
                </c:pt>
                <c:pt idx="724">
                  <c:v>9.864999999999996E-2</c:v>
                </c:pt>
                <c:pt idx="725">
                  <c:v>9.6599999999999991E-2</c:v>
                </c:pt>
                <c:pt idx="726">
                  <c:v>9.1950000000000004E-2</c:v>
                </c:pt>
                <c:pt idx="727">
                  <c:v>9.0350000000000041E-2</c:v>
                </c:pt>
                <c:pt idx="728">
                  <c:v>9.0500000000000039E-2</c:v>
                </c:pt>
                <c:pt idx="729">
                  <c:v>9.1200000000000003E-2</c:v>
                </c:pt>
                <c:pt idx="730">
                  <c:v>9.0549999999999964E-2</c:v>
                </c:pt>
                <c:pt idx="731">
                  <c:v>9.0150000000000008E-2</c:v>
                </c:pt>
                <c:pt idx="732">
                  <c:v>8.9849999999999999E-2</c:v>
                </c:pt>
                <c:pt idx="733">
                  <c:v>9.1299999999999965E-2</c:v>
                </c:pt>
                <c:pt idx="734">
                  <c:v>9.3299999999999994E-2</c:v>
                </c:pt>
                <c:pt idx="735">
                  <c:v>9.4400000000000039E-2</c:v>
                </c:pt>
                <c:pt idx="736">
                  <c:v>9.5499999999999946E-2</c:v>
                </c:pt>
                <c:pt idx="737">
                  <c:v>9.5849999999999991E-2</c:v>
                </c:pt>
                <c:pt idx="738">
                  <c:v>9.375E-2</c:v>
                </c:pt>
                <c:pt idx="739">
                  <c:v>9.3549999999999967E-2</c:v>
                </c:pt>
                <c:pt idx="740">
                  <c:v>9.5199999999999965E-2</c:v>
                </c:pt>
                <c:pt idx="741">
                  <c:v>9.6650000000000041E-2</c:v>
                </c:pt>
                <c:pt idx="742">
                  <c:v>9.650000000000003E-2</c:v>
                </c:pt>
                <c:pt idx="743">
                  <c:v>9.4449999999999965E-2</c:v>
                </c:pt>
                <c:pt idx="744">
                  <c:v>9.2199999999999963E-2</c:v>
                </c:pt>
                <c:pt idx="745">
                  <c:v>9.2049999999999965E-2</c:v>
                </c:pt>
                <c:pt idx="746">
                  <c:v>8.9949999999999961E-2</c:v>
                </c:pt>
                <c:pt idx="747">
                  <c:v>9.0699999999999961E-2</c:v>
                </c:pt>
                <c:pt idx="748">
                  <c:v>8.9900000000000035E-2</c:v>
                </c:pt>
                <c:pt idx="749">
                  <c:v>9.0050000000000047E-2</c:v>
                </c:pt>
                <c:pt idx="750">
                  <c:v>9.1449999999999962E-2</c:v>
                </c:pt>
                <c:pt idx="751">
                  <c:v>9.1250000000000039E-2</c:v>
                </c:pt>
                <c:pt idx="752">
                  <c:v>8.8700000000000029E-2</c:v>
                </c:pt>
                <c:pt idx="753">
                  <c:v>8.7350000000000039E-2</c:v>
                </c:pt>
                <c:pt idx="754">
                  <c:v>8.6900000000000033E-2</c:v>
                </c:pt>
                <c:pt idx="755">
                  <c:v>8.6300000000000043E-2</c:v>
                </c:pt>
                <c:pt idx="756">
                  <c:v>8.4599999999999995E-2</c:v>
                </c:pt>
                <c:pt idx="757">
                  <c:v>8.3549999999999999E-2</c:v>
                </c:pt>
                <c:pt idx="758">
                  <c:v>8.4800000000000042E-2</c:v>
                </c:pt>
                <c:pt idx="759">
                  <c:v>8.5400000000000031E-2</c:v>
                </c:pt>
                <c:pt idx="760">
                  <c:v>8.5100000000000037E-2</c:v>
                </c:pt>
                <c:pt idx="761">
                  <c:v>8.4549999999999959E-2</c:v>
                </c:pt>
                <c:pt idx="762">
                  <c:v>8.3900000000000044E-2</c:v>
                </c:pt>
                <c:pt idx="763">
                  <c:v>8.2199999999999995E-2</c:v>
                </c:pt>
                <c:pt idx="764">
                  <c:v>8.0799999999999955E-2</c:v>
                </c:pt>
                <c:pt idx="765">
                  <c:v>8.0450000000000035E-2</c:v>
                </c:pt>
                <c:pt idx="766">
                  <c:v>8.1549999999999956E-2</c:v>
                </c:pt>
                <c:pt idx="767">
                  <c:v>8.2500000000000004E-2</c:v>
                </c:pt>
                <c:pt idx="768">
                  <c:v>8.109999999999995E-2</c:v>
                </c:pt>
                <c:pt idx="769">
                  <c:v>8.0100000000000005E-2</c:v>
                </c:pt>
                <c:pt idx="770">
                  <c:v>7.8050000000000036E-2</c:v>
                </c:pt>
                <c:pt idx="771">
                  <c:v>7.6499999999999999E-2</c:v>
                </c:pt>
                <c:pt idx="772">
                  <c:v>7.5399999999999967E-2</c:v>
                </c:pt>
                <c:pt idx="773">
                  <c:v>7.5200000000000045E-2</c:v>
                </c:pt>
                <c:pt idx="774">
                  <c:v>7.419999999999996E-2</c:v>
                </c:pt>
                <c:pt idx="775">
                  <c:v>7.2599999999999998E-2</c:v>
                </c:pt>
                <c:pt idx="776">
                  <c:v>6.9549999999999959E-2</c:v>
                </c:pt>
                <c:pt idx="777">
                  <c:v>6.7550000000000041E-2</c:v>
                </c:pt>
                <c:pt idx="778">
                  <c:v>6.7700000000000038E-2</c:v>
                </c:pt>
                <c:pt idx="779">
                  <c:v>7.0250000000000035E-2</c:v>
                </c:pt>
                <c:pt idx="780">
                  <c:v>7.0250000000000035E-2</c:v>
                </c:pt>
                <c:pt idx="781">
                  <c:v>7.0199999999999999E-2</c:v>
                </c:pt>
                <c:pt idx="782">
                  <c:v>7.1849999999999997E-2</c:v>
                </c:pt>
                <c:pt idx="783">
                  <c:v>7.1849999999999997E-2</c:v>
                </c:pt>
                <c:pt idx="784">
                  <c:v>7.5849999999999959E-2</c:v>
                </c:pt>
                <c:pt idx="785">
                  <c:v>8.0900000000000041E-2</c:v>
                </c:pt>
                <c:pt idx="786">
                  <c:v>8.0699999999999994E-2</c:v>
                </c:pt>
                <c:pt idx="787">
                  <c:v>8.2100000000000048E-2</c:v>
                </c:pt>
                <c:pt idx="788">
                  <c:v>8.1599999999999992E-2</c:v>
                </c:pt>
                <c:pt idx="789">
                  <c:v>8.4150000000000003E-2</c:v>
                </c:pt>
                <c:pt idx="790">
                  <c:v>8.6400000000000005E-2</c:v>
                </c:pt>
                <c:pt idx="791">
                  <c:v>8.7549999999999961E-2</c:v>
                </c:pt>
                <c:pt idx="792">
                  <c:v>8.5400000000000031E-2</c:v>
                </c:pt>
                <c:pt idx="793">
                  <c:v>8.5299999999999959E-2</c:v>
                </c:pt>
                <c:pt idx="794">
                  <c:v>8.3250000000000005E-2</c:v>
                </c:pt>
                <c:pt idx="795">
                  <c:v>8.1800000000000039E-2</c:v>
                </c:pt>
                <c:pt idx="796">
                  <c:v>8.0750000000000044E-2</c:v>
                </c:pt>
                <c:pt idx="797">
                  <c:v>7.6949999999999991E-2</c:v>
                </c:pt>
                <c:pt idx="798">
                  <c:v>7.3649999999999993E-2</c:v>
                </c:pt>
                <c:pt idx="799">
                  <c:v>7.4750000000000039E-2</c:v>
                </c:pt>
                <c:pt idx="800">
                  <c:v>7.6299999999999965E-2</c:v>
                </c:pt>
                <c:pt idx="801">
                  <c:v>7.3850000000000041E-2</c:v>
                </c:pt>
                <c:pt idx="802">
                  <c:v>7.1949999999999958E-2</c:v>
                </c:pt>
                <c:pt idx="803">
                  <c:v>7.1000000000000035E-2</c:v>
                </c:pt>
                <c:pt idx="804">
                  <c:v>6.9050000000000028E-2</c:v>
                </c:pt>
                <c:pt idx="805">
                  <c:v>6.9000000000000006E-2</c:v>
                </c:pt>
                <c:pt idx="806">
                  <c:v>7.0749999999999966E-2</c:v>
                </c:pt>
                <c:pt idx="807">
                  <c:v>7.4349999999999958E-2</c:v>
                </c:pt>
                <c:pt idx="808">
                  <c:v>7.5899999999999995E-2</c:v>
                </c:pt>
                <c:pt idx="809">
                  <c:v>7.6949999999999991E-2</c:v>
                </c:pt>
                <c:pt idx="810">
                  <c:v>7.7900000000000039E-2</c:v>
                </c:pt>
                <c:pt idx="811">
                  <c:v>7.734999999999996E-2</c:v>
                </c:pt>
                <c:pt idx="812">
                  <c:v>7.5449999999999989E-2</c:v>
                </c:pt>
                <c:pt idx="813">
                  <c:v>7.7399999999999997E-2</c:v>
                </c:pt>
                <c:pt idx="814">
                  <c:v>7.485E-2</c:v>
                </c:pt>
                <c:pt idx="815">
                  <c:v>7.2050000000000031E-2</c:v>
                </c:pt>
                <c:pt idx="816">
                  <c:v>7.3050000000000004E-2</c:v>
                </c:pt>
                <c:pt idx="817">
                  <c:v>7.5249999999999956E-2</c:v>
                </c:pt>
                <c:pt idx="818">
                  <c:v>7.425000000000001E-2</c:v>
                </c:pt>
                <c:pt idx="819">
                  <c:v>7.659999999999996E-2</c:v>
                </c:pt>
                <c:pt idx="820">
                  <c:v>7.8300000000000008E-2</c:v>
                </c:pt>
                <c:pt idx="821">
                  <c:v>7.6899999999999968E-2</c:v>
                </c:pt>
                <c:pt idx="822">
                  <c:v>7.5149999999999995E-2</c:v>
                </c:pt>
                <c:pt idx="823">
                  <c:v>7.2500000000000037E-2</c:v>
                </c:pt>
                <c:pt idx="824">
                  <c:v>7.310000000000004E-2</c:v>
                </c:pt>
                <c:pt idx="825">
                  <c:v>7.2399999999999964E-2</c:v>
                </c:pt>
                <c:pt idx="826">
                  <c:v>7.1000000000000035E-2</c:v>
                </c:pt>
                <c:pt idx="827">
                  <c:v>6.9699999999999956E-2</c:v>
                </c:pt>
                <c:pt idx="828">
                  <c:v>6.8750000000000033E-2</c:v>
                </c:pt>
                <c:pt idx="829">
                  <c:v>6.714999999999996E-2</c:v>
                </c:pt>
                <c:pt idx="830">
                  <c:v>6.7749999999999963E-2</c:v>
                </c:pt>
                <c:pt idx="831">
                  <c:v>6.8199999999999955E-2</c:v>
                </c:pt>
                <c:pt idx="832">
                  <c:v>6.7949999999999997E-2</c:v>
                </c:pt>
                <c:pt idx="833">
                  <c:v>6.8000000000000033E-2</c:v>
                </c:pt>
                <c:pt idx="834">
                  <c:v>6.6549999999999956E-2</c:v>
                </c:pt>
                <c:pt idx="835">
                  <c:v>6.6650000000000043E-2</c:v>
                </c:pt>
                <c:pt idx="836">
                  <c:v>6.6449999999999995E-2</c:v>
                </c:pt>
                <c:pt idx="837">
                  <c:v>6.54E-2</c:v>
                </c:pt>
                <c:pt idx="838">
                  <c:v>6.5349999999999964E-2</c:v>
                </c:pt>
                <c:pt idx="839">
                  <c:v>6.6000000000000003E-2</c:v>
                </c:pt>
                <c:pt idx="840">
                  <c:v>6.4350000000000004E-2</c:v>
                </c:pt>
                <c:pt idx="841">
                  <c:v>6.4599999999999963E-2</c:v>
                </c:pt>
                <c:pt idx="842">
                  <c:v>6.5949999999999953E-2</c:v>
                </c:pt>
                <c:pt idx="843">
                  <c:v>6.8000000000000033E-2</c:v>
                </c:pt>
                <c:pt idx="844">
                  <c:v>6.8000000000000033E-2</c:v>
                </c:pt>
                <c:pt idx="845">
                  <c:v>7.0800000000000002E-2</c:v>
                </c:pt>
                <c:pt idx="846">
                  <c:v>7.3749999999999968E-2</c:v>
                </c:pt>
                <c:pt idx="847">
                  <c:v>7.3349999999999999E-2</c:v>
                </c:pt>
                <c:pt idx="848">
                  <c:v>7.5399999999999967E-2</c:v>
                </c:pt>
                <c:pt idx="849">
                  <c:v>7.5350000000000042E-2</c:v>
                </c:pt>
                <c:pt idx="850">
                  <c:v>7.6700000000000032E-2</c:v>
                </c:pt>
                <c:pt idx="851">
                  <c:v>7.4900000000000036E-2</c:v>
                </c:pt>
                <c:pt idx="852">
                  <c:v>7.6649999999999996E-2</c:v>
                </c:pt>
                <c:pt idx="853">
                  <c:v>7.8699999999999964E-2</c:v>
                </c:pt>
                <c:pt idx="854">
                  <c:v>7.7499999999999958E-2</c:v>
                </c:pt>
                <c:pt idx="855">
                  <c:v>7.7550000000000008E-2</c:v>
                </c:pt>
                <c:pt idx="856">
                  <c:v>7.7300000000000035E-2</c:v>
                </c:pt>
                <c:pt idx="857">
                  <c:v>8.115E-2</c:v>
                </c:pt>
                <c:pt idx="858">
                  <c:v>7.7699999999999991E-2</c:v>
                </c:pt>
                <c:pt idx="859">
                  <c:v>7.7300000000000035E-2</c:v>
                </c:pt>
                <c:pt idx="860">
                  <c:v>7.625000000000004E-2</c:v>
                </c:pt>
                <c:pt idx="861">
                  <c:v>7.7249999999999999E-2</c:v>
                </c:pt>
                <c:pt idx="862">
                  <c:v>7.6800000000000007E-2</c:v>
                </c:pt>
                <c:pt idx="863">
                  <c:v>7.5999999999999956E-2</c:v>
                </c:pt>
                <c:pt idx="864">
                  <c:v>7.344999999999996E-2</c:v>
                </c:pt>
                <c:pt idx="865">
                  <c:v>7.2650000000000048E-2</c:v>
                </c:pt>
                <c:pt idx="866">
                  <c:v>7.2099999999999956E-2</c:v>
                </c:pt>
                <c:pt idx="867">
                  <c:v>7.1000000000000035E-2</c:v>
                </c:pt>
                <c:pt idx="868">
                  <c:v>7.3149999999999965E-2</c:v>
                </c:pt>
                <c:pt idx="869">
                  <c:v>7.3949999999999988E-2</c:v>
                </c:pt>
                <c:pt idx="870">
                  <c:v>7.2599999999999998E-2</c:v>
                </c:pt>
                <c:pt idx="871">
                  <c:v>7.2000000000000008E-2</c:v>
                </c:pt>
                <c:pt idx="872">
                  <c:v>7.1550000000000002E-2</c:v>
                </c:pt>
                <c:pt idx="873">
                  <c:v>7.2200000000000042E-2</c:v>
                </c:pt>
                <c:pt idx="874">
                  <c:v>7.0800000000000002E-2</c:v>
                </c:pt>
                <c:pt idx="875">
                  <c:v>6.9900000000000004E-2</c:v>
                </c:pt>
                <c:pt idx="876">
                  <c:v>6.9750000000000006E-2</c:v>
                </c:pt>
                <c:pt idx="877">
                  <c:v>6.789999999999996E-2</c:v>
                </c:pt>
                <c:pt idx="878">
                  <c:v>6.7299999999999957E-2</c:v>
                </c:pt>
                <c:pt idx="879">
                  <c:v>7.0149999999999962E-2</c:v>
                </c:pt>
                <c:pt idx="880">
                  <c:v>6.9599999999999995E-2</c:v>
                </c:pt>
                <c:pt idx="881">
                  <c:v>6.9750000000000006E-2</c:v>
                </c:pt>
                <c:pt idx="882">
                  <c:v>6.860000000000005E-2</c:v>
                </c:pt>
                <c:pt idx="883">
                  <c:v>6.7550000000000041E-2</c:v>
                </c:pt>
                <c:pt idx="884">
                  <c:v>6.6050000000000039E-2</c:v>
                </c:pt>
                <c:pt idx="885">
                  <c:v>6.3899999999999998E-2</c:v>
                </c:pt>
                <c:pt idx="886">
                  <c:v>6.5349999999999964E-2</c:v>
                </c:pt>
                <c:pt idx="887">
                  <c:v>6.5100000000000005E-2</c:v>
                </c:pt>
                <c:pt idx="888">
                  <c:v>6.4199999999999993E-2</c:v>
                </c:pt>
                <c:pt idx="889">
                  <c:v>6.3800000000000037E-2</c:v>
                </c:pt>
                <c:pt idx="890">
                  <c:v>6.1449999999999956E-2</c:v>
                </c:pt>
                <c:pt idx="891">
                  <c:v>6.084999999999996E-2</c:v>
                </c:pt>
                <c:pt idx="892">
                  <c:v>5.9799999999999964E-2</c:v>
                </c:pt>
                <c:pt idx="893">
                  <c:v>5.5350000000000003E-2</c:v>
                </c:pt>
                <c:pt idx="894">
                  <c:v>5.3450000000000039E-2</c:v>
                </c:pt>
                <c:pt idx="895">
                  <c:v>5.7800000000000032E-2</c:v>
                </c:pt>
                <c:pt idx="896">
                  <c:v>6.0899999999999996E-2</c:v>
                </c:pt>
                <c:pt idx="897">
                  <c:v>5.9249999999999997E-2</c:v>
                </c:pt>
                <c:pt idx="898">
                  <c:v>5.9049999999999964E-2</c:v>
                </c:pt>
                <c:pt idx="899">
                  <c:v>5.8650000000000008E-2</c:v>
                </c:pt>
                <c:pt idx="900">
                  <c:v>5.8349999999999999E-2</c:v>
                </c:pt>
                <c:pt idx="901">
                  <c:v>5.7249999999999961E-2</c:v>
                </c:pt>
                <c:pt idx="902">
                  <c:v>5.6850000000000005E-2</c:v>
                </c:pt>
                <c:pt idx="903">
                  <c:v>5.5149999999999963E-2</c:v>
                </c:pt>
                <c:pt idx="904">
                  <c:v>5.9150000000000043E-2</c:v>
                </c:pt>
                <c:pt idx="905">
                  <c:v>6.2199999999999957E-2</c:v>
                </c:pt>
                <c:pt idx="906">
                  <c:v>6.1100000000000036E-2</c:v>
                </c:pt>
                <c:pt idx="907">
                  <c:v>5.9199999999999961E-2</c:v>
                </c:pt>
                <c:pt idx="908">
                  <c:v>5.7599999999999998E-2</c:v>
                </c:pt>
                <c:pt idx="909">
                  <c:v>5.595E-2</c:v>
                </c:pt>
                <c:pt idx="910">
                  <c:v>5.5799999999999995E-2</c:v>
                </c:pt>
                <c:pt idx="911">
                  <c:v>5.6199999999999958E-2</c:v>
                </c:pt>
                <c:pt idx="912">
                  <c:v>5.5799999999999995E-2</c:v>
                </c:pt>
                <c:pt idx="913">
                  <c:v>5.4699999999999957E-2</c:v>
                </c:pt>
                <c:pt idx="914">
                  <c:v>5.3199999999999956E-2</c:v>
                </c:pt>
                <c:pt idx="915">
                  <c:v>5.5199999999999999E-2</c:v>
                </c:pt>
                <c:pt idx="916">
                  <c:v>5.3850000000000002E-2</c:v>
                </c:pt>
                <c:pt idx="917">
                  <c:v>5.2199999999999996E-2</c:v>
                </c:pt>
                <c:pt idx="918">
                  <c:v>4.9899999999999958E-2</c:v>
                </c:pt>
                <c:pt idx="919">
                  <c:v>5.1000000000000004E-2</c:v>
                </c:pt>
                <c:pt idx="920">
                  <c:v>5.1449999999999996E-2</c:v>
                </c:pt>
                <c:pt idx="921">
                  <c:v>5.1849999999999966E-2</c:v>
                </c:pt>
                <c:pt idx="922">
                  <c:v>5.3999999999999992E-2</c:v>
                </c:pt>
                <c:pt idx="923">
                  <c:v>5.4875000000000035E-2</c:v>
                </c:pt>
                <c:pt idx="924">
                  <c:v>5.4449999999999998E-2</c:v>
                </c:pt>
                <c:pt idx="925">
                  <c:v>5.3699999999999998E-2</c:v>
                </c:pt>
                <c:pt idx="926">
                  <c:v>5.4300000000000001E-2</c:v>
                </c:pt>
                <c:pt idx="927">
                  <c:v>5.595E-2</c:v>
                </c:pt>
                <c:pt idx="928">
                  <c:v>5.9199999999999961E-2</c:v>
                </c:pt>
                <c:pt idx="929">
                  <c:v>6.0399999999999954E-2</c:v>
                </c:pt>
                <c:pt idx="930">
                  <c:v>0.06</c:v>
                </c:pt>
                <c:pt idx="931">
                  <c:v>5.9649999999999953E-2</c:v>
                </c:pt>
                <c:pt idx="932">
                  <c:v>5.7950000000000043E-2</c:v>
                </c:pt>
                <c:pt idx="933">
                  <c:v>5.6300000000000044E-2</c:v>
                </c:pt>
                <c:pt idx="934">
                  <c:v>5.6249999999999994E-2</c:v>
                </c:pt>
                <c:pt idx="935">
                  <c:v>5.4500000000000048E-2</c:v>
                </c:pt>
                <c:pt idx="936">
                  <c:v>5.4350000000000037E-2</c:v>
                </c:pt>
                <c:pt idx="937">
                  <c:v>5.5749999999999959E-2</c:v>
                </c:pt>
                <c:pt idx="938">
                  <c:v>5.5550000000000044E-2</c:v>
                </c:pt>
                <c:pt idx="939">
                  <c:v>5.4800000000000043E-2</c:v>
                </c:pt>
                <c:pt idx="940">
                  <c:v>5.649999999999996E-2</c:v>
                </c:pt>
                <c:pt idx="941">
                  <c:v>5.6600000000000039E-2</c:v>
                </c:pt>
                <c:pt idx="942">
                  <c:v>3.3744999999999963E-2</c:v>
                </c:pt>
                <c:pt idx="943">
                  <c:v>5.91E-2</c:v>
                </c:pt>
                <c:pt idx="944">
                  <c:v>5.9249999999999997E-2</c:v>
                </c:pt>
                <c:pt idx="945">
                  <c:v>5.8799999999999998E-2</c:v>
                </c:pt>
                <c:pt idx="946">
                  <c:v>5.7999999999999961E-2</c:v>
                </c:pt>
                <c:pt idx="947">
                  <c:v>5.6100000000000004E-2</c:v>
                </c:pt>
                <c:pt idx="948">
                  <c:v>5.6999999999999995E-2</c:v>
                </c:pt>
                <c:pt idx="949">
                  <c:v>5.5550000000000044E-2</c:v>
                </c:pt>
                <c:pt idx="950">
                  <c:v>5.7500000000000037E-2</c:v>
                </c:pt>
                <c:pt idx="951">
                  <c:v>5.7050000000000045E-2</c:v>
                </c:pt>
                <c:pt idx="952">
                  <c:v>5.7399999999999965E-2</c:v>
                </c:pt>
                <c:pt idx="953">
                  <c:v>5.7849999999999957E-2</c:v>
                </c:pt>
                <c:pt idx="954">
                  <c:v>5.8950000000000002E-2</c:v>
                </c:pt>
                <c:pt idx="955">
                  <c:v>5.8599999999999958E-2</c:v>
                </c:pt>
                <c:pt idx="956">
                  <c:v>5.8250000000000038E-2</c:v>
                </c:pt>
                <c:pt idx="957">
                  <c:v>5.8400000000000042E-2</c:v>
                </c:pt>
                <c:pt idx="958">
                  <c:v>6.5349999999999964E-2</c:v>
                </c:pt>
                <c:pt idx="959">
                  <c:v>6.4250000000000043E-2</c:v>
                </c:pt>
                <c:pt idx="960">
                  <c:v>5.4350000000000037E-2</c:v>
                </c:pt>
                <c:pt idx="961">
                  <c:v>5.4449999999999998E-2</c:v>
                </c:pt>
                <c:pt idx="962">
                  <c:v>5.6450000000000042E-2</c:v>
                </c:pt>
                <c:pt idx="963">
                  <c:v>5.8049999999999997E-2</c:v>
                </c:pt>
                <c:pt idx="964">
                  <c:v>5.7800000000000032E-2</c:v>
                </c:pt>
                <c:pt idx="965">
                  <c:v>5.8899999999999952E-2</c:v>
                </c:pt>
                <c:pt idx="966">
                  <c:v>5.8650000000000008E-2</c:v>
                </c:pt>
                <c:pt idx="967">
                  <c:v>5.5599999999999955E-2</c:v>
                </c:pt>
                <c:pt idx="968">
                  <c:v>5.355E-2</c:v>
                </c:pt>
                <c:pt idx="969">
                  <c:v>5.1699999999999954E-2</c:v>
                </c:pt>
                <c:pt idx="970">
                  <c:v>5.1950000000000045E-2</c:v>
                </c:pt>
                <c:pt idx="971">
                  <c:v>5.2400000000000037E-2</c:v>
                </c:pt>
                <c:pt idx="972">
                  <c:v>5.3499999999999957E-2</c:v>
                </c:pt>
                <c:pt idx="973">
                  <c:v>5.3799999999999959E-2</c:v>
                </c:pt>
                <c:pt idx="974">
                  <c:v>5.4849999999999968E-2</c:v>
                </c:pt>
                <c:pt idx="975">
                  <c:v>5.420000000000004E-2</c:v>
                </c:pt>
                <c:pt idx="976">
                  <c:v>5.4300000000000001E-2</c:v>
                </c:pt>
                <c:pt idx="977">
                  <c:v>5.105000000000004E-2</c:v>
                </c:pt>
                <c:pt idx="978">
                  <c:v>5.0199999999999953E-2</c:v>
                </c:pt>
                <c:pt idx="979">
                  <c:v>4.8399999999999957E-2</c:v>
                </c:pt>
                <c:pt idx="980">
                  <c:v>4.6050000000000001E-2</c:v>
                </c:pt>
                <c:pt idx="981">
                  <c:v>4.6250000000000041E-2</c:v>
                </c:pt>
                <c:pt idx="982">
                  <c:v>4.7549999999999995E-2</c:v>
                </c:pt>
                <c:pt idx="983">
                  <c:v>4.9700000000000043E-2</c:v>
                </c:pt>
                <c:pt idx="984">
                  <c:v>5.139999999999996E-2</c:v>
                </c:pt>
                <c:pt idx="985">
                  <c:v>5.1500000000000046E-2</c:v>
                </c:pt>
                <c:pt idx="986">
                  <c:v>5.2949999999999997E-2</c:v>
                </c:pt>
                <c:pt idx="987">
                  <c:v>5.2049999999999999E-2</c:v>
                </c:pt>
                <c:pt idx="988">
                  <c:v>5.2250000000000046E-2</c:v>
                </c:pt>
                <c:pt idx="989">
                  <c:v>5.0099999999999999E-2</c:v>
                </c:pt>
                <c:pt idx="990">
                  <c:v>5.0150000000000035E-2</c:v>
                </c:pt>
                <c:pt idx="991">
                  <c:v>4.9799999999999997E-2</c:v>
                </c:pt>
                <c:pt idx="992">
                  <c:v>4.4199999999999962E-2</c:v>
                </c:pt>
                <c:pt idx="993">
                  <c:v>4.160000000000004E-2</c:v>
                </c:pt>
                <c:pt idx="994">
                  <c:v>4.0700000000000042E-2</c:v>
                </c:pt>
                <c:pt idx="995">
                  <c:v>3.920000000000004E-2</c:v>
                </c:pt>
                <c:pt idx="996">
                  <c:v>3.9800000000000044E-2</c:v>
                </c:pt>
                <c:pt idx="997">
                  <c:v>4.0100000000000038E-2</c:v>
                </c:pt>
                <c:pt idx="998">
                  <c:v>3.9899999999999998E-2</c:v>
                </c:pt>
                <c:pt idx="999">
                  <c:v>4.0649999999999999E-2</c:v>
                </c:pt>
                <c:pt idx="1000">
                  <c:v>4.02E-2</c:v>
                </c:pt>
                <c:pt idx="1001">
                  <c:v>3.8550000000000001E-2</c:v>
                </c:pt>
                <c:pt idx="1002">
                  <c:v>3.7100000000000043E-2</c:v>
                </c:pt>
                <c:pt idx="1003">
                  <c:v>3.4700000000000036E-2</c:v>
                </c:pt>
                <c:pt idx="1004">
                  <c:v>3.5450000000000037E-2</c:v>
                </c:pt>
                <c:pt idx="1005">
                  <c:v>3.585E-2</c:v>
                </c:pt>
                <c:pt idx="1006">
                  <c:v>3.5499999999999962E-2</c:v>
                </c:pt>
                <c:pt idx="1007">
                  <c:v>3.5349999999999958E-2</c:v>
                </c:pt>
                <c:pt idx="1008">
                  <c:v>3.6750000000000005E-2</c:v>
                </c:pt>
                <c:pt idx="1009">
                  <c:v>3.8349999999999961E-2</c:v>
                </c:pt>
                <c:pt idx="1010">
                  <c:v>3.9249999999999959E-2</c:v>
                </c:pt>
                <c:pt idx="1011">
                  <c:v>3.8349999999999961E-2</c:v>
                </c:pt>
                <c:pt idx="1012">
                  <c:v>3.7500000000000006E-2</c:v>
                </c:pt>
                <c:pt idx="1013">
                  <c:v>3.9150000000000004E-2</c:v>
                </c:pt>
                <c:pt idx="1014">
                  <c:v>4.2950000000000044E-2</c:v>
                </c:pt>
                <c:pt idx="1015">
                  <c:v>4.4000000000000039E-2</c:v>
                </c:pt>
                <c:pt idx="1016">
                  <c:v>4.584999999999996E-2</c:v>
                </c:pt>
                <c:pt idx="1017">
                  <c:v>4.6649999999999997E-2</c:v>
                </c:pt>
                <c:pt idx="1018">
                  <c:v>4.5600000000000002E-2</c:v>
                </c:pt>
                <c:pt idx="1019">
                  <c:v>4.65E-2</c:v>
                </c:pt>
                <c:pt idx="1020">
                  <c:v>4.65E-2</c:v>
                </c:pt>
                <c:pt idx="1021">
                  <c:v>4.509999999999996E-2</c:v>
                </c:pt>
                <c:pt idx="1022">
                  <c:v>4.4549999999999999E-2</c:v>
                </c:pt>
                <c:pt idx="1023">
                  <c:v>4.41E-2</c:v>
                </c:pt>
                <c:pt idx="1024">
                  <c:v>4.2849999999999958E-2</c:v>
                </c:pt>
                <c:pt idx="1025">
                  <c:v>4.1799999999999962E-2</c:v>
                </c:pt>
                <c:pt idx="1026">
                  <c:v>4.2549999999999963E-2</c:v>
                </c:pt>
                <c:pt idx="1027">
                  <c:v>4.1799999999999962E-2</c:v>
                </c:pt>
                <c:pt idx="1028">
                  <c:v>4.0899999999999964E-2</c:v>
                </c:pt>
                <c:pt idx="1029">
                  <c:v>4.1499999999999961E-2</c:v>
                </c:pt>
                <c:pt idx="1030">
                  <c:v>3.954999999999996E-2</c:v>
                </c:pt>
                <c:pt idx="1031">
                  <c:v>3.9800000000000044E-2</c:v>
                </c:pt>
                <c:pt idx="1032">
                  <c:v>3.8400000000000004E-2</c:v>
                </c:pt>
                <c:pt idx="1033">
                  <c:v>3.5000000000000038E-2</c:v>
                </c:pt>
                <c:pt idx="1034">
                  <c:v>3.6249999999999956E-2</c:v>
                </c:pt>
                <c:pt idx="1035">
                  <c:v>3.6699999999999962E-2</c:v>
                </c:pt>
                <c:pt idx="1036">
                  <c:v>3.5799999999999957E-2</c:v>
                </c:pt>
                <c:pt idx="1037">
                  <c:v>4.0299999999999961E-2</c:v>
                </c:pt>
                <c:pt idx="1038">
                  <c:v>4.2299999999999997E-2</c:v>
                </c:pt>
                <c:pt idx="1039">
                  <c:v>4.2000000000000003E-2</c:v>
                </c:pt>
                <c:pt idx="1040">
                  <c:v>4.0850000000000039E-2</c:v>
                </c:pt>
                <c:pt idx="1041">
                  <c:v>4.1399999999999999E-2</c:v>
                </c:pt>
                <c:pt idx="1042">
                  <c:v>4.0300000000000023E-2</c:v>
                </c:pt>
                <c:pt idx="1043">
                  <c:v>4.1349999999999963E-2</c:v>
                </c:pt>
                <c:pt idx="1044">
                  <c:v>4.0649999999999999E-2</c:v>
                </c:pt>
                <c:pt idx="1045">
                  <c:v>4.0599999999999963E-2</c:v>
                </c:pt>
                <c:pt idx="1046">
                  <c:v>3.970000000000002E-2</c:v>
                </c:pt>
                <c:pt idx="1047">
                  <c:v>3.8649999999999962E-2</c:v>
                </c:pt>
                <c:pt idx="1048">
                  <c:v>3.8649999999999962E-2</c:v>
                </c:pt>
                <c:pt idx="1049">
                  <c:v>3.6750000000000005E-2</c:v>
                </c:pt>
                <c:pt idx="1050">
                  <c:v>3.5500000000000018E-2</c:v>
                </c:pt>
                <c:pt idx="1051">
                  <c:v>3.3349999999999977E-2</c:v>
                </c:pt>
                <c:pt idx="1052">
                  <c:v>3.3700000000000022E-2</c:v>
                </c:pt>
                <c:pt idx="1053">
                  <c:v>3.4550000000000039E-2</c:v>
                </c:pt>
                <c:pt idx="1054">
                  <c:v>3.4550000000000039E-2</c:v>
                </c:pt>
                <c:pt idx="1055">
                  <c:v>3.8950000000000019E-2</c:v>
                </c:pt>
                <c:pt idx="1056">
                  <c:v>4.0899999999999964E-2</c:v>
                </c:pt>
                <c:pt idx="1057">
                  <c:v>3.9500000000000042E-2</c:v>
                </c:pt>
                <c:pt idx="1058">
                  <c:v>3.9800000000000044E-2</c:v>
                </c:pt>
                <c:pt idx="1059">
                  <c:v>3.9800000000000044E-2</c:v>
                </c:pt>
                <c:pt idx="1060">
                  <c:v>3.9000000000000007E-2</c:v>
                </c:pt>
                <c:pt idx="1061">
                  <c:v>3.8899999999999983E-2</c:v>
                </c:pt>
                <c:pt idx="1062">
                  <c:v>3.725000000000004E-2</c:v>
                </c:pt>
                <c:pt idx="1063">
                  <c:v>3.8250000000000006E-2</c:v>
                </c:pt>
                <c:pt idx="1064">
                  <c:v>3.7500000000000006E-2</c:v>
                </c:pt>
                <c:pt idx="1065">
                  <c:v>3.6750000000000005E-2</c:v>
                </c:pt>
                <c:pt idx="1066">
                  <c:v>3.6700000000000017E-2</c:v>
                </c:pt>
                <c:pt idx="1067">
                  <c:v>3.6700000000000017E-2</c:v>
                </c:pt>
                <c:pt idx="1068">
                  <c:v>3.5599999999999979E-2</c:v>
                </c:pt>
              </c:numCache>
            </c:numRef>
          </c:xVal>
          <c:yVal>
            <c:numRef>
              <c:f>'MRP ERP WP'!$P$40:$P$1108</c:f>
              <c:numCache>
                <c:formatCode>0.00%</c:formatCode>
                <c:ptCount val="1069"/>
                <c:pt idx="0">
                  <c:v>0.38915207922975381</c:v>
                </c:pt>
                <c:pt idx="1">
                  <c:v>0.47882742514944582</c:v>
                </c:pt>
                <c:pt idx="2">
                  <c:v>0.49465646383965783</c:v>
                </c:pt>
                <c:pt idx="3">
                  <c:v>0.33952792188365871</c:v>
                </c:pt>
                <c:pt idx="4">
                  <c:v>0.3169590848804365</c:v>
                </c:pt>
                <c:pt idx="5">
                  <c:v>0.24208196627220235</c:v>
                </c:pt>
                <c:pt idx="6">
                  <c:v>0.4460050810475647</c:v>
                </c:pt>
                <c:pt idx="7">
                  <c:v>0.49469615951573331</c:v>
                </c:pt>
                <c:pt idx="8">
                  <c:v>0.52664131696190886</c:v>
                </c:pt>
                <c:pt idx="9">
                  <c:v>0.4136125892138825</c:v>
                </c:pt>
                <c:pt idx="10">
                  <c:v>0.10578062584774178</c:v>
                </c:pt>
                <c:pt idx="11">
                  <c:v>-0.15334642236351997</c:v>
                </c:pt>
                <c:pt idx="12">
                  <c:v>-0.13164104535194687</c:v>
                </c:pt>
                <c:pt idx="13">
                  <c:v>-0.1268445083151622</c:v>
                </c:pt>
                <c:pt idx="14">
                  <c:v>-0.10149877876016943</c:v>
                </c:pt>
                <c:pt idx="15">
                  <c:v>-2.2621625546150291E-2</c:v>
                </c:pt>
                <c:pt idx="16">
                  <c:v>-4.8194666412913936E-2</c:v>
                </c:pt>
                <c:pt idx="17">
                  <c:v>-2.0581311076312649E-2</c:v>
                </c:pt>
                <c:pt idx="18">
                  <c:v>-0.27510599014938208</c:v>
                </c:pt>
                <c:pt idx="19">
                  <c:v>-0.28101912078039187</c:v>
                </c:pt>
                <c:pt idx="20">
                  <c:v>-0.34202190821853057</c:v>
                </c:pt>
                <c:pt idx="21">
                  <c:v>-0.40117722551965035</c:v>
                </c:pt>
                <c:pt idx="22">
                  <c:v>-0.31155688643044765</c:v>
                </c:pt>
                <c:pt idx="23">
                  <c:v>-0.21520959006307594</c:v>
                </c:pt>
                <c:pt idx="24">
                  <c:v>-0.29580006127662184</c:v>
                </c:pt>
                <c:pt idx="25">
                  <c:v>-0.30422144407623686</c:v>
                </c:pt>
                <c:pt idx="26">
                  <c:v>-0.23677484877135396</c:v>
                </c:pt>
                <c:pt idx="27">
                  <c:v>-0.34767136651802388</c:v>
                </c:pt>
                <c:pt idx="28">
                  <c:v>-0.40829964087559334</c:v>
                </c:pt>
                <c:pt idx="29">
                  <c:v>-0.48429694750363989</c:v>
                </c:pt>
                <c:pt idx="30">
                  <c:v>-0.28033200447033646</c:v>
                </c:pt>
                <c:pt idx="31">
                  <c:v>-0.36199905040205893</c:v>
                </c:pt>
                <c:pt idx="32">
                  <c:v>-0.3596342452611937</c:v>
                </c:pt>
                <c:pt idx="33">
                  <c:v>-0.49471470422693364</c:v>
                </c:pt>
                <c:pt idx="34">
                  <c:v>-0.39339803359832365</c:v>
                </c:pt>
                <c:pt idx="35">
                  <c:v>-0.44051945869960385</c:v>
                </c:pt>
                <c:pt idx="36">
                  <c:v>-0.49138583438956246</c:v>
                </c:pt>
                <c:pt idx="37">
                  <c:v>-0.53158412519292075</c:v>
                </c:pt>
                <c:pt idx="38">
                  <c:v>-0.56119526519156349</c:v>
                </c:pt>
                <c:pt idx="39">
                  <c:v>-0.58421573027601148</c:v>
                </c:pt>
                <c:pt idx="40">
                  <c:v>-0.64152035735233515</c:v>
                </c:pt>
                <c:pt idx="41">
                  <c:v>-0.687444326198558</c:v>
                </c:pt>
                <c:pt idx="42">
                  <c:v>-0.73570107143062891</c:v>
                </c:pt>
                <c:pt idx="43">
                  <c:v>-0.57589241774241617</c:v>
                </c:pt>
                <c:pt idx="44">
                  <c:v>-0.39585883830972002</c:v>
                </c:pt>
                <c:pt idx="45">
                  <c:v>-0.14742903444457614</c:v>
                </c:pt>
                <c:pt idx="46">
                  <c:v>-0.33319102211637563</c:v>
                </c:pt>
                <c:pt idx="47">
                  <c:v>-0.30373117962847501</c:v>
                </c:pt>
                <c:pt idx="48">
                  <c:v>-0.13293894334591116</c:v>
                </c:pt>
                <c:pt idx="49">
                  <c:v>-9.6908703004441085E-2</c:v>
                </c:pt>
                <c:pt idx="50">
                  <c:v>-0.30824755991679681</c:v>
                </c:pt>
                <c:pt idx="51">
                  <c:v>-0.18393552791434054</c:v>
                </c:pt>
                <c:pt idx="52">
                  <c:v>0.49238129002288661</c:v>
                </c:pt>
                <c:pt idx="53">
                  <c:v>1.2632925245178603</c:v>
                </c:pt>
                <c:pt idx="54">
                  <c:v>1.5810144160135799</c:v>
                </c:pt>
                <c:pt idx="55">
                  <c:v>0.69285920981050231</c:v>
                </c:pt>
                <c:pt idx="56">
                  <c:v>0.35958878470953132</c:v>
                </c:pt>
                <c:pt idx="57">
                  <c:v>0.24599025127305341</c:v>
                </c:pt>
                <c:pt idx="58">
                  <c:v>0.31985132330274785</c:v>
                </c:pt>
                <c:pt idx="59">
                  <c:v>0.53710405659915206</c:v>
                </c:pt>
                <c:pt idx="60">
                  <c:v>0.49085078015249517</c:v>
                </c:pt>
                <c:pt idx="61">
                  <c:v>0.64284531431624592</c:v>
                </c:pt>
                <c:pt idx="62">
                  <c:v>0.94284849926502456</c:v>
                </c:pt>
                <c:pt idx="63">
                  <c:v>0.87618707549987984</c:v>
                </c:pt>
                <c:pt idx="64">
                  <c:v>0.27021425358083068</c:v>
                </c:pt>
                <c:pt idx="65">
                  <c:v>-9.871484059902208E-4</c:v>
                </c:pt>
                <c:pt idx="66">
                  <c:v>-0.10205160884149514</c:v>
                </c:pt>
                <c:pt idx="67">
                  <c:v>-0.12949909905957313</c:v>
                </c:pt>
                <c:pt idx="68">
                  <c:v>-0.17838869267545304</c:v>
                </c:pt>
                <c:pt idx="69">
                  <c:v>-7.3521779992822042E-2</c:v>
                </c:pt>
                <c:pt idx="70">
                  <c:v>-1.2669488337919407E-2</c:v>
                </c:pt>
                <c:pt idx="71">
                  <c:v>-2.9171730151300007E-2</c:v>
                </c:pt>
                <c:pt idx="72">
                  <c:v>-5.4818471102261061E-2</c:v>
                </c:pt>
                <c:pt idx="73">
                  <c:v>-0.18609737278883215</c:v>
                </c:pt>
                <c:pt idx="74">
                  <c:v>-0.18697357137500831</c:v>
                </c:pt>
                <c:pt idx="75">
                  <c:v>-0.21114438723368312</c:v>
                </c:pt>
                <c:pt idx="76">
                  <c:v>-0.10642421497854541</c:v>
                </c:pt>
                <c:pt idx="77">
                  <c:v>9.102012768601217E-3</c:v>
                </c:pt>
                <c:pt idx="78">
                  <c:v>5.7632421019773609E-2</c:v>
                </c:pt>
                <c:pt idx="79">
                  <c:v>0.30325651421566796</c:v>
                </c:pt>
                <c:pt idx="80">
                  <c:v>0.2613406951406152</c:v>
                </c:pt>
                <c:pt idx="81">
                  <c:v>0.29914712244026809</c:v>
                </c:pt>
                <c:pt idx="82">
                  <c:v>0.44588317258994947</c:v>
                </c:pt>
                <c:pt idx="83">
                  <c:v>0.38317164592461439</c:v>
                </c:pt>
                <c:pt idx="84">
                  <c:v>0.44111357234639098</c:v>
                </c:pt>
                <c:pt idx="85">
                  <c:v>0.60832151600125062</c:v>
                </c:pt>
                <c:pt idx="86">
                  <c:v>0.70477951440074349</c:v>
                </c:pt>
                <c:pt idx="87">
                  <c:v>0.80411396477937314</c:v>
                </c:pt>
                <c:pt idx="88">
                  <c:v>0.51420326596033061</c:v>
                </c:pt>
                <c:pt idx="89">
                  <c:v>0.53473541546274206</c:v>
                </c:pt>
                <c:pt idx="90">
                  <c:v>0.48132085222698512</c:v>
                </c:pt>
                <c:pt idx="91">
                  <c:v>0.46071481010884519</c:v>
                </c:pt>
                <c:pt idx="92">
                  <c:v>0.44226382173296536</c:v>
                </c:pt>
                <c:pt idx="93">
                  <c:v>0.41019344245352746</c:v>
                </c:pt>
                <c:pt idx="94">
                  <c:v>0.41012562331230917</c:v>
                </c:pt>
                <c:pt idx="95">
                  <c:v>0.36373795748013599</c:v>
                </c:pt>
                <c:pt idx="96">
                  <c:v>0.30732402097695177</c:v>
                </c:pt>
                <c:pt idx="97">
                  <c:v>0.27208037281635611</c:v>
                </c:pt>
                <c:pt idx="98">
                  <c:v>0.26677119320926085</c:v>
                </c:pt>
                <c:pt idx="99">
                  <c:v>0.22209612877050031</c:v>
                </c:pt>
                <c:pt idx="100">
                  <c:v>0.21336858790460259</c:v>
                </c:pt>
                <c:pt idx="101">
                  <c:v>0.14691028761842731</c:v>
                </c:pt>
                <c:pt idx="102">
                  <c:v>5.1749418486846568E-2</c:v>
                </c:pt>
                <c:pt idx="103">
                  <c:v>8.6888027024316972E-2</c:v>
                </c:pt>
                <c:pt idx="104">
                  <c:v>1.6974554545407236E-2</c:v>
                </c:pt>
                <c:pt idx="105">
                  <c:v>-0.13361222256735472</c:v>
                </c:pt>
                <c:pt idx="106">
                  <c:v>-0.28059938146960278</c:v>
                </c:pt>
                <c:pt idx="107">
                  <c:v>-0.35484323567627324</c:v>
                </c:pt>
                <c:pt idx="108">
                  <c:v>-0.38377760120221882</c:v>
                </c:pt>
                <c:pt idx="109">
                  <c:v>-0.39846170427381361</c:v>
                </c:pt>
                <c:pt idx="110">
                  <c:v>-0.36857132581873076</c:v>
                </c:pt>
                <c:pt idx="111">
                  <c:v>-0.53042476276087136</c:v>
                </c:pt>
                <c:pt idx="112">
                  <c:v>-0.40809298327969679</c:v>
                </c:pt>
                <c:pt idx="113">
                  <c:v>-0.42607708984709974</c:v>
                </c:pt>
                <c:pt idx="114">
                  <c:v>-0.23440410218600358</c:v>
                </c:pt>
                <c:pt idx="115">
                  <c:v>-0.2557138862731031</c:v>
                </c:pt>
                <c:pt idx="116">
                  <c:v>-0.23424140742180394</c:v>
                </c:pt>
                <c:pt idx="117">
                  <c:v>-8.8626671844836497E-2</c:v>
                </c:pt>
                <c:pt idx="118">
                  <c:v>9.6202149262672482E-2</c:v>
                </c:pt>
                <c:pt idx="119">
                  <c:v>0.17013848323604286</c:v>
                </c:pt>
                <c:pt idx="120">
                  <c:v>0.27886811279091073</c:v>
                </c:pt>
                <c:pt idx="121">
                  <c:v>0.17302090424428979</c:v>
                </c:pt>
                <c:pt idx="122">
                  <c:v>0.1413185773934961</c:v>
                </c:pt>
                <c:pt idx="123">
                  <c:v>0.3207468186882827</c:v>
                </c:pt>
                <c:pt idx="124">
                  <c:v>0.14652950753719229</c:v>
                </c:pt>
                <c:pt idx="125">
                  <c:v>0.27654449890348332</c:v>
                </c:pt>
                <c:pt idx="126">
                  <c:v>-4.8730208293537094E-2</c:v>
                </c:pt>
                <c:pt idx="127">
                  <c:v>-1.5350997123951007E-2</c:v>
                </c:pt>
                <c:pt idx="128">
                  <c:v>-5.9502775230529305E-2</c:v>
                </c:pt>
                <c:pt idx="129">
                  <c:v>8.0892632769430928E-2</c:v>
                </c:pt>
                <c:pt idx="130">
                  <c:v>-1.0893519500402057E-2</c:v>
                </c:pt>
                <c:pt idx="131">
                  <c:v>-2.2322008249497136E-2</c:v>
                </c:pt>
                <c:pt idx="132">
                  <c:v>-3.4623730864564585E-2</c:v>
                </c:pt>
                <c:pt idx="133">
                  <c:v>2.0659516325164176E-3</c:v>
                </c:pt>
                <c:pt idx="134">
                  <c:v>-2.3207585380915309E-2</c:v>
                </c:pt>
                <c:pt idx="135">
                  <c:v>0.1469319022749814</c:v>
                </c:pt>
                <c:pt idx="136">
                  <c:v>0.14763575725410788</c:v>
                </c:pt>
                <c:pt idx="137">
                  <c:v>-0.18467369568746642</c:v>
                </c:pt>
                <c:pt idx="138">
                  <c:v>-5.6964627895805704E-2</c:v>
                </c:pt>
                <c:pt idx="139">
                  <c:v>-0.12307799793521162</c:v>
                </c:pt>
                <c:pt idx="140">
                  <c:v>-2.6304381803832561E-2</c:v>
                </c:pt>
                <c:pt idx="141">
                  <c:v>-0.15925049318942866</c:v>
                </c:pt>
                <c:pt idx="142">
                  <c:v>-0.11110057102563788</c:v>
                </c:pt>
                <c:pt idx="143">
                  <c:v>-0.10281181314437368</c:v>
                </c:pt>
                <c:pt idx="144">
                  <c:v>-0.12593836297585531</c:v>
                </c:pt>
                <c:pt idx="145">
                  <c:v>-0.13814482799055608</c:v>
                </c:pt>
                <c:pt idx="146">
                  <c:v>-0.15550313729656842</c:v>
                </c:pt>
                <c:pt idx="147">
                  <c:v>-0.16022544406496825</c:v>
                </c:pt>
                <c:pt idx="148">
                  <c:v>-0.21168523144365697</c:v>
                </c:pt>
                <c:pt idx="149">
                  <c:v>5.0726519025967906E-2</c:v>
                </c:pt>
                <c:pt idx="150">
                  <c:v>2.8051597581339346E-2</c:v>
                </c:pt>
                <c:pt idx="151">
                  <c:v>5.2770626710471058E-2</c:v>
                </c:pt>
                <c:pt idx="152">
                  <c:v>1.7260480519016186E-2</c:v>
                </c:pt>
                <c:pt idx="153">
                  <c:v>-2.5651889247386359E-3</c:v>
                </c:pt>
                <c:pt idx="154">
                  <c:v>-0.10846053157971941</c:v>
                </c:pt>
                <c:pt idx="155">
                  <c:v>-0.10532198728093285</c:v>
                </c:pt>
                <c:pt idx="156">
                  <c:v>-0.14451672234848514</c:v>
                </c:pt>
                <c:pt idx="157">
                  <c:v>-8.6861886943793015E-2</c:v>
                </c:pt>
                <c:pt idx="158">
                  <c:v>-9.6444857083890084E-2</c:v>
                </c:pt>
                <c:pt idx="159">
                  <c:v>-0.16355402879755826</c:v>
                </c:pt>
                <c:pt idx="160">
                  <c:v>-0.14375373630768601</c:v>
                </c:pt>
                <c:pt idx="161">
                  <c:v>-9.0660344414983607E-2</c:v>
                </c:pt>
                <c:pt idx="162">
                  <c:v>-0.12238707981334357</c:v>
                </c:pt>
                <c:pt idx="163">
                  <c:v>-0.14293317364878844</c:v>
                </c:pt>
                <c:pt idx="164">
                  <c:v>-0.12919983785876943</c:v>
                </c:pt>
                <c:pt idx="165">
                  <c:v>-9.6666444982555416E-2</c:v>
                </c:pt>
                <c:pt idx="166">
                  <c:v>3.6688285398295141E-2</c:v>
                </c:pt>
                <c:pt idx="167">
                  <c:v>6.5628370727623134E-2</c:v>
                </c:pt>
                <c:pt idx="168">
                  <c:v>0.17447977512829094</c:v>
                </c:pt>
                <c:pt idx="169">
                  <c:v>0.24294333191147199</c:v>
                </c:pt>
                <c:pt idx="170">
                  <c:v>0.3391162261578205</c:v>
                </c:pt>
                <c:pt idx="171">
                  <c:v>0.51431220633656549</c:v>
                </c:pt>
                <c:pt idx="172">
                  <c:v>0.58420729068619059</c:v>
                </c:pt>
                <c:pt idx="173">
                  <c:v>0.54791533265289794</c:v>
                </c:pt>
                <c:pt idx="174">
                  <c:v>0.54842371056751515</c:v>
                </c:pt>
                <c:pt idx="175">
                  <c:v>0.41712612788203884</c:v>
                </c:pt>
                <c:pt idx="176">
                  <c:v>0.41817108389297714</c:v>
                </c:pt>
                <c:pt idx="177">
                  <c:v>0.41432777784194608</c:v>
                </c:pt>
                <c:pt idx="178">
                  <c:v>0.30809217816187762</c:v>
                </c:pt>
                <c:pt idx="179">
                  <c:v>0.22326176441536333</c:v>
                </c:pt>
                <c:pt idx="180">
                  <c:v>0.2310259221535608</c:v>
                </c:pt>
                <c:pt idx="181">
                  <c:v>0.1649538469054545</c:v>
                </c:pt>
                <c:pt idx="182">
                  <c:v>0.10388315984357696</c:v>
                </c:pt>
                <c:pt idx="183">
                  <c:v>6.6369707406853218E-2</c:v>
                </c:pt>
                <c:pt idx="184">
                  <c:v>5.164993555832998E-2</c:v>
                </c:pt>
                <c:pt idx="185">
                  <c:v>4.6941923146347583E-2</c:v>
                </c:pt>
                <c:pt idx="186">
                  <c:v>8.05803282531493E-2</c:v>
                </c:pt>
                <c:pt idx="187">
                  <c:v>0.11963508329941248</c:v>
                </c:pt>
                <c:pt idx="188">
                  <c:v>0.1181559572384359</c:v>
                </c:pt>
                <c:pt idx="189">
                  <c:v>8.7854299398465674E-2</c:v>
                </c:pt>
                <c:pt idx="190">
                  <c:v>0.10252562604840501</c:v>
                </c:pt>
                <c:pt idx="191">
                  <c:v>0.19774449162727264</c:v>
                </c:pt>
                <c:pt idx="192">
                  <c:v>0.16999902572678971</c:v>
                </c:pt>
                <c:pt idx="193">
                  <c:v>0.16851870546974038</c:v>
                </c:pt>
                <c:pt idx="194">
                  <c:v>0.24519690106883429</c:v>
                </c:pt>
                <c:pt idx="195">
                  <c:v>0.16603901690210793</c:v>
                </c:pt>
                <c:pt idx="196">
                  <c:v>0.2867586628552305</c:v>
                </c:pt>
                <c:pt idx="197">
                  <c:v>0.2479988165453661</c:v>
                </c:pt>
                <c:pt idx="198">
                  <c:v>0.18170120209976703</c:v>
                </c:pt>
                <c:pt idx="199">
                  <c:v>0.1834027740001751</c:v>
                </c:pt>
                <c:pt idx="200">
                  <c:v>0.24090213332045449</c:v>
                </c:pt>
                <c:pt idx="201">
                  <c:v>0.29742575736578358</c:v>
                </c:pt>
                <c:pt idx="202">
                  <c:v>0.3369232832015977</c:v>
                </c:pt>
                <c:pt idx="203">
                  <c:v>0.37241325887336618</c:v>
                </c:pt>
                <c:pt idx="204">
                  <c:v>0.33767247221543878</c:v>
                </c:pt>
                <c:pt idx="205">
                  <c:v>0.41298796685530764</c:v>
                </c:pt>
                <c:pt idx="206">
                  <c:v>0.23527145762415269</c:v>
                </c:pt>
                <c:pt idx="207">
                  <c:v>0.35686661009531484</c:v>
                </c:pt>
                <c:pt idx="208">
                  <c:v>0.29229674635118397</c:v>
                </c:pt>
                <c:pt idx="209">
                  <c:v>0.30396419582746259</c:v>
                </c:pt>
                <c:pt idx="210">
                  <c:v>0.25572265644135556</c:v>
                </c:pt>
                <c:pt idx="211">
                  <c:v>0.24807548365825571</c:v>
                </c:pt>
                <c:pt idx="212">
                  <c:v>9.0407331133999402E-2</c:v>
                </c:pt>
                <c:pt idx="213">
                  <c:v>-6.3676494328472943E-2</c:v>
                </c:pt>
                <c:pt idx="214">
                  <c:v>-9.9501584346543215E-2</c:v>
                </c:pt>
                <c:pt idx="215">
                  <c:v>-0.13711996928511719</c:v>
                </c:pt>
                <c:pt idx="216">
                  <c:v>-0.10724325017936653</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-5.6909420761305909E-2</c:v>
                </c:pt>
                <c:pt idx="225">
                  <c:v>3.7960372996940002E-2</c:v>
                </c:pt>
                <c:pt idx="226">
                  <c:v>6.8922766473105551E-2</c:v>
                </c:pt>
                <c:pt idx="227">
                  <c:v>5.2002519863457247E-2</c:v>
                </c:pt>
                <c:pt idx="228">
                  <c:v>2.7965581501650724E-2</c:v>
                </c:pt>
                <c:pt idx="229">
                  <c:v>-3.7379730899329014E-2</c:v>
                </c:pt>
                <c:pt idx="230">
                  <c:v>-6.8358427230106461E-2</c:v>
                </c:pt>
                <c:pt idx="231">
                  <c:v>2.3743177840367235E-2</c:v>
                </c:pt>
                <c:pt idx="232">
                  <c:v>9.5671405658717193E-2</c:v>
                </c:pt>
                <c:pt idx="233">
                  <c:v>0.19290469064920976</c:v>
                </c:pt>
                <c:pt idx="234">
                  <c:v>0.1351091017421974</c:v>
                </c:pt>
                <c:pt idx="235">
                  <c:v>3.5049387702238616E-2</c:v>
                </c:pt>
                <c:pt idx="236">
                  <c:v>7.3839071172740772E-2</c:v>
                </c:pt>
                <c:pt idx="237">
                  <c:v>5.5489642843940867E-2</c:v>
                </c:pt>
                <c:pt idx="238">
                  <c:v>0.10543068713211576</c:v>
                </c:pt>
                <c:pt idx="239">
                  <c:v>1.4784232161547166E-2</c:v>
                </c:pt>
                <c:pt idx="240">
                  <c:v>2.6758224952932883E-2</c:v>
                </c:pt>
                <c:pt idx="241">
                  <c:v>7.3349118626181944E-2</c:v>
                </c:pt>
                <c:pt idx="242">
                  <c:v>8.3936709025017819E-2</c:v>
                </c:pt>
                <c:pt idx="243">
                  <c:v>3.6149993589398494E-2</c:v>
                </c:pt>
                <c:pt idx="244">
                  <c:v>-1.2524277395891154E-2</c:v>
                </c:pt>
                <c:pt idx="245">
                  <c:v>-0.11859749612931106</c:v>
                </c:pt>
                <c:pt idx="246">
                  <c:v>-0.12221338036989451</c:v>
                </c:pt>
                <c:pt idx="247">
                  <c:v>-1.1426801616032215E-2</c:v>
                </c:pt>
                <c:pt idx="248">
                  <c:v>-4.8775630748411139E-3</c:v>
                </c:pt>
                <c:pt idx="249">
                  <c:v>5.1959144401779782E-2</c:v>
                </c:pt>
                <c:pt idx="250">
                  <c:v>1.4603179562502861E-2</c:v>
                </c:pt>
                <c:pt idx="251">
                  <c:v>0.14560283239832558</c:v>
                </c:pt>
                <c:pt idx="252">
                  <c:v>0.16161214000858737</c:v>
                </c:pt>
                <c:pt idx="253">
                  <c:v>0.18045745011132186</c:v>
                </c:pt>
                <c:pt idx="254">
                  <c:v>0.24195381633196375</c:v>
                </c:pt>
                <c:pt idx="255">
                  <c:v>0.21022577754288024</c:v>
                </c:pt>
                <c:pt idx="256">
                  <c:v>0.29384669619332521</c:v>
                </c:pt>
                <c:pt idx="257">
                  <c:v>0.39758351778850876</c:v>
                </c:pt>
                <c:pt idx="258">
                  <c:v>0.31761191433363206</c:v>
                </c:pt>
                <c:pt idx="259">
                  <c:v>0.25029313719643437</c:v>
                </c:pt>
                <c:pt idx="260">
                  <c:v>0.27873805477467051</c:v>
                </c:pt>
                <c:pt idx="261">
                  <c:v>0.3202267393718512</c:v>
                </c:pt>
                <c:pt idx="262">
                  <c:v>0.28785040913734045</c:v>
                </c:pt>
                <c:pt idx="263">
                  <c:v>0.28707509685676708</c:v>
                </c:pt>
                <c:pt idx="264">
                  <c:v>0.29045852977829451</c:v>
                </c:pt>
                <c:pt idx="265">
                  <c:v>0.34740463678059436</c:v>
                </c:pt>
                <c:pt idx="266">
                  <c:v>0.34174538638891022</c:v>
                </c:pt>
                <c:pt idx="267">
                  <c:v>0.30988013739944759</c:v>
                </c:pt>
                <c:pt idx="268">
                  <c:v>0.31181464466248243</c:v>
                </c:pt>
                <c:pt idx="269">
                  <c:v>0.20862412863933189</c:v>
                </c:pt>
                <c:pt idx="270">
                  <c:v>0.24997761162331256</c:v>
                </c:pt>
                <c:pt idx="271">
                  <c:v>0.32484069553288886</c:v>
                </c:pt>
                <c:pt idx="272">
                  <c:v>0.33003030812923584</c:v>
                </c:pt>
                <c:pt idx="273">
                  <c:v>0.25614041496393947</c:v>
                </c:pt>
                <c:pt idx="274">
                  <c:v>0.23069152748420729</c:v>
                </c:pt>
                <c:pt idx="275">
                  <c:v>0.22084788686011958</c:v>
                </c:pt>
                <c:pt idx="276">
                  <c:v>0.20980941906495648</c:v>
                </c:pt>
                <c:pt idx="277">
                  <c:v>0.15684473963526624</c:v>
                </c:pt>
                <c:pt idx="278">
                  <c:v>0.10599113712469338</c:v>
                </c:pt>
                <c:pt idx="279">
                  <c:v>0.18176922117235425</c:v>
                </c:pt>
                <c:pt idx="280">
                  <c:v>7.697818867753875E-2</c:v>
                </c:pt>
                <c:pt idx="281">
                  <c:v>0.15026676172474862</c:v>
                </c:pt>
                <c:pt idx="282">
                  <c:v>0.23676142350517954</c:v>
                </c:pt>
                <c:pt idx="283">
                  <c:v>0.1757609582726922</c:v>
                </c:pt>
                <c:pt idx="284">
                  <c:v>0.11253713539698043</c:v>
                </c:pt>
                <c:pt idx="285">
                  <c:v>9.0871219228996492E-2</c:v>
                </c:pt>
                <c:pt idx="286">
                  <c:v>0.10445265905572784</c:v>
                </c:pt>
                <c:pt idx="287">
                  <c:v>0.15809794065749824</c:v>
                </c:pt>
                <c:pt idx="288">
                  <c:v>0.1534100940048107</c:v>
                </c:pt>
                <c:pt idx="289">
                  <c:v>0.12622329785304698</c:v>
                </c:pt>
                <c:pt idx="290">
                  <c:v>0.14667329789648489</c:v>
                </c:pt>
                <c:pt idx="291">
                  <c:v>6.6048856499171776E-2</c:v>
                </c:pt>
                <c:pt idx="292">
                  <c:v>8.381690831437863E-2</c:v>
                </c:pt>
                <c:pt idx="293">
                  <c:v>5.3955035781107996E-2</c:v>
                </c:pt>
                <c:pt idx="294">
                  <c:v>-1.1497341943144584E-2</c:v>
                </c:pt>
                <c:pt idx="295">
                  <c:v>-2.771645133574821E-3</c:v>
                </c:pt>
                <c:pt idx="296">
                  <c:v>-4.7059895973796548E-2</c:v>
                </c:pt>
                <c:pt idx="297">
                  <c:v>-2.6431015492780187E-2</c:v>
                </c:pt>
                <c:pt idx="298">
                  <c:v>2.6987235200209236E-2</c:v>
                </c:pt>
                <c:pt idx="299">
                  <c:v>-9.2439080519407801E-3</c:v>
                </c:pt>
                <c:pt idx="300">
                  <c:v>-4.1801329960138682E-2</c:v>
                </c:pt>
                <c:pt idx="301">
                  <c:v>1.7063469755801253E-2</c:v>
                </c:pt>
                <c:pt idx="302">
                  <c:v>4.1108878380929081E-2</c:v>
                </c:pt>
                <c:pt idx="303">
                  <c:v>0.10079243147559142</c:v>
                </c:pt>
                <c:pt idx="304">
                  <c:v>0.18816569286052709</c:v>
                </c:pt>
                <c:pt idx="305">
                  <c:v>0.2290623536986178</c:v>
                </c:pt>
                <c:pt idx="306">
                  <c:v>0.24986151631368644</c:v>
                </c:pt>
                <c:pt idx="307">
                  <c:v>0.28937421846058831</c:v>
                </c:pt>
                <c:pt idx="308">
                  <c:v>0.32090641378347462</c:v>
                </c:pt>
                <c:pt idx="309">
                  <c:v>0.43071077296835503</c:v>
                </c:pt>
                <c:pt idx="310">
                  <c:v>0.33285298677398906</c:v>
                </c:pt>
                <c:pt idx="311">
                  <c:v>0.4268821621636063</c:v>
                </c:pt>
                <c:pt idx="312">
                  <c:v>0.49652200300720445</c:v>
                </c:pt>
                <c:pt idx="313">
                  <c:v>0.44716520165759949</c:v>
                </c:pt>
                <c:pt idx="314">
                  <c:v>0.44506603267119338</c:v>
                </c:pt>
                <c:pt idx="315">
                  <c:v>0.39374431919920611</c:v>
                </c:pt>
                <c:pt idx="316">
                  <c:v>0.37753915389834014</c:v>
                </c:pt>
                <c:pt idx="317">
                  <c:v>0.32822111657206854</c:v>
                </c:pt>
                <c:pt idx="318">
                  <c:v>0.43797374386978261</c:v>
                </c:pt>
                <c:pt idx="319">
                  <c:v>0.44250155891820125</c:v>
                </c:pt>
                <c:pt idx="320">
                  <c:v>0.47983077637111132</c:v>
                </c:pt>
                <c:pt idx="321">
                  <c:v>0.37920634177857937</c:v>
                </c:pt>
                <c:pt idx="322">
                  <c:v>0.36271778365917551</c:v>
                </c:pt>
                <c:pt idx="323">
                  <c:v>0.35228820182215498</c:v>
                </c:pt>
                <c:pt idx="324">
                  <c:v>0.2836652213070906</c:v>
                </c:pt>
                <c:pt idx="325">
                  <c:v>0.2138337679001022</c:v>
                </c:pt>
                <c:pt idx="326">
                  <c:v>0.25298107795046165</c:v>
                </c:pt>
                <c:pt idx="327">
                  <c:v>0.3480964237562128</c:v>
                </c:pt>
                <c:pt idx="328">
                  <c:v>0.29371845439275729</c:v>
                </c:pt>
                <c:pt idx="329">
                  <c:v>0.20783668826182672</c:v>
                </c:pt>
                <c:pt idx="330">
                  <c:v>0.15843694660246754</c:v>
                </c:pt>
                <c:pt idx="331">
                  <c:v>0.14781715757145392</c:v>
                </c:pt>
                <c:pt idx="332">
                  <c:v>0.11063809504071249</c:v>
                </c:pt>
                <c:pt idx="333">
                  <c:v>4.4894441124304595E-2</c:v>
                </c:pt>
                <c:pt idx="334">
                  <c:v>8.337975960860991E-2</c:v>
                </c:pt>
                <c:pt idx="335">
                  <c:v>-8.1737454414274949E-3</c:v>
                </c:pt>
                <c:pt idx="336">
                  <c:v>2.7553745359200736E-2</c:v>
                </c:pt>
                <c:pt idx="337">
                  <c:v>2.1292914296381762E-2</c:v>
                </c:pt>
                <c:pt idx="338">
                  <c:v>-4.6796397427295605E-2</c:v>
                </c:pt>
                <c:pt idx="339">
                  <c:v>-9.2385219394941778E-2</c:v>
                </c:pt>
                <c:pt idx="340">
                  <c:v>-5.5329737802586501E-2</c:v>
                </c:pt>
                <c:pt idx="341">
                  <c:v>5.1639064160136645E-2</c:v>
                </c:pt>
                <c:pt idx="342">
                  <c:v>7.6485299123840583E-3</c:v>
                </c:pt>
                <c:pt idx="343">
                  <c:v>-3.3027853129879853E-2</c:v>
                </c:pt>
                <c:pt idx="344">
                  <c:v>-5.2563928398284741E-2</c:v>
                </c:pt>
                <c:pt idx="345">
                  <c:v>-6.9672897394045905E-2</c:v>
                </c:pt>
                <c:pt idx="346">
                  <c:v>-0.10521626852051034</c:v>
                </c:pt>
                <c:pt idx="347">
                  <c:v>-7.8713190274707745E-2</c:v>
                </c:pt>
                <c:pt idx="348">
                  <c:v>-0.14736426640198341</c:v>
                </c:pt>
                <c:pt idx="349">
                  <c:v>-6.6341021207283551E-2</c:v>
                </c:pt>
                <c:pt idx="350">
                  <c:v>-5.3827544996159812E-2</c:v>
                </c:pt>
                <c:pt idx="351">
                  <c:v>-4.3203742997585753E-2</c:v>
                </c:pt>
                <c:pt idx="352">
                  <c:v>-4.7933042103007265E-2</c:v>
                </c:pt>
                <c:pt idx="353">
                  <c:v>-6.9103111617889346E-2</c:v>
                </c:pt>
                <c:pt idx="354">
                  <c:v>-4.2503462047209617E-2</c:v>
                </c:pt>
                <c:pt idx="355">
                  <c:v>-1.2045249721774148E-2</c:v>
                </c:pt>
                <c:pt idx="356">
                  <c:v>5.9852373757896218E-2</c:v>
                </c:pt>
                <c:pt idx="357">
                  <c:v>0.18653722354029262</c:v>
                </c:pt>
                <c:pt idx="358">
                  <c:v>0.25881542439253541</c:v>
                </c:pt>
                <c:pt idx="359">
                  <c:v>0.26565201099138236</c:v>
                </c:pt>
                <c:pt idx="360">
                  <c:v>0.3924164430811255</c:v>
                </c:pt>
                <c:pt idx="361">
                  <c:v>0.33820918164620012</c:v>
                </c:pt>
                <c:pt idx="362">
                  <c:v>0.36460242076911031</c:v>
                </c:pt>
                <c:pt idx="363">
                  <c:v>0.32275792564935057</c:v>
                </c:pt>
                <c:pt idx="364">
                  <c:v>0.33038839050058472</c:v>
                </c:pt>
                <c:pt idx="365">
                  <c:v>0.33275336062729932</c:v>
                </c:pt>
                <c:pt idx="366">
                  <c:v>0.29148349375806898</c:v>
                </c:pt>
                <c:pt idx="367">
                  <c:v>0.28033280656664511</c:v>
                </c:pt>
                <c:pt idx="368">
                  <c:v>0.244318968101086</c:v>
                </c:pt>
                <c:pt idx="369">
                  <c:v>0.12740959700429313</c:v>
                </c:pt>
                <c:pt idx="370">
                  <c:v>0.11058454707492479</c:v>
                </c:pt>
                <c:pt idx="371">
                  <c:v>9.9906835521702153E-2</c:v>
                </c:pt>
                <c:pt idx="372">
                  <c:v>7.3168462381524094E-2</c:v>
                </c:pt>
                <c:pt idx="373">
                  <c:v>-1.1005570461735795E-2</c:v>
                </c:pt>
                <c:pt idx="374">
                  <c:v>-3.5330614740070043E-4</c:v>
                </c:pt>
                <c:pt idx="375">
                  <c:v>-1.4481203075636252E-2</c:v>
                </c:pt>
                <c:pt idx="376">
                  <c:v>-6.988698395127721E-2</c:v>
                </c:pt>
                <c:pt idx="377">
                  <c:v>-6.1896298464931089E-2</c:v>
                </c:pt>
                <c:pt idx="378">
                  <c:v>-3.8831304231851049E-2</c:v>
                </c:pt>
                <c:pt idx="379">
                  <c:v>-9.6409878136471783E-2</c:v>
                </c:pt>
                <c:pt idx="380">
                  <c:v>-5.5010715572234678E-2</c:v>
                </c:pt>
                <c:pt idx="381">
                  <c:v>-6.991659867476481E-2</c:v>
                </c:pt>
                <c:pt idx="382">
                  <c:v>-8.3291199699538548E-2</c:v>
                </c:pt>
                <c:pt idx="383">
                  <c:v>-5.7185087851528559E-2</c:v>
                </c:pt>
                <c:pt idx="384">
                  <c:v>-3.9607018616028319E-2</c:v>
                </c:pt>
                <c:pt idx="385">
                  <c:v>0.1059381222400404</c:v>
                </c:pt>
                <c:pt idx="386">
                  <c:v>0.1260805196999093</c:v>
                </c:pt>
                <c:pt idx="387">
                  <c:v>0.17321146981047525</c:v>
                </c:pt>
                <c:pt idx="388">
                  <c:v>0.1990616762948566</c:v>
                </c:pt>
                <c:pt idx="389">
                  <c:v>0.18829604915582326</c:v>
                </c:pt>
                <c:pt idx="390">
                  <c:v>0.1291725764411312</c:v>
                </c:pt>
                <c:pt idx="391">
                  <c:v>0.19756055555541424</c:v>
                </c:pt>
                <c:pt idx="392">
                  <c:v>0.18825028308171982</c:v>
                </c:pt>
                <c:pt idx="393">
                  <c:v>0.24136390847291853</c:v>
                </c:pt>
                <c:pt idx="394">
                  <c:v>0.28093159506195498</c:v>
                </c:pt>
                <c:pt idx="395">
                  <c:v>0.27890113938005212</c:v>
                </c:pt>
                <c:pt idx="396">
                  <c:v>0.2239610312254986</c:v>
                </c:pt>
                <c:pt idx="397">
                  <c:v>0.10350201266570741</c:v>
                </c:pt>
                <c:pt idx="398">
                  <c:v>9.1210640304700732E-2</c:v>
                </c:pt>
                <c:pt idx="399">
                  <c:v>5.6553389833786591E-2</c:v>
                </c:pt>
                <c:pt idx="400">
                  <c:v>-1.5034853177916724E-2</c:v>
                </c:pt>
                <c:pt idx="401">
                  <c:v>-0.12001453421739189</c:v>
                </c:pt>
                <c:pt idx="402">
                  <c:v>-0.17020609986605195</c:v>
                </c:pt>
                <c:pt idx="403">
                  <c:v>-0.14457624016371939</c:v>
                </c:pt>
                <c:pt idx="404">
                  <c:v>-0.14770005463157782</c:v>
                </c:pt>
                <c:pt idx="405">
                  <c:v>-0.1730639181858287</c:v>
                </c:pt>
                <c:pt idx="406">
                  <c:v>-0.19240180351739919</c:v>
                </c:pt>
                <c:pt idx="407">
                  <c:v>-0.14014668745035788</c:v>
                </c:pt>
                <c:pt idx="408">
                  <c:v>-0.13037772921396396</c:v>
                </c:pt>
                <c:pt idx="409">
                  <c:v>-4.7564710724714972E-2</c:v>
                </c:pt>
                <c:pt idx="410">
                  <c:v>-9.1092858397878673E-2</c:v>
                </c:pt>
                <c:pt idx="411">
                  <c:v>-5.1220970623468379E-2</c:v>
                </c:pt>
                <c:pt idx="412">
                  <c:v>6.5472629453165482E-2</c:v>
                </c:pt>
                <c:pt idx="413">
                  <c:v>0.18646368614823333</c:v>
                </c:pt>
                <c:pt idx="414">
                  <c:v>0.26862078269940937</c:v>
                </c:pt>
                <c:pt idx="415">
                  <c:v>0.18533179400813957</c:v>
                </c:pt>
                <c:pt idx="416">
                  <c:v>0.22448781346745264</c:v>
                </c:pt>
                <c:pt idx="417">
                  <c:v>0.27327343122896497</c:v>
                </c:pt>
                <c:pt idx="418">
                  <c:v>0.30910715475718109</c:v>
                </c:pt>
                <c:pt idx="419">
                  <c:v>0.17086586852363184</c:v>
                </c:pt>
                <c:pt idx="420">
                  <c:v>0.18370674606416942</c:v>
                </c:pt>
                <c:pt idx="421">
                  <c:v>0.15739642297523757</c:v>
                </c:pt>
                <c:pt idx="422">
                  <c:v>0.20511766252737787</c:v>
                </c:pt>
                <c:pt idx="423">
                  <c:v>0.18027242426140833</c:v>
                </c:pt>
                <c:pt idx="424">
                  <c:v>0.13050842137463642</c:v>
                </c:pt>
                <c:pt idx="425">
                  <c:v>0.1268350169733202</c:v>
                </c:pt>
                <c:pt idx="426">
                  <c:v>0.17047915845438827</c:v>
                </c:pt>
                <c:pt idx="427">
                  <c:v>0.19700451197058436</c:v>
                </c:pt>
                <c:pt idx="428">
                  <c:v>0.1200512659984159</c:v>
                </c:pt>
                <c:pt idx="429">
                  <c:v>0.16685439675347682</c:v>
                </c:pt>
                <c:pt idx="430">
                  <c:v>0.13833364344937657</c:v>
                </c:pt>
                <c:pt idx="431">
                  <c:v>0.14434422872322811</c:v>
                </c:pt>
                <c:pt idx="432">
                  <c:v>0.12037729137017923</c:v>
                </c:pt>
                <c:pt idx="433">
                  <c:v>0.12755197211169009</c:v>
                </c:pt>
                <c:pt idx="434">
                  <c:v>0.1143525605846422</c:v>
                </c:pt>
                <c:pt idx="435">
                  <c:v>8.0233710308771827E-2</c:v>
                </c:pt>
                <c:pt idx="436">
                  <c:v>0.11155345448711049</c:v>
                </c:pt>
                <c:pt idx="437">
                  <c:v>8.9610130017367839E-2</c:v>
                </c:pt>
                <c:pt idx="438">
                  <c:v>1.6811167093285687E-2</c:v>
                </c:pt>
                <c:pt idx="439">
                  <c:v>1.1512428886274552E-2</c:v>
                </c:pt>
                <c:pt idx="440">
                  <c:v>5.3016319522344459E-2</c:v>
                </c:pt>
                <c:pt idx="441">
                  <c:v>5.6185175802729373E-2</c:v>
                </c:pt>
                <c:pt idx="442">
                  <c:v>7.6900299508149583E-2</c:v>
                </c:pt>
                <c:pt idx="443">
                  <c:v>7.2509518820264379E-2</c:v>
                </c:pt>
                <c:pt idx="444">
                  <c:v>7.7123160023626736E-2</c:v>
                </c:pt>
                <c:pt idx="445">
                  <c:v>4.5910467487455704E-2</c:v>
                </c:pt>
                <c:pt idx="446">
                  <c:v>2.7696306812252255E-2</c:v>
                </c:pt>
                <c:pt idx="447">
                  <c:v>1.839397742231777E-2</c:v>
                </c:pt>
                <c:pt idx="448">
                  <c:v>4.0652809246896002E-3</c:v>
                </c:pt>
                <c:pt idx="449">
                  <c:v>-4.5036018953666268E-2</c:v>
                </c:pt>
                <c:pt idx="450">
                  <c:v>-1.1278406714539918E-2</c:v>
                </c:pt>
                <c:pt idx="451">
                  <c:v>-3.9540751782758912E-2</c:v>
                </c:pt>
                <c:pt idx="452">
                  <c:v>-0.13921486787238008</c:v>
                </c:pt>
                <c:pt idx="453">
                  <c:v>-0.17535223928068189</c:v>
                </c:pt>
                <c:pt idx="454">
                  <c:v>-0.15701899591908594</c:v>
                </c:pt>
                <c:pt idx="455">
                  <c:v>-0.14517493869025733</c:v>
                </c:pt>
                <c:pt idx="456">
                  <c:v>-0.15482809586185944</c:v>
                </c:pt>
                <c:pt idx="457">
                  <c:v>-8.7181224320846309E-2</c:v>
                </c:pt>
                <c:pt idx="458">
                  <c:v>-6.5875138449646764E-2</c:v>
                </c:pt>
                <c:pt idx="459">
                  <c:v>-4.8694095071339649E-3</c:v>
                </c:pt>
                <c:pt idx="460">
                  <c:v>1.7309938647167109E-2</c:v>
                </c:pt>
                <c:pt idx="461">
                  <c:v>1.7546665517140653E-2</c:v>
                </c:pt>
                <c:pt idx="462">
                  <c:v>5.2010211246160017E-2</c:v>
                </c:pt>
                <c:pt idx="463">
                  <c:v>0.11676383515433189</c:v>
                </c:pt>
                <c:pt idx="464">
                  <c:v>0.19921966394420734</c:v>
                </c:pt>
                <c:pt idx="465">
                  <c:v>0.24840076048165149</c:v>
                </c:pt>
                <c:pt idx="466">
                  <c:v>0.15102261243792481</c:v>
                </c:pt>
                <c:pt idx="467">
                  <c:v>0.14507625994925311</c:v>
                </c:pt>
                <c:pt idx="468">
                  <c:v>0.17717110575469142</c:v>
                </c:pt>
                <c:pt idx="469">
                  <c:v>3.7141177773770226E-2</c:v>
                </c:pt>
                <c:pt idx="470">
                  <c:v>1.2415042036086135E-3</c:v>
                </c:pt>
                <c:pt idx="471">
                  <c:v>-2.9395949899271134E-2</c:v>
                </c:pt>
                <c:pt idx="472">
                  <c:v>8.8800832414767106E-3</c:v>
                </c:pt>
                <c:pt idx="473">
                  <c:v>7.9888084197904358E-2</c:v>
                </c:pt>
                <c:pt idx="474">
                  <c:v>7.0198414211955676E-2</c:v>
                </c:pt>
                <c:pt idx="475">
                  <c:v>1.3111019177583089E-3</c:v>
                </c:pt>
                <c:pt idx="476">
                  <c:v>2.8502149032436877E-2</c:v>
                </c:pt>
                <c:pt idx="477">
                  <c:v>3.4964257390962962E-2</c:v>
                </c:pt>
                <c:pt idx="478">
                  <c:v>7.4826950257367936E-2</c:v>
                </c:pt>
                <c:pt idx="479">
                  <c:v>0.12631327999605968</c:v>
                </c:pt>
                <c:pt idx="480">
                  <c:v>4.5264211072405081E-2</c:v>
                </c:pt>
                <c:pt idx="481">
                  <c:v>8.5630469386018801E-2</c:v>
                </c:pt>
                <c:pt idx="482">
                  <c:v>6.5559160478667694E-2</c:v>
                </c:pt>
                <c:pt idx="483">
                  <c:v>9.1606745143275548E-2</c:v>
                </c:pt>
                <c:pt idx="484">
                  <c:v>2.6245310695086441E-2</c:v>
                </c:pt>
                <c:pt idx="485">
                  <c:v>1.2486471314726633E-2</c:v>
                </c:pt>
                <c:pt idx="486">
                  <c:v>-5.8492622890184087E-2</c:v>
                </c:pt>
                <c:pt idx="487">
                  <c:v>-0.10232594213118733</c:v>
                </c:pt>
                <c:pt idx="488">
                  <c:v>-7.4070542998763006E-2</c:v>
                </c:pt>
                <c:pt idx="489">
                  <c:v>-0.13653661363845407</c:v>
                </c:pt>
                <c:pt idx="490">
                  <c:v>-0.10381907822391112</c:v>
                </c:pt>
                <c:pt idx="491">
                  <c:v>-0.1804731522178907</c:v>
                </c:pt>
                <c:pt idx="492">
                  <c:v>-0.1631115153403149</c:v>
                </c:pt>
                <c:pt idx="493">
                  <c:v>-0.22735628750556736</c:v>
                </c:pt>
                <c:pt idx="494">
                  <c:v>-0.13969213322370799</c:v>
                </c:pt>
                <c:pt idx="495">
                  <c:v>-0.16749445758267412</c:v>
                </c:pt>
                <c:pt idx="496">
                  <c:v>-0.26572579190946333</c:v>
                </c:pt>
                <c:pt idx="497">
                  <c:v>-0.3171882417086539</c:v>
                </c:pt>
                <c:pt idx="498">
                  <c:v>-0.3145945862180487</c:v>
                </c:pt>
                <c:pt idx="499">
                  <c:v>-0.20366977573379019</c:v>
                </c:pt>
                <c:pt idx="500">
                  <c:v>-0.19934552421452584</c:v>
                </c:pt>
                <c:pt idx="501">
                  <c:v>-0.1449196355910406</c:v>
                </c:pt>
                <c:pt idx="502">
                  <c:v>-0.19307190708063388</c:v>
                </c:pt>
                <c:pt idx="503">
                  <c:v>-0.11947711076874552</c:v>
                </c:pt>
                <c:pt idx="504">
                  <c:v>-4.0107863464969723E-2</c:v>
                </c:pt>
                <c:pt idx="505">
                  <c:v>9.4290684707079533E-2</c:v>
                </c:pt>
                <c:pt idx="506">
                  <c:v>4.7945961089366232E-2</c:v>
                </c:pt>
                <c:pt idx="507">
                  <c:v>8.608333528105061E-2</c:v>
                </c:pt>
                <c:pt idx="508">
                  <c:v>0.24662567892984411</c:v>
                </c:pt>
                <c:pt idx="509">
                  <c:v>0.27095521108436366</c:v>
                </c:pt>
                <c:pt idx="510">
                  <c:v>0.3403479843517328</c:v>
                </c:pt>
                <c:pt idx="511">
                  <c:v>0.18809519672887071</c:v>
                </c:pt>
                <c:pt idx="512">
                  <c:v>0.1776201664076647</c:v>
                </c:pt>
                <c:pt idx="513">
                  <c:v>0.12978860034305228</c:v>
                </c:pt>
                <c:pt idx="514">
                  <c:v>9.306010609015275E-2</c:v>
                </c:pt>
                <c:pt idx="515">
                  <c:v>3.8306051885942438E-2</c:v>
                </c:pt>
                <c:pt idx="516">
                  <c:v>6.8853391802787212E-2</c:v>
                </c:pt>
                <c:pt idx="517">
                  <c:v>4.4642323307059834E-2</c:v>
                </c:pt>
                <c:pt idx="518">
                  <c:v>6.1926495663403996E-2</c:v>
                </c:pt>
                <c:pt idx="519">
                  <c:v>2.8039811985193161E-2</c:v>
                </c:pt>
                <c:pt idx="520">
                  <c:v>-6.5064513363247006E-3</c:v>
                </c:pt>
                <c:pt idx="521">
                  <c:v>5.8887705871942808E-2</c:v>
                </c:pt>
                <c:pt idx="522">
                  <c:v>3.3848952833675894E-2</c:v>
                </c:pt>
                <c:pt idx="523">
                  <c:v>8.4116896709952566E-2</c:v>
                </c:pt>
                <c:pt idx="524">
                  <c:v>8.2449485173806361E-2</c:v>
                </c:pt>
                <c:pt idx="525">
                  <c:v>8.4604732282916512E-2</c:v>
                </c:pt>
                <c:pt idx="526">
                  <c:v>0.14590924034539449</c:v>
                </c:pt>
                <c:pt idx="527">
                  <c:v>0.20504768526895395</c:v>
                </c:pt>
                <c:pt idx="528">
                  <c:v>0.11786206135173916</c:v>
                </c:pt>
                <c:pt idx="529">
                  <c:v>7.6067584398979315E-2</c:v>
                </c:pt>
                <c:pt idx="530">
                  <c:v>4.9138079479760788E-3</c:v>
                </c:pt>
                <c:pt idx="531">
                  <c:v>-3.5573450418185937E-3</c:v>
                </c:pt>
                <c:pt idx="532">
                  <c:v>-5.1353763137382588E-2</c:v>
                </c:pt>
                <c:pt idx="533">
                  <c:v>-8.7598952435268385E-2</c:v>
                </c:pt>
                <c:pt idx="534">
                  <c:v>-7.280941936113354E-2</c:v>
                </c:pt>
                <c:pt idx="535">
                  <c:v>-3.7866941410362037E-2</c:v>
                </c:pt>
                <c:pt idx="536">
                  <c:v>-0.11106371270929542</c:v>
                </c:pt>
                <c:pt idx="537">
                  <c:v>-6.711678019246349E-2</c:v>
                </c:pt>
                <c:pt idx="538">
                  <c:v>-7.6952138484671445E-2</c:v>
                </c:pt>
                <c:pt idx="539">
                  <c:v>-0.22934282160740518</c:v>
                </c:pt>
                <c:pt idx="540">
                  <c:v>-0.2248077099933265</c:v>
                </c:pt>
                <c:pt idx="541">
                  <c:v>-0.21928876203570671</c:v>
                </c:pt>
                <c:pt idx="542">
                  <c:v>-0.18889123642442129</c:v>
                </c:pt>
                <c:pt idx="543">
                  <c:v>-0.20929603924632356</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-0.32947362090805132</c:v>
                </c:pt>
                <c:pt idx="552">
                  <c:v>-0.35521345599322018</c:v>
                </c:pt>
                <c:pt idx="553">
                  <c:v>-0.25503103101889379</c:v>
                </c:pt>
                <c:pt idx="554">
                  <c:v>-0.19900071629930874</c:v>
                </c:pt>
                <c:pt idx="555">
                  <c:v>-0.15765803929893923</c:v>
                </c:pt>
                <c:pt idx="556">
                  <c:v>-7.6555356605316052E-2</c:v>
                </c:pt>
                <c:pt idx="557">
                  <c:v>4.8020915861735486E-3</c:v>
                </c:pt>
                <c:pt idx="558">
                  <c:v>7.137543375627993E-2</c:v>
                </c:pt>
                <c:pt idx="559">
                  <c:v>8.3313810566402621E-2</c:v>
                </c:pt>
                <c:pt idx="560">
                  <c:v>0.17061064743917928</c:v>
                </c:pt>
                <c:pt idx="561">
                  <c:v>0.28977431649986063</c:v>
                </c:pt>
                <c:pt idx="562">
                  <c:v>0.16881366267211859</c:v>
                </c:pt>
                <c:pt idx="563">
                  <c:v>0.27178113022760175</c:v>
                </c:pt>
                <c:pt idx="564">
                  <c:v>0.28198172295079016</c:v>
                </c:pt>
                <c:pt idx="565">
                  <c:v>0.27686125011879137</c:v>
                </c:pt>
                <c:pt idx="566">
                  <c:v>0.1849841376365802</c:v>
                </c:pt>
                <c:pt idx="567">
                  <c:v>0.1954869690607883</c:v>
                </c:pt>
                <c:pt idx="568">
                  <c:v>0.12489966765186887</c:v>
                </c:pt>
                <c:pt idx="569">
                  <c:v>5.5974309221967417E-2</c:v>
                </c:pt>
                <c:pt idx="570">
                  <c:v>5.2213502071681239E-2</c:v>
                </c:pt>
                <c:pt idx="571">
                  <c:v>0.12551921468762017</c:v>
                </c:pt>
                <c:pt idx="572">
                  <c:v>0.14631782380006328</c:v>
                </c:pt>
                <c:pt idx="573">
                  <c:v>0.21974559625733381</c:v>
                </c:pt>
                <c:pt idx="574">
                  <c:v>0.11761904455735268</c:v>
                </c:pt>
                <c:pt idx="575">
                  <c:v>8.0321237575050622E-2</c:v>
                </c:pt>
                <c:pt idx="576">
                  <c:v>0.15807694979636175</c:v>
                </c:pt>
                <c:pt idx="577">
                  <c:v>-2.8101383996617588E-2</c:v>
                </c:pt>
                <c:pt idx="578">
                  <c:v>-3.9403246074908888E-2</c:v>
                </c:pt>
                <c:pt idx="579">
                  <c:v>-8.4362283052260928E-2</c:v>
                </c:pt>
                <c:pt idx="580">
                  <c:v>-7.1997726910985813E-2</c:v>
                </c:pt>
                <c:pt idx="581">
                  <c:v>-8.0725671416251241E-2</c:v>
                </c:pt>
                <c:pt idx="582">
                  <c:v>-7.4887503192773819E-2</c:v>
                </c:pt>
                <c:pt idx="583">
                  <c:v>-8.2168547179645612E-2</c:v>
                </c:pt>
                <c:pt idx="584">
                  <c:v>-9.8017489649525225E-2</c:v>
                </c:pt>
                <c:pt idx="585">
                  <c:v>-0.1208014697143345</c:v>
                </c:pt>
                <c:pt idx="586">
                  <c:v>-0.14189725126908018</c:v>
                </c:pt>
                <c:pt idx="587">
                  <c:v>-0.10881533729208091</c:v>
                </c:pt>
                <c:pt idx="588">
                  <c:v>-0.15447931050257685</c:v>
                </c:pt>
                <c:pt idx="589">
                  <c:v>-0.16634770975094904</c:v>
                </c:pt>
                <c:pt idx="590">
                  <c:v>-0.16891264131493638</c:v>
                </c:pt>
                <c:pt idx="591">
                  <c:v>-0.13199869425931832</c:v>
                </c:pt>
                <c:pt idx="592">
                  <c:v>-5.1127700140916846E-2</c:v>
                </c:pt>
                <c:pt idx="593">
                  <c:v>-2.191431556733317E-2</c:v>
                </c:pt>
                <c:pt idx="594">
                  <c:v>-8.6998130372121146E-2</c:v>
                </c:pt>
                <c:pt idx="595">
                  <c:v>-1.6499348291631633E-2</c:v>
                </c:pt>
                <c:pt idx="596">
                  <c:v>3.6653842414316018E-2</c:v>
                </c:pt>
                <c:pt idx="597">
                  <c:v>3.1462929431500045E-2</c:v>
                </c:pt>
                <c:pt idx="598">
                  <c:v>-2.6437458912514561E-2</c:v>
                </c:pt>
                <c:pt idx="599">
                  <c:v>-3.8398433771940257E-2</c:v>
                </c:pt>
                <c:pt idx="600">
                  <c:v>-2.6852563845032651E-2</c:v>
                </c:pt>
                <c:pt idx="601">
                  <c:v>8.6918006128402697E-2</c:v>
                </c:pt>
                <c:pt idx="602">
                  <c:v>7.2548650741737955E-2</c:v>
                </c:pt>
                <c:pt idx="603">
                  <c:v>0.10566637878953336</c:v>
                </c:pt>
                <c:pt idx="604">
                  <c:v>1.3022763690981015E-2</c:v>
                </c:pt>
                <c:pt idx="605">
                  <c:v>-2.2557615221079394E-2</c:v>
                </c:pt>
                <c:pt idx="606">
                  <c:v>4.1907806242956036E-2</c:v>
                </c:pt>
                <c:pt idx="607">
                  <c:v>-5.0166438187546347E-3</c:v>
                </c:pt>
                <c:pt idx="608">
                  <c:v>2.3796311846328758E-2</c:v>
                </c:pt>
                <c:pt idx="609">
                  <c:v>3.0305192603599221E-2</c:v>
                </c:pt>
                <c:pt idx="610">
                  <c:v>5.1674080058029148E-2</c:v>
                </c:pt>
                <c:pt idx="611">
                  <c:v>7.4112456055590276E-2</c:v>
                </c:pt>
                <c:pt idx="612">
                  <c:v>7.6652709508807287E-2</c:v>
                </c:pt>
                <c:pt idx="613">
                  <c:v>9.3183302729345469E-2</c:v>
                </c:pt>
                <c:pt idx="614">
                  <c:v>0.12076951585811752</c:v>
                </c:pt>
                <c:pt idx="615">
                  <c:v>-7.0461307175624349E-2</c:v>
                </c:pt>
                <c:pt idx="616">
                  <c:v>-2.1507204180798323E-2</c:v>
                </c:pt>
                <c:pt idx="617">
                  <c:v>7.209759256249626E-2</c:v>
                </c:pt>
                <c:pt idx="618">
                  <c:v>6.3215717764706553E-2</c:v>
                </c:pt>
                <c:pt idx="619">
                  <c:v>0.12562027996953812</c:v>
                </c:pt>
                <c:pt idx="620">
                  <c:v>6.3750770348142721E-2</c:v>
                </c:pt>
                <c:pt idx="621">
                  <c:v>8.9251959570226164E-2</c:v>
                </c:pt>
                <c:pt idx="622">
                  <c:v>0.19602584311276183</c:v>
                </c:pt>
                <c:pt idx="623">
                  <c:v>0.26382925575586663</c:v>
                </c:pt>
                <c:pt idx="624">
                  <c:v>0.18993623676526336</c:v>
                </c:pt>
                <c:pt idx="625">
                  <c:v>6.3516627818184457E-2</c:v>
                </c:pt>
                <c:pt idx="626">
                  <c:v>7.9884135555775865E-2</c:v>
                </c:pt>
                <c:pt idx="627">
                  <c:v>0.26474444060479335</c:v>
                </c:pt>
                <c:pt idx="628">
                  <c:v>0.17183789705708299</c:v>
                </c:pt>
                <c:pt idx="629">
                  <c:v>0.10611810327097587</c:v>
                </c:pt>
                <c:pt idx="630">
                  <c:v>6.5316478499776398E-2</c:v>
                </c:pt>
                <c:pt idx="631">
                  <c:v>-1.5848762991188009E-2</c:v>
                </c:pt>
                <c:pt idx="632">
                  <c:v>-9.7396781869712235E-2</c:v>
                </c:pt>
                <c:pt idx="633">
                  <c:v>-0.18363922238540442</c:v>
                </c:pt>
                <c:pt idx="634">
                  <c:v>-0.15028441520703387</c:v>
                </c:pt>
                <c:pt idx="635">
                  <c:v>-0.19940163267517805</c:v>
                </c:pt>
                <c:pt idx="636">
                  <c:v>-0.19511192088955859</c:v>
                </c:pt>
                <c:pt idx="637">
                  <c:v>-0.17512643469620676</c:v>
                </c:pt>
                <c:pt idx="638">
                  <c:v>-0.24599757420551291</c:v>
                </c:pt>
                <c:pt idx="639">
                  <c:v>-0.27950204501888853</c:v>
                </c:pt>
                <c:pt idx="640">
                  <c:v>-0.22016901953068424</c:v>
                </c:pt>
                <c:pt idx="641">
                  <c:v>-0.25243818667932144</c:v>
                </c:pt>
                <c:pt idx="642">
                  <c:v>-0.26545401920009304</c:v>
                </c:pt>
                <c:pt idx="643">
                  <c:v>-0.28177654690982035</c:v>
                </c:pt>
                <c:pt idx="644">
                  <c:v>-0.10877710358131401</c:v>
                </c:pt>
                <c:pt idx="645">
                  <c:v>-3.403097967400931E-2</c:v>
                </c:pt>
                <c:pt idx="646">
                  <c:v>3.7543249113388355E-2</c:v>
                </c:pt>
                <c:pt idx="647">
                  <c:v>4.1038069122797338E-2</c:v>
                </c:pt>
                <c:pt idx="648">
                  <c:v>9.4182059582171476E-2</c:v>
                </c:pt>
                <c:pt idx="649">
                  <c:v>0.15678490444688298</c:v>
                </c:pt>
                <c:pt idx="650">
                  <c:v>0.26116112038842909</c:v>
                </c:pt>
                <c:pt idx="651">
                  <c:v>0.322436792049419</c:v>
                </c:pt>
                <c:pt idx="652">
                  <c:v>0.37121478306822914</c:v>
                </c:pt>
                <c:pt idx="653">
                  <c:v>0.41117229988149445</c:v>
                </c:pt>
                <c:pt idx="654">
                  <c:v>0.49239786532678664</c:v>
                </c:pt>
                <c:pt idx="655">
                  <c:v>0.4699474784154416</c:v>
                </c:pt>
                <c:pt idx="656">
                  <c:v>0.31538485874056765</c:v>
                </c:pt>
                <c:pt idx="657">
                  <c:v>0.31843571831228423</c:v>
                </c:pt>
                <c:pt idx="658">
                  <c:v>0.15568520668985919</c:v>
                </c:pt>
                <c:pt idx="659">
                  <c:v>0.13055189787679233</c:v>
                </c:pt>
                <c:pt idx="660">
                  <c:v>9.8820919265998536E-2</c:v>
                </c:pt>
                <c:pt idx="661">
                  <c:v>5.0351930310556389E-2</c:v>
                </c:pt>
                <c:pt idx="662">
                  <c:v>-1.5731672339793001E-2</c:v>
                </c:pt>
                <c:pt idx="663">
                  <c:v>-4.172882174874229E-2</c:v>
                </c:pt>
                <c:pt idx="664">
                  <c:v>-0.11406978175320381</c:v>
                </c:pt>
                <c:pt idx="665">
                  <c:v>-0.16744841707260763</c:v>
                </c:pt>
                <c:pt idx="666">
                  <c:v>-0.18599863097803793</c:v>
                </c:pt>
                <c:pt idx="667">
                  <c:v>-0.16759990515601153</c:v>
                </c:pt>
                <c:pt idx="668">
                  <c:v>-7.0310654862301231E-2</c:v>
                </c:pt>
                <c:pt idx="669">
                  <c:v>-8.2499059965747051E-2</c:v>
                </c:pt>
                <c:pt idx="670">
                  <c:v>-6.5127733002441318E-2</c:v>
                </c:pt>
                <c:pt idx="671">
                  <c:v>-9.4821239244749306E-2</c:v>
                </c:pt>
                <c:pt idx="672">
                  <c:v>-6.0608899112270104E-2</c:v>
                </c:pt>
                <c:pt idx="673">
                  <c:v>2.9212925027035597E-2</c:v>
                </c:pt>
                <c:pt idx="674">
                  <c:v>8.5248292612319199E-2</c:v>
                </c:pt>
                <c:pt idx="675">
                  <c:v>6.128082317619904E-2</c:v>
                </c:pt>
                <c:pt idx="676">
                  <c:v>5.1785394190530631E-2</c:v>
                </c:pt>
                <c:pt idx="677">
                  <c:v>0.19726234382251057</c:v>
                </c:pt>
                <c:pt idx="678">
                  <c:v>0.1976260473921149</c:v>
                </c:pt>
                <c:pt idx="679">
                  <c:v>0.21213020283619505</c:v>
                </c:pt>
                <c:pt idx="680">
                  <c:v>6.9699640770972529E-2</c:v>
                </c:pt>
                <c:pt idx="681">
                  <c:v>3.2414649085023811E-2</c:v>
                </c:pt>
                <c:pt idx="682">
                  <c:v>8.0962716279262728E-2</c:v>
                </c:pt>
                <c:pt idx="683">
                  <c:v>0.18151768670714052</c:v>
                </c:pt>
                <c:pt idx="684">
                  <c:v>0.21343788146133269</c:v>
                </c:pt>
                <c:pt idx="685">
                  <c:v>0.12647426347297225</c:v>
                </c:pt>
                <c:pt idx="686">
                  <c:v>0.20591244413594453</c:v>
                </c:pt>
                <c:pt idx="687">
                  <c:v>0.28431282454155105</c:v>
                </c:pt>
                <c:pt idx="688">
                  <c:v>0.27243159305798403</c:v>
                </c:pt>
                <c:pt idx="689">
                  <c:v>0.26390685744816467</c:v>
                </c:pt>
                <c:pt idx="690">
                  <c:v>0.26500950412428659</c:v>
                </c:pt>
                <c:pt idx="691">
                  <c:v>0.19331735888206286</c:v>
                </c:pt>
                <c:pt idx="692">
                  <c:v>0.3015242732335971</c:v>
                </c:pt>
                <c:pt idx="693">
                  <c:v>0.22615479595042709</c:v>
                </c:pt>
                <c:pt idx="694">
                  <c:v>0.24093592303265804</c:v>
                </c:pt>
                <c:pt idx="695">
                  <c:v>0.18727111263555232</c:v>
                </c:pt>
                <c:pt idx="696">
                  <c:v>9.9130655535431045E-2</c:v>
                </c:pt>
                <c:pt idx="697">
                  <c:v>0.25292798313052273</c:v>
                </c:pt>
                <c:pt idx="698">
                  <c:v>0.20887036239339207</c:v>
                </c:pt>
                <c:pt idx="699">
                  <c:v>0.17617161002705164</c:v>
                </c:pt>
                <c:pt idx="700">
                  <c:v>0.17523544320603887</c:v>
                </c:pt>
                <c:pt idx="701">
                  <c:v>0.11717648268318631</c:v>
                </c:pt>
                <c:pt idx="702">
                  <c:v>0.15696551289083166</c:v>
                </c:pt>
                <c:pt idx="703">
                  <c:v>0.29781021543734487</c:v>
                </c:pt>
                <c:pt idx="704">
                  <c:v>0.24765356681545114</c:v>
                </c:pt>
                <c:pt idx="705">
                  <c:v>0.33182227592084701</c:v>
                </c:pt>
                <c:pt idx="706">
                  <c:v>-4.2210988288270523E-2</c:v>
                </c:pt>
                <c:pt idx="707">
                  <c:v>-0.1481557579354848</c:v>
                </c:pt>
                <c:pt idx="708">
                  <c:v>-4.9571853375449421E-2</c:v>
                </c:pt>
                <c:pt idx="709">
                  <c:v>-0.13312417678906791</c:v>
                </c:pt>
                <c:pt idx="710">
                  <c:v>-0.12167123946843558</c:v>
                </c:pt>
                <c:pt idx="711">
                  <c:v>-0.17814142109909678</c:v>
                </c:pt>
                <c:pt idx="712">
                  <c:v>-0.16239160112329443</c:v>
                </c:pt>
                <c:pt idx="713">
                  <c:v>-0.16483432030628972</c:v>
                </c:pt>
                <c:pt idx="714">
                  <c:v>-0.16887928663336355</c:v>
                </c:pt>
                <c:pt idx="715">
                  <c:v>-0.21832409378905185</c:v>
                </c:pt>
                <c:pt idx="716">
                  <c:v>-0.28021760051055911</c:v>
                </c:pt>
                <c:pt idx="717">
                  <c:v>-0.22299945843196914</c:v>
                </c:pt>
                <c:pt idx="718">
                  <c:v>5.2055667376526088E-2</c:v>
                </c:pt>
                <c:pt idx="719">
                  <c:v>0.13740901409442219</c:v>
                </c:pt>
                <c:pt idx="720">
                  <c:v>6.9086173162033998E-2</c:v>
                </c:pt>
                <c:pt idx="721">
                  <c:v>0.10363338070962025</c:v>
                </c:pt>
                <c:pt idx="722">
                  <c:v>2.1400118985238026E-2</c:v>
                </c:pt>
                <c:pt idx="723">
                  <c:v>8.2419777894535862E-2</c:v>
                </c:pt>
                <c:pt idx="724">
                  <c:v>0.13033850199511571</c:v>
                </c:pt>
                <c:pt idx="725">
                  <c:v>0.17125894936141031</c:v>
                </c:pt>
                <c:pt idx="726">
                  <c:v>0.11335849349847057</c:v>
                </c:pt>
                <c:pt idx="727">
                  <c:v>0.22881066097307989</c:v>
                </c:pt>
                <c:pt idx="728">
                  <c:v>0.30157565869170377</c:v>
                </c:pt>
                <c:pt idx="729">
                  <c:v>0.2385219916469094</c:v>
                </c:pt>
                <c:pt idx="730">
                  <c:v>0.17319045674323935</c:v>
                </c:pt>
                <c:pt idx="731">
                  <c:v>0.21807842858963306</c:v>
                </c:pt>
                <c:pt idx="732">
                  <c:v>0.22686506868073919</c:v>
                </c:pt>
                <c:pt idx="733">
                  <c:v>5.3280215777359058E-2</c:v>
                </c:pt>
                <c:pt idx="734">
                  <c:v>9.5650159533265E-2</c:v>
                </c:pt>
                <c:pt idx="735">
                  <c:v>9.8268170390790832E-2</c:v>
                </c:pt>
                <c:pt idx="736">
                  <c:v>1.0090581754977207E-2</c:v>
                </c:pt>
                <c:pt idx="737">
                  <c:v>7.0306332028916119E-2</c:v>
                </c:pt>
                <c:pt idx="738">
                  <c:v>7.1233490500173469E-2</c:v>
                </c:pt>
                <c:pt idx="739">
                  <c:v>-2.8471082884919008E-2</c:v>
                </c:pt>
                <c:pt idx="740">
                  <c:v>-0.14493439626495597</c:v>
                </c:pt>
                <c:pt idx="741">
                  <c:v>-0.18894072313169255</c:v>
                </c:pt>
                <c:pt idx="742">
                  <c:v>-0.17122755223405617</c:v>
                </c:pt>
                <c:pt idx="743">
                  <c:v>-0.12909813025125055</c:v>
                </c:pt>
                <c:pt idx="744">
                  <c:v>-0.1231714971535748</c:v>
                </c:pt>
                <c:pt idx="745">
                  <c:v>-8.0344082211063483E-3</c:v>
                </c:pt>
                <c:pt idx="746">
                  <c:v>5.6779890997219931E-2</c:v>
                </c:pt>
                <c:pt idx="747">
                  <c:v>5.3460501080713915E-2</c:v>
                </c:pt>
                <c:pt idx="748">
                  <c:v>8.629370965368427E-2</c:v>
                </c:pt>
                <c:pt idx="749">
                  <c:v>2.7843082951943293E-2</c:v>
                </c:pt>
                <c:pt idx="750">
                  <c:v>-1.75613664021496E-2</c:v>
                </c:pt>
                <c:pt idx="751">
                  <c:v>3.6289971833376691E-2</c:v>
                </c:pt>
                <c:pt idx="752">
                  <c:v>0.18027830822980204</c:v>
                </c:pt>
                <c:pt idx="753">
                  <c:v>0.22431442813241254</c:v>
                </c:pt>
                <c:pt idx="754">
                  <c:v>0.24808115041617679</c:v>
                </c:pt>
                <c:pt idx="755">
                  <c:v>0.11713923544467852</c:v>
                </c:pt>
                <c:pt idx="756">
                  <c:v>0.22011124037313912</c:v>
                </c:pt>
                <c:pt idx="757">
                  <c:v>0.1433986501554223</c:v>
                </c:pt>
                <c:pt idx="758">
                  <c:v>7.5161719652303061E-2</c:v>
                </c:pt>
                <c:pt idx="759">
                  <c:v>2.5182368962164081E-2</c:v>
                </c:pt>
                <c:pt idx="760">
                  <c:v>5.5396299490873574E-2</c:v>
                </c:pt>
                <c:pt idx="761">
                  <c:v>1.4179490325355981E-2</c:v>
                </c:pt>
                <c:pt idx="762">
                  <c:v>5.0409810227948701E-2</c:v>
                </c:pt>
                <c:pt idx="763">
                  <c:v>4.5932124466149082E-2</c:v>
                </c:pt>
                <c:pt idx="764">
                  <c:v>-1.3769112878842804E-3</c:v>
                </c:pt>
                <c:pt idx="765">
                  <c:v>3.0259123521731643E-2</c:v>
                </c:pt>
                <c:pt idx="766">
                  <c:v>1.830850153350877E-2</c:v>
                </c:pt>
                <c:pt idx="767">
                  <c:v>0.10262418092716642</c:v>
                </c:pt>
                <c:pt idx="768">
                  <c:v>-4.5554842493089609E-3</c:v>
                </c:pt>
                <c:pt idx="769">
                  <c:v>2.6062104832888233E-2</c:v>
                </c:pt>
                <c:pt idx="770">
                  <c:v>2.8767284756777839E-2</c:v>
                </c:pt>
                <c:pt idx="771">
                  <c:v>7.6030215648731372E-2</c:v>
                </c:pt>
                <c:pt idx="772">
                  <c:v>1.7118927948350515E-2</c:v>
                </c:pt>
                <c:pt idx="773">
                  <c:v>4.1128425930307855E-2</c:v>
                </c:pt>
                <c:pt idx="774">
                  <c:v>6.2299622744397126E-2</c:v>
                </c:pt>
                <c:pt idx="775">
                  <c:v>1.4875861517359201E-2</c:v>
                </c:pt>
                <c:pt idx="776">
                  <c:v>8.2763626001906274E-2</c:v>
                </c:pt>
                <c:pt idx="777">
                  <c:v>6.2555565409855032E-2</c:v>
                </c:pt>
                <c:pt idx="778">
                  <c:v>8.1775586062619754E-2</c:v>
                </c:pt>
                <c:pt idx="779">
                  <c:v>3.07610898317624E-2</c:v>
                </c:pt>
                <c:pt idx="780">
                  <c:v>3.0543563191471335E-2</c:v>
                </c:pt>
                <c:pt idx="781">
                  <c:v>5.8539135600933531E-2</c:v>
                </c:pt>
                <c:pt idx="782">
                  <c:v>1.1565849473311046E-2</c:v>
                </c:pt>
                <c:pt idx="783">
                  <c:v>-5.7082672180712085E-2</c:v>
                </c:pt>
                <c:pt idx="784">
                  <c:v>-2.2605124394984064E-2</c:v>
                </c:pt>
                <c:pt idx="785">
                  <c:v>-3.8322972764960619E-2</c:v>
                </c:pt>
                <c:pt idx="786">
                  <c:v>-6.6606979691114621E-2</c:v>
                </c:pt>
                <c:pt idx="787">
                  <c:v>-3.0538482555204402E-2</c:v>
                </c:pt>
                <c:pt idx="788">
                  <c:v>-2.6897678331215022E-2</c:v>
                </c:pt>
                <c:pt idx="789">
                  <c:v>-4.730417233911105E-2</c:v>
                </c:pt>
                <c:pt idx="790">
                  <c:v>-4.7725699242422842E-2</c:v>
                </c:pt>
                <c:pt idx="791">
                  <c:v>-7.7084016951033341E-2</c:v>
                </c:pt>
                <c:pt idx="792">
                  <c:v>-7.2238376051683484E-2</c:v>
                </c:pt>
                <c:pt idx="793">
                  <c:v>-8.0075135388222335E-2</c:v>
                </c:pt>
                <c:pt idx="794">
                  <c:v>-9.7289450800319283E-3</c:v>
                </c:pt>
                <c:pt idx="795">
                  <c:v>7.3772904684344554E-2</c:v>
                </c:pt>
                <c:pt idx="796">
                  <c:v>9.3762981913571075E-2</c:v>
                </c:pt>
                <c:pt idx="797">
                  <c:v>0.12483423965969428</c:v>
                </c:pt>
                <c:pt idx="798">
                  <c:v>0.18689908664254173</c:v>
                </c:pt>
                <c:pt idx="799">
                  <c:v>0.18628729310522291</c:v>
                </c:pt>
                <c:pt idx="800">
                  <c:v>0.13809950656867059</c:v>
                </c:pt>
                <c:pt idx="801">
                  <c:v>0.22358430624896813</c:v>
                </c:pt>
                <c:pt idx="802">
                  <c:v>0.19236642322393327</c:v>
                </c:pt>
                <c:pt idx="803">
                  <c:v>0.29867612515926101</c:v>
                </c:pt>
                <c:pt idx="804">
                  <c:v>0.30669977766538725</c:v>
                </c:pt>
                <c:pt idx="805">
                  <c:v>0.31761201881860884</c:v>
                </c:pt>
                <c:pt idx="806">
                  <c:v>0.27622546736633458</c:v>
                </c:pt>
                <c:pt idx="807">
                  <c:v>0.24658873905104589</c:v>
                </c:pt>
                <c:pt idx="808">
                  <c:v>0.22617551827773061</c:v>
                </c:pt>
                <c:pt idx="809">
                  <c:v>0.20734717947047696</c:v>
                </c:pt>
                <c:pt idx="810">
                  <c:v>0.18204674428505158</c:v>
                </c:pt>
                <c:pt idx="811">
                  <c:v>8.8210489922234528E-2</c:v>
                </c:pt>
                <c:pt idx="812">
                  <c:v>0.11173585163051672</c:v>
                </c:pt>
                <c:pt idx="813">
                  <c:v>0.1258473758178035</c:v>
                </c:pt>
                <c:pt idx="814">
                  <c:v>0.16607433098191024</c:v>
                </c:pt>
                <c:pt idx="815">
                  <c:v>0.20655734783422011</c:v>
                </c:pt>
                <c:pt idx="816">
                  <c:v>0.15651040650162168</c:v>
                </c:pt>
                <c:pt idx="817">
                  <c:v>0.18820061112956762</c:v>
                </c:pt>
                <c:pt idx="818">
                  <c:v>0.18732289794548498</c:v>
                </c:pt>
                <c:pt idx="819">
                  <c:v>0.1216193461172002</c:v>
                </c:pt>
                <c:pt idx="820">
                  <c:v>0.17305807734344894</c:v>
                </c:pt>
                <c:pt idx="821">
                  <c:v>0.21727604236075715</c:v>
                </c:pt>
                <c:pt idx="822">
                  <c:v>0.27188639077357873</c:v>
                </c:pt>
                <c:pt idx="823">
                  <c:v>0.44901128633517073</c:v>
                </c:pt>
                <c:pt idx="824">
                  <c:v>0.33352682822485658</c:v>
                </c:pt>
                <c:pt idx="825">
                  <c:v>0.33222934621942529</c:v>
                </c:pt>
                <c:pt idx="826">
                  <c:v>0.25024827370153424</c:v>
                </c:pt>
                <c:pt idx="827">
                  <c:v>0.21555666490694972</c:v>
                </c:pt>
                <c:pt idx="828">
                  <c:v>0.26502176039925401</c:v>
                </c:pt>
                <c:pt idx="829">
                  <c:v>0.20209859006088102</c:v>
                </c:pt>
                <c:pt idx="830">
                  <c:v>0.28247962234994106</c:v>
                </c:pt>
                <c:pt idx="831">
                  <c:v>0.41199749610413827</c:v>
                </c:pt>
                <c:pt idx="832">
                  <c:v>0.34296581656581043</c:v>
                </c:pt>
                <c:pt idx="833">
                  <c:v>0.23904879302561913</c:v>
                </c:pt>
                <c:pt idx="834">
                  <c:v>0.23524457697402229</c:v>
                </c:pt>
                <c:pt idx="835">
                  <c:v>0.12638033943877197</c:v>
                </c:pt>
                <c:pt idx="836">
                  <c:v>1.4607364783819313E-2</c:v>
                </c:pt>
                <c:pt idx="837">
                  <c:v>2.5188871697442342E-2</c:v>
                </c:pt>
                <c:pt idx="838">
                  <c:v>0.15465180733130995</c:v>
                </c:pt>
                <c:pt idx="839">
                  <c:v>0.1706758261068409</c:v>
                </c:pt>
                <c:pt idx="840">
                  <c:v>0.22144271892508327</c:v>
                </c:pt>
                <c:pt idx="841">
                  <c:v>0.26023320598966615</c:v>
                </c:pt>
                <c:pt idx="842">
                  <c:v>0.13135518914596389</c:v>
                </c:pt>
                <c:pt idx="843">
                  <c:v>0.11654851285369364</c:v>
                </c:pt>
                <c:pt idx="844">
                  <c:v>0.15008785298597263</c:v>
                </c:pt>
                <c:pt idx="845">
                  <c:v>0.13935565695513172</c:v>
                </c:pt>
                <c:pt idx="846">
                  <c:v>0.15373346714985803</c:v>
                </c:pt>
                <c:pt idx="847">
                  <c:v>0.12857640284493835</c:v>
                </c:pt>
                <c:pt idx="848">
                  <c:v>0.32281950370703666</c:v>
                </c:pt>
                <c:pt idx="849">
                  <c:v>0.20263918269473069</c:v>
                </c:pt>
                <c:pt idx="850">
                  <c:v>0.18001497083076606</c:v>
                </c:pt>
                <c:pt idx="851">
                  <c:v>0.13406311968567824</c:v>
                </c:pt>
                <c:pt idx="852">
                  <c:v>0.13379917495760696</c:v>
                </c:pt>
                <c:pt idx="853">
                  <c:v>2.4855986153518056E-2</c:v>
                </c:pt>
                <c:pt idx="854">
                  <c:v>3.9951520296435727E-2</c:v>
                </c:pt>
                <c:pt idx="855">
                  <c:v>0.10200603748214121</c:v>
                </c:pt>
                <c:pt idx="856">
                  <c:v>2.4126206560054375E-2</c:v>
                </c:pt>
                <c:pt idx="857">
                  <c:v>2.3773155802512769E-2</c:v>
                </c:pt>
                <c:pt idx="858">
                  <c:v>-5.0190357642497796E-3</c:v>
                </c:pt>
                <c:pt idx="859">
                  <c:v>1.265369652526116E-2</c:v>
                </c:pt>
                <c:pt idx="860">
                  <c:v>8.7090188000683022E-2</c:v>
                </c:pt>
                <c:pt idx="861">
                  <c:v>5.5708899932394737E-2</c:v>
                </c:pt>
                <c:pt idx="862">
                  <c:v>-1.5763159453890313E-2</c:v>
                </c:pt>
                <c:pt idx="863">
                  <c:v>-0.1180198593442352</c:v>
                </c:pt>
                <c:pt idx="864">
                  <c:v>-0.16432331821231666</c:v>
                </c:pt>
                <c:pt idx="865">
                  <c:v>-8.1493252272956729E-2</c:v>
                </c:pt>
                <c:pt idx="866">
                  <c:v>-0.15398436210953304</c:v>
                </c:pt>
                <c:pt idx="867">
                  <c:v>-0.28769966619765786</c:v>
                </c:pt>
                <c:pt idx="868">
                  <c:v>-0.202789375462641</c:v>
                </c:pt>
                <c:pt idx="869">
                  <c:v>-0.17942009625139424</c:v>
                </c:pt>
                <c:pt idx="870">
                  <c:v>-0.22084550884403775</c:v>
                </c:pt>
                <c:pt idx="871">
                  <c:v>-0.21522704475555271</c:v>
                </c:pt>
                <c:pt idx="872">
                  <c:v>-0.31536982087737064</c:v>
                </c:pt>
                <c:pt idx="873">
                  <c:v>-0.33837312009129961</c:v>
                </c:pt>
                <c:pt idx="874">
                  <c:v>-0.31980283860719372</c:v>
                </c:pt>
                <c:pt idx="875">
                  <c:v>-0.19213334382149966</c:v>
                </c:pt>
                <c:pt idx="876">
                  <c:v>-0.18857674619079404</c:v>
                </c:pt>
                <c:pt idx="877">
                  <c:v>-0.22936004412980027</c:v>
                </c:pt>
                <c:pt idx="878">
                  <c:v>-0.16241868978663671</c:v>
                </c:pt>
                <c:pt idx="879">
                  <c:v>-6.7689133592370193E-2</c:v>
                </c:pt>
                <c:pt idx="880">
                  <c:v>-0.19578378221831005</c:v>
                </c:pt>
                <c:pt idx="881">
                  <c:v>-0.20817259087105858</c:v>
                </c:pt>
                <c:pt idx="882">
                  <c:v>-0.24843694004411115</c:v>
                </c:pt>
                <c:pt idx="883">
                  <c:v>-0.30387565009156786</c:v>
                </c:pt>
                <c:pt idx="884">
                  <c:v>-0.24600028737163659</c:v>
                </c:pt>
                <c:pt idx="885">
                  <c:v>-0.26874083021577416</c:v>
                </c:pt>
                <c:pt idx="886">
                  <c:v>-0.21643117287288999</c:v>
                </c:pt>
                <c:pt idx="887">
                  <c:v>-0.23021549545379688</c:v>
                </c:pt>
                <c:pt idx="888">
                  <c:v>-0.28517860415410284</c:v>
                </c:pt>
                <c:pt idx="889">
                  <c:v>-0.29394914220140606</c:v>
                </c:pt>
                <c:pt idx="890">
                  <c:v>-0.28822363624797059</c:v>
                </c:pt>
                <c:pt idx="891">
                  <c:v>-0.30841490026944485</c:v>
                </c:pt>
                <c:pt idx="892">
                  <c:v>-0.19282559937369315</c:v>
                </c:pt>
                <c:pt idx="893">
                  <c:v>-0.13588198515080274</c:v>
                </c:pt>
                <c:pt idx="894">
                  <c:v>-5.0825963136017546E-2</c:v>
                </c:pt>
                <c:pt idx="895">
                  <c:v>4.8783752616907525E-2</c:v>
                </c:pt>
                <c:pt idx="896">
                  <c:v>5.9865086223859845E-2</c:v>
                </c:pt>
                <c:pt idx="897">
                  <c:v>0.18487092035216748</c:v>
                </c:pt>
                <c:pt idx="898">
                  <c:v>0.14916522467288615</c:v>
                </c:pt>
                <c:pt idx="899">
                  <c:v>9.2400636179060663E-2</c:v>
                </c:pt>
                <c:pt idx="900">
                  <c:v>0.22855713854758697</c:v>
                </c:pt>
                <c:pt idx="901">
                  <c:v>0.28859743263181575</c:v>
                </c:pt>
                <c:pt idx="902">
                  <c:v>0.32848473293949093</c:v>
                </c:pt>
                <c:pt idx="903">
                  <c:v>0.29615848615638735</c:v>
                </c:pt>
                <c:pt idx="904">
                  <c:v>0.16968679131904274</c:v>
                </c:pt>
                <c:pt idx="905">
                  <c:v>0.12111134735453008</c:v>
                </c:pt>
                <c:pt idx="906">
                  <c:v>0.12992249949961321</c:v>
                </c:pt>
                <c:pt idx="907">
                  <c:v>7.2482050674308199E-2</c:v>
                </c:pt>
                <c:pt idx="908">
                  <c:v>5.6876487373227133E-2</c:v>
                </c:pt>
                <c:pt idx="909">
                  <c:v>8.2631800522395549E-2</c:v>
                </c:pt>
                <c:pt idx="910">
                  <c:v>3.8277325449922982E-2</c:v>
                </c:pt>
                <c:pt idx="911">
                  <c:v>7.225703522070244E-2</c:v>
                </c:pt>
                <c:pt idx="912">
                  <c:v>5.2927265695749424E-2</c:v>
                </c:pt>
                <c:pt idx="913">
                  <c:v>7.4311080251106137E-3</c:v>
                </c:pt>
                <c:pt idx="914">
                  <c:v>1.6368854219980425E-2</c:v>
                </c:pt>
                <c:pt idx="915">
                  <c:v>1.1545340136345589E-2</c:v>
                </c:pt>
                <c:pt idx="916">
                  <c:v>9.318930888707562E-3</c:v>
                </c:pt>
                <c:pt idx="917">
                  <c:v>2.995221751106672E-2</c:v>
                </c:pt>
                <c:pt idx="918">
                  <c:v>1.3144173646833721E-2</c:v>
                </c:pt>
                <c:pt idx="919">
                  <c:v>8.9334488475018833E-2</c:v>
                </c:pt>
                <c:pt idx="920">
                  <c:v>7.4005622141330996E-2</c:v>
                </c:pt>
                <c:pt idx="921">
                  <c:v>7.0599359597027997E-2</c:v>
                </c:pt>
                <c:pt idx="922">
                  <c:v>3.3072249868765058E-2</c:v>
                </c:pt>
                <c:pt idx="923">
                  <c:v>2.9376399244406021E-2</c:v>
                </c:pt>
                <c:pt idx="924">
                  <c:v>-5.5363881390914083E-3</c:v>
                </c:pt>
                <c:pt idx="925">
                  <c:v>4.993860452564855E-2</c:v>
                </c:pt>
                <c:pt idx="926">
                  <c:v>2.9557422877441578E-2</c:v>
                </c:pt>
                <c:pt idx="927">
                  <c:v>6.1119383000225846E-2</c:v>
                </c:pt>
                <c:pt idx="928">
                  <c:v>9.4763417668123531E-2</c:v>
                </c:pt>
                <c:pt idx="929">
                  <c:v>2.5788477650010633E-2</c:v>
                </c:pt>
                <c:pt idx="930">
                  <c:v>2.6188477650010589E-2</c:v>
                </c:pt>
                <c:pt idx="931">
                  <c:v>-5.9256978293087126E-3</c:v>
                </c:pt>
                <c:pt idx="932">
                  <c:v>3.0760203413415246E-2</c:v>
                </c:pt>
                <c:pt idx="933">
                  <c:v>5.1525539789190028E-2</c:v>
                </c:pt>
                <c:pt idx="934">
                  <c:v>0.10711891323738168</c:v>
                </c:pt>
                <c:pt idx="935">
                  <c:v>8.779420176227809E-2</c:v>
                </c:pt>
                <c:pt idx="936">
                  <c:v>0.10358893890527762</c:v>
                </c:pt>
                <c:pt idx="937">
                  <c:v>8.932921761592505E-2</c:v>
                </c:pt>
                <c:pt idx="938">
                  <c:v>6.4062710631947073E-2</c:v>
                </c:pt>
                <c:pt idx="939">
                  <c:v>6.3485631164584083E-2</c:v>
                </c:pt>
                <c:pt idx="940">
                  <c:v>9.5883742475996875E-2</c:v>
                </c:pt>
                <c:pt idx="941">
                  <c:v>0.17136739609597335</c:v>
                </c:pt>
                <c:pt idx="942">
                  <c:v>0.17214988448250484</c:v>
                </c:pt>
                <c:pt idx="943">
                  <c:v>0.10221200861016359</c:v>
                </c:pt>
                <c:pt idx="944">
                  <c:v>9.208003393174094E-2</c:v>
                </c:pt>
                <c:pt idx="945">
                  <c:v>0.10554955858918699</c:v>
                </c:pt>
                <c:pt idx="946">
                  <c:v>8.7518803574234777E-2</c:v>
                </c:pt>
                <c:pt idx="947">
                  <c:v>2.1069889680895439E-2</c:v>
                </c:pt>
                <c:pt idx="948">
                  <c:v>-2.0321327001021072E-3</c:v>
                </c:pt>
                <c:pt idx="949">
                  <c:v>-7.863167149846878E-2</c:v>
                </c:pt>
                <c:pt idx="950">
                  <c:v>-9.3435860031383752E-2</c:v>
                </c:pt>
                <c:pt idx="951">
                  <c:v>-0.10776334635408291</c:v>
                </c:pt>
                <c:pt idx="952">
                  <c:v>-0.10411367070911333</c:v>
                </c:pt>
                <c:pt idx="953">
                  <c:v>-0.12473660588301427</c:v>
                </c:pt>
                <c:pt idx="954">
                  <c:v>-0.1900747356183406</c:v>
                </c:pt>
                <c:pt idx="955">
                  <c:v>-0.16945994617043011</c:v>
                </c:pt>
                <c:pt idx="956">
                  <c:v>-0.16954794619694691</c:v>
                </c:pt>
                <c:pt idx="957">
                  <c:v>-0.27806579833313966</c:v>
                </c:pt>
                <c:pt idx="958">
                  <c:v>-0.42619645220297825</c:v>
                </c:pt>
                <c:pt idx="959">
                  <c:v>-0.44510752132624132</c:v>
                </c:pt>
                <c:pt idx="960">
                  <c:v>-0.42429724705699268</c:v>
                </c:pt>
                <c:pt idx="961">
                  <c:v>-0.4406847809894554</c:v>
                </c:pt>
                <c:pt idx="962">
                  <c:v>-0.48962909748225164</c:v>
                </c:pt>
                <c:pt idx="963">
                  <c:v>-0.43891329860570166</c:v>
                </c:pt>
                <c:pt idx="964">
                  <c:v>-0.41091520576167367</c:v>
                </c:pt>
                <c:pt idx="965">
                  <c:v>-0.3846199859464472</c:v>
                </c:pt>
                <c:pt idx="966">
                  <c:v>-0.32082257389793623</c:v>
                </c:pt>
                <c:pt idx="967">
                  <c:v>-0.25527004889534122</c:v>
                </c:pt>
                <c:pt idx="968">
                  <c:v>-0.23618000262243755</c:v>
                </c:pt>
                <c:pt idx="969">
                  <c:v>-0.12090858680453863</c:v>
                </c:pt>
                <c:pt idx="970">
                  <c:v>4.5849174269950395E-2</c:v>
                </c:pt>
                <c:pt idx="971">
                  <c:v>0.20128145305553488</c:v>
                </c:pt>
                <c:pt idx="972">
                  <c:v>0.21097407985306429</c:v>
                </c:pt>
                <c:pt idx="973">
                  <c:v>0.27737070326346391</c:v>
                </c:pt>
                <c:pt idx="974">
                  <c:v>0.48117349755414851</c:v>
                </c:pt>
                <c:pt idx="975">
                  <c:v>0.44326755650667837</c:v>
                </c:pt>
                <c:pt idx="976">
                  <c:v>0.33397009573741365</c:v>
                </c:pt>
                <c:pt idx="977">
                  <c:v>0.15867375706789844</c:v>
                </c:pt>
                <c:pt idx="978">
                  <c:v>9.3966870831584462E-2</c:v>
                </c:pt>
                <c:pt idx="979">
                  <c:v>8.9916259275640217E-2</c:v>
                </c:pt>
                <c:pt idx="980">
                  <c:v>3.0554878701950852E-3</c:v>
                </c:pt>
                <c:pt idx="981">
                  <c:v>5.5346160597913835E-2</c:v>
                </c:pt>
                <c:pt idx="982">
                  <c:v>0.11757819920586353</c:v>
                </c:pt>
                <c:pt idx="983">
                  <c:v>4.9587464175267638E-2</c:v>
                </c:pt>
                <c:pt idx="984">
                  <c:v>9.9114928659055732E-2</c:v>
                </c:pt>
                <c:pt idx="985">
                  <c:v>0.17026569758119875</c:v>
                </c:pt>
                <c:pt idx="986">
                  <c:v>0.17272629583727844</c:v>
                </c:pt>
                <c:pt idx="987">
                  <c:v>0.10438361912252507</c:v>
                </c:pt>
                <c:pt idx="988">
                  <c:v>0.11989417626358687</c:v>
                </c:pt>
                <c:pt idx="989">
                  <c:v>0.20943586248430382</c:v>
                </c:pt>
                <c:pt idx="990">
                  <c:v>0.25669986132828571</c:v>
                </c:pt>
                <c:pt idx="991">
                  <c:v>0.14664968614458612</c:v>
                </c:pt>
                <c:pt idx="992">
                  <c:v>0.14072247165874413</c:v>
                </c:pt>
                <c:pt idx="993">
                  <c:v>-3.0194911952685602E-2</c:v>
                </c:pt>
                <c:pt idx="994">
                  <c:v>4.0178289181970556E-2</c:v>
                </c:pt>
                <c:pt idx="995">
                  <c:v>3.9192517694000978E-2</c:v>
                </c:pt>
                <c:pt idx="996">
                  <c:v>-1.8622533394750715E-2</c:v>
                </c:pt>
                <c:pt idx="997">
                  <c:v>2.1254733898252581E-3</c:v>
                </c:pt>
                <c:pt idx="998">
                  <c:v>1.1293670927454084E-2</c:v>
                </c:pt>
                <c:pt idx="999">
                  <c:v>4.469380517889595E-2</c:v>
                </c:pt>
                <c:pt idx="1000">
                  <c:v>7.3001352042234707E-3</c:v>
                </c:pt>
                <c:pt idx="1001">
                  <c:v>-4.2752106727571709E-2</c:v>
                </c:pt>
                <c:pt idx="1002">
                  <c:v>1.7333811120972299E-2</c:v>
                </c:pt>
                <c:pt idx="1003">
                  <c:v>5.6542667240537053E-2</c:v>
                </c:pt>
                <c:pt idx="1004">
                  <c:v>0.14441214153901732</c:v>
                </c:pt>
                <c:pt idx="1005">
                  <c:v>0.2659705709268842</c:v>
                </c:pt>
                <c:pt idx="1006">
                  <c:v>0.11634070167198875</c:v>
                </c:pt>
                <c:pt idx="1007">
                  <c:v>0.12572574437932052</c:v>
                </c:pt>
                <c:pt idx="1008">
                  <c:v>0.12306145679387553</c:v>
                </c:pt>
                <c:pt idx="1009">
                  <c:v>0.12923201594161374</c:v>
                </c:pt>
                <c:pt idx="1010">
                  <c:v>9.5202771624252114E-2</c:v>
                </c:pt>
                <c:pt idx="1011">
                  <c:v>0.10115503491157143</c:v>
                </c:pt>
                <c:pt idx="1012">
                  <c:v>0.13136130832782986</c:v>
                </c:pt>
                <c:pt idx="1013">
                  <c:v>0.23355205654080358</c:v>
                </c:pt>
                <c:pt idx="1014">
                  <c:v>0.16301220609215972</c:v>
                </c:pt>
                <c:pt idx="1015">
                  <c:v>0.20597108431033728</c:v>
                </c:pt>
                <c:pt idx="1016">
                  <c:v>0.14116410549177227</c:v>
                </c:pt>
                <c:pt idx="1017">
                  <c:v>0.14684419809340396</c:v>
                </c:pt>
                <c:pt idx="1018">
                  <c:v>0.22632555395384743</c:v>
                </c:pt>
                <c:pt idx="1019">
                  <c:v>0.25666094984036492</c:v>
                </c:pt>
                <c:pt idx="1020">
                  <c:v>0.27758177769430792</c:v>
                </c:pt>
                <c:pt idx="1021">
                  <c:v>0.17021521980042292</c:v>
                </c:pt>
                <c:pt idx="1022">
                  <c:v>0.2092533991173072</c:v>
                </c:pt>
                <c:pt idx="1023">
                  <c:v>0.17453647968182387</c:v>
                </c:pt>
                <c:pt idx="1024">
                  <c:v>0.16155929032813654</c:v>
                </c:pt>
                <c:pt idx="1025">
                  <c:v>0.16272697738015196</c:v>
                </c:pt>
                <c:pt idx="1026">
                  <c:v>0.20360921935122767</c:v>
                </c:pt>
                <c:pt idx="1027">
                  <c:v>0.12763783625861713</c:v>
                </c:pt>
                <c:pt idx="1028">
                  <c:v>0.21163898013281376</c:v>
                </c:pt>
                <c:pt idx="1029">
                  <c:v>0.15590491992529967</c:v>
                </c:pt>
                <c:pt idx="1030">
                  <c:v>0.13312839385418407</c:v>
                </c:pt>
                <c:pt idx="1031">
                  <c:v>0.12878170077521744</c:v>
                </c:pt>
                <c:pt idx="1032">
                  <c:v>9.8496758532409898E-2</c:v>
                </c:pt>
                <c:pt idx="1033">
                  <c:v>0.1073139173155554</c:v>
                </c:pt>
                <c:pt idx="1034">
                  <c:v>0.11895413843473229</c:v>
                </c:pt>
                <c:pt idx="1035">
                  <c:v>9.0781072042308342E-2</c:v>
                </c:pt>
                <c:pt idx="1036">
                  <c:v>9.4143309841090525E-2</c:v>
                </c:pt>
                <c:pt idx="1037">
                  <c:v>7.7940916988803274E-2</c:v>
                </c:pt>
                <c:pt idx="1038">
                  <c:v>3.2008850004135121E-2</c:v>
                </c:pt>
                <c:pt idx="1039">
                  <c:v>7.0217943474165462E-2</c:v>
                </c:pt>
                <c:pt idx="1040">
                  <c:v>-3.5896921651275657E-2</c:v>
                </c:pt>
                <c:pt idx="1041">
                  <c:v>-4.7352599073518638E-2</c:v>
                </c:pt>
                <c:pt idx="1042">
                  <c:v>1.1969622769110601E-2</c:v>
                </c:pt>
                <c:pt idx="1043">
                  <c:v>-1.3570828087041208E-2</c:v>
                </c:pt>
                <c:pt idx="1044">
                  <c:v>-2.6574550379214003E-2</c:v>
                </c:pt>
                <c:pt idx="1045">
                  <c:v>-4.7015147093200975E-2</c:v>
                </c:pt>
                <c:pt idx="1046">
                  <c:v>-0.10136128359525304</c:v>
                </c:pt>
                <c:pt idx="1047">
                  <c:v>-2.0606836641953286E-2</c:v>
                </c:pt>
                <c:pt idx="1048">
                  <c:v>-2.6354505056316646E-2</c:v>
                </c:pt>
                <c:pt idx="1049">
                  <c:v>-1.9357548768220212E-2</c:v>
                </c:pt>
                <c:pt idx="1050">
                  <c:v>4.7178988425276708E-3</c:v>
                </c:pt>
                <c:pt idx="1051">
                  <c:v>2.3067178560055593E-2</c:v>
                </c:pt>
                <c:pt idx="1052">
                  <c:v>9.208074131109871E-2</c:v>
                </c:pt>
                <c:pt idx="1053">
                  <c:v>0.11997260582319384</c:v>
                </c:pt>
                <c:pt idx="1054">
                  <c:v>1.0737988193666712E-2</c:v>
                </c:pt>
                <c:pt idx="1055">
                  <c:v>4.1771479318875503E-2</c:v>
                </c:pt>
                <c:pt idx="1056">
                  <c:v>7.8912806959347187E-2</c:v>
                </c:pt>
                <c:pt idx="1057">
                  <c:v>0.16114104618221209</c:v>
                </c:pt>
                <c:pt idx="1058">
                  <c:v>0.2101314065441533</c:v>
                </c:pt>
                <c:pt idx="1059">
                  <c:v>0.13217164659300096</c:v>
                </c:pt>
                <c:pt idx="1060">
                  <c:v>0.14044312636010461</c:v>
                </c:pt>
                <c:pt idx="1061">
                  <c:v>0.13602463108230073</c:v>
                </c:pt>
                <c:pt idx="1062">
                  <c:v>0.14189339097846718</c:v>
                </c:pt>
                <c:pt idx="1063">
                  <c:v>0.12235733420062023</c:v>
                </c:pt>
                <c:pt idx="1064">
                  <c:v>0.12507760828504319</c:v>
                </c:pt>
                <c:pt idx="1065">
                  <c:v>0.14953944912588996</c:v>
                </c:pt>
                <c:pt idx="1066">
                  <c:v>0.19973307526025991</c:v>
                </c:pt>
                <c:pt idx="1067">
                  <c:v>0.19222147605665379</c:v>
                </c:pt>
                <c:pt idx="1068">
                  <c:v>0.18283744306813354</c:v>
                </c:pt>
              </c:numCache>
            </c:numRef>
          </c:yVal>
          <c:smooth val="0"/>
          <c:extLst>
            <c:ext xmlns:c16="http://schemas.microsoft.com/office/drawing/2014/chart" uri="{C3380CC4-5D6E-409C-BE32-E72D297353CC}">
              <c16:uniqueId val="{00000001-96FF-1146-B601-476E21DD170C}"/>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Aaa / Aa Corporate Bond Yield</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0.04"/>
        <c:minorUnit val="0.0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6"/>
        <c:minorUnit val="0.3"/>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ERP S&amp;P Utilities over A Rated PU Bonds</a:t>
            </a:r>
          </a:p>
        </c:rich>
      </c:tx>
      <c:layout>
        <c:manualLayout>
          <c:xMode val="edge"/>
          <c:yMode val="edge"/>
          <c:x val="9.2159900000000003E-2"/>
          <c:y val="0"/>
          <c:w val="0.81567999999999996"/>
          <c:h val="0.23496600000000001"/>
        </c:manualLayout>
      </c:layout>
      <c:overlay val="1"/>
      <c:spPr>
        <a:noFill/>
        <a:effectLst/>
      </c:spPr>
    </c:title>
    <c:autoTitleDeleted val="0"/>
    <c:plotArea>
      <c:layout>
        <c:manualLayout>
          <c:layoutTarget val="inner"/>
          <c:xMode val="edge"/>
          <c:yMode val="edge"/>
          <c:x val="0.18800600000000001"/>
          <c:y val="0.23496600000000001"/>
          <c:w val="0.77020900000000003"/>
          <c:h val="0.58928100000000005"/>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-0.8318x + 0.0972</a:t>
                    </a:r>
                  </a:p>
                </c:rich>
              </c:tx>
              <c:numFmt formatCode="General" sourceLinked="0"/>
            </c:trendlineLbl>
          </c:trendline>
          <c:xVal>
            <c:numRef>
              <c:f>'MRP ERP WP'!$R$40:$R$1108</c:f>
              <c:numCache>
                <c:formatCode>0.00%</c:formatCode>
                <c:ptCount val="1069"/>
                <c:pt idx="0">
                  <c:v>5.0499999999999962E-2</c:v>
                </c:pt>
                <c:pt idx="1">
                  <c:v>5.0499999999999962E-2</c:v>
                </c:pt>
                <c:pt idx="2">
                  <c:v>5.1000000000000004E-2</c:v>
                </c:pt>
                <c:pt idx="3">
                  <c:v>5.139999999999996E-2</c:v>
                </c:pt>
                <c:pt idx="4">
                  <c:v>5.139999999999996E-2</c:v>
                </c:pt>
                <c:pt idx="5">
                  <c:v>5.139999999999996E-2</c:v>
                </c:pt>
                <c:pt idx="6">
                  <c:v>5.2299999999999965E-2</c:v>
                </c:pt>
                <c:pt idx="7">
                  <c:v>5.2400000000000037E-2</c:v>
                </c:pt>
                <c:pt idx="8">
                  <c:v>5.3000000000000047E-2</c:v>
                </c:pt>
                <c:pt idx="9">
                  <c:v>5.3799999999999959E-2</c:v>
                </c:pt>
                <c:pt idx="10">
                  <c:v>5.3400000000000003E-2</c:v>
                </c:pt>
                <c:pt idx="11">
                  <c:v>5.2899999999999961E-2</c:v>
                </c:pt>
                <c:pt idx="12">
                  <c:v>5.2299999999999965E-2</c:v>
                </c:pt>
                <c:pt idx="13">
                  <c:v>5.2599999999999966E-2</c:v>
                </c:pt>
                <c:pt idx="14">
                  <c:v>5.2899999999999961E-2</c:v>
                </c:pt>
                <c:pt idx="15">
                  <c:v>5.180000000000004E-2</c:v>
                </c:pt>
                <c:pt idx="16">
                  <c:v>5.1500000000000046E-2</c:v>
                </c:pt>
                <c:pt idx="17">
                  <c:v>5.04E-2</c:v>
                </c:pt>
                <c:pt idx="18">
                  <c:v>5.0099999999999999E-2</c:v>
                </c:pt>
                <c:pt idx="19">
                  <c:v>4.9899999999999958E-2</c:v>
                </c:pt>
                <c:pt idx="20">
                  <c:v>4.9500000000000002E-2</c:v>
                </c:pt>
                <c:pt idx="21">
                  <c:v>4.8599999999999997E-2</c:v>
                </c:pt>
                <c:pt idx="22">
                  <c:v>4.8800000000000038E-2</c:v>
                </c:pt>
                <c:pt idx="23">
                  <c:v>4.9599999999999964E-2</c:v>
                </c:pt>
                <c:pt idx="24">
                  <c:v>5.1099999999999965E-2</c:v>
                </c:pt>
                <c:pt idx="25">
                  <c:v>5.0099999999999999E-2</c:v>
                </c:pt>
                <c:pt idx="26">
                  <c:v>5.0099999999999999E-2</c:v>
                </c:pt>
                <c:pt idx="27">
                  <c:v>4.9799999999999997E-2</c:v>
                </c:pt>
                <c:pt idx="28">
                  <c:v>4.8599999999999997E-2</c:v>
                </c:pt>
                <c:pt idx="29">
                  <c:v>4.8399999999999957E-2</c:v>
                </c:pt>
                <c:pt idx="30">
                  <c:v>4.8699999999999952E-2</c:v>
                </c:pt>
                <c:pt idx="31">
                  <c:v>4.8299999999999996E-2</c:v>
                </c:pt>
                <c:pt idx="32">
                  <c:v>4.8099999999999962E-2</c:v>
                </c:pt>
                <c:pt idx="33">
                  <c:v>5.0499999999999962E-2</c:v>
                </c:pt>
                <c:pt idx="34">
                  <c:v>5.5400000000000039E-2</c:v>
                </c:pt>
                <c:pt idx="35">
                  <c:v>5.5100000000000038E-2</c:v>
                </c:pt>
                <c:pt idx="36">
                  <c:v>6.2399999999999997E-2</c:v>
                </c:pt>
                <c:pt idx="37">
                  <c:v>6.1700000000000046E-2</c:v>
                </c:pt>
                <c:pt idx="38">
                  <c:v>6.4100000000000046E-2</c:v>
                </c:pt>
                <c:pt idx="39">
                  <c:v>6.0600000000000001E-2</c:v>
                </c:pt>
                <c:pt idx="40">
                  <c:v>6.8300000000000041E-2</c:v>
                </c:pt>
                <c:pt idx="41">
                  <c:v>7.3599999999999957E-2</c:v>
                </c:pt>
                <c:pt idx="42">
                  <c:v>7.5699999999999962E-2</c:v>
                </c:pt>
                <c:pt idx="43">
                  <c:v>7.2800000000000031E-2</c:v>
                </c:pt>
                <c:pt idx="44">
                  <c:v>6.3500000000000043E-2</c:v>
                </c:pt>
                <c:pt idx="45">
                  <c:v>5.91E-2</c:v>
                </c:pt>
                <c:pt idx="46">
                  <c:v>5.8100000000000041E-2</c:v>
                </c:pt>
                <c:pt idx="47">
                  <c:v>5.8799999999999998E-2</c:v>
                </c:pt>
                <c:pt idx="48">
                  <c:v>5.8499999999999996E-2</c:v>
                </c:pt>
                <c:pt idx="49">
                  <c:v>5.3900000000000038E-2</c:v>
                </c:pt>
                <c:pt idx="50">
                  <c:v>5.769999999999996E-2</c:v>
                </c:pt>
                <c:pt idx="51">
                  <c:v>6.3399999999999956E-2</c:v>
                </c:pt>
                <c:pt idx="52">
                  <c:v>6.8900000000000045E-2</c:v>
                </c:pt>
                <c:pt idx="53">
                  <c:v>6.5000000000000044E-2</c:v>
                </c:pt>
                <c:pt idx="54">
                  <c:v>6.1100000000000036E-2</c:v>
                </c:pt>
                <c:pt idx="55">
                  <c:v>5.91E-2</c:v>
                </c:pt>
                <c:pt idx="56">
                  <c:v>5.9799999999999964E-2</c:v>
                </c:pt>
                <c:pt idx="57">
                  <c:v>6.3600000000000004E-2</c:v>
                </c:pt>
                <c:pt idx="58">
                  <c:v>6.3600000000000004E-2</c:v>
                </c:pt>
                <c:pt idx="59">
                  <c:v>7.0599999999999954E-2</c:v>
                </c:pt>
                <c:pt idx="60">
                  <c:v>7.2200000000000042E-2</c:v>
                </c:pt>
                <c:pt idx="61">
                  <c:v>6.5600000000000047E-2</c:v>
                </c:pt>
                <c:pt idx="62">
                  <c:v>5.7800000000000032E-2</c:v>
                </c:pt>
                <c:pt idx="63">
                  <c:v>5.6600000000000039E-2</c:v>
                </c:pt>
                <c:pt idx="64">
                  <c:v>5.4399999999999962E-2</c:v>
                </c:pt>
                <c:pt idx="65">
                  <c:v>5.3900000000000038E-2</c:v>
                </c:pt>
                <c:pt idx="66">
                  <c:v>5.3999999999999992E-2</c:v>
                </c:pt>
                <c:pt idx="67">
                  <c:v>5.2899999999999961E-2</c:v>
                </c:pt>
                <c:pt idx="68">
                  <c:v>5.4300000000000001E-2</c:v>
                </c:pt>
                <c:pt idx="69">
                  <c:v>5.5599999999999955E-2</c:v>
                </c:pt>
                <c:pt idx="70">
                  <c:v>5.3999999999999992E-2</c:v>
                </c:pt>
                <c:pt idx="71">
                  <c:v>5.3799999999999959E-2</c:v>
                </c:pt>
                <c:pt idx="72">
                  <c:v>5.3600000000000037E-2</c:v>
                </c:pt>
                <c:pt idx="73">
                  <c:v>5.180000000000004E-2</c:v>
                </c:pt>
                <c:pt idx="74">
                  <c:v>4.9599999999999964E-2</c:v>
                </c:pt>
                <c:pt idx="75">
                  <c:v>4.8800000000000038E-2</c:v>
                </c:pt>
                <c:pt idx="76">
                  <c:v>4.790000000000004E-2</c:v>
                </c:pt>
                <c:pt idx="77">
                  <c:v>4.6100000000000037E-2</c:v>
                </c:pt>
                <c:pt idx="78">
                  <c:v>4.53E-2</c:v>
                </c:pt>
                <c:pt idx="79">
                  <c:v>4.4199999999999962E-2</c:v>
                </c:pt>
                <c:pt idx="80">
                  <c:v>4.4400000000000002E-2</c:v>
                </c:pt>
                <c:pt idx="81">
                  <c:v>4.4300000000000041E-2</c:v>
                </c:pt>
                <c:pt idx="82">
                  <c:v>4.4000000000000039E-2</c:v>
                </c:pt>
                <c:pt idx="83">
                  <c:v>4.3500000000000004E-2</c:v>
                </c:pt>
                <c:pt idx="84">
                  <c:v>4.2900000000000001E-2</c:v>
                </c:pt>
                <c:pt idx="85">
                  <c:v>4.2099999999999957E-2</c:v>
                </c:pt>
                <c:pt idx="86">
                  <c:v>4.1700000000000001E-2</c:v>
                </c:pt>
                <c:pt idx="87">
                  <c:v>4.1700000000000001E-2</c:v>
                </c:pt>
                <c:pt idx="88">
                  <c:v>4.1700000000000001E-2</c:v>
                </c:pt>
                <c:pt idx="89">
                  <c:v>4.1399999999999999E-2</c:v>
                </c:pt>
                <c:pt idx="90">
                  <c:v>4.1199999999999959E-2</c:v>
                </c:pt>
                <c:pt idx="91">
                  <c:v>4.0700000000000042E-2</c:v>
                </c:pt>
                <c:pt idx="92">
                  <c:v>4.0599999999999963E-2</c:v>
                </c:pt>
                <c:pt idx="93">
                  <c:v>4.0500000000000001E-2</c:v>
                </c:pt>
                <c:pt idx="94">
                  <c:v>4.040000000000004E-2</c:v>
                </c:pt>
                <c:pt idx="95">
                  <c:v>3.9500000000000042E-2</c:v>
                </c:pt>
                <c:pt idx="96">
                  <c:v>3.8300000000000042E-2</c:v>
                </c:pt>
                <c:pt idx="97">
                  <c:v>3.8199999999999963E-2</c:v>
                </c:pt>
                <c:pt idx="98">
                  <c:v>3.8900000000000039E-2</c:v>
                </c:pt>
                <c:pt idx="99">
                  <c:v>3.9999999999999959E-2</c:v>
                </c:pt>
                <c:pt idx="100">
                  <c:v>4.0700000000000042E-2</c:v>
                </c:pt>
                <c:pt idx="101">
                  <c:v>3.9999999999999959E-2</c:v>
                </c:pt>
                <c:pt idx="102">
                  <c:v>3.9899999999999998E-2</c:v>
                </c:pt>
                <c:pt idx="103">
                  <c:v>3.9399999999999963E-2</c:v>
                </c:pt>
                <c:pt idx="104">
                  <c:v>3.8900000000000039E-2</c:v>
                </c:pt>
                <c:pt idx="105">
                  <c:v>3.9599999999999996E-2</c:v>
                </c:pt>
                <c:pt idx="106">
                  <c:v>4.0899999999999964E-2</c:v>
                </c:pt>
                <c:pt idx="107">
                  <c:v>4.0799999999999996E-2</c:v>
                </c:pt>
                <c:pt idx="108">
                  <c:v>4.0299999999999961E-2</c:v>
                </c:pt>
                <c:pt idx="109">
                  <c:v>4.0100000000000038E-2</c:v>
                </c:pt>
                <c:pt idx="110">
                  <c:v>4.0299999999999961E-2</c:v>
                </c:pt>
                <c:pt idx="111">
                  <c:v>3.9899999999999998E-2</c:v>
                </c:pt>
                <c:pt idx="112">
                  <c:v>4.0799999999999996E-2</c:v>
                </c:pt>
                <c:pt idx="113">
                  <c:v>3.9500000000000042E-2</c:v>
                </c:pt>
                <c:pt idx="114">
                  <c:v>3.9500000000000042E-2</c:v>
                </c:pt>
                <c:pt idx="115">
                  <c:v>3.8600000000000044E-2</c:v>
                </c:pt>
                <c:pt idx="116">
                  <c:v>3.8400000000000004E-2</c:v>
                </c:pt>
                <c:pt idx="117">
                  <c:v>3.879999999999996E-2</c:v>
                </c:pt>
                <c:pt idx="118">
                  <c:v>3.7899999999999961E-2</c:v>
                </c:pt>
                <c:pt idx="119">
                  <c:v>3.7299999999999958E-2</c:v>
                </c:pt>
                <c:pt idx="120">
                  <c:v>3.7400000000000037E-2</c:v>
                </c:pt>
                <c:pt idx="121">
                  <c:v>3.6800000000000041E-2</c:v>
                </c:pt>
                <c:pt idx="122">
                  <c:v>3.5900000000000036E-2</c:v>
                </c:pt>
                <c:pt idx="123">
                  <c:v>3.5400000000000001E-2</c:v>
                </c:pt>
                <c:pt idx="124">
                  <c:v>3.5499999999999962E-2</c:v>
                </c:pt>
                <c:pt idx="125">
                  <c:v>3.5000000000000038E-2</c:v>
                </c:pt>
                <c:pt idx="126">
                  <c:v>3.4700000000000036E-2</c:v>
                </c:pt>
                <c:pt idx="127">
                  <c:v>3.4299999999999956E-2</c:v>
                </c:pt>
                <c:pt idx="128">
                  <c:v>3.410000000000004E-2</c:v>
                </c:pt>
                <c:pt idx="129">
                  <c:v>3.7100000000000043E-2</c:v>
                </c:pt>
                <c:pt idx="130">
                  <c:v>3.5799999999999957E-2</c:v>
                </c:pt>
                <c:pt idx="131">
                  <c:v>3.410000000000004E-2</c:v>
                </c:pt>
                <c:pt idx="132">
                  <c:v>3.3800000000000038E-2</c:v>
                </c:pt>
                <c:pt idx="133">
                  <c:v>3.3399999999999958E-2</c:v>
                </c:pt>
                <c:pt idx="134">
                  <c:v>3.3500000000000044E-2</c:v>
                </c:pt>
                <c:pt idx="135">
                  <c:v>3.3399999999999958E-2</c:v>
                </c:pt>
                <c:pt idx="136">
                  <c:v>3.2499999999999959E-2</c:v>
                </c:pt>
                <c:pt idx="137">
                  <c:v>3.3000000000000002E-2</c:v>
                </c:pt>
                <c:pt idx="138">
                  <c:v>3.3399999999999958E-2</c:v>
                </c:pt>
                <c:pt idx="139">
                  <c:v>3.2300000000000037E-2</c:v>
                </c:pt>
                <c:pt idx="140">
                  <c:v>3.2099999999999997E-2</c:v>
                </c:pt>
                <c:pt idx="141">
                  <c:v>3.1800000000000002E-2</c:v>
                </c:pt>
                <c:pt idx="142">
                  <c:v>3.15E-2</c:v>
                </c:pt>
                <c:pt idx="143">
                  <c:v>3.1100000000000041E-2</c:v>
                </c:pt>
                <c:pt idx="144">
                  <c:v>3.0999999999999958E-2</c:v>
                </c:pt>
                <c:pt idx="145">
                  <c:v>3.15E-2</c:v>
                </c:pt>
                <c:pt idx="146">
                  <c:v>3.2000000000000042E-2</c:v>
                </c:pt>
                <c:pt idx="147">
                  <c:v>3.1599999999999961E-2</c:v>
                </c:pt>
                <c:pt idx="148">
                  <c:v>3.1400000000000039E-2</c:v>
                </c:pt>
                <c:pt idx="149">
                  <c:v>3.0800000000000036E-2</c:v>
                </c:pt>
                <c:pt idx="150">
                  <c:v>3.0300000000000001E-2</c:v>
                </c:pt>
                <c:pt idx="151">
                  <c:v>0.03</c:v>
                </c:pt>
                <c:pt idx="152">
                  <c:v>2.9799999999999958E-2</c:v>
                </c:pt>
                <c:pt idx="153">
                  <c:v>0.03</c:v>
                </c:pt>
                <c:pt idx="154">
                  <c:v>0.03</c:v>
                </c:pt>
                <c:pt idx="155">
                  <c:v>2.9799999999999958E-2</c:v>
                </c:pt>
                <c:pt idx="156">
                  <c:v>3.0600000000000002E-2</c:v>
                </c:pt>
                <c:pt idx="157">
                  <c:v>3.09E-2</c:v>
                </c:pt>
                <c:pt idx="158">
                  <c:v>3.09E-2</c:v>
                </c:pt>
                <c:pt idx="159">
                  <c:v>3.1199999999999999E-2</c:v>
                </c:pt>
                <c:pt idx="160">
                  <c:v>3.09E-2</c:v>
                </c:pt>
                <c:pt idx="161">
                  <c:v>3.0999999999999958E-2</c:v>
                </c:pt>
                <c:pt idx="162">
                  <c:v>3.1199999999999999E-2</c:v>
                </c:pt>
                <c:pt idx="163">
                  <c:v>3.0999999999999958E-2</c:v>
                </c:pt>
                <c:pt idx="164">
                  <c:v>3.0999999999999958E-2</c:v>
                </c:pt>
                <c:pt idx="165">
                  <c:v>3.0800000000000036E-2</c:v>
                </c:pt>
                <c:pt idx="166">
                  <c:v>3.0800000000000036E-2</c:v>
                </c:pt>
                <c:pt idx="167">
                  <c:v>3.069999999999996E-2</c:v>
                </c:pt>
                <c:pt idx="168">
                  <c:v>3.0600000000000002E-2</c:v>
                </c:pt>
                <c:pt idx="169">
                  <c:v>3.0500000000000041E-2</c:v>
                </c:pt>
                <c:pt idx="170">
                  <c:v>3.0200000000000039E-2</c:v>
                </c:pt>
                <c:pt idx="171">
                  <c:v>3.009999999999996E-2</c:v>
                </c:pt>
                <c:pt idx="172">
                  <c:v>0.03</c:v>
                </c:pt>
                <c:pt idx="173">
                  <c:v>0.03</c:v>
                </c:pt>
                <c:pt idx="174">
                  <c:v>2.9799999999999958E-2</c:v>
                </c:pt>
                <c:pt idx="175">
                  <c:v>2.9600000000000039E-2</c:v>
                </c:pt>
                <c:pt idx="176">
                  <c:v>2.9600000000000039E-2</c:v>
                </c:pt>
                <c:pt idx="177">
                  <c:v>2.9600000000000039E-2</c:v>
                </c:pt>
                <c:pt idx="178">
                  <c:v>2.9700000000000004E-2</c:v>
                </c:pt>
                <c:pt idx="179">
                  <c:v>2.9799999999999958E-2</c:v>
                </c:pt>
                <c:pt idx="180">
                  <c:v>2.9900000000000038E-2</c:v>
                </c:pt>
                <c:pt idx="181">
                  <c:v>2.9900000000000038E-2</c:v>
                </c:pt>
                <c:pt idx="182">
                  <c:v>2.9900000000000038E-2</c:v>
                </c:pt>
                <c:pt idx="183">
                  <c:v>2.9700000000000004E-2</c:v>
                </c:pt>
                <c:pt idx="184">
                  <c:v>2.9900000000000038E-2</c:v>
                </c:pt>
                <c:pt idx="185">
                  <c:v>2.9900000000000038E-2</c:v>
                </c:pt>
                <c:pt idx="186">
                  <c:v>2.9900000000000038E-2</c:v>
                </c:pt>
                <c:pt idx="187">
                  <c:v>2.9600000000000039E-2</c:v>
                </c:pt>
                <c:pt idx="188">
                  <c:v>2.9399999999999999E-2</c:v>
                </c:pt>
                <c:pt idx="189">
                  <c:v>2.9300000000000041E-2</c:v>
                </c:pt>
                <c:pt idx="190">
                  <c:v>2.9399999999999999E-2</c:v>
                </c:pt>
                <c:pt idx="191">
                  <c:v>2.9600000000000039E-2</c:v>
                </c:pt>
                <c:pt idx="192">
                  <c:v>2.9700000000000004E-2</c:v>
                </c:pt>
                <c:pt idx="193">
                  <c:v>2.9900000000000038E-2</c:v>
                </c:pt>
                <c:pt idx="194">
                  <c:v>2.9799999999999958E-2</c:v>
                </c:pt>
                <c:pt idx="195">
                  <c:v>2.9700000000000004E-2</c:v>
                </c:pt>
                <c:pt idx="196">
                  <c:v>2.9499999999999964E-2</c:v>
                </c:pt>
                <c:pt idx="197">
                  <c:v>2.9199999999999959E-2</c:v>
                </c:pt>
                <c:pt idx="198">
                  <c:v>2.8700000000000038E-2</c:v>
                </c:pt>
                <c:pt idx="199">
                  <c:v>2.8299999999999957E-2</c:v>
                </c:pt>
                <c:pt idx="200">
                  <c:v>2.7999999999999962E-2</c:v>
                </c:pt>
                <c:pt idx="201">
                  <c:v>2.7899999999999998E-2</c:v>
                </c:pt>
                <c:pt idx="202">
                  <c:v>2.7899999999999998E-2</c:v>
                </c:pt>
                <c:pt idx="203">
                  <c:v>2.7699999999999961E-2</c:v>
                </c:pt>
                <c:pt idx="204">
                  <c:v>2.7500000000000042E-2</c:v>
                </c:pt>
                <c:pt idx="205">
                  <c:v>2.6900000000000042E-2</c:v>
                </c:pt>
                <c:pt idx="206">
                  <c:v>2.6700000000000002E-2</c:v>
                </c:pt>
                <c:pt idx="207">
                  <c:v>2.660000000000004E-2</c:v>
                </c:pt>
                <c:pt idx="208">
                  <c:v>2.6499999999999961E-2</c:v>
                </c:pt>
                <c:pt idx="209">
                  <c:v>2.6900000000000042E-2</c:v>
                </c:pt>
                <c:pt idx="210">
                  <c:v>2.6999999999999996E-2</c:v>
                </c:pt>
                <c:pt idx="211">
                  <c:v>2.6900000000000042E-2</c:v>
                </c:pt>
                <c:pt idx="212">
                  <c:v>2.7099999999999961E-2</c:v>
                </c:pt>
                <c:pt idx="213">
                  <c:v>2.7500000000000042E-2</c:v>
                </c:pt>
                <c:pt idx="214">
                  <c:v>2.76E-2</c:v>
                </c:pt>
                <c:pt idx="215">
                  <c:v>2.76E-2</c:v>
                </c:pt>
                <c:pt idx="216">
                  <c:v>2.76E-2</c:v>
                </c:pt>
                <c:pt idx="217">
                  <c:v>2.7200000000000037E-2</c:v>
                </c:pt>
                <c:pt idx="218">
                  <c:v>2.7200000000000037E-2</c:v>
                </c:pt>
                <c:pt idx="219">
                  <c:v>2.7200000000000037E-2</c:v>
                </c:pt>
                <c:pt idx="220">
                  <c:v>2.6999999999999996E-2</c:v>
                </c:pt>
                <c:pt idx="221">
                  <c:v>2.6999999999999996E-2</c:v>
                </c:pt>
                <c:pt idx="222">
                  <c:v>2.7099999999999961E-2</c:v>
                </c:pt>
                <c:pt idx="223">
                  <c:v>2.7300000000000001E-2</c:v>
                </c:pt>
                <c:pt idx="224">
                  <c:v>2.7300000000000001E-2</c:v>
                </c:pt>
                <c:pt idx="225">
                  <c:v>2.7999999999999962E-2</c:v>
                </c:pt>
                <c:pt idx="226">
                  <c:v>2.8799999999999999E-2</c:v>
                </c:pt>
                <c:pt idx="227">
                  <c:v>2.9300000000000041E-2</c:v>
                </c:pt>
                <c:pt idx="228">
                  <c:v>3.0500000000000041E-2</c:v>
                </c:pt>
                <c:pt idx="229">
                  <c:v>3.0500000000000041E-2</c:v>
                </c:pt>
                <c:pt idx="230">
                  <c:v>3.0500000000000041E-2</c:v>
                </c:pt>
                <c:pt idx="231">
                  <c:v>3.0200000000000039E-2</c:v>
                </c:pt>
                <c:pt idx="232">
                  <c:v>2.9700000000000004E-2</c:v>
                </c:pt>
                <c:pt idx="233">
                  <c:v>2.9399999999999999E-2</c:v>
                </c:pt>
                <c:pt idx="234">
                  <c:v>2.9399999999999999E-2</c:v>
                </c:pt>
                <c:pt idx="235">
                  <c:v>2.9900000000000038E-2</c:v>
                </c:pt>
                <c:pt idx="236">
                  <c:v>3.0300000000000001E-2</c:v>
                </c:pt>
                <c:pt idx="237">
                  <c:v>3.0500000000000041E-2</c:v>
                </c:pt>
                <c:pt idx="238">
                  <c:v>3.0300000000000001E-2</c:v>
                </c:pt>
                <c:pt idx="239">
                  <c:v>3.069999999999996E-2</c:v>
                </c:pt>
                <c:pt idx="240">
                  <c:v>3.0600000000000002E-2</c:v>
                </c:pt>
                <c:pt idx="241">
                  <c:v>2.9900000000000038E-2</c:v>
                </c:pt>
                <c:pt idx="242">
                  <c:v>2.9900000000000038E-2</c:v>
                </c:pt>
                <c:pt idx="243">
                  <c:v>2.9700000000000004E-2</c:v>
                </c:pt>
                <c:pt idx="244">
                  <c:v>2.9600000000000039E-2</c:v>
                </c:pt>
                <c:pt idx="245">
                  <c:v>2.9499999999999964E-2</c:v>
                </c:pt>
                <c:pt idx="246">
                  <c:v>2.9399999999999999E-2</c:v>
                </c:pt>
                <c:pt idx="247">
                  <c:v>2.900000000000004E-2</c:v>
                </c:pt>
                <c:pt idx="248">
                  <c:v>2.8599999999999962E-2</c:v>
                </c:pt>
                <c:pt idx="249">
                  <c:v>2.8499999999999998E-2</c:v>
                </c:pt>
                <c:pt idx="250">
                  <c:v>2.8299999999999957E-2</c:v>
                </c:pt>
                <c:pt idx="251">
                  <c:v>2.8100000000000038E-2</c:v>
                </c:pt>
                <c:pt idx="252">
                  <c:v>2.780000000000004E-2</c:v>
                </c:pt>
                <c:pt idx="253">
                  <c:v>2.76E-2</c:v>
                </c:pt>
                <c:pt idx="254">
                  <c:v>2.76E-2</c:v>
                </c:pt>
                <c:pt idx="255">
                  <c:v>2.76E-2</c:v>
                </c:pt>
                <c:pt idx="256">
                  <c:v>2.7699999999999961E-2</c:v>
                </c:pt>
                <c:pt idx="257">
                  <c:v>2.7899999999999998E-2</c:v>
                </c:pt>
                <c:pt idx="258">
                  <c:v>2.7899999999999998E-2</c:v>
                </c:pt>
                <c:pt idx="259">
                  <c:v>2.7899999999999998E-2</c:v>
                </c:pt>
                <c:pt idx="260">
                  <c:v>2.76E-2</c:v>
                </c:pt>
                <c:pt idx="261">
                  <c:v>2.7999999999999962E-2</c:v>
                </c:pt>
                <c:pt idx="262">
                  <c:v>2.8299999999999957E-2</c:v>
                </c:pt>
                <c:pt idx="263">
                  <c:v>2.8599999999999962E-2</c:v>
                </c:pt>
                <c:pt idx="264">
                  <c:v>2.8599999999999962E-2</c:v>
                </c:pt>
                <c:pt idx="265">
                  <c:v>2.8299999999999957E-2</c:v>
                </c:pt>
                <c:pt idx="266">
                  <c:v>2.8400000000000043E-2</c:v>
                </c:pt>
                <c:pt idx="267">
                  <c:v>2.9499999999999964E-2</c:v>
                </c:pt>
                <c:pt idx="268">
                  <c:v>3.09E-2</c:v>
                </c:pt>
                <c:pt idx="269">
                  <c:v>3.129999999999996E-2</c:v>
                </c:pt>
                <c:pt idx="270">
                  <c:v>3.2099999999999997E-2</c:v>
                </c:pt>
                <c:pt idx="271">
                  <c:v>3.2600000000000046E-2</c:v>
                </c:pt>
                <c:pt idx="272">
                  <c:v>3.1899999999999956E-2</c:v>
                </c:pt>
                <c:pt idx="273">
                  <c:v>3.1400000000000039E-2</c:v>
                </c:pt>
                <c:pt idx="274">
                  <c:v>3.1700000000000041E-2</c:v>
                </c:pt>
                <c:pt idx="275">
                  <c:v>3.2399999999999998E-2</c:v>
                </c:pt>
                <c:pt idx="276">
                  <c:v>3.290000000000004E-2</c:v>
                </c:pt>
                <c:pt idx="277">
                  <c:v>3.290000000000004E-2</c:v>
                </c:pt>
                <c:pt idx="278">
                  <c:v>3.2300000000000037E-2</c:v>
                </c:pt>
                <c:pt idx="279">
                  <c:v>3.2499999999999959E-2</c:v>
                </c:pt>
                <c:pt idx="280">
                  <c:v>3.2300000000000037E-2</c:v>
                </c:pt>
                <c:pt idx="281">
                  <c:v>3.2199999999999965E-2</c:v>
                </c:pt>
                <c:pt idx="282">
                  <c:v>3.2199999999999965E-2</c:v>
                </c:pt>
                <c:pt idx="283">
                  <c:v>3.2199999999999965E-2</c:v>
                </c:pt>
                <c:pt idx="284">
                  <c:v>3.2399999999999998E-2</c:v>
                </c:pt>
                <c:pt idx="285">
                  <c:v>3.2399999999999998E-2</c:v>
                </c:pt>
                <c:pt idx="286">
                  <c:v>3.2600000000000046E-2</c:v>
                </c:pt>
                <c:pt idx="287">
                  <c:v>3.2399999999999998E-2</c:v>
                </c:pt>
                <c:pt idx="288">
                  <c:v>3.2199999999999965E-2</c:v>
                </c:pt>
                <c:pt idx="289">
                  <c:v>3.2499999999999959E-2</c:v>
                </c:pt>
                <c:pt idx="290">
                  <c:v>3.3000000000000002E-2</c:v>
                </c:pt>
                <c:pt idx="291">
                  <c:v>3.3599999999999998E-2</c:v>
                </c:pt>
                <c:pt idx="292">
                  <c:v>3.4700000000000036E-2</c:v>
                </c:pt>
                <c:pt idx="293">
                  <c:v>3.6299999999999999E-2</c:v>
                </c:pt>
                <c:pt idx="294">
                  <c:v>3.7100000000000043E-2</c:v>
                </c:pt>
                <c:pt idx="295">
                  <c:v>3.6600000000000001E-2</c:v>
                </c:pt>
                <c:pt idx="296">
                  <c:v>3.6099999999999959E-2</c:v>
                </c:pt>
                <c:pt idx="297">
                  <c:v>3.6200000000000038E-2</c:v>
                </c:pt>
                <c:pt idx="298">
                  <c:v>3.4899999999999959E-2</c:v>
                </c:pt>
                <c:pt idx="299">
                  <c:v>3.3999999999999961E-2</c:v>
                </c:pt>
                <c:pt idx="300">
                  <c:v>3.3800000000000038E-2</c:v>
                </c:pt>
                <c:pt idx="301">
                  <c:v>3.3200000000000035E-2</c:v>
                </c:pt>
                <c:pt idx="302">
                  <c:v>3.2300000000000037E-2</c:v>
                </c:pt>
                <c:pt idx="303">
                  <c:v>3.1599999999999961E-2</c:v>
                </c:pt>
                <c:pt idx="304">
                  <c:v>3.1599999999999961E-2</c:v>
                </c:pt>
                <c:pt idx="305">
                  <c:v>3.1400000000000039E-2</c:v>
                </c:pt>
                <c:pt idx="306">
                  <c:v>3.1599999999999961E-2</c:v>
                </c:pt>
                <c:pt idx="307">
                  <c:v>3.1400000000000039E-2</c:v>
                </c:pt>
                <c:pt idx="308">
                  <c:v>3.129999999999996E-2</c:v>
                </c:pt>
                <c:pt idx="309">
                  <c:v>3.1199999999999999E-2</c:v>
                </c:pt>
                <c:pt idx="310">
                  <c:v>3.1199999999999999E-2</c:v>
                </c:pt>
                <c:pt idx="311">
                  <c:v>3.1100000000000041E-2</c:v>
                </c:pt>
                <c:pt idx="312">
                  <c:v>3.1100000000000041E-2</c:v>
                </c:pt>
                <c:pt idx="313">
                  <c:v>3.129999999999996E-2</c:v>
                </c:pt>
                <c:pt idx="314">
                  <c:v>3.1400000000000039E-2</c:v>
                </c:pt>
                <c:pt idx="315">
                  <c:v>3.15E-2</c:v>
                </c:pt>
                <c:pt idx="316">
                  <c:v>3.15E-2</c:v>
                </c:pt>
                <c:pt idx="317">
                  <c:v>3.1899999999999956E-2</c:v>
                </c:pt>
                <c:pt idx="318">
                  <c:v>3.2099999999999997E-2</c:v>
                </c:pt>
                <c:pt idx="319">
                  <c:v>3.2099999999999997E-2</c:v>
                </c:pt>
                <c:pt idx="320">
                  <c:v>3.2399999999999998E-2</c:v>
                </c:pt>
                <c:pt idx="321">
                  <c:v>3.27E-2</c:v>
                </c:pt>
                <c:pt idx="322">
                  <c:v>3.3000000000000002E-2</c:v>
                </c:pt>
                <c:pt idx="323">
                  <c:v>3.3200000000000035E-2</c:v>
                </c:pt>
                <c:pt idx="324">
                  <c:v>3.3500000000000044E-2</c:v>
                </c:pt>
                <c:pt idx="325">
                  <c:v>3.3099999999999963E-2</c:v>
                </c:pt>
                <c:pt idx="326">
                  <c:v>3.290000000000004E-2</c:v>
                </c:pt>
                <c:pt idx="327">
                  <c:v>3.290000000000004E-2</c:v>
                </c:pt>
                <c:pt idx="328">
                  <c:v>3.3999999999999961E-2</c:v>
                </c:pt>
                <c:pt idx="329">
                  <c:v>3.4799999999999998E-2</c:v>
                </c:pt>
                <c:pt idx="330">
                  <c:v>3.4899999999999959E-2</c:v>
                </c:pt>
                <c:pt idx="331">
                  <c:v>3.5499999999999962E-2</c:v>
                </c:pt>
                <c:pt idx="332">
                  <c:v>3.6299999999999999E-2</c:v>
                </c:pt>
                <c:pt idx="333">
                  <c:v>3.7199999999999997E-2</c:v>
                </c:pt>
                <c:pt idx="334">
                  <c:v>3.7899999999999961E-2</c:v>
                </c:pt>
                <c:pt idx="335">
                  <c:v>3.8199999999999963E-2</c:v>
                </c:pt>
                <c:pt idx="336">
                  <c:v>3.9099999999999961E-2</c:v>
                </c:pt>
                <c:pt idx="337">
                  <c:v>3.9599999999999996E-2</c:v>
                </c:pt>
                <c:pt idx="338">
                  <c:v>4.0500000000000001E-2</c:v>
                </c:pt>
                <c:pt idx="339">
                  <c:v>4.0500000000000001E-2</c:v>
                </c:pt>
                <c:pt idx="340">
                  <c:v>4.0100000000000038E-2</c:v>
                </c:pt>
                <c:pt idx="341">
                  <c:v>4.0100000000000038E-2</c:v>
                </c:pt>
                <c:pt idx="342">
                  <c:v>4.0899999999999964E-2</c:v>
                </c:pt>
                <c:pt idx="343">
                  <c:v>4.2000000000000003E-2</c:v>
                </c:pt>
                <c:pt idx="344">
                  <c:v>4.3700000000000037E-2</c:v>
                </c:pt>
                <c:pt idx="345">
                  <c:v>4.550000000000004E-2</c:v>
                </c:pt>
                <c:pt idx="346">
                  <c:v>4.6100000000000037E-2</c:v>
                </c:pt>
                <c:pt idx="347">
                  <c:v>4.6200000000000005E-2</c:v>
                </c:pt>
                <c:pt idx="348">
                  <c:v>4.3599999999999958E-2</c:v>
                </c:pt>
                <c:pt idx="349">
                  <c:v>3.9300000000000002E-2</c:v>
                </c:pt>
                <c:pt idx="350">
                  <c:v>3.9599999999999996E-2</c:v>
                </c:pt>
                <c:pt idx="351">
                  <c:v>4.1300000000000045E-2</c:v>
                </c:pt>
                <c:pt idx="352">
                  <c:v>3.9500000000000042E-2</c:v>
                </c:pt>
                <c:pt idx="353">
                  <c:v>4.0100000000000038E-2</c:v>
                </c:pt>
                <c:pt idx="354">
                  <c:v>3.9899999999999998E-2</c:v>
                </c:pt>
                <c:pt idx="355">
                  <c:v>4.040000000000004E-2</c:v>
                </c:pt>
                <c:pt idx="356">
                  <c:v>4.2900000000000001E-2</c:v>
                </c:pt>
                <c:pt idx="357">
                  <c:v>4.550000000000004E-2</c:v>
                </c:pt>
                <c:pt idx="358">
                  <c:v>4.5600000000000002E-2</c:v>
                </c:pt>
                <c:pt idx="359">
                  <c:v>4.4700000000000004E-2</c:v>
                </c:pt>
                <c:pt idx="360">
                  <c:v>4.4900000000000037E-2</c:v>
                </c:pt>
                <c:pt idx="361">
                  <c:v>4.5200000000000039E-2</c:v>
                </c:pt>
                <c:pt idx="362">
                  <c:v>4.4999999999999998E-2</c:v>
                </c:pt>
                <c:pt idx="363">
                  <c:v>4.4700000000000004E-2</c:v>
                </c:pt>
                <c:pt idx="364">
                  <c:v>4.5600000000000002E-2</c:v>
                </c:pt>
                <c:pt idx="365">
                  <c:v>4.7700000000000006E-2</c:v>
                </c:pt>
                <c:pt idx="366">
                  <c:v>4.8599999999999997E-2</c:v>
                </c:pt>
                <c:pt idx="367">
                  <c:v>4.8800000000000038E-2</c:v>
                </c:pt>
                <c:pt idx="368">
                  <c:v>4.8899999999999999E-2</c:v>
                </c:pt>
                <c:pt idx="369">
                  <c:v>5.0300000000000039E-2</c:v>
                </c:pt>
                <c:pt idx="370">
                  <c:v>4.9599999999999964E-2</c:v>
                </c:pt>
                <c:pt idx="371">
                  <c:v>4.899999999999996E-2</c:v>
                </c:pt>
                <c:pt idx="372">
                  <c:v>4.9599999999999964E-2</c:v>
                </c:pt>
                <c:pt idx="373">
                  <c:v>5.0199999999999953E-2</c:v>
                </c:pt>
                <c:pt idx="374">
                  <c:v>5.0000000000000044E-2</c:v>
                </c:pt>
                <c:pt idx="375">
                  <c:v>4.9100000000000033E-2</c:v>
                </c:pt>
                <c:pt idx="376">
                  <c:v>4.790000000000004E-2</c:v>
                </c:pt>
                <c:pt idx="377">
                  <c:v>4.8599999999999997E-2</c:v>
                </c:pt>
                <c:pt idx="378">
                  <c:v>4.8399999999999957E-2</c:v>
                </c:pt>
                <c:pt idx="379">
                  <c:v>4.790000000000004E-2</c:v>
                </c:pt>
                <c:pt idx="380">
                  <c:v>4.6400000000000038E-2</c:v>
                </c:pt>
                <c:pt idx="381">
                  <c:v>4.5699999999999956E-2</c:v>
                </c:pt>
                <c:pt idx="382">
                  <c:v>4.6100000000000037E-2</c:v>
                </c:pt>
                <c:pt idx="383">
                  <c:v>4.6209999999999959E-2</c:v>
                </c:pt>
                <c:pt idx="384">
                  <c:v>4.65E-2</c:v>
                </c:pt>
                <c:pt idx="385">
                  <c:v>4.6400000000000038E-2</c:v>
                </c:pt>
                <c:pt idx="386">
                  <c:v>4.5899999999999996E-2</c:v>
                </c:pt>
                <c:pt idx="387">
                  <c:v>4.4799999999999958E-2</c:v>
                </c:pt>
                <c:pt idx="388">
                  <c:v>4.4799999999999958E-2</c:v>
                </c:pt>
                <c:pt idx="389">
                  <c:v>4.5200000000000039E-2</c:v>
                </c:pt>
                <c:pt idx="390">
                  <c:v>4.5699999999999956E-2</c:v>
                </c:pt>
                <c:pt idx="391">
                  <c:v>4.65E-2</c:v>
                </c:pt>
                <c:pt idx="392">
                  <c:v>4.7300000000000036E-2</c:v>
                </c:pt>
                <c:pt idx="393">
                  <c:v>4.7300000000000036E-2</c:v>
                </c:pt>
                <c:pt idx="394">
                  <c:v>4.7099999999999996E-2</c:v>
                </c:pt>
                <c:pt idx="395">
                  <c:v>4.6799999999999994E-2</c:v>
                </c:pt>
                <c:pt idx="396">
                  <c:v>4.65E-2</c:v>
                </c:pt>
                <c:pt idx="397">
                  <c:v>4.65E-2</c:v>
                </c:pt>
                <c:pt idx="398">
                  <c:v>4.6599999999999961E-2</c:v>
                </c:pt>
                <c:pt idx="399">
                  <c:v>4.6400000000000038E-2</c:v>
                </c:pt>
                <c:pt idx="400">
                  <c:v>4.5899999999999996E-2</c:v>
                </c:pt>
                <c:pt idx="401">
                  <c:v>4.509999999999996E-2</c:v>
                </c:pt>
                <c:pt idx="402">
                  <c:v>4.4799999999999958E-2</c:v>
                </c:pt>
                <c:pt idx="403">
                  <c:v>4.4999999999999998E-2</c:v>
                </c:pt>
                <c:pt idx="404">
                  <c:v>4.53E-2</c:v>
                </c:pt>
                <c:pt idx="405">
                  <c:v>4.509999999999996E-2</c:v>
                </c:pt>
                <c:pt idx="406">
                  <c:v>4.4900000000000037E-2</c:v>
                </c:pt>
                <c:pt idx="407">
                  <c:v>4.4499999999999956E-2</c:v>
                </c:pt>
                <c:pt idx="408">
                  <c:v>4.4400000000000002E-2</c:v>
                </c:pt>
                <c:pt idx="409">
                  <c:v>4.389999999999996E-2</c:v>
                </c:pt>
                <c:pt idx="410">
                  <c:v>4.3700000000000037E-2</c:v>
                </c:pt>
                <c:pt idx="411">
                  <c:v>4.3700000000000037E-2</c:v>
                </c:pt>
                <c:pt idx="412">
                  <c:v>4.3700000000000037E-2</c:v>
                </c:pt>
                <c:pt idx="413">
                  <c:v>4.3700000000000037E-2</c:v>
                </c:pt>
                <c:pt idx="414">
                  <c:v>4.3700000000000037E-2</c:v>
                </c:pt>
                <c:pt idx="415">
                  <c:v>4.389999999999996E-2</c:v>
                </c:pt>
                <c:pt idx="416">
                  <c:v>4.3799999999999999E-2</c:v>
                </c:pt>
                <c:pt idx="417">
                  <c:v>4.4000000000000039E-2</c:v>
                </c:pt>
                <c:pt idx="418">
                  <c:v>4.41E-2</c:v>
                </c:pt>
                <c:pt idx="419">
                  <c:v>4.4199999999999962E-2</c:v>
                </c:pt>
                <c:pt idx="420">
                  <c:v>4.4600000000000042E-2</c:v>
                </c:pt>
                <c:pt idx="421">
                  <c:v>4.4900000000000037E-2</c:v>
                </c:pt>
                <c:pt idx="422">
                  <c:v>4.4999999999999998E-2</c:v>
                </c:pt>
                <c:pt idx="423">
                  <c:v>4.509999999999996E-2</c:v>
                </c:pt>
                <c:pt idx="424">
                  <c:v>4.5200000000000039E-2</c:v>
                </c:pt>
                <c:pt idx="425">
                  <c:v>4.53E-2</c:v>
                </c:pt>
                <c:pt idx="426">
                  <c:v>4.550000000000004E-2</c:v>
                </c:pt>
                <c:pt idx="427">
                  <c:v>4.5399999999999961E-2</c:v>
                </c:pt>
                <c:pt idx="428">
                  <c:v>4.5399999999999961E-2</c:v>
                </c:pt>
                <c:pt idx="429">
                  <c:v>4.53E-2</c:v>
                </c:pt>
                <c:pt idx="430">
                  <c:v>4.509999999999996E-2</c:v>
                </c:pt>
                <c:pt idx="431">
                  <c:v>4.53E-2</c:v>
                </c:pt>
                <c:pt idx="432">
                  <c:v>4.5399999999999961E-2</c:v>
                </c:pt>
                <c:pt idx="433">
                  <c:v>4.53E-2</c:v>
                </c:pt>
                <c:pt idx="434">
                  <c:v>4.509999999999996E-2</c:v>
                </c:pt>
                <c:pt idx="435">
                  <c:v>4.4999999999999998E-2</c:v>
                </c:pt>
                <c:pt idx="436">
                  <c:v>4.4900000000000037E-2</c:v>
                </c:pt>
                <c:pt idx="437">
                  <c:v>4.4999999999999998E-2</c:v>
                </c:pt>
                <c:pt idx="438">
                  <c:v>4.5200000000000039E-2</c:v>
                </c:pt>
                <c:pt idx="439">
                  <c:v>4.5399999999999961E-2</c:v>
                </c:pt>
                <c:pt idx="440">
                  <c:v>4.5800000000000042E-2</c:v>
                </c:pt>
                <c:pt idx="441">
                  <c:v>4.6299999999999959E-2</c:v>
                </c:pt>
                <c:pt idx="442">
                  <c:v>4.6599999999999961E-2</c:v>
                </c:pt>
                <c:pt idx="443">
                  <c:v>4.7099999999999996E-2</c:v>
                </c:pt>
                <c:pt idx="444">
                  <c:v>4.8299999999999996E-2</c:v>
                </c:pt>
                <c:pt idx="445">
                  <c:v>4.8599999999999997E-2</c:v>
                </c:pt>
                <c:pt idx="446">
                  <c:v>4.9200000000000008E-2</c:v>
                </c:pt>
                <c:pt idx="447">
                  <c:v>5.139999999999996E-2</c:v>
                </c:pt>
                <c:pt idx="448">
                  <c:v>5.2500000000000005E-2</c:v>
                </c:pt>
                <c:pt idx="449">
                  <c:v>5.2500000000000005E-2</c:v>
                </c:pt>
                <c:pt idx="450">
                  <c:v>5.3999999999999992E-2</c:v>
                </c:pt>
                <c:pt idx="451">
                  <c:v>5.4500000000000048E-2</c:v>
                </c:pt>
                <c:pt idx="452">
                  <c:v>5.5799999999999995E-2</c:v>
                </c:pt>
                <c:pt idx="453">
                  <c:v>5.8100000000000041E-2</c:v>
                </c:pt>
                <c:pt idx="454">
                  <c:v>5.7399999999999965E-2</c:v>
                </c:pt>
                <c:pt idx="455">
                  <c:v>5.6300000000000044E-2</c:v>
                </c:pt>
                <c:pt idx="456">
                  <c:v>5.67E-2</c:v>
                </c:pt>
                <c:pt idx="457">
                  <c:v>5.4600000000000003E-2</c:v>
                </c:pt>
                <c:pt idx="458">
                  <c:v>5.28E-2</c:v>
                </c:pt>
                <c:pt idx="459">
                  <c:v>5.4399999999999962E-2</c:v>
                </c:pt>
                <c:pt idx="460">
                  <c:v>5.420000000000004E-2</c:v>
                </c:pt>
                <c:pt idx="461">
                  <c:v>5.6600000000000039E-2</c:v>
                </c:pt>
                <c:pt idx="462">
                  <c:v>5.8400000000000042E-2</c:v>
                </c:pt>
                <c:pt idx="463">
                  <c:v>5.9400000000000008E-2</c:v>
                </c:pt>
                <c:pt idx="464">
                  <c:v>5.9600000000000035E-2</c:v>
                </c:pt>
                <c:pt idx="465">
                  <c:v>6.050000000000004E-2</c:v>
                </c:pt>
                <c:pt idx="466">
                  <c:v>6.1800000000000001E-2</c:v>
                </c:pt>
                <c:pt idx="467">
                  <c:v>6.4799999999999996E-2</c:v>
                </c:pt>
                <c:pt idx="468">
                  <c:v>6.6699999999999954E-2</c:v>
                </c:pt>
                <c:pt idx="469">
                  <c:v>6.54E-2</c:v>
                </c:pt>
                <c:pt idx="470">
                  <c:v>6.3699999999999951E-2</c:v>
                </c:pt>
                <c:pt idx="471">
                  <c:v>6.4100000000000046E-2</c:v>
                </c:pt>
                <c:pt idx="472">
                  <c:v>6.5799999999999956E-2</c:v>
                </c:pt>
                <c:pt idx="473">
                  <c:v>6.6200000000000037E-2</c:v>
                </c:pt>
                <c:pt idx="474">
                  <c:v>6.6200000000000037E-2</c:v>
                </c:pt>
                <c:pt idx="475">
                  <c:v>6.5300000000000039E-2</c:v>
                </c:pt>
                <c:pt idx="476">
                  <c:v>6.2699999999999992E-2</c:v>
                </c:pt>
                <c:pt idx="477">
                  <c:v>6.2699999999999992E-2</c:v>
                </c:pt>
                <c:pt idx="478">
                  <c:v>6.399999999999996E-2</c:v>
                </c:pt>
                <c:pt idx="479">
                  <c:v>6.5900000000000042E-2</c:v>
                </c:pt>
                <c:pt idx="480">
                  <c:v>6.8699999999999997E-2</c:v>
                </c:pt>
                <c:pt idx="481">
                  <c:v>7.0400000000000046E-2</c:v>
                </c:pt>
                <c:pt idx="482">
                  <c:v>7.130000000000003E-2</c:v>
                </c:pt>
                <c:pt idx="483">
                  <c:v>7.2699999999999959E-2</c:v>
                </c:pt>
                <c:pt idx="484">
                  <c:v>7.2999999999999968E-2</c:v>
                </c:pt>
                <c:pt idx="485">
                  <c:v>7.1600000000000039E-2</c:v>
                </c:pt>
                <c:pt idx="486">
                  <c:v>7.4099999999999999E-2</c:v>
                </c:pt>
                <c:pt idx="487">
                  <c:v>7.5200000000000045E-2</c:v>
                </c:pt>
                <c:pt idx="488">
                  <c:v>7.4399999999999994E-2</c:v>
                </c:pt>
                <c:pt idx="489">
                  <c:v>7.6299999999999965E-2</c:v>
                </c:pt>
                <c:pt idx="490">
                  <c:v>8.0199999999999966E-2</c:v>
                </c:pt>
                <c:pt idx="491">
                  <c:v>8.0000000000000043E-2</c:v>
                </c:pt>
                <c:pt idx="492">
                  <c:v>8.5899999999999962E-2</c:v>
                </c:pt>
                <c:pt idx="493">
                  <c:v>8.6900000000000033E-2</c:v>
                </c:pt>
                <c:pt idx="494">
                  <c:v>8.5100000000000037E-2</c:v>
                </c:pt>
                <c:pt idx="495">
                  <c:v>8.3099999999999993E-2</c:v>
                </c:pt>
                <c:pt idx="496">
                  <c:v>8.3099999999999993E-2</c:v>
                </c:pt>
                <c:pt idx="497">
                  <c:v>8.6699999999999999E-2</c:v>
                </c:pt>
                <c:pt idx="498">
                  <c:v>9.0399999999999966E-2</c:v>
                </c:pt>
                <c:pt idx="499">
                  <c:v>9.06E-2</c:v>
                </c:pt>
                <c:pt idx="500">
                  <c:v>8.8800000000000004E-2</c:v>
                </c:pt>
                <c:pt idx="501">
                  <c:v>8.8200000000000001E-2</c:v>
                </c:pt>
                <c:pt idx="502">
                  <c:v>8.7599999999999997E-2</c:v>
                </c:pt>
                <c:pt idx="503">
                  <c:v>8.7900000000000006E-2</c:v>
                </c:pt>
                <c:pt idx="504">
                  <c:v>8.4800000000000042E-2</c:v>
                </c:pt>
                <c:pt idx="505">
                  <c:v>8.1500000000000045E-2</c:v>
                </c:pt>
                <c:pt idx="506">
                  <c:v>7.8899999999999998E-2</c:v>
                </c:pt>
                <c:pt idx="507">
                  <c:v>8.049999999999996E-2</c:v>
                </c:pt>
                <c:pt idx="508">
                  <c:v>8.0699999999999994E-2</c:v>
                </c:pt>
                <c:pt idx="509">
                  <c:v>8.3400000000000002E-2</c:v>
                </c:pt>
                <c:pt idx="510">
                  <c:v>8.4500000000000047E-2</c:v>
                </c:pt>
                <c:pt idx="511">
                  <c:v>8.4500000000000047E-2</c:v>
                </c:pt>
                <c:pt idx="512">
                  <c:v>8.4000000000000005E-2</c:v>
                </c:pt>
                <c:pt idx="513">
                  <c:v>8.1800000000000039E-2</c:v>
                </c:pt>
                <c:pt idx="514">
                  <c:v>8.1000000000000003E-2</c:v>
                </c:pt>
                <c:pt idx="515">
                  <c:v>7.9599999999999949E-2</c:v>
                </c:pt>
                <c:pt idx="516">
                  <c:v>7.8999999999999959E-2</c:v>
                </c:pt>
                <c:pt idx="517">
                  <c:v>7.7900000000000039E-2</c:v>
                </c:pt>
                <c:pt idx="518">
                  <c:v>7.7799999999999953E-2</c:v>
                </c:pt>
                <c:pt idx="519">
                  <c:v>7.7699999999999991E-2</c:v>
                </c:pt>
                <c:pt idx="520">
                  <c:v>7.8200000000000033E-2</c:v>
                </c:pt>
                <c:pt idx="521">
                  <c:v>7.839999999999997E-2</c:v>
                </c:pt>
                <c:pt idx="522">
                  <c:v>7.7699999999999991E-2</c:v>
                </c:pt>
                <c:pt idx="523">
                  <c:v>7.8200000000000033E-2</c:v>
                </c:pt>
                <c:pt idx="524">
                  <c:v>7.6400000000000037E-2</c:v>
                </c:pt>
                <c:pt idx="525">
                  <c:v>7.6100000000000043E-2</c:v>
                </c:pt>
                <c:pt idx="526">
                  <c:v>7.659999999999996E-2</c:v>
                </c:pt>
                <c:pt idx="527">
                  <c:v>7.5999999999999956E-2</c:v>
                </c:pt>
                <c:pt idx="528">
                  <c:v>7.4799999999999964E-2</c:v>
                </c:pt>
                <c:pt idx="529">
                  <c:v>7.5200000000000045E-2</c:v>
                </c:pt>
                <c:pt idx="530">
                  <c:v>7.619999999999999E-2</c:v>
                </c:pt>
                <c:pt idx="531">
                  <c:v>7.659999999999996E-2</c:v>
                </c:pt>
                <c:pt idx="532">
                  <c:v>7.6299999999999965E-2</c:v>
                </c:pt>
                <c:pt idx="533">
                  <c:v>7.6299999999999965E-2</c:v>
                </c:pt>
                <c:pt idx="534">
                  <c:v>7.7100000000000002E-2</c:v>
                </c:pt>
                <c:pt idx="535">
                  <c:v>7.8200000000000033E-2</c:v>
                </c:pt>
                <c:pt idx="536">
                  <c:v>8.0399999999999999E-2</c:v>
                </c:pt>
                <c:pt idx="537">
                  <c:v>8.0399999999999999E-2</c:v>
                </c:pt>
                <c:pt idx="538">
                  <c:v>8.0199999999999966E-2</c:v>
                </c:pt>
                <c:pt idx="539">
                  <c:v>8.1500000000000045E-2</c:v>
                </c:pt>
                <c:pt idx="540">
                  <c:v>8.2400000000000043E-2</c:v>
                </c:pt>
                <c:pt idx="541">
                  <c:v>8.3600000000000035E-2</c:v>
                </c:pt>
                <c:pt idx="542">
                  <c:v>8.4200000000000039E-2</c:v>
                </c:pt>
                <c:pt idx="543">
                  <c:v>8.4599999999999995E-2</c:v>
                </c:pt>
                <c:pt idx="544">
                  <c:v>8.7699999999999959E-2</c:v>
                </c:pt>
                <c:pt idx="545">
                  <c:v>0.09</c:v>
                </c:pt>
                <c:pt idx="546">
                  <c:v>9.3200000000000033E-2</c:v>
                </c:pt>
                <c:pt idx="547">
                  <c:v>9.6599999999999991E-2</c:v>
                </c:pt>
                <c:pt idx="548">
                  <c:v>0.10029999999999997</c:v>
                </c:pt>
                <c:pt idx="549">
                  <c:v>0.10450000000000009</c:v>
                </c:pt>
                <c:pt idx="550">
                  <c:v>0.10779999999999995</c:v>
                </c:pt>
                <c:pt idx="551">
                  <c:v>0.10460000000000003</c:v>
                </c:pt>
                <c:pt idx="552">
                  <c:v>0.10269999999999996</c:v>
                </c:pt>
                <c:pt idx="553">
                  <c:v>0.10370000000000004</c:v>
                </c:pt>
                <c:pt idx="554">
                  <c:v>9.9900000000000017E-2</c:v>
                </c:pt>
                <c:pt idx="555">
                  <c:v>9.7199999999999995E-2</c:v>
                </c:pt>
                <c:pt idx="556">
                  <c:v>0.10059999999999995</c:v>
                </c:pt>
                <c:pt idx="557">
                  <c:v>0.1023</c:v>
                </c:pt>
                <c:pt idx="558">
                  <c:v>0.10100000000000003</c:v>
                </c:pt>
                <c:pt idx="559">
                  <c:v>0.10010000000000005</c:v>
                </c:pt>
                <c:pt idx="560">
                  <c:v>0.10119999999999996</c:v>
                </c:pt>
                <c:pt idx="561">
                  <c:v>0.10190000000000005</c:v>
                </c:pt>
                <c:pt idx="562">
                  <c:v>0.10160000000000002</c:v>
                </c:pt>
                <c:pt idx="563">
                  <c:v>0.10040000000000004</c:v>
                </c:pt>
                <c:pt idx="564">
                  <c:v>0.1011</c:v>
                </c:pt>
                <c:pt idx="565">
                  <c:v>9.9000000000000005E-2</c:v>
                </c:pt>
                <c:pt idx="566">
                  <c:v>9.7100000000000047E-2</c:v>
                </c:pt>
                <c:pt idx="567">
                  <c:v>9.6699999999999967E-2</c:v>
                </c:pt>
                <c:pt idx="568">
                  <c:v>9.5300000000000037E-2</c:v>
                </c:pt>
                <c:pt idx="569">
                  <c:v>9.5499999999999946E-2</c:v>
                </c:pt>
                <c:pt idx="570">
                  <c:v>9.5400000000000013E-2</c:v>
                </c:pt>
                <c:pt idx="571">
                  <c:v>9.3699999999999964E-2</c:v>
                </c:pt>
                <c:pt idx="572">
                  <c:v>9.1299999999999965E-2</c:v>
                </c:pt>
                <c:pt idx="573">
                  <c:v>8.9000000000000051E-2</c:v>
                </c:pt>
                <c:pt idx="574">
                  <c:v>8.7900000000000006E-2</c:v>
                </c:pt>
                <c:pt idx="575">
                  <c:v>8.7599999999999997E-2</c:v>
                </c:pt>
                <c:pt idx="576">
                  <c:v>8.6199999999999957E-2</c:v>
                </c:pt>
                <c:pt idx="577">
                  <c:v>8.6099999999999996E-2</c:v>
                </c:pt>
                <c:pt idx="578">
                  <c:v>8.6499999999999952E-2</c:v>
                </c:pt>
                <c:pt idx="579">
                  <c:v>8.7000000000000008E-2</c:v>
                </c:pt>
                <c:pt idx="580">
                  <c:v>8.7099999999999955E-2</c:v>
                </c:pt>
                <c:pt idx="581">
                  <c:v>8.7099999999999955E-2</c:v>
                </c:pt>
                <c:pt idx="582">
                  <c:v>8.5800000000000001E-2</c:v>
                </c:pt>
                <c:pt idx="583">
                  <c:v>8.5100000000000037E-2</c:v>
                </c:pt>
                <c:pt idx="584">
                  <c:v>8.4900000000000003E-2</c:v>
                </c:pt>
                <c:pt idx="585">
                  <c:v>8.4599999999999995E-2</c:v>
                </c:pt>
                <c:pt idx="586">
                  <c:v>8.6099999999999996E-2</c:v>
                </c:pt>
                <c:pt idx="587">
                  <c:v>8.6400000000000005E-2</c:v>
                </c:pt>
                <c:pt idx="588">
                  <c:v>8.6400000000000005E-2</c:v>
                </c:pt>
                <c:pt idx="589">
                  <c:v>8.919999999999996E-2</c:v>
                </c:pt>
                <c:pt idx="590">
                  <c:v>8.9700000000000002E-2</c:v>
                </c:pt>
                <c:pt idx="591">
                  <c:v>8.9799999999999963E-2</c:v>
                </c:pt>
                <c:pt idx="592">
                  <c:v>9.0900000000000009E-2</c:v>
                </c:pt>
                <c:pt idx="593">
                  <c:v>9.2199999999999963E-2</c:v>
                </c:pt>
                <c:pt idx="594">
                  <c:v>9.3999999999999945E-2</c:v>
                </c:pt>
                <c:pt idx="595">
                  <c:v>9.509999999999999E-2</c:v>
                </c:pt>
                <c:pt idx="596">
                  <c:v>9.3200000000000033E-2</c:v>
                </c:pt>
                <c:pt idx="597">
                  <c:v>9.2799999999999966E-2</c:v>
                </c:pt>
                <c:pt idx="598">
                  <c:v>9.4599999999999962E-2</c:v>
                </c:pt>
                <c:pt idx="599">
                  <c:v>9.6800000000000039E-2</c:v>
                </c:pt>
                <c:pt idx="600">
                  <c:v>9.6999999999999947E-2</c:v>
                </c:pt>
                <c:pt idx="601">
                  <c:v>9.9000000000000005E-2</c:v>
                </c:pt>
                <c:pt idx="602">
                  <c:v>9.8400000000000015E-2</c:v>
                </c:pt>
                <c:pt idx="603">
                  <c:v>0.10040000000000004</c:v>
                </c:pt>
                <c:pt idx="604">
                  <c:v>0.10100000000000003</c:v>
                </c:pt>
                <c:pt idx="605">
                  <c:v>0.10299999999999995</c:v>
                </c:pt>
                <c:pt idx="606">
                  <c:v>0.10139999999999999</c:v>
                </c:pt>
                <c:pt idx="607">
                  <c:v>9.9800000000000041E-2</c:v>
                </c:pt>
                <c:pt idx="608">
                  <c:v>0.10139999999999999</c:v>
                </c:pt>
                <c:pt idx="609">
                  <c:v>0.10359999999999996</c:v>
                </c:pt>
                <c:pt idx="610">
                  <c:v>0.11399999999999999</c:v>
                </c:pt>
                <c:pt idx="611">
                  <c:v>0.11889999999999995</c:v>
                </c:pt>
                <c:pt idx="612">
                  <c:v>0.1215</c:v>
                </c:pt>
                <c:pt idx="613">
                  <c:v>0.12212499999999959</c:v>
                </c:pt>
                <c:pt idx="614">
                  <c:v>0.1323399999999996</c:v>
                </c:pt>
                <c:pt idx="615">
                  <c:v>0.14589999999999961</c:v>
                </c:pt>
                <c:pt idx="616">
                  <c:v>0.14289999999999961</c:v>
                </c:pt>
                <c:pt idx="617">
                  <c:v>0.12735999999999958</c:v>
                </c:pt>
                <c:pt idx="618">
                  <c:v>0.123975</c:v>
                </c:pt>
                <c:pt idx="619">
                  <c:v>0.12152499999999961</c:v>
                </c:pt>
                <c:pt idx="620">
                  <c:v>0.12659999999999999</c:v>
                </c:pt>
                <c:pt idx="621">
                  <c:v>0.1329249999999996</c:v>
                </c:pt>
                <c:pt idx="622">
                  <c:v>0.13536000000000001</c:v>
                </c:pt>
                <c:pt idx="623">
                  <c:v>0.14012499999999961</c:v>
                </c:pt>
                <c:pt idx="624">
                  <c:v>0.1466000000000004</c:v>
                </c:pt>
                <c:pt idx="625">
                  <c:v>0.14273999999999998</c:v>
                </c:pt>
                <c:pt idx="626">
                  <c:v>0.1467999999999996</c:v>
                </c:pt>
                <c:pt idx="627">
                  <c:v>0.15125000000000038</c:v>
                </c:pt>
                <c:pt idx="628">
                  <c:v>0.15249999999999961</c:v>
                </c:pt>
                <c:pt idx="629">
                  <c:v>0.16116</c:v>
                </c:pt>
                <c:pt idx="630">
                  <c:v>0.1579250000000004</c:v>
                </c:pt>
                <c:pt idx="631">
                  <c:v>0.16071999999999961</c:v>
                </c:pt>
                <c:pt idx="632">
                  <c:v>0.16447499999999998</c:v>
                </c:pt>
                <c:pt idx="633">
                  <c:v>0.1703000000000004</c:v>
                </c:pt>
                <c:pt idx="634">
                  <c:v>0.1725500000000004</c:v>
                </c:pt>
                <c:pt idx="635">
                  <c:v>0.16415000000000041</c:v>
                </c:pt>
                <c:pt idx="636">
                  <c:v>0.1616199999999996</c:v>
                </c:pt>
                <c:pt idx="637">
                  <c:v>0.16800000000000001</c:v>
                </c:pt>
                <c:pt idx="638">
                  <c:v>0.16914999999999961</c:v>
                </c:pt>
                <c:pt idx="639">
                  <c:v>0.16488</c:v>
                </c:pt>
                <c:pt idx="640">
                  <c:v>0.16397499999999959</c:v>
                </c:pt>
                <c:pt idx="641">
                  <c:v>0.1608</c:v>
                </c:pt>
                <c:pt idx="642">
                  <c:v>0.16340000000000041</c:v>
                </c:pt>
                <c:pt idx="643">
                  <c:v>0.16460000000000041</c:v>
                </c:pt>
                <c:pt idx="644">
                  <c:v>0.1592000000000004</c:v>
                </c:pt>
                <c:pt idx="645">
                  <c:v>0.1545</c:v>
                </c:pt>
                <c:pt idx="646">
                  <c:v>0.14984000000000039</c:v>
                </c:pt>
                <c:pt idx="647">
                  <c:v>0.14462499999999961</c:v>
                </c:pt>
                <c:pt idx="648">
                  <c:v>0.14425599999999961</c:v>
                </c:pt>
                <c:pt idx="649">
                  <c:v>0.14240999999999998</c:v>
                </c:pt>
                <c:pt idx="650">
                  <c:v>0.14277900000000002</c:v>
                </c:pt>
                <c:pt idx="651">
                  <c:v>0.14027400000000001</c:v>
                </c:pt>
                <c:pt idx="652">
                  <c:v>0.13637499999999958</c:v>
                </c:pt>
                <c:pt idx="653">
                  <c:v>0.13491399999999959</c:v>
                </c:pt>
                <c:pt idx="654">
                  <c:v>0.13647299999999998</c:v>
                </c:pt>
                <c:pt idx="655">
                  <c:v>0.13572000000000001</c:v>
                </c:pt>
                <c:pt idx="656">
                  <c:v>0.1356699999999996</c:v>
                </c:pt>
                <c:pt idx="657">
                  <c:v>0.13436700000000001</c:v>
                </c:pt>
                <c:pt idx="658">
                  <c:v>0.13252400000000039</c:v>
                </c:pt>
                <c:pt idx="659">
                  <c:v>0.13383299999999998</c:v>
                </c:pt>
                <c:pt idx="660">
                  <c:v>0.13517099999999999</c:v>
                </c:pt>
                <c:pt idx="661">
                  <c:v>0.1340049999999996</c:v>
                </c:pt>
                <c:pt idx="662">
                  <c:v>0.13397000000000042</c:v>
                </c:pt>
                <c:pt idx="663">
                  <c:v>0.1377230000000004</c:v>
                </c:pt>
                <c:pt idx="664">
                  <c:v>0.14129000000000042</c:v>
                </c:pt>
                <c:pt idx="665">
                  <c:v>0.14879499999999962</c:v>
                </c:pt>
                <c:pt idx="666">
                  <c:v>0.15097100000000041</c:v>
                </c:pt>
                <c:pt idx="667">
                  <c:v>0.14860500000000001</c:v>
                </c:pt>
                <c:pt idx="668">
                  <c:v>0.144291</c:v>
                </c:pt>
                <c:pt idx="669">
                  <c:v>0.14187399999999961</c:v>
                </c:pt>
                <c:pt idx="670">
                  <c:v>0.13829600000000042</c:v>
                </c:pt>
                <c:pt idx="671">
                  <c:v>0.13246700000000039</c:v>
                </c:pt>
                <c:pt idx="672">
                  <c:v>0.13069500000000001</c:v>
                </c:pt>
                <c:pt idx="673">
                  <c:v>0.12985899999999959</c:v>
                </c:pt>
                <c:pt idx="674">
                  <c:v>0.1303419999999996</c:v>
                </c:pt>
                <c:pt idx="675">
                  <c:v>0.13801400000000039</c:v>
                </c:pt>
                <c:pt idx="676">
                  <c:v>0.13586700000000002</c:v>
                </c:pt>
                <c:pt idx="677">
                  <c:v>0.13174100000000041</c:v>
                </c:pt>
                <c:pt idx="678">
                  <c:v>0.1214349999999996</c:v>
                </c:pt>
                <c:pt idx="679">
                  <c:v>0.120645</c:v>
                </c:pt>
                <c:pt idx="680">
                  <c:v>0.1213730000000004</c:v>
                </c:pt>
                <c:pt idx="681">
                  <c:v>0.12132099999999961</c:v>
                </c:pt>
                <c:pt idx="682">
                  <c:v>0.12013899999999959</c:v>
                </c:pt>
                <c:pt idx="683">
                  <c:v>0.11513999999999999</c:v>
                </c:pt>
                <c:pt idx="684">
                  <c:v>0.11007999999999996</c:v>
                </c:pt>
                <c:pt idx="685">
                  <c:v>0.10798599999999994</c:v>
                </c:pt>
                <c:pt idx="686">
                  <c:v>0.10316300000000003</c:v>
                </c:pt>
                <c:pt idx="687">
                  <c:v>9.5130000000000006E-2</c:v>
                </c:pt>
                <c:pt idx="688">
                  <c:v>9.130899999999996E-2</c:v>
                </c:pt>
                <c:pt idx="689">
                  <c:v>9.5667000000000002E-2</c:v>
                </c:pt>
                <c:pt idx="690">
                  <c:v>9.6548000000000037E-2</c:v>
                </c:pt>
                <c:pt idx="691">
                  <c:v>9.3545000000000045E-2</c:v>
                </c:pt>
                <c:pt idx="692">
                  <c:v>9.3066999999999955E-2</c:v>
                </c:pt>
                <c:pt idx="693">
                  <c:v>9.5033000000000034E-2</c:v>
                </c:pt>
                <c:pt idx="694">
                  <c:v>9.5273999999999998E-2</c:v>
                </c:pt>
                <c:pt idx="695">
                  <c:v>9.2936999999999992E-2</c:v>
                </c:pt>
                <c:pt idx="696">
                  <c:v>9.1194999999999957E-2</c:v>
                </c:pt>
                <c:pt idx="697">
                  <c:v>8.9444999999999997E-2</c:v>
                </c:pt>
                <c:pt idx="698">
                  <c:v>9.0036999999999964E-2</c:v>
                </c:pt>
                <c:pt idx="699">
                  <c:v>8.9291000000000037E-2</c:v>
                </c:pt>
                <c:pt idx="700">
                  <c:v>9.3528999999999959E-2</c:v>
                </c:pt>
                <c:pt idx="701">
                  <c:v>9.864999999999996E-2</c:v>
                </c:pt>
                <c:pt idx="702">
                  <c:v>0.10018199999999999</c:v>
                </c:pt>
                <c:pt idx="703">
                  <c:v>0.10134999999999995</c:v>
                </c:pt>
                <c:pt idx="704">
                  <c:v>0.104433</c:v>
                </c:pt>
                <c:pt idx="705">
                  <c:v>0.111762</c:v>
                </c:pt>
                <c:pt idx="706">
                  <c:v>0.11358599999999999</c:v>
                </c:pt>
                <c:pt idx="707">
                  <c:v>0.10824500000000004</c:v>
                </c:pt>
                <c:pt idx="708">
                  <c:v>0.10936800000000001</c:v>
                </c:pt>
                <c:pt idx="709">
                  <c:v>0.10797999999999996</c:v>
                </c:pt>
                <c:pt idx="710">
                  <c:v>0.10115499999999997</c:v>
                </c:pt>
                <c:pt idx="711">
                  <c:v>0.10074800000000003</c:v>
                </c:pt>
                <c:pt idx="712">
                  <c:v>0.10521999999999995</c:v>
                </c:pt>
                <c:pt idx="713">
                  <c:v>0.10791899999999999</c:v>
                </c:pt>
                <c:pt idx="714">
                  <c:v>0.10805499999999996</c:v>
                </c:pt>
                <c:pt idx="715">
                  <c:v>0.11024000000000003</c:v>
                </c:pt>
                <c:pt idx="716">
                  <c:v>0.111696</c:v>
                </c:pt>
                <c:pt idx="717">
                  <c:v>0.10666200000000001</c:v>
                </c:pt>
                <c:pt idx="718">
                  <c:v>9.9814000000000083E-2</c:v>
                </c:pt>
                <c:pt idx="719">
                  <c:v>9.8900000000000043E-2</c:v>
                </c:pt>
                <c:pt idx="720">
                  <c:v>0.10051899999999996</c:v>
                </c:pt>
                <c:pt idx="721">
                  <c:v>0.10084799999999999</c:v>
                </c:pt>
                <c:pt idx="722">
                  <c:v>0.10059500000000005</c:v>
                </c:pt>
                <c:pt idx="723">
                  <c:v>0.10241400000000001</c:v>
                </c:pt>
                <c:pt idx="724">
                  <c:v>0.10190499999999997</c:v>
                </c:pt>
                <c:pt idx="725">
                  <c:v>0.10000899999999996</c:v>
                </c:pt>
                <c:pt idx="726">
                  <c:v>9.6582000000000001E-2</c:v>
                </c:pt>
                <c:pt idx="727">
                  <c:v>9.5045000000000032E-2</c:v>
                </c:pt>
                <c:pt idx="728">
                  <c:v>9.514800000000001E-2</c:v>
                </c:pt>
                <c:pt idx="729">
                  <c:v>9.5840000000000036E-2</c:v>
                </c:pt>
                <c:pt idx="730">
                  <c:v>9.5382000000000008E-2</c:v>
                </c:pt>
                <c:pt idx="731">
                  <c:v>9.5156999999999992E-2</c:v>
                </c:pt>
                <c:pt idx="732">
                  <c:v>9.4335000000000002E-2</c:v>
                </c:pt>
                <c:pt idx="733">
                  <c:v>9.5477000000000048E-2</c:v>
                </c:pt>
                <c:pt idx="734">
                  <c:v>9.7563000000000011E-2</c:v>
                </c:pt>
                <c:pt idx="735">
                  <c:v>9.8463999999999968E-2</c:v>
                </c:pt>
                <c:pt idx="736">
                  <c:v>9.9104999999999999E-2</c:v>
                </c:pt>
                <c:pt idx="737">
                  <c:v>0.10005900000000001</c:v>
                </c:pt>
                <c:pt idx="738">
                  <c:v>9.8099999999999993E-2</c:v>
                </c:pt>
                <c:pt idx="739">
                  <c:v>9.7581000000000001E-2</c:v>
                </c:pt>
                <c:pt idx="740">
                  <c:v>9.8957000000000031E-2</c:v>
                </c:pt>
                <c:pt idx="741">
                  <c:v>0.10116800000000004</c:v>
                </c:pt>
                <c:pt idx="742">
                  <c:v>0.10062600000000001</c:v>
                </c:pt>
                <c:pt idx="743">
                  <c:v>9.9123999999999962E-2</c:v>
                </c:pt>
                <c:pt idx="744">
                  <c:v>9.7310000000000049E-2</c:v>
                </c:pt>
                <c:pt idx="745">
                  <c:v>9.7127000000000033E-2</c:v>
                </c:pt>
                <c:pt idx="746">
                  <c:v>9.4773999999999956E-2</c:v>
                </c:pt>
                <c:pt idx="747">
                  <c:v>9.5529999999999962E-2</c:v>
                </c:pt>
                <c:pt idx="748">
                  <c:v>9.4644999999999951E-2</c:v>
                </c:pt>
                <c:pt idx="749">
                  <c:v>9.432299999999999E-2</c:v>
                </c:pt>
                <c:pt idx="750">
                  <c:v>9.5835000000000004E-2</c:v>
                </c:pt>
                <c:pt idx="751">
                  <c:v>9.5477000000000048E-2</c:v>
                </c:pt>
                <c:pt idx="752">
                  <c:v>9.3050000000000035E-2</c:v>
                </c:pt>
                <c:pt idx="753">
                  <c:v>9.1659999999999964E-2</c:v>
                </c:pt>
                <c:pt idx="754">
                  <c:v>9.1208999999999998E-2</c:v>
                </c:pt>
                <c:pt idx="755">
                  <c:v>9.0534999999999963E-2</c:v>
                </c:pt>
                <c:pt idx="756">
                  <c:v>8.8995000000000005E-2</c:v>
                </c:pt>
                <c:pt idx="757">
                  <c:v>8.8322999999999999E-2</c:v>
                </c:pt>
                <c:pt idx="758">
                  <c:v>8.9304999999999968E-2</c:v>
                </c:pt>
                <c:pt idx="759">
                  <c:v>8.9673000000000003E-2</c:v>
                </c:pt>
                <c:pt idx="760">
                  <c:v>8.9256999999999961E-2</c:v>
                </c:pt>
                <c:pt idx="761">
                  <c:v>8.8794999999999957E-2</c:v>
                </c:pt>
                <c:pt idx="762">
                  <c:v>8.7876999999999955E-2</c:v>
                </c:pt>
                <c:pt idx="763">
                  <c:v>8.5791000000000006E-2</c:v>
                </c:pt>
                <c:pt idx="764">
                  <c:v>8.4375999999999965E-2</c:v>
                </c:pt>
                <c:pt idx="765">
                  <c:v>8.4071000000000035E-2</c:v>
                </c:pt>
                <c:pt idx="766">
                  <c:v>8.5268000000000038E-2</c:v>
                </c:pt>
                <c:pt idx="767">
                  <c:v>8.6310999999999971E-2</c:v>
                </c:pt>
                <c:pt idx="768">
                  <c:v>8.4504999999999955E-2</c:v>
                </c:pt>
                <c:pt idx="769">
                  <c:v>8.2811000000000037E-2</c:v>
                </c:pt>
                <c:pt idx="770">
                  <c:v>8.0447000000000032E-2</c:v>
                </c:pt>
                <c:pt idx="771">
                  <c:v>7.9025999999999999E-2</c:v>
                </c:pt>
                <c:pt idx="772">
                  <c:v>7.8176000000000051E-2</c:v>
                </c:pt>
                <c:pt idx="773">
                  <c:v>7.8590000000000049E-2</c:v>
                </c:pt>
                <c:pt idx="774">
                  <c:v>7.7631999999999965E-2</c:v>
                </c:pt>
                <c:pt idx="775">
                  <c:v>7.5414000000000009E-2</c:v>
                </c:pt>
                <c:pt idx="776">
                  <c:v>7.2704999999999992E-2</c:v>
                </c:pt>
                <c:pt idx="777">
                  <c:v>7.0361999999999994E-2</c:v>
                </c:pt>
                <c:pt idx="778">
                  <c:v>7.0280999999999996E-2</c:v>
                </c:pt>
                <c:pt idx="779">
                  <c:v>7.2804999999999953E-2</c:v>
                </c:pt>
                <c:pt idx="780">
                  <c:v>7.3358000000000048E-2</c:v>
                </c:pt>
                <c:pt idx="781">
                  <c:v>7.3325000000000043E-2</c:v>
                </c:pt>
                <c:pt idx="782">
                  <c:v>7.4463000000000001E-2</c:v>
                </c:pt>
                <c:pt idx="783">
                  <c:v>7.833200000000004E-2</c:v>
                </c:pt>
                <c:pt idx="784">
                  <c:v>8.221700000000004E-2</c:v>
                </c:pt>
                <c:pt idx="785">
                  <c:v>8.3262000000000003E-2</c:v>
                </c:pt>
                <c:pt idx="786">
                  <c:v>8.3081000000000044E-2</c:v>
                </c:pt>
                <c:pt idx="787">
                  <c:v>8.4752999999999995E-2</c:v>
                </c:pt>
                <c:pt idx="788">
                  <c:v>8.4069999999999964E-2</c:v>
                </c:pt>
                <c:pt idx="789">
                  <c:v>8.6243000000000042E-2</c:v>
                </c:pt>
                <c:pt idx="790">
                  <c:v>8.8523999999999992E-2</c:v>
                </c:pt>
                <c:pt idx="791">
                  <c:v>8.9834999999999998E-2</c:v>
                </c:pt>
                <c:pt idx="792">
                  <c:v>8.7680999999999995E-2</c:v>
                </c:pt>
                <c:pt idx="793">
                  <c:v>8.7455000000000033E-2</c:v>
                </c:pt>
                <c:pt idx="794">
                  <c:v>8.5299999999999959E-2</c:v>
                </c:pt>
                <c:pt idx="795">
                  <c:v>8.3742999999999956E-2</c:v>
                </c:pt>
                <c:pt idx="796">
                  <c:v>8.2778999999999991E-2</c:v>
                </c:pt>
                <c:pt idx="797">
                  <c:v>7.9323000000000005E-2</c:v>
                </c:pt>
                <c:pt idx="798">
                  <c:v>7.6031999999999988E-2</c:v>
                </c:pt>
                <c:pt idx="799">
                  <c:v>7.6895000000000047E-2</c:v>
                </c:pt>
                <c:pt idx="800">
                  <c:v>7.8386999999999998E-2</c:v>
                </c:pt>
                <c:pt idx="801">
                  <c:v>7.619999999999999E-2</c:v>
                </c:pt>
                <c:pt idx="802">
                  <c:v>7.4685999999999961E-2</c:v>
                </c:pt>
                <c:pt idx="803">
                  <c:v>7.4399999999999994E-2</c:v>
                </c:pt>
                <c:pt idx="804">
                  <c:v>7.253699999999999E-2</c:v>
                </c:pt>
                <c:pt idx="805">
                  <c:v>7.2068000000000035E-2</c:v>
                </c:pt>
                <c:pt idx="806">
                  <c:v>7.350000000000001E-2</c:v>
                </c:pt>
                <c:pt idx="807">
                  <c:v>7.7223999999999959E-2</c:v>
                </c:pt>
                <c:pt idx="808">
                  <c:v>7.8837999999999964E-2</c:v>
                </c:pt>
                <c:pt idx="809">
                  <c:v>7.9805000000000043E-2</c:v>
                </c:pt>
                <c:pt idx="810">
                  <c:v>8.0640000000000003E-2</c:v>
                </c:pt>
                <c:pt idx="811">
                  <c:v>8.0252000000000046E-2</c:v>
                </c:pt>
                <c:pt idx="812">
                  <c:v>7.8381999999999952E-2</c:v>
                </c:pt>
                <c:pt idx="813">
                  <c:v>8.0174999999999996E-2</c:v>
                </c:pt>
                <c:pt idx="814">
                  <c:v>7.7784999999999965E-2</c:v>
                </c:pt>
                <c:pt idx="815">
                  <c:v>7.5032999999999989E-2</c:v>
                </c:pt>
                <c:pt idx="816">
                  <c:v>7.5710000000000041E-2</c:v>
                </c:pt>
                <c:pt idx="817">
                  <c:v>7.7667E-2</c:v>
                </c:pt>
                <c:pt idx="818">
                  <c:v>7.6425999999999952E-2</c:v>
                </c:pt>
                <c:pt idx="819">
                  <c:v>7.8654999999999961E-2</c:v>
                </c:pt>
                <c:pt idx="820">
                  <c:v>8.0367999999999967E-2</c:v>
                </c:pt>
                <c:pt idx="821">
                  <c:v>7.8905000000000045E-2</c:v>
                </c:pt>
                <c:pt idx="822">
                  <c:v>7.7247999999999956E-2</c:v>
                </c:pt>
                <c:pt idx="823">
                  <c:v>7.4891000000000041E-2</c:v>
                </c:pt>
                <c:pt idx="824">
                  <c:v>7.4970999999999954E-2</c:v>
                </c:pt>
                <c:pt idx="825">
                  <c:v>7.4742999999999962E-2</c:v>
                </c:pt>
                <c:pt idx="826">
                  <c:v>7.3565000000000047E-2</c:v>
                </c:pt>
                <c:pt idx="827">
                  <c:v>7.2468000000000005E-2</c:v>
                </c:pt>
                <c:pt idx="828">
                  <c:v>7.1636000000000033E-2</c:v>
                </c:pt>
                <c:pt idx="829">
                  <c:v>7.0539999999999964E-2</c:v>
                </c:pt>
                <c:pt idx="830">
                  <c:v>7.1178999999999965E-2</c:v>
                </c:pt>
                <c:pt idx="831">
                  <c:v>7.1618000000000043E-2</c:v>
                </c:pt>
                <c:pt idx="832">
                  <c:v>7.1618999999999988E-2</c:v>
                </c:pt>
                <c:pt idx="833">
                  <c:v>7.1630000000000041E-2</c:v>
                </c:pt>
                <c:pt idx="834">
                  <c:v>7.0364000000000038E-2</c:v>
                </c:pt>
                <c:pt idx="835">
                  <c:v>7.024100000000004E-2</c:v>
                </c:pt>
                <c:pt idx="836">
                  <c:v>7.001900000000004E-2</c:v>
                </c:pt>
                <c:pt idx="837">
                  <c:v>6.9362000000000049E-2</c:v>
                </c:pt>
                <c:pt idx="838">
                  <c:v>6.9555000000000006E-2</c:v>
                </c:pt>
                <c:pt idx="839">
                  <c:v>7.0362999999999953E-2</c:v>
                </c:pt>
                <c:pt idx="840">
                  <c:v>6.9081999999999963E-2</c:v>
                </c:pt>
                <c:pt idx="841">
                  <c:v>6.9699999999999956E-2</c:v>
                </c:pt>
                <c:pt idx="842">
                  <c:v>7.0758000000000001E-2</c:v>
                </c:pt>
                <c:pt idx="843">
                  <c:v>7.2552000000000005E-2</c:v>
                </c:pt>
                <c:pt idx="844">
                  <c:v>7.214300000000004E-2</c:v>
                </c:pt>
                <c:pt idx="845">
                  <c:v>7.4570000000000039E-2</c:v>
                </c:pt>
                <c:pt idx="846">
                  <c:v>7.7345000000000039E-2</c:v>
                </c:pt>
                <c:pt idx="847">
                  <c:v>7.7019000000000004E-2</c:v>
                </c:pt>
                <c:pt idx="848">
                  <c:v>7.9073000000000032E-2</c:v>
                </c:pt>
                <c:pt idx="849">
                  <c:v>7.9319000000000042E-2</c:v>
                </c:pt>
                <c:pt idx="850">
                  <c:v>8.0646999999999969E-2</c:v>
                </c:pt>
                <c:pt idx="851">
                  <c:v>7.9314999999999969E-2</c:v>
                </c:pt>
                <c:pt idx="852">
                  <c:v>8.1189999999999957E-2</c:v>
                </c:pt>
                <c:pt idx="853">
                  <c:v>8.3474999999999994E-2</c:v>
                </c:pt>
                <c:pt idx="854">
                  <c:v>8.2485000000000003E-2</c:v>
                </c:pt>
                <c:pt idx="855">
                  <c:v>8.2869999999999958E-2</c:v>
                </c:pt>
                <c:pt idx="856">
                  <c:v>8.2778999999999991E-2</c:v>
                </c:pt>
                <c:pt idx="857">
                  <c:v>8.6922999999999959E-2</c:v>
                </c:pt>
                <c:pt idx="858">
                  <c:v>8.3754999999999954E-2</c:v>
                </c:pt>
                <c:pt idx="859">
                  <c:v>8.2584000000000005E-2</c:v>
                </c:pt>
                <c:pt idx="860">
                  <c:v>8.128700000000004E-2</c:v>
                </c:pt>
                <c:pt idx="861">
                  <c:v>8.2239999999999966E-2</c:v>
                </c:pt>
                <c:pt idx="862">
                  <c:v>8.1441999999999959E-2</c:v>
                </c:pt>
                <c:pt idx="863">
                  <c:v>8.1260000000000041E-2</c:v>
                </c:pt>
                <c:pt idx="864">
                  <c:v>7.8558000000000003E-2</c:v>
                </c:pt>
                <c:pt idx="865">
                  <c:v>7.7985999999999972E-2</c:v>
                </c:pt>
                <c:pt idx="866">
                  <c:v>7.7388999999999958E-2</c:v>
                </c:pt>
                <c:pt idx="867">
                  <c:v>7.6722999999999958E-2</c:v>
                </c:pt>
                <c:pt idx="868">
                  <c:v>7.9239999999999963E-2</c:v>
                </c:pt>
                <c:pt idx="869">
                  <c:v>7.995500000000004E-2</c:v>
                </c:pt>
                <c:pt idx="870">
                  <c:v>7.8551999999999997E-2</c:v>
                </c:pt>
                <c:pt idx="871">
                  <c:v>7.7928999999999957E-2</c:v>
                </c:pt>
                <c:pt idx="872">
                  <c:v>7.5942999999999955E-2</c:v>
                </c:pt>
                <c:pt idx="873">
                  <c:v>7.7073000000000003E-2</c:v>
                </c:pt>
                <c:pt idx="874">
                  <c:v>7.6470999999999956E-2</c:v>
                </c:pt>
                <c:pt idx="875">
                  <c:v>7.5447E-2</c:v>
                </c:pt>
                <c:pt idx="876">
                  <c:v>7.8311000000000047E-2</c:v>
                </c:pt>
                <c:pt idx="877">
                  <c:v>7.6643000000000044E-2</c:v>
                </c:pt>
                <c:pt idx="878">
                  <c:v>7.5399999999999967E-2</c:v>
                </c:pt>
                <c:pt idx="879">
                  <c:v>7.7435000000000045E-2</c:v>
                </c:pt>
                <c:pt idx="880">
                  <c:v>7.5791000000000039E-2</c:v>
                </c:pt>
                <c:pt idx="881">
                  <c:v>7.526799999999996E-2</c:v>
                </c:pt>
                <c:pt idx="882">
                  <c:v>7.4165000000000036E-2</c:v>
                </c:pt>
                <c:pt idx="883">
                  <c:v>7.3209999999999956E-2</c:v>
                </c:pt>
                <c:pt idx="884">
                  <c:v>7.1745000000000003E-2</c:v>
                </c:pt>
                <c:pt idx="885">
                  <c:v>7.0874999999999994E-2</c:v>
                </c:pt>
                <c:pt idx="886">
                  <c:v>7.2194999999999995E-2</c:v>
                </c:pt>
                <c:pt idx="887">
                  <c:v>7.1427999999999964E-2</c:v>
                </c:pt>
                <c:pt idx="888">
                  <c:v>7.0757000000000042E-2</c:v>
                </c:pt>
                <c:pt idx="889">
                  <c:v>7.0643000000000039E-2</c:v>
                </c:pt>
                <c:pt idx="890">
                  <c:v>6.9330999999999962E-2</c:v>
                </c:pt>
                <c:pt idx="891">
                  <c:v>6.795200000000004E-2</c:v>
                </c:pt>
                <c:pt idx="892">
                  <c:v>6.6480999999999957E-2</c:v>
                </c:pt>
                <c:pt idx="893">
                  <c:v>6.3723999999999961E-2</c:v>
                </c:pt>
                <c:pt idx="894">
                  <c:v>6.2075999999999992E-2</c:v>
                </c:pt>
                <c:pt idx="895">
                  <c:v>6.5481999999999957E-2</c:v>
                </c:pt>
                <c:pt idx="896">
                  <c:v>6.791000000000004E-2</c:v>
                </c:pt>
                <c:pt idx="897">
                  <c:v>6.584300000000004E-2</c:v>
                </c:pt>
                <c:pt idx="898">
                  <c:v>6.4199999999999993E-2</c:v>
                </c:pt>
                <c:pt idx="899">
                  <c:v>6.3711999999999963E-2</c:v>
                </c:pt>
                <c:pt idx="900">
                  <c:v>6.2789999999999999E-2</c:v>
                </c:pt>
                <c:pt idx="901">
                  <c:v>6.153699999999996E-2</c:v>
                </c:pt>
                <c:pt idx="902">
                  <c:v>6.1499999999999999E-2</c:v>
                </c:pt>
                <c:pt idx="903">
                  <c:v>5.9703999999999958E-2</c:v>
                </c:pt>
                <c:pt idx="904">
                  <c:v>6.3252000000000003E-2</c:v>
                </c:pt>
                <c:pt idx="905">
                  <c:v>6.6204999999999958E-2</c:v>
                </c:pt>
                <c:pt idx="906">
                  <c:v>6.4652000000000043E-2</c:v>
                </c:pt>
                <c:pt idx="907">
                  <c:v>6.2724000000000002E-2</c:v>
                </c:pt>
                <c:pt idx="908">
                  <c:v>6.1481999999999995E-2</c:v>
                </c:pt>
                <c:pt idx="909">
                  <c:v>5.9823999999999961E-2</c:v>
                </c:pt>
                <c:pt idx="910">
                  <c:v>5.9904999999999958E-2</c:v>
                </c:pt>
                <c:pt idx="911">
                  <c:v>5.9553000000000002E-2</c:v>
                </c:pt>
                <c:pt idx="912">
                  <c:v>5.9267000000000035E-2</c:v>
                </c:pt>
                <c:pt idx="913">
                  <c:v>5.7935000000000035E-2</c:v>
                </c:pt>
                <c:pt idx="914">
                  <c:v>5.6142000000000004E-2</c:v>
                </c:pt>
                <c:pt idx="915">
                  <c:v>5.8263999999999969E-2</c:v>
                </c:pt>
                <c:pt idx="916">
                  <c:v>5.6495000000000045E-2</c:v>
                </c:pt>
                <c:pt idx="917">
                  <c:v>5.5395E-2</c:v>
                </c:pt>
                <c:pt idx="918">
                  <c:v>5.4023000000000036E-2</c:v>
                </c:pt>
                <c:pt idx="919">
                  <c:v>5.4995000000000044E-2</c:v>
                </c:pt>
                <c:pt idx="920">
                  <c:v>5.5091000000000043E-2</c:v>
                </c:pt>
                <c:pt idx="921">
                  <c:v>5.5023999999999962E-2</c:v>
                </c:pt>
                <c:pt idx="922">
                  <c:v>5.7747999999999959E-2</c:v>
                </c:pt>
                <c:pt idx="923">
                  <c:v>5.8784000000000045E-2</c:v>
                </c:pt>
                <c:pt idx="924">
                  <c:v>5.8178000000000035E-2</c:v>
                </c:pt>
                <c:pt idx="925">
                  <c:v>5.7500000000000037E-2</c:v>
                </c:pt>
                <c:pt idx="926">
                  <c:v>5.8200000000000002E-2</c:v>
                </c:pt>
                <c:pt idx="927">
                  <c:v>5.9799999999999964E-2</c:v>
                </c:pt>
                <c:pt idx="928">
                  <c:v>6.2900000000000039E-2</c:v>
                </c:pt>
                <c:pt idx="929">
                  <c:v>6.4199999999999993E-2</c:v>
                </c:pt>
                <c:pt idx="930">
                  <c:v>6.399999999999996E-2</c:v>
                </c:pt>
                <c:pt idx="931">
                  <c:v>6.3699999999999951E-2</c:v>
                </c:pt>
                <c:pt idx="932">
                  <c:v>6.2000000000000041E-2</c:v>
                </c:pt>
                <c:pt idx="933">
                  <c:v>0.06</c:v>
                </c:pt>
                <c:pt idx="934">
                  <c:v>5.9799999999999964E-2</c:v>
                </c:pt>
                <c:pt idx="935">
                  <c:v>5.7999999999999961E-2</c:v>
                </c:pt>
                <c:pt idx="936">
                  <c:v>5.8100000000000041E-2</c:v>
                </c:pt>
                <c:pt idx="937">
                  <c:v>5.9600000000000035E-2</c:v>
                </c:pt>
                <c:pt idx="938">
                  <c:v>5.9000000000000039E-2</c:v>
                </c:pt>
                <c:pt idx="939">
                  <c:v>5.8499999999999996E-2</c:v>
                </c:pt>
                <c:pt idx="940">
                  <c:v>5.9700000000000003E-2</c:v>
                </c:pt>
                <c:pt idx="941">
                  <c:v>5.9900000000000043E-2</c:v>
                </c:pt>
                <c:pt idx="942">
                  <c:v>6.3E-2</c:v>
                </c:pt>
                <c:pt idx="943">
                  <c:v>6.2499999999999958E-2</c:v>
                </c:pt>
                <c:pt idx="944">
                  <c:v>6.2399999999999997E-2</c:v>
                </c:pt>
                <c:pt idx="945">
                  <c:v>6.1800000000000001E-2</c:v>
                </c:pt>
                <c:pt idx="946">
                  <c:v>6.1100000000000036E-2</c:v>
                </c:pt>
                <c:pt idx="947">
                  <c:v>5.9700000000000003E-2</c:v>
                </c:pt>
                <c:pt idx="948">
                  <c:v>6.159999999999996E-2</c:v>
                </c:pt>
                <c:pt idx="949">
                  <c:v>6.0200000000000045E-2</c:v>
                </c:pt>
                <c:pt idx="950">
                  <c:v>6.2100000000000002E-2</c:v>
                </c:pt>
                <c:pt idx="951">
                  <c:v>6.2100000000000002E-2</c:v>
                </c:pt>
                <c:pt idx="952">
                  <c:v>6.2900000000000039E-2</c:v>
                </c:pt>
                <c:pt idx="953">
                  <c:v>6.2699999999999992E-2</c:v>
                </c:pt>
                <c:pt idx="954">
                  <c:v>6.3800000000000037E-2</c:v>
                </c:pt>
                <c:pt idx="955">
                  <c:v>6.399999999999996E-2</c:v>
                </c:pt>
                <c:pt idx="956">
                  <c:v>6.3699999999999951E-2</c:v>
                </c:pt>
                <c:pt idx="957">
                  <c:v>6.4899999999999958E-2</c:v>
                </c:pt>
                <c:pt idx="958">
                  <c:v>7.5600000000000001E-2</c:v>
                </c:pt>
                <c:pt idx="959">
                  <c:v>7.5999999999999956E-2</c:v>
                </c:pt>
                <c:pt idx="960">
                  <c:v>6.54E-2</c:v>
                </c:pt>
                <c:pt idx="961">
                  <c:v>6.3899999999999998E-2</c:v>
                </c:pt>
                <c:pt idx="962">
                  <c:v>6.3E-2</c:v>
                </c:pt>
                <c:pt idx="963">
                  <c:v>6.4199999999999993E-2</c:v>
                </c:pt>
                <c:pt idx="964">
                  <c:v>6.4799999999999996E-2</c:v>
                </c:pt>
                <c:pt idx="965">
                  <c:v>6.4899999999999958E-2</c:v>
                </c:pt>
                <c:pt idx="966">
                  <c:v>6.2000000000000041E-2</c:v>
                </c:pt>
                <c:pt idx="967">
                  <c:v>5.9700000000000003E-2</c:v>
                </c:pt>
                <c:pt idx="968">
                  <c:v>5.7099999999999956E-2</c:v>
                </c:pt>
                <c:pt idx="969">
                  <c:v>5.529999999999996E-2</c:v>
                </c:pt>
                <c:pt idx="970">
                  <c:v>5.5499999999999994E-2</c:v>
                </c:pt>
                <c:pt idx="971">
                  <c:v>5.6400000000000006E-2</c:v>
                </c:pt>
                <c:pt idx="972">
                  <c:v>5.7900000000000007E-2</c:v>
                </c:pt>
                <c:pt idx="973">
                  <c:v>5.769999999999996E-2</c:v>
                </c:pt>
                <c:pt idx="974">
                  <c:v>5.8700000000000044E-2</c:v>
                </c:pt>
                <c:pt idx="975">
                  <c:v>5.8400000000000042E-2</c:v>
                </c:pt>
                <c:pt idx="976">
                  <c:v>5.8100000000000041E-2</c:v>
                </c:pt>
                <c:pt idx="977">
                  <c:v>5.4999999999999959E-2</c:v>
                </c:pt>
                <c:pt idx="978">
                  <c:v>5.4600000000000003E-2</c:v>
                </c:pt>
                <c:pt idx="979">
                  <c:v>5.2599999999999966E-2</c:v>
                </c:pt>
                <c:pt idx="980">
                  <c:v>5.0099999999999999E-2</c:v>
                </c:pt>
                <c:pt idx="981">
                  <c:v>5.0099999999999999E-2</c:v>
                </c:pt>
                <c:pt idx="982">
                  <c:v>5.1000000000000004E-2</c:v>
                </c:pt>
                <c:pt idx="983">
                  <c:v>5.3699999999999998E-2</c:v>
                </c:pt>
                <c:pt idx="984">
                  <c:v>5.5599999999999955E-2</c:v>
                </c:pt>
                <c:pt idx="985">
                  <c:v>5.5700000000000041E-2</c:v>
                </c:pt>
                <c:pt idx="986">
                  <c:v>5.6799999999999962E-2</c:v>
                </c:pt>
                <c:pt idx="987">
                  <c:v>5.5599999999999955E-2</c:v>
                </c:pt>
                <c:pt idx="988">
                  <c:v>5.5499999999999994E-2</c:v>
                </c:pt>
                <c:pt idx="989">
                  <c:v>5.3199999999999956E-2</c:v>
                </c:pt>
                <c:pt idx="990">
                  <c:v>5.2599999999999966E-2</c:v>
                </c:pt>
                <c:pt idx="991">
                  <c:v>5.2700000000000038E-2</c:v>
                </c:pt>
                <c:pt idx="992">
                  <c:v>4.6899999999999956E-2</c:v>
                </c:pt>
                <c:pt idx="993">
                  <c:v>4.4799999999999958E-2</c:v>
                </c:pt>
                <c:pt idx="994">
                  <c:v>4.5200000000000039E-2</c:v>
                </c:pt>
                <c:pt idx="995">
                  <c:v>4.2500000000000038E-2</c:v>
                </c:pt>
                <c:pt idx="996">
                  <c:v>4.3299999999999964E-2</c:v>
                </c:pt>
                <c:pt idx="997">
                  <c:v>4.3400000000000036E-2</c:v>
                </c:pt>
                <c:pt idx="998">
                  <c:v>4.3599999999999958E-2</c:v>
                </c:pt>
                <c:pt idx="999">
                  <c:v>4.4799999999999958E-2</c:v>
                </c:pt>
                <c:pt idx="1000">
                  <c:v>4.4000000000000039E-2</c:v>
                </c:pt>
                <c:pt idx="1001">
                  <c:v>4.2000000000000003E-2</c:v>
                </c:pt>
                <c:pt idx="1002">
                  <c:v>4.0799999999999996E-2</c:v>
                </c:pt>
                <c:pt idx="1003">
                  <c:v>3.9300000000000002E-2</c:v>
                </c:pt>
                <c:pt idx="1004">
                  <c:v>3.9999999999999959E-2</c:v>
                </c:pt>
                <c:pt idx="1005">
                  <c:v>4.02E-2</c:v>
                </c:pt>
                <c:pt idx="1006">
                  <c:v>3.9099999999999961E-2</c:v>
                </c:pt>
                <c:pt idx="1007">
                  <c:v>3.8400000000000004E-2</c:v>
                </c:pt>
                <c:pt idx="1008">
                  <c:v>3.9999999999999959E-2</c:v>
                </c:pt>
                <c:pt idx="1009">
                  <c:v>4.1499999999999961E-2</c:v>
                </c:pt>
                <c:pt idx="1010">
                  <c:v>4.1799999999999962E-2</c:v>
                </c:pt>
                <c:pt idx="1011">
                  <c:v>4.1499999999999961E-2</c:v>
                </c:pt>
                <c:pt idx="1012">
                  <c:v>3.9999999999999959E-2</c:v>
                </c:pt>
                <c:pt idx="1013">
                  <c:v>4.1700000000000001E-2</c:v>
                </c:pt>
                <c:pt idx="1014">
                  <c:v>4.53E-2</c:v>
                </c:pt>
                <c:pt idx="1015">
                  <c:v>4.6799999999999994E-2</c:v>
                </c:pt>
                <c:pt idx="1016">
                  <c:v>4.7300000000000036E-2</c:v>
                </c:pt>
                <c:pt idx="1017">
                  <c:v>4.8000000000000001E-2</c:v>
                </c:pt>
                <c:pt idx="1018">
                  <c:v>4.7000000000000042E-2</c:v>
                </c:pt>
                <c:pt idx="1019">
                  <c:v>4.7700000000000006E-2</c:v>
                </c:pt>
                <c:pt idx="1020">
                  <c:v>4.8099999999999962E-2</c:v>
                </c:pt>
                <c:pt idx="1021">
                  <c:v>4.6299999999999959E-2</c:v>
                </c:pt>
                <c:pt idx="1022">
                  <c:v>4.53E-2</c:v>
                </c:pt>
                <c:pt idx="1023">
                  <c:v>4.509999999999996E-2</c:v>
                </c:pt>
                <c:pt idx="1024">
                  <c:v>4.41E-2</c:v>
                </c:pt>
                <c:pt idx="1025">
                  <c:v>4.2599999999999999E-2</c:v>
                </c:pt>
                <c:pt idx="1026">
                  <c:v>4.2900000000000001E-2</c:v>
                </c:pt>
                <c:pt idx="1027">
                  <c:v>4.2299999999999997E-2</c:v>
                </c:pt>
                <c:pt idx="1028">
                  <c:v>4.1300000000000045E-2</c:v>
                </c:pt>
                <c:pt idx="1029">
                  <c:v>4.2399999999999965E-2</c:v>
                </c:pt>
                <c:pt idx="1030">
                  <c:v>4.0599999999999963E-2</c:v>
                </c:pt>
                <c:pt idx="1031">
                  <c:v>4.0899999999999964E-2</c:v>
                </c:pt>
                <c:pt idx="1032">
                  <c:v>3.9500000000000042E-2</c:v>
                </c:pt>
                <c:pt idx="1033">
                  <c:v>3.5799999999999957E-2</c:v>
                </c:pt>
                <c:pt idx="1034">
                  <c:v>3.6699999999999962E-2</c:v>
                </c:pt>
                <c:pt idx="1035">
                  <c:v>3.7400000000000037E-2</c:v>
                </c:pt>
                <c:pt idx="1036">
                  <c:v>3.7500000000000006E-2</c:v>
                </c:pt>
                <c:pt idx="1037">
                  <c:v>4.1700000000000001E-2</c:v>
                </c:pt>
                <c:pt idx="1038">
                  <c:v>4.389999999999996E-2</c:v>
                </c:pt>
                <c:pt idx="1039">
                  <c:v>4.4000000000000039E-2</c:v>
                </c:pt>
                <c:pt idx="1040">
                  <c:v>4.2500000000000038E-2</c:v>
                </c:pt>
                <c:pt idx="1041">
                  <c:v>4.389999999999996E-2</c:v>
                </c:pt>
                <c:pt idx="1042">
                  <c:v>4.2900000000000001E-2</c:v>
                </c:pt>
                <c:pt idx="1043">
                  <c:v>4.4000000000000039E-2</c:v>
                </c:pt>
                <c:pt idx="1044">
                  <c:v>4.3500000000000004E-2</c:v>
                </c:pt>
                <c:pt idx="1045">
                  <c:v>4.269999999999996E-2</c:v>
                </c:pt>
                <c:pt idx="1046">
                  <c:v>4.1099999999999998E-2</c:v>
                </c:pt>
                <c:pt idx="1047">
                  <c:v>4.160000000000004E-2</c:v>
                </c:pt>
                <c:pt idx="1048">
                  <c:v>4.160000000000004E-2</c:v>
                </c:pt>
                <c:pt idx="1049">
                  <c:v>3.9300000000000002E-2</c:v>
                </c:pt>
                <c:pt idx="1050">
                  <c:v>3.78E-2</c:v>
                </c:pt>
                <c:pt idx="1051">
                  <c:v>3.5700000000000003E-2</c:v>
                </c:pt>
                <c:pt idx="1052">
                  <c:v>3.5900000000000036E-2</c:v>
                </c:pt>
                <c:pt idx="1053">
                  <c:v>3.6600000000000001E-2</c:v>
                </c:pt>
                <c:pt idx="1054">
                  <c:v>3.6600000000000001E-2</c:v>
                </c:pt>
                <c:pt idx="1055">
                  <c:v>4.0799999999999996E-2</c:v>
                </c:pt>
                <c:pt idx="1056">
                  <c:v>4.269999999999996E-2</c:v>
                </c:pt>
                <c:pt idx="1057">
                  <c:v>3.9599999999999996E-2</c:v>
                </c:pt>
                <c:pt idx="1058">
                  <c:v>3.9899999999999998E-2</c:v>
                </c:pt>
                <c:pt idx="1059">
                  <c:v>3.9899999999999998E-2</c:v>
                </c:pt>
                <c:pt idx="1060">
                  <c:v>3.9300000000000002E-2</c:v>
                </c:pt>
                <c:pt idx="1061">
                  <c:v>3.9300000000000002E-2</c:v>
                </c:pt>
                <c:pt idx="1062">
                  <c:v>3.7700000000000039E-2</c:v>
                </c:pt>
                <c:pt idx="1063">
                  <c:v>3.879999999999996E-2</c:v>
                </c:pt>
                <c:pt idx="1064">
                  <c:v>3.8199999999999963E-2</c:v>
                </c:pt>
                <c:pt idx="1065">
                  <c:v>3.6699999999999962E-2</c:v>
                </c:pt>
                <c:pt idx="1066">
                  <c:v>3.7400000000000037E-2</c:v>
                </c:pt>
                <c:pt idx="1067">
                  <c:v>3.7400000000000037E-2</c:v>
                </c:pt>
                <c:pt idx="1068">
                  <c:v>3.6200000000000038E-2</c:v>
                </c:pt>
              </c:numCache>
            </c:numRef>
          </c:xVal>
          <c:yVal>
            <c:numRef>
              <c:f>'MRP ERP WP'!$S$40:$S$1108</c:f>
              <c:numCache>
                <c:formatCode>0.00%</c:formatCode>
                <c:ptCount val="1069"/>
                <c:pt idx="0">
                  <c:v>0.52430506712921132</c:v>
                </c:pt>
                <c:pt idx="1">
                  <c:v>0.66850408532417593</c:v>
                </c:pt>
                <c:pt idx="2">
                  <c:v>0.6416645065974339</c:v>
                </c:pt>
                <c:pt idx="3">
                  <c:v>0.50977243031321684</c:v>
                </c:pt>
                <c:pt idx="4">
                  <c:v>0.41896693395693169</c:v>
                </c:pt>
                <c:pt idx="5">
                  <c:v>0.45670558371170394</c:v>
                </c:pt>
                <c:pt idx="6">
                  <c:v>0.86099407213679857</c:v>
                </c:pt>
                <c:pt idx="7">
                  <c:v>1.050025620380068</c:v>
                </c:pt>
                <c:pt idx="8">
                  <c:v>1.118509255724891</c:v>
                </c:pt>
                <c:pt idx="9">
                  <c:v>1.0579700587413052</c:v>
                </c:pt>
                <c:pt idx="10">
                  <c:v>0.43387608698999036</c:v>
                </c:pt>
                <c:pt idx="11">
                  <c:v>-2.8563907116030546E-3</c:v>
                </c:pt>
                <c:pt idx="12">
                  <c:v>5.8043143287136494E-2</c:v>
                </c:pt>
                <c:pt idx="13">
                  <c:v>3.8766966038418504E-4</c:v>
                </c:pt>
                <c:pt idx="14">
                  <c:v>0.12049995743788687</c:v>
                </c:pt>
                <c:pt idx="15">
                  <c:v>0.24036369428271279</c:v>
                </c:pt>
                <c:pt idx="16">
                  <c:v>0.23991439669252262</c:v>
                </c:pt>
                <c:pt idx="17">
                  <c:v>0.15393334950389614</c:v>
                </c:pt>
                <c:pt idx="18">
                  <c:v>-0.24935380760937395</c:v>
                </c:pt>
                <c:pt idx="19">
                  <c:v>-0.30268374564263967</c:v>
                </c:pt>
                <c:pt idx="20">
                  <c:v>-0.36709711964970893</c:v>
                </c:pt>
                <c:pt idx="21">
                  <c:v>-0.44204997880100061</c:v>
                </c:pt>
                <c:pt idx="22">
                  <c:v>-0.25067126760544434</c:v>
                </c:pt>
                <c:pt idx="23">
                  <c:v>-0.18688389117332882</c:v>
                </c:pt>
                <c:pt idx="24">
                  <c:v>-0.27069734762411318</c:v>
                </c:pt>
                <c:pt idx="25">
                  <c:v>-0.28422998547096384</c:v>
                </c:pt>
                <c:pt idx="26">
                  <c:v>-0.23926986243154688</c:v>
                </c:pt>
                <c:pt idx="27">
                  <c:v>-0.32309786311581407</c:v>
                </c:pt>
                <c:pt idx="28">
                  <c:v>-0.41992991813500335</c:v>
                </c:pt>
                <c:pt idx="29">
                  <c:v>-0.4707884366641864</c:v>
                </c:pt>
                <c:pt idx="30">
                  <c:v>-0.23739009388437604</c:v>
                </c:pt>
                <c:pt idx="31">
                  <c:v>-0.30061286364462259</c:v>
                </c:pt>
                <c:pt idx="32">
                  <c:v>-0.28705600729845654</c:v>
                </c:pt>
                <c:pt idx="33">
                  <c:v>-0.46414008164661791</c:v>
                </c:pt>
                <c:pt idx="34">
                  <c:v>-0.35358171392902754</c:v>
                </c:pt>
                <c:pt idx="35">
                  <c:v>-0.34449952178401844</c:v>
                </c:pt>
                <c:pt idx="36">
                  <c:v>-0.42123403699319828</c:v>
                </c:pt>
                <c:pt idx="37">
                  <c:v>-0.46554948411132308</c:v>
                </c:pt>
                <c:pt idx="38">
                  <c:v>-0.5054546146232366</c:v>
                </c:pt>
                <c:pt idx="39">
                  <c:v>-0.54882794426400783</c:v>
                </c:pt>
                <c:pt idx="40">
                  <c:v>-0.58404441629720849</c:v>
                </c:pt>
                <c:pt idx="41">
                  <c:v>-0.68526707511337837</c:v>
                </c:pt>
                <c:pt idx="42">
                  <c:v>-0.73117531767290844</c:v>
                </c:pt>
                <c:pt idx="43">
                  <c:v>-0.58352939654167146</c:v>
                </c:pt>
                <c:pt idx="44">
                  <c:v>-0.39418773727375706</c:v>
                </c:pt>
                <c:pt idx="45">
                  <c:v>-0.10852222794827844</c:v>
                </c:pt>
                <c:pt idx="46">
                  <c:v>-0.28371212072983942</c:v>
                </c:pt>
                <c:pt idx="47">
                  <c:v>-0.26296093293842221</c:v>
                </c:pt>
                <c:pt idx="48">
                  <c:v>-6.3997882585549615E-2</c:v>
                </c:pt>
                <c:pt idx="49">
                  <c:v>-7.0662141262386985E-2</c:v>
                </c:pt>
                <c:pt idx="50">
                  <c:v>-0.32785143294372554</c:v>
                </c:pt>
                <c:pt idx="51">
                  <c:v>-0.33534707916104128</c:v>
                </c:pt>
                <c:pt idx="52">
                  <c:v>1.7803916692290672E-2</c:v>
                </c:pt>
                <c:pt idx="53">
                  <c:v>0.70720049355490111</c:v>
                </c:pt>
                <c:pt idx="54">
                  <c:v>0.94575459260240813</c:v>
                </c:pt>
                <c:pt idx="55">
                  <c:v>0.26634623791340956</c:v>
                </c:pt>
                <c:pt idx="56">
                  <c:v>-0.1203675417098401</c:v>
                </c:pt>
                <c:pt idx="57">
                  <c:v>-0.26793063835876585</c:v>
                </c:pt>
                <c:pt idx="58">
                  <c:v>-0.23815858026094261</c:v>
                </c:pt>
                <c:pt idx="59">
                  <c:v>-0.23026880138528477</c:v>
                </c:pt>
                <c:pt idx="60">
                  <c:v>-0.29103836251054716</c:v>
                </c:pt>
                <c:pt idx="61">
                  <c:v>-0.11859570709556061</c:v>
                </c:pt>
                <c:pt idx="62">
                  <c:v>9.5002880509171425E-2</c:v>
                </c:pt>
                <c:pt idx="63">
                  <c:v>0.22143449387390096</c:v>
                </c:pt>
                <c:pt idx="64">
                  <c:v>-7.840040907089281E-2</c:v>
                </c:pt>
                <c:pt idx="65">
                  <c:v>-0.28562892752895475</c:v>
                </c:pt>
                <c:pt idx="66">
                  <c:v>-0.34947135503661714</c:v>
                </c:pt>
                <c:pt idx="67">
                  <c:v>-0.38032985086885773</c:v>
                </c:pt>
                <c:pt idx="68">
                  <c:v>-0.35974822391113237</c:v>
                </c:pt>
                <c:pt idx="69">
                  <c:v>-0.20479303729922113</c:v>
                </c:pt>
                <c:pt idx="70">
                  <c:v>-0.19897930772512179</c:v>
                </c:pt>
                <c:pt idx="71">
                  <c:v>-0.18728615789006231</c:v>
                </c:pt>
                <c:pt idx="72">
                  <c:v>-0.2578551631660761</c:v>
                </c:pt>
                <c:pt idx="73">
                  <c:v>-0.38998905916647364</c:v>
                </c:pt>
                <c:pt idx="74">
                  <c:v>-0.44842228125144723</c:v>
                </c:pt>
                <c:pt idx="75">
                  <c:v>-0.37746765616945432</c:v>
                </c:pt>
                <c:pt idx="76">
                  <c:v>-0.27018697903017508</c:v>
                </c:pt>
                <c:pt idx="77">
                  <c:v>-0.11082324733179461</c:v>
                </c:pt>
                <c:pt idx="78">
                  <c:v>-6.0215609615736458E-2</c:v>
                </c:pt>
                <c:pt idx="79">
                  <c:v>0.23100153905882387</c:v>
                </c:pt>
                <c:pt idx="80">
                  <c:v>0.26731037657789036</c:v>
                </c:pt>
                <c:pt idx="81">
                  <c:v>0.23921412578864817</c:v>
                </c:pt>
                <c:pt idx="82">
                  <c:v>0.49940717247180011</c:v>
                </c:pt>
                <c:pt idx="83">
                  <c:v>0.5241004521045981</c:v>
                </c:pt>
                <c:pt idx="84">
                  <c:v>0.72362168379439507</c:v>
                </c:pt>
                <c:pt idx="85">
                  <c:v>0.96564800441899579</c:v>
                </c:pt>
                <c:pt idx="86">
                  <c:v>1.1458936627570697</c:v>
                </c:pt>
                <c:pt idx="87">
                  <c:v>0.94581491609541601</c:v>
                </c:pt>
                <c:pt idx="88">
                  <c:v>0.59162546244878256</c:v>
                </c:pt>
                <c:pt idx="89">
                  <c:v>0.54118736731598693</c:v>
                </c:pt>
                <c:pt idx="90">
                  <c:v>0.4430134153425575</c:v>
                </c:pt>
                <c:pt idx="91">
                  <c:v>0.46249277732347871</c:v>
                </c:pt>
                <c:pt idx="92">
                  <c:v>0.37991219381264485</c:v>
                </c:pt>
                <c:pt idx="93">
                  <c:v>0.36520021203873276</c:v>
                </c:pt>
                <c:pt idx="94">
                  <c:v>0.28289191379198581</c:v>
                </c:pt>
                <c:pt idx="95">
                  <c:v>0.24752837400959776</c:v>
                </c:pt>
                <c:pt idx="96">
                  <c:v>0.16852706393914535</c:v>
                </c:pt>
                <c:pt idx="97">
                  <c:v>6.9933109687434991E-2</c:v>
                </c:pt>
                <c:pt idx="98">
                  <c:v>6.7970999084145833E-2</c:v>
                </c:pt>
                <c:pt idx="99">
                  <c:v>1.5240542833160065E-5</c:v>
                </c:pt>
                <c:pt idx="100">
                  <c:v>8.1461994762469792E-3</c:v>
                </c:pt>
                <c:pt idx="101">
                  <c:v>-0.1156196119475206</c:v>
                </c:pt>
                <c:pt idx="102">
                  <c:v>-0.18848760972905437</c:v>
                </c:pt>
                <c:pt idx="103">
                  <c:v>-0.13678995305184813</c:v>
                </c:pt>
                <c:pt idx="104">
                  <c:v>-0.21631498726834941</c:v>
                </c:pt>
                <c:pt idx="105">
                  <c:v>-0.29687515883687465</c:v>
                </c:pt>
                <c:pt idx="106">
                  <c:v>-0.37423310679622546</c:v>
                </c:pt>
                <c:pt idx="107">
                  <c:v>-0.35724773843006336</c:v>
                </c:pt>
                <c:pt idx="108">
                  <c:v>-0.41080026308300871</c:v>
                </c:pt>
                <c:pt idx="109">
                  <c:v>-0.44536322059985678</c:v>
                </c:pt>
                <c:pt idx="110">
                  <c:v>-0.40277817603639671</c:v>
                </c:pt>
                <c:pt idx="111">
                  <c:v>-0.49780018660313524</c:v>
                </c:pt>
                <c:pt idx="112">
                  <c:v>-0.36563293966180649</c:v>
                </c:pt>
                <c:pt idx="113">
                  <c:v>-0.31471342879553504</c:v>
                </c:pt>
                <c:pt idx="114">
                  <c:v>-0.15588838450243409</c:v>
                </c:pt>
                <c:pt idx="115">
                  <c:v>-0.27029474131871339</c:v>
                </c:pt>
                <c:pt idx="116">
                  <c:v>-0.24087262199325155</c:v>
                </c:pt>
                <c:pt idx="117">
                  <c:v>-0.1179296726414263</c:v>
                </c:pt>
                <c:pt idx="118">
                  <c:v>0.10794465765062475</c:v>
                </c:pt>
                <c:pt idx="119">
                  <c:v>2.8972111980442625E-2</c:v>
                </c:pt>
                <c:pt idx="120">
                  <c:v>0.18700419003080754</c:v>
                </c:pt>
                <c:pt idx="121">
                  <c:v>0.25535828401818506</c:v>
                </c:pt>
                <c:pt idx="122">
                  <c:v>0.31373752303262892</c:v>
                </c:pt>
                <c:pt idx="123">
                  <c:v>0.41626850344153288</c:v>
                </c:pt>
                <c:pt idx="124">
                  <c:v>0.25852067584470151</c:v>
                </c:pt>
                <c:pt idx="125">
                  <c:v>0.32053781631310685</c:v>
                </c:pt>
                <c:pt idx="126">
                  <c:v>8.2318212599434532E-2</c:v>
                </c:pt>
                <c:pt idx="127">
                  <c:v>0.19939532191707349</c:v>
                </c:pt>
                <c:pt idx="128">
                  <c:v>0.18783713289107148</c:v>
                </c:pt>
                <c:pt idx="129">
                  <c:v>0.21241495062877588</c:v>
                </c:pt>
                <c:pt idx="130">
                  <c:v>3.6785920673629055E-2</c:v>
                </c:pt>
                <c:pt idx="131">
                  <c:v>9.1429127632253165E-2</c:v>
                </c:pt>
                <c:pt idx="132">
                  <c:v>7.8839322398085235E-2</c:v>
                </c:pt>
                <c:pt idx="133">
                  <c:v>6.8731366180651371E-2</c:v>
                </c:pt>
                <c:pt idx="134">
                  <c:v>-2.3510530279040112E-2</c:v>
                </c:pt>
                <c:pt idx="135">
                  <c:v>0.14902098206487727</c:v>
                </c:pt>
                <c:pt idx="136">
                  <c:v>0.10657895870673829</c:v>
                </c:pt>
                <c:pt idx="137">
                  <c:v>-0.17471228202837805</c:v>
                </c:pt>
                <c:pt idx="138">
                  <c:v>-2.2359107255421617E-3</c:v>
                </c:pt>
                <c:pt idx="139">
                  <c:v>-0.10629477529020197</c:v>
                </c:pt>
                <c:pt idx="140">
                  <c:v>-5.1344332730112498E-2</c:v>
                </c:pt>
                <c:pt idx="141">
                  <c:v>-0.11052399703436061</c:v>
                </c:pt>
                <c:pt idx="142">
                  <c:v>-9.3217223830552226E-2</c:v>
                </c:pt>
                <c:pt idx="143">
                  <c:v>-0.19290834594554976</c:v>
                </c:pt>
                <c:pt idx="144">
                  <c:v>-0.20243710521136221</c:v>
                </c:pt>
                <c:pt idx="145">
                  <c:v>-0.2155272455334061</c:v>
                </c:pt>
                <c:pt idx="146">
                  <c:v>-0.22682664246562723</c:v>
                </c:pt>
                <c:pt idx="147">
                  <c:v>-0.25625969534039006</c:v>
                </c:pt>
                <c:pt idx="148">
                  <c:v>-0.31490667849582271</c:v>
                </c:pt>
                <c:pt idx="149">
                  <c:v>-0.16924263741975276</c:v>
                </c:pt>
                <c:pt idx="150">
                  <c:v>-0.26226646375929108</c:v>
                </c:pt>
                <c:pt idx="151">
                  <c:v>-0.22587308446054752</c:v>
                </c:pt>
                <c:pt idx="152">
                  <c:v>-0.23362830732778619</c:v>
                </c:pt>
                <c:pt idx="153">
                  <c:v>-0.23960297176539233</c:v>
                </c:pt>
                <c:pt idx="154">
                  <c:v>-0.32885493821817113</c:v>
                </c:pt>
                <c:pt idx="155">
                  <c:v>-0.284399791022798</c:v>
                </c:pt>
                <c:pt idx="156">
                  <c:v>-0.34627650698390028</c:v>
                </c:pt>
                <c:pt idx="157">
                  <c:v>-0.32338845800715471</c:v>
                </c:pt>
                <c:pt idx="158">
                  <c:v>-0.33106699015123581</c:v>
                </c:pt>
                <c:pt idx="159">
                  <c:v>-0.38651843928129292</c:v>
                </c:pt>
                <c:pt idx="160">
                  <c:v>-0.35720917726555385</c:v>
                </c:pt>
                <c:pt idx="161">
                  <c:v>-0.26716302867860992</c:v>
                </c:pt>
                <c:pt idx="162">
                  <c:v>-0.28225699321641629</c:v>
                </c:pt>
                <c:pt idx="163">
                  <c:v>-0.31745020040736566</c:v>
                </c:pt>
                <c:pt idx="164">
                  <c:v>-0.30159030478020471</c:v>
                </c:pt>
                <c:pt idx="165">
                  <c:v>-0.24524722472006844</c:v>
                </c:pt>
                <c:pt idx="166">
                  <c:v>-5.5554082962130255E-2</c:v>
                </c:pt>
                <c:pt idx="167">
                  <c:v>1.1002019856988888E-2</c:v>
                </c:pt>
                <c:pt idx="168">
                  <c:v>0.12351912262207483</c:v>
                </c:pt>
                <c:pt idx="169">
                  <c:v>0.23225401857703937</c:v>
                </c:pt>
                <c:pt idx="170">
                  <c:v>0.37084133372604183</c:v>
                </c:pt>
                <c:pt idx="171">
                  <c:v>0.59907605168143285</c:v>
                </c:pt>
                <c:pt idx="172">
                  <c:v>0.73862998001829405</c:v>
                </c:pt>
                <c:pt idx="173">
                  <c:v>0.64031894881793461</c:v>
                </c:pt>
                <c:pt idx="174">
                  <c:v>0.72040593443804213</c:v>
                </c:pt>
                <c:pt idx="175">
                  <c:v>0.72025728783755727</c:v>
                </c:pt>
                <c:pt idx="176">
                  <c:v>0.734045311549822</c:v>
                </c:pt>
                <c:pt idx="177">
                  <c:v>0.70994811304498517</c:v>
                </c:pt>
                <c:pt idx="178">
                  <c:v>0.51387719377922303</c:v>
                </c:pt>
                <c:pt idx="179">
                  <c:v>0.39628909490368913</c:v>
                </c:pt>
                <c:pt idx="180">
                  <c:v>0.43070906718543989</c:v>
                </c:pt>
                <c:pt idx="181">
                  <c:v>0.28604144895926353</c:v>
                </c:pt>
                <c:pt idx="182">
                  <c:v>0.21974716941471595</c:v>
                </c:pt>
                <c:pt idx="183">
                  <c:v>0.1829810410839699</c:v>
                </c:pt>
                <c:pt idx="184">
                  <c:v>0.12697459671715161</c:v>
                </c:pt>
                <c:pt idx="185">
                  <c:v>0.1218314410731014</c:v>
                </c:pt>
                <c:pt idx="186">
                  <c:v>0.12051992301532199</c:v>
                </c:pt>
                <c:pt idx="187">
                  <c:v>0.11978846462648576</c:v>
                </c:pt>
                <c:pt idx="188">
                  <c:v>0.14865208591157972</c:v>
                </c:pt>
                <c:pt idx="189">
                  <c:v>9.4773723358428541E-2</c:v>
                </c:pt>
                <c:pt idx="190">
                  <c:v>0.1010288316932265</c:v>
                </c:pt>
                <c:pt idx="191">
                  <c:v>0.17986694512868787</c:v>
                </c:pt>
                <c:pt idx="192">
                  <c:v>0.15072510318666793</c:v>
                </c:pt>
                <c:pt idx="193">
                  <c:v>0.19619561727196233</c:v>
                </c:pt>
                <c:pt idx="194">
                  <c:v>0.25844959492323805</c:v>
                </c:pt>
                <c:pt idx="195">
                  <c:v>0.19977256966001461</c:v>
                </c:pt>
                <c:pt idx="196">
                  <c:v>0.3435289086545289</c:v>
                </c:pt>
                <c:pt idx="197">
                  <c:v>0.32650109988595338</c:v>
                </c:pt>
                <c:pt idx="198">
                  <c:v>0.34451728358199085</c:v>
                </c:pt>
                <c:pt idx="199">
                  <c:v>0.33396331183141209</c:v>
                </c:pt>
                <c:pt idx="200">
                  <c:v>0.29138430829206269</c:v>
                </c:pt>
                <c:pt idx="201">
                  <c:v>0.41056376515212839</c:v>
                </c:pt>
                <c:pt idx="202">
                  <c:v>0.48178467550880738</c:v>
                </c:pt>
                <c:pt idx="203">
                  <c:v>0.57391177682398353</c:v>
                </c:pt>
                <c:pt idx="204">
                  <c:v>0.50569732568301329</c:v>
                </c:pt>
                <c:pt idx="205">
                  <c:v>0.60883181388244856</c:v>
                </c:pt>
                <c:pt idx="206">
                  <c:v>0.40485210639922536</c:v>
                </c:pt>
                <c:pt idx="207">
                  <c:v>0.55162570186976712</c:v>
                </c:pt>
                <c:pt idx="208">
                  <c:v>0.4478988167295912</c:v>
                </c:pt>
                <c:pt idx="209">
                  <c:v>0.46634375293791386</c:v>
                </c:pt>
                <c:pt idx="210">
                  <c:v>0.33487415621536976</c:v>
                </c:pt>
                <c:pt idx="211">
                  <c:v>0.28788553326451127</c:v>
                </c:pt>
                <c:pt idx="212">
                  <c:v>0.18872600005598755</c:v>
                </c:pt>
                <c:pt idx="213">
                  <c:v>-1.43305359436607E-2</c:v>
                </c:pt>
                <c:pt idx="214">
                  <c:v>-5.4515522727583129E-2</c:v>
                </c:pt>
                <c:pt idx="215">
                  <c:v>-9.2896182560789617E-2</c:v>
                </c:pt>
                <c:pt idx="216">
                  <c:v>-1.5059367651099428E-2</c:v>
                </c:pt>
                <c:pt idx="217">
                  <c:v>-0.12324596461967055</c:v>
                </c:pt>
                <c:pt idx="218">
                  <c:v>-7.0032431126661937E-2</c:v>
                </c:pt>
                <c:pt idx="219">
                  <c:v>-0.15961776938543074</c:v>
                </c:pt>
                <c:pt idx="220">
                  <c:v>-0.21463822863716073</c:v>
                </c:pt>
                <c:pt idx="221">
                  <c:v>-0.26037843127675364</c:v>
                </c:pt>
                <c:pt idx="222">
                  <c:v>-0.20497641725154153</c:v>
                </c:pt>
                <c:pt idx="223">
                  <c:v>-0.15305010159367449</c:v>
                </c:pt>
                <c:pt idx="224">
                  <c:v>-8.688759311143647E-2</c:v>
                </c:pt>
                <c:pt idx="225">
                  <c:v>7.9353566999061445E-3</c:v>
                </c:pt>
                <c:pt idx="226">
                  <c:v>-2.8645972156754081E-2</c:v>
                </c:pt>
                <c:pt idx="227">
                  <c:v>-0.11685086901077518</c:v>
                </c:pt>
                <c:pt idx="228">
                  <c:v>-0.16211365630027924</c:v>
                </c:pt>
                <c:pt idx="229">
                  <c:v>-0.15586002389916093</c:v>
                </c:pt>
                <c:pt idx="230">
                  <c:v>-0.1808346090304836</c:v>
                </c:pt>
                <c:pt idx="231">
                  <c:v>-9.4033804906251489E-2</c:v>
                </c:pt>
                <c:pt idx="232">
                  <c:v>-4.711234068672715E-2</c:v>
                </c:pt>
                <c:pt idx="233">
                  <c:v>4.031764206484599E-2</c:v>
                </c:pt>
                <c:pt idx="234">
                  <c:v>1.8160084461661934E-2</c:v>
                </c:pt>
                <c:pt idx="235">
                  <c:v>-4.9722623144693445E-2</c:v>
                </c:pt>
                <c:pt idx="236">
                  <c:v>-4.4425059719397149E-2</c:v>
                </c:pt>
                <c:pt idx="237">
                  <c:v>-3.7524519979092633E-2</c:v>
                </c:pt>
                <c:pt idx="238">
                  <c:v>1.6616379715972844E-2</c:v>
                </c:pt>
                <c:pt idx="239">
                  <c:v>6.0621123015522811E-3</c:v>
                </c:pt>
                <c:pt idx="240">
                  <c:v>9.4182107993096703E-3</c:v>
                </c:pt>
                <c:pt idx="241">
                  <c:v>5.4941239943987252E-2</c:v>
                </c:pt>
                <c:pt idx="242">
                  <c:v>9.7419963194805392E-2</c:v>
                </c:pt>
                <c:pt idx="243">
                  <c:v>7.0756258693695451E-2</c:v>
                </c:pt>
                <c:pt idx="244">
                  <c:v>5.9808371057203741E-2</c:v>
                </c:pt>
                <c:pt idx="245">
                  <c:v>3.3946040997811025E-3</c:v>
                </c:pt>
                <c:pt idx="246">
                  <c:v>-3.1501629059102934E-2</c:v>
                </c:pt>
                <c:pt idx="247">
                  <c:v>7.4566797370967483E-2</c:v>
                </c:pt>
                <c:pt idx="248">
                  <c:v>0.10905465181347496</c:v>
                </c:pt>
                <c:pt idx="249">
                  <c:v>0.16002771711765248</c:v>
                </c:pt>
                <c:pt idx="250">
                  <c:v>0.12698138762796377</c:v>
                </c:pt>
                <c:pt idx="251">
                  <c:v>0.26347077329288893</c:v>
                </c:pt>
                <c:pt idx="252">
                  <c:v>0.28588454741736391</c:v>
                </c:pt>
                <c:pt idx="253">
                  <c:v>0.26719970672238863</c:v>
                </c:pt>
                <c:pt idx="254">
                  <c:v>0.27949415671125594</c:v>
                </c:pt>
                <c:pt idx="255">
                  <c:v>0.24418092206448355</c:v>
                </c:pt>
                <c:pt idx="256">
                  <c:v>0.2601394005992016</c:v>
                </c:pt>
                <c:pt idx="257">
                  <c:v>0.28021831482031728</c:v>
                </c:pt>
                <c:pt idx="258">
                  <c:v>0.1957594290975784</c:v>
                </c:pt>
                <c:pt idx="259">
                  <c:v>7.940237296709611E-2</c:v>
                </c:pt>
                <c:pt idx="260">
                  <c:v>5.9153169834514976E-2</c:v>
                </c:pt>
                <c:pt idx="261">
                  <c:v>6.3467706867442131E-2</c:v>
                </c:pt>
                <c:pt idx="262">
                  <c:v>4.8164343412678425E-2</c:v>
                </c:pt>
                <c:pt idx="263">
                  <c:v>1.2367192606177021E-2</c:v>
                </c:pt>
                <c:pt idx="264">
                  <c:v>3.9561456478351929E-3</c:v>
                </c:pt>
                <c:pt idx="265">
                  <c:v>1.2733618107997814E-2</c:v>
                </c:pt>
                <c:pt idx="266">
                  <c:v>2.9949820864645975E-2</c:v>
                </c:pt>
                <c:pt idx="267">
                  <c:v>1.7718504379226133E-3</c:v>
                </c:pt>
                <c:pt idx="268">
                  <c:v>-1.7853867095590188E-2</c:v>
                </c:pt>
                <c:pt idx="269">
                  <c:v>-3.0777789068309712E-2</c:v>
                </c:pt>
                <c:pt idx="270">
                  <c:v>4.7670421592765709E-2</c:v>
                </c:pt>
                <c:pt idx="271">
                  <c:v>0.14595744782589751</c:v>
                </c:pt>
                <c:pt idx="272">
                  <c:v>0.14642531123975874</c:v>
                </c:pt>
                <c:pt idx="273">
                  <c:v>0.10937453341948561</c:v>
                </c:pt>
                <c:pt idx="274">
                  <c:v>0.11548016601464231</c:v>
                </c:pt>
                <c:pt idx="275">
                  <c:v>0.14934504072355193</c:v>
                </c:pt>
                <c:pt idx="276">
                  <c:v>0.15342900131596326</c:v>
                </c:pt>
                <c:pt idx="277">
                  <c:v>0.13831291038139459</c:v>
                </c:pt>
                <c:pt idx="278">
                  <c:v>0.11507345788142294</c:v>
                </c:pt>
                <c:pt idx="279">
                  <c:v>0.15574265290060696</c:v>
                </c:pt>
                <c:pt idx="280">
                  <c:v>0.13705903652767354</c:v>
                </c:pt>
                <c:pt idx="281">
                  <c:v>0.15156401571796058</c:v>
                </c:pt>
                <c:pt idx="282">
                  <c:v>0.16214182670178584</c:v>
                </c:pt>
                <c:pt idx="283">
                  <c:v>0.13548394322429586</c:v>
                </c:pt>
                <c:pt idx="284">
                  <c:v>0.14114996776177002</c:v>
                </c:pt>
                <c:pt idx="285">
                  <c:v>0.13288880895638777</c:v>
                </c:pt>
                <c:pt idx="286">
                  <c:v>0.1410546275070769</c:v>
                </c:pt>
                <c:pt idx="287">
                  <c:v>0.17639468206583619</c:v>
                </c:pt>
                <c:pt idx="288">
                  <c:v>0.16036376429080273</c:v>
                </c:pt>
                <c:pt idx="289">
                  <c:v>0.13668696852304518</c:v>
                </c:pt>
                <c:pt idx="290">
                  <c:v>0.12154162027432217</c:v>
                </c:pt>
                <c:pt idx="291">
                  <c:v>9.6094468658748461E-2</c:v>
                </c:pt>
                <c:pt idx="292">
                  <c:v>9.0634485944039028E-2</c:v>
                </c:pt>
                <c:pt idx="293">
                  <c:v>7.0702246035627692E-2</c:v>
                </c:pt>
                <c:pt idx="294">
                  <c:v>3.443058485307491E-2</c:v>
                </c:pt>
                <c:pt idx="295">
                  <c:v>4.9524230874491613E-2</c:v>
                </c:pt>
                <c:pt idx="296">
                  <c:v>3.0117808138675324E-2</c:v>
                </c:pt>
                <c:pt idx="297">
                  <c:v>4.1089865257639219E-2</c:v>
                </c:pt>
                <c:pt idx="298">
                  <c:v>7.5451924284455324E-2</c:v>
                </c:pt>
                <c:pt idx="299">
                  <c:v>6.0479101036026231E-2</c:v>
                </c:pt>
                <c:pt idx="300">
                  <c:v>4.471147290967982E-2</c:v>
                </c:pt>
                <c:pt idx="301">
                  <c:v>6.9223832598066165E-2</c:v>
                </c:pt>
                <c:pt idx="302">
                  <c:v>9.0545254645589116E-2</c:v>
                </c:pt>
                <c:pt idx="303">
                  <c:v>0.12654208749725837</c:v>
                </c:pt>
                <c:pt idx="304">
                  <c:v>0.16350155664353128</c:v>
                </c:pt>
                <c:pt idx="305">
                  <c:v>0.19148075284244787</c:v>
                </c:pt>
                <c:pt idx="306">
                  <c:v>0.23767152058161323</c:v>
                </c:pt>
                <c:pt idx="307">
                  <c:v>0.25627565089454168</c:v>
                </c:pt>
                <c:pt idx="308">
                  <c:v>0.23747705657729959</c:v>
                </c:pt>
                <c:pt idx="309">
                  <c:v>0.24497480796953763</c:v>
                </c:pt>
                <c:pt idx="310">
                  <c:v>0.14948540489507189</c:v>
                </c:pt>
                <c:pt idx="311">
                  <c:v>0.1830270491256015</c:v>
                </c:pt>
                <c:pt idx="312">
                  <c:v>0.21644449672176544</c:v>
                </c:pt>
                <c:pt idx="313">
                  <c:v>0.19401653241491848</c:v>
                </c:pt>
                <c:pt idx="314">
                  <c:v>0.22140954940198881</c:v>
                </c:pt>
                <c:pt idx="315">
                  <c:v>0.17495437620113594</c:v>
                </c:pt>
                <c:pt idx="316">
                  <c:v>0.18460982570931636</c:v>
                </c:pt>
                <c:pt idx="317">
                  <c:v>0.14686220017568749</c:v>
                </c:pt>
                <c:pt idx="318">
                  <c:v>0.16008906755090527</c:v>
                </c:pt>
                <c:pt idx="319">
                  <c:v>0.15679478618273238</c:v>
                </c:pt>
                <c:pt idx="320">
                  <c:v>0.17854035775750576</c:v>
                </c:pt>
                <c:pt idx="321">
                  <c:v>0.12255946883723484</c:v>
                </c:pt>
                <c:pt idx="322">
                  <c:v>0.15620241211806377</c:v>
                </c:pt>
                <c:pt idx="323">
                  <c:v>0.12527337676470504</c:v>
                </c:pt>
                <c:pt idx="324">
                  <c:v>7.9266275157509988E-2</c:v>
                </c:pt>
                <c:pt idx="325">
                  <c:v>6.7269293091770155E-2</c:v>
                </c:pt>
                <c:pt idx="326">
                  <c:v>4.9810621141534894E-2</c:v>
                </c:pt>
                <c:pt idx="327">
                  <c:v>0.10498616745653344</c:v>
                </c:pt>
                <c:pt idx="328">
                  <c:v>4.9345260194600352E-2</c:v>
                </c:pt>
                <c:pt idx="329">
                  <c:v>3.9827937642239186E-2</c:v>
                </c:pt>
                <c:pt idx="330">
                  <c:v>3.9727937642239669E-2</c:v>
                </c:pt>
                <c:pt idx="331">
                  <c:v>4.5185939583849991E-2</c:v>
                </c:pt>
                <c:pt idx="332">
                  <c:v>1.0950471297878961E-2</c:v>
                </c:pt>
                <c:pt idx="333">
                  <c:v>6.9227407450843798E-3</c:v>
                </c:pt>
                <c:pt idx="334">
                  <c:v>2.180823400078466E-2</c:v>
                </c:pt>
                <c:pt idx="335">
                  <c:v>-5.6743324368566175E-3</c:v>
                </c:pt>
                <c:pt idx="336">
                  <c:v>1.1200950876673894E-2</c:v>
                </c:pt>
                <c:pt idx="337">
                  <c:v>4.1487439366976936E-2</c:v>
                </c:pt>
                <c:pt idx="338">
                  <c:v>1.5201322447276656E-2</c:v>
                </c:pt>
                <c:pt idx="339">
                  <c:v>-1.689427288592895E-2</c:v>
                </c:pt>
                <c:pt idx="340">
                  <c:v>5.6116078805782829E-2</c:v>
                </c:pt>
                <c:pt idx="341">
                  <c:v>9.1463545147319789E-2</c:v>
                </c:pt>
                <c:pt idx="342">
                  <c:v>2.0958964802822527E-2</c:v>
                </c:pt>
                <c:pt idx="343">
                  <c:v>-2.9576749473033202E-2</c:v>
                </c:pt>
                <c:pt idx="344">
                  <c:v>-3.4914447221564525E-2</c:v>
                </c:pt>
                <c:pt idx="345">
                  <c:v>-1.7853773215480817E-2</c:v>
                </c:pt>
                <c:pt idx="346">
                  <c:v>-3.244438566400288E-2</c:v>
                </c:pt>
                <c:pt idx="347">
                  <c:v>7.8886264754467611E-3</c:v>
                </c:pt>
                <c:pt idx="348">
                  <c:v>1.998210084295117E-2</c:v>
                </c:pt>
                <c:pt idx="349">
                  <c:v>5.2921758343371761E-2</c:v>
                </c:pt>
                <c:pt idx="350">
                  <c:v>7.4380477344477031E-2</c:v>
                </c:pt>
                <c:pt idx="351">
                  <c:v>8.6165853236124981E-2</c:v>
                </c:pt>
                <c:pt idx="352">
                  <c:v>0.1003222373227351</c:v>
                </c:pt>
                <c:pt idx="353">
                  <c:v>9.7930768187453485E-2</c:v>
                </c:pt>
                <c:pt idx="354">
                  <c:v>0.16820362909651193</c:v>
                </c:pt>
                <c:pt idx="355">
                  <c:v>0.17661241520046217</c:v>
                </c:pt>
                <c:pt idx="356">
                  <c:v>0.20257540904452814</c:v>
                </c:pt>
                <c:pt idx="357">
                  <c:v>0.25933187246482065</c:v>
                </c:pt>
                <c:pt idx="358">
                  <c:v>0.32233073391788503</c:v>
                </c:pt>
                <c:pt idx="359">
                  <c:v>0.3015862602799439</c:v>
                </c:pt>
                <c:pt idx="360">
                  <c:v>0.36213090762950506</c:v>
                </c:pt>
                <c:pt idx="361">
                  <c:v>0.2997208845422944</c:v>
                </c:pt>
                <c:pt idx="362">
                  <c:v>0.30907542148945993</c:v>
                </c:pt>
                <c:pt idx="363">
                  <c:v>0.29636567724377699</c:v>
                </c:pt>
                <c:pt idx="364">
                  <c:v>0.22609141626806215</c:v>
                </c:pt>
                <c:pt idx="365">
                  <c:v>0.18845812600634099</c:v>
                </c:pt>
                <c:pt idx="366">
                  <c:v>0.15596147709151117</c:v>
                </c:pt>
                <c:pt idx="367">
                  <c:v>0.18698069828035027</c:v>
                </c:pt>
                <c:pt idx="368">
                  <c:v>0.21698831219194242</c:v>
                </c:pt>
                <c:pt idx="369">
                  <c:v>0.12676049315021307</c:v>
                </c:pt>
                <c:pt idx="370">
                  <c:v>9.9295197859572318E-2</c:v>
                </c:pt>
                <c:pt idx="371">
                  <c:v>7.0565514351903474E-2</c:v>
                </c:pt>
                <c:pt idx="372">
                  <c:v>2.5308982808068717E-2</c:v>
                </c:pt>
                <c:pt idx="373">
                  <c:v>-9.5985218695375518E-4</c:v>
                </c:pt>
                <c:pt idx="374">
                  <c:v>-3.3300073599229485E-3</c:v>
                </c:pt>
                <c:pt idx="375">
                  <c:v>1.6107894835696301E-3</c:v>
                </c:pt>
                <c:pt idx="376">
                  <c:v>1.3663498199655302E-2</c:v>
                </c:pt>
                <c:pt idx="377">
                  <c:v>5.0891829663671541E-2</c:v>
                </c:pt>
                <c:pt idx="378">
                  <c:v>0.10611079127718863</c:v>
                </c:pt>
                <c:pt idx="379">
                  <c:v>5.4178568474030145E-2</c:v>
                </c:pt>
                <c:pt idx="380">
                  <c:v>9.1096720011229995E-2</c:v>
                </c:pt>
                <c:pt idx="381">
                  <c:v>7.7469968359168306E-2</c:v>
                </c:pt>
                <c:pt idx="382">
                  <c:v>5.8381800135016919E-2</c:v>
                </c:pt>
                <c:pt idx="383">
                  <c:v>0.10079009761046777</c:v>
                </c:pt>
                <c:pt idx="384">
                  <c:v>0.1558879811118925</c:v>
                </c:pt>
                <c:pt idx="385">
                  <c:v>0.24435596152721278</c:v>
                </c:pt>
                <c:pt idx="386">
                  <c:v>0.26716939333438178</c:v>
                </c:pt>
                <c:pt idx="387">
                  <c:v>0.29131705648530581</c:v>
                </c:pt>
                <c:pt idx="388">
                  <c:v>0.29582603712257627</c:v>
                </c:pt>
                <c:pt idx="389">
                  <c:v>0.28232503021235844</c:v>
                </c:pt>
                <c:pt idx="390">
                  <c:v>0.20083171793479837</c:v>
                </c:pt>
                <c:pt idx="391">
                  <c:v>0.26600976037902391</c:v>
                </c:pt>
                <c:pt idx="392">
                  <c:v>0.25921085840814306</c:v>
                </c:pt>
                <c:pt idx="393">
                  <c:v>0.32077636059119585</c:v>
                </c:pt>
                <c:pt idx="394">
                  <c:v>0.38836658580253619</c:v>
                </c:pt>
                <c:pt idx="395">
                  <c:v>0.38161778974284738</c:v>
                </c:pt>
                <c:pt idx="396">
                  <c:v>0.24658839078921724</c:v>
                </c:pt>
                <c:pt idx="397">
                  <c:v>0.1266437571205683</c:v>
                </c:pt>
                <c:pt idx="398">
                  <c:v>0.12008733207896639</c:v>
                </c:pt>
                <c:pt idx="399">
                  <c:v>9.3378563299550257E-2</c:v>
                </c:pt>
                <c:pt idx="400">
                  <c:v>4.178857455245405E-2</c:v>
                </c:pt>
                <c:pt idx="401">
                  <c:v>-6.9582999552678701E-2</c:v>
                </c:pt>
                <c:pt idx="402">
                  <c:v>-0.10132443587147444</c:v>
                </c:pt>
                <c:pt idx="403">
                  <c:v>-7.7539303053548461E-2</c:v>
                </c:pt>
                <c:pt idx="404">
                  <c:v>-9.4774955200210398E-2</c:v>
                </c:pt>
                <c:pt idx="405">
                  <c:v>-0.12012516027033453</c:v>
                </c:pt>
                <c:pt idx="406">
                  <c:v>-0.16352607351713377</c:v>
                </c:pt>
                <c:pt idx="407">
                  <c:v>-0.12619961873560678</c:v>
                </c:pt>
                <c:pt idx="408">
                  <c:v>-6.8965973259330182E-2</c:v>
                </c:pt>
                <c:pt idx="409">
                  <c:v>2.5088214067676119E-2</c:v>
                </c:pt>
                <c:pt idx="410">
                  <c:v>-2.7227129264192095E-2</c:v>
                </c:pt>
                <c:pt idx="411">
                  <c:v>-1.6639920512356153E-2</c:v>
                </c:pt>
                <c:pt idx="412">
                  <c:v>4.5641632975803183E-2</c:v>
                </c:pt>
                <c:pt idx="413">
                  <c:v>0.16334998284180638</c:v>
                </c:pt>
                <c:pt idx="414">
                  <c:v>0.21762381300555658</c:v>
                </c:pt>
                <c:pt idx="415">
                  <c:v>0.15063465797130191</c:v>
                </c:pt>
                <c:pt idx="416">
                  <c:v>0.16864511823102185</c:v>
                </c:pt>
                <c:pt idx="417">
                  <c:v>0.17797810281467163</c:v>
                </c:pt>
                <c:pt idx="418">
                  <c:v>0.17555308940054351</c:v>
                </c:pt>
                <c:pt idx="419">
                  <c:v>7.9176610389542657E-2</c:v>
                </c:pt>
                <c:pt idx="420">
                  <c:v>7.932130424640331E-2</c:v>
                </c:pt>
                <c:pt idx="421">
                  <c:v>3.3140447821872102E-2</c:v>
                </c:pt>
                <c:pt idx="422">
                  <c:v>5.9237469118747763E-2</c:v>
                </c:pt>
                <c:pt idx="423">
                  <c:v>3.5179440385659747E-2</c:v>
                </c:pt>
                <c:pt idx="424">
                  <c:v>1.7658984202739571E-2</c:v>
                </c:pt>
                <c:pt idx="425">
                  <c:v>1.3548195583106833E-2</c:v>
                </c:pt>
                <c:pt idx="426">
                  <c:v>5.1619817110206967E-2</c:v>
                </c:pt>
                <c:pt idx="427">
                  <c:v>8.9435681612267143E-2</c:v>
                </c:pt>
                <c:pt idx="428">
                  <c:v>4.6545968561405728E-2</c:v>
                </c:pt>
                <c:pt idx="429">
                  <c:v>9.4618959173629391E-2</c:v>
                </c:pt>
                <c:pt idx="430">
                  <c:v>0.11746408347546274</c:v>
                </c:pt>
                <c:pt idx="431">
                  <c:v>0.14023873162642009</c:v>
                </c:pt>
                <c:pt idx="432">
                  <c:v>0.11359424708578728</c:v>
                </c:pt>
                <c:pt idx="433">
                  <c:v>0.1416190615707219</c:v>
                </c:pt>
                <c:pt idx="434">
                  <c:v>0.13909785558825333</c:v>
                </c:pt>
                <c:pt idx="435">
                  <c:v>0.14418895543117388</c:v>
                </c:pt>
                <c:pt idx="436">
                  <c:v>0.14925030798189509</c:v>
                </c:pt>
                <c:pt idx="437">
                  <c:v>0.13534234987524613</c:v>
                </c:pt>
                <c:pt idx="438">
                  <c:v>6.8939837775539775E-2</c:v>
                </c:pt>
                <c:pt idx="439">
                  <c:v>2.9796548631633758E-2</c:v>
                </c:pt>
                <c:pt idx="440">
                  <c:v>3.6470915315880668E-2</c:v>
                </c:pt>
                <c:pt idx="441">
                  <c:v>3.8524946974443579E-2</c:v>
                </c:pt>
                <c:pt idx="442">
                  <c:v>3.4382969788897114E-2</c:v>
                </c:pt>
                <c:pt idx="443">
                  <c:v>9.3006004937169831E-3</c:v>
                </c:pt>
                <c:pt idx="444">
                  <c:v>-1.744893899145325E-3</c:v>
                </c:pt>
                <c:pt idx="445">
                  <c:v>-6.9453900829563292E-2</c:v>
                </c:pt>
                <c:pt idx="446">
                  <c:v>-0.1114345382507934</c:v>
                </c:pt>
                <c:pt idx="447">
                  <c:v>-0.11850750757336344</c:v>
                </c:pt>
                <c:pt idx="448">
                  <c:v>-0.11379365585480795</c:v>
                </c:pt>
                <c:pt idx="449">
                  <c:v>-0.13386281125605626</c:v>
                </c:pt>
                <c:pt idx="450">
                  <c:v>-0.12024238547859406</c:v>
                </c:pt>
                <c:pt idx="451">
                  <c:v>-0.12961331383030644</c:v>
                </c:pt>
                <c:pt idx="452">
                  <c:v>-0.21994865689824197</c:v>
                </c:pt>
                <c:pt idx="453">
                  <c:v>-0.19920821865892524</c:v>
                </c:pt>
                <c:pt idx="454">
                  <c:v>-0.12719535577928803</c:v>
                </c:pt>
                <c:pt idx="455">
                  <c:v>-0.12233086915759364</c:v>
                </c:pt>
                <c:pt idx="456">
                  <c:v>-0.10132585204761449</c:v>
                </c:pt>
                <c:pt idx="457">
                  <c:v>-4.329959047521894E-2</c:v>
                </c:pt>
                <c:pt idx="458">
                  <c:v>-1.4386696124304252E-2</c:v>
                </c:pt>
                <c:pt idx="459">
                  <c:v>9.2565002130054336E-3</c:v>
                </c:pt>
                <c:pt idx="460">
                  <c:v>1.2593513092123518E-2</c:v>
                </c:pt>
                <c:pt idx="461">
                  <c:v>-1.2892496568773615E-2</c:v>
                </c:pt>
                <c:pt idx="462">
                  <c:v>-9.3777623624833675E-3</c:v>
                </c:pt>
                <c:pt idx="463">
                  <c:v>1.0059777485584731E-2</c:v>
                </c:pt>
                <c:pt idx="464">
                  <c:v>0.10479264540485317</c:v>
                </c:pt>
                <c:pt idx="465">
                  <c:v>4.6979133763107542E-2</c:v>
                </c:pt>
                <c:pt idx="466">
                  <c:v>-0.10999386753704835</c:v>
                </c:pt>
                <c:pt idx="467">
                  <c:v>-7.7603252575457332E-2</c:v>
                </c:pt>
                <c:pt idx="468">
                  <c:v>-7.3225218275232845E-2</c:v>
                </c:pt>
                <c:pt idx="469">
                  <c:v>-9.0206469735264014E-2</c:v>
                </c:pt>
                <c:pt idx="470">
                  <c:v>-9.6036156649834531E-2</c:v>
                </c:pt>
                <c:pt idx="471">
                  <c:v>-0.1529947180538459</c:v>
                </c:pt>
                <c:pt idx="472">
                  <c:v>-0.14817534091386608</c:v>
                </c:pt>
                <c:pt idx="473">
                  <c:v>-0.10566135854244818</c:v>
                </c:pt>
                <c:pt idx="474">
                  <c:v>-1.4366876255774264E-2</c:v>
                </c:pt>
                <c:pt idx="475">
                  <c:v>-4.1710925246946209E-2</c:v>
                </c:pt>
                <c:pt idx="476">
                  <c:v>-3.2001952307040962E-2</c:v>
                </c:pt>
                <c:pt idx="477">
                  <c:v>-1.7828948941193593E-2</c:v>
                </c:pt>
                <c:pt idx="478">
                  <c:v>5.3794804940509353E-2</c:v>
                </c:pt>
                <c:pt idx="479">
                  <c:v>0.1048904199031995</c:v>
                </c:pt>
                <c:pt idx="480">
                  <c:v>3.4365327559974887E-2</c:v>
                </c:pt>
                <c:pt idx="481">
                  <c:v>4.218394326099803E-2</c:v>
                </c:pt>
                <c:pt idx="482">
                  <c:v>7.2240887473261628E-3</c:v>
                </c:pt>
                <c:pt idx="483">
                  <c:v>3.9861459738935096E-2</c:v>
                </c:pt>
                <c:pt idx="484">
                  <c:v>2.4835585429981974E-2</c:v>
                </c:pt>
                <c:pt idx="485">
                  <c:v>3.2421819358748064E-2</c:v>
                </c:pt>
                <c:pt idx="486">
                  <c:v>-0.10523325300283465</c:v>
                </c:pt>
                <c:pt idx="487">
                  <c:v>-0.13492116406730326</c:v>
                </c:pt>
                <c:pt idx="488">
                  <c:v>-0.1452120179897399</c:v>
                </c:pt>
                <c:pt idx="489">
                  <c:v>-0.19053545635695185</c:v>
                </c:pt>
                <c:pt idx="490">
                  <c:v>-0.13190676757310785</c:v>
                </c:pt>
                <c:pt idx="491">
                  <c:v>-0.2521235596325101</c:v>
                </c:pt>
                <c:pt idx="492">
                  <c:v>-0.23991296161807307</c:v>
                </c:pt>
                <c:pt idx="493">
                  <c:v>-0.2926588498935731</c:v>
                </c:pt>
                <c:pt idx="494">
                  <c:v>-0.15789811658995176</c:v>
                </c:pt>
                <c:pt idx="495">
                  <c:v>-0.12519110752709844</c:v>
                </c:pt>
                <c:pt idx="496">
                  <c:v>-0.22609323763470873</c:v>
                </c:pt>
                <c:pt idx="497">
                  <c:v>-0.2733410705388446</c:v>
                </c:pt>
                <c:pt idx="498">
                  <c:v>-0.28270130771139151</c:v>
                </c:pt>
                <c:pt idx="499">
                  <c:v>-0.17092813629937742</c:v>
                </c:pt>
                <c:pt idx="500">
                  <c:v>-0.10447388328785269</c:v>
                </c:pt>
                <c:pt idx="501">
                  <c:v>-7.7497051327763911E-2</c:v>
                </c:pt>
                <c:pt idx="502">
                  <c:v>-0.16553714138079301</c:v>
                </c:pt>
                <c:pt idx="503">
                  <c:v>-1.2715143078432384E-2</c:v>
                </c:pt>
                <c:pt idx="504">
                  <c:v>8.0716453504294294E-2</c:v>
                </c:pt>
                <c:pt idx="505">
                  <c:v>0.17069464371986473</c:v>
                </c:pt>
                <c:pt idx="506">
                  <c:v>2.2618910783338969E-2</c:v>
                </c:pt>
                <c:pt idx="507">
                  <c:v>3.1676687578447382E-2</c:v>
                </c:pt>
                <c:pt idx="508">
                  <c:v>0.10258929686027951</c:v>
                </c:pt>
                <c:pt idx="509">
                  <c:v>0.12034891148179608</c:v>
                </c:pt>
                <c:pt idx="510">
                  <c:v>0.24450628388062376</c:v>
                </c:pt>
                <c:pt idx="511">
                  <c:v>9.9409270475995432E-2</c:v>
                </c:pt>
                <c:pt idx="512">
                  <c:v>7.264258099648771E-3</c:v>
                </c:pt>
                <c:pt idx="513">
                  <c:v>5.9319440940664436E-3</c:v>
                </c:pt>
                <c:pt idx="514">
                  <c:v>4.1955422945554502E-2</c:v>
                </c:pt>
                <c:pt idx="515">
                  <c:v>-6.2033559800132976E-2</c:v>
                </c:pt>
                <c:pt idx="516">
                  <c:v>-5.4703497643245225E-2</c:v>
                </c:pt>
                <c:pt idx="517">
                  <c:v>-8.6658205869830932E-2</c:v>
                </c:pt>
                <c:pt idx="518">
                  <c:v>-8.2786124579815573E-2</c:v>
                </c:pt>
                <c:pt idx="519">
                  <c:v>-0.11803314735391379</c:v>
                </c:pt>
                <c:pt idx="520">
                  <c:v>-0.11137368062606011</c:v>
                </c:pt>
                <c:pt idx="521">
                  <c:v>-7.8107001107882101E-2</c:v>
                </c:pt>
                <c:pt idx="522">
                  <c:v>-0.13589691679613047</c:v>
                </c:pt>
                <c:pt idx="523">
                  <c:v>-0.11606745893873759</c:v>
                </c:pt>
                <c:pt idx="524">
                  <c:v>-3.3275885452497725E-2</c:v>
                </c:pt>
                <c:pt idx="525">
                  <c:v>-1.4662462292693176E-2</c:v>
                </c:pt>
                <c:pt idx="526">
                  <c:v>3.5039254092480251E-2</c:v>
                </c:pt>
                <c:pt idx="527">
                  <c:v>0.11321367765609847</c:v>
                </c:pt>
                <c:pt idx="528">
                  <c:v>6.5634644316881069E-3</c:v>
                </c:pt>
                <c:pt idx="529">
                  <c:v>-3.3600555769557672E-2</c:v>
                </c:pt>
                <c:pt idx="530">
                  <c:v>-3.3960228242366719E-2</c:v>
                </c:pt>
                <c:pt idx="531">
                  <c:v>-4.471568161490809E-2</c:v>
                </c:pt>
                <c:pt idx="532">
                  <c:v>-2.0218456006371996E-2</c:v>
                </c:pt>
                <c:pt idx="533">
                  <c:v>-1.1332264511283816E-2</c:v>
                </c:pt>
                <c:pt idx="534">
                  <c:v>-7.4546738446841787E-3</c:v>
                </c:pt>
                <c:pt idx="535">
                  <c:v>-2.8370855032219686E-2</c:v>
                </c:pt>
                <c:pt idx="536">
                  <c:v>-0.11575653749697831</c:v>
                </c:pt>
                <c:pt idx="537">
                  <c:v>-4.4180319674872875E-2</c:v>
                </c:pt>
                <c:pt idx="538">
                  <c:v>-0.14506305818372714</c:v>
                </c:pt>
                <c:pt idx="539">
                  <c:v>-0.30554465435153144</c:v>
                </c:pt>
                <c:pt idx="540">
                  <c:v>-0.26309034081998151</c:v>
                </c:pt>
                <c:pt idx="541">
                  <c:v>-0.19085153965720816</c:v>
                </c:pt>
                <c:pt idx="542">
                  <c:v>-0.16457584363623923</c:v>
                </c:pt>
                <c:pt idx="543">
                  <c:v>-0.1886539516662844</c:v>
                </c:pt>
                <c:pt idx="544">
                  <c:v>-0.30402856952098695</c:v>
                </c:pt>
                <c:pt idx="545">
                  <c:v>-0.34922148282126853</c:v>
                </c:pt>
                <c:pt idx="546">
                  <c:v>-0.38278187562336663</c:v>
                </c:pt>
                <c:pt idx="547">
                  <c:v>-0.37820860823417879</c:v>
                </c:pt>
                <c:pt idx="548">
                  <c:v>-0.42531080532830545</c:v>
                </c:pt>
                <c:pt idx="549">
                  <c:v>-0.4832166580656227</c:v>
                </c:pt>
                <c:pt idx="550">
                  <c:v>-0.38393897770254976</c:v>
                </c:pt>
                <c:pt idx="551">
                  <c:v>-0.29439714982769549</c:v>
                </c:pt>
                <c:pt idx="552">
                  <c:v>-0.31834554919222863</c:v>
                </c:pt>
                <c:pt idx="553">
                  <c:v>-0.20799401984449453</c:v>
                </c:pt>
                <c:pt idx="554">
                  <c:v>-0.19680400032631354</c:v>
                </c:pt>
                <c:pt idx="555">
                  <c:v>-0.17784808440252259</c:v>
                </c:pt>
                <c:pt idx="556">
                  <c:v>-5.9146658112232783E-2</c:v>
                </c:pt>
                <c:pt idx="557">
                  <c:v>8.6900505774745451E-2</c:v>
                </c:pt>
                <c:pt idx="558">
                  <c:v>0.2946396603827261</c:v>
                </c:pt>
                <c:pt idx="559">
                  <c:v>0.2362556025660443</c:v>
                </c:pt>
                <c:pt idx="560">
                  <c:v>0.33162381837183119</c:v>
                </c:pt>
                <c:pt idx="561">
                  <c:v>0.33627125445007994</c:v>
                </c:pt>
                <c:pt idx="562">
                  <c:v>0.27351722409603163</c:v>
                </c:pt>
                <c:pt idx="563">
                  <c:v>0.33998693142333036</c:v>
                </c:pt>
                <c:pt idx="564">
                  <c:v>0.34401938549909405</c:v>
                </c:pt>
                <c:pt idx="565">
                  <c:v>0.22428575150265881</c:v>
                </c:pt>
                <c:pt idx="566">
                  <c:v>0.1610847370099219</c:v>
                </c:pt>
                <c:pt idx="567">
                  <c:v>0.20212112058464987</c:v>
                </c:pt>
                <c:pt idx="568">
                  <c:v>0.22683667214078385</c:v>
                </c:pt>
                <c:pt idx="569">
                  <c:v>0.10435180599855218</c:v>
                </c:pt>
                <c:pt idx="570">
                  <c:v>2.530733880970773E-2</c:v>
                </c:pt>
                <c:pt idx="571">
                  <c:v>0.12750490944480369</c:v>
                </c:pt>
                <c:pt idx="572">
                  <c:v>0.20414039382564361</c:v>
                </c:pt>
                <c:pt idx="573">
                  <c:v>0.26241862408843397</c:v>
                </c:pt>
                <c:pt idx="574">
                  <c:v>0.17151412493261894</c:v>
                </c:pt>
                <c:pt idx="575">
                  <c:v>0.16183615795247663</c:v>
                </c:pt>
                <c:pt idx="576">
                  <c:v>0.23192600924806739</c:v>
                </c:pt>
                <c:pt idx="577">
                  <c:v>0.12809079335454016</c:v>
                </c:pt>
                <c:pt idx="578">
                  <c:v>0.12567637478406396</c:v>
                </c:pt>
                <c:pt idx="579">
                  <c:v>0.12541640970976292</c:v>
                </c:pt>
                <c:pt idx="580">
                  <c:v>0.1460930982093227</c:v>
                </c:pt>
                <c:pt idx="581">
                  <c:v>0.18986326192225889</c:v>
                </c:pt>
                <c:pt idx="582">
                  <c:v>0.21512871348585694</c:v>
                </c:pt>
                <c:pt idx="583">
                  <c:v>0.19356158436033746</c:v>
                </c:pt>
                <c:pt idx="584">
                  <c:v>0.10312352926169474</c:v>
                </c:pt>
                <c:pt idx="585">
                  <c:v>8.8088286710777744E-2</c:v>
                </c:pt>
                <c:pt idx="586">
                  <c:v>5.4271493560616627E-2</c:v>
                </c:pt>
                <c:pt idx="587">
                  <c:v>6.6521355147327405E-2</c:v>
                </c:pt>
                <c:pt idx="588">
                  <c:v>1.5056506641644707E-4</c:v>
                </c:pt>
                <c:pt idx="589">
                  <c:v>-6.4150254162056011E-2</c:v>
                </c:pt>
                <c:pt idx="590">
                  <c:v>-3.1645952000676769E-2</c:v>
                </c:pt>
                <c:pt idx="591">
                  <c:v>-1.0065375091563883E-2</c:v>
                </c:pt>
                <c:pt idx="592">
                  <c:v>-2.2058965684723458E-2</c:v>
                </c:pt>
                <c:pt idx="593">
                  <c:v>-4.0944441521073252E-2</c:v>
                </c:pt>
                <c:pt idx="594">
                  <c:v>-9.2157745238390237E-2</c:v>
                </c:pt>
                <c:pt idx="595">
                  <c:v>-7.8275452565843368E-2</c:v>
                </c:pt>
                <c:pt idx="596">
                  <c:v>-3.9484337027131694E-2</c:v>
                </c:pt>
                <c:pt idx="597">
                  <c:v>-7.0242319449379947E-2</c:v>
                </c:pt>
                <c:pt idx="598">
                  <c:v>-0.11292776669316013</c:v>
                </c:pt>
                <c:pt idx="599">
                  <c:v>-0.11749187475911431</c:v>
                </c:pt>
                <c:pt idx="600">
                  <c:v>-0.13411305102824964</c:v>
                </c:pt>
                <c:pt idx="601">
                  <c:v>-1.1518510784202435E-2</c:v>
                </c:pt>
                <c:pt idx="602">
                  <c:v>-2.7332499854676201E-2</c:v>
                </c:pt>
                <c:pt idx="603">
                  <c:v>-4.1072787711541103E-2</c:v>
                </c:pt>
                <c:pt idx="604">
                  <c:v>-7.8884460021297953E-2</c:v>
                </c:pt>
                <c:pt idx="605">
                  <c:v>-6.9994649926931468E-2</c:v>
                </c:pt>
                <c:pt idx="606">
                  <c:v>-3.2369154458062266E-2</c:v>
                </c:pt>
                <c:pt idx="607">
                  <c:v>-2.8074815374688297E-2</c:v>
                </c:pt>
                <c:pt idx="608">
                  <c:v>-1.8418323988706853E-2</c:v>
                </c:pt>
                <c:pt idx="609">
                  <c:v>-3.3796198364950222E-2</c:v>
                </c:pt>
                <c:pt idx="610">
                  <c:v>-2.3640715272134183E-2</c:v>
                </c:pt>
                <c:pt idx="611">
                  <c:v>-2.1135058798311124E-3</c:v>
                </c:pt>
                <c:pt idx="612">
                  <c:v>1.4672393063885403E-2</c:v>
                </c:pt>
                <c:pt idx="613">
                  <c:v>-6.193121346816377E-2</c:v>
                </c:pt>
                <c:pt idx="614">
                  <c:v>-7.5937261948815588E-2</c:v>
                </c:pt>
                <c:pt idx="615">
                  <c:v>-0.16461416907779827</c:v>
                </c:pt>
                <c:pt idx="616">
                  <c:v>-1.720383502248482E-2</c:v>
                </c:pt>
                <c:pt idx="617">
                  <c:v>1.7522907493881301E-2</c:v>
                </c:pt>
                <c:pt idx="618">
                  <c:v>1.5506476484136333E-2</c:v>
                </c:pt>
                <c:pt idx="619">
                  <c:v>-2.4242460422981782E-2</c:v>
                </c:pt>
                <c:pt idx="620">
                  <c:v>-5.5494959139876288E-2</c:v>
                </c:pt>
                <c:pt idx="621">
                  <c:v>-5.4950406297140514E-2</c:v>
                </c:pt>
                <c:pt idx="622">
                  <c:v>3.1055057999281349E-2</c:v>
                </c:pt>
                <c:pt idx="623">
                  <c:v>1.4633605076878942E-2</c:v>
                </c:pt>
                <c:pt idx="624">
                  <c:v>4.0105997104079583E-3</c:v>
                </c:pt>
                <c:pt idx="625">
                  <c:v>-1.0927588898672291E-2</c:v>
                </c:pt>
                <c:pt idx="626">
                  <c:v>-1.2318493701775513E-2</c:v>
                </c:pt>
                <c:pt idx="627">
                  <c:v>9.6907247980940692E-2</c:v>
                </c:pt>
                <c:pt idx="628">
                  <c:v>-4.7390990165989216E-2</c:v>
                </c:pt>
                <c:pt idx="629">
                  <c:v>-5.9476688927462523E-2</c:v>
                </c:pt>
                <c:pt idx="630">
                  <c:v>-6.3169174195888717E-2</c:v>
                </c:pt>
                <c:pt idx="631">
                  <c:v>-2.3972335109918447E-2</c:v>
                </c:pt>
                <c:pt idx="632">
                  <c:v>-1.4470466489864331E-2</c:v>
                </c:pt>
                <c:pt idx="633">
                  <c:v>-5.4611806504581806E-2</c:v>
                </c:pt>
                <c:pt idx="634">
                  <c:v>-1.9614283595400267E-2</c:v>
                </c:pt>
                <c:pt idx="635">
                  <c:v>-1.3410142497227884E-2</c:v>
                </c:pt>
                <c:pt idx="636">
                  <c:v>-4.441361921796666E-2</c:v>
                </c:pt>
                <c:pt idx="637">
                  <c:v>-2.5407739564982185E-2</c:v>
                </c:pt>
                <c:pt idx="638">
                  <c:v>-4.4679342026440472E-3</c:v>
                </c:pt>
                <c:pt idx="639">
                  <c:v>-2.8364909306380776E-2</c:v>
                </c:pt>
                <c:pt idx="640">
                  <c:v>4.6441112342114177E-2</c:v>
                </c:pt>
                <c:pt idx="641">
                  <c:v>-6.6057224358017641E-3</c:v>
                </c:pt>
                <c:pt idx="642">
                  <c:v>-5.7858966418015551E-2</c:v>
                </c:pt>
                <c:pt idx="643">
                  <c:v>-0.11668266017110429</c:v>
                </c:pt>
                <c:pt idx="644">
                  <c:v>1.8446481237144152E-2</c:v>
                </c:pt>
                <c:pt idx="645">
                  <c:v>7.9751113480948405E-2</c:v>
                </c:pt>
                <c:pt idx="646">
                  <c:v>8.9293711838883488E-2</c:v>
                </c:pt>
                <c:pt idx="647">
                  <c:v>3.9651537686299532E-2</c:v>
                </c:pt>
                <c:pt idx="648">
                  <c:v>0.12125250236514284</c:v>
                </c:pt>
                <c:pt idx="649">
                  <c:v>0.16533675565719425</c:v>
                </c:pt>
                <c:pt idx="650">
                  <c:v>0.16890477549359281</c:v>
                </c:pt>
                <c:pt idx="651">
                  <c:v>0.15193060062149133</c:v>
                </c:pt>
                <c:pt idx="652">
                  <c:v>0.15864726328875556</c:v>
                </c:pt>
                <c:pt idx="653">
                  <c:v>0.20115095399320854</c:v>
                </c:pt>
                <c:pt idx="654">
                  <c:v>0.20475207882822652</c:v>
                </c:pt>
                <c:pt idx="655">
                  <c:v>0.2789837431141638</c:v>
                </c:pt>
                <c:pt idx="656">
                  <c:v>0.13126654275855945</c:v>
                </c:pt>
                <c:pt idx="657">
                  <c:v>0.1821025771103405</c:v>
                </c:pt>
                <c:pt idx="658">
                  <c:v>0.16826008726204181</c:v>
                </c:pt>
                <c:pt idx="659">
                  <c:v>0.13825254645292706</c:v>
                </c:pt>
                <c:pt idx="660">
                  <c:v>6.4960672879430914E-2</c:v>
                </c:pt>
                <c:pt idx="661">
                  <c:v>7.8854640871789727E-2</c:v>
                </c:pt>
                <c:pt idx="662">
                  <c:v>2.9622906085000567E-2</c:v>
                </c:pt>
                <c:pt idx="663">
                  <c:v>1.7506255367408435E-2</c:v>
                </c:pt>
                <c:pt idx="664">
                  <c:v>-3.1085288498959029E-2</c:v>
                </c:pt>
                <c:pt idx="665">
                  <c:v>-7.7410168770725207E-2</c:v>
                </c:pt>
                <c:pt idx="666">
                  <c:v>-5.8759410889181352E-2</c:v>
                </c:pt>
                <c:pt idx="667">
                  <c:v>-4.6463254261226578E-2</c:v>
                </c:pt>
                <c:pt idx="668">
                  <c:v>2.4374440750496162E-2</c:v>
                </c:pt>
                <c:pt idx="669">
                  <c:v>2.6008227913228987E-2</c:v>
                </c:pt>
                <c:pt idx="670">
                  <c:v>7.5510568977255055E-4</c:v>
                </c:pt>
                <c:pt idx="671">
                  <c:v>6.1699481771535891E-2</c:v>
                </c:pt>
                <c:pt idx="672">
                  <c:v>0.12969188622418337</c:v>
                </c:pt>
                <c:pt idx="673">
                  <c:v>0.10082787087431036</c:v>
                </c:pt>
                <c:pt idx="674">
                  <c:v>0.17786441097318276</c:v>
                </c:pt>
                <c:pt idx="675">
                  <c:v>0.22504631478171069</c:v>
                </c:pt>
                <c:pt idx="676">
                  <c:v>0.23363360369888014</c:v>
                </c:pt>
                <c:pt idx="677">
                  <c:v>0.35494512106758591</c:v>
                </c:pt>
                <c:pt idx="678">
                  <c:v>0.39625758500881159</c:v>
                </c:pt>
                <c:pt idx="679">
                  <c:v>0.27194304910278511</c:v>
                </c:pt>
                <c:pt idx="680">
                  <c:v>0.21038906349008535</c:v>
                </c:pt>
                <c:pt idx="681">
                  <c:v>8.8084307513175378E-2</c:v>
                </c:pt>
                <c:pt idx="682">
                  <c:v>0.13235843587667068</c:v>
                </c:pt>
                <c:pt idx="683">
                  <c:v>0.16809057646488104</c:v>
                </c:pt>
                <c:pt idx="684">
                  <c:v>0.22017085156217897</c:v>
                </c:pt>
                <c:pt idx="685">
                  <c:v>0.2298031563389846</c:v>
                </c:pt>
                <c:pt idx="686">
                  <c:v>0.29106188058363924</c:v>
                </c:pt>
                <c:pt idx="687">
                  <c:v>0.31954674140671496</c:v>
                </c:pt>
                <c:pt idx="688">
                  <c:v>0.24852445343183238</c:v>
                </c:pt>
                <c:pt idx="689">
                  <c:v>0.23393389547143489</c:v>
                </c:pt>
                <c:pt idx="690">
                  <c:v>0.27418657430788934</c:v>
                </c:pt>
                <c:pt idx="691">
                  <c:v>0.37885274653797424</c:v>
                </c:pt>
                <c:pt idx="692">
                  <c:v>0.48100009294954399</c:v>
                </c:pt>
                <c:pt idx="693">
                  <c:v>0.37674214978497822</c:v>
                </c:pt>
                <c:pt idx="694">
                  <c:v>0.35810050164421836</c:v>
                </c:pt>
                <c:pt idx="695">
                  <c:v>0.31747993939261693</c:v>
                </c:pt>
                <c:pt idx="696">
                  <c:v>0.1941915243426639</c:v>
                </c:pt>
                <c:pt idx="697">
                  <c:v>0.28223338175262924</c:v>
                </c:pt>
                <c:pt idx="698">
                  <c:v>0.16233131635307857</c:v>
                </c:pt>
                <c:pt idx="699">
                  <c:v>7.9339925598254951E-2</c:v>
                </c:pt>
                <c:pt idx="700">
                  <c:v>6.5309942048708894E-2</c:v>
                </c:pt>
                <c:pt idx="701">
                  <c:v>-4.6619973210473842E-3</c:v>
                </c:pt>
                <c:pt idx="702">
                  <c:v>-2.2505227331736766E-2</c:v>
                </c:pt>
                <c:pt idx="703">
                  <c:v>-5.5952177636299796E-2</c:v>
                </c:pt>
                <c:pt idx="704">
                  <c:v>-9.3324687245253335E-2</c:v>
                </c:pt>
                <c:pt idx="705">
                  <c:v>3.1453209535746846E-2</c:v>
                </c:pt>
                <c:pt idx="706">
                  <c:v>-0.10205002925894682</c:v>
                </c:pt>
                <c:pt idx="707">
                  <c:v>-0.1725915631525563</c:v>
                </c:pt>
                <c:pt idx="708">
                  <c:v>-0.13896117261912999</c:v>
                </c:pt>
                <c:pt idx="709">
                  <c:v>-0.12264247762392155</c:v>
                </c:pt>
                <c:pt idx="710">
                  <c:v>-0.10301692830756057</c:v>
                </c:pt>
                <c:pt idx="711">
                  <c:v>-0.13699690906712078</c:v>
                </c:pt>
                <c:pt idx="712">
                  <c:v>-9.7936234085487323E-2</c:v>
                </c:pt>
                <c:pt idx="713">
                  <c:v>-4.7513586205132685E-2</c:v>
                </c:pt>
                <c:pt idx="714">
                  <c:v>-6.0245646298107525E-2</c:v>
                </c:pt>
                <c:pt idx="715">
                  <c:v>-5.8018817440415399E-2</c:v>
                </c:pt>
                <c:pt idx="716">
                  <c:v>-0.12584461559939353</c:v>
                </c:pt>
                <c:pt idx="717">
                  <c:v>-8.2246226547897788E-2</c:v>
                </c:pt>
                <c:pt idx="718">
                  <c:v>3.1176281567022221E-2</c:v>
                </c:pt>
                <c:pt idx="719">
                  <c:v>8.9088838901686118E-2</c:v>
                </c:pt>
                <c:pt idx="720">
                  <c:v>8.2181008495020816E-2</c:v>
                </c:pt>
                <c:pt idx="721">
                  <c:v>2.0134855716028188E-2</c:v>
                </c:pt>
                <c:pt idx="722">
                  <c:v>1.5824057830161775E-2</c:v>
                </c:pt>
                <c:pt idx="723">
                  <c:v>0.10781584322368065</c:v>
                </c:pt>
                <c:pt idx="724">
                  <c:v>0.18261283140439349</c:v>
                </c:pt>
                <c:pt idx="725">
                  <c:v>0.19924517363847866</c:v>
                </c:pt>
                <c:pt idx="726">
                  <c:v>0.18327468040141331</c:v>
                </c:pt>
                <c:pt idx="727">
                  <c:v>0.28536545972415595</c:v>
                </c:pt>
                <c:pt idx="728">
                  <c:v>0.29645913789286116</c:v>
                </c:pt>
                <c:pt idx="729">
                  <c:v>0.26329229543555066</c:v>
                </c:pt>
                <c:pt idx="730">
                  <c:v>0.23501011729196125</c:v>
                </c:pt>
                <c:pt idx="731">
                  <c:v>0.29088603238884375</c:v>
                </c:pt>
                <c:pt idx="732">
                  <c:v>0.3837160564011402</c:v>
                </c:pt>
                <c:pt idx="733">
                  <c:v>0.18962065011662865</c:v>
                </c:pt>
                <c:pt idx="734">
                  <c:v>0.20145599410358433</c:v>
                </c:pt>
                <c:pt idx="735">
                  <c:v>0.1901820700100513</c:v>
                </c:pt>
                <c:pt idx="736">
                  <c:v>6.605692995548651E-2</c:v>
                </c:pt>
                <c:pt idx="737">
                  <c:v>7.6336060093053271E-2</c:v>
                </c:pt>
                <c:pt idx="738">
                  <c:v>3.5226566602785642E-2</c:v>
                </c:pt>
                <c:pt idx="739">
                  <c:v>-5.1949824889247903E-2</c:v>
                </c:pt>
                <c:pt idx="740">
                  <c:v>-0.13062029473802644</c:v>
                </c:pt>
                <c:pt idx="741">
                  <c:v>-0.10988447605876051</c:v>
                </c:pt>
                <c:pt idx="742">
                  <c:v>-4.9342437974512335E-2</c:v>
                </c:pt>
                <c:pt idx="743">
                  <c:v>-6.2385092518788737E-2</c:v>
                </c:pt>
                <c:pt idx="744">
                  <c:v>-0.12288556417337675</c:v>
                </c:pt>
                <c:pt idx="745">
                  <c:v>-6.8844701764506702E-2</c:v>
                </c:pt>
                <c:pt idx="746">
                  <c:v>-1.8877376358394302E-2</c:v>
                </c:pt>
                <c:pt idx="747">
                  <c:v>-1.8471615009610989E-2</c:v>
                </c:pt>
                <c:pt idx="748">
                  <c:v>7.3935222605771289E-3</c:v>
                </c:pt>
                <c:pt idx="749">
                  <c:v>-7.605673762292714E-2</c:v>
                </c:pt>
                <c:pt idx="750">
                  <c:v>-7.0079191102225047E-2</c:v>
                </c:pt>
                <c:pt idx="751">
                  <c:v>-3.4836437970569248E-2</c:v>
                </c:pt>
                <c:pt idx="752">
                  <c:v>8.8536759915063087E-2</c:v>
                </c:pt>
                <c:pt idx="753">
                  <c:v>6.6206499342375325E-2</c:v>
                </c:pt>
                <c:pt idx="754">
                  <c:v>1.7421272532829643E-2</c:v>
                </c:pt>
                <c:pt idx="755">
                  <c:v>-1.3555017794556853E-2</c:v>
                </c:pt>
                <c:pt idx="756">
                  <c:v>5.7071443487112392E-2</c:v>
                </c:pt>
                <c:pt idx="757">
                  <c:v>2.9975053527377213E-2</c:v>
                </c:pt>
                <c:pt idx="758">
                  <c:v>-3.8219371759513177E-2</c:v>
                </c:pt>
                <c:pt idx="759">
                  <c:v>-7.3733498375517015E-2</c:v>
                </c:pt>
                <c:pt idx="760">
                  <c:v>1.0018868549768814E-2</c:v>
                </c:pt>
                <c:pt idx="761">
                  <c:v>2.3289047362658577E-2</c:v>
                </c:pt>
                <c:pt idx="762">
                  <c:v>5.5784324845829208E-2</c:v>
                </c:pt>
                <c:pt idx="763">
                  <c:v>0.11146384574429974</c:v>
                </c:pt>
                <c:pt idx="764">
                  <c:v>7.412971250320903E-2</c:v>
                </c:pt>
                <c:pt idx="765">
                  <c:v>5.9785894926957822E-2</c:v>
                </c:pt>
                <c:pt idx="766">
                  <c:v>2.5618902073180821E-2</c:v>
                </c:pt>
                <c:pt idx="767">
                  <c:v>3.3887517188518956E-2</c:v>
                </c:pt>
                <c:pt idx="768">
                  <c:v>-3.4450688494661735E-3</c:v>
                </c:pt>
                <c:pt idx="769">
                  <c:v>7.7409384688923374E-2</c:v>
                </c:pt>
                <c:pt idx="770">
                  <c:v>0.19833605173742652</c:v>
                </c:pt>
                <c:pt idx="771">
                  <c:v>0.24166097034462869</c:v>
                </c:pt>
                <c:pt idx="772">
                  <c:v>0.15913834055866413</c:v>
                </c:pt>
                <c:pt idx="773">
                  <c:v>0.13691489399498569</c:v>
                </c:pt>
                <c:pt idx="774">
                  <c:v>0.17646796113495128</c:v>
                </c:pt>
                <c:pt idx="775">
                  <c:v>0.1131333774389259</c:v>
                </c:pt>
                <c:pt idx="776">
                  <c:v>0.18265775489317962</c:v>
                </c:pt>
                <c:pt idx="777">
                  <c:v>0.17341049020489679</c:v>
                </c:pt>
                <c:pt idx="778">
                  <c:v>0.18265718693263372</c:v>
                </c:pt>
                <c:pt idx="779">
                  <c:v>0.11839602238873242</c:v>
                </c:pt>
                <c:pt idx="780">
                  <c:v>7.057679143663996E-2</c:v>
                </c:pt>
                <c:pt idx="781">
                  <c:v>6.1036644122264547E-2</c:v>
                </c:pt>
                <c:pt idx="782">
                  <c:v>-7.6381348194634768E-2</c:v>
                </c:pt>
                <c:pt idx="783">
                  <c:v>-0.13103682124327728</c:v>
                </c:pt>
                <c:pt idx="784">
                  <c:v>-0.10899064869734459</c:v>
                </c:pt>
                <c:pt idx="785">
                  <c:v>-0.11767541106357021</c:v>
                </c:pt>
                <c:pt idx="786">
                  <c:v>-0.1582847457964289</c:v>
                </c:pt>
                <c:pt idx="787">
                  <c:v>-0.15000881034147154</c:v>
                </c:pt>
                <c:pt idx="788">
                  <c:v>-0.19497527858881669</c:v>
                </c:pt>
                <c:pt idx="789">
                  <c:v>-0.21799478808883851</c:v>
                </c:pt>
                <c:pt idx="790">
                  <c:v>-0.21096598162782115</c:v>
                </c:pt>
                <c:pt idx="791">
                  <c:v>-0.17890518718640547</c:v>
                </c:pt>
                <c:pt idx="792">
                  <c:v>-0.16713546080202546</c:v>
                </c:pt>
                <c:pt idx="793">
                  <c:v>-0.10229213591988015</c:v>
                </c:pt>
                <c:pt idx="794">
                  <c:v>-4.2487406144387202E-2</c:v>
                </c:pt>
                <c:pt idx="795">
                  <c:v>-1.0926069455103049E-2</c:v>
                </c:pt>
                <c:pt idx="796">
                  <c:v>2.497935886966729E-3</c:v>
                </c:pt>
                <c:pt idx="797">
                  <c:v>7.1079473346685546E-2</c:v>
                </c:pt>
                <c:pt idx="798">
                  <c:v>7.735525174275526E-2</c:v>
                </c:pt>
                <c:pt idx="799">
                  <c:v>6.7453516507541944E-2</c:v>
                </c:pt>
                <c:pt idx="800">
                  <c:v>9.2355435360002222E-2</c:v>
                </c:pt>
                <c:pt idx="801">
                  <c:v>0.20169431842393909</c:v>
                </c:pt>
                <c:pt idx="802">
                  <c:v>0.22246669006784542</c:v>
                </c:pt>
                <c:pt idx="803">
                  <c:v>0.25987437249113854</c:v>
                </c:pt>
                <c:pt idx="804">
                  <c:v>0.34881297817699097</c:v>
                </c:pt>
                <c:pt idx="805">
                  <c:v>0.26357110649918747</c:v>
                </c:pt>
                <c:pt idx="806">
                  <c:v>0.21130857465445041</c:v>
                </c:pt>
                <c:pt idx="807">
                  <c:v>0.18910091004926066</c:v>
                </c:pt>
                <c:pt idx="808">
                  <c:v>0.15633275162547267</c:v>
                </c:pt>
                <c:pt idx="809">
                  <c:v>0.1145366292617381</c:v>
                </c:pt>
                <c:pt idx="810">
                  <c:v>0.15756666969147687</c:v>
                </c:pt>
                <c:pt idx="811">
                  <c:v>5.1339702423063682E-2</c:v>
                </c:pt>
                <c:pt idx="812">
                  <c:v>5.4429807179646295E-2</c:v>
                </c:pt>
                <c:pt idx="813">
                  <c:v>-5.1857921151970965E-3</c:v>
                </c:pt>
                <c:pt idx="814">
                  <c:v>2.5554186994872358E-2</c:v>
                </c:pt>
                <c:pt idx="815">
                  <c:v>3.6470200316164464E-2</c:v>
                </c:pt>
                <c:pt idx="816">
                  <c:v>-4.3926117749096702E-2</c:v>
                </c:pt>
                <c:pt idx="817">
                  <c:v>-5.2300571059571935E-2</c:v>
                </c:pt>
                <c:pt idx="818">
                  <c:v>-1.9033550374290734E-2</c:v>
                </c:pt>
                <c:pt idx="819">
                  <c:v>-3.1839712777405979E-2</c:v>
                </c:pt>
                <c:pt idx="820">
                  <c:v>-6.0473778522002614E-2</c:v>
                </c:pt>
                <c:pt idx="821">
                  <c:v>-1.320500296088549E-2</c:v>
                </c:pt>
                <c:pt idx="822">
                  <c:v>-2.1984005236038023E-2</c:v>
                </c:pt>
                <c:pt idx="823">
                  <c:v>7.6981670340944053E-2</c:v>
                </c:pt>
                <c:pt idx="824">
                  <c:v>3.2238831071873697E-2</c:v>
                </c:pt>
                <c:pt idx="825">
                  <c:v>6.9538343989386672E-2</c:v>
                </c:pt>
                <c:pt idx="826">
                  <c:v>2.6068899086869657E-2</c:v>
                </c:pt>
                <c:pt idx="827">
                  <c:v>8.0580688426512087E-2</c:v>
                </c:pt>
                <c:pt idx="828">
                  <c:v>0.17560539818529719</c:v>
                </c:pt>
                <c:pt idx="829">
                  <c:v>0.11958056721337038</c:v>
                </c:pt>
                <c:pt idx="830">
                  <c:v>0.17132849980347933</c:v>
                </c:pt>
                <c:pt idx="831">
                  <c:v>0.29169417784396579</c:v>
                </c:pt>
                <c:pt idx="832">
                  <c:v>0.28574166275287072</c:v>
                </c:pt>
                <c:pt idx="833">
                  <c:v>0.2241330811082281</c:v>
                </c:pt>
                <c:pt idx="834">
                  <c:v>0.2323088124889679</c:v>
                </c:pt>
                <c:pt idx="835">
                  <c:v>0.14036607999341294</c:v>
                </c:pt>
                <c:pt idx="836">
                  <c:v>0.18300927134695621</c:v>
                </c:pt>
                <c:pt idx="837">
                  <c:v>0.23194743353247105</c:v>
                </c:pt>
                <c:pt idx="838">
                  <c:v>0.19773327187149151</c:v>
                </c:pt>
                <c:pt idx="839">
                  <c:v>0.12910457701930489</c:v>
                </c:pt>
                <c:pt idx="840">
                  <c:v>7.9403742691010484E-2</c:v>
                </c:pt>
                <c:pt idx="841">
                  <c:v>7.2089730031906246E-2</c:v>
                </c:pt>
                <c:pt idx="842">
                  <c:v>-6.8100415252440177E-3</c:v>
                </c:pt>
                <c:pt idx="843">
                  <c:v>-8.7585331432691926E-2</c:v>
                </c:pt>
                <c:pt idx="844">
                  <c:v>2.0992232047168741E-2</c:v>
                </c:pt>
                <c:pt idx="845">
                  <c:v>9.096484188828223E-2</c:v>
                </c:pt>
                <c:pt idx="846">
                  <c:v>9.3934368189716039E-3</c:v>
                </c:pt>
                <c:pt idx="847">
                  <c:v>5.3042658398270104E-2</c:v>
                </c:pt>
                <c:pt idx="848">
                  <c:v>4.6095172228648812E-2</c:v>
                </c:pt>
                <c:pt idx="849">
                  <c:v>-9.070792481617608E-2</c:v>
                </c:pt>
                <c:pt idx="850">
                  <c:v>-5.9564765848881429E-2</c:v>
                </c:pt>
                <c:pt idx="851">
                  <c:v>-0.14962033111186407</c:v>
                </c:pt>
                <c:pt idx="852">
                  <c:v>-0.16973703321146613</c:v>
                </c:pt>
                <c:pt idx="853">
                  <c:v>-2.5410685741868139E-2</c:v>
                </c:pt>
                <c:pt idx="854">
                  <c:v>-4.7918585622653026E-2</c:v>
                </c:pt>
                <c:pt idx="855">
                  <c:v>3.8867826219211449E-3</c:v>
                </c:pt>
                <c:pt idx="856">
                  <c:v>-5.0086295827807548E-3</c:v>
                </c:pt>
                <c:pt idx="857">
                  <c:v>-2.1648223471113157E-2</c:v>
                </c:pt>
                <c:pt idx="858">
                  <c:v>-4.5255334217546725E-2</c:v>
                </c:pt>
                <c:pt idx="859">
                  <c:v>3.9008244746030471E-2</c:v>
                </c:pt>
                <c:pt idx="860">
                  <c:v>0.17943722726617112</c:v>
                </c:pt>
                <c:pt idx="861">
                  <c:v>0.36322270384561584</c:v>
                </c:pt>
                <c:pt idx="862">
                  <c:v>0.29087235002296602</c:v>
                </c:pt>
                <c:pt idx="863">
                  <c:v>0.38638907402477868</c:v>
                </c:pt>
                <c:pt idx="864">
                  <c:v>0.51836284919648479</c:v>
                </c:pt>
                <c:pt idx="865">
                  <c:v>0.2233208137836579</c:v>
                </c:pt>
                <c:pt idx="866">
                  <c:v>0.35250162227788229</c:v>
                </c:pt>
                <c:pt idx="867">
                  <c:v>0.29624280477102294</c:v>
                </c:pt>
                <c:pt idx="868">
                  <c:v>0.26968554748904006</c:v>
                </c:pt>
                <c:pt idx="869">
                  <c:v>0.16232747302132994</c:v>
                </c:pt>
                <c:pt idx="870">
                  <c:v>0.13526012669001858</c:v>
                </c:pt>
                <c:pt idx="871">
                  <c:v>7.9877775726379802E-3</c:v>
                </c:pt>
                <c:pt idx="872">
                  <c:v>-0.14873125974056342</c:v>
                </c:pt>
                <c:pt idx="873">
                  <c:v>-0.32544959387856182</c:v>
                </c:pt>
                <c:pt idx="874">
                  <c:v>-0.29834630194853107</c:v>
                </c:pt>
                <c:pt idx="875">
                  <c:v>-0.33044070214934346</c:v>
                </c:pt>
                <c:pt idx="876">
                  <c:v>-0.38228435494921342</c:v>
                </c:pt>
                <c:pt idx="877">
                  <c:v>-0.34964074205090567</c:v>
                </c:pt>
                <c:pt idx="878">
                  <c:v>-0.38968793114334893</c:v>
                </c:pt>
                <c:pt idx="879">
                  <c:v>-0.30298128672857016</c:v>
                </c:pt>
                <c:pt idx="880">
                  <c:v>-0.35800641275390099</c:v>
                </c:pt>
                <c:pt idx="881">
                  <c:v>-0.39903271215025254</c:v>
                </c:pt>
                <c:pt idx="882">
                  <c:v>-0.39198172015157451</c:v>
                </c:pt>
                <c:pt idx="883">
                  <c:v>-0.45758815407313341</c:v>
                </c:pt>
                <c:pt idx="884">
                  <c:v>-0.41554663693686228</c:v>
                </c:pt>
                <c:pt idx="885">
                  <c:v>-0.42439205121819945</c:v>
                </c:pt>
                <c:pt idx="886">
                  <c:v>-0.43581435914266697</c:v>
                </c:pt>
                <c:pt idx="887">
                  <c:v>-0.38109510540359803</c:v>
                </c:pt>
                <c:pt idx="888">
                  <c:v>-0.36992781577815581</c:v>
                </c:pt>
                <c:pt idx="889">
                  <c:v>-0.34953545146521847</c:v>
                </c:pt>
                <c:pt idx="890">
                  <c:v>-0.36705421694154911</c:v>
                </c:pt>
                <c:pt idx="891">
                  <c:v>-0.41060391071647262</c:v>
                </c:pt>
                <c:pt idx="892">
                  <c:v>-0.33850928854906964</c:v>
                </c:pt>
                <c:pt idx="893">
                  <c:v>-0.18188444934043718</c:v>
                </c:pt>
                <c:pt idx="894">
                  <c:v>-0.10154484681118212</c:v>
                </c:pt>
                <c:pt idx="895">
                  <c:v>-2.3606561216305583E-2</c:v>
                </c:pt>
                <c:pt idx="896">
                  <c:v>-4.3650812596706015E-2</c:v>
                </c:pt>
                <c:pt idx="897">
                  <c:v>0.16286852032536953</c:v>
                </c:pt>
                <c:pt idx="898">
                  <c:v>0.20014627999696138</c:v>
                </c:pt>
                <c:pt idx="899">
                  <c:v>0.16930010543171362</c:v>
                </c:pt>
                <c:pt idx="900">
                  <c:v>0.20088168063398004</c:v>
                </c:pt>
                <c:pt idx="901">
                  <c:v>0.26826006318054607</c:v>
                </c:pt>
                <c:pt idx="902">
                  <c:v>0.36212396427351645</c:v>
                </c:pt>
                <c:pt idx="903">
                  <c:v>0.30957696478054375</c:v>
                </c:pt>
                <c:pt idx="904">
                  <c:v>0.14916232600412246</c:v>
                </c:pt>
                <c:pt idx="905">
                  <c:v>4.2580408928005631E-2</c:v>
                </c:pt>
                <c:pt idx="906">
                  <c:v>4.807809464017232E-2</c:v>
                </c:pt>
                <c:pt idx="907">
                  <c:v>0.14795014468176149</c:v>
                </c:pt>
                <c:pt idx="908">
                  <c:v>0.17513091259730201</c:v>
                </c:pt>
                <c:pt idx="909">
                  <c:v>0.13350686937165315</c:v>
                </c:pt>
                <c:pt idx="910">
                  <c:v>0.17862422013998139</c:v>
                </c:pt>
                <c:pt idx="911">
                  <c:v>0.23002915047491632</c:v>
                </c:pt>
                <c:pt idx="912">
                  <c:v>0.18078553158079794</c:v>
                </c:pt>
                <c:pt idx="913">
                  <c:v>0.18272444844237848</c:v>
                </c:pt>
                <c:pt idx="914">
                  <c:v>0.18646721282456849</c:v>
                </c:pt>
                <c:pt idx="915">
                  <c:v>0.18483714046226607</c:v>
                </c:pt>
                <c:pt idx="916">
                  <c:v>0.27469890648589435</c:v>
                </c:pt>
                <c:pt idx="917">
                  <c:v>0.26642151117281687</c:v>
                </c:pt>
                <c:pt idx="918">
                  <c:v>0.32259260041001647</c:v>
                </c:pt>
                <c:pt idx="919">
                  <c:v>0.32973983131777296</c:v>
                </c:pt>
                <c:pt idx="920">
                  <c:v>0.28700790848301055</c:v>
                </c:pt>
                <c:pt idx="921">
                  <c:v>0.32843778238433008</c:v>
                </c:pt>
                <c:pt idx="922">
                  <c:v>0.17912878933893833</c:v>
                </c:pt>
                <c:pt idx="923">
                  <c:v>0.12508548194534164</c:v>
                </c:pt>
                <c:pt idx="924">
                  <c:v>0.10781522576399463</c:v>
                </c:pt>
                <c:pt idx="925">
                  <c:v>0.11333926746543817</c:v>
                </c:pt>
                <c:pt idx="926">
                  <c:v>0.10095843205509605</c:v>
                </c:pt>
                <c:pt idx="927">
                  <c:v>3.3826072933817453E-2</c:v>
                </c:pt>
                <c:pt idx="928">
                  <c:v>1.4902879302269328E-2</c:v>
                </c:pt>
                <c:pt idx="929">
                  <c:v>2.8121125321327864E-2</c:v>
                </c:pt>
                <c:pt idx="930">
                  <c:v>-6.2187792484488386E-3</c:v>
                </c:pt>
                <c:pt idx="931">
                  <c:v>2.2827275640518035E-2</c:v>
                </c:pt>
                <c:pt idx="932">
                  <c:v>4.5908337546352054E-2</c:v>
                </c:pt>
                <c:pt idx="933">
                  <c:v>-1.3400468188932979E-2</c:v>
                </c:pt>
                <c:pt idx="934">
                  <c:v>0.11811358539946071</c:v>
                </c:pt>
                <c:pt idx="935">
                  <c:v>0.14983739152187167</c:v>
                </c:pt>
                <c:pt idx="936">
                  <c:v>0.15071345794014346</c:v>
                </c:pt>
                <c:pt idx="937">
                  <c:v>0.11684567288954556</c:v>
                </c:pt>
                <c:pt idx="938">
                  <c:v>0.16500800028971818</c:v>
                </c:pt>
                <c:pt idx="939">
                  <c:v>0.27809329976323194</c:v>
                </c:pt>
                <c:pt idx="940">
                  <c:v>0.31183612530446936</c:v>
                </c:pt>
                <c:pt idx="941">
                  <c:v>0.29928219770375342</c:v>
                </c:pt>
                <c:pt idx="942">
                  <c:v>0.19694137200880307</c:v>
                </c:pt>
                <c:pt idx="943">
                  <c:v>9.3426077157304596E-2</c:v>
                </c:pt>
                <c:pt idx="944">
                  <c:v>8.6586842877684159E-2</c:v>
                </c:pt>
                <c:pt idx="945">
                  <c:v>0.14891238824502193</c:v>
                </c:pt>
                <c:pt idx="946">
                  <c:v>0.16407522985849676</c:v>
                </c:pt>
                <c:pt idx="947">
                  <c:v>0.14388423105052869</c:v>
                </c:pt>
                <c:pt idx="948">
                  <c:v>0.13120354256040537</c:v>
                </c:pt>
                <c:pt idx="949">
                  <c:v>5.2596169651522237E-2</c:v>
                </c:pt>
                <c:pt idx="950">
                  <c:v>-5.556467080651846E-2</c:v>
                </c:pt>
                <c:pt idx="951">
                  <c:v>-7.9068179731752578E-2</c:v>
                </c:pt>
                <c:pt idx="952">
                  <c:v>-6.9127678449043634E-2</c:v>
                </c:pt>
                <c:pt idx="953">
                  <c:v>-4.2389381332636825E-2</c:v>
                </c:pt>
                <c:pt idx="954">
                  <c:v>1.598082562132272E-3</c:v>
                </c:pt>
                <c:pt idx="955">
                  <c:v>-2.6710288621032321E-2</c:v>
                </c:pt>
                <c:pt idx="956">
                  <c:v>-6.4569158327436121E-2</c:v>
                </c:pt>
                <c:pt idx="957">
                  <c:v>-0.21075225125557362</c:v>
                </c:pt>
                <c:pt idx="958">
                  <c:v>-0.36913517319826439</c:v>
                </c:pt>
                <c:pt idx="959">
                  <c:v>-0.35229326475297285</c:v>
                </c:pt>
                <c:pt idx="960">
                  <c:v>-0.35580359528350636</c:v>
                </c:pt>
                <c:pt idx="961">
                  <c:v>-0.30587967366300556</c:v>
                </c:pt>
                <c:pt idx="962">
                  <c:v>-0.36542061719896807</c:v>
                </c:pt>
                <c:pt idx="963">
                  <c:v>-0.36099707890846516</c:v>
                </c:pt>
                <c:pt idx="964">
                  <c:v>-0.3927204973925249</c:v>
                </c:pt>
                <c:pt idx="965">
                  <c:v>-0.39067137888753911</c:v>
                </c:pt>
                <c:pt idx="966">
                  <c:v>-0.34433186313453934</c:v>
                </c:pt>
                <c:pt idx="967">
                  <c:v>-0.26417005429441032</c:v>
                </c:pt>
                <c:pt idx="968">
                  <c:v>-0.24372277205247275</c:v>
                </c:pt>
                <c:pt idx="969">
                  <c:v>-0.1232880879513028</c:v>
                </c:pt>
                <c:pt idx="970">
                  <c:v>-3.1010470492459308E-2</c:v>
                </c:pt>
                <c:pt idx="971">
                  <c:v>-1.4277067869185922E-2</c:v>
                </c:pt>
                <c:pt idx="972">
                  <c:v>6.1184196591987094E-2</c:v>
                </c:pt>
                <c:pt idx="973">
                  <c:v>1.3098024673285372E-2</c:v>
                </c:pt>
                <c:pt idx="974">
                  <c:v>0.14781614940746562</c:v>
                </c:pt>
                <c:pt idx="975">
                  <c:v>0.15132056535748425</c:v>
                </c:pt>
                <c:pt idx="976">
                  <c:v>0.17512733526923685</c:v>
                </c:pt>
                <c:pt idx="977">
                  <c:v>6.7580927566682963E-2</c:v>
                </c:pt>
                <c:pt idx="978">
                  <c:v>2.4879441731144661E-3</c:v>
                </c:pt>
                <c:pt idx="979">
                  <c:v>4.172123140930141E-2</c:v>
                </c:pt>
                <c:pt idx="980">
                  <c:v>5.187906382848876E-2</c:v>
                </c:pt>
                <c:pt idx="981">
                  <c:v>6.8492124731550447E-2</c:v>
                </c:pt>
                <c:pt idx="982">
                  <c:v>0.11513706513532267</c:v>
                </c:pt>
                <c:pt idx="983">
                  <c:v>2.5545530046264669E-2</c:v>
                </c:pt>
                <c:pt idx="984">
                  <c:v>-1.5638140913821486E-3</c:v>
                </c:pt>
                <c:pt idx="985">
                  <c:v>6.6650507904028752E-2</c:v>
                </c:pt>
                <c:pt idx="986">
                  <c:v>9.5322127065092355E-2</c:v>
                </c:pt>
                <c:pt idx="987">
                  <c:v>6.6817362122911256E-2</c:v>
                </c:pt>
                <c:pt idx="988">
                  <c:v>8.2005818167743993E-2</c:v>
                </c:pt>
                <c:pt idx="989">
                  <c:v>0.17767447803462394</c:v>
                </c:pt>
                <c:pt idx="990">
                  <c:v>0.18456362674540672</c:v>
                </c:pt>
                <c:pt idx="991">
                  <c:v>8.6916736875274278E-2</c:v>
                </c:pt>
                <c:pt idx="992">
                  <c:v>0.10159959200499279</c:v>
                </c:pt>
                <c:pt idx="993">
                  <c:v>7.3241749827293701E-2</c:v>
                </c:pt>
                <c:pt idx="994">
                  <c:v>0.10140683020988125</c:v>
                </c:pt>
                <c:pt idx="995">
                  <c:v>0.15190240632688717</c:v>
                </c:pt>
                <c:pt idx="996">
                  <c:v>0.15413257038137668</c:v>
                </c:pt>
                <c:pt idx="997">
                  <c:v>9.7979123935643855E-2</c:v>
                </c:pt>
                <c:pt idx="998">
                  <c:v>8.8993337149471455E-2</c:v>
                </c:pt>
                <c:pt idx="999">
                  <c:v>0.10164266125247545</c:v>
                </c:pt>
                <c:pt idx="1000">
                  <c:v>7.9730095125815525E-2</c:v>
                </c:pt>
                <c:pt idx="1001">
                  <c:v>6.2343278733285414E-2</c:v>
                </c:pt>
                <c:pt idx="1002">
                  <c:v>0.11030263521544609</c:v>
                </c:pt>
                <c:pt idx="1003">
                  <c:v>0.15353039860300799</c:v>
                </c:pt>
                <c:pt idx="1004">
                  <c:v>7.67181800913804E-2</c:v>
                </c:pt>
                <c:pt idx="1005">
                  <c:v>8.7671200564599663E-2</c:v>
                </c:pt>
                <c:pt idx="1006">
                  <c:v>6.5418906011120714E-2</c:v>
                </c:pt>
                <c:pt idx="1007">
                  <c:v>6.46475608755058E-3</c:v>
                </c:pt>
                <c:pt idx="1008">
                  <c:v>-2.8144846723395046E-2</c:v>
                </c:pt>
                <c:pt idx="1009">
                  <c:v>4.1879555440799042E-2</c:v>
                </c:pt>
                <c:pt idx="1010">
                  <c:v>7.4453930057613124E-2</c:v>
                </c:pt>
                <c:pt idx="1011">
                  <c:v>0.11910809916024614</c:v>
                </c:pt>
                <c:pt idx="1012">
                  <c:v>0.1635247224794055</c:v>
                </c:pt>
                <c:pt idx="1013">
                  <c:v>5.1626229363595913E-2</c:v>
                </c:pt>
                <c:pt idx="1014">
                  <c:v>1.693429341130382E-2</c:v>
                </c:pt>
                <c:pt idx="1015">
                  <c:v>2.5825905578881161E-2</c:v>
                </c:pt>
                <c:pt idx="1016">
                  <c:v>1.9398430824855012E-2</c:v>
                </c:pt>
                <c:pt idx="1017">
                  <c:v>1.7137816355106625E-2</c:v>
                </c:pt>
                <c:pt idx="1018">
                  <c:v>3.9561196995492209E-2</c:v>
                </c:pt>
                <c:pt idx="1019">
                  <c:v>6.9088904430165313E-2</c:v>
                </c:pt>
                <c:pt idx="1020">
                  <c:v>7.5931073674203445E-2</c:v>
                </c:pt>
                <c:pt idx="1021">
                  <c:v>7.0129665582502831E-2</c:v>
                </c:pt>
                <c:pt idx="1022">
                  <c:v>7.0697736124883392E-2</c:v>
                </c:pt>
                <c:pt idx="1023">
                  <c:v>4.9403662079973334E-2</c:v>
                </c:pt>
                <c:pt idx="1024">
                  <c:v>3.345384143964128E-2</c:v>
                </c:pt>
                <c:pt idx="1025">
                  <c:v>0.128576983858222</c:v>
                </c:pt>
                <c:pt idx="1026">
                  <c:v>0.16695338415569555</c:v>
                </c:pt>
                <c:pt idx="1027">
                  <c:v>4.348079348397494E-2</c:v>
                </c:pt>
                <c:pt idx="1028">
                  <c:v>0.15820204501203344</c:v>
                </c:pt>
                <c:pt idx="1029">
                  <c:v>0.12221348137594948</c:v>
                </c:pt>
                <c:pt idx="1030">
                  <c:v>0.17171134488031337</c:v>
                </c:pt>
                <c:pt idx="1031">
                  <c:v>0.21086928988764073</c:v>
                </c:pt>
                <c:pt idx="1032">
                  <c:v>0.24630906613111164</c:v>
                </c:pt>
                <c:pt idx="1033">
                  <c:v>0.2440058723586872</c:v>
                </c:pt>
                <c:pt idx="1034">
                  <c:v>0.1232362947637955</c:v>
                </c:pt>
                <c:pt idx="1035">
                  <c:v>7.9222430994923931E-2</c:v>
                </c:pt>
                <c:pt idx="1036">
                  <c:v>1.9682046456060615E-2</c:v>
                </c:pt>
                <c:pt idx="1037">
                  <c:v>3.364485069027319E-2</c:v>
                </c:pt>
                <c:pt idx="1038">
                  <c:v>-7.6418989616331562E-2</c:v>
                </c:pt>
                <c:pt idx="1039">
                  <c:v>4.4000908780174486E-2</c:v>
                </c:pt>
                <c:pt idx="1040">
                  <c:v>-4.6971393328630595E-2</c:v>
                </c:pt>
                <c:pt idx="1041">
                  <c:v>-8.612567267331922E-5</c:v>
                </c:pt>
                <c:pt idx="1042">
                  <c:v>-6.6148413099368641E-2</c:v>
                </c:pt>
                <c:pt idx="1043">
                  <c:v>-9.9388559190071279E-2</c:v>
                </c:pt>
                <c:pt idx="1044">
                  <c:v>-0.11111831117736895</c:v>
                </c:pt>
                <c:pt idx="1045">
                  <c:v>-8.6698564878398443E-2</c:v>
                </c:pt>
                <c:pt idx="1046">
                  <c:v>-6.8611781335867206E-4</c:v>
                </c:pt>
                <c:pt idx="1047">
                  <c:v>8.9043726456269609E-2</c:v>
                </c:pt>
                <c:pt idx="1048">
                  <c:v>7.6215026490399615E-2</c:v>
                </c:pt>
                <c:pt idx="1049">
                  <c:v>8.806615339334789E-2</c:v>
                </c:pt>
                <c:pt idx="1050">
                  <c:v>0.2549531667475427</c:v>
                </c:pt>
                <c:pt idx="1051">
                  <c:v>0.18785800153951177</c:v>
                </c:pt>
                <c:pt idx="1052">
                  <c:v>0.16803622373704497</c:v>
                </c:pt>
                <c:pt idx="1053">
                  <c:v>0.13808607252866231</c:v>
                </c:pt>
                <c:pt idx="1054">
                  <c:v>0.13552937549704078</c:v>
                </c:pt>
                <c:pt idx="1055">
                  <c:v>9.2286341225860935E-2</c:v>
                </c:pt>
                <c:pt idx="1056">
                  <c:v>0.12122013163901535</c:v>
                </c:pt>
                <c:pt idx="1057">
                  <c:v>8.3693693014308485E-2</c:v>
                </c:pt>
                <c:pt idx="1058">
                  <c:v>0.11996801360988446</c:v>
                </c:pt>
                <c:pt idx="1059">
                  <c:v>6.4623839851543352E-2</c:v>
                </c:pt>
                <c:pt idx="1060">
                  <c:v>0.10132826703800146</c:v>
                </c:pt>
                <c:pt idx="1061">
                  <c:v>0.1317794797625903</c:v>
                </c:pt>
                <c:pt idx="1062">
                  <c:v>1.9411358947026641E-2</c:v>
                </c:pt>
                <c:pt idx="1063">
                  <c:v>5.283797994489324E-2</c:v>
                </c:pt>
                <c:pt idx="1064">
                  <c:v>0.15452626785385509</c:v>
                </c:pt>
                <c:pt idx="1065">
                  <c:v>0.11884267006120042</c:v>
                </c:pt>
                <c:pt idx="1066">
                  <c:v>0.15297163810587616</c:v>
                </c:pt>
                <c:pt idx="1067">
                  <c:v>0.25538813883710804</c:v>
                </c:pt>
                <c:pt idx="1068">
                  <c:v>0.12021340377967735</c:v>
                </c:pt>
              </c:numCache>
            </c:numRef>
          </c:yVal>
          <c:smooth val="0"/>
          <c:extLst>
            <c:ext xmlns:c16="http://schemas.microsoft.com/office/drawing/2014/chart" uri="{C3380CC4-5D6E-409C-BE32-E72D297353CC}">
              <c16:uniqueId val="{00000001-4143-9D46-AEAC-7086A1A7DB7F}"/>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A Rated Public Utility Bond</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4.4999999999999998E-2"/>
        <c:minorUnit val="2.2499999999999999E-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52500000000000002"/>
        <c:minorUnit val="0.26250000000000001"/>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MRP SBBI</a:t>
            </a:r>
          </a:p>
        </c:rich>
      </c:tx>
      <c:layout>
        <c:manualLayout>
          <c:xMode val="edge"/>
          <c:yMode val="edge"/>
          <c:x val="0.40792800000000001"/>
          <c:y val="0"/>
          <c:w val="0.184143"/>
          <c:h val="0.14972099999999999"/>
        </c:manualLayout>
      </c:layout>
      <c:overlay val="1"/>
      <c:spPr>
        <a:noFill/>
        <a:effectLst/>
      </c:spPr>
    </c:title>
    <c:autoTitleDeleted val="0"/>
    <c:plotArea>
      <c:layout>
        <c:manualLayout>
          <c:layoutTarget val="inner"/>
          <c:xMode val="edge"/>
          <c:yMode val="edge"/>
          <c:x val="0.17560799999999999"/>
          <c:y val="0.14972099999999999"/>
          <c:w val="0.785362"/>
          <c:h val="0.66836499999999999"/>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-1.0048x + 0.123</a:t>
                    </a:r>
                  </a:p>
                </c:rich>
              </c:tx>
              <c:numFmt formatCode="General" sourceLinked="0"/>
            </c:trendlineLbl>
          </c:trendline>
          <c:xVal>
            <c:numRef>
              <c:f>'MRP ERP WP'!$M$16:$M$1132</c:f>
              <c:numCache>
                <c:formatCode>0.00%</c:formatCode>
                <c:ptCount val="1117"/>
                <c:pt idx="0">
                  <c:v>3.6000000000000004E-2</c:v>
                </c:pt>
                <c:pt idx="1">
                  <c:v>3.6000000000000004E-2</c:v>
                </c:pt>
                <c:pt idx="2">
                  <c:v>3.2399999999999998E-2</c:v>
                </c:pt>
                <c:pt idx="3">
                  <c:v>3.4799999999999998E-2</c:v>
                </c:pt>
                <c:pt idx="4">
                  <c:v>3.2399999999999998E-2</c:v>
                </c:pt>
                <c:pt idx="5">
                  <c:v>3.3599999999999998E-2</c:v>
                </c:pt>
                <c:pt idx="6">
                  <c:v>3.2399999999999998E-2</c:v>
                </c:pt>
                <c:pt idx="7">
                  <c:v>3.2399999999999998E-2</c:v>
                </c:pt>
                <c:pt idx="8">
                  <c:v>3.4799999999999998E-2</c:v>
                </c:pt>
                <c:pt idx="9">
                  <c:v>3.2399999999999998E-2</c:v>
                </c:pt>
                <c:pt idx="10">
                  <c:v>3.3599999999999998E-2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3.3599999999999998E-2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3.3599999999999998E-2</c:v>
                </c:pt>
                <c:pt idx="44">
                  <c:v>3.1199999999999999E-2</c:v>
                </c:pt>
                <c:pt idx="45">
                  <c:v>3.4799999999999998E-2</c:v>
                </c:pt>
                <c:pt idx="46">
                  <c:v>3.2399999999999998E-2</c:v>
                </c:pt>
                <c:pt idx="47">
                  <c:v>3.1199999999999999E-2</c:v>
                </c:pt>
                <c:pt idx="48">
                  <c:v>3.3599999999999998E-2</c:v>
                </c:pt>
                <c:pt idx="49">
                  <c:v>3.3599999999999998E-2</c:v>
                </c:pt>
                <c:pt idx="50">
                  <c:v>3.1199999999999999E-2</c:v>
                </c:pt>
                <c:pt idx="51">
                  <c:v>3.4799999999999998E-2</c:v>
                </c:pt>
                <c:pt idx="52">
                  <c:v>3.2399999999999998E-2</c:v>
                </c:pt>
                <c:pt idx="53">
                  <c:v>3.1199999999999999E-2</c:v>
                </c:pt>
                <c:pt idx="54">
                  <c:v>3.3599999999999998E-2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3.3599999999999998E-2</c:v>
                </c:pt>
                <c:pt idx="66">
                  <c:v>3.3599999999999998E-2</c:v>
                </c:pt>
                <c:pt idx="67">
                  <c:v>3.3599999999999998E-2</c:v>
                </c:pt>
                <c:pt idx="68">
                  <c:v>3.3599999999999998E-2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3.3599999999999998E-2</c:v>
                </c:pt>
                <c:pt idx="78">
                  <c:v>0.03</c:v>
                </c:pt>
                <c:pt idx="79">
                  <c:v>3.1199999999999999E-2</c:v>
                </c:pt>
                <c:pt idx="80">
                  <c:v>3.1199999999999999E-2</c:v>
                </c:pt>
                <c:pt idx="81">
                  <c:v>0.03</c:v>
                </c:pt>
                <c:pt idx="82">
                  <c:v>3.1199999999999999E-2</c:v>
                </c:pt>
                <c:pt idx="83">
                  <c:v>0.03</c:v>
                </c:pt>
                <c:pt idx="84">
                  <c:v>3.3599999999999998E-2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1.6799999999999999E-2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3.3599999999999998E-2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3.3599999999999998E-2</c:v>
                </c:pt>
                <c:pt idx="384">
                  <c:v>3.9599999999999996E-2</c:v>
                </c:pt>
                <c:pt idx="385">
                  <c:v>3.7199999999999997E-2</c:v>
                </c:pt>
                <c:pt idx="386">
                  <c:v>3.7199999999999997E-2</c:v>
                </c:pt>
                <c:pt idx="387">
                  <c:v>4.2000000000000003E-2</c:v>
                </c:pt>
                <c:pt idx="388">
                  <c:v>3.9599999999999996E-2</c:v>
                </c:pt>
                <c:pt idx="389">
                  <c:v>3.9599999999999996E-2</c:v>
                </c:pt>
                <c:pt idx="390">
                  <c:v>4.3200000000000002E-2</c:v>
                </c:pt>
                <c:pt idx="391">
                  <c:v>4.2000000000000003E-2</c:v>
                </c:pt>
                <c:pt idx="392">
                  <c:v>4.2000000000000003E-2</c:v>
                </c:pt>
                <c:pt idx="393">
                  <c:v>4.0799999999999996E-2</c:v>
                </c:pt>
                <c:pt idx="394">
                  <c:v>4.2000000000000003E-2</c:v>
                </c:pt>
                <c:pt idx="395">
                  <c:v>4.2000000000000003E-2</c:v>
                </c:pt>
                <c:pt idx="396">
                  <c:v>4.3200000000000002E-2</c:v>
                </c:pt>
                <c:pt idx="397">
                  <c:v>4.2000000000000003E-2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4.2000000000000003E-2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4.2000000000000003E-2</c:v>
                </c:pt>
                <c:pt idx="446">
                  <c:v>3.8400000000000004E-2</c:v>
                </c:pt>
                <c:pt idx="447">
                  <c:v>4.4400000000000002E-2</c:v>
                </c:pt>
                <c:pt idx="448">
                  <c:v>4.2000000000000003E-2</c:v>
                </c:pt>
                <c:pt idx="449">
                  <c:v>3.8400000000000004E-2</c:v>
                </c:pt>
                <c:pt idx="450">
                  <c:v>4.5600000000000002E-2</c:v>
                </c:pt>
                <c:pt idx="451">
                  <c:v>4.2000000000000003E-2</c:v>
                </c:pt>
                <c:pt idx="452">
                  <c:v>4.2000000000000003E-2</c:v>
                </c:pt>
                <c:pt idx="453">
                  <c:v>4.0799999999999996E-2</c:v>
                </c:pt>
                <c:pt idx="454">
                  <c:v>4.0799999999999996E-2</c:v>
                </c:pt>
                <c:pt idx="455">
                  <c:v>4.2000000000000003E-2</c:v>
                </c:pt>
                <c:pt idx="456">
                  <c:v>4.2000000000000003E-2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4.2000000000000003E-2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4.2000000000000003E-2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6.7199999999999996E-2</c:v>
                </c:pt>
                <c:pt idx="518">
                  <c:v>6.2399999999999997E-2</c:v>
                </c:pt>
                <c:pt idx="519">
                  <c:v>6.7199999999999996E-2</c:v>
                </c:pt>
                <c:pt idx="520">
                  <c:v>6.4799999999999996E-2</c:v>
                </c:pt>
                <c:pt idx="521">
                  <c:v>6.6000000000000003E-2</c:v>
                </c:pt>
                <c:pt idx="522">
                  <c:v>7.6800000000000007E-2</c:v>
                </c:pt>
                <c:pt idx="523">
                  <c:v>7.0800000000000002E-2</c:v>
                </c:pt>
                <c:pt idx="524">
                  <c:v>6.8400000000000002E-2</c:v>
                </c:pt>
                <c:pt idx="525">
                  <c:v>6.7199999999999996E-2</c:v>
                </c:pt>
                <c:pt idx="526">
                  <c:v>6.6000000000000003E-2</c:v>
                </c:pt>
                <c:pt idx="527">
                  <c:v>6.9599999999999995E-2</c:v>
                </c:pt>
                <c:pt idx="528">
                  <c:v>6.3600000000000004E-2</c:v>
                </c:pt>
                <c:pt idx="529">
                  <c:v>6.1200000000000004E-2</c:v>
                </c:pt>
                <c:pt idx="530">
                  <c:v>5.5199999999999999E-2</c:v>
                </c:pt>
                <c:pt idx="531">
                  <c:v>6.7199999999999996E-2</c:v>
                </c:pt>
                <c:pt idx="532">
                  <c:v>5.7599999999999998E-2</c:v>
                </c:pt>
                <c:pt idx="533">
                  <c:v>5.6400000000000006E-2</c:v>
                </c:pt>
                <c:pt idx="534">
                  <c:v>6.7199999999999996E-2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6.7199999999999996E-2</c:v>
                </c:pt>
                <c:pt idx="556">
                  <c:v>6.8400000000000002E-2</c:v>
                </c:pt>
                <c:pt idx="557">
                  <c:v>6.9599999999999995E-2</c:v>
                </c:pt>
                <c:pt idx="558">
                  <c:v>6.6000000000000003E-2</c:v>
                </c:pt>
                <c:pt idx="559">
                  <c:v>7.3200000000000001E-2</c:v>
                </c:pt>
                <c:pt idx="560">
                  <c:v>7.4399999999999994E-2</c:v>
                </c:pt>
                <c:pt idx="561">
                  <c:v>6.6000000000000003E-2</c:v>
                </c:pt>
                <c:pt idx="562">
                  <c:v>7.5600000000000001E-2</c:v>
                </c:pt>
                <c:pt idx="563">
                  <c:v>6.7199999999999996E-2</c:v>
                </c:pt>
                <c:pt idx="564">
                  <c:v>7.2000000000000008E-2</c:v>
                </c:pt>
                <c:pt idx="565">
                  <c:v>7.3200000000000001E-2</c:v>
                </c:pt>
                <c:pt idx="566">
                  <c:v>6.6000000000000003E-2</c:v>
                </c:pt>
                <c:pt idx="567">
                  <c:v>7.0800000000000002E-2</c:v>
                </c:pt>
                <c:pt idx="568">
                  <c:v>8.1599999999999992E-2</c:v>
                </c:pt>
                <c:pt idx="569">
                  <c:v>8.1599999999999992E-2</c:v>
                </c:pt>
                <c:pt idx="570">
                  <c:v>7.3200000000000001E-2</c:v>
                </c:pt>
                <c:pt idx="571">
                  <c:v>8.6400000000000005E-2</c:v>
                </c:pt>
                <c:pt idx="572">
                  <c:v>7.8E-2</c:v>
                </c:pt>
                <c:pt idx="573">
                  <c:v>8.5199999999999998E-2</c:v>
                </c:pt>
                <c:pt idx="574">
                  <c:v>8.4000000000000005E-2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8.4000000000000005E-2</c:v>
                </c:pt>
                <c:pt idx="583">
                  <c:v>8.1599999999999992E-2</c:v>
                </c:pt>
                <c:pt idx="584">
                  <c:v>7.8E-2</c:v>
                </c:pt>
                <c:pt idx="585">
                  <c:v>8.7599999999999997E-2</c:v>
                </c:pt>
                <c:pt idx="586">
                  <c:v>8.6400000000000005E-2</c:v>
                </c:pt>
                <c:pt idx="587">
                  <c:v>7.3200000000000001E-2</c:v>
                </c:pt>
                <c:pt idx="588">
                  <c:v>0.09</c:v>
                </c:pt>
                <c:pt idx="589">
                  <c:v>7.8E-2</c:v>
                </c:pt>
                <c:pt idx="590">
                  <c:v>7.3200000000000001E-2</c:v>
                </c:pt>
                <c:pt idx="591">
                  <c:v>8.5199999999999998E-2</c:v>
                </c:pt>
                <c:pt idx="592">
                  <c:v>7.6800000000000007E-2</c:v>
                </c:pt>
                <c:pt idx="593">
                  <c:v>7.0800000000000002E-2</c:v>
                </c:pt>
                <c:pt idx="594">
                  <c:v>8.7599999999999997E-2</c:v>
                </c:pt>
                <c:pt idx="595">
                  <c:v>7.8E-2</c:v>
                </c:pt>
                <c:pt idx="596">
                  <c:v>8.2799999999999999E-2</c:v>
                </c:pt>
                <c:pt idx="597">
                  <c:v>7.6800000000000007E-2</c:v>
                </c:pt>
                <c:pt idx="598">
                  <c:v>7.3200000000000001E-2</c:v>
                </c:pt>
                <c:pt idx="599">
                  <c:v>7.9199999999999993E-2</c:v>
                </c:pt>
                <c:pt idx="600">
                  <c:v>7.5600000000000001E-2</c:v>
                </c:pt>
                <c:pt idx="601">
                  <c:v>7.0800000000000002E-2</c:v>
                </c:pt>
                <c:pt idx="602">
                  <c:v>6.8400000000000002E-2</c:v>
                </c:pt>
                <c:pt idx="603">
                  <c:v>7.8E-2</c:v>
                </c:pt>
                <c:pt idx="604">
                  <c:v>7.3200000000000001E-2</c:v>
                </c:pt>
                <c:pt idx="605">
                  <c:v>8.0399999999999999E-2</c:v>
                </c:pt>
                <c:pt idx="606">
                  <c:v>7.4399999999999994E-2</c:v>
                </c:pt>
                <c:pt idx="607">
                  <c:v>7.0800000000000002E-2</c:v>
                </c:pt>
                <c:pt idx="608">
                  <c:v>8.0399999999999999E-2</c:v>
                </c:pt>
                <c:pt idx="609">
                  <c:v>7.3200000000000001E-2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8.4000000000000005E-2</c:v>
                </c:pt>
                <c:pt idx="621">
                  <c:v>7.8E-2</c:v>
                </c:pt>
                <c:pt idx="622">
                  <c:v>8.7599999999999997E-2</c:v>
                </c:pt>
                <c:pt idx="623">
                  <c:v>8.5199999999999998E-2</c:v>
                </c:pt>
                <c:pt idx="624">
                  <c:v>8.1599999999999992E-2</c:v>
                </c:pt>
                <c:pt idx="625">
                  <c:v>9.4800000000000009E-2</c:v>
                </c:pt>
                <c:pt idx="626">
                  <c:v>7.8E-2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0.1404</c:v>
                </c:pt>
                <c:pt idx="659">
                  <c:v>0.1356</c:v>
                </c:pt>
                <c:pt idx="660">
                  <c:v>0.12</c:v>
                </c:pt>
                <c:pt idx="661">
                  <c:v>0.12959999999999999</c:v>
                </c:pt>
                <c:pt idx="662">
                  <c:v>0.1236</c:v>
                </c:pt>
                <c:pt idx="663">
                  <c:v>0.14879999999999999</c:v>
                </c:pt>
                <c:pt idx="664">
                  <c:v>0.13439999999999999</c:v>
                </c:pt>
                <c:pt idx="665">
                  <c:v>0.1212</c:v>
                </c:pt>
                <c:pt idx="666">
                  <c:v>0.14400000000000002</c:v>
                </c:pt>
                <c:pt idx="667">
                  <c:v>0.1368</c:v>
                </c:pt>
                <c:pt idx="668">
                  <c:v>0.13439999999999999</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8.4000000000000005E-2</c:v>
                </c:pt>
                <c:pt idx="715">
                  <c:v>7.9199999999999993E-2</c:v>
                </c:pt>
                <c:pt idx="716">
                  <c:v>7.5600000000000001E-2</c:v>
                </c:pt>
                <c:pt idx="717">
                  <c:v>7.8E-2</c:v>
                </c:pt>
                <c:pt idx="718">
                  <c:v>8.2799999999999999E-2</c:v>
                </c:pt>
                <c:pt idx="719">
                  <c:v>7.0800000000000002E-2</c:v>
                </c:pt>
                <c:pt idx="720">
                  <c:v>8.4000000000000005E-2</c:v>
                </c:pt>
                <c:pt idx="721">
                  <c:v>7.6800000000000007E-2</c:v>
                </c:pt>
                <c:pt idx="722">
                  <c:v>7.0800000000000002E-2</c:v>
                </c:pt>
                <c:pt idx="723">
                  <c:v>7.9199999999999993E-2</c:v>
                </c:pt>
                <c:pt idx="724">
                  <c:v>7.8E-2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8.4000000000000005E-2</c:v>
                </c:pt>
                <c:pt idx="737">
                  <c:v>9.3599999999999989E-2</c:v>
                </c:pt>
                <c:pt idx="738">
                  <c:v>9.1200000000000003E-2</c:v>
                </c:pt>
                <c:pt idx="739">
                  <c:v>8.5199999999999998E-2</c:v>
                </c:pt>
                <c:pt idx="740">
                  <c:v>9.9599999999999994E-2</c:v>
                </c:pt>
                <c:pt idx="741">
                  <c:v>9.1200000000000003E-2</c:v>
                </c:pt>
                <c:pt idx="742">
                  <c:v>9.1200000000000003E-2</c:v>
                </c:pt>
                <c:pt idx="743">
                  <c:v>8.4000000000000005E-2</c:v>
                </c:pt>
                <c:pt idx="744">
                  <c:v>0.09</c:v>
                </c:pt>
                <c:pt idx="745">
                  <c:v>9.6000000000000002E-2</c:v>
                </c:pt>
                <c:pt idx="746">
                  <c:v>8.2799999999999999E-2</c:v>
                </c:pt>
                <c:pt idx="747">
                  <c:v>9.4800000000000009E-2</c:v>
                </c:pt>
                <c:pt idx="748">
                  <c:v>8.4000000000000005E-2</c:v>
                </c:pt>
                <c:pt idx="749">
                  <c:v>9.6000000000000002E-2</c:v>
                </c:pt>
                <c:pt idx="750">
                  <c:v>8.4000000000000005E-2</c:v>
                </c:pt>
                <c:pt idx="751">
                  <c:v>8.1599999999999992E-2</c:v>
                </c:pt>
                <c:pt idx="752">
                  <c:v>7.9199999999999993E-2</c:v>
                </c:pt>
                <c:pt idx="753">
                  <c:v>7.8E-2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7.8E-2</c:v>
                </c:pt>
                <c:pt idx="779">
                  <c:v>7.2000000000000008E-2</c:v>
                </c:pt>
                <c:pt idx="780">
                  <c:v>8.1599999999999992E-2</c:v>
                </c:pt>
                <c:pt idx="781">
                  <c:v>7.3200000000000001E-2</c:v>
                </c:pt>
                <c:pt idx="782">
                  <c:v>7.0800000000000002E-2</c:v>
                </c:pt>
                <c:pt idx="783">
                  <c:v>8.0399999999999999E-2</c:v>
                </c:pt>
                <c:pt idx="784">
                  <c:v>7.8E-2</c:v>
                </c:pt>
                <c:pt idx="785">
                  <c:v>7.3200000000000001E-2</c:v>
                </c:pt>
                <c:pt idx="786">
                  <c:v>8.0399999999999999E-2</c:v>
                </c:pt>
                <c:pt idx="787">
                  <c:v>7.5600000000000001E-2</c:v>
                </c:pt>
                <c:pt idx="788">
                  <c:v>7.2000000000000008E-2</c:v>
                </c:pt>
                <c:pt idx="789">
                  <c:v>6.9599999999999995E-2</c:v>
                </c:pt>
                <c:pt idx="790">
                  <c:v>6.8400000000000002E-2</c:v>
                </c:pt>
                <c:pt idx="791">
                  <c:v>7.3200000000000001E-2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6.7199999999999996E-2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7.3200000000000001E-2</c:v>
                </c:pt>
                <c:pt idx="811">
                  <c:v>7.2000000000000008E-2</c:v>
                </c:pt>
                <c:pt idx="812">
                  <c:v>7.9199999999999993E-2</c:v>
                </c:pt>
                <c:pt idx="813">
                  <c:v>7.3200000000000001E-2</c:v>
                </c:pt>
                <c:pt idx="814">
                  <c:v>7.9199999999999993E-2</c:v>
                </c:pt>
                <c:pt idx="815">
                  <c:v>7.6800000000000007E-2</c:v>
                </c:pt>
                <c:pt idx="816">
                  <c:v>7.9199999999999993E-2</c:v>
                </c:pt>
                <c:pt idx="817">
                  <c:v>8.4000000000000005E-2</c:v>
                </c:pt>
                <c:pt idx="818">
                  <c:v>7.0800000000000002E-2</c:v>
                </c:pt>
                <c:pt idx="819">
                  <c:v>7.6800000000000007E-2</c:v>
                </c:pt>
                <c:pt idx="820">
                  <c:v>6.9599999999999995E-2</c:v>
                </c:pt>
                <c:pt idx="821">
                  <c:v>7.8E-2</c:v>
                </c:pt>
                <c:pt idx="822">
                  <c:v>6.4799999999999996E-2</c:v>
                </c:pt>
                <c:pt idx="823">
                  <c:v>6.7199999999999996E-2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6.7199999999999996E-2</c:v>
                </c:pt>
                <c:pt idx="841">
                  <c:v>6.7199999999999996E-2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6.7199999999999996E-2</c:v>
                </c:pt>
                <c:pt idx="876">
                  <c:v>6.6000000000000003E-2</c:v>
                </c:pt>
                <c:pt idx="877">
                  <c:v>6.8400000000000002E-2</c:v>
                </c:pt>
                <c:pt idx="878">
                  <c:v>6.1200000000000004E-2</c:v>
                </c:pt>
                <c:pt idx="879">
                  <c:v>6.4799999999999996E-2</c:v>
                </c:pt>
                <c:pt idx="880">
                  <c:v>5.6400000000000006E-2</c:v>
                </c:pt>
                <c:pt idx="881">
                  <c:v>6.7199999999999996E-2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4.2000000000000003E-2</c:v>
                </c:pt>
                <c:pt idx="939">
                  <c:v>4.9200000000000008E-2</c:v>
                </c:pt>
                <c:pt idx="940">
                  <c:v>4.6799999999999994E-2</c:v>
                </c:pt>
                <c:pt idx="941">
                  <c:v>4.8000000000000001E-2</c:v>
                </c:pt>
                <c:pt idx="942">
                  <c:v>4.3200000000000002E-2</c:v>
                </c:pt>
                <c:pt idx="943">
                  <c:v>4.0799999999999996E-2</c:v>
                </c:pt>
                <c:pt idx="944">
                  <c:v>4.8000000000000001E-2</c:v>
                </c:pt>
                <c:pt idx="945">
                  <c:v>4.2000000000000003E-2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4.2000000000000003E-2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4.2000000000000003E-2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4.2000000000000003E-2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numCache>
            </c:numRef>
          </c:xVal>
          <c:yVal>
            <c:numRef>
              <c:f>'MRP ERP WP'!$O$16:$O$1132</c:f>
              <c:numCache>
                <c:formatCode>0.00%</c:formatCode>
                <c:ptCount val="1117"/>
                <c:pt idx="0">
                  <c:v>8.0074444282409535E-2</c:v>
                </c:pt>
                <c:pt idx="1">
                  <c:v>5.853420750775909E-2</c:v>
                </c:pt>
                <c:pt idx="2">
                  <c:v>0.16709110187303744</c:v>
                </c:pt>
                <c:pt idx="3">
                  <c:v>0.24894182966507422</c:v>
                </c:pt>
                <c:pt idx="4">
                  <c:v>0.24483109376898726</c:v>
                </c:pt>
                <c:pt idx="5">
                  <c:v>0.29733527965494139</c:v>
                </c:pt>
                <c:pt idx="6">
                  <c:v>0.23184214715621376</c:v>
                </c:pt>
                <c:pt idx="7">
                  <c:v>0.25488540033942164</c:v>
                </c:pt>
                <c:pt idx="8">
                  <c:v>0.28602415930611119</c:v>
                </c:pt>
                <c:pt idx="9">
                  <c:v>0.3139336387776881</c:v>
                </c:pt>
                <c:pt idx="10">
                  <c:v>0.28252565882158082</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0.35402792188365867</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-0.26831912078039194</c:v>
                </c:pt>
                <c:pt idx="44">
                  <c:v>-0.32747190821853056</c:v>
                </c:pt>
                <c:pt idx="45">
                  <c:v>-0.39062722551965029</c:v>
                </c:pt>
                <c:pt idx="46">
                  <c:v>-0.29850688643044765</c:v>
                </c:pt>
                <c:pt idx="47">
                  <c:v>-0.20030959006307592</c:v>
                </c:pt>
                <c:pt idx="48">
                  <c:v>-0.2825500612766218</c:v>
                </c:pt>
                <c:pt idx="49">
                  <c:v>-0.2922214440762369</c:v>
                </c:pt>
                <c:pt idx="50">
                  <c:v>-0.22232484877135394</c:v>
                </c:pt>
                <c:pt idx="51">
                  <c:v>-0.33717136651802387</c:v>
                </c:pt>
                <c:pt idx="52">
                  <c:v>-0.39489964087559326</c:v>
                </c:pt>
                <c:pt idx="53">
                  <c:v>-0.46984694750363987</c:v>
                </c:pt>
                <c:pt idx="54">
                  <c:v>-0.26808200447033653</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-0.37575883830972007</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0.32659681868828272</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8.9886709025017775E-2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3.1953745359200779E-2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0.27355201099138232</c:v>
                </c:pt>
                <c:pt idx="384">
                  <c:v>0.39411644308112559</c:v>
                </c:pt>
                <c:pt idx="385">
                  <c:v>0.34270918164620012</c:v>
                </c:pt>
                <c:pt idx="386">
                  <c:v>0.36930242076911035</c:v>
                </c:pt>
                <c:pt idx="387">
                  <c:v>0.32255792564935054</c:v>
                </c:pt>
                <c:pt idx="388">
                  <c:v>0.33353839050058476</c:v>
                </c:pt>
                <c:pt idx="389">
                  <c:v>0.33730336062729938</c:v>
                </c:pt>
                <c:pt idx="390">
                  <c:v>0.29338349375806894</c:v>
                </c:pt>
                <c:pt idx="391">
                  <c:v>0.28358280656664508</c:v>
                </c:pt>
                <c:pt idx="392">
                  <c:v>0.24736896810108602</c:v>
                </c:pt>
                <c:pt idx="393">
                  <c:v>0.13265959700429314</c:v>
                </c:pt>
                <c:pt idx="394">
                  <c:v>0.11523454707492478</c:v>
                </c:pt>
                <c:pt idx="395">
                  <c:v>0.1042068355217021</c:v>
                </c:pt>
                <c:pt idx="396">
                  <c:v>7.6568462381524052E-2</c:v>
                </c:pt>
                <c:pt idx="397">
                  <c:v>-6.1055704617358417E-3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5.9935175802729369E-2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2.7159938647167071E-2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9.3583335281050603E-2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3.1426549581813762E-3</c:v>
                </c:pt>
                <c:pt idx="556">
                  <c:v>-4.6003763137382622E-2</c:v>
                </c:pt>
                <c:pt idx="557">
                  <c:v>-8.3298952435268414E-2</c:v>
                </c:pt>
                <c:pt idx="558">
                  <c:v>-6.4209419361133502E-2</c:v>
                </c:pt>
                <c:pt idx="559">
                  <c:v>-3.5616941410362049E-2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7.6875433756279879E-2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-8.0462283052260927E-2</c:v>
                </c:pt>
                <c:pt idx="604">
                  <c:v>-6.3597726910985822E-2</c:v>
                </c:pt>
                <c:pt idx="605">
                  <c:v>-7.9475671416251198E-2</c:v>
                </c:pt>
                <c:pt idx="606">
                  <c:v>-6.8587503192773819E-2</c:v>
                </c:pt>
                <c:pt idx="607">
                  <c:v>-7.2668547179645576E-2</c:v>
                </c:pt>
                <c:pt idx="608">
                  <c:v>-9.766748964952518E-2</c:v>
                </c:pt>
                <c:pt idx="609">
                  <c:v>-0.11365146971433455</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4.0903842414316063E-2</c:v>
                </c:pt>
                <c:pt idx="621">
                  <c:v>4.1512929431500048E-2</c:v>
                </c:pt>
                <c:pt idx="622">
                  <c:v>-2.4237458912514595E-2</c:v>
                </c:pt>
                <c:pt idx="623">
                  <c:v>-3.2248433771940255E-2</c:v>
                </c:pt>
                <c:pt idx="624">
                  <c:v>-1.6002563845032611E-2</c:v>
                </c:pt>
                <c:pt idx="625">
                  <c:v>8.5768006128402727E-2</c:v>
                </c:pt>
                <c:pt idx="626">
                  <c:v>8.8348650741737991E-2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-0.13458441520703426</c:v>
                </c:pt>
                <c:pt idx="659">
                  <c:v>-0.18905163267517805</c:v>
                </c:pt>
                <c:pt idx="660">
                  <c:v>-0.16896192088955819</c:v>
                </c:pt>
                <c:pt idx="661">
                  <c:v>-0.15007643469620674</c:v>
                </c:pt>
                <c:pt idx="662">
                  <c:v>-0.21464757420551289</c:v>
                </c:pt>
                <c:pt idx="663">
                  <c:v>-0.2793520450188885</c:v>
                </c:pt>
                <c:pt idx="664">
                  <c:v>-0.20776901953068463</c:v>
                </c:pt>
                <c:pt idx="665">
                  <c:v>-0.22848818667932183</c:v>
                </c:pt>
                <c:pt idx="666">
                  <c:v>-0.25910401920009263</c:v>
                </c:pt>
                <c:pt idx="667">
                  <c:v>-0.26947654690982037</c:v>
                </c:pt>
                <c:pt idx="668">
                  <c:v>-0.1022271035813144</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0.21362604739211485</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0.102680655535431</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0.12130849349847057</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6.2496299490873611E-2</c:v>
                </c:pt>
                <c:pt idx="785">
                  <c:v>2.5529490325355939E-2</c:v>
                </c:pt>
                <c:pt idx="786">
                  <c:v>5.3909810227948746E-2</c:v>
                </c:pt>
                <c:pt idx="787">
                  <c:v>5.2532124466149077E-2</c:v>
                </c:pt>
                <c:pt idx="788">
                  <c:v>7.4230887121156663E-3</c:v>
                </c:pt>
                <c:pt idx="789">
                  <c:v>4.1109123521731683E-2</c:v>
                </c:pt>
                <c:pt idx="790">
                  <c:v>3.1458501533508723E-2</c:v>
                </c:pt>
                <c:pt idx="791">
                  <c:v>0.11192418092716643</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8.5113626001906237E-2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-5.9106979691114628E-2</c:v>
                </c:pt>
                <c:pt idx="811">
                  <c:v>-2.0438482555204363E-2</c:v>
                </c:pt>
                <c:pt idx="812">
                  <c:v>-2.4497678331215023E-2</c:v>
                </c:pt>
                <c:pt idx="813">
                  <c:v>-3.6354172339111049E-2</c:v>
                </c:pt>
                <c:pt idx="814">
                  <c:v>-4.052569924242283E-2</c:v>
                </c:pt>
                <c:pt idx="815">
                  <c:v>-6.6334016951033387E-2</c:v>
                </c:pt>
                <c:pt idx="816">
                  <c:v>-6.6038376051683445E-2</c:v>
                </c:pt>
                <c:pt idx="817">
                  <c:v>-7.8775135388222381E-2</c:v>
                </c:pt>
                <c:pt idx="818">
                  <c:v>2.7210549199680745E-3</c:v>
                </c:pt>
                <c:pt idx="819">
                  <c:v>7.8772904684344586E-2</c:v>
                </c:pt>
                <c:pt idx="820">
                  <c:v>0.10491298191357112</c:v>
                </c:pt>
                <c:pt idx="821">
                  <c:v>0.12378423965969428</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3.7723155802512773E-2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-0.27237363624797062</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2.7568854219980378E-2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-0.42286329860570165</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numCache>
            </c:numRef>
          </c:yVal>
          <c:smooth val="0"/>
          <c:extLst>
            <c:ext xmlns:c16="http://schemas.microsoft.com/office/drawing/2014/chart" uri="{C3380CC4-5D6E-409C-BE32-E72D297353CC}">
              <c16:uniqueId val="{00000001-5527-734E-B5A1-9F146B875235}"/>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Risk-Free rate</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0.04"/>
        <c:minorUnit val="0.0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6"/>
        <c:minorUnit val="0.3"/>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ERP AAAAA</a:t>
            </a:r>
          </a:p>
        </c:rich>
      </c:tx>
      <c:layout>
        <c:manualLayout>
          <c:xMode val="edge"/>
          <c:yMode val="edge"/>
          <c:x val="0.39014799999999999"/>
          <c:y val="0"/>
          <c:w val="0.21970400000000001"/>
          <c:h val="0.15251799999999999"/>
        </c:manualLayout>
      </c:layout>
      <c:overlay val="1"/>
      <c:spPr>
        <a:noFill/>
        <a:effectLst/>
      </c:spPr>
    </c:title>
    <c:autoTitleDeleted val="0"/>
    <c:plotArea>
      <c:layout>
        <c:manualLayout>
          <c:layoutTarget val="inner"/>
          <c:xMode val="edge"/>
          <c:yMode val="edge"/>
          <c:x val="0.17560799999999999"/>
          <c:y val="0.15251799999999999"/>
          <c:w val="0.785362"/>
          <c:h val="0.66240399999999999"/>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-1.183x + 0.1292</a:t>
                    </a:r>
                  </a:p>
                </c:rich>
              </c:tx>
              <c:numFmt formatCode="General" sourceLinked="0"/>
            </c:trendlineLbl>
          </c:trendline>
          <c:xVal>
            <c:numRef>
              <c:f>'MRP ERP WP'!$N$40:$N$1132</c:f>
              <c:numCache>
                <c:formatCode>0.00%</c:formatCode>
                <c:ptCount val="1093"/>
                <c:pt idx="0">
                  <c:v>4.6899999999999956E-2</c:v>
                </c:pt>
                <c:pt idx="1">
                  <c:v>4.704999999999996E-2</c:v>
                </c:pt>
                <c:pt idx="2">
                  <c:v>4.7600000000000045E-2</c:v>
                </c:pt>
                <c:pt idx="3">
                  <c:v>4.8099999999999962E-2</c:v>
                </c:pt>
                <c:pt idx="4">
                  <c:v>4.8000000000000001E-2</c:v>
                </c:pt>
                <c:pt idx="5">
                  <c:v>4.8050000000000037E-2</c:v>
                </c:pt>
                <c:pt idx="6">
                  <c:v>4.8750000000000002E-2</c:v>
                </c:pt>
                <c:pt idx="7">
                  <c:v>4.8699999999999952E-2</c:v>
                </c:pt>
                <c:pt idx="8">
                  <c:v>4.8899999999999999E-2</c:v>
                </c:pt>
                <c:pt idx="9">
                  <c:v>4.9049999999999996E-2</c:v>
                </c:pt>
                <c:pt idx="10">
                  <c:v>4.8899999999999999E-2</c:v>
                </c:pt>
                <c:pt idx="11">
                  <c:v>4.8500000000000043E-2</c:v>
                </c:pt>
                <c:pt idx="12">
                  <c:v>4.7549999999999995E-2</c:v>
                </c:pt>
                <c:pt idx="13">
                  <c:v>4.7600000000000045E-2</c:v>
                </c:pt>
                <c:pt idx="14">
                  <c:v>4.790000000000004E-2</c:v>
                </c:pt>
                <c:pt idx="15">
                  <c:v>4.7099999999999996E-2</c:v>
                </c:pt>
                <c:pt idx="16">
                  <c:v>4.6899999999999956E-2</c:v>
                </c:pt>
                <c:pt idx="17">
                  <c:v>4.6850000000000037E-2</c:v>
                </c:pt>
                <c:pt idx="18">
                  <c:v>4.6649999999999997E-2</c:v>
                </c:pt>
                <c:pt idx="19">
                  <c:v>4.6299999999999959E-2</c:v>
                </c:pt>
                <c:pt idx="20">
                  <c:v>4.5749999999999999E-2</c:v>
                </c:pt>
                <c:pt idx="21">
                  <c:v>4.5350000000000036E-2</c:v>
                </c:pt>
                <c:pt idx="22">
                  <c:v>4.5450000000000004E-2</c:v>
                </c:pt>
                <c:pt idx="23">
                  <c:v>4.6100000000000037E-2</c:v>
                </c:pt>
                <c:pt idx="24">
                  <c:v>4.6850000000000037E-2</c:v>
                </c:pt>
                <c:pt idx="25">
                  <c:v>4.5600000000000002E-2</c:v>
                </c:pt>
                <c:pt idx="26">
                  <c:v>4.5650000000000038E-2</c:v>
                </c:pt>
                <c:pt idx="27">
                  <c:v>4.53E-2</c:v>
                </c:pt>
                <c:pt idx="28">
                  <c:v>4.5800000000000042E-2</c:v>
                </c:pt>
                <c:pt idx="29">
                  <c:v>4.5650000000000038E-2</c:v>
                </c:pt>
                <c:pt idx="30">
                  <c:v>4.584999999999996E-2</c:v>
                </c:pt>
                <c:pt idx="31">
                  <c:v>4.584999999999996E-2</c:v>
                </c:pt>
                <c:pt idx="32">
                  <c:v>4.6250000000000041E-2</c:v>
                </c:pt>
                <c:pt idx="33">
                  <c:v>4.8149999999999998E-2</c:v>
                </c:pt>
                <c:pt idx="34">
                  <c:v>5.28E-2</c:v>
                </c:pt>
                <c:pt idx="35">
                  <c:v>5.2749999999999957E-2</c:v>
                </c:pt>
                <c:pt idx="36">
                  <c:v>5.7900000000000007E-2</c:v>
                </c:pt>
                <c:pt idx="37">
                  <c:v>5.6400000000000006E-2</c:v>
                </c:pt>
                <c:pt idx="38">
                  <c:v>5.6799999999999962E-2</c:v>
                </c:pt>
                <c:pt idx="39">
                  <c:v>5.4150000000000004E-2</c:v>
                </c:pt>
                <c:pt idx="40">
                  <c:v>5.6400000000000006E-2</c:v>
                </c:pt>
                <c:pt idx="41">
                  <c:v>5.8700000000000044E-2</c:v>
                </c:pt>
                <c:pt idx="42">
                  <c:v>6.0050000000000034E-2</c:v>
                </c:pt>
                <c:pt idx="43">
                  <c:v>5.8850000000000041E-2</c:v>
                </c:pt>
                <c:pt idx="44">
                  <c:v>5.3699999999999998E-2</c:v>
                </c:pt>
                <c:pt idx="45">
                  <c:v>5.1200000000000044E-2</c:v>
                </c:pt>
                <c:pt idx="46">
                  <c:v>5.0750000000000045E-2</c:v>
                </c:pt>
                <c:pt idx="47">
                  <c:v>5.1000000000000004E-2</c:v>
                </c:pt>
                <c:pt idx="48">
                  <c:v>5.0949999999999954E-2</c:v>
                </c:pt>
                <c:pt idx="49">
                  <c:v>4.8699999999999952E-2</c:v>
                </c:pt>
                <c:pt idx="50">
                  <c:v>4.9149999999999958E-2</c:v>
                </c:pt>
                <c:pt idx="51">
                  <c:v>5.1449999999999996E-2</c:v>
                </c:pt>
                <c:pt idx="52">
                  <c:v>5.2949999999999997E-2</c:v>
                </c:pt>
                <c:pt idx="53">
                  <c:v>5.0150000000000035E-2</c:v>
                </c:pt>
                <c:pt idx="54">
                  <c:v>4.7750000000000042E-2</c:v>
                </c:pt>
                <c:pt idx="55">
                  <c:v>4.5950000000000039E-2</c:v>
                </c:pt>
                <c:pt idx="56">
                  <c:v>4.5350000000000036E-2</c:v>
                </c:pt>
                <c:pt idx="57">
                  <c:v>4.6599999999999961E-2</c:v>
                </c:pt>
                <c:pt idx="58">
                  <c:v>4.6550000000000043E-2</c:v>
                </c:pt>
                <c:pt idx="59">
                  <c:v>4.9449999999999952E-2</c:v>
                </c:pt>
                <c:pt idx="60">
                  <c:v>4.8849999999999963E-2</c:v>
                </c:pt>
                <c:pt idx="61">
                  <c:v>4.6749999999999958E-2</c:v>
                </c:pt>
                <c:pt idx="62">
                  <c:v>4.4499999999999956E-2</c:v>
                </c:pt>
                <c:pt idx="63">
                  <c:v>4.3400000000000036E-2</c:v>
                </c:pt>
                <c:pt idx="64">
                  <c:v>4.2500000000000038E-2</c:v>
                </c:pt>
                <c:pt idx="65">
                  <c:v>4.1900000000000034E-2</c:v>
                </c:pt>
                <c:pt idx="66">
                  <c:v>4.1150000000000041E-2</c:v>
                </c:pt>
                <c:pt idx="67">
                  <c:v>4.0850000000000039E-2</c:v>
                </c:pt>
                <c:pt idx="68">
                  <c:v>4.1349999999999956E-2</c:v>
                </c:pt>
                <c:pt idx="69">
                  <c:v>4.1900000000000034E-2</c:v>
                </c:pt>
                <c:pt idx="70">
                  <c:v>4.1300000000000045E-2</c:v>
                </c:pt>
                <c:pt idx="71">
                  <c:v>4.0700000000000042E-2</c:v>
                </c:pt>
                <c:pt idx="72">
                  <c:v>4.040000000000004E-2</c:v>
                </c:pt>
                <c:pt idx="73">
                  <c:v>3.9899999999999998E-2</c:v>
                </c:pt>
                <c:pt idx="74">
                  <c:v>3.9099999999999961E-2</c:v>
                </c:pt>
                <c:pt idx="75">
                  <c:v>3.8900000000000039E-2</c:v>
                </c:pt>
                <c:pt idx="76">
                  <c:v>3.8699999999999998E-2</c:v>
                </c:pt>
                <c:pt idx="77">
                  <c:v>3.8400000000000004E-2</c:v>
                </c:pt>
                <c:pt idx="78">
                  <c:v>3.8000000000000041E-2</c:v>
                </c:pt>
                <c:pt idx="79">
                  <c:v>3.725000000000004E-2</c:v>
                </c:pt>
                <c:pt idx="80">
                  <c:v>3.7349999999999994E-2</c:v>
                </c:pt>
                <c:pt idx="81">
                  <c:v>3.7199999999999997E-2</c:v>
                </c:pt>
                <c:pt idx="82">
                  <c:v>3.6699999999999962E-2</c:v>
                </c:pt>
                <c:pt idx="83">
                  <c:v>3.6000000000000004E-2</c:v>
                </c:pt>
                <c:pt idx="84">
                  <c:v>3.5450000000000037E-2</c:v>
                </c:pt>
                <c:pt idx="85">
                  <c:v>3.4700000000000036E-2</c:v>
                </c:pt>
                <c:pt idx="86">
                  <c:v>3.4349999999999999E-2</c:v>
                </c:pt>
                <c:pt idx="87">
                  <c:v>3.4200000000000001E-2</c:v>
                </c:pt>
                <c:pt idx="88">
                  <c:v>3.4299999999999956E-2</c:v>
                </c:pt>
                <c:pt idx="89">
                  <c:v>3.3999999999999961E-2</c:v>
                </c:pt>
                <c:pt idx="90">
                  <c:v>3.3750000000000002E-2</c:v>
                </c:pt>
                <c:pt idx="91">
                  <c:v>3.3549999999999955E-2</c:v>
                </c:pt>
                <c:pt idx="92">
                  <c:v>3.324999999999996E-2</c:v>
                </c:pt>
                <c:pt idx="93">
                  <c:v>3.2949999999999965E-2</c:v>
                </c:pt>
                <c:pt idx="94">
                  <c:v>3.2750000000000043E-2</c:v>
                </c:pt>
                <c:pt idx="95">
                  <c:v>3.2300000000000037E-2</c:v>
                </c:pt>
                <c:pt idx="96">
                  <c:v>3.1899999999999956E-2</c:v>
                </c:pt>
                <c:pt idx="97">
                  <c:v>3.2000000000000042E-2</c:v>
                </c:pt>
                <c:pt idx="98">
                  <c:v>3.3099999999999963E-2</c:v>
                </c:pt>
                <c:pt idx="99">
                  <c:v>3.410000000000004E-2</c:v>
                </c:pt>
                <c:pt idx="100">
                  <c:v>3.4950000000000002E-2</c:v>
                </c:pt>
                <c:pt idx="101">
                  <c:v>3.4050000000000004E-2</c:v>
                </c:pt>
                <c:pt idx="102">
                  <c:v>3.3549999999999955E-2</c:v>
                </c:pt>
                <c:pt idx="103">
                  <c:v>3.3300000000000003E-2</c:v>
                </c:pt>
                <c:pt idx="104">
                  <c:v>3.324999999999996E-2</c:v>
                </c:pt>
                <c:pt idx="105">
                  <c:v>3.3699999999999959E-2</c:v>
                </c:pt>
                <c:pt idx="106">
                  <c:v>3.3999999999999961E-2</c:v>
                </c:pt>
                <c:pt idx="107">
                  <c:v>3.39E-2</c:v>
                </c:pt>
                <c:pt idx="108">
                  <c:v>3.3549999999999955E-2</c:v>
                </c:pt>
                <c:pt idx="109">
                  <c:v>3.3350000000000039E-2</c:v>
                </c:pt>
                <c:pt idx="110">
                  <c:v>3.3549999999999955E-2</c:v>
                </c:pt>
                <c:pt idx="111">
                  <c:v>3.39E-2</c:v>
                </c:pt>
                <c:pt idx="112">
                  <c:v>3.5150000000000042E-2</c:v>
                </c:pt>
                <c:pt idx="113">
                  <c:v>3.39E-2</c:v>
                </c:pt>
                <c:pt idx="114">
                  <c:v>3.4700000000000036E-2</c:v>
                </c:pt>
                <c:pt idx="115">
                  <c:v>3.4200000000000001E-2</c:v>
                </c:pt>
                <c:pt idx="116">
                  <c:v>3.3750000000000002E-2</c:v>
                </c:pt>
                <c:pt idx="117">
                  <c:v>3.4050000000000004E-2</c:v>
                </c:pt>
                <c:pt idx="118">
                  <c:v>3.3399999999999958E-2</c:v>
                </c:pt>
                <c:pt idx="119">
                  <c:v>3.2799999999999954E-2</c:v>
                </c:pt>
                <c:pt idx="120">
                  <c:v>3.2499999999999959E-2</c:v>
                </c:pt>
                <c:pt idx="121">
                  <c:v>3.1649999999999998E-2</c:v>
                </c:pt>
                <c:pt idx="122">
                  <c:v>3.129999999999996E-2</c:v>
                </c:pt>
                <c:pt idx="123">
                  <c:v>3.1050000000000001E-2</c:v>
                </c:pt>
                <c:pt idx="124">
                  <c:v>3.1199999999999999E-2</c:v>
                </c:pt>
                <c:pt idx="125">
                  <c:v>3.0650000000000038E-2</c:v>
                </c:pt>
                <c:pt idx="126">
                  <c:v>3.0249999999999957E-2</c:v>
                </c:pt>
                <c:pt idx="127">
                  <c:v>2.9850000000000002E-2</c:v>
                </c:pt>
                <c:pt idx="128">
                  <c:v>3.0200000000000039E-2</c:v>
                </c:pt>
                <c:pt idx="129">
                  <c:v>3.3699999999999959E-2</c:v>
                </c:pt>
                <c:pt idx="130">
                  <c:v>3.2499999999999959E-2</c:v>
                </c:pt>
                <c:pt idx="131">
                  <c:v>3.0800000000000036E-2</c:v>
                </c:pt>
                <c:pt idx="132">
                  <c:v>3.0399999999999962E-2</c:v>
                </c:pt>
                <c:pt idx="133">
                  <c:v>2.9799999999999958E-2</c:v>
                </c:pt>
                <c:pt idx="134">
                  <c:v>2.955E-2</c:v>
                </c:pt>
                <c:pt idx="135">
                  <c:v>2.9399999999999999E-2</c:v>
                </c:pt>
                <c:pt idx="136">
                  <c:v>2.9049999999999958E-2</c:v>
                </c:pt>
                <c:pt idx="137">
                  <c:v>3.0050000000000042E-2</c:v>
                </c:pt>
                <c:pt idx="138">
                  <c:v>3.0300000000000001E-2</c:v>
                </c:pt>
                <c:pt idx="139">
                  <c:v>2.9450000000000039E-2</c:v>
                </c:pt>
                <c:pt idx="140">
                  <c:v>2.9399999999999999E-2</c:v>
                </c:pt>
                <c:pt idx="141">
                  <c:v>2.9150000000000044E-2</c:v>
                </c:pt>
                <c:pt idx="142">
                  <c:v>2.900000000000004E-2</c:v>
                </c:pt>
                <c:pt idx="143">
                  <c:v>2.8550000000000041E-2</c:v>
                </c:pt>
                <c:pt idx="144">
                  <c:v>2.814999999999996E-2</c:v>
                </c:pt>
                <c:pt idx="145">
                  <c:v>2.8499999999999998E-2</c:v>
                </c:pt>
                <c:pt idx="146">
                  <c:v>2.889999999999996E-2</c:v>
                </c:pt>
                <c:pt idx="147">
                  <c:v>2.9049999999999958E-2</c:v>
                </c:pt>
                <c:pt idx="148">
                  <c:v>2.9300000000000041E-2</c:v>
                </c:pt>
                <c:pt idx="149">
                  <c:v>2.900000000000004E-2</c:v>
                </c:pt>
                <c:pt idx="150">
                  <c:v>2.8599999999999962E-2</c:v>
                </c:pt>
                <c:pt idx="151">
                  <c:v>2.8200000000000003E-2</c:v>
                </c:pt>
                <c:pt idx="152">
                  <c:v>2.8200000000000003E-2</c:v>
                </c:pt>
                <c:pt idx="153">
                  <c:v>2.8299999999999957E-2</c:v>
                </c:pt>
                <c:pt idx="154">
                  <c:v>2.7999999999999962E-2</c:v>
                </c:pt>
                <c:pt idx="155">
                  <c:v>2.7899999999999998E-2</c:v>
                </c:pt>
                <c:pt idx="156">
                  <c:v>2.8749999999999963E-2</c:v>
                </c:pt>
                <c:pt idx="157">
                  <c:v>2.8950000000000004E-2</c:v>
                </c:pt>
                <c:pt idx="158">
                  <c:v>2.9150000000000044E-2</c:v>
                </c:pt>
                <c:pt idx="159">
                  <c:v>2.9300000000000041E-2</c:v>
                </c:pt>
                <c:pt idx="160">
                  <c:v>2.9049999999999958E-2</c:v>
                </c:pt>
                <c:pt idx="161">
                  <c:v>2.9249999999999998E-2</c:v>
                </c:pt>
                <c:pt idx="162">
                  <c:v>2.9300000000000041E-2</c:v>
                </c:pt>
                <c:pt idx="163">
                  <c:v>2.9100000000000001E-2</c:v>
                </c:pt>
                <c:pt idx="164">
                  <c:v>2.900000000000004E-2</c:v>
                </c:pt>
                <c:pt idx="165">
                  <c:v>2.889999999999996E-2</c:v>
                </c:pt>
                <c:pt idx="166">
                  <c:v>2.8749999999999963E-2</c:v>
                </c:pt>
                <c:pt idx="167">
                  <c:v>2.8649999999999998E-2</c:v>
                </c:pt>
                <c:pt idx="168">
                  <c:v>2.8850000000000039E-2</c:v>
                </c:pt>
                <c:pt idx="169">
                  <c:v>2.8599999999999962E-2</c:v>
                </c:pt>
                <c:pt idx="170">
                  <c:v>2.8299999999999957E-2</c:v>
                </c:pt>
                <c:pt idx="171">
                  <c:v>2.8200000000000003E-2</c:v>
                </c:pt>
                <c:pt idx="172">
                  <c:v>2.8200000000000003E-2</c:v>
                </c:pt>
                <c:pt idx="173">
                  <c:v>2.8050000000000002E-2</c:v>
                </c:pt>
                <c:pt idx="174">
                  <c:v>2.7849999999999962E-2</c:v>
                </c:pt>
                <c:pt idx="175">
                  <c:v>2.7549999999999956E-2</c:v>
                </c:pt>
                <c:pt idx="176">
                  <c:v>2.7500000000000042E-2</c:v>
                </c:pt>
                <c:pt idx="177">
                  <c:v>2.7549999999999956E-2</c:v>
                </c:pt>
                <c:pt idx="178">
                  <c:v>2.7650000000000043E-2</c:v>
                </c:pt>
                <c:pt idx="179">
                  <c:v>2.7749999999999997E-2</c:v>
                </c:pt>
                <c:pt idx="180">
                  <c:v>2.8050000000000002E-2</c:v>
                </c:pt>
                <c:pt idx="181">
                  <c:v>2.7749999999999997E-2</c:v>
                </c:pt>
                <c:pt idx="182">
                  <c:v>2.7849999999999962E-2</c:v>
                </c:pt>
                <c:pt idx="183">
                  <c:v>2.780000000000004E-2</c:v>
                </c:pt>
                <c:pt idx="184">
                  <c:v>2.780000000000004E-2</c:v>
                </c:pt>
                <c:pt idx="185">
                  <c:v>2.7699999999999961E-2</c:v>
                </c:pt>
                <c:pt idx="186">
                  <c:v>2.7699999999999961E-2</c:v>
                </c:pt>
                <c:pt idx="187">
                  <c:v>2.76E-2</c:v>
                </c:pt>
                <c:pt idx="188">
                  <c:v>2.7500000000000042E-2</c:v>
                </c:pt>
                <c:pt idx="189">
                  <c:v>2.7549999999999956E-2</c:v>
                </c:pt>
                <c:pt idx="190">
                  <c:v>2.7650000000000043E-2</c:v>
                </c:pt>
                <c:pt idx="191">
                  <c:v>2.76E-2</c:v>
                </c:pt>
                <c:pt idx="192">
                  <c:v>2.7300000000000001E-2</c:v>
                </c:pt>
                <c:pt idx="193">
                  <c:v>2.7249999999999962E-2</c:v>
                </c:pt>
                <c:pt idx="194">
                  <c:v>2.6900000000000042E-2</c:v>
                </c:pt>
                <c:pt idx="195">
                  <c:v>2.6700000000000002E-2</c:v>
                </c:pt>
                <c:pt idx="196">
                  <c:v>2.6700000000000002E-2</c:v>
                </c:pt>
                <c:pt idx="197">
                  <c:v>2.6700000000000002E-2</c:v>
                </c:pt>
                <c:pt idx="198">
                  <c:v>2.6499999999999961E-2</c:v>
                </c:pt>
                <c:pt idx="199">
                  <c:v>2.64E-2</c:v>
                </c:pt>
                <c:pt idx="200">
                  <c:v>2.6550000000000001E-2</c:v>
                </c:pt>
                <c:pt idx="201">
                  <c:v>2.660000000000004E-2</c:v>
                </c:pt>
                <c:pt idx="202">
                  <c:v>2.660000000000004E-2</c:v>
                </c:pt>
                <c:pt idx="203">
                  <c:v>2.6499999999999961E-2</c:v>
                </c:pt>
                <c:pt idx="204">
                  <c:v>2.6450000000000036E-2</c:v>
                </c:pt>
                <c:pt idx="205">
                  <c:v>2.58E-2</c:v>
                </c:pt>
                <c:pt idx="206">
                  <c:v>2.52E-2</c:v>
                </c:pt>
                <c:pt idx="207">
                  <c:v>2.5049999999999999E-2</c:v>
                </c:pt>
                <c:pt idx="208">
                  <c:v>2.5100000000000039E-2</c:v>
                </c:pt>
                <c:pt idx="209">
                  <c:v>2.5449999999999959E-2</c:v>
                </c:pt>
                <c:pt idx="210">
                  <c:v>2.5400000000000041E-2</c:v>
                </c:pt>
                <c:pt idx="211">
                  <c:v>2.5349999999999998E-2</c:v>
                </c:pt>
                <c:pt idx="212">
                  <c:v>2.5649999999999999E-2</c:v>
                </c:pt>
                <c:pt idx="213">
                  <c:v>2.6300000000000039E-2</c:v>
                </c:pt>
                <c:pt idx="214">
                  <c:v>2.6499999999999961E-2</c:v>
                </c:pt>
                <c:pt idx="215">
                  <c:v>2.64E-2</c:v>
                </c:pt>
                <c:pt idx="216">
                  <c:v>2.6499999999999961E-2</c:v>
                </c:pt>
                <c:pt idx="217">
                  <c:v>2.6099999999999998E-2</c:v>
                </c:pt>
                <c:pt idx="218">
                  <c:v>2.5950000000000001E-2</c:v>
                </c:pt>
                <c:pt idx="219">
                  <c:v>2.5950000000000001E-2</c:v>
                </c:pt>
                <c:pt idx="220">
                  <c:v>2.58E-2</c:v>
                </c:pt>
                <c:pt idx="221">
                  <c:v>2.58E-2</c:v>
                </c:pt>
                <c:pt idx="222">
                  <c:v>2.5950000000000001E-2</c:v>
                </c:pt>
                <c:pt idx="223">
                  <c:v>2.5950000000000001E-2</c:v>
                </c:pt>
                <c:pt idx="224">
                  <c:v>2.600000000000004E-2</c:v>
                </c:pt>
                <c:pt idx="225">
                  <c:v>2.6499999999999961E-2</c:v>
                </c:pt>
                <c:pt idx="226">
                  <c:v>2.7450000000000002E-2</c:v>
                </c:pt>
                <c:pt idx="227">
                  <c:v>2.8100000000000038E-2</c:v>
                </c:pt>
                <c:pt idx="228">
                  <c:v>2.900000000000004E-2</c:v>
                </c:pt>
                <c:pt idx="229">
                  <c:v>2.900000000000004E-2</c:v>
                </c:pt>
                <c:pt idx="230">
                  <c:v>2.889999999999996E-2</c:v>
                </c:pt>
                <c:pt idx="231">
                  <c:v>2.8649999999999998E-2</c:v>
                </c:pt>
                <c:pt idx="232">
                  <c:v>2.8250000000000042E-2</c:v>
                </c:pt>
                <c:pt idx="233">
                  <c:v>2.8100000000000038E-2</c:v>
                </c:pt>
                <c:pt idx="234">
                  <c:v>2.8050000000000002E-2</c:v>
                </c:pt>
                <c:pt idx="235">
                  <c:v>2.8499999999999998E-2</c:v>
                </c:pt>
                <c:pt idx="236">
                  <c:v>2.889999999999996E-2</c:v>
                </c:pt>
                <c:pt idx="237">
                  <c:v>2.8850000000000039E-2</c:v>
                </c:pt>
                <c:pt idx="238">
                  <c:v>2.889999999999996E-2</c:v>
                </c:pt>
                <c:pt idx="239">
                  <c:v>2.8799999999999999E-2</c:v>
                </c:pt>
                <c:pt idx="240">
                  <c:v>2.835E-2</c:v>
                </c:pt>
                <c:pt idx="241">
                  <c:v>2.76E-2</c:v>
                </c:pt>
                <c:pt idx="242">
                  <c:v>2.7549999999999956E-2</c:v>
                </c:pt>
                <c:pt idx="243">
                  <c:v>2.7450000000000002E-2</c:v>
                </c:pt>
                <c:pt idx="244">
                  <c:v>2.7450000000000002E-2</c:v>
                </c:pt>
                <c:pt idx="245">
                  <c:v>2.7450000000000002E-2</c:v>
                </c:pt>
                <c:pt idx="246">
                  <c:v>2.7450000000000002E-2</c:v>
                </c:pt>
                <c:pt idx="247">
                  <c:v>2.7099999999999961E-2</c:v>
                </c:pt>
                <c:pt idx="248">
                  <c:v>2.6649999999999958E-2</c:v>
                </c:pt>
                <c:pt idx="249">
                  <c:v>2.6450000000000036E-2</c:v>
                </c:pt>
                <c:pt idx="250">
                  <c:v>2.6550000000000001E-2</c:v>
                </c:pt>
                <c:pt idx="251">
                  <c:v>2.64E-2</c:v>
                </c:pt>
                <c:pt idx="252">
                  <c:v>2.6250000000000002E-2</c:v>
                </c:pt>
                <c:pt idx="253">
                  <c:v>2.6099999999999998E-2</c:v>
                </c:pt>
                <c:pt idx="254">
                  <c:v>2.6150000000000041E-2</c:v>
                </c:pt>
                <c:pt idx="255">
                  <c:v>2.6199999999999959E-2</c:v>
                </c:pt>
                <c:pt idx="256">
                  <c:v>2.6300000000000039E-2</c:v>
                </c:pt>
                <c:pt idx="257">
                  <c:v>2.6499999999999961E-2</c:v>
                </c:pt>
                <c:pt idx="258">
                  <c:v>2.6550000000000001E-2</c:v>
                </c:pt>
                <c:pt idx="259">
                  <c:v>2.6849999999999999E-2</c:v>
                </c:pt>
                <c:pt idx="260">
                  <c:v>2.64E-2</c:v>
                </c:pt>
                <c:pt idx="261">
                  <c:v>2.6750000000000041E-2</c:v>
                </c:pt>
                <c:pt idx="262">
                  <c:v>2.694999999999996E-2</c:v>
                </c:pt>
                <c:pt idx="263">
                  <c:v>2.694999999999996E-2</c:v>
                </c:pt>
                <c:pt idx="264">
                  <c:v>2.694999999999996E-2</c:v>
                </c:pt>
                <c:pt idx="265">
                  <c:v>2.6849999999999999E-2</c:v>
                </c:pt>
                <c:pt idx="266">
                  <c:v>2.6849999999999999E-2</c:v>
                </c:pt>
                <c:pt idx="267">
                  <c:v>2.7999999999999962E-2</c:v>
                </c:pt>
                <c:pt idx="268">
                  <c:v>2.900000000000004E-2</c:v>
                </c:pt>
                <c:pt idx="269">
                  <c:v>2.9100000000000001E-2</c:v>
                </c:pt>
                <c:pt idx="270">
                  <c:v>2.9649999999999961E-2</c:v>
                </c:pt>
                <c:pt idx="271">
                  <c:v>2.9649999999999961E-2</c:v>
                </c:pt>
                <c:pt idx="272">
                  <c:v>2.900000000000004E-2</c:v>
                </c:pt>
                <c:pt idx="273">
                  <c:v>2.8599999999999962E-2</c:v>
                </c:pt>
                <c:pt idx="274">
                  <c:v>2.9100000000000001E-2</c:v>
                </c:pt>
                <c:pt idx="275">
                  <c:v>2.9900000000000038E-2</c:v>
                </c:pt>
                <c:pt idx="276">
                  <c:v>3.035000000000004E-2</c:v>
                </c:pt>
                <c:pt idx="277">
                  <c:v>3.015E-2</c:v>
                </c:pt>
                <c:pt idx="278">
                  <c:v>2.9700000000000004E-2</c:v>
                </c:pt>
                <c:pt idx="279">
                  <c:v>2.9949999999999959E-2</c:v>
                </c:pt>
                <c:pt idx="280">
                  <c:v>2.9700000000000004E-2</c:v>
                </c:pt>
                <c:pt idx="281">
                  <c:v>2.9649999999999961E-2</c:v>
                </c:pt>
                <c:pt idx="282">
                  <c:v>2.9850000000000002E-2</c:v>
                </c:pt>
                <c:pt idx="283">
                  <c:v>2.9949999999999959E-2</c:v>
                </c:pt>
                <c:pt idx="284">
                  <c:v>0.03</c:v>
                </c:pt>
                <c:pt idx="285">
                  <c:v>3.009999999999996E-2</c:v>
                </c:pt>
                <c:pt idx="286">
                  <c:v>3.0449999999999998E-2</c:v>
                </c:pt>
                <c:pt idx="287">
                  <c:v>3.0200000000000039E-2</c:v>
                </c:pt>
                <c:pt idx="288">
                  <c:v>3.009999999999996E-2</c:v>
                </c:pt>
                <c:pt idx="289">
                  <c:v>3.0549999999999959E-2</c:v>
                </c:pt>
                <c:pt idx="290">
                  <c:v>3.1050000000000001E-2</c:v>
                </c:pt>
                <c:pt idx="291">
                  <c:v>3.15E-2</c:v>
                </c:pt>
                <c:pt idx="292">
                  <c:v>3.2600000000000046E-2</c:v>
                </c:pt>
                <c:pt idx="293">
                  <c:v>3.3750000000000002E-2</c:v>
                </c:pt>
                <c:pt idx="294">
                  <c:v>3.4500000000000003E-2</c:v>
                </c:pt>
                <c:pt idx="295">
                  <c:v>3.3500000000000044E-2</c:v>
                </c:pt>
                <c:pt idx="296">
                  <c:v>3.3149999999999999E-2</c:v>
                </c:pt>
                <c:pt idx="297">
                  <c:v>3.3599999999999998E-2</c:v>
                </c:pt>
                <c:pt idx="298">
                  <c:v>3.2450000000000034E-2</c:v>
                </c:pt>
                <c:pt idx="299">
                  <c:v>3.1899999999999956E-2</c:v>
                </c:pt>
                <c:pt idx="300">
                  <c:v>3.204999999999996E-2</c:v>
                </c:pt>
                <c:pt idx="301">
                  <c:v>3.1400000000000039E-2</c:v>
                </c:pt>
                <c:pt idx="302">
                  <c:v>3.035000000000004E-2</c:v>
                </c:pt>
                <c:pt idx="303">
                  <c:v>2.9450000000000039E-2</c:v>
                </c:pt>
                <c:pt idx="304">
                  <c:v>2.9249999999999998E-2</c:v>
                </c:pt>
                <c:pt idx="305">
                  <c:v>2.955E-2</c:v>
                </c:pt>
                <c:pt idx="306">
                  <c:v>2.9799999999999958E-2</c:v>
                </c:pt>
                <c:pt idx="307">
                  <c:v>2.9649999999999961E-2</c:v>
                </c:pt>
                <c:pt idx="308">
                  <c:v>2.9499999999999964E-2</c:v>
                </c:pt>
                <c:pt idx="309">
                  <c:v>2.9649999999999961E-2</c:v>
                </c:pt>
                <c:pt idx="310">
                  <c:v>2.955E-2</c:v>
                </c:pt>
                <c:pt idx="311">
                  <c:v>2.9649999999999961E-2</c:v>
                </c:pt>
                <c:pt idx="312">
                  <c:v>2.9700000000000004E-2</c:v>
                </c:pt>
                <c:pt idx="313">
                  <c:v>2.9949999999999959E-2</c:v>
                </c:pt>
                <c:pt idx="314">
                  <c:v>3.015E-2</c:v>
                </c:pt>
                <c:pt idx="315">
                  <c:v>3.075E-2</c:v>
                </c:pt>
                <c:pt idx="316">
                  <c:v>3.069999999999996E-2</c:v>
                </c:pt>
                <c:pt idx="317">
                  <c:v>3.095000000000004E-2</c:v>
                </c:pt>
                <c:pt idx="318">
                  <c:v>3.095000000000004E-2</c:v>
                </c:pt>
                <c:pt idx="319">
                  <c:v>3.0999999999999958E-2</c:v>
                </c:pt>
                <c:pt idx="320">
                  <c:v>3.1550000000000036E-2</c:v>
                </c:pt>
                <c:pt idx="321">
                  <c:v>3.1749999999999959E-2</c:v>
                </c:pt>
                <c:pt idx="322">
                  <c:v>3.1449999999999964E-2</c:v>
                </c:pt>
                <c:pt idx="323">
                  <c:v>3.1400000000000039E-2</c:v>
                </c:pt>
                <c:pt idx="324">
                  <c:v>3.1850000000000045E-2</c:v>
                </c:pt>
                <c:pt idx="325">
                  <c:v>3.15E-2</c:v>
                </c:pt>
                <c:pt idx="326">
                  <c:v>3.1199999999999999E-2</c:v>
                </c:pt>
                <c:pt idx="327">
                  <c:v>3.1400000000000039E-2</c:v>
                </c:pt>
                <c:pt idx="328">
                  <c:v>3.27E-2</c:v>
                </c:pt>
                <c:pt idx="329">
                  <c:v>3.3099999999999963E-2</c:v>
                </c:pt>
                <c:pt idx="330">
                  <c:v>3.3050000000000038E-2</c:v>
                </c:pt>
                <c:pt idx="331">
                  <c:v>3.3350000000000039E-2</c:v>
                </c:pt>
                <c:pt idx="332">
                  <c:v>3.465E-2</c:v>
                </c:pt>
                <c:pt idx="333">
                  <c:v>3.5949999999999961E-2</c:v>
                </c:pt>
                <c:pt idx="334">
                  <c:v>3.639999999999996E-2</c:v>
                </c:pt>
                <c:pt idx="335">
                  <c:v>3.725000000000004E-2</c:v>
                </c:pt>
                <c:pt idx="336">
                  <c:v>3.8000000000000041E-2</c:v>
                </c:pt>
                <c:pt idx="337">
                  <c:v>3.8300000000000042E-2</c:v>
                </c:pt>
                <c:pt idx="338">
                  <c:v>3.7500000000000006E-2</c:v>
                </c:pt>
                <c:pt idx="339">
                  <c:v>3.7299999999999958E-2</c:v>
                </c:pt>
                <c:pt idx="340">
                  <c:v>3.7299999999999958E-2</c:v>
                </c:pt>
                <c:pt idx="341">
                  <c:v>3.7850000000000043E-2</c:v>
                </c:pt>
                <c:pt idx="342">
                  <c:v>3.9449999999999999E-2</c:v>
                </c:pt>
                <c:pt idx="343">
                  <c:v>4.0449999999999958E-2</c:v>
                </c:pt>
                <c:pt idx="344">
                  <c:v>4.1549999999999997E-2</c:v>
                </c:pt>
                <c:pt idx="345">
                  <c:v>4.1900000000000034E-2</c:v>
                </c:pt>
                <c:pt idx="346">
                  <c:v>4.1900000000000034E-2</c:v>
                </c:pt>
                <c:pt idx="347">
                  <c:v>4.1849999999999998E-2</c:v>
                </c:pt>
                <c:pt idx="348">
                  <c:v>3.9449999999999999E-2</c:v>
                </c:pt>
                <c:pt idx="349">
                  <c:v>3.705E-2</c:v>
                </c:pt>
                <c:pt idx="350">
                  <c:v>3.6800000000000041E-2</c:v>
                </c:pt>
                <c:pt idx="351">
                  <c:v>3.705E-2</c:v>
                </c:pt>
                <c:pt idx="352">
                  <c:v>3.6900000000000002E-2</c:v>
                </c:pt>
                <c:pt idx="353">
                  <c:v>3.6750000000000005E-2</c:v>
                </c:pt>
                <c:pt idx="354">
                  <c:v>3.6750000000000005E-2</c:v>
                </c:pt>
                <c:pt idx="355">
                  <c:v>3.7500000000000006E-2</c:v>
                </c:pt>
                <c:pt idx="356">
                  <c:v>3.9150000000000004E-2</c:v>
                </c:pt>
                <c:pt idx="357">
                  <c:v>4.1450000000000042E-2</c:v>
                </c:pt>
                <c:pt idx="358">
                  <c:v>4.160000000000004E-2</c:v>
                </c:pt>
                <c:pt idx="359">
                  <c:v>4.1499999999999961E-2</c:v>
                </c:pt>
                <c:pt idx="360">
                  <c:v>4.1300000000000045E-2</c:v>
                </c:pt>
                <c:pt idx="361">
                  <c:v>4.1700000000000001E-2</c:v>
                </c:pt>
                <c:pt idx="362">
                  <c:v>4.1900000000000034E-2</c:v>
                </c:pt>
                <c:pt idx="363">
                  <c:v>4.1799999999999962E-2</c:v>
                </c:pt>
                <c:pt idx="364">
                  <c:v>4.2750000000000003E-2</c:v>
                </c:pt>
                <c:pt idx="365">
                  <c:v>4.4150000000000036E-2</c:v>
                </c:pt>
                <c:pt idx="366">
                  <c:v>4.509999999999996E-2</c:v>
                </c:pt>
                <c:pt idx="367">
                  <c:v>4.5249999999999957E-2</c:v>
                </c:pt>
                <c:pt idx="368">
                  <c:v>4.5050000000000041E-2</c:v>
                </c:pt>
                <c:pt idx="369">
                  <c:v>4.6050000000000001E-2</c:v>
                </c:pt>
                <c:pt idx="370">
                  <c:v>4.6649999999999997E-2</c:v>
                </c:pt>
                <c:pt idx="371">
                  <c:v>4.6299999999999959E-2</c:v>
                </c:pt>
                <c:pt idx="372">
                  <c:v>4.6599999999999961E-2</c:v>
                </c:pt>
                <c:pt idx="373">
                  <c:v>4.6899999999999956E-2</c:v>
                </c:pt>
                <c:pt idx="374">
                  <c:v>4.6350000000000002E-2</c:v>
                </c:pt>
                <c:pt idx="375">
                  <c:v>4.5549999999999959E-2</c:v>
                </c:pt>
                <c:pt idx="376">
                  <c:v>4.5149999999999996E-2</c:v>
                </c:pt>
                <c:pt idx="377">
                  <c:v>4.5350000000000036E-2</c:v>
                </c:pt>
                <c:pt idx="378">
                  <c:v>4.5249999999999957E-2</c:v>
                </c:pt>
                <c:pt idx="379">
                  <c:v>4.4850000000000001E-2</c:v>
                </c:pt>
                <c:pt idx="380">
                  <c:v>4.3599999999999958E-2</c:v>
                </c:pt>
                <c:pt idx="381">
                  <c:v>4.3299999999999964E-2</c:v>
                </c:pt>
                <c:pt idx="382">
                  <c:v>4.3700000000000037E-2</c:v>
                </c:pt>
                <c:pt idx="383">
                  <c:v>4.389999999999996E-2</c:v>
                </c:pt>
                <c:pt idx="384">
                  <c:v>4.4249999999999998E-2</c:v>
                </c:pt>
                <c:pt idx="385">
                  <c:v>4.4000000000000039E-2</c:v>
                </c:pt>
                <c:pt idx="386">
                  <c:v>4.335E-2</c:v>
                </c:pt>
                <c:pt idx="387">
                  <c:v>4.2750000000000003E-2</c:v>
                </c:pt>
                <c:pt idx="388">
                  <c:v>4.3100000000000041E-2</c:v>
                </c:pt>
                <c:pt idx="389">
                  <c:v>4.3400000000000036E-2</c:v>
                </c:pt>
                <c:pt idx="390">
                  <c:v>4.389999999999996E-2</c:v>
                </c:pt>
                <c:pt idx="391">
                  <c:v>4.4700000000000004E-2</c:v>
                </c:pt>
                <c:pt idx="392">
                  <c:v>4.509999999999996E-2</c:v>
                </c:pt>
                <c:pt idx="393">
                  <c:v>4.5200000000000039E-2</c:v>
                </c:pt>
                <c:pt idx="394">
                  <c:v>4.4900000000000037E-2</c:v>
                </c:pt>
                <c:pt idx="395">
                  <c:v>4.4649999999999961E-2</c:v>
                </c:pt>
                <c:pt idx="396">
                  <c:v>4.4900000000000037E-2</c:v>
                </c:pt>
                <c:pt idx="397">
                  <c:v>4.4850000000000001E-2</c:v>
                </c:pt>
                <c:pt idx="398">
                  <c:v>4.4900000000000037E-2</c:v>
                </c:pt>
                <c:pt idx="399">
                  <c:v>4.4600000000000042E-2</c:v>
                </c:pt>
                <c:pt idx="400">
                  <c:v>4.41E-2</c:v>
                </c:pt>
                <c:pt idx="401">
                  <c:v>4.355000000000004E-2</c:v>
                </c:pt>
                <c:pt idx="402">
                  <c:v>4.3599999999999958E-2</c:v>
                </c:pt>
                <c:pt idx="403">
                  <c:v>4.4150000000000036E-2</c:v>
                </c:pt>
                <c:pt idx="404">
                  <c:v>4.4199999999999962E-2</c:v>
                </c:pt>
                <c:pt idx="405">
                  <c:v>4.389999999999996E-2</c:v>
                </c:pt>
                <c:pt idx="406">
                  <c:v>4.3449999999999961E-2</c:v>
                </c:pt>
                <c:pt idx="407">
                  <c:v>4.3250000000000038E-2</c:v>
                </c:pt>
                <c:pt idx="408">
                  <c:v>4.3100000000000041E-2</c:v>
                </c:pt>
                <c:pt idx="409">
                  <c:v>4.2900000000000001E-2</c:v>
                </c:pt>
                <c:pt idx="410">
                  <c:v>4.2750000000000003E-2</c:v>
                </c:pt>
                <c:pt idx="411">
                  <c:v>4.2650000000000035E-2</c:v>
                </c:pt>
                <c:pt idx="412">
                  <c:v>4.2800000000000039E-2</c:v>
                </c:pt>
                <c:pt idx="413">
                  <c:v>4.2900000000000001E-2</c:v>
                </c:pt>
                <c:pt idx="414">
                  <c:v>4.2950000000000044E-2</c:v>
                </c:pt>
                <c:pt idx="415">
                  <c:v>4.3250000000000038E-2</c:v>
                </c:pt>
                <c:pt idx="416">
                  <c:v>4.3449999999999961E-2</c:v>
                </c:pt>
                <c:pt idx="417">
                  <c:v>4.3599999999999958E-2</c:v>
                </c:pt>
                <c:pt idx="418">
                  <c:v>4.3749999999999956E-2</c:v>
                </c:pt>
                <c:pt idx="419">
                  <c:v>4.3850000000000042E-2</c:v>
                </c:pt>
                <c:pt idx="420">
                  <c:v>4.4049999999999964E-2</c:v>
                </c:pt>
                <c:pt idx="421">
                  <c:v>4.4300000000000041E-2</c:v>
                </c:pt>
                <c:pt idx="422">
                  <c:v>4.41E-2</c:v>
                </c:pt>
                <c:pt idx="423">
                  <c:v>4.4249999999999998E-2</c:v>
                </c:pt>
                <c:pt idx="424">
                  <c:v>4.4450000000000038E-2</c:v>
                </c:pt>
                <c:pt idx="425">
                  <c:v>4.4549999999999999E-2</c:v>
                </c:pt>
                <c:pt idx="426">
                  <c:v>4.4600000000000042E-2</c:v>
                </c:pt>
                <c:pt idx="427">
                  <c:v>4.4499999999999956E-2</c:v>
                </c:pt>
                <c:pt idx="428">
                  <c:v>4.4499999999999956E-2</c:v>
                </c:pt>
                <c:pt idx="429">
                  <c:v>4.4499999999999956E-2</c:v>
                </c:pt>
                <c:pt idx="430">
                  <c:v>4.4549999999999999E-2</c:v>
                </c:pt>
                <c:pt idx="431">
                  <c:v>4.4600000000000042E-2</c:v>
                </c:pt>
                <c:pt idx="432">
                  <c:v>4.4700000000000004E-2</c:v>
                </c:pt>
                <c:pt idx="433">
                  <c:v>4.4549999999999999E-2</c:v>
                </c:pt>
                <c:pt idx="434">
                  <c:v>4.4349999999999959E-2</c:v>
                </c:pt>
                <c:pt idx="435">
                  <c:v>4.4499999999999956E-2</c:v>
                </c:pt>
                <c:pt idx="436">
                  <c:v>4.4549999999999999E-2</c:v>
                </c:pt>
                <c:pt idx="437">
                  <c:v>4.4649999999999961E-2</c:v>
                </c:pt>
                <c:pt idx="438">
                  <c:v>4.4900000000000037E-2</c:v>
                </c:pt>
                <c:pt idx="439">
                  <c:v>4.5200000000000039E-2</c:v>
                </c:pt>
                <c:pt idx="440">
                  <c:v>4.5399999999999961E-2</c:v>
                </c:pt>
                <c:pt idx="441">
                  <c:v>4.5749999999999999E-2</c:v>
                </c:pt>
                <c:pt idx="442">
                  <c:v>4.6100000000000037E-2</c:v>
                </c:pt>
                <c:pt idx="443">
                  <c:v>4.6449999999999957E-2</c:v>
                </c:pt>
                <c:pt idx="444">
                  <c:v>4.7400000000000005E-2</c:v>
                </c:pt>
                <c:pt idx="445">
                  <c:v>4.7849999999999997E-2</c:v>
                </c:pt>
                <c:pt idx="446">
                  <c:v>4.8399999999999957E-2</c:v>
                </c:pt>
                <c:pt idx="447">
                  <c:v>4.9850000000000033E-2</c:v>
                </c:pt>
                <c:pt idx="448">
                  <c:v>5.0150000000000035E-2</c:v>
                </c:pt>
                <c:pt idx="449">
                  <c:v>5.04E-2</c:v>
                </c:pt>
                <c:pt idx="450">
                  <c:v>5.1150000000000001E-2</c:v>
                </c:pt>
                <c:pt idx="451">
                  <c:v>5.2049999999999999E-2</c:v>
                </c:pt>
                <c:pt idx="452">
                  <c:v>5.3450000000000039E-2</c:v>
                </c:pt>
                <c:pt idx="453">
                  <c:v>5.5350000000000003E-2</c:v>
                </c:pt>
                <c:pt idx="454">
                  <c:v>5.454999999999996E-2</c:v>
                </c:pt>
                <c:pt idx="455">
                  <c:v>5.4050000000000042E-2</c:v>
                </c:pt>
                <c:pt idx="456">
                  <c:v>5.4350000000000037E-2</c:v>
                </c:pt>
                <c:pt idx="457">
                  <c:v>5.2500000000000005E-2</c:v>
                </c:pt>
                <c:pt idx="458">
                  <c:v>5.105000000000004E-2</c:v>
                </c:pt>
                <c:pt idx="459">
                  <c:v>5.180000000000004E-2</c:v>
                </c:pt>
                <c:pt idx="460">
                  <c:v>5.1849999999999966E-2</c:v>
                </c:pt>
                <c:pt idx="461">
                  <c:v>5.3300000000000042E-2</c:v>
                </c:pt>
                <c:pt idx="462">
                  <c:v>5.5350000000000003E-2</c:v>
                </c:pt>
                <c:pt idx="463">
                  <c:v>5.649999999999996E-2</c:v>
                </c:pt>
                <c:pt idx="464">
                  <c:v>5.6900000000000041E-2</c:v>
                </c:pt>
                <c:pt idx="465">
                  <c:v>5.7599999999999998E-2</c:v>
                </c:pt>
                <c:pt idx="466">
                  <c:v>5.9150000000000043E-2</c:v>
                </c:pt>
                <c:pt idx="467">
                  <c:v>6.1499999999999999E-2</c:v>
                </c:pt>
                <c:pt idx="468">
                  <c:v>6.2699999999999992E-2</c:v>
                </c:pt>
                <c:pt idx="469">
                  <c:v>6.2300000000000036E-2</c:v>
                </c:pt>
                <c:pt idx="470">
                  <c:v>6.1850000000000037E-2</c:v>
                </c:pt>
                <c:pt idx="471">
                  <c:v>6.1950000000000005E-2</c:v>
                </c:pt>
                <c:pt idx="472">
                  <c:v>6.294999999999995E-2</c:v>
                </c:pt>
                <c:pt idx="473">
                  <c:v>6.3750000000000001E-2</c:v>
                </c:pt>
                <c:pt idx="474">
                  <c:v>6.3899999999999998E-2</c:v>
                </c:pt>
                <c:pt idx="475">
                  <c:v>6.3449999999999993E-2</c:v>
                </c:pt>
                <c:pt idx="476">
                  <c:v>6.1350000000000002E-2</c:v>
                </c:pt>
                <c:pt idx="477">
                  <c:v>6.0999999999999964E-2</c:v>
                </c:pt>
                <c:pt idx="478">
                  <c:v>6.2049999999999966E-2</c:v>
                </c:pt>
                <c:pt idx="479">
                  <c:v>6.3200000000000048E-2</c:v>
                </c:pt>
                <c:pt idx="480">
                  <c:v>6.5549999999999997E-2</c:v>
                </c:pt>
                <c:pt idx="481">
                  <c:v>6.6600000000000006E-2</c:v>
                </c:pt>
                <c:pt idx="482">
                  <c:v>6.714999999999996E-2</c:v>
                </c:pt>
                <c:pt idx="483">
                  <c:v>6.9000000000000006E-2</c:v>
                </c:pt>
                <c:pt idx="484">
                  <c:v>6.9549999999999959E-2</c:v>
                </c:pt>
                <c:pt idx="485">
                  <c:v>6.8750000000000033E-2</c:v>
                </c:pt>
                <c:pt idx="486">
                  <c:v>7.0500000000000007E-2</c:v>
                </c:pt>
                <c:pt idx="487">
                  <c:v>7.1600000000000039E-2</c:v>
                </c:pt>
                <c:pt idx="488">
                  <c:v>7.1000000000000035E-2</c:v>
                </c:pt>
                <c:pt idx="489">
                  <c:v>7.2500000000000037E-2</c:v>
                </c:pt>
                <c:pt idx="490">
                  <c:v>7.4300000000000033E-2</c:v>
                </c:pt>
                <c:pt idx="491">
                  <c:v>7.4649999999999966E-2</c:v>
                </c:pt>
                <c:pt idx="492">
                  <c:v>7.8249999999999958E-2</c:v>
                </c:pt>
                <c:pt idx="493">
                  <c:v>8.0300000000000038E-2</c:v>
                </c:pt>
                <c:pt idx="494">
                  <c:v>8.0300000000000038E-2</c:v>
                </c:pt>
                <c:pt idx="495">
                  <c:v>7.9500000000000001E-2</c:v>
                </c:pt>
                <c:pt idx="496">
                  <c:v>7.9299999999999954E-2</c:v>
                </c:pt>
                <c:pt idx="497">
                  <c:v>8.1750000000000003E-2</c:v>
                </c:pt>
                <c:pt idx="498">
                  <c:v>8.5299999999999959E-2</c:v>
                </c:pt>
                <c:pt idx="499">
                  <c:v>8.5400000000000031E-2</c:v>
                </c:pt>
                <c:pt idx="500">
                  <c:v>8.3099999999999993E-2</c:v>
                </c:pt>
                <c:pt idx="501">
                  <c:v>8.2799999999999999E-2</c:v>
                </c:pt>
                <c:pt idx="502">
                  <c:v>8.2349999999999993E-2</c:v>
                </c:pt>
                <c:pt idx="503">
                  <c:v>8.2349999999999993E-2</c:v>
                </c:pt>
                <c:pt idx="504">
                  <c:v>7.8849999999999948E-2</c:v>
                </c:pt>
                <c:pt idx="505">
                  <c:v>7.6299999999999965E-2</c:v>
                </c:pt>
                <c:pt idx="506">
                  <c:v>7.3749999999999968E-2</c:v>
                </c:pt>
                <c:pt idx="507">
                  <c:v>7.4699999999999989E-2</c:v>
                </c:pt>
                <c:pt idx="508">
                  <c:v>7.4949999999999961E-2</c:v>
                </c:pt>
                <c:pt idx="509">
                  <c:v>7.6850000000000043E-2</c:v>
                </c:pt>
                <c:pt idx="510">
                  <c:v>7.8E-2</c:v>
                </c:pt>
                <c:pt idx="511">
                  <c:v>7.8E-2</c:v>
                </c:pt>
                <c:pt idx="512">
                  <c:v>7.7600000000000044E-2</c:v>
                </c:pt>
                <c:pt idx="513">
                  <c:v>7.625000000000004E-2</c:v>
                </c:pt>
                <c:pt idx="514">
                  <c:v>7.5399999999999967E-2</c:v>
                </c:pt>
                <c:pt idx="515">
                  <c:v>7.4099999999999999E-2</c:v>
                </c:pt>
                <c:pt idx="516">
                  <c:v>7.4099999999999999E-2</c:v>
                </c:pt>
                <c:pt idx="517">
                  <c:v>7.3550000000000032E-2</c:v>
                </c:pt>
                <c:pt idx="518">
                  <c:v>7.3949999999999988E-2</c:v>
                </c:pt>
                <c:pt idx="519">
                  <c:v>7.3850000000000041E-2</c:v>
                </c:pt>
                <c:pt idx="520">
                  <c:v>7.4349999999999958E-2</c:v>
                </c:pt>
                <c:pt idx="521">
                  <c:v>7.4300000000000033E-2</c:v>
                </c:pt>
                <c:pt idx="522">
                  <c:v>7.3700000000000043E-2</c:v>
                </c:pt>
                <c:pt idx="523">
                  <c:v>7.3550000000000032E-2</c:v>
                </c:pt>
                <c:pt idx="524">
                  <c:v>7.310000000000004E-2</c:v>
                </c:pt>
                <c:pt idx="525">
                  <c:v>7.3149999999999965E-2</c:v>
                </c:pt>
                <c:pt idx="526">
                  <c:v>7.3299999999999962E-2</c:v>
                </c:pt>
                <c:pt idx="527">
                  <c:v>7.2549999999999962E-2</c:v>
                </c:pt>
                <c:pt idx="528">
                  <c:v>7.2200000000000042E-2</c:v>
                </c:pt>
                <c:pt idx="529">
                  <c:v>7.2599999999999998E-2</c:v>
                </c:pt>
                <c:pt idx="530">
                  <c:v>7.344999999999996E-2</c:v>
                </c:pt>
                <c:pt idx="531">
                  <c:v>7.3899999999999966E-2</c:v>
                </c:pt>
                <c:pt idx="532">
                  <c:v>7.3749999999999968E-2</c:v>
                </c:pt>
                <c:pt idx="533">
                  <c:v>7.3899999999999966E-2</c:v>
                </c:pt>
                <c:pt idx="534">
                  <c:v>7.4600000000000041E-2</c:v>
                </c:pt>
                <c:pt idx="535">
                  <c:v>7.5449999999999989E-2</c:v>
                </c:pt>
                <c:pt idx="536">
                  <c:v>7.7600000000000044E-2</c:v>
                </c:pt>
                <c:pt idx="537">
                  <c:v>7.7450000000000033E-2</c:v>
                </c:pt>
                <c:pt idx="538">
                  <c:v>7.7199999999999963E-2</c:v>
                </c:pt>
                <c:pt idx="539">
                  <c:v>7.7850000000000003E-2</c:v>
                </c:pt>
                <c:pt idx="540">
                  <c:v>7.8E-2</c:v>
                </c:pt>
                <c:pt idx="541">
                  <c:v>7.914999999999997E-2</c:v>
                </c:pt>
                <c:pt idx="542">
                  <c:v>7.9500000000000001E-2</c:v>
                </c:pt>
                <c:pt idx="543">
                  <c:v>8.0949999999999966E-2</c:v>
                </c:pt>
                <c:pt idx="544">
                  <c:v>8.3400000000000002E-2</c:v>
                </c:pt>
                <c:pt idx="545">
                  <c:v>8.4750000000000006E-2</c:v>
                </c:pt>
                <c:pt idx="546">
                  <c:v>8.6099999999999996E-2</c:v>
                </c:pt>
                <c:pt idx="547">
                  <c:v>8.8650000000000007E-2</c:v>
                </c:pt>
                <c:pt idx="548">
                  <c:v>9.1400000000000037E-2</c:v>
                </c:pt>
                <c:pt idx="549">
                  <c:v>9.4500000000000001E-2</c:v>
                </c:pt>
                <c:pt idx="550">
                  <c:v>9.4550000000000037E-2</c:v>
                </c:pt>
                <c:pt idx="551">
                  <c:v>9.1149999999999967E-2</c:v>
                </c:pt>
                <c:pt idx="552">
                  <c:v>9.0450000000000003E-2</c:v>
                </c:pt>
                <c:pt idx="553">
                  <c:v>8.9799999999999963E-2</c:v>
                </c:pt>
                <c:pt idx="554">
                  <c:v>8.7650000000000033E-2</c:v>
                </c:pt>
                <c:pt idx="555">
                  <c:v>8.7950000000000028E-2</c:v>
                </c:pt>
                <c:pt idx="556">
                  <c:v>9.0699999999999961E-2</c:v>
                </c:pt>
                <c:pt idx="557">
                  <c:v>9.0699999999999961E-2</c:v>
                </c:pt>
                <c:pt idx="558">
                  <c:v>8.9499999999999955E-2</c:v>
                </c:pt>
                <c:pt idx="559">
                  <c:v>8.9849999999999999E-2</c:v>
                </c:pt>
                <c:pt idx="560">
                  <c:v>9.0900000000000009E-2</c:v>
                </c:pt>
                <c:pt idx="561">
                  <c:v>9.1499999999999998E-2</c:v>
                </c:pt>
                <c:pt idx="562">
                  <c:v>9.0900000000000009E-2</c:v>
                </c:pt>
                <c:pt idx="563">
                  <c:v>9.0050000000000047E-2</c:v>
                </c:pt>
                <c:pt idx="564">
                  <c:v>9.0225E-2</c:v>
                </c:pt>
                <c:pt idx="565">
                  <c:v>8.8650000000000007E-2</c:v>
                </c:pt>
                <c:pt idx="566">
                  <c:v>8.7849999999999956E-2</c:v>
                </c:pt>
                <c:pt idx="567">
                  <c:v>8.7650000000000033E-2</c:v>
                </c:pt>
                <c:pt idx="568">
                  <c:v>8.6450000000000041E-2</c:v>
                </c:pt>
                <c:pt idx="569">
                  <c:v>8.750000000000005E-2</c:v>
                </c:pt>
                <c:pt idx="570">
                  <c:v>8.7549999999999961E-2</c:v>
                </c:pt>
                <c:pt idx="571">
                  <c:v>8.6849999999999997E-2</c:v>
                </c:pt>
                <c:pt idx="572">
                  <c:v>8.5550000000000043E-2</c:v>
                </c:pt>
                <c:pt idx="573">
                  <c:v>8.4599999999999995E-2</c:v>
                </c:pt>
                <c:pt idx="574">
                  <c:v>8.4000000000000005E-2</c:v>
                </c:pt>
                <c:pt idx="575">
                  <c:v>8.3549999999999999E-2</c:v>
                </c:pt>
                <c:pt idx="576">
                  <c:v>8.112500000000003E-2</c:v>
                </c:pt>
                <c:pt idx="577">
                  <c:v>8.0600000000000047E-2</c:v>
                </c:pt>
                <c:pt idx="578">
                  <c:v>8.1500000000000045E-2</c:v>
                </c:pt>
                <c:pt idx="579">
                  <c:v>8.1900000000000001E-2</c:v>
                </c:pt>
                <c:pt idx="580">
                  <c:v>8.1599999999999992E-2</c:v>
                </c:pt>
                <c:pt idx="581">
                  <c:v>8.1650000000000042E-2</c:v>
                </c:pt>
                <c:pt idx="582">
                  <c:v>8.0699999999999994E-2</c:v>
                </c:pt>
                <c:pt idx="583">
                  <c:v>8.0300000000000038E-2</c:v>
                </c:pt>
                <c:pt idx="584">
                  <c:v>8.0750000000000044E-2</c:v>
                </c:pt>
                <c:pt idx="585">
                  <c:v>8.0349999999999949E-2</c:v>
                </c:pt>
                <c:pt idx="586">
                  <c:v>8.1500000000000045E-2</c:v>
                </c:pt>
                <c:pt idx="587">
                  <c:v>8.2100000000000048E-2</c:v>
                </c:pt>
                <c:pt idx="588">
                  <c:v>8.2974999999999965E-2</c:v>
                </c:pt>
                <c:pt idx="589">
                  <c:v>8.4999999999999964E-2</c:v>
                </c:pt>
                <c:pt idx="590">
                  <c:v>8.5599999999999954E-2</c:v>
                </c:pt>
                <c:pt idx="591">
                  <c:v>8.5650000000000004E-2</c:v>
                </c:pt>
                <c:pt idx="592">
                  <c:v>8.6450000000000041E-2</c:v>
                </c:pt>
                <c:pt idx="593">
                  <c:v>8.7650000000000033E-2</c:v>
                </c:pt>
                <c:pt idx="594">
                  <c:v>8.8550000000000045E-2</c:v>
                </c:pt>
                <c:pt idx="595">
                  <c:v>8.9750000000000052E-2</c:v>
                </c:pt>
                <c:pt idx="596">
                  <c:v>8.8250000000000051E-2</c:v>
                </c:pt>
                <c:pt idx="597">
                  <c:v>8.8050000000000003E-2</c:v>
                </c:pt>
                <c:pt idx="598">
                  <c:v>8.9799999999999963E-2</c:v>
                </c:pt>
                <c:pt idx="599">
                  <c:v>9.1350000000000001E-2</c:v>
                </c:pt>
                <c:pt idx="600">
                  <c:v>9.2450000000000032E-2</c:v>
                </c:pt>
                <c:pt idx="601">
                  <c:v>9.3650000000000039E-2</c:v>
                </c:pt>
                <c:pt idx="602">
                  <c:v>9.3800000000000036E-2</c:v>
                </c:pt>
                <c:pt idx="603">
                  <c:v>9.4899999999999957E-2</c:v>
                </c:pt>
                <c:pt idx="604">
                  <c:v>9.515000000000004E-2</c:v>
                </c:pt>
                <c:pt idx="605">
                  <c:v>9.6800000000000039E-2</c:v>
                </c:pt>
                <c:pt idx="606">
                  <c:v>9.4749999999999945E-2</c:v>
                </c:pt>
                <c:pt idx="607">
                  <c:v>9.3450000000000005E-2</c:v>
                </c:pt>
                <c:pt idx="608">
                  <c:v>9.3800000000000036E-2</c:v>
                </c:pt>
                <c:pt idx="609">
                  <c:v>9.5699999999999993E-2</c:v>
                </c:pt>
                <c:pt idx="610">
                  <c:v>0.10295000000000004</c:v>
                </c:pt>
                <c:pt idx="611">
                  <c:v>0.10989999999999997</c:v>
                </c:pt>
                <c:pt idx="612">
                  <c:v>0.10944999999999996</c:v>
                </c:pt>
                <c:pt idx="613">
                  <c:v>0.11324999999999999</c:v>
                </c:pt>
                <c:pt idx="614">
                  <c:v>0.12554999999999999</c:v>
                </c:pt>
                <c:pt idx="615">
                  <c:v>0.13235000000000038</c:v>
                </c:pt>
                <c:pt idx="616">
                  <c:v>0.12549999999999961</c:v>
                </c:pt>
                <c:pt idx="617">
                  <c:v>0.11450000000000005</c:v>
                </c:pt>
                <c:pt idx="618">
                  <c:v>0.10985000000000003</c:v>
                </c:pt>
                <c:pt idx="619">
                  <c:v>0.11249999999999999</c:v>
                </c:pt>
                <c:pt idx="620">
                  <c:v>0.11865000000000001</c:v>
                </c:pt>
                <c:pt idx="621">
                  <c:v>0.1227</c:v>
                </c:pt>
                <c:pt idx="622">
                  <c:v>0.12495000000000001</c:v>
                </c:pt>
                <c:pt idx="623">
                  <c:v>0.13155</c:v>
                </c:pt>
                <c:pt idx="624">
                  <c:v>0.1349499999999996</c:v>
                </c:pt>
                <c:pt idx="625">
                  <c:v>0.1316499999999996</c:v>
                </c:pt>
                <c:pt idx="626">
                  <c:v>0.13620000000000002</c:v>
                </c:pt>
                <c:pt idx="627">
                  <c:v>0.1361499999999996</c:v>
                </c:pt>
                <c:pt idx="628">
                  <c:v>0.14135000000000039</c:v>
                </c:pt>
                <c:pt idx="629">
                  <c:v>0.14600000000000041</c:v>
                </c:pt>
                <c:pt idx="630">
                  <c:v>0.14079999999999959</c:v>
                </c:pt>
                <c:pt idx="631">
                  <c:v>0.1458500000000004</c:v>
                </c:pt>
                <c:pt idx="632">
                  <c:v>0.15155000000000041</c:v>
                </c:pt>
                <c:pt idx="633">
                  <c:v>0.15720000000000001</c:v>
                </c:pt>
                <c:pt idx="634">
                  <c:v>0.1560999999999996</c:v>
                </c:pt>
                <c:pt idx="635">
                  <c:v>0.14595</c:v>
                </c:pt>
                <c:pt idx="636">
                  <c:v>0.14615000000000039</c:v>
                </c:pt>
                <c:pt idx="637">
                  <c:v>0.15465000000000001</c:v>
                </c:pt>
                <c:pt idx="638">
                  <c:v>0.15495</c:v>
                </c:pt>
                <c:pt idx="639">
                  <c:v>0.14895</c:v>
                </c:pt>
                <c:pt idx="640">
                  <c:v>0.1467999999999996</c:v>
                </c:pt>
                <c:pt idx="641">
                  <c:v>0.14514999999999961</c:v>
                </c:pt>
                <c:pt idx="642">
                  <c:v>0.1503500000000004</c:v>
                </c:pt>
                <c:pt idx="643">
                  <c:v>0.14910000000000001</c:v>
                </c:pt>
                <c:pt idx="644">
                  <c:v>0.1409499999999996</c:v>
                </c:pt>
                <c:pt idx="645">
                  <c:v>0.13329999999999959</c:v>
                </c:pt>
                <c:pt idx="646">
                  <c:v>0.12545000000000039</c:v>
                </c:pt>
                <c:pt idx="647">
                  <c:v>0.12095000000000039</c:v>
                </c:pt>
                <c:pt idx="648">
                  <c:v>0.12135</c:v>
                </c:pt>
                <c:pt idx="649">
                  <c:v>0.12069999999999959</c:v>
                </c:pt>
                <c:pt idx="650">
                  <c:v>0.12294999999999959</c:v>
                </c:pt>
                <c:pt idx="651">
                  <c:v>0.12024999999999961</c:v>
                </c:pt>
                <c:pt idx="652">
                  <c:v>0.11784999999999997</c:v>
                </c:pt>
                <c:pt idx="653">
                  <c:v>0.11705000000000004</c:v>
                </c:pt>
                <c:pt idx="654">
                  <c:v>0.11945000000000004</c:v>
                </c:pt>
                <c:pt idx="655">
                  <c:v>0.1227</c:v>
                </c:pt>
                <c:pt idx="656">
                  <c:v>0.12614999999999998</c:v>
                </c:pt>
                <c:pt idx="657">
                  <c:v>0.12495000000000001</c:v>
                </c:pt>
                <c:pt idx="658">
                  <c:v>0.12369999999999959</c:v>
                </c:pt>
                <c:pt idx="659">
                  <c:v>0.12509999999999999</c:v>
                </c:pt>
                <c:pt idx="660">
                  <c:v>0.1266500000000004</c:v>
                </c:pt>
                <c:pt idx="661">
                  <c:v>0.1245500000000004</c:v>
                </c:pt>
                <c:pt idx="662">
                  <c:v>0.12390000000000001</c:v>
                </c:pt>
                <c:pt idx="663">
                  <c:v>0.12894999999999959</c:v>
                </c:pt>
                <c:pt idx="664">
                  <c:v>0.1314500000000004</c:v>
                </c:pt>
                <c:pt idx="665">
                  <c:v>0.13689999999999961</c:v>
                </c:pt>
                <c:pt idx="666">
                  <c:v>0.13940000000000041</c:v>
                </c:pt>
                <c:pt idx="667">
                  <c:v>0.13779999999999959</c:v>
                </c:pt>
                <c:pt idx="668">
                  <c:v>0.13170000000000001</c:v>
                </c:pt>
                <c:pt idx="669">
                  <c:v>0.1296500000000004</c:v>
                </c:pt>
                <c:pt idx="670">
                  <c:v>0.12870000000000001</c:v>
                </c:pt>
                <c:pt idx="671">
                  <c:v>0.12474999999999961</c:v>
                </c:pt>
                <c:pt idx="672">
                  <c:v>0.12315000000000001</c:v>
                </c:pt>
                <c:pt idx="673">
                  <c:v>0.12254999999999999</c:v>
                </c:pt>
                <c:pt idx="674">
                  <c:v>0.1230999999999996</c:v>
                </c:pt>
                <c:pt idx="675">
                  <c:v>0.12735000000000002</c:v>
                </c:pt>
                <c:pt idx="676">
                  <c:v>0.1245999999999996</c:v>
                </c:pt>
                <c:pt idx="677">
                  <c:v>0.1200999999999996</c:v>
                </c:pt>
                <c:pt idx="678">
                  <c:v>0.11199999999999996</c:v>
                </c:pt>
                <c:pt idx="679">
                  <c:v>0.11195000000000004</c:v>
                </c:pt>
                <c:pt idx="680">
                  <c:v>0.11259999999999996</c:v>
                </c:pt>
                <c:pt idx="681">
                  <c:v>0.11265</c:v>
                </c:pt>
                <c:pt idx="682">
                  <c:v>0.11234999999999999</c:v>
                </c:pt>
                <c:pt idx="683">
                  <c:v>0.10809999999999996</c:v>
                </c:pt>
                <c:pt idx="684">
                  <c:v>0.10395</c:v>
                </c:pt>
                <c:pt idx="685">
                  <c:v>0.10254999999999997</c:v>
                </c:pt>
                <c:pt idx="686">
                  <c:v>9.9000000000000005E-2</c:v>
                </c:pt>
                <c:pt idx="687">
                  <c:v>9.2450000000000032E-2</c:v>
                </c:pt>
                <c:pt idx="688">
                  <c:v>0.09</c:v>
                </c:pt>
                <c:pt idx="689">
                  <c:v>9.2600000000000043E-2</c:v>
                </c:pt>
                <c:pt idx="690">
                  <c:v>9.3099999999999961E-2</c:v>
                </c:pt>
                <c:pt idx="691">
                  <c:v>9.0800000000000047E-2</c:v>
                </c:pt>
                <c:pt idx="692">
                  <c:v>8.9700000000000002E-2</c:v>
                </c:pt>
                <c:pt idx="693">
                  <c:v>9.1250000000000039E-2</c:v>
                </c:pt>
                <c:pt idx="694">
                  <c:v>9.0950000000000031E-2</c:v>
                </c:pt>
                <c:pt idx="695">
                  <c:v>8.9400000000000007E-2</c:v>
                </c:pt>
                <c:pt idx="696">
                  <c:v>8.7549999999999961E-2</c:v>
                </c:pt>
                <c:pt idx="697">
                  <c:v>8.6099999999999996E-2</c:v>
                </c:pt>
                <c:pt idx="698">
                  <c:v>8.6300000000000043E-2</c:v>
                </c:pt>
                <c:pt idx="699">
                  <c:v>8.6000000000000049E-2</c:v>
                </c:pt>
                <c:pt idx="700">
                  <c:v>0.09</c:v>
                </c:pt>
                <c:pt idx="701">
                  <c:v>9.4599999999999962E-2</c:v>
                </c:pt>
                <c:pt idx="702">
                  <c:v>9.4850000000000045E-2</c:v>
                </c:pt>
                <c:pt idx="703">
                  <c:v>9.5349999999999963E-2</c:v>
                </c:pt>
                <c:pt idx="704">
                  <c:v>9.7650000000000015E-2</c:v>
                </c:pt>
                <c:pt idx="705">
                  <c:v>0.10265000000000005</c:v>
                </c:pt>
                <c:pt idx="706">
                  <c:v>0.10629999999999995</c:v>
                </c:pt>
                <c:pt idx="707">
                  <c:v>0.10139999999999999</c:v>
                </c:pt>
                <c:pt idx="708">
                  <c:v>0.10220000000000004</c:v>
                </c:pt>
                <c:pt idx="709">
                  <c:v>9.9849999999999953E-2</c:v>
                </c:pt>
                <c:pt idx="710">
                  <c:v>9.5000000000000057E-2</c:v>
                </c:pt>
                <c:pt idx="711">
                  <c:v>9.4899999999999957E-2</c:v>
                </c:pt>
                <c:pt idx="712">
                  <c:v>9.7650000000000015E-2</c:v>
                </c:pt>
                <c:pt idx="713">
                  <c:v>9.999999999999995E-2</c:v>
                </c:pt>
                <c:pt idx="714">
                  <c:v>9.9950000000000039E-2</c:v>
                </c:pt>
                <c:pt idx="715">
                  <c:v>0.1011</c:v>
                </c:pt>
                <c:pt idx="716">
                  <c:v>0.10239999999999996</c:v>
                </c:pt>
                <c:pt idx="717">
                  <c:v>9.9399999999999961E-2</c:v>
                </c:pt>
                <c:pt idx="718">
                  <c:v>9.6000000000000002E-2</c:v>
                </c:pt>
                <c:pt idx="719">
                  <c:v>9.5849999999999991E-2</c:v>
                </c:pt>
                <c:pt idx="720">
                  <c:v>9.6900000000000014E-2</c:v>
                </c:pt>
                <c:pt idx="721">
                  <c:v>9.7149999999999959E-2</c:v>
                </c:pt>
                <c:pt idx="722">
                  <c:v>9.7349999999999992E-2</c:v>
                </c:pt>
                <c:pt idx="723">
                  <c:v>9.8900000000000043E-2</c:v>
                </c:pt>
                <c:pt idx="724">
                  <c:v>9.864999999999996E-2</c:v>
                </c:pt>
                <c:pt idx="725">
                  <c:v>9.6599999999999991E-2</c:v>
                </c:pt>
                <c:pt idx="726">
                  <c:v>9.1950000000000004E-2</c:v>
                </c:pt>
                <c:pt idx="727">
                  <c:v>9.0350000000000041E-2</c:v>
                </c:pt>
                <c:pt idx="728">
                  <c:v>9.0500000000000039E-2</c:v>
                </c:pt>
                <c:pt idx="729">
                  <c:v>9.1200000000000003E-2</c:v>
                </c:pt>
                <c:pt idx="730">
                  <c:v>9.0549999999999964E-2</c:v>
                </c:pt>
                <c:pt idx="731">
                  <c:v>9.0150000000000008E-2</c:v>
                </c:pt>
                <c:pt idx="732">
                  <c:v>8.9849999999999999E-2</c:v>
                </c:pt>
                <c:pt idx="733">
                  <c:v>9.1299999999999965E-2</c:v>
                </c:pt>
                <c:pt idx="734">
                  <c:v>9.3299999999999994E-2</c:v>
                </c:pt>
                <c:pt idx="735">
                  <c:v>9.4400000000000039E-2</c:v>
                </c:pt>
                <c:pt idx="736">
                  <c:v>9.5499999999999946E-2</c:v>
                </c:pt>
                <c:pt idx="737">
                  <c:v>9.5849999999999991E-2</c:v>
                </c:pt>
                <c:pt idx="738">
                  <c:v>9.375E-2</c:v>
                </c:pt>
                <c:pt idx="739">
                  <c:v>9.3549999999999967E-2</c:v>
                </c:pt>
                <c:pt idx="740">
                  <c:v>9.5199999999999965E-2</c:v>
                </c:pt>
                <c:pt idx="741">
                  <c:v>9.6650000000000041E-2</c:v>
                </c:pt>
                <c:pt idx="742">
                  <c:v>9.650000000000003E-2</c:v>
                </c:pt>
                <c:pt idx="743">
                  <c:v>9.4449999999999965E-2</c:v>
                </c:pt>
                <c:pt idx="744">
                  <c:v>9.2199999999999963E-2</c:v>
                </c:pt>
                <c:pt idx="745">
                  <c:v>9.2049999999999965E-2</c:v>
                </c:pt>
                <c:pt idx="746">
                  <c:v>8.9949999999999961E-2</c:v>
                </c:pt>
                <c:pt idx="747">
                  <c:v>9.0699999999999961E-2</c:v>
                </c:pt>
                <c:pt idx="748">
                  <c:v>8.9900000000000035E-2</c:v>
                </c:pt>
                <c:pt idx="749">
                  <c:v>9.0050000000000047E-2</c:v>
                </c:pt>
                <c:pt idx="750">
                  <c:v>9.1449999999999962E-2</c:v>
                </c:pt>
                <c:pt idx="751">
                  <c:v>9.1250000000000039E-2</c:v>
                </c:pt>
                <c:pt idx="752">
                  <c:v>8.8700000000000029E-2</c:v>
                </c:pt>
                <c:pt idx="753">
                  <c:v>8.7350000000000039E-2</c:v>
                </c:pt>
                <c:pt idx="754">
                  <c:v>8.6900000000000033E-2</c:v>
                </c:pt>
                <c:pt idx="755">
                  <c:v>8.6300000000000043E-2</c:v>
                </c:pt>
                <c:pt idx="756">
                  <c:v>8.4599999999999995E-2</c:v>
                </c:pt>
                <c:pt idx="757">
                  <c:v>8.3549999999999999E-2</c:v>
                </c:pt>
                <c:pt idx="758">
                  <c:v>8.4800000000000042E-2</c:v>
                </c:pt>
                <c:pt idx="759">
                  <c:v>8.5400000000000031E-2</c:v>
                </c:pt>
                <c:pt idx="760">
                  <c:v>8.5100000000000037E-2</c:v>
                </c:pt>
                <c:pt idx="761">
                  <c:v>8.4549999999999959E-2</c:v>
                </c:pt>
                <c:pt idx="762">
                  <c:v>8.3900000000000044E-2</c:v>
                </c:pt>
                <c:pt idx="763">
                  <c:v>8.2199999999999995E-2</c:v>
                </c:pt>
                <c:pt idx="764">
                  <c:v>8.0799999999999955E-2</c:v>
                </c:pt>
                <c:pt idx="765">
                  <c:v>8.0450000000000035E-2</c:v>
                </c:pt>
                <c:pt idx="766">
                  <c:v>8.1549999999999956E-2</c:v>
                </c:pt>
                <c:pt idx="767">
                  <c:v>8.2500000000000004E-2</c:v>
                </c:pt>
                <c:pt idx="768">
                  <c:v>8.109999999999995E-2</c:v>
                </c:pt>
                <c:pt idx="769">
                  <c:v>8.0100000000000005E-2</c:v>
                </c:pt>
                <c:pt idx="770">
                  <c:v>7.8050000000000036E-2</c:v>
                </c:pt>
                <c:pt idx="771">
                  <c:v>7.6499999999999999E-2</c:v>
                </c:pt>
                <c:pt idx="772">
                  <c:v>7.5399999999999967E-2</c:v>
                </c:pt>
                <c:pt idx="773">
                  <c:v>7.5200000000000045E-2</c:v>
                </c:pt>
                <c:pt idx="774">
                  <c:v>7.419999999999996E-2</c:v>
                </c:pt>
                <c:pt idx="775">
                  <c:v>7.2599999999999998E-2</c:v>
                </c:pt>
                <c:pt idx="776">
                  <c:v>6.9549999999999959E-2</c:v>
                </c:pt>
                <c:pt idx="777">
                  <c:v>6.7550000000000041E-2</c:v>
                </c:pt>
                <c:pt idx="778">
                  <c:v>6.7700000000000038E-2</c:v>
                </c:pt>
                <c:pt idx="779">
                  <c:v>7.0250000000000035E-2</c:v>
                </c:pt>
                <c:pt idx="780">
                  <c:v>7.0250000000000035E-2</c:v>
                </c:pt>
                <c:pt idx="781">
                  <c:v>7.0199999999999999E-2</c:v>
                </c:pt>
                <c:pt idx="782">
                  <c:v>7.1849999999999997E-2</c:v>
                </c:pt>
                <c:pt idx="783">
                  <c:v>7.1849999999999997E-2</c:v>
                </c:pt>
                <c:pt idx="784">
                  <c:v>7.5849999999999959E-2</c:v>
                </c:pt>
                <c:pt idx="785">
                  <c:v>8.0900000000000041E-2</c:v>
                </c:pt>
                <c:pt idx="786">
                  <c:v>8.0699999999999994E-2</c:v>
                </c:pt>
                <c:pt idx="787">
                  <c:v>8.2100000000000048E-2</c:v>
                </c:pt>
                <c:pt idx="788">
                  <c:v>8.1599999999999992E-2</c:v>
                </c:pt>
                <c:pt idx="789">
                  <c:v>8.4150000000000003E-2</c:v>
                </c:pt>
                <c:pt idx="790">
                  <c:v>8.6400000000000005E-2</c:v>
                </c:pt>
                <c:pt idx="791">
                  <c:v>8.7549999999999961E-2</c:v>
                </c:pt>
                <c:pt idx="792">
                  <c:v>8.5400000000000031E-2</c:v>
                </c:pt>
                <c:pt idx="793">
                  <c:v>8.5299999999999959E-2</c:v>
                </c:pt>
                <c:pt idx="794">
                  <c:v>8.3250000000000005E-2</c:v>
                </c:pt>
                <c:pt idx="795">
                  <c:v>8.1800000000000039E-2</c:v>
                </c:pt>
                <c:pt idx="796">
                  <c:v>8.0750000000000044E-2</c:v>
                </c:pt>
                <c:pt idx="797">
                  <c:v>7.6949999999999991E-2</c:v>
                </c:pt>
                <c:pt idx="798">
                  <c:v>7.3649999999999993E-2</c:v>
                </c:pt>
                <c:pt idx="799">
                  <c:v>7.4750000000000039E-2</c:v>
                </c:pt>
                <c:pt idx="800">
                  <c:v>7.6299999999999965E-2</c:v>
                </c:pt>
                <c:pt idx="801">
                  <c:v>7.3850000000000041E-2</c:v>
                </c:pt>
                <c:pt idx="802">
                  <c:v>7.1949999999999958E-2</c:v>
                </c:pt>
                <c:pt idx="803">
                  <c:v>7.1000000000000035E-2</c:v>
                </c:pt>
                <c:pt idx="804">
                  <c:v>6.9050000000000028E-2</c:v>
                </c:pt>
                <c:pt idx="805">
                  <c:v>6.9000000000000006E-2</c:v>
                </c:pt>
                <c:pt idx="806">
                  <c:v>7.0749999999999966E-2</c:v>
                </c:pt>
                <c:pt idx="807">
                  <c:v>7.4349999999999958E-2</c:v>
                </c:pt>
                <c:pt idx="808">
                  <c:v>7.5899999999999995E-2</c:v>
                </c:pt>
                <c:pt idx="809">
                  <c:v>7.6949999999999991E-2</c:v>
                </c:pt>
                <c:pt idx="810">
                  <c:v>7.7900000000000039E-2</c:v>
                </c:pt>
                <c:pt idx="811">
                  <c:v>7.734999999999996E-2</c:v>
                </c:pt>
                <c:pt idx="812">
                  <c:v>7.5449999999999989E-2</c:v>
                </c:pt>
                <c:pt idx="813">
                  <c:v>7.7399999999999997E-2</c:v>
                </c:pt>
                <c:pt idx="814">
                  <c:v>7.485E-2</c:v>
                </c:pt>
                <c:pt idx="815">
                  <c:v>7.2050000000000031E-2</c:v>
                </c:pt>
                <c:pt idx="816">
                  <c:v>7.3050000000000004E-2</c:v>
                </c:pt>
                <c:pt idx="817">
                  <c:v>7.5249999999999956E-2</c:v>
                </c:pt>
                <c:pt idx="818">
                  <c:v>7.425000000000001E-2</c:v>
                </c:pt>
                <c:pt idx="819">
                  <c:v>7.659999999999996E-2</c:v>
                </c:pt>
                <c:pt idx="820">
                  <c:v>7.8300000000000008E-2</c:v>
                </c:pt>
                <c:pt idx="821">
                  <c:v>7.6899999999999968E-2</c:v>
                </c:pt>
                <c:pt idx="822">
                  <c:v>7.5149999999999995E-2</c:v>
                </c:pt>
                <c:pt idx="823">
                  <c:v>7.2500000000000037E-2</c:v>
                </c:pt>
                <c:pt idx="824">
                  <c:v>7.310000000000004E-2</c:v>
                </c:pt>
                <c:pt idx="825">
                  <c:v>7.2399999999999964E-2</c:v>
                </c:pt>
                <c:pt idx="826">
                  <c:v>7.1000000000000035E-2</c:v>
                </c:pt>
                <c:pt idx="827">
                  <c:v>6.9699999999999956E-2</c:v>
                </c:pt>
                <c:pt idx="828">
                  <c:v>6.8750000000000033E-2</c:v>
                </c:pt>
                <c:pt idx="829">
                  <c:v>6.714999999999996E-2</c:v>
                </c:pt>
                <c:pt idx="830">
                  <c:v>6.7749999999999963E-2</c:v>
                </c:pt>
                <c:pt idx="831">
                  <c:v>6.8199999999999955E-2</c:v>
                </c:pt>
                <c:pt idx="832">
                  <c:v>6.7949999999999997E-2</c:v>
                </c:pt>
                <c:pt idx="833">
                  <c:v>6.8000000000000033E-2</c:v>
                </c:pt>
                <c:pt idx="834">
                  <c:v>6.6549999999999956E-2</c:v>
                </c:pt>
                <c:pt idx="835">
                  <c:v>6.6650000000000043E-2</c:v>
                </c:pt>
                <c:pt idx="836">
                  <c:v>6.6449999999999995E-2</c:v>
                </c:pt>
                <c:pt idx="837">
                  <c:v>6.54E-2</c:v>
                </c:pt>
                <c:pt idx="838">
                  <c:v>6.5349999999999964E-2</c:v>
                </c:pt>
                <c:pt idx="839">
                  <c:v>6.6000000000000003E-2</c:v>
                </c:pt>
                <c:pt idx="840">
                  <c:v>6.4350000000000004E-2</c:v>
                </c:pt>
                <c:pt idx="841">
                  <c:v>6.4599999999999963E-2</c:v>
                </c:pt>
                <c:pt idx="842">
                  <c:v>6.5949999999999953E-2</c:v>
                </c:pt>
                <c:pt idx="843">
                  <c:v>6.8000000000000033E-2</c:v>
                </c:pt>
                <c:pt idx="844">
                  <c:v>6.8000000000000033E-2</c:v>
                </c:pt>
                <c:pt idx="845">
                  <c:v>7.0800000000000002E-2</c:v>
                </c:pt>
                <c:pt idx="846">
                  <c:v>7.3749999999999968E-2</c:v>
                </c:pt>
                <c:pt idx="847">
                  <c:v>7.3349999999999999E-2</c:v>
                </c:pt>
                <c:pt idx="848">
                  <c:v>7.5399999999999967E-2</c:v>
                </c:pt>
                <c:pt idx="849">
                  <c:v>7.5350000000000042E-2</c:v>
                </c:pt>
                <c:pt idx="850">
                  <c:v>7.6700000000000032E-2</c:v>
                </c:pt>
                <c:pt idx="851">
                  <c:v>7.4900000000000036E-2</c:v>
                </c:pt>
                <c:pt idx="852">
                  <c:v>7.6649999999999996E-2</c:v>
                </c:pt>
                <c:pt idx="853">
                  <c:v>7.8699999999999964E-2</c:v>
                </c:pt>
                <c:pt idx="854">
                  <c:v>7.7499999999999958E-2</c:v>
                </c:pt>
                <c:pt idx="855">
                  <c:v>7.7550000000000008E-2</c:v>
                </c:pt>
                <c:pt idx="856">
                  <c:v>7.7300000000000035E-2</c:v>
                </c:pt>
                <c:pt idx="857">
                  <c:v>8.115E-2</c:v>
                </c:pt>
                <c:pt idx="858">
                  <c:v>7.7699999999999991E-2</c:v>
                </c:pt>
                <c:pt idx="859">
                  <c:v>7.7300000000000035E-2</c:v>
                </c:pt>
                <c:pt idx="860">
                  <c:v>7.625000000000004E-2</c:v>
                </c:pt>
                <c:pt idx="861">
                  <c:v>7.7249999999999999E-2</c:v>
                </c:pt>
                <c:pt idx="862">
                  <c:v>7.6800000000000007E-2</c:v>
                </c:pt>
                <c:pt idx="863">
                  <c:v>7.5999999999999956E-2</c:v>
                </c:pt>
                <c:pt idx="864">
                  <c:v>7.344999999999996E-2</c:v>
                </c:pt>
                <c:pt idx="865">
                  <c:v>7.2650000000000048E-2</c:v>
                </c:pt>
                <c:pt idx="866">
                  <c:v>7.2099999999999956E-2</c:v>
                </c:pt>
                <c:pt idx="867">
                  <c:v>7.1000000000000035E-2</c:v>
                </c:pt>
                <c:pt idx="868">
                  <c:v>7.3149999999999965E-2</c:v>
                </c:pt>
                <c:pt idx="869">
                  <c:v>7.3949999999999988E-2</c:v>
                </c:pt>
                <c:pt idx="870">
                  <c:v>7.2599999999999998E-2</c:v>
                </c:pt>
                <c:pt idx="871">
                  <c:v>7.2000000000000008E-2</c:v>
                </c:pt>
                <c:pt idx="872">
                  <c:v>7.1550000000000002E-2</c:v>
                </c:pt>
                <c:pt idx="873">
                  <c:v>7.2200000000000042E-2</c:v>
                </c:pt>
                <c:pt idx="874">
                  <c:v>7.0800000000000002E-2</c:v>
                </c:pt>
                <c:pt idx="875">
                  <c:v>6.9900000000000004E-2</c:v>
                </c:pt>
                <c:pt idx="876">
                  <c:v>6.9750000000000006E-2</c:v>
                </c:pt>
                <c:pt idx="877">
                  <c:v>6.789999999999996E-2</c:v>
                </c:pt>
                <c:pt idx="878">
                  <c:v>6.7299999999999957E-2</c:v>
                </c:pt>
                <c:pt idx="879">
                  <c:v>7.0149999999999962E-2</c:v>
                </c:pt>
                <c:pt idx="880">
                  <c:v>6.9599999999999995E-2</c:v>
                </c:pt>
                <c:pt idx="881">
                  <c:v>6.9750000000000006E-2</c:v>
                </c:pt>
                <c:pt idx="882">
                  <c:v>6.860000000000005E-2</c:v>
                </c:pt>
                <c:pt idx="883">
                  <c:v>6.7550000000000041E-2</c:v>
                </c:pt>
                <c:pt idx="884">
                  <c:v>6.6050000000000039E-2</c:v>
                </c:pt>
                <c:pt idx="885">
                  <c:v>6.3899999999999998E-2</c:v>
                </c:pt>
                <c:pt idx="886">
                  <c:v>6.5349999999999964E-2</c:v>
                </c:pt>
                <c:pt idx="887">
                  <c:v>6.5100000000000005E-2</c:v>
                </c:pt>
                <c:pt idx="888">
                  <c:v>6.4199999999999993E-2</c:v>
                </c:pt>
                <c:pt idx="889">
                  <c:v>6.3800000000000037E-2</c:v>
                </c:pt>
                <c:pt idx="890">
                  <c:v>6.1449999999999956E-2</c:v>
                </c:pt>
                <c:pt idx="891">
                  <c:v>6.084999999999996E-2</c:v>
                </c:pt>
                <c:pt idx="892">
                  <c:v>5.9799999999999964E-2</c:v>
                </c:pt>
                <c:pt idx="893">
                  <c:v>5.5350000000000003E-2</c:v>
                </c:pt>
                <c:pt idx="894">
                  <c:v>5.3450000000000039E-2</c:v>
                </c:pt>
                <c:pt idx="895">
                  <c:v>5.7800000000000032E-2</c:v>
                </c:pt>
                <c:pt idx="896">
                  <c:v>6.0899999999999996E-2</c:v>
                </c:pt>
                <c:pt idx="897">
                  <c:v>5.9249999999999997E-2</c:v>
                </c:pt>
                <c:pt idx="898">
                  <c:v>5.9049999999999964E-2</c:v>
                </c:pt>
                <c:pt idx="899">
                  <c:v>5.8650000000000008E-2</c:v>
                </c:pt>
                <c:pt idx="900">
                  <c:v>5.8349999999999999E-2</c:v>
                </c:pt>
                <c:pt idx="901">
                  <c:v>5.7249999999999961E-2</c:v>
                </c:pt>
                <c:pt idx="902">
                  <c:v>5.6850000000000005E-2</c:v>
                </c:pt>
                <c:pt idx="903">
                  <c:v>5.5149999999999963E-2</c:v>
                </c:pt>
                <c:pt idx="904">
                  <c:v>5.9150000000000043E-2</c:v>
                </c:pt>
                <c:pt idx="905">
                  <c:v>6.2199999999999957E-2</c:v>
                </c:pt>
                <c:pt idx="906">
                  <c:v>6.1100000000000036E-2</c:v>
                </c:pt>
                <c:pt idx="907">
                  <c:v>5.9199999999999961E-2</c:v>
                </c:pt>
                <c:pt idx="908">
                  <c:v>5.7599999999999998E-2</c:v>
                </c:pt>
                <c:pt idx="909">
                  <c:v>5.595E-2</c:v>
                </c:pt>
                <c:pt idx="910">
                  <c:v>5.5799999999999995E-2</c:v>
                </c:pt>
                <c:pt idx="911">
                  <c:v>5.6199999999999958E-2</c:v>
                </c:pt>
                <c:pt idx="912">
                  <c:v>5.5799999999999995E-2</c:v>
                </c:pt>
                <c:pt idx="913">
                  <c:v>5.4699999999999957E-2</c:v>
                </c:pt>
                <c:pt idx="914">
                  <c:v>5.3199999999999956E-2</c:v>
                </c:pt>
                <c:pt idx="915">
                  <c:v>5.5199999999999999E-2</c:v>
                </c:pt>
                <c:pt idx="916">
                  <c:v>5.3850000000000002E-2</c:v>
                </c:pt>
                <c:pt idx="917">
                  <c:v>5.2199999999999996E-2</c:v>
                </c:pt>
                <c:pt idx="918">
                  <c:v>4.9899999999999958E-2</c:v>
                </c:pt>
                <c:pt idx="919">
                  <c:v>5.1000000000000004E-2</c:v>
                </c:pt>
                <c:pt idx="920">
                  <c:v>5.1449999999999996E-2</c:v>
                </c:pt>
                <c:pt idx="921">
                  <c:v>5.1849999999999966E-2</c:v>
                </c:pt>
                <c:pt idx="922">
                  <c:v>5.3999999999999992E-2</c:v>
                </c:pt>
                <c:pt idx="923">
                  <c:v>5.4875000000000035E-2</c:v>
                </c:pt>
                <c:pt idx="924">
                  <c:v>5.4449999999999998E-2</c:v>
                </c:pt>
                <c:pt idx="925">
                  <c:v>5.3699999999999998E-2</c:v>
                </c:pt>
                <c:pt idx="926">
                  <c:v>5.4300000000000001E-2</c:v>
                </c:pt>
                <c:pt idx="927">
                  <c:v>5.595E-2</c:v>
                </c:pt>
                <c:pt idx="928">
                  <c:v>5.9199999999999961E-2</c:v>
                </c:pt>
                <c:pt idx="929">
                  <c:v>6.0399999999999954E-2</c:v>
                </c:pt>
                <c:pt idx="930">
                  <c:v>0.06</c:v>
                </c:pt>
                <c:pt idx="931">
                  <c:v>5.9649999999999953E-2</c:v>
                </c:pt>
                <c:pt idx="932">
                  <c:v>5.7950000000000043E-2</c:v>
                </c:pt>
                <c:pt idx="933">
                  <c:v>5.6300000000000044E-2</c:v>
                </c:pt>
                <c:pt idx="934">
                  <c:v>5.6249999999999994E-2</c:v>
                </c:pt>
                <c:pt idx="935">
                  <c:v>5.4500000000000048E-2</c:v>
                </c:pt>
                <c:pt idx="936">
                  <c:v>5.4350000000000037E-2</c:v>
                </c:pt>
                <c:pt idx="937">
                  <c:v>5.5749999999999959E-2</c:v>
                </c:pt>
                <c:pt idx="938">
                  <c:v>5.5550000000000044E-2</c:v>
                </c:pt>
                <c:pt idx="939">
                  <c:v>5.4800000000000043E-2</c:v>
                </c:pt>
                <c:pt idx="940">
                  <c:v>5.649999999999996E-2</c:v>
                </c:pt>
                <c:pt idx="941">
                  <c:v>5.6600000000000039E-2</c:v>
                </c:pt>
                <c:pt idx="942">
                  <c:v>3.3744999999999963E-2</c:v>
                </c:pt>
                <c:pt idx="943">
                  <c:v>5.91E-2</c:v>
                </c:pt>
                <c:pt idx="944">
                  <c:v>5.9249999999999997E-2</c:v>
                </c:pt>
                <c:pt idx="945">
                  <c:v>5.8799999999999998E-2</c:v>
                </c:pt>
                <c:pt idx="946">
                  <c:v>5.7999999999999961E-2</c:v>
                </c:pt>
                <c:pt idx="947">
                  <c:v>5.6100000000000004E-2</c:v>
                </c:pt>
                <c:pt idx="948">
                  <c:v>5.6999999999999995E-2</c:v>
                </c:pt>
                <c:pt idx="949">
                  <c:v>5.5550000000000044E-2</c:v>
                </c:pt>
                <c:pt idx="950">
                  <c:v>5.7500000000000037E-2</c:v>
                </c:pt>
                <c:pt idx="951">
                  <c:v>5.7050000000000045E-2</c:v>
                </c:pt>
                <c:pt idx="952">
                  <c:v>5.7399999999999965E-2</c:v>
                </c:pt>
                <c:pt idx="953">
                  <c:v>5.7849999999999957E-2</c:v>
                </c:pt>
                <c:pt idx="954">
                  <c:v>5.8950000000000002E-2</c:v>
                </c:pt>
                <c:pt idx="955">
                  <c:v>5.8599999999999958E-2</c:v>
                </c:pt>
                <c:pt idx="956">
                  <c:v>5.8250000000000038E-2</c:v>
                </c:pt>
                <c:pt idx="957">
                  <c:v>5.8400000000000042E-2</c:v>
                </c:pt>
                <c:pt idx="958">
                  <c:v>6.5349999999999964E-2</c:v>
                </c:pt>
                <c:pt idx="959">
                  <c:v>6.4250000000000043E-2</c:v>
                </c:pt>
                <c:pt idx="960">
                  <c:v>5.4350000000000037E-2</c:v>
                </c:pt>
                <c:pt idx="961">
                  <c:v>5.4449999999999998E-2</c:v>
                </c:pt>
                <c:pt idx="962">
                  <c:v>5.6450000000000042E-2</c:v>
                </c:pt>
                <c:pt idx="963">
                  <c:v>5.8049999999999997E-2</c:v>
                </c:pt>
                <c:pt idx="964">
                  <c:v>5.7800000000000032E-2</c:v>
                </c:pt>
                <c:pt idx="965">
                  <c:v>5.8899999999999952E-2</c:v>
                </c:pt>
                <c:pt idx="966">
                  <c:v>5.8650000000000008E-2</c:v>
                </c:pt>
                <c:pt idx="967">
                  <c:v>5.5599999999999955E-2</c:v>
                </c:pt>
                <c:pt idx="968">
                  <c:v>5.355E-2</c:v>
                </c:pt>
                <c:pt idx="969">
                  <c:v>5.1699999999999954E-2</c:v>
                </c:pt>
                <c:pt idx="970">
                  <c:v>5.1950000000000045E-2</c:v>
                </c:pt>
                <c:pt idx="971">
                  <c:v>5.2400000000000037E-2</c:v>
                </c:pt>
                <c:pt idx="972">
                  <c:v>5.3499999999999957E-2</c:v>
                </c:pt>
                <c:pt idx="973">
                  <c:v>5.3799999999999959E-2</c:v>
                </c:pt>
                <c:pt idx="974">
                  <c:v>5.4849999999999968E-2</c:v>
                </c:pt>
                <c:pt idx="975">
                  <c:v>5.420000000000004E-2</c:v>
                </c:pt>
                <c:pt idx="976">
                  <c:v>5.4300000000000001E-2</c:v>
                </c:pt>
                <c:pt idx="977">
                  <c:v>5.105000000000004E-2</c:v>
                </c:pt>
                <c:pt idx="978">
                  <c:v>5.0199999999999953E-2</c:v>
                </c:pt>
                <c:pt idx="979">
                  <c:v>4.8399999999999957E-2</c:v>
                </c:pt>
                <c:pt idx="980">
                  <c:v>4.6050000000000001E-2</c:v>
                </c:pt>
                <c:pt idx="981">
                  <c:v>4.6250000000000041E-2</c:v>
                </c:pt>
                <c:pt idx="982">
                  <c:v>4.7549999999999995E-2</c:v>
                </c:pt>
                <c:pt idx="983">
                  <c:v>4.9700000000000043E-2</c:v>
                </c:pt>
                <c:pt idx="984">
                  <c:v>5.139999999999996E-2</c:v>
                </c:pt>
                <c:pt idx="985">
                  <c:v>5.1500000000000046E-2</c:v>
                </c:pt>
                <c:pt idx="986">
                  <c:v>5.2949999999999997E-2</c:v>
                </c:pt>
                <c:pt idx="987">
                  <c:v>5.2049999999999999E-2</c:v>
                </c:pt>
                <c:pt idx="988">
                  <c:v>5.2250000000000046E-2</c:v>
                </c:pt>
                <c:pt idx="989">
                  <c:v>5.0099999999999999E-2</c:v>
                </c:pt>
                <c:pt idx="990">
                  <c:v>5.0150000000000035E-2</c:v>
                </c:pt>
                <c:pt idx="991">
                  <c:v>4.9799999999999997E-2</c:v>
                </c:pt>
                <c:pt idx="992">
                  <c:v>4.4199999999999962E-2</c:v>
                </c:pt>
                <c:pt idx="993">
                  <c:v>4.160000000000004E-2</c:v>
                </c:pt>
                <c:pt idx="994">
                  <c:v>4.0700000000000042E-2</c:v>
                </c:pt>
                <c:pt idx="995">
                  <c:v>3.920000000000004E-2</c:v>
                </c:pt>
                <c:pt idx="996">
                  <c:v>3.9800000000000044E-2</c:v>
                </c:pt>
                <c:pt idx="997">
                  <c:v>4.0100000000000038E-2</c:v>
                </c:pt>
                <c:pt idx="998">
                  <c:v>3.9899999999999998E-2</c:v>
                </c:pt>
                <c:pt idx="999">
                  <c:v>4.0649999999999999E-2</c:v>
                </c:pt>
                <c:pt idx="1000">
                  <c:v>4.02E-2</c:v>
                </c:pt>
                <c:pt idx="1001">
                  <c:v>3.8550000000000001E-2</c:v>
                </c:pt>
                <c:pt idx="1002">
                  <c:v>3.7100000000000043E-2</c:v>
                </c:pt>
                <c:pt idx="1003">
                  <c:v>3.4700000000000036E-2</c:v>
                </c:pt>
                <c:pt idx="1004">
                  <c:v>3.5450000000000037E-2</c:v>
                </c:pt>
                <c:pt idx="1005">
                  <c:v>3.585E-2</c:v>
                </c:pt>
                <c:pt idx="1006">
                  <c:v>3.5499999999999962E-2</c:v>
                </c:pt>
                <c:pt idx="1007">
                  <c:v>3.5349999999999958E-2</c:v>
                </c:pt>
                <c:pt idx="1008">
                  <c:v>3.6750000000000005E-2</c:v>
                </c:pt>
                <c:pt idx="1009">
                  <c:v>3.8349999999999961E-2</c:v>
                </c:pt>
                <c:pt idx="1010">
                  <c:v>3.9249999999999959E-2</c:v>
                </c:pt>
                <c:pt idx="1011">
                  <c:v>3.8349999999999961E-2</c:v>
                </c:pt>
                <c:pt idx="1012">
                  <c:v>3.7500000000000006E-2</c:v>
                </c:pt>
                <c:pt idx="1013">
                  <c:v>3.9150000000000004E-2</c:v>
                </c:pt>
                <c:pt idx="1014">
                  <c:v>4.2950000000000044E-2</c:v>
                </c:pt>
                <c:pt idx="1015">
                  <c:v>4.4000000000000039E-2</c:v>
                </c:pt>
                <c:pt idx="1016">
                  <c:v>4.584999999999996E-2</c:v>
                </c:pt>
                <c:pt idx="1017">
                  <c:v>4.6649999999999997E-2</c:v>
                </c:pt>
                <c:pt idx="1018">
                  <c:v>4.5600000000000002E-2</c:v>
                </c:pt>
                <c:pt idx="1019">
                  <c:v>4.65E-2</c:v>
                </c:pt>
                <c:pt idx="1020">
                  <c:v>4.65E-2</c:v>
                </c:pt>
                <c:pt idx="1021">
                  <c:v>4.509999999999996E-2</c:v>
                </c:pt>
                <c:pt idx="1022">
                  <c:v>4.4549999999999999E-2</c:v>
                </c:pt>
                <c:pt idx="1023">
                  <c:v>4.41E-2</c:v>
                </c:pt>
                <c:pt idx="1024">
                  <c:v>4.2849999999999958E-2</c:v>
                </c:pt>
                <c:pt idx="1025">
                  <c:v>4.1799999999999962E-2</c:v>
                </c:pt>
                <c:pt idx="1026">
                  <c:v>4.2549999999999963E-2</c:v>
                </c:pt>
                <c:pt idx="1027">
                  <c:v>4.1799999999999962E-2</c:v>
                </c:pt>
                <c:pt idx="1028">
                  <c:v>4.0899999999999964E-2</c:v>
                </c:pt>
                <c:pt idx="1029">
                  <c:v>4.1499999999999961E-2</c:v>
                </c:pt>
                <c:pt idx="1030">
                  <c:v>3.954999999999996E-2</c:v>
                </c:pt>
                <c:pt idx="1031">
                  <c:v>3.9800000000000044E-2</c:v>
                </c:pt>
                <c:pt idx="1032">
                  <c:v>3.8400000000000004E-2</c:v>
                </c:pt>
                <c:pt idx="1033">
                  <c:v>3.5000000000000038E-2</c:v>
                </c:pt>
                <c:pt idx="1034">
                  <c:v>3.6249999999999956E-2</c:v>
                </c:pt>
                <c:pt idx="1035">
                  <c:v>3.6699999999999962E-2</c:v>
                </c:pt>
                <c:pt idx="1036">
                  <c:v>3.5799999999999957E-2</c:v>
                </c:pt>
                <c:pt idx="1037">
                  <c:v>4.0299999999999961E-2</c:v>
                </c:pt>
                <c:pt idx="1038">
                  <c:v>4.2299999999999997E-2</c:v>
                </c:pt>
                <c:pt idx="1039">
                  <c:v>4.2000000000000003E-2</c:v>
                </c:pt>
                <c:pt idx="1040">
                  <c:v>4.0850000000000039E-2</c:v>
                </c:pt>
                <c:pt idx="1041">
                  <c:v>4.1399999999999999E-2</c:v>
                </c:pt>
                <c:pt idx="1042">
                  <c:v>4.0300000000000023E-2</c:v>
                </c:pt>
                <c:pt idx="1043">
                  <c:v>4.1349999999999963E-2</c:v>
                </c:pt>
                <c:pt idx="1044">
                  <c:v>4.0649999999999999E-2</c:v>
                </c:pt>
                <c:pt idx="1045">
                  <c:v>4.0599999999999963E-2</c:v>
                </c:pt>
                <c:pt idx="1046">
                  <c:v>3.970000000000002E-2</c:v>
                </c:pt>
                <c:pt idx="1047">
                  <c:v>3.8649999999999962E-2</c:v>
                </c:pt>
                <c:pt idx="1048">
                  <c:v>3.8649999999999962E-2</c:v>
                </c:pt>
                <c:pt idx="1049">
                  <c:v>3.6750000000000005E-2</c:v>
                </c:pt>
                <c:pt idx="1050">
                  <c:v>3.5500000000000018E-2</c:v>
                </c:pt>
                <c:pt idx="1051">
                  <c:v>3.3349999999999977E-2</c:v>
                </c:pt>
                <c:pt idx="1052">
                  <c:v>3.3700000000000022E-2</c:v>
                </c:pt>
                <c:pt idx="1053">
                  <c:v>3.4550000000000039E-2</c:v>
                </c:pt>
                <c:pt idx="1054">
                  <c:v>3.4550000000000039E-2</c:v>
                </c:pt>
                <c:pt idx="1055">
                  <c:v>3.8950000000000019E-2</c:v>
                </c:pt>
                <c:pt idx="1056">
                  <c:v>4.0899999999999964E-2</c:v>
                </c:pt>
                <c:pt idx="1057">
                  <c:v>3.9500000000000042E-2</c:v>
                </c:pt>
                <c:pt idx="1058">
                  <c:v>3.9800000000000044E-2</c:v>
                </c:pt>
                <c:pt idx="1059">
                  <c:v>3.9800000000000044E-2</c:v>
                </c:pt>
                <c:pt idx="1060">
                  <c:v>3.9000000000000007E-2</c:v>
                </c:pt>
                <c:pt idx="1061">
                  <c:v>3.8899999999999983E-2</c:v>
                </c:pt>
                <c:pt idx="1062">
                  <c:v>3.725000000000004E-2</c:v>
                </c:pt>
                <c:pt idx="1063">
                  <c:v>3.8250000000000006E-2</c:v>
                </c:pt>
                <c:pt idx="1064">
                  <c:v>3.7500000000000006E-2</c:v>
                </c:pt>
                <c:pt idx="1065">
                  <c:v>3.6750000000000005E-2</c:v>
                </c:pt>
                <c:pt idx="1066">
                  <c:v>3.6700000000000017E-2</c:v>
                </c:pt>
                <c:pt idx="1067">
                  <c:v>3.6700000000000017E-2</c:v>
                </c:pt>
                <c:pt idx="1068">
                  <c:v>3.5599999999999979E-2</c:v>
                </c:pt>
                <c:pt idx="1069">
                  <c:v>3.5599999999999979E-2</c:v>
                </c:pt>
                <c:pt idx="1070">
                  <c:v>3.6150000000000002E-2</c:v>
                </c:pt>
                <c:pt idx="1071">
                  <c:v>3.9300000000000002E-2</c:v>
                </c:pt>
                <c:pt idx="1072">
                  <c:v>3.9300000000000002E-2</c:v>
                </c:pt>
                <c:pt idx="1073">
                  <c:v>4.0549999999999975E-2</c:v>
                </c:pt>
                <c:pt idx="1074">
                  <c:v>4.0349999999999997E-2</c:v>
                </c:pt>
                <c:pt idx="1075">
                  <c:v>3.970000000000002E-2</c:v>
                </c:pt>
                <c:pt idx="1076">
                  <c:v>3.9649999999999977E-2</c:v>
                </c:pt>
                <c:pt idx="1077">
                  <c:v>3.9649999999999977E-2</c:v>
                </c:pt>
                <c:pt idx="1078">
                  <c:v>4.2100000000000012E-2</c:v>
                </c:pt>
                <c:pt idx="1079">
                  <c:v>4.3200000000000002E-2</c:v>
                </c:pt>
                <c:pt idx="1080">
                  <c:v>4.2950000000000037E-2</c:v>
                </c:pt>
                <c:pt idx="1081">
                  <c:v>4.0349999999999997E-2</c:v>
                </c:pt>
                <c:pt idx="1082">
                  <c:v>3.8899999999999976E-2</c:v>
                </c:pt>
                <c:pt idx="1083">
                  <c:v>3.8899999999999976E-2</c:v>
                </c:pt>
                <c:pt idx="1084">
                  <c:v>3.7699999999999984E-2</c:v>
                </c:pt>
                <c:pt idx="1085">
                  <c:v>3.7349999999999994E-2</c:v>
                </c:pt>
                <c:pt idx="1086">
                  <c:v>3.7349999999999994E-2</c:v>
                </c:pt>
                <c:pt idx="1087">
                  <c:v>3.3750000000000002E-2</c:v>
                </c:pt>
                <c:pt idx="1088">
                  <c:v>3.3750000000000002E-2</c:v>
                </c:pt>
                <c:pt idx="1089">
                  <c:v>3.0300000000000001E-2</c:v>
                </c:pt>
                <c:pt idx="1090">
                  <c:v>3.079999999999998E-2</c:v>
                </c:pt>
                <c:pt idx="1091">
                  <c:v>3.1199999999999999E-2</c:v>
                </c:pt>
                <c:pt idx="1092">
                  <c:v>3.0600000000000002E-2</c:v>
                </c:pt>
              </c:numCache>
            </c:numRef>
          </c:xVal>
          <c:yVal>
            <c:numRef>
              <c:f>'MRP ERP WP'!$P$40:$P$1132</c:f>
              <c:numCache>
                <c:formatCode>0.00%</c:formatCode>
                <c:ptCount val="1093"/>
                <c:pt idx="0">
                  <c:v>0.38915207922975381</c:v>
                </c:pt>
                <c:pt idx="1">
                  <c:v>0.47882742514944582</c:v>
                </c:pt>
                <c:pt idx="2">
                  <c:v>0.49465646383965783</c:v>
                </c:pt>
                <c:pt idx="3">
                  <c:v>0.33952792188365871</c:v>
                </c:pt>
                <c:pt idx="4">
                  <c:v>0.3169590848804365</c:v>
                </c:pt>
                <c:pt idx="5">
                  <c:v>0.24208196627220235</c:v>
                </c:pt>
                <c:pt idx="6">
                  <c:v>0.4460050810475647</c:v>
                </c:pt>
                <c:pt idx="7">
                  <c:v>0.49469615951573331</c:v>
                </c:pt>
                <c:pt idx="8">
                  <c:v>0.52664131696190886</c:v>
                </c:pt>
                <c:pt idx="9">
                  <c:v>0.4136125892138825</c:v>
                </c:pt>
                <c:pt idx="10">
                  <c:v>0.10578062584774178</c:v>
                </c:pt>
                <c:pt idx="11">
                  <c:v>-0.15334642236351997</c:v>
                </c:pt>
                <c:pt idx="12">
                  <c:v>-0.13164104535194687</c:v>
                </c:pt>
                <c:pt idx="13">
                  <c:v>-0.1268445083151622</c:v>
                </c:pt>
                <c:pt idx="14">
                  <c:v>-0.10149877876016943</c:v>
                </c:pt>
                <c:pt idx="15">
                  <c:v>-2.2621625546150291E-2</c:v>
                </c:pt>
                <c:pt idx="16">
                  <c:v>-4.8194666412913936E-2</c:v>
                </c:pt>
                <c:pt idx="17">
                  <c:v>-2.0581311076312649E-2</c:v>
                </c:pt>
                <c:pt idx="18">
                  <c:v>-0.27510599014938208</c:v>
                </c:pt>
                <c:pt idx="19">
                  <c:v>-0.28101912078039187</c:v>
                </c:pt>
                <c:pt idx="20">
                  <c:v>-0.34202190821853057</c:v>
                </c:pt>
                <c:pt idx="21">
                  <c:v>-0.40117722551965035</c:v>
                </c:pt>
                <c:pt idx="22">
                  <c:v>-0.31155688643044765</c:v>
                </c:pt>
                <c:pt idx="23">
                  <c:v>-0.21520959006307594</c:v>
                </c:pt>
                <c:pt idx="24">
                  <c:v>-0.29580006127662184</c:v>
                </c:pt>
                <c:pt idx="25">
                  <c:v>-0.30422144407623686</c:v>
                </c:pt>
                <c:pt idx="26">
                  <c:v>-0.23677484877135396</c:v>
                </c:pt>
                <c:pt idx="27">
                  <c:v>-0.34767136651802388</c:v>
                </c:pt>
                <c:pt idx="28">
                  <c:v>-0.40829964087559334</c:v>
                </c:pt>
                <c:pt idx="29">
                  <c:v>-0.48429694750363989</c:v>
                </c:pt>
                <c:pt idx="30">
                  <c:v>-0.28033200447033646</c:v>
                </c:pt>
                <c:pt idx="31">
                  <c:v>-0.36199905040205893</c:v>
                </c:pt>
                <c:pt idx="32">
                  <c:v>-0.3596342452611937</c:v>
                </c:pt>
                <c:pt idx="33">
                  <c:v>-0.49471470422693364</c:v>
                </c:pt>
                <c:pt idx="34">
                  <c:v>-0.39339803359832365</c:v>
                </c:pt>
                <c:pt idx="35">
                  <c:v>-0.44051945869960385</c:v>
                </c:pt>
                <c:pt idx="36">
                  <c:v>-0.49138583438956246</c:v>
                </c:pt>
                <c:pt idx="37">
                  <c:v>-0.53158412519292075</c:v>
                </c:pt>
                <c:pt idx="38">
                  <c:v>-0.56119526519156349</c:v>
                </c:pt>
                <c:pt idx="39">
                  <c:v>-0.58421573027601148</c:v>
                </c:pt>
                <c:pt idx="40">
                  <c:v>-0.64152035735233515</c:v>
                </c:pt>
                <c:pt idx="41">
                  <c:v>-0.687444326198558</c:v>
                </c:pt>
                <c:pt idx="42">
                  <c:v>-0.73570107143062891</c:v>
                </c:pt>
                <c:pt idx="43">
                  <c:v>-0.57589241774241617</c:v>
                </c:pt>
                <c:pt idx="44">
                  <c:v>-0.39585883830972002</c:v>
                </c:pt>
                <c:pt idx="45">
                  <c:v>-0.14742903444457614</c:v>
                </c:pt>
                <c:pt idx="46">
                  <c:v>-0.33319102211637563</c:v>
                </c:pt>
                <c:pt idx="47">
                  <c:v>-0.30373117962847501</c:v>
                </c:pt>
                <c:pt idx="48">
                  <c:v>-0.13293894334591116</c:v>
                </c:pt>
                <c:pt idx="49">
                  <c:v>-9.6908703004441085E-2</c:v>
                </c:pt>
                <c:pt idx="50">
                  <c:v>-0.30824755991679681</c:v>
                </c:pt>
                <c:pt idx="51">
                  <c:v>-0.18393552791434054</c:v>
                </c:pt>
                <c:pt idx="52">
                  <c:v>0.49238129002288661</c:v>
                </c:pt>
                <c:pt idx="53">
                  <c:v>1.2632925245178603</c:v>
                </c:pt>
                <c:pt idx="54">
                  <c:v>1.5810144160135799</c:v>
                </c:pt>
                <c:pt idx="55">
                  <c:v>0.69285920981050231</c:v>
                </c:pt>
                <c:pt idx="56">
                  <c:v>0.35958878470953132</c:v>
                </c:pt>
                <c:pt idx="57">
                  <c:v>0.24599025127305341</c:v>
                </c:pt>
                <c:pt idx="58">
                  <c:v>0.31985132330274785</c:v>
                </c:pt>
                <c:pt idx="59">
                  <c:v>0.53710405659915206</c:v>
                </c:pt>
                <c:pt idx="60">
                  <c:v>0.49085078015249517</c:v>
                </c:pt>
                <c:pt idx="61">
                  <c:v>0.64284531431624592</c:v>
                </c:pt>
                <c:pt idx="62">
                  <c:v>0.94284849926502456</c:v>
                </c:pt>
                <c:pt idx="63">
                  <c:v>0.87618707549987984</c:v>
                </c:pt>
                <c:pt idx="64">
                  <c:v>0.27021425358083068</c:v>
                </c:pt>
                <c:pt idx="65">
                  <c:v>-9.871484059902208E-4</c:v>
                </c:pt>
                <c:pt idx="66">
                  <c:v>-0.10205160884149514</c:v>
                </c:pt>
                <c:pt idx="67">
                  <c:v>-0.12949909905957313</c:v>
                </c:pt>
                <c:pt idx="68">
                  <c:v>-0.17838869267545304</c:v>
                </c:pt>
                <c:pt idx="69">
                  <c:v>-7.3521779992822042E-2</c:v>
                </c:pt>
                <c:pt idx="70">
                  <c:v>-1.2669488337919407E-2</c:v>
                </c:pt>
                <c:pt idx="71">
                  <c:v>-2.9171730151300007E-2</c:v>
                </c:pt>
                <c:pt idx="72">
                  <c:v>-5.4818471102261061E-2</c:v>
                </c:pt>
                <c:pt idx="73">
                  <c:v>-0.18609737278883215</c:v>
                </c:pt>
                <c:pt idx="74">
                  <c:v>-0.18697357137500831</c:v>
                </c:pt>
                <c:pt idx="75">
                  <c:v>-0.21114438723368312</c:v>
                </c:pt>
                <c:pt idx="76">
                  <c:v>-0.10642421497854541</c:v>
                </c:pt>
                <c:pt idx="77">
                  <c:v>9.102012768601217E-3</c:v>
                </c:pt>
                <c:pt idx="78">
                  <c:v>5.7632421019773609E-2</c:v>
                </c:pt>
                <c:pt idx="79">
                  <c:v>0.30325651421566796</c:v>
                </c:pt>
                <c:pt idx="80">
                  <c:v>0.2613406951406152</c:v>
                </c:pt>
                <c:pt idx="81">
                  <c:v>0.29914712244026809</c:v>
                </c:pt>
                <c:pt idx="82">
                  <c:v>0.44588317258994947</c:v>
                </c:pt>
                <c:pt idx="83">
                  <c:v>0.38317164592461439</c:v>
                </c:pt>
                <c:pt idx="84">
                  <c:v>0.44111357234639098</c:v>
                </c:pt>
                <c:pt idx="85">
                  <c:v>0.60832151600125062</c:v>
                </c:pt>
                <c:pt idx="86">
                  <c:v>0.70477951440074349</c:v>
                </c:pt>
                <c:pt idx="87">
                  <c:v>0.80411396477937314</c:v>
                </c:pt>
                <c:pt idx="88">
                  <c:v>0.51420326596033061</c:v>
                </c:pt>
                <c:pt idx="89">
                  <c:v>0.53473541546274206</c:v>
                </c:pt>
                <c:pt idx="90">
                  <c:v>0.48132085222698512</c:v>
                </c:pt>
                <c:pt idx="91">
                  <c:v>0.46071481010884519</c:v>
                </c:pt>
                <c:pt idx="92">
                  <c:v>0.44226382173296536</c:v>
                </c:pt>
                <c:pt idx="93">
                  <c:v>0.41019344245352746</c:v>
                </c:pt>
                <c:pt idx="94">
                  <c:v>0.41012562331230917</c:v>
                </c:pt>
                <c:pt idx="95">
                  <c:v>0.36373795748013599</c:v>
                </c:pt>
                <c:pt idx="96">
                  <c:v>0.30732402097695177</c:v>
                </c:pt>
                <c:pt idx="97">
                  <c:v>0.27208037281635611</c:v>
                </c:pt>
                <c:pt idx="98">
                  <c:v>0.26677119320926085</c:v>
                </c:pt>
                <c:pt idx="99">
                  <c:v>0.22209612877050031</c:v>
                </c:pt>
                <c:pt idx="100">
                  <c:v>0.21336858790460259</c:v>
                </c:pt>
                <c:pt idx="101">
                  <c:v>0.14691028761842731</c:v>
                </c:pt>
                <c:pt idx="102">
                  <c:v>5.1749418486846568E-2</c:v>
                </c:pt>
                <c:pt idx="103">
                  <c:v>8.6888027024316972E-2</c:v>
                </c:pt>
                <c:pt idx="104">
                  <c:v>1.6974554545407236E-2</c:v>
                </c:pt>
                <c:pt idx="105">
                  <c:v>-0.13361222256735472</c:v>
                </c:pt>
                <c:pt idx="106">
                  <c:v>-0.28059938146960278</c:v>
                </c:pt>
                <c:pt idx="107">
                  <c:v>-0.35484323567627324</c:v>
                </c:pt>
                <c:pt idx="108">
                  <c:v>-0.38377760120221882</c:v>
                </c:pt>
                <c:pt idx="109">
                  <c:v>-0.39846170427381361</c:v>
                </c:pt>
                <c:pt idx="110">
                  <c:v>-0.36857132581873076</c:v>
                </c:pt>
                <c:pt idx="111">
                  <c:v>-0.53042476276087136</c:v>
                </c:pt>
                <c:pt idx="112">
                  <c:v>-0.40809298327969679</c:v>
                </c:pt>
                <c:pt idx="113">
                  <c:v>-0.42607708984709974</c:v>
                </c:pt>
                <c:pt idx="114">
                  <c:v>-0.23440410218600358</c:v>
                </c:pt>
                <c:pt idx="115">
                  <c:v>-0.2557138862731031</c:v>
                </c:pt>
                <c:pt idx="116">
                  <c:v>-0.23424140742180394</c:v>
                </c:pt>
                <c:pt idx="117">
                  <c:v>-8.8626671844836497E-2</c:v>
                </c:pt>
                <c:pt idx="118">
                  <c:v>9.6202149262672482E-2</c:v>
                </c:pt>
                <c:pt idx="119">
                  <c:v>0.17013848323604286</c:v>
                </c:pt>
                <c:pt idx="120">
                  <c:v>0.27886811279091073</c:v>
                </c:pt>
                <c:pt idx="121">
                  <c:v>0.17302090424428979</c:v>
                </c:pt>
                <c:pt idx="122">
                  <c:v>0.1413185773934961</c:v>
                </c:pt>
                <c:pt idx="123">
                  <c:v>0.3207468186882827</c:v>
                </c:pt>
                <c:pt idx="124">
                  <c:v>0.14652950753719229</c:v>
                </c:pt>
                <c:pt idx="125">
                  <c:v>0.27654449890348332</c:v>
                </c:pt>
                <c:pt idx="126">
                  <c:v>-4.8730208293537094E-2</c:v>
                </c:pt>
                <c:pt idx="127">
                  <c:v>-1.5350997123951007E-2</c:v>
                </c:pt>
                <c:pt idx="128">
                  <c:v>-5.9502775230529305E-2</c:v>
                </c:pt>
                <c:pt idx="129">
                  <c:v>8.0892632769430928E-2</c:v>
                </c:pt>
                <c:pt idx="130">
                  <c:v>-1.0893519500402057E-2</c:v>
                </c:pt>
                <c:pt idx="131">
                  <c:v>-2.2322008249497136E-2</c:v>
                </c:pt>
                <c:pt idx="132">
                  <c:v>-3.4623730864564585E-2</c:v>
                </c:pt>
                <c:pt idx="133">
                  <c:v>2.0659516325164176E-3</c:v>
                </c:pt>
                <c:pt idx="134">
                  <c:v>-2.3207585380915309E-2</c:v>
                </c:pt>
                <c:pt idx="135">
                  <c:v>0.1469319022749814</c:v>
                </c:pt>
                <c:pt idx="136">
                  <c:v>0.14763575725410788</c:v>
                </c:pt>
                <c:pt idx="137">
                  <c:v>-0.18467369568746642</c:v>
                </c:pt>
                <c:pt idx="138">
                  <c:v>-5.6964627895805704E-2</c:v>
                </c:pt>
                <c:pt idx="139">
                  <c:v>-0.12307799793521162</c:v>
                </c:pt>
                <c:pt idx="140">
                  <c:v>-2.6304381803832561E-2</c:v>
                </c:pt>
                <c:pt idx="141">
                  <c:v>-0.15925049318942866</c:v>
                </c:pt>
                <c:pt idx="142">
                  <c:v>-0.11110057102563788</c:v>
                </c:pt>
                <c:pt idx="143">
                  <c:v>-0.10281181314437368</c:v>
                </c:pt>
                <c:pt idx="144">
                  <c:v>-0.12593836297585531</c:v>
                </c:pt>
                <c:pt idx="145">
                  <c:v>-0.13814482799055608</c:v>
                </c:pt>
                <c:pt idx="146">
                  <c:v>-0.15550313729656842</c:v>
                </c:pt>
                <c:pt idx="147">
                  <c:v>-0.16022544406496825</c:v>
                </c:pt>
                <c:pt idx="148">
                  <c:v>-0.21168523144365697</c:v>
                </c:pt>
                <c:pt idx="149">
                  <c:v>5.0726519025967906E-2</c:v>
                </c:pt>
                <c:pt idx="150">
                  <c:v>2.8051597581339346E-2</c:v>
                </c:pt>
                <c:pt idx="151">
                  <c:v>5.2770626710471058E-2</c:v>
                </c:pt>
                <c:pt idx="152">
                  <c:v>1.7260480519016186E-2</c:v>
                </c:pt>
                <c:pt idx="153">
                  <c:v>-2.5651889247386359E-3</c:v>
                </c:pt>
                <c:pt idx="154">
                  <c:v>-0.10846053157971941</c:v>
                </c:pt>
                <c:pt idx="155">
                  <c:v>-0.10532198728093285</c:v>
                </c:pt>
                <c:pt idx="156">
                  <c:v>-0.14451672234848514</c:v>
                </c:pt>
                <c:pt idx="157">
                  <c:v>-8.6861886943793015E-2</c:v>
                </c:pt>
                <c:pt idx="158">
                  <c:v>-9.6444857083890084E-2</c:v>
                </c:pt>
                <c:pt idx="159">
                  <c:v>-0.16355402879755826</c:v>
                </c:pt>
                <c:pt idx="160">
                  <c:v>-0.14375373630768601</c:v>
                </c:pt>
                <c:pt idx="161">
                  <c:v>-9.0660344414983607E-2</c:v>
                </c:pt>
                <c:pt idx="162">
                  <c:v>-0.12238707981334357</c:v>
                </c:pt>
                <c:pt idx="163">
                  <c:v>-0.14293317364878844</c:v>
                </c:pt>
                <c:pt idx="164">
                  <c:v>-0.12919983785876943</c:v>
                </c:pt>
                <c:pt idx="165">
                  <c:v>-9.6666444982555416E-2</c:v>
                </c:pt>
                <c:pt idx="166">
                  <c:v>3.6688285398295141E-2</c:v>
                </c:pt>
                <c:pt idx="167">
                  <c:v>6.5628370727623134E-2</c:v>
                </c:pt>
                <c:pt idx="168">
                  <c:v>0.17447977512829094</c:v>
                </c:pt>
                <c:pt idx="169">
                  <c:v>0.24294333191147199</c:v>
                </c:pt>
                <c:pt idx="170">
                  <c:v>0.3391162261578205</c:v>
                </c:pt>
                <c:pt idx="171">
                  <c:v>0.51431220633656549</c:v>
                </c:pt>
                <c:pt idx="172">
                  <c:v>0.58420729068619059</c:v>
                </c:pt>
                <c:pt idx="173">
                  <c:v>0.54791533265289794</c:v>
                </c:pt>
                <c:pt idx="174">
                  <c:v>0.54842371056751515</c:v>
                </c:pt>
                <c:pt idx="175">
                  <c:v>0.41712612788203884</c:v>
                </c:pt>
                <c:pt idx="176">
                  <c:v>0.41817108389297714</c:v>
                </c:pt>
                <c:pt idx="177">
                  <c:v>0.41432777784194608</c:v>
                </c:pt>
                <c:pt idx="178">
                  <c:v>0.30809217816187762</c:v>
                </c:pt>
                <c:pt idx="179">
                  <c:v>0.22326176441536333</c:v>
                </c:pt>
                <c:pt idx="180">
                  <c:v>0.2310259221535608</c:v>
                </c:pt>
                <c:pt idx="181">
                  <c:v>0.1649538469054545</c:v>
                </c:pt>
                <c:pt idx="182">
                  <c:v>0.10388315984357696</c:v>
                </c:pt>
                <c:pt idx="183">
                  <c:v>6.6369707406853218E-2</c:v>
                </c:pt>
                <c:pt idx="184">
                  <c:v>5.164993555832998E-2</c:v>
                </c:pt>
                <c:pt idx="185">
                  <c:v>4.6941923146347583E-2</c:v>
                </c:pt>
                <c:pt idx="186">
                  <c:v>8.05803282531493E-2</c:v>
                </c:pt>
                <c:pt idx="187">
                  <c:v>0.11963508329941248</c:v>
                </c:pt>
                <c:pt idx="188">
                  <c:v>0.1181559572384359</c:v>
                </c:pt>
                <c:pt idx="189">
                  <c:v>8.7854299398465674E-2</c:v>
                </c:pt>
                <c:pt idx="190">
                  <c:v>0.10252562604840501</c:v>
                </c:pt>
                <c:pt idx="191">
                  <c:v>0.19774449162727264</c:v>
                </c:pt>
                <c:pt idx="192">
                  <c:v>0.16999902572678971</c:v>
                </c:pt>
                <c:pt idx="193">
                  <c:v>0.16851870546974038</c:v>
                </c:pt>
                <c:pt idx="194">
                  <c:v>0.24519690106883429</c:v>
                </c:pt>
                <c:pt idx="195">
                  <c:v>0.16603901690210793</c:v>
                </c:pt>
                <c:pt idx="196">
                  <c:v>0.2867586628552305</c:v>
                </c:pt>
                <c:pt idx="197">
                  <c:v>0.2479988165453661</c:v>
                </c:pt>
                <c:pt idx="198">
                  <c:v>0.18170120209976703</c:v>
                </c:pt>
                <c:pt idx="199">
                  <c:v>0.1834027740001751</c:v>
                </c:pt>
                <c:pt idx="200">
                  <c:v>0.24090213332045449</c:v>
                </c:pt>
                <c:pt idx="201">
                  <c:v>0.29742575736578358</c:v>
                </c:pt>
                <c:pt idx="202">
                  <c:v>0.3369232832015977</c:v>
                </c:pt>
                <c:pt idx="203">
                  <c:v>0.37241325887336618</c:v>
                </c:pt>
                <c:pt idx="204">
                  <c:v>0.33767247221543878</c:v>
                </c:pt>
                <c:pt idx="205">
                  <c:v>0.41298796685530764</c:v>
                </c:pt>
                <c:pt idx="206">
                  <c:v>0.23527145762415269</c:v>
                </c:pt>
                <c:pt idx="207">
                  <c:v>0.35686661009531484</c:v>
                </c:pt>
                <c:pt idx="208">
                  <c:v>0.29229674635118397</c:v>
                </c:pt>
                <c:pt idx="209">
                  <c:v>0.30396419582746259</c:v>
                </c:pt>
                <c:pt idx="210">
                  <c:v>0.25572265644135556</c:v>
                </c:pt>
                <c:pt idx="211">
                  <c:v>0.24807548365825571</c:v>
                </c:pt>
                <c:pt idx="212">
                  <c:v>9.0407331133999402E-2</c:v>
                </c:pt>
                <c:pt idx="213">
                  <c:v>-6.3676494328472943E-2</c:v>
                </c:pt>
                <c:pt idx="214">
                  <c:v>-9.9501584346543215E-2</c:v>
                </c:pt>
                <c:pt idx="215">
                  <c:v>-0.13711996928511719</c:v>
                </c:pt>
                <c:pt idx="216">
                  <c:v>-0.10724325017936653</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-5.6909420761305909E-2</c:v>
                </c:pt>
                <c:pt idx="225">
                  <c:v>3.7960372996940002E-2</c:v>
                </c:pt>
                <c:pt idx="226">
                  <c:v>6.8922766473105551E-2</c:v>
                </c:pt>
                <c:pt idx="227">
                  <c:v>5.2002519863457247E-2</c:v>
                </c:pt>
                <c:pt idx="228">
                  <c:v>2.7965581501650724E-2</c:v>
                </c:pt>
                <c:pt idx="229">
                  <c:v>-3.7379730899329014E-2</c:v>
                </c:pt>
                <c:pt idx="230">
                  <c:v>-6.8358427230106461E-2</c:v>
                </c:pt>
                <c:pt idx="231">
                  <c:v>2.3743177840367235E-2</c:v>
                </c:pt>
                <c:pt idx="232">
                  <c:v>9.5671405658717193E-2</c:v>
                </c:pt>
                <c:pt idx="233">
                  <c:v>0.19290469064920976</c:v>
                </c:pt>
                <c:pt idx="234">
                  <c:v>0.1351091017421974</c:v>
                </c:pt>
                <c:pt idx="235">
                  <c:v>3.5049387702238616E-2</c:v>
                </c:pt>
                <c:pt idx="236">
                  <c:v>7.3839071172740772E-2</c:v>
                </c:pt>
                <c:pt idx="237">
                  <c:v>5.5489642843940867E-2</c:v>
                </c:pt>
                <c:pt idx="238">
                  <c:v>0.10543068713211576</c:v>
                </c:pt>
                <c:pt idx="239">
                  <c:v>1.4784232161547166E-2</c:v>
                </c:pt>
                <c:pt idx="240">
                  <c:v>2.6758224952932883E-2</c:v>
                </c:pt>
                <c:pt idx="241">
                  <c:v>7.3349118626181944E-2</c:v>
                </c:pt>
                <c:pt idx="242">
                  <c:v>8.3936709025017819E-2</c:v>
                </c:pt>
                <c:pt idx="243">
                  <c:v>3.6149993589398494E-2</c:v>
                </c:pt>
                <c:pt idx="244">
                  <c:v>-1.2524277395891154E-2</c:v>
                </c:pt>
                <c:pt idx="245">
                  <c:v>-0.11859749612931106</c:v>
                </c:pt>
                <c:pt idx="246">
                  <c:v>-0.12221338036989451</c:v>
                </c:pt>
                <c:pt idx="247">
                  <c:v>-1.1426801616032215E-2</c:v>
                </c:pt>
                <c:pt idx="248">
                  <c:v>-4.8775630748411139E-3</c:v>
                </c:pt>
                <c:pt idx="249">
                  <c:v>5.1959144401779782E-2</c:v>
                </c:pt>
                <c:pt idx="250">
                  <c:v>1.4603179562502861E-2</c:v>
                </c:pt>
                <c:pt idx="251">
                  <c:v>0.14560283239832558</c:v>
                </c:pt>
                <c:pt idx="252">
                  <c:v>0.16161214000858737</c:v>
                </c:pt>
                <c:pt idx="253">
                  <c:v>0.18045745011132186</c:v>
                </c:pt>
                <c:pt idx="254">
                  <c:v>0.24195381633196375</c:v>
                </c:pt>
                <c:pt idx="255">
                  <c:v>0.21022577754288024</c:v>
                </c:pt>
                <c:pt idx="256">
                  <c:v>0.29384669619332521</c:v>
                </c:pt>
                <c:pt idx="257">
                  <c:v>0.39758351778850876</c:v>
                </c:pt>
                <c:pt idx="258">
                  <c:v>0.31761191433363206</c:v>
                </c:pt>
                <c:pt idx="259">
                  <c:v>0.25029313719643437</c:v>
                </c:pt>
                <c:pt idx="260">
                  <c:v>0.27873805477467051</c:v>
                </c:pt>
                <c:pt idx="261">
                  <c:v>0.3202267393718512</c:v>
                </c:pt>
                <c:pt idx="262">
                  <c:v>0.28785040913734045</c:v>
                </c:pt>
                <c:pt idx="263">
                  <c:v>0.28707509685676708</c:v>
                </c:pt>
                <c:pt idx="264">
                  <c:v>0.29045852977829451</c:v>
                </c:pt>
                <c:pt idx="265">
                  <c:v>0.34740463678059436</c:v>
                </c:pt>
                <c:pt idx="266">
                  <c:v>0.34174538638891022</c:v>
                </c:pt>
                <c:pt idx="267">
                  <c:v>0.30988013739944759</c:v>
                </c:pt>
                <c:pt idx="268">
                  <c:v>0.31181464466248243</c:v>
                </c:pt>
                <c:pt idx="269">
                  <c:v>0.20862412863933189</c:v>
                </c:pt>
                <c:pt idx="270">
                  <c:v>0.24997761162331256</c:v>
                </c:pt>
                <c:pt idx="271">
                  <c:v>0.32484069553288886</c:v>
                </c:pt>
                <c:pt idx="272">
                  <c:v>0.33003030812923584</c:v>
                </c:pt>
                <c:pt idx="273">
                  <c:v>0.25614041496393947</c:v>
                </c:pt>
                <c:pt idx="274">
                  <c:v>0.23069152748420729</c:v>
                </c:pt>
                <c:pt idx="275">
                  <c:v>0.22084788686011958</c:v>
                </c:pt>
                <c:pt idx="276">
                  <c:v>0.20980941906495648</c:v>
                </c:pt>
                <c:pt idx="277">
                  <c:v>0.15684473963526624</c:v>
                </c:pt>
                <c:pt idx="278">
                  <c:v>0.10599113712469338</c:v>
                </c:pt>
                <c:pt idx="279">
                  <c:v>0.18176922117235425</c:v>
                </c:pt>
                <c:pt idx="280">
                  <c:v>7.697818867753875E-2</c:v>
                </c:pt>
                <c:pt idx="281">
                  <c:v>0.15026676172474862</c:v>
                </c:pt>
                <c:pt idx="282">
                  <c:v>0.23676142350517954</c:v>
                </c:pt>
                <c:pt idx="283">
                  <c:v>0.1757609582726922</c:v>
                </c:pt>
                <c:pt idx="284">
                  <c:v>0.11253713539698043</c:v>
                </c:pt>
                <c:pt idx="285">
                  <c:v>9.0871219228996492E-2</c:v>
                </c:pt>
                <c:pt idx="286">
                  <c:v>0.10445265905572784</c:v>
                </c:pt>
                <c:pt idx="287">
                  <c:v>0.15809794065749824</c:v>
                </c:pt>
                <c:pt idx="288">
                  <c:v>0.1534100940048107</c:v>
                </c:pt>
                <c:pt idx="289">
                  <c:v>0.12622329785304698</c:v>
                </c:pt>
                <c:pt idx="290">
                  <c:v>0.14667329789648489</c:v>
                </c:pt>
                <c:pt idx="291">
                  <c:v>6.6048856499171776E-2</c:v>
                </c:pt>
                <c:pt idx="292">
                  <c:v>8.381690831437863E-2</c:v>
                </c:pt>
                <c:pt idx="293">
                  <c:v>5.3955035781107996E-2</c:v>
                </c:pt>
                <c:pt idx="294">
                  <c:v>-1.1497341943144584E-2</c:v>
                </c:pt>
                <c:pt idx="295">
                  <c:v>-2.771645133574821E-3</c:v>
                </c:pt>
                <c:pt idx="296">
                  <c:v>-4.7059895973796548E-2</c:v>
                </c:pt>
                <c:pt idx="297">
                  <c:v>-2.6431015492780187E-2</c:v>
                </c:pt>
                <c:pt idx="298">
                  <c:v>2.6987235200209236E-2</c:v>
                </c:pt>
                <c:pt idx="299">
                  <c:v>-9.2439080519407801E-3</c:v>
                </c:pt>
                <c:pt idx="300">
                  <c:v>-4.1801329960138682E-2</c:v>
                </c:pt>
                <c:pt idx="301">
                  <c:v>1.7063469755801253E-2</c:v>
                </c:pt>
                <c:pt idx="302">
                  <c:v>4.1108878380929081E-2</c:v>
                </c:pt>
                <c:pt idx="303">
                  <c:v>0.10079243147559142</c:v>
                </c:pt>
                <c:pt idx="304">
                  <c:v>0.18816569286052709</c:v>
                </c:pt>
                <c:pt idx="305">
                  <c:v>0.2290623536986178</c:v>
                </c:pt>
                <c:pt idx="306">
                  <c:v>0.24986151631368644</c:v>
                </c:pt>
                <c:pt idx="307">
                  <c:v>0.28937421846058831</c:v>
                </c:pt>
                <c:pt idx="308">
                  <c:v>0.32090641378347462</c:v>
                </c:pt>
                <c:pt idx="309">
                  <c:v>0.43071077296835503</c:v>
                </c:pt>
                <c:pt idx="310">
                  <c:v>0.33285298677398906</c:v>
                </c:pt>
                <c:pt idx="311">
                  <c:v>0.4268821621636063</c:v>
                </c:pt>
                <c:pt idx="312">
                  <c:v>0.49652200300720445</c:v>
                </c:pt>
                <c:pt idx="313">
                  <c:v>0.44716520165759949</c:v>
                </c:pt>
                <c:pt idx="314">
                  <c:v>0.44506603267119338</c:v>
                </c:pt>
                <c:pt idx="315">
                  <c:v>0.39374431919920611</c:v>
                </c:pt>
                <c:pt idx="316">
                  <c:v>0.37753915389834014</c:v>
                </c:pt>
                <c:pt idx="317">
                  <c:v>0.32822111657206854</c:v>
                </c:pt>
                <c:pt idx="318">
                  <c:v>0.43797374386978261</c:v>
                </c:pt>
                <c:pt idx="319">
                  <c:v>0.44250155891820125</c:v>
                </c:pt>
                <c:pt idx="320">
                  <c:v>0.47983077637111132</c:v>
                </c:pt>
                <c:pt idx="321">
                  <c:v>0.37920634177857937</c:v>
                </c:pt>
                <c:pt idx="322">
                  <c:v>0.36271778365917551</c:v>
                </c:pt>
                <c:pt idx="323">
                  <c:v>0.35228820182215498</c:v>
                </c:pt>
                <c:pt idx="324">
                  <c:v>0.2836652213070906</c:v>
                </c:pt>
                <c:pt idx="325">
                  <c:v>0.2138337679001022</c:v>
                </c:pt>
                <c:pt idx="326">
                  <c:v>0.25298107795046165</c:v>
                </c:pt>
                <c:pt idx="327">
                  <c:v>0.3480964237562128</c:v>
                </c:pt>
                <c:pt idx="328">
                  <c:v>0.29371845439275729</c:v>
                </c:pt>
                <c:pt idx="329">
                  <c:v>0.20783668826182672</c:v>
                </c:pt>
                <c:pt idx="330">
                  <c:v>0.15843694660246754</c:v>
                </c:pt>
                <c:pt idx="331">
                  <c:v>0.14781715757145392</c:v>
                </c:pt>
                <c:pt idx="332">
                  <c:v>0.11063809504071249</c:v>
                </c:pt>
                <c:pt idx="333">
                  <c:v>4.4894441124304595E-2</c:v>
                </c:pt>
                <c:pt idx="334">
                  <c:v>8.337975960860991E-2</c:v>
                </c:pt>
                <c:pt idx="335">
                  <c:v>-8.1737454414274949E-3</c:v>
                </c:pt>
                <c:pt idx="336">
                  <c:v>2.7553745359200736E-2</c:v>
                </c:pt>
                <c:pt idx="337">
                  <c:v>2.1292914296381762E-2</c:v>
                </c:pt>
                <c:pt idx="338">
                  <c:v>-4.6796397427295605E-2</c:v>
                </c:pt>
                <c:pt idx="339">
                  <c:v>-9.2385219394941778E-2</c:v>
                </c:pt>
                <c:pt idx="340">
                  <c:v>-5.5329737802586501E-2</c:v>
                </c:pt>
                <c:pt idx="341">
                  <c:v>5.1639064160136645E-2</c:v>
                </c:pt>
                <c:pt idx="342">
                  <c:v>7.6485299123840583E-3</c:v>
                </c:pt>
                <c:pt idx="343">
                  <c:v>-3.3027853129879853E-2</c:v>
                </c:pt>
                <c:pt idx="344">
                  <c:v>-5.2563928398284741E-2</c:v>
                </c:pt>
                <c:pt idx="345">
                  <c:v>-6.9672897394045905E-2</c:v>
                </c:pt>
                <c:pt idx="346">
                  <c:v>-0.10521626852051034</c:v>
                </c:pt>
                <c:pt idx="347">
                  <c:v>-7.8713190274707745E-2</c:v>
                </c:pt>
                <c:pt idx="348">
                  <c:v>-0.14736426640198341</c:v>
                </c:pt>
                <c:pt idx="349">
                  <c:v>-6.6341021207283551E-2</c:v>
                </c:pt>
                <c:pt idx="350">
                  <c:v>-5.3827544996159812E-2</c:v>
                </c:pt>
                <c:pt idx="351">
                  <c:v>-4.3203742997585753E-2</c:v>
                </c:pt>
                <c:pt idx="352">
                  <c:v>-4.7933042103007265E-2</c:v>
                </c:pt>
                <c:pt idx="353">
                  <c:v>-6.9103111617889346E-2</c:v>
                </c:pt>
                <c:pt idx="354">
                  <c:v>-4.2503462047209617E-2</c:v>
                </c:pt>
                <c:pt idx="355">
                  <c:v>-1.2045249721774148E-2</c:v>
                </c:pt>
                <c:pt idx="356">
                  <c:v>5.9852373757896218E-2</c:v>
                </c:pt>
                <c:pt idx="357">
                  <c:v>0.18653722354029262</c:v>
                </c:pt>
                <c:pt idx="358">
                  <c:v>0.25881542439253541</c:v>
                </c:pt>
                <c:pt idx="359">
                  <c:v>0.26565201099138236</c:v>
                </c:pt>
                <c:pt idx="360">
                  <c:v>0.3924164430811255</c:v>
                </c:pt>
                <c:pt idx="361">
                  <c:v>0.33820918164620012</c:v>
                </c:pt>
                <c:pt idx="362">
                  <c:v>0.36460242076911031</c:v>
                </c:pt>
                <c:pt idx="363">
                  <c:v>0.32275792564935057</c:v>
                </c:pt>
                <c:pt idx="364">
                  <c:v>0.33038839050058472</c:v>
                </c:pt>
                <c:pt idx="365">
                  <c:v>0.33275336062729932</c:v>
                </c:pt>
                <c:pt idx="366">
                  <c:v>0.29148349375806898</c:v>
                </c:pt>
                <c:pt idx="367">
                  <c:v>0.28033280656664511</c:v>
                </c:pt>
                <c:pt idx="368">
                  <c:v>0.244318968101086</c:v>
                </c:pt>
                <c:pt idx="369">
                  <c:v>0.12740959700429313</c:v>
                </c:pt>
                <c:pt idx="370">
                  <c:v>0.11058454707492479</c:v>
                </c:pt>
                <c:pt idx="371">
                  <c:v>9.9906835521702153E-2</c:v>
                </c:pt>
                <c:pt idx="372">
                  <c:v>7.3168462381524094E-2</c:v>
                </c:pt>
                <c:pt idx="373">
                  <c:v>-1.1005570461735795E-2</c:v>
                </c:pt>
                <c:pt idx="374">
                  <c:v>-3.5330614740070043E-4</c:v>
                </c:pt>
                <c:pt idx="375">
                  <c:v>-1.4481203075636252E-2</c:v>
                </c:pt>
                <c:pt idx="376">
                  <c:v>-6.988698395127721E-2</c:v>
                </c:pt>
                <c:pt idx="377">
                  <c:v>-6.1896298464931089E-2</c:v>
                </c:pt>
                <c:pt idx="378">
                  <c:v>-3.8831304231851049E-2</c:v>
                </c:pt>
                <c:pt idx="379">
                  <c:v>-9.6409878136471783E-2</c:v>
                </c:pt>
                <c:pt idx="380">
                  <c:v>-5.5010715572234678E-2</c:v>
                </c:pt>
                <c:pt idx="381">
                  <c:v>-6.991659867476481E-2</c:v>
                </c:pt>
                <c:pt idx="382">
                  <c:v>-8.3291199699538548E-2</c:v>
                </c:pt>
                <c:pt idx="383">
                  <c:v>-5.7185087851528559E-2</c:v>
                </c:pt>
                <c:pt idx="384">
                  <c:v>-3.9607018616028319E-2</c:v>
                </c:pt>
                <c:pt idx="385">
                  <c:v>0.1059381222400404</c:v>
                </c:pt>
                <c:pt idx="386">
                  <c:v>0.1260805196999093</c:v>
                </c:pt>
                <c:pt idx="387">
                  <c:v>0.17321146981047525</c:v>
                </c:pt>
                <c:pt idx="388">
                  <c:v>0.1990616762948566</c:v>
                </c:pt>
                <c:pt idx="389">
                  <c:v>0.18829604915582326</c:v>
                </c:pt>
                <c:pt idx="390">
                  <c:v>0.1291725764411312</c:v>
                </c:pt>
                <c:pt idx="391">
                  <c:v>0.19756055555541424</c:v>
                </c:pt>
                <c:pt idx="392">
                  <c:v>0.18825028308171982</c:v>
                </c:pt>
                <c:pt idx="393">
                  <c:v>0.24136390847291853</c:v>
                </c:pt>
                <c:pt idx="394">
                  <c:v>0.28093159506195498</c:v>
                </c:pt>
                <c:pt idx="395">
                  <c:v>0.27890113938005212</c:v>
                </c:pt>
                <c:pt idx="396">
                  <c:v>0.2239610312254986</c:v>
                </c:pt>
                <c:pt idx="397">
                  <c:v>0.10350201266570741</c:v>
                </c:pt>
                <c:pt idx="398">
                  <c:v>9.1210640304700732E-2</c:v>
                </c:pt>
                <c:pt idx="399">
                  <c:v>5.6553389833786591E-2</c:v>
                </c:pt>
                <c:pt idx="400">
                  <c:v>-1.5034853177916724E-2</c:v>
                </c:pt>
                <c:pt idx="401">
                  <c:v>-0.12001453421739189</c:v>
                </c:pt>
                <c:pt idx="402">
                  <c:v>-0.17020609986605195</c:v>
                </c:pt>
                <c:pt idx="403">
                  <c:v>-0.14457624016371939</c:v>
                </c:pt>
                <c:pt idx="404">
                  <c:v>-0.14770005463157782</c:v>
                </c:pt>
                <c:pt idx="405">
                  <c:v>-0.1730639181858287</c:v>
                </c:pt>
                <c:pt idx="406">
                  <c:v>-0.19240180351739919</c:v>
                </c:pt>
                <c:pt idx="407">
                  <c:v>-0.14014668745035788</c:v>
                </c:pt>
                <c:pt idx="408">
                  <c:v>-0.13037772921396396</c:v>
                </c:pt>
                <c:pt idx="409">
                  <c:v>-4.7564710724714972E-2</c:v>
                </c:pt>
                <c:pt idx="410">
                  <c:v>-9.1092858397878673E-2</c:v>
                </c:pt>
                <c:pt idx="411">
                  <c:v>-5.1220970623468379E-2</c:v>
                </c:pt>
                <c:pt idx="412">
                  <c:v>6.5472629453165482E-2</c:v>
                </c:pt>
                <c:pt idx="413">
                  <c:v>0.18646368614823333</c:v>
                </c:pt>
                <c:pt idx="414">
                  <c:v>0.26862078269940937</c:v>
                </c:pt>
                <c:pt idx="415">
                  <c:v>0.18533179400813957</c:v>
                </c:pt>
                <c:pt idx="416">
                  <c:v>0.22448781346745264</c:v>
                </c:pt>
                <c:pt idx="417">
                  <c:v>0.27327343122896497</c:v>
                </c:pt>
                <c:pt idx="418">
                  <c:v>0.30910715475718109</c:v>
                </c:pt>
                <c:pt idx="419">
                  <c:v>0.17086586852363184</c:v>
                </c:pt>
                <c:pt idx="420">
                  <c:v>0.18370674606416942</c:v>
                </c:pt>
                <c:pt idx="421">
                  <c:v>0.15739642297523757</c:v>
                </c:pt>
                <c:pt idx="422">
                  <c:v>0.20511766252737787</c:v>
                </c:pt>
                <c:pt idx="423">
                  <c:v>0.18027242426140833</c:v>
                </c:pt>
                <c:pt idx="424">
                  <c:v>0.13050842137463642</c:v>
                </c:pt>
                <c:pt idx="425">
                  <c:v>0.1268350169733202</c:v>
                </c:pt>
                <c:pt idx="426">
                  <c:v>0.17047915845438827</c:v>
                </c:pt>
                <c:pt idx="427">
                  <c:v>0.19700451197058436</c:v>
                </c:pt>
                <c:pt idx="428">
                  <c:v>0.1200512659984159</c:v>
                </c:pt>
                <c:pt idx="429">
                  <c:v>0.16685439675347682</c:v>
                </c:pt>
                <c:pt idx="430">
                  <c:v>0.13833364344937657</c:v>
                </c:pt>
                <c:pt idx="431">
                  <c:v>0.14434422872322811</c:v>
                </c:pt>
                <c:pt idx="432">
                  <c:v>0.12037729137017923</c:v>
                </c:pt>
                <c:pt idx="433">
                  <c:v>0.12755197211169009</c:v>
                </c:pt>
                <c:pt idx="434">
                  <c:v>0.1143525605846422</c:v>
                </c:pt>
                <c:pt idx="435">
                  <c:v>8.0233710308771827E-2</c:v>
                </c:pt>
                <c:pt idx="436">
                  <c:v>0.11155345448711049</c:v>
                </c:pt>
                <c:pt idx="437">
                  <c:v>8.9610130017367839E-2</c:v>
                </c:pt>
                <c:pt idx="438">
                  <c:v>1.6811167093285687E-2</c:v>
                </c:pt>
                <c:pt idx="439">
                  <c:v>1.1512428886274552E-2</c:v>
                </c:pt>
                <c:pt idx="440">
                  <c:v>5.3016319522344459E-2</c:v>
                </c:pt>
                <c:pt idx="441">
                  <c:v>5.6185175802729373E-2</c:v>
                </c:pt>
                <c:pt idx="442">
                  <c:v>7.6900299508149583E-2</c:v>
                </c:pt>
                <c:pt idx="443">
                  <c:v>7.2509518820264379E-2</c:v>
                </c:pt>
                <c:pt idx="444">
                  <c:v>7.7123160023626736E-2</c:v>
                </c:pt>
                <c:pt idx="445">
                  <c:v>4.5910467487455704E-2</c:v>
                </c:pt>
                <c:pt idx="446">
                  <c:v>2.7696306812252255E-2</c:v>
                </c:pt>
                <c:pt idx="447">
                  <c:v>1.839397742231777E-2</c:v>
                </c:pt>
                <c:pt idx="448">
                  <c:v>4.0652809246896002E-3</c:v>
                </c:pt>
                <c:pt idx="449">
                  <c:v>-4.5036018953666268E-2</c:v>
                </c:pt>
                <c:pt idx="450">
                  <c:v>-1.1278406714539918E-2</c:v>
                </c:pt>
                <c:pt idx="451">
                  <c:v>-3.9540751782758912E-2</c:v>
                </c:pt>
                <c:pt idx="452">
                  <c:v>-0.13921486787238008</c:v>
                </c:pt>
                <c:pt idx="453">
                  <c:v>-0.17535223928068189</c:v>
                </c:pt>
                <c:pt idx="454">
                  <c:v>-0.15701899591908594</c:v>
                </c:pt>
                <c:pt idx="455">
                  <c:v>-0.14517493869025733</c:v>
                </c:pt>
                <c:pt idx="456">
                  <c:v>-0.15482809586185944</c:v>
                </c:pt>
                <c:pt idx="457">
                  <c:v>-8.7181224320846309E-2</c:v>
                </c:pt>
                <c:pt idx="458">
                  <c:v>-6.5875138449646764E-2</c:v>
                </c:pt>
                <c:pt idx="459">
                  <c:v>-4.8694095071339649E-3</c:v>
                </c:pt>
                <c:pt idx="460">
                  <c:v>1.7309938647167109E-2</c:v>
                </c:pt>
                <c:pt idx="461">
                  <c:v>1.7546665517140653E-2</c:v>
                </c:pt>
                <c:pt idx="462">
                  <c:v>5.2010211246160017E-2</c:v>
                </c:pt>
                <c:pt idx="463">
                  <c:v>0.11676383515433189</c:v>
                </c:pt>
                <c:pt idx="464">
                  <c:v>0.19921966394420734</c:v>
                </c:pt>
                <c:pt idx="465">
                  <c:v>0.24840076048165149</c:v>
                </c:pt>
                <c:pt idx="466">
                  <c:v>0.15102261243792481</c:v>
                </c:pt>
                <c:pt idx="467">
                  <c:v>0.14507625994925311</c:v>
                </c:pt>
                <c:pt idx="468">
                  <c:v>0.17717110575469142</c:v>
                </c:pt>
                <c:pt idx="469">
                  <c:v>3.7141177773770226E-2</c:v>
                </c:pt>
                <c:pt idx="470">
                  <c:v>1.2415042036086135E-3</c:v>
                </c:pt>
                <c:pt idx="471">
                  <c:v>-2.9395949899271134E-2</c:v>
                </c:pt>
                <c:pt idx="472">
                  <c:v>8.8800832414767106E-3</c:v>
                </c:pt>
                <c:pt idx="473">
                  <c:v>7.9888084197904358E-2</c:v>
                </c:pt>
                <c:pt idx="474">
                  <c:v>7.0198414211955676E-2</c:v>
                </c:pt>
                <c:pt idx="475">
                  <c:v>1.3111019177583089E-3</c:v>
                </c:pt>
                <c:pt idx="476">
                  <c:v>2.8502149032436877E-2</c:v>
                </c:pt>
                <c:pt idx="477">
                  <c:v>3.4964257390962962E-2</c:v>
                </c:pt>
                <c:pt idx="478">
                  <c:v>7.4826950257367936E-2</c:v>
                </c:pt>
                <c:pt idx="479">
                  <c:v>0.12631327999605968</c:v>
                </c:pt>
                <c:pt idx="480">
                  <c:v>4.5264211072405081E-2</c:v>
                </c:pt>
                <c:pt idx="481">
                  <c:v>8.5630469386018801E-2</c:v>
                </c:pt>
                <c:pt idx="482">
                  <c:v>6.5559160478667694E-2</c:v>
                </c:pt>
                <c:pt idx="483">
                  <c:v>9.1606745143275548E-2</c:v>
                </c:pt>
                <c:pt idx="484">
                  <c:v>2.6245310695086441E-2</c:v>
                </c:pt>
                <c:pt idx="485">
                  <c:v>1.2486471314726633E-2</c:v>
                </c:pt>
                <c:pt idx="486">
                  <c:v>-5.8492622890184087E-2</c:v>
                </c:pt>
                <c:pt idx="487">
                  <c:v>-0.10232594213118733</c:v>
                </c:pt>
                <c:pt idx="488">
                  <c:v>-7.4070542998763006E-2</c:v>
                </c:pt>
                <c:pt idx="489">
                  <c:v>-0.13653661363845407</c:v>
                </c:pt>
                <c:pt idx="490">
                  <c:v>-0.10381907822391112</c:v>
                </c:pt>
                <c:pt idx="491">
                  <c:v>-0.1804731522178907</c:v>
                </c:pt>
                <c:pt idx="492">
                  <c:v>-0.1631115153403149</c:v>
                </c:pt>
                <c:pt idx="493">
                  <c:v>-0.22735628750556736</c:v>
                </c:pt>
                <c:pt idx="494">
                  <c:v>-0.13969213322370799</c:v>
                </c:pt>
                <c:pt idx="495">
                  <c:v>-0.16749445758267412</c:v>
                </c:pt>
                <c:pt idx="496">
                  <c:v>-0.26572579190946333</c:v>
                </c:pt>
                <c:pt idx="497">
                  <c:v>-0.3171882417086539</c:v>
                </c:pt>
                <c:pt idx="498">
                  <c:v>-0.3145945862180487</c:v>
                </c:pt>
                <c:pt idx="499">
                  <c:v>-0.20366977573379019</c:v>
                </c:pt>
                <c:pt idx="500">
                  <c:v>-0.19934552421452584</c:v>
                </c:pt>
                <c:pt idx="501">
                  <c:v>-0.1449196355910406</c:v>
                </c:pt>
                <c:pt idx="502">
                  <c:v>-0.19307190708063388</c:v>
                </c:pt>
                <c:pt idx="503">
                  <c:v>-0.11947711076874552</c:v>
                </c:pt>
                <c:pt idx="504">
                  <c:v>-4.0107863464969723E-2</c:v>
                </c:pt>
                <c:pt idx="505">
                  <c:v>9.4290684707079533E-2</c:v>
                </c:pt>
                <c:pt idx="506">
                  <c:v>4.7945961089366232E-2</c:v>
                </c:pt>
                <c:pt idx="507">
                  <c:v>8.608333528105061E-2</c:v>
                </c:pt>
                <c:pt idx="508">
                  <c:v>0.24662567892984411</c:v>
                </c:pt>
                <c:pt idx="509">
                  <c:v>0.27095521108436366</c:v>
                </c:pt>
                <c:pt idx="510">
                  <c:v>0.3403479843517328</c:v>
                </c:pt>
                <c:pt idx="511">
                  <c:v>0.18809519672887071</c:v>
                </c:pt>
                <c:pt idx="512">
                  <c:v>0.1776201664076647</c:v>
                </c:pt>
                <c:pt idx="513">
                  <c:v>0.12978860034305228</c:v>
                </c:pt>
                <c:pt idx="514">
                  <c:v>9.306010609015275E-2</c:v>
                </c:pt>
                <c:pt idx="515">
                  <c:v>3.8306051885942438E-2</c:v>
                </c:pt>
                <c:pt idx="516">
                  <c:v>6.8853391802787212E-2</c:v>
                </c:pt>
                <c:pt idx="517">
                  <c:v>4.4642323307059834E-2</c:v>
                </c:pt>
                <c:pt idx="518">
                  <c:v>6.1926495663403996E-2</c:v>
                </c:pt>
                <c:pt idx="519">
                  <c:v>2.8039811985193161E-2</c:v>
                </c:pt>
                <c:pt idx="520">
                  <c:v>-6.5064513363247006E-3</c:v>
                </c:pt>
                <c:pt idx="521">
                  <c:v>5.8887705871942808E-2</c:v>
                </c:pt>
                <c:pt idx="522">
                  <c:v>3.3848952833675894E-2</c:v>
                </c:pt>
                <c:pt idx="523">
                  <c:v>8.4116896709952566E-2</c:v>
                </c:pt>
                <c:pt idx="524">
                  <c:v>8.2449485173806361E-2</c:v>
                </c:pt>
                <c:pt idx="525">
                  <c:v>8.4604732282916512E-2</c:v>
                </c:pt>
                <c:pt idx="526">
                  <c:v>0.14590924034539449</c:v>
                </c:pt>
                <c:pt idx="527">
                  <c:v>0.20504768526895395</c:v>
                </c:pt>
                <c:pt idx="528">
                  <c:v>0.11786206135173916</c:v>
                </c:pt>
                <c:pt idx="529">
                  <c:v>7.6067584398979315E-2</c:v>
                </c:pt>
                <c:pt idx="530">
                  <c:v>4.9138079479760788E-3</c:v>
                </c:pt>
                <c:pt idx="531">
                  <c:v>-3.5573450418185937E-3</c:v>
                </c:pt>
                <c:pt idx="532">
                  <c:v>-5.1353763137382588E-2</c:v>
                </c:pt>
                <c:pt idx="533">
                  <c:v>-8.7598952435268385E-2</c:v>
                </c:pt>
                <c:pt idx="534">
                  <c:v>-7.280941936113354E-2</c:v>
                </c:pt>
                <c:pt idx="535">
                  <c:v>-3.7866941410362037E-2</c:v>
                </c:pt>
                <c:pt idx="536">
                  <c:v>-0.11106371270929542</c:v>
                </c:pt>
                <c:pt idx="537">
                  <c:v>-6.711678019246349E-2</c:v>
                </c:pt>
                <c:pt idx="538">
                  <c:v>-7.6952138484671445E-2</c:v>
                </c:pt>
                <c:pt idx="539">
                  <c:v>-0.22934282160740518</c:v>
                </c:pt>
                <c:pt idx="540">
                  <c:v>-0.2248077099933265</c:v>
                </c:pt>
                <c:pt idx="541">
                  <c:v>-0.21928876203570671</c:v>
                </c:pt>
                <c:pt idx="542">
                  <c:v>-0.18889123642442129</c:v>
                </c:pt>
                <c:pt idx="543">
                  <c:v>-0.20929603924632356</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-0.32947362090805132</c:v>
                </c:pt>
                <c:pt idx="552">
                  <c:v>-0.35521345599322018</c:v>
                </c:pt>
                <c:pt idx="553">
                  <c:v>-0.25503103101889379</c:v>
                </c:pt>
                <c:pt idx="554">
                  <c:v>-0.19900071629930874</c:v>
                </c:pt>
                <c:pt idx="555">
                  <c:v>-0.15765803929893923</c:v>
                </c:pt>
                <c:pt idx="556">
                  <c:v>-7.6555356605316052E-2</c:v>
                </c:pt>
                <c:pt idx="557">
                  <c:v>4.8020915861735486E-3</c:v>
                </c:pt>
                <c:pt idx="558">
                  <c:v>7.137543375627993E-2</c:v>
                </c:pt>
                <c:pt idx="559">
                  <c:v>8.3313810566402621E-2</c:v>
                </c:pt>
                <c:pt idx="560">
                  <c:v>0.17061064743917928</c:v>
                </c:pt>
                <c:pt idx="561">
                  <c:v>0.28977431649986063</c:v>
                </c:pt>
                <c:pt idx="562">
                  <c:v>0.16881366267211859</c:v>
                </c:pt>
                <c:pt idx="563">
                  <c:v>0.27178113022760175</c:v>
                </c:pt>
                <c:pt idx="564">
                  <c:v>0.28198172295079016</c:v>
                </c:pt>
                <c:pt idx="565">
                  <c:v>0.27686125011879137</c:v>
                </c:pt>
                <c:pt idx="566">
                  <c:v>0.1849841376365802</c:v>
                </c:pt>
                <c:pt idx="567">
                  <c:v>0.1954869690607883</c:v>
                </c:pt>
                <c:pt idx="568">
                  <c:v>0.12489966765186887</c:v>
                </c:pt>
                <c:pt idx="569">
                  <c:v>5.5974309221967417E-2</c:v>
                </c:pt>
                <c:pt idx="570">
                  <c:v>5.2213502071681239E-2</c:v>
                </c:pt>
                <c:pt idx="571">
                  <c:v>0.12551921468762017</c:v>
                </c:pt>
                <c:pt idx="572">
                  <c:v>0.14631782380006328</c:v>
                </c:pt>
                <c:pt idx="573">
                  <c:v>0.21974559625733381</c:v>
                </c:pt>
                <c:pt idx="574">
                  <c:v>0.11761904455735268</c:v>
                </c:pt>
                <c:pt idx="575">
                  <c:v>8.0321237575050622E-2</c:v>
                </c:pt>
                <c:pt idx="576">
                  <c:v>0.15807694979636175</c:v>
                </c:pt>
                <c:pt idx="577">
                  <c:v>-2.8101383996617588E-2</c:v>
                </c:pt>
                <c:pt idx="578">
                  <c:v>-3.9403246074908888E-2</c:v>
                </c:pt>
                <c:pt idx="579">
                  <c:v>-8.4362283052260928E-2</c:v>
                </c:pt>
                <c:pt idx="580">
                  <c:v>-7.1997726910985813E-2</c:v>
                </c:pt>
                <c:pt idx="581">
                  <c:v>-8.0725671416251241E-2</c:v>
                </c:pt>
                <c:pt idx="582">
                  <c:v>-7.4887503192773819E-2</c:v>
                </c:pt>
                <c:pt idx="583">
                  <c:v>-8.2168547179645612E-2</c:v>
                </c:pt>
                <c:pt idx="584">
                  <c:v>-9.8017489649525225E-2</c:v>
                </c:pt>
                <c:pt idx="585">
                  <c:v>-0.1208014697143345</c:v>
                </c:pt>
                <c:pt idx="586">
                  <c:v>-0.14189725126908018</c:v>
                </c:pt>
                <c:pt idx="587">
                  <c:v>-0.10881533729208091</c:v>
                </c:pt>
                <c:pt idx="588">
                  <c:v>-0.15447931050257685</c:v>
                </c:pt>
                <c:pt idx="589">
                  <c:v>-0.16634770975094904</c:v>
                </c:pt>
                <c:pt idx="590">
                  <c:v>-0.16891264131493638</c:v>
                </c:pt>
                <c:pt idx="591">
                  <c:v>-0.13199869425931832</c:v>
                </c:pt>
                <c:pt idx="592">
                  <c:v>-5.1127700140916846E-2</c:v>
                </c:pt>
                <c:pt idx="593">
                  <c:v>-2.191431556733317E-2</c:v>
                </c:pt>
                <c:pt idx="594">
                  <c:v>-8.6998130372121146E-2</c:v>
                </c:pt>
                <c:pt idx="595">
                  <c:v>-1.6499348291631633E-2</c:v>
                </c:pt>
                <c:pt idx="596">
                  <c:v>3.6653842414316018E-2</c:v>
                </c:pt>
                <c:pt idx="597">
                  <c:v>3.1462929431500045E-2</c:v>
                </c:pt>
                <c:pt idx="598">
                  <c:v>-2.6437458912514561E-2</c:v>
                </c:pt>
                <c:pt idx="599">
                  <c:v>-3.8398433771940257E-2</c:v>
                </c:pt>
                <c:pt idx="600">
                  <c:v>-2.6852563845032651E-2</c:v>
                </c:pt>
                <c:pt idx="601">
                  <c:v>8.6918006128402697E-2</c:v>
                </c:pt>
                <c:pt idx="602">
                  <c:v>7.2548650741737955E-2</c:v>
                </c:pt>
                <c:pt idx="603">
                  <c:v>0.10566637878953336</c:v>
                </c:pt>
                <c:pt idx="604">
                  <c:v>1.3022763690981015E-2</c:v>
                </c:pt>
                <c:pt idx="605">
                  <c:v>-2.2557615221079394E-2</c:v>
                </c:pt>
                <c:pt idx="606">
                  <c:v>4.1907806242956036E-2</c:v>
                </c:pt>
                <c:pt idx="607">
                  <c:v>-5.0166438187546347E-3</c:v>
                </c:pt>
                <c:pt idx="608">
                  <c:v>2.3796311846328758E-2</c:v>
                </c:pt>
                <c:pt idx="609">
                  <c:v>3.0305192603599221E-2</c:v>
                </c:pt>
                <c:pt idx="610">
                  <c:v>5.1674080058029148E-2</c:v>
                </c:pt>
                <c:pt idx="611">
                  <c:v>7.4112456055590276E-2</c:v>
                </c:pt>
                <c:pt idx="612">
                  <c:v>7.6652709508807287E-2</c:v>
                </c:pt>
                <c:pt idx="613">
                  <c:v>9.3183302729345469E-2</c:v>
                </c:pt>
                <c:pt idx="614">
                  <c:v>0.12076951585811752</c:v>
                </c:pt>
                <c:pt idx="615">
                  <c:v>-7.0461307175624349E-2</c:v>
                </c:pt>
                <c:pt idx="616">
                  <c:v>-2.1507204180798323E-2</c:v>
                </c:pt>
                <c:pt idx="617">
                  <c:v>7.209759256249626E-2</c:v>
                </c:pt>
                <c:pt idx="618">
                  <c:v>6.3215717764706553E-2</c:v>
                </c:pt>
                <c:pt idx="619">
                  <c:v>0.12562027996953812</c:v>
                </c:pt>
                <c:pt idx="620">
                  <c:v>6.3750770348142721E-2</c:v>
                </c:pt>
                <c:pt idx="621">
                  <c:v>8.9251959570226164E-2</c:v>
                </c:pt>
                <c:pt idx="622">
                  <c:v>0.19602584311276183</c:v>
                </c:pt>
                <c:pt idx="623">
                  <c:v>0.26382925575586663</c:v>
                </c:pt>
                <c:pt idx="624">
                  <c:v>0.18993623676526336</c:v>
                </c:pt>
                <c:pt idx="625">
                  <c:v>6.3516627818184457E-2</c:v>
                </c:pt>
                <c:pt idx="626">
                  <c:v>7.9884135555775865E-2</c:v>
                </c:pt>
                <c:pt idx="627">
                  <c:v>0.26474444060479335</c:v>
                </c:pt>
                <c:pt idx="628">
                  <c:v>0.17183789705708299</c:v>
                </c:pt>
                <c:pt idx="629">
                  <c:v>0.10611810327097587</c:v>
                </c:pt>
                <c:pt idx="630">
                  <c:v>6.5316478499776398E-2</c:v>
                </c:pt>
                <c:pt idx="631">
                  <c:v>-1.5848762991188009E-2</c:v>
                </c:pt>
                <c:pt idx="632">
                  <c:v>-9.7396781869712235E-2</c:v>
                </c:pt>
                <c:pt idx="633">
                  <c:v>-0.18363922238540442</c:v>
                </c:pt>
                <c:pt idx="634">
                  <c:v>-0.15028441520703387</c:v>
                </c:pt>
                <c:pt idx="635">
                  <c:v>-0.19940163267517805</c:v>
                </c:pt>
                <c:pt idx="636">
                  <c:v>-0.19511192088955859</c:v>
                </c:pt>
                <c:pt idx="637">
                  <c:v>-0.17512643469620676</c:v>
                </c:pt>
                <c:pt idx="638">
                  <c:v>-0.24599757420551291</c:v>
                </c:pt>
                <c:pt idx="639">
                  <c:v>-0.27950204501888853</c:v>
                </c:pt>
                <c:pt idx="640">
                  <c:v>-0.22016901953068424</c:v>
                </c:pt>
                <c:pt idx="641">
                  <c:v>-0.25243818667932144</c:v>
                </c:pt>
                <c:pt idx="642">
                  <c:v>-0.26545401920009304</c:v>
                </c:pt>
                <c:pt idx="643">
                  <c:v>-0.28177654690982035</c:v>
                </c:pt>
                <c:pt idx="644">
                  <c:v>-0.10877710358131401</c:v>
                </c:pt>
                <c:pt idx="645">
                  <c:v>-3.403097967400931E-2</c:v>
                </c:pt>
                <c:pt idx="646">
                  <c:v>3.7543249113388355E-2</c:v>
                </c:pt>
                <c:pt idx="647">
                  <c:v>4.1038069122797338E-2</c:v>
                </c:pt>
                <c:pt idx="648">
                  <c:v>9.4182059582171476E-2</c:v>
                </c:pt>
                <c:pt idx="649">
                  <c:v>0.15678490444688298</c:v>
                </c:pt>
                <c:pt idx="650">
                  <c:v>0.26116112038842909</c:v>
                </c:pt>
                <c:pt idx="651">
                  <c:v>0.322436792049419</c:v>
                </c:pt>
                <c:pt idx="652">
                  <c:v>0.37121478306822914</c:v>
                </c:pt>
                <c:pt idx="653">
                  <c:v>0.41117229988149445</c:v>
                </c:pt>
                <c:pt idx="654">
                  <c:v>0.49239786532678664</c:v>
                </c:pt>
                <c:pt idx="655">
                  <c:v>0.4699474784154416</c:v>
                </c:pt>
                <c:pt idx="656">
                  <c:v>0.31538485874056765</c:v>
                </c:pt>
                <c:pt idx="657">
                  <c:v>0.31843571831228423</c:v>
                </c:pt>
                <c:pt idx="658">
                  <c:v>0.15568520668985919</c:v>
                </c:pt>
                <c:pt idx="659">
                  <c:v>0.13055189787679233</c:v>
                </c:pt>
                <c:pt idx="660">
                  <c:v>9.8820919265998536E-2</c:v>
                </c:pt>
                <c:pt idx="661">
                  <c:v>5.0351930310556389E-2</c:v>
                </c:pt>
                <c:pt idx="662">
                  <c:v>-1.5731672339793001E-2</c:v>
                </c:pt>
                <c:pt idx="663">
                  <c:v>-4.172882174874229E-2</c:v>
                </c:pt>
                <c:pt idx="664">
                  <c:v>-0.11406978175320381</c:v>
                </c:pt>
                <c:pt idx="665">
                  <c:v>-0.16744841707260763</c:v>
                </c:pt>
                <c:pt idx="666">
                  <c:v>-0.18599863097803793</c:v>
                </c:pt>
                <c:pt idx="667">
                  <c:v>-0.16759990515601153</c:v>
                </c:pt>
                <c:pt idx="668">
                  <c:v>-7.0310654862301231E-2</c:v>
                </c:pt>
                <c:pt idx="669">
                  <c:v>-8.2499059965747051E-2</c:v>
                </c:pt>
                <c:pt idx="670">
                  <c:v>-6.5127733002441318E-2</c:v>
                </c:pt>
                <c:pt idx="671">
                  <c:v>-9.4821239244749306E-2</c:v>
                </c:pt>
                <c:pt idx="672">
                  <c:v>-6.0608899112270104E-2</c:v>
                </c:pt>
                <c:pt idx="673">
                  <c:v>2.9212925027035597E-2</c:v>
                </c:pt>
                <c:pt idx="674">
                  <c:v>8.5248292612319199E-2</c:v>
                </c:pt>
                <c:pt idx="675">
                  <c:v>6.128082317619904E-2</c:v>
                </c:pt>
                <c:pt idx="676">
                  <c:v>5.1785394190530631E-2</c:v>
                </c:pt>
                <c:pt idx="677">
                  <c:v>0.19726234382251057</c:v>
                </c:pt>
                <c:pt idx="678">
                  <c:v>0.1976260473921149</c:v>
                </c:pt>
                <c:pt idx="679">
                  <c:v>0.21213020283619505</c:v>
                </c:pt>
                <c:pt idx="680">
                  <c:v>6.9699640770972529E-2</c:v>
                </c:pt>
                <c:pt idx="681">
                  <c:v>3.2414649085023811E-2</c:v>
                </c:pt>
                <c:pt idx="682">
                  <c:v>8.0962716279262728E-2</c:v>
                </c:pt>
                <c:pt idx="683">
                  <c:v>0.18151768670714052</c:v>
                </c:pt>
                <c:pt idx="684">
                  <c:v>0.21343788146133269</c:v>
                </c:pt>
                <c:pt idx="685">
                  <c:v>0.12647426347297225</c:v>
                </c:pt>
                <c:pt idx="686">
                  <c:v>0.20591244413594453</c:v>
                </c:pt>
                <c:pt idx="687">
                  <c:v>0.28431282454155105</c:v>
                </c:pt>
                <c:pt idx="688">
                  <c:v>0.27243159305798403</c:v>
                </c:pt>
                <c:pt idx="689">
                  <c:v>0.26390685744816467</c:v>
                </c:pt>
                <c:pt idx="690">
                  <c:v>0.26500950412428659</c:v>
                </c:pt>
                <c:pt idx="691">
                  <c:v>0.19331735888206286</c:v>
                </c:pt>
                <c:pt idx="692">
                  <c:v>0.3015242732335971</c:v>
                </c:pt>
                <c:pt idx="693">
                  <c:v>0.22615479595042709</c:v>
                </c:pt>
                <c:pt idx="694">
                  <c:v>0.24093592303265804</c:v>
                </c:pt>
                <c:pt idx="695">
                  <c:v>0.18727111263555232</c:v>
                </c:pt>
                <c:pt idx="696">
                  <c:v>9.9130655535431045E-2</c:v>
                </c:pt>
                <c:pt idx="697">
                  <c:v>0.25292798313052273</c:v>
                </c:pt>
                <c:pt idx="698">
                  <c:v>0.20887036239339207</c:v>
                </c:pt>
                <c:pt idx="699">
                  <c:v>0.17617161002705164</c:v>
                </c:pt>
                <c:pt idx="700">
                  <c:v>0.17523544320603887</c:v>
                </c:pt>
                <c:pt idx="701">
                  <c:v>0.11717648268318631</c:v>
                </c:pt>
                <c:pt idx="702">
                  <c:v>0.15696551289083166</c:v>
                </c:pt>
                <c:pt idx="703">
                  <c:v>0.29781021543734487</c:v>
                </c:pt>
                <c:pt idx="704">
                  <c:v>0.24765356681545114</c:v>
                </c:pt>
                <c:pt idx="705">
                  <c:v>0.33182227592084701</c:v>
                </c:pt>
                <c:pt idx="706">
                  <c:v>-4.2210988288270523E-2</c:v>
                </c:pt>
                <c:pt idx="707">
                  <c:v>-0.1481557579354848</c:v>
                </c:pt>
                <c:pt idx="708">
                  <c:v>-4.9571853375449421E-2</c:v>
                </c:pt>
                <c:pt idx="709">
                  <c:v>-0.13312417678906791</c:v>
                </c:pt>
                <c:pt idx="710">
                  <c:v>-0.12167123946843558</c:v>
                </c:pt>
                <c:pt idx="711">
                  <c:v>-0.17814142109909678</c:v>
                </c:pt>
                <c:pt idx="712">
                  <c:v>-0.16239160112329443</c:v>
                </c:pt>
                <c:pt idx="713">
                  <c:v>-0.16483432030628972</c:v>
                </c:pt>
                <c:pt idx="714">
                  <c:v>-0.16887928663336355</c:v>
                </c:pt>
                <c:pt idx="715">
                  <c:v>-0.21832409378905185</c:v>
                </c:pt>
                <c:pt idx="716">
                  <c:v>-0.28021760051055911</c:v>
                </c:pt>
                <c:pt idx="717">
                  <c:v>-0.22299945843196914</c:v>
                </c:pt>
                <c:pt idx="718">
                  <c:v>5.2055667376526088E-2</c:v>
                </c:pt>
                <c:pt idx="719">
                  <c:v>0.13740901409442219</c:v>
                </c:pt>
                <c:pt idx="720">
                  <c:v>6.9086173162033998E-2</c:v>
                </c:pt>
                <c:pt idx="721">
                  <c:v>0.10363338070962025</c:v>
                </c:pt>
                <c:pt idx="722">
                  <c:v>2.1400118985238026E-2</c:v>
                </c:pt>
                <c:pt idx="723">
                  <c:v>8.2419777894535862E-2</c:v>
                </c:pt>
                <c:pt idx="724">
                  <c:v>0.13033850199511571</c:v>
                </c:pt>
                <c:pt idx="725">
                  <c:v>0.17125894936141031</c:v>
                </c:pt>
                <c:pt idx="726">
                  <c:v>0.11335849349847057</c:v>
                </c:pt>
                <c:pt idx="727">
                  <c:v>0.22881066097307989</c:v>
                </c:pt>
                <c:pt idx="728">
                  <c:v>0.30157565869170377</c:v>
                </c:pt>
                <c:pt idx="729">
                  <c:v>0.2385219916469094</c:v>
                </c:pt>
                <c:pt idx="730">
                  <c:v>0.17319045674323935</c:v>
                </c:pt>
                <c:pt idx="731">
                  <c:v>0.21807842858963306</c:v>
                </c:pt>
                <c:pt idx="732">
                  <c:v>0.22686506868073919</c:v>
                </c:pt>
                <c:pt idx="733">
                  <c:v>5.3280215777359058E-2</c:v>
                </c:pt>
                <c:pt idx="734">
                  <c:v>9.5650159533265E-2</c:v>
                </c:pt>
                <c:pt idx="735">
                  <c:v>9.8268170390790832E-2</c:v>
                </c:pt>
                <c:pt idx="736">
                  <c:v>1.0090581754977207E-2</c:v>
                </c:pt>
                <c:pt idx="737">
                  <c:v>7.0306332028916119E-2</c:v>
                </c:pt>
                <c:pt idx="738">
                  <c:v>7.1233490500173469E-2</c:v>
                </c:pt>
                <c:pt idx="739">
                  <c:v>-2.8471082884919008E-2</c:v>
                </c:pt>
                <c:pt idx="740">
                  <c:v>-0.14493439626495597</c:v>
                </c:pt>
                <c:pt idx="741">
                  <c:v>-0.18894072313169255</c:v>
                </c:pt>
                <c:pt idx="742">
                  <c:v>-0.17122755223405617</c:v>
                </c:pt>
                <c:pt idx="743">
                  <c:v>-0.12909813025125055</c:v>
                </c:pt>
                <c:pt idx="744">
                  <c:v>-0.1231714971535748</c:v>
                </c:pt>
                <c:pt idx="745">
                  <c:v>-8.0344082211063483E-3</c:v>
                </c:pt>
                <c:pt idx="746">
                  <c:v>5.6779890997219931E-2</c:v>
                </c:pt>
                <c:pt idx="747">
                  <c:v>5.3460501080713915E-2</c:v>
                </c:pt>
                <c:pt idx="748">
                  <c:v>8.629370965368427E-2</c:v>
                </c:pt>
                <c:pt idx="749">
                  <c:v>2.7843082951943293E-2</c:v>
                </c:pt>
                <c:pt idx="750">
                  <c:v>-1.75613664021496E-2</c:v>
                </c:pt>
                <c:pt idx="751">
                  <c:v>3.6289971833376691E-2</c:v>
                </c:pt>
                <c:pt idx="752">
                  <c:v>0.18027830822980204</c:v>
                </c:pt>
                <c:pt idx="753">
                  <c:v>0.22431442813241254</c:v>
                </c:pt>
                <c:pt idx="754">
                  <c:v>0.24808115041617679</c:v>
                </c:pt>
                <c:pt idx="755">
                  <c:v>0.11713923544467852</c:v>
                </c:pt>
                <c:pt idx="756">
                  <c:v>0.22011124037313912</c:v>
                </c:pt>
                <c:pt idx="757">
                  <c:v>0.1433986501554223</c:v>
                </c:pt>
                <c:pt idx="758">
                  <c:v>7.5161719652303061E-2</c:v>
                </c:pt>
                <c:pt idx="759">
                  <c:v>2.5182368962164081E-2</c:v>
                </c:pt>
                <c:pt idx="760">
                  <c:v>5.5396299490873574E-2</c:v>
                </c:pt>
                <c:pt idx="761">
                  <c:v>1.4179490325355981E-2</c:v>
                </c:pt>
                <c:pt idx="762">
                  <c:v>5.0409810227948701E-2</c:v>
                </c:pt>
                <c:pt idx="763">
                  <c:v>4.5932124466149082E-2</c:v>
                </c:pt>
                <c:pt idx="764">
                  <c:v>-1.3769112878842804E-3</c:v>
                </c:pt>
                <c:pt idx="765">
                  <c:v>3.0259123521731643E-2</c:v>
                </c:pt>
                <c:pt idx="766">
                  <c:v>1.830850153350877E-2</c:v>
                </c:pt>
                <c:pt idx="767">
                  <c:v>0.10262418092716642</c:v>
                </c:pt>
                <c:pt idx="768">
                  <c:v>-4.5554842493089609E-3</c:v>
                </c:pt>
                <c:pt idx="769">
                  <c:v>2.6062104832888233E-2</c:v>
                </c:pt>
                <c:pt idx="770">
                  <c:v>2.8767284756777839E-2</c:v>
                </c:pt>
                <c:pt idx="771">
                  <c:v>7.6030215648731372E-2</c:v>
                </c:pt>
                <c:pt idx="772">
                  <c:v>1.7118927948350515E-2</c:v>
                </c:pt>
                <c:pt idx="773">
                  <c:v>4.1128425930307855E-2</c:v>
                </c:pt>
                <c:pt idx="774">
                  <c:v>6.2299622744397126E-2</c:v>
                </c:pt>
                <c:pt idx="775">
                  <c:v>1.4875861517359201E-2</c:v>
                </c:pt>
                <c:pt idx="776">
                  <c:v>8.2763626001906274E-2</c:v>
                </c:pt>
                <c:pt idx="777">
                  <c:v>6.2555565409855032E-2</c:v>
                </c:pt>
                <c:pt idx="778">
                  <c:v>8.1775586062619754E-2</c:v>
                </c:pt>
                <c:pt idx="779">
                  <c:v>3.07610898317624E-2</c:v>
                </c:pt>
                <c:pt idx="780">
                  <c:v>3.0543563191471335E-2</c:v>
                </c:pt>
                <c:pt idx="781">
                  <c:v>5.8539135600933531E-2</c:v>
                </c:pt>
                <c:pt idx="782">
                  <c:v>1.1565849473311046E-2</c:v>
                </c:pt>
                <c:pt idx="783">
                  <c:v>-5.7082672180712085E-2</c:v>
                </c:pt>
                <c:pt idx="784">
                  <c:v>-2.2605124394984064E-2</c:v>
                </c:pt>
                <c:pt idx="785">
                  <c:v>-3.8322972764960619E-2</c:v>
                </c:pt>
                <c:pt idx="786">
                  <c:v>-6.6606979691114621E-2</c:v>
                </c:pt>
                <c:pt idx="787">
                  <c:v>-3.0538482555204402E-2</c:v>
                </c:pt>
                <c:pt idx="788">
                  <c:v>-2.6897678331215022E-2</c:v>
                </c:pt>
                <c:pt idx="789">
                  <c:v>-4.730417233911105E-2</c:v>
                </c:pt>
                <c:pt idx="790">
                  <c:v>-4.7725699242422842E-2</c:v>
                </c:pt>
                <c:pt idx="791">
                  <c:v>-7.7084016951033341E-2</c:v>
                </c:pt>
                <c:pt idx="792">
                  <c:v>-7.2238376051683484E-2</c:v>
                </c:pt>
                <c:pt idx="793">
                  <c:v>-8.0075135388222335E-2</c:v>
                </c:pt>
                <c:pt idx="794">
                  <c:v>-9.7289450800319283E-3</c:v>
                </c:pt>
                <c:pt idx="795">
                  <c:v>7.3772904684344554E-2</c:v>
                </c:pt>
                <c:pt idx="796">
                  <c:v>9.3762981913571075E-2</c:v>
                </c:pt>
                <c:pt idx="797">
                  <c:v>0.12483423965969428</c:v>
                </c:pt>
                <c:pt idx="798">
                  <c:v>0.18689908664254173</c:v>
                </c:pt>
                <c:pt idx="799">
                  <c:v>0.18628729310522291</c:v>
                </c:pt>
                <c:pt idx="800">
                  <c:v>0.13809950656867059</c:v>
                </c:pt>
                <c:pt idx="801">
                  <c:v>0.22358430624896813</c:v>
                </c:pt>
                <c:pt idx="802">
                  <c:v>0.19236642322393327</c:v>
                </c:pt>
                <c:pt idx="803">
                  <c:v>0.29867612515926101</c:v>
                </c:pt>
                <c:pt idx="804">
                  <c:v>0.30669977766538725</c:v>
                </c:pt>
                <c:pt idx="805">
                  <c:v>0.31761201881860884</c:v>
                </c:pt>
                <c:pt idx="806">
                  <c:v>0.27622546736633458</c:v>
                </c:pt>
                <c:pt idx="807">
                  <c:v>0.24658873905104589</c:v>
                </c:pt>
                <c:pt idx="808">
                  <c:v>0.22617551827773061</c:v>
                </c:pt>
                <c:pt idx="809">
                  <c:v>0.20734717947047696</c:v>
                </c:pt>
                <c:pt idx="810">
                  <c:v>0.18204674428505158</c:v>
                </c:pt>
                <c:pt idx="811">
                  <c:v>8.8210489922234528E-2</c:v>
                </c:pt>
                <c:pt idx="812">
                  <c:v>0.11173585163051672</c:v>
                </c:pt>
                <c:pt idx="813">
                  <c:v>0.1258473758178035</c:v>
                </c:pt>
                <c:pt idx="814">
                  <c:v>0.16607433098191024</c:v>
                </c:pt>
                <c:pt idx="815">
                  <c:v>0.20655734783422011</c:v>
                </c:pt>
                <c:pt idx="816">
                  <c:v>0.15651040650162168</c:v>
                </c:pt>
                <c:pt idx="817">
                  <c:v>0.18820061112956762</c:v>
                </c:pt>
                <c:pt idx="818">
                  <c:v>0.18732289794548498</c:v>
                </c:pt>
                <c:pt idx="819">
                  <c:v>0.1216193461172002</c:v>
                </c:pt>
                <c:pt idx="820">
                  <c:v>0.17305807734344894</c:v>
                </c:pt>
                <c:pt idx="821">
                  <c:v>0.21727604236075715</c:v>
                </c:pt>
                <c:pt idx="822">
                  <c:v>0.27188639077357873</c:v>
                </c:pt>
                <c:pt idx="823">
                  <c:v>0.44901128633517073</c:v>
                </c:pt>
                <c:pt idx="824">
                  <c:v>0.33352682822485658</c:v>
                </c:pt>
                <c:pt idx="825">
                  <c:v>0.33222934621942529</c:v>
                </c:pt>
                <c:pt idx="826">
                  <c:v>0.25024827370153424</c:v>
                </c:pt>
                <c:pt idx="827">
                  <c:v>0.21555666490694972</c:v>
                </c:pt>
                <c:pt idx="828">
                  <c:v>0.26502176039925401</c:v>
                </c:pt>
                <c:pt idx="829">
                  <c:v>0.20209859006088102</c:v>
                </c:pt>
                <c:pt idx="830">
                  <c:v>0.28247962234994106</c:v>
                </c:pt>
                <c:pt idx="831">
                  <c:v>0.41199749610413827</c:v>
                </c:pt>
                <c:pt idx="832">
                  <c:v>0.34296581656581043</c:v>
                </c:pt>
                <c:pt idx="833">
                  <c:v>0.23904879302561913</c:v>
                </c:pt>
                <c:pt idx="834">
                  <c:v>0.23524457697402229</c:v>
                </c:pt>
                <c:pt idx="835">
                  <c:v>0.12638033943877197</c:v>
                </c:pt>
                <c:pt idx="836">
                  <c:v>1.4607364783819313E-2</c:v>
                </c:pt>
                <c:pt idx="837">
                  <c:v>2.5188871697442342E-2</c:v>
                </c:pt>
                <c:pt idx="838">
                  <c:v>0.15465180733130995</c:v>
                </c:pt>
                <c:pt idx="839">
                  <c:v>0.1706758261068409</c:v>
                </c:pt>
                <c:pt idx="840">
                  <c:v>0.22144271892508327</c:v>
                </c:pt>
                <c:pt idx="841">
                  <c:v>0.26023320598966615</c:v>
                </c:pt>
                <c:pt idx="842">
                  <c:v>0.13135518914596389</c:v>
                </c:pt>
                <c:pt idx="843">
                  <c:v>0.11654851285369364</c:v>
                </c:pt>
                <c:pt idx="844">
                  <c:v>0.15008785298597263</c:v>
                </c:pt>
                <c:pt idx="845">
                  <c:v>0.13935565695513172</c:v>
                </c:pt>
                <c:pt idx="846">
                  <c:v>0.15373346714985803</c:v>
                </c:pt>
                <c:pt idx="847">
                  <c:v>0.12857640284493835</c:v>
                </c:pt>
                <c:pt idx="848">
                  <c:v>0.32281950370703666</c:v>
                </c:pt>
                <c:pt idx="849">
                  <c:v>0.20263918269473069</c:v>
                </c:pt>
                <c:pt idx="850">
                  <c:v>0.18001497083076606</c:v>
                </c:pt>
                <c:pt idx="851">
                  <c:v>0.13406311968567824</c:v>
                </c:pt>
                <c:pt idx="852">
                  <c:v>0.13379917495760696</c:v>
                </c:pt>
                <c:pt idx="853">
                  <c:v>2.4855986153518056E-2</c:v>
                </c:pt>
                <c:pt idx="854">
                  <c:v>3.9951520296435727E-2</c:v>
                </c:pt>
                <c:pt idx="855">
                  <c:v>0.10200603748214121</c:v>
                </c:pt>
                <c:pt idx="856">
                  <c:v>2.4126206560054375E-2</c:v>
                </c:pt>
                <c:pt idx="857">
                  <c:v>2.3773155802512769E-2</c:v>
                </c:pt>
                <c:pt idx="858">
                  <c:v>-5.0190357642497796E-3</c:v>
                </c:pt>
                <c:pt idx="859">
                  <c:v>1.265369652526116E-2</c:v>
                </c:pt>
                <c:pt idx="860">
                  <c:v>8.7090188000683022E-2</c:v>
                </c:pt>
                <c:pt idx="861">
                  <c:v>5.5708899932394737E-2</c:v>
                </c:pt>
                <c:pt idx="862">
                  <c:v>-1.5763159453890313E-2</c:v>
                </c:pt>
                <c:pt idx="863">
                  <c:v>-0.1180198593442352</c:v>
                </c:pt>
                <c:pt idx="864">
                  <c:v>-0.16432331821231666</c:v>
                </c:pt>
                <c:pt idx="865">
                  <c:v>-8.1493252272956729E-2</c:v>
                </c:pt>
                <c:pt idx="866">
                  <c:v>-0.15398436210953304</c:v>
                </c:pt>
                <c:pt idx="867">
                  <c:v>-0.28769966619765786</c:v>
                </c:pt>
                <c:pt idx="868">
                  <c:v>-0.202789375462641</c:v>
                </c:pt>
                <c:pt idx="869">
                  <c:v>-0.17942009625139424</c:v>
                </c:pt>
                <c:pt idx="870">
                  <c:v>-0.22084550884403775</c:v>
                </c:pt>
                <c:pt idx="871">
                  <c:v>-0.21522704475555271</c:v>
                </c:pt>
                <c:pt idx="872">
                  <c:v>-0.31536982087737064</c:v>
                </c:pt>
                <c:pt idx="873">
                  <c:v>-0.33837312009129961</c:v>
                </c:pt>
                <c:pt idx="874">
                  <c:v>-0.31980283860719372</c:v>
                </c:pt>
                <c:pt idx="875">
                  <c:v>-0.19213334382149966</c:v>
                </c:pt>
                <c:pt idx="876">
                  <c:v>-0.18857674619079404</c:v>
                </c:pt>
                <c:pt idx="877">
                  <c:v>-0.22936004412980027</c:v>
                </c:pt>
                <c:pt idx="878">
                  <c:v>-0.16241868978663671</c:v>
                </c:pt>
                <c:pt idx="879">
                  <c:v>-6.7689133592370193E-2</c:v>
                </c:pt>
                <c:pt idx="880">
                  <c:v>-0.19578378221831005</c:v>
                </c:pt>
                <c:pt idx="881">
                  <c:v>-0.20817259087105858</c:v>
                </c:pt>
                <c:pt idx="882">
                  <c:v>-0.24843694004411115</c:v>
                </c:pt>
                <c:pt idx="883">
                  <c:v>-0.30387565009156786</c:v>
                </c:pt>
                <c:pt idx="884">
                  <c:v>-0.24600028737163659</c:v>
                </c:pt>
                <c:pt idx="885">
                  <c:v>-0.26874083021577416</c:v>
                </c:pt>
                <c:pt idx="886">
                  <c:v>-0.21643117287288999</c:v>
                </c:pt>
                <c:pt idx="887">
                  <c:v>-0.23021549545379688</c:v>
                </c:pt>
                <c:pt idx="888">
                  <c:v>-0.28517860415410284</c:v>
                </c:pt>
                <c:pt idx="889">
                  <c:v>-0.29394914220140606</c:v>
                </c:pt>
                <c:pt idx="890">
                  <c:v>-0.28822363624797059</c:v>
                </c:pt>
                <c:pt idx="891">
                  <c:v>-0.30841490026944485</c:v>
                </c:pt>
                <c:pt idx="892">
                  <c:v>-0.19282559937369315</c:v>
                </c:pt>
                <c:pt idx="893">
                  <c:v>-0.13588198515080274</c:v>
                </c:pt>
                <c:pt idx="894">
                  <c:v>-5.0825963136017546E-2</c:v>
                </c:pt>
                <c:pt idx="895">
                  <c:v>4.8783752616907525E-2</c:v>
                </c:pt>
                <c:pt idx="896">
                  <c:v>5.9865086223859845E-2</c:v>
                </c:pt>
                <c:pt idx="897">
                  <c:v>0.18487092035216748</c:v>
                </c:pt>
                <c:pt idx="898">
                  <c:v>0.14916522467288615</c:v>
                </c:pt>
                <c:pt idx="899">
                  <c:v>9.2400636179060663E-2</c:v>
                </c:pt>
                <c:pt idx="900">
                  <c:v>0.22855713854758697</c:v>
                </c:pt>
                <c:pt idx="901">
                  <c:v>0.28859743263181575</c:v>
                </c:pt>
                <c:pt idx="902">
                  <c:v>0.32848473293949093</c:v>
                </c:pt>
                <c:pt idx="903">
                  <c:v>0.29615848615638735</c:v>
                </c:pt>
                <c:pt idx="904">
                  <c:v>0.16968679131904274</c:v>
                </c:pt>
                <c:pt idx="905">
                  <c:v>0.12111134735453008</c:v>
                </c:pt>
                <c:pt idx="906">
                  <c:v>0.12992249949961321</c:v>
                </c:pt>
                <c:pt idx="907">
                  <c:v>7.2482050674308199E-2</c:v>
                </c:pt>
                <c:pt idx="908">
                  <c:v>5.6876487373227133E-2</c:v>
                </c:pt>
                <c:pt idx="909">
                  <c:v>8.2631800522395549E-2</c:v>
                </c:pt>
                <c:pt idx="910">
                  <c:v>3.8277325449922982E-2</c:v>
                </c:pt>
                <c:pt idx="911">
                  <c:v>7.225703522070244E-2</c:v>
                </c:pt>
                <c:pt idx="912">
                  <c:v>5.2927265695749424E-2</c:v>
                </c:pt>
                <c:pt idx="913">
                  <c:v>7.4311080251106137E-3</c:v>
                </c:pt>
                <c:pt idx="914">
                  <c:v>1.6368854219980425E-2</c:v>
                </c:pt>
                <c:pt idx="915">
                  <c:v>1.1545340136345589E-2</c:v>
                </c:pt>
                <c:pt idx="916">
                  <c:v>9.318930888707562E-3</c:v>
                </c:pt>
                <c:pt idx="917">
                  <c:v>2.995221751106672E-2</c:v>
                </c:pt>
                <c:pt idx="918">
                  <c:v>1.3144173646833721E-2</c:v>
                </c:pt>
                <c:pt idx="919">
                  <c:v>8.9334488475018833E-2</c:v>
                </c:pt>
                <c:pt idx="920">
                  <c:v>7.4005622141330996E-2</c:v>
                </c:pt>
                <c:pt idx="921">
                  <c:v>7.0599359597027997E-2</c:v>
                </c:pt>
                <c:pt idx="922">
                  <c:v>3.3072249868765058E-2</c:v>
                </c:pt>
                <c:pt idx="923">
                  <c:v>2.9376399244406021E-2</c:v>
                </c:pt>
                <c:pt idx="924">
                  <c:v>-5.5363881390914083E-3</c:v>
                </c:pt>
                <c:pt idx="925">
                  <c:v>4.993860452564855E-2</c:v>
                </c:pt>
                <c:pt idx="926">
                  <c:v>2.9557422877441578E-2</c:v>
                </c:pt>
                <c:pt idx="927">
                  <c:v>6.1119383000225846E-2</c:v>
                </c:pt>
                <c:pt idx="928">
                  <c:v>9.4763417668123531E-2</c:v>
                </c:pt>
                <c:pt idx="929">
                  <c:v>2.5788477650010633E-2</c:v>
                </c:pt>
                <c:pt idx="930">
                  <c:v>2.6188477650010589E-2</c:v>
                </c:pt>
                <c:pt idx="931">
                  <c:v>-5.9256978293087126E-3</c:v>
                </c:pt>
                <c:pt idx="932">
                  <c:v>3.0760203413415246E-2</c:v>
                </c:pt>
                <c:pt idx="933">
                  <c:v>5.1525539789190028E-2</c:v>
                </c:pt>
                <c:pt idx="934">
                  <c:v>0.10711891323738168</c:v>
                </c:pt>
                <c:pt idx="935">
                  <c:v>8.779420176227809E-2</c:v>
                </c:pt>
                <c:pt idx="936">
                  <c:v>0.10358893890527762</c:v>
                </c:pt>
                <c:pt idx="937">
                  <c:v>8.932921761592505E-2</c:v>
                </c:pt>
                <c:pt idx="938">
                  <c:v>6.4062710631947073E-2</c:v>
                </c:pt>
                <c:pt idx="939">
                  <c:v>6.3485631164584083E-2</c:v>
                </c:pt>
                <c:pt idx="940">
                  <c:v>9.5883742475996875E-2</c:v>
                </c:pt>
                <c:pt idx="941">
                  <c:v>0.17136739609597335</c:v>
                </c:pt>
                <c:pt idx="942">
                  <c:v>0.17214988448250484</c:v>
                </c:pt>
                <c:pt idx="943">
                  <c:v>0.10221200861016359</c:v>
                </c:pt>
                <c:pt idx="944">
                  <c:v>9.208003393174094E-2</c:v>
                </c:pt>
                <c:pt idx="945">
                  <c:v>0.10554955858918699</c:v>
                </c:pt>
                <c:pt idx="946">
                  <c:v>8.7518803574234777E-2</c:v>
                </c:pt>
                <c:pt idx="947">
                  <c:v>2.1069889680895439E-2</c:v>
                </c:pt>
                <c:pt idx="948">
                  <c:v>-2.0321327001021072E-3</c:v>
                </c:pt>
                <c:pt idx="949">
                  <c:v>-7.863167149846878E-2</c:v>
                </c:pt>
                <c:pt idx="950">
                  <c:v>-9.3435860031383752E-2</c:v>
                </c:pt>
                <c:pt idx="951">
                  <c:v>-0.10776334635408291</c:v>
                </c:pt>
                <c:pt idx="952">
                  <c:v>-0.10411367070911333</c:v>
                </c:pt>
                <c:pt idx="953">
                  <c:v>-0.12473660588301427</c:v>
                </c:pt>
                <c:pt idx="954">
                  <c:v>-0.1900747356183406</c:v>
                </c:pt>
                <c:pt idx="955">
                  <c:v>-0.16945994617043011</c:v>
                </c:pt>
                <c:pt idx="956">
                  <c:v>-0.16954794619694691</c:v>
                </c:pt>
                <c:pt idx="957">
                  <c:v>-0.27806579833313966</c:v>
                </c:pt>
                <c:pt idx="958">
                  <c:v>-0.42619645220297825</c:v>
                </c:pt>
                <c:pt idx="959">
                  <c:v>-0.44510752132624132</c:v>
                </c:pt>
                <c:pt idx="960">
                  <c:v>-0.42429724705699268</c:v>
                </c:pt>
                <c:pt idx="961">
                  <c:v>-0.4406847809894554</c:v>
                </c:pt>
                <c:pt idx="962">
                  <c:v>-0.48962909748225164</c:v>
                </c:pt>
                <c:pt idx="963">
                  <c:v>-0.43891329860570166</c:v>
                </c:pt>
                <c:pt idx="964">
                  <c:v>-0.41091520576167367</c:v>
                </c:pt>
                <c:pt idx="965">
                  <c:v>-0.3846199859464472</c:v>
                </c:pt>
                <c:pt idx="966">
                  <c:v>-0.32082257389793623</c:v>
                </c:pt>
                <c:pt idx="967">
                  <c:v>-0.25527004889534122</c:v>
                </c:pt>
                <c:pt idx="968">
                  <c:v>-0.23618000262243755</c:v>
                </c:pt>
                <c:pt idx="969">
                  <c:v>-0.12090858680453863</c:v>
                </c:pt>
                <c:pt idx="970">
                  <c:v>4.5849174269950395E-2</c:v>
                </c:pt>
                <c:pt idx="971">
                  <c:v>0.20128145305553488</c:v>
                </c:pt>
                <c:pt idx="972">
                  <c:v>0.21097407985306429</c:v>
                </c:pt>
                <c:pt idx="973">
                  <c:v>0.27737070326346391</c:v>
                </c:pt>
                <c:pt idx="974">
                  <c:v>0.48117349755414851</c:v>
                </c:pt>
                <c:pt idx="975">
                  <c:v>0.44326755650667837</c:v>
                </c:pt>
                <c:pt idx="976">
                  <c:v>0.33397009573741365</c:v>
                </c:pt>
                <c:pt idx="977">
                  <c:v>0.15867375706789844</c:v>
                </c:pt>
                <c:pt idx="978">
                  <c:v>9.3966870831584462E-2</c:v>
                </c:pt>
                <c:pt idx="979">
                  <c:v>8.9916259275640217E-2</c:v>
                </c:pt>
                <c:pt idx="980">
                  <c:v>3.0554878701950852E-3</c:v>
                </c:pt>
                <c:pt idx="981">
                  <c:v>5.5346160597913835E-2</c:v>
                </c:pt>
                <c:pt idx="982">
                  <c:v>0.11757819920586353</c:v>
                </c:pt>
                <c:pt idx="983">
                  <c:v>4.9587464175267638E-2</c:v>
                </c:pt>
                <c:pt idx="984">
                  <c:v>9.9114928659055732E-2</c:v>
                </c:pt>
                <c:pt idx="985">
                  <c:v>0.17026569758119875</c:v>
                </c:pt>
                <c:pt idx="986">
                  <c:v>0.17272629583727844</c:v>
                </c:pt>
                <c:pt idx="987">
                  <c:v>0.10438361912252507</c:v>
                </c:pt>
                <c:pt idx="988">
                  <c:v>0.11989417626358687</c:v>
                </c:pt>
                <c:pt idx="989">
                  <c:v>0.20943586248430382</c:v>
                </c:pt>
                <c:pt idx="990">
                  <c:v>0.25669986132828571</c:v>
                </c:pt>
                <c:pt idx="991">
                  <c:v>0.14664968614458612</c:v>
                </c:pt>
                <c:pt idx="992">
                  <c:v>0.14072247165874413</c:v>
                </c:pt>
                <c:pt idx="993">
                  <c:v>-3.0194911952685602E-2</c:v>
                </c:pt>
                <c:pt idx="994">
                  <c:v>4.0178289181970556E-2</c:v>
                </c:pt>
                <c:pt idx="995">
                  <c:v>3.9192517694000978E-2</c:v>
                </c:pt>
                <c:pt idx="996">
                  <c:v>-1.8622533394750715E-2</c:v>
                </c:pt>
                <c:pt idx="997">
                  <c:v>2.1254733898252581E-3</c:v>
                </c:pt>
                <c:pt idx="998">
                  <c:v>1.1293670927454084E-2</c:v>
                </c:pt>
                <c:pt idx="999">
                  <c:v>4.469380517889595E-2</c:v>
                </c:pt>
                <c:pt idx="1000">
                  <c:v>7.3001352042234707E-3</c:v>
                </c:pt>
                <c:pt idx="1001">
                  <c:v>-4.2752106727571709E-2</c:v>
                </c:pt>
                <c:pt idx="1002">
                  <c:v>1.7333811120972299E-2</c:v>
                </c:pt>
                <c:pt idx="1003">
                  <c:v>5.6542667240537053E-2</c:v>
                </c:pt>
                <c:pt idx="1004">
                  <c:v>0.14441214153901732</c:v>
                </c:pt>
                <c:pt idx="1005">
                  <c:v>0.2659705709268842</c:v>
                </c:pt>
                <c:pt idx="1006">
                  <c:v>0.11634070167198875</c:v>
                </c:pt>
                <c:pt idx="1007">
                  <c:v>0.12572574437932052</c:v>
                </c:pt>
                <c:pt idx="1008">
                  <c:v>0.12306145679387553</c:v>
                </c:pt>
                <c:pt idx="1009">
                  <c:v>0.12923201594161374</c:v>
                </c:pt>
                <c:pt idx="1010">
                  <c:v>9.5202771624252114E-2</c:v>
                </c:pt>
                <c:pt idx="1011">
                  <c:v>0.10115503491157143</c:v>
                </c:pt>
                <c:pt idx="1012">
                  <c:v>0.13136130832782986</c:v>
                </c:pt>
                <c:pt idx="1013">
                  <c:v>0.23355205654080358</c:v>
                </c:pt>
                <c:pt idx="1014">
                  <c:v>0.16301220609215972</c:v>
                </c:pt>
                <c:pt idx="1015">
                  <c:v>0.20597108431033728</c:v>
                </c:pt>
                <c:pt idx="1016">
                  <c:v>0.14116410549177227</c:v>
                </c:pt>
                <c:pt idx="1017">
                  <c:v>0.14684419809340396</c:v>
                </c:pt>
                <c:pt idx="1018">
                  <c:v>0.22632555395384743</c:v>
                </c:pt>
                <c:pt idx="1019">
                  <c:v>0.25666094984036492</c:v>
                </c:pt>
                <c:pt idx="1020">
                  <c:v>0.27758177769430792</c:v>
                </c:pt>
                <c:pt idx="1021">
                  <c:v>0.17021521980042292</c:v>
                </c:pt>
                <c:pt idx="1022">
                  <c:v>0.2092533991173072</c:v>
                </c:pt>
                <c:pt idx="1023">
                  <c:v>0.17453647968182387</c:v>
                </c:pt>
                <c:pt idx="1024">
                  <c:v>0.16155929032813654</c:v>
                </c:pt>
                <c:pt idx="1025">
                  <c:v>0.16272697738015196</c:v>
                </c:pt>
                <c:pt idx="1026">
                  <c:v>0.20360921935122767</c:v>
                </c:pt>
                <c:pt idx="1027">
                  <c:v>0.12763783625861713</c:v>
                </c:pt>
                <c:pt idx="1028">
                  <c:v>0.21163898013281376</c:v>
                </c:pt>
                <c:pt idx="1029">
                  <c:v>0.15590491992529967</c:v>
                </c:pt>
                <c:pt idx="1030">
                  <c:v>0.13312839385418407</c:v>
                </c:pt>
                <c:pt idx="1031">
                  <c:v>0.12878170077521744</c:v>
                </c:pt>
                <c:pt idx="1032">
                  <c:v>9.8496758532409898E-2</c:v>
                </c:pt>
                <c:pt idx="1033">
                  <c:v>0.1073139173155554</c:v>
                </c:pt>
                <c:pt idx="1034">
                  <c:v>0.11895413843473229</c:v>
                </c:pt>
                <c:pt idx="1035">
                  <c:v>9.0781072042308342E-2</c:v>
                </c:pt>
                <c:pt idx="1036">
                  <c:v>9.4143309841090525E-2</c:v>
                </c:pt>
                <c:pt idx="1037">
                  <c:v>7.7940916988803274E-2</c:v>
                </c:pt>
                <c:pt idx="1038">
                  <c:v>3.2008850004135121E-2</c:v>
                </c:pt>
                <c:pt idx="1039">
                  <c:v>7.0217943474165462E-2</c:v>
                </c:pt>
                <c:pt idx="1040">
                  <c:v>-3.5896921651275657E-2</c:v>
                </c:pt>
                <c:pt idx="1041">
                  <c:v>-4.7352599073518638E-2</c:v>
                </c:pt>
                <c:pt idx="1042">
                  <c:v>1.1969622769110601E-2</c:v>
                </c:pt>
                <c:pt idx="1043">
                  <c:v>-1.3570828087041208E-2</c:v>
                </c:pt>
                <c:pt idx="1044">
                  <c:v>-2.6574550379214003E-2</c:v>
                </c:pt>
                <c:pt idx="1045">
                  <c:v>-4.7015147093200975E-2</c:v>
                </c:pt>
                <c:pt idx="1046">
                  <c:v>-0.10136128359525304</c:v>
                </c:pt>
                <c:pt idx="1047">
                  <c:v>-2.0606836641953286E-2</c:v>
                </c:pt>
                <c:pt idx="1048">
                  <c:v>-2.6354505056316646E-2</c:v>
                </c:pt>
                <c:pt idx="1049">
                  <c:v>-1.9357548768220212E-2</c:v>
                </c:pt>
                <c:pt idx="1050">
                  <c:v>4.7178988425276708E-3</c:v>
                </c:pt>
                <c:pt idx="1051">
                  <c:v>2.3067178560055593E-2</c:v>
                </c:pt>
                <c:pt idx="1052">
                  <c:v>9.208074131109871E-2</c:v>
                </c:pt>
                <c:pt idx="1053">
                  <c:v>0.11997260582319384</c:v>
                </c:pt>
                <c:pt idx="1054">
                  <c:v>1.0737988193666712E-2</c:v>
                </c:pt>
                <c:pt idx="1055">
                  <c:v>4.1771479318875503E-2</c:v>
                </c:pt>
                <c:pt idx="1056">
                  <c:v>7.8912806959347187E-2</c:v>
                </c:pt>
                <c:pt idx="1057">
                  <c:v>0.16114104618221209</c:v>
                </c:pt>
                <c:pt idx="1058">
                  <c:v>0.2101314065441533</c:v>
                </c:pt>
                <c:pt idx="1059">
                  <c:v>0.13217164659300096</c:v>
                </c:pt>
                <c:pt idx="1060">
                  <c:v>0.14044312636010461</c:v>
                </c:pt>
                <c:pt idx="1061">
                  <c:v>0.13602463108230073</c:v>
                </c:pt>
                <c:pt idx="1062">
                  <c:v>0.14189339097846718</c:v>
                </c:pt>
                <c:pt idx="1063">
                  <c:v>0.12235733420062023</c:v>
                </c:pt>
                <c:pt idx="1064">
                  <c:v>0.12507760828504319</c:v>
                </c:pt>
                <c:pt idx="1065">
                  <c:v>0.14953944912588996</c:v>
                </c:pt>
                <c:pt idx="1066">
                  <c:v>0.19973307526025991</c:v>
                </c:pt>
                <c:pt idx="1067">
                  <c:v>0.19222147605665379</c:v>
                </c:pt>
                <c:pt idx="1068">
                  <c:v>0.18283744306813354</c:v>
                </c:pt>
                <c:pt idx="1069">
                  <c:v>0.22863347257697597</c:v>
                </c:pt>
                <c:pt idx="1070">
                  <c:v>0.13494094684898028</c:v>
                </c:pt>
                <c:pt idx="1071">
                  <c:v>0.10067726408211797</c:v>
                </c:pt>
                <c:pt idx="1072">
                  <c:v>9.3342955246589976E-2</c:v>
                </c:pt>
                <c:pt idx="1073">
                  <c:v>0.10326190264079738</c:v>
                </c:pt>
                <c:pt idx="1074">
                  <c:v>0.10346190264079713</c:v>
                </c:pt>
                <c:pt idx="1075">
                  <c:v>0.12271593711447643</c:v>
                </c:pt>
                <c:pt idx="1076">
                  <c:v>0.15695123284259638</c:v>
                </c:pt>
                <c:pt idx="1077">
                  <c:v>0.1394817459041735</c:v>
                </c:pt>
                <c:pt idx="1078">
                  <c:v>3.1367345337953281E-2</c:v>
                </c:pt>
                <c:pt idx="1079">
                  <c:v>1.9539962339038999E-2</c:v>
                </c:pt>
                <c:pt idx="1080">
                  <c:v>-8.6788845079790566E-2</c:v>
                </c:pt>
                <c:pt idx="1081">
                  <c:v>-6.356983975284336E-2</c:v>
                </c:pt>
                <c:pt idx="1082">
                  <c:v>7.8602568695775449E-3</c:v>
                </c:pt>
                <c:pt idx="1083">
                  <c:v>5.5977288993276766E-2</c:v>
                </c:pt>
                <c:pt idx="1084">
                  <c:v>9.7207171944116627E-2</c:v>
                </c:pt>
                <c:pt idx="1085">
                  <c:v>4.7889027015446395E-4</c:v>
                </c:pt>
                <c:pt idx="1086">
                  <c:v>6.6800096436295142E-2</c:v>
                </c:pt>
                <c:pt idx="1087">
                  <c:v>4.6128382014055391E-2</c:v>
                </c:pt>
                <c:pt idx="1088">
                  <c:v>-4.4876490623347309E-3</c:v>
                </c:pt>
                <c:pt idx="1089">
                  <c:v>1.2266925425275625E-2</c:v>
                </c:pt>
                <c:pt idx="1090">
                  <c:v>0.11259912806677082</c:v>
                </c:pt>
                <c:pt idx="1091">
                  <c:v>0.13001571581300941</c:v>
                </c:pt>
                <c:pt idx="1092">
                  <c:v>0.28443180216616731</c:v>
                </c:pt>
              </c:numCache>
            </c:numRef>
          </c:yVal>
          <c:smooth val="0"/>
          <c:extLst>
            <c:ext xmlns:c16="http://schemas.microsoft.com/office/drawing/2014/chart" uri="{C3380CC4-5D6E-409C-BE32-E72D297353CC}">
              <c16:uniqueId val="{00000001-AF6D-A94A-A255-BF8CF723338D}"/>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Aaa / Aa Corporate Bond Yield</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0.04"/>
        <c:minorUnit val="0.0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6"/>
        <c:minorUnit val="0.3"/>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i="0" u="none" strike="noStrike">
                <a:solidFill>
                  <a:srgbClr val="000000"/>
                </a:solidFill>
                <a:latin typeface="Calibri"/>
              </a:defRPr>
            </a:pPr>
            <a:r>
              <a:rPr sz="1800" b="1" i="0" u="none" strike="noStrike">
                <a:solidFill>
                  <a:srgbClr val="000000"/>
                </a:solidFill>
                <a:latin typeface="Calibri"/>
              </a:rPr>
              <a:t>ERP S&amp;P Utilities over A Rated PU Bonds</a:t>
            </a:r>
          </a:p>
        </c:rich>
      </c:tx>
      <c:layout>
        <c:manualLayout>
          <c:xMode val="edge"/>
          <c:yMode val="edge"/>
          <c:x val="9.2159900000000003E-2"/>
          <c:y val="0"/>
          <c:w val="0.81567999999999996"/>
          <c:h val="0.23496600000000001"/>
        </c:manualLayout>
      </c:layout>
      <c:overlay val="1"/>
      <c:spPr>
        <a:noFill/>
        <a:effectLst/>
      </c:spPr>
    </c:title>
    <c:autoTitleDeleted val="0"/>
    <c:plotArea>
      <c:layout>
        <c:manualLayout>
          <c:layoutTarget val="inner"/>
          <c:xMode val="edge"/>
          <c:yMode val="edge"/>
          <c:x val="0.18800600000000001"/>
          <c:y val="0.23496600000000001"/>
          <c:w val="0.77020900000000003"/>
          <c:h val="0.58928100000000005"/>
        </c:manualLayout>
      </c:layout>
      <c:scatterChart>
        <c:scatterStyle val="lineMarker"/>
        <c:varyColors val="0"/>
        <c:ser>
          <c:idx val="0"/>
          <c:order val="0"/>
          <c:tx>
            <c:v>Series1</c:v>
          </c:tx>
          <c:spPr>
            <a:ln w="12700" cap="flat">
              <a:noFill/>
              <a:miter lim="400000"/>
            </a:ln>
            <a:effectLst/>
          </c:spPr>
          <c:marker>
            <c:symbol val="diamond"/>
            <c:size val="6"/>
            <c:spPr>
              <a:solidFill>
                <a:schemeClr val="accent1"/>
              </a:solidFill>
              <a:ln w="9525" cap="flat">
                <a:solidFill>
                  <a:srgbClr val="4A7EBB"/>
                </a:solidFill>
                <a:prstDash val="solid"/>
                <a:round/>
              </a:ln>
              <a:effectLst/>
            </c:spPr>
          </c:marker>
          <c:trendline>
            <c:spPr>
              <a:ln w="9525" cap="flat">
                <a:solidFill>
                  <a:srgbClr val="000000"/>
                </a:solidFill>
                <a:prstDash val="solid"/>
                <a:round/>
              </a:ln>
              <a:effectLst>
                <a:outerShdw blurRad="12700" dist="25400" dir="7320000" algn="tl">
                  <a:srgbClr val="000000">
                    <a:alpha val="25000"/>
                  </a:srgbClr>
                </a:outerShdw>
              </a:effectLst>
            </c:spPr>
            <c:trendlineType val="linear"/>
            <c:dispRSqr val="0"/>
            <c:dispEq val="1"/>
            <c:trendlineLbl>
              <c:tx>
                <c:rich>
                  <a:bodyPr rot="0"/>
                  <a:lstStyle/>
                  <a:p>
                    <a:pPr>
                      <a:defRPr sz="1000" b="0" i="0" u="none" strike="noStrike">
                        <a:solidFill>
                          <a:srgbClr val="000000"/>
                        </a:solidFill>
                        <a:latin typeface="Calibri"/>
                      </a:defRPr>
                    </a:pPr>
                    <a:r>
                      <a:rPr sz="1000" b="0" i="0" u="none" strike="noStrike">
                        <a:solidFill>
                          <a:srgbClr val="000000"/>
                        </a:solidFill>
                        <a:latin typeface="Calibri"/>
                      </a:rPr>
                      <a:t>y = -0.8464x + 0.0984</a:t>
                    </a:r>
                  </a:p>
                </c:rich>
              </c:tx>
              <c:numFmt formatCode="General" sourceLinked="0"/>
            </c:trendlineLbl>
          </c:trendline>
          <c:xVal>
            <c:numRef>
              <c:f>'MRP ERP WP'!$R$40:$R$1132</c:f>
              <c:numCache>
                <c:formatCode>0.00%</c:formatCode>
                <c:ptCount val="1093"/>
                <c:pt idx="0">
                  <c:v>5.0499999999999962E-2</c:v>
                </c:pt>
                <c:pt idx="1">
                  <c:v>5.0499999999999962E-2</c:v>
                </c:pt>
                <c:pt idx="2">
                  <c:v>5.1000000000000004E-2</c:v>
                </c:pt>
                <c:pt idx="3">
                  <c:v>5.139999999999996E-2</c:v>
                </c:pt>
                <c:pt idx="4">
                  <c:v>5.139999999999996E-2</c:v>
                </c:pt>
                <c:pt idx="5">
                  <c:v>5.139999999999996E-2</c:v>
                </c:pt>
                <c:pt idx="6">
                  <c:v>5.2299999999999965E-2</c:v>
                </c:pt>
                <c:pt idx="7">
                  <c:v>5.2400000000000037E-2</c:v>
                </c:pt>
                <c:pt idx="8">
                  <c:v>5.3000000000000047E-2</c:v>
                </c:pt>
                <c:pt idx="9">
                  <c:v>5.3799999999999959E-2</c:v>
                </c:pt>
                <c:pt idx="10">
                  <c:v>5.3400000000000003E-2</c:v>
                </c:pt>
                <c:pt idx="11">
                  <c:v>5.2899999999999961E-2</c:v>
                </c:pt>
                <c:pt idx="12">
                  <c:v>5.2299999999999965E-2</c:v>
                </c:pt>
                <c:pt idx="13">
                  <c:v>5.2599999999999966E-2</c:v>
                </c:pt>
                <c:pt idx="14">
                  <c:v>5.2899999999999961E-2</c:v>
                </c:pt>
                <c:pt idx="15">
                  <c:v>5.180000000000004E-2</c:v>
                </c:pt>
                <c:pt idx="16">
                  <c:v>5.1500000000000046E-2</c:v>
                </c:pt>
                <c:pt idx="17">
                  <c:v>5.04E-2</c:v>
                </c:pt>
                <c:pt idx="18">
                  <c:v>5.0099999999999999E-2</c:v>
                </c:pt>
                <c:pt idx="19">
                  <c:v>4.9899999999999958E-2</c:v>
                </c:pt>
                <c:pt idx="20">
                  <c:v>4.9500000000000002E-2</c:v>
                </c:pt>
                <c:pt idx="21">
                  <c:v>4.8599999999999997E-2</c:v>
                </c:pt>
                <c:pt idx="22">
                  <c:v>4.8800000000000038E-2</c:v>
                </c:pt>
                <c:pt idx="23">
                  <c:v>4.9599999999999964E-2</c:v>
                </c:pt>
                <c:pt idx="24">
                  <c:v>5.1099999999999965E-2</c:v>
                </c:pt>
                <c:pt idx="25">
                  <c:v>5.0099999999999999E-2</c:v>
                </c:pt>
                <c:pt idx="26">
                  <c:v>5.0099999999999999E-2</c:v>
                </c:pt>
                <c:pt idx="27">
                  <c:v>4.9799999999999997E-2</c:v>
                </c:pt>
                <c:pt idx="28">
                  <c:v>4.8599999999999997E-2</c:v>
                </c:pt>
                <c:pt idx="29">
                  <c:v>4.8399999999999957E-2</c:v>
                </c:pt>
                <c:pt idx="30">
                  <c:v>4.8699999999999952E-2</c:v>
                </c:pt>
                <c:pt idx="31">
                  <c:v>4.8299999999999996E-2</c:v>
                </c:pt>
                <c:pt idx="32">
                  <c:v>4.8099999999999962E-2</c:v>
                </c:pt>
                <c:pt idx="33">
                  <c:v>5.0499999999999962E-2</c:v>
                </c:pt>
                <c:pt idx="34">
                  <c:v>5.5400000000000039E-2</c:v>
                </c:pt>
                <c:pt idx="35">
                  <c:v>5.5100000000000038E-2</c:v>
                </c:pt>
                <c:pt idx="36">
                  <c:v>6.2399999999999997E-2</c:v>
                </c:pt>
                <c:pt idx="37">
                  <c:v>6.1700000000000046E-2</c:v>
                </c:pt>
                <c:pt idx="38">
                  <c:v>6.4100000000000046E-2</c:v>
                </c:pt>
                <c:pt idx="39">
                  <c:v>6.0600000000000001E-2</c:v>
                </c:pt>
                <c:pt idx="40">
                  <c:v>6.8300000000000041E-2</c:v>
                </c:pt>
                <c:pt idx="41">
                  <c:v>7.3599999999999957E-2</c:v>
                </c:pt>
                <c:pt idx="42">
                  <c:v>7.5699999999999962E-2</c:v>
                </c:pt>
                <c:pt idx="43">
                  <c:v>7.2800000000000031E-2</c:v>
                </c:pt>
                <c:pt idx="44">
                  <c:v>6.3500000000000043E-2</c:v>
                </c:pt>
                <c:pt idx="45">
                  <c:v>5.91E-2</c:v>
                </c:pt>
                <c:pt idx="46">
                  <c:v>5.8100000000000041E-2</c:v>
                </c:pt>
                <c:pt idx="47">
                  <c:v>5.8799999999999998E-2</c:v>
                </c:pt>
                <c:pt idx="48">
                  <c:v>5.8499999999999996E-2</c:v>
                </c:pt>
                <c:pt idx="49">
                  <c:v>5.3900000000000038E-2</c:v>
                </c:pt>
                <c:pt idx="50">
                  <c:v>5.769999999999996E-2</c:v>
                </c:pt>
                <c:pt idx="51">
                  <c:v>6.3399999999999956E-2</c:v>
                </c:pt>
                <c:pt idx="52">
                  <c:v>6.8900000000000045E-2</c:v>
                </c:pt>
                <c:pt idx="53">
                  <c:v>6.5000000000000044E-2</c:v>
                </c:pt>
                <c:pt idx="54">
                  <c:v>6.1100000000000036E-2</c:v>
                </c:pt>
                <c:pt idx="55">
                  <c:v>5.91E-2</c:v>
                </c:pt>
                <c:pt idx="56">
                  <c:v>5.9799999999999964E-2</c:v>
                </c:pt>
                <c:pt idx="57">
                  <c:v>6.3600000000000004E-2</c:v>
                </c:pt>
                <c:pt idx="58">
                  <c:v>6.3600000000000004E-2</c:v>
                </c:pt>
                <c:pt idx="59">
                  <c:v>7.0599999999999954E-2</c:v>
                </c:pt>
                <c:pt idx="60">
                  <c:v>7.2200000000000042E-2</c:v>
                </c:pt>
                <c:pt idx="61">
                  <c:v>6.5600000000000047E-2</c:v>
                </c:pt>
                <c:pt idx="62">
                  <c:v>5.7800000000000032E-2</c:v>
                </c:pt>
                <c:pt idx="63">
                  <c:v>5.6600000000000039E-2</c:v>
                </c:pt>
                <c:pt idx="64">
                  <c:v>5.4399999999999962E-2</c:v>
                </c:pt>
                <c:pt idx="65">
                  <c:v>5.3900000000000038E-2</c:v>
                </c:pt>
                <c:pt idx="66">
                  <c:v>5.3999999999999992E-2</c:v>
                </c:pt>
                <c:pt idx="67">
                  <c:v>5.2899999999999961E-2</c:v>
                </c:pt>
                <c:pt idx="68">
                  <c:v>5.4300000000000001E-2</c:v>
                </c:pt>
                <c:pt idx="69">
                  <c:v>5.5599999999999955E-2</c:v>
                </c:pt>
                <c:pt idx="70">
                  <c:v>5.3999999999999992E-2</c:v>
                </c:pt>
                <c:pt idx="71">
                  <c:v>5.3799999999999959E-2</c:v>
                </c:pt>
                <c:pt idx="72">
                  <c:v>5.3600000000000037E-2</c:v>
                </c:pt>
                <c:pt idx="73">
                  <c:v>5.180000000000004E-2</c:v>
                </c:pt>
                <c:pt idx="74">
                  <c:v>4.9599999999999964E-2</c:v>
                </c:pt>
                <c:pt idx="75">
                  <c:v>4.8800000000000038E-2</c:v>
                </c:pt>
                <c:pt idx="76">
                  <c:v>4.790000000000004E-2</c:v>
                </c:pt>
                <c:pt idx="77">
                  <c:v>4.6100000000000037E-2</c:v>
                </c:pt>
                <c:pt idx="78">
                  <c:v>4.53E-2</c:v>
                </c:pt>
                <c:pt idx="79">
                  <c:v>4.4199999999999962E-2</c:v>
                </c:pt>
                <c:pt idx="80">
                  <c:v>4.4400000000000002E-2</c:v>
                </c:pt>
                <c:pt idx="81">
                  <c:v>4.4300000000000041E-2</c:v>
                </c:pt>
                <c:pt idx="82">
                  <c:v>4.4000000000000039E-2</c:v>
                </c:pt>
                <c:pt idx="83">
                  <c:v>4.3500000000000004E-2</c:v>
                </c:pt>
                <c:pt idx="84">
                  <c:v>4.2900000000000001E-2</c:v>
                </c:pt>
                <c:pt idx="85">
                  <c:v>4.2099999999999957E-2</c:v>
                </c:pt>
                <c:pt idx="86">
                  <c:v>4.1700000000000001E-2</c:v>
                </c:pt>
                <c:pt idx="87">
                  <c:v>4.1700000000000001E-2</c:v>
                </c:pt>
                <c:pt idx="88">
                  <c:v>4.1700000000000001E-2</c:v>
                </c:pt>
                <c:pt idx="89">
                  <c:v>4.1399999999999999E-2</c:v>
                </c:pt>
                <c:pt idx="90">
                  <c:v>4.1199999999999959E-2</c:v>
                </c:pt>
                <c:pt idx="91">
                  <c:v>4.0700000000000042E-2</c:v>
                </c:pt>
                <c:pt idx="92">
                  <c:v>4.0599999999999963E-2</c:v>
                </c:pt>
                <c:pt idx="93">
                  <c:v>4.0500000000000001E-2</c:v>
                </c:pt>
                <c:pt idx="94">
                  <c:v>4.040000000000004E-2</c:v>
                </c:pt>
                <c:pt idx="95">
                  <c:v>3.9500000000000042E-2</c:v>
                </c:pt>
                <c:pt idx="96">
                  <c:v>3.8300000000000042E-2</c:v>
                </c:pt>
                <c:pt idx="97">
                  <c:v>3.8199999999999963E-2</c:v>
                </c:pt>
                <c:pt idx="98">
                  <c:v>3.8900000000000039E-2</c:v>
                </c:pt>
                <c:pt idx="99">
                  <c:v>3.9999999999999959E-2</c:v>
                </c:pt>
                <c:pt idx="100">
                  <c:v>4.0700000000000042E-2</c:v>
                </c:pt>
                <c:pt idx="101">
                  <c:v>3.9999999999999959E-2</c:v>
                </c:pt>
                <c:pt idx="102">
                  <c:v>3.9899999999999998E-2</c:v>
                </c:pt>
                <c:pt idx="103">
                  <c:v>3.9399999999999963E-2</c:v>
                </c:pt>
                <c:pt idx="104">
                  <c:v>3.8900000000000039E-2</c:v>
                </c:pt>
                <c:pt idx="105">
                  <c:v>3.9599999999999996E-2</c:v>
                </c:pt>
                <c:pt idx="106">
                  <c:v>4.0899999999999964E-2</c:v>
                </c:pt>
                <c:pt idx="107">
                  <c:v>4.0799999999999996E-2</c:v>
                </c:pt>
                <c:pt idx="108">
                  <c:v>4.0299999999999961E-2</c:v>
                </c:pt>
                <c:pt idx="109">
                  <c:v>4.0100000000000038E-2</c:v>
                </c:pt>
                <c:pt idx="110">
                  <c:v>4.0299999999999961E-2</c:v>
                </c:pt>
                <c:pt idx="111">
                  <c:v>3.9899999999999998E-2</c:v>
                </c:pt>
                <c:pt idx="112">
                  <c:v>4.0799999999999996E-2</c:v>
                </c:pt>
                <c:pt idx="113">
                  <c:v>3.9500000000000042E-2</c:v>
                </c:pt>
                <c:pt idx="114">
                  <c:v>3.9500000000000042E-2</c:v>
                </c:pt>
                <c:pt idx="115">
                  <c:v>3.8600000000000044E-2</c:v>
                </c:pt>
                <c:pt idx="116">
                  <c:v>3.8400000000000004E-2</c:v>
                </c:pt>
                <c:pt idx="117">
                  <c:v>3.879999999999996E-2</c:v>
                </c:pt>
                <c:pt idx="118">
                  <c:v>3.7899999999999961E-2</c:v>
                </c:pt>
                <c:pt idx="119">
                  <c:v>3.7299999999999958E-2</c:v>
                </c:pt>
                <c:pt idx="120">
                  <c:v>3.7400000000000037E-2</c:v>
                </c:pt>
                <c:pt idx="121">
                  <c:v>3.6800000000000041E-2</c:v>
                </c:pt>
                <c:pt idx="122">
                  <c:v>3.5900000000000036E-2</c:v>
                </c:pt>
                <c:pt idx="123">
                  <c:v>3.5400000000000001E-2</c:v>
                </c:pt>
                <c:pt idx="124">
                  <c:v>3.5499999999999962E-2</c:v>
                </c:pt>
                <c:pt idx="125">
                  <c:v>3.5000000000000038E-2</c:v>
                </c:pt>
                <c:pt idx="126">
                  <c:v>3.4700000000000036E-2</c:v>
                </c:pt>
                <c:pt idx="127">
                  <c:v>3.4299999999999956E-2</c:v>
                </c:pt>
                <c:pt idx="128">
                  <c:v>3.410000000000004E-2</c:v>
                </c:pt>
                <c:pt idx="129">
                  <c:v>3.7100000000000043E-2</c:v>
                </c:pt>
                <c:pt idx="130">
                  <c:v>3.5799999999999957E-2</c:v>
                </c:pt>
                <c:pt idx="131">
                  <c:v>3.410000000000004E-2</c:v>
                </c:pt>
                <c:pt idx="132">
                  <c:v>3.3800000000000038E-2</c:v>
                </c:pt>
                <c:pt idx="133">
                  <c:v>3.3399999999999958E-2</c:v>
                </c:pt>
                <c:pt idx="134">
                  <c:v>3.3500000000000044E-2</c:v>
                </c:pt>
                <c:pt idx="135">
                  <c:v>3.3399999999999958E-2</c:v>
                </c:pt>
                <c:pt idx="136">
                  <c:v>3.2499999999999959E-2</c:v>
                </c:pt>
                <c:pt idx="137">
                  <c:v>3.3000000000000002E-2</c:v>
                </c:pt>
                <c:pt idx="138">
                  <c:v>3.3399999999999958E-2</c:v>
                </c:pt>
                <c:pt idx="139">
                  <c:v>3.2300000000000037E-2</c:v>
                </c:pt>
                <c:pt idx="140">
                  <c:v>3.2099999999999997E-2</c:v>
                </c:pt>
                <c:pt idx="141">
                  <c:v>3.1800000000000002E-2</c:v>
                </c:pt>
                <c:pt idx="142">
                  <c:v>3.15E-2</c:v>
                </c:pt>
                <c:pt idx="143">
                  <c:v>3.1100000000000041E-2</c:v>
                </c:pt>
                <c:pt idx="144">
                  <c:v>3.0999999999999958E-2</c:v>
                </c:pt>
                <c:pt idx="145">
                  <c:v>3.15E-2</c:v>
                </c:pt>
                <c:pt idx="146">
                  <c:v>3.2000000000000042E-2</c:v>
                </c:pt>
                <c:pt idx="147">
                  <c:v>3.1599999999999961E-2</c:v>
                </c:pt>
                <c:pt idx="148">
                  <c:v>3.1400000000000039E-2</c:v>
                </c:pt>
                <c:pt idx="149">
                  <c:v>3.0800000000000036E-2</c:v>
                </c:pt>
                <c:pt idx="150">
                  <c:v>3.0300000000000001E-2</c:v>
                </c:pt>
                <c:pt idx="151">
                  <c:v>0.03</c:v>
                </c:pt>
                <c:pt idx="152">
                  <c:v>2.9799999999999958E-2</c:v>
                </c:pt>
                <c:pt idx="153">
                  <c:v>0.03</c:v>
                </c:pt>
                <c:pt idx="154">
                  <c:v>0.03</c:v>
                </c:pt>
                <c:pt idx="155">
                  <c:v>2.9799999999999958E-2</c:v>
                </c:pt>
                <c:pt idx="156">
                  <c:v>3.0600000000000002E-2</c:v>
                </c:pt>
                <c:pt idx="157">
                  <c:v>3.09E-2</c:v>
                </c:pt>
                <c:pt idx="158">
                  <c:v>3.09E-2</c:v>
                </c:pt>
                <c:pt idx="159">
                  <c:v>3.1199999999999999E-2</c:v>
                </c:pt>
                <c:pt idx="160">
                  <c:v>3.09E-2</c:v>
                </c:pt>
                <c:pt idx="161">
                  <c:v>3.0999999999999958E-2</c:v>
                </c:pt>
                <c:pt idx="162">
                  <c:v>3.1199999999999999E-2</c:v>
                </c:pt>
                <c:pt idx="163">
                  <c:v>3.0999999999999958E-2</c:v>
                </c:pt>
                <c:pt idx="164">
                  <c:v>3.0999999999999958E-2</c:v>
                </c:pt>
                <c:pt idx="165">
                  <c:v>3.0800000000000036E-2</c:v>
                </c:pt>
                <c:pt idx="166">
                  <c:v>3.0800000000000036E-2</c:v>
                </c:pt>
                <c:pt idx="167">
                  <c:v>3.069999999999996E-2</c:v>
                </c:pt>
                <c:pt idx="168">
                  <c:v>3.0600000000000002E-2</c:v>
                </c:pt>
                <c:pt idx="169">
                  <c:v>3.0500000000000041E-2</c:v>
                </c:pt>
                <c:pt idx="170">
                  <c:v>3.0200000000000039E-2</c:v>
                </c:pt>
                <c:pt idx="171">
                  <c:v>3.009999999999996E-2</c:v>
                </c:pt>
                <c:pt idx="172">
                  <c:v>0.03</c:v>
                </c:pt>
                <c:pt idx="173">
                  <c:v>0.03</c:v>
                </c:pt>
                <c:pt idx="174">
                  <c:v>2.9799999999999958E-2</c:v>
                </c:pt>
                <c:pt idx="175">
                  <c:v>2.9600000000000039E-2</c:v>
                </c:pt>
                <c:pt idx="176">
                  <c:v>2.9600000000000039E-2</c:v>
                </c:pt>
                <c:pt idx="177">
                  <c:v>2.9600000000000039E-2</c:v>
                </c:pt>
                <c:pt idx="178">
                  <c:v>2.9700000000000004E-2</c:v>
                </c:pt>
                <c:pt idx="179">
                  <c:v>2.9799999999999958E-2</c:v>
                </c:pt>
                <c:pt idx="180">
                  <c:v>2.9900000000000038E-2</c:v>
                </c:pt>
                <c:pt idx="181">
                  <c:v>2.9900000000000038E-2</c:v>
                </c:pt>
                <c:pt idx="182">
                  <c:v>2.9900000000000038E-2</c:v>
                </c:pt>
                <c:pt idx="183">
                  <c:v>2.9700000000000004E-2</c:v>
                </c:pt>
                <c:pt idx="184">
                  <c:v>2.9900000000000038E-2</c:v>
                </c:pt>
                <c:pt idx="185">
                  <c:v>2.9900000000000038E-2</c:v>
                </c:pt>
                <c:pt idx="186">
                  <c:v>2.9900000000000038E-2</c:v>
                </c:pt>
                <c:pt idx="187">
                  <c:v>2.9600000000000039E-2</c:v>
                </c:pt>
                <c:pt idx="188">
                  <c:v>2.9399999999999999E-2</c:v>
                </c:pt>
                <c:pt idx="189">
                  <c:v>2.9300000000000041E-2</c:v>
                </c:pt>
                <c:pt idx="190">
                  <c:v>2.9399999999999999E-2</c:v>
                </c:pt>
                <c:pt idx="191">
                  <c:v>2.9600000000000039E-2</c:v>
                </c:pt>
                <c:pt idx="192">
                  <c:v>2.9700000000000004E-2</c:v>
                </c:pt>
                <c:pt idx="193">
                  <c:v>2.9900000000000038E-2</c:v>
                </c:pt>
                <c:pt idx="194">
                  <c:v>2.9799999999999958E-2</c:v>
                </c:pt>
                <c:pt idx="195">
                  <c:v>2.9700000000000004E-2</c:v>
                </c:pt>
                <c:pt idx="196">
                  <c:v>2.9499999999999964E-2</c:v>
                </c:pt>
                <c:pt idx="197">
                  <c:v>2.9199999999999959E-2</c:v>
                </c:pt>
                <c:pt idx="198">
                  <c:v>2.8700000000000038E-2</c:v>
                </c:pt>
                <c:pt idx="199">
                  <c:v>2.8299999999999957E-2</c:v>
                </c:pt>
                <c:pt idx="200">
                  <c:v>2.7999999999999962E-2</c:v>
                </c:pt>
                <c:pt idx="201">
                  <c:v>2.7899999999999998E-2</c:v>
                </c:pt>
                <c:pt idx="202">
                  <c:v>2.7899999999999998E-2</c:v>
                </c:pt>
                <c:pt idx="203">
                  <c:v>2.7699999999999961E-2</c:v>
                </c:pt>
                <c:pt idx="204">
                  <c:v>2.7500000000000042E-2</c:v>
                </c:pt>
                <c:pt idx="205">
                  <c:v>2.6900000000000042E-2</c:v>
                </c:pt>
                <c:pt idx="206">
                  <c:v>2.6700000000000002E-2</c:v>
                </c:pt>
                <c:pt idx="207">
                  <c:v>2.660000000000004E-2</c:v>
                </c:pt>
                <c:pt idx="208">
                  <c:v>2.6499999999999961E-2</c:v>
                </c:pt>
                <c:pt idx="209">
                  <c:v>2.6900000000000042E-2</c:v>
                </c:pt>
                <c:pt idx="210">
                  <c:v>2.6999999999999996E-2</c:v>
                </c:pt>
                <c:pt idx="211">
                  <c:v>2.6900000000000042E-2</c:v>
                </c:pt>
                <c:pt idx="212">
                  <c:v>2.7099999999999961E-2</c:v>
                </c:pt>
                <c:pt idx="213">
                  <c:v>2.7500000000000042E-2</c:v>
                </c:pt>
                <c:pt idx="214">
                  <c:v>2.76E-2</c:v>
                </c:pt>
                <c:pt idx="215">
                  <c:v>2.76E-2</c:v>
                </c:pt>
                <c:pt idx="216">
                  <c:v>2.76E-2</c:v>
                </c:pt>
                <c:pt idx="217">
                  <c:v>2.7200000000000037E-2</c:v>
                </c:pt>
                <c:pt idx="218">
                  <c:v>2.7200000000000037E-2</c:v>
                </c:pt>
                <c:pt idx="219">
                  <c:v>2.7200000000000037E-2</c:v>
                </c:pt>
                <c:pt idx="220">
                  <c:v>2.6999999999999996E-2</c:v>
                </c:pt>
                <c:pt idx="221">
                  <c:v>2.6999999999999996E-2</c:v>
                </c:pt>
                <c:pt idx="222">
                  <c:v>2.7099999999999961E-2</c:v>
                </c:pt>
                <c:pt idx="223">
                  <c:v>2.7300000000000001E-2</c:v>
                </c:pt>
                <c:pt idx="224">
                  <c:v>2.7300000000000001E-2</c:v>
                </c:pt>
                <c:pt idx="225">
                  <c:v>2.7999999999999962E-2</c:v>
                </c:pt>
                <c:pt idx="226">
                  <c:v>2.8799999999999999E-2</c:v>
                </c:pt>
                <c:pt idx="227">
                  <c:v>2.9300000000000041E-2</c:v>
                </c:pt>
                <c:pt idx="228">
                  <c:v>3.0500000000000041E-2</c:v>
                </c:pt>
                <c:pt idx="229">
                  <c:v>3.0500000000000041E-2</c:v>
                </c:pt>
                <c:pt idx="230">
                  <c:v>3.0500000000000041E-2</c:v>
                </c:pt>
                <c:pt idx="231">
                  <c:v>3.0200000000000039E-2</c:v>
                </c:pt>
                <c:pt idx="232">
                  <c:v>2.9700000000000004E-2</c:v>
                </c:pt>
                <c:pt idx="233">
                  <c:v>2.9399999999999999E-2</c:v>
                </c:pt>
                <c:pt idx="234">
                  <c:v>2.9399999999999999E-2</c:v>
                </c:pt>
                <c:pt idx="235">
                  <c:v>2.9900000000000038E-2</c:v>
                </c:pt>
                <c:pt idx="236">
                  <c:v>3.0300000000000001E-2</c:v>
                </c:pt>
                <c:pt idx="237">
                  <c:v>3.0500000000000041E-2</c:v>
                </c:pt>
                <c:pt idx="238">
                  <c:v>3.0300000000000001E-2</c:v>
                </c:pt>
                <c:pt idx="239">
                  <c:v>3.069999999999996E-2</c:v>
                </c:pt>
                <c:pt idx="240">
                  <c:v>3.0600000000000002E-2</c:v>
                </c:pt>
                <c:pt idx="241">
                  <c:v>2.9900000000000038E-2</c:v>
                </c:pt>
                <c:pt idx="242">
                  <c:v>2.9900000000000038E-2</c:v>
                </c:pt>
                <c:pt idx="243">
                  <c:v>2.9700000000000004E-2</c:v>
                </c:pt>
                <c:pt idx="244">
                  <c:v>2.9600000000000039E-2</c:v>
                </c:pt>
                <c:pt idx="245">
                  <c:v>2.9499999999999964E-2</c:v>
                </c:pt>
                <c:pt idx="246">
                  <c:v>2.9399999999999999E-2</c:v>
                </c:pt>
                <c:pt idx="247">
                  <c:v>2.900000000000004E-2</c:v>
                </c:pt>
                <c:pt idx="248">
                  <c:v>2.8599999999999962E-2</c:v>
                </c:pt>
                <c:pt idx="249">
                  <c:v>2.8499999999999998E-2</c:v>
                </c:pt>
                <c:pt idx="250">
                  <c:v>2.8299999999999957E-2</c:v>
                </c:pt>
                <c:pt idx="251">
                  <c:v>2.8100000000000038E-2</c:v>
                </c:pt>
                <c:pt idx="252">
                  <c:v>2.780000000000004E-2</c:v>
                </c:pt>
                <c:pt idx="253">
                  <c:v>2.76E-2</c:v>
                </c:pt>
                <c:pt idx="254">
                  <c:v>2.76E-2</c:v>
                </c:pt>
                <c:pt idx="255">
                  <c:v>2.76E-2</c:v>
                </c:pt>
                <c:pt idx="256">
                  <c:v>2.7699999999999961E-2</c:v>
                </c:pt>
                <c:pt idx="257">
                  <c:v>2.7899999999999998E-2</c:v>
                </c:pt>
                <c:pt idx="258">
                  <c:v>2.7899999999999998E-2</c:v>
                </c:pt>
                <c:pt idx="259">
                  <c:v>2.7899999999999998E-2</c:v>
                </c:pt>
                <c:pt idx="260">
                  <c:v>2.76E-2</c:v>
                </c:pt>
                <c:pt idx="261">
                  <c:v>2.7999999999999962E-2</c:v>
                </c:pt>
                <c:pt idx="262">
                  <c:v>2.8299999999999957E-2</c:v>
                </c:pt>
                <c:pt idx="263">
                  <c:v>2.8599999999999962E-2</c:v>
                </c:pt>
                <c:pt idx="264">
                  <c:v>2.8599999999999962E-2</c:v>
                </c:pt>
                <c:pt idx="265">
                  <c:v>2.8299999999999957E-2</c:v>
                </c:pt>
                <c:pt idx="266">
                  <c:v>2.8400000000000043E-2</c:v>
                </c:pt>
                <c:pt idx="267">
                  <c:v>2.9499999999999964E-2</c:v>
                </c:pt>
                <c:pt idx="268">
                  <c:v>3.09E-2</c:v>
                </c:pt>
                <c:pt idx="269">
                  <c:v>3.129999999999996E-2</c:v>
                </c:pt>
                <c:pt idx="270">
                  <c:v>3.2099999999999997E-2</c:v>
                </c:pt>
                <c:pt idx="271">
                  <c:v>3.2600000000000046E-2</c:v>
                </c:pt>
                <c:pt idx="272">
                  <c:v>3.1899999999999956E-2</c:v>
                </c:pt>
                <c:pt idx="273">
                  <c:v>3.1400000000000039E-2</c:v>
                </c:pt>
                <c:pt idx="274">
                  <c:v>3.1700000000000041E-2</c:v>
                </c:pt>
                <c:pt idx="275">
                  <c:v>3.2399999999999998E-2</c:v>
                </c:pt>
                <c:pt idx="276">
                  <c:v>3.290000000000004E-2</c:v>
                </c:pt>
                <c:pt idx="277">
                  <c:v>3.290000000000004E-2</c:v>
                </c:pt>
                <c:pt idx="278">
                  <c:v>3.2300000000000037E-2</c:v>
                </c:pt>
                <c:pt idx="279">
                  <c:v>3.2499999999999959E-2</c:v>
                </c:pt>
                <c:pt idx="280">
                  <c:v>3.2300000000000037E-2</c:v>
                </c:pt>
                <c:pt idx="281">
                  <c:v>3.2199999999999965E-2</c:v>
                </c:pt>
                <c:pt idx="282">
                  <c:v>3.2199999999999965E-2</c:v>
                </c:pt>
                <c:pt idx="283">
                  <c:v>3.2199999999999965E-2</c:v>
                </c:pt>
                <c:pt idx="284">
                  <c:v>3.2399999999999998E-2</c:v>
                </c:pt>
                <c:pt idx="285">
                  <c:v>3.2399999999999998E-2</c:v>
                </c:pt>
                <c:pt idx="286">
                  <c:v>3.2600000000000046E-2</c:v>
                </c:pt>
                <c:pt idx="287">
                  <c:v>3.2399999999999998E-2</c:v>
                </c:pt>
                <c:pt idx="288">
                  <c:v>3.2199999999999965E-2</c:v>
                </c:pt>
                <c:pt idx="289">
                  <c:v>3.2499999999999959E-2</c:v>
                </c:pt>
                <c:pt idx="290">
                  <c:v>3.3000000000000002E-2</c:v>
                </c:pt>
                <c:pt idx="291">
                  <c:v>3.3599999999999998E-2</c:v>
                </c:pt>
                <c:pt idx="292">
                  <c:v>3.4700000000000036E-2</c:v>
                </c:pt>
                <c:pt idx="293">
                  <c:v>3.6299999999999999E-2</c:v>
                </c:pt>
                <c:pt idx="294">
                  <c:v>3.7100000000000043E-2</c:v>
                </c:pt>
                <c:pt idx="295">
                  <c:v>3.6600000000000001E-2</c:v>
                </c:pt>
                <c:pt idx="296">
                  <c:v>3.6099999999999959E-2</c:v>
                </c:pt>
                <c:pt idx="297">
                  <c:v>3.6200000000000038E-2</c:v>
                </c:pt>
                <c:pt idx="298">
                  <c:v>3.4899999999999959E-2</c:v>
                </c:pt>
                <c:pt idx="299">
                  <c:v>3.3999999999999961E-2</c:v>
                </c:pt>
                <c:pt idx="300">
                  <c:v>3.3800000000000038E-2</c:v>
                </c:pt>
                <c:pt idx="301">
                  <c:v>3.3200000000000035E-2</c:v>
                </c:pt>
                <c:pt idx="302">
                  <c:v>3.2300000000000037E-2</c:v>
                </c:pt>
                <c:pt idx="303">
                  <c:v>3.1599999999999961E-2</c:v>
                </c:pt>
                <c:pt idx="304">
                  <c:v>3.1599999999999961E-2</c:v>
                </c:pt>
                <c:pt idx="305">
                  <c:v>3.1400000000000039E-2</c:v>
                </c:pt>
                <c:pt idx="306">
                  <c:v>3.1599999999999961E-2</c:v>
                </c:pt>
                <c:pt idx="307">
                  <c:v>3.1400000000000039E-2</c:v>
                </c:pt>
                <c:pt idx="308">
                  <c:v>3.129999999999996E-2</c:v>
                </c:pt>
                <c:pt idx="309">
                  <c:v>3.1199999999999999E-2</c:v>
                </c:pt>
                <c:pt idx="310">
                  <c:v>3.1199999999999999E-2</c:v>
                </c:pt>
                <c:pt idx="311">
                  <c:v>3.1100000000000041E-2</c:v>
                </c:pt>
                <c:pt idx="312">
                  <c:v>3.1100000000000041E-2</c:v>
                </c:pt>
                <c:pt idx="313">
                  <c:v>3.129999999999996E-2</c:v>
                </c:pt>
                <c:pt idx="314">
                  <c:v>3.1400000000000039E-2</c:v>
                </c:pt>
                <c:pt idx="315">
                  <c:v>3.15E-2</c:v>
                </c:pt>
                <c:pt idx="316">
                  <c:v>3.15E-2</c:v>
                </c:pt>
                <c:pt idx="317">
                  <c:v>3.1899999999999956E-2</c:v>
                </c:pt>
                <c:pt idx="318">
                  <c:v>3.2099999999999997E-2</c:v>
                </c:pt>
                <c:pt idx="319">
                  <c:v>3.2099999999999997E-2</c:v>
                </c:pt>
                <c:pt idx="320">
                  <c:v>3.2399999999999998E-2</c:v>
                </c:pt>
                <c:pt idx="321">
                  <c:v>3.27E-2</c:v>
                </c:pt>
                <c:pt idx="322">
                  <c:v>3.3000000000000002E-2</c:v>
                </c:pt>
                <c:pt idx="323">
                  <c:v>3.3200000000000035E-2</c:v>
                </c:pt>
                <c:pt idx="324">
                  <c:v>3.3500000000000044E-2</c:v>
                </c:pt>
                <c:pt idx="325">
                  <c:v>3.3099999999999963E-2</c:v>
                </c:pt>
                <c:pt idx="326">
                  <c:v>3.290000000000004E-2</c:v>
                </c:pt>
                <c:pt idx="327">
                  <c:v>3.290000000000004E-2</c:v>
                </c:pt>
                <c:pt idx="328">
                  <c:v>3.3999999999999961E-2</c:v>
                </c:pt>
                <c:pt idx="329">
                  <c:v>3.4799999999999998E-2</c:v>
                </c:pt>
                <c:pt idx="330">
                  <c:v>3.4899999999999959E-2</c:v>
                </c:pt>
                <c:pt idx="331">
                  <c:v>3.5499999999999962E-2</c:v>
                </c:pt>
                <c:pt idx="332">
                  <c:v>3.6299999999999999E-2</c:v>
                </c:pt>
                <c:pt idx="333">
                  <c:v>3.7199999999999997E-2</c:v>
                </c:pt>
                <c:pt idx="334">
                  <c:v>3.7899999999999961E-2</c:v>
                </c:pt>
                <c:pt idx="335">
                  <c:v>3.8199999999999963E-2</c:v>
                </c:pt>
                <c:pt idx="336">
                  <c:v>3.9099999999999961E-2</c:v>
                </c:pt>
                <c:pt idx="337">
                  <c:v>3.9599999999999996E-2</c:v>
                </c:pt>
                <c:pt idx="338">
                  <c:v>4.0500000000000001E-2</c:v>
                </c:pt>
                <c:pt idx="339">
                  <c:v>4.0500000000000001E-2</c:v>
                </c:pt>
                <c:pt idx="340">
                  <c:v>4.0100000000000038E-2</c:v>
                </c:pt>
                <c:pt idx="341">
                  <c:v>4.0100000000000038E-2</c:v>
                </c:pt>
                <c:pt idx="342">
                  <c:v>4.0899999999999964E-2</c:v>
                </c:pt>
                <c:pt idx="343">
                  <c:v>4.2000000000000003E-2</c:v>
                </c:pt>
                <c:pt idx="344">
                  <c:v>4.3700000000000037E-2</c:v>
                </c:pt>
                <c:pt idx="345">
                  <c:v>4.550000000000004E-2</c:v>
                </c:pt>
                <c:pt idx="346">
                  <c:v>4.6100000000000037E-2</c:v>
                </c:pt>
                <c:pt idx="347">
                  <c:v>4.6200000000000005E-2</c:v>
                </c:pt>
                <c:pt idx="348">
                  <c:v>4.3599999999999958E-2</c:v>
                </c:pt>
                <c:pt idx="349">
                  <c:v>3.9300000000000002E-2</c:v>
                </c:pt>
                <c:pt idx="350">
                  <c:v>3.9599999999999996E-2</c:v>
                </c:pt>
                <c:pt idx="351">
                  <c:v>4.1300000000000045E-2</c:v>
                </c:pt>
                <c:pt idx="352">
                  <c:v>3.9500000000000042E-2</c:v>
                </c:pt>
                <c:pt idx="353">
                  <c:v>4.0100000000000038E-2</c:v>
                </c:pt>
                <c:pt idx="354">
                  <c:v>3.9899999999999998E-2</c:v>
                </c:pt>
                <c:pt idx="355">
                  <c:v>4.040000000000004E-2</c:v>
                </c:pt>
                <c:pt idx="356">
                  <c:v>4.2900000000000001E-2</c:v>
                </c:pt>
                <c:pt idx="357">
                  <c:v>4.550000000000004E-2</c:v>
                </c:pt>
                <c:pt idx="358">
                  <c:v>4.5600000000000002E-2</c:v>
                </c:pt>
                <c:pt idx="359">
                  <c:v>4.4700000000000004E-2</c:v>
                </c:pt>
                <c:pt idx="360">
                  <c:v>4.4900000000000037E-2</c:v>
                </c:pt>
                <c:pt idx="361">
                  <c:v>4.5200000000000039E-2</c:v>
                </c:pt>
                <c:pt idx="362">
                  <c:v>4.4999999999999998E-2</c:v>
                </c:pt>
                <c:pt idx="363">
                  <c:v>4.4700000000000004E-2</c:v>
                </c:pt>
                <c:pt idx="364">
                  <c:v>4.5600000000000002E-2</c:v>
                </c:pt>
                <c:pt idx="365">
                  <c:v>4.7700000000000006E-2</c:v>
                </c:pt>
                <c:pt idx="366">
                  <c:v>4.8599999999999997E-2</c:v>
                </c:pt>
                <c:pt idx="367">
                  <c:v>4.8800000000000038E-2</c:v>
                </c:pt>
                <c:pt idx="368">
                  <c:v>4.8899999999999999E-2</c:v>
                </c:pt>
                <c:pt idx="369">
                  <c:v>5.0300000000000039E-2</c:v>
                </c:pt>
                <c:pt idx="370">
                  <c:v>4.9599999999999964E-2</c:v>
                </c:pt>
                <c:pt idx="371">
                  <c:v>4.899999999999996E-2</c:v>
                </c:pt>
                <c:pt idx="372">
                  <c:v>4.9599999999999964E-2</c:v>
                </c:pt>
                <c:pt idx="373">
                  <c:v>5.0199999999999953E-2</c:v>
                </c:pt>
                <c:pt idx="374">
                  <c:v>5.0000000000000044E-2</c:v>
                </c:pt>
                <c:pt idx="375">
                  <c:v>4.9100000000000033E-2</c:v>
                </c:pt>
                <c:pt idx="376">
                  <c:v>4.790000000000004E-2</c:v>
                </c:pt>
                <c:pt idx="377">
                  <c:v>4.8599999999999997E-2</c:v>
                </c:pt>
                <c:pt idx="378">
                  <c:v>4.8399999999999957E-2</c:v>
                </c:pt>
                <c:pt idx="379">
                  <c:v>4.790000000000004E-2</c:v>
                </c:pt>
                <c:pt idx="380">
                  <c:v>4.6400000000000038E-2</c:v>
                </c:pt>
                <c:pt idx="381">
                  <c:v>4.5699999999999956E-2</c:v>
                </c:pt>
                <c:pt idx="382">
                  <c:v>4.6100000000000037E-2</c:v>
                </c:pt>
                <c:pt idx="383">
                  <c:v>4.6209999999999959E-2</c:v>
                </c:pt>
                <c:pt idx="384">
                  <c:v>4.65E-2</c:v>
                </c:pt>
                <c:pt idx="385">
                  <c:v>4.6400000000000038E-2</c:v>
                </c:pt>
                <c:pt idx="386">
                  <c:v>4.5899999999999996E-2</c:v>
                </c:pt>
                <c:pt idx="387">
                  <c:v>4.4799999999999958E-2</c:v>
                </c:pt>
                <c:pt idx="388">
                  <c:v>4.4799999999999958E-2</c:v>
                </c:pt>
                <c:pt idx="389">
                  <c:v>4.5200000000000039E-2</c:v>
                </c:pt>
                <c:pt idx="390">
                  <c:v>4.5699999999999956E-2</c:v>
                </c:pt>
                <c:pt idx="391">
                  <c:v>4.65E-2</c:v>
                </c:pt>
                <c:pt idx="392">
                  <c:v>4.7300000000000036E-2</c:v>
                </c:pt>
                <c:pt idx="393">
                  <c:v>4.7300000000000036E-2</c:v>
                </c:pt>
                <c:pt idx="394">
                  <c:v>4.7099999999999996E-2</c:v>
                </c:pt>
                <c:pt idx="395">
                  <c:v>4.6799999999999994E-2</c:v>
                </c:pt>
                <c:pt idx="396">
                  <c:v>4.65E-2</c:v>
                </c:pt>
                <c:pt idx="397">
                  <c:v>4.65E-2</c:v>
                </c:pt>
                <c:pt idx="398">
                  <c:v>4.6599999999999961E-2</c:v>
                </c:pt>
                <c:pt idx="399">
                  <c:v>4.6400000000000038E-2</c:v>
                </c:pt>
                <c:pt idx="400">
                  <c:v>4.5899999999999996E-2</c:v>
                </c:pt>
                <c:pt idx="401">
                  <c:v>4.509999999999996E-2</c:v>
                </c:pt>
                <c:pt idx="402">
                  <c:v>4.4799999999999958E-2</c:v>
                </c:pt>
                <c:pt idx="403">
                  <c:v>4.4999999999999998E-2</c:v>
                </c:pt>
                <c:pt idx="404">
                  <c:v>4.53E-2</c:v>
                </c:pt>
                <c:pt idx="405">
                  <c:v>4.509999999999996E-2</c:v>
                </c:pt>
                <c:pt idx="406">
                  <c:v>4.4900000000000037E-2</c:v>
                </c:pt>
                <c:pt idx="407">
                  <c:v>4.4499999999999956E-2</c:v>
                </c:pt>
                <c:pt idx="408">
                  <c:v>4.4400000000000002E-2</c:v>
                </c:pt>
                <c:pt idx="409">
                  <c:v>4.389999999999996E-2</c:v>
                </c:pt>
                <c:pt idx="410">
                  <c:v>4.3700000000000037E-2</c:v>
                </c:pt>
                <c:pt idx="411">
                  <c:v>4.3700000000000037E-2</c:v>
                </c:pt>
                <c:pt idx="412">
                  <c:v>4.3700000000000037E-2</c:v>
                </c:pt>
                <c:pt idx="413">
                  <c:v>4.3700000000000037E-2</c:v>
                </c:pt>
                <c:pt idx="414">
                  <c:v>4.3700000000000037E-2</c:v>
                </c:pt>
                <c:pt idx="415">
                  <c:v>4.389999999999996E-2</c:v>
                </c:pt>
                <c:pt idx="416">
                  <c:v>4.3799999999999999E-2</c:v>
                </c:pt>
                <c:pt idx="417">
                  <c:v>4.4000000000000039E-2</c:v>
                </c:pt>
                <c:pt idx="418">
                  <c:v>4.41E-2</c:v>
                </c:pt>
                <c:pt idx="419">
                  <c:v>4.4199999999999962E-2</c:v>
                </c:pt>
                <c:pt idx="420">
                  <c:v>4.4600000000000042E-2</c:v>
                </c:pt>
                <c:pt idx="421">
                  <c:v>4.4900000000000037E-2</c:v>
                </c:pt>
                <c:pt idx="422">
                  <c:v>4.4999999999999998E-2</c:v>
                </c:pt>
                <c:pt idx="423">
                  <c:v>4.509999999999996E-2</c:v>
                </c:pt>
                <c:pt idx="424">
                  <c:v>4.5200000000000039E-2</c:v>
                </c:pt>
                <c:pt idx="425">
                  <c:v>4.53E-2</c:v>
                </c:pt>
                <c:pt idx="426">
                  <c:v>4.550000000000004E-2</c:v>
                </c:pt>
                <c:pt idx="427">
                  <c:v>4.5399999999999961E-2</c:v>
                </c:pt>
                <c:pt idx="428">
                  <c:v>4.5399999999999961E-2</c:v>
                </c:pt>
                <c:pt idx="429">
                  <c:v>4.53E-2</c:v>
                </c:pt>
                <c:pt idx="430">
                  <c:v>4.509999999999996E-2</c:v>
                </c:pt>
                <c:pt idx="431">
                  <c:v>4.53E-2</c:v>
                </c:pt>
                <c:pt idx="432">
                  <c:v>4.5399999999999961E-2</c:v>
                </c:pt>
                <c:pt idx="433">
                  <c:v>4.53E-2</c:v>
                </c:pt>
                <c:pt idx="434">
                  <c:v>4.509999999999996E-2</c:v>
                </c:pt>
                <c:pt idx="435">
                  <c:v>4.4999999999999998E-2</c:v>
                </c:pt>
                <c:pt idx="436">
                  <c:v>4.4900000000000037E-2</c:v>
                </c:pt>
                <c:pt idx="437">
                  <c:v>4.4999999999999998E-2</c:v>
                </c:pt>
                <c:pt idx="438">
                  <c:v>4.5200000000000039E-2</c:v>
                </c:pt>
                <c:pt idx="439">
                  <c:v>4.5399999999999961E-2</c:v>
                </c:pt>
                <c:pt idx="440">
                  <c:v>4.5800000000000042E-2</c:v>
                </c:pt>
                <c:pt idx="441">
                  <c:v>4.6299999999999959E-2</c:v>
                </c:pt>
                <c:pt idx="442">
                  <c:v>4.6599999999999961E-2</c:v>
                </c:pt>
                <c:pt idx="443">
                  <c:v>4.7099999999999996E-2</c:v>
                </c:pt>
                <c:pt idx="444">
                  <c:v>4.8299999999999996E-2</c:v>
                </c:pt>
                <c:pt idx="445">
                  <c:v>4.8599999999999997E-2</c:v>
                </c:pt>
                <c:pt idx="446">
                  <c:v>4.9200000000000008E-2</c:v>
                </c:pt>
                <c:pt idx="447">
                  <c:v>5.139999999999996E-2</c:v>
                </c:pt>
                <c:pt idx="448">
                  <c:v>5.2500000000000005E-2</c:v>
                </c:pt>
                <c:pt idx="449">
                  <c:v>5.2500000000000005E-2</c:v>
                </c:pt>
                <c:pt idx="450">
                  <c:v>5.3999999999999992E-2</c:v>
                </c:pt>
                <c:pt idx="451">
                  <c:v>5.4500000000000048E-2</c:v>
                </c:pt>
                <c:pt idx="452">
                  <c:v>5.5799999999999995E-2</c:v>
                </c:pt>
                <c:pt idx="453">
                  <c:v>5.8100000000000041E-2</c:v>
                </c:pt>
                <c:pt idx="454">
                  <c:v>5.7399999999999965E-2</c:v>
                </c:pt>
                <c:pt idx="455">
                  <c:v>5.6300000000000044E-2</c:v>
                </c:pt>
                <c:pt idx="456">
                  <c:v>5.67E-2</c:v>
                </c:pt>
                <c:pt idx="457">
                  <c:v>5.4600000000000003E-2</c:v>
                </c:pt>
                <c:pt idx="458">
                  <c:v>5.28E-2</c:v>
                </c:pt>
                <c:pt idx="459">
                  <c:v>5.4399999999999962E-2</c:v>
                </c:pt>
                <c:pt idx="460">
                  <c:v>5.420000000000004E-2</c:v>
                </c:pt>
                <c:pt idx="461">
                  <c:v>5.6600000000000039E-2</c:v>
                </c:pt>
                <c:pt idx="462">
                  <c:v>5.8400000000000042E-2</c:v>
                </c:pt>
                <c:pt idx="463">
                  <c:v>5.9400000000000008E-2</c:v>
                </c:pt>
                <c:pt idx="464">
                  <c:v>5.9600000000000035E-2</c:v>
                </c:pt>
                <c:pt idx="465">
                  <c:v>6.050000000000004E-2</c:v>
                </c:pt>
                <c:pt idx="466">
                  <c:v>6.1800000000000001E-2</c:v>
                </c:pt>
                <c:pt idx="467">
                  <c:v>6.4799999999999996E-2</c:v>
                </c:pt>
                <c:pt idx="468">
                  <c:v>6.6699999999999954E-2</c:v>
                </c:pt>
                <c:pt idx="469">
                  <c:v>6.54E-2</c:v>
                </c:pt>
                <c:pt idx="470">
                  <c:v>6.3699999999999951E-2</c:v>
                </c:pt>
                <c:pt idx="471">
                  <c:v>6.4100000000000046E-2</c:v>
                </c:pt>
                <c:pt idx="472">
                  <c:v>6.5799999999999956E-2</c:v>
                </c:pt>
                <c:pt idx="473">
                  <c:v>6.6200000000000037E-2</c:v>
                </c:pt>
                <c:pt idx="474">
                  <c:v>6.6200000000000037E-2</c:v>
                </c:pt>
                <c:pt idx="475">
                  <c:v>6.5300000000000039E-2</c:v>
                </c:pt>
                <c:pt idx="476">
                  <c:v>6.2699999999999992E-2</c:v>
                </c:pt>
                <c:pt idx="477">
                  <c:v>6.2699999999999992E-2</c:v>
                </c:pt>
                <c:pt idx="478">
                  <c:v>6.399999999999996E-2</c:v>
                </c:pt>
                <c:pt idx="479">
                  <c:v>6.5900000000000042E-2</c:v>
                </c:pt>
                <c:pt idx="480">
                  <c:v>6.8699999999999997E-2</c:v>
                </c:pt>
                <c:pt idx="481">
                  <c:v>7.0400000000000046E-2</c:v>
                </c:pt>
                <c:pt idx="482">
                  <c:v>7.130000000000003E-2</c:v>
                </c:pt>
                <c:pt idx="483">
                  <c:v>7.2699999999999959E-2</c:v>
                </c:pt>
                <c:pt idx="484">
                  <c:v>7.2999999999999968E-2</c:v>
                </c:pt>
                <c:pt idx="485">
                  <c:v>7.1600000000000039E-2</c:v>
                </c:pt>
                <c:pt idx="486">
                  <c:v>7.4099999999999999E-2</c:v>
                </c:pt>
                <c:pt idx="487">
                  <c:v>7.5200000000000045E-2</c:v>
                </c:pt>
                <c:pt idx="488">
                  <c:v>7.4399999999999994E-2</c:v>
                </c:pt>
                <c:pt idx="489">
                  <c:v>7.6299999999999965E-2</c:v>
                </c:pt>
                <c:pt idx="490">
                  <c:v>8.0199999999999966E-2</c:v>
                </c:pt>
                <c:pt idx="491">
                  <c:v>8.0000000000000043E-2</c:v>
                </c:pt>
                <c:pt idx="492">
                  <c:v>8.5899999999999962E-2</c:v>
                </c:pt>
                <c:pt idx="493">
                  <c:v>8.6900000000000033E-2</c:v>
                </c:pt>
                <c:pt idx="494">
                  <c:v>8.5100000000000037E-2</c:v>
                </c:pt>
                <c:pt idx="495">
                  <c:v>8.3099999999999993E-2</c:v>
                </c:pt>
                <c:pt idx="496">
                  <c:v>8.3099999999999993E-2</c:v>
                </c:pt>
                <c:pt idx="497">
                  <c:v>8.6699999999999999E-2</c:v>
                </c:pt>
                <c:pt idx="498">
                  <c:v>9.0399999999999966E-2</c:v>
                </c:pt>
                <c:pt idx="499">
                  <c:v>9.06E-2</c:v>
                </c:pt>
                <c:pt idx="500">
                  <c:v>8.8800000000000004E-2</c:v>
                </c:pt>
                <c:pt idx="501">
                  <c:v>8.8200000000000001E-2</c:v>
                </c:pt>
                <c:pt idx="502">
                  <c:v>8.7599999999999997E-2</c:v>
                </c:pt>
                <c:pt idx="503">
                  <c:v>8.7900000000000006E-2</c:v>
                </c:pt>
                <c:pt idx="504">
                  <c:v>8.4800000000000042E-2</c:v>
                </c:pt>
                <c:pt idx="505">
                  <c:v>8.1500000000000045E-2</c:v>
                </c:pt>
                <c:pt idx="506">
                  <c:v>7.8899999999999998E-2</c:v>
                </c:pt>
                <c:pt idx="507">
                  <c:v>8.049999999999996E-2</c:v>
                </c:pt>
                <c:pt idx="508">
                  <c:v>8.0699999999999994E-2</c:v>
                </c:pt>
                <c:pt idx="509">
                  <c:v>8.3400000000000002E-2</c:v>
                </c:pt>
                <c:pt idx="510">
                  <c:v>8.4500000000000047E-2</c:v>
                </c:pt>
                <c:pt idx="511">
                  <c:v>8.4500000000000047E-2</c:v>
                </c:pt>
                <c:pt idx="512">
                  <c:v>8.4000000000000005E-2</c:v>
                </c:pt>
                <c:pt idx="513">
                  <c:v>8.1800000000000039E-2</c:v>
                </c:pt>
                <c:pt idx="514">
                  <c:v>8.1000000000000003E-2</c:v>
                </c:pt>
                <c:pt idx="515">
                  <c:v>7.9599999999999949E-2</c:v>
                </c:pt>
                <c:pt idx="516">
                  <c:v>7.8999999999999959E-2</c:v>
                </c:pt>
                <c:pt idx="517">
                  <c:v>7.7900000000000039E-2</c:v>
                </c:pt>
                <c:pt idx="518">
                  <c:v>7.7799999999999953E-2</c:v>
                </c:pt>
                <c:pt idx="519">
                  <c:v>7.7699999999999991E-2</c:v>
                </c:pt>
                <c:pt idx="520">
                  <c:v>7.8200000000000033E-2</c:v>
                </c:pt>
                <c:pt idx="521">
                  <c:v>7.839999999999997E-2</c:v>
                </c:pt>
                <c:pt idx="522">
                  <c:v>7.7699999999999991E-2</c:v>
                </c:pt>
                <c:pt idx="523">
                  <c:v>7.8200000000000033E-2</c:v>
                </c:pt>
                <c:pt idx="524">
                  <c:v>7.6400000000000037E-2</c:v>
                </c:pt>
                <c:pt idx="525">
                  <c:v>7.6100000000000043E-2</c:v>
                </c:pt>
                <c:pt idx="526">
                  <c:v>7.659999999999996E-2</c:v>
                </c:pt>
                <c:pt idx="527">
                  <c:v>7.5999999999999956E-2</c:v>
                </c:pt>
                <c:pt idx="528">
                  <c:v>7.4799999999999964E-2</c:v>
                </c:pt>
                <c:pt idx="529">
                  <c:v>7.5200000000000045E-2</c:v>
                </c:pt>
                <c:pt idx="530">
                  <c:v>7.619999999999999E-2</c:v>
                </c:pt>
                <c:pt idx="531">
                  <c:v>7.659999999999996E-2</c:v>
                </c:pt>
                <c:pt idx="532">
                  <c:v>7.6299999999999965E-2</c:v>
                </c:pt>
                <c:pt idx="533">
                  <c:v>7.6299999999999965E-2</c:v>
                </c:pt>
                <c:pt idx="534">
                  <c:v>7.7100000000000002E-2</c:v>
                </c:pt>
                <c:pt idx="535">
                  <c:v>7.8200000000000033E-2</c:v>
                </c:pt>
                <c:pt idx="536">
                  <c:v>8.0399999999999999E-2</c:v>
                </c:pt>
                <c:pt idx="537">
                  <c:v>8.0399999999999999E-2</c:v>
                </c:pt>
                <c:pt idx="538">
                  <c:v>8.0199999999999966E-2</c:v>
                </c:pt>
                <c:pt idx="539">
                  <c:v>8.1500000000000045E-2</c:v>
                </c:pt>
                <c:pt idx="540">
                  <c:v>8.2400000000000043E-2</c:v>
                </c:pt>
                <c:pt idx="541">
                  <c:v>8.3600000000000035E-2</c:v>
                </c:pt>
                <c:pt idx="542">
                  <c:v>8.4200000000000039E-2</c:v>
                </c:pt>
                <c:pt idx="543">
                  <c:v>8.4599999999999995E-2</c:v>
                </c:pt>
                <c:pt idx="544">
                  <c:v>8.7699999999999959E-2</c:v>
                </c:pt>
                <c:pt idx="545">
                  <c:v>0.09</c:v>
                </c:pt>
                <c:pt idx="546">
                  <c:v>9.3200000000000033E-2</c:v>
                </c:pt>
                <c:pt idx="547">
                  <c:v>9.6599999999999991E-2</c:v>
                </c:pt>
                <c:pt idx="548">
                  <c:v>0.10029999999999997</c:v>
                </c:pt>
                <c:pt idx="549">
                  <c:v>0.10450000000000009</c:v>
                </c:pt>
                <c:pt idx="550">
                  <c:v>0.10779999999999995</c:v>
                </c:pt>
                <c:pt idx="551">
                  <c:v>0.10460000000000003</c:v>
                </c:pt>
                <c:pt idx="552">
                  <c:v>0.10269999999999996</c:v>
                </c:pt>
                <c:pt idx="553">
                  <c:v>0.10370000000000004</c:v>
                </c:pt>
                <c:pt idx="554">
                  <c:v>9.9900000000000017E-2</c:v>
                </c:pt>
                <c:pt idx="555">
                  <c:v>9.7199999999999995E-2</c:v>
                </c:pt>
                <c:pt idx="556">
                  <c:v>0.10059999999999995</c:v>
                </c:pt>
                <c:pt idx="557">
                  <c:v>0.1023</c:v>
                </c:pt>
                <c:pt idx="558">
                  <c:v>0.10100000000000003</c:v>
                </c:pt>
                <c:pt idx="559">
                  <c:v>0.10010000000000005</c:v>
                </c:pt>
                <c:pt idx="560">
                  <c:v>0.10119999999999996</c:v>
                </c:pt>
                <c:pt idx="561">
                  <c:v>0.10190000000000005</c:v>
                </c:pt>
                <c:pt idx="562">
                  <c:v>0.10160000000000002</c:v>
                </c:pt>
                <c:pt idx="563">
                  <c:v>0.10040000000000004</c:v>
                </c:pt>
                <c:pt idx="564">
                  <c:v>0.1011</c:v>
                </c:pt>
                <c:pt idx="565">
                  <c:v>9.9000000000000005E-2</c:v>
                </c:pt>
                <c:pt idx="566">
                  <c:v>9.7100000000000047E-2</c:v>
                </c:pt>
                <c:pt idx="567">
                  <c:v>9.6699999999999967E-2</c:v>
                </c:pt>
                <c:pt idx="568">
                  <c:v>9.5300000000000037E-2</c:v>
                </c:pt>
                <c:pt idx="569">
                  <c:v>9.5499999999999946E-2</c:v>
                </c:pt>
                <c:pt idx="570">
                  <c:v>9.5400000000000013E-2</c:v>
                </c:pt>
                <c:pt idx="571">
                  <c:v>9.3699999999999964E-2</c:v>
                </c:pt>
                <c:pt idx="572">
                  <c:v>9.1299999999999965E-2</c:v>
                </c:pt>
                <c:pt idx="573">
                  <c:v>8.9000000000000051E-2</c:v>
                </c:pt>
                <c:pt idx="574">
                  <c:v>8.7900000000000006E-2</c:v>
                </c:pt>
                <c:pt idx="575">
                  <c:v>8.7599999999999997E-2</c:v>
                </c:pt>
                <c:pt idx="576">
                  <c:v>8.6199999999999957E-2</c:v>
                </c:pt>
                <c:pt idx="577">
                  <c:v>8.6099999999999996E-2</c:v>
                </c:pt>
                <c:pt idx="578">
                  <c:v>8.6499999999999952E-2</c:v>
                </c:pt>
                <c:pt idx="579">
                  <c:v>8.7000000000000008E-2</c:v>
                </c:pt>
                <c:pt idx="580">
                  <c:v>8.7099999999999955E-2</c:v>
                </c:pt>
                <c:pt idx="581">
                  <c:v>8.7099999999999955E-2</c:v>
                </c:pt>
                <c:pt idx="582">
                  <c:v>8.5800000000000001E-2</c:v>
                </c:pt>
                <c:pt idx="583">
                  <c:v>8.5100000000000037E-2</c:v>
                </c:pt>
                <c:pt idx="584">
                  <c:v>8.4900000000000003E-2</c:v>
                </c:pt>
                <c:pt idx="585">
                  <c:v>8.4599999999999995E-2</c:v>
                </c:pt>
                <c:pt idx="586">
                  <c:v>8.6099999999999996E-2</c:v>
                </c:pt>
                <c:pt idx="587">
                  <c:v>8.6400000000000005E-2</c:v>
                </c:pt>
                <c:pt idx="588">
                  <c:v>8.6400000000000005E-2</c:v>
                </c:pt>
                <c:pt idx="589">
                  <c:v>8.919999999999996E-2</c:v>
                </c:pt>
                <c:pt idx="590">
                  <c:v>8.9700000000000002E-2</c:v>
                </c:pt>
                <c:pt idx="591">
                  <c:v>8.9799999999999963E-2</c:v>
                </c:pt>
                <c:pt idx="592">
                  <c:v>9.0900000000000009E-2</c:v>
                </c:pt>
                <c:pt idx="593">
                  <c:v>9.2199999999999963E-2</c:v>
                </c:pt>
                <c:pt idx="594">
                  <c:v>9.3999999999999945E-2</c:v>
                </c:pt>
                <c:pt idx="595">
                  <c:v>9.509999999999999E-2</c:v>
                </c:pt>
                <c:pt idx="596">
                  <c:v>9.3200000000000033E-2</c:v>
                </c:pt>
                <c:pt idx="597">
                  <c:v>9.2799999999999966E-2</c:v>
                </c:pt>
                <c:pt idx="598">
                  <c:v>9.4599999999999962E-2</c:v>
                </c:pt>
                <c:pt idx="599">
                  <c:v>9.6800000000000039E-2</c:v>
                </c:pt>
                <c:pt idx="600">
                  <c:v>9.6999999999999947E-2</c:v>
                </c:pt>
                <c:pt idx="601">
                  <c:v>9.9000000000000005E-2</c:v>
                </c:pt>
                <c:pt idx="602">
                  <c:v>9.8400000000000015E-2</c:v>
                </c:pt>
                <c:pt idx="603">
                  <c:v>0.10040000000000004</c:v>
                </c:pt>
                <c:pt idx="604">
                  <c:v>0.10100000000000003</c:v>
                </c:pt>
                <c:pt idx="605">
                  <c:v>0.10299999999999995</c:v>
                </c:pt>
                <c:pt idx="606">
                  <c:v>0.10139999999999999</c:v>
                </c:pt>
                <c:pt idx="607">
                  <c:v>9.9800000000000041E-2</c:v>
                </c:pt>
                <c:pt idx="608">
                  <c:v>0.10139999999999999</c:v>
                </c:pt>
                <c:pt idx="609">
                  <c:v>0.10359999999999996</c:v>
                </c:pt>
                <c:pt idx="610">
                  <c:v>0.11399999999999999</c:v>
                </c:pt>
                <c:pt idx="611">
                  <c:v>0.11889999999999995</c:v>
                </c:pt>
                <c:pt idx="612">
                  <c:v>0.1215</c:v>
                </c:pt>
                <c:pt idx="613">
                  <c:v>0.12212499999999959</c:v>
                </c:pt>
                <c:pt idx="614">
                  <c:v>0.1323399999999996</c:v>
                </c:pt>
                <c:pt idx="615">
                  <c:v>0.14589999999999961</c:v>
                </c:pt>
                <c:pt idx="616">
                  <c:v>0.14289999999999961</c:v>
                </c:pt>
                <c:pt idx="617">
                  <c:v>0.12735999999999958</c:v>
                </c:pt>
                <c:pt idx="618">
                  <c:v>0.123975</c:v>
                </c:pt>
                <c:pt idx="619">
                  <c:v>0.12152499999999961</c:v>
                </c:pt>
                <c:pt idx="620">
                  <c:v>0.12659999999999999</c:v>
                </c:pt>
                <c:pt idx="621">
                  <c:v>0.1329249999999996</c:v>
                </c:pt>
                <c:pt idx="622">
                  <c:v>0.13536000000000001</c:v>
                </c:pt>
                <c:pt idx="623">
                  <c:v>0.14012499999999961</c:v>
                </c:pt>
                <c:pt idx="624">
                  <c:v>0.1466000000000004</c:v>
                </c:pt>
                <c:pt idx="625">
                  <c:v>0.14273999999999998</c:v>
                </c:pt>
                <c:pt idx="626">
                  <c:v>0.1467999999999996</c:v>
                </c:pt>
                <c:pt idx="627">
                  <c:v>0.15125000000000038</c:v>
                </c:pt>
                <c:pt idx="628">
                  <c:v>0.15249999999999961</c:v>
                </c:pt>
                <c:pt idx="629">
                  <c:v>0.16116</c:v>
                </c:pt>
                <c:pt idx="630">
                  <c:v>0.1579250000000004</c:v>
                </c:pt>
                <c:pt idx="631">
                  <c:v>0.16071999999999961</c:v>
                </c:pt>
                <c:pt idx="632">
                  <c:v>0.16447499999999998</c:v>
                </c:pt>
                <c:pt idx="633">
                  <c:v>0.1703000000000004</c:v>
                </c:pt>
                <c:pt idx="634">
                  <c:v>0.1725500000000004</c:v>
                </c:pt>
                <c:pt idx="635">
                  <c:v>0.16415000000000041</c:v>
                </c:pt>
                <c:pt idx="636">
                  <c:v>0.1616199999999996</c:v>
                </c:pt>
                <c:pt idx="637">
                  <c:v>0.16800000000000001</c:v>
                </c:pt>
                <c:pt idx="638">
                  <c:v>0.16914999999999961</c:v>
                </c:pt>
                <c:pt idx="639">
                  <c:v>0.16488</c:v>
                </c:pt>
                <c:pt idx="640">
                  <c:v>0.16397499999999959</c:v>
                </c:pt>
                <c:pt idx="641">
                  <c:v>0.1608</c:v>
                </c:pt>
                <c:pt idx="642">
                  <c:v>0.16340000000000041</c:v>
                </c:pt>
                <c:pt idx="643">
                  <c:v>0.16460000000000041</c:v>
                </c:pt>
                <c:pt idx="644">
                  <c:v>0.1592000000000004</c:v>
                </c:pt>
                <c:pt idx="645">
                  <c:v>0.1545</c:v>
                </c:pt>
                <c:pt idx="646">
                  <c:v>0.14984000000000039</c:v>
                </c:pt>
                <c:pt idx="647">
                  <c:v>0.14462499999999961</c:v>
                </c:pt>
                <c:pt idx="648">
                  <c:v>0.14425599999999961</c:v>
                </c:pt>
                <c:pt idx="649">
                  <c:v>0.14240999999999998</c:v>
                </c:pt>
                <c:pt idx="650">
                  <c:v>0.14277900000000002</c:v>
                </c:pt>
                <c:pt idx="651">
                  <c:v>0.14027400000000001</c:v>
                </c:pt>
                <c:pt idx="652">
                  <c:v>0.13637499999999958</c:v>
                </c:pt>
                <c:pt idx="653">
                  <c:v>0.13491399999999959</c:v>
                </c:pt>
                <c:pt idx="654">
                  <c:v>0.13647299999999998</c:v>
                </c:pt>
                <c:pt idx="655">
                  <c:v>0.13572000000000001</c:v>
                </c:pt>
                <c:pt idx="656">
                  <c:v>0.1356699999999996</c:v>
                </c:pt>
                <c:pt idx="657">
                  <c:v>0.13436700000000001</c:v>
                </c:pt>
                <c:pt idx="658">
                  <c:v>0.13252400000000039</c:v>
                </c:pt>
                <c:pt idx="659">
                  <c:v>0.13383299999999998</c:v>
                </c:pt>
                <c:pt idx="660">
                  <c:v>0.13517099999999999</c:v>
                </c:pt>
                <c:pt idx="661">
                  <c:v>0.1340049999999996</c:v>
                </c:pt>
                <c:pt idx="662">
                  <c:v>0.13397000000000042</c:v>
                </c:pt>
                <c:pt idx="663">
                  <c:v>0.1377230000000004</c:v>
                </c:pt>
                <c:pt idx="664">
                  <c:v>0.14129000000000042</c:v>
                </c:pt>
                <c:pt idx="665">
                  <c:v>0.14879499999999962</c:v>
                </c:pt>
                <c:pt idx="666">
                  <c:v>0.15097100000000041</c:v>
                </c:pt>
                <c:pt idx="667">
                  <c:v>0.14860500000000001</c:v>
                </c:pt>
                <c:pt idx="668">
                  <c:v>0.144291</c:v>
                </c:pt>
                <c:pt idx="669">
                  <c:v>0.14187399999999961</c:v>
                </c:pt>
                <c:pt idx="670">
                  <c:v>0.13829600000000042</c:v>
                </c:pt>
                <c:pt idx="671">
                  <c:v>0.13246700000000039</c:v>
                </c:pt>
                <c:pt idx="672">
                  <c:v>0.13069500000000001</c:v>
                </c:pt>
                <c:pt idx="673">
                  <c:v>0.12985899999999959</c:v>
                </c:pt>
                <c:pt idx="674">
                  <c:v>0.1303419999999996</c:v>
                </c:pt>
                <c:pt idx="675">
                  <c:v>0.13801400000000039</c:v>
                </c:pt>
                <c:pt idx="676">
                  <c:v>0.13586700000000002</c:v>
                </c:pt>
                <c:pt idx="677">
                  <c:v>0.13174100000000041</c:v>
                </c:pt>
                <c:pt idx="678">
                  <c:v>0.1214349999999996</c:v>
                </c:pt>
                <c:pt idx="679">
                  <c:v>0.120645</c:v>
                </c:pt>
                <c:pt idx="680">
                  <c:v>0.1213730000000004</c:v>
                </c:pt>
                <c:pt idx="681">
                  <c:v>0.12132099999999961</c:v>
                </c:pt>
                <c:pt idx="682">
                  <c:v>0.12013899999999959</c:v>
                </c:pt>
                <c:pt idx="683">
                  <c:v>0.11513999999999999</c:v>
                </c:pt>
                <c:pt idx="684">
                  <c:v>0.11007999999999996</c:v>
                </c:pt>
                <c:pt idx="685">
                  <c:v>0.10798599999999994</c:v>
                </c:pt>
                <c:pt idx="686">
                  <c:v>0.10316300000000003</c:v>
                </c:pt>
                <c:pt idx="687">
                  <c:v>9.5130000000000006E-2</c:v>
                </c:pt>
                <c:pt idx="688">
                  <c:v>9.130899999999996E-2</c:v>
                </c:pt>
                <c:pt idx="689">
                  <c:v>9.5667000000000002E-2</c:v>
                </c:pt>
                <c:pt idx="690">
                  <c:v>9.6548000000000037E-2</c:v>
                </c:pt>
                <c:pt idx="691">
                  <c:v>9.3545000000000045E-2</c:v>
                </c:pt>
                <c:pt idx="692">
                  <c:v>9.3066999999999955E-2</c:v>
                </c:pt>
                <c:pt idx="693">
                  <c:v>9.5033000000000034E-2</c:v>
                </c:pt>
                <c:pt idx="694">
                  <c:v>9.5273999999999998E-2</c:v>
                </c:pt>
                <c:pt idx="695">
                  <c:v>9.2936999999999992E-2</c:v>
                </c:pt>
                <c:pt idx="696">
                  <c:v>9.1194999999999957E-2</c:v>
                </c:pt>
                <c:pt idx="697">
                  <c:v>8.9444999999999997E-2</c:v>
                </c:pt>
                <c:pt idx="698">
                  <c:v>9.0036999999999964E-2</c:v>
                </c:pt>
                <c:pt idx="699">
                  <c:v>8.9291000000000037E-2</c:v>
                </c:pt>
                <c:pt idx="700">
                  <c:v>9.3528999999999959E-2</c:v>
                </c:pt>
                <c:pt idx="701">
                  <c:v>9.864999999999996E-2</c:v>
                </c:pt>
                <c:pt idx="702">
                  <c:v>0.10018199999999999</c:v>
                </c:pt>
                <c:pt idx="703">
                  <c:v>0.10134999999999995</c:v>
                </c:pt>
                <c:pt idx="704">
                  <c:v>0.104433</c:v>
                </c:pt>
                <c:pt idx="705">
                  <c:v>0.111762</c:v>
                </c:pt>
                <c:pt idx="706">
                  <c:v>0.11358599999999999</c:v>
                </c:pt>
                <c:pt idx="707">
                  <c:v>0.10824500000000004</c:v>
                </c:pt>
                <c:pt idx="708">
                  <c:v>0.10936800000000001</c:v>
                </c:pt>
                <c:pt idx="709">
                  <c:v>0.10797999999999996</c:v>
                </c:pt>
                <c:pt idx="710">
                  <c:v>0.10115499999999997</c:v>
                </c:pt>
                <c:pt idx="711">
                  <c:v>0.10074800000000003</c:v>
                </c:pt>
                <c:pt idx="712">
                  <c:v>0.10521999999999995</c:v>
                </c:pt>
                <c:pt idx="713">
                  <c:v>0.10791899999999999</c:v>
                </c:pt>
                <c:pt idx="714">
                  <c:v>0.10805499999999996</c:v>
                </c:pt>
                <c:pt idx="715">
                  <c:v>0.11024000000000003</c:v>
                </c:pt>
                <c:pt idx="716">
                  <c:v>0.111696</c:v>
                </c:pt>
                <c:pt idx="717">
                  <c:v>0.10666200000000001</c:v>
                </c:pt>
                <c:pt idx="718">
                  <c:v>9.9814000000000083E-2</c:v>
                </c:pt>
                <c:pt idx="719">
                  <c:v>9.8900000000000043E-2</c:v>
                </c:pt>
                <c:pt idx="720">
                  <c:v>0.10051899999999996</c:v>
                </c:pt>
                <c:pt idx="721">
                  <c:v>0.10084799999999999</c:v>
                </c:pt>
                <c:pt idx="722">
                  <c:v>0.10059500000000005</c:v>
                </c:pt>
                <c:pt idx="723">
                  <c:v>0.10241400000000001</c:v>
                </c:pt>
                <c:pt idx="724">
                  <c:v>0.10190499999999997</c:v>
                </c:pt>
                <c:pt idx="725">
                  <c:v>0.10000899999999996</c:v>
                </c:pt>
                <c:pt idx="726">
                  <c:v>9.6582000000000001E-2</c:v>
                </c:pt>
                <c:pt idx="727">
                  <c:v>9.5045000000000032E-2</c:v>
                </c:pt>
                <c:pt idx="728">
                  <c:v>9.514800000000001E-2</c:v>
                </c:pt>
                <c:pt idx="729">
                  <c:v>9.5840000000000036E-2</c:v>
                </c:pt>
                <c:pt idx="730">
                  <c:v>9.5382000000000008E-2</c:v>
                </c:pt>
                <c:pt idx="731">
                  <c:v>9.5156999999999992E-2</c:v>
                </c:pt>
                <c:pt idx="732">
                  <c:v>9.4335000000000002E-2</c:v>
                </c:pt>
                <c:pt idx="733">
                  <c:v>9.5477000000000048E-2</c:v>
                </c:pt>
                <c:pt idx="734">
                  <c:v>9.7563000000000011E-2</c:v>
                </c:pt>
                <c:pt idx="735">
                  <c:v>9.8463999999999968E-2</c:v>
                </c:pt>
                <c:pt idx="736">
                  <c:v>9.9104999999999999E-2</c:v>
                </c:pt>
                <c:pt idx="737">
                  <c:v>0.10005900000000001</c:v>
                </c:pt>
                <c:pt idx="738">
                  <c:v>9.8099999999999993E-2</c:v>
                </c:pt>
                <c:pt idx="739">
                  <c:v>9.7581000000000001E-2</c:v>
                </c:pt>
                <c:pt idx="740">
                  <c:v>9.8957000000000031E-2</c:v>
                </c:pt>
                <c:pt idx="741">
                  <c:v>0.10116800000000004</c:v>
                </c:pt>
                <c:pt idx="742">
                  <c:v>0.10062600000000001</c:v>
                </c:pt>
                <c:pt idx="743">
                  <c:v>9.9123999999999962E-2</c:v>
                </c:pt>
                <c:pt idx="744">
                  <c:v>9.7310000000000049E-2</c:v>
                </c:pt>
                <c:pt idx="745">
                  <c:v>9.7127000000000033E-2</c:v>
                </c:pt>
                <c:pt idx="746">
                  <c:v>9.4773999999999956E-2</c:v>
                </c:pt>
                <c:pt idx="747">
                  <c:v>9.5529999999999962E-2</c:v>
                </c:pt>
                <c:pt idx="748">
                  <c:v>9.4644999999999951E-2</c:v>
                </c:pt>
                <c:pt idx="749">
                  <c:v>9.432299999999999E-2</c:v>
                </c:pt>
                <c:pt idx="750">
                  <c:v>9.5835000000000004E-2</c:v>
                </c:pt>
                <c:pt idx="751">
                  <c:v>9.5477000000000048E-2</c:v>
                </c:pt>
                <c:pt idx="752">
                  <c:v>9.3050000000000035E-2</c:v>
                </c:pt>
                <c:pt idx="753">
                  <c:v>9.1659999999999964E-2</c:v>
                </c:pt>
                <c:pt idx="754">
                  <c:v>9.1208999999999998E-2</c:v>
                </c:pt>
                <c:pt idx="755">
                  <c:v>9.0534999999999963E-2</c:v>
                </c:pt>
                <c:pt idx="756">
                  <c:v>8.8995000000000005E-2</c:v>
                </c:pt>
                <c:pt idx="757">
                  <c:v>8.8322999999999999E-2</c:v>
                </c:pt>
                <c:pt idx="758">
                  <c:v>8.9304999999999968E-2</c:v>
                </c:pt>
                <c:pt idx="759">
                  <c:v>8.9673000000000003E-2</c:v>
                </c:pt>
                <c:pt idx="760">
                  <c:v>8.9256999999999961E-2</c:v>
                </c:pt>
                <c:pt idx="761">
                  <c:v>8.8794999999999957E-2</c:v>
                </c:pt>
                <c:pt idx="762">
                  <c:v>8.7876999999999955E-2</c:v>
                </c:pt>
                <c:pt idx="763">
                  <c:v>8.5791000000000006E-2</c:v>
                </c:pt>
                <c:pt idx="764">
                  <c:v>8.4375999999999965E-2</c:v>
                </c:pt>
                <c:pt idx="765">
                  <c:v>8.4071000000000035E-2</c:v>
                </c:pt>
                <c:pt idx="766">
                  <c:v>8.5268000000000038E-2</c:v>
                </c:pt>
                <c:pt idx="767">
                  <c:v>8.6310999999999971E-2</c:v>
                </c:pt>
                <c:pt idx="768">
                  <c:v>8.4504999999999955E-2</c:v>
                </c:pt>
                <c:pt idx="769">
                  <c:v>8.2811000000000037E-2</c:v>
                </c:pt>
                <c:pt idx="770">
                  <c:v>8.0447000000000032E-2</c:v>
                </c:pt>
                <c:pt idx="771">
                  <c:v>7.9025999999999999E-2</c:v>
                </c:pt>
                <c:pt idx="772">
                  <c:v>7.8176000000000051E-2</c:v>
                </c:pt>
                <c:pt idx="773">
                  <c:v>7.8590000000000049E-2</c:v>
                </c:pt>
                <c:pt idx="774">
                  <c:v>7.7631999999999965E-2</c:v>
                </c:pt>
                <c:pt idx="775">
                  <c:v>7.5414000000000009E-2</c:v>
                </c:pt>
                <c:pt idx="776">
                  <c:v>7.2704999999999992E-2</c:v>
                </c:pt>
                <c:pt idx="777">
                  <c:v>7.0361999999999994E-2</c:v>
                </c:pt>
                <c:pt idx="778">
                  <c:v>7.0280999999999996E-2</c:v>
                </c:pt>
                <c:pt idx="779">
                  <c:v>7.2804999999999953E-2</c:v>
                </c:pt>
                <c:pt idx="780">
                  <c:v>7.3358000000000048E-2</c:v>
                </c:pt>
                <c:pt idx="781">
                  <c:v>7.3325000000000043E-2</c:v>
                </c:pt>
                <c:pt idx="782">
                  <c:v>7.4463000000000001E-2</c:v>
                </c:pt>
                <c:pt idx="783">
                  <c:v>7.833200000000004E-2</c:v>
                </c:pt>
                <c:pt idx="784">
                  <c:v>8.221700000000004E-2</c:v>
                </c:pt>
                <c:pt idx="785">
                  <c:v>8.3262000000000003E-2</c:v>
                </c:pt>
                <c:pt idx="786">
                  <c:v>8.3081000000000044E-2</c:v>
                </c:pt>
                <c:pt idx="787">
                  <c:v>8.4752999999999995E-2</c:v>
                </c:pt>
                <c:pt idx="788">
                  <c:v>8.4069999999999964E-2</c:v>
                </c:pt>
                <c:pt idx="789">
                  <c:v>8.6243000000000042E-2</c:v>
                </c:pt>
                <c:pt idx="790">
                  <c:v>8.8523999999999992E-2</c:v>
                </c:pt>
                <c:pt idx="791">
                  <c:v>8.9834999999999998E-2</c:v>
                </c:pt>
                <c:pt idx="792">
                  <c:v>8.7680999999999995E-2</c:v>
                </c:pt>
                <c:pt idx="793">
                  <c:v>8.7455000000000033E-2</c:v>
                </c:pt>
                <c:pt idx="794">
                  <c:v>8.5299999999999959E-2</c:v>
                </c:pt>
                <c:pt idx="795">
                  <c:v>8.3742999999999956E-2</c:v>
                </c:pt>
                <c:pt idx="796">
                  <c:v>8.2778999999999991E-2</c:v>
                </c:pt>
                <c:pt idx="797">
                  <c:v>7.9323000000000005E-2</c:v>
                </c:pt>
                <c:pt idx="798">
                  <c:v>7.6031999999999988E-2</c:v>
                </c:pt>
                <c:pt idx="799">
                  <c:v>7.6895000000000047E-2</c:v>
                </c:pt>
                <c:pt idx="800">
                  <c:v>7.8386999999999998E-2</c:v>
                </c:pt>
                <c:pt idx="801">
                  <c:v>7.619999999999999E-2</c:v>
                </c:pt>
                <c:pt idx="802">
                  <c:v>7.4685999999999961E-2</c:v>
                </c:pt>
                <c:pt idx="803">
                  <c:v>7.4399999999999994E-2</c:v>
                </c:pt>
                <c:pt idx="804">
                  <c:v>7.253699999999999E-2</c:v>
                </c:pt>
                <c:pt idx="805">
                  <c:v>7.2068000000000035E-2</c:v>
                </c:pt>
                <c:pt idx="806">
                  <c:v>7.350000000000001E-2</c:v>
                </c:pt>
                <c:pt idx="807">
                  <c:v>7.7223999999999959E-2</c:v>
                </c:pt>
                <c:pt idx="808">
                  <c:v>7.8837999999999964E-2</c:v>
                </c:pt>
                <c:pt idx="809">
                  <c:v>7.9805000000000043E-2</c:v>
                </c:pt>
                <c:pt idx="810">
                  <c:v>8.0640000000000003E-2</c:v>
                </c:pt>
                <c:pt idx="811">
                  <c:v>8.0252000000000046E-2</c:v>
                </c:pt>
                <c:pt idx="812">
                  <c:v>7.8381999999999952E-2</c:v>
                </c:pt>
                <c:pt idx="813">
                  <c:v>8.0174999999999996E-2</c:v>
                </c:pt>
                <c:pt idx="814">
                  <c:v>7.7784999999999965E-2</c:v>
                </c:pt>
                <c:pt idx="815">
                  <c:v>7.5032999999999989E-2</c:v>
                </c:pt>
                <c:pt idx="816">
                  <c:v>7.5710000000000041E-2</c:v>
                </c:pt>
                <c:pt idx="817">
                  <c:v>7.7667E-2</c:v>
                </c:pt>
                <c:pt idx="818">
                  <c:v>7.6425999999999952E-2</c:v>
                </c:pt>
                <c:pt idx="819">
                  <c:v>7.8654999999999961E-2</c:v>
                </c:pt>
                <c:pt idx="820">
                  <c:v>8.0367999999999967E-2</c:v>
                </c:pt>
                <c:pt idx="821">
                  <c:v>7.8905000000000045E-2</c:v>
                </c:pt>
                <c:pt idx="822">
                  <c:v>7.7247999999999956E-2</c:v>
                </c:pt>
                <c:pt idx="823">
                  <c:v>7.4891000000000041E-2</c:v>
                </c:pt>
                <c:pt idx="824">
                  <c:v>7.4970999999999954E-2</c:v>
                </c:pt>
                <c:pt idx="825">
                  <c:v>7.4742999999999962E-2</c:v>
                </c:pt>
                <c:pt idx="826">
                  <c:v>7.3565000000000047E-2</c:v>
                </c:pt>
                <c:pt idx="827">
                  <c:v>7.2468000000000005E-2</c:v>
                </c:pt>
                <c:pt idx="828">
                  <c:v>7.1636000000000033E-2</c:v>
                </c:pt>
                <c:pt idx="829">
                  <c:v>7.0539999999999964E-2</c:v>
                </c:pt>
                <c:pt idx="830">
                  <c:v>7.1178999999999965E-2</c:v>
                </c:pt>
                <c:pt idx="831">
                  <c:v>7.1618000000000043E-2</c:v>
                </c:pt>
                <c:pt idx="832">
                  <c:v>7.1618999999999988E-2</c:v>
                </c:pt>
                <c:pt idx="833">
                  <c:v>7.1630000000000041E-2</c:v>
                </c:pt>
                <c:pt idx="834">
                  <c:v>7.0364000000000038E-2</c:v>
                </c:pt>
                <c:pt idx="835">
                  <c:v>7.024100000000004E-2</c:v>
                </c:pt>
                <c:pt idx="836">
                  <c:v>7.001900000000004E-2</c:v>
                </c:pt>
                <c:pt idx="837">
                  <c:v>6.9362000000000049E-2</c:v>
                </c:pt>
                <c:pt idx="838">
                  <c:v>6.9555000000000006E-2</c:v>
                </c:pt>
                <c:pt idx="839">
                  <c:v>7.0362999999999953E-2</c:v>
                </c:pt>
                <c:pt idx="840">
                  <c:v>6.9081999999999963E-2</c:v>
                </c:pt>
                <c:pt idx="841">
                  <c:v>6.9699999999999956E-2</c:v>
                </c:pt>
                <c:pt idx="842">
                  <c:v>7.0758000000000001E-2</c:v>
                </c:pt>
                <c:pt idx="843">
                  <c:v>7.2552000000000005E-2</c:v>
                </c:pt>
                <c:pt idx="844">
                  <c:v>7.214300000000004E-2</c:v>
                </c:pt>
                <c:pt idx="845">
                  <c:v>7.4570000000000039E-2</c:v>
                </c:pt>
                <c:pt idx="846">
                  <c:v>7.7345000000000039E-2</c:v>
                </c:pt>
                <c:pt idx="847">
                  <c:v>7.7019000000000004E-2</c:v>
                </c:pt>
                <c:pt idx="848">
                  <c:v>7.9073000000000032E-2</c:v>
                </c:pt>
                <c:pt idx="849">
                  <c:v>7.9319000000000042E-2</c:v>
                </c:pt>
                <c:pt idx="850">
                  <c:v>8.0646999999999969E-2</c:v>
                </c:pt>
                <c:pt idx="851">
                  <c:v>7.9314999999999969E-2</c:v>
                </c:pt>
                <c:pt idx="852">
                  <c:v>8.1189999999999957E-2</c:v>
                </c:pt>
                <c:pt idx="853">
                  <c:v>8.3474999999999994E-2</c:v>
                </c:pt>
                <c:pt idx="854">
                  <c:v>8.2485000000000003E-2</c:v>
                </c:pt>
                <c:pt idx="855">
                  <c:v>8.2869999999999958E-2</c:v>
                </c:pt>
                <c:pt idx="856">
                  <c:v>8.2778999999999991E-2</c:v>
                </c:pt>
                <c:pt idx="857">
                  <c:v>8.6922999999999959E-2</c:v>
                </c:pt>
                <c:pt idx="858">
                  <c:v>8.3754999999999954E-2</c:v>
                </c:pt>
                <c:pt idx="859">
                  <c:v>8.2584000000000005E-2</c:v>
                </c:pt>
                <c:pt idx="860">
                  <c:v>8.128700000000004E-2</c:v>
                </c:pt>
                <c:pt idx="861">
                  <c:v>8.2239999999999966E-2</c:v>
                </c:pt>
                <c:pt idx="862">
                  <c:v>8.1441999999999959E-2</c:v>
                </c:pt>
                <c:pt idx="863">
                  <c:v>8.1260000000000041E-2</c:v>
                </c:pt>
                <c:pt idx="864">
                  <c:v>7.8558000000000003E-2</c:v>
                </c:pt>
                <c:pt idx="865">
                  <c:v>7.7985999999999972E-2</c:v>
                </c:pt>
                <c:pt idx="866">
                  <c:v>7.7388999999999958E-2</c:v>
                </c:pt>
                <c:pt idx="867">
                  <c:v>7.6722999999999958E-2</c:v>
                </c:pt>
                <c:pt idx="868">
                  <c:v>7.9239999999999963E-2</c:v>
                </c:pt>
                <c:pt idx="869">
                  <c:v>7.995500000000004E-2</c:v>
                </c:pt>
                <c:pt idx="870">
                  <c:v>7.8551999999999997E-2</c:v>
                </c:pt>
                <c:pt idx="871">
                  <c:v>7.7928999999999957E-2</c:v>
                </c:pt>
                <c:pt idx="872">
                  <c:v>7.5942999999999955E-2</c:v>
                </c:pt>
                <c:pt idx="873">
                  <c:v>7.7073000000000003E-2</c:v>
                </c:pt>
                <c:pt idx="874">
                  <c:v>7.6470999999999956E-2</c:v>
                </c:pt>
                <c:pt idx="875">
                  <c:v>7.5447E-2</c:v>
                </c:pt>
                <c:pt idx="876">
                  <c:v>7.8311000000000047E-2</c:v>
                </c:pt>
                <c:pt idx="877">
                  <c:v>7.6643000000000044E-2</c:v>
                </c:pt>
                <c:pt idx="878">
                  <c:v>7.5399999999999967E-2</c:v>
                </c:pt>
                <c:pt idx="879">
                  <c:v>7.7435000000000045E-2</c:v>
                </c:pt>
                <c:pt idx="880">
                  <c:v>7.5791000000000039E-2</c:v>
                </c:pt>
                <c:pt idx="881">
                  <c:v>7.526799999999996E-2</c:v>
                </c:pt>
                <c:pt idx="882">
                  <c:v>7.4165000000000036E-2</c:v>
                </c:pt>
                <c:pt idx="883">
                  <c:v>7.3209999999999956E-2</c:v>
                </c:pt>
                <c:pt idx="884">
                  <c:v>7.1745000000000003E-2</c:v>
                </c:pt>
                <c:pt idx="885">
                  <c:v>7.0874999999999994E-2</c:v>
                </c:pt>
                <c:pt idx="886">
                  <c:v>7.2194999999999995E-2</c:v>
                </c:pt>
                <c:pt idx="887">
                  <c:v>7.1427999999999964E-2</c:v>
                </c:pt>
                <c:pt idx="888">
                  <c:v>7.0757000000000042E-2</c:v>
                </c:pt>
                <c:pt idx="889">
                  <c:v>7.0643000000000039E-2</c:v>
                </c:pt>
                <c:pt idx="890">
                  <c:v>6.9330999999999962E-2</c:v>
                </c:pt>
                <c:pt idx="891">
                  <c:v>6.795200000000004E-2</c:v>
                </c:pt>
                <c:pt idx="892">
                  <c:v>6.6480999999999957E-2</c:v>
                </c:pt>
                <c:pt idx="893">
                  <c:v>6.3723999999999961E-2</c:v>
                </c:pt>
                <c:pt idx="894">
                  <c:v>6.2075999999999992E-2</c:v>
                </c:pt>
                <c:pt idx="895">
                  <c:v>6.5481999999999957E-2</c:v>
                </c:pt>
                <c:pt idx="896">
                  <c:v>6.791000000000004E-2</c:v>
                </c:pt>
                <c:pt idx="897">
                  <c:v>6.584300000000004E-2</c:v>
                </c:pt>
                <c:pt idx="898">
                  <c:v>6.4199999999999993E-2</c:v>
                </c:pt>
                <c:pt idx="899">
                  <c:v>6.3711999999999963E-2</c:v>
                </c:pt>
                <c:pt idx="900">
                  <c:v>6.2789999999999999E-2</c:v>
                </c:pt>
                <c:pt idx="901">
                  <c:v>6.153699999999996E-2</c:v>
                </c:pt>
                <c:pt idx="902">
                  <c:v>6.1499999999999999E-2</c:v>
                </c:pt>
                <c:pt idx="903">
                  <c:v>5.9703999999999958E-2</c:v>
                </c:pt>
                <c:pt idx="904">
                  <c:v>6.3252000000000003E-2</c:v>
                </c:pt>
                <c:pt idx="905">
                  <c:v>6.6204999999999958E-2</c:v>
                </c:pt>
                <c:pt idx="906">
                  <c:v>6.4652000000000043E-2</c:v>
                </c:pt>
                <c:pt idx="907">
                  <c:v>6.2724000000000002E-2</c:v>
                </c:pt>
                <c:pt idx="908">
                  <c:v>6.1481999999999995E-2</c:v>
                </c:pt>
                <c:pt idx="909">
                  <c:v>5.9823999999999961E-2</c:v>
                </c:pt>
                <c:pt idx="910">
                  <c:v>5.9904999999999958E-2</c:v>
                </c:pt>
                <c:pt idx="911">
                  <c:v>5.9553000000000002E-2</c:v>
                </c:pt>
                <c:pt idx="912">
                  <c:v>5.9267000000000035E-2</c:v>
                </c:pt>
                <c:pt idx="913">
                  <c:v>5.7935000000000035E-2</c:v>
                </c:pt>
                <c:pt idx="914">
                  <c:v>5.6142000000000004E-2</c:v>
                </c:pt>
                <c:pt idx="915">
                  <c:v>5.8263999999999969E-2</c:v>
                </c:pt>
                <c:pt idx="916">
                  <c:v>5.6495000000000045E-2</c:v>
                </c:pt>
                <c:pt idx="917">
                  <c:v>5.5395E-2</c:v>
                </c:pt>
                <c:pt idx="918">
                  <c:v>5.4023000000000036E-2</c:v>
                </c:pt>
                <c:pt idx="919">
                  <c:v>5.4995000000000044E-2</c:v>
                </c:pt>
                <c:pt idx="920">
                  <c:v>5.5091000000000043E-2</c:v>
                </c:pt>
                <c:pt idx="921">
                  <c:v>5.5023999999999962E-2</c:v>
                </c:pt>
                <c:pt idx="922">
                  <c:v>5.7747999999999959E-2</c:v>
                </c:pt>
                <c:pt idx="923">
                  <c:v>5.8784000000000045E-2</c:v>
                </c:pt>
                <c:pt idx="924">
                  <c:v>5.8178000000000035E-2</c:v>
                </c:pt>
                <c:pt idx="925">
                  <c:v>5.7500000000000037E-2</c:v>
                </c:pt>
                <c:pt idx="926">
                  <c:v>5.8200000000000002E-2</c:v>
                </c:pt>
                <c:pt idx="927">
                  <c:v>5.9799999999999964E-2</c:v>
                </c:pt>
                <c:pt idx="928">
                  <c:v>6.2900000000000039E-2</c:v>
                </c:pt>
                <c:pt idx="929">
                  <c:v>6.4199999999999993E-2</c:v>
                </c:pt>
                <c:pt idx="930">
                  <c:v>6.399999999999996E-2</c:v>
                </c:pt>
                <c:pt idx="931">
                  <c:v>6.3699999999999951E-2</c:v>
                </c:pt>
                <c:pt idx="932">
                  <c:v>6.2000000000000041E-2</c:v>
                </c:pt>
                <c:pt idx="933">
                  <c:v>0.06</c:v>
                </c:pt>
                <c:pt idx="934">
                  <c:v>5.9799999999999964E-2</c:v>
                </c:pt>
                <c:pt idx="935">
                  <c:v>5.7999999999999961E-2</c:v>
                </c:pt>
                <c:pt idx="936">
                  <c:v>5.8100000000000041E-2</c:v>
                </c:pt>
                <c:pt idx="937">
                  <c:v>5.9600000000000035E-2</c:v>
                </c:pt>
                <c:pt idx="938">
                  <c:v>5.9000000000000039E-2</c:v>
                </c:pt>
                <c:pt idx="939">
                  <c:v>5.8499999999999996E-2</c:v>
                </c:pt>
                <c:pt idx="940">
                  <c:v>5.9700000000000003E-2</c:v>
                </c:pt>
                <c:pt idx="941">
                  <c:v>5.9900000000000043E-2</c:v>
                </c:pt>
                <c:pt idx="942">
                  <c:v>6.3E-2</c:v>
                </c:pt>
                <c:pt idx="943">
                  <c:v>6.2499999999999958E-2</c:v>
                </c:pt>
                <c:pt idx="944">
                  <c:v>6.2399999999999997E-2</c:v>
                </c:pt>
                <c:pt idx="945">
                  <c:v>6.1800000000000001E-2</c:v>
                </c:pt>
                <c:pt idx="946">
                  <c:v>6.1100000000000036E-2</c:v>
                </c:pt>
                <c:pt idx="947">
                  <c:v>5.9700000000000003E-2</c:v>
                </c:pt>
                <c:pt idx="948">
                  <c:v>6.159999999999996E-2</c:v>
                </c:pt>
                <c:pt idx="949">
                  <c:v>6.0200000000000045E-2</c:v>
                </c:pt>
                <c:pt idx="950">
                  <c:v>6.2100000000000002E-2</c:v>
                </c:pt>
                <c:pt idx="951">
                  <c:v>6.2100000000000002E-2</c:v>
                </c:pt>
                <c:pt idx="952">
                  <c:v>6.2900000000000039E-2</c:v>
                </c:pt>
                <c:pt idx="953">
                  <c:v>6.2699999999999992E-2</c:v>
                </c:pt>
                <c:pt idx="954">
                  <c:v>6.3800000000000037E-2</c:v>
                </c:pt>
                <c:pt idx="955">
                  <c:v>6.399999999999996E-2</c:v>
                </c:pt>
                <c:pt idx="956">
                  <c:v>6.3699999999999951E-2</c:v>
                </c:pt>
                <c:pt idx="957">
                  <c:v>6.4899999999999958E-2</c:v>
                </c:pt>
                <c:pt idx="958">
                  <c:v>7.5600000000000001E-2</c:v>
                </c:pt>
                <c:pt idx="959">
                  <c:v>7.5999999999999956E-2</c:v>
                </c:pt>
                <c:pt idx="960">
                  <c:v>6.54E-2</c:v>
                </c:pt>
                <c:pt idx="961">
                  <c:v>6.3899999999999998E-2</c:v>
                </c:pt>
                <c:pt idx="962">
                  <c:v>6.3E-2</c:v>
                </c:pt>
                <c:pt idx="963">
                  <c:v>6.4199999999999993E-2</c:v>
                </c:pt>
                <c:pt idx="964">
                  <c:v>6.4799999999999996E-2</c:v>
                </c:pt>
                <c:pt idx="965">
                  <c:v>6.4899999999999958E-2</c:v>
                </c:pt>
                <c:pt idx="966">
                  <c:v>6.2000000000000041E-2</c:v>
                </c:pt>
                <c:pt idx="967">
                  <c:v>5.9700000000000003E-2</c:v>
                </c:pt>
                <c:pt idx="968">
                  <c:v>5.7099999999999956E-2</c:v>
                </c:pt>
                <c:pt idx="969">
                  <c:v>5.529999999999996E-2</c:v>
                </c:pt>
                <c:pt idx="970">
                  <c:v>5.5499999999999994E-2</c:v>
                </c:pt>
                <c:pt idx="971">
                  <c:v>5.6400000000000006E-2</c:v>
                </c:pt>
                <c:pt idx="972">
                  <c:v>5.7900000000000007E-2</c:v>
                </c:pt>
                <c:pt idx="973">
                  <c:v>5.769999999999996E-2</c:v>
                </c:pt>
                <c:pt idx="974">
                  <c:v>5.8700000000000044E-2</c:v>
                </c:pt>
                <c:pt idx="975">
                  <c:v>5.8400000000000042E-2</c:v>
                </c:pt>
                <c:pt idx="976">
                  <c:v>5.8100000000000041E-2</c:v>
                </c:pt>
                <c:pt idx="977">
                  <c:v>5.4999999999999959E-2</c:v>
                </c:pt>
                <c:pt idx="978">
                  <c:v>5.4600000000000003E-2</c:v>
                </c:pt>
                <c:pt idx="979">
                  <c:v>5.2599999999999966E-2</c:v>
                </c:pt>
                <c:pt idx="980">
                  <c:v>5.0099999999999999E-2</c:v>
                </c:pt>
                <c:pt idx="981">
                  <c:v>5.0099999999999999E-2</c:v>
                </c:pt>
                <c:pt idx="982">
                  <c:v>5.1000000000000004E-2</c:v>
                </c:pt>
                <c:pt idx="983">
                  <c:v>5.3699999999999998E-2</c:v>
                </c:pt>
                <c:pt idx="984">
                  <c:v>5.5599999999999955E-2</c:v>
                </c:pt>
                <c:pt idx="985">
                  <c:v>5.5700000000000041E-2</c:v>
                </c:pt>
                <c:pt idx="986">
                  <c:v>5.6799999999999962E-2</c:v>
                </c:pt>
                <c:pt idx="987">
                  <c:v>5.5599999999999955E-2</c:v>
                </c:pt>
                <c:pt idx="988">
                  <c:v>5.5499999999999994E-2</c:v>
                </c:pt>
                <c:pt idx="989">
                  <c:v>5.3199999999999956E-2</c:v>
                </c:pt>
                <c:pt idx="990">
                  <c:v>5.2599999999999966E-2</c:v>
                </c:pt>
                <c:pt idx="991">
                  <c:v>5.2700000000000038E-2</c:v>
                </c:pt>
                <c:pt idx="992">
                  <c:v>4.6899999999999956E-2</c:v>
                </c:pt>
                <c:pt idx="993">
                  <c:v>4.4799999999999958E-2</c:v>
                </c:pt>
                <c:pt idx="994">
                  <c:v>4.5200000000000039E-2</c:v>
                </c:pt>
                <c:pt idx="995">
                  <c:v>4.2500000000000038E-2</c:v>
                </c:pt>
                <c:pt idx="996">
                  <c:v>4.3299999999999964E-2</c:v>
                </c:pt>
                <c:pt idx="997">
                  <c:v>4.3400000000000036E-2</c:v>
                </c:pt>
                <c:pt idx="998">
                  <c:v>4.3599999999999958E-2</c:v>
                </c:pt>
                <c:pt idx="999">
                  <c:v>4.4799999999999958E-2</c:v>
                </c:pt>
                <c:pt idx="1000">
                  <c:v>4.4000000000000039E-2</c:v>
                </c:pt>
                <c:pt idx="1001">
                  <c:v>4.2000000000000003E-2</c:v>
                </c:pt>
                <c:pt idx="1002">
                  <c:v>4.0799999999999996E-2</c:v>
                </c:pt>
                <c:pt idx="1003">
                  <c:v>3.9300000000000002E-2</c:v>
                </c:pt>
                <c:pt idx="1004">
                  <c:v>3.9999999999999959E-2</c:v>
                </c:pt>
                <c:pt idx="1005">
                  <c:v>4.02E-2</c:v>
                </c:pt>
                <c:pt idx="1006">
                  <c:v>3.9099999999999961E-2</c:v>
                </c:pt>
                <c:pt idx="1007">
                  <c:v>3.8400000000000004E-2</c:v>
                </c:pt>
                <c:pt idx="1008">
                  <c:v>3.9999999999999959E-2</c:v>
                </c:pt>
                <c:pt idx="1009">
                  <c:v>4.1499999999999961E-2</c:v>
                </c:pt>
                <c:pt idx="1010">
                  <c:v>4.1799999999999962E-2</c:v>
                </c:pt>
                <c:pt idx="1011">
                  <c:v>4.1499999999999961E-2</c:v>
                </c:pt>
                <c:pt idx="1012">
                  <c:v>3.9999999999999959E-2</c:v>
                </c:pt>
                <c:pt idx="1013">
                  <c:v>4.1700000000000001E-2</c:v>
                </c:pt>
                <c:pt idx="1014">
                  <c:v>4.53E-2</c:v>
                </c:pt>
                <c:pt idx="1015">
                  <c:v>4.6799999999999994E-2</c:v>
                </c:pt>
                <c:pt idx="1016">
                  <c:v>4.7300000000000036E-2</c:v>
                </c:pt>
                <c:pt idx="1017">
                  <c:v>4.8000000000000001E-2</c:v>
                </c:pt>
                <c:pt idx="1018">
                  <c:v>4.7000000000000042E-2</c:v>
                </c:pt>
                <c:pt idx="1019">
                  <c:v>4.7700000000000006E-2</c:v>
                </c:pt>
                <c:pt idx="1020">
                  <c:v>4.8099999999999962E-2</c:v>
                </c:pt>
                <c:pt idx="1021">
                  <c:v>4.6299999999999959E-2</c:v>
                </c:pt>
                <c:pt idx="1022">
                  <c:v>4.53E-2</c:v>
                </c:pt>
                <c:pt idx="1023">
                  <c:v>4.509999999999996E-2</c:v>
                </c:pt>
                <c:pt idx="1024">
                  <c:v>4.41E-2</c:v>
                </c:pt>
                <c:pt idx="1025">
                  <c:v>4.2599999999999999E-2</c:v>
                </c:pt>
                <c:pt idx="1026">
                  <c:v>4.2900000000000001E-2</c:v>
                </c:pt>
                <c:pt idx="1027">
                  <c:v>4.2299999999999997E-2</c:v>
                </c:pt>
                <c:pt idx="1028">
                  <c:v>4.1300000000000045E-2</c:v>
                </c:pt>
                <c:pt idx="1029">
                  <c:v>4.2399999999999965E-2</c:v>
                </c:pt>
                <c:pt idx="1030">
                  <c:v>4.0599999999999963E-2</c:v>
                </c:pt>
                <c:pt idx="1031">
                  <c:v>4.0899999999999964E-2</c:v>
                </c:pt>
                <c:pt idx="1032">
                  <c:v>3.9500000000000042E-2</c:v>
                </c:pt>
                <c:pt idx="1033">
                  <c:v>3.5799999999999957E-2</c:v>
                </c:pt>
                <c:pt idx="1034">
                  <c:v>3.6699999999999962E-2</c:v>
                </c:pt>
                <c:pt idx="1035">
                  <c:v>3.7400000000000037E-2</c:v>
                </c:pt>
                <c:pt idx="1036">
                  <c:v>3.7500000000000006E-2</c:v>
                </c:pt>
                <c:pt idx="1037">
                  <c:v>4.1700000000000001E-2</c:v>
                </c:pt>
                <c:pt idx="1038">
                  <c:v>4.389999999999996E-2</c:v>
                </c:pt>
                <c:pt idx="1039">
                  <c:v>4.4000000000000039E-2</c:v>
                </c:pt>
                <c:pt idx="1040">
                  <c:v>4.2500000000000038E-2</c:v>
                </c:pt>
                <c:pt idx="1041">
                  <c:v>4.389999999999996E-2</c:v>
                </c:pt>
                <c:pt idx="1042">
                  <c:v>4.2900000000000001E-2</c:v>
                </c:pt>
                <c:pt idx="1043">
                  <c:v>4.4000000000000039E-2</c:v>
                </c:pt>
                <c:pt idx="1044">
                  <c:v>4.3500000000000004E-2</c:v>
                </c:pt>
                <c:pt idx="1045">
                  <c:v>4.269999999999996E-2</c:v>
                </c:pt>
                <c:pt idx="1046">
                  <c:v>4.1099999999999998E-2</c:v>
                </c:pt>
                <c:pt idx="1047">
                  <c:v>4.160000000000004E-2</c:v>
                </c:pt>
                <c:pt idx="1048">
                  <c:v>4.160000000000004E-2</c:v>
                </c:pt>
                <c:pt idx="1049">
                  <c:v>3.9300000000000002E-2</c:v>
                </c:pt>
                <c:pt idx="1050">
                  <c:v>3.78E-2</c:v>
                </c:pt>
                <c:pt idx="1051">
                  <c:v>3.5700000000000003E-2</c:v>
                </c:pt>
                <c:pt idx="1052">
                  <c:v>3.5900000000000036E-2</c:v>
                </c:pt>
                <c:pt idx="1053">
                  <c:v>3.6600000000000001E-2</c:v>
                </c:pt>
                <c:pt idx="1054">
                  <c:v>3.6600000000000001E-2</c:v>
                </c:pt>
                <c:pt idx="1055">
                  <c:v>4.0799999999999996E-2</c:v>
                </c:pt>
                <c:pt idx="1056">
                  <c:v>4.269999999999996E-2</c:v>
                </c:pt>
                <c:pt idx="1057">
                  <c:v>3.9599999999999996E-2</c:v>
                </c:pt>
                <c:pt idx="1058">
                  <c:v>3.9899999999999998E-2</c:v>
                </c:pt>
                <c:pt idx="1059">
                  <c:v>3.9899999999999998E-2</c:v>
                </c:pt>
                <c:pt idx="1060">
                  <c:v>3.9300000000000002E-2</c:v>
                </c:pt>
                <c:pt idx="1061">
                  <c:v>3.9300000000000002E-2</c:v>
                </c:pt>
                <c:pt idx="1062">
                  <c:v>3.7700000000000039E-2</c:v>
                </c:pt>
                <c:pt idx="1063">
                  <c:v>3.879999999999996E-2</c:v>
                </c:pt>
                <c:pt idx="1064">
                  <c:v>3.8199999999999963E-2</c:v>
                </c:pt>
                <c:pt idx="1065">
                  <c:v>3.6699999999999962E-2</c:v>
                </c:pt>
                <c:pt idx="1066">
                  <c:v>3.7400000000000037E-2</c:v>
                </c:pt>
                <c:pt idx="1067">
                  <c:v>3.7400000000000037E-2</c:v>
                </c:pt>
                <c:pt idx="1068">
                  <c:v>3.6200000000000038E-2</c:v>
                </c:pt>
                <c:pt idx="1069">
                  <c:v>3.7899999999999961E-2</c:v>
                </c:pt>
                <c:pt idx="1070">
                  <c:v>3.8600000000000044E-2</c:v>
                </c:pt>
                <c:pt idx="1071">
                  <c:v>4.1300000000000045E-2</c:v>
                </c:pt>
                <c:pt idx="1072">
                  <c:v>4.1700000000000001E-2</c:v>
                </c:pt>
                <c:pt idx="1073">
                  <c:v>4.2800000000000039E-2</c:v>
                </c:pt>
                <c:pt idx="1074">
                  <c:v>4.269999999999996E-2</c:v>
                </c:pt>
                <c:pt idx="1075">
                  <c:v>4.269999999999996E-2</c:v>
                </c:pt>
                <c:pt idx="1076">
                  <c:v>4.2599999999999999E-2</c:v>
                </c:pt>
                <c:pt idx="1077">
                  <c:v>4.2599999999999999E-2</c:v>
                </c:pt>
                <c:pt idx="1078">
                  <c:v>4.4499999999999956E-2</c:v>
                </c:pt>
                <c:pt idx="1079">
                  <c:v>4.53E-2</c:v>
                </c:pt>
                <c:pt idx="1080">
                  <c:v>4.53E-2</c:v>
                </c:pt>
                <c:pt idx="1081">
                  <c:v>4.3500000000000004E-2</c:v>
                </c:pt>
                <c:pt idx="1082">
                  <c:v>4.2500000000000038E-2</c:v>
                </c:pt>
                <c:pt idx="1083">
                  <c:v>4.2500000000000038E-2</c:v>
                </c:pt>
                <c:pt idx="1084">
                  <c:v>4.0799999999999996E-2</c:v>
                </c:pt>
                <c:pt idx="1085">
                  <c:v>3.9800000000000044E-2</c:v>
                </c:pt>
                <c:pt idx="1086">
                  <c:v>3.9800000000000044E-2</c:v>
                </c:pt>
                <c:pt idx="1087">
                  <c:v>3.6900000000000002E-2</c:v>
                </c:pt>
                <c:pt idx="1088">
                  <c:v>3.6900000000000002E-2</c:v>
                </c:pt>
                <c:pt idx="1089">
                  <c:v>3.290000000000004E-2</c:v>
                </c:pt>
                <c:pt idx="1090">
                  <c:v>3.3699999999999959E-2</c:v>
                </c:pt>
                <c:pt idx="1091">
                  <c:v>3.4299999999999956E-2</c:v>
                </c:pt>
                <c:pt idx="1092">
                  <c:v>3.3999999999999961E-2</c:v>
                </c:pt>
              </c:numCache>
            </c:numRef>
          </c:xVal>
          <c:yVal>
            <c:numRef>
              <c:f>'MRP ERP WP'!$S$40:$S$1132</c:f>
              <c:numCache>
                <c:formatCode>0.00%</c:formatCode>
                <c:ptCount val="1093"/>
                <c:pt idx="0">
                  <c:v>0.52430506712921132</c:v>
                </c:pt>
                <c:pt idx="1">
                  <c:v>0.66850408532417593</c:v>
                </c:pt>
                <c:pt idx="2">
                  <c:v>0.6416645065974339</c:v>
                </c:pt>
                <c:pt idx="3">
                  <c:v>0.50977243031321684</c:v>
                </c:pt>
                <c:pt idx="4">
                  <c:v>0.41896693395693169</c:v>
                </c:pt>
                <c:pt idx="5">
                  <c:v>0.45670558371170394</c:v>
                </c:pt>
                <c:pt idx="6">
                  <c:v>0.86099407213679857</c:v>
                </c:pt>
                <c:pt idx="7">
                  <c:v>1.050025620380068</c:v>
                </c:pt>
                <c:pt idx="8">
                  <c:v>1.118509255724891</c:v>
                </c:pt>
                <c:pt idx="9">
                  <c:v>1.0579700587413052</c:v>
                </c:pt>
                <c:pt idx="10">
                  <c:v>0.43387608698999036</c:v>
                </c:pt>
                <c:pt idx="11">
                  <c:v>-2.8563907116030546E-3</c:v>
                </c:pt>
                <c:pt idx="12">
                  <c:v>5.8043143287136494E-2</c:v>
                </c:pt>
                <c:pt idx="13">
                  <c:v>3.8766966038418504E-4</c:v>
                </c:pt>
                <c:pt idx="14">
                  <c:v>0.12049995743788687</c:v>
                </c:pt>
                <c:pt idx="15">
                  <c:v>0.24036369428271279</c:v>
                </c:pt>
                <c:pt idx="16">
                  <c:v>0.23991439669252262</c:v>
                </c:pt>
                <c:pt idx="17">
                  <c:v>0.15393334950389614</c:v>
                </c:pt>
                <c:pt idx="18">
                  <c:v>-0.24935380760937395</c:v>
                </c:pt>
                <c:pt idx="19">
                  <c:v>-0.30268374564263967</c:v>
                </c:pt>
                <c:pt idx="20">
                  <c:v>-0.36709711964970893</c:v>
                </c:pt>
                <c:pt idx="21">
                  <c:v>-0.44204997880100061</c:v>
                </c:pt>
                <c:pt idx="22">
                  <c:v>-0.25067126760544434</c:v>
                </c:pt>
                <c:pt idx="23">
                  <c:v>-0.18688389117332882</c:v>
                </c:pt>
                <c:pt idx="24">
                  <c:v>-0.27069734762411318</c:v>
                </c:pt>
                <c:pt idx="25">
                  <c:v>-0.28422998547096384</c:v>
                </c:pt>
                <c:pt idx="26">
                  <c:v>-0.23926986243154688</c:v>
                </c:pt>
                <c:pt idx="27">
                  <c:v>-0.32309786311581407</c:v>
                </c:pt>
                <c:pt idx="28">
                  <c:v>-0.41992991813500335</c:v>
                </c:pt>
                <c:pt idx="29">
                  <c:v>-0.4707884366641864</c:v>
                </c:pt>
                <c:pt idx="30">
                  <c:v>-0.23739009388437604</c:v>
                </c:pt>
                <c:pt idx="31">
                  <c:v>-0.30061286364462259</c:v>
                </c:pt>
                <c:pt idx="32">
                  <c:v>-0.28705600729845654</c:v>
                </c:pt>
                <c:pt idx="33">
                  <c:v>-0.46414008164661791</c:v>
                </c:pt>
                <c:pt idx="34">
                  <c:v>-0.35358171392902754</c:v>
                </c:pt>
                <c:pt idx="35">
                  <c:v>-0.34449952178401844</c:v>
                </c:pt>
                <c:pt idx="36">
                  <c:v>-0.42123403699319828</c:v>
                </c:pt>
                <c:pt idx="37">
                  <c:v>-0.46554948411132308</c:v>
                </c:pt>
                <c:pt idx="38">
                  <c:v>-0.5054546146232366</c:v>
                </c:pt>
                <c:pt idx="39">
                  <c:v>-0.54882794426400783</c:v>
                </c:pt>
                <c:pt idx="40">
                  <c:v>-0.58404441629720849</c:v>
                </c:pt>
                <c:pt idx="41">
                  <c:v>-0.68526707511337837</c:v>
                </c:pt>
                <c:pt idx="42">
                  <c:v>-0.73117531767290844</c:v>
                </c:pt>
                <c:pt idx="43">
                  <c:v>-0.58352939654167146</c:v>
                </c:pt>
                <c:pt idx="44">
                  <c:v>-0.39418773727375706</c:v>
                </c:pt>
                <c:pt idx="45">
                  <c:v>-0.10852222794827844</c:v>
                </c:pt>
                <c:pt idx="46">
                  <c:v>-0.28371212072983942</c:v>
                </c:pt>
                <c:pt idx="47">
                  <c:v>-0.26296093293842221</c:v>
                </c:pt>
                <c:pt idx="48">
                  <c:v>-6.3997882585549615E-2</c:v>
                </c:pt>
                <c:pt idx="49">
                  <c:v>-7.0662141262386985E-2</c:v>
                </c:pt>
                <c:pt idx="50">
                  <c:v>-0.32785143294372554</c:v>
                </c:pt>
                <c:pt idx="51">
                  <c:v>-0.33534707916104128</c:v>
                </c:pt>
                <c:pt idx="52">
                  <c:v>1.7803916692290672E-2</c:v>
                </c:pt>
                <c:pt idx="53">
                  <c:v>0.70720049355490111</c:v>
                </c:pt>
                <c:pt idx="54">
                  <c:v>0.94575459260240813</c:v>
                </c:pt>
                <c:pt idx="55">
                  <c:v>0.26634623791340956</c:v>
                </c:pt>
                <c:pt idx="56">
                  <c:v>-0.1203675417098401</c:v>
                </c:pt>
                <c:pt idx="57">
                  <c:v>-0.26793063835876585</c:v>
                </c:pt>
                <c:pt idx="58">
                  <c:v>-0.23815858026094261</c:v>
                </c:pt>
                <c:pt idx="59">
                  <c:v>-0.23026880138528477</c:v>
                </c:pt>
                <c:pt idx="60">
                  <c:v>-0.29103836251054716</c:v>
                </c:pt>
                <c:pt idx="61">
                  <c:v>-0.11859570709556061</c:v>
                </c:pt>
                <c:pt idx="62">
                  <c:v>9.5002880509171425E-2</c:v>
                </c:pt>
                <c:pt idx="63">
                  <c:v>0.22143449387390096</c:v>
                </c:pt>
                <c:pt idx="64">
                  <c:v>-7.840040907089281E-2</c:v>
                </c:pt>
                <c:pt idx="65">
                  <c:v>-0.28562892752895475</c:v>
                </c:pt>
                <c:pt idx="66">
                  <c:v>-0.34947135503661714</c:v>
                </c:pt>
                <c:pt idx="67">
                  <c:v>-0.38032985086885773</c:v>
                </c:pt>
                <c:pt idx="68">
                  <c:v>-0.35974822391113237</c:v>
                </c:pt>
                <c:pt idx="69">
                  <c:v>-0.20479303729922113</c:v>
                </c:pt>
                <c:pt idx="70">
                  <c:v>-0.19897930772512179</c:v>
                </c:pt>
                <c:pt idx="71">
                  <c:v>-0.18728615789006231</c:v>
                </c:pt>
                <c:pt idx="72">
                  <c:v>-0.2578551631660761</c:v>
                </c:pt>
                <c:pt idx="73">
                  <c:v>-0.38998905916647364</c:v>
                </c:pt>
                <c:pt idx="74">
                  <c:v>-0.44842228125144723</c:v>
                </c:pt>
                <c:pt idx="75">
                  <c:v>-0.37746765616945432</c:v>
                </c:pt>
                <c:pt idx="76">
                  <c:v>-0.27018697903017508</c:v>
                </c:pt>
                <c:pt idx="77">
                  <c:v>-0.11082324733179461</c:v>
                </c:pt>
                <c:pt idx="78">
                  <c:v>-6.0215609615736458E-2</c:v>
                </c:pt>
                <c:pt idx="79">
                  <c:v>0.23100153905882387</c:v>
                </c:pt>
                <c:pt idx="80">
                  <c:v>0.26731037657789036</c:v>
                </c:pt>
                <c:pt idx="81">
                  <c:v>0.23921412578864817</c:v>
                </c:pt>
                <c:pt idx="82">
                  <c:v>0.49940717247180011</c:v>
                </c:pt>
                <c:pt idx="83">
                  <c:v>0.5241004521045981</c:v>
                </c:pt>
                <c:pt idx="84">
                  <c:v>0.72362168379439507</c:v>
                </c:pt>
                <c:pt idx="85">
                  <c:v>0.96564800441899579</c:v>
                </c:pt>
                <c:pt idx="86">
                  <c:v>1.1458936627570697</c:v>
                </c:pt>
                <c:pt idx="87">
                  <c:v>0.94581491609541601</c:v>
                </c:pt>
                <c:pt idx="88">
                  <c:v>0.59162546244878256</c:v>
                </c:pt>
                <c:pt idx="89">
                  <c:v>0.54118736731598693</c:v>
                </c:pt>
                <c:pt idx="90">
                  <c:v>0.4430134153425575</c:v>
                </c:pt>
                <c:pt idx="91">
                  <c:v>0.46249277732347871</c:v>
                </c:pt>
                <c:pt idx="92">
                  <c:v>0.37991219381264485</c:v>
                </c:pt>
                <c:pt idx="93">
                  <c:v>0.36520021203873276</c:v>
                </c:pt>
                <c:pt idx="94">
                  <c:v>0.28289191379198581</c:v>
                </c:pt>
                <c:pt idx="95">
                  <c:v>0.24752837400959776</c:v>
                </c:pt>
                <c:pt idx="96">
                  <c:v>0.16852706393914535</c:v>
                </c:pt>
                <c:pt idx="97">
                  <c:v>6.9933109687434991E-2</c:v>
                </c:pt>
                <c:pt idx="98">
                  <c:v>6.7970999084145833E-2</c:v>
                </c:pt>
                <c:pt idx="99">
                  <c:v>1.5240542833160065E-5</c:v>
                </c:pt>
                <c:pt idx="100">
                  <c:v>8.1461994762469792E-3</c:v>
                </c:pt>
                <c:pt idx="101">
                  <c:v>-0.1156196119475206</c:v>
                </c:pt>
                <c:pt idx="102">
                  <c:v>-0.18848760972905437</c:v>
                </c:pt>
                <c:pt idx="103">
                  <c:v>-0.13678995305184813</c:v>
                </c:pt>
                <c:pt idx="104">
                  <c:v>-0.21631498726834941</c:v>
                </c:pt>
                <c:pt idx="105">
                  <c:v>-0.29687515883687465</c:v>
                </c:pt>
                <c:pt idx="106">
                  <c:v>-0.37423310679622546</c:v>
                </c:pt>
                <c:pt idx="107">
                  <c:v>-0.35724773843006336</c:v>
                </c:pt>
                <c:pt idx="108">
                  <c:v>-0.41080026308300871</c:v>
                </c:pt>
                <c:pt idx="109">
                  <c:v>-0.44536322059985678</c:v>
                </c:pt>
                <c:pt idx="110">
                  <c:v>-0.40277817603639671</c:v>
                </c:pt>
                <c:pt idx="111">
                  <c:v>-0.49780018660313524</c:v>
                </c:pt>
                <c:pt idx="112">
                  <c:v>-0.36563293966180649</c:v>
                </c:pt>
                <c:pt idx="113">
                  <c:v>-0.31471342879553504</c:v>
                </c:pt>
                <c:pt idx="114">
                  <c:v>-0.15588838450243409</c:v>
                </c:pt>
                <c:pt idx="115">
                  <c:v>-0.27029474131871339</c:v>
                </c:pt>
                <c:pt idx="116">
                  <c:v>-0.24087262199325155</c:v>
                </c:pt>
                <c:pt idx="117">
                  <c:v>-0.1179296726414263</c:v>
                </c:pt>
                <c:pt idx="118">
                  <c:v>0.10794465765062475</c:v>
                </c:pt>
                <c:pt idx="119">
                  <c:v>2.8972111980442625E-2</c:v>
                </c:pt>
                <c:pt idx="120">
                  <c:v>0.18700419003080754</c:v>
                </c:pt>
                <c:pt idx="121">
                  <c:v>0.25535828401818506</c:v>
                </c:pt>
                <c:pt idx="122">
                  <c:v>0.31373752303262892</c:v>
                </c:pt>
                <c:pt idx="123">
                  <c:v>0.41626850344153288</c:v>
                </c:pt>
                <c:pt idx="124">
                  <c:v>0.25852067584470151</c:v>
                </c:pt>
                <c:pt idx="125">
                  <c:v>0.32053781631310685</c:v>
                </c:pt>
                <c:pt idx="126">
                  <c:v>8.2318212599434532E-2</c:v>
                </c:pt>
                <c:pt idx="127">
                  <c:v>0.19939532191707349</c:v>
                </c:pt>
                <c:pt idx="128">
                  <c:v>0.18783713289107148</c:v>
                </c:pt>
                <c:pt idx="129">
                  <c:v>0.21241495062877588</c:v>
                </c:pt>
                <c:pt idx="130">
                  <c:v>3.6785920673629055E-2</c:v>
                </c:pt>
                <c:pt idx="131">
                  <c:v>9.1429127632253165E-2</c:v>
                </c:pt>
                <c:pt idx="132">
                  <c:v>7.8839322398085235E-2</c:v>
                </c:pt>
                <c:pt idx="133">
                  <c:v>6.8731366180651371E-2</c:v>
                </c:pt>
                <c:pt idx="134">
                  <c:v>-2.3510530279040112E-2</c:v>
                </c:pt>
                <c:pt idx="135">
                  <c:v>0.14902098206487727</c:v>
                </c:pt>
                <c:pt idx="136">
                  <c:v>0.10657895870673829</c:v>
                </c:pt>
                <c:pt idx="137">
                  <c:v>-0.17471228202837805</c:v>
                </c:pt>
                <c:pt idx="138">
                  <c:v>-2.2359107255421617E-3</c:v>
                </c:pt>
                <c:pt idx="139">
                  <c:v>-0.10629477529020197</c:v>
                </c:pt>
                <c:pt idx="140">
                  <c:v>-5.1344332730112498E-2</c:v>
                </c:pt>
                <c:pt idx="141">
                  <c:v>-0.11052399703436061</c:v>
                </c:pt>
                <c:pt idx="142">
                  <c:v>-9.3217223830552226E-2</c:v>
                </c:pt>
                <c:pt idx="143">
                  <c:v>-0.19290834594554976</c:v>
                </c:pt>
                <c:pt idx="144">
                  <c:v>-0.20243710521136221</c:v>
                </c:pt>
                <c:pt idx="145">
                  <c:v>-0.2155272455334061</c:v>
                </c:pt>
                <c:pt idx="146">
                  <c:v>-0.22682664246562723</c:v>
                </c:pt>
                <c:pt idx="147">
                  <c:v>-0.25625969534039006</c:v>
                </c:pt>
                <c:pt idx="148">
                  <c:v>-0.31490667849582271</c:v>
                </c:pt>
                <c:pt idx="149">
                  <c:v>-0.16924263741975276</c:v>
                </c:pt>
                <c:pt idx="150">
                  <c:v>-0.26226646375929108</c:v>
                </c:pt>
                <c:pt idx="151">
                  <c:v>-0.22587308446054752</c:v>
                </c:pt>
                <c:pt idx="152">
                  <c:v>-0.23362830732778619</c:v>
                </c:pt>
                <c:pt idx="153">
                  <c:v>-0.23960297176539233</c:v>
                </c:pt>
                <c:pt idx="154">
                  <c:v>-0.32885493821817113</c:v>
                </c:pt>
                <c:pt idx="155">
                  <c:v>-0.284399791022798</c:v>
                </c:pt>
                <c:pt idx="156">
                  <c:v>-0.34627650698390028</c:v>
                </c:pt>
                <c:pt idx="157">
                  <c:v>-0.32338845800715471</c:v>
                </c:pt>
                <c:pt idx="158">
                  <c:v>-0.33106699015123581</c:v>
                </c:pt>
                <c:pt idx="159">
                  <c:v>-0.38651843928129292</c:v>
                </c:pt>
                <c:pt idx="160">
                  <c:v>-0.35720917726555385</c:v>
                </c:pt>
                <c:pt idx="161">
                  <c:v>-0.26716302867860992</c:v>
                </c:pt>
                <c:pt idx="162">
                  <c:v>-0.28225699321641629</c:v>
                </c:pt>
                <c:pt idx="163">
                  <c:v>-0.31745020040736566</c:v>
                </c:pt>
                <c:pt idx="164">
                  <c:v>-0.30159030478020471</c:v>
                </c:pt>
                <c:pt idx="165">
                  <c:v>-0.24524722472006844</c:v>
                </c:pt>
                <c:pt idx="166">
                  <c:v>-5.5554082962130255E-2</c:v>
                </c:pt>
                <c:pt idx="167">
                  <c:v>1.1002019856988888E-2</c:v>
                </c:pt>
                <c:pt idx="168">
                  <c:v>0.12351912262207483</c:v>
                </c:pt>
                <c:pt idx="169">
                  <c:v>0.23225401857703937</c:v>
                </c:pt>
                <c:pt idx="170">
                  <c:v>0.37084133372604183</c:v>
                </c:pt>
                <c:pt idx="171">
                  <c:v>0.59907605168143285</c:v>
                </c:pt>
                <c:pt idx="172">
                  <c:v>0.73862998001829405</c:v>
                </c:pt>
                <c:pt idx="173">
                  <c:v>0.64031894881793461</c:v>
                </c:pt>
                <c:pt idx="174">
                  <c:v>0.72040593443804213</c:v>
                </c:pt>
                <c:pt idx="175">
                  <c:v>0.72025728783755727</c:v>
                </c:pt>
                <c:pt idx="176">
                  <c:v>0.734045311549822</c:v>
                </c:pt>
                <c:pt idx="177">
                  <c:v>0.70994811304498517</c:v>
                </c:pt>
                <c:pt idx="178">
                  <c:v>0.51387719377922303</c:v>
                </c:pt>
                <c:pt idx="179">
                  <c:v>0.39628909490368913</c:v>
                </c:pt>
                <c:pt idx="180">
                  <c:v>0.43070906718543989</c:v>
                </c:pt>
                <c:pt idx="181">
                  <c:v>0.28604144895926353</c:v>
                </c:pt>
                <c:pt idx="182">
                  <c:v>0.21974716941471595</c:v>
                </c:pt>
                <c:pt idx="183">
                  <c:v>0.1829810410839699</c:v>
                </c:pt>
                <c:pt idx="184">
                  <c:v>0.12697459671715161</c:v>
                </c:pt>
                <c:pt idx="185">
                  <c:v>0.1218314410731014</c:v>
                </c:pt>
                <c:pt idx="186">
                  <c:v>0.12051992301532199</c:v>
                </c:pt>
                <c:pt idx="187">
                  <c:v>0.11978846462648576</c:v>
                </c:pt>
                <c:pt idx="188">
                  <c:v>0.14865208591157972</c:v>
                </c:pt>
                <c:pt idx="189">
                  <c:v>9.4773723358428541E-2</c:v>
                </c:pt>
                <c:pt idx="190">
                  <c:v>0.1010288316932265</c:v>
                </c:pt>
                <c:pt idx="191">
                  <c:v>0.17986694512868787</c:v>
                </c:pt>
                <c:pt idx="192">
                  <c:v>0.15072510318666793</c:v>
                </c:pt>
                <c:pt idx="193">
                  <c:v>0.19619561727196233</c:v>
                </c:pt>
                <c:pt idx="194">
                  <c:v>0.25844959492323805</c:v>
                </c:pt>
                <c:pt idx="195">
                  <c:v>0.19977256966001461</c:v>
                </c:pt>
                <c:pt idx="196">
                  <c:v>0.3435289086545289</c:v>
                </c:pt>
                <c:pt idx="197">
                  <c:v>0.32650109988595338</c:v>
                </c:pt>
                <c:pt idx="198">
                  <c:v>0.34451728358199085</c:v>
                </c:pt>
                <c:pt idx="199">
                  <c:v>0.33396331183141209</c:v>
                </c:pt>
                <c:pt idx="200">
                  <c:v>0.29138430829206269</c:v>
                </c:pt>
                <c:pt idx="201">
                  <c:v>0.41056376515212839</c:v>
                </c:pt>
                <c:pt idx="202">
                  <c:v>0.48178467550880738</c:v>
                </c:pt>
                <c:pt idx="203">
                  <c:v>0.57391177682398353</c:v>
                </c:pt>
                <c:pt idx="204">
                  <c:v>0.50569732568301329</c:v>
                </c:pt>
                <c:pt idx="205">
                  <c:v>0.60883181388244856</c:v>
                </c:pt>
                <c:pt idx="206">
                  <c:v>0.40485210639922536</c:v>
                </c:pt>
                <c:pt idx="207">
                  <c:v>0.55162570186976712</c:v>
                </c:pt>
                <c:pt idx="208">
                  <c:v>0.4478988167295912</c:v>
                </c:pt>
                <c:pt idx="209">
                  <c:v>0.46634375293791386</c:v>
                </c:pt>
                <c:pt idx="210">
                  <c:v>0.33487415621536976</c:v>
                </c:pt>
                <c:pt idx="211">
                  <c:v>0.28788553326451127</c:v>
                </c:pt>
                <c:pt idx="212">
                  <c:v>0.18872600005598755</c:v>
                </c:pt>
                <c:pt idx="213">
                  <c:v>-1.43305359436607E-2</c:v>
                </c:pt>
                <c:pt idx="214">
                  <c:v>-5.4515522727583129E-2</c:v>
                </c:pt>
                <c:pt idx="215">
                  <c:v>-9.2896182560789617E-2</c:v>
                </c:pt>
                <c:pt idx="216">
                  <c:v>-1.5059367651099428E-2</c:v>
                </c:pt>
                <c:pt idx="217">
                  <c:v>-0.12324596461967055</c:v>
                </c:pt>
                <c:pt idx="218">
                  <c:v>-7.0032431126661937E-2</c:v>
                </c:pt>
                <c:pt idx="219">
                  <c:v>-0.15961776938543074</c:v>
                </c:pt>
                <c:pt idx="220">
                  <c:v>-0.21463822863716073</c:v>
                </c:pt>
                <c:pt idx="221">
                  <c:v>-0.26037843127675364</c:v>
                </c:pt>
                <c:pt idx="222">
                  <c:v>-0.20497641725154153</c:v>
                </c:pt>
                <c:pt idx="223">
                  <c:v>-0.15305010159367449</c:v>
                </c:pt>
                <c:pt idx="224">
                  <c:v>-8.688759311143647E-2</c:v>
                </c:pt>
                <c:pt idx="225">
                  <c:v>7.9353566999061445E-3</c:v>
                </c:pt>
                <c:pt idx="226">
                  <c:v>-2.8645972156754081E-2</c:v>
                </c:pt>
                <c:pt idx="227">
                  <c:v>-0.11685086901077518</c:v>
                </c:pt>
                <c:pt idx="228">
                  <c:v>-0.16211365630027924</c:v>
                </c:pt>
                <c:pt idx="229">
                  <c:v>-0.15586002389916093</c:v>
                </c:pt>
                <c:pt idx="230">
                  <c:v>-0.1808346090304836</c:v>
                </c:pt>
                <c:pt idx="231">
                  <c:v>-9.4033804906251489E-2</c:v>
                </c:pt>
                <c:pt idx="232">
                  <c:v>-4.711234068672715E-2</c:v>
                </c:pt>
                <c:pt idx="233">
                  <c:v>4.031764206484599E-2</c:v>
                </c:pt>
                <c:pt idx="234">
                  <c:v>1.8160084461661934E-2</c:v>
                </c:pt>
                <c:pt idx="235">
                  <c:v>-4.9722623144693445E-2</c:v>
                </c:pt>
                <c:pt idx="236">
                  <c:v>-4.4425059719397149E-2</c:v>
                </c:pt>
                <c:pt idx="237">
                  <c:v>-3.7524519979092633E-2</c:v>
                </c:pt>
                <c:pt idx="238">
                  <c:v>1.6616379715972844E-2</c:v>
                </c:pt>
                <c:pt idx="239">
                  <c:v>6.0621123015522811E-3</c:v>
                </c:pt>
                <c:pt idx="240">
                  <c:v>9.4182107993096703E-3</c:v>
                </c:pt>
                <c:pt idx="241">
                  <c:v>5.4941239943987252E-2</c:v>
                </c:pt>
                <c:pt idx="242">
                  <c:v>9.7419963194805392E-2</c:v>
                </c:pt>
                <c:pt idx="243">
                  <c:v>7.0756258693695451E-2</c:v>
                </c:pt>
                <c:pt idx="244">
                  <c:v>5.9808371057203741E-2</c:v>
                </c:pt>
                <c:pt idx="245">
                  <c:v>3.3946040997811025E-3</c:v>
                </c:pt>
                <c:pt idx="246">
                  <c:v>-3.1501629059102934E-2</c:v>
                </c:pt>
                <c:pt idx="247">
                  <c:v>7.4566797370967483E-2</c:v>
                </c:pt>
                <c:pt idx="248">
                  <c:v>0.10905465181347496</c:v>
                </c:pt>
                <c:pt idx="249">
                  <c:v>0.16002771711765248</c:v>
                </c:pt>
                <c:pt idx="250">
                  <c:v>0.12698138762796377</c:v>
                </c:pt>
                <c:pt idx="251">
                  <c:v>0.26347077329288893</c:v>
                </c:pt>
                <c:pt idx="252">
                  <c:v>0.28588454741736391</c:v>
                </c:pt>
                <c:pt idx="253">
                  <c:v>0.26719970672238863</c:v>
                </c:pt>
                <c:pt idx="254">
                  <c:v>0.27949415671125594</c:v>
                </c:pt>
                <c:pt idx="255">
                  <c:v>0.24418092206448355</c:v>
                </c:pt>
                <c:pt idx="256">
                  <c:v>0.2601394005992016</c:v>
                </c:pt>
                <c:pt idx="257">
                  <c:v>0.28021831482031728</c:v>
                </c:pt>
                <c:pt idx="258">
                  <c:v>0.1957594290975784</c:v>
                </c:pt>
                <c:pt idx="259">
                  <c:v>7.940237296709611E-2</c:v>
                </c:pt>
                <c:pt idx="260">
                  <c:v>5.9153169834514976E-2</c:v>
                </c:pt>
                <c:pt idx="261">
                  <c:v>6.3467706867442131E-2</c:v>
                </c:pt>
                <c:pt idx="262">
                  <c:v>4.8164343412678425E-2</c:v>
                </c:pt>
                <c:pt idx="263">
                  <c:v>1.2367192606177021E-2</c:v>
                </c:pt>
                <c:pt idx="264">
                  <c:v>3.9561456478351929E-3</c:v>
                </c:pt>
                <c:pt idx="265">
                  <c:v>1.2733618107997814E-2</c:v>
                </c:pt>
                <c:pt idx="266">
                  <c:v>2.9949820864645975E-2</c:v>
                </c:pt>
                <c:pt idx="267">
                  <c:v>1.7718504379226133E-3</c:v>
                </c:pt>
                <c:pt idx="268">
                  <c:v>-1.7853867095590188E-2</c:v>
                </c:pt>
                <c:pt idx="269">
                  <c:v>-3.0777789068309712E-2</c:v>
                </c:pt>
                <c:pt idx="270">
                  <c:v>4.7670421592765709E-2</c:v>
                </c:pt>
                <c:pt idx="271">
                  <c:v>0.14595744782589751</c:v>
                </c:pt>
                <c:pt idx="272">
                  <c:v>0.14642531123975874</c:v>
                </c:pt>
                <c:pt idx="273">
                  <c:v>0.10937453341948561</c:v>
                </c:pt>
                <c:pt idx="274">
                  <c:v>0.11548016601464231</c:v>
                </c:pt>
                <c:pt idx="275">
                  <c:v>0.14934504072355193</c:v>
                </c:pt>
                <c:pt idx="276">
                  <c:v>0.15342900131596326</c:v>
                </c:pt>
                <c:pt idx="277">
                  <c:v>0.13831291038139459</c:v>
                </c:pt>
                <c:pt idx="278">
                  <c:v>0.11507345788142294</c:v>
                </c:pt>
                <c:pt idx="279">
                  <c:v>0.15574265290060696</c:v>
                </c:pt>
                <c:pt idx="280">
                  <c:v>0.13705903652767354</c:v>
                </c:pt>
                <c:pt idx="281">
                  <c:v>0.15156401571796058</c:v>
                </c:pt>
                <c:pt idx="282">
                  <c:v>0.16214182670178584</c:v>
                </c:pt>
                <c:pt idx="283">
                  <c:v>0.13548394322429586</c:v>
                </c:pt>
                <c:pt idx="284">
                  <c:v>0.14114996776177002</c:v>
                </c:pt>
                <c:pt idx="285">
                  <c:v>0.13288880895638777</c:v>
                </c:pt>
                <c:pt idx="286">
                  <c:v>0.1410546275070769</c:v>
                </c:pt>
                <c:pt idx="287">
                  <c:v>0.17639468206583619</c:v>
                </c:pt>
                <c:pt idx="288">
                  <c:v>0.16036376429080273</c:v>
                </c:pt>
                <c:pt idx="289">
                  <c:v>0.13668696852304518</c:v>
                </c:pt>
                <c:pt idx="290">
                  <c:v>0.12154162027432217</c:v>
                </c:pt>
                <c:pt idx="291">
                  <c:v>9.6094468658748461E-2</c:v>
                </c:pt>
                <c:pt idx="292">
                  <c:v>9.0634485944039028E-2</c:v>
                </c:pt>
                <c:pt idx="293">
                  <c:v>7.0702246035627692E-2</c:v>
                </c:pt>
                <c:pt idx="294">
                  <c:v>3.443058485307491E-2</c:v>
                </c:pt>
                <c:pt idx="295">
                  <c:v>4.9524230874491613E-2</c:v>
                </c:pt>
                <c:pt idx="296">
                  <c:v>3.0117808138675324E-2</c:v>
                </c:pt>
                <c:pt idx="297">
                  <c:v>4.1089865257639219E-2</c:v>
                </c:pt>
                <c:pt idx="298">
                  <c:v>7.5451924284455324E-2</c:v>
                </c:pt>
                <c:pt idx="299">
                  <c:v>6.0479101036026231E-2</c:v>
                </c:pt>
                <c:pt idx="300">
                  <c:v>4.471147290967982E-2</c:v>
                </c:pt>
                <c:pt idx="301">
                  <c:v>6.9223832598066165E-2</c:v>
                </c:pt>
                <c:pt idx="302">
                  <c:v>9.0545254645589116E-2</c:v>
                </c:pt>
                <c:pt idx="303">
                  <c:v>0.12654208749725837</c:v>
                </c:pt>
                <c:pt idx="304">
                  <c:v>0.16350155664353128</c:v>
                </c:pt>
                <c:pt idx="305">
                  <c:v>0.19148075284244787</c:v>
                </c:pt>
                <c:pt idx="306">
                  <c:v>0.23767152058161323</c:v>
                </c:pt>
                <c:pt idx="307">
                  <c:v>0.25627565089454168</c:v>
                </c:pt>
                <c:pt idx="308">
                  <c:v>0.23747705657729959</c:v>
                </c:pt>
                <c:pt idx="309">
                  <c:v>0.24497480796953763</c:v>
                </c:pt>
                <c:pt idx="310">
                  <c:v>0.14948540489507189</c:v>
                </c:pt>
                <c:pt idx="311">
                  <c:v>0.1830270491256015</c:v>
                </c:pt>
                <c:pt idx="312">
                  <c:v>0.21644449672176544</c:v>
                </c:pt>
                <c:pt idx="313">
                  <c:v>0.19401653241491848</c:v>
                </c:pt>
                <c:pt idx="314">
                  <c:v>0.22140954940198881</c:v>
                </c:pt>
                <c:pt idx="315">
                  <c:v>0.17495437620113594</c:v>
                </c:pt>
                <c:pt idx="316">
                  <c:v>0.18460982570931636</c:v>
                </c:pt>
                <c:pt idx="317">
                  <c:v>0.14686220017568749</c:v>
                </c:pt>
                <c:pt idx="318">
                  <c:v>0.16008906755090527</c:v>
                </c:pt>
                <c:pt idx="319">
                  <c:v>0.15679478618273238</c:v>
                </c:pt>
                <c:pt idx="320">
                  <c:v>0.17854035775750576</c:v>
                </c:pt>
                <c:pt idx="321">
                  <c:v>0.12255946883723484</c:v>
                </c:pt>
                <c:pt idx="322">
                  <c:v>0.15620241211806377</c:v>
                </c:pt>
                <c:pt idx="323">
                  <c:v>0.12527337676470504</c:v>
                </c:pt>
                <c:pt idx="324">
                  <c:v>7.9266275157509988E-2</c:v>
                </c:pt>
                <c:pt idx="325">
                  <c:v>6.7269293091770155E-2</c:v>
                </c:pt>
                <c:pt idx="326">
                  <c:v>4.9810621141534894E-2</c:v>
                </c:pt>
                <c:pt idx="327">
                  <c:v>0.10498616745653344</c:v>
                </c:pt>
                <c:pt idx="328">
                  <c:v>4.9345260194600352E-2</c:v>
                </c:pt>
                <c:pt idx="329">
                  <c:v>3.9827937642239186E-2</c:v>
                </c:pt>
                <c:pt idx="330">
                  <c:v>3.9727937642239669E-2</c:v>
                </c:pt>
                <c:pt idx="331">
                  <c:v>4.5185939583849991E-2</c:v>
                </c:pt>
                <c:pt idx="332">
                  <c:v>1.0950471297878961E-2</c:v>
                </c:pt>
                <c:pt idx="333">
                  <c:v>6.9227407450843798E-3</c:v>
                </c:pt>
                <c:pt idx="334">
                  <c:v>2.180823400078466E-2</c:v>
                </c:pt>
                <c:pt idx="335">
                  <c:v>-5.6743324368566175E-3</c:v>
                </c:pt>
                <c:pt idx="336">
                  <c:v>1.1200950876673894E-2</c:v>
                </c:pt>
                <c:pt idx="337">
                  <c:v>4.1487439366976936E-2</c:v>
                </c:pt>
                <c:pt idx="338">
                  <c:v>1.5201322447276656E-2</c:v>
                </c:pt>
                <c:pt idx="339">
                  <c:v>-1.689427288592895E-2</c:v>
                </c:pt>
                <c:pt idx="340">
                  <c:v>5.6116078805782829E-2</c:v>
                </c:pt>
                <c:pt idx="341">
                  <c:v>9.1463545147319789E-2</c:v>
                </c:pt>
                <c:pt idx="342">
                  <c:v>2.0958964802822527E-2</c:v>
                </c:pt>
                <c:pt idx="343">
                  <c:v>-2.9576749473033202E-2</c:v>
                </c:pt>
                <c:pt idx="344">
                  <c:v>-3.4914447221564525E-2</c:v>
                </c:pt>
                <c:pt idx="345">
                  <c:v>-1.7853773215480817E-2</c:v>
                </c:pt>
                <c:pt idx="346">
                  <c:v>-3.244438566400288E-2</c:v>
                </c:pt>
                <c:pt idx="347">
                  <c:v>7.8886264754467611E-3</c:v>
                </c:pt>
                <c:pt idx="348">
                  <c:v>1.998210084295117E-2</c:v>
                </c:pt>
                <c:pt idx="349">
                  <c:v>5.2921758343371761E-2</c:v>
                </c:pt>
                <c:pt idx="350">
                  <c:v>7.4380477344477031E-2</c:v>
                </c:pt>
                <c:pt idx="351">
                  <c:v>8.6165853236124981E-2</c:v>
                </c:pt>
                <c:pt idx="352">
                  <c:v>0.1003222373227351</c:v>
                </c:pt>
                <c:pt idx="353">
                  <c:v>9.7930768187453485E-2</c:v>
                </c:pt>
                <c:pt idx="354">
                  <c:v>0.16820362909651193</c:v>
                </c:pt>
                <c:pt idx="355">
                  <c:v>0.17661241520046217</c:v>
                </c:pt>
                <c:pt idx="356">
                  <c:v>0.20257540904452814</c:v>
                </c:pt>
                <c:pt idx="357">
                  <c:v>0.25933187246482065</c:v>
                </c:pt>
                <c:pt idx="358">
                  <c:v>0.32233073391788503</c:v>
                </c:pt>
                <c:pt idx="359">
                  <c:v>0.3015862602799439</c:v>
                </c:pt>
                <c:pt idx="360">
                  <c:v>0.36213090762950506</c:v>
                </c:pt>
                <c:pt idx="361">
                  <c:v>0.2997208845422944</c:v>
                </c:pt>
                <c:pt idx="362">
                  <c:v>0.30907542148945993</c:v>
                </c:pt>
                <c:pt idx="363">
                  <c:v>0.29636567724377699</c:v>
                </c:pt>
                <c:pt idx="364">
                  <c:v>0.22609141626806215</c:v>
                </c:pt>
                <c:pt idx="365">
                  <c:v>0.18845812600634099</c:v>
                </c:pt>
                <c:pt idx="366">
                  <c:v>0.15596147709151117</c:v>
                </c:pt>
                <c:pt idx="367">
                  <c:v>0.18698069828035027</c:v>
                </c:pt>
                <c:pt idx="368">
                  <c:v>0.21698831219194242</c:v>
                </c:pt>
                <c:pt idx="369">
                  <c:v>0.12676049315021307</c:v>
                </c:pt>
                <c:pt idx="370">
                  <c:v>9.9295197859572318E-2</c:v>
                </c:pt>
                <c:pt idx="371">
                  <c:v>7.0565514351903474E-2</c:v>
                </c:pt>
                <c:pt idx="372">
                  <c:v>2.5308982808068717E-2</c:v>
                </c:pt>
                <c:pt idx="373">
                  <c:v>-9.5985218695375518E-4</c:v>
                </c:pt>
                <c:pt idx="374">
                  <c:v>-3.3300073599229485E-3</c:v>
                </c:pt>
                <c:pt idx="375">
                  <c:v>1.6107894835696301E-3</c:v>
                </c:pt>
                <c:pt idx="376">
                  <c:v>1.3663498199655302E-2</c:v>
                </c:pt>
                <c:pt idx="377">
                  <c:v>5.0891829663671541E-2</c:v>
                </c:pt>
                <c:pt idx="378">
                  <c:v>0.10611079127718863</c:v>
                </c:pt>
                <c:pt idx="379">
                  <c:v>5.4178568474030145E-2</c:v>
                </c:pt>
                <c:pt idx="380">
                  <c:v>9.1096720011229995E-2</c:v>
                </c:pt>
                <c:pt idx="381">
                  <c:v>7.7469968359168306E-2</c:v>
                </c:pt>
                <c:pt idx="382">
                  <c:v>5.8381800135016919E-2</c:v>
                </c:pt>
                <c:pt idx="383">
                  <c:v>0.10079009761046777</c:v>
                </c:pt>
                <c:pt idx="384">
                  <c:v>0.1558879811118925</c:v>
                </c:pt>
                <c:pt idx="385">
                  <c:v>0.24435596152721278</c:v>
                </c:pt>
                <c:pt idx="386">
                  <c:v>0.26716939333438178</c:v>
                </c:pt>
                <c:pt idx="387">
                  <c:v>0.29131705648530581</c:v>
                </c:pt>
                <c:pt idx="388">
                  <c:v>0.29582603712257627</c:v>
                </c:pt>
                <c:pt idx="389">
                  <c:v>0.28232503021235844</c:v>
                </c:pt>
                <c:pt idx="390">
                  <c:v>0.20083171793479837</c:v>
                </c:pt>
                <c:pt idx="391">
                  <c:v>0.26600976037902391</c:v>
                </c:pt>
                <c:pt idx="392">
                  <c:v>0.25921085840814306</c:v>
                </c:pt>
                <c:pt idx="393">
                  <c:v>0.32077636059119585</c:v>
                </c:pt>
                <c:pt idx="394">
                  <c:v>0.38836658580253619</c:v>
                </c:pt>
                <c:pt idx="395">
                  <c:v>0.38161778974284738</c:v>
                </c:pt>
                <c:pt idx="396">
                  <c:v>0.24658839078921724</c:v>
                </c:pt>
                <c:pt idx="397">
                  <c:v>0.1266437571205683</c:v>
                </c:pt>
                <c:pt idx="398">
                  <c:v>0.12008733207896639</c:v>
                </c:pt>
                <c:pt idx="399">
                  <c:v>9.3378563299550257E-2</c:v>
                </c:pt>
                <c:pt idx="400">
                  <c:v>4.178857455245405E-2</c:v>
                </c:pt>
                <c:pt idx="401">
                  <c:v>-6.9582999552678701E-2</c:v>
                </c:pt>
                <c:pt idx="402">
                  <c:v>-0.10132443587147444</c:v>
                </c:pt>
                <c:pt idx="403">
                  <c:v>-7.7539303053548461E-2</c:v>
                </c:pt>
                <c:pt idx="404">
                  <c:v>-9.4774955200210398E-2</c:v>
                </c:pt>
                <c:pt idx="405">
                  <c:v>-0.12012516027033453</c:v>
                </c:pt>
                <c:pt idx="406">
                  <c:v>-0.16352607351713377</c:v>
                </c:pt>
                <c:pt idx="407">
                  <c:v>-0.12619961873560678</c:v>
                </c:pt>
                <c:pt idx="408">
                  <c:v>-6.8965973259330182E-2</c:v>
                </c:pt>
                <c:pt idx="409">
                  <c:v>2.5088214067676119E-2</c:v>
                </c:pt>
                <c:pt idx="410">
                  <c:v>-2.7227129264192095E-2</c:v>
                </c:pt>
                <c:pt idx="411">
                  <c:v>-1.6639920512356153E-2</c:v>
                </c:pt>
                <c:pt idx="412">
                  <c:v>4.5641632975803183E-2</c:v>
                </c:pt>
                <c:pt idx="413">
                  <c:v>0.16334998284180638</c:v>
                </c:pt>
                <c:pt idx="414">
                  <c:v>0.21762381300555658</c:v>
                </c:pt>
                <c:pt idx="415">
                  <c:v>0.15063465797130191</c:v>
                </c:pt>
                <c:pt idx="416">
                  <c:v>0.16864511823102185</c:v>
                </c:pt>
                <c:pt idx="417">
                  <c:v>0.17797810281467163</c:v>
                </c:pt>
                <c:pt idx="418">
                  <c:v>0.17555308940054351</c:v>
                </c:pt>
                <c:pt idx="419">
                  <c:v>7.9176610389542657E-2</c:v>
                </c:pt>
                <c:pt idx="420">
                  <c:v>7.932130424640331E-2</c:v>
                </c:pt>
                <c:pt idx="421">
                  <c:v>3.3140447821872102E-2</c:v>
                </c:pt>
                <c:pt idx="422">
                  <c:v>5.9237469118747763E-2</c:v>
                </c:pt>
                <c:pt idx="423">
                  <c:v>3.5179440385659747E-2</c:v>
                </c:pt>
                <c:pt idx="424">
                  <c:v>1.7658984202739571E-2</c:v>
                </c:pt>
                <c:pt idx="425">
                  <c:v>1.3548195583106833E-2</c:v>
                </c:pt>
                <c:pt idx="426">
                  <c:v>5.1619817110206967E-2</c:v>
                </c:pt>
                <c:pt idx="427">
                  <c:v>8.9435681612267143E-2</c:v>
                </c:pt>
                <c:pt idx="428">
                  <c:v>4.6545968561405728E-2</c:v>
                </c:pt>
                <c:pt idx="429">
                  <c:v>9.4618959173629391E-2</c:v>
                </c:pt>
                <c:pt idx="430">
                  <c:v>0.11746408347546274</c:v>
                </c:pt>
                <c:pt idx="431">
                  <c:v>0.14023873162642009</c:v>
                </c:pt>
                <c:pt idx="432">
                  <c:v>0.11359424708578728</c:v>
                </c:pt>
                <c:pt idx="433">
                  <c:v>0.1416190615707219</c:v>
                </c:pt>
                <c:pt idx="434">
                  <c:v>0.13909785558825333</c:v>
                </c:pt>
                <c:pt idx="435">
                  <c:v>0.14418895543117388</c:v>
                </c:pt>
                <c:pt idx="436">
                  <c:v>0.14925030798189509</c:v>
                </c:pt>
                <c:pt idx="437">
                  <c:v>0.13534234987524613</c:v>
                </c:pt>
                <c:pt idx="438">
                  <c:v>6.8939837775539775E-2</c:v>
                </c:pt>
                <c:pt idx="439">
                  <c:v>2.9796548631633758E-2</c:v>
                </c:pt>
                <c:pt idx="440">
                  <c:v>3.6470915315880668E-2</c:v>
                </c:pt>
                <c:pt idx="441">
                  <c:v>3.8524946974443579E-2</c:v>
                </c:pt>
                <c:pt idx="442">
                  <c:v>3.4382969788897114E-2</c:v>
                </c:pt>
                <c:pt idx="443">
                  <c:v>9.3006004937169831E-3</c:v>
                </c:pt>
                <c:pt idx="444">
                  <c:v>-1.744893899145325E-3</c:v>
                </c:pt>
                <c:pt idx="445">
                  <c:v>-6.9453900829563292E-2</c:v>
                </c:pt>
                <c:pt idx="446">
                  <c:v>-0.1114345382507934</c:v>
                </c:pt>
                <c:pt idx="447">
                  <c:v>-0.11850750757336344</c:v>
                </c:pt>
                <c:pt idx="448">
                  <c:v>-0.11379365585480795</c:v>
                </c:pt>
                <c:pt idx="449">
                  <c:v>-0.13386281125605626</c:v>
                </c:pt>
                <c:pt idx="450">
                  <c:v>-0.12024238547859406</c:v>
                </c:pt>
                <c:pt idx="451">
                  <c:v>-0.12961331383030644</c:v>
                </c:pt>
                <c:pt idx="452">
                  <c:v>-0.21994865689824197</c:v>
                </c:pt>
                <c:pt idx="453">
                  <c:v>-0.19920821865892524</c:v>
                </c:pt>
                <c:pt idx="454">
                  <c:v>-0.12719535577928803</c:v>
                </c:pt>
                <c:pt idx="455">
                  <c:v>-0.12233086915759364</c:v>
                </c:pt>
                <c:pt idx="456">
                  <c:v>-0.10132585204761449</c:v>
                </c:pt>
                <c:pt idx="457">
                  <c:v>-4.329959047521894E-2</c:v>
                </c:pt>
                <c:pt idx="458">
                  <c:v>-1.4386696124304252E-2</c:v>
                </c:pt>
                <c:pt idx="459">
                  <c:v>9.2565002130054336E-3</c:v>
                </c:pt>
                <c:pt idx="460">
                  <c:v>1.2593513092123518E-2</c:v>
                </c:pt>
                <c:pt idx="461">
                  <c:v>-1.2892496568773615E-2</c:v>
                </c:pt>
                <c:pt idx="462">
                  <c:v>-9.3777623624833675E-3</c:v>
                </c:pt>
                <c:pt idx="463">
                  <c:v>1.0059777485584731E-2</c:v>
                </c:pt>
                <c:pt idx="464">
                  <c:v>0.10479264540485317</c:v>
                </c:pt>
                <c:pt idx="465">
                  <c:v>4.6979133763107542E-2</c:v>
                </c:pt>
                <c:pt idx="466">
                  <c:v>-0.10999386753704835</c:v>
                </c:pt>
                <c:pt idx="467">
                  <c:v>-7.7603252575457332E-2</c:v>
                </c:pt>
                <c:pt idx="468">
                  <c:v>-7.3225218275232845E-2</c:v>
                </c:pt>
                <c:pt idx="469">
                  <c:v>-9.0206469735264014E-2</c:v>
                </c:pt>
                <c:pt idx="470">
                  <c:v>-9.6036156649834531E-2</c:v>
                </c:pt>
                <c:pt idx="471">
                  <c:v>-0.1529947180538459</c:v>
                </c:pt>
                <c:pt idx="472">
                  <c:v>-0.14817534091386608</c:v>
                </c:pt>
                <c:pt idx="473">
                  <c:v>-0.10566135854244818</c:v>
                </c:pt>
                <c:pt idx="474">
                  <c:v>-1.4366876255774264E-2</c:v>
                </c:pt>
                <c:pt idx="475">
                  <c:v>-4.1710925246946209E-2</c:v>
                </c:pt>
                <c:pt idx="476">
                  <c:v>-3.2001952307040962E-2</c:v>
                </c:pt>
                <c:pt idx="477">
                  <c:v>-1.7828948941193593E-2</c:v>
                </c:pt>
                <c:pt idx="478">
                  <c:v>5.3794804940509353E-2</c:v>
                </c:pt>
                <c:pt idx="479">
                  <c:v>0.1048904199031995</c:v>
                </c:pt>
                <c:pt idx="480">
                  <c:v>3.4365327559974887E-2</c:v>
                </c:pt>
                <c:pt idx="481">
                  <c:v>4.218394326099803E-2</c:v>
                </c:pt>
                <c:pt idx="482">
                  <c:v>7.2240887473261628E-3</c:v>
                </c:pt>
                <c:pt idx="483">
                  <c:v>3.9861459738935096E-2</c:v>
                </c:pt>
                <c:pt idx="484">
                  <c:v>2.4835585429981974E-2</c:v>
                </c:pt>
                <c:pt idx="485">
                  <c:v>3.2421819358748064E-2</c:v>
                </c:pt>
                <c:pt idx="486">
                  <c:v>-0.10523325300283465</c:v>
                </c:pt>
                <c:pt idx="487">
                  <c:v>-0.13492116406730326</c:v>
                </c:pt>
                <c:pt idx="488">
                  <c:v>-0.1452120179897399</c:v>
                </c:pt>
                <c:pt idx="489">
                  <c:v>-0.19053545635695185</c:v>
                </c:pt>
                <c:pt idx="490">
                  <c:v>-0.13190676757310785</c:v>
                </c:pt>
                <c:pt idx="491">
                  <c:v>-0.2521235596325101</c:v>
                </c:pt>
                <c:pt idx="492">
                  <c:v>-0.23991296161807307</c:v>
                </c:pt>
                <c:pt idx="493">
                  <c:v>-0.2926588498935731</c:v>
                </c:pt>
                <c:pt idx="494">
                  <c:v>-0.15789811658995176</c:v>
                </c:pt>
                <c:pt idx="495">
                  <c:v>-0.12519110752709844</c:v>
                </c:pt>
                <c:pt idx="496">
                  <c:v>-0.22609323763470873</c:v>
                </c:pt>
                <c:pt idx="497">
                  <c:v>-0.2733410705388446</c:v>
                </c:pt>
                <c:pt idx="498">
                  <c:v>-0.28270130771139151</c:v>
                </c:pt>
                <c:pt idx="499">
                  <c:v>-0.17092813629937742</c:v>
                </c:pt>
                <c:pt idx="500">
                  <c:v>-0.10447388328785269</c:v>
                </c:pt>
                <c:pt idx="501">
                  <c:v>-7.7497051327763911E-2</c:v>
                </c:pt>
                <c:pt idx="502">
                  <c:v>-0.16553714138079301</c:v>
                </c:pt>
                <c:pt idx="503">
                  <c:v>-1.2715143078432384E-2</c:v>
                </c:pt>
                <c:pt idx="504">
                  <c:v>8.0716453504294294E-2</c:v>
                </c:pt>
                <c:pt idx="505">
                  <c:v>0.17069464371986473</c:v>
                </c:pt>
                <c:pt idx="506">
                  <c:v>2.2618910783338969E-2</c:v>
                </c:pt>
                <c:pt idx="507">
                  <c:v>3.1676687578447382E-2</c:v>
                </c:pt>
                <c:pt idx="508">
                  <c:v>0.10258929686027951</c:v>
                </c:pt>
                <c:pt idx="509">
                  <c:v>0.12034891148179608</c:v>
                </c:pt>
                <c:pt idx="510">
                  <c:v>0.24450628388062376</c:v>
                </c:pt>
                <c:pt idx="511">
                  <c:v>9.9409270475995432E-2</c:v>
                </c:pt>
                <c:pt idx="512">
                  <c:v>7.264258099648771E-3</c:v>
                </c:pt>
                <c:pt idx="513">
                  <c:v>5.9319440940664436E-3</c:v>
                </c:pt>
                <c:pt idx="514">
                  <c:v>4.1955422945554502E-2</c:v>
                </c:pt>
                <c:pt idx="515">
                  <c:v>-6.2033559800132976E-2</c:v>
                </c:pt>
                <c:pt idx="516">
                  <c:v>-5.4703497643245225E-2</c:v>
                </c:pt>
                <c:pt idx="517">
                  <c:v>-8.6658205869830932E-2</c:v>
                </c:pt>
                <c:pt idx="518">
                  <c:v>-8.2786124579815573E-2</c:v>
                </c:pt>
                <c:pt idx="519">
                  <c:v>-0.11803314735391379</c:v>
                </c:pt>
                <c:pt idx="520">
                  <c:v>-0.11137368062606011</c:v>
                </c:pt>
                <c:pt idx="521">
                  <c:v>-7.8107001107882101E-2</c:v>
                </c:pt>
                <c:pt idx="522">
                  <c:v>-0.13589691679613047</c:v>
                </c:pt>
                <c:pt idx="523">
                  <c:v>-0.11606745893873759</c:v>
                </c:pt>
                <c:pt idx="524">
                  <c:v>-3.3275885452497725E-2</c:v>
                </c:pt>
                <c:pt idx="525">
                  <c:v>-1.4662462292693176E-2</c:v>
                </c:pt>
                <c:pt idx="526">
                  <c:v>3.5039254092480251E-2</c:v>
                </c:pt>
                <c:pt idx="527">
                  <c:v>0.11321367765609847</c:v>
                </c:pt>
                <c:pt idx="528">
                  <c:v>6.5634644316881069E-3</c:v>
                </c:pt>
                <c:pt idx="529">
                  <c:v>-3.3600555769557672E-2</c:v>
                </c:pt>
                <c:pt idx="530">
                  <c:v>-3.3960228242366719E-2</c:v>
                </c:pt>
                <c:pt idx="531">
                  <c:v>-4.471568161490809E-2</c:v>
                </c:pt>
                <c:pt idx="532">
                  <c:v>-2.0218456006371996E-2</c:v>
                </c:pt>
                <c:pt idx="533">
                  <c:v>-1.1332264511283816E-2</c:v>
                </c:pt>
                <c:pt idx="534">
                  <c:v>-7.4546738446841787E-3</c:v>
                </c:pt>
                <c:pt idx="535">
                  <c:v>-2.8370855032219686E-2</c:v>
                </c:pt>
                <c:pt idx="536">
                  <c:v>-0.11575653749697831</c:v>
                </c:pt>
                <c:pt idx="537">
                  <c:v>-4.4180319674872875E-2</c:v>
                </c:pt>
                <c:pt idx="538">
                  <c:v>-0.14506305818372714</c:v>
                </c:pt>
                <c:pt idx="539">
                  <c:v>-0.30554465435153144</c:v>
                </c:pt>
                <c:pt idx="540">
                  <c:v>-0.26309034081998151</c:v>
                </c:pt>
                <c:pt idx="541">
                  <c:v>-0.19085153965720816</c:v>
                </c:pt>
                <c:pt idx="542">
                  <c:v>-0.16457584363623923</c:v>
                </c:pt>
                <c:pt idx="543">
                  <c:v>-0.1886539516662844</c:v>
                </c:pt>
                <c:pt idx="544">
                  <c:v>-0.30402856952098695</c:v>
                </c:pt>
                <c:pt idx="545">
                  <c:v>-0.34922148282126853</c:v>
                </c:pt>
                <c:pt idx="546">
                  <c:v>-0.38278187562336663</c:v>
                </c:pt>
                <c:pt idx="547">
                  <c:v>-0.37820860823417879</c:v>
                </c:pt>
                <c:pt idx="548">
                  <c:v>-0.42531080532830545</c:v>
                </c:pt>
                <c:pt idx="549">
                  <c:v>-0.4832166580656227</c:v>
                </c:pt>
                <c:pt idx="550">
                  <c:v>-0.38393897770254976</c:v>
                </c:pt>
                <c:pt idx="551">
                  <c:v>-0.29439714982769549</c:v>
                </c:pt>
                <c:pt idx="552">
                  <c:v>-0.31834554919222863</c:v>
                </c:pt>
                <c:pt idx="553">
                  <c:v>-0.20799401984449453</c:v>
                </c:pt>
                <c:pt idx="554">
                  <c:v>-0.19680400032631354</c:v>
                </c:pt>
                <c:pt idx="555">
                  <c:v>-0.17784808440252259</c:v>
                </c:pt>
                <c:pt idx="556">
                  <c:v>-5.9146658112232783E-2</c:v>
                </c:pt>
                <c:pt idx="557">
                  <c:v>8.6900505774745451E-2</c:v>
                </c:pt>
                <c:pt idx="558">
                  <c:v>0.2946396603827261</c:v>
                </c:pt>
                <c:pt idx="559">
                  <c:v>0.2362556025660443</c:v>
                </c:pt>
                <c:pt idx="560">
                  <c:v>0.33162381837183119</c:v>
                </c:pt>
                <c:pt idx="561">
                  <c:v>0.33627125445007994</c:v>
                </c:pt>
                <c:pt idx="562">
                  <c:v>0.27351722409603163</c:v>
                </c:pt>
                <c:pt idx="563">
                  <c:v>0.33998693142333036</c:v>
                </c:pt>
                <c:pt idx="564">
                  <c:v>0.34401938549909405</c:v>
                </c:pt>
                <c:pt idx="565">
                  <c:v>0.22428575150265881</c:v>
                </c:pt>
                <c:pt idx="566">
                  <c:v>0.1610847370099219</c:v>
                </c:pt>
                <c:pt idx="567">
                  <c:v>0.20212112058464987</c:v>
                </c:pt>
                <c:pt idx="568">
                  <c:v>0.22683667214078385</c:v>
                </c:pt>
                <c:pt idx="569">
                  <c:v>0.10435180599855218</c:v>
                </c:pt>
                <c:pt idx="570">
                  <c:v>2.530733880970773E-2</c:v>
                </c:pt>
                <c:pt idx="571">
                  <c:v>0.12750490944480369</c:v>
                </c:pt>
                <c:pt idx="572">
                  <c:v>0.20414039382564361</c:v>
                </c:pt>
                <c:pt idx="573">
                  <c:v>0.26241862408843397</c:v>
                </c:pt>
                <c:pt idx="574">
                  <c:v>0.17151412493261894</c:v>
                </c:pt>
                <c:pt idx="575">
                  <c:v>0.16183615795247663</c:v>
                </c:pt>
                <c:pt idx="576">
                  <c:v>0.23192600924806739</c:v>
                </c:pt>
                <c:pt idx="577">
                  <c:v>0.12809079335454016</c:v>
                </c:pt>
                <c:pt idx="578">
                  <c:v>0.12567637478406396</c:v>
                </c:pt>
                <c:pt idx="579">
                  <c:v>0.12541640970976292</c:v>
                </c:pt>
                <c:pt idx="580">
                  <c:v>0.1460930982093227</c:v>
                </c:pt>
                <c:pt idx="581">
                  <c:v>0.18986326192225889</c:v>
                </c:pt>
                <c:pt idx="582">
                  <c:v>0.21512871348585694</c:v>
                </c:pt>
                <c:pt idx="583">
                  <c:v>0.19356158436033746</c:v>
                </c:pt>
                <c:pt idx="584">
                  <c:v>0.10312352926169474</c:v>
                </c:pt>
                <c:pt idx="585">
                  <c:v>8.8088286710777744E-2</c:v>
                </c:pt>
                <c:pt idx="586">
                  <c:v>5.4271493560616627E-2</c:v>
                </c:pt>
                <c:pt idx="587">
                  <c:v>6.6521355147327405E-2</c:v>
                </c:pt>
                <c:pt idx="588">
                  <c:v>1.5056506641644707E-4</c:v>
                </c:pt>
                <c:pt idx="589">
                  <c:v>-6.4150254162056011E-2</c:v>
                </c:pt>
                <c:pt idx="590">
                  <c:v>-3.1645952000676769E-2</c:v>
                </c:pt>
                <c:pt idx="591">
                  <c:v>-1.0065375091563883E-2</c:v>
                </c:pt>
                <c:pt idx="592">
                  <c:v>-2.2058965684723458E-2</c:v>
                </c:pt>
                <c:pt idx="593">
                  <c:v>-4.0944441521073252E-2</c:v>
                </c:pt>
                <c:pt idx="594">
                  <c:v>-9.2157745238390237E-2</c:v>
                </c:pt>
                <c:pt idx="595">
                  <c:v>-7.8275452565843368E-2</c:v>
                </c:pt>
                <c:pt idx="596">
                  <c:v>-3.9484337027131694E-2</c:v>
                </c:pt>
                <c:pt idx="597">
                  <c:v>-7.0242319449379947E-2</c:v>
                </c:pt>
                <c:pt idx="598">
                  <c:v>-0.11292776669316013</c:v>
                </c:pt>
                <c:pt idx="599">
                  <c:v>-0.11749187475911431</c:v>
                </c:pt>
                <c:pt idx="600">
                  <c:v>-0.13411305102824964</c:v>
                </c:pt>
                <c:pt idx="601">
                  <c:v>-1.1518510784202435E-2</c:v>
                </c:pt>
                <c:pt idx="602">
                  <c:v>-2.7332499854676201E-2</c:v>
                </c:pt>
                <c:pt idx="603">
                  <c:v>-4.1072787711541103E-2</c:v>
                </c:pt>
                <c:pt idx="604">
                  <c:v>-7.8884460021297953E-2</c:v>
                </c:pt>
                <c:pt idx="605">
                  <c:v>-6.9994649926931468E-2</c:v>
                </c:pt>
                <c:pt idx="606">
                  <c:v>-3.2369154458062266E-2</c:v>
                </c:pt>
                <c:pt idx="607">
                  <c:v>-2.8074815374688297E-2</c:v>
                </c:pt>
                <c:pt idx="608">
                  <c:v>-1.8418323988706853E-2</c:v>
                </c:pt>
                <c:pt idx="609">
                  <c:v>-3.3796198364950222E-2</c:v>
                </c:pt>
                <c:pt idx="610">
                  <c:v>-2.3640715272134183E-2</c:v>
                </c:pt>
                <c:pt idx="611">
                  <c:v>-2.1135058798311124E-3</c:v>
                </c:pt>
                <c:pt idx="612">
                  <c:v>1.4672393063885403E-2</c:v>
                </c:pt>
                <c:pt idx="613">
                  <c:v>-6.193121346816377E-2</c:v>
                </c:pt>
                <c:pt idx="614">
                  <c:v>-7.5937261948815588E-2</c:v>
                </c:pt>
                <c:pt idx="615">
                  <c:v>-0.16461416907779827</c:v>
                </c:pt>
                <c:pt idx="616">
                  <c:v>-1.720383502248482E-2</c:v>
                </c:pt>
                <c:pt idx="617">
                  <c:v>1.7522907493881301E-2</c:v>
                </c:pt>
                <c:pt idx="618">
                  <c:v>1.5506476484136333E-2</c:v>
                </c:pt>
                <c:pt idx="619">
                  <c:v>-2.4242460422981782E-2</c:v>
                </c:pt>
                <c:pt idx="620">
                  <c:v>-5.5494959139876288E-2</c:v>
                </c:pt>
                <c:pt idx="621">
                  <c:v>-5.4950406297140514E-2</c:v>
                </c:pt>
                <c:pt idx="622">
                  <c:v>3.1055057999281349E-2</c:v>
                </c:pt>
                <c:pt idx="623">
                  <c:v>1.4633605076878942E-2</c:v>
                </c:pt>
                <c:pt idx="624">
                  <c:v>4.0105997104079583E-3</c:v>
                </c:pt>
                <c:pt idx="625">
                  <c:v>-1.0927588898672291E-2</c:v>
                </c:pt>
                <c:pt idx="626">
                  <c:v>-1.2318493701775513E-2</c:v>
                </c:pt>
                <c:pt idx="627">
                  <c:v>9.6907247980940692E-2</c:v>
                </c:pt>
                <c:pt idx="628">
                  <c:v>-4.7390990165989216E-2</c:v>
                </c:pt>
                <c:pt idx="629">
                  <c:v>-5.9476688927462523E-2</c:v>
                </c:pt>
                <c:pt idx="630">
                  <c:v>-6.3169174195888717E-2</c:v>
                </c:pt>
                <c:pt idx="631">
                  <c:v>-2.3972335109918447E-2</c:v>
                </c:pt>
                <c:pt idx="632">
                  <c:v>-1.4470466489864331E-2</c:v>
                </c:pt>
                <c:pt idx="633">
                  <c:v>-5.4611806504581806E-2</c:v>
                </c:pt>
                <c:pt idx="634">
                  <c:v>-1.9614283595400267E-2</c:v>
                </c:pt>
                <c:pt idx="635">
                  <c:v>-1.3410142497227884E-2</c:v>
                </c:pt>
                <c:pt idx="636">
                  <c:v>-4.441361921796666E-2</c:v>
                </c:pt>
                <c:pt idx="637">
                  <c:v>-2.5407739564982185E-2</c:v>
                </c:pt>
                <c:pt idx="638">
                  <c:v>-4.4679342026440472E-3</c:v>
                </c:pt>
                <c:pt idx="639">
                  <c:v>-2.8364909306380776E-2</c:v>
                </c:pt>
                <c:pt idx="640">
                  <c:v>4.6441112342114177E-2</c:v>
                </c:pt>
                <c:pt idx="641">
                  <c:v>-6.6057224358017641E-3</c:v>
                </c:pt>
                <c:pt idx="642">
                  <c:v>-5.7858966418015551E-2</c:v>
                </c:pt>
                <c:pt idx="643">
                  <c:v>-0.11668266017110429</c:v>
                </c:pt>
                <c:pt idx="644">
                  <c:v>1.8446481237144152E-2</c:v>
                </c:pt>
                <c:pt idx="645">
                  <c:v>7.9751113480948405E-2</c:v>
                </c:pt>
                <c:pt idx="646">
                  <c:v>8.9293711838883488E-2</c:v>
                </c:pt>
                <c:pt idx="647">
                  <c:v>3.9651537686299532E-2</c:v>
                </c:pt>
                <c:pt idx="648">
                  <c:v>0.12125250236514284</c:v>
                </c:pt>
                <c:pt idx="649">
                  <c:v>0.16533675565719425</c:v>
                </c:pt>
                <c:pt idx="650">
                  <c:v>0.16890477549359281</c:v>
                </c:pt>
                <c:pt idx="651">
                  <c:v>0.15193060062149133</c:v>
                </c:pt>
                <c:pt idx="652">
                  <c:v>0.15864726328875556</c:v>
                </c:pt>
                <c:pt idx="653">
                  <c:v>0.20115095399320854</c:v>
                </c:pt>
                <c:pt idx="654">
                  <c:v>0.20475207882822652</c:v>
                </c:pt>
                <c:pt idx="655">
                  <c:v>0.2789837431141638</c:v>
                </c:pt>
                <c:pt idx="656">
                  <c:v>0.13126654275855945</c:v>
                </c:pt>
                <c:pt idx="657">
                  <c:v>0.1821025771103405</c:v>
                </c:pt>
                <c:pt idx="658">
                  <c:v>0.16826008726204181</c:v>
                </c:pt>
                <c:pt idx="659">
                  <c:v>0.13825254645292706</c:v>
                </c:pt>
                <c:pt idx="660">
                  <c:v>6.4960672879430914E-2</c:v>
                </c:pt>
                <c:pt idx="661">
                  <c:v>7.8854640871789727E-2</c:v>
                </c:pt>
                <c:pt idx="662">
                  <c:v>2.9622906085000567E-2</c:v>
                </c:pt>
                <c:pt idx="663">
                  <c:v>1.7506255367408435E-2</c:v>
                </c:pt>
                <c:pt idx="664">
                  <c:v>-3.1085288498959029E-2</c:v>
                </c:pt>
                <c:pt idx="665">
                  <c:v>-7.7410168770725207E-2</c:v>
                </c:pt>
                <c:pt idx="666">
                  <c:v>-5.8759410889181352E-2</c:v>
                </c:pt>
                <c:pt idx="667">
                  <c:v>-4.6463254261226578E-2</c:v>
                </c:pt>
                <c:pt idx="668">
                  <c:v>2.4374440750496162E-2</c:v>
                </c:pt>
                <c:pt idx="669">
                  <c:v>2.6008227913228987E-2</c:v>
                </c:pt>
                <c:pt idx="670">
                  <c:v>7.5510568977255055E-4</c:v>
                </c:pt>
                <c:pt idx="671">
                  <c:v>6.1699481771535891E-2</c:v>
                </c:pt>
                <c:pt idx="672">
                  <c:v>0.12969188622418337</c:v>
                </c:pt>
                <c:pt idx="673">
                  <c:v>0.10082787087431036</c:v>
                </c:pt>
                <c:pt idx="674">
                  <c:v>0.17786441097318276</c:v>
                </c:pt>
                <c:pt idx="675">
                  <c:v>0.22504631478171069</c:v>
                </c:pt>
                <c:pt idx="676">
                  <c:v>0.23363360369888014</c:v>
                </c:pt>
                <c:pt idx="677">
                  <c:v>0.35494512106758591</c:v>
                </c:pt>
                <c:pt idx="678">
                  <c:v>0.39625758500881159</c:v>
                </c:pt>
                <c:pt idx="679">
                  <c:v>0.27194304910278511</c:v>
                </c:pt>
                <c:pt idx="680">
                  <c:v>0.21038906349008535</c:v>
                </c:pt>
                <c:pt idx="681">
                  <c:v>8.8084307513175378E-2</c:v>
                </c:pt>
                <c:pt idx="682">
                  <c:v>0.13235843587667068</c:v>
                </c:pt>
                <c:pt idx="683">
                  <c:v>0.16809057646488104</c:v>
                </c:pt>
                <c:pt idx="684">
                  <c:v>0.22017085156217897</c:v>
                </c:pt>
                <c:pt idx="685">
                  <c:v>0.2298031563389846</c:v>
                </c:pt>
                <c:pt idx="686">
                  <c:v>0.29106188058363924</c:v>
                </c:pt>
                <c:pt idx="687">
                  <c:v>0.31954674140671496</c:v>
                </c:pt>
                <c:pt idx="688">
                  <c:v>0.24852445343183238</c:v>
                </c:pt>
                <c:pt idx="689">
                  <c:v>0.23393389547143489</c:v>
                </c:pt>
                <c:pt idx="690">
                  <c:v>0.27418657430788934</c:v>
                </c:pt>
                <c:pt idx="691">
                  <c:v>0.37885274653797424</c:v>
                </c:pt>
                <c:pt idx="692">
                  <c:v>0.48100009294954399</c:v>
                </c:pt>
                <c:pt idx="693">
                  <c:v>0.37674214978497822</c:v>
                </c:pt>
                <c:pt idx="694">
                  <c:v>0.35810050164421836</c:v>
                </c:pt>
                <c:pt idx="695">
                  <c:v>0.31747993939261693</c:v>
                </c:pt>
                <c:pt idx="696">
                  <c:v>0.1941915243426639</c:v>
                </c:pt>
                <c:pt idx="697">
                  <c:v>0.28223338175262924</c:v>
                </c:pt>
                <c:pt idx="698">
                  <c:v>0.16233131635307857</c:v>
                </c:pt>
                <c:pt idx="699">
                  <c:v>7.9339925598254951E-2</c:v>
                </c:pt>
                <c:pt idx="700">
                  <c:v>6.5309942048708894E-2</c:v>
                </c:pt>
                <c:pt idx="701">
                  <c:v>-4.6619973210473842E-3</c:v>
                </c:pt>
                <c:pt idx="702">
                  <c:v>-2.2505227331736766E-2</c:v>
                </c:pt>
                <c:pt idx="703">
                  <c:v>-5.5952177636299796E-2</c:v>
                </c:pt>
                <c:pt idx="704">
                  <c:v>-9.3324687245253335E-2</c:v>
                </c:pt>
                <c:pt idx="705">
                  <c:v>3.1453209535746846E-2</c:v>
                </c:pt>
                <c:pt idx="706">
                  <c:v>-0.10205002925894682</c:v>
                </c:pt>
                <c:pt idx="707">
                  <c:v>-0.1725915631525563</c:v>
                </c:pt>
                <c:pt idx="708">
                  <c:v>-0.13896117261912999</c:v>
                </c:pt>
                <c:pt idx="709">
                  <c:v>-0.12264247762392155</c:v>
                </c:pt>
                <c:pt idx="710">
                  <c:v>-0.10301692830756057</c:v>
                </c:pt>
                <c:pt idx="711">
                  <c:v>-0.13699690906712078</c:v>
                </c:pt>
                <c:pt idx="712">
                  <c:v>-9.7936234085487323E-2</c:v>
                </c:pt>
                <c:pt idx="713">
                  <c:v>-4.7513586205132685E-2</c:v>
                </c:pt>
                <c:pt idx="714">
                  <c:v>-6.0245646298107525E-2</c:v>
                </c:pt>
                <c:pt idx="715">
                  <c:v>-5.8018817440415399E-2</c:v>
                </c:pt>
                <c:pt idx="716">
                  <c:v>-0.12584461559939353</c:v>
                </c:pt>
                <c:pt idx="717">
                  <c:v>-8.2246226547897788E-2</c:v>
                </c:pt>
                <c:pt idx="718">
                  <c:v>3.1176281567022221E-2</c:v>
                </c:pt>
                <c:pt idx="719">
                  <c:v>8.9088838901686118E-2</c:v>
                </c:pt>
                <c:pt idx="720">
                  <c:v>8.2181008495020816E-2</c:v>
                </c:pt>
                <c:pt idx="721">
                  <c:v>2.0134855716028188E-2</c:v>
                </c:pt>
                <c:pt idx="722">
                  <c:v>1.5824057830161775E-2</c:v>
                </c:pt>
                <c:pt idx="723">
                  <c:v>0.10781584322368065</c:v>
                </c:pt>
                <c:pt idx="724">
                  <c:v>0.18261283140439349</c:v>
                </c:pt>
                <c:pt idx="725">
                  <c:v>0.19924517363847866</c:v>
                </c:pt>
                <c:pt idx="726">
                  <c:v>0.18327468040141331</c:v>
                </c:pt>
                <c:pt idx="727">
                  <c:v>0.28536545972415595</c:v>
                </c:pt>
                <c:pt idx="728">
                  <c:v>0.29645913789286116</c:v>
                </c:pt>
                <c:pt idx="729">
                  <c:v>0.26329229543555066</c:v>
                </c:pt>
                <c:pt idx="730">
                  <c:v>0.23501011729196125</c:v>
                </c:pt>
                <c:pt idx="731">
                  <c:v>0.29088603238884375</c:v>
                </c:pt>
                <c:pt idx="732">
                  <c:v>0.3837160564011402</c:v>
                </c:pt>
                <c:pt idx="733">
                  <c:v>0.18962065011662865</c:v>
                </c:pt>
                <c:pt idx="734">
                  <c:v>0.20145599410358433</c:v>
                </c:pt>
                <c:pt idx="735">
                  <c:v>0.1901820700100513</c:v>
                </c:pt>
                <c:pt idx="736">
                  <c:v>6.605692995548651E-2</c:v>
                </c:pt>
                <c:pt idx="737">
                  <c:v>7.6336060093053271E-2</c:v>
                </c:pt>
                <c:pt idx="738">
                  <c:v>3.5226566602785642E-2</c:v>
                </c:pt>
                <c:pt idx="739">
                  <c:v>-5.1949824889247903E-2</c:v>
                </c:pt>
                <c:pt idx="740">
                  <c:v>-0.13062029473802644</c:v>
                </c:pt>
                <c:pt idx="741">
                  <c:v>-0.10988447605876051</c:v>
                </c:pt>
                <c:pt idx="742">
                  <c:v>-4.9342437974512335E-2</c:v>
                </c:pt>
                <c:pt idx="743">
                  <c:v>-6.2385092518788737E-2</c:v>
                </c:pt>
                <c:pt idx="744">
                  <c:v>-0.12288556417337675</c:v>
                </c:pt>
                <c:pt idx="745">
                  <c:v>-6.8844701764506702E-2</c:v>
                </c:pt>
                <c:pt idx="746">
                  <c:v>-1.8877376358394302E-2</c:v>
                </c:pt>
                <c:pt idx="747">
                  <c:v>-1.8471615009610989E-2</c:v>
                </c:pt>
                <c:pt idx="748">
                  <c:v>7.3935222605771289E-3</c:v>
                </c:pt>
                <c:pt idx="749">
                  <c:v>-7.605673762292714E-2</c:v>
                </c:pt>
                <c:pt idx="750">
                  <c:v>-7.0079191102225047E-2</c:v>
                </c:pt>
                <c:pt idx="751">
                  <c:v>-3.4836437970569248E-2</c:v>
                </c:pt>
                <c:pt idx="752">
                  <c:v>8.8536759915063087E-2</c:v>
                </c:pt>
                <c:pt idx="753">
                  <c:v>6.6206499342375325E-2</c:v>
                </c:pt>
                <c:pt idx="754">
                  <c:v>1.7421272532829643E-2</c:v>
                </c:pt>
                <c:pt idx="755">
                  <c:v>-1.3555017794556853E-2</c:v>
                </c:pt>
                <c:pt idx="756">
                  <c:v>5.7071443487112392E-2</c:v>
                </c:pt>
                <c:pt idx="757">
                  <c:v>2.9975053527377213E-2</c:v>
                </c:pt>
                <c:pt idx="758">
                  <c:v>-3.8219371759513177E-2</c:v>
                </c:pt>
                <c:pt idx="759">
                  <c:v>-7.3733498375517015E-2</c:v>
                </c:pt>
                <c:pt idx="760">
                  <c:v>1.0018868549768814E-2</c:v>
                </c:pt>
                <c:pt idx="761">
                  <c:v>2.3289047362658577E-2</c:v>
                </c:pt>
                <c:pt idx="762">
                  <c:v>5.5784324845829208E-2</c:v>
                </c:pt>
                <c:pt idx="763">
                  <c:v>0.11146384574429974</c:v>
                </c:pt>
                <c:pt idx="764">
                  <c:v>7.412971250320903E-2</c:v>
                </c:pt>
                <c:pt idx="765">
                  <c:v>5.9785894926957822E-2</c:v>
                </c:pt>
                <c:pt idx="766">
                  <c:v>2.5618902073180821E-2</c:v>
                </c:pt>
                <c:pt idx="767">
                  <c:v>3.3887517188518956E-2</c:v>
                </c:pt>
                <c:pt idx="768">
                  <c:v>-3.4450688494661735E-3</c:v>
                </c:pt>
                <c:pt idx="769">
                  <c:v>7.7409384688923374E-2</c:v>
                </c:pt>
                <c:pt idx="770">
                  <c:v>0.19833605173742652</c:v>
                </c:pt>
                <c:pt idx="771">
                  <c:v>0.24166097034462869</c:v>
                </c:pt>
                <c:pt idx="772">
                  <c:v>0.15913834055866413</c:v>
                </c:pt>
                <c:pt idx="773">
                  <c:v>0.13691489399498569</c:v>
                </c:pt>
                <c:pt idx="774">
                  <c:v>0.17646796113495128</c:v>
                </c:pt>
                <c:pt idx="775">
                  <c:v>0.1131333774389259</c:v>
                </c:pt>
                <c:pt idx="776">
                  <c:v>0.18265775489317962</c:v>
                </c:pt>
                <c:pt idx="777">
                  <c:v>0.17341049020489679</c:v>
                </c:pt>
                <c:pt idx="778">
                  <c:v>0.18265718693263372</c:v>
                </c:pt>
                <c:pt idx="779">
                  <c:v>0.11839602238873242</c:v>
                </c:pt>
                <c:pt idx="780">
                  <c:v>7.057679143663996E-2</c:v>
                </c:pt>
                <c:pt idx="781">
                  <c:v>6.1036644122264547E-2</c:v>
                </c:pt>
                <c:pt idx="782">
                  <c:v>-7.6381348194634768E-2</c:v>
                </c:pt>
                <c:pt idx="783">
                  <c:v>-0.13103682124327728</c:v>
                </c:pt>
                <c:pt idx="784">
                  <c:v>-0.10899064869734459</c:v>
                </c:pt>
                <c:pt idx="785">
                  <c:v>-0.11767541106357021</c:v>
                </c:pt>
                <c:pt idx="786">
                  <c:v>-0.1582847457964289</c:v>
                </c:pt>
                <c:pt idx="787">
                  <c:v>-0.15000881034147154</c:v>
                </c:pt>
                <c:pt idx="788">
                  <c:v>-0.19497527858881669</c:v>
                </c:pt>
                <c:pt idx="789">
                  <c:v>-0.21799478808883851</c:v>
                </c:pt>
                <c:pt idx="790">
                  <c:v>-0.21096598162782115</c:v>
                </c:pt>
                <c:pt idx="791">
                  <c:v>-0.17890518718640547</c:v>
                </c:pt>
                <c:pt idx="792">
                  <c:v>-0.16713546080202546</c:v>
                </c:pt>
                <c:pt idx="793">
                  <c:v>-0.10229213591988015</c:v>
                </c:pt>
                <c:pt idx="794">
                  <c:v>-4.2487406144387202E-2</c:v>
                </c:pt>
                <c:pt idx="795">
                  <c:v>-1.0926069455103049E-2</c:v>
                </c:pt>
                <c:pt idx="796">
                  <c:v>2.497935886966729E-3</c:v>
                </c:pt>
                <c:pt idx="797">
                  <c:v>7.1079473346685546E-2</c:v>
                </c:pt>
                <c:pt idx="798">
                  <c:v>7.735525174275526E-2</c:v>
                </c:pt>
                <c:pt idx="799">
                  <c:v>6.7453516507541944E-2</c:v>
                </c:pt>
                <c:pt idx="800">
                  <c:v>9.2355435360002222E-2</c:v>
                </c:pt>
                <c:pt idx="801">
                  <c:v>0.20169431842393909</c:v>
                </c:pt>
                <c:pt idx="802">
                  <c:v>0.22246669006784542</c:v>
                </c:pt>
                <c:pt idx="803">
                  <c:v>0.25987437249113854</c:v>
                </c:pt>
                <c:pt idx="804">
                  <c:v>0.34881297817699097</c:v>
                </c:pt>
                <c:pt idx="805">
                  <c:v>0.26357110649918747</c:v>
                </c:pt>
                <c:pt idx="806">
                  <c:v>0.21130857465445041</c:v>
                </c:pt>
                <c:pt idx="807">
                  <c:v>0.18910091004926066</c:v>
                </c:pt>
                <c:pt idx="808">
                  <c:v>0.15633275162547267</c:v>
                </c:pt>
                <c:pt idx="809">
                  <c:v>0.1145366292617381</c:v>
                </c:pt>
                <c:pt idx="810">
                  <c:v>0.15756666969147687</c:v>
                </c:pt>
                <c:pt idx="811">
                  <c:v>5.1339702423063682E-2</c:v>
                </c:pt>
                <c:pt idx="812">
                  <c:v>5.4429807179646295E-2</c:v>
                </c:pt>
                <c:pt idx="813">
                  <c:v>-5.1857921151970965E-3</c:v>
                </c:pt>
                <c:pt idx="814">
                  <c:v>2.5554186994872358E-2</c:v>
                </c:pt>
                <c:pt idx="815">
                  <c:v>3.6470200316164464E-2</c:v>
                </c:pt>
                <c:pt idx="816">
                  <c:v>-4.3926117749096702E-2</c:v>
                </c:pt>
                <c:pt idx="817">
                  <c:v>-5.2300571059571935E-2</c:v>
                </c:pt>
                <c:pt idx="818">
                  <c:v>-1.9033550374290734E-2</c:v>
                </c:pt>
                <c:pt idx="819">
                  <c:v>-3.1839712777405979E-2</c:v>
                </c:pt>
                <c:pt idx="820">
                  <c:v>-6.0473778522002614E-2</c:v>
                </c:pt>
                <c:pt idx="821">
                  <c:v>-1.320500296088549E-2</c:v>
                </c:pt>
                <c:pt idx="822">
                  <c:v>-2.1984005236038023E-2</c:v>
                </c:pt>
                <c:pt idx="823">
                  <c:v>7.6981670340944053E-2</c:v>
                </c:pt>
                <c:pt idx="824">
                  <c:v>3.2238831071873697E-2</c:v>
                </c:pt>
                <c:pt idx="825">
                  <c:v>6.9538343989386672E-2</c:v>
                </c:pt>
                <c:pt idx="826">
                  <c:v>2.6068899086869657E-2</c:v>
                </c:pt>
                <c:pt idx="827">
                  <c:v>8.0580688426512087E-2</c:v>
                </c:pt>
                <c:pt idx="828">
                  <c:v>0.17560539818529719</c:v>
                </c:pt>
                <c:pt idx="829">
                  <c:v>0.11958056721337038</c:v>
                </c:pt>
                <c:pt idx="830">
                  <c:v>0.17132849980347933</c:v>
                </c:pt>
                <c:pt idx="831">
                  <c:v>0.29169417784396579</c:v>
                </c:pt>
                <c:pt idx="832">
                  <c:v>0.28574166275287072</c:v>
                </c:pt>
                <c:pt idx="833">
                  <c:v>0.2241330811082281</c:v>
                </c:pt>
                <c:pt idx="834">
                  <c:v>0.2323088124889679</c:v>
                </c:pt>
                <c:pt idx="835">
                  <c:v>0.14036607999341294</c:v>
                </c:pt>
                <c:pt idx="836">
                  <c:v>0.18300927134695621</c:v>
                </c:pt>
                <c:pt idx="837">
                  <c:v>0.23194743353247105</c:v>
                </c:pt>
                <c:pt idx="838">
                  <c:v>0.19773327187149151</c:v>
                </c:pt>
                <c:pt idx="839">
                  <c:v>0.12910457701930489</c:v>
                </c:pt>
                <c:pt idx="840">
                  <c:v>7.9403742691010484E-2</c:v>
                </c:pt>
                <c:pt idx="841">
                  <c:v>7.2089730031906246E-2</c:v>
                </c:pt>
                <c:pt idx="842">
                  <c:v>-6.8100415252440177E-3</c:v>
                </c:pt>
                <c:pt idx="843">
                  <c:v>-8.7585331432691926E-2</c:v>
                </c:pt>
                <c:pt idx="844">
                  <c:v>2.0992232047168741E-2</c:v>
                </c:pt>
                <c:pt idx="845">
                  <c:v>9.096484188828223E-2</c:v>
                </c:pt>
                <c:pt idx="846">
                  <c:v>9.3934368189716039E-3</c:v>
                </c:pt>
                <c:pt idx="847">
                  <c:v>5.3042658398270104E-2</c:v>
                </c:pt>
                <c:pt idx="848">
                  <c:v>4.6095172228648812E-2</c:v>
                </c:pt>
                <c:pt idx="849">
                  <c:v>-9.070792481617608E-2</c:v>
                </c:pt>
                <c:pt idx="850">
                  <c:v>-5.9564765848881429E-2</c:v>
                </c:pt>
                <c:pt idx="851">
                  <c:v>-0.14962033111186407</c:v>
                </c:pt>
                <c:pt idx="852">
                  <c:v>-0.16973703321146613</c:v>
                </c:pt>
                <c:pt idx="853">
                  <c:v>-2.5410685741868139E-2</c:v>
                </c:pt>
                <c:pt idx="854">
                  <c:v>-4.7918585622653026E-2</c:v>
                </c:pt>
                <c:pt idx="855">
                  <c:v>3.8867826219211449E-3</c:v>
                </c:pt>
                <c:pt idx="856">
                  <c:v>-5.0086295827807548E-3</c:v>
                </c:pt>
                <c:pt idx="857">
                  <c:v>-2.1648223471113157E-2</c:v>
                </c:pt>
                <c:pt idx="858">
                  <c:v>-4.5255334217546725E-2</c:v>
                </c:pt>
                <c:pt idx="859">
                  <c:v>3.9008244746030471E-2</c:v>
                </c:pt>
                <c:pt idx="860">
                  <c:v>0.17943722726617112</c:v>
                </c:pt>
                <c:pt idx="861">
                  <c:v>0.36322270384561584</c:v>
                </c:pt>
                <c:pt idx="862">
                  <c:v>0.29087235002296602</c:v>
                </c:pt>
                <c:pt idx="863">
                  <c:v>0.38638907402477868</c:v>
                </c:pt>
                <c:pt idx="864">
                  <c:v>0.51836284919648479</c:v>
                </c:pt>
                <c:pt idx="865">
                  <c:v>0.2233208137836579</c:v>
                </c:pt>
                <c:pt idx="866">
                  <c:v>0.35250162227788229</c:v>
                </c:pt>
                <c:pt idx="867">
                  <c:v>0.29624280477102294</c:v>
                </c:pt>
                <c:pt idx="868">
                  <c:v>0.26968554748904006</c:v>
                </c:pt>
                <c:pt idx="869">
                  <c:v>0.16232747302132994</c:v>
                </c:pt>
                <c:pt idx="870">
                  <c:v>0.13526012669001858</c:v>
                </c:pt>
                <c:pt idx="871">
                  <c:v>7.9877775726379802E-3</c:v>
                </c:pt>
                <c:pt idx="872">
                  <c:v>-0.14873125974056342</c:v>
                </c:pt>
                <c:pt idx="873">
                  <c:v>-0.32544959387856182</c:v>
                </c:pt>
                <c:pt idx="874">
                  <c:v>-0.29834630194853107</c:v>
                </c:pt>
                <c:pt idx="875">
                  <c:v>-0.33044070214934346</c:v>
                </c:pt>
                <c:pt idx="876">
                  <c:v>-0.38228435494921342</c:v>
                </c:pt>
                <c:pt idx="877">
                  <c:v>-0.34964074205090567</c:v>
                </c:pt>
                <c:pt idx="878">
                  <c:v>-0.38968793114334893</c:v>
                </c:pt>
                <c:pt idx="879">
                  <c:v>-0.30298128672857016</c:v>
                </c:pt>
                <c:pt idx="880">
                  <c:v>-0.35800641275390099</c:v>
                </c:pt>
                <c:pt idx="881">
                  <c:v>-0.39903271215025254</c:v>
                </c:pt>
                <c:pt idx="882">
                  <c:v>-0.39198172015157451</c:v>
                </c:pt>
                <c:pt idx="883">
                  <c:v>-0.45758815407313341</c:v>
                </c:pt>
                <c:pt idx="884">
                  <c:v>-0.41554663693686228</c:v>
                </c:pt>
                <c:pt idx="885">
                  <c:v>-0.42439205121819945</c:v>
                </c:pt>
                <c:pt idx="886">
                  <c:v>-0.43581435914266697</c:v>
                </c:pt>
                <c:pt idx="887">
                  <c:v>-0.38109510540359803</c:v>
                </c:pt>
                <c:pt idx="888">
                  <c:v>-0.36992781577815581</c:v>
                </c:pt>
                <c:pt idx="889">
                  <c:v>-0.34953545146521847</c:v>
                </c:pt>
                <c:pt idx="890">
                  <c:v>-0.36705421694154911</c:v>
                </c:pt>
                <c:pt idx="891">
                  <c:v>-0.41060391071647262</c:v>
                </c:pt>
                <c:pt idx="892">
                  <c:v>-0.33850928854906964</c:v>
                </c:pt>
                <c:pt idx="893">
                  <c:v>-0.18188444934043718</c:v>
                </c:pt>
                <c:pt idx="894">
                  <c:v>-0.10154484681118212</c:v>
                </c:pt>
                <c:pt idx="895">
                  <c:v>-2.3606561216305583E-2</c:v>
                </c:pt>
                <c:pt idx="896">
                  <c:v>-4.3650812596706015E-2</c:v>
                </c:pt>
                <c:pt idx="897">
                  <c:v>0.16286852032536953</c:v>
                </c:pt>
                <c:pt idx="898">
                  <c:v>0.20014627999696138</c:v>
                </c:pt>
                <c:pt idx="899">
                  <c:v>0.16930010543171362</c:v>
                </c:pt>
                <c:pt idx="900">
                  <c:v>0.20088168063398004</c:v>
                </c:pt>
                <c:pt idx="901">
                  <c:v>0.26826006318054607</c:v>
                </c:pt>
                <c:pt idx="902">
                  <c:v>0.36212396427351645</c:v>
                </c:pt>
                <c:pt idx="903">
                  <c:v>0.30957696478054375</c:v>
                </c:pt>
                <c:pt idx="904">
                  <c:v>0.14916232600412246</c:v>
                </c:pt>
                <c:pt idx="905">
                  <c:v>4.2580408928005631E-2</c:v>
                </c:pt>
                <c:pt idx="906">
                  <c:v>4.807809464017232E-2</c:v>
                </c:pt>
                <c:pt idx="907">
                  <c:v>0.14795014468176149</c:v>
                </c:pt>
                <c:pt idx="908">
                  <c:v>0.17513091259730201</c:v>
                </c:pt>
                <c:pt idx="909">
                  <c:v>0.13350686937165315</c:v>
                </c:pt>
                <c:pt idx="910">
                  <c:v>0.17862422013998139</c:v>
                </c:pt>
                <c:pt idx="911">
                  <c:v>0.23002915047491632</c:v>
                </c:pt>
                <c:pt idx="912">
                  <c:v>0.18078553158079794</c:v>
                </c:pt>
                <c:pt idx="913">
                  <c:v>0.18272444844237848</c:v>
                </c:pt>
                <c:pt idx="914">
                  <c:v>0.18646721282456849</c:v>
                </c:pt>
                <c:pt idx="915">
                  <c:v>0.18483714046226607</c:v>
                </c:pt>
                <c:pt idx="916">
                  <c:v>0.27469890648589435</c:v>
                </c:pt>
                <c:pt idx="917">
                  <c:v>0.26642151117281687</c:v>
                </c:pt>
                <c:pt idx="918">
                  <c:v>0.32259260041001647</c:v>
                </c:pt>
                <c:pt idx="919">
                  <c:v>0.32973983131777296</c:v>
                </c:pt>
                <c:pt idx="920">
                  <c:v>0.28700790848301055</c:v>
                </c:pt>
                <c:pt idx="921">
                  <c:v>0.32843778238433008</c:v>
                </c:pt>
                <c:pt idx="922">
                  <c:v>0.17912878933893833</c:v>
                </c:pt>
                <c:pt idx="923">
                  <c:v>0.12508548194534164</c:v>
                </c:pt>
                <c:pt idx="924">
                  <c:v>0.10781522576399463</c:v>
                </c:pt>
                <c:pt idx="925">
                  <c:v>0.11333926746543817</c:v>
                </c:pt>
                <c:pt idx="926">
                  <c:v>0.10095843205509605</c:v>
                </c:pt>
                <c:pt idx="927">
                  <c:v>3.3826072933817453E-2</c:v>
                </c:pt>
                <c:pt idx="928">
                  <c:v>1.4902879302269328E-2</c:v>
                </c:pt>
                <c:pt idx="929">
                  <c:v>2.8121125321327864E-2</c:v>
                </c:pt>
                <c:pt idx="930">
                  <c:v>-6.2187792484488386E-3</c:v>
                </c:pt>
                <c:pt idx="931">
                  <c:v>2.2827275640518035E-2</c:v>
                </c:pt>
                <c:pt idx="932">
                  <c:v>4.5908337546352054E-2</c:v>
                </c:pt>
                <c:pt idx="933">
                  <c:v>-1.3400468188932979E-2</c:v>
                </c:pt>
                <c:pt idx="934">
                  <c:v>0.11811358539946071</c:v>
                </c:pt>
                <c:pt idx="935">
                  <c:v>0.14983739152187167</c:v>
                </c:pt>
                <c:pt idx="936">
                  <c:v>0.15071345794014346</c:v>
                </c:pt>
                <c:pt idx="937">
                  <c:v>0.11684567288954556</c:v>
                </c:pt>
                <c:pt idx="938">
                  <c:v>0.16500800028971818</c:v>
                </c:pt>
                <c:pt idx="939">
                  <c:v>0.27809329976323194</c:v>
                </c:pt>
                <c:pt idx="940">
                  <c:v>0.31183612530446936</c:v>
                </c:pt>
                <c:pt idx="941">
                  <c:v>0.29928219770375342</c:v>
                </c:pt>
                <c:pt idx="942">
                  <c:v>0.19694137200880307</c:v>
                </c:pt>
                <c:pt idx="943">
                  <c:v>9.3426077157304596E-2</c:v>
                </c:pt>
                <c:pt idx="944">
                  <c:v>8.6586842877684159E-2</c:v>
                </c:pt>
                <c:pt idx="945">
                  <c:v>0.14891238824502193</c:v>
                </c:pt>
                <c:pt idx="946">
                  <c:v>0.16407522985849676</c:v>
                </c:pt>
                <c:pt idx="947">
                  <c:v>0.14388423105052869</c:v>
                </c:pt>
                <c:pt idx="948">
                  <c:v>0.13120354256040537</c:v>
                </c:pt>
                <c:pt idx="949">
                  <c:v>5.2596169651522237E-2</c:v>
                </c:pt>
                <c:pt idx="950">
                  <c:v>-5.556467080651846E-2</c:v>
                </c:pt>
                <c:pt idx="951">
                  <c:v>-7.9068179731752578E-2</c:v>
                </c:pt>
                <c:pt idx="952">
                  <c:v>-6.9127678449043634E-2</c:v>
                </c:pt>
                <c:pt idx="953">
                  <c:v>-4.2389381332636825E-2</c:v>
                </c:pt>
                <c:pt idx="954">
                  <c:v>1.598082562132272E-3</c:v>
                </c:pt>
                <c:pt idx="955">
                  <c:v>-2.6710288621032321E-2</c:v>
                </c:pt>
                <c:pt idx="956">
                  <c:v>-6.4569158327436121E-2</c:v>
                </c:pt>
                <c:pt idx="957">
                  <c:v>-0.21075225125557362</c:v>
                </c:pt>
                <c:pt idx="958">
                  <c:v>-0.36913517319826439</c:v>
                </c:pt>
                <c:pt idx="959">
                  <c:v>-0.35229326475297285</c:v>
                </c:pt>
                <c:pt idx="960">
                  <c:v>-0.35580359528350636</c:v>
                </c:pt>
                <c:pt idx="961">
                  <c:v>-0.30587967366300556</c:v>
                </c:pt>
                <c:pt idx="962">
                  <c:v>-0.36542061719896807</c:v>
                </c:pt>
                <c:pt idx="963">
                  <c:v>-0.36099707890846516</c:v>
                </c:pt>
                <c:pt idx="964">
                  <c:v>-0.3927204973925249</c:v>
                </c:pt>
                <c:pt idx="965">
                  <c:v>-0.39067137888753911</c:v>
                </c:pt>
                <c:pt idx="966">
                  <c:v>-0.34433186313453934</c:v>
                </c:pt>
                <c:pt idx="967">
                  <c:v>-0.26417005429441032</c:v>
                </c:pt>
                <c:pt idx="968">
                  <c:v>-0.24372277205247275</c:v>
                </c:pt>
                <c:pt idx="969">
                  <c:v>-0.1232880879513028</c:v>
                </c:pt>
                <c:pt idx="970">
                  <c:v>-3.1010470492459308E-2</c:v>
                </c:pt>
                <c:pt idx="971">
                  <c:v>-1.4277067869185922E-2</c:v>
                </c:pt>
                <c:pt idx="972">
                  <c:v>6.1184196591987094E-2</c:v>
                </c:pt>
                <c:pt idx="973">
                  <c:v>1.3098024673285372E-2</c:v>
                </c:pt>
                <c:pt idx="974">
                  <c:v>0.14781614940746562</c:v>
                </c:pt>
                <c:pt idx="975">
                  <c:v>0.15132056535748425</c:v>
                </c:pt>
                <c:pt idx="976">
                  <c:v>0.17512733526923685</c:v>
                </c:pt>
                <c:pt idx="977">
                  <c:v>6.7580927566682963E-2</c:v>
                </c:pt>
                <c:pt idx="978">
                  <c:v>2.4879441731144661E-3</c:v>
                </c:pt>
                <c:pt idx="979">
                  <c:v>4.172123140930141E-2</c:v>
                </c:pt>
                <c:pt idx="980">
                  <c:v>5.187906382848876E-2</c:v>
                </c:pt>
                <c:pt idx="981">
                  <c:v>6.8492124731550447E-2</c:v>
                </c:pt>
                <c:pt idx="982">
                  <c:v>0.11513706513532267</c:v>
                </c:pt>
                <c:pt idx="983">
                  <c:v>2.5545530046264669E-2</c:v>
                </c:pt>
                <c:pt idx="984">
                  <c:v>-1.5638140913821486E-3</c:v>
                </c:pt>
                <c:pt idx="985">
                  <c:v>6.6650507904028752E-2</c:v>
                </c:pt>
                <c:pt idx="986">
                  <c:v>9.5322127065092355E-2</c:v>
                </c:pt>
                <c:pt idx="987">
                  <c:v>6.6817362122911256E-2</c:v>
                </c:pt>
                <c:pt idx="988">
                  <c:v>8.2005818167743993E-2</c:v>
                </c:pt>
                <c:pt idx="989">
                  <c:v>0.17767447803462394</c:v>
                </c:pt>
                <c:pt idx="990">
                  <c:v>0.18456362674540672</c:v>
                </c:pt>
                <c:pt idx="991">
                  <c:v>8.6916736875274278E-2</c:v>
                </c:pt>
                <c:pt idx="992">
                  <c:v>0.10159959200499279</c:v>
                </c:pt>
                <c:pt idx="993">
                  <c:v>7.3241749827293701E-2</c:v>
                </c:pt>
                <c:pt idx="994">
                  <c:v>0.10140683020988125</c:v>
                </c:pt>
                <c:pt idx="995">
                  <c:v>0.15190240632688717</c:v>
                </c:pt>
                <c:pt idx="996">
                  <c:v>0.15413257038137668</c:v>
                </c:pt>
                <c:pt idx="997">
                  <c:v>9.7979123935643855E-2</c:v>
                </c:pt>
                <c:pt idx="998">
                  <c:v>8.8993337149471455E-2</c:v>
                </c:pt>
                <c:pt idx="999">
                  <c:v>0.10164266125247545</c:v>
                </c:pt>
                <c:pt idx="1000">
                  <c:v>7.9730095125815525E-2</c:v>
                </c:pt>
                <c:pt idx="1001">
                  <c:v>6.2343278733285414E-2</c:v>
                </c:pt>
                <c:pt idx="1002">
                  <c:v>0.11030263521544609</c:v>
                </c:pt>
                <c:pt idx="1003">
                  <c:v>0.15353039860300799</c:v>
                </c:pt>
                <c:pt idx="1004">
                  <c:v>7.67181800913804E-2</c:v>
                </c:pt>
                <c:pt idx="1005">
                  <c:v>8.7671200564599663E-2</c:v>
                </c:pt>
                <c:pt idx="1006">
                  <c:v>6.5418906011120714E-2</c:v>
                </c:pt>
                <c:pt idx="1007">
                  <c:v>6.46475608755058E-3</c:v>
                </c:pt>
                <c:pt idx="1008">
                  <c:v>-2.8144846723395046E-2</c:v>
                </c:pt>
                <c:pt idx="1009">
                  <c:v>4.1879555440799042E-2</c:v>
                </c:pt>
                <c:pt idx="1010">
                  <c:v>7.4453930057613124E-2</c:v>
                </c:pt>
                <c:pt idx="1011">
                  <c:v>0.11910809916024614</c:v>
                </c:pt>
                <c:pt idx="1012">
                  <c:v>0.1635247224794055</c:v>
                </c:pt>
                <c:pt idx="1013">
                  <c:v>5.1626229363595913E-2</c:v>
                </c:pt>
                <c:pt idx="1014">
                  <c:v>1.693429341130382E-2</c:v>
                </c:pt>
                <c:pt idx="1015">
                  <c:v>2.5825905578881161E-2</c:v>
                </c:pt>
                <c:pt idx="1016">
                  <c:v>1.9398430824855012E-2</c:v>
                </c:pt>
                <c:pt idx="1017">
                  <c:v>1.7137816355106625E-2</c:v>
                </c:pt>
                <c:pt idx="1018">
                  <c:v>3.9561196995492209E-2</c:v>
                </c:pt>
                <c:pt idx="1019">
                  <c:v>6.9088904430165313E-2</c:v>
                </c:pt>
                <c:pt idx="1020">
                  <c:v>7.5931073674203445E-2</c:v>
                </c:pt>
                <c:pt idx="1021">
                  <c:v>7.0129665582502831E-2</c:v>
                </c:pt>
                <c:pt idx="1022">
                  <c:v>7.0697736124883392E-2</c:v>
                </c:pt>
                <c:pt idx="1023">
                  <c:v>4.9403662079973334E-2</c:v>
                </c:pt>
                <c:pt idx="1024">
                  <c:v>3.345384143964128E-2</c:v>
                </c:pt>
                <c:pt idx="1025">
                  <c:v>0.128576983858222</c:v>
                </c:pt>
                <c:pt idx="1026">
                  <c:v>0.16695338415569555</c:v>
                </c:pt>
                <c:pt idx="1027">
                  <c:v>4.348079348397494E-2</c:v>
                </c:pt>
                <c:pt idx="1028">
                  <c:v>0.15820204501203344</c:v>
                </c:pt>
                <c:pt idx="1029">
                  <c:v>0.12221348137594948</c:v>
                </c:pt>
                <c:pt idx="1030">
                  <c:v>0.17171134488031337</c:v>
                </c:pt>
                <c:pt idx="1031">
                  <c:v>0.21086928988764073</c:v>
                </c:pt>
                <c:pt idx="1032">
                  <c:v>0.24630906613111164</c:v>
                </c:pt>
                <c:pt idx="1033">
                  <c:v>0.2440058723586872</c:v>
                </c:pt>
                <c:pt idx="1034">
                  <c:v>0.1232362947637955</c:v>
                </c:pt>
                <c:pt idx="1035">
                  <c:v>7.9222430994923931E-2</c:v>
                </c:pt>
                <c:pt idx="1036">
                  <c:v>1.9682046456060615E-2</c:v>
                </c:pt>
                <c:pt idx="1037">
                  <c:v>3.364485069027319E-2</c:v>
                </c:pt>
                <c:pt idx="1038">
                  <c:v>-7.6418989616331562E-2</c:v>
                </c:pt>
                <c:pt idx="1039">
                  <c:v>4.4000908780174486E-2</c:v>
                </c:pt>
                <c:pt idx="1040">
                  <c:v>-4.6971393328630595E-2</c:v>
                </c:pt>
                <c:pt idx="1041">
                  <c:v>-8.612567267331922E-5</c:v>
                </c:pt>
                <c:pt idx="1042">
                  <c:v>-6.6148413099368641E-2</c:v>
                </c:pt>
                <c:pt idx="1043">
                  <c:v>-9.9388559190071279E-2</c:v>
                </c:pt>
                <c:pt idx="1044">
                  <c:v>-0.11111831117736895</c:v>
                </c:pt>
                <c:pt idx="1045">
                  <c:v>-8.6698564878398443E-2</c:v>
                </c:pt>
                <c:pt idx="1046">
                  <c:v>-6.8611781335867206E-4</c:v>
                </c:pt>
                <c:pt idx="1047">
                  <c:v>8.9043726456269609E-2</c:v>
                </c:pt>
                <c:pt idx="1048">
                  <c:v>7.6215026490399615E-2</c:v>
                </c:pt>
                <c:pt idx="1049">
                  <c:v>8.806615339334789E-2</c:v>
                </c:pt>
                <c:pt idx="1050">
                  <c:v>0.2549531667475427</c:v>
                </c:pt>
                <c:pt idx="1051">
                  <c:v>0.18785800153951177</c:v>
                </c:pt>
                <c:pt idx="1052">
                  <c:v>0.16803622373704497</c:v>
                </c:pt>
                <c:pt idx="1053">
                  <c:v>0.13808607252866231</c:v>
                </c:pt>
                <c:pt idx="1054">
                  <c:v>0.13552937549704078</c:v>
                </c:pt>
                <c:pt idx="1055">
                  <c:v>9.2286341225860935E-2</c:v>
                </c:pt>
                <c:pt idx="1056">
                  <c:v>0.12122013163901535</c:v>
                </c:pt>
                <c:pt idx="1057">
                  <c:v>8.3693693014308485E-2</c:v>
                </c:pt>
                <c:pt idx="1058">
                  <c:v>0.11996801360988446</c:v>
                </c:pt>
                <c:pt idx="1059">
                  <c:v>6.4623839851543352E-2</c:v>
                </c:pt>
                <c:pt idx="1060">
                  <c:v>0.10132826703800146</c:v>
                </c:pt>
                <c:pt idx="1061">
                  <c:v>0.1317794797625903</c:v>
                </c:pt>
                <c:pt idx="1062">
                  <c:v>1.9411358947026641E-2</c:v>
                </c:pt>
                <c:pt idx="1063">
                  <c:v>5.283797994489324E-2</c:v>
                </c:pt>
                <c:pt idx="1064">
                  <c:v>0.15452626785385509</c:v>
                </c:pt>
                <c:pt idx="1065">
                  <c:v>0.11884267006120042</c:v>
                </c:pt>
                <c:pt idx="1066">
                  <c:v>0.15297163810587616</c:v>
                </c:pt>
                <c:pt idx="1067">
                  <c:v>0.25538813883710804</c:v>
                </c:pt>
                <c:pt idx="1068">
                  <c:v>0.12021340377967735</c:v>
                </c:pt>
                <c:pt idx="1069">
                  <c:v>6.9063768796802177E-2</c:v>
                </c:pt>
                <c:pt idx="1070">
                  <c:v>-2.7336120012345498E-2</c:v>
                </c:pt>
                <c:pt idx="1071">
                  <c:v>-2.2278317864450489E-2</c:v>
                </c:pt>
                <c:pt idx="1072">
                  <c:v>-9.3313381024050929E-3</c:v>
                </c:pt>
                <c:pt idx="1073">
                  <c:v>-6.3525715647705011E-2</c:v>
                </c:pt>
                <c:pt idx="1074">
                  <c:v>-8.7755680214667287E-3</c:v>
                </c:pt>
                <c:pt idx="1075">
                  <c:v>-1.4629493934660065E-2</c:v>
                </c:pt>
                <c:pt idx="1076">
                  <c:v>-3.5541008539443891E-2</c:v>
                </c:pt>
                <c:pt idx="1077">
                  <c:v>-1.3488621865125144E-2</c:v>
                </c:pt>
                <c:pt idx="1078">
                  <c:v>-3.470303175312292E-2</c:v>
                </c:pt>
                <c:pt idx="1079">
                  <c:v>-2.7640865576991629E-2</c:v>
                </c:pt>
                <c:pt idx="1080">
                  <c:v>-4.6576189063111048E-3</c:v>
                </c:pt>
                <c:pt idx="1081">
                  <c:v>8.2064296232975703E-2</c:v>
                </c:pt>
                <c:pt idx="1082">
                  <c:v>0.17611999668068917</c:v>
                </c:pt>
                <c:pt idx="1083">
                  <c:v>0.1656683073962541</c:v>
                </c:pt>
                <c:pt idx="1084">
                  <c:v>0.15352347958378004</c:v>
                </c:pt>
                <c:pt idx="1085">
                  <c:v>0.15887262436073879</c:v>
                </c:pt>
                <c:pt idx="1086">
                  <c:v>0.1645900349120557</c:v>
                </c:pt>
                <c:pt idx="1087">
                  <c:v>0.14230496938719156</c:v>
                </c:pt>
                <c:pt idx="1088">
                  <c:v>0.18894612312543674</c:v>
                </c:pt>
                <c:pt idx="1089">
                  <c:v>0.25275853456566122</c:v>
                </c:pt>
                <c:pt idx="1090">
                  <c:v>0.21765749274105561</c:v>
                </c:pt>
                <c:pt idx="1091">
                  <c:v>0.15167995497447745</c:v>
                </c:pt>
                <c:pt idx="1092">
                  <c:v>0.24390297679977296</c:v>
                </c:pt>
              </c:numCache>
            </c:numRef>
          </c:yVal>
          <c:smooth val="0"/>
          <c:extLst>
            <c:ext xmlns:c16="http://schemas.microsoft.com/office/drawing/2014/chart" uri="{C3380CC4-5D6E-409C-BE32-E72D297353CC}">
              <c16:uniqueId val="{00000001-7226-0048-B5E5-8BE731103096}"/>
            </c:ext>
          </c:extLst>
        </c:ser>
        <c:dLbls>
          <c:showLegendKey val="0"/>
          <c:showVal val="0"/>
          <c:showCatName val="0"/>
          <c:showSerName val="0"/>
          <c:showPercent val="0"/>
          <c:showBubbleSize val="0"/>
        </c:dLbls>
        <c:axId val="2094734552"/>
        <c:axId val="2094734553"/>
      </c:scatterChart>
      <c:valAx>
        <c:axId val="2094734552"/>
        <c:scaling>
          <c:orientation val="minMax"/>
        </c:scaling>
        <c:delete val="0"/>
        <c:axPos val="b"/>
        <c:title>
          <c:tx>
            <c:rich>
              <a:bodyPr rot="0"/>
              <a:lstStyle/>
              <a:p>
                <a:pPr>
                  <a:defRPr sz="1000" b="1" i="0" u="none" strike="noStrike">
                    <a:solidFill>
                      <a:srgbClr val="000000"/>
                    </a:solidFill>
                    <a:latin typeface="Calibri"/>
                  </a:defRPr>
                </a:pPr>
                <a:r>
                  <a:rPr sz="1000" b="1" i="0" u="none" strike="noStrike">
                    <a:solidFill>
                      <a:srgbClr val="000000"/>
                    </a:solidFill>
                    <a:latin typeface="Calibri"/>
                  </a:rPr>
                  <a:t>A Rated Public Utility Bond</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3"/>
        <c:crosses val="autoZero"/>
        <c:crossBetween val="between"/>
        <c:majorUnit val="4.4999999999999998E-2"/>
        <c:minorUnit val="2.2499999999999999E-2"/>
      </c:valAx>
      <c:valAx>
        <c:axId val="2094734553"/>
        <c:scaling>
          <c:orientation val="minMax"/>
        </c:scaling>
        <c:delete val="0"/>
        <c:axPos val="l"/>
        <c:title>
          <c:tx>
            <c:rich>
              <a:bodyPr rot="-5400000"/>
              <a:lstStyle/>
              <a:p>
                <a:pPr>
                  <a:defRPr sz="1000" b="1" i="0" u="none" strike="noStrike">
                    <a:solidFill>
                      <a:srgbClr val="000000"/>
                    </a:solidFill>
                    <a:latin typeface="Calibri"/>
                  </a:defRPr>
                </a:pPr>
                <a:r>
                  <a:rPr sz="1000" b="1" i="0" u="none" strike="noStrike">
                    <a:solidFill>
                      <a:srgbClr val="000000"/>
                    </a:solidFill>
                    <a:latin typeface="Calibri"/>
                  </a:rPr>
                  <a:t>Risk Premium</a:t>
                </a:r>
              </a:p>
            </c:rich>
          </c:tx>
          <c:overlay val="1"/>
        </c:title>
        <c:numFmt formatCode="0.00%" sourceLinked="1"/>
        <c:majorTickMark val="out"/>
        <c:minorTickMark val="none"/>
        <c:tickLblPos val="nextTo"/>
        <c:spPr>
          <a:ln w="12700" cap="flat">
            <a:solidFill>
              <a:srgbClr val="888888"/>
            </a:solidFill>
            <a:prstDash val="solid"/>
            <a:round/>
          </a:ln>
        </c:spPr>
        <c:txPr>
          <a:bodyPr rot="0"/>
          <a:lstStyle/>
          <a:p>
            <a:pPr>
              <a:defRPr sz="1000" b="0" i="0" u="none" strike="noStrike">
                <a:solidFill>
                  <a:srgbClr val="000000"/>
                </a:solidFill>
                <a:latin typeface="Calibri"/>
              </a:defRPr>
            </a:pPr>
            <a:endParaRPr lang="en-US"/>
          </a:p>
        </c:txPr>
        <c:crossAx val="2094734552"/>
        <c:crosses val="autoZero"/>
        <c:crossBetween val="between"/>
        <c:majorUnit val="0.52500000000000002"/>
        <c:minorUnit val="0.26250000000000001"/>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9</xdr:col>
      <xdr:colOff>189105</xdr:colOff>
      <xdr:row>13</xdr:row>
      <xdr:rowOff>100962</xdr:rowOff>
    </xdr:from>
    <xdr:to>
      <xdr:col>16</xdr:col>
      <xdr:colOff>645333</xdr:colOff>
      <xdr:row>29</xdr:row>
      <xdr:rowOff>26456</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235483</xdr:colOff>
      <xdr:row>7</xdr:row>
      <xdr:rowOff>120650</xdr:rowOff>
    </xdr:from>
    <xdr:to>
      <xdr:col>14</xdr:col>
      <xdr:colOff>98277</xdr:colOff>
      <xdr:row>22</xdr:row>
      <xdr:rowOff>76998</xdr:rowOff>
    </xdr:to>
    <xdr:graphicFrame macro="">
      <xdr:nvGraphicFramePr>
        <xdr:cNvPr id="4" name="Chart 1">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274410</xdr:colOff>
      <xdr:row>24</xdr:row>
      <xdr:rowOff>75631</xdr:rowOff>
    </xdr:from>
    <xdr:to>
      <xdr:col>14</xdr:col>
      <xdr:colOff>137204</xdr:colOff>
      <xdr:row>39</xdr:row>
      <xdr:rowOff>22454</xdr:rowOff>
    </xdr:to>
    <xdr:graphicFrame macro="">
      <xdr:nvGraphicFramePr>
        <xdr:cNvPr id="5" name="Chart 2">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23</xdr:col>
      <xdr:colOff>406673</xdr:colOff>
      <xdr:row>21</xdr:row>
      <xdr:rowOff>87115</xdr:rowOff>
    </xdr:from>
    <xdr:to>
      <xdr:col>28</xdr:col>
      <xdr:colOff>755175</xdr:colOff>
      <xdr:row>37</xdr:row>
      <xdr:rowOff>150840</xdr:rowOff>
    </xdr:to>
    <xdr:graphicFrame macro="">
      <xdr:nvGraphicFramePr>
        <xdr:cNvPr id="7" name="Chart 1">
          <a:extLst>
            <a:ext uri="{FF2B5EF4-FFF2-40B4-BE49-F238E27FC236}">
              <a16:creationId xmlns:a16="http://schemas.microsoft.com/office/drawing/2014/main" id="{00000000-0008-0000-2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408035</xdr:colOff>
      <xdr:row>21</xdr:row>
      <xdr:rowOff>155158</xdr:rowOff>
    </xdr:from>
    <xdr:to>
      <xdr:col>38</xdr:col>
      <xdr:colOff>756536</xdr:colOff>
      <xdr:row>37</xdr:row>
      <xdr:rowOff>164448</xdr:rowOff>
    </xdr:to>
    <xdr:graphicFrame macro="">
      <xdr:nvGraphicFramePr>
        <xdr:cNvPr id="8" name="Chart 2">
          <a:extLst>
            <a:ext uri="{FF2B5EF4-FFF2-40B4-BE49-F238E27FC236}">
              <a16:creationId xmlns:a16="http://schemas.microsoft.com/office/drawing/2014/main" id="{00000000-0008-0000-2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387623</xdr:colOff>
      <xdr:row>20</xdr:row>
      <xdr:rowOff>101636</xdr:rowOff>
    </xdr:from>
    <xdr:to>
      <xdr:col>48</xdr:col>
      <xdr:colOff>747011</xdr:colOff>
      <xdr:row>37</xdr:row>
      <xdr:rowOff>96413</xdr:rowOff>
    </xdr:to>
    <xdr:graphicFrame macro="">
      <xdr:nvGraphicFramePr>
        <xdr:cNvPr id="9" name="Chart 3">
          <a:extLst>
            <a:ext uri="{FF2B5EF4-FFF2-40B4-BE49-F238E27FC236}">
              <a16:creationId xmlns:a16="http://schemas.microsoft.com/office/drawing/2014/main" id="{00000000-0008-0000-2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406673</xdr:colOff>
      <xdr:row>21</xdr:row>
      <xdr:rowOff>87115</xdr:rowOff>
    </xdr:from>
    <xdr:to>
      <xdr:col>28</xdr:col>
      <xdr:colOff>755175</xdr:colOff>
      <xdr:row>37</xdr:row>
      <xdr:rowOff>150840</xdr:rowOff>
    </xdr:to>
    <xdr:graphicFrame macro="">
      <xdr:nvGraphicFramePr>
        <xdr:cNvPr id="10" name="Chart 4">
          <a:extLst>
            <a:ext uri="{FF2B5EF4-FFF2-40B4-BE49-F238E27FC236}">
              <a16:creationId xmlns:a16="http://schemas.microsoft.com/office/drawing/2014/main" id="{00000000-0008-0000-2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408035</xdr:colOff>
      <xdr:row>21</xdr:row>
      <xdr:rowOff>155158</xdr:rowOff>
    </xdr:from>
    <xdr:to>
      <xdr:col>38</xdr:col>
      <xdr:colOff>756536</xdr:colOff>
      <xdr:row>37</xdr:row>
      <xdr:rowOff>164448</xdr:rowOff>
    </xdr:to>
    <xdr:graphicFrame macro="">
      <xdr:nvGraphicFramePr>
        <xdr:cNvPr id="11" name="Chart 5">
          <a:extLst>
            <a:ext uri="{FF2B5EF4-FFF2-40B4-BE49-F238E27FC236}">
              <a16:creationId xmlns:a16="http://schemas.microsoft.com/office/drawing/2014/main" id="{00000000-0008-0000-2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387623</xdr:colOff>
      <xdr:row>20</xdr:row>
      <xdr:rowOff>101636</xdr:rowOff>
    </xdr:from>
    <xdr:to>
      <xdr:col>48</xdr:col>
      <xdr:colOff>747011</xdr:colOff>
      <xdr:row>37</xdr:row>
      <xdr:rowOff>96413</xdr:rowOff>
    </xdr:to>
    <xdr:graphicFrame macro="">
      <xdr:nvGraphicFramePr>
        <xdr:cNvPr id="12" name="Chart 6">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E36"/>
  <sheetViews>
    <sheetView showGridLines="0" tabSelected="1" workbookViewId="0">
      <selection sqref="A1:E1"/>
    </sheetView>
  </sheetViews>
  <sheetFormatPr baseColWidth="10" defaultColWidth="12.5" defaultRowHeight="15.75" customHeight="1" x14ac:dyDescent="0.15"/>
  <cols>
    <col min="1" max="1" width="8.6640625" style="1" customWidth="1"/>
    <col min="2" max="2" width="4.5" style="1" customWidth="1"/>
    <col min="3" max="3" width="55.1640625" style="1" customWidth="1"/>
    <col min="4" max="4" width="6.1640625" style="1" customWidth="1"/>
    <col min="5" max="5" width="21.5" style="1" customWidth="1"/>
    <col min="6" max="6" width="3.6640625" style="1" customWidth="1"/>
    <col min="7" max="7" width="16.6640625" style="1" customWidth="1"/>
    <col min="8" max="8" width="4.6640625" style="1" customWidth="1"/>
    <col min="9" max="9" width="3.6640625" style="1" customWidth="1"/>
    <col min="10" max="10" width="8.83203125" style="1" customWidth="1"/>
    <col min="11" max="11" width="16.6640625" style="1" customWidth="1"/>
    <col min="12" max="14" width="3.6640625" style="1" customWidth="1"/>
    <col min="15" max="240" width="12.5" style="1" customWidth="1"/>
    <col min="241" max="16384" width="12.5" style="1"/>
  </cols>
  <sheetData>
    <row r="1" spans="1:239" ht="15.75" customHeight="1" x14ac:dyDescent="0.2">
      <c r="A1" s="478" t="str">
        <f>Input!G28</f>
        <v>Bluegrass Water Operating Company, LLC</v>
      </c>
      <c r="B1" s="479"/>
      <c r="C1" s="479"/>
      <c r="D1" s="479"/>
      <c r="E1" s="479"/>
      <c r="F1" s="4"/>
      <c r="G1" s="4"/>
      <c r="H1" s="4"/>
      <c r="I1" s="4"/>
      <c r="J1" s="4"/>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row>
    <row r="2" spans="1:239" ht="17" customHeight="1" x14ac:dyDescent="0.2">
      <c r="A2" s="478" t="s">
        <v>0</v>
      </c>
      <c r="B2" s="479"/>
      <c r="C2" s="479"/>
      <c r="D2" s="479"/>
      <c r="E2" s="479"/>
      <c r="F2" s="4"/>
      <c r="G2" s="4"/>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row>
    <row r="3" spans="1:239" ht="17" customHeight="1" x14ac:dyDescent="0.2">
      <c r="A3" s="6"/>
      <c r="B3" s="6"/>
      <c r="C3" s="6"/>
      <c r="D3" s="6"/>
      <c r="E3" s="6"/>
      <c r="F3" s="6"/>
      <c r="G3" s="6"/>
      <c r="H3" s="6"/>
      <c r="I3" s="6"/>
      <c r="J3" s="6"/>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row>
    <row r="4" spans="1:239" ht="15" customHeight="1" x14ac:dyDescent="0.2">
      <c r="A4" s="6"/>
      <c r="B4" s="6"/>
      <c r="C4" s="6"/>
      <c r="D4" s="5"/>
      <c r="E4" s="5"/>
      <c r="F4" s="5"/>
      <c r="G4" s="7"/>
      <c r="H4" s="8"/>
      <c r="I4" s="8"/>
      <c r="J4" s="8"/>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row>
    <row r="5" spans="1:239" ht="47.25" customHeight="1" x14ac:dyDescent="0.2">
      <c r="A5" s="9" t="s">
        <v>1</v>
      </c>
      <c r="B5" s="6"/>
      <c r="C5" s="10" t="s">
        <v>2</v>
      </c>
      <c r="D5" s="6"/>
      <c r="E5" s="11" t="str">
        <f>Input!I31</f>
        <v>Proxy Group of Seven Water Companies</v>
      </c>
      <c r="F5" s="5"/>
      <c r="G5" s="7"/>
      <c r="H5" s="8"/>
      <c r="I5" s="8"/>
      <c r="J5" s="8"/>
      <c r="K5" s="5"/>
      <c r="L5" s="5"/>
      <c r="M5" s="5"/>
      <c r="N5" s="5"/>
      <c r="O5" s="4"/>
      <c r="P5" s="4"/>
      <c r="Q5" s="4"/>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row>
    <row r="6" spans="1:239" ht="17" customHeight="1" x14ac:dyDescent="0.2">
      <c r="A6" s="12"/>
      <c r="B6" s="6"/>
      <c r="C6" s="12"/>
      <c r="D6" s="5"/>
      <c r="E6" s="13"/>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row>
    <row r="7" spans="1:239" ht="17" customHeight="1" x14ac:dyDescent="0.2">
      <c r="A7" s="14" t="s">
        <v>4</v>
      </c>
      <c r="B7" s="15"/>
      <c r="C7" s="16" t="s">
        <v>5</v>
      </c>
      <c r="D7" s="5"/>
      <c r="E7" s="17">
        <f>IFERROR('2.1 DCF Summary'!Y22,"NA")/100</f>
        <v>9.0700000000000003E-2</v>
      </c>
      <c r="F7" s="5"/>
      <c r="G7" s="5"/>
      <c r="H7" s="18"/>
      <c r="I7" s="18"/>
      <c r="J7" s="19"/>
      <c r="K7" s="5"/>
      <c r="L7" s="5"/>
      <c r="M7" s="5"/>
      <c r="N7" s="5"/>
      <c r="O7" s="20"/>
      <c r="P7" s="21"/>
      <c r="Q7" s="22"/>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row>
    <row r="8" spans="1:239" ht="17" customHeight="1" x14ac:dyDescent="0.2">
      <c r="A8" s="15"/>
      <c r="B8" s="15"/>
      <c r="C8" s="21"/>
      <c r="D8" s="23"/>
      <c r="E8" s="17"/>
      <c r="F8" s="5"/>
      <c r="G8" s="5"/>
      <c r="H8" s="18"/>
      <c r="I8" s="18"/>
      <c r="J8" s="19"/>
      <c r="K8" s="5"/>
      <c r="L8" s="5"/>
      <c r="M8" s="5"/>
      <c r="N8" s="5"/>
      <c r="O8" s="20"/>
      <c r="P8" s="21"/>
      <c r="Q8" s="22"/>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row>
    <row r="9" spans="1:239" ht="17" customHeight="1" x14ac:dyDescent="0.2">
      <c r="A9" s="14" t="s">
        <v>6</v>
      </c>
      <c r="B9" s="15"/>
      <c r="C9" s="16" t="s">
        <v>7</v>
      </c>
      <c r="D9" s="21"/>
      <c r="E9" s="17">
        <f>IFERROR('3.1 RPM Summary'!D10,"NA")/100</f>
        <v>0.10880000000000001</v>
      </c>
      <c r="F9" s="5"/>
      <c r="G9" s="5"/>
      <c r="H9" s="18"/>
      <c r="I9" s="18"/>
      <c r="J9" s="19"/>
      <c r="K9" s="5"/>
      <c r="L9" s="5"/>
      <c r="M9" s="5"/>
      <c r="N9" s="5"/>
      <c r="O9" s="21"/>
      <c r="P9" s="21"/>
      <c r="Q9" s="22"/>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row>
    <row r="10" spans="1:239" ht="17" customHeight="1" x14ac:dyDescent="0.2">
      <c r="A10" s="15"/>
      <c r="B10" s="15"/>
      <c r="C10" s="15"/>
      <c r="D10" s="21"/>
      <c r="E10" s="17"/>
      <c r="F10" s="5"/>
      <c r="G10" s="20"/>
      <c r="H10" s="18"/>
      <c r="I10" s="18"/>
      <c r="J10" s="20"/>
      <c r="K10" s="18"/>
      <c r="L10" s="5"/>
      <c r="M10" s="5"/>
      <c r="N10" s="5"/>
      <c r="O10" s="20"/>
      <c r="P10" s="21"/>
      <c r="Q10" s="22"/>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row>
    <row r="11" spans="1:239" ht="17" customHeight="1" x14ac:dyDescent="0.2">
      <c r="A11" s="14" t="s">
        <v>8</v>
      </c>
      <c r="B11" s="15"/>
      <c r="C11" s="16" t="s">
        <v>9</v>
      </c>
      <c r="D11" s="5"/>
      <c r="E11" s="17">
        <f>IFERROR('4.1 CAPM'!V21,"NA")/100</f>
        <v>0.1096</v>
      </c>
      <c r="F11" s="5"/>
      <c r="G11" s="24"/>
      <c r="H11" s="18"/>
      <c r="I11" s="18"/>
      <c r="J11" s="19"/>
      <c r="K11" s="20"/>
      <c r="L11" s="5"/>
      <c r="M11" s="5"/>
      <c r="N11" s="5"/>
      <c r="O11" s="20"/>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row>
    <row r="12" spans="1:239" ht="17" customHeight="1" x14ac:dyDescent="0.2">
      <c r="A12" s="15"/>
      <c r="B12" s="15"/>
      <c r="C12" s="21"/>
      <c r="D12" s="5"/>
      <c r="E12" s="17"/>
      <c r="F12" s="5"/>
      <c r="G12" s="24"/>
      <c r="H12" s="18"/>
      <c r="I12" s="18"/>
      <c r="J12" s="19"/>
      <c r="K12" s="5"/>
      <c r="L12" s="5"/>
      <c r="M12" s="5"/>
      <c r="N12" s="5"/>
      <c r="O12" s="21"/>
      <c r="P12" s="21"/>
      <c r="Q12" s="22"/>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row>
    <row r="13" spans="1:239" ht="29.25" customHeight="1" x14ac:dyDescent="0.2">
      <c r="A13" s="14" t="s">
        <v>10</v>
      </c>
      <c r="B13" s="15"/>
      <c r="C13" s="25" t="s">
        <v>11</v>
      </c>
      <c r="D13" s="5"/>
      <c r="E13" s="26">
        <f>IFERROR('6.1 CEM Summary'!E19,"NA")/100</f>
        <v>0.10710000000000001</v>
      </c>
      <c r="F13" s="5"/>
      <c r="G13" s="24"/>
      <c r="H13" s="27"/>
      <c r="I13" s="18"/>
      <c r="J13" s="19"/>
      <c r="K13" s="20"/>
      <c r="L13" s="5"/>
      <c r="M13" s="5"/>
      <c r="N13" s="5"/>
      <c r="O13" s="20"/>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row>
    <row r="14" spans="1:239" ht="17" customHeight="1" x14ac:dyDescent="0.2">
      <c r="A14" s="15"/>
      <c r="B14" s="15"/>
      <c r="C14" s="15"/>
      <c r="D14" s="21"/>
      <c r="E14" s="28"/>
      <c r="F14" s="5"/>
      <c r="G14" s="24"/>
      <c r="H14" s="18"/>
      <c r="I14" s="18"/>
      <c r="J14" s="29"/>
      <c r="K14" s="5"/>
      <c r="L14" s="5"/>
      <c r="M14" s="5"/>
      <c r="N14" s="5"/>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row>
    <row r="15" spans="1:239" ht="30.75" customHeight="1" x14ac:dyDescent="0.2">
      <c r="A15" s="30" t="s">
        <v>12</v>
      </c>
      <c r="B15" s="31"/>
      <c r="C15" s="32" t="s">
        <v>13</v>
      </c>
      <c r="D15" s="33"/>
      <c r="E15" s="14" t="s">
        <v>14</v>
      </c>
      <c r="F15" s="5"/>
      <c r="G15" s="24"/>
      <c r="H15" s="27"/>
      <c r="I15" s="18"/>
      <c r="J15" s="5"/>
      <c r="K15" s="19"/>
      <c r="L15" s="5"/>
      <c r="M15" s="5"/>
      <c r="N15" s="5"/>
      <c r="O15" s="5"/>
      <c r="P15" s="34"/>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row>
    <row r="16" spans="1:239" ht="17" customHeight="1" x14ac:dyDescent="0.2">
      <c r="A16" s="35"/>
      <c r="B16" s="31"/>
      <c r="C16" s="33"/>
      <c r="D16" s="33"/>
      <c r="E16" s="17"/>
      <c r="F16" s="5"/>
      <c r="G16" s="24"/>
      <c r="H16" s="27"/>
      <c r="I16" s="18"/>
      <c r="J16" s="5"/>
      <c r="K16" s="19"/>
      <c r="L16" s="5"/>
      <c r="M16" s="5"/>
      <c r="N16" s="5"/>
      <c r="O16" s="5"/>
      <c r="P16" s="34"/>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row>
    <row r="17" spans="1:239" ht="17" customHeight="1" x14ac:dyDescent="0.2">
      <c r="A17" s="30" t="s">
        <v>15</v>
      </c>
      <c r="B17" s="31"/>
      <c r="C17" s="32" t="s">
        <v>16</v>
      </c>
      <c r="D17" s="33"/>
      <c r="E17" s="26">
        <v>1.7500000000000002E-2</v>
      </c>
      <c r="F17" s="5"/>
      <c r="G17" s="24"/>
      <c r="H17" s="27"/>
      <c r="I17" s="18"/>
      <c r="J17" s="5"/>
      <c r="K17" s="19"/>
      <c r="L17" s="5"/>
      <c r="M17" s="5"/>
      <c r="N17" s="5"/>
      <c r="O17" s="5"/>
      <c r="P17" s="34"/>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row>
    <row r="18" spans="1:239" ht="17" customHeight="1" x14ac:dyDescent="0.2">
      <c r="A18" s="35"/>
      <c r="B18" s="31"/>
      <c r="C18" s="33"/>
      <c r="D18" s="33"/>
      <c r="E18" s="28"/>
      <c r="F18" s="5"/>
      <c r="G18" s="24"/>
      <c r="H18" s="27"/>
      <c r="I18" s="18"/>
      <c r="J18" s="5"/>
      <c r="K18" s="19"/>
      <c r="L18" s="5"/>
      <c r="M18" s="5"/>
      <c r="N18" s="5"/>
      <c r="O18" s="5"/>
      <c r="P18" s="3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row>
    <row r="19" spans="1:239" ht="30.75" customHeight="1" x14ac:dyDescent="0.2">
      <c r="A19" s="30" t="s">
        <v>17</v>
      </c>
      <c r="B19" s="31"/>
      <c r="C19" s="32" t="s">
        <v>18</v>
      </c>
      <c r="D19" s="33"/>
      <c r="E19" s="9" t="s">
        <v>19</v>
      </c>
      <c r="F19" s="5"/>
      <c r="G19" s="24"/>
      <c r="H19" s="27"/>
      <c r="I19" s="18"/>
      <c r="J19" s="5"/>
      <c r="K19" s="19"/>
      <c r="L19" s="5"/>
      <c r="M19" s="5"/>
      <c r="N19" s="5"/>
      <c r="O19" s="5"/>
      <c r="P19" s="34"/>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row>
    <row r="20" spans="1:239" ht="16.5" customHeight="1" x14ac:dyDescent="0.2">
      <c r="A20" s="35"/>
      <c r="B20" s="31"/>
      <c r="C20" s="33"/>
      <c r="D20" s="33"/>
      <c r="E20" s="28"/>
      <c r="F20" s="5"/>
      <c r="G20" s="24"/>
      <c r="H20" s="27"/>
      <c r="I20" s="18"/>
      <c r="J20" s="5"/>
      <c r="K20" s="19"/>
      <c r="L20" s="5"/>
      <c r="M20" s="5"/>
      <c r="N20" s="5"/>
      <c r="O20" s="5"/>
      <c r="P20" s="34"/>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row>
    <row r="21" spans="1:239" ht="16.5" customHeight="1" x14ac:dyDescent="0.2">
      <c r="A21" s="30" t="s">
        <v>20</v>
      </c>
      <c r="B21" s="31"/>
      <c r="C21" s="32" t="s">
        <v>21</v>
      </c>
      <c r="D21" s="33"/>
      <c r="E21" s="26">
        <v>0.11799999999999999</v>
      </c>
      <c r="F21" s="5"/>
      <c r="G21" s="24"/>
      <c r="H21" s="27"/>
      <c r="I21" s="18"/>
      <c r="J21" s="5"/>
      <c r="K21" s="19"/>
      <c r="L21" s="5"/>
      <c r="M21" s="5"/>
      <c r="N21" s="5"/>
      <c r="O21" s="5"/>
      <c r="P21" s="34"/>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row>
    <row r="22" spans="1:239" ht="16.5" customHeight="1" x14ac:dyDescent="0.2">
      <c r="A22" s="35"/>
      <c r="B22" s="31"/>
      <c r="C22" s="33"/>
      <c r="D22" s="33"/>
      <c r="E22" s="28"/>
      <c r="F22" s="5"/>
      <c r="G22" s="24"/>
      <c r="H22" s="27"/>
      <c r="I22" s="18"/>
      <c r="J22" s="5"/>
      <c r="K22" s="19"/>
      <c r="L22" s="5"/>
      <c r="M22" s="5"/>
      <c r="N22" s="5"/>
      <c r="O22" s="5"/>
      <c r="P22" s="34"/>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row>
    <row r="23" spans="1:239" ht="17" customHeight="1" x14ac:dyDescent="0.2">
      <c r="A23" s="6"/>
      <c r="B23" s="5"/>
      <c r="C23" s="6"/>
      <c r="D23" s="5"/>
      <c r="E23" s="36"/>
      <c r="F23" s="36"/>
      <c r="G23" s="36"/>
      <c r="H23" s="36"/>
      <c r="I23" s="36"/>
      <c r="J23" s="36"/>
      <c r="K23" s="36"/>
      <c r="L23" s="36"/>
      <c r="M23" s="36"/>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row>
    <row r="24" spans="1:239" ht="15" customHeight="1" x14ac:dyDescent="0.2">
      <c r="A24" s="14" t="s">
        <v>22</v>
      </c>
      <c r="B24" s="16" t="s">
        <v>23</v>
      </c>
      <c r="C24" s="37" t="s">
        <v>24</v>
      </c>
      <c r="D24" s="5"/>
      <c r="E24" s="36"/>
      <c r="F24" s="36"/>
      <c r="G24" s="36"/>
      <c r="H24" s="36"/>
      <c r="I24" s="36"/>
      <c r="J24" s="36"/>
      <c r="K24" s="36"/>
      <c r="L24" s="477"/>
      <c r="M24" s="477"/>
      <c r="N24" s="477"/>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row>
    <row r="25" spans="1:239" ht="17" customHeight="1" x14ac:dyDescent="0.2">
      <c r="A25" s="6"/>
      <c r="B25" s="16" t="s">
        <v>25</v>
      </c>
      <c r="C25" s="37" t="s">
        <v>26</v>
      </c>
      <c r="D25" s="38"/>
      <c r="E25" s="39"/>
      <c r="F25" s="36"/>
      <c r="G25" s="36"/>
      <c r="H25" s="36"/>
      <c r="I25" s="36"/>
      <c r="J25" s="36"/>
      <c r="K25" s="36"/>
      <c r="L25" s="477"/>
      <c r="M25" s="477"/>
      <c r="N25" s="477"/>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row>
    <row r="26" spans="1:239" ht="17" customHeight="1" x14ac:dyDescent="0.2">
      <c r="A26" s="6"/>
      <c r="B26" s="16" t="s">
        <v>27</v>
      </c>
      <c r="C26" s="37" t="s">
        <v>28</v>
      </c>
      <c r="D26" s="38"/>
      <c r="E26" s="39"/>
      <c r="F26" s="39"/>
      <c r="G26" s="39"/>
      <c r="H26" s="39"/>
      <c r="I26" s="39"/>
      <c r="J26" s="39"/>
      <c r="K26" s="36"/>
      <c r="L26" s="36"/>
      <c r="M26" s="36"/>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row>
    <row r="27" spans="1:239" ht="15.75" customHeight="1" x14ac:dyDescent="0.2">
      <c r="A27" s="6"/>
      <c r="B27" s="40" t="s">
        <v>29</v>
      </c>
      <c r="C27" s="40" t="s">
        <v>30</v>
      </c>
      <c r="D27" s="41"/>
      <c r="E27" s="41"/>
      <c r="F27" s="41"/>
      <c r="G27" s="39"/>
      <c r="H27" s="39"/>
      <c r="I27" s="39"/>
      <c r="J27" s="39"/>
      <c r="K27" s="36"/>
      <c r="L27" s="36"/>
      <c r="M27" s="36"/>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row>
    <row r="28" spans="1:239" ht="39.75" customHeight="1" x14ac:dyDescent="0.15">
      <c r="A28" s="5"/>
      <c r="B28" s="40" t="s">
        <v>31</v>
      </c>
      <c r="C28" s="475" t="s">
        <v>32</v>
      </c>
      <c r="D28" s="476"/>
      <c r="E28" s="476"/>
      <c r="F28" s="33"/>
      <c r="G28" s="42"/>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row>
    <row r="29" spans="1:239" ht="17" customHeight="1" x14ac:dyDescent="0.2">
      <c r="A29" s="5"/>
      <c r="B29" s="5"/>
      <c r="C29" s="43"/>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row>
    <row r="30" spans="1:239" ht="17" customHeight="1" x14ac:dyDescent="0.2">
      <c r="A30" s="5"/>
      <c r="B30" s="5"/>
      <c r="C30" s="43"/>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row>
    <row r="31" spans="1:239" ht="17" customHeight="1" x14ac:dyDescent="0.2">
      <c r="A31" s="5"/>
      <c r="B31" s="5"/>
      <c r="C31" s="43"/>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row>
    <row r="32" spans="1:239" ht="17" customHeight="1" x14ac:dyDescent="0.2">
      <c r="A32" s="5"/>
      <c r="B32" s="5"/>
      <c r="C32" s="43"/>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row>
    <row r="33" spans="1:239" ht="17" customHeight="1" x14ac:dyDescent="0.2">
      <c r="A33" s="5"/>
      <c r="B33" s="5"/>
      <c r="C33" s="43"/>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row>
    <row r="34" spans="1:239" ht="17" customHeight="1" x14ac:dyDescent="0.2">
      <c r="A34" s="5"/>
      <c r="B34" s="5"/>
      <c r="C34" s="43"/>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row>
    <row r="35" spans="1:239" ht="17" customHeight="1" x14ac:dyDescent="0.2">
      <c r="A35" s="5"/>
      <c r="B35" s="5"/>
      <c r="C35" s="43"/>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row>
    <row r="36" spans="1:239" ht="17" customHeight="1" x14ac:dyDescent="0.2">
      <c r="A36" s="5"/>
      <c r="B36" s="5"/>
      <c r="C36" s="43"/>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row>
  </sheetData>
  <mergeCells count="4">
    <mergeCell ref="C28:E28"/>
    <mergeCell ref="L24:N25"/>
    <mergeCell ref="A1:E1"/>
    <mergeCell ref="A2:E2"/>
  </mergeCells>
  <pageMargins left="0.7" right="0.7" top="0.75" bottom="0.75" header="0.3" footer="0.3"/>
  <pageSetup scale="80" orientation="portrait"/>
  <headerFooter>
    <oddFooter>&amp;C&amp;"Helvetica Neue,Regular"&amp;12&amp;K000000&amp;P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69"/>
  <sheetViews>
    <sheetView showGridLines="0" workbookViewId="0"/>
  </sheetViews>
  <sheetFormatPr baseColWidth="10" defaultColWidth="12.5" defaultRowHeight="15.75" customHeight="1" x14ac:dyDescent="0.15"/>
  <cols>
    <col min="1" max="1" width="9.83203125" style="83" customWidth="1"/>
    <col min="2" max="2" width="4.6640625" style="83" customWidth="1"/>
    <col min="3" max="3" width="43" style="83" customWidth="1"/>
    <col min="4" max="4" width="6.1640625" style="83" customWidth="1"/>
    <col min="5" max="5" width="14" style="83" customWidth="1"/>
    <col min="6" max="6" width="16.33203125" style="83" customWidth="1"/>
    <col min="7" max="7" width="3" style="83" customWidth="1"/>
    <col min="8" max="8" width="14.1640625" style="83" customWidth="1"/>
    <col min="9" max="9" width="16.33203125" style="83" customWidth="1"/>
    <col min="10" max="10" width="6.6640625" style="83" customWidth="1"/>
    <col min="11" max="12" width="12.5" style="83" customWidth="1"/>
    <col min="13" max="13" width="18.6640625" style="83" customWidth="1"/>
    <col min="14" max="14" width="12.5" style="83" customWidth="1"/>
    <col min="15" max="16384" width="12.5" style="83"/>
  </cols>
  <sheetData>
    <row r="1" spans="1:13" ht="17" customHeight="1" x14ac:dyDescent="0.2">
      <c r="A1" s="478" t="str">
        <f>Input!G28</f>
        <v>Bluegrass Water Operating Company, LLC</v>
      </c>
      <c r="B1" s="483"/>
      <c r="C1" s="483"/>
      <c r="D1" s="483"/>
      <c r="E1" s="483"/>
      <c r="F1" s="483"/>
      <c r="G1" s="483"/>
      <c r="H1" s="4"/>
      <c r="I1" s="4"/>
      <c r="J1" s="4"/>
      <c r="K1" s="5"/>
      <c r="L1" s="5"/>
      <c r="M1" s="5"/>
    </row>
    <row r="2" spans="1:13" ht="17" customHeight="1" x14ac:dyDescent="0.2">
      <c r="A2" s="482" t="s">
        <v>216</v>
      </c>
      <c r="B2" s="483"/>
      <c r="C2" s="483"/>
      <c r="D2" s="483"/>
      <c r="E2" s="483"/>
      <c r="F2" s="483"/>
      <c r="G2" s="483"/>
      <c r="H2" s="5"/>
      <c r="I2" s="5"/>
      <c r="J2" s="5"/>
      <c r="K2" s="5"/>
      <c r="L2" s="5"/>
      <c r="M2" s="5"/>
    </row>
    <row r="3" spans="1:13" ht="17" customHeight="1" x14ac:dyDescent="0.2">
      <c r="A3" s="482" t="s">
        <v>217</v>
      </c>
      <c r="B3" s="483"/>
      <c r="C3" s="483"/>
      <c r="D3" s="483"/>
      <c r="E3" s="483"/>
      <c r="F3" s="483"/>
      <c r="G3" s="483"/>
      <c r="H3" s="5"/>
      <c r="I3" s="5"/>
      <c r="J3" s="5"/>
      <c r="K3" s="5"/>
      <c r="L3" s="5"/>
      <c r="M3" s="5"/>
    </row>
    <row r="4" spans="1:13" ht="17" customHeight="1" x14ac:dyDescent="0.2">
      <c r="A4" s="478" t="str">
        <f>'3.7 ERP Determination'!E6</f>
        <v>Proxy Group of Seven Water Companies</v>
      </c>
      <c r="B4" s="483"/>
      <c r="C4" s="483"/>
      <c r="D4" s="483"/>
      <c r="E4" s="483"/>
      <c r="F4" s="483"/>
      <c r="G4" s="483"/>
      <c r="H4" s="5"/>
      <c r="I4" s="5"/>
      <c r="J4" s="5"/>
      <c r="K4" s="5"/>
      <c r="L4" s="5"/>
      <c r="M4" s="5"/>
    </row>
    <row r="5" spans="1:13" ht="17" customHeight="1" x14ac:dyDescent="0.2">
      <c r="A5" s="6"/>
      <c r="B5" s="6"/>
      <c r="C5" s="6"/>
      <c r="D5" s="6"/>
      <c r="E5" s="6"/>
      <c r="F5" s="6"/>
      <c r="G5" s="6"/>
      <c r="H5" s="5"/>
      <c r="I5" s="5"/>
      <c r="J5" s="5"/>
      <c r="K5" s="5"/>
      <c r="L5" s="5"/>
      <c r="M5" s="5"/>
    </row>
    <row r="6" spans="1:13" ht="15" customHeight="1" x14ac:dyDescent="0.2">
      <c r="A6" s="5"/>
      <c r="B6" s="5"/>
      <c r="C6" s="5"/>
      <c r="D6" s="5"/>
      <c r="E6" s="6"/>
      <c r="F6" s="6"/>
      <c r="G6" s="5"/>
      <c r="H6" s="5"/>
      <c r="I6" s="5"/>
      <c r="J6" s="5"/>
      <c r="K6" s="5"/>
      <c r="L6" s="5"/>
      <c r="M6" s="5"/>
    </row>
    <row r="7" spans="1:13" ht="48.75" customHeight="1" x14ac:dyDescent="0.2">
      <c r="A7" s="2" t="s">
        <v>1</v>
      </c>
      <c r="B7" s="5"/>
      <c r="C7" s="84" t="str">
        <f>'6.5 CEM Beta Adjusted RP'!C7</f>
        <v>Equity Risk Premium Measure</v>
      </c>
      <c r="D7" s="5"/>
      <c r="E7" s="6"/>
      <c r="F7" s="480" t="str">
        <f>A4</f>
        <v>Proxy Group of Seven Water Companies</v>
      </c>
      <c r="G7" s="481"/>
      <c r="H7" s="5"/>
      <c r="I7" s="5"/>
      <c r="J7" s="5"/>
      <c r="K7" s="5"/>
      <c r="L7" s="5"/>
      <c r="M7" s="5"/>
    </row>
    <row r="8" spans="1:13" ht="13.75" customHeight="1" x14ac:dyDescent="0.15">
      <c r="A8" s="5"/>
      <c r="B8" s="5"/>
      <c r="C8" s="13"/>
      <c r="D8" s="5"/>
      <c r="E8" s="5"/>
      <c r="F8" s="13"/>
      <c r="G8" s="13"/>
      <c r="H8" s="5"/>
      <c r="I8" s="5"/>
      <c r="J8" s="5"/>
      <c r="K8" s="5"/>
      <c r="L8" s="5"/>
      <c r="M8" s="5"/>
    </row>
    <row r="9" spans="1:13" ht="17" customHeight="1" x14ac:dyDescent="0.2">
      <c r="A9" s="5"/>
      <c r="B9" s="85" t="s">
        <v>219</v>
      </c>
      <c r="C9" s="5"/>
      <c r="D9" s="5"/>
      <c r="E9" s="5"/>
      <c r="F9" s="5"/>
      <c r="G9" s="5"/>
      <c r="H9" s="5"/>
      <c r="I9" s="5"/>
      <c r="J9" s="5"/>
      <c r="K9" s="5"/>
      <c r="L9" s="5"/>
      <c r="M9" s="5"/>
    </row>
    <row r="10" spans="1:13" ht="13.75" customHeight="1" x14ac:dyDescent="0.15">
      <c r="A10" s="5"/>
      <c r="B10" s="5"/>
      <c r="C10" s="5"/>
      <c r="D10" s="5"/>
      <c r="E10" s="5"/>
      <c r="F10" s="5"/>
      <c r="G10" s="5"/>
      <c r="H10" s="5"/>
      <c r="I10" s="5"/>
      <c r="J10" s="5"/>
      <c r="K10" s="5"/>
      <c r="L10" s="5"/>
      <c r="M10" s="5"/>
    </row>
    <row r="11" spans="1:13" ht="17" customHeight="1" x14ac:dyDescent="0.2">
      <c r="A11" s="14" t="s">
        <v>4</v>
      </c>
      <c r="B11" s="5"/>
      <c r="C11" s="16" t="s">
        <v>220</v>
      </c>
      <c r="D11" s="19"/>
      <c r="E11" s="19"/>
      <c r="F11" s="19">
        <f>('Market Data'!B10-'Market Data'!B11)*100</f>
        <v>5.78</v>
      </c>
      <c r="G11" s="16" t="s">
        <v>52</v>
      </c>
      <c r="H11" s="5"/>
      <c r="I11" s="5"/>
      <c r="J11" s="5"/>
      <c r="K11" s="5"/>
      <c r="L11" s="5"/>
      <c r="M11" s="5"/>
    </row>
    <row r="12" spans="1:13" ht="17" customHeight="1" x14ac:dyDescent="0.15">
      <c r="A12" s="5"/>
      <c r="B12" s="5"/>
      <c r="C12" s="19"/>
      <c r="D12" s="19"/>
      <c r="E12" s="19"/>
      <c r="F12" s="19"/>
      <c r="G12" s="19"/>
      <c r="H12" s="5"/>
      <c r="I12" s="5"/>
      <c r="J12" s="5"/>
      <c r="K12" s="5"/>
      <c r="L12" s="5"/>
      <c r="M12" s="5"/>
    </row>
    <row r="13" spans="1:13" ht="17" customHeight="1" x14ac:dyDescent="0.2">
      <c r="A13" s="14" t="s">
        <v>6</v>
      </c>
      <c r="B13" s="5"/>
      <c r="C13" s="16" t="s">
        <v>221</v>
      </c>
      <c r="D13" s="19"/>
      <c r="E13" s="19"/>
      <c r="F13" s="19">
        <f>'MRP ERP WP'!AK42*100</f>
        <v>9.3947094827672846</v>
      </c>
      <c r="G13" s="19"/>
      <c r="H13" s="5"/>
      <c r="I13" s="5"/>
      <c r="J13" s="5"/>
      <c r="K13" s="5"/>
      <c r="L13" s="5"/>
      <c r="M13" s="5"/>
    </row>
    <row r="14" spans="1:13" ht="17" customHeight="1" x14ac:dyDescent="0.15">
      <c r="A14" s="5"/>
      <c r="B14" s="5"/>
      <c r="C14" s="19"/>
      <c r="D14" s="19"/>
      <c r="E14" s="19"/>
      <c r="F14" s="19"/>
      <c r="G14" s="19"/>
      <c r="H14" s="5"/>
      <c r="I14" s="5"/>
      <c r="J14" s="5"/>
      <c r="K14" s="5"/>
      <c r="L14" s="5"/>
      <c r="M14" s="5"/>
    </row>
    <row r="15" spans="1:13" ht="17" customHeight="1" x14ac:dyDescent="0.2">
      <c r="A15" s="14" t="s">
        <v>8</v>
      </c>
      <c r="B15" s="5"/>
      <c r="C15" s="16" t="s">
        <v>222</v>
      </c>
      <c r="D15" s="19"/>
      <c r="E15" s="19"/>
      <c r="F15" s="19">
        <f>'PRPM WP1'!K1149*100</f>
        <v>9.6153937223838692</v>
      </c>
      <c r="G15" s="19"/>
      <c r="H15" s="5"/>
      <c r="I15" s="5"/>
      <c r="J15" s="5"/>
      <c r="K15" s="5"/>
      <c r="L15" s="5"/>
      <c r="M15" s="5"/>
    </row>
    <row r="16" spans="1:13" ht="17" customHeight="1" x14ac:dyDescent="0.2">
      <c r="A16" s="6"/>
      <c r="B16" s="5"/>
      <c r="C16" s="19"/>
      <c r="D16" s="19"/>
      <c r="E16" s="19"/>
      <c r="F16" s="19"/>
      <c r="G16" s="19"/>
      <c r="H16" s="5"/>
      <c r="I16" s="5"/>
      <c r="J16" s="5"/>
      <c r="K16" s="5"/>
      <c r="L16" s="5"/>
      <c r="M16" s="5"/>
    </row>
    <row r="17" spans="1:13" ht="31.5" customHeight="1" x14ac:dyDescent="0.15">
      <c r="A17" s="30" t="s">
        <v>10</v>
      </c>
      <c r="B17" s="5"/>
      <c r="C17" s="25" t="s">
        <v>223</v>
      </c>
      <c r="D17" s="19"/>
      <c r="E17" s="19"/>
      <c r="F17" s="19">
        <f>'MRP WP1'!$M$22*100-'MRP WP1'!$M$37</f>
        <v>11.47</v>
      </c>
      <c r="G17" s="19"/>
      <c r="H17" s="5"/>
      <c r="I17" s="5"/>
      <c r="J17" s="5"/>
      <c r="K17" s="5"/>
      <c r="L17" s="5"/>
      <c r="M17" s="5"/>
    </row>
    <row r="18" spans="1:13" ht="17" customHeight="1" x14ac:dyDescent="0.15">
      <c r="A18" s="35"/>
      <c r="B18" s="5"/>
      <c r="C18" s="86"/>
      <c r="D18" s="19"/>
      <c r="E18" s="19"/>
      <c r="F18" s="19"/>
      <c r="G18" s="19"/>
      <c r="H18" s="5"/>
      <c r="I18" s="5"/>
      <c r="J18" s="5"/>
      <c r="K18" s="5"/>
      <c r="L18" s="5"/>
      <c r="M18" s="5"/>
    </row>
    <row r="19" spans="1:13" ht="31.5" customHeight="1" x14ac:dyDescent="0.15">
      <c r="A19" s="30" t="s">
        <v>12</v>
      </c>
      <c r="B19" s="5"/>
      <c r="C19" s="25" t="s">
        <v>224</v>
      </c>
      <c r="D19" s="19"/>
      <c r="E19" s="19"/>
      <c r="F19" s="19">
        <f>('MRP WP3'!H504*100)-'MRP WP1'!M37</f>
        <v>10.849753895387577</v>
      </c>
      <c r="G19" s="19"/>
      <c r="H19" s="19"/>
      <c r="I19" s="5"/>
      <c r="J19" s="5"/>
      <c r="K19" s="5"/>
      <c r="L19" s="5"/>
      <c r="M19" s="5"/>
    </row>
    <row r="20" spans="1:13" ht="17" customHeight="1" x14ac:dyDescent="0.15">
      <c r="A20" s="35"/>
      <c r="B20" s="5"/>
      <c r="C20" s="86"/>
      <c r="D20" s="19"/>
      <c r="E20" s="19"/>
      <c r="F20" s="19"/>
      <c r="G20" s="19"/>
      <c r="H20" s="19"/>
      <c r="I20" s="5"/>
      <c r="J20" s="5"/>
      <c r="K20" s="5"/>
      <c r="L20" s="5"/>
      <c r="M20" s="5"/>
    </row>
    <row r="21" spans="1:13" ht="31.5" customHeight="1" x14ac:dyDescent="0.15">
      <c r="A21" s="30" t="s">
        <v>15</v>
      </c>
      <c r="B21" s="5"/>
      <c r="C21" s="25" t="s">
        <v>225</v>
      </c>
      <c r="D21" s="19"/>
      <c r="E21" s="19"/>
      <c r="F21" s="81">
        <f>'MRP WP2'!Q504*100-'MRP WP1'!M37</f>
        <v>10.800122275182721</v>
      </c>
      <c r="G21" s="19"/>
      <c r="H21" s="19"/>
      <c r="I21" s="5"/>
      <c r="J21" s="5"/>
      <c r="K21" s="5"/>
      <c r="L21" s="5"/>
      <c r="M21" s="5"/>
    </row>
    <row r="22" spans="1:13" ht="17" customHeight="1" x14ac:dyDescent="0.15">
      <c r="A22" s="5"/>
      <c r="B22" s="5"/>
      <c r="C22" s="19"/>
      <c r="D22" s="19"/>
      <c r="E22" s="19"/>
      <c r="F22" s="82"/>
      <c r="G22" s="19"/>
      <c r="H22" s="5"/>
      <c r="I22" s="5"/>
      <c r="J22" s="5"/>
      <c r="K22" s="5"/>
      <c r="L22" s="5"/>
      <c r="M22" s="5"/>
    </row>
    <row r="23" spans="1:13" ht="17" customHeight="1" x14ac:dyDescent="0.2">
      <c r="A23" s="14" t="s">
        <v>17</v>
      </c>
      <c r="B23" s="5"/>
      <c r="C23" s="37" t="s">
        <v>226</v>
      </c>
      <c r="D23" s="19"/>
      <c r="E23" s="19"/>
      <c r="F23" s="46">
        <f>ROUND(AVERAGE(F11:F21),2)</f>
        <v>9.65</v>
      </c>
      <c r="G23" s="16" t="s">
        <v>52</v>
      </c>
      <c r="H23" s="5"/>
      <c r="I23" s="5"/>
      <c r="J23" s="5"/>
      <c r="K23" s="5"/>
      <c r="L23" s="5"/>
      <c r="M23" s="5"/>
    </row>
    <row r="24" spans="1:13" ht="17" customHeight="1" x14ac:dyDescent="0.15">
      <c r="A24" s="5"/>
      <c r="B24" s="5"/>
      <c r="C24" s="19"/>
      <c r="D24" s="19"/>
      <c r="E24" s="19"/>
      <c r="F24" s="19"/>
      <c r="G24" s="19"/>
      <c r="H24" s="5"/>
      <c r="I24" s="5"/>
      <c r="J24" s="5"/>
      <c r="K24" s="5"/>
      <c r="L24" s="5"/>
      <c r="M24" s="5"/>
    </row>
    <row r="25" spans="1:13" ht="17" customHeight="1" x14ac:dyDescent="0.15">
      <c r="A25" s="30" t="s">
        <v>20</v>
      </c>
      <c r="B25" s="5"/>
      <c r="C25" s="16" t="s">
        <v>227</v>
      </c>
      <c r="D25" s="19"/>
      <c r="E25" s="19"/>
      <c r="F25" s="81">
        <f>'4.1 CAPM'!H21</f>
        <v>0.82</v>
      </c>
      <c r="G25" s="19"/>
      <c r="H25" s="5"/>
      <c r="I25" s="5"/>
      <c r="J25" s="5"/>
      <c r="K25" s="5"/>
      <c r="L25" s="5"/>
      <c r="M25" s="5"/>
    </row>
    <row r="26" spans="1:13" ht="17" customHeight="1" x14ac:dyDescent="0.15">
      <c r="A26" s="5"/>
      <c r="B26" s="5"/>
      <c r="C26" s="19"/>
      <c r="D26" s="19"/>
      <c r="E26" s="19"/>
      <c r="F26" s="82"/>
      <c r="G26" s="19"/>
      <c r="H26" s="5"/>
      <c r="I26" s="5"/>
      <c r="J26" s="5"/>
      <c r="K26" s="5"/>
      <c r="L26" s="5"/>
      <c r="M26" s="5"/>
    </row>
    <row r="27" spans="1:13" ht="16.5" customHeight="1" x14ac:dyDescent="0.2">
      <c r="A27" s="14" t="s">
        <v>228</v>
      </c>
      <c r="B27" s="5"/>
      <c r="C27" s="16" t="s">
        <v>229</v>
      </c>
      <c r="D27" s="19"/>
      <c r="E27" s="19"/>
      <c r="F27" s="81">
        <f>ROUND(F23*F25,2)</f>
        <v>7.91</v>
      </c>
      <c r="G27" s="16" t="s">
        <v>52</v>
      </c>
      <c r="H27" s="5"/>
      <c r="I27" s="5"/>
      <c r="J27" s="5"/>
      <c r="K27" s="5"/>
      <c r="L27" s="5"/>
      <c r="M27" s="5"/>
    </row>
    <row r="28" spans="1:13" ht="16.5" customHeight="1" x14ac:dyDescent="0.15">
      <c r="A28" s="5"/>
      <c r="B28" s="5"/>
      <c r="C28" s="19"/>
      <c r="D28" s="19"/>
      <c r="E28" s="19"/>
      <c r="F28" s="82"/>
      <c r="G28" s="19"/>
      <c r="H28" s="19"/>
      <c r="I28" s="5"/>
      <c r="J28" s="5"/>
      <c r="K28" s="5"/>
      <c r="L28" s="5"/>
      <c r="M28" s="5"/>
    </row>
    <row r="29" spans="1:13" ht="17" customHeight="1" x14ac:dyDescent="0.2">
      <c r="A29" s="37" t="s">
        <v>230</v>
      </c>
      <c r="B29" s="5"/>
      <c r="C29" s="19"/>
      <c r="D29" s="19"/>
      <c r="E29" s="19"/>
      <c r="F29" s="19"/>
      <c r="G29" s="19"/>
      <c r="H29" s="19"/>
      <c r="I29" s="5"/>
      <c r="J29" s="5"/>
      <c r="K29" s="5"/>
      <c r="L29" s="5"/>
      <c r="M29" s="5"/>
    </row>
    <row r="30" spans="1:13" ht="17" customHeight="1" x14ac:dyDescent="0.15">
      <c r="A30" s="5"/>
      <c r="B30" s="5"/>
      <c r="C30" s="19"/>
      <c r="D30" s="19"/>
      <c r="E30" s="19"/>
      <c r="F30" s="19"/>
      <c r="G30" s="19"/>
      <c r="H30" s="19"/>
      <c r="I30" s="19"/>
      <c r="J30" s="19"/>
      <c r="K30" s="5"/>
      <c r="L30" s="5"/>
      <c r="M30" s="5"/>
    </row>
    <row r="31" spans="1:13" ht="17" customHeight="1" x14ac:dyDescent="0.15">
      <c r="A31" s="5"/>
      <c r="B31" s="57" t="s">
        <v>120</v>
      </c>
      <c r="C31" s="19"/>
      <c r="D31" s="19"/>
      <c r="E31" s="19"/>
      <c r="F31" s="19"/>
      <c r="G31" s="19"/>
      <c r="H31" s="19"/>
      <c r="I31" s="19"/>
      <c r="J31" s="19"/>
      <c r="K31" s="5"/>
      <c r="L31" s="5"/>
      <c r="M31" s="5"/>
    </row>
    <row r="32" spans="1:13" ht="15" customHeight="1" x14ac:dyDescent="0.15">
      <c r="A32" s="5"/>
      <c r="B32" s="62" t="s">
        <v>23</v>
      </c>
      <c r="C32" s="475" t="str">
        <f>CONCATENATE("Based on the arithmetic mean historical monthly returns on large company common stocks from Ibbotson® SBBI® ",YEAR(Input!E2)," Market Report minus the arithmetic mean monthly yield of Moody's average Aaa and Aa2 corporate bonds from 1926-2019.")</f>
        <v>Based on the arithmetic mean historical monthly returns on large company common stocks from Ibbotson® SBBI® 2020 Market Report minus the arithmetic mean monthly yield of Moody's average Aaa and Aa2 corporate bonds from 1926-2019.</v>
      </c>
      <c r="D32" s="476"/>
      <c r="E32" s="476"/>
      <c r="F32" s="476"/>
      <c r="G32" s="476"/>
      <c r="H32" s="33"/>
      <c r="I32" s="33"/>
      <c r="J32" s="61"/>
      <c r="K32" s="5"/>
      <c r="L32" s="5"/>
      <c r="M32" s="5"/>
    </row>
    <row r="33" spans="1:13" ht="51" customHeight="1" x14ac:dyDescent="0.15">
      <c r="A33" s="61"/>
      <c r="B33" s="61"/>
      <c r="C33" s="476"/>
      <c r="D33" s="476"/>
      <c r="E33" s="476"/>
      <c r="F33" s="476"/>
      <c r="G33" s="476"/>
      <c r="H33" s="33"/>
      <c r="I33" s="5"/>
      <c r="J33" s="61"/>
      <c r="K33" s="5"/>
      <c r="L33" s="5"/>
      <c r="M33" s="5"/>
    </row>
    <row r="34" spans="1:13" ht="51" customHeight="1" x14ac:dyDescent="0.15">
      <c r="A34" s="61"/>
      <c r="B34" s="62" t="s">
        <v>25</v>
      </c>
      <c r="C34" s="475" t="s">
        <v>231</v>
      </c>
      <c r="D34" s="496"/>
      <c r="E34" s="496"/>
      <c r="F34" s="496"/>
      <c r="G34" s="496"/>
      <c r="H34" s="86"/>
      <c r="I34" s="88"/>
      <c r="J34" s="86"/>
      <c r="K34" s="5"/>
      <c r="L34" s="5"/>
      <c r="M34" s="5"/>
    </row>
    <row r="35" spans="1:13" ht="81.75" customHeight="1" x14ac:dyDescent="0.15">
      <c r="A35" s="61"/>
      <c r="B35" s="62" t="s">
        <v>27</v>
      </c>
      <c r="C35" s="475" t="s">
        <v>232</v>
      </c>
      <c r="D35" s="496"/>
      <c r="E35" s="496"/>
      <c r="F35" s="496"/>
      <c r="G35" s="496"/>
      <c r="H35" s="5"/>
      <c r="I35" s="5"/>
      <c r="J35" s="5"/>
      <c r="K35" s="5"/>
      <c r="L35" s="5"/>
      <c r="M35" s="5"/>
    </row>
    <row r="36" spans="1:13" ht="66" customHeight="1" x14ac:dyDescent="0.15">
      <c r="A36" s="61"/>
      <c r="B36" s="62" t="s">
        <v>29</v>
      </c>
      <c r="C36" s="475" t="s">
        <v>233</v>
      </c>
      <c r="D36" s="496"/>
      <c r="E36" s="496"/>
      <c r="F36" s="496"/>
      <c r="G36" s="496"/>
      <c r="H36" s="88"/>
      <c r="I36" s="88"/>
      <c r="J36" s="88"/>
      <c r="K36" s="5"/>
      <c r="L36" s="5"/>
      <c r="M36" s="5"/>
    </row>
    <row r="37" spans="1:13" ht="82.5" customHeight="1" x14ac:dyDescent="0.15">
      <c r="A37" s="61"/>
      <c r="B37" s="62" t="s">
        <v>31</v>
      </c>
      <c r="C37" s="475" t="s">
        <v>234</v>
      </c>
      <c r="D37" s="496"/>
      <c r="E37" s="496"/>
      <c r="F37" s="496"/>
      <c r="G37" s="496"/>
      <c r="H37" s="88"/>
      <c r="I37" s="88"/>
      <c r="J37" s="88"/>
      <c r="K37" s="5"/>
      <c r="L37" s="5"/>
      <c r="M37" s="5"/>
    </row>
    <row r="38" spans="1:13" ht="78" customHeight="1" x14ac:dyDescent="0.15">
      <c r="A38" s="61"/>
      <c r="B38" s="62" t="s">
        <v>160</v>
      </c>
      <c r="C38" s="475" t="s">
        <v>235</v>
      </c>
      <c r="D38" s="496"/>
      <c r="E38" s="496"/>
      <c r="F38" s="496"/>
      <c r="G38" s="496"/>
      <c r="H38" s="89"/>
      <c r="I38" s="88"/>
      <c r="J38" s="89"/>
      <c r="K38" s="5"/>
      <c r="L38" s="5"/>
      <c r="M38" s="5"/>
    </row>
    <row r="39" spans="1:13" ht="17.25" customHeight="1" x14ac:dyDescent="0.15">
      <c r="A39" s="61"/>
      <c r="B39" s="62" t="s">
        <v>236</v>
      </c>
      <c r="C39" s="475" t="s">
        <v>237</v>
      </c>
      <c r="D39" s="496"/>
      <c r="E39" s="496"/>
      <c r="F39" s="496"/>
      <c r="G39" s="496"/>
      <c r="H39" s="89"/>
      <c r="I39" s="89"/>
      <c r="J39" s="89"/>
      <c r="K39" s="5"/>
      <c r="L39" s="5"/>
      <c r="M39" s="5"/>
    </row>
    <row r="40" spans="1:13" ht="17" customHeight="1" x14ac:dyDescent="0.15">
      <c r="A40" s="5"/>
      <c r="B40" s="5"/>
      <c r="C40" s="19"/>
      <c r="D40" s="19"/>
      <c r="E40" s="19"/>
      <c r="F40" s="19"/>
      <c r="G40" s="19"/>
      <c r="H40" s="19"/>
      <c r="I40" s="19"/>
      <c r="J40" s="19"/>
      <c r="K40" s="5"/>
      <c r="L40" s="5"/>
      <c r="M40" s="5"/>
    </row>
    <row r="41" spans="1:13" ht="17" customHeight="1" x14ac:dyDescent="0.15">
      <c r="A41" s="5"/>
      <c r="B41" s="16" t="s">
        <v>238</v>
      </c>
      <c r="C41" s="19"/>
      <c r="D41" s="19"/>
      <c r="E41" s="19"/>
      <c r="F41" s="19"/>
      <c r="G41" s="19"/>
      <c r="H41" s="19"/>
      <c r="I41" s="19"/>
      <c r="J41" s="19"/>
      <c r="K41" s="5"/>
      <c r="L41" s="5"/>
      <c r="M41" s="5"/>
    </row>
    <row r="42" spans="1:13" ht="17" customHeight="1" x14ac:dyDescent="0.15">
      <c r="A42" s="5"/>
      <c r="B42" s="5"/>
      <c r="C42" s="475" t="s">
        <v>239</v>
      </c>
      <c r="D42" s="496"/>
      <c r="E42" s="496"/>
      <c r="F42" s="496"/>
      <c r="G42" s="496"/>
      <c r="H42" s="19"/>
      <c r="I42" s="19"/>
      <c r="J42" s="19"/>
      <c r="K42" s="5"/>
      <c r="L42" s="5"/>
      <c r="M42" s="5"/>
    </row>
    <row r="43" spans="1:13" ht="15.75" customHeight="1" x14ac:dyDescent="0.15">
      <c r="A43" s="5"/>
      <c r="B43" s="5"/>
      <c r="C43" s="475" t="s">
        <v>240</v>
      </c>
      <c r="D43" s="496"/>
      <c r="E43" s="496"/>
      <c r="F43" s="496"/>
      <c r="G43" s="496"/>
      <c r="H43" s="19"/>
      <c r="I43" s="19"/>
      <c r="J43" s="19"/>
      <c r="K43" s="5"/>
      <c r="L43" s="5"/>
      <c r="M43" s="5"/>
    </row>
    <row r="44" spans="1:13" ht="17.25" customHeight="1" x14ac:dyDescent="0.15">
      <c r="A44" s="5"/>
      <c r="B44" s="5"/>
      <c r="C44" s="475" t="s">
        <v>241</v>
      </c>
      <c r="D44" s="496"/>
      <c r="E44" s="496"/>
      <c r="F44" s="496"/>
      <c r="G44" s="496"/>
      <c r="H44" s="19"/>
      <c r="I44" s="19"/>
      <c r="J44" s="19"/>
      <c r="K44" s="5"/>
      <c r="L44" s="5"/>
      <c r="M44" s="5"/>
    </row>
    <row r="45" spans="1:13" ht="18" customHeight="1" x14ac:dyDescent="0.15">
      <c r="A45" s="5"/>
      <c r="B45" s="5"/>
      <c r="C45" s="475" t="str">
        <f>CONCATENATE("Blue Chip Financial Forecasts, ",Input!I25)</f>
        <v>Blue Chip Financial Forecasts, September 1, 2020 and June 1, 2020</v>
      </c>
      <c r="D45" s="496"/>
      <c r="E45" s="496"/>
      <c r="F45" s="496"/>
      <c r="G45" s="496"/>
      <c r="H45" s="19"/>
      <c r="I45" s="19"/>
      <c r="J45" s="19"/>
      <c r="K45" s="5"/>
      <c r="L45" s="5"/>
      <c r="M45" s="5"/>
    </row>
    <row r="46" spans="1:13" ht="17" customHeight="1" x14ac:dyDescent="0.15">
      <c r="A46" s="5"/>
      <c r="B46" s="5"/>
      <c r="C46" s="16" t="s">
        <v>139</v>
      </c>
      <c r="D46" s="19"/>
      <c r="E46" s="19"/>
      <c r="F46" s="19"/>
      <c r="G46" s="19"/>
      <c r="H46" s="19"/>
      <c r="I46" s="19"/>
      <c r="J46" s="19"/>
      <c r="K46" s="5"/>
      <c r="L46" s="5"/>
      <c r="M46" s="5"/>
    </row>
    <row r="47" spans="1:13" ht="17" customHeight="1" x14ac:dyDescent="0.15">
      <c r="A47" s="5"/>
      <c r="B47" s="5"/>
      <c r="C47" s="19"/>
      <c r="D47" s="19"/>
      <c r="E47" s="19"/>
      <c r="F47" s="19"/>
      <c r="G47" s="19"/>
      <c r="H47" s="19"/>
      <c r="I47" s="19"/>
      <c r="J47" s="19"/>
      <c r="K47" s="5"/>
      <c r="L47" s="5"/>
      <c r="M47" s="5"/>
    </row>
    <row r="48" spans="1:13" ht="17" customHeight="1" x14ac:dyDescent="0.15">
      <c r="A48" s="5"/>
      <c r="B48" s="5"/>
      <c r="C48" s="19"/>
      <c r="D48" s="19"/>
      <c r="E48" s="19"/>
      <c r="F48" s="19"/>
      <c r="G48" s="19"/>
      <c r="H48" s="19"/>
      <c r="I48" s="19"/>
      <c r="J48" s="19"/>
      <c r="K48" s="5"/>
      <c r="L48" s="5"/>
      <c r="M48" s="5"/>
    </row>
    <row r="49" spans="1:13" ht="17" customHeight="1" x14ac:dyDescent="0.15">
      <c r="A49" s="5"/>
      <c r="B49" s="5"/>
      <c r="C49" s="19"/>
      <c r="D49" s="19"/>
      <c r="E49" s="19"/>
      <c r="F49" s="19"/>
      <c r="G49" s="19"/>
      <c r="H49" s="19"/>
      <c r="I49" s="19"/>
      <c r="J49" s="19"/>
      <c r="K49" s="5"/>
      <c r="L49" s="5"/>
      <c r="M49" s="5"/>
    </row>
    <row r="50" spans="1:13" ht="17" customHeight="1" x14ac:dyDescent="0.15">
      <c r="A50" s="5"/>
      <c r="B50" s="5"/>
      <c r="C50" s="19"/>
      <c r="D50" s="19"/>
      <c r="E50" s="19"/>
      <c r="F50" s="19"/>
      <c r="G50" s="19"/>
      <c r="H50" s="19"/>
      <c r="I50" s="19"/>
      <c r="J50" s="19"/>
      <c r="K50" s="5"/>
      <c r="L50" s="5"/>
      <c r="M50" s="5"/>
    </row>
    <row r="51" spans="1:13" ht="17" customHeight="1" x14ac:dyDescent="0.15">
      <c r="A51" s="5"/>
      <c r="B51" s="5"/>
      <c r="C51" s="19"/>
      <c r="D51" s="19"/>
      <c r="E51" s="19"/>
      <c r="F51" s="19"/>
      <c r="G51" s="19"/>
      <c r="H51" s="19"/>
      <c r="I51" s="19"/>
      <c r="J51" s="19"/>
      <c r="K51" s="5"/>
      <c r="L51" s="5"/>
      <c r="M51" s="5"/>
    </row>
    <row r="52" spans="1:13" ht="17" customHeight="1" x14ac:dyDescent="0.15">
      <c r="A52" s="5"/>
      <c r="B52" s="5"/>
      <c r="C52" s="19"/>
      <c r="D52" s="19"/>
      <c r="E52" s="19"/>
      <c r="F52" s="19"/>
      <c r="G52" s="19"/>
      <c r="H52" s="19"/>
      <c r="I52" s="19"/>
      <c r="J52" s="19"/>
      <c r="K52" s="5"/>
      <c r="L52" s="5"/>
      <c r="M52" s="5"/>
    </row>
    <row r="53" spans="1:13" ht="17" customHeight="1" x14ac:dyDescent="0.15">
      <c r="A53" s="5"/>
      <c r="B53" s="5"/>
      <c r="C53" s="19"/>
      <c r="D53" s="19"/>
      <c r="E53" s="19"/>
      <c r="F53" s="19"/>
      <c r="G53" s="19"/>
      <c r="H53" s="19"/>
      <c r="I53" s="19"/>
      <c r="J53" s="19"/>
      <c r="K53" s="5"/>
      <c r="L53" s="5"/>
      <c r="M53" s="5"/>
    </row>
    <row r="54" spans="1:13" ht="17" customHeight="1" x14ac:dyDescent="0.15">
      <c r="A54" s="5"/>
      <c r="B54" s="5"/>
      <c r="C54" s="19"/>
      <c r="D54" s="19"/>
      <c r="E54" s="19"/>
      <c r="F54" s="19"/>
      <c r="G54" s="19"/>
      <c r="H54" s="19"/>
      <c r="I54" s="19"/>
      <c r="J54" s="19"/>
      <c r="K54" s="5"/>
      <c r="L54" s="5"/>
      <c r="M54" s="5"/>
    </row>
    <row r="55" spans="1:13" ht="17" customHeight="1" x14ac:dyDescent="0.15">
      <c r="A55" s="5"/>
      <c r="B55" s="5"/>
      <c r="C55" s="19"/>
      <c r="D55" s="19"/>
      <c r="E55" s="19"/>
      <c r="F55" s="19"/>
      <c r="G55" s="19"/>
      <c r="H55" s="19"/>
      <c r="I55" s="19"/>
      <c r="J55" s="19"/>
      <c r="K55" s="5"/>
      <c r="L55" s="5"/>
      <c r="M55" s="5"/>
    </row>
    <row r="56" spans="1:13" ht="17" customHeight="1" x14ac:dyDescent="0.15">
      <c r="A56" s="5"/>
      <c r="B56" s="5"/>
      <c r="C56" s="19"/>
      <c r="D56" s="19"/>
      <c r="E56" s="19"/>
      <c r="F56" s="19"/>
      <c r="G56" s="19"/>
      <c r="H56" s="19"/>
      <c r="I56" s="19"/>
      <c r="J56" s="19"/>
      <c r="K56" s="5"/>
      <c r="L56" s="5"/>
      <c r="M56" s="5"/>
    </row>
    <row r="57" spans="1:13" ht="17" customHeight="1" x14ac:dyDescent="0.15">
      <c r="A57" s="5"/>
      <c r="B57" s="5"/>
      <c r="C57" s="19"/>
      <c r="D57" s="19"/>
      <c r="E57" s="19"/>
      <c r="F57" s="19"/>
      <c r="G57" s="19"/>
      <c r="H57" s="19"/>
      <c r="I57" s="19"/>
      <c r="J57" s="19"/>
      <c r="K57" s="5"/>
      <c r="L57" s="5"/>
      <c r="M57" s="5"/>
    </row>
    <row r="58" spans="1:13" ht="17" customHeight="1" x14ac:dyDescent="0.15">
      <c r="A58" s="5"/>
      <c r="B58" s="5"/>
      <c r="C58" s="19"/>
      <c r="D58" s="19"/>
      <c r="E58" s="19"/>
      <c r="F58" s="19"/>
      <c r="G58" s="19"/>
      <c r="H58" s="19"/>
      <c r="I58" s="19"/>
      <c r="J58" s="19"/>
      <c r="K58" s="5"/>
      <c r="L58" s="5"/>
      <c r="M58" s="5"/>
    </row>
    <row r="59" spans="1:13" ht="17" customHeight="1" x14ac:dyDescent="0.15">
      <c r="A59" s="5"/>
      <c r="B59" s="5"/>
      <c r="C59" s="19"/>
      <c r="D59" s="19"/>
      <c r="E59" s="19"/>
      <c r="F59" s="19"/>
      <c r="G59" s="19"/>
      <c r="H59" s="19"/>
      <c r="I59" s="19"/>
      <c r="J59" s="19"/>
      <c r="K59" s="5"/>
      <c r="L59" s="5"/>
      <c r="M59" s="5"/>
    </row>
    <row r="60" spans="1:13" ht="17" customHeight="1" x14ac:dyDescent="0.15">
      <c r="A60" s="5"/>
      <c r="B60" s="5"/>
      <c r="C60" s="19"/>
      <c r="D60" s="19"/>
      <c r="E60" s="19"/>
      <c r="F60" s="19"/>
      <c r="G60" s="19"/>
      <c r="H60" s="19"/>
      <c r="I60" s="19"/>
      <c r="J60" s="19"/>
      <c r="K60" s="5"/>
      <c r="L60" s="5"/>
      <c r="M60" s="5"/>
    </row>
    <row r="61" spans="1:13" ht="17" customHeight="1" x14ac:dyDescent="0.15">
      <c r="A61" s="5"/>
      <c r="B61" s="5"/>
      <c r="C61" s="19"/>
      <c r="D61" s="19"/>
      <c r="E61" s="19"/>
      <c r="F61" s="19"/>
      <c r="G61" s="19"/>
      <c r="H61" s="19"/>
      <c r="I61" s="19"/>
      <c r="J61" s="19"/>
      <c r="K61" s="5"/>
      <c r="L61" s="5"/>
      <c r="M61" s="5"/>
    </row>
    <row r="62" spans="1:13" ht="17" customHeight="1" x14ac:dyDescent="0.15">
      <c r="A62" s="5"/>
      <c r="B62" s="5"/>
      <c r="C62" s="19"/>
      <c r="D62" s="19"/>
      <c r="E62" s="19"/>
      <c r="F62" s="19"/>
      <c r="G62" s="19"/>
      <c r="H62" s="19"/>
      <c r="I62" s="19"/>
      <c r="J62" s="19"/>
      <c r="K62" s="5"/>
      <c r="L62" s="5"/>
      <c r="M62" s="5"/>
    </row>
    <row r="63" spans="1:13" ht="17" customHeight="1" x14ac:dyDescent="0.15">
      <c r="A63" s="5"/>
      <c r="B63" s="5"/>
      <c r="C63" s="19"/>
      <c r="D63" s="19"/>
      <c r="E63" s="19"/>
      <c r="F63" s="19"/>
      <c r="G63" s="19"/>
      <c r="H63" s="19"/>
      <c r="I63" s="19"/>
      <c r="J63" s="19"/>
      <c r="K63" s="5"/>
      <c r="L63" s="5"/>
      <c r="M63" s="5"/>
    </row>
    <row r="64" spans="1:13" ht="17" customHeight="1" x14ac:dyDescent="0.15">
      <c r="A64" s="5"/>
      <c r="B64" s="5"/>
      <c r="C64" s="19"/>
      <c r="D64" s="19"/>
      <c r="E64" s="19"/>
      <c r="F64" s="19"/>
      <c r="G64" s="19"/>
      <c r="H64" s="19"/>
      <c r="I64" s="19"/>
      <c r="J64" s="19"/>
      <c r="K64" s="5"/>
      <c r="L64" s="5"/>
      <c r="M64" s="5"/>
    </row>
    <row r="65" spans="1:13" ht="17" customHeight="1" x14ac:dyDescent="0.15">
      <c r="A65" s="5"/>
      <c r="B65" s="5"/>
      <c r="C65" s="19"/>
      <c r="D65" s="19"/>
      <c r="E65" s="19"/>
      <c r="F65" s="19"/>
      <c r="G65" s="19"/>
      <c r="H65" s="19"/>
      <c r="I65" s="19"/>
      <c r="J65" s="19"/>
      <c r="K65" s="5"/>
      <c r="L65" s="5"/>
      <c r="M65" s="5"/>
    </row>
    <row r="66" spans="1:13" ht="17" customHeight="1" x14ac:dyDescent="0.15">
      <c r="A66" s="5"/>
      <c r="B66" s="5"/>
      <c r="C66" s="19"/>
      <c r="D66" s="19"/>
      <c r="E66" s="19"/>
      <c r="F66" s="19"/>
      <c r="G66" s="19"/>
      <c r="H66" s="19"/>
      <c r="I66" s="19"/>
      <c r="J66" s="19"/>
      <c r="K66" s="5"/>
      <c r="L66" s="5"/>
      <c r="M66" s="5"/>
    </row>
    <row r="67" spans="1:13" ht="17" customHeight="1" x14ac:dyDescent="0.15">
      <c r="A67" s="5"/>
      <c r="B67" s="5"/>
      <c r="C67" s="19"/>
      <c r="D67" s="19"/>
      <c r="E67" s="19"/>
      <c r="F67" s="19"/>
      <c r="G67" s="19"/>
      <c r="H67" s="19"/>
      <c r="I67" s="19"/>
      <c r="J67" s="19"/>
      <c r="K67" s="5"/>
      <c r="L67" s="5"/>
      <c r="M67" s="5"/>
    </row>
    <row r="68" spans="1:13" ht="17" customHeight="1" x14ac:dyDescent="0.15">
      <c r="A68" s="5"/>
      <c r="B68" s="5"/>
      <c r="C68" s="19"/>
      <c r="D68" s="19"/>
      <c r="E68" s="19"/>
      <c r="F68" s="19"/>
      <c r="G68" s="19"/>
      <c r="H68" s="19"/>
      <c r="I68" s="19"/>
      <c r="J68" s="19"/>
      <c r="K68" s="5"/>
      <c r="L68" s="5"/>
      <c r="M68" s="5"/>
    </row>
    <row r="69" spans="1:13" ht="17" customHeight="1" x14ac:dyDescent="0.15">
      <c r="A69" s="5"/>
      <c r="B69" s="5"/>
      <c r="C69" s="19"/>
      <c r="D69" s="19"/>
      <c r="E69" s="19"/>
      <c r="F69" s="19"/>
      <c r="G69" s="19"/>
      <c r="H69" s="19"/>
      <c r="I69" s="19"/>
      <c r="J69" s="19"/>
      <c r="K69" s="5"/>
      <c r="L69" s="5"/>
      <c r="M69" s="5"/>
    </row>
  </sheetData>
  <mergeCells count="16">
    <mergeCell ref="A1:G1"/>
    <mergeCell ref="A2:G2"/>
    <mergeCell ref="A3:G3"/>
    <mergeCell ref="A4:G4"/>
    <mergeCell ref="F7:G7"/>
    <mergeCell ref="C43:G43"/>
    <mergeCell ref="C44:G44"/>
    <mergeCell ref="C45:G45"/>
    <mergeCell ref="C32:G33"/>
    <mergeCell ref="C35:G35"/>
    <mergeCell ref="C36:G36"/>
    <mergeCell ref="C42:G42"/>
    <mergeCell ref="C39:G39"/>
    <mergeCell ref="C38:G38"/>
    <mergeCell ref="C34:G34"/>
    <mergeCell ref="C37:G37"/>
  </mergeCells>
  <pageMargins left="0.7" right="0.7" top="0.75" bottom="0.75" header="0.3" footer="0.3"/>
  <pageSetup scale="79" orientation="portrait"/>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7"/>
  <sheetViews>
    <sheetView showGridLines="0" workbookViewId="0"/>
  </sheetViews>
  <sheetFormatPr baseColWidth="10" defaultColWidth="12.5" defaultRowHeight="15.75" customHeight="1" x14ac:dyDescent="0.15"/>
  <cols>
    <col min="1" max="1" width="14.1640625" style="90" customWidth="1"/>
    <col min="2" max="2" width="4.33203125" style="90" customWidth="1"/>
    <col min="3" max="3" width="43.1640625" style="90" customWidth="1"/>
    <col min="4" max="4" width="12.5" style="90" customWidth="1"/>
    <col min="5" max="5" width="18.33203125" style="90" customWidth="1"/>
    <col min="6" max="6" width="3.5" style="90" customWidth="1"/>
    <col min="7" max="11" width="12.5" style="90" customWidth="1"/>
    <col min="12" max="16384" width="12.5" style="90"/>
  </cols>
  <sheetData>
    <row r="1" spans="1:10" ht="17" customHeight="1" x14ac:dyDescent="0.2">
      <c r="A1" s="478" t="str">
        <f>Input!G28</f>
        <v>Bluegrass Water Operating Company, LLC</v>
      </c>
      <c r="B1" s="479"/>
      <c r="C1" s="479"/>
      <c r="D1" s="479"/>
      <c r="E1" s="479"/>
      <c r="F1" s="479"/>
      <c r="G1" s="5"/>
      <c r="H1" s="5"/>
      <c r="I1" s="5"/>
      <c r="J1" s="5"/>
    </row>
    <row r="2" spans="1:10" ht="17" customHeight="1" x14ac:dyDescent="0.2">
      <c r="A2" s="482" t="s">
        <v>242</v>
      </c>
      <c r="B2" s="483"/>
      <c r="C2" s="483"/>
      <c r="D2" s="483"/>
      <c r="E2" s="483"/>
      <c r="F2" s="483"/>
      <c r="G2" s="5"/>
      <c r="H2" s="5"/>
      <c r="I2" s="5"/>
      <c r="J2" s="5"/>
    </row>
    <row r="3" spans="1:10" ht="17" customHeight="1" x14ac:dyDescent="0.2">
      <c r="A3" s="482" t="s">
        <v>243</v>
      </c>
      <c r="B3" s="483"/>
      <c r="C3" s="483"/>
      <c r="D3" s="483"/>
      <c r="E3" s="483"/>
      <c r="F3" s="483"/>
      <c r="G3" s="5"/>
      <c r="H3" s="5"/>
      <c r="I3" s="5"/>
      <c r="J3" s="5"/>
    </row>
    <row r="4" spans="1:10" ht="17" customHeight="1" x14ac:dyDescent="0.2">
      <c r="A4" s="478" t="s">
        <v>244</v>
      </c>
      <c r="B4" s="479"/>
      <c r="C4" s="479"/>
      <c r="D4" s="479"/>
      <c r="E4" s="479"/>
      <c r="F4" s="479"/>
      <c r="G4" s="5"/>
      <c r="H4" s="5"/>
      <c r="I4" s="5"/>
      <c r="J4" s="5"/>
    </row>
    <row r="5" spans="1:10" ht="58.5" customHeight="1" x14ac:dyDescent="0.2">
      <c r="A5" s="2" t="s">
        <v>1</v>
      </c>
      <c r="B5" s="5"/>
      <c r="C5" s="5"/>
      <c r="D5" s="5"/>
      <c r="E5" s="480" t="s">
        <v>245</v>
      </c>
      <c r="F5" s="481"/>
      <c r="G5" s="5"/>
      <c r="H5" s="5"/>
      <c r="I5" s="5"/>
      <c r="J5" s="5"/>
    </row>
    <row r="6" spans="1:10" ht="13.75" customHeight="1" x14ac:dyDescent="0.15">
      <c r="A6" s="5"/>
      <c r="B6" s="5"/>
      <c r="C6" s="5"/>
      <c r="D6" s="5"/>
      <c r="E6" s="13"/>
      <c r="F6" s="13"/>
      <c r="G6" s="5"/>
      <c r="H6" s="5"/>
      <c r="I6" s="5"/>
      <c r="J6" s="5"/>
    </row>
    <row r="7" spans="1:10" ht="30.75" customHeight="1" x14ac:dyDescent="0.2">
      <c r="A7" s="5"/>
      <c r="B7" s="497" t="s">
        <v>246</v>
      </c>
      <c r="C7" s="498"/>
      <c r="D7" s="5"/>
      <c r="E7" s="5"/>
      <c r="F7" s="5"/>
      <c r="G7" s="5"/>
      <c r="H7" s="5"/>
      <c r="I7" s="5"/>
      <c r="J7" s="5"/>
    </row>
    <row r="8" spans="1:10" ht="13.75" customHeight="1" x14ac:dyDescent="0.15">
      <c r="A8" s="5"/>
      <c r="B8" s="13"/>
      <c r="C8" s="13"/>
      <c r="D8" s="5"/>
      <c r="E8" s="5"/>
      <c r="F8" s="5"/>
      <c r="G8" s="5"/>
      <c r="H8" s="5"/>
      <c r="I8" s="5"/>
      <c r="J8" s="5"/>
    </row>
    <row r="9" spans="1:10" ht="17" customHeight="1" x14ac:dyDescent="0.15">
      <c r="A9" s="30" t="s">
        <v>4</v>
      </c>
      <c r="B9" s="5"/>
      <c r="C9" s="16" t="s">
        <v>247</v>
      </c>
      <c r="D9" s="5"/>
      <c r="E9" s="92">
        <f>('Market Data'!B12-'Market Data'!B13)*100</f>
        <v>4.21</v>
      </c>
      <c r="F9" s="16" t="s">
        <v>52</v>
      </c>
      <c r="G9" s="5"/>
      <c r="H9" s="5"/>
      <c r="I9" s="5"/>
      <c r="J9" s="5"/>
    </row>
    <row r="10" spans="1:10" ht="17" customHeight="1" x14ac:dyDescent="0.15">
      <c r="A10" s="93"/>
      <c r="B10" s="5"/>
      <c r="C10" s="5"/>
      <c r="D10" s="5"/>
      <c r="E10" s="5"/>
      <c r="F10" s="5"/>
      <c r="G10" s="5"/>
      <c r="H10" s="5"/>
      <c r="I10" s="5"/>
      <c r="J10" s="5"/>
    </row>
    <row r="11" spans="1:10" ht="33" customHeight="1" x14ac:dyDescent="0.15">
      <c r="A11" s="30" t="s">
        <v>6</v>
      </c>
      <c r="B11" s="5"/>
      <c r="C11" s="25" t="s">
        <v>248</v>
      </c>
      <c r="D11" s="5"/>
      <c r="E11" s="46">
        <f>'MRP ERP WP'!AU42*100</f>
        <v>6.8295928719677326</v>
      </c>
      <c r="F11" s="5"/>
      <c r="G11" s="5"/>
      <c r="H11" s="5"/>
      <c r="I11" s="5"/>
      <c r="J11" s="5"/>
    </row>
    <row r="12" spans="1:10" ht="17" customHeight="1" x14ac:dyDescent="0.15">
      <c r="A12" s="93"/>
      <c r="B12" s="5"/>
      <c r="C12" s="8"/>
      <c r="D12" s="5"/>
      <c r="E12" s="46"/>
      <c r="F12" s="5"/>
      <c r="G12" s="5"/>
      <c r="H12" s="5"/>
      <c r="I12" s="5"/>
      <c r="J12" s="5"/>
    </row>
    <row r="13" spans="1:10" ht="31.5" customHeight="1" x14ac:dyDescent="0.15">
      <c r="A13" s="30" t="s">
        <v>8</v>
      </c>
      <c r="B13" s="5"/>
      <c r="C13" s="25" t="s">
        <v>249</v>
      </c>
      <c r="D13" s="5"/>
      <c r="E13" s="46">
        <f>'PRPM WP1'!J1149*100</f>
        <v>5.5285906084748593</v>
      </c>
      <c r="F13" s="5"/>
      <c r="G13" s="5"/>
      <c r="H13" s="5"/>
      <c r="I13" s="5"/>
      <c r="J13" s="5"/>
    </row>
    <row r="14" spans="1:10" ht="17" customHeight="1" x14ac:dyDescent="0.2">
      <c r="A14" s="35"/>
      <c r="B14" s="94"/>
      <c r="C14" s="94"/>
      <c r="D14" s="5"/>
      <c r="E14" s="46"/>
      <c r="F14" s="5"/>
      <c r="G14" s="5"/>
      <c r="H14" s="5"/>
      <c r="I14" s="5"/>
      <c r="J14" s="5"/>
    </row>
    <row r="15" spans="1:10" ht="47.25" customHeight="1" x14ac:dyDescent="0.15">
      <c r="A15" s="30" t="s">
        <v>10</v>
      </c>
      <c r="B15" s="5"/>
      <c r="C15" s="25" t="s">
        <v>250</v>
      </c>
      <c r="D15" s="5"/>
      <c r="E15" s="46">
        <f>ROUND(('ERP WP 2'!H32*100)-'3.3 Risk Premium Summary'!G18,2)</f>
        <v>6.8</v>
      </c>
      <c r="F15" s="5"/>
      <c r="G15" s="5"/>
      <c r="H15" s="5"/>
      <c r="I15" s="5"/>
      <c r="J15" s="5"/>
    </row>
    <row r="16" spans="1:10" ht="17" customHeight="1" x14ac:dyDescent="0.15">
      <c r="A16" s="35"/>
      <c r="B16" s="5"/>
      <c r="C16" s="8"/>
      <c r="D16" s="5"/>
      <c r="E16" s="46"/>
      <c r="F16" s="5"/>
      <c r="G16" s="5"/>
      <c r="H16" s="5"/>
      <c r="I16" s="5"/>
      <c r="J16" s="5"/>
    </row>
    <row r="17" spans="1:10" ht="47.25" customHeight="1" x14ac:dyDescent="0.15">
      <c r="A17" s="30" t="s">
        <v>12</v>
      </c>
      <c r="B17" s="5"/>
      <c r="C17" s="25" t="s">
        <v>251</v>
      </c>
      <c r="D17" s="5"/>
      <c r="E17" s="49">
        <f>ROUND('ERP WP1'!O31*100-'3.3 Risk Premium Summary'!G18,2)</f>
        <v>7.89</v>
      </c>
      <c r="F17" s="5"/>
      <c r="G17" s="5"/>
      <c r="H17" s="5"/>
      <c r="I17" s="46"/>
      <c r="J17" s="5"/>
    </row>
    <row r="18" spans="1:10" ht="17" customHeight="1" x14ac:dyDescent="0.15">
      <c r="A18" s="35"/>
      <c r="B18" s="5"/>
      <c r="C18" s="5"/>
      <c r="D18" s="5"/>
      <c r="E18" s="13"/>
      <c r="F18" s="5"/>
      <c r="G18" s="5"/>
      <c r="H18" s="5"/>
      <c r="I18" s="5"/>
      <c r="J18" s="46"/>
    </row>
    <row r="19" spans="1:10" ht="16.5" customHeight="1" x14ac:dyDescent="0.15">
      <c r="A19" s="30" t="s">
        <v>15</v>
      </c>
      <c r="B19" s="5"/>
      <c r="C19" s="25" t="s">
        <v>252</v>
      </c>
      <c r="D19" s="5"/>
      <c r="E19" s="95">
        <f>ROUND(AVERAGE(E9:E17),2)</f>
        <v>6.25</v>
      </c>
      <c r="F19" s="16" t="s">
        <v>52</v>
      </c>
      <c r="G19" s="5"/>
      <c r="H19" s="5"/>
      <c r="I19" s="5"/>
      <c r="J19" s="5"/>
    </row>
    <row r="20" spans="1:10" ht="16.5" customHeight="1" x14ac:dyDescent="0.15">
      <c r="A20" s="5"/>
      <c r="B20" s="5"/>
      <c r="C20" s="5"/>
      <c r="D20" s="5"/>
      <c r="E20" s="13"/>
      <c r="F20" s="5"/>
      <c r="G20" s="5"/>
      <c r="H20" s="5"/>
      <c r="I20" s="5"/>
      <c r="J20" s="5"/>
    </row>
    <row r="21" spans="1:10" ht="13.75" customHeight="1" x14ac:dyDescent="0.15">
      <c r="A21" s="5"/>
      <c r="B21" s="5"/>
      <c r="C21" s="5"/>
      <c r="D21" s="5"/>
      <c r="E21" s="5"/>
      <c r="F21" s="5"/>
      <c r="G21" s="5"/>
      <c r="H21" s="5"/>
      <c r="I21" s="5"/>
      <c r="J21" s="5"/>
    </row>
    <row r="22" spans="1:10" ht="66" customHeight="1" x14ac:dyDescent="0.15">
      <c r="A22" s="57" t="s">
        <v>120</v>
      </c>
      <c r="B22" s="62" t="s">
        <v>23</v>
      </c>
      <c r="C22" s="475" t="s">
        <v>253</v>
      </c>
      <c r="D22" s="476"/>
      <c r="E22" s="476"/>
      <c r="F22" s="476"/>
      <c r="G22" s="5"/>
      <c r="H22" s="5"/>
      <c r="I22" s="5"/>
      <c r="J22" s="5"/>
    </row>
    <row r="23" spans="1:10" ht="50.25" customHeight="1" x14ac:dyDescent="0.15">
      <c r="A23" s="41"/>
      <c r="B23" s="62" t="s">
        <v>25</v>
      </c>
      <c r="C23" s="475" t="s">
        <v>254</v>
      </c>
      <c r="D23" s="476"/>
      <c r="E23" s="476"/>
      <c r="F23" s="476"/>
      <c r="G23" s="5"/>
      <c r="H23" s="5"/>
      <c r="I23" s="5"/>
      <c r="J23" s="5"/>
    </row>
    <row r="24" spans="1:10" ht="51" customHeight="1" x14ac:dyDescent="0.15">
      <c r="A24" s="96"/>
      <c r="B24" s="62" t="s">
        <v>27</v>
      </c>
      <c r="C24" s="475" t="str">
        <f>CONCATENATE("The Predictive Risk Premium Model (PRPM) is applied to the risk premium of the monthly total returns of the S&amp;P Utility Index and the monthly yields on Moody's A2 rated public utility bonds from January 1928 - ",Input!G25,".")</f>
        <v>The Predictive Risk Premium Model (PRPM) is applied to the risk premium of the monthly total returns of the S&amp;P Utility Index and the monthly yields on Moody's A2 rated public utility bonds from January 1928 - August 2020.</v>
      </c>
      <c r="D24" s="476"/>
      <c r="E24" s="476"/>
      <c r="F24" s="476"/>
      <c r="G24" s="5"/>
      <c r="H24" s="5"/>
      <c r="I24" s="5"/>
      <c r="J24" s="5"/>
    </row>
    <row r="25" spans="1:10" ht="81" customHeight="1" x14ac:dyDescent="0.15">
      <c r="A25" s="96"/>
      <c r="B25" s="40" t="s">
        <v>29</v>
      </c>
      <c r="C25" s="475" t="s">
        <v>255</v>
      </c>
      <c r="D25" s="476"/>
      <c r="E25" s="476"/>
      <c r="F25" s="476"/>
      <c r="G25" s="5"/>
      <c r="H25" s="5"/>
      <c r="I25" s="5"/>
      <c r="J25" s="5"/>
    </row>
    <row r="26" spans="1:10" ht="99.75" customHeight="1" x14ac:dyDescent="0.15">
      <c r="A26" s="5"/>
      <c r="B26" s="40" t="s">
        <v>31</v>
      </c>
      <c r="C26" s="475" t="s">
        <v>256</v>
      </c>
      <c r="D26" s="476"/>
      <c r="E26" s="476"/>
      <c r="F26" s="476"/>
      <c r="G26" s="5"/>
      <c r="H26" s="5"/>
      <c r="I26" s="5"/>
      <c r="J26" s="5"/>
    </row>
    <row r="27" spans="1:10" ht="17" customHeight="1" x14ac:dyDescent="0.15">
      <c r="A27" s="5"/>
      <c r="B27" s="16" t="s">
        <v>160</v>
      </c>
      <c r="C27" s="16" t="s">
        <v>257</v>
      </c>
      <c r="D27" s="5"/>
      <c r="E27" s="5"/>
      <c r="F27" s="5"/>
      <c r="G27" s="5"/>
      <c r="H27" s="5"/>
      <c r="I27" s="5"/>
      <c r="J27" s="5"/>
    </row>
  </sheetData>
  <mergeCells count="11">
    <mergeCell ref="A1:F1"/>
    <mergeCell ref="A2:F2"/>
    <mergeCell ref="A3:F3"/>
    <mergeCell ref="E5:F5"/>
    <mergeCell ref="C26:F26"/>
    <mergeCell ref="C24:F24"/>
    <mergeCell ref="C22:F22"/>
    <mergeCell ref="C23:F23"/>
    <mergeCell ref="B7:C7"/>
    <mergeCell ref="A4:F4"/>
    <mergeCell ref="C25:F25"/>
  </mergeCells>
  <pageMargins left="0.7" right="0.7" top="0.75" bottom="0.75" header="0.3" footer="0.3"/>
  <pageSetup scale="77" orientation="portrait"/>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24"/>
  <sheetViews>
    <sheetView showGridLines="0" workbookViewId="0"/>
  </sheetViews>
  <sheetFormatPr baseColWidth="10" defaultColWidth="9.1640625" defaultRowHeight="15.75" customHeight="1" x14ac:dyDescent="0.15"/>
  <cols>
    <col min="1" max="1" width="9.1640625" style="97" customWidth="1"/>
    <col min="2" max="2" width="38.83203125" style="97" customWidth="1"/>
    <col min="3" max="3" width="3.1640625" style="97" customWidth="1"/>
    <col min="4" max="4" width="11.1640625" style="97" customWidth="1"/>
    <col min="5" max="5" width="2.5" style="97" customWidth="1"/>
    <col min="6" max="6" width="14.6640625" style="97" customWidth="1"/>
    <col min="7" max="7" width="2.6640625" style="97" customWidth="1"/>
    <col min="8" max="8" width="11.1640625" style="97" customWidth="1"/>
    <col min="9" max="9" width="3.1640625" style="97" customWidth="1"/>
    <col min="10" max="10" width="9.6640625" style="97" customWidth="1"/>
    <col min="11" max="11" width="3.6640625" style="97" customWidth="1"/>
    <col min="12" max="12" width="3.1640625" style="97" customWidth="1"/>
    <col min="13" max="13" width="9.6640625" style="97" customWidth="1"/>
    <col min="14" max="14" width="3.6640625" style="97" customWidth="1"/>
    <col min="15" max="15" width="3.1640625" style="97" customWidth="1"/>
    <col min="16" max="16" width="9.6640625" style="97" customWidth="1"/>
    <col min="17" max="17" width="3.6640625" style="97" customWidth="1"/>
    <col min="18" max="18" width="3.1640625" style="97" customWidth="1"/>
    <col min="19" max="19" width="9.6640625" style="97" customWidth="1"/>
    <col min="20" max="20" width="3.6640625" style="97" customWidth="1"/>
    <col min="21" max="21" width="3.1640625" style="97" customWidth="1"/>
    <col min="22" max="22" width="9.6640625" style="97" customWidth="1"/>
    <col min="23" max="23" width="3.6640625" style="97" customWidth="1"/>
    <col min="24" max="24" width="9.1640625" style="97" customWidth="1"/>
    <col min="25" max="16384" width="9.1640625" style="97"/>
  </cols>
  <sheetData>
    <row r="1" spans="1:23" ht="17" customHeight="1" x14ac:dyDescent="0.2">
      <c r="A1" s="5"/>
      <c r="B1" s="478" t="str">
        <f>Input!G28</f>
        <v>Bluegrass Water Operating Company, LLC</v>
      </c>
      <c r="C1" s="483"/>
      <c r="D1" s="483"/>
      <c r="E1" s="483"/>
      <c r="F1" s="483"/>
      <c r="G1" s="483"/>
      <c r="H1" s="483"/>
      <c r="I1" s="483"/>
      <c r="J1" s="483"/>
      <c r="K1" s="483"/>
      <c r="L1" s="483"/>
      <c r="M1" s="483"/>
      <c r="N1" s="483"/>
      <c r="O1" s="483"/>
      <c r="P1" s="483"/>
      <c r="Q1" s="483"/>
      <c r="R1" s="483"/>
      <c r="S1" s="483"/>
      <c r="T1" s="483"/>
      <c r="U1" s="483"/>
      <c r="V1" s="483"/>
      <c r="W1" s="483"/>
    </row>
    <row r="2" spans="1:23" ht="17" customHeight="1" x14ac:dyDescent="0.2">
      <c r="A2" s="5"/>
      <c r="B2" s="482" t="s">
        <v>258</v>
      </c>
      <c r="C2" s="483"/>
      <c r="D2" s="483"/>
      <c r="E2" s="483"/>
      <c r="F2" s="483"/>
      <c r="G2" s="483"/>
      <c r="H2" s="483"/>
      <c r="I2" s="483"/>
      <c r="J2" s="483"/>
      <c r="K2" s="483"/>
      <c r="L2" s="483"/>
      <c r="M2" s="483"/>
      <c r="N2" s="483"/>
      <c r="O2" s="483"/>
      <c r="P2" s="483"/>
      <c r="Q2" s="483"/>
      <c r="R2" s="483"/>
      <c r="S2" s="483"/>
      <c r="T2" s="483"/>
      <c r="U2" s="483"/>
      <c r="V2" s="483"/>
      <c r="W2" s="483"/>
    </row>
    <row r="3" spans="1:23" ht="17" customHeight="1" x14ac:dyDescent="0.2">
      <c r="A3" s="5"/>
      <c r="B3" s="478" t="s">
        <v>259</v>
      </c>
      <c r="C3" s="483"/>
      <c r="D3" s="483"/>
      <c r="E3" s="483"/>
      <c r="F3" s="483"/>
      <c r="G3" s="483"/>
      <c r="H3" s="483"/>
      <c r="I3" s="483"/>
      <c r="J3" s="483"/>
      <c r="K3" s="483"/>
      <c r="L3" s="483"/>
      <c r="M3" s="483"/>
      <c r="N3" s="483"/>
      <c r="O3" s="483"/>
      <c r="P3" s="483"/>
      <c r="Q3" s="483"/>
      <c r="R3" s="483"/>
      <c r="S3" s="483"/>
      <c r="T3" s="483"/>
      <c r="U3" s="483"/>
      <c r="V3" s="483"/>
      <c r="W3" s="483"/>
    </row>
    <row r="4" spans="1:23" ht="13.75" customHeight="1" x14ac:dyDescent="0.15">
      <c r="A4" s="5"/>
      <c r="B4" s="5"/>
      <c r="C4" s="5"/>
      <c r="D4" s="5"/>
      <c r="E4" s="5"/>
      <c r="F4" s="5"/>
      <c r="G4" s="5"/>
      <c r="H4" s="5"/>
      <c r="I4" s="5"/>
      <c r="J4" s="5"/>
      <c r="K4" s="5"/>
      <c r="L4" s="5"/>
      <c r="M4" s="5"/>
      <c r="N4" s="5"/>
      <c r="O4" s="5"/>
      <c r="P4" s="5"/>
      <c r="Q4" s="5"/>
      <c r="R4" s="5"/>
      <c r="S4" s="5"/>
      <c r="T4" s="5"/>
      <c r="U4" s="5"/>
      <c r="V4" s="5"/>
      <c r="W4" s="5"/>
    </row>
    <row r="5" spans="1:23" ht="17" customHeight="1" x14ac:dyDescent="0.2">
      <c r="A5" s="5"/>
      <c r="B5" s="5"/>
      <c r="C5" s="5"/>
      <c r="D5" s="14" t="s">
        <v>34</v>
      </c>
      <c r="E5" s="6"/>
      <c r="F5" s="14" t="s">
        <v>35</v>
      </c>
      <c r="G5" s="6"/>
      <c r="H5" s="14" t="s">
        <v>36</v>
      </c>
      <c r="I5" s="5"/>
      <c r="J5" s="482" t="s">
        <v>37</v>
      </c>
      <c r="K5" s="483"/>
      <c r="L5" s="5"/>
      <c r="M5" s="482" t="s">
        <v>38</v>
      </c>
      <c r="N5" s="483"/>
      <c r="O5" s="5"/>
      <c r="P5" s="482" t="s">
        <v>39</v>
      </c>
      <c r="Q5" s="483"/>
      <c r="R5" s="5"/>
      <c r="S5" s="482" t="s">
        <v>40</v>
      </c>
      <c r="T5" s="483"/>
      <c r="U5" s="5"/>
      <c r="V5" s="482" t="s">
        <v>41</v>
      </c>
      <c r="W5" s="483"/>
    </row>
    <row r="6" spans="1:23" ht="13.75" customHeight="1" x14ac:dyDescent="0.15">
      <c r="A6" s="5"/>
      <c r="B6" s="5"/>
      <c r="C6" s="5"/>
      <c r="D6" s="5"/>
      <c r="E6" s="5"/>
      <c r="F6" s="5"/>
      <c r="G6" s="5"/>
      <c r="H6" s="5"/>
      <c r="I6" s="5"/>
      <c r="J6" s="5"/>
      <c r="K6" s="5"/>
      <c r="L6" s="5"/>
      <c r="M6" s="5"/>
      <c r="N6" s="5"/>
      <c r="O6" s="5"/>
      <c r="P6" s="5"/>
      <c r="Q6" s="5"/>
      <c r="R6" s="5"/>
      <c r="S6" s="5"/>
      <c r="T6" s="5"/>
      <c r="U6" s="5"/>
      <c r="V6" s="5"/>
      <c r="W6" s="5"/>
    </row>
    <row r="7" spans="1:23" ht="63" customHeight="1" x14ac:dyDescent="0.2">
      <c r="A7" s="5"/>
      <c r="B7" s="45" t="str">
        <f>'3.8-9 Beta Adjusted ERP'!F7</f>
        <v>Proxy Group of Seven Water Companies</v>
      </c>
      <c r="C7" s="5"/>
      <c r="D7" s="11" t="s">
        <v>260</v>
      </c>
      <c r="E7" s="7"/>
      <c r="F7" s="11" t="s">
        <v>261</v>
      </c>
      <c r="G7" s="7"/>
      <c r="H7" s="11" t="s">
        <v>262</v>
      </c>
      <c r="I7" s="6"/>
      <c r="J7" s="480" t="s">
        <v>263</v>
      </c>
      <c r="K7" s="484"/>
      <c r="L7" s="6"/>
      <c r="M7" s="480" t="s">
        <v>264</v>
      </c>
      <c r="N7" s="484"/>
      <c r="O7" s="6"/>
      <c r="P7" s="480" t="s">
        <v>265</v>
      </c>
      <c r="Q7" s="484"/>
      <c r="R7" s="6"/>
      <c r="S7" s="480" t="s">
        <v>266</v>
      </c>
      <c r="T7" s="484"/>
      <c r="U7" s="6"/>
      <c r="V7" s="480" t="s">
        <v>267</v>
      </c>
      <c r="W7" s="499"/>
    </row>
    <row r="8" spans="1:23" ht="13.75" customHeight="1" x14ac:dyDescent="0.15">
      <c r="A8" s="5"/>
      <c r="B8" s="13"/>
      <c r="C8" s="5"/>
      <c r="D8" s="13"/>
      <c r="E8" s="5"/>
      <c r="F8" s="13"/>
      <c r="G8" s="5"/>
      <c r="H8" s="13"/>
      <c r="I8" s="5"/>
      <c r="J8" s="13"/>
      <c r="K8" s="13"/>
      <c r="L8" s="5"/>
      <c r="M8" s="13"/>
      <c r="N8" s="13"/>
      <c r="O8" s="5"/>
      <c r="P8" s="13"/>
      <c r="Q8" s="13"/>
      <c r="R8" s="5"/>
      <c r="S8" s="13"/>
      <c r="T8" s="13"/>
      <c r="U8" s="5"/>
      <c r="V8" s="13"/>
      <c r="W8" s="13"/>
    </row>
    <row r="9" spans="1:23" ht="17" customHeight="1" x14ac:dyDescent="0.15">
      <c r="A9" s="16" t="str">
        <f>IFERROR(Input!A2,"NA")</f>
        <v>AWR</v>
      </c>
      <c r="B9" s="16" t="str">
        <f>IFERROR(VLOOKUP(A9,'Proxy Data Lookup'!$A1:$L62,2,FALSE),"NA")</f>
        <v>American States Water Co.</v>
      </c>
      <c r="C9" s="5"/>
      <c r="D9" s="46">
        <f>'MRP WP1'!C71</f>
        <v>0.65</v>
      </c>
      <c r="E9" s="46"/>
      <c r="F9" s="46">
        <f>'Proxy Data Lookup'!H3</f>
        <v>0.55540937185287498</v>
      </c>
      <c r="G9" s="46"/>
      <c r="H9" s="46">
        <f t="shared" ref="H9:H15" si="0">IFERROR(ROUND(AVERAGE(D9:F9),2),"NA")</f>
        <v>0.6</v>
      </c>
      <c r="I9" s="22"/>
      <c r="J9" s="46">
        <v>10.6488108529411</v>
      </c>
      <c r="K9" s="16" t="s">
        <v>52</v>
      </c>
      <c r="L9" s="22"/>
      <c r="M9" s="46">
        <v>2.0499999999999998</v>
      </c>
      <c r="N9" s="16" t="s">
        <v>52</v>
      </c>
      <c r="O9" s="22"/>
      <c r="P9" s="46">
        <f t="shared" ref="P9:P15" si="1">IFERROR((H9*J9)+M9,"NA")</f>
        <v>8.43928651176466</v>
      </c>
      <c r="Q9" s="16" t="s">
        <v>52</v>
      </c>
      <c r="R9" s="22"/>
      <c r="S9" s="46">
        <f t="shared" ref="S9:S15" si="2">IFERROR((0.75*(H9*J9))+(0.25*J9)+M9,"NA")</f>
        <v>9.5041675970587711</v>
      </c>
      <c r="T9" s="16" t="s">
        <v>52</v>
      </c>
      <c r="U9" s="22"/>
      <c r="V9" s="46">
        <f t="shared" ref="V9:V15" si="3">IFERROR(ROUND(AVERAGE(P9:S9),2),"NA")</f>
        <v>8.9700000000000006</v>
      </c>
      <c r="W9" s="16" t="s">
        <v>52</v>
      </c>
    </row>
    <row r="10" spans="1:23" ht="17" customHeight="1" x14ac:dyDescent="0.15">
      <c r="A10" s="16" t="str">
        <f>IFERROR(Input!A3,"NA")</f>
        <v>AWK</v>
      </c>
      <c r="B10" s="16" t="str">
        <f>IFERROR(VLOOKUP(A10,'Proxy Data Lookup'!$A1:$L62,2,FALSE),"NA")</f>
        <v>American Water Works Company Inc</v>
      </c>
      <c r="C10" s="5"/>
      <c r="D10" s="46">
        <f>'MRP WP1'!C72</f>
        <v>0.85</v>
      </c>
      <c r="E10" s="46"/>
      <c r="F10" s="46">
        <f>'Proxy Data Lookup'!H4</f>
        <v>0.98723286390304599</v>
      </c>
      <c r="G10" s="46"/>
      <c r="H10" s="46">
        <f t="shared" si="0"/>
        <v>0.92</v>
      </c>
      <c r="I10" s="22"/>
      <c r="J10" s="46">
        <v>10.6488108529411</v>
      </c>
      <c r="K10" s="22"/>
      <c r="L10" s="22"/>
      <c r="M10" s="46">
        <v>2.0499999999999998</v>
      </c>
      <c r="N10" s="22"/>
      <c r="O10" s="22"/>
      <c r="P10" s="46">
        <f t="shared" si="1"/>
        <v>11.846905984705813</v>
      </c>
      <c r="Q10" s="22"/>
      <c r="R10" s="22"/>
      <c r="S10" s="46">
        <f t="shared" si="2"/>
        <v>12.059882201764633</v>
      </c>
      <c r="T10" s="22"/>
      <c r="U10" s="22"/>
      <c r="V10" s="46">
        <f t="shared" si="3"/>
        <v>11.95</v>
      </c>
      <c r="W10" s="22"/>
    </row>
    <row r="11" spans="1:23" ht="17" customHeight="1" x14ac:dyDescent="0.15">
      <c r="A11" s="16" t="str">
        <f>IFERROR(Input!A4,"NA")</f>
        <v>CWT</v>
      </c>
      <c r="B11" s="16" t="str">
        <f>IFERROR(VLOOKUP(A11,'Proxy Data Lookup'!$A1:$L62,2,FALSE),"NA")</f>
        <v>California Water Service Group</v>
      </c>
      <c r="C11" s="5"/>
      <c r="D11" s="46">
        <f>'MRP WP1'!C73</f>
        <v>0.65</v>
      </c>
      <c r="E11" s="46"/>
      <c r="F11" s="46">
        <f>'Proxy Data Lookup'!H5</f>
        <v>0.552201747894287</v>
      </c>
      <c r="G11" s="46"/>
      <c r="H11" s="46">
        <f t="shared" si="0"/>
        <v>0.6</v>
      </c>
      <c r="I11" s="22"/>
      <c r="J11" s="46">
        <v>10.6488108529411</v>
      </c>
      <c r="K11" s="22"/>
      <c r="L11" s="22"/>
      <c r="M11" s="46">
        <v>2.0499999999999998</v>
      </c>
      <c r="N11" s="22"/>
      <c r="O11" s="22"/>
      <c r="P11" s="46">
        <f t="shared" si="1"/>
        <v>8.43928651176466</v>
      </c>
      <c r="Q11" s="22"/>
      <c r="R11" s="22"/>
      <c r="S11" s="46">
        <f t="shared" si="2"/>
        <v>9.5041675970587711</v>
      </c>
      <c r="T11" s="22"/>
      <c r="U11" s="22"/>
      <c r="V11" s="46">
        <f t="shared" si="3"/>
        <v>8.9700000000000006</v>
      </c>
      <c r="W11" s="22"/>
    </row>
    <row r="12" spans="1:23" ht="17" customHeight="1" x14ac:dyDescent="0.15">
      <c r="A12" s="16" t="str">
        <f>IFERROR(Input!A5,"NA")</f>
        <v>WTRG</v>
      </c>
      <c r="B12" s="16" t="str">
        <f>IFERROR(VLOOKUP(A12,'Proxy Data Lookup'!$A1:$L62,2,FALSE),"NA")</f>
        <v>Essential Utilities, Inc.</v>
      </c>
      <c r="C12" s="5"/>
      <c r="D12" s="46">
        <f>'MRP WP1'!C74</f>
        <v>0.9</v>
      </c>
      <c r="E12" s="46"/>
      <c r="F12" s="46">
        <f>'Proxy Data Lookup'!H6</f>
        <v>0.95908635854721103</v>
      </c>
      <c r="G12" s="46"/>
      <c r="H12" s="46">
        <f t="shared" si="0"/>
        <v>0.93</v>
      </c>
      <c r="I12" s="22"/>
      <c r="J12" s="46">
        <v>10.6488108529411</v>
      </c>
      <c r="K12" s="22"/>
      <c r="L12" s="22"/>
      <c r="M12" s="46">
        <v>2.0499999999999998</v>
      </c>
      <c r="N12" s="22"/>
      <c r="O12" s="22"/>
      <c r="P12" s="46">
        <f t="shared" si="1"/>
        <v>11.953394093235225</v>
      </c>
      <c r="Q12" s="22"/>
      <c r="R12" s="22"/>
      <c r="S12" s="46">
        <f t="shared" si="2"/>
        <v>12.139748283161694</v>
      </c>
      <c r="T12" s="22"/>
      <c r="U12" s="22"/>
      <c r="V12" s="46">
        <f t="shared" si="3"/>
        <v>12.05</v>
      </c>
      <c r="W12" s="22"/>
    </row>
    <row r="13" spans="1:23" ht="17" customHeight="1" x14ac:dyDescent="0.15">
      <c r="A13" s="16" t="str">
        <f>IFERROR(Input!A6,"NA")</f>
        <v>MSEX</v>
      </c>
      <c r="B13" s="16" t="str">
        <f>IFERROR(VLOOKUP(A13,'Proxy Data Lookup'!$A1:$L62,2,FALSE),"NA")</f>
        <v>Middlesex Water Co.</v>
      </c>
      <c r="C13" s="5"/>
      <c r="D13" s="46">
        <f>'MRP WP1'!C75</f>
        <v>0.75</v>
      </c>
      <c r="E13" s="46"/>
      <c r="F13" s="46">
        <f>'Proxy Data Lookup'!H7</f>
        <v>0.779213666915894</v>
      </c>
      <c r="G13" s="46"/>
      <c r="H13" s="46">
        <f t="shared" si="0"/>
        <v>0.76</v>
      </c>
      <c r="I13" s="22"/>
      <c r="J13" s="46">
        <v>10.6488108529411</v>
      </c>
      <c r="K13" s="22"/>
      <c r="L13" s="22"/>
      <c r="M13" s="46">
        <v>2.0499999999999998</v>
      </c>
      <c r="N13" s="22"/>
      <c r="O13" s="22"/>
      <c r="P13" s="46">
        <f t="shared" si="1"/>
        <v>10.143096248235235</v>
      </c>
      <c r="Q13" s="22"/>
      <c r="R13" s="22"/>
      <c r="S13" s="46">
        <f t="shared" si="2"/>
        <v>10.782024899411702</v>
      </c>
      <c r="T13" s="22"/>
      <c r="U13" s="22"/>
      <c r="V13" s="46">
        <f t="shared" si="3"/>
        <v>10.46</v>
      </c>
      <c r="W13" s="22"/>
    </row>
    <row r="14" spans="1:23" ht="17" customHeight="1" x14ac:dyDescent="0.15">
      <c r="A14" s="16" t="str">
        <f>IFERROR(Input!A7,"NA")</f>
        <v>SJW</v>
      </c>
      <c r="B14" s="16" t="str">
        <f>IFERROR(VLOOKUP(A14,'Proxy Data Lookup'!$A1:$L62,2,FALSE),"NA")</f>
        <v xml:space="preserve">SJW Group           </v>
      </c>
      <c r="C14" s="5"/>
      <c r="D14" s="46">
        <f>'MRP WP1'!C76</f>
        <v>0.8</v>
      </c>
      <c r="E14" s="46"/>
      <c r="F14" s="46">
        <f>'Proxy Data Lookup'!H8</f>
        <v>0.88496392965316795</v>
      </c>
      <c r="G14" s="46"/>
      <c r="H14" s="46">
        <f t="shared" si="0"/>
        <v>0.84</v>
      </c>
      <c r="I14" s="22"/>
      <c r="J14" s="46">
        <v>10.6488108529411</v>
      </c>
      <c r="K14" s="22"/>
      <c r="L14" s="22"/>
      <c r="M14" s="46">
        <v>2.0499999999999998</v>
      </c>
      <c r="N14" s="22"/>
      <c r="O14" s="22"/>
      <c r="P14" s="46">
        <f t="shared" si="1"/>
        <v>10.995001116470522</v>
      </c>
      <c r="Q14" s="22"/>
      <c r="R14" s="22"/>
      <c r="S14" s="46">
        <f t="shared" si="2"/>
        <v>11.42095355058817</v>
      </c>
      <c r="T14" s="22"/>
      <c r="U14" s="22"/>
      <c r="V14" s="46">
        <f t="shared" si="3"/>
        <v>11.21</v>
      </c>
      <c r="W14" s="22"/>
    </row>
    <row r="15" spans="1:23" ht="17" customHeight="1" x14ac:dyDescent="0.15">
      <c r="A15" s="16" t="str">
        <f>IFERROR(Input!A8,"NA")</f>
        <v>YORW</v>
      </c>
      <c r="B15" s="16" t="str">
        <f>IFERROR(VLOOKUP(A15,'Proxy Data Lookup'!$A1:$L62,2,FALSE),"NA")</f>
        <v>York Water Co.</v>
      </c>
      <c r="C15" s="5"/>
      <c r="D15" s="46">
        <f>'MRP WP1'!C77</f>
        <v>0.8</v>
      </c>
      <c r="E15" s="46"/>
      <c r="F15" s="46">
        <f>'Proxy Data Lookup'!H9</f>
        <v>0.909856557846069</v>
      </c>
      <c r="G15" s="46"/>
      <c r="H15" s="49">
        <f t="shared" si="0"/>
        <v>0.85</v>
      </c>
      <c r="I15" s="22"/>
      <c r="J15" s="46">
        <v>10.6488108529411</v>
      </c>
      <c r="K15" s="22"/>
      <c r="L15" s="22"/>
      <c r="M15" s="46">
        <v>2.0499999999999998</v>
      </c>
      <c r="N15" s="22"/>
      <c r="O15" s="22"/>
      <c r="P15" s="49">
        <f t="shared" si="1"/>
        <v>11.101489224999934</v>
      </c>
      <c r="Q15" s="22"/>
      <c r="R15" s="22"/>
      <c r="S15" s="49">
        <f t="shared" si="2"/>
        <v>11.500819631985227</v>
      </c>
      <c r="T15" s="22"/>
      <c r="U15" s="22"/>
      <c r="V15" s="49">
        <f t="shared" si="3"/>
        <v>11.3</v>
      </c>
      <c r="W15" s="22"/>
    </row>
    <row r="16" spans="1:23" ht="17" customHeight="1" x14ac:dyDescent="0.15">
      <c r="A16" s="5"/>
      <c r="B16" s="5"/>
      <c r="C16" s="5"/>
      <c r="D16" s="46"/>
      <c r="E16" s="46"/>
      <c r="F16" s="46"/>
      <c r="G16" s="46"/>
      <c r="H16" s="50"/>
      <c r="I16" s="22"/>
      <c r="J16" s="22"/>
      <c r="K16" s="22"/>
      <c r="L16" s="22"/>
      <c r="M16" s="22"/>
      <c r="N16" s="22"/>
      <c r="O16" s="22"/>
      <c r="P16" s="50"/>
      <c r="Q16" s="22"/>
      <c r="R16" s="22"/>
      <c r="S16" s="50"/>
      <c r="T16" s="22"/>
      <c r="U16" s="22"/>
      <c r="V16" s="50"/>
      <c r="W16" s="22"/>
    </row>
    <row r="17" spans="1:23" ht="16.5" customHeight="1" x14ac:dyDescent="0.2">
      <c r="A17" s="5"/>
      <c r="B17" s="48" t="s">
        <v>268</v>
      </c>
      <c r="C17" s="5"/>
      <c r="D17" s="46"/>
      <c r="E17" s="46"/>
      <c r="F17" s="46"/>
      <c r="G17" s="46"/>
      <c r="H17" s="49">
        <f>IFERROR(ROUND(AVERAGE(H8:H16),2),"NA")</f>
        <v>0.79</v>
      </c>
      <c r="I17" s="22"/>
      <c r="J17" s="22"/>
      <c r="K17" s="22"/>
      <c r="L17" s="22"/>
      <c r="M17" s="22"/>
      <c r="N17" s="22"/>
      <c r="O17" s="22"/>
      <c r="P17" s="49">
        <f>IFERROR(ROUND(AVERAGE(P8:P16),2),"NA")</f>
        <v>10.42</v>
      </c>
      <c r="Q17" s="16" t="s">
        <v>52</v>
      </c>
      <c r="R17" s="22"/>
      <c r="S17" s="49">
        <f>IFERROR(ROUND(AVERAGE(S8:S16),2),"NA")</f>
        <v>10.99</v>
      </c>
      <c r="T17" s="16" t="s">
        <v>52</v>
      </c>
      <c r="U17" s="22"/>
      <c r="V17" s="49">
        <f>IFERROR(ROUND(AVERAGE(V8:V16),2),"NA")</f>
        <v>10.7</v>
      </c>
      <c r="W17" s="16" t="s">
        <v>52</v>
      </c>
    </row>
    <row r="18" spans="1:23" ht="16.5" customHeight="1" x14ac:dyDescent="0.15">
      <c r="A18" s="5"/>
      <c r="B18" s="5"/>
      <c r="C18" s="5"/>
      <c r="D18" s="46"/>
      <c r="E18" s="46"/>
      <c r="F18" s="46"/>
      <c r="G18" s="46"/>
      <c r="H18" s="50"/>
      <c r="I18" s="22"/>
      <c r="J18" s="22"/>
      <c r="K18" s="22"/>
      <c r="L18" s="22"/>
      <c r="M18" s="22"/>
      <c r="N18" s="22"/>
      <c r="O18" s="22"/>
      <c r="P18" s="50"/>
      <c r="Q18" s="22"/>
      <c r="R18" s="22"/>
      <c r="S18" s="50"/>
      <c r="T18" s="22"/>
      <c r="U18" s="22"/>
      <c r="V18" s="50"/>
      <c r="W18" s="22"/>
    </row>
    <row r="19" spans="1:23" ht="16.5" customHeight="1" x14ac:dyDescent="0.2">
      <c r="A19" s="5"/>
      <c r="B19" s="48" t="s">
        <v>67</v>
      </c>
      <c r="C19" s="5"/>
      <c r="D19" s="46"/>
      <c r="E19" s="46"/>
      <c r="F19" s="46"/>
      <c r="G19" s="46"/>
      <c r="H19" s="49">
        <f>IFERROR(ROUND(MEDIAN(H8:H16),2),"NA")</f>
        <v>0.84</v>
      </c>
      <c r="I19" s="22"/>
      <c r="J19" s="22"/>
      <c r="K19" s="22"/>
      <c r="L19" s="22"/>
      <c r="M19" s="22"/>
      <c r="N19" s="22"/>
      <c r="O19" s="22"/>
      <c r="P19" s="49">
        <f>IFERROR(ROUND(MEDIAN(P8:P16),2),"NA")</f>
        <v>11</v>
      </c>
      <c r="Q19" s="16" t="s">
        <v>52</v>
      </c>
      <c r="R19" s="22"/>
      <c r="S19" s="49">
        <f>IFERROR(ROUND(MEDIAN(S8:S16),2),"NA")</f>
        <v>11.42</v>
      </c>
      <c r="T19" s="16" t="s">
        <v>52</v>
      </c>
      <c r="U19" s="22"/>
      <c r="V19" s="49">
        <f>IFERROR(ROUND(MEDIAN(V8:V16),2),"NA")</f>
        <v>11.21</v>
      </c>
      <c r="W19" s="16" t="s">
        <v>52</v>
      </c>
    </row>
    <row r="20" spans="1:23" ht="16.5" customHeight="1" x14ac:dyDescent="0.15">
      <c r="A20" s="5"/>
      <c r="B20" s="5"/>
      <c r="C20" s="5"/>
      <c r="D20" s="46"/>
      <c r="E20" s="46"/>
      <c r="F20" s="46"/>
      <c r="G20" s="46"/>
      <c r="H20" s="50"/>
      <c r="I20" s="5"/>
      <c r="J20" s="5"/>
      <c r="K20" s="5"/>
      <c r="L20" s="5"/>
      <c r="M20" s="5"/>
      <c r="N20" s="5"/>
      <c r="O20" s="5"/>
      <c r="P20" s="50"/>
      <c r="Q20" s="5"/>
      <c r="R20" s="5"/>
      <c r="S20" s="50"/>
      <c r="T20" s="5"/>
      <c r="U20" s="5"/>
      <c r="V20" s="50"/>
      <c r="W20" s="5"/>
    </row>
    <row r="21" spans="1:23" ht="16.5" customHeight="1" x14ac:dyDescent="0.2">
      <c r="A21" s="5"/>
      <c r="B21" s="48" t="s">
        <v>68</v>
      </c>
      <c r="C21" s="5"/>
      <c r="D21" s="46"/>
      <c r="E21" s="46"/>
      <c r="F21" s="46"/>
      <c r="G21" s="46"/>
      <c r="H21" s="49">
        <f>IFERROR(ROUND(AVERAGE(H17:H19),2),"NA")</f>
        <v>0.82</v>
      </c>
      <c r="I21" s="5"/>
      <c r="J21" s="5"/>
      <c r="K21" s="5"/>
      <c r="L21" s="5"/>
      <c r="M21" s="5"/>
      <c r="N21" s="5"/>
      <c r="O21" s="5"/>
      <c r="P21" s="49">
        <f>IFERROR(ROUND(AVERAGE(P17:P19),2),"NA")</f>
        <v>10.71</v>
      </c>
      <c r="Q21" s="5"/>
      <c r="R21" s="5"/>
      <c r="S21" s="49">
        <f>IFERROR(ROUND(AVERAGE(S17:S19),2),"NA")</f>
        <v>11.21</v>
      </c>
      <c r="T21" s="5"/>
      <c r="U21" s="5"/>
      <c r="V21" s="49">
        <f>IFERROR(ROUND(AVERAGE(V17:V19),2),"NA")</f>
        <v>10.96</v>
      </c>
      <c r="W21" s="16" t="s">
        <v>52</v>
      </c>
    </row>
    <row r="22" spans="1:23" ht="16.5" customHeight="1" x14ac:dyDescent="0.2">
      <c r="A22" s="5"/>
      <c r="B22" s="5"/>
      <c r="C22" s="5"/>
      <c r="D22" s="5"/>
      <c r="E22" s="5"/>
      <c r="F22" s="5"/>
      <c r="G22" s="5"/>
      <c r="H22" s="13"/>
      <c r="I22" s="5"/>
      <c r="J22" s="5"/>
      <c r="K22" s="5"/>
      <c r="L22" s="5"/>
      <c r="M22" s="5"/>
      <c r="N22" s="5"/>
      <c r="O22" s="5"/>
      <c r="P22" s="13"/>
      <c r="Q22" s="5"/>
      <c r="R22" s="5"/>
      <c r="S22" s="99"/>
      <c r="T22" s="5"/>
      <c r="U22" s="5"/>
      <c r="V22" s="100"/>
      <c r="W22" s="5"/>
    </row>
    <row r="23" spans="1:23" ht="13.75" customHeight="1" x14ac:dyDescent="0.15">
      <c r="A23" s="5"/>
      <c r="B23" s="5"/>
      <c r="C23" s="5"/>
      <c r="D23" s="5"/>
      <c r="E23" s="5"/>
      <c r="F23" s="5"/>
      <c r="G23" s="5"/>
      <c r="H23" s="5"/>
      <c r="I23" s="5"/>
      <c r="J23" s="5"/>
      <c r="K23" s="5"/>
      <c r="L23" s="5"/>
      <c r="M23" s="5"/>
      <c r="N23" s="5"/>
      <c r="O23" s="5"/>
      <c r="P23" s="5"/>
      <c r="Q23" s="5"/>
      <c r="R23" s="5"/>
      <c r="S23" s="5"/>
      <c r="T23" s="5"/>
      <c r="U23" s="5"/>
      <c r="V23" s="5"/>
      <c r="W23" s="5"/>
    </row>
    <row r="24" spans="1:23" ht="17" customHeight="1" x14ac:dyDescent="0.2">
      <c r="A24" s="5"/>
      <c r="B24" s="48" t="s">
        <v>269</v>
      </c>
      <c r="C24" s="5"/>
      <c r="D24" s="5"/>
      <c r="E24" s="5"/>
      <c r="F24" s="5"/>
      <c r="G24" s="5"/>
      <c r="H24" s="5"/>
      <c r="I24" s="5"/>
      <c r="J24" s="5"/>
      <c r="K24" s="5"/>
      <c r="L24" s="5"/>
      <c r="M24" s="5"/>
      <c r="N24" s="5"/>
      <c r="O24" s="5"/>
      <c r="P24" s="5"/>
      <c r="Q24" s="5"/>
      <c r="R24" s="5"/>
      <c r="S24" s="5"/>
      <c r="T24" s="5"/>
      <c r="U24" s="5"/>
      <c r="V24" s="5"/>
      <c r="W24" s="5"/>
    </row>
  </sheetData>
  <mergeCells count="13">
    <mergeCell ref="B1:W1"/>
    <mergeCell ref="B2:W2"/>
    <mergeCell ref="B3:W3"/>
    <mergeCell ref="J5:K5"/>
    <mergeCell ref="M5:N5"/>
    <mergeCell ref="P5:Q5"/>
    <mergeCell ref="S5:T5"/>
    <mergeCell ref="V5:W5"/>
    <mergeCell ref="J7:K7"/>
    <mergeCell ref="M7:N7"/>
    <mergeCell ref="P7:Q7"/>
    <mergeCell ref="S7:T7"/>
    <mergeCell ref="V7:W7"/>
  </mergeCells>
  <pageMargins left="0.7" right="0.7" top="0.75" bottom="0.75" header="0.3" footer="0.3"/>
  <pageSetup scale="74" orientation="landscape"/>
  <headerFooter>
    <oddFooter>&amp;C&amp;"Helvetica Neue,Regular"&amp;12&amp;K000000&amp;P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61"/>
  <sheetViews>
    <sheetView showGridLines="0" workbookViewId="0"/>
  </sheetViews>
  <sheetFormatPr baseColWidth="10" defaultColWidth="8.83203125" defaultRowHeight="15.75" customHeight="1" x14ac:dyDescent="0.15"/>
  <cols>
    <col min="1" max="1" width="8.83203125" style="101" customWidth="1"/>
    <col min="2" max="2" width="10.33203125" style="101" customWidth="1"/>
    <col min="3" max="14" width="8.83203125" style="101" customWidth="1"/>
    <col min="15" max="15" width="3.83203125" style="101" customWidth="1"/>
    <col min="16" max="21" width="8.83203125" style="101" customWidth="1"/>
    <col min="22" max="16384" width="8.83203125" style="101"/>
  </cols>
  <sheetData>
    <row r="1" spans="1:20" ht="17" customHeight="1" x14ac:dyDescent="0.2">
      <c r="A1" s="478" t="str">
        <f>Input!G28</f>
        <v>Bluegrass Water Operating Company, LLC</v>
      </c>
      <c r="B1" s="479"/>
      <c r="C1" s="479"/>
      <c r="D1" s="479"/>
      <c r="E1" s="479"/>
      <c r="F1" s="479"/>
      <c r="G1" s="479"/>
      <c r="H1" s="479"/>
      <c r="I1" s="479"/>
      <c r="J1" s="479"/>
      <c r="K1" s="479"/>
      <c r="L1" s="479"/>
      <c r="M1" s="479"/>
      <c r="N1" s="479"/>
      <c r="O1" s="479"/>
      <c r="P1" s="5"/>
      <c r="Q1" s="5"/>
      <c r="R1" s="5"/>
      <c r="S1" s="5"/>
      <c r="T1" s="5"/>
    </row>
    <row r="2" spans="1:20" ht="17" customHeight="1" x14ac:dyDescent="0.15">
      <c r="A2" s="500" t="s">
        <v>270</v>
      </c>
      <c r="B2" s="501"/>
      <c r="C2" s="501"/>
      <c r="D2" s="501"/>
      <c r="E2" s="501"/>
      <c r="F2" s="501"/>
      <c r="G2" s="501"/>
      <c r="H2" s="501"/>
      <c r="I2" s="501"/>
      <c r="J2" s="501"/>
      <c r="K2" s="501"/>
      <c r="L2" s="501"/>
      <c r="M2" s="501"/>
      <c r="N2" s="501"/>
      <c r="O2" s="501"/>
      <c r="P2" s="5"/>
      <c r="Q2" s="5"/>
      <c r="R2" s="5"/>
      <c r="S2" s="5"/>
      <c r="T2" s="5"/>
    </row>
    <row r="3" spans="1:20" ht="13.75" customHeight="1" x14ac:dyDescent="0.15">
      <c r="A3" s="5"/>
      <c r="B3" s="5"/>
      <c r="C3" s="5"/>
      <c r="D3" s="5"/>
      <c r="E3" s="5"/>
      <c r="F3" s="5"/>
      <c r="G3" s="5"/>
      <c r="H3" s="5"/>
      <c r="I3" s="5"/>
      <c r="J3" s="5"/>
      <c r="K3" s="5"/>
      <c r="L3" s="5"/>
      <c r="M3" s="5"/>
      <c r="N3" s="5"/>
      <c r="O3" s="5"/>
      <c r="P3" s="5"/>
      <c r="Q3" s="5"/>
      <c r="R3" s="5"/>
      <c r="S3" s="5"/>
      <c r="T3" s="5"/>
    </row>
    <row r="4" spans="1:20" ht="17" customHeight="1" x14ac:dyDescent="0.2">
      <c r="A4" s="48" t="s">
        <v>70</v>
      </c>
      <c r="B4" s="5"/>
      <c r="C4" s="5"/>
      <c r="D4" s="5"/>
      <c r="E4" s="5"/>
      <c r="F4" s="5"/>
      <c r="G4" s="5"/>
      <c r="H4" s="5"/>
      <c r="I4" s="5"/>
      <c r="J4" s="5"/>
      <c r="K4" s="5"/>
      <c r="L4" s="5"/>
      <c r="M4" s="5"/>
      <c r="N4" s="5"/>
      <c r="O4" s="5"/>
      <c r="P4" s="5"/>
      <c r="Q4" s="5"/>
      <c r="R4" s="5"/>
      <c r="S4" s="5"/>
      <c r="T4" s="5"/>
    </row>
    <row r="5" spans="1:20" ht="34.5" customHeight="1" x14ac:dyDescent="0.15">
      <c r="A5" s="57" t="s">
        <v>23</v>
      </c>
      <c r="B5" s="475" t="s">
        <v>271</v>
      </c>
      <c r="C5" s="476"/>
      <c r="D5" s="476"/>
      <c r="E5" s="476"/>
      <c r="F5" s="476"/>
      <c r="G5" s="476"/>
      <c r="H5" s="476"/>
      <c r="I5" s="476"/>
      <c r="J5" s="476"/>
      <c r="K5" s="476"/>
      <c r="L5" s="476"/>
      <c r="M5" s="476"/>
      <c r="N5" s="476"/>
      <c r="O5" s="476"/>
      <c r="P5" s="5"/>
      <c r="Q5" s="5"/>
      <c r="R5" s="5"/>
      <c r="S5" s="5"/>
      <c r="T5" s="5"/>
    </row>
    <row r="6" spans="1:20" ht="17" customHeight="1" x14ac:dyDescent="0.15">
      <c r="A6" s="96"/>
      <c r="B6" s="42"/>
      <c r="C6" s="42"/>
      <c r="D6" s="42"/>
      <c r="E6" s="42"/>
      <c r="F6" s="42"/>
      <c r="G6" s="42"/>
      <c r="H6" s="42"/>
      <c r="I6" s="42"/>
      <c r="J6" s="42"/>
      <c r="K6" s="42"/>
      <c r="L6" s="42"/>
      <c r="M6" s="42"/>
      <c r="N6" s="42"/>
      <c r="O6" s="42"/>
      <c r="P6" s="5"/>
      <c r="Q6" s="5"/>
      <c r="R6" s="5"/>
      <c r="S6" s="5"/>
      <c r="T6" s="5"/>
    </row>
    <row r="7" spans="1:20" ht="17" customHeight="1" x14ac:dyDescent="0.2">
      <c r="A7" s="5"/>
      <c r="B7" s="85" t="s">
        <v>272</v>
      </c>
      <c r="C7" s="5"/>
      <c r="D7" s="5"/>
      <c r="E7" s="5"/>
      <c r="F7" s="5"/>
      <c r="G7" s="5"/>
      <c r="H7" s="5"/>
      <c r="I7" s="5"/>
      <c r="J7" s="5"/>
      <c r="K7" s="5"/>
      <c r="L7" s="23"/>
      <c r="M7" s="5"/>
      <c r="N7" s="46"/>
      <c r="O7" s="5"/>
      <c r="P7" s="5"/>
      <c r="Q7" s="5"/>
      <c r="R7" s="5"/>
      <c r="S7" s="5"/>
      <c r="T7" s="5"/>
    </row>
    <row r="8" spans="1:20" ht="13.75" customHeight="1" x14ac:dyDescent="0.15">
      <c r="A8" s="5"/>
      <c r="B8" s="5"/>
      <c r="C8" s="5"/>
      <c r="D8" s="5"/>
      <c r="E8" s="5"/>
      <c r="F8" s="5"/>
      <c r="G8" s="5"/>
      <c r="H8" s="5"/>
      <c r="I8" s="5"/>
      <c r="J8" s="5"/>
      <c r="K8" s="5"/>
      <c r="L8" s="5"/>
      <c r="M8" s="5"/>
      <c r="N8" s="5"/>
      <c r="O8" s="5"/>
      <c r="P8" s="5"/>
      <c r="Q8" s="5"/>
      <c r="R8" s="5"/>
      <c r="S8" s="5"/>
      <c r="T8" s="5"/>
    </row>
    <row r="9" spans="1:20" ht="17" customHeight="1" x14ac:dyDescent="0.15">
      <c r="A9" s="5"/>
      <c r="B9" s="16" t="str">
        <f>CONCATENATE("Measure 1: Ibbotson Arithmetic Mean MRP ",MID(Input!E20,FIND("(",Input!E20),11))</f>
        <v>Measure 1: Ibbotson Arithmetic Mean MRP (1926-2019)</v>
      </c>
      <c r="C9" s="5"/>
      <c r="D9" s="5"/>
      <c r="E9" s="5"/>
      <c r="F9" s="5"/>
      <c r="G9" s="5"/>
      <c r="H9" s="5"/>
      <c r="I9" s="5"/>
      <c r="J9" s="5"/>
      <c r="K9" s="5"/>
      <c r="L9" s="5"/>
      <c r="M9" s="5"/>
      <c r="N9" s="5"/>
      <c r="O9" s="5"/>
      <c r="P9" s="5"/>
      <c r="Q9" s="5"/>
      <c r="R9" s="5"/>
      <c r="S9" s="5"/>
      <c r="T9" s="5"/>
    </row>
    <row r="10" spans="1:20" ht="13.75" customHeight="1" x14ac:dyDescent="0.15">
      <c r="A10" s="5"/>
      <c r="B10" s="5"/>
      <c r="C10" s="5"/>
      <c r="D10" s="5"/>
      <c r="E10" s="5"/>
      <c r="F10" s="5"/>
      <c r="G10" s="5"/>
      <c r="H10" s="5"/>
      <c r="I10" s="5"/>
      <c r="J10" s="5"/>
      <c r="K10" s="5"/>
      <c r="L10" s="5"/>
      <c r="M10" s="5"/>
      <c r="N10" s="5"/>
      <c r="O10" s="5"/>
      <c r="P10" s="5"/>
      <c r="Q10" s="5"/>
      <c r="R10" s="5"/>
      <c r="S10" s="5"/>
      <c r="T10" s="5"/>
    </row>
    <row r="11" spans="1:20" ht="17" customHeight="1" x14ac:dyDescent="0.15">
      <c r="A11" s="5"/>
      <c r="B11" s="16" t="str">
        <f>CONCATENATE("Arithmetic Mean Monthly Returns for Large Stocks ",MID(Input!E20,FIND("1",Input!E20),9),":")</f>
        <v>Arithmetic Mean Monthly Returns for Large Stocks 1926-2019:</v>
      </c>
      <c r="C11" s="5"/>
      <c r="D11" s="5"/>
      <c r="E11" s="5"/>
      <c r="F11" s="5"/>
      <c r="G11" s="5"/>
      <c r="H11" s="5"/>
      <c r="I11" s="5"/>
      <c r="J11" s="5"/>
      <c r="K11" s="5"/>
      <c r="L11" s="5"/>
      <c r="M11" s="5"/>
      <c r="N11" s="46">
        <f>'MRP WP1'!H49</f>
        <v>12.1</v>
      </c>
      <c r="O11" s="16" t="s">
        <v>52</v>
      </c>
      <c r="P11" s="5"/>
      <c r="Q11" s="5"/>
      <c r="R11" s="5"/>
      <c r="S11" s="5"/>
      <c r="T11" s="5"/>
    </row>
    <row r="12" spans="1:20" ht="17" customHeight="1" x14ac:dyDescent="0.15">
      <c r="A12" s="5"/>
      <c r="B12" s="16" t="s">
        <v>273</v>
      </c>
      <c r="C12" s="5"/>
      <c r="D12" s="5"/>
      <c r="E12" s="5"/>
      <c r="F12" s="5"/>
      <c r="G12" s="5"/>
      <c r="H12" s="5"/>
      <c r="I12" s="5"/>
      <c r="J12" s="5"/>
      <c r="K12" s="5"/>
      <c r="L12" s="5"/>
      <c r="M12" s="5"/>
      <c r="N12" s="49">
        <f>'MRP WP1'!H51</f>
        <v>5.09</v>
      </c>
      <c r="O12" s="5"/>
      <c r="P12" s="5"/>
      <c r="Q12" s="5"/>
      <c r="R12" s="5"/>
      <c r="S12" s="5"/>
      <c r="T12" s="5"/>
    </row>
    <row r="13" spans="1:20" ht="16.5" customHeight="1" x14ac:dyDescent="0.15">
      <c r="A13" s="5"/>
      <c r="B13" s="16" t="s">
        <v>274</v>
      </c>
      <c r="C13" s="5"/>
      <c r="D13" s="5"/>
      <c r="E13" s="5"/>
      <c r="F13" s="5"/>
      <c r="G13" s="5"/>
      <c r="H13" s="5"/>
      <c r="I13" s="5"/>
      <c r="J13" s="5"/>
      <c r="K13" s="5"/>
      <c r="L13" s="5"/>
      <c r="M13" s="5"/>
      <c r="N13" s="102">
        <f>N11-N12</f>
        <v>7.01</v>
      </c>
      <c r="O13" s="16" t="s">
        <v>52</v>
      </c>
      <c r="P13" s="5"/>
      <c r="Q13" s="5"/>
      <c r="R13" s="5"/>
      <c r="S13" s="5"/>
      <c r="T13" s="5"/>
    </row>
    <row r="14" spans="1:20" ht="16.5" customHeight="1" x14ac:dyDescent="0.15">
      <c r="A14" s="5"/>
      <c r="B14" s="5"/>
      <c r="C14" s="5"/>
      <c r="D14" s="5"/>
      <c r="E14" s="5"/>
      <c r="F14" s="5"/>
      <c r="G14" s="5"/>
      <c r="H14" s="5"/>
      <c r="I14" s="5"/>
      <c r="J14" s="5"/>
      <c r="K14" s="5"/>
      <c r="L14" s="5"/>
      <c r="M14" s="5"/>
      <c r="N14" s="13"/>
      <c r="O14" s="5"/>
      <c r="P14" s="5"/>
      <c r="Q14" s="5"/>
      <c r="R14" s="5"/>
      <c r="S14" s="5"/>
      <c r="T14" s="5"/>
    </row>
    <row r="15" spans="1:20" ht="17" customHeight="1" x14ac:dyDescent="0.15">
      <c r="A15" s="5"/>
      <c r="B15" s="16" t="s">
        <v>275</v>
      </c>
      <c r="C15" s="5"/>
      <c r="D15" s="5"/>
      <c r="E15" s="5"/>
      <c r="F15" s="5"/>
      <c r="G15" s="5"/>
      <c r="H15" s="5"/>
      <c r="I15" s="5"/>
      <c r="J15" s="5"/>
      <c r="K15" s="5"/>
      <c r="L15" s="5"/>
      <c r="M15" s="5"/>
      <c r="N15" s="5"/>
      <c r="O15" s="46"/>
      <c r="P15" s="5"/>
      <c r="Q15" s="5"/>
      <c r="R15" s="5"/>
      <c r="S15" s="5"/>
      <c r="T15" s="5"/>
    </row>
    <row r="16" spans="1:20" ht="16.5" customHeight="1" x14ac:dyDescent="0.15">
      <c r="A16" s="5"/>
      <c r="B16" s="16" t="s">
        <v>276</v>
      </c>
      <c r="C16" s="5"/>
      <c r="D16" s="5"/>
      <c r="E16" s="5"/>
      <c r="F16" s="5"/>
      <c r="G16" s="5"/>
      <c r="H16" s="5"/>
      <c r="I16" s="5"/>
      <c r="J16" s="5"/>
      <c r="K16" s="5"/>
      <c r="L16" s="5"/>
      <c r="M16" s="5"/>
      <c r="N16" s="49">
        <f>'MRP ERP WP'!AA42*100</f>
        <v>10.241060894006466</v>
      </c>
      <c r="O16" s="16" t="s">
        <v>52</v>
      </c>
      <c r="P16" s="5"/>
      <c r="Q16" s="5"/>
      <c r="R16" s="5"/>
      <c r="S16" s="5"/>
      <c r="T16" s="5"/>
    </row>
    <row r="17" spans="1:20" ht="16.5" customHeight="1" x14ac:dyDescent="0.15">
      <c r="A17" s="5"/>
      <c r="B17" s="5"/>
      <c r="C17" s="5"/>
      <c r="D17" s="5"/>
      <c r="E17" s="5"/>
      <c r="F17" s="5"/>
      <c r="G17" s="5"/>
      <c r="H17" s="5"/>
      <c r="I17" s="5"/>
      <c r="J17" s="5"/>
      <c r="K17" s="5"/>
      <c r="L17" s="5"/>
      <c r="M17" s="5"/>
      <c r="N17" s="13"/>
      <c r="O17" s="5"/>
      <c r="P17" s="5"/>
      <c r="Q17" s="5"/>
      <c r="R17" s="5"/>
      <c r="S17" s="5"/>
      <c r="T17" s="46"/>
    </row>
    <row r="18" spans="1:20" ht="17" customHeight="1" x14ac:dyDescent="0.15">
      <c r="A18" s="5"/>
      <c r="B18" s="16" t="s">
        <v>277</v>
      </c>
      <c r="C18" s="5"/>
      <c r="D18" s="5"/>
      <c r="E18" s="5"/>
      <c r="F18" s="5"/>
      <c r="G18" s="5"/>
      <c r="H18" s="5"/>
      <c r="I18" s="5"/>
      <c r="J18" s="5"/>
      <c r="K18" s="5"/>
      <c r="L18" s="5"/>
      <c r="M18" s="5"/>
      <c r="N18" s="5"/>
      <c r="O18" s="5"/>
      <c r="P18" s="5"/>
      <c r="Q18" s="5"/>
      <c r="R18" s="5"/>
      <c r="S18" s="5"/>
      <c r="T18" s="5"/>
    </row>
    <row r="19" spans="1:20" ht="16.5" customHeight="1" x14ac:dyDescent="0.15">
      <c r="A19" s="5"/>
      <c r="B19" s="16" t="str">
        <f>CONCATENATE("(January 1926 - ",Input!G25,")")</f>
        <v>(January 1926 - August 2020)</v>
      </c>
      <c r="C19" s="5"/>
      <c r="D19" s="5"/>
      <c r="E19" s="5"/>
      <c r="F19" s="5"/>
      <c r="G19" s="5"/>
      <c r="H19" s="5"/>
      <c r="I19" s="5"/>
      <c r="J19" s="5"/>
      <c r="K19" s="5"/>
      <c r="L19" s="5"/>
      <c r="M19" s="5"/>
      <c r="N19" s="49">
        <f>'MRP WP1'!H46</f>
        <v>10.731681948457506</v>
      </c>
      <c r="O19" s="16" t="s">
        <v>52</v>
      </c>
      <c r="P19" s="5"/>
      <c r="Q19" s="5"/>
      <c r="R19" s="5"/>
      <c r="S19" s="5"/>
      <c r="T19" s="5"/>
    </row>
    <row r="20" spans="1:20" ht="16.5" customHeight="1" x14ac:dyDescent="0.15">
      <c r="A20" s="5"/>
      <c r="B20" s="5"/>
      <c r="C20" s="5"/>
      <c r="D20" s="5"/>
      <c r="E20" s="5"/>
      <c r="F20" s="5"/>
      <c r="G20" s="5"/>
      <c r="H20" s="5"/>
      <c r="I20" s="5"/>
      <c r="J20" s="5"/>
      <c r="K20" s="5"/>
      <c r="L20" s="5"/>
      <c r="M20" s="5"/>
      <c r="N20" s="13"/>
      <c r="O20" s="5"/>
      <c r="P20" s="5"/>
      <c r="Q20" s="5"/>
      <c r="R20" s="5"/>
      <c r="S20" s="5"/>
      <c r="T20" s="5"/>
    </row>
    <row r="21" spans="1:20" ht="17" customHeight="1" x14ac:dyDescent="0.15">
      <c r="A21" s="96"/>
      <c r="B21" s="103" t="s">
        <v>278</v>
      </c>
      <c r="C21" s="42"/>
      <c r="D21" s="42"/>
      <c r="E21" s="42"/>
      <c r="F21" s="42"/>
      <c r="G21" s="42"/>
      <c r="H21" s="42"/>
      <c r="I21" s="42"/>
      <c r="J21" s="42"/>
      <c r="K21" s="42"/>
      <c r="L21" s="42"/>
      <c r="M21" s="42"/>
      <c r="N21" s="42"/>
      <c r="O21" s="42"/>
      <c r="P21" s="5"/>
      <c r="Q21" s="5"/>
      <c r="R21" s="5"/>
      <c r="S21" s="5"/>
      <c r="T21" s="5"/>
    </row>
    <row r="22" spans="1:20" ht="13.75" customHeight="1" x14ac:dyDescent="0.15">
      <c r="A22" s="5"/>
      <c r="B22" s="5"/>
      <c r="C22" s="5"/>
      <c r="D22" s="5"/>
      <c r="E22" s="5"/>
      <c r="F22" s="5"/>
      <c r="G22" s="5"/>
      <c r="H22" s="5"/>
      <c r="I22" s="5"/>
      <c r="J22" s="5"/>
      <c r="K22" s="5"/>
      <c r="L22" s="5"/>
      <c r="M22" s="5"/>
      <c r="N22" s="5"/>
      <c r="O22" s="5"/>
      <c r="P22" s="5"/>
      <c r="Q22" s="5"/>
      <c r="R22" s="5"/>
      <c r="S22" s="5"/>
      <c r="T22" s="5"/>
    </row>
    <row r="23" spans="1:20" ht="17" customHeight="1" x14ac:dyDescent="0.15">
      <c r="A23" s="5"/>
      <c r="B23" s="16" t="s">
        <v>279</v>
      </c>
      <c r="C23" s="5"/>
      <c r="D23" s="5"/>
      <c r="E23" s="5"/>
      <c r="F23" s="5"/>
      <c r="G23" s="5"/>
      <c r="H23" s="5"/>
      <c r="I23" s="5"/>
      <c r="J23" s="5"/>
      <c r="K23" s="5"/>
      <c r="L23" s="5"/>
      <c r="M23" s="5"/>
      <c r="N23" s="5"/>
      <c r="O23" s="5"/>
      <c r="P23" s="5"/>
      <c r="Q23" s="5"/>
      <c r="R23" s="5"/>
      <c r="S23" s="5"/>
      <c r="T23" s="5"/>
    </row>
    <row r="24" spans="1:20" ht="13.75" customHeight="1" x14ac:dyDescent="0.15">
      <c r="A24" s="5"/>
      <c r="B24" s="5"/>
      <c r="C24" s="5"/>
      <c r="D24" s="5"/>
      <c r="E24" s="5"/>
      <c r="F24" s="5"/>
      <c r="G24" s="5"/>
      <c r="H24" s="5"/>
      <c r="I24" s="5"/>
      <c r="J24" s="5"/>
      <c r="K24" s="5"/>
      <c r="L24" s="5"/>
      <c r="M24" s="5"/>
      <c r="N24" s="5"/>
      <c r="O24" s="5"/>
      <c r="P24" s="5"/>
      <c r="Q24" s="5"/>
      <c r="R24" s="5"/>
      <c r="S24" s="5"/>
      <c r="T24" s="5"/>
    </row>
    <row r="25" spans="1:20" ht="17" customHeight="1" x14ac:dyDescent="0.15">
      <c r="A25" s="5"/>
      <c r="B25" s="16" t="s">
        <v>280</v>
      </c>
      <c r="C25" s="5"/>
      <c r="D25" s="5"/>
      <c r="E25" s="5"/>
      <c r="F25" s="5"/>
      <c r="G25" s="5"/>
      <c r="H25" s="5"/>
      <c r="I25" s="5"/>
      <c r="J25" s="5"/>
      <c r="K25" s="5"/>
      <c r="L25" s="5"/>
      <c r="M25" s="5"/>
      <c r="N25" s="46">
        <f>'MRP WP1'!M22*100</f>
        <v>14.450000000000001</v>
      </c>
      <c r="O25" s="16" t="s">
        <v>52</v>
      </c>
      <c r="P25" s="5"/>
      <c r="Q25" s="5"/>
      <c r="R25" s="5"/>
      <c r="S25" s="5"/>
      <c r="T25" s="5"/>
    </row>
    <row r="26" spans="1:20" ht="17" customHeight="1" x14ac:dyDescent="0.15">
      <c r="A26" s="5"/>
      <c r="B26" s="16" t="s">
        <v>281</v>
      </c>
      <c r="C26" s="5"/>
      <c r="D26" s="5"/>
      <c r="E26" s="5"/>
      <c r="F26" s="5"/>
      <c r="G26" s="5"/>
      <c r="H26" s="5"/>
      <c r="I26" s="5"/>
      <c r="J26" s="5"/>
      <c r="K26" s="5"/>
      <c r="L26" s="5"/>
      <c r="M26" s="5"/>
      <c r="N26" s="49">
        <f>'MRP WP1'!F37</f>
        <v>2.0499999999999998</v>
      </c>
      <c r="O26" s="5"/>
      <c r="P26" s="5"/>
      <c r="Q26" s="5"/>
      <c r="R26" s="5"/>
      <c r="S26" s="5"/>
      <c r="T26" s="5"/>
    </row>
    <row r="27" spans="1:20" ht="16.5" customHeight="1" x14ac:dyDescent="0.15">
      <c r="A27" s="5"/>
      <c r="B27" s="16" t="s">
        <v>282</v>
      </c>
      <c r="C27" s="5"/>
      <c r="D27" s="5"/>
      <c r="E27" s="5"/>
      <c r="F27" s="5"/>
      <c r="G27" s="5"/>
      <c r="H27" s="5"/>
      <c r="I27" s="5"/>
      <c r="J27" s="5"/>
      <c r="K27" s="5"/>
      <c r="L27" s="5"/>
      <c r="M27" s="5"/>
      <c r="N27" s="102">
        <f>N25-N26</f>
        <v>12.400000000000002</v>
      </c>
      <c r="O27" s="16" t="s">
        <v>52</v>
      </c>
      <c r="P27" s="5"/>
      <c r="Q27" s="5"/>
      <c r="R27" s="5"/>
      <c r="S27" s="5"/>
      <c r="T27" s="5"/>
    </row>
    <row r="28" spans="1:20" ht="16.5" customHeight="1" x14ac:dyDescent="0.15">
      <c r="A28" s="5"/>
      <c r="B28" s="5"/>
      <c r="C28" s="16" t="s">
        <v>283</v>
      </c>
      <c r="D28" s="5"/>
      <c r="E28" s="5"/>
      <c r="F28" s="5"/>
      <c r="G28" s="5"/>
      <c r="H28" s="5"/>
      <c r="I28" s="5"/>
      <c r="J28" s="5"/>
      <c r="K28" s="5"/>
      <c r="L28" s="5"/>
      <c r="M28" s="5"/>
      <c r="N28" s="50"/>
      <c r="O28" s="5"/>
      <c r="P28" s="5"/>
      <c r="Q28" s="5"/>
      <c r="R28" s="5"/>
      <c r="S28" s="5"/>
      <c r="T28" s="5"/>
    </row>
    <row r="29" spans="1:20" ht="17" customHeight="1" x14ac:dyDescent="0.15">
      <c r="A29" s="5"/>
      <c r="B29" s="5"/>
      <c r="C29" s="5"/>
      <c r="D29" s="5"/>
      <c r="E29" s="5"/>
      <c r="F29" s="5"/>
      <c r="G29" s="5"/>
      <c r="H29" s="5"/>
      <c r="I29" s="5"/>
      <c r="J29" s="5"/>
      <c r="K29" s="5"/>
      <c r="L29" s="5"/>
      <c r="M29" s="5"/>
      <c r="N29" s="46"/>
      <c r="O29" s="5"/>
      <c r="P29" s="5"/>
      <c r="Q29" s="5"/>
      <c r="R29" s="5"/>
      <c r="S29" s="5"/>
      <c r="T29" s="5"/>
    </row>
    <row r="30" spans="1:20" ht="17" customHeight="1" x14ac:dyDescent="0.15">
      <c r="A30" s="5"/>
      <c r="B30" s="16" t="s">
        <v>284</v>
      </c>
      <c r="C30" s="5"/>
      <c r="D30" s="5"/>
      <c r="E30" s="5"/>
      <c r="F30" s="5"/>
      <c r="G30" s="5"/>
      <c r="H30" s="5"/>
      <c r="I30" s="5"/>
      <c r="J30" s="5"/>
      <c r="K30" s="5"/>
      <c r="L30" s="5"/>
      <c r="M30" s="5"/>
      <c r="N30" s="46"/>
      <c r="O30" s="5"/>
      <c r="P30" s="5"/>
      <c r="Q30" s="5"/>
      <c r="R30" s="5"/>
      <c r="S30" s="5"/>
      <c r="T30" s="5"/>
    </row>
    <row r="31" spans="1:20" ht="17" customHeight="1" x14ac:dyDescent="0.15">
      <c r="A31" s="5"/>
      <c r="B31" s="5"/>
      <c r="C31" s="5"/>
      <c r="D31" s="5"/>
      <c r="E31" s="5"/>
      <c r="F31" s="5"/>
      <c r="G31" s="5"/>
      <c r="H31" s="5"/>
      <c r="I31" s="5"/>
      <c r="J31" s="5"/>
      <c r="K31" s="5"/>
      <c r="L31" s="5"/>
      <c r="M31" s="5"/>
      <c r="N31" s="46"/>
      <c r="O31" s="5"/>
      <c r="P31" s="5"/>
      <c r="Q31" s="5"/>
      <c r="R31" s="5"/>
      <c r="S31" s="5"/>
      <c r="T31" s="5"/>
    </row>
    <row r="32" spans="1:20" ht="17" customHeight="1" x14ac:dyDescent="0.15">
      <c r="A32" s="5"/>
      <c r="B32" s="16" t="s">
        <v>285</v>
      </c>
      <c r="C32" s="5"/>
      <c r="D32" s="5"/>
      <c r="E32" s="5"/>
      <c r="F32" s="5"/>
      <c r="G32" s="5"/>
      <c r="H32" s="5"/>
      <c r="I32" s="5"/>
      <c r="J32" s="5"/>
      <c r="K32" s="5"/>
      <c r="L32" s="5"/>
      <c r="M32" s="5"/>
      <c r="N32" s="46">
        <f>'MRP WP3'!H504*100</f>
        <v>13.829753895387578</v>
      </c>
      <c r="O32" s="16" t="s">
        <v>52</v>
      </c>
      <c r="P32" s="5"/>
      <c r="Q32" s="5"/>
      <c r="R32" s="5"/>
      <c r="S32" s="5"/>
      <c r="T32" s="5"/>
    </row>
    <row r="33" spans="1:20" ht="17" customHeight="1" x14ac:dyDescent="0.15">
      <c r="A33" s="5"/>
      <c r="B33" s="16" t="s">
        <v>281</v>
      </c>
      <c r="C33" s="5"/>
      <c r="D33" s="5"/>
      <c r="E33" s="5"/>
      <c r="F33" s="5"/>
      <c r="G33" s="5"/>
      <c r="H33" s="5"/>
      <c r="I33" s="5"/>
      <c r="J33" s="5"/>
      <c r="K33" s="5"/>
      <c r="L33" s="5"/>
      <c r="M33" s="5"/>
      <c r="N33" s="49">
        <f>N54</f>
        <v>2.0499999999999998</v>
      </c>
      <c r="O33" s="5"/>
      <c r="P33" s="5"/>
      <c r="Q33" s="5"/>
      <c r="R33" s="5"/>
      <c r="S33" s="5"/>
      <c r="T33" s="5"/>
    </row>
    <row r="34" spans="1:20" ht="16.5" customHeight="1" x14ac:dyDescent="0.15">
      <c r="A34" s="5"/>
      <c r="B34" s="16" t="s">
        <v>286</v>
      </c>
      <c r="C34" s="5"/>
      <c r="D34" s="5"/>
      <c r="E34" s="5"/>
      <c r="F34" s="5"/>
      <c r="G34" s="5"/>
      <c r="H34" s="5"/>
      <c r="I34" s="5"/>
      <c r="J34" s="5"/>
      <c r="K34" s="5"/>
      <c r="L34" s="5"/>
      <c r="M34" s="5"/>
      <c r="N34" s="102">
        <f>IFERROR(N32-N33,"NA")</f>
        <v>11.779753895387579</v>
      </c>
      <c r="O34" s="16" t="s">
        <v>52</v>
      </c>
      <c r="P34" s="5"/>
      <c r="Q34" s="5"/>
      <c r="R34" s="5"/>
      <c r="S34" s="5"/>
      <c r="T34" s="5"/>
    </row>
    <row r="35" spans="1:20" ht="16.5" customHeight="1" x14ac:dyDescent="0.15">
      <c r="A35" s="5"/>
      <c r="B35" s="5"/>
      <c r="C35" s="5"/>
      <c r="D35" s="5"/>
      <c r="E35" s="5"/>
      <c r="F35" s="5"/>
      <c r="G35" s="5"/>
      <c r="H35" s="5"/>
      <c r="I35" s="5"/>
      <c r="J35" s="5"/>
      <c r="K35" s="5"/>
      <c r="L35" s="5"/>
      <c r="M35" s="5"/>
      <c r="N35" s="50"/>
      <c r="O35" s="5"/>
      <c r="P35" s="5"/>
      <c r="Q35" s="5"/>
      <c r="R35" s="5"/>
      <c r="S35" s="5"/>
      <c r="T35" s="5"/>
    </row>
    <row r="36" spans="1:20" ht="17" customHeight="1" x14ac:dyDescent="0.15">
      <c r="A36" s="5"/>
      <c r="B36" s="16" t="s">
        <v>287</v>
      </c>
      <c r="C36" s="5"/>
      <c r="D36" s="5"/>
      <c r="E36" s="5"/>
      <c r="F36" s="5"/>
      <c r="G36" s="5"/>
      <c r="H36" s="5"/>
      <c r="I36" s="5"/>
      <c r="J36" s="5"/>
      <c r="K36" s="5"/>
      <c r="L36" s="5"/>
      <c r="M36" s="5"/>
      <c r="N36" s="5"/>
      <c r="O36" s="5"/>
      <c r="P36" s="5"/>
      <c r="Q36" s="5"/>
      <c r="R36" s="5"/>
      <c r="S36" s="5"/>
      <c r="T36" s="5"/>
    </row>
    <row r="37" spans="1:20" ht="13.75" customHeight="1" x14ac:dyDescent="0.15">
      <c r="A37" s="5"/>
      <c r="B37" s="5"/>
      <c r="C37" s="5"/>
      <c r="D37" s="5"/>
      <c r="E37" s="5"/>
      <c r="F37" s="5"/>
      <c r="G37" s="5"/>
      <c r="H37" s="5"/>
      <c r="I37" s="5"/>
      <c r="J37" s="5"/>
      <c r="K37" s="5"/>
      <c r="L37" s="5"/>
      <c r="M37" s="5"/>
      <c r="N37" s="5"/>
      <c r="O37" s="5"/>
      <c r="P37" s="5"/>
      <c r="Q37" s="5"/>
      <c r="R37" s="5"/>
      <c r="S37" s="5"/>
      <c r="T37" s="5"/>
    </row>
    <row r="38" spans="1:20" ht="17" customHeight="1" x14ac:dyDescent="0.15">
      <c r="A38" s="5"/>
      <c r="B38" s="16" t="s">
        <v>285</v>
      </c>
      <c r="C38" s="5"/>
      <c r="D38" s="5"/>
      <c r="E38" s="5"/>
      <c r="F38" s="5"/>
      <c r="G38" s="5"/>
      <c r="H38" s="5"/>
      <c r="I38" s="5"/>
      <c r="J38" s="5"/>
      <c r="K38" s="5"/>
      <c r="L38" s="5"/>
      <c r="M38" s="5"/>
      <c r="N38" s="46">
        <f>'MRP WP2'!Q504*100</f>
        <v>13.780122275182721</v>
      </c>
      <c r="O38" s="16" t="s">
        <v>52</v>
      </c>
      <c r="P38" s="5"/>
      <c r="Q38" s="5"/>
      <c r="R38" s="5"/>
      <c r="S38" s="5"/>
      <c r="T38" s="5"/>
    </row>
    <row r="39" spans="1:20" ht="17" customHeight="1" x14ac:dyDescent="0.15">
      <c r="A39" s="5"/>
      <c r="B39" s="16" t="s">
        <v>281</v>
      </c>
      <c r="C39" s="5"/>
      <c r="D39" s="5"/>
      <c r="E39" s="5"/>
      <c r="F39" s="5"/>
      <c r="G39" s="5"/>
      <c r="H39" s="5"/>
      <c r="I39" s="5"/>
      <c r="J39" s="5"/>
      <c r="K39" s="5"/>
      <c r="L39" s="5"/>
      <c r="M39" s="5"/>
      <c r="N39" s="49">
        <f>'MRP WP1'!F37</f>
        <v>2.0499999999999998</v>
      </c>
      <c r="O39" s="5"/>
      <c r="P39" s="5"/>
      <c r="Q39" s="5"/>
      <c r="R39" s="5"/>
      <c r="S39" s="5"/>
      <c r="T39" s="5"/>
    </row>
    <row r="40" spans="1:20" ht="16.5" customHeight="1" x14ac:dyDescent="0.2">
      <c r="A40" s="5"/>
      <c r="B40" s="5"/>
      <c r="C40" s="5"/>
      <c r="D40" s="5"/>
      <c r="E40" s="5"/>
      <c r="F40" s="5"/>
      <c r="G40" s="5"/>
      <c r="H40" s="5"/>
      <c r="I40" s="5"/>
      <c r="J40" s="5"/>
      <c r="K40" s="5"/>
      <c r="L40" s="48" t="s">
        <v>288</v>
      </c>
      <c r="M40" s="5"/>
      <c r="N40" s="102">
        <f>IFERROR(N38-N39,"NA")</f>
        <v>11.730122275182723</v>
      </c>
      <c r="O40" s="16" t="s">
        <v>52</v>
      </c>
      <c r="P40" s="5"/>
      <c r="Q40" s="5"/>
      <c r="R40" s="5"/>
      <c r="S40" s="5"/>
      <c r="T40" s="5"/>
    </row>
    <row r="41" spans="1:20" ht="16.5" customHeight="1" x14ac:dyDescent="0.15">
      <c r="A41" s="5"/>
      <c r="B41" s="5"/>
      <c r="C41" s="5"/>
      <c r="D41" s="5"/>
      <c r="E41" s="5"/>
      <c r="F41" s="5"/>
      <c r="G41" s="5"/>
      <c r="H41" s="5"/>
      <c r="I41" s="5"/>
      <c r="J41" s="5"/>
      <c r="K41" s="5"/>
      <c r="L41" s="5"/>
      <c r="M41" s="5"/>
      <c r="N41" s="13"/>
      <c r="O41" s="5"/>
      <c r="P41" s="5"/>
      <c r="Q41" s="5"/>
      <c r="R41" s="5"/>
      <c r="S41" s="5"/>
      <c r="T41" s="5"/>
    </row>
    <row r="42" spans="1:20" ht="16.5" customHeight="1" x14ac:dyDescent="0.2">
      <c r="A42" s="5"/>
      <c r="B42" s="5"/>
      <c r="C42" s="5"/>
      <c r="D42" s="5"/>
      <c r="E42" s="5"/>
      <c r="F42" s="5"/>
      <c r="G42" s="5"/>
      <c r="H42" s="5"/>
      <c r="I42" s="5"/>
      <c r="J42" s="5"/>
      <c r="K42" s="5"/>
      <c r="L42" s="48" t="s">
        <v>289</v>
      </c>
      <c r="M42" s="5"/>
      <c r="N42" s="49">
        <f>AVERAGE(N13,N16,N19,N27,N34,N40)</f>
        <v>10.648769835505712</v>
      </c>
      <c r="O42" s="16" t="s">
        <v>52</v>
      </c>
      <c r="P42" s="5"/>
      <c r="Q42" s="5"/>
      <c r="R42" s="5"/>
      <c r="S42" s="5"/>
      <c r="T42" s="5"/>
    </row>
    <row r="43" spans="1:20" ht="16.5" customHeight="1" x14ac:dyDescent="0.15">
      <c r="A43" s="5"/>
      <c r="B43" s="5"/>
      <c r="C43" s="5"/>
      <c r="D43" s="5"/>
      <c r="E43" s="5"/>
      <c r="F43" s="5"/>
      <c r="G43" s="5"/>
      <c r="H43" s="5"/>
      <c r="I43" s="5"/>
      <c r="J43" s="5"/>
      <c r="K43" s="5"/>
      <c r="L43" s="5"/>
      <c r="M43" s="5"/>
      <c r="N43" s="13"/>
      <c r="O43" s="5"/>
      <c r="P43" s="5"/>
      <c r="Q43" s="5"/>
      <c r="R43" s="5"/>
      <c r="S43" s="5"/>
      <c r="T43" s="5"/>
    </row>
    <row r="44" spans="1:20" ht="66.75" customHeight="1" x14ac:dyDescent="0.15">
      <c r="A44" s="57" t="s">
        <v>25</v>
      </c>
      <c r="B44" s="475" t="s">
        <v>290</v>
      </c>
      <c r="C44" s="476"/>
      <c r="D44" s="476"/>
      <c r="E44" s="476"/>
      <c r="F44" s="476"/>
      <c r="G44" s="476"/>
      <c r="H44" s="476"/>
      <c r="I44" s="476"/>
      <c r="J44" s="476"/>
      <c r="K44" s="476"/>
      <c r="L44" s="476"/>
      <c r="M44" s="476"/>
      <c r="N44" s="476"/>
      <c r="O44" s="476"/>
      <c r="P44" s="5"/>
      <c r="Q44" s="5"/>
      <c r="R44" s="5"/>
      <c r="S44" s="5"/>
      <c r="T44" s="5"/>
    </row>
    <row r="45" spans="1:20" ht="17" customHeight="1" x14ac:dyDescent="0.15">
      <c r="A45" s="96"/>
      <c r="B45" s="42"/>
      <c r="C45" s="42"/>
      <c r="D45" s="42"/>
      <c r="E45" s="42"/>
      <c r="F45" s="42"/>
      <c r="G45" s="42"/>
      <c r="H45" s="42"/>
      <c r="I45" s="42"/>
      <c r="J45" s="42"/>
      <c r="K45" s="42"/>
      <c r="L45" s="42"/>
      <c r="M45" s="42"/>
      <c r="N45" s="42"/>
      <c r="O45" s="42"/>
      <c r="P45" s="5"/>
      <c r="Q45" s="5"/>
      <c r="R45" s="5"/>
      <c r="S45" s="5"/>
      <c r="T45" s="5"/>
    </row>
    <row r="46" spans="1:20" ht="17" customHeight="1" x14ac:dyDescent="0.2">
      <c r="A46" s="5"/>
      <c r="B46" s="5"/>
      <c r="C46" s="5"/>
      <c r="D46" s="5"/>
      <c r="E46" s="5"/>
      <c r="F46" s="5"/>
      <c r="G46" s="5"/>
      <c r="H46" s="5"/>
      <c r="I46" s="5"/>
      <c r="J46" s="48" t="str">
        <f>'MRP WP1'!B28</f>
        <v>Third Quarter 2020</v>
      </c>
      <c r="K46" s="5"/>
      <c r="L46" s="5"/>
      <c r="M46" s="5"/>
      <c r="N46" s="46">
        <f>'MRP WP1'!F28</f>
        <v>1.4</v>
      </c>
      <c r="O46" s="16" t="s">
        <v>52</v>
      </c>
      <c r="P46" s="5"/>
      <c r="Q46" s="5"/>
      <c r="R46" s="5"/>
      <c r="S46" s="5"/>
      <c r="T46" s="5"/>
    </row>
    <row r="47" spans="1:20" ht="17" customHeight="1" x14ac:dyDescent="0.2">
      <c r="A47" s="5"/>
      <c r="B47" s="5"/>
      <c r="C47" s="5"/>
      <c r="D47" s="5"/>
      <c r="E47" s="5"/>
      <c r="F47" s="5"/>
      <c r="G47" s="5"/>
      <c r="H47" s="5"/>
      <c r="I47" s="5"/>
      <c r="J47" s="48" t="str">
        <f>'MRP WP1'!B29</f>
        <v>Fourth Quarter 2020</v>
      </c>
      <c r="K47" s="5"/>
      <c r="L47" s="5"/>
      <c r="M47" s="5"/>
      <c r="N47" s="46">
        <f>'MRP WP1'!F29</f>
        <v>1.5</v>
      </c>
      <c r="O47" s="5"/>
      <c r="P47" s="5"/>
      <c r="Q47" s="5"/>
      <c r="R47" s="5"/>
      <c r="S47" s="5"/>
      <c r="T47" s="5"/>
    </row>
    <row r="48" spans="1:20" ht="17" customHeight="1" x14ac:dyDescent="0.2">
      <c r="A48" s="5"/>
      <c r="B48" s="5"/>
      <c r="C48" s="5"/>
      <c r="D48" s="5"/>
      <c r="E48" s="5"/>
      <c r="F48" s="5"/>
      <c r="G48" s="5"/>
      <c r="H48" s="5"/>
      <c r="I48" s="5"/>
      <c r="J48" s="48" t="str">
        <f>'MRP WP1'!B30</f>
        <v>First Quarter 2021</v>
      </c>
      <c r="K48" s="5"/>
      <c r="L48" s="5"/>
      <c r="M48" s="5"/>
      <c r="N48" s="46">
        <f>'MRP WP1'!F30</f>
        <v>1.6</v>
      </c>
      <c r="O48" s="5"/>
      <c r="P48" s="5"/>
      <c r="Q48" s="5"/>
      <c r="R48" s="5"/>
      <c r="S48" s="5"/>
      <c r="T48" s="5"/>
    </row>
    <row r="49" spans="1:20" ht="17" customHeight="1" x14ac:dyDescent="0.2">
      <c r="A49" s="5"/>
      <c r="B49" s="5"/>
      <c r="C49" s="5"/>
      <c r="D49" s="5"/>
      <c r="E49" s="5"/>
      <c r="F49" s="5"/>
      <c r="G49" s="5"/>
      <c r="H49" s="5"/>
      <c r="I49" s="5"/>
      <c r="J49" s="48" t="str">
        <f>'MRP WP1'!B31</f>
        <v>Second Quarter 2021</v>
      </c>
      <c r="K49" s="5"/>
      <c r="L49" s="5"/>
      <c r="M49" s="5"/>
      <c r="N49" s="46">
        <f>'MRP WP1'!F31</f>
        <v>1.6</v>
      </c>
      <c r="O49" s="5"/>
      <c r="P49" s="5"/>
      <c r="Q49" s="5"/>
      <c r="R49" s="5"/>
      <c r="S49" s="5"/>
      <c r="T49" s="5"/>
    </row>
    <row r="50" spans="1:20" ht="17" customHeight="1" x14ac:dyDescent="0.2">
      <c r="A50" s="5"/>
      <c r="B50" s="5"/>
      <c r="C50" s="5"/>
      <c r="D50" s="5"/>
      <c r="E50" s="5"/>
      <c r="F50" s="5"/>
      <c r="G50" s="5"/>
      <c r="H50" s="5"/>
      <c r="I50" s="5"/>
      <c r="J50" s="48" t="str">
        <f>'MRP WP1'!B32</f>
        <v>Third Quarter 2021</v>
      </c>
      <c r="K50" s="5"/>
      <c r="L50" s="5"/>
      <c r="M50" s="5"/>
      <c r="N50" s="46">
        <f>'MRP WP1'!F32</f>
        <v>1.7</v>
      </c>
      <c r="O50" s="5"/>
      <c r="P50" s="5"/>
      <c r="Q50" s="5"/>
      <c r="R50" s="5"/>
      <c r="S50" s="5"/>
      <c r="T50" s="5"/>
    </row>
    <row r="51" spans="1:20" ht="17" customHeight="1" x14ac:dyDescent="0.2">
      <c r="A51" s="5"/>
      <c r="B51" s="5"/>
      <c r="C51" s="5"/>
      <c r="D51" s="5"/>
      <c r="E51" s="5"/>
      <c r="F51" s="5"/>
      <c r="G51" s="5"/>
      <c r="H51" s="5"/>
      <c r="I51" s="5"/>
      <c r="J51" s="48" t="str">
        <f>'MRP WP1'!B33</f>
        <v>Fourth Quarter 2021</v>
      </c>
      <c r="K51" s="5"/>
      <c r="L51" s="5"/>
      <c r="M51" s="5"/>
      <c r="N51" s="46">
        <f>'MRP WP1'!F33</f>
        <v>1.8</v>
      </c>
      <c r="O51" s="5"/>
      <c r="P51" s="5"/>
      <c r="Q51" s="5"/>
      <c r="R51" s="5"/>
      <c r="S51" s="5"/>
      <c r="T51" s="5"/>
    </row>
    <row r="52" spans="1:20" ht="17" customHeight="1" x14ac:dyDescent="0.2">
      <c r="A52" s="5"/>
      <c r="B52" s="5"/>
      <c r="C52" s="5"/>
      <c r="D52" s="5"/>
      <c r="E52" s="5"/>
      <c r="F52" s="5"/>
      <c r="G52" s="5"/>
      <c r="H52" s="5"/>
      <c r="I52" s="5"/>
      <c r="J52" s="48" t="str">
        <f>'MRP WP1'!B34</f>
        <v>2022-2026</v>
      </c>
      <c r="K52" s="5"/>
      <c r="L52" s="5"/>
      <c r="M52" s="5"/>
      <c r="N52" s="46">
        <f>'MRP WP1'!F34</f>
        <v>3</v>
      </c>
      <c r="O52" s="5"/>
      <c r="P52" s="5"/>
      <c r="Q52" s="5"/>
      <c r="R52" s="5"/>
      <c r="S52" s="5"/>
      <c r="T52" s="5"/>
    </row>
    <row r="53" spans="1:20" ht="17" customHeight="1" x14ac:dyDescent="0.2">
      <c r="A53" s="5"/>
      <c r="B53" s="5"/>
      <c r="C53" s="5"/>
      <c r="D53" s="5"/>
      <c r="E53" s="5"/>
      <c r="F53" s="5"/>
      <c r="G53" s="5"/>
      <c r="H53" s="5"/>
      <c r="I53" s="5"/>
      <c r="J53" s="48" t="str">
        <f>'MRP WP1'!B35</f>
        <v>2027-2031</v>
      </c>
      <c r="K53" s="5"/>
      <c r="L53" s="5"/>
      <c r="M53" s="5"/>
      <c r="N53" s="49">
        <f>'MRP WP1'!F35</f>
        <v>3.8</v>
      </c>
      <c r="O53" s="5"/>
      <c r="P53" s="5"/>
      <c r="Q53" s="5"/>
      <c r="R53" s="5"/>
      <c r="S53" s="5"/>
      <c r="T53" s="5"/>
    </row>
    <row r="54" spans="1:20" ht="16.5" customHeight="1" x14ac:dyDescent="0.15">
      <c r="A54" s="5"/>
      <c r="B54" s="5"/>
      <c r="C54" s="5"/>
      <c r="D54" s="5"/>
      <c r="E54" s="5"/>
      <c r="F54" s="5"/>
      <c r="G54" s="5"/>
      <c r="H54" s="5"/>
      <c r="I54" s="5"/>
      <c r="J54" s="5"/>
      <c r="K54" s="5"/>
      <c r="L54" s="5"/>
      <c r="M54" s="5"/>
      <c r="N54" s="102">
        <f>ROUND(AVERAGE(N46:N53),2)</f>
        <v>2.0499999999999998</v>
      </c>
      <c r="O54" s="16" t="s">
        <v>52</v>
      </c>
      <c r="P54" s="5"/>
      <c r="Q54" s="5"/>
      <c r="R54" s="5"/>
      <c r="S54" s="5"/>
      <c r="T54" s="5"/>
    </row>
    <row r="55" spans="1:20" ht="16.5" customHeight="1" x14ac:dyDescent="0.2">
      <c r="A55" s="48" t="s">
        <v>27</v>
      </c>
      <c r="B55" s="16" t="s">
        <v>299</v>
      </c>
      <c r="C55" s="5"/>
      <c r="D55" s="5"/>
      <c r="E55" s="5"/>
      <c r="F55" s="5"/>
      <c r="G55" s="5"/>
      <c r="H55" s="5"/>
      <c r="I55" s="5"/>
      <c r="J55" s="5"/>
      <c r="K55" s="5"/>
      <c r="L55" s="5"/>
      <c r="M55" s="5"/>
      <c r="N55" s="13"/>
      <c r="O55" s="5"/>
      <c r="P55" s="5"/>
      <c r="Q55" s="5"/>
      <c r="R55" s="5"/>
      <c r="S55" s="5"/>
      <c r="T55" s="5"/>
    </row>
    <row r="56" spans="1:20" ht="13.75" customHeight="1" x14ac:dyDescent="0.15">
      <c r="A56" s="5"/>
      <c r="B56" s="5"/>
      <c r="C56" s="5"/>
      <c r="D56" s="5"/>
      <c r="E56" s="5"/>
      <c r="F56" s="5"/>
      <c r="G56" s="5"/>
      <c r="H56" s="5"/>
      <c r="I56" s="5"/>
      <c r="J56" s="5"/>
      <c r="K56" s="5"/>
      <c r="L56" s="5"/>
      <c r="M56" s="5"/>
      <c r="N56" s="5"/>
      <c r="O56" s="5"/>
      <c r="P56" s="5"/>
      <c r="Q56" s="5"/>
      <c r="R56" s="5"/>
      <c r="S56" s="5"/>
      <c r="T56" s="5"/>
    </row>
    <row r="57" spans="1:20" ht="17" customHeight="1" x14ac:dyDescent="0.2">
      <c r="A57" s="37" t="s">
        <v>238</v>
      </c>
      <c r="B57" s="5"/>
      <c r="C57" s="5"/>
      <c r="D57" s="5"/>
      <c r="E57" s="5"/>
      <c r="F57" s="5"/>
      <c r="G57" s="5"/>
      <c r="H57" s="5"/>
      <c r="I57" s="5"/>
      <c r="J57" s="5"/>
      <c r="K57" s="5"/>
      <c r="L57" s="5"/>
      <c r="M57" s="5"/>
      <c r="N57" s="5"/>
      <c r="O57" s="5"/>
      <c r="P57" s="5"/>
      <c r="Q57" s="5"/>
      <c r="R57" s="5"/>
      <c r="S57" s="5"/>
      <c r="T57" s="5"/>
    </row>
    <row r="58" spans="1:20" ht="17" customHeight="1" x14ac:dyDescent="0.15">
      <c r="A58" s="5"/>
      <c r="B58" s="16" t="s">
        <v>241</v>
      </c>
      <c r="C58" s="5"/>
      <c r="D58" s="5"/>
      <c r="E58" s="5"/>
      <c r="F58" s="5"/>
      <c r="G58" s="5"/>
      <c r="H58" s="5"/>
      <c r="I58" s="5"/>
      <c r="J58" s="5"/>
      <c r="K58" s="5"/>
      <c r="L58" s="5"/>
      <c r="M58" s="5"/>
      <c r="N58" s="5"/>
      <c r="O58" s="5"/>
      <c r="P58" s="5"/>
      <c r="Q58" s="5"/>
      <c r="R58" s="5"/>
      <c r="S58" s="5"/>
      <c r="T58" s="5"/>
    </row>
    <row r="59" spans="1:20" ht="17" customHeight="1" x14ac:dyDescent="0.15">
      <c r="A59" s="5"/>
      <c r="B59" s="16" t="str">
        <f>'3.8-9 Beta Adjusted ERP'!C45</f>
        <v>Blue Chip Financial Forecasts, September 1, 2020 and June 1, 2020</v>
      </c>
      <c r="C59" s="5"/>
      <c r="D59" s="5"/>
      <c r="E59" s="5"/>
      <c r="F59" s="5"/>
      <c r="G59" s="5"/>
      <c r="H59" s="5"/>
      <c r="I59" s="5"/>
      <c r="J59" s="5"/>
      <c r="K59" s="5"/>
      <c r="L59" s="5"/>
      <c r="M59" s="5"/>
      <c r="N59" s="5"/>
      <c r="O59" s="5"/>
      <c r="P59" s="5"/>
      <c r="Q59" s="5"/>
      <c r="R59" s="5"/>
      <c r="S59" s="5"/>
      <c r="T59" s="5"/>
    </row>
    <row r="60" spans="1:20" ht="17" customHeight="1" x14ac:dyDescent="0.15">
      <c r="A60" s="5"/>
      <c r="B60" s="502" t="str">
        <f>'3.8-9 Beta Adjusted ERP'!C42</f>
        <v>Stocks, Bonds, Bills, and Inflation -  2020 SBBI Yearbook, John Wiley &amp; Sons, Inc.</v>
      </c>
      <c r="C60" s="477"/>
      <c r="D60" s="477"/>
      <c r="E60" s="477"/>
      <c r="F60" s="477"/>
      <c r="G60" s="477"/>
      <c r="H60" s="477"/>
      <c r="I60" s="477"/>
      <c r="J60" s="477"/>
      <c r="K60" s="477"/>
      <c r="L60" s="477"/>
      <c r="M60" s="477"/>
      <c r="N60" s="5"/>
      <c r="O60" s="5"/>
      <c r="P60" s="5"/>
      <c r="Q60" s="5"/>
      <c r="R60" s="5"/>
      <c r="S60" s="5"/>
      <c r="T60" s="5"/>
    </row>
    <row r="61" spans="1:20" ht="17" customHeight="1" x14ac:dyDescent="0.15">
      <c r="A61" s="5"/>
      <c r="B61" s="16" t="s">
        <v>80</v>
      </c>
      <c r="C61" s="5"/>
      <c r="D61" s="5"/>
      <c r="E61" s="5"/>
      <c r="F61" s="5"/>
      <c r="G61" s="5"/>
      <c r="H61" s="5"/>
      <c r="I61" s="5"/>
      <c r="J61" s="5"/>
      <c r="K61" s="5"/>
      <c r="L61" s="5"/>
      <c r="M61" s="5"/>
      <c r="N61" s="5"/>
      <c r="O61" s="5"/>
      <c r="P61" s="5"/>
      <c r="Q61" s="5"/>
      <c r="R61" s="5"/>
      <c r="S61" s="5"/>
      <c r="T61" s="5"/>
    </row>
  </sheetData>
  <mergeCells count="5">
    <mergeCell ref="A1:O1"/>
    <mergeCell ref="A2:O2"/>
    <mergeCell ref="B5:O5"/>
    <mergeCell ref="B44:O44"/>
    <mergeCell ref="B60:M60"/>
  </mergeCells>
  <pageMargins left="0.7" right="0.7" top="0.75" bottom="0.75" header="0.3" footer="0.3"/>
  <pageSetup scale="59"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2"/>
  <sheetViews>
    <sheetView showGridLines="0" workbookViewId="0"/>
  </sheetViews>
  <sheetFormatPr baseColWidth="10" defaultColWidth="9.1640625" defaultRowHeight="15.75" customHeight="1" x14ac:dyDescent="0.15"/>
  <cols>
    <col min="1" max="1" width="13" style="104" customWidth="1"/>
    <col min="2" max="2" width="3.33203125" style="104" customWidth="1"/>
    <col min="3" max="3" width="37.5" style="104" customWidth="1"/>
    <col min="4" max="4" width="4.6640625" style="104" customWidth="1"/>
    <col min="5" max="5" width="10.6640625" style="104" customWidth="1"/>
    <col min="6" max="6" width="3.33203125" style="104" customWidth="1"/>
    <col min="7" max="7" width="13.5" style="104" customWidth="1"/>
    <col min="8" max="8" width="3.33203125" style="104" customWidth="1"/>
    <col min="9" max="9" width="12.6640625" style="104" customWidth="1"/>
    <col min="10" max="10" width="3.33203125" style="104" customWidth="1"/>
    <col min="11" max="11" width="10.6640625" style="104" customWidth="1"/>
    <col min="12" max="12" width="3.33203125" style="104" customWidth="1"/>
    <col min="13" max="13" width="10.6640625" style="104" customWidth="1"/>
    <col min="14" max="14" width="3.33203125" style="104" customWidth="1"/>
    <col min="15" max="15" width="10.6640625" style="104" customWidth="1"/>
    <col min="16" max="16" width="3.33203125" style="104" customWidth="1"/>
    <col min="17" max="17" width="10.6640625" style="104" customWidth="1"/>
    <col min="18" max="18" width="9.1640625" style="104" customWidth="1"/>
    <col min="19" max="16384" width="9.1640625" style="104"/>
  </cols>
  <sheetData>
    <row r="1" spans="1:17" ht="17" customHeight="1" x14ac:dyDescent="0.2">
      <c r="A1" s="105"/>
      <c r="B1" s="5"/>
      <c r="C1" s="478" t="str">
        <f>Input!G28</f>
        <v>Bluegrass Water Operating Company, LLC</v>
      </c>
      <c r="D1" s="483"/>
      <c r="E1" s="483"/>
      <c r="F1" s="483"/>
      <c r="G1" s="483"/>
      <c r="H1" s="483"/>
      <c r="I1" s="483"/>
      <c r="J1" s="483"/>
      <c r="K1" s="483"/>
      <c r="L1" s="483"/>
      <c r="M1" s="5"/>
      <c r="N1" s="5"/>
      <c r="O1" s="5"/>
      <c r="P1" s="5"/>
      <c r="Q1" s="5"/>
    </row>
    <row r="2" spans="1:17" ht="17" customHeight="1" x14ac:dyDescent="0.2">
      <c r="A2" s="5"/>
      <c r="B2" s="5"/>
      <c r="C2" s="482" t="s">
        <v>300</v>
      </c>
      <c r="D2" s="483"/>
      <c r="E2" s="483"/>
      <c r="F2" s="483"/>
      <c r="G2" s="483"/>
      <c r="H2" s="483"/>
      <c r="I2" s="483"/>
      <c r="J2" s="483"/>
      <c r="K2" s="483"/>
      <c r="L2" s="483"/>
      <c r="M2" s="5"/>
      <c r="N2" s="5"/>
      <c r="O2" s="5"/>
      <c r="P2" s="5"/>
      <c r="Q2" s="5"/>
    </row>
    <row r="3" spans="1:17" ht="17" customHeight="1" x14ac:dyDescent="0.2">
      <c r="A3" s="5"/>
      <c r="B3" s="5"/>
      <c r="C3" s="478" t="s">
        <v>301</v>
      </c>
      <c r="D3" s="483"/>
      <c r="E3" s="483"/>
      <c r="F3" s="483"/>
      <c r="G3" s="483"/>
      <c r="H3" s="483"/>
      <c r="I3" s="483"/>
      <c r="J3" s="483"/>
      <c r="K3" s="483"/>
      <c r="L3" s="483"/>
      <c r="M3" s="5"/>
      <c r="N3" s="5"/>
      <c r="O3" s="5"/>
      <c r="P3" s="5"/>
      <c r="Q3" s="5"/>
    </row>
    <row r="4" spans="1:17" ht="17" customHeight="1" x14ac:dyDescent="0.2">
      <c r="A4" s="48" t="s">
        <v>302</v>
      </c>
      <c r="B4" s="23"/>
      <c r="C4" s="23"/>
      <c r="D4" s="23"/>
      <c r="E4" s="23"/>
      <c r="F4" s="23"/>
      <c r="G4" s="23"/>
      <c r="H4" s="23"/>
      <c r="I4" s="23"/>
      <c r="J4" s="23"/>
      <c r="K4" s="23"/>
      <c r="L4" s="23"/>
      <c r="M4" s="23"/>
      <c r="N4" s="23"/>
      <c r="O4" s="23"/>
      <c r="P4" s="23"/>
      <c r="Q4" s="23"/>
    </row>
    <row r="5" spans="1:17" ht="17" customHeight="1" x14ac:dyDescent="0.2">
      <c r="A5" s="23"/>
      <c r="B5" s="23"/>
      <c r="C5" s="23"/>
      <c r="D5" s="23"/>
      <c r="E5" s="14" t="s">
        <v>34</v>
      </c>
      <c r="F5" s="6"/>
      <c r="G5" s="14" t="s">
        <v>35</v>
      </c>
      <c r="H5" s="6"/>
      <c r="I5" s="14" t="s">
        <v>36</v>
      </c>
      <c r="J5" s="6"/>
      <c r="K5" s="14" t="s">
        <v>37</v>
      </c>
      <c r="L5" s="23"/>
      <c r="M5" s="23"/>
      <c r="N5" s="23"/>
      <c r="O5" s="23"/>
      <c r="P5" s="23"/>
      <c r="Q5" s="23"/>
    </row>
    <row r="6" spans="1:17" ht="17" customHeight="1" x14ac:dyDescent="0.2">
      <c r="A6" s="48" t="s">
        <v>303</v>
      </c>
      <c r="B6" s="23"/>
      <c r="C6" s="23"/>
      <c r="D6" s="23"/>
      <c r="E6" s="23"/>
      <c r="F6" s="23"/>
      <c r="G6" s="23"/>
      <c r="H6" s="23"/>
      <c r="I6" s="23"/>
      <c r="J6" s="23"/>
      <c r="K6" s="23"/>
      <c r="L6" s="23"/>
      <c r="M6" s="23"/>
      <c r="N6" s="23"/>
      <c r="O6" s="23"/>
      <c r="P6" s="23"/>
      <c r="Q6" s="23"/>
    </row>
    <row r="7" spans="1:17" ht="66" customHeight="1" x14ac:dyDescent="0.2">
      <c r="A7" s="5"/>
      <c r="B7" s="5"/>
      <c r="C7" s="45" t="str">
        <f>'4.1 CAPM'!B7</f>
        <v>Proxy Group of Seven Water Companies</v>
      </c>
      <c r="D7" s="5"/>
      <c r="E7" s="11" t="s">
        <v>260</v>
      </c>
      <c r="F7" s="5"/>
      <c r="G7" s="11" t="s">
        <v>304</v>
      </c>
      <c r="H7" s="5"/>
      <c r="I7" s="11" t="s">
        <v>305</v>
      </c>
      <c r="J7" s="5"/>
      <c r="K7" s="11" t="s">
        <v>306</v>
      </c>
      <c r="L7" s="5"/>
      <c r="M7" s="5"/>
      <c r="N7" s="5"/>
      <c r="O7" s="5"/>
      <c r="P7" s="5"/>
      <c r="Q7" s="5"/>
    </row>
    <row r="8" spans="1:17" ht="17" customHeight="1" x14ac:dyDescent="0.15">
      <c r="A8" s="5"/>
      <c r="B8" s="5"/>
      <c r="C8" s="13"/>
      <c r="D8" s="5"/>
      <c r="E8" s="13"/>
      <c r="F8" s="5"/>
      <c r="G8" s="106"/>
      <c r="H8" s="5"/>
      <c r="I8" s="13"/>
      <c r="J8" s="5"/>
      <c r="K8" s="13"/>
      <c r="L8" s="5"/>
      <c r="M8" s="5"/>
      <c r="N8" s="5"/>
      <c r="O8" s="5"/>
      <c r="P8" s="5"/>
      <c r="Q8" s="5"/>
    </row>
    <row r="9" spans="1:17" ht="17" customHeight="1" x14ac:dyDescent="0.15">
      <c r="A9" s="16" t="str">
        <f>Input!A2</f>
        <v>AWR</v>
      </c>
      <c r="B9" s="5"/>
      <c r="C9" s="16" t="str">
        <f>VLOOKUP(A9,'Proxy Data Lookup'!$A1:$L62,2,FALSE)</f>
        <v>American States Water Co.</v>
      </c>
      <c r="D9" s="5"/>
      <c r="E9" s="46">
        <f>'Proxy Data Lookup'!G3</f>
        <v>0.65</v>
      </c>
      <c r="F9" s="46"/>
      <c r="G9" s="46">
        <f>'Proxy Data Lookup'!I3</f>
        <v>0.44</v>
      </c>
      <c r="H9" s="46"/>
      <c r="I9" s="107">
        <f>'Proxy Data Lookup'!L3</f>
        <v>2.6930000000000001</v>
      </c>
      <c r="J9" s="107"/>
      <c r="K9" s="107">
        <f>'Proxy Data Lookup'!N3</f>
        <v>6.8000000000000005E-2</v>
      </c>
      <c r="L9" s="107"/>
      <c r="M9" s="107"/>
      <c r="N9" s="107"/>
      <c r="O9" s="107"/>
      <c r="P9" s="107"/>
      <c r="Q9" s="107"/>
    </row>
    <row r="10" spans="1:17" ht="17" customHeight="1" x14ac:dyDescent="0.15">
      <c r="A10" s="16" t="str">
        <f>Input!A3</f>
        <v>AWK</v>
      </c>
      <c r="B10" s="5"/>
      <c r="C10" s="16" t="str">
        <f>VLOOKUP(A10,'Proxy Data Lookup'!$A1:$L62,2,FALSE)</f>
        <v>American Water Works Company Inc</v>
      </c>
      <c r="D10" s="5"/>
      <c r="E10" s="46">
        <f>'Proxy Data Lookup'!G4</f>
        <v>0.85</v>
      </c>
      <c r="F10" s="46"/>
      <c r="G10" s="46">
        <f>'Proxy Data Lookup'!I4</f>
        <v>0.71</v>
      </c>
      <c r="H10" s="46"/>
      <c r="I10" s="107">
        <f>'Proxy Data Lookup'!L4</f>
        <v>3.1574</v>
      </c>
      <c r="J10" s="107"/>
      <c r="K10" s="107">
        <f>'Proxy Data Lookup'!N4</f>
        <v>7.9699999999999993E-2</v>
      </c>
      <c r="L10" s="107"/>
      <c r="M10" s="107"/>
      <c r="N10" s="107"/>
      <c r="O10" s="107"/>
      <c r="P10" s="107"/>
      <c r="Q10" s="107"/>
    </row>
    <row r="11" spans="1:17" ht="17" customHeight="1" x14ac:dyDescent="0.15">
      <c r="A11" s="16" t="str">
        <f>Input!A4</f>
        <v>CWT</v>
      </c>
      <c r="B11" s="5"/>
      <c r="C11" s="16" t="str">
        <f>VLOOKUP(A11,'Proxy Data Lookup'!$A1:$L62,2,FALSE)</f>
        <v>California Water Service Group</v>
      </c>
      <c r="D11" s="5"/>
      <c r="E11" s="46">
        <f>'Proxy Data Lookup'!G5</f>
        <v>0.65</v>
      </c>
      <c r="F11" s="46"/>
      <c r="G11" s="46">
        <f>'Proxy Data Lookup'!I5</f>
        <v>0.4</v>
      </c>
      <c r="H11" s="46"/>
      <c r="I11" s="107">
        <f>'Proxy Data Lookup'!L5</f>
        <v>3.1162999999999998</v>
      </c>
      <c r="J11" s="107"/>
      <c r="K11" s="107">
        <f>'Proxy Data Lookup'!N5</f>
        <v>7.8700000000000006E-2</v>
      </c>
      <c r="L11" s="107"/>
      <c r="M11" s="107"/>
      <c r="N11" s="107"/>
      <c r="O11" s="107"/>
      <c r="P11" s="107"/>
      <c r="Q11" s="107"/>
    </row>
    <row r="12" spans="1:17" ht="17" customHeight="1" x14ac:dyDescent="0.15">
      <c r="A12" s="16" t="str">
        <f>Input!A5</f>
        <v>WTRG</v>
      </c>
      <c r="B12" s="5"/>
      <c r="C12" s="16" t="str">
        <f>VLOOKUP(A12,'Proxy Data Lookup'!$A1:$L62,2,FALSE)</f>
        <v>Essential Utilities, Inc.</v>
      </c>
      <c r="D12" s="5"/>
      <c r="E12" s="46">
        <f>'Proxy Data Lookup'!G6</f>
        <v>0.9</v>
      </c>
      <c r="F12" s="46"/>
      <c r="G12" s="46">
        <f>'Proxy Data Lookup'!I6</f>
        <v>0.82</v>
      </c>
      <c r="H12" s="46"/>
      <c r="I12" s="107">
        <f>'Proxy Data Lookup'!L6</f>
        <v>2.6697000000000002</v>
      </c>
      <c r="J12" s="107"/>
      <c r="K12" s="107">
        <f>'Proxy Data Lookup'!N6</f>
        <v>6.7400000000000002E-2</v>
      </c>
      <c r="L12" s="107"/>
      <c r="M12" s="107"/>
      <c r="N12" s="107"/>
      <c r="O12" s="107"/>
      <c r="P12" s="107"/>
      <c r="Q12" s="107"/>
    </row>
    <row r="13" spans="1:17" ht="17" customHeight="1" x14ac:dyDescent="0.15">
      <c r="A13" s="16" t="str">
        <f>Input!A6</f>
        <v>MSEX</v>
      </c>
      <c r="B13" s="5"/>
      <c r="C13" s="16" t="str">
        <f>VLOOKUP(A13,'Proxy Data Lookup'!$A1:$L62,2,FALSE)</f>
        <v>Middlesex Water Co.</v>
      </c>
      <c r="D13" s="5"/>
      <c r="E13" s="46">
        <f>'Proxy Data Lookup'!G7</f>
        <v>0.75</v>
      </c>
      <c r="F13" s="46"/>
      <c r="G13" s="46">
        <f>'Proxy Data Lookup'!I7</f>
        <v>0.55000000000000004</v>
      </c>
      <c r="H13" s="46"/>
      <c r="I13" s="107">
        <f>'Proxy Data Lookup'!L7</f>
        <v>3.4325999999999999</v>
      </c>
      <c r="J13" s="107"/>
      <c r="K13" s="107">
        <f>'Proxy Data Lookup'!N7</f>
        <v>8.6699999999999999E-2</v>
      </c>
      <c r="L13" s="107"/>
      <c r="M13" s="107"/>
      <c r="N13" s="107"/>
      <c r="O13" s="107"/>
      <c r="P13" s="107"/>
      <c r="Q13" s="107"/>
    </row>
    <row r="14" spans="1:17" ht="17" customHeight="1" x14ac:dyDescent="0.15">
      <c r="A14" s="16" t="str">
        <f>Input!A7</f>
        <v>SJW</v>
      </c>
      <c r="B14" s="5"/>
      <c r="C14" s="16" t="str">
        <f>VLOOKUP(A14,'Proxy Data Lookup'!$A1:$L62,2,FALSE)</f>
        <v xml:space="preserve">SJW Group           </v>
      </c>
      <c r="D14" s="5"/>
      <c r="E14" s="46">
        <f>'Proxy Data Lookup'!G8</f>
        <v>0.8</v>
      </c>
      <c r="F14" s="46"/>
      <c r="G14" s="46">
        <f>'Proxy Data Lookup'!I8</f>
        <v>0.68</v>
      </c>
      <c r="H14" s="46"/>
      <c r="I14" s="107">
        <f>'Proxy Data Lookup'!L8</f>
        <v>3.5244</v>
      </c>
      <c r="J14" s="107"/>
      <c r="K14" s="107">
        <f>'Proxy Data Lookup'!N8</f>
        <v>8.8999999999999996E-2</v>
      </c>
      <c r="L14" s="107"/>
      <c r="M14" s="107"/>
      <c r="N14" s="107"/>
      <c r="O14" s="107"/>
      <c r="P14" s="107"/>
      <c r="Q14" s="107"/>
    </row>
    <row r="15" spans="1:17" ht="17" customHeight="1" x14ac:dyDescent="0.15">
      <c r="A15" s="16" t="str">
        <f>Input!A8</f>
        <v>YORW</v>
      </c>
      <c r="B15" s="5"/>
      <c r="C15" s="16" t="str">
        <f>VLOOKUP(A15,'Proxy Data Lookup'!$A1:$L62,2,FALSE)</f>
        <v>York Water Co.</v>
      </c>
      <c r="D15" s="5"/>
      <c r="E15" s="49">
        <f>'Proxy Data Lookup'!G9</f>
        <v>0.8</v>
      </c>
      <c r="F15" s="46"/>
      <c r="G15" s="49">
        <f>'Proxy Data Lookup'!I9</f>
        <v>0.64</v>
      </c>
      <c r="H15" s="46"/>
      <c r="I15" s="108">
        <f>'Proxy Data Lookup'!L9</f>
        <v>3.6173000000000002</v>
      </c>
      <c r="J15" s="107"/>
      <c r="K15" s="108">
        <f>'Proxy Data Lookup'!N9</f>
        <v>9.1300000000000006E-2</v>
      </c>
      <c r="L15" s="107"/>
      <c r="M15" s="107"/>
      <c r="N15" s="107"/>
      <c r="O15" s="107"/>
      <c r="P15" s="107"/>
      <c r="Q15" s="107"/>
    </row>
    <row r="16" spans="1:17" ht="17" customHeight="1" x14ac:dyDescent="0.15">
      <c r="A16" s="5"/>
      <c r="B16" s="5"/>
      <c r="C16" s="5"/>
      <c r="D16" s="5"/>
      <c r="E16" s="50"/>
      <c r="F16" s="46"/>
      <c r="G16" s="50"/>
      <c r="H16" s="46"/>
      <c r="I16" s="109"/>
      <c r="J16" s="107"/>
      <c r="K16" s="109"/>
      <c r="L16" s="107"/>
      <c r="M16" s="107"/>
      <c r="N16" s="107"/>
      <c r="O16" s="107"/>
      <c r="P16" s="107"/>
      <c r="Q16" s="107"/>
    </row>
    <row r="17" spans="1:17" ht="16.5" customHeight="1" x14ac:dyDescent="0.2">
      <c r="A17" s="5"/>
      <c r="B17" s="5"/>
      <c r="C17" s="48" t="s">
        <v>66</v>
      </c>
      <c r="D17" s="5"/>
      <c r="E17" s="49">
        <f>AVERAGE(E8:E16)</f>
        <v>0.77142857142857135</v>
      </c>
      <c r="F17" s="46"/>
      <c r="G17" s="49">
        <f>AVERAGE(G8:G16)</f>
        <v>0.60571428571428576</v>
      </c>
      <c r="H17" s="46"/>
      <c r="I17" s="108">
        <f>AVERAGE(I8:I16)</f>
        <v>3.1729571428571428</v>
      </c>
      <c r="J17" s="107"/>
      <c r="K17" s="108">
        <f>AVERAGE(K8:K16)</f>
        <v>8.0114285714285721E-2</v>
      </c>
      <c r="L17" s="107"/>
      <c r="M17" s="107"/>
      <c r="N17" s="107"/>
      <c r="O17" s="107"/>
      <c r="P17" s="107"/>
      <c r="Q17" s="107"/>
    </row>
    <row r="18" spans="1:17" ht="16.5" customHeight="1" x14ac:dyDescent="0.15">
      <c r="A18" s="5"/>
      <c r="B18" s="5"/>
      <c r="C18" s="5"/>
      <c r="D18" s="5"/>
      <c r="E18" s="106"/>
      <c r="F18" s="34"/>
      <c r="G18" s="106"/>
      <c r="H18" s="5"/>
      <c r="I18" s="110"/>
      <c r="J18" s="111"/>
      <c r="K18" s="110"/>
      <c r="L18" s="111"/>
      <c r="M18" s="111"/>
      <c r="N18" s="111"/>
      <c r="O18" s="111"/>
      <c r="P18" s="111"/>
      <c r="Q18" s="111"/>
    </row>
    <row r="19" spans="1:17" ht="13.75" customHeight="1" x14ac:dyDescent="0.15">
      <c r="A19" s="5"/>
      <c r="B19" s="5"/>
      <c r="C19" s="5"/>
      <c r="D19" s="5"/>
      <c r="E19" s="5"/>
      <c r="F19" s="5"/>
      <c r="G19" s="5"/>
      <c r="H19" s="5"/>
      <c r="I19" s="5"/>
      <c r="J19" s="5"/>
      <c r="K19" s="5"/>
      <c r="L19" s="5"/>
      <c r="M19" s="5"/>
      <c r="N19" s="5"/>
      <c r="O19" s="5"/>
      <c r="P19" s="5"/>
      <c r="Q19" s="5"/>
    </row>
    <row r="20" spans="1:17" ht="17" customHeight="1" x14ac:dyDescent="0.15">
      <c r="A20" s="5"/>
      <c r="B20" s="5"/>
      <c r="C20" s="16" t="s">
        <v>307</v>
      </c>
      <c r="D20" s="5"/>
      <c r="E20" s="34">
        <f>G17-E21</f>
        <v>0.44571428571428573</v>
      </c>
      <c r="F20" s="34"/>
      <c r="G20" s="34">
        <f>G17+E21</f>
        <v>0.76571428571428579</v>
      </c>
      <c r="H20" s="5"/>
      <c r="I20" s="34"/>
      <c r="J20" s="5"/>
      <c r="K20" s="5"/>
      <c r="L20" s="5"/>
      <c r="M20" s="5"/>
      <c r="N20" s="5"/>
      <c r="O20" s="5"/>
      <c r="P20" s="5"/>
      <c r="Q20" s="5"/>
    </row>
    <row r="21" spans="1:17" ht="17" customHeight="1" x14ac:dyDescent="0.15">
      <c r="A21" s="5"/>
      <c r="B21" s="5"/>
      <c r="C21" s="16" t="s">
        <v>308</v>
      </c>
      <c r="D21" s="5"/>
      <c r="E21" s="34">
        <f>ROUND((K17*2),2)</f>
        <v>0.16</v>
      </c>
      <c r="F21" s="5"/>
      <c r="G21" s="5"/>
      <c r="H21" s="5"/>
      <c r="I21" s="5"/>
      <c r="J21" s="5"/>
      <c r="K21" s="5"/>
      <c r="L21" s="5"/>
      <c r="M21" s="5"/>
      <c r="N21" s="5"/>
      <c r="O21" s="5"/>
      <c r="P21" s="5"/>
      <c r="Q21" s="5"/>
    </row>
    <row r="22" spans="1:17" ht="13.75" customHeight="1" x14ac:dyDescent="0.15">
      <c r="A22" s="5"/>
      <c r="B22" s="5"/>
      <c r="C22" s="5"/>
      <c r="D22" s="5"/>
      <c r="E22" s="5"/>
      <c r="F22" s="5"/>
      <c r="G22" s="5"/>
      <c r="H22" s="5"/>
      <c r="I22" s="5"/>
      <c r="J22" s="5"/>
      <c r="K22" s="5"/>
      <c r="L22" s="5"/>
      <c r="M22" s="5"/>
      <c r="N22" s="5"/>
      <c r="O22" s="5"/>
      <c r="P22" s="5"/>
      <c r="Q22" s="5"/>
    </row>
    <row r="23" spans="1:17" ht="17" customHeight="1" x14ac:dyDescent="0.15">
      <c r="A23" s="5"/>
      <c r="B23" s="5"/>
      <c r="C23" s="16" t="s">
        <v>309</v>
      </c>
      <c r="D23" s="5"/>
      <c r="E23" s="5"/>
      <c r="F23" s="5"/>
      <c r="G23" s="5"/>
      <c r="H23" s="5"/>
      <c r="I23" s="5"/>
      <c r="J23" s="5"/>
      <c r="K23" s="5"/>
      <c r="L23" s="5"/>
      <c r="M23" s="5"/>
      <c r="N23" s="5"/>
      <c r="O23" s="5"/>
      <c r="P23" s="5"/>
      <c r="Q23" s="5"/>
    </row>
    <row r="24" spans="1:17" ht="17" customHeight="1" x14ac:dyDescent="0.15">
      <c r="A24" s="5"/>
      <c r="B24" s="5"/>
      <c r="C24" s="16" t="s">
        <v>310</v>
      </c>
      <c r="D24" s="5"/>
      <c r="E24" s="111">
        <f>I17-E28</f>
        <v>2.8941571428571429</v>
      </c>
      <c r="F24" s="111"/>
      <c r="G24" s="111">
        <f>I17+E28</f>
        <v>3.4517571428571427</v>
      </c>
      <c r="H24" s="5"/>
      <c r="I24" s="5"/>
      <c r="J24" s="5"/>
      <c r="K24" s="5"/>
      <c r="L24" s="5"/>
      <c r="M24" s="5"/>
      <c r="N24" s="5"/>
      <c r="O24" s="5"/>
      <c r="P24" s="5"/>
      <c r="Q24" s="5"/>
    </row>
    <row r="25" spans="1:17" ht="13.75" customHeight="1" x14ac:dyDescent="0.15">
      <c r="A25" s="5"/>
      <c r="B25" s="5"/>
      <c r="C25" s="5"/>
      <c r="D25" s="5"/>
      <c r="E25" s="5"/>
      <c r="F25" s="5"/>
      <c r="G25" s="5"/>
      <c r="H25" s="5"/>
      <c r="I25" s="5"/>
      <c r="J25" s="5"/>
      <c r="K25" s="5"/>
      <c r="L25" s="5"/>
      <c r="M25" s="5"/>
      <c r="N25" s="5"/>
      <c r="O25" s="5"/>
      <c r="P25" s="5"/>
      <c r="Q25" s="5"/>
    </row>
    <row r="26" spans="1:17" ht="17" customHeight="1" x14ac:dyDescent="0.15">
      <c r="A26" s="5"/>
      <c r="B26" s="5"/>
      <c r="C26" s="16" t="s">
        <v>311</v>
      </c>
      <c r="D26" s="5"/>
      <c r="E26" s="111">
        <f>ROUND((I17/22.7596),4)</f>
        <v>0.1394</v>
      </c>
      <c r="F26" s="5"/>
      <c r="G26" s="5"/>
      <c r="H26" s="5"/>
      <c r="I26" s="5"/>
      <c r="J26" s="5"/>
      <c r="K26" s="5"/>
      <c r="L26" s="5"/>
      <c r="M26" s="5"/>
      <c r="N26" s="5"/>
      <c r="O26" s="5"/>
      <c r="P26" s="5"/>
      <c r="Q26" s="5"/>
    </row>
    <row r="27" spans="1:17" ht="13.75" customHeight="1" x14ac:dyDescent="0.15">
      <c r="A27" s="5"/>
      <c r="B27" s="5"/>
      <c r="C27" s="5"/>
      <c r="D27" s="5"/>
      <c r="E27" s="5"/>
      <c r="F27" s="5"/>
      <c r="G27" s="5"/>
      <c r="H27" s="5"/>
      <c r="I27" s="5"/>
      <c r="J27" s="5"/>
      <c r="K27" s="5"/>
      <c r="L27" s="5"/>
      <c r="M27" s="5"/>
      <c r="N27" s="5"/>
      <c r="O27" s="5"/>
      <c r="P27" s="5"/>
      <c r="Q27" s="5"/>
    </row>
    <row r="28" spans="1:17" ht="17" customHeight="1" x14ac:dyDescent="0.15">
      <c r="A28" s="5"/>
      <c r="B28" s="5"/>
      <c r="C28" s="16" t="s">
        <v>312</v>
      </c>
      <c r="D28" s="5"/>
      <c r="E28" s="111">
        <f>ROUND((2*E26),4)</f>
        <v>0.27879999999999999</v>
      </c>
      <c r="F28" s="5"/>
      <c r="G28" s="5"/>
      <c r="H28" s="5"/>
      <c r="I28" s="5"/>
      <c r="J28" s="5"/>
      <c r="K28" s="5"/>
      <c r="L28" s="5"/>
      <c r="M28" s="5"/>
      <c r="N28" s="5"/>
      <c r="O28" s="5"/>
      <c r="P28" s="5"/>
      <c r="Q28" s="5"/>
    </row>
    <row r="29" spans="1:17" ht="17" customHeight="1" x14ac:dyDescent="0.15">
      <c r="A29" s="5"/>
      <c r="B29" s="5"/>
      <c r="C29" s="5"/>
      <c r="D29" s="5"/>
      <c r="E29" s="111"/>
      <c r="F29" s="5"/>
      <c r="G29" s="5"/>
      <c r="H29" s="5"/>
      <c r="I29" s="5"/>
      <c r="J29" s="5"/>
      <c r="K29" s="5"/>
      <c r="L29" s="5"/>
      <c r="M29" s="5"/>
      <c r="N29" s="5"/>
      <c r="O29" s="5"/>
      <c r="P29" s="5"/>
      <c r="Q29" s="5"/>
    </row>
    <row r="30" spans="1:17" ht="17" customHeight="1" x14ac:dyDescent="0.15">
      <c r="A30" s="5"/>
      <c r="B30" s="5"/>
      <c r="C30" s="5"/>
      <c r="D30" s="5"/>
      <c r="E30" s="111"/>
      <c r="F30" s="5"/>
      <c r="G30" s="5"/>
      <c r="H30" s="5"/>
      <c r="I30" s="5"/>
      <c r="J30" s="5"/>
      <c r="K30" s="5"/>
      <c r="L30" s="5"/>
      <c r="M30" s="5"/>
      <c r="N30" s="5"/>
      <c r="O30" s="5"/>
      <c r="P30" s="5"/>
      <c r="Q30" s="5"/>
    </row>
    <row r="31" spans="1:17" ht="13.75" customHeight="1" x14ac:dyDescent="0.15">
      <c r="A31" s="5"/>
      <c r="B31" s="5"/>
      <c r="C31" s="5"/>
      <c r="D31" s="5"/>
      <c r="E31" s="5"/>
      <c r="F31" s="5"/>
      <c r="G31" s="5"/>
      <c r="H31" s="5"/>
      <c r="I31" s="5"/>
      <c r="J31" s="5"/>
      <c r="K31" s="5"/>
      <c r="L31" s="5"/>
      <c r="M31" s="5"/>
      <c r="N31" s="5"/>
      <c r="O31" s="5"/>
      <c r="P31" s="5"/>
      <c r="Q31" s="5"/>
    </row>
    <row r="32" spans="1:17" ht="17" customHeight="1" x14ac:dyDescent="0.2">
      <c r="A32" s="5"/>
      <c r="B32" s="5"/>
      <c r="C32" s="48" t="s">
        <v>76</v>
      </c>
      <c r="D32" s="5"/>
      <c r="E32" s="16" t="s">
        <v>313</v>
      </c>
      <c r="F32" s="5"/>
      <c r="G32" s="5"/>
      <c r="H32" s="5"/>
      <c r="I32" s="5"/>
      <c r="J32" s="5"/>
      <c r="K32" s="5"/>
      <c r="L32" s="5"/>
      <c r="M32" s="5"/>
      <c r="N32" s="5"/>
      <c r="O32" s="5"/>
      <c r="P32" s="5"/>
      <c r="Q32" s="5"/>
    </row>
    <row r="33" spans="1:17" ht="13.75" customHeight="1" x14ac:dyDescent="0.15">
      <c r="A33" s="5"/>
      <c r="B33" s="5"/>
      <c r="C33" s="5"/>
      <c r="D33" s="5"/>
      <c r="E33" s="5"/>
      <c r="F33" s="5"/>
      <c r="G33" s="5"/>
      <c r="H33" s="5"/>
      <c r="I33" s="5"/>
      <c r="J33" s="5"/>
      <c r="K33" s="5"/>
      <c r="L33" s="5"/>
      <c r="M33" s="5"/>
      <c r="N33" s="5"/>
      <c r="O33" s="5"/>
      <c r="P33" s="5"/>
      <c r="Q33" s="5"/>
    </row>
    <row r="34" spans="1:17" ht="13.75" customHeight="1" x14ac:dyDescent="0.15">
      <c r="A34" s="5"/>
      <c r="B34" s="5"/>
      <c r="C34" s="5"/>
      <c r="D34" s="5"/>
      <c r="E34" s="5"/>
      <c r="F34" s="5"/>
      <c r="G34" s="5"/>
      <c r="H34" s="5"/>
      <c r="I34" s="5"/>
      <c r="J34" s="5"/>
      <c r="K34" s="5"/>
      <c r="L34" s="5"/>
      <c r="M34" s="5"/>
      <c r="N34" s="5"/>
      <c r="O34" s="5"/>
      <c r="P34" s="5"/>
      <c r="Q34" s="5"/>
    </row>
    <row r="35" spans="1:17" ht="13.75" customHeight="1" x14ac:dyDescent="0.15">
      <c r="A35" s="5"/>
      <c r="B35" s="5"/>
      <c r="C35" s="5"/>
      <c r="D35" s="5"/>
      <c r="E35" s="5"/>
      <c r="F35" s="5"/>
      <c r="G35" s="5"/>
      <c r="H35" s="5"/>
      <c r="I35" s="5"/>
      <c r="J35" s="5"/>
      <c r="K35" s="5"/>
      <c r="L35" s="5"/>
      <c r="M35" s="5"/>
      <c r="N35" s="5"/>
      <c r="O35" s="5"/>
      <c r="P35" s="5"/>
      <c r="Q35" s="5"/>
    </row>
    <row r="36" spans="1:17" ht="13.75" customHeight="1" x14ac:dyDescent="0.15">
      <c r="A36" s="5"/>
      <c r="B36" s="5"/>
      <c r="C36" s="5"/>
      <c r="D36" s="5"/>
      <c r="E36" s="5"/>
      <c r="F36" s="5"/>
      <c r="G36" s="5"/>
      <c r="H36" s="5"/>
      <c r="I36" s="5"/>
      <c r="J36" s="5"/>
      <c r="K36" s="5"/>
      <c r="L36" s="5"/>
      <c r="M36" s="5"/>
      <c r="N36" s="5"/>
      <c r="O36" s="5"/>
      <c r="P36" s="5"/>
      <c r="Q36" s="5"/>
    </row>
    <row r="37" spans="1:17" ht="13.75" customHeight="1" x14ac:dyDescent="0.15">
      <c r="A37" s="5"/>
      <c r="B37" s="5"/>
      <c r="C37" s="5"/>
      <c r="D37" s="5"/>
      <c r="E37" s="5"/>
      <c r="F37" s="5"/>
      <c r="G37" s="5"/>
      <c r="H37" s="5"/>
      <c r="I37" s="5"/>
      <c r="J37" s="5"/>
      <c r="K37" s="5"/>
      <c r="L37" s="5"/>
      <c r="M37" s="5"/>
      <c r="N37" s="5"/>
      <c r="O37" s="5"/>
      <c r="P37" s="5"/>
      <c r="Q37" s="5"/>
    </row>
    <row r="38" spans="1:17" ht="17" customHeight="1" x14ac:dyDescent="0.2">
      <c r="A38" s="5"/>
      <c r="B38" s="5"/>
      <c r="C38" s="5"/>
      <c r="D38" s="5"/>
      <c r="E38" s="7"/>
      <c r="F38" s="5"/>
      <c r="G38" s="7"/>
      <c r="H38" s="5"/>
      <c r="I38" s="7"/>
      <c r="J38" s="5"/>
      <c r="K38" s="7"/>
      <c r="L38" s="5"/>
      <c r="M38" s="7"/>
      <c r="N38" s="5"/>
      <c r="O38" s="7"/>
      <c r="P38" s="5"/>
      <c r="Q38" s="5"/>
    </row>
    <row r="39" spans="1:17" ht="13.75" customHeight="1" x14ac:dyDescent="0.15">
      <c r="A39" s="5"/>
      <c r="B39" s="5"/>
      <c r="C39" s="5"/>
      <c r="D39" s="5"/>
      <c r="E39" s="5"/>
      <c r="F39" s="5"/>
      <c r="G39" s="5"/>
      <c r="H39" s="5"/>
      <c r="I39" s="5"/>
      <c r="J39" s="5"/>
      <c r="K39" s="5"/>
      <c r="L39" s="5"/>
      <c r="M39" s="5"/>
      <c r="N39" s="5"/>
      <c r="O39" s="5"/>
      <c r="P39" s="5"/>
      <c r="Q39" s="5"/>
    </row>
    <row r="40" spans="1:17" ht="13.75" customHeight="1" x14ac:dyDescent="0.15">
      <c r="A40" s="5"/>
      <c r="B40" s="5"/>
      <c r="C40" s="5"/>
      <c r="D40" s="5"/>
      <c r="E40" s="5"/>
      <c r="F40" s="5"/>
      <c r="G40" s="5"/>
      <c r="H40" s="5"/>
      <c r="I40" s="5"/>
      <c r="J40" s="5"/>
      <c r="K40" s="5"/>
      <c r="L40" s="5"/>
      <c r="M40" s="5"/>
      <c r="N40" s="5"/>
      <c r="O40" s="5"/>
      <c r="P40" s="5"/>
      <c r="Q40" s="5"/>
    </row>
    <row r="41" spans="1:17" ht="13.75" customHeight="1" x14ac:dyDescent="0.15">
      <c r="A41" s="5"/>
      <c r="B41" s="5"/>
      <c r="C41" s="5"/>
      <c r="D41" s="5"/>
      <c r="E41" s="5"/>
      <c r="F41" s="5"/>
      <c r="G41" s="5"/>
      <c r="H41" s="5"/>
      <c r="I41" s="5"/>
      <c r="J41" s="5"/>
      <c r="K41" s="5"/>
      <c r="L41" s="5"/>
      <c r="M41" s="5"/>
      <c r="N41" s="5"/>
      <c r="O41" s="5"/>
      <c r="P41" s="5"/>
      <c r="Q41" s="5"/>
    </row>
    <row r="42" spans="1:17" ht="13.75" customHeight="1" x14ac:dyDescent="0.15">
      <c r="A42" s="5"/>
      <c r="B42" s="5"/>
      <c r="C42" s="5"/>
      <c r="D42" s="5"/>
      <c r="E42" s="5"/>
      <c r="F42" s="5"/>
      <c r="G42" s="5"/>
      <c r="H42" s="5"/>
      <c r="I42" s="5"/>
      <c r="J42" s="5"/>
      <c r="K42" s="5"/>
      <c r="L42" s="5"/>
      <c r="M42" s="5"/>
      <c r="N42" s="5"/>
      <c r="O42" s="5"/>
      <c r="P42" s="5"/>
      <c r="Q42" s="5"/>
    </row>
    <row r="43" spans="1:17" ht="13.75" customHeight="1" x14ac:dyDescent="0.15">
      <c r="A43" s="5"/>
      <c r="B43" s="5"/>
      <c r="C43" s="5"/>
      <c r="D43" s="5"/>
      <c r="E43" s="5"/>
      <c r="F43" s="5"/>
      <c r="G43" s="5"/>
      <c r="H43" s="5"/>
      <c r="I43" s="5"/>
      <c r="J43" s="5"/>
      <c r="K43" s="5"/>
      <c r="L43" s="5"/>
      <c r="M43" s="5"/>
      <c r="N43" s="5"/>
      <c r="O43" s="5"/>
      <c r="P43" s="5"/>
      <c r="Q43" s="5"/>
    </row>
    <row r="44" spans="1:17" ht="13.75" customHeight="1" x14ac:dyDescent="0.15">
      <c r="A44" s="5"/>
      <c r="B44" s="5"/>
      <c r="C44" s="5"/>
      <c r="D44" s="5"/>
      <c r="E44" s="5"/>
      <c r="F44" s="5"/>
      <c r="G44" s="5"/>
      <c r="H44" s="5"/>
      <c r="I44" s="5"/>
      <c r="J44" s="5"/>
      <c r="K44" s="5"/>
      <c r="L44" s="5"/>
      <c r="M44" s="5"/>
      <c r="N44" s="5"/>
      <c r="O44" s="5"/>
      <c r="P44" s="5"/>
      <c r="Q44" s="5"/>
    </row>
    <row r="45" spans="1:17" ht="13.75" customHeight="1" x14ac:dyDescent="0.15">
      <c r="A45" s="5"/>
      <c r="B45" s="5"/>
      <c r="C45" s="5"/>
      <c r="D45" s="5"/>
      <c r="E45" s="5"/>
      <c r="F45" s="5"/>
      <c r="G45" s="5"/>
      <c r="H45" s="5"/>
      <c r="I45" s="5"/>
      <c r="J45" s="5"/>
      <c r="K45" s="5"/>
      <c r="L45" s="5"/>
      <c r="M45" s="5"/>
      <c r="N45" s="5"/>
      <c r="O45" s="5"/>
      <c r="P45" s="5"/>
      <c r="Q45" s="5"/>
    </row>
    <row r="46" spans="1:17" ht="13.75" customHeight="1" x14ac:dyDescent="0.15">
      <c r="A46" s="5"/>
      <c r="B46" s="5"/>
      <c r="C46" s="5"/>
      <c r="D46" s="5"/>
      <c r="E46" s="5"/>
      <c r="F46" s="5"/>
      <c r="G46" s="5"/>
      <c r="H46" s="5"/>
      <c r="I46" s="5"/>
      <c r="J46" s="5"/>
      <c r="K46" s="5"/>
      <c r="L46" s="5"/>
      <c r="M46" s="5"/>
      <c r="N46" s="5"/>
      <c r="O46" s="5"/>
      <c r="P46" s="5"/>
      <c r="Q46" s="5"/>
    </row>
    <row r="47" spans="1:17" ht="13.75" customHeight="1" x14ac:dyDescent="0.15">
      <c r="A47" s="5"/>
      <c r="B47" s="5"/>
      <c r="C47" s="5"/>
      <c r="D47" s="5"/>
      <c r="E47" s="5"/>
      <c r="F47" s="5"/>
      <c r="G47" s="5"/>
      <c r="H47" s="5"/>
      <c r="I47" s="5"/>
      <c r="J47" s="5"/>
      <c r="K47" s="5"/>
      <c r="L47" s="5"/>
      <c r="M47" s="5"/>
      <c r="N47" s="5"/>
      <c r="O47" s="5"/>
      <c r="P47" s="5"/>
      <c r="Q47" s="5"/>
    </row>
    <row r="48" spans="1:17" ht="13.75" customHeight="1" x14ac:dyDescent="0.15">
      <c r="A48" s="5"/>
      <c r="B48" s="5"/>
      <c r="C48" s="5"/>
      <c r="D48" s="5"/>
      <c r="E48" s="5"/>
      <c r="F48" s="5"/>
      <c r="G48" s="5"/>
      <c r="H48" s="5"/>
      <c r="I48" s="5"/>
      <c r="J48" s="5"/>
      <c r="K48" s="5"/>
      <c r="L48" s="5"/>
      <c r="M48" s="5"/>
      <c r="N48" s="5"/>
      <c r="O48" s="5"/>
      <c r="P48" s="5"/>
      <c r="Q48" s="5"/>
    </row>
    <row r="49" spans="1:17" ht="13.75" customHeight="1" x14ac:dyDescent="0.15">
      <c r="A49" s="5"/>
      <c r="B49" s="5"/>
      <c r="C49" s="5"/>
      <c r="D49" s="5"/>
      <c r="E49" s="5"/>
      <c r="F49" s="5"/>
      <c r="G49" s="5"/>
      <c r="H49" s="5"/>
      <c r="I49" s="5"/>
      <c r="J49" s="5"/>
      <c r="K49" s="5"/>
      <c r="L49" s="5"/>
      <c r="M49" s="5"/>
      <c r="N49" s="5"/>
      <c r="O49" s="5"/>
      <c r="P49" s="5"/>
      <c r="Q49" s="5"/>
    </row>
    <row r="50" spans="1:17" ht="13.75" customHeight="1" x14ac:dyDescent="0.15">
      <c r="A50" s="5"/>
      <c r="B50" s="5"/>
      <c r="C50" s="5"/>
      <c r="D50" s="5"/>
      <c r="E50" s="5"/>
      <c r="F50" s="5"/>
      <c r="G50" s="5"/>
      <c r="H50" s="5"/>
      <c r="I50" s="5"/>
      <c r="J50" s="5"/>
      <c r="K50" s="5"/>
      <c r="L50" s="5"/>
      <c r="M50" s="5"/>
      <c r="N50" s="5"/>
      <c r="O50" s="5"/>
      <c r="P50" s="5"/>
      <c r="Q50" s="5"/>
    </row>
    <row r="51" spans="1:17" ht="13.75" customHeight="1" x14ac:dyDescent="0.15">
      <c r="A51" s="5"/>
      <c r="B51" s="5"/>
      <c r="C51" s="5"/>
      <c r="D51" s="5"/>
      <c r="E51" s="5"/>
      <c r="F51" s="5"/>
      <c r="G51" s="5"/>
      <c r="H51" s="5"/>
      <c r="I51" s="5"/>
      <c r="J51" s="5"/>
      <c r="K51" s="5"/>
      <c r="L51" s="5"/>
      <c r="M51" s="5"/>
      <c r="N51" s="5"/>
      <c r="O51" s="5"/>
      <c r="P51" s="5"/>
      <c r="Q51" s="5"/>
    </row>
    <row r="52" spans="1:17" ht="13.75" customHeight="1" x14ac:dyDescent="0.15">
      <c r="A52" s="5"/>
      <c r="B52" s="5"/>
      <c r="C52" s="5"/>
      <c r="D52" s="5"/>
      <c r="E52" s="5"/>
      <c r="F52" s="5"/>
      <c r="G52" s="5"/>
      <c r="H52" s="5"/>
      <c r="I52" s="5"/>
      <c r="J52" s="5"/>
      <c r="K52" s="5"/>
      <c r="L52" s="5"/>
      <c r="M52" s="5"/>
      <c r="N52" s="5"/>
      <c r="O52" s="5"/>
      <c r="P52" s="5"/>
      <c r="Q52" s="5"/>
    </row>
  </sheetData>
  <mergeCells count="3">
    <mergeCell ref="C1:L1"/>
    <mergeCell ref="C2:L2"/>
    <mergeCell ref="C3:L3"/>
  </mergeCells>
  <pageMargins left="0.7" right="0.7" top="0.75" bottom="0.75" header="0.3" footer="0.3"/>
  <pageSetup scale="78"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41"/>
  <sheetViews>
    <sheetView showGridLines="0" workbookViewId="0"/>
  </sheetViews>
  <sheetFormatPr baseColWidth="10" defaultColWidth="9.1640625" defaultRowHeight="15.75" customHeight="1" x14ac:dyDescent="0.15"/>
  <cols>
    <col min="1" max="1" width="13.6640625" style="112" customWidth="1"/>
    <col min="2" max="2" width="2.6640625" style="112" customWidth="1"/>
    <col min="3" max="3" width="35.6640625" style="112" customWidth="1"/>
    <col min="4" max="4" width="2.6640625" style="112" customWidth="1"/>
    <col min="5" max="5" width="13.6640625" style="112" customWidth="1"/>
    <col min="6" max="6" width="2.6640625" style="112" customWidth="1"/>
    <col min="7" max="7" width="13.6640625" style="112" customWidth="1"/>
    <col min="8" max="8" width="2.6640625" style="112" customWidth="1"/>
    <col min="9" max="9" width="13.6640625" style="112" customWidth="1"/>
    <col min="10" max="10" width="2.6640625" style="112" customWidth="1"/>
    <col min="11" max="11" width="13.6640625" style="112" customWidth="1"/>
    <col min="12" max="12" width="2.6640625" style="112" customWidth="1"/>
    <col min="13" max="13" width="13.6640625" style="112" customWidth="1"/>
    <col min="14" max="14" width="2.6640625" style="112" customWidth="1"/>
    <col min="15" max="15" width="13.6640625" style="112" customWidth="1"/>
    <col min="16" max="16" width="2.6640625" style="112" customWidth="1"/>
    <col min="17" max="17" width="13.1640625" style="112" customWidth="1"/>
    <col min="18" max="18" width="9.1640625" style="112" customWidth="1"/>
    <col min="19" max="19" width="10.83203125" style="112" customWidth="1"/>
    <col min="20" max="20" width="9.1640625" style="112" customWidth="1"/>
    <col min="21" max="16384" width="9.1640625" style="112"/>
  </cols>
  <sheetData>
    <row r="1" spans="1:19" ht="17" customHeight="1" x14ac:dyDescent="0.2">
      <c r="A1" s="5"/>
      <c r="B1" s="5"/>
      <c r="C1" s="478" t="str">
        <f>Input!G28</f>
        <v>Bluegrass Water Operating Company, LLC</v>
      </c>
      <c r="D1" s="479"/>
      <c r="E1" s="479"/>
      <c r="F1" s="479"/>
      <c r="G1" s="479"/>
      <c r="H1" s="479"/>
      <c r="I1" s="479"/>
      <c r="J1" s="479"/>
      <c r="K1" s="479"/>
      <c r="L1" s="5"/>
      <c r="M1" s="5"/>
      <c r="N1" s="5"/>
      <c r="O1" s="5"/>
      <c r="P1" s="5"/>
      <c r="Q1" s="5"/>
      <c r="R1" s="5"/>
      <c r="S1" s="5"/>
    </row>
    <row r="2" spans="1:19" ht="17" customHeight="1" x14ac:dyDescent="0.2">
      <c r="A2" s="5"/>
      <c r="B2" s="5"/>
      <c r="C2" s="482" t="s">
        <v>314</v>
      </c>
      <c r="D2" s="483"/>
      <c r="E2" s="483"/>
      <c r="F2" s="483"/>
      <c r="G2" s="483"/>
      <c r="H2" s="483"/>
      <c r="I2" s="483"/>
      <c r="J2" s="483"/>
      <c r="K2" s="483"/>
      <c r="L2" s="5"/>
      <c r="M2" s="5"/>
      <c r="N2" s="5"/>
      <c r="O2" s="5"/>
      <c r="P2" s="5"/>
      <c r="Q2" s="5"/>
      <c r="R2" s="5"/>
      <c r="S2" s="5"/>
    </row>
    <row r="3" spans="1:19" ht="17" customHeight="1" x14ac:dyDescent="0.2">
      <c r="A3" s="5"/>
      <c r="B3" s="5"/>
      <c r="C3" s="482" t="s">
        <v>315</v>
      </c>
      <c r="D3" s="483"/>
      <c r="E3" s="483"/>
      <c r="F3" s="483"/>
      <c r="G3" s="483"/>
      <c r="H3" s="483"/>
      <c r="I3" s="483"/>
      <c r="J3" s="483"/>
      <c r="K3" s="483"/>
      <c r="L3" s="5"/>
      <c r="M3" s="5"/>
      <c r="N3" s="5"/>
      <c r="O3" s="5"/>
      <c r="P3" s="5"/>
      <c r="Q3" s="5"/>
      <c r="R3" s="5"/>
      <c r="S3" s="5"/>
    </row>
    <row r="4" spans="1:19" ht="17" customHeight="1" x14ac:dyDescent="0.2">
      <c r="A4" s="5"/>
      <c r="B4" s="5"/>
      <c r="C4" s="478" t="str">
        <f>'5.2 Comp Earnings Criteria'!C7</f>
        <v>Proxy Group of Seven Water Companies</v>
      </c>
      <c r="D4" s="479"/>
      <c r="E4" s="479"/>
      <c r="F4" s="479"/>
      <c r="G4" s="479"/>
      <c r="H4" s="479"/>
      <c r="I4" s="479"/>
      <c r="J4" s="479"/>
      <c r="K4" s="479"/>
      <c r="L4" s="5"/>
      <c r="M4" s="5"/>
      <c r="N4" s="5"/>
      <c r="O4" s="5"/>
      <c r="P4" s="5"/>
      <c r="Q4" s="5"/>
      <c r="R4" s="5"/>
      <c r="S4" s="5"/>
    </row>
    <row r="5" spans="1:19" ht="17" customHeight="1" x14ac:dyDescent="0.2">
      <c r="A5" s="5"/>
      <c r="B5" s="5"/>
      <c r="C5" s="3"/>
      <c r="D5" s="3"/>
      <c r="E5" s="3"/>
      <c r="F5" s="3"/>
      <c r="G5" s="3"/>
      <c r="H5" s="3"/>
      <c r="I5" s="3"/>
      <c r="J5" s="3"/>
      <c r="K5" s="3"/>
      <c r="L5" s="5"/>
      <c r="M5" s="5"/>
      <c r="N5" s="5"/>
      <c r="O5" s="5"/>
      <c r="P5" s="5"/>
      <c r="Q5" s="5"/>
      <c r="R5" s="5"/>
      <c r="S5" s="5"/>
    </row>
    <row r="6" spans="1:19" ht="17" customHeight="1" x14ac:dyDescent="0.2">
      <c r="A6" s="5"/>
      <c r="B6" s="5"/>
      <c r="C6" s="3"/>
      <c r="D6" s="3"/>
      <c r="E6" s="14" t="s">
        <v>34</v>
      </c>
      <c r="F6" s="6"/>
      <c r="G6" s="14" t="s">
        <v>35</v>
      </c>
      <c r="H6" s="6"/>
      <c r="I6" s="14" t="s">
        <v>36</v>
      </c>
      <c r="J6" s="6"/>
      <c r="K6" s="14" t="s">
        <v>37</v>
      </c>
      <c r="L6" s="5"/>
      <c r="M6" s="5"/>
      <c r="N6" s="5"/>
      <c r="O6" s="5"/>
      <c r="P6" s="5"/>
      <c r="Q6" s="5"/>
      <c r="R6" s="5"/>
      <c r="S6" s="5"/>
    </row>
    <row r="7" spans="1:19" ht="13.75" customHeight="1" x14ac:dyDescent="0.15">
      <c r="A7" s="5"/>
      <c r="B7" s="5"/>
      <c r="C7" s="5"/>
      <c r="D7" s="5"/>
      <c r="E7" s="5"/>
      <c r="F7" s="5"/>
      <c r="G7" s="5"/>
      <c r="H7" s="5"/>
      <c r="I7" s="5"/>
      <c r="J7" s="5"/>
      <c r="K7" s="5"/>
      <c r="L7" s="5"/>
      <c r="M7" s="5"/>
      <c r="N7" s="5"/>
      <c r="O7" s="5"/>
      <c r="P7" s="5"/>
      <c r="Q7" s="5"/>
      <c r="R7" s="5"/>
      <c r="S7" s="5"/>
    </row>
    <row r="8" spans="1:19" ht="63" customHeight="1" x14ac:dyDescent="0.2">
      <c r="A8" s="14" t="s">
        <v>316</v>
      </c>
      <c r="B8" s="5"/>
      <c r="C8" s="45" t="str">
        <f>Input!I32</f>
        <v>Proxy Group of Twenty-Three Non-Price Regulated Companies</v>
      </c>
      <c r="D8" s="8"/>
      <c r="E8" s="11" t="s">
        <v>318</v>
      </c>
      <c r="F8" s="8"/>
      <c r="G8" s="11" t="s">
        <v>304</v>
      </c>
      <c r="H8" s="8"/>
      <c r="I8" s="11" t="s">
        <v>305</v>
      </c>
      <c r="J8" s="8"/>
      <c r="K8" s="11" t="s">
        <v>306</v>
      </c>
      <c r="L8" s="8"/>
      <c r="M8" s="7"/>
      <c r="N8" s="8"/>
      <c r="O8" s="7"/>
      <c r="P8" s="8"/>
      <c r="Q8" s="7"/>
      <c r="R8" s="5"/>
      <c r="S8" s="5"/>
    </row>
    <row r="9" spans="1:19" ht="13.75" customHeight="1" x14ac:dyDescent="0.15">
      <c r="A9" s="5"/>
      <c r="B9" s="5"/>
      <c r="C9" s="13"/>
      <c r="D9" s="5"/>
      <c r="E9" s="13"/>
      <c r="F9" s="5"/>
      <c r="G9" s="13"/>
      <c r="H9" s="5"/>
      <c r="I9" s="13"/>
      <c r="J9" s="5"/>
      <c r="K9" s="13"/>
      <c r="L9" s="5"/>
      <c r="M9" s="5"/>
      <c r="N9" s="5"/>
      <c r="O9" s="5"/>
      <c r="P9" s="5"/>
      <c r="Q9" s="5"/>
      <c r="R9" s="5"/>
      <c r="S9" s="5"/>
    </row>
    <row r="10" spans="1:19" ht="17" customHeight="1" x14ac:dyDescent="0.2">
      <c r="A10" s="16" t="str">
        <f>Input!C2</f>
        <v>ADBE</v>
      </c>
      <c r="B10" s="5"/>
      <c r="C10" s="16" t="str">
        <f>VLOOKUP($A10,'CEM Data Lookup'!$A1:$P55,2,FALSE)</f>
        <v xml:space="preserve">Adobe Inc.          </v>
      </c>
      <c r="D10" s="5"/>
      <c r="E10" s="46">
        <f>VLOOKUP($A10,'CEM Data Lookup'!$A1:$P55,7,FALSE)</f>
        <v>0.85</v>
      </c>
      <c r="F10" s="46"/>
      <c r="G10" s="46">
        <f>VLOOKUP($A10,'CEM Data Lookup'!$A1:$P55,9,FALSE)</f>
        <v>0.72</v>
      </c>
      <c r="H10" s="5"/>
      <c r="I10" s="107">
        <f>VLOOKUP($A10,'CEM Data Lookup'!$A1:$P55,14,FALSE)</f>
        <v>3.1208999999999998</v>
      </c>
      <c r="J10" s="107"/>
      <c r="K10" s="107">
        <f>VLOOKUP($A10,'CEM Data Lookup'!$A1:$P55,16,FALSE)</f>
        <v>7.8799999999999995E-2</v>
      </c>
      <c r="L10" s="5"/>
      <c r="M10" s="107"/>
      <c r="N10" s="107"/>
      <c r="O10" s="107"/>
      <c r="P10" s="113"/>
      <c r="Q10" s="113"/>
      <c r="R10" s="5"/>
      <c r="S10" s="46"/>
    </row>
    <row r="11" spans="1:19" ht="17" customHeight="1" x14ac:dyDescent="0.2">
      <c r="A11" s="16" t="str">
        <f>Input!C3</f>
        <v>BMY</v>
      </c>
      <c r="B11" s="5"/>
      <c r="C11" s="16" t="str">
        <f>VLOOKUP($A11,'CEM Data Lookup'!$A1:$P55,2,FALSE)</f>
        <v>Bristol-Myers Squibb</v>
      </c>
      <c r="D11" s="5"/>
      <c r="E11" s="46">
        <f>VLOOKUP($A11,'CEM Data Lookup'!$A1:$P55,7,FALSE)</f>
        <v>0.85</v>
      </c>
      <c r="F11" s="46"/>
      <c r="G11" s="46">
        <f>VLOOKUP($A11,'CEM Data Lookup'!$A1:$P55,9,FALSE)</f>
        <v>0.75</v>
      </c>
      <c r="H11" s="5"/>
      <c r="I11" s="107">
        <f>VLOOKUP($A11,'CEM Data Lookup'!$A1:$P55,14,FALSE)</f>
        <v>3.3342000000000001</v>
      </c>
      <c r="J11" s="107"/>
      <c r="K11" s="107">
        <f>VLOOKUP($A11,'CEM Data Lookup'!$A1:$P55,16,FALSE)</f>
        <v>8.4199999999999997E-2</v>
      </c>
      <c r="L11" s="5"/>
      <c r="M11" s="107"/>
      <c r="N11" s="107"/>
      <c r="O11" s="107"/>
      <c r="P11" s="113"/>
      <c r="Q11" s="113"/>
      <c r="R11" s="5"/>
      <c r="S11" s="46"/>
    </row>
    <row r="12" spans="1:19" ht="17" customHeight="1" x14ac:dyDescent="0.2">
      <c r="A12" s="16" t="str">
        <f>Input!C4</f>
        <v>CASY</v>
      </c>
      <c r="B12" s="5"/>
      <c r="C12" s="16" t="str">
        <f>VLOOKUP($A12,'CEM Data Lookup'!$A1:$P55,2,FALSE)</f>
        <v>Casey's Gen'l Stores</v>
      </c>
      <c r="D12" s="5"/>
      <c r="E12" s="46">
        <f>VLOOKUP($A12,'CEM Data Lookup'!$A1:$P55,7,FALSE)</f>
        <v>0.8</v>
      </c>
      <c r="F12" s="46"/>
      <c r="G12" s="46">
        <f>VLOOKUP($A12,'CEM Data Lookup'!$A1:$P55,9,FALSE)</f>
        <v>0.66</v>
      </c>
      <c r="H12" s="5"/>
      <c r="I12" s="107">
        <f>VLOOKUP($A12,'CEM Data Lookup'!$A1:$P55,14,FALSE)</f>
        <v>3.3239000000000001</v>
      </c>
      <c r="J12" s="107"/>
      <c r="K12" s="107">
        <f>VLOOKUP($A12,'CEM Data Lookup'!$A1:$P55,16,FALSE)</f>
        <v>8.3900000000000002E-2</v>
      </c>
      <c r="L12" s="5"/>
      <c r="M12" s="107"/>
      <c r="N12" s="107"/>
      <c r="O12" s="107"/>
      <c r="P12" s="113"/>
      <c r="Q12" s="113"/>
      <c r="R12" s="5"/>
      <c r="S12" s="46"/>
    </row>
    <row r="13" spans="1:19" ht="17" customHeight="1" x14ac:dyDescent="0.2">
      <c r="A13" s="16" t="str">
        <f>Input!C5</f>
        <v>CSGS</v>
      </c>
      <c r="B13" s="5"/>
      <c r="C13" s="16" t="str">
        <f>VLOOKUP($A13,'CEM Data Lookup'!$A1:$P55,2,FALSE)</f>
        <v xml:space="preserve">CSG Systems Int'l   </v>
      </c>
      <c r="D13" s="5"/>
      <c r="E13" s="46">
        <f>VLOOKUP($A13,'CEM Data Lookup'!$A1:$P55,7,FALSE)</f>
        <v>0.75</v>
      </c>
      <c r="F13" s="46"/>
      <c r="G13" s="46">
        <f>VLOOKUP($A13,'CEM Data Lookup'!$A1:$P55,9,FALSE)</f>
        <v>0.62</v>
      </c>
      <c r="H13" s="5"/>
      <c r="I13" s="107">
        <f>VLOOKUP($A13,'CEM Data Lookup'!$A1:$P55,14,FALSE)</f>
        <v>3.1842999999999999</v>
      </c>
      <c r="J13" s="107"/>
      <c r="K13" s="107">
        <f>VLOOKUP($A13,'CEM Data Lookup'!$A1:$P55,16,FALSE)</f>
        <v>8.0399999999999999E-2</v>
      </c>
      <c r="L13" s="5"/>
      <c r="M13" s="107"/>
      <c r="N13" s="107"/>
      <c r="O13" s="107"/>
      <c r="P13" s="113"/>
      <c r="Q13" s="113"/>
      <c r="R13" s="5"/>
      <c r="S13" s="46"/>
    </row>
    <row r="14" spans="1:19" ht="17" customHeight="1" x14ac:dyDescent="0.2">
      <c r="A14" s="16" t="str">
        <f>Input!C6</f>
        <v>CTXS</v>
      </c>
      <c r="B14" s="5"/>
      <c r="C14" s="16" t="str">
        <f>VLOOKUP($A14,'CEM Data Lookup'!$A1:$P55,2,FALSE)</f>
        <v xml:space="preserve">Citrix Sys.         </v>
      </c>
      <c r="D14" s="5"/>
      <c r="E14" s="46">
        <f>VLOOKUP($A14,'CEM Data Lookup'!$A1:$P55,7,FALSE)</f>
        <v>0.8</v>
      </c>
      <c r="F14" s="46"/>
      <c r="G14" s="46">
        <f>VLOOKUP($A14,'CEM Data Lookup'!$A1:$P55,9,FALSE)</f>
        <v>0.64</v>
      </c>
      <c r="H14" s="5"/>
      <c r="I14" s="107">
        <f>VLOOKUP($A14,'CEM Data Lookup'!$A1:$P55,14,FALSE)</f>
        <v>3.2241</v>
      </c>
      <c r="J14" s="107"/>
      <c r="K14" s="107">
        <f>VLOOKUP($A14,'CEM Data Lookup'!$A1:$P55,16,FALSE)</f>
        <v>8.14E-2</v>
      </c>
      <c r="L14" s="5"/>
      <c r="M14" s="107"/>
      <c r="N14" s="107"/>
      <c r="O14" s="107"/>
      <c r="P14" s="113"/>
      <c r="Q14" s="113"/>
      <c r="R14" s="5"/>
      <c r="S14" s="46"/>
    </row>
    <row r="15" spans="1:19" ht="17" customHeight="1" x14ac:dyDescent="0.2">
      <c r="A15" s="16" t="str">
        <f>Input!C7</f>
        <v>DG</v>
      </c>
      <c r="B15" s="5"/>
      <c r="C15" s="16" t="str">
        <f>VLOOKUP($A15,'CEM Data Lookup'!$A1:$P55,2,FALSE)</f>
        <v xml:space="preserve">Dollar General      </v>
      </c>
      <c r="D15" s="5"/>
      <c r="E15" s="46">
        <f>VLOOKUP($A15,'CEM Data Lookup'!$A1:$P55,7,FALSE)</f>
        <v>0.7</v>
      </c>
      <c r="F15" s="46"/>
      <c r="G15" s="46">
        <f>VLOOKUP($A15,'CEM Data Lookup'!$A1:$P55,9,FALSE)</f>
        <v>0.51</v>
      </c>
      <c r="H15" s="5"/>
      <c r="I15" s="107">
        <f>VLOOKUP($A15,'CEM Data Lookup'!$A1:$P55,14,FALSE)</f>
        <v>3.2273000000000001</v>
      </c>
      <c r="J15" s="107"/>
      <c r="K15" s="107">
        <f>VLOOKUP($A15,'CEM Data Lookup'!$A1:$P55,16,FALSE)</f>
        <v>8.1500000000000003E-2</v>
      </c>
      <c r="L15" s="5"/>
      <c r="M15" s="107"/>
      <c r="N15" s="107"/>
      <c r="O15" s="107"/>
      <c r="P15" s="113"/>
      <c r="Q15" s="113"/>
      <c r="R15" s="5"/>
      <c r="S15" s="46"/>
    </row>
    <row r="16" spans="1:19" ht="17" customHeight="1" x14ac:dyDescent="0.2">
      <c r="A16" s="16" t="str">
        <f>Input!C8</f>
        <v>EBF</v>
      </c>
      <c r="B16" s="5"/>
      <c r="C16" s="16" t="str">
        <f>VLOOKUP($A16,'CEM Data Lookup'!$A1:$P55,2,FALSE)</f>
        <v xml:space="preserve">Ennis, Inc.         </v>
      </c>
      <c r="D16" s="5"/>
      <c r="E16" s="46">
        <f>VLOOKUP($A16,'CEM Data Lookup'!$A1:$P55,7,FALSE)</f>
        <v>0.75</v>
      </c>
      <c r="F16" s="46"/>
      <c r="G16" s="46">
        <f>VLOOKUP($A16,'CEM Data Lookup'!$A1:$P55,9,FALSE)</f>
        <v>0.61</v>
      </c>
      <c r="H16" s="5"/>
      <c r="I16" s="107">
        <f>VLOOKUP($A16,'CEM Data Lookup'!$A1:$P55,14,FALSE)</f>
        <v>3.2688000000000001</v>
      </c>
      <c r="J16" s="107"/>
      <c r="K16" s="107">
        <f>VLOOKUP($A16,'CEM Data Lookup'!$A1:$P55,16,FALSE)</f>
        <v>8.2500000000000004E-2</v>
      </c>
      <c r="L16" s="5"/>
      <c r="M16" s="107"/>
      <c r="N16" s="107"/>
      <c r="O16" s="107"/>
      <c r="P16" s="113"/>
      <c r="Q16" s="113"/>
      <c r="R16" s="5"/>
      <c r="S16" s="46"/>
    </row>
    <row r="17" spans="1:19" ht="17" customHeight="1" x14ac:dyDescent="0.2">
      <c r="A17" s="16" t="str">
        <f>Input!C9</f>
        <v>FCFS</v>
      </c>
      <c r="B17" s="5"/>
      <c r="C17" s="16" t="str">
        <f>VLOOKUP($A17,'CEM Data Lookup'!$A1:$P55,2,FALSE)</f>
        <v xml:space="preserve">FirstCash, Inc.     </v>
      </c>
      <c r="D17" s="5"/>
      <c r="E17" s="46">
        <f>VLOOKUP($A17,'CEM Data Lookup'!$A1:$P55,7,FALSE)</f>
        <v>0.8</v>
      </c>
      <c r="F17" s="46"/>
      <c r="G17" s="46">
        <f>VLOOKUP($A17,'CEM Data Lookup'!$A1:$P55,9,FALSE)</f>
        <v>0.68</v>
      </c>
      <c r="H17" s="5"/>
      <c r="I17" s="107">
        <f>VLOOKUP($A17,'CEM Data Lookup'!$A1:$P55,14,FALSE)</f>
        <v>3.2873999999999999</v>
      </c>
      <c r="J17" s="107"/>
      <c r="K17" s="107">
        <f>VLOOKUP($A17,'CEM Data Lookup'!$A1:$P55,16,FALSE)</f>
        <v>8.3000000000000004E-2</v>
      </c>
      <c r="L17" s="5"/>
      <c r="M17" s="107"/>
      <c r="N17" s="107"/>
      <c r="O17" s="107"/>
      <c r="P17" s="113"/>
      <c r="Q17" s="113"/>
      <c r="R17" s="5"/>
      <c r="S17" s="46"/>
    </row>
    <row r="18" spans="1:19" ht="17" customHeight="1" x14ac:dyDescent="0.2">
      <c r="A18" s="16" t="str">
        <f>Input!C10</f>
        <v>GILD</v>
      </c>
      <c r="B18" s="5"/>
      <c r="C18" s="16" t="str">
        <f>VLOOKUP($A18,'CEM Data Lookup'!$A1:$P55,2,FALSE)</f>
        <v xml:space="preserve">Gilead Sciences     </v>
      </c>
      <c r="D18" s="5"/>
      <c r="E18" s="46">
        <f>VLOOKUP($A18,'CEM Data Lookup'!$A1:$P55,7,FALSE)</f>
        <v>0.65</v>
      </c>
      <c r="F18" s="46"/>
      <c r="G18" s="46">
        <f>VLOOKUP($A18,'CEM Data Lookup'!$A1:$P55,9,FALSE)</f>
        <v>0.46</v>
      </c>
      <c r="H18" s="5"/>
      <c r="I18" s="107">
        <f>VLOOKUP($A18,'CEM Data Lookup'!$A1:$P55,14,FALSE)</f>
        <v>3.2542</v>
      </c>
      <c r="J18" s="107"/>
      <c r="K18" s="107">
        <f>VLOOKUP($A18,'CEM Data Lookup'!$A1:$P55,16,FALSE)</f>
        <v>8.2199999999999995E-2</v>
      </c>
      <c r="L18" s="5"/>
      <c r="M18" s="107"/>
      <c r="N18" s="107"/>
      <c r="O18" s="107"/>
      <c r="P18" s="113"/>
      <c r="Q18" s="113"/>
      <c r="R18" s="5"/>
      <c r="S18" s="46"/>
    </row>
    <row r="19" spans="1:19" ht="17" customHeight="1" x14ac:dyDescent="0.2">
      <c r="A19" s="16" t="str">
        <f>Input!C11</f>
        <v>GIS</v>
      </c>
      <c r="B19" s="5"/>
      <c r="C19" s="16" t="str">
        <f>VLOOKUP($A19,'CEM Data Lookup'!$A1:$P55,2,FALSE)</f>
        <v xml:space="preserve">Gen'l Mills         </v>
      </c>
      <c r="D19" s="5"/>
      <c r="E19" s="46">
        <f>VLOOKUP($A19,'CEM Data Lookup'!$A1:$P55,7,FALSE)</f>
        <v>0.7</v>
      </c>
      <c r="F19" s="46"/>
      <c r="G19" s="46">
        <f>VLOOKUP($A19,'CEM Data Lookup'!$A1:$P55,9,FALSE)</f>
        <v>0.48</v>
      </c>
      <c r="H19" s="5"/>
      <c r="I19" s="107">
        <f>VLOOKUP($A19,'CEM Data Lookup'!$A1:$P55,14,FALSE)</f>
        <v>2.9432999999999998</v>
      </c>
      <c r="J19" s="107"/>
      <c r="K19" s="107">
        <f>VLOOKUP($A19,'CEM Data Lookup'!$A1:$P55,16,FALSE)</f>
        <v>7.4300000000000005E-2</v>
      </c>
      <c r="L19" s="5"/>
      <c r="M19" s="107"/>
      <c r="N19" s="107"/>
      <c r="O19" s="107"/>
      <c r="P19" s="113"/>
      <c r="Q19" s="113"/>
      <c r="R19" s="5"/>
      <c r="S19" s="46"/>
    </row>
    <row r="20" spans="1:19" ht="17" customHeight="1" x14ac:dyDescent="0.2">
      <c r="A20" s="16" t="str">
        <f>Input!C12</f>
        <v>HTLD</v>
      </c>
      <c r="B20" s="5"/>
      <c r="C20" s="16" t="str">
        <f>VLOOKUP($A20,'CEM Data Lookup'!$A1:$P55,2,FALSE)</f>
        <v xml:space="preserve">Heartland Express   </v>
      </c>
      <c r="D20" s="5"/>
      <c r="E20" s="46">
        <f>VLOOKUP($A20,'CEM Data Lookup'!$A1:$P55,7,FALSE)</f>
        <v>0.75</v>
      </c>
      <c r="F20" s="46"/>
      <c r="G20" s="46">
        <f>VLOOKUP($A20,'CEM Data Lookup'!$A1:$P55,9,FALSE)</f>
        <v>0.57999999999999996</v>
      </c>
      <c r="H20" s="5"/>
      <c r="I20" s="107">
        <f>VLOOKUP($A20,'CEM Data Lookup'!$A1:$P55,14,FALSE)</f>
        <v>3.109</v>
      </c>
      <c r="J20" s="107"/>
      <c r="K20" s="107">
        <f>VLOOKUP($A20,'CEM Data Lookup'!$A1:$P55,16,FALSE)</f>
        <v>7.85E-2</v>
      </c>
      <c r="L20" s="5"/>
      <c r="M20" s="107"/>
      <c r="N20" s="107"/>
      <c r="O20" s="107"/>
      <c r="P20" s="113"/>
      <c r="Q20" s="113"/>
      <c r="R20" s="5"/>
      <c r="S20" s="46"/>
    </row>
    <row r="21" spans="1:19" ht="17" customHeight="1" x14ac:dyDescent="0.2">
      <c r="A21" s="16" t="str">
        <f>Input!C13</f>
        <v>JOE</v>
      </c>
      <c r="B21" s="5"/>
      <c r="C21" s="16" t="str">
        <f>VLOOKUP($A21,'CEM Data Lookup'!$A1:$P55,2,FALSE)</f>
        <v xml:space="preserve">St. Joe Corp.       </v>
      </c>
      <c r="D21" s="5"/>
      <c r="E21" s="46">
        <f>VLOOKUP($A21,'CEM Data Lookup'!$A1:$P55,7,FALSE)</f>
        <v>0.8</v>
      </c>
      <c r="F21" s="46"/>
      <c r="G21" s="46">
        <f>VLOOKUP($A21,'CEM Data Lookup'!$A1:$P55,9,FALSE)</f>
        <v>0.65</v>
      </c>
      <c r="H21" s="5"/>
      <c r="I21" s="107">
        <f>VLOOKUP($A21,'CEM Data Lookup'!$A1:$P55,14,FALSE)</f>
        <v>2.9722</v>
      </c>
      <c r="J21" s="107"/>
      <c r="K21" s="107">
        <f>VLOOKUP($A21,'CEM Data Lookup'!$A1:$P55,16,FALSE)</f>
        <v>7.51E-2</v>
      </c>
      <c r="L21" s="5"/>
      <c r="M21" s="107"/>
      <c r="N21" s="107"/>
      <c r="O21" s="107"/>
      <c r="P21" s="113"/>
      <c r="Q21" s="113"/>
      <c r="R21" s="5"/>
      <c r="S21" s="46"/>
    </row>
    <row r="22" spans="1:19" ht="17" customHeight="1" x14ac:dyDescent="0.2">
      <c r="A22" s="16" t="str">
        <f>Input!C14</f>
        <v>K</v>
      </c>
      <c r="B22" s="5"/>
      <c r="C22" s="16" t="str">
        <f>VLOOKUP($A22,'CEM Data Lookup'!$A1:$P55,2,FALSE)</f>
        <v xml:space="preserve">Kellogg             </v>
      </c>
      <c r="D22" s="5"/>
      <c r="E22" s="46">
        <f>VLOOKUP($A22,'CEM Data Lookup'!$A1:$P55,7,FALSE)</f>
        <v>0.65</v>
      </c>
      <c r="F22" s="46"/>
      <c r="G22" s="46">
        <f>VLOOKUP($A22,'CEM Data Lookup'!$A1:$P55,9,FALSE)</f>
        <v>0.45</v>
      </c>
      <c r="H22" s="5"/>
      <c r="I22" s="107">
        <f>VLOOKUP($A22,'CEM Data Lookup'!$A1:$P55,14,FALSE)</f>
        <v>2.8959000000000001</v>
      </c>
      <c r="J22" s="107"/>
      <c r="K22" s="107">
        <f>VLOOKUP($A22,'CEM Data Lookup'!$A1:$P55,16,FALSE)</f>
        <v>7.3099999999999998E-2</v>
      </c>
      <c r="L22" s="5"/>
      <c r="M22" s="107"/>
      <c r="N22" s="107"/>
      <c r="O22" s="107"/>
      <c r="P22" s="113"/>
      <c r="Q22" s="113"/>
      <c r="R22" s="5"/>
      <c r="S22" s="46"/>
    </row>
    <row r="23" spans="1:19" ht="17" customHeight="1" x14ac:dyDescent="0.2">
      <c r="A23" s="16" t="str">
        <f>Input!C15</f>
        <v>KEYS</v>
      </c>
      <c r="B23" s="5"/>
      <c r="C23" s="16" t="str">
        <f>VLOOKUP($A23,'CEM Data Lookup'!$A1:$P55,2,FALSE)</f>
        <v>Keysight Technologies</v>
      </c>
      <c r="D23" s="5"/>
      <c r="E23" s="46">
        <f>VLOOKUP($A23,'CEM Data Lookup'!$A1:$P55,7,FALSE)</f>
        <v>0.85</v>
      </c>
      <c r="F23" s="46"/>
      <c r="G23" s="46">
        <f>VLOOKUP($A23,'CEM Data Lookup'!$A1:$P55,9,FALSE)</f>
        <v>0.74</v>
      </c>
      <c r="H23" s="5"/>
      <c r="I23" s="107">
        <f>VLOOKUP($A23,'CEM Data Lookup'!$A1:$P55,14,FALSE)</f>
        <v>3.3858999999999999</v>
      </c>
      <c r="J23" s="107"/>
      <c r="K23" s="107">
        <f>VLOOKUP($A23,'CEM Data Lookup'!$A1:$P55,16,FALSE)</f>
        <v>8.5500000000000007E-2</v>
      </c>
      <c r="L23" s="5"/>
      <c r="M23" s="107"/>
      <c r="N23" s="107"/>
      <c r="O23" s="107"/>
      <c r="P23" s="113"/>
      <c r="Q23" s="113"/>
      <c r="R23" s="5"/>
      <c r="S23" s="46"/>
    </row>
    <row r="24" spans="1:19" ht="17" customHeight="1" x14ac:dyDescent="0.2">
      <c r="A24" s="16" t="str">
        <f>Input!C16</f>
        <v>LANC</v>
      </c>
      <c r="B24" s="5"/>
      <c r="C24" s="16" t="str">
        <f>VLOOKUP($A24,'CEM Data Lookup'!$A1:$P55,2,FALSE)</f>
        <v xml:space="preserve">Lancaster Colony    </v>
      </c>
      <c r="D24" s="5"/>
      <c r="E24" s="46">
        <f>VLOOKUP($A24,'CEM Data Lookup'!$A1:$P55,7,FALSE)</f>
        <v>0.65</v>
      </c>
      <c r="F24" s="46"/>
      <c r="G24" s="46">
        <f>VLOOKUP($A24,'CEM Data Lookup'!$A1:$P55,9,FALSE)</f>
        <v>0.46</v>
      </c>
      <c r="H24" s="5"/>
      <c r="I24" s="107">
        <f>VLOOKUP($A24,'CEM Data Lookup'!$A1:$P55,14,FALSE)</f>
        <v>3.0091000000000001</v>
      </c>
      <c r="J24" s="107"/>
      <c r="K24" s="107">
        <f>VLOOKUP($A24,'CEM Data Lookup'!$A1:$P55,16,FALSE)</f>
        <v>7.5999999999999998E-2</v>
      </c>
      <c r="L24" s="5"/>
      <c r="M24" s="107"/>
      <c r="N24" s="107"/>
      <c r="O24" s="107"/>
      <c r="P24" s="113"/>
      <c r="Q24" s="113"/>
      <c r="R24" s="5"/>
      <c r="S24" s="46"/>
    </row>
    <row r="25" spans="1:19" ht="17" customHeight="1" x14ac:dyDescent="0.2">
      <c r="A25" s="16" t="str">
        <f>Input!C17</f>
        <v>LLY</v>
      </c>
      <c r="B25" s="5"/>
      <c r="C25" s="16" t="str">
        <f>VLOOKUP($A25,'CEM Data Lookup'!$A1:$P55,2,FALSE)</f>
        <v xml:space="preserve">Lilly (Eli)         </v>
      </c>
      <c r="D25" s="5"/>
      <c r="E25" s="46">
        <f>VLOOKUP($A25,'CEM Data Lookup'!$A1:$P55,7,FALSE)</f>
        <v>0.75</v>
      </c>
      <c r="F25" s="46"/>
      <c r="G25" s="46">
        <f>VLOOKUP($A25,'CEM Data Lookup'!$A1:$P55,9,FALSE)</f>
        <v>0.56000000000000005</v>
      </c>
      <c r="H25" s="5"/>
      <c r="I25" s="107">
        <f>VLOOKUP($A25,'CEM Data Lookup'!$A1:$P55,14,FALSE)</f>
        <v>2.9256000000000002</v>
      </c>
      <c r="J25" s="107"/>
      <c r="K25" s="107">
        <f>VLOOKUP($A25,'CEM Data Lookup'!$A1:$P55,16,FALSE)</f>
        <v>7.3899999999999993E-2</v>
      </c>
      <c r="L25" s="5"/>
      <c r="M25" s="107"/>
      <c r="N25" s="107"/>
      <c r="O25" s="107"/>
      <c r="P25" s="113"/>
      <c r="Q25" s="113"/>
      <c r="R25" s="5"/>
      <c r="S25" s="46"/>
    </row>
    <row r="26" spans="1:19" ht="17" customHeight="1" x14ac:dyDescent="0.2">
      <c r="A26" s="16" t="str">
        <f>Input!C18</f>
        <v>MANT</v>
      </c>
      <c r="B26" s="5"/>
      <c r="C26" s="16" t="str">
        <f>VLOOKUP($A26,'CEM Data Lookup'!$A1:$P55,2,FALSE)</f>
        <v xml:space="preserve">ManTech Int'l 'A'   </v>
      </c>
      <c r="D26" s="5"/>
      <c r="E26" s="46">
        <f>VLOOKUP($A26,'CEM Data Lookup'!$A1:$P55,7,FALSE)</f>
        <v>0.85</v>
      </c>
      <c r="F26" s="46"/>
      <c r="G26" s="46">
        <f>VLOOKUP($A26,'CEM Data Lookup'!$A1:$P55,9,FALSE)</f>
        <v>0.75</v>
      </c>
      <c r="H26" s="5"/>
      <c r="I26" s="107">
        <f>VLOOKUP($A26,'CEM Data Lookup'!$A1:$P55,14,FALSE)</f>
        <v>2.9683000000000002</v>
      </c>
      <c r="J26" s="107"/>
      <c r="K26" s="107">
        <f>VLOOKUP($A26,'CEM Data Lookup'!$A1:$P55,16,FALSE)</f>
        <v>7.4999999999999997E-2</v>
      </c>
      <c r="L26" s="5"/>
      <c r="M26" s="107"/>
      <c r="N26" s="107"/>
      <c r="O26" s="107"/>
      <c r="P26" s="113"/>
      <c r="Q26" s="113"/>
      <c r="R26" s="5"/>
      <c r="S26" s="46"/>
    </row>
    <row r="27" spans="1:19" ht="17" customHeight="1" x14ac:dyDescent="0.2">
      <c r="A27" s="16" t="str">
        <f>Input!C19</f>
        <v>MMS</v>
      </c>
      <c r="B27" s="5"/>
      <c r="C27" s="16" t="str">
        <f>VLOOKUP($A27,'CEM Data Lookup'!$A1:$P55,2,FALSE)</f>
        <v xml:space="preserve">MAXIMUS Inc.        </v>
      </c>
      <c r="D27" s="5"/>
      <c r="E27" s="46">
        <f>VLOOKUP($A27,'CEM Data Lookup'!$A1:$P55,7,FALSE)</f>
        <v>0.8</v>
      </c>
      <c r="F27" s="46"/>
      <c r="G27" s="46">
        <f>VLOOKUP($A27,'CEM Data Lookup'!$A1:$P55,9,FALSE)</f>
        <v>0.68</v>
      </c>
      <c r="H27" s="5"/>
      <c r="I27" s="107">
        <f>VLOOKUP($A27,'CEM Data Lookup'!$A1:$P55,14,FALSE)</f>
        <v>3.3329</v>
      </c>
      <c r="J27" s="107"/>
      <c r="K27" s="107">
        <f>VLOOKUP($A27,'CEM Data Lookup'!$A1:$P55,16,FALSE)</f>
        <v>8.4199999999999997E-2</v>
      </c>
      <c r="L27" s="5"/>
      <c r="M27" s="107"/>
      <c r="N27" s="107"/>
      <c r="O27" s="107"/>
      <c r="P27" s="113"/>
      <c r="Q27" s="113"/>
      <c r="R27" s="5"/>
      <c r="S27" s="46"/>
    </row>
    <row r="28" spans="1:19" ht="17" customHeight="1" x14ac:dyDescent="0.2">
      <c r="A28" s="16" t="str">
        <f>Input!C20</f>
        <v>MO</v>
      </c>
      <c r="B28" s="5"/>
      <c r="C28" s="16" t="str">
        <f>VLOOKUP($A28,'CEM Data Lookup'!$A1:$P55,2,FALSE)</f>
        <v xml:space="preserve">Altria Group        </v>
      </c>
      <c r="D28" s="5"/>
      <c r="E28" s="46">
        <f>VLOOKUP($A28,'CEM Data Lookup'!$A1:$P55,7,FALSE)</f>
        <v>0.85</v>
      </c>
      <c r="F28" s="46"/>
      <c r="G28" s="46">
        <f>VLOOKUP($A28,'CEM Data Lookup'!$A1:$P55,9,FALSE)</f>
        <v>0.72</v>
      </c>
      <c r="H28" s="5"/>
      <c r="I28" s="107">
        <f>VLOOKUP($A28,'CEM Data Lookup'!$A1:$P55,14,FALSE)</f>
        <v>2.9098000000000002</v>
      </c>
      <c r="J28" s="107"/>
      <c r="K28" s="107">
        <f>VLOOKUP($A28,'CEM Data Lookup'!$A1:$P55,16,FALSE)</f>
        <v>7.3499999999999996E-2</v>
      </c>
      <c r="L28" s="5"/>
      <c r="M28" s="107"/>
      <c r="N28" s="107"/>
      <c r="O28" s="107"/>
      <c r="P28" s="113"/>
      <c r="Q28" s="113"/>
      <c r="R28" s="5"/>
      <c r="S28" s="46"/>
    </row>
    <row r="29" spans="1:19" ht="17" customHeight="1" x14ac:dyDescent="0.2">
      <c r="A29" s="16" t="str">
        <f>Input!C21</f>
        <v>SJM</v>
      </c>
      <c r="B29" s="5"/>
      <c r="C29" s="16" t="str">
        <f>VLOOKUP($A29,'CEM Data Lookup'!$A1:$P55,2,FALSE)</f>
        <v xml:space="preserve">Smucker (J.M.)      </v>
      </c>
      <c r="D29" s="5"/>
      <c r="E29" s="46">
        <f>VLOOKUP($A29,'CEM Data Lookup'!$A1:$P55,7,FALSE)</f>
        <v>0.65</v>
      </c>
      <c r="F29" s="46"/>
      <c r="G29" s="46">
        <f>VLOOKUP($A29,'CEM Data Lookup'!$A1:$P55,9,FALSE)</f>
        <v>0.46</v>
      </c>
      <c r="H29" s="5"/>
      <c r="I29" s="107">
        <f>VLOOKUP($A29,'CEM Data Lookup'!$A1:$P55,14,FALSE)</f>
        <v>3.0024999999999999</v>
      </c>
      <c r="J29" s="107"/>
      <c r="K29" s="107">
        <f>VLOOKUP($A29,'CEM Data Lookup'!$A1:$P55,16,FALSE)</f>
        <v>7.5800000000000006E-2</v>
      </c>
      <c r="L29" s="5"/>
      <c r="M29" s="107"/>
      <c r="N29" s="107"/>
      <c r="O29" s="107"/>
      <c r="P29" s="113"/>
      <c r="Q29" s="113"/>
      <c r="R29" s="5"/>
      <c r="S29" s="46"/>
    </row>
    <row r="30" spans="1:19" ht="17" customHeight="1" x14ac:dyDescent="0.2">
      <c r="A30" s="16" t="str">
        <f>Input!C22</f>
        <v>SMP</v>
      </c>
      <c r="B30" s="5"/>
      <c r="C30" s="16" t="str">
        <f>VLOOKUP($A30,'CEM Data Lookup'!$A1:$P55,2,FALSE)</f>
        <v>Standard Motor Prod.</v>
      </c>
      <c r="D30" s="5"/>
      <c r="E30" s="46">
        <f>VLOOKUP($A30,'CEM Data Lookup'!$A1:$P55,7,FALSE)</f>
        <v>0.8</v>
      </c>
      <c r="F30" s="46"/>
      <c r="G30" s="46">
        <f>VLOOKUP($A30,'CEM Data Lookup'!$A1:$P55,9,FALSE)</f>
        <v>0.68</v>
      </c>
      <c r="H30" s="5"/>
      <c r="I30" s="107">
        <f>VLOOKUP($A30,'CEM Data Lookup'!$A1:$P55,14,FALSE)</f>
        <v>3.3706</v>
      </c>
      <c r="J30" s="107"/>
      <c r="K30" s="107">
        <f>VLOOKUP($A30,'CEM Data Lookup'!$A1:$P55,16,FALSE)</f>
        <v>8.5099999999999995E-2</v>
      </c>
      <c r="L30" s="5"/>
      <c r="M30" s="107"/>
      <c r="N30" s="107"/>
      <c r="O30" s="107"/>
      <c r="P30" s="113"/>
      <c r="Q30" s="113"/>
      <c r="R30" s="5"/>
      <c r="S30" s="46"/>
    </row>
    <row r="31" spans="1:19" ht="17" customHeight="1" x14ac:dyDescent="0.2">
      <c r="A31" s="16" t="str">
        <f>Input!C23</f>
        <v>TYL</v>
      </c>
      <c r="B31" s="5"/>
      <c r="C31" s="16" t="str">
        <f>VLOOKUP($A31,'CEM Data Lookup'!$A1:$P55,2,FALSE)</f>
        <v xml:space="preserve">Tyler Technologies  </v>
      </c>
      <c r="D31" s="5"/>
      <c r="E31" s="46">
        <f>VLOOKUP($A31,'CEM Data Lookup'!$A1:$P55,7,FALSE)</f>
        <v>0.8</v>
      </c>
      <c r="F31" s="46"/>
      <c r="G31" s="46">
        <f>VLOOKUP($A31,'CEM Data Lookup'!$A1:$P55,9,FALSE)</f>
        <v>0.65</v>
      </c>
      <c r="H31" s="5"/>
      <c r="I31" s="107">
        <f>VLOOKUP($A31,'CEM Data Lookup'!$A1:$P55,14,FALSE)</f>
        <v>3.1082999999999998</v>
      </c>
      <c r="J31" s="107"/>
      <c r="K31" s="107">
        <f>VLOOKUP($A31,'CEM Data Lookup'!$A1:$P55,16,FALSE)</f>
        <v>7.85E-2</v>
      </c>
      <c r="L31" s="5"/>
      <c r="M31" s="107"/>
      <c r="N31" s="107"/>
      <c r="O31" s="107"/>
      <c r="P31" s="113"/>
      <c r="Q31" s="113"/>
      <c r="R31" s="5"/>
      <c r="S31" s="46"/>
    </row>
    <row r="32" spans="1:19" ht="17" customHeight="1" x14ac:dyDescent="0.2">
      <c r="A32" s="16" t="str">
        <f>Input!C24</f>
        <v>WBA</v>
      </c>
      <c r="B32" s="5"/>
      <c r="C32" s="16" t="str">
        <f>VLOOKUP($A32,'CEM Data Lookup'!$A1:$P55,2,FALSE)</f>
        <v xml:space="preserve">Walgreens Boots     </v>
      </c>
      <c r="D32" s="5"/>
      <c r="E32" s="49">
        <f>VLOOKUP($A32,'CEM Data Lookup'!$A1:$P55,7,FALSE)</f>
        <v>0.75</v>
      </c>
      <c r="F32" s="46"/>
      <c r="G32" s="49">
        <f>VLOOKUP($A32,'CEM Data Lookup'!$A1:$P55,9,FALSE)</f>
        <v>0.6</v>
      </c>
      <c r="H32" s="5"/>
      <c r="I32" s="108">
        <f>VLOOKUP($A32,'CEM Data Lookup'!$A1:$P55,14,FALSE)</f>
        <v>3.1663000000000001</v>
      </c>
      <c r="J32" s="107"/>
      <c r="K32" s="108">
        <f>VLOOKUP($A32,'CEM Data Lookup'!$A1:$P55,16,FALSE)</f>
        <v>0.08</v>
      </c>
      <c r="L32" s="5"/>
      <c r="M32" s="107"/>
      <c r="N32" s="107"/>
      <c r="O32" s="107"/>
      <c r="P32" s="113"/>
      <c r="Q32" s="113"/>
      <c r="R32" s="5"/>
      <c r="S32" s="46"/>
    </row>
    <row r="33" spans="1:19" ht="17" customHeight="1" x14ac:dyDescent="0.2">
      <c r="A33" s="5"/>
      <c r="B33" s="5"/>
      <c r="C33" s="5"/>
      <c r="D33" s="5"/>
      <c r="E33" s="114"/>
      <c r="F33" s="47"/>
      <c r="G33" s="114"/>
      <c r="H33" s="23"/>
      <c r="I33" s="115"/>
      <c r="J33" s="113"/>
      <c r="K33" s="115"/>
      <c r="L33" s="23"/>
      <c r="M33" s="113"/>
      <c r="N33" s="113"/>
      <c r="O33" s="113"/>
      <c r="P33" s="113"/>
      <c r="Q33" s="113"/>
      <c r="R33" s="5"/>
      <c r="S33" s="5"/>
    </row>
    <row r="34" spans="1:19" ht="16.5" customHeight="1" x14ac:dyDescent="0.2">
      <c r="A34" s="116">
        <f>COUNTA(A9:A32)</f>
        <v>23</v>
      </c>
      <c r="B34" s="5"/>
      <c r="C34" s="16" t="s">
        <v>66</v>
      </c>
      <c r="D34" s="5"/>
      <c r="E34" s="117">
        <f>ROUND(AVERAGE(E9:E32),2)</f>
        <v>0.77</v>
      </c>
      <c r="F34" s="47"/>
      <c r="G34" s="117">
        <f>ROUND(AVERAGE(G9:G32),2)</f>
        <v>0.61</v>
      </c>
      <c r="H34" s="23"/>
      <c r="I34" s="118">
        <f>ROUND(AVERAGE(I9:I32),2)</f>
        <v>3.14</v>
      </c>
      <c r="J34" s="113"/>
      <c r="K34" s="118">
        <f>ROUND(AVERAGE(K9:K32),2)</f>
        <v>0.08</v>
      </c>
      <c r="L34" s="23"/>
      <c r="M34" s="119"/>
      <c r="N34" s="113"/>
      <c r="O34" s="119"/>
      <c r="P34" s="113"/>
      <c r="Q34" s="119"/>
      <c r="R34" s="5"/>
      <c r="S34" s="5"/>
    </row>
    <row r="35" spans="1:19" ht="16.5" customHeight="1" x14ac:dyDescent="0.2">
      <c r="A35" s="5"/>
      <c r="B35" s="5"/>
      <c r="C35" s="5"/>
      <c r="D35" s="5"/>
      <c r="E35" s="114"/>
      <c r="F35" s="47"/>
      <c r="G35" s="114"/>
      <c r="H35" s="23"/>
      <c r="I35" s="115"/>
      <c r="J35" s="113"/>
      <c r="K35" s="115"/>
      <c r="L35" s="23"/>
      <c r="M35" s="113"/>
      <c r="N35" s="113"/>
      <c r="O35" s="113"/>
      <c r="P35" s="113"/>
      <c r="Q35" s="113"/>
      <c r="R35" s="5"/>
      <c r="S35" s="5"/>
    </row>
    <row r="36" spans="1:19" ht="39" customHeight="1" x14ac:dyDescent="0.2">
      <c r="A36" s="5"/>
      <c r="B36" s="5"/>
      <c r="C36" s="25" t="str">
        <f>C4</f>
        <v>Proxy Group of Seven Water Companies</v>
      </c>
      <c r="D36" s="5"/>
      <c r="E36" s="117">
        <f>'5.2 Comp Earnings Criteria'!E17</f>
        <v>0.77142857142857135</v>
      </c>
      <c r="F36" s="120"/>
      <c r="G36" s="117">
        <f>'5.2 Comp Earnings Criteria'!G17</f>
        <v>0.60571428571428576</v>
      </c>
      <c r="H36" s="6"/>
      <c r="I36" s="118">
        <f>'5.2 Comp Earnings Criteria'!I17</f>
        <v>3.1729571428571428</v>
      </c>
      <c r="J36" s="119"/>
      <c r="K36" s="118">
        <f>'5.2 Comp Earnings Criteria'!K17</f>
        <v>8.0114285714285721E-2</v>
      </c>
      <c r="L36" s="121"/>
      <c r="M36" s="119"/>
      <c r="N36" s="119"/>
      <c r="O36" s="119"/>
      <c r="P36" s="119"/>
      <c r="Q36" s="119"/>
      <c r="R36" s="5"/>
      <c r="S36" s="5"/>
    </row>
    <row r="37" spans="1:19" ht="16.5" customHeight="1" x14ac:dyDescent="0.15">
      <c r="A37" s="5"/>
      <c r="B37" s="5"/>
      <c r="C37" s="5"/>
      <c r="D37" s="5"/>
      <c r="E37" s="13"/>
      <c r="F37" s="5"/>
      <c r="G37" s="13"/>
      <c r="H37" s="5"/>
      <c r="I37" s="13"/>
      <c r="J37" s="5"/>
      <c r="K37" s="13"/>
      <c r="L37" s="5"/>
      <c r="M37" s="5"/>
      <c r="N37" s="5"/>
      <c r="O37" s="5"/>
      <c r="P37" s="5"/>
      <c r="Q37" s="5"/>
      <c r="R37" s="5"/>
      <c r="S37" s="5"/>
    </row>
    <row r="38" spans="1:19" ht="13.75" customHeight="1" x14ac:dyDescent="0.15">
      <c r="A38" s="5"/>
      <c r="B38" s="5"/>
      <c r="C38" s="5"/>
      <c r="D38" s="5"/>
      <c r="E38" s="5"/>
      <c r="F38" s="5"/>
      <c r="G38" s="5"/>
      <c r="H38" s="5"/>
      <c r="I38" s="5"/>
      <c r="J38" s="5"/>
      <c r="K38" s="5"/>
      <c r="L38" s="5"/>
      <c r="M38" s="5"/>
      <c r="N38" s="5"/>
      <c r="O38" s="5"/>
      <c r="P38" s="5"/>
      <c r="Q38" s="5"/>
      <c r="R38" s="5"/>
      <c r="S38" s="5"/>
    </row>
    <row r="39" spans="1:19" ht="13.75" customHeight="1" x14ac:dyDescent="0.15">
      <c r="A39" s="5"/>
      <c r="B39" s="5"/>
      <c r="C39" s="5"/>
      <c r="D39" s="5"/>
      <c r="E39" s="5"/>
      <c r="F39" s="5"/>
      <c r="G39" s="5"/>
      <c r="H39" s="5"/>
      <c r="I39" s="5"/>
      <c r="J39" s="5"/>
      <c r="K39" s="5"/>
      <c r="L39" s="5"/>
      <c r="M39" s="5"/>
      <c r="N39" s="5"/>
      <c r="O39" s="5"/>
      <c r="P39" s="5"/>
      <c r="Q39" s="5"/>
      <c r="R39" s="5"/>
      <c r="S39" s="5"/>
    </row>
    <row r="40" spans="1:19" ht="13.75" customHeight="1" x14ac:dyDescent="0.15">
      <c r="A40" s="5"/>
      <c r="B40" s="5"/>
      <c r="C40" s="5"/>
      <c r="D40" s="5"/>
      <c r="E40" s="5"/>
      <c r="F40" s="5"/>
      <c r="G40" s="5"/>
      <c r="H40" s="5"/>
      <c r="I40" s="5"/>
      <c r="J40" s="5"/>
      <c r="K40" s="5"/>
      <c r="L40" s="5"/>
      <c r="M40" s="5"/>
      <c r="N40" s="5"/>
      <c r="O40" s="5"/>
      <c r="P40" s="5"/>
      <c r="Q40" s="5"/>
      <c r="R40" s="5"/>
      <c r="S40" s="5"/>
    </row>
    <row r="41" spans="1:19" ht="17" customHeight="1" x14ac:dyDescent="0.15">
      <c r="A41" s="5"/>
      <c r="B41" s="5"/>
      <c r="C41" s="16" t="str">
        <f>'5.2 Comp Earnings Criteria'!C32</f>
        <v>Source of Information:</v>
      </c>
      <c r="D41" s="5"/>
      <c r="E41" s="16" t="str">
        <f>'5.2 Comp Earnings Criteria'!E32</f>
        <v>Valueline Proprietary Database, June 2020</v>
      </c>
      <c r="F41" s="5"/>
      <c r="G41" s="5"/>
      <c r="H41" s="5"/>
      <c r="I41" s="5"/>
      <c r="J41" s="5"/>
      <c r="K41" s="5"/>
      <c r="L41" s="5"/>
      <c r="M41" s="5"/>
      <c r="N41" s="5"/>
      <c r="O41" s="5"/>
      <c r="P41" s="5"/>
      <c r="Q41" s="5"/>
      <c r="R41" s="5"/>
      <c r="S41" s="5"/>
    </row>
  </sheetData>
  <mergeCells count="4">
    <mergeCell ref="C1:K1"/>
    <mergeCell ref="C2:K2"/>
    <mergeCell ref="C3:K3"/>
    <mergeCell ref="C4:K4"/>
  </mergeCells>
  <pageMargins left="0.7" right="0.7" top="0.75" bottom="0.75" header="0.3" footer="0.3"/>
  <pageSetup scale="75" orientation="portrait"/>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5"/>
  <sheetViews>
    <sheetView showGridLines="0" workbookViewId="0"/>
  </sheetViews>
  <sheetFormatPr baseColWidth="10" defaultColWidth="9.1640625" defaultRowHeight="15.75" customHeight="1" x14ac:dyDescent="0.15"/>
  <cols>
    <col min="1" max="1" width="7.5" style="122" customWidth="1"/>
    <col min="2" max="2" width="45.5" style="122" customWidth="1"/>
    <col min="3" max="4" width="9.6640625" style="122" customWidth="1"/>
    <col min="5" max="5" width="14.6640625" style="122" customWidth="1"/>
    <col min="6" max="6" width="2.6640625" style="122" customWidth="1"/>
    <col min="7" max="7" width="9.1640625" style="122" customWidth="1"/>
    <col min="8" max="16384" width="9.1640625" style="122"/>
  </cols>
  <sheetData>
    <row r="1" spans="1:6" ht="17" customHeight="1" x14ac:dyDescent="0.2">
      <c r="A1" s="478" t="str">
        <f>Input!G28</f>
        <v>Bluegrass Water Operating Company, LLC</v>
      </c>
      <c r="B1" s="479"/>
      <c r="C1" s="479"/>
      <c r="D1" s="479"/>
      <c r="E1" s="479"/>
      <c r="F1" s="479"/>
    </row>
    <row r="2" spans="1:6" ht="17" customHeight="1" x14ac:dyDescent="0.2">
      <c r="A2" s="482" t="s">
        <v>365</v>
      </c>
      <c r="B2" s="483"/>
      <c r="C2" s="483"/>
      <c r="D2" s="483"/>
      <c r="E2" s="483"/>
      <c r="F2" s="483"/>
    </row>
    <row r="3" spans="1:6" ht="17" customHeight="1" x14ac:dyDescent="0.2">
      <c r="A3" s="482" t="str">
        <f>'5.3 Proxy Group Equivalent'!C8</f>
        <v>Proxy Group of Twenty-Three Non-Price Regulated Companies</v>
      </c>
      <c r="B3" s="483"/>
      <c r="C3" s="483"/>
      <c r="D3" s="483"/>
      <c r="E3" s="483"/>
      <c r="F3" s="483"/>
    </row>
    <row r="4" spans="1:6" ht="17" customHeight="1" x14ac:dyDescent="0.2">
      <c r="A4" s="482" t="s">
        <v>315</v>
      </c>
      <c r="B4" s="483"/>
      <c r="C4" s="483"/>
      <c r="D4" s="483"/>
      <c r="E4" s="483"/>
      <c r="F4" s="483"/>
    </row>
    <row r="5" spans="1:6" ht="17" customHeight="1" x14ac:dyDescent="0.2">
      <c r="A5" s="478" t="str">
        <f>'5.3 Proxy Group Equivalent'!C4</f>
        <v>Proxy Group of Seven Water Companies</v>
      </c>
      <c r="B5" s="483"/>
      <c r="C5" s="483"/>
      <c r="D5" s="483"/>
      <c r="E5" s="483"/>
      <c r="F5" s="483"/>
    </row>
    <row r="6" spans="1:6" ht="13.75" customHeight="1" x14ac:dyDescent="0.15">
      <c r="A6" s="5"/>
      <c r="B6" s="5"/>
      <c r="C6" s="5"/>
      <c r="D6" s="5"/>
      <c r="E6" s="5"/>
      <c r="F6" s="5"/>
    </row>
    <row r="7" spans="1:6" ht="75" customHeight="1" x14ac:dyDescent="0.2">
      <c r="A7" s="76"/>
      <c r="B7" s="84" t="s">
        <v>2</v>
      </c>
      <c r="C7" s="5"/>
      <c r="D7" s="5"/>
      <c r="E7" s="480" t="str">
        <f>A3</f>
        <v>Proxy Group of Twenty-Three Non-Price Regulated Companies</v>
      </c>
      <c r="F7" s="503"/>
    </row>
    <row r="8" spans="1:6" ht="17" customHeight="1" x14ac:dyDescent="0.2">
      <c r="A8" s="76"/>
      <c r="B8" s="13"/>
      <c r="C8" s="5"/>
      <c r="D8" s="5"/>
      <c r="E8" s="50"/>
      <c r="F8" s="13"/>
    </row>
    <row r="9" spans="1:6" ht="17" customHeight="1" x14ac:dyDescent="0.2">
      <c r="A9" s="76"/>
      <c r="B9" s="25" t="s">
        <v>5</v>
      </c>
      <c r="C9" s="5"/>
      <c r="D9" s="5"/>
      <c r="E9" s="46">
        <f>'6.2 CEM DCF'!Y37</f>
        <v>10.32</v>
      </c>
      <c r="F9" s="16" t="s">
        <v>52</v>
      </c>
    </row>
    <row r="10" spans="1:6" ht="17" customHeight="1" x14ac:dyDescent="0.2">
      <c r="A10" s="76"/>
      <c r="B10" s="5"/>
      <c r="C10" s="5"/>
      <c r="D10" s="5"/>
      <c r="E10" s="46"/>
      <c r="F10" s="5"/>
    </row>
    <row r="11" spans="1:6" ht="17" customHeight="1" x14ac:dyDescent="0.2">
      <c r="A11" s="76"/>
      <c r="B11" s="25" t="s">
        <v>7</v>
      </c>
      <c r="C11" s="5"/>
      <c r="D11" s="5"/>
      <c r="E11" s="46">
        <f>'6.3 CEM RPM Summary'!H18</f>
        <v>11.43</v>
      </c>
      <c r="F11" s="5"/>
    </row>
    <row r="12" spans="1:6" ht="17" customHeight="1" x14ac:dyDescent="0.2">
      <c r="A12" s="76"/>
      <c r="B12" s="5"/>
      <c r="C12" s="5"/>
      <c r="D12" s="5"/>
      <c r="E12" s="46"/>
      <c r="F12" s="5"/>
    </row>
    <row r="13" spans="1:6" ht="17" customHeight="1" x14ac:dyDescent="0.2">
      <c r="A13" s="76"/>
      <c r="B13" s="25" t="s">
        <v>9</v>
      </c>
      <c r="C13" s="5"/>
      <c r="D13" s="5"/>
      <c r="E13" s="49">
        <f>'6.6 CEM CAPM Backup'!V37</f>
        <v>10.63</v>
      </c>
      <c r="F13" s="5"/>
    </row>
    <row r="14" spans="1:6" ht="17" customHeight="1" x14ac:dyDescent="0.15">
      <c r="A14" s="5"/>
      <c r="B14" s="5"/>
      <c r="C14" s="5"/>
      <c r="D14" s="5"/>
      <c r="E14" s="50"/>
      <c r="F14" s="5"/>
    </row>
    <row r="15" spans="1:6" ht="16.5" customHeight="1" x14ac:dyDescent="0.2">
      <c r="A15" s="76"/>
      <c r="B15" s="5"/>
      <c r="C15" s="5"/>
      <c r="D15" s="48" t="s">
        <v>268</v>
      </c>
      <c r="E15" s="49">
        <f>ROUND(AVERAGE(E9:E13),2)</f>
        <v>10.79</v>
      </c>
      <c r="F15" s="16" t="s">
        <v>52</v>
      </c>
    </row>
    <row r="16" spans="1:6" ht="16.5" customHeight="1" x14ac:dyDescent="0.2">
      <c r="A16" s="76"/>
      <c r="B16" s="5"/>
      <c r="C16" s="5"/>
      <c r="D16" s="5"/>
      <c r="E16" s="50"/>
      <c r="F16" s="5"/>
    </row>
    <row r="17" spans="1:6" ht="16.5" customHeight="1" x14ac:dyDescent="0.2">
      <c r="A17" s="76"/>
      <c r="B17" s="5"/>
      <c r="C17" s="5"/>
      <c r="D17" s="48" t="s">
        <v>67</v>
      </c>
      <c r="E17" s="49">
        <f>ROUND(MEDIAN(E9:E13),2)</f>
        <v>10.63</v>
      </c>
      <c r="F17" s="16" t="s">
        <v>52</v>
      </c>
    </row>
    <row r="18" spans="1:6" ht="16.5" customHeight="1" x14ac:dyDescent="0.2">
      <c r="A18" s="76"/>
      <c r="B18" s="5"/>
      <c r="C18" s="5"/>
      <c r="D18" s="5"/>
      <c r="E18" s="50"/>
      <c r="F18" s="5"/>
    </row>
    <row r="19" spans="1:6" ht="16.5" customHeight="1" x14ac:dyDescent="0.2">
      <c r="A19" s="76"/>
      <c r="B19" s="5"/>
      <c r="C19" s="5"/>
      <c r="D19" s="48" t="s">
        <v>68</v>
      </c>
      <c r="E19" s="49">
        <f>ROUND(AVERAGE(E15:E17),2)</f>
        <v>10.71</v>
      </c>
      <c r="F19" s="16" t="s">
        <v>52</v>
      </c>
    </row>
    <row r="20" spans="1:6" ht="16.5" customHeight="1" x14ac:dyDescent="0.2">
      <c r="A20" s="76"/>
      <c r="B20" s="5"/>
      <c r="C20" s="5"/>
      <c r="D20" s="5"/>
      <c r="E20" s="13"/>
      <c r="F20" s="5"/>
    </row>
    <row r="21" spans="1:6" ht="13.75" customHeight="1" x14ac:dyDescent="0.15">
      <c r="A21" s="5"/>
      <c r="B21" s="5"/>
      <c r="C21" s="5"/>
      <c r="D21" s="5"/>
      <c r="E21" s="5"/>
      <c r="F21" s="5"/>
    </row>
    <row r="22" spans="1:6" ht="17" customHeight="1" x14ac:dyDescent="0.2">
      <c r="A22" s="48" t="s">
        <v>70</v>
      </c>
      <c r="B22" s="5"/>
      <c r="C22" s="5"/>
      <c r="D22" s="5"/>
      <c r="E22" s="5"/>
      <c r="F22" s="5"/>
    </row>
    <row r="23" spans="1:6" ht="17" customHeight="1" x14ac:dyDescent="0.2">
      <c r="A23" s="48" t="s">
        <v>23</v>
      </c>
      <c r="B23" s="16" t="s">
        <v>84</v>
      </c>
      <c r="C23" s="5"/>
      <c r="D23" s="5"/>
      <c r="E23" s="5"/>
      <c r="F23" s="5"/>
    </row>
    <row r="24" spans="1:6" ht="17" customHeight="1" x14ac:dyDescent="0.2">
      <c r="A24" s="48" t="s">
        <v>25</v>
      </c>
      <c r="B24" s="16" t="s">
        <v>85</v>
      </c>
      <c r="C24" s="5"/>
      <c r="D24" s="5"/>
      <c r="E24" s="5"/>
      <c r="F24" s="5"/>
    </row>
    <row r="25" spans="1:6" ht="17" customHeight="1" x14ac:dyDescent="0.2">
      <c r="A25" s="48" t="s">
        <v>27</v>
      </c>
      <c r="B25" s="16" t="s">
        <v>155</v>
      </c>
      <c r="C25" s="5"/>
      <c r="D25" s="5"/>
      <c r="E25" s="5"/>
      <c r="F25" s="5"/>
    </row>
  </sheetData>
  <mergeCells count="6">
    <mergeCell ref="E7:F7"/>
    <mergeCell ref="A1:F1"/>
    <mergeCell ref="A2:F2"/>
    <mergeCell ref="A3:F3"/>
    <mergeCell ref="A4:F4"/>
    <mergeCell ref="A5:F5"/>
  </mergeCells>
  <pageMargins left="0.7" right="0.7" top="0.75" bottom="0.75" header="0.3" footer="0.3"/>
  <pageSetup scale="85" orientation="portrait"/>
  <headerFooter>
    <oddFooter>&amp;C&amp;"Helvetica Neue,Regular"&amp;12&amp;K000000&amp;P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M47"/>
  <sheetViews>
    <sheetView showGridLines="0" workbookViewId="0"/>
  </sheetViews>
  <sheetFormatPr baseColWidth="10" defaultColWidth="9.1640625" defaultRowHeight="15.75" customHeight="1" x14ac:dyDescent="0.15"/>
  <cols>
    <col min="1" max="1" width="9.1640625" style="123" customWidth="1"/>
    <col min="2" max="2" width="26.1640625" style="123" customWidth="1"/>
    <col min="3" max="3" width="4.6640625" style="123" customWidth="1"/>
    <col min="4" max="4" width="11.6640625" style="123" customWidth="1"/>
    <col min="5" max="5" width="3.6640625" style="123" customWidth="1"/>
    <col min="6" max="6" width="4.6640625" style="123" customWidth="1"/>
    <col min="7" max="7" width="13.5" style="123" customWidth="1"/>
    <col min="8" max="8" width="3.6640625" style="123" customWidth="1"/>
    <col min="9" max="9" width="4.6640625" style="123" customWidth="1"/>
    <col min="10" max="10" width="11.6640625" style="123" customWidth="1"/>
    <col min="11" max="11" width="3.6640625" style="123" customWidth="1"/>
    <col min="12" max="12" width="4.6640625" style="123" customWidth="1"/>
    <col min="13" max="13" width="11.6640625" style="123" customWidth="1"/>
    <col min="14" max="15" width="3.6640625" style="123" customWidth="1"/>
    <col min="16" max="16" width="11.1640625" style="123" customWidth="1"/>
    <col min="17" max="18" width="4.6640625" style="123" customWidth="1"/>
    <col min="19" max="19" width="12.6640625" style="123" customWidth="1"/>
    <col min="20" max="20" width="3.6640625" style="123" customWidth="1"/>
    <col min="21" max="21" width="4.6640625" style="123" customWidth="1"/>
    <col min="22" max="22" width="10.6640625" style="123" customWidth="1"/>
    <col min="23" max="23" width="3.6640625" style="123" customWidth="1"/>
    <col min="24" max="24" width="4.6640625" style="123" customWidth="1"/>
    <col min="25" max="25" width="13.33203125" style="123" customWidth="1"/>
    <col min="26" max="26" width="3.6640625" style="123" customWidth="1"/>
    <col min="27" max="66" width="9.1640625" style="123" customWidth="1"/>
    <col min="67" max="16384" width="9.1640625" style="123"/>
  </cols>
  <sheetData>
    <row r="1" spans="1:65" ht="17" customHeight="1" x14ac:dyDescent="0.2">
      <c r="A1" s="5"/>
      <c r="B1" s="478" t="str">
        <f>Input!G28</f>
        <v>Bluegrass Water Operating Company, LLC</v>
      </c>
      <c r="C1" s="483"/>
      <c r="D1" s="483"/>
      <c r="E1" s="483"/>
      <c r="F1" s="483"/>
      <c r="G1" s="483"/>
      <c r="H1" s="483"/>
      <c r="I1" s="483"/>
      <c r="J1" s="483"/>
      <c r="K1" s="483"/>
      <c r="L1" s="483"/>
      <c r="M1" s="483"/>
      <c r="N1" s="483"/>
      <c r="O1" s="483"/>
      <c r="P1" s="483"/>
      <c r="Q1" s="483"/>
      <c r="R1" s="483"/>
      <c r="S1" s="483"/>
      <c r="T1" s="483"/>
      <c r="U1" s="483"/>
      <c r="V1" s="483"/>
      <c r="W1" s="483"/>
      <c r="X1" s="483"/>
      <c r="Y1" s="483"/>
      <c r="Z1" s="483"/>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row>
    <row r="2" spans="1:65" ht="17" customHeight="1" x14ac:dyDescent="0.2">
      <c r="A2" s="5"/>
      <c r="B2" s="482" t="s">
        <v>366</v>
      </c>
      <c r="C2" s="483"/>
      <c r="D2" s="483"/>
      <c r="E2" s="483"/>
      <c r="F2" s="483"/>
      <c r="G2" s="483"/>
      <c r="H2" s="483"/>
      <c r="I2" s="483"/>
      <c r="J2" s="483"/>
      <c r="K2" s="483"/>
      <c r="L2" s="483"/>
      <c r="M2" s="483"/>
      <c r="N2" s="483"/>
      <c r="O2" s="483"/>
      <c r="P2" s="483"/>
      <c r="Q2" s="483"/>
      <c r="R2" s="483"/>
      <c r="S2" s="483"/>
      <c r="T2" s="483"/>
      <c r="U2" s="483"/>
      <c r="V2" s="483"/>
      <c r="W2" s="483"/>
      <c r="X2" s="483"/>
      <c r="Y2" s="483"/>
      <c r="Z2" s="483"/>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row>
    <row r="3" spans="1:65" ht="17" customHeight="1" x14ac:dyDescent="0.2">
      <c r="A3" s="5"/>
      <c r="B3" s="478" t="str">
        <f>'6.1 CEM Summary'!A5</f>
        <v>Proxy Group of Seven Water Companies</v>
      </c>
      <c r="C3" s="483"/>
      <c r="D3" s="483"/>
      <c r="E3" s="483"/>
      <c r="F3" s="483"/>
      <c r="G3" s="483"/>
      <c r="H3" s="483"/>
      <c r="I3" s="483"/>
      <c r="J3" s="483"/>
      <c r="K3" s="483"/>
      <c r="L3" s="483"/>
      <c r="M3" s="483"/>
      <c r="N3" s="483"/>
      <c r="O3" s="483"/>
      <c r="P3" s="483"/>
      <c r="Q3" s="483"/>
      <c r="R3" s="483"/>
      <c r="S3" s="483"/>
      <c r="T3" s="483"/>
      <c r="U3" s="483"/>
      <c r="V3" s="483"/>
      <c r="W3" s="483"/>
      <c r="X3" s="483"/>
      <c r="Y3" s="483"/>
      <c r="Z3" s="483"/>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row>
    <row r="4" spans="1:65" ht="13.75" customHeight="1" x14ac:dyDescent="0.1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row>
    <row r="5" spans="1:65" ht="17" customHeight="1" x14ac:dyDescent="0.2">
      <c r="A5" s="5"/>
      <c r="B5" s="5"/>
      <c r="C5" s="5"/>
      <c r="D5" s="482" t="s">
        <v>34</v>
      </c>
      <c r="E5" s="483"/>
      <c r="F5" s="6"/>
      <c r="G5" s="482" t="s">
        <v>35</v>
      </c>
      <c r="H5" s="483"/>
      <c r="I5" s="6"/>
      <c r="J5" s="482" t="s">
        <v>36</v>
      </c>
      <c r="K5" s="483"/>
      <c r="L5" s="6"/>
      <c r="M5" s="482" t="s">
        <v>37</v>
      </c>
      <c r="N5" s="483"/>
      <c r="O5" s="6"/>
      <c r="P5" s="482" t="s">
        <v>38</v>
      </c>
      <c r="Q5" s="483"/>
      <c r="R5" s="6"/>
      <c r="S5" s="482" t="s">
        <v>39</v>
      </c>
      <c r="T5" s="483"/>
      <c r="U5" s="6"/>
      <c r="V5" s="482" t="s">
        <v>40</v>
      </c>
      <c r="W5" s="483"/>
      <c r="X5" s="6"/>
      <c r="Y5" s="482" t="s">
        <v>41</v>
      </c>
      <c r="Z5" s="483"/>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row>
    <row r="6" spans="1:65" ht="13.75" customHeight="1" x14ac:dyDescent="0.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ht="90" customHeight="1" x14ac:dyDescent="0.2">
      <c r="A7" s="5"/>
      <c r="B7" s="91" t="str">
        <f>'6.1 CEM Summary'!A3</f>
        <v>Proxy Group of Twenty-Three Non-Price Regulated Companies</v>
      </c>
      <c r="C7" s="5"/>
      <c r="D7" s="480" t="s">
        <v>367</v>
      </c>
      <c r="E7" s="481"/>
      <c r="F7" s="5"/>
      <c r="G7" s="480" t="s">
        <v>368</v>
      </c>
      <c r="H7" s="481"/>
      <c r="I7" s="5"/>
      <c r="J7" s="480" t="s">
        <v>44</v>
      </c>
      <c r="K7" s="481"/>
      <c r="L7" s="5"/>
      <c r="M7" s="480" t="s">
        <v>45</v>
      </c>
      <c r="N7" s="481"/>
      <c r="O7" s="7"/>
      <c r="P7" s="480" t="s">
        <v>46</v>
      </c>
      <c r="Q7" s="481"/>
      <c r="R7" s="7"/>
      <c r="S7" s="480" t="s">
        <v>369</v>
      </c>
      <c r="T7" s="481"/>
      <c r="U7" s="5"/>
      <c r="V7" s="480" t="s">
        <v>370</v>
      </c>
      <c r="W7" s="481"/>
      <c r="X7" s="5"/>
      <c r="Y7" s="480" t="s">
        <v>371</v>
      </c>
      <c r="Z7" s="481"/>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ht="17" customHeight="1" x14ac:dyDescent="0.2">
      <c r="A8" s="6"/>
      <c r="B8" s="12"/>
      <c r="C8" s="6"/>
      <c r="D8" s="12"/>
      <c r="E8" s="12"/>
      <c r="F8" s="6"/>
      <c r="G8" s="12"/>
      <c r="H8" s="12"/>
      <c r="I8" s="6"/>
      <c r="J8" s="12"/>
      <c r="K8" s="12"/>
      <c r="L8" s="6"/>
      <c r="M8" s="12"/>
      <c r="N8" s="12"/>
      <c r="O8" s="6"/>
      <c r="P8" s="12"/>
      <c r="Q8" s="12"/>
      <c r="R8" s="6"/>
      <c r="S8" s="12"/>
      <c r="T8" s="12"/>
      <c r="U8" s="6"/>
      <c r="V8" s="12"/>
      <c r="W8" s="12"/>
      <c r="X8" s="6"/>
      <c r="Y8" s="12"/>
      <c r="Z8" s="12"/>
      <c r="AA8" s="6"/>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ht="17" customHeight="1" x14ac:dyDescent="0.2">
      <c r="A9" s="14" t="str">
        <f>Input!C2</f>
        <v>ADBE</v>
      </c>
      <c r="B9" s="37" t="str">
        <f>VLOOKUP($A9,'CEM Data Lookup'!$A$3:$P$30,2,FALSE)</f>
        <v xml:space="preserve">Adobe Inc.          </v>
      </c>
      <c r="C9" s="6"/>
      <c r="D9" s="120">
        <f>'CEM PricesDivs'!B$69</f>
        <v>0</v>
      </c>
      <c r="E9" s="14" t="s">
        <v>52</v>
      </c>
      <c r="F9" s="6"/>
      <c r="G9" s="47">
        <f>IFERROR(VLOOKUP($A9,'CEM Data Lookup'!$A1:$P55,5,FALSE)*100,"NA")</f>
        <v>19.5</v>
      </c>
      <c r="H9" s="14" t="s">
        <v>52</v>
      </c>
      <c r="I9" s="6"/>
      <c r="J9" s="47">
        <f>IFERROR(VLOOKUP($A9,'CEM Data Lookup'!$A1:$P55,3,FALSE)*100,"NA")</f>
        <v>16</v>
      </c>
      <c r="K9" s="14" t="s">
        <v>52</v>
      </c>
      <c r="L9" s="6"/>
      <c r="M9" s="120">
        <f>IFERROR(VLOOKUP($A9,'CEM Data Lookup'!$A1:$P55,4,FALSE)*100,"NA")</f>
        <v>15</v>
      </c>
      <c r="N9" s="14" t="s">
        <v>52</v>
      </c>
      <c r="O9" s="6"/>
      <c r="P9" s="47">
        <f>IFERROR(VLOOKUP($A9,'CEM Data Lookup'!$A1:$P55,6,FALSE)*100,"NA")</f>
        <v>16.350000000000001</v>
      </c>
      <c r="Q9" s="14" t="s">
        <v>52</v>
      </c>
      <c r="R9" s="6"/>
      <c r="S9" s="18">
        <f t="shared" ref="S9:S31" si="0">IFERROR(ROUND(AVERAGE(G9,J9,M9,P9),2),"NA")</f>
        <v>16.71</v>
      </c>
      <c r="T9" s="14" t="s">
        <v>52</v>
      </c>
      <c r="U9" s="6"/>
      <c r="V9" s="124">
        <f t="shared" ref="V9:V31" si="1">IFERROR(ROUND((D9*(1+(0.5*(S9/100)))),2),"NA")</f>
        <v>0</v>
      </c>
      <c r="W9" s="14" t="s">
        <v>52</v>
      </c>
      <c r="X9" s="6"/>
      <c r="Y9" s="48" t="str">
        <f t="shared" ref="Y9:Y31" si="2">IFERROR(IF(OR(VALUE(V9)=0,VALUE(S9)=0),"NA",V9+S9),"NA")</f>
        <v>NA</v>
      </c>
      <c r="Z9" s="14" t="s">
        <v>52</v>
      </c>
      <c r="AA9" s="6"/>
      <c r="AB9" s="5"/>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row>
    <row r="10" spans="1:65" ht="17" customHeight="1" x14ac:dyDescent="0.2">
      <c r="A10" s="14" t="str">
        <f>Input!C3</f>
        <v>BMY</v>
      </c>
      <c r="B10" s="37" t="str">
        <f>VLOOKUP($A10,'CEM Data Lookup'!$A$3:$P$30,2,FALSE)</f>
        <v>Bristol-Myers Squibb</v>
      </c>
      <c r="C10" s="6"/>
      <c r="D10" s="120">
        <f>'CEM PricesDivs'!C$69</f>
        <v>3.01</v>
      </c>
      <c r="E10" s="6"/>
      <c r="F10" s="6"/>
      <c r="G10" s="47">
        <f>IFERROR(VLOOKUP($A10,'CEM Data Lookup'!$A1:$P55,5,FALSE)*100,"NA")</f>
        <v>12.5</v>
      </c>
      <c r="H10" s="6"/>
      <c r="I10" s="6"/>
      <c r="J10" s="47">
        <f>IFERROR(VLOOKUP($A10,'CEM Data Lookup'!$A1:$P55,3,FALSE)*100,"NA")</f>
        <v>8.6</v>
      </c>
      <c r="K10" s="6"/>
      <c r="L10" s="6"/>
      <c r="M10" s="120">
        <f>IFERROR(VLOOKUP($A10,'CEM Data Lookup'!$A1:$P55,4,FALSE)*100,"NA")</f>
        <v>18.399999999999999</v>
      </c>
      <c r="N10" s="6"/>
      <c r="O10" s="6"/>
      <c r="P10" s="47">
        <f>IFERROR(VLOOKUP($A10,'CEM Data Lookup'!$A1:$P55,6,FALSE)*100,"NA")</f>
        <v>10.65</v>
      </c>
      <c r="Q10" s="6"/>
      <c r="R10" s="6"/>
      <c r="S10" s="18">
        <f t="shared" si="0"/>
        <v>12.54</v>
      </c>
      <c r="T10" s="6"/>
      <c r="U10" s="6"/>
      <c r="V10" s="124">
        <f t="shared" si="1"/>
        <v>3.2</v>
      </c>
      <c r="W10" s="6"/>
      <c r="X10" s="6"/>
      <c r="Y10" s="124">
        <f t="shared" si="2"/>
        <v>15.739999999999998</v>
      </c>
      <c r="Z10" s="6"/>
      <c r="AA10" s="6"/>
      <c r="AB10" s="5"/>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row>
    <row r="11" spans="1:65" ht="17" customHeight="1" x14ac:dyDescent="0.2">
      <c r="A11" s="14" t="str">
        <f>Input!C4</f>
        <v>CASY</v>
      </c>
      <c r="B11" s="37" t="str">
        <f>VLOOKUP($A11,'CEM Data Lookup'!$A$3:$P$30,2,FALSE)</f>
        <v>Casey's Gen'l Stores</v>
      </c>
      <c r="C11" s="6"/>
      <c r="D11" s="120">
        <f>'CEM PricesDivs'!D$69</f>
        <v>0.79</v>
      </c>
      <c r="E11" s="6"/>
      <c r="F11" s="6"/>
      <c r="G11" s="47">
        <f>IFERROR(VLOOKUP($A11,'CEM Data Lookup'!$A1:$P55,5,FALSE)*100,"NA")</f>
        <v>6.5</v>
      </c>
      <c r="H11" s="6"/>
      <c r="I11" s="6"/>
      <c r="J11" s="48" t="str">
        <f>IFERROR(VLOOKUP($A11,'CEM Data Lookup'!$A1:$P55,3,FALSE)*100,"NA")</f>
        <v>NA</v>
      </c>
      <c r="K11" s="6"/>
      <c r="L11" s="6"/>
      <c r="M11" s="120">
        <f>IFERROR(VLOOKUP($A11,'CEM Data Lookup'!$A1:$P55,4,FALSE)*100,"NA")</f>
        <v>6.78</v>
      </c>
      <c r="N11" s="6"/>
      <c r="O11" s="6"/>
      <c r="P11" s="47">
        <f>IFERROR(VLOOKUP($A11,'CEM Data Lookup'!$A1:$P55,6,FALSE)*100,"NA")</f>
        <v>16.305</v>
      </c>
      <c r="Q11" s="6"/>
      <c r="R11" s="6"/>
      <c r="S11" s="18">
        <f t="shared" si="0"/>
        <v>9.86</v>
      </c>
      <c r="T11" s="6"/>
      <c r="U11" s="6"/>
      <c r="V11" s="124">
        <f t="shared" si="1"/>
        <v>0.83</v>
      </c>
      <c r="W11" s="6"/>
      <c r="X11" s="6"/>
      <c r="Y11" s="124">
        <f t="shared" si="2"/>
        <v>10.69</v>
      </c>
      <c r="Z11" s="6"/>
      <c r="AA11" s="6"/>
      <c r="AB11" s="5"/>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row>
    <row r="12" spans="1:65" ht="17" customHeight="1" x14ac:dyDescent="0.2">
      <c r="A12" s="14" t="str">
        <f>Input!C5</f>
        <v>CSGS</v>
      </c>
      <c r="B12" s="37" t="str">
        <f>VLOOKUP($A12,'CEM Data Lookup'!$A$3:$P$30,2,FALSE)</f>
        <v xml:space="preserve">CSG Systems Int'l   </v>
      </c>
      <c r="C12" s="6"/>
      <c r="D12" s="120">
        <f>'CEM PricesDivs'!E$69</f>
        <v>2.19</v>
      </c>
      <c r="E12" s="6"/>
      <c r="F12" s="6"/>
      <c r="G12" s="47">
        <f>IFERROR(VLOOKUP($A12,'CEM Data Lookup'!$A1:$P55,5,FALSE)*100,"NA")</f>
        <v>10</v>
      </c>
      <c r="H12" s="6"/>
      <c r="I12" s="6"/>
      <c r="J12" s="48" t="str">
        <f>IFERROR(VLOOKUP($A12,'CEM Data Lookup'!$A1:$P55,3,FALSE)*100,"NA")</f>
        <v>NA</v>
      </c>
      <c r="K12" s="6"/>
      <c r="L12" s="6"/>
      <c r="M12" s="48" t="s">
        <v>95</v>
      </c>
      <c r="N12" s="6"/>
      <c r="O12" s="6"/>
      <c r="P12" s="47">
        <f>IFERROR(VLOOKUP($A12,'CEM Data Lookup'!$A1:$P55,6,FALSE)*100,"NA")</f>
        <v>8</v>
      </c>
      <c r="Q12" s="6"/>
      <c r="R12" s="6"/>
      <c r="S12" s="18">
        <f t="shared" si="0"/>
        <v>9</v>
      </c>
      <c r="T12" s="6"/>
      <c r="U12" s="6"/>
      <c r="V12" s="124">
        <f t="shared" si="1"/>
        <v>2.29</v>
      </c>
      <c r="W12" s="6"/>
      <c r="X12" s="6"/>
      <c r="Y12" s="124">
        <f t="shared" si="2"/>
        <v>11.29</v>
      </c>
      <c r="Z12" s="6"/>
      <c r="AA12" s="6"/>
      <c r="AB12" s="5"/>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row>
    <row r="13" spans="1:65" ht="17" customHeight="1" x14ac:dyDescent="0.2">
      <c r="A13" s="14" t="str">
        <f>Input!C6</f>
        <v>CTXS</v>
      </c>
      <c r="B13" s="37" t="str">
        <f>VLOOKUP($A13,'CEM Data Lookup'!$A$3:$P$30,2,FALSE)</f>
        <v xml:space="preserve">Citrix Sys.         </v>
      </c>
      <c r="C13" s="6"/>
      <c r="D13" s="120">
        <f>'CEM PricesDivs'!F$69</f>
        <v>0.97</v>
      </c>
      <c r="E13" s="6"/>
      <c r="F13" s="6"/>
      <c r="G13" s="47">
        <f>IFERROR(VLOOKUP($A13,'CEM Data Lookup'!$A1:$P55,5,FALSE)*100,"NA")</f>
        <v>9</v>
      </c>
      <c r="H13" s="6"/>
      <c r="I13" s="6"/>
      <c r="J13" s="47">
        <f>IFERROR(VLOOKUP($A13,'CEM Data Lookup'!$A1:$P55,3,FALSE)*100,"NA")</f>
        <v>7.0000000000000009</v>
      </c>
      <c r="K13" s="6"/>
      <c r="L13" s="6"/>
      <c r="M13" s="120">
        <f>IFERROR(VLOOKUP($A13,'CEM Data Lookup'!$A1:$P55,4,FALSE)*100,"NA")</f>
        <v>9.370000000000001</v>
      </c>
      <c r="N13" s="6"/>
      <c r="O13" s="6"/>
      <c r="P13" s="47">
        <f>IFERROR(VLOOKUP($A13,'CEM Data Lookup'!$A1:$P55,6,FALSE)*100,"NA")</f>
        <v>9.629999999999999</v>
      </c>
      <c r="Q13" s="6"/>
      <c r="R13" s="6"/>
      <c r="S13" s="18">
        <f t="shared" si="0"/>
        <v>8.75</v>
      </c>
      <c r="T13" s="6"/>
      <c r="U13" s="6"/>
      <c r="V13" s="124">
        <f t="shared" si="1"/>
        <v>1.01</v>
      </c>
      <c r="W13" s="6"/>
      <c r="X13" s="6"/>
      <c r="Y13" s="124">
        <f t="shared" si="2"/>
        <v>9.76</v>
      </c>
      <c r="Z13" s="6"/>
      <c r="AA13" s="6"/>
      <c r="AB13" s="5"/>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row>
    <row r="14" spans="1:65" ht="17" customHeight="1" x14ac:dyDescent="0.2">
      <c r="A14" s="14" t="str">
        <f>Input!C7</f>
        <v>DG</v>
      </c>
      <c r="B14" s="37" t="str">
        <f>VLOOKUP($A14,'CEM Data Lookup'!$A$3:$P$30,2,FALSE)</f>
        <v xml:space="preserve">Dollar General      </v>
      </c>
      <c r="C14" s="6"/>
      <c r="D14" s="120">
        <f>'CEM PricesDivs'!G$69</f>
        <v>0.75</v>
      </c>
      <c r="E14" s="6"/>
      <c r="F14" s="6"/>
      <c r="G14" s="47">
        <f>IFERROR(VLOOKUP($A14,'CEM Data Lookup'!$A1:$P55,5,FALSE)*100,"NA")</f>
        <v>12</v>
      </c>
      <c r="H14" s="6"/>
      <c r="I14" s="6"/>
      <c r="J14" s="47">
        <f>IFERROR(VLOOKUP($A14,'CEM Data Lookup'!$A1:$P55,3,FALSE)*100,"NA")</f>
        <v>12.5</v>
      </c>
      <c r="K14" s="6"/>
      <c r="L14" s="6"/>
      <c r="M14" s="120">
        <f>IFERROR(VLOOKUP($A14,'CEM Data Lookup'!$A1:$P55,4,FALSE)*100,"NA")</f>
        <v>13.750000000000002</v>
      </c>
      <c r="N14" s="6"/>
      <c r="O14" s="6"/>
      <c r="P14" s="47">
        <f>IFERROR(VLOOKUP($A14,'CEM Data Lookup'!$A1:$P55,6,FALSE)*100,"NA")</f>
        <v>11.222999999999999</v>
      </c>
      <c r="Q14" s="6"/>
      <c r="R14" s="6"/>
      <c r="S14" s="18">
        <f t="shared" si="0"/>
        <v>12.37</v>
      </c>
      <c r="T14" s="6"/>
      <c r="U14" s="6"/>
      <c r="V14" s="124">
        <f t="shared" si="1"/>
        <v>0.8</v>
      </c>
      <c r="W14" s="6"/>
      <c r="X14" s="6"/>
      <c r="Y14" s="124">
        <f t="shared" si="2"/>
        <v>13.17</v>
      </c>
      <c r="Z14" s="6"/>
      <c r="AA14" s="6"/>
      <c r="AB14" s="5"/>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row>
    <row r="15" spans="1:65" ht="17" customHeight="1" x14ac:dyDescent="0.2">
      <c r="A15" s="14" t="str">
        <f>Input!C8</f>
        <v>EBF</v>
      </c>
      <c r="B15" s="37" t="str">
        <f>VLOOKUP($A15,'CEM Data Lookup'!$A$3:$P$30,2,FALSE)</f>
        <v xml:space="preserve">Ennis, Inc.         </v>
      </c>
      <c r="C15" s="6"/>
      <c r="D15" s="120">
        <f>'CEM PricesDivs'!H$69</f>
        <v>5.14</v>
      </c>
      <c r="E15" s="6"/>
      <c r="F15" s="6"/>
      <c r="G15" s="47">
        <f>IFERROR(VLOOKUP($A15,'CEM Data Lookup'!$A1:$P55,5,FALSE)*100,"NA")</f>
        <v>3</v>
      </c>
      <c r="H15" s="6"/>
      <c r="I15" s="6"/>
      <c r="J15" s="48" t="str">
        <f>IFERROR(VLOOKUP($A15,'CEM Data Lookup'!$A1:$P55,3,FALSE)*100,"NA")</f>
        <v>NA</v>
      </c>
      <c r="K15" s="6"/>
      <c r="L15" s="6"/>
      <c r="M15" s="120">
        <f>IFERROR(VLOOKUP($A15,'CEM Data Lookup'!$A1:$P55,4,FALSE)*100,"NA")</f>
        <v>5</v>
      </c>
      <c r="N15" s="6"/>
      <c r="O15" s="6"/>
      <c r="P15" s="48" t="str">
        <f>IFERROR(VLOOKUP($A15,'CEM Data Lookup'!$A1:$P55,6,FALSE)*100,"NA")</f>
        <v>NA</v>
      </c>
      <c r="Q15" s="6"/>
      <c r="R15" s="6"/>
      <c r="S15" s="18">
        <f t="shared" si="0"/>
        <v>4</v>
      </c>
      <c r="T15" s="6"/>
      <c r="U15" s="6"/>
      <c r="V15" s="124">
        <f t="shared" si="1"/>
        <v>5.24</v>
      </c>
      <c r="W15" s="6"/>
      <c r="X15" s="6"/>
      <c r="Y15" s="124">
        <f t="shared" si="2"/>
        <v>9.24</v>
      </c>
      <c r="Z15" s="6"/>
      <c r="AA15" s="6"/>
      <c r="AB15" s="5"/>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row>
    <row r="16" spans="1:65" ht="17" customHeight="1" x14ac:dyDescent="0.2">
      <c r="A16" s="14" t="str">
        <f>Input!C9</f>
        <v>FCFS</v>
      </c>
      <c r="B16" s="37" t="str">
        <f>VLOOKUP($A16,'CEM Data Lookup'!$A$3:$P$30,2,FALSE)</f>
        <v xml:space="preserve">FirstCash, Inc.     </v>
      </c>
      <c r="C16" s="6"/>
      <c r="D16" s="120">
        <f>'CEM PricesDivs'!I$69</f>
        <v>1.69</v>
      </c>
      <c r="E16" s="6"/>
      <c r="F16" s="6"/>
      <c r="G16" s="47">
        <f>IFERROR(VLOOKUP($A16,'CEM Data Lookup'!$A1:$P55,5,FALSE)*100,"NA")</f>
        <v>9</v>
      </c>
      <c r="H16" s="6"/>
      <c r="I16" s="6"/>
      <c r="J16" s="48" t="str">
        <f>IFERROR(VLOOKUP($A16,'CEM Data Lookup'!$A1:$P55,3,FALSE)*100,"NA")</f>
        <v>NA</v>
      </c>
      <c r="K16" s="6"/>
      <c r="L16" s="6"/>
      <c r="M16" s="120">
        <f>IFERROR(VLOOKUP($A16,'CEM Data Lookup'!$A1:$P55,4,FALSE)*100,"NA")</f>
        <v>8.59</v>
      </c>
      <c r="N16" s="6"/>
      <c r="O16" s="6"/>
      <c r="P16" s="48" t="str">
        <f>IFERROR(VLOOKUP($A16,'CEM Data Lookup'!$A1:$P55,6,FALSE)*100,"NA")</f>
        <v>NA</v>
      </c>
      <c r="Q16" s="6"/>
      <c r="R16" s="6"/>
      <c r="S16" s="18">
        <f t="shared" si="0"/>
        <v>8.8000000000000007</v>
      </c>
      <c r="T16" s="6"/>
      <c r="U16" s="6"/>
      <c r="V16" s="124">
        <f t="shared" si="1"/>
        <v>1.76</v>
      </c>
      <c r="W16" s="6"/>
      <c r="X16" s="6"/>
      <c r="Y16" s="124">
        <f t="shared" si="2"/>
        <v>10.56</v>
      </c>
      <c r="Z16" s="6"/>
      <c r="AA16" s="6"/>
      <c r="AB16" s="5"/>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row>
    <row r="17" spans="1:65" ht="17" customHeight="1" x14ac:dyDescent="0.2">
      <c r="A17" s="14" t="str">
        <f>Input!C10</f>
        <v>GILD</v>
      </c>
      <c r="B17" s="37" t="str">
        <f>VLOOKUP($A17,'CEM Data Lookup'!$A$3:$P$30,2,FALSE)</f>
        <v xml:space="preserve">Gilead Sciences     </v>
      </c>
      <c r="C17" s="6"/>
      <c r="D17" s="120">
        <f>'CEM PricesDivs'!J$69</f>
        <v>3.74</v>
      </c>
      <c r="E17" s="6"/>
      <c r="F17" s="6"/>
      <c r="G17" s="47">
        <f>IFERROR(VLOOKUP($A17,'CEM Data Lookup'!$A1:$P55,5,FALSE)*100,"NA")</f>
        <v>3.5000000000000004</v>
      </c>
      <c r="H17" s="6"/>
      <c r="I17" s="6"/>
      <c r="J17" s="47">
        <f>IFERROR(VLOOKUP($A17,'CEM Data Lookup'!$A1:$P55,3,FALSE)*100,"NA")</f>
        <v>5.5</v>
      </c>
      <c r="K17" s="6"/>
      <c r="L17" s="6"/>
      <c r="M17" s="120">
        <f>IFERROR(VLOOKUP($A17,'CEM Data Lookup'!$A1:$P55,4,FALSE)*100,"NA")</f>
        <v>1.4000000000000001</v>
      </c>
      <c r="N17" s="6"/>
      <c r="O17" s="6"/>
      <c r="P17" s="47">
        <f>IFERROR(VLOOKUP($A17,'CEM Data Lookup'!$A1:$P55,6,FALSE)*100,"NA")</f>
        <v>8.43</v>
      </c>
      <c r="Q17" s="6"/>
      <c r="R17" s="6"/>
      <c r="S17" s="18">
        <f t="shared" si="0"/>
        <v>4.71</v>
      </c>
      <c r="T17" s="6"/>
      <c r="U17" s="6"/>
      <c r="V17" s="124">
        <f t="shared" si="1"/>
        <v>3.83</v>
      </c>
      <c r="W17" s="6"/>
      <c r="X17" s="6"/>
      <c r="Y17" s="124">
        <f t="shared" si="2"/>
        <v>8.5399999999999991</v>
      </c>
      <c r="Z17" s="6"/>
      <c r="AA17" s="6"/>
      <c r="AB17" s="5"/>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row>
    <row r="18" spans="1:65" ht="17" customHeight="1" x14ac:dyDescent="0.2">
      <c r="A18" s="14" t="str">
        <f>Input!C11</f>
        <v>GIS</v>
      </c>
      <c r="B18" s="37" t="str">
        <f>VLOOKUP($A18,'CEM Data Lookup'!$A$3:$P$30,2,FALSE)</f>
        <v xml:space="preserve">Gen'l Mills         </v>
      </c>
      <c r="C18" s="6"/>
      <c r="D18" s="120">
        <f>'CEM PricesDivs'!K$69</f>
        <v>3.11</v>
      </c>
      <c r="E18" s="6"/>
      <c r="F18" s="6"/>
      <c r="G18" s="47">
        <f>IFERROR(VLOOKUP($A18,'CEM Data Lookup'!$A1:$P55,5,FALSE)*100,"NA")</f>
        <v>3</v>
      </c>
      <c r="H18" s="6"/>
      <c r="I18" s="6"/>
      <c r="J18" s="47">
        <f>IFERROR(VLOOKUP($A18,'CEM Data Lookup'!$A1:$P55,3,FALSE)*100,"NA")</f>
        <v>7.5</v>
      </c>
      <c r="K18" s="6"/>
      <c r="L18" s="6"/>
      <c r="M18" s="120">
        <f>IFERROR(VLOOKUP($A18,'CEM Data Lookup'!$A1:$P55,4,FALSE)*100,"NA")</f>
        <v>4.9000000000000004</v>
      </c>
      <c r="N18" s="6"/>
      <c r="O18" s="6"/>
      <c r="P18" s="47">
        <f>IFERROR(VLOOKUP($A18,'CEM Data Lookup'!$A1:$P55,6,FALSE)*100,"NA")</f>
        <v>5.5329999999999995</v>
      </c>
      <c r="Q18" s="6"/>
      <c r="R18" s="6"/>
      <c r="S18" s="18">
        <f t="shared" si="0"/>
        <v>5.23</v>
      </c>
      <c r="T18" s="6"/>
      <c r="U18" s="6"/>
      <c r="V18" s="124">
        <f t="shared" si="1"/>
        <v>3.19</v>
      </c>
      <c r="W18" s="6"/>
      <c r="X18" s="6"/>
      <c r="Y18" s="124">
        <f t="shared" si="2"/>
        <v>8.42</v>
      </c>
      <c r="Z18" s="6"/>
      <c r="AA18" s="6"/>
      <c r="AB18" s="5"/>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row>
    <row r="19" spans="1:65" ht="17" customHeight="1" x14ac:dyDescent="0.2">
      <c r="A19" s="14" t="str">
        <f>Input!C12</f>
        <v>HTLD</v>
      </c>
      <c r="B19" s="37" t="str">
        <f>VLOOKUP($A19,'CEM Data Lookup'!$A$3:$P$30,2,FALSE)</f>
        <v xml:space="preserve">Heartland Express   </v>
      </c>
      <c r="C19" s="6"/>
      <c r="D19" s="120">
        <f>'CEM PricesDivs'!L$69</f>
        <v>0.39</v>
      </c>
      <c r="E19" s="6"/>
      <c r="F19" s="6"/>
      <c r="G19" s="47">
        <f>IFERROR(VLOOKUP($A19,'CEM Data Lookup'!$A1:$P55,5,FALSE)*100,"NA")</f>
        <v>8.5</v>
      </c>
      <c r="H19" s="6"/>
      <c r="I19" s="6"/>
      <c r="J19" s="48" t="str">
        <f>IFERROR(VLOOKUP($A19,'CEM Data Lookup'!$A1:$P55,3,FALSE)*100,"NA")</f>
        <v>NA</v>
      </c>
      <c r="K19" s="6"/>
      <c r="L19" s="6"/>
      <c r="M19" s="120">
        <f>IFERROR(VLOOKUP($A19,'CEM Data Lookup'!$A1:$P55,4,FALSE)*100,"NA")</f>
        <v>5.8000000000000007</v>
      </c>
      <c r="N19" s="6"/>
      <c r="O19" s="6"/>
      <c r="P19" s="48" t="str">
        <f>IFERROR(VLOOKUP($A19,'CEM Data Lookup'!$A1:$P55,6,FALSE)*100,"NA")</f>
        <v>NA</v>
      </c>
      <c r="Q19" s="6"/>
      <c r="R19" s="6"/>
      <c r="S19" s="18">
        <f t="shared" si="0"/>
        <v>7.15</v>
      </c>
      <c r="T19" s="6"/>
      <c r="U19" s="6"/>
      <c r="V19" s="124">
        <f t="shared" si="1"/>
        <v>0.4</v>
      </c>
      <c r="W19" s="6"/>
      <c r="X19" s="6"/>
      <c r="Y19" s="124">
        <f t="shared" si="2"/>
        <v>7.5500000000000007</v>
      </c>
      <c r="Z19" s="6"/>
      <c r="AA19" s="6"/>
      <c r="AB19" s="5"/>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row>
    <row r="20" spans="1:65" ht="17" customHeight="1" x14ac:dyDescent="0.2">
      <c r="A20" s="14" t="str">
        <f>Input!C13</f>
        <v>JOE</v>
      </c>
      <c r="B20" s="37" t="str">
        <f>VLOOKUP($A20,'CEM Data Lookup'!$A$3:$P$30,2,FALSE)</f>
        <v xml:space="preserve">St. Joe Corp.       </v>
      </c>
      <c r="C20" s="6"/>
      <c r="D20" s="120">
        <f>'CEM PricesDivs'!M$69</f>
        <v>0</v>
      </c>
      <c r="E20" s="6"/>
      <c r="F20" s="6"/>
      <c r="G20" s="47">
        <f>IFERROR(VLOOKUP($A20,'CEM Data Lookup'!$A1:$P55,5,FALSE)*100,"NA")</f>
        <v>16.5</v>
      </c>
      <c r="H20" s="6"/>
      <c r="I20" s="6"/>
      <c r="J20" s="48" t="str">
        <f>IFERROR(VLOOKUP($A20,'CEM Data Lookup'!$A1:$P55,3,FALSE)*100,"NA")</f>
        <v>NA</v>
      </c>
      <c r="K20" s="6"/>
      <c r="L20" s="6"/>
      <c r="M20" s="48" t="s">
        <v>95</v>
      </c>
      <c r="N20" s="6"/>
      <c r="O20" s="6"/>
      <c r="P20" s="48" t="str">
        <f>IFERROR(VLOOKUP($A20,'CEM Data Lookup'!$A1:$P55,6,FALSE)*100,"NA")</f>
        <v>NA</v>
      </c>
      <c r="Q20" s="6"/>
      <c r="R20" s="6"/>
      <c r="S20" s="18">
        <f t="shared" si="0"/>
        <v>16.5</v>
      </c>
      <c r="T20" s="6"/>
      <c r="U20" s="6"/>
      <c r="V20" s="124">
        <f t="shared" si="1"/>
        <v>0</v>
      </c>
      <c r="W20" s="6"/>
      <c r="X20" s="6"/>
      <c r="Y20" s="48" t="str">
        <f t="shared" si="2"/>
        <v>NA</v>
      </c>
      <c r="Z20" s="6"/>
      <c r="AA20" s="6"/>
      <c r="AB20" s="5"/>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row>
    <row r="21" spans="1:65" ht="17" customHeight="1" x14ac:dyDescent="0.2">
      <c r="A21" s="14" t="str">
        <f>Input!C14</f>
        <v>K</v>
      </c>
      <c r="B21" s="37" t="str">
        <f>VLOOKUP($A21,'CEM Data Lookup'!$A$3:$P$30,2,FALSE)</f>
        <v xml:space="preserve">Kellogg             </v>
      </c>
      <c r="C21" s="6"/>
      <c r="D21" s="120">
        <f>'CEM PricesDivs'!N$69</f>
        <v>3.36</v>
      </c>
      <c r="E21" s="6"/>
      <c r="F21" s="6"/>
      <c r="G21" s="47">
        <f>IFERROR(VLOOKUP($A21,'CEM Data Lookup'!$A1:$P55,5,FALSE)*100,"NA")</f>
        <v>3</v>
      </c>
      <c r="H21" s="6"/>
      <c r="I21" s="6"/>
      <c r="J21" s="47">
        <f>IFERROR(VLOOKUP($A21,'CEM Data Lookup'!$A1:$P55,3,FALSE)*100,"NA")</f>
        <v>6</v>
      </c>
      <c r="K21" s="6"/>
      <c r="L21" s="6"/>
      <c r="M21" s="120">
        <f>IFERROR(VLOOKUP($A21,'CEM Data Lookup'!$A1:$P55,4,FALSE)*100,"NA")</f>
        <v>1.7500000000000002</v>
      </c>
      <c r="N21" s="6"/>
      <c r="O21" s="6"/>
      <c r="P21" s="47">
        <f>IFERROR(VLOOKUP($A21,'CEM Data Lookup'!$A1:$P55,6,FALSE)*100,"NA")</f>
        <v>4.1450000000000005</v>
      </c>
      <c r="Q21" s="6"/>
      <c r="R21" s="6"/>
      <c r="S21" s="18">
        <f t="shared" si="0"/>
        <v>3.72</v>
      </c>
      <c r="T21" s="6"/>
      <c r="U21" s="6"/>
      <c r="V21" s="124">
        <f t="shared" si="1"/>
        <v>3.42</v>
      </c>
      <c r="W21" s="6"/>
      <c r="X21" s="6"/>
      <c r="Y21" s="124">
        <f t="shared" si="2"/>
        <v>7.1400000000000006</v>
      </c>
      <c r="Z21" s="6"/>
      <c r="AA21" s="6"/>
      <c r="AB21" s="5"/>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row>
    <row r="22" spans="1:65" ht="17" customHeight="1" x14ac:dyDescent="0.2">
      <c r="A22" s="14" t="str">
        <f>Input!C15</f>
        <v>KEYS</v>
      </c>
      <c r="B22" s="37" t="str">
        <f>VLOOKUP($A22,'CEM Data Lookup'!$A$3:$P$30,2,FALSE)</f>
        <v>Keysight Technologies</v>
      </c>
      <c r="C22" s="6"/>
      <c r="D22" s="120">
        <f>'CEM PricesDivs'!O$69</f>
        <v>0</v>
      </c>
      <c r="E22" s="6"/>
      <c r="F22" s="6"/>
      <c r="G22" s="47">
        <f>IFERROR(VLOOKUP($A22,'CEM Data Lookup'!$A1:$P55,5,FALSE)*100,"NA")</f>
        <v>17</v>
      </c>
      <c r="H22" s="6"/>
      <c r="I22" s="6"/>
      <c r="J22" s="47">
        <f>IFERROR(VLOOKUP($A22,'CEM Data Lookup'!$A1:$P55,3,FALSE)*100,"NA")</f>
        <v>8.7999999999999989</v>
      </c>
      <c r="K22" s="6"/>
      <c r="L22" s="6"/>
      <c r="M22" s="120">
        <f>IFERROR(VLOOKUP($A22,'CEM Data Lookup'!$A1:$P55,4,FALSE)*100,"NA")</f>
        <v>7.7</v>
      </c>
      <c r="N22" s="6"/>
      <c r="O22" s="6"/>
      <c r="P22" s="47">
        <f>IFERROR(VLOOKUP($A22,'CEM Data Lookup'!$A1:$P55,6,FALSE)*100,"NA")</f>
        <v>7.5200000000000005</v>
      </c>
      <c r="Q22" s="6"/>
      <c r="R22" s="6"/>
      <c r="S22" s="18">
        <f t="shared" si="0"/>
        <v>10.26</v>
      </c>
      <c r="T22" s="6"/>
      <c r="U22" s="6"/>
      <c r="V22" s="124">
        <f t="shared" si="1"/>
        <v>0</v>
      </c>
      <c r="W22" s="6"/>
      <c r="X22" s="6"/>
      <c r="Y22" s="48" t="str">
        <f t="shared" si="2"/>
        <v>NA</v>
      </c>
      <c r="Z22" s="6"/>
      <c r="AA22" s="6"/>
      <c r="AB22" s="5"/>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row>
    <row r="23" spans="1:65" ht="17" customHeight="1" x14ac:dyDescent="0.2">
      <c r="A23" s="14" t="str">
        <f>Input!C16</f>
        <v>LANC</v>
      </c>
      <c r="B23" s="37" t="str">
        <f>VLOOKUP($A23,'CEM Data Lookup'!$A$3:$P$30,2,FALSE)</f>
        <v xml:space="preserve">Lancaster Colony    </v>
      </c>
      <c r="C23" s="6"/>
      <c r="D23" s="120">
        <f>'CEM PricesDivs'!P$69</f>
        <v>1.74</v>
      </c>
      <c r="E23" s="6"/>
      <c r="F23" s="6"/>
      <c r="G23" s="47">
        <f>IFERROR(VLOOKUP($A23,'CEM Data Lookup'!$A1:$P55,5,FALSE)*100,"NA")</f>
        <v>5</v>
      </c>
      <c r="H23" s="6"/>
      <c r="I23" s="6"/>
      <c r="J23" s="48" t="str">
        <f>IFERROR(VLOOKUP($A23,'CEM Data Lookup'!$A1:$P55,3,FALSE)*100,"NA")</f>
        <v>NA</v>
      </c>
      <c r="K23" s="6"/>
      <c r="L23" s="6"/>
      <c r="M23" s="120">
        <f>IFERROR(VLOOKUP($A23,'CEM Data Lookup'!$A1:$P55,4,FALSE)*100,"NA")</f>
        <v>3</v>
      </c>
      <c r="N23" s="6"/>
      <c r="O23" s="6"/>
      <c r="P23" s="47">
        <f>IFERROR(VLOOKUP($A23,'CEM Data Lookup'!$A1:$P55,6,FALSE)*100,"NA")</f>
        <v>10</v>
      </c>
      <c r="Q23" s="6"/>
      <c r="R23" s="6"/>
      <c r="S23" s="18">
        <f t="shared" si="0"/>
        <v>6</v>
      </c>
      <c r="T23" s="6"/>
      <c r="U23" s="6"/>
      <c r="V23" s="124">
        <f t="shared" si="1"/>
        <v>1.79</v>
      </c>
      <c r="W23" s="6"/>
      <c r="X23" s="6"/>
      <c r="Y23" s="124">
        <f t="shared" si="2"/>
        <v>7.79</v>
      </c>
      <c r="Z23" s="6"/>
      <c r="AA23" s="6"/>
      <c r="AB23" s="5"/>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row>
    <row r="24" spans="1:65" ht="17" customHeight="1" x14ac:dyDescent="0.2">
      <c r="A24" s="14" t="str">
        <f>Input!C17</f>
        <v>LLY</v>
      </c>
      <c r="B24" s="37" t="str">
        <f>VLOOKUP($A24,'CEM Data Lookup'!$A$3:$P$30,2,FALSE)</f>
        <v xml:space="preserve">Lilly (Eli)         </v>
      </c>
      <c r="C24" s="6"/>
      <c r="D24" s="120">
        <f>'CEM PricesDivs'!Q$69</f>
        <v>1.89</v>
      </c>
      <c r="E24" s="6"/>
      <c r="F24" s="6"/>
      <c r="G24" s="47">
        <f>IFERROR(VLOOKUP($A24,'CEM Data Lookup'!$A1:$P55,5,FALSE)*100,"NA")</f>
        <v>10</v>
      </c>
      <c r="H24" s="6"/>
      <c r="I24" s="6"/>
      <c r="J24" s="47">
        <f>IFERROR(VLOOKUP($A24,'CEM Data Lookup'!$A1:$P55,3,FALSE)*100,"NA")</f>
        <v>15.6</v>
      </c>
      <c r="K24" s="6"/>
      <c r="L24" s="6"/>
      <c r="M24" s="120">
        <f>IFERROR(VLOOKUP($A24,'CEM Data Lookup'!$A1:$P55,4,FALSE)*100,"NA")</f>
        <v>13.170000000000002</v>
      </c>
      <c r="N24" s="6"/>
      <c r="O24" s="6"/>
      <c r="P24" s="47">
        <f>IFERROR(VLOOKUP($A24,'CEM Data Lookup'!$A1:$P55,6,FALSE)*100,"NA")</f>
        <v>16.245000000000001</v>
      </c>
      <c r="Q24" s="6"/>
      <c r="R24" s="6"/>
      <c r="S24" s="18">
        <f t="shared" si="0"/>
        <v>13.75</v>
      </c>
      <c r="T24" s="6"/>
      <c r="U24" s="6"/>
      <c r="V24" s="124">
        <f t="shared" si="1"/>
        <v>2.02</v>
      </c>
      <c r="W24" s="6"/>
      <c r="X24" s="6"/>
      <c r="Y24" s="124">
        <f t="shared" si="2"/>
        <v>15.77</v>
      </c>
      <c r="Z24" s="6"/>
      <c r="AA24" s="6"/>
      <c r="AB24" s="5"/>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row>
    <row r="25" spans="1:65" ht="17" customHeight="1" x14ac:dyDescent="0.2">
      <c r="A25" s="14" t="str">
        <f>Input!C18</f>
        <v>MANT</v>
      </c>
      <c r="B25" s="37" t="str">
        <f>VLOOKUP($A25,'CEM Data Lookup'!$A$3:$P$30,2,FALSE)</f>
        <v xml:space="preserve">ManTech Int'l 'A'   </v>
      </c>
      <c r="C25" s="6"/>
      <c r="D25" s="120">
        <f>'CEM PricesDivs'!R$69</f>
        <v>1.83</v>
      </c>
      <c r="E25" s="6"/>
      <c r="F25" s="6"/>
      <c r="G25" s="47">
        <f>IFERROR(VLOOKUP($A25,'CEM Data Lookup'!$A1:$P55,5,FALSE)*100,"NA")</f>
        <v>12</v>
      </c>
      <c r="H25" s="6"/>
      <c r="I25" s="6"/>
      <c r="J25" s="47">
        <f>IFERROR(VLOOKUP($A25,'CEM Data Lookup'!$A1:$P55,3,FALSE)*100,"NA")</f>
        <v>7.3999999999999995</v>
      </c>
      <c r="K25" s="6"/>
      <c r="L25" s="6"/>
      <c r="M25" s="120">
        <f>IFERROR(VLOOKUP($A25,'CEM Data Lookup'!$A1:$P55,4,FALSE)*100,"NA")</f>
        <v>7.02</v>
      </c>
      <c r="N25" s="6"/>
      <c r="O25" s="6"/>
      <c r="P25" s="47">
        <f>IFERROR(VLOOKUP($A25,'CEM Data Lookup'!$A1:$P55,6,FALSE)*100,"NA")</f>
        <v>7.3599999999999994</v>
      </c>
      <c r="Q25" s="6"/>
      <c r="R25" s="6"/>
      <c r="S25" s="18">
        <f t="shared" si="0"/>
        <v>8.4499999999999993</v>
      </c>
      <c r="T25" s="6"/>
      <c r="U25" s="6"/>
      <c r="V25" s="124">
        <f t="shared" si="1"/>
        <v>1.91</v>
      </c>
      <c r="W25" s="6"/>
      <c r="X25" s="6"/>
      <c r="Y25" s="124">
        <f t="shared" si="2"/>
        <v>10.36</v>
      </c>
      <c r="Z25" s="6"/>
      <c r="AA25" s="6"/>
      <c r="AB25" s="5"/>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row>
    <row r="26" spans="1:65" ht="17" customHeight="1" x14ac:dyDescent="0.2">
      <c r="A26" s="14" t="str">
        <f>Input!C19</f>
        <v>MMS</v>
      </c>
      <c r="B26" s="37" t="str">
        <f>VLOOKUP($A26,'CEM Data Lookup'!$A$3:$P$30,2,FALSE)</f>
        <v xml:space="preserve">MAXIMUS Inc.        </v>
      </c>
      <c r="C26" s="6"/>
      <c r="D26" s="120">
        <f>'CEM PricesDivs'!S$69</f>
        <v>1.53</v>
      </c>
      <c r="E26" s="6"/>
      <c r="F26" s="6"/>
      <c r="G26" s="47">
        <f>IFERROR(VLOOKUP($A26,'CEM Data Lookup'!$A1:$P55,5,FALSE)*100,"NA")</f>
        <v>10</v>
      </c>
      <c r="H26" s="6"/>
      <c r="I26" s="6"/>
      <c r="J26" s="48" t="str">
        <f>IFERROR(VLOOKUP($A26,'CEM Data Lookup'!$A1:$P55,3,FALSE)*100,"NA")</f>
        <v>NA</v>
      </c>
      <c r="K26" s="6"/>
      <c r="L26" s="6"/>
      <c r="M26" s="120">
        <f>IFERROR(VLOOKUP($A26,'CEM Data Lookup'!$A1:$P55,4,FALSE)*100,"NA")</f>
        <v>12.5</v>
      </c>
      <c r="N26" s="6"/>
      <c r="O26" s="6"/>
      <c r="P26" s="47">
        <f>IFERROR(VLOOKUP($A26,'CEM Data Lookup'!$A1:$P55,6,FALSE)*100,"NA")</f>
        <v>7.5</v>
      </c>
      <c r="Q26" s="6"/>
      <c r="R26" s="6"/>
      <c r="S26" s="18">
        <f t="shared" si="0"/>
        <v>10</v>
      </c>
      <c r="T26" s="6"/>
      <c r="U26" s="6"/>
      <c r="V26" s="124">
        <f t="shared" si="1"/>
        <v>1.61</v>
      </c>
      <c r="W26" s="6"/>
      <c r="X26" s="6"/>
      <c r="Y26" s="124">
        <f t="shared" si="2"/>
        <v>11.61</v>
      </c>
      <c r="Z26" s="6"/>
      <c r="AA26" s="6"/>
      <c r="AB26" s="5"/>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row>
    <row r="27" spans="1:65" ht="17" customHeight="1" x14ac:dyDescent="0.2">
      <c r="A27" s="14" t="str">
        <f>Input!C20</f>
        <v>MO</v>
      </c>
      <c r="B27" s="37" t="str">
        <f>VLOOKUP($A27,'CEM Data Lookup'!$A$3:$P$30,2,FALSE)</f>
        <v xml:space="preserve">Altria Group        </v>
      </c>
      <c r="C27" s="6"/>
      <c r="D27" s="120">
        <f>'CEM PricesDivs'!T$69</f>
        <v>8.3000000000000007</v>
      </c>
      <c r="E27" s="6"/>
      <c r="F27" s="6"/>
      <c r="G27" s="47">
        <f>IFERROR(VLOOKUP($A27,'CEM Data Lookup'!$A1:$P55,5,FALSE)*100,"NA")</f>
        <v>6</v>
      </c>
      <c r="H27" s="6"/>
      <c r="I27" s="6"/>
      <c r="J27" s="47">
        <f>IFERROR(VLOOKUP($A27,'CEM Data Lookup'!$A1:$P55,3,FALSE)*100,"NA")</f>
        <v>5</v>
      </c>
      <c r="K27" s="6"/>
      <c r="L27" s="6"/>
      <c r="M27" s="120">
        <f>IFERROR(VLOOKUP($A27,'CEM Data Lookup'!$A1:$P55,4,FALSE)*100,"NA")</f>
        <v>6.1</v>
      </c>
      <c r="N27" s="6"/>
      <c r="O27" s="6"/>
      <c r="P27" s="47">
        <f>IFERROR(VLOOKUP($A27,'CEM Data Lookup'!$A1:$P55,6,FALSE)*100,"NA")</f>
        <v>4.45</v>
      </c>
      <c r="Q27" s="6"/>
      <c r="R27" s="6"/>
      <c r="S27" s="18">
        <f t="shared" si="0"/>
        <v>5.39</v>
      </c>
      <c r="T27" s="6"/>
      <c r="U27" s="6"/>
      <c r="V27" s="124">
        <f t="shared" si="1"/>
        <v>8.52</v>
      </c>
      <c r="W27" s="6"/>
      <c r="X27" s="6"/>
      <c r="Y27" s="124">
        <f t="shared" si="2"/>
        <v>13.91</v>
      </c>
      <c r="Z27" s="6"/>
      <c r="AA27" s="6"/>
      <c r="AB27" s="5"/>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row>
    <row r="28" spans="1:65" ht="17" customHeight="1" x14ac:dyDescent="0.2">
      <c r="A28" s="14" t="str">
        <f>Input!C21</f>
        <v>SJM</v>
      </c>
      <c r="B28" s="37" t="str">
        <f>VLOOKUP($A28,'CEM Data Lookup'!$A$3:$P$30,2,FALSE)</f>
        <v xml:space="preserve">Smucker (J.M.)      </v>
      </c>
      <c r="C28" s="6"/>
      <c r="D28" s="120">
        <f>'CEM PricesDivs'!U$69</f>
        <v>3.28</v>
      </c>
      <c r="E28" s="6"/>
      <c r="F28" s="6"/>
      <c r="G28" s="47">
        <f>IFERROR(VLOOKUP($A28,'CEM Data Lookup'!$A1:$P55,5,FALSE)*100,"NA")</f>
        <v>3</v>
      </c>
      <c r="H28" s="6"/>
      <c r="I28" s="6"/>
      <c r="J28" s="47">
        <f>IFERROR(VLOOKUP($A28,'CEM Data Lookup'!$A1:$P55,3,FALSE)*100,"NA")</f>
        <v>2.1999999999999997</v>
      </c>
      <c r="K28" s="6"/>
      <c r="L28" s="6"/>
      <c r="M28" s="120">
        <f>IFERROR(VLOOKUP($A28,'CEM Data Lookup'!$A1:$P55,4,FALSE)*100,"NA")</f>
        <v>0.22</v>
      </c>
      <c r="N28" s="6"/>
      <c r="O28" s="6"/>
      <c r="P28" s="48" t="s">
        <v>95</v>
      </c>
      <c r="Q28" s="6"/>
      <c r="R28" s="6"/>
      <c r="S28" s="18">
        <f t="shared" si="0"/>
        <v>1.81</v>
      </c>
      <c r="T28" s="6"/>
      <c r="U28" s="6"/>
      <c r="V28" s="124">
        <f t="shared" si="1"/>
        <v>3.31</v>
      </c>
      <c r="W28" s="6"/>
      <c r="X28" s="6"/>
      <c r="Y28" s="124">
        <f t="shared" si="2"/>
        <v>5.12</v>
      </c>
      <c r="Z28" s="6"/>
      <c r="AA28" s="6"/>
      <c r="AB28" s="5"/>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row>
    <row r="29" spans="1:65" ht="17" customHeight="1" x14ac:dyDescent="0.2">
      <c r="A29" s="14" t="str">
        <f>Input!C22</f>
        <v>SMP</v>
      </c>
      <c r="B29" s="37" t="str">
        <f>VLOOKUP($A29,'CEM Data Lookup'!$A$3:$P$30,2,FALSE)</f>
        <v>Standard Motor Prod.</v>
      </c>
      <c r="C29" s="6"/>
      <c r="D29" s="120">
        <f>'CEM PricesDivs'!V$69</f>
        <v>0</v>
      </c>
      <c r="E29" s="6"/>
      <c r="F29" s="6"/>
      <c r="G29" s="47">
        <f>IFERROR(VLOOKUP($A29,'CEM Data Lookup'!$A1:$P55,5,FALSE)*100,"NA")</f>
        <v>6.5</v>
      </c>
      <c r="H29" s="6"/>
      <c r="I29" s="6"/>
      <c r="J29" s="48" t="str">
        <f>IFERROR(VLOOKUP($A29,'CEM Data Lookup'!$A1:$P55,3,FALSE)*100,"NA")</f>
        <v>NA</v>
      </c>
      <c r="K29" s="6"/>
      <c r="L29" s="6"/>
      <c r="M29" s="120">
        <f>IFERROR(VLOOKUP($A29,'CEM Data Lookup'!$A1:$P55,4,FALSE)*100,"NA")</f>
        <v>7.0000000000000009</v>
      </c>
      <c r="N29" s="6"/>
      <c r="O29" s="6"/>
      <c r="P29" s="48" t="str">
        <f>IFERROR(VLOOKUP($A29,'CEM Data Lookup'!$A1:$P55,6,FALSE)*100,"NA")</f>
        <v>NA</v>
      </c>
      <c r="Q29" s="6"/>
      <c r="R29" s="6"/>
      <c r="S29" s="18">
        <f t="shared" si="0"/>
        <v>6.75</v>
      </c>
      <c r="T29" s="6"/>
      <c r="U29" s="6"/>
      <c r="V29" s="124">
        <f t="shared" si="1"/>
        <v>0</v>
      </c>
      <c r="W29" s="6"/>
      <c r="X29" s="6"/>
      <c r="Y29" s="48" t="str">
        <f t="shared" si="2"/>
        <v>NA</v>
      </c>
      <c r="Z29" s="6"/>
      <c r="AA29" s="6"/>
      <c r="AB29" s="5"/>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row>
    <row r="30" spans="1:65" ht="17" customHeight="1" x14ac:dyDescent="0.2">
      <c r="A30" s="14" t="str">
        <f>Input!C23</f>
        <v>TYL</v>
      </c>
      <c r="B30" s="37" t="str">
        <f>VLOOKUP($A30,'CEM Data Lookup'!$A$3:$P$30,2,FALSE)</f>
        <v xml:space="preserve">Tyler Technologies  </v>
      </c>
      <c r="C30" s="6"/>
      <c r="D30" s="120">
        <f>'CEM PricesDivs'!W$69</f>
        <v>0</v>
      </c>
      <c r="E30" s="6"/>
      <c r="F30" s="6"/>
      <c r="G30" s="47">
        <f>IFERROR(VLOOKUP($A30,'CEM Data Lookup'!$A1:$P55,5,FALSE)*100,"NA")</f>
        <v>10.5</v>
      </c>
      <c r="H30" s="6"/>
      <c r="I30" s="6"/>
      <c r="J30" s="47">
        <f>IFERROR(VLOOKUP($A30,'CEM Data Lookup'!$A1:$P55,3,FALSE)*100,"NA")</f>
        <v>15</v>
      </c>
      <c r="K30" s="6"/>
      <c r="L30" s="6"/>
      <c r="M30" s="120">
        <f>IFERROR(VLOOKUP($A30,'CEM Data Lookup'!$A1:$P55,4,FALSE)*100,"NA")</f>
        <v>10</v>
      </c>
      <c r="N30" s="6"/>
      <c r="O30" s="6"/>
      <c r="P30" s="47">
        <f>IFERROR(VLOOKUP($A30,'CEM Data Lookup'!$A1:$P55,6,FALSE)*100,"NA")</f>
        <v>13.25</v>
      </c>
      <c r="Q30" s="6"/>
      <c r="R30" s="6"/>
      <c r="S30" s="18">
        <f t="shared" si="0"/>
        <v>12.19</v>
      </c>
      <c r="T30" s="6"/>
      <c r="U30" s="6"/>
      <c r="V30" s="124">
        <f t="shared" si="1"/>
        <v>0</v>
      </c>
      <c r="W30" s="6"/>
      <c r="X30" s="6"/>
      <c r="Y30" s="48" t="str">
        <f t="shared" si="2"/>
        <v>NA</v>
      </c>
      <c r="Z30" s="6"/>
      <c r="AA30" s="6"/>
      <c r="AB30" s="5"/>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row>
    <row r="31" spans="1:65" ht="17" customHeight="1" x14ac:dyDescent="0.2">
      <c r="A31" s="14" t="str">
        <f>Input!C24</f>
        <v>WBA</v>
      </c>
      <c r="B31" s="37" t="str">
        <f>VLOOKUP($A31,'CEM Data Lookup'!$A$3:$P$30,2,FALSE)</f>
        <v xml:space="preserve">Walgreens Boots     </v>
      </c>
      <c r="C31" s="6"/>
      <c r="D31" s="120">
        <f>'CEM PricesDivs'!X$69</f>
        <v>4.54</v>
      </c>
      <c r="E31" s="6"/>
      <c r="F31" s="6"/>
      <c r="G31" s="47">
        <f>IFERROR(VLOOKUP($A31,'CEM Data Lookup'!$A1:$P55,5,FALSE)*100,"NA")</f>
        <v>6</v>
      </c>
      <c r="H31" s="6"/>
      <c r="I31" s="6"/>
      <c r="J31" s="47">
        <f>IFERROR(VLOOKUP($A31,'CEM Data Lookup'!$A1:$P55,3,FALSE)*100,"NA")</f>
        <v>5</v>
      </c>
      <c r="K31" s="6"/>
      <c r="L31" s="6"/>
      <c r="M31" s="48" t="s">
        <v>95</v>
      </c>
      <c r="N31" s="6"/>
      <c r="O31" s="6"/>
      <c r="P31" s="48" t="s">
        <v>95</v>
      </c>
      <c r="Q31" s="6"/>
      <c r="R31" s="6"/>
      <c r="S31" s="18">
        <f t="shared" si="0"/>
        <v>5.5</v>
      </c>
      <c r="T31" s="6"/>
      <c r="U31" s="6"/>
      <c r="V31" s="124">
        <f t="shared" si="1"/>
        <v>4.66</v>
      </c>
      <c r="W31" s="6"/>
      <c r="X31" s="6"/>
      <c r="Y31" s="125">
        <f t="shared" si="2"/>
        <v>10.16</v>
      </c>
      <c r="Z31" s="6"/>
      <c r="AA31" s="6"/>
      <c r="AB31" s="5"/>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row>
    <row r="32" spans="1:65" ht="17" customHeight="1" x14ac:dyDescent="0.2">
      <c r="A32" s="5"/>
      <c r="B32" s="6"/>
      <c r="C32" s="6"/>
      <c r="D32" s="6"/>
      <c r="E32" s="6"/>
      <c r="F32" s="6"/>
      <c r="G32" s="6"/>
      <c r="H32" s="6"/>
      <c r="I32" s="6"/>
      <c r="J32" s="6"/>
      <c r="K32" s="6"/>
      <c r="L32" s="6"/>
      <c r="M32" s="6"/>
      <c r="N32" s="6"/>
      <c r="O32" s="6"/>
      <c r="P32" s="6"/>
      <c r="Q32" s="6"/>
      <c r="R32" s="6"/>
      <c r="S32" s="6"/>
      <c r="T32" s="6"/>
      <c r="U32" s="6"/>
      <c r="V32" s="6"/>
      <c r="W32" s="6"/>
      <c r="X32" s="6"/>
      <c r="Y32" s="12"/>
      <c r="Z32" s="6"/>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row>
    <row r="33" spans="1:65" ht="16.5" customHeight="1" x14ac:dyDescent="0.2">
      <c r="A33" s="5"/>
      <c r="B33" s="5"/>
      <c r="C33" s="5"/>
      <c r="D33" s="5"/>
      <c r="E33" s="5"/>
      <c r="F33" s="5"/>
      <c r="G33" s="5"/>
      <c r="H33" s="5"/>
      <c r="I33" s="5"/>
      <c r="J33" s="5"/>
      <c r="K33" s="5"/>
      <c r="L33" s="5"/>
      <c r="M33" s="5"/>
      <c r="N33" s="5"/>
      <c r="O33" s="5"/>
      <c r="P33" s="5"/>
      <c r="Q33" s="5"/>
      <c r="R33" s="5"/>
      <c r="S33" s="5"/>
      <c r="T33" s="5"/>
      <c r="U33" s="5"/>
      <c r="V33" s="48" t="s">
        <v>268</v>
      </c>
      <c r="W33" s="5"/>
      <c r="X33" s="5"/>
      <c r="Y33" s="126">
        <f>ROUND(AVERAGE(Y9:Y31),2)</f>
        <v>10.38</v>
      </c>
      <c r="Z33" s="16" t="s">
        <v>52</v>
      </c>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row>
    <row r="34" spans="1:65" ht="16.5" customHeight="1" x14ac:dyDescent="0.15">
      <c r="A34" s="5"/>
      <c r="B34" s="5"/>
      <c r="C34" s="5"/>
      <c r="D34" s="5"/>
      <c r="E34" s="5"/>
      <c r="F34" s="5"/>
      <c r="G34" s="5"/>
      <c r="H34" s="5"/>
      <c r="I34" s="5"/>
      <c r="J34" s="5"/>
      <c r="K34" s="5"/>
      <c r="L34" s="5"/>
      <c r="M34" s="5"/>
      <c r="N34" s="5"/>
      <c r="O34" s="5"/>
      <c r="P34" s="5"/>
      <c r="Q34" s="5"/>
      <c r="R34" s="5"/>
      <c r="S34" s="5"/>
      <c r="T34" s="5"/>
      <c r="U34" s="5"/>
      <c r="V34" s="5"/>
      <c r="W34" s="5"/>
      <c r="X34" s="5"/>
      <c r="Y34" s="13"/>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row>
    <row r="35" spans="1:65" ht="16.5" customHeight="1" x14ac:dyDescent="0.2">
      <c r="A35" s="5"/>
      <c r="B35" s="5"/>
      <c r="C35" s="5"/>
      <c r="D35" s="5"/>
      <c r="E35" s="5"/>
      <c r="F35" s="5"/>
      <c r="G35" s="5"/>
      <c r="H35" s="5"/>
      <c r="I35" s="5"/>
      <c r="J35" s="5"/>
      <c r="K35" s="5"/>
      <c r="L35" s="5"/>
      <c r="M35" s="5"/>
      <c r="N35" s="5"/>
      <c r="O35" s="5"/>
      <c r="P35" s="5"/>
      <c r="Q35" s="5"/>
      <c r="R35" s="5"/>
      <c r="S35" s="5"/>
      <c r="T35" s="5"/>
      <c r="U35" s="5"/>
      <c r="V35" s="48" t="s">
        <v>67</v>
      </c>
      <c r="W35" s="5"/>
      <c r="X35" s="5"/>
      <c r="Y35" s="126">
        <f>ROUND(MEDIAN(Y9:Y31),2)</f>
        <v>10.26</v>
      </c>
      <c r="Z35" s="16" t="s">
        <v>52</v>
      </c>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row>
    <row r="36" spans="1:65" ht="16.5" customHeight="1" x14ac:dyDescent="0.15">
      <c r="A36" s="5"/>
      <c r="B36" s="5"/>
      <c r="C36" s="5"/>
      <c r="D36" s="5"/>
      <c r="E36" s="5"/>
      <c r="F36" s="5"/>
      <c r="G36" s="5"/>
      <c r="H36" s="5"/>
      <c r="I36" s="5"/>
      <c r="J36" s="5"/>
      <c r="K36" s="5"/>
      <c r="L36" s="5"/>
      <c r="M36" s="5"/>
      <c r="N36" s="5"/>
      <c r="O36" s="5"/>
      <c r="P36" s="5"/>
      <c r="Q36" s="5"/>
      <c r="R36" s="5"/>
      <c r="S36" s="5"/>
      <c r="T36" s="5"/>
      <c r="U36" s="5"/>
      <c r="V36" s="5"/>
      <c r="W36" s="5"/>
      <c r="X36" s="5"/>
      <c r="Y36" s="13"/>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row>
    <row r="37" spans="1:65" ht="17.25" customHeight="1" x14ac:dyDescent="0.2">
      <c r="A37" s="5"/>
      <c r="B37" s="5"/>
      <c r="C37" s="5"/>
      <c r="D37" s="5"/>
      <c r="E37" s="5"/>
      <c r="F37" s="5"/>
      <c r="G37" s="5"/>
      <c r="H37" s="5"/>
      <c r="I37" s="5"/>
      <c r="J37" s="5"/>
      <c r="K37" s="5"/>
      <c r="L37" s="5"/>
      <c r="M37" s="5"/>
      <c r="N37" s="5"/>
      <c r="O37" s="5"/>
      <c r="P37" s="5"/>
      <c r="Q37" s="5"/>
      <c r="R37" s="5"/>
      <c r="S37" s="5"/>
      <c r="T37" s="5"/>
      <c r="U37" s="5"/>
      <c r="V37" s="48" t="s">
        <v>68</v>
      </c>
      <c r="W37" s="5"/>
      <c r="X37" s="5"/>
      <c r="Y37" s="126">
        <f>ROUND(AVERAGE(Y33:Y35),2)</f>
        <v>10.32</v>
      </c>
      <c r="Z37" s="16" t="s">
        <v>52</v>
      </c>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row>
    <row r="38" spans="1:65" ht="16.5" customHeight="1" x14ac:dyDescent="0.15">
      <c r="A38" s="5"/>
      <c r="B38" s="5"/>
      <c r="C38" s="5"/>
      <c r="D38" s="5"/>
      <c r="E38" s="5"/>
      <c r="F38" s="5"/>
      <c r="G38" s="5"/>
      <c r="H38" s="5"/>
      <c r="I38" s="5"/>
      <c r="J38" s="5"/>
      <c r="K38" s="5"/>
      <c r="L38" s="5"/>
      <c r="M38" s="5"/>
      <c r="N38" s="5"/>
      <c r="O38" s="5"/>
      <c r="P38" s="5"/>
      <c r="Q38" s="5"/>
      <c r="R38" s="5"/>
      <c r="S38" s="5"/>
      <c r="T38" s="5"/>
      <c r="U38" s="5"/>
      <c r="V38" s="5"/>
      <c r="W38" s="5"/>
      <c r="X38" s="5"/>
      <c r="Y38" s="13"/>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row>
    <row r="39" spans="1:65" ht="17" customHeight="1" x14ac:dyDescent="0.15">
      <c r="A39" s="5"/>
      <c r="B39" s="5"/>
      <c r="C39" s="16" t="s">
        <v>69</v>
      </c>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row>
    <row r="40" spans="1:65" ht="17" customHeight="1" x14ac:dyDescent="0.15">
      <c r="A40" s="5"/>
      <c r="B40" s="5"/>
      <c r="C40" s="16" t="s">
        <v>372</v>
      </c>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row>
    <row r="41" spans="1:65" ht="13.75" customHeight="1" x14ac:dyDescent="0.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ht="69.75" customHeight="1" x14ac:dyDescent="0.15">
      <c r="A42" s="5"/>
      <c r="B42" s="5"/>
      <c r="C42" s="40" t="s">
        <v>23</v>
      </c>
      <c r="D42" s="485" t="s">
        <v>373</v>
      </c>
      <c r="E42" s="486"/>
      <c r="F42" s="486"/>
      <c r="G42" s="486"/>
      <c r="H42" s="486"/>
      <c r="I42" s="486"/>
      <c r="J42" s="486"/>
      <c r="K42" s="486"/>
      <c r="L42" s="486"/>
      <c r="M42" s="486"/>
      <c r="N42" s="486"/>
      <c r="O42" s="486"/>
      <c r="P42" s="486"/>
      <c r="Q42" s="486"/>
      <c r="R42" s="486"/>
      <c r="S42" s="486"/>
      <c r="T42" s="486"/>
      <c r="U42" s="486"/>
      <c r="V42" s="486"/>
      <c r="W42" s="486"/>
      <c r="X42" s="486"/>
      <c r="Y42" s="486"/>
      <c r="Z42" s="486"/>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row>
    <row r="43" spans="1:65" ht="13.75" customHeight="1" x14ac:dyDescent="0.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row>
    <row r="44" spans="1:65" ht="17" customHeight="1" x14ac:dyDescent="0.15">
      <c r="A44" s="5"/>
      <c r="B44" s="16" t="s">
        <v>76</v>
      </c>
      <c r="C44" s="16" t="s">
        <v>77</v>
      </c>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row>
    <row r="45" spans="1:65" ht="17" customHeight="1" x14ac:dyDescent="0.15">
      <c r="A45" s="5"/>
      <c r="B45" s="5"/>
      <c r="C45" s="16" t="s">
        <v>78</v>
      </c>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row>
    <row r="46" spans="1:65" ht="17" customHeight="1" x14ac:dyDescent="0.15">
      <c r="A46" s="5"/>
      <c r="B46" s="5"/>
      <c r="C46" s="16" t="s">
        <v>79</v>
      </c>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row>
    <row r="47" spans="1:65" ht="17" customHeight="1" x14ac:dyDescent="0.15">
      <c r="A47" s="5"/>
      <c r="B47" s="5"/>
      <c r="C47" s="16" t="s">
        <v>80</v>
      </c>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row>
  </sheetData>
  <mergeCells count="20">
    <mergeCell ref="B1:Z1"/>
    <mergeCell ref="B2:Z2"/>
    <mergeCell ref="B3:Z3"/>
    <mergeCell ref="D42:Z42"/>
    <mergeCell ref="D7:E7"/>
    <mergeCell ref="G7:H7"/>
    <mergeCell ref="J7:K7"/>
    <mergeCell ref="M7:N7"/>
    <mergeCell ref="S7:T7"/>
    <mergeCell ref="P7:Q7"/>
    <mergeCell ref="D5:E5"/>
    <mergeCell ref="M5:N5"/>
    <mergeCell ref="P5:Q5"/>
    <mergeCell ref="V7:W7"/>
    <mergeCell ref="Y7:Z7"/>
    <mergeCell ref="S5:T5"/>
    <mergeCell ref="V5:W5"/>
    <mergeCell ref="Y5:Z5"/>
    <mergeCell ref="J5:K5"/>
    <mergeCell ref="G5:H5"/>
  </mergeCells>
  <pageMargins left="0.7" right="0.7" top="0.75" bottom="0.75" header="0.3" footer="0.3"/>
  <pageSetup scale="59" orientation="landscape"/>
  <headerFooter>
    <oddFooter>&amp;C&amp;"Helvetica Neue,Regular"&amp;12&amp;K000000&amp;P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workbookViewId="0"/>
  </sheetViews>
  <sheetFormatPr baseColWidth="10" defaultColWidth="9.1640625" defaultRowHeight="15.75" customHeight="1" x14ac:dyDescent="0.15"/>
  <cols>
    <col min="1" max="1" width="9.83203125" style="127" customWidth="1"/>
    <col min="2" max="2" width="6" style="127" customWidth="1"/>
    <col min="3" max="3" width="12.5" style="127" customWidth="1"/>
    <col min="4" max="4" width="16.5" style="127" customWidth="1"/>
    <col min="5" max="5" width="3.5" style="127" customWidth="1"/>
    <col min="6" max="6" width="12.5" style="127" customWidth="1"/>
    <col min="7" max="7" width="8.6640625" style="127" customWidth="1"/>
    <col min="8" max="8" width="16.33203125" style="127" customWidth="1"/>
    <col min="9" max="9" width="4.33203125" style="127" customWidth="1"/>
    <col min="10" max="10" width="6.1640625" style="127" customWidth="1"/>
    <col min="11" max="11" width="9.1640625" style="127" customWidth="1"/>
    <col min="12" max="12" width="5" style="127" customWidth="1"/>
    <col min="13" max="13" width="9.1640625" style="127" customWidth="1"/>
    <col min="14" max="16384" width="9.1640625" style="127"/>
  </cols>
  <sheetData>
    <row r="1" spans="1:12" ht="17" customHeight="1" x14ac:dyDescent="0.2">
      <c r="A1" s="478" t="str">
        <f>Input!G28</f>
        <v>Bluegrass Water Operating Company, LLC</v>
      </c>
      <c r="B1" s="483"/>
      <c r="C1" s="483"/>
      <c r="D1" s="483"/>
      <c r="E1" s="483"/>
      <c r="F1" s="483"/>
      <c r="G1" s="483"/>
      <c r="H1" s="483"/>
      <c r="I1" s="483"/>
      <c r="J1" s="4"/>
      <c r="K1" s="4"/>
      <c r="L1" s="4"/>
    </row>
    <row r="2" spans="1:12" ht="17" customHeight="1" x14ac:dyDescent="0.2">
      <c r="A2" s="482" t="s">
        <v>102</v>
      </c>
      <c r="B2" s="483"/>
      <c r="C2" s="483"/>
      <c r="D2" s="483"/>
      <c r="E2" s="483"/>
      <c r="F2" s="483"/>
      <c r="G2" s="483"/>
      <c r="H2" s="483"/>
      <c r="I2" s="483"/>
      <c r="J2" s="5"/>
      <c r="K2" s="5"/>
      <c r="L2" s="5"/>
    </row>
    <row r="3" spans="1:12" ht="17" customHeight="1" x14ac:dyDescent="0.2">
      <c r="A3" s="482" t="s">
        <v>103</v>
      </c>
      <c r="B3" s="483"/>
      <c r="C3" s="483"/>
      <c r="D3" s="483"/>
      <c r="E3" s="483"/>
      <c r="F3" s="483"/>
      <c r="G3" s="483"/>
      <c r="H3" s="483"/>
      <c r="I3" s="483"/>
      <c r="J3" s="5"/>
      <c r="K3" s="5"/>
      <c r="L3" s="5"/>
    </row>
    <row r="4" spans="1:12" ht="17" customHeight="1" x14ac:dyDescent="0.2">
      <c r="A4" s="478" t="s">
        <v>104</v>
      </c>
      <c r="B4" s="483"/>
      <c r="C4" s="483"/>
      <c r="D4" s="483"/>
      <c r="E4" s="483"/>
      <c r="F4" s="483"/>
      <c r="G4" s="483"/>
      <c r="H4" s="483"/>
      <c r="I4" s="483"/>
      <c r="J4" s="4"/>
      <c r="K4" s="5"/>
      <c r="L4" s="5"/>
    </row>
    <row r="5" spans="1:12" ht="13.75" customHeight="1" x14ac:dyDescent="0.15">
      <c r="A5" s="5"/>
      <c r="B5" s="5"/>
      <c r="C5" s="5"/>
      <c r="D5" s="5"/>
      <c r="E5" s="5"/>
      <c r="F5" s="5"/>
      <c r="G5" s="5"/>
      <c r="H5" s="5"/>
      <c r="I5" s="5"/>
      <c r="J5" s="5"/>
      <c r="K5" s="5"/>
      <c r="L5" s="5"/>
    </row>
    <row r="6" spans="1:12" ht="66.75" customHeight="1" x14ac:dyDescent="0.2">
      <c r="A6" s="2" t="s">
        <v>1</v>
      </c>
      <c r="B6" s="3"/>
      <c r="C6" s="5"/>
      <c r="D6" s="5"/>
      <c r="E6" s="5"/>
      <c r="F6" s="5"/>
      <c r="G6" s="5"/>
      <c r="H6" s="480" t="str">
        <f>'6.2 CEM DCF'!B7</f>
        <v>Proxy Group of Twenty-Three Non-Price Regulated Companies</v>
      </c>
      <c r="I6" s="481"/>
      <c r="J6" s="5"/>
      <c r="K6" s="8"/>
      <c r="L6" s="8"/>
    </row>
    <row r="7" spans="1:12" ht="17" customHeight="1" x14ac:dyDescent="0.2">
      <c r="A7" s="6"/>
      <c r="B7" s="6"/>
      <c r="C7" s="5"/>
      <c r="D7" s="5"/>
      <c r="E7" s="5"/>
      <c r="F7" s="5"/>
      <c r="G7" s="5"/>
      <c r="H7" s="59"/>
      <c r="I7" s="59"/>
      <c r="J7" s="5"/>
      <c r="K7" s="5"/>
      <c r="L7" s="5"/>
    </row>
    <row r="8" spans="1:12" ht="17" customHeight="1" x14ac:dyDescent="0.15">
      <c r="A8" s="5"/>
      <c r="B8" s="5"/>
      <c r="C8" s="5"/>
      <c r="D8" s="5"/>
      <c r="E8" s="5"/>
      <c r="F8" s="5"/>
      <c r="G8" s="5"/>
      <c r="H8" s="8"/>
      <c r="I8" s="8"/>
      <c r="J8" s="5"/>
      <c r="K8" s="5"/>
      <c r="L8" s="5"/>
    </row>
    <row r="9" spans="1:12" ht="17" customHeight="1" x14ac:dyDescent="0.2">
      <c r="A9" s="14" t="s">
        <v>4</v>
      </c>
      <c r="B9" s="6"/>
      <c r="C9" s="16" t="s">
        <v>374</v>
      </c>
      <c r="D9" s="5"/>
      <c r="E9" s="5"/>
      <c r="F9" s="5"/>
      <c r="G9" s="5"/>
      <c r="H9" s="5"/>
      <c r="I9" s="5"/>
      <c r="J9" s="5"/>
      <c r="K9" s="5"/>
      <c r="L9" s="5"/>
    </row>
    <row r="10" spans="1:12" ht="17" customHeight="1" x14ac:dyDescent="0.2">
      <c r="A10" s="6"/>
      <c r="B10" s="6"/>
      <c r="C10" s="16" t="s">
        <v>106</v>
      </c>
      <c r="D10" s="5"/>
      <c r="E10" s="5"/>
      <c r="F10" s="5"/>
      <c r="G10" s="5"/>
      <c r="H10" s="46">
        <f>$H$32</f>
        <v>4.0999999999999996</v>
      </c>
      <c r="I10" s="16" t="s">
        <v>52</v>
      </c>
      <c r="J10" s="5"/>
      <c r="K10" s="34"/>
      <c r="L10" s="5"/>
    </row>
    <row r="11" spans="1:12" ht="17" customHeight="1" x14ac:dyDescent="0.2">
      <c r="A11" s="6"/>
      <c r="B11" s="6"/>
      <c r="C11" s="5"/>
      <c r="D11" s="5"/>
      <c r="E11" s="5"/>
      <c r="F11" s="5"/>
      <c r="G11" s="5"/>
      <c r="H11" s="46"/>
      <c r="I11" s="5"/>
      <c r="J11" s="5"/>
      <c r="K11" s="34"/>
      <c r="L11" s="5"/>
    </row>
    <row r="12" spans="1:12" ht="17" customHeight="1" x14ac:dyDescent="0.2">
      <c r="A12" s="14" t="s">
        <v>6</v>
      </c>
      <c r="B12" s="6"/>
      <c r="C12" s="16" t="s">
        <v>375</v>
      </c>
      <c r="D12" s="5"/>
      <c r="E12" s="5"/>
      <c r="F12" s="5"/>
      <c r="G12" s="5"/>
      <c r="H12" s="46"/>
      <c r="I12" s="5"/>
      <c r="J12" s="5"/>
      <c r="K12" s="34"/>
      <c r="L12" s="5"/>
    </row>
    <row r="13" spans="1:12" ht="17" customHeight="1" x14ac:dyDescent="0.2">
      <c r="A13" s="6"/>
      <c r="B13" s="6"/>
      <c r="C13" s="37" t="s">
        <v>376</v>
      </c>
      <c r="D13" s="5"/>
      <c r="E13" s="5"/>
      <c r="F13" s="5"/>
      <c r="G13" s="5"/>
      <c r="H13" s="46">
        <f>-H43</f>
        <v>-0.2</v>
      </c>
      <c r="I13" s="5"/>
      <c r="J13" s="5"/>
      <c r="K13" s="34"/>
      <c r="L13" s="5"/>
    </row>
    <row r="14" spans="1:12" ht="17" customHeight="1" x14ac:dyDescent="0.2">
      <c r="A14" s="6"/>
      <c r="B14" s="6"/>
      <c r="C14" s="5"/>
      <c r="D14" s="5"/>
      <c r="E14" s="5"/>
      <c r="F14" s="5"/>
      <c r="G14" s="5"/>
      <c r="H14" s="46"/>
      <c r="I14" s="5"/>
      <c r="J14" s="5"/>
      <c r="K14" s="34"/>
      <c r="L14" s="5"/>
    </row>
    <row r="15" spans="1:12" ht="17" customHeight="1" x14ac:dyDescent="0.2">
      <c r="A15" s="14" t="s">
        <v>6</v>
      </c>
      <c r="B15" s="6"/>
      <c r="C15" s="16" t="s">
        <v>377</v>
      </c>
      <c r="D15" s="5"/>
      <c r="E15" s="5"/>
      <c r="F15" s="5"/>
      <c r="G15" s="5"/>
      <c r="H15" s="49">
        <f>'6.5 CEM Beta Adjusted RP'!F28</f>
        <v>7.53</v>
      </c>
      <c r="I15" s="22"/>
      <c r="J15" s="5"/>
      <c r="K15" s="34"/>
      <c r="L15" s="22"/>
    </row>
    <row r="16" spans="1:12" ht="17" customHeight="1" x14ac:dyDescent="0.2">
      <c r="A16" s="35"/>
      <c r="B16" s="6"/>
      <c r="C16" s="5"/>
      <c r="D16" s="5"/>
      <c r="E16" s="5"/>
      <c r="F16" s="5"/>
      <c r="G16" s="5"/>
      <c r="H16" s="100"/>
      <c r="I16" s="16" t="s">
        <v>117</v>
      </c>
      <c r="J16" s="5"/>
      <c r="K16" s="5"/>
      <c r="L16" s="22"/>
    </row>
    <row r="17" spans="1:12" ht="17" customHeight="1" x14ac:dyDescent="0.2">
      <c r="A17" s="14" t="s">
        <v>8</v>
      </c>
      <c r="B17" s="6"/>
      <c r="C17" s="16" t="s">
        <v>118</v>
      </c>
      <c r="D17" s="5"/>
      <c r="E17" s="5"/>
      <c r="F17" s="5"/>
      <c r="G17" s="5"/>
      <c r="H17" s="22"/>
      <c r="I17" s="22"/>
      <c r="J17" s="5"/>
      <c r="K17" s="5"/>
      <c r="L17" s="22"/>
    </row>
    <row r="18" spans="1:12" ht="16.5" customHeight="1" x14ac:dyDescent="0.2">
      <c r="A18" s="6"/>
      <c r="B18" s="6"/>
      <c r="C18" s="16" t="s">
        <v>119</v>
      </c>
      <c r="D18" s="5"/>
      <c r="E18" s="5"/>
      <c r="F18" s="5"/>
      <c r="G18" s="5"/>
      <c r="H18" s="49">
        <f>SUM(H10:H15)</f>
        <v>11.43</v>
      </c>
      <c r="I18" s="16" t="s">
        <v>52</v>
      </c>
      <c r="J18" s="5"/>
      <c r="K18" s="22"/>
      <c r="L18" s="22"/>
    </row>
    <row r="19" spans="1:12" ht="16.5" customHeight="1" x14ac:dyDescent="0.2">
      <c r="A19" s="6"/>
      <c r="B19" s="6"/>
      <c r="C19" s="5"/>
      <c r="D19" s="5"/>
      <c r="E19" s="5"/>
      <c r="F19" s="5"/>
      <c r="G19" s="5"/>
      <c r="H19" s="13"/>
      <c r="I19" s="5"/>
      <c r="J19" s="5"/>
      <c r="K19" s="5"/>
      <c r="L19" s="5"/>
    </row>
    <row r="20" spans="1:12" ht="17" customHeight="1" x14ac:dyDescent="0.2">
      <c r="A20" s="6"/>
      <c r="B20" s="6"/>
      <c r="C20" s="5"/>
      <c r="D20" s="5"/>
      <c r="E20" s="5"/>
      <c r="F20" s="5"/>
      <c r="G20" s="5"/>
      <c r="H20" s="5"/>
      <c r="I20" s="5"/>
      <c r="J20" s="5"/>
      <c r="K20" s="5"/>
      <c r="L20" s="5"/>
    </row>
    <row r="21" spans="1:12" ht="63.75" customHeight="1" x14ac:dyDescent="0.15">
      <c r="A21" s="57" t="s">
        <v>120</v>
      </c>
      <c r="B21" s="60" t="s">
        <v>23</v>
      </c>
      <c r="C21" s="475" t="s">
        <v>378</v>
      </c>
      <c r="D21" s="496"/>
      <c r="E21" s="496"/>
      <c r="F21" s="496"/>
      <c r="G21" s="496"/>
      <c r="H21" s="496"/>
      <c r="I21" s="496"/>
      <c r="J21" s="61"/>
      <c r="K21" s="5"/>
      <c r="L21" s="5"/>
    </row>
    <row r="22" spans="1:12" ht="17" customHeight="1" x14ac:dyDescent="0.15">
      <c r="A22" s="96"/>
      <c r="B22" s="31"/>
      <c r="C22" s="87"/>
      <c r="D22" s="87"/>
      <c r="E22" s="87"/>
      <c r="F22" s="87"/>
      <c r="G22" s="87"/>
      <c r="H22" s="87"/>
      <c r="I22" s="87"/>
      <c r="J22" s="61"/>
      <c r="K22" s="5"/>
      <c r="L22" s="5"/>
    </row>
    <row r="23" spans="1:12" ht="17" customHeight="1" x14ac:dyDescent="0.2">
      <c r="A23" s="96"/>
      <c r="B23" s="31"/>
      <c r="C23" s="23"/>
      <c r="D23" s="48" t="str">
        <f>'MRP WP1'!B28</f>
        <v>Third Quarter 2020</v>
      </c>
      <c r="E23" s="23"/>
      <c r="F23" s="19"/>
      <c r="G23" s="19"/>
      <c r="H23" s="19">
        <f>'MRP WP1'!O28</f>
        <v>3.5</v>
      </c>
      <c r="I23" s="16" t="s">
        <v>52</v>
      </c>
      <c r="J23" s="61"/>
      <c r="K23" s="5"/>
      <c r="L23" s="5"/>
    </row>
    <row r="24" spans="1:12" ht="17" customHeight="1" x14ac:dyDescent="0.2">
      <c r="A24" s="96"/>
      <c r="B24" s="31"/>
      <c r="C24" s="23"/>
      <c r="D24" s="48" t="str">
        <f>'MRP WP1'!B29</f>
        <v>Fourth Quarter 2020</v>
      </c>
      <c r="E24" s="23"/>
      <c r="F24" s="19"/>
      <c r="G24" s="19"/>
      <c r="H24" s="19">
        <f>'MRP WP1'!O29</f>
        <v>3.6</v>
      </c>
      <c r="I24" s="19"/>
      <c r="J24" s="61"/>
      <c r="K24" s="5"/>
      <c r="L24" s="5"/>
    </row>
    <row r="25" spans="1:12" ht="17" customHeight="1" x14ac:dyDescent="0.2">
      <c r="A25" s="96"/>
      <c r="B25" s="31"/>
      <c r="C25" s="23"/>
      <c r="D25" s="48" t="str">
        <f>'MRP WP1'!B30</f>
        <v>First Quarter 2021</v>
      </c>
      <c r="E25" s="23"/>
      <c r="F25" s="19"/>
      <c r="G25" s="19"/>
      <c r="H25" s="19">
        <f>'MRP WP1'!O30</f>
        <v>3.7</v>
      </c>
      <c r="I25" s="19"/>
      <c r="J25" s="61"/>
      <c r="K25" s="5"/>
      <c r="L25" s="5"/>
    </row>
    <row r="26" spans="1:12" ht="17" customHeight="1" x14ac:dyDescent="0.2">
      <c r="A26" s="96"/>
      <c r="B26" s="31"/>
      <c r="C26" s="23"/>
      <c r="D26" s="48" t="str">
        <f>'MRP WP1'!B31</f>
        <v>Second Quarter 2021</v>
      </c>
      <c r="E26" s="23"/>
      <c r="F26" s="19"/>
      <c r="G26" s="19"/>
      <c r="H26" s="19">
        <f>'MRP WP1'!O31</f>
        <v>3.7</v>
      </c>
      <c r="I26" s="19"/>
      <c r="J26" s="61"/>
      <c r="K26" s="5"/>
      <c r="L26" s="5"/>
    </row>
    <row r="27" spans="1:12" ht="17" customHeight="1" x14ac:dyDescent="0.2">
      <c r="A27" s="96"/>
      <c r="B27" s="31"/>
      <c r="C27" s="23"/>
      <c r="D27" s="48" t="str">
        <f>'MRP WP1'!B32</f>
        <v>Third Quarter 2021</v>
      </c>
      <c r="E27" s="23"/>
      <c r="F27" s="19"/>
      <c r="G27" s="19"/>
      <c r="H27" s="19">
        <f>'MRP WP1'!O32</f>
        <v>3.8</v>
      </c>
      <c r="I27" s="19"/>
      <c r="J27" s="61"/>
      <c r="K27" s="5"/>
      <c r="L27" s="5"/>
    </row>
    <row r="28" spans="1:12" ht="17" customHeight="1" x14ac:dyDescent="0.2">
      <c r="A28" s="96"/>
      <c r="B28" s="31"/>
      <c r="C28" s="23"/>
      <c r="D28" s="48" t="str">
        <f>'MRP WP1'!B33</f>
        <v>Fourth Quarter 2021</v>
      </c>
      <c r="E28" s="23"/>
      <c r="F28" s="19"/>
      <c r="G28" s="19"/>
      <c r="H28" s="19">
        <f>'MRP WP1'!O33</f>
        <v>3.8</v>
      </c>
      <c r="I28" s="19"/>
      <c r="J28" s="61"/>
      <c r="K28" s="5"/>
      <c r="L28" s="5"/>
    </row>
    <row r="29" spans="1:12" ht="17" customHeight="1" x14ac:dyDescent="0.2">
      <c r="A29" s="96"/>
      <c r="B29" s="31"/>
      <c r="C29" s="23"/>
      <c r="D29" s="48" t="str">
        <f>'MRP WP1'!B34</f>
        <v>2022-2026</v>
      </c>
      <c r="E29" s="23"/>
      <c r="F29" s="19"/>
      <c r="G29" s="19"/>
      <c r="H29" s="19">
        <f>'MRP WP1'!O34</f>
        <v>5</v>
      </c>
      <c r="I29" s="19"/>
      <c r="J29" s="61"/>
      <c r="K29" s="5"/>
      <c r="L29" s="5"/>
    </row>
    <row r="30" spans="1:12" ht="17" customHeight="1" x14ac:dyDescent="0.2">
      <c r="A30" s="96"/>
      <c r="B30" s="31"/>
      <c r="C30" s="23"/>
      <c r="D30" s="48" t="str">
        <f>'MRP WP1'!B35</f>
        <v>2027-2031</v>
      </c>
      <c r="E30" s="23"/>
      <c r="F30" s="19"/>
      <c r="G30" s="19"/>
      <c r="H30" s="81">
        <f>'MRP WP1'!O35</f>
        <v>5.7</v>
      </c>
      <c r="I30" s="19"/>
      <c r="J30" s="61"/>
      <c r="K30" s="5"/>
      <c r="L30" s="5"/>
    </row>
    <row r="31" spans="1:12" ht="15" customHeight="1" x14ac:dyDescent="0.15">
      <c r="A31" s="96"/>
      <c r="B31" s="31"/>
      <c r="C31" s="19"/>
      <c r="D31" s="19"/>
      <c r="E31" s="19"/>
      <c r="F31" s="19"/>
      <c r="G31" s="19"/>
      <c r="H31" s="82"/>
      <c r="I31" s="19"/>
      <c r="J31" s="61"/>
      <c r="K31" s="5"/>
      <c r="L31" s="5"/>
    </row>
    <row r="32" spans="1:12" ht="15" customHeight="1" x14ac:dyDescent="0.2">
      <c r="A32" s="96"/>
      <c r="B32" s="31"/>
      <c r="C32" s="18"/>
      <c r="D32" s="48" t="s">
        <v>66</v>
      </c>
      <c r="E32" s="18"/>
      <c r="F32" s="19"/>
      <c r="G32" s="19"/>
      <c r="H32" s="81">
        <f>ROUND(AVERAGE(H23:H30),2)</f>
        <v>4.0999999999999996</v>
      </c>
      <c r="I32" s="16" t="s">
        <v>52</v>
      </c>
      <c r="J32" s="61"/>
      <c r="K32" s="5"/>
      <c r="L32" s="5"/>
    </row>
    <row r="33" spans="1:12" ht="15" customHeight="1" x14ac:dyDescent="0.2">
      <c r="A33" s="96"/>
      <c r="B33" s="31"/>
      <c r="C33" s="18"/>
      <c r="D33" s="18"/>
      <c r="E33" s="18"/>
      <c r="F33" s="19"/>
      <c r="G33" s="19"/>
      <c r="H33" s="82"/>
      <c r="I33" s="19"/>
      <c r="J33" s="61"/>
      <c r="K33" s="5"/>
      <c r="L33" s="5"/>
    </row>
    <row r="34" spans="1:12" ht="63.75" customHeight="1" x14ac:dyDescent="0.15">
      <c r="A34" s="96"/>
      <c r="B34" s="60" t="s">
        <v>25</v>
      </c>
      <c r="C34" s="475" t="str">
        <f>CONCATENATE("To reflect the ",IFERROR('6.4 CEM RPM Bond Ratings'!D$38,"NA")," average rating of the Non-Price Regulated Proxy Group, the prosepctive yield on Baa2 corporate bonds must be adjusted downward by 1/3 of the spread between A2 and Baa2 corporate bond yields as shown below:")</f>
        <v>To reflect the Baa1 average rating of the Non-Price Regulated Proxy Group, the prosepctive yield on Baa2 corporate bonds must be adjusted downward by 1/3 of the spread between A2 and Baa2 corporate bond yields as shown below:</v>
      </c>
      <c r="D34" s="496"/>
      <c r="E34" s="496"/>
      <c r="F34" s="496"/>
      <c r="G34" s="496"/>
      <c r="H34" s="496"/>
      <c r="I34" s="496"/>
      <c r="J34" s="61"/>
      <c r="K34" s="5"/>
      <c r="L34" s="5"/>
    </row>
    <row r="35" spans="1:12" ht="15" customHeight="1" x14ac:dyDescent="0.2">
      <c r="A35" s="96"/>
      <c r="B35" s="31"/>
      <c r="C35" s="18"/>
      <c r="D35" s="64"/>
      <c r="E35" s="5"/>
      <c r="F35" s="19"/>
      <c r="G35" s="5"/>
      <c r="H35" s="46"/>
      <c r="I35" s="19"/>
      <c r="J35" s="61"/>
      <c r="K35" s="5"/>
      <c r="L35" s="5"/>
    </row>
    <row r="36" spans="1:12" ht="15" customHeight="1" x14ac:dyDescent="0.2">
      <c r="A36" s="96"/>
      <c r="B36" s="31"/>
      <c r="C36" s="23"/>
      <c r="D36" s="504" t="s">
        <v>379</v>
      </c>
      <c r="E36" s="128"/>
      <c r="F36" s="504" t="s">
        <v>380</v>
      </c>
      <c r="G36" s="19"/>
      <c r="H36" s="19"/>
      <c r="I36" s="19"/>
      <c r="J36" s="61"/>
      <c r="K36" s="5"/>
      <c r="L36" s="5"/>
    </row>
    <row r="37" spans="1:12" ht="15" customHeight="1" x14ac:dyDescent="0.2">
      <c r="A37" s="96"/>
      <c r="B37" s="31"/>
      <c r="C37" s="23"/>
      <c r="D37" s="505"/>
      <c r="E37" s="129"/>
      <c r="F37" s="506"/>
      <c r="G37" s="81"/>
      <c r="H37" s="11" t="s">
        <v>381</v>
      </c>
      <c r="I37" s="19"/>
      <c r="J37" s="61"/>
      <c r="K37" s="5"/>
      <c r="L37" s="5"/>
    </row>
    <row r="38" spans="1:12" ht="15" customHeight="1" x14ac:dyDescent="0.2">
      <c r="A38" s="96"/>
      <c r="B38" s="31"/>
      <c r="C38" s="130">
        <f>'Market Data'!B1</f>
        <v>44044</v>
      </c>
      <c r="D38" s="50">
        <f>'Market Data'!B6</f>
        <v>2.68</v>
      </c>
      <c r="E38" s="52" t="s">
        <v>52</v>
      </c>
      <c r="F38" s="50">
        <f>'Market Data'!B7</f>
        <v>3.27</v>
      </c>
      <c r="G38" s="52" t="s">
        <v>52</v>
      </c>
      <c r="H38" s="82">
        <f>F38-D38</f>
        <v>0.58999999999999986</v>
      </c>
      <c r="I38" s="16" t="s">
        <v>52</v>
      </c>
      <c r="J38" s="61"/>
      <c r="K38" s="5"/>
      <c r="L38" s="5"/>
    </row>
    <row r="39" spans="1:12" ht="15" customHeight="1" x14ac:dyDescent="0.2">
      <c r="A39" s="96"/>
      <c r="B39" s="31"/>
      <c r="C39" s="130">
        <f>'Market Data'!C1</f>
        <v>44013</v>
      </c>
      <c r="D39" s="46">
        <f>'Market Data'!C6</f>
        <v>2.69</v>
      </c>
      <c r="E39" s="46"/>
      <c r="F39" s="46">
        <f>'Market Data'!C7</f>
        <v>3.31</v>
      </c>
      <c r="G39" s="19"/>
      <c r="H39" s="46">
        <f>F39-D39</f>
        <v>0.62000000000000011</v>
      </c>
      <c r="I39" s="19"/>
      <c r="J39" s="61"/>
      <c r="K39" s="5"/>
      <c r="L39" s="5"/>
    </row>
    <row r="40" spans="1:12" ht="15" customHeight="1" x14ac:dyDescent="0.2">
      <c r="A40" s="96"/>
      <c r="B40" s="31"/>
      <c r="C40" s="130">
        <f>'Market Data'!D1</f>
        <v>43983</v>
      </c>
      <c r="D40" s="46">
        <f>'Market Data'!D6</f>
        <v>3.02</v>
      </c>
      <c r="E40" s="46"/>
      <c r="F40" s="46">
        <f>'Market Data'!D7</f>
        <v>3.65</v>
      </c>
      <c r="G40" s="19"/>
      <c r="H40" s="49">
        <f>F40-D40</f>
        <v>0.62999999999999989</v>
      </c>
      <c r="I40" s="19"/>
      <c r="J40" s="61"/>
      <c r="K40" s="5"/>
      <c r="L40" s="5"/>
    </row>
    <row r="41" spans="1:12" ht="15" customHeight="1" x14ac:dyDescent="0.2">
      <c r="A41" s="96"/>
      <c r="B41" s="31"/>
      <c r="C41" s="23"/>
      <c r="D41" s="47"/>
      <c r="E41" s="47"/>
      <c r="F41" s="48" t="s">
        <v>382</v>
      </c>
      <c r="G41" s="46"/>
      <c r="H41" s="102">
        <f>AVERAGE(H38:H40)</f>
        <v>0.61333333333333329</v>
      </c>
      <c r="I41" s="16" t="s">
        <v>52</v>
      </c>
      <c r="J41" s="61"/>
      <c r="K41" s="5"/>
      <c r="L41" s="5"/>
    </row>
    <row r="42" spans="1:12" ht="15" customHeight="1" x14ac:dyDescent="0.2">
      <c r="A42" s="96"/>
      <c r="B42" s="31"/>
      <c r="C42" s="23"/>
      <c r="D42" s="47"/>
      <c r="E42" s="47"/>
      <c r="F42" s="47"/>
      <c r="G42" s="46"/>
      <c r="H42" s="50"/>
      <c r="I42" s="19"/>
      <c r="J42" s="61"/>
      <c r="K42" s="5"/>
      <c r="L42" s="5"/>
    </row>
    <row r="43" spans="1:12" ht="15" customHeight="1" x14ac:dyDescent="0.2">
      <c r="A43" s="96"/>
      <c r="B43" s="31"/>
      <c r="C43" s="23"/>
      <c r="D43" s="47"/>
      <c r="E43" s="47"/>
      <c r="F43" s="48" t="s">
        <v>383</v>
      </c>
      <c r="G43" s="46"/>
      <c r="H43" s="49">
        <f>ROUND(H41/3,2)</f>
        <v>0.2</v>
      </c>
      <c r="I43" s="16" t="s">
        <v>52</v>
      </c>
      <c r="J43" s="61"/>
      <c r="K43" s="5"/>
      <c r="L43" s="5"/>
    </row>
    <row r="44" spans="1:12" ht="15" customHeight="1" x14ac:dyDescent="0.2">
      <c r="A44" s="96"/>
      <c r="B44" s="31"/>
      <c r="C44" s="18"/>
      <c r="D44" s="18"/>
      <c r="E44" s="18"/>
      <c r="F44" s="19"/>
      <c r="G44" s="19"/>
      <c r="H44" s="82"/>
      <c r="I44" s="19"/>
      <c r="J44" s="61"/>
      <c r="K44" s="5"/>
      <c r="L44" s="5"/>
    </row>
    <row r="45" spans="1:12" ht="15.75" customHeight="1" x14ac:dyDescent="0.15">
      <c r="A45" s="96"/>
      <c r="B45" s="60" t="s">
        <v>27</v>
      </c>
      <c r="C45" s="475" t="s">
        <v>384</v>
      </c>
      <c r="D45" s="496"/>
      <c r="E45" s="496"/>
      <c r="F45" s="496"/>
      <c r="G45" s="496"/>
      <c r="H45" s="496"/>
      <c r="I45" s="496"/>
      <c r="J45" s="61"/>
      <c r="K45" s="5"/>
      <c r="L45" s="5"/>
    </row>
  </sheetData>
  <mergeCells count="10">
    <mergeCell ref="C45:I45"/>
    <mergeCell ref="C21:I21"/>
    <mergeCell ref="A1:I1"/>
    <mergeCell ref="A2:I2"/>
    <mergeCell ref="A3:I3"/>
    <mergeCell ref="A4:I4"/>
    <mergeCell ref="H6:I6"/>
    <mergeCell ref="C34:I34"/>
    <mergeCell ref="D36:D37"/>
    <mergeCell ref="F36:F37"/>
  </mergeCells>
  <pageMargins left="0.7" right="0.7" top="0.75" bottom="0.75" header="0.3" footer="0.3"/>
  <pageSetup scale="71" orientation="portrait"/>
  <headerFooter>
    <oddFooter>&amp;C&amp;"Helvetica Neue,Regular"&amp;12&amp;K000000&amp;P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7"/>
  <sheetViews>
    <sheetView showGridLines="0" workbookViewId="0"/>
  </sheetViews>
  <sheetFormatPr baseColWidth="10" defaultColWidth="9.1640625" defaultRowHeight="15.75" customHeight="1" x14ac:dyDescent="0.15"/>
  <cols>
    <col min="1" max="1" width="9.1640625" style="131" customWidth="1"/>
    <col min="2" max="2" width="30.6640625" style="131" customWidth="1"/>
    <col min="3" max="3" width="8.6640625" style="131" customWidth="1"/>
    <col min="4" max="5" width="9.33203125" style="131" customWidth="1"/>
    <col min="6" max="6" width="13.6640625" style="131" customWidth="1"/>
    <col min="7" max="7" width="9.33203125" style="131" customWidth="1"/>
    <col min="8" max="8" width="12.33203125" style="131" customWidth="1"/>
    <col min="9" max="9" width="9.33203125" style="131" customWidth="1"/>
    <col min="10" max="10" width="13.6640625" style="131" customWidth="1"/>
    <col min="11" max="21" width="9.1640625" style="131" customWidth="1"/>
    <col min="22" max="16384" width="9.1640625" style="131"/>
  </cols>
  <sheetData>
    <row r="1" spans="1:20" ht="17" customHeight="1" x14ac:dyDescent="0.2">
      <c r="A1" s="5"/>
      <c r="B1" s="478" t="str">
        <f>Input!G28</f>
        <v>Bluegrass Water Operating Company, LLC</v>
      </c>
      <c r="C1" s="483"/>
      <c r="D1" s="483"/>
      <c r="E1" s="483"/>
      <c r="F1" s="483"/>
      <c r="G1" s="483"/>
      <c r="H1" s="483"/>
      <c r="I1" s="483"/>
      <c r="J1" s="483"/>
      <c r="K1" s="5"/>
      <c r="L1" s="5"/>
      <c r="M1" s="5"/>
      <c r="N1" s="5"/>
      <c r="O1" s="5"/>
      <c r="P1" s="5"/>
      <c r="Q1" s="5"/>
      <c r="R1" s="5"/>
      <c r="S1" s="5"/>
      <c r="T1" s="5"/>
    </row>
    <row r="2" spans="1:20" ht="17" customHeight="1" x14ac:dyDescent="0.2">
      <c r="A2" s="5"/>
      <c r="B2" s="482" t="s">
        <v>385</v>
      </c>
      <c r="C2" s="483"/>
      <c r="D2" s="483"/>
      <c r="E2" s="483"/>
      <c r="F2" s="483"/>
      <c r="G2" s="483"/>
      <c r="H2" s="483"/>
      <c r="I2" s="483"/>
      <c r="J2" s="483"/>
      <c r="K2" s="5"/>
      <c r="L2" s="5"/>
      <c r="M2" s="5"/>
      <c r="N2" s="5"/>
      <c r="O2" s="5"/>
      <c r="P2" s="5"/>
      <c r="Q2" s="5"/>
      <c r="R2" s="5"/>
      <c r="S2" s="5"/>
      <c r="T2" s="5"/>
    </row>
    <row r="3" spans="1:20" ht="17" customHeight="1" x14ac:dyDescent="0.2">
      <c r="A3" s="5"/>
      <c r="B3" s="482" t="str">
        <f>CONCATENATE('6.3 CEM RPM Summary'!H6," of Comparable risk to the")</f>
        <v>Proxy Group of Twenty-Three Non-Price Regulated Companies of Comparable risk to the</v>
      </c>
      <c r="C3" s="483"/>
      <c r="D3" s="483"/>
      <c r="E3" s="483"/>
      <c r="F3" s="483"/>
      <c r="G3" s="483"/>
      <c r="H3" s="483"/>
      <c r="I3" s="483"/>
      <c r="J3" s="483"/>
      <c r="K3" s="5"/>
      <c r="L3" s="5"/>
      <c r="M3" s="5"/>
      <c r="N3" s="5"/>
      <c r="O3" s="5"/>
      <c r="P3" s="5"/>
      <c r="Q3" s="5"/>
      <c r="R3" s="5"/>
      <c r="S3" s="5"/>
      <c r="T3" s="5"/>
    </row>
    <row r="4" spans="1:20" ht="17" customHeight="1" x14ac:dyDescent="0.2">
      <c r="A4" s="5"/>
      <c r="B4" s="478" t="str">
        <f>'6.2 CEM DCF'!B3</f>
        <v>Proxy Group of Seven Water Companies</v>
      </c>
      <c r="C4" s="483"/>
      <c r="D4" s="483"/>
      <c r="E4" s="483"/>
      <c r="F4" s="483"/>
      <c r="G4" s="483"/>
      <c r="H4" s="483"/>
      <c r="I4" s="483"/>
      <c r="J4" s="483"/>
      <c r="K4" s="5"/>
      <c r="L4" s="5"/>
      <c r="M4" s="5"/>
      <c r="N4" s="5"/>
      <c r="O4" s="5"/>
      <c r="P4" s="5"/>
      <c r="Q4" s="5"/>
      <c r="R4" s="5"/>
      <c r="S4" s="5"/>
      <c r="T4" s="5"/>
    </row>
    <row r="5" spans="1:20" ht="13.75" customHeight="1" x14ac:dyDescent="0.15">
      <c r="A5" s="5"/>
      <c r="B5" s="5"/>
      <c r="C5" s="5"/>
      <c r="D5" s="5"/>
      <c r="E5" s="5"/>
      <c r="F5" s="5"/>
      <c r="G5" s="5"/>
      <c r="H5" s="5"/>
      <c r="I5" s="5"/>
      <c r="J5" s="5"/>
      <c r="K5" s="5"/>
      <c r="L5" s="5"/>
      <c r="M5" s="5"/>
      <c r="N5" s="5"/>
      <c r="O5" s="5"/>
      <c r="P5" s="5"/>
      <c r="Q5" s="5"/>
      <c r="R5" s="5"/>
      <c r="S5" s="5"/>
      <c r="T5" s="5"/>
    </row>
    <row r="6" spans="1:20" ht="13.75" customHeight="1" x14ac:dyDescent="0.15">
      <c r="A6" s="5"/>
      <c r="B6" s="5"/>
      <c r="C6" s="5"/>
      <c r="D6" s="5"/>
      <c r="E6" s="5"/>
      <c r="F6" s="5"/>
      <c r="G6" s="5"/>
      <c r="H6" s="5"/>
      <c r="I6" s="5"/>
      <c r="J6" s="5"/>
      <c r="K6" s="5"/>
      <c r="L6" s="5"/>
      <c r="M6" s="5"/>
      <c r="N6" s="5"/>
      <c r="O6" s="5"/>
      <c r="P6" s="5"/>
      <c r="Q6" s="5"/>
      <c r="R6" s="5"/>
      <c r="S6" s="5"/>
      <c r="T6" s="5"/>
    </row>
    <row r="7" spans="1:20" ht="17" customHeight="1" x14ac:dyDescent="0.2">
      <c r="A7" s="5"/>
      <c r="B7" s="5"/>
      <c r="C7" s="5"/>
      <c r="D7" s="482" t="s">
        <v>141</v>
      </c>
      <c r="E7" s="483"/>
      <c r="F7" s="483"/>
      <c r="G7" s="5"/>
      <c r="H7" s="482" t="s">
        <v>142</v>
      </c>
      <c r="I7" s="483"/>
      <c r="J7" s="483"/>
      <c r="K7" s="5"/>
      <c r="L7" s="5"/>
      <c r="M7" s="5"/>
      <c r="N7" s="5"/>
      <c r="O7" s="5"/>
      <c r="P7" s="5"/>
      <c r="Q7" s="5"/>
      <c r="R7" s="5"/>
      <c r="S7" s="5"/>
      <c r="T7" s="5"/>
    </row>
    <row r="8" spans="1:20" ht="17" customHeight="1" x14ac:dyDescent="0.2">
      <c r="A8" s="5"/>
      <c r="B8" s="5"/>
      <c r="C8" s="5"/>
      <c r="D8" s="482" t="s">
        <v>144</v>
      </c>
      <c r="E8" s="483"/>
      <c r="F8" s="483"/>
      <c r="G8" s="5"/>
      <c r="H8" s="482" t="str">
        <f>D8</f>
        <v>Long-Term Issuer Rating</v>
      </c>
      <c r="I8" s="483"/>
      <c r="J8" s="483"/>
      <c r="K8" s="5"/>
      <c r="L8" s="5"/>
      <c r="M8" s="5"/>
      <c r="N8" s="5"/>
      <c r="O8" s="5"/>
      <c r="P8" s="5"/>
      <c r="Q8" s="5"/>
      <c r="R8" s="5"/>
      <c r="S8" s="5"/>
      <c r="T8" s="5"/>
    </row>
    <row r="9" spans="1:20" ht="17" customHeight="1" x14ac:dyDescent="0.2">
      <c r="A9" s="5"/>
      <c r="B9" s="5"/>
      <c r="C9" s="5"/>
      <c r="D9" s="489" t="s">
        <v>145</v>
      </c>
      <c r="E9" s="484"/>
      <c r="F9" s="484"/>
      <c r="G9" s="5"/>
      <c r="H9" s="489" t="str">
        <f>D9</f>
        <v>August 2020</v>
      </c>
      <c r="I9" s="484"/>
      <c r="J9" s="484"/>
      <c r="K9" s="5"/>
      <c r="L9" s="5"/>
      <c r="M9" s="5"/>
      <c r="N9" s="5"/>
      <c r="O9" s="5"/>
      <c r="P9" s="5"/>
      <c r="Q9" s="5"/>
      <c r="R9" s="5"/>
      <c r="S9" s="5"/>
      <c r="T9" s="5"/>
    </row>
    <row r="10" spans="1:20" ht="13.75" customHeight="1" x14ac:dyDescent="0.15">
      <c r="A10" s="5"/>
      <c r="B10" s="5"/>
      <c r="C10" s="5"/>
      <c r="D10" s="13"/>
      <c r="E10" s="13"/>
      <c r="F10" s="13"/>
      <c r="G10" s="5"/>
      <c r="H10" s="13"/>
      <c r="I10" s="13"/>
      <c r="J10" s="13"/>
      <c r="K10" s="5"/>
      <c r="L10" s="5"/>
      <c r="M10" s="5"/>
      <c r="N10" s="5"/>
      <c r="O10" s="5"/>
      <c r="P10" s="5"/>
      <c r="Q10" s="5"/>
      <c r="R10" s="5"/>
      <c r="S10" s="5"/>
      <c r="T10" s="5"/>
    </row>
    <row r="11" spans="1:20" ht="13.75" customHeight="1" x14ac:dyDescent="0.15">
      <c r="A11" s="5"/>
      <c r="B11" s="5"/>
      <c r="C11" s="5"/>
      <c r="D11" s="5"/>
      <c r="E11" s="5"/>
      <c r="F11" s="5"/>
      <c r="G11" s="5"/>
      <c r="H11" s="5"/>
      <c r="I11" s="5"/>
      <c r="J11" s="5"/>
      <c r="K11" s="5"/>
      <c r="L11" s="5"/>
      <c r="M11" s="5"/>
      <c r="N11" s="5"/>
      <c r="O11" s="5"/>
      <c r="P11" s="5"/>
      <c r="Q11" s="5"/>
      <c r="R11" s="5"/>
      <c r="S11" s="5"/>
      <c r="T11" s="5"/>
    </row>
    <row r="12" spans="1:20" ht="66" customHeight="1" x14ac:dyDescent="0.2">
      <c r="A12" s="5"/>
      <c r="B12" s="45" t="str">
        <f>'6.3 CEM RPM Summary'!H6</f>
        <v>Proxy Group of Twenty-Three Non-Price Regulated Companies</v>
      </c>
      <c r="C12" s="5"/>
      <c r="D12" s="11" t="s">
        <v>144</v>
      </c>
      <c r="E12" s="5"/>
      <c r="F12" s="11" t="s">
        <v>386</v>
      </c>
      <c r="G12" s="5"/>
      <c r="H12" s="11" t="str">
        <f>D12</f>
        <v>Long-Term Issuer Rating</v>
      </c>
      <c r="I12" s="5"/>
      <c r="J12" s="11" t="s">
        <v>386</v>
      </c>
      <c r="K12" s="5"/>
      <c r="L12" s="5"/>
      <c r="M12" s="5"/>
      <c r="N12" s="5"/>
      <c r="O12" s="5"/>
      <c r="P12" s="5"/>
      <c r="Q12" s="5"/>
      <c r="R12" s="5"/>
      <c r="S12" s="5"/>
      <c r="T12" s="5"/>
    </row>
    <row r="13" spans="1:20" ht="13.75" customHeight="1" x14ac:dyDescent="0.15">
      <c r="A13" s="5"/>
      <c r="B13" s="13"/>
      <c r="C13" s="5"/>
      <c r="D13" s="13"/>
      <c r="E13" s="5"/>
      <c r="F13" s="13"/>
      <c r="G13" s="5"/>
      <c r="H13" s="13"/>
      <c r="I13" s="5"/>
      <c r="J13" s="13"/>
      <c r="K13" s="5"/>
      <c r="L13" s="5"/>
      <c r="M13" s="5"/>
      <c r="N13" s="5"/>
      <c r="O13" s="5"/>
      <c r="P13" s="5"/>
      <c r="Q13" s="5"/>
      <c r="R13" s="5"/>
      <c r="S13" s="5"/>
      <c r="T13" s="5"/>
    </row>
    <row r="14" spans="1:20" ht="17" customHeight="1" x14ac:dyDescent="0.2">
      <c r="A14" s="16" t="str">
        <f>Input!C2</f>
        <v>ADBE</v>
      </c>
      <c r="B14" s="16" t="str">
        <f>VLOOKUP($A14,'CEM Data Lookup'!$A1:$P55,2,FALSE)</f>
        <v xml:space="preserve">Adobe Inc.          </v>
      </c>
      <c r="C14" s="5"/>
      <c r="D14" s="14" t="str">
        <f>'CEM Data Lookup'!K3</f>
        <v>A2</v>
      </c>
      <c r="E14" s="6"/>
      <c r="F14" s="70">
        <f>IFERROR(VLOOKUP(D14,'3.6 MOODY_S&amp;P numbericl_assign'!B1:D33,3,FALSE),"--")</f>
        <v>6</v>
      </c>
      <c r="G14" s="6"/>
      <c r="H14" s="14" t="str">
        <f>'CEM Data Lookup'!L3</f>
        <v>A</v>
      </c>
      <c r="I14" s="6"/>
      <c r="J14" s="70">
        <f>IFERROR(VLOOKUP(H14,'3.6 MOODY_S&amp;P numbericl_assign'!F1:H33,3,FALSE),"--")</f>
        <v>6</v>
      </c>
      <c r="K14" s="5"/>
      <c r="L14" s="132"/>
      <c r="M14" s="5"/>
      <c r="N14" s="5"/>
      <c r="O14" s="5"/>
      <c r="P14" s="5"/>
      <c r="Q14" s="5"/>
      <c r="R14" s="5"/>
      <c r="S14" s="5"/>
      <c r="T14" s="5"/>
    </row>
    <row r="15" spans="1:20" ht="17" customHeight="1" x14ac:dyDescent="0.2">
      <c r="A15" s="16" t="str">
        <f>Input!C3</f>
        <v>BMY</v>
      </c>
      <c r="B15" s="16" t="str">
        <f>VLOOKUP($A15,'CEM Data Lookup'!$A1:$P55,2,FALSE)</f>
        <v>Bristol-Myers Squibb</v>
      </c>
      <c r="C15" s="5"/>
      <c r="D15" s="14" t="str">
        <f>'CEM Data Lookup'!K4</f>
        <v>A2</v>
      </c>
      <c r="E15" s="6"/>
      <c r="F15" s="70">
        <f>IFERROR(VLOOKUP(D15,'3.6 MOODY_S&amp;P numbericl_assign'!B1:D33,3,FALSE),"--")</f>
        <v>6</v>
      </c>
      <c r="G15" s="6"/>
      <c r="H15" s="14" t="str">
        <f>'CEM Data Lookup'!L4</f>
        <v>A+</v>
      </c>
      <c r="I15" s="6"/>
      <c r="J15" s="70">
        <f>IFERROR(VLOOKUP(H15,'3.6 MOODY_S&amp;P numbericl_assign'!F1:H33,3,FALSE),"--")</f>
        <v>5</v>
      </c>
      <c r="K15" s="5"/>
      <c r="L15" s="132"/>
      <c r="M15" s="5"/>
      <c r="N15" s="5"/>
      <c r="O15" s="5"/>
      <c r="P15" s="5"/>
      <c r="Q15" s="5"/>
      <c r="R15" s="5"/>
      <c r="S15" s="5"/>
      <c r="T15" s="5"/>
    </row>
    <row r="16" spans="1:20" ht="17" customHeight="1" x14ac:dyDescent="0.2">
      <c r="A16" s="16" t="str">
        <f>Input!C4</f>
        <v>CASY</v>
      </c>
      <c r="B16" s="16" t="str">
        <f>VLOOKUP($A16,'CEM Data Lookup'!$A1:$P55,2,FALSE)</f>
        <v>Casey's Gen'l Stores</v>
      </c>
      <c r="C16" s="5"/>
      <c r="D16" s="14" t="str">
        <f>'CEM Data Lookup'!K5</f>
        <v>NR</v>
      </c>
      <c r="E16" s="6"/>
      <c r="F16" s="14" t="str">
        <f>IFERROR(VLOOKUP(D16,'3.6 MOODY_S&amp;P numbericl_assign'!B1:D33,3,FALSE),"--")</f>
        <v>--</v>
      </c>
      <c r="G16" s="6"/>
      <c r="H16" s="14" t="str">
        <f>'CEM Data Lookup'!L5</f>
        <v>NR</v>
      </c>
      <c r="I16" s="6"/>
      <c r="J16" s="14" t="str">
        <f>IFERROR(VLOOKUP(H16,'3.6 MOODY_S&amp;P numbericl_assign'!F1:H33,3,FALSE),"--")</f>
        <v>--</v>
      </c>
      <c r="K16" s="5"/>
      <c r="L16" s="132"/>
      <c r="M16" s="5"/>
      <c r="N16" s="5"/>
      <c r="O16" s="5"/>
      <c r="P16" s="5"/>
      <c r="Q16" s="5"/>
      <c r="R16" s="5"/>
      <c r="S16" s="5"/>
      <c r="T16" s="5"/>
    </row>
    <row r="17" spans="1:20" ht="17" customHeight="1" x14ac:dyDescent="0.2">
      <c r="A17" s="16" t="str">
        <f>Input!C5</f>
        <v>CSGS</v>
      </c>
      <c r="B17" s="16" t="str">
        <f>VLOOKUP($A17,'CEM Data Lookup'!$A1:$P55,2,FALSE)</f>
        <v xml:space="preserve">CSG Systems Int'l   </v>
      </c>
      <c r="C17" s="5"/>
      <c r="D17" s="14" t="str">
        <f>'CEM Data Lookup'!K6</f>
        <v>NR</v>
      </c>
      <c r="E17" s="6"/>
      <c r="F17" s="14" t="str">
        <f>IFERROR(VLOOKUP(D17,'3.6 MOODY_S&amp;P numbericl_assign'!B1:D33,3,FALSE),"--")</f>
        <v>--</v>
      </c>
      <c r="G17" s="6"/>
      <c r="H17" s="14" t="str">
        <f>'CEM Data Lookup'!L6</f>
        <v>BB+</v>
      </c>
      <c r="I17" s="6"/>
      <c r="J17" s="70">
        <f>IFERROR(VLOOKUP(H17,'3.6 MOODY_S&amp;P numbericl_assign'!F1:H33,3,FALSE),"--")</f>
        <v>11</v>
      </c>
      <c r="K17" s="5"/>
      <c r="L17" s="132"/>
      <c r="M17" s="5"/>
      <c r="N17" s="5"/>
      <c r="O17" s="5"/>
      <c r="P17" s="5"/>
      <c r="Q17" s="5"/>
      <c r="R17" s="5"/>
      <c r="S17" s="5"/>
      <c r="T17" s="5"/>
    </row>
    <row r="18" spans="1:20" ht="17" customHeight="1" x14ac:dyDescent="0.2">
      <c r="A18" s="16" t="str">
        <f>Input!C6</f>
        <v>CTXS</v>
      </c>
      <c r="B18" s="16" t="str">
        <f>VLOOKUP($A18,'CEM Data Lookup'!$A1:$P55,2,FALSE)</f>
        <v xml:space="preserve">Citrix Sys.         </v>
      </c>
      <c r="C18" s="5"/>
      <c r="D18" s="14" t="str">
        <f>'CEM Data Lookup'!K7</f>
        <v>NR</v>
      </c>
      <c r="E18" s="6"/>
      <c r="F18" s="14" t="str">
        <f>IFERROR(VLOOKUP(D18,'3.6 MOODY_S&amp;P numbericl_assign'!B1:D33,3,FALSE),"--")</f>
        <v>--</v>
      </c>
      <c r="G18" s="6"/>
      <c r="H18" s="14" t="str">
        <f>'CEM Data Lookup'!L7</f>
        <v>BBB</v>
      </c>
      <c r="I18" s="6"/>
      <c r="J18" s="70">
        <f>IFERROR(VLOOKUP(H18,'3.6 MOODY_S&amp;P numbericl_assign'!F1:H33,3,FALSE),"--")</f>
        <v>9</v>
      </c>
      <c r="K18" s="5"/>
      <c r="L18" s="132"/>
      <c r="M18" s="5"/>
      <c r="N18" s="5"/>
      <c r="O18" s="5"/>
      <c r="P18" s="5"/>
      <c r="Q18" s="5"/>
      <c r="R18" s="5"/>
      <c r="S18" s="5"/>
      <c r="T18" s="5"/>
    </row>
    <row r="19" spans="1:20" ht="17" customHeight="1" x14ac:dyDescent="0.2">
      <c r="A19" s="16" t="str">
        <f>Input!C7</f>
        <v>DG</v>
      </c>
      <c r="B19" s="16" t="str">
        <f>VLOOKUP($A19,'CEM Data Lookup'!$A1:$P55,2,FALSE)</f>
        <v xml:space="preserve">Dollar General      </v>
      </c>
      <c r="C19" s="5"/>
      <c r="D19" s="14" t="str">
        <f>'CEM Data Lookup'!K8</f>
        <v>Baa2</v>
      </c>
      <c r="E19" s="6"/>
      <c r="F19" s="70">
        <f>IFERROR(VLOOKUP(D19,'3.6 MOODY_S&amp;P numbericl_assign'!B1:D33,3,FALSE),"--")</f>
        <v>9</v>
      </c>
      <c r="G19" s="6"/>
      <c r="H19" s="14" t="str">
        <f>'CEM Data Lookup'!L8</f>
        <v>BBB</v>
      </c>
      <c r="I19" s="6"/>
      <c r="J19" s="70">
        <f>IFERROR(VLOOKUP(H19,'3.6 MOODY_S&amp;P numbericl_assign'!F1:H33,3,FALSE),"--")</f>
        <v>9</v>
      </c>
      <c r="K19" s="5"/>
      <c r="L19" s="132"/>
      <c r="M19" s="5"/>
      <c r="N19" s="5"/>
      <c r="O19" s="5"/>
      <c r="P19" s="5"/>
      <c r="Q19" s="5"/>
      <c r="R19" s="5"/>
      <c r="S19" s="5"/>
      <c r="T19" s="5"/>
    </row>
    <row r="20" spans="1:20" ht="17" customHeight="1" x14ac:dyDescent="0.2">
      <c r="A20" s="16" t="str">
        <f>Input!C8</f>
        <v>EBF</v>
      </c>
      <c r="B20" s="16" t="str">
        <f>VLOOKUP($A20,'CEM Data Lookup'!$A1:$P55,2,FALSE)</f>
        <v xml:space="preserve">Ennis, Inc.         </v>
      </c>
      <c r="C20" s="5"/>
      <c r="D20" s="14" t="str">
        <f>'CEM Data Lookup'!K9</f>
        <v>NR</v>
      </c>
      <c r="E20" s="6"/>
      <c r="F20" s="14" t="str">
        <f>IFERROR(VLOOKUP(D20,'3.6 MOODY_S&amp;P numbericl_assign'!B1:D33,3,FALSE),"--")</f>
        <v>--</v>
      </c>
      <c r="G20" s="6"/>
      <c r="H20" s="14" t="str">
        <f>'CEM Data Lookup'!L9</f>
        <v>NR</v>
      </c>
      <c r="I20" s="6"/>
      <c r="J20" s="14" t="str">
        <f>IFERROR(VLOOKUP(H20,'3.6 MOODY_S&amp;P numbericl_assign'!F1:H33,3,FALSE),"--")</f>
        <v>--</v>
      </c>
      <c r="K20" s="5"/>
      <c r="L20" s="132"/>
      <c r="M20" s="5"/>
      <c r="N20" s="5"/>
      <c r="O20" s="5"/>
      <c r="P20" s="5"/>
      <c r="Q20" s="5"/>
      <c r="R20" s="5"/>
      <c r="S20" s="5"/>
      <c r="T20" s="5"/>
    </row>
    <row r="21" spans="1:20" ht="17" customHeight="1" x14ac:dyDescent="0.2">
      <c r="A21" s="16" t="str">
        <f>Input!C9</f>
        <v>FCFS</v>
      </c>
      <c r="B21" s="16" t="str">
        <f>VLOOKUP($A21,'CEM Data Lookup'!$A1:$P55,2,FALSE)</f>
        <v xml:space="preserve">FirstCash, Inc.     </v>
      </c>
      <c r="C21" s="5"/>
      <c r="D21" s="14" t="str">
        <f>'CEM Data Lookup'!K10</f>
        <v>Ba1</v>
      </c>
      <c r="E21" s="6"/>
      <c r="F21" s="70">
        <f>IFERROR(VLOOKUP(D21,'3.6 MOODY_S&amp;P numbericl_assign'!B1:D33,3,FALSE),"--")</f>
        <v>11</v>
      </c>
      <c r="G21" s="6"/>
      <c r="H21" s="14" t="str">
        <f>'CEM Data Lookup'!L10</f>
        <v>BB</v>
      </c>
      <c r="I21" s="6"/>
      <c r="J21" s="70">
        <f>IFERROR(VLOOKUP(H21,'3.6 MOODY_S&amp;P numbericl_assign'!F1:H33,3,FALSE),"--")</f>
        <v>12</v>
      </c>
      <c r="K21" s="5"/>
      <c r="L21" s="132"/>
      <c r="M21" s="5"/>
      <c r="N21" s="5"/>
      <c r="O21" s="5"/>
      <c r="P21" s="5"/>
      <c r="Q21" s="5"/>
      <c r="R21" s="5"/>
      <c r="S21" s="5"/>
      <c r="T21" s="5"/>
    </row>
    <row r="22" spans="1:20" ht="17" customHeight="1" x14ac:dyDescent="0.2">
      <c r="A22" s="16" t="str">
        <f>Input!C10</f>
        <v>GILD</v>
      </c>
      <c r="B22" s="16" t="str">
        <f>VLOOKUP($A22,'CEM Data Lookup'!$A1:$P55,2,FALSE)</f>
        <v xml:space="preserve">Gilead Sciences     </v>
      </c>
      <c r="C22" s="5"/>
      <c r="D22" s="14" t="str">
        <f>'CEM Data Lookup'!K11</f>
        <v>A3</v>
      </c>
      <c r="E22" s="6"/>
      <c r="F22" s="70">
        <f>IFERROR(VLOOKUP(D22,'3.6 MOODY_S&amp;P numbericl_assign'!B1:D33,3,FALSE),"--")</f>
        <v>7</v>
      </c>
      <c r="G22" s="6"/>
      <c r="H22" s="14" t="str">
        <f>'CEM Data Lookup'!L11</f>
        <v>A</v>
      </c>
      <c r="I22" s="6"/>
      <c r="J22" s="70">
        <f>IFERROR(VLOOKUP(H22,'3.6 MOODY_S&amp;P numbericl_assign'!F1:H33,3,FALSE),"--")</f>
        <v>6</v>
      </c>
      <c r="K22" s="5"/>
      <c r="L22" s="132"/>
      <c r="M22" s="5"/>
      <c r="N22" s="5"/>
      <c r="O22" s="5"/>
      <c r="P22" s="5"/>
      <c r="Q22" s="5"/>
      <c r="R22" s="5"/>
      <c r="S22" s="5"/>
      <c r="T22" s="5"/>
    </row>
    <row r="23" spans="1:20" ht="17" customHeight="1" x14ac:dyDescent="0.2">
      <c r="A23" s="16" t="str">
        <f>Input!C11</f>
        <v>GIS</v>
      </c>
      <c r="B23" s="16" t="str">
        <f>VLOOKUP($A23,'CEM Data Lookup'!$A1:$P55,2,FALSE)</f>
        <v xml:space="preserve">Gen'l Mills         </v>
      </c>
      <c r="C23" s="5"/>
      <c r="D23" s="14" t="str">
        <f>'CEM Data Lookup'!K12</f>
        <v>Baa2</v>
      </c>
      <c r="E23" s="6"/>
      <c r="F23" s="70">
        <f>IFERROR(VLOOKUP(D23,'3.6 MOODY_S&amp;P numbericl_assign'!B1:D33,3,FALSE),"--")</f>
        <v>9</v>
      </c>
      <c r="G23" s="6"/>
      <c r="H23" s="14" t="str">
        <f>'CEM Data Lookup'!L12</f>
        <v>BBB</v>
      </c>
      <c r="I23" s="6"/>
      <c r="J23" s="70">
        <f>IFERROR(VLOOKUP(H23,'3.6 MOODY_S&amp;P numbericl_assign'!F1:H33,3,FALSE),"--")</f>
        <v>9</v>
      </c>
      <c r="K23" s="5"/>
      <c r="L23" s="132"/>
      <c r="M23" s="5"/>
      <c r="N23" s="5"/>
      <c r="O23" s="5"/>
      <c r="P23" s="5"/>
      <c r="Q23" s="5"/>
      <c r="R23" s="5"/>
      <c r="S23" s="5"/>
      <c r="T23" s="5"/>
    </row>
    <row r="24" spans="1:20" ht="17" customHeight="1" x14ac:dyDescent="0.2">
      <c r="A24" s="16" t="str">
        <f>Input!C12</f>
        <v>HTLD</v>
      </c>
      <c r="B24" s="16" t="str">
        <f>VLOOKUP($A24,'CEM Data Lookup'!$A1:$P55,2,FALSE)</f>
        <v xml:space="preserve">Heartland Express   </v>
      </c>
      <c r="C24" s="5"/>
      <c r="D24" s="14" t="str">
        <f>'CEM Data Lookup'!K13</f>
        <v>NR</v>
      </c>
      <c r="E24" s="6"/>
      <c r="F24" s="14" t="str">
        <f>IFERROR(VLOOKUP(D24,'3.6 MOODY_S&amp;P numbericl_assign'!B1:D33,3,FALSE),"--")</f>
        <v>--</v>
      </c>
      <c r="G24" s="6"/>
      <c r="H24" s="14" t="str">
        <f>'CEM Data Lookup'!L13</f>
        <v>NR</v>
      </c>
      <c r="I24" s="6"/>
      <c r="J24" s="14" t="str">
        <f>IFERROR(VLOOKUP(H24,'3.6 MOODY_S&amp;P numbericl_assign'!F1:H33,3,FALSE),"--")</f>
        <v>--</v>
      </c>
      <c r="K24" s="5"/>
      <c r="L24" s="132"/>
      <c r="M24" s="5"/>
      <c r="N24" s="5"/>
      <c r="O24" s="5"/>
      <c r="P24" s="5"/>
      <c r="Q24" s="5"/>
      <c r="R24" s="5"/>
      <c r="S24" s="5"/>
      <c r="T24" s="5"/>
    </row>
    <row r="25" spans="1:20" ht="17" customHeight="1" x14ac:dyDescent="0.2">
      <c r="A25" s="16" t="str">
        <f>Input!C13</f>
        <v>JOE</v>
      </c>
      <c r="B25" s="16" t="str">
        <f>VLOOKUP($A25,'CEM Data Lookup'!$A1:$P55,2,FALSE)</f>
        <v xml:space="preserve">St. Joe Corp.       </v>
      </c>
      <c r="C25" s="5"/>
      <c r="D25" s="14" t="str">
        <f>'CEM Data Lookup'!K14</f>
        <v>NR</v>
      </c>
      <c r="E25" s="6"/>
      <c r="F25" s="14" t="str">
        <f>IFERROR(VLOOKUP(D25,'3.6 MOODY_S&amp;P numbericl_assign'!B1:D33,3,FALSE),"--")</f>
        <v>--</v>
      </c>
      <c r="G25" s="6"/>
      <c r="H25" s="14" t="str">
        <f>'CEM Data Lookup'!L14</f>
        <v>NR</v>
      </c>
      <c r="I25" s="6"/>
      <c r="J25" s="14" t="str">
        <f>IFERROR(VLOOKUP(H25,'3.6 MOODY_S&amp;P numbericl_assign'!F1:H33,3,FALSE),"--")</f>
        <v>--</v>
      </c>
      <c r="K25" s="5"/>
      <c r="L25" s="132"/>
      <c r="M25" s="5"/>
      <c r="N25" s="5"/>
      <c r="O25" s="5"/>
      <c r="P25" s="5"/>
      <c r="Q25" s="5"/>
      <c r="R25" s="5"/>
      <c r="S25" s="5"/>
      <c r="T25" s="5"/>
    </row>
    <row r="26" spans="1:20" ht="17" customHeight="1" x14ac:dyDescent="0.2">
      <c r="A26" s="16" t="str">
        <f>Input!C14</f>
        <v>K</v>
      </c>
      <c r="B26" s="16" t="str">
        <f>VLOOKUP($A26,'CEM Data Lookup'!$A1:$P55,2,FALSE)</f>
        <v xml:space="preserve">Kellogg             </v>
      </c>
      <c r="C26" s="5"/>
      <c r="D26" s="14" t="str">
        <f>'CEM Data Lookup'!K15</f>
        <v>Baa2</v>
      </c>
      <c r="E26" s="6"/>
      <c r="F26" s="70">
        <f>IFERROR(VLOOKUP(D26,'3.6 MOODY_S&amp;P numbericl_assign'!B1:D33,3,FALSE),"--")</f>
        <v>9</v>
      </c>
      <c r="G26" s="6"/>
      <c r="H26" s="14" t="str">
        <f>'CEM Data Lookup'!L15</f>
        <v>BBB</v>
      </c>
      <c r="I26" s="6"/>
      <c r="J26" s="70">
        <f>IFERROR(VLOOKUP(H26,'3.6 MOODY_S&amp;P numbericl_assign'!F1:H33,3,FALSE),"--")</f>
        <v>9</v>
      </c>
      <c r="K26" s="5"/>
      <c r="L26" s="132"/>
      <c r="M26" s="5"/>
      <c r="N26" s="5"/>
      <c r="O26" s="5"/>
      <c r="P26" s="5"/>
      <c r="Q26" s="5"/>
      <c r="R26" s="5"/>
      <c r="S26" s="5"/>
      <c r="T26" s="5"/>
    </row>
    <row r="27" spans="1:20" ht="17" customHeight="1" x14ac:dyDescent="0.2">
      <c r="A27" s="16" t="str">
        <f>Input!C15</f>
        <v>KEYS</v>
      </c>
      <c r="B27" s="16" t="str">
        <f>VLOOKUP($A27,'CEM Data Lookup'!$A1:$P55,2,FALSE)</f>
        <v>Keysight Technologies</v>
      </c>
      <c r="C27" s="5"/>
      <c r="D27" s="14" t="str">
        <f>'CEM Data Lookup'!K16</f>
        <v>Baa2</v>
      </c>
      <c r="E27" s="6"/>
      <c r="F27" s="70">
        <f>IFERROR(VLOOKUP(D27,'3.6 MOODY_S&amp;P numbericl_assign'!B1:D33,3,FALSE),"--")</f>
        <v>9</v>
      </c>
      <c r="G27" s="6"/>
      <c r="H27" s="14" t="str">
        <f>'CEM Data Lookup'!L16</f>
        <v>BBB</v>
      </c>
      <c r="I27" s="6"/>
      <c r="J27" s="70">
        <f>IFERROR(VLOOKUP(H27,'3.6 MOODY_S&amp;P numbericl_assign'!F1:H33,3,FALSE),"--")</f>
        <v>9</v>
      </c>
      <c r="K27" s="5"/>
      <c r="L27" s="132"/>
      <c r="M27" s="5"/>
      <c r="N27" s="5"/>
      <c r="O27" s="5"/>
      <c r="P27" s="5"/>
      <c r="Q27" s="5"/>
      <c r="R27" s="5"/>
      <c r="S27" s="5"/>
      <c r="T27" s="5"/>
    </row>
    <row r="28" spans="1:20" ht="17" customHeight="1" x14ac:dyDescent="0.2">
      <c r="A28" s="16" t="str">
        <f>Input!C16</f>
        <v>LANC</v>
      </c>
      <c r="B28" s="16" t="str">
        <f>VLOOKUP($A28,'CEM Data Lookup'!$A1:$P55,2,FALSE)</f>
        <v xml:space="preserve">Lancaster Colony    </v>
      </c>
      <c r="C28" s="5"/>
      <c r="D28" s="14" t="str">
        <f>'CEM Data Lookup'!K17</f>
        <v>NR</v>
      </c>
      <c r="E28" s="6"/>
      <c r="F28" s="14" t="str">
        <f>IFERROR(VLOOKUP(D28,'3.6 MOODY_S&amp;P numbericl_assign'!B1:D33,3,FALSE),"--")</f>
        <v>--</v>
      </c>
      <c r="G28" s="6"/>
      <c r="H28" s="14" t="str">
        <f>'CEM Data Lookup'!L17</f>
        <v>NR</v>
      </c>
      <c r="I28" s="6"/>
      <c r="J28" s="14" t="str">
        <f>IFERROR(VLOOKUP(H28,'3.6 MOODY_S&amp;P numbericl_assign'!F1:H33,3,FALSE),"--")</f>
        <v>--</v>
      </c>
      <c r="K28" s="5"/>
      <c r="L28" s="132"/>
      <c r="M28" s="5"/>
      <c r="N28" s="5"/>
      <c r="O28" s="5"/>
      <c r="P28" s="5"/>
      <c r="Q28" s="5"/>
      <c r="R28" s="5"/>
      <c r="S28" s="5"/>
      <c r="T28" s="5"/>
    </row>
    <row r="29" spans="1:20" ht="17" customHeight="1" x14ac:dyDescent="0.2">
      <c r="A29" s="16" t="str">
        <f>Input!C17</f>
        <v>LLY</v>
      </c>
      <c r="B29" s="16" t="str">
        <f>VLOOKUP($A29,'CEM Data Lookup'!$A1:$P55,2,FALSE)</f>
        <v xml:space="preserve">Lilly (Eli)         </v>
      </c>
      <c r="C29" s="5"/>
      <c r="D29" s="14" t="str">
        <f>'CEM Data Lookup'!K18</f>
        <v>A2</v>
      </c>
      <c r="E29" s="6"/>
      <c r="F29" s="70">
        <f>IFERROR(VLOOKUP(D29,'3.6 MOODY_S&amp;P numbericl_assign'!B1:D33,3,FALSE),"--")</f>
        <v>6</v>
      </c>
      <c r="G29" s="6"/>
      <c r="H29" s="14" t="str">
        <f>'CEM Data Lookup'!L18</f>
        <v>A+</v>
      </c>
      <c r="I29" s="6"/>
      <c r="J29" s="70">
        <f>IFERROR(VLOOKUP(H29,'3.6 MOODY_S&amp;P numbericl_assign'!F1:H33,3,FALSE),"--")</f>
        <v>5</v>
      </c>
      <c r="K29" s="5"/>
      <c r="L29" s="132"/>
      <c r="M29" s="5"/>
      <c r="N29" s="5"/>
      <c r="O29" s="5"/>
      <c r="P29" s="5"/>
      <c r="Q29" s="5"/>
      <c r="R29" s="5"/>
      <c r="S29" s="5"/>
      <c r="T29" s="5"/>
    </row>
    <row r="30" spans="1:20" ht="17" customHeight="1" x14ac:dyDescent="0.2">
      <c r="A30" s="16" t="str">
        <f>Input!C18</f>
        <v>MANT</v>
      </c>
      <c r="B30" s="16" t="str">
        <f>VLOOKUP($A30,'CEM Data Lookup'!$A1:$P55,2,FALSE)</f>
        <v xml:space="preserve">ManTech Int'l 'A'   </v>
      </c>
      <c r="C30" s="5"/>
      <c r="D30" s="14" t="str">
        <f>'CEM Data Lookup'!K19</f>
        <v>WR</v>
      </c>
      <c r="E30" s="6"/>
      <c r="F30" s="14" t="str">
        <f>IFERROR(VLOOKUP(D30,'3.6 MOODY_S&amp;P numbericl_assign'!B1:D33,3,FALSE),"--")</f>
        <v>--</v>
      </c>
      <c r="G30" s="6"/>
      <c r="H30" s="14" t="str">
        <f>'CEM Data Lookup'!L19</f>
        <v>BB+</v>
      </c>
      <c r="I30" s="6"/>
      <c r="J30" s="70">
        <f>IFERROR(VLOOKUP(H30,'3.6 MOODY_S&amp;P numbericl_assign'!F1:H33,3,FALSE),"--")</f>
        <v>11</v>
      </c>
      <c r="K30" s="5"/>
      <c r="L30" s="132"/>
      <c r="M30" s="5"/>
      <c r="N30" s="5"/>
      <c r="O30" s="5"/>
      <c r="P30" s="5"/>
      <c r="Q30" s="5"/>
      <c r="R30" s="5"/>
      <c r="S30" s="5"/>
      <c r="T30" s="5"/>
    </row>
    <row r="31" spans="1:20" ht="17" customHeight="1" x14ac:dyDescent="0.2">
      <c r="A31" s="16" t="str">
        <f>Input!C19</f>
        <v>MMS</v>
      </c>
      <c r="B31" s="16" t="str">
        <f>VLOOKUP($A31,'CEM Data Lookup'!$A1:$P55,2,FALSE)</f>
        <v xml:space="preserve">MAXIMUS Inc.        </v>
      </c>
      <c r="C31" s="5"/>
      <c r="D31" s="14" t="str">
        <f>'CEM Data Lookup'!K20</f>
        <v>NR</v>
      </c>
      <c r="E31" s="6"/>
      <c r="F31" s="14" t="str">
        <f>IFERROR(VLOOKUP(D31,'3.6 MOODY_S&amp;P numbericl_assign'!B1:D33,3,FALSE),"--")</f>
        <v>--</v>
      </c>
      <c r="G31" s="6"/>
      <c r="H31" s="14" t="str">
        <f>'CEM Data Lookup'!L20</f>
        <v>NR</v>
      </c>
      <c r="I31" s="6"/>
      <c r="J31" s="14" t="str">
        <f>IFERROR(VLOOKUP(H31,'3.6 MOODY_S&amp;P numbericl_assign'!F1:H33,3,FALSE),"--")</f>
        <v>--</v>
      </c>
      <c r="K31" s="5"/>
      <c r="L31" s="132"/>
      <c r="M31" s="5"/>
      <c r="N31" s="5"/>
      <c r="O31" s="5"/>
      <c r="P31" s="5"/>
      <c r="Q31" s="5"/>
      <c r="R31" s="5"/>
      <c r="S31" s="5"/>
      <c r="T31" s="5"/>
    </row>
    <row r="32" spans="1:20" ht="17" customHeight="1" x14ac:dyDescent="0.2">
      <c r="A32" s="16" t="str">
        <f>Input!C20</f>
        <v>MO</v>
      </c>
      <c r="B32" s="16" t="str">
        <f>VLOOKUP($A32,'CEM Data Lookup'!$A1:$P55,2,FALSE)</f>
        <v xml:space="preserve">Altria Group        </v>
      </c>
      <c r="C32" s="5"/>
      <c r="D32" s="14" t="str">
        <f>'CEM Data Lookup'!K21</f>
        <v>A3</v>
      </c>
      <c r="E32" s="6"/>
      <c r="F32" s="70">
        <f>IFERROR(VLOOKUP(D32,'3.6 MOODY_S&amp;P numbericl_assign'!B1:D33,3,FALSE),"--")</f>
        <v>7</v>
      </c>
      <c r="G32" s="6"/>
      <c r="H32" s="14" t="str">
        <f>'CEM Data Lookup'!L21</f>
        <v>BBB</v>
      </c>
      <c r="I32" s="6"/>
      <c r="J32" s="70">
        <f>IFERROR(VLOOKUP(H32,'3.6 MOODY_S&amp;P numbericl_assign'!F1:H33,3,FALSE),"--")</f>
        <v>9</v>
      </c>
      <c r="K32" s="5"/>
      <c r="L32" s="132"/>
      <c r="M32" s="5"/>
      <c r="N32" s="5"/>
      <c r="O32" s="5"/>
      <c r="P32" s="5"/>
      <c r="Q32" s="5"/>
      <c r="R32" s="5"/>
      <c r="S32" s="5"/>
      <c r="T32" s="5"/>
    </row>
    <row r="33" spans="1:20" ht="17" customHeight="1" x14ac:dyDescent="0.2">
      <c r="A33" s="16" t="str">
        <f>Input!C21</f>
        <v>SJM</v>
      </c>
      <c r="B33" s="16" t="str">
        <f>VLOOKUP($A33,'CEM Data Lookup'!$A1:$P55,2,FALSE)</f>
        <v xml:space="preserve">Smucker (J.M.)      </v>
      </c>
      <c r="C33" s="5"/>
      <c r="D33" s="14" t="str">
        <f>'CEM Data Lookup'!K22</f>
        <v>Baa2</v>
      </c>
      <c r="E33" s="6"/>
      <c r="F33" s="70">
        <f>IFERROR(VLOOKUP(D33,'3.6 MOODY_S&amp;P numbericl_assign'!B1:D33,3,FALSE),"--")</f>
        <v>9</v>
      </c>
      <c r="G33" s="6"/>
      <c r="H33" s="14" t="str">
        <f>'CEM Data Lookup'!L22</f>
        <v>BBB</v>
      </c>
      <c r="I33" s="6"/>
      <c r="J33" s="70">
        <f>IFERROR(VLOOKUP(H33,'3.6 MOODY_S&amp;P numbericl_assign'!F1:H33,3,FALSE),"--")</f>
        <v>9</v>
      </c>
      <c r="K33" s="5"/>
      <c r="L33" s="132"/>
      <c r="M33" s="5"/>
      <c r="N33" s="5"/>
      <c r="O33" s="5"/>
      <c r="P33" s="5"/>
      <c r="Q33" s="5"/>
      <c r="R33" s="5"/>
      <c r="S33" s="5"/>
      <c r="T33" s="5"/>
    </row>
    <row r="34" spans="1:20" ht="17" customHeight="1" x14ac:dyDescent="0.2">
      <c r="A34" s="16" t="str">
        <f>Input!C22</f>
        <v>SMP</v>
      </c>
      <c r="B34" s="16" t="str">
        <f>VLOOKUP($A34,'CEM Data Lookup'!$A1:$P55,2,FALSE)</f>
        <v>Standard Motor Prod.</v>
      </c>
      <c r="C34" s="5"/>
      <c r="D34" s="14" t="str">
        <f>'CEM Data Lookup'!K23</f>
        <v>NR</v>
      </c>
      <c r="E34" s="6"/>
      <c r="F34" s="14" t="str">
        <f>IFERROR(VLOOKUP(D34,'3.6 MOODY_S&amp;P numbericl_assign'!B1:D33,3,FALSE),"--")</f>
        <v>--</v>
      </c>
      <c r="G34" s="6"/>
      <c r="H34" s="14" t="str">
        <f>'CEM Data Lookup'!L23</f>
        <v>NR</v>
      </c>
      <c r="I34" s="6"/>
      <c r="J34" s="14" t="str">
        <f>IFERROR(VLOOKUP(H34,'3.6 MOODY_S&amp;P numbericl_assign'!F1:H33,3,FALSE),"--")</f>
        <v>--</v>
      </c>
      <c r="K34" s="5"/>
      <c r="L34" s="132"/>
      <c r="M34" s="5"/>
      <c r="N34" s="5"/>
      <c r="O34" s="5"/>
      <c r="P34" s="5"/>
      <c r="Q34" s="5"/>
      <c r="R34" s="5"/>
      <c r="S34" s="5"/>
      <c r="T34" s="5"/>
    </row>
    <row r="35" spans="1:20" ht="17" customHeight="1" x14ac:dyDescent="0.2">
      <c r="A35" s="16" t="str">
        <f>Input!C23</f>
        <v>TYL</v>
      </c>
      <c r="B35" s="16" t="str">
        <f>VLOOKUP($A35,'CEM Data Lookup'!$A1:$P55,2,FALSE)</f>
        <v xml:space="preserve">Tyler Technologies  </v>
      </c>
      <c r="C35" s="5"/>
      <c r="D35" s="14" t="str">
        <f>'CEM Data Lookup'!K24</f>
        <v>NR</v>
      </c>
      <c r="E35" s="6"/>
      <c r="F35" s="14" t="str">
        <f>IFERROR(VLOOKUP(D35,'3.6 MOODY_S&amp;P numbericl_assign'!B1:D33,3,FALSE),"--")</f>
        <v>--</v>
      </c>
      <c r="G35" s="6"/>
      <c r="H35" s="14" t="str">
        <f>'CEM Data Lookup'!L24</f>
        <v>NR</v>
      </c>
      <c r="I35" s="6"/>
      <c r="J35" s="14" t="str">
        <f>IFERROR(VLOOKUP(H35,'3.6 MOODY_S&amp;P numbericl_assign'!F1:H33,3,FALSE),"--")</f>
        <v>--</v>
      </c>
      <c r="K35" s="5"/>
      <c r="L35" s="132"/>
      <c r="M35" s="5"/>
      <c r="N35" s="5"/>
      <c r="O35" s="5"/>
      <c r="P35" s="5"/>
      <c r="Q35" s="5"/>
      <c r="R35" s="5"/>
      <c r="S35" s="5"/>
      <c r="T35" s="5"/>
    </row>
    <row r="36" spans="1:20" ht="17" customHeight="1" x14ac:dyDescent="0.2">
      <c r="A36" s="16" t="str">
        <f>Input!C24</f>
        <v>WBA</v>
      </c>
      <c r="B36" s="16" t="str">
        <f>VLOOKUP($A36,'CEM Data Lookup'!$A1:$P55,2,FALSE)</f>
        <v xml:space="preserve">Walgreens Boots     </v>
      </c>
      <c r="C36" s="5"/>
      <c r="D36" s="9" t="str">
        <f>'CEM Data Lookup'!K25</f>
        <v>Baa2</v>
      </c>
      <c r="E36" s="6"/>
      <c r="F36" s="71">
        <f>IFERROR(VLOOKUP(D36,'3.6 MOODY_S&amp;P numbericl_assign'!B1:D33,3,FALSE),"--")</f>
        <v>9</v>
      </c>
      <c r="G36" s="6"/>
      <c r="H36" s="9" t="str">
        <f>'CEM Data Lookup'!L25</f>
        <v>BBB</v>
      </c>
      <c r="I36" s="6"/>
      <c r="J36" s="71">
        <f>IFERROR(VLOOKUP(H36,'3.6 MOODY_S&amp;P numbericl_assign'!F1:H33,3,FALSE),"--")</f>
        <v>9</v>
      </c>
      <c r="K36" s="5"/>
      <c r="L36" s="132"/>
      <c r="M36" s="5"/>
      <c r="N36" s="5"/>
      <c r="O36" s="5"/>
      <c r="P36" s="5"/>
      <c r="Q36" s="5"/>
      <c r="R36" s="5"/>
      <c r="S36" s="5"/>
      <c r="T36" s="5"/>
    </row>
    <row r="37" spans="1:20" ht="17" customHeight="1" x14ac:dyDescent="0.2">
      <c r="A37" s="5"/>
      <c r="B37" s="5"/>
      <c r="C37" s="5"/>
      <c r="D37" s="12"/>
      <c r="E37" s="6"/>
      <c r="F37" s="12"/>
      <c r="G37" s="6"/>
      <c r="H37" s="12"/>
      <c r="I37" s="6"/>
      <c r="J37" s="12"/>
      <c r="K37" s="5"/>
      <c r="L37" s="5"/>
      <c r="M37" s="5"/>
      <c r="N37" s="5"/>
      <c r="O37" s="5"/>
      <c r="P37" s="5"/>
      <c r="Q37" s="5"/>
      <c r="R37" s="5"/>
      <c r="S37" s="5"/>
      <c r="T37" s="5"/>
    </row>
    <row r="38" spans="1:20" ht="16.5" customHeight="1" x14ac:dyDescent="0.2">
      <c r="A38" s="5"/>
      <c r="B38" s="16" t="s">
        <v>66</v>
      </c>
      <c r="C38" s="5"/>
      <c r="D38" s="9" t="s">
        <v>184</v>
      </c>
      <c r="E38" s="6"/>
      <c r="F38" s="71">
        <f>ROUND(AVERAGE(F13:F36),1)</f>
        <v>8.1</v>
      </c>
      <c r="G38" s="6"/>
      <c r="H38" s="9" t="s">
        <v>387</v>
      </c>
      <c r="I38" s="6"/>
      <c r="J38" s="71">
        <f>ROUND(AVERAGE(J13:J36),1)</f>
        <v>8.5</v>
      </c>
      <c r="K38" s="5"/>
      <c r="L38" s="5"/>
      <c r="M38" s="5"/>
      <c r="N38" s="5"/>
      <c r="O38" s="5"/>
      <c r="P38" s="5"/>
      <c r="Q38" s="5"/>
      <c r="R38" s="5"/>
      <c r="S38" s="5"/>
      <c r="T38" s="5"/>
    </row>
    <row r="39" spans="1:20" ht="16.5" customHeight="1" x14ac:dyDescent="0.2">
      <c r="A39" s="5"/>
      <c r="B39" s="5"/>
      <c r="C39" s="5"/>
      <c r="D39" s="12"/>
      <c r="E39" s="6"/>
      <c r="F39" s="69"/>
      <c r="G39" s="6"/>
      <c r="H39" s="12"/>
      <c r="I39" s="6"/>
      <c r="J39" s="69"/>
      <c r="K39" s="5"/>
      <c r="L39" s="5"/>
      <c r="M39" s="5"/>
      <c r="N39" s="5"/>
      <c r="O39" s="5"/>
      <c r="P39" s="5"/>
      <c r="Q39" s="5"/>
      <c r="R39" s="5"/>
      <c r="S39" s="5"/>
      <c r="T39" s="5"/>
    </row>
    <row r="40" spans="1:20" ht="17" customHeight="1" x14ac:dyDescent="0.2">
      <c r="A40" s="5"/>
      <c r="B40" s="5"/>
      <c r="C40" s="5"/>
      <c r="D40" s="6"/>
      <c r="E40" s="6"/>
      <c r="F40" s="70"/>
      <c r="G40" s="6"/>
      <c r="H40" s="6"/>
      <c r="I40" s="6"/>
      <c r="J40" s="70"/>
      <c r="K40" s="5"/>
      <c r="L40" s="5"/>
      <c r="M40" s="5"/>
      <c r="N40" s="5"/>
      <c r="O40" s="5"/>
      <c r="P40" s="5"/>
      <c r="Q40" s="5"/>
      <c r="R40" s="5"/>
      <c r="S40" s="5"/>
      <c r="T40" s="5"/>
    </row>
    <row r="41" spans="1:20" ht="13.75" customHeight="1" x14ac:dyDescent="0.15">
      <c r="A41" s="5"/>
      <c r="B41" s="5"/>
      <c r="C41" s="5"/>
      <c r="D41" s="5"/>
      <c r="E41" s="5"/>
      <c r="F41" s="5"/>
      <c r="G41" s="5"/>
      <c r="H41" s="5"/>
      <c r="I41" s="5"/>
      <c r="J41" s="5"/>
      <c r="K41" s="5"/>
      <c r="L41" s="5"/>
      <c r="M41" s="5"/>
      <c r="N41" s="5"/>
      <c r="O41" s="5"/>
      <c r="P41" s="5"/>
      <c r="Q41" s="5"/>
      <c r="R41" s="5"/>
      <c r="S41" s="5"/>
      <c r="T41" s="5"/>
    </row>
    <row r="42" spans="1:20" ht="17" customHeight="1" x14ac:dyDescent="0.2">
      <c r="A42" s="5"/>
      <c r="B42" s="48" t="s">
        <v>70</v>
      </c>
      <c r="C42" s="5"/>
      <c r="D42" s="5"/>
      <c r="E42" s="5"/>
      <c r="F42" s="5"/>
      <c r="G42" s="5"/>
      <c r="H42" s="5"/>
      <c r="I42" s="5"/>
      <c r="J42" s="5"/>
      <c r="K42" s="5"/>
      <c r="L42" s="5"/>
      <c r="M42" s="5"/>
      <c r="N42" s="5"/>
      <c r="O42" s="5"/>
      <c r="P42" s="5"/>
      <c r="Q42" s="5"/>
      <c r="R42" s="5"/>
      <c r="S42" s="5"/>
      <c r="T42" s="5"/>
    </row>
    <row r="43" spans="1:20" ht="17" customHeight="1" x14ac:dyDescent="0.2">
      <c r="A43" s="5"/>
      <c r="B43" s="48" t="s">
        <v>23</v>
      </c>
      <c r="C43" s="16" t="s">
        <v>388</v>
      </c>
      <c r="D43" s="5"/>
      <c r="E43" s="5"/>
      <c r="F43" s="5"/>
      <c r="G43" s="5"/>
      <c r="H43" s="5"/>
      <c r="I43" s="5"/>
      <c r="J43" s="5"/>
      <c r="K43" s="5"/>
      <c r="L43" s="5"/>
      <c r="M43" s="5"/>
      <c r="N43" s="5"/>
      <c r="O43" s="5"/>
      <c r="P43" s="5"/>
      <c r="Q43" s="5"/>
      <c r="R43" s="5"/>
      <c r="S43" s="5"/>
      <c r="T43" s="5"/>
    </row>
    <row r="44" spans="1:20" ht="17" customHeight="1" x14ac:dyDescent="0.2">
      <c r="A44" s="5"/>
      <c r="B44" s="23"/>
      <c r="C44" s="5"/>
      <c r="D44" s="5"/>
      <c r="E44" s="5"/>
      <c r="F44" s="5"/>
      <c r="G44" s="5"/>
      <c r="H44" s="5"/>
      <c r="I44" s="5"/>
      <c r="J44" s="5"/>
      <c r="K44" s="5"/>
      <c r="L44" s="5"/>
      <c r="M44" s="5"/>
      <c r="N44" s="5"/>
      <c r="O44" s="5"/>
      <c r="P44" s="5"/>
      <c r="Q44" s="5"/>
      <c r="R44" s="5"/>
      <c r="S44" s="5"/>
      <c r="T44" s="5"/>
    </row>
    <row r="45" spans="1:20" ht="17" customHeight="1" x14ac:dyDescent="0.2">
      <c r="A45" s="5"/>
      <c r="B45" s="23"/>
      <c r="C45" s="5"/>
      <c r="D45" s="5"/>
      <c r="E45" s="5"/>
      <c r="F45" s="5"/>
      <c r="G45" s="5"/>
      <c r="H45" s="5"/>
      <c r="I45" s="5"/>
      <c r="J45" s="5"/>
      <c r="K45" s="5"/>
      <c r="L45" s="5"/>
      <c r="M45" s="5"/>
      <c r="N45" s="5"/>
      <c r="O45" s="5"/>
      <c r="P45" s="5"/>
      <c r="Q45" s="5"/>
      <c r="R45" s="5"/>
      <c r="S45" s="5"/>
      <c r="T45" s="5"/>
    </row>
    <row r="46" spans="1:20" ht="17" customHeight="1" x14ac:dyDescent="0.15">
      <c r="A46" s="5"/>
      <c r="B46" s="16" t="s">
        <v>76</v>
      </c>
      <c r="C46" s="5"/>
      <c r="D46" s="5"/>
      <c r="E46" s="5"/>
      <c r="F46" s="5"/>
      <c r="G46" s="5"/>
      <c r="H46" s="5"/>
      <c r="I46" s="5"/>
      <c r="J46" s="5"/>
      <c r="K46" s="5"/>
      <c r="L46" s="5"/>
      <c r="M46" s="5"/>
      <c r="N46" s="5"/>
      <c r="O46" s="5"/>
      <c r="P46" s="5"/>
      <c r="Q46" s="5"/>
      <c r="R46" s="5"/>
      <c r="S46" s="5"/>
      <c r="T46" s="5"/>
    </row>
    <row r="47" spans="1:20" ht="17" customHeight="1" x14ac:dyDescent="0.2">
      <c r="A47" s="5"/>
      <c r="B47" s="37" t="s">
        <v>80</v>
      </c>
      <c r="C47" s="5"/>
      <c r="D47" s="5"/>
      <c r="E47" s="5"/>
      <c r="F47" s="5"/>
      <c r="G47" s="5"/>
      <c r="H47" s="5"/>
      <c r="I47" s="5"/>
      <c r="J47" s="5"/>
      <c r="K47" s="5"/>
      <c r="L47" s="5"/>
      <c r="M47" s="5"/>
      <c r="N47" s="5"/>
      <c r="O47" s="5"/>
      <c r="P47" s="5"/>
      <c r="Q47" s="5"/>
      <c r="R47" s="5"/>
      <c r="S47" s="5"/>
      <c r="T47" s="5"/>
    </row>
  </sheetData>
  <mergeCells count="10">
    <mergeCell ref="D8:F8"/>
    <mergeCell ref="H8:J8"/>
    <mergeCell ref="D9:F9"/>
    <mergeCell ref="H9:J9"/>
    <mergeCell ref="B1:J1"/>
    <mergeCell ref="B2:J2"/>
    <mergeCell ref="B3:J3"/>
    <mergeCell ref="B4:J4"/>
    <mergeCell ref="D7:F7"/>
    <mergeCell ref="H7:J7"/>
  </mergeCells>
  <pageMargins left="0.7" right="0.7" top="0.75" bottom="0.75" header="0.3" footer="0.3"/>
  <pageSetup scale="65"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0"/>
  <sheetViews>
    <sheetView showGridLines="0" workbookViewId="0"/>
  </sheetViews>
  <sheetFormatPr baseColWidth="10" defaultColWidth="9.1640625" defaultRowHeight="15.75" customHeight="1" x14ac:dyDescent="0.15"/>
  <cols>
    <col min="1" max="1" width="9.1640625" style="44" customWidth="1"/>
    <col min="2" max="2" width="39.6640625" style="44" customWidth="1"/>
    <col min="3" max="3" width="3.33203125" style="44" customWidth="1"/>
    <col min="4" max="4" width="8.6640625" style="44" customWidth="1"/>
    <col min="5" max="5" width="3.6640625" style="44" customWidth="1"/>
    <col min="6" max="6" width="2.6640625" style="44" customWidth="1"/>
    <col min="7" max="7" width="8.6640625" style="44" customWidth="1"/>
    <col min="8" max="8" width="3.6640625" style="44" customWidth="1"/>
    <col min="9" max="9" width="2.6640625" style="44" customWidth="1"/>
    <col min="10" max="10" width="10.33203125" style="44" customWidth="1"/>
    <col min="11" max="11" width="3.6640625" style="44" customWidth="1"/>
    <col min="12" max="12" width="2.6640625" style="44" customWidth="1"/>
    <col min="13" max="13" width="8.6640625" style="44" customWidth="1"/>
    <col min="14" max="14" width="3.6640625" style="44" customWidth="1"/>
    <col min="15" max="15" width="3" style="44" customWidth="1"/>
    <col min="16" max="16" width="9.6640625" style="44" customWidth="1"/>
    <col min="17" max="17" width="5" style="44" customWidth="1"/>
    <col min="18" max="18" width="4.1640625" style="44" customWidth="1"/>
    <col min="19" max="19" width="10.33203125" style="44" customWidth="1"/>
    <col min="20" max="20" width="3.6640625" style="44" customWidth="1"/>
    <col min="21" max="21" width="2.6640625" style="44" customWidth="1"/>
    <col min="22" max="22" width="13.83203125" style="44" customWidth="1"/>
    <col min="23" max="23" width="3.6640625" style="44" customWidth="1"/>
    <col min="24" max="24" width="2.6640625" style="44" customWidth="1"/>
    <col min="25" max="25" width="10.33203125" style="44" customWidth="1"/>
    <col min="26" max="26" width="3.6640625" style="44" customWidth="1"/>
    <col min="27" max="28" width="9.1640625" style="44" customWidth="1"/>
    <col min="29" max="16384" width="9.1640625" style="44"/>
  </cols>
  <sheetData>
    <row r="1" spans="1:27" ht="17" customHeight="1" x14ac:dyDescent="0.2">
      <c r="A1" s="5"/>
      <c r="B1" s="478" t="str">
        <f>Input!G28</f>
        <v>Bluegrass Water Operating Company, LLC</v>
      </c>
      <c r="C1" s="483"/>
      <c r="D1" s="483"/>
      <c r="E1" s="483"/>
      <c r="F1" s="483"/>
      <c r="G1" s="483"/>
      <c r="H1" s="483"/>
      <c r="I1" s="483"/>
      <c r="J1" s="483"/>
      <c r="K1" s="483"/>
      <c r="L1" s="483"/>
      <c r="M1" s="483"/>
      <c r="N1" s="483"/>
      <c r="O1" s="483"/>
      <c r="P1" s="483"/>
      <c r="Q1" s="483"/>
      <c r="R1" s="483"/>
      <c r="S1" s="483"/>
      <c r="T1" s="483"/>
      <c r="U1" s="483"/>
      <c r="V1" s="483"/>
      <c r="W1" s="483"/>
      <c r="X1" s="483"/>
      <c r="Y1" s="483"/>
      <c r="Z1" s="483"/>
      <c r="AA1" s="5"/>
    </row>
    <row r="2" spans="1:27" ht="17" customHeight="1" x14ac:dyDescent="0.2">
      <c r="A2" s="5"/>
      <c r="B2" s="482" t="s">
        <v>33</v>
      </c>
      <c r="C2" s="483"/>
      <c r="D2" s="483"/>
      <c r="E2" s="483"/>
      <c r="F2" s="483"/>
      <c r="G2" s="483"/>
      <c r="H2" s="483"/>
      <c r="I2" s="483"/>
      <c r="J2" s="483"/>
      <c r="K2" s="483"/>
      <c r="L2" s="483"/>
      <c r="M2" s="483"/>
      <c r="N2" s="483"/>
      <c r="O2" s="483"/>
      <c r="P2" s="483"/>
      <c r="Q2" s="483"/>
      <c r="R2" s="483"/>
      <c r="S2" s="483"/>
      <c r="T2" s="483"/>
      <c r="U2" s="483"/>
      <c r="V2" s="483"/>
      <c r="W2" s="483"/>
      <c r="X2" s="483"/>
      <c r="Y2" s="483"/>
      <c r="Z2" s="483"/>
      <c r="AA2" s="5"/>
    </row>
    <row r="3" spans="1:27" ht="17" customHeight="1" x14ac:dyDescent="0.2">
      <c r="A3" s="5"/>
      <c r="B3" s="478" t="str">
        <f>Input!I31</f>
        <v>Proxy Group of Seven Water Companies</v>
      </c>
      <c r="C3" s="479"/>
      <c r="D3" s="479"/>
      <c r="E3" s="479"/>
      <c r="F3" s="479"/>
      <c r="G3" s="479"/>
      <c r="H3" s="479"/>
      <c r="I3" s="479"/>
      <c r="J3" s="479"/>
      <c r="K3" s="479"/>
      <c r="L3" s="479"/>
      <c r="M3" s="479"/>
      <c r="N3" s="479"/>
      <c r="O3" s="479"/>
      <c r="P3" s="479"/>
      <c r="Q3" s="479"/>
      <c r="R3" s="479"/>
      <c r="S3" s="479"/>
      <c r="T3" s="479"/>
      <c r="U3" s="479"/>
      <c r="V3" s="479"/>
      <c r="W3" s="479"/>
      <c r="X3" s="479"/>
      <c r="Y3" s="479"/>
      <c r="Z3" s="479"/>
      <c r="AA3" s="5"/>
    </row>
    <row r="4" spans="1:27" ht="13.75" customHeight="1" x14ac:dyDescent="0.15">
      <c r="A4" s="5"/>
      <c r="B4" s="5"/>
      <c r="C4" s="5"/>
      <c r="D4" s="5"/>
      <c r="E4" s="5"/>
      <c r="F4" s="5"/>
      <c r="G4" s="5"/>
      <c r="H4" s="5"/>
      <c r="I4" s="5"/>
      <c r="J4" s="5"/>
      <c r="K4" s="5"/>
      <c r="L4" s="5"/>
      <c r="M4" s="5"/>
      <c r="N4" s="5"/>
      <c r="O4" s="5"/>
      <c r="P4" s="5"/>
      <c r="Q4" s="5"/>
      <c r="R4" s="5"/>
      <c r="S4" s="5"/>
      <c r="T4" s="5"/>
      <c r="U4" s="5"/>
      <c r="V4" s="5"/>
      <c r="W4" s="5"/>
      <c r="X4" s="5"/>
      <c r="Y4" s="5"/>
      <c r="Z4" s="5"/>
      <c r="AA4" s="5"/>
    </row>
    <row r="5" spans="1:27" ht="13.75" customHeight="1" x14ac:dyDescent="0.15">
      <c r="A5" s="5"/>
      <c r="B5" s="5"/>
      <c r="C5" s="5"/>
      <c r="D5" s="5"/>
      <c r="E5" s="5"/>
      <c r="F5" s="5"/>
      <c r="G5" s="5"/>
      <c r="H5" s="5"/>
      <c r="I5" s="5"/>
      <c r="J5" s="5"/>
      <c r="K5" s="5"/>
      <c r="L5" s="5"/>
      <c r="M5" s="5"/>
      <c r="N5" s="5"/>
      <c r="O5" s="5"/>
      <c r="P5" s="5"/>
      <c r="Q5" s="5"/>
      <c r="R5" s="5"/>
      <c r="S5" s="5"/>
      <c r="T5" s="5"/>
      <c r="U5" s="5"/>
      <c r="V5" s="5"/>
      <c r="W5" s="5"/>
      <c r="X5" s="5"/>
      <c r="Y5" s="5"/>
      <c r="Z5" s="5"/>
      <c r="AA5" s="5"/>
    </row>
    <row r="6" spans="1:27" ht="17" customHeight="1" x14ac:dyDescent="0.2">
      <c r="A6" s="5"/>
      <c r="B6" s="5"/>
      <c r="C6" s="5"/>
      <c r="D6" s="482" t="s">
        <v>34</v>
      </c>
      <c r="E6" s="483"/>
      <c r="F6" s="5"/>
      <c r="G6" s="482" t="s">
        <v>35</v>
      </c>
      <c r="H6" s="483"/>
      <c r="I6" s="5"/>
      <c r="J6" s="482" t="s">
        <v>36</v>
      </c>
      <c r="K6" s="483"/>
      <c r="L6" s="5"/>
      <c r="M6" s="482" t="s">
        <v>37</v>
      </c>
      <c r="N6" s="483"/>
      <c r="O6" s="5"/>
      <c r="P6" s="482" t="s">
        <v>38</v>
      </c>
      <c r="Q6" s="483"/>
      <c r="R6" s="6"/>
      <c r="S6" s="482" t="s">
        <v>39</v>
      </c>
      <c r="T6" s="483"/>
      <c r="U6" s="5"/>
      <c r="V6" s="482" t="s">
        <v>40</v>
      </c>
      <c r="W6" s="483"/>
      <c r="X6" s="5"/>
      <c r="Y6" s="482" t="s">
        <v>41</v>
      </c>
      <c r="Z6" s="483"/>
      <c r="AA6" s="5"/>
    </row>
    <row r="7" spans="1:27" ht="13.75" customHeight="1" x14ac:dyDescent="0.15">
      <c r="A7" s="5"/>
      <c r="B7" s="5"/>
      <c r="C7" s="5"/>
      <c r="D7" s="5"/>
      <c r="E7" s="5"/>
      <c r="F7" s="5"/>
      <c r="G7" s="5"/>
      <c r="H7" s="5"/>
      <c r="I7" s="5"/>
      <c r="J7" s="5"/>
      <c r="K7" s="5"/>
      <c r="L7" s="5"/>
      <c r="M7" s="5"/>
      <c r="N7" s="5"/>
      <c r="O7" s="5"/>
      <c r="P7" s="5"/>
      <c r="Q7" s="5"/>
      <c r="R7" s="5"/>
      <c r="S7" s="5"/>
      <c r="T7" s="5"/>
      <c r="U7" s="5"/>
      <c r="V7" s="5"/>
      <c r="W7" s="5"/>
      <c r="X7" s="5"/>
      <c r="Y7" s="5"/>
      <c r="Z7" s="5"/>
      <c r="AA7" s="5"/>
    </row>
    <row r="8" spans="1:27" ht="94.5" customHeight="1" x14ac:dyDescent="0.2">
      <c r="A8" s="5"/>
      <c r="B8" s="45" t="str">
        <f>B3</f>
        <v>Proxy Group of Seven Water Companies</v>
      </c>
      <c r="C8" s="5"/>
      <c r="D8" s="480" t="s">
        <v>42</v>
      </c>
      <c r="E8" s="484"/>
      <c r="F8" s="5"/>
      <c r="G8" s="480" t="s">
        <v>43</v>
      </c>
      <c r="H8" s="484"/>
      <c r="I8" s="5"/>
      <c r="J8" s="480" t="s">
        <v>44</v>
      </c>
      <c r="K8" s="484"/>
      <c r="L8" s="5"/>
      <c r="M8" s="480" t="s">
        <v>45</v>
      </c>
      <c r="N8" s="484"/>
      <c r="O8" s="5"/>
      <c r="P8" s="480" t="s">
        <v>46</v>
      </c>
      <c r="Q8" s="481"/>
      <c r="R8" s="6"/>
      <c r="S8" s="480" t="s">
        <v>47</v>
      </c>
      <c r="T8" s="484"/>
      <c r="U8" s="5"/>
      <c r="V8" s="480" t="s">
        <v>48</v>
      </c>
      <c r="W8" s="484"/>
      <c r="X8" s="5"/>
      <c r="Y8" s="480" t="s">
        <v>49</v>
      </c>
      <c r="Z8" s="484"/>
      <c r="AA8" s="5"/>
    </row>
    <row r="9" spans="1:27" ht="13.75" customHeight="1" x14ac:dyDescent="0.15">
      <c r="A9" s="5"/>
      <c r="B9" s="13"/>
      <c r="C9" s="5"/>
      <c r="D9" s="13"/>
      <c r="E9" s="13"/>
      <c r="F9" s="5"/>
      <c r="G9" s="13"/>
      <c r="H9" s="13"/>
      <c r="I9" s="5"/>
      <c r="J9" s="13"/>
      <c r="K9" s="13"/>
      <c r="L9" s="5"/>
      <c r="M9" s="13"/>
      <c r="N9" s="13"/>
      <c r="O9" s="5"/>
      <c r="P9" s="13"/>
      <c r="Q9" s="13"/>
      <c r="R9" s="5"/>
      <c r="S9" s="13"/>
      <c r="T9" s="13"/>
      <c r="U9" s="5"/>
      <c r="V9" s="13"/>
      <c r="W9" s="13"/>
      <c r="X9" s="5"/>
      <c r="Y9" s="13"/>
      <c r="Z9" s="13"/>
      <c r="AA9" s="5"/>
    </row>
    <row r="10" spans="1:27" ht="17" customHeight="1" x14ac:dyDescent="0.2">
      <c r="A10" s="16" t="str">
        <f>Input!A2</f>
        <v>AWR</v>
      </c>
      <c r="B10" s="16" t="str">
        <f>IFERROR(VLOOKUP($A10,'Proxy Data Lookup'!$A1:$L62,2,FALSE),"NA")</f>
        <v>American States Water Co.</v>
      </c>
      <c r="C10" s="5"/>
      <c r="D10" s="46">
        <f>IFERROR(HLOOKUP(CONCATENATE($A10," US Equity"),'Proxy Prices'!$B$5:$H$71,67,FALSE)*100,"NA")</f>
        <v>1.72</v>
      </c>
      <c r="E10" s="16" t="s">
        <v>52</v>
      </c>
      <c r="F10" s="46"/>
      <c r="G10" s="46">
        <f>IFERROR(VLOOKUP($A10,'Proxy Data Lookup'!$A1:$L62,5,FALSE)*100,"NA")</f>
        <v>6.5</v>
      </c>
      <c r="H10" s="16" t="s">
        <v>52</v>
      </c>
      <c r="I10" s="46"/>
      <c r="J10" s="47">
        <f>IFERROR(VLOOKUP($A10,'Proxy Data Lookup'!$A1:$L62,3,FALSE)*100,"NA")</f>
        <v>4.9000000000000004</v>
      </c>
      <c r="K10" s="16" t="s">
        <v>52</v>
      </c>
      <c r="L10" s="46"/>
      <c r="M10" s="47">
        <f>IFERROR(VLOOKUP($A10,'Proxy Data Lookup'!$A1:$L62,4,FALSE)*100,"NA")</f>
        <v>5.3</v>
      </c>
      <c r="N10" s="16" t="s">
        <v>52</v>
      </c>
      <c r="O10" s="46"/>
      <c r="P10" s="47">
        <f>IFERROR(VLOOKUP($A10,'Proxy Data Lookup'!$A1:$L62,6,FALSE)*100,"NA")</f>
        <v>6</v>
      </c>
      <c r="Q10" s="16" t="s">
        <v>52</v>
      </c>
      <c r="R10" s="46"/>
      <c r="S10" s="46">
        <f t="shared" ref="S10:S16" si="0">IFERROR(ROUND(AVERAGE(G10,J10,M10,P10),2),"NA")</f>
        <v>5.68</v>
      </c>
      <c r="T10" s="16" t="s">
        <v>52</v>
      </c>
      <c r="U10" s="46"/>
      <c r="V10" s="34">
        <f t="shared" ref="V10:V16" si="1">IFERROR(D10*(1+(0.5*(S10/100))),"NA")</f>
        <v>1.768848</v>
      </c>
      <c r="W10" s="16" t="s">
        <v>52</v>
      </c>
      <c r="X10" s="46"/>
      <c r="Y10" s="46">
        <f t="shared" ref="Y10:Y16" si="2">IFERROR(V10+S10,"NA")</f>
        <v>7.4488479999999999</v>
      </c>
      <c r="Z10" s="16" t="s">
        <v>52</v>
      </c>
      <c r="AA10" s="5"/>
    </row>
    <row r="11" spans="1:27" ht="17" customHeight="1" x14ac:dyDescent="0.2">
      <c r="A11" s="16" t="str">
        <f>Input!A3</f>
        <v>AWK</v>
      </c>
      <c r="B11" s="16" t="str">
        <f>IFERROR(VLOOKUP($A11,'Proxy Data Lookup'!$A1:$L62,2,FALSE),"NA")</f>
        <v>American Water Works Company Inc</v>
      </c>
      <c r="C11" s="5"/>
      <c r="D11" s="46">
        <f>IFERROR(HLOOKUP(CONCATENATE($A11," US Equity"),'Proxy Prices'!$B$5:$H$71,67,FALSE)*100,"NA")</f>
        <v>1.6</v>
      </c>
      <c r="E11" s="46"/>
      <c r="F11" s="46"/>
      <c r="G11" s="46">
        <f>IFERROR(VLOOKUP($A11,'Proxy Data Lookup'!$A1:$L62,5,FALSE)*100,"NA")</f>
        <v>8.5</v>
      </c>
      <c r="H11" s="46"/>
      <c r="I11" s="46"/>
      <c r="J11" s="47">
        <f>IFERROR(VLOOKUP($A11,'Proxy Data Lookup'!$A1:$L62,3,FALSE)*100,"NA")</f>
        <v>8.1</v>
      </c>
      <c r="K11" s="46"/>
      <c r="L11" s="46"/>
      <c r="M11" s="47">
        <f>IFERROR(VLOOKUP($A11,'Proxy Data Lookup'!$A1:$L62,4,FALSE)*100,"NA")</f>
        <v>8.3000000000000007</v>
      </c>
      <c r="N11" s="46"/>
      <c r="O11" s="46"/>
      <c r="P11" s="47">
        <f>IFERROR(VLOOKUP($A11,'Proxy Data Lookup'!$A1:$L62,6,FALSE)*100,"NA")</f>
        <v>8.19</v>
      </c>
      <c r="Q11" s="46"/>
      <c r="R11" s="46"/>
      <c r="S11" s="46">
        <f t="shared" si="0"/>
        <v>8.27</v>
      </c>
      <c r="T11" s="46"/>
      <c r="U11" s="46"/>
      <c r="V11" s="34">
        <f t="shared" si="1"/>
        <v>1.6661600000000001</v>
      </c>
      <c r="W11" s="46"/>
      <c r="X11" s="46"/>
      <c r="Y11" s="46">
        <f t="shared" si="2"/>
        <v>9.9361599999999992</v>
      </c>
      <c r="Z11" s="46"/>
      <c r="AA11" s="5"/>
    </row>
    <row r="12" spans="1:27" ht="17" customHeight="1" x14ac:dyDescent="0.2">
      <c r="A12" s="16" t="s">
        <v>55</v>
      </c>
      <c r="B12" s="16" t="str">
        <f>IFERROR(VLOOKUP($A12,'Proxy Data Lookup'!$A1:$L62,2,FALSE),"NA")</f>
        <v>California Water Service Group</v>
      </c>
      <c r="C12" s="5"/>
      <c r="D12" s="46">
        <f>IFERROR(HLOOKUP(CONCATENATE($A12," US Equity"),'Proxy Prices'!$B$5:$H$71,67,FALSE)*100,"NA")</f>
        <v>1.79</v>
      </c>
      <c r="E12" s="46"/>
      <c r="F12" s="46"/>
      <c r="G12" s="46">
        <f>IFERROR(VLOOKUP($A12,'Proxy Data Lookup'!$A1:$L62,5,FALSE)*100,"NA")</f>
        <v>6.5</v>
      </c>
      <c r="H12" s="46"/>
      <c r="I12" s="46"/>
      <c r="J12" s="48" t="str">
        <f>IFERROR(VLOOKUP($A12,'Proxy Data Lookup'!$A1:$L62,3,FALSE)*100,"NA")</f>
        <v>NA</v>
      </c>
      <c r="K12" s="46"/>
      <c r="L12" s="46"/>
      <c r="M12" s="47">
        <f>IFERROR(VLOOKUP($A12,'Proxy Data Lookup'!$A1:$L62,4,FALSE)*100,"NA")</f>
        <v>11.5</v>
      </c>
      <c r="N12" s="46"/>
      <c r="O12" s="46"/>
      <c r="P12" s="47">
        <f>IFERROR(VLOOKUP($A12,'Proxy Data Lookup'!$A1:$L62,6,FALSE)*100,"NA")</f>
        <v>9</v>
      </c>
      <c r="Q12" s="46"/>
      <c r="R12" s="46"/>
      <c r="S12" s="46">
        <f t="shared" si="0"/>
        <v>9</v>
      </c>
      <c r="T12" s="46"/>
      <c r="U12" s="46"/>
      <c r="V12" s="34">
        <f t="shared" si="1"/>
        <v>1.8705499999999999</v>
      </c>
      <c r="W12" s="46"/>
      <c r="X12" s="46"/>
      <c r="Y12" s="46">
        <f t="shared" si="2"/>
        <v>10.87055</v>
      </c>
      <c r="Z12" s="46"/>
      <c r="AA12" s="5"/>
    </row>
    <row r="13" spans="1:27" ht="17" customHeight="1" x14ac:dyDescent="0.2">
      <c r="A13" s="16" t="s">
        <v>58</v>
      </c>
      <c r="B13" s="16" t="str">
        <f>IFERROR(VLOOKUP($A13,'Proxy Data Lookup'!$A1:$L62,2,FALSE),"NA")</f>
        <v>Essential Utilities, Inc.</v>
      </c>
      <c r="C13" s="5"/>
      <c r="D13" s="46">
        <f>IFERROR(HLOOKUP(CONCATENATE($A13," US Equity"),'Proxy Prices'!$B$5:$H$71,67,FALSE)*100,"NA")</f>
        <v>2.2800000000000002</v>
      </c>
      <c r="E13" s="46"/>
      <c r="F13" s="46"/>
      <c r="G13" s="46">
        <f>IFERROR(VLOOKUP($A13,'Proxy Data Lookup'!$A1:$L62,5,FALSE)*100,"NA")</f>
        <v>7.0000000000000009</v>
      </c>
      <c r="H13" s="46"/>
      <c r="I13" s="46"/>
      <c r="J13" s="47">
        <f>IFERROR(VLOOKUP($A13,'Proxy Data Lookup'!$A1:$L62,3,FALSE)*100,"NA")</f>
        <v>6</v>
      </c>
      <c r="K13" s="46"/>
      <c r="L13" s="46"/>
      <c r="M13" s="47">
        <f>IFERROR(VLOOKUP($A13,'Proxy Data Lookup'!$A1:$L62,4,FALSE)*100,"NA")</f>
        <v>6.4</v>
      </c>
      <c r="N13" s="46"/>
      <c r="O13" s="46"/>
      <c r="P13" s="47">
        <f>IFERROR(VLOOKUP($A13,'Proxy Data Lookup'!$A1:$L62,6,FALSE)*100,"NA")</f>
        <v>6.2700000000000005</v>
      </c>
      <c r="Q13" s="46"/>
      <c r="R13" s="46"/>
      <c r="S13" s="46">
        <f t="shared" si="0"/>
        <v>6.42</v>
      </c>
      <c r="T13" s="46"/>
      <c r="U13" s="46"/>
      <c r="V13" s="34">
        <f t="shared" si="1"/>
        <v>2.3531880000000003</v>
      </c>
      <c r="W13" s="46"/>
      <c r="X13" s="46"/>
      <c r="Y13" s="46">
        <f t="shared" si="2"/>
        <v>8.7731880000000011</v>
      </c>
      <c r="Z13" s="46"/>
      <c r="AA13" s="5"/>
    </row>
    <row r="14" spans="1:27" ht="17" customHeight="1" x14ac:dyDescent="0.2">
      <c r="A14" s="16" t="str">
        <f>Input!A6</f>
        <v>MSEX</v>
      </c>
      <c r="B14" s="16" t="str">
        <f>IFERROR(VLOOKUP($A14,'Proxy Data Lookup'!$A1:$L62,2,FALSE),"NA")</f>
        <v>Middlesex Water Co.</v>
      </c>
      <c r="C14" s="5"/>
      <c r="D14" s="46">
        <f>IFERROR(HLOOKUP(CONCATENATE($A14," US Equity"),'Proxy Prices'!$B$5:$H$71,67,FALSE)*100,"NA")</f>
        <v>1.55</v>
      </c>
      <c r="E14" s="46"/>
      <c r="F14" s="46"/>
      <c r="G14" s="46">
        <f>IFERROR(VLOOKUP($A14,'Proxy Data Lookup'!$A1:$L62,5,FALSE)*100,"NA")</f>
        <v>6</v>
      </c>
      <c r="H14" s="46"/>
      <c r="I14" s="46"/>
      <c r="J14" s="48" t="str">
        <f>IFERROR(VLOOKUP($A14,'Proxy Data Lookup'!$A1:$L62,3,FALSE)*100,"NA")</f>
        <v>NA</v>
      </c>
      <c r="K14" s="46"/>
      <c r="L14" s="46"/>
      <c r="M14" s="47">
        <f>IFERROR(VLOOKUP($A14,'Proxy Data Lookup'!$A1:$L62,4,FALSE)*100,"NA")</f>
        <v>2.7</v>
      </c>
      <c r="N14" s="46"/>
      <c r="O14" s="46"/>
      <c r="P14" s="48" t="str">
        <f>IFERROR(VLOOKUP($A14,'Proxy Data Lookup'!$A1:$L62,6,FALSE)*100,"NA")</f>
        <v>NA</v>
      </c>
      <c r="Q14" s="46"/>
      <c r="R14" s="46"/>
      <c r="S14" s="46">
        <f t="shared" si="0"/>
        <v>4.3499999999999996</v>
      </c>
      <c r="T14" s="46"/>
      <c r="U14" s="46"/>
      <c r="V14" s="34">
        <f t="shared" si="1"/>
        <v>1.5837124999999999</v>
      </c>
      <c r="W14" s="46"/>
      <c r="X14" s="46"/>
      <c r="Y14" s="46">
        <f t="shared" si="2"/>
        <v>5.9337124999999995</v>
      </c>
      <c r="Z14" s="46"/>
      <c r="AA14" s="5"/>
    </row>
    <row r="15" spans="1:27" ht="17" customHeight="1" x14ac:dyDescent="0.2">
      <c r="A15" s="16" t="str">
        <f>Input!A7</f>
        <v>SJW</v>
      </c>
      <c r="B15" s="16" t="str">
        <f>IFERROR(VLOOKUP($A15,'Proxy Data Lookup'!$A1:$L62,2,FALSE),"NA")</f>
        <v xml:space="preserve">SJW Group           </v>
      </c>
      <c r="C15" s="5"/>
      <c r="D15" s="46">
        <f>IFERROR(HLOOKUP(CONCATENATE($A15," US Equity"),'Proxy Prices'!$B$5:$H$71,67,FALSE)*100,"NA")</f>
        <v>2.0099999999999998</v>
      </c>
      <c r="E15" s="46"/>
      <c r="F15" s="46"/>
      <c r="G15" s="46">
        <f>IFERROR(VLOOKUP($A15,'Proxy Data Lookup'!$A1:$L62,5,FALSE)*100,"NA")</f>
        <v>10.5</v>
      </c>
      <c r="H15" s="46"/>
      <c r="I15" s="46"/>
      <c r="J15" s="47">
        <f>IFERROR(VLOOKUP($A15,'Proxy Data Lookup'!$A1:$L62,3,FALSE)*100,"NA")</f>
        <v>14.000000000000002</v>
      </c>
      <c r="K15" s="46"/>
      <c r="L15" s="46"/>
      <c r="M15" s="47">
        <f>IFERROR(VLOOKUP($A15,'Proxy Data Lookup'!$A1:$L62,4,FALSE)*100,"NA")</f>
        <v>14.099999999999998</v>
      </c>
      <c r="N15" s="46"/>
      <c r="O15" s="46"/>
      <c r="P15" s="48" t="str">
        <f>IFERROR(VLOOKUP($A15,'Proxy Data Lookup'!$A1:$L62,6,FALSE)*100,"NA")</f>
        <v>NA</v>
      </c>
      <c r="Q15" s="46"/>
      <c r="R15" s="46"/>
      <c r="S15" s="46">
        <f t="shared" si="0"/>
        <v>12.87</v>
      </c>
      <c r="T15" s="46"/>
      <c r="U15" s="46"/>
      <c r="V15" s="34">
        <f t="shared" si="1"/>
        <v>2.1393434999999994</v>
      </c>
      <c r="W15" s="46"/>
      <c r="X15" s="46"/>
      <c r="Y15" s="46">
        <f t="shared" si="2"/>
        <v>15.009343499999998</v>
      </c>
      <c r="Z15" s="46"/>
      <c r="AA15" s="5"/>
    </row>
    <row r="16" spans="1:27" ht="17" customHeight="1" x14ac:dyDescent="0.2">
      <c r="A16" s="16" t="str">
        <f>Input!A8</f>
        <v>YORW</v>
      </c>
      <c r="B16" s="16" t="str">
        <f>IFERROR(VLOOKUP($A16,'Proxy Data Lookup'!$A1:$L62,2,FALSE),"NA")</f>
        <v>York Water Co.</v>
      </c>
      <c r="C16" s="5"/>
      <c r="D16" s="46">
        <f>IFERROR(HLOOKUP(CONCATENATE($A16," US Equity"),'Proxy Prices'!$B$5:$H$71,67,FALSE)*100,"NA")</f>
        <v>1.54</v>
      </c>
      <c r="E16" s="46"/>
      <c r="F16" s="46"/>
      <c r="G16" s="46">
        <f>IFERROR(VLOOKUP($A16,'Proxy Data Lookup'!$A1:$L62,5,FALSE)*100,"NA")</f>
        <v>7.0000000000000009</v>
      </c>
      <c r="H16" s="46"/>
      <c r="I16" s="46"/>
      <c r="J16" s="48" t="str">
        <f>IFERROR(VLOOKUP($A16,'Proxy Data Lookup'!$A1:$L62,3,FALSE)*100,"NA")</f>
        <v>NA</v>
      </c>
      <c r="K16" s="46"/>
      <c r="L16" s="46"/>
      <c r="M16" s="47">
        <f>IFERROR(VLOOKUP($A16,'Proxy Data Lookup'!$A1:$L62,4,FALSE)*100,"NA")</f>
        <v>4.9000000000000004</v>
      </c>
      <c r="N16" s="46"/>
      <c r="O16" s="46"/>
      <c r="P16" s="48" t="str">
        <f>IFERROR(VLOOKUP($A16,'Proxy Data Lookup'!$A1:$L62,6,FALSE)*100,"NA")</f>
        <v>NA</v>
      </c>
      <c r="Q16" s="46"/>
      <c r="R16" s="46"/>
      <c r="S16" s="46">
        <f t="shared" si="0"/>
        <v>5.95</v>
      </c>
      <c r="T16" s="46"/>
      <c r="U16" s="46"/>
      <c r="V16" s="34">
        <f t="shared" si="1"/>
        <v>1.585815</v>
      </c>
      <c r="W16" s="46"/>
      <c r="X16" s="46"/>
      <c r="Y16" s="49">
        <f t="shared" si="2"/>
        <v>7.5358150000000004</v>
      </c>
      <c r="Z16" s="46"/>
      <c r="AA16" s="5"/>
    </row>
    <row r="17" spans="1:27" ht="17" customHeight="1" x14ac:dyDescent="0.2">
      <c r="A17" s="5"/>
      <c r="B17" s="5"/>
      <c r="C17" s="5"/>
      <c r="D17" s="46"/>
      <c r="E17" s="46"/>
      <c r="F17" s="46"/>
      <c r="G17" s="46"/>
      <c r="H17" s="46"/>
      <c r="I17" s="46"/>
      <c r="J17" s="47"/>
      <c r="K17" s="46"/>
      <c r="L17" s="46"/>
      <c r="M17" s="47"/>
      <c r="N17" s="46"/>
      <c r="O17" s="46"/>
      <c r="P17" s="46"/>
      <c r="Q17" s="46"/>
      <c r="R17" s="46"/>
      <c r="S17" s="46"/>
      <c r="T17" s="46"/>
      <c r="U17" s="46"/>
      <c r="V17" s="5"/>
      <c r="W17" s="46"/>
      <c r="X17" s="46"/>
      <c r="Y17" s="50"/>
      <c r="Z17" s="5"/>
      <c r="AA17" s="5"/>
    </row>
    <row r="18" spans="1:27" ht="16.5" customHeight="1" x14ac:dyDescent="0.2">
      <c r="A18" s="5"/>
      <c r="B18" s="5"/>
      <c r="C18" s="5"/>
      <c r="D18" s="46"/>
      <c r="E18" s="46"/>
      <c r="F18" s="46"/>
      <c r="G18" s="46"/>
      <c r="H18" s="46"/>
      <c r="I18" s="46"/>
      <c r="J18" s="46"/>
      <c r="K18" s="46"/>
      <c r="L18" s="46"/>
      <c r="M18" s="46"/>
      <c r="N18" s="46"/>
      <c r="O18" s="46"/>
      <c r="P18" s="46"/>
      <c r="Q18" s="46"/>
      <c r="R18" s="46"/>
      <c r="S18" s="46"/>
      <c r="T18" s="46"/>
      <c r="U18" s="46"/>
      <c r="V18" s="48" t="s">
        <v>66</v>
      </c>
      <c r="W18" s="46"/>
      <c r="X18" s="46"/>
      <c r="Y18" s="49">
        <f>ROUND(AVERAGE(Y9:Y17),2)</f>
        <v>9.36</v>
      </c>
      <c r="Z18" s="16" t="s">
        <v>52</v>
      </c>
      <c r="AA18" s="5"/>
    </row>
    <row r="19" spans="1:27" ht="16.5" customHeight="1" x14ac:dyDescent="0.15">
      <c r="A19" s="5"/>
      <c r="B19" s="5"/>
      <c r="C19" s="5"/>
      <c r="D19" s="46"/>
      <c r="E19" s="46"/>
      <c r="F19" s="46"/>
      <c r="G19" s="46"/>
      <c r="H19" s="46"/>
      <c r="I19" s="46"/>
      <c r="J19" s="46"/>
      <c r="K19" s="46"/>
      <c r="L19" s="46"/>
      <c r="M19" s="46"/>
      <c r="N19" s="46"/>
      <c r="O19" s="46"/>
      <c r="P19" s="46"/>
      <c r="Q19" s="46"/>
      <c r="R19" s="46"/>
      <c r="S19" s="46"/>
      <c r="T19" s="46"/>
      <c r="U19" s="46"/>
      <c r="V19" s="5"/>
      <c r="W19" s="46"/>
      <c r="X19" s="46"/>
      <c r="Y19" s="50"/>
      <c r="Z19" s="5"/>
      <c r="AA19" s="5"/>
    </row>
    <row r="20" spans="1:27" ht="16.5" customHeight="1" x14ac:dyDescent="0.2">
      <c r="A20" s="5"/>
      <c r="B20" s="5"/>
      <c r="C20" s="5"/>
      <c r="D20" s="46"/>
      <c r="E20" s="46"/>
      <c r="F20" s="46"/>
      <c r="G20" s="46"/>
      <c r="H20" s="46"/>
      <c r="I20" s="46"/>
      <c r="J20" s="46"/>
      <c r="K20" s="46"/>
      <c r="L20" s="46"/>
      <c r="M20" s="46"/>
      <c r="N20" s="46"/>
      <c r="O20" s="46"/>
      <c r="P20" s="46"/>
      <c r="Q20" s="46"/>
      <c r="R20" s="46"/>
      <c r="S20" s="46"/>
      <c r="T20" s="46"/>
      <c r="U20" s="46"/>
      <c r="V20" s="48" t="s">
        <v>67</v>
      </c>
      <c r="W20" s="46"/>
      <c r="X20" s="46"/>
      <c r="Y20" s="49">
        <f>ROUND(MEDIAN(Y9:Y17),2)</f>
        <v>8.77</v>
      </c>
      <c r="Z20" s="16" t="s">
        <v>52</v>
      </c>
      <c r="AA20" s="5"/>
    </row>
    <row r="21" spans="1:27" ht="16.5" customHeight="1" x14ac:dyDescent="0.15">
      <c r="A21" s="5"/>
      <c r="B21" s="5"/>
      <c r="C21" s="5"/>
      <c r="D21" s="5"/>
      <c r="E21" s="5"/>
      <c r="F21" s="5"/>
      <c r="G21" s="5"/>
      <c r="H21" s="5"/>
      <c r="I21" s="5"/>
      <c r="J21" s="5"/>
      <c r="K21" s="5"/>
      <c r="L21" s="5"/>
      <c r="M21" s="5"/>
      <c r="N21" s="5"/>
      <c r="O21" s="5"/>
      <c r="P21" s="5"/>
      <c r="Q21" s="5"/>
      <c r="R21" s="5"/>
      <c r="S21" s="5"/>
      <c r="T21" s="5"/>
      <c r="U21" s="5"/>
      <c r="V21" s="5"/>
      <c r="W21" s="5"/>
      <c r="X21" s="5"/>
      <c r="Y21" s="13"/>
      <c r="Z21" s="5"/>
      <c r="AA21" s="5"/>
    </row>
    <row r="22" spans="1:27" ht="16.5" customHeight="1" x14ac:dyDescent="0.2">
      <c r="A22" s="5"/>
      <c r="B22" s="5"/>
      <c r="C22" s="5"/>
      <c r="D22" s="5"/>
      <c r="E22" s="5"/>
      <c r="F22" s="5"/>
      <c r="G22" s="5"/>
      <c r="H22" s="5"/>
      <c r="I22" s="5"/>
      <c r="J22" s="5"/>
      <c r="K22" s="5"/>
      <c r="L22" s="5"/>
      <c r="M22" s="5"/>
      <c r="N22" s="5"/>
      <c r="O22" s="5"/>
      <c r="P22" s="5"/>
      <c r="Q22" s="5"/>
      <c r="R22" s="5"/>
      <c r="S22" s="5"/>
      <c r="T22" s="5"/>
      <c r="U22" s="5"/>
      <c r="V22" s="48" t="s">
        <v>68</v>
      </c>
      <c r="W22" s="5"/>
      <c r="X22" s="5"/>
      <c r="Y22" s="49">
        <f>ROUND(AVERAGE(Y18:Y20),2)</f>
        <v>9.07</v>
      </c>
      <c r="Z22" s="16" t="s">
        <v>52</v>
      </c>
      <c r="AA22" s="5"/>
    </row>
    <row r="23" spans="1:27" ht="16.5" customHeight="1" x14ac:dyDescent="0.15">
      <c r="A23" s="5"/>
      <c r="B23" s="5"/>
      <c r="C23" s="5"/>
      <c r="D23" s="5"/>
      <c r="E23" s="5"/>
      <c r="F23" s="5"/>
      <c r="G23" s="5"/>
      <c r="H23" s="5"/>
      <c r="I23" s="5"/>
      <c r="J23" s="5"/>
      <c r="K23" s="5"/>
      <c r="L23" s="5"/>
      <c r="M23" s="5"/>
      <c r="N23" s="5"/>
      <c r="O23" s="5"/>
      <c r="P23" s="5"/>
      <c r="Q23" s="5"/>
      <c r="R23" s="5"/>
      <c r="S23" s="5"/>
      <c r="T23" s="5"/>
      <c r="U23" s="5"/>
      <c r="V23" s="5"/>
      <c r="W23" s="5"/>
      <c r="X23" s="5"/>
      <c r="Y23" s="13"/>
      <c r="Z23" s="5"/>
      <c r="AA23" s="5"/>
    </row>
    <row r="24" spans="1:27" ht="13.75" customHeight="1" x14ac:dyDescent="0.15">
      <c r="A24" s="5"/>
      <c r="B24" s="5"/>
      <c r="C24" s="5"/>
      <c r="D24" s="5"/>
      <c r="E24" s="5"/>
      <c r="F24" s="5"/>
      <c r="G24" s="5"/>
      <c r="H24" s="5"/>
      <c r="I24" s="5"/>
      <c r="J24" s="5"/>
      <c r="K24" s="5"/>
      <c r="L24" s="5"/>
      <c r="M24" s="5"/>
      <c r="N24" s="5"/>
      <c r="O24" s="5"/>
      <c r="P24" s="5"/>
      <c r="Q24" s="5"/>
      <c r="R24" s="5"/>
      <c r="S24" s="5"/>
      <c r="T24" s="5"/>
      <c r="U24" s="5"/>
      <c r="V24" s="5"/>
      <c r="W24" s="5"/>
      <c r="X24" s="5"/>
      <c r="Y24" s="5"/>
      <c r="Z24" s="5"/>
      <c r="AA24" s="5"/>
    </row>
    <row r="25" spans="1:27" ht="17" customHeight="1" x14ac:dyDescent="0.15">
      <c r="A25" s="5"/>
      <c r="B25" s="5"/>
      <c r="C25" s="5"/>
      <c r="D25" s="5"/>
      <c r="E25" s="16" t="s">
        <v>69</v>
      </c>
      <c r="F25" s="5"/>
      <c r="G25" s="5"/>
      <c r="H25" s="5"/>
      <c r="I25" s="5"/>
      <c r="J25" s="5"/>
      <c r="K25" s="5"/>
      <c r="L25" s="5"/>
      <c r="M25" s="5"/>
      <c r="N25" s="5"/>
      <c r="O25" s="5"/>
      <c r="P25" s="5"/>
      <c r="Q25" s="5"/>
      <c r="R25" s="5"/>
      <c r="S25" s="34"/>
      <c r="T25" s="5"/>
      <c r="U25" s="5"/>
      <c r="V25" s="34"/>
      <c r="W25" s="5"/>
      <c r="X25" s="5"/>
      <c r="Y25" s="5"/>
      <c r="Z25" s="5"/>
      <c r="AA25" s="5"/>
    </row>
    <row r="26" spans="1:27" ht="13.75"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row>
    <row r="27" spans="1:27" ht="13.75" customHeight="1" x14ac:dyDescent="0.15">
      <c r="A27" s="5"/>
      <c r="B27" s="5"/>
      <c r="C27" s="5"/>
      <c r="D27" s="5"/>
      <c r="E27" s="5"/>
      <c r="F27" s="5"/>
      <c r="G27" s="5"/>
      <c r="H27" s="5"/>
      <c r="I27" s="5"/>
      <c r="J27" s="5"/>
      <c r="K27" s="5"/>
      <c r="L27" s="5"/>
      <c r="M27" s="5"/>
      <c r="N27" s="5"/>
      <c r="O27" s="5"/>
      <c r="P27" s="5"/>
      <c r="Q27" s="5"/>
      <c r="R27" s="5"/>
      <c r="S27" s="5"/>
      <c r="T27" s="5"/>
      <c r="U27" s="5"/>
      <c r="V27" s="5"/>
      <c r="W27" s="5"/>
      <c r="X27" s="5"/>
      <c r="Y27" s="5"/>
      <c r="Z27" s="5"/>
      <c r="AA27" s="5"/>
    </row>
    <row r="28" spans="1:27" ht="17" customHeight="1" x14ac:dyDescent="0.2">
      <c r="A28" s="5"/>
      <c r="B28" s="5"/>
      <c r="C28" s="5"/>
      <c r="D28" s="37" t="s">
        <v>70</v>
      </c>
      <c r="E28" s="5"/>
      <c r="F28" s="5"/>
      <c r="G28" s="5"/>
      <c r="H28" s="5"/>
      <c r="I28" s="5"/>
      <c r="J28" s="5"/>
      <c r="K28" s="5"/>
      <c r="L28" s="5"/>
      <c r="M28" s="5"/>
      <c r="N28" s="5"/>
      <c r="O28" s="5"/>
      <c r="P28" s="5"/>
      <c r="Q28" s="5"/>
      <c r="R28" s="5"/>
      <c r="S28" s="5"/>
      <c r="T28" s="5"/>
      <c r="U28" s="5"/>
      <c r="V28" s="5"/>
      <c r="W28" s="5"/>
      <c r="X28" s="5"/>
      <c r="Y28" s="5"/>
      <c r="Z28" s="5"/>
      <c r="AA28" s="5"/>
    </row>
    <row r="29" spans="1:27" ht="36" customHeight="1" x14ac:dyDescent="0.15">
      <c r="A29" s="5"/>
      <c r="B29" s="5"/>
      <c r="C29" s="5"/>
      <c r="D29" s="5"/>
      <c r="E29" s="40" t="s">
        <v>23</v>
      </c>
      <c r="F29" s="475" t="s">
        <v>71</v>
      </c>
      <c r="G29" s="476"/>
      <c r="H29" s="476"/>
      <c r="I29" s="476"/>
      <c r="J29" s="476"/>
      <c r="K29" s="476"/>
      <c r="L29" s="476"/>
      <c r="M29" s="476"/>
      <c r="N29" s="476"/>
      <c r="O29" s="476"/>
      <c r="P29" s="476"/>
      <c r="Q29" s="476"/>
      <c r="R29" s="476"/>
      <c r="S29" s="476"/>
      <c r="T29" s="476"/>
      <c r="U29" s="476"/>
      <c r="V29" s="476"/>
      <c r="W29" s="476"/>
      <c r="X29" s="476"/>
      <c r="Y29" s="476"/>
      <c r="Z29" s="476"/>
      <c r="AA29" s="5"/>
    </row>
    <row r="30" spans="1:27" ht="17" customHeight="1" x14ac:dyDescent="0.15">
      <c r="A30" s="5"/>
      <c r="B30" s="5"/>
      <c r="C30" s="5"/>
      <c r="D30" s="5"/>
      <c r="E30" s="40" t="s">
        <v>25</v>
      </c>
      <c r="F30" s="16" t="s">
        <v>72</v>
      </c>
      <c r="G30" s="5"/>
      <c r="H30" s="5"/>
      <c r="I30" s="5"/>
      <c r="J30" s="5"/>
      <c r="K30" s="5"/>
      <c r="L30" s="5"/>
      <c r="M30" s="5"/>
      <c r="N30" s="5"/>
      <c r="O30" s="5"/>
      <c r="P30" s="5"/>
      <c r="Q30" s="5"/>
      <c r="R30" s="5"/>
      <c r="S30" s="5"/>
      <c r="T30" s="5"/>
      <c r="U30" s="5"/>
      <c r="V30" s="5"/>
      <c r="W30" s="5"/>
      <c r="X30" s="5"/>
      <c r="Y30" s="5"/>
      <c r="Z30" s="5"/>
      <c r="AA30" s="5"/>
    </row>
    <row r="31" spans="1:27" ht="17" customHeight="1" x14ac:dyDescent="0.15">
      <c r="A31" s="5"/>
      <c r="B31" s="5"/>
      <c r="C31" s="5"/>
      <c r="D31" s="5"/>
      <c r="E31" s="16" t="s">
        <v>27</v>
      </c>
      <c r="F31" s="16" t="s">
        <v>73</v>
      </c>
      <c r="G31" s="5"/>
      <c r="H31" s="5"/>
      <c r="I31" s="5"/>
      <c r="J31" s="5"/>
      <c r="K31" s="5"/>
      <c r="L31" s="5"/>
      <c r="M31" s="5"/>
      <c r="N31" s="5"/>
      <c r="O31" s="5"/>
      <c r="P31" s="5"/>
      <c r="Q31" s="5"/>
      <c r="R31" s="5"/>
      <c r="S31" s="5"/>
      <c r="T31" s="5"/>
      <c r="U31" s="5"/>
      <c r="V31" s="5"/>
      <c r="W31" s="5"/>
      <c r="X31" s="5"/>
      <c r="Y31" s="5"/>
      <c r="Z31" s="5"/>
      <c r="AA31" s="5"/>
    </row>
    <row r="32" spans="1:27" ht="53.25" customHeight="1" x14ac:dyDescent="0.15">
      <c r="A32" s="5"/>
      <c r="B32" s="5"/>
      <c r="C32" s="5"/>
      <c r="D32" s="5"/>
      <c r="E32" s="40" t="s">
        <v>29</v>
      </c>
      <c r="F32" s="475" t="s">
        <v>74</v>
      </c>
      <c r="G32" s="476"/>
      <c r="H32" s="476"/>
      <c r="I32" s="476"/>
      <c r="J32" s="476"/>
      <c r="K32" s="476"/>
      <c r="L32" s="476"/>
      <c r="M32" s="476"/>
      <c r="N32" s="476"/>
      <c r="O32" s="476"/>
      <c r="P32" s="476"/>
      <c r="Q32" s="476"/>
      <c r="R32" s="476"/>
      <c r="S32" s="476"/>
      <c r="T32" s="476"/>
      <c r="U32" s="476"/>
      <c r="V32" s="476"/>
      <c r="W32" s="476"/>
      <c r="X32" s="476"/>
      <c r="Y32" s="476"/>
      <c r="Z32" s="476"/>
      <c r="AA32" s="5"/>
    </row>
    <row r="33" spans="1:27" ht="17" customHeight="1" x14ac:dyDescent="0.15">
      <c r="A33" s="5"/>
      <c r="B33" s="5"/>
      <c r="C33" s="5"/>
      <c r="D33" s="5"/>
      <c r="E33" s="16" t="s">
        <v>31</v>
      </c>
      <c r="F33" s="16" t="s">
        <v>75</v>
      </c>
      <c r="G33" s="5"/>
      <c r="H33" s="5"/>
      <c r="I33" s="5"/>
      <c r="J33" s="5"/>
      <c r="K33" s="5"/>
      <c r="L33" s="5"/>
      <c r="M33" s="5"/>
      <c r="N33" s="5"/>
      <c r="O33" s="5"/>
      <c r="P33" s="5"/>
      <c r="Q33" s="5"/>
      <c r="R33" s="5"/>
      <c r="S33" s="5"/>
      <c r="T33" s="5"/>
      <c r="U33" s="5"/>
      <c r="V33" s="5"/>
      <c r="W33" s="5"/>
      <c r="X33" s="5"/>
      <c r="Y33" s="5"/>
      <c r="Z33" s="5"/>
      <c r="AA33" s="5"/>
    </row>
    <row r="34" spans="1:27" ht="13.75" customHeight="1" x14ac:dyDescent="0.15">
      <c r="A34" s="5"/>
      <c r="B34" s="5"/>
      <c r="C34" s="5"/>
      <c r="D34" s="5"/>
      <c r="E34" s="5"/>
      <c r="F34" s="5"/>
      <c r="G34" s="5"/>
      <c r="H34" s="5"/>
      <c r="I34" s="5"/>
      <c r="J34" s="5"/>
      <c r="K34" s="5"/>
      <c r="L34" s="5"/>
      <c r="M34" s="5"/>
      <c r="N34" s="5"/>
      <c r="O34" s="5"/>
      <c r="P34" s="5"/>
      <c r="Q34" s="5"/>
      <c r="R34" s="5"/>
      <c r="S34" s="5"/>
      <c r="T34" s="5"/>
      <c r="U34" s="5"/>
      <c r="V34" s="5"/>
      <c r="W34" s="5"/>
      <c r="X34" s="5"/>
      <c r="Y34" s="5"/>
      <c r="Z34" s="5"/>
      <c r="AA34" s="5"/>
    </row>
    <row r="35" spans="1:27" ht="13.75" customHeight="1" x14ac:dyDescent="0.15">
      <c r="A35" s="5"/>
      <c r="B35" s="5"/>
      <c r="C35" s="5"/>
      <c r="D35" s="5"/>
      <c r="E35" s="5"/>
      <c r="F35" s="5"/>
      <c r="G35" s="5"/>
      <c r="H35" s="5"/>
      <c r="I35" s="5"/>
      <c r="J35" s="5"/>
      <c r="K35" s="5"/>
      <c r="L35" s="5"/>
      <c r="M35" s="5"/>
      <c r="N35" s="5"/>
      <c r="O35" s="5"/>
      <c r="P35" s="5"/>
      <c r="Q35" s="5"/>
      <c r="R35" s="5"/>
      <c r="S35" s="5"/>
      <c r="T35" s="5"/>
      <c r="U35" s="5"/>
      <c r="V35" s="5"/>
      <c r="W35" s="5"/>
      <c r="X35" s="5"/>
      <c r="Y35" s="5"/>
      <c r="Z35" s="5"/>
      <c r="AA35" s="5"/>
    </row>
    <row r="36" spans="1:27" ht="17" customHeight="1" x14ac:dyDescent="0.2">
      <c r="A36" s="5"/>
      <c r="B36" s="48" t="s">
        <v>76</v>
      </c>
      <c r="C36" s="5"/>
      <c r="D36" s="5"/>
      <c r="E36" s="16" t="s">
        <v>77</v>
      </c>
      <c r="F36" s="5"/>
      <c r="G36" s="5"/>
      <c r="H36" s="5"/>
      <c r="I36" s="5"/>
      <c r="J36" s="5"/>
      <c r="K36" s="5"/>
      <c r="L36" s="5"/>
      <c r="M36" s="5"/>
      <c r="N36" s="5"/>
      <c r="O36" s="5"/>
      <c r="P36" s="5"/>
      <c r="Q36" s="5"/>
      <c r="R36" s="5"/>
      <c r="S36" s="5"/>
      <c r="T36" s="5"/>
      <c r="U36" s="5"/>
      <c r="V36" s="5"/>
      <c r="W36" s="5"/>
      <c r="X36" s="5"/>
      <c r="Y36" s="5"/>
      <c r="Z36" s="5"/>
      <c r="AA36" s="5"/>
    </row>
    <row r="37" spans="1:27" ht="15" customHeight="1" x14ac:dyDescent="0.15">
      <c r="A37" s="5"/>
      <c r="B37" s="5"/>
      <c r="C37" s="5"/>
      <c r="D37" s="5"/>
      <c r="E37" s="16" t="s">
        <v>78</v>
      </c>
      <c r="F37" s="5"/>
      <c r="G37" s="5"/>
      <c r="H37" s="5"/>
      <c r="I37" s="5"/>
      <c r="J37" s="5"/>
      <c r="K37" s="5"/>
      <c r="L37" s="5"/>
      <c r="M37" s="5"/>
      <c r="N37" s="5"/>
      <c r="O37" s="5"/>
      <c r="P37" s="5"/>
      <c r="Q37" s="5"/>
      <c r="R37" s="5"/>
      <c r="S37" s="5"/>
      <c r="T37" s="5"/>
      <c r="U37" s="5"/>
      <c r="V37" s="5"/>
      <c r="W37" s="5"/>
      <c r="X37" s="5"/>
      <c r="Y37" s="5"/>
      <c r="Z37" s="33"/>
      <c r="AA37" s="5"/>
    </row>
    <row r="38" spans="1:27" ht="17" customHeight="1" x14ac:dyDescent="0.15">
      <c r="A38" s="5"/>
      <c r="B38" s="5"/>
      <c r="C38" s="5"/>
      <c r="D38" s="5"/>
      <c r="E38" s="16" t="s">
        <v>79</v>
      </c>
      <c r="F38" s="5"/>
      <c r="G38" s="5"/>
      <c r="H38" s="5"/>
      <c r="I38" s="5"/>
      <c r="J38" s="5"/>
      <c r="K38" s="5"/>
      <c r="L38" s="5"/>
      <c r="M38" s="5"/>
      <c r="N38" s="5"/>
      <c r="O38" s="5"/>
      <c r="P38" s="5"/>
      <c r="Q38" s="5"/>
      <c r="R38" s="5"/>
      <c r="S38" s="5"/>
      <c r="T38" s="5"/>
      <c r="U38" s="5"/>
      <c r="V38" s="5"/>
      <c r="W38" s="5"/>
      <c r="X38" s="5"/>
      <c r="Y38" s="5"/>
      <c r="Z38" s="5"/>
      <c r="AA38" s="5"/>
    </row>
    <row r="39" spans="1:27" ht="17" customHeight="1" x14ac:dyDescent="0.15">
      <c r="A39" s="5"/>
      <c r="B39" s="5"/>
      <c r="C39" s="5"/>
      <c r="D39" s="5"/>
      <c r="E39" s="16" t="s">
        <v>80</v>
      </c>
      <c r="F39" s="5"/>
      <c r="G39" s="5"/>
      <c r="H39" s="5"/>
      <c r="I39" s="5"/>
      <c r="J39" s="5"/>
      <c r="K39" s="5"/>
      <c r="L39" s="5"/>
      <c r="M39" s="5"/>
      <c r="N39" s="5"/>
      <c r="O39" s="5"/>
      <c r="P39" s="5"/>
      <c r="Q39" s="5"/>
      <c r="R39" s="5"/>
      <c r="S39" s="5"/>
      <c r="T39" s="5"/>
      <c r="U39" s="5"/>
      <c r="V39" s="5"/>
      <c r="W39" s="5"/>
      <c r="X39" s="5"/>
      <c r="Y39" s="5"/>
      <c r="Z39" s="5"/>
      <c r="AA39" s="5"/>
    </row>
    <row r="40" spans="1:27" ht="47" customHeight="1" x14ac:dyDescent="0.15">
      <c r="A40" s="5"/>
      <c r="B40" s="5"/>
      <c r="C40" s="5"/>
      <c r="D40" s="5"/>
      <c r="E40" s="5"/>
      <c r="F40" s="5"/>
      <c r="G40" s="5"/>
      <c r="H40" s="5"/>
      <c r="I40" s="5"/>
      <c r="J40" s="5"/>
      <c r="K40" s="5"/>
      <c r="L40" s="5"/>
      <c r="M40" s="5"/>
      <c r="N40" s="5"/>
      <c r="O40" s="5"/>
      <c r="P40" s="5"/>
      <c r="Q40" s="5"/>
      <c r="R40" s="5"/>
      <c r="S40" s="5"/>
      <c r="T40" s="5"/>
      <c r="U40" s="5"/>
      <c r="V40" s="5"/>
      <c r="W40" s="5"/>
      <c r="X40" s="5"/>
      <c r="Y40" s="5"/>
      <c r="Z40" s="42"/>
      <c r="AA40" s="5"/>
    </row>
  </sheetData>
  <mergeCells count="21">
    <mergeCell ref="B1:Z1"/>
    <mergeCell ref="B2:Z2"/>
    <mergeCell ref="D6:E6"/>
    <mergeCell ref="G6:H6"/>
    <mergeCell ref="J6:K6"/>
    <mergeCell ref="M6:N6"/>
    <mergeCell ref="S6:T6"/>
    <mergeCell ref="V6:W6"/>
    <mergeCell ref="Y6:Z6"/>
    <mergeCell ref="B3:Z3"/>
    <mergeCell ref="P8:Q8"/>
    <mergeCell ref="P6:Q6"/>
    <mergeCell ref="F32:Z32"/>
    <mergeCell ref="F29:Z29"/>
    <mergeCell ref="D8:E8"/>
    <mergeCell ref="G8:H8"/>
    <mergeCell ref="J8:K8"/>
    <mergeCell ref="M8:N8"/>
    <mergeCell ref="S8:T8"/>
    <mergeCell ref="V8:W8"/>
    <mergeCell ref="Y8:Z8"/>
  </mergeCells>
  <pageMargins left="0.7" right="0.7" top="0.75" bottom="0.75" header="0.3" footer="0.3"/>
  <pageSetup scale="68" orientation="landscape"/>
  <headerFooter>
    <oddFooter>&amp;C&amp;"Helvetica Neue,Regular"&amp;12&amp;K000000&amp;P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80"/>
  <sheetViews>
    <sheetView showGridLines="0" workbookViewId="0"/>
  </sheetViews>
  <sheetFormatPr baseColWidth="10" defaultColWidth="9.1640625" defaultRowHeight="15.75" customHeight="1" x14ac:dyDescent="0.15"/>
  <cols>
    <col min="1" max="1" width="9.83203125" style="133" customWidth="1"/>
    <col min="2" max="2" width="4.6640625" style="133" customWidth="1"/>
    <col min="3" max="3" width="43" style="133" customWidth="1"/>
    <col min="4" max="4" width="6.1640625" style="133" customWidth="1"/>
    <col min="5" max="5" width="14" style="133" customWidth="1"/>
    <col min="6" max="6" width="16.33203125" style="133" customWidth="1"/>
    <col min="7" max="7" width="3" style="133" customWidth="1"/>
    <col min="8" max="9" width="9.1640625" style="133" customWidth="1"/>
    <col min="10" max="16384" width="9.1640625" style="133"/>
  </cols>
  <sheetData>
    <row r="1" spans="1:8" ht="17" customHeight="1" x14ac:dyDescent="0.2">
      <c r="A1" s="478" t="str">
        <f>Input!G28</f>
        <v>Bluegrass Water Operating Company, LLC</v>
      </c>
      <c r="B1" s="483"/>
      <c r="C1" s="483"/>
      <c r="D1" s="483"/>
      <c r="E1" s="483"/>
      <c r="F1" s="483"/>
      <c r="G1" s="483"/>
      <c r="H1" s="5"/>
    </row>
    <row r="2" spans="1:8" ht="17" customHeight="1" x14ac:dyDescent="0.2">
      <c r="A2" s="482" t="s">
        <v>216</v>
      </c>
      <c r="B2" s="483"/>
      <c r="C2" s="483"/>
      <c r="D2" s="483"/>
      <c r="E2" s="483"/>
      <c r="F2" s="483"/>
      <c r="G2" s="483"/>
      <c r="H2" s="5"/>
    </row>
    <row r="3" spans="1:8" ht="17" customHeight="1" x14ac:dyDescent="0.2">
      <c r="A3" s="482" t="s">
        <v>389</v>
      </c>
      <c r="B3" s="483"/>
      <c r="C3" s="483"/>
      <c r="D3" s="483"/>
      <c r="E3" s="483"/>
      <c r="F3" s="483"/>
      <c r="G3" s="483"/>
      <c r="H3" s="5"/>
    </row>
    <row r="4" spans="1:8" ht="17" customHeight="1" x14ac:dyDescent="0.2">
      <c r="A4" s="482" t="str">
        <f>'6.4 CEM RPM Bond Ratings'!B3</f>
        <v>Proxy Group of Twenty-Three Non-Price Regulated Companies of Comparable risk to the</v>
      </c>
      <c r="B4" s="483"/>
      <c r="C4" s="483"/>
      <c r="D4" s="483"/>
      <c r="E4" s="483"/>
      <c r="F4" s="483"/>
      <c r="G4" s="483"/>
      <c r="H4" s="5"/>
    </row>
    <row r="5" spans="1:8" ht="17" customHeight="1" x14ac:dyDescent="0.2">
      <c r="A5" s="478" t="str">
        <f>'6.4 CEM RPM Bond Ratings'!B4</f>
        <v>Proxy Group of Seven Water Companies</v>
      </c>
      <c r="B5" s="483"/>
      <c r="C5" s="483"/>
      <c r="D5" s="483"/>
      <c r="E5" s="483"/>
      <c r="F5" s="483"/>
      <c r="G5" s="483"/>
      <c r="H5" s="5"/>
    </row>
    <row r="6" spans="1:8" ht="17" customHeight="1" x14ac:dyDescent="0.2">
      <c r="A6" s="6"/>
      <c r="B6" s="6"/>
      <c r="C6" s="6"/>
      <c r="D6" s="6"/>
      <c r="E6" s="6"/>
      <c r="F6" s="6"/>
      <c r="G6" s="6"/>
      <c r="H6" s="5"/>
    </row>
    <row r="7" spans="1:8" ht="75.75" customHeight="1" x14ac:dyDescent="0.2">
      <c r="A7" s="2" t="s">
        <v>1</v>
      </c>
      <c r="B7" s="5"/>
      <c r="C7" s="84" t="s">
        <v>218</v>
      </c>
      <c r="D7" s="5"/>
      <c r="E7" s="6"/>
      <c r="F7" s="480" t="str">
        <f>'6.4 CEM RPM Bond Ratings'!B12</f>
        <v>Proxy Group of Twenty-Three Non-Price Regulated Companies</v>
      </c>
      <c r="G7" s="481"/>
      <c r="H7" s="5"/>
    </row>
    <row r="8" spans="1:8" ht="13.75" customHeight="1" x14ac:dyDescent="0.15">
      <c r="A8" s="5"/>
      <c r="B8" s="5"/>
      <c r="C8" s="13"/>
      <c r="D8" s="5"/>
      <c r="E8" s="5"/>
      <c r="F8" s="13"/>
      <c r="G8" s="13"/>
      <c r="H8" s="5"/>
    </row>
    <row r="9" spans="1:8" ht="17" customHeight="1" x14ac:dyDescent="0.2">
      <c r="A9" s="6"/>
      <c r="B9" s="5"/>
      <c r="C9" s="5"/>
      <c r="D9" s="5"/>
      <c r="E9" s="5"/>
      <c r="F9" s="5"/>
      <c r="G9" s="5"/>
      <c r="H9" s="5"/>
    </row>
    <row r="10" spans="1:8" ht="17" customHeight="1" x14ac:dyDescent="0.2">
      <c r="A10" s="5"/>
      <c r="B10" s="85" t="s">
        <v>219</v>
      </c>
      <c r="C10" s="5"/>
      <c r="D10" s="5"/>
      <c r="E10" s="5"/>
      <c r="F10" s="5"/>
      <c r="G10" s="5"/>
      <c r="H10" s="5"/>
    </row>
    <row r="11" spans="1:8" ht="13.75" customHeight="1" x14ac:dyDescent="0.15">
      <c r="A11" s="5"/>
      <c r="B11" s="5"/>
      <c r="C11" s="5"/>
      <c r="D11" s="5"/>
      <c r="E11" s="5"/>
      <c r="F11" s="5"/>
      <c r="G11" s="5"/>
      <c r="H11" s="5"/>
    </row>
    <row r="12" spans="1:8" ht="17" customHeight="1" x14ac:dyDescent="0.2">
      <c r="A12" s="14" t="s">
        <v>4</v>
      </c>
      <c r="B12" s="5"/>
      <c r="C12" s="16" t="s">
        <v>220</v>
      </c>
      <c r="D12" s="19"/>
      <c r="E12" s="19"/>
      <c r="F12" s="19">
        <f>'3.8-9 Beta Adjusted ERP'!F11</f>
        <v>5.78</v>
      </c>
      <c r="G12" s="16" t="s">
        <v>52</v>
      </c>
      <c r="H12" s="5"/>
    </row>
    <row r="13" spans="1:8" ht="17" customHeight="1" x14ac:dyDescent="0.15">
      <c r="A13" s="5"/>
      <c r="B13" s="5"/>
      <c r="C13" s="19"/>
      <c r="D13" s="19"/>
      <c r="E13" s="19"/>
      <c r="F13" s="19"/>
      <c r="G13" s="19"/>
      <c r="H13" s="5"/>
    </row>
    <row r="14" spans="1:8" ht="17" customHeight="1" x14ac:dyDescent="0.2">
      <c r="A14" s="14" t="s">
        <v>6</v>
      </c>
      <c r="B14" s="5"/>
      <c r="C14" s="16" t="s">
        <v>221</v>
      </c>
      <c r="D14" s="19"/>
      <c r="E14" s="19"/>
      <c r="F14" s="19">
        <f>'MRP ERP WP'!$AK$42*100</f>
        <v>9.3947094827672846</v>
      </c>
      <c r="G14" s="19"/>
      <c r="H14" s="19"/>
    </row>
    <row r="15" spans="1:8" ht="17" customHeight="1" x14ac:dyDescent="0.15">
      <c r="A15" s="5"/>
      <c r="B15" s="5"/>
      <c r="C15" s="19"/>
      <c r="D15" s="19"/>
      <c r="E15" s="19"/>
      <c r="F15" s="19"/>
      <c r="G15" s="19"/>
      <c r="H15" s="5"/>
    </row>
    <row r="16" spans="1:8" ht="17" customHeight="1" x14ac:dyDescent="0.2">
      <c r="A16" s="14" t="s">
        <v>8</v>
      </c>
      <c r="B16" s="5"/>
      <c r="C16" s="16" t="s">
        <v>222</v>
      </c>
      <c r="D16" s="19"/>
      <c r="E16" s="19"/>
      <c r="F16" s="19">
        <f>'3.8-9 Beta Adjusted ERP'!F15</f>
        <v>9.6153937223838692</v>
      </c>
      <c r="G16" s="19"/>
      <c r="H16" s="5"/>
    </row>
    <row r="17" spans="1:8" ht="17" customHeight="1" x14ac:dyDescent="0.2">
      <c r="A17" s="6"/>
      <c r="B17" s="5"/>
      <c r="C17" s="19"/>
      <c r="D17" s="19"/>
      <c r="E17" s="19"/>
      <c r="F17" s="19"/>
      <c r="G17" s="19"/>
      <c r="H17" s="19"/>
    </row>
    <row r="18" spans="1:8" ht="31.5" customHeight="1" x14ac:dyDescent="0.2">
      <c r="A18" s="30" t="s">
        <v>10</v>
      </c>
      <c r="B18" s="5"/>
      <c r="C18" s="25" t="s">
        <v>390</v>
      </c>
      <c r="D18" s="19"/>
      <c r="E18" s="19"/>
      <c r="F18" s="19">
        <f>'MRP WP1'!$M$22*100-'MRP WP1'!$M$37</f>
        <v>11.47</v>
      </c>
      <c r="G18" s="19"/>
      <c r="H18" s="5"/>
    </row>
    <row r="19" spans="1:8" ht="17" customHeight="1" x14ac:dyDescent="0.15">
      <c r="A19" s="35"/>
      <c r="B19" s="5"/>
      <c r="C19" s="86"/>
      <c r="D19" s="19"/>
      <c r="E19" s="19"/>
      <c r="F19" s="19"/>
      <c r="G19" s="19"/>
      <c r="H19" s="5"/>
    </row>
    <row r="20" spans="1:8" ht="31.5" customHeight="1" x14ac:dyDescent="0.2">
      <c r="A20" s="134">
        <v>5</v>
      </c>
      <c r="B20" s="5"/>
      <c r="C20" s="25" t="s">
        <v>391</v>
      </c>
      <c r="D20" s="19"/>
      <c r="E20" s="19"/>
      <c r="F20" s="19">
        <f>'3.8-9 Beta Adjusted ERP'!F19</f>
        <v>10.849753895387577</v>
      </c>
      <c r="G20" s="19"/>
      <c r="H20" s="5"/>
    </row>
    <row r="21" spans="1:8" ht="17" customHeight="1" x14ac:dyDescent="0.15">
      <c r="A21" s="5"/>
      <c r="B21" s="5"/>
      <c r="C21" s="86"/>
      <c r="D21" s="19"/>
      <c r="E21" s="19"/>
      <c r="F21" s="19"/>
      <c r="G21" s="19"/>
      <c r="H21" s="5"/>
    </row>
    <row r="22" spans="1:8" ht="31.5" customHeight="1" x14ac:dyDescent="0.15">
      <c r="A22" s="30" t="s">
        <v>15</v>
      </c>
      <c r="B22" s="5"/>
      <c r="C22" s="25" t="s">
        <v>225</v>
      </c>
      <c r="D22" s="19"/>
      <c r="E22" s="19"/>
      <c r="F22" s="81">
        <f>'3.8-9 Beta Adjusted ERP'!F21</f>
        <v>10.800122275182721</v>
      </c>
      <c r="G22" s="19"/>
      <c r="H22" s="5"/>
    </row>
    <row r="23" spans="1:8" ht="15.75" customHeight="1" x14ac:dyDescent="0.15">
      <c r="A23" s="5"/>
      <c r="B23" s="5"/>
      <c r="C23" s="19"/>
      <c r="D23" s="19"/>
      <c r="E23" s="19"/>
      <c r="F23" s="82"/>
      <c r="G23" s="19"/>
      <c r="H23" s="5"/>
    </row>
    <row r="24" spans="1:8" ht="15.75" customHeight="1" x14ac:dyDescent="0.2">
      <c r="A24" s="14" t="s">
        <v>17</v>
      </c>
      <c r="B24" s="5"/>
      <c r="C24" s="37" t="s">
        <v>392</v>
      </c>
      <c r="D24" s="19"/>
      <c r="E24" s="19"/>
      <c r="F24" s="46">
        <f>ROUND(AVERAGE(F12,F14,F16,F18,F20,F22),2)</f>
        <v>9.65</v>
      </c>
      <c r="G24" s="16" t="s">
        <v>52</v>
      </c>
      <c r="H24" s="5"/>
    </row>
    <row r="25" spans="1:8" ht="15.75" customHeight="1" x14ac:dyDescent="0.15">
      <c r="A25" s="5"/>
      <c r="B25" s="5"/>
      <c r="C25" s="19"/>
      <c r="D25" s="19"/>
      <c r="E25" s="19"/>
      <c r="F25" s="19"/>
      <c r="G25" s="19"/>
      <c r="H25" s="5"/>
    </row>
    <row r="26" spans="1:8" ht="15.75" customHeight="1" x14ac:dyDescent="0.2">
      <c r="A26" s="14" t="s">
        <v>20</v>
      </c>
      <c r="B26" s="5"/>
      <c r="C26" s="16" t="s">
        <v>227</v>
      </c>
      <c r="D26" s="19"/>
      <c r="E26" s="19"/>
      <c r="F26" s="81">
        <f>'6.6 CEM CAPM Backup'!H37</f>
        <v>0.78</v>
      </c>
      <c r="G26" s="19"/>
      <c r="H26" s="5"/>
    </row>
    <row r="27" spans="1:8" ht="15.75" customHeight="1" x14ac:dyDescent="0.15">
      <c r="A27" s="5"/>
      <c r="B27" s="5"/>
      <c r="C27" s="19"/>
      <c r="D27" s="19"/>
      <c r="E27" s="19"/>
      <c r="F27" s="82"/>
      <c r="G27" s="19"/>
      <c r="H27" s="5"/>
    </row>
    <row r="28" spans="1:8" ht="16.5" customHeight="1" x14ac:dyDescent="0.2">
      <c r="A28" s="14" t="s">
        <v>228</v>
      </c>
      <c r="B28" s="5"/>
      <c r="C28" s="16" t="s">
        <v>229</v>
      </c>
      <c r="D28" s="19"/>
      <c r="E28" s="19"/>
      <c r="F28" s="81">
        <f>ROUND(F24*F26,2)</f>
        <v>7.53</v>
      </c>
      <c r="G28" s="16" t="s">
        <v>52</v>
      </c>
      <c r="H28" s="5"/>
    </row>
    <row r="29" spans="1:8" ht="16.5" customHeight="1" x14ac:dyDescent="0.2">
      <c r="A29" s="6"/>
      <c r="B29" s="5"/>
      <c r="C29" s="19"/>
      <c r="D29" s="19"/>
      <c r="E29" s="19"/>
      <c r="F29" s="82"/>
      <c r="G29" s="19"/>
      <c r="H29" s="5"/>
    </row>
    <row r="30" spans="1:8" ht="17" customHeight="1" x14ac:dyDescent="0.2">
      <c r="A30" s="48" t="s">
        <v>70</v>
      </c>
      <c r="B30" s="5"/>
      <c r="C30" s="19"/>
      <c r="D30" s="19"/>
      <c r="E30" s="19"/>
      <c r="F30" s="19"/>
      <c r="G30" s="19"/>
      <c r="H30" s="5"/>
    </row>
    <row r="31" spans="1:8" ht="17" customHeight="1" x14ac:dyDescent="0.2">
      <c r="A31" s="6"/>
      <c r="B31" s="16" t="s">
        <v>23</v>
      </c>
      <c r="C31" s="16" t="s">
        <v>393</v>
      </c>
      <c r="D31" s="19"/>
      <c r="E31" s="19"/>
      <c r="F31" s="19"/>
      <c r="G31" s="19"/>
      <c r="H31" s="5"/>
    </row>
    <row r="32" spans="1:8" ht="17" customHeight="1" x14ac:dyDescent="0.2">
      <c r="A32" s="6"/>
      <c r="B32" s="62" t="s">
        <v>25</v>
      </c>
      <c r="C32" s="16" t="s">
        <v>394</v>
      </c>
      <c r="D32" s="19"/>
      <c r="E32" s="19"/>
      <c r="F32" s="19"/>
      <c r="G32" s="19"/>
      <c r="H32" s="5"/>
    </row>
    <row r="33" spans="1:8" ht="17" customHeight="1" x14ac:dyDescent="0.2">
      <c r="A33" s="6"/>
      <c r="B33" s="62" t="s">
        <v>27</v>
      </c>
      <c r="C33" s="16" t="s">
        <v>395</v>
      </c>
      <c r="D33" s="19"/>
      <c r="E33" s="19"/>
      <c r="F33" s="19"/>
      <c r="G33" s="19"/>
      <c r="H33" s="5"/>
    </row>
    <row r="34" spans="1:8" ht="17" customHeight="1" x14ac:dyDescent="0.2">
      <c r="A34" s="6"/>
      <c r="B34" s="62" t="s">
        <v>29</v>
      </c>
      <c r="C34" s="16" t="s">
        <v>396</v>
      </c>
      <c r="D34" s="19"/>
      <c r="E34" s="19"/>
      <c r="F34" s="19"/>
      <c r="G34" s="19"/>
      <c r="H34" s="5"/>
    </row>
    <row r="35" spans="1:8" ht="17" customHeight="1" x14ac:dyDescent="0.2">
      <c r="A35" s="6"/>
      <c r="B35" s="62" t="s">
        <v>31</v>
      </c>
      <c r="C35" s="16" t="s">
        <v>397</v>
      </c>
      <c r="D35" s="19"/>
      <c r="E35" s="19"/>
      <c r="F35" s="19"/>
      <c r="G35" s="19"/>
      <c r="H35" s="5"/>
    </row>
    <row r="36" spans="1:8" ht="17" customHeight="1" x14ac:dyDescent="0.2">
      <c r="A36" s="6"/>
      <c r="B36" s="62" t="s">
        <v>160</v>
      </c>
      <c r="C36" s="16" t="s">
        <v>398</v>
      </c>
      <c r="D36" s="19"/>
      <c r="E36" s="19"/>
      <c r="F36" s="19"/>
      <c r="G36" s="19"/>
      <c r="H36" s="5"/>
    </row>
    <row r="37" spans="1:8" ht="17" customHeight="1" x14ac:dyDescent="0.15">
      <c r="A37" s="61"/>
      <c r="B37" s="62" t="s">
        <v>236</v>
      </c>
      <c r="C37" s="62" t="s">
        <v>399</v>
      </c>
      <c r="D37" s="5"/>
      <c r="E37" s="5"/>
      <c r="F37" s="5"/>
      <c r="G37" s="5"/>
      <c r="H37" s="5"/>
    </row>
    <row r="38" spans="1:8" ht="17" customHeight="1" x14ac:dyDescent="0.15">
      <c r="A38" s="61"/>
      <c r="B38" s="61"/>
      <c r="C38" s="135"/>
      <c r="D38" s="87"/>
      <c r="E38" s="87"/>
      <c r="F38" s="87"/>
      <c r="G38" s="87"/>
      <c r="H38" s="5"/>
    </row>
    <row r="39" spans="1:8" ht="17" customHeight="1" x14ac:dyDescent="0.15">
      <c r="A39" s="5"/>
      <c r="B39" s="16" t="s">
        <v>238</v>
      </c>
      <c r="C39" s="19"/>
      <c r="D39" s="19"/>
      <c r="E39" s="19"/>
      <c r="F39" s="19"/>
      <c r="G39" s="19"/>
      <c r="H39" s="5"/>
    </row>
    <row r="40" spans="1:8" ht="17" customHeight="1" x14ac:dyDescent="0.15">
      <c r="A40" s="5"/>
      <c r="B40" s="5"/>
      <c r="C40" s="475" t="str">
        <f>'4.2 CAPM Notes'!B60</f>
        <v>Stocks, Bonds, Bills, and Inflation -  2020 SBBI Yearbook, John Wiley &amp; Sons, Inc.</v>
      </c>
      <c r="D40" s="476"/>
      <c r="E40" s="476"/>
      <c r="F40" s="476"/>
      <c r="G40" s="476"/>
      <c r="H40" s="5"/>
    </row>
    <row r="41" spans="1:8" ht="17" customHeight="1" x14ac:dyDescent="0.15">
      <c r="A41" s="5"/>
      <c r="B41" s="5"/>
      <c r="C41" s="475" t="s">
        <v>400</v>
      </c>
      <c r="D41" s="476"/>
      <c r="E41" s="476"/>
      <c r="F41" s="476"/>
      <c r="G41" s="476"/>
      <c r="H41" s="5"/>
    </row>
    <row r="42" spans="1:8" ht="17" customHeight="1" x14ac:dyDescent="0.2">
      <c r="A42" s="5"/>
      <c r="B42" s="5"/>
      <c r="C42" s="37" t="str">
        <f>'4.2 CAPM Notes'!B59</f>
        <v>Blue Chip Financial Forecasts, September 1, 2020 and June 1, 2020</v>
      </c>
      <c r="D42" s="19"/>
      <c r="E42" s="19"/>
      <c r="F42" s="19"/>
      <c r="G42" s="19"/>
      <c r="H42" s="5"/>
    </row>
    <row r="43" spans="1:8" ht="17" customHeight="1" x14ac:dyDescent="0.2">
      <c r="A43" s="5"/>
      <c r="B43" s="5"/>
      <c r="C43" s="37" t="s">
        <v>80</v>
      </c>
      <c r="D43" s="19"/>
      <c r="E43" s="19"/>
      <c r="F43" s="19"/>
      <c r="G43" s="19"/>
      <c r="H43" s="5"/>
    </row>
    <row r="44" spans="1:8" ht="17" customHeight="1" x14ac:dyDescent="0.2">
      <c r="A44" s="5"/>
      <c r="B44" s="5"/>
      <c r="C44" s="23"/>
      <c r="D44" s="19"/>
      <c r="E44" s="19"/>
      <c r="F44" s="19"/>
      <c r="G44" s="19"/>
      <c r="H44" s="5"/>
    </row>
    <row r="45" spans="1:8" ht="17" customHeight="1" x14ac:dyDescent="0.15">
      <c r="A45" s="5"/>
      <c r="B45" s="5"/>
      <c r="C45" s="19"/>
      <c r="D45" s="19"/>
      <c r="E45" s="19"/>
      <c r="F45" s="19"/>
      <c r="G45" s="19"/>
      <c r="H45" s="5"/>
    </row>
    <row r="46" spans="1:8" ht="17" customHeight="1" x14ac:dyDescent="0.2">
      <c r="A46" s="5"/>
      <c r="B46" s="5"/>
      <c r="C46" s="18"/>
      <c r="D46" s="19"/>
      <c r="E46" s="19"/>
      <c r="F46" s="19"/>
      <c r="G46" s="19"/>
      <c r="H46" s="5"/>
    </row>
    <row r="47" spans="1:8" ht="17" customHeight="1" x14ac:dyDescent="0.15">
      <c r="A47" s="5"/>
      <c r="B47" s="5"/>
      <c r="C47" s="19"/>
      <c r="D47" s="19"/>
      <c r="E47" s="19"/>
      <c r="F47" s="19"/>
      <c r="G47" s="19"/>
      <c r="H47" s="5"/>
    </row>
    <row r="48" spans="1:8" ht="17" customHeight="1" x14ac:dyDescent="0.15">
      <c r="A48" s="5"/>
      <c r="B48" s="41"/>
      <c r="C48" s="496"/>
      <c r="D48" s="496"/>
      <c r="E48" s="496"/>
      <c r="F48" s="496"/>
      <c r="G48" s="89"/>
      <c r="H48" s="5"/>
    </row>
    <row r="49" spans="1:8" ht="32.25" customHeight="1" x14ac:dyDescent="0.15">
      <c r="A49" s="5"/>
      <c r="B49" s="41"/>
      <c r="C49" s="496"/>
      <c r="D49" s="496"/>
      <c r="E49" s="496"/>
      <c r="F49" s="496"/>
      <c r="G49" s="89"/>
      <c r="H49" s="5"/>
    </row>
    <row r="50" spans="1:8" ht="17" customHeight="1" x14ac:dyDescent="0.15">
      <c r="A50" s="5"/>
      <c r="B50" s="41"/>
      <c r="C50" s="19"/>
      <c r="D50" s="19"/>
      <c r="E50" s="19"/>
      <c r="F50" s="19"/>
      <c r="G50" s="19"/>
      <c r="H50" s="5"/>
    </row>
    <row r="51" spans="1:8" ht="17" customHeight="1" x14ac:dyDescent="0.15">
      <c r="A51" s="5"/>
      <c r="B51" s="5"/>
      <c r="C51" s="19"/>
      <c r="D51" s="19"/>
      <c r="E51" s="19"/>
      <c r="F51" s="19"/>
      <c r="G51" s="19"/>
      <c r="H51" s="5"/>
    </row>
    <row r="52" spans="1:8" ht="17" customHeight="1" x14ac:dyDescent="0.15">
      <c r="A52" s="5"/>
      <c r="B52" s="5"/>
      <c r="C52" s="19"/>
      <c r="D52" s="19"/>
      <c r="E52" s="19"/>
      <c r="F52" s="19"/>
      <c r="G52" s="19"/>
      <c r="H52" s="5"/>
    </row>
    <row r="53" spans="1:8" ht="17" customHeight="1" x14ac:dyDescent="0.15">
      <c r="A53" s="5"/>
      <c r="B53" s="5"/>
      <c r="C53" s="19"/>
      <c r="D53" s="19"/>
      <c r="E53" s="19"/>
      <c r="F53" s="19"/>
      <c r="G53" s="19"/>
      <c r="H53" s="5"/>
    </row>
    <row r="54" spans="1:8" ht="17" customHeight="1" x14ac:dyDescent="0.15">
      <c r="A54" s="5"/>
      <c r="B54" s="5"/>
      <c r="C54" s="19"/>
      <c r="D54" s="19"/>
      <c r="E54" s="19"/>
      <c r="F54" s="19"/>
      <c r="G54" s="19"/>
      <c r="H54" s="5"/>
    </row>
    <row r="55" spans="1:8" ht="17" customHeight="1" x14ac:dyDescent="0.15">
      <c r="A55" s="5"/>
      <c r="B55" s="5"/>
      <c r="C55" s="19"/>
      <c r="D55" s="19"/>
      <c r="E55" s="19"/>
      <c r="F55" s="19"/>
      <c r="G55" s="19"/>
      <c r="H55" s="5"/>
    </row>
    <row r="56" spans="1:8" ht="17" customHeight="1" x14ac:dyDescent="0.15">
      <c r="A56" s="5"/>
      <c r="B56" s="5"/>
      <c r="C56" s="19"/>
      <c r="D56" s="19"/>
      <c r="E56" s="19"/>
      <c r="F56" s="19"/>
      <c r="G56" s="19"/>
      <c r="H56" s="5"/>
    </row>
    <row r="57" spans="1:8" ht="17" customHeight="1" x14ac:dyDescent="0.15">
      <c r="A57" s="5"/>
      <c r="B57" s="5"/>
      <c r="C57" s="19"/>
      <c r="D57" s="19"/>
      <c r="E57" s="19"/>
      <c r="F57" s="19"/>
      <c r="G57" s="19"/>
      <c r="H57" s="5"/>
    </row>
    <row r="58" spans="1:8" ht="17" customHeight="1" x14ac:dyDescent="0.15">
      <c r="A58" s="5"/>
      <c r="B58" s="5"/>
      <c r="C58" s="19"/>
      <c r="D58" s="19"/>
      <c r="E58" s="19"/>
      <c r="F58" s="19"/>
      <c r="G58" s="19"/>
      <c r="H58" s="5"/>
    </row>
    <row r="59" spans="1:8" ht="17" customHeight="1" x14ac:dyDescent="0.15">
      <c r="A59" s="5"/>
      <c r="B59" s="5"/>
      <c r="C59" s="19"/>
      <c r="D59" s="19"/>
      <c r="E59" s="19"/>
      <c r="F59" s="19"/>
      <c r="G59" s="19"/>
      <c r="H59" s="5"/>
    </row>
    <row r="60" spans="1:8" ht="17" customHeight="1" x14ac:dyDescent="0.15">
      <c r="A60" s="5"/>
      <c r="B60" s="5"/>
      <c r="C60" s="19"/>
      <c r="D60" s="19"/>
      <c r="E60" s="19"/>
      <c r="F60" s="19"/>
      <c r="G60" s="19"/>
      <c r="H60" s="5"/>
    </row>
    <row r="61" spans="1:8" ht="17" customHeight="1" x14ac:dyDescent="0.15">
      <c r="A61" s="5"/>
      <c r="B61" s="5"/>
      <c r="C61" s="19"/>
      <c r="D61" s="19"/>
      <c r="E61" s="19"/>
      <c r="F61" s="19"/>
      <c r="G61" s="19"/>
      <c r="H61" s="5"/>
    </row>
    <row r="62" spans="1:8" ht="17" customHeight="1" x14ac:dyDescent="0.15">
      <c r="A62" s="5"/>
      <c r="B62" s="5"/>
      <c r="C62" s="19"/>
      <c r="D62" s="19"/>
      <c r="E62" s="19"/>
      <c r="F62" s="19"/>
      <c r="G62" s="19"/>
      <c r="H62" s="5"/>
    </row>
    <row r="63" spans="1:8" ht="17" customHeight="1" x14ac:dyDescent="0.15">
      <c r="A63" s="5"/>
      <c r="B63" s="5"/>
      <c r="C63" s="19"/>
      <c r="D63" s="19"/>
      <c r="E63" s="19"/>
      <c r="F63" s="19"/>
      <c r="G63" s="19"/>
      <c r="H63" s="5"/>
    </row>
    <row r="64" spans="1:8" ht="17" customHeight="1" x14ac:dyDescent="0.15">
      <c r="A64" s="5"/>
      <c r="B64" s="5"/>
      <c r="C64" s="19"/>
      <c r="D64" s="19"/>
      <c r="E64" s="19"/>
      <c r="F64" s="19"/>
      <c r="G64" s="19"/>
      <c r="H64" s="5"/>
    </row>
    <row r="65" spans="1:8" ht="17" customHeight="1" x14ac:dyDescent="0.15">
      <c r="A65" s="5"/>
      <c r="B65" s="5"/>
      <c r="C65" s="19"/>
      <c r="D65" s="19"/>
      <c r="E65" s="19"/>
      <c r="F65" s="19"/>
      <c r="G65" s="19"/>
      <c r="H65" s="5"/>
    </row>
    <row r="66" spans="1:8" ht="17" customHeight="1" x14ac:dyDescent="0.15">
      <c r="A66" s="5"/>
      <c r="B66" s="5"/>
      <c r="C66" s="19"/>
      <c r="D66" s="19"/>
      <c r="E66" s="19"/>
      <c r="F66" s="19"/>
      <c r="G66" s="19"/>
      <c r="H66" s="5"/>
    </row>
    <row r="67" spans="1:8" ht="17" customHeight="1" x14ac:dyDescent="0.15">
      <c r="A67" s="5"/>
      <c r="B67" s="5"/>
      <c r="C67" s="19"/>
      <c r="D67" s="19"/>
      <c r="E67" s="19"/>
      <c r="F67" s="19"/>
      <c r="G67" s="19"/>
      <c r="H67" s="5"/>
    </row>
    <row r="68" spans="1:8" ht="17" customHeight="1" x14ac:dyDescent="0.15">
      <c r="A68" s="5"/>
      <c r="B68" s="5"/>
      <c r="C68" s="19"/>
      <c r="D68" s="19"/>
      <c r="E68" s="19"/>
      <c r="F68" s="19"/>
      <c r="G68" s="19"/>
      <c r="H68" s="5"/>
    </row>
    <row r="69" spans="1:8" ht="17" customHeight="1" x14ac:dyDescent="0.15">
      <c r="A69" s="5"/>
      <c r="B69" s="5"/>
      <c r="C69" s="19"/>
      <c r="D69" s="19"/>
      <c r="E69" s="19"/>
      <c r="F69" s="19"/>
      <c r="G69" s="19"/>
      <c r="H69" s="5"/>
    </row>
    <row r="70" spans="1:8" ht="17" customHeight="1" x14ac:dyDescent="0.15">
      <c r="A70" s="5"/>
      <c r="B70" s="5"/>
      <c r="C70" s="19"/>
      <c r="D70" s="19"/>
      <c r="E70" s="19"/>
      <c r="F70" s="19"/>
      <c r="G70" s="19"/>
      <c r="H70" s="5"/>
    </row>
    <row r="71" spans="1:8" ht="17" customHeight="1" x14ac:dyDescent="0.15">
      <c r="A71" s="5"/>
      <c r="B71" s="5"/>
      <c r="C71" s="19"/>
      <c r="D71" s="19"/>
      <c r="E71" s="19"/>
      <c r="F71" s="19"/>
      <c r="G71" s="19"/>
      <c r="H71" s="5"/>
    </row>
    <row r="72" spans="1:8" ht="17" customHeight="1" x14ac:dyDescent="0.15">
      <c r="A72" s="5"/>
      <c r="B72" s="5"/>
      <c r="C72" s="19"/>
      <c r="D72" s="19"/>
      <c r="E72" s="19"/>
      <c r="F72" s="19"/>
      <c r="G72" s="19"/>
      <c r="H72" s="5"/>
    </row>
    <row r="73" spans="1:8" ht="17" customHeight="1" x14ac:dyDescent="0.15">
      <c r="A73" s="5"/>
      <c r="B73" s="5"/>
      <c r="C73" s="19"/>
      <c r="D73" s="19"/>
      <c r="E73" s="19"/>
      <c r="F73" s="19"/>
      <c r="G73" s="19"/>
      <c r="H73" s="5"/>
    </row>
    <row r="74" spans="1:8" ht="17" customHeight="1" x14ac:dyDescent="0.15">
      <c r="A74" s="5"/>
      <c r="B74" s="5"/>
      <c r="C74" s="19"/>
      <c r="D74" s="19"/>
      <c r="E74" s="19"/>
      <c r="F74" s="19"/>
      <c r="G74" s="19"/>
      <c r="H74" s="5"/>
    </row>
    <row r="75" spans="1:8" ht="17" customHeight="1" x14ac:dyDescent="0.15">
      <c r="A75" s="5"/>
      <c r="B75" s="5"/>
      <c r="C75" s="19"/>
      <c r="D75" s="19"/>
      <c r="E75" s="19"/>
      <c r="F75" s="19"/>
      <c r="G75" s="19"/>
      <c r="H75" s="5"/>
    </row>
    <row r="76" spans="1:8" ht="17" customHeight="1" x14ac:dyDescent="0.15">
      <c r="A76" s="5"/>
      <c r="B76" s="5"/>
      <c r="C76" s="19"/>
      <c r="D76" s="19"/>
      <c r="E76" s="19"/>
      <c r="F76" s="19"/>
      <c r="G76" s="19"/>
      <c r="H76" s="5"/>
    </row>
    <row r="77" spans="1:8" ht="17" customHeight="1" x14ac:dyDescent="0.15">
      <c r="A77" s="5"/>
      <c r="B77" s="5"/>
      <c r="C77" s="19"/>
      <c r="D77" s="19"/>
      <c r="E77" s="19"/>
      <c r="F77" s="19"/>
      <c r="G77" s="19"/>
      <c r="H77" s="5"/>
    </row>
    <row r="78" spans="1:8" ht="17" customHeight="1" x14ac:dyDescent="0.15">
      <c r="A78" s="5"/>
      <c r="B78" s="5"/>
      <c r="C78" s="19"/>
      <c r="D78" s="19"/>
      <c r="E78" s="19"/>
      <c r="F78" s="19"/>
      <c r="G78" s="19"/>
      <c r="H78" s="5"/>
    </row>
    <row r="79" spans="1:8" ht="17" customHeight="1" x14ac:dyDescent="0.15">
      <c r="A79" s="5"/>
      <c r="B79" s="5"/>
      <c r="C79" s="19"/>
      <c r="D79" s="19"/>
      <c r="E79" s="19"/>
      <c r="F79" s="19"/>
      <c r="G79" s="19"/>
      <c r="H79" s="5"/>
    </row>
    <row r="80" spans="1:8" ht="17" customHeight="1" x14ac:dyDescent="0.15">
      <c r="A80" s="5"/>
      <c r="B80" s="5"/>
      <c r="C80" s="19"/>
      <c r="D80" s="19"/>
      <c r="E80" s="19"/>
      <c r="F80" s="19"/>
      <c r="G80" s="19"/>
      <c r="H80" s="5"/>
    </row>
  </sheetData>
  <mergeCells count="9">
    <mergeCell ref="F7:G7"/>
    <mergeCell ref="C48:F49"/>
    <mergeCell ref="C40:G40"/>
    <mergeCell ref="C41:G41"/>
    <mergeCell ref="A1:G1"/>
    <mergeCell ref="A2:G2"/>
    <mergeCell ref="A3:G3"/>
    <mergeCell ref="A4:G4"/>
    <mergeCell ref="A5:G5"/>
  </mergeCells>
  <pageMargins left="0.7" right="0.7" top="0.75" bottom="0.75" header="0.3" footer="0.3"/>
  <pageSetup scale="79" orientation="portrait"/>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42"/>
  <sheetViews>
    <sheetView showGridLines="0" workbookViewId="0"/>
  </sheetViews>
  <sheetFormatPr baseColWidth="10" defaultColWidth="9.1640625" defaultRowHeight="15.75" customHeight="1" x14ac:dyDescent="0.15"/>
  <cols>
    <col min="1" max="1" width="9.1640625" style="136" customWidth="1"/>
    <col min="2" max="2" width="34.33203125" style="136" customWidth="1"/>
    <col min="3" max="3" width="6.6640625" style="136" customWidth="1"/>
    <col min="4" max="4" width="12.6640625" style="136" customWidth="1"/>
    <col min="5" max="5" width="2.5" style="136" customWidth="1"/>
    <col min="6" max="6" width="13.83203125" style="136" customWidth="1"/>
    <col min="7" max="7" width="3.33203125" style="136" customWidth="1"/>
    <col min="8" max="8" width="11.5" style="136" customWidth="1"/>
    <col min="9" max="9" width="3.33203125" style="136" customWidth="1"/>
    <col min="10" max="10" width="14.6640625" style="136" customWidth="1"/>
    <col min="11" max="11" width="3.6640625" style="136" customWidth="1"/>
    <col min="12" max="12" width="3.33203125" style="136" customWidth="1"/>
    <col min="13" max="13" width="11.33203125" style="136" customWidth="1"/>
    <col min="14" max="14" width="3.6640625" style="136" customWidth="1"/>
    <col min="15" max="15" width="3.33203125" style="136" customWidth="1"/>
    <col min="16" max="16" width="9.6640625" style="136" customWidth="1"/>
    <col min="17" max="17" width="3.6640625" style="136" customWidth="1"/>
    <col min="18" max="18" width="3.33203125" style="136" customWidth="1"/>
    <col min="19" max="19" width="12.6640625" style="136" customWidth="1"/>
    <col min="20" max="20" width="3.6640625" style="136" customWidth="1"/>
    <col min="21" max="21" width="3.33203125" style="136" customWidth="1"/>
    <col min="22" max="22" width="12.6640625" style="136" customWidth="1"/>
    <col min="23" max="23" width="3.6640625" style="136" customWidth="1"/>
    <col min="24" max="26" width="9.1640625" style="136" customWidth="1"/>
    <col min="27" max="16384" width="9.1640625" style="136"/>
  </cols>
  <sheetData>
    <row r="1" spans="1:25" ht="17" customHeight="1" x14ac:dyDescent="0.2">
      <c r="A1" s="5"/>
      <c r="B1" s="478" t="str">
        <f>Input!G28</f>
        <v>Bluegrass Water Operating Company, LLC</v>
      </c>
      <c r="C1" s="483"/>
      <c r="D1" s="483"/>
      <c r="E1" s="483"/>
      <c r="F1" s="483"/>
      <c r="G1" s="483"/>
      <c r="H1" s="483"/>
      <c r="I1" s="483"/>
      <c r="J1" s="483"/>
      <c r="K1" s="483"/>
      <c r="L1" s="483"/>
      <c r="M1" s="483"/>
      <c r="N1" s="483"/>
      <c r="O1" s="483"/>
      <c r="P1" s="483"/>
      <c r="Q1" s="483"/>
      <c r="R1" s="483"/>
      <c r="S1" s="483"/>
      <c r="T1" s="483"/>
      <c r="U1" s="483"/>
      <c r="V1" s="483"/>
      <c r="W1" s="483"/>
      <c r="X1" s="5"/>
      <c r="Y1" s="5"/>
    </row>
    <row r="2" spans="1:25" ht="17" customHeight="1" x14ac:dyDescent="0.2">
      <c r="A2" s="5"/>
      <c r="B2" s="482" t="s">
        <v>401</v>
      </c>
      <c r="C2" s="483"/>
      <c r="D2" s="483"/>
      <c r="E2" s="483"/>
      <c r="F2" s="483"/>
      <c r="G2" s="483"/>
      <c r="H2" s="483"/>
      <c r="I2" s="483"/>
      <c r="J2" s="483"/>
      <c r="K2" s="483"/>
      <c r="L2" s="483"/>
      <c r="M2" s="483"/>
      <c r="N2" s="483"/>
      <c r="O2" s="483"/>
      <c r="P2" s="483"/>
      <c r="Q2" s="483"/>
      <c r="R2" s="483"/>
      <c r="S2" s="483"/>
      <c r="T2" s="483"/>
      <c r="U2" s="483"/>
      <c r="V2" s="483"/>
      <c r="W2" s="483"/>
      <c r="X2" s="5"/>
      <c r="Y2" s="5"/>
    </row>
    <row r="3" spans="1:25" ht="17" customHeight="1" x14ac:dyDescent="0.2">
      <c r="A3" s="5"/>
      <c r="B3" s="478" t="str">
        <f>'6.5 CEM Beta Adjusted RP'!A5</f>
        <v>Proxy Group of Seven Water Companies</v>
      </c>
      <c r="C3" s="483"/>
      <c r="D3" s="483"/>
      <c r="E3" s="483"/>
      <c r="F3" s="483"/>
      <c r="G3" s="483"/>
      <c r="H3" s="483"/>
      <c r="I3" s="483"/>
      <c r="J3" s="483"/>
      <c r="K3" s="483"/>
      <c r="L3" s="483"/>
      <c r="M3" s="483"/>
      <c r="N3" s="483"/>
      <c r="O3" s="483"/>
      <c r="P3" s="483"/>
      <c r="Q3" s="483"/>
      <c r="R3" s="483"/>
      <c r="S3" s="483"/>
      <c r="T3" s="483"/>
      <c r="U3" s="483"/>
      <c r="V3" s="483"/>
      <c r="W3" s="483"/>
      <c r="X3" s="5"/>
      <c r="Y3" s="5"/>
    </row>
    <row r="4" spans="1:25" ht="13.75" customHeight="1" x14ac:dyDescent="0.15">
      <c r="A4" s="5"/>
      <c r="B4" s="5"/>
      <c r="C4" s="5"/>
      <c r="D4" s="5"/>
      <c r="E4" s="5"/>
      <c r="F4" s="5"/>
      <c r="G4" s="5"/>
      <c r="H4" s="5"/>
      <c r="I4" s="5"/>
      <c r="J4" s="5"/>
      <c r="K4" s="5"/>
      <c r="L4" s="5"/>
      <c r="M4" s="5"/>
      <c r="N4" s="5"/>
      <c r="O4" s="5"/>
      <c r="P4" s="5"/>
      <c r="Q4" s="5"/>
      <c r="R4" s="5"/>
      <c r="S4" s="5"/>
      <c r="T4" s="5"/>
      <c r="U4" s="5"/>
      <c r="V4" s="5"/>
      <c r="W4" s="5"/>
      <c r="X4" s="5"/>
      <c r="Y4" s="5"/>
    </row>
    <row r="5" spans="1:25" ht="17" customHeight="1" x14ac:dyDescent="0.2">
      <c r="A5" s="5"/>
      <c r="B5" s="5"/>
      <c r="C5" s="5"/>
      <c r="D5" s="14" t="s">
        <v>34</v>
      </c>
      <c r="E5" s="6"/>
      <c r="F5" s="14" t="s">
        <v>35</v>
      </c>
      <c r="G5" s="6"/>
      <c r="H5" s="14" t="s">
        <v>36</v>
      </c>
      <c r="I5" s="5"/>
      <c r="J5" s="482" t="s">
        <v>37</v>
      </c>
      <c r="K5" s="483"/>
      <c r="L5" s="5"/>
      <c r="M5" s="482" t="s">
        <v>38</v>
      </c>
      <c r="N5" s="483"/>
      <c r="O5" s="5"/>
      <c r="P5" s="482" t="s">
        <v>39</v>
      </c>
      <c r="Q5" s="483"/>
      <c r="R5" s="5"/>
      <c r="S5" s="482" t="s">
        <v>40</v>
      </c>
      <c r="T5" s="483"/>
      <c r="U5" s="5"/>
      <c r="V5" s="482" t="s">
        <v>41</v>
      </c>
      <c r="W5" s="483"/>
      <c r="X5" s="5"/>
      <c r="Y5" s="5"/>
    </row>
    <row r="6" spans="1:25" ht="13.75" customHeight="1" x14ac:dyDescent="0.15">
      <c r="A6" s="5"/>
      <c r="B6" s="5"/>
      <c r="C6" s="5"/>
      <c r="D6" s="5"/>
      <c r="E6" s="5"/>
      <c r="F6" s="5"/>
      <c r="G6" s="5"/>
      <c r="H6" s="5"/>
      <c r="I6" s="5"/>
      <c r="J6" s="5"/>
      <c r="K6" s="5"/>
      <c r="L6" s="5"/>
      <c r="M6" s="5"/>
      <c r="N6" s="5"/>
      <c r="O6" s="5"/>
      <c r="P6" s="5"/>
      <c r="Q6" s="5"/>
      <c r="R6" s="5"/>
      <c r="S6" s="5"/>
      <c r="T6" s="5"/>
      <c r="U6" s="5"/>
      <c r="V6" s="5"/>
      <c r="W6" s="5"/>
      <c r="X6" s="5"/>
      <c r="Y6" s="5"/>
    </row>
    <row r="7" spans="1:25" ht="66.75" customHeight="1" x14ac:dyDescent="0.2">
      <c r="A7" s="5"/>
      <c r="B7" s="45" t="str">
        <f>'6.5 CEM Beta Adjusted RP'!F7</f>
        <v>Proxy Group of Twenty-Three Non-Price Regulated Companies</v>
      </c>
      <c r="C7" s="5"/>
      <c r="D7" s="11" t="s">
        <v>260</v>
      </c>
      <c r="E7" s="7"/>
      <c r="F7" s="11" t="s">
        <v>402</v>
      </c>
      <c r="G7" s="6"/>
      <c r="H7" s="11" t="s">
        <v>262</v>
      </c>
      <c r="I7" s="6"/>
      <c r="J7" s="480" t="s">
        <v>263</v>
      </c>
      <c r="K7" s="481"/>
      <c r="L7" s="6"/>
      <c r="M7" s="480" t="s">
        <v>264</v>
      </c>
      <c r="N7" s="484"/>
      <c r="O7" s="6"/>
      <c r="P7" s="480" t="s">
        <v>265</v>
      </c>
      <c r="Q7" s="484"/>
      <c r="R7" s="6"/>
      <c r="S7" s="480" t="s">
        <v>266</v>
      </c>
      <c r="T7" s="484"/>
      <c r="U7" s="6"/>
      <c r="V7" s="480" t="s">
        <v>267</v>
      </c>
      <c r="W7" s="499"/>
      <c r="X7" s="5"/>
      <c r="Y7" s="5"/>
    </row>
    <row r="8" spans="1:25" ht="17" customHeight="1" x14ac:dyDescent="0.15">
      <c r="A8" s="5"/>
      <c r="B8" s="13"/>
      <c r="C8" s="5"/>
      <c r="D8" s="13"/>
      <c r="E8" s="5"/>
      <c r="F8" s="13"/>
      <c r="G8" s="5"/>
      <c r="H8" s="13"/>
      <c r="I8" s="5"/>
      <c r="J8" s="13"/>
      <c r="K8" s="13"/>
      <c r="L8" s="5"/>
      <c r="M8" s="13"/>
      <c r="N8" s="13"/>
      <c r="O8" s="5"/>
      <c r="P8" s="50"/>
      <c r="Q8" s="13"/>
      <c r="R8" s="5"/>
      <c r="S8" s="13"/>
      <c r="T8" s="13"/>
      <c r="U8" s="5"/>
      <c r="V8" s="13"/>
      <c r="W8" s="13"/>
      <c r="X8" s="5"/>
      <c r="Y8" s="5"/>
    </row>
    <row r="9" spans="1:25" ht="17" customHeight="1" x14ac:dyDescent="0.2">
      <c r="A9" s="16" t="str">
        <f>Input!C2</f>
        <v>ADBE</v>
      </c>
      <c r="B9" s="16" t="str">
        <f>VLOOKUP($A9,'CEM Data Lookup'!$A1:$P55,2,FALSE)</f>
        <v xml:space="preserve">Adobe Inc.          </v>
      </c>
      <c r="C9" s="5"/>
      <c r="D9" s="46">
        <f>'MRP WP1'!E71</f>
        <v>0.85</v>
      </c>
      <c r="E9" s="46"/>
      <c r="F9" s="46">
        <f>'CEM Data Lookup'!H3</f>
        <v>0.86278986930847101</v>
      </c>
      <c r="G9" s="22"/>
      <c r="H9" s="46">
        <f t="shared" ref="H9:H31" si="0">ROUND(AVERAGE(D9:F9),2)</f>
        <v>0.86</v>
      </c>
      <c r="I9" s="22"/>
      <c r="J9" s="46">
        <v>10.6488108529411</v>
      </c>
      <c r="K9" s="16" t="s">
        <v>52</v>
      </c>
      <c r="L9" s="22"/>
      <c r="M9" s="46">
        <v>2.0499999999999998</v>
      </c>
      <c r="N9" s="16" t="s">
        <v>52</v>
      </c>
      <c r="O9" s="22"/>
      <c r="P9" s="46">
        <f t="shared" ref="P9:P31" si="1">H9*(J9)+M9</f>
        <v>11.207977333529346</v>
      </c>
      <c r="Q9" s="16" t="s">
        <v>52</v>
      </c>
      <c r="R9" s="22"/>
      <c r="S9" s="46">
        <f t="shared" ref="S9:S31" si="2">ROUND(0.75*(H9*J9)+(0.25*J9)+M9,4)</f>
        <v>11.5807</v>
      </c>
      <c r="T9" s="16" t="s">
        <v>52</v>
      </c>
      <c r="U9" s="22"/>
      <c r="V9" s="46">
        <f t="shared" ref="V9:V31" si="3">ROUND(AVERAGE(P9,S9),2)</f>
        <v>11.39</v>
      </c>
      <c r="W9" s="16" t="s">
        <v>52</v>
      </c>
      <c r="X9" s="5"/>
      <c r="Y9" s="132"/>
    </row>
    <row r="10" spans="1:25" ht="17" customHeight="1" x14ac:dyDescent="0.2">
      <c r="A10" s="16" t="str">
        <f>Input!C3</f>
        <v>BMY</v>
      </c>
      <c r="B10" s="16" t="str">
        <f>VLOOKUP($A10,'CEM Data Lookup'!$A1:$P55,2,FALSE)</f>
        <v>Bristol-Myers Squibb</v>
      </c>
      <c r="C10" s="5"/>
      <c r="D10" s="46">
        <f>'MRP WP1'!E72</f>
        <v>0.85</v>
      </c>
      <c r="E10" s="46"/>
      <c r="F10" s="46">
        <f>'CEM Data Lookup'!H4</f>
        <v>0.81477415561676003</v>
      </c>
      <c r="G10" s="22"/>
      <c r="H10" s="46">
        <f t="shared" si="0"/>
        <v>0.83</v>
      </c>
      <c r="I10" s="22"/>
      <c r="J10" s="46">
        <v>10.6488108529411</v>
      </c>
      <c r="K10" s="5"/>
      <c r="L10" s="22"/>
      <c r="M10" s="46">
        <v>2.0499999999999998</v>
      </c>
      <c r="N10" s="5"/>
      <c r="O10" s="22"/>
      <c r="P10" s="46">
        <f t="shared" si="1"/>
        <v>10.888513007941114</v>
      </c>
      <c r="Q10" s="5"/>
      <c r="R10" s="22"/>
      <c r="S10" s="46">
        <f t="shared" si="2"/>
        <v>11.341100000000001</v>
      </c>
      <c r="T10" s="5"/>
      <c r="U10" s="22"/>
      <c r="V10" s="46">
        <f t="shared" si="3"/>
        <v>11.11</v>
      </c>
      <c r="W10" s="5"/>
      <c r="X10" s="5"/>
      <c r="Y10" s="132"/>
    </row>
    <row r="11" spans="1:25" ht="17" customHeight="1" x14ac:dyDescent="0.2">
      <c r="A11" s="16" t="str">
        <f>Input!C4</f>
        <v>CASY</v>
      </c>
      <c r="B11" s="16" t="str">
        <f>VLOOKUP($A11,'CEM Data Lookup'!$A1:$P55,2,FALSE)</f>
        <v>Casey's Gen'l Stores</v>
      </c>
      <c r="C11" s="5"/>
      <c r="D11" s="46">
        <f>'MRP WP1'!E73</f>
        <v>0.8</v>
      </c>
      <c r="E11" s="46"/>
      <c r="F11" s="46">
        <f>'CEM Data Lookup'!H5</f>
        <v>0.87048095464706399</v>
      </c>
      <c r="G11" s="22"/>
      <c r="H11" s="46">
        <f t="shared" si="0"/>
        <v>0.84</v>
      </c>
      <c r="I11" s="22"/>
      <c r="J11" s="46">
        <v>10.6488108529411</v>
      </c>
      <c r="K11" s="5"/>
      <c r="L11" s="22"/>
      <c r="M11" s="46">
        <v>2.0499999999999998</v>
      </c>
      <c r="N11" s="5"/>
      <c r="O11" s="22"/>
      <c r="P11" s="46">
        <f t="shared" si="1"/>
        <v>10.995001116470522</v>
      </c>
      <c r="Q11" s="5"/>
      <c r="R11" s="22"/>
      <c r="S11" s="46">
        <f t="shared" si="2"/>
        <v>11.420999999999999</v>
      </c>
      <c r="T11" s="5"/>
      <c r="U11" s="22"/>
      <c r="V11" s="46">
        <f t="shared" si="3"/>
        <v>11.21</v>
      </c>
      <c r="W11" s="5"/>
      <c r="X11" s="5"/>
      <c r="Y11" s="132"/>
    </row>
    <row r="12" spans="1:25" ht="17" customHeight="1" x14ac:dyDescent="0.2">
      <c r="A12" s="16" t="str">
        <f>Input!C5</f>
        <v>CSGS</v>
      </c>
      <c r="B12" s="16" t="str">
        <f>VLOOKUP($A12,'CEM Data Lookup'!$A1:$P55,2,FALSE)</f>
        <v xml:space="preserve">CSG Systems Int'l   </v>
      </c>
      <c r="C12" s="5"/>
      <c r="D12" s="46">
        <f>'MRP WP1'!E74</f>
        <v>0.75</v>
      </c>
      <c r="E12" s="46"/>
      <c r="F12" s="46">
        <f>'CEM Data Lookup'!H6</f>
        <v>0.90668624639511097</v>
      </c>
      <c r="G12" s="22"/>
      <c r="H12" s="46">
        <f t="shared" si="0"/>
        <v>0.83</v>
      </c>
      <c r="I12" s="22"/>
      <c r="J12" s="46">
        <v>10.6488108529411</v>
      </c>
      <c r="K12" s="5"/>
      <c r="L12" s="22"/>
      <c r="M12" s="46">
        <v>2.0499999999999998</v>
      </c>
      <c r="N12" s="5"/>
      <c r="O12" s="22"/>
      <c r="P12" s="46">
        <f t="shared" si="1"/>
        <v>10.888513007941114</v>
      </c>
      <c r="Q12" s="5"/>
      <c r="R12" s="22"/>
      <c r="S12" s="46">
        <f t="shared" si="2"/>
        <v>11.341100000000001</v>
      </c>
      <c r="T12" s="5"/>
      <c r="U12" s="22"/>
      <c r="V12" s="46">
        <f t="shared" si="3"/>
        <v>11.11</v>
      </c>
      <c r="W12" s="5"/>
      <c r="X12" s="5"/>
      <c r="Y12" s="132"/>
    </row>
    <row r="13" spans="1:25" ht="17" customHeight="1" x14ac:dyDescent="0.2">
      <c r="A13" s="16" t="str">
        <f>Input!C6</f>
        <v>CTXS</v>
      </c>
      <c r="B13" s="16" t="str">
        <f>VLOOKUP($A13,'CEM Data Lookup'!$A1:$P55,2,FALSE)</f>
        <v xml:space="preserve">Citrix Sys.         </v>
      </c>
      <c r="C13" s="5"/>
      <c r="D13" s="46">
        <f>'MRP WP1'!E75</f>
        <v>0.8</v>
      </c>
      <c r="E13" s="46"/>
      <c r="F13" s="46">
        <f>'CEM Data Lookup'!H7</f>
        <v>0.63887643814086903</v>
      </c>
      <c r="G13" s="22"/>
      <c r="H13" s="46">
        <f t="shared" si="0"/>
        <v>0.72</v>
      </c>
      <c r="I13" s="22"/>
      <c r="J13" s="46">
        <v>10.6488108529411</v>
      </c>
      <c r="K13" s="5"/>
      <c r="L13" s="22"/>
      <c r="M13" s="46">
        <v>2.0499999999999998</v>
      </c>
      <c r="N13" s="5"/>
      <c r="O13" s="22"/>
      <c r="P13" s="46">
        <f t="shared" si="1"/>
        <v>9.7171438141175912</v>
      </c>
      <c r="Q13" s="5"/>
      <c r="R13" s="22"/>
      <c r="S13" s="46">
        <f t="shared" si="2"/>
        <v>10.4626</v>
      </c>
      <c r="T13" s="5"/>
      <c r="U13" s="22"/>
      <c r="V13" s="46">
        <f t="shared" si="3"/>
        <v>10.09</v>
      </c>
      <c r="W13" s="5"/>
      <c r="X13" s="5"/>
      <c r="Y13" s="132"/>
    </row>
    <row r="14" spans="1:25" ht="17" customHeight="1" x14ac:dyDescent="0.2">
      <c r="A14" s="16" t="str">
        <f>Input!C7</f>
        <v>DG</v>
      </c>
      <c r="B14" s="16" t="str">
        <f>VLOOKUP($A14,'CEM Data Lookup'!$A1:$P55,2,FALSE)</f>
        <v xml:space="preserve">Dollar General      </v>
      </c>
      <c r="C14" s="5"/>
      <c r="D14" s="46">
        <f>'MRP WP1'!E76</f>
        <v>0.7</v>
      </c>
      <c r="E14" s="46"/>
      <c r="F14" s="46">
        <f>'CEM Data Lookup'!H8</f>
        <v>0.67699885368347201</v>
      </c>
      <c r="G14" s="22"/>
      <c r="H14" s="46">
        <f t="shared" si="0"/>
        <v>0.69</v>
      </c>
      <c r="I14" s="22"/>
      <c r="J14" s="46">
        <v>10.6488108529411</v>
      </c>
      <c r="K14" s="5"/>
      <c r="L14" s="22"/>
      <c r="M14" s="46">
        <v>2.0499999999999998</v>
      </c>
      <c r="N14" s="5"/>
      <c r="O14" s="22"/>
      <c r="P14" s="46">
        <f t="shared" si="1"/>
        <v>9.3976794885293593</v>
      </c>
      <c r="Q14" s="5"/>
      <c r="R14" s="22"/>
      <c r="S14" s="46">
        <f t="shared" si="2"/>
        <v>10.223000000000001</v>
      </c>
      <c r="T14" s="5"/>
      <c r="U14" s="22"/>
      <c r="V14" s="46">
        <f t="shared" si="3"/>
        <v>9.81</v>
      </c>
      <c r="W14" s="5"/>
      <c r="X14" s="5"/>
      <c r="Y14" s="132"/>
    </row>
    <row r="15" spans="1:25" ht="17" customHeight="1" x14ac:dyDescent="0.2">
      <c r="A15" s="16" t="str">
        <f>Input!C8</f>
        <v>EBF</v>
      </c>
      <c r="B15" s="16" t="str">
        <f>VLOOKUP($A15,'CEM Data Lookup'!$A1:$P55,2,FALSE)</f>
        <v xml:space="preserve">Ennis, Inc.         </v>
      </c>
      <c r="C15" s="5"/>
      <c r="D15" s="46">
        <f>'MRP WP1'!E77</f>
        <v>0.75</v>
      </c>
      <c r="E15" s="46"/>
      <c r="F15" s="46">
        <f>'CEM Data Lookup'!H9</f>
        <v>0.79286348819732699</v>
      </c>
      <c r="G15" s="22"/>
      <c r="H15" s="46">
        <f t="shared" si="0"/>
        <v>0.77</v>
      </c>
      <c r="I15" s="22"/>
      <c r="J15" s="46">
        <v>10.6488108529411</v>
      </c>
      <c r="K15" s="5"/>
      <c r="L15" s="22"/>
      <c r="M15" s="46">
        <v>2.0499999999999998</v>
      </c>
      <c r="N15" s="5"/>
      <c r="O15" s="22"/>
      <c r="P15" s="46">
        <f t="shared" si="1"/>
        <v>10.249584356764647</v>
      </c>
      <c r="Q15" s="5"/>
      <c r="R15" s="22"/>
      <c r="S15" s="46">
        <f t="shared" si="2"/>
        <v>10.8619</v>
      </c>
      <c r="T15" s="5"/>
      <c r="U15" s="22"/>
      <c r="V15" s="46">
        <f t="shared" si="3"/>
        <v>10.56</v>
      </c>
      <c r="W15" s="5"/>
      <c r="X15" s="5"/>
      <c r="Y15" s="132"/>
    </row>
    <row r="16" spans="1:25" ht="17" customHeight="1" x14ac:dyDescent="0.2">
      <c r="A16" s="16" t="str">
        <f>Input!C9</f>
        <v>FCFS</v>
      </c>
      <c r="B16" s="16" t="str">
        <f>VLOOKUP($A16,'CEM Data Lookup'!$A1:$P55,2,FALSE)</f>
        <v xml:space="preserve">FirstCash, Inc.     </v>
      </c>
      <c r="C16" s="5"/>
      <c r="D16" s="46">
        <f>'MRP WP1'!E78</f>
        <v>0.8</v>
      </c>
      <c r="E16" s="46"/>
      <c r="F16" s="46">
        <f>'CEM Data Lookup'!H10</f>
        <v>0.99700331687927202</v>
      </c>
      <c r="G16" s="22"/>
      <c r="H16" s="46">
        <f t="shared" si="0"/>
        <v>0.9</v>
      </c>
      <c r="I16" s="22"/>
      <c r="J16" s="46">
        <v>10.6488108529411</v>
      </c>
      <c r="K16" s="5"/>
      <c r="L16" s="22"/>
      <c r="M16" s="46">
        <v>2.0499999999999998</v>
      </c>
      <c r="N16" s="5"/>
      <c r="O16" s="22"/>
      <c r="P16" s="46">
        <f t="shared" si="1"/>
        <v>11.63392976764699</v>
      </c>
      <c r="Q16" s="5"/>
      <c r="R16" s="22"/>
      <c r="S16" s="46">
        <f t="shared" si="2"/>
        <v>11.9002</v>
      </c>
      <c r="T16" s="5"/>
      <c r="U16" s="22"/>
      <c r="V16" s="46">
        <f t="shared" si="3"/>
        <v>11.77</v>
      </c>
      <c r="W16" s="5"/>
      <c r="X16" s="5"/>
      <c r="Y16" s="132"/>
    </row>
    <row r="17" spans="1:25" ht="17" customHeight="1" x14ac:dyDescent="0.2">
      <c r="A17" s="16" t="str">
        <f>Input!C10</f>
        <v>GILD</v>
      </c>
      <c r="B17" s="16" t="str">
        <f>VLOOKUP($A17,'CEM Data Lookup'!$A1:$P55,2,FALSE)</f>
        <v xml:space="preserve">Gilead Sciences     </v>
      </c>
      <c r="C17" s="5"/>
      <c r="D17" s="46">
        <f>'MRP WP1'!E79</f>
        <v>0.65</v>
      </c>
      <c r="E17" s="46"/>
      <c r="F17" s="46">
        <f>'CEM Data Lookup'!H11</f>
        <v>0.55727404356002797</v>
      </c>
      <c r="G17" s="22"/>
      <c r="H17" s="46">
        <f t="shared" si="0"/>
        <v>0.6</v>
      </c>
      <c r="I17" s="22"/>
      <c r="J17" s="46">
        <v>10.6488108529411</v>
      </c>
      <c r="K17" s="5"/>
      <c r="L17" s="22"/>
      <c r="M17" s="46">
        <v>2.0499999999999998</v>
      </c>
      <c r="N17" s="5"/>
      <c r="O17" s="22"/>
      <c r="P17" s="46">
        <f t="shared" si="1"/>
        <v>8.43928651176466</v>
      </c>
      <c r="Q17" s="5"/>
      <c r="R17" s="22"/>
      <c r="S17" s="46">
        <f t="shared" si="2"/>
        <v>9.5042000000000009</v>
      </c>
      <c r="T17" s="5"/>
      <c r="U17" s="22"/>
      <c r="V17" s="46">
        <f t="shared" si="3"/>
        <v>8.9700000000000006</v>
      </c>
      <c r="W17" s="5"/>
      <c r="X17" s="5"/>
      <c r="Y17" s="132"/>
    </row>
    <row r="18" spans="1:25" ht="17" customHeight="1" x14ac:dyDescent="0.2">
      <c r="A18" s="16" t="str">
        <f>Input!C11</f>
        <v>GIS</v>
      </c>
      <c r="B18" s="16" t="str">
        <f>VLOOKUP($A18,'CEM Data Lookup'!$A1:$P55,2,FALSE)</f>
        <v xml:space="preserve">Gen'l Mills         </v>
      </c>
      <c r="C18" s="5"/>
      <c r="D18" s="46">
        <f>'MRP WP1'!E80</f>
        <v>0.7</v>
      </c>
      <c r="E18" s="46"/>
      <c r="F18" s="46">
        <f>'CEM Data Lookup'!H12</f>
        <v>0.48896870017051702</v>
      </c>
      <c r="G18" s="22"/>
      <c r="H18" s="46">
        <f t="shared" si="0"/>
        <v>0.59</v>
      </c>
      <c r="I18" s="22"/>
      <c r="J18" s="46">
        <v>10.6488108529411</v>
      </c>
      <c r="K18" s="5"/>
      <c r="L18" s="22"/>
      <c r="M18" s="46">
        <v>2.0499999999999998</v>
      </c>
      <c r="N18" s="5"/>
      <c r="O18" s="22"/>
      <c r="P18" s="46">
        <f t="shared" si="1"/>
        <v>8.3327984032352482</v>
      </c>
      <c r="Q18" s="5"/>
      <c r="R18" s="22"/>
      <c r="S18" s="46">
        <f t="shared" si="2"/>
        <v>9.4243000000000006</v>
      </c>
      <c r="T18" s="5"/>
      <c r="U18" s="22"/>
      <c r="V18" s="46">
        <f t="shared" si="3"/>
        <v>8.8800000000000008</v>
      </c>
      <c r="W18" s="5"/>
      <c r="X18" s="5"/>
      <c r="Y18" s="132"/>
    </row>
    <row r="19" spans="1:25" ht="17" customHeight="1" x14ac:dyDescent="0.2">
      <c r="A19" s="16" t="str">
        <f>Input!C12</f>
        <v>HTLD</v>
      </c>
      <c r="B19" s="16" t="str">
        <f>VLOOKUP($A19,'CEM Data Lookup'!$A1:$P55,2,FALSE)</f>
        <v xml:space="preserve">Heartland Express   </v>
      </c>
      <c r="C19" s="5"/>
      <c r="D19" s="46">
        <f>'MRP WP1'!E81</f>
        <v>0.75</v>
      </c>
      <c r="E19" s="46"/>
      <c r="F19" s="46">
        <f>'CEM Data Lookup'!H13</f>
        <v>0.80177825689315796</v>
      </c>
      <c r="G19" s="22"/>
      <c r="H19" s="46">
        <f t="shared" si="0"/>
        <v>0.78</v>
      </c>
      <c r="I19" s="22"/>
      <c r="J19" s="46">
        <v>10.6488108529411</v>
      </c>
      <c r="K19" s="5"/>
      <c r="L19" s="22"/>
      <c r="M19" s="46">
        <v>2.0499999999999998</v>
      </c>
      <c r="N19" s="5"/>
      <c r="O19" s="22"/>
      <c r="P19" s="46">
        <f t="shared" si="1"/>
        <v>10.356072465294059</v>
      </c>
      <c r="Q19" s="5"/>
      <c r="R19" s="22"/>
      <c r="S19" s="46">
        <f t="shared" si="2"/>
        <v>10.941800000000001</v>
      </c>
      <c r="T19" s="5"/>
      <c r="U19" s="22"/>
      <c r="V19" s="46">
        <f t="shared" si="3"/>
        <v>10.65</v>
      </c>
      <c r="W19" s="5"/>
      <c r="X19" s="5"/>
      <c r="Y19" s="132"/>
    </row>
    <row r="20" spans="1:25" ht="17" customHeight="1" x14ac:dyDescent="0.2">
      <c r="A20" s="16" t="str">
        <f>Input!C13</f>
        <v>JOE</v>
      </c>
      <c r="B20" s="16" t="str">
        <f>VLOOKUP($A20,'CEM Data Lookup'!$A1:$P55,2,FALSE)</f>
        <v xml:space="preserve">St. Joe Corp.       </v>
      </c>
      <c r="C20" s="5"/>
      <c r="D20" s="46">
        <f>'MRP WP1'!E82</f>
        <v>0.8</v>
      </c>
      <c r="E20" s="46"/>
      <c r="F20" s="46">
        <f>'CEM Data Lookup'!H14</f>
        <v>0.96408569812774703</v>
      </c>
      <c r="G20" s="22"/>
      <c r="H20" s="46">
        <f t="shared" si="0"/>
        <v>0.88</v>
      </c>
      <c r="I20" s="22"/>
      <c r="J20" s="46">
        <v>10.6488108529411</v>
      </c>
      <c r="K20" s="5"/>
      <c r="L20" s="22"/>
      <c r="M20" s="46">
        <v>2.0499999999999998</v>
      </c>
      <c r="N20" s="5"/>
      <c r="O20" s="22"/>
      <c r="P20" s="46">
        <f t="shared" si="1"/>
        <v>11.42095355058817</v>
      </c>
      <c r="Q20" s="5"/>
      <c r="R20" s="22"/>
      <c r="S20" s="46">
        <f t="shared" si="2"/>
        <v>11.740399999999999</v>
      </c>
      <c r="T20" s="5"/>
      <c r="U20" s="22"/>
      <c r="V20" s="46">
        <f t="shared" si="3"/>
        <v>11.58</v>
      </c>
      <c r="W20" s="5"/>
      <c r="X20" s="5"/>
      <c r="Y20" s="132"/>
    </row>
    <row r="21" spans="1:25" ht="17" customHeight="1" x14ac:dyDescent="0.2">
      <c r="A21" s="16" t="str">
        <f>Input!C14</f>
        <v>K</v>
      </c>
      <c r="B21" s="16" t="str">
        <f>VLOOKUP($A21,'CEM Data Lookup'!$A1:$P55,2,FALSE)</f>
        <v xml:space="preserve">Kellogg             </v>
      </c>
      <c r="C21" s="5"/>
      <c r="D21" s="46">
        <f>'MRP WP1'!E83</f>
        <v>0.65</v>
      </c>
      <c r="E21" s="46"/>
      <c r="F21" s="46">
        <f>'CEM Data Lookup'!H15</f>
        <v>0.64189368486404397</v>
      </c>
      <c r="G21" s="22"/>
      <c r="H21" s="46">
        <f t="shared" si="0"/>
        <v>0.65</v>
      </c>
      <c r="I21" s="22"/>
      <c r="J21" s="46">
        <v>10.6488108529411</v>
      </c>
      <c r="K21" s="5"/>
      <c r="L21" s="22"/>
      <c r="M21" s="46">
        <v>2.0499999999999998</v>
      </c>
      <c r="N21" s="5"/>
      <c r="O21" s="22"/>
      <c r="P21" s="46">
        <f t="shared" si="1"/>
        <v>8.9717270544117156</v>
      </c>
      <c r="Q21" s="5"/>
      <c r="R21" s="22"/>
      <c r="S21" s="46">
        <f t="shared" si="2"/>
        <v>9.9034999999999993</v>
      </c>
      <c r="T21" s="5"/>
      <c r="U21" s="22"/>
      <c r="V21" s="46">
        <f t="shared" si="3"/>
        <v>9.44</v>
      </c>
      <c r="W21" s="5"/>
      <c r="X21" s="5"/>
      <c r="Y21" s="132"/>
    </row>
    <row r="22" spans="1:25" ht="17" customHeight="1" x14ac:dyDescent="0.2">
      <c r="A22" s="16" t="str">
        <f>Input!C15</f>
        <v>KEYS</v>
      </c>
      <c r="B22" s="16" t="str">
        <f>VLOOKUP($A22,'CEM Data Lookup'!$A1:$P55,2,FALSE)</f>
        <v>Keysight Technologies</v>
      </c>
      <c r="C22" s="5"/>
      <c r="D22" s="46">
        <f>'MRP WP1'!E84</f>
        <v>0.85</v>
      </c>
      <c r="E22" s="46"/>
      <c r="F22" s="46">
        <f>'CEM Data Lookup'!H16</f>
        <v>0.82824802398681596</v>
      </c>
      <c r="G22" s="22"/>
      <c r="H22" s="46">
        <f t="shared" si="0"/>
        <v>0.84</v>
      </c>
      <c r="I22" s="22"/>
      <c r="J22" s="46">
        <v>10.6488108529411</v>
      </c>
      <c r="K22" s="5"/>
      <c r="L22" s="22"/>
      <c r="M22" s="46">
        <v>2.0499999999999998</v>
      </c>
      <c r="N22" s="5"/>
      <c r="O22" s="22"/>
      <c r="P22" s="46">
        <f t="shared" si="1"/>
        <v>10.995001116470522</v>
      </c>
      <c r="Q22" s="5"/>
      <c r="R22" s="22"/>
      <c r="S22" s="46">
        <f t="shared" si="2"/>
        <v>11.420999999999999</v>
      </c>
      <c r="T22" s="5"/>
      <c r="U22" s="22"/>
      <c r="V22" s="46">
        <f t="shared" si="3"/>
        <v>11.21</v>
      </c>
      <c r="W22" s="5"/>
      <c r="X22" s="5"/>
      <c r="Y22" s="132"/>
    </row>
    <row r="23" spans="1:25" ht="17" customHeight="1" x14ac:dyDescent="0.2">
      <c r="A23" s="16" t="str">
        <f>Input!C16</f>
        <v>LANC</v>
      </c>
      <c r="B23" s="16" t="str">
        <f>VLOOKUP($A23,'CEM Data Lookup'!$A1:$P55,2,FALSE)</f>
        <v xml:space="preserve">Lancaster Colony    </v>
      </c>
      <c r="C23" s="5"/>
      <c r="D23" s="46">
        <f>'MRP WP1'!E85</f>
        <v>0.65</v>
      </c>
      <c r="E23" s="46"/>
      <c r="F23" s="46">
        <f>'CEM Data Lookup'!H17</f>
        <v>0.64389902353286699</v>
      </c>
      <c r="G23" s="22"/>
      <c r="H23" s="46">
        <f t="shared" si="0"/>
        <v>0.65</v>
      </c>
      <c r="I23" s="22"/>
      <c r="J23" s="46">
        <v>10.6488108529411</v>
      </c>
      <c r="K23" s="5"/>
      <c r="L23" s="22"/>
      <c r="M23" s="46">
        <v>2.0499999999999998</v>
      </c>
      <c r="N23" s="5"/>
      <c r="O23" s="22"/>
      <c r="P23" s="46">
        <f t="shared" si="1"/>
        <v>8.9717270544117156</v>
      </c>
      <c r="Q23" s="5"/>
      <c r="R23" s="22"/>
      <c r="S23" s="46">
        <f t="shared" si="2"/>
        <v>9.9034999999999993</v>
      </c>
      <c r="T23" s="5"/>
      <c r="U23" s="22"/>
      <c r="V23" s="46">
        <f t="shared" si="3"/>
        <v>9.44</v>
      </c>
      <c r="W23" s="5"/>
      <c r="X23" s="5"/>
      <c r="Y23" s="132"/>
    </row>
    <row r="24" spans="1:25" ht="17" customHeight="1" x14ac:dyDescent="0.2">
      <c r="A24" s="16" t="str">
        <f>Input!C17</f>
        <v>LLY</v>
      </c>
      <c r="B24" s="16" t="str">
        <f>VLOOKUP($A24,'CEM Data Lookup'!$A1:$P55,2,FALSE)</f>
        <v xml:space="preserve">Lilly (Eli)         </v>
      </c>
      <c r="C24" s="5"/>
      <c r="D24" s="46">
        <f>'MRP WP1'!E86</f>
        <v>0.75</v>
      </c>
      <c r="E24" s="46"/>
      <c r="F24" s="46">
        <f>'CEM Data Lookup'!H18</f>
        <v>0.71896040439605702</v>
      </c>
      <c r="G24" s="22"/>
      <c r="H24" s="46">
        <f t="shared" si="0"/>
        <v>0.73</v>
      </c>
      <c r="I24" s="22"/>
      <c r="J24" s="46">
        <v>10.6488108529411</v>
      </c>
      <c r="K24" s="5"/>
      <c r="L24" s="22"/>
      <c r="M24" s="46">
        <v>2.0499999999999998</v>
      </c>
      <c r="N24" s="5"/>
      <c r="O24" s="22"/>
      <c r="P24" s="46">
        <f t="shared" si="1"/>
        <v>9.823631922647003</v>
      </c>
      <c r="Q24" s="5"/>
      <c r="R24" s="22"/>
      <c r="S24" s="46">
        <f t="shared" si="2"/>
        <v>10.542400000000001</v>
      </c>
      <c r="T24" s="5"/>
      <c r="U24" s="22"/>
      <c r="V24" s="46">
        <f t="shared" si="3"/>
        <v>10.18</v>
      </c>
      <c r="W24" s="5"/>
      <c r="X24" s="5"/>
      <c r="Y24" s="132"/>
    </row>
    <row r="25" spans="1:25" ht="17" customHeight="1" x14ac:dyDescent="0.2">
      <c r="A25" s="16" t="str">
        <f>Input!C18</f>
        <v>MANT</v>
      </c>
      <c r="B25" s="16" t="str">
        <f>VLOOKUP($A25,'CEM Data Lookup'!$A1:$P55,2,FALSE)</f>
        <v xml:space="preserve">ManTech Int'l 'A'   </v>
      </c>
      <c r="C25" s="5"/>
      <c r="D25" s="46">
        <f>'MRP WP1'!E87</f>
        <v>0.85</v>
      </c>
      <c r="E25" s="46"/>
      <c r="F25" s="46">
        <f>'CEM Data Lookup'!H19</f>
        <v>1.10354816913605</v>
      </c>
      <c r="G25" s="22"/>
      <c r="H25" s="46">
        <f t="shared" si="0"/>
        <v>0.98</v>
      </c>
      <c r="I25" s="22"/>
      <c r="J25" s="46">
        <v>10.6488108529411</v>
      </c>
      <c r="K25" s="5"/>
      <c r="L25" s="22"/>
      <c r="M25" s="46">
        <v>2.0499999999999998</v>
      </c>
      <c r="N25" s="5"/>
      <c r="O25" s="22"/>
      <c r="P25" s="46">
        <f t="shared" si="1"/>
        <v>12.485834635882277</v>
      </c>
      <c r="Q25" s="5"/>
      <c r="R25" s="22"/>
      <c r="S25" s="46">
        <f t="shared" si="2"/>
        <v>12.539099999999999</v>
      </c>
      <c r="T25" s="5"/>
      <c r="U25" s="22"/>
      <c r="V25" s="46">
        <f t="shared" si="3"/>
        <v>12.51</v>
      </c>
      <c r="W25" s="5"/>
      <c r="X25" s="5"/>
      <c r="Y25" s="132"/>
    </row>
    <row r="26" spans="1:25" ht="17" customHeight="1" x14ac:dyDescent="0.2">
      <c r="A26" s="16" t="str">
        <f>Input!C19</f>
        <v>MMS</v>
      </c>
      <c r="B26" s="16" t="str">
        <f>VLOOKUP($A26,'CEM Data Lookup'!$A1:$P55,2,FALSE)</f>
        <v xml:space="preserve">MAXIMUS Inc.        </v>
      </c>
      <c r="C26" s="5"/>
      <c r="D26" s="46">
        <f>'MRP WP1'!E88</f>
        <v>0.8</v>
      </c>
      <c r="E26" s="46"/>
      <c r="F26" s="46">
        <f>'CEM Data Lookup'!H20</f>
        <v>0.88189989328384399</v>
      </c>
      <c r="G26" s="22"/>
      <c r="H26" s="46">
        <f t="shared" si="0"/>
        <v>0.84</v>
      </c>
      <c r="I26" s="22"/>
      <c r="J26" s="46">
        <v>10.6488108529411</v>
      </c>
      <c r="K26" s="5"/>
      <c r="L26" s="22"/>
      <c r="M26" s="46">
        <v>2.0499999999999998</v>
      </c>
      <c r="N26" s="5"/>
      <c r="O26" s="22"/>
      <c r="P26" s="46">
        <f t="shared" si="1"/>
        <v>10.995001116470522</v>
      </c>
      <c r="Q26" s="5"/>
      <c r="R26" s="22"/>
      <c r="S26" s="46">
        <f t="shared" si="2"/>
        <v>11.420999999999999</v>
      </c>
      <c r="T26" s="5"/>
      <c r="U26" s="22"/>
      <c r="V26" s="46">
        <f t="shared" si="3"/>
        <v>11.21</v>
      </c>
      <c r="W26" s="5"/>
      <c r="X26" s="5"/>
      <c r="Y26" s="132"/>
    </row>
    <row r="27" spans="1:25" ht="17" customHeight="1" x14ac:dyDescent="0.2">
      <c r="A27" s="16" t="str">
        <f>Input!C20</f>
        <v>MO</v>
      </c>
      <c r="B27" s="16" t="str">
        <f>VLOOKUP($A27,'CEM Data Lookup'!$A1:$P55,2,FALSE)</f>
        <v xml:space="preserve">Altria Group        </v>
      </c>
      <c r="C27" s="5"/>
      <c r="D27" s="46">
        <f>'MRP WP1'!E89</f>
        <v>0.85</v>
      </c>
      <c r="E27" s="46"/>
      <c r="F27" s="46">
        <f>'CEM Data Lookup'!H21</f>
        <v>0.84345126152038596</v>
      </c>
      <c r="G27" s="22"/>
      <c r="H27" s="46">
        <f t="shared" si="0"/>
        <v>0.85</v>
      </c>
      <c r="I27" s="22"/>
      <c r="J27" s="46">
        <v>10.6488108529411</v>
      </c>
      <c r="K27" s="5"/>
      <c r="L27" s="22"/>
      <c r="M27" s="46">
        <v>2.0499999999999998</v>
      </c>
      <c r="N27" s="5"/>
      <c r="O27" s="22"/>
      <c r="P27" s="46">
        <f t="shared" si="1"/>
        <v>11.101489224999934</v>
      </c>
      <c r="Q27" s="5"/>
      <c r="R27" s="22"/>
      <c r="S27" s="46">
        <f t="shared" si="2"/>
        <v>11.5008</v>
      </c>
      <c r="T27" s="5"/>
      <c r="U27" s="22"/>
      <c r="V27" s="46">
        <f t="shared" si="3"/>
        <v>11.3</v>
      </c>
      <c r="W27" s="5"/>
      <c r="X27" s="5"/>
      <c r="Y27" s="132"/>
    </row>
    <row r="28" spans="1:25" ht="17" customHeight="1" x14ac:dyDescent="0.2">
      <c r="A28" s="16" t="str">
        <f>Input!C21</f>
        <v>SJM</v>
      </c>
      <c r="B28" s="16" t="str">
        <f>VLOOKUP($A28,'CEM Data Lookup'!$A1:$P55,2,FALSE)</f>
        <v xml:space="preserve">Smucker (J.M.)      </v>
      </c>
      <c r="C28" s="5"/>
      <c r="D28" s="46">
        <f>'MRP WP1'!E90</f>
        <v>0.65</v>
      </c>
      <c r="E28" s="46"/>
      <c r="F28" s="46">
        <f>'CEM Data Lookup'!H22</f>
        <v>0.50232046842575095</v>
      </c>
      <c r="G28" s="22"/>
      <c r="H28" s="46">
        <f t="shared" si="0"/>
        <v>0.57999999999999996</v>
      </c>
      <c r="I28" s="22"/>
      <c r="J28" s="46">
        <v>10.6488108529411</v>
      </c>
      <c r="K28" s="5"/>
      <c r="L28" s="22"/>
      <c r="M28" s="46">
        <v>2.0499999999999998</v>
      </c>
      <c r="N28" s="5"/>
      <c r="O28" s="22"/>
      <c r="P28" s="46">
        <f t="shared" si="1"/>
        <v>8.2263102947058364</v>
      </c>
      <c r="Q28" s="5"/>
      <c r="R28" s="22"/>
      <c r="S28" s="46">
        <f t="shared" si="2"/>
        <v>9.3444000000000003</v>
      </c>
      <c r="T28" s="5"/>
      <c r="U28" s="22"/>
      <c r="V28" s="46">
        <f t="shared" si="3"/>
        <v>8.7899999999999991</v>
      </c>
      <c r="W28" s="5"/>
      <c r="X28" s="5"/>
      <c r="Y28" s="132"/>
    </row>
    <row r="29" spans="1:25" ht="17" customHeight="1" x14ac:dyDescent="0.2">
      <c r="A29" s="16" t="str">
        <f>Input!C22</f>
        <v>SMP</v>
      </c>
      <c r="B29" s="16" t="str">
        <f>VLOOKUP($A29,'CEM Data Lookup'!$A1:$P55,2,FALSE)</f>
        <v>Standard Motor Prod.</v>
      </c>
      <c r="C29" s="5"/>
      <c r="D29" s="46">
        <f>'MRP WP1'!E91</f>
        <v>0.8</v>
      </c>
      <c r="E29" s="46"/>
      <c r="F29" s="46">
        <f>'CEM Data Lookup'!H23</f>
        <v>0.945445775985718</v>
      </c>
      <c r="G29" s="22"/>
      <c r="H29" s="46">
        <f t="shared" si="0"/>
        <v>0.87</v>
      </c>
      <c r="I29" s="22"/>
      <c r="J29" s="46">
        <v>10.6488108529411</v>
      </c>
      <c r="K29" s="5"/>
      <c r="L29" s="22"/>
      <c r="M29" s="46">
        <v>2.0499999999999998</v>
      </c>
      <c r="N29" s="5"/>
      <c r="O29" s="22"/>
      <c r="P29" s="46">
        <f t="shared" si="1"/>
        <v>11.314465442058758</v>
      </c>
      <c r="Q29" s="5"/>
      <c r="R29" s="22"/>
      <c r="S29" s="46">
        <f t="shared" si="2"/>
        <v>11.660600000000001</v>
      </c>
      <c r="T29" s="5"/>
      <c r="U29" s="22"/>
      <c r="V29" s="46">
        <f t="shared" si="3"/>
        <v>11.49</v>
      </c>
      <c r="W29" s="5"/>
      <c r="X29" s="5"/>
      <c r="Y29" s="132"/>
    </row>
    <row r="30" spans="1:25" ht="17" customHeight="1" x14ac:dyDescent="0.2">
      <c r="A30" s="16" t="str">
        <f>Input!C23</f>
        <v>TYL</v>
      </c>
      <c r="B30" s="16" t="str">
        <f>VLOOKUP($A30,'CEM Data Lookup'!$A1:$P55,2,FALSE)</f>
        <v xml:space="preserve">Tyler Technologies  </v>
      </c>
      <c r="C30" s="5"/>
      <c r="D30" s="46">
        <f>'MRP WP1'!E92</f>
        <v>0.8</v>
      </c>
      <c r="E30" s="46"/>
      <c r="F30" s="46">
        <f>'CEM Data Lookup'!H24</f>
        <v>0.74976390600204501</v>
      </c>
      <c r="G30" s="22"/>
      <c r="H30" s="46">
        <f t="shared" si="0"/>
        <v>0.77</v>
      </c>
      <c r="I30" s="22"/>
      <c r="J30" s="46">
        <v>10.6488108529411</v>
      </c>
      <c r="K30" s="5"/>
      <c r="L30" s="22"/>
      <c r="M30" s="46">
        <v>2.0499999999999998</v>
      </c>
      <c r="N30" s="5"/>
      <c r="O30" s="22"/>
      <c r="P30" s="46">
        <f t="shared" si="1"/>
        <v>10.249584356764647</v>
      </c>
      <c r="Q30" s="5"/>
      <c r="R30" s="22"/>
      <c r="S30" s="46">
        <f t="shared" si="2"/>
        <v>10.8619</v>
      </c>
      <c r="T30" s="5"/>
      <c r="U30" s="22"/>
      <c r="V30" s="46">
        <f t="shared" si="3"/>
        <v>10.56</v>
      </c>
      <c r="W30" s="5"/>
      <c r="X30" s="5"/>
      <c r="Y30" s="132"/>
    </row>
    <row r="31" spans="1:25" ht="17" customHeight="1" x14ac:dyDescent="0.2">
      <c r="A31" s="16" t="str">
        <f>Input!C24</f>
        <v>WBA</v>
      </c>
      <c r="B31" s="16" t="str">
        <f>VLOOKUP($A31,'CEM Data Lookup'!$A1:$P55,2,FALSE)</f>
        <v xml:space="preserve">Walgreens Boots     </v>
      </c>
      <c r="C31" s="5"/>
      <c r="D31" s="46">
        <f>'MRP WP1'!E93</f>
        <v>0.75</v>
      </c>
      <c r="E31" s="46"/>
      <c r="F31" s="46">
        <f>'CEM Data Lookup'!H25</f>
        <v>0.77598088979721103</v>
      </c>
      <c r="G31" s="22"/>
      <c r="H31" s="49">
        <f t="shared" si="0"/>
        <v>0.76</v>
      </c>
      <c r="I31" s="22"/>
      <c r="J31" s="46">
        <v>10.6488108529411</v>
      </c>
      <c r="K31" s="5"/>
      <c r="L31" s="22"/>
      <c r="M31" s="46">
        <v>2.0499999999999998</v>
      </c>
      <c r="N31" s="5"/>
      <c r="O31" s="22"/>
      <c r="P31" s="49">
        <f t="shared" si="1"/>
        <v>10.143096248235235</v>
      </c>
      <c r="Q31" s="5"/>
      <c r="R31" s="22"/>
      <c r="S31" s="49">
        <f t="shared" si="2"/>
        <v>10.782</v>
      </c>
      <c r="T31" s="5"/>
      <c r="U31" s="22"/>
      <c r="V31" s="49">
        <f t="shared" si="3"/>
        <v>10.46</v>
      </c>
      <c r="W31" s="5"/>
      <c r="X31" s="5"/>
      <c r="Y31" s="132"/>
    </row>
    <row r="32" spans="1:25" ht="17" customHeight="1" x14ac:dyDescent="0.15">
      <c r="A32" s="5"/>
      <c r="B32" s="5"/>
      <c r="C32" s="5"/>
      <c r="D32" s="46"/>
      <c r="E32" s="46"/>
      <c r="F32" s="46"/>
      <c r="G32" s="22"/>
      <c r="H32" s="100"/>
      <c r="I32" s="22"/>
      <c r="J32" s="46"/>
      <c r="K32" s="22"/>
      <c r="L32" s="22"/>
      <c r="M32" s="46"/>
      <c r="N32" s="22"/>
      <c r="O32" s="22"/>
      <c r="P32" s="50"/>
      <c r="Q32" s="22"/>
      <c r="R32" s="22"/>
      <c r="S32" s="50"/>
      <c r="T32" s="22"/>
      <c r="U32" s="22"/>
      <c r="V32" s="50"/>
      <c r="W32" s="5"/>
      <c r="X32" s="5"/>
      <c r="Y32" s="5"/>
    </row>
    <row r="33" spans="1:25" ht="16.5" customHeight="1" x14ac:dyDescent="0.2">
      <c r="A33" s="5"/>
      <c r="B33" s="48" t="s">
        <v>268</v>
      </c>
      <c r="C33" s="5"/>
      <c r="D33" s="46"/>
      <c r="E33" s="46"/>
      <c r="F33" s="46"/>
      <c r="G33" s="22"/>
      <c r="H33" s="49">
        <f>ROUND(AVERAGE(H8:H31),2)</f>
        <v>0.77</v>
      </c>
      <c r="I33" s="22"/>
      <c r="J33" s="22"/>
      <c r="K33" s="22"/>
      <c r="L33" s="22"/>
      <c r="M33" s="22"/>
      <c r="N33" s="22"/>
      <c r="O33" s="22"/>
      <c r="P33" s="49">
        <f>ROUND(AVERAGE(P8:P31),2)</f>
        <v>10.3</v>
      </c>
      <c r="Q33" s="16" t="s">
        <v>52</v>
      </c>
      <c r="R33" s="22"/>
      <c r="S33" s="49">
        <f>ROUND(AVERAGE(S8:S31),2)</f>
        <v>10.9</v>
      </c>
      <c r="T33" s="16" t="s">
        <v>52</v>
      </c>
      <c r="U33" s="22"/>
      <c r="V33" s="49">
        <f>ROUND(AVERAGE(V8:V31),2)</f>
        <v>10.6</v>
      </c>
      <c r="W33" s="16" t="s">
        <v>52</v>
      </c>
      <c r="X33" s="5"/>
      <c r="Y33" s="5"/>
    </row>
    <row r="34" spans="1:25" ht="16.5" customHeight="1" x14ac:dyDescent="0.15">
      <c r="A34" s="5"/>
      <c r="B34" s="5"/>
      <c r="C34" s="5"/>
      <c r="D34" s="46"/>
      <c r="E34" s="46"/>
      <c r="F34" s="46"/>
      <c r="G34" s="22"/>
      <c r="H34" s="50"/>
      <c r="I34" s="22"/>
      <c r="J34" s="22"/>
      <c r="K34" s="22"/>
      <c r="L34" s="22"/>
      <c r="M34" s="22"/>
      <c r="N34" s="22"/>
      <c r="O34" s="22"/>
      <c r="P34" s="50"/>
      <c r="Q34" s="22"/>
      <c r="R34" s="22"/>
      <c r="S34" s="50"/>
      <c r="T34" s="22"/>
      <c r="U34" s="22"/>
      <c r="V34" s="50"/>
      <c r="W34" s="5"/>
      <c r="X34" s="5"/>
      <c r="Y34" s="5"/>
    </row>
    <row r="35" spans="1:25" ht="16.5" customHeight="1" x14ac:dyDescent="0.2">
      <c r="A35" s="5"/>
      <c r="B35" s="48" t="s">
        <v>67</v>
      </c>
      <c r="C35" s="5"/>
      <c r="D35" s="46"/>
      <c r="E35" s="46"/>
      <c r="F35" s="46"/>
      <c r="G35" s="22"/>
      <c r="H35" s="49">
        <f>ROUND(MEDIAN(H8:H31),2)</f>
        <v>0.78</v>
      </c>
      <c r="I35" s="22"/>
      <c r="J35" s="22"/>
      <c r="K35" s="22"/>
      <c r="L35" s="22"/>
      <c r="M35" s="22"/>
      <c r="N35" s="22"/>
      <c r="O35" s="22"/>
      <c r="P35" s="49">
        <f>ROUND(MEDIAN(P8:P31),2)</f>
        <v>10.36</v>
      </c>
      <c r="Q35" s="16" t="s">
        <v>52</v>
      </c>
      <c r="R35" s="22"/>
      <c r="S35" s="49">
        <f>ROUND(MEDIAN(S8:S31),2)</f>
        <v>10.94</v>
      </c>
      <c r="T35" s="16" t="s">
        <v>52</v>
      </c>
      <c r="U35" s="22"/>
      <c r="V35" s="49">
        <f>ROUND(MEDIAN(V8:V31),2)</f>
        <v>10.65</v>
      </c>
      <c r="W35" s="16" t="s">
        <v>52</v>
      </c>
      <c r="X35" s="5"/>
      <c r="Y35" s="5"/>
    </row>
    <row r="36" spans="1:25" ht="16.5" customHeight="1" x14ac:dyDescent="0.15">
      <c r="A36" s="5"/>
      <c r="B36" s="5"/>
      <c r="C36" s="5"/>
      <c r="D36" s="5"/>
      <c r="E36" s="5"/>
      <c r="F36" s="5"/>
      <c r="G36" s="5"/>
      <c r="H36" s="13"/>
      <c r="I36" s="5"/>
      <c r="J36" s="5"/>
      <c r="K36" s="5"/>
      <c r="L36" s="5"/>
      <c r="M36" s="5"/>
      <c r="N36" s="5"/>
      <c r="O36" s="5"/>
      <c r="P36" s="13"/>
      <c r="Q36" s="5"/>
      <c r="R36" s="5"/>
      <c r="S36" s="50"/>
      <c r="T36" s="5"/>
      <c r="U36" s="5"/>
      <c r="V36" s="50"/>
      <c r="W36" s="5"/>
      <c r="X36" s="5"/>
      <c r="Y36" s="5"/>
    </row>
    <row r="37" spans="1:25" ht="16.5" customHeight="1" x14ac:dyDescent="0.2">
      <c r="A37" s="5"/>
      <c r="B37" s="48" t="s">
        <v>68</v>
      </c>
      <c r="C37" s="5"/>
      <c r="D37" s="5"/>
      <c r="E37" s="5"/>
      <c r="F37" s="5"/>
      <c r="G37" s="5"/>
      <c r="H37" s="49">
        <f>ROUND(AVERAGE(H33:H35),2)</f>
        <v>0.78</v>
      </c>
      <c r="I37" s="5"/>
      <c r="J37" s="5"/>
      <c r="K37" s="5"/>
      <c r="L37" s="5"/>
      <c r="M37" s="5"/>
      <c r="N37" s="5"/>
      <c r="O37" s="5"/>
      <c r="P37" s="49">
        <f>ROUND(AVERAGE(P33:P35),2)</f>
        <v>10.33</v>
      </c>
      <c r="Q37" s="16" t="s">
        <v>52</v>
      </c>
      <c r="R37" s="5"/>
      <c r="S37" s="49">
        <f>ROUND(AVERAGE(S33:S35),2)</f>
        <v>10.92</v>
      </c>
      <c r="T37" s="16" t="s">
        <v>52</v>
      </c>
      <c r="U37" s="5"/>
      <c r="V37" s="49">
        <f>ROUND(AVERAGE(V33:V35),2)</f>
        <v>10.63</v>
      </c>
      <c r="W37" s="16" t="s">
        <v>52</v>
      </c>
      <c r="X37" s="5"/>
      <c r="Y37" s="5"/>
    </row>
    <row r="38" spans="1:25" ht="16.5" customHeight="1" x14ac:dyDescent="0.15">
      <c r="A38" s="5"/>
      <c r="B38" s="5"/>
      <c r="C38" s="5"/>
      <c r="D38" s="5"/>
      <c r="E38" s="5"/>
      <c r="F38" s="5"/>
      <c r="G38" s="5"/>
      <c r="H38" s="13"/>
      <c r="I38" s="5"/>
      <c r="J38" s="5"/>
      <c r="K38" s="5"/>
      <c r="L38" s="5"/>
      <c r="M38" s="5"/>
      <c r="N38" s="5"/>
      <c r="O38" s="5"/>
      <c r="P38" s="13"/>
      <c r="Q38" s="5"/>
      <c r="R38" s="5"/>
      <c r="S38" s="13"/>
      <c r="T38" s="5"/>
      <c r="U38" s="5"/>
      <c r="V38" s="50"/>
      <c r="W38" s="5"/>
      <c r="X38" s="5"/>
      <c r="Y38" s="5"/>
    </row>
    <row r="39" spans="1:25" ht="17" customHeight="1" x14ac:dyDescent="0.2">
      <c r="A39" s="5"/>
      <c r="B39" s="5"/>
      <c r="C39" s="48" t="s">
        <v>70</v>
      </c>
      <c r="D39" s="5"/>
      <c r="E39" s="5"/>
      <c r="F39" s="5"/>
      <c r="G39" s="5"/>
      <c r="H39" s="5"/>
      <c r="I39" s="5"/>
      <c r="J39" s="5"/>
      <c r="K39" s="5"/>
      <c r="L39" s="5"/>
      <c r="M39" s="5"/>
      <c r="N39" s="5"/>
      <c r="O39" s="5"/>
      <c r="P39" s="5"/>
      <c r="Q39" s="5"/>
      <c r="R39" s="5"/>
      <c r="S39" s="5"/>
      <c r="T39" s="5"/>
      <c r="U39" s="5"/>
      <c r="V39" s="5"/>
      <c r="W39" s="5"/>
      <c r="X39" s="5"/>
      <c r="Y39" s="5"/>
    </row>
    <row r="40" spans="1:25" ht="17" customHeight="1" x14ac:dyDescent="0.2">
      <c r="A40" s="5"/>
      <c r="B40" s="5"/>
      <c r="C40" s="48" t="s">
        <v>23</v>
      </c>
      <c r="D40" s="16" t="s">
        <v>403</v>
      </c>
      <c r="E40" s="5"/>
      <c r="F40" s="5"/>
      <c r="G40" s="5"/>
      <c r="H40" s="5"/>
      <c r="I40" s="5"/>
      <c r="J40" s="5"/>
      <c r="K40" s="5"/>
      <c r="L40" s="5"/>
      <c r="M40" s="5"/>
      <c r="N40" s="5"/>
      <c r="O40" s="5"/>
      <c r="P40" s="5"/>
      <c r="Q40" s="5"/>
      <c r="R40" s="5"/>
      <c r="S40" s="5"/>
      <c r="T40" s="5"/>
      <c r="U40" s="5"/>
      <c r="V40" s="5"/>
      <c r="W40" s="5"/>
      <c r="X40" s="5"/>
      <c r="Y40" s="5"/>
    </row>
    <row r="41" spans="1:25" ht="17" customHeight="1" x14ac:dyDescent="0.2">
      <c r="A41" s="5"/>
      <c r="B41" s="5"/>
      <c r="C41" s="48" t="s">
        <v>25</v>
      </c>
      <c r="D41" s="16" t="s">
        <v>404</v>
      </c>
      <c r="E41" s="5"/>
      <c r="F41" s="5"/>
      <c r="G41" s="5"/>
      <c r="H41" s="5"/>
      <c r="I41" s="5"/>
      <c r="J41" s="5"/>
      <c r="K41" s="5"/>
      <c r="L41" s="5"/>
      <c r="M41" s="5"/>
      <c r="N41" s="5"/>
      <c r="O41" s="5"/>
      <c r="P41" s="5"/>
      <c r="Q41" s="5"/>
      <c r="R41" s="5"/>
      <c r="S41" s="5"/>
      <c r="T41" s="5"/>
      <c r="U41" s="5"/>
      <c r="V41" s="5"/>
      <c r="W41" s="5"/>
      <c r="X41" s="5"/>
      <c r="Y41" s="5"/>
    </row>
    <row r="42" spans="1:25" ht="17" customHeight="1" x14ac:dyDescent="0.2">
      <c r="A42" s="5"/>
      <c r="B42" s="5"/>
      <c r="C42" s="48" t="s">
        <v>27</v>
      </c>
      <c r="D42" s="16" t="s">
        <v>405</v>
      </c>
      <c r="E42" s="5"/>
      <c r="F42" s="5"/>
      <c r="G42" s="5"/>
      <c r="H42" s="5"/>
      <c r="I42" s="5"/>
      <c r="J42" s="5"/>
      <c r="K42" s="5"/>
      <c r="L42" s="5"/>
      <c r="M42" s="5"/>
      <c r="N42" s="5"/>
      <c r="O42" s="5"/>
      <c r="P42" s="5"/>
      <c r="Q42" s="5"/>
      <c r="R42" s="5"/>
      <c r="S42" s="5"/>
      <c r="T42" s="5"/>
      <c r="U42" s="5"/>
      <c r="V42" s="5"/>
      <c r="W42" s="5"/>
      <c r="X42" s="5"/>
      <c r="Y42" s="5"/>
    </row>
  </sheetData>
  <mergeCells count="13">
    <mergeCell ref="B1:W1"/>
    <mergeCell ref="B2:W2"/>
    <mergeCell ref="B3:W3"/>
    <mergeCell ref="J5:K5"/>
    <mergeCell ref="M5:N5"/>
    <mergeCell ref="P5:Q5"/>
    <mergeCell ref="S5:T5"/>
    <mergeCell ref="V5:W5"/>
    <mergeCell ref="J7:K7"/>
    <mergeCell ref="M7:N7"/>
    <mergeCell ref="P7:Q7"/>
    <mergeCell ref="S7:T7"/>
    <mergeCell ref="V7:W7"/>
  </mergeCells>
  <pageMargins left="0.7" right="0.7" top="0.75" bottom="0.75" header="0.3" footer="0.3"/>
  <pageSetup scale="69" orientation="landscape"/>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T39"/>
  <sheetViews>
    <sheetView showGridLines="0" workbookViewId="0"/>
  </sheetViews>
  <sheetFormatPr baseColWidth="10" defaultColWidth="9.1640625" defaultRowHeight="15.75" customHeight="1" x14ac:dyDescent="0.15"/>
  <cols>
    <col min="1" max="1" width="7.6640625" style="137" customWidth="1"/>
    <col min="2" max="2" width="4" style="137" customWidth="1"/>
    <col min="3" max="3" width="52.33203125" style="137" customWidth="1"/>
    <col min="4" max="4" width="4.1640625" style="137" customWidth="1"/>
    <col min="5" max="5" width="17.6640625" style="137" customWidth="1"/>
    <col min="6" max="6" width="3" style="137" customWidth="1"/>
    <col min="7" max="7" width="16" style="137" customWidth="1"/>
    <col min="8" max="8" width="3.5" style="137" customWidth="1"/>
    <col min="9" max="9" width="19.83203125" style="137" customWidth="1"/>
    <col min="10" max="10" width="3.33203125" style="137" customWidth="1"/>
    <col min="11" max="11" width="20.1640625" style="137" customWidth="1"/>
    <col min="12" max="12" width="2.33203125" style="137" customWidth="1"/>
    <col min="13" max="13" width="15.1640625" style="137" customWidth="1"/>
    <col min="14" max="14" width="2.6640625" style="137" customWidth="1"/>
    <col min="15" max="15" width="9.1640625" style="137" customWidth="1"/>
    <col min="16" max="16" width="17.6640625" style="137" customWidth="1"/>
    <col min="17" max="17" width="13.33203125" style="137" customWidth="1"/>
    <col min="18" max="18" width="10.5" style="137" customWidth="1"/>
    <col min="19" max="21" width="9.1640625" style="137" customWidth="1"/>
    <col min="22" max="16384" width="9.1640625" style="137"/>
  </cols>
  <sheetData>
    <row r="1" spans="1:20" ht="17" customHeight="1" x14ac:dyDescent="0.2">
      <c r="A1" s="5"/>
      <c r="B1" s="5"/>
      <c r="C1" s="478" t="str">
        <f>Input!G28</f>
        <v>Bluegrass Water Operating Company, LLC</v>
      </c>
      <c r="D1" s="479"/>
      <c r="E1" s="479"/>
      <c r="F1" s="479"/>
      <c r="G1" s="479"/>
      <c r="H1" s="479"/>
      <c r="I1" s="479"/>
      <c r="J1" s="479"/>
      <c r="K1" s="479"/>
      <c r="L1" s="479"/>
      <c r="M1" s="479"/>
      <c r="N1" s="4"/>
      <c r="O1" s="5"/>
      <c r="P1" s="5"/>
      <c r="Q1" s="5"/>
      <c r="R1" s="5"/>
      <c r="S1" s="5"/>
      <c r="T1" s="5"/>
    </row>
    <row r="2" spans="1:20" ht="17" customHeight="1" x14ac:dyDescent="0.2">
      <c r="A2" s="5"/>
      <c r="B2" s="5"/>
      <c r="C2" s="482" t="s">
        <v>406</v>
      </c>
      <c r="D2" s="483"/>
      <c r="E2" s="483"/>
      <c r="F2" s="483"/>
      <c r="G2" s="483"/>
      <c r="H2" s="483"/>
      <c r="I2" s="483"/>
      <c r="J2" s="483"/>
      <c r="K2" s="483"/>
      <c r="L2" s="483"/>
      <c r="M2" s="483"/>
      <c r="N2" s="5"/>
      <c r="O2" s="5"/>
      <c r="P2" s="5"/>
      <c r="Q2" s="5"/>
      <c r="R2" s="5"/>
      <c r="S2" s="5"/>
      <c r="T2" s="5"/>
    </row>
    <row r="3" spans="1:20" ht="17" customHeight="1" x14ac:dyDescent="0.2">
      <c r="A3" s="5"/>
      <c r="B3" s="5"/>
      <c r="C3" s="478" t="s">
        <v>407</v>
      </c>
      <c r="D3" s="479"/>
      <c r="E3" s="479"/>
      <c r="F3" s="479"/>
      <c r="G3" s="479"/>
      <c r="H3" s="479"/>
      <c r="I3" s="479"/>
      <c r="J3" s="479"/>
      <c r="K3" s="479"/>
      <c r="L3" s="479"/>
      <c r="M3" s="479"/>
      <c r="N3" s="4"/>
      <c r="O3" s="5"/>
      <c r="P3" s="5"/>
      <c r="Q3" s="5"/>
      <c r="R3" s="5"/>
      <c r="S3" s="5"/>
      <c r="T3" s="5"/>
    </row>
    <row r="4" spans="1:20" ht="17" customHeight="1" x14ac:dyDescent="0.2">
      <c r="A4" s="5"/>
      <c r="B4" s="5"/>
      <c r="C4" s="4"/>
      <c r="D4" s="5"/>
      <c r="E4" s="5"/>
      <c r="F4" s="5"/>
      <c r="G4" s="5"/>
      <c r="H4" s="5"/>
      <c r="I4" s="5"/>
      <c r="J4" s="5"/>
      <c r="K4" s="5"/>
      <c r="L4" s="5"/>
      <c r="M4" s="5"/>
      <c r="N4" s="5"/>
      <c r="O4" s="5"/>
      <c r="P4" s="5"/>
      <c r="Q4" s="5"/>
      <c r="R4" s="5"/>
      <c r="S4" s="5"/>
      <c r="T4" s="5"/>
    </row>
    <row r="5" spans="1:20" ht="17" customHeight="1" x14ac:dyDescent="0.2">
      <c r="A5" s="5"/>
      <c r="B5" s="5"/>
      <c r="C5" s="4"/>
      <c r="D5" s="5"/>
      <c r="E5" s="5"/>
      <c r="F5" s="5"/>
      <c r="G5" s="5"/>
      <c r="H5" s="5"/>
      <c r="I5" s="5"/>
      <c r="J5" s="5"/>
      <c r="K5" s="5"/>
      <c r="L5" s="5"/>
      <c r="M5" s="5"/>
      <c r="N5" s="5"/>
      <c r="O5" s="5"/>
      <c r="P5" s="5"/>
      <c r="Q5" s="5"/>
      <c r="R5" s="5"/>
      <c r="S5" s="5"/>
      <c r="T5" s="5"/>
    </row>
    <row r="6" spans="1:20" ht="17" customHeight="1" x14ac:dyDescent="0.2">
      <c r="A6" s="5"/>
      <c r="B6" s="5"/>
      <c r="C6" s="4"/>
      <c r="D6" s="5"/>
      <c r="E6" s="482" t="s">
        <v>34</v>
      </c>
      <c r="F6" s="483"/>
      <c r="G6" s="483"/>
      <c r="H6" s="5"/>
      <c r="I6" s="14" t="s">
        <v>35</v>
      </c>
      <c r="J6" s="5"/>
      <c r="K6" s="14" t="s">
        <v>36</v>
      </c>
      <c r="L6" s="5"/>
      <c r="M6" s="14" t="s">
        <v>37</v>
      </c>
      <c r="N6" s="5"/>
      <c r="O6" s="5"/>
      <c r="P6" s="5"/>
      <c r="Q6" s="5"/>
      <c r="R6" s="5"/>
      <c r="S6" s="5"/>
      <c r="T6" s="5"/>
    </row>
    <row r="7" spans="1:20" ht="13.25" customHeight="1" x14ac:dyDescent="0.15">
      <c r="A7" s="5"/>
      <c r="B7" s="5"/>
      <c r="C7" s="5"/>
      <c r="D7" s="5"/>
      <c r="E7" s="5"/>
      <c r="F7" s="5"/>
      <c r="G7" s="5"/>
      <c r="H7" s="5"/>
      <c r="I7" s="5"/>
      <c r="J7" s="5"/>
      <c r="K7" s="5"/>
      <c r="L7" s="5"/>
      <c r="M7" s="504" t="s">
        <v>408</v>
      </c>
      <c r="N7" s="5"/>
      <c r="O7" s="5"/>
      <c r="P7" s="5"/>
      <c r="Q7" s="5"/>
      <c r="R7" s="5"/>
      <c r="S7" s="5"/>
      <c r="T7" s="5"/>
    </row>
    <row r="8" spans="1:20" ht="13.25" customHeight="1" x14ac:dyDescent="0.2">
      <c r="A8" s="5"/>
      <c r="B8" s="5"/>
      <c r="C8" s="5"/>
      <c r="D8" s="5"/>
      <c r="E8" s="504" t="s">
        <v>409</v>
      </c>
      <c r="F8" s="510"/>
      <c r="G8" s="510"/>
      <c r="H8" s="5"/>
      <c r="I8" s="504" t="s">
        <v>410</v>
      </c>
      <c r="J8" s="5"/>
      <c r="K8" s="6"/>
      <c r="L8" s="5"/>
      <c r="M8" s="510"/>
      <c r="N8" s="5"/>
      <c r="O8" s="5"/>
      <c r="P8" s="5"/>
      <c r="Q8" s="5"/>
      <c r="R8" s="5"/>
      <c r="S8" s="5"/>
      <c r="T8" s="5"/>
    </row>
    <row r="9" spans="1:20" ht="13.75" customHeight="1" x14ac:dyDescent="0.15">
      <c r="A9" s="5"/>
      <c r="B9" s="5"/>
      <c r="C9" s="5"/>
      <c r="D9" s="5"/>
      <c r="E9" s="510"/>
      <c r="F9" s="510"/>
      <c r="G9" s="510"/>
      <c r="H9" s="5"/>
      <c r="I9" s="510"/>
      <c r="J9" s="5"/>
      <c r="K9" s="504" t="s">
        <v>411</v>
      </c>
      <c r="L9" s="5"/>
      <c r="M9" s="510"/>
      <c r="N9" s="5"/>
      <c r="O9" s="5"/>
      <c r="P9" s="5"/>
      <c r="Q9" s="5"/>
      <c r="R9" s="5"/>
      <c r="S9" s="5"/>
      <c r="T9" s="5"/>
    </row>
    <row r="10" spans="1:20" ht="12.75" customHeight="1" x14ac:dyDescent="0.15">
      <c r="A10" s="5"/>
      <c r="B10" s="5"/>
      <c r="C10" s="5"/>
      <c r="D10" s="5"/>
      <c r="E10" s="510"/>
      <c r="F10" s="510"/>
      <c r="G10" s="510"/>
      <c r="H10" s="5"/>
      <c r="I10" s="510"/>
      <c r="J10" s="5"/>
      <c r="K10" s="510"/>
      <c r="L10" s="5"/>
      <c r="M10" s="510"/>
      <c r="N10" s="5"/>
      <c r="O10" s="5"/>
      <c r="P10" s="5"/>
      <c r="Q10" s="5"/>
      <c r="R10" s="5"/>
      <c r="S10" s="5"/>
      <c r="T10" s="5"/>
    </row>
    <row r="11" spans="1:20" ht="30.75" customHeight="1" x14ac:dyDescent="0.2">
      <c r="A11" s="11" t="s">
        <v>1</v>
      </c>
      <c r="B11" s="5"/>
      <c r="C11" s="5"/>
      <c r="D11" s="5"/>
      <c r="E11" s="481"/>
      <c r="F11" s="481"/>
      <c r="G11" s="481"/>
      <c r="H11" s="5"/>
      <c r="I11" s="481"/>
      <c r="J11" s="5"/>
      <c r="K11" s="481"/>
      <c r="L11" s="5"/>
      <c r="M11" s="481"/>
      <c r="N11" s="5"/>
      <c r="O11" s="5"/>
      <c r="P11" s="5"/>
      <c r="Q11" s="5"/>
      <c r="R11" s="5"/>
      <c r="S11" s="5"/>
      <c r="T11" s="5"/>
    </row>
    <row r="12" spans="1:20" ht="17" customHeight="1" x14ac:dyDescent="0.2">
      <c r="A12" s="12"/>
      <c r="B12" s="5"/>
      <c r="C12" s="5"/>
      <c r="D12" s="5"/>
      <c r="E12" s="138" t="s">
        <v>412</v>
      </c>
      <c r="F12" s="12"/>
      <c r="G12" s="138" t="s">
        <v>413</v>
      </c>
      <c r="H12" s="5"/>
      <c r="I12" s="13"/>
      <c r="J12" s="5"/>
      <c r="K12" s="13"/>
      <c r="L12" s="5"/>
      <c r="M12" s="13"/>
      <c r="N12" s="5"/>
      <c r="O12" s="5"/>
      <c r="P12" s="5"/>
      <c r="Q12" s="5"/>
      <c r="R12" s="5"/>
      <c r="S12" s="5"/>
      <c r="T12" s="5"/>
    </row>
    <row r="13" spans="1:20" ht="17" customHeight="1" x14ac:dyDescent="0.2">
      <c r="A13" s="6"/>
      <c r="B13" s="5"/>
      <c r="C13" s="5"/>
      <c r="D13" s="5"/>
      <c r="E13" s="5"/>
      <c r="F13" s="5"/>
      <c r="G13" s="5"/>
      <c r="H13" s="5"/>
      <c r="I13" s="5"/>
      <c r="J13" s="5"/>
      <c r="K13" s="5"/>
      <c r="L13" s="5"/>
      <c r="M13" s="5"/>
      <c r="N13" s="5"/>
      <c r="O13" s="5"/>
      <c r="P13" s="5"/>
      <c r="Q13" s="5"/>
      <c r="R13" s="5"/>
      <c r="S13" s="5"/>
      <c r="T13" s="5"/>
    </row>
    <row r="14" spans="1:20" ht="17" customHeight="1" x14ac:dyDescent="0.2">
      <c r="A14" s="14" t="s">
        <v>4</v>
      </c>
      <c r="B14" s="5"/>
      <c r="C14" s="84" t="str">
        <f>'7.2 Market Cap'!B11</f>
        <v>Bluegrass Water Operating Company, LLC</v>
      </c>
      <c r="D14" s="5"/>
      <c r="E14" s="139">
        <f>'7.2 Market Cap'!P13</f>
        <v>13.51295</v>
      </c>
      <c r="F14" s="5"/>
      <c r="G14" s="140"/>
      <c r="H14" s="5"/>
      <c r="I14" s="141">
        <v>10</v>
      </c>
      <c r="J14" s="5"/>
      <c r="K14" s="17">
        <f>VLOOKUP(I14,$G$23:$M$32,7,FALSE)</f>
        <v>4.99E-2</v>
      </c>
      <c r="L14" s="5"/>
      <c r="M14" s="5"/>
      <c r="N14" s="5"/>
      <c r="O14" s="5"/>
      <c r="P14" s="5"/>
      <c r="Q14" s="5"/>
      <c r="R14" s="5"/>
      <c r="S14" s="5"/>
      <c r="T14" s="5"/>
    </row>
    <row r="15" spans="1:20" ht="17" customHeight="1" x14ac:dyDescent="0.2">
      <c r="A15" s="6"/>
      <c r="B15" s="5"/>
      <c r="C15" s="13"/>
      <c r="D15" s="5"/>
      <c r="E15" s="139"/>
      <c r="F15" s="5"/>
      <c r="G15" s="140"/>
      <c r="H15" s="5"/>
      <c r="I15" s="141"/>
      <c r="J15" s="5"/>
      <c r="K15" s="17"/>
      <c r="L15" s="5"/>
      <c r="M15" s="5"/>
      <c r="N15" s="5"/>
      <c r="O15" s="5"/>
      <c r="P15" s="5"/>
      <c r="Q15" s="5"/>
      <c r="R15" s="5"/>
      <c r="S15" s="5"/>
      <c r="T15" s="5"/>
    </row>
    <row r="16" spans="1:20" ht="17" customHeight="1" x14ac:dyDescent="0.2">
      <c r="A16" s="14" t="s">
        <v>6</v>
      </c>
      <c r="B16" s="5"/>
      <c r="C16" s="45" t="str">
        <f>Input!I31</f>
        <v>Proxy Group of Seven Water Companies</v>
      </c>
      <c r="D16" s="5"/>
      <c r="E16" s="142">
        <f>'7.2 Market Cap'!P24</f>
        <v>6204.73</v>
      </c>
      <c r="F16" s="6"/>
      <c r="G16" s="143">
        <f>ROUND(E16/E14,1)</f>
        <v>459.2</v>
      </c>
      <c r="H16" s="16" t="s">
        <v>414</v>
      </c>
      <c r="I16" s="141">
        <v>4</v>
      </c>
      <c r="J16" s="5"/>
      <c r="K16" s="17">
        <f>VLOOKUP(I16,$G$23:$M$32,7,FALSE)</f>
        <v>7.9000000000000008E-3</v>
      </c>
      <c r="L16" s="5"/>
      <c r="M16" s="20">
        <f>K14-K16</f>
        <v>4.1999999999999996E-2</v>
      </c>
      <c r="N16" s="5"/>
      <c r="O16" s="5"/>
      <c r="P16" s="111"/>
      <c r="Q16" s="5"/>
      <c r="R16" s="5"/>
      <c r="S16" s="5"/>
      <c r="T16" s="5"/>
    </row>
    <row r="17" spans="1:20" ht="17" customHeight="1" x14ac:dyDescent="0.2">
      <c r="A17" s="6"/>
      <c r="B17" s="5"/>
      <c r="C17" s="59"/>
      <c r="D17" s="5"/>
      <c r="E17" s="142"/>
      <c r="F17" s="6"/>
      <c r="G17" s="143"/>
      <c r="H17" s="5"/>
      <c r="I17" s="6"/>
      <c r="J17" s="5"/>
      <c r="K17" s="17"/>
      <c r="L17" s="5"/>
      <c r="M17" s="20"/>
      <c r="N17" s="5"/>
      <c r="O17" s="5"/>
      <c r="P17" s="5"/>
      <c r="Q17" s="5"/>
      <c r="R17" s="5"/>
      <c r="S17" s="5"/>
      <c r="T17" s="5"/>
    </row>
    <row r="18" spans="1:20" ht="15" customHeight="1" x14ac:dyDescent="0.2">
      <c r="A18" s="5"/>
      <c r="B18" s="5"/>
      <c r="C18" s="5"/>
      <c r="D18" s="5"/>
      <c r="E18" s="5"/>
      <c r="F18" s="5"/>
      <c r="G18" s="14" t="s">
        <v>415</v>
      </c>
      <c r="H18" s="6"/>
      <c r="I18" s="14" t="s">
        <v>416</v>
      </c>
      <c r="J18" s="6"/>
      <c r="K18" s="14" t="s">
        <v>417</v>
      </c>
      <c r="L18" s="6"/>
      <c r="M18" s="14" t="s">
        <v>418</v>
      </c>
      <c r="N18" s="5"/>
      <c r="O18" s="5"/>
      <c r="P18" s="5"/>
      <c r="Q18" s="5"/>
      <c r="R18" s="5"/>
      <c r="S18" s="5"/>
      <c r="T18" s="5"/>
    </row>
    <row r="19" spans="1:20" ht="15" customHeight="1" x14ac:dyDescent="0.2">
      <c r="A19" s="5"/>
      <c r="B19" s="5"/>
      <c r="C19" s="5"/>
      <c r="D19" s="5"/>
      <c r="E19" s="6"/>
      <c r="F19" s="5"/>
      <c r="G19" s="6"/>
      <c r="H19" s="5"/>
      <c r="I19" s="6"/>
      <c r="J19" s="5"/>
      <c r="K19" s="6"/>
      <c r="L19" s="5"/>
      <c r="M19" s="6"/>
      <c r="N19" s="5"/>
      <c r="O19" s="5"/>
      <c r="P19" s="5"/>
      <c r="Q19" s="5"/>
      <c r="R19" s="5"/>
      <c r="S19" s="5"/>
      <c r="T19" s="5"/>
    </row>
    <row r="20" spans="1:20" ht="66.75" customHeight="1" x14ac:dyDescent="0.2">
      <c r="A20" s="5"/>
      <c r="B20" s="5"/>
      <c r="C20" s="5"/>
      <c r="D20" s="5"/>
      <c r="E20" s="5"/>
      <c r="F20" s="5"/>
      <c r="G20" s="11" t="s">
        <v>419</v>
      </c>
      <c r="H20" s="5"/>
      <c r="I20" s="11" t="s">
        <v>420</v>
      </c>
      <c r="J20" s="5"/>
      <c r="K20" s="11" t="s">
        <v>421</v>
      </c>
      <c r="L20" s="5"/>
      <c r="M20" s="11" t="s">
        <v>422</v>
      </c>
      <c r="N20" s="5"/>
      <c r="O20" s="5"/>
      <c r="P20" s="5"/>
      <c r="Q20" s="5"/>
      <c r="R20" s="5"/>
      <c r="S20" s="5"/>
      <c r="T20" s="20"/>
    </row>
    <row r="21" spans="1:20" ht="17" customHeight="1" x14ac:dyDescent="0.2">
      <c r="A21" s="5"/>
      <c r="B21" s="5"/>
      <c r="C21" s="5"/>
      <c r="D21" s="5"/>
      <c r="E21" s="5"/>
      <c r="F21" s="5"/>
      <c r="G21" s="13"/>
      <c r="H21" s="5"/>
      <c r="I21" s="138" t="s">
        <v>412</v>
      </c>
      <c r="J21" s="5"/>
      <c r="K21" s="138" t="s">
        <v>412</v>
      </c>
      <c r="L21" s="5"/>
      <c r="M21" s="13"/>
      <c r="N21" s="5"/>
      <c r="O21" s="5"/>
      <c r="P21" s="5"/>
      <c r="Q21" s="5"/>
      <c r="R21" s="5"/>
      <c r="S21" s="5"/>
      <c r="T21" s="5"/>
    </row>
    <row r="22" spans="1:20" ht="13.75" customHeight="1" x14ac:dyDescent="0.15">
      <c r="A22" s="5"/>
      <c r="B22" s="5"/>
      <c r="C22" s="5"/>
      <c r="D22" s="5"/>
      <c r="E22" s="5"/>
      <c r="F22" s="5"/>
      <c r="G22" s="5"/>
      <c r="H22" s="5"/>
      <c r="I22" s="5"/>
      <c r="J22" s="5"/>
      <c r="K22" s="5"/>
      <c r="L22" s="5"/>
      <c r="M22" s="5"/>
      <c r="N22" s="5"/>
      <c r="O22" s="5"/>
      <c r="P22" s="5"/>
      <c r="Q22" s="5"/>
      <c r="R22" s="5"/>
      <c r="S22" s="5"/>
      <c r="T22" s="5"/>
    </row>
    <row r="23" spans="1:20" ht="17" customHeight="1" x14ac:dyDescent="0.2">
      <c r="A23" s="5"/>
      <c r="B23" s="5"/>
      <c r="C23" s="5"/>
      <c r="D23" s="5"/>
      <c r="E23" s="48" t="s">
        <v>423</v>
      </c>
      <c r="F23" s="5"/>
      <c r="G23" s="144">
        <v>1</v>
      </c>
      <c r="H23" s="5"/>
      <c r="I23" s="145">
        <v>31090.379000000001</v>
      </c>
      <c r="J23" s="145"/>
      <c r="K23" s="145">
        <v>1061355.0109999999</v>
      </c>
      <c r="L23" s="5"/>
      <c r="M23" s="20">
        <v>-2.8E-3</v>
      </c>
      <c r="N23" s="5"/>
      <c r="O23" s="5"/>
      <c r="P23" s="146"/>
      <c r="Q23" s="5"/>
      <c r="R23" s="5"/>
      <c r="S23" s="5"/>
      <c r="T23" s="5"/>
    </row>
    <row r="24" spans="1:20" ht="17" customHeight="1" x14ac:dyDescent="0.2">
      <c r="A24" s="5"/>
      <c r="B24" s="5"/>
      <c r="C24" s="5"/>
      <c r="D24" s="5"/>
      <c r="E24" s="5"/>
      <c r="F24" s="5"/>
      <c r="G24" s="144">
        <v>2</v>
      </c>
      <c r="H24" s="5"/>
      <c r="I24" s="147">
        <v>13142.606</v>
      </c>
      <c r="J24" s="147"/>
      <c r="K24" s="147">
        <v>30542.936000000002</v>
      </c>
      <c r="L24" s="5"/>
      <c r="M24" s="20">
        <v>5.0000000000000001E-3</v>
      </c>
      <c r="N24" s="5"/>
      <c r="O24" s="5"/>
      <c r="P24" s="146"/>
      <c r="Q24" s="5"/>
      <c r="R24" s="5"/>
      <c r="S24" s="5"/>
      <c r="T24" s="5"/>
    </row>
    <row r="25" spans="1:20" ht="17" customHeight="1" x14ac:dyDescent="0.2">
      <c r="A25" s="5"/>
      <c r="B25" s="5"/>
      <c r="C25" s="5"/>
      <c r="D25" s="5"/>
      <c r="E25" s="5"/>
      <c r="F25" s="5"/>
      <c r="G25" s="144">
        <v>3</v>
      </c>
      <c r="H25" s="5"/>
      <c r="I25" s="147">
        <v>6618.6040000000003</v>
      </c>
      <c r="J25" s="147"/>
      <c r="K25" s="147">
        <v>13100.225</v>
      </c>
      <c r="L25" s="5"/>
      <c r="M25" s="20">
        <v>7.3000000000000001E-3</v>
      </c>
      <c r="N25" s="5"/>
      <c r="O25" s="5"/>
      <c r="P25" s="146"/>
      <c r="Q25" s="5"/>
      <c r="R25" s="5"/>
      <c r="S25" s="5"/>
      <c r="T25" s="5"/>
    </row>
    <row r="26" spans="1:20" ht="17" customHeight="1" x14ac:dyDescent="0.2">
      <c r="A26" s="5"/>
      <c r="B26" s="5"/>
      <c r="C26" s="5"/>
      <c r="D26" s="5"/>
      <c r="E26" s="5"/>
      <c r="F26" s="5"/>
      <c r="G26" s="144">
        <v>4</v>
      </c>
      <c r="H26" s="5"/>
      <c r="I26" s="147">
        <v>4312.5460000000003</v>
      </c>
      <c r="J26" s="147"/>
      <c r="K26" s="147">
        <v>6614.9620000000004</v>
      </c>
      <c r="L26" s="5"/>
      <c r="M26" s="20">
        <v>7.9000000000000008E-3</v>
      </c>
      <c r="N26" s="5"/>
      <c r="O26" s="5"/>
      <c r="P26" s="146"/>
      <c r="Q26" s="146"/>
      <c r="R26" s="5"/>
      <c r="S26" s="5"/>
      <c r="T26" s="5"/>
    </row>
    <row r="27" spans="1:20" ht="17" customHeight="1" x14ac:dyDescent="0.2">
      <c r="A27" s="5"/>
      <c r="B27" s="5"/>
      <c r="C27" s="5"/>
      <c r="D27" s="5"/>
      <c r="E27" s="23"/>
      <c r="F27" s="5"/>
      <c r="G27" s="144">
        <v>5</v>
      </c>
      <c r="H27" s="5"/>
      <c r="I27" s="147">
        <v>2688.8890000000001</v>
      </c>
      <c r="J27" s="147"/>
      <c r="K27" s="147">
        <v>4311.2520000000004</v>
      </c>
      <c r="L27" s="5"/>
      <c r="M27" s="20">
        <v>1.0999999999999999E-2</v>
      </c>
      <c r="N27" s="5"/>
      <c r="O27" s="5"/>
      <c r="P27" s="146"/>
      <c r="Q27" s="148"/>
      <c r="R27" s="5"/>
      <c r="S27" s="5"/>
      <c r="T27" s="5"/>
    </row>
    <row r="28" spans="1:20" ht="17" customHeight="1" x14ac:dyDescent="0.2">
      <c r="A28" s="5"/>
      <c r="B28" s="5"/>
      <c r="C28" s="5"/>
      <c r="D28" s="5"/>
      <c r="E28" s="23"/>
      <c r="F28" s="5"/>
      <c r="G28" s="144">
        <v>6</v>
      </c>
      <c r="H28" s="5"/>
      <c r="I28" s="147">
        <v>1669.856</v>
      </c>
      <c r="J28" s="147"/>
      <c r="K28" s="147">
        <v>2685.8649999999998</v>
      </c>
      <c r="L28" s="5"/>
      <c r="M28" s="20">
        <v>1.34E-2</v>
      </c>
      <c r="N28" s="5"/>
      <c r="O28" s="5"/>
      <c r="P28" s="146"/>
      <c r="Q28" s="5"/>
      <c r="R28" s="5"/>
      <c r="S28" s="5"/>
      <c r="T28" s="5"/>
    </row>
    <row r="29" spans="1:20" ht="17" customHeight="1" x14ac:dyDescent="0.2">
      <c r="A29" s="5"/>
      <c r="B29" s="5"/>
      <c r="C29" s="5"/>
      <c r="D29" s="5"/>
      <c r="E29" s="23"/>
      <c r="F29" s="5"/>
      <c r="G29" s="144">
        <v>7</v>
      </c>
      <c r="H29" s="5"/>
      <c r="I29" s="147">
        <v>993.85500000000002</v>
      </c>
      <c r="J29" s="147"/>
      <c r="K29" s="147">
        <v>1668.2819999999999</v>
      </c>
      <c r="L29" s="5"/>
      <c r="M29" s="20">
        <v>1.47E-2</v>
      </c>
      <c r="N29" s="5"/>
      <c r="O29" s="5"/>
      <c r="P29" s="146"/>
      <c r="Q29" s="5"/>
      <c r="R29" s="5"/>
      <c r="S29" s="5"/>
      <c r="T29" s="5"/>
    </row>
    <row r="30" spans="1:20" ht="17" customHeight="1" x14ac:dyDescent="0.2">
      <c r="A30" s="5"/>
      <c r="B30" s="5"/>
      <c r="C30" s="5"/>
      <c r="D30" s="5"/>
      <c r="E30" s="23"/>
      <c r="F30" s="5"/>
      <c r="G30" s="144">
        <v>8</v>
      </c>
      <c r="H30" s="5"/>
      <c r="I30" s="147">
        <v>515.62099999999998</v>
      </c>
      <c r="J30" s="147"/>
      <c r="K30" s="147">
        <v>993.84699999999998</v>
      </c>
      <c r="L30" s="5"/>
      <c r="M30" s="20">
        <v>1.5900000000000001E-2</v>
      </c>
      <c r="N30" s="5"/>
      <c r="O30" s="5"/>
      <c r="P30" s="146"/>
      <c r="Q30" s="5"/>
      <c r="R30" s="145"/>
      <c r="S30" s="5"/>
      <c r="T30" s="5"/>
    </row>
    <row r="31" spans="1:20" ht="17" customHeight="1" x14ac:dyDescent="0.2">
      <c r="A31" s="5"/>
      <c r="B31" s="5"/>
      <c r="C31" s="5"/>
      <c r="D31" s="5"/>
      <c r="E31" s="23"/>
      <c r="F31" s="5"/>
      <c r="G31" s="144">
        <v>9</v>
      </c>
      <c r="H31" s="5"/>
      <c r="I31" s="147">
        <v>230.024</v>
      </c>
      <c r="J31" s="147"/>
      <c r="K31" s="147">
        <v>515.60199999999998</v>
      </c>
      <c r="L31" s="5"/>
      <c r="M31" s="20">
        <v>2.2200000000000001E-2</v>
      </c>
      <c r="N31" s="5"/>
      <c r="O31" s="5"/>
      <c r="P31" s="146"/>
      <c r="Q31" s="5"/>
      <c r="R31" s="145"/>
      <c r="S31" s="5"/>
      <c r="T31" s="5"/>
    </row>
    <row r="32" spans="1:20" ht="17" customHeight="1" x14ac:dyDescent="0.2">
      <c r="A32" s="5"/>
      <c r="B32" s="5"/>
      <c r="C32" s="5"/>
      <c r="D32" s="5"/>
      <c r="E32" s="48" t="s">
        <v>424</v>
      </c>
      <c r="F32" s="5"/>
      <c r="G32" s="144">
        <v>10</v>
      </c>
      <c r="H32" s="5"/>
      <c r="I32" s="147">
        <v>1.9730000000000001</v>
      </c>
      <c r="J32" s="147"/>
      <c r="K32" s="147">
        <v>229.74799999999999</v>
      </c>
      <c r="L32" s="5"/>
      <c r="M32" s="20">
        <v>4.99E-2</v>
      </c>
      <c r="N32" s="5"/>
      <c r="O32" s="5"/>
      <c r="P32" s="5"/>
      <c r="Q32" s="5"/>
      <c r="R32" s="5"/>
      <c r="S32" s="5"/>
      <c r="T32" s="5"/>
    </row>
    <row r="33" spans="1:20" ht="17" customHeight="1" x14ac:dyDescent="0.15">
      <c r="A33" s="5"/>
      <c r="B33" s="5"/>
      <c r="C33" s="5"/>
      <c r="D33" s="5"/>
      <c r="E33" s="5"/>
      <c r="F33" s="5"/>
      <c r="G33" s="5"/>
      <c r="H33" s="16" t="s">
        <v>425</v>
      </c>
      <c r="I33" s="149"/>
      <c r="J33" s="149"/>
      <c r="K33" s="149"/>
      <c r="L33" s="5"/>
      <c r="M33" s="20"/>
      <c r="N33" s="5"/>
      <c r="O33" s="5"/>
      <c r="P33" s="146"/>
      <c r="Q33" s="46"/>
      <c r="R33" s="5"/>
      <c r="S33" s="5"/>
      <c r="T33" s="5"/>
    </row>
    <row r="34" spans="1:20" ht="17" customHeight="1" x14ac:dyDescent="0.2">
      <c r="A34" s="5"/>
      <c r="B34" s="5"/>
      <c r="C34" s="48" t="s">
        <v>70</v>
      </c>
      <c r="D34" s="5"/>
      <c r="E34" s="147"/>
      <c r="F34" s="5"/>
      <c r="G34" s="147"/>
      <c r="H34" s="5"/>
      <c r="I34" s="5"/>
      <c r="J34" s="5"/>
      <c r="K34" s="147"/>
      <c r="L34" s="5"/>
      <c r="M34" s="5"/>
      <c r="N34" s="5"/>
      <c r="O34" s="5"/>
      <c r="P34" s="146"/>
      <c r="Q34" s="5"/>
      <c r="R34" s="5"/>
      <c r="S34" s="5"/>
      <c r="T34" s="5"/>
    </row>
    <row r="35" spans="1:20" ht="17" customHeight="1" x14ac:dyDescent="0.15">
      <c r="A35" s="5"/>
      <c r="B35" s="5"/>
      <c r="C35" s="5"/>
      <c r="D35" s="40" t="s">
        <v>23</v>
      </c>
      <c r="E35" s="62" t="s">
        <v>84</v>
      </c>
      <c r="F35" s="61"/>
      <c r="G35" s="31"/>
      <c r="H35" s="41"/>
      <c r="I35" s="150"/>
      <c r="J35" s="41"/>
      <c r="K35" s="150"/>
      <c r="L35" s="41"/>
      <c r="M35" s="41"/>
      <c r="N35" s="5"/>
      <c r="O35" s="5"/>
      <c r="P35" s="146"/>
      <c r="Q35" s="5"/>
      <c r="R35" s="5"/>
      <c r="S35" s="5"/>
      <c r="T35" s="5"/>
    </row>
    <row r="36" spans="1:20" ht="35.25" customHeight="1" x14ac:dyDescent="0.15">
      <c r="A36" s="5"/>
      <c r="B36" s="5"/>
      <c r="C36" s="5"/>
      <c r="D36" s="40" t="s">
        <v>25</v>
      </c>
      <c r="E36" s="507" t="s">
        <v>426</v>
      </c>
      <c r="F36" s="508"/>
      <c r="G36" s="508"/>
      <c r="H36" s="508"/>
      <c r="I36" s="508"/>
      <c r="J36" s="508"/>
      <c r="K36" s="508"/>
      <c r="L36" s="508"/>
      <c r="M36" s="508"/>
      <c r="N36" s="5"/>
      <c r="O36" s="5"/>
      <c r="P36" s="5"/>
      <c r="Q36" s="5"/>
      <c r="R36" s="5"/>
      <c r="S36" s="5"/>
      <c r="T36" s="5"/>
    </row>
    <row r="37" spans="1:20" ht="17" customHeight="1" x14ac:dyDescent="0.15">
      <c r="A37" s="5"/>
      <c r="B37" s="5"/>
      <c r="C37" s="5"/>
      <c r="D37" s="40" t="s">
        <v>27</v>
      </c>
      <c r="E37" s="40" t="s">
        <v>427</v>
      </c>
      <c r="F37" s="41"/>
      <c r="G37" s="41"/>
      <c r="H37" s="41"/>
      <c r="I37" s="41"/>
      <c r="J37" s="41"/>
      <c r="K37" s="41"/>
      <c r="L37" s="41"/>
      <c r="M37" s="41"/>
      <c r="N37" s="5"/>
      <c r="O37" s="5"/>
      <c r="P37" s="5"/>
      <c r="Q37" s="5"/>
      <c r="R37" s="5"/>
      <c r="S37" s="5"/>
      <c r="T37" s="5"/>
    </row>
    <row r="38" spans="1:20" ht="17" customHeight="1" x14ac:dyDescent="0.15">
      <c r="A38" s="5"/>
      <c r="B38" s="5"/>
      <c r="C38" s="5"/>
      <c r="D38" s="40" t="s">
        <v>29</v>
      </c>
      <c r="E38" s="509" t="s">
        <v>428</v>
      </c>
      <c r="F38" s="486"/>
      <c r="G38" s="486"/>
      <c r="H38" s="486"/>
      <c r="I38" s="486"/>
      <c r="J38" s="486"/>
      <c r="K38" s="486"/>
      <c r="L38" s="486"/>
      <c r="M38" s="486"/>
      <c r="N38" s="5"/>
      <c r="O38" s="5"/>
      <c r="P38" s="5"/>
      <c r="Q38" s="5"/>
      <c r="R38" s="5"/>
      <c r="S38" s="5"/>
      <c r="T38" s="5"/>
    </row>
    <row r="39" spans="1:20" ht="14" customHeight="1" x14ac:dyDescent="0.15">
      <c r="A39" s="5"/>
      <c r="B39" s="5"/>
      <c r="C39" s="5"/>
      <c r="D39" s="5"/>
      <c r="E39" s="477"/>
      <c r="F39" s="477"/>
      <c r="G39" s="477"/>
      <c r="H39" s="477"/>
      <c r="I39" s="477"/>
      <c r="J39" s="477"/>
      <c r="K39" s="477"/>
      <c r="L39" s="477"/>
      <c r="M39" s="477"/>
      <c r="N39" s="5"/>
      <c r="O39" s="5"/>
      <c r="P39" s="5"/>
      <c r="Q39" s="5"/>
      <c r="R39" s="5"/>
      <c r="S39" s="5"/>
      <c r="T39" s="5"/>
    </row>
  </sheetData>
  <mergeCells count="10">
    <mergeCell ref="E36:M36"/>
    <mergeCell ref="E38:M39"/>
    <mergeCell ref="C1:M1"/>
    <mergeCell ref="C2:M2"/>
    <mergeCell ref="C3:M3"/>
    <mergeCell ref="E6:G6"/>
    <mergeCell ref="M7:M11"/>
    <mergeCell ref="E8:G11"/>
    <mergeCell ref="I8:I11"/>
    <mergeCell ref="K9:K11"/>
  </mergeCells>
  <pageMargins left="0.7" right="0.7" top="0.75" bottom="0.75" header="0.3" footer="0.3"/>
  <pageSetup scale="73" orientation="landscape"/>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37"/>
  <sheetViews>
    <sheetView showGridLines="0" workbookViewId="0"/>
  </sheetViews>
  <sheetFormatPr baseColWidth="10" defaultColWidth="9.1640625" defaultRowHeight="15.75" customHeight="1" x14ac:dyDescent="0.15"/>
  <cols>
    <col min="1" max="1" width="9.1640625" style="151" customWidth="1"/>
    <col min="2" max="2" width="38.6640625" style="151" customWidth="1"/>
    <col min="3" max="3" width="3.83203125" style="151" customWidth="1"/>
    <col min="4" max="4" width="12.6640625" style="151" customWidth="1"/>
    <col min="5" max="5" width="3.83203125" style="151" customWidth="1"/>
    <col min="6" max="6" width="21.5" style="151" customWidth="1"/>
    <col min="7" max="7" width="3.83203125" style="151" customWidth="1"/>
    <col min="8" max="8" width="16.33203125" style="151" customWidth="1"/>
    <col min="9" max="9" width="4.6640625" style="151" customWidth="1"/>
    <col min="10" max="10" width="21.5" style="151" customWidth="1"/>
    <col min="11" max="11" width="4.1640625" style="151" customWidth="1"/>
    <col min="12" max="12" width="15.5" style="151" customWidth="1"/>
    <col min="13" max="13" width="2.33203125" style="151" customWidth="1"/>
    <col min="14" max="14" width="14.6640625" style="151" customWidth="1"/>
    <col min="15" max="15" width="5.5" style="151" customWidth="1"/>
    <col min="16" max="16" width="16.1640625" style="151" customWidth="1"/>
    <col min="17" max="17" width="4" style="151" customWidth="1"/>
    <col min="18" max="22" width="9.1640625" style="151" customWidth="1"/>
    <col min="23" max="23" width="11.1640625" style="151" customWidth="1"/>
    <col min="24" max="24" width="9.1640625" style="151" customWidth="1"/>
    <col min="25" max="16384" width="9.1640625" style="151"/>
  </cols>
  <sheetData>
    <row r="1" spans="1:23" ht="17" customHeight="1" x14ac:dyDescent="0.2">
      <c r="A1" s="5"/>
      <c r="B1" s="478" t="str">
        <f>Input!G28</f>
        <v>Bluegrass Water Operating Company, LLC</v>
      </c>
      <c r="C1" s="483"/>
      <c r="D1" s="483"/>
      <c r="E1" s="483"/>
      <c r="F1" s="483"/>
      <c r="G1" s="483"/>
      <c r="H1" s="483"/>
      <c r="I1" s="483"/>
      <c r="J1" s="483"/>
      <c r="K1" s="483"/>
      <c r="L1" s="483"/>
      <c r="M1" s="483"/>
      <c r="N1" s="483"/>
      <c r="O1" s="483"/>
      <c r="P1" s="483"/>
      <c r="Q1" s="483"/>
      <c r="R1" s="5"/>
      <c r="S1" s="5"/>
      <c r="T1" s="5"/>
      <c r="U1" s="5"/>
      <c r="V1" s="5"/>
      <c r="W1" s="5"/>
    </row>
    <row r="2" spans="1:23" ht="17" customHeight="1" x14ac:dyDescent="0.2">
      <c r="A2" s="5"/>
      <c r="B2" s="482" t="str">
        <f>CONCATENATE("Market Capitalization of ",B1," and the")</f>
        <v>Market Capitalization of Bluegrass Water Operating Company, LLC and the</v>
      </c>
      <c r="C2" s="483"/>
      <c r="D2" s="483"/>
      <c r="E2" s="483"/>
      <c r="F2" s="483"/>
      <c r="G2" s="483"/>
      <c r="H2" s="483"/>
      <c r="I2" s="483"/>
      <c r="J2" s="483"/>
      <c r="K2" s="483"/>
      <c r="L2" s="483"/>
      <c r="M2" s="483"/>
      <c r="N2" s="483"/>
      <c r="O2" s="483"/>
      <c r="P2" s="483"/>
      <c r="Q2" s="483"/>
      <c r="R2" s="5"/>
      <c r="S2" s="5"/>
      <c r="T2" s="5"/>
      <c r="U2" s="5"/>
      <c r="V2" s="5"/>
      <c r="W2" s="5"/>
    </row>
    <row r="3" spans="1:23" ht="17" customHeight="1" x14ac:dyDescent="0.2">
      <c r="A3" s="5"/>
      <c r="B3" s="478" t="str">
        <f>'6.6 CEM CAPM Backup'!B3</f>
        <v>Proxy Group of Seven Water Companies</v>
      </c>
      <c r="C3" s="483"/>
      <c r="D3" s="483"/>
      <c r="E3" s="483"/>
      <c r="F3" s="483"/>
      <c r="G3" s="483"/>
      <c r="H3" s="483"/>
      <c r="I3" s="483"/>
      <c r="J3" s="483"/>
      <c r="K3" s="483"/>
      <c r="L3" s="483"/>
      <c r="M3" s="483"/>
      <c r="N3" s="483"/>
      <c r="O3" s="483"/>
      <c r="P3" s="483"/>
      <c r="Q3" s="483"/>
      <c r="R3" s="5"/>
      <c r="S3" s="5"/>
      <c r="T3" s="5"/>
      <c r="U3" s="5"/>
      <c r="V3" s="5"/>
      <c r="W3" s="5"/>
    </row>
    <row r="4" spans="1:23" ht="13.75" customHeight="1" x14ac:dyDescent="0.15">
      <c r="A4" s="5"/>
      <c r="B4" s="5"/>
      <c r="C4" s="5"/>
      <c r="D4" s="5"/>
      <c r="E4" s="5"/>
      <c r="F4" s="5"/>
      <c r="G4" s="5"/>
      <c r="H4" s="5"/>
      <c r="I4" s="5"/>
      <c r="J4" s="5"/>
      <c r="K4" s="5"/>
      <c r="L4" s="5"/>
      <c r="M4" s="5"/>
      <c r="N4" s="5"/>
      <c r="O4" s="5"/>
      <c r="P4" s="5"/>
      <c r="Q4" s="5"/>
      <c r="R4" s="5"/>
      <c r="S4" s="5"/>
      <c r="T4" s="5"/>
      <c r="U4" s="5"/>
      <c r="V4" s="5"/>
      <c r="W4" s="5"/>
    </row>
    <row r="5" spans="1:23" ht="13.75" customHeight="1" x14ac:dyDescent="0.15">
      <c r="A5" s="5"/>
      <c r="B5" s="5"/>
      <c r="C5" s="5"/>
      <c r="D5" s="5"/>
      <c r="E5" s="5"/>
      <c r="F5" s="5"/>
      <c r="G5" s="5"/>
      <c r="H5" s="5"/>
      <c r="I5" s="5"/>
      <c r="J5" s="5"/>
      <c r="K5" s="5"/>
      <c r="L5" s="5"/>
      <c r="M5" s="5"/>
      <c r="N5" s="5"/>
      <c r="O5" s="5"/>
      <c r="P5" s="5"/>
      <c r="Q5" s="5"/>
      <c r="R5" s="5"/>
      <c r="S5" s="5"/>
      <c r="T5" s="5"/>
      <c r="U5" s="5"/>
      <c r="V5" s="5"/>
      <c r="W5" s="5"/>
    </row>
    <row r="6" spans="1:23" ht="17" customHeight="1" x14ac:dyDescent="0.2">
      <c r="A6" s="5"/>
      <c r="B6" s="5"/>
      <c r="C6" s="5"/>
      <c r="D6" s="5"/>
      <c r="E6" s="5"/>
      <c r="F6" s="14" t="s">
        <v>34</v>
      </c>
      <c r="G6" s="6"/>
      <c r="H6" s="14" t="s">
        <v>35</v>
      </c>
      <c r="I6" s="6"/>
      <c r="J6" s="14" t="s">
        <v>36</v>
      </c>
      <c r="K6" s="6"/>
      <c r="L6" s="14" t="s">
        <v>37</v>
      </c>
      <c r="M6" s="6"/>
      <c r="N6" s="14" t="s">
        <v>38</v>
      </c>
      <c r="O6" s="6"/>
      <c r="P6" s="14" t="s">
        <v>39</v>
      </c>
      <c r="Q6" s="5"/>
      <c r="R6" s="5"/>
      <c r="S6" s="5"/>
      <c r="T6" s="5"/>
      <c r="U6" s="5"/>
      <c r="V6" s="5"/>
      <c r="W6" s="5"/>
    </row>
    <row r="7" spans="1:23" ht="13.75" customHeight="1" x14ac:dyDescent="0.15">
      <c r="A7" s="5"/>
      <c r="B7" s="5"/>
      <c r="C7" s="5"/>
      <c r="D7" s="5"/>
      <c r="E7" s="5"/>
      <c r="F7" s="5"/>
      <c r="G7" s="5"/>
      <c r="H7" s="5"/>
      <c r="I7" s="5"/>
      <c r="J7" s="5"/>
      <c r="K7" s="5"/>
      <c r="L7" s="5"/>
      <c r="M7" s="5"/>
      <c r="N7" s="5"/>
      <c r="O7" s="5"/>
      <c r="P7" s="5"/>
      <c r="Q7" s="5"/>
      <c r="R7" s="5"/>
      <c r="S7" s="5"/>
      <c r="T7" s="5"/>
      <c r="U7" s="5"/>
      <c r="V7" s="5"/>
      <c r="W7" s="5"/>
    </row>
    <row r="8" spans="1:23" ht="63" customHeight="1" x14ac:dyDescent="0.2">
      <c r="A8" s="5"/>
      <c r="B8" s="11" t="s">
        <v>429</v>
      </c>
      <c r="C8" s="5"/>
      <c r="D8" s="11" t="s">
        <v>430</v>
      </c>
      <c r="E8" s="5"/>
      <c r="F8" s="11" t="str">
        <f>CONCATENATE("Common Stock Shares Outstanding at Fiscal Year End ",YEAR(Input!G49))</f>
        <v>Common Stock Shares Outstanding at Fiscal Year End 2019</v>
      </c>
      <c r="G8" s="5"/>
      <c r="H8" s="11" t="s">
        <v>431</v>
      </c>
      <c r="I8" s="5"/>
      <c r="J8" s="11" t="str">
        <f>CONCATENATE("Total Common Equity at Fiscal Year End ",YEAR(Input!G49))</f>
        <v>Total Common Equity at Fiscal Year End 2019</v>
      </c>
      <c r="K8" s="5"/>
      <c r="L8" s="11" t="s">
        <v>432</v>
      </c>
      <c r="M8" s="5"/>
      <c r="N8" s="11" t="s">
        <v>433</v>
      </c>
      <c r="O8" s="5"/>
      <c r="P8" s="11" t="s">
        <v>434</v>
      </c>
      <c r="Q8" s="5"/>
      <c r="R8" s="5"/>
      <c r="S8" s="5"/>
      <c r="T8" s="5"/>
      <c r="U8" s="5"/>
      <c r="V8" s="5"/>
      <c r="W8" s="5"/>
    </row>
    <row r="9" spans="1:23" ht="17" customHeight="1" x14ac:dyDescent="0.2">
      <c r="A9" s="5"/>
      <c r="B9" s="12"/>
      <c r="C9" s="6"/>
      <c r="D9" s="12"/>
      <c r="E9" s="6"/>
      <c r="F9" s="138" t="s">
        <v>412</v>
      </c>
      <c r="G9" s="6"/>
      <c r="H9" s="12"/>
      <c r="I9" s="6"/>
      <c r="J9" s="138" t="s">
        <v>412</v>
      </c>
      <c r="K9" s="6"/>
      <c r="L9" s="12"/>
      <c r="M9" s="6"/>
      <c r="N9" s="12"/>
      <c r="O9" s="6"/>
      <c r="P9" s="138" t="s">
        <v>412</v>
      </c>
      <c r="Q9" s="5"/>
      <c r="R9" s="5"/>
      <c r="S9" s="5"/>
      <c r="T9" s="5"/>
      <c r="U9" s="5"/>
      <c r="V9" s="5"/>
      <c r="W9" s="5"/>
    </row>
    <row r="10" spans="1:23" ht="13.75" customHeight="1" x14ac:dyDescent="0.15">
      <c r="A10" s="5"/>
      <c r="B10" s="5"/>
      <c r="C10" s="5"/>
      <c r="D10" s="5"/>
      <c r="E10" s="5"/>
      <c r="F10" s="5"/>
      <c r="G10" s="5"/>
      <c r="H10" s="5"/>
      <c r="I10" s="5"/>
      <c r="J10" s="5"/>
      <c r="K10" s="5"/>
      <c r="L10" s="5"/>
      <c r="M10" s="5"/>
      <c r="N10" s="5"/>
      <c r="O10" s="5"/>
      <c r="P10" s="5"/>
      <c r="Q10" s="5"/>
      <c r="R10" s="5"/>
      <c r="S10" s="5"/>
      <c r="T10" s="5"/>
      <c r="U10" s="5"/>
      <c r="V10" s="5"/>
      <c r="W10" s="5"/>
    </row>
    <row r="11" spans="1:23" ht="32.25" customHeight="1" x14ac:dyDescent="0.2">
      <c r="A11" s="5"/>
      <c r="B11" s="45" t="str">
        <f>Input!G28</f>
        <v>Bluegrass Water Operating Company, LLC</v>
      </c>
      <c r="C11" s="5"/>
      <c r="D11" s="5"/>
      <c r="E11" s="5"/>
      <c r="F11" s="152" t="s">
        <v>57</v>
      </c>
      <c r="G11" s="5"/>
      <c r="H11" s="152" t="s">
        <v>57</v>
      </c>
      <c r="I11" s="5"/>
      <c r="J11" s="153">
        <f>(Input!G43/1000000)*Input!F14</f>
        <v>3.95</v>
      </c>
      <c r="K11" s="16" t="s">
        <v>29</v>
      </c>
      <c r="L11" s="152" t="s">
        <v>57</v>
      </c>
      <c r="M11" s="5"/>
      <c r="N11" s="5"/>
      <c r="O11" s="5"/>
      <c r="P11" s="5"/>
      <c r="Q11" s="5"/>
      <c r="R11" s="5"/>
      <c r="S11" s="5"/>
      <c r="T11" s="5"/>
      <c r="U11" s="5"/>
      <c r="V11" s="5"/>
      <c r="W11" s="5"/>
    </row>
    <row r="12" spans="1:23" ht="16.5" customHeight="1" x14ac:dyDescent="0.15">
      <c r="A12" s="5"/>
      <c r="B12" s="13"/>
      <c r="C12" s="5"/>
      <c r="D12" s="5"/>
      <c r="E12" s="5"/>
      <c r="F12" s="13"/>
      <c r="G12" s="5"/>
      <c r="H12" s="13"/>
      <c r="I12" s="5"/>
      <c r="J12" s="13"/>
      <c r="K12" s="5"/>
      <c r="L12" s="13"/>
      <c r="M12" s="5"/>
      <c r="N12" s="5"/>
      <c r="O12" s="5"/>
      <c r="P12" s="5"/>
      <c r="Q12" s="5"/>
      <c r="R12" s="5"/>
      <c r="S12" s="5"/>
      <c r="T12" s="5"/>
      <c r="U12" s="5"/>
      <c r="V12" s="5"/>
      <c r="W12" s="147"/>
    </row>
    <row r="13" spans="1:23" ht="32.25" customHeight="1" x14ac:dyDescent="0.2">
      <c r="A13" s="5"/>
      <c r="B13" s="45" t="str">
        <f>CONCATENATE("Based upon ",B15)</f>
        <v>Based upon Proxy Group of Seven Water Companies</v>
      </c>
      <c r="C13" s="5"/>
      <c r="D13" s="5"/>
      <c r="E13" s="5"/>
      <c r="F13" s="5"/>
      <c r="G13" s="5"/>
      <c r="H13" s="5"/>
      <c r="I13" s="5"/>
      <c r="J13" s="5"/>
      <c r="K13" s="5"/>
      <c r="L13" s="5"/>
      <c r="M13" s="5"/>
      <c r="N13" s="154">
        <f>N24</f>
        <v>342.1</v>
      </c>
      <c r="O13" s="16" t="s">
        <v>31</v>
      </c>
      <c r="P13" s="153">
        <f>IFERROR(N13*J11/100,"NA")</f>
        <v>13.51295</v>
      </c>
      <c r="Q13" s="16" t="s">
        <v>160</v>
      </c>
      <c r="R13" s="5"/>
      <c r="S13" s="5"/>
      <c r="T13" s="5"/>
      <c r="U13" s="5"/>
      <c r="V13" s="5"/>
      <c r="W13" s="5"/>
    </row>
    <row r="14" spans="1:23" ht="16.5" customHeight="1" x14ac:dyDescent="0.2">
      <c r="A14" s="5"/>
      <c r="B14" s="155"/>
      <c r="C14" s="5"/>
      <c r="D14" s="5"/>
      <c r="E14" s="5"/>
      <c r="F14" s="5"/>
      <c r="G14" s="5"/>
      <c r="H14" s="5"/>
      <c r="I14" s="5"/>
      <c r="J14" s="5"/>
      <c r="K14" s="5"/>
      <c r="L14" s="5"/>
      <c r="M14" s="5"/>
      <c r="N14" s="156"/>
      <c r="O14" s="157"/>
      <c r="P14" s="158"/>
      <c r="Q14" s="5"/>
      <c r="R14" s="5"/>
      <c r="S14" s="5"/>
      <c r="T14" s="5"/>
      <c r="U14" s="5"/>
      <c r="V14" s="5"/>
      <c r="W14" s="5"/>
    </row>
    <row r="15" spans="1:23" ht="31.5" customHeight="1" x14ac:dyDescent="0.15">
      <c r="A15" s="5"/>
      <c r="B15" s="45" t="str">
        <f>Input!I31</f>
        <v>Proxy Group of Seven Water Companies</v>
      </c>
      <c r="C15" s="5"/>
      <c r="D15" s="5"/>
      <c r="E15" s="5"/>
      <c r="F15" s="5"/>
      <c r="G15" s="5"/>
      <c r="H15" s="5"/>
      <c r="I15" s="5"/>
      <c r="J15" s="5"/>
      <c r="K15" s="5"/>
      <c r="L15" s="5"/>
      <c r="M15" s="5"/>
      <c r="N15" s="5"/>
      <c r="O15" s="5"/>
      <c r="P15" s="5"/>
      <c r="Q15" s="5"/>
      <c r="R15" s="5"/>
      <c r="S15" s="5"/>
      <c r="T15" s="5"/>
      <c r="U15" s="5"/>
      <c r="V15" s="5"/>
      <c r="W15" s="5"/>
    </row>
    <row r="16" spans="1:23" ht="17" customHeight="1" x14ac:dyDescent="0.2">
      <c r="A16" s="159" t="str">
        <f>Input!A2</f>
        <v>AWR</v>
      </c>
      <c r="B16" s="52" t="str">
        <f>IFERROR(VLOOKUP($A16,'Proxy Data Lookup'!$A1:$P62,2,FALSE),"NA")</f>
        <v>American States Water Co.</v>
      </c>
      <c r="C16" s="5"/>
      <c r="D16" s="16" t="s">
        <v>435</v>
      </c>
      <c r="E16" s="5"/>
      <c r="F16" s="160">
        <f>'3. AWR'!C$15/1000000</f>
        <v>36.846614000000002</v>
      </c>
      <c r="G16" s="5"/>
      <c r="H16" s="161">
        <f t="shared" ref="H16:H22" si="0">IFERROR(ROUND(J16/F16,3),"NA")</f>
        <v>16.324999999999999</v>
      </c>
      <c r="I16" s="5"/>
      <c r="J16" s="161">
        <f>'3. AWR'!C$16/1000000</f>
        <v>601.53</v>
      </c>
      <c r="K16" s="5"/>
      <c r="L16" s="161">
        <f>'Proxy Prices'!B$6</f>
        <v>76.08</v>
      </c>
      <c r="M16" s="5"/>
      <c r="N16" s="162">
        <f t="shared" ref="N16:N22" si="1">IFERROR(ROUND(L16/H16*100,1),"NA")</f>
        <v>466</v>
      </c>
      <c r="O16" s="16" t="s">
        <v>52</v>
      </c>
      <c r="P16" s="161">
        <f t="shared" ref="P16:P22" si="2">IFERROR(ROUND(F16*L16,3),"NA")</f>
        <v>2803.29</v>
      </c>
      <c r="Q16" s="5"/>
      <c r="R16" s="5"/>
      <c r="S16" s="5"/>
      <c r="T16" s="5"/>
      <c r="U16" s="5"/>
      <c r="V16" s="5"/>
      <c r="W16" s="5"/>
    </row>
    <row r="17" spans="1:23" ht="17" customHeight="1" x14ac:dyDescent="0.2">
      <c r="A17" s="159" t="str">
        <f>Input!A3</f>
        <v>AWK</v>
      </c>
      <c r="B17" s="16" t="str">
        <f>IFERROR(VLOOKUP($A17,'Proxy Data Lookup'!$A1:$P62,2,FALSE),"NA")</f>
        <v>American Water Works Company Inc</v>
      </c>
      <c r="C17" s="5"/>
      <c r="D17" s="16" t="s">
        <v>435</v>
      </c>
      <c r="E17" s="5"/>
      <c r="F17" s="160">
        <f>'3. AWK'!C$15/1000000</f>
        <v>180.812872</v>
      </c>
      <c r="G17" s="5"/>
      <c r="H17" s="147">
        <f t="shared" si="0"/>
        <v>33.853000000000002</v>
      </c>
      <c r="I17" s="147"/>
      <c r="J17" s="147">
        <f>'3. AWK'!C$16/1000000</f>
        <v>6121</v>
      </c>
      <c r="K17" s="5"/>
      <c r="L17" s="147">
        <f>'Proxy Prices'!C$6</f>
        <v>141.34</v>
      </c>
      <c r="M17" s="5"/>
      <c r="N17" s="162">
        <f t="shared" si="1"/>
        <v>417.5</v>
      </c>
      <c r="O17" s="5"/>
      <c r="P17" s="161">
        <f t="shared" si="2"/>
        <v>25556.091</v>
      </c>
      <c r="Q17" s="5"/>
      <c r="R17" s="5"/>
      <c r="S17" s="5"/>
      <c r="T17" s="5"/>
      <c r="U17" s="5"/>
      <c r="V17" s="5"/>
      <c r="W17" s="5"/>
    </row>
    <row r="18" spans="1:23" ht="17" customHeight="1" x14ac:dyDescent="0.2">
      <c r="A18" s="159" t="str">
        <f>Input!A4</f>
        <v>CWT</v>
      </c>
      <c r="B18" s="16" t="str">
        <f>IFERROR(VLOOKUP($A18,'Proxy Data Lookup'!$A1:$P62,2,FALSE),"NA")</f>
        <v>California Water Service Group</v>
      </c>
      <c r="C18" s="5"/>
      <c r="D18" s="16" t="s">
        <v>435</v>
      </c>
      <c r="E18" s="5"/>
      <c r="F18" s="160">
        <f>'3. CWT'!C$15/1000000</f>
        <v>48.532198999999999</v>
      </c>
      <c r="G18" s="5"/>
      <c r="H18" s="147">
        <f t="shared" si="0"/>
        <v>16.07</v>
      </c>
      <c r="I18" s="147"/>
      <c r="J18" s="147">
        <f>'3. CWT'!C$16/1000000</f>
        <v>779.90599999999995</v>
      </c>
      <c r="K18" s="5"/>
      <c r="L18" s="147">
        <f>'Proxy Prices'!D$6</f>
        <v>45.34</v>
      </c>
      <c r="M18" s="5"/>
      <c r="N18" s="162">
        <f t="shared" si="1"/>
        <v>282.10000000000002</v>
      </c>
      <c r="O18" s="5"/>
      <c r="P18" s="161">
        <f t="shared" si="2"/>
        <v>2200.4499999999998</v>
      </c>
      <c r="Q18" s="5"/>
      <c r="R18" s="5"/>
      <c r="S18" s="5"/>
      <c r="T18" s="5"/>
      <c r="U18" s="5"/>
      <c r="V18" s="5"/>
      <c r="W18" s="5"/>
    </row>
    <row r="19" spans="1:23" ht="17" customHeight="1" x14ac:dyDescent="0.2">
      <c r="A19" s="159" t="str">
        <f>Input!A5</f>
        <v>WTRG</v>
      </c>
      <c r="B19" s="16" t="str">
        <f>IFERROR(VLOOKUP($A19,'Proxy Data Lookup'!$A1:$P62,2,FALSE),"NA")</f>
        <v>Essential Utilities, Inc.</v>
      </c>
      <c r="C19" s="5"/>
      <c r="D19" s="16" t="s">
        <v>435</v>
      </c>
      <c r="E19" s="5"/>
      <c r="F19" s="160">
        <f>'3. WTRG'!C$15/1000000</f>
        <v>220.75871900000001</v>
      </c>
      <c r="G19" s="5"/>
      <c r="H19" s="147">
        <f t="shared" si="0"/>
        <v>17.579999999999998</v>
      </c>
      <c r="I19" s="147"/>
      <c r="J19" s="147">
        <f>'3. WTRG'!C$16/1000000</f>
        <v>3880.86</v>
      </c>
      <c r="K19" s="5"/>
      <c r="L19" s="147">
        <f>'Proxy Prices'!E$6</f>
        <v>42.5</v>
      </c>
      <c r="M19" s="5"/>
      <c r="N19" s="162">
        <f t="shared" si="1"/>
        <v>241.8</v>
      </c>
      <c r="O19" s="5"/>
      <c r="P19" s="161">
        <f t="shared" si="2"/>
        <v>9382.2459999999992</v>
      </c>
      <c r="Q19" s="5"/>
      <c r="R19" s="5"/>
      <c r="S19" s="5"/>
      <c r="T19" s="5"/>
      <c r="U19" s="5"/>
      <c r="V19" s="5"/>
      <c r="W19" s="5"/>
    </row>
    <row r="20" spans="1:23" ht="17" customHeight="1" x14ac:dyDescent="0.2">
      <c r="A20" s="159" t="str">
        <f>Input!A6</f>
        <v>MSEX</v>
      </c>
      <c r="B20" s="16" t="str">
        <f>IFERROR(VLOOKUP($A20,'Proxy Data Lookup'!$A1:$P62,2,FALSE),"NA")</f>
        <v>Middlesex Water Co.</v>
      </c>
      <c r="C20" s="5"/>
      <c r="D20" s="16" t="s">
        <v>436</v>
      </c>
      <c r="E20" s="5"/>
      <c r="F20" s="160">
        <f>'3. MSEX'!C$15/1000000</f>
        <v>17.434000000000001</v>
      </c>
      <c r="G20" s="5"/>
      <c r="H20" s="147">
        <f t="shared" si="0"/>
        <v>18.571999999999999</v>
      </c>
      <c r="I20" s="147"/>
      <c r="J20" s="147">
        <f>'3. MSEX'!C$16/1000000</f>
        <v>323.79199999999997</v>
      </c>
      <c r="K20" s="5"/>
      <c r="L20" s="147">
        <f>'Proxy Prices'!F$6</f>
        <v>64.13</v>
      </c>
      <c r="M20" s="5"/>
      <c r="N20" s="162">
        <f t="shared" si="1"/>
        <v>345.3</v>
      </c>
      <c r="O20" s="5"/>
      <c r="P20" s="161">
        <f t="shared" si="2"/>
        <v>1118.0419999999999</v>
      </c>
      <c r="Q20" s="5"/>
      <c r="R20" s="5"/>
      <c r="S20" s="5"/>
      <c r="T20" s="5"/>
      <c r="U20" s="5"/>
      <c r="V20" s="5"/>
      <c r="W20" s="5"/>
    </row>
    <row r="21" spans="1:23" ht="17" customHeight="1" x14ac:dyDescent="0.2">
      <c r="A21" s="159" t="str">
        <f>Input!A7</f>
        <v>SJW</v>
      </c>
      <c r="B21" s="16" t="str">
        <f>IFERROR(VLOOKUP($A21,'Proxy Data Lookup'!$A1:$P62,2,FALSE),"NA")</f>
        <v xml:space="preserve">SJW Group           </v>
      </c>
      <c r="C21" s="5"/>
      <c r="D21" s="16" t="s">
        <v>435</v>
      </c>
      <c r="E21" s="5"/>
      <c r="F21" s="160">
        <f>'3. SJW'!C$15/1000000</f>
        <v>28.456507999999999</v>
      </c>
      <c r="G21" s="5"/>
      <c r="H21" s="147">
        <f t="shared" si="0"/>
        <v>31.274999999999999</v>
      </c>
      <c r="I21" s="147"/>
      <c r="J21" s="160">
        <f>'3. SJW'!C$16/1000000</f>
        <v>889.98400000000004</v>
      </c>
      <c r="K21" s="5"/>
      <c r="L21" s="147">
        <f>'Proxy Prices'!G$6</f>
        <v>62.53</v>
      </c>
      <c r="M21" s="5"/>
      <c r="N21" s="162">
        <f t="shared" si="1"/>
        <v>199.9</v>
      </c>
      <c r="O21" s="5"/>
      <c r="P21" s="161">
        <f t="shared" si="2"/>
        <v>1779.385</v>
      </c>
      <c r="Q21" s="5"/>
      <c r="R21" s="5"/>
      <c r="S21" s="5"/>
      <c r="T21" s="5"/>
      <c r="U21" s="5"/>
      <c r="V21" s="5"/>
      <c r="W21" s="5"/>
    </row>
    <row r="22" spans="1:23" ht="17" customHeight="1" x14ac:dyDescent="0.2">
      <c r="A22" s="159" t="str">
        <f>Input!A8</f>
        <v>YORW</v>
      </c>
      <c r="B22" s="16" t="str">
        <f>IFERROR(VLOOKUP($A22,'Proxy Data Lookup'!$A1:$P62,2,FALSE),"NA")</f>
        <v>York Water Co.</v>
      </c>
      <c r="C22" s="5"/>
      <c r="D22" s="16" t="s">
        <v>436</v>
      </c>
      <c r="E22" s="5"/>
      <c r="F22" s="163">
        <f>'3. YORW'!C$15/1000000</f>
        <v>13.014898000000001</v>
      </c>
      <c r="G22" s="5"/>
      <c r="H22" s="164">
        <f t="shared" si="0"/>
        <v>10.31</v>
      </c>
      <c r="I22" s="147"/>
      <c r="J22" s="164">
        <f>'3. YORW'!C$16/1000000</f>
        <v>134.185</v>
      </c>
      <c r="K22" s="5"/>
      <c r="L22" s="164">
        <f>'Proxy Prices'!H$6</f>
        <v>45.61</v>
      </c>
      <c r="M22" s="5"/>
      <c r="N22" s="165">
        <f t="shared" si="1"/>
        <v>442.4</v>
      </c>
      <c r="O22" s="5"/>
      <c r="P22" s="166">
        <f t="shared" si="2"/>
        <v>593.60900000000004</v>
      </c>
      <c r="Q22" s="5"/>
      <c r="R22" s="5"/>
      <c r="S22" s="5"/>
      <c r="T22" s="5"/>
      <c r="U22" s="5"/>
      <c r="V22" s="5"/>
      <c r="W22" s="5"/>
    </row>
    <row r="23" spans="1:23" ht="13.75" customHeight="1" x14ac:dyDescent="0.15">
      <c r="A23" s="5"/>
      <c r="B23" s="5"/>
      <c r="C23" s="5"/>
      <c r="D23" s="5"/>
      <c r="E23" s="5"/>
      <c r="F23" s="13"/>
      <c r="G23" s="5"/>
      <c r="H23" s="13"/>
      <c r="I23" s="5"/>
      <c r="J23" s="13"/>
      <c r="K23" s="5"/>
      <c r="L23" s="13"/>
      <c r="M23" s="5"/>
      <c r="N23" s="13"/>
      <c r="O23" s="5"/>
      <c r="P23" s="13"/>
      <c r="Q23" s="5"/>
      <c r="R23" s="5"/>
      <c r="S23" s="5"/>
      <c r="T23" s="5"/>
      <c r="U23" s="5"/>
      <c r="V23" s="5"/>
      <c r="W23" s="5"/>
    </row>
    <row r="24" spans="1:23" ht="16.5" customHeight="1" x14ac:dyDescent="0.15">
      <c r="A24" s="5"/>
      <c r="B24" s="16" t="s">
        <v>66</v>
      </c>
      <c r="C24" s="5"/>
      <c r="D24" s="5"/>
      <c r="E24" s="5"/>
      <c r="F24" s="163">
        <f>ROUND(AVERAGE(F15:F23),3)</f>
        <v>77.978999999999999</v>
      </c>
      <c r="G24" s="5"/>
      <c r="H24" s="166">
        <f>ROUND(AVERAGE(H15:H23),3)</f>
        <v>20.568999999999999</v>
      </c>
      <c r="I24" s="5"/>
      <c r="J24" s="166">
        <f>ROUND(AVERAGE(J15:J23),3)</f>
        <v>1818.751</v>
      </c>
      <c r="K24" s="5"/>
      <c r="L24" s="166">
        <f>ROUND(AVERAGE(L15:L23),3)</f>
        <v>68.218999999999994</v>
      </c>
      <c r="M24" s="5"/>
      <c r="N24" s="165">
        <f>ROUND(AVERAGE(N15:N23),1)</f>
        <v>342.1</v>
      </c>
      <c r="O24" s="16" t="s">
        <v>52</v>
      </c>
      <c r="P24" s="166">
        <f>ROUND(AVERAGE(P15:P23),3)</f>
        <v>6204.73</v>
      </c>
      <c r="Q24" s="5"/>
      <c r="R24" s="5"/>
      <c r="S24" s="5"/>
      <c r="T24" s="5"/>
      <c r="U24" s="5"/>
      <c r="V24" s="5"/>
      <c r="W24" s="5"/>
    </row>
    <row r="25" spans="1:23" ht="16.5" customHeight="1" x14ac:dyDescent="0.15">
      <c r="A25" s="5"/>
      <c r="B25" s="5"/>
      <c r="C25" s="5"/>
      <c r="D25" s="5"/>
      <c r="E25" s="5"/>
      <c r="F25" s="167"/>
      <c r="G25" s="5"/>
      <c r="H25" s="168"/>
      <c r="I25" s="5"/>
      <c r="J25" s="168"/>
      <c r="K25" s="5"/>
      <c r="L25" s="168"/>
      <c r="M25" s="5"/>
      <c r="N25" s="169"/>
      <c r="O25" s="5"/>
      <c r="P25" s="168"/>
      <c r="Q25" s="5"/>
      <c r="R25" s="5"/>
      <c r="S25" s="5"/>
      <c r="T25" s="5"/>
      <c r="U25" s="5"/>
      <c r="V25" s="5"/>
      <c r="W25" s="5"/>
    </row>
    <row r="26" spans="1:23" ht="17" customHeight="1" x14ac:dyDescent="0.15">
      <c r="A26" s="5"/>
      <c r="B26" s="5"/>
      <c r="C26" s="16" t="s">
        <v>69</v>
      </c>
      <c r="D26" s="5"/>
      <c r="E26" s="5"/>
      <c r="F26" s="5"/>
      <c r="G26" s="5"/>
      <c r="H26" s="5"/>
      <c r="I26" s="5"/>
      <c r="J26" s="5"/>
      <c r="K26" s="5"/>
      <c r="L26" s="5"/>
      <c r="M26" s="5"/>
      <c r="N26" s="5"/>
      <c r="O26" s="5"/>
      <c r="P26" s="5"/>
      <c r="Q26" s="5"/>
      <c r="R26" s="5"/>
      <c r="S26" s="5"/>
      <c r="T26" s="5"/>
      <c r="U26" s="5"/>
      <c r="V26" s="5"/>
      <c r="W26" s="5"/>
    </row>
    <row r="27" spans="1:23" ht="13.75" customHeight="1" x14ac:dyDescent="0.15">
      <c r="A27" s="5"/>
      <c r="B27" s="5"/>
      <c r="C27" s="5"/>
      <c r="D27" s="5"/>
      <c r="E27" s="5"/>
      <c r="F27" s="5"/>
      <c r="G27" s="5"/>
      <c r="H27" s="5"/>
      <c r="I27" s="5"/>
      <c r="J27" s="5"/>
      <c r="K27" s="5"/>
      <c r="L27" s="5"/>
      <c r="M27" s="5"/>
      <c r="N27" s="5"/>
      <c r="O27" s="5"/>
      <c r="P27" s="5"/>
      <c r="Q27" s="5"/>
      <c r="R27" s="5"/>
      <c r="S27" s="5"/>
      <c r="T27" s="5"/>
      <c r="U27" s="5"/>
      <c r="V27" s="5"/>
      <c r="W27" s="5"/>
    </row>
    <row r="28" spans="1:23" ht="17" customHeight="1" x14ac:dyDescent="0.2">
      <c r="A28" s="5"/>
      <c r="B28" s="5"/>
      <c r="C28" s="5"/>
      <c r="D28" s="48" t="s">
        <v>70</v>
      </c>
      <c r="E28" s="16" t="s">
        <v>23</v>
      </c>
      <c r="F28" s="16" t="s">
        <v>437</v>
      </c>
      <c r="G28" s="5"/>
      <c r="H28" s="5"/>
      <c r="I28" s="5"/>
      <c r="J28" s="5"/>
      <c r="K28" s="5"/>
      <c r="L28" s="5"/>
      <c r="M28" s="5"/>
      <c r="N28" s="5"/>
      <c r="O28" s="5"/>
      <c r="P28" s="5"/>
      <c r="Q28" s="5"/>
      <c r="R28" s="5"/>
      <c r="S28" s="5"/>
      <c r="T28" s="5"/>
      <c r="U28" s="5"/>
      <c r="V28" s="5"/>
      <c r="W28" s="5"/>
    </row>
    <row r="29" spans="1:23" ht="17" customHeight="1" x14ac:dyDescent="0.15">
      <c r="A29" s="5"/>
      <c r="B29" s="5"/>
      <c r="C29" s="5"/>
      <c r="D29" s="5"/>
      <c r="E29" s="16" t="s">
        <v>25</v>
      </c>
      <c r="F29" s="16" t="s">
        <v>438</v>
      </c>
      <c r="G29" s="5"/>
      <c r="H29" s="5"/>
      <c r="I29" s="5"/>
      <c r="J29" s="5"/>
      <c r="K29" s="5"/>
      <c r="L29" s="5"/>
      <c r="M29" s="5"/>
      <c r="N29" s="5"/>
      <c r="O29" s="5"/>
      <c r="P29" s="5"/>
      <c r="Q29" s="5"/>
      <c r="R29" s="5"/>
      <c r="S29" s="5"/>
      <c r="T29" s="5"/>
      <c r="U29" s="5"/>
      <c r="V29" s="5"/>
      <c r="W29" s="5"/>
    </row>
    <row r="30" spans="1:23" ht="17" customHeight="1" x14ac:dyDescent="0.15">
      <c r="A30" s="5"/>
      <c r="B30" s="5"/>
      <c r="C30" s="5"/>
      <c r="D30" s="5"/>
      <c r="E30" s="16" t="s">
        <v>27</v>
      </c>
      <c r="F30" s="16" t="s">
        <v>439</v>
      </c>
      <c r="G30" s="5"/>
      <c r="H30" s="5"/>
      <c r="I30" s="5"/>
      <c r="J30" s="5"/>
      <c r="K30" s="5"/>
      <c r="L30" s="5"/>
      <c r="M30" s="5"/>
      <c r="N30" s="5"/>
      <c r="O30" s="5"/>
      <c r="P30" s="5"/>
      <c r="Q30" s="5"/>
      <c r="R30" s="5"/>
      <c r="S30" s="5"/>
      <c r="T30" s="5"/>
      <c r="U30" s="5"/>
      <c r="V30" s="5"/>
      <c r="W30" s="5"/>
    </row>
    <row r="31" spans="1:23" ht="17" customHeight="1" x14ac:dyDescent="0.15">
      <c r="A31" s="5"/>
      <c r="B31" s="5"/>
      <c r="C31" s="5"/>
      <c r="D31" s="5"/>
      <c r="E31" s="16" t="s">
        <v>29</v>
      </c>
      <c r="F31" s="16" t="s">
        <v>440</v>
      </c>
      <c r="G31" s="5"/>
      <c r="H31" s="5"/>
      <c r="I31" s="5"/>
      <c r="J31" s="5"/>
      <c r="K31" s="5"/>
      <c r="L31" s="5"/>
      <c r="M31" s="5"/>
      <c r="N31" s="5"/>
      <c r="O31" s="5"/>
      <c r="P31" s="5"/>
      <c r="Q31" s="5"/>
      <c r="R31" s="5"/>
      <c r="S31" s="5"/>
      <c r="T31" s="5"/>
      <c r="U31" s="5"/>
      <c r="V31" s="5"/>
      <c r="W31" s="5"/>
    </row>
    <row r="32" spans="1:23" ht="31.5" customHeight="1" x14ac:dyDescent="0.15">
      <c r="A32" s="5"/>
      <c r="B32" s="5"/>
      <c r="C32" s="5"/>
      <c r="D32" s="5"/>
      <c r="E32" s="40" t="s">
        <v>31</v>
      </c>
      <c r="F32" s="485" t="s">
        <v>441</v>
      </c>
      <c r="G32" s="486"/>
      <c r="H32" s="486"/>
      <c r="I32" s="486"/>
      <c r="J32" s="486"/>
      <c r="K32" s="486"/>
      <c r="L32" s="486"/>
      <c r="M32" s="486"/>
      <c r="N32" s="486"/>
      <c r="O32" s="486"/>
      <c r="P32" s="486"/>
      <c r="Q32" s="5"/>
      <c r="R32" s="5"/>
      <c r="S32" s="5"/>
      <c r="T32" s="5"/>
      <c r="U32" s="5"/>
      <c r="V32" s="5"/>
      <c r="W32" s="5"/>
    </row>
    <row r="33" spans="1:23" ht="17" customHeight="1" x14ac:dyDescent="0.15">
      <c r="A33" s="5"/>
      <c r="B33" s="5"/>
      <c r="C33" s="5"/>
      <c r="D33" s="5"/>
      <c r="E33" s="40" t="s">
        <v>160</v>
      </c>
      <c r="F33" s="485" t="s">
        <v>442</v>
      </c>
      <c r="G33" s="486"/>
      <c r="H33" s="486"/>
      <c r="I33" s="486"/>
      <c r="J33" s="486"/>
      <c r="K33" s="486"/>
      <c r="L33" s="486"/>
      <c r="M33" s="486"/>
      <c r="N33" s="486"/>
      <c r="O33" s="486"/>
      <c r="P33" s="486"/>
      <c r="Q33" s="5"/>
      <c r="R33" s="5"/>
      <c r="S33" s="5"/>
      <c r="T33" s="5"/>
      <c r="U33" s="5"/>
      <c r="V33" s="5"/>
      <c r="W33" s="5"/>
    </row>
    <row r="34" spans="1:23" ht="12.75" customHeight="1" x14ac:dyDescent="0.15">
      <c r="A34" s="5"/>
      <c r="B34" s="5"/>
      <c r="C34" s="5"/>
      <c r="D34" s="5"/>
      <c r="E34" s="5"/>
      <c r="F34" s="8"/>
      <c r="G34" s="8"/>
      <c r="H34" s="8"/>
      <c r="I34" s="8"/>
      <c r="J34" s="8"/>
      <c r="K34" s="8"/>
      <c r="L34" s="8"/>
      <c r="M34" s="8"/>
      <c r="N34" s="8"/>
      <c r="O34" s="8"/>
      <c r="P34" s="8"/>
      <c r="Q34" s="5"/>
      <c r="R34" s="5"/>
      <c r="S34" s="5"/>
      <c r="T34" s="5"/>
      <c r="U34" s="5"/>
      <c r="V34" s="5"/>
      <c r="W34" s="5"/>
    </row>
    <row r="35" spans="1:23" ht="13.75" customHeight="1" x14ac:dyDescent="0.15">
      <c r="A35" s="5"/>
      <c r="B35" s="5"/>
      <c r="C35" s="5"/>
      <c r="D35" s="5"/>
      <c r="E35" s="5"/>
      <c r="F35" s="5"/>
      <c r="G35" s="5"/>
      <c r="H35" s="5"/>
      <c r="I35" s="5"/>
      <c r="J35" s="5"/>
      <c r="K35" s="5"/>
      <c r="L35" s="5"/>
      <c r="M35" s="5"/>
      <c r="N35" s="5"/>
      <c r="O35" s="5"/>
      <c r="P35" s="5"/>
      <c r="Q35" s="5"/>
      <c r="R35" s="5"/>
      <c r="S35" s="5"/>
      <c r="T35" s="5"/>
      <c r="U35" s="5"/>
      <c r="V35" s="5"/>
      <c r="W35" s="5"/>
    </row>
    <row r="36" spans="1:23" ht="17" customHeight="1" x14ac:dyDescent="0.2">
      <c r="A36" s="5"/>
      <c r="B36" s="48" t="s">
        <v>76</v>
      </c>
      <c r="C36" s="16" t="str">
        <f>CONCATENATE(YEAR(Input!G49)," Annual Forms 10K")</f>
        <v>2019 Annual Forms 10K</v>
      </c>
      <c r="D36" s="5"/>
      <c r="E36" s="5"/>
      <c r="F36" s="5"/>
      <c r="G36" s="5"/>
      <c r="H36" s="5"/>
      <c r="I36" s="5"/>
      <c r="J36" s="5"/>
      <c r="K36" s="5"/>
      <c r="L36" s="5"/>
      <c r="M36" s="5"/>
      <c r="N36" s="5"/>
      <c r="O36" s="5"/>
      <c r="P36" s="5"/>
      <c r="Q36" s="5"/>
      <c r="R36" s="5"/>
      <c r="S36" s="5"/>
      <c r="T36" s="5"/>
      <c r="U36" s="5"/>
      <c r="V36" s="5"/>
      <c r="W36" s="5"/>
    </row>
    <row r="37" spans="1:23" ht="17" customHeight="1" x14ac:dyDescent="0.15">
      <c r="A37" s="5"/>
      <c r="B37" s="5"/>
      <c r="C37" s="16" t="s">
        <v>443</v>
      </c>
      <c r="D37" s="5"/>
      <c r="E37" s="5"/>
      <c r="F37" s="5"/>
      <c r="G37" s="5"/>
      <c r="H37" s="5"/>
      <c r="I37" s="5"/>
      <c r="J37" s="5"/>
      <c r="K37" s="5"/>
      <c r="L37" s="5"/>
      <c r="M37" s="5"/>
      <c r="N37" s="5"/>
      <c r="O37" s="5"/>
      <c r="P37" s="5"/>
      <c r="Q37" s="5"/>
      <c r="R37" s="5"/>
      <c r="S37" s="5"/>
      <c r="T37" s="5"/>
      <c r="U37" s="5"/>
      <c r="V37" s="5"/>
      <c r="W37" s="5"/>
    </row>
  </sheetData>
  <mergeCells count="5">
    <mergeCell ref="F32:P32"/>
    <mergeCell ref="F33:P33"/>
    <mergeCell ref="B1:Q1"/>
    <mergeCell ref="B2:Q2"/>
    <mergeCell ref="B3:Q3"/>
  </mergeCells>
  <pageMargins left="0.7" right="0.7" top="0.75" bottom="0.75" header="0.3" footer="0.3"/>
  <pageSetup scale="66" orientation="landscape"/>
  <headerFooter>
    <oddFooter>&amp;C&amp;"Helvetica Neue,Regular"&amp;12&amp;K000000&amp;P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8334"/>
  <sheetViews>
    <sheetView defaultGridColor="0" colorId="10" workbookViewId="0"/>
  </sheetViews>
  <sheetFormatPr baseColWidth="10" defaultColWidth="9.1640625" defaultRowHeight="12.75" customHeight="1" x14ac:dyDescent="0.2"/>
  <cols>
    <col min="1" max="1" width="10.5" style="171" customWidth="1"/>
    <col min="2" max="8" width="10.1640625" style="171" customWidth="1"/>
    <col min="9" max="17" width="9.1640625" style="171" customWidth="1"/>
    <col min="18" max="18" width="9.1640625" style="170" customWidth="1"/>
    <col min="19" max="16384" width="9.1640625" style="170"/>
  </cols>
  <sheetData>
    <row r="1" spans="1:12" s="172" customFormat="1" ht="12.75" customHeight="1" x14ac:dyDescent="0.15">
      <c r="A1" s="16" t="s">
        <v>444</v>
      </c>
      <c r="F1" s="16" t="s">
        <v>445</v>
      </c>
    </row>
    <row r="2" spans="1:12" s="172" customFormat="1" ht="12.75" customHeight="1" x14ac:dyDescent="0.15">
      <c r="A2" s="16" t="s">
        <v>446</v>
      </c>
      <c r="B2" s="16" t="s">
        <v>447</v>
      </c>
      <c r="F2" s="16" t="s">
        <v>446</v>
      </c>
      <c r="G2" s="16" t="s">
        <v>447</v>
      </c>
    </row>
    <row r="3" spans="1:12" s="172" customFormat="1" ht="12.75" customHeight="1" x14ac:dyDescent="0.2">
      <c r="A3" s="105">
        <v>44074</v>
      </c>
      <c r="B3" s="116">
        <v>1.49</v>
      </c>
      <c r="C3" s="20">
        <f t="shared" ref="C3:C66" si="0">B3/100</f>
        <v>1.49E-2</v>
      </c>
      <c r="D3" s="46">
        <f t="shared" ref="D3:D66" si="1">IFERROR(VLOOKUP(A3,$F$3:$G$7726,2,FALSE),AVERAGE(D2,D4))</f>
        <v>26.41</v>
      </c>
      <c r="E3" s="20"/>
      <c r="F3" s="105">
        <v>44074</v>
      </c>
      <c r="G3" s="116">
        <v>26.41</v>
      </c>
      <c r="H3" s="20"/>
      <c r="I3" s="511" t="s">
        <v>448</v>
      </c>
      <c r="J3" s="512"/>
      <c r="K3" s="116">
        <f>AVERAGE(G3:G7726)</f>
        <v>19.399126100466077</v>
      </c>
    </row>
    <row r="4" spans="1:12" s="172" customFormat="1" ht="12.75" customHeight="1" x14ac:dyDescent="0.2">
      <c r="A4" s="105">
        <v>44071</v>
      </c>
      <c r="B4" s="116">
        <v>1.52</v>
      </c>
      <c r="C4" s="20">
        <f t="shared" si="0"/>
        <v>1.52E-2</v>
      </c>
      <c r="D4" s="46">
        <f t="shared" si="1"/>
        <v>22.96</v>
      </c>
      <c r="E4" s="20"/>
      <c r="F4" s="105">
        <v>44071</v>
      </c>
      <c r="G4" s="116">
        <v>22.96</v>
      </c>
      <c r="H4" s="20"/>
      <c r="I4" s="511" t="s">
        <v>449</v>
      </c>
      <c r="J4" s="512"/>
      <c r="K4" s="116">
        <f>AVERAGE(G3:G149)</f>
        <v>33.247823129251699</v>
      </c>
      <c r="L4" s="20">
        <f>(K4-K3)/K3</f>
        <v>0.71388252012305331</v>
      </c>
    </row>
    <row r="5" spans="1:12" s="172" customFormat="1" ht="12.75" customHeight="1" x14ac:dyDescent="0.15">
      <c r="A5" s="105">
        <v>44070</v>
      </c>
      <c r="B5" s="116">
        <v>1.5</v>
      </c>
      <c r="C5" s="20">
        <f t="shared" si="0"/>
        <v>1.4999999999999999E-2</v>
      </c>
      <c r="D5" s="46">
        <f t="shared" si="1"/>
        <v>24.47</v>
      </c>
      <c r="E5" s="20"/>
      <c r="F5" s="105">
        <v>44070</v>
      </c>
      <c r="G5" s="116">
        <v>24.47</v>
      </c>
      <c r="H5" s="20"/>
    </row>
    <row r="6" spans="1:12" s="172" customFormat="1" ht="12.75" customHeight="1" x14ac:dyDescent="0.15">
      <c r="A6" s="105">
        <v>44069</v>
      </c>
      <c r="B6" s="116">
        <v>1.41</v>
      </c>
      <c r="C6" s="20">
        <f t="shared" si="0"/>
        <v>1.41E-2</v>
      </c>
      <c r="D6" s="46">
        <f t="shared" si="1"/>
        <v>23.27</v>
      </c>
      <c r="E6" s="20"/>
      <c r="F6" s="105">
        <v>44069</v>
      </c>
      <c r="G6" s="116">
        <v>23.27</v>
      </c>
      <c r="H6" s="20"/>
    </row>
    <row r="7" spans="1:12" s="172" customFormat="1" ht="12.75" customHeight="1" x14ac:dyDescent="0.15">
      <c r="A7" s="105">
        <v>44068</v>
      </c>
      <c r="B7" s="116">
        <v>1.39</v>
      </c>
      <c r="C7" s="20">
        <f t="shared" si="0"/>
        <v>1.3899999999999999E-2</v>
      </c>
      <c r="D7" s="46">
        <f t="shared" si="1"/>
        <v>22.03</v>
      </c>
      <c r="E7" s="20"/>
      <c r="F7" s="105">
        <v>44068</v>
      </c>
      <c r="G7" s="116">
        <v>22.03</v>
      </c>
      <c r="H7" s="20"/>
    </row>
    <row r="8" spans="1:12" s="172" customFormat="1" ht="12.75" customHeight="1" x14ac:dyDescent="0.15">
      <c r="A8" s="105">
        <v>44067</v>
      </c>
      <c r="B8" s="116">
        <v>1.35</v>
      </c>
      <c r="C8" s="20">
        <f t="shared" si="0"/>
        <v>1.3500000000000002E-2</v>
      </c>
      <c r="D8" s="46">
        <f t="shared" si="1"/>
        <v>22.37</v>
      </c>
      <c r="E8" s="20"/>
      <c r="F8" s="105">
        <v>44067</v>
      </c>
      <c r="G8" s="116">
        <v>22.37</v>
      </c>
      <c r="H8" s="20"/>
    </row>
    <row r="9" spans="1:12" s="172" customFormat="1" ht="12.75" customHeight="1" x14ac:dyDescent="0.15">
      <c r="A9" s="105">
        <v>44064</v>
      </c>
      <c r="B9" s="116">
        <v>1.35</v>
      </c>
      <c r="C9" s="20">
        <f t="shared" si="0"/>
        <v>1.3500000000000002E-2</v>
      </c>
      <c r="D9" s="46">
        <f t="shared" si="1"/>
        <v>22.54</v>
      </c>
      <c r="E9" s="20"/>
      <c r="F9" s="105">
        <v>44064</v>
      </c>
      <c r="G9" s="116">
        <v>22.54</v>
      </c>
      <c r="H9" s="20"/>
    </row>
    <row r="10" spans="1:12" s="172" customFormat="1" ht="12.75" customHeight="1" x14ac:dyDescent="0.15">
      <c r="A10" s="105">
        <v>44063</v>
      </c>
      <c r="B10" s="116">
        <v>1.38</v>
      </c>
      <c r="C10" s="20">
        <f t="shared" si="0"/>
        <v>1.38E-2</v>
      </c>
      <c r="D10" s="46">
        <f t="shared" si="1"/>
        <v>22.72</v>
      </c>
      <c r="E10" s="20"/>
      <c r="F10" s="105">
        <v>44063</v>
      </c>
      <c r="G10" s="116">
        <v>22.72</v>
      </c>
      <c r="H10" s="20"/>
    </row>
    <row r="11" spans="1:12" s="172" customFormat="1" ht="12.75" customHeight="1" x14ac:dyDescent="0.15">
      <c r="A11" s="105">
        <v>44062</v>
      </c>
      <c r="B11" s="116">
        <v>1.42</v>
      </c>
      <c r="C11" s="20">
        <f t="shared" si="0"/>
        <v>1.4199999999999999E-2</v>
      </c>
      <c r="D11" s="46">
        <f t="shared" si="1"/>
        <v>22.54</v>
      </c>
      <c r="E11" s="20"/>
      <c r="F11" s="105">
        <v>44062</v>
      </c>
      <c r="G11" s="116">
        <v>22.54</v>
      </c>
      <c r="H11" s="20"/>
    </row>
    <row r="12" spans="1:12" s="172" customFormat="1" ht="12.75" customHeight="1" x14ac:dyDescent="0.15">
      <c r="A12" s="105">
        <v>44061</v>
      </c>
      <c r="B12" s="116">
        <v>1.4</v>
      </c>
      <c r="C12" s="20">
        <f t="shared" si="0"/>
        <v>1.3999999999999999E-2</v>
      </c>
      <c r="D12" s="46">
        <f t="shared" si="1"/>
        <v>21.51</v>
      </c>
      <c r="E12" s="20"/>
      <c r="F12" s="105">
        <v>44061</v>
      </c>
      <c r="G12" s="116">
        <v>21.51</v>
      </c>
      <c r="H12" s="20"/>
    </row>
    <row r="13" spans="1:12" s="172" customFormat="1" ht="12.75" customHeight="1" x14ac:dyDescent="0.15">
      <c r="A13" s="105">
        <v>44060</v>
      </c>
      <c r="B13" s="116">
        <v>1.43</v>
      </c>
      <c r="C13" s="20">
        <f t="shared" si="0"/>
        <v>1.43E-2</v>
      </c>
      <c r="D13" s="46">
        <f t="shared" si="1"/>
        <v>21.35</v>
      </c>
      <c r="E13" s="20"/>
      <c r="F13" s="105">
        <v>44060</v>
      </c>
      <c r="G13" s="116">
        <v>21.35</v>
      </c>
      <c r="H13" s="20"/>
    </row>
    <row r="14" spans="1:12" s="172" customFormat="1" ht="12.75" customHeight="1" x14ac:dyDescent="0.15">
      <c r="A14" s="105">
        <v>44057</v>
      </c>
      <c r="B14" s="116">
        <v>1.45</v>
      </c>
      <c r="C14" s="20">
        <f t="shared" si="0"/>
        <v>1.4499999999999999E-2</v>
      </c>
      <c r="D14" s="46">
        <f t="shared" si="1"/>
        <v>22.05</v>
      </c>
      <c r="E14" s="20"/>
      <c r="F14" s="105">
        <v>44057</v>
      </c>
      <c r="G14" s="116">
        <v>22.05</v>
      </c>
      <c r="H14" s="20"/>
    </row>
    <row r="15" spans="1:12" s="172" customFormat="1" ht="12.75" customHeight="1" x14ac:dyDescent="0.15">
      <c r="A15" s="105">
        <v>44056</v>
      </c>
      <c r="B15" s="116">
        <v>1.42</v>
      </c>
      <c r="C15" s="20">
        <f t="shared" si="0"/>
        <v>1.4199999999999999E-2</v>
      </c>
      <c r="D15" s="46">
        <f t="shared" si="1"/>
        <v>22.13</v>
      </c>
      <c r="E15" s="20"/>
      <c r="F15" s="105">
        <v>44056</v>
      </c>
      <c r="G15" s="116">
        <v>22.13</v>
      </c>
      <c r="H15" s="20"/>
    </row>
    <row r="16" spans="1:12" s="172" customFormat="1" ht="12.75" customHeight="1" x14ac:dyDescent="0.15">
      <c r="A16" s="105">
        <v>44055</v>
      </c>
      <c r="B16" s="116">
        <v>1.37</v>
      </c>
      <c r="C16" s="20">
        <f t="shared" si="0"/>
        <v>1.37E-2</v>
      </c>
      <c r="D16" s="46">
        <f t="shared" si="1"/>
        <v>22.28</v>
      </c>
      <c r="E16" s="20"/>
      <c r="F16" s="105">
        <v>44055</v>
      </c>
      <c r="G16" s="116">
        <v>22.28</v>
      </c>
      <c r="H16" s="20"/>
    </row>
    <row r="17" spans="1:8" s="172" customFormat="1" ht="12.75" customHeight="1" x14ac:dyDescent="0.15">
      <c r="A17" s="105">
        <v>44054</v>
      </c>
      <c r="B17" s="116">
        <v>1.32</v>
      </c>
      <c r="C17" s="20">
        <f t="shared" si="0"/>
        <v>1.32E-2</v>
      </c>
      <c r="D17" s="46">
        <f t="shared" si="1"/>
        <v>24.03</v>
      </c>
      <c r="E17" s="20"/>
      <c r="F17" s="105">
        <v>44054</v>
      </c>
      <c r="G17" s="116">
        <v>24.03</v>
      </c>
      <c r="H17" s="20"/>
    </row>
    <row r="18" spans="1:8" s="172" customFormat="1" ht="12.75" customHeight="1" x14ac:dyDescent="0.15">
      <c r="A18" s="105">
        <v>44053</v>
      </c>
      <c r="B18" s="116">
        <v>1.25</v>
      </c>
      <c r="C18" s="20">
        <f t="shared" si="0"/>
        <v>1.2500000000000001E-2</v>
      </c>
      <c r="D18" s="46">
        <f t="shared" si="1"/>
        <v>22.13</v>
      </c>
      <c r="E18" s="20"/>
      <c r="F18" s="105">
        <v>44053</v>
      </c>
      <c r="G18" s="116">
        <v>22.13</v>
      </c>
      <c r="H18" s="20"/>
    </row>
    <row r="19" spans="1:8" s="172" customFormat="1" ht="12.75" customHeight="1" x14ac:dyDescent="0.15">
      <c r="A19" s="105">
        <v>44050</v>
      </c>
      <c r="B19" s="116">
        <v>1.23</v>
      </c>
      <c r="C19" s="20">
        <f t="shared" si="0"/>
        <v>1.23E-2</v>
      </c>
      <c r="D19" s="46">
        <f t="shared" si="1"/>
        <v>22.21</v>
      </c>
      <c r="E19" s="20"/>
      <c r="F19" s="105">
        <v>44050</v>
      </c>
      <c r="G19" s="116">
        <v>22.21</v>
      </c>
      <c r="H19" s="20"/>
    </row>
    <row r="20" spans="1:8" s="172" customFormat="1" ht="12.75" customHeight="1" x14ac:dyDescent="0.15">
      <c r="A20" s="105">
        <v>44049</v>
      </c>
      <c r="B20" s="116">
        <v>1.2</v>
      </c>
      <c r="C20" s="20">
        <f t="shared" si="0"/>
        <v>1.2E-2</v>
      </c>
      <c r="D20" s="46">
        <f t="shared" si="1"/>
        <v>22.65</v>
      </c>
      <c r="E20" s="20"/>
      <c r="F20" s="105">
        <v>44049</v>
      </c>
      <c r="G20" s="116">
        <v>22.65</v>
      </c>
      <c r="H20" s="20"/>
    </row>
    <row r="21" spans="1:8" s="172" customFormat="1" ht="12.75" customHeight="1" x14ac:dyDescent="0.15">
      <c r="A21" s="105">
        <v>44048</v>
      </c>
      <c r="B21" s="116">
        <v>1.22</v>
      </c>
      <c r="C21" s="20">
        <f t="shared" si="0"/>
        <v>1.2199999999999999E-2</v>
      </c>
      <c r="D21" s="46">
        <f t="shared" si="1"/>
        <v>22.99</v>
      </c>
      <c r="E21" s="20"/>
      <c r="F21" s="105">
        <v>44048</v>
      </c>
      <c r="G21" s="116">
        <v>22.99</v>
      </c>
      <c r="H21" s="20"/>
    </row>
    <row r="22" spans="1:8" s="172" customFormat="1" ht="12.75" customHeight="1" x14ac:dyDescent="0.15">
      <c r="A22" s="105">
        <v>44047</v>
      </c>
      <c r="B22" s="116">
        <v>1.19</v>
      </c>
      <c r="C22" s="20">
        <f t="shared" si="0"/>
        <v>1.1899999999999999E-2</v>
      </c>
      <c r="D22" s="46">
        <f t="shared" si="1"/>
        <v>23.76</v>
      </c>
      <c r="E22" s="20"/>
      <c r="F22" s="105">
        <v>44047</v>
      </c>
      <c r="G22" s="116">
        <v>23.76</v>
      </c>
      <c r="H22" s="20"/>
    </row>
    <row r="23" spans="1:8" s="172" customFormat="1" ht="12.75" customHeight="1" x14ac:dyDescent="0.15">
      <c r="A23" s="105">
        <v>44046</v>
      </c>
      <c r="B23" s="116">
        <v>1.23</v>
      </c>
      <c r="C23" s="20">
        <f t="shared" si="0"/>
        <v>1.23E-2</v>
      </c>
      <c r="D23" s="46">
        <f t="shared" si="1"/>
        <v>24.28</v>
      </c>
      <c r="E23" s="20"/>
      <c r="F23" s="105">
        <v>44046</v>
      </c>
      <c r="G23" s="116">
        <v>24.28</v>
      </c>
      <c r="H23" s="20"/>
    </row>
    <row r="24" spans="1:8" s="172" customFormat="1" ht="12.75" customHeight="1" x14ac:dyDescent="0.15">
      <c r="A24" s="105">
        <v>44043</v>
      </c>
      <c r="B24" s="116">
        <v>1.2</v>
      </c>
      <c r="C24" s="20">
        <f t="shared" si="0"/>
        <v>1.2E-2</v>
      </c>
      <c r="D24" s="46">
        <f t="shared" si="1"/>
        <v>24.46</v>
      </c>
      <c r="E24" s="20"/>
      <c r="F24" s="105">
        <v>44043</v>
      </c>
      <c r="G24" s="116">
        <v>24.46</v>
      </c>
      <c r="H24" s="20"/>
    </row>
    <row r="25" spans="1:8" s="172" customFormat="1" ht="12.75" customHeight="1" x14ac:dyDescent="0.15">
      <c r="A25" s="105">
        <v>44042</v>
      </c>
      <c r="B25" s="116">
        <v>1.2</v>
      </c>
      <c r="C25" s="20">
        <f t="shared" si="0"/>
        <v>1.2E-2</v>
      </c>
      <c r="D25" s="46">
        <f t="shared" si="1"/>
        <v>24.76</v>
      </c>
      <c r="E25" s="20"/>
      <c r="F25" s="105">
        <v>44042</v>
      </c>
      <c r="G25" s="116">
        <v>24.76</v>
      </c>
      <c r="H25" s="20"/>
    </row>
    <row r="26" spans="1:8" s="172" customFormat="1" ht="12.75" customHeight="1" x14ac:dyDescent="0.15">
      <c r="A26" s="105">
        <v>44041</v>
      </c>
      <c r="B26" s="116">
        <v>1.24</v>
      </c>
      <c r="C26" s="20">
        <f t="shared" si="0"/>
        <v>1.24E-2</v>
      </c>
      <c r="D26" s="46">
        <f t="shared" si="1"/>
        <v>24.1</v>
      </c>
      <c r="E26" s="20"/>
      <c r="F26" s="105">
        <v>44041</v>
      </c>
      <c r="G26" s="116">
        <v>24.1</v>
      </c>
      <c r="H26" s="20"/>
    </row>
    <row r="27" spans="1:8" s="172" customFormat="1" ht="12.75" customHeight="1" x14ac:dyDescent="0.15">
      <c r="A27" s="105">
        <v>44040</v>
      </c>
      <c r="B27" s="116">
        <v>1.22</v>
      </c>
      <c r="C27" s="20">
        <f t="shared" si="0"/>
        <v>1.2199999999999999E-2</v>
      </c>
      <c r="D27" s="46">
        <f t="shared" si="1"/>
        <v>25.44</v>
      </c>
      <c r="E27" s="20"/>
      <c r="F27" s="105">
        <v>44040</v>
      </c>
      <c r="G27" s="116">
        <v>25.44</v>
      </c>
      <c r="H27" s="20"/>
    </row>
    <row r="28" spans="1:8" s="172" customFormat="1" ht="12.75" customHeight="1" x14ac:dyDescent="0.15">
      <c r="A28" s="105">
        <v>44039</v>
      </c>
      <c r="B28" s="116">
        <v>1.25</v>
      </c>
      <c r="C28" s="20">
        <f t="shared" si="0"/>
        <v>1.2500000000000001E-2</v>
      </c>
      <c r="D28" s="46">
        <f t="shared" si="1"/>
        <v>24.74</v>
      </c>
      <c r="E28" s="20"/>
      <c r="F28" s="105">
        <v>44039</v>
      </c>
      <c r="G28" s="116">
        <v>24.74</v>
      </c>
      <c r="H28" s="20"/>
    </row>
    <row r="29" spans="1:8" s="172" customFormat="1" ht="12.75" customHeight="1" x14ac:dyDescent="0.15">
      <c r="A29" s="105">
        <v>44036</v>
      </c>
      <c r="B29" s="116">
        <v>1.23</v>
      </c>
      <c r="C29" s="20">
        <f t="shared" si="0"/>
        <v>1.23E-2</v>
      </c>
      <c r="D29" s="46">
        <f t="shared" si="1"/>
        <v>25.84</v>
      </c>
      <c r="E29" s="20"/>
      <c r="F29" s="105">
        <v>44036</v>
      </c>
      <c r="G29" s="116">
        <v>25.84</v>
      </c>
      <c r="H29" s="20"/>
    </row>
    <row r="30" spans="1:8" s="172" customFormat="1" ht="12.75" customHeight="1" x14ac:dyDescent="0.15">
      <c r="A30" s="105">
        <v>44035</v>
      </c>
      <c r="B30" s="116">
        <v>1.24</v>
      </c>
      <c r="C30" s="20">
        <f t="shared" si="0"/>
        <v>1.24E-2</v>
      </c>
      <c r="D30" s="46">
        <f t="shared" si="1"/>
        <v>26.08</v>
      </c>
      <c r="E30" s="20"/>
      <c r="F30" s="105">
        <v>44035</v>
      </c>
      <c r="G30" s="116">
        <v>26.08</v>
      </c>
      <c r="H30" s="20"/>
    </row>
    <row r="31" spans="1:8" s="172" customFormat="1" ht="12.75" customHeight="1" x14ac:dyDescent="0.15">
      <c r="A31" s="105">
        <v>44034</v>
      </c>
      <c r="B31" s="116">
        <v>1.29</v>
      </c>
      <c r="C31" s="20">
        <f t="shared" si="0"/>
        <v>1.29E-2</v>
      </c>
      <c r="D31" s="46">
        <f t="shared" si="1"/>
        <v>24.32</v>
      </c>
      <c r="E31" s="20"/>
      <c r="F31" s="105">
        <v>44034</v>
      </c>
      <c r="G31" s="116">
        <v>24.32</v>
      </c>
      <c r="H31" s="20"/>
    </row>
    <row r="32" spans="1:8" s="172" customFormat="1" ht="12.75" customHeight="1" x14ac:dyDescent="0.15">
      <c r="A32" s="105">
        <v>44033</v>
      </c>
      <c r="B32" s="116">
        <v>1.31</v>
      </c>
      <c r="C32" s="20">
        <f t="shared" si="0"/>
        <v>1.3100000000000001E-2</v>
      </c>
      <c r="D32" s="46">
        <f t="shared" si="1"/>
        <v>24.84</v>
      </c>
      <c r="E32" s="20"/>
      <c r="F32" s="105">
        <v>44033</v>
      </c>
      <c r="G32" s="116">
        <v>24.84</v>
      </c>
      <c r="H32" s="20"/>
    </row>
    <row r="33" spans="1:8" s="172" customFormat="1" ht="12.75" customHeight="1" x14ac:dyDescent="0.15">
      <c r="A33" s="105">
        <v>44032</v>
      </c>
      <c r="B33" s="116">
        <v>1.32</v>
      </c>
      <c r="C33" s="20">
        <f t="shared" si="0"/>
        <v>1.32E-2</v>
      </c>
      <c r="D33" s="46">
        <f t="shared" si="1"/>
        <v>24.46</v>
      </c>
      <c r="E33" s="20"/>
      <c r="F33" s="105">
        <v>44032</v>
      </c>
      <c r="G33" s="116">
        <v>24.46</v>
      </c>
      <c r="H33" s="20"/>
    </row>
    <row r="34" spans="1:8" s="172" customFormat="1" ht="12.75" customHeight="1" x14ac:dyDescent="0.15">
      <c r="A34" s="105">
        <v>44029</v>
      </c>
      <c r="B34" s="116">
        <v>1.33</v>
      </c>
      <c r="C34" s="20">
        <f t="shared" si="0"/>
        <v>1.3300000000000001E-2</v>
      </c>
      <c r="D34" s="46">
        <f t="shared" si="1"/>
        <v>25.68</v>
      </c>
      <c r="E34" s="20"/>
      <c r="F34" s="105">
        <v>44029</v>
      </c>
      <c r="G34" s="116">
        <v>25.68</v>
      </c>
      <c r="H34" s="20"/>
    </row>
    <row r="35" spans="1:8" s="172" customFormat="1" ht="12.75" customHeight="1" x14ac:dyDescent="0.15">
      <c r="A35" s="105">
        <v>44028</v>
      </c>
      <c r="B35" s="116">
        <v>1.31</v>
      </c>
      <c r="C35" s="20">
        <f t="shared" si="0"/>
        <v>1.3100000000000001E-2</v>
      </c>
      <c r="D35" s="46">
        <f t="shared" si="1"/>
        <v>28</v>
      </c>
      <c r="E35" s="20"/>
      <c r="F35" s="105">
        <v>44028</v>
      </c>
      <c r="G35" s="116">
        <v>28</v>
      </c>
      <c r="H35" s="20"/>
    </row>
    <row r="36" spans="1:8" s="172" customFormat="1" ht="12.75" customHeight="1" x14ac:dyDescent="0.15">
      <c r="A36" s="105">
        <v>44027</v>
      </c>
      <c r="B36" s="116">
        <v>1.33</v>
      </c>
      <c r="C36" s="20">
        <f t="shared" si="0"/>
        <v>1.3300000000000001E-2</v>
      </c>
      <c r="D36" s="46">
        <f t="shared" si="1"/>
        <v>27.76</v>
      </c>
      <c r="E36" s="20"/>
      <c r="F36" s="105">
        <v>44027</v>
      </c>
      <c r="G36" s="116">
        <v>27.76</v>
      </c>
      <c r="H36" s="20"/>
    </row>
    <row r="37" spans="1:8" s="172" customFormat="1" ht="12.75" customHeight="1" x14ac:dyDescent="0.15">
      <c r="A37" s="105">
        <v>44026</v>
      </c>
      <c r="B37" s="116">
        <v>1.3</v>
      </c>
      <c r="C37" s="20">
        <f t="shared" si="0"/>
        <v>1.3000000000000001E-2</v>
      </c>
      <c r="D37" s="46">
        <f t="shared" si="1"/>
        <v>29.52</v>
      </c>
      <c r="E37" s="20"/>
      <c r="F37" s="105">
        <v>44026</v>
      </c>
      <c r="G37" s="116">
        <v>29.52</v>
      </c>
      <c r="H37" s="20"/>
    </row>
    <row r="38" spans="1:8" s="172" customFormat="1" ht="12.75" customHeight="1" x14ac:dyDescent="0.15">
      <c r="A38" s="105">
        <v>44025</v>
      </c>
      <c r="B38" s="116">
        <v>1.33</v>
      </c>
      <c r="C38" s="20">
        <f t="shared" si="0"/>
        <v>1.3300000000000001E-2</v>
      </c>
      <c r="D38" s="46">
        <f t="shared" si="1"/>
        <v>32.19</v>
      </c>
      <c r="E38" s="20"/>
      <c r="F38" s="105">
        <v>44025</v>
      </c>
      <c r="G38" s="116">
        <v>32.19</v>
      </c>
      <c r="H38" s="20"/>
    </row>
    <row r="39" spans="1:8" s="172" customFormat="1" ht="12.75" customHeight="1" x14ac:dyDescent="0.15">
      <c r="A39" s="105">
        <v>44022</v>
      </c>
      <c r="B39" s="116">
        <v>1.33</v>
      </c>
      <c r="C39" s="20">
        <f t="shared" si="0"/>
        <v>1.3300000000000001E-2</v>
      </c>
      <c r="D39" s="46">
        <f t="shared" si="1"/>
        <v>27.29</v>
      </c>
      <c r="E39" s="20"/>
      <c r="F39" s="105">
        <v>44022</v>
      </c>
      <c r="G39" s="116">
        <v>27.29</v>
      </c>
      <c r="H39" s="20"/>
    </row>
    <row r="40" spans="1:8" s="172" customFormat="1" ht="12.75" customHeight="1" x14ac:dyDescent="0.15">
      <c r="A40" s="105">
        <v>44021</v>
      </c>
      <c r="B40" s="116">
        <v>1.32</v>
      </c>
      <c r="C40" s="20">
        <f t="shared" si="0"/>
        <v>1.32E-2</v>
      </c>
      <c r="D40" s="46">
        <f t="shared" si="1"/>
        <v>29.26</v>
      </c>
      <c r="E40" s="20"/>
      <c r="F40" s="105">
        <v>44021</v>
      </c>
      <c r="G40" s="116">
        <v>29.26</v>
      </c>
      <c r="H40" s="20"/>
    </row>
    <row r="41" spans="1:8" s="172" customFormat="1" ht="12.75" customHeight="1" x14ac:dyDescent="0.15">
      <c r="A41" s="105">
        <v>44020</v>
      </c>
      <c r="B41" s="116">
        <v>1.39</v>
      </c>
      <c r="C41" s="20">
        <f t="shared" si="0"/>
        <v>1.3899999999999999E-2</v>
      </c>
      <c r="D41" s="46">
        <f t="shared" si="1"/>
        <v>28.08</v>
      </c>
      <c r="E41" s="20"/>
      <c r="F41" s="105">
        <v>44020</v>
      </c>
      <c r="G41" s="116">
        <v>28.08</v>
      </c>
      <c r="H41" s="20"/>
    </row>
    <row r="42" spans="1:8" s="172" customFormat="1" ht="12.75" customHeight="1" x14ac:dyDescent="0.15">
      <c r="A42" s="105">
        <v>44019</v>
      </c>
      <c r="B42" s="116">
        <v>1.38</v>
      </c>
      <c r="C42" s="20">
        <f t="shared" si="0"/>
        <v>1.38E-2</v>
      </c>
      <c r="D42" s="46">
        <f t="shared" si="1"/>
        <v>29.43</v>
      </c>
      <c r="E42" s="20"/>
      <c r="F42" s="105">
        <v>44019</v>
      </c>
      <c r="G42" s="116">
        <v>29.43</v>
      </c>
      <c r="H42" s="20"/>
    </row>
    <row r="43" spans="1:8" s="172" customFormat="1" ht="12.75" customHeight="1" x14ac:dyDescent="0.15">
      <c r="A43" s="105">
        <v>44018</v>
      </c>
      <c r="B43" s="116">
        <v>1.45</v>
      </c>
      <c r="C43" s="20">
        <f t="shared" si="0"/>
        <v>1.4499999999999999E-2</v>
      </c>
      <c r="D43" s="46">
        <f t="shared" si="1"/>
        <v>27.94</v>
      </c>
      <c r="E43" s="20"/>
      <c r="F43" s="105">
        <v>44018</v>
      </c>
      <c r="G43" s="116">
        <v>27.94</v>
      </c>
      <c r="H43" s="20"/>
    </row>
    <row r="44" spans="1:8" s="172" customFormat="1" ht="12.75" customHeight="1" x14ac:dyDescent="0.15">
      <c r="A44" s="105">
        <v>44014</v>
      </c>
      <c r="B44" s="116">
        <v>1.43</v>
      </c>
      <c r="C44" s="20">
        <f t="shared" si="0"/>
        <v>1.43E-2</v>
      </c>
      <c r="D44" s="46">
        <f t="shared" si="1"/>
        <v>27.68</v>
      </c>
      <c r="E44" s="20"/>
      <c r="F44" s="105">
        <v>44014</v>
      </c>
      <c r="G44" s="116">
        <v>27.68</v>
      </c>
      <c r="H44" s="20"/>
    </row>
    <row r="45" spans="1:8" s="172" customFormat="1" ht="12.75" customHeight="1" x14ac:dyDescent="0.15">
      <c r="A45" s="105">
        <v>44013</v>
      </c>
      <c r="B45" s="116">
        <v>1.43</v>
      </c>
      <c r="C45" s="20">
        <f t="shared" si="0"/>
        <v>1.43E-2</v>
      </c>
      <c r="D45" s="46">
        <f t="shared" si="1"/>
        <v>28.62</v>
      </c>
      <c r="E45" s="20"/>
      <c r="F45" s="105">
        <v>44013</v>
      </c>
      <c r="G45" s="116">
        <v>28.62</v>
      </c>
      <c r="H45" s="20"/>
    </row>
    <row r="46" spans="1:8" s="172" customFormat="1" ht="12.75" customHeight="1" x14ac:dyDescent="0.15">
      <c r="A46" s="105">
        <v>44012</v>
      </c>
      <c r="B46" s="116">
        <v>1.41</v>
      </c>
      <c r="C46" s="20">
        <f t="shared" si="0"/>
        <v>1.41E-2</v>
      </c>
      <c r="D46" s="46">
        <f t="shared" si="1"/>
        <v>30.43</v>
      </c>
      <c r="E46" s="20"/>
      <c r="F46" s="105">
        <v>44012</v>
      </c>
      <c r="G46" s="116">
        <v>30.43</v>
      </c>
      <c r="H46" s="20"/>
    </row>
    <row r="47" spans="1:8" s="172" customFormat="1" ht="12.75" customHeight="1" x14ac:dyDescent="0.15">
      <c r="A47" s="105">
        <v>44011</v>
      </c>
      <c r="B47" s="116">
        <v>1.39</v>
      </c>
      <c r="C47" s="20">
        <f t="shared" si="0"/>
        <v>1.3899999999999999E-2</v>
      </c>
      <c r="D47" s="46">
        <f t="shared" si="1"/>
        <v>31.78</v>
      </c>
      <c r="E47" s="20"/>
      <c r="F47" s="105">
        <v>44011</v>
      </c>
      <c r="G47" s="116">
        <v>31.78</v>
      </c>
      <c r="H47" s="20"/>
    </row>
    <row r="48" spans="1:8" s="172" customFormat="1" ht="12.75" customHeight="1" x14ac:dyDescent="0.15">
      <c r="A48" s="105">
        <v>44008</v>
      </c>
      <c r="B48" s="116">
        <v>1.37</v>
      </c>
      <c r="C48" s="20">
        <f t="shared" si="0"/>
        <v>1.37E-2</v>
      </c>
      <c r="D48" s="46">
        <f t="shared" si="1"/>
        <v>34.729999999999997</v>
      </c>
      <c r="E48" s="20"/>
      <c r="F48" s="105">
        <v>44008</v>
      </c>
      <c r="G48" s="116">
        <v>34.729999999999997</v>
      </c>
      <c r="H48" s="20"/>
    </row>
    <row r="49" spans="1:8" s="172" customFormat="1" ht="12.75" customHeight="1" x14ac:dyDescent="0.15">
      <c r="A49" s="105">
        <v>44007</v>
      </c>
      <c r="B49" s="116">
        <v>1.43</v>
      </c>
      <c r="C49" s="20">
        <f t="shared" si="0"/>
        <v>1.43E-2</v>
      </c>
      <c r="D49" s="46">
        <f t="shared" si="1"/>
        <v>32.22</v>
      </c>
      <c r="E49" s="20"/>
      <c r="F49" s="105">
        <v>44007</v>
      </c>
      <c r="G49" s="116">
        <v>32.22</v>
      </c>
      <c r="H49" s="20"/>
    </row>
    <row r="50" spans="1:8" s="172" customFormat="1" ht="12.75" customHeight="1" x14ac:dyDescent="0.15">
      <c r="A50" s="105">
        <v>44006</v>
      </c>
      <c r="B50" s="116">
        <v>1.44</v>
      </c>
      <c r="C50" s="20">
        <f t="shared" si="0"/>
        <v>1.44E-2</v>
      </c>
      <c r="D50" s="46">
        <f t="shared" si="1"/>
        <v>33.840000000000003</v>
      </c>
      <c r="E50" s="20"/>
      <c r="F50" s="105">
        <v>44006</v>
      </c>
      <c r="G50" s="116">
        <v>33.840000000000003</v>
      </c>
      <c r="H50" s="20"/>
    </row>
    <row r="51" spans="1:8" s="172" customFormat="1" ht="12.75" customHeight="1" x14ac:dyDescent="0.15">
      <c r="A51" s="105">
        <v>44005</v>
      </c>
      <c r="B51" s="116">
        <v>1.49</v>
      </c>
      <c r="C51" s="20">
        <f t="shared" si="0"/>
        <v>1.49E-2</v>
      </c>
      <c r="D51" s="46">
        <f t="shared" si="1"/>
        <v>31.37</v>
      </c>
      <c r="E51" s="20"/>
      <c r="F51" s="105">
        <v>44005</v>
      </c>
      <c r="G51" s="116">
        <v>31.37</v>
      </c>
      <c r="H51" s="20"/>
    </row>
    <row r="52" spans="1:8" s="172" customFormat="1" ht="12.75" customHeight="1" x14ac:dyDescent="0.15">
      <c r="A52" s="105">
        <v>44004</v>
      </c>
      <c r="B52" s="116">
        <v>1.46</v>
      </c>
      <c r="C52" s="20">
        <f t="shared" si="0"/>
        <v>1.46E-2</v>
      </c>
      <c r="D52" s="46">
        <f t="shared" si="1"/>
        <v>31.77</v>
      </c>
      <c r="E52" s="20"/>
      <c r="F52" s="105">
        <v>44004</v>
      </c>
      <c r="G52" s="116">
        <v>31.77</v>
      </c>
      <c r="H52" s="20"/>
    </row>
    <row r="53" spans="1:8" s="172" customFormat="1" ht="12.75" customHeight="1" x14ac:dyDescent="0.15">
      <c r="A53" s="105">
        <v>44001</v>
      </c>
      <c r="B53" s="116">
        <v>1.47</v>
      </c>
      <c r="C53" s="20">
        <f t="shared" si="0"/>
        <v>1.47E-2</v>
      </c>
      <c r="D53" s="46">
        <f t="shared" si="1"/>
        <v>35.119999999999997</v>
      </c>
      <c r="E53" s="20"/>
      <c r="F53" s="105">
        <v>44001</v>
      </c>
      <c r="G53" s="116">
        <v>35.119999999999997</v>
      </c>
      <c r="H53" s="20"/>
    </row>
    <row r="54" spans="1:8" s="172" customFormat="1" ht="12.75" customHeight="1" x14ac:dyDescent="0.15">
      <c r="A54" s="105">
        <v>44000</v>
      </c>
      <c r="B54" s="116">
        <v>1.47</v>
      </c>
      <c r="C54" s="20">
        <f t="shared" si="0"/>
        <v>1.47E-2</v>
      </c>
      <c r="D54" s="46">
        <f t="shared" si="1"/>
        <v>32.94</v>
      </c>
      <c r="E54" s="20"/>
      <c r="F54" s="105">
        <v>44000</v>
      </c>
      <c r="G54" s="116">
        <v>32.94</v>
      </c>
      <c r="H54" s="20"/>
    </row>
    <row r="55" spans="1:8" s="172" customFormat="1" ht="12.75" customHeight="1" x14ac:dyDescent="0.15">
      <c r="A55" s="105">
        <v>43999</v>
      </c>
      <c r="B55" s="116">
        <v>1.52</v>
      </c>
      <c r="C55" s="20">
        <f t="shared" si="0"/>
        <v>1.52E-2</v>
      </c>
      <c r="D55" s="46">
        <f t="shared" si="1"/>
        <v>33.47</v>
      </c>
      <c r="E55" s="20"/>
      <c r="F55" s="105">
        <v>43999</v>
      </c>
      <c r="G55" s="116">
        <v>33.47</v>
      </c>
      <c r="H55" s="20"/>
    </row>
    <row r="56" spans="1:8" s="172" customFormat="1" ht="12.75" customHeight="1" x14ac:dyDescent="0.15">
      <c r="A56" s="105">
        <v>43998</v>
      </c>
      <c r="B56" s="116">
        <v>1.54</v>
      </c>
      <c r="C56" s="20">
        <f t="shared" si="0"/>
        <v>1.54E-2</v>
      </c>
      <c r="D56" s="46">
        <f t="shared" si="1"/>
        <v>33.67</v>
      </c>
      <c r="E56" s="20"/>
      <c r="F56" s="105">
        <v>43998</v>
      </c>
      <c r="G56" s="116">
        <v>33.67</v>
      </c>
      <c r="H56" s="20"/>
    </row>
    <row r="57" spans="1:8" s="172" customFormat="1" ht="12.75" customHeight="1" x14ac:dyDescent="0.15">
      <c r="A57" s="105">
        <v>43997</v>
      </c>
      <c r="B57" s="116">
        <v>1.45</v>
      </c>
      <c r="C57" s="20">
        <f t="shared" si="0"/>
        <v>1.4499999999999999E-2</v>
      </c>
      <c r="D57" s="46">
        <f t="shared" si="1"/>
        <v>34.4</v>
      </c>
      <c r="E57" s="20"/>
      <c r="F57" s="105">
        <v>43997</v>
      </c>
      <c r="G57" s="116">
        <v>34.4</v>
      </c>
      <c r="H57" s="20"/>
    </row>
    <row r="58" spans="1:8" s="172" customFormat="1" ht="12.75" customHeight="1" x14ac:dyDescent="0.15">
      <c r="A58" s="105">
        <v>43994</v>
      </c>
      <c r="B58" s="116">
        <v>1.45</v>
      </c>
      <c r="C58" s="20">
        <f t="shared" si="0"/>
        <v>1.4499999999999999E-2</v>
      </c>
      <c r="D58" s="46">
        <f t="shared" si="1"/>
        <v>36.090000000000003</v>
      </c>
      <c r="E58" s="20"/>
      <c r="F58" s="105">
        <v>43994</v>
      </c>
      <c r="G58" s="116">
        <v>36.090000000000003</v>
      </c>
      <c r="H58" s="20"/>
    </row>
    <row r="59" spans="1:8" s="172" customFormat="1" ht="12.75" customHeight="1" x14ac:dyDescent="0.15">
      <c r="A59" s="105">
        <v>43993</v>
      </c>
      <c r="B59" s="116">
        <v>1.41</v>
      </c>
      <c r="C59" s="20">
        <f t="shared" si="0"/>
        <v>1.41E-2</v>
      </c>
      <c r="D59" s="46">
        <f t="shared" si="1"/>
        <v>40.79</v>
      </c>
      <c r="E59" s="20"/>
      <c r="F59" s="105">
        <v>43993</v>
      </c>
      <c r="G59" s="116">
        <v>40.79</v>
      </c>
      <c r="H59" s="20"/>
    </row>
    <row r="60" spans="1:8" s="172" customFormat="1" ht="12.75" customHeight="1" x14ac:dyDescent="0.15">
      <c r="A60" s="105">
        <v>43992</v>
      </c>
      <c r="B60" s="116">
        <v>1.53</v>
      </c>
      <c r="C60" s="20">
        <f t="shared" si="0"/>
        <v>1.5300000000000001E-2</v>
      </c>
      <c r="D60" s="46">
        <f t="shared" si="1"/>
        <v>27.57</v>
      </c>
      <c r="E60" s="20"/>
      <c r="F60" s="105">
        <v>43992</v>
      </c>
      <c r="G60" s="116">
        <v>27.57</v>
      </c>
      <c r="H60" s="20"/>
    </row>
    <row r="61" spans="1:8" s="172" customFormat="1" ht="12.75" customHeight="1" x14ac:dyDescent="0.15">
      <c r="A61" s="105">
        <v>43991</v>
      </c>
      <c r="B61" s="116">
        <v>1.59</v>
      </c>
      <c r="C61" s="20">
        <f t="shared" si="0"/>
        <v>1.5900000000000001E-2</v>
      </c>
      <c r="D61" s="46">
        <f t="shared" si="1"/>
        <v>27.57</v>
      </c>
      <c r="E61" s="20"/>
      <c r="F61" s="105">
        <v>43991</v>
      </c>
      <c r="G61" s="116">
        <v>27.57</v>
      </c>
      <c r="H61" s="20"/>
    </row>
    <row r="62" spans="1:8" s="172" customFormat="1" ht="12.75" customHeight="1" x14ac:dyDescent="0.15">
      <c r="A62" s="105">
        <v>43990</v>
      </c>
      <c r="B62" s="116">
        <v>1.65</v>
      </c>
      <c r="C62" s="20">
        <f t="shared" si="0"/>
        <v>1.6500000000000001E-2</v>
      </c>
      <c r="D62" s="46">
        <f t="shared" si="1"/>
        <v>25.81</v>
      </c>
      <c r="E62" s="20"/>
      <c r="F62" s="105">
        <v>43990</v>
      </c>
      <c r="G62" s="116">
        <v>25.81</v>
      </c>
      <c r="H62" s="20"/>
    </row>
    <row r="63" spans="1:8" s="172" customFormat="1" ht="12.75" customHeight="1" x14ac:dyDescent="0.15">
      <c r="A63" s="105">
        <v>43987</v>
      </c>
      <c r="B63" s="116">
        <v>1.68</v>
      </c>
      <c r="C63" s="20">
        <f t="shared" si="0"/>
        <v>1.6799999999999999E-2</v>
      </c>
      <c r="D63" s="46">
        <f t="shared" si="1"/>
        <v>24.52</v>
      </c>
      <c r="E63" s="20"/>
      <c r="F63" s="105">
        <v>43987</v>
      </c>
      <c r="G63" s="116">
        <v>24.52</v>
      </c>
      <c r="H63" s="20"/>
    </row>
    <row r="64" spans="1:8" s="172" customFormat="1" ht="12.75" customHeight="1" x14ac:dyDescent="0.15">
      <c r="A64" s="105">
        <v>43986</v>
      </c>
      <c r="B64" s="116">
        <v>1.61</v>
      </c>
      <c r="C64" s="20">
        <f t="shared" si="0"/>
        <v>1.61E-2</v>
      </c>
      <c r="D64" s="46">
        <f t="shared" si="1"/>
        <v>25.81</v>
      </c>
      <c r="E64" s="20"/>
      <c r="F64" s="105">
        <v>43986</v>
      </c>
      <c r="G64" s="116">
        <v>25.81</v>
      </c>
      <c r="H64" s="20"/>
    </row>
    <row r="65" spans="1:8" s="172" customFormat="1" ht="12.75" customHeight="1" x14ac:dyDescent="0.15">
      <c r="A65" s="105">
        <v>43985</v>
      </c>
      <c r="B65" s="116">
        <v>1.56</v>
      </c>
      <c r="C65" s="20">
        <f t="shared" si="0"/>
        <v>1.5600000000000001E-2</v>
      </c>
      <c r="D65" s="46">
        <f t="shared" si="1"/>
        <v>25.66</v>
      </c>
      <c r="E65" s="20"/>
      <c r="F65" s="105">
        <v>43985</v>
      </c>
      <c r="G65" s="116">
        <v>25.66</v>
      </c>
      <c r="H65" s="20"/>
    </row>
    <row r="66" spans="1:8" s="172" customFormat="1" ht="12.75" customHeight="1" x14ac:dyDescent="0.15">
      <c r="A66" s="105">
        <v>43984</v>
      </c>
      <c r="B66" s="116">
        <v>1.48</v>
      </c>
      <c r="C66" s="20">
        <f t="shared" si="0"/>
        <v>1.4800000000000001E-2</v>
      </c>
      <c r="D66" s="46">
        <f t="shared" si="1"/>
        <v>26.84</v>
      </c>
      <c r="E66" s="20"/>
      <c r="F66" s="105">
        <v>43984</v>
      </c>
      <c r="G66" s="116">
        <v>26.84</v>
      </c>
      <c r="H66" s="20"/>
    </row>
    <row r="67" spans="1:8" s="172" customFormat="1" ht="12.75" customHeight="1" x14ac:dyDescent="0.15">
      <c r="A67" s="105">
        <v>43983</v>
      </c>
      <c r="B67" s="116">
        <v>1.46</v>
      </c>
      <c r="C67" s="20">
        <f t="shared" ref="C67:C130" si="2">B67/100</f>
        <v>1.46E-2</v>
      </c>
      <c r="D67" s="46">
        <f t="shared" ref="D67:D130" si="3">IFERROR(VLOOKUP(A67,$F$3:$G$7726,2,FALSE),AVERAGE(D66,D68))</f>
        <v>28.23</v>
      </c>
      <c r="E67" s="20"/>
      <c r="F67" s="105">
        <v>43983</v>
      </c>
      <c r="G67" s="116">
        <v>28.23</v>
      </c>
      <c r="H67" s="20"/>
    </row>
    <row r="68" spans="1:8" s="172" customFormat="1" ht="12.75" customHeight="1" x14ac:dyDescent="0.15">
      <c r="A68" s="105">
        <v>43980</v>
      </c>
      <c r="B68" s="116">
        <v>1.41</v>
      </c>
      <c r="C68" s="20">
        <f t="shared" si="2"/>
        <v>1.41E-2</v>
      </c>
      <c r="D68" s="46">
        <f t="shared" si="3"/>
        <v>27.51</v>
      </c>
      <c r="E68" s="20"/>
      <c r="F68" s="105">
        <v>43980</v>
      </c>
      <c r="G68" s="116">
        <v>27.51</v>
      </c>
      <c r="H68" s="20"/>
    </row>
    <row r="69" spans="1:8" s="172" customFormat="1" ht="12.75" customHeight="1" x14ac:dyDescent="0.15">
      <c r="A69" s="105">
        <v>43979</v>
      </c>
      <c r="B69" s="116">
        <v>1.47</v>
      </c>
      <c r="C69" s="20">
        <f t="shared" si="2"/>
        <v>1.47E-2</v>
      </c>
      <c r="D69" s="46">
        <f t="shared" si="3"/>
        <v>28.59</v>
      </c>
      <c r="E69" s="20"/>
      <c r="F69" s="105">
        <v>43979</v>
      </c>
      <c r="G69" s="116">
        <v>28.59</v>
      </c>
      <c r="H69" s="20"/>
    </row>
    <row r="70" spans="1:8" s="172" customFormat="1" ht="12.75" customHeight="1" x14ac:dyDescent="0.15">
      <c r="A70" s="105">
        <v>43978</v>
      </c>
      <c r="B70" s="116">
        <v>1.44</v>
      </c>
      <c r="C70" s="20">
        <f t="shared" si="2"/>
        <v>1.44E-2</v>
      </c>
      <c r="D70" s="46">
        <f t="shared" si="3"/>
        <v>27.62</v>
      </c>
      <c r="E70" s="20"/>
      <c r="F70" s="105">
        <v>43978</v>
      </c>
      <c r="G70" s="116">
        <v>27.62</v>
      </c>
      <c r="H70" s="20"/>
    </row>
    <row r="71" spans="1:8" s="172" customFormat="1" ht="12.75" customHeight="1" x14ac:dyDescent="0.15">
      <c r="A71" s="105">
        <v>43977</v>
      </c>
      <c r="B71" s="116">
        <v>1.43</v>
      </c>
      <c r="C71" s="20">
        <f t="shared" si="2"/>
        <v>1.43E-2</v>
      </c>
      <c r="D71" s="46">
        <f t="shared" si="3"/>
        <v>28.01</v>
      </c>
      <c r="E71" s="20"/>
      <c r="F71" s="105">
        <v>43977</v>
      </c>
      <c r="G71" s="116">
        <v>28.01</v>
      </c>
      <c r="H71" s="20"/>
    </row>
    <row r="72" spans="1:8" s="172" customFormat="1" ht="12.75" customHeight="1" x14ac:dyDescent="0.15">
      <c r="A72" s="105">
        <v>43973</v>
      </c>
      <c r="B72" s="116">
        <v>1.37</v>
      </c>
      <c r="C72" s="20">
        <f t="shared" si="2"/>
        <v>1.37E-2</v>
      </c>
      <c r="D72" s="46">
        <f t="shared" si="3"/>
        <v>28.16</v>
      </c>
      <c r="E72" s="20"/>
      <c r="F72" s="105">
        <v>43973</v>
      </c>
      <c r="G72" s="116">
        <v>28.16</v>
      </c>
      <c r="H72" s="20"/>
    </row>
    <row r="73" spans="1:8" s="172" customFormat="1" ht="12.75" customHeight="1" x14ac:dyDescent="0.15">
      <c r="A73" s="105">
        <v>43972</v>
      </c>
      <c r="B73" s="116">
        <v>1.4</v>
      </c>
      <c r="C73" s="20">
        <f t="shared" si="2"/>
        <v>1.3999999999999999E-2</v>
      </c>
      <c r="D73" s="46">
        <f t="shared" si="3"/>
        <v>29.53</v>
      </c>
      <c r="E73" s="20"/>
      <c r="F73" s="105">
        <v>43972</v>
      </c>
      <c r="G73" s="116">
        <v>29.53</v>
      </c>
      <c r="H73" s="20"/>
    </row>
    <row r="74" spans="1:8" s="172" customFormat="1" ht="12.75" customHeight="1" x14ac:dyDescent="0.15">
      <c r="A74" s="105">
        <v>43971</v>
      </c>
      <c r="B74" s="116">
        <v>1.4</v>
      </c>
      <c r="C74" s="20">
        <f t="shared" si="2"/>
        <v>1.3999999999999999E-2</v>
      </c>
      <c r="D74" s="46">
        <f t="shared" si="3"/>
        <v>27.99</v>
      </c>
      <c r="E74" s="20"/>
      <c r="F74" s="105">
        <v>43971</v>
      </c>
      <c r="G74" s="116">
        <v>27.99</v>
      </c>
      <c r="H74" s="20"/>
    </row>
    <row r="75" spans="1:8" s="172" customFormat="1" ht="12.75" customHeight="1" x14ac:dyDescent="0.15">
      <c r="A75" s="105">
        <v>43970</v>
      </c>
      <c r="B75" s="116">
        <v>1.43</v>
      </c>
      <c r="C75" s="20">
        <f t="shared" si="2"/>
        <v>1.43E-2</v>
      </c>
      <c r="D75" s="46">
        <f t="shared" si="3"/>
        <v>30.53</v>
      </c>
      <c r="E75" s="20"/>
      <c r="F75" s="105">
        <v>43970</v>
      </c>
      <c r="G75" s="116">
        <v>30.53</v>
      </c>
      <c r="H75" s="20"/>
    </row>
    <row r="76" spans="1:8" s="172" customFormat="1" ht="12.75" customHeight="1" x14ac:dyDescent="0.15">
      <c r="A76" s="105">
        <v>43969</v>
      </c>
      <c r="B76" s="116">
        <v>1.44</v>
      </c>
      <c r="C76" s="20">
        <f t="shared" si="2"/>
        <v>1.44E-2</v>
      </c>
      <c r="D76" s="46">
        <f t="shared" si="3"/>
        <v>29.3</v>
      </c>
      <c r="E76" s="20"/>
      <c r="F76" s="105">
        <v>43969</v>
      </c>
      <c r="G76" s="116">
        <v>29.3</v>
      </c>
      <c r="H76" s="20"/>
    </row>
    <row r="77" spans="1:8" s="172" customFormat="1" ht="12.75" customHeight="1" x14ac:dyDescent="0.15">
      <c r="A77" s="105">
        <v>43966</v>
      </c>
      <c r="B77" s="116">
        <v>1.32</v>
      </c>
      <c r="C77" s="20">
        <f t="shared" si="2"/>
        <v>1.32E-2</v>
      </c>
      <c r="D77" s="46">
        <f t="shared" si="3"/>
        <v>31.89</v>
      </c>
      <c r="E77" s="20"/>
      <c r="F77" s="105">
        <v>43966</v>
      </c>
      <c r="G77" s="116">
        <v>31.89</v>
      </c>
      <c r="H77" s="20"/>
    </row>
    <row r="78" spans="1:8" s="172" customFormat="1" ht="12.75" customHeight="1" x14ac:dyDescent="0.15">
      <c r="A78" s="105">
        <v>43965</v>
      </c>
      <c r="B78" s="116">
        <v>1.3</v>
      </c>
      <c r="C78" s="20">
        <f t="shared" si="2"/>
        <v>1.3000000000000001E-2</v>
      </c>
      <c r="D78" s="46">
        <f t="shared" si="3"/>
        <v>32.61</v>
      </c>
      <c r="E78" s="20"/>
      <c r="F78" s="105">
        <v>43965</v>
      </c>
      <c r="G78" s="116">
        <v>32.61</v>
      </c>
      <c r="H78" s="20"/>
    </row>
    <row r="79" spans="1:8" s="172" customFormat="1" ht="12.75" customHeight="1" x14ac:dyDescent="0.15">
      <c r="A79" s="105">
        <v>43964</v>
      </c>
      <c r="B79" s="116">
        <v>1.35</v>
      </c>
      <c r="C79" s="20">
        <f t="shared" si="2"/>
        <v>1.3500000000000002E-2</v>
      </c>
      <c r="D79" s="46">
        <f t="shared" si="3"/>
        <v>35.28</v>
      </c>
      <c r="E79" s="20"/>
      <c r="F79" s="105">
        <v>43964</v>
      </c>
      <c r="G79" s="116">
        <v>35.28</v>
      </c>
      <c r="H79" s="20"/>
    </row>
    <row r="80" spans="1:8" s="172" customFormat="1" ht="12.75" customHeight="1" x14ac:dyDescent="0.15">
      <c r="A80" s="105">
        <v>43963</v>
      </c>
      <c r="B80" s="116">
        <v>1.38</v>
      </c>
      <c r="C80" s="20">
        <f t="shared" si="2"/>
        <v>1.38E-2</v>
      </c>
      <c r="D80" s="46">
        <f t="shared" si="3"/>
        <v>33.04</v>
      </c>
      <c r="E80" s="20"/>
      <c r="F80" s="105">
        <v>43963</v>
      </c>
      <c r="G80" s="116">
        <v>33.04</v>
      </c>
      <c r="H80" s="20"/>
    </row>
    <row r="81" spans="1:8" s="172" customFormat="1" ht="12.75" customHeight="1" x14ac:dyDescent="0.15">
      <c r="A81" s="105">
        <v>43962</v>
      </c>
      <c r="B81" s="116">
        <v>1.43</v>
      </c>
      <c r="C81" s="20">
        <f t="shared" si="2"/>
        <v>1.43E-2</v>
      </c>
      <c r="D81" s="46">
        <f t="shared" si="3"/>
        <v>27.57</v>
      </c>
      <c r="E81" s="20"/>
      <c r="F81" s="105">
        <v>43962</v>
      </c>
      <c r="G81" s="116">
        <v>27.57</v>
      </c>
      <c r="H81" s="20"/>
    </row>
    <row r="82" spans="1:8" s="172" customFormat="1" ht="12.75" customHeight="1" x14ac:dyDescent="0.15">
      <c r="A82" s="105">
        <v>43959</v>
      </c>
      <c r="B82" s="116">
        <v>1.39</v>
      </c>
      <c r="C82" s="20">
        <f t="shared" si="2"/>
        <v>1.3899999999999999E-2</v>
      </c>
      <c r="D82" s="46">
        <f t="shared" si="3"/>
        <v>27.98</v>
      </c>
      <c r="E82" s="20"/>
      <c r="F82" s="105">
        <v>43959</v>
      </c>
      <c r="G82" s="116">
        <v>27.98</v>
      </c>
      <c r="H82" s="20"/>
    </row>
    <row r="83" spans="1:8" s="172" customFormat="1" ht="12.75" customHeight="1" x14ac:dyDescent="0.15">
      <c r="A83" s="105">
        <v>43958</v>
      </c>
      <c r="B83" s="116">
        <v>1.31</v>
      </c>
      <c r="C83" s="20">
        <f t="shared" si="2"/>
        <v>1.3100000000000001E-2</v>
      </c>
      <c r="D83" s="46">
        <f t="shared" si="3"/>
        <v>31.44</v>
      </c>
      <c r="E83" s="20"/>
      <c r="F83" s="105">
        <v>43958</v>
      </c>
      <c r="G83" s="116">
        <v>31.44</v>
      </c>
      <c r="H83" s="20"/>
    </row>
    <row r="84" spans="1:8" s="172" customFormat="1" ht="12.75" customHeight="1" x14ac:dyDescent="0.15">
      <c r="A84" s="105">
        <v>43957</v>
      </c>
      <c r="B84" s="116">
        <v>1.41</v>
      </c>
      <c r="C84" s="20">
        <f t="shared" si="2"/>
        <v>1.41E-2</v>
      </c>
      <c r="D84" s="46">
        <f t="shared" si="3"/>
        <v>34.119999999999997</v>
      </c>
      <c r="E84" s="20"/>
      <c r="F84" s="105">
        <v>43957</v>
      </c>
      <c r="G84" s="116">
        <v>34.119999999999997</v>
      </c>
      <c r="H84" s="20"/>
    </row>
    <row r="85" spans="1:8" s="172" customFormat="1" ht="12.75" customHeight="1" x14ac:dyDescent="0.15">
      <c r="A85" s="105">
        <v>43956</v>
      </c>
      <c r="B85" s="116">
        <v>1.32</v>
      </c>
      <c r="C85" s="20">
        <f t="shared" si="2"/>
        <v>1.32E-2</v>
      </c>
      <c r="D85" s="46">
        <f t="shared" si="3"/>
        <v>33.61</v>
      </c>
      <c r="E85" s="20"/>
      <c r="F85" s="105">
        <v>43956</v>
      </c>
      <c r="G85" s="116">
        <v>33.61</v>
      </c>
      <c r="H85" s="20"/>
    </row>
    <row r="86" spans="1:8" s="172" customFormat="1" ht="12.75" customHeight="1" x14ac:dyDescent="0.15">
      <c r="A86" s="105">
        <v>43955</v>
      </c>
      <c r="B86" s="116">
        <v>1.29</v>
      </c>
      <c r="C86" s="20">
        <f t="shared" si="2"/>
        <v>1.29E-2</v>
      </c>
      <c r="D86" s="46">
        <f t="shared" si="3"/>
        <v>35.97</v>
      </c>
      <c r="E86" s="20"/>
      <c r="F86" s="105">
        <v>43955</v>
      </c>
      <c r="G86" s="116">
        <v>35.97</v>
      </c>
      <c r="H86" s="20"/>
    </row>
    <row r="87" spans="1:8" s="172" customFormat="1" ht="12.75" customHeight="1" x14ac:dyDescent="0.15">
      <c r="A87" s="105">
        <v>43952</v>
      </c>
      <c r="B87" s="116">
        <v>1.27</v>
      </c>
      <c r="C87" s="20">
        <f t="shared" si="2"/>
        <v>1.2699999999999999E-2</v>
      </c>
      <c r="D87" s="46">
        <f t="shared" si="3"/>
        <v>37.19</v>
      </c>
      <c r="E87" s="20"/>
      <c r="F87" s="105">
        <v>43952</v>
      </c>
      <c r="G87" s="116">
        <v>37.19</v>
      </c>
      <c r="H87" s="20"/>
    </row>
    <row r="88" spans="1:8" s="172" customFormat="1" ht="12.75" customHeight="1" x14ac:dyDescent="0.15">
      <c r="A88" s="105">
        <v>43951</v>
      </c>
      <c r="B88" s="116">
        <v>1.28</v>
      </c>
      <c r="C88" s="20">
        <f t="shared" si="2"/>
        <v>1.2800000000000001E-2</v>
      </c>
      <c r="D88" s="46">
        <f t="shared" si="3"/>
        <v>34.15</v>
      </c>
      <c r="E88" s="20"/>
      <c r="F88" s="105">
        <v>43951</v>
      </c>
      <c r="G88" s="116">
        <v>34.15</v>
      </c>
      <c r="H88" s="20"/>
    </row>
    <row r="89" spans="1:8" s="172" customFormat="1" ht="12.75" customHeight="1" x14ac:dyDescent="0.15">
      <c r="A89" s="105">
        <v>43950</v>
      </c>
      <c r="B89" s="116">
        <v>1.24</v>
      </c>
      <c r="C89" s="20">
        <f t="shared" si="2"/>
        <v>1.24E-2</v>
      </c>
      <c r="D89" s="46">
        <f t="shared" si="3"/>
        <v>31.23</v>
      </c>
      <c r="E89" s="20"/>
      <c r="F89" s="105">
        <v>43950</v>
      </c>
      <c r="G89" s="116">
        <v>31.23</v>
      </c>
      <c r="H89" s="20"/>
    </row>
    <row r="90" spans="1:8" s="172" customFormat="1" ht="12.75" customHeight="1" x14ac:dyDescent="0.15">
      <c r="A90" s="105">
        <v>43949</v>
      </c>
      <c r="B90" s="116">
        <v>1.2</v>
      </c>
      <c r="C90" s="20">
        <f t="shared" si="2"/>
        <v>1.2E-2</v>
      </c>
      <c r="D90" s="46">
        <f t="shared" si="3"/>
        <v>33.57</v>
      </c>
      <c r="E90" s="20"/>
      <c r="F90" s="105">
        <v>43949</v>
      </c>
      <c r="G90" s="116">
        <v>33.57</v>
      </c>
      <c r="H90" s="20"/>
    </row>
    <row r="91" spans="1:8" s="172" customFormat="1" ht="12.75" customHeight="1" x14ac:dyDescent="0.15">
      <c r="A91" s="105">
        <v>43948</v>
      </c>
      <c r="B91" s="116">
        <v>1.25</v>
      </c>
      <c r="C91" s="20">
        <f t="shared" si="2"/>
        <v>1.2500000000000001E-2</v>
      </c>
      <c r="D91" s="46">
        <f t="shared" si="3"/>
        <v>33.29</v>
      </c>
      <c r="E91" s="20"/>
      <c r="F91" s="105">
        <v>43948</v>
      </c>
      <c r="G91" s="116">
        <v>33.29</v>
      </c>
      <c r="H91" s="20"/>
    </row>
    <row r="92" spans="1:8" s="172" customFormat="1" ht="12.75" customHeight="1" x14ac:dyDescent="0.15">
      <c r="A92" s="105">
        <v>43945</v>
      </c>
      <c r="B92" s="116">
        <v>1.17</v>
      </c>
      <c r="C92" s="20">
        <f t="shared" si="2"/>
        <v>1.1699999999999999E-2</v>
      </c>
      <c r="D92" s="46">
        <f t="shared" si="3"/>
        <v>35.93</v>
      </c>
      <c r="E92" s="20"/>
      <c r="F92" s="105">
        <v>43945</v>
      </c>
      <c r="G92" s="116">
        <v>35.93</v>
      </c>
      <c r="H92" s="20"/>
    </row>
    <row r="93" spans="1:8" s="172" customFormat="1" ht="12.75" customHeight="1" x14ac:dyDescent="0.15">
      <c r="A93" s="105">
        <v>43944</v>
      </c>
      <c r="B93" s="116">
        <v>1.18</v>
      </c>
      <c r="C93" s="20">
        <f t="shared" si="2"/>
        <v>1.18E-2</v>
      </c>
      <c r="D93" s="46">
        <f t="shared" si="3"/>
        <v>41.38</v>
      </c>
      <c r="E93" s="20"/>
      <c r="F93" s="105">
        <v>43944</v>
      </c>
      <c r="G93" s="116">
        <v>41.38</v>
      </c>
      <c r="H93" s="20"/>
    </row>
    <row r="94" spans="1:8" s="172" customFormat="1" ht="12.75" customHeight="1" x14ac:dyDescent="0.15">
      <c r="A94" s="105">
        <v>43943</v>
      </c>
      <c r="B94" s="116">
        <v>1.22</v>
      </c>
      <c r="C94" s="20">
        <f t="shared" si="2"/>
        <v>1.2199999999999999E-2</v>
      </c>
      <c r="D94" s="46">
        <f t="shared" si="3"/>
        <v>41.98</v>
      </c>
      <c r="E94" s="20"/>
      <c r="F94" s="105">
        <v>43943</v>
      </c>
      <c r="G94" s="116">
        <v>41.98</v>
      </c>
      <c r="H94" s="20"/>
    </row>
    <row r="95" spans="1:8" s="172" customFormat="1" ht="12.75" customHeight="1" x14ac:dyDescent="0.15">
      <c r="A95" s="105">
        <v>43942</v>
      </c>
      <c r="B95" s="116">
        <v>1.17</v>
      </c>
      <c r="C95" s="20">
        <f t="shared" si="2"/>
        <v>1.1699999999999999E-2</v>
      </c>
      <c r="D95" s="46">
        <f t="shared" si="3"/>
        <v>45.41</v>
      </c>
      <c r="E95" s="20"/>
      <c r="F95" s="105">
        <v>43942</v>
      </c>
      <c r="G95" s="116">
        <v>45.41</v>
      </c>
      <c r="H95" s="20"/>
    </row>
    <row r="96" spans="1:8" s="172" customFormat="1" ht="12.75" customHeight="1" x14ac:dyDescent="0.15">
      <c r="A96" s="105">
        <v>43941</v>
      </c>
      <c r="B96" s="116">
        <v>1.23</v>
      </c>
      <c r="C96" s="20">
        <f t="shared" si="2"/>
        <v>1.23E-2</v>
      </c>
      <c r="D96" s="46">
        <f t="shared" si="3"/>
        <v>43.83</v>
      </c>
      <c r="E96" s="20"/>
      <c r="F96" s="105">
        <v>43941</v>
      </c>
      <c r="G96" s="116">
        <v>43.83</v>
      </c>
      <c r="H96" s="20"/>
    </row>
    <row r="97" spans="1:8" s="172" customFormat="1" ht="12.75" customHeight="1" x14ac:dyDescent="0.15">
      <c r="A97" s="105">
        <v>43938</v>
      </c>
      <c r="B97" s="116">
        <v>1.27</v>
      </c>
      <c r="C97" s="20">
        <f t="shared" si="2"/>
        <v>1.2699999999999999E-2</v>
      </c>
      <c r="D97" s="46">
        <f t="shared" si="3"/>
        <v>38.15</v>
      </c>
      <c r="E97" s="20"/>
      <c r="F97" s="105">
        <v>43938</v>
      </c>
      <c r="G97" s="116">
        <v>38.15</v>
      </c>
      <c r="H97" s="20"/>
    </row>
    <row r="98" spans="1:8" s="172" customFormat="1" ht="12.75" customHeight="1" x14ac:dyDescent="0.15">
      <c r="A98" s="105">
        <v>43937</v>
      </c>
      <c r="B98" s="116">
        <v>1.21</v>
      </c>
      <c r="C98" s="20">
        <f t="shared" si="2"/>
        <v>1.21E-2</v>
      </c>
      <c r="D98" s="46">
        <f t="shared" si="3"/>
        <v>40.11</v>
      </c>
      <c r="E98" s="20"/>
      <c r="F98" s="105">
        <v>43937</v>
      </c>
      <c r="G98" s="116">
        <v>40.11</v>
      </c>
      <c r="H98" s="20"/>
    </row>
    <row r="99" spans="1:8" s="172" customFormat="1" ht="12.75" customHeight="1" x14ac:dyDescent="0.15">
      <c r="A99" s="105">
        <v>43936</v>
      </c>
      <c r="B99" s="116">
        <v>1.27</v>
      </c>
      <c r="C99" s="20">
        <f t="shared" si="2"/>
        <v>1.2699999999999999E-2</v>
      </c>
      <c r="D99" s="46">
        <f t="shared" si="3"/>
        <v>40.840000000000003</v>
      </c>
      <c r="E99" s="20"/>
      <c r="F99" s="105">
        <v>43936</v>
      </c>
      <c r="G99" s="116">
        <v>40.840000000000003</v>
      </c>
      <c r="H99" s="20"/>
    </row>
    <row r="100" spans="1:8" s="172" customFormat="1" ht="12.75" customHeight="1" x14ac:dyDescent="0.15">
      <c r="A100" s="105">
        <v>43935</v>
      </c>
      <c r="B100" s="116">
        <v>1.41</v>
      </c>
      <c r="C100" s="20">
        <f t="shared" si="2"/>
        <v>1.41E-2</v>
      </c>
      <c r="D100" s="46">
        <f t="shared" si="3"/>
        <v>37.76</v>
      </c>
      <c r="E100" s="20"/>
      <c r="F100" s="105">
        <v>43935</v>
      </c>
      <c r="G100" s="116">
        <v>37.76</v>
      </c>
      <c r="H100" s="20"/>
    </row>
    <row r="101" spans="1:8" s="172" customFormat="1" ht="12.75" customHeight="1" x14ac:dyDescent="0.15">
      <c r="A101" s="105">
        <v>43934</v>
      </c>
      <c r="B101" s="116">
        <v>1.39</v>
      </c>
      <c r="C101" s="20">
        <f t="shared" si="2"/>
        <v>1.3899999999999999E-2</v>
      </c>
      <c r="D101" s="46">
        <f t="shared" si="3"/>
        <v>41.17</v>
      </c>
      <c r="E101" s="20"/>
      <c r="F101" s="105">
        <v>43934</v>
      </c>
      <c r="G101" s="116">
        <v>41.17</v>
      </c>
      <c r="H101" s="20"/>
    </row>
    <row r="102" spans="1:8" s="172" customFormat="1" ht="12.75" customHeight="1" x14ac:dyDescent="0.15">
      <c r="A102" s="105">
        <v>43930</v>
      </c>
      <c r="B102" s="116">
        <v>1.35</v>
      </c>
      <c r="C102" s="20">
        <f t="shared" si="2"/>
        <v>1.3500000000000002E-2</v>
      </c>
      <c r="D102" s="46">
        <f t="shared" si="3"/>
        <v>41.67</v>
      </c>
      <c r="E102" s="20"/>
      <c r="F102" s="105">
        <v>43930</v>
      </c>
      <c r="G102" s="116">
        <v>41.67</v>
      </c>
      <c r="H102" s="20"/>
    </row>
    <row r="103" spans="1:8" s="172" customFormat="1" ht="12.75" customHeight="1" x14ac:dyDescent="0.15">
      <c r="A103" s="105">
        <v>43929</v>
      </c>
      <c r="B103" s="116">
        <v>1.37</v>
      </c>
      <c r="C103" s="20">
        <f t="shared" si="2"/>
        <v>1.37E-2</v>
      </c>
      <c r="D103" s="46">
        <f t="shared" si="3"/>
        <v>43.35</v>
      </c>
      <c r="E103" s="20"/>
      <c r="F103" s="105">
        <v>43929</v>
      </c>
      <c r="G103" s="116">
        <v>43.35</v>
      </c>
      <c r="H103" s="20"/>
    </row>
    <row r="104" spans="1:8" s="172" customFormat="1" ht="12.75" customHeight="1" x14ac:dyDescent="0.15">
      <c r="A104" s="105">
        <v>43928</v>
      </c>
      <c r="B104" s="116">
        <v>1.32</v>
      </c>
      <c r="C104" s="20">
        <f t="shared" si="2"/>
        <v>1.32E-2</v>
      </c>
      <c r="D104" s="46">
        <f t="shared" si="3"/>
        <v>46.7</v>
      </c>
      <c r="E104" s="20"/>
      <c r="F104" s="105">
        <v>43928</v>
      </c>
      <c r="G104" s="116">
        <v>46.7</v>
      </c>
      <c r="H104" s="20"/>
    </row>
    <row r="105" spans="1:8" s="172" customFormat="1" ht="12.75" customHeight="1" x14ac:dyDescent="0.15">
      <c r="A105" s="105">
        <v>43927</v>
      </c>
      <c r="B105" s="116">
        <v>1.27</v>
      </c>
      <c r="C105" s="20">
        <f t="shared" si="2"/>
        <v>1.2699999999999999E-2</v>
      </c>
      <c r="D105" s="46">
        <f t="shared" si="3"/>
        <v>45.24</v>
      </c>
      <c r="E105" s="20"/>
      <c r="F105" s="105">
        <v>43927</v>
      </c>
      <c r="G105" s="116">
        <v>45.24</v>
      </c>
      <c r="H105" s="20"/>
    </row>
    <row r="106" spans="1:8" s="172" customFormat="1" ht="12.75" customHeight="1" x14ac:dyDescent="0.15">
      <c r="A106" s="105">
        <v>43924</v>
      </c>
      <c r="B106" s="116">
        <v>1.24</v>
      </c>
      <c r="C106" s="20">
        <f t="shared" si="2"/>
        <v>1.24E-2</v>
      </c>
      <c r="D106" s="46">
        <f t="shared" si="3"/>
        <v>46.8</v>
      </c>
      <c r="E106" s="20"/>
      <c r="F106" s="105">
        <v>43924</v>
      </c>
      <c r="G106" s="116">
        <v>46.8</v>
      </c>
      <c r="H106" s="20"/>
    </row>
    <row r="107" spans="1:8" s="172" customFormat="1" ht="12.75" customHeight="1" x14ac:dyDescent="0.15">
      <c r="A107" s="105">
        <v>43923</v>
      </c>
      <c r="B107" s="116">
        <v>1.26</v>
      </c>
      <c r="C107" s="20">
        <f t="shared" si="2"/>
        <v>1.26E-2</v>
      </c>
      <c r="D107" s="46">
        <f t="shared" si="3"/>
        <v>50.91</v>
      </c>
      <c r="E107" s="20"/>
      <c r="F107" s="105">
        <v>43923</v>
      </c>
      <c r="G107" s="116">
        <v>50.91</v>
      </c>
      <c r="H107" s="20"/>
    </row>
    <row r="108" spans="1:8" s="172" customFormat="1" ht="12.75" customHeight="1" x14ac:dyDescent="0.15">
      <c r="A108" s="105">
        <v>43922</v>
      </c>
      <c r="B108" s="116">
        <v>1.27</v>
      </c>
      <c r="C108" s="20">
        <f t="shared" si="2"/>
        <v>1.2699999999999999E-2</v>
      </c>
      <c r="D108" s="46">
        <f t="shared" si="3"/>
        <v>57.06</v>
      </c>
      <c r="E108" s="20"/>
      <c r="F108" s="105">
        <v>43922</v>
      </c>
      <c r="G108" s="116">
        <v>57.06</v>
      </c>
      <c r="H108" s="20"/>
    </row>
    <row r="109" spans="1:8" s="172" customFormat="1" ht="12.75" customHeight="1" x14ac:dyDescent="0.15">
      <c r="A109" s="105">
        <v>43921</v>
      </c>
      <c r="B109" s="116">
        <v>1.35</v>
      </c>
      <c r="C109" s="20">
        <f t="shared" si="2"/>
        <v>1.3500000000000002E-2</v>
      </c>
      <c r="D109" s="46">
        <f t="shared" si="3"/>
        <v>53.54</v>
      </c>
      <c r="E109" s="20"/>
      <c r="F109" s="105">
        <v>43921</v>
      </c>
      <c r="G109" s="116">
        <v>53.54</v>
      </c>
      <c r="H109" s="20"/>
    </row>
    <row r="110" spans="1:8" s="172" customFormat="1" ht="12.75" customHeight="1" x14ac:dyDescent="0.15">
      <c r="A110" s="105">
        <v>43920</v>
      </c>
      <c r="B110" s="116">
        <v>1.31</v>
      </c>
      <c r="C110" s="20">
        <f t="shared" si="2"/>
        <v>1.3100000000000001E-2</v>
      </c>
      <c r="D110" s="46">
        <f t="shared" si="3"/>
        <v>57.08</v>
      </c>
      <c r="E110" s="20"/>
      <c r="F110" s="105">
        <v>43920</v>
      </c>
      <c r="G110" s="116">
        <v>57.08</v>
      </c>
      <c r="H110" s="20"/>
    </row>
    <row r="111" spans="1:8" s="172" customFormat="1" ht="12.75" customHeight="1" x14ac:dyDescent="0.15">
      <c r="A111" s="105">
        <v>43917</v>
      </c>
      <c r="B111" s="116">
        <v>1.29</v>
      </c>
      <c r="C111" s="20">
        <f t="shared" si="2"/>
        <v>1.29E-2</v>
      </c>
      <c r="D111" s="46">
        <f t="shared" si="3"/>
        <v>65.540000000000006</v>
      </c>
      <c r="E111" s="20"/>
      <c r="F111" s="105">
        <v>43917</v>
      </c>
      <c r="G111" s="116">
        <v>65.540000000000006</v>
      </c>
      <c r="H111" s="20"/>
    </row>
    <row r="112" spans="1:8" s="172" customFormat="1" ht="12.75" customHeight="1" x14ac:dyDescent="0.15">
      <c r="A112" s="105">
        <v>43916</v>
      </c>
      <c r="B112" s="116">
        <v>1.42</v>
      </c>
      <c r="C112" s="20">
        <f t="shared" si="2"/>
        <v>1.4199999999999999E-2</v>
      </c>
      <c r="D112" s="46">
        <f t="shared" si="3"/>
        <v>61</v>
      </c>
      <c r="E112" s="20"/>
      <c r="F112" s="105">
        <v>43916</v>
      </c>
      <c r="G112" s="116">
        <v>61</v>
      </c>
      <c r="H112" s="20"/>
    </row>
    <row r="113" spans="1:8" s="172" customFormat="1" ht="12.75" customHeight="1" x14ac:dyDescent="0.15">
      <c r="A113" s="105">
        <v>43915</v>
      </c>
      <c r="B113" s="116">
        <v>1.45</v>
      </c>
      <c r="C113" s="20">
        <f t="shared" si="2"/>
        <v>1.4499999999999999E-2</v>
      </c>
      <c r="D113" s="46">
        <f t="shared" si="3"/>
        <v>63.95</v>
      </c>
      <c r="E113" s="20"/>
      <c r="F113" s="105">
        <v>43915</v>
      </c>
      <c r="G113" s="116">
        <v>63.95</v>
      </c>
      <c r="H113" s="20"/>
    </row>
    <row r="114" spans="1:8" s="172" customFormat="1" ht="12.75" customHeight="1" x14ac:dyDescent="0.15">
      <c r="A114" s="105">
        <v>43914</v>
      </c>
      <c r="B114" s="116">
        <v>1.39</v>
      </c>
      <c r="C114" s="20">
        <f t="shared" si="2"/>
        <v>1.3899999999999999E-2</v>
      </c>
      <c r="D114" s="46">
        <f t="shared" si="3"/>
        <v>61.67</v>
      </c>
      <c r="E114" s="20"/>
      <c r="F114" s="105">
        <v>43914</v>
      </c>
      <c r="G114" s="116">
        <v>61.67</v>
      </c>
      <c r="H114" s="20"/>
    </row>
    <row r="115" spans="1:8" s="172" customFormat="1" ht="12.75" customHeight="1" x14ac:dyDescent="0.15">
      <c r="A115" s="105">
        <v>43913</v>
      </c>
      <c r="B115" s="116">
        <v>1.33</v>
      </c>
      <c r="C115" s="20">
        <f t="shared" si="2"/>
        <v>1.3300000000000001E-2</v>
      </c>
      <c r="D115" s="46">
        <f t="shared" si="3"/>
        <v>61.59</v>
      </c>
      <c r="E115" s="20"/>
      <c r="F115" s="105">
        <v>43913</v>
      </c>
      <c r="G115" s="116">
        <v>61.59</v>
      </c>
      <c r="H115" s="20"/>
    </row>
    <row r="116" spans="1:8" s="172" customFormat="1" ht="12.75" customHeight="1" x14ac:dyDescent="0.15">
      <c r="A116" s="105">
        <v>43910</v>
      </c>
      <c r="B116" s="116">
        <v>1.55</v>
      </c>
      <c r="C116" s="20">
        <f t="shared" si="2"/>
        <v>1.55E-2</v>
      </c>
      <c r="D116" s="46">
        <f t="shared" si="3"/>
        <v>66.040000000000006</v>
      </c>
      <c r="E116" s="20"/>
      <c r="F116" s="105">
        <v>43910</v>
      </c>
      <c r="G116" s="116">
        <v>66.040000000000006</v>
      </c>
      <c r="H116" s="20"/>
    </row>
    <row r="117" spans="1:8" s="172" customFormat="1" ht="12.75" customHeight="1" x14ac:dyDescent="0.15">
      <c r="A117" s="105">
        <v>43909</v>
      </c>
      <c r="B117" s="116">
        <v>1.78</v>
      </c>
      <c r="C117" s="20">
        <f t="shared" si="2"/>
        <v>1.78E-2</v>
      </c>
      <c r="D117" s="46">
        <f t="shared" si="3"/>
        <v>72</v>
      </c>
      <c r="E117" s="20"/>
      <c r="F117" s="105">
        <v>43909</v>
      </c>
      <c r="G117" s="116">
        <v>72</v>
      </c>
      <c r="H117" s="20"/>
    </row>
    <row r="118" spans="1:8" s="172" customFormat="1" ht="12.75" customHeight="1" x14ac:dyDescent="0.15">
      <c r="A118" s="105">
        <v>43908</v>
      </c>
      <c r="B118" s="116">
        <v>1.77</v>
      </c>
      <c r="C118" s="20">
        <f t="shared" si="2"/>
        <v>1.77E-2</v>
      </c>
      <c r="D118" s="46">
        <f t="shared" si="3"/>
        <v>76.45</v>
      </c>
      <c r="E118" s="20"/>
      <c r="F118" s="105">
        <v>43908</v>
      </c>
      <c r="G118" s="116">
        <v>76.45</v>
      </c>
      <c r="H118" s="20"/>
    </row>
    <row r="119" spans="1:8" s="172" customFormat="1" ht="12.75" customHeight="1" x14ac:dyDescent="0.15">
      <c r="A119" s="105">
        <v>43907</v>
      </c>
      <c r="B119" s="116">
        <v>1.63</v>
      </c>
      <c r="C119" s="20">
        <f t="shared" si="2"/>
        <v>1.6299999999999999E-2</v>
      </c>
      <c r="D119" s="46">
        <f t="shared" si="3"/>
        <v>75.91</v>
      </c>
      <c r="E119" s="20"/>
      <c r="F119" s="105">
        <v>43907</v>
      </c>
      <c r="G119" s="116">
        <v>75.91</v>
      </c>
      <c r="H119" s="20"/>
    </row>
    <row r="120" spans="1:8" s="172" customFormat="1" ht="12.75" customHeight="1" x14ac:dyDescent="0.15">
      <c r="A120" s="105">
        <v>43906</v>
      </c>
      <c r="B120" s="116">
        <v>1.34</v>
      </c>
      <c r="C120" s="20">
        <f t="shared" si="2"/>
        <v>1.34E-2</v>
      </c>
      <c r="D120" s="46">
        <f t="shared" si="3"/>
        <v>82.69</v>
      </c>
      <c r="E120" s="20"/>
      <c r="F120" s="105">
        <v>43906</v>
      </c>
      <c r="G120" s="116">
        <v>82.69</v>
      </c>
      <c r="H120" s="20"/>
    </row>
    <row r="121" spans="1:8" s="172" customFormat="1" ht="12.75" customHeight="1" x14ac:dyDescent="0.15">
      <c r="A121" s="105">
        <v>43903</v>
      </c>
      <c r="B121" s="116">
        <v>1.56</v>
      </c>
      <c r="C121" s="20">
        <f t="shared" si="2"/>
        <v>1.5600000000000001E-2</v>
      </c>
      <c r="D121" s="46">
        <f t="shared" si="3"/>
        <v>57.83</v>
      </c>
      <c r="E121" s="20"/>
      <c r="F121" s="105">
        <v>43903</v>
      </c>
      <c r="G121" s="116">
        <v>57.83</v>
      </c>
      <c r="H121" s="20"/>
    </row>
    <row r="122" spans="1:8" s="172" customFormat="1" ht="12.75" customHeight="1" x14ac:dyDescent="0.15">
      <c r="A122" s="105">
        <v>43902</v>
      </c>
      <c r="B122" s="116">
        <v>1.49</v>
      </c>
      <c r="C122" s="20">
        <f t="shared" si="2"/>
        <v>1.49E-2</v>
      </c>
      <c r="D122" s="46">
        <f t="shared" si="3"/>
        <v>75.47</v>
      </c>
      <c r="E122" s="20"/>
      <c r="F122" s="105">
        <v>43902</v>
      </c>
      <c r="G122" s="116">
        <v>75.47</v>
      </c>
      <c r="H122" s="20"/>
    </row>
    <row r="123" spans="1:8" s="172" customFormat="1" ht="12.75" customHeight="1" x14ac:dyDescent="0.15">
      <c r="A123" s="105">
        <v>43901</v>
      </c>
      <c r="B123" s="116">
        <v>1.3</v>
      </c>
      <c r="C123" s="20">
        <f t="shared" si="2"/>
        <v>1.3000000000000001E-2</v>
      </c>
      <c r="D123" s="46">
        <f t="shared" si="3"/>
        <v>53.9</v>
      </c>
      <c r="E123" s="20"/>
      <c r="F123" s="105">
        <v>43901</v>
      </c>
      <c r="G123" s="116">
        <v>53.9</v>
      </c>
      <c r="H123" s="20"/>
    </row>
    <row r="124" spans="1:8" s="172" customFormat="1" ht="12.75" customHeight="1" x14ac:dyDescent="0.15">
      <c r="A124" s="105">
        <v>43900</v>
      </c>
      <c r="B124" s="116">
        <v>1.28</v>
      </c>
      <c r="C124" s="20">
        <f t="shared" si="2"/>
        <v>1.2800000000000001E-2</v>
      </c>
      <c r="D124" s="46">
        <f t="shared" si="3"/>
        <v>47.3</v>
      </c>
      <c r="E124" s="20"/>
      <c r="F124" s="105">
        <v>43900</v>
      </c>
      <c r="G124" s="116">
        <v>47.3</v>
      </c>
      <c r="H124" s="20"/>
    </row>
    <row r="125" spans="1:8" s="172" customFormat="1" ht="12.75" customHeight="1" x14ac:dyDescent="0.15">
      <c r="A125" s="105">
        <v>43899</v>
      </c>
      <c r="B125" s="116">
        <v>0.99</v>
      </c>
      <c r="C125" s="20">
        <f t="shared" si="2"/>
        <v>9.8999999999999991E-3</v>
      </c>
      <c r="D125" s="46">
        <f t="shared" si="3"/>
        <v>54.46</v>
      </c>
      <c r="E125" s="20"/>
      <c r="F125" s="105">
        <v>43899</v>
      </c>
      <c r="G125" s="116">
        <v>54.46</v>
      </c>
      <c r="H125" s="20"/>
    </row>
    <row r="126" spans="1:8" s="172" customFormat="1" ht="12.75" customHeight="1" x14ac:dyDescent="0.15">
      <c r="A126" s="105">
        <v>43896</v>
      </c>
      <c r="B126" s="116">
        <v>1.25</v>
      </c>
      <c r="C126" s="20">
        <f t="shared" si="2"/>
        <v>1.2500000000000001E-2</v>
      </c>
      <c r="D126" s="46">
        <f t="shared" si="3"/>
        <v>41.94</v>
      </c>
      <c r="E126" s="20"/>
      <c r="F126" s="105">
        <v>43896</v>
      </c>
      <c r="G126" s="116">
        <v>41.94</v>
      </c>
      <c r="H126" s="20"/>
    </row>
    <row r="127" spans="1:8" s="172" customFormat="1" ht="12.75" customHeight="1" x14ac:dyDescent="0.15">
      <c r="A127" s="105">
        <v>43895</v>
      </c>
      <c r="B127" s="116">
        <v>1.56</v>
      </c>
      <c r="C127" s="20">
        <f t="shared" si="2"/>
        <v>1.5600000000000001E-2</v>
      </c>
      <c r="D127" s="46">
        <f t="shared" si="3"/>
        <v>39.619999999999997</v>
      </c>
      <c r="E127" s="20"/>
      <c r="F127" s="105">
        <v>43895</v>
      </c>
      <c r="G127" s="116">
        <v>39.619999999999997</v>
      </c>
      <c r="H127" s="20"/>
    </row>
    <row r="128" spans="1:8" s="172" customFormat="1" ht="12.75" customHeight="1" x14ac:dyDescent="0.15">
      <c r="A128" s="105">
        <v>43894</v>
      </c>
      <c r="B128" s="116">
        <v>1.67</v>
      </c>
      <c r="C128" s="20">
        <f t="shared" si="2"/>
        <v>1.67E-2</v>
      </c>
      <c r="D128" s="46">
        <f t="shared" si="3"/>
        <v>31.99</v>
      </c>
      <c r="E128" s="20"/>
      <c r="F128" s="105">
        <v>43894</v>
      </c>
      <c r="G128" s="116">
        <v>31.99</v>
      </c>
      <c r="H128" s="20"/>
    </row>
    <row r="129" spans="1:8" s="172" customFormat="1" ht="12.75" customHeight="1" x14ac:dyDescent="0.15">
      <c r="A129" s="105">
        <v>43893</v>
      </c>
      <c r="B129" s="116">
        <v>1.64</v>
      </c>
      <c r="C129" s="20">
        <f t="shared" si="2"/>
        <v>1.6399999999999998E-2</v>
      </c>
      <c r="D129" s="46">
        <f t="shared" si="3"/>
        <v>36.82</v>
      </c>
      <c r="E129" s="20"/>
      <c r="F129" s="105">
        <v>43893</v>
      </c>
      <c r="G129" s="116">
        <v>36.82</v>
      </c>
      <c r="H129" s="20"/>
    </row>
    <row r="130" spans="1:8" s="172" customFormat="1" ht="12.75" customHeight="1" x14ac:dyDescent="0.15">
      <c r="A130" s="105">
        <v>43892</v>
      </c>
      <c r="B130" s="116">
        <v>1.66</v>
      </c>
      <c r="C130" s="20">
        <f t="shared" si="2"/>
        <v>1.66E-2</v>
      </c>
      <c r="D130" s="46">
        <f t="shared" si="3"/>
        <v>33.42</v>
      </c>
      <c r="E130" s="20"/>
      <c r="F130" s="105">
        <v>43892</v>
      </c>
      <c r="G130" s="116">
        <v>33.42</v>
      </c>
      <c r="H130" s="20"/>
    </row>
    <row r="131" spans="1:8" s="172" customFormat="1" ht="12.75" customHeight="1" x14ac:dyDescent="0.15">
      <c r="A131" s="105">
        <v>43889</v>
      </c>
      <c r="B131" s="116">
        <v>1.65</v>
      </c>
      <c r="C131" s="20">
        <f t="shared" ref="C131:C194" si="4">B131/100</f>
        <v>1.6500000000000001E-2</v>
      </c>
      <c r="D131" s="46">
        <f t="shared" ref="D131:D194" si="5">IFERROR(VLOOKUP(A131,$F$3:$G$7726,2,FALSE),AVERAGE(D130,D132))</f>
        <v>40.11</v>
      </c>
      <c r="E131" s="20"/>
      <c r="F131" s="105">
        <v>43889</v>
      </c>
      <c r="G131" s="116">
        <v>40.11</v>
      </c>
      <c r="H131" s="20"/>
    </row>
    <row r="132" spans="1:8" s="172" customFormat="1" ht="12.75" customHeight="1" x14ac:dyDescent="0.15">
      <c r="A132" s="105">
        <v>43888</v>
      </c>
      <c r="B132" s="116">
        <v>1.79</v>
      </c>
      <c r="C132" s="20">
        <f t="shared" si="4"/>
        <v>1.7899999999999999E-2</v>
      </c>
      <c r="D132" s="46">
        <f t="shared" si="5"/>
        <v>39.159999999999997</v>
      </c>
      <c r="E132" s="20"/>
      <c r="F132" s="105">
        <v>43888</v>
      </c>
      <c r="G132" s="116">
        <v>39.159999999999997</v>
      </c>
      <c r="H132" s="20"/>
    </row>
    <row r="133" spans="1:8" s="172" customFormat="1" ht="12.75" customHeight="1" x14ac:dyDescent="0.15">
      <c r="A133" s="105">
        <v>43887</v>
      </c>
      <c r="B133" s="116">
        <v>1.81</v>
      </c>
      <c r="C133" s="20">
        <f t="shared" si="4"/>
        <v>1.8100000000000002E-2</v>
      </c>
      <c r="D133" s="46">
        <f t="shared" si="5"/>
        <v>27.56</v>
      </c>
      <c r="E133" s="20"/>
      <c r="F133" s="105">
        <v>43887</v>
      </c>
      <c r="G133" s="116">
        <v>27.56</v>
      </c>
      <c r="H133" s="20"/>
    </row>
    <row r="134" spans="1:8" s="172" customFormat="1" ht="12.75" customHeight="1" x14ac:dyDescent="0.15">
      <c r="A134" s="105">
        <v>43886</v>
      </c>
      <c r="B134" s="116">
        <v>1.8</v>
      </c>
      <c r="C134" s="20">
        <f t="shared" si="4"/>
        <v>1.8000000000000002E-2</v>
      </c>
      <c r="D134" s="46">
        <f t="shared" si="5"/>
        <v>27.85</v>
      </c>
      <c r="E134" s="20"/>
      <c r="F134" s="105">
        <v>43886</v>
      </c>
      <c r="G134" s="116">
        <v>27.85</v>
      </c>
      <c r="H134" s="20"/>
    </row>
    <row r="135" spans="1:8" s="172" customFormat="1" ht="12.75" customHeight="1" x14ac:dyDescent="0.15">
      <c r="A135" s="105">
        <v>43885</v>
      </c>
      <c r="B135" s="116">
        <v>1.84</v>
      </c>
      <c r="C135" s="20">
        <f t="shared" si="4"/>
        <v>1.84E-2</v>
      </c>
      <c r="D135" s="46">
        <f t="shared" si="5"/>
        <v>25.03</v>
      </c>
      <c r="E135" s="20"/>
      <c r="F135" s="105">
        <v>43885</v>
      </c>
      <c r="G135" s="116">
        <v>25.03</v>
      </c>
      <c r="H135" s="20"/>
    </row>
    <row r="136" spans="1:8" s="172" customFormat="1" ht="12.75" customHeight="1" x14ac:dyDescent="0.15">
      <c r="A136" s="105">
        <v>43882</v>
      </c>
      <c r="B136" s="116">
        <v>1.9</v>
      </c>
      <c r="C136" s="20">
        <f t="shared" si="4"/>
        <v>1.9E-2</v>
      </c>
      <c r="D136" s="46">
        <f t="shared" si="5"/>
        <v>17.079999999999998</v>
      </c>
      <c r="E136" s="20"/>
      <c r="F136" s="105">
        <v>43882</v>
      </c>
      <c r="G136" s="116">
        <v>17.079999999999998</v>
      </c>
      <c r="H136" s="20"/>
    </row>
    <row r="137" spans="1:8" s="172" customFormat="1" ht="12.75" customHeight="1" x14ac:dyDescent="0.15">
      <c r="A137" s="105">
        <v>43881</v>
      </c>
      <c r="B137" s="116">
        <v>1.97</v>
      </c>
      <c r="C137" s="20">
        <f t="shared" si="4"/>
        <v>1.9699999999999999E-2</v>
      </c>
      <c r="D137" s="46">
        <f t="shared" si="5"/>
        <v>15.56</v>
      </c>
      <c r="E137" s="20"/>
      <c r="F137" s="105">
        <v>43881</v>
      </c>
      <c r="G137" s="116">
        <v>15.56</v>
      </c>
      <c r="H137" s="20"/>
    </row>
    <row r="138" spans="1:8" s="172" customFormat="1" ht="12.75" customHeight="1" x14ac:dyDescent="0.15">
      <c r="A138" s="105">
        <v>43880</v>
      </c>
      <c r="B138" s="116">
        <v>2.0099999999999998</v>
      </c>
      <c r="C138" s="20">
        <f t="shared" si="4"/>
        <v>2.0099999999999996E-2</v>
      </c>
      <c r="D138" s="46">
        <f t="shared" si="5"/>
        <v>14.38</v>
      </c>
      <c r="E138" s="20"/>
      <c r="F138" s="105">
        <v>43880</v>
      </c>
      <c r="G138" s="116">
        <v>14.38</v>
      </c>
      <c r="H138" s="20"/>
    </row>
    <row r="139" spans="1:8" s="172" customFormat="1" ht="12.75" customHeight="1" x14ac:dyDescent="0.15">
      <c r="A139" s="105">
        <v>43879</v>
      </c>
      <c r="B139" s="116">
        <v>2</v>
      </c>
      <c r="C139" s="20">
        <f t="shared" si="4"/>
        <v>0.02</v>
      </c>
      <c r="D139" s="46">
        <f t="shared" si="5"/>
        <v>14.83</v>
      </c>
      <c r="E139" s="20"/>
      <c r="F139" s="105">
        <v>43879</v>
      </c>
      <c r="G139" s="116">
        <v>14.83</v>
      </c>
      <c r="H139" s="20"/>
    </row>
    <row r="140" spans="1:8" s="172" customFormat="1" ht="12.75" customHeight="1" x14ac:dyDescent="0.15">
      <c r="A140" s="105">
        <v>43875</v>
      </c>
      <c r="B140" s="116">
        <v>2.04</v>
      </c>
      <c r="C140" s="20">
        <f t="shared" si="4"/>
        <v>2.0400000000000001E-2</v>
      </c>
      <c r="D140" s="46">
        <f t="shared" si="5"/>
        <v>13.68</v>
      </c>
      <c r="E140" s="20"/>
      <c r="F140" s="105">
        <v>43875</v>
      </c>
      <c r="G140" s="116">
        <v>13.68</v>
      </c>
      <c r="H140" s="20"/>
    </row>
    <row r="141" spans="1:8" s="172" customFormat="1" ht="12.75" customHeight="1" x14ac:dyDescent="0.15">
      <c r="A141" s="105">
        <v>43874</v>
      </c>
      <c r="B141" s="116">
        <v>2.0699999999999998</v>
      </c>
      <c r="C141" s="20">
        <f t="shared" si="4"/>
        <v>2.07E-2</v>
      </c>
      <c r="D141" s="46">
        <f t="shared" si="5"/>
        <v>14.15</v>
      </c>
      <c r="E141" s="20"/>
      <c r="F141" s="105">
        <v>43874</v>
      </c>
      <c r="G141" s="116">
        <v>14.15</v>
      </c>
      <c r="H141" s="20"/>
    </row>
    <row r="142" spans="1:8" s="172" customFormat="1" ht="12.75" customHeight="1" x14ac:dyDescent="0.15">
      <c r="A142" s="105">
        <v>43873</v>
      </c>
      <c r="B142" s="116">
        <v>2.09</v>
      </c>
      <c r="C142" s="20">
        <f t="shared" si="4"/>
        <v>2.0899999999999998E-2</v>
      </c>
      <c r="D142" s="46">
        <f t="shared" si="5"/>
        <v>13.74</v>
      </c>
      <c r="E142" s="20"/>
      <c r="F142" s="105">
        <v>43873</v>
      </c>
      <c r="G142" s="116">
        <v>13.74</v>
      </c>
      <c r="H142" s="20"/>
    </row>
    <row r="143" spans="1:8" s="172" customFormat="1" ht="12.75" customHeight="1" x14ac:dyDescent="0.15">
      <c r="A143" s="105">
        <v>43872</v>
      </c>
      <c r="B143" s="116">
        <v>2.0499999999999998</v>
      </c>
      <c r="C143" s="20">
        <f t="shared" si="4"/>
        <v>2.0499999999999997E-2</v>
      </c>
      <c r="D143" s="46">
        <f t="shared" si="5"/>
        <v>15.18</v>
      </c>
      <c r="E143" s="20"/>
      <c r="F143" s="105">
        <v>43872</v>
      </c>
      <c r="G143" s="116">
        <v>15.18</v>
      </c>
      <c r="H143" s="20"/>
    </row>
    <row r="144" spans="1:8" s="172" customFormat="1" ht="12.75" customHeight="1" x14ac:dyDescent="0.15">
      <c r="A144" s="105">
        <v>43871</v>
      </c>
      <c r="B144" s="116">
        <v>2.0299999999999998</v>
      </c>
      <c r="C144" s="20">
        <f t="shared" si="4"/>
        <v>2.0299999999999999E-2</v>
      </c>
      <c r="D144" s="46">
        <f t="shared" si="5"/>
        <v>15.04</v>
      </c>
      <c r="E144" s="20"/>
      <c r="F144" s="105">
        <v>43871</v>
      </c>
      <c r="G144" s="116">
        <v>15.04</v>
      </c>
      <c r="H144" s="20"/>
    </row>
    <row r="145" spans="1:8" s="172" customFormat="1" ht="12.75" customHeight="1" x14ac:dyDescent="0.15">
      <c r="A145" s="105">
        <v>43868</v>
      </c>
      <c r="B145" s="116">
        <v>2.0499999999999998</v>
      </c>
      <c r="C145" s="20">
        <f t="shared" si="4"/>
        <v>2.0499999999999997E-2</v>
      </c>
      <c r="D145" s="46">
        <f t="shared" si="5"/>
        <v>15.47</v>
      </c>
      <c r="E145" s="20"/>
      <c r="F145" s="105">
        <v>43868</v>
      </c>
      <c r="G145" s="116">
        <v>15.47</v>
      </c>
      <c r="H145" s="20"/>
    </row>
    <row r="146" spans="1:8" s="172" customFormat="1" ht="12.75" customHeight="1" x14ac:dyDescent="0.15">
      <c r="A146" s="105">
        <v>43867</v>
      </c>
      <c r="B146" s="116">
        <v>2.11</v>
      </c>
      <c r="C146" s="20">
        <f t="shared" si="4"/>
        <v>2.1099999999999997E-2</v>
      </c>
      <c r="D146" s="46">
        <f t="shared" si="5"/>
        <v>14.96</v>
      </c>
      <c r="E146" s="20"/>
      <c r="F146" s="105">
        <v>43867</v>
      </c>
      <c r="G146" s="116">
        <v>14.96</v>
      </c>
      <c r="H146" s="20"/>
    </row>
    <row r="147" spans="1:8" s="172" customFormat="1" ht="12.75" customHeight="1" x14ac:dyDescent="0.15">
      <c r="A147" s="105">
        <v>43866</v>
      </c>
      <c r="B147" s="116">
        <v>2.14</v>
      </c>
      <c r="C147" s="20">
        <f t="shared" si="4"/>
        <v>2.1400000000000002E-2</v>
      </c>
      <c r="D147" s="46">
        <f t="shared" si="5"/>
        <v>15.15</v>
      </c>
      <c r="E147" s="20"/>
      <c r="F147" s="105">
        <v>43866</v>
      </c>
      <c r="G147" s="116">
        <v>15.15</v>
      </c>
      <c r="H147" s="20"/>
    </row>
    <row r="148" spans="1:8" s="172" customFormat="1" ht="12.75" customHeight="1" x14ac:dyDescent="0.15">
      <c r="A148" s="105">
        <v>43865</v>
      </c>
      <c r="B148" s="116">
        <v>2.08</v>
      </c>
      <c r="C148" s="20">
        <f t="shared" si="4"/>
        <v>2.0799999999999999E-2</v>
      </c>
      <c r="D148" s="46">
        <f t="shared" si="5"/>
        <v>16.05</v>
      </c>
      <c r="E148" s="20"/>
      <c r="F148" s="105">
        <v>43865</v>
      </c>
      <c r="G148" s="116">
        <v>16.05</v>
      </c>
      <c r="H148" s="20"/>
    </row>
    <row r="149" spans="1:8" s="172" customFormat="1" ht="12.75" customHeight="1" x14ac:dyDescent="0.15">
      <c r="A149" s="105">
        <v>43864</v>
      </c>
      <c r="B149" s="116">
        <v>2.0099999999999998</v>
      </c>
      <c r="C149" s="20">
        <f t="shared" si="4"/>
        <v>2.0099999999999996E-2</v>
      </c>
      <c r="D149" s="46">
        <f t="shared" si="5"/>
        <v>17.97</v>
      </c>
      <c r="E149" s="20"/>
      <c r="F149" s="105">
        <v>43864</v>
      </c>
      <c r="G149" s="116">
        <v>17.97</v>
      </c>
      <c r="H149" s="20"/>
    </row>
    <row r="150" spans="1:8" s="172" customFormat="1" ht="12.75" customHeight="1" x14ac:dyDescent="0.15">
      <c r="A150" s="105">
        <v>43861</v>
      </c>
      <c r="B150" s="116">
        <v>1.99</v>
      </c>
      <c r="C150" s="20">
        <f t="shared" si="4"/>
        <v>1.9900000000000001E-2</v>
      </c>
      <c r="D150" s="46">
        <f t="shared" si="5"/>
        <v>18.84</v>
      </c>
      <c r="E150" s="20"/>
      <c r="F150" s="105">
        <v>43861</v>
      </c>
      <c r="G150" s="116">
        <v>18.84</v>
      </c>
      <c r="H150" s="20"/>
    </row>
    <row r="151" spans="1:8" s="172" customFormat="1" ht="12.75" customHeight="1" x14ac:dyDescent="0.15">
      <c r="A151" s="105">
        <v>43860</v>
      </c>
      <c r="B151" s="116">
        <v>2.04</v>
      </c>
      <c r="C151" s="20">
        <f t="shared" si="4"/>
        <v>2.0400000000000001E-2</v>
      </c>
      <c r="D151" s="46">
        <f t="shared" si="5"/>
        <v>15.49</v>
      </c>
      <c r="E151" s="20"/>
      <c r="F151" s="105">
        <v>43860</v>
      </c>
      <c r="G151" s="116">
        <v>15.49</v>
      </c>
      <c r="H151" s="20"/>
    </row>
    <row r="152" spans="1:8" s="172" customFormat="1" ht="12.75" customHeight="1" x14ac:dyDescent="0.15">
      <c r="A152" s="105">
        <v>43859</v>
      </c>
      <c r="B152" s="116">
        <v>2.0499999999999998</v>
      </c>
      <c r="C152" s="20">
        <f t="shared" si="4"/>
        <v>2.0499999999999997E-2</v>
      </c>
      <c r="D152" s="46">
        <f t="shared" si="5"/>
        <v>16.39</v>
      </c>
      <c r="E152" s="20"/>
      <c r="F152" s="105">
        <v>43859</v>
      </c>
      <c r="G152" s="116">
        <v>16.39</v>
      </c>
      <c r="H152" s="20"/>
    </row>
    <row r="153" spans="1:8" s="172" customFormat="1" ht="12.75" customHeight="1" x14ac:dyDescent="0.15">
      <c r="A153" s="105">
        <v>43858</v>
      </c>
      <c r="B153" s="116">
        <v>2.1</v>
      </c>
      <c r="C153" s="20">
        <f t="shared" si="4"/>
        <v>2.1000000000000001E-2</v>
      </c>
      <c r="D153" s="46">
        <f t="shared" si="5"/>
        <v>16.28</v>
      </c>
      <c r="E153" s="20"/>
      <c r="F153" s="105">
        <v>43858</v>
      </c>
      <c r="G153" s="116">
        <v>16.28</v>
      </c>
      <c r="H153" s="20"/>
    </row>
    <row r="154" spans="1:8" s="172" customFormat="1" ht="12.75" customHeight="1" x14ac:dyDescent="0.15">
      <c r="A154" s="105">
        <v>43857</v>
      </c>
      <c r="B154" s="116">
        <v>2.0499999999999998</v>
      </c>
      <c r="C154" s="20">
        <f t="shared" si="4"/>
        <v>2.0499999999999997E-2</v>
      </c>
      <c r="D154" s="46">
        <f t="shared" si="5"/>
        <v>18.23</v>
      </c>
      <c r="E154" s="20"/>
      <c r="F154" s="105">
        <v>43857</v>
      </c>
      <c r="G154" s="116">
        <v>18.23</v>
      </c>
      <c r="H154" s="20"/>
    </row>
    <row r="155" spans="1:8" s="172" customFormat="1" ht="12.75" customHeight="1" x14ac:dyDescent="0.15">
      <c r="A155" s="105">
        <v>43854</v>
      </c>
      <c r="B155" s="116">
        <v>2.14</v>
      </c>
      <c r="C155" s="20">
        <f t="shared" si="4"/>
        <v>2.1400000000000002E-2</v>
      </c>
      <c r="D155" s="46">
        <f t="shared" si="5"/>
        <v>14.56</v>
      </c>
      <c r="E155" s="20"/>
      <c r="F155" s="105">
        <v>43854</v>
      </c>
      <c r="G155" s="116">
        <v>14.56</v>
      </c>
      <c r="H155" s="20"/>
    </row>
    <row r="156" spans="1:8" s="172" customFormat="1" ht="12.75" customHeight="1" x14ac:dyDescent="0.15">
      <c r="A156" s="105">
        <v>43853</v>
      </c>
      <c r="B156" s="116">
        <v>2.1800000000000002</v>
      </c>
      <c r="C156" s="20">
        <f t="shared" si="4"/>
        <v>2.18E-2</v>
      </c>
      <c r="D156" s="46">
        <f t="shared" si="5"/>
        <v>12.98</v>
      </c>
      <c r="E156" s="20"/>
      <c r="F156" s="105">
        <v>43853</v>
      </c>
      <c r="G156" s="116">
        <v>12.98</v>
      </c>
      <c r="H156" s="20"/>
    </row>
    <row r="157" spans="1:8" s="172" customFormat="1" ht="12.75" customHeight="1" x14ac:dyDescent="0.15">
      <c r="A157" s="105">
        <v>43852</v>
      </c>
      <c r="B157" s="116">
        <v>2.2200000000000002</v>
      </c>
      <c r="C157" s="20">
        <f t="shared" si="4"/>
        <v>2.2200000000000001E-2</v>
      </c>
      <c r="D157" s="46">
        <f t="shared" si="5"/>
        <v>12.91</v>
      </c>
      <c r="E157" s="20"/>
      <c r="F157" s="105">
        <v>43852</v>
      </c>
      <c r="G157" s="116">
        <v>12.91</v>
      </c>
      <c r="H157" s="20"/>
    </row>
    <row r="158" spans="1:8" s="172" customFormat="1" ht="12.75" customHeight="1" x14ac:dyDescent="0.15">
      <c r="A158" s="105">
        <v>43851</v>
      </c>
      <c r="B158" s="116">
        <v>2.23</v>
      </c>
      <c r="C158" s="20">
        <f t="shared" si="4"/>
        <v>2.23E-2</v>
      </c>
      <c r="D158" s="46">
        <f t="shared" si="5"/>
        <v>12.85</v>
      </c>
      <c r="E158" s="20"/>
      <c r="F158" s="105">
        <v>43851</v>
      </c>
      <c r="G158" s="116">
        <v>12.85</v>
      </c>
      <c r="H158" s="20"/>
    </row>
    <row r="159" spans="1:8" s="172" customFormat="1" ht="12.75" customHeight="1" x14ac:dyDescent="0.15">
      <c r="A159" s="105">
        <v>43847</v>
      </c>
      <c r="B159" s="116">
        <v>2.29</v>
      </c>
      <c r="C159" s="20">
        <f t="shared" si="4"/>
        <v>2.29E-2</v>
      </c>
      <c r="D159" s="46">
        <f t="shared" si="5"/>
        <v>12.1</v>
      </c>
      <c r="E159" s="20"/>
      <c r="F159" s="105">
        <v>43847</v>
      </c>
      <c r="G159" s="116">
        <v>12.1</v>
      </c>
      <c r="H159" s="20"/>
    </row>
    <row r="160" spans="1:8" s="172" customFormat="1" ht="12.75" customHeight="1" x14ac:dyDescent="0.15">
      <c r="A160" s="105">
        <v>43846</v>
      </c>
      <c r="B160" s="116">
        <v>2.2599999999999998</v>
      </c>
      <c r="C160" s="20">
        <f t="shared" si="4"/>
        <v>2.2599999999999999E-2</v>
      </c>
      <c r="D160" s="46">
        <f t="shared" si="5"/>
        <v>12.32</v>
      </c>
      <c r="E160" s="20"/>
      <c r="F160" s="105">
        <v>43846</v>
      </c>
      <c r="G160" s="116">
        <v>12.32</v>
      </c>
      <c r="H160" s="20"/>
    </row>
    <row r="161" spans="1:8" s="172" customFormat="1" ht="12.75" customHeight="1" x14ac:dyDescent="0.15">
      <c r="A161" s="105">
        <v>43845</v>
      </c>
      <c r="B161" s="116">
        <v>2.23</v>
      </c>
      <c r="C161" s="20">
        <f t="shared" si="4"/>
        <v>2.23E-2</v>
      </c>
      <c r="D161" s="46">
        <f t="shared" si="5"/>
        <v>12.42</v>
      </c>
      <c r="E161" s="20"/>
      <c r="F161" s="105">
        <v>43845</v>
      </c>
      <c r="G161" s="116">
        <v>12.42</v>
      </c>
      <c r="H161" s="20"/>
    </row>
    <row r="162" spans="1:8" s="172" customFormat="1" ht="12.75" customHeight="1" x14ac:dyDescent="0.15">
      <c r="A162" s="105">
        <v>43844</v>
      </c>
      <c r="B162" s="116">
        <v>2.27</v>
      </c>
      <c r="C162" s="20">
        <f t="shared" si="4"/>
        <v>2.2700000000000001E-2</v>
      </c>
      <c r="D162" s="46">
        <f t="shared" si="5"/>
        <v>12.39</v>
      </c>
      <c r="E162" s="20"/>
      <c r="F162" s="105">
        <v>43844</v>
      </c>
      <c r="G162" s="116">
        <v>12.39</v>
      </c>
      <c r="H162" s="20"/>
    </row>
    <row r="163" spans="1:8" s="172" customFormat="1" ht="12.75" customHeight="1" x14ac:dyDescent="0.15">
      <c r="A163" s="105">
        <v>43843</v>
      </c>
      <c r="B163" s="116">
        <v>2.2999999999999998</v>
      </c>
      <c r="C163" s="20">
        <f t="shared" si="4"/>
        <v>2.3E-2</v>
      </c>
      <c r="D163" s="46">
        <f t="shared" si="5"/>
        <v>12.32</v>
      </c>
      <c r="E163" s="20"/>
      <c r="F163" s="105">
        <v>43843</v>
      </c>
      <c r="G163" s="116">
        <v>12.32</v>
      </c>
      <c r="H163" s="20"/>
    </row>
    <row r="164" spans="1:8" s="172" customFormat="1" ht="12.75" customHeight="1" x14ac:dyDescent="0.15">
      <c r="A164" s="105">
        <v>43840</v>
      </c>
      <c r="B164" s="116">
        <v>2.2799999999999998</v>
      </c>
      <c r="C164" s="20">
        <f t="shared" si="4"/>
        <v>2.2799999999999997E-2</v>
      </c>
      <c r="D164" s="46">
        <f t="shared" si="5"/>
        <v>12.56</v>
      </c>
      <c r="E164" s="20"/>
      <c r="F164" s="105">
        <v>43840</v>
      </c>
      <c r="G164" s="116">
        <v>12.56</v>
      </c>
      <c r="H164" s="20"/>
    </row>
    <row r="165" spans="1:8" s="172" customFormat="1" ht="12.75" customHeight="1" x14ac:dyDescent="0.15">
      <c r="A165" s="105">
        <v>43839</v>
      </c>
      <c r="B165" s="116">
        <v>2.38</v>
      </c>
      <c r="C165" s="20">
        <f t="shared" si="4"/>
        <v>2.3799999999999998E-2</v>
      </c>
      <c r="D165" s="46">
        <f t="shared" si="5"/>
        <v>12.54</v>
      </c>
      <c r="E165" s="20"/>
      <c r="F165" s="105">
        <v>43839</v>
      </c>
      <c r="G165" s="116">
        <v>12.54</v>
      </c>
      <c r="H165" s="20"/>
    </row>
    <row r="166" spans="1:8" s="172" customFormat="1" ht="12.75" customHeight="1" x14ac:dyDescent="0.15">
      <c r="A166" s="105">
        <v>43838</v>
      </c>
      <c r="B166" s="116">
        <v>2.35</v>
      </c>
      <c r="C166" s="20">
        <f t="shared" si="4"/>
        <v>2.35E-2</v>
      </c>
      <c r="D166" s="46">
        <f t="shared" si="5"/>
        <v>13.45</v>
      </c>
      <c r="E166" s="20"/>
      <c r="F166" s="105">
        <v>43838</v>
      </c>
      <c r="G166" s="116">
        <v>13.45</v>
      </c>
      <c r="H166" s="20"/>
    </row>
    <row r="167" spans="1:8" s="172" customFormat="1" ht="12.75" customHeight="1" x14ac:dyDescent="0.15">
      <c r="A167" s="105">
        <v>43837</v>
      </c>
      <c r="B167" s="116">
        <v>2.31</v>
      </c>
      <c r="C167" s="20">
        <f t="shared" si="4"/>
        <v>2.3099999999999999E-2</v>
      </c>
      <c r="D167" s="46">
        <f t="shared" si="5"/>
        <v>13.79</v>
      </c>
      <c r="E167" s="20"/>
      <c r="F167" s="105">
        <v>43837</v>
      </c>
      <c r="G167" s="116">
        <v>13.79</v>
      </c>
      <c r="H167" s="20"/>
    </row>
    <row r="168" spans="1:8" s="172" customFormat="1" ht="12.75" customHeight="1" x14ac:dyDescent="0.15">
      <c r="A168" s="105">
        <v>43836</v>
      </c>
      <c r="B168" s="116">
        <v>2.2799999999999998</v>
      </c>
      <c r="C168" s="20">
        <f t="shared" si="4"/>
        <v>2.2799999999999997E-2</v>
      </c>
      <c r="D168" s="46">
        <f t="shared" si="5"/>
        <v>13.85</v>
      </c>
      <c r="E168" s="20"/>
      <c r="F168" s="105">
        <v>43836</v>
      </c>
      <c r="G168" s="116">
        <v>13.85</v>
      </c>
      <c r="H168" s="20"/>
    </row>
    <row r="169" spans="1:8" s="172" customFormat="1" ht="12.75" customHeight="1" x14ac:dyDescent="0.15">
      <c r="A169" s="105">
        <v>43833</v>
      </c>
      <c r="B169" s="116">
        <v>2.2599999999999998</v>
      </c>
      <c r="C169" s="20">
        <f t="shared" si="4"/>
        <v>2.2599999999999999E-2</v>
      </c>
      <c r="D169" s="46">
        <f t="shared" si="5"/>
        <v>14.02</v>
      </c>
      <c r="E169" s="20"/>
      <c r="F169" s="105">
        <v>43833</v>
      </c>
      <c r="G169" s="116">
        <v>14.02</v>
      </c>
      <c r="H169" s="20"/>
    </row>
    <row r="170" spans="1:8" s="172" customFormat="1" ht="12.75" customHeight="1" x14ac:dyDescent="0.15">
      <c r="A170" s="105">
        <v>43832</v>
      </c>
      <c r="B170" s="116">
        <v>2.33</v>
      </c>
      <c r="C170" s="20">
        <f t="shared" si="4"/>
        <v>2.3300000000000001E-2</v>
      </c>
      <c r="D170" s="46">
        <f t="shared" si="5"/>
        <v>12.47</v>
      </c>
      <c r="E170" s="20"/>
      <c r="F170" s="105">
        <v>43832</v>
      </c>
      <c r="G170" s="116">
        <v>12.47</v>
      </c>
      <c r="H170" s="20"/>
    </row>
    <row r="171" spans="1:8" s="172" customFormat="1" ht="12.75" customHeight="1" x14ac:dyDescent="0.15">
      <c r="A171" s="105">
        <v>43830</v>
      </c>
      <c r="B171" s="116">
        <v>2.39</v>
      </c>
      <c r="C171" s="20">
        <f t="shared" si="4"/>
        <v>2.3900000000000001E-2</v>
      </c>
      <c r="D171" s="46">
        <f t="shared" si="5"/>
        <v>13.78</v>
      </c>
      <c r="E171" s="20"/>
      <c r="F171" s="105">
        <v>43830</v>
      </c>
      <c r="G171" s="116">
        <v>13.78</v>
      </c>
      <c r="H171" s="20"/>
    </row>
    <row r="172" spans="1:8" s="172" customFormat="1" ht="12.75" customHeight="1" x14ac:dyDescent="0.15">
      <c r="A172" s="105">
        <v>43829</v>
      </c>
      <c r="B172" s="116">
        <v>2.34</v>
      </c>
      <c r="C172" s="20">
        <f t="shared" si="4"/>
        <v>2.3399999999999997E-2</v>
      </c>
      <c r="D172" s="46">
        <f t="shared" si="5"/>
        <v>14.82</v>
      </c>
      <c r="E172" s="20"/>
      <c r="F172" s="105">
        <v>43829</v>
      </c>
      <c r="G172" s="116">
        <v>14.82</v>
      </c>
      <c r="H172" s="20"/>
    </row>
    <row r="173" spans="1:8" s="172" customFormat="1" ht="12.75" customHeight="1" x14ac:dyDescent="0.15">
      <c r="A173" s="105">
        <v>43826</v>
      </c>
      <c r="B173" s="116">
        <v>2.3199999999999998</v>
      </c>
      <c r="C173" s="20">
        <f t="shared" si="4"/>
        <v>2.3199999999999998E-2</v>
      </c>
      <c r="D173" s="46">
        <f t="shared" si="5"/>
        <v>13.43</v>
      </c>
      <c r="E173" s="20"/>
      <c r="F173" s="105">
        <v>43826</v>
      </c>
      <c r="G173" s="116">
        <v>13.43</v>
      </c>
      <c r="H173" s="20"/>
    </row>
    <row r="174" spans="1:8" s="172" customFormat="1" ht="12.75" customHeight="1" x14ac:dyDescent="0.15">
      <c r="A174" s="105">
        <v>43825</v>
      </c>
      <c r="B174" s="116">
        <v>2.33</v>
      </c>
      <c r="C174" s="20">
        <f t="shared" si="4"/>
        <v>2.3300000000000001E-2</v>
      </c>
      <c r="D174" s="46">
        <f t="shared" si="5"/>
        <v>12.65</v>
      </c>
      <c r="E174" s="20"/>
      <c r="F174" s="105">
        <v>43825</v>
      </c>
      <c r="G174" s="116">
        <v>12.65</v>
      </c>
      <c r="H174" s="20"/>
    </row>
    <row r="175" spans="1:8" s="172" customFormat="1" ht="12.75" customHeight="1" x14ac:dyDescent="0.15">
      <c r="A175" s="105">
        <v>43823</v>
      </c>
      <c r="B175" s="116">
        <v>2.33</v>
      </c>
      <c r="C175" s="20">
        <f t="shared" si="4"/>
        <v>2.3300000000000001E-2</v>
      </c>
      <c r="D175" s="46">
        <f t="shared" si="5"/>
        <v>12.67</v>
      </c>
      <c r="E175" s="20"/>
      <c r="F175" s="105">
        <v>43823</v>
      </c>
      <c r="G175" s="116">
        <v>12.67</v>
      </c>
      <c r="H175" s="20"/>
    </row>
    <row r="176" spans="1:8" s="172" customFormat="1" ht="12.75" customHeight="1" x14ac:dyDescent="0.15">
      <c r="A176" s="105">
        <v>43822</v>
      </c>
      <c r="B176" s="116">
        <v>2.35</v>
      </c>
      <c r="C176" s="20">
        <f t="shared" si="4"/>
        <v>2.35E-2</v>
      </c>
      <c r="D176" s="46">
        <f t="shared" si="5"/>
        <v>12.61</v>
      </c>
      <c r="E176" s="20"/>
      <c r="F176" s="105">
        <v>43822</v>
      </c>
      <c r="G176" s="116">
        <v>12.61</v>
      </c>
      <c r="H176" s="20"/>
    </row>
    <row r="177" spans="1:8" s="172" customFormat="1" ht="12.75" customHeight="1" x14ac:dyDescent="0.15">
      <c r="A177" s="105">
        <v>43819</v>
      </c>
      <c r="B177" s="116">
        <v>2.34</v>
      </c>
      <c r="C177" s="20">
        <f t="shared" si="4"/>
        <v>2.3399999999999997E-2</v>
      </c>
      <c r="D177" s="46">
        <f t="shared" si="5"/>
        <v>12.51</v>
      </c>
      <c r="E177" s="20"/>
      <c r="F177" s="105">
        <v>43819</v>
      </c>
      <c r="G177" s="116">
        <v>12.51</v>
      </c>
      <c r="H177" s="20"/>
    </row>
    <row r="178" spans="1:8" s="172" customFormat="1" ht="12.75" customHeight="1" x14ac:dyDescent="0.15">
      <c r="A178" s="105">
        <v>43818</v>
      </c>
      <c r="B178" s="116">
        <v>2.35</v>
      </c>
      <c r="C178" s="20">
        <f t="shared" si="4"/>
        <v>2.35E-2</v>
      </c>
      <c r="D178" s="46">
        <f t="shared" si="5"/>
        <v>12.5</v>
      </c>
      <c r="E178" s="20"/>
      <c r="F178" s="105">
        <v>43818</v>
      </c>
      <c r="G178" s="116">
        <v>12.5</v>
      </c>
      <c r="H178" s="20"/>
    </row>
    <row r="179" spans="1:8" s="172" customFormat="1" ht="12.75" customHeight="1" x14ac:dyDescent="0.15">
      <c r="A179" s="105">
        <v>43817</v>
      </c>
      <c r="B179" s="116">
        <v>2.35</v>
      </c>
      <c r="C179" s="20">
        <f t="shared" si="4"/>
        <v>2.35E-2</v>
      </c>
      <c r="D179" s="46">
        <f t="shared" si="5"/>
        <v>12.58</v>
      </c>
      <c r="E179" s="20"/>
      <c r="F179" s="105">
        <v>43817</v>
      </c>
      <c r="G179" s="116">
        <v>12.58</v>
      </c>
      <c r="H179" s="20"/>
    </row>
    <row r="180" spans="1:8" s="172" customFormat="1" ht="12.75" customHeight="1" x14ac:dyDescent="0.15">
      <c r="A180" s="105">
        <v>43816</v>
      </c>
      <c r="B180" s="116">
        <v>2.31</v>
      </c>
      <c r="C180" s="20">
        <f t="shared" si="4"/>
        <v>2.3099999999999999E-2</v>
      </c>
      <c r="D180" s="46">
        <f t="shared" si="5"/>
        <v>12.29</v>
      </c>
      <c r="E180" s="20"/>
      <c r="F180" s="105">
        <v>43816</v>
      </c>
      <c r="G180" s="116">
        <v>12.29</v>
      </c>
      <c r="H180" s="20"/>
    </row>
    <row r="181" spans="1:8" s="172" customFormat="1" ht="12.75" customHeight="1" x14ac:dyDescent="0.15">
      <c r="A181" s="105">
        <v>43815</v>
      </c>
      <c r="B181" s="116">
        <v>2.2999999999999998</v>
      </c>
      <c r="C181" s="20">
        <f t="shared" si="4"/>
        <v>2.3E-2</v>
      </c>
      <c r="D181" s="46">
        <f t="shared" si="5"/>
        <v>12.14</v>
      </c>
      <c r="E181" s="20"/>
      <c r="F181" s="105">
        <v>43815</v>
      </c>
      <c r="G181" s="116">
        <v>12.14</v>
      </c>
      <c r="H181" s="20"/>
    </row>
    <row r="182" spans="1:8" s="172" customFormat="1" ht="12.75" customHeight="1" x14ac:dyDescent="0.15">
      <c r="A182" s="105">
        <v>43812</v>
      </c>
      <c r="B182" s="116">
        <v>2.2599999999999998</v>
      </c>
      <c r="C182" s="20">
        <f t="shared" si="4"/>
        <v>2.2599999999999999E-2</v>
      </c>
      <c r="D182" s="46">
        <f t="shared" si="5"/>
        <v>12.63</v>
      </c>
      <c r="E182" s="20"/>
      <c r="F182" s="105">
        <v>43812</v>
      </c>
      <c r="G182" s="116">
        <v>12.63</v>
      </c>
      <c r="H182" s="20"/>
    </row>
    <row r="183" spans="1:8" s="172" customFormat="1" ht="12.75" customHeight="1" x14ac:dyDescent="0.15">
      <c r="A183" s="105">
        <v>43811</v>
      </c>
      <c r="B183" s="116">
        <v>2.3199999999999998</v>
      </c>
      <c r="C183" s="20">
        <f t="shared" si="4"/>
        <v>2.3199999999999998E-2</v>
      </c>
      <c r="D183" s="46">
        <f t="shared" si="5"/>
        <v>13.94</v>
      </c>
      <c r="E183" s="20"/>
      <c r="F183" s="105">
        <v>43811</v>
      </c>
      <c r="G183" s="116">
        <v>13.94</v>
      </c>
      <c r="H183" s="20"/>
    </row>
    <row r="184" spans="1:8" s="172" customFormat="1" ht="12.75" customHeight="1" x14ac:dyDescent="0.15">
      <c r="A184" s="105">
        <v>43810</v>
      </c>
      <c r="B184" s="116">
        <v>2.23</v>
      </c>
      <c r="C184" s="20">
        <f t="shared" si="4"/>
        <v>2.23E-2</v>
      </c>
      <c r="D184" s="46">
        <f t="shared" si="5"/>
        <v>14.99</v>
      </c>
      <c r="E184" s="20"/>
      <c r="F184" s="105">
        <v>43810</v>
      </c>
      <c r="G184" s="116">
        <v>14.99</v>
      </c>
      <c r="H184" s="20"/>
    </row>
    <row r="185" spans="1:8" s="172" customFormat="1" ht="12.75" customHeight="1" x14ac:dyDescent="0.15">
      <c r="A185" s="105">
        <v>43809</v>
      </c>
      <c r="B185" s="116">
        <v>2.2599999999999998</v>
      </c>
      <c r="C185" s="20">
        <f t="shared" si="4"/>
        <v>2.2599999999999999E-2</v>
      </c>
      <c r="D185" s="46">
        <f t="shared" si="5"/>
        <v>15.68</v>
      </c>
      <c r="E185" s="20"/>
      <c r="F185" s="105">
        <v>43809</v>
      </c>
      <c r="G185" s="116">
        <v>15.68</v>
      </c>
      <c r="H185" s="20"/>
    </row>
    <row r="186" spans="1:8" s="172" customFormat="1" ht="12.75" customHeight="1" x14ac:dyDescent="0.15">
      <c r="A186" s="105">
        <v>43808</v>
      </c>
      <c r="B186" s="116">
        <v>2.27</v>
      </c>
      <c r="C186" s="20">
        <f t="shared" si="4"/>
        <v>2.2700000000000001E-2</v>
      </c>
      <c r="D186" s="46">
        <f t="shared" si="5"/>
        <v>15.86</v>
      </c>
      <c r="E186" s="20"/>
      <c r="F186" s="105">
        <v>43808</v>
      </c>
      <c r="G186" s="116">
        <v>15.86</v>
      </c>
      <c r="H186" s="20"/>
    </row>
    <row r="187" spans="1:8" s="172" customFormat="1" ht="12.75" customHeight="1" x14ac:dyDescent="0.15">
      <c r="A187" s="105">
        <v>43805</v>
      </c>
      <c r="B187" s="116">
        <v>2.29</v>
      </c>
      <c r="C187" s="20">
        <f t="shared" si="4"/>
        <v>2.29E-2</v>
      </c>
      <c r="D187" s="46">
        <f t="shared" si="5"/>
        <v>13.62</v>
      </c>
      <c r="E187" s="20"/>
      <c r="F187" s="105">
        <v>43805</v>
      </c>
      <c r="G187" s="116">
        <v>13.62</v>
      </c>
      <c r="H187" s="20"/>
    </row>
    <row r="188" spans="1:8" s="172" customFormat="1" ht="12.75" customHeight="1" x14ac:dyDescent="0.15">
      <c r="A188" s="105">
        <v>43804</v>
      </c>
      <c r="B188" s="116">
        <v>2.2400000000000002</v>
      </c>
      <c r="C188" s="20">
        <f t="shared" si="4"/>
        <v>2.2400000000000003E-2</v>
      </c>
      <c r="D188" s="46">
        <f t="shared" si="5"/>
        <v>14.52</v>
      </c>
      <c r="E188" s="20"/>
      <c r="F188" s="105">
        <v>43804</v>
      </c>
      <c r="G188" s="116">
        <v>14.52</v>
      </c>
      <c r="H188" s="20"/>
    </row>
    <row r="189" spans="1:8" s="172" customFormat="1" ht="12.75" customHeight="1" x14ac:dyDescent="0.15">
      <c r="A189" s="105">
        <v>43803</v>
      </c>
      <c r="B189" s="116">
        <v>2.2200000000000002</v>
      </c>
      <c r="C189" s="20">
        <f t="shared" si="4"/>
        <v>2.2200000000000001E-2</v>
      </c>
      <c r="D189" s="46">
        <f t="shared" si="5"/>
        <v>14.8</v>
      </c>
      <c r="E189" s="20"/>
      <c r="F189" s="105">
        <v>43803</v>
      </c>
      <c r="G189" s="116">
        <v>14.8</v>
      </c>
      <c r="H189" s="20"/>
    </row>
    <row r="190" spans="1:8" s="172" customFormat="1" ht="12.75" customHeight="1" x14ac:dyDescent="0.15">
      <c r="A190" s="105">
        <v>43802</v>
      </c>
      <c r="B190" s="116">
        <v>2.17</v>
      </c>
      <c r="C190" s="20">
        <f t="shared" si="4"/>
        <v>2.1700000000000001E-2</v>
      </c>
      <c r="D190" s="46">
        <f t="shared" si="5"/>
        <v>15.96</v>
      </c>
      <c r="E190" s="20"/>
      <c r="F190" s="105">
        <v>43802</v>
      </c>
      <c r="G190" s="116">
        <v>15.96</v>
      </c>
      <c r="H190" s="20"/>
    </row>
    <row r="191" spans="1:8" s="172" customFormat="1" ht="12.75" customHeight="1" x14ac:dyDescent="0.15">
      <c r="A191" s="105">
        <v>43801</v>
      </c>
      <c r="B191" s="116">
        <v>2.2799999999999998</v>
      </c>
      <c r="C191" s="20">
        <f t="shared" si="4"/>
        <v>2.2799999999999997E-2</v>
      </c>
      <c r="D191" s="46">
        <f t="shared" si="5"/>
        <v>14.91</v>
      </c>
      <c r="E191" s="20"/>
      <c r="F191" s="105">
        <v>43801</v>
      </c>
      <c r="G191" s="116">
        <v>14.91</v>
      </c>
      <c r="H191" s="20"/>
    </row>
    <row r="192" spans="1:8" s="172" customFormat="1" ht="12.75" customHeight="1" x14ac:dyDescent="0.15">
      <c r="A192" s="105">
        <v>43798</v>
      </c>
      <c r="B192" s="116">
        <v>2.21</v>
      </c>
      <c r="C192" s="20">
        <f t="shared" si="4"/>
        <v>2.2099999999999998E-2</v>
      </c>
      <c r="D192" s="46">
        <f t="shared" si="5"/>
        <v>12.62</v>
      </c>
      <c r="E192" s="20"/>
      <c r="F192" s="105">
        <v>43798</v>
      </c>
      <c r="G192" s="116">
        <v>12.62</v>
      </c>
      <c r="H192" s="20"/>
    </row>
    <row r="193" spans="1:8" s="172" customFormat="1" ht="12.75" customHeight="1" x14ac:dyDescent="0.15">
      <c r="A193" s="105">
        <v>43796</v>
      </c>
      <c r="B193" s="116">
        <v>2.19</v>
      </c>
      <c r="C193" s="20">
        <f t="shared" si="4"/>
        <v>2.1899999999999999E-2</v>
      </c>
      <c r="D193" s="46">
        <f t="shared" si="5"/>
        <v>11.75</v>
      </c>
      <c r="E193" s="20"/>
      <c r="F193" s="105">
        <v>43796</v>
      </c>
      <c r="G193" s="116">
        <v>11.75</v>
      </c>
      <c r="H193" s="20"/>
    </row>
    <row r="194" spans="1:8" s="172" customFormat="1" ht="12.75" customHeight="1" x14ac:dyDescent="0.15">
      <c r="A194" s="105">
        <v>43795</v>
      </c>
      <c r="B194" s="116">
        <v>2.1800000000000002</v>
      </c>
      <c r="C194" s="20">
        <f t="shared" si="4"/>
        <v>2.18E-2</v>
      </c>
      <c r="D194" s="46">
        <f t="shared" si="5"/>
        <v>11.54</v>
      </c>
      <c r="E194" s="20"/>
      <c r="F194" s="105">
        <v>43795</v>
      </c>
      <c r="G194" s="116">
        <v>11.54</v>
      </c>
      <c r="H194" s="20"/>
    </row>
    <row r="195" spans="1:8" s="172" customFormat="1" ht="12.75" customHeight="1" x14ac:dyDescent="0.15">
      <c r="A195" s="105">
        <v>43794</v>
      </c>
      <c r="B195" s="116">
        <v>2.21</v>
      </c>
      <c r="C195" s="20">
        <f t="shared" ref="C195:C258" si="6">B195/100</f>
        <v>2.2099999999999998E-2</v>
      </c>
      <c r="D195" s="46">
        <f t="shared" ref="D195:D258" si="7">IFERROR(VLOOKUP(A195,$F$3:$G$7726,2,FALSE),AVERAGE(D194,D196))</f>
        <v>11.87</v>
      </c>
      <c r="E195" s="20"/>
      <c r="F195" s="105">
        <v>43794</v>
      </c>
      <c r="G195" s="116">
        <v>11.87</v>
      </c>
      <c r="H195" s="20"/>
    </row>
    <row r="196" spans="1:8" s="172" customFormat="1" ht="12.75" customHeight="1" x14ac:dyDescent="0.15">
      <c r="A196" s="105">
        <v>43791</v>
      </c>
      <c r="B196" s="116">
        <v>2.2200000000000002</v>
      </c>
      <c r="C196" s="20">
        <f t="shared" si="6"/>
        <v>2.2200000000000001E-2</v>
      </c>
      <c r="D196" s="46">
        <f t="shared" si="7"/>
        <v>12.34</v>
      </c>
      <c r="E196" s="20"/>
      <c r="F196" s="105">
        <v>43791</v>
      </c>
      <c r="G196" s="116">
        <v>12.34</v>
      </c>
      <c r="H196" s="20"/>
    </row>
    <row r="197" spans="1:8" s="172" customFormat="1" ht="12.75" customHeight="1" x14ac:dyDescent="0.15">
      <c r="A197" s="105">
        <v>43790</v>
      </c>
      <c r="B197" s="116">
        <v>2.2400000000000002</v>
      </c>
      <c r="C197" s="20">
        <f t="shared" si="6"/>
        <v>2.2400000000000003E-2</v>
      </c>
      <c r="D197" s="46">
        <f t="shared" si="7"/>
        <v>13.13</v>
      </c>
      <c r="E197" s="20"/>
      <c r="F197" s="105">
        <v>43790</v>
      </c>
      <c r="G197" s="116">
        <v>13.13</v>
      </c>
      <c r="H197" s="20"/>
    </row>
    <row r="198" spans="1:8" s="172" customFormat="1" ht="12.75" customHeight="1" x14ac:dyDescent="0.15">
      <c r="A198" s="105">
        <v>43789</v>
      </c>
      <c r="B198" s="116">
        <v>2.2000000000000002</v>
      </c>
      <c r="C198" s="20">
        <f t="shared" si="6"/>
        <v>2.2000000000000002E-2</v>
      </c>
      <c r="D198" s="46">
        <f t="shared" si="7"/>
        <v>12.78</v>
      </c>
      <c r="E198" s="20"/>
      <c r="F198" s="105">
        <v>43789</v>
      </c>
      <c r="G198" s="116">
        <v>12.78</v>
      </c>
      <c r="H198" s="20"/>
    </row>
    <row r="199" spans="1:8" s="172" customFormat="1" ht="12.75" customHeight="1" x14ac:dyDescent="0.15">
      <c r="A199" s="105">
        <v>43788</v>
      </c>
      <c r="B199" s="116">
        <v>2.2599999999999998</v>
      </c>
      <c r="C199" s="20">
        <f t="shared" si="6"/>
        <v>2.2599999999999999E-2</v>
      </c>
      <c r="D199" s="46">
        <f t="shared" si="7"/>
        <v>12.86</v>
      </c>
      <c r="E199" s="20"/>
      <c r="F199" s="105">
        <v>43788</v>
      </c>
      <c r="G199" s="116">
        <v>12.86</v>
      </c>
      <c r="H199" s="20"/>
    </row>
    <row r="200" spans="1:8" s="172" customFormat="1" ht="12.75" customHeight="1" x14ac:dyDescent="0.15">
      <c r="A200" s="105">
        <v>43787</v>
      </c>
      <c r="B200" s="116">
        <v>2.2999999999999998</v>
      </c>
      <c r="C200" s="20">
        <f t="shared" si="6"/>
        <v>2.3E-2</v>
      </c>
      <c r="D200" s="46">
        <f t="shared" si="7"/>
        <v>12.46</v>
      </c>
      <c r="E200" s="20"/>
      <c r="F200" s="105">
        <v>43787</v>
      </c>
      <c r="G200" s="116">
        <v>12.46</v>
      </c>
      <c r="H200" s="20"/>
    </row>
    <row r="201" spans="1:8" s="172" customFormat="1" ht="12.75" customHeight="1" x14ac:dyDescent="0.15">
      <c r="A201" s="105">
        <v>43784</v>
      </c>
      <c r="B201" s="116">
        <v>2.31</v>
      </c>
      <c r="C201" s="20">
        <f t="shared" si="6"/>
        <v>2.3099999999999999E-2</v>
      </c>
      <c r="D201" s="46">
        <f t="shared" si="7"/>
        <v>12.05</v>
      </c>
      <c r="E201" s="20"/>
      <c r="F201" s="105">
        <v>43784</v>
      </c>
      <c r="G201" s="116">
        <v>12.05</v>
      </c>
      <c r="H201" s="20"/>
    </row>
    <row r="202" spans="1:8" s="172" customFormat="1" ht="12.75" customHeight="1" x14ac:dyDescent="0.15">
      <c r="A202" s="105">
        <v>43783</v>
      </c>
      <c r="B202" s="116">
        <v>2.31</v>
      </c>
      <c r="C202" s="20">
        <f t="shared" si="6"/>
        <v>2.3099999999999999E-2</v>
      </c>
      <c r="D202" s="46">
        <f t="shared" si="7"/>
        <v>13.05</v>
      </c>
      <c r="E202" s="20"/>
      <c r="F202" s="105">
        <v>43783</v>
      </c>
      <c r="G202" s="116">
        <v>13.05</v>
      </c>
      <c r="H202" s="20"/>
    </row>
    <row r="203" spans="1:8" s="172" customFormat="1" ht="12.75" customHeight="1" x14ac:dyDescent="0.15">
      <c r="A203" s="105">
        <v>43782</v>
      </c>
      <c r="B203" s="116">
        <v>2.36</v>
      </c>
      <c r="C203" s="20">
        <f t="shared" si="6"/>
        <v>2.3599999999999999E-2</v>
      </c>
      <c r="D203" s="46">
        <f t="shared" si="7"/>
        <v>13</v>
      </c>
      <c r="E203" s="20"/>
      <c r="F203" s="105">
        <v>43782</v>
      </c>
      <c r="G203" s="116">
        <v>13</v>
      </c>
      <c r="H203" s="20"/>
    </row>
    <row r="204" spans="1:8" s="172" customFormat="1" ht="12.75" customHeight="1" x14ac:dyDescent="0.15">
      <c r="A204" s="105">
        <v>43781</v>
      </c>
      <c r="B204" s="116">
        <v>2.39</v>
      </c>
      <c r="C204" s="20">
        <f t="shared" si="6"/>
        <v>2.3900000000000001E-2</v>
      </c>
      <c r="D204" s="46">
        <f t="shared" si="7"/>
        <v>12.68</v>
      </c>
      <c r="E204" s="20"/>
      <c r="F204" s="105">
        <v>43781</v>
      </c>
      <c r="G204" s="116">
        <v>12.68</v>
      </c>
      <c r="H204" s="20"/>
    </row>
    <row r="205" spans="1:8" s="172" customFormat="1" ht="12.75" customHeight="1" x14ac:dyDescent="0.15">
      <c r="A205" s="105">
        <v>43777</v>
      </c>
      <c r="B205" s="116">
        <v>2.4300000000000002</v>
      </c>
      <c r="C205" s="20">
        <f t="shared" si="6"/>
        <v>2.4300000000000002E-2</v>
      </c>
      <c r="D205" s="46">
        <f t="shared" si="7"/>
        <v>12.07</v>
      </c>
      <c r="E205" s="20"/>
      <c r="F205" s="105">
        <v>43780</v>
      </c>
      <c r="G205" s="116">
        <v>12.69</v>
      </c>
      <c r="H205" s="20"/>
    </row>
    <row r="206" spans="1:8" s="172" customFormat="1" ht="12.75" customHeight="1" x14ac:dyDescent="0.15">
      <c r="A206" s="105">
        <v>43776</v>
      </c>
      <c r="B206" s="116">
        <v>2.4</v>
      </c>
      <c r="C206" s="20">
        <f t="shared" si="6"/>
        <v>2.4E-2</v>
      </c>
      <c r="D206" s="46">
        <f t="shared" si="7"/>
        <v>12.73</v>
      </c>
      <c r="E206" s="20"/>
      <c r="F206" s="105">
        <v>43777</v>
      </c>
      <c r="G206" s="116">
        <v>12.07</v>
      </c>
      <c r="H206" s="20"/>
    </row>
    <row r="207" spans="1:8" s="172" customFormat="1" ht="12.75" customHeight="1" x14ac:dyDescent="0.15">
      <c r="A207" s="105">
        <v>43775</v>
      </c>
      <c r="B207" s="116">
        <v>2.2999999999999998</v>
      </c>
      <c r="C207" s="20">
        <f t="shared" si="6"/>
        <v>2.3E-2</v>
      </c>
      <c r="D207" s="46">
        <f t="shared" si="7"/>
        <v>12.62</v>
      </c>
      <c r="E207" s="20"/>
      <c r="F207" s="105">
        <v>43776</v>
      </c>
      <c r="G207" s="116">
        <v>12.73</v>
      </c>
      <c r="H207" s="20"/>
    </row>
    <row r="208" spans="1:8" s="172" customFormat="1" ht="12.75" customHeight="1" x14ac:dyDescent="0.15">
      <c r="A208" s="105">
        <v>43774</v>
      </c>
      <c r="B208" s="116">
        <v>2.34</v>
      </c>
      <c r="C208" s="20">
        <f t="shared" si="6"/>
        <v>2.3399999999999997E-2</v>
      </c>
      <c r="D208" s="46">
        <f t="shared" si="7"/>
        <v>13.1</v>
      </c>
      <c r="E208" s="20"/>
      <c r="F208" s="105">
        <v>43775</v>
      </c>
      <c r="G208" s="116">
        <v>12.62</v>
      </c>
      <c r="H208" s="20"/>
    </row>
    <row r="209" spans="1:8" s="172" customFormat="1" ht="12.75" customHeight="1" x14ac:dyDescent="0.15">
      <c r="A209" s="105">
        <v>43773</v>
      </c>
      <c r="B209" s="116">
        <v>2.27</v>
      </c>
      <c r="C209" s="20">
        <f t="shared" si="6"/>
        <v>2.2700000000000001E-2</v>
      </c>
      <c r="D209" s="46">
        <f t="shared" si="7"/>
        <v>12.83</v>
      </c>
      <c r="E209" s="20"/>
      <c r="F209" s="105">
        <v>43774</v>
      </c>
      <c r="G209" s="116">
        <v>13.1</v>
      </c>
      <c r="H209" s="20"/>
    </row>
    <row r="210" spans="1:8" s="172" customFormat="1" ht="12.75" customHeight="1" x14ac:dyDescent="0.15">
      <c r="A210" s="105">
        <v>43770</v>
      </c>
      <c r="B210" s="116">
        <v>2.21</v>
      </c>
      <c r="C210" s="20">
        <f t="shared" si="6"/>
        <v>2.2099999999999998E-2</v>
      </c>
      <c r="D210" s="46">
        <f t="shared" si="7"/>
        <v>12.3</v>
      </c>
      <c r="E210" s="20"/>
      <c r="F210" s="105">
        <v>43773</v>
      </c>
      <c r="G210" s="116">
        <v>12.83</v>
      </c>
      <c r="H210" s="20"/>
    </row>
    <row r="211" spans="1:8" s="172" customFormat="1" ht="12.75" customHeight="1" x14ac:dyDescent="0.15">
      <c r="A211" s="105">
        <v>43769</v>
      </c>
      <c r="B211" s="116">
        <v>2.17</v>
      </c>
      <c r="C211" s="20">
        <f t="shared" si="6"/>
        <v>2.1700000000000001E-2</v>
      </c>
      <c r="D211" s="46">
        <f t="shared" si="7"/>
        <v>13.22</v>
      </c>
      <c r="E211" s="20"/>
      <c r="F211" s="105">
        <v>43770</v>
      </c>
      <c r="G211" s="116">
        <v>12.3</v>
      </c>
      <c r="H211" s="20"/>
    </row>
    <row r="212" spans="1:8" s="172" customFormat="1" ht="12.75" customHeight="1" x14ac:dyDescent="0.15">
      <c r="A212" s="105">
        <v>43768</v>
      </c>
      <c r="B212" s="116">
        <v>2.2599999999999998</v>
      </c>
      <c r="C212" s="20">
        <f t="shared" si="6"/>
        <v>2.2599999999999999E-2</v>
      </c>
      <c r="D212" s="46">
        <f t="shared" si="7"/>
        <v>12.33</v>
      </c>
      <c r="E212" s="20"/>
      <c r="F212" s="105">
        <v>43769</v>
      </c>
      <c r="G212" s="116">
        <v>13.22</v>
      </c>
      <c r="H212" s="20"/>
    </row>
    <row r="213" spans="1:8" s="172" customFormat="1" ht="12.75" customHeight="1" x14ac:dyDescent="0.15">
      <c r="A213" s="105">
        <v>43767</v>
      </c>
      <c r="B213" s="116">
        <v>2.33</v>
      </c>
      <c r="C213" s="20">
        <f t="shared" si="6"/>
        <v>2.3300000000000001E-2</v>
      </c>
      <c r="D213" s="46">
        <f t="shared" si="7"/>
        <v>13.2</v>
      </c>
      <c r="E213" s="20"/>
      <c r="F213" s="105">
        <v>43768</v>
      </c>
      <c r="G213" s="116">
        <v>12.33</v>
      </c>
      <c r="H213" s="20"/>
    </row>
    <row r="214" spans="1:8" s="172" customFormat="1" ht="12.75" customHeight="1" x14ac:dyDescent="0.15">
      <c r="A214" s="105">
        <v>43766</v>
      </c>
      <c r="B214" s="116">
        <v>2.34</v>
      </c>
      <c r="C214" s="20">
        <f t="shared" si="6"/>
        <v>2.3399999999999997E-2</v>
      </c>
      <c r="D214" s="46">
        <f t="shared" si="7"/>
        <v>13.11</v>
      </c>
      <c r="E214" s="20"/>
      <c r="F214" s="105">
        <v>43767</v>
      </c>
      <c r="G214" s="116">
        <v>13.2</v>
      </c>
      <c r="H214" s="20"/>
    </row>
    <row r="215" spans="1:8" s="172" customFormat="1" ht="12.75" customHeight="1" x14ac:dyDescent="0.15">
      <c r="A215" s="105">
        <v>43763</v>
      </c>
      <c r="B215" s="116">
        <v>2.29</v>
      </c>
      <c r="C215" s="20">
        <f t="shared" si="6"/>
        <v>2.29E-2</v>
      </c>
      <c r="D215" s="46">
        <f t="shared" si="7"/>
        <v>12.65</v>
      </c>
      <c r="E215" s="20"/>
      <c r="F215" s="105">
        <v>43766</v>
      </c>
      <c r="G215" s="116">
        <v>13.11</v>
      </c>
      <c r="H215" s="20"/>
    </row>
    <row r="216" spans="1:8" s="172" customFormat="1" ht="12.75" customHeight="1" x14ac:dyDescent="0.15">
      <c r="A216" s="105">
        <v>43762</v>
      </c>
      <c r="B216" s="116">
        <v>2.2599999999999998</v>
      </c>
      <c r="C216" s="20">
        <f t="shared" si="6"/>
        <v>2.2599999999999999E-2</v>
      </c>
      <c r="D216" s="46">
        <f t="shared" si="7"/>
        <v>13.71</v>
      </c>
      <c r="E216" s="20"/>
      <c r="F216" s="105">
        <v>43763</v>
      </c>
      <c r="G216" s="116">
        <v>12.65</v>
      </c>
      <c r="H216" s="20"/>
    </row>
    <row r="217" spans="1:8" s="172" customFormat="1" ht="12.75" customHeight="1" x14ac:dyDescent="0.15">
      <c r="A217" s="105">
        <v>43761</v>
      </c>
      <c r="B217" s="116">
        <v>2.25</v>
      </c>
      <c r="C217" s="20">
        <f t="shared" si="6"/>
        <v>2.2499999999999999E-2</v>
      </c>
      <c r="D217" s="46">
        <f t="shared" si="7"/>
        <v>14.01</v>
      </c>
      <c r="E217" s="20"/>
      <c r="F217" s="105">
        <v>43762</v>
      </c>
      <c r="G217" s="116">
        <v>13.71</v>
      </c>
      <c r="H217" s="20"/>
    </row>
    <row r="218" spans="1:8" s="172" customFormat="1" ht="12.75" customHeight="1" x14ac:dyDescent="0.15">
      <c r="A218" s="105">
        <v>43760</v>
      </c>
      <c r="B218" s="116">
        <v>2.2599999999999998</v>
      </c>
      <c r="C218" s="20">
        <f t="shared" si="6"/>
        <v>2.2599999999999999E-2</v>
      </c>
      <c r="D218" s="46">
        <f t="shared" si="7"/>
        <v>14.46</v>
      </c>
      <c r="E218" s="20"/>
      <c r="F218" s="105">
        <v>43761</v>
      </c>
      <c r="G218" s="116">
        <v>14.01</v>
      </c>
      <c r="H218" s="20"/>
    </row>
    <row r="219" spans="1:8" s="172" customFormat="1" ht="12.75" customHeight="1" x14ac:dyDescent="0.15">
      <c r="A219" s="105">
        <v>43759</v>
      </c>
      <c r="B219" s="116">
        <v>2.2799999999999998</v>
      </c>
      <c r="C219" s="20">
        <f t="shared" si="6"/>
        <v>2.2799999999999997E-2</v>
      </c>
      <c r="D219" s="46">
        <f t="shared" si="7"/>
        <v>14</v>
      </c>
      <c r="E219" s="20"/>
      <c r="F219" s="105">
        <v>43760</v>
      </c>
      <c r="G219" s="116">
        <v>14.46</v>
      </c>
      <c r="H219" s="20"/>
    </row>
    <row r="220" spans="1:8" s="172" customFormat="1" ht="12.75" customHeight="1" x14ac:dyDescent="0.15">
      <c r="A220" s="105">
        <v>43756</v>
      </c>
      <c r="B220" s="116">
        <v>2.25</v>
      </c>
      <c r="C220" s="20">
        <f t="shared" si="6"/>
        <v>2.2499999999999999E-2</v>
      </c>
      <c r="D220" s="46">
        <f t="shared" si="7"/>
        <v>14.25</v>
      </c>
      <c r="E220" s="20"/>
      <c r="F220" s="105">
        <v>43759</v>
      </c>
      <c r="G220" s="116">
        <v>14</v>
      </c>
      <c r="H220" s="20"/>
    </row>
    <row r="221" spans="1:8" s="172" customFormat="1" ht="12.75" customHeight="1" x14ac:dyDescent="0.15">
      <c r="A221" s="105">
        <v>43755</v>
      </c>
      <c r="B221" s="116">
        <v>2.2400000000000002</v>
      </c>
      <c r="C221" s="20">
        <f t="shared" si="6"/>
        <v>2.2400000000000003E-2</v>
      </c>
      <c r="D221" s="46">
        <f t="shared" si="7"/>
        <v>13.79</v>
      </c>
      <c r="E221" s="20"/>
      <c r="F221" s="105">
        <v>43756</v>
      </c>
      <c r="G221" s="116">
        <v>14.25</v>
      </c>
      <c r="H221" s="20"/>
    </row>
    <row r="222" spans="1:8" s="172" customFormat="1" ht="12.75" customHeight="1" x14ac:dyDescent="0.15">
      <c r="A222" s="105">
        <v>43754</v>
      </c>
      <c r="B222" s="116">
        <v>2.23</v>
      </c>
      <c r="C222" s="20">
        <f t="shared" si="6"/>
        <v>2.23E-2</v>
      </c>
      <c r="D222" s="46">
        <f t="shared" si="7"/>
        <v>13.68</v>
      </c>
      <c r="E222" s="20"/>
      <c r="F222" s="105">
        <v>43755</v>
      </c>
      <c r="G222" s="116">
        <v>13.79</v>
      </c>
      <c r="H222" s="20"/>
    </row>
    <row r="223" spans="1:8" s="172" customFormat="1" ht="12.75" customHeight="1" x14ac:dyDescent="0.15">
      <c r="A223" s="105">
        <v>43753</v>
      </c>
      <c r="B223" s="116">
        <v>2.23</v>
      </c>
      <c r="C223" s="20">
        <f t="shared" si="6"/>
        <v>2.23E-2</v>
      </c>
      <c r="D223" s="46">
        <f t="shared" si="7"/>
        <v>13.54</v>
      </c>
      <c r="E223" s="20"/>
      <c r="F223" s="105">
        <v>43754</v>
      </c>
      <c r="G223" s="116">
        <v>13.68</v>
      </c>
      <c r="H223" s="20"/>
    </row>
    <row r="224" spans="1:8" s="172" customFormat="1" ht="12.75" customHeight="1" x14ac:dyDescent="0.15">
      <c r="A224" s="105">
        <v>43749</v>
      </c>
      <c r="B224" s="116">
        <v>2.2200000000000002</v>
      </c>
      <c r="C224" s="20">
        <f t="shared" si="6"/>
        <v>2.2200000000000001E-2</v>
      </c>
      <c r="D224" s="46">
        <f t="shared" si="7"/>
        <v>15.58</v>
      </c>
      <c r="E224" s="20"/>
      <c r="F224" s="105">
        <v>43753</v>
      </c>
      <c r="G224" s="116">
        <v>13.54</v>
      </c>
      <c r="H224" s="20"/>
    </row>
    <row r="225" spans="1:8" s="172" customFormat="1" ht="12.75" customHeight="1" x14ac:dyDescent="0.15">
      <c r="A225" s="105">
        <v>43748</v>
      </c>
      <c r="B225" s="116">
        <v>2.16</v>
      </c>
      <c r="C225" s="20">
        <f t="shared" si="6"/>
        <v>2.1600000000000001E-2</v>
      </c>
      <c r="D225" s="46">
        <f t="shared" si="7"/>
        <v>17.57</v>
      </c>
      <c r="E225" s="20"/>
      <c r="F225" s="105">
        <v>43752</v>
      </c>
      <c r="G225" s="116">
        <v>14.57</v>
      </c>
      <c r="H225" s="20"/>
    </row>
    <row r="226" spans="1:8" s="172" customFormat="1" ht="12.75" customHeight="1" x14ac:dyDescent="0.15">
      <c r="A226" s="105">
        <v>43747</v>
      </c>
      <c r="B226" s="116">
        <v>2.08</v>
      </c>
      <c r="C226" s="20">
        <f t="shared" si="6"/>
        <v>2.0799999999999999E-2</v>
      </c>
      <c r="D226" s="46">
        <f t="shared" si="7"/>
        <v>18.64</v>
      </c>
      <c r="E226" s="20"/>
      <c r="F226" s="105">
        <v>43749</v>
      </c>
      <c r="G226" s="116">
        <v>15.58</v>
      </c>
      <c r="H226" s="20"/>
    </row>
    <row r="227" spans="1:8" s="172" customFormat="1" ht="12.75" customHeight="1" x14ac:dyDescent="0.15">
      <c r="A227" s="105">
        <v>43746</v>
      </c>
      <c r="B227" s="116">
        <v>2.04</v>
      </c>
      <c r="C227" s="20">
        <f t="shared" si="6"/>
        <v>2.0400000000000001E-2</v>
      </c>
      <c r="D227" s="46">
        <f t="shared" si="7"/>
        <v>20.28</v>
      </c>
      <c r="E227" s="20"/>
      <c r="F227" s="105">
        <v>43748</v>
      </c>
      <c r="G227" s="116">
        <v>17.57</v>
      </c>
      <c r="H227" s="20"/>
    </row>
    <row r="228" spans="1:8" s="172" customFormat="1" ht="12.75" customHeight="1" x14ac:dyDescent="0.15">
      <c r="A228" s="105">
        <v>43745</v>
      </c>
      <c r="B228" s="116">
        <v>2.0499999999999998</v>
      </c>
      <c r="C228" s="20">
        <f t="shared" si="6"/>
        <v>2.0499999999999997E-2</v>
      </c>
      <c r="D228" s="46">
        <f t="shared" si="7"/>
        <v>17.86</v>
      </c>
      <c r="E228" s="20"/>
      <c r="F228" s="105">
        <v>43747</v>
      </c>
      <c r="G228" s="116">
        <v>18.64</v>
      </c>
      <c r="H228" s="20"/>
    </row>
    <row r="229" spans="1:8" s="172" customFormat="1" ht="12.75" customHeight="1" x14ac:dyDescent="0.15">
      <c r="A229" s="105">
        <v>43742</v>
      </c>
      <c r="B229" s="116">
        <v>2.0099999999999998</v>
      </c>
      <c r="C229" s="20">
        <f t="shared" si="6"/>
        <v>2.0099999999999996E-2</v>
      </c>
      <c r="D229" s="46">
        <f t="shared" si="7"/>
        <v>17.04</v>
      </c>
      <c r="E229" s="20"/>
      <c r="F229" s="105">
        <v>43746</v>
      </c>
      <c r="G229" s="116">
        <v>20.28</v>
      </c>
      <c r="H229" s="20"/>
    </row>
    <row r="230" spans="1:8" s="172" customFormat="1" ht="12.75" customHeight="1" x14ac:dyDescent="0.15">
      <c r="A230" s="105">
        <v>43741</v>
      </c>
      <c r="B230" s="116">
        <v>2.04</v>
      </c>
      <c r="C230" s="20">
        <f t="shared" si="6"/>
        <v>2.0400000000000001E-2</v>
      </c>
      <c r="D230" s="46">
        <f t="shared" si="7"/>
        <v>19.12</v>
      </c>
      <c r="E230" s="20"/>
      <c r="F230" s="105">
        <v>43745</v>
      </c>
      <c r="G230" s="116">
        <v>17.86</v>
      </c>
      <c r="H230" s="20"/>
    </row>
    <row r="231" spans="1:8" s="172" customFormat="1" ht="12.75" customHeight="1" x14ac:dyDescent="0.15">
      <c r="A231" s="105">
        <v>43740</v>
      </c>
      <c r="B231" s="116">
        <v>2.09</v>
      </c>
      <c r="C231" s="20">
        <f t="shared" si="6"/>
        <v>2.0899999999999998E-2</v>
      </c>
      <c r="D231" s="46">
        <f t="shared" si="7"/>
        <v>20.56</v>
      </c>
      <c r="E231" s="20"/>
      <c r="F231" s="105">
        <v>43742</v>
      </c>
      <c r="G231" s="116">
        <v>17.04</v>
      </c>
      <c r="H231" s="20"/>
    </row>
    <row r="232" spans="1:8" s="172" customFormat="1" ht="12.75" customHeight="1" x14ac:dyDescent="0.15">
      <c r="A232" s="105">
        <v>43739</v>
      </c>
      <c r="B232" s="116">
        <v>2.11</v>
      </c>
      <c r="C232" s="20">
        <f t="shared" si="6"/>
        <v>2.1099999999999997E-2</v>
      </c>
      <c r="D232" s="46">
        <f t="shared" si="7"/>
        <v>18.559999999999999</v>
      </c>
      <c r="E232" s="20"/>
      <c r="F232" s="105">
        <v>43741</v>
      </c>
      <c r="G232" s="116">
        <v>19.12</v>
      </c>
      <c r="H232" s="20"/>
    </row>
    <row r="233" spans="1:8" s="172" customFormat="1" ht="12.75" customHeight="1" x14ac:dyDescent="0.15">
      <c r="A233" s="105">
        <v>43738</v>
      </c>
      <c r="B233" s="116">
        <v>2.12</v>
      </c>
      <c r="C233" s="20">
        <f t="shared" si="6"/>
        <v>2.12E-2</v>
      </c>
      <c r="D233" s="46">
        <f t="shared" si="7"/>
        <v>16.239999999999998</v>
      </c>
      <c r="E233" s="20"/>
      <c r="F233" s="105">
        <v>43740</v>
      </c>
      <c r="G233" s="116">
        <v>20.56</v>
      </c>
      <c r="H233" s="20"/>
    </row>
    <row r="234" spans="1:8" s="172" customFormat="1" ht="12.75" customHeight="1" x14ac:dyDescent="0.15">
      <c r="A234" s="105">
        <v>43735</v>
      </c>
      <c r="B234" s="116">
        <v>2.13</v>
      </c>
      <c r="C234" s="20">
        <f t="shared" si="6"/>
        <v>2.1299999999999999E-2</v>
      </c>
      <c r="D234" s="46">
        <f t="shared" si="7"/>
        <v>17.22</v>
      </c>
      <c r="E234" s="20"/>
      <c r="F234" s="105">
        <v>43739</v>
      </c>
      <c r="G234" s="116">
        <v>18.559999999999999</v>
      </c>
      <c r="H234" s="20"/>
    </row>
    <row r="235" spans="1:8" s="172" customFormat="1" ht="12.75" customHeight="1" x14ac:dyDescent="0.15">
      <c r="A235" s="105">
        <v>43734</v>
      </c>
      <c r="B235" s="116">
        <v>2.15</v>
      </c>
      <c r="C235" s="20">
        <f t="shared" si="6"/>
        <v>2.1499999999999998E-2</v>
      </c>
      <c r="D235" s="46">
        <f t="shared" si="7"/>
        <v>16.07</v>
      </c>
      <c r="E235" s="20"/>
      <c r="F235" s="105">
        <v>43738</v>
      </c>
      <c r="G235" s="116">
        <v>16.239999999999998</v>
      </c>
      <c r="H235" s="20"/>
    </row>
    <row r="236" spans="1:8" s="172" customFormat="1" ht="12.75" customHeight="1" x14ac:dyDescent="0.15">
      <c r="A236" s="105">
        <v>43733</v>
      </c>
      <c r="B236" s="116">
        <v>2.1800000000000002</v>
      </c>
      <c r="C236" s="20">
        <f t="shared" si="6"/>
        <v>2.18E-2</v>
      </c>
      <c r="D236" s="46">
        <f t="shared" si="7"/>
        <v>15.96</v>
      </c>
      <c r="E236" s="20"/>
      <c r="F236" s="105">
        <v>43735</v>
      </c>
      <c r="G236" s="116">
        <v>17.22</v>
      </c>
      <c r="H236" s="20"/>
    </row>
    <row r="237" spans="1:8" s="172" customFormat="1" ht="12.75" customHeight="1" x14ac:dyDescent="0.15">
      <c r="A237" s="105">
        <v>43732</v>
      </c>
      <c r="B237" s="116">
        <v>2.09</v>
      </c>
      <c r="C237" s="20">
        <f t="shared" si="6"/>
        <v>2.0899999999999998E-2</v>
      </c>
      <c r="D237" s="46">
        <f t="shared" si="7"/>
        <v>17.05</v>
      </c>
      <c r="E237" s="20"/>
      <c r="F237" s="105">
        <v>43734</v>
      </c>
      <c r="G237" s="116">
        <v>16.07</v>
      </c>
      <c r="H237" s="20"/>
    </row>
    <row r="238" spans="1:8" s="172" customFormat="1" ht="12.75" customHeight="1" x14ac:dyDescent="0.15">
      <c r="A238" s="105">
        <v>43731</v>
      </c>
      <c r="B238" s="116">
        <v>2.16</v>
      </c>
      <c r="C238" s="20">
        <f t="shared" si="6"/>
        <v>2.1600000000000001E-2</v>
      </c>
      <c r="D238" s="46">
        <f t="shared" si="7"/>
        <v>14.91</v>
      </c>
      <c r="E238" s="20"/>
      <c r="F238" s="105">
        <v>43733</v>
      </c>
      <c r="G238" s="116">
        <v>15.96</v>
      </c>
      <c r="H238" s="20"/>
    </row>
    <row r="239" spans="1:8" s="172" customFormat="1" ht="12.75" customHeight="1" x14ac:dyDescent="0.15">
      <c r="A239" s="105">
        <v>43728</v>
      </c>
      <c r="B239" s="116">
        <v>2.17</v>
      </c>
      <c r="C239" s="20">
        <f t="shared" si="6"/>
        <v>2.1700000000000001E-2</v>
      </c>
      <c r="D239" s="46">
        <f t="shared" si="7"/>
        <v>15.32</v>
      </c>
      <c r="E239" s="20"/>
      <c r="F239" s="105">
        <v>43732</v>
      </c>
      <c r="G239" s="116">
        <v>17.05</v>
      </c>
      <c r="H239" s="20"/>
    </row>
    <row r="240" spans="1:8" s="172" customFormat="1" ht="12.75" customHeight="1" x14ac:dyDescent="0.15">
      <c r="A240" s="105">
        <v>43727</v>
      </c>
      <c r="B240" s="116">
        <v>2.2200000000000002</v>
      </c>
      <c r="C240" s="20">
        <f t="shared" si="6"/>
        <v>2.2200000000000001E-2</v>
      </c>
      <c r="D240" s="46">
        <f t="shared" si="7"/>
        <v>14.05</v>
      </c>
      <c r="E240" s="20"/>
      <c r="F240" s="105">
        <v>43731</v>
      </c>
      <c r="G240" s="116">
        <v>14.91</v>
      </c>
      <c r="H240" s="20"/>
    </row>
    <row r="241" spans="1:8" s="172" customFormat="1" ht="12.75" customHeight="1" x14ac:dyDescent="0.15">
      <c r="A241" s="105">
        <v>43726</v>
      </c>
      <c r="B241" s="116">
        <v>2.25</v>
      </c>
      <c r="C241" s="20">
        <f t="shared" si="6"/>
        <v>2.2499999999999999E-2</v>
      </c>
      <c r="D241" s="46">
        <f t="shared" si="7"/>
        <v>13.95</v>
      </c>
      <c r="E241" s="20"/>
      <c r="F241" s="105">
        <v>43728</v>
      </c>
      <c r="G241" s="116">
        <v>15.32</v>
      </c>
      <c r="H241" s="20"/>
    </row>
    <row r="242" spans="1:8" s="172" customFormat="1" ht="12.75" customHeight="1" x14ac:dyDescent="0.15">
      <c r="A242" s="105">
        <v>43725</v>
      </c>
      <c r="B242" s="116">
        <v>2.27</v>
      </c>
      <c r="C242" s="20">
        <f t="shared" si="6"/>
        <v>2.2700000000000001E-2</v>
      </c>
      <c r="D242" s="46">
        <f t="shared" si="7"/>
        <v>14.44</v>
      </c>
      <c r="E242" s="20"/>
      <c r="F242" s="105">
        <v>43727</v>
      </c>
      <c r="G242" s="116">
        <v>14.05</v>
      </c>
      <c r="H242" s="20"/>
    </row>
    <row r="243" spans="1:8" s="172" customFormat="1" ht="12.75" customHeight="1" x14ac:dyDescent="0.15">
      <c r="A243" s="105">
        <v>43724</v>
      </c>
      <c r="B243" s="116">
        <v>2.31</v>
      </c>
      <c r="C243" s="20">
        <f t="shared" si="6"/>
        <v>2.3099999999999999E-2</v>
      </c>
      <c r="D243" s="46">
        <f t="shared" si="7"/>
        <v>14.67</v>
      </c>
      <c r="E243" s="20"/>
      <c r="F243" s="105">
        <v>43726</v>
      </c>
      <c r="G243" s="116">
        <v>13.95</v>
      </c>
      <c r="H243" s="20"/>
    </row>
    <row r="244" spans="1:8" s="172" customFormat="1" ht="12.75" customHeight="1" x14ac:dyDescent="0.15">
      <c r="A244" s="105">
        <v>43721</v>
      </c>
      <c r="B244" s="116">
        <v>2.37</v>
      </c>
      <c r="C244" s="20">
        <f t="shared" si="6"/>
        <v>2.3700000000000002E-2</v>
      </c>
      <c r="D244" s="46">
        <f t="shared" si="7"/>
        <v>13.74</v>
      </c>
      <c r="E244" s="20"/>
      <c r="F244" s="105">
        <v>43725</v>
      </c>
      <c r="G244" s="116">
        <v>14.44</v>
      </c>
      <c r="H244" s="20"/>
    </row>
    <row r="245" spans="1:8" s="172" customFormat="1" ht="12.75" customHeight="1" x14ac:dyDescent="0.15">
      <c r="A245" s="105">
        <v>43720</v>
      </c>
      <c r="B245" s="116">
        <v>2.2200000000000002</v>
      </c>
      <c r="C245" s="20">
        <f t="shared" si="6"/>
        <v>2.2200000000000001E-2</v>
      </c>
      <c r="D245" s="46">
        <f t="shared" si="7"/>
        <v>14.22</v>
      </c>
      <c r="E245" s="20"/>
      <c r="F245" s="105">
        <v>43724</v>
      </c>
      <c r="G245" s="116">
        <v>14.67</v>
      </c>
      <c r="H245" s="20"/>
    </row>
    <row r="246" spans="1:8" s="172" customFormat="1" ht="12.75" customHeight="1" x14ac:dyDescent="0.15">
      <c r="A246" s="105">
        <v>43719</v>
      </c>
      <c r="B246" s="116">
        <v>2.2200000000000002</v>
      </c>
      <c r="C246" s="20">
        <f t="shared" si="6"/>
        <v>2.2200000000000001E-2</v>
      </c>
      <c r="D246" s="46">
        <f t="shared" si="7"/>
        <v>14.61</v>
      </c>
      <c r="E246" s="20"/>
      <c r="F246" s="105">
        <v>43721</v>
      </c>
      <c r="G246" s="116">
        <v>13.74</v>
      </c>
      <c r="H246" s="20"/>
    </row>
    <row r="247" spans="1:8" s="172" customFormat="1" ht="12.75" customHeight="1" x14ac:dyDescent="0.15">
      <c r="A247" s="105">
        <v>43718</v>
      </c>
      <c r="B247" s="116">
        <v>2.19</v>
      </c>
      <c r="C247" s="20">
        <f t="shared" si="6"/>
        <v>2.1899999999999999E-2</v>
      </c>
      <c r="D247" s="46">
        <f t="shared" si="7"/>
        <v>15.2</v>
      </c>
      <c r="E247" s="20"/>
      <c r="F247" s="105">
        <v>43720</v>
      </c>
      <c r="G247" s="116">
        <v>14.22</v>
      </c>
      <c r="H247" s="20"/>
    </row>
    <row r="248" spans="1:8" s="172" customFormat="1" ht="12.75" customHeight="1" x14ac:dyDescent="0.15">
      <c r="A248" s="105">
        <v>43717</v>
      </c>
      <c r="B248" s="116">
        <v>2.11</v>
      </c>
      <c r="C248" s="20">
        <f t="shared" si="6"/>
        <v>2.1099999999999997E-2</v>
      </c>
      <c r="D248" s="46">
        <f t="shared" si="7"/>
        <v>15.27</v>
      </c>
      <c r="E248" s="20"/>
      <c r="F248" s="105">
        <v>43719</v>
      </c>
      <c r="G248" s="116">
        <v>14.61</v>
      </c>
      <c r="H248" s="20"/>
    </row>
    <row r="249" spans="1:8" s="172" customFormat="1" ht="12.75" customHeight="1" x14ac:dyDescent="0.15">
      <c r="A249" s="105">
        <v>43714</v>
      </c>
      <c r="B249" s="116">
        <v>2.02</v>
      </c>
      <c r="C249" s="20">
        <f t="shared" si="6"/>
        <v>2.0199999999999999E-2</v>
      </c>
      <c r="D249" s="46">
        <f t="shared" si="7"/>
        <v>15</v>
      </c>
      <c r="E249" s="20"/>
      <c r="F249" s="105">
        <v>43718</v>
      </c>
      <c r="G249" s="116">
        <v>15.2</v>
      </c>
      <c r="H249" s="20"/>
    </row>
    <row r="250" spans="1:8" s="172" customFormat="1" ht="12.75" customHeight="1" x14ac:dyDescent="0.15">
      <c r="A250" s="105">
        <v>43713</v>
      </c>
      <c r="B250" s="116">
        <v>2.06</v>
      </c>
      <c r="C250" s="20">
        <f t="shared" si="6"/>
        <v>2.06E-2</v>
      </c>
      <c r="D250" s="46">
        <f t="shared" si="7"/>
        <v>16.27</v>
      </c>
      <c r="E250" s="20"/>
      <c r="F250" s="105">
        <v>43717</v>
      </c>
      <c r="G250" s="116">
        <v>15.27</v>
      </c>
      <c r="H250" s="20"/>
    </row>
    <row r="251" spans="1:8" s="172" customFormat="1" ht="12.75" customHeight="1" x14ac:dyDescent="0.15">
      <c r="A251" s="105">
        <v>43712</v>
      </c>
      <c r="B251" s="116">
        <v>1.97</v>
      </c>
      <c r="C251" s="20">
        <f t="shared" si="6"/>
        <v>1.9699999999999999E-2</v>
      </c>
      <c r="D251" s="46">
        <f t="shared" si="7"/>
        <v>17.329999999999998</v>
      </c>
      <c r="E251" s="20"/>
      <c r="F251" s="105">
        <v>43714</v>
      </c>
      <c r="G251" s="116">
        <v>15</v>
      </c>
      <c r="H251" s="20"/>
    </row>
    <row r="252" spans="1:8" s="172" customFormat="1" ht="12.75" customHeight="1" x14ac:dyDescent="0.15">
      <c r="A252" s="105">
        <v>43711</v>
      </c>
      <c r="B252" s="116">
        <v>1.95</v>
      </c>
      <c r="C252" s="20">
        <f t="shared" si="6"/>
        <v>1.95E-2</v>
      </c>
      <c r="D252" s="46">
        <f t="shared" si="7"/>
        <v>19.66</v>
      </c>
      <c r="E252" s="20"/>
      <c r="F252" s="105">
        <v>43713</v>
      </c>
      <c r="G252" s="116">
        <v>16.27</v>
      </c>
      <c r="H252" s="20"/>
    </row>
    <row r="253" spans="1:8" s="172" customFormat="1" ht="12.75" customHeight="1" x14ac:dyDescent="0.15">
      <c r="A253" s="105">
        <v>43707</v>
      </c>
      <c r="B253" s="116">
        <v>1.96</v>
      </c>
      <c r="C253" s="20">
        <f t="shared" si="6"/>
        <v>1.9599999999999999E-2</v>
      </c>
      <c r="D253" s="46">
        <f t="shared" si="7"/>
        <v>18.98</v>
      </c>
      <c r="E253" s="20"/>
      <c r="F253" s="105">
        <v>43712</v>
      </c>
      <c r="G253" s="116">
        <v>17.329999999999998</v>
      </c>
      <c r="H253" s="20"/>
    </row>
    <row r="254" spans="1:8" s="172" customFormat="1" ht="12.75" customHeight="1" x14ac:dyDescent="0.15">
      <c r="A254" s="105">
        <v>43706</v>
      </c>
      <c r="B254" s="116">
        <v>1.97</v>
      </c>
      <c r="C254" s="20">
        <f t="shared" si="6"/>
        <v>1.9699999999999999E-2</v>
      </c>
      <c r="D254" s="46">
        <f t="shared" si="7"/>
        <v>17.88</v>
      </c>
      <c r="E254" s="20"/>
      <c r="F254" s="105">
        <v>43711</v>
      </c>
      <c r="G254" s="116">
        <v>19.66</v>
      </c>
      <c r="H254" s="20"/>
    </row>
    <row r="255" spans="1:8" s="172" customFormat="1" ht="12.75" customHeight="1" x14ac:dyDescent="0.15">
      <c r="A255" s="105">
        <v>43705</v>
      </c>
      <c r="B255" s="116">
        <v>1.94</v>
      </c>
      <c r="C255" s="20">
        <f t="shared" si="6"/>
        <v>1.9400000000000001E-2</v>
      </c>
      <c r="D255" s="46">
        <f t="shared" si="7"/>
        <v>19.350000000000001</v>
      </c>
      <c r="E255" s="20"/>
      <c r="F255" s="105">
        <v>43707</v>
      </c>
      <c r="G255" s="116">
        <v>18.98</v>
      </c>
      <c r="H255" s="20"/>
    </row>
    <row r="256" spans="1:8" s="172" customFormat="1" ht="12.75" customHeight="1" x14ac:dyDescent="0.15">
      <c r="A256" s="105">
        <v>43704</v>
      </c>
      <c r="B256" s="116">
        <v>1.97</v>
      </c>
      <c r="C256" s="20">
        <f t="shared" si="6"/>
        <v>1.9699999999999999E-2</v>
      </c>
      <c r="D256" s="46">
        <f t="shared" si="7"/>
        <v>20.309999999999999</v>
      </c>
      <c r="E256" s="20"/>
      <c r="F256" s="105">
        <v>43706</v>
      </c>
      <c r="G256" s="116">
        <v>17.88</v>
      </c>
      <c r="H256" s="20"/>
    </row>
    <row r="257" spans="1:8" s="172" customFormat="1" ht="12.75" customHeight="1" x14ac:dyDescent="0.15">
      <c r="A257" s="105">
        <v>43703</v>
      </c>
      <c r="B257" s="116">
        <v>2.04</v>
      </c>
      <c r="C257" s="20">
        <f t="shared" si="6"/>
        <v>2.0400000000000001E-2</v>
      </c>
      <c r="D257" s="46">
        <f t="shared" si="7"/>
        <v>19.32</v>
      </c>
      <c r="E257" s="20"/>
      <c r="F257" s="105">
        <v>43705</v>
      </c>
      <c r="G257" s="116">
        <v>19.350000000000001</v>
      </c>
      <c r="H257" s="20"/>
    </row>
    <row r="258" spans="1:8" s="172" customFormat="1" ht="12.75" customHeight="1" x14ac:dyDescent="0.15">
      <c r="A258" s="105">
        <v>43700</v>
      </c>
      <c r="B258" s="116">
        <v>2.02</v>
      </c>
      <c r="C258" s="20">
        <f t="shared" si="6"/>
        <v>2.0199999999999999E-2</v>
      </c>
      <c r="D258" s="46">
        <f t="shared" si="7"/>
        <v>19.87</v>
      </c>
      <c r="E258" s="20"/>
      <c r="F258" s="105">
        <v>43704</v>
      </c>
      <c r="G258" s="116">
        <v>20.309999999999999</v>
      </c>
      <c r="H258" s="20"/>
    </row>
    <row r="259" spans="1:8" s="172" customFormat="1" ht="12.75" customHeight="1" x14ac:dyDescent="0.15">
      <c r="A259" s="105">
        <v>43699</v>
      </c>
      <c r="B259" s="116">
        <v>2.11</v>
      </c>
      <c r="C259" s="20">
        <f t="shared" ref="C259:C322" si="8">B259/100</f>
        <v>2.1099999999999997E-2</v>
      </c>
      <c r="D259" s="46">
        <f t="shared" ref="D259:D322" si="9">IFERROR(VLOOKUP(A259,$F$3:$G$7726,2,FALSE),AVERAGE(D258,D260))</f>
        <v>16.68</v>
      </c>
      <c r="E259" s="20"/>
      <c r="F259" s="105">
        <v>43703</v>
      </c>
      <c r="G259" s="116">
        <v>19.32</v>
      </c>
      <c r="H259" s="20"/>
    </row>
    <row r="260" spans="1:8" s="172" customFormat="1" ht="12.75" customHeight="1" x14ac:dyDescent="0.15">
      <c r="A260" s="105">
        <v>43698</v>
      </c>
      <c r="B260" s="116">
        <v>2.0699999999999998</v>
      </c>
      <c r="C260" s="20">
        <f t="shared" si="8"/>
        <v>2.07E-2</v>
      </c>
      <c r="D260" s="46">
        <f t="shared" si="9"/>
        <v>15.8</v>
      </c>
      <c r="E260" s="20"/>
      <c r="F260" s="105">
        <v>43700</v>
      </c>
      <c r="G260" s="116">
        <v>19.87</v>
      </c>
      <c r="H260" s="20"/>
    </row>
    <row r="261" spans="1:8" s="172" customFormat="1" ht="12.75" customHeight="1" x14ac:dyDescent="0.15">
      <c r="A261" s="105">
        <v>43697</v>
      </c>
      <c r="B261" s="116">
        <v>2.04</v>
      </c>
      <c r="C261" s="20">
        <f t="shared" si="8"/>
        <v>2.0400000000000001E-2</v>
      </c>
      <c r="D261" s="46">
        <f t="shared" si="9"/>
        <v>17.5</v>
      </c>
      <c r="E261" s="20"/>
      <c r="F261" s="105">
        <v>43699</v>
      </c>
      <c r="G261" s="116">
        <v>16.68</v>
      </c>
      <c r="H261" s="20"/>
    </row>
    <row r="262" spans="1:8" s="172" customFormat="1" ht="12.75" customHeight="1" x14ac:dyDescent="0.15">
      <c r="A262" s="105">
        <v>43696</v>
      </c>
      <c r="B262" s="116">
        <v>2.08</v>
      </c>
      <c r="C262" s="20">
        <f t="shared" si="8"/>
        <v>2.0799999999999999E-2</v>
      </c>
      <c r="D262" s="46">
        <f t="shared" si="9"/>
        <v>16.88</v>
      </c>
      <c r="E262" s="20"/>
      <c r="F262" s="105">
        <v>43698</v>
      </c>
      <c r="G262" s="116">
        <v>15.8</v>
      </c>
      <c r="H262" s="20"/>
    </row>
    <row r="263" spans="1:8" s="172" customFormat="1" ht="12.75" customHeight="1" x14ac:dyDescent="0.15">
      <c r="A263" s="105">
        <v>43693</v>
      </c>
      <c r="B263" s="116">
        <v>2.0099999999999998</v>
      </c>
      <c r="C263" s="20">
        <f t="shared" si="8"/>
        <v>2.0099999999999996E-2</v>
      </c>
      <c r="D263" s="46">
        <f t="shared" si="9"/>
        <v>18.47</v>
      </c>
      <c r="E263" s="20"/>
      <c r="F263" s="105">
        <v>43697</v>
      </c>
      <c r="G263" s="116">
        <v>17.5</v>
      </c>
      <c r="H263" s="20"/>
    </row>
    <row r="264" spans="1:8" s="172" customFormat="1" ht="12.75" customHeight="1" x14ac:dyDescent="0.15">
      <c r="A264" s="105">
        <v>43692</v>
      </c>
      <c r="B264" s="116">
        <v>1.98</v>
      </c>
      <c r="C264" s="20">
        <f t="shared" si="8"/>
        <v>1.9799999999999998E-2</v>
      </c>
      <c r="D264" s="46">
        <f t="shared" si="9"/>
        <v>21.18</v>
      </c>
      <c r="E264" s="20"/>
      <c r="F264" s="105">
        <v>43696</v>
      </c>
      <c r="G264" s="116">
        <v>16.88</v>
      </c>
      <c r="H264" s="20"/>
    </row>
    <row r="265" spans="1:8" s="172" customFormat="1" ht="12.75" customHeight="1" x14ac:dyDescent="0.15">
      <c r="A265" s="105">
        <v>43691</v>
      </c>
      <c r="B265" s="116">
        <v>2.0299999999999998</v>
      </c>
      <c r="C265" s="20">
        <f t="shared" si="8"/>
        <v>2.0299999999999999E-2</v>
      </c>
      <c r="D265" s="46">
        <f t="shared" si="9"/>
        <v>22.1</v>
      </c>
      <c r="E265" s="20"/>
      <c r="F265" s="105">
        <v>43693</v>
      </c>
      <c r="G265" s="116">
        <v>18.47</v>
      </c>
      <c r="H265" s="20"/>
    </row>
    <row r="266" spans="1:8" s="172" customFormat="1" ht="12.75" customHeight="1" x14ac:dyDescent="0.15">
      <c r="A266" s="105">
        <v>43690</v>
      </c>
      <c r="B266" s="116">
        <v>2.15</v>
      </c>
      <c r="C266" s="20">
        <f t="shared" si="8"/>
        <v>2.1499999999999998E-2</v>
      </c>
      <c r="D266" s="46">
        <f t="shared" si="9"/>
        <v>17.52</v>
      </c>
      <c r="E266" s="20"/>
      <c r="F266" s="105">
        <v>43692</v>
      </c>
      <c r="G266" s="116">
        <v>21.18</v>
      </c>
      <c r="H266" s="20"/>
    </row>
    <row r="267" spans="1:8" s="172" customFormat="1" ht="12.75" customHeight="1" x14ac:dyDescent="0.15">
      <c r="A267" s="105">
        <v>43689</v>
      </c>
      <c r="B267" s="116">
        <v>2.14</v>
      </c>
      <c r="C267" s="20">
        <f t="shared" si="8"/>
        <v>2.1400000000000002E-2</v>
      </c>
      <c r="D267" s="46">
        <f t="shared" si="9"/>
        <v>21.09</v>
      </c>
      <c r="E267" s="20"/>
      <c r="F267" s="105">
        <v>43691</v>
      </c>
      <c r="G267" s="116">
        <v>22.1</v>
      </c>
      <c r="H267" s="20"/>
    </row>
    <row r="268" spans="1:8" s="172" customFormat="1" ht="12.75" customHeight="1" x14ac:dyDescent="0.15">
      <c r="A268" s="105">
        <v>43686</v>
      </c>
      <c r="B268" s="116">
        <v>2.2599999999999998</v>
      </c>
      <c r="C268" s="20">
        <f t="shared" si="8"/>
        <v>2.2599999999999999E-2</v>
      </c>
      <c r="D268" s="46">
        <f t="shared" si="9"/>
        <v>17.97</v>
      </c>
      <c r="E268" s="20"/>
      <c r="F268" s="105">
        <v>43690</v>
      </c>
      <c r="G268" s="116">
        <v>17.52</v>
      </c>
      <c r="H268" s="20"/>
    </row>
    <row r="269" spans="1:8" s="172" customFormat="1" ht="12.75" customHeight="1" x14ac:dyDescent="0.15">
      <c r="A269" s="105">
        <v>43685</v>
      </c>
      <c r="B269" s="116">
        <v>2.25</v>
      </c>
      <c r="C269" s="20">
        <f t="shared" si="8"/>
        <v>2.2499999999999999E-2</v>
      </c>
      <c r="D269" s="46">
        <f t="shared" si="9"/>
        <v>16.91</v>
      </c>
      <c r="E269" s="20"/>
      <c r="F269" s="105">
        <v>43689</v>
      </c>
      <c r="G269" s="116">
        <v>21.09</v>
      </c>
      <c r="H269" s="20"/>
    </row>
    <row r="270" spans="1:8" s="172" customFormat="1" ht="12.75" customHeight="1" x14ac:dyDescent="0.15">
      <c r="A270" s="105">
        <v>43684</v>
      </c>
      <c r="B270" s="116">
        <v>2.2200000000000002</v>
      </c>
      <c r="C270" s="20">
        <f t="shared" si="8"/>
        <v>2.2200000000000001E-2</v>
      </c>
      <c r="D270" s="46">
        <f t="shared" si="9"/>
        <v>19.489999999999998</v>
      </c>
      <c r="E270" s="20"/>
      <c r="F270" s="105">
        <v>43686</v>
      </c>
      <c r="G270" s="116">
        <v>17.97</v>
      </c>
      <c r="H270" s="20"/>
    </row>
    <row r="271" spans="1:8" s="172" customFormat="1" ht="12.75" customHeight="1" x14ac:dyDescent="0.15">
      <c r="A271" s="105">
        <v>43683</v>
      </c>
      <c r="B271" s="116">
        <v>2.25</v>
      </c>
      <c r="C271" s="20">
        <f t="shared" si="8"/>
        <v>2.2499999999999999E-2</v>
      </c>
      <c r="D271" s="46">
        <f t="shared" si="9"/>
        <v>20.170000000000002</v>
      </c>
      <c r="E271" s="20"/>
      <c r="F271" s="105">
        <v>43685</v>
      </c>
      <c r="G271" s="116">
        <v>16.91</v>
      </c>
      <c r="H271" s="20"/>
    </row>
    <row r="272" spans="1:8" s="172" customFormat="1" ht="12.75" customHeight="1" x14ac:dyDescent="0.15">
      <c r="A272" s="105">
        <v>43682</v>
      </c>
      <c r="B272" s="116">
        <v>2.2999999999999998</v>
      </c>
      <c r="C272" s="20">
        <f t="shared" si="8"/>
        <v>2.3E-2</v>
      </c>
      <c r="D272" s="46">
        <f t="shared" si="9"/>
        <v>24.59</v>
      </c>
      <c r="E272" s="20"/>
      <c r="F272" s="105">
        <v>43684</v>
      </c>
      <c r="G272" s="116">
        <v>19.489999999999998</v>
      </c>
      <c r="H272" s="20"/>
    </row>
    <row r="273" spans="1:8" s="172" customFormat="1" ht="12.75" customHeight="1" x14ac:dyDescent="0.15">
      <c r="A273" s="105">
        <v>43679</v>
      </c>
      <c r="B273" s="116">
        <v>2.39</v>
      </c>
      <c r="C273" s="20">
        <f t="shared" si="8"/>
        <v>2.3900000000000001E-2</v>
      </c>
      <c r="D273" s="46">
        <f t="shared" si="9"/>
        <v>17.61</v>
      </c>
      <c r="E273" s="20"/>
      <c r="F273" s="105">
        <v>43683</v>
      </c>
      <c r="G273" s="116">
        <v>20.170000000000002</v>
      </c>
      <c r="H273" s="20"/>
    </row>
    <row r="274" spans="1:8" s="172" customFormat="1" ht="12.75" customHeight="1" x14ac:dyDescent="0.15">
      <c r="A274" s="105">
        <v>43678</v>
      </c>
      <c r="B274" s="116">
        <v>2.44</v>
      </c>
      <c r="C274" s="20">
        <f t="shared" si="8"/>
        <v>2.4399999999999998E-2</v>
      </c>
      <c r="D274" s="46">
        <f t="shared" si="9"/>
        <v>17.87</v>
      </c>
      <c r="E274" s="20"/>
      <c r="F274" s="105">
        <v>43682</v>
      </c>
      <c r="G274" s="116">
        <v>24.59</v>
      </c>
      <c r="H274" s="20"/>
    </row>
    <row r="275" spans="1:8" s="172" customFormat="1" ht="12.75" customHeight="1" x14ac:dyDescent="0.15">
      <c r="A275" s="105">
        <v>43677</v>
      </c>
      <c r="B275" s="116">
        <v>2.5299999999999998</v>
      </c>
      <c r="C275" s="20">
        <f t="shared" si="8"/>
        <v>2.53E-2</v>
      </c>
      <c r="D275" s="46">
        <f t="shared" si="9"/>
        <v>16.12</v>
      </c>
      <c r="E275" s="20"/>
      <c r="F275" s="105">
        <v>43679</v>
      </c>
      <c r="G275" s="116">
        <v>17.61</v>
      </c>
      <c r="H275" s="20"/>
    </row>
    <row r="276" spans="1:8" s="172" customFormat="1" ht="12.75" customHeight="1" x14ac:dyDescent="0.15">
      <c r="A276" s="105">
        <v>43676</v>
      </c>
      <c r="B276" s="116">
        <v>2.58</v>
      </c>
      <c r="C276" s="20">
        <f t="shared" si="8"/>
        <v>2.58E-2</v>
      </c>
      <c r="D276" s="46">
        <f t="shared" si="9"/>
        <v>13.94</v>
      </c>
      <c r="E276" s="20"/>
      <c r="F276" s="105">
        <v>43678</v>
      </c>
      <c r="G276" s="116">
        <v>17.87</v>
      </c>
      <c r="H276" s="20"/>
    </row>
    <row r="277" spans="1:8" s="172" customFormat="1" ht="12.75" customHeight="1" x14ac:dyDescent="0.15">
      <c r="A277" s="105">
        <v>43675</v>
      </c>
      <c r="B277" s="116">
        <v>2.59</v>
      </c>
      <c r="C277" s="20">
        <f t="shared" si="8"/>
        <v>2.5899999999999999E-2</v>
      </c>
      <c r="D277" s="46">
        <f t="shared" si="9"/>
        <v>12.83</v>
      </c>
      <c r="E277" s="20"/>
      <c r="F277" s="105">
        <v>43677</v>
      </c>
      <c r="G277" s="116">
        <v>16.12</v>
      </c>
      <c r="H277" s="20"/>
    </row>
    <row r="278" spans="1:8" s="172" customFormat="1" ht="12.75" customHeight="1" x14ac:dyDescent="0.15">
      <c r="A278" s="105">
        <v>43672</v>
      </c>
      <c r="B278" s="116">
        <v>2.59</v>
      </c>
      <c r="C278" s="20">
        <f t="shared" si="8"/>
        <v>2.5899999999999999E-2</v>
      </c>
      <c r="D278" s="46">
        <f t="shared" si="9"/>
        <v>12.16</v>
      </c>
      <c r="E278" s="20"/>
      <c r="F278" s="105">
        <v>43676</v>
      </c>
      <c r="G278" s="116">
        <v>13.94</v>
      </c>
      <c r="H278" s="20"/>
    </row>
    <row r="279" spans="1:8" s="172" customFormat="1" ht="12.75" customHeight="1" x14ac:dyDescent="0.15">
      <c r="A279" s="105">
        <v>43671</v>
      </c>
      <c r="B279" s="116">
        <v>2.6</v>
      </c>
      <c r="C279" s="20">
        <f t="shared" si="8"/>
        <v>2.6000000000000002E-2</v>
      </c>
      <c r="D279" s="46">
        <f t="shared" si="9"/>
        <v>12.74</v>
      </c>
      <c r="E279" s="20"/>
      <c r="F279" s="105">
        <v>43675</v>
      </c>
      <c r="G279" s="116">
        <v>12.83</v>
      </c>
      <c r="H279" s="20"/>
    </row>
    <row r="280" spans="1:8" s="172" customFormat="1" ht="12.75" customHeight="1" x14ac:dyDescent="0.15">
      <c r="A280" s="105">
        <v>43670</v>
      </c>
      <c r="B280" s="116">
        <v>2.58</v>
      </c>
      <c r="C280" s="20">
        <f t="shared" si="8"/>
        <v>2.58E-2</v>
      </c>
      <c r="D280" s="46">
        <f t="shared" si="9"/>
        <v>12.07</v>
      </c>
      <c r="E280" s="20"/>
      <c r="F280" s="105">
        <v>43672</v>
      </c>
      <c r="G280" s="116">
        <v>12.16</v>
      </c>
      <c r="H280" s="20"/>
    </row>
    <row r="281" spans="1:8" s="172" customFormat="1" ht="12.75" customHeight="1" x14ac:dyDescent="0.15">
      <c r="A281" s="105">
        <v>43669</v>
      </c>
      <c r="B281" s="116">
        <v>2.61</v>
      </c>
      <c r="C281" s="20">
        <f t="shared" si="8"/>
        <v>2.6099999999999998E-2</v>
      </c>
      <c r="D281" s="46">
        <f t="shared" si="9"/>
        <v>12.61</v>
      </c>
      <c r="E281" s="20"/>
      <c r="F281" s="105">
        <v>43671</v>
      </c>
      <c r="G281" s="116">
        <v>12.74</v>
      </c>
      <c r="H281" s="20"/>
    </row>
    <row r="282" spans="1:8" s="172" customFormat="1" ht="12.75" customHeight="1" x14ac:dyDescent="0.15">
      <c r="A282" s="105">
        <v>43668</v>
      </c>
      <c r="B282" s="116">
        <v>2.58</v>
      </c>
      <c r="C282" s="20">
        <f t="shared" si="8"/>
        <v>2.58E-2</v>
      </c>
      <c r="D282" s="46">
        <f t="shared" si="9"/>
        <v>13.53</v>
      </c>
      <c r="E282" s="20"/>
      <c r="F282" s="105">
        <v>43670</v>
      </c>
      <c r="G282" s="116">
        <v>12.07</v>
      </c>
      <c r="H282" s="20"/>
    </row>
    <row r="283" spans="1:8" s="172" customFormat="1" ht="12.75" customHeight="1" x14ac:dyDescent="0.15">
      <c r="A283" s="105">
        <v>43665</v>
      </c>
      <c r="B283" s="116">
        <v>2.57</v>
      </c>
      <c r="C283" s="20">
        <f t="shared" si="8"/>
        <v>2.5699999999999997E-2</v>
      </c>
      <c r="D283" s="46">
        <f t="shared" si="9"/>
        <v>14.45</v>
      </c>
      <c r="E283" s="20"/>
      <c r="F283" s="105">
        <v>43669</v>
      </c>
      <c r="G283" s="116">
        <v>12.61</v>
      </c>
      <c r="H283" s="20"/>
    </row>
    <row r="284" spans="1:8" s="172" customFormat="1" ht="12.75" customHeight="1" x14ac:dyDescent="0.15">
      <c r="A284" s="105">
        <v>43664</v>
      </c>
      <c r="B284" s="116">
        <v>2.56</v>
      </c>
      <c r="C284" s="20">
        <f t="shared" si="8"/>
        <v>2.5600000000000001E-2</v>
      </c>
      <c r="D284" s="46">
        <f t="shared" si="9"/>
        <v>13.53</v>
      </c>
      <c r="E284" s="20"/>
      <c r="F284" s="105">
        <v>43668</v>
      </c>
      <c r="G284" s="116">
        <v>13.53</v>
      </c>
      <c r="H284" s="20"/>
    </row>
    <row r="285" spans="1:8" s="172" customFormat="1" ht="12.75" customHeight="1" x14ac:dyDescent="0.15">
      <c r="A285" s="105">
        <v>43663</v>
      </c>
      <c r="B285" s="116">
        <v>2.57</v>
      </c>
      <c r="C285" s="20">
        <f t="shared" si="8"/>
        <v>2.5699999999999997E-2</v>
      </c>
      <c r="D285" s="46">
        <f t="shared" si="9"/>
        <v>13.97</v>
      </c>
      <c r="E285" s="20"/>
      <c r="F285" s="105">
        <v>43665</v>
      </c>
      <c r="G285" s="116">
        <v>14.45</v>
      </c>
      <c r="H285" s="20"/>
    </row>
    <row r="286" spans="1:8" s="172" customFormat="1" ht="12.75" customHeight="1" x14ac:dyDescent="0.15">
      <c r="A286" s="105">
        <v>43662</v>
      </c>
      <c r="B286" s="116">
        <v>2.63</v>
      </c>
      <c r="C286" s="20">
        <f t="shared" si="8"/>
        <v>2.63E-2</v>
      </c>
      <c r="D286" s="46">
        <f t="shared" si="9"/>
        <v>12.86</v>
      </c>
      <c r="E286" s="20"/>
      <c r="F286" s="105">
        <v>43664</v>
      </c>
      <c r="G286" s="116">
        <v>13.53</v>
      </c>
      <c r="H286" s="20"/>
    </row>
    <row r="287" spans="1:8" s="172" customFormat="1" ht="12.75" customHeight="1" x14ac:dyDescent="0.15">
      <c r="A287" s="105">
        <v>43661</v>
      </c>
      <c r="B287" s="116">
        <v>2.61</v>
      </c>
      <c r="C287" s="20">
        <f t="shared" si="8"/>
        <v>2.6099999999999998E-2</v>
      </c>
      <c r="D287" s="46">
        <f t="shared" si="9"/>
        <v>12.68</v>
      </c>
      <c r="E287" s="20"/>
      <c r="F287" s="105">
        <v>43663</v>
      </c>
      <c r="G287" s="116">
        <v>13.97</v>
      </c>
      <c r="H287" s="20"/>
    </row>
    <row r="288" spans="1:8" s="172" customFormat="1" ht="12.75" customHeight="1" x14ac:dyDescent="0.15">
      <c r="A288" s="105">
        <v>43658</v>
      </c>
      <c r="B288" s="116">
        <v>2.64</v>
      </c>
      <c r="C288" s="20">
        <f t="shared" si="8"/>
        <v>2.64E-2</v>
      </c>
      <c r="D288" s="46">
        <f t="shared" si="9"/>
        <v>12.39</v>
      </c>
      <c r="E288" s="20"/>
      <c r="F288" s="105">
        <v>43662</v>
      </c>
      <c r="G288" s="116">
        <v>12.86</v>
      </c>
      <c r="H288" s="20"/>
    </row>
    <row r="289" spans="1:8" s="172" customFormat="1" ht="12.75" customHeight="1" x14ac:dyDescent="0.15">
      <c r="A289" s="105">
        <v>43657</v>
      </c>
      <c r="B289" s="116">
        <v>2.65</v>
      </c>
      <c r="C289" s="20">
        <f t="shared" si="8"/>
        <v>2.6499999999999999E-2</v>
      </c>
      <c r="D289" s="46">
        <f t="shared" si="9"/>
        <v>12.93</v>
      </c>
      <c r="E289" s="20"/>
      <c r="F289" s="105">
        <v>43661</v>
      </c>
      <c r="G289" s="116">
        <v>12.68</v>
      </c>
      <c r="H289" s="20"/>
    </row>
    <row r="290" spans="1:8" s="172" customFormat="1" ht="12.75" customHeight="1" x14ac:dyDescent="0.15">
      <c r="A290" s="105">
        <v>43656</v>
      </c>
      <c r="B290" s="116">
        <v>2.57</v>
      </c>
      <c r="C290" s="20">
        <f t="shared" si="8"/>
        <v>2.5699999999999997E-2</v>
      </c>
      <c r="D290" s="46">
        <f t="shared" si="9"/>
        <v>13.03</v>
      </c>
      <c r="E290" s="20"/>
      <c r="F290" s="105">
        <v>43658</v>
      </c>
      <c r="G290" s="116">
        <v>12.39</v>
      </c>
      <c r="H290" s="20"/>
    </row>
    <row r="291" spans="1:8" s="172" customFormat="1" ht="12.75" customHeight="1" x14ac:dyDescent="0.15">
      <c r="A291" s="105">
        <v>43655</v>
      </c>
      <c r="B291" s="116">
        <v>2.54</v>
      </c>
      <c r="C291" s="20">
        <f t="shared" si="8"/>
        <v>2.5399999999999999E-2</v>
      </c>
      <c r="D291" s="46">
        <f t="shared" si="9"/>
        <v>14.09</v>
      </c>
      <c r="E291" s="20"/>
      <c r="F291" s="105">
        <v>43657</v>
      </c>
      <c r="G291" s="116">
        <v>12.93</v>
      </c>
      <c r="H291" s="20"/>
    </row>
    <row r="292" spans="1:8" s="172" customFormat="1" ht="12.75" customHeight="1" x14ac:dyDescent="0.15">
      <c r="A292" s="105">
        <v>43654</v>
      </c>
      <c r="B292" s="116">
        <v>2.5299999999999998</v>
      </c>
      <c r="C292" s="20">
        <f t="shared" si="8"/>
        <v>2.53E-2</v>
      </c>
      <c r="D292" s="46">
        <f t="shared" si="9"/>
        <v>13.96</v>
      </c>
      <c r="E292" s="20"/>
      <c r="F292" s="105">
        <v>43656</v>
      </c>
      <c r="G292" s="116">
        <v>13.03</v>
      </c>
      <c r="H292" s="20"/>
    </row>
    <row r="293" spans="1:8" s="172" customFormat="1" ht="12.75" customHeight="1" x14ac:dyDescent="0.15">
      <c r="A293" s="105">
        <v>43651</v>
      </c>
      <c r="B293" s="116">
        <v>2.54</v>
      </c>
      <c r="C293" s="20">
        <f t="shared" si="8"/>
        <v>2.5399999999999999E-2</v>
      </c>
      <c r="D293" s="46">
        <f t="shared" si="9"/>
        <v>13.28</v>
      </c>
      <c r="E293" s="20"/>
      <c r="F293" s="105">
        <v>43655</v>
      </c>
      <c r="G293" s="116">
        <v>14.09</v>
      </c>
      <c r="H293" s="20"/>
    </row>
    <row r="294" spans="1:8" s="172" customFormat="1" ht="12.75" customHeight="1" x14ac:dyDescent="0.15">
      <c r="A294" s="105">
        <v>43649</v>
      </c>
      <c r="B294" s="116">
        <v>2.4700000000000002</v>
      </c>
      <c r="C294" s="20">
        <f t="shared" si="8"/>
        <v>2.4700000000000003E-2</v>
      </c>
      <c r="D294" s="46">
        <f t="shared" si="9"/>
        <v>12.57</v>
      </c>
      <c r="E294" s="20"/>
      <c r="F294" s="105">
        <v>43654</v>
      </c>
      <c r="G294" s="116">
        <v>13.96</v>
      </c>
      <c r="H294" s="20"/>
    </row>
    <row r="295" spans="1:8" s="172" customFormat="1" ht="12.75" customHeight="1" x14ac:dyDescent="0.15">
      <c r="A295" s="105">
        <v>43648</v>
      </c>
      <c r="B295" s="116">
        <v>2.5099999999999998</v>
      </c>
      <c r="C295" s="20">
        <f t="shared" si="8"/>
        <v>2.5099999999999997E-2</v>
      </c>
      <c r="D295" s="46">
        <f t="shared" si="9"/>
        <v>12.93</v>
      </c>
      <c r="E295" s="20"/>
      <c r="F295" s="105">
        <v>43651</v>
      </c>
      <c r="G295" s="116">
        <v>13.28</v>
      </c>
      <c r="H295" s="20"/>
    </row>
    <row r="296" spans="1:8" s="172" customFormat="1" ht="12.75" customHeight="1" x14ac:dyDescent="0.15">
      <c r="A296" s="105">
        <v>43647</v>
      </c>
      <c r="B296" s="116">
        <v>2.5499999999999998</v>
      </c>
      <c r="C296" s="20">
        <f t="shared" si="8"/>
        <v>2.5499999999999998E-2</v>
      </c>
      <c r="D296" s="46">
        <f t="shared" si="9"/>
        <v>14.06</v>
      </c>
      <c r="E296" s="20"/>
      <c r="F296" s="105">
        <v>43649</v>
      </c>
      <c r="G296" s="116">
        <v>12.57</v>
      </c>
      <c r="H296" s="20"/>
    </row>
    <row r="297" spans="1:8" s="172" customFormat="1" ht="12.75" customHeight="1" x14ac:dyDescent="0.15">
      <c r="A297" s="105">
        <v>43644</v>
      </c>
      <c r="B297" s="116">
        <v>2.52</v>
      </c>
      <c r="C297" s="20">
        <f t="shared" si="8"/>
        <v>2.52E-2</v>
      </c>
      <c r="D297" s="46">
        <f t="shared" si="9"/>
        <v>15.08</v>
      </c>
      <c r="E297" s="20"/>
      <c r="F297" s="105">
        <v>43648</v>
      </c>
      <c r="G297" s="116">
        <v>12.93</v>
      </c>
      <c r="H297" s="20"/>
    </row>
    <row r="298" spans="1:8" s="172" customFormat="1" ht="12.75" customHeight="1" x14ac:dyDescent="0.15">
      <c r="A298" s="105">
        <v>43643</v>
      </c>
      <c r="B298" s="116">
        <v>2.52</v>
      </c>
      <c r="C298" s="20">
        <f t="shared" si="8"/>
        <v>2.52E-2</v>
      </c>
      <c r="D298" s="46">
        <f t="shared" si="9"/>
        <v>15.82</v>
      </c>
      <c r="E298" s="20"/>
      <c r="F298" s="105">
        <v>43647</v>
      </c>
      <c r="G298" s="116">
        <v>14.06</v>
      </c>
      <c r="H298" s="20"/>
    </row>
    <row r="299" spans="1:8" s="172" customFormat="1" ht="12.75" customHeight="1" x14ac:dyDescent="0.15">
      <c r="A299" s="105">
        <v>43642</v>
      </c>
      <c r="B299" s="116">
        <v>2.57</v>
      </c>
      <c r="C299" s="20">
        <f t="shared" si="8"/>
        <v>2.5699999999999997E-2</v>
      </c>
      <c r="D299" s="46">
        <f t="shared" si="9"/>
        <v>16.21</v>
      </c>
      <c r="E299" s="20"/>
      <c r="F299" s="105">
        <v>43644</v>
      </c>
      <c r="G299" s="116">
        <v>15.08</v>
      </c>
      <c r="H299" s="20"/>
    </row>
    <row r="300" spans="1:8" s="172" customFormat="1" ht="12.75" customHeight="1" x14ac:dyDescent="0.15">
      <c r="A300" s="105">
        <v>43641</v>
      </c>
      <c r="B300" s="116">
        <v>2.5299999999999998</v>
      </c>
      <c r="C300" s="20">
        <f t="shared" si="8"/>
        <v>2.53E-2</v>
      </c>
      <c r="D300" s="46">
        <f t="shared" si="9"/>
        <v>16.28</v>
      </c>
      <c r="E300" s="20"/>
      <c r="F300" s="105">
        <v>43643</v>
      </c>
      <c r="G300" s="116">
        <v>15.82</v>
      </c>
      <c r="H300" s="20"/>
    </row>
    <row r="301" spans="1:8" s="172" customFormat="1" ht="12.75" customHeight="1" x14ac:dyDescent="0.15">
      <c r="A301" s="105">
        <v>43640</v>
      </c>
      <c r="B301" s="116">
        <v>2.5499999999999998</v>
      </c>
      <c r="C301" s="20">
        <f t="shared" si="8"/>
        <v>2.5499999999999998E-2</v>
      </c>
      <c r="D301" s="46">
        <f t="shared" si="9"/>
        <v>15.26</v>
      </c>
      <c r="E301" s="20"/>
      <c r="F301" s="105">
        <v>43642</v>
      </c>
      <c r="G301" s="116">
        <v>16.21</v>
      </c>
      <c r="H301" s="20"/>
    </row>
    <row r="302" spans="1:8" s="172" customFormat="1" ht="12.75" customHeight="1" x14ac:dyDescent="0.15">
      <c r="A302" s="105">
        <v>43637</v>
      </c>
      <c r="B302" s="116">
        <v>2.59</v>
      </c>
      <c r="C302" s="20">
        <f t="shared" si="8"/>
        <v>2.5899999999999999E-2</v>
      </c>
      <c r="D302" s="46">
        <f t="shared" si="9"/>
        <v>15.4</v>
      </c>
      <c r="E302" s="20"/>
      <c r="F302" s="105">
        <v>43641</v>
      </c>
      <c r="G302" s="116">
        <v>16.28</v>
      </c>
      <c r="H302" s="20"/>
    </row>
    <row r="303" spans="1:8" s="172" customFormat="1" ht="12.75" customHeight="1" x14ac:dyDescent="0.15">
      <c r="A303" s="105">
        <v>43636</v>
      </c>
      <c r="B303" s="116">
        <v>2.5299999999999998</v>
      </c>
      <c r="C303" s="20">
        <f t="shared" si="8"/>
        <v>2.53E-2</v>
      </c>
      <c r="D303" s="46">
        <f t="shared" si="9"/>
        <v>14.75</v>
      </c>
      <c r="E303" s="20"/>
      <c r="F303" s="105">
        <v>43640</v>
      </c>
      <c r="G303" s="116">
        <v>15.26</v>
      </c>
      <c r="H303" s="20"/>
    </row>
    <row r="304" spans="1:8" s="172" customFormat="1" ht="12.75" customHeight="1" x14ac:dyDescent="0.15">
      <c r="A304" s="105">
        <v>43635</v>
      </c>
      <c r="B304" s="116">
        <v>2.54</v>
      </c>
      <c r="C304" s="20">
        <f t="shared" si="8"/>
        <v>2.5399999999999999E-2</v>
      </c>
      <c r="D304" s="46">
        <f t="shared" si="9"/>
        <v>14.33</v>
      </c>
      <c r="E304" s="20"/>
      <c r="F304" s="105">
        <v>43637</v>
      </c>
      <c r="G304" s="116">
        <v>15.4</v>
      </c>
      <c r="H304" s="20"/>
    </row>
    <row r="305" spans="1:8" s="172" customFormat="1" ht="12.75" customHeight="1" x14ac:dyDescent="0.15">
      <c r="A305" s="105">
        <v>43634</v>
      </c>
      <c r="B305" s="116">
        <v>2.5499999999999998</v>
      </c>
      <c r="C305" s="20">
        <f t="shared" si="8"/>
        <v>2.5499999999999998E-2</v>
      </c>
      <c r="D305" s="46">
        <f t="shared" si="9"/>
        <v>15.15</v>
      </c>
      <c r="E305" s="20"/>
      <c r="F305" s="105">
        <v>43636</v>
      </c>
      <c r="G305" s="116">
        <v>14.75</v>
      </c>
      <c r="H305" s="20"/>
    </row>
    <row r="306" spans="1:8" s="172" customFormat="1" ht="12.75" customHeight="1" x14ac:dyDescent="0.15">
      <c r="A306" s="105">
        <v>43633</v>
      </c>
      <c r="B306" s="116">
        <v>2.58</v>
      </c>
      <c r="C306" s="20">
        <f t="shared" si="8"/>
        <v>2.58E-2</v>
      </c>
      <c r="D306" s="46">
        <f t="shared" si="9"/>
        <v>15.35</v>
      </c>
      <c r="E306" s="20"/>
      <c r="F306" s="105">
        <v>43635</v>
      </c>
      <c r="G306" s="116">
        <v>14.33</v>
      </c>
      <c r="H306" s="20"/>
    </row>
    <row r="307" spans="1:8" s="172" customFormat="1" ht="12.75" customHeight="1" x14ac:dyDescent="0.15">
      <c r="A307" s="105">
        <v>43630</v>
      </c>
      <c r="B307" s="116">
        <v>2.59</v>
      </c>
      <c r="C307" s="20">
        <f t="shared" si="8"/>
        <v>2.5899999999999999E-2</v>
      </c>
      <c r="D307" s="46">
        <f t="shared" si="9"/>
        <v>15.28</v>
      </c>
      <c r="E307" s="20"/>
      <c r="F307" s="105">
        <v>43634</v>
      </c>
      <c r="G307" s="116">
        <v>15.15</v>
      </c>
      <c r="H307" s="20"/>
    </row>
    <row r="308" spans="1:8" s="172" customFormat="1" ht="12.75" customHeight="1" x14ac:dyDescent="0.15">
      <c r="A308" s="105">
        <v>43629</v>
      </c>
      <c r="B308" s="116">
        <v>2.61</v>
      </c>
      <c r="C308" s="20">
        <f t="shared" si="8"/>
        <v>2.6099999999999998E-2</v>
      </c>
      <c r="D308" s="46">
        <f t="shared" si="9"/>
        <v>15.82</v>
      </c>
      <c r="E308" s="20"/>
      <c r="F308" s="105">
        <v>43633</v>
      </c>
      <c r="G308" s="116">
        <v>15.35</v>
      </c>
      <c r="H308" s="20"/>
    </row>
    <row r="309" spans="1:8" s="172" customFormat="1" ht="12.75" customHeight="1" x14ac:dyDescent="0.15">
      <c r="A309" s="105">
        <v>43628</v>
      </c>
      <c r="B309" s="116">
        <v>2.62</v>
      </c>
      <c r="C309" s="20">
        <f t="shared" si="8"/>
        <v>2.6200000000000001E-2</v>
      </c>
      <c r="D309" s="46">
        <f t="shared" si="9"/>
        <v>15.91</v>
      </c>
      <c r="E309" s="20"/>
      <c r="F309" s="105">
        <v>43630</v>
      </c>
      <c r="G309" s="116">
        <v>15.28</v>
      </c>
      <c r="H309" s="20"/>
    </row>
    <row r="310" spans="1:8" s="172" customFormat="1" ht="12.75" customHeight="1" x14ac:dyDescent="0.15">
      <c r="A310" s="105">
        <v>43627</v>
      </c>
      <c r="B310" s="116">
        <v>2.62</v>
      </c>
      <c r="C310" s="20">
        <f t="shared" si="8"/>
        <v>2.6200000000000001E-2</v>
      </c>
      <c r="D310" s="46">
        <f t="shared" si="9"/>
        <v>15.99</v>
      </c>
      <c r="E310" s="20"/>
      <c r="F310" s="105">
        <v>43629</v>
      </c>
      <c r="G310" s="116">
        <v>15.82</v>
      </c>
      <c r="H310" s="20"/>
    </row>
    <row r="311" spans="1:8" s="172" customFormat="1" ht="12.75" customHeight="1" x14ac:dyDescent="0.15">
      <c r="A311" s="105">
        <v>43626</v>
      </c>
      <c r="B311" s="116">
        <v>2.62</v>
      </c>
      <c r="C311" s="20">
        <f t="shared" si="8"/>
        <v>2.6200000000000001E-2</v>
      </c>
      <c r="D311" s="46">
        <f t="shared" si="9"/>
        <v>15.94</v>
      </c>
      <c r="E311" s="20"/>
      <c r="F311" s="105">
        <v>43628</v>
      </c>
      <c r="G311" s="116">
        <v>15.91</v>
      </c>
      <c r="H311" s="20"/>
    </row>
    <row r="312" spans="1:8" s="172" customFormat="1" ht="12.75" customHeight="1" x14ac:dyDescent="0.15">
      <c r="A312" s="105">
        <v>43623</v>
      </c>
      <c r="B312" s="116">
        <v>2.57</v>
      </c>
      <c r="C312" s="20">
        <f t="shared" si="8"/>
        <v>2.5699999999999997E-2</v>
      </c>
      <c r="D312" s="46">
        <f t="shared" si="9"/>
        <v>16.3</v>
      </c>
      <c r="E312" s="20"/>
      <c r="F312" s="105">
        <v>43627</v>
      </c>
      <c r="G312" s="116">
        <v>15.99</v>
      </c>
      <c r="H312" s="20"/>
    </row>
    <row r="313" spans="1:8" s="172" customFormat="1" ht="12.75" customHeight="1" x14ac:dyDescent="0.15">
      <c r="A313" s="105">
        <v>43622</v>
      </c>
      <c r="B313" s="116">
        <v>2.62</v>
      </c>
      <c r="C313" s="20">
        <f t="shared" si="8"/>
        <v>2.6200000000000001E-2</v>
      </c>
      <c r="D313" s="46">
        <f t="shared" si="9"/>
        <v>15.93</v>
      </c>
      <c r="E313" s="20"/>
      <c r="F313" s="105">
        <v>43626</v>
      </c>
      <c r="G313" s="116">
        <v>15.94</v>
      </c>
      <c r="H313" s="20"/>
    </row>
    <row r="314" spans="1:8" s="172" customFormat="1" ht="12.75" customHeight="1" x14ac:dyDescent="0.15">
      <c r="A314" s="105">
        <v>43621</v>
      </c>
      <c r="B314" s="116">
        <v>2.63</v>
      </c>
      <c r="C314" s="20">
        <f t="shared" si="8"/>
        <v>2.63E-2</v>
      </c>
      <c r="D314" s="46">
        <f t="shared" si="9"/>
        <v>16.09</v>
      </c>
      <c r="E314" s="20"/>
      <c r="F314" s="105">
        <v>43623</v>
      </c>
      <c r="G314" s="116">
        <v>16.3</v>
      </c>
      <c r="H314" s="20"/>
    </row>
    <row r="315" spans="1:8" s="172" customFormat="1" ht="12.75" customHeight="1" x14ac:dyDescent="0.15">
      <c r="A315" s="105">
        <v>43620</v>
      </c>
      <c r="B315" s="116">
        <v>2.6</v>
      </c>
      <c r="C315" s="20">
        <f t="shared" si="8"/>
        <v>2.6000000000000002E-2</v>
      </c>
      <c r="D315" s="46">
        <f t="shared" si="9"/>
        <v>16.97</v>
      </c>
      <c r="E315" s="20"/>
      <c r="F315" s="105">
        <v>43622</v>
      </c>
      <c r="G315" s="116">
        <v>15.93</v>
      </c>
      <c r="H315" s="20"/>
    </row>
    <row r="316" spans="1:8" s="172" customFormat="1" ht="12.75" customHeight="1" x14ac:dyDescent="0.15">
      <c r="A316" s="105">
        <v>43619</v>
      </c>
      <c r="B316" s="116">
        <v>2.5299999999999998</v>
      </c>
      <c r="C316" s="20">
        <f t="shared" si="8"/>
        <v>2.53E-2</v>
      </c>
      <c r="D316" s="46">
        <f t="shared" si="9"/>
        <v>18.86</v>
      </c>
      <c r="E316" s="20"/>
      <c r="F316" s="105">
        <v>43621</v>
      </c>
      <c r="G316" s="116">
        <v>16.09</v>
      </c>
      <c r="H316" s="20"/>
    </row>
    <row r="317" spans="1:8" s="172" customFormat="1" ht="12.75" customHeight="1" x14ac:dyDescent="0.15">
      <c r="A317" s="105">
        <v>43616</v>
      </c>
      <c r="B317" s="116">
        <v>2.58</v>
      </c>
      <c r="C317" s="20">
        <f t="shared" si="8"/>
        <v>2.58E-2</v>
      </c>
      <c r="D317" s="46">
        <f t="shared" si="9"/>
        <v>18.71</v>
      </c>
      <c r="E317" s="20"/>
      <c r="F317" s="105">
        <v>43620</v>
      </c>
      <c r="G317" s="116">
        <v>16.97</v>
      </c>
      <c r="H317" s="20"/>
    </row>
    <row r="318" spans="1:8" s="172" customFormat="1" ht="12.75" customHeight="1" x14ac:dyDescent="0.15">
      <c r="A318" s="105">
        <v>43615</v>
      </c>
      <c r="B318" s="116">
        <v>2.65</v>
      </c>
      <c r="C318" s="20">
        <f t="shared" si="8"/>
        <v>2.6499999999999999E-2</v>
      </c>
      <c r="D318" s="46">
        <f t="shared" si="9"/>
        <v>17.3</v>
      </c>
      <c r="E318" s="20"/>
      <c r="F318" s="105">
        <v>43619</v>
      </c>
      <c r="G318" s="116">
        <v>18.86</v>
      </c>
      <c r="H318" s="20"/>
    </row>
    <row r="319" spans="1:8" s="172" customFormat="1" ht="12.75" customHeight="1" x14ac:dyDescent="0.15">
      <c r="A319" s="105">
        <v>43614</v>
      </c>
      <c r="B319" s="116">
        <v>2.69</v>
      </c>
      <c r="C319" s="20">
        <f t="shared" si="8"/>
        <v>2.69E-2</v>
      </c>
      <c r="D319" s="46">
        <f t="shared" si="9"/>
        <v>17.899999999999999</v>
      </c>
      <c r="E319" s="20"/>
      <c r="F319" s="105">
        <v>43616</v>
      </c>
      <c r="G319" s="116">
        <v>18.71</v>
      </c>
      <c r="H319" s="20"/>
    </row>
    <row r="320" spans="1:8" s="172" customFormat="1" ht="12.75" customHeight="1" x14ac:dyDescent="0.15">
      <c r="A320" s="105">
        <v>43613</v>
      </c>
      <c r="B320" s="116">
        <v>2.7</v>
      </c>
      <c r="C320" s="20">
        <f t="shared" si="8"/>
        <v>2.7000000000000003E-2</v>
      </c>
      <c r="D320" s="46">
        <f t="shared" si="9"/>
        <v>17.5</v>
      </c>
      <c r="E320" s="20"/>
      <c r="F320" s="105">
        <v>43615</v>
      </c>
      <c r="G320" s="116">
        <v>17.3</v>
      </c>
      <c r="H320" s="20"/>
    </row>
    <row r="321" spans="1:8" s="172" customFormat="1" ht="12.75" customHeight="1" x14ac:dyDescent="0.15">
      <c r="A321" s="105">
        <v>43609</v>
      </c>
      <c r="B321" s="116">
        <v>2.75</v>
      </c>
      <c r="C321" s="20">
        <f t="shared" si="8"/>
        <v>2.75E-2</v>
      </c>
      <c r="D321" s="46">
        <f t="shared" si="9"/>
        <v>15.85</v>
      </c>
      <c r="E321" s="20"/>
      <c r="F321" s="105">
        <v>43614</v>
      </c>
      <c r="G321" s="116">
        <v>17.899999999999999</v>
      </c>
      <c r="H321" s="20"/>
    </row>
    <row r="322" spans="1:8" s="172" customFormat="1" ht="12.75" customHeight="1" x14ac:dyDescent="0.15">
      <c r="A322" s="105">
        <v>43608</v>
      </c>
      <c r="B322" s="116">
        <v>2.75</v>
      </c>
      <c r="C322" s="20">
        <f t="shared" si="8"/>
        <v>2.75E-2</v>
      </c>
      <c r="D322" s="46">
        <f t="shared" si="9"/>
        <v>16.920000000000002</v>
      </c>
      <c r="E322" s="20"/>
      <c r="F322" s="105">
        <v>43613</v>
      </c>
      <c r="G322" s="116">
        <v>17.5</v>
      </c>
      <c r="H322" s="20"/>
    </row>
    <row r="323" spans="1:8" s="172" customFormat="1" ht="12.75" customHeight="1" x14ac:dyDescent="0.15">
      <c r="A323" s="105">
        <v>43607</v>
      </c>
      <c r="B323" s="116">
        <v>2.82</v>
      </c>
      <c r="C323" s="20">
        <f t="shared" ref="C323:C386" si="10">B323/100</f>
        <v>2.8199999999999999E-2</v>
      </c>
      <c r="D323" s="46">
        <f t="shared" ref="D323:D386" si="11">IFERROR(VLOOKUP(A323,$F$3:$G$7726,2,FALSE),AVERAGE(D322,D324))</f>
        <v>14.75</v>
      </c>
      <c r="E323" s="20"/>
      <c r="F323" s="105">
        <v>43609</v>
      </c>
      <c r="G323" s="116">
        <v>15.85</v>
      </c>
      <c r="H323" s="20"/>
    </row>
    <row r="324" spans="1:8" s="172" customFormat="1" ht="12.75" customHeight="1" x14ac:dyDescent="0.15">
      <c r="A324" s="105">
        <v>43606</v>
      </c>
      <c r="B324" s="116">
        <v>2.84</v>
      </c>
      <c r="C324" s="20">
        <f t="shared" si="10"/>
        <v>2.8399999999999998E-2</v>
      </c>
      <c r="D324" s="46">
        <f t="shared" si="11"/>
        <v>14.95</v>
      </c>
      <c r="E324" s="20"/>
      <c r="F324" s="105">
        <v>43608</v>
      </c>
      <c r="G324" s="116">
        <v>16.920000000000002</v>
      </c>
      <c r="H324" s="20"/>
    </row>
    <row r="325" spans="1:8" s="172" customFormat="1" ht="12.75" customHeight="1" x14ac:dyDescent="0.15">
      <c r="A325" s="105">
        <v>43605</v>
      </c>
      <c r="B325" s="116">
        <v>2.83</v>
      </c>
      <c r="C325" s="20">
        <f t="shared" si="10"/>
        <v>2.8300000000000002E-2</v>
      </c>
      <c r="D325" s="46">
        <f t="shared" si="11"/>
        <v>16.309999999999999</v>
      </c>
      <c r="E325" s="20"/>
      <c r="F325" s="105">
        <v>43607</v>
      </c>
      <c r="G325" s="116">
        <v>14.75</v>
      </c>
      <c r="H325" s="20"/>
    </row>
    <row r="326" spans="1:8" s="172" customFormat="1" ht="12.75" customHeight="1" x14ac:dyDescent="0.15">
      <c r="A326" s="105">
        <v>43602</v>
      </c>
      <c r="B326" s="116">
        <v>2.82</v>
      </c>
      <c r="C326" s="20">
        <f t="shared" si="10"/>
        <v>2.8199999999999999E-2</v>
      </c>
      <c r="D326" s="46">
        <f t="shared" si="11"/>
        <v>15.96</v>
      </c>
      <c r="E326" s="20"/>
      <c r="F326" s="105">
        <v>43606</v>
      </c>
      <c r="G326" s="116">
        <v>14.95</v>
      </c>
      <c r="H326" s="20"/>
    </row>
    <row r="327" spans="1:8" s="172" customFormat="1" ht="12.75" customHeight="1" x14ac:dyDescent="0.15">
      <c r="A327" s="105">
        <v>43601</v>
      </c>
      <c r="B327" s="116">
        <v>2.84</v>
      </c>
      <c r="C327" s="20">
        <f t="shared" si="10"/>
        <v>2.8399999999999998E-2</v>
      </c>
      <c r="D327" s="46">
        <f t="shared" si="11"/>
        <v>15.29</v>
      </c>
      <c r="E327" s="20"/>
      <c r="F327" s="105">
        <v>43605</v>
      </c>
      <c r="G327" s="116">
        <v>16.309999999999999</v>
      </c>
      <c r="H327" s="20"/>
    </row>
    <row r="328" spans="1:8" s="172" customFormat="1" ht="12.75" customHeight="1" x14ac:dyDescent="0.15">
      <c r="A328" s="105">
        <v>43600</v>
      </c>
      <c r="B328" s="116">
        <v>2.82</v>
      </c>
      <c r="C328" s="20">
        <f t="shared" si="10"/>
        <v>2.8199999999999999E-2</v>
      </c>
      <c r="D328" s="46">
        <f t="shared" si="11"/>
        <v>16.440000000000001</v>
      </c>
      <c r="E328" s="20"/>
      <c r="F328" s="105">
        <v>43602</v>
      </c>
      <c r="G328" s="116">
        <v>15.96</v>
      </c>
      <c r="H328" s="20"/>
    </row>
    <row r="329" spans="1:8" s="172" customFormat="1" ht="12.75" customHeight="1" x14ac:dyDescent="0.15">
      <c r="A329" s="105">
        <v>43599</v>
      </c>
      <c r="B329" s="116">
        <v>2.86</v>
      </c>
      <c r="C329" s="20">
        <f t="shared" si="10"/>
        <v>2.86E-2</v>
      </c>
      <c r="D329" s="46">
        <f t="shared" si="11"/>
        <v>18.059999999999999</v>
      </c>
      <c r="E329" s="20"/>
      <c r="F329" s="105">
        <v>43601</v>
      </c>
      <c r="G329" s="116">
        <v>15.29</v>
      </c>
      <c r="H329" s="20"/>
    </row>
    <row r="330" spans="1:8" s="172" customFormat="1" ht="12.75" customHeight="1" x14ac:dyDescent="0.15">
      <c r="A330" s="105">
        <v>43598</v>
      </c>
      <c r="B330" s="116">
        <v>2.83</v>
      </c>
      <c r="C330" s="20">
        <f t="shared" si="10"/>
        <v>2.8300000000000002E-2</v>
      </c>
      <c r="D330" s="46">
        <f t="shared" si="11"/>
        <v>20.55</v>
      </c>
      <c r="E330" s="20"/>
      <c r="F330" s="105">
        <v>43600</v>
      </c>
      <c r="G330" s="116">
        <v>16.440000000000001</v>
      </c>
      <c r="H330" s="20"/>
    </row>
    <row r="331" spans="1:8" s="172" customFormat="1" ht="12.75" customHeight="1" x14ac:dyDescent="0.15">
      <c r="A331" s="105">
        <v>43595</v>
      </c>
      <c r="B331" s="116">
        <v>2.89</v>
      </c>
      <c r="C331" s="20">
        <f t="shared" si="10"/>
        <v>2.8900000000000002E-2</v>
      </c>
      <c r="D331" s="46">
        <f t="shared" si="11"/>
        <v>16.04</v>
      </c>
      <c r="E331" s="20"/>
      <c r="F331" s="105">
        <v>43599</v>
      </c>
      <c r="G331" s="116">
        <v>18.059999999999999</v>
      </c>
      <c r="H331" s="20"/>
    </row>
    <row r="332" spans="1:8" s="172" customFormat="1" ht="12.75" customHeight="1" x14ac:dyDescent="0.15">
      <c r="A332" s="105">
        <v>43594</v>
      </c>
      <c r="B332" s="116">
        <v>2.87</v>
      </c>
      <c r="C332" s="20">
        <f t="shared" si="10"/>
        <v>2.87E-2</v>
      </c>
      <c r="D332" s="46">
        <f t="shared" si="11"/>
        <v>19.100000000000001</v>
      </c>
      <c r="E332" s="20"/>
      <c r="F332" s="105">
        <v>43598</v>
      </c>
      <c r="G332" s="116">
        <v>20.55</v>
      </c>
      <c r="H332" s="20"/>
    </row>
    <row r="333" spans="1:8" s="172" customFormat="1" ht="12.75" customHeight="1" x14ac:dyDescent="0.15">
      <c r="A333" s="105">
        <v>43593</v>
      </c>
      <c r="B333" s="116">
        <v>2.89</v>
      </c>
      <c r="C333" s="20">
        <f t="shared" si="10"/>
        <v>2.8900000000000002E-2</v>
      </c>
      <c r="D333" s="46">
        <f t="shared" si="11"/>
        <v>19.399999999999999</v>
      </c>
      <c r="E333" s="20"/>
      <c r="F333" s="105">
        <v>43595</v>
      </c>
      <c r="G333" s="116">
        <v>16.04</v>
      </c>
      <c r="H333" s="20"/>
    </row>
    <row r="334" spans="1:8" s="172" customFormat="1" ht="12.75" customHeight="1" x14ac:dyDescent="0.15">
      <c r="A334" s="105">
        <v>43592</v>
      </c>
      <c r="B334" s="116">
        <v>2.86</v>
      </c>
      <c r="C334" s="20">
        <f t="shared" si="10"/>
        <v>2.86E-2</v>
      </c>
      <c r="D334" s="46">
        <f t="shared" si="11"/>
        <v>19.32</v>
      </c>
      <c r="E334" s="20"/>
      <c r="F334" s="105">
        <v>43594</v>
      </c>
      <c r="G334" s="116">
        <v>19.100000000000001</v>
      </c>
      <c r="H334" s="20"/>
    </row>
    <row r="335" spans="1:8" s="172" customFormat="1" ht="12.75" customHeight="1" x14ac:dyDescent="0.15">
      <c r="A335" s="105">
        <v>43591</v>
      </c>
      <c r="B335" s="116">
        <v>2.91</v>
      </c>
      <c r="C335" s="20">
        <f t="shared" si="10"/>
        <v>2.9100000000000001E-2</v>
      </c>
      <c r="D335" s="46">
        <f t="shared" si="11"/>
        <v>15.44</v>
      </c>
      <c r="E335" s="20"/>
      <c r="F335" s="105">
        <v>43593</v>
      </c>
      <c r="G335" s="116">
        <v>19.399999999999999</v>
      </c>
      <c r="H335" s="20"/>
    </row>
    <row r="336" spans="1:8" s="172" customFormat="1" ht="12.75" customHeight="1" x14ac:dyDescent="0.15">
      <c r="A336" s="105">
        <v>43588</v>
      </c>
      <c r="B336" s="116">
        <v>2.93</v>
      </c>
      <c r="C336" s="20">
        <f t="shared" si="10"/>
        <v>2.9300000000000003E-2</v>
      </c>
      <c r="D336" s="46">
        <f t="shared" si="11"/>
        <v>12.87</v>
      </c>
      <c r="E336" s="20"/>
      <c r="F336" s="105">
        <v>43592</v>
      </c>
      <c r="G336" s="116">
        <v>19.32</v>
      </c>
      <c r="H336" s="20"/>
    </row>
    <row r="337" spans="1:8" s="172" customFormat="1" ht="12.75" customHeight="1" x14ac:dyDescent="0.15">
      <c r="A337" s="105">
        <v>43587</v>
      </c>
      <c r="B337" s="116">
        <v>2.94</v>
      </c>
      <c r="C337" s="20">
        <f t="shared" si="10"/>
        <v>2.9399999999999999E-2</v>
      </c>
      <c r="D337" s="46">
        <f t="shared" si="11"/>
        <v>14.42</v>
      </c>
      <c r="E337" s="20"/>
      <c r="F337" s="105">
        <v>43591</v>
      </c>
      <c r="G337" s="116">
        <v>15.44</v>
      </c>
      <c r="H337" s="20"/>
    </row>
    <row r="338" spans="1:8" s="172" customFormat="1" ht="12.75" customHeight="1" x14ac:dyDescent="0.15">
      <c r="A338" s="105">
        <v>43586</v>
      </c>
      <c r="B338" s="116">
        <v>2.92</v>
      </c>
      <c r="C338" s="20">
        <f t="shared" si="10"/>
        <v>2.92E-2</v>
      </c>
      <c r="D338" s="46">
        <f t="shared" si="11"/>
        <v>14.8</v>
      </c>
      <c r="E338" s="20"/>
      <c r="F338" s="105">
        <v>43588</v>
      </c>
      <c r="G338" s="116">
        <v>12.87</v>
      </c>
      <c r="H338" s="20"/>
    </row>
    <row r="339" spans="1:8" s="172" customFormat="1" ht="12.75" customHeight="1" x14ac:dyDescent="0.15">
      <c r="A339" s="105">
        <v>43585</v>
      </c>
      <c r="B339" s="116">
        <v>2.93</v>
      </c>
      <c r="C339" s="20">
        <f t="shared" si="10"/>
        <v>2.9300000000000003E-2</v>
      </c>
      <c r="D339" s="46">
        <f t="shared" si="11"/>
        <v>13.12</v>
      </c>
      <c r="E339" s="20"/>
      <c r="F339" s="105">
        <v>43587</v>
      </c>
      <c r="G339" s="116">
        <v>14.42</v>
      </c>
      <c r="H339" s="20"/>
    </row>
    <row r="340" spans="1:8" s="172" customFormat="1" ht="12.75" customHeight="1" x14ac:dyDescent="0.15">
      <c r="A340" s="105">
        <v>43584</v>
      </c>
      <c r="B340" s="116">
        <v>2.96</v>
      </c>
      <c r="C340" s="20">
        <f t="shared" si="10"/>
        <v>2.9600000000000001E-2</v>
      </c>
      <c r="D340" s="46">
        <f t="shared" si="11"/>
        <v>13.11</v>
      </c>
      <c r="E340" s="20"/>
      <c r="F340" s="105">
        <v>43586</v>
      </c>
      <c r="G340" s="116">
        <v>14.8</v>
      </c>
      <c r="H340" s="20"/>
    </row>
    <row r="341" spans="1:8" s="172" customFormat="1" ht="12.75" customHeight="1" x14ac:dyDescent="0.15">
      <c r="A341" s="105">
        <v>43581</v>
      </c>
      <c r="B341" s="116">
        <v>2.92</v>
      </c>
      <c r="C341" s="20">
        <f t="shared" si="10"/>
        <v>2.92E-2</v>
      </c>
      <c r="D341" s="46">
        <f t="shared" si="11"/>
        <v>12.73</v>
      </c>
      <c r="E341" s="20"/>
      <c r="F341" s="105">
        <v>43585</v>
      </c>
      <c r="G341" s="116">
        <v>13.12</v>
      </c>
      <c r="H341" s="20"/>
    </row>
    <row r="342" spans="1:8" s="172" customFormat="1" ht="12.75" customHeight="1" x14ac:dyDescent="0.15">
      <c r="A342" s="105">
        <v>43580</v>
      </c>
      <c r="B342" s="116">
        <v>2.94</v>
      </c>
      <c r="C342" s="20">
        <f t="shared" si="10"/>
        <v>2.9399999999999999E-2</v>
      </c>
      <c r="D342" s="46">
        <f t="shared" si="11"/>
        <v>13.25</v>
      </c>
      <c r="E342" s="20"/>
      <c r="F342" s="105">
        <v>43584</v>
      </c>
      <c r="G342" s="116">
        <v>13.11</v>
      </c>
      <c r="H342" s="20"/>
    </row>
    <row r="343" spans="1:8" s="172" customFormat="1" ht="12.75" customHeight="1" x14ac:dyDescent="0.15">
      <c r="A343" s="105">
        <v>43579</v>
      </c>
      <c r="B343" s="116">
        <v>2.94</v>
      </c>
      <c r="C343" s="20">
        <f t="shared" si="10"/>
        <v>2.9399999999999999E-2</v>
      </c>
      <c r="D343" s="46">
        <f t="shared" si="11"/>
        <v>13.14</v>
      </c>
      <c r="E343" s="20"/>
      <c r="F343" s="105">
        <v>43581</v>
      </c>
      <c r="G343" s="116">
        <v>12.73</v>
      </c>
      <c r="H343" s="20"/>
    </row>
    <row r="344" spans="1:8" s="172" customFormat="1" ht="12.75" customHeight="1" x14ac:dyDescent="0.15">
      <c r="A344" s="105">
        <v>43578</v>
      </c>
      <c r="B344" s="116">
        <v>2.98</v>
      </c>
      <c r="C344" s="20">
        <f t="shared" si="10"/>
        <v>2.98E-2</v>
      </c>
      <c r="D344" s="46">
        <f t="shared" si="11"/>
        <v>12.28</v>
      </c>
      <c r="E344" s="20"/>
      <c r="F344" s="105">
        <v>43580</v>
      </c>
      <c r="G344" s="116">
        <v>13.25</v>
      </c>
      <c r="H344" s="20"/>
    </row>
    <row r="345" spans="1:8" s="172" customFormat="1" ht="12.75" customHeight="1" x14ac:dyDescent="0.15">
      <c r="A345" s="105">
        <v>43577</v>
      </c>
      <c r="B345" s="116">
        <v>2.99</v>
      </c>
      <c r="C345" s="20">
        <f t="shared" si="10"/>
        <v>2.9900000000000003E-2</v>
      </c>
      <c r="D345" s="46">
        <f t="shared" si="11"/>
        <v>12.42</v>
      </c>
      <c r="E345" s="20"/>
      <c r="F345" s="105">
        <v>43579</v>
      </c>
      <c r="G345" s="116">
        <v>13.14</v>
      </c>
      <c r="H345" s="20"/>
    </row>
    <row r="346" spans="1:8" s="172" customFormat="1" ht="12.75" customHeight="1" x14ac:dyDescent="0.15">
      <c r="A346" s="105">
        <v>43573</v>
      </c>
      <c r="B346" s="116">
        <v>2.96</v>
      </c>
      <c r="C346" s="20">
        <f t="shared" si="10"/>
        <v>2.9600000000000001E-2</v>
      </c>
      <c r="D346" s="46">
        <f t="shared" si="11"/>
        <v>12.09</v>
      </c>
      <c r="E346" s="20"/>
      <c r="F346" s="105">
        <v>43578</v>
      </c>
      <c r="G346" s="116">
        <v>12.28</v>
      </c>
      <c r="H346" s="20"/>
    </row>
    <row r="347" spans="1:8" s="172" customFormat="1" ht="12.75" customHeight="1" x14ac:dyDescent="0.15">
      <c r="A347" s="105">
        <v>43572</v>
      </c>
      <c r="B347" s="116">
        <v>2.99</v>
      </c>
      <c r="C347" s="20">
        <f t="shared" si="10"/>
        <v>2.9900000000000003E-2</v>
      </c>
      <c r="D347" s="46">
        <f t="shared" si="11"/>
        <v>12.6</v>
      </c>
      <c r="E347" s="20"/>
      <c r="F347" s="105">
        <v>43577</v>
      </c>
      <c r="G347" s="116">
        <v>12.42</v>
      </c>
      <c r="H347" s="20"/>
    </row>
    <row r="348" spans="1:8" s="172" customFormat="1" ht="12.75" customHeight="1" x14ac:dyDescent="0.15">
      <c r="A348" s="105">
        <v>43571</v>
      </c>
      <c r="B348" s="116">
        <v>2.99</v>
      </c>
      <c r="C348" s="20">
        <f t="shared" si="10"/>
        <v>2.9900000000000003E-2</v>
      </c>
      <c r="D348" s="46">
        <f t="shared" si="11"/>
        <v>12.18</v>
      </c>
      <c r="E348" s="20"/>
      <c r="F348" s="105">
        <v>43573</v>
      </c>
      <c r="G348" s="116">
        <v>12.09</v>
      </c>
      <c r="H348" s="20"/>
    </row>
    <row r="349" spans="1:8" s="172" customFormat="1" ht="12.75" customHeight="1" x14ac:dyDescent="0.15">
      <c r="A349" s="105">
        <v>43570</v>
      </c>
      <c r="B349" s="116">
        <v>2.96</v>
      </c>
      <c r="C349" s="20">
        <f t="shared" si="10"/>
        <v>2.9600000000000001E-2</v>
      </c>
      <c r="D349" s="46">
        <f t="shared" si="11"/>
        <v>12.32</v>
      </c>
      <c r="E349" s="20"/>
      <c r="F349" s="105">
        <v>43572</v>
      </c>
      <c r="G349" s="116">
        <v>12.6</v>
      </c>
      <c r="H349" s="20"/>
    </row>
    <row r="350" spans="1:8" s="172" customFormat="1" ht="12.75" customHeight="1" x14ac:dyDescent="0.15">
      <c r="A350" s="105">
        <v>43567</v>
      </c>
      <c r="B350" s="116">
        <v>2.97</v>
      </c>
      <c r="C350" s="20">
        <f t="shared" si="10"/>
        <v>2.9700000000000001E-2</v>
      </c>
      <c r="D350" s="46">
        <f t="shared" si="11"/>
        <v>12.01</v>
      </c>
      <c r="E350" s="20"/>
      <c r="F350" s="105">
        <v>43571</v>
      </c>
      <c r="G350" s="116">
        <v>12.18</v>
      </c>
      <c r="H350" s="20"/>
    </row>
    <row r="351" spans="1:8" s="172" customFormat="1" ht="12.75" customHeight="1" x14ac:dyDescent="0.15">
      <c r="A351" s="105">
        <v>43566</v>
      </c>
      <c r="B351" s="116">
        <v>2.94</v>
      </c>
      <c r="C351" s="20">
        <f t="shared" si="10"/>
        <v>2.9399999999999999E-2</v>
      </c>
      <c r="D351" s="46">
        <f t="shared" si="11"/>
        <v>13.02</v>
      </c>
      <c r="E351" s="20"/>
      <c r="F351" s="105">
        <v>43570</v>
      </c>
      <c r="G351" s="116">
        <v>12.32</v>
      </c>
      <c r="H351" s="20"/>
    </row>
    <row r="352" spans="1:8" s="172" customFormat="1" ht="12.75" customHeight="1" x14ac:dyDescent="0.15">
      <c r="A352" s="105">
        <v>43565</v>
      </c>
      <c r="B352" s="116">
        <v>2.9</v>
      </c>
      <c r="C352" s="20">
        <f t="shared" si="10"/>
        <v>2.8999999999999998E-2</v>
      </c>
      <c r="D352" s="46">
        <f t="shared" si="11"/>
        <v>13.3</v>
      </c>
      <c r="E352" s="20"/>
      <c r="F352" s="105">
        <v>43567</v>
      </c>
      <c r="G352" s="116">
        <v>12.01</v>
      </c>
      <c r="H352" s="20"/>
    </row>
    <row r="353" spans="1:8" s="172" customFormat="1" ht="12.75" customHeight="1" x14ac:dyDescent="0.15">
      <c r="A353" s="105">
        <v>43564</v>
      </c>
      <c r="B353" s="116">
        <v>2.92</v>
      </c>
      <c r="C353" s="20">
        <f t="shared" si="10"/>
        <v>2.92E-2</v>
      </c>
      <c r="D353" s="46">
        <f t="shared" si="11"/>
        <v>14.28</v>
      </c>
      <c r="E353" s="20"/>
      <c r="F353" s="105">
        <v>43566</v>
      </c>
      <c r="G353" s="116">
        <v>13.02</v>
      </c>
      <c r="H353" s="20"/>
    </row>
    <row r="354" spans="1:8" s="172" customFormat="1" ht="12.75" customHeight="1" x14ac:dyDescent="0.15">
      <c r="A354" s="105">
        <v>43563</v>
      </c>
      <c r="B354" s="116">
        <v>2.93</v>
      </c>
      <c r="C354" s="20">
        <f t="shared" si="10"/>
        <v>2.9300000000000003E-2</v>
      </c>
      <c r="D354" s="46">
        <f t="shared" si="11"/>
        <v>13.18</v>
      </c>
      <c r="E354" s="20"/>
      <c r="F354" s="105">
        <v>43565</v>
      </c>
      <c r="G354" s="116">
        <v>13.3</v>
      </c>
      <c r="H354" s="20"/>
    </row>
    <row r="355" spans="1:8" s="172" customFormat="1" ht="12.75" customHeight="1" x14ac:dyDescent="0.15">
      <c r="A355" s="105">
        <v>43560</v>
      </c>
      <c r="B355" s="116">
        <v>2.91</v>
      </c>
      <c r="C355" s="20">
        <f t="shared" si="10"/>
        <v>2.9100000000000001E-2</v>
      </c>
      <c r="D355" s="46">
        <f t="shared" si="11"/>
        <v>12.82</v>
      </c>
      <c r="E355" s="20"/>
      <c r="F355" s="105">
        <v>43564</v>
      </c>
      <c r="G355" s="116">
        <v>14.28</v>
      </c>
      <c r="H355" s="20"/>
    </row>
    <row r="356" spans="1:8" s="172" customFormat="1" ht="12.75" customHeight="1" x14ac:dyDescent="0.15">
      <c r="A356" s="105">
        <v>43559</v>
      </c>
      <c r="B356" s="116">
        <v>2.92</v>
      </c>
      <c r="C356" s="20">
        <f t="shared" si="10"/>
        <v>2.92E-2</v>
      </c>
      <c r="D356" s="46">
        <f t="shared" si="11"/>
        <v>13.58</v>
      </c>
      <c r="E356" s="20"/>
      <c r="F356" s="105">
        <v>43563</v>
      </c>
      <c r="G356" s="116">
        <v>13.18</v>
      </c>
      <c r="H356" s="20"/>
    </row>
    <row r="357" spans="1:8" s="172" customFormat="1" ht="12.75" customHeight="1" x14ac:dyDescent="0.15">
      <c r="A357" s="105">
        <v>43558</v>
      </c>
      <c r="B357" s="116">
        <v>2.93</v>
      </c>
      <c r="C357" s="20">
        <f t="shared" si="10"/>
        <v>2.9300000000000003E-2</v>
      </c>
      <c r="D357" s="46">
        <f t="shared" si="11"/>
        <v>13.74</v>
      </c>
      <c r="E357" s="20"/>
      <c r="F357" s="105">
        <v>43560</v>
      </c>
      <c r="G357" s="116">
        <v>12.82</v>
      </c>
      <c r="H357" s="20"/>
    </row>
    <row r="358" spans="1:8" s="172" customFormat="1" ht="12.75" customHeight="1" x14ac:dyDescent="0.15">
      <c r="A358" s="105">
        <v>43557</v>
      </c>
      <c r="B358" s="116">
        <v>2.88</v>
      </c>
      <c r="C358" s="20">
        <f t="shared" si="10"/>
        <v>2.8799999999999999E-2</v>
      </c>
      <c r="D358" s="46">
        <f t="shared" si="11"/>
        <v>13.36</v>
      </c>
      <c r="E358" s="20"/>
      <c r="F358" s="105">
        <v>43559</v>
      </c>
      <c r="G358" s="116">
        <v>13.58</v>
      </c>
      <c r="H358" s="20"/>
    </row>
    <row r="359" spans="1:8" s="172" customFormat="1" ht="12.75" customHeight="1" x14ac:dyDescent="0.15">
      <c r="A359" s="105">
        <v>43556</v>
      </c>
      <c r="B359" s="116">
        <v>2.89</v>
      </c>
      <c r="C359" s="20">
        <f t="shared" si="10"/>
        <v>2.8900000000000002E-2</v>
      </c>
      <c r="D359" s="46">
        <f t="shared" si="11"/>
        <v>13.4</v>
      </c>
      <c r="E359" s="20"/>
      <c r="F359" s="105">
        <v>43558</v>
      </c>
      <c r="G359" s="116">
        <v>13.74</v>
      </c>
      <c r="H359" s="20"/>
    </row>
    <row r="360" spans="1:8" s="172" customFormat="1" ht="12.75" customHeight="1" x14ac:dyDescent="0.15">
      <c r="A360" s="105">
        <v>43553</v>
      </c>
      <c r="B360" s="116">
        <v>2.81</v>
      </c>
      <c r="C360" s="20">
        <f t="shared" si="10"/>
        <v>2.81E-2</v>
      </c>
      <c r="D360" s="46">
        <f t="shared" si="11"/>
        <v>13.71</v>
      </c>
      <c r="E360" s="20"/>
      <c r="F360" s="105">
        <v>43557</v>
      </c>
      <c r="G360" s="116">
        <v>13.36</v>
      </c>
      <c r="H360" s="20"/>
    </row>
    <row r="361" spans="1:8" s="172" customFormat="1" ht="12.75" customHeight="1" x14ac:dyDescent="0.15">
      <c r="A361" s="105">
        <v>43552</v>
      </c>
      <c r="B361" s="116">
        <v>2.81</v>
      </c>
      <c r="C361" s="20">
        <f t="shared" si="10"/>
        <v>2.81E-2</v>
      </c>
      <c r="D361" s="46">
        <f t="shared" si="11"/>
        <v>14.43</v>
      </c>
      <c r="E361" s="20"/>
      <c r="F361" s="105">
        <v>43556</v>
      </c>
      <c r="G361" s="116">
        <v>13.4</v>
      </c>
      <c r="H361" s="20"/>
    </row>
    <row r="362" spans="1:8" s="172" customFormat="1" ht="12.75" customHeight="1" x14ac:dyDescent="0.15">
      <c r="A362" s="105">
        <v>43551</v>
      </c>
      <c r="B362" s="116">
        <v>2.83</v>
      </c>
      <c r="C362" s="20">
        <f t="shared" si="10"/>
        <v>2.8300000000000002E-2</v>
      </c>
      <c r="D362" s="46">
        <f t="shared" si="11"/>
        <v>15.15</v>
      </c>
      <c r="E362" s="20"/>
      <c r="F362" s="105">
        <v>43553</v>
      </c>
      <c r="G362" s="116">
        <v>13.71</v>
      </c>
      <c r="H362" s="20"/>
    </row>
    <row r="363" spans="1:8" s="172" customFormat="1" ht="12.75" customHeight="1" x14ac:dyDescent="0.15">
      <c r="A363" s="105">
        <v>43550</v>
      </c>
      <c r="B363" s="116">
        <v>2.86</v>
      </c>
      <c r="C363" s="20">
        <f t="shared" si="10"/>
        <v>2.86E-2</v>
      </c>
      <c r="D363" s="46">
        <f t="shared" si="11"/>
        <v>14.68</v>
      </c>
      <c r="E363" s="20"/>
      <c r="F363" s="105">
        <v>43552</v>
      </c>
      <c r="G363" s="116">
        <v>14.43</v>
      </c>
      <c r="H363" s="20"/>
    </row>
    <row r="364" spans="1:8" s="172" customFormat="1" ht="12.75" customHeight="1" x14ac:dyDescent="0.15">
      <c r="A364" s="105">
        <v>43549</v>
      </c>
      <c r="B364" s="116">
        <v>2.87</v>
      </c>
      <c r="C364" s="20">
        <f t="shared" si="10"/>
        <v>2.87E-2</v>
      </c>
      <c r="D364" s="46">
        <f t="shared" si="11"/>
        <v>16.329999999999998</v>
      </c>
      <c r="E364" s="20"/>
      <c r="F364" s="105">
        <v>43551</v>
      </c>
      <c r="G364" s="116">
        <v>15.15</v>
      </c>
      <c r="H364" s="20"/>
    </row>
    <row r="365" spans="1:8" s="172" customFormat="1" ht="12.75" customHeight="1" x14ac:dyDescent="0.15">
      <c r="A365" s="105">
        <v>43546</v>
      </c>
      <c r="B365" s="116">
        <v>2.88</v>
      </c>
      <c r="C365" s="20">
        <f t="shared" si="10"/>
        <v>2.8799999999999999E-2</v>
      </c>
      <c r="D365" s="46">
        <f t="shared" si="11"/>
        <v>16.48</v>
      </c>
      <c r="E365" s="20"/>
      <c r="F365" s="105">
        <v>43550</v>
      </c>
      <c r="G365" s="116">
        <v>14.68</v>
      </c>
      <c r="H365" s="20"/>
    </row>
    <row r="366" spans="1:8" s="172" customFormat="1" ht="12.75" customHeight="1" x14ac:dyDescent="0.15">
      <c r="A366" s="105">
        <v>43545</v>
      </c>
      <c r="B366" s="116">
        <v>2.96</v>
      </c>
      <c r="C366" s="20">
        <f t="shared" si="10"/>
        <v>2.9600000000000001E-2</v>
      </c>
      <c r="D366" s="46">
        <f t="shared" si="11"/>
        <v>13.63</v>
      </c>
      <c r="E366" s="20"/>
      <c r="F366" s="105">
        <v>43549</v>
      </c>
      <c r="G366" s="116">
        <v>16.329999999999998</v>
      </c>
      <c r="H366" s="20"/>
    </row>
    <row r="367" spans="1:8" s="172" customFormat="1" ht="12.75" customHeight="1" x14ac:dyDescent="0.15">
      <c r="A367" s="105">
        <v>43544</v>
      </c>
      <c r="B367" s="116">
        <v>2.98</v>
      </c>
      <c r="C367" s="20">
        <f t="shared" si="10"/>
        <v>2.98E-2</v>
      </c>
      <c r="D367" s="46">
        <f t="shared" si="11"/>
        <v>13.91</v>
      </c>
      <c r="E367" s="20"/>
      <c r="F367" s="105">
        <v>43546</v>
      </c>
      <c r="G367" s="116">
        <v>16.48</v>
      </c>
      <c r="H367" s="20"/>
    </row>
    <row r="368" spans="1:8" s="172" customFormat="1" ht="12.75" customHeight="1" x14ac:dyDescent="0.15">
      <c r="A368" s="105">
        <v>43543</v>
      </c>
      <c r="B368" s="116">
        <v>3.02</v>
      </c>
      <c r="C368" s="20">
        <f t="shared" si="10"/>
        <v>3.0200000000000001E-2</v>
      </c>
      <c r="D368" s="46">
        <f t="shared" si="11"/>
        <v>13.56</v>
      </c>
      <c r="E368" s="20"/>
      <c r="F368" s="105">
        <v>43545</v>
      </c>
      <c r="G368" s="116">
        <v>13.63</v>
      </c>
      <c r="H368" s="20"/>
    </row>
    <row r="369" spans="1:8" s="172" customFormat="1" ht="12.75" customHeight="1" x14ac:dyDescent="0.15">
      <c r="A369" s="105">
        <v>43542</v>
      </c>
      <c r="B369" s="116">
        <v>3.01</v>
      </c>
      <c r="C369" s="20">
        <f t="shared" si="10"/>
        <v>3.0099999999999998E-2</v>
      </c>
      <c r="D369" s="46">
        <f t="shared" si="11"/>
        <v>13.1</v>
      </c>
      <c r="E369" s="20"/>
      <c r="F369" s="105">
        <v>43544</v>
      </c>
      <c r="G369" s="116">
        <v>13.91</v>
      </c>
      <c r="H369" s="20"/>
    </row>
    <row r="370" spans="1:8" s="172" customFormat="1" ht="12.75" customHeight="1" x14ac:dyDescent="0.15">
      <c r="A370" s="105">
        <v>43539</v>
      </c>
      <c r="B370" s="116">
        <v>3.02</v>
      </c>
      <c r="C370" s="20">
        <f t="shared" si="10"/>
        <v>3.0200000000000001E-2</v>
      </c>
      <c r="D370" s="46">
        <f t="shared" si="11"/>
        <v>12.88</v>
      </c>
      <c r="E370" s="20"/>
      <c r="F370" s="105">
        <v>43543</v>
      </c>
      <c r="G370" s="116">
        <v>13.56</v>
      </c>
      <c r="H370" s="20"/>
    </row>
    <row r="371" spans="1:8" s="172" customFormat="1" ht="12.75" customHeight="1" x14ac:dyDescent="0.15">
      <c r="A371" s="105">
        <v>43538</v>
      </c>
      <c r="B371" s="116">
        <v>3.04</v>
      </c>
      <c r="C371" s="20">
        <f t="shared" si="10"/>
        <v>3.04E-2</v>
      </c>
      <c r="D371" s="46">
        <f t="shared" si="11"/>
        <v>13.5</v>
      </c>
      <c r="E371" s="20"/>
      <c r="F371" s="105">
        <v>43542</v>
      </c>
      <c r="G371" s="116">
        <v>13.1</v>
      </c>
      <c r="H371" s="20"/>
    </row>
    <row r="372" spans="1:8" s="172" customFormat="1" ht="12.75" customHeight="1" x14ac:dyDescent="0.15">
      <c r="A372" s="105">
        <v>43537</v>
      </c>
      <c r="B372" s="116">
        <v>3.02</v>
      </c>
      <c r="C372" s="20">
        <f t="shared" si="10"/>
        <v>3.0200000000000001E-2</v>
      </c>
      <c r="D372" s="46">
        <f t="shared" si="11"/>
        <v>13.41</v>
      </c>
      <c r="E372" s="20"/>
      <c r="F372" s="105">
        <v>43539</v>
      </c>
      <c r="G372" s="116">
        <v>12.88</v>
      </c>
      <c r="H372" s="20"/>
    </row>
    <row r="373" spans="1:8" s="172" customFormat="1" ht="12.75" customHeight="1" x14ac:dyDescent="0.15">
      <c r="A373" s="105">
        <v>43536</v>
      </c>
      <c r="B373" s="116">
        <v>3</v>
      </c>
      <c r="C373" s="20">
        <f t="shared" si="10"/>
        <v>0.03</v>
      </c>
      <c r="D373" s="46">
        <f t="shared" si="11"/>
        <v>13.77</v>
      </c>
      <c r="E373" s="20"/>
      <c r="F373" s="105">
        <v>43538</v>
      </c>
      <c r="G373" s="116">
        <v>13.5</v>
      </c>
      <c r="H373" s="20"/>
    </row>
    <row r="374" spans="1:8" s="172" customFormat="1" ht="12.75" customHeight="1" x14ac:dyDescent="0.15">
      <c r="A374" s="105">
        <v>43535</v>
      </c>
      <c r="B374" s="116">
        <v>3.03</v>
      </c>
      <c r="C374" s="20">
        <f t="shared" si="10"/>
        <v>3.0299999999999997E-2</v>
      </c>
      <c r="D374" s="46">
        <f t="shared" si="11"/>
        <v>14.33</v>
      </c>
      <c r="E374" s="20"/>
      <c r="F374" s="105">
        <v>43537</v>
      </c>
      <c r="G374" s="116">
        <v>13.41</v>
      </c>
      <c r="H374" s="20"/>
    </row>
    <row r="375" spans="1:8" s="172" customFormat="1" ht="12.75" customHeight="1" x14ac:dyDescent="0.15">
      <c r="A375" s="105">
        <v>43532</v>
      </c>
      <c r="B375" s="116">
        <v>3</v>
      </c>
      <c r="C375" s="20">
        <f t="shared" si="10"/>
        <v>0.03</v>
      </c>
      <c r="D375" s="46">
        <f t="shared" si="11"/>
        <v>16.05</v>
      </c>
      <c r="E375" s="20"/>
      <c r="F375" s="105">
        <v>43536</v>
      </c>
      <c r="G375" s="116">
        <v>13.77</v>
      </c>
      <c r="H375" s="20"/>
    </row>
    <row r="376" spans="1:8" s="172" customFormat="1" ht="12.75" customHeight="1" x14ac:dyDescent="0.15">
      <c r="A376" s="105">
        <v>43531</v>
      </c>
      <c r="B376" s="116">
        <v>3.03</v>
      </c>
      <c r="C376" s="20">
        <f t="shared" si="10"/>
        <v>3.0299999999999997E-2</v>
      </c>
      <c r="D376" s="46">
        <f t="shared" si="11"/>
        <v>16.59</v>
      </c>
      <c r="E376" s="20"/>
      <c r="F376" s="105">
        <v>43535</v>
      </c>
      <c r="G376" s="116">
        <v>14.33</v>
      </c>
      <c r="H376" s="20"/>
    </row>
    <row r="377" spans="1:8" s="172" customFormat="1" ht="12.75" customHeight="1" x14ac:dyDescent="0.15">
      <c r="A377" s="105">
        <v>43530</v>
      </c>
      <c r="B377" s="116">
        <v>3.06</v>
      </c>
      <c r="C377" s="20">
        <f t="shared" si="10"/>
        <v>3.0600000000000002E-2</v>
      </c>
      <c r="D377" s="46">
        <f t="shared" si="11"/>
        <v>15.74</v>
      </c>
      <c r="E377" s="20"/>
      <c r="F377" s="105">
        <v>43532</v>
      </c>
      <c r="G377" s="116">
        <v>16.05</v>
      </c>
      <c r="H377" s="20"/>
    </row>
    <row r="378" spans="1:8" s="172" customFormat="1" ht="12.75" customHeight="1" x14ac:dyDescent="0.15">
      <c r="A378" s="105">
        <v>43529</v>
      </c>
      <c r="B378" s="116">
        <v>3.08</v>
      </c>
      <c r="C378" s="20">
        <f t="shared" si="10"/>
        <v>3.0800000000000001E-2</v>
      </c>
      <c r="D378" s="46">
        <f t="shared" si="11"/>
        <v>14.74</v>
      </c>
      <c r="E378" s="20"/>
      <c r="F378" s="105">
        <v>43531</v>
      </c>
      <c r="G378" s="116">
        <v>16.59</v>
      </c>
      <c r="H378" s="20"/>
    </row>
    <row r="379" spans="1:8" s="172" customFormat="1" ht="12.75" customHeight="1" x14ac:dyDescent="0.15">
      <c r="A379" s="105">
        <v>43528</v>
      </c>
      <c r="B379" s="116">
        <v>3.09</v>
      </c>
      <c r="C379" s="20">
        <f t="shared" si="10"/>
        <v>3.0899999999999997E-2</v>
      </c>
      <c r="D379" s="46">
        <f t="shared" si="11"/>
        <v>14.63</v>
      </c>
      <c r="E379" s="20"/>
      <c r="F379" s="105">
        <v>43530</v>
      </c>
      <c r="G379" s="116">
        <v>15.74</v>
      </c>
      <c r="H379" s="20"/>
    </row>
    <row r="380" spans="1:8" s="172" customFormat="1" ht="12.75" customHeight="1" x14ac:dyDescent="0.15">
      <c r="A380" s="105">
        <v>43525</v>
      </c>
      <c r="B380" s="116">
        <v>3.13</v>
      </c>
      <c r="C380" s="20">
        <f t="shared" si="10"/>
        <v>3.1300000000000001E-2</v>
      </c>
      <c r="D380" s="46">
        <f t="shared" si="11"/>
        <v>13.57</v>
      </c>
      <c r="E380" s="20"/>
      <c r="F380" s="105">
        <v>43529</v>
      </c>
      <c r="G380" s="116">
        <v>14.74</v>
      </c>
      <c r="H380" s="20"/>
    </row>
    <row r="381" spans="1:8" s="172" customFormat="1" ht="12.75" customHeight="1" x14ac:dyDescent="0.15">
      <c r="A381" s="105">
        <v>43524</v>
      </c>
      <c r="B381" s="116">
        <v>3.09</v>
      </c>
      <c r="C381" s="20">
        <f t="shared" si="10"/>
        <v>3.0899999999999997E-2</v>
      </c>
      <c r="D381" s="46">
        <f t="shared" si="11"/>
        <v>14.78</v>
      </c>
      <c r="E381" s="20"/>
      <c r="F381" s="105">
        <v>43528</v>
      </c>
      <c r="G381" s="116">
        <v>14.63</v>
      </c>
      <c r="H381" s="20"/>
    </row>
    <row r="382" spans="1:8" s="172" customFormat="1" ht="12.75" customHeight="1" x14ac:dyDescent="0.15">
      <c r="A382" s="105">
        <v>43523</v>
      </c>
      <c r="B382" s="116">
        <v>3.07</v>
      </c>
      <c r="C382" s="20">
        <f t="shared" si="10"/>
        <v>3.0699999999999998E-2</v>
      </c>
      <c r="D382" s="46">
        <f t="shared" si="11"/>
        <v>14.7</v>
      </c>
      <c r="E382" s="20"/>
      <c r="F382" s="105">
        <v>43525</v>
      </c>
      <c r="G382" s="116">
        <v>13.57</v>
      </c>
      <c r="H382" s="20"/>
    </row>
    <row r="383" spans="1:8" s="172" customFormat="1" ht="12.75" customHeight="1" x14ac:dyDescent="0.15">
      <c r="A383" s="105">
        <v>43522</v>
      </c>
      <c r="B383" s="116">
        <v>3.01</v>
      </c>
      <c r="C383" s="20">
        <f t="shared" si="10"/>
        <v>3.0099999999999998E-2</v>
      </c>
      <c r="D383" s="46">
        <f t="shared" si="11"/>
        <v>15.17</v>
      </c>
      <c r="E383" s="20"/>
      <c r="F383" s="105">
        <v>43524</v>
      </c>
      <c r="G383" s="116">
        <v>14.78</v>
      </c>
      <c r="H383" s="20"/>
    </row>
    <row r="384" spans="1:8" s="172" customFormat="1" ht="12.75" customHeight="1" x14ac:dyDescent="0.15">
      <c r="A384" s="105">
        <v>43521</v>
      </c>
      <c r="B384" s="116">
        <v>3.03</v>
      </c>
      <c r="C384" s="20">
        <f t="shared" si="10"/>
        <v>3.0299999999999997E-2</v>
      </c>
      <c r="D384" s="46">
        <f t="shared" si="11"/>
        <v>14.85</v>
      </c>
      <c r="E384" s="20"/>
      <c r="F384" s="105">
        <v>43523</v>
      </c>
      <c r="G384" s="116">
        <v>14.7</v>
      </c>
      <c r="H384" s="20"/>
    </row>
    <row r="385" spans="1:8" s="172" customFormat="1" ht="12.75" customHeight="1" x14ac:dyDescent="0.15">
      <c r="A385" s="105">
        <v>43518</v>
      </c>
      <c r="B385" s="116">
        <v>3.02</v>
      </c>
      <c r="C385" s="20">
        <f t="shared" si="10"/>
        <v>3.0200000000000001E-2</v>
      </c>
      <c r="D385" s="46">
        <f t="shared" si="11"/>
        <v>13.51</v>
      </c>
      <c r="E385" s="20"/>
      <c r="F385" s="105">
        <v>43522</v>
      </c>
      <c r="G385" s="116">
        <v>15.17</v>
      </c>
      <c r="H385" s="20"/>
    </row>
    <row r="386" spans="1:8" s="172" customFormat="1" ht="12.75" customHeight="1" x14ac:dyDescent="0.15">
      <c r="A386" s="105">
        <v>43517</v>
      </c>
      <c r="B386" s="116">
        <v>3.05</v>
      </c>
      <c r="C386" s="20">
        <f t="shared" si="10"/>
        <v>3.0499999999999999E-2</v>
      </c>
      <c r="D386" s="46">
        <f t="shared" si="11"/>
        <v>14.46</v>
      </c>
      <c r="E386" s="20"/>
      <c r="F386" s="105">
        <v>43521</v>
      </c>
      <c r="G386" s="116">
        <v>14.85</v>
      </c>
      <c r="H386" s="20"/>
    </row>
    <row r="387" spans="1:8" s="172" customFormat="1" ht="12.75" customHeight="1" x14ac:dyDescent="0.15">
      <c r="A387" s="105">
        <v>43516</v>
      </c>
      <c r="B387" s="116">
        <v>3</v>
      </c>
      <c r="C387" s="20">
        <f t="shared" ref="C387:C450" si="12">B387/100</f>
        <v>0.03</v>
      </c>
      <c r="D387" s="46">
        <f t="shared" ref="D387:D450" si="13">IFERROR(VLOOKUP(A387,$F$3:$G$7726,2,FALSE),AVERAGE(D386,D388))</f>
        <v>14.02</v>
      </c>
      <c r="E387" s="20"/>
      <c r="F387" s="105">
        <v>43518</v>
      </c>
      <c r="G387" s="116">
        <v>13.51</v>
      </c>
      <c r="H387" s="20"/>
    </row>
    <row r="388" spans="1:8" s="172" customFormat="1" ht="12.75" customHeight="1" x14ac:dyDescent="0.15">
      <c r="A388" s="105">
        <v>43515</v>
      </c>
      <c r="B388" s="116">
        <v>2.99</v>
      </c>
      <c r="C388" s="20">
        <f t="shared" si="12"/>
        <v>2.9900000000000003E-2</v>
      </c>
      <c r="D388" s="46">
        <f t="shared" si="13"/>
        <v>14.88</v>
      </c>
      <c r="E388" s="20"/>
      <c r="F388" s="105">
        <v>43517</v>
      </c>
      <c r="G388" s="116">
        <v>14.46</v>
      </c>
      <c r="H388" s="20"/>
    </row>
    <row r="389" spans="1:8" s="172" customFormat="1" ht="12.75" customHeight="1" x14ac:dyDescent="0.15">
      <c r="A389" s="105">
        <v>43511</v>
      </c>
      <c r="B389" s="116">
        <v>3</v>
      </c>
      <c r="C389" s="20">
        <f t="shared" si="12"/>
        <v>0.03</v>
      </c>
      <c r="D389" s="46">
        <f t="shared" si="13"/>
        <v>14.91</v>
      </c>
      <c r="E389" s="20"/>
      <c r="F389" s="105">
        <v>43516</v>
      </c>
      <c r="G389" s="116">
        <v>14.02</v>
      </c>
      <c r="H389" s="20"/>
    </row>
    <row r="390" spans="1:8" s="172" customFormat="1" ht="12.75" customHeight="1" x14ac:dyDescent="0.15">
      <c r="A390" s="105">
        <v>43510</v>
      </c>
      <c r="B390" s="116">
        <v>3.01</v>
      </c>
      <c r="C390" s="20">
        <f t="shared" si="12"/>
        <v>3.0099999999999998E-2</v>
      </c>
      <c r="D390" s="46">
        <f t="shared" si="13"/>
        <v>16.22</v>
      </c>
      <c r="E390" s="20"/>
      <c r="F390" s="105">
        <v>43515</v>
      </c>
      <c r="G390" s="116">
        <v>14.88</v>
      </c>
      <c r="H390" s="20"/>
    </row>
    <row r="391" spans="1:8" s="172" customFormat="1" ht="12.75" customHeight="1" x14ac:dyDescent="0.15">
      <c r="A391" s="105">
        <v>43509</v>
      </c>
      <c r="B391" s="116">
        <v>3.04</v>
      </c>
      <c r="C391" s="20">
        <f t="shared" si="12"/>
        <v>3.04E-2</v>
      </c>
      <c r="D391" s="46">
        <f t="shared" si="13"/>
        <v>15.65</v>
      </c>
      <c r="E391" s="20"/>
      <c r="F391" s="105">
        <v>43511</v>
      </c>
      <c r="G391" s="116">
        <v>14.91</v>
      </c>
      <c r="H391" s="20"/>
    </row>
    <row r="392" spans="1:8" s="172" customFormat="1" ht="12.75" customHeight="1" x14ac:dyDescent="0.15">
      <c r="A392" s="105">
        <v>43508</v>
      </c>
      <c r="B392" s="116">
        <v>3.02</v>
      </c>
      <c r="C392" s="20">
        <f t="shared" si="12"/>
        <v>3.0200000000000001E-2</v>
      </c>
      <c r="D392" s="46">
        <f t="shared" si="13"/>
        <v>15.43</v>
      </c>
      <c r="E392" s="20"/>
      <c r="F392" s="105">
        <v>43510</v>
      </c>
      <c r="G392" s="116">
        <v>16.22</v>
      </c>
      <c r="H392" s="20"/>
    </row>
    <row r="393" spans="1:8" s="172" customFormat="1" ht="12.75" customHeight="1" x14ac:dyDescent="0.15">
      <c r="A393" s="105">
        <v>43507</v>
      </c>
      <c r="B393" s="116">
        <v>3</v>
      </c>
      <c r="C393" s="20">
        <f t="shared" si="12"/>
        <v>0.03</v>
      </c>
      <c r="D393" s="46">
        <f t="shared" si="13"/>
        <v>15.97</v>
      </c>
      <c r="E393" s="20"/>
      <c r="F393" s="105">
        <v>43509</v>
      </c>
      <c r="G393" s="116">
        <v>15.65</v>
      </c>
      <c r="H393" s="20"/>
    </row>
    <row r="394" spans="1:8" s="172" customFormat="1" ht="12.75" customHeight="1" x14ac:dyDescent="0.15">
      <c r="A394" s="105">
        <v>43504</v>
      </c>
      <c r="B394" s="116">
        <v>2.97</v>
      </c>
      <c r="C394" s="20">
        <f t="shared" si="12"/>
        <v>2.9700000000000001E-2</v>
      </c>
      <c r="D394" s="46">
        <f t="shared" si="13"/>
        <v>15.72</v>
      </c>
      <c r="E394" s="20"/>
      <c r="F394" s="105">
        <v>43508</v>
      </c>
      <c r="G394" s="116">
        <v>15.43</v>
      </c>
      <c r="H394" s="20"/>
    </row>
    <row r="395" spans="1:8" s="172" customFormat="1" ht="12.75" customHeight="1" x14ac:dyDescent="0.15">
      <c r="A395" s="105">
        <v>43503</v>
      </c>
      <c r="B395" s="116">
        <v>3</v>
      </c>
      <c r="C395" s="20">
        <f t="shared" si="12"/>
        <v>0.03</v>
      </c>
      <c r="D395" s="46">
        <f t="shared" si="13"/>
        <v>16.37</v>
      </c>
      <c r="E395" s="20"/>
      <c r="F395" s="105">
        <v>43507</v>
      </c>
      <c r="G395" s="116">
        <v>15.97</v>
      </c>
      <c r="H395" s="20"/>
    </row>
    <row r="396" spans="1:8" s="172" customFormat="1" ht="12.75" customHeight="1" x14ac:dyDescent="0.15">
      <c r="A396" s="105">
        <v>43502</v>
      </c>
      <c r="B396" s="116">
        <v>3.03</v>
      </c>
      <c r="C396" s="20">
        <f t="shared" si="12"/>
        <v>3.0299999999999997E-2</v>
      </c>
      <c r="D396" s="46">
        <f t="shared" si="13"/>
        <v>15.38</v>
      </c>
      <c r="E396" s="20"/>
      <c r="F396" s="105">
        <v>43504</v>
      </c>
      <c r="G396" s="116">
        <v>15.72</v>
      </c>
      <c r="H396" s="20"/>
    </row>
    <row r="397" spans="1:8" s="172" customFormat="1" ht="12.75" customHeight="1" x14ac:dyDescent="0.15">
      <c r="A397" s="105">
        <v>43501</v>
      </c>
      <c r="B397" s="116">
        <v>3.03</v>
      </c>
      <c r="C397" s="20">
        <f t="shared" si="12"/>
        <v>3.0299999999999997E-2</v>
      </c>
      <c r="D397" s="46">
        <f t="shared" si="13"/>
        <v>15.57</v>
      </c>
      <c r="E397" s="20"/>
      <c r="F397" s="105">
        <v>43503</v>
      </c>
      <c r="G397" s="116">
        <v>16.37</v>
      </c>
      <c r="H397" s="20"/>
    </row>
    <row r="398" spans="1:8" s="172" customFormat="1" ht="12.75" customHeight="1" x14ac:dyDescent="0.15">
      <c r="A398" s="105">
        <v>43500</v>
      </c>
      <c r="B398" s="116">
        <v>3.06</v>
      </c>
      <c r="C398" s="20">
        <f t="shared" si="12"/>
        <v>3.0600000000000002E-2</v>
      </c>
      <c r="D398" s="46">
        <f t="shared" si="13"/>
        <v>15.73</v>
      </c>
      <c r="E398" s="20"/>
      <c r="F398" s="105">
        <v>43502</v>
      </c>
      <c r="G398" s="116">
        <v>15.38</v>
      </c>
      <c r="H398" s="20"/>
    </row>
    <row r="399" spans="1:8" s="172" customFormat="1" ht="12.75" customHeight="1" x14ac:dyDescent="0.15">
      <c r="A399" s="105">
        <v>43497</v>
      </c>
      <c r="B399" s="116">
        <v>3.03</v>
      </c>
      <c r="C399" s="20">
        <f t="shared" si="12"/>
        <v>3.0299999999999997E-2</v>
      </c>
      <c r="D399" s="46">
        <f t="shared" si="13"/>
        <v>16.14</v>
      </c>
      <c r="E399" s="20"/>
      <c r="F399" s="105">
        <v>43501</v>
      </c>
      <c r="G399" s="116">
        <v>15.57</v>
      </c>
      <c r="H399" s="20"/>
    </row>
    <row r="400" spans="1:8" s="172" customFormat="1" ht="12.75" customHeight="1" x14ac:dyDescent="0.15">
      <c r="A400" s="105">
        <v>43496</v>
      </c>
      <c r="B400" s="116">
        <v>2.99</v>
      </c>
      <c r="C400" s="20">
        <f t="shared" si="12"/>
        <v>2.9900000000000003E-2</v>
      </c>
      <c r="D400" s="46">
        <f t="shared" si="13"/>
        <v>16.57</v>
      </c>
      <c r="E400" s="20"/>
      <c r="F400" s="105">
        <v>43500</v>
      </c>
      <c r="G400" s="116">
        <v>15.73</v>
      </c>
      <c r="H400" s="20"/>
    </row>
    <row r="401" spans="1:8" s="172" customFormat="1" ht="12.75" customHeight="1" x14ac:dyDescent="0.15">
      <c r="A401" s="105">
        <v>43495</v>
      </c>
      <c r="B401" s="116">
        <v>3.06</v>
      </c>
      <c r="C401" s="20">
        <f t="shared" si="12"/>
        <v>3.0600000000000002E-2</v>
      </c>
      <c r="D401" s="46">
        <f t="shared" si="13"/>
        <v>17.66</v>
      </c>
      <c r="E401" s="20"/>
      <c r="F401" s="105">
        <v>43497</v>
      </c>
      <c r="G401" s="116">
        <v>16.14</v>
      </c>
      <c r="H401" s="20"/>
    </row>
    <row r="402" spans="1:8" s="172" customFormat="1" ht="12.75" customHeight="1" x14ac:dyDescent="0.15">
      <c r="A402" s="105">
        <v>43494</v>
      </c>
      <c r="B402" s="116">
        <v>3.04</v>
      </c>
      <c r="C402" s="20">
        <f t="shared" si="12"/>
        <v>3.04E-2</v>
      </c>
      <c r="D402" s="46">
        <f t="shared" si="13"/>
        <v>19.13</v>
      </c>
      <c r="E402" s="20"/>
      <c r="F402" s="105">
        <v>43496</v>
      </c>
      <c r="G402" s="116">
        <v>16.57</v>
      </c>
      <c r="H402" s="20"/>
    </row>
    <row r="403" spans="1:8" s="172" customFormat="1" ht="12.75" customHeight="1" x14ac:dyDescent="0.15">
      <c r="A403" s="105">
        <v>43493</v>
      </c>
      <c r="B403" s="116">
        <v>3.06</v>
      </c>
      <c r="C403" s="20">
        <f t="shared" si="12"/>
        <v>3.0600000000000002E-2</v>
      </c>
      <c r="D403" s="46">
        <f t="shared" si="13"/>
        <v>18.87</v>
      </c>
      <c r="E403" s="20"/>
      <c r="F403" s="105">
        <v>43495</v>
      </c>
      <c r="G403" s="116">
        <v>17.66</v>
      </c>
      <c r="H403" s="20"/>
    </row>
    <row r="404" spans="1:8" s="172" customFormat="1" ht="12.75" customHeight="1" x14ac:dyDescent="0.15">
      <c r="A404" s="105">
        <v>43490</v>
      </c>
      <c r="B404" s="116">
        <v>3.06</v>
      </c>
      <c r="C404" s="20">
        <f t="shared" si="12"/>
        <v>3.0600000000000002E-2</v>
      </c>
      <c r="D404" s="46">
        <f t="shared" si="13"/>
        <v>17.420000000000002</v>
      </c>
      <c r="E404" s="20"/>
      <c r="F404" s="105">
        <v>43494</v>
      </c>
      <c r="G404" s="116">
        <v>19.13</v>
      </c>
      <c r="H404" s="20"/>
    </row>
    <row r="405" spans="1:8" s="172" customFormat="1" ht="12.75" customHeight="1" x14ac:dyDescent="0.15">
      <c r="A405" s="105">
        <v>43489</v>
      </c>
      <c r="B405" s="116">
        <v>3.04</v>
      </c>
      <c r="C405" s="20">
        <f t="shared" si="12"/>
        <v>3.04E-2</v>
      </c>
      <c r="D405" s="46">
        <f t="shared" si="13"/>
        <v>18.89</v>
      </c>
      <c r="E405" s="20"/>
      <c r="F405" s="105">
        <v>43493</v>
      </c>
      <c r="G405" s="116">
        <v>18.87</v>
      </c>
      <c r="H405" s="20"/>
    </row>
    <row r="406" spans="1:8" s="172" customFormat="1" ht="12.75" customHeight="1" x14ac:dyDescent="0.15">
      <c r="A406" s="105">
        <v>43488</v>
      </c>
      <c r="B406" s="116">
        <v>3.07</v>
      </c>
      <c r="C406" s="20">
        <f t="shared" si="12"/>
        <v>3.0699999999999998E-2</v>
      </c>
      <c r="D406" s="46">
        <f t="shared" si="13"/>
        <v>19.52</v>
      </c>
      <c r="E406" s="20"/>
      <c r="F406" s="105">
        <v>43490</v>
      </c>
      <c r="G406" s="116">
        <v>17.420000000000002</v>
      </c>
      <c r="H406" s="20"/>
    </row>
    <row r="407" spans="1:8" s="172" customFormat="1" ht="12.75" customHeight="1" x14ac:dyDescent="0.15">
      <c r="A407" s="105">
        <v>43487</v>
      </c>
      <c r="B407" s="116">
        <v>3.06</v>
      </c>
      <c r="C407" s="20">
        <f t="shared" si="12"/>
        <v>3.0600000000000002E-2</v>
      </c>
      <c r="D407" s="46">
        <f t="shared" si="13"/>
        <v>20.8</v>
      </c>
      <c r="E407" s="20"/>
      <c r="F407" s="105">
        <v>43489</v>
      </c>
      <c r="G407" s="116">
        <v>18.89</v>
      </c>
      <c r="H407" s="20"/>
    </row>
    <row r="408" spans="1:8" s="172" customFormat="1" ht="12.75" customHeight="1" x14ac:dyDescent="0.15">
      <c r="A408" s="105">
        <v>43483</v>
      </c>
      <c r="B408" s="116">
        <v>3.09</v>
      </c>
      <c r="C408" s="20">
        <f t="shared" si="12"/>
        <v>3.0899999999999997E-2</v>
      </c>
      <c r="D408" s="46">
        <f t="shared" si="13"/>
        <v>17.8</v>
      </c>
      <c r="E408" s="20"/>
      <c r="F408" s="105">
        <v>43488</v>
      </c>
      <c r="G408" s="116">
        <v>19.52</v>
      </c>
      <c r="H408" s="20"/>
    </row>
    <row r="409" spans="1:8" s="172" customFormat="1" ht="12.75" customHeight="1" x14ac:dyDescent="0.15">
      <c r="A409" s="105">
        <v>43482</v>
      </c>
      <c r="B409" s="116">
        <v>3.07</v>
      </c>
      <c r="C409" s="20">
        <f t="shared" si="12"/>
        <v>3.0699999999999998E-2</v>
      </c>
      <c r="D409" s="46">
        <f t="shared" si="13"/>
        <v>18.059999999999999</v>
      </c>
      <c r="E409" s="20"/>
      <c r="F409" s="105">
        <v>43487</v>
      </c>
      <c r="G409" s="116">
        <v>20.8</v>
      </c>
      <c r="H409" s="20"/>
    </row>
    <row r="410" spans="1:8" s="172" customFormat="1" ht="12.75" customHeight="1" x14ac:dyDescent="0.15">
      <c r="A410" s="105">
        <v>43481</v>
      </c>
      <c r="B410" s="116">
        <v>3.07</v>
      </c>
      <c r="C410" s="20">
        <f t="shared" si="12"/>
        <v>3.0699999999999998E-2</v>
      </c>
      <c r="D410" s="46">
        <f t="shared" si="13"/>
        <v>19.04</v>
      </c>
      <c r="E410" s="20"/>
      <c r="F410" s="105">
        <v>43483</v>
      </c>
      <c r="G410" s="116">
        <v>17.8</v>
      </c>
      <c r="H410" s="20"/>
    </row>
    <row r="411" spans="1:8" s="172" customFormat="1" ht="12.75" customHeight="1" x14ac:dyDescent="0.15">
      <c r="A411" s="105">
        <v>43480</v>
      </c>
      <c r="B411" s="116">
        <v>3.08</v>
      </c>
      <c r="C411" s="20">
        <f t="shared" si="12"/>
        <v>3.0800000000000001E-2</v>
      </c>
      <c r="D411" s="46">
        <f t="shared" si="13"/>
        <v>18.600000000000001</v>
      </c>
      <c r="E411" s="20"/>
      <c r="F411" s="105">
        <v>43482</v>
      </c>
      <c r="G411" s="116">
        <v>18.059999999999999</v>
      </c>
      <c r="H411" s="20"/>
    </row>
    <row r="412" spans="1:8" s="172" customFormat="1" ht="12.75" customHeight="1" x14ac:dyDescent="0.15">
      <c r="A412" s="105">
        <v>43479</v>
      </c>
      <c r="B412" s="116">
        <v>3.06</v>
      </c>
      <c r="C412" s="20">
        <f t="shared" si="12"/>
        <v>3.0600000000000002E-2</v>
      </c>
      <c r="D412" s="46">
        <f t="shared" si="13"/>
        <v>19.07</v>
      </c>
      <c r="E412" s="20"/>
      <c r="F412" s="105">
        <v>43481</v>
      </c>
      <c r="G412" s="116">
        <v>19.04</v>
      </c>
      <c r="H412" s="20"/>
    </row>
    <row r="413" spans="1:8" s="172" customFormat="1" ht="12.75" customHeight="1" x14ac:dyDescent="0.15">
      <c r="A413" s="105">
        <v>43476</v>
      </c>
      <c r="B413" s="116">
        <v>3.04</v>
      </c>
      <c r="C413" s="20">
        <f t="shared" si="12"/>
        <v>3.04E-2</v>
      </c>
      <c r="D413" s="46">
        <f t="shared" si="13"/>
        <v>18.190000000000001</v>
      </c>
      <c r="E413" s="20"/>
      <c r="F413" s="105">
        <v>43480</v>
      </c>
      <c r="G413" s="116">
        <v>18.600000000000001</v>
      </c>
      <c r="H413" s="20"/>
    </row>
    <row r="414" spans="1:8" s="172" customFormat="1" ht="12.75" customHeight="1" x14ac:dyDescent="0.15">
      <c r="A414" s="105">
        <v>43475</v>
      </c>
      <c r="B414" s="116">
        <v>3.06</v>
      </c>
      <c r="C414" s="20">
        <f t="shared" si="12"/>
        <v>3.0600000000000002E-2</v>
      </c>
      <c r="D414" s="46">
        <f t="shared" si="13"/>
        <v>19.5</v>
      </c>
      <c r="E414" s="20"/>
      <c r="F414" s="105">
        <v>43479</v>
      </c>
      <c r="G414" s="116">
        <v>19.07</v>
      </c>
      <c r="H414" s="20"/>
    </row>
    <row r="415" spans="1:8" s="172" customFormat="1" ht="12.75" customHeight="1" x14ac:dyDescent="0.15">
      <c r="A415" s="105">
        <v>43474</v>
      </c>
      <c r="B415" s="116">
        <v>3.03</v>
      </c>
      <c r="C415" s="20">
        <f t="shared" si="12"/>
        <v>3.0299999999999997E-2</v>
      </c>
      <c r="D415" s="46">
        <f t="shared" si="13"/>
        <v>19.98</v>
      </c>
      <c r="E415" s="20"/>
      <c r="F415" s="105">
        <v>43476</v>
      </c>
      <c r="G415" s="116">
        <v>18.190000000000001</v>
      </c>
      <c r="H415" s="20"/>
    </row>
    <row r="416" spans="1:8" s="172" customFormat="1" ht="12.75" customHeight="1" x14ac:dyDescent="0.15">
      <c r="A416" s="105">
        <v>43473</v>
      </c>
      <c r="B416" s="116">
        <v>3</v>
      </c>
      <c r="C416" s="20">
        <f t="shared" si="12"/>
        <v>0.03</v>
      </c>
      <c r="D416" s="46">
        <f t="shared" si="13"/>
        <v>20.47</v>
      </c>
      <c r="E416" s="20"/>
      <c r="F416" s="105">
        <v>43475</v>
      </c>
      <c r="G416" s="116">
        <v>19.5</v>
      </c>
      <c r="H416" s="20"/>
    </row>
    <row r="417" spans="1:8" s="172" customFormat="1" ht="12.75" customHeight="1" x14ac:dyDescent="0.15">
      <c r="A417" s="105">
        <v>43472</v>
      </c>
      <c r="B417" s="116">
        <v>2.99</v>
      </c>
      <c r="C417" s="20">
        <f t="shared" si="12"/>
        <v>2.9900000000000003E-2</v>
      </c>
      <c r="D417" s="46">
        <f t="shared" si="13"/>
        <v>21.4</v>
      </c>
      <c r="E417" s="20"/>
      <c r="F417" s="105">
        <v>43474</v>
      </c>
      <c r="G417" s="116">
        <v>19.98</v>
      </c>
      <c r="H417" s="20"/>
    </row>
    <row r="418" spans="1:8" s="172" customFormat="1" ht="12.75" customHeight="1" x14ac:dyDescent="0.15">
      <c r="A418" s="105">
        <v>43469</v>
      </c>
      <c r="B418" s="116">
        <v>2.98</v>
      </c>
      <c r="C418" s="20">
        <f t="shared" si="12"/>
        <v>2.98E-2</v>
      </c>
      <c r="D418" s="46">
        <f t="shared" si="13"/>
        <v>21.38</v>
      </c>
      <c r="E418" s="20"/>
      <c r="F418" s="105">
        <v>43473</v>
      </c>
      <c r="G418" s="116">
        <v>20.47</v>
      </c>
      <c r="H418" s="20"/>
    </row>
    <row r="419" spans="1:8" s="172" customFormat="1" ht="12.75" customHeight="1" x14ac:dyDescent="0.15">
      <c r="A419" s="105">
        <v>43468</v>
      </c>
      <c r="B419" s="116">
        <v>2.92</v>
      </c>
      <c r="C419" s="20">
        <f t="shared" si="12"/>
        <v>2.92E-2</v>
      </c>
      <c r="D419" s="46">
        <f t="shared" si="13"/>
        <v>25.45</v>
      </c>
      <c r="E419" s="20"/>
      <c r="F419" s="105">
        <v>43472</v>
      </c>
      <c r="G419" s="116">
        <v>21.4</v>
      </c>
      <c r="H419" s="20"/>
    </row>
    <row r="420" spans="1:8" s="172" customFormat="1" ht="12.75" customHeight="1" x14ac:dyDescent="0.15">
      <c r="A420" s="105">
        <v>43467</v>
      </c>
      <c r="B420" s="116">
        <v>2.97</v>
      </c>
      <c r="C420" s="20">
        <f t="shared" si="12"/>
        <v>2.9700000000000001E-2</v>
      </c>
      <c r="D420" s="46">
        <f t="shared" si="13"/>
        <v>23.22</v>
      </c>
      <c r="E420" s="20"/>
      <c r="F420" s="105">
        <v>43469</v>
      </c>
      <c r="G420" s="116">
        <v>21.38</v>
      </c>
      <c r="H420" s="20"/>
    </row>
    <row r="421" spans="1:8" s="172" customFormat="1" ht="12.75" customHeight="1" x14ac:dyDescent="0.15">
      <c r="A421" s="105">
        <v>43465</v>
      </c>
      <c r="B421" s="116">
        <v>3.02</v>
      </c>
      <c r="C421" s="20">
        <f t="shared" si="12"/>
        <v>3.0200000000000001E-2</v>
      </c>
      <c r="D421" s="46">
        <f t="shared" si="13"/>
        <v>25.42</v>
      </c>
      <c r="E421" s="20"/>
      <c r="F421" s="105">
        <v>43468</v>
      </c>
      <c r="G421" s="116">
        <v>25.45</v>
      </c>
      <c r="H421" s="20"/>
    </row>
    <row r="422" spans="1:8" s="172" customFormat="1" ht="12.75" customHeight="1" x14ac:dyDescent="0.15">
      <c r="A422" s="105">
        <v>43462</v>
      </c>
      <c r="B422" s="116">
        <v>3.04</v>
      </c>
      <c r="C422" s="20">
        <f t="shared" si="12"/>
        <v>3.04E-2</v>
      </c>
      <c r="D422" s="46">
        <f t="shared" si="13"/>
        <v>28.34</v>
      </c>
      <c r="E422" s="20"/>
      <c r="F422" s="105">
        <v>43467</v>
      </c>
      <c r="G422" s="116">
        <v>23.22</v>
      </c>
      <c r="H422" s="20"/>
    </row>
    <row r="423" spans="1:8" s="172" customFormat="1" ht="12.75" customHeight="1" x14ac:dyDescent="0.15">
      <c r="A423" s="105">
        <v>43461</v>
      </c>
      <c r="B423" s="116">
        <v>3.05</v>
      </c>
      <c r="C423" s="20">
        <f t="shared" si="12"/>
        <v>3.0499999999999999E-2</v>
      </c>
      <c r="D423" s="46">
        <f t="shared" si="13"/>
        <v>29.96</v>
      </c>
      <c r="E423" s="20"/>
      <c r="F423" s="105">
        <v>43465</v>
      </c>
      <c r="G423" s="116">
        <v>25.42</v>
      </c>
      <c r="H423" s="20"/>
    </row>
    <row r="424" spans="1:8" s="172" customFormat="1" ht="12.75" customHeight="1" x14ac:dyDescent="0.15">
      <c r="A424" s="105">
        <v>43460</v>
      </c>
      <c r="B424" s="116">
        <v>3.06</v>
      </c>
      <c r="C424" s="20">
        <f t="shared" si="12"/>
        <v>3.0600000000000002E-2</v>
      </c>
      <c r="D424" s="46">
        <f t="shared" si="13"/>
        <v>30.41</v>
      </c>
      <c r="E424" s="20"/>
      <c r="F424" s="105">
        <v>43462</v>
      </c>
      <c r="G424" s="116">
        <v>28.34</v>
      </c>
      <c r="H424" s="20"/>
    </row>
    <row r="425" spans="1:8" s="172" customFormat="1" ht="12.75" customHeight="1" x14ac:dyDescent="0.15">
      <c r="A425" s="105">
        <v>43458</v>
      </c>
      <c r="B425" s="116">
        <v>3</v>
      </c>
      <c r="C425" s="20">
        <f t="shared" si="12"/>
        <v>0.03</v>
      </c>
      <c r="D425" s="46">
        <f t="shared" si="13"/>
        <v>36.07</v>
      </c>
      <c r="E425" s="20"/>
      <c r="F425" s="105">
        <v>43461</v>
      </c>
      <c r="G425" s="116">
        <v>29.96</v>
      </c>
      <c r="H425" s="20"/>
    </row>
    <row r="426" spans="1:8" s="172" customFormat="1" ht="12.75" customHeight="1" x14ac:dyDescent="0.15">
      <c r="A426" s="105">
        <v>43455</v>
      </c>
      <c r="B426" s="116">
        <v>3.03</v>
      </c>
      <c r="C426" s="20">
        <f t="shared" si="12"/>
        <v>3.0299999999999997E-2</v>
      </c>
      <c r="D426" s="46">
        <f t="shared" si="13"/>
        <v>30.11</v>
      </c>
      <c r="E426" s="20"/>
      <c r="F426" s="105">
        <v>43460</v>
      </c>
      <c r="G426" s="116">
        <v>30.41</v>
      </c>
      <c r="H426" s="20"/>
    </row>
    <row r="427" spans="1:8" s="172" customFormat="1" ht="12.75" customHeight="1" x14ac:dyDescent="0.15">
      <c r="A427" s="105">
        <v>43454</v>
      </c>
      <c r="B427" s="116">
        <v>3.02</v>
      </c>
      <c r="C427" s="20">
        <f t="shared" si="12"/>
        <v>3.0200000000000001E-2</v>
      </c>
      <c r="D427" s="46">
        <f t="shared" si="13"/>
        <v>28.38</v>
      </c>
      <c r="E427" s="20"/>
      <c r="F427" s="105">
        <v>43458</v>
      </c>
      <c r="G427" s="116">
        <v>36.07</v>
      </c>
      <c r="H427" s="20"/>
    </row>
    <row r="428" spans="1:8" s="172" customFormat="1" ht="12.75" customHeight="1" x14ac:dyDescent="0.15">
      <c r="A428" s="105">
        <v>43453</v>
      </c>
      <c r="B428" s="116">
        <v>3</v>
      </c>
      <c r="C428" s="20">
        <f t="shared" si="12"/>
        <v>0.03</v>
      </c>
      <c r="D428" s="46">
        <f t="shared" si="13"/>
        <v>25.58</v>
      </c>
      <c r="E428" s="20"/>
      <c r="F428" s="105">
        <v>43455</v>
      </c>
      <c r="G428" s="116">
        <v>30.11</v>
      </c>
      <c r="H428" s="20"/>
    </row>
    <row r="429" spans="1:8" s="172" customFormat="1" ht="12.75" customHeight="1" x14ac:dyDescent="0.15">
      <c r="A429" s="105">
        <v>43452</v>
      </c>
      <c r="B429" s="116">
        <v>3.07</v>
      </c>
      <c r="C429" s="20">
        <f t="shared" si="12"/>
        <v>3.0699999999999998E-2</v>
      </c>
      <c r="D429" s="46">
        <f t="shared" si="13"/>
        <v>25.58</v>
      </c>
      <c r="E429" s="20"/>
      <c r="F429" s="105">
        <v>43454</v>
      </c>
      <c r="G429" s="116">
        <v>28.38</v>
      </c>
      <c r="H429" s="20"/>
    </row>
    <row r="430" spans="1:8" s="172" customFormat="1" ht="12.75" customHeight="1" x14ac:dyDescent="0.15">
      <c r="A430" s="105">
        <v>43451</v>
      </c>
      <c r="B430" s="116">
        <v>3.11</v>
      </c>
      <c r="C430" s="20">
        <f t="shared" si="12"/>
        <v>3.1099999999999999E-2</v>
      </c>
      <c r="D430" s="46">
        <f t="shared" si="13"/>
        <v>24.52</v>
      </c>
      <c r="E430" s="20"/>
      <c r="F430" s="105">
        <v>43453</v>
      </c>
      <c r="G430" s="116">
        <v>25.58</v>
      </c>
      <c r="H430" s="20"/>
    </row>
    <row r="431" spans="1:8" s="172" customFormat="1" ht="12.75" customHeight="1" x14ac:dyDescent="0.15">
      <c r="A431" s="105">
        <v>43448</v>
      </c>
      <c r="B431" s="116">
        <v>3.14</v>
      </c>
      <c r="C431" s="20">
        <f t="shared" si="12"/>
        <v>3.1400000000000004E-2</v>
      </c>
      <c r="D431" s="46">
        <f t="shared" si="13"/>
        <v>21.63</v>
      </c>
      <c r="E431" s="20"/>
      <c r="F431" s="105">
        <v>43452</v>
      </c>
      <c r="G431" s="116">
        <v>25.58</v>
      </c>
      <c r="H431" s="20"/>
    </row>
    <row r="432" spans="1:8" s="172" customFormat="1" ht="12.75" customHeight="1" x14ac:dyDescent="0.15">
      <c r="A432" s="105">
        <v>43447</v>
      </c>
      <c r="B432" s="116">
        <v>3.16</v>
      </c>
      <c r="C432" s="20">
        <f t="shared" si="12"/>
        <v>3.1600000000000003E-2</v>
      </c>
      <c r="D432" s="46">
        <f t="shared" si="13"/>
        <v>20.65</v>
      </c>
      <c r="E432" s="20"/>
      <c r="F432" s="105">
        <v>43451</v>
      </c>
      <c r="G432" s="116">
        <v>24.52</v>
      </c>
      <c r="H432" s="20"/>
    </row>
    <row r="433" spans="1:8" s="172" customFormat="1" ht="12.75" customHeight="1" x14ac:dyDescent="0.15">
      <c r="A433" s="105">
        <v>43446</v>
      </c>
      <c r="B433" s="116">
        <v>3.15</v>
      </c>
      <c r="C433" s="20">
        <f t="shared" si="12"/>
        <v>3.15E-2</v>
      </c>
      <c r="D433" s="46">
        <f t="shared" si="13"/>
        <v>21.46</v>
      </c>
      <c r="E433" s="20"/>
      <c r="F433" s="105">
        <v>43448</v>
      </c>
      <c r="G433" s="116">
        <v>21.63</v>
      </c>
      <c r="H433" s="20"/>
    </row>
    <row r="434" spans="1:8" s="172" customFormat="1" ht="12.75" customHeight="1" x14ac:dyDescent="0.15">
      <c r="A434" s="105">
        <v>43445</v>
      </c>
      <c r="B434" s="116">
        <v>3.13</v>
      </c>
      <c r="C434" s="20">
        <f t="shared" si="12"/>
        <v>3.1300000000000001E-2</v>
      </c>
      <c r="D434" s="46">
        <f t="shared" si="13"/>
        <v>21.76</v>
      </c>
      <c r="E434" s="20"/>
      <c r="F434" s="105">
        <v>43447</v>
      </c>
      <c r="G434" s="116">
        <v>20.65</v>
      </c>
      <c r="H434" s="20"/>
    </row>
    <row r="435" spans="1:8" s="172" customFormat="1" ht="12.75" customHeight="1" x14ac:dyDescent="0.15">
      <c r="A435" s="105">
        <v>43444</v>
      </c>
      <c r="B435" s="116">
        <v>3.13</v>
      </c>
      <c r="C435" s="20">
        <f t="shared" si="12"/>
        <v>3.1300000000000001E-2</v>
      </c>
      <c r="D435" s="46">
        <f t="shared" si="13"/>
        <v>22.64</v>
      </c>
      <c r="E435" s="20"/>
      <c r="F435" s="105">
        <v>43446</v>
      </c>
      <c r="G435" s="116">
        <v>21.46</v>
      </c>
      <c r="H435" s="20"/>
    </row>
    <row r="436" spans="1:8" s="172" customFormat="1" ht="12.75" customHeight="1" x14ac:dyDescent="0.15">
      <c r="A436" s="105">
        <v>43441</v>
      </c>
      <c r="B436" s="116">
        <v>3.14</v>
      </c>
      <c r="C436" s="20">
        <f t="shared" si="12"/>
        <v>3.1400000000000004E-2</v>
      </c>
      <c r="D436" s="46">
        <f t="shared" si="13"/>
        <v>23.23</v>
      </c>
      <c r="E436" s="20"/>
      <c r="F436" s="105">
        <v>43445</v>
      </c>
      <c r="G436" s="116">
        <v>21.76</v>
      </c>
      <c r="H436" s="20"/>
    </row>
    <row r="437" spans="1:8" s="172" customFormat="1" ht="12.75" customHeight="1" x14ac:dyDescent="0.15">
      <c r="A437" s="105">
        <v>43440</v>
      </c>
      <c r="B437" s="116">
        <v>3.14</v>
      </c>
      <c r="C437" s="20">
        <f t="shared" si="12"/>
        <v>3.1400000000000004E-2</v>
      </c>
      <c r="D437" s="46">
        <f t="shared" si="13"/>
        <v>21.19</v>
      </c>
      <c r="E437" s="20"/>
      <c r="F437" s="105">
        <v>43444</v>
      </c>
      <c r="G437" s="116">
        <v>22.64</v>
      </c>
      <c r="H437" s="20"/>
    </row>
    <row r="438" spans="1:8" s="172" customFormat="1" ht="12.75" customHeight="1" x14ac:dyDescent="0.15">
      <c r="A438" s="105">
        <v>43438</v>
      </c>
      <c r="B438" s="116">
        <v>3.16</v>
      </c>
      <c r="C438" s="20">
        <f t="shared" si="12"/>
        <v>3.1600000000000003E-2</v>
      </c>
      <c r="D438" s="46">
        <f t="shared" si="13"/>
        <v>20.74</v>
      </c>
      <c r="E438" s="20"/>
      <c r="F438" s="105">
        <v>43441</v>
      </c>
      <c r="G438" s="116">
        <v>23.23</v>
      </c>
      <c r="H438" s="20"/>
    </row>
    <row r="439" spans="1:8" s="172" customFormat="1" ht="12.75" customHeight="1" x14ac:dyDescent="0.15">
      <c r="A439" s="105">
        <v>43437</v>
      </c>
      <c r="B439" s="116">
        <v>3.27</v>
      </c>
      <c r="C439" s="20">
        <f t="shared" si="12"/>
        <v>3.27E-2</v>
      </c>
      <c r="D439" s="46">
        <f t="shared" si="13"/>
        <v>16.440000000000001</v>
      </c>
      <c r="E439" s="20"/>
      <c r="F439" s="105">
        <v>43440</v>
      </c>
      <c r="G439" s="116">
        <v>21.19</v>
      </c>
      <c r="H439" s="20"/>
    </row>
    <row r="440" spans="1:8" s="172" customFormat="1" ht="12.75" customHeight="1" x14ac:dyDescent="0.15">
      <c r="A440" s="105">
        <v>43434</v>
      </c>
      <c r="B440" s="116">
        <v>3.3</v>
      </c>
      <c r="C440" s="20">
        <f t="shared" si="12"/>
        <v>3.3000000000000002E-2</v>
      </c>
      <c r="D440" s="46">
        <f t="shared" si="13"/>
        <v>18.07</v>
      </c>
      <c r="E440" s="20"/>
      <c r="F440" s="105">
        <v>43438</v>
      </c>
      <c r="G440" s="116">
        <v>20.74</v>
      </c>
      <c r="H440" s="20"/>
    </row>
    <row r="441" spans="1:8" s="172" customFormat="1" ht="12.75" customHeight="1" x14ac:dyDescent="0.15">
      <c r="A441" s="105">
        <v>43433</v>
      </c>
      <c r="B441" s="116">
        <v>3.33</v>
      </c>
      <c r="C441" s="20">
        <f t="shared" si="12"/>
        <v>3.3300000000000003E-2</v>
      </c>
      <c r="D441" s="46">
        <f t="shared" si="13"/>
        <v>18.79</v>
      </c>
      <c r="E441" s="20"/>
      <c r="F441" s="105">
        <v>43437</v>
      </c>
      <c r="G441" s="116">
        <v>16.440000000000001</v>
      </c>
      <c r="H441" s="20"/>
    </row>
    <row r="442" spans="1:8" s="172" customFormat="1" ht="12.75" customHeight="1" x14ac:dyDescent="0.15">
      <c r="A442" s="105">
        <v>43432</v>
      </c>
      <c r="B442" s="116">
        <v>3.34</v>
      </c>
      <c r="C442" s="20">
        <f t="shared" si="12"/>
        <v>3.3399999999999999E-2</v>
      </c>
      <c r="D442" s="46">
        <f t="shared" si="13"/>
        <v>18.489999999999998</v>
      </c>
      <c r="E442" s="20"/>
      <c r="F442" s="105">
        <v>43434</v>
      </c>
      <c r="G442" s="116">
        <v>18.07</v>
      </c>
      <c r="H442" s="20"/>
    </row>
    <row r="443" spans="1:8" s="172" customFormat="1" ht="12.75" customHeight="1" x14ac:dyDescent="0.15">
      <c r="A443" s="105">
        <v>43431</v>
      </c>
      <c r="B443" s="116">
        <v>3.32</v>
      </c>
      <c r="C443" s="20">
        <f t="shared" si="12"/>
        <v>3.32E-2</v>
      </c>
      <c r="D443" s="46">
        <f t="shared" si="13"/>
        <v>19.02</v>
      </c>
      <c r="E443" s="20"/>
      <c r="F443" s="105">
        <v>43433</v>
      </c>
      <c r="G443" s="116">
        <v>18.79</v>
      </c>
      <c r="H443" s="20"/>
    </row>
    <row r="444" spans="1:8" s="172" customFormat="1" ht="12.75" customHeight="1" x14ac:dyDescent="0.15">
      <c r="A444" s="105">
        <v>43430</v>
      </c>
      <c r="B444" s="116">
        <v>3.32</v>
      </c>
      <c r="C444" s="20">
        <f t="shared" si="12"/>
        <v>3.32E-2</v>
      </c>
      <c r="D444" s="46">
        <f t="shared" si="13"/>
        <v>18.899999999999999</v>
      </c>
      <c r="E444" s="20"/>
      <c r="F444" s="105">
        <v>43432</v>
      </c>
      <c r="G444" s="116">
        <v>18.489999999999998</v>
      </c>
      <c r="H444" s="20"/>
    </row>
    <row r="445" spans="1:8" s="172" customFormat="1" ht="12.75" customHeight="1" x14ac:dyDescent="0.15">
      <c r="A445" s="105">
        <v>43427</v>
      </c>
      <c r="B445" s="116">
        <v>3.31</v>
      </c>
      <c r="C445" s="20">
        <f t="shared" si="12"/>
        <v>3.3099999999999997E-2</v>
      </c>
      <c r="D445" s="46">
        <f t="shared" si="13"/>
        <v>21.52</v>
      </c>
      <c r="E445" s="20"/>
      <c r="F445" s="105">
        <v>43431</v>
      </c>
      <c r="G445" s="116">
        <v>19.02</v>
      </c>
      <c r="H445" s="20"/>
    </row>
    <row r="446" spans="1:8" s="172" customFormat="1" ht="12.75" customHeight="1" x14ac:dyDescent="0.15">
      <c r="A446" s="105">
        <v>43425</v>
      </c>
      <c r="B446" s="116">
        <v>3.31</v>
      </c>
      <c r="C446" s="20">
        <f t="shared" si="12"/>
        <v>3.3099999999999997E-2</v>
      </c>
      <c r="D446" s="46">
        <f t="shared" si="13"/>
        <v>20.8</v>
      </c>
      <c r="E446" s="20"/>
      <c r="F446" s="105">
        <v>43430</v>
      </c>
      <c r="G446" s="116">
        <v>18.899999999999999</v>
      </c>
      <c r="H446" s="20"/>
    </row>
    <row r="447" spans="1:8" s="172" customFormat="1" ht="12.75" customHeight="1" x14ac:dyDescent="0.15">
      <c r="A447" s="105">
        <v>43424</v>
      </c>
      <c r="B447" s="116">
        <v>3.31</v>
      </c>
      <c r="C447" s="20">
        <f t="shared" si="12"/>
        <v>3.3099999999999997E-2</v>
      </c>
      <c r="D447" s="46">
        <f t="shared" si="13"/>
        <v>22.48</v>
      </c>
      <c r="E447" s="20"/>
      <c r="F447" s="105">
        <v>43427</v>
      </c>
      <c r="G447" s="116">
        <v>21.52</v>
      </c>
      <c r="H447" s="20"/>
    </row>
    <row r="448" spans="1:8" s="172" customFormat="1" ht="12.75" customHeight="1" x14ac:dyDescent="0.15">
      <c r="A448" s="105">
        <v>43423</v>
      </c>
      <c r="B448" s="116">
        <v>3.32</v>
      </c>
      <c r="C448" s="20">
        <f t="shared" si="12"/>
        <v>3.32E-2</v>
      </c>
      <c r="D448" s="46">
        <f t="shared" si="13"/>
        <v>20.100000000000001</v>
      </c>
      <c r="E448" s="20"/>
      <c r="F448" s="105">
        <v>43425</v>
      </c>
      <c r="G448" s="116">
        <v>20.8</v>
      </c>
      <c r="H448" s="20"/>
    </row>
    <row r="449" spans="1:8" s="172" customFormat="1" ht="12.75" customHeight="1" x14ac:dyDescent="0.15">
      <c r="A449" s="105">
        <v>43420</v>
      </c>
      <c r="B449" s="116">
        <v>3.33</v>
      </c>
      <c r="C449" s="20">
        <f t="shared" si="12"/>
        <v>3.3300000000000003E-2</v>
      </c>
      <c r="D449" s="46">
        <f t="shared" si="13"/>
        <v>18.14</v>
      </c>
      <c r="E449" s="20"/>
      <c r="F449" s="105">
        <v>43424</v>
      </c>
      <c r="G449" s="116">
        <v>22.48</v>
      </c>
      <c r="H449" s="20"/>
    </row>
    <row r="450" spans="1:8" s="172" customFormat="1" ht="12.75" customHeight="1" x14ac:dyDescent="0.15">
      <c r="A450" s="105">
        <v>43419</v>
      </c>
      <c r="B450" s="116">
        <v>3.36</v>
      </c>
      <c r="C450" s="20">
        <f t="shared" si="12"/>
        <v>3.3599999999999998E-2</v>
      </c>
      <c r="D450" s="46">
        <f t="shared" si="13"/>
        <v>19.98</v>
      </c>
      <c r="E450" s="20"/>
      <c r="F450" s="105">
        <v>43423</v>
      </c>
      <c r="G450" s="116">
        <v>20.100000000000001</v>
      </c>
      <c r="H450" s="20"/>
    </row>
    <row r="451" spans="1:8" s="172" customFormat="1" ht="12.75" customHeight="1" x14ac:dyDescent="0.15">
      <c r="A451" s="105">
        <v>43418</v>
      </c>
      <c r="B451" s="116">
        <v>3.35</v>
      </c>
      <c r="C451" s="20">
        <f t="shared" ref="C451:C514" si="14">B451/100</f>
        <v>3.3500000000000002E-2</v>
      </c>
      <c r="D451" s="46">
        <f t="shared" ref="D451:D514" si="15">IFERROR(VLOOKUP(A451,$F$3:$G$7726,2,FALSE),AVERAGE(D450,D452))</f>
        <v>21.25</v>
      </c>
      <c r="E451" s="20"/>
      <c r="F451" s="105">
        <v>43420</v>
      </c>
      <c r="G451" s="116">
        <v>18.14</v>
      </c>
      <c r="H451" s="20"/>
    </row>
    <row r="452" spans="1:8" s="172" customFormat="1" ht="12.75" customHeight="1" x14ac:dyDescent="0.15">
      <c r="A452" s="105">
        <v>43417</v>
      </c>
      <c r="B452" s="116">
        <v>3.36</v>
      </c>
      <c r="C452" s="20">
        <f t="shared" si="14"/>
        <v>3.3599999999999998E-2</v>
      </c>
      <c r="D452" s="46">
        <f t="shared" si="15"/>
        <v>20.02</v>
      </c>
      <c r="E452" s="20"/>
      <c r="F452" s="105">
        <v>43419</v>
      </c>
      <c r="G452" s="116">
        <v>19.98</v>
      </c>
      <c r="H452" s="20"/>
    </row>
    <row r="453" spans="1:8" s="172" customFormat="1" ht="12.75" customHeight="1" x14ac:dyDescent="0.15">
      <c r="A453" s="105">
        <v>43413</v>
      </c>
      <c r="B453" s="116">
        <v>3.4</v>
      </c>
      <c r="C453" s="20">
        <f t="shared" si="14"/>
        <v>3.4000000000000002E-2</v>
      </c>
      <c r="D453" s="46">
        <f t="shared" si="15"/>
        <v>17.36</v>
      </c>
      <c r="E453" s="20"/>
      <c r="F453" s="105">
        <v>43418</v>
      </c>
      <c r="G453" s="116">
        <v>21.25</v>
      </c>
      <c r="H453" s="20"/>
    </row>
    <row r="454" spans="1:8" s="172" customFormat="1" ht="12.75" customHeight="1" x14ac:dyDescent="0.15">
      <c r="A454" s="105">
        <v>43412</v>
      </c>
      <c r="B454" s="116">
        <v>3.43</v>
      </c>
      <c r="C454" s="20">
        <f t="shared" si="14"/>
        <v>3.4300000000000004E-2</v>
      </c>
      <c r="D454" s="46">
        <f t="shared" si="15"/>
        <v>16.72</v>
      </c>
      <c r="E454" s="20"/>
      <c r="F454" s="105">
        <v>43417</v>
      </c>
      <c r="G454" s="116">
        <v>20.02</v>
      </c>
      <c r="H454" s="20"/>
    </row>
    <row r="455" spans="1:8" s="172" customFormat="1" ht="12.75" customHeight="1" x14ac:dyDescent="0.15">
      <c r="A455" s="105">
        <v>43411</v>
      </c>
      <c r="B455" s="116">
        <v>3.43</v>
      </c>
      <c r="C455" s="20">
        <f t="shared" si="14"/>
        <v>3.4300000000000004E-2</v>
      </c>
      <c r="D455" s="46">
        <f t="shared" si="15"/>
        <v>16.36</v>
      </c>
      <c r="E455" s="20"/>
      <c r="F455" s="105">
        <v>43416</v>
      </c>
      <c r="G455" s="116">
        <v>20.45</v>
      </c>
      <c r="H455" s="20"/>
    </row>
    <row r="456" spans="1:8" s="172" customFormat="1" ht="12.75" customHeight="1" x14ac:dyDescent="0.15">
      <c r="A456" s="105">
        <v>43410</v>
      </c>
      <c r="B456" s="116">
        <v>3.43</v>
      </c>
      <c r="C456" s="20">
        <f t="shared" si="14"/>
        <v>3.4300000000000004E-2</v>
      </c>
      <c r="D456" s="46">
        <f t="shared" si="15"/>
        <v>19.91</v>
      </c>
      <c r="E456" s="20"/>
      <c r="F456" s="105">
        <v>43413</v>
      </c>
      <c r="G456" s="116">
        <v>17.36</v>
      </c>
      <c r="H456" s="20"/>
    </row>
    <row r="457" spans="1:8" s="172" customFormat="1" ht="12.75" customHeight="1" x14ac:dyDescent="0.15">
      <c r="A457" s="105">
        <v>43409</v>
      </c>
      <c r="B457" s="116">
        <v>3.43</v>
      </c>
      <c r="C457" s="20">
        <f t="shared" si="14"/>
        <v>3.4300000000000004E-2</v>
      </c>
      <c r="D457" s="46">
        <f t="shared" si="15"/>
        <v>19.96</v>
      </c>
      <c r="E457" s="20"/>
      <c r="F457" s="105">
        <v>43412</v>
      </c>
      <c r="G457" s="116">
        <v>16.72</v>
      </c>
      <c r="H457" s="20"/>
    </row>
    <row r="458" spans="1:8" s="172" customFormat="1" ht="12.75" customHeight="1" x14ac:dyDescent="0.15">
      <c r="A458" s="105">
        <v>43406</v>
      </c>
      <c r="B458" s="116">
        <v>3.46</v>
      </c>
      <c r="C458" s="20">
        <f t="shared" si="14"/>
        <v>3.4599999999999999E-2</v>
      </c>
      <c r="D458" s="46">
        <f t="shared" si="15"/>
        <v>19.510000000000002</v>
      </c>
      <c r="E458" s="20"/>
      <c r="F458" s="105">
        <v>43411</v>
      </c>
      <c r="G458" s="116">
        <v>16.36</v>
      </c>
      <c r="H458" s="20"/>
    </row>
    <row r="459" spans="1:8" s="172" customFormat="1" ht="12.75" customHeight="1" x14ac:dyDescent="0.15">
      <c r="A459" s="105">
        <v>43405</v>
      </c>
      <c r="B459" s="116">
        <v>3.38</v>
      </c>
      <c r="C459" s="20">
        <f t="shared" si="14"/>
        <v>3.3799999999999997E-2</v>
      </c>
      <c r="D459" s="46">
        <f t="shared" si="15"/>
        <v>19.34</v>
      </c>
      <c r="E459" s="20"/>
      <c r="F459" s="105">
        <v>43410</v>
      </c>
      <c r="G459" s="116">
        <v>19.91</v>
      </c>
      <c r="H459" s="20"/>
    </row>
    <row r="460" spans="1:8" s="172" customFormat="1" ht="12.75" customHeight="1" x14ac:dyDescent="0.15">
      <c r="A460" s="105">
        <v>43404</v>
      </c>
      <c r="B460" s="116">
        <v>3.39</v>
      </c>
      <c r="C460" s="20">
        <f t="shared" si="14"/>
        <v>3.39E-2</v>
      </c>
      <c r="D460" s="46">
        <f t="shared" si="15"/>
        <v>21.23</v>
      </c>
      <c r="E460" s="20"/>
      <c r="F460" s="105">
        <v>43409</v>
      </c>
      <c r="G460" s="116">
        <v>19.96</v>
      </c>
      <c r="H460" s="20"/>
    </row>
    <row r="461" spans="1:8" s="172" customFormat="1" ht="12.75" customHeight="1" x14ac:dyDescent="0.15">
      <c r="A461" s="105">
        <v>43403</v>
      </c>
      <c r="B461" s="116">
        <v>3.36</v>
      </c>
      <c r="C461" s="20">
        <f t="shared" si="14"/>
        <v>3.3599999999999998E-2</v>
      </c>
      <c r="D461" s="46">
        <f t="shared" si="15"/>
        <v>23.35</v>
      </c>
      <c r="E461" s="20"/>
      <c r="F461" s="105">
        <v>43406</v>
      </c>
      <c r="G461" s="116">
        <v>19.510000000000002</v>
      </c>
      <c r="H461" s="20"/>
    </row>
    <row r="462" spans="1:8" s="172" customFormat="1" ht="12.75" customHeight="1" x14ac:dyDescent="0.15">
      <c r="A462" s="105">
        <v>43402</v>
      </c>
      <c r="B462" s="116">
        <v>3.33</v>
      </c>
      <c r="C462" s="20">
        <f t="shared" si="14"/>
        <v>3.3300000000000003E-2</v>
      </c>
      <c r="D462" s="46">
        <f t="shared" si="15"/>
        <v>24.7</v>
      </c>
      <c r="E462" s="20"/>
      <c r="F462" s="105">
        <v>43405</v>
      </c>
      <c r="G462" s="116">
        <v>19.34</v>
      </c>
      <c r="H462" s="20"/>
    </row>
    <row r="463" spans="1:8" s="172" customFormat="1" ht="12.75" customHeight="1" x14ac:dyDescent="0.15">
      <c r="A463" s="105">
        <v>43399</v>
      </c>
      <c r="B463" s="116">
        <v>3.32</v>
      </c>
      <c r="C463" s="20">
        <f t="shared" si="14"/>
        <v>3.32E-2</v>
      </c>
      <c r="D463" s="46">
        <f t="shared" si="15"/>
        <v>24.16</v>
      </c>
      <c r="E463" s="20"/>
      <c r="F463" s="105">
        <v>43404</v>
      </c>
      <c r="G463" s="116">
        <v>21.23</v>
      </c>
      <c r="H463" s="20"/>
    </row>
    <row r="464" spans="1:8" s="172" customFormat="1" ht="12.75" customHeight="1" x14ac:dyDescent="0.15">
      <c r="A464" s="105">
        <v>43398</v>
      </c>
      <c r="B464" s="116">
        <v>3.35</v>
      </c>
      <c r="C464" s="20">
        <f t="shared" si="14"/>
        <v>3.3500000000000002E-2</v>
      </c>
      <c r="D464" s="46">
        <f t="shared" si="15"/>
        <v>24.22</v>
      </c>
      <c r="E464" s="20"/>
      <c r="F464" s="105">
        <v>43403</v>
      </c>
      <c r="G464" s="116">
        <v>23.35</v>
      </c>
      <c r="H464" s="20"/>
    </row>
    <row r="465" spans="1:8" s="172" customFormat="1" ht="12.75" customHeight="1" x14ac:dyDescent="0.15">
      <c r="A465" s="105">
        <v>43397</v>
      </c>
      <c r="B465" s="116">
        <v>3.33</v>
      </c>
      <c r="C465" s="20">
        <f t="shared" si="14"/>
        <v>3.3300000000000003E-2</v>
      </c>
      <c r="D465" s="46">
        <f t="shared" si="15"/>
        <v>25.23</v>
      </c>
      <c r="E465" s="20"/>
      <c r="F465" s="105">
        <v>43402</v>
      </c>
      <c r="G465" s="116">
        <v>24.7</v>
      </c>
      <c r="H465" s="20"/>
    </row>
    <row r="466" spans="1:8" s="172" customFormat="1" ht="12.75" customHeight="1" x14ac:dyDescent="0.15">
      <c r="A466" s="105">
        <v>43396</v>
      </c>
      <c r="B466" s="116">
        <v>3.37</v>
      </c>
      <c r="C466" s="20">
        <f t="shared" si="14"/>
        <v>3.3700000000000001E-2</v>
      </c>
      <c r="D466" s="46">
        <f t="shared" si="15"/>
        <v>20.71</v>
      </c>
      <c r="E466" s="20"/>
      <c r="F466" s="105">
        <v>43399</v>
      </c>
      <c r="G466" s="116">
        <v>24.16</v>
      </c>
      <c r="H466" s="20"/>
    </row>
    <row r="467" spans="1:8" s="172" customFormat="1" ht="12.75" customHeight="1" x14ac:dyDescent="0.15">
      <c r="A467" s="105">
        <v>43395</v>
      </c>
      <c r="B467" s="116">
        <v>3.38</v>
      </c>
      <c r="C467" s="20">
        <f t="shared" si="14"/>
        <v>3.3799999999999997E-2</v>
      </c>
      <c r="D467" s="46">
        <f t="shared" si="15"/>
        <v>19.64</v>
      </c>
      <c r="E467" s="20"/>
      <c r="F467" s="105">
        <v>43398</v>
      </c>
      <c r="G467" s="116">
        <v>24.22</v>
      </c>
      <c r="H467" s="20"/>
    </row>
    <row r="468" spans="1:8" s="172" customFormat="1" ht="12.75" customHeight="1" x14ac:dyDescent="0.15">
      <c r="A468" s="105">
        <v>43392</v>
      </c>
      <c r="B468" s="116">
        <v>3.38</v>
      </c>
      <c r="C468" s="20">
        <f t="shared" si="14"/>
        <v>3.3799999999999997E-2</v>
      </c>
      <c r="D468" s="46">
        <f t="shared" si="15"/>
        <v>19.89</v>
      </c>
      <c r="E468" s="20"/>
      <c r="F468" s="105">
        <v>43397</v>
      </c>
      <c r="G468" s="116">
        <v>25.23</v>
      </c>
      <c r="H468" s="20"/>
    </row>
    <row r="469" spans="1:8" s="172" customFormat="1" ht="12.75" customHeight="1" x14ac:dyDescent="0.15">
      <c r="A469" s="105">
        <v>43391</v>
      </c>
      <c r="B469" s="116">
        <v>3.36</v>
      </c>
      <c r="C469" s="20">
        <f t="shared" si="14"/>
        <v>3.3599999999999998E-2</v>
      </c>
      <c r="D469" s="46">
        <f t="shared" si="15"/>
        <v>20.059999999999999</v>
      </c>
      <c r="E469" s="20"/>
      <c r="F469" s="105">
        <v>43396</v>
      </c>
      <c r="G469" s="116">
        <v>20.71</v>
      </c>
      <c r="H469" s="20"/>
    </row>
    <row r="470" spans="1:8" s="172" customFormat="1" ht="12.75" customHeight="1" x14ac:dyDescent="0.15">
      <c r="A470" s="105">
        <v>43390</v>
      </c>
      <c r="B470" s="116">
        <v>3.35</v>
      </c>
      <c r="C470" s="20">
        <f t="shared" si="14"/>
        <v>3.3500000000000002E-2</v>
      </c>
      <c r="D470" s="46">
        <f t="shared" si="15"/>
        <v>17.399999999999999</v>
      </c>
      <c r="E470" s="20"/>
      <c r="F470" s="105">
        <v>43395</v>
      </c>
      <c r="G470" s="116">
        <v>19.64</v>
      </c>
      <c r="H470" s="20"/>
    </row>
    <row r="471" spans="1:8" s="172" customFormat="1" ht="12.75" customHeight="1" x14ac:dyDescent="0.15">
      <c r="A471" s="105">
        <v>43389</v>
      </c>
      <c r="B471" s="116">
        <v>3.32</v>
      </c>
      <c r="C471" s="20">
        <f t="shared" si="14"/>
        <v>3.32E-2</v>
      </c>
      <c r="D471" s="46">
        <f t="shared" si="15"/>
        <v>17.62</v>
      </c>
      <c r="E471" s="20"/>
      <c r="F471" s="105">
        <v>43392</v>
      </c>
      <c r="G471" s="116">
        <v>19.89</v>
      </c>
      <c r="H471" s="20"/>
    </row>
    <row r="472" spans="1:8" s="172" customFormat="1" ht="12.75" customHeight="1" x14ac:dyDescent="0.15">
      <c r="A472" s="105">
        <v>43388</v>
      </c>
      <c r="B472" s="116">
        <v>3.34</v>
      </c>
      <c r="C472" s="20">
        <f t="shared" si="14"/>
        <v>3.3399999999999999E-2</v>
      </c>
      <c r="D472" s="46">
        <f t="shared" si="15"/>
        <v>21.3</v>
      </c>
      <c r="E472" s="20"/>
      <c r="F472" s="105">
        <v>43391</v>
      </c>
      <c r="G472" s="116">
        <v>20.059999999999999</v>
      </c>
      <c r="H472" s="20"/>
    </row>
    <row r="473" spans="1:8" s="172" customFormat="1" ht="12.75" customHeight="1" x14ac:dyDescent="0.15">
      <c r="A473" s="105">
        <v>43385</v>
      </c>
      <c r="B473" s="116">
        <v>3.32</v>
      </c>
      <c r="C473" s="20">
        <f t="shared" si="14"/>
        <v>3.32E-2</v>
      </c>
      <c r="D473" s="46">
        <f t="shared" si="15"/>
        <v>21.31</v>
      </c>
      <c r="E473" s="20"/>
      <c r="F473" s="105">
        <v>43390</v>
      </c>
      <c r="G473" s="116">
        <v>17.399999999999999</v>
      </c>
      <c r="H473" s="20"/>
    </row>
    <row r="474" spans="1:8" s="172" customFormat="1" ht="12.75" customHeight="1" x14ac:dyDescent="0.15">
      <c r="A474" s="105">
        <v>43384</v>
      </c>
      <c r="B474" s="116">
        <v>3.32</v>
      </c>
      <c r="C474" s="20">
        <f t="shared" si="14"/>
        <v>3.32E-2</v>
      </c>
      <c r="D474" s="46">
        <f t="shared" si="15"/>
        <v>24.98</v>
      </c>
      <c r="E474" s="20"/>
      <c r="F474" s="105">
        <v>43389</v>
      </c>
      <c r="G474" s="116">
        <v>17.62</v>
      </c>
      <c r="H474" s="20"/>
    </row>
    <row r="475" spans="1:8" s="172" customFormat="1" ht="12.75" customHeight="1" x14ac:dyDescent="0.15">
      <c r="A475" s="105">
        <v>43383</v>
      </c>
      <c r="B475" s="116">
        <v>3.39</v>
      </c>
      <c r="C475" s="20">
        <f t="shared" si="14"/>
        <v>3.39E-2</v>
      </c>
      <c r="D475" s="46">
        <f t="shared" si="15"/>
        <v>22.96</v>
      </c>
      <c r="E475" s="20"/>
      <c r="F475" s="105">
        <v>43388</v>
      </c>
      <c r="G475" s="116">
        <v>21.3</v>
      </c>
      <c r="H475" s="20"/>
    </row>
    <row r="476" spans="1:8" s="172" customFormat="1" ht="12.75" customHeight="1" x14ac:dyDescent="0.15">
      <c r="A476" s="105">
        <v>43382</v>
      </c>
      <c r="B476" s="116">
        <v>3.37</v>
      </c>
      <c r="C476" s="20">
        <f t="shared" si="14"/>
        <v>3.3700000000000001E-2</v>
      </c>
      <c r="D476" s="46">
        <f t="shared" si="15"/>
        <v>15.95</v>
      </c>
      <c r="E476" s="20"/>
      <c r="F476" s="105">
        <v>43385</v>
      </c>
      <c r="G476" s="116">
        <v>21.31</v>
      </c>
      <c r="H476" s="20"/>
    </row>
    <row r="477" spans="1:8" s="172" customFormat="1" ht="12.75" customHeight="1" x14ac:dyDescent="0.15">
      <c r="A477" s="105">
        <v>43378</v>
      </c>
      <c r="B477" s="116">
        <v>3.4</v>
      </c>
      <c r="C477" s="20">
        <f t="shared" si="14"/>
        <v>3.4000000000000002E-2</v>
      </c>
      <c r="D477" s="46">
        <f t="shared" si="15"/>
        <v>14.82</v>
      </c>
      <c r="E477" s="20"/>
      <c r="F477" s="105">
        <v>43384</v>
      </c>
      <c r="G477" s="116">
        <v>24.98</v>
      </c>
      <c r="H477" s="20"/>
    </row>
    <row r="478" spans="1:8" s="172" customFormat="1" ht="12.75" customHeight="1" x14ac:dyDescent="0.15">
      <c r="A478" s="105">
        <v>43377</v>
      </c>
      <c r="B478" s="116">
        <v>3.35</v>
      </c>
      <c r="C478" s="20">
        <f t="shared" si="14"/>
        <v>3.3500000000000002E-2</v>
      </c>
      <c r="D478" s="46">
        <f t="shared" si="15"/>
        <v>14.22</v>
      </c>
      <c r="E478" s="20"/>
      <c r="F478" s="105">
        <v>43383</v>
      </c>
      <c r="G478" s="116">
        <v>22.96</v>
      </c>
      <c r="H478" s="20"/>
    </row>
    <row r="479" spans="1:8" s="172" customFormat="1" ht="12.75" customHeight="1" x14ac:dyDescent="0.15">
      <c r="A479" s="105">
        <v>43376</v>
      </c>
      <c r="B479" s="116">
        <v>3.3</v>
      </c>
      <c r="C479" s="20">
        <f t="shared" si="14"/>
        <v>3.3000000000000002E-2</v>
      </c>
      <c r="D479" s="46">
        <f t="shared" si="15"/>
        <v>11.61</v>
      </c>
      <c r="E479" s="20"/>
      <c r="F479" s="105">
        <v>43382</v>
      </c>
      <c r="G479" s="116">
        <v>15.95</v>
      </c>
      <c r="H479" s="20"/>
    </row>
    <row r="480" spans="1:8" s="172" customFormat="1" ht="12.75" customHeight="1" x14ac:dyDescent="0.15">
      <c r="A480" s="105">
        <v>43375</v>
      </c>
      <c r="B480" s="116">
        <v>3.2</v>
      </c>
      <c r="C480" s="20">
        <f t="shared" si="14"/>
        <v>3.2000000000000001E-2</v>
      </c>
      <c r="D480" s="46">
        <f t="shared" si="15"/>
        <v>12.05</v>
      </c>
      <c r="E480" s="20"/>
      <c r="F480" s="105">
        <v>43381</v>
      </c>
      <c r="G480" s="116">
        <v>15.69</v>
      </c>
      <c r="H480" s="20"/>
    </row>
    <row r="481" spans="1:8" s="172" customFormat="1" ht="12.75" customHeight="1" x14ac:dyDescent="0.15">
      <c r="A481" s="105">
        <v>43374</v>
      </c>
      <c r="B481" s="116">
        <v>3.24</v>
      </c>
      <c r="C481" s="20">
        <f t="shared" si="14"/>
        <v>3.2400000000000005E-2</v>
      </c>
      <c r="D481" s="46">
        <f t="shared" si="15"/>
        <v>12</v>
      </c>
      <c r="E481" s="20"/>
      <c r="F481" s="105">
        <v>43378</v>
      </c>
      <c r="G481" s="116">
        <v>14.82</v>
      </c>
      <c r="H481" s="20"/>
    </row>
    <row r="482" spans="1:8" s="172" customFormat="1" ht="12.75" customHeight="1" x14ac:dyDescent="0.15">
      <c r="A482" s="105">
        <v>43371</v>
      </c>
      <c r="B482" s="116">
        <v>3.19</v>
      </c>
      <c r="C482" s="20">
        <f t="shared" si="14"/>
        <v>3.1899999999999998E-2</v>
      </c>
      <c r="D482" s="46">
        <f t="shared" si="15"/>
        <v>12.12</v>
      </c>
      <c r="E482" s="20"/>
      <c r="F482" s="105">
        <v>43377</v>
      </c>
      <c r="G482" s="116">
        <v>14.22</v>
      </c>
      <c r="H482" s="20"/>
    </row>
    <row r="483" spans="1:8" s="172" customFormat="1" ht="12.75" customHeight="1" x14ac:dyDescent="0.15">
      <c r="A483" s="105">
        <v>43370</v>
      </c>
      <c r="B483" s="116">
        <v>3.19</v>
      </c>
      <c r="C483" s="20">
        <f t="shared" si="14"/>
        <v>3.1899999999999998E-2</v>
      </c>
      <c r="D483" s="46">
        <f t="shared" si="15"/>
        <v>12.41</v>
      </c>
      <c r="E483" s="20"/>
      <c r="F483" s="105">
        <v>43376</v>
      </c>
      <c r="G483" s="116">
        <v>11.61</v>
      </c>
      <c r="H483" s="20"/>
    </row>
    <row r="484" spans="1:8" s="172" customFormat="1" ht="12.75" customHeight="1" x14ac:dyDescent="0.15">
      <c r="A484" s="105">
        <v>43369</v>
      </c>
      <c r="B484" s="116">
        <v>3.19</v>
      </c>
      <c r="C484" s="20">
        <f t="shared" si="14"/>
        <v>3.1899999999999998E-2</v>
      </c>
      <c r="D484" s="46">
        <f t="shared" si="15"/>
        <v>12.89</v>
      </c>
      <c r="E484" s="20"/>
      <c r="F484" s="105">
        <v>43375</v>
      </c>
      <c r="G484" s="116">
        <v>12.05</v>
      </c>
      <c r="H484" s="20"/>
    </row>
    <row r="485" spans="1:8" s="172" customFormat="1" ht="12.75" customHeight="1" x14ac:dyDescent="0.15">
      <c r="A485" s="105">
        <v>43368</v>
      </c>
      <c r="B485" s="116">
        <v>3.23</v>
      </c>
      <c r="C485" s="20">
        <f t="shared" si="14"/>
        <v>3.2300000000000002E-2</v>
      </c>
      <c r="D485" s="46">
        <f t="shared" si="15"/>
        <v>12.42</v>
      </c>
      <c r="E485" s="20"/>
      <c r="F485" s="105">
        <v>43374</v>
      </c>
      <c r="G485" s="116">
        <v>12</v>
      </c>
      <c r="H485" s="20"/>
    </row>
    <row r="486" spans="1:8" s="172" customFormat="1" ht="12.75" customHeight="1" x14ac:dyDescent="0.15">
      <c r="A486" s="105">
        <v>43367</v>
      </c>
      <c r="B486" s="116">
        <v>3.21</v>
      </c>
      <c r="C486" s="20">
        <f t="shared" si="14"/>
        <v>3.2099999999999997E-2</v>
      </c>
      <c r="D486" s="46">
        <f t="shared" si="15"/>
        <v>12.2</v>
      </c>
      <c r="E486" s="20"/>
      <c r="F486" s="105">
        <v>43371</v>
      </c>
      <c r="G486" s="116">
        <v>12.12</v>
      </c>
      <c r="H486" s="20"/>
    </row>
    <row r="487" spans="1:8" s="172" customFormat="1" ht="12.75" customHeight="1" x14ac:dyDescent="0.15">
      <c r="A487" s="105">
        <v>43364</v>
      </c>
      <c r="B487" s="116">
        <v>3.2</v>
      </c>
      <c r="C487" s="20">
        <f t="shared" si="14"/>
        <v>3.2000000000000001E-2</v>
      </c>
      <c r="D487" s="46">
        <f t="shared" si="15"/>
        <v>11.68</v>
      </c>
      <c r="E487" s="20"/>
      <c r="F487" s="105">
        <v>43370</v>
      </c>
      <c r="G487" s="116">
        <v>12.41</v>
      </c>
      <c r="H487" s="20"/>
    </row>
    <row r="488" spans="1:8" s="172" customFormat="1" ht="12.75" customHeight="1" x14ac:dyDescent="0.15">
      <c r="A488" s="105">
        <v>43363</v>
      </c>
      <c r="B488" s="116">
        <v>3.21</v>
      </c>
      <c r="C488" s="20">
        <f t="shared" si="14"/>
        <v>3.2099999999999997E-2</v>
      </c>
      <c r="D488" s="46">
        <f t="shared" si="15"/>
        <v>11.8</v>
      </c>
      <c r="E488" s="20"/>
      <c r="F488" s="105">
        <v>43369</v>
      </c>
      <c r="G488" s="116">
        <v>12.89</v>
      </c>
      <c r="H488" s="20"/>
    </row>
    <row r="489" spans="1:8" s="172" customFormat="1" ht="12.75" customHeight="1" x14ac:dyDescent="0.15">
      <c r="A489" s="105">
        <v>43362</v>
      </c>
      <c r="B489" s="116">
        <v>3.23</v>
      </c>
      <c r="C489" s="20">
        <f t="shared" si="14"/>
        <v>3.2300000000000002E-2</v>
      </c>
      <c r="D489" s="46">
        <f t="shared" si="15"/>
        <v>11.75</v>
      </c>
      <c r="E489" s="20"/>
      <c r="F489" s="105">
        <v>43368</v>
      </c>
      <c r="G489" s="116">
        <v>12.42</v>
      </c>
      <c r="H489" s="20"/>
    </row>
    <row r="490" spans="1:8" s="172" customFormat="1" ht="12.75" customHeight="1" x14ac:dyDescent="0.15">
      <c r="A490" s="105">
        <v>43361</v>
      </c>
      <c r="B490" s="116">
        <v>3.2</v>
      </c>
      <c r="C490" s="20">
        <f t="shared" si="14"/>
        <v>3.2000000000000001E-2</v>
      </c>
      <c r="D490" s="46">
        <f t="shared" si="15"/>
        <v>12.79</v>
      </c>
      <c r="E490" s="20"/>
      <c r="F490" s="105">
        <v>43367</v>
      </c>
      <c r="G490" s="116">
        <v>12.2</v>
      </c>
      <c r="H490" s="20"/>
    </row>
    <row r="491" spans="1:8" s="172" customFormat="1" ht="12.75" customHeight="1" x14ac:dyDescent="0.15">
      <c r="A491" s="105">
        <v>43360</v>
      </c>
      <c r="B491" s="116">
        <v>3.13</v>
      </c>
      <c r="C491" s="20">
        <f t="shared" si="14"/>
        <v>3.1300000000000001E-2</v>
      </c>
      <c r="D491" s="46">
        <f t="shared" si="15"/>
        <v>13.68</v>
      </c>
      <c r="E491" s="20"/>
      <c r="F491" s="105">
        <v>43364</v>
      </c>
      <c r="G491" s="116">
        <v>11.68</v>
      </c>
      <c r="H491" s="20"/>
    </row>
    <row r="492" spans="1:8" s="172" customFormat="1" ht="12.75" customHeight="1" x14ac:dyDescent="0.15">
      <c r="A492" s="105">
        <v>43357</v>
      </c>
      <c r="B492" s="116">
        <v>3.13</v>
      </c>
      <c r="C492" s="20">
        <f t="shared" si="14"/>
        <v>3.1300000000000001E-2</v>
      </c>
      <c r="D492" s="46">
        <f t="shared" si="15"/>
        <v>12.07</v>
      </c>
      <c r="E492" s="20"/>
      <c r="F492" s="105">
        <v>43363</v>
      </c>
      <c r="G492" s="116">
        <v>11.8</v>
      </c>
      <c r="H492" s="20"/>
    </row>
    <row r="493" spans="1:8" s="172" customFormat="1" ht="12.75" customHeight="1" x14ac:dyDescent="0.15">
      <c r="A493" s="105">
        <v>43356</v>
      </c>
      <c r="B493" s="116">
        <v>3.11</v>
      </c>
      <c r="C493" s="20">
        <f t="shared" si="14"/>
        <v>3.1099999999999999E-2</v>
      </c>
      <c r="D493" s="46">
        <f t="shared" si="15"/>
        <v>12.37</v>
      </c>
      <c r="E493" s="20"/>
      <c r="F493" s="105">
        <v>43362</v>
      </c>
      <c r="G493" s="116">
        <v>11.75</v>
      </c>
      <c r="H493" s="20"/>
    </row>
    <row r="494" spans="1:8" s="172" customFormat="1" ht="12.75" customHeight="1" x14ac:dyDescent="0.15">
      <c r="A494" s="105">
        <v>43355</v>
      </c>
      <c r="B494" s="116">
        <v>3.11</v>
      </c>
      <c r="C494" s="20">
        <f t="shared" si="14"/>
        <v>3.1099999999999999E-2</v>
      </c>
      <c r="D494" s="46">
        <f t="shared" si="15"/>
        <v>13.14</v>
      </c>
      <c r="E494" s="20"/>
      <c r="F494" s="105">
        <v>43361</v>
      </c>
      <c r="G494" s="116">
        <v>12.79</v>
      </c>
      <c r="H494" s="20"/>
    </row>
    <row r="495" spans="1:8" s="172" customFormat="1" ht="12.75" customHeight="1" x14ac:dyDescent="0.15">
      <c r="A495" s="105">
        <v>43354</v>
      </c>
      <c r="B495" s="116">
        <v>3.13</v>
      </c>
      <c r="C495" s="20">
        <f t="shared" si="14"/>
        <v>3.1300000000000001E-2</v>
      </c>
      <c r="D495" s="46">
        <f t="shared" si="15"/>
        <v>13.22</v>
      </c>
      <c r="E495" s="20"/>
      <c r="F495" s="105">
        <v>43360</v>
      </c>
      <c r="G495" s="116">
        <v>13.68</v>
      </c>
      <c r="H495" s="20"/>
    </row>
    <row r="496" spans="1:8" s="172" customFormat="1" ht="12.75" customHeight="1" x14ac:dyDescent="0.15">
      <c r="A496" s="105">
        <v>43353</v>
      </c>
      <c r="B496" s="116">
        <v>3.09</v>
      </c>
      <c r="C496" s="20">
        <f t="shared" si="14"/>
        <v>3.0899999999999997E-2</v>
      </c>
      <c r="D496" s="46">
        <f t="shared" si="15"/>
        <v>14.16</v>
      </c>
      <c r="E496" s="20"/>
      <c r="F496" s="105">
        <v>43357</v>
      </c>
      <c r="G496" s="116">
        <v>12.07</v>
      </c>
      <c r="H496" s="20"/>
    </row>
    <row r="497" spans="1:8" s="172" customFormat="1" ht="12.75" customHeight="1" x14ac:dyDescent="0.15">
      <c r="A497" s="105">
        <v>43350</v>
      </c>
      <c r="B497" s="116">
        <v>3.11</v>
      </c>
      <c r="C497" s="20">
        <f t="shared" si="14"/>
        <v>3.1099999999999999E-2</v>
      </c>
      <c r="D497" s="46">
        <f t="shared" si="15"/>
        <v>14.88</v>
      </c>
      <c r="E497" s="20"/>
      <c r="F497" s="105">
        <v>43356</v>
      </c>
      <c r="G497" s="116">
        <v>12.37</v>
      </c>
      <c r="H497" s="20"/>
    </row>
    <row r="498" spans="1:8" s="172" customFormat="1" ht="12.75" customHeight="1" x14ac:dyDescent="0.15">
      <c r="A498" s="105">
        <v>43349</v>
      </c>
      <c r="B498" s="116">
        <v>3.06</v>
      </c>
      <c r="C498" s="20">
        <f t="shared" si="14"/>
        <v>3.0600000000000002E-2</v>
      </c>
      <c r="D498" s="46">
        <f t="shared" si="15"/>
        <v>14.65</v>
      </c>
      <c r="E498" s="20"/>
      <c r="F498" s="105">
        <v>43355</v>
      </c>
      <c r="G498" s="116">
        <v>13.14</v>
      </c>
      <c r="H498" s="20"/>
    </row>
    <row r="499" spans="1:8" s="172" customFormat="1" ht="12.75" customHeight="1" x14ac:dyDescent="0.15">
      <c r="A499" s="105">
        <v>43348</v>
      </c>
      <c r="B499" s="116">
        <v>3.08</v>
      </c>
      <c r="C499" s="20">
        <f t="shared" si="14"/>
        <v>3.0800000000000001E-2</v>
      </c>
      <c r="D499" s="46">
        <f t="shared" si="15"/>
        <v>13.91</v>
      </c>
      <c r="E499" s="20"/>
      <c r="F499" s="105">
        <v>43354</v>
      </c>
      <c r="G499" s="116">
        <v>13.22</v>
      </c>
      <c r="H499" s="20"/>
    </row>
    <row r="500" spans="1:8" s="172" customFormat="1" ht="12.75" customHeight="1" x14ac:dyDescent="0.15">
      <c r="A500" s="105">
        <v>43347</v>
      </c>
      <c r="B500" s="116">
        <v>3.07</v>
      </c>
      <c r="C500" s="20">
        <f t="shared" si="14"/>
        <v>3.0699999999999998E-2</v>
      </c>
      <c r="D500" s="46">
        <f t="shared" si="15"/>
        <v>13.16</v>
      </c>
      <c r="E500" s="20"/>
      <c r="F500" s="105">
        <v>43353</v>
      </c>
      <c r="G500" s="116">
        <v>14.16</v>
      </c>
      <c r="H500" s="20"/>
    </row>
    <row r="501" spans="1:8" s="172" customFormat="1" ht="12.75" customHeight="1" x14ac:dyDescent="0.15">
      <c r="A501" s="105">
        <v>43343</v>
      </c>
      <c r="B501" s="116">
        <v>3.02</v>
      </c>
      <c r="C501" s="20">
        <f t="shared" si="14"/>
        <v>3.0200000000000001E-2</v>
      </c>
      <c r="D501" s="46">
        <f t="shared" si="15"/>
        <v>12.86</v>
      </c>
      <c r="E501" s="20"/>
      <c r="F501" s="105">
        <v>43350</v>
      </c>
      <c r="G501" s="116">
        <v>14.88</v>
      </c>
      <c r="H501" s="20"/>
    </row>
    <row r="502" spans="1:8" s="172" customFormat="1" ht="12.75" customHeight="1" x14ac:dyDescent="0.15">
      <c r="A502" s="105">
        <v>43342</v>
      </c>
      <c r="B502" s="116">
        <v>3</v>
      </c>
      <c r="C502" s="20">
        <f t="shared" si="14"/>
        <v>0.03</v>
      </c>
      <c r="D502" s="46">
        <f t="shared" si="15"/>
        <v>13.53</v>
      </c>
      <c r="E502" s="20"/>
      <c r="F502" s="105">
        <v>43349</v>
      </c>
      <c r="G502" s="116">
        <v>14.65</v>
      </c>
      <c r="H502" s="20"/>
    </row>
    <row r="503" spans="1:8" s="172" customFormat="1" ht="12.75" customHeight="1" x14ac:dyDescent="0.15">
      <c r="A503" s="105">
        <v>43341</v>
      </c>
      <c r="B503" s="116">
        <v>3.02</v>
      </c>
      <c r="C503" s="20">
        <f t="shared" si="14"/>
        <v>3.0200000000000001E-2</v>
      </c>
      <c r="D503" s="46">
        <f t="shared" si="15"/>
        <v>12.25</v>
      </c>
      <c r="E503" s="20"/>
      <c r="F503" s="105">
        <v>43348</v>
      </c>
      <c r="G503" s="116">
        <v>13.91</v>
      </c>
      <c r="H503" s="20"/>
    </row>
    <row r="504" spans="1:8" s="172" customFormat="1" ht="12.75" customHeight="1" x14ac:dyDescent="0.15">
      <c r="A504" s="105">
        <v>43340</v>
      </c>
      <c r="B504" s="116">
        <v>3.03</v>
      </c>
      <c r="C504" s="20">
        <f t="shared" si="14"/>
        <v>3.0299999999999997E-2</v>
      </c>
      <c r="D504" s="46">
        <f t="shared" si="15"/>
        <v>12.5</v>
      </c>
      <c r="E504" s="20"/>
      <c r="F504" s="105">
        <v>43347</v>
      </c>
      <c r="G504" s="116">
        <v>13.16</v>
      </c>
      <c r="H504" s="20"/>
    </row>
    <row r="505" spans="1:8" s="172" customFormat="1" ht="12.75" customHeight="1" x14ac:dyDescent="0.15">
      <c r="A505" s="105">
        <v>43339</v>
      </c>
      <c r="B505" s="116">
        <v>3</v>
      </c>
      <c r="C505" s="20">
        <f t="shared" si="14"/>
        <v>0.03</v>
      </c>
      <c r="D505" s="46">
        <f t="shared" si="15"/>
        <v>12.16</v>
      </c>
      <c r="E505" s="20"/>
      <c r="F505" s="105">
        <v>43343</v>
      </c>
      <c r="G505" s="116">
        <v>12.86</v>
      </c>
      <c r="H505" s="20"/>
    </row>
    <row r="506" spans="1:8" s="172" customFormat="1" ht="12.75" customHeight="1" x14ac:dyDescent="0.15">
      <c r="A506" s="105">
        <v>43336</v>
      </c>
      <c r="B506" s="116">
        <v>2.97</v>
      </c>
      <c r="C506" s="20">
        <f t="shared" si="14"/>
        <v>2.9700000000000001E-2</v>
      </c>
      <c r="D506" s="46">
        <f t="shared" si="15"/>
        <v>11.99</v>
      </c>
      <c r="E506" s="20"/>
      <c r="F506" s="105">
        <v>43342</v>
      </c>
      <c r="G506" s="116">
        <v>13.53</v>
      </c>
      <c r="H506" s="20"/>
    </row>
    <row r="507" spans="1:8" s="172" customFormat="1" ht="12.75" customHeight="1" x14ac:dyDescent="0.15">
      <c r="A507" s="105">
        <v>43335</v>
      </c>
      <c r="B507" s="116">
        <v>2.97</v>
      </c>
      <c r="C507" s="20">
        <f t="shared" si="14"/>
        <v>2.9700000000000001E-2</v>
      </c>
      <c r="D507" s="46">
        <f t="shared" si="15"/>
        <v>12.41</v>
      </c>
      <c r="E507" s="20"/>
      <c r="F507" s="105">
        <v>43341</v>
      </c>
      <c r="G507" s="116">
        <v>12.25</v>
      </c>
      <c r="H507" s="20"/>
    </row>
    <row r="508" spans="1:8" s="172" customFormat="1" ht="12.75" customHeight="1" x14ac:dyDescent="0.15">
      <c r="A508" s="105">
        <v>43334</v>
      </c>
      <c r="B508" s="116">
        <v>2.99</v>
      </c>
      <c r="C508" s="20">
        <f t="shared" si="14"/>
        <v>2.9900000000000003E-2</v>
      </c>
      <c r="D508" s="46">
        <f t="shared" si="15"/>
        <v>12.25</v>
      </c>
      <c r="E508" s="20"/>
      <c r="F508" s="105">
        <v>43340</v>
      </c>
      <c r="G508" s="116">
        <v>12.5</v>
      </c>
      <c r="H508" s="20"/>
    </row>
    <row r="509" spans="1:8" s="172" customFormat="1" ht="12.75" customHeight="1" x14ac:dyDescent="0.15">
      <c r="A509" s="105">
        <v>43333</v>
      </c>
      <c r="B509" s="116">
        <v>3</v>
      </c>
      <c r="C509" s="20">
        <f t="shared" si="14"/>
        <v>0.03</v>
      </c>
      <c r="D509" s="46">
        <f t="shared" si="15"/>
        <v>12.86</v>
      </c>
      <c r="E509" s="20"/>
      <c r="F509" s="105">
        <v>43339</v>
      </c>
      <c r="G509" s="116">
        <v>12.16</v>
      </c>
      <c r="H509" s="20"/>
    </row>
    <row r="510" spans="1:8" s="172" customFormat="1" ht="12.75" customHeight="1" x14ac:dyDescent="0.15">
      <c r="A510" s="105">
        <v>43332</v>
      </c>
      <c r="B510" s="116">
        <v>2.99</v>
      </c>
      <c r="C510" s="20">
        <f t="shared" si="14"/>
        <v>2.9900000000000003E-2</v>
      </c>
      <c r="D510" s="46">
        <f t="shared" si="15"/>
        <v>12.49</v>
      </c>
      <c r="E510" s="20"/>
      <c r="F510" s="105">
        <v>43336</v>
      </c>
      <c r="G510" s="116">
        <v>11.99</v>
      </c>
      <c r="H510" s="20"/>
    </row>
    <row r="511" spans="1:8" s="172" customFormat="1" ht="12.75" customHeight="1" x14ac:dyDescent="0.15">
      <c r="A511" s="105">
        <v>43329</v>
      </c>
      <c r="B511" s="116">
        <v>3.03</v>
      </c>
      <c r="C511" s="20">
        <f t="shared" si="14"/>
        <v>3.0299999999999997E-2</v>
      </c>
      <c r="D511" s="46">
        <f t="shared" si="15"/>
        <v>12.64</v>
      </c>
      <c r="E511" s="20"/>
      <c r="F511" s="105">
        <v>43335</v>
      </c>
      <c r="G511" s="116">
        <v>12.41</v>
      </c>
      <c r="H511" s="20"/>
    </row>
    <row r="512" spans="1:8" s="172" customFormat="1" ht="12.75" customHeight="1" x14ac:dyDescent="0.15">
      <c r="A512" s="105">
        <v>43328</v>
      </c>
      <c r="B512" s="116">
        <v>3.03</v>
      </c>
      <c r="C512" s="20">
        <f t="shared" si="14"/>
        <v>3.0299999999999997E-2</v>
      </c>
      <c r="D512" s="46">
        <f t="shared" si="15"/>
        <v>13.45</v>
      </c>
      <c r="E512" s="20"/>
      <c r="F512" s="105">
        <v>43334</v>
      </c>
      <c r="G512" s="116">
        <v>12.25</v>
      </c>
      <c r="H512" s="20"/>
    </row>
    <row r="513" spans="1:8" s="172" customFormat="1" ht="12.75" customHeight="1" x14ac:dyDescent="0.15">
      <c r="A513" s="105">
        <v>43327</v>
      </c>
      <c r="B513" s="116">
        <v>3.03</v>
      </c>
      <c r="C513" s="20">
        <f t="shared" si="14"/>
        <v>3.0299999999999997E-2</v>
      </c>
      <c r="D513" s="46">
        <f t="shared" si="15"/>
        <v>14.64</v>
      </c>
      <c r="E513" s="20"/>
      <c r="F513" s="105">
        <v>43333</v>
      </c>
      <c r="G513" s="116">
        <v>12.86</v>
      </c>
      <c r="H513" s="20"/>
    </row>
    <row r="514" spans="1:8" s="172" customFormat="1" ht="12.75" customHeight="1" x14ac:dyDescent="0.15">
      <c r="A514" s="105">
        <v>43326</v>
      </c>
      <c r="B514" s="116">
        <v>3.06</v>
      </c>
      <c r="C514" s="20">
        <f t="shared" si="14"/>
        <v>3.0600000000000002E-2</v>
      </c>
      <c r="D514" s="46">
        <f t="shared" si="15"/>
        <v>13.31</v>
      </c>
      <c r="E514" s="20"/>
      <c r="F514" s="105">
        <v>43332</v>
      </c>
      <c r="G514" s="116">
        <v>12.49</v>
      </c>
      <c r="H514" s="20"/>
    </row>
    <row r="515" spans="1:8" s="172" customFormat="1" ht="12.75" customHeight="1" x14ac:dyDescent="0.15">
      <c r="A515" s="105">
        <v>43325</v>
      </c>
      <c r="B515" s="116">
        <v>3.05</v>
      </c>
      <c r="C515" s="20">
        <f t="shared" ref="C515:C578" si="16">B515/100</f>
        <v>3.0499999999999999E-2</v>
      </c>
      <c r="D515" s="46">
        <f t="shared" ref="D515:D578" si="17">IFERROR(VLOOKUP(A515,$F$3:$G$7726,2,FALSE),AVERAGE(D514,D516))</f>
        <v>14.78</v>
      </c>
      <c r="E515" s="20"/>
      <c r="F515" s="105">
        <v>43329</v>
      </c>
      <c r="G515" s="116">
        <v>12.64</v>
      </c>
      <c r="H515" s="20"/>
    </row>
    <row r="516" spans="1:8" s="172" customFormat="1" ht="12.75" customHeight="1" x14ac:dyDescent="0.15">
      <c r="A516" s="105">
        <v>43322</v>
      </c>
      <c r="B516" s="116">
        <v>3.03</v>
      </c>
      <c r="C516" s="20">
        <f t="shared" si="16"/>
        <v>3.0299999999999997E-2</v>
      </c>
      <c r="D516" s="46">
        <f t="shared" si="17"/>
        <v>13.16</v>
      </c>
      <c r="E516" s="20"/>
      <c r="F516" s="105">
        <v>43328</v>
      </c>
      <c r="G516" s="116">
        <v>13.45</v>
      </c>
      <c r="H516" s="20"/>
    </row>
    <row r="517" spans="1:8" s="172" customFormat="1" ht="12.75" customHeight="1" x14ac:dyDescent="0.15">
      <c r="A517" s="105">
        <v>43321</v>
      </c>
      <c r="B517" s="116">
        <v>3.08</v>
      </c>
      <c r="C517" s="20">
        <f t="shared" si="16"/>
        <v>3.0800000000000001E-2</v>
      </c>
      <c r="D517" s="46">
        <f t="shared" si="17"/>
        <v>11.27</v>
      </c>
      <c r="E517" s="20"/>
      <c r="F517" s="105">
        <v>43327</v>
      </c>
      <c r="G517" s="116">
        <v>14.64</v>
      </c>
      <c r="H517" s="20"/>
    </row>
    <row r="518" spans="1:8" s="172" customFormat="1" ht="12.75" customHeight="1" x14ac:dyDescent="0.15">
      <c r="A518" s="105">
        <v>43320</v>
      </c>
      <c r="B518" s="116">
        <v>3.12</v>
      </c>
      <c r="C518" s="20">
        <f t="shared" si="16"/>
        <v>3.1200000000000002E-2</v>
      </c>
      <c r="D518" s="46">
        <f t="shared" si="17"/>
        <v>10.85</v>
      </c>
      <c r="E518" s="20"/>
      <c r="F518" s="105">
        <v>43326</v>
      </c>
      <c r="G518" s="116">
        <v>13.31</v>
      </c>
      <c r="H518" s="20"/>
    </row>
    <row r="519" spans="1:8" s="172" customFormat="1" ht="12.75" customHeight="1" x14ac:dyDescent="0.15">
      <c r="A519" s="105">
        <v>43319</v>
      </c>
      <c r="B519" s="116">
        <v>3.12</v>
      </c>
      <c r="C519" s="20">
        <f t="shared" si="16"/>
        <v>3.1200000000000002E-2</v>
      </c>
      <c r="D519" s="46">
        <f t="shared" si="17"/>
        <v>10.93</v>
      </c>
      <c r="E519" s="20"/>
      <c r="F519" s="105">
        <v>43325</v>
      </c>
      <c r="G519" s="116">
        <v>14.78</v>
      </c>
      <c r="H519" s="20"/>
    </row>
    <row r="520" spans="1:8" s="172" customFormat="1" ht="12.75" customHeight="1" x14ac:dyDescent="0.15">
      <c r="A520" s="105">
        <v>43318</v>
      </c>
      <c r="B520" s="116">
        <v>3.08</v>
      </c>
      <c r="C520" s="20">
        <f t="shared" si="16"/>
        <v>3.0800000000000001E-2</v>
      </c>
      <c r="D520" s="46">
        <f t="shared" si="17"/>
        <v>11.27</v>
      </c>
      <c r="E520" s="20"/>
      <c r="F520" s="105">
        <v>43322</v>
      </c>
      <c r="G520" s="116">
        <v>13.16</v>
      </c>
      <c r="H520" s="20"/>
    </row>
    <row r="521" spans="1:8" s="172" customFormat="1" ht="12.75" customHeight="1" x14ac:dyDescent="0.15">
      <c r="A521" s="105">
        <v>43315</v>
      </c>
      <c r="B521" s="116">
        <v>3.09</v>
      </c>
      <c r="C521" s="20">
        <f t="shared" si="16"/>
        <v>3.0899999999999997E-2</v>
      </c>
      <c r="D521" s="46">
        <f t="shared" si="17"/>
        <v>11.64</v>
      </c>
      <c r="E521" s="20"/>
      <c r="F521" s="105">
        <v>43321</v>
      </c>
      <c r="G521" s="116">
        <v>11.27</v>
      </c>
      <c r="H521" s="20"/>
    </row>
    <row r="522" spans="1:8" s="172" customFormat="1" ht="12.75" customHeight="1" x14ac:dyDescent="0.15">
      <c r="A522" s="105">
        <v>43314</v>
      </c>
      <c r="B522" s="116">
        <v>3.12</v>
      </c>
      <c r="C522" s="20">
        <f t="shared" si="16"/>
        <v>3.1200000000000002E-2</v>
      </c>
      <c r="D522" s="46">
        <f t="shared" si="17"/>
        <v>12.19</v>
      </c>
      <c r="E522" s="20"/>
      <c r="F522" s="105">
        <v>43320</v>
      </c>
      <c r="G522" s="116">
        <v>10.85</v>
      </c>
      <c r="H522" s="20"/>
    </row>
    <row r="523" spans="1:8" s="172" customFormat="1" ht="12.75" customHeight="1" x14ac:dyDescent="0.15">
      <c r="A523" s="105">
        <v>43313</v>
      </c>
      <c r="B523" s="116">
        <v>3.13</v>
      </c>
      <c r="C523" s="20">
        <f t="shared" si="16"/>
        <v>3.1300000000000001E-2</v>
      </c>
      <c r="D523" s="46">
        <f t="shared" si="17"/>
        <v>13.15</v>
      </c>
      <c r="E523" s="20"/>
      <c r="F523" s="105">
        <v>43319</v>
      </c>
      <c r="G523" s="116">
        <v>10.93</v>
      </c>
      <c r="H523" s="20"/>
    </row>
    <row r="524" spans="1:8" s="172" customFormat="1" ht="12.75" customHeight="1" x14ac:dyDescent="0.15">
      <c r="A524" s="105">
        <v>43312</v>
      </c>
      <c r="B524" s="116">
        <v>3.08</v>
      </c>
      <c r="C524" s="20">
        <f t="shared" si="16"/>
        <v>3.0800000000000001E-2</v>
      </c>
      <c r="D524" s="46">
        <f t="shared" si="17"/>
        <v>12.83</v>
      </c>
      <c r="E524" s="20"/>
      <c r="F524" s="105">
        <v>43318</v>
      </c>
      <c r="G524" s="116">
        <v>11.27</v>
      </c>
      <c r="H524" s="20"/>
    </row>
    <row r="525" spans="1:8" s="172" customFormat="1" ht="12.75" customHeight="1" x14ac:dyDescent="0.15">
      <c r="A525" s="105">
        <v>43311</v>
      </c>
      <c r="B525" s="116">
        <v>3.11</v>
      </c>
      <c r="C525" s="20">
        <f t="shared" si="16"/>
        <v>3.1099999999999999E-2</v>
      </c>
      <c r="D525" s="46">
        <f t="shared" si="17"/>
        <v>14.26</v>
      </c>
      <c r="E525" s="20"/>
      <c r="F525" s="105">
        <v>43315</v>
      </c>
      <c r="G525" s="116">
        <v>11.64</v>
      </c>
      <c r="H525" s="20"/>
    </row>
    <row r="526" spans="1:8" s="172" customFormat="1" ht="12.75" customHeight="1" x14ac:dyDescent="0.15">
      <c r="A526" s="105">
        <v>43308</v>
      </c>
      <c r="B526" s="116">
        <v>3.09</v>
      </c>
      <c r="C526" s="20">
        <f t="shared" si="16"/>
        <v>3.0899999999999997E-2</v>
      </c>
      <c r="D526" s="46">
        <f t="shared" si="17"/>
        <v>13.03</v>
      </c>
      <c r="E526" s="20"/>
      <c r="F526" s="105">
        <v>43314</v>
      </c>
      <c r="G526" s="116">
        <v>12.19</v>
      </c>
      <c r="H526" s="20"/>
    </row>
    <row r="527" spans="1:8" s="172" customFormat="1" ht="12.75" customHeight="1" x14ac:dyDescent="0.15">
      <c r="A527" s="105">
        <v>43307</v>
      </c>
      <c r="B527" s="116">
        <v>3.1</v>
      </c>
      <c r="C527" s="20">
        <f t="shared" si="16"/>
        <v>3.1E-2</v>
      </c>
      <c r="D527" s="46">
        <f t="shared" si="17"/>
        <v>12.14</v>
      </c>
      <c r="E527" s="20"/>
      <c r="F527" s="105">
        <v>43313</v>
      </c>
      <c r="G527" s="116">
        <v>13.15</v>
      </c>
      <c r="H527" s="20"/>
    </row>
    <row r="528" spans="1:8" s="172" customFormat="1" ht="12.75" customHeight="1" x14ac:dyDescent="0.15">
      <c r="A528" s="105">
        <v>43306</v>
      </c>
      <c r="B528" s="116">
        <v>3.06</v>
      </c>
      <c r="C528" s="20">
        <f t="shared" si="16"/>
        <v>3.0600000000000002E-2</v>
      </c>
      <c r="D528" s="46">
        <f t="shared" si="17"/>
        <v>12.29</v>
      </c>
      <c r="E528" s="20"/>
      <c r="F528" s="105">
        <v>43312</v>
      </c>
      <c r="G528" s="116">
        <v>12.83</v>
      </c>
      <c r="H528" s="20"/>
    </row>
    <row r="529" spans="1:8" s="172" customFormat="1" ht="12.75" customHeight="1" x14ac:dyDescent="0.15">
      <c r="A529" s="105">
        <v>43305</v>
      </c>
      <c r="B529" s="116">
        <v>3.08</v>
      </c>
      <c r="C529" s="20">
        <f t="shared" si="16"/>
        <v>3.0800000000000001E-2</v>
      </c>
      <c r="D529" s="46">
        <f t="shared" si="17"/>
        <v>12.41</v>
      </c>
      <c r="E529" s="20"/>
      <c r="F529" s="105">
        <v>43311</v>
      </c>
      <c r="G529" s="116">
        <v>14.26</v>
      </c>
      <c r="H529" s="20"/>
    </row>
    <row r="530" spans="1:8" s="172" customFormat="1" ht="12.75" customHeight="1" x14ac:dyDescent="0.15">
      <c r="A530" s="105">
        <v>43304</v>
      </c>
      <c r="B530" s="116">
        <v>3.1</v>
      </c>
      <c r="C530" s="20">
        <f t="shared" si="16"/>
        <v>3.1E-2</v>
      </c>
      <c r="D530" s="46">
        <f t="shared" si="17"/>
        <v>12.62</v>
      </c>
      <c r="E530" s="20"/>
      <c r="F530" s="105">
        <v>43308</v>
      </c>
      <c r="G530" s="116">
        <v>13.03</v>
      </c>
      <c r="H530" s="20"/>
    </row>
    <row r="531" spans="1:8" s="172" customFormat="1" ht="12.75" customHeight="1" x14ac:dyDescent="0.15">
      <c r="A531" s="105">
        <v>43301</v>
      </c>
      <c r="B531" s="116">
        <v>3.03</v>
      </c>
      <c r="C531" s="20">
        <f t="shared" si="16"/>
        <v>3.0299999999999997E-2</v>
      </c>
      <c r="D531" s="46">
        <f t="shared" si="17"/>
        <v>12.86</v>
      </c>
      <c r="E531" s="20"/>
      <c r="F531" s="105">
        <v>43307</v>
      </c>
      <c r="G531" s="116">
        <v>12.14</v>
      </c>
      <c r="H531" s="20"/>
    </row>
    <row r="532" spans="1:8" s="172" customFormat="1" ht="12.75" customHeight="1" x14ac:dyDescent="0.15">
      <c r="A532" s="105">
        <v>43300</v>
      </c>
      <c r="B532" s="116">
        <v>2.96</v>
      </c>
      <c r="C532" s="20">
        <f t="shared" si="16"/>
        <v>2.9600000000000001E-2</v>
      </c>
      <c r="D532" s="46">
        <f t="shared" si="17"/>
        <v>12.87</v>
      </c>
      <c r="E532" s="20"/>
      <c r="F532" s="105">
        <v>43306</v>
      </c>
      <c r="G532" s="116">
        <v>12.29</v>
      </c>
      <c r="H532" s="20"/>
    </row>
    <row r="533" spans="1:8" s="172" customFormat="1" ht="12.75" customHeight="1" x14ac:dyDescent="0.15">
      <c r="A533" s="105">
        <v>43299</v>
      </c>
      <c r="B533" s="116">
        <v>2.99</v>
      </c>
      <c r="C533" s="20">
        <f t="shared" si="16"/>
        <v>2.9900000000000003E-2</v>
      </c>
      <c r="D533" s="46">
        <f t="shared" si="17"/>
        <v>12.1</v>
      </c>
      <c r="E533" s="20"/>
      <c r="F533" s="105">
        <v>43305</v>
      </c>
      <c r="G533" s="116">
        <v>12.41</v>
      </c>
      <c r="H533" s="20"/>
    </row>
    <row r="534" spans="1:8" s="172" customFormat="1" ht="12.75" customHeight="1" x14ac:dyDescent="0.15">
      <c r="A534" s="105">
        <v>43298</v>
      </c>
      <c r="B534" s="116">
        <v>2.97</v>
      </c>
      <c r="C534" s="20">
        <f t="shared" si="16"/>
        <v>2.9700000000000001E-2</v>
      </c>
      <c r="D534" s="46">
        <f t="shared" si="17"/>
        <v>12.06</v>
      </c>
      <c r="E534" s="20"/>
      <c r="F534" s="105">
        <v>43304</v>
      </c>
      <c r="G534" s="116">
        <v>12.62</v>
      </c>
      <c r="H534" s="20"/>
    </row>
    <row r="535" spans="1:8" s="172" customFormat="1" ht="12.75" customHeight="1" x14ac:dyDescent="0.15">
      <c r="A535" s="105">
        <v>43297</v>
      </c>
      <c r="B535" s="116">
        <v>2.96</v>
      </c>
      <c r="C535" s="20">
        <f t="shared" si="16"/>
        <v>2.9600000000000001E-2</v>
      </c>
      <c r="D535" s="46">
        <f t="shared" si="17"/>
        <v>12.83</v>
      </c>
      <c r="E535" s="20"/>
      <c r="F535" s="105">
        <v>43301</v>
      </c>
      <c r="G535" s="116">
        <v>12.86</v>
      </c>
      <c r="H535" s="20"/>
    </row>
    <row r="536" spans="1:8" s="172" customFormat="1" ht="12.75" customHeight="1" x14ac:dyDescent="0.15">
      <c r="A536" s="105">
        <v>43294</v>
      </c>
      <c r="B536" s="116">
        <v>2.94</v>
      </c>
      <c r="C536" s="20">
        <f t="shared" si="16"/>
        <v>2.9399999999999999E-2</v>
      </c>
      <c r="D536" s="46">
        <f t="shared" si="17"/>
        <v>12.18</v>
      </c>
      <c r="E536" s="20"/>
      <c r="F536" s="105">
        <v>43300</v>
      </c>
      <c r="G536" s="116">
        <v>12.87</v>
      </c>
      <c r="H536" s="20"/>
    </row>
    <row r="537" spans="1:8" s="172" customFormat="1" ht="12.75" customHeight="1" x14ac:dyDescent="0.15">
      <c r="A537" s="105">
        <v>43293</v>
      </c>
      <c r="B537" s="116">
        <v>2.95</v>
      </c>
      <c r="C537" s="20">
        <f t="shared" si="16"/>
        <v>2.9500000000000002E-2</v>
      </c>
      <c r="D537" s="46">
        <f t="shared" si="17"/>
        <v>12.58</v>
      </c>
      <c r="E537" s="20"/>
      <c r="F537" s="105">
        <v>43299</v>
      </c>
      <c r="G537" s="116">
        <v>12.1</v>
      </c>
      <c r="H537" s="20"/>
    </row>
    <row r="538" spans="1:8" s="172" customFormat="1" ht="12.75" customHeight="1" x14ac:dyDescent="0.15">
      <c r="A538" s="105">
        <v>43292</v>
      </c>
      <c r="B538" s="116">
        <v>2.95</v>
      </c>
      <c r="C538" s="20">
        <f t="shared" si="16"/>
        <v>2.9500000000000002E-2</v>
      </c>
      <c r="D538" s="46">
        <f t="shared" si="17"/>
        <v>13.63</v>
      </c>
      <c r="E538" s="20"/>
      <c r="F538" s="105">
        <v>43298</v>
      </c>
      <c r="G538" s="116">
        <v>12.06</v>
      </c>
      <c r="H538" s="20"/>
    </row>
    <row r="539" spans="1:8" s="172" customFormat="1" ht="12.75" customHeight="1" x14ac:dyDescent="0.15">
      <c r="A539" s="105">
        <v>43291</v>
      </c>
      <c r="B539" s="116">
        <v>2.97</v>
      </c>
      <c r="C539" s="20">
        <f t="shared" si="16"/>
        <v>2.9700000000000001E-2</v>
      </c>
      <c r="D539" s="46">
        <f t="shared" si="17"/>
        <v>12.64</v>
      </c>
      <c r="E539" s="20"/>
      <c r="F539" s="105">
        <v>43297</v>
      </c>
      <c r="G539" s="116">
        <v>12.83</v>
      </c>
      <c r="H539" s="20"/>
    </row>
    <row r="540" spans="1:8" s="172" customFormat="1" ht="12.75" customHeight="1" x14ac:dyDescent="0.15">
      <c r="A540" s="105">
        <v>43290</v>
      </c>
      <c r="B540" s="116">
        <v>2.96</v>
      </c>
      <c r="C540" s="20">
        <f t="shared" si="16"/>
        <v>2.9600000000000001E-2</v>
      </c>
      <c r="D540" s="46">
        <f t="shared" si="17"/>
        <v>12.69</v>
      </c>
      <c r="E540" s="20"/>
      <c r="F540" s="105">
        <v>43294</v>
      </c>
      <c r="G540" s="116">
        <v>12.18</v>
      </c>
      <c r="H540" s="20"/>
    </row>
    <row r="541" spans="1:8" s="172" customFormat="1" ht="12.75" customHeight="1" x14ac:dyDescent="0.15">
      <c r="A541" s="105">
        <v>43287</v>
      </c>
      <c r="B541" s="116">
        <v>2.94</v>
      </c>
      <c r="C541" s="20">
        <f t="shared" si="16"/>
        <v>2.9399999999999999E-2</v>
      </c>
      <c r="D541" s="46">
        <f t="shared" si="17"/>
        <v>13.37</v>
      </c>
      <c r="E541" s="20"/>
      <c r="F541" s="105">
        <v>43293</v>
      </c>
      <c r="G541" s="116">
        <v>12.58</v>
      </c>
      <c r="H541" s="20"/>
    </row>
    <row r="542" spans="1:8" s="172" customFormat="1" ht="12.75" customHeight="1" x14ac:dyDescent="0.15">
      <c r="A542" s="105">
        <v>43286</v>
      </c>
      <c r="B542" s="116">
        <v>2.95</v>
      </c>
      <c r="C542" s="20">
        <f t="shared" si="16"/>
        <v>2.9500000000000002E-2</v>
      </c>
      <c r="D542" s="46">
        <f t="shared" si="17"/>
        <v>14.97</v>
      </c>
      <c r="E542" s="20"/>
      <c r="F542" s="105">
        <v>43292</v>
      </c>
      <c r="G542" s="116">
        <v>13.63</v>
      </c>
      <c r="H542" s="20"/>
    </row>
    <row r="543" spans="1:8" s="172" customFormat="1" ht="12.75" customHeight="1" x14ac:dyDescent="0.15">
      <c r="A543" s="105">
        <v>43284</v>
      </c>
      <c r="B543" s="116">
        <v>2.96</v>
      </c>
      <c r="C543" s="20">
        <f t="shared" si="16"/>
        <v>2.9600000000000001E-2</v>
      </c>
      <c r="D543" s="46">
        <f t="shared" si="17"/>
        <v>16.14</v>
      </c>
      <c r="E543" s="20"/>
      <c r="F543" s="105">
        <v>43291</v>
      </c>
      <c r="G543" s="116">
        <v>12.64</v>
      </c>
      <c r="H543" s="20"/>
    </row>
    <row r="544" spans="1:8" s="172" customFormat="1" ht="12.75" customHeight="1" x14ac:dyDescent="0.15">
      <c r="A544" s="105">
        <v>43283</v>
      </c>
      <c r="B544" s="116">
        <v>2.99</v>
      </c>
      <c r="C544" s="20">
        <f t="shared" si="16"/>
        <v>2.9900000000000003E-2</v>
      </c>
      <c r="D544" s="46">
        <f t="shared" si="17"/>
        <v>15.6</v>
      </c>
      <c r="E544" s="20"/>
      <c r="F544" s="105">
        <v>43290</v>
      </c>
      <c r="G544" s="116">
        <v>12.69</v>
      </c>
      <c r="H544" s="20"/>
    </row>
    <row r="545" spans="1:8" s="172" customFormat="1" ht="12.75" customHeight="1" x14ac:dyDescent="0.15">
      <c r="A545" s="105">
        <v>43280</v>
      </c>
      <c r="B545" s="116">
        <v>2.98</v>
      </c>
      <c r="C545" s="20">
        <f t="shared" si="16"/>
        <v>2.98E-2</v>
      </c>
      <c r="D545" s="46">
        <f t="shared" si="17"/>
        <v>16.09</v>
      </c>
      <c r="E545" s="20"/>
      <c r="F545" s="105">
        <v>43287</v>
      </c>
      <c r="G545" s="116">
        <v>13.37</v>
      </c>
      <c r="H545" s="20"/>
    </row>
    <row r="546" spans="1:8" s="172" customFormat="1" ht="12.75" customHeight="1" x14ac:dyDescent="0.15">
      <c r="A546" s="105">
        <v>43279</v>
      </c>
      <c r="B546" s="116">
        <v>2.97</v>
      </c>
      <c r="C546" s="20">
        <f t="shared" si="16"/>
        <v>2.9700000000000001E-2</v>
      </c>
      <c r="D546" s="46">
        <f t="shared" si="17"/>
        <v>16.850000000000001</v>
      </c>
      <c r="E546" s="20"/>
      <c r="F546" s="105">
        <v>43286</v>
      </c>
      <c r="G546" s="116">
        <v>14.97</v>
      </c>
      <c r="H546" s="20"/>
    </row>
    <row r="547" spans="1:8" s="172" customFormat="1" ht="12.75" customHeight="1" x14ac:dyDescent="0.15">
      <c r="A547" s="105">
        <v>43278</v>
      </c>
      <c r="B547" s="116">
        <v>2.97</v>
      </c>
      <c r="C547" s="20">
        <f t="shared" si="16"/>
        <v>2.9700000000000001E-2</v>
      </c>
      <c r="D547" s="46">
        <f t="shared" si="17"/>
        <v>17.91</v>
      </c>
      <c r="E547" s="20"/>
      <c r="F547" s="105">
        <v>43284</v>
      </c>
      <c r="G547" s="116">
        <v>16.14</v>
      </c>
      <c r="H547" s="20"/>
    </row>
    <row r="548" spans="1:8" s="172" customFormat="1" ht="12.75" customHeight="1" x14ac:dyDescent="0.15">
      <c r="A548" s="105">
        <v>43277</v>
      </c>
      <c r="B548" s="116">
        <v>3.03</v>
      </c>
      <c r="C548" s="20">
        <f t="shared" si="16"/>
        <v>3.0299999999999997E-2</v>
      </c>
      <c r="D548" s="46">
        <f t="shared" si="17"/>
        <v>15.92</v>
      </c>
      <c r="E548" s="20"/>
      <c r="F548" s="105">
        <v>43283</v>
      </c>
      <c r="G548" s="116">
        <v>15.6</v>
      </c>
      <c r="H548" s="20"/>
    </row>
    <row r="549" spans="1:8" s="172" customFormat="1" ht="12.75" customHeight="1" x14ac:dyDescent="0.15">
      <c r="A549" s="105">
        <v>43276</v>
      </c>
      <c r="B549" s="116">
        <v>3.02</v>
      </c>
      <c r="C549" s="20">
        <f t="shared" si="16"/>
        <v>3.0200000000000001E-2</v>
      </c>
      <c r="D549" s="46">
        <f t="shared" si="17"/>
        <v>17.329999999999998</v>
      </c>
      <c r="E549" s="20"/>
      <c r="F549" s="105">
        <v>43280</v>
      </c>
      <c r="G549" s="116">
        <v>16.09</v>
      </c>
      <c r="H549" s="20"/>
    </row>
    <row r="550" spans="1:8" s="172" customFormat="1" ht="12.75" customHeight="1" x14ac:dyDescent="0.15">
      <c r="A550" s="105">
        <v>43273</v>
      </c>
      <c r="B550" s="116">
        <v>3.04</v>
      </c>
      <c r="C550" s="20">
        <f t="shared" si="16"/>
        <v>3.04E-2</v>
      </c>
      <c r="D550" s="46">
        <f t="shared" si="17"/>
        <v>13.77</v>
      </c>
      <c r="E550" s="20"/>
      <c r="F550" s="105">
        <v>43279</v>
      </c>
      <c r="G550" s="116">
        <v>16.850000000000001</v>
      </c>
      <c r="H550" s="20"/>
    </row>
    <row r="551" spans="1:8" s="172" customFormat="1" ht="12.75" customHeight="1" x14ac:dyDescent="0.15">
      <c r="A551" s="105">
        <v>43272</v>
      </c>
      <c r="B551" s="116">
        <v>3.04</v>
      </c>
      <c r="C551" s="20">
        <f t="shared" si="16"/>
        <v>3.04E-2</v>
      </c>
      <c r="D551" s="46">
        <f t="shared" si="17"/>
        <v>14.64</v>
      </c>
      <c r="E551" s="20"/>
      <c r="F551" s="105">
        <v>43278</v>
      </c>
      <c r="G551" s="116">
        <v>17.91</v>
      </c>
      <c r="H551" s="20"/>
    </row>
    <row r="552" spans="1:8" s="172" customFormat="1" ht="12.75" customHeight="1" x14ac:dyDescent="0.15">
      <c r="A552" s="105">
        <v>43271</v>
      </c>
      <c r="B552" s="116">
        <v>3.06</v>
      </c>
      <c r="C552" s="20">
        <f t="shared" si="16"/>
        <v>3.0600000000000002E-2</v>
      </c>
      <c r="D552" s="46">
        <f t="shared" si="17"/>
        <v>12.79</v>
      </c>
      <c r="E552" s="20"/>
      <c r="F552" s="105">
        <v>43277</v>
      </c>
      <c r="G552" s="116">
        <v>15.92</v>
      </c>
      <c r="H552" s="20"/>
    </row>
    <row r="553" spans="1:8" s="172" customFormat="1" ht="12.75" customHeight="1" x14ac:dyDescent="0.15">
      <c r="A553" s="105">
        <v>43270</v>
      </c>
      <c r="B553" s="116">
        <v>3.02</v>
      </c>
      <c r="C553" s="20">
        <f t="shared" si="16"/>
        <v>3.0200000000000001E-2</v>
      </c>
      <c r="D553" s="46">
        <f t="shared" si="17"/>
        <v>13.35</v>
      </c>
      <c r="E553" s="20"/>
      <c r="F553" s="105">
        <v>43276</v>
      </c>
      <c r="G553" s="116">
        <v>17.329999999999998</v>
      </c>
      <c r="H553" s="20"/>
    </row>
    <row r="554" spans="1:8" s="172" customFormat="1" ht="12.75" customHeight="1" x14ac:dyDescent="0.15">
      <c r="A554" s="105">
        <v>43269</v>
      </c>
      <c r="B554" s="116">
        <v>3.05</v>
      </c>
      <c r="C554" s="20">
        <f t="shared" si="16"/>
        <v>3.0499999999999999E-2</v>
      </c>
      <c r="D554" s="46">
        <f t="shared" si="17"/>
        <v>12.31</v>
      </c>
      <c r="E554" s="20"/>
      <c r="F554" s="105">
        <v>43273</v>
      </c>
      <c r="G554" s="116">
        <v>13.77</v>
      </c>
      <c r="H554" s="20"/>
    </row>
    <row r="555" spans="1:8" s="172" customFormat="1" ht="12.75" customHeight="1" x14ac:dyDescent="0.15">
      <c r="A555" s="105">
        <v>43266</v>
      </c>
      <c r="B555" s="116">
        <v>3.05</v>
      </c>
      <c r="C555" s="20">
        <f t="shared" si="16"/>
        <v>3.0499999999999999E-2</v>
      </c>
      <c r="D555" s="46">
        <f t="shared" si="17"/>
        <v>11.98</v>
      </c>
      <c r="E555" s="20"/>
      <c r="F555" s="105">
        <v>43272</v>
      </c>
      <c r="G555" s="116">
        <v>14.64</v>
      </c>
      <c r="H555" s="20"/>
    </row>
    <row r="556" spans="1:8" s="172" customFormat="1" ht="12.75" customHeight="1" x14ac:dyDescent="0.15">
      <c r="A556" s="105">
        <v>43265</v>
      </c>
      <c r="B556" s="116">
        <v>3.05</v>
      </c>
      <c r="C556" s="20">
        <f t="shared" si="16"/>
        <v>3.0499999999999999E-2</v>
      </c>
      <c r="D556" s="46">
        <f t="shared" si="17"/>
        <v>12.12</v>
      </c>
      <c r="E556" s="20"/>
      <c r="F556" s="105">
        <v>43271</v>
      </c>
      <c r="G556" s="116">
        <v>12.79</v>
      </c>
      <c r="H556" s="20"/>
    </row>
    <row r="557" spans="1:8" s="172" customFormat="1" ht="12.75" customHeight="1" x14ac:dyDescent="0.15">
      <c r="A557" s="105">
        <v>43264</v>
      </c>
      <c r="B557" s="116">
        <v>3.1</v>
      </c>
      <c r="C557" s="20">
        <f t="shared" si="16"/>
        <v>3.1E-2</v>
      </c>
      <c r="D557" s="46">
        <f t="shared" si="17"/>
        <v>12.94</v>
      </c>
      <c r="E557" s="20"/>
      <c r="F557" s="105">
        <v>43270</v>
      </c>
      <c r="G557" s="116">
        <v>13.35</v>
      </c>
      <c r="H557" s="20"/>
    </row>
    <row r="558" spans="1:8" s="172" customFormat="1" ht="12.75" customHeight="1" x14ac:dyDescent="0.15">
      <c r="A558" s="105">
        <v>43263</v>
      </c>
      <c r="B558" s="116">
        <v>3.09</v>
      </c>
      <c r="C558" s="20">
        <f t="shared" si="16"/>
        <v>3.0899999999999997E-2</v>
      </c>
      <c r="D558" s="46">
        <f t="shared" si="17"/>
        <v>12.34</v>
      </c>
      <c r="E558" s="20"/>
      <c r="F558" s="105">
        <v>43269</v>
      </c>
      <c r="G558" s="116">
        <v>12.31</v>
      </c>
      <c r="H558" s="20"/>
    </row>
    <row r="559" spans="1:8" s="172" customFormat="1" ht="12.75" customHeight="1" x14ac:dyDescent="0.15">
      <c r="A559" s="105">
        <v>43262</v>
      </c>
      <c r="B559" s="116">
        <v>3.1</v>
      </c>
      <c r="C559" s="20">
        <f t="shared" si="16"/>
        <v>3.1E-2</v>
      </c>
      <c r="D559" s="46">
        <f t="shared" si="17"/>
        <v>12.35</v>
      </c>
      <c r="E559" s="20"/>
      <c r="F559" s="105">
        <v>43266</v>
      </c>
      <c r="G559" s="116">
        <v>11.98</v>
      </c>
      <c r="H559" s="20"/>
    </row>
    <row r="560" spans="1:8" s="172" customFormat="1" ht="12.75" customHeight="1" x14ac:dyDescent="0.15">
      <c r="A560" s="105">
        <v>43259</v>
      </c>
      <c r="B560" s="116">
        <v>3.08</v>
      </c>
      <c r="C560" s="20">
        <f t="shared" si="16"/>
        <v>3.0800000000000001E-2</v>
      </c>
      <c r="D560" s="46">
        <f t="shared" si="17"/>
        <v>12.18</v>
      </c>
      <c r="E560" s="20"/>
      <c r="F560" s="105">
        <v>43265</v>
      </c>
      <c r="G560" s="116">
        <v>12.12</v>
      </c>
      <c r="H560" s="20"/>
    </row>
    <row r="561" spans="1:8" s="172" customFormat="1" ht="12.75" customHeight="1" x14ac:dyDescent="0.15">
      <c r="A561" s="105">
        <v>43258</v>
      </c>
      <c r="B561" s="116">
        <v>3.08</v>
      </c>
      <c r="C561" s="20">
        <f t="shared" si="16"/>
        <v>3.0800000000000001E-2</v>
      </c>
      <c r="D561" s="46">
        <f t="shared" si="17"/>
        <v>12.13</v>
      </c>
      <c r="E561" s="20"/>
      <c r="F561" s="105">
        <v>43264</v>
      </c>
      <c r="G561" s="116">
        <v>12.94</v>
      </c>
      <c r="H561" s="20"/>
    </row>
    <row r="562" spans="1:8" s="172" customFormat="1" ht="12.75" customHeight="1" x14ac:dyDescent="0.15">
      <c r="A562" s="105">
        <v>43257</v>
      </c>
      <c r="B562" s="116">
        <v>3.13</v>
      </c>
      <c r="C562" s="20">
        <f t="shared" si="16"/>
        <v>3.1300000000000001E-2</v>
      </c>
      <c r="D562" s="46">
        <f t="shared" si="17"/>
        <v>11.64</v>
      </c>
      <c r="E562" s="20"/>
      <c r="F562" s="105">
        <v>43263</v>
      </c>
      <c r="G562" s="116">
        <v>12.34</v>
      </c>
      <c r="H562" s="20"/>
    </row>
    <row r="563" spans="1:8" s="172" customFormat="1" ht="12.75" customHeight="1" x14ac:dyDescent="0.15">
      <c r="A563" s="105">
        <v>43256</v>
      </c>
      <c r="B563" s="116">
        <v>3.07</v>
      </c>
      <c r="C563" s="20">
        <f t="shared" si="16"/>
        <v>3.0699999999999998E-2</v>
      </c>
      <c r="D563" s="46">
        <f t="shared" si="17"/>
        <v>12.4</v>
      </c>
      <c r="E563" s="20"/>
      <c r="F563" s="105">
        <v>43262</v>
      </c>
      <c r="G563" s="116">
        <v>12.35</v>
      </c>
      <c r="H563" s="20"/>
    </row>
    <row r="564" spans="1:8" s="172" customFormat="1" ht="12.75" customHeight="1" x14ac:dyDescent="0.15">
      <c r="A564" s="105">
        <v>43255</v>
      </c>
      <c r="B564" s="116">
        <v>3.08</v>
      </c>
      <c r="C564" s="20">
        <f t="shared" si="16"/>
        <v>3.0800000000000001E-2</v>
      </c>
      <c r="D564" s="46">
        <f t="shared" si="17"/>
        <v>12.74</v>
      </c>
      <c r="E564" s="20"/>
      <c r="F564" s="105">
        <v>43259</v>
      </c>
      <c r="G564" s="116">
        <v>12.18</v>
      </c>
      <c r="H564" s="20"/>
    </row>
    <row r="565" spans="1:8" s="172" customFormat="1" ht="12.75" customHeight="1" x14ac:dyDescent="0.15">
      <c r="A565" s="105">
        <v>43252</v>
      </c>
      <c r="B565" s="116">
        <v>3.04</v>
      </c>
      <c r="C565" s="20">
        <f t="shared" si="16"/>
        <v>3.04E-2</v>
      </c>
      <c r="D565" s="46">
        <f t="shared" si="17"/>
        <v>13.46</v>
      </c>
      <c r="E565" s="20"/>
      <c r="F565" s="105">
        <v>43258</v>
      </c>
      <c r="G565" s="116">
        <v>12.13</v>
      </c>
      <c r="H565" s="20"/>
    </row>
    <row r="566" spans="1:8" s="172" customFormat="1" ht="12.75" customHeight="1" x14ac:dyDescent="0.15">
      <c r="A566" s="105">
        <v>43251</v>
      </c>
      <c r="B566" s="116">
        <v>3</v>
      </c>
      <c r="C566" s="20">
        <f t="shared" si="16"/>
        <v>0.03</v>
      </c>
      <c r="D566" s="46">
        <f t="shared" si="17"/>
        <v>15.43</v>
      </c>
      <c r="E566" s="20"/>
      <c r="F566" s="105">
        <v>43257</v>
      </c>
      <c r="G566" s="116">
        <v>11.64</v>
      </c>
      <c r="H566" s="20"/>
    </row>
    <row r="567" spans="1:8" s="172" customFormat="1" ht="12.75" customHeight="1" x14ac:dyDescent="0.15">
      <c r="A567" s="105">
        <v>43250</v>
      </c>
      <c r="B567" s="116">
        <v>3.01</v>
      </c>
      <c r="C567" s="20">
        <f t="shared" si="16"/>
        <v>3.0099999999999998E-2</v>
      </c>
      <c r="D567" s="46">
        <f t="shared" si="17"/>
        <v>14.94</v>
      </c>
      <c r="E567" s="20"/>
      <c r="F567" s="105">
        <v>43256</v>
      </c>
      <c r="G567" s="116">
        <v>12.4</v>
      </c>
      <c r="H567" s="20"/>
    </row>
    <row r="568" spans="1:8" s="172" customFormat="1" ht="12.75" customHeight="1" x14ac:dyDescent="0.15">
      <c r="A568" s="105">
        <v>43249</v>
      </c>
      <c r="B568" s="116">
        <v>2.96</v>
      </c>
      <c r="C568" s="20">
        <f t="shared" si="16"/>
        <v>2.9600000000000001E-2</v>
      </c>
      <c r="D568" s="46">
        <f t="shared" si="17"/>
        <v>17.02</v>
      </c>
      <c r="E568" s="20"/>
      <c r="F568" s="105">
        <v>43255</v>
      </c>
      <c r="G568" s="116">
        <v>12.74</v>
      </c>
      <c r="H568" s="20"/>
    </row>
    <row r="569" spans="1:8" s="172" customFormat="1" ht="12.75" customHeight="1" x14ac:dyDescent="0.15">
      <c r="A569" s="105">
        <v>43245</v>
      </c>
      <c r="B569" s="116">
        <v>3.09</v>
      </c>
      <c r="C569" s="20">
        <f t="shared" si="16"/>
        <v>3.0899999999999997E-2</v>
      </c>
      <c r="D569" s="46">
        <f t="shared" si="17"/>
        <v>13.22</v>
      </c>
      <c r="E569" s="20"/>
      <c r="F569" s="105">
        <v>43252</v>
      </c>
      <c r="G569" s="116">
        <v>13.46</v>
      </c>
      <c r="H569" s="20"/>
    </row>
    <row r="570" spans="1:8" s="172" customFormat="1" ht="12.75" customHeight="1" x14ac:dyDescent="0.15">
      <c r="A570" s="105">
        <v>43244</v>
      </c>
      <c r="B570" s="116">
        <v>3.13</v>
      </c>
      <c r="C570" s="20">
        <f t="shared" si="16"/>
        <v>3.1300000000000001E-2</v>
      </c>
      <c r="D570" s="46">
        <f t="shared" si="17"/>
        <v>12.53</v>
      </c>
      <c r="E570" s="20"/>
      <c r="F570" s="105">
        <v>43251</v>
      </c>
      <c r="G570" s="116">
        <v>15.43</v>
      </c>
      <c r="H570" s="20"/>
    </row>
    <row r="571" spans="1:8" s="172" customFormat="1" ht="12.75" customHeight="1" x14ac:dyDescent="0.15">
      <c r="A571" s="105">
        <v>43243</v>
      </c>
      <c r="B571" s="116">
        <v>3.17</v>
      </c>
      <c r="C571" s="20">
        <f t="shared" si="16"/>
        <v>3.1699999999999999E-2</v>
      </c>
      <c r="D571" s="46">
        <f t="shared" si="17"/>
        <v>12.58</v>
      </c>
      <c r="E571" s="20"/>
      <c r="F571" s="105">
        <v>43250</v>
      </c>
      <c r="G571" s="116">
        <v>14.94</v>
      </c>
      <c r="H571" s="20"/>
    </row>
    <row r="572" spans="1:8" s="172" customFormat="1" ht="12.75" customHeight="1" x14ac:dyDescent="0.15">
      <c r="A572" s="105">
        <v>43242</v>
      </c>
      <c r="B572" s="116">
        <v>3.21</v>
      </c>
      <c r="C572" s="20">
        <f t="shared" si="16"/>
        <v>3.2099999999999997E-2</v>
      </c>
      <c r="D572" s="46">
        <f t="shared" si="17"/>
        <v>13.22</v>
      </c>
      <c r="E572" s="20"/>
      <c r="F572" s="105">
        <v>43249</v>
      </c>
      <c r="G572" s="116">
        <v>17.02</v>
      </c>
      <c r="H572" s="20"/>
    </row>
    <row r="573" spans="1:8" s="172" customFormat="1" ht="12.75" customHeight="1" x14ac:dyDescent="0.15">
      <c r="A573" s="105">
        <v>43241</v>
      </c>
      <c r="B573" s="116">
        <v>3.2</v>
      </c>
      <c r="C573" s="20">
        <f t="shared" si="16"/>
        <v>3.2000000000000001E-2</v>
      </c>
      <c r="D573" s="46">
        <f t="shared" si="17"/>
        <v>13.08</v>
      </c>
      <c r="E573" s="20"/>
      <c r="F573" s="105">
        <v>43245</v>
      </c>
      <c r="G573" s="116">
        <v>13.22</v>
      </c>
      <c r="H573" s="20"/>
    </row>
    <row r="574" spans="1:8" s="172" customFormat="1" ht="12.75" customHeight="1" x14ac:dyDescent="0.15">
      <c r="A574" s="105">
        <v>43238</v>
      </c>
      <c r="B574" s="116">
        <v>3.2</v>
      </c>
      <c r="C574" s="20">
        <f t="shared" si="16"/>
        <v>3.2000000000000001E-2</v>
      </c>
      <c r="D574" s="46">
        <f t="shared" si="17"/>
        <v>13.42</v>
      </c>
      <c r="E574" s="20"/>
      <c r="F574" s="105">
        <v>43244</v>
      </c>
      <c r="G574" s="116">
        <v>12.53</v>
      </c>
      <c r="H574" s="20"/>
    </row>
    <row r="575" spans="1:8" s="172" customFormat="1" ht="12.75" customHeight="1" x14ac:dyDescent="0.15">
      <c r="A575" s="105">
        <v>43237</v>
      </c>
      <c r="B575" s="116">
        <v>3.25</v>
      </c>
      <c r="C575" s="20">
        <f t="shared" si="16"/>
        <v>3.2500000000000001E-2</v>
      </c>
      <c r="D575" s="46">
        <f t="shared" si="17"/>
        <v>13.43</v>
      </c>
      <c r="E575" s="20"/>
      <c r="F575" s="105">
        <v>43243</v>
      </c>
      <c r="G575" s="116">
        <v>12.58</v>
      </c>
      <c r="H575" s="20"/>
    </row>
    <row r="576" spans="1:8" s="172" customFormat="1" ht="12.75" customHeight="1" x14ac:dyDescent="0.15">
      <c r="A576" s="105">
        <v>43236</v>
      </c>
      <c r="B576" s="116">
        <v>3.21</v>
      </c>
      <c r="C576" s="20">
        <f t="shared" si="16"/>
        <v>3.2099999999999997E-2</v>
      </c>
      <c r="D576" s="46">
        <f t="shared" si="17"/>
        <v>13.42</v>
      </c>
      <c r="E576" s="20"/>
      <c r="F576" s="105">
        <v>43242</v>
      </c>
      <c r="G576" s="116">
        <v>13.22</v>
      </c>
      <c r="H576" s="20"/>
    </row>
    <row r="577" spans="1:8" s="172" customFormat="1" ht="12.75" customHeight="1" x14ac:dyDescent="0.15">
      <c r="A577" s="105">
        <v>43235</v>
      </c>
      <c r="B577" s="116">
        <v>3.2</v>
      </c>
      <c r="C577" s="20">
        <f t="shared" si="16"/>
        <v>3.2000000000000001E-2</v>
      </c>
      <c r="D577" s="46">
        <f t="shared" si="17"/>
        <v>14.63</v>
      </c>
      <c r="E577" s="20"/>
      <c r="F577" s="105">
        <v>43241</v>
      </c>
      <c r="G577" s="116">
        <v>13.08</v>
      </c>
      <c r="H577" s="20"/>
    </row>
    <row r="578" spans="1:8" s="172" customFormat="1" ht="12.75" customHeight="1" x14ac:dyDescent="0.15">
      <c r="A578" s="105">
        <v>43234</v>
      </c>
      <c r="B578" s="116">
        <v>3.13</v>
      </c>
      <c r="C578" s="20">
        <f t="shared" si="16"/>
        <v>3.1300000000000001E-2</v>
      </c>
      <c r="D578" s="46">
        <f t="shared" si="17"/>
        <v>12.93</v>
      </c>
      <c r="E578" s="20"/>
      <c r="F578" s="105">
        <v>43238</v>
      </c>
      <c r="G578" s="116">
        <v>13.42</v>
      </c>
      <c r="H578" s="20"/>
    </row>
    <row r="579" spans="1:8" s="172" customFormat="1" ht="12.75" customHeight="1" x14ac:dyDescent="0.15">
      <c r="A579" s="105">
        <v>43231</v>
      </c>
      <c r="B579" s="116">
        <v>3.1</v>
      </c>
      <c r="C579" s="20">
        <f t="shared" ref="C579:C642" si="18">B579/100</f>
        <v>3.1E-2</v>
      </c>
      <c r="D579" s="46">
        <f t="shared" ref="D579:D642" si="19">IFERROR(VLOOKUP(A579,$F$3:$G$7726,2,FALSE),AVERAGE(D578,D580))</f>
        <v>12.65</v>
      </c>
      <c r="E579" s="20"/>
      <c r="F579" s="105">
        <v>43237</v>
      </c>
      <c r="G579" s="116">
        <v>13.43</v>
      </c>
      <c r="H579" s="20"/>
    </row>
    <row r="580" spans="1:8" s="172" customFormat="1" ht="12.75" customHeight="1" x14ac:dyDescent="0.15">
      <c r="A580" s="105">
        <v>43230</v>
      </c>
      <c r="B580" s="116">
        <v>3.12</v>
      </c>
      <c r="C580" s="20">
        <f t="shared" si="18"/>
        <v>3.1200000000000002E-2</v>
      </c>
      <c r="D580" s="46">
        <f t="shared" si="19"/>
        <v>13.23</v>
      </c>
      <c r="E580" s="20"/>
      <c r="F580" s="105">
        <v>43236</v>
      </c>
      <c r="G580" s="116">
        <v>13.42</v>
      </c>
      <c r="H580" s="20"/>
    </row>
    <row r="581" spans="1:8" s="172" customFormat="1" ht="12.75" customHeight="1" x14ac:dyDescent="0.15">
      <c r="A581" s="105">
        <v>43229</v>
      </c>
      <c r="B581" s="116">
        <v>3.16</v>
      </c>
      <c r="C581" s="20">
        <f t="shared" si="18"/>
        <v>3.1600000000000003E-2</v>
      </c>
      <c r="D581" s="46">
        <f t="shared" si="19"/>
        <v>13.42</v>
      </c>
      <c r="E581" s="20"/>
      <c r="F581" s="105">
        <v>43235</v>
      </c>
      <c r="G581" s="116">
        <v>14.63</v>
      </c>
      <c r="H581" s="20"/>
    </row>
    <row r="582" spans="1:8" s="172" customFormat="1" ht="12.75" customHeight="1" x14ac:dyDescent="0.15">
      <c r="A582" s="105">
        <v>43228</v>
      </c>
      <c r="B582" s="116">
        <v>3.13</v>
      </c>
      <c r="C582" s="20">
        <f t="shared" si="18"/>
        <v>3.1300000000000001E-2</v>
      </c>
      <c r="D582" s="46">
        <f t="shared" si="19"/>
        <v>14.71</v>
      </c>
      <c r="E582" s="20"/>
      <c r="F582" s="105">
        <v>43234</v>
      </c>
      <c r="G582" s="116">
        <v>12.93</v>
      </c>
      <c r="H582" s="20"/>
    </row>
    <row r="583" spans="1:8" s="172" customFormat="1" ht="12.75" customHeight="1" x14ac:dyDescent="0.15">
      <c r="A583" s="105">
        <v>43227</v>
      </c>
      <c r="B583" s="116">
        <v>3.12</v>
      </c>
      <c r="C583" s="20">
        <f t="shared" si="18"/>
        <v>3.1200000000000002E-2</v>
      </c>
      <c r="D583" s="46">
        <f t="shared" si="19"/>
        <v>14.75</v>
      </c>
      <c r="E583" s="20"/>
      <c r="F583" s="105">
        <v>43231</v>
      </c>
      <c r="G583" s="116">
        <v>12.65</v>
      </c>
      <c r="H583" s="20"/>
    </row>
    <row r="584" spans="1:8" s="172" customFormat="1" ht="12.75" customHeight="1" x14ac:dyDescent="0.15">
      <c r="A584" s="105">
        <v>43224</v>
      </c>
      <c r="B584" s="116">
        <v>3.12</v>
      </c>
      <c r="C584" s="20">
        <f t="shared" si="18"/>
        <v>3.1200000000000002E-2</v>
      </c>
      <c r="D584" s="46">
        <f t="shared" si="19"/>
        <v>14.77</v>
      </c>
      <c r="E584" s="20"/>
      <c r="F584" s="105">
        <v>43230</v>
      </c>
      <c r="G584" s="116">
        <v>13.23</v>
      </c>
      <c r="H584" s="20"/>
    </row>
    <row r="585" spans="1:8" s="172" customFormat="1" ht="12.75" customHeight="1" x14ac:dyDescent="0.15">
      <c r="A585" s="105">
        <v>43223</v>
      </c>
      <c r="B585" s="116">
        <v>3.12</v>
      </c>
      <c r="C585" s="20">
        <f t="shared" si="18"/>
        <v>3.1200000000000002E-2</v>
      </c>
      <c r="D585" s="46">
        <f t="shared" si="19"/>
        <v>15.9</v>
      </c>
      <c r="E585" s="20"/>
      <c r="F585" s="105">
        <v>43229</v>
      </c>
      <c r="G585" s="116">
        <v>13.42</v>
      </c>
      <c r="H585" s="20"/>
    </row>
    <row r="586" spans="1:8" s="172" customFormat="1" ht="12.75" customHeight="1" x14ac:dyDescent="0.15">
      <c r="A586" s="105">
        <v>43222</v>
      </c>
      <c r="B586" s="116">
        <v>3.14</v>
      </c>
      <c r="C586" s="20">
        <f t="shared" si="18"/>
        <v>3.1400000000000004E-2</v>
      </c>
      <c r="D586" s="46">
        <f t="shared" si="19"/>
        <v>15.97</v>
      </c>
      <c r="E586" s="20"/>
      <c r="F586" s="105">
        <v>43228</v>
      </c>
      <c r="G586" s="116">
        <v>14.71</v>
      </c>
      <c r="H586" s="20"/>
    </row>
    <row r="587" spans="1:8" s="172" customFormat="1" ht="12.75" customHeight="1" x14ac:dyDescent="0.15">
      <c r="A587" s="105">
        <v>43221</v>
      </c>
      <c r="B587" s="116">
        <v>3.13</v>
      </c>
      <c r="C587" s="20">
        <f t="shared" si="18"/>
        <v>3.1300000000000001E-2</v>
      </c>
      <c r="D587" s="46">
        <f t="shared" si="19"/>
        <v>15.49</v>
      </c>
      <c r="E587" s="20"/>
      <c r="F587" s="105">
        <v>43227</v>
      </c>
      <c r="G587" s="116">
        <v>14.75</v>
      </c>
      <c r="H587" s="20"/>
    </row>
    <row r="588" spans="1:8" s="172" customFormat="1" ht="12.75" customHeight="1" x14ac:dyDescent="0.15">
      <c r="A588" s="105">
        <v>43220</v>
      </c>
      <c r="B588" s="116">
        <v>3.11</v>
      </c>
      <c r="C588" s="20">
        <f t="shared" si="18"/>
        <v>3.1099999999999999E-2</v>
      </c>
      <c r="D588" s="46">
        <f t="shared" si="19"/>
        <v>15.93</v>
      </c>
      <c r="E588" s="20"/>
      <c r="F588" s="105">
        <v>43224</v>
      </c>
      <c r="G588" s="116">
        <v>14.77</v>
      </c>
      <c r="H588" s="20"/>
    </row>
    <row r="589" spans="1:8" s="172" customFormat="1" ht="12.75" customHeight="1" x14ac:dyDescent="0.15">
      <c r="A589" s="105">
        <v>43217</v>
      </c>
      <c r="B589" s="116">
        <v>3.13</v>
      </c>
      <c r="C589" s="20">
        <f t="shared" si="18"/>
        <v>3.1300000000000001E-2</v>
      </c>
      <c r="D589" s="46">
        <f t="shared" si="19"/>
        <v>15.41</v>
      </c>
      <c r="E589" s="20"/>
      <c r="F589" s="105">
        <v>43223</v>
      </c>
      <c r="G589" s="116">
        <v>15.9</v>
      </c>
      <c r="H589" s="20"/>
    </row>
    <row r="590" spans="1:8" s="172" customFormat="1" ht="12.75" customHeight="1" x14ac:dyDescent="0.15">
      <c r="A590" s="105">
        <v>43216</v>
      </c>
      <c r="B590" s="116">
        <v>3.18</v>
      </c>
      <c r="C590" s="20">
        <f t="shared" si="18"/>
        <v>3.1800000000000002E-2</v>
      </c>
      <c r="D590" s="46">
        <f t="shared" si="19"/>
        <v>16.239999999999998</v>
      </c>
      <c r="E590" s="20"/>
      <c r="F590" s="105">
        <v>43222</v>
      </c>
      <c r="G590" s="116">
        <v>15.97</v>
      </c>
      <c r="H590" s="20"/>
    </row>
    <row r="591" spans="1:8" s="172" customFormat="1" ht="12.75" customHeight="1" x14ac:dyDescent="0.15">
      <c r="A591" s="105">
        <v>43215</v>
      </c>
      <c r="B591" s="116">
        <v>3.21</v>
      </c>
      <c r="C591" s="20">
        <f t="shared" si="18"/>
        <v>3.2099999999999997E-2</v>
      </c>
      <c r="D591" s="46">
        <f t="shared" si="19"/>
        <v>17.84</v>
      </c>
      <c r="E591" s="20"/>
      <c r="F591" s="105">
        <v>43221</v>
      </c>
      <c r="G591" s="116">
        <v>15.49</v>
      </c>
      <c r="H591" s="20"/>
    </row>
    <row r="592" spans="1:8" s="172" customFormat="1" ht="12.75" customHeight="1" x14ac:dyDescent="0.15">
      <c r="A592" s="105">
        <v>43214</v>
      </c>
      <c r="B592" s="116">
        <v>3.18</v>
      </c>
      <c r="C592" s="20">
        <f t="shared" si="18"/>
        <v>3.1800000000000002E-2</v>
      </c>
      <c r="D592" s="46">
        <f t="shared" si="19"/>
        <v>18.02</v>
      </c>
      <c r="E592" s="20"/>
      <c r="F592" s="105">
        <v>43220</v>
      </c>
      <c r="G592" s="116">
        <v>15.93</v>
      </c>
      <c r="H592" s="20"/>
    </row>
    <row r="593" spans="1:8" s="172" customFormat="1" ht="12.75" customHeight="1" x14ac:dyDescent="0.15">
      <c r="A593" s="105">
        <v>43213</v>
      </c>
      <c r="B593" s="116">
        <v>3.15</v>
      </c>
      <c r="C593" s="20">
        <f t="shared" si="18"/>
        <v>3.15E-2</v>
      </c>
      <c r="D593" s="46">
        <f t="shared" si="19"/>
        <v>16.34</v>
      </c>
      <c r="E593" s="20"/>
      <c r="F593" s="105">
        <v>43217</v>
      </c>
      <c r="G593" s="116">
        <v>15.41</v>
      </c>
      <c r="H593" s="20"/>
    </row>
    <row r="594" spans="1:8" s="172" customFormat="1" ht="12.75" customHeight="1" x14ac:dyDescent="0.15">
      <c r="A594" s="105">
        <v>43210</v>
      </c>
      <c r="B594" s="116">
        <v>3.14</v>
      </c>
      <c r="C594" s="20">
        <f t="shared" si="18"/>
        <v>3.1400000000000004E-2</v>
      </c>
      <c r="D594" s="46">
        <f t="shared" si="19"/>
        <v>16.88</v>
      </c>
      <c r="E594" s="20"/>
      <c r="F594" s="105">
        <v>43216</v>
      </c>
      <c r="G594" s="116">
        <v>16.239999999999998</v>
      </c>
      <c r="H594" s="20"/>
    </row>
    <row r="595" spans="1:8" s="172" customFormat="1" ht="12.75" customHeight="1" x14ac:dyDescent="0.15">
      <c r="A595" s="105">
        <v>43209</v>
      </c>
      <c r="B595" s="116">
        <v>3.11</v>
      </c>
      <c r="C595" s="20">
        <f t="shared" si="18"/>
        <v>3.1099999999999999E-2</v>
      </c>
      <c r="D595" s="46">
        <f t="shared" si="19"/>
        <v>15.96</v>
      </c>
      <c r="E595" s="20"/>
      <c r="F595" s="105">
        <v>43215</v>
      </c>
      <c r="G595" s="116">
        <v>17.84</v>
      </c>
      <c r="H595" s="20"/>
    </row>
    <row r="596" spans="1:8" s="172" customFormat="1" ht="12.75" customHeight="1" x14ac:dyDescent="0.15">
      <c r="A596" s="105">
        <v>43208</v>
      </c>
      <c r="B596" s="116">
        <v>3.06</v>
      </c>
      <c r="C596" s="20">
        <f t="shared" si="18"/>
        <v>3.0600000000000002E-2</v>
      </c>
      <c r="D596" s="46">
        <f t="shared" si="19"/>
        <v>15.6</v>
      </c>
      <c r="E596" s="20"/>
      <c r="F596" s="105">
        <v>43214</v>
      </c>
      <c r="G596" s="116">
        <v>18.02</v>
      </c>
      <c r="H596" s="20"/>
    </row>
    <row r="597" spans="1:8" s="172" customFormat="1" ht="12.75" customHeight="1" x14ac:dyDescent="0.15">
      <c r="A597" s="105">
        <v>43207</v>
      </c>
      <c r="B597" s="116">
        <v>3</v>
      </c>
      <c r="C597" s="20">
        <f t="shared" si="18"/>
        <v>0.03</v>
      </c>
      <c r="D597" s="46">
        <f t="shared" si="19"/>
        <v>15.25</v>
      </c>
      <c r="E597" s="20"/>
      <c r="F597" s="105">
        <v>43213</v>
      </c>
      <c r="G597" s="116">
        <v>16.34</v>
      </c>
      <c r="H597" s="20"/>
    </row>
    <row r="598" spans="1:8" s="172" customFormat="1" ht="12.75" customHeight="1" x14ac:dyDescent="0.15">
      <c r="A598" s="105">
        <v>43206</v>
      </c>
      <c r="B598" s="116">
        <v>3.03</v>
      </c>
      <c r="C598" s="20">
        <f t="shared" si="18"/>
        <v>3.0299999999999997E-2</v>
      </c>
      <c r="D598" s="46">
        <f t="shared" si="19"/>
        <v>16.559999999999999</v>
      </c>
      <c r="E598" s="20"/>
      <c r="F598" s="105">
        <v>43210</v>
      </c>
      <c r="G598" s="116">
        <v>16.88</v>
      </c>
      <c r="H598" s="20"/>
    </row>
    <row r="599" spans="1:8" s="172" customFormat="1" ht="12.75" customHeight="1" x14ac:dyDescent="0.15">
      <c r="A599" s="105">
        <v>43203</v>
      </c>
      <c r="B599" s="116">
        <v>3.03</v>
      </c>
      <c r="C599" s="20">
        <f t="shared" si="18"/>
        <v>3.0299999999999997E-2</v>
      </c>
      <c r="D599" s="46">
        <f t="shared" si="19"/>
        <v>17.41</v>
      </c>
      <c r="E599" s="20"/>
      <c r="F599" s="105">
        <v>43209</v>
      </c>
      <c r="G599" s="116">
        <v>15.96</v>
      </c>
      <c r="H599" s="20"/>
    </row>
    <row r="600" spans="1:8" s="172" customFormat="1" ht="12.75" customHeight="1" x14ac:dyDescent="0.15">
      <c r="A600" s="105">
        <v>43202</v>
      </c>
      <c r="B600" s="116">
        <v>3.05</v>
      </c>
      <c r="C600" s="20">
        <f t="shared" si="18"/>
        <v>3.0499999999999999E-2</v>
      </c>
      <c r="D600" s="46">
        <f t="shared" si="19"/>
        <v>18.489999999999998</v>
      </c>
      <c r="E600" s="20"/>
      <c r="F600" s="105">
        <v>43208</v>
      </c>
      <c r="G600" s="116">
        <v>15.6</v>
      </c>
      <c r="H600" s="20"/>
    </row>
    <row r="601" spans="1:8" s="172" customFormat="1" ht="12.75" customHeight="1" x14ac:dyDescent="0.15">
      <c r="A601" s="105">
        <v>43201</v>
      </c>
      <c r="B601" s="116">
        <v>2.99</v>
      </c>
      <c r="C601" s="20">
        <f t="shared" si="18"/>
        <v>2.9900000000000003E-2</v>
      </c>
      <c r="D601" s="46">
        <f t="shared" si="19"/>
        <v>20.239999999999998</v>
      </c>
      <c r="E601" s="20"/>
      <c r="F601" s="105">
        <v>43207</v>
      </c>
      <c r="G601" s="116">
        <v>15.25</v>
      </c>
      <c r="H601" s="20"/>
    </row>
    <row r="602" spans="1:8" s="172" customFormat="1" ht="12.75" customHeight="1" x14ac:dyDescent="0.15">
      <c r="A602" s="105">
        <v>43200</v>
      </c>
      <c r="B602" s="116">
        <v>3.02</v>
      </c>
      <c r="C602" s="20">
        <f t="shared" si="18"/>
        <v>3.0200000000000001E-2</v>
      </c>
      <c r="D602" s="46">
        <f t="shared" si="19"/>
        <v>20.47</v>
      </c>
      <c r="E602" s="20"/>
      <c r="F602" s="105">
        <v>43206</v>
      </c>
      <c r="G602" s="116">
        <v>16.559999999999999</v>
      </c>
      <c r="H602" s="20"/>
    </row>
    <row r="603" spans="1:8" s="172" customFormat="1" ht="12.75" customHeight="1" x14ac:dyDescent="0.15">
      <c r="A603" s="105">
        <v>43199</v>
      </c>
      <c r="B603" s="116">
        <v>3.02</v>
      </c>
      <c r="C603" s="20">
        <f t="shared" si="18"/>
        <v>3.0200000000000001E-2</v>
      </c>
      <c r="D603" s="46">
        <f t="shared" si="19"/>
        <v>21.77</v>
      </c>
      <c r="E603" s="20"/>
      <c r="F603" s="105">
        <v>43203</v>
      </c>
      <c r="G603" s="116">
        <v>17.41</v>
      </c>
      <c r="H603" s="20"/>
    </row>
    <row r="604" spans="1:8" s="172" customFormat="1" ht="12.75" customHeight="1" x14ac:dyDescent="0.15">
      <c r="A604" s="105">
        <v>43196</v>
      </c>
      <c r="B604" s="116">
        <v>3.01</v>
      </c>
      <c r="C604" s="20">
        <f t="shared" si="18"/>
        <v>3.0099999999999998E-2</v>
      </c>
      <c r="D604" s="46">
        <f t="shared" si="19"/>
        <v>21.49</v>
      </c>
      <c r="E604" s="20"/>
      <c r="F604" s="105">
        <v>43202</v>
      </c>
      <c r="G604" s="116">
        <v>18.489999999999998</v>
      </c>
      <c r="H604" s="20"/>
    </row>
    <row r="605" spans="1:8" s="172" customFormat="1" ht="12.75" customHeight="1" x14ac:dyDescent="0.15">
      <c r="A605" s="105">
        <v>43195</v>
      </c>
      <c r="B605" s="116">
        <v>3.07</v>
      </c>
      <c r="C605" s="20">
        <f t="shared" si="18"/>
        <v>3.0699999999999998E-2</v>
      </c>
      <c r="D605" s="46">
        <f t="shared" si="19"/>
        <v>18.940000000000001</v>
      </c>
      <c r="E605" s="20"/>
      <c r="F605" s="105">
        <v>43201</v>
      </c>
      <c r="G605" s="116">
        <v>20.239999999999998</v>
      </c>
      <c r="H605" s="20"/>
    </row>
    <row r="606" spans="1:8" s="172" customFormat="1" ht="12.75" customHeight="1" x14ac:dyDescent="0.15">
      <c r="A606" s="105">
        <v>43194</v>
      </c>
      <c r="B606" s="116">
        <v>3.03</v>
      </c>
      <c r="C606" s="20">
        <f t="shared" si="18"/>
        <v>3.0299999999999997E-2</v>
      </c>
      <c r="D606" s="46">
        <f t="shared" si="19"/>
        <v>20.059999999999999</v>
      </c>
      <c r="E606" s="20"/>
      <c r="F606" s="105">
        <v>43200</v>
      </c>
      <c r="G606" s="116">
        <v>20.47</v>
      </c>
      <c r="H606" s="20"/>
    </row>
    <row r="607" spans="1:8" s="172" customFormat="1" ht="12.75" customHeight="1" x14ac:dyDescent="0.15">
      <c r="A607" s="105">
        <v>43193</v>
      </c>
      <c r="B607" s="116">
        <v>3.02</v>
      </c>
      <c r="C607" s="20">
        <f t="shared" si="18"/>
        <v>3.0200000000000001E-2</v>
      </c>
      <c r="D607" s="46">
        <f t="shared" si="19"/>
        <v>21.1</v>
      </c>
      <c r="E607" s="20"/>
      <c r="F607" s="105">
        <v>43199</v>
      </c>
      <c r="G607" s="116">
        <v>21.77</v>
      </c>
      <c r="H607" s="20"/>
    </row>
    <row r="608" spans="1:8" s="172" customFormat="1" ht="12.75" customHeight="1" x14ac:dyDescent="0.15">
      <c r="A608" s="105">
        <v>43192</v>
      </c>
      <c r="B608" s="116">
        <v>2.97</v>
      </c>
      <c r="C608" s="20">
        <f t="shared" si="18"/>
        <v>2.9700000000000001E-2</v>
      </c>
      <c r="D608" s="46">
        <f t="shared" si="19"/>
        <v>23.62</v>
      </c>
      <c r="E608" s="20"/>
      <c r="F608" s="105">
        <v>43196</v>
      </c>
      <c r="G608" s="116">
        <v>21.49</v>
      </c>
      <c r="H608" s="20"/>
    </row>
    <row r="609" spans="1:8" s="172" customFormat="1" ht="12.75" customHeight="1" x14ac:dyDescent="0.15">
      <c r="A609" s="105">
        <v>43188</v>
      </c>
      <c r="B609" s="116">
        <v>2.97</v>
      </c>
      <c r="C609" s="20">
        <f t="shared" si="18"/>
        <v>2.9700000000000001E-2</v>
      </c>
      <c r="D609" s="46">
        <f t="shared" si="19"/>
        <v>19.97</v>
      </c>
      <c r="E609" s="20"/>
      <c r="F609" s="105">
        <v>43195</v>
      </c>
      <c r="G609" s="116">
        <v>18.940000000000001</v>
      </c>
      <c r="H609" s="20"/>
    </row>
    <row r="610" spans="1:8" s="172" customFormat="1" ht="12.75" customHeight="1" x14ac:dyDescent="0.15">
      <c r="A610" s="105">
        <v>43187</v>
      </c>
      <c r="B610" s="116">
        <v>3.01</v>
      </c>
      <c r="C610" s="20">
        <f t="shared" si="18"/>
        <v>3.0099999999999998E-2</v>
      </c>
      <c r="D610" s="46">
        <f t="shared" si="19"/>
        <v>22.87</v>
      </c>
      <c r="E610" s="20"/>
      <c r="F610" s="105">
        <v>43194</v>
      </c>
      <c r="G610" s="116">
        <v>20.059999999999999</v>
      </c>
      <c r="H610" s="20"/>
    </row>
    <row r="611" spans="1:8" s="172" customFormat="1" ht="12.75" customHeight="1" x14ac:dyDescent="0.15">
      <c r="A611" s="105">
        <v>43186</v>
      </c>
      <c r="B611" s="116">
        <v>3.03</v>
      </c>
      <c r="C611" s="20">
        <f t="shared" si="18"/>
        <v>3.0299999999999997E-2</v>
      </c>
      <c r="D611" s="46">
        <f t="shared" si="19"/>
        <v>22.5</v>
      </c>
      <c r="E611" s="20"/>
      <c r="F611" s="105">
        <v>43193</v>
      </c>
      <c r="G611" s="116">
        <v>21.1</v>
      </c>
      <c r="H611" s="20"/>
    </row>
    <row r="612" spans="1:8" s="172" customFormat="1" ht="12.75" customHeight="1" x14ac:dyDescent="0.15">
      <c r="A612" s="105">
        <v>43185</v>
      </c>
      <c r="B612" s="116">
        <v>3.08</v>
      </c>
      <c r="C612" s="20">
        <f t="shared" si="18"/>
        <v>3.0800000000000001E-2</v>
      </c>
      <c r="D612" s="46">
        <f t="shared" si="19"/>
        <v>21.03</v>
      </c>
      <c r="E612" s="20"/>
      <c r="F612" s="105">
        <v>43192</v>
      </c>
      <c r="G612" s="116">
        <v>23.62</v>
      </c>
      <c r="H612" s="20"/>
    </row>
    <row r="613" spans="1:8" s="172" customFormat="1" ht="12.75" customHeight="1" x14ac:dyDescent="0.15">
      <c r="A613" s="105">
        <v>43182</v>
      </c>
      <c r="B613" s="116">
        <v>3.06</v>
      </c>
      <c r="C613" s="20">
        <f t="shared" si="18"/>
        <v>3.0600000000000002E-2</v>
      </c>
      <c r="D613" s="46">
        <f t="shared" si="19"/>
        <v>24.87</v>
      </c>
      <c r="E613" s="20"/>
      <c r="F613" s="105">
        <v>43188</v>
      </c>
      <c r="G613" s="116">
        <v>19.97</v>
      </c>
      <c r="H613" s="20"/>
    </row>
    <row r="614" spans="1:8" s="172" customFormat="1" ht="12.75" customHeight="1" x14ac:dyDescent="0.15">
      <c r="A614" s="105">
        <v>43181</v>
      </c>
      <c r="B614" s="116">
        <v>3.06</v>
      </c>
      <c r="C614" s="20">
        <f t="shared" si="18"/>
        <v>3.0600000000000002E-2</v>
      </c>
      <c r="D614" s="46">
        <f t="shared" si="19"/>
        <v>23.34</v>
      </c>
      <c r="E614" s="20"/>
      <c r="F614" s="105">
        <v>43187</v>
      </c>
      <c r="G614" s="116">
        <v>22.87</v>
      </c>
      <c r="H614" s="20"/>
    </row>
    <row r="615" spans="1:8" s="172" customFormat="1" ht="12.75" customHeight="1" x14ac:dyDescent="0.15">
      <c r="A615" s="105">
        <v>43180</v>
      </c>
      <c r="B615" s="116">
        <v>3.12</v>
      </c>
      <c r="C615" s="20">
        <f t="shared" si="18"/>
        <v>3.1200000000000002E-2</v>
      </c>
      <c r="D615" s="46">
        <f t="shared" si="19"/>
        <v>17.86</v>
      </c>
      <c r="E615" s="20"/>
      <c r="F615" s="105">
        <v>43186</v>
      </c>
      <c r="G615" s="116">
        <v>22.5</v>
      </c>
      <c r="H615" s="20"/>
    </row>
    <row r="616" spans="1:8" s="172" customFormat="1" ht="12.75" customHeight="1" x14ac:dyDescent="0.15">
      <c r="A616" s="105">
        <v>43179</v>
      </c>
      <c r="B616" s="116">
        <v>3.12</v>
      </c>
      <c r="C616" s="20">
        <f t="shared" si="18"/>
        <v>3.1200000000000002E-2</v>
      </c>
      <c r="D616" s="46">
        <f t="shared" si="19"/>
        <v>18.2</v>
      </c>
      <c r="E616" s="20"/>
      <c r="F616" s="105">
        <v>43185</v>
      </c>
      <c r="G616" s="116">
        <v>21.03</v>
      </c>
      <c r="H616" s="20"/>
    </row>
    <row r="617" spans="1:8" s="172" customFormat="1" ht="12.75" customHeight="1" x14ac:dyDescent="0.15">
      <c r="A617" s="105">
        <v>43178</v>
      </c>
      <c r="B617" s="116">
        <v>3.09</v>
      </c>
      <c r="C617" s="20">
        <f t="shared" si="18"/>
        <v>3.0899999999999997E-2</v>
      </c>
      <c r="D617" s="46">
        <f t="shared" si="19"/>
        <v>19.02</v>
      </c>
      <c r="E617" s="20"/>
      <c r="F617" s="105">
        <v>43182</v>
      </c>
      <c r="G617" s="116">
        <v>24.87</v>
      </c>
      <c r="H617" s="20"/>
    </row>
    <row r="618" spans="1:8" s="172" customFormat="1" ht="12.75" customHeight="1" x14ac:dyDescent="0.15">
      <c r="A618" s="105">
        <v>43175</v>
      </c>
      <c r="B618" s="116">
        <v>3.08</v>
      </c>
      <c r="C618" s="20">
        <f t="shared" si="18"/>
        <v>3.0800000000000001E-2</v>
      </c>
      <c r="D618" s="46">
        <f t="shared" si="19"/>
        <v>15.8</v>
      </c>
      <c r="E618" s="20"/>
      <c r="F618" s="105">
        <v>43181</v>
      </c>
      <c r="G618" s="116">
        <v>23.34</v>
      </c>
      <c r="H618" s="20"/>
    </row>
    <row r="619" spans="1:8" s="172" customFormat="1" ht="12.75" customHeight="1" x14ac:dyDescent="0.15">
      <c r="A619" s="105">
        <v>43174</v>
      </c>
      <c r="B619" s="116">
        <v>3.05</v>
      </c>
      <c r="C619" s="20">
        <f t="shared" si="18"/>
        <v>3.0499999999999999E-2</v>
      </c>
      <c r="D619" s="46">
        <f t="shared" si="19"/>
        <v>16.59</v>
      </c>
      <c r="E619" s="20"/>
      <c r="F619" s="105">
        <v>43180</v>
      </c>
      <c r="G619" s="116">
        <v>17.86</v>
      </c>
      <c r="H619" s="20"/>
    </row>
    <row r="620" spans="1:8" s="172" customFormat="1" ht="12.75" customHeight="1" x14ac:dyDescent="0.15">
      <c r="A620" s="105">
        <v>43173</v>
      </c>
      <c r="B620" s="116">
        <v>3.05</v>
      </c>
      <c r="C620" s="20">
        <f t="shared" si="18"/>
        <v>3.0499999999999999E-2</v>
      </c>
      <c r="D620" s="46">
        <f t="shared" si="19"/>
        <v>17.23</v>
      </c>
      <c r="E620" s="20"/>
      <c r="F620" s="105">
        <v>43179</v>
      </c>
      <c r="G620" s="116">
        <v>18.2</v>
      </c>
      <c r="H620" s="20"/>
    </row>
    <row r="621" spans="1:8" s="172" customFormat="1" ht="12.75" customHeight="1" x14ac:dyDescent="0.15">
      <c r="A621" s="105">
        <v>43172</v>
      </c>
      <c r="B621" s="116">
        <v>3.1</v>
      </c>
      <c r="C621" s="20">
        <f t="shared" si="18"/>
        <v>3.1E-2</v>
      </c>
      <c r="D621" s="46">
        <f t="shared" si="19"/>
        <v>16.350000000000001</v>
      </c>
      <c r="E621" s="20"/>
      <c r="F621" s="105">
        <v>43178</v>
      </c>
      <c r="G621" s="116">
        <v>19.02</v>
      </c>
      <c r="H621" s="20"/>
    </row>
    <row r="622" spans="1:8" s="172" customFormat="1" ht="12.75" customHeight="1" x14ac:dyDescent="0.15">
      <c r="A622" s="105">
        <v>43171</v>
      </c>
      <c r="B622" s="116">
        <v>3.13</v>
      </c>
      <c r="C622" s="20">
        <f t="shared" si="18"/>
        <v>3.1300000000000001E-2</v>
      </c>
      <c r="D622" s="46">
        <f t="shared" si="19"/>
        <v>15.78</v>
      </c>
      <c r="E622" s="20"/>
      <c r="F622" s="105">
        <v>43175</v>
      </c>
      <c r="G622" s="116">
        <v>15.8</v>
      </c>
      <c r="H622" s="20"/>
    </row>
    <row r="623" spans="1:8" s="172" customFormat="1" ht="12.75" customHeight="1" x14ac:dyDescent="0.15">
      <c r="A623" s="105">
        <v>43168</v>
      </c>
      <c r="B623" s="116">
        <v>3.16</v>
      </c>
      <c r="C623" s="20">
        <f t="shared" si="18"/>
        <v>3.1600000000000003E-2</v>
      </c>
      <c r="D623" s="46">
        <f t="shared" si="19"/>
        <v>14.64</v>
      </c>
      <c r="E623" s="20"/>
      <c r="F623" s="105">
        <v>43174</v>
      </c>
      <c r="G623" s="116">
        <v>16.59</v>
      </c>
      <c r="H623" s="20"/>
    </row>
    <row r="624" spans="1:8" s="172" customFormat="1" ht="12.75" customHeight="1" x14ac:dyDescent="0.15">
      <c r="A624" s="105">
        <v>43167</v>
      </c>
      <c r="B624" s="116">
        <v>3.13</v>
      </c>
      <c r="C624" s="20">
        <f t="shared" si="18"/>
        <v>3.1300000000000001E-2</v>
      </c>
      <c r="D624" s="46">
        <f t="shared" si="19"/>
        <v>16.54</v>
      </c>
      <c r="E624" s="20"/>
      <c r="F624" s="105">
        <v>43173</v>
      </c>
      <c r="G624" s="116">
        <v>17.23</v>
      </c>
      <c r="H624" s="20"/>
    </row>
    <row r="625" spans="1:8" s="172" customFormat="1" ht="12.75" customHeight="1" x14ac:dyDescent="0.15">
      <c r="A625" s="105">
        <v>43166</v>
      </c>
      <c r="B625" s="116">
        <v>3.15</v>
      </c>
      <c r="C625" s="20">
        <f t="shared" si="18"/>
        <v>3.15E-2</v>
      </c>
      <c r="D625" s="46">
        <f t="shared" si="19"/>
        <v>17.760000000000002</v>
      </c>
      <c r="E625" s="20"/>
      <c r="F625" s="105">
        <v>43172</v>
      </c>
      <c r="G625" s="116">
        <v>16.350000000000001</v>
      </c>
      <c r="H625" s="20"/>
    </row>
    <row r="626" spans="1:8" s="172" customFormat="1" ht="12.75" customHeight="1" x14ac:dyDescent="0.15">
      <c r="A626" s="105">
        <v>43165</v>
      </c>
      <c r="B626" s="116">
        <v>3.14</v>
      </c>
      <c r="C626" s="20">
        <f t="shared" si="18"/>
        <v>3.1400000000000004E-2</v>
      </c>
      <c r="D626" s="46">
        <f t="shared" si="19"/>
        <v>18.36</v>
      </c>
      <c r="E626" s="20"/>
      <c r="F626" s="105">
        <v>43171</v>
      </c>
      <c r="G626" s="116">
        <v>15.78</v>
      </c>
      <c r="H626" s="20"/>
    </row>
    <row r="627" spans="1:8" s="172" customFormat="1" ht="12.75" customHeight="1" x14ac:dyDescent="0.15">
      <c r="A627" s="105">
        <v>43164</v>
      </c>
      <c r="B627" s="116">
        <v>3.16</v>
      </c>
      <c r="C627" s="20">
        <f t="shared" si="18"/>
        <v>3.1600000000000003E-2</v>
      </c>
      <c r="D627" s="46">
        <f t="shared" si="19"/>
        <v>18.73</v>
      </c>
      <c r="E627" s="20"/>
      <c r="F627" s="105">
        <v>43168</v>
      </c>
      <c r="G627" s="116">
        <v>14.64</v>
      </c>
      <c r="H627" s="20"/>
    </row>
    <row r="628" spans="1:8" s="172" customFormat="1" ht="12.75" customHeight="1" x14ac:dyDescent="0.15">
      <c r="A628" s="105">
        <v>43161</v>
      </c>
      <c r="B628" s="116">
        <v>3.14</v>
      </c>
      <c r="C628" s="20">
        <f t="shared" si="18"/>
        <v>3.1400000000000004E-2</v>
      </c>
      <c r="D628" s="46">
        <f t="shared" si="19"/>
        <v>19.59</v>
      </c>
      <c r="E628" s="20"/>
      <c r="F628" s="105">
        <v>43167</v>
      </c>
      <c r="G628" s="116">
        <v>16.54</v>
      </c>
      <c r="H628" s="20"/>
    </row>
    <row r="629" spans="1:8" s="172" customFormat="1" ht="12.75" customHeight="1" x14ac:dyDescent="0.15">
      <c r="A629" s="105">
        <v>43160</v>
      </c>
      <c r="B629" s="116">
        <v>3.09</v>
      </c>
      <c r="C629" s="20">
        <f t="shared" si="18"/>
        <v>3.0899999999999997E-2</v>
      </c>
      <c r="D629" s="46">
        <f t="shared" si="19"/>
        <v>22.47</v>
      </c>
      <c r="E629" s="20"/>
      <c r="F629" s="105">
        <v>43166</v>
      </c>
      <c r="G629" s="116">
        <v>17.760000000000002</v>
      </c>
      <c r="H629" s="20"/>
    </row>
    <row r="630" spans="1:8" s="172" customFormat="1" ht="12.75" customHeight="1" x14ac:dyDescent="0.15">
      <c r="A630" s="105">
        <v>43159</v>
      </c>
      <c r="B630" s="116">
        <v>3.13</v>
      </c>
      <c r="C630" s="20">
        <f t="shared" si="18"/>
        <v>3.1300000000000001E-2</v>
      </c>
      <c r="D630" s="46">
        <f t="shared" si="19"/>
        <v>19.850000000000001</v>
      </c>
      <c r="E630" s="20"/>
      <c r="F630" s="105">
        <v>43165</v>
      </c>
      <c r="G630" s="116">
        <v>18.36</v>
      </c>
      <c r="H630" s="20"/>
    </row>
    <row r="631" spans="1:8" s="172" customFormat="1" ht="12.75" customHeight="1" x14ac:dyDescent="0.15">
      <c r="A631" s="105">
        <v>43158</v>
      </c>
      <c r="B631" s="116">
        <v>3.17</v>
      </c>
      <c r="C631" s="20">
        <f t="shared" si="18"/>
        <v>3.1699999999999999E-2</v>
      </c>
      <c r="D631" s="46">
        <f t="shared" si="19"/>
        <v>18.59</v>
      </c>
      <c r="E631" s="20"/>
      <c r="F631" s="105">
        <v>43164</v>
      </c>
      <c r="G631" s="116">
        <v>18.73</v>
      </c>
      <c r="H631" s="20"/>
    </row>
    <row r="632" spans="1:8" s="172" customFormat="1" ht="12.75" customHeight="1" x14ac:dyDescent="0.15">
      <c r="A632" s="105">
        <v>43157</v>
      </c>
      <c r="B632" s="116">
        <v>3.15</v>
      </c>
      <c r="C632" s="20">
        <f t="shared" si="18"/>
        <v>3.15E-2</v>
      </c>
      <c r="D632" s="46">
        <f t="shared" si="19"/>
        <v>15.8</v>
      </c>
      <c r="E632" s="20"/>
      <c r="F632" s="105">
        <v>43161</v>
      </c>
      <c r="G632" s="116">
        <v>19.59</v>
      </c>
      <c r="H632" s="20"/>
    </row>
    <row r="633" spans="1:8" s="172" customFormat="1" ht="12.75" customHeight="1" x14ac:dyDescent="0.15">
      <c r="A633" s="105">
        <v>43154</v>
      </c>
      <c r="B633" s="116">
        <v>3.16</v>
      </c>
      <c r="C633" s="20">
        <f t="shared" si="18"/>
        <v>3.1600000000000003E-2</v>
      </c>
      <c r="D633" s="46">
        <f t="shared" si="19"/>
        <v>16.489999999999998</v>
      </c>
      <c r="E633" s="20"/>
      <c r="F633" s="105">
        <v>43160</v>
      </c>
      <c r="G633" s="116">
        <v>22.47</v>
      </c>
      <c r="H633" s="20"/>
    </row>
    <row r="634" spans="1:8" s="172" customFormat="1" ht="12.75" customHeight="1" x14ac:dyDescent="0.15">
      <c r="A634" s="105">
        <v>43153</v>
      </c>
      <c r="B634" s="116">
        <v>3.21</v>
      </c>
      <c r="C634" s="20">
        <f t="shared" si="18"/>
        <v>3.2099999999999997E-2</v>
      </c>
      <c r="D634" s="46">
        <f t="shared" si="19"/>
        <v>18.72</v>
      </c>
      <c r="E634" s="20"/>
      <c r="F634" s="105">
        <v>43159</v>
      </c>
      <c r="G634" s="116">
        <v>19.850000000000001</v>
      </c>
      <c r="H634" s="20"/>
    </row>
    <row r="635" spans="1:8" s="172" customFormat="1" ht="12.75" customHeight="1" x14ac:dyDescent="0.15">
      <c r="A635" s="105">
        <v>43152</v>
      </c>
      <c r="B635" s="116">
        <v>3.22</v>
      </c>
      <c r="C635" s="20">
        <f t="shared" si="18"/>
        <v>3.2199999999999999E-2</v>
      </c>
      <c r="D635" s="46">
        <f t="shared" si="19"/>
        <v>20.02</v>
      </c>
      <c r="E635" s="20"/>
      <c r="F635" s="105">
        <v>43158</v>
      </c>
      <c r="G635" s="116">
        <v>18.59</v>
      </c>
      <c r="H635" s="20"/>
    </row>
    <row r="636" spans="1:8" s="172" customFormat="1" ht="12.75" customHeight="1" x14ac:dyDescent="0.15">
      <c r="A636" s="105">
        <v>43151</v>
      </c>
      <c r="B636" s="116">
        <v>3.15</v>
      </c>
      <c r="C636" s="20">
        <f t="shared" si="18"/>
        <v>3.15E-2</v>
      </c>
      <c r="D636" s="46">
        <f t="shared" si="19"/>
        <v>20.6</v>
      </c>
      <c r="E636" s="20"/>
      <c r="F636" s="105">
        <v>43157</v>
      </c>
      <c r="G636" s="116">
        <v>15.8</v>
      </c>
      <c r="H636" s="20"/>
    </row>
    <row r="637" spans="1:8" s="172" customFormat="1" ht="12.75" customHeight="1" x14ac:dyDescent="0.15">
      <c r="A637" s="105">
        <v>43147</v>
      </c>
      <c r="B637" s="116">
        <v>3.13</v>
      </c>
      <c r="C637" s="20">
        <f t="shared" si="18"/>
        <v>3.1300000000000001E-2</v>
      </c>
      <c r="D637" s="46">
        <f t="shared" si="19"/>
        <v>19.46</v>
      </c>
      <c r="E637" s="20"/>
      <c r="F637" s="105">
        <v>43154</v>
      </c>
      <c r="G637" s="116">
        <v>16.489999999999998</v>
      </c>
      <c r="H637" s="20"/>
    </row>
    <row r="638" spans="1:8" s="172" customFormat="1" ht="12.75" customHeight="1" x14ac:dyDescent="0.15">
      <c r="A638" s="105">
        <v>43146</v>
      </c>
      <c r="B638" s="116">
        <v>3.15</v>
      </c>
      <c r="C638" s="20">
        <f t="shared" si="18"/>
        <v>3.15E-2</v>
      </c>
      <c r="D638" s="46">
        <f t="shared" si="19"/>
        <v>19.13</v>
      </c>
      <c r="E638" s="20"/>
      <c r="F638" s="105">
        <v>43153</v>
      </c>
      <c r="G638" s="116">
        <v>18.72</v>
      </c>
      <c r="H638" s="20"/>
    </row>
    <row r="639" spans="1:8" s="172" customFormat="1" ht="12.75" customHeight="1" x14ac:dyDescent="0.15">
      <c r="A639" s="105">
        <v>43145</v>
      </c>
      <c r="B639" s="116">
        <v>3.18</v>
      </c>
      <c r="C639" s="20">
        <f t="shared" si="18"/>
        <v>3.1800000000000002E-2</v>
      </c>
      <c r="D639" s="46">
        <f t="shared" si="19"/>
        <v>19.260000000000002</v>
      </c>
      <c r="E639" s="20"/>
      <c r="F639" s="105">
        <v>43152</v>
      </c>
      <c r="G639" s="116">
        <v>20.02</v>
      </c>
      <c r="H639" s="20"/>
    </row>
    <row r="640" spans="1:8" s="172" customFormat="1" ht="12.75" customHeight="1" x14ac:dyDescent="0.15">
      <c r="A640" s="105">
        <v>43144</v>
      </c>
      <c r="B640" s="116">
        <v>3.11</v>
      </c>
      <c r="C640" s="20">
        <f t="shared" si="18"/>
        <v>3.1099999999999999E-2</v>
      </c>
      <c r="D640" s="46">
        <f t="shared" si="19"/>
        <v>24.97</v>
      </c>
      <c r="E640" s="20"/>
      <c r="F640" s="105">
        <v>43151</v>
      </c>
      <c r="G640" s="116">
        <v>20.6</v>
      </c>
      <c r="H640" s="20"/>
    </row>
    <row r="641" spans="1:8" s="172" customFormat="1" ht="12.75" customHeight="1" x14ac:dyDescent="0.15">
      <c r="A641" s="105">
        <v>43143</v>
      </c>
      <c r="B641" s="116">
        <v>3.14</v>
      </c>
      <c r="C641" s="20">
        <f t="shared" si="18"/>
        <v>3.1400000000000004E-2</v>
      </c>
      <c r="D641" s="46">
        <f t="shared" si="19"/>
        <v>25.61</v>
      </c>
      <c r="E641" s="20"/>
      <c r="F641" s="105">
        <v>43147</v>
      </c>
      <c r="G641" s="116">
        <v>19.46</v>
      </c>
      <c r="H641" s="20"/>
    </row>
    <row r="642" spans="1:8" s="172" customFormat="1" ht="12.75" customHeight="1" x14ac:dyDescent="0.15">
      <c r="A642" s="105">
        <v>43140</v>
      </c>
      <c r="B642" s="116">
        <v>3.14</v>
      </c>
      <c r="C642" s="20">
        <f t="shared" si="18"/>
        <v>3.1400000000000004E-2</v>
      </c>
      <c r="D642" s="46">
        <f t="shared" si="19"/>
        <v>29.06</v>
      </c>
      <c r="E642" s="20"/>
      <c r="F642" s="105">
        <v>43146</v>
      </c>
      <c r="G642" s="116">
        <v>19.13</v>
      </c>
      <c r="H642" s="20"/>
    </row>
    <row r="643" spans="1:8" s="172" customFormat="1" ht="12.75" customHeight="1" x14ac:dyDescent="0.15">
      <c r="A643" s="105">
        <v>43139</v>
      </c>
      <c r="B643" s="116">
        <v>3.14</v>
      </c>
      <c r="C643" s="20">
        <f t="shared" ref="C643:C706" si="20">B643/100</f>
        <v>3.1400000000000004E-2</v>
      </c>
      <c r="D643" s="46">
        <f t="shared" ref="D643:D706" si="21">IFERROR(VLOOKUP(A643,$F$3:$G$7726,2,FALSE),AVERAGE(D642,D644))</f>
        <v>33.46</v>
      </c>
      <c r="E643" s="20"/>
      <c r="F643" s="105">
        <v>43145</v>
      </c>
      <c r="G643" s="116">
        <v>19.260000000000002</v>
      </c>
      <c r="H643" s="20"/>
    </row>
    <row r="644" spans="1:8" s="172" customFormat="1" ht="12.75" customHeight="1" x14ac:dyDescent="0.15">
      <c r="A644" s="105">
        <v>43138</v>
      </c>
      <c r="B644" s="116">
        <v>3.12</v>
      </c>
      <c r="C644" s="20">
        <f t="shared" si="20"/>
        <v>3.1200000000000002E-2</v>
      </c>
      <c r="D644" s="46">
        <f t="shared" si="21"/>
        <v>27.73</v>
      </c>
      <c r="E644" s="20"/>
      <c r="F644" s="105">
        <v>43144</v>
      </c>
      <c r="G644" s="116">
        <v>24.97</v>
      </c>
      <c r="H644" s="20"/>
    </row>
    <row r="645" spans="1:8" s="172" customFormat="1" ht="12.75" customHeight="1" x14ac:dyDescent="0.15">
      <c r="A645" s="105">
        <v>43137</v>
      </c>
      <c r="B645" s="116">
        <v>3.06</v>
      </c>
      <c r="C645" s="20">
        <f t="shared" si="20"/>
        <v>3.0600000000000002E-2</v>
      </c>
      <c r="D645" s="46">
        <f t="shared" si="21"/>
        <v>29.98</v>
      </c>
      <c r="E645" s="20"/>
      <c r="F645" s="105">
        <v>43143</v>
      </c>
      <c r="G645" s="116">
        <v>25.61</v>
      </c>
      <c r="H645" s="20"/>
    </row>
    <row r="646" spans="1:8" s="172" customFormat="1" ht="12.75" customHeight="1" x14ac:dyDescent="0.15">
      <c r="A646" s="105">
        <v>43136</v>
      </c>
      <c r="B646" s="116">
        <v>3.04</v>
      </c>
      <c r="C646" s="20">
        <f t="shared" si="20"/>
        <v>3.04E-2</v>
      </c>
      <c r="D646" s="46">
        <f t="shared" si="21"/>
        <v>37.32</v>
      </c>
      <c r="E646" s="20"/>
      <c r="F646" s="105">
        <v>43140</v>
      </c>
      <c r="G646" s="116">
        <v>29.06</v>
      </c>
      <c r="H646" s="20"/>
    </row>
    <row r="647" spans="1:8" s="172" customFormat="1" ht="12.75" customHeight="1" x14ac:dyDescent="0.15">
      <c r="A647" s="105">
        <v>43133</v>
      </c>
      <c r="B647" s="116">
        <v>3.08</v>
      </c>
      <c r="C647" s="20">
        <f t="shared" si="20"/>
        <v>3.0800000000000001E-2</v>
      </c>
      <c r="D647" s="46">
        <f t="shared" si="21"/>
        <v>17.309999999999999</v>
      </c>
      <c r="E647" s="20"/>
      <c r="F647" s="105">
        <v>43139</v>
      </c>
      <c r="G647" s="116">
        <v>33.46</v>
      </c>
      <c r="H647" s="20"/>
    </row>
    <row r="648" spans="1:8" s="172" customFormat="1" ht="12.75" customHeight="1" x14ac:dyDescent="0.15">
      <c r="A648" s="105">
        <v>43132</v>
      </c>
      <c r="B648" s="116">
        <v>3.01</v>
      </c>
      <c r="C648" s="20">
        <f t="shared" si="20"/>
        <v>3.0099999999999998E-2</v>
      </c>
      <c r="D648" s="46">
        <f t="shared" si="21"/>
        <v>13.47</v>
      </c>
      <c r="E648" s="20"/>
      <c r="F648" s="105">
        <v>43138</v>
      </c>
      <c r="G648" s="116">
        <v>27.73</v>
      </c>
      <c r="H648" s="20"/>
    </row>
    <row r="649" spans="1:8" s="172" customFormat="1" ht="12.75" customHeight="1" x14ac:dyDescent="0.15">
      <c r="A649" s="105">
        <v>43131</v>
      </c>
      <c r="B649" s="116">
        <v>2.95</v>
      </c>
      <c r="C649" s="20">
        <f t="shared" si="20"/>
        <v>2.9500000000000002E-2</v>
      </c>
      <c r="D649" s="46">
        <f t="shared" si="21"/>
        <v>13.54</v>
      </c>
      <c r="E649" s="20"/>
      <c r="F649" s="105">
        <v>43137</v>
      </c>
      <c r="G649" s="116">
        <v>29.98</v>
      </c>
      <c r="H649" s="20"/>
    </row>
    <row r="650" spans="1:8" s="172" customFormat="1" ht="12.75" customHeight="1" x14ac:dyDescent="0.15">
      <c r="A650" s="105">
        <v>43130</v>
      </c>
      <c r="B650" s="116">
        <v>2.98</v>
      </c>
      <c r="C650" s="20">
        <f t="shared" si="20"/>
        <v>2.98E-2</v>
      </c>
      <c r="D650" s="46">
        <f t="shared" si="21"/>
        <v>14.79</v>
      </c>
      <c r="E650" s="20"/>
      <c r="F650" s="105">
        <v>43136</v>
      </c>
      <c r="G650" s="116">
        <v>37.32</v>
      </c>
      <c r="H650" s="20"/>
    </row>
    <row r="651" spans="1:8" s="172" customFormat="1" ht="12.75" customHeight="1" x14ac:dyDescent="0.15">
      <c r="A651" s="105">
        <v>43129</v>
      </c>
      <c r="B651" s="116">
        <v>2.94</v>
      </c>
      <c r="C651" s="20">
        <f t="shared" si="20"/>
        <v>2.9399999999999999E-2</v>
      </c>
      <c r="D651" s="46">
        <f t="shared" si="21"/>
        <v>13.84</v>
      </c>
      <c r="E651" s="20"/>
      <c r="F651" s="105">
        <v>43133</v>
      </c>
      <c r="G651" s="116">
        <v>17.309999999999999</v>
      </c>
      <c r="H651" s="20"/>
    </row>
    <row r="652" spans="1:8" s="172" customFormat="1" ht="12.75" customHeight="1" x14ac:dyDescent="0.15">
      <c r="A652" s="105">
        <v>43126</v>
      </c>
      <c r="B652" s="116">
        <v>2.91</v>
      </c>
      <c r="C652" s="20">
        <f t="shared" si="20"/>
        <v>2.9100000000000001E-2</v>
      </c>
      <c r="D652" s="46">
        <f t="shared" si="21"/>
        <v>11.08</v>
      </c>
      <c r="E652" s="20"/>
      <c r="F652" s="105">
        <v>43132</v>
      </c>
      <c r="G652" s="116">
        <v>13.47</v>
      </c>
      <c r="H652" s="20"/>
    </row>
    <row r="653" spans="1:8" s="172" customFormat="1" ht="12.75" customHeight="1" x14ac:dyDescent="0.15">
      <c r="A653" s="105">
        <v>43125</v>
      </c>
      <c r="B653" s="116">
        <v>2.89</v>
      </c>
      <c r="C653" s="20">
        <f t="shared" si="20"/>
        <v>2.8900000000000002E-2</v>
      </c>
      <c r="D653" s="46">
        <f t="shared" si="21"/>
        <v>11.58</v>
      </c>
      <c r="E653" s="20"/>
      <c r="F653" s="105">
        <v>43131</v>
      </c>
      <c r="G653" s="116">
        <v>13.54</v>
      </c>
      <c r="H653" s="20"/>
    </row>
    <row r="654" spans="1:8" s="172" customFormat="1" ht="12.75" customHeight="1" x14ac:dyDescent="0.15">
      <c r="A654" s="105">
        <v>43124</v>
      </c>
      <c r="B654" s="116">
        <v>2.93</v>
      </c>
      <c r="C654" s="20">
        <f t="shared" si="20"/>
        <v>2.9300000000000003E-2</v>
      </c>
      <c r="D654" s="46">
        <f t="shared" si="21"/>
        <v>11.47</v>
      </c>
      <c r="E654" s="20"/>
      <c r="F654" s="105">
        <v>43130</v>
      </c>
      <c r="G654" s="116">
        <v>14.79</v>
      </c>
      <c r="H654" s="20"/>
    </row>
    <row r="655" spans="1:8" s="172" customFormat="1" ht="12.75" customHeight="1" x14ac:dyDescent="0.15">
      <c r="A655" s="105">
        <v>43123</v>
      </c>
      <c r="B655" s="116">
        <v>2.9</v>
      </c>
      <c r="C655" s="20">
        <f t="shared" si="20"/>
        <v>2.8999999999999998E-2</v>
      </c>
      <c r="D655" s="46">
        <f t="shared" si="21"/>
        <v>11.1</v>
      </c>
      <c r="E655" s="20"/>
      <c r="F655" s="105">
        <v>43129</v>
      </c>
      <c r="G655" s="116">
        <v>13.84</v>
      </c>
      <c r="H655" s="20"/>
    </row>
    <row r="656" spans="1:8" s="172" customFormat="1" ht="12.75" customHeight="1" x14ac:dyDescent="0.15">
      <c r="A656" s="105">
        <v>43122</v>
      </c>
      <c r="B656" s="116">
        <v>2.93</v>
      </c>
      <c r="C656" s="20">
        <f t="shared" si="20"/>
        <v>2.9300000000000003E-2</v>
      </c>
      <c r="D656" s="46">
        <f t="shared" si="21"/>
        <v>11.03</v>
      </c>
      <c r="E656" s="20"/>
      <c r="F656" s="105">
        <v>43126</v>
      </c>
      <c r="G656" s="116">
        <v>11.08</v>
      </c>
      <c r="H656" s="20"/>
    </row>
    <row r="657" spans="1:8" s="172" customFormat="1" ht="12.75" customHeight="1" x14ac:dyDescent="0.15">
      <c r="A657" s="105">
        <v>43119</v>
      </c>
      <c r="B657" s="116">
        <v>2.91</v>
      </c>
      <c r="C657" s="20">
        <f t="shared" si="20"/>
        <v>2.9100000000000001E-2</v>
      </c>
      <c r="D657" s="46">
        <f t="shared" si="21"/>
        <v>11.27</v>
      </c>
      <c r="E657" s="20"/>
      <c r="F657" s="105">
        <v>43125</v>
      </c>
      <c r="G657" s="116">
        <v>11.58</v>
      </c>
      <c r="H657" s="20"/>
    </row>
    <row r="658" spans="1:8" s="172" customFormat="1" ht="12.75" customHeight="1" x14ac:dyDescent="0.15">
      <c r="A658" s="105">
        <v>43118</v>
      </c>
      <c r="B658" s="116">
        <v>2.9</v>
      </c>
      <c r="C658" s="20">
        <f t="shared" si="20"/>
        <v>2.8999999999999998E-2</v>
      </c>
      <c r="D658" s="46">
        <f t="shared" si="21"/>
        <v>12.22</v>
      </c>
      <c r="E658" s="20"/>
      <c r="F658" s="105">
        <v>43124</v>
      </c>
      <c r="G658" s="116">
        <v>11.47</v>
      </c>
      <c r="H658" s="20"/>
    </row>
    <row r="659" spans="1:8" s="172" customFormat="1" ht="12.75" customHeight="1" x14ac:dyDescent="0.15">
      <c r="A659" s="105">
        <v>43117</v>
      </c>
      <c r="B659" s="116">
        <v>2.84</v>
      </c>
      <c r="C659" s="20">
        <f t="shared" si="20"/>
        <v>2.8399999999999998E-2</v>
      </c>
      <c r="D659" s="46">
        <f t="shared" si="21"/>
        <v>11.91</v>
      </c>
      <c r="E659" s="20"/>
      <c r="F659" s="105">
        <v>43123</v>
      </c>
      <c r="G659" s="116">
        <v>11.1</v>
      </c>
      <c r="H659" s="20"/>
    </row>
    <row r="660" spans="1:8" s="172" customFormat="1" ht="12.75" customHeight="1" x14ac:dyDescent="0.15">
      <c r="A660" s="105">
        <v>43116</v>
      </c>
      <c r="B660" s="116">
        <v>2.83</v>
      </c>
      <c r="C660" s="20">
        <f t="shared" si="20"/>
        <v>2.8300000000000002E-2</v>
      </c>
      <c r="D660" s="46">
        <f t="shared" si="21"/>
        <v>11.66</v>
      </c>
      <c r="E660" s="20"/>
      <c r="F660" s="105">
        <v>43122</v>
      </c>
      <c r="G660" s="116">
        <v>11.03</v>
      </c>
      <c r="H660" s="20"/>
    </row>
    <row r="661" spans="1:8" s="172" customFormat="1" ht="12.75" customHeight="1" x14ac:dyDescent="0.15">
      <c r="A661" s="105">
        <v>43112</v>
      </c>
      <c r="B661" s="116">
        <v>2.85</v>
      </c>
      <c r="C661" s="20">
        <f t="shared" si="20"/>
        <v>2.8500000000000001E-2</v>
      </c>
      <c r="D661" s="46">
        <f t="shared" si="21"/>
        <v>10.16</v>
      </c>
      <c r="E661" s="20"/>
      <c r="F661" s="105">
        <v>43119</v>
      </c>
      <c r="G661" s="116">
        <v>11.27</v>
      </c>
      <c r="H661" s="20"/>
    </row>
    <row r="662" spans="1:8" s="172" customFormat="1" ht="12.75" customHeight="1" x14ac:dyDescent="0.15">
      <c r="A662" s="105">
        <v>43111</v>
      </c>
      <c r="B662" s="116">
        <v>2.91</v>
      </c>
      <c r="C662" s="20">
        <f t="shared" si="20"/>
        <v>2.9100000000000001E-2</v>
      </c>
      <c r="D662" s="46">
        <f t="shared" si="21"/>
        <v>9.8800000000000008</v>
      </c>
      <c r="E662" s="20"/>
      <c r="F662" s="105">
        <v>43118</v>
      </c>
      <c r="G662" s="116">
        <v>12.22</v>
      </c>
      <c r="H662" s="20"/>
    </row>
    <row r="663" spans="1:8" s="172" customFormat="1" ht="12.75" customHeight="1" x14ac:dyDescent="0.15">
      <c r="A663" s="105">
        <v>43110</v>
      </c>
      <c r="B663" s="116">
        <v>2.88</v>
      </c>
      <c r="C663" s="20">
        <f t="shared" si="20"/>
        <v>2.8799999999999999E-2</v>
      </c>
      <c r="D663" s="46">
        <f t="shared" si="21"/>
        <v>9.82</v>
      </c>
      <c r="E663" s="20"/>
      <c r="F663" s="105">
        <v>43117</v>
      </c>
      <c r="G663" s="116">
        <v>11.91</v>
      </c>
      <c r="H663" s="20"/>
    </row>
    <row r="664" spans="1:8" s="172" customFormat="1" ht="12.75" customHeight="1" x14ac:dyDescent="0.15">
      <c r="A664" s="105">
        <v>43109</v>
      </c>
      <c r="B664" s="116">
        <v>2.88</v>
      </c>
      <c r="C664" s="20">
        <f t="shared" si="20"/>
        <v>2.8799999999999999E-2</v>
      </c>
      <c r="D664" s="46">
        <f t="shared" si="21"/>
        <v>10.08</v>
      </c>
      <c r="E664" s="20"/>
      <c r="F664" s="105">
        <v>43116</v>
      </c>
      <c r="G664" s="116">
        <v>11.66</v>
      </c>
      <c r="H664" s="20"/>
    </row>
    <row r="665" spans="1:8" s="172" customFormat="1" ht="12.75" customHeight="1" x14ac:dyDescent="0.15">
      <c r="A665" s="105">
        <v>43108</v>
      </c>
      <c r="B665" s="116">
        <v>2.81</v>
      </c>
      <c r="C665" s="20">
        <f t="shared" si="20"/>
        <v>2.81E-2</v>
      </c>
      <c r="D665" s="46">
        <f t="shared" si="21"/>
        <v>9.52</v>
      </c>
      <c r="E665" s="20"/>
      <c r="F665" s="105">
        <v>43112</v>
      </c>
      <c r="G665" s="116">
        <v>10.16</v>
      </c>
      <c r="H665" s="20"/>
    </row>
    <row r="666" spans="1:8" s="172" customFormat="1" ht="12.75" customHeight="1" x14ac:dyDescent="0.15">
      <c r="A666" s="105">
        <v>43105</v>
      </c>
      <c r="B666" s="116">
        <v>2.81</v>
      </c>
      <c r="C666" s="20">
        <f t="shared" si="20"/>
        <v>2.81E-2</v>
      </c>
      <c r="D666" s="46">
        <f t="shared" si="21"/>
        <v>9.2200000000000006</v>
      </c>
      <c r="E666" s="20"/>
      <c r="F666" s="105">
        <v>43111</v>
      </c>
      <c r="G666" s="116">
        <v>9.8800000000000008</v>
      </c>
      <c r="H666" s="20"/>
    </row>
    <row r="667" spans="1:8" s="172" customFormat="1" ht="12.75" customHeight="1" x14ac:dyDescent="0.15">
      <c r="A667" s="105">
        <v>43104</v>
      </c>
      <c r="B667" s="116">
        <v>2.79</v>
      </c>
      <c r="C667" s="20">
        <f t="shared" si="20"/>
        <v>2.7900000000000001E-2</v>
      </c>
      <c r="D667" s="46">
        <f t="shared" si="21"/>
        <v>9.2200000000000006</v>
      </c>
      <c r="E667" s="20"/>
      <c r="F667" s="105">
        <v>43110</v>
      </c>
      <c r="G667" s="116">
        <v>9.82</v>
      </c>
      <c r="H667" s="20"/>
    </row>
    <row r="668" spans="1:8" s="172" customFormat="1" ht="12.75" customHeight="1" x14ac:dyDescent="0.15">
      <c r="A668" s="105">
        <v>43103</v>
      </c>
      <c r="B668" s="116">
        <v>2.78</v>
      </c>
      <c r="C668" s="20">
        <f t="shared" si="20"/>
        <v>2.7799999999999998E-2</v>
      </c>
      <c r="D668" s="46">
        <f t="shared" si="21"/>
        <v>9.15</v>
      </c>
      <c r="E668" s="20"/>
      <c r="F668" s="105">
        <v>43109</v>
      </c>
      <c r="G668" s="116">
        <v>10.08</v>
      </c>
      <c r="H668" s="20"/>
    </row>
    <row r="669" spans="1:8" s="172" customFormat="1" ht="12.75" customHeight="1" x14ac:dyDescent="0.15">
      <c r="A669" s="105">
        <v>43102</v>
      </c>
      <c r="B669" s="116">
        <v>2.81</v>
      </c>
      <c r="C669" s="20">
        <f t="shared" si="20"/>
        <v>2.81E-2</v>
      </c>
      <c r="D669" s="46">
        <f t="shared" si="21"/>
        <v>9.77</v>
      </c>
      <c r="E669" s="20"/>
      <c r="F669" s="105">
        <v>43108</v>
      </c>
      <c r="G669" s="116">
        <v>9.52</v>
      </c>
      <c r="H669" s="20"/>
    </row>
    <row r="670" spans="1:8" s="172" customFormat="1" ht="12.75" customHeight="1" x14ac:dyDescent="0.15">
      <c r="A670" s="105">
        <v>43098</v>
      </c>
      <c r="B670" s="116">
        <v>2.74</v>
      </c>
      <c r="C670" s="20">
        <f t="shared" si="20"/>
        <v>2.7400000000000001E-2</v>
      </c>
      <c r="D670" s="46">
        <f t="shared" si="21"/>
        <v>11.04</v>
      </c>
      <c r="E670" s="20"/>
      <c r="F670" s="105">
        <v>43105</v>
      </c>
      <c r="G670" s="116">
        <v>9.2200000000000006</v>
      </c>
      <c r="H670" s="20"/>
    </row>
    <row r="671" spans="1:8" s="172" customFormat="1" ht="12.75" customHeight="1" x14ac:dyDescent="0.15">
      <c r="A671" s="105">
        <v>43097</v>
      </c>
      <c r="B671" s="116">
        <v>2.75</v>
      </c>
      <c r="C671" s="20">
        <f t="shared" si="20"/>
        <v>2.75E-2</v>
      </c>
      <c r="D671" s="46">
        <f t="shared" si="21"/>
        <v>10.18</v>
      </c>
      <c r="E671" s="20"/>
      <c r="F671" s="105">
        <v>43104</v>
      </c>
      <c r="G671" s="116">
        <v>9.2200000000000006</v>
      </c>
      <c r="H671" s="20"/>
    </row>
    <row r="672" spans="1:8" s="172" customFormat="1" ht="12.75" customHeight="1" x14ac:dyDescent="0.15">
      <c r="A672" s="105">
        <v>43096</v>
      </c>
      <c r="B672" s="116">
        <v>2.75</v>
      </c>
      <c r="C672" s="20">
        <f t="shared" si="20"/>
        <v>2.75E-2</v>
      </c>
      <c r="D672" s="46">
        <f t="shared" si="21"/>
        <v>10.47</v>
      </c>
      <c r="E672" s="20"/>
      <c r="F672" s="105">
        <v>43103</v>
      </c>
      <c r="G672" s="116">
        <v>9.15</v>
      </c>
      <c r="H672" s="20"/>
    </row>
    <row r="673" spans="1:8" s="172" customFormat="1" ht="12.75" customHeight="1" x14ac:dyDescent="0.15">
      <c r="A673" s="105">
        <v>43095</v>
      </c>
      <c r="B673" s="116">
        <v>2.82</v>
      </c>
      <c r="C673" s="20">
        <f t="shared" si="20"/>
        <v>2.8199999999999999E-2</v>
      </c>
      <c r="D673" s="46">
        <f t="shared" si="21"/>
        <v>10.25</v>
      </c>
      <c r="E673" s="20"/>
      <c r="F673" s="105">
        <v>43102</v>
      </c>
      <c r="G673" s="116">
        <v>9.77</v>
      </c>
      <c r="H673" s="20"/>
    </row>
    <row r="674" spans="1:8" s="172" customFormat="1" ht="12.75" customHeight="1" x14ac:dyDescent="0.15">
      <c r="A674" s="105">
        <v>43091</v>
      </c>
      <c r="B674" s="116">
        <v>2.83</v>
      </c>
      <c r="C674" s="20">
        <f t="shared" si="20"/>
        <v>2.8300000000000002E-2</v>
      </c>
      <c r="D674" s="46">
        <f t="shared" si="21"/>
        <v>9.9</v>
      </c>
      <c r="E674" s="20"/>
      <c r="F674" s="105">
        <v>43098</v>
      </c>
      <c r="G674" s="116">
        <v>11.04</v>
      </c>
      <c r="H674" s="20"/>
    </row>
    <row r="675" spans="1:8" s="172" customFormat="1" ht="12.75" customHeight="1" x14ac:dyDescent="0.15">
      <c r="A675" s="105">
        <v>43090</v>
      </c>
      <c r="B675" s="116">
        <v>2.84</v>
      </c>
      <c r="C675" s="20">
        <f t="shared" si="20"/>
        <v>2.8399999999999998E-2</v>
      </c>
      <c r="D675" s="46">
        <f t="shared" si="21"/>
        <v>9.6199999999999992</v>
      </c>
      <c r="E675" s="20"/>
      <c r="F675" s="105">
        <v>43097</v>
      </c>
      <c r="G675" s="116">
        <v>10.18</v>
      </c>
      <c r="H675" s="20"/>
    </row>
    <row r="676" spans="1:8" s="172" customFormat="1" ht="12.75" customHeight="1" x14ac:dyDescent="0.15">
      <c r="A676" s="105">
        <v>43089</v>
      </c>
      <c r="B676" s="116">
        <v>2.88</v>
      </c>
      <c r="C676" s="20">
        <f t="shared" si="20"/>
        <v>2.8799999999999999E-2</v>
      </c>
      <c r="D676" s="46">
        <f t="shared" si="21"/>
        <v>9.7200000000000006</v>
      </c>
      <c r="E676" s="20"/>
      <c r="F676" s="105">
        <v>43096</v>
      </c>
      <c r="G676" s="116">
        <v>10.47</v>
      </c>
      <c r="H676" s="20"/>
    </row>
    <row r="677" spans="1:8" s="172" customFormat="1" ht="12.75" customHeight="1" x14ac:dyDescent="0.15">
      <c r="A677" s="105">
        <v>43088</v>
      </c>
      <c r="B677" s="116">
        <v>2.82</v>
      </c>
      <c r="C677" s="20">
        <f t="shared" si="20"/>
        <v>2.8199999999999999E-2</v>
      </c>
      <c r="D677" s="46">
        <f t="shared" si="21"/>
        <v>10.029999999999999</v>
      </c>
      <c r="E677" s="20"/>
      <c r="F677" s="105">
        <v>43095</v>
      </c>
      <c r="G677" s="116">
        <v>10.25</v>
      </c>
      <c r="H677" s="20"/>
    </row>
    <row r="678" spans="1:8" s="172" customFormat="1" ht="12.75" customHeight="1" x14ac:dyDescent="0.15">
      <c r="A678" s="105">
        <v>43087</v>
      </c>
      <c r="B678" s="116">
        <v>2.74</v>
      </c>
      <c r="C678" s="20">
        <f t="shared" si="20"/>
        <v>2.7400000000000001E-2</v>
      </c>
      <c r="D678" s="46">
        <f t="shared" si="21"/>
        <v>9.5299999999999994</v>
      </c>
      <c r="E678" s="20"/>
      <c r="F678" s="105">
        <v>43091</v>
      </c>
      <c r="G678" s="116">
        <v>9.9</v>
      </c>
      <c r="H678" s="20"/>
    </row>
    <row r="679" spans="1:8" s="172" customFormat="1" ht="12.75" customHeight="1" x14ac:dyDescent="0.15">
      <c r="A679" s="105">
        <v>43084</v>
      </c>
      <c r="B679" s="116">
        <v>2.68</v>
      </c>
      <c r="C679" s="20">
        <f t="shared" si="20"/>
        <v>2.6800000000000001E-2</v>
      </c>
      <c r="D679" s="46">
        <f t="shared" si="21"/>
        <v>9.42</v>
      </c>
      <c r="E679" s="20"/>
      <c r="F679" s="105">
        <v>43090</v>
      </c>
      <c r="G679" s="116">
        <v>9.6199999999999992</v>
      </c>
      <c r="H679" s="20"/>
    </row>
    <row r="680" spans="1:8" s="172" customFormat="1" ht="12.75" customHeight="1" x14ac:dyDescent="0.15">
      <c r="A680" s="105">
        <v>43083</v>
      </c>
      <c r="B680" s="116">
        <v>2.71</v>
      </c>
      <c r="C680" s="20">
        <f t="shared" si="20"/>
        <v>2.7099999999999999E-2</v>
      </c>
      <c r="D680" s="46">
        <f t="shared" si="21"/>
        <v>10.49</v>
      </c>
      <c r="E680" s="20"/>
      <c r="F680" s="105">
        <v>43089</v>
      </c>
      <c r="G680" s="116">
        <v>9.7200000000000006</v>
      </c>
      <c r="H680" s="20"/>
    </row>
    <row r="681" spans="1:8" s="172" customFormat="1" ht="12.75" customHeight="1" x14ac:dyDescent="0.15">
      <c r="A681" s="105">
        <v>43082</v>
      </c>
      <c r="B681" s="116">
        <v>2.74</v>
      </c>
      <c r="C681" s="20">
        <f t="shared" si="20"/>
        <v>2.7400000000000001E-2</v>
      </c>
      <c r="D681" s="46">
        <f t="shared" si="21"/>
        <v>10.18</v>
      </c>
      <c r="E681" s="20"/>
      <c r="F681" s="105">
        <v>43088</v>
      </c>
      <c r="G681" s="116">
        <v>10.029999999999999</v>
      </c>
      <c r="H681" s="20"/>
    </row>
    <row r="682" spans="1:8" s="172" customFormat="1" ht="12.75" customHeight="1" x14ac:dyDescent="0.15">
      <c r="A682" s="105">
        <v>43081</v>
      </c>
      <c r="B682" s="116">
        <v>2.79</v>
      </c>
      <c r="C682" s="20">
        <f t="shared" si="20"/>
        <v>2.7900000000000001E-2</v>
      </c>
      <c r="D682" s="46">
        <f t="shared" si="21"/>
        <v>9.92</v>
      </c>
      <c r="E682" s="20"/>
      <c r="F682" s="105">
        <v>43087</v>
      </c>
      <c r="G682" s="116">
        <v>9.5299999999999994</v>
      </c>
      <c r="H682" s="20"/>
    </row>
    <row r="683" spans="1:8" s="172" customFormat="1" ht="12.75" customHeight="1" x14ac:dyDescent="0.15">
      <c r="A683" s="105">
        <v>43080</v>
      </c>
      <c r="B683" s="116">
        <v>2.77</v>
      </c>
      <c r="C683" s="20">
        <f t="shared" si="20"/>
        <v>2.7699999999999999E-2</v>
      </c>
      <c r="D683" s="46">
        <f t="shared" si="21"/>
        <v>9.34</v>
      </c>
      <c r="E683" s="20"/>
      <c r="F683" s="105">
        <v>43084</v>
      </c>
      <c r="G683" s="116">
        <v>9.42</v>
      </c>
      <c r="H683" s="20"/>
    </row>
    <row r="684" spans="1:8" s="172" customFormat="1" ht="12.75" customHeight="1" x14ac:dyDescent="0.15">
      <c r="A684" s="105">
        <v>43077</v>
      </c>
      <c r="B684" s="116">
        <v>2.77</v>
      </c>
      <c r="C684" s="20">
        <f t="shared" si="20"/>
        <v>2.7699999999999999E-2</v>
      </c>
      <c r="D684" s="46">
        <f t="shared" si="21"/>
        <v>9.58</v>
      </c>
      <c r="E684" s="20"/>
      <c r="F684" s="105">
        <v>43083</v>
      </c>
      <c r="G684" s="116">
        <v>10.49</v>
      </c>
      <c r="H684" s="20"/>
    </row>
    <row r="685" spans="1:8" s="172" customFormat="1" ht="12.75" customHeight="1" x14ac:dyDescent="0.15">
      <c r="A685" s="105">
        <v>43076</v>
      </c>
      <c r="B685" s="116">
        <v>2.76</v>
      </c>
      <c r="C685" s="20">
        <f t="shared" si="20"/>
        <v>2.76E-2</v>
      </c>
      <c r="D685" s="46">
        <f t="shared" si="21"/>
        <v>10.16</v>
      </c>
      <c r="E685" s="20"/>
      <c r="F685" s="105">
        <v>43082</v>
      </c>
      <c r="G685" s="116">
        <v>10.18</v>
      </c>
      <c r="H685" s="20"/>
    </row>
    <row r="686" spans="1:8" s="172" customFormat="1" ht="12.75" customHeight="1" x14ac:dyDescent="0.15">
      <c r="A686" s="105">
        <v>43075</v>
      </c>
      <c r="B686" s="116">
        <v>2.71</v>
      </c>
      <c r="C686" s="20">
        <f t="shared" si="20"/>
        <v>2.7099999999999999E-2</v>
      </c>
      <c r="D686" s="46">
        <f t="shared" si="21"/>
        <v>11.02</v>
      </c>
      <c r="E686" s="20"/>
      <c r="F686" s="105">
        <v>43081</v>
      </c>
      <c r="G686" s="116">
        <v>9.92</v>
      </c>
      <c r="H686" s="20"/>
    </row>
    <row r="687" spans="1:8" s="172" customFormat="1" ht="12.75" customHeight="1" x14ac:dyDescent="0.15">
      <c r="A687" s="105">
        <v>43074</v>
      </c>
      <c r="B687" s="116">
        <v>2.73</v>
      </c>
      <c r="C687" s="20">
        <f t="shared" si="20"/>
        <v>2.7300000000000001E-2</v>
      </c>
      <c r="D687" s="46">
        <f t="shared" si="21"/>
        <v>11.33</v>
      </c>
      <c r="E687" s="20"/>
      <c r="F687" s="105">
        <v>43080</v>
      </c>
      <c r="G687" s="116">
        <v>9.34</v>
      </c>
      <c r="H687" s="20"/>
    </row>
    <row r="688" spans="1:8" s="172" customFormat="1" ht="12.75" customHeight="1" x14ac:dyDescent="0.15">
      <c r="A688" s="105">
        <v>43073</v>
      </c>
      <c r="B688" s="116">
        <v>2.77</v>
      </c>
      <c r="C688" s="20">
        <f t="shared" si="20"/>
        <v>2.7699999999999999E-2</v>
      </c>
      <c r="D688" s="46">
        <f t="shared" si="21"/>
        <v>11.68</v>
      </c>
      <c r="E688" s="20"/>
      <c r="F688" s="105">
        <v>43077</v>
      </c>
      <c r="G688" s="116">
        <v>9.58</v>
      </c>
      <c r="H688" s="20"/>
    </row>
    <row r="689" spans="1:8" s="172" customFormat="1" ht="12.75" customHeight="1" x14ac:dyDescent="0.15">
      <c r="A689" s="105">
        <v>43070</v>
      </c>
      <c r="B689" s="116">
        <v>2.76</v>
      </c>
      <c r="C689" s="20">
        <f t="shared" si="20"/>
        <v>2.76E-2</v>
      </c>
      <c r="D689" s="46">
        <f t="shared" si="21"/>
        <v>11.43</v>
      </c>
      <c r="E689" s="20"/>
      <c r="F689" s="105">
        <v>43076</v>
      </c>
      <c r="G689" s="116">
        <v>10.16</v>
      </c>
      <c r="H689" s="20"/>
    </row>
    <row r="690" spans="1:8" s="172" customFormat="1" ht="12.75" customHeight="1" x14ac:dyDescent="0.15">
      <c r="A690" s="105">
        <v>43069</v>
      </c>
      <c r="B690" s="116">
        <v>2.83</v>
      </c>
      <c r="C690" s="20">
        <f t="shared" si="20"/>
        <v>2.8300000000000002E-2</v>
      </c>
      <c r="D690" s="46">
        <f t="shared" si="21"/>
        <v>11.28</v>
      </c>
      <c r="E690" s="20"/>
      <c r="F690" s="105">
        <v>43075</v>
      </c>
      <c r="G690" s="116">
        <v>11.02</v>
      </c>
      <c r="H690" s="20"/>
    </row>
    <row r="691" spans="1:8" s="172" customFormat="1" ht="12.75" customHeight="1" x14ac:dyDescent="0.15">
      <c r="A691" s="105">
        <v>43068</v>
      </c>
      <c r="B691" s="116">
        <v>2.81</v>
      </c>
      <c r="C691" s="20">
        <f t="shared" si="20"/>
        <v>2.81E-2</v>
      </c>
      <c r="D691" s="46">
        <f t="shared" si="21"/>
        <v>10.7</v>
      </c>
      <c r="E691" s="20"/>
      <c r="F691" s="105">
        <v>43074</v>
      </c>
      <c r="G691" s="116">
        <v>11.33</v>
      </c>
      <c r="H691" s="20"/>
    </row>
    <row r="692" spans="1:8" s="172" customFormat="1" ht="12.75" customHeight="1" x14ac:dyDescent="0.15">
      <c r="A692" s="105">
        <v>43067</v>
      </c>
      <c r="B692" s="116">
        <v>2.77</v>
      </c>
      <c r="C692" s="20">
        <f t="shared" si="20"/>
        <v>2.7699999999999999E-2</v>
      </c>
      <c r="D692" s="46">
        <f t="shared" si="21"/>
        <v>10.029999999999999</v>
      </c>
      <c r="E692" s="20"/>
      <c r="F692" s="105">
        <v>43073</v>
      </c>
      <c r="G692" s="116">
        <v>11.68</v>
      </c>
      <c r="H692" s="20"/>
    </row>
    <row r="693" spans="1:8" s="172" customFormat="1" ht="12.75" customHeight="1" x14ac:dyDescent="0.15">
      <c r="A693" s="105">
        <v>43066</v>
      </c>
      <c r="B693" s="116">
        <v>2.76</v>
      </c>
      <c r="C693" s="20">
        <f t="shared" si="20"/>
        <v>2.76E-2</v>
      </c>
      <c r="D693" s="46">
        <f t="shared" si="21"/>
        <v>9.8699999999999992</v>
      </c>
      <c r="E693" s="20"/>
      <c r="F693" s="105">
        <v>43070</v>
      </c>
      <c r="G693" s="116">
        <v>11.43</v>
      </c>
      <c r="H693" s="20"/>
    </row>
    <row r="694" spans="1:8" s="172" customFormat="1" ht="12.75" customHeight="1" x14ac:dyDescent="0.15">
      <c r="A694" s="105">
        <v>43063</v>
      </c>
      <c r="B694" s="116">
        <v>2.76</v>
      </c>
      <c r="C694" s="20">
        <f t="shared" si="20"/>
        <v>2.76E-2</v>
      </c>
      <c r="D694" s="46">
        <f t="shared" si="21"/>
        <v>9.67</v>
      </c>
      <c r="E694" s="20"/>
      <c r="F694" s="105">
        <v>43069</v>
      </c>
      <c r="G694" s="116">
        <v>11.28</v>
      </c>
      <c r="H694" s="20"/>
    </row>
    <row r="695" spans="1:8" s="172" customFormat="1" ht="12.75" customHeight="1" x14ac:dyDescent="0.15">
      <c r="A695" s="105">
        <v>43061</v>
      </c>
      <c r="B695" s="116">
        <v>2.75</v>
      </c>
      <c r="C695" s="20">
        <f t="shared" si="20"/>
        <v>2.75E-2</v>
      </c>
      <c r="D695" s="46">
        <f t="shared" si="21"/>
        <v>9.8800000000000008</v>
      </c>
      <c r="E695" s="20"/>
      <c r="F695" s="105">
        <v>43068</v>
      </c>
      <c r="G695" s="116">
        <v>10.7</v>
      </c>
      <c r="H695" s="20"/>
    </row>
    <row r="696" spans="1:8" s="172" customFormat="1" ht="12.75" customHeight="1" x14ac:dyDescent="0.15">
      <c r="A696" s="105">
        <v>43060</v>
      </c>
      <c r="B696" s="116">
        <v>2.76</v>
      </c>
      <c r="C696" s="20">
        <f t="shared" si="20"/>
        <v>2.76E-2</v>
      </c>
      <c r="D696" s="46">
        <f t="shared" si="21"/>
        <v>9.73</v>
      </c>
      <c r="E696" s="20"/>
      <c r="F696" s="105">
        <v>43067</v>
      </c>
      <c r="G696" s="116">
        <v>10.029999999999999</v>
      </c>
      <c r="H696" s="20"/>
    </row>
    <row r="697" spans="1:8" s="172" customFormat="1" ht="12.75" customHeight="1" x14ac:dyDescent="0.15">
      <c r="A697" s="105">
        <v>43059</v>
      </c>
      <c r="B697" s="116">
        <v>2.78</v>
      </c>
      <c r="C697" s="20">
        <f t="shared" si="20"/>
        <v>2.7799999999999998E-2</v>
      </c>
      <c r="D697" s="46">
        <f t="shared" si="21"/>
        <v>10.65</v>
      </c>
      <c r="E697" s="20"/>
      <c r="F697" s="105">
        <v>43066</v>
      </c>
      <c r="G697" s="116">
        <v>9.8699999999999992</v>
      </c>
      <c r="H697" s="20"/>
    </row>
    <row r="698" spans="1:8" s="172" customFormat="1" ht="12.75" customHeight="1" x14ac:dyDescent="0.15">
      <c r="A698" s="105">
        <v>43056</v>
      </c>
      <c r="B698" s="116">
        <v>2.78</v>
      </c>
      <c r="C698" s="20">
        <f t="shared" si="20"/>
        <v>2.7799999999999998E-2</v>
      </c>
      <c r="D698" s="46">
        <f t="shared" si="21"/>
        <v>11.43</v>
      </c>
      <c r="E698" s="20"/>
      <c r="F698" s="105">
        <v>43063</v>
      </c>
      <c r="G698" s="116">
        <v>9.67</v>
      </c>
      <c r="H698" s="20"/>
    </row>
    <row r="699" spans="1:8" s="172" customFormat="1" ht="12.75" customHeight="1" x14ac:dyDescent="0.15">
      <c r="A699" s="105">
        <v>43055</v>
      </c>
      <c r="B699" s="116">
        <v>2.81</v>
      </c>
      <c r="C699" s="20">
        <f t="shared" si="20"/>
        <v>2.81E-2</v>
      </c>
      <c r="D699" s="46">
        <f t="shared" si="21"/>
        <v>11.76</v>
      </c>
      <c r="E699" s="20"/>
      <c r="F699" s="105">
        <v>43061</v>
      </c>
      <c r="G699" s="116">
        <v>9.8800000000000008</v>
      </c>
      <c r="H699" s="20"/>
    </row>
    <row r="700" spans="1:8" s="172" customFormat="1" ht="12.75" customHeight="1" x14ac:dyDescent="0.15">
      <c r="A700" s="105">
        <v>43054</v>
      </c>
      <c r="B700" s="116">
        <v>2.77</v>
      </c>
      <c r="C700" s="20">
        <f t="shared" si="20"/>
        <v>2.7699999999999999E-2</v>
      </c>
      <c r="D700" s="46">
        <f t="shared" si="21"/>
        <v>13.13</v>
      </c>
      <c r="E700" s="20"/>
      <c r="F700" s="105">
        <v>43060</v>
      </c>
      <c r="G700" s="116">
        <v>9.73</v>
      </c>
      <c r="H700" s="20"/>
    </row>
    <row r="701" spans="1:8" s="172" customFormat="1" ht="12.75" customHeight="1" x14ac:dyDescent="0.15">
      <c r="A701" s="105">
        <v>43053</v>
      </c>
      <c r="B701" s="116">
        <v>2.84</v>
      </c>
      <c r="C701" s="20">
        <f t="shared" si="20"/>
        <v>2.8399999999999998E-2</v>
      </c>
      <c r="D701" s="46">
        <f t="shared" si="21"/>
        <v>11.59</v>
      </c>
      <c r="E701" s="20"/>
      <c r="F701" s="105">
        <v>43059</v>
      </c>
      <c r="G701" s="116">
        <v>10.65</v>
      </c>
      <c r="H701" s="20"/>
    </row>
    <row r="702" spans="1:8" s="172" customFormat="1" ht="12.75" customHeight="1" x14ac:dyDescent="0.15">
      <c r="A702" s="105">
        <v>43052</v>
      </c>
      <c r="B702" s="116">
        <v>2.87</v>
      </c>
      <c r="C702" s="20">
        <f t="shared" si="20"/>
        <v>2.87E-2</v>
      </c>
      <c r="D702" s="46">
        <f t="shared" si="21"/>
        <v>11.5</v>
      </c>
      <c r="E702" s="20"/>
      <c r="F702" s="105">
        <v>43056</v>
      </c>
      <c r="G702" s="116">
        <v>11.43</v>
      </c>
      <c r="H702" s="20"/>
    </row>
    <row r="703" spans="1:8" s="172" customFormat="1" ht="12.75" customHeight="1" x14ac:dyDescent="0.15">
      <c r="A703" s="105">
        <v>43049</v>
      </c>
      <c r="B703" s="116">
        <v>2.88</v>
      </c>
      <c r="C703" s="20">
        <f t="shared" si="20"/>
        <v>2.8799999999999999E-2</v>
      </c>
      <c r="D703" s="46">
        <f t="shared" si="21"/>
        <v>11.29</v>
      </c>
      <c r="E703" s="20"/>
      <c r="F703" s="105">
        <v>43055</v>
      </c>
      <c r="G703" s="116">
        <v>11.76</v>
      </c>
      <c r="H703" s="20"/>
    </row>
    <row r="704" spans="1:8" s="172" customFormat="1" ht="12.75" customHeight="1" x14ac:dyDescent="0.15">
      <c r="A704" s="105">
        <v>43048</v>
      </c>
      <c r="B704" s="116">
        <v>2.81</v>
      </c>
      <c r="C704" s="20">
        <f t="shared" si="20"/>
        <v>2.81E-2</v>
      </c>
      <c r="D704" s="46">
        <f t="shared" si="21"/>
        <v>10.5</v>
      </c>
      <c r="E704" s="20"/>
      <c r="F704" s="105">
        <v>43054</v>
      </c>
      <c r="G704" s="116">
        <v>13.13</v>
      </c>
      <c r="H704" s="20"/>
    </row>
    <row r="705" spans="1:8" s="172" customFormat="1" ht="12.75" customHeight="1" x14ac:dyDescent="0.15">
      <c r="A705" s="105">
        <v>43047</v>
      </c>
      <c r="B705" s="116">
        <v>2.79</v>
      </c>
      <c r="C705" s="20">
        <f t="shared" si="20"/>
        <v>2.7900000000000001E-2</v>
      </c>
      <c r="D705" s="46">
        <f t="shared" si="21"/>
        <v>9.7799999999999994</v>
      </c>
      <c r="E705" s="20"/>
      <c r="F705" s="105">
        <v>43053</v>
      </c>
      <c r="G705" s="116">
        <v>11.59</v>
      </c>
      <c r="H705" s="20"/>
    </row>
    <row r="706" spans="1:8" s="172" customFormat="1" ht="12.75" customHeight="1" x14ac:dyDescent="0.15">
      <c r="A706" s="105">
        <v>43046</v>
      </c>
      <c r="B706" s="116">
        <v>2.77</v>
      </c>
      <c r="C706" s="20">
        <f t="shared" si="20"/>
        <v>2.7699999999999999E-2</v>
      </c>
      <c r="D706" s="46">
        <f t="shared" si="21"/>
        <v>9.89</v>
      </c>
      <c r="E706" s="20"/>
      <c r="F706" s="105">
        <v>43052</v>
      </c>
      <c r="G706" s="116">
        <v>11.5</v>
      </c>
      <c r="H706" s="20"/>
    </row>
    <row r="707" spans="1:8" s="172" customFormat="1" ht="12.75" customHeight="1" x14ac:dyDescent="0.15">
      <c r="A707" s="105">
        <v>43045</v>
      </c>
      <c r="B707" s="116">
        <v>2.8</v>
      </c>
      <c r="C707" s="20">
        <f t="shared" ref="C707:C770" si="22">B707/100</f>
        <v>2.7999999999999997E-2</v>
      </c>
      <c r="D707" s="46">
        <f t="shared" ref="D707:D770" si="23">IFERROR(VLOOKUP(A707,$F$3:$G$7726,2,FALSE),AVERAGE(D706,D708))</f>
        <v>9.4</v>
      </c>
      <c r="E707" s="20"/>
      <c r="F707" s="105">
        <v>43049</v>
      </c>
      <c r="G707" s="116">
        <v>11.29</v>
      </c>
      <c r="H707" s="20"/>
    </row>
    <row r="708" spans="1:8" s="172" customFormat="1" ht="12.75" customHeight="1" x14ac:dyDescent="0.15">
      <c r="A708" s="105">
        <v>43042</v>
      </c>
      <c r="B708" s="116">
        <v>2.82</v>
      </c>
      <c r="C708" s="20">
        <f t="shared" si="22"/>
        <v>2.8199999999999999E-2</v>
      </c>
      <c r="D708" s="46">
        <f t="shared" si="23"/>
        <v>9.14</v>
      </c>
      <c r="E708" s="20"/>
      <c r="F708" s="105">
        <v>43048</v>
      </c>
      <c r="G708" s="116">
        <v>10.5</v>
      </c>
      <c r="H708" s="20"/>
    </row>
    <row r="709" spans="1:8" s="172" customFormat="1" ht="12.75" customHeight="1" x14ac:dyDescent="0.15">
      <c r="A709" s="105">
        <v>43041</v>
      </c>
      <c r="B709" s="116">
        <v>2.83</v>
      </c>
      <c r="C709" s="20">
        <f t="shared" si="22"/>
        <v>2.8300000000000002E-2</v>
      </c>
      <c r="D709" s="46">
        <f t="shared" si="23"/>
        <v>9.93</v>
      </c>
      <c r="E709" s="20"/>
      <c r="F709" s="105">
        <v>43047</v>
      </c>
      <c r="G709" s="116">
        <v>9.7799999999999994</v>
      </c>
      <c r="H709" s="20"/>
    </row>
    <row r="710" spans="1:8" s="172" customFormat="1" ht="12.75" customHeight="1" x14ac:dyDescent="0.15">
      <c r="A710" s="105">
        <v>43040</v>
      </c>
      <c r="B710" s="116">
        <v>2.85</v>
      </c>
      <c r="C710" s="20">
        <f t="shared" si="22"/>
        <v>2.8500000000000001E-2</v>
      </c>
      <c r="D710" s="46">
        <f t="shared" si="23"/>
        <v>10.199999999999999</v>
      </c>
      <c r="E710" s="20"/>
      <c r="F710" s="105">
        <v>43046</v>
      </c>
      <c r="G710" s="116">
        <v>9.89</v>
      </c>
      <c r="H710" s="20"/>
    </row>
    <row r="711" spans="1:8" s="172" customFormat="1" ht="12.75" customHeight="1" x14ac:dyDescent="0.15">
      <c r="A711" s="105">
        <v>43039</v>
      </c>
      <c r="B711" s="116">
        <v>2.88</v>
      </c>
      <c r="C711" s="20">
        <f t="shared" si="22"/>
        <v>2.8799999999999999E-2</v>
      </c>
      <c r="D711" s="46">
        <f t="shared" si="23"/>
        <v>10.18</v>
      </c>
      <c r="E711" s="20"/>
      <c r="F711" s="105">
        <v>43045</v>
      </c>
      <c r="G711" s="116">
        <v>9.4</v>
      </c>
      <c r="H711" s="20"/>
    </row>
    <row r="712" spans="1:8" s="172" customFormat="1" ht="12.75" customHeight="1" x14ac:dyDescent="0.15">
      <c r="A712" s="105">
        <v>43038</v>
      </c>
      <c r="B712" s="116">
        <v>2.88</v>
      </c>
      <c r="C712" s="20">
        <f t="shared" si="22"/>
        <v>2.8799999999999999E-2</v>
      </c>
      <c r="D712" s="46">
        <f t="shared" si="23"/>
        <v>10.5</v>
      </c>
      <c r="E712" s="20"/>
      <c r="F712" s="105">
        <v>43042</v>
      </c>
      <c r="G712" s="116">
        <v>9.14</v>
      </c>
      <c r="H712" s="20"/>
    </row>
    <row r="713" spans="1:8" s="172" customFormat="1" ht="12.75" customHeight="1" x14ac:dyDescent="0.15">
      <c r="A713" s="105">
        <v>43035</v>
      </c>
      <c r="B713" s="116">
        <v>2.93</v>
      </c>
      <c r="C713" s="20">
        <f t="shared" si="22"/>
        <v>2.9300000000000003E-2</v>
      </c>
      <c r="D713" s="46">
        <f t="shared" si="23"/>
        <v>9.8000000000000007</v>
      </c>
      <c r="E713" s="20"/>
      <c r="F713" s="105">
        <v>43041</v>
      </c>
      <c r="G713" s="116">
        <v>9.93</v>
      </c>
      <c r="H713" s="20"/>
    </row>
    <row r="714" spans="1:8" s="172" customFormat="1" ht="12.75" customHeight="1" x14ac:dyDescent="0.15">
      <c r="A714" s="105">
        <v>43034</v>
      </c>
      <c r="B714" s="116">
        <v>2.96</v>
      </c>
      <c r="C714" s="20">
        <f t="shared" si="22"/>
        <v>2.9600000000000001E-2</v>
      </c>
      <c r="D714" s="46">
        <f t="shared" si="23"/>
        <v>11.3</v>
      </c>
      <c r="E714" s="20"/>
      <c r="F714" s="105">
        <v>43040</v>
      </c>
      <c r="G714" s="116">
        <v>10.199999999999999</v>
      </c>
      <c r="H714" s="20"/>
    </row>
    <row r="715" spans="1:8" s="172" customFormat="1" ht="12.75" customHeight="1" x14ac:dyDescent="0.15">
      <c r="A715" s="105">
        <v>43033</v>
      </c>
      <c r="B715" s="116">
        <v>2.95</v>
      </c>
      <c r="C715" s="20">
        <f t="shared" si="22"/>
        <v>2.9500000000000002E-2</v>
      </c>
      <c r="D715" s="46">
        <f t="shared" si="23"/>
        <v>11.23</v>
      </c>
      <c r="E715" s="20"/>
      <c r="F715" s="105">
        <v>43039</v>
      </c>
      <c r="G715" s="116">
        <v>10.18</v>
      </c>
      <c r="H715" s="20"/>
    </row>
    <row r="716" spans="1:8" s="172" customFormat="1" ht="12.75" customHeight="1" x14ac:dyDescent="0.15">
      <c r="A716" s="105">
        <v>43032</v>
      </c>
      <c r="B716" s="116">
        <v>2.92</v>
      </c>
      <c r="C716" s="20">
        <f t="shared" si="22"/>
        <v>2.92E-2</v>
      </c>
      <c r="D716" s="46">
        <f t="shared" si="23"/>
        <v>11.16</v>
      </c>
      <c r="E716" s="20"/>
      <c r="F716" s="105">
        <v>43038</v>
      </c>
      <c r="G716" s="116">
        <v>10.5</v>
      </c>
      <c r="H716" s="20"/>
    </row>
    <row r="717" spans="1:8" s="172" customFormat="1" ht="12.75" customHeight="1" x14ac:dyDescent="0.15">
      <c r="A717" s="105">
        <v>43031</v>
      </c>
      <c r="B717" s="116">
        <v>2.89</v>
      </c>
      <c r="C717" s="20">
        <f t="shared" si="22"/>
        <v>2.8900000000000002E-2</v>
      </c>
      <c r="D717" s="46">
        <f t="shared" si="23"/>
        <v>11.07</v>
      </c>
      <c r="E717" s="20"/>
      <c r="F717" s="105">
        <v>43035</v>
      </c>
      <c r="G717" s="116">
        <v>9.8000000000000007</v>
      </c>
      <c r="H717" s="20"/>
    </row>
    <row r="718" spans="1:8" s="172" customFormat="1" ht="12.75" customHeight="1" x14ac:dyDescent="0.15">
      <c r="A718" s="105">
        <v>43028</v>
      </c>
      <c r="B718" s="116">
        <v>2.89</v>
      </c>
      <c r="C718" s="20">
        <f t="shared" si="22"/>
        <v>2.8900000000000002E-2</v>
      </c>
      <c r="D718" s="46">
        <f t="shared" si="23"/>
        <v>9.9700000000000006</v>
      </c>
      <c r="E718" s="20"/>
      <c r="F718" s="105">
        <v>43034</v>
      </c>
      <c r="G718" s="116">
        <v>11.3</v>
      </c>
      <c r="H718" s="20"/>
    </row>
    <row r="719" spans="1:8" s="172" customFormat="1" ht="12.75" customHeight="1" x14ac:dyDescent="0.15">
      <c r="A719" s="105">
        <v>43027</v>
      </c>
      <c r="B719" s="116">
        <v>2.83</v>
      </c>
      <c r="C719" s="20">
        <f t="shared" si="22"/>
        <v>2.8300000000000002E-2</v>
      </c>
      <c r="D719" s="46">
        <f t="shared" si="23"/>
        <v>10.050000000000001</v>
      </c>
      <c r="E719" s="20"/>
      <c r="F719" s="105">
        <v>43033</v>
      </c>
      <c r="G719" s="116">
        <v>11.23</v>
      </c>
      <c r="H719" s="20"/>
    </row>
    <row r="720" spans="1:8" s="172" customFormat="1" ht="12.75" customHeight="1" x14ac:dyDescent="0.15">
      <c r="A720" s="105">
        <v>43026</v>
      </c>
      <c r="B720" s="116">
        <v>2.85</v>
      </c>
      <c r="C720" s="20">
        <f t="shared" si="22"/>
        <v>2.8500000000000001E-2</v>
      </c>
      <c r="D720" s="46">
        <f t="shared" si="23"/>
        <v>10.07</v>
      </c>
      <c r="E720" s="20"/>
      <c r="F720" s="105">
        <v>43032</v>
      </c>
      <c r="G720" s="116">
        <v>11.16</v>
      </c>
      <c r="H720" s="20"/>
    </row>
    <row r="721" spans="1:8" s="172" customFormat="1" ht="12.75" customHeight="1" x14ac:dyDescent="0.15">
      <c r="A721" s="105">
        <v>43025</v>
      </c>
      <c r="B721" s="116">
        <v>2.8</v>
      </c>
      <c r="C721" s="20">
        <f t="shared" si="22"/>
        <v>2.7999999999999997E-2</v>
      </c>
      <c r="D721" s="46">
        <f t="shared" si="23"/>
        <v>10.31</v>
      </c>
      <c r="E721" s="20"/>
      <c r="F721" s="105">
        <v>43031</v>
      </c>
      <c r="G721" s="116">
        <v>11.07</v>
      </c>
      <c r="H721" s="20"/>
    </row>
    <row r="722" spans="1:8" s="172" customFormat="1" ht="12.75" customHeight="1" x14ac:dyDescent="0.15">
      <c r="A722" s="105">
        <v>43024</v>
      </c>
      <c r="B722" s="116">
        <v>2.82</v>
      </c>
      <c r="C722" s="20">
        <f t="shared" si="22"/>
        <v>2.8199999999999999E-2</v>
      </c>
      <c r="D722" s="46">
        <f t="shared" si="23"/>
        <v>9.91</v>
      </c>
      <c r="E722" s="20"/>
      <c r="F722" s="105">
        <v>43028</v>
      </c>
      <c r="G722" s="116">
        <v>9.9700000000000006</v>
      </c>
      <c r="H722" s="20"/>
    </row>
    <row r="723" spans="1:8" s="172" customFormat="1" ht="12.75" customHeight="1" x14ac:dyDescent="0.15">
      <c r="A723" s="105">
        <v>43021</v>
      </c>
      <c r="B723" s="116">
        <v>2.81</v>
      </c>
      <c r="C723" s="20">
        <f t="shared" si="22"/>
        <v>2.81E-2</v>
      </c>
      <c r="D723" s="46">
        <f t="shared" si="23"/>
        <v>9.61</v>
      </c>
      <c r="E723" s="20"/>
      <c r="F723" s="105">
        <v>43027</v>
      </c>
      <c r="G723" s="116">
        <v>10.050000000000001</v>
      </c>
      <c r="H723" s="20"/>
    </row>
    <row r="724" spans="1:8" s="172" customFormat="1" ht="12.75" customHeight="1" x14ac:dyDescent="0.15">
      <c r="A724" s="105">
        <v>43020</v>
      </c>
      <c r="B724" s="116">
        <v>2.86</v>
      </c>
      <c r="C724" s="20">
        <f t="shared" si="22"/>
        <v>2.86E-2</v>
      </c>
      <c r="D724" s="46">
        <f t="shared" si="23"/>
        <v>9.91</v>
      </c>
      <c r="E724" s="20"/>
      <c r="F724" s="105">
        <v>43026</v>
      </c>
      <c r="G724" s="116">
        <v>10.07</v>
      </c>
      <c r="H724" s="20"/>
    </row>
    <row r="725" spans="1:8" s="172" customFormat="1" ht="12.75" customHeight="1" x14ac:dyDescent="0.15">
      <c r="A725" s="105">
        <v>43019</v>
      </c>
      <c r="B725" s="116">
        <v>2.88</v>
      </c>
      <c r="C725" s="20">
        <f t="shared" si="22"/>
        <v>2.8799999999999999E-2</v>
      </c>
      <c r="D725" s="46">
        <f t="shared" si="23"/>
        <v>9.85</v>
      </c>
      <c r="E725" s="20"/>
      <c r="F725" s="105">
        <v>43025</v>
      </c>
      <c r="G725" s="116">
        <v>10.31</v>
      </c>
      <c r="H725" s="20"/>
    </row>
    <row r="726" spans="1:8" s="172" customFormat="1" ht="12.75" customHeight="1" x14ac:dyDescent="0.15">
      <c r="A726" s="105">
        <v>43018</v>
      </c>
      <c r="B726" s="116">
        <v>2.88</v>
      </c>
      <c r="C726" s="20">
        <f t="shared" si="22"/>
        <v>2.8799999999999999E-2</v>
      </c>
      <c r="D726" s="46">
        <f t="shared" si="23"/>
        <v>10.08</v>
      </c>
      <c r="E726" s="20"/>
      <c r="F726" s="105">
        <v>43024</v>
      </c>
      <c r="G726" s="116">
        <v>9.91</v>
      </c>
      <c r="H726" s="20"/>
    </row>
    <row r="727" spans="1:8" s="172" customFormat="1" ht="12.75" customHeight="1" x14ac:dyDescent="0.15">
      <c r="A727" s="105">
        <v>43014</v>
      </c>
      <c r="B727" s="116">
        <v>2.91</v>
      </c>
      <c r="C727" s="20">
        <f t="shared" si="22"/>
        <v>2.9100000000000001E-2</v>
      </c>
      <c r="D727" s="46">
        <f t="shared" si="23"/>
        <v>9.65</v>
      </c>
      <c r="E727" s="20"/>
      <c r="F727" s="105">
        <v>43021</v>
      </c>
      <c r="G727" s="116">
        <v>9.61</v>
      </c>
      <c r="H727" s="20"/>
    </row>
    <row r="728" spans="1:8" s="172" customFormat="1" ht="12.75" customHeight="1" x14ac:dyDescent="0.15">
      <c r="A728" s="105">
        <v>43013</v>
      </c>
      <c r="B728" s="116">
        <v>2.89</v>
      </c>
      <c r="C728" s="20">
        <f t="shared" si="22"/>
        <v>2.8900000000000002E-2</v>
      </c>
      <c r="D728" s="46">
        <f t="shared" si="23"/>
        <v>9.19</v>
      </c>
      <c r="E728" s="20"/>
      <c r="F728" s="105">
        <v>43020</v>
      </c>
      <c r="G728" s="116">
        <v>9.91</v>
      </c>
      <c r="H728" s="20"/>
    </row>
    <row r="729" spans="1:8" s="172" customFormat="1" ht="12.75" customHeight="1" x14ac:dyDescent="0.15">
      <c r="A729" s="105">
        <v>43012</v>
      </c>
      <c r="B729" s="116">
        <v>2.87</v>
      </c>
      <c r="C729" s="20">
        <f t="shared" si="22"/>
        <v>2.87E-2</v>
      </c>
      <c r="D729" s="46">
        <f t="shared" si="23"/>
        <v>9.6300000000000008</v>
      </c>
      <c r="E729" s="20"/>
      <c r="F729" s="105">
        <v>43019</v>
      </c>
      <c r="G729" s="116">
        <v>9.85</v>
      </c>
      <c r="H729" s="20"/>
    </row>
    <row r="730" spans="1:8" s="172" customFormat="1" ht="12.75" customHeight="1" x14ac:dyDescent="0.15">
      <c r="A730" s="105">
        <v>43011</v>
      </c>
      <c r="B730" s="116">
        <v>2.87</v>
      </c>
      <c r="C730" s="20">
        <f t="shared" si="22"/>
        <v>2.87E-2</v>
      </c>
      <c r="D730" s="46">
        <f t="shared" si="23"/>
        <v>9.51</v>
      </c>
      <c r="E730" s="20"/>
      <c r="F730" s="105">
        <v>43018</v>
      </c>
      <c r="G730" s="116">
        <v>10.08</v>
      </c>
      <c r="H730" s="20"/>
    </row>
    <row r="731" spans="1:8" s="172" customFormat="1" ht="12.75" customHeight="1" x14ac:dyDescent="0.15">
      <c r="A731" s="105">
        <v>43010</v>
      </c>
      <c r="B731" s="116">
        <v>2.87</v>
      </c>
      <c r="C731" s="20">
        <f t="shared" si="22"/>
        <v>2.87E-2</v>
      </c>
      <c r="D731" s="46">
        <f t="shared" si="23"/>
        <v>9.4499999999999993</v>
      </c>
      <c r="E731" s="20"/>
      <c r="F731" s="105">
        <v>43017</v>
      </c>
      <c r="G731" s="116">
        <v>10.33</v>
      </c>
      <c r="H731" s="20"/>
    </row>
    <row r="732" spans="1:8" s="172" customFormat="1" ht="12.75" customHeight="1" x14ac:dyDescent="0.15">
      <c r="A732" s="105">
        <v>43007</v>
      </c>
      <c r="B732" s="116">
        <v>2.86</v>
      </c>
      <c r="C732" s="20">
        <f t="shared" si="22"/>
        <v>2.86E-2</v>
      </c>
      <c r="D732" s="46">
        <f t="shared" si="23"/>
        <v>9.51</v>
      </c>
      <c r="E732" s="20"/>
      <c r="F732" s="105">
        <v>43014</v>
      </c>
      <c r="G732" s="116">
        <v>9.65</v>
      </c>
      <c r="H732" s="20"/>
    </row>
    <row r="733" spans="1:8" s="172" customFormat="1" ht="12.75" customHeight="1" x14ac:dyDescent="0.15">
      <c r="A733" s="105">
        <v>43006</v>
      </c>
      <c r="B733" s="116">
        <v>2.87</v>
      </c>
      <c r="C733" s="20">
        <f t="shared" si="22"/>
        <v>2.87E-2</v>
      </c>
      <c r="D733" s="46">
        <f t="shared" si="23"/>
        <v>9.5500000000000007</v>
      </c>
      <c r="E733" s="20"/>
      <c r="F733" s="105">
        <v>43013</v>
      </c>
      <c r="G733" s="116">
        <v>9.19</v>
      </c>
      <c r="H733" s="20"/>
    </row>
    <row r="734" spans="1:8" s="172" customFormat="1" ht="12.75" customHeight="1" x14ac:dyDescent="0.15">
      <c r="A734" s="105">
        <v>43005</v>
      </c>
      <c r="B734" s="116">
        <v>2.86</v>
      </c>
      <c r="C734" s="20">
        <f t="shared" si="22"/>
        <v>2.86E-2</v>
      </c>
      <c r="D734" s="46">
        <f t="shared" si="23"/>
        <v>9.8699999999999992</v>
      </c>
      <c r="E734" s="20"/>
      <c r="F734" s="105">
        <v>43012</v>
      </c>
      <c r="G734" s="116">
        <v>9.6300000000000008</v>
      </c>
      <c r="H734" s="20"/>
    </row>
    <row r="735" spans="1:8" s="172" customFormat="1" ht="12.75" customHeight="1" x14ac:dyDescent="0.15">
      <c r="A735" s="105">
        <v>43004</v>
      </c>
      <c r="B735" s="116">
        <v>2.78</v>
      </c>
      <c r="C735" s="20">
        <f t="shared" si="22"/>
        <v>2.7799999999999998E-2</v>
      </c>
      <c r="D735" s="46">
        <f t="shared" si="23"/>
        <v>10.17</v>
      </c>
      <c r="E735" s="20"/>
      <c r="F735" s="105">
        <v>43011</v>
      </c>
      <c r="G735" s="116">
        <v>9.51</v>
      </c>
      <c r="H735" s="20"/>
    </row>
    <row r="736" spans="1:8" s="172" customFormat="1" ht="12.75" customHeight="1" x14ac:dyDescent="0.15">
      <c r="A736" s="105">
        <v>43003</v>
      </c>
      <c r="B736" s="116">
        <v>2.76</v>
      </c>
      <c r="C736" s="20">
        <f t="shared" si="22"/>
        <v>2.76E-2</v>
      </c>
      <c r="D736" s="46">
        <f t="shared" si="23"/>
        <v>10.210000000000001</v>
      </c>
      <c r="E736" s="20"/>
      <c r="F736" s="105">
        <v>43010</v>
      </c>
      <c r="G736" s="116">
        <v>9.4499999999999993</v>
      </c>
      <c r="H736" s="20"/>
    </row>
    <row r="737" spans="1:8" s="172" customFormat="1" ht="12.75" customHeight="1" x14ac:dyDescent="0.15">
      <c r="A737" s="105">
        <v>43000</v>
      </c>
      <c r="B737" s="116">
        <v>2.8</v>
      </c>
      <c r="C737" s="20">
        <f t="shared" si="22"/>
        <v>2.7999999999999997E-2</v>
      </c>
      <c r="D737" s="46">
        <f t="shared" si="23"/>
        <v>9.59</v>
      </c>
      <c r="E737" s="20"/>
      <c r="F737" s="105">
        <v>43007</v>
      </c>
      <c r="G737" s="116">
        <v>9.51</v>
      </c>
      <c r="H737" s="20"/>
    </row>
    <row r="738" spans="1:8" s="172" customFormat="1" ht="12.75" customHeight="1" x14ac:dyDescent="0.15">
      <c r="A738" s="105">
        <v>42999</v>
      </c>
      <c r="B738" s="116">
        <v>2.8</v>
      </c>
      <c r="C738" s="20">
        <f t="shared" si="22"/>
        <v>2.7999999999999997E-2</v>
      </c>
      <c r="D738" s="46">
        <f t="shared" si="23"/>
        <v>9.67</v>
      </c>
      <c r="E738" s="20"/>
      <c r="F738" s="105">
        <v>43006</v>
      </c>
      <c r="G738" s="116">
        <v>9.5500000000000007</v>
      </c>
      <c r="H738" s="20"/>
    </row>
    <row r="739" spans="1:8" s="172" customFormat="1" ht="12.75" customHeight="1" x14ac:dyDescent="0.15">
      <c r="A739" s="105">
        <v>42998</v>
      </c>
      <c r="B739" s="116">
        <v>2.82</v>
      </c>
      <c r="C739" s="20">
        <f t="shared" si="22"/>
        <v>2.8199999999999999E-2</v>
      </c>
      <c r="D739" s="46">
        <f t="shared" si="23"/>
        <v>9.7799999999999994</v>
      </c>
      <c r="E739" s="20"/>
      <c r="F739" s="105">
        <v>43005</v>
      </c>
      <c r="G739" s="116">
        <v>9.8699999999999992</v>
      </c>
      <c r="H739" s="20"/>
    </row>
    <row r="740" spans="1:8" s="172" customFormat="1" ht="12.75" customHeight="1" x14ac:dyDescent="0.15">
      <c r="A740" s="105">
        <v>42997</v>
      </c>
      <c r="B740" s="116">
        <v>2.81</v>
      </c>
      <c r="C740" s="20">
        <f t="shared" si="22"/>
        <v>2.81E-2</v>
      </c>
      <c r="D740" s="46">
        <f t="shared" si="23"/>
        <v>10.18</v>
      </c>
      <c r="E740" s="20"/>
      <c r="F740" s="105">
        <v>43004</v>
      </c>
      <c r="G740" s="116">
        <v>10.17</v>
      </c>
      <c r="H740" s="20"/>
    </row>
    <row r="741" spans="1:8" s="172" customFormat="1" ht="12.75" customHeight="1" x14ac:dyDescent="0.15">
      <c r="A741" s="105">
        <v>42996</v>
      </c>
      <c r="B741" s="116">
        <v>2.8</v>
      </c>
      <c r="C741" s="20">
        <f t="shared" si="22"/>
        <v>2.7999999999999997E-2</v>
      </c>
      <c r="D741" s="46">
        <f t="shared" si="23"/>
        <v>10.15</v>
      </c>
      <c r="E741" s="20"/>
      <c r="F741" s="105">
        <v>43003</v>
      </c>
      <c r="G741" s="116">
        <v>10.210000000000001</v>
      </c>
      <c r="H741" s="20"/>
    </row>
    <row r="742" spans="1:8" s="172" customFormat="1" ht="12.75" customHeight="1" x14ac:dyDescent="0.15">
      <c r="A742" s="105">
        <v>42993</v>
      </c>
      <c r="B742" s="116">
        <v>2.77</v>
      </c>
      <c r="C742" s="20">
        <f t="shared" si="22"/>
        <v>2.7699999999999999E-2</v>
      </c>
      <c r="D742" s="46">
        <f t="shared" si="23"/>
        <v>10.17</v>
      </c>
      <c r="E742" s="20"/>
      <c r="F742" s="105">
        <v>43000</v>
      </c>
      <c r="G742" s="116">
        <v>9.59</v>
      </c>
      <c r="H742" s="20"/>
    </row>
    <row r="743" spans="1:8" s="172" customFormat="1" ht="12.75" customHeight="1" x14ac:dyDescent="0.15">
      <c r="A743" s="105">
        <v>42992</v>
      </c>
      <c r="B743" s="116">
        <v>2.77</v>
      </c>
      <c r="C743" s="20">
        <f t="shared" si="22"/>
        <v>2.7699999999999999E-2</v>
      </c>
      <c r="D743" s="46">
        <f t="shared" si="23"/>
        <v>10.44</v>
      </c>
      <c r="E743" s="20"/>
      <c r="F743" s="105">
        <v>42999</v>
      </c>
      <c r="G743" s="116">
        <v>9.67</v>
      </c>
      <c r="H743" s="20"/>
    </row>
    <row r="744" spans="1:8" s="172" customFormat="1" ht="12.75" customHeight="1" x14ac:dyDescent="0.15">
      <c r="A744" s="105">
        <v>42991</v>
      </c>
      <c r="B744" s="116">
        <v>2.79</v>
      </c>
      <c r="C744" s="20">
        <f t="shared" si="22"/>
        <v>2.7900000000000001E-2</v>
      </c>
      <c r="D744" s="46">
        <f t="shared" si="23"/>
        <v>10.5</v>
      </c>
      <c r="E744" s="20"/>
      <c r="F744" s="105">
        <v>42998</v>
      </c>
      <c r="G744" s="116">
        <v>9.7799999999999994</v>
      </c>
      <c r="H744" s="20"/>
    </row>
    <row r="745" spans="1:8" s="172" customFormat="1" ht="12.75" customHeight="1" x14ac:dyDescent="0.15">
      <c r="A745" s="105">
        <v>42990</v>
      </c>
      <c r="B745" s="116">
        <v>2.78</v>
      </c>
      <c r="C745" s="20">
        <f t="shared" si="22"/>
        <v>2.7799999999999998E-2</v>
      </c>
      <c r="D745" s="46">
        <f t="shared" si="23"/>
        <v>10.58</v>
      </c>
      <c r="E745" s="20"/>
      <c r="F745" s="105">
        <v>42997</v>
      </c>
      <c r="G745" s="116">
        <v>10.18</v>
      </c>
      <c r="H745" s="20"/>
    </row>
    <row r="746" spans="1:8" s="172" customFormat="1" ht="12.75" customHeight="1" x14ac:dyDescent="0.15">
      <c r="A746" s="105">
        <v>42989</v>
      </c>
      <c r="B746" s="116">
        <v>2.75</v>
      </c>
      <c r="C746" s="20">
        <f t="shared" si="22"/>
        <v>2.75E-2</v>
      </c>
      <c r="D746" s="46">
        <f t="shared" si="23"/>
        <v>10.73</v>
      </c>
      <c r="E746" s="20"/>
      <c r="F746" s="105">
        <v>42996</v>
      </c>
      <c r="G746" s="116">
        <v>10.15</v>
      </c>
      <c r="H746" s="20"/>
    </row>
    <row r="747" spans="1:8" s="172" customFormat="1" ht="12.75" customHeight="1" x14ac:dyDescent="0.15">
      <c r="A747" s="105">
        <v>42986</v>
      </c>
      <c r="B747" s="116">
        <v>2.67</v>
      </c>
      <c r="C747" s="20">
        <f t="shared" si="22"/>
        <v>2.6699999999999998E-2</v>
      </c>
      <c r="D747" s="46">
        <f t="shared" si="23"/>
        <v>12.12</v>
      </c>
      <c r="E747" s="20"/>
      <c r="F747" s="105">
        <v>42993</v>
      </c>
      <c r="G747" s="116">
        <v>10.17</v>
      </c>
      <c r="H747" s="20"/>
    </row>
    <row r="748" spans="1:8" s="172" customFormat="1" ht="12.75" customHeight="1" x14ac:dyDescent="0.15">
      <c r="A748" s="105">
        <v>42985</v>
      </c>
      <c r="B748" s="116">
        <v>2.66</v>
      </c>
      <c r="C748" s="20">
        <f t="shared" si="22"/>
        <v>2.6600000000000002E-2</v>
      </c>
      <c r="D748" s="46">
        <f t="shared" si="23"/>
        <v>11.55</v>
      </c>
      <c r="E748" s="20"/>
      <c r="F748" s="105">
        <v>42992</v>
      </c>
      <c r="G748" s="116">
        <v>10.44</v>
      </c>
      <c r="H748" s="20"/>
    </row>
    <row r="749" spans="1:8" s="172" customFormat="1" ht="12.75" customHeight="1" x14ac:dyDescent="0.15">
      <c r="A749" s="105">
        <v>42984</v>
      </c>
      <c r="B749" s="116">
        <v>2.72</v>
      </c>
      <c r="C749" s="20">
        <f t="shared" si="22"/>
        <v>2.7200000000000002E-2</v>
      </c>
      <c r="D749" s="46">
        <f t="shared" si="23"/>
        <v>11.63</v>
      </c>
      <c r="E749" s="20"/>
      <c r="F749" s="105">
        <v>42991</v>
      </c>
      <c r="G749" s="116">
        <v>10.5</v>
      </c>
      <c r="H749" s="20"/>
    </row>
    <row r="750" spans="1:8" s="172" customFormat="1" ht="12.75" customHeight="1" x14ac:dyDescent="0.15">
      <c r="A750" s="105">
        <v>42983</v>
      </c>
      <c r="B750" s="116">
        <v>2.69</v>
      </c>
      <c r="C750" s="20">
        <f t="shared" si="22"/>
        <v>2.69E-2</v>
      </c>
      <c r="D750" s="46">
        <f t="shared" si="23"/>
        <v>12.23</v>
      </c>
      <c r="E750" s="20"/>
      <c r="F750" s="105">
        <v>42990</v>
      </c>
      <c r="G750" s="116">
        <v>10.58</v>
      </c>
      <c r="H750" s="20"/>
    </row>
    <row r="751" spans="1:8" s="172" customFormat="1" ht="12.75" customHeight="1" x14ac:dyDescent="0.15">
      <c r="A751" s="105">
        <v>42979</v>
      </c>
      <c r="B751" s="116">
        <v>2.77</v>
      </c>
      <c r="C751" s="20">
        <f t="shared" si="22"/>
        <v>2.7699999999999999E-2</v>
      </c>
      <c r="D751" s="46">
        <f t="shared" si="23"/>
        <v>10.130000000000001</v>
      </c>
      <c r="E751" s="20"/>
      <c r="F751" s="105">
        <v>42989</v>
      </c>
      <c r="G751" s="116">
        <v>10.73</v>
      </c>
      <c r="H751" s="20"/>
    </row>
    <row r="752" spans="1:8" s="172" customFormat="1" ht="12.75" customHeight="1" x14ac:dyDescent="0.15">
      <c r="A752" s="105">
        <v>42978</v>
      </c>
      <c r="B752" s="116">
        <v>2.73</v>
      </c>
      <c r="C752" s="20">
        <f t="shared" si="22"/>
        <v>2.7300000000000001E-2</v>
      </c>
      <c r="D752" s="46">
        <f t="shared" si="23"/>
        <v>10.59</v>
      </c>
      <c r="E752" s="20"/>
      <c r="F752" s="105">
        <v>42986</v>
      </c>
      <c r="G752" s="116">
        <v>12.12</v>
      </c>
      <c r="H752" s="20"/>
    </row>
    <row r="753" spans="1:8" s="172" customFormat="1" ht="12.75" customHeight="1" x14ac:dyDescent="0.15">
      <c r="A753" s="105">
        <v>42977</v>
      </c>
      <c r="B753" s="116">
        <v>2.75</v>
      </c>
      <c r="C753" s="20">
        <f t="shared" si="22"/>
        <v>2.75E-2</v>
      </c>
      <c r="D753" s="46">
        <f t="shared" si="23"/>
        <v>11.22</v>
      </c>
      <c r="E753" s="20"/>
      <c r="F753" s="105">
        <v>42985</v>
      </c>
      <c r="G753" s="116">
        <v>11.55</v>
      </c>
      <c r="H753" s="20"/>
    </row>
    <row r="754" spans="1:8" s="172" customFormat="1" ht="12.75" customHeight="1" x14ac:dyDescent="0.15">
      <c r="A754" s="105">
        <v>42976</v>
      </c>
      <c r="B754" s="116">
        <v>2.74</v>
      </c>
      <c r="C754" s="20">
        <f t="shared" si="22"/>
        <v>2.7400000000000001E-2</v>
      </c>
      <c r="D754" s="46">
        <f t="shared" si="23"/>
        <v>11.7</v>
      </c>
      <c r="E754" s="20"/>
      <c r="F754" s="105">
        <v>42984</v>
      </c>
      <c r="G754" s="116">
        <v>11.63</v>
      </c>
      <c r="H754" s="20"/>
    </row>
    <row r="755" spans="1:8" s="172" customFormat="1" ht="12.75" customHeight="1" x14ac:dyDescent="0.15">
      <c r="A755" s="105">
        <v>42975</v>
      </c>
      <c r="B755" s="116">
        <v>2.76</v>
      </c>
      <c r="C755" s="20">
        <f t="shared" si="22"/>
        <v>2.76E-2</v>
      </c>
      <c r="D755" s="46">
        <f t="shared" si="23"/>
        <v>11.32</v>
      </c>
      <c r="E755" s="20"/>
      <c r="F755" s="105">
        <v>42983</v>
      </c>
      <c r="G755" s="116">
        <v>12.23</v>
      </c>
      <c r="H755" s="20"/>
    </row>
    <row r="756" spans="1:8" s="172" customFormat="1" ht="12.75" customHeight="1" x14ac:dyDescent="0.15">
      <c r="A756" s="105">
        <v>42972</v>
      </c>
      <c r="B756" s="116">
        <v>2.75</v>
      </c>
      <c r="C756" s="20">
        <f t="shared" si="22"/>
        <v>2.75E-2</v>
      </c>
      <c r="D756" s="46">
        <f t="shared" si="23"/>
        <v>11.28</v>
      </c>
      <c r="E756" s="20"/>
      <c r="F756" s="105">
        <v>42979</v>
      </c>
      <c r="G756" s="116">
        <v>10.130000000000001</v>
      </c>
      <c r="H756" s="20"/>
    </row>
    <row r="757" spans="1:8" s="172" customFormat="1" ht="12.75" customHeight="1" x14ac:dyDescent="0.15">
      <c r="A757" s="105">
        <v>42971</v>
      </c>
      <c r="B757" s="116">
        <v>2.77</v>
      </c>
      <c r="C757" s="20">
        <f t="shared" si="22"/>
        <v>2.7699999999999999E-2</v>
      </c>
      <c r="D757" s="46">
        <f t="shared" si="23"/>
        <v>12.23</v>
      </c>
      <c r="E757" s="20"/>
      <c r="F757" s="105">
        <v>42978</v>
      </c>
      <c r="G757" s="116">
        <v>10.59</v>
      </c>
      <c r="H757" s="20"/>
    </row>
    <row r="758" spans="1:8" s="172" customFormat="1" ht="12.75" customHeight="1" x14ac:dyDescent="0.15">
      <c r="A758" s="105">
        <v>42970</v>
      </c>
      <c r="B758" s="116">
        <v>2.75</v>
      </c>
      <c r="C758" s="20">
        <f t="shared" si="22"/>
        <v>2.75E-2</v>
      </c>
      <c r="D758" s="46">
        <f t="shared" si="23"/>
        <v>12.25</v>
      </c>
      <c r="E758" s="20"/>
      <c r="F758" s="105">
        <v>42977</v>
      </c>
      <c r="G758" s="116">
        <v>11.22</v>
      </c>
      <c r="H758" s="20"/>
    </row>
    <row r="759" spans="1:8" s="172" customFormat="1" ht="12.75" customHeight="1" x14ac:dyDescent="0.15">
      <c r="A759" s="105">
        <v>42969</v>
      </c>
      <c r="B759" s="116">
        <v>2.79</v>
      </c>
      <c r="C759" s="20">
        <f t="shared" si="22"/>
        <v>2.7900000000000001E-2</v>
      </c>
      <c r="D759" s="46">
        <f t="shared" si="23"/>
        <v>11.35</v>
      </c>
      <c r="E759" s="20"/>
      <c r="F759" s="105">
        <v>42976</v>
      </c>
      <c r="G759" s="116">
        <v>11.7</v>
      </c>
      <c r="H759" s="20"/>
    </row>
    <row r="760" spans="1:8" s="172" customFormat="1" ht="12.75" customHeight="1" x14ac:dyDescent="0.15">
      <c r="A760" s="105">
        <v>42968</v>
      </c>
      <c r="B760" s="116">
        <v>2.77</v>
      </c>
      <c r="C760" s="20">
        <f t="shared" si="22"/>
        <v>2.7699999999999999E-2</v>
      </c>
      <c r="D760" s="46">
        <f t="shared" si="23"/>
        <v>13.19</v>
      </c>
      <c r="E760" s="20"/>
      <c r="F760" s="105">
        <v>42975</v>
      </c>
      <c r="G760" s="116">
        <v>11.32</v>
      </c>
      <c r="H760" s="20"/>
    </row>
    <row r="761" spans="1:8" s="172" customFormat="1" ht="12.75" customHeight="1" x14ac:dyDescent="0.15">
      <c r="A761" s="105">
        <v>42965</v>
      </c>
      <c r="B761" s="116">
        <v>2.78</v>
      </c>
      <c r="C761" s="20">
        <f t="shared" si="22"/>
        <v>2.7799999999999998E-2</v>
      </c>
      <c r="D761" s="46">
        <f t="shared" si="23"/>
        <v>14.26</v>
      </c>
      <c r="E761" s="20"/>
      <c r="F761" s="105">
        <v>42972</v>
      </c>
      <c r="G761" s="116">
        <v>11.28</v>
      </c>
      <c r="H761" s="20"/>
    </row>
    <row r="762" spans="1:8" s="172" customFormat="1" ht="12.75" customHeight="1" x14ac:dyDescent="0.15">
      <c r="A762" s="105">
        <v>42964</v>
      </c>
      <c r="B762" s="116">
        <v>2.78</v>
      </c>
      <c r="C762" s="20">
        <f t="shared" si="22"/>
        <v>2.7799999999999998E-2</v>
      </c>
      <c r="D762" s="46">
        <f t="shared" si="23"/>
        <v>15.55</v>
      </c>
      <c r="E762" s="20"/>
      <c r="F762" s="105">
        <v>42971</v>
      </c>
      <c r="G762" s="116">
        <v>12.23</v>
      </c>
      <c r="H762" s="20"/>
    </row>
    <row r="763" spans="1:8" s="172" customFormat="1" ht="12.75" customHeight="1" x14ac:dyDescent="0.15">
      <c r="A763" s="105">
        <v>42963</v>
      </c>
      <c r="B763" s="116">
        <v>2.81</v>
      </c>
      <c r="C763" s="20">
        <f t="shared" si="22"/>
        <v>2.81E-2</v>
      </c>
      <c r="D763" s="46">
        <f t="shared" si="23"/>
        <v>11.74</v>
      </c>
      <c r="E763" s="20"/>
      <c r="F763" s="105">
        <v>42970</v>
      </c>
      <c r="G763" s="116">
        <v>12.25</v>
      </c>
      <c r="H763" s="20"/>
    </row>
    <row r="764" spans="1:8" s="172" customFormat="1" ht="12.75" customHeight="1" x14ac:dyDescent="0.15">
      <c r="A764" s="105">
        <v>42962</v>
      </c>
      <c r="B764" s="116">
        <v>2.84</v>
      </c>
      <c r="C764" s="20">
        <f t="shared" si="22"/>
        <v>2.8399999999999998E-2</v>
      </c>
      <c r="D764" s="46">
        <f t="shared" si="23"/>
        <v>12.04</v>
      </c>
      <c r="E764" s="20"/>
      <c r="F764" s="105">
        <v>42969</v>
      </c>
      <c r="G764" s="116">
        <v>11.35</v>
      </c>
      <c r="H764" s="20"/>
    </row>
    <row r="765" spans="1:8" s="172" customFormat="1" ht="12.75" customHeight="1" x14ac:dyDescent="0.15">
      <c r="A765" s="105">
        <v>42961</v>
      </c>
      <c r="B765" s="116">
        <v>2.81</v>
      </c>
      <c r="C765" s="20">
        <f t="shared" si="22"/>
        <v>2.81E-2</v>
      </c>
      <c r="D765" s="46">
        <f t="shared" si="23"/>
        <v>12.33</v>
      </c>
      <c r="E765" s="20"/>
      <c r="F765" s="105">
        <v>42968</v>
      </c>
      <c r="G765" s="116">
        <v>13.19</v>
      </c>
      <c r="H765" s="20"/>
    </row>
    <row r="766" spans="1:8" s="172" customFormat="1" ht="12.75" customHeight="1" x14ac:dyDescent="0.15">
      <c r="A766" s="105">
        <v>42958</v>
      </c>
      <c r="B766" s="116">
        <v>2.79</v>
      </c>
      <c r="C766" s="20">
        <f t="shared" si="22"/>
        <v>2.7900000000000001E-2</v>
      </c>
      <c r="D766" s="46">
        <f t="shared" si="23"/>
        <v>15.51</v>
      </c>
      <c r="E766" s="20"/>
      <c r="F766" s="105">
        <v>42965</v>
      </c>
      <c r="G766" s="116">
        <v>14.26</v>
      </c>
      <c r="H766" s="20"/>
    </row>
    <row r="767" spans="1:8" s="172" customFormat="1" ht="12.75" customHeight="1" x14ac:dyDescent="0.15">
      <c r="A767" s="105">
        <v>42957</v>
      </c>
      <c r="B767" s="116">
        <v>2.79</v>
      </c>
      <c r="C767" s="20">
        <f t="shared" si="22"/>
        <v>2.7900000000000001E-2</v>
      </c>
      <c r="D767" s="46">
        <f t="shared" si="23"/>
        <v>16.04</v>
      </c>
      <c r="E767" s="20"/>
      <c r="F767" s="105">
        <v>42964</v>
      </c>
      <c r="G767" s="116">
        <v>15.55</v>
      </c>
      <c r="H767" s="20"/>
    </row>
    <row r="768" spans="1:8" s="172" customFormat="1" ht="12.75" customHeight="1" x14ac:dyDescent="0.15">
      <c r="A768" s="105">
        <v>42956</v>
      </c>
      <c r="B768" s="116">
        <v>2.82</v>
      </c>
      <c r="C768" s="20">
        <f t="shared" si="22"/>
        <v>2.8199999999999999E-2</v>
      </c>
      <c r="D768" s="46">
        <f t="shared" si="23"/>
        <v>11.11</v>
      </c>
      <c r="E768" s="20"/>
      <c r="F768" s="105">
        <v>42963</v>
      </c>
      <c r="G768" s="116">
        <v>11.74</v>
      </c>
      <c r="H768" s="20"/>
    </row>
    <row r="769" spans="1:8" s="172" customFormat="1" ht="12.75" customHeight="1" x14ac:dyDescent="0.15">
      <c r="A769" s="105">
        <v>42955</v>
      </c>
      <c r="B769" s="116">
        <v>2.86</v>
      </c>
      <c r="C769" s="20">
        <f t="shared" si="22"/>
        <v>2.86E-2</v>
      </c>
      <c r="D769" s="46">
        <f t="shared" si="23"/>
        <v>10.96</v>
      </c>
      <c r="E769" s="20"/>
      <c r="F769" s="105">
        <v>42962</v>
      </c>
      <c r="G769" s="116">
        <v>12.04</v>
      </c>
      <c r="H769" s="20"/>
    </row>
    <row r="770" spans="1:8" s="172" customFormat="1" ht="12.75" customHeight="1" x14ac:dyDescent="0.15">
      <c r="A770" s="105">
        <v>42954</v>
      </c>
      <c r="B770" s="116">
        <v>2.84</v>
      </c>
      <c r="C770" s="20">
        <f t="shared" si="22"/>
        <v>2.8399999999999998E-2</v>
      </c>
      <c r="D770" s="46">
        <f t="shared" si="23"/>
        <v>9.93</v>
      </c>
      <c r="E770" s="20"/>
      <c r="F770" s="105">
        <v>42961</v>
      </c>
      <c r="G770" s="116">
        <v>12.33</v>
      </c>
      <c r="H770" s="20"/>
    </row>
    <row r="771" spans="1:8" s="172" customFormat="1" ht="12.75" customHeight="1" x14ac:dyDescent="0.15">
      <c r="A771" s="105">
        <v>42951</v>
      </c>
      <c r="B771" s="116">
        <v>2.84</v>
      </c>
      <c r="C771" s="20">
        <f t="shared" ref="C771:C834" si="24">B771/100</f>
        <v>2.8399999999999998E-2</v>
      </c>
      <c r="D771" s="46">
        <f t="shared" ref="D771:D834" si="25">IFERROR(VLOOKUP(A771,$F$3:$G$7726,2,FALSE),AVERAGE(D770,D772))</f>
        <v>10.029999999999999</v>
      </c>
      <c r="E771" s="20"/>
      <c r="F771" s="105">
        <v>42958</v>
      </c>
      <c r="G771" s="116">
        <v>15.51</v>
      </c>
      <c r="H771" s="20"/>
    </row>
    <row r="772" spans="1:8" s="172" customFormat="1" ht="12.75" customHeight="1" x14ac:dyDescent="0.15">
      <c r="A772" s="105">
        <v>42950</v>
      </c>
      <c r="B772" s="116">
        <v>2.81</v>
      </c>
      <c r="C772" s="20">
        <f t="shared" si="24"/>
        <v>2.81E-2</v>
      </c>
      <c r="D772" s="46">
        <f t="shared" si="25"/>
        <v>10.44</v>
      </c>
      <c r="E772" s="20"/>
      <c r="F772" s="105">
        <v>42957</v>
      </c>
      <c r="G772" s="116">
        <v>16.04</v>
      </c>
      <c r="H772" s="20"/>
    </row>
    <row r="773" spans="1:8" s="172" customFormat="1" ht="12.75" customHeight="1" x14ac:dyDescent="0.15">
      <c r="A773" s="105">
        <v>42949</v>
      </c>
      <c r="B773" s="116">
        <v>2.85</v>
      </c>
      <c r="C773" s="20">
        <f t="shared" si="24"/>
        <v>2.8500000000000001E-2</v>
      </c>
      <c r="D773" s="46">
        <f t="shared" si="25"/>
        <v>10.28</v>
      </c>
      <c r="E773" s="20"/>
      <c r="F773" s="105">
        <v>42956</v>
      </c>
      <c r="G773" s="116">
        <v>11.11</v>
      </c>
      <c r="H773" s="20"/>
    </row>
    <row r="774" spans="1:8" s="172" customFormat="1" ht="12.75" customHeight="1" x14ac:dyDescent="0.15">
      <c r="A774" s="105">
        <v>42948</v>
      </c>
      <c r="B774" s="116">
        <v>2.86</v>
      </c>
      <c r="C774" s="20">
        <f t="shared" si="24"/>
        <v>2.86E-2</v>
      </c>
      <c r="D774" s="46">
        <f t="shared" si="25"/>
        <v>10.09</v>
      </c>
      <c r="E774" s="20"/>
      <c r="F774" s="105">
        <v>42955</v>
      </c>
      <c r="G774" s="116">
        <v>10.96</v>
      </c>
      <c r="H774" s="20"/>
    </row>
    <row r="775" spans="1:8" s="172" customFormat="1" ht="12.75" customHeight="1" x14ac:dyDescent="0.15">
      <c r="A775" s="105">
        <v>42947</v>
      </c>
      <c r="B775" s="116">
        <v>2.89</v>
      </c>
      <c r="C775" s="20">
        <f t="shared" si="24"/>
        <v>2.8900000000000002E-2</v>
      </c>
      <c r="D775" s="46">
        <f t="shared" si="25"/>
        <v>10.26</v>
      </c>
      <c r="E775" s="20"/>
      <c r="F775" s="105">
        <v>42954</v>
      </c>
      <c r="G775" s="116">
        <v>9.93</v>
      </c>
      <c r="H775" s="20"/>
    </row>
    <row r="776" spans="1:8" s="172" customFormat="1" ht="12.75" customHeight="1" x14ac:dyDescent="0.15">
      <c r="A776" s="105">
        <v>42944</v>
      </c>
      <c r="B776" s="116">
        <v>2.89</v>
      </c>
      <c r="C776" s="20">
        <f t="shared" si="24"/>
        <v>2.8900000000000002E-2</v>
      </c>
      <c r="D776" s="46">
        <f t="shared" si="25"/>
        <v>10.29</v>
      </c>
      <c r="E776" s="20"/>
      <c r="F776" s="105">
        <v>42951</v>
      </c>
      <c r="G776" s="116">
        <v>10.029999999999999</v>
      </c>
      <c r="H776" s="20"/>
    </row>
    <row r="777" spans="1:8" s="172" customFormat="1" ht="12.75" customHeight="1" x14ac:dyDescent="0.15">
      <c r="A777" s="105">
        <v>42943</v>
      </c>
      <c r="B777" s="116">
        <v>2.93</v>
      </c>
      <c r="C777" s="20">
        <f t="shared" si="24"/>
        <v>2.9300000000000003E-2</v>
      </c>
      <c r="D777" s="46">
        <f t="shared" si="25"/>
        <v>10.11</v>
      </c>
      <c r="E777" s="20"/>
      <c r="F777" s="105">
        <v>42950</v>
      </c>
      <c r="G777" s="116">
        <v>10.44</v>
      </c>
      <c r="H777" s="20"/>
    </row>
    <row r="778" spans="1:8" s="172" customFormat="1" ht="12.75" customHeight="1" x14ac:dyDescent="0.15">
      <c r="A778" s="105">
        <v>42942</v>
      </c>
      <c r="B778" s="116">
        <v>2.89</v>
      </c>
      <c r="C778" s="20">
        <f t="shared" si="24"/>
        <v>2.8900000000000002E-2</v>
      </c>
      <c r="D778" s="46">
        <f t="shared" si="25"/>
        <v>9.6</v>
      </c>
      <c r="E778" s="20"/>
      <c r="F778" s="105">
        <v>42949</v>
      </c>
      <c r="G778" s="116">
        <v>10.28</v>
      </c>
      <c r="H778" s="20"/>
    </row>
    <row r="779" spans="1:8" s="172" customFormat="1" ht="12.75" customHeight="1" x14ac:dyDescent="0.15">
      <c r="A779" s="105">
        <v>42941</v>
      </c>
      <c r="B779" s="116">
        <v>2.91</v>
      </c>
      <c r="C779" s="20">
        <f t="shared" si="24"/>
        <v>2.9100000000000001E-2</v>
      </c>
      <c r="D779" s="46">
        <f t="shared" si="25"/>
        <v>9.43</v>
      </c>
      <c r="E779" s="20"/>
      <c r="F779" s="105">
        <v>42948</v>
      </c>
      <c r="G779" s="116">
        <v>10.09</v>
      </c>
      <c r="H779" s="20"/>
    </row>
    <row r="780" spans="1:8" s="172" customFormat="1" ht="12.75" customHeight="1" x14ac:dyDescent="0.15">
      <c r="A780" s="105">
        <v>42940</v>
      </c>
      <c r="B780" s="116">
        <v>2.83</v>
      </c>
      <c r="C780" s="20">
        <f t="shared" si="24"/>
        <v>2.8300000000000002E-2</v>
      </c>
      <c r="D780" s="46">
        <f t="shared" si="25"/>
        <v>9.43</v>
      </c>
      <c r="E780" s="20"/>
      <c r="F780" s="105">
        <v>42947</v>
      </c>
      <c r="G780" s="116">
        <v>10.26</v>
      </c>
      <c r="H780" s="20"/>
    </row>
    <row r="781" spans="1:8" s="172" customFormat="1" ht="12.75" customHeight="1" x14ac:dyDescent="0.15">
      <c r="A781" s="105">
        <v>42937</v>
      </c>
      <c r="B781" s="116">
        <v>2.81</v>
      </c>
      <c r="C781" s="20">
        <f t="shared" si="24"/>
        <v>2.81E-2</v>
      </c>
      <c r="D781" s="46">
        <f t="shared" si="25"/>
        <v>9.36</v>
      </c>
      <c r="E781" s="20"/>
      <c r="F781" s="105">
        <v>42944</v>
      </c>
      <c r="G781" s="116">
        <v>10.29</v>
      </c>
      <c r="H781" s="20"/>
    </row>
    <row r="782" spans="1:8" s="172" customFormat="1" ht="12.75" customHeight="1" x14ac:dyDescent="0.15">
      <c r="A782" s="105">
        <v>42936</v>
      </c>
      <c r="B782" s="116">
        <v>2.83</v>
      </c>
      <c r="C782" s="20">
        <f t="shared" si="24"/>
        <v>2.8300000000000002E-2</v>
      </c>
      <c r="D782" s="46">
        <f t="shared" si="25"/>
        <v>9.58</v>
      </c>
      <c r="E782" s="20"/>
      <c r="F782" s="105">
        <v>42943</v>
      </c>
      <c r="G782" s="116">
        <v>10.11</v>
      </c>
      <c r="H782" s="20"/>
    </row>
    <row r="783" spans="1:8" s="172" customFormat="1" ht="12.75" customHeight="1" x14ac:dyDescent="0.15">
      <c r="A783" s="105">
        <v>42935</v>
      </c>
      <c r="B783" s="116">
        <v>2.85</v>
      </c>
      <c r="C783" s="20">
        <f t="shared" si="24"/>
        <v>2.8500000000000001E-2</v>
      </c>
      <c r="D783" s="46">
        <f t="shared" si="25"/>
        <v>9.7899999999999991</v>
      </c>
      <c r="E783" s="20"/>
      <c r="F783" s="105">
        <v>42942</v>
      </c>
      <c r="G783" s="116">
        <v>9.6</v>
      </c>
      <c r="H783" s="20"/>
    </row>
    <row r="784" spans="1:8" s="172" customFormat="1" ht="12.75" customHeight="1" x14ac:dyDescent="0.15">
      <c r="A784" s="105">
        <v>42934</v>
      </c>
      <c r="B784" s="116">
        <v>2.85</v>
      </c>
      <c r="C784" s="20">
        <f t="shared" si="24"/>
        <v>2.8500000000000001E-2</v>
      </c>
      <c r="D784" s="46">
        <f t="shared" si="25"/>
        <v>9.89</v>
      </c>
      <c r="E784" s="20"/>
      <c r="F784" s="105">
        <v>42941</v>
      </c>
      <c r="G784" s="116">
        <v>9.43</v>
      </c>
      <c r="H784" s="20"/>
    </row>
    <row r="785" spans="1:8" s="172" customFormat="1" ht="12.75" customHeight="1" x14ac:dyDescent="0.15">
      <c r="A785" s="105">
        <v>42933</v>
      </c>
      <c r="B785" s="116">
        <v>2.89</v>
      </c>
      <c r="C785" s="20">
        <f t="shared" si="24"/>
        <v>2.8900000000000002E-2</v>
      </c>
      <c r="D785" s="46">
        <f t="shared" si="25"/>
        <v>9.82</v>
      </c>
      <c r="E785" s="20"/>
      <c r="F785" s="105">
        <v>42940</v>
      </c>
      <c r="G785" s="116">
        <v>9.43</v>
      </c>
      <c r="H785" s="20"/>
    </row>
    <row r="786" spans="1:8" s="172" customFormat="1" ht="12.75" customHeight="1" x14ac:dyDescent="0.15">
      <c r="A786" s="105">
        <v>42930</v>
      </c>
      <c r="B786" s="116">
        <v>2.91</v>
      </c>
      <c r="C786" s="20">
        <f t="shared" si="24"/>
        <v>2.9100000000000001E-2</v>
      </c>
      <c r="D786" s="46">
        <f t="shared" si="25"/>
        <v>9.51</v>
      </c>
      <c r="E786" s="20"/>
      <c r="F786" s="105">
        <v>42937</v>
      </c>
      <c r="G786" s="116">
        <v>9.36</v>
      </c>
      <c r="H786" s="20"/>
    </row>
    <row r="787" spans="1:8" s="172" customFormat="1" ht="12.75" customHeight="1" x14ac:dyDescent="0.15">
      <c r="A787" s="105">
        <v>42929</v>
      </c>
      <c r="B787" s="116">
        <v>2.92</v>
      </c>
      <c r="C787" s="20">
        <f t="shared" si="24"/>
        <v>2.92E-2</v>
      </c>
      <c r="D787" s="46">
        <f t="shared" si="25"/>
        <v>9.9</v>
      </c>
      <c r="E787" s="20"/>
      <c r="F787" s="105">
        <v>42936</v>
      </c>
      <c r="G787" s="116">
        <v>9.58</v>
      </c>
      <c r="H787" s="20"/>
    </row>
    <row r="788" spans="1:8" s="172" customFormat="1" ht="12.75" customHeight="1" x14ac:dyDescent="0.15">
      <c r="A788" s="105">
        <v>42928</v>
      </c>
      <c r="B788" s="116">
        <v>2.89</v>
      </c>
      <c r="C788" s="20">
        <f t="shared" si="24"/>
        <v>2.8900000000000002E-2</v>
      </c>
      <c r="D788" s="46">
        <f t="shared" si="25"/>
        <v>10.3</v>
      </c>
      <c r="E788" s="20"/>
      <c r="F788" s="105">
        <v>42935</v>
      </c>
      <c r="G788" s="116">
        <v>9.7899999999999991</v>
      </c>
      <c r="H788" s="20"/>
    </row>
    <row r="789" spans="1:8" s="172" customFormat="1" ht="12.75" customHeight="1" x14ac:dyDescent="0.15">
      <c r="A789" s="105">
        <v>42927</v>
      </c>
      <c r="B789" s="116">
        <v>2.92</v>
      </c>
      <c r="C789" s="20">
        <f t="shared" si="24"/>
        <v>2.92E-2</v>
      </c>
      <c r="D789" s="46">
        <f t="shared" si="25"/>
        <v>10.89</v>
      </c>
      <c r="E789" s="20"/>
      <c r="F789" s="105">
        <v>42934</v>
      </c>
      <c r="G789" s="116">
        <v>9.89</v>
      </c>
      <c r="H789" s="20"/>
    </row>
    <row r="790" spans="1:8" s="172" customFormat="1" ht="12.75" customHeight="1" x14ac:dyDescent="0.15">
      <c r="A790" s="105">
        <v>42926</v>
      </c>
      <c r="B790" s="116">
        <v>2.93</v>
      </c>
      <c r="C790" s="20">
        <f t="shared" si="24"/>
        <v>2.9300000000000003E-2</v>
      </c>
      <c r="D790" s="46">
        <f t="shared" si="25"/>
        <v>11.11</v>
      </c>
      <c r="E790" s="20"/>
      <c r="F790" s="105">
        <v>42933</v>
      </c>
      <c r="G790" s="116">
        <v>9.82</v>
      </c>
      <c r="H790" s="20"/>
    </row>
    <row r="791" spans="1:8" s="172" customFormat="1" ht="12.75" customHeight="1" x14ac:dyDescent="0.15">
      <c r="A791" s="105">
        <v>42923</v>
      </c>
      <c r="B791" s="116">
        <v>2.93</v>
      </c>
      <c r="C791" s="20">
        <f t="shared" si="24"/>
        <v>2.9300000000000003E-2</v>
      </c>
      <c r="D791" s="46">
        <f t="shared" si="25"/>
        <v>11.19</v>
      </c>
      <c r="E791" s="20"/>
      <c r="F791" s="105">
        <v>42930</v>
      </c>
      <c r="G791" s="116">
        <v>9.51</v>
      </c>
      <c r="H791" s="20"/>
    </row>
    <row r="792" spans="1:8" s="172" customFormat="1" ht="12.75" customHeight="1" x14ac:dyDescent="0.15">
      <c r="A792" s="105">
        <v>42922</v>
      </c>
      <c r="B792" s="116">
        <v>2.9</v>
      </c>
      <c r="C792" s="20">
        <f t="shared" si="24"/>
        <v>2.8999999999999998E-2</v>
      </c>
      <c r="D792" s="46">
        <f t="shared" si="25"/>
        <v>12.54</v>
      </c>
      <c r="E792" s="20"/>
      <c r="F792" s="105">
        <v>42929</v>
      </c>
      <c r="G792" s="116">
        <v>9.9</v>
      </c>
      <c r="H792" s="20"/>
    </row>
    <row r="793" spans="1:8" s="172" customFormat="1" ht="12.75" customHeight="1" x14ac:dyDescent="0.15">
      <c r="A793" s="105">
        <v>42921</v>
      </c>
      <c r="B793" s="116">
        <v>2.85</v>
      </c>
      <c r="C793" s="20">
        <f t="shared" si="24"/>
        <v>2.8500000000000001E-2</v>
      </c>
      <c r="D793" s="46">
        <f t="shared" si="25"/>
        <v>11.07</v>
      </c>
      <c r="E793" s="20"/>
      <c r="F793" s="105">
        <v>42928</v>
      </c>
      <c r="G793" s="116">
        <v>10.3</v>
      </c>
      <c r="H793" s="20"/>
    </row>
    <row r="794" spans="1:8" s="172" customFormat="1" ht="12.75" customHeight="1" x14ac:dyDescent="0.15">
      <c r="A794" s="105">
        <v>42919</v>
      </c>
      <c r="B794" s="116">
        <v>2.86</v>
      </c>
      <c r="C794" s="20">
        <f t="shared" si="24"/>
        <v>2.86E-2</v>
      </c>
      <c r="D794" s="46">
        <f t="shared" si="25"/>
        <v>11.22</v>
      </c>
      <c r="E794" s="20"/>
      <c r="F794" s="105">
        <v>42927</v>
      </c>
      <c r="G794" s="116">
        <v>10.89</v>
      </c>
      <c r="H794" s="20"/>
    </row>
    <row r="795" spans="1:8" s="172" customFormat="1" ht="12.75" customHeight="1" x14ac:dyDescent="0.15">
      <c r="A795" s="105">
        <v>42916</v>
      </c>
      <c r="B795" s="116">
        <v>2.84</v>
      </c>
      <c r="C795" s="20">
        <f t="shared" si="24"/>
        <v>2.8399999999999998E-2</v>
      </c>
      <c r="D795" s="46">
        <f t="shared" si="25"/>
        <v>11.18</v>
      </c>
      <c r="E795" s="20"/>
      <c r="F795" s="105">
        <v>42926</v>
      </c>
      <c r="G795" s="116">
        <v>11.11</v>
      </c>
      <c r="H795" s="20"/>
    </row>
    <row r="796" spans="1:8" s="172" customFormat="1" ht="12.75" customHeight="1" x14ac:dyDescent="0.15">
      <c r="A796" s="105">
        <v>42915</v>
      </c>
      <c r="B796" s="116">
        <v>2.82</v>
      </c>
      <c r="C796" s="20">
        <f t="shared" si="24"/>
        <v>2.8199999999999999E-2</v>
      </c>
      <c r="D796" s="46">
        <f t="shared" si="25"/>
        <v>11.44</v>
      </c>
      <c r="E796" s="20"/>
      <c r="F796" s="105">
        <v>42923</v>
      </c>
      <c r="G796" s="116">
        <v>11.19</v>
      </c>
      <c r="H796" s="20"/>
    </row>
    <row r="797" spans="1:8" s="172" customFormat="1" ht="12.75" customHeight="1" x14ac:dyDescent="0.15">
      <c r="A797" s="105">
        <v>42914</v>
      </c>
      <c r="B797" s="116">
        <v>2.77</v>
      </c>
      <c r="C797" s="20">
        <f t="shared" si="24"/>
        <v>2.7699999999999999E-2</v>
      </c>
      <c r="D797" s="46">
        <f t="shared" si="25"/>
        <v>10.029999999999999</v>
      </c>
      <c r="E797" s="20"/>
      <c r="F797" s="105">
        <v>42922</v>
      </c>
      <c r="G797" s="116">
        <v>12.54</v>
      </c>
      <c r="H797" s="20"/>
    </row>
    <row r="798" spans="1:8" s="172" customFormat="1" ht="12.75" customHeight="1" x14ac:dyDescent="0.15">
      <c r="A798" s="105">
        <v>42913</v>
      </c>
      <c r="B798" s="116">
        <v>2.75</v>
      </c>
      <c r="C798" s="20">
        <f t="shared" si="24"/>
        <v>2.75E-2</v>
      </c>
      <c r="D798" s="46">
        <f t="shared" si="25"/>
        <v>11.06</v>
      </c>
      <c r="E798" s="20"/>
      <c r="F798" s="105">
        <v>42921</v>
      </c>
      <c r="G798" s="116">
        <v>11.07</v>
      </c>
      <c r="H798" s="20"/>
    </row>
    <row r="799" spans="1:8" s="172" customFormat="1" ht="12.75" customHeight="1" x14ac:dyDescent="0.15">
      <c r="A799" s="105">
        <v>42912</v>
      </c>
      <c r="B799" s="116">
        <v>2.7</v>
      </c>
      <c r="C799" s="20">
        <f t="shared" si="24"/>
        <v>2.7000000000000003E-2</v>
      </c>
      <c r="D799" s="46">
        <f t="shared" si="25"/>
        <v>9.9</v>
      </c>
      <c r="E799" s="20"/>
      <c r="F799" s="105">
        <v>42919</v>
      </c>
      <c r="G799" s="116">
        <v>11.22</v>
      </c>
      <c r="H799" s="20"/>
    </row>
    <row r="800" spans="1:8" s="172" customFormat="1" ht="12.75" customHeight="1" x14ac:dyDescent="0.15">
      <c r="A800" s="105">
        <v>42909</v>
      </c>
      <c r="B800" s="116">
        <v>2.71</v>
      </c>
      <c r="C800" s="20">
        <f t="shared" si="24"/>
        <v>2.7099999999999999E-2</v>
      </c>
      <c r="D800" s="46">
        <f t="shared" si="25"/>
        <v>10.02</v>
      </c>
      <c r="E800" s="20"/>
      <c r="F800" s="105">
        <v>42916</v>
      </c>
      <c r="G800" s="116">
        <v>11.18</v>
      </c>
      <c r="H800" s="20"/>
    </row>
    <row r="801" spans="1:8" s="172" customFormat="1" ht="12.75" customHeight="1" x14ac:dyDescent="0.15">
      <c r="A801" s="105">
        <v>42908</v>
      </c>
      <c r="B801" s="116">
        <v>2.72</v>
      </c>
      <c r="C801" s="20">
        <f t="shared" si="24"/>
        <v>2.7200000000000002E-2</v>
      </c>
      <c r="D801" s="46">
        <f t="shared" si="25"/>
        <v>10.48</v>
      </c>
      <c r="E801" s="20"/>
      <c r="F801" s="105">
        <v>42915</v>
      </c>
      <c r="G801" s="116">
        <v>11.44</v>
      </c>
      <c r="H801" s="20"/>
    </row>
    <row r="802" spans="1:8" s="172" customFormat="1" ht="12.75" customHeight="1" x14ac:dyDescent="0.15">
      <c r="A802" s="105">
        <v>42907</v>
      </c>
      <c r="B802" s="116">
        <v>2.73</v>
      </c>
      <c r="C802" s="20">
        <f t="shared" si="24"/>
        <v>2.7300000000000001E-2</v>
      </c>
      <c r="D802" s="46">
        <f t="shared" si="25"/>
        <v>10.75</v>
      </c>
      <c r="E802" s="20"/>
      <c r="F802" s="105">
        <v>42914</v>
      </c>
      <c r="G802" s="116">
        <v>10.029999999999999</v>
      </c>
      <c r="H802" s="20"/>
    </row>
    <row r="803" spans="1:8" s="172" customFormat="1" ht="12.75" customHeight="1" x14ac:dyDescent="0.15">
      <c r="A803" s="105">
        <v>42906</v>
      </c>
      <c r="B803" s="116">
        <v>2.74</v>
      </c>
      <c r="C803" s="20">
        <f t="shared" si="24"/>
        <v>2.7400000000000001E-2</v>
      </c>
      <c r="D803" s="46">
        <f t="shared" si="25"/>
        <v>10.86</v>
      </c>
      <c r="E803" s="20"/>
      <c r="F803" s="105">
        <v>42913</v>
      </c>
      <c r="G803" s="116">
        <v>11.06</v>
      </c>
      <c r="H803" s="20"/>
    </row>
    <row r="804" spans="1:8" s="172" customFormat="1" ht="12.75" customHeight="1" x14ac:dyDescent="0.15">
      <c r="A804" s="105">
        <v>42905</v>
      </c>
      <c r="B804" s="116">
        <v>2.79</v>
      </c>
      <c r="C804" s="20">
        <f t="shared" si="24"/>
        <v>2.7900000000000001E-2</v>
      </c>
      <c r="D804" s="46">
        <f t="shared" si="25"/>
        <v>10.37</v>
      </c>
      <c r="E804" s="20"/>
      <c r="F804" s="105">
        <v>42912</v>
      </c>
      <c r="G804" s="116">
        <v>9.9</v>
      </c>
      <c r="H804" s="20"/>
    </row>
    <row r="805" spans="1:8" s="172" customFormat="1" ht="12.75" customHeight="1" x14ac:dyDescent="0.15">
      <c r="A805" s="105">
        <v>42902</v>
      </c>
      <c r="B805" s="116">
        <v>2.78</v>
      </c>
      <c r="C805" s="20">
        <f t="shared" si="24"/>
        <v>2.7799999999999998E-2</v>
      </c>
      <c r="D805" s="46">
        <f t="shared" si="25"/>
        <v>10.38</v>
      </c>
      <c r="E805" s="20"/>
      <c r="F805" s="105">
        <v>42909</v>
      </c>
      <c r="G805" s="116">
        <v>10.02</v>
      </c>
      <c r="H805" s="20"/>
    </row>
    <row r="806" spans="1:8" s="172" customFormat="1" ht="12.75" customHeight="1" x14ac:dyDescent="0.15">
      <c r="A806" s="105">
        <v>42901</v>
      </c>
      <c r="B806" s="116">
        <v>2.78</v>
      </c>
      <c r="C806" s="20">
        <f t="shared" si="24"/>
        <v>2.7799999999999998E-2</v>
      </c>
      <c r="D806" s="46">
        <f t="shared" si="25"/>
        <v>10.9</v>
      </c>
      <c r="E806" s="20"/>
      <c r="F806" s="105">
        <v>42908</v>
      </c>
      <c r="G806" s="116">
        <v>10.48</v>
      </c>
      <c r="H806" s="20"/>
    </row>
    <row r="807" spans="1:8" s="172" customFormat="1" ht="12.75" customHeight="1" x14ac:dyDescent="0.15">
      <c r="A807" s="105">
        <v>42900</v>
      </c>
      <c r="B807" s="116">
        <v>2.79</v>
      </c>
      <c r="C807" s="20">
        <f t="shared" si="24"/>
        <v>2.7900000000000001E-2</v>
      </c>
      <c r="D807" s="46">
        <f t="shared" si="25"/>
        <v>10.64</v>
      </c>
      <c r="E807" s="20"/>
      <c r="F807" s="105">
        <v>42907</v>
      </c>
      <c r="G807" s="116">
        <v>10.75</v>
      </c>
      <c r="H807" s="20"/>
    </row>
    <row r="808" spans="1:8" s="172" customFormat="1" ht="12.75" customHeight="1" x14ac:dyDescent="0.15">
      <c r="A808" s="105">
        <v>42899</v>
      </c>
      <c r="B808" s="116">
        <v>2.87</v>
      </c>
      <c r="C808" s="20">
        <f t="shared" si="24"/>
        <v>2.87E-2</v>
      </c>
      <c r="D808" s="46">
        <f t="shared" si="25"/>
        <v>10.42</v>
      </c>
      <c r="E808" s="20"/>
      <c r="F808" s="105">
        <v>42906</v>
      </c>
      <c r="G808" s="116">
        <v>10.86</v>
      </c>
      <c r="H808" s="20"/>
    </row>
    <row r="809" spans="1:8" s="172" customFormat="1" ht="12.75" customHeight="1" x14ac:dyDescent="0.15">
      <c r="A809" s="105">
        <v>42898</v>
      </c>
      <c r="B809" s="116">
        <v>2.86</v>
      </c>
      <c r="C809" s="20">
        <f t="shared" si="24"/>
        <v>2.86E-2</v>
      </c>
      <c r="D809" s="46">
        <f t="shared" si="25"/>
        <v>11.46</v>
      </c>
      <c r="E809" s="20"/>
      <c r="F809" s="105">
        <v>42905</v>
      </c>
      <c r="G809" s="116">
        <v>10.37</v>
      </c>
      <c r="H809" s="20"/>
    </row>
    <row r="810" spans="1:8" s="172" customFormat="1" ht="12.75" customHeight="1" x14ac:dyDescent="0.15">
      <c r="A810" s="105">
        <v>42895</v>
      </c>
      <c r="B810" s="116">
        <v>2.86</v>
      </c>
      <c r="C810" s="20">
        <f t="shared" si="24"/>
        <v>2.86E-2</v>
      </c>
      <c r="D810" s="46">
        <f t="shared" si="25"/>
        <v>10.7</v>
      </c>
      <c r="E810" s="20"/>
      <c r="F810" s="105">
        <v>42902</v>
      </c>
      <c r="G810" s="116">
        <v>10.38</v>
      </c>
      <c r="H810" s="20"/>
    </row>
    <row r="811" spans="1:8" s="172" customFormat="1" ht="12.75" customHeight="1" x14ac:dyDescent="0.15">
      <c r="A811" s="105">
        <v>42894</v>
      </c>
      <c r="B811" s="116">
        <v>2.85</v>
      </c>
      <c r="C811" s="20">
        <f t="shared" si="24"/>
        <v>2.8500000000000001E-2</v>
      </c>
      <c r="D811" s="46">
        <f t="shared" si="25"/>
        <v>10.16</v>
      </c>
      <c r="E811" s="20"/>
      <c r="F811" s="105">
        <v>42901</v>
      </c>
      <c r="G811" s="116">
        <v>10.9</v>
      </c>
      <c r="H811" s="20"/>
    </row>
    <row r="812" spans="1:8" s="172" customFormat="1" ht="12.75" customHeight="1" x14ac:dyDescent="0.15">
      <c r="A812" s="105">
        <v>42893</v>
      </c>
      <c r="B812" s="116">
        <v>2.84</v>
      </c>
      <c r="C812" s="20">
        <f t="shared" si="24"/>
        <v>2.8399999999999998E-2</v>
      </c>
      <c r="D812" s="46">
        <f t="shared" si="25"/>
        <v>10.39</v>
      </c>
      <c r="E812" s="20"/>
      <c r="F812" s="105">
        <v>42900</v>
      </c>
      <c r="G812" s="116">
        <v>10.64</v>
      </c>
      <c r="H812" s="20"/>
    </row>
    <row r="813" spans="1:8" s="172" customFormat="1" ht="12.75" customHeight="1" x14ac:dyDescent="0.15">
      <c r="A813" s="105">
        <v>42892</v>
      </c>
      <c r="B813" s="116">
        <v>2.81</v>
      </c>
      <c r="C813" s="20">
        <f t="shared" si="24"/>
        <v>2.81E-2</v>
      </c>
      <c r="D813" s="46">
        <f t="shared" si="25"/>
        <v>10.45</v>
      </c>
      <c r="E813" s="20"/>
      <c r="F813" s="105">
        <v>42899</v>
      </c>
      <c r="G813" s="116">
        <v>10.42</v>
      </c>
      <c r="H813" s="20"/>
    </row>
    <row r="814" spans="1:8" s="172" customFormat="1" ht="12.75" customHeight="1" x14ac:dyDescent="0.15">
      <c r="A814" s="105">
        <v>42891</v>
      </c>
      <c r="B814" s="116">
        <v>2.84</v>
      </c>
      <c r="C814" s="20">
        <f t="shared" si="24"/>
        <v>2.8399999999999998E-2</v>
      </c>
      <c r="D814" s="46">
        <f t="shared" si="25"/>
        <v>10.07</v>
      </c>
      <c r="E814" s="20"/>
      <c r="F814" s="105">
        <v>42898</v>
      </c>
      <c r="G814" s="116">
        <v>11.46</v>
      </c>
      <c r="H814" s="20"/>
    </row>
    <row r="815" spans="1:8" s="172" customFormat="1" ht="12.75" customHeight="1" x14ac:dyDescent="0.15">
      <c r="A815" s="105">
        <v>42888</v>
      </c>
      <c r="B815" s="116">
        <v>2.8</v>
      </c>
      <c r="C815" s="20">
        <f t="shared" si="24"/>
        <v>2.7999999999999997E-2</v>
      </c>
      <c r="D815" s="46">
        <f t="shared" si="25"/>
        <v>9.75</v>
      </c>
      <c r="E815" s="20"/>
      <c r="F815" s="105">
        <v>42895</v>
      </c>
      <c r="G815" s="116">
        <v>10.7</v>
      </c>
      <c r="H815" s="20"/>
    </row>
    <row r="816" spans="1:8" s="172" customFormat="1" ht="12.75" customHeight="1" x14ac:dyDescent="0.15">
      <c r="A816" s="105">
        <v>42887</v>
      </c>
      <c r="B816" s="116">
        <v>2.87</v>
      </c>
      <c r="C816" s="20">
        <f t="shared" si="24"/>
        <v>2.87E-2</v>
      </c>
      <c r="D816" s="46">
        <f t="shared" si="25"/>
        <v>9.89</v>
      </c>
      <c r="E816" s="20"/>
      <c r="F816" s="105">
        <v>42894</v>
      </c>
      <c r="G816" s="116">
        <v>10.16</v>
      </c>
      <c r="H816" s="20"/>
    </row>
    <row r="817" spans="1:8" s="172" customFormat="1" ht="12.75" customHeight="1" x14ac:dyDescent="0.15">
      <c r="A817" s="105">
        <v>42886</v>
      </c>
      <c r="B817" s="116">
        <v>2.87</v>
      </c>
      <c r="C817" s="20">
        <f t="shared" si="24"/>
        <v>2.87E-2</v>
      </c>
      <c r="D817" s="46">
        <f t="shared" si="25"/>
        <v>10.41</v>
      </c>
      <c r="E817" s="20"/>
      <c r="F817" s="105">
        <v>42893</v>
      </c>
      <c r="G817" s="116">
        <v>10.39</v>
      </c>
      <c r="H817" s="20"/>
    </row>
    <row r="818" spans="1:8" s="172" customFormat="1" ht="12.75" customHeight="1" x14ac:dyDescent="0.15">
      <c r="A818" s="105">
        <v>42885</v>
      </c>
      <c r="B818" s="116">
        <v>2.88</v>
      </c>
      <c r="C818" s="20">
        <f t="shared" si="24"/>
        <v>2.8799999999999999E-2</v>
      </c>
      <c r="D818" s="46">
        <f t="shared" si="25"/>
        <v>10.38</v>
      </c>
      <c r="E818" s="20"/>
      <c r="F818" s="105">
        <v>42892</v>
      </c>
      <c r="G818" s="116">
        <v>10.45</v>
      </c>
      <c r="H818" s="20"/>
    </row>
    <row r="819" spans="1:8" s="172" customFormat="1" ht="12.75" customHeight="1" x14ac:dyDescent="0.15">
      <c r="A819" s="105">
        <v>42881</v>
      </c>
      <c r="B819" s="116">
        <v>2.92</v>
      </c>
      <c r="C819" s="20">
        <f t="shared" si="24"/>
        <v>2.92E-2</v>
      </c>
      <c r="D819" s="46">
        <f t="shared" si="25"/>
        <v>9.81</v>
      </c>
      <c r="E819" s="20"/>
      <c r="F819" s="105">
        <v>42891</v>
      </c>
      <c r="G819" s="116">
        <v>10.07</v>
      </c>
      <c r="H819" s="20"/>
    </row>
    <row r="820" spans="1:8" s="172" customFormat="1" ht="12.75" customHeight="1" x14ac:dyDescent="0.15">
      <c r="A820" s="105">
        <v>42880</v>
      </c>
      <c r="B820" s="116">
        <v>2.92</v>
      </c>
      <c r="C820" s="20">
        <f t="shared" si="24"/>
        <v>2.92E-2</v>
      </c>
      <c r="D820" s="46">
        <f t="shared" si="25"/>
        <v>9.99</v>
      </c>
      <c r="E820" s="20"/>
      <c r="F820" s="105">
        <v>42888</v>
      </c>
      <c r="G820" s="116">
        <v>9.75</v>
      </c>
      <c r="H820" s="20"/>
    </row>
    <row r="821" spans="1:8" s="172" customFormat="1" ht="12.75" customHeight="1" x14ac:dyDescent="0.15">
      <c r="A821" s="105">
        <v>42879</v>
      </c>
      <c r="B821" s="116">
        <v>2.92</v>
      </c>
      <c r="C821" s="20">
        <f t="shared" si="24"/>
        <v>2.92E-2</v>
      </c>
      <c r="D821" s="46">
        <f t="shared" si="25"/>
        <v>10.02</v>
      </c>
      <c r="E821" s="20"/>
      <c r="F821" s="105">
        <v>42887</v>
      </c>
      <c r="G821" s="116">
        <v>9.89</v>
      </c>
      <c r="H821" s="20"/>
    </row>
    <row r="822" spans="1:8" s="172" customFormat="1" ht="12.75" customHeight="1" x14ac:dyDescent="0.15">
      <c r="A822" s="105">
        <v>42878</v>
      </c>
      <c r="B822" s="116">
        <v>2.95</v>
      </c>
      <c r="C822" s="20">
        <f t="shared" si="24"/>
        <v>2.9500000000000002E-2</v>
      </c>
      <c r="D822" s="46">
        <f t="shared" si="25"/>
        <v>10.72</v>
      </c>
      <c r="E822" s="20"/>
      <c r="F822" s="105">
        <v>42886</v>
      </c>
      <c r="G822" s="116">
        <v>10.41</v>
      </c>
      <c r="H822" s="20"/>
    </row>
    <row r="823" spans="1:8" s="172" customFormat="1" ht="12.75" customHeight="1" x14ac:dyDescent="0.15">
      <c r="A823" s="105">
        <v>42877</v>
      </c>
      <c r="B823" s="116">
        <v>2.91</v>
      </c>
      <c r="C823" s="20">
        <f t="shared" si="24"/>
        <v>2.9100000000000001E-2</v>
      </c>
      <c r="D823" s="46">
        <f t="shared" si="25"/>
        <v>10.93</v>
      </c>
      <c r="E823" s="20"/>
      <c r="F823" s="105">
        <v>42885</v>
      </c>
      <c r="G823" s="116">
        <v>10.38</v>
      </c>
      <c r="H823" s="20"/>
    </row>
    <row r="824" spans="1:8" s="172" customFormat="1" ht="12.75" customHeight="1" x14ac:dyDescent="0.15">
      <c r="A824" s="105">
        <v>42874</v>
      </c>
      <c r="B824" s="116">
        <v>2.9</v>
      </c>
      <c r="C824" s="20">
        <f t="shared" si="24"/>
        <v>2.8999999999999998E-2</v>
      </c>
      <c r="D824" s="46">
        <f t="shared" si="25"/>
        <v>12.04</v>
      </c>
      <c r="E824" s="20"/>
      <c r="F824" s="105">
        <v>42881</v>
      </c>
      <c r="G824" s="116">
        <v>9.81</v>
      </c>
      <c r="H824" s="20"/>
    </row>
    <row r="825" spans="1:8" s="172" customFormat="1" ht="12.75" customHeight="1" x14ac:dyDescent="0.15">
      <c r="A825" s="105">
        <v>42873</v>
      </c>
      <c r="B825" s="116">
        <v>2.9</v>
      </c>
      <c r="C825" s="20">
        <f t="shared" si="24"/>
        <v>2.8999999999999998E-2</v>
      </c>
      <c r="D825" s="46">
        <f t="shared" si="25"/>
        <v>14.66</v>
      </c>
      <c r="E825" s="20"/>
      <c r="F825" s="105">
        <v>42880</v>
      </c>
      <c r="G825" s="116">
        <v>9.99</v>
      </c>
      <c r="H825" s="20"/>
    </row>
    <row r="826" spans="1:8" s="172" customFormat="1" ht="12.75" customHeight="1" x14ac:dyDescent="0.15">
      <c r="A826" s="105">
        <v>42872</v>
      </c>
      <c r="B826" s="116">
        <v>2.91</v>
      </c>
      <c r="C826" s="20">
        <f t="shared" si="24"/>
        <v>2.9100000000000001E-2</v>
      </c>
      <c r="D826" s="46">
        <f t="shared" si="25"/>
        <v>15.59</v>
      </c>
      <c r="E826" s="20"/>
      <c r="F826" s="105">
        <v>42879</v>
      </c>
      <c r="G826" s="116">
        <v>10.02</v>
      </c>
      <c r="H826" s="20"/>
    </row>
    <row r="827" spans="1:8" s="172" customFormat="1" ht="12.75" customHeight="1" x14ac:dyDescent="0.15">
      <c r="A827" s="105">
        <v>42871</v>
      </c>
      <c r="B827" s="116">
        <v>2.99</v>
      </c>
      <c r="C827" s="20">
        <f t="shared" si="24"/>
        <v>2.9900000000000003E-2</v>
      </c>
      <c r="D827" s="46">
        <f t="shared" si="25"/>
        <v>10.65</v>
      </c>
      <c r="E827" s="20"/>
      <c r="F827" s="105">
        <v>42878</v>
      </c>
      <c r="G827" s="116">
        <v>10.72</v>
      </c>
      <c r="H827" s="20"/>
    </row>
    <row r="828" spans="1:8" s="172" customFormat="1" ht="12.75" customHeight="1" x14ac:dyDescent="0.15">
      <c r="A828" s="105">
        <v>42870</v>
      </c>
      <c r="B828" s="116">
        <v>3</v>
      </c>
      <c r="C828" s="20">
        <f t="shared" si="24"/>
        <v>0.03</v>
      </c>
      <c r="D828" s="46">
        <f t="shared" si="25"/>
        <v>10.42</v>
      </c>
      <c r="E828" s="20"/>
      <c r="F828" s="105">
        <v>42877</v>
      </c>
      <c r="G828" s="116">
        <v>10.93</v>
      </c>
      <c r="H828" s="20"/>
    </row>
    <row r="829" spans="1:8" s="172" customFormat="1" ht="12.75" customHeight="1" x14ac:dyDescent="0.15">
      <c r="A829" s="105">
        <v>42867</v>
      </c>
      <c r="B829" s="116">
        <v>2.98</v>
      </c>
      <c r="C829" s="20">
        <f t="shared" si="24"/>
        <v>2.98E-2</v>
      </c>
      <c r="D829" s="46">
        <f t="shared" si="25"/>
        <v>10.4</v>
      </c>
      <c r="E829" s="20"/>
      <c r="F829" s="105">
        <v>42874</v>
      </c>
      <c r="G829" s="116">
        <v>12.04</v>
      </c>
      <c r="H829" s="20"/>
    </row>
    <row r="830" spans="1:8" s="172" customFormat="1" ht="12.75" customHeight="1" x14ac:dyDescent="0.15">
      <c r="A830" s="105">
        <v>42866</v>
      </c>
      <c r="B830" s="116">
        <v>3.03</v>
      </c>
      <c r="C830" s="20">
        <f t="shared" si="24"/>
        <v>3.0299999999999997E-2</v>
      </c>
      <c r="D830" s="46">
        <f t="shared" si="25"/>
        <v>10.6</v>
      </c>
      <c r="E830" s="20"/>
      <c r="F830" s="105">
        <v>42873</v>
      </c>
      <c r="G830" s="116">
        <v>14.66</v>
      </c>
      <c r="H830" s="20"/>
    </row>
    <row r="831" spans="1:8" s="172" customFormat="1" ht="12.75" customHeight="1" x14ac:dyDescent="0.15">
      <c r="A831" s="105">
        <v>42865</v>
      </c>
      <c r="B831" s="116">
        <v>3.03</v>
      </c>
      <c r="C831" s="20">
        <f t="shared" si="24"/>
        <v>3.0299999999999997E-2</v>
      </c>
      <c r="D831" s="46">
        <f t="shared" si="25"/>
        <v>10.210000000000001</v>
      </c>
      <c r="E831" s="20"/>
      <c r="F831" s="105">
        <v>42872</v>
      </c>
      <c r="G831" s="116">
        <v>15.59</v>
      </c>
      <c r="H831" s="20"/>
    </row>
    <row r="832" spans="1:8" s="172" customFormat="1" ht="12.75" customHeight="1" x14ac:dyDescent="0.15">
      <c r="A832" s="105">
        <v>42864</v>
      </c>
      <c r="B832" s="116">
        <v>3.04</v>
      </c>
      <c r="C832" s="20">
        <f t="shared" si="24"/>
        <v>3.04E-2</v>
      </c>
      <c r="D832" s="46">
        <f t="shared" si="25"/>
        <v>9.9600000000000009</v>
      </c>
      <c r="E832" s="20"/>
      <c r="F832" s="105">
        <v>42871</v>
      </c>
      <c r="G832" s="116">
        <v>10.65</v>
      </c>
      <c r="H832" s="20"/>
    </row>
    <row r="833" spans="1:8" s="172" customFormat="1" ht="12.75" customHeight="1" x14ac:dyDescent="0.15">
      <c r="A833" s="105">
        <v>42863</v>
      </c>
      <c r="B833" s="116">
        <v>3.02</v>
      </c>
      <c r="C833" s="20">
        <f t="shared" si="24"/>
        <v>3.0200000000000001E-2</v>
      </c>
      <c r="D833" s="46">
        <f t="shared" si="25"/>
        <v>9.77</v>
      </c>
      <c r="E833" s="20"/>
      <c r="F833" s="105">
        <v>42870</v>
      </c>
      <c r="G833" s="116">
        <v>10.42</v>
      </c>
      <c r="H833" s="20"/>
    </row>
    <row r="834" spans="1:8" s="172" customFormat="1" ht="12.75" customHeight="1" x14ac:dyDescent="0.15">
      <c r="A834" s="105">
        <v>42860</v>
      </c>
      <c r="B834" s="116">
        <v>2.99</v>
      </c>
      <c r="C834" s="20">
        <f t="shared" si="24"/>
        <v>2.9900000000000003E-2</v>
      </c>
      <c r="D834" s="46">
        <f t="shared" si="25"/>
        <v>10.57</v>
      </c>
      <c r="E834" s="20"/>
      <c r="F834" s="105">
        <v>42867</v>
      </c>
      <c r="G834" s="116">
        <v>10.4</v>
      </c>
      <c r="H834" s="20"/>
    </row>
    <row r="835" spans="1:8" s="172" customFormat="1" ht="12.75" customHeight="1" x14ac:dyDescent="0.15">
      <c r="A835" s="105">
        <v>42859</v>
      </c>
      <c r="B835" s="116">
        <v>3</v>
      </c>
      <c r="C835" s="20">
        <f t="shared" ref="C835:C898" si="26">B835/100</f>
        <v>0.03</v>
      </c>
      <c r="D835" s="46">
        <f t="shared" ref="D835:D898" si="27">IFERROR(VLOOKUP(A835,$F$3:$G$7726,2,FALSE),AVERAGE(D834,D836))</f>
        <v>10.46</v>
      </c>
      <c r="E835" s="20"/>
      <c r="F835" s="105">
        <v>42866</v>
      </c>
      <c r="G835" s="116">
        <v>10.6</v>
      </c>
      <c r="H835" s="20"/>
    </row>
    <row r="836" spans="1:8" s="172" customFormat="1" ht="12.75" customHeight="1" x14ac:dyDescent="0.15">
      <c r="A836" s="105">
        <v>42858</v>
      </c>
      <c r="B836" s="116">
        <v>2.97</v>
      </c>
      <c r="C836" s="20">
        <f t="shared" si="26"/>
        <v>2.9700000000000001E-2</v>
      </c>
      <c r="D836" s="46">
        <f t="shared" si="27"/>
        <v>10.68</v>
      </c>
      <c r="E836" s="20"/>
      <c r="F836" s="105">
        <v>42865</v>
      </c>
      <c r="G836" s="116">
        <v>10.210000000000001</v>
      </c>
      <c r="H836" s="20"/>
    </row>
    <row r="837" spans="1:8" s="172" customFormat="1" ht="12.75" customHeight="1" x14ac:dyDescent="0.15">
      <c r="A837" s="105">
        <v>42857</v>
      </c>
      <c r="B837" s="116">
        <v>2.97</v>
      </c>
      <c r="C837" s="20">
        <f t="shared" si="26"/>
        <v>2.9700000000000001E-2</v>
      </c>
      <c r="D837" s="46">
        <f t="shared" si="27"/>
        <v>10.59</v>
      </c>
      <c r="E837" s="20"/>
      <c r="F837" s="105">
        <v>42864</v>
      </c>
      <c r="G837" s="116">
        <v>9.9600000000000009</v>
      </c>
      <c r="H837" s="20"/>
    </row>
    <row r="838" spans="1:8" s="172" customFormat="1" ht="12.75" customHeight="1" x14ac:dyDescent="0.15">
      <c r="A838" s="105">
        <v>42856</v>
      </c>
      <c r="B838" s="116">
        <v>3</v>
      </c>
      <c r="C838" s="20">
        <f t="shared" si="26"/>
        <v>0.03</v>
      </c>
      <c r="D838" s="46">
        <f t="shared" si="27"/>
        <v>10.11</v>
      </c>
      <c r="E838" s="20"/>
      <c r="F838" s="105">
        <v>42863</v>
      </c>
      <c r="G838" s="116">
        <v>9.77</v>
      </c>
      <c r="H838" s="20"/>
    </row>
    <row r="839" spans="1:8" s="172" customFormat="1" ht="12.75" customHeight="1" x14ac:dyDescent="0.15">
      <c r="A839" s="105">
        <v>42853</v>
      </c>
      <c r="B839" s="116">
        <v>2.96</v>
      </c>
      <c r="C839" s="20">
        <f t="shared" si="26"/>
        <v>2.9600000000000001E-2</v>
      </c>
      <c r="D839" s="46">
        <f t="shared" si="27"/>
        <v>10.82</v>
      </c>
      <c r="E839" s="20"/>
      <c r="F839" s="105">
        <v>42860</v>
      </c>
      <c r="G839" s="116">
        <v>10.57</v>
      </c>
      <c r="H839" s="20"/>
    </row>
    <row r="840" spans="1:8" s="172" customFormat="1" ht="12.75" customHeight="1" x14ac:dyDescent="0.15">
      <c r="A840" s="105">
        <v>42852</v>
      </c>
      <c r="B840" s="116">
        <v>2.96</v>
      </c>
      <c r="C840" s="20">
        <f t="shared" si="26"/>
        <v>2.9600000000000001E-2</v>
      </c>
      <c r="D840" s="46">
        <f t="shared" si="27"/>
        <v>10.36</v>
      </c>
      <c r="E840" s="20"/>
      <c r="F840" s="105">
        <v>42859</v>
      </c>
      <c r="G840" s="116">
        <v>10.46</v>
      </c>
      <c r="H840" s="20"/>
    </row>
    <row r="841" spans="1:8" s="172" customFormat="1" ht="12.75" customHeight="1" x14ac:dyDescent="0.15">
      <c r="A841" s="105">
        <v>42851</v>
      </c>
      <c r="B841" s="116">
        <v>2.97</v>
      </c>
      <c r="C841" s="20">
        <f t="shared" si="26"/>
        <v>2.9700000000000001E-2</v>
      </c>
      <c r="D841" s="46">
        <f t="shared" si="27"/>
        <v>10.85</v>
      </c>
      <c r="E841" s="20"/>
      <c r="F841" s="105">
        <v>42858</v>
      </c>
      <c r="G841" s="116">
        <v>10.68</v>
      </c>
      <c r="H841" s="20"/>
    </row>
    <row r="842" spans="1:8" s="172" customFormat="1" ht="12.75" customHeight="1" x14ac:dyDescent="0.15">
      <c r="A842" s="105">
        <v>42850</v>
      </c>
      <c r="B842" s="116">
        <v>2.99</v>
      </c>
      <c r="C842" s="20">
        <f t="shared" si="26"/>
        <v>2.9900000000000003E-2</v>
      </c>
      <c r="D842" s="46">
        <f t="shared" si="27"/>
        <v>10.76</v>
      </c>
      <c r="E842" s="20"/>
      <c r="F842" s="105">
        <v>42857</v>
      </c>
      <c r="G842" s="116">
        <v>10.59</v>
      </c>
      <c r="H842" s="20"/>
    </row>
    <row r="843" spans="1:8" s="172" customFormat="1" ht="12.75" customHeight="1" x14ac:dyDescent="0.15">
      <c r="A843" s="105">
        <v>42849</v>
      </c>
      <c r="B843" s="116">
        <v>2.93</v>
      </c>
      <c r="C843" s="20">
        <f t="shared" si="26"/>
        <v>2.9300000000000003E-2</v>
      </c>
      <c r="D843" s="46">
        <f t="shared" si="27"/>
        <v>10.84</v>
      </c>
      <c r="E843" s="20"/>
      <c r="F843" s="105">
        <v>42856</v>
      </c>
      <c r="G843" s="116">
        <v>10.11</v>
      </c>
      <c r="H843" s="20"/>
    </row>
    <row r="844" spans="1:8" s="172" customFormat="1" ht="12.75" customHeight="1" x14ac:dyDescent="0.15">
      <c r="A844" s="105">
        <v>42846</v>
      </c>
      <c r="B844" s="116">
        <v>2.89</v>
      </c>
      <c r="C844" s="20">
        <f t="shared" si="26"/>
        <v>2.8900000000000002E-2</v>
      </c>
      <c r="D844" s="46">
        <f t="shared" si="27"/>
        <v>14.63</v>
      </c>
      <c r="E844" s="20"/>
      <c r="F844" s="105">
        <v>42853</v>
      </c>
      <c r="G844" s="116">
        <v>10.82</v>
      </c>
      <c r="H844" s="20"/>
    </row>
    <row r="845" spans="1:8" s="172" customFormat="1" ht="12.75" customHeight="1" x14ac:dyDescent="0.15">
      <c r="A845" s="105">
        <v>42845</v>
      </c>
      <c r="B845" s="116">
        <v>2.89</v>
      </c>
      <c r="C845" s="20">
        <f t="shared" si="26"/>
        <v>2.8900000000000002E-2</v>
      </c>
      <c r="D845" s="46">
        <f t="shared" si="27"/>
        <v>14.15</v>
      </c>
      <c r="E845" s="20"/>
      <c r="F845" s="105">
        <v>42852</v>
      </c>
      <c r="G845" s="116">
        <v>10.36</v>
      </c>
      <c r="H845" s="20"/>
    </row>
    <row r="846" spans="1:8" s="172" customFormat="1" ht="12.75" customHeight="1" x14ac:dyDescent="0.15">
      <c r="A846" s="105">
        <v>42844</v>
      </c>
      <c r="B846" s="116">
        <v>2.87</v>
      </c>
      <c r="C846" s="20">
        <f t="shared" si="26"/>
        <v>2.87E-2</v>
      </c>
      <c r="D846" s="46">
        <f t="shared" si="27"/>
        <v>14.93</v>
      </c>
      <c r="E846" s="20"/>
      <c r="F846" s="105">
        <v>42851</v>
      </c>
      <c r="G846" s="116">
        <v>10.85</v>
      </c>
      <c r="H846" s="20"/>
    </row>
    <row r="847" spans="1:8" s="172" customFormat="1" ht="12.75" customHeight="1" x14ac:dyDescent="0.15">
      <c r="A847" s="105">
        <v>42843</v>
      </c>
      <c r="B847" s="116">
        <v>2.84</v>
      </c>
      <c r="C847" s="20">
        <f t="shared" si="26"/>
        <v>2.8399999999999998E-2</v>
      </c>
      <c r="D847" s="46">
        <f t="shared" si="27"/>
        <v>14.42</v>
      </c>
      <c r="E847" s="20"/>
      <c r="F847" s="105">
        <v>42850</v>
      </c>
      <c r="G847" s="116">
        <v>10.76</v>
      </c>
      <c r="H847" s="20"/>
    </row>
    <row r="848" spans="1:8" s="172" customFormat="1" ht="12.75" customHeight="1" x14ac:dyDescent="0.15">
      <c r="A848" s="105">
        <v>42842</v>
      </c>
      <c r="B848" s="116">
        <v>2.92</v>
      </c>
      <c r="C848" s="20">
        <f t="shared" si="26"/>
        <v>2.92E-2</v>
      </c>
      <c r="D848" s="46">
        <f t="shared" si="27"/>
        <v>14.66</v>
      </c>
      <c r="E848" s="20"/>
      <c r="F848" s="105">
        <v>42849</v>
      </c>
      <c r="G848" s="116">
        <v>10.84</v>
      </c>
      <c r="H848" s="20"/>
    </row>
    <row r="849" spans="1:8" s="172" customFormat="1" ht="12.75" customHeight="1" x14ac:dyDescent="0.15">
      <c r="A849" s="105">
        <v>42838</v>
      </c>
      <c r="B849" s="116">
        <v>2.89</v>
      </c>
      <c r="C849" s="20">
        <f t="shared" si="26"/>
        <v>2.8900000000000002E-2</v>
      </c>
      <c r="D849" s="46">
        <f t="shared" si="27"/>
        <v>15.96</v>
      </c>
      <c r="E849" s="20"/>
      <c r="F849" s="105">
        <v>42846</v>
      </c>
      <c r="G849" s="116">
        <v>14.63</v>
      </c>
      <c r="H849" s="20"/>
    </row>
    <row r="850" spans="1:8" s="172" customFormat="1" ht="12.75" customHeight="1" x14ac:dyDescent="0.15">
      <c r="A850" s="105">
        <v>42837</v>
      </c>
      <c r="B850" s="116">
        <v>2.92</v>
      </c>
      <c r="C850" s="20">
        <f t="shared" si="26"/>
        <v>2.92E-2</v>
      </c>
      <c r="D850" s="46">
        <f t="shared" si="27"/>
        <v>15.77</v>
      </c>
      <c r="E850" s="20"/>
      <c r="F850" s="105">
        <v>42845</v>
      </c>
      <c r="G850" s="116">
        <v>14.15</v>
      </c>
      <c r="H850" s="20"/>
    </row>
    <row r="851" spans="1:8" s="172" customFormat="1" ht="12.75" customHeight="1" x14ac:dyDescent="0.15">
      <c r="A851" s="105">
        <v>42836</v>
      </c>
      <c r="B851" s="116">
        <v>2.93</v>
      </c>
      <c r="C851" s="20">
        <f t="shared" si="26"/>
        <v>2.9300000000000003E-2</v>
      </c>
      <c r="D851" s="46">
        <f t="shared" si="27"/>
        <v>15.07</v>
      </c>
      <c r="E851" s="20"/>
      <c r="F851" s="105">
        <v>42844</v>
      </c>
      <c r="G851" s="116">
        <v>14.93</v>
      </c>
      <c r="H851" s="20"/>
    </row>
    <row r="852" spans="1:8" s="172" customFormat="1" ht="12.75" customHeight="1" x14ac:dyDescent="0.15">
      <c r="A852" s="105">
        <v>42835</v>
      </c>
      <c r="B852" s="116">
        <v>2.99</v>
      </c>
      <c r="C852" s="20">
        <f t="shared" si="26"/>
        <v>2.9900000000000003E-2</v>
      </c>
      <c r="D852" s="46">
        <f t="shared" si="27"/>
        <v>14.05</v>
      </c>
      <c r="E852" s="20"/>
      <c r="F852" s="105">
        <v>42843</v>
      </c>
      <c r="G852" s="116">
        <v>14.42</v>
      </c>
      <c r="H852" s="20"/>
    </row>
    <row r="853" spans="1:8" s="172" customFormat="1" ht="12.75" customHeight="1" x14ac:dyDescent="0.15">
      <c r="A853" s="105">
        <v>42832</v>
      </c>
      <c r="B853" s="116">
        <v>3</v>
      </c>
      <c r="C853" s="20">
        <f t="shared" si="26"/>
        <v>0.03</v>
      </c>
      <c r="D853" s="46">
        <f t="shared" si="27"/>
        <v>12.87</v>
      </c>
      <c r="E853" s="20"/>
      <c r="F853" s="105">
        <v>42842</v>
      </c>
      <c r="G853" s="116">
        <v>14.66</v>
      </c>
      <c r="H853" s="20"/>
    </row>
    <row r="854" spans="1:8" s="172" customFormat="1" ht="12.75" customHeight="1" x14ac:dyDescent="0.15">
      <c r="A854" s="105">
        <v>42831</v>
      </c>
      <c r="B854" s="116">
        <v>2.99</v>
      </c>
      <c r="C854" s="20">
        <f t="shared" si="26"/>
        <v>2.9900000000000003E-2</v>
      </c>
      <c r="D854" s="46">
        <f t="shared" si="27"/>
        <v>12.39</v>
      </c>
      <c r="E854" s="20"/>
      <c r="F854" s="105">
        <v>42838</v>
      </c>
      <c r="G854" s="116">
        <v>15.96</v>
      </c>
      <c r="H854" s="20"/>
    </row>
    <row r="855" spans="1:8" s="172" customFormat="1" ht="12.75" customHeight="1" x14ac:dyDescent="0.15">
      <c r="A855" s="105">
        <v>42830</v>
      </c>
      <c r="B855" s="116">
        <v>2.98</v>
      </c>
      <c r="C855" s="20">
        <f t="shared" si="26"/>
        <v>2.98E-2</v>
      </c>
      <c r="D855" s="46">
        <f t="shared" si="27"/>
        <v>12.89</v>
      </c>
      <c r="E855" s="20"/>
      <c r="F855" s="105">
        <v>42837</v>
      </c>
      <c r="G855" s="116">
        <v>15.77</v>
      </c>
      <c r="H855" s="20"/>
    </row>
    <row r="856" spans="1:8" s="172" customFormat="1" ht="12.75" customHeight="1" x14ac:dyDescent="0.15">
      <c r="A856" s="105">
        <v>42829</v>
      </c>
      <c r="B856" s="116">
        <v>2.99</v>
      </c>
      <c r="C856" s="20">
        <f t="shared" si="26"/>
        <v>2.9900000000000003E-2</v>
      </c>
      <c r="D856" s="46">
        <f t="shared" si="27"/>
        <v>11.79</v>
      </c>
      <c r="E856" s="20"/>
      <c r="F856" s="105">
        <v>42836</v>
      </c>
      <c r="G856" s="116">
        <v>15.07</v>
      </c>
      <c r="H856" s="20"/>
    </row>
    <row r="857" spans="1:8" s="172" customFormat="1" ht="12.75" customHeight="1" x14ac:dyDescent="0.15">
      <c r="A857" s="105">
        <v>42828</v>
      </c>
      <c r="B857" s="116">
        <v>2.98</v>
      </c>
      <c r="C857" s="20">
        <f t="shared" si="26"/>
        <v>2.98E-2</v>
      </c>
      <c r="D857" s="46">
        <f t="shared" si="27"/>
        <v>12.38</v>
      </c>
      <c r="E857" s="20"/>
      <c r="F857" s="105">
        <v>42835</v>
      </c>
      <c r="G857" s="116">
        <v>14.05</v>
      </c>
      <c r="H857" s="20"/>
    </row>
    <row r="858" spans="1:8" s="172" customFormat="1" ht="12.75" customHeight="1" x14ac:dyDescent="0.15">
      <c r="A858" s="105">
        <v>42825</v>
      </c>
      <c r="B858" s="116">
        <v>3.02</v>
      </c>
      <c r="C858" s="20">
        <f t="shared" si="26"/>
        <v>3.0200000000000001E-2</v>
      </c>
      <c r="D858" s="46">
        <f t="shared" si="27"/>
        <v>12.37</v>
      </c>
      <c r="E858" s="20"/>
      <c r="F858" s="105">
        <v>42832</v>
      </c>
      <c r="G858" s="116">
        <v>12.87</v>
      </c>
      <c r="H858" s="20"/>
    </row>
    <row r="859" spans="1:8" s="172" customFormat="1" ht="12.75" customHeight="1" x14ac:dyDescent="0.15">
      <c r="A859" s="105">
        <v>42824</v>
      </c>
      <c r="B859" s="116">
        <v>3.03</v>
      </c>
      <c r="C859" s="20">
        <f t="shared" si="26"/>
        <v>3.0299999999999997E-2</v>
      </c>
      <c r="D859" s="46">
        <f t="shared" si="27"/>
        <v>11.54</v>
      </c>
      <c r="E859" s="20"/>
      <c r="F859" s="105">
        <v>42831</v>
      </c>
      <c r="G859" s="116">
        <v>12.39</v>
      </c>
      <c r="H859" s="20"/>
    </row>
    <row r="860" spans="1:8" s="172" customFormat="1" ht="12.75" customHeight="1" x14ac:dyDescent="0.15">
      <c r="A860" s="105">
        <v>42823</v>
      </c>
      <c r="B860" s="116">
        <v>2.99</v>
      </c>
      <c r="C860" s="20">
        <f t="shared" si="26"/>
        <v>2.9900000000000003E-2</v>
      </c>
      <c r="D860" s="46">
        <f t="shared" si="27"/>
        <v>11.42</v>
      </c>
      <c r="E860" s="20"/>
      <c r="F860" s="105">
        <v>42830</v>
      </c>
      <c r="G860" s="116">
        <v>12.89</v>
      </c>
      <c r="H860" s="20"/>
    </row>
    <row r="861" spans="1:8" s="172" customFormat="1" ht="12.75" customHeight="1" x14ac:dyDescent="0.15">
      <c r="A861" s="105">
        <v>42822</v>
      </c>
      <c r="B861" s="116">
        <v>3.02</v>
      </c>
      <c r="C861" s="20">
        <f t="shared" si="26"/>
        <v>3.0200000000000001E-2</v>
      </c>
      <c r="D861" s="46">
        <f t="shared" si="27"/>
        <v>11.53</v>
      </c>
      <c r="E861" s="20"/>
      <c r="F861" s="105">
        <v>42829</v>
      </c>
      <c r="G861" s="116">
        <v>11.79</v>
      </c>
      <c r="H861" s="20"/>
    </row>
    <row r="862" spans="1:8" s="172" customFormat="1" ht="12.75" customHeight="1" x14ac:dyDescent="0.15">
      <c r="A862" s="105">
        <v>42821</v>
      </c>
      <c r="B862" s="116">
        <v>2.98</v>
      </c>
      <c r="C862" s="20">
        <f t="shared" si="26"/>
        <v>2.98E-2</v>
      </c>
      <c r="D862" s="46">
        <f t="shared" si="27"/>
        <v>12.5</v>
      </c>
      <c r="E862" s="20"/>
      <c r="F862" s="105">
        <v>42828</v>
      </c>
      <c r="G862" s="116">
        <v>12.38</v>
      </c>
      <c r="H862" s="20"/>
    </row>
    <row r="863" spans="1:8" s="172" customFormat="1" ht="12.75" customHeight="1" x14ac:dyDescent="0.15">
      <c r="A863" s="105">
        <v>42818</v>
      </c>
      <c r="B863" s="116">
        <v>3</v>
      </c>
      <c r="C863" s="20">
        <f t="shared" si="26"/>
        <v>0.03</v>
      </c>
      <c r="D863" s="46">
        <f t="shared" si="27"/>
        <v>12.96</v>
      </c>
      <c r="E863" s="20"/>
      <c r="F863" s="105">
        <v>42825</v>
      </c>
      <c r="G863" s="116">
        <v>12.37</v>
      </c>
      <c r="H863" s="20"/>
    </row>
    <row r="864" spans="1:8" s="172" customFormat="1" ht="12.75" customHeight="1" x14ac:dyDescent="0.15">
      <c r="A864" s="105">
        <v>42817</v>
      </c>
      <c r="B864" s="116">
        <v>3.02</v>
      </c>
      <c r="C864" s="20">
        <f t="shared" si="26"/>
        <v>3.0200000000000001E-2</v>
      </c>
      <c r="D864" s="46">
        <f t="shared" si="27"/>
        <v>13.12</v>
      </c>
      <c r="E864" s="20"/>
      <c r="F864" s="105">
        <v>42824</v>
      </c>
      <c r="G864" s="116">
        <v>11.54</v>
      </c>
      <c r="H864" s="20"/>
    </row>
    <row r="865" spans="1:8" s="172" customFormat="1" ht="12.75" customHeight="1" x14ac:dyDescent="0.15">
      <c r="A865" s="105">
        <v>42816</v>
      </c>
      <c r="B865" s="116">
        <v>3.02</v>
      </c>
      <c r="C865" s="20">
        <f t="shared" si="26"/>
        <v>3.0200000000000001E-2</v>
      </c>
      <c r="D865" s="46">
        <f t="shared" si="27"/>
        <v>12.81</v>
      </c>
      <c r="E865" s="20"/>
      <c r="F865" s="105">
        <v>42823</v>
      </c>
      <c r="G865" s="116">
        <v>11.42</v>
      </c>
      <c r="H865" s="20"/>
    </row>
    <row r="866" spans="1:8" s="172" customFormat="1" ht="12.75" customHeight="1" x14ac:dyDescent="0.15">
      <c r="A866" s="105">
        <v>42815</v>
      </c>
      <c r="B866" s="116">
        <v>3.04</v>
      </c>
      <c r="C866" s="20">
        <f t="shared" si="26"/>
        <v>3.04E-2</v>
      </c>
      <c r="D866" s="46">
        <f t="shared" si="27"/>
        <v>12.47</v>
      </c>
      <c r="E866" s="20"/>
      <c r="F866" s="105">
        <v>42822</v>
      </c>
      <c r="G866" s="116">
        <v>11.53</v>
      </c>
      <c r="H866" s="20"/>
    </row>
    <row r="867" spans="1:8" s="172" customFormat="1" ht="12.75" customHeight="1" x14ac:dyDescent="0.15">
      <c r="A867" s="105">
        <v>42814</v>
      </c>
      <c r="B867" s="116">
        <v>3.08</v>
      </c>
      <c r="C867" s="20">
        <f t="shared" si="26"/>
        <v>3.0800000000000001E-2</v>
      </c>
      <c r="D867" s="46">
        <f t="shared" si="27"/>
        <v>11.34</v>
      </c>
      <c r="E867" s="20"/>
      <c r="F867" s="105">
        <v>42821</v>
      </c>
      <c r="G867" s="116">
        <v>12.5</v>
      </c>
      <c r="H867" s="20"/>
    </row>
    <row r="868" spans="1:8" s="172" customFormat="1" ht="12.75" customHeight="1" x14ac:dyDescent="0.15">
      <c r="A868" s="105">
        <v>42811</v>
      </c>
      <c r="B868" s="116">
        <v>3.11</v>
      </c>
      <c r="C868" s="20">
        <f t="shared" si="26"/>
        <v>3.1099999999999999E-2</v>
      </c>
      <c r="D868" s="46">
        <f t="shared" si="27"/>
        <v>11.28</v>
      </c>
      <c r="E868" s="20"/>
      <c r="F868" s="105">
        <v>42818</v>
      </c>
      <c r="G868" s="116">
        <v>12.96</v>
      </c>
      <c r="H868" s="20"/>
    </row>
    <row r="869" spans="1:8" s="172" customFormat="1" ht="12.75" customHeight="1" x14ac:dyDescent="0.15">
      <c r="A869" s="105">
        <v>42810</v>
      </c>
      <c r="B869" s="116">
        <v>3.14</v>
      </c>
      <c r="C869" s="20">
        <f t="shared" si="26"/>
        <v>3.1400000000000004E-2</v>
      </c>
      <c r="D869" s="46">
        <f t="shared" si="27"/>
        <v>11.21</v>
      </c>
      <c r="E869" s="20"/>
      <c r="F869" s="105">
        <v>42817</v>
      </c>
      <c r="G869" s="116">
        <v>13.12</v>
      </c>
      <c r="H869" s="20"/>
    </row>
    <row r="870" spans="1:8" s="172" customFormat="1" ht="12.75" customHeight="1" x14ac:dyDescent="0.15">
      <c r="A870" s="105">
        <v>42809</v>
      </c>
      <c r="B870" s="116">
        <v>3.11</v>
      </c>
      <c r="C870" s="20">
        <f t="shared" si="26"/>
        <v>3.1099999999999999E-2</v>
      </c>
      <c r="D870" s="46">
        <f t="shared" si="27"/>
        <v>11.63</v>
      </c>
      <c r="E870" s="20"/>
      <c r="F870" s="105">
        <v>42816</v>
      </c>
      <c r="G870" s="116">
        <v>12.81</v>
      </c>
      <c r="H870" s="20"/>
    </row>
    <row r="871" spans="1:8" s="172" customFormat="1" ht="12.75" customHeight="1" x14ac:dyDescent="0.15">
      <c r="A871" s="105">
        <v>42808</v>
      </c>
      <c r="B871" s="116">
        <v>3.17</v>
      </c>
      <c r="C871" s="20">
        <f t="shared" si="26"/>
        <v>3.1699999999999999E-2</v>
      </c>
      <c r="D871" s="46">
        <f t="shared" si="27"/>
        <v>12.3</v>
      </c>
      <c r="E871" s="20"/>
      <c r="F871" s="105">
        <v>42815</v>
      </c>
      <c r="G871" s="116">
        <v>12.47</v>
      </c>
      <c r="H871" s="20"/>
    </row>
    <row r="872" spans="1:8" s="172" customFormat="1" ht="12.75" customHeight="1" x14ac:dyDescent="0.15">
      <c r="A872" s="105">
        <v>42807</v>
      </c>
      <c r="B872" s="116">
        <v>3.2</v>
      </c>
      <c r="C872" s="20">
        <f t="shared" si="26"/>
        <v>3.2000000000000001E-2</v>
      </c>
      <c r="D872" s="46">
        <f t="shared" si="27"/>
        <v>11.35</v>
      </c>
      <c r="E872" s="20"/>
      <c r="F872" s="105">
        <v>42814</v>
      </c>
      <c r="G872" s="116">
        <v>11.34</v>
      </c>
      <c r="H872" s="20"/>
    </row>
    <row r="873" spans="1:8" s="172" customFormat="1" ht="12.75" customHeight="1" x14ac:dyDescent="0.15">
      <c r="A873" s="105">
        <v>42804</v>
      </c>
      <c r="B873" s="116">
        <v>3.16</v>
      </c>
      <c r="C873" s="20">
        <f t="shared" si="26"/>
        <v>3.1600000000000003E-2</v>
      </c>
      <c r="D873" s="46">
        <f t="shared" si="27"/>
        <v>11.66</v>
      </c>
      <c r="E873" s="20"/>
      <c r="F873" s="105">
        <v>42811</v>
      </c>
      <c r="G873" s="116">
        <v>11.28</v>
      </c>
      <c r="H873" s="20"/>
    </row>
    <row r="874" spans="1:8" s="172" customFormat="1" ht="12.75" customHeight="1" x14ac:dyDescent="0.15">
      <c r="A874" s="105">
        <v>42803</v>
      </c>
      <c r="B874" s="116">
        <v>3.19</v>
      </c>
      <c r="C874" s="20">
        <f t="shared" si="26"/>
        <v>3.1899999999999998E-2</v>
      </c>
      <c r="D874" s="46">
        <f t="shared" si="27"/>
        <v>12.3</v>
      </c>
      <c r="E874" s="20"/>
      <c r="F874" s="105">
        <v>42810</v>
      </c>
      <c r="G874" s="116">
        <v>11.21</v>
      </c>
      <c r="H874" s="20"/>
    </row>
    <row r="875" spans="1:8" s="172" customFormat="1" ht="12.75" customHeight="1" x14ac:dyDescent="0.15">
      <c r="A875" s="105">
        <v>42802</v>
      </c>
      <c r="B875" s="116">
        <v>3.15</v>
      </c>
      <c r="C875" s="20">
        <f t="shared" si="26"/>
        <v>3.15E-2</v>
      </c>
      <c r="D875" s="46">
        <f t="shared" si="27"/>
        <v>11.86</v>
      </c>
      <c r="E875" s="20"/>
      <c r="F875" s="105">
        <v>42809</v>
      </c>
      <c r="G875" s="116">
        <v>11.63</v>
      </c>
      <c r="H875" s="20"/>
    </row>
    <row r="876" spans="1:8" s="172" customFormat="1" ht="12.75" customHeight="1" x14ac:dyDescent="0.15">
      <c r="A876" s="105">
        <v>42801</v>
      </c>
      <c r="B876" s="116">
        <v>3.11</v>
      </c>
      <c r="C876" s="20">
        <f t="shared" si="26"/>
        <v>3.1099999999999999E-2</v>
      </c>
      <c r="D876" s="46">
        <f t="shared" si="27"/>
        <v>11.45</v>
      </c>
      <c r="E876" s="20"/>
      <c r="F876" s="105">
        <v>42808</v>
      </c>
      <c r="G876" s="116">
        <v>12.3</v>
      </c>
      <c r="H876" s="20"/>
    </row>
    <row r="877" spans="1:8" s="172" customFormat="1" ht="12.75" customHeight="1" x14ac:dyDescent="0.15">
      <c r="A877" s="105">
        <v>42800</v>
      </c>
      <c r="B877" s="116">
        <v>3.1</v>
      </c>
      <c r="C877" s="20">
        <f t="shared" si="26"/>
        <v>3.1E-2</v>
      </c>
      <c r="D877" s="46">
        <f t="shared" si="27"/>
        <v>11.24</v>
      </c>
      <c r="E877" s="20"/>
      <c r="F877" s="105">
        <v>42807</v>
      </c>
      <c r="G877" s="116">
        <v>11.35</v>
      </c>
      <c r="H877" s="20"/>
    </row>
    <row r="878" spans="1:8" s="172" customFormat="1" ht="12.75" customHeight="1" x14ac:dyDescent="0.15">
      <c r="A878" s="105">
        <v>42797</v>
      </c>
      <c r="B878" s="116">
        <v>3.08</v>
      </c>
      <c r="C878" s="20">
        <f t="shared" si="26"/>
        <v>3.0800000000000001E-2</v>
      </c>
      <c r="D878" s="46">
        <f t="shared" si="27"/>
        <v>10.96</v>
      </c>
      <c r="E878" s="20"/>
      <c r="F878" s="105">
        <v>42804</v>
      </c>
      <c r="G878" s="116">
        <v>11.66</v>
      </c>
      <c r="H878" s="20"/>
    </row>
    <row r="879" spans="1:8" s="172" customFormat="1" ht="12.75" customHeight="1" x14ac:dyDescent="0.15">
      <c r="A879" s="105">
        <v>42796</v>
      </c>
      <c r="B879" s="116">
        <v>3.09</v>
      </c>
      <c r="C879" s="20">
        <f t="shared" si="26"/>
        <v>3.0899999999999997E-2</v>
      </c>
      <c r="D879" s="46">
        <f t="shared" si="27"/>
        <v>11.81</v>
      </c>
      <c r="E879" s="20"/>
      <c r="F879" s="105">
        <v>42803</v>
      </c>
      <c r="G879" s="116">
        <v>12.3</v>
      </c>
      <c r="H879" s="20"/>
    </row>
    <row r="880" spans="1:8" s="172" customFormat="1" ht="12.75" customHeight="1" x14ac:dyDescent="0.15">
      <c r="A880" s="105">
        <v>42795</v>
      </c>
      <c r="B880" s="116">
        <v>3.06</v>
      </c>
      <c r="C880" s="20">
        <f t="shared" si="26"/>
        <v>3.0600000000000002E-2</v>
      </c>
      <c r="D880" s="46">
        <f t="shared" si="27"/>
        <v>12.54</v>
      </c>
      <c r="E880" s="20"/>
      <c r="F880" s="105">
        <v>42802</v>
      </c>
      <c r="G880" s="116">
        <v>11.86</v>
      </c>
      <c r="H880" s="20"/>
    </row>
    <row r="881" spans="1:8" s="172" customFormat="1" ht="12.75" customHeight="1" x14ac:dyDescent="0.15">
      <c r="A881" s="105">
        <v>42794</v>
      </c>
      <c r="B881" s="116">
        <v>2.97</v>
      </c>
      <c r="C881" s="20">
        <f t="shared" si="26"/>
        <v>2.9700000000000001E-2</v>
      </c>
      <c r="D881" s="46">
        <f t="shared" si="27"/>
        <v>12.92</v>
      </c>
      <c r="E881" s="20"/>
      <c r="F881" s="105">
        <v>42801</v>
      </c>
      <c r="G881" s="116">
        <v>11.45</v>
      </c>
      <c r="H881" s="20"/>
    </row>
    <row r="882" spans="1:8" s="172" customFormat="1" ht="12.75" customHeight="1" x14ac:dyDescent="0.15">
      <c r="A882" s="105">
        <v>42793</v>
      </c>
      <c r="B882" s="116">
        <v>2.98</v>
      </c>
      <c r="C882" s="20">
        <f t="shared" si="26"/>
        <v>2.98E-2</v>
      </c>
      <c r="D882" s="46">
        <f t="shared" si="27"/>
        <v>12.09</v>
      </c>
      <c r="E882" s="20"/>
      <c r="F882" s="105">
        <v>42800</v>
      </c>
      <c r="G882" s="116">
        <v>11.24</v>
      </c>
      <c r="H882" s="20"/>
    </row>
    <row r="883" spans="1:8" s="172" customFormat="1" ht="12.75" customHeight="1" x14ac:dyDescent="0.15">
      <c r="A883" s="105">
        <v>42790</v>
      </c>
      <c r="B883" s="116">
        <v>2.95</v>
      </c>
      <c r="C883" s="20">
        <f t="shared" si="26"/>
        <v>2.9500000000000002E-2</v>
      </c>
      <c r="D883" s="46">
        <f t="shared" si="27"/>
        <v>11.47</v>
      </c>
      <c r="E883" s="20"/>
      <c r="F883" s="105">
        <v>42797</v>
      </c>
      <c r="G883" s="116">
        <v>10.96</v>
      </c>
      <c r="H883" s="20"/>
    </row>
    <row r="884" spans="1:8" s="172" customFormat="1" ht="12.75" customHeight="1" x14ac:dyDescent="0.15">
      <c r="A884" s="105">
        <v>42789</v>
      </c>
      <c r="B884" s="116">
        <v>3.02</v>
      </c>
      <c r="C884" s="20">
        <f t="shared" si="26"/>
        <v>3.0200000000000001E-2</v>
      </c>
      <c r="D884" s="46">
        <f t="shared" si="27"/>
        <v>11.71</v>
      </c>
      <c r="E884" s="20"/>
      <c r="F884" s="105">
        <v>42796</v>
      </c>
      <c r="G884" s="116">
        <v>11.81</v>
      </c>
      <c r="H884" s="20"/>
    </row>
    <row r="885" spans="1:8" s="172" customFormat="1" ht="12.75" customHeight="1" x14ac:dyDescent="0.15">
      <c r="A885" s="105">
        <v>42788</v>
      </c>
      <c r="B885" s="116">
        <v>3.04</v>
      </c>
      <c r="C885" s="20">
        <f t="shared" si="26"/>
        <v>3.04E-2</v>
      </c>
      <c r="D885" s="46">
        <f t="shared" si="27"/>
        <v>11.74</v>
      </c>
      <c r="E885" s="20"/>
      <c r="F885" s="105">
        <v>42795</v>
      </c>
      <c r="G885" s="116">
        <v>12.54</v>
      </c>
      <c r="H885" s="20"/>
    </row>
    <row r="886" spans="1:8" s="172" customFormat="1" ht="12.75" customHeight="1" x14ac:dyDescent="0.15">
      <c r="A886" s="105">
        <v>42787</v>
      </c>
      <c r="B886" s="116">
        <v>3.04</v>
      </c>
      <c r="C886" s="20">
        <f t="shared" si="26"/>
        <v>3.04E-2</v>
      </c>
      <c r="D886" s="46">
        <f t="shared" si="27"/>
        <v>11.57</v>
      </c>
      <c r="E886" s="20"/>
      <c r="F886" s="105">
        <v>42794</v>
      </c>
      <c r="G886" s="116">
        <v>12.92</v>
      </c>
      <c r="H886" s="20"/>
    </row>
    <row r="887" spans="1:8" s="172" customFormat="1" ht="12.75" customHeight="1" x14ac:dyDescent="0.15">
      <c r="A887" s="105">
        <v>42783</v>
      </c>
      <c r="B887" s="116">
        <v>3.03</v>
      </c>
      <c r="C887" s="20">
        <f t="shared" si="26"/>
        <v>3.0299999999999997E-2</v>
      </c>
      <c r="D887" s="46">
        <f t="shared" si="27"/>
        <v>11.49</v>
      </c>
      <c r="E887" s="20"/>
      <c r="F887" s="105">
        <v>42793</v>
      </c>
      <c r="G887" s="116">
        <v>12.09</v>
      </c>
      <c r="H887" s="20"/>
    </row>
    <row r="888" spans="1:8" s="172" customFormat="1" ht="12.75" customHeight="1" x14ac:dyDescent="0.15">
      <c r="A888" s="105">
        <v>42782</v>
      </c>
      <c r="B888" s="116">
        <v>3.05</v>
      </c>
      <c r="C888" s="20">
        <f t="shared" si="26"/>
        <v>3.0499999999999999E-2</v>
      </c>
      <c r="D888" s="46">
        <f t="shared" si="27"/>
        <v>11.76</v>
      </c>
      <c r="E888" s="20"/>
      <c r="F888" s="105">
        <v>42790</v>
      </c>
      <c r="G888" s="116">
        <v>11.47</v>
      </c>
      <c r="H888" s="20"/>
    </row>
    <row r="889" spans="1:8" s="172" customFormat="1" ht="12.75" customHeight="1" x14ac:dyDescent="0.15">
      <c r="A889" s="105">
        <v>42781</v>
      </c>
      <c r="B889" s="116">
        <v>3.09</v>
      </c>
      <c r="C889" s="20">
        <f t="shared" si="26"/>
        <v>3.0899999999999997E-2</v>
      </c>
      <c r="D889" s="46">
        <f t="shared" si="27"/>
        <v>11.97</v>
      </c>
      <c r="E889" s="20"/>
      <c r="F889" s="105">
        <v>42789</v>
      </c>
      <c r="G889" s="116">
        <v>11.71</v>
      </c>
      <c r="H889" s="20"/>
    </row>
    <row r="890" spans="1:8" s="172" customFormat="1" ht="12.75" customHeight="1" x14ac:dyDescent="0.15">
      <c r="A890" s="105">
        <v>42780</v>
      </c>
      <c r="B890" s="116">
        <v>3.07</v>
      </c>
      <c r="C890" s="20">
        <f t="shared" si="26"/>
        <v>3.0699999999999998E-2</v>
      </c>
      <c r="D890" s="46">
        <f t="shared" si="27"/>
        <v>10.74</v>
      </c>
      <c r="E890" s="20"/>
      <c r="F890" s="105">
        <v>42788</v>
      </c>
      <c r="G890" s="116">
        <v>11.74</v>
      </c>
      <c r="H890" s="20"/>
    </row>
    <row r="891" spans="1:8" s="172" customFormat="1" ht="12.75" customHeight="1" x14ac:dyDescent="0.15">
      <c r="A891" s="105">
        <v>42779</v>
      </c>
      <c r="B891" s="116">
        <v>3.03</v>
      </c>
      <c r="C891" s="20">
        <f t="shared" si="26"/>
        <v>3.0299999999999997E-2</v>
      </c>
      <c r="D891" s="46">
        <f t="shared" si="27"/>
        <v>11.07</v>
      </c>
      <c r="E891" s="20"/>
      <c r="F891" s="105">
        <v>42787</v>
      </c>
      <c r="G891" s="116">
        <v>11.57</v>
      </c>
      <c r="H891" s="20"/>
    </row>
    <row r="892" spans="1:8" s="172" customFormat="1" ht="12.75" customHeight="1" x14ac:dyDescent="0.15">
      <c r="A892" s="105">
        <v>42776</v>
      </c>
      <c r="B892" s="116">
        <v>3.01</v>
      </c>
      <c r="C892" s="20">
        <f t="shared" si="26"/>
        <v>3.0099999999999998E-2</v>
      </c>
      <c r="D892" s="46">
        <f t="shared" si="27"/>
        <v>10.85</v>
      </c>
      <c r="E892" s="20"/>
      <c r="F892" s="105">
        <v>42783</v>
      </c>
      <c r="G892" s="116">
        <v>11.49</v>
      </c>
      <c r="H892" s="20"/>
    </row>
    <row r="893" spans="1:8" s="172" customFormat="1" ht="12.75" customHeight="1" x14ac:dyDescent="0.15">
      <c r="A893" s="105">
        <v>42775</v>
      </c>
      <c r="B893" s="116">
        <v>3.02</v>
      </c>
      <c r="C893" s="20">
        <f t="shared" si="26"/>
        <v>3.0200000000000001E-2</v>
      </c>
      <c r="D893" s="46">
        <f t="shared" si="27"/>
        <v>10.88</v>
      </c>
      <c r="E893" s="20"/>
      <c r="F893" s="105">
        <v>42782</v>
      </c>
      <c r="G893" s="116">
        <v>11.76</v>
      </c>
      <c r="H893" s="20"/>
    </row>
    <row r="894" spans="1:8" s="172" customFormat="1" ht="12.75" customHeight="1" x14ac:dyDescent="0.15">
      <c r="A894" s="105">
        <v>42774</v>
      </c>
      <c r="B894" s="116">
        <v>2.96</v>
      </c>
      <c r="C894" s="20">
        <f t="shared" si="26"/>
        <v>2.9600000000000001E-2</v>
      </c>
      <c r="D894" s="46">
        <f t="shared" si="27"/>
        <v>11.45</v>
      </c>
      <c r="E894" s="20"/>
      <c r="F894" s="105">
        <v>42781</v>
      </c>
      <c r="G894" s="116">
        <v>11.97</v>
      </c>
      <c r="H894" s="20"/>
    </row>
    <row r="895" spans="1:8" s="172" customFormat="1" ht="12.75" customHeight="1" x14ac:dyDescent="0.15">
      <c r="A895" s="105">
        <v>42773</v>
      </c>
      <c r="B895" s="116">
        <v>3.02</v>
      </c>
      <c r="C895" s="20">
        <f t="shared" si="26"/>
        <v>3.0200000000000001E-2</v>
      </c>
      <c r="D895" s="46">
        <f t="shared" si="27"/>
        <v>11.29</v>
      </c>
      <c r="E895" s="20"/>
      <c r="F895" s="105">
        <v>42780</v>
      </c>
      <c r="G895" s="116">
        <v>10.74</v>
      </c>
      <c r="H895" s="20"/>
    </row>
    <row r="896" spans="1:8" s="172" customFormat="1" ht="12.75" customHeight="1" x14ac:dyDescent="0.15">
      <c r="A896" s="105">
        <v>42772</v>
      </c>
      <c r="B896" s="116">
        <v>3.05</v>
      </c>
      <c r="C896" s="20">
        <f t="shared" si="26"/>
        <v>3.0499999999999999E-2</v>
      </c>
      <c r="D896" s="46">
        <f t="shared" si="27"/>
        <v>11.37</v>
      </c>
      <c r="E896" s="20"/>
      <c r="F896" s="105">
        <v>42779</v>
      </c>
      <c r="G896" s="116">
        <v>11.07</v>
      </c>
      <c r="H896" s="20"/>
    </row>
    <row r="897" spans="1:8" s="172" customFormat="1" ht="12.75" customHeight="1" x14ac:dyDescent="0.15">
      <c r="A897" s="105">
        <v>42769</v>
      </c>
      <c r="B897" s="116">
        <v>3.11</v>
      </c>
      <c r="C897" s="20">
        <f t="shared" si="26"/>
        <v>3.1099999999999999E-2</v>
      </c>
      <c r="D897" s="46">
        <f t="shared" si="27"/>
        <v>10.97</v>
      </c>
      <c r="E897" s="20"/>
      <c r="F897" s="105">
        <v>42776</v>
      </c>
      <c r="G897" s="116">
        <v>10.85</v>
      </c>
      <c r="H897" s="20"/>
    </row>
    <row r="898" spans="1:8" s="172" customFormat="1" ht="12.75" customHeight="1" x14ac:dyDescent="0.15">
      <c r="A898" s="105">
        <v>42768</v>
      </c>
      <c r="B898" s="116">
        <v>3.09</v>
      </c>
      <c r="C898" s="20">
        <f t="shared" si="26"/>
        <v>3.0899999999999997E-2</v>
      </c>
      <c r="D898" s="46">
        <f t="shared" si="27"/>
        <v>11.93</v>
      </c>
      <c r="E898" s="20"/>
      <c r="F898" s="105">
        <v>42775</v>
      </c>
      <c r="G898" s="116">
        <v>10.88</v>
      </c>
      <c r="H898" s="20"/>
    </row>
    <row r="899" spans="1:8" s="172" customFormat="1" ht="12.75" customHeight="1" x14ac:dyDescent="0.15">
      <c r="A899" s="105">
        <v>42767</v>
      </c>
      <c r="B899" s="116">
        <v>3.08</v>
      </c>
      <c r="C899" s="20">
        <f t="shared" ref="C899:C962" si="28">B899/100</f>
        <v>3.0800000000000001E-2</v>
      </c>
      <c r="D899" s="46">
        <f t="shared" ref="D899:D962" si="29">IFERROR(VLOOKUP(A899,$F$3:$G$7726,2,FALSE),AVERAGE(D898,D900))</f>
        <v>11.81</v>
      </c>
      <c r="E899" s="20"/>
      <c r="F899" s="105">
        <v>42774</v>
      </c>
      <c r="G899" s="116">
        <v>11.45</v>
      </c>
      <c r="H899" s="20"/>
    </row>
    <row r="900" spans="1:8" s="172" customFormat="1" ht="12.75" customHeight="1" x14ac:dyDescent="0.15">
      <c r="A900" s="105">
        <v>42766</v>
      </c>
      <c r="B900" s="116">
        <v>3.05</v>
      </c>
      <c r="C900" s="20">
        <f t="shared" si="28"/>
        <v>3.0499999999999999E-2</v>
      </c>
      <c r="D900" s="46">
        <f t="shared" si="29"/>
        <v>11.99</v>
      </c>
      <c r="E900" s="20"/>
      <c r="F900" s="105">
        <v>42773</v>
      </c>
      <c r="G900" s="116">
        <v>11.29</v>
      </c>
      <c r="H900" s="20"/>
    </row>
    <row r="901" spans="1:8" s="172" customFormat="1" ht="12.75" customHeight="1" x14ac:dyDescent="0.15">
      <c r="A901" s="105">
        <v>42765</v>
      </c>
      <c r="B901" s="116">
        <v>3.08</v>
      </c>
      <c r="C901" s="20">
        <f t="shared" si="28"/>
        <v>3.0800000000000001E-2</v>
      </c>
      <c r="D901" s="46">
        <f t="shared" si="29"/>
        <v>11.88</v>
      </c>
      <c r="E901" s="20"/>
      <c r="F901" s="105">
        <v>42772</v>
      </c>
      <c r="G901" s="116">
        <v>11.37</v>
      </c>
      <c r="H901" s="20"/>
    </row>
    <row r="902" spans="1:8" s="172" customFormat="1" ht="12.75" customHeight="1" x14ac:dyDescent="0.15">
      <c r="A902" s="105">
        <v>42762</v>
      </c>
      <c r="B902" s="116">
        <v>3.06</v>
      </c>
      <c r="C902" s="20">
        <f t="shared" si="28"/>
        <v>3.0600000000000002E-2</v>
      </c>
      <c r="D902" s="46">
        <f t="shared" si="29"/>
        <v>10.58</v>
      </c>
      <c r="E902" s="20"/>
      <c r="F902" s="105">
        <v>42769</v>
      </c>
      <c r="G902" s="116">
        <v>10.97</v>
      </c>
      <c r="H902" s="20"/>
    </row>
    <row r="903" spans="1:8" s="172" customFormat="1" ht="12.75" customHeight="1" x14ac:dyDescent="0.15">
      <c r="A903" s="105">
        <v>42761</v>
      </c>
      <c r="B903" s="116">
        <v>3.08</v>
      </c>
      <c r="C903" s="20">
        <f t="shared" si="28"/>
        <v>3.0800000000000001E-2</v>
      </c>
      <c r="D903" s="46">
        <f t="shared" si="29"/>
        <v>10.63</v>
      </c>
      <c r="E903" s="20"/>
      <c r="F903" s="105">
        <v>42768</v>
      </c>
      <c r="G903" s="116">
        <v>11.93</v>
      </c>
      <c r="H903" s="20"/>
    </row>
    <row r="904" spans="1:8" s="172" customFormat="1" ht="12.75" customHeight="1" x14ac:dyDescent="0.15">
      <c r="A904" s="105">
        <v>42760</v>
      </c>
      <c r="B904" s="116">
        <v>3.1</v>
      </c>
      <c r="C904" s="20">
        <f t="shared" si="28"/>
        <v>3.1E-2</v>
      </c>
      <c r="D904" s="46">
        <f t="shared" si="29"/>
        <v>10.81</v>
      </c>
      <c r="E904" s="20"/>
      <c r="F904" s="105">
        <v>42767</v>
      </c>
      <c r="G904" s="116">
        <v>11.81</v>
      </c>
      <c r="H904" s="20"/>
    </row>
    <row r="905" spans="1:8" s="172" customFormat="1" ht="12.75" customHeight="1" x14ac:dyDescent="0.15">
      <c r="A905" s="105">
        <v>42759</v>
      </c>
      <c r="B905" s="116">
        <v>3.05</v>
      </c>
      <c r="C905" s="20">
        <f t="shared" si="28"/>
        <v>3.0499999999999999E-2</v>
      </c>
      <c r="D905" s="46">
        <f t="shared" si="29"/>
        <v>11.07</v>
      </c>
      <c r="E905" s="20"/>
      <c r="F905" s="105">
        <v>42766</v>
      </c>
      <c r="G905" s="116">
        <v>11.99</v>
      </c>
      <c r="H905" s="20"/>
    </row>
    <row r="906" spans="1:8" s="172" customFormat="1" ht="12.75" customHeight="1" x14ac:dyDescent="0.15">
      <c r="A906" s="105">
        <v>42758</v>
      </c>
      <c r="B906" s="116">
        <v>2.99</v>
      </c>
      <c r="C906" s="20">
        <f t="shared" si="28"/>
        <v>2.9900000000000003E-2</v>
      </c>
      <c r="D906" s="46">
        <f t="shared" si="29"/>
        <v>11.77</v>
      </c>
      <c r="E906" s="20"/>
      <c r="F906" s="105">
        <v>42765</v>
      </c>
      <c r="G906" s="116">
        <v>11.88</v>
      </c>
      <c r="H906" s="20"/>
    </row>
    <row r="907" spans="1:8" s="172" customFormat="1" ht="12.75" customHeight="1" x14ac:dyDescent="0.15">
      <c r="A907" s="105">
        <v>42755</v>
      </c>
      <c r="B907" s="116">
        <v>3.05</v>
      </c>
      <c r="C907" s="20">
        <f t="shared" si="28"/>
        <v>3.0499999999999999E-2</v>
      </c>
      <c r="D907" s="46">
        <f t="shared" si="29"/>
        <v>11.54</v>
      </c>
      <c r="E907" s="20"/>
      <c r="F907" s="105">
        <v>42762</v>
      </c>
      <c r="G907" s="116">
        <v>10.58</v>
      </c>
      <c r="H907" s="20"/>
    </row>
    <row r="908" spans="1:8" s="172" customFormat="1" ht="12.75" customHeight="1" x14ac:dyDescent="0.15">
      <c r="A908" s="105">
        <v>42754</v>
      </c>
      <c r="B908" s="116">
        <v>3.04</v>
      </c>
      <c r="C908" s="20">
        <f t="shared" si="28"/>
        <v>3.04E-2</v>
      </c>
      <c r="D908" s="46">
        <f t="shared" si="29"/>
        <v>12.78</v>
      </c>
      <c r="E908" s="20"/>
      <c r="F908" s="105">
        <v>42761</v>
      </c>
      <c r="G908" s="116">
        <v>10.63</v>
      </c>
      <c r="H908" s="20"/>
    </row>
    <row r="909" spans="1:8" s="172" customFormat="1" ht="12.75" customHeight="1" x14ac:dyDescent="0.15">
      <c r="A909" s="105">
        <v>42753</v>
      </c>
      <c r="B909" s="116">
        <v>3</v>
      </c>
      <c r="C909" s="20">
        <f t="shared" si="28"/>
        <v>0.03</v>
      </c>
      <c r="D909" s="46">
        <f t="shared" si="29"/>
        <v>12.48</v>
      </c>
      <c r="E909" s="20"/>
      <c r="F909" s="105">
        <v>42760</v>
      </c>
      <c r="G909" s="116">
        <v>10.81</v>
      </c>
      <c r="H909" s="20"/>
    </row>
    <row r="910" spans="1:8" s="172" customFormat="1" ht="12.75" customHeight="1" x14ac:dyDescent="0.15">
      <c r="A910" s="105">
        <v>42752</v>
      </c>
      <c r="B910" s="116">
        <v>2.93</v>
      </c>
      <c r="C910" s="20">
        <f t="shared" si="28"/>
        <v>2.9300000000000003E-2</v>
      </c>
      <c r="D910" s="46">
        <f t="shared" si="29"/>
        <v>11.87</v>
      </c>
      <c r="E910" s="20"/>
      <c r="F910" s="105">
        <v>42759</v>
      </c>
      <c r="G910" s="116">
        <v>11.07</v>
      </c>
      <c r="H910" s="20"/>
    </row>
    <row r="911" spans="1:8" s="172" customFormat="1" ht="12.75" customHeight="1" x14ac:dyDescent="0.15">
      <c r="A911" s="105">
        <v>42748</v>
      </c>
      <c r="B911" s="116">
        <v>2.99</v>
      </c>
      <c r="C911" s="20">
        <f t="shared" si="28"/>
        <v>2.9900000000000003E-2</v>
      </c>
      <c r="D911" s="46">
        <f t="shared" si="29"/>
        <v>11.23</v>
      </c>
      <c r="E911" s="20"/>
      <c r="F911" s="105">
        <v>42758</v>
      </c>
      <c r="G911" s="116">
        <v>11.77</v>
      </c>
      <c r="H911" s="20"/>
    </row>
    <row r="912" spans="1:8" s="172" customFormat="1" ht="12.75" customHeight="1" x14ac:dyDescent="0.15">
      <c r="A912" s="105">
        <v>42747</v>
      </c>
      <c r="B912" s="116">
        <v>3.01</v>
      </c>
      <c r="C912" s="20">
        <f t="shared" si="28"/>
        <v>3.0099999999999998E-2</v>
      </c>
      <c r="D912" s="46">
        <f t="shared" si="29"/>
        <v>11.54</v>
      </c>
      <c r="E912" s="20"/>
      <c r="F912" s="105">
        <v>42755</v>
      </c>
      <c r="G912" s="116">
        <v>11.54</v>
      </c>
      <c r="H912" s="20"/>
    </row>
    <row r="913" spans="1:8" s="172" customFormat="1" ht="12.75" customHeight="1" x14ac:dyDescent="0.15">
      <c r="A913" s="105">
        <v>42746</v>
      </c>
      <c r="B913" s="116">
        <v>2.96</v>
      </c>
      <c r="C913" s="20">
        <f t="shared" si="28"/>
        <v>2.9600000000000001E-2</v>
      </c>
      <c r="D913" s="46">
        <f t="shared" si="29"/>
        <v>11.26</v>
      </c>
      <c r="E913" s="20"/>
      <c r="F913" s="105">
        <v>42754</v>
      </c>
      <c r="G913" s="116">
        <v>12.78</v>
      </c>
      <c r="H913" s="20"/>
    </row>
    <row r="914" spans="1:8" s="172" customFormat="1" ht="12.75" customHeight="1" x14ac:dyDescent="0.15">
      <c r="A914" s="105">
        <v>42745</v>
      </c>
      <c r="B914" s="116">
        <v>2.97</v>
      </c>
      <c r="C914" s="20">
        <f t="shared" si="28"/>
        <v>2.9700000000000001E-2</v>
      </c>
      <c r="D914" s="46">
        <f t="shared" si="29"/>
        <v>11.49</v>
      </c>
      <c r="E914" s="20"/>
      <c r="F914" s="105">
        <v>42753</v>
      </c>
      <c r="G914" s="116">
        <v>12.48</v>
      </c>
      <c r="H914" s="20"/>
    </row>
    <row r="915" spans="1:8" s="172" customFormat="1" ht="12.75" customHeight="1" x14ac:dyDescent="0.15">
      <c r="A915" s="105">
        <v>42744</v>
      </c>
      <c r="B915" s="116">
        <v>2.97</v>
      </c>
      <c r="C915" s="20">
        <f t="shared" si="28"/>
        <v>2.9700000000000001E-2</v>
      </c>
      <c r="D915" s="46">
        <f t="shared" si="29"/>
        <v>11.56</v>
      </c>
      <c r="E915" s="20"/>
      <c r="F915" s="105">
        <v>42752</v>
      </c>
      <c r="G915" s="116">
        <v>11.87</v>
      </c>
      <c r="H915" s="20"/>
    </row>
    <row r="916" spans="1:8" s="172" customFormat="1" ht="12.75" customHeight="1" x14ac:dyDescent="0.15">
      <c r="A916" s="105">
        <v>42741</v>
      </c>
      <c r="B916" s="116">
        <v>3</v>
      </c>
      <c r="C916" s="20">
        <f t="shared" si="28"/>
        <v>0.03</v>
      </c>
      <c r="D916" s="46">
        <f t="shared" si="29"/>
        <v>11.32</v>
      </c>
      <c r="E916" s="20"/>
      <c r="F916" s="105">
        <v>42748</v>
      </c>
      <c r="G916" s="116">
        <v>11.23</v>
      </c>
      <c r="H916" s="20"/>
    </row>
    <row r="917" spans="1:8" s="172" customFormat="1" ht="12.75" customHeight="1" x14ac:dyDescent="0.15">
      <c r="A917" s="105">
        <v>42740</v>
      </c>
      <c r="B917" s="116">
        <v>2.96</v>
      </c>
      <c r="C917" s="20">
        <f t="shared" si="28"/>
        <v>2.9600000000000001E-2</v>
      </c>
      <c r="D917" s="46">
        <f t="shared" si="29"/>
        <v>11.67</v>
      </c>
      <c r="E917" s="20"/>
      <c r="F917" s="105">
        <v>42747</v>
      </c>
      <c r="G917" s="116">
        <v>11.54</v>
      </c>
      <c r="H917" s="20"/>
    </row>
    <row r="918" spans="1:8" s="172" customFormat="1" ht="12.75" customHeight="1" x14ac:dyDescent="0.15">
      <c r="A918" s="105">
        <v>42739</v>
      </c>
      <c r="B918" s="116">
        <v>3.05</v>
      </c>
      <c r="C918" s="20">
        <f t="shared" si="28"/>
        <v>3.0499999999999999E-2</v>
      </c>
      <c r="D918" s="46">
        <f t="shared" si="29"/>
        <v>11.85</v>
      </c>
      <c r="E918" s="20"/>
      <c r="F918" s="105">
        <v>42746</v>
      </c>
      <c r="G918" s="116">
        <v>11.26</v>
      </c>
      <c r="H918" s="20"/>
    </row>
    <row r="919" spans="1:8" s="172" customFormat="1" ht="12.75" customHeight="1" x14ac:dyDescent="0.15">
      <c r="A919" s="105">
        <v>42738</v>
      </c>
      <c r="B919" s="116">
        <v>3.04</v>
      </c>
      <c r="C919" s="20">
        <f t="shared" si="28"/>
        <v>3.04E-2</v>
      </c>
      <c r="D919" s="46">
        <f t="shared" si="29"/>
        <v>12.85</v>
      </c>
      <c r="E919" s="20"/>
      <c r="F919" s="105">
        <v>42745</v>
      </c>
      <c r="G919" s="116">
        <v>11.49</v>
      </c>
      <c r="H919" s="20"/>
    </row>
    <row r="920" spans="1:8" s="172" customFormat="1" ht="12.75" customHeight="1" x14ac:dyDescent="0.15">
      <c r="A920" s="105">
        <v>42734</v>
      </c>
      <c r="B920" s="116">
        <v>3.06</v>
      </c>
      <c r="C920" s="20">
        <f t="shared" si="28"/>
        <v>3.0600000000000002E-2</v>
      </c>
      <c r="D920" s="46">
        <f t="shared" si="29"/>
        <v>14.04</v>
      </c>
      <c r="E920" s="20"/>
      <c r="F920" s="105">
        <v>42744</v>
      </c>
      <c r="G920" s="116">
        <v>11.56</v>
      </c>
      <c r="H920" s="20"/>
    </row>
    <row r="921" spans="1:8" s="172" customFormat="1" ht="12.75" customHeight="1" x14ac:dyDescent="0.15">
      <c r="A921" s="105">
        <v>42733</v>
      </c>
      <c r="B921" s="116">
        <v>3.08</v>
      </c>
      <c r="C921" s="20">
        <f t="shared" si="28"/>
        <v>3.0800000000000001E-2</v>
      </c>
      <c r="D921" s="46">
        <f t="shared" si="29"/>
        <v>13.37</v>
      </c>
      <c r="E921" s="20"/>
      <c r="F921" s="105">
        <v>42741</v>
      </c>
      <c r="G921" s="116">
        <v>11.32</v>
      </c>
      <c r="H921" s="20"/>
    </row>
    <row r="922" spans="1:8" s="172" customFormat="1" ht="12.75" customHeight="1" x14ac:dyDescent="0.15">
      <c r="A922" s="105">
        <v>42732</v>
      </c>
      <c r="B922" s="116">
        <v>3.09</v>
      </c>
      <c r="C922" s="20">
        <f t="shared" si="28"/>
        <v>3.0899999999999997E-2</v>
      </c>
      <c r="D922" s="46">
        <f t="shared" si="29"/>
        <v>12.95</v>
      </c>
      <c r="E922" s="20"/>
      <c r="F922" s="105">
        <v>42740</v>
      </c>
      <c r="G922" s="116">
        <v>11.67</v>
      </c>
      <c r="H922" s="20"/>
    </row>
    <row r="923" spans="1:8" s="172" customFormat="1" ht="12.75" customHeight="1" x14ac:dyDescent="0.15">
      <c r="A923" s="105">
        <v>42731</v>
      </c>
      <c r="B923" s="116">
        <v>3.14</v>
      </c>
      <c r="C923" s="20">
        <f t="shared" si="28"/>
        <v>3.1400000000000004E-2</v>
      </c>
      <c r="D923" s="46">
        <f t="shared" si="29"/>
        <v>11.99</v>
      </c>
      <c r="E923" s="20"/>
      <c r="F923" s="105">
        <v>42739</v>
      </c>
      <c r="G923" s="116">
        <v>11.85</v>
      </c>
      <c r="H923" s="20"/>
    </row>
    <row r="924" spans="1:8" s="172" customFormat="1" ht="12.75" customHeight="1" x14ac:dyDescent="0.15">
      <c r="A924" s="105">
        <v>42727</v>
      </c>
      <c r="B924" s="116">
        <v>3.12</v>
      </c>
      <c r="C924" s="20">
        <f t="shared" si="28"/>
        <v>3.1200000000000002E-2</v>
      </c>
      <c r="D924" s="46">
        <f t="shared" si="29"/>
        <v>11.44</v>
      </c>
      <c r="E924" s="20"/>
      <c r="F924" s="105">
        <v>42738</v>
      </c>
      <c r="G924" s="116">
        <v>12.85</v>
      </c>
      <c r="H924" s="20"/>
    </row>
    <row r="925" spans="1:8" s="172" customFormat="1" ht="12.75" customHeight="1" x14ac:dyDescent="0.15">
      <c r="A925" s="105">
        <v>42726</v>
      </c>
      <c r="B925" s="116">
        <v>3.12</v>
      </c>
      <c r="C925" s="20">
        <f t="shared" si="28"/>
        <v>3.1200000000000002E-2</v>
      </c>
      <c r="D925" s="46">
        <f t="shared" si="29"/>
        <v>11.43</v>
      </c>
      <c r="E925" s="20"/>
      <c r="F925" s="105">
        <v>42734</v>
      </c>
      <c r="G925" s="116">
        <v>14.04</v>
      </c>
      <c r="H925" s="20"/>
    </row>
    <row r="926" spans="1:8" s="172" customFormat="1" ht="12.75" customHeight="1" x14ac:dyDescent="0.15">
      <c r="A926" s="105">
        <v>42725</v>
      </c>
      <c r="B926" s="116">
        <v>3.12</v>
      </c>
      <c r="C926" s="20">
        <f t="shared" si="28"/>
        <v>3.1200000000000002E-2</v>
      </c>
      <c r="D926" s="46">
        <f t="shared" si="29"/>
        <v>11.27</v>
      </c>
      <c r="E926" s="20"/>
      <c r="F926" s="105">
        <v>42733</v>
      </c>
      <c r="G926" s="116">
        <v>13.37</v>
      </c>
      <c r="H926" s="20"/>
    </row>
    <row r="927" spans="1:8" s="172" customFormat="1" ht="12.75" customHeight="1" x14ac:dyDescent="0.15">
      <c r="A927" s="105">
        <v>42724</v>
      </c>
      <c r="B927" s="116">
        <v>3.15</v>
      </c>
      <c r="C927" s="20">
        <f t="shared" si="28"/>
        <v>3.15E-2</v>
      </c>
      <c r="D927" s="46">
        <f t="shared" si="29"/>
        <v>11.45</v>
      </c>
      <c r="E927" s="20"/>
      <c r="F927" s="105">
        <v>42732</v>
      </c>
      <c r="G927" s="116">
        <v>12.95</v>
      </c>
      <c r="H927" s="20"/>
    </row>
    <row r="928" spans="1:8" s="172" customFormat="1" ht="12.75" customHeight="1" x14ac:dyDescent="0.15">
      <c r="A928" s="105">
        <v>42723</v>
      </c>
      <c r="B928" s="116">
        <v>3.12</v>
      </c>
      <c r="C928" s="20">
        <f t="shared" si="28"/>
        <v>3.1200000000000002E-2</v>
      </c>
      <c r="D928" s="46">
        <f t="shared" si="29"/>
        <v>11.71</v>
      </c>
      <c r="E928" s="20"/>
      <c r="F928" s="105">
        <v>42731</v>
      </c>
      <c r="G928" s="116">
        <v>11.99</v>
      </c>
      <c r="H928" s="20"/>
    </row>
    <row r="929" spans="1:8" s="172" customFormat="1" ht="12.75" customHeight="1" x14ac:dyDescent="0.15">
      <c r="A929" s="105">
        <v>42720</v>
      </c>
      <c r="B929" s="116">
        <v>3.19</v>
      </c>
      <c r="C929" s="20">
        <f t="shared" si="28"/>
        <v>3.1899999999999998E-2</v>
      </c>
      <c r="D929" s="46">
        <f t="shared" si="29"/>
        <v>12.2</v>
      </c>
      <c r="E929" s="20"/>
      <c r="F929" s="105">
        <v>42727</v>
      </c>
      <c r="G929" s="116">
        <v>11.44</v>
      </c>
      <c r="H929" s="20"/>
    </row>
    <row r="930" spans="1:8" s="172" customFormat="1" ht="12.75" customHeight="1" x14ac:dyDescent="0.15">
      <c r="A930" s="105">
        <v>42719</v>
      </c>
      <c r="B930" s="116">
        <v>3.16</v>
      </c>
      <c r="C930" s="20">
        <f t="shared" si="28"/>
        <v>3.1600000000000003E-2</v>
      </c>
      <c r="D930" s="46">
        <f t="shared" si="29"/>
        <v>12.79</v>
      </c>
      <c r="E930" s="20"/>
      <c r="F930" s="105">
        <v>42726</v>
      </c>
      <c r="G930" s="116">
        <v>11.43</v>
      </c>
      <c r="H930" s="20"/>
    </row>
    <row r="931" spans="1:8" s="172" customFormat="1" ht="12.75" customHeight="1" x14ac:dyDescent="0.15">
      <c r="A931" s="105">
        <v>42718</v>
      </c>
      <c r="B931" s="116">
        <v>3.14</v>
      </c>
      <c r="C931" s="20">
        <f t="shared" si="28"/>
        <v>3.1400000000000004E-2</v>
      </c>
      <c r="D931" s="46">
        <f t="shared" si="29"/>
        <v>13.19</v>
      </c>
      <c r="E931" s="20"/>
      <c r="F931" s="105">
        <v>42725</v>
      </c>
      <c r="G931" s="116">
        <v>11.27</v>
      </c>
      <c r="H931" s="20"/>
    </row>
    <row r="932" spans="1:8" s="172" customFormat="1" ht="12.75" customHeight="1" x14ac:dyDescent="0.15">
      <c r="A932" s="105">
        <v>42717</v>
      </c>
      <c r="B932" s="116">
        <v>3.14</v>
      </c>
      <c r="C932" s="20">
        <f t="shared" si="28"/>
        <v>3.1400000000000004E-2</v>
      </c>
      <c r="D932" s="46">
        <f t="shared" si="29"/>
        <v>12.72</v>
      </c>
      <c r="E932" s="20"/>
      <c r="F932" s="105">
        <v>42724</v>
      </c>
      <c r="G932" s="116">
        <v>11.45</v>
      </c>
      <c r="H932" s="20"/>
    </row>
    <row r="933" spans="1:8" s="172" customFormat="1" ht="12.75" customHeight="1" x14ac:dyDescent="0.15">
      <c r="A933" s="105">
        <v>42716</v>
      </c>
      <c r="B933" s="116">
        <v>3.16</v>
      </c>
      <c r="C933" s="20">
        <f t="shared" si="28"/>
        <v>3.1600000000000003E-2</v>
      </c>
      <c r="D933" s="46">
        <f t="shared" si="29"/>
        <v>12.64</v>
      </c>
      <c r="E933" s="20"/>
      <c r="F933" s="105">
        <v>42723</v>
      </c>
      <c r="G933" s="116">
        <v>11.71</v>
      </c>
      <c r="H933" s="20"/>
    </row>
    <row r="934" spans="1:8" s="172" customFormat="1" ht="12.75" customHeight="1" x14ac:dyDescent="0.15">
      <c r="A934" s="105">
        <v>42713</v>
      </c>
      <c r="B934" s="116">
        <v>3.16</v>
      </c>
      <c r="C934" s="20">
        <f t="shared" si="28"/>
        <v>3.1600000000000003E-2</v>
      </c>
      <c r="D934" s="46">
        <f t="shared" si="29"/>
        <v>11.75</v>
      </c>
      <c r="E934" s="20"/>
      <c r="F934" s="105">
        <v>42720</v>
      </c>
      <c r="G934" s="116">
        <v>12.2</v>
      </c>
      <c r="H934" s="20"/>
    </row>
    <row r="935" spans="1:8" s="172" customFormat="1" ht="12.75" customHeight="1" x14ac:dyDescent="0.15">
      <c r="A935" s="105">
        <v>42712</v>
      </c>
      <c r="B935" s="116">
        <v>3.1</v>
      </c>
      <c r="C935" s="20">
        <f t="shared" si="28"/>
        <v>3.1E-2</v>
      </c>
      <c r="D935" s="46">
        <f t="shared" si="29"/>
        <v>12.64</v>
      </c>
      <c r="E935" s="20"/>
      <c r="F935" s="105">
        <v>42719</v>
      </c>
      <c r="G935" s="116">
        <v>12.79</v>
      </c>
      <c r="H935" s="20"/>
    </row>
    <row r="936" spans="1:8" s="172" customFormat="1" ht="12.75" customHeight="1" x14ac:dyDescent="0.15">
      <c r="A936" s="105">
        <v>42711</v>
      </c>
      <c r="B936" s="116">
        <v>3.02</v>
      </c>
      <c r="C936" s="20">
        <f t="shared" si="28"/>
        <v>3.0200000000000001E-2</v>
      </c>
      <c r="D936" s="46">
        <f t="shared" si="29"/>
        <v>12.22</v>
      </c>
      <c r="E936" s="20"/>
      <c r="F936" s="105">
        <v>42718</v>
      </c>
      <c r="G936" s="116">
        <v>13.19</v>
      </c>
      <c r="H936" s="20"/>
    </row>
    <row r="937" spans="1:8" s="172" customFormat="1" ht="12.75" customHeight="1" x14ac:dyDescent="0.15">
      <c r="A937" s="105">
        <v>42710</v>
      </c>
      <c r="B937" s="116">
        <v>3.08</v>
      </c>
      <c r="C937" s="20">
        <f t="shared" si="28"/>
        <v>3.0800000000000001E-2</v>
      </c>
      <c r="D937" s="46">
        <f t="shared" si="29"/>
        <v>11.79</v>
      </c>
      <c r="E937" s="20"/>
      <c r="F937" s="105">
        <v>42717</v>
      </c>
      <c r="G937" s="116">
        <v>12.72</v>
      </c>
      <c r="H937" s="20"/>
    </row>
    <row r="938" spans="1:8" s="172" customFormat="1" ht="12.75" customHeight="1" x14ac:dyDescent="0.15">
      <c r="A938" s="105">
        <v>42709</v>
      </c>
      <c r="B938" s="116">
        <v>3.05</v>
      </c>
      <c r="C938" s="20">
        <f t="shared" si="28"/>
        <v>3.0499999999999999E-2</v>
      </c>
      <c r="D938" s="46">
        <f t="shared" si="29"/>
        <v>12.14</v>
      </c>
      <c r="E938" s="20"/>
      <c r="F938" s="105">
        <v>42716</v>
      </c>
      <c r="G938" s="116">
        <v>12.64</v>
      </c>
      <c r="H938" s="20"/>
    </row>
    <row r="939" spans="1:8" s="172" customFormat="1" ht="12.75" customHeight="1" x14ac:dyDescent="0.15">
      <c r="A939" s="105">
        <v>42706</v>
      </c>
      <c r="B939" s="116">
        <v>3.08</v>
      </c>
      <c r="C939" s="20">
        <f t="shared" si="28"/>
        <v>3.0800000000000001E-2</v>
      </c>
      <c r="D939" s="46">
        <f t="shared" si="29"/>
        <v>14.12</v>
      </c>
      <c r="E939" s="20"/>
      <c r="F939" s="105">
        <v>42713</v>
      </c>
      <c r="G939" s="116">
        <v>11.75</v>
      </c>
      <c r="H939" s="20"/>
    </row>
    <row r="940" spans="1:8" s="172" customFormat="1" ht="12.75" customHeight="1" x14ac:dyDescent="0.15">
      <c r="A940" s="105">
        <v>42705</v>
      </c>
      <c r="B940" s="116">
        <v>3.1</v>
      </c>
      <c r="C940" s="20">
        <f t="shared" si="28"/>
        <v>3.1E-2</v>
      </c>
      <c r="D940" s="46">
        <f t="shared" si="29"/>
        <v>14.07</v>
      </c>
      <c r="E940" s="20"/>
      <c r="F940" s="105">
        <v>42712</v>
      </c>
      <c r="G940" s="116">
        <v>12.64</v>
      </c>
      <c r="H940" s="20"/>
    </row>
    <row r="941" spans="1:8" s="172" customFormat="1" ht="12.75" customHeight="1" x14ac:dyDescent="0.15">
      <c r="A941" s="105">
        <v>42704</v>
      </c>
      <c r="B941" s="116">
        <v>3.02</v>
      </c>
      <c r="C941" s="20">
        <f t="shared" si="28"/>
        <v>3.0200000000000001E-2</v>
      </c>
      <c r="D941" s="46">
        <f t="shared" si="29"/>
        <v>13.33</v>
      </c>
      <c r="E941" s="20"/>
      <c r="F941" s="105">
        <v>42711</v>
      </c>
      <c r="G941" s="116">
        <v>12.22</v>
      </c>
      <c r="H941" s="20"/>
    </row>
    <row r="942" spans="1:8" s="172" customFormat="1" ht="12.75" customHeight="1" x14ac:dyDescent="0.15">
      <c r="A942" s="105">
        <v>42703</v>
      </c>
      <c r="B942" s="116">
        <v>2.95</v>
      </c>
      <c r="C942" s="20">
        <f t="shared" si="28"/>
        <v>2.9500000000000002E-2</v>
      </c>
      <c r="D942" s="46">
        <f t="shared" si="29"/>
        <v>12.9</v>
      </c>
      <c r="E942" s="20"/>
      <c r="F942" s="105">
        <v>42710</v>
      </c>
      <c r="G942" s="116">
        <v>11.79</v>
      </c>
      <c r="H942" s="20"/>
    </row>
    <row r="943" spans="1:8" s="172" customFormat="1" ht="12.75" customHeight="1" x14ac:dyDescent="0.15">
      <c r="A943" s="105">
        <v>42702</v>
      </c>
      <c r="B943" s="116">
        <v>2.99</v>
      </c>
      <c r="C943" s="20">
        <f t="shared" si="28"/>
        <v>2.9900000000000003E-2</v>
      </c>
      <c r="D943" s="46">
        <f t="shared" si="29"/>
        <v>13.15</v>
      </c>
      <c r="E943" s="20"/>
      <c r="F943" s="105">
        <v>42709</v>
      </c>
      <c r="G943" s="116">
        <v>12.14</v>
      </c>
      <c r="H943" s="20"/>
    </row>
    <row r="944" spans="1:8" s="172" customFormat="1" ht="12.75" customHeight="1" x14ac:dyDescent="0.15">
      <c r="A944" s="105">
        <v>42699</v>
      </c>
      <c r="B944" s="116">
        <v>3.01</v>
      </c>
      <c r="C944" s="20">
        <f t="shared" si="28"/>
        <v>3.0099999999999998E-2</v>
      </c>
      <c r="D944" s="46">
        <f t="shared" si="29"/>
        <v>12.34</v>
      </c>
      <c r="E944" s="20"/>
      <c r="F944" s="105">
        <v>42706</v>
      </c>
      <c r="G944" s="116">
        <v>14.12</v>
      </c>
      <c r="H944" s="20"/>
    </row>
    <row r="945" spans="1:8" s="172" customFormat="1" ht="12.75" customHeight="1" x14ac:dyDescent="0.15">
      <c r="A945" s="105">
        <v>42697</v>
      </c>
      <c r="B945" s="116">
        <v>3.02</v>
      </c>
      <c r="C945" s="20">
        <f t="shared" si="28"/>
        <v>3.0200000000000001E-2</v>
      </c>
      <c r="D945" s="46">
        <f t="shared" si="29"/>
        <v>12.43</v>
      </c>
      <c r="E945" s="20"/>
      <c r="F945" s="105">
        <v>42705</v>
      </c>
      <c r="G945" s="116">
        <v>14.07</v>
      </c>
      <c r="H945" s="20"/>
    </row>
    <row r="946" spans="1:8" s="172" customFormat="1" ht="12.75" customHeight="1" x14ac:dyDescent="0.15">
      <c r="A946" s="105">
        <v>42696</v>
      </c>
      <c r="B946" s="116">
        <v>3</v>
      </c>
      <c r="C946" s="20">
        <f t="shared" si="28"/>
        <v>0.03</v>
      </c>
      <c r="D946" s="46">
        <f t="shared" si="29"/>
        <v>12.41</v>
      </c>
      <c r="E946" s="20"/>
      <c r="F946" s="105">
        <v>42704</v>
      </c>
      <c r="G946" s="116">
        <v>13.33</v>
      </c>
      <c r="H946" s="20"/>
    </row>
    <row r="947" spans="1:8" s="172" customFormat="1" ht="12.75" customHeight="1" x14ac:dyDescent="0.15">
      <c r="A947" s="105">
        <v>42695</v>
      </c>
      <c r="B947" s="116">
        <v>3</v>
      </c>
      <c r="C947" s="20">
        <f t="shared" si="28"/>
        <v>0.03</v>
      </c>
      <c r="D947" s="46">
        <f t="shared" si="29"/>
        <v>12.42</v>
      </c>
      <c r="E947" s="20"/>
      <c r="F947" s="105">
        <v>42703</v>
      </c>
      <c r="G947" s="116">
        <v>12.9</v>
      </c>
      <c r="H947" s="20"/>
    </row>
    <row r="948" spans="1:8" s="172" customFormat="1" ht="12.75" customHeight="1" x14ac:dyDescent="0.15">
      <c r="A948" s="105">
        <v>42692</v>
      </c>
      <c r="B948" s="116">
        <v>3.01</v>
      </c>
      <c r="C948" s="20">
        <f t="shared" si="28"/>
        <v>3.0099999999999998E-2</v>
      </c>
      <c r="D948" s="46">
        <f t="shared" si="29"/>
        <v>12.85</v>
      </c>
      <c r="E948" s="20"/>
      <c r="F948" s="105">
        <v>42702</v>
      </c>
      <c r="G948" s="116">
        <v>13.15</v>
      </c>
      <c r="H948" s="20"/>
    </row>
    <row r="949" spans="1:8" s="172" customFormat="1" ht="12.75" customHeight="1" x14ac:dyDescent="0.15">
      <c r="A949" s="105">
        <v>42691</v>
      </c>
      <c r="B949" s="116">
        <v>3.01</v>
      </c>
      <c r="C949" s="20">
        <f t="shared" si="28"/>
        <v>3.0099999999999998E-2</v>
      </c>
      <c r="D949" s="46">
        <f t="shared" si="29"/>
        <v>13.35</v>
      </c>
      <c r="E949" s="20"/>
      <c r="F949" s="105">
        <v>42699</v>
      </c>
      <c r="G949" s="116">
        <v>12.34</v>
      </c>
      <c r="H949" s="20"/>
    </row>
    <row r="950" spans="1:8" s="172" customFormat="1" ht="12.75" customHeight="1" x14ac:dyDescent="0.15">
      <c r="A950" s="105">
        <v>42690</v>
      </c>
      <c r="B950" s="116">
        <v>2.92</v>
      </c>
      <c r="C950" s="20">
        <f t="shared" si="28"/>
        <v>2.92E-2</v>
      </c>
      <c r="D950" s="46">
        <f t="shared" si="29"/>
        <v>13.72</v>
      </c>
      <c r="E950" s="20"/>
      <c r="F950" s="105">
        <v>42697</v>
      </c>
      <c r="G950" s="116">
        <v>12.43</v>
      </c>
      <c r="H950" s="20"/>
    </row>
    <row r="951" spans="1:8" s="172" customFormat="1" ht="12.75" customHeight="1" x14ac:dyDescent="0.15">
      <c r="A951" s="105">
        <v>42689</v>
      </c>
      <c r="B951" s="116">
        <v>2.97</v>
      </c>
      <c r="C951" s="20">
        <f t="shared" si="28"/>
        <v>2.9700000000000001E-2</v>
      </c>
      <c r="D951" s="46">
        <f t="shared" si="29"/>
        <v>13.37</v>
      </c>
      <c r="E951" s="20"/>
      <c r="F951" s="105">
        <v>42696</v>
      </c>
      <c r="G951" s="116">
        <v>12.41</v>
      </c>
      <c r="H951" s="20"/>
    </row>
    <row r="952" spans="1:8" s="172" customFormat="1" ht="12.75" customHeight="1" x14ac:dyDescent="0.15">
      <c r="A952" s="105">
        <v>42688</v>
      </c>
      <c r="B952" s="116">
        <v>2.99</v>
      </c>
      <c r="C952" s="20">
        <f t="shared" si="28"/>
        <v>2.9900000000000003E-2</v>
      </c>
      <c r="D952" s="46">
        <f t="shared" si="29"/>
        <v>14.48</v>
      </c>
      <c r="E952" s="20"/>
      <c r="F952" s="105">
        <v>42695</v>
      </c>
      <c r="G952" s="116">
        <v>12.42</v>
      </c>
      <c r="H952" s="20"/>
    </row>
    <row r="953" spans="1:8" s="172" customFormat="1" ht="12.75" customHeight="1" x14ac:dyDescent="0.15">
      <c r="A953" s="105">
        <v>42684</v>
      </c>
      <c r="B953" s="116">
        <v>2.94</v>
      </c>
      <c r="C953" s="20">
        <f t="shared" si="28"/>
        <v>2.9399999999999999E-2</v>
      </c>
      <c r="D953" s="46">
        <f t="shared" si="29"/>
        <v>14.74</v>
      </c>
      <c r="E953" s="20"/>
      <c r="F953" s="105">
        <v>42692</v>
      </c>
      <c r="G953" s="116">
        <v>12.85</v>
      </c>
      <c r="H953" s="20"/>
    </row>
    <row r="954" spans="1:8" s="172" customFormat="1" ht="12.75" customHeight="1" x14ac:dyDescent="0.15">
      <c r="A954" s="105">
        <v>42683</v>
      </c>
      <c r="B954" s="116">
        <v>2.88</v>
      </c>
      <c r="C954" s="20">
        <f t="shared" si="28"/>
        <v>2.8799999999999999E-2</v>
      </c>
      <c r="D954" s="46">
        <f t="shared" si="29"/>
        <v>14.38</v>
      </c>
      <c r="E954" s="20"/>
      <c r="F954" s="105">
        <v>42691</v>
      </c>
      <c r="G954" s="116">
        <v>13.35</v>
      </c>
      <c r="H954" s="20"/>
    </row>
    <row r="955" spans="1:8" s="172" customFormat="1" ht="12.75" customHeight="1" x14ac:dyDescent="0.15">
      <c r="A955" s="105">
        <v>42682</v>
      </c>
      <c r="B955" s="116">
        <v>2.63</v>
      </c>
      <c r="C955" s="20">
        <f t="shared" si="28"/>
        <v>2.63E-2</v>
      </c>
      <c r="D955" s="46">
        <f t="shared" si="29"/>
        <v>18.739999999999998</v>
      </c>
      <c r="E955" s="20"/>
      <c r="F955" s="105">
        <v>42690</v>
      </c>
      <c r="G955" s="116">
        <v>13.72</v>
      </c>
      <c r="H955" s="20"/>
    </row>
    <row r="956" spans="1:8" s="172" customFormat="1" ht="12.75" customHeight="1" x14ac:dyDescent="0.15">
      <c r="A956" s="105">
        <v>42681</v>
      </c>
      <c r="B956" s="116">
        <v>2.6</v>
      </c>
      <c r="C956" s="20">
        <f t="shared" si="28"/>
        <v>2.6000000000000002E-2</v>
      </c>
      <c r="D956" s="46">
        <f t="shared" si="29"/>
        <v>18.71</v>
      </c>
      <c r="E956" s="20"/>
      <c r="F956" s="105">
        <v>42689</v>
      </c>
      <c r="G956" s="116">
        <v>13.37</v>
      </c>
      <c r="H956" s="20"/>
    </row>
    <row r="957" spans="1:8" s="172" customFormat="1" ht="12.75" customHeight="1" x14ac:dyDescent="0.15">
      <c r="A957" s="105">
        <v>42678</v>
      </c>
      <c r="B957" s="116">
        <v>2.56</v>
      </c>
      <c r="C957" s="20">
        <f t="shared" si="28"/>
        <v>2.5600000000000001E-2</v>
      </c>
      <c r="D957" s="46">
        <f t="shared" si="29"/>
        <v>22.51</v>
      </c>
      <c r="E957" s="20"/>
      <c r="F957" s="105">
        <v>42688</v>
      </c>
      <c r="G957" s="116">
        <v>14.48</v>
      </c>
      <c r="H957" s="20"/>
    </row>
    <row r="958" spans="1:8" s="172" customFormat="1" ht="12.75" customHeight="1" x14ac:dyDescent="0.15">
      <c r="A958" s="105">
        <v>42677</v>
      </c>
      <c r="B958" s="116">
        <v>2.6</v>
      </c>
      <c r="C958" s="20">
        <f t="shared" si="28"/>
        <v>2.6000000000000002E-2</v>
      </c>
      <c r="D958" s="46">
        <f t="shared" si="29"/>
        <v>22.08</v>
      </c>
      <c r="E958" s="20"/>
      <c r="F958" s="105">
        <v>42685</v>
      </c>
      <c r="G958" s="116">
        <v>14.17</v>
      </c>
      <c r="H958" s="20"/>
    </row>
    <row r="959" spans="1:8" s="172" customFormat="1" ht="12.75" customHeight="1" x14ac:dyDescent="0.15">
      <c r="A959" s="105">
        <v>42676</v>
      </c>
      <c r="B959" s="116">
        <v>2.56</v>
      </c>
      <c r="C959" s="20">
        <f t="shared" si="28"/>
        <v>2.5600000000000001E-2</v>
      </c>
      <c r="D959" s="46">
        <f t="shared" si="29"/>
        <v>19.32</v>
      </c>
      <c r="E959" s="20"/>
      <c r="F959" s="105">
        <v>42684</v>
      </c>
      <c r="G959" s="116">
        <v>14.74</v>
      </c>
      <c r="H959" s="20"/>
    </row>
    <row r="960" spans="1:8" s="172" customFormat="1" ht="12.75" customHeight="1" x14ac:dyDescent="0.15">
      <c r="A960" s="105">
        <v>42675</v>
      </c>
      <c r="B960" s="116">
        <v>2.58</v>
      </c>
      <c r="C960" s="20">
        <f t="shared" si="28"/>
        <v>2.58E-2</v>
      </c>
      <c r="D960" s="46">
        <f t="shared" si="29"/>
        <v>18.559999999999999</v>
      </c>
      <c r="E960" s="20"/>
      <c r="F960" s="105">
        <v>42683</v>
      </c>
      <c r="G960" s="116">
        <v>14.38</v>
      </c>
      <c r="H960" s="20"/>
    </row>
    <row r="961" spans="1:8" s="172" customFormat="1" ht="12.75" customHeight="1" x14ac:dyDescent="0.15">
      <c r="A961" s="105">
        <v>42674</v>
      </c>
      <c r="B961" s="116">
        <v>2.58</v>
      </c>
      <c r="C961" s="20">
        <f t="shared" si="28"/>
        <v>2.58E-2</v>
      </c>
      <c r="D961" s="46">
        <f t="shared" si="29"/>
        <v>17.059999999999999</v>
      </c>
      <c r="E961" s="20"/>
      <c r="F961" s="105">
        <v>42682</v>
      </c>
      <c r="G961" s="116">
        <v>18.739999999999998</v>
      </c>
      <c r="H961" s="20"/>
    </row>
    <row r="962" spans="1:8" s="172" customFormat="1" ht="12.75" customHeight="1" x14ac:dyDescent="0.15">
      <c r="A962" s="105">
        <v>42671</v>
      </c>
      <c r="B962" s="116">
        <v>2.62</v>
      </c>
      <c r="C962" s="20">
        <f t="shared" si="28"/>
        <v>2.6200000000000001E-2</v>
      </c>
      <c r="D962" s="46">
        <f t="shared" si="29"/>
        <v>16.190000000000001</v>
      </c>
      <c r="E962" s="20"/>
      <c r="F962" s="105">
        <v>42681</v>
      </c>
      <c r="G962" s="116">
        <v>18.71</v>
      </c>
      <c r="H962" s="20"/>
    </row>
    <row r="963" spans="1:8" s="172" customFormat="1" ht="12.75" customHeight="1" x14ac:dyDescent="0.15">
      <c r="A963" s="105">
        <v>42670</v>
      </c>
      <c r="B963" s="116">
        <v>2.6</v>
      </c>
      <c r="C963" s="20">
        <f t="shared" ref="C963:C1026" si="30">B963/100</f>
        <v>2.6000000000000002E-2</v>
      </c>
      <c r="D963" s="46">
        <f t="shared" ref="D963:D1026" si="31">IFERROR(VLOOKUP(A963,$F$3:$G$7726,2,FALSE),AVERAGE(D962,D964))</f>
        <v>15.36</v>
      </c>
      <c r="E963" s="20"/>
      <c r="F963" s="105">
        <v>42678</v>
      </c>
      <c r="G963" s="116">
        <v>22.51</v>
      </c>
      <c r="H963" s="20"/>
    </row>
    <row r="964" spans="1:8" s="172" customFormat="1" ht="12.75" customHeight="1" x14ac:dyDescent="0.15">
      <c r="A964" s="105">
        <v>42669</v>
      </c>
      <c r="B964" s="116">
        <v>2.5299999999999998</v>
      </c>
      <c r="C964" s="20">
        <f t="shared" si="30"/>
        <v>2.53E-2</v>
      </c>
      <c r="D964" s="46">
        <f t="shared" si="31"/>
        <v>14.24</v>
      </c>
      <c r="E964" s="20"/>
      <c r="F964" s="105">
        <v>42677</v>
      </c>
      <c r="G964" s="116">
        <v>22.08</v>
      </c>
      <c r="H964" s="20"/>
    </row>
    <row r="965" spans="1:8" s="172" customFormat="1" ht="12.75" customHeight="1" x14ac:dyDescent="0.15">
      <c r="A965" s="105">
        <v>42668</v>
      </c>
      <c r="B965" s="116">
        <v>2.5</v>
      </c>
      <c r="C965" s="20">
        <f t="shared" si="30"/>
        <v>2.5000000000000001E-2</v>
      </c>
      <c r="D965" s="46">
        <f t="shared" si="31"/>
        <v>13.46</v>
      </c>
      <c r="E965" s="20"/>
      <c r="F965" s="105">
        <v>42676</v>
      </c>
      <c r="G965" s="116">
        <v>19.32</v>
      </c>
      <c r="H965" s="20"/>
    </row>
    <row r="966" spans="1:8" s="172" customFormat="1" ht="12.75" customHeight="1" x14ac:dyDescent="0.15">
      <c r="A966" s="105">
        <v>42667</v>
      </c>
      <c r="B966" s="116">
        <v>2.52</v>
      </c>
      <c r="C966" s="20">
        <f t="shared" si="30"/>
        <v>2.52E-2</v>
      </c>
      <c r="D966" s="46">
        <f t="shared" si="31"/>
        <v>13.02</v>
      </c>
      <c r="E966" s="20"/>
      <c r="F966" s="105">
        <v>42675</v>
      </c>
      <c r="G966" s="116">
        <v>18.559999999999999</v>
      </c>
      <c r="H966" s="20"/>
    </row>
    <row r="967" spans="1:8" s="172" customFormat="1" ht="12.75" customHeight="1" x14ac:dyDescent="0.15">
      <c r="A967" s="105">
        <v>42664</v>
      </c>
      <c r="B967" s="116">
        <v>2.48</v>
      </c>
      <c r="C967" s="20">
        <f t="shared" si="30"/>
        <v>2.4799999999999999E-2</v>
      </c>
      <c r="D967" s="46">
        <f t="shared" si="31"/>
        <v>13.34</v>
      </c>
      <c r="E967" s="20"/>
      <c r="F967" s="105">
        <v>42674</v>
      </c>
      <c r="G967" s="116">
        <v>17.059999999999999</v>
      </c>
      <c r="H967" s="20"/>
    </row>
    <row r="968" spans="1:8" s="172" customFormat="1" ht="12.75" customHeight="1" x14ac:dyDescent="0.15">
      <c r="A968" s="105">
        <v>42663</v>
      </c>
      <c r="B968" s="116">
        <v>2.5</v>
      </c>
      <c r="C968" s="20">
        <f t="shared" si="30"/>
        <v>2.5000000000000001E-2</v>
      </c>
      <c r="D968" s="46">
        <f t="shared" si="31"/>
        <v>13.75</v>
      </c>
      <c r="E968" s="20"/>
      <c r="F968" s="105">
        <v>42671</v>
      </c>
      <c r="G968" s="116">
        <v>16.190000000000001</v>
      </c>
      <c r="H968" s="20"/>
    </row>
    <row r="969" spans="1:8" s="172" customFormat="1" ht="12.75" customHeight="1" x14ac:dyDescent="0.15">
      <c r="A969" s="105">
        <v>42662</v>
      </c>
      <c r="B969" s="116">
        <v>2.5099999999999998</v>
      </c>
      <c r="C969" s="20">
        <f t="shared" si="30"/>
        <v>2.5099999999999997E-2</v>
      </c>
      <c r="D969" s="46">
        <f t="shared" si="31"/>
        <v>14.41</v>
      </c>
      <c r="E969" s="20"/>
      <c r="F969" s="105">
        <v>42670</v>
      </c>
      <c r="G969" s="116">
        <v>15.36</v>
      </c>
      <c r="H969" s="20"/>
    </row>
    <row r="970" spans="1:8" s="172" customFormat="1" ht="12.75" customHeight="1" x14ac:dyDescent="0.15">
      <c r="A970" s="105">
        <v>42661</v>
      </c>
      <c r="B970" s="116">
        <v>2.5099999999999998</v>
      </c>
      <c r="C970" s="20">
        <f t="shared" si="30"/>
        <v>2.5099999999999997E-2</v>
      </c>
      <c r="D970" s="46">
        <f t="shared" si="31"/>
        <v>15.28</v>
      </c>
      <c r="E970" s="20"/>
      <c r="F970" s="105">
        <v>42669</v>
      </c>
      <c r="G970" s="116">
        <v>14.24</v>
      </c>
      <c r="H970" s="20"/>
    </row>
    <row r="971" spans="1:8" s="172" customFormat="1" ht="12.75" customHeight="1" x14ac:dyDescent="0.15">
      <c r="A971" s="105">
        <v>42660</v>
      </c>
      <c r="B971" s="116">
        <v>2.52</v>
      </c>
      <c r="C971" s="20">
        <f t="shared" si="30"/>
        <v>2.52E-2</v>
      </c>
      <c r="D971" s="46">
        <f t="shared" si="31"/>
        <v>16.21</v>
      </c>
      <c r="E971" s="20"/>
      <c r="F971" s="105">
        <v>42668</v>
      </c>
      <c r="G971" s="116">
        <v>13.46</v>
      </c>
      <c r="H971" s="20"/>
    </row>
    <row r="972" spans="1:8" s="172" customFormat="1" ht="12.75" customHeight="1" x14ac:dyDescent="0.15">
      <c r="A972" s="105">
        <v>42657</v>
      </c>
      <c r="B972" s="116">
        <v>2.5499999999999998</v>
      </c>
      <c r="C972" s="20">
        <f t="shared" si="30"/>
        <v>2.5499999999999998E-2</v>
      </c>
      <c r="D972" s="46">
        <f t="shared" si="31"/>
        <v>16.12</v>
      </c>
      <c r="E972" s="20"/>
      <c r="F972" s="105">
        <v>42667</v>
      </c>
      <c r="G972" s="116">
        <v>13.02</v>
      </c>
      <c r="H972" s="20"/>
    </row>
    <row r="973" spans="1:8" s="172" customFormat="1" ht="12.75" customHeight="1" x14ac:dyDescent="0.15">
      <c r="A973" s="105">
        <v>42656</v>
      </c>
      <c r="B973" s="116">
        <v>2.48</v>
      </c>
      <c r="C973" s="20">
        <f t="shared" si="30"/>
        <v>2.4799999999999999E-2</v>
      </c>
      <c r="D973" s="46">
        <f t="shared" si="31"/>
        <v>16.690000000000001</v>
      </c>
      <c r="E973" s="20"/>
      <c r="F973" s="105">
        <v>42664</v>
      </c>
      <c r="G973" s="116">
        <v>13.34</v>
      </c>
      <c r="H973" s="20"/>
    </row>
    <row r="974" spans="1:8" s="172" customFormat="1" ht="12.75" customHeight="1" x14ac:dyDescent="0.15">
      <c r="A974" s="105">
        <v>42655</v>
      </c>
      <c r="B974" s="116">
        <v>2.5099999999999998</v>
      </c>
      <c r="C974" s="20">
        <f t="shared" si="30"/>
        <v>2.5099999999999997E-2</v>
      </c>
      <c r="D974" s="46">
        <f t="shared" si="31"/>
        <v>15.91</v>
      </c>
      <c r="E974" s="20"/>
      <c r="F974" s="105">
        <v>42663</v>
      </c>
      <c r="G974" s="116">
        <v>13.75</v>
      </c>
      <c r="H974" s="20"/>
    </row>
    <row r="975" spans="1:8" s="172" customFormat="1" ht="12.75" customHeight="1" x14ac:dyDescent="0.15">
      <c r="A975" s="105">
        <v>42654</v>
      </c>
      <c r="B975" s="116">
        <v>2.5</v>
      </c>
      <c r="C975" s="20">
        <f t="shared" si="30"/>
        <v>2.5000000000000001E-2</v>
      </c>
      <c r="D975" s="46">
        <f t="shared" si="31"/>
        <v>15.36</v>
      </c>
      <c r="E975" s="20"/>
      <c r="F975" s="105">
        <v>42662</v>
      </c>
      <c r="G975" s="116">
        <v>14.41</v>
      </c>
      <c r="H975" s="20"/>
    </row>
    <row r="976" spans="1:8" s="172" customFormat="1" ht="12.75" customHeight="1" x14ac:dyDescent="0.15">
      <c r="A976" s="105">
        <v>42650</v>
      </c>
      <c r="B976" s="116">
        <v>2.46</v>
      </c>
      <c r="C976" s="20">
        <f t="shared" si="30"/>
        <v>2.46E-2</v>
      </c>
      <c r="D976" s="46">
        <f t="shared" si="31"/>
        <v>13.48</v>
      </c>
      <c r="E976" s="20"/>
      <c r="F976" s="105">
        <v>42661</v>
      </c>
      <c r="G976" s="116">
        <v>15.28</v>
      </c>
      <c r="H976" s="20"/>
    </row>
    <row r="977" spans="1:8" s="172" customFormat="1" ht="12.75" customHeight="1" x14ac:dyDescent="0.15">
      <c r="A977" s="105">
        <v>42649</v>
      </c>
      <c r="B977" s="116">
        <v>2.46</v>
      </c>
      <c r="C977" s="20">
        <f t="shared" si="30"/>
        <v>2.46E-2</v>
      </c>
      <c r="D977" s="46">
        <f t="shared" si="31"/>
        <v>12.84</v>
      </c>
      <c r="E977" s="20"/>
      <c r="F977" s="105">
        <v>42660</v>
      </c>
      <c r="G977" s="116">
        <v>16.21</v>
      </c>
      <c r="H977" s="20"/>
    </row>
    <row r="978" spans="1:8" s="172" customFormat="1" ht="12.75" customHeight="1" x14ac:dyDescent="0.15">
      <c r="A978" s="105">
        <v>42648</v>
      </c>
      <c r="B978" s="116">
        <v>2.44</v>
      </c>
      <c r="C978" s="20">
        <f t="shared" si="30"/>
        <v>2.4399999999999998E-2</v>
      </c>
      <c r="D978" s="46">
        <f t="shared" si="31"/>
        <v>12.99</v>
      </c>
      <c r="E978" s="20"/>
      <c r="F978" s="105">
        <v>42657</v>
      </c>
      <c r="G978" s="116">
        <v>16.12</v>
      </c>
      <c r="H978" s="20"/>
    </row>
    <row r="979" spans="1:8" s="172" customFormat="1" ht="12.75" customHeight="1" x14ac:dyDescent="0.15">
      <c r="A979" s="105">
        <v>42647</v>
      </c>
      <c r="B979" s="116">
        <v>2.4</v>
      </c>
      <c r="C979" s="20">
        <f t="shared" si="30"/>
        <v>2.4E-2</v>
      </c>
      <c r="D979" s="46">
        <f t="shared" si="31"/>
        <v>13.63</v>
      </c>
      <c r="E979" s="20"/>
      <c r="F979" s="105">
        <v>42656</v>
      </c>
      <c r="G979" s="116">
        <v>16.690000000000001</v>
      </c>
      <c r="H979" s="20"/>
    </row>
    <row r="980" spans="1:8" s="172" customFormat="1" ht="12.75" customHeight="1" x14ac:dyDescent="0.15">
      <c r="A980" s="105">
        <v>42646</v>
      </c>
      <c r="B980" s="116">
        <v>2.34</v>
      </c>
      <c r="C980" s="20">
        <f t="shared" si="30"/>
        <v>2.3399999999999997E-2</v>
      </c>
      <c r="D980" s="46">
        <f t="shared" si="31"/>
        <v>13.57</v>
      </c>
      <c r="E980" s="20"/>
      <c r="F980" s="105">
        <v>42655</v>
      </c>
      <c r="G980" s="116">
        <v>15.91</v>
      </c>
      <c r="H980" s="20"/>
    </row>
    <row r="981" spans="1:8" s="172" customFormat="1" ht="12.75" customHeight="1" x14ac:dyDescent="0.15">
      <c r="A981" s="105">
        <v>42643</v>
      </c>
      <c r="B981" s="116">
        <v>2.3199999999999998</v>
      </c>
      <c r="C981" s="20">
        <f t="shared" si="30"/>
        <v>2.3199999999999998E-2</v>
      </c>
      <c r="D981" s="46">
        <f t="shared" si="31"/>
        <v>13.29</v>
      </c>
      <c r="E981" s="20"/>
      <c r="F981" s="105">
        <v>42654</v>
      </c>
      <c r="G981" s="116">
        <v>15.36</v>
      </c>
      <c r="H981" s="20"/>
    </row>
    <row r="982" spans="1:8" s="172" customFormat="1" ht="12.75" customHeight="1" x14ac:dyDescent="0.15">
      <c r="A982" s="105">
        <v>42642</v>
      </c>
      <c r="B982" s="116">
        <v>2.2799999999999998</v>
      </c>
      <c r="C982" s="20">
        <f t="shared" si="30"/>
        <v>2.2799999999999997E-2</v>
      </c>
      <c r="D982" s="46">
        <f t="shared" si="31"/>
        <v>14.02</v>
      </c>
      <c r="E982" s="20"/>
      <c r="F982" s="105">
        <v>42653</v>
      </c>
      <c r="G982" s="116">
        <v>13.38</v>
      </c>
      <c r="H982" s="20"/>
    </row>
    <row r="983" spans="1:8" s="172" customFormat="1" ht="12.75" customHeight="1" x14ac:dyDescent="0.15">
      <c r="A983" s="105">
        <v>42641</v>
      </c>
      <c r="B983" s="116">
        <v>2.29</v>
      </c>
      <c r="C983" s="20">
        <f t="shared" si="30"/>
        <v>2.29E-2</v>
      </c>
      <c r="D983" s="46">
        <f t="shared" si="31"/>
        <v>12.39</v>
      </c>
      <c r="E983" s="20"/>
      <c r="F983" s="105">
        <v>42650</v>
      </c>
      <c r="G983" s="116">
        <v>13.48</v>
      </c>
      <c r="H983" s="20"/>
    </row>
    <row r="984" spans="1:8" s="172" customFormat="1" ht="12.75" customHeight="1" x14ac:dyDescent="0.15">
      <c r="A984" s="105">
        <v>42640</v>
      </c>
      <c r="B984" s="116">
        <v>2.2799999999999998</v>
      </c>
      <c r="C984" s="20">
        <f t="shared" si="30"/>
        <v>2.2799999999999997E-2</v>
      </c>
      <c r="D984" s="46">
        <f t="shared" si="31"/>
        <v>13.1</v>
      </c>
      <c r="E984" s="20"/>
      <c r="F984" s="105">
        <v>42649</v>
      </c>
      <c r="G984" s="116">
        <v>12.84</v>
      </c>
      <c r="H984" s="20"/>
    </row>
    <row r="985" spans="1:8" s="172" customFormat="1" ht="12.75" customHeight="1" x14ac:dyDescent="0.15">
      <c r="A985" s="105">
        <v>42639</v>
      </c>
      <c r="B985" s="116">
        <v>2.3199999999999998</v>
      </c>
      <c r="C985" s="20">
        <f t="shared" si="30"/>
        <v>2.3199999999999998E-2</v>
      </c>
      <c r="D985" s="46">
        <f t="shared" si="31"/>
        <v>14.5</v>
      </c>
      <c r="E985" s="20"/>
      <c r="F985" s="105">
        <v>42648</v>
      </c>
      <c r="G985" s="116">
        <v>12.99</v>
      </c>
      <c r="H985" s="20"/>
    </row>
    <row r="986" spans="1:8" s="172" customFormat="1" ht="12.75" customHeight="1" x14ac:dyDescent="0.15">
      <c r="A986" s="105">
        <v>42636</v>
      </c>
      <c r="B986" s="116">
        <v>2.34</v>
      </c>
      <c r="C986" s="20">
        <f t="shared" si="30"/>
        <v>2.3399999999999997E-2</v>
      </c>
      <c r="D986" s="46">
        <f t="shared" si="31"/>
        <v>12.29</v>
      </c>
      <c r="E986" s="20"/>
      <c r="F986" s="105">
        <v>42647</v>
      </c>
      <c r="G986" s="116">
        <v>13.63</v>
      </c>
      <c r="H986" s="20"/>
    </row>
    <row r="987" spans="1:8" s="172" customFormat="1" ht="12.75" customHeight="1" x14ac:dyDescent="0.15">
      <c r="A987" s="105">
        <v>42635</v>
      </c>
      <c r="B987" s="116">
        <v>2.34</v>
      </c>
      <c r="C987" s="20">
        <f t="shared" si="30"/>
        <v>2.3399999999999997E-2</v>
      </c>
      <c r="D987" s="46">
        <f t="shared" si="31"/>
        <v>12.02</v>
      </c>
      <c r="E987" s="20"/>
      <c r="F987" s="105">
        <v>42646</v>
      </c>
      <c r="G987" s="116">
        <v>13.57</v>
      </c>
      <c r="H987" s="20"/>
    </row>
    <row r="988" spans="1:8" s="172" customFormat="1" ht="12.75" customHeight="1" x14ac:dyDescent="0.15">
      <c r="A988" s="105">
        <v>42634</v>
      </c>
      <c r="B988" s="116">
        <v>2.39</v>
      </c>
      <c r="C988" s="20">
        <f t="shared" si="30"/>
        <v>2.3900000000000001E-2</v>
      </c>
      <c r="D988" s="46">
        <f t="shared" si="31"/>
        <v>13.3</v>
      </c>
      <c r="E988" s="20"/>
      <c r="F988" s="105">
        <v>42643</v>
      </c>
      <c r="G988" s="116">
        <v>13.29</v>
      </c>
      <c r="H988" s="20"/>
    </row>
    <row r="989" spans="1:8" s="172" customFormat="1" ht="12.75" customHeight="1" x14ac:dyDescent="0.15">
      <c r="A989" s="105">
        <v>42633</v>
      </c>
      <c r="B989" s="116">
        <v>2.4300000000000002</v>
      </c>
      <c r="C989" s="20">
        <f t="shared" si="30"/>
        <v>2.4300000000000002E-2</v>
      </c>
      <c r="D989" s="46">
        <f t="shared" si="31"/>
        <v>15.92</v>
      </c>
      <c r="E989" s="20"/>
      <c r="F989" s="105">
        <v>42642</v>
      </c>
      <c r="G989" s="116">
        <v>14.02</v>
      </c>
      <c r="H989" s="20"/>
    </row>
    <row r="990" spans="1:8" s="172" customFormat="1" ht="12.75" customHeight="1" x14ac:dyDescent="0.15">
      <c r="A990" s="105">
        <v>42632</v>
      </c>
      <c r="B990" s="116">
        <v>2.4500000000000002</v>
      </c>
      <c r="C990" s="20">
        <f t="shared" si="30"/>
        <v>2.4500000000000001E-2</v>
      </c>
      <c r="D990" s="46">
        <f t="shared" si="31"/>
        <v>15.53</v>
      </c>
      <c r="E990" s="20"/>
      <c r="F990" s="105">
        <v>42641</v>
      </c>
      <c r="G990" s="116">
        <v>12.39</v>
      </c>
      <c r="H990" s="20"/>
    </row>
    <row r="991" spans="1:8" s="172" customFormat="1" ht="12.75" customHeight="1" x14ac:dyDescent="0.15">
      <c r="A991" s="105">
        <v>42629</v>
      </c>
      <c r="B991" s="116">
        <v>2.44</v>
      </c>
      <c r="C991" s="20">
        <f t="shared" si="30"/>
        <v>2.4399999999999998E-2</v>
      </c>
      <c r="D991" s="46">
        <f t="shared" si="31"/>
        <v>15.37</v>
      </c>
      <c r="E991" s="20"/>
      <c r="F991" s="105">
        <v>42640</v>
      </c>
      <c r="G991" s="116">
        <v>13.1</v>
      </c>
      <c r="H991" s="20"/>
    </row>
    <row r="992" spans="1:8" s="172" customFormat="1" ht="12.75" customHeight="1" x14ac:dyDescent="0.15">
      <c r="A992" s="105">
        <v>42628</v>
      </c>
      <c r="B992" s="116">
        <v>2.48</v>
      </c>
      <c r="C992" s="20">
        <f t="shared" si="30"/>
        <v>2.4799999999999999E-2</v>
      </c>
      <c r="D992" s="46">
        <f t="shared" si="31"/>
        <v>16.3</v>
      </c>
      <c r="E992" s="20"/>
      <c r="F992" s="105">
        <v>42639</v>
      </c>
      <c r="G992" s="116">
        <v>14.5</v>
      </c>
      <c r="H992" s="20"/>
    </row>
    <row r="993" spans="1:8" s="172" customFormat="1" ht="12.75" customHeight="1" x14ac:dyDescent="0.15">
      <c r="A993" s="105">
        <v>42627</v>
      </c>
      <c r="B993" s="116">
        <v>2.44</v>
      </c>
      <c r="C993" s="20">
        <f t="shared" si="30"/>
        <v>2.4399999999999998E-2</v>
      </c>
      <c r="D993" s="46">
        <f t="shared" si="31"/>
        <v>18.14</v>
      </c>
      <c r="E993" s="20"/>
      <c r="F993" s="105">
        <v>42636</v>
      </c>
      <c r="G993" s="116">
        <v>12.29</v>
      </c>
      <c r="H993" s="20"/>
    </row>
    <row r="994" spans="1:8" s="172" customFormat="1" ht="12.75" customHeight="1" x14ac:dyDescent="0.15">
      <c r="A994" s="105">
        <v>42626</v>
      </c>
      <c r="B994" s="116">
        <v>2.4700000000000002</v>
      </c>
      <c r="C994" s="20">
        <f t="shared" si="30"/>
        <v>2.4700000000000003E-2</v>
      </c>
      <c r="D994" s="46">
        <f t="shared" si="31"/>
        <v>17.850000000000001</v>
      </c>
      <c r="E994" s="20"/>
      <c r="F994" s="105">
        <v>42635</v>
      </c>
      <c r="G994" s="116">
        <v>12.02</v>
      </c>
      <c r="H994" s="20"/>
    </row>
    <row r="995" spans="1:8" s="172" customFormat="1" ht="12.75" customHeight="1" x14ac:dyDescent="0.15">
      <c r="A995" s="105">
        <v>42625</v>
      </c>
      <c r="B995" s="116">
        <v>2.4</v>
      </c>
      <c r="C995" s="20">
        <f t="shared" si="30"/>
        <v>2.4E-2</v>
      </c>
      <c r="D995" s="46">
        <f t="shared" si="31"/>
        <v>15.16</v>
      </c>
      <c r="E995" s="20"/>
      <c r="F995" s="105">
        <v>42634</v>
      </c>
      <c r="G995" s="116">
        <v>13.3</v>
      </c>
      <c r="H995" s="20"/>
    </row>
    <row r="996" spans="1:8" s="172" customFormat="1" ht="12.75" customHeight="1" x14ac:dyDescent="0.15">
      <c r="A996" s="105">
        <v>42622</v>
      </c>
      <c r="B996" s="116">
        <v>2.39</v>
      </c>
      <c r="C996" s="20">
        <f t="shared" si="30"/>
        <v>2.3900000000000001E-2</v>
      </c>
      <c r="D996" s="46">
        <f t="shared" si="31"/>
        <v>17.5</v>
      </c>
      <c r="E996" s="20"/>
      <c r="F996" s="105">
        <v>42633</v>
      </c>
      <c r="G996" s="116">
        <v>15.92</v>
      </c>
      <c r="H996" s="20"/>
    </row>
    <row r="997" spans="1:8" s="172" customFormat="1" ht="12.75" customHeight="1" x14ac:dyDescent="0.15">
      <c r="A997" s="105">
        <v>42621</v>
      </c>
      <c r="B997" s="116">
        <v>2.3199999999999998</v>
      </c>
      <c r="C997" s="20">
        <f t="shared" si="30"/>
        <v>2.3199999999999998E-2</v>
      </c>
      <c r="D997" s="46">
        <f t="shared" si="31"/>
        <v>12.51</v>
      </c>
      <c r="E997" s="20"/>
      <c r="F997" s="105">
        <v>42632</v>
      </c>
      <c r="G997" s="116">
        <v>15.53</v>
      </c>
      <c r="H997" s="20"/>
    </row>
    <row r="998" spans="1:8" s="172" customFormat="1" ht="12.75" customHeight="1" x14ac:dyDescent="0.15">
      <c r="A998" s="105">
        <v>42620</v>
      </c>
      <c r="B998" s="116">
        <v>2.23</v>
      </c>
      <c r="C998" s="20">
        <f t="shared" si="30"/>
        <v>2.23E-2</v>
      </c>
      <c r="D998" s="46">
        <f t="shared" si="31"/>
        <v>11.94</v>
      </c>
      <c r="E998" s="20"/>
      <c r="F998" s="105">
        <v>42629</v>
      </c>
      <c r="G998" s="116">
        <v>15.37</v>
      </c>
      <c r="H998" s="20"/>
    </row>
    <row r="999" spans="1:8" s="172" customFormat="1" ht="12.75" customHeight="1" x14ac:dyDescent="0.15">
      <c r="A999" s="105">
        <v>42619</v>
      </c>
      <c r="B999" s="116">
        <v>2.2400000000000002</v>
      </c>
      <c r="C999" s="20">
        <f t="shared" si="30"/>
        <v>2.2400000000000003E-2</v>
      </c>
      <c r="D999" s="46">
        <f t="shared" si="31"/>
        <v>12.02</v>
      </c>
      <c r="E999" s="20"/>
      <c r="F999" s="105">
        <v>42628</v>
      </c>
      <c r="G999" s="116">
        <v>16.3</v>
      </c>
      <c r="H999" s="20"/>
    </row>
    <row r="1000" spans="1:8" s="172" customFormat="1" ht="12.75" customHeight="1" x14ac:dyDescent="0.15">
      <c r="A1000" s="105">
        <v>42615</v>
      </c>
      <c r="B1000" s="116">
        <v>2.2799999999999998</v>
      </c>
      <c r="C1000" s="20">
        <f t="shared" si="30"/>
        <v>2.2799999999999997E-2</v>
      </c>
      <c r="D1000" s="46">
        <f t="shared" si="31"/>
        <v>11.98</v>
      </c>
      <c r="E1000" s="20"/>
      <c r="F1000" s="105">
        <v>42627</v>
      </c>
      <c r="G1000" s="116">
        <v>18.14</v>
      </c>
      <c r="H1000" s="20"/>
    </row>
    <row r="1001" spans="1:8" s="172" customFormat="1" ht="12.75" customHeight="1" x14ac:dyDescent="0.15">
      <c r="A1001" s="105">
        <v>42614</v>
      </c>
      <c r="B1001" s="116">
        <v>2.23</v>
      </c>
      <c r="C1001" s="20">
        <f t="shared" si="30"/>
        <v>2.23E-2</v>
      </c>
      <c r="D1001" s="46">
        <f t="shared" si="31"/>
        <v>13.48</v>
      </c>
      <c r="E1001" s="20"/>
      <c r="F1001" s="105">
        <v>42626</v>
      </c>
      <c r="G1001" s="116">
        <v>17.850000000000001</v>
      </c>
      <c r="H1001" s="20"/>
    </row>
    <row r="1002" spans="1:8" s="172" customFormat="1" ht="12.75" customHeight="1" x14ac:dyDescent="0.15">
      <c r="A1002" s="105">
        <v>42613</v>
      </c>
      <c r="B1002" s="116">
        <v>2.23</v>
      </c>
      <c r="C1002" s="20">
        <f t="shared" si="30"/>
        <v>2.23E-2</v>
      </c>
      <c r="D1002" s="46">
        <f t="shared" si="31"/>
        <v>13.42</v>
      </c>
      <c r="E1002" s="20"/>
      <c r="F1002" s="105">
        <v>42625</v>
      </c>
      <c r="G1002" s="116">
        <v>15.16</v>
      </c>
      <c r="H1002" s="20"/>
    </row>
    <row r="1003" spans="1:8" s="172" customFormat="1" ht="12.75" customHeight="1" x14ac:dyDescent="0.15">
      <c r="A1003" s="105">
        <v>42612</v>
      </c>
      <c r="B1003" s="116">
        <v>2.23</v>
      </c>
      <c r="C1003" s="20">
        <f t="shared" si="30"/>
        <v>2.23E-2</v>
      </c>
      <c r="D1003" s="46">
        <f t="shared" si="31"/>
        <v>13.12</v>
      </c>
      <c r="E1003" s="20"/>
      <c r="F1003" s="105">
        <v>42622</v>
      </c>
      <c r="G1003" s="116">
        <v>17.5</v>
      </c>
      <c r="H1003" s="20"/>
    </row>
    <row r="1004" spans="1:8" s="172" customFormat="1" ht="12.75" customHeight="1" x14ac:dyDescent="0.15">
      <c r="A1004" s="105">
        <v>42611</v>
      </c>
      <c r="B1004" s="116">
        <v>2.2200000000000002</v>
      </c>
      <c r="C1004" s="20">
        <f t="shared" si="30"/>
        <v>2.2200000000000001E-2</v>
      </c>
      <c r="D1004" s="46">
        <f t="shared" si="31"/>
        <v>12.94</v>
      </c>
      <c r="E1004" s="20"/>
      <c r="F1004" s="105">
        <v>42621</v>
      </c>
      <c r="G1004" s="116">
        <v>12.51</v>
      </c>
      <c r="H1004" s="20"/>
    </row>
    <row r="1005" spans="1:8" s="172" customFormat="1" ht="12.75" customHeight="1" x14ac:dyDescent="0.15">
      <c r="A1005" s="105">
        <v>42608</v>
      </c>
      <c r="B1005" s="116">
        <v>2.29</v>
      </c>
      <c r="C1005" s="20">
        <f t="shared" si="30"/>
        <v>2.29E-2</v>
      </c>
      <c r="D1005" s="46">
        <f t="shared" si="31"/>
        <v>13.65</v>
      </c>
      <c r="E1005" s="20"/>
      <c r="F1005" s="105">
        <v>42620</v>
      </c>
      <c r="G1005" s="116">
        <v>11.94</v>
      </c>
      <c r="H1005" s="20"/>
    </row>
    <row r="1006" spans="1:8" s="172" customFormat="1" ht="12.75" customHeight="1" x14ac:dyDescent="0.15">
      <c r="A1006" s="105">
        <v>42607</v>
      </c>
      <c r="B1006" s="116">
        <v>2.27</v>
      </c>
      <c r="C1006" s="20">
        <f t="shared" si="30"/>
        <v>2.2700000000000001E-2</v>
      </c>
      <c r="D1006" s="46">
        <f t="shared" si="31"/>
        <v>13.63</v>
      </c>
      <c r="E1006" s="20"/>
      <c r="F1006" s="105">
        <v>42619</v>
      </c>
      <c r="G1006" s="116">
        <v>12.02</v>
      </c>
      <c r="H1006" s="20"/>
    </row>
    <row r="1007" spans="1:8" s="172" customFormat="1" ht="12.75" customHeight="1" x14ac:dyDescent="0.15">
      <c r="A1007" s="105">
        <v>42606</v>
      </c>
      <c r="B1007" s="116">
        <v>2.2400000000000002</v>
      </c>
      <c r="C1007" s="20">
        <f t="shared" si="30"/>
        <v>2.2400000000000003E-2</v>
      </c>
      <c r="D1007" s="46">
        <f t="shared" si="31"/>
        <v>13.45</v>
      </c>
      <c r="E1007" s="20"/>
      <c r="F1007" s="105">
        <v>42615</v>
      </c>
      <c r="G1007" s="116">
        <v>11.98</v>
      </c>
      <c r="H1007" s="20"/>
    </row>
    <row r="1008" spans="1:8" s="172" customFormat="1" ht="12.75" customHeight="1" x14ac:dyDescent="0.15">
      <c r="A1008" s="105">
        <v>42605</v>
      </c>
      <c r="B1008" s="116">
        <v>2.2400000000000002</v>
      </c>
      <c r="C1008" s="20">
        <f t="shared" si="30"/>
        <v>2.2400000000000003E-2</v>
      </c>
      <c r="D1008" s="46">
        <f t="shared" si="31"/>
        <v>12.38</v>
      </c>
      <c r="E1008" s="20"/>
      <c r="F1008" s="105">
        <v>42614</v>
      </c>
      <c r="G1008" s="116">
        <v>13.48</v>
      </c>
      <c r="H1008" s="20"/>
    </row>
    <row r="1009" spans="1:8" s="172" customFormat="1" ht="12.75" customHeight="1" x14ac:dyDescent="0.15">
      <c r="A1009" s="105">
        <v>42604</v>
      </c>
      <c r="B1009" s="116">
        <v>2.2400000000000002</v>
      </c>
      <c r="C1009" s="20">
        <f t="shared" si="30"/>
        <v>2.2400000000000003E-2</v>
      </c>
      <c r="D1009" s="46">
        <f t="shared" si="31"/>
        <v>12.27</v>
      </c>
      <c r="E1009" s="20"/>
      <c r="F1009" s="105">
        <v>42613</v>
      </c>
      <c r="G1009" s="116">
        <v>13.42</v>
      </c>
      <c r="H1009" s="20"/>
    </row>
    <row r="1010" spans="1:8" s="172" customFormat="1" ht="12.75" customHeight="1" x14ac:dyDescent="0.15">
      <c r="A1010" s="105">
        <v>42601</v>
      </c>
      <c r="B1010" s="116">
        <v>2.29</v>
      </c>
      <c r="C1010" s="20">
        <f t="shared" si="30"/>
        <v>2.29E-2</v>
      </c>
      <c r="D1010" s="46">
        <f t="shared" si="31"/>
        <v>11.34</v>
      </c>
      <c r="E1010" s="20"/>
      <c r="F1010" s="105">
        <v>42612</v>
      </c>
      <c r="G1010" s="116">
        <v>13.12</v>
      </c>
      <c r="H1010" s="20"/>
    </row>
    <row r="1011" spans="1:8" s="172" customFormat="1" ht="12.75" customHeight="1" x14ac:dyDescent="0.15">
      <c r="A1011" s="105">
        <v>42600</v>
      </c>
      <c r="B1011" s="116">
        <v>2.2599999999999998</v>
      </c>
      <c r="C1011" s="20">
        <f t="shared" si="30"/>
        <v>2.2599999999999999E-2</v>
      </c>
      <c r="D1011" s="46">
        <f t="shared" si="31"/>
        <v>11.43</v>
      </c>
      <c r="E1011" s="20"/>
      <c r="F1011" s="105">
        <v>42611</v>
      </c>
      <c r="G1011" s="116">
        <v>12.94</v>
      </c>
      <c r="H1011" s="20"/>
    </row>
    <row r="1012" spans="1:8" s="172" customFormat="1" ht="12.75" customHeight="1" x14ac:dyDescent="0.15">
      <c r="A1012" s="105">
        <v>42599</v>
      </c>
      <c r="B1012" s="116">
        <v>2.27</v>
      </c>
      <c r="C1012" s="20">
        <f t="shared" si="30"/>
        <v>2.2700000000000001E-2</v>
      </c>
      <c r="D1012" s="46">
        <f t="shared" si="31"/>
        <v>12.19</v>
      </c>
      <c r="E1012" s="20"/>
      <c r="F1012" s="105">
        <v>42608</v>
      </c>
      <c r="G1012" s="116">
        <v>13.65</v>
      </c>
      <c r="H1012" s="20"/>
    </row>
    <row r="1013" spans="1:8" s="172" customFormat="1" ht="12.75" customHeight="1" x14ac:dyDescent="0.15">
      <c r="A1013" s="105">
        <v>42598</v>
      </c>
      <c r="B1013" s="116">
        <v>2.29</v>
      </c>
      <c r="C1013" s="20">
        <f t="shared" si="30"/>
        <v>2.29E-2</v>
      </c>
      <c r="D1013" s="46">
        <f t="shared" si="31"/>
        <v>12.64</v>
      </c>
      <c r="E1013" s="20"/>
      <c r="F1013" s="105">
        <v>42607</v>
      </c>
      <c r="G1013" s="116">
        <v>13.63</v>
      </c>
      <c r="H1013" s="20"/>
    </row>
    <row r="1014" spans="1:8" s="172" customFormat="1" ht="12.75" customHeight="1" x14ac:dyDescent="0.15">
      <c r="A1014" s="105">
        <v>42597</v>
      </c>
      <c r="B1014" s="116">
        <v>2.27</v>
      </c>
      <c r="C1014" s="20">
        <f t="shared" si="30"/>
        <v>2.2700000000000001E-2</v>
      </c>
      <c r="D1014" s="46">
        <f t="shared" si="31"/>
        <v>11.81</v>
      </c>
      <c r="E1014" s="20"/>
      <c r="F1014" s="105">
        <v>42606</v>
      </c>
      <c r="G1014" s="116">
        <v>13.45</v>
      </c>
      <c r="H1014" s="20"/>
    </row>
    <row r="1015" spans="1:8" s="172" customFormat="1" ht="12.75" customHeight="1" x14ac:dyDescent="0.15">
      <c r="A1015" s="105">
        <v>42594</v>
      </c>
      <c r="B1015" s="116">
        <v>2.23</v>
      </c>
      <c r="C1015" s="20">
        <f t="shared" si="30"/>
        <v>2.23E-2</v>
      </c>
      <c r="D1015" s="46">
        <f t="shared" si="31"/>
        <v>11.55</v>
      </c>
      <c r="E1015" s="20"/>
      <c r="F1015" s="105">
        <v>42605</v>
      </c>
      <c r="G1015" s="116">
        <v>12.38</v>
      </c>
      <c r="H1015" s="20"/>
    </row>
    <row r="1016" spans="1:8" s="172" customFormat="1" ht="12.75" customHeight="1" x14ac:dyDescent="0.15">
      <c r="A1016" s="105">
        <v>42593</v>
      </c>
      <c r="B1016" s="116">
        <v>2.2799999999999998</v>
      </c>
      <c r="C1016" s="20">
        <f t="shared" si="30"/>
        <v>2.2799999999999997E-2</v>
      </c>
      <c r="D1016" s="46">
        <f t="shared" si="31"/>
        <v>11.68</v>
      </c>
      <c r="E1016" s="20"/>
      <c r="F1016" s="105">
        <v>42604</v>
      </c>
      <c r="G1016" s="116">
        <v>12.27</v>
      </c>
      <c r="H1016" s="20"/>
    </row>
    <row r="1017" spans="1:8" s="172" customFormat="1" ht="12.75" customHeight="1" x14ac:dyDescent="0.15">
      <c r="A1017" s="105">
        <v>42592</v>
      </c>
      <c r="B1017" s="116">
        <v>2.23</v>
      </c>
      <c r="C1017" s="20">
        <f t="shared" si="30"/>
        <v>2.23E-2</v>
      </c>
      <c r="D1017" s="46">
        <f t="shared" si="31"/>
        <v>12.05</v>
      </c>
      <c r="E1017" s="20"/>
      <c r="F1017" s="105">
        <v>42601</v>
      </c>
      <c r="G1017" s="116">
        <v>11.34</v>
      </c>
      <c r="H1017" s="20"/>
    </row>
    <row r="1018" spans="1:8" s="172" customFormat="1" ht="12.75" customHeight="1" x14ac:dyDescent="0.15">
      <c r="A1018" s="105">
        <v>42591</v>
      </c>
      <c r="B1018" s="116">
        <v>2.25</v>
      </c>
      <c r="C1018" s="20">
        <f t="shared" si="30"/>
        <v>2.2499999999999999E-2</v>
      </c>
      <c r="D1018" s="46">
        <f t="shared" si="31"/>
        <v>11.66</v>
      </c>
      <c r="E1018" s="20"/>
      <c r="F1018" s="105">
        <v>42600</v>
      </c>
      <c r="G1018" s="116">
        <v>11.43</v>
      </c>
      <c r="H1018" s="20"/>
    </row>
    <row r="1019" spans="1:8" s="172" customFormat="1" ht="12.75" customHeight="1" x14ac:dyDescent="0.15">
      <c r="A1019" s="105">
        <v>42590</v>
      </c>
      <c r="B1019" s="116">
        <v>2.2999999999999998</v>
      </c>
      <c r="C1019" s="20">
        <f t="shared" si="30"/>
        <v>2.3E-2</v>
      </c>
      <c r="D1019" s="46">
        <f t="shared" si="31"/>
        <v>11.5</v>
      </c>
      <c r="E1019" s="20"/>
      <c r="F1019" s="105">
        <v>42599</v>
      </c>
      <c r="G1019" s="116">
        <v>12.19</v>
      </c>
      <c r="H1019" s="20"/>
    </row>
    <row r="1020" spans="1:8" s="172" customFormat="1" ht="12.75" customHeight="1" x14ac:dyDescent="0.15">
      <c r="A1020" s="105">
        <v>42587</v>
      </c>
      <c r="B1020" s="116">
        <v>2.3199999999999998</v>
      </c>
      <c r="C1020" s="20">
        <f t="shared" si="30"/>
        <v>2.3199999999999998E-2</v>
      </c>
      <c r="D1020" s="46">
        <f t="shared" si="31"/>
        <v>11.39</v>
      </c>
      <c r="E1020" s="20"/>
      <c r="F1020" s="105">
        <v>42598</v>
      </c>
      <c r="G1020" s="116">
        <v>12.64</v>
      </c>
      <c r="H1020" s="20"/>
    </row>
    <row r="1021" spans="1:8" s="172" customFormat="1" ht="12.75" customHeight="1" x14ac:dyDescent="0.15">
      <c r="A1021" s="105">
        <v>42586</v>
      </c>
      <c r="B1021" s="116">
        <v>2.25</v>
      </c>
      <c r="C1021" s="20">
        <f t="shared" si="30"/>
        <v>2.2499999999999999E-2</v>
      </c>
      <c r="D1021" s="46">
        <f t="shared" si="31"/>
        <v>12.42</v>
      </c>
      <c r="E1021" s="20"/>
      <c r="F1021" s="105">
        <v>42597</v>
      </c>
      <c r="G1021" s="116">
        <v>11.81</v>
      </c>
      <c r="H1021" s="20"/>
    </row>
    <row r="1022" spans="1:8" s="172" customFormat="1" ht="12.75" customHeight="1" x14ac:dyDescent="0.15">
      <c r="A1022" s="105">
        <v>42585</v>
      </c>
      <c r="B1022" s="116">
        <v>2.29</v>
      </c>
      <c r="C1022" s="20">
        <f t="shared" si="30"/>
        <v>2.29E-2</v>
      </c>
      <c r="D1022" s="46">
        <f t="shared" si="31"/>
        <v>12.86</v>
      </c>
      <c r="E1022" s="20"/>
      <c r="F1022" s="105">
        <v>42594</v>
      </c>
      <c r="G1022" s="116">
        <v>11.55</v>
      </c>
      <c r="H1022" s="20"/>
    </row>
    <row r="1023" spans="1:8" s="172" customFormat="1" ht="12.75" customHeight="1" x14ac:dyDescent="0.15">
      <c r="A1023" s="105">
        <v>42584</v>
      </c>
      <c r="B1023" s="116">
        <v>2.29</v>
      </c>
      <c r="C1023" s="20">
        <f t="shared" si="30"/>
        <v>2.29E-2</v>
      </c>
      <c r="D1023" s="46">
        <f t="shared" si="31"/>
        <v>13.37</v>
      </c>
      <c r="E1023" s="20"/>
      <c r="F1023" s="105">
        <v>42593</v>
      </c>
      <c r="G1023" s="116">
        <v>11.68</v>
      </c>
      <c r="H1023" s="20"/>
    </row>
    <row r="1024" spans="1:8" s="172" customFormat="1" ht="12.75" customHeight="1" x14ac:dyDescent="0.15">
      <c r="A1024" s="105">
        <v>42583</v>
      </c>
      <c r="B1024" s="116">
        <v>2.2400000000000002</v>
      </c>
      <c r="C1024" s="20">
        <f t="shared" si="30"/>
        <v>2.2400000000000003E-2</v>
      </c>
      <c r="D1024" s="46">
        <f t="shared" si="31"/>
        <v>12.44</v>
      </c>
      <c r="E1024" s="20"/>
      <c r="F1024" s="105">
        <v>42592</v>
      </c>
      <c r="G1024" s="116">
        <v>12.05</v>
      </c>
      <c r="H1024" s="20"/>
    </row>
    <row r="1025" spans="1:8" s="172" customFormat="1" ht="12.75" customHeight="1" x14ac:dyDescent="0.15">
      <c r="A1025" s="105">
        <v>42580</v>
      </c>
      <c r="B1025" s="116">
        <v>2.1800000000000002</v>
      </c>
      <c r="C1025" s="20">
        <f t="shared" si="30"/>
        <v>2.18E-2</v>
      </c>
      <c r="D1025" s="46">
        <f t="shared" si="31"/>
        <v>11.87</v>
      </c>
      <c r="E1025" s="20"/>
      <c r="F1025" s="105">
        <v>42591</v>
      </c>
      <c r="G1025" s="116">
        <v>11.66</v>
      </c>
      <c r="H1025" s="20"/>
    </row>
    <row r="1026" spans="1:8" s="172" customFormat="1" ht="12.75" customHeight="1" x14ac:dyDescent="0.15">
      <c r="A1026" s="105">
        <v>42579</v>
      </c>
      <c r="B1026" s="116">
        <v>2.23</v>
      </c>
      <c r="C1026" s="20">
        <f t="shared" si="30"/>
        <v>2.23E-2</v>
      </c>
      <c r="D1026" s="46">
        <f t="shared" si="31"/>
        <v>12.72</v>
      </c>
      <c r="E1026" s="20"/>
      <c r="F1026" s="105">
        <v>42590</v>
      </c>
      <c r="G1026" s="116">
        <v>11.5</v>
      </c>
      <c r="H1026" s="20"/>
    </row>
    <row r="1027" spans="1:8" s="172" customFormat="1" ht="12.75" customHeight="1" x14ac:dyDescent="0.15">
      <c r="A1027" s="105">
        <v>42578</v>
      </c>
      <c r="B1027" s="116">
        <v>2.23</v>
      </c>
      <c r="C1027" s="20">
        <f t="shared" ref="C1027:C1090" si="32">B1027/100</f>
        <v>2.23E-2</v>
      </c>
      <c r="D1027" s="46">
        <f t="shared" ref="D1027:D1090" si="33">IFERROR(VLOOKUP(A1027,$F$3:$G$7726,2,FALSE),AVERAGE(D1026,D1028))</f>
        <v>12.83</v>
      </c>
      <c r="E1027" s="20"/>
      <c r="F1027" s="105">
        <v>42587</v>
      </c>
      <c r="G1027" s="116">
        <v>11.39</v>
      </c>
      <c r="H1027" s="20"/>
    </row>
    <row r="1028" spans="1:8" s="172" customFormat="1" ht="12.75" customHeight="1" x14ac:dyDescent="0.15">
      <c r="A1028" s="105">
        <v>42577</v>
      </c>
      <c r="B1028" s="116">
        <v>2.2799999999999998</v>
      </c>
      <c r="C1028" s="20">
        <f t="shared" si="32"/>
        <v>2.2799999999999997E-2</v>
      </c>
      <c r="D1028" s="46">
        <f t="shared" si="33"/>
        <v>13.05</v>
      </c>
      <c r="E1028" s="20"/>
      <c r="F1028" s="105">
        <v>42586</v>
      </c>
      <c r="G1028" s="116">
        <v>12.42</v>
      </c>
      <c r="H1028" s="20"/>
    </row>
    <row r="1029" spans="1:8" s="172" customFormat="1" ht="12.75" customHeight="1" x14ac:dyDescent="0.15">
      <c r="A1029" s="105">
        <v>42576</v>
      </c>
      <c r="B1029" s="116">
        <v>2.29</v>
      </c>
      <c r="C1029" s="20">
        <f t="shared" si="32"/>
        <v>2.29E-2</v>
      </c>
      <c r="D1029" s="46">
        <f t="shared" si="33"/>
        <v>12.87</v>
      </c>
      <c r="E1029" s="20"/>
      <c r="F1029" s="105">
        <v>42585</v>
      </c>
      <c r="G1029" s="116">
        <v>12.86</v>
      </c>
      <c r="H1029" s="20"/>
    </row>
    <row r="1030" spans="1:8" s="172" customFormat="1" ht="12.75" customHeight="1" x14ac:dyDescent="0.15">
      <c r="A1030" s="105">
        <v>42573</v>
      </c>
      <c r="B1030" s="116">
        <v>2.29</v>
      </c>
      <c r="C1030" s="20">
        <f t="shared" si="32"/>
        <v>2.29E-2</v>
      </c>
      <c r="D1030" s="46">
        <f t="shared" si="33"/>
        <v>12.02</v>
      </c>
      <c r="E1030" s="20"/>
      <c r="F1030" s="105">
        <v>42584</v>
      </c>
      <c r="G1030" s="116">
        <v>13.37</v>
      </c>
      <c r="H1030" s="20"/>
    </row>
    <row r="1031" spans="1:8" s="172" customFormat="1" ht="12.75" customHeight="1" x14ac:dyDescent="0.15">
      <c r="A1031" s="105">
        <v>42572</v>
      </c>
      <c r="B1031" s="116">
        <v>2.29</v>
      </c>
      <c r="C1031" s="20">
        <f t="shared" si="32"/>
        <v>2.29E-2</v>
      </c>
      <c r="D1031" s="46">
        <f t="shared" si="33"/>
        <v>12.74</v>
      </c>
      <c r="E1031" s="20"/>
      <c r="F1031" s="105">
        <v>42583</v>
      </c>
      <c r="G1031" s="116">
        <v>12.44</v>
      </c>
      <c r="H1031" s="20"/>
    </row>
    <row r="1032" spans="1:8" s="172" customFormat="1" ht="12.75" customHeight="1" x14ac:dyDescent="0.15">
      <c r="A1032" s="105">
        <v>42571</v>
      </c>
      <c r="B1032" s="116">
        <v>2.2999999999999998</v>
      </c>
      <c r="C1032" s="20">
        <f t="shared" si="32"/>
        <v>2.3E-2</v>
      </c>
      <c r="D1032" s="46">
        <f t="shared" si="33"/>
        <v>11.77</v>
      </c>
      <c r="E1032" s="20"/>
      <c r="F1032" s="105">
        <v>42580</v>
      </c>
      <c r="G1032" s="116">
        <v>11.87</v>
      </c>
      <c r="H1032" s="20"/>
    </row>
    <row r="1033" spans="1:8" s="172" customFormat="1" ht="12.75" customHeight="1" x14ac:dyDescent="0.15">
      <c r="A1033" s="105">
        <v>42570</v>
      </c>
      <c r="B1033" s="116">
        <v>2.27</v>
      </c>
      <c r="C1033" s="20">
        <f t="shared" si="32"/>
        <v>2.2700000000000001E-2</v>
      </c>
      <c r="D1033" s="46">
        <f t="shared" si="33"/>
        <v>11.97</v>
      </c>
      <c r="E1033" s="20"/>
      <c r="F1033" s="105">
        <v>42579</v>
      </c>
      <c r="G1033" s="116">
        <v>12.72</v>
      </c>
      <c r="H1033" s="20"/>
    </row>
    <row r="1034" spans="1:8" s="172" customFormat="1" ht="12.75" customHeight="1" x14ac:dyDescent="0.15">
      <c r="A1034" s="105">
        <v>42569</v>
      </c>
      <c r="B1034" s="116">
        <v>2.2999999999999998</v>
      </c>
      <c r="C1034" s="20">
        <f t="shared" si="32"/>
        <v>2.3E-2</v>
      </c>
      <c r="D1034" s="46">
        <f t="shared" si="33"/>
        <v>12.44</v>
      </c>
      <c r="E1034" s="20"/>
      <c r="F1034" s="105">
        <v>42578</v>
      </c>
      <c r="G1034" s="116">
        <v>12.83</v>
      </c>
      <c r="H1034" s="20"/>
    </row>
    <row r="1035" spans="1:8" s="172" customFormat="1" ht="12.75" customHeight="1" x14ac:dyDescent="0.15">
      <c r="A1035" s="105">
        <v>42566</v>
      </c>
      <c r="B1035" s="116">
        <v>2.2999999999999998</v>
      </c>
      <c r="C1035" s="20">
        <f t="shared" si="32"/>
        <v>2.3E-2</v>
      </c>
      <c r="D1035" s="46">
        <f t="shared" si="33"/>
        <v>12.67</v>
      </c>
      <c r="E1035" s="20"/>
      <c r="F1035" s="105">
        <v>42577</v>
      </c>
      <c r="G1035" s="116">
        <v>13.05</v>
      </c>
      <c r="H1035" s="20"/>
    </row>
    <row r="1036" spans="1:8" s="172" customFormat="1" ht="12.75" customHeight="1" x14ac:dyDescent="0.15">
      <c r="A1036" s="105">
        <v>42565</v>
      </c>
      <c r="B1036" s="116">
        <v>2.25</v>
      </c>
      <c r="C1036" s="20">
        <f t="shared" si="32"/>
        <v>2.2499999999999999E-2</v>
      </c>
      <c r="D1036" s="46">
        <f t="shared" si="33"/>
        <v>12.82</v>
      </c>
      <c r="E1036" s="20"/>
      <c r="F1036" s="105">
        <v>42576</v>
      </c>
      <c r="G1036" s="116">
        <v>12.87</v>
      </c>
      <c r="H1036" s="20"/>
    </row>
    <row r="1037" spans="1:8" s="172" customFormat="1" ht="12.75" customHeight="1" x14ac:dyDescent="0.15">
      <c r="A1037" s="105">
        <v>42564</v>
      </c>
      <c r="B1037" s="116">
        <v>2.1800000000000002</v>
      </c>
      <c r="C1037" s="20">
        <f t="shared" si="32"/>
        <v>2.18E-2</v>
      </c>
      <c r="D1037" s="46">
        <f t="shared" si="33"/>
        <v>13.04</v>
      </c>
      <c r="E1037" s="20"/>
      <c r="F1037" s="105">
        <v>42573</v>
      </c>
      <c r="G1037" s="116">
        <v>12.02</v>
      </c>
      <c r="H1037" s="20"/>
    </row>
    <row r="1038" spans="1:8" s="172" customFormat="1" ht="12.75" customHeight="1" x14ac:dyDescent="0.15">
      <c r="A1038" s="105">
        <v>42563</v>
      </c>
      <c r="B1038" s="116">
        <v>2.2400000000000002</v>
      </c>
      <c r="C1038" s="20">
        <f t="shared" si="32"/>
        <v>2.2400000000000003E-2</v>
      </c>
      <c r="D1038" s="46">
        <f t="shared" si="33"/>
        <v>13.55</v>
      </c>
      <c r="E1038" s="20"/>
      <c r="F1038" s="105">
        <v>42572</v>
      </c>
      <c r="G1038" s="116">
        <v>12.74</v>
      </c>
      <c r="H1038" s="20"/>
    </row>
    <row r="1039" spans="1:8" s="172" customFormat="1" ht="12.75" customHeight="1" x14ac:dyDescent="0.15">
      <c r="A1039" s="105">
        <v>42562</v>
      </c>
      <c r="B1039" s="116">
        <v>2.14</v>
      </c>
      <c r="C1039" s="20">
        <f t="shared" si="32"/>
        <v>2.1400000000000002E-2</v>
      </c>
      <c r="D1039" s="46">
        <f t="shared" si="33"/>
        <v>13.54</v>
      </c>
      <c r="E1039" s="20"/>
      <c r="F1039" s="105">
        <v>42571</v>
      </c>
      <c r="G1039" s="116">
        <v>11.77</v>
      </c>
      <c r="H1039" s="20"/>
    </row>
    <row r="1040" spans="1:8" s="172" customFormat="1" ht="12.75" customHeight="1" x14ac:dyDescent="0.15">
      <c r="A1040" s="105">
        <v>42559</v>
      </c>
      <c r="B1040" s="116">
        <v>2.11</v>
      </c>
      <c r="C1040" s="20">
        <f t="shared" si="32"/>
        <v>2.1099999999999997E-2</v>
      </c>
      <c r="D1040" s="46">
        <f t="shared" si="33"/>
        <v>13.2</v>
      </c>
      <c r="E1040" s="20"/>
      <c r="F1040" s="105">
        <v>42570</v>
      </c>
      <c r="G1040" s="116">
        <v>11.97</v>
      </c>
      <c r="H1040" s="20"/>
    </row>
    <row r="1041" spans="1:8" s="172" customFormat="1" ht="12.75" customHeight="1" x14ac:dyDescent="0.15">
      <c r="A1041" s="105">
        <v>42558</v>
      </c>
      <c r="B1041" s="116">
        <v>2.14</v>
      </c>
      <c r="C1041" s="20">
        <f t="shared" si="32"/>
        <v>2.1400000000000002E-2</v>
      </c>
      <c r="D1041" s="46">
        <f t="shared" si="33"/>
        <v>14.76</v>
      </c>
      <c r="E1041" s="20"/>
      <c r="F1041" s="105">
        <v>42569</v>
      </c>
      <c r="G1041" s="116">
        <v>12.44</v>
      </c>
      <c r="H1041" s="20"/>
    </row>
    <row r="1042" spans="1:8" s="172" customFormat="1" ht="12.75" customHeight="1" x14ac:dyDescent="0.15">
      <c r="A1042" s="105">
        <v>42557</v>
      </c>
      <c r="B1042" s="116">
        <v>2.14</v>
      </c>
      <c r="C1042" s="20">
        <f t="shared" si="32"/>
        <v>2.1400000000000002E-2</v>
      </c>
      <c r="D1042" s="46">
        <f t="shared" si="33"/>
        <v>14.96</v>
      </c>
      <c r="E1042" s="20"/>
      <c r="F1042" s="105">
        <v>42566</v>
      </c>
      <c r="G1042" s="116">
        <v>12.67</v>
      </c>
      <c r="H1042" s="20"/>
    </row>
    <row r="1043" spans="1:8" s="172" customFormat="1" ht="12.75" customHeight="1" x14ac:dyDescent="0.15">
      <c r="A1043" s="105">
        <v>42556</v>
      </c>
      <c r="B1043" s="116">
        <v>2.14</v>
      </c>
      <c r="C1043" s="20">
        <f t="shared" si="32"/>
        <v>2.1400000000000002E-2</v>
      </c>
      <c r="D1043" s="46">
        <f t="shared" si="33"/>
        <v>15.58</v>
      </c>
      <c r="E1043" s="20"/>
      <c r="F1043" s="105">
        <v>42565</v>
      </c>
      <c r="G1043" s="116">
        <v>12.82</v>
      </c>
      <c r="H1043" s="20"/>
    </row>
    <row r="1044" spans="1:8" s="172" customFormat="1" ht="12.75" customHeight="1" x14ac:dyDescent="0.15">
      <c r="A1044" s="105">
        <v>42552</v>
      </c>
      <c r="B1044" s="116">
        <v>2.2400000000000002</v>
      </c>
      <c r="C1044" s="20">
        <f t="shared" si="32"/>
        <v>2.2400000000000003E-2</v>
      </c>
      <c r="D1044" s="46">
        <f t="shared" si="33"/>
        <v>14.77</v>
      </c>
      <c r="E1044" s="20"/>
      <c r="F1044" s="105">
        <v>42564</v>
      </c>
      <c r="G1044" s="116">
        <v>13.04</v>
      </c>
      <c r="H1044" s="20"/>
    </row>
    <row r="1045" spans="1:8" s="172" customFormat="1" ht="12.75" customHeight="1" x14ac:dyDescent="0.15">
      <c r="A1045" s="105">
        <v>42551</v>
      </c>
      <c r="B1045" s="116">
        <v>2.2999999999999998</v>
      </c>
      <c r="C1045" s="20">
        <f t="shared" si="32"/>
        <v>2.3E-2</v>
      </c>
      <c r="D1045" s="46">
        <f t="shared" si="33"/>
        <v>15.63</v>
      </c>
      <c r="E1045" s="20"/>
      <c r="F1045" s="105">
        <v>42563</v>
      </c>
      <c r="G1045" s="116">
        <v>13.55</v>
      </c>
      <c r="H1045" s="20"/>
    </row>
    <row r="1046" spans="1:8" s="172" customFormat="1" ht="12.75" customHeight="1" x14ac:dyDescent="0.15">
      <c r="A1046" s="105">
        <v>42550</v>
      </c>
      <c r="B1046" s="116">
        <v>2.2999999999999998</v>
      </c>
      <c r="C1046" s="20">
        <f t="shared" si="32"/>
        <v>2.3E-2</v>
      </c>
      <c r="D1046" s="46">
        <f t="shared" si="33"/>
        <v>16.64</v>
      </c>
      <c r="E1046" s="20"/>
      <c r="F1046" s="105">
        <v>42562</v>
      </c>
      <c r="G1046" s="116">
        <v>13.54</v>
      </c>
      <c r="H1046" s="20"/>
    </row>
    <row r="1047" spans="1:8" s="172" customFormat="1" ht="12.75" customHeight="1" x14ac:dyDescent="0.15">
      <c r="A1047" s="105">
        <v>42549</v>
      </c>
      <c r="B1047" s="116">
        <v>2.27</v>
      </c>
      <c r="C1047" s="20">
        <f t="shared" si="32"/>
        <v>2.2700000000000001E-2</v>
      </c>
      <c r="D1047" s="46">
        <f t="shared" si="33"/>
        <v>18.75</v>
      </c>
      <c r="E1047" s="20"/>
      <c r="F1047" s="105">
        <v>42559</v>
      </c>
      <c r="G1047" s="116">
        <v>13.2</v>
      </c>
      <c r="H1047" s="20"/>
    </row>
    <row r="1048" spans="1:8" s="172" customFormat="1" ht="12.75" customHeight="1" x14ac:dyDescent="0.15">
      <c r="A1048" s="105">
        <v>42548</v>
      </c>
      <c r="B1048" s="116">
        <v>2.2799999999999998</v>
      </c>
      <c r="C1048" s="20">
        <f t="shared" si="32"/>
        <v>2.2799999999999997E-2</v>
      </c>
      <c r="D1048" s="46">
        <f t="shared" si="33"/>
        <v>23.85</v>
      </c>
      <c r="E1048" s="20"/>
      <c r="F1048" s="105">
        <v>42558</v>
      </c>
      <c r="G1048" s="116">
        <v>14.76</v>
      </c>
      <c r="H1048" s="20"/>
    </row>
    <row r="1049" spans="1:8" s="172" customFormat="1" ht="12.75" customHeight="1" x14ac:dyDescent="0.15">
      <c r="A1049" s="105">
        <v>42545</v>
      </c>
      <c r="B1049" s="116">
        <v>2.42</v>
      </c>
      <c r="C1049" s="20">
        <f t="shared" si="32"/>
        <v>2.4199999999999999E-2</v>
      </c>
      <c r="D1049" s="46">
        <f t="shared" si="33"/>
        <v>25.76</v>
      </c>
      <c r="E1049" s="20"/>
      <c r="F1049" s="105">
        <v>42557</v>
      </c>
      <c r="G1049" s="116">
        <v>14.96</v>
      </c>
      <c r="H1049" s="20"/>
    </row>
    <row r="1050" spans="1:8" s="172" customFormat="1" ht="12.75" customHeight="1" x14ac:dyDescent="0.15">
      <c r="A1050" s="105">
        <v>42544</v>
      </c>
      <c r="B1050" s="116">
        <v>2.5499999999999998</v>
      </c>
      <c r="C1050" s="20">
        <f t="shared" si="32"/>
        <v>2.5499999999999998E-2</v>
      </c>
      <c r="D1050" s="46">
        <f t="shared" si="33"/>
        <v>17.25</v>
      </c>
      <c r="E1050" s="20"/>
      <c r="F1050" s="105">
        <v>42556</v>
      </c>
      <c r="G1050" s="116">
        <v>15.58</v>
      </c>
      <c r="H1050" s="20"/>
    </row>
    <row r="1051" spans="1:8" s="172" customFormat="1" ht="12.75" customHeight="1" x14ac:dyDescent="0.15">
      <c r="A1051" s="105">
        <v>42543</v>
      </c>
      <c r="B1051" s="116">
        <v>2.5</v>
      </c>
      <c r="C1051" s="20">
        <f t="shared" si="32"/>
        <v>2.5000000000000001E-2</v>
      </c>
      <c r="D1051" s="46">
        <f t="shared" si="33"/>
        <v>21.17</v>
      </c>
      <c r="E1051" s="20"/>
      <c r="F1051" s="105">
        <v>42552</v>
      </c>
      <c r="G1051" s="116">
        <v>14.77</v>
      </c>
      <c r="H1051" s="20"/>
    </row>
    <row r="1052" spans="1:8" s="172" customFormat="1" ht="12.75" customHeight="1" x14ac:dyDescent="0.15">
      <c r="A1052" s="105">
        <v>42542</v>
      </c>
      <c r="B1052" s="116">
        <v>2.5</v>
      </c>
      <c r="C1052" s="20">
        <f t="shared" si="32"/>
        <v>2.5000000000000001E-2</v>
      </c>
      <c r="D1052" s="46">
        <f t="shared" si="33"/>
        <v>18.48</v>
      </c>
      <c r="E1052" s="20"/>
      <c r="F1052" s="105">
        <v>42551</v>
      </c>
      <c r="G1052" s="116">
        <v>15.63</v>
      </c>
      <c r="H1052" s="20"/>
    </row>
    <row r="1053" spans="1:8" s="172" customFormat="1" ht="12.75" customHeight="1" x14ac:dyDescent="0.15">
      <c r="A1053" s="105">
        <v>42541</v>
      </c>
      <c r="B1053" s="116">
        <v>2.4700000000000002</v>
      </c>
      <c r="C1053" s="20">
        <f t="shared" si="32"/>
        <v>2.4700000000000003E-2</v>
      </c>
      <c r="D1053" s="46">
        <f t="shared" si="33"/>
        <v>18.37</v>
      </c>
      <c r="E1053" s="20"/>
      <c r="F1053" s="105">
        <v>42550</v>
      </c>
      <c r="G1053" s="116">
        <v>16.64</v>
      </c>
      <c r="H1053" s="20"/>
    </row>
    <row r="1054" spans="1:8" s="172" customFormat="1" ht="12.75" customHeight="1" x14ac:dyDescent="0.15">
      <c r="A1054" s="105">
        <v>42538</v>
      </c>
      <c r="B1054" s="116">
        <v>2.4300000000000002</v>
      </c>
      <c r="C1054" s="20">
        <f t="shared" si="32"/>
        <v>2.4300000000000002E-2</v>
      </c>
      <c r="D1054" s="46">
        <f t="shared" si="33"/>
        <v>19.41</v>
      </c>
      <c r="E1054" s="20"/>
      <c r="F1054" s="105">
        <v>42549</v>
      </c>
      <c r="G1054" s="116">
        <v>18.75</v>
      </c>
      <c r="H1054" s="20"/>
    </row>
    <row r="1055" spans="1:8" s="172" customFormat="1" ht="12.75" customHeight="1" x14ac:dyDescent="0.15">
      <c r="A1055" s="105">
        <v>42537</v>
      </c>
      <c r="B1055" s="116">
        <v>2.39</v>
      </c>
      <c r="C1055" s="20">
        <f t="shared" si="32"/>
        <v>2.3900000000000001E-2</v>
      </c>
      <c r="D1055" s="46">
        <f t="shared" si="33"/>
        <v>19.37</v>
      </c>
      <c r="E1055" s="20"/>
      <c r="F1055" s="105">
        <v>42548</v>
      </c>
      <c r="G1055" s="116">
        <v>23.85</v>
      </c>
      <c r="H1055" s="20"/>
    </row>
    <row r="1056" spans="1:8" s="172" customFormat="1" ht="12.75" customHeight="1" x14ac:dyDescent="0.15">
      <c r="A1056" s="105">
        <v>42536</v>
      </c>
      <c r="B1056" s="116">
        <v>2.4300000000000002</v>
      </c>
      <c r="C1056" s="20">
        <f t="shared" si="32"/>
        <v>2.4300000000000002E-2</v>
      </c>
      <c r="D1056" s="46">
        <f t="shared" si="33"/>
        <v>20.14</v>
      </c>
      <c r="E1056" s="20"/>
      <c r="F1056" s="105">
        <v>42545</v>
      </c>
      <c r="G1056" s="116">
        <v>25.76</v>
      </c>
      <c r="H1056" s="20"/>
    </row>
    <row r="1057" spans="1:8" s="172" customFormat="1" ht="12.75" customHeight="1" x14ac:dyDescent="0.15">
      <c r="A1057" s="105">
        <v>42535</v>
      </c>
      <c r="B1057" s="116">
        <v>2.4300000000000002</v>
      </c>
      <c r="C1057" s="20">
        <f t="shared" si="32"/>
        <v>2.4300000000000002E-2</v>
      </c>
      <c r="D1057" s="46">
        <f t="shared" si="33"/>
        <v>20.5</v>
      </c>
      <c r="E1057" s="20"/>
      <c r="F1057" s="105">
        <v>42544</v>
      </c>
      <c r="G1057" s="116">
        <v>17.25</v>
      </c>
      <c r="H1057" s="20"/>
    </row>
    <row r="1058" spans="1:8" s="172" customFormat="1" ht="12.75" customHeight="1" x14ac:dyDescent="0.15">
      <c r="A1058" s="105">
        <v>42534</v>
      </c>
      <c r="B1058" s="116">
        <v>2.4300000000000002</v>
      </c>
      <c r="C1058" s="20">
        <f t="shared" si="32"/>
        <v>2.4300000000000002E-2</v>
      </c>
      <c r="D1058" s="46">
        <f t="shared" si="33"/>
        <v>20.97</v>
      </c>
      <c r="E1058" s="20"/>
      <c r="F1058" s="105">
        <v>42543</v>
      </c>
      <c r="G1058" s="116">
        <v>21.17</v>
      </c>
      <c r="H1058" s="20"/>
    </row>
    <row r="1059" spans="1:8" s="172" customFormat="1" ht="12.75" customHeight="1" x14ac:dyDescent="0.15">
      <c r="A1059" s="105">
        <v>42531</v>
      </c>
      <c r="B1059" s="116">
        <v>2.44</v>
      </c>
      <c r="C1059" s="20">
        <f t="shared" si="32"/>
        <v>2.4399999999999998E-2</v>
      </c>
      <c r="D1059" s="46">
        <f t="shared" si="33"/>
        <v>17.03</v>
      </c>
      <c r="E1059" s="20"/>
      <c r="F1059" s="105">
        <v>42542</v>
      </c>
      <c r="G1059" s="116">
        <v>18.48</v>
      </c>
      <c r="H1059" s="20"/>
    </row>
    <row r="1060" spans="1:8" s="172" customFormat="1" ht="12.75" customHeight="1" x14ac:dyDescent="0.15">
      <c r="A1060" s="105">
        <v>42530</v>
      </c>
      <c r="B1060" s="116">
        <v>2.48</v>
      </c>
      <c r="C1060" s="20">
        <f t="shared" si="32"/>
        <v>2.4799999999999999E-2</v>
      </c>
      <c r="D1060" s="46">
        <f t="shared" si="33"/>
        <v>14.64</v>
      </c>
      <c r="E1060" s="20"/>
      <c r="F1060" s="105">
        <v>42541</v>
      </c>
      <c r="G1060" s="116">
        <v>18.37</v>
      </c>
      <c r="H1060" s="20"/>
    </row>
    <row r="1061" spans="1:8" s="172" customFormat="1" ht="12.75" customHeight="1" x14ac:dyDescent="0.15">
      <c r="A1061" s="105">
        <v>42529</v>
      </c>
      <c r="B1061" s="116">
        <v>2.5099999999999998</v>
      </c>
      <c r="C1061" s="20">
        <f t="shared" si="32"/>
        <v>2.5099999999999997E-2</v>
      </c>
      <c r="D1061" s="46">
        <f t="shared" si="33"/>
        <v>14.08</v>
      </c>
      <c r="E1061" s="20"/>
      <c r="F1061" s="105">
        <v>42538</v>
      </c>
      <c r="G1061" s="116">
        <v>19.41</v>
      </c>
      <c r="H1061" s="20"/>
    </row>
    <row r="1062" spans="1:8" s="172" customFormat="1" ht="12.75" customHeight="1" x14ac:dyDescent="0.15">
      <c r="A1062" s="105">
        <v>42528</v>
      </c>
      <c r="B1062" s="116">
        <v>2.54</v>
      </c>
      <c r="C1062" s="20">
        <f t="shared" si="32"/>
        <v>2.5399999999999999E-2</v>
      </c>
      <c r="D1062" s="46">
        <f t="shared" si="33"/>
        <v>14.05</v>
      </c>
      <c r="E1062" s="20"/>
      <c r="F1062" s="105">
        <v>42537</v>
      </c>
      <c r="G1062" s="116">
        <v>19.37</v>
      </c>
      <c r="H1062" s="20"/>
    </row>
    <row r="1063" spans="1:8" s="172" customFormat="1" ht="12.75" customHeight="1" x14ac:dyDescent="0.15">
      <c r="A1063" s="105">
        <v>42527</v>
      </c>
      <c r="B1063" s="116">
        <v>2.5499999999999998</v>
      </c>
      <c r="C1063" s="20">
        <f t="shared" si="32"/>
        <v>2.5499999999999998E-2</v>
      </c>
      <c r="D1063" s="46">
        <f t="shared" si="33"/>
        <v>13.65</v>
      </c>
      <c r="E1063" s="20"/>
      <c r="F1063" s="105">
        <v>42536</v>
      </c>
      <c r="G1063" s="116">
        <v>20.14</v>
      </c>
      <c r="H1063" s="20"/>
    </row>
    <row r="1064" spans="1:8" s="172" customFormat="1" ht="12.75" customHeight="1" x14ac:dyDescent="0.15">
      <c r="A1064" s="105">
        <v>42524</v>
      </c>
      <c r="B1064" s="116">
        <v>2.52</v>
      </c>
      <c r="C1064" s="20">
        <f t="shared" si="32"/>
        <v>2.52E-2</v>
      </c>
      <c r="D1064" s="46">
        <f t="shared" si="33"/>
        <v>13.47</v>
      </c>
      <c r="E1064" s="20"/>
      <c r="F1064" s="105">
        <v>42535</v>
      </c>
      <c r="G1064" s="116">
        <v>20.5</v>
      </c>
      <c r="H1064" s="20"/>
    </row>
    <row r="1065" spans="1:8" s="172" customFormat="1" ht="12.75" customHeight="1" x14ac:dyDescent="0.15">
      <c r="A1065" s="105">
        <v>42523</v>
      </c>
      <c r="B1065" s="116">
        <v>2.58</v>
      </c>
      <c r="C1065" s="20">
        <f t="shared" si="32"/>
        <v>2.58E-2</v>
      </c>
      <c r="D1065" s="46">
        <f t="shared" si="33"/>
        <v>13.63</v>
      </c>
      <c r="E1065" s="20"/>
      <c r="F1065" s="105">
        <v>42534</v>
      </c>
      <c r="G1065" s="116">
        <v>20.97</v>
      </c>
      <c r="H1065" s="20"/>
    </row>
    <row r="1066" spans="1:8" s="172" customFormat="1" ht="12.75" customHeight="1" x14ac:dyDescent="0.15">
      <c r="A1066" s="105">
        <v>42522</v>
      </c>
      <c r="B1066" s="116">
        <v>2.63</v>
      </c>
      <c r="C1066" s="20">
        <f t="shared" si="32"/>
        <v>2.63E-2</v>
      </c>
      <c r="D1066" s="46">
        <f t="shared" si="33"/>
        <v>14.2</v>
      </c>
      <c r="E1066" s="20"/>
      <c r="F1066" s="105">
        <v>42531</v>
      </c>
      <c r="G1066" s="116">
        <v>17.03</v>
      </c>
      <c r="H1066" s="20"/>
    </row>
    <row r="1067" spans="1:8" s="172" customFormat="1" ht="12.75" customHeight="1" x14ac:dyDescent="0.15">
      <c r="A1067" s="105">
        <v>42521</v>
      </c>
      <c r="B1067" s="116">
        <v>2.64</v>
      </c>
      <c r="C1067" s="20">
        <f t="shared" si="32"/>
        <v>2.64E-2</v>
      </c>
      <c r="D1067" s="46">
        <f t="shared" si="33"/>
        <v>14.19</v>
      </c>
      <c r="E1067" s="20"/>
      <c r="F1067" s="105">
        <v>42530</v>
      </c>
      <c r="G1067" s="116">
        <v>14.64</v>
      </c>
      <c r="H1067" s="20"/>
    </row>
    <row r="1068" spans="1:8" s="172" customFormat="1" ht="12.75" customHeight="1" x14ac:dyDescent="0.15">
      <c r="A1068" s="105">
        <v>42517</v>
      </c>
      <c r="B1068" s="116">
        <v>2.65</v>
      </c>
      <c r="C1068" s="20">
        <f t="shared" si="32"/>
        <v>2.6499999999999999E-2</v>
      </c>
      <c r="D1068" s="46">
        <f t="shared" si="33"/>
        <v>13.12</v>
      </c>
      <c r="E1068" s="20"/>
      <c r="F1068" s="105">
        <v>42529</v>
      </c>
      <c r="G1068" s="116">
        <v>14.08</v>
      </c>
      <c r="H1068" s="20"/>
    </row>
    <row r="1069" spans="1:8" s="172" customFormat="1" ht="12.75" customHeight="1" x14ac:dyDescent="0.15">
      <c r="A1069" s="105">
        <v>42516</v>
      </c>
      <c r="B1069" s="116">
        <v>2.64</v>
      </c>
      <c r="C1069" s="20">
        <f t="shared" si="32"/>
        <v>2.64E-2</v>
      </c>
      <c r="D1069" s="46">
        <f t="shared" si="33"/>
        <v>13.43</v>
      </c>
      <c r="E1069" s="20"/>
      <c r="F1069" s="105">
        <v>42528</v>
      </c>
      <c r="G1069" s="116">
        <v>14.05</v>
      </c>
      <c r="H1069" s="20"/>
    </row>
    <row r="1070" spans="1:8" s="172" customFormat="1" ht="12.75" customHeight="1" x14ac:dyDescent="0.15">
      <c r="A1070" s="105">
        <v>42515</v>
      </c>
      <c r="B1070" s="116">
        <v>2.67</v>
      </c>
      <c r="C1070" s="20">
        <f t="shared" si="32"/>
        <v>2.6699999999999998E-2</v>
      </c>
      <c r="D1070" s="46">
        <f t="shared" si="33"/>
        <v>13.9</v>
      </c>
      <c r="E1070" s="20"/>
      <c r="F1070" s="105">
        <v>42527</v>
      </c>
      <c r="G1070" s="116">
        <v>13.65</v>
      </c>
      <c r="H1070" s="20"/>
    </row>
    <row r="1071" spans="1:8" s="172" customFormat="1" ht="12.75" customHeight="1" x14ac:dyDescent="0.15">
      <c r="A1071" s="105">
        <v>42514</v>
      </c>
      <c r="B1071" s="116">
        <v>2.65</v>
      </c>
      <c r="C1071" s="20">
        <f t="shared" si="32"/>
        <v>2.6499999999999999E-2</v>
      </c>
      <c r="D1071" s="46">
        <f t="shared" si="33"/>
        <v>14.42</v>
      </c>
      <c r="E1071" s="20"/>
      <c r="F1071" s="105">
        <v>42524</v>
      </c>
      <c r="G1071" s="116">
        <v>13.47</v>
      </c>
      <c r="H1071" s="20"/>
    </row>
    <row r="1072" spans="1:8" s="172" customFormat="1" ht="12.75" customHeight="1" x14ac:dyDescent="0.15">
      <c r="A1072" s="105">
        <v>42513</v>
      </c>
      <c r="B1072" s="116">
        <v>2.63</v>
      </c>
      <c r="C1072" s="20">
        <f t="shared" si="32"/>
        <v>2.63E-2</v>
      </c>
      <c r="D1072" s="46">
        <f t="shared" si="33"/>
        <v>15.82</v>
      </c>
      <c r="E1072" s="20"/>
      <c r="F1072" s="105">
        <v>42523</v>
      </c>
      <c r="G1072" s="116">
        <v>13.63</v>
      </c>
      <c r="H1072" s="20"/>
    </row>
    <row r="1073" spans="1:8" s="172" customFormat="1" ht="12.75" customHeight="1" x14ac:dyDescent="0.15">
      <c r="A1073" s="105">
        <v>42510</v>
      </c>
      <c r="B1073" s="116">
        <v>2.63</v>
      </c>
      <c r="C1073" s="20">
        <f t="shared" si="32"/>
        <v>2.63E-2</v>
      </c>
      <c r="D1073" s="46">
        <f t="shared" si="33"/>
        <v>15.2</v>
      </c>
      <c r="E1073" s="20"/>
      <c r="F1073" s="105">
        <v>42522</v>
      </c>
      <c r="G1073" s="116">
        <v>14.2</v>
      </c>
      <c r="H1073" s="20"/>
    </row>
    <row r="1074" spans="1:8" s="172" customFormat="1" ht="12.75" customHeight="1" x14ac:dyDescent="0.15">
      <c r="A1074" s="105">
        <v>42509</v>
      </c>
      <c r="B1074" s="116">
        <v>2.64</v>
      </c>
      <c r="C1074" s="20">
        <f t="shared" si="32"/>
        <v>2.64E-2</v>
      </c>
      <c r="D1074" s="46">
        <f t="shared" si="33"/>
        <v>16.329999999999998</v>
      </c>
      <c r="E1074" s="20"/>
      <c r="F1074" s="105">
        <v>42521</v>
      </c>
      <c r="G1074" s="116">
        <v>14.19</v>
      </c>
      <c r="H1074" s="20"/>
    </row>
    <row r="1075" spans="1:8" s="172" customFormat="1" ht="12.75" customHeight="1" x14ac:dyDescent="0.15">
      <c r="A1075" s="105">
        <v>42508</v>
      </c>
      <c r="B1075" s="116">
        <v>2.67</v>
      </c>
      <c r="C1075" s="20">
        <f t="shared" si="32"/>
        <v>2.6699999999999998E-2</v>
      </c>
      <c r="D1075" s="46">
        <f t="shared" si="33"/>
        <v>15.95</v>
      </c>
      <c r="E1075" s="20"/>
      <c r="F1075" s="105">
        <v>42517</v>
      </c>
      <c r="G1075" s="116">
        <v>13.12</v>
      </c>
      <c r="H1075" s="20"/>
    </row>
    <row r="1076" spans="1:8" s="172" customFormat="1" ht="12.75" customHeight="1" x14ac:dyDescent="0.15">
      <c r="A1076" s="105">
        <v>42507</v>
      </c>
      <c r="B1076" s="116">
        <v>2.59</v>
      </c>
      <c r="C1076" s="20">
        <f t="shared" si="32"/>
        <v>2.5899999999999999E-2</v>
      </c>
      <c r="D1076" s="46">
        <f t="shared" si="33"/>
        <v>15.57</v>
      </c>
      <c r="E1076" s="20"/>
      <c r="F1076" s="105">
        <v>42516</v>
      </c>
      <c r="G1076" s="116">
        <v>13.43</v>
      </c>
      <c r="H1076" s="20"/>
    </row>
    <row r="1077" spans="1:8" s="172" customFormat="1" ht="12.75" customHeight="1" x14ac:dyDescent="0.15">
      <c r="A1077" s="105">
        <v>42506</v>
      </c>
      <c r="B1077" s="116">
        <v>2.59</v>
      </c>
      <c r="C1077" s="20">
        <f t="shared" si="32"/>
        <v>2.5899999999999999E-2</v>
      </c>
      <c r="D1077" s="46">
        <f t="shared" si="33"/>
        <v>14.68</v>
      </c>
      <c r="E1077" s="20"/>
      <c r="F1077" s="105">
        <v>42515</v>
      </c>
      <c r="G1077" s="116">
        <v>13.9</v>
      </c>
      <c r="H1077" s="20"/>
    </row>
    <row r="1078" spans="1:8" s="172" customFormat="1" ht="12.75" customHeight="1" x14ac:dyDescent="0.15">
      <c r="A1078" s="105">
        <v>42503</v>
      </c>
      <c r="B1078" s="116">
        <v>2.5499999999999998</v>
      </c>
      <c r="C1078" s="20">
        <f t="shared" si="32"/>
        <v>2.5499999999999998E-2</v>
      </c>
      <c r="D1078" s="46">
        <f t="shared" si="33"/>
        <v>15.04</v>
      </c>
      <c r="E1078" s="20"/>
      <c r="F1078" s="105">
        <v>42514</v>
      </c>
      <c r="G1078" s="116">
        <v>14.42</v>
      </c>
      <c r="H1078" s="20"/>
    </row>
    <row r="1079" spans="1:8" s="172" customFormat="1" ht="12.75" customHeight="1" x14ac:dyDescent="0.15">
      <c r="A1079" s="105">
        <v>42502</v>
      </c>
      <c r="B1079" s="116">
        <v>2.6</v>
      </c>
      <c r="C1079" s="20">
        <f t="shared" si="32"/>
        <v>2.6000000000000002E-2</v>
      </c>
      <c r="D1079" s="46">
        <f t="shared" si="33"/>
        <v>14.41</v>
      </c>
      <c r="E1079" s="20"/>
      <c r="F1079" s="105">
        <v>42513</v>
      </c>
      <c r="G1079" s="116">
        <v>15.82</v>
      </c>
      <c r="H1079" s="20"/>
    </row>
    <row r="1080" spans="1:8" s="172" customFormat="1" ht="12.75" customHeight="1" x14ac:dyDescent="0.15">
      <c r="A1080" s="105">
        <v>42501</v>
      </c>
      <c r="B1080" s="116">
        <v>2.58</v>
      </c>
      <c r="C1080" s="20">
        <f t="shared" si="32"/>
        <v>2.58E-2</v>
      </c>
      <c r="D1080" s="46">
        <f t="shared" si="33"/>
        <v>14.69</v>
      </c>
      <c r="E1080" s="20"/>
      <c r="F1080" s="105">
        <v>42510</v>
      </c>
      <c r="G1080" s="116">
        <v>15.2</v>
      </c>
      <c r="H1080" s="20"/>
    </row>
    <row r="1081" spans="1:8" s="172" customFormat="1" ht="12.75" customHeight="1" x14ac:dyDescent="0.15">
      <c r="A1081" s="105">
        <v>42500</v>
      </c>
      <c r="B1081" s="116">
        <v>2.61</v>
      </c>
      <c r="C1081" s="20">
        <f t="shared" si="32"/>
        <v>2.6099999999999998E-2</v>
      </c>
      <c r="D1081" s="46">
        <f t="shared" si="33"/>
        <v>13.63</v>
      </c>
      <c r="E1081" s="20"/>
      <c r="F1081" s="105">
        <v>42509</v>
      </c>
      <c r="G1081" s="116">
        <v>16.329999999999998</v>
      </c>
      <c r="H1081" s="20"/>
    </row>
    <row r="1082" spans="1:8" s="172" customFormat="1" ht="12.75" customHeight="1" x14ac:dyDescent="0.15">
      <c r="A1082" s="105">
        <v>42499</v>
      </c>
      <c r="B1082" s="116">
        <v>2.61</v>
      </c>
      <c r="C1082" s="20">
        <f t="shared" si="32"/>
        <v>2.6099999999999998E-2</v>
      </c>
      <c r="D1082" s="46">
        <f t="shared" si="33"/>
        <v>14.57</v>
      </c>
      <c r="E1082" s="20"/>
      <c r="F1082" s="105">
        <v>42508</v>
      </c>
      <c r="G1082" s="116">
        <v>15.95</v>
      </c>
      <c r="H1082" s="20"/>
    </row>
    <row r="1083" spans="1:8" s="172" customFormat="1" ht="12.75" customHeight="1" x14ac:dyDescent="0.15">
      <c r="A1083" s="105">
        <v>42496</v>
      </c>
      <c r="B1083" s="116">
        <v>2.62</v>
      </c>
      <c r="C1083" s="20">
        <f t="shared" si="32"/>
        <v>2.6200000000000001E-2</v>
      </c>
      <c r="D1083" s="46">
        <f t="shared" si="33"/>
        <v>14.72</v>
      </c>
      <c r="E1083" s="20"/>
      <c r="F1083" s="105">
        <v>42507</v>
      </c>
      <c r="G1083" s="116">
        <v>15.57</v>
      </c>
      <c r="H1083" s="20"/>
    </row>
    <row r="1084" spans="1:8" s="172" customFormat="1" ht="12.75" customHeight="1" x14ac:dyDescent="0.15">
      <c r="A1084" s="105">
        <v>42495</v>
      </c>
      <c r="B1084" s="116">
        <v>2.6</v>
      </c>
      <c r="C1084" s="20">
        <f t="shared" si="32"/>
        <v>2.6000000000000002E-2</v>
      </c>
      <c r="D1084" s="46">
        <f t="shared" si="33"/>
        <v>15.91</v>
      </c>
      <c r="E1084" s="20"/>
      <c r="F1084" s="105">
        <v>42506</v>
      </c>
      <c r="G1084" s="116">
        <v>14.68</v>
      </c>
      <c r="H1084" s="20"/>
    </row>
    <row r="1085" spans="1:8" s="172" customFormat="1" ht="12.75" customHeight="1" x14ac:dyDescent="0.15">
      <c r="A1085" s="105">
        <v>42494</v>
      </c>
      <c r="B1085" s="116">
        <v>2.64</v>
      </c>
      <c r="C1085" s="20">
        <f t="shared" si="32"/>
        <v>2.64E-2</v>
      </c>
      <c r="D1085" s="46">
        <f t="shared" si="33"/>
        <v>16.05</v>
      </c>
      <c r="E1085" s="20"/>
      <c r="F1085" s="105">
        <v>42503</v>
      </c>
      <c r="G1085" s="116">
        <v>15.04</v>
      </c>
      <c r="H1085" s="20"/>
    </row>
    <row r="1086" spans="1:8" s="172" customFormat="1" ht="12.75" customHeight="1" x14ac:dyDescent="0.15">
      <c r="A1086" s="105">
        <v>42493</v>
      </c>
      <c r="B1086" s="116">
        <v>2.66</v>
      </c>
      <c r="C1086" s="20">
        <f t="shared" si="32"/>
        <v>2.6600000000000002E-2</v>
      </c>
      <c r="D1086" s="46">
        <f t="shared" si="33"/>
        <v>15.6</v>
      </c>
      <c r="E1086" s="20"/>
      <c r="F1086" s="105">
        <v>42502</v>
      </c>
      <c r="G1086" s="116">
        <v>14.41</v>
      </c>
      <c r="H1086" s="20"/>
    </row>
    <row r="1087" spans="1:8" s="172" customFormat="1" ht="12.75" customHeight="1" x14ac:dyDescent="0.15">
      <c r="A1087" s="105">
        <v>42492</v>
      </c>
      <c r="B1087" s="116">
        <v>2.71</v>
      </c>
      <c r="C1087" s="20">
        <f t="shared" si="32"/>
        <v>2.7099999999999999E-2</v>
      </c>
      <c r="D1087" s="46">
        <f t="shared" si="33"/>
        <v>14.68</v>
      </c>
      <c r="E1087" s="20"/>
      <c r="F1087" s="105">
        <v>42501</v>
      </c>
      <c r="G1087" s="116">
        <v>14.69</v>
      </c>
      <c r="H1087" s="20"/>
    </row>
    <row r="1088" spans="1:8" s="172" customFormat="1" ht="12.75" customHeight="1" x14ac:dyDescent="0.15">
      <c r="A1088" s="105">
        <v>42489</v>
      </c>
      <c r="B1088" s="116">
        <v>2.66</v>
      </c>
      <c r="C1088" s="20">
        <f t="shared" si="32"/>
        <v>2.6600000000000002E-2</v>
      </c>
      <c r="D1088" s="46">
        <f t="shared" si="33"/>
        <v>15.7</v>
      </c>
      <c r="E1088" s="20"/>
      <c r="F1088" s="105">
        <v>42500</v>
      </c>
      <c r="G1088" s="116">
        <v>13.63</v>
      </c>
      <c r="H1088" s="20"/>
    </row>
    <row r="1089" spans="1:8" s="172" customFormat="1" ht="12.75" customHeight="1" x14ac:dyDescent="0.15">
      <c r="A1089" s="105">
        <v>42488</v>
      </c>
      <c r="B1089" s="116">
        <v>2.68</v>
      </c>
      <c r="C1089" s="20">
        <f t="shared" si="32"/>
        <v>2.6800000000000001E-2</v>
      </c>
      <c r="D1089" s="46">
        <f t="shared" si="33"/>
        <v>15.22</v>
      </c>
      <c r="E1089" s="20"/>
      <c r="F1089" s="105">
        <v>42499</v>
      </c>
      <c r="G1089" s="116">
        <v>14.57</v>
      </c>
      <c r="H1089" s="20"/>
    </row>
    <row r="1090" spans="1:8" s="172" customFormat="1" ht="12.75" customHeight="1" x14ac:dyDescent="0.15">
      <c r="A1090" s="105">
        <v>42487</v>
      </c>
      <c r="B1090" s="116">
        <v>2.71</v>
      </c>
      <c r="C1090" s="20">
        <f t="shared" si="32"/>
        <v>2.7099999999999999E-2</v>
      </c>
      <c r="D1090" s="46">
        <f t="shared" si="33"/>
        <v>13.77</v>
      </c>
      <c r="E1090" s="20"/>
      <c r="F1090" s="105">
        <v>42496</v>
      </c>
      <c r="G1090" s="116">
        <v>14.72</v>
      </c>
      <c r="H1090" s="20"/>
    </row>
    <row r="1091" spans="1:8" s="172" customFormat="1" ht="12.75" customHeight="1" x14ac:dyDescent="0.15">
      <c r="A1091" s="105">
        <v>42486</v>
      </c>
      <c r="B1091" s="116">
        <v>2.76</v>
      </c>
      <c r="C1091" s="20">
        <f t="shared" ref="C1091:C1154" si="34">B1091/100</f>
        <v>2.76E-2</v>
      </c>
      <c r="D1091" s="46">
        <f t="shared" ref="D1091:D1154" si="35">IFERROR(VLOOKUP(A1091,$F$3:$G$7726,2,FALSE),AVERAGE(D1090,D1092))</f>
        <v>13.96</v>
      </c>
      <c r="E1091" s="20"/>
      <c r="F1091" s="105">
        <v>42495</v>
      </c>
      <c r="G1091" s="116">
        <v>15.91</v>
      </c>
      <c r="H1091" s="20"/>
    </row>
    <row r="1092" spans="1:8" s="172" customFormat="1" ht="12.75" customHeight="1" x14ac:dyDescent="0.15">
      <c r="A1092" s="105">
        <v>42485</v>
      </c>
      <c r="B1092" s="116">
        <v>2.72</v>
      </c>
      <c r="C1092" s="20">
        <f t="shared" si="34"/>
        <v>2.7200000000000002E-2</v>
      </c>
      <c r="D1092" s="46">
        <f t="shared" si="35"/>
        <v>14.08</v>
      </c>
      <c r="E1092" s="20"/>
      <c r="F1092" s="105">
        <v>42494</v>
      </c>
      <c r="G1092" s="116">
        <v>16.05</v>
      </c>
      <c r="H1092" s="20"/>
    </row>
    <row r="1093" spans="1:8" s="172" customFormat="1" ht="12.75" customHeight="1" x14ac:dyDescent="0.15">
      <c r="A1093" s="105">
        <v>42482</v>
      </c>
      <c r="B1093" s="116">
        <v>2.7</v>
      </c>
      <c r="C1093" s="20">
        <f t="shared" si="34"/>
        <v>2.7000000000000003E-2</v>
      </c>
      <c r="D1093" s="46">
        <f t="shared" si="35"/>
        <v>13.22</v>
      </c>
      <c r="E1093" s="20"/>
      <c r="F1093" s="105">
        <v>42493</v>
      </c>
      <c r="G1093" s="116">
        <v>15.6</v>
      </c>
      <c r="H1093" s="20"/>
    </row>
    <row r="1094" spans="1:8" s="172" customFormat="1" ht="12.75" customHeight="1" x14ac:dyDescent="0.15">
      <c r="A1094" s="105">
        <v>42481</v>
      </c>
      <c r="B1094" s="116">
        <v>2.69</v>
      </c>
      <c r="C1094" s="20">
        <f t="shared" si="34"/>
        <v>2.69E-2</v>
      </c>
      <c r="D1094" s="46">
        <f t="shared" si="35"/>
        <v>13.95</v>
      </c>
      <c r="E1094" s="20"/>
      <c r="F1094" s="105">
        <v>42492</v>
      </c>
      <c r="G1094" s="116">
        <v>14.68</v>
      </c>
      <c r="H1094" s="20"/>
    </row>
    <row r="1095" spans="1:8" s="172" customFormat="1" ht="12.75" customHeight="1" x14ac:dyDescent="0.15">
      <c r="A1095" s="105">
        <v>42480</v>
      </c>
      <c r="B1095" s="116">
        <v>2.66</v>
      </c>
      <c r="C1095" s="20">
        <f t="shared" si="34"/>
        <v>2.6600000000000002E-2</v>
      </c>
      <c r="D1095" s="46">
        <f t="shared" si="35"/>
        <v>13.28</v>
      </c>
      <c r="E1095" s="20"/>
      <c r="F1095" s="105">
        <v>42489</v>
      </c>
      <c r="G1095" s="116">
        <v>15.7</v>
      </c>
      <c r="H1095" s="20"/>
    </row>
    <row r="1096" spans="1:8" s="172" customFormat="1" ht="12.75" customHeight="1" x14ac:dyDescent="0.15">
      <c r="A1096" s="105">
        <v>42479</v>
      </c>
      <c r="B1096" s="116">
        <v>2.6</v>
      </c>
      <c r="C1096" s="20">
        <f t="shared" si="34"/>
        <v>2.6000000000000002E-2</v>
      </c>
      <c r="D1096" s="46">
        <f t="shared" si="35"/>
        <v>13.24</v>
      </c>
      <c r="E1096" s="20"/>
      <c r="F1096" s="105">
        <v>42488</v>
      </c>
      <c r="G1096" s="116">
        <v>15.22</v>
      </c>
      <c r="H1096" s="20"/>
    </row>
    <row r="1097" spans="1:8" s="172" customFormat="1" ht="12.75" customHeight="1" x14ac:dyDescent="0.15">
      <c r="A1097" s="105">
        <v>42478</v>
      </c>
      <c r="B1097" s="116">
        <v>2.58</v>
      </c>
      <c r="C1097" s="20">
        <f t="shared" si="34"/>
        <v>2.58E-2</v>
      </c>
      <c r="D1097" s="46">
        <f t="shared" si="35"/>
        <v>13.35</v>
      </c>
      <c r="E1097" s="20"/>
      <c r="F1097" s="105">
        <v>42487</v>
      </c>
      <c r="G1097" s="116">
        <v>13.77</v>
      </c>
      <c r="H1097" s="20"/>
    </row>
    <row r="1098" spans="1:8" s="172" customFormat="1" ht="12.75" customHeight="1" x14ac:dyDescent="0.15">
      <c r="A1098" s="105">
        <v>42475</v>
      </c>
      <c r="B1098" s="116">
        <v>2.56</v>
      </c>
      <c r="C1098" s="20">
        <f t="shared" si="34"/>
        <v>2.5600000000000001E-2</v>
      </c>
      <c r="D1098" s="46">
        <f t="shared" si="35"/>
        <v>13.62</v>
      </c>
      <c r="E1098" s="20"/>
      <c r="F1098" s="105">
        <v>42486</v>
      </c>
      <c r="G1098" s="116">
        <v>13.96</v>
      </c>
      <c r="H1098" s="20"/>
    </row>
    <row r="1099" spans="1:8" s="172" customFormat="1" ht="12.75" customHeight="1" x14ac:dyDescent="0.15">
      <c r="A1099" s="105">
        <v>42474</v>
      </c>
      <c r="B1099" s="116">
        <v>2.61</v>
      </c>
      <c r="C1099" s="20">
        <f t="shared" si="34"/>
        <v>2.6099999999999998E-2</v>
      </c>
      <c r="D1099" s="46">
        <f t="shared" si="35"/>
        <v>13.72</v>
      </c>
      <c r="E1099" s="20"/>
      <c r="F1099" s="105">
        <v>42485</v>
      </c>
      <c r="G1099" s="116">
        <v>14.08</v>
      </c>
      <c r="H1099" s="20"/>
    </row>
    <row r="1100" spans="1:8" s="172" customFormat="1" ht="12.75" customHeight="1" x14ac:dyDescent="0.15">
      <c r="A1100" s="105">
        <v>42473</v>
      </c>
      <c r="B1100" s="116">
        <v>2.58</v>
      </c>
      <c r="C1100" s="20">
        <f t="shared" si="34"/>
        <v>2.58E-2</v>
      </c>
      <c r="D1100" s="46">
        <f t="shared" si="35"/>
        <v>13.84</v>
      </c>
      <c r="E1100" s="20"/>
      <c r="F1100" s="105">
        <v>42482</v>
      </c>
      <c r="G1100" s="116">
        <v>13.22</v>
      </c>
      <c r="H1100" s="20"/>
    </row>
    <row r="1101" spans="1:8" s="172" customFormat="1" ht="12.75" customHeight="1" x14ac:dyDescent="0.15">
      <c r="A1101" s="105">
        <v>42472</v>
      </c>
      <c r="B1101" s="116">
        <v>2.61</v>
      </c>
      <c r="C1101" s="20">
        <f t="shared" si="34"/>
        <v>2.6099999999999998E-2</v>
      </c>
      <c r="D1101" s="46">
        <f t="shared" si="35"/>
        <v>14.85</v>
      </c>
      <c r="E1101" s="20"/>
      <c r="F1101" s="105">
        <v>42481</v>
      </c>
      <c r="G1101" s="116">
        <v>13.95</v>
      </c>
      <c r="H1101" s="20"/>
    </row>
    <row r="1102" spans="1:8" s="172" customFormat="1" ht="12.75" customHeight="1" x14ac:dyDescent="0.15">
      <c r="A1102" s="105">
        <v>42471</v>
      </c>
      <c r="B1102" s="116">
        <v>2.56</v>
      </c>
      <c r="C1102" s="20">
        <f t="shared" si="34"/>
        <v>2.5600000000000001E-2</v>
      </c>
      <c r="D1102" s="46">
        <f t="shared" si="35"/>
        <v>16.260000000000002</v>
      </c>
      <c r="E1102" s="20"/>
      <c r="F1102" s="105">
        <v>42480</v>
      </c>
      <c r="G1102" s="116">
        <v>13.28</v>
      </c>
      <c r="H1102" s="20"/>
    </row>
    <row r="1103" spans="1:8" s="172" customFormat="1" ht="12.75" customHeight="1" x14ac:dyDescent="0.15">
      <c r="A1103" s="105">
        <v>42468</v>
      </c>
      <c r="B1103" s="116">
        <v>2.5499999999999998</v>
      </c>
      <c r="C1103" s="20">
        <f t="shared" si="34"/>
        <v>2.5499999999999998E-2</v>
      </c>
      <c r="D1103" s="46">
        <f t="shared" si="35"/>
        <v>15.36</v>
      </c>
      <c r="E1103" s="20"/>
      <c r="F1103" s="105">
        <v>42479</v>
      </c>
      <c r="G1103" s="116">
        <v>13.24</v>
      </c>
      <c r="H1103" s="20"/>
    </row>
    <row r="1104" spans="1:8" s="172" customFormat="1" ht="12.75" customHeight="1" x14ac:dyDescent="0.15">
      <c r="A1104" s="105">
        <v>42467</v>
      </c>
      <c r="B1104" s="116">
        <v>2.52</v>
      </c>
      <c r="C1104" s="20">
        <f t="shared" si="34"/>
        <v>2.52E-2</v>
      </c>
      <c r="D1104" s="46">
        <f t="shared" si="35"/>
        <v>16.16</v>
      </c>
      <c r="E1104" s="20"/>
      <c r="F1104" s="105">
        <v>42478</v>
      </c>
      <c r="G1104" s="116">
        <v>13.35</v>
      </c>
      <c r="H1104" s="20"/>
    </row>
    <row r="1105" spans="1:8" s="172" customFormat="1" ht="12.75" customHeight="1" x14ac:dyDescent="0.15">
      <c r="A1105" s="105">
        <v>42466</v>
      </c>
      <c r="B1105" s="116">
        <v>2.58</v>
      </c>
      <c r="C1105" s="20">
        <f t="shared" si="34"/>
        <v>2.58E-2</v>
      </c>
      <c r="D1105" s="46">
        <f t="shared" si="35"/>
        <v>14.09</v>
      </c>
      <c r="E1105" s="20"/>
      <c r="F1105" s="105">
        <v>42475</v>
      </c>
      <c r="G1105" s="116">
        <v>13.62</v>
      </c>
      <c r="H1105" s="20"/>
    </row>
    <row r="1106" spans="1:8" s="172" customFormat="1" ht="12.75" customHeight="1" x14ac:dyDescent="0.15">
      <c r="A1106" s="105">
        <v>42465</v>
      </c>
      <c r="B1106" s="116">
        <v>2.54</v>
      </c>
      <c r="C1106" s="20">
        <f t="shared" si="34"/>
        <v>2.5399999999999999E-2</v>
      </c>
      <c r="D1106" s="46">
        <f t="shared" si="35"/>
        <v>15.42</v>
      </c>
      <c r="E1106" s="20"/>
      <c r="F1106" s="105">
        <v>42474</v>
      </c>
      <c r="G1106" s="116">
        <v>13.72</v>
      </c>
      <c r="H1106" s="20"/>
    </row>
    <row r="1107" spans="1:8" s="172" customFormat="1" ht="12.75" customHeight="1" x14ac:dyDescent="0.15">
      <c r="A1107" s="105">
        <v>42464</v>
      </c>
      <c r="B1107" s="116">
        <v>2.6</v>
      </c>
      <c r="C1107" s="20">
        <f t="shared" si="34"/>
        <v>2.6000000000000002E-2</v>
      </c>
      <c r="D1107" s="46">
        <f t="shared" si="35"/>
        <v>14.12</v>
      </c>
      <c r="E1107" s="20"/>
      <c r="F1107" s="105">
        <v>42473</v>
      </c>
      <c r="G1107" s="116">
        <v>13.84</v>
      </c>
      <c r="H1107" s="20"/>
    </row>
    <row r="1108" spans="1:8" s="172" customFormat="1" ht="12.75" customHeight="1" x14ac:dyDescent="0.15">
      <c r="A1108" s="105">
        <v>42461</v>
      </c>
      <c r="B1108" s="116">
        <v>2.62</v>
      </c>
      <c r="C1108" s="20">
        <f t="shared" si="34"/>
        <v>2.6200000000000001E-2</v>
      </c>
      <c r="D1108" s="46">
        <f t="shared" si="35"/>
        <v>13.1</v>
      </c>
      <c r="E1108" s="20"/>
      <c r="F1108" s="105">
        <v>42472</v>
      </c>
      <c r="G1108" s="116">
        <v>14.85</v>
      </c>
      <c r="H1108" s="20"/>
    </row>
    <row r="1109" spans="1:8" s="172" customFormat="1" ht="12.75" customHeight="1" x14ac:dyDescent="0.15">
      <c r="A1109" s="105">
        <v>42460</v>
      </c>
      <c r="B1109" s="116">
        <v>2.61</v>
      </c>
      <c r="C1109" s="20">
        <f t="shared" si="34"/>
        <v>2.6099999999999998E-2</v>
      </c>
      <c r="D1109" s="46">
        <f t="shared" si="35"/>
        <v>13.95</v>
      </c>
      <c r="E1109" s="20"/>
      <c r="F1109" s="105">
        <v>42471</v>
      </c>
      <c r="G1109" s="116">
        <v>16.260000000000002</v>
      </c>
      <c r="H1109" s="20"/>
    </row>
    <row r="1110" spans="1:8" s="172" customFormat="1" ht="12.75" customHeight="1" x14ac:dyDescent="0.15">
      <c r="A1110" s="105">
        <v>42459</v>
      </c>
      <c r="B1110" s="116">
        <v>2.65</v>
      </c>
      <c r="C1110" s="20">
        <f t="shared" si="34"/>
        <v>2.6499999999999999E-2</v>
      </c>
      <c r="D1110" s="46">
        <f t="shared" si="35"/>
        <v>13.56</v>
      </c>
      <c r="E1110" s="20"/>
      <c r="F1110" s="105">
        <v>42468</v>
      </c>
      <c r="G1110" s="116">
        <v>15.36</v>
      </c>
      <c r="H1110" s="20"/>
    </row>
    <row r="1111" spans="1:8" s="172" customFormat="1" ht="12.75" customHeight="1" x14ac:dyDescent="0.15">
      <c r="A1111" s="105">
        <v>42458</v>
      </c>
      <c r="B1111" s="116">
        <v>2.6</v>
      </c>
      <c r="C1111" s="20">
        <f t="shared" si="34"/>
        <v>2.6000000000000002E-2</v>
      </c>
      <c r="D1111" s="46">
        <f t="shared" si="35"/>
        <v>13.82</v>
      </c>
      <c r="E1111" s="20"/>
      <c r="F1111" s="105">
        <v>42467</v>
      </c>
      <c r="G1111" s="116">
        <v>16.16</v>
      </c>
      <c r="H1111" s="20"/>
    </row>
    <row r="1112" spans="1:8" s="172" customFormat="1" ht="12.75" customHeight="1" x14ac:dyDescent="0.15">
      <c r="A1112" s="105">
        <v>42457</v>
      </c>
      <c r="B1112" s="116">
        <v>2.66</v>
      </c>
      <c r="C1112" s="20">
        <f t="shared" si="34"/>
        <v>2.6600000000000002E-2</v>
      </c>
      <c r="D1112" s="46">
        <f t="shared" si="35"/>
        <v>15.24</v>
      </c>
      <c r="E1112" s="20"/>
      <c r="F1112" s="105">
        <v>42466</v>
      </c>
      <c r="G1112" s="116">
        <v>14.09</v>
      </c>
      <c r="H1112" s="20"/>
    </row>
    <row r="1113" spans="1:8" s="172" customFormat="1" ht="12.75" customHeight="1" x14ac:dyDescent="0.15">
      <c r="A1113" s="105">
        <v>42453</v>
      </c>
      <c r="B1113" s="116">
        <v>2.67</v>
      </c>
      <c r="C1113" s="20">
        <f t="shared" si="34"/>
        <v>2.6699999999999998E-2</v>
      </c>
      <c r="D1113" s="46">
        <f t="shared" si="35"/>
        <v>14.74</v>
      </c>
      <c r="E1113" s="20"/>
      <c r="F1113" s="105">
        <v>42465</v>
      </c>
      <c r="G1113" s="116">
        <v>15.42</v>
      </c>
      <c r="H1113" s="20"/>
    </row>
    <row r="1114" spans="1:8" s="172" customFormat="1" ht="12.75" customHeight="1" x14ac:dyDescent="0.15">
      <c r="A1114" s="105">
        <v>42452</v>
      </c>
      <c r="B1114" s="116">
        <v>2.65</v>
      </c>
      <c r="C1114" s="20">
        <f t="shared" si="34"/>
        <v>2.6499999999999999E-2</v>
      </c>
      <c r="D1114" s="46">
        <f t="shared" si="35"/>
        <v>14.94</v>
      </c>
      <c r="E1114" s="20"/>
      <c r="F1114" s="105">
        <v>42464</v>
      </c>
      <c r="G1114" s="116">
        <v>14.12</v>
      </c>
      <c r="H1114" s="20"/>
    </row>
    <row r="1115" spans="1:8" s="172" customFormat="1" ht="12.75" customHeight="1" x14ac:dyDescent="0.15">
      <c r="A1115" s="105">
        <v>42451</v>
      </c>
      <c r="B1115" s="116">
        <v>2.72</v>
      </c>
      <c r="C1115" s="20">
        <f t="shared" si="34"/>
        <v>2.7200000000000002E-2</v>
      </c>
      <c r="D1115" s="46">
        <f t="shared" si="35"/>
        <v>14.17</v>
      </c>
      <c r="E1115" s="20"/>
      <c r="F1115" s="105">
        <v>42461</v>
      </c>
      <c r="G1115" s="116">
        <v>13.1</v>
      </c>
      <c r="H1115" s="20"/>
    </row>
    <row r="1116" spans="1:8" s="172" customFormat="1" ht="12.75" customHeight="1" x14ac:dyDescent="0.15">
      <c r="A1116" s="105">
        <v>42450</v>
      </c>
      <c r="B1116" s="116">
        <v>2.72</v>
      </c>
      <c r="C1116" s="20">
        <f t="shared" si="34"/>
        <v>2.7200000000000002E-2</v>
      </c>
      <c r="D1116" s="46">
        <f t="shared" si="35"/>
        <v>13.79</v>
      </c>
      <c r="E1116" s="20"/>
      <c r="F1116" s="105">
        <v>42460</v>
      </c>
      <c r="G1116" s="116">
        <v>13.95</v>
      </c>
      <c r="H1116" s="20"/>
    </row>
    <row r="1117" spans="1:8" s="172" customFormat="1" ht="12.75" customHeight="1" x14ac:dyDescent="0.15">
      <c r="A1117" s="105">
        <v>42447</v>
      </c>
      <c r="B1117" s="116">
        <v>2.68</v>
      </c>
      <c r="C1117" s="20">
        <f t="shared" si="34"/>
        <v>2.6800000000000001E-2</v>
      </c>
      <c r="D1117" s="46">
        <f t="shared" si="35"/>
        <v>14.02</v>
      </c>
      <c r="E1117" s="20"/>
      <c r="F1117" s="105">
        <v>42459</v>
      </c>
      <c r="G1117" s="116">
        <v>13.56</v>
      </c>
      <c r="H1117" s="20"/>
    </row>
    <row r="1118" spans="1:8" s="172" customFormat="1" ht="12.75" customHeight="1" x14ac:dyDescent="0.15">
      <c r="A1118" s="105">
        <v>42446</v>
      </c>
      <c r="B1118" s="116">
        <v>2.69</v>
      </c>
      <c r="C1118" s="20">
        <f t="shared" si="34"/>
        <v>2.69E-2</v>
      </c>
      <c r="D1118" s="46">
        <f t="shared" si="35"/>
        <v>14.44</v>
      </c>
      <c r="E1118" s="20"/>
      <c r="F1118" s="105">
        <v>42458</v>
      </c>
      <c r="G1118" s="116">
        <v>13.82</v>
      </c>
      <c r="H1118" s="20"/>
    </row>
    <row r="1119" spans="1:8" s="172" customFormat="1" ht="12.75" customHeight="1" x14ac:dyDescent="0.15">
      <c r="A1119" s="105">
        <v>42445</v>
      </c>
      <c r="B1119" s="116">
        <v>2.73</v>
      </c>
      <c r="C1119" s="20">
        <f t="shared" si="34"/>
        <v>2.7300000000000001E-2</v>
      </c>
      <c r="D1119" s="46">
        <f t="shared" si="35"/>
        <v>14.99</v>
      </c>
      <c r="E1119" s="20"/>
      <c r="F1119" s="105">
        <v>42457</v>
      </c>
      <c r="G1119" s="116">
        <v>15.24</v>
      </c>
      <c r="H1119" s="20"/>
    </row>
    <row r="1120" spans="1:8" s="172" customFormat="1" ht="12.75" customHeight="1" x14ac:dyDescent="0.15">
      <c r="A1120" s="105">
        <v>42444</v>
      </c>
      <c r="B1120" s="116">
        <v>2.73</v>
      </c>
      <c r="C1120" s="20">
        <f t="shared" si="34"/>
        <v>2.7300000000000001E-2</v>
      </c>
      <c r="D1120" s="46">
        <f t="shared" si="35"/>
        <v>16.84</v>
      </c>
      <c r="E1120" s="20"/>
      <c r="F1120" s="105">
        <v>42453</v>
      </c>
      <c r="G1120" s="116">
        <v>14.74</v>
      </c>
      <c r="H1120" s="20"/>
    </row>
    <row r="1121" spans="1:8" s="172" customFormat="1" ht="12.75" customHeight="1" x14ac:dyDescent="0.15">
      <c r="A1121" s="105">
        <v>42443</v>
      </c>
      <c r="B1121" s="116">
        <v>2.74</v>
      </c>
      <c r="C1121" s="20">
        <f t="shared" si="34"/>
        <v>2.7400000000000001E-2</v>
      </c>
      <c r="D1121" s="46">
        <f t="shared" si="35"/>
        <v>16.920000000000002</v>
      </c>
      <c r="E1121" s="20"/>
      <c r="F1121" s="105">
        <v>42452</v>
      </c>
      <c r="G1121" s="116">
        <v>14.94</v>
      </c>
      <c r="H1121" s="20"/>
    </row>
    <row r="1122" spans="1:8" s="172" customFormat="1" ht="12.75" customHeight="1" x14ac:dyDescent="0.15">
      <c r="A1122" s="105">
        <v>42440</v>
      </c>
      <c r="B1122" s="116">
        <v>2.75</v>
      </c>
      <c r="C1122" s="20">
        <f t="shared" si="34"/>
        <v>2.75E-2</v>
      </c>
      <c r="D1122" s="46">
        <f t="shared" si="35"/>
        <v>16.5</v>
      </c>
      <c r="E1122" s="20"/>
      <c r="F1122" s="105">
        <v>42451</v>
      </c>
      <c r="G1122" s="116">
        <v>14.17</v>
      </c>
      <c r="H1122" s="20"/>
    </row>
    <row r="1123" spans="1:8" s="172" customFormat="1" ht="12.75" customHeight="1" x14ac:dyDescent="0.15">
      <c r="A1123" s="105">
        <v>42439</v>
      </c>
      <c r="B1123" s="116">
        <v>2.7</v>
      </c>
      <c r="C1123" s="20">
        <f t="shared" si="34"/>
        <v>2.7000000000000003E-2</v>
      </c>
      <c r="D1123" s="46">
        <f t="shared" si="35"/>
        <v>18.05</v>
      </c>
      <c r="E1123" s="20"/>
      <c r="F1123" s="105">
        <v>42450</v>
      </c>
      <c r="G1123" s="116">
        <v>13.79</v>
      </c>
      <c r="H1123" s="20"/>
    </row>
    <row r="1124" spans="1:8" s="172" customFormat="1" ht="12.75" customHeight="1" x14ac:dyDescent="0.15">
      <c r="A1124" s="105">
        <v>42438</v>
      </c>
      <c r="B1124" s="116">
        <v>2.68</v>
      </c>
      <c r="C1124" s="20">
        <f t="shared" si="34"/>
        <v>2.6800000000000001E-2</v>
      </c>
      <c r="D1124" s="46">
        <f t="shared" si="35"/>
        <v>18.34</v>
      </c>
      <c r="E1124" s="20"/>
      <c r="F1124" s="105">
        <v>42447</v>
      </c>
      <c r="G1124" s="116">
        <v>14.02</v>
      </c>
      <c r="H1124" s="20"/>
    </row>
    <row r="1125" spans="1:8" s="172" customFormat="1" ht="12.75" customHeight="1" x14ac:dyDescent="0.15">
      <c r="A1125" s="105">
        <v>42437</v>
      </c>
      <c r="B1125" s="116">
        <v>2.63</v>
      </c>
      <c r="C1125" s="20">
        <f t="shared" si="34"/>
        <v>2.63E-2</v>
      </c>
      <c r="D1125" s="46">
        <f t="shared" si="35"/>
        <v>18.670000000000002</v>
      </c>
      <c r="E1125" s="20"/>
      <c r="F1125" s="105">
        <v>42446</v>
      </c>
      <c r="G1125" s="116">
        <v>14.44</v>
      </c>
      <c r="H1125" s="20"/>
    </row>
    <row r="1126" spans="1:8" s="172" customFormat="1" ht="12.75" customHeight="1" x14ac:dyDescent="0.15">
      <c r="A1126" s="105">
        <v>42436</v>
      </c>
      <c r="B1126" s="116">
        <v>2.71</v>
      </c>
      <c r="C1126" s="20">
        <f t="shared" si="34"/>
        <v>2.7099999999999999E-2</v>
      </c>
      <c r="D1126" s="46">
        <f t="shared" si="35"/>
        <v>17.350000000000001</v>
      </c>
      <c r="E1126" s="20"/>
      <c r="F1126" s="105">
        <v>42445</v>
      </c>
      <c r="G1126" s="116">
        <v>14.99</v>
      </c>
      <c r="H1126" s="20"/>
    </row>
    <row r="1127" spans="1:8" s="172" customFormat="1" ht="12.75" customHeight="1" x14ac:dyDescent="0.15">
      <c r="A1127" s="105">
        <v>42433</v>
      </c>
      <c r="B1127" s="116">
        <v>2.7</v>
      </c>
      <c r="C1127" s="20">
        <f t="shared" si="34"/>
        <v>2.7000000000000003E-2</v>
      </c>
      <c r="D1127" s="46">
        <f t="shared" si="35"/>
        <v>16.86</v>
      </c>
      <c r="E1127" s="20"/>
      <c r="F1127" s="105">
        <v>42444</v>
      </c>
      <c r="G1127" s="116">
        <v>16.84</v>
      </c>
      <c r="H1127" s="20"/>
    </row>
    <row r="1128" spans="1:8" s="172" customFormat="1" ht="12.75" customHeight="1" x14ac:dyDescent="0.15">
      <c r="A1128" s="105">
        <v>42432</v>
      </c>
      <c r="B1128" s="116">
        <v>2.65</v>
      </c>
      <c r="C1128" s="20">
        <f t="shared" si="34"/>
        <v>2.6499999999999999E-2</v>
      </c>
      <c r="D1128" s="46">
        <f t="shared" si="35"/>
        <v>16.7</v>
      </c>
      <c r="E1128" s="20"/>
      <c r="F1128" s="105">
        <v>42443</v>
      </c>
      <c r="G1128" s="116">
        <v>16.920000000000002</v>
      </c>
      <c r="H1128" s="20"/>
    </row>
    <row r="1129" spans="1:8" s="172" customFormat="1" ht="12.75" customHeight="1" x14ac:dyDescent="0.15">
      <c r="A1129" s="105">
        <v>42431</v>
      </c>
      <c r="B1129" s="116">
        <v>2.69</v>
      </c>
      <c r="C1129" s="20">
        <f t="shared" si="34"/>
        <v>2.69E-2</v>
      </c>
      <c r="D1129" s="46">
        <f t="shared" si="35"/>
        <v>17.09</v>
      </c>
      <c r="E1129" s="20"/>
      <c r="F1129" s="105">
        <v>42440</v>
      </c>
      <c r="G1129" s="116">
        <v>16.5</v>
      </c>
      <c r="H1129" s="20"/>
    </row>
    <row r="1130" spans="1:8" s="172" customFormat="1" ht="12.75" customHeight="1" x14ac:dyDescent="0.15">
      <c r="A1130" s="105">
        <v>42430</v>
      </c>
      <c r="B1130" s="116">
        <v>2.7</v>
      </c>
      <c r="C1130" s="20">
        <f t="shared" si="34"/>
        <v>2.7000000000000003E-2</v>
      </c>
      <c r="D1130" s="46">
        <f t="shared" si="35"/>
        <v>17.7</v>
      </c>
      <c r="E1130" s="20"/>
      <c r="F1130" s="105">
        <v>42439</v>
      </c>
      <c r="G1130" s="116">
        <v>18.05</v>
      </c>
      <c r="H1130" s="20"/>
    </row>
    <row r="1131" spans="1:8" s="172" customFormat="1" ht="12.75" customHeight="1" x14ac:dyDescent="0.15">
      <c r="A1131" s="105">
        <v>42429</v>
      </c>
      <c r="B1131" s="116">
        <v>2.61</v>
      </c>
      <c r="C1131" s="20">
        <f t="shared" si="34"/>
        <v>2.6099999999999998E-2</v>
      </c>
      <c r="D1131" s="46">
        <f t="shared" si="35"/>
        <v>20.55</v>
      </c>
      <c r="E1131" s="20"/>
      <c r="F1131" s="105">
        <v>42438</v>
      </c>
      <c r="G1131" s="116">
        <v>18.34</v>
      </c>
      <c r="H1131" s="20"/>
    </row>
    <row r="1132" spans="1:8" s="172" customFormat="1" ht="12.75" customHeight="1" x14ac:dyDescent="0.15">
      <c r="A1132" s="105">
        <v>42426</v>
      </c>
      <c r="B1132" s="116">
        <v>2.63</v>
      </c>
      <c r="C1132" s="20">
        <f t="shared" si="34"/>
        <v>2.63E-2</v>
      </c>
      <c r="D1132" s="46">
        <f t="shared" si="35"/>
        <v>19.809999999999999</v>
      </c>
      <c r="E1132" s="20"/>
      <c r="F1132" s="105">
        <v>42437</v>
      </c>
      <c r="G1132" s="116">
        <v>18.670000000000002</v>
      </c>
      <c r="H1132" s="20"/>
    </row>
    <row r="1133" spans="1:8" s="172" customFormat="1" ht="12.75" customHeight="1" x14ac:dyDescent="0.15">
      <c r="A1133" s="105">
        <v>42425</v>
      </c>
      <c r="B1133" s="116">
        <v>2.58</v>
      </c>
      <c r="C1133" s="20">
        <f t="shared" si="34"/>
        <v>2.58E-2</v>
      </c>
      <c r="D1133" s="46">
        <f t="shared" si="35"/>
        <v>19.11</v>
      </c>
      <c r="E1133" s="20"/>
      <c r="F1133" s="105">
        <v>42436</v>
      </c>
      <c r="G1133" s="116">
        <v>17.350000000000001</v>
      </c>
      <c r="H1133" s="20"/>
    </row>
    <row r="1134" spans="1:8" s="172" customFormat="1" ht="12.75" customHeight="1" x14ac:dyDescent="0.15">
      <c r="A1134" s="105">
        <v>42424</v>
      </c>
      <c r="B1134" s="116">
        <v>2.61</v>
      </c>
      <c r="C1134" s="20">
        <f t="shared" si="34"/>
        <v>2.6099999999999998E-2</v>
      </c>
      <c r="D1134" s="46">
        <f t="shared" si="35"/>
        <v>20.72</v>
      </c>
      <c r="E1134" s="20"/>
      <c r="F1134" s="105">
        <v>42433</v>
      </c>
      <c r="G1134" s="116">
        <v>16.86</v>
      </c>
      <c r="H1134" s="20"/>
    </row>
    <row r="1135" spans="1:8" s="172" customFormat="1" ht="12.75" customHeight="1" x14ac:dyDescent="0.15">
      <c r="A1135" s="105">
        <v>42423</v>
      </c>
      <c r="B1135" s="116">
        <v>2.6</v>
      </c>
      <c r="C1135" s="20">
        <f t="shared" si="34"/>
        <v>2.6000000000000002E-2</v>
      </c>
      <c r="D1135" s="46">
        <f t="shared" si="35"/>
        <v>20.98</v>
      </c>
      <c r="E1135" s="20"/>
      <c r="F1135" s="105">
        <v>42432</v>
      </c>
      <c r="G1135" s="116">
        <v>16.7</v>
      </c>
      <c r="H1135" s="20"/>
    </row>
    <row r="1136" spans="1:8" s="172" customFormat="1" ht="12.75" customHeight="1" x14ac:dyDescent="0.15">
      <c r="A1136" s="105">
        <v>42422</v>
      </c>
      <c r="B1136" s="116">
        <v>2.62</v>
      </c>
      <c r="C1136" s="20">
        <f t="shared" si="34"/>
        <v>2.6200000000000001E-2</v>
      </c>
      <c r="D1136" s="46">
        <f t="shared" si="35"/>
        <v>19.38</v>
      </c>
      <c r="E1136" s="20"/>
      <c r="F1136" s="105">
        <v>42431</v>
      </c>
      <c r="G1136" s="116">
        <v>17.09</v>
      </c>
      <c r="H1136" s="20"/>
    </row>
    <row r="1137" spans="1:8" s="172" customFormat="1" ht="12.75" customHeight="1" x14ac:dyDescent="0.15">
      <c r="A1137" s="105">
        <v>42419</v>
      </c>
      <c r="B1137" s="116">
        <v>2.61</v>
      </c>
      <c r="C1137" s="20">
        <f t="shared" si="34"/>
        <v>2.6099999999999998E-2</v>
      </c>
      <c r="D1137" s="46">
        <f t="shared" si="35"/>
        <v>20.53</v>
      </c>
      <c r="E1137" s="20"/>
      <c r="F1137" s="105">
        <v>42430</v>
      </c>
      <c r="G1137" s="116">
        <v>17.7</v>
      </c>
      <c r="H1137" s="20"/>
    </row>
    <row r="1138" spans="1:8" s="172" customFormat="1" ht="12.75" customHeight="1" x14ac:dyDescent="0.15">
      <c r="A1138" s="105">
        <v>42418</v>
      </c>
      <c r="B1138" s="116">
        <v>2.62</v>
      </c>
      <c r="C1138" s="20">
        <f t="shared" si="34"/>
        <v>2.6200000000000001E-2</v>
      </c>
      <c r="D1138" s="46">
        <f t="shared" si="35"/>
        <v>21.64</v>
      </c>
      <c r="E1138" s="20"/>
      <c r="F1138" s="105">
        <v>42429</v>
      </c>
      <c r="G1138" s="116">
        <v>20.55</v>
      </c>
      <c r="H1138" s="20"/>
    </row>
    <row r="1139" spans="1:8" s="172" customFormat="1" ht="12.75" customHeight="1" x14ac:dyDescent="0.15">
      <c r="A1139" s="105">
        <v>42417</v>
      </c>
      <c r="B1139" s="116">
        <v>2.68</v>
      </c>
      <c r="C1139" s="20">
        <f t="shared" si="34"/>
        <v>2.6800000000000001E-2</v>
      </c>
      <c r="D1139" s="46">
        <f t="shared" si="35"/>
        <v>22.31</v>
      </c>
      <c r="E1139" s="20"/>
      <c r="F1139" s="105">
        <v>42426</v>
      </c>
      <c r="G1139" s="116">
        <v>19.809999999999999</v>
      </c>
      <c r="H1139" s="20"/>
    </row>
    <row r="1140" spans="1:8" s="172" customFormat="1" ht="12.75" customHeight="1" x14ac:dyDescent="0.15">
      <c r="A1140" s="105">
        <v>42416</v>
      </c>
      <c r="B1140" s="116">
        <v>2.64</v>
      </c>
      <c r="C1140" s="20">
        <f t="shared" si="34"/>
        <v>2.64E-2</v>
      </c>
      <c r="D1140" s="46">
        <f t="shared" si="35"/>
        <v>24.11</v>
      </c>
      <c r="E1140" s="20"/>
      <c r="F1140" s="105">
        <v>42425</v>
      </c>
      <c r="G1140" s="116">
        <v>19.11</v>
      </c>
      <c r="H1140" s="20"/>
    </row>
    <row r="1141" spans="1:8" s="172" customFormat="1" ht="12.75" customHeight="1" x14ac:dyDescent="0.15">
      <c r="A1141" s="105">
        <v>42412</v>
      </c>
      <c r="B1141" s="116">
        <v>2.6</v>
      </c>
      <c r="C1141" s="20">
        <f t="shared" si="34"/>
        <v>2.6000000000000002E-2</v>
      </c>
      <c r="D1141" s="46">
        <f t="shared" si="35"/>
        <v>25.4</v>
      </c>
      <c r="E1141" s="20"/>
      <c r="F1141" s="105">
        <v>42424</v>
      </c>
      <c r="G1141" s="116">
        <v>20.72</v>
      </c>
      <c r="H1141" s="20"/>
    </row>
    <row r="1142" spans="1:8" s="172" customFormat="1" ht="12.75" customHeight="1" x14ac:dyDescent="0.15">
      <c r="A1142" s="105">
        <v>42411</v>
      </c>
      <c r="B1142" s="116">
        <v>2.5</v>
      </c>
      <c r="C1142" s="20">
        <f t="shared" si="34"/>
        <v>2.5000000000000001E-2</v>
      </c>
      <c r="D1142" s="46">
        <f t="shared" si="35"/>
        <v>28.14</v>
      </c>
      <c r="E1142" s="20"/>
      <c r="F1142" s="105">
        <v>42423</v>
      </c>
      <c r="G1142" s="116">
        <v>20.98</v>
      </c>
      <c r="H1142" s="20"/>
    </row>
    <row r="1143" spans="1:8" s="172" customFormat="1" ht="12.75" customHeight="1" x14ac:dyDescent="0.15">
      <c r="A1143" s="105">
        <v>42410</v>
      </c>
      <c r="B1143" s="116">
        <v>2.5299999999999998</v>
      </c>
      <c r="C1143" s="20">
        <f t="shared" si="34"/>
        <v>2.53E-2</v>
      </c>
      <c r="D1143" s="46">
        <f t="shared" si="35"/>
        <v>26.29</v>
      </c>
      <c r="E1143" s="20"/>
      <c r="F1143" s="105">
        <v>42422</v>
      </c>
      <c r="G1143" s="116">
        <v>19.38</v>
      </c>
      <c r="H1143" s="20"/>
    </row>
    <row r="1144" spans="1:8" s="172" customFormat="1" ht="12.75" customHeight="1" x14ac:dyDescent="0.15">
      <c r="A1144" s="105">
        <v>42409</v>
      </c>
      <c r="B1144" s="116">
        <v>2.5499999999999998</v>
      </c>
      <c r="C1144" s="20">
        <f t="shared" si="34"/>
        <v>2.5499999999999998E-2</v>
      </c>
      <c r="D1144" s="46">
        <f t="shared" si="35"/>
        <v>26.54</v>
      </c>
      <c r="E1144" s="20"/>
      <c r="F1144" s="105">
        <v>42419</v>
      </c>
      <c r="G1144" s="116">
        <v>20.53</v>
      </c>
      <c r="H1144" s="20"/>
    </row>
    <row r="1145" spans="1:8" s="172" customFormat="1" ht="12.75" customHeight="1" x14ac:dyDescent="0.15">
      <c r="A1145" s="105">
        <v>42408</v>
      </c>
      <c r="B1145" s="116">
        <v>2.56</v>
      </c>
      <c r="C1145" s="20">
        <f t="shared" si="34"/>
        <v>2.5600000000000001E-2</v>
      </c>
      <c r="D1145" s="46">
        <f t="shared" si="35"/>
        <v>26</v>
      </c>
      <c r="E1145" s="20"/>
      <c r="F1145" s="105">
        <v>42418</v>
      </c>
      <c r="G1145" s="116">
        <v>21.64</v>
      </c>
      <c r="H1145" s="20"/>
    </row>
    <row r="1146" spans="1:8" s="172" customFormat="1" ht="12.75" customHeight="1" x14ac:dyDescent="0.15">
      <c r="A1146" s="105">
        <v>42405</v>
      </c>
      <c r="B1146" s="116">
        <v>2.68</v>
      </c>
      <c r="C1146" s="20">
        <f t="shared" si="34"/>
        <v>2.6800000000000001E-2</v>
      </c>
      <c r="D1146" s="46">
        <f t="shared" si="35"/>
        <v>23.38</v>
      </c>
      <c r="E1146" s="20"/>
      <c r="F1146" s="105">
        <v>42417</v>
      </c>
      <c r="G1146" s="116">
        <v>22.31</v>
      </c>
      <c r="H1146" s="20"/>
    </row>
    <row r="1147" spans="1:8" s="172" customFormat="1" ht="12.75" customHeight="1" x14ac:dyDescent="0.15">
      <c r="A1147" s="105">
        <v>42404</v>
      </c>
      <c r="B1147" s="116">
        <v>2.7</v>
      </c>
      <c r="C1147" s="20">
        <f t="shared" si="34"/>
        <v>2.7000000000000003E-2</v>
      </c>
      <c r="D1147" s="46">
        <f t="shared" si="35"/>
        <v>21.84</v>
      </c>
      <c r="E1147" s="20"/>
      <c r="F1147" s="105">
        <v>42416</v>
      </c>
      <c r="G1147" s="116">
        <v>24.11</v>
      </c>
      <c r="H1147" s="20"/>
    </row>
    <row r="1148" spans="1:8" s="172" customFormat="1" ht="12.75" customHeight="1" x14ac:dyDescent="0.15">
      <c r="A1148" s="105">
        <v>42403</v>
      </c>
      <c r="B1148" s="116">
        <v>2.7</v>
      </c>
      <c r="C1148" s="20">
        <f t="shared" si="34"/>
        <v>2.7000000000000003E-2</v>
      </c>
      <c r="D1148" s="46">
        <f t="shared" si="35"/>
        <v>21.65</v>
      </c>
      <c r="E1148" s="20"/>
      <c r="F1148" s="105">
        <v>42412</v>
      </c>
      <c r="G1148" s="116">
        <v>25.4</v>
      </c>
      <c r="H1148" s="20"/>
    </row>
    <row r="1149" spans="1:8" s="172" customFormat="1" ht="12.75" customHeight="1" x14ac:dyDescent="0.15">
      <c r="A1149" s="105">
        <v>42402</v>
      </c>
      <c r="B1149" s="116">
        <v>2.67</v>
      </c>
      <c r="C1149" s="20">
        <f t="shared" si="34"/>
        <v>2.6699999999999998E-2</v>
      </c>
      <c r="D1149" s="46">
        <f t="shared" si="35"/>
        <v>21.98</v>
      </c>
      <c r="E1149" s="20"/>
      <c r="F1149" s="105">
        <v>42411</v>
      </c>
      <c r="G1149" s="116">
        <v>28.14</v>
      </c>
      <c r="H1149" s="20"/>
    </row>
    <row r="1150" spans="1:8" s="172" customFormat="1" ht="12.75" customHeight="1" x14ac:dyDescent="0.15">
      <c r="A1150" s="105">
        <v>42401</v>
      </c>
      <c r="B1150" s="116">
        <v>2.77</v>
      </c>
      <c r="C1150" s="20">
        <f t="shared" si="34"/>
        <v>2.7699999999999999E-2</v>
      </c>
      <c r="D1150" s="46">
        <f t="shared" si="35"/>
        <v>19.98</v>
      </c>
      <c r="E1150" s="20"/>
      <c r="F1150" s="105">
        <v>42410</v>
      </c>
      <c r="G1150" s="116">
        <v>26.29</v>
      </c>
      <c r="H1150" s="20"/>
    </row>
    <row r="1151" spans="1:8" s="172" customFormat="1" ht="12.75" customHeight="1" x14ac:dyDescent="0.15">
      <c r="A1151" s="105">
        <v>42398</v>
      </c>
      <c r="B1151" s="116">
        <v>2.75</v>
      </c>
      <c r="C1151" s="20">
        <f t="shared" si="34"/>
        <v>2.75E-2</v>
      </c>
      <c r="D1151" s="46">
        <f t="shared" si="35"/>
        <v>20.2</v>
      </c>
      <c r="E1151" s="20"/>
      <c r="F1151" s="105">
        <v>42409</v>
      </c>
      <c r="G1151" s="116">
        <v>26.54</v>
      </c>
      <c r="H1151" s="20"/>
    </row>
    <row r="1152" spans="1:8" s="172" customFormat="1" ht="12.75" customHeight="1" x14ac:dyDescent="0.15">
      <c r="A1152" s="105">
        <v>42397</v>
      </c>
      <c r="B1152" s="116">
        <v>2.79</v>
      </c>
      <c r="C1152" s="20">
        <f t="shared" si="34"/>
        <v>2.7900000000000001E-2</v>
      </c>
      <c r="D1152" s="46">
        <f t="shared" si="35"/>
        <v>22.42</v>
      </c>
      <c r="E1152" s="20"/>
      <c r="F1152" s="105">
        <v>42408</v>
      </c>
      <c r="G1152" s="116">
        <v>26</v>
      </c>
      <c r="H1152" s="20"/>
    </row>
    <row r="1153" spans="1:8" s="172" customFormat="1" ht="12.75" customHeight="1" x14ac:dyDescent="0.15">
      <c r="A1153" s="105">
        <v>42396</v>
      </c>
      <c r="B1153" s="116">
        <v>2.8</v>
      </c>
      <c r="C1153" s="20">
        <f t="shared" si="34"/>
        <v>2.7999999999999997E-2</v>
      </c>
      <c r="D1153" s="46">
        <f t="shared" si="35"/>
        <v>23.11</v>
      </c>
      <c r="E1153" s="20"/>
      <c r="F1153" s="105">
        <v>42405</v>
      </c>
      <c r="G1153" s="116">
        <v>23.38</v>
      </c>
      <c r="H1153" s="20"/>
    </row>
    <row r="1154" spans="1:8" s="172" customFormat="1" ht="12.75" customHeight="1" x14ac:dyDescent="0.15">
      <c r="A1154" s="105">
        <v>42395</v>
      </c>
      <c r="B1154" s="116">
        <v>2.79</v>
      </c>
      <c r="C1154" s="20">
        <f t="shared" si="34"/>
        <v>2.7900000000000001E-2</v>
      </c>
      <c r="D1154" s="46">
        <f t="shared" si="35"/>
        <v>22.5</v>
      </c>
      <c r="E1154" s="20"/>
      <c r="F1154" s="105">
        <v>42404</v>
      </c>
      <c r="G1154" s="116">
        <v>21.84</v>
      </c>
      <c r="H1154" s="20"/>
    </row>
    <row r="1155" spans="1:8" s="172" customFormat="1" ht="12.75" customHeight="1" x14ac:dyDescent="0.15">
      <c r="A1155" s="105">
        <v>42394</v>
      </c>
      <c r="B1155" s="116">
        <v>2.8</v>
      </c>
      <c r="C1155" s="20">
        <f t="shared" ref="C1155:C1218" si="36">B1155/100</f>
        <v>2.7999999999999997E-2</v>
      </c>
      <c r="D1155" s="46">
        <f t="shared" ref="D1155:D1218" si="37">IFERROR(VLOOKUP(A1155,$F$3:$G$7726,2,FALSE),AVERAGE(D1154,D1156))</f>
        <v>24.15</v>
      </c>
      <c r="E1155" s="20"/>
      <c r="F1155" s="105">
        <v>42403</v>
      </c>
      <c r="G1155" s="116">
        <v>21.65</v>
      </c>
      <c r="H1155" s="20"/>
    </row>
    <row r="1156" spans="1:8" s="172" customFormat="1" ht="12.75" customHeight="1" x14ac:dyDescent="0.15">
      <c r="A1156" s="105">
        <v>42391</v>
      </c>
      <c r="B1156" s="116">
        <v>2.83</v>
      </c>
      <c r="C1156" s="20">
        <f t="shared" si="36"/>
        <v>2.8300000000000002E-2</v>
      </c>
      <c r="D1156" s="46">
        <f t="shared" si="37"/>
        <v>22.34</v>
      </c>
      <c r="E1156" s="20"/>
      <c r="F1156" s="105">
        <v>42402</v>
      </c>
      <c r="G1156" s="116">
        <v>21.98</v>
      </c>
      <c r="H1156" s="20"/>
    </row>
    <row r="1157" spans="1:8" s="172" customFormat="1" ht="12.75" customHeight="1" x14ac:dyDescent="0.15">
      <c r="A1157" s="105">
        <v>42390</v>
      </c>
      <c r="B1157" s="116">
        <v>2.79</v>
      </c>
      <c r="C1157" s="20">
        <f t="shared" si="36"/>
        <v>2.7900000000000001E-2</v>
      </c>
      <c r="D1157" s="46">
        <f t="shared" si="37"/>
        <v>26.69</v>
      </c>
      <c r="E1157" s="20"/>
      <c r="F1157" s="105">
        <v>42401</v>
      </c>
      <c r="G1157" s="116">
        <v>19.98</v>
      </c>
      <c r="H1157" s="20"/>
    </row>
    <row r="1158" spans="1:8" s="172" customFormat="1" ht="12.75" customHeight="1" x14ac:dyDescent="0.15">
      <c r="A1158" s="105">
        <v>42389</v>
      </c>
      <c r="B1158" s="116">
        <v>2.77</v>
      </c>
      <c r="C1158" s="20">
        <f t="shared" si="36"/>
        <v>2.7699999999999999E-2</v>
      </c>
      <c r="D1158" s="46">
        <f t="shared" si="37"/>
        <v>27.59</v>
      </c>
      <c r="E1158" s="20"/>
      <c r="F1158" s="105">
        <v>42398</v>
      </c>
      <c r="G1158" s="116">
        <v>20.2</v>
      </c>
      <c r="H1158" s="20"/>
    </row>
    <row r="1159" spans="1:8" s="172" customFormat="1" ht="12.75" customHeight="1" x14ac:dyDescent="0.15">
      <c r="A1159" s="105">
        <v>42388</v>
      </c>
      <c r="B1159" s="116">
        <v>2.82</v>
      </c>
      <c r="C1159" s="20">
        <f t="shared" si="36"/>
        <v>2.8199999999999999E-2</v>
      </c>
      <c r="D1159" s="46">
        <f t="shared" si="37"/>
        <v>26.05</v>
      </c>
      <c r="E1159" s="20"/>
      <c r="F1159" s="105">
        <v>42397</v>
      </c>
      <c r="G1159" s="116">
        <v>22.42</v>
      </c>
      <c r="H1159" s="20"/>
    </row>
    <row r="1160" spans="1:8" s="172" customFormat="1" ht="12.75" customHeight="1" x14ac:dyDescent="0.15">
      <c r="A1160" s="105">
        <v>42384</v>
      </c>
      <c r="B1160" s="116">
        <v>2.81</v>
      </c>
      <c r="C1160" s="20">
        <f t="shared" si="36"/>
        <v>2.81E-2</v>
      </c>
      <c r="D1160" s="46">
        <f t="shared" si="37"/>
        <v>27.02</v>
      </c>
      <c r="E1160" s="20"/>
      <c r="F1160" s="105">
        <v>42396</v>
      </c>
      <c r="G1160" s="116">
        <v>23.11</v>
      </c>
      <c r="H1160" s="20"/>
    </row>
    <row r="1161" spans="1:8" s="172" customFormat="1" ht="12.75" customHeight="1" x14ac:dyDescent="0.15">
      <c r="A1161" s="105">
        <v>42383</v>
      </c>
      <c r="B1161" s="116">
        <v>2.9</v>
      </c>
      <c r="C1161" s="20">
        <f t="shared" si="36"/>
        <v>2.8999999999999998E-2</v>
      </c>
      <c r="D1161" s="46">
        <f t="shared" si="37"/>
        <v>23.95</v>
      </c>
      <c r="E1161" s="20"/>
      <c r="F1161" s="105">
        <v>42395</v>
      </c>
      <c r="G1161" s="116">
        <v>22.5</v>
      </c>
      <c r="H1161" s="20"/>
    </row>
    <row r="1162" spans="1:8" s="172" customFormat="1" ht="12.75" customHeight="1" x14ac:dyDescent="0.15">
      <c r="A1162" s="105">
        <v>42382</v>
      </c>
      <c r="B1162" s="116">
        <v>2.85</v>
      </c>
      <c r="C1162" s="20">
        <f t="shared" si="36"/>
        <v>2.8500000000000001E-2</v>
      </c>
      <c r="D1162" s="46">
        <f t="shared" si="37"/>
        <v>25.22</v>
      </c>
      <c r="E1162" s="20"/>
      <c r="F1162" s="105">
        <v>42394</v>
      </c>
      <c r="G1162" s="116">
        <v>24.15</v>
      </c>
      <c r="H1162" s="20"/>
    </row>
    <row r="1163" spans="1:8" s="172" customFormat="1" ht="12.75" customHeight="1" x14ac:dyDescent="0.15">
      <c r="A1163" s="105">
        <v>42381</v>
      </c>
      <c r="B1163" s="116">
        <v>2.89</v>
      </c>
      <c r="C1163" s="20">
        <f t="shared" si="36"/>
        <v>2.8900000000000002E-2</v>
      </c>
      <c r="D1163" s="46">
        <f t="shared" si="37"/>
        <v>22.47</v>
      </c>
      <c r="E1163" s="20"/>
      <c r="F1163" s="105">
        <v>42391</v>
      </c>
      <c r="G1163" s="116">
        <v>22.34</v>
      </c>
      <c r="H1163" s="20"/>
    </row>
    <row r="1164" spans="1:8" s="172" customFormat="1" ht="12.75" customHeight="1" x14ac:dyDescent="0.15">
      <c r="A1164" s="105">
        <v>42380</v>
      </c>
      <c r="B1164" s="116">
        <v>2.96</v>
      </c>
      <c r="C1164" s="20">
        <f t="shared" si="36"/>
        <v>2.9600000000000001E-2</v>
      </c>
      <c r="D1164" s="46">
        <f t="shared" si="37"/>
        <v>24.3</v>
      </c>
      <c r="E1164" s="20"/>
      <c r="F1164" s="105">
        <v>42390</v>
      </c>
      <c r="G1164" s="116">
        <v>26.69</v>
      </c>
      <c r="H1164" s="20"/>
    </row>
    <row r="1165" spans="1:8" s="172" customFormat="1" ht="12.75" customHeight="1" x14ac:dyDescent="0.15">
      <c r="A1165" s="105">
        <v>42377</v>
      </c>
      <c r="B1165" s="116">
        <v>2.91</v>
      </c>
      <c r="C1165" s="20">
        <f t="shared" si="36"/>
        <v>2.9100000000000001E-2</v>
      </c>
      <c r="D1165" s="46">
        <f t="shared" si="37"/>
        <v>27.01</v>
      </c>
      <c r="E1165" s="20"/>
      <c r="F1165" s="105">
        <v>42389</v>
      </c>
      <c r="G1165" s="116">
        <v>27.59</v>
      </c>
      <c r="H1165" s="20"/>
    </row>
    <row r="1166" spans="1:8" s="172" customFormat="1" ht="12.75" customHeight="1" x14ac:dyDescent="0.15">
      <c r="A1166" s="105">
        <v>42376</v>
      </c>
      <c r="B1166" s="116">
        <v>2.92</v>
      </c>
      <c r="C1166" s="20">
        <f t="shared" si="36"/>
        <v>2.92E-2</v>
      </c>
      <c r="D1166" s="46">
        <f t="shared" si="37"/>
        <v>24.99</v>
      </c>
      <c r="E1166" s="20"/>
      <c r="F1166" s="105">
        <v>42388</v>
      </c>
      <c r="G1166" s="116">
        <v>26.05</v>
      </c>
      <c r="H1166" s="20"/>
    </row>
    <row r="1167" spans="1:8" s="172" customFormat="1" ht="12.75" customHeight="1" x14ac:dyDescent="0.15">
      <c r="A1167" s="105">
        <v>42375</v>
      </c>
      <c r="B1167" s="116">
        <v>2.94</v>
      </c>
      <c r="C1167" s="20">
        <f t="shared" si="36"/>
        <v>2.9399999999999999E-2</v>
      </c>
      <c r="D1167" s="46">
        <f t="shared" si="37"/>
        <v>20.59</v>
      </c>
      <c r="E1167" s="20"/>
      <c r="F1167" s="105">
        <v>42384</v>
      </c>
      <c r="G1167" s="116">
        <v>27.02</v>
      </c>
      <c r="H1167" s="20"/>
    </row>
    <row r="1168" spans="1:8" s="172" customFormat="1" ht="12.75" customHeight="1" x14ac:dyDescent="0.15">
      <c r="A1168" s="105">
        <v>42374</v>
      </c>
      <c r="B1168" s="116">
        <v>3.01</v>
      </c>
      <c r="C1168" s="20">
        <f t="shared" si="36"/>
        <v>3.0099999999999998E-2</v>
      </c>
      <c r="D1168" s="46">
        <f t="shared" si="37"/>
        <v>19.34</v>
      </c>
      <c r="E1168" s="20"/>
      <c r="F1168" s="105">
        <v>42383</v>
      </c>
      <c r="G1168" s="116">
        <v>23.95</v>
      </c>
      <c r="H1168" s="20"/>
    </row>
    <row r="1169" spans="1:8" s="172" customFormat="1" ht="12.75" customHeight="1" x14ac:dyDescent="0.15">
      <c r="A1169" s="105">
        <v>42373</v>
      </c>
      <c r="B1169" s="116">
        <v>2.98</v>
      </c>
      <c r="C1169" s="20">
        <f t="shared" si="36"/>
        <v>2.98E-2</v>
      </c>
      <c r="D1169" s="46">
        <f t="shared" si="37"/>
        <v>20.7</v>
      </c>
      <c r="E1169" s="20"/>
      <c r="F1169" s="105">
        <v>42382</v>
      </c>
      <c r="G1169" s="116">
        <v>25.22</v>
      </c>
      <c r="H1169" s="20"/>
    </row>
    <row r="1170" spans="1:8" s="172" customFormat="1" ht="12.75" customHeight="1" x14ac:dyDescent="0.15">
      <c r="A1170" s="105">
        <v>42369</v>
      </c>
      <c r="B1170" s="116">
        <v>3.01</v>
      </c>
      <c r="C1170" s="20">
        <f t="shared" si="36"/>
        <v>3.0099999999999998E-2</v>
      </c>
      <c r="D1170" s="46">
        <f t="shared" si="37"/>
        <v>18.21</v>
      </c>
      <c r="E1170" s="20"/>
      <c r="F1170" s="105">
        <v>42381</v>
      </c>
      <c r="G1170" s="116">
        <v>22.47</v>
      </c>
      <c r="H1170" s="20"/>
    </row>
    <row r="1171" spans="1:8" s="172" customFormat="1" ht="12.75" customHeight="1" x14ac:dyDescent="0.15">
      <c r="A1171" s="105">
        <v>42368</v>
      </c>
      <c r="B1171" s="116">
        <v>3.04</v>
      </c>
      <c r="C1171" s="20">
        <f t="shared" si="36"/>
        <v>3.04E-2</v>
      </c>
      <c r="D1171" s="46">
        <f t="shared" si="37"/>
        <v>17.29</v>
      </c>
      <c r="E1171" s="20"/>
      <c r="F1171" s="105">
        <v>42380</v>
      </c>
      <c r="G1171" s="116">
        <v>24.3</v>
      </c>
      <c r="H1171" s="20"/>
    </row>
    <row r="1172" spans="1:8" s="172" customFormat="1" ht="12.75" customHeight="1" x14ac:dyDescent="0.15">
      <c r="A1172" s="105">
        <v>42367</v>
      </c>
      <c r="B1172" s="116">
        <v>3.04</v>
      </c>
      <c r="C1172" s="20">
        <f t="shared" si="36"/>
        <v>3.04E-2</v>
      </c>
      <c r="D1172" s="46">
        <f t="shared" si="37"/>
        <v>16.079999999999998</v>
      </c>
      <c r="E1172" s="20"/>
      <c r="F1172" s="105">
        <v>42377</v>
      </c>
      <c r="G1172" s="116">
        <v>27.01</v>
      </c>
      <c r="H1172" s="20"/>
    </row>
    <row r="1173" spans="1:8" s="172" customFormat="1" ht="12.75" customHeight="1" x14ac:dyDescent="0.15">
      <c r="A1173" s="105">
        <v>42366</v>
      </c>
      <c r="B1173" s="116">
        <v>2.95</v>
      </c>
      <c r="C1173" s="20">
        <f t="shared" si="36"/>
        <v>2.9500000000000002E-2</v>
      </c>
      <c r="D1173" s="46">
        <f t="shared" si="37"/>
        <v>16.91</v>
      </c>
      <c r="E1173" s="20"/>
      <c r="F1173" s="105">
        <v>42376</v>
      </c>
      <c r="G1173" s="116">
        <v>24.99</v>
      </c>
      <c r="H1173" s="20"/>
    </row>
    <row r="1174" spans="1:8" s="172" customFormat="1" ht="12.75" customHeight="1" x14ac:dyDescent="0.15">
      <c r="A1174" s="105">
        <v>42362</v>
      </c>
      <c r="B1174" s="116">
        <v>2.96</v>
      </c>
      <c r="C1174" s="20">
        <f t="shared" si="36"/>
        <v>2.9600000000000001E-2</v>
      </c>
      <c r="D1174" s="46">
        <f t="shared" si="37"/>
        <v>15.74</v>
      </c>
      <c r="E1174" s="20"/>
      <c r="F1174" s="105">
        <v>42375</v>
      </c>
      <c r="G1174" s="116">
        <v>20.59</v>
      </c>
      <c r="H1174" s="20"/>
    </row>
    <row r="1175" spans="1:8" s="172" customFormat="1" ht="12.75" customHeight="1" x14ac:dyDescent="0.15">
      <c r="A1175" s="105">
        <v>42361</v>
      </c>
      <c r="B1175" s="116">
        <v>3</v>
      </c>
      <c r="C1175" s="20">
        <f t="shared" si="36"/>
        <v>0.03</v>
      </c>
      <c r="D1175" s="46">
        <f t="shared" si="37"/>
        <v>15.57</v>
      </c>
      <c r="E1175" s="20"/>
      <c r="F1175" s="105">
        <v>42374</v>
      </c>
      <c r="G1175" s="116">
        <v>19.34</v>
      </c>
      <c r="H1175" s="20"/>
    </row>
    <row r="1176" spans="1:8" s="172" customFormat="1" ht="12.75" customHeight="1" x14ac:dyDescent="0.15">
      <c r="A1176" s="105">
        <v>42360</v>
      </c>
      <c r="B1176" s="116">
        <v>2.96</v>
      </c>
      <c r="C1176" s="20">
        <f t="shared" si="36"/>
        <v>2.9600000000000001E-2</v>
      </c>
      <c r="D1176" s="46">
        <f t="shared" si="37"/>
        <v>16.600000000000001</v>
      </c>
      <c r="E1176" s="20"/>
      <c r="F1176" s="105">
        <v>42373</v>
      </c>
      <c r="G1176" s="116">
        <v>20.7</v>
      </c>
      <c r="H1176" s="20"/>
    </row>
    <row r="1177" spans="1:8" s="172" customFormat="1" ht="12.75" customHeight="1" x14ac:dyDescent="0.15">
      <c r="A1177" s="105">
        <v>42359</v>
      </c>
      <c r="B1177" s="116">
        <v>2.92</v>
      </c>
      <c r="C1177" s="20">
        <f t="shared" si="36"/>
        <v>2.92E-2</v>
      </c>
      <c r="D1177" s="46">
        <f t="shared" si="37"/>
        <v>18.7</v>
      </c>
      <c r="E1177" s="20"/>
      <c r="F1177" s="105">
        <v>42369</v>
      </c>
      <c r="G1177" s="116">
        <v>18.21</v>
      </c>
      <c r="H1177" s="20"/>
    </row>
    <row r="1178" spans="1:8" s="172" customFormat="1" ht="12.75" customHeight="1" x14ac:dyDescent="0.15">
      <c r="A1178" s="105">
        <v>42356</v>
      </c>
      <c r="B1178" s="116">
        <v>2.9</v>
      </c>
      <c r="C1178" s="20">
        <f t="shared" si="36"/>
        <v>2.8999999999999998E-2</v>
      </c>
      <c r="D1178" s="46">
        <f t="shared" si="37"/>
        <v>20.7</v>
      </c>
      <c r="E1178" s="20"/>
      <c r="F1178" s="105">
        <v>42368</v>
      </c>
      <c r="G1178" s="116">
        <v>17.29</v>
      </c>
      <c r="H1178" s="20"/>
    </row>
    <row r="1179" spans="1:8" s="172" customFormat="1" ht="12.75" customHeight="1" x14ac:dyDescent="0.15">
      <c r="A1179" s="105">
        <v>42355</v>
      </c>
      <c r="B1179" s="116">
        <v>2.94</v>
      </c>
      <c r="C1179" s="20">
        <f t="shared" si="36"/>
        <v>2.9399999999999999E-2</v>
      </c>
      <c r="D1179" s="46">
        <f t="shared" si="37"/>
        <v>18.940000000000001</v>
      </c>
      <c r="E1179" s="20"/>
      <c r="F1179" s="105">
        <v>42367</v>
      </c>
      <c r="G1179" s="116">
        <v>16.079999999999998</v>
      </c>
      <c r="H1179" s="20"/>
    </row>
    <row r="1180" spans="1:8" s="172" customFormat="1" ht="12.75" customHeight="1" x14ac:dyDescent="0.15">
      <c r="A1180" s="105">
        <v>42354</v>
      </c>
      <c r="B1180" s="116">
        <v>3.02</v>
      </c>
      <c r="C1180" s="20">
        <f t="shared" si="36"/>
        <v>3.0200000000000001E-2</v>
      </c>
      <c r="D1180" s="46">
        <f t="shared" si="37"/>
        <v>17.86</v>
      </c>
      <c r="E1180" s="20"/>
      <c r="F1180" s="105">
        <v>42366</v>
      </c>
      <c r="G1180" s="116">
        <v>16.91</v>
      </c>
      <c r="H1180" s="20"/>
    </row>
    <row r="1181" spans="1:8" s="172" customFormat="1" ht="12.75" customHeight="1" x14ac:dyDescent="0.15">
      <c r="A1181" s="105">
        <v>42353</v>
      </c>
      <c r="B1181" s="116">
        <v>3</v>
      </c>
      <c r="C1181" s="20">
        <f t="shared" si="36"/>
        <v>0.03</v>
      </c>
      <c r="D1181" s="46">
        <f t="shared" si="37"/>
        <v>20.95</v>
      </c>
      <c r="E1181" s="20"/>
      <c r="F1181" s="105">
        <v>42362</v>
      </c>
      <c r="G1181" s="116">
        <v>15.74</v>
      </c>
      <c r="H1181" s="20"/>
    </row>
    <row r="1182" spans="1:8" s="172" customFormat="1" ht="12.75" customHeight="1" x14ac:dyDescent="0.15">
      <c r="A1182" s="105">
        <v>42352</v>
      </c>
      <c r="B1182" s="116">
        <v>2.96</v>
      </c>
      <c r="C1182" s="20">
        <f t="shared" si="36"/>
        <v>2.9600000000000001E-2</v>
      </c>
      <c r="D1182" s="46">
        <f t="shared" si="37"/>
        <v>22.73</v>
      </c>
      <c r="E1182" s="20"/>
      <c r="F1182" s="105">
        <v>42361</v>
      </c>
      <c r="G1182" s="116">
        <v>15.57</v>
      </c>
      <c r="H1182" s="20"/>
    </row>
    <row r="1183" spans="1:8" s="172" customFormat="1" ht="12.75" customHeight="1" x14ac:dyDescent="0.15">
      <c r="A1183" s="105">
        <v>42349</v>
      </c>
      <c r="B1183" s="116">
        <v>2.87</v>
      </c>
      <c r="C1183" s="20">
        <f t="shared" si="36"/>
        <v>2.87E-2</v>
      </c>
      <c r="D1183" s="46">
        <f t="shared" si="37"/>
        <v>24.39</v>
      </c>
      <c r="E1183" s="20"/>
      <c r="F1183" s="105">
        <v>42360</v>
      </c>
      <c r="G1183" s="116">
        <v>16.600000000000001</v>
      </c>
      <c r="H1183" s="20"/>
    </row>
    <row r="1184" spans="1:8" s="172" customFormat="1" ht="12.75" customHeight="1" x14ac:dyDescent="0.15">
      <c r="A1184" s="105">
        <v>42348</v>
      </c>
      <c r="B1184" s="116">
        <v>2.98</v>
      </c>
      <c r="C1184" s="20">
        <f t="shared" si="36"/>
        <v>2.98E-2</v>
      </c>
      <c r="D1184" s="46">
        <f t="shared" si="37"/>
        <v>19.34</v>
      </c>
      <c r="E1184" s="20"/>
      <c r="F1184" s="105">
        <v>42359</v>
      </c>
      <c r="G1184" s="116">
        <v>18.7</v>
      </c>
      <c r="H1184" s="20"/>
    </row>
    <row r="1185" spans="1:8" s="172" customFormat="1" ht="12.75" customHeight="1" x14ac:dyDescent="0.15">
      <c r="A1185" s="105">
        <v>42347</v>
      </c>
      <c r="B1185" s="116">
        <v>2.97</v>
      </c>
      <c r="C1185" s="20">
        <f t="shared" si="36"/>
        <v>2.9700000000000001E-2</v>
      </c>
      <c r="D1185" s="46">
        <f t="shared" si="37"/>
        <v>19.61</v>
      </c>
      <c r="E1185" s="20"/>
      <c r="F1185" s="105">
        <v>42356</v>
      </c>
      <c r="G1185" s="116">
        <v>20.7</v>
      </c>
      <c r="H1185" s="20"/>
    </row>
    <row r="1186" spans="1:8" s="172" customFormat="1" ht="12.75" customHeight="1" x14ac:dyDescent="0.15">
      <c r="A1186" s="105">
        <v>42346</v>
      </c>
      <c r="B1186" s="116">
        <v>2.97</v>
      </c>
      <c r="C1186" s="20">
        <f t="shared" si="36"/>
        <v>2.9700000000000001E-2</v>
      </c>
      <c r="D1186" s="46">
        <f t="shared" si="37"/>
        <v>17.600000000000001</v>
      </c>
      <c r="E1186" s="20"/>
      <c r="F1186" s="105">
        <v>42355</v>
      </c>
      <c r="G1186" s="116">
        <v>18.940000000000001</v>
      </c>
      <c r="H1186" s="20"/>
    </row>
    <row r="1187" spans="1:8" s="172" customFormat="1" ht="12.75" customHeight="1" x14ac:dyDescent="0.15">
      <c r="A1187" s="105">
        <v>42345</v>
      </c>
      <c r="B1187" s="116">
        <v>2.95</v>
      </c>
      <c r="C1187" s="20">
        <f t="shared" si="36"/>
        <v>2.9500000000000002E-2</v>
      </c>
      <c r="D1187" s="46">
        <f t="shared" si="37"/>
        <v>15.84</v>
      </c>
      <c r="E1187" s="20"/>
      <c r="F1187" s="105">
        <v>42354</v>
      </c>
      <c r="G1187" s="116">
        <v>17.86</v>
      </c>
      <c r="H1187" s="20"/>
    </row>
    <row r="1188" spans="1:8" s="172" customFormat="1" ht="12.75" customHeight="1" x14ac:dyDescent="0.15">
      <c r="A1188" s="105">
        <v>42342</v>
      </c>
      <c r="B1188" s="116">
        <v>3.01</v>
      </c>
      <c r="C1188" s="20">
        <f t="shared" si="36"/>
        <v>3.0099999999999998E-2</v>
      </c>
      <c r="D1188" s="46">
        <f t="shared" si="37"/>
        <v>14.81</v>
      </c>
      <c r="E1188" s="20"/>
      <c r="F1188" s="105">
        <v>42353</v>
      </c>
      <c r="G1188" s="116">
        <v>20.95</v>
      </c>
      <c r="H1188" s="20"/>
    </row>
    <row r="1189" spans="1:8" s="172" customFormat="1" ht="12.75" customHeight="1" x14ac:dyDescent="0.15">
      <c r="A1189" s="105">
        <v>42341</v>
      </c>
      <c r="B1189" s="116">
        <v>3.07</v>
      </c>
      <c r="C1189" s="20">
        <f t="shared" si="36"/>
        <v>3.0699999999999998E-2</v>
      </c>
      <c r="D1189" s="46">
        <f t="shared" si="37"/>
        <v>18.11</v>
      </c>
      <c r="E1189" s="20"/>
      <c r="F1189" s="105">
        <v>42352</v>
      </c>
      <c r="G1189" s="116">
        <v>22.73</v>
      </c>
      <c r="H1189" s="20"/>
    </row>
    <row r="1190" spans="1:8" s="172" customFormat="1" ht="12.75" customHeight="1" x14ac:dyDescent="0.15">
      <c r="A1190" s="105">
        <v>42340</v>
      </c>
      <c r="B1190" s="116">
        <v>2.91</v>
      </c>
      <c r="C1190" s="20">
        <f t="shared" si="36"/>
        <v>2.9100000000000001E-2</v>
      </c>
      <c r="D1190" s="46">
        <f t="shared" si="37"/>
        <v>15.91</v>
      </c>
      <c r="E1190" s="20"/>
      <c r="F1190" s="105">
        <v>42349</v>
      </c>
      <c r="G1190" s="116">
        <v>24.39</v>
      </c>
      <c r="H1190" s="20"/>
    </row>
    <row r="1191" spans="1:8" s="172" customFormat="1" ht="12.75" customHeight="1" x14ac:dyDescent="0.15">
      <c r="A1191" s="105">
        <v>42339</v>
      </c>
      <c r="B1191" s="116">
        <v>2.91</v>
      </c>
      <c r="C1191" s="20">
        <f t="shared" si="36"/>
        <v>2.9100000000000001E-2</v>
      </c>
      <c r="D1191" s="46">
        <f t="shared" si="37"/>
        <v>14.67</v>
      </c>
      <c r="E1191" s="20"/>
      <c r="F1191" s="105">
        <v>42348</v>
      </c>
      <c r="G1191" s="116">
        <v>19.34</v>
      </c>
      <c r="H1191" s="20"/>
    </row>
    <row r="1192" spans="1:8" s="172" customFormat="1" ht="12.75" customHeight="1" x14ac:dyDescent="0.15">
      <c r="A1192" s="105">
        <v>42338</v>
      </c>
      <c r="B1192" s="116">
        <v>2.98</v>
      </c>
      <c r="C1192" s="20">
        <f t="shared" si="36"/>
        <v>2.98E-2</v>
      </c>
      <c r="D1192" s="46">
        <f t="shared" si="37"/>
        <v>16.13</v>
      </c>
      <c r="E1192" s="20"/>
      <c r="F1192" s="105">
        <v>42347</v>
      </c>
      <c r="G1192" s="116">
        <v>19.61</v>
      </c>
      <c r="H1192" s="20"/>
    </row>
    <row r="1193" spans="1:8" s="172" customFormat="1" ht="12.75" customHeight="1" x14ac:dyDescent="0.15">
      <c r="A1193" s="105">
        <v>42335</v>
      </c>
      <c r="B1193" s="116">
        <v>3</v>
      </c>
      <c r="C1193" s="20">
        <f t="shared" si="36"/>
        <v>0.03</v>
      </c>
      <c r="D1193" s="46">
        <f t="shared" si="37"/>
        <v>15.12</v>
      </c>
      <c r="E1193" s="20"/>
      <c r="F1193" s="105">
        <v>42346</v>
      </c>
      <c r="G1193" s="116">
        <v>17.600000000000001</v>
      </c>
      <c r="H1193" s="20"/>
    </row>
    <row r="1194" spans="1:8" s="172" customFormat="1" ht="12.75" customHeight="1" x14ac:dyDescent="0.15">
      <c r="A1194" s="105">
        <v>42333</v>
      </c>
      <c r="B1194" s="116">
        <v>3</v>
      </c>
      <c r="C1194" s="20">
        <f t="shared" si="36"/>
        <v>0.03</v>
      </c>
      <c r="D1194" s="46">
        <f t="shared" si="37"/>
        <v>15.19</v>
      </c>
      <c r="E1194" s="20"/>
      <c r="F1194" s="105">
        <v>42345</v>
      </c>
      <c r="G1194" s="116">
        <v>15.84</v>
      </c>
      <c r="H1194" s="20"/>
    </row>
    <row r="1195" spans="1:8" s="172" customFormat="1" ht="12.75" customHeight="1" x14ac:dyDescent="0.15">
      <c r="A1195" s="105">
        <v>42332</v>
      </c>
      <c r="B1195" s="116">
        <v>3</v>
      </c>
      <c r="C1195" s="20">
        <f t="shared" si="36"/>
        <v>0.03</v>
      </c>
      <c r="D1195" s="46">
        <f t="shared" si="37"/>
        <v>15.93</v>
      </c>
      <c r="E1195" s="20"/>
      <c r="F1195" s="105">
        <v>42342</v>
      </c>
      <c r="G1195" s="116">
        <v>14.81</v>
      </c>
      <c r="H1195" s="20"/>
    </row>
    <row r="1196" spans="1:8" s="172" customFormat="1" ht="12.75" customHeight="1" x14ac:dyDescent="0.15">
      <c r="A1196" s="105">
        <v>42331</v>
      </c>
      <c r="B1196" s="116">
        <v>3</v>
      </c>
      <c r="C1196" s="20">
        <f t="shared" si="36"/>
        <v>0.03</v>
      </c>
      <c r="D1196" s="46">
        <f t="shared" si="37"/>
        <v>15.62</v>
      </c>
      <c r="E1196" s="20"/>
      <c r="F1196" s="105">
        <v>42341</v>
      </c>
      <c r="G1196" s="116">
        <v>18.11</v>
      </c>
      <c r="H1196" s="20"/>
    </row>
    <row r="1197" spans="1:8" s="172" customFormat="1" ht="12.75" customHeight="1" x14ac:dyDescent="0.15">
      <c r="A1197" s="105">
        <v>42328</v>
      </c>
      <c r="B1197" s="116">
        <v>3.02</v>
      </c>
      <c r="C1197" s="20">
        <f t="shared" si="36"/>
        <v>3.0200000000000001E-2</v>
      </c>
      <c r="D1197" s="46">
        <f t="shared" si="37"/>
        <v>15.47</v>
      </c>
      <c r="E1197" s="20"/>
      <c r="F1197" s="105">
        <v>42340</v>
      </c>
      <c r="G1197" s="116">
        <v>15.91</v>
      </c>
      <c r="H1197" s="20"/>
    </row>
    <row r="1198" spans="1:8" s="172" customFormat="1" ht="12.75" customHeight="1" x14ac:dyDescent="0.15">
      <c r="A1198" s="105">
        <v>42327</v>
      </c>
      <c r="B1198" s="116">
        <v>3</v>
      </c>
      <c r="C1198" s="20">
        <f t="shared" si="36"/>
        <v>0.03</v>
      </c>
      <c r="D1198" s="46">
        <f t="shared" si="37"/>
        <v>16.989999999999998</v>
      </c>
      <c r="E1198" s="20"/>
      <c r="F1198" s="105">
        <v>42339</v>
      </c>
      <c r="G1198" s="116">
        <v>14.67</v>
      </c>
      <c r="H1198" s="20"/>
    </row>
    <row r="1199" spans="1:8" s="172" customFormat="1" ht="12.75" customHeight="1" x14ac:dyDescent="0.15">
      <c r="A1199" s="105">
        <v>42326</v>
      </c>
      <c r="B1199" s="116">
        <v>3.04</v>
      </c>
      <c r="C1199" s="20">
        <f t="shared" si="36"/>
        <v>3.04E-2</v>
      </c>
      <c r="D1199" s="46">
        <f t="shared" si="37"/>
        <v>16.850000000000001</v>
      </c>
      <c r="E1199" s="20"/>
      <c r="F1199" s="105">
        <v>42338</v>
      </c>
      <c r="G1199" s="116">
        <v>16.13</v>
      </c>
      <c r="H1199" s="20"/>
    </row>
    <row r="1200" spans="1:8" s="172" customFormat="1" ht="12.75" customHeight="1" x14ac:dyDescent="0.15">
      <c r="A1200" s="105">
        <v>42325</v>
      </c>
      <c r="B1200" s="116">
        <v>3.04</v>
      </c>
      <c r="C1200" s="20">
        <f t="shared" si="36"/>
        <v>3.04E-2</v>
      </c>
      <c r="D1200" s="46">
        <f t="shared" si="37"/>
        <v>18.84</v>
      </c>
      <c r="E1200" s="20"/>
      <c r="F1200" s="105">
        <v>42335</v>
      </c>
      <c r="G1200" s="116">
        <v>15.12</v>
      </c>
      <c r="H1200" s="20"/>
    </row>
    <row r="1201" spans="1:8" s="172" customFormat="1" ht="12.75" customHeight="1" x14ac:dyDescent="0.15">
      <c r="A1201" s="105">
        <v>42324</v>
      </c>
      <c r="B1201" s="116">
        <v>3.07</v>
      </c>
      <c r="C1201" s="20">
        <f t="shared" si="36"/>
        <v>3.0699999999999998E-2</v>
      </c>
      <c r="D1201" s="46">
        <f t="shared" si="37"/>
        <v>18.16</v>
      </c>
      <c r="E1201" s="20"/>
      <c r="F1201" s="105">
        <v>42333</v>
      </c>
      <c r="G1201" s="116">
        <v>15.19</v>
      </c>
      <c r="H1201" s="20"/>
    </row>
    <row r="1202" spans="1:8" s="172" customFormat="1" ht="12.75" customHeight="1" x14ac:dyDescent="0.15">
      <c r="A1202" s="105">
        <v>42321</v>
      </c>
      <c r="B1202" s="116">
        <v>3.06</v>
      </c>
      <c r="C1202" s="20">
        <f t="shared" si="36"/>
        <v>3.0600000000000002E-2</v>
      </c>
      <c r="D1202" s="46">
        <f t="shared" si="37"/>
        <v>20.079999999999998</v>
      </c>
      <c r="E1202" s="20"/>
      <c r="F1202" s="105">
        <v>42332</v>
      </c>
      <c r="G1202" s="116">
        <v>15.93</v>
      </c>
      <c r="H1202" s="20"/>
    </row>
    <row r="1203" spans="1:8" s="172" customFormat="1" ht="12.75" customHeight="1" x14ac:dyDescent="0.15">
      <c r="A1203" s="105">
        <v>42320</v>
      </c>
      <c r="B1203" s="116">
        <v>3.09</v>
      </c>
      <c r="C1203" s="20">
        <f t="shared" si="36"/>
        <v>3.0899999999999997E-2</v>
      </c>
      <c r="D1203" s="46">
        <f t="shared" si="37"/>
        <v>18.37</v>
      </c>
      <c r="E1203" s="20"/>
      <c r="F1203" s="105">
        <v>42331</v>
      </c>
      <c r="G1203" s="116">
        <v>15.62</v>
      </c>
      <c r="H1203" s="20"/>
    </row>
    <row r="1204" spans="1:8" s="172" customFormat="1" ht="12.75" customHeight="1" x14ac:dyDescent="0.15">
      <c r="A1204" s="105">
        <v>42318</v>
      </c>
      <c r="B1204" s="116">
        <v>3.1</v>
      </c>
      <c r="C1204" s="20">
        <f t="shared" si="36"/>
        <v>3.1E-2</v>
      </c>
      <c r="D1204" s="46">
        <f t="shared" si="37"/>
        <v>15.29</v>
      </c>
      <c r="E1204" s="20"/>
      <c r="F1204" s="105">
        <v>42328</v>
      </c>
      <c r="G1204" s="116">
        <v>15.47</v>
      </c>
      <c r="H1204" s="20"/>
    </row>
    <row r="1205" spans="1:8" s="172" customFormat="1" ht="12.75" customHeight="1" x14ac:dyDescent="0.15">
      <c r="A1205" s="105">
        <v>42317</v>
      </c>
      <c r="B1205" s="116">
        <v>3.12</v>
      </c>
      <c r="C1205" s="20">
        <f t="shared" si="36"/>
        <v>3.1200000000000002E-2</v>
      </c>
      <c r="D1205" s="46">
        <f t="shared" si="37"/>
        <v>16.52</v>
      </c>
      <c r="E1205" s="20"/>
      <c r="F1205" s="105">
        <v>42327</v>
      </c>
      <c r="G1205" s="116">
        <v>16.989999999999998</v>
      </c>
      <c r="H1205" s="20"/>
    </row>
    <row r="1206" spans="1:8" s="172" customFormat="1" ht="12.75" customHeight="1" x14ac:dyDescent="0.15">
      <c r="A1206" s="105">
        <v>42314</v>
      </c>
      <c r="B1206" s="116">
        <v>3.09</v>
      </c>
      <c r="C1206" s="20">
        <f t="shared" si="36"/>
        <v>3.0899999999999997E-2</v>
      </c>
      <c r="D1206" s="46">
        <f t="shared" si="37"/>
        <v>14.33</v>
      </c>
      <c r="E1206" s="20"/>
      <c r="F1206" s="105">
        <v>42326</v>
      </c>
      <c r="G1206" s="116">
        <v>16.850000000000001</v>
      </c>
      <c r="H1206" s="20"/>
    </row>
    <row r="1207" spans="1:8" s="172" customFormat="1" ht="12.75" customHeight="1" x14ac:dyDescent="0.15">
      <c r="A1207" s="105">
        <v>42313</v>
      </c>
      <c r="B1207" s="116">
        <v>3.01</v>
      </c>
      <c r="C1207" s="20">
        <f t="shared" si="36"/>
        <v>3.0099999999999998E-2</v>
      </c>
      <c r="D1207" s="46">
        <f t="shared" si="37"/>
        <v>15.05</v>
      </c>
      <c r="E1207" s="20"/>
      <c r="F1207" s="105">
        <v>42325</v>
      </c>
      <c r="G1207" s="116">
        <v>18.84</v>
      </c>
      <c r="H1207" s="20"/>
    </row>
    <row r="1208" spans="1:8" s="172" customFormat="1" ht="12.75" customHeight="1" x14ac:dyDescent="0.15">
      <c r="A1208" s="105">
        <v>42312</v>
      </c>
      <c r="B1208" s="116">
        <v>3</v>
      </c>
      <c r="C1208" s="20">
        <f t="shared" si="36"/>
        <v>0.03</v>
      </c>
      <c r="D1208" s="46">
        <f t="shared" si="37"/>
        <v>15.51</v>
      </c>
      <c r="E1208" s="20"/>
      <c r="F1208" s="105">
        <v>42324</v>
      </c>
      <c r="G1208" s="116">
        <v>18.16</v>
      </c>
      <c r="H1208" s="20"/>
    </row>
    <row r="1209" spans="1:8" s="172" customFormat="1" ht="12.75" customHeight="1" x14ac:dyDescent="0.15">
      <c r="A1209" s="105">
        <v>42311</v>
      </c>
      <c r="B1209" s="116">
        <v>3</v>
      </c>
      <c r="C1209" s="20">
        <f t="shared" si="36"/>
        <v>0.03</v>
      </c>
      <c r="D1209" s="46">
        <f t="shared" si="37"/>
        <v>14.54</v>
      </c>
      <c r="E1209" s="20"/>
      <c r="F1209" s="105">
        <v>42321</v>
      </c>
      <c r="G1209" s="116">
        <v>20.079999999999998</v>
      </c>
      <c r="H1209" s="20"/>
    </row>
    <row r="1210" spans="1:8" s="172" customFormat="1" ht="12.75" customHeight="1" x14ac:dyDescent="0.15">
      <c r="A1210" s="105">
        <v>42310</v>
      </c>
      <c r="B1210" s="116">
        <v>2.95</v>
      </c>
      <c r="C1210" s="20">
        <f t="shared" si="36"/>
        <v>2.9500000000000002E-2</v>
      </c>
      <c r="D1210" s="46">
        <f t="shared" si="37"/>
        <v>14.15</v>
      </c>
      <c r="E1210" s="20"/>
      <c r="F1210" s="105">
        <v>42320</v>
      </c>
      <c r="G1210" s="116">
        <v>18.37</v>
      </c>
      <c r="H1210" s="20"/>
    </row>
    <row r="1211" spans="1:8" s="172" customFormat="1" ht="12.75" customHeight="1" x14ac:dyDescent="0.15">
      <c r="A1211" s="105">
        <v>42307</v>
      </c>
      <c r="B1211" s="116">
        <v>2.93</v>
      </c>
      <c r="C1211" s="20">
        <f t="shared" si="36"/>
        <v>2.9300000000000003E-2</v>
      </c>
      <c r="D1211" s="46">
        <f t="shared" si="37"/>
        <v>15.07</v>
      </c>
      <c r="E1211" s="20"/>
      <c r="F1211" s="105">
        <v>42319</v>
      </c>
      <c r="G1211" s="116">
        <v>16.059999999999999</v>
      </c>
      <c r="H1211" s="20"/>
    </row>
    <row r="1212" spans="1:8" s="172" customFormat="1" ht="12.75" customHeight="1" x14ac:dyDescent="0.15">
      <c r="A1212" s="105">
        <v>42306</v>
      </c>
      <c r="B1212" s="116">
        <v>2.96</v>
      </c>
      <c r="C1212" s="20">
        <f t="shared" si="36"/>
        <v>2.9600000000000001E-2</v>
      </c>
      <c r="D1212" s="46">
        <f t="shared" si="37"/>
        <v>14.61</v>
      </c>
      <c r="E1212" s="20"/>
      <c r="F1212" s="105">
        <v>42318</v>
      </c>
      <c r="G1212" s="116">
        <v>15.29</v>
      </c>
      <c r="H1212" s="20"/>
    </row>
    <row r="1213" spans="1:8" s="172" customFormat="1" ht="12.75" customHeight="1" x14ac:dyDescent="0.15">
      <c r="A1213" s="105">
        <v>42305</v>
      </c>
      <c r="B1213" s="116">
        <v>2.87</v>
      </c>
      <c r="C1213" s="20">
        <f t="shared" si="36"/>
        <v>2.87E-2</v>
      </c>
      <c r="D1213" s="46">
        <f t="shared" si="37"/>
        <v>14.33</v>
      </c>
      <c r="E1213" s="20"/>
      <c r="F1213" s="105">
        <v>42317</v>
      </c>
      <c r="G1213" s="116">
        <v>16.52</v>
      </c>
      <c r="H1213" s="20"/>
    </row>
    <row r="1214" spans="1:8" s="172" customFormat="1" ht="12.75" customHeight="1" x14ac:dyDescent="0.15">
      <c r="A1214" s="105">
        <v>42304</v>
      </c>
      <c r="B1214" s="116">
        <v>2.86</v>
      </c>
      <c r="C1214" s="20">
        <f t="shared" si="36"/>
        <v>2.86E-2</v>
      </c>
      <c r="D1214" s="46">
        <f t="shared" si="37"/>
        <v>15.43</v>
      </c>
      <c r="E1214" s="20"/>
      <c r="F1214" s="105">
        <v>42314</v>
      </c>
      <c r="G1214" s="116">
        <v>14.33</v>
      </c>
      <c r="H1214" s="20"/>
    </row>
    <row r="1215" spans="1:8" s="172" customFormat="1" ht="12.75" customHeight="1" x14ac:dyDescent="0.15">
      <c r="A1215" s="105">
        <v>42303</v>
      </c>
      <c r="B1215" s="116">
        <v>2.87</v>
      </c>
      <c r="C1215" s="20">
        <f t="shared" si="36"/>
        <v>2.87E-2</v>
      </c>
      <c r="D1215" s="46">
        <f t="shared" si="37"/>
        <v>15.29</v>
      </c>
      <c r="E1215" s="20"/>
      <c r="F1215" s="105">
        <v>42313</v>
      </c>
      <c r="G1215" s="116">
        <v>15.05</v>
      </c>
      <c r="H1215" s="20"/>
    </row>
    <row r="1216" spans="1:8" s="172" customFormat="1" ht="12.75" customHeight="1" x14ac:dyDescent="0.15">
      <c r="A1216" s="105">
        <v>42300</v>
      </c>
      <c r="B1216" s="116">
        <v>2.9</v>
      </c>
      <c r="C1216" s="20">
        <f t="shared" si="36"/>
        <v>2.8999999999999998E-2</v>
      </c>
      <c r="D1216" s="46">
        <f t="shared" si="37"/>
        <v>14.46</v>
      </c>
      <c r="E1216" s="20"/>
      <c r="F1216" s="105">
        <v>42312</v>
      </c>
      <c r="G1216" s="116">
        <v>15.51</v>
      </c>
      <c r="H1216" s="20"/>
    </row>
    <row r="1217" spans="1:8" s="172" customFormat="1" ht="12.75" customHeight="1" x14ac:dyDescent="0.15">
      <c r="A1217" s="105">
        <v>42299</v>
      </c>
      <c r="B1217" s="116">
        <v>2.87</v>
      </c>
      <c r="C1217" s="20">
        <f t="shared" si="36"/>
        <v>2.87E-2</v>
      </c>
      <c r="D1217" s="46">
        <f t="shared" si="37"/>
        <v>14.45</v>
      </c>
      <c r="E1217" s="20"/>
      <c r="F1217" s="105">
        <v>42311</v>
      </c>
      <c r="G1217" s="116">
        <v>14.54</v>
      </c>
      <c r="H1217" s="20"/>
    </row>
    <row r="1218" spans="1:8" s="172" customFormat="1" ht="12.75" customHeight="1" x14ac:dyDescent="0.15">
      <c r="A1218" s="105">
        <v>42298</v>
      </c>
      <c r="B1218" s="116">
        <v>2.87</v>
      </c>
      <c r="C1218" s="20">
        <f t="shared" si="36"/>
        <v>2.87E-2</v>
      </c>
      <c r="D1218" s="46">
        <f t="shared" si="37"/>
        <v>16.7</v>
      </c>
      <c r="E1218" s="20"/>
      <c r="F1218" s="105">
        <v>42310</v>
      </c>
      <c r="G1218" s="116">
        <v>14.15</v>
      </c>
      <c r="H1218" s="20"/>
    </row>
    <row r="1219" spans="1:8" s="172" customFormat="1" ht="12.75" customHeight="1" x14ac:dyDescent="0.15">
      <c r="A1219" s="105">
        <v>42297</v>
      </c>
      <c r="B1219" s="116">
        <v>2.92</v>
      </c>
      <c r="C1219" s="20">
        <f t="shared" ref="C1219:C1282" si="38">B1219/100</f>
        <v>2.92E-2</v>
      </c>
      <c r="D1219" s="46">
        <f t="shared" ref="D1219:D1282" si="39">IFERROR(VLOOKUP(A1219,$F$3:$G$7726,2,FALSE),AVERAGE(D1218,D1220))</f>
        <v>15.75</v>
      </c>
      <c r="E1219" s="20"/>
      <c r="F1219" s="105">
        <v>42307</v>
      </c>
      <c r="G1219" s="116">
        <v>15.07</v>
      </c>
      <c r="H1219" s="20"/>
    </row>
    <row r="1220" spans="1:8" s="172" customFormat="1" ht="12.75" customHeight="1" x14ac:dyDescent="0.15">
      <c r="A1220" s="105">
        <v>42296</v>
      </c>
      <c r="B1220" s="116">
        <v>2.89</v>
      </c>
      <c r="C1220" s="20">
        <f t="shared" si="38"/>
        <v>2.8900000000000002E-2</v>
      </c>
      <c r="D1220" s="46">
        <f t="shared" si="39"/>
        <v>14.98</v>
      </c>
      <c r="E1220" s="20"/>
      <c r="F1220" s="105">
        <v>42306</v>
      </c>
      <c r="G1220" s="116">
        <v>14.61</v>
      </c>
      <c r="H1220" s="20"/>
    </row>
    <row r="1221" spans="1:8" s="172" customFormat="1" ht="12.75" customHeight="1" x14ac:dyDescent="0.15">
      <c r="A1221" s="105">
        <v>42293</v>
      </c>
      <c r="B1221" s="116">
        <v>2.87</v>
      </c>
      <c r="C1221" s="20">
        <f t="shared" si="38"/>
        <v>2.87E-2</v>
      </c>
      <c r="D1221" s="46">
        <f t="shared" si="39"/>
        <v>15.05</v>
      </c>
      <c r="E1221" s="20"/>
      <c r="F1221" s="105">
        <v>42305</v>
      </c>
      <c r="G1221" s="116">
        <v>14.33</v>
      </c>
      <c r="H1221" s="20"/>
    </row>
    <row r="1222" spans="1:8" s="172" customFormat="1" ht="12.75" customHeight="1" x14ac:dyDescent="0.15">
      <c r="A1222" s="105">
        <v>42292</v>
      </c>
      <c r="B1222" s="116">
        <v>2.87</v>
      </c>
      <c r="C1222" s="20">
        <f t="shared" si="38"/>
        <v>2.87E-2</v>
      </c>
      <c r="D1222" s="46">
        <f t="shared" si="39"/>
        <v>16.05</v>
      </c>
      <c r="E1222" s="20"/>
      <c r="F1222" s="105">
        <v>42304</v>
      </c>
      <c r="G1222" s="116">
        <v>15.43</v>
      </c>
      <c r="H1222" s="20"/>
    </row>
    <row r="1223" spans="1:8" s="172" customFormat="1" ht="12.75" customHeight="1" x14ac:dyDescent="0.15">
      <c r="A1223" s="105">
        <v>42291</v>
      </c>
      <c r="B1223" s="116">
        <v>2.84</v>
      </c>
      <c r="C1223" s="20">
        <f t="shared" si="38"/>
        <v>2.8399999999999998E-2</v>
      </c>
      <c r="D1223" s="46">
        <f t="shared" si="39"/>
        <v>18.03</v>
      </c>
      <c r="E1223" s="20"/>
      <c r="F1223" s="105">
        <v>42303</v>
      </c>
      <c r="G1223" s="116">
        <v>15.29</v>
      </c>
      <c r="H1223" s="20"/>
    </row>
    <row r="1224" spans="1:8" s="172" customFormat="1" ht="12.75" customHeight="1" x14ac:dyDescent="0.15">
      <c r="A1224" s="105">
        <v>42290</v>
      </c>
      <c r="B1224" s="116">
        <v>2.89</v>
      </c>
      <c r="C1224" s="20">
        <f t="shared" si="38"/>
        <v>2.8900000000000002E-2</v>
      </c>
      <c r="D1224" s="46">
        <f t="shared" si="39"/>
        <v>17.670000000000002</v>
      </c>
      <c r="E1224" s="20"/>
      <c r="F1224" s="105">
        <v>42300</v>
      </c>
      <c r="G1224" s="116">
        <v>14.46</v>
      </c>
      <c r="H1224" s="20"/>
    </row>
    <row r="1225" spans="1:8" s="172" customFormat="1" ht="12.75" customHeight="1" x14ac:dyDescent="0.15">
      <c r="A1225" s="105">
        <v>42286</v>
      </c>
      <c r="B1225" s="116">
        <v>2.94</v>
      </c>
      <c r="C1225" s="20">
        <f t="shared" si="38"/>
        <v>2.9399999999999999E-2</v>
      </c>
      <c r="D1225" s="46">
        <f t="shared" si="39"/>
        <v>17.079999999999998</v>
      </c>
      <c r="E1225" s="20"/>
      <c r="F1225" s="105">
        <v>42299</v>
      </c>
      <c r="G1225" s="116">
        <v>14.45</v>
      </c>
      <c r="H1225" s="20"/>
    </row>
    <row r="1226" spans="1:8" s="172" customFormat="1" ht="12.75" customHeight="1" x14ac:dyDescent="0.15">
      <c r="A1226" s="105">
        <v>42285</v>
      </c>
      <c r="B1226" s="116">
        <v>2.96</v>
      </c>
      <c r="C1226" s="20">
        <f t="shared" si="38"/>
        <v>2.9600000000000001E-2</v>
      </c>
      <c r="D1226" s="46">
        <f t="shared" si="39"/>
        <v>17.420000000000002</v>
      </c>
      <c r="E1226" s="20"/>
      <c r="F1226" s="105">
        <v>42298</v>
      </c>
      <c r="G1226" s="116">
        <v>16.7</v>
      </c>
      <c r="H1226" s="20"/>
    </row>
    <row r="1227" spans="1:8" s="172" customFormat="1" ht="12.75" customHeight="1" x14ac:dyDescent="0.15">
      <c r="A1227" s="105">
        <v>42284</v>
      </c>
      <c r="B1227" s="116">
        <v>2.89</v>
      </c>
      <c r="C1227" s="20">
        <f t="shared" si="38"/>
        <v>2.8900000000000002E-2</v>
      </c>
      <c r="D1227" s="46">
        <f t="shared" si="39"/>
        <v>18.399999999999999</v>
      </c>
      <c r="E1227" s="20"/>
      <c r="F1227" s="105">
        <v>42297</v>
      </c>
      <c r="G1227" s="116">
        <v>15.75</v>
      </c>
      <c r="H1227" s="20"/>
    </row>
    <row r="1228" spans="1:8" s="172" customFormat="1" ht="12.75" customHeight="1" x14ac:dyDescent="0.15">
      <c r="A1228" s="105">
        <v>42283</v>
      </c>
      <c r="B1228" s="116">
        <v>2.88</v>
      </c>
      <c r="C1228" s="20">
        <f t="shared" si="38"/>
        <v>2.8799999999999999E-2</v>
      </c>
      <c r="D1228" s="46">
        <f t="shared" si="39"/>
        <v>19.399999999999999</v>
      </c>
      <c r="E1228" s="20"/>
      <c r="F1228" s="105">
        <v>42296</v>
      </c>
      <c r="G1228" s="116">
        <v>14.98</v>
      </c>
      <c r="H1228" s="20"/>
    </row>
    <row r="1229" spans="1:8" s="172" customFormat="1" ht="12.75" customHeight="1" x14ac:dyDescent="0.15">
      <c r="A1229" s="105">
        <v>42282</v>
      </c>
      <c r="B1229" s="116">
        <v>2.9</v>
      </c>
      <c r="C1229" s="20">
        <f t="shared" si="38"/>
        <v>2.8999999999999998E-2</v>
      </c>
      <c r="D1229" s="46">
        <f t="shared" si="39"/>
        <v>19.54</v>
      </c>
      <c r="E1229" s="20"/>
      <c r="F1229" s="105">
        <v>42293</v>
      </c>
      <c r="G1229" s="116">
        <v>15.05</v>
      </c>
      <c r="H1229" s="20"/>
    </row>
    <row r="1230" spans="1:8" s="172" customFormat="1" ht="12.75" customHeight="1" x14ac:dyDescent="0.15">
      <c r="A1230" s="105">
        <v>42279</v>
      </c>
      <c r="B1230" s="116">
        <v>2.82</v>
      </c>
      <c r="C1230" s="20">
        <f t="shared" si="38"/>
        <v>2.8199999999999999E-2</v>
      </c>
      <c r="D1230" s="46">
        <f t="shared" si="39"/>
        <v>20.94</v>
      </c>
      <c r="E1230" s="20"/>
      <c r="F1230" s="105">
        <v>42292</v>
      </c>
      <c r="G1230" s="116">
        <v>16.05</v>
      </c>
      <c r="H1230" s="20"/>
    </row>
    <row r="1231" spans="1:8" s="172" customFormat="1" ht="12.75" customHeight="1" x14ac:dyDescent="0.15">
      <c r="A1231" s="105">
        <v>42278</v>
      </c>
      <c r="B1231" s="116">
        <v>2.85</v>
      </c>
      <c r="C1231" s="20">
        <f t="shared" si="38"/>
        <v>2.8500000000000001E-2</v>
      </c>
      <c r="D1231" s="46">
        <f t="shared" si="39"/>
        <v>22.55</v>
      </c>
      <c r="E1231" s="20"/>
      <c r="F1231" s="105">
        <v>42291</v>
      </c>
      <c r="G1231" s="116">
        <v>18.03</v>
      </c>
      <c r="H1231" s="20"/>
    </row>
    <row r="1232" spans="1:8" s="172" customFormat="1" ht="12.75" customHeight="1" x14ac:dyDescent="0.15">
      <c r="A1232" s="105">
        <v>42277</v>
      </c>
      <c r="B1232" s="116">
        <v>2.87</v>
      </c>
      <c r="C1232" s="20">
        <f t="shared" si="38"/>
        <v>2.87E-2</v>
      </c>
      <c r="D1232" s="46">
        <f t="shared" si="39"/>
        <v>24.5</v>
      </c>
      <c r="E1232" s="20"/>
      <c r="F1232" s="105">
        <v>42290</v>
      </c>
      <c r="G1232" s="116">
        <v>17.670000000000002</v>
      </c>
      <c r="H1232" s="20"/>
    </row>
    <row r="1233" spans="1:8" s="172" customFormat="1" ht="12.75" customHeight="1" x14ac:dyDescent="0.15">
      <c r="A1233" s="105">
        <v>42276</v>
      </c>
      <c r="B1233" s="116">
        <v>2.85</v>
      </c>
      <c r="C1233" s="20">
        <f t="shared" si="38"/>
        <v>2.8500000000000001E-2</v>
      </c>
      <c r="D1233" s="46">
        <f t="shared" si="39"/>
        <v>26.83</v>
      </c>
      <c r="E1233" s="20"/>
      <c r="F1233" s="105">
        <v>42289</v>
      </c>
      <c r="G1233" s="116">
        <v>16.170000000000002</v>
      </c>
      <c r="H1233" s="20"/>
    </row>
    <row r="1234" spans="1:8" s="172" customFormat="1" ht="12.75" customHeight="1" x14ac:dyDescent="0.15">
      <c r="A1234" s="105">
        <v>42275</v>
      </c>
      <c r="B1234" s="116">
        <v>2.87</v>
      </c>
      <c r="C1234" s="20">
        <f t="shared" si="38"/>
        <v>2.87E-2</v>
      </c>
      <c r="D1234" s="46">
        <f t="shared" si="39"/>
        <v>27.63</v>
      </c>
      <c r="E1234" s="20"/>
      <c r="F1234" s="105">
        <v>42286</v>
      </c>
      <c r="G1234" s="116">
        <v>17.079999999999998</v>
      </c>
      <c r="H1234" s="20"/>
    </row>
    <row r="1235" spans="1:8" s="172" customFormat="1" ht="12.75" customHeight="1" x14ac:dyDescent="0.15">
      <c r="A1235" s="105">
        <v>42272</v>
      </c>
      <c r="B1235" s="116">
        <v>2.96</v>
      </c>
      <c r="C1235" s="20">
        <f t="shared" si="38"/>
        <v>2.9600000000000001E-2</v>
      </c>
      <c r="D1235" s="46">
        <f t="shared" si="39"/>
        <v>23.62</v>
      </c>
      <c r="E1235" s="20"/>
      <c r="F1235" s="105">
        <v>42285</v>
      </c>
      <c r="G1235" s="116">
        <v>17.420000000000002</v>
      </c>
      <c r="H1235" s="20"/>
    </row>
    <row r="1236" spans="1:8" s="172" customFormat="1" ht="12.75" customHeight="1" x14ac:dyDescent="0.15">
      <c r="A1236" s="105">
        <v>42271</v>
      </c>
      <c r="B1236" s="116">
        <v>2.91</v>
      </c>
      <c r="C1236" s="20">
        <f t="shared" si="38"/>
        <v>2.9100000000000001E-2</v>
      </c>
      <c r="D1236" s="46">
        <f t="shared" si="39"/>
        <v>23.47</v>
      </c>
      <c r="E1236" s="20"/>
      <c r="F1236" s="105">
        <v>42284</v>
      </c>
      <c r="G1236" s="116">
        <v>18.399999999999999</v>
      </c>
      <c r="H1236" s="20"/>
    </row>
    <row r="1237" spans="1:8" s="172" customFormat="1" ht="12.75" customHeight="1" x14ac:dyDescent="0.15">
      <c r="A1237" s="105">
        <v>42270</v>
      </c>
      <c r="B1237" s="116">
        <v>2.95</v>
      </c>
      <c r="C1237" s="20">
        <f t="shared" si="38"/>
        <v>2.9500000000000002E-2</v>
      </c>
      <c r="D1237" s="46">
        <f t="shared" si="39"/>
        <v>22.13</v>
      </c>
      <c r="E1237" s="20"/>
      <c r="F1237" s="105">
        <v>42283</v>
      </c>
      <c r="G1237" s="116">
        <v>19.399999999999999</v>
      </c>
      <c r="H1237" s="20"/>
    </row>
    <row r="1238" spans="1:8" s="172" customFormat="1" ht="12.75" customHeight="1" x14ac:dyDescent="0.15">
      <c r="A1238" s="105">
        <v>42269</v>
      </c>
      <c r="B1238" s="116">
        <v>2.94</v>
      </c>
      <c r="C1238" s="20">
        <f t="shared" si="38"/>
        <v>2.9399999999999999E-2</v>
      </c>
      <c r="D1238" s="46">
        <f t="shared" si="39"/>
        <v>22.44</v>
      </c>
      <c r="E1238" s="20"/>
      <c r="F1238" s="105">
        <v>42282</v>
      </c>
      <c r="G1238" s="116">
        <v>19.54</v>
      </c>
      <c r="H1238" s="20"/>
    </row>
    <row r="1239" spans="1:8" s="172" customFormat="1" ht="12.75" customHeight="1" x14ac:dyDescent="0.15">
      <c r="A1239" s="105">
        <v>42268</v>
      </c>
      <c r="B1239" s="116">
        <v>3.02</v>
      </c>
      <c r="C1239" s="20">
        <f t="shared" si="38"/>
        <v>3.0200000000000001E-2</v>
      </c>
      <c r="D1239" s="46">
        <f t="shared" si="39"/>
        <v>20.14</v>
      </c>
      <c r="E1239" s="20"/>
      <c r="F1239" s="105">
        <v>42279</v>
      </c>
      <c r="G1239" s="116">
        <v>20.94</v>
      </c>
      <c r="H1239" s="20"/>
    </row>
    <row r="1240" spans="1:8" s="172" customFormat="1" ht="12.75" customHeight="1" x14ac:dyDescent="0.15">
      <c r="A1240" s="105">
        <v>42265</v>
      </c>
      <c r="B1240" s="116">
        <v>2.93</v>
      </c>
      <c r="C1240" s="20">
        <f t="shared" si="38"/>
        <v>2.9300000000000003E-2</v>
      </c>
      <c r="D1240" s="46">
        <f t="shared" si="39"/>
        <v>22.28</v>
      </c>
      <c r="E1240" s="20"/>
      <c r="F1240" s="105">
        <v>42278</v>
      </c>
      <c r="G1240" s="116">
        <v>22.55</v>
      </c>
      <c r="H1240" s="20"/>
    </row>
    <row r="1241" spans="1:8" s="172" customFormat="1" ht="12.75" customHeight="1" x14ac:dyDescent="0.15">
      <c r="A1241" s="105">
        <v>42264</v>
      </c>
      <c r="B1241" s="116">
        <v>3.02</v>
      </c>
      <c r="C1241" s="20">
        <f t="shared" si="38"/>
        <v>3.0200000000000001E-2</v>
      </c>
      <c r="D1241" s="46">
        <f t="shared" si="39"/>
        <v>21.14</v>
      </c>
      <c r="E1241" s="20"/>
      <c r="F1241" s="105">
        <v>42277</v>
      </c>
      <c r="G1241" s="116">
        <v>24.5</v>
      </c>
      <c r="H1241" s="20"/>
    </row>
    <row r="1242" spans="1:8" s="172" customFormat="1" ht="12.75" customHeight="1" x14ac:dyDescent="0.15">
      <c r="A1242" s="105">
        <v>42263</v>
      </c>
      <c r="B1242" s="116">
        <v>3.08</v>
      </c>
      <c r="C1242" s="20">
        <f t="shared" si="38"/>
        <v>3.0800000000000001E-2</v>
      </c>
      <c r="D1242" s="46">
        <f t="shared" si="39"/>
        <v>21.35</v>
      </c>
      <c r="E1242" s="20"/>
      <c r="F1242" s="105">
        <v>42276</v>
      </c>
      <c r="G1242" s="116">
        <v>26.83</v>
      </c>
      <c r="H1242" s="20"/>
    </row>
    <row r="1243" spans="1:8" s="172" customFormat="1" ht="12.75" customHeight="1" x14ac:dyDescent="0.15">
      <c r="A1243" s="105">
        <v>42262</v>
      </c>
      <c r="B1243" s="116">
        <v>3.06</v>
      </c>
      <c r="C1243" s="20">
        <f t="shared" si="38"/>
        <v>3.0600000000000002E-2</v>
      </c>
      <c r="D1243" s="46">
        <f t="shared" si="39"/>
        <v>22.54</v>
      </c>
      <c r="E1243" s="20"/>
      <c r="F1243" s="105">
        <v>42275</v>
      </c>
      <c r="G1243" s="116">
        <v>27.63</v>
      </c>
      <c r="H1243" s="20"/>
    </row>
    <row r="1244" spans="1:8" s="172" customFormat="1" ht="12.75" customHeight="1" x14ac:dyDescent="0.15">
      <c r="A1244" s="105">
        <v>42261</v>
      </c>
      <c r="B1244" s="116">
        <v>2.95</v>
      </c>
      <c r="C1244" s="20">
        <f t="shared" si="38"/>
        <v>2.9500000000000002E-2</v>
      </c>
      <c r="D1244" s="46">
        <f t="shared" si="39"/>
        <v>24.25</v>
      </c>
      <c r="E1244" s="20"/>
      <c r="F1244" s="105">
        <v>42272</v>
      </c>
      <c r="G1244" s="116">
        <v>23.62</v>
      </c>
      <c r="H1244" s="20"/>
    </row>
    <row r="1245" spans="1:8" s="172" customFormat="1" ht="12.75" customHeight="1" x14ac:dyDescent="0.15">
      <c r="A1245" s="105">
        <v>42258</v>
      </c>
      <c r="B1245" s="116">
        <v>2.95</v>
      </c>
      <c r="C1245" s="20">
        <f t="shared" si="38"/>
        <v>2.9500000000000002E-2</v>
      </c>
      <c r="D1245" s="46">
        <f t="shared" si="39"/>
        <v>23.2</v>
      </c>
      <c r="E1245" s="20"/>
      <c r="F1245" s="105">
        <v>42271</v>
      </c>
      <c r="G1245" s="116">
        <v>23.47</v>
      </c>
      <c r="H1245" s="20"/>
    </row>
    <row r="1246" spans="1:8" s="172" customFormat="1" ht="12.75" customHeight="1" x14ac:dyDescent="0.15">
      <c r="A1246" s="105">
        <v>42257</v>
      </c>
      <c r="B1246" s="116">
        <v>2.98</v>
      </c>
      <c r="C1246" s="20">
        <f t="shared" si="38"/>
        <v>2.98E-2</v>
      </c>
      <c r="D1246" s="46">
        <f t="shared" si="39"/>
        <v>24.37</v>
      </c>
      <c r="E1246" s="20"/>
      <c r="F1246" s="105">
        <v>42270</v>
      </c>
      <c r="G1246" s="116">
        <v>22.13</v>
      </c>
      <c r="H1246" s="20"/>
    </row>
    <row r="1247" spans="1:8" s="172" customFormat="1" ht="12.75" customHeight="1" x14ac:dyDescent="0.15">
      <c r="A1247" s="105">
        <v>42256</v>
      </c>
      <c r="B1247" s="116">
        <v>2.96</v>
      </c>
      <c r="C1247" s="20">
        <f t="shared" si="38"/>
        <v>2.9600000000000001E-2</v>
      </c>
      <c r="D1247" s="46">
        <f t="shared" si="39"/>
        <v>26.23</v>
      </c>
      <c r="E1247" s="20"/>
      <c r="F1247" s="105">
        <v>42269</v>
      </c>
      <c r="G1247" s="116">
        <v>22.44</v>
      </c>
      <c r="H1247" s="20"/>
    </row>
    <row r="1248" spans="1:8" s="172" customFormat="1" ht="12.75" customHeight="1" x14ac:dyDescent="0.15">
      <c r="A1248" s="105">
        <v>42255</v>
      </c>
      <c r="B1248" s="116">
        <v>2.97</v>
      </c>
      <c r="C1248" s="20">
        <f t="shared" si="38"/>
        <v>2.9700000000000001E-2</v>
      </c>
      <c r="D1248" s="46">
        <f t="shared" si="39"/>
        <v>24.9</v>
      </c>
      <c r="E1248" s="20"/>
      <c r="F1248" s="105">
        <v>42268</v>
      </c>
      <c r="G1248" s="116">
        <v>20.14</v>
      </c>
      <c r="H1248" s="20"/>
    </row>
    <row r="1249" spans="1:8" s="172" customFormat="1" ht="12.75" customHeight="1" x14ac:dyDescent="0.15">
      <c r="A1249" s="105">
        <v>42251</v>
      </c>
      <c r="B1249" s="116">
        <v>2.89</v>
      </c>
      <c r="C1249" s="20">
        <f t="shared" si="38"/>
        <v>2.8900000000000002E-2</v>
      </c>
      <c r="D1249" s="46">
        <f t="shared" si="39"/>
        <v>27.8</v>
      </c>
      <c r="E1249" s="20"/>
      <c r="F1249" s="105">
        <v>42265</v>
      </c>
      <c r="G1249" s="116">
        <v>22.28</v>
      </c>
      <c r="H1249" s="20"/>
    </row>
    <row r="1250" spans="1:8" s="172" customFormat="1" ht="12.75" customHeight="1" x14ac:dyDescent="0.15">
      <c r="A1250" s="105">
        <v>42250</v>
      </c>
      <c r="B1250" s="116">
        <v>2.95</v>
      </c>
      <c r="C1250" s="20">
        <f t="shared" si="38"/>
        <v>2.9500000000000002E-2</v>
      </c>
      <c r="D1250" s="46">
        <f t="shared" si="39"/>
        <v>25.61</v>
      </c>
      <c r="E1250" s="20"/>
      <c r="F1250" s="105">
        <v>42264</v>
      </c>
      <c r="G1250" s="116">
        <v>21.14</v>
      </c>
      <c r="H1250" s="20"/>
    </row>
    <row r="1251" spans="1:8" s="172" customFormat="1" ht="12.75" customHeight="1" x14ac:dyDescent="0.15">
      <c r="A1251" s="105">
        <v>42249</v>
      </c>
      <c r="B1251" s="116">
        <v>2.97</v>
      </c>
      <c r="C1251" s="20">
        <f t="shared" si="38"/>
        <v>2.9700000000000001E-2</v>
      </c>
      <c r="D1251" s="46">
        <f t="shared" si="39"/>
        <v>26.09</v>
      </c>
      <c r="E1251" s="20"/>
      <c r="F1251" s="105">
        <v>42263</v>
      </c>
      <c r="G1251" s="116">
        <v>21.35</v>
      </c>
      <c r="H1251" s="20"/>
    </row>
    <row r="1252" spans="1:8" s="172" customFormat="1" ht="12.75" customHeight="1" x14ac:dyDescent="0.15">
      <c r="A1252" s="105">
        <v>42248</v>
      </c>
      <c r="B1252" s="116">
        <v>2.93</v>
      </c>
      <c r="C1252" s="20">
        <f t="shared" si="38"/>
        <v>2.9300000000000003E-2</v>
      </c>
      <c r="D1252" s="46">
        <f t="shared" si="39"/>
        <v>31.4</v>
      </c>
      <c r="E1252" s="20"/>
      <c r="F1252" s="105">
        <v>42262</v>
      </c>
      <c r="G1252" s="116">
        <v>22.54</v>
      </c>
      <c r="H1252" s="20"/>
    </row>
    <row r="1253" spans="1:8" s="172" customFormat="1" ht="12.75" customHeight="1" x14ac:dyDescent="0.15">
      <c r="A1253" s="105">
        <v>42247</v>
      </c>
      <c r="B1253" s="116">
        <v>2.95</v>
      </c>
      <c r="C1253" s="20">
        <f t="shared" si="38"/>
        <v>2.9500000000000002E-2</v>
      </c>
      <c r="D1253" s="46">
        <f t="shared" si="39"/>
        <v>28.43</v>
      </c>
      <c r="E1253" s="20"/>
      <c r="F1253" s="105">
        <v>42261</v>
      </c>
      <c r="G1253" s="116">
        <v>24.25</v>
      </c>
      <c r="H1253" s="20"/>
    </row>
    <row r="1254" spans="1:8" s="172" customFormat="1" ht="12.75" customHeight="1" x14ac:dyDescent="0.15">
      <c r="A1254" s="105">
        <v>42244</v>
      </c>
      <c r="B1254" s="116">
        <v>2.92</v>
      </c>
      <c r="C1254" s="20">
        <f t="shared" si="38"/>
        <v>2.92E-2</v>
      </c>
      <c r="D1254" s="46">
        <f t="shared" si="39"/>
        <v>26.05</v>
      </c>
      <c r="E1254" s="20"/>
      <c r="F1254" s="105">
        <v>42258</v>
      </c>
      <c r="G1254" s="116">
        <v>23.2</v>
      </c>
      <c r="H1254" s="20"/>
    </row>
    <row r="1255" spans="1:8" s="172" customFormat="1" ht="12.75" customHeight="1" x14ac:dyDescent="0.15">
      <c r="A1255" s="105">
        <v>42243</v>
      </c>
      <c r="B1255" s="116">
        <v>2.93</v>
      </c>
      <c r="C1255" s="20">
        <f t="shared" si="38"/>
        <v>2.9300000000000003E-2</v>
      </c>
      <c r="D1255" s="46">
        <f t="shared" si="39"/>
        <v>26.1</v>
      </c>
      <c r="E1255" s="20"/>
      <c r="F1255" s="105">
        <v>42257</v>
      </c>
      <c r="G1255" s="116">
        <v>24.37</v>
      </c>
      <c r="H1255" s="20"/>
    </row>
    <row r="1256" spans="1:8" s="172" customFormat="1" ht="12.75" customHeight="1" x14ac:dyDescent="0.15">
      <c r="A1256" s="105">
        <v>42242</v>
      </c>
      <c r="B1256" s="116">
        <v>2.94</v>
      </c>
      <c r="C1256" s="20">
        <f t="shared" si="38"/>
        <v>2.9399999999999999E-2</v>
      </c>
      <c r="D1256" s="46">
        <f t="shared" si="39"/>
        <v>30.32</v>
      </c>
      <c r="E1256" s="20"/>
      <c r="F1256" s="105">
        <v>42256</v>
      </c>
      <c r="G1256" s="116">
        <v>26.23</v>
      </c>
      <c r="H1256" s="20"/>
    </row>
    <row r="1257" spans="1:8" s="172" customFormat="1" ht="12.75" customHeight="1" x14ac:dyDescent="0.15">
      <c r="A1257" s="105">
        <v>42241</v>
      </c>
      <c r="B1257" s="116">
        <v>2.84</v>
      </c>
      <c r="C1257" s="20">
        <f t="shared" si="38"/>
        <v>2.8399999999999998E-2</v>
      </c>
      <c r="D1257" s="46">
        <f t="shared" si="39"/>
        <v>36.020000000000003</v>
      </c>
      <c r="E1257" s="20"/>
      <c r="F1257" s="105">
        <v>42255</v>
      </c>
      <c r="G1257" s="116">
        <v>24.9</v>
      </c>
      <c r="H1257" s="20"/>
    </row>
    <row r="1258" spans="1:8" s="172" customFormat="1" ht="12.75" customHeight="1" x14ac:dyDescent="0.15">
      <c r="A1258" s="105">
        <v>42240</v>
      </c>
      <c r="B1258" s="116">
        <v>2.73</v>
      </c>
      <c r="C1258" s="20">
        <f t="shared" si="38"/>
        <v>2.7300000000000001E-2</v>
      </c>
      <c r="D1258" s="46">
        <f t="shared" si="39"/>
        <v>40.74</v>
      </c>
      <c r="E1258" s="20"/>
      <c r="F1258" s="105">
        <v>42251</v>
      </c>
      <c r="G1258" s="116">
        <v>27.8</v>
      </c>
      <c r="H1258" s="20"/>
    </row>
    <row r="1259" spans="1:8" s="172" customFormat="1" ht="12.75" customHeight="1" x14ac:dyDescent="0.15">
      <c r="A1259" s="105">
        <v>42237</v>
      </c>
      <c r="B1259" s="116">
        <v>2.74</v>
      </c>
      <c r="C1259" s="20">
        <f t="shared" si="38"/>
        <v>2.7400000000000001E-2</v>
      </c>
      <c r="D1259" s="46">
        <f t="shared" si="39"/>
        <v>28.03</v>
      </c>
      <c r="E1259" s="20"/>
      <c r="F1259" s="105">
        <v>42250</v>
      </c>
      <c r="G1259" s="116">
        <v>25.61</v>
      </c>
      <c r="H1259" s="20"/>
    </row>
    <row r="1260" spans="1:8" s="172" customFormat="1" ht="12.75" customHeight="1" x14ac:dyDescent="0.15">
      <c r="A1260" s="105">
        <v>42236</v>
      </c>
      <c r="B1260" s="116">
        <v>2.76</v>
      </c>
      <c r="C1260" s="20">
        <f t="shared" si="38"/>
        <v>2.76E-2</v>
      </c>
      <c r="D1260" s="46">
        <f t="shared" si="39"/>
        <v>19.14</v>
      </c>
      <c r="E1260" s="20"/>
      <c r="F1260" s="105">
        <v>42249</v>
      </c>
      <c r="G1260" s="116">
        <v>26.09</v>
      </c>
      <c r="H1260" s="20"/>
    </row>
    <row r="1261" spans="1:8" s="172" customFormat="1" ht="12.75" customHeight="1" x14ac:dyDescent="0.15">
      <c r="A1261" s="105">
        <v>42235</v>
      </c>
      <c r="B1261" s="116">
        <v>2.81</v>
      </c>
      <c r="C1261" s="20">
        <f t="shared" si="38"/>
        <v>2.81E-2</v>
      </c>
      <c r="D1261" s="46">
        <f t="shared" si="39"/>
        <v>15.25</v>
      </c>
      <c r="E1261" s="20"/>
      <c r="F1261" s="105">
        <v>42248</v>
      </c>
      <c r="G1261" s="116">
        <v>31.4</v>
      </c>
      <c r="H1261" s="20"/>
    </row>
    <row r="1262" spans="1:8" s="172" customFormat="1" ht="12.75" customHeight="1" x14ac:dyDescent="0.15">
      <c r="A1262" s="105">
        <v>42234</v>
      </c>
      <c r="B1262" s="116">
        <v>2.87</v>
      </c>
      <c r="C1262" s="20">
        <f t="shared" si="38"/>
        <v>2.87E-2</v>
      </c>
      <c r="D1262" s="46">
        <f t="shared" si="39"/>
        <v>13.79</v>
      </c>
      <c r="E1262" s="20"/>
      <c r="F1262" s="105">
        <v>42247</v>
      </c>
      <c r="G1262" s="116">
        <v>28.43</v>
      </c>
      <c r="H1262" s="20"/>
    </row>
    <row r="1263" spans="1:8" s="172" customFormat="1" ht="12.75" customHeight="1" x14ac:dyDescent="0.15">
      <c r="A1263" s="105">
        <v>42233</v>
      </c>
      <c r="B1263" s="116">
        <v>2.81</v>
      </c>
      <c r="C1263" s="20">
        <f t="shared" si="38"/>
        <v>2.81E-2</v>
      </c>
      <c r="D1263" s="46">
        <f t="shared" si="39"/>
        <v>13.02</v>
      </c>
      <c r="E1263" s="20"/>
      <c r="F1263" s="105">
        <v>42244</v>
      </c>
      <c r="G1263" s="116">
        <v>26.05</v>
      </c>
      <c r="H1263" s="20"/>
    </row>
    <row r="1264" spans="1:8" s="172" customFormat="1" ht="12.75" customHeight="1" x14ac:dyDescent="0.15">
      <c r="A1264" s="105">
        <v>42230</v>
      </c>
      <c r="B1264" s="116">
        <v>2.84</v>
      </c>
      <c r="C1264" s="20">
        <f t="shared" si="38"/>
        <v>2.8399999999999998E-2</v>
      </c>
      <c r="D1264" s="46">
        <f t="shared" si="39"/>
        <v>12.83</v>
      </c>
      <c r="E1264" s="20"/>
      <c r="F1264" s="105">
        <v>42243</v>
      </c>
      <c r="G1264" s="116">
        <v>26.1</v>
      </c>
      <c r="H1264" s="20"/>
    </row>
    <row r="1265" spans="1:8" s="172" customFormat="1" ht="12.75" customHeight="1" x14ac:dyDescent="0.15">
      <c r="A1265" s="105">
        <v>42229</v>
      </c>
      <c r="B1265" s="116">
        <v>2.86</v>
      </c>
      <c r="C1265" s="20">
        <f t="shared" si="38"/>
        <v>2.86E-2</v>
      </c>
      <c r="D1265" s="46">
        <f t="shared" si="39"/>
        <v>13.49</v>
      </c>
      <c r="E1265" s="20"/>
      <c r="F1265" s="105">
        <v>42242</v>
      </c>
      <c r="G1265" s="116">
        <v>30.32</v>
      </c>
      <c r="H1265" s="20"/>
    </row>
    <row r="1266" spans="1:8" s="172" customFormat="1" ht="12.75" customHeight="1" x14ac:dyDescent="0.15">
      <c r="A1266" s="105">
        <v>42228</v>
      </c>
      <c r="B1266" s="116">
        <v>2.84</v>
      </c>
      <c r="C1266" s="20">
        <f t="shared" si="38"/>
        <v>2.8399999999999998E-2</v>
      </c>
      <c r="D1266" s="46">
        <f t="shared" si="39"/>
        <v>13.61</v>
      </c>
      <c r="E1266" s="20"/>
      <c r="F1266" s="105">
        <v>42241</v>
      </c>
      <c r="G1266" s="116">
        <v>36.020000000000003</v>
      </c>
      <c r="H1266" s="20"/>
    </row>
    <row r="1267" spans="1:8" s="172" customFormat="1" ht="12.75" customHeight="1" x14ac:dyDescent="0.15">
      <c r="A1267" s="105">
        <v>42227</v>
      </c>
      <c r="B1267" s="116">
        <v>2.81</v>
      </c>
      <c r="C1267" s="20">
        <f t="shared" si="38"/>
        <v>2.81E-2</v>
      </c>
      <c r="D1267" s="46">
        <f t="shared" si="39"/>
        <v>13.71</v>
      </c>
      <c r="E1267" s="20"/>
      <c r="F1267" s="105">
        <v>42240</v>
      </c>
      <c r="G1267" s="116">
        <v>40.74</v>
      </c>
      <c r="H1267" s="20"/>
    </row>
    <row r="1268" spans="1:8" s="172" customFormat="1" ht="12.75" customHeight="1" x14ac:dyDescent="0.15">
      <c r="A1268" s="105">
        <v>42226</v>
      </c>
      <c r="B1268" s="116">
        <v>2.89</v>
      </c>
      <c r="C1268" s="20">
        <f t="shared" si="38"/>
        <v>2.8900000000000002E-2</v>
      </c>
      <c r="D1268" s="46">
        <f t="shared" si="39"/>
        <v>12.23</v>
      </c>
      <c r="E1268" s="20"/>
      <c r="F1268" s="105">
        <v>42237</v>
      </c>
      <c r="G1268" s="116">
        <v>28.03</v>
      </c>
      <c r="H1268" s="20"/>
    </row>
    <row r="1269" spans="1:8" s="172" customFormat="1" ht="12.75" customHeight="1" x14ac:dyDescent="0.15">
      <c r="A1269" s="105">
        <v>42223</v>
      </c>
      <c r="B1269" s="116">
        <v>2.83</v>
      </c>
      <c r="C1269" s="20">
        <f t="shared" si="38"/>
        <v>2.8300000000000002E-2</v>
      </c>
      <c r="D1269" s="46">
        <f t="shared" si="39"/>
        <v>13.39</v>
      </c>
      <c r="E1269" s="20"/>
      <c r="F1269" s="105">
        <v>42236</v>
      </c>
      <c r="G1269" s="116">
        <v>19.14</v>
      </c>
      <c r="H1269" s="20"/>
    </row>
    <row r="1270" spans="1:8" s="172" customFormat="1" ht="12.75" customHeight="1" x14ac:dyDescent="0.15">
      <c r="A1270" s="105">
        <v>42222</v>
      </c>
      <c r="B1270" s="116">
        <v>2.9</v>
      </c>
      <c r="C1270" s="20">
        <f t="shared" si="38"/>
        <v>2.8999999999999998E-2</v>
      </c>
      <c r="D1270" s="46">
        <f t="shared" si="39"/>
        <v>13.77</v>
      </c>
      <c r="E1270" s="20"/>
      <c r="F1270" s="105">
        <v>42235</v>
      </c>
      <c r="G1270" s="116">
        <v>15.25</v>
      </c>
      <c r="H1270" s="20"/>
    </row>
    <row r="1271" spans="1:8" s="172" customFormat="1" ht="12.75" customHeight="1" x14ac:dyDescent="0.15">
      <c r="A1271" s="105">
        <v>42221</v>
      </c>
      <c r="B1271" s="116">
        <v>2.94</v>
      </c>
      <c r="C1271" s="20">
        <f t="shared" si="38"/>
        <v>2.9399999999999999E-2</v>
      </c>
      <c r="D1271" s="46">
        <f t="shared" si="39"/>
        <v>12.51</v>
      </c>
      <c r="E1271" s="20"/>
      <c r="F1271" s="105">
        <v>42234</v>
      </c>
      <c r="G1271" s="116">
        <v>13.79</v>
      </c>
      <c r="H1271" s="20"/>
    </row>
    <row r="1272" spans="1:8" s="172" customFormat="1" ht="12.75" customHeight="1" x14ac:dyDescent="0.15">
      <c r="A1272" s="105">
        <v>42220</v>
      </c>
      <c r="B1272" s="116">
        <v>2.9</v>
      </c>
      <c r="C1272" s="20">
        <f t="shared" si="38"/>
        <v>2.8999999999999998E-2</v>
      </c>
      <c r="D1272" s="46">
        <f t="shared" si="39"/>
        <v>13</v>
      </c>
      <c r="E1272" s="20"/>
      <c r="F1272" s="105">
        <v>42233</v>
      </c>
      <c r="G1272" s="116">
        <v>13.02</v>
      </c>
      <c r="H1272" s="20"/>
    </row>
    <row r="1273" spans="1:8" s="172" customFormat="1" ht="12.75" customHeight="1" x14ac:dyDescent="0.15">
      <c r="A1273" s="105">
        <v>42219</v>
      </c>
      <c r="B1273" s="116">
        <v>2.86</v>
      </c>
      <c r="C1273" s="20">
        <f t="shared" si="38"/>
        <v>2.86E-2</v>
      </c>
      <c r="D1273" s="46">
        <f t="shared" si="39"/>
        <v>12.56</v>
      </c>
      <c r="E1273" s="20"/>
      <c r="F1273" s="105">
        <v>42230</v>
      </c>
      <c r="G1273" s="116">
        <v>12.83</v>
      </c>
      <c r="H1273" s="20"/>
    </row>
    <row r="1274" spans="1:8" s="172" customFormat="1" ht="12.75" customHeight="1" x14ac:dyDescent="0.15">
      <c r="A1274" s="105">
        <v>42216</v>
      </c>
      <c r="B1274" s="116">
        <v>2.92</v>
      </c>
      <c r="C1274" s="20">
        <f t="shared" si="38"/>
        <v>2.92E-2</v>
      </c>
      <c r="D1274" s="46">
        <f t="shared" si="39"/>
        <v>12.12</v>
      </c>
      <c r="E1274" s="20"/>
      <c r="F1274" s="105">
        <v>42229</v>
      </c>
      <c r="G1274" s="116">
        <v>13.49</v>
      </c>
      <c r="H1274" s="20"/>
    </row>
    <row r="1275" spans="1:8" s="172" customFormat="1" ht="12.75" customHeight="1" x14ac:dyDescent="0.15">
      <c r="A1275" s="105">
        <v>42215</v>
      </c>
      <c r="B1275" s="116">
        <v>2.96</v>
      </c>
      <c r="C1275" s="20">
        <f t="shared" si="38"/>
        <v>2.9600000000000001E-2</v>
      </c>
      <c r="D1275" s="46">
        <f t="shared" si="39"/>
        <v>12.13</v>
      </c>
      <c r="E1275" s="20"/>
      <c r="F1275" s="105">
        <v>42228</v>
      </c>
      <c r="G1275" s="116">
        <v>13.61</v>
      </c>
      <c r="H1275" s="20"/>
    </row>
    <row r="1276" spans="1:8" s="172" customFormat="1" ht="12.75" customHeight="1" x14ac:dyDescent="0.15">
      <c r="A1276" s="105">
        <v>42214</v>
      </c>
      <c r="B1276" s="116">
        <v>2.99</v>
      </c>
      <c r="C1276" s="20">
        <f t="shared" si="38"/>
        <v>2.9900000000000003E-2</v>
      </c>
      <c r="D1276" s="46">
        <f t="shared" si="39"/>
        <v>12.5</v>
      </c>
      <c r="E1276" s="20"/>
      <c r="F1276" s="105">
        <v>42227</v>
      </c>
      <c r="G1276" s="116">
        <v>13.71</v>
      </c>
      <c r="H1276" s="20"/>
    </row>
    <row r="1277" spans="1:8" s="172" customFormat="1" ht="12.75" customHeight="1" x14ac:dyDescent="0.15">
      <c r="A1277" s="105">
        <v>42213</v>
      </c>
      <c r="B1277" s="116">
        <v>2.96</v>
      </c>
      <c r="C1277" s="20">
        <f t="shared" si="38"/>
        <v>2.9600000000000001E-2</v>
      </c>
      <c r="D1277" s="46">
        <f t="shared" si="39"/>
        <v>13.44</v>
      </c>
      <c r="E1277" s="20"/>
      <c r="F1277" s="105">
        <v>42226</v>
      </c>
      <c r="G1277" s="116">
        <v>12.23</v>
      </c>
      <c r="H1277" s="20"/>
    </row>
    <row r="1278" spans="1:8" s="172" customFormat="1" ht="12.75" customHeight="1" x14ac:dyDescent="0.15">
      <c r="A1278" s="105">
        <v>42212</v>
      </c>
      <c r="B1278" s="116">
        <v>2.93</v>
      </c>
      <c r="C1278" s="20">
        <f t="shared" si="38"/>
        <v>2.9300000000000003E-2</v>
      </c>
      <c r="D1278" s="46">
        <f t="shared" si="39"/>
        <v>15.6</v>
      </c>
      <c r="E1278" s="20"/>
      <c r="F1278" s="105">
        <v>42223</v>
      </c>
      <c r="G1278" s="116">
        <v>13.39</v>
      </c>
      <c r="H1278" s="20"/>
    </row>
    <row r="1279" spans="1:8" s="172" customFormat="1" ht="12.75" customHeight="1" x14ac:dyDescent="0.15">
      <c r="A1279" s="105">
        <v>42209</v>
      </c>
      <c r="B1279" s="116">
        <v>2.96</v>
      </c>
      <c r="C1279" s="20">
        <f t="shared" si="38"/>
        <v>2.9600000000000001E-2</v>
      </c>
      <c r="D1279" s="46">
        <f t="shared" si="39"/>
        <v>13.74</v>
      </c>
      <c r="E1279" s="20"/>
      <c r="F1279" s="105">
        <v>42222</v>
      </c>
      <c r="G1279" s="116">
        <v>13.77</v>
      </c>
      <c r="H1279" s="20"/>
    </row>
    <row r="1280" spans="1:8" s="172" customFormat="1" ht="12.75" customHeight="1" x14ac:dyDescent="0.15">
      <c r="A1280" s="105">
        <v>42208</v>
      </c>
      <c r="B1280" s="116">
        <v>2.98</v>
      </c>
      <c r="C1280" s="20">
        <f t="shared" si="38"/>
        <v>2.98E-2</v>
      </c>
      <c r="D1280" s="46">
        <f t="shared" si="39"/>
        <v>12.64</v>
      </c>
      <c r="E1280" s="20"/>
      <c r="F1280" s="105">
        <v>42221</v>
      </c>
      <c r="G1280" s="116">
        <v>12.51</v>
      </c>
      <c r="H1280" s="20"/>
    </row>
    <row r="1281" spans="1:8" s="172" customFormat="1" ht="12.75" customHeight="1" x14ac:dyDescent="0.15">
      <c r="A1281" s="105">
        <v>42207</v>
      </c>
      <c r="B1281" s="116">
        <v>3.04</v>
      </c>
      <c r="C1281" s="20">
        <f t="shared" si="38"/>
        <v>3.04E-2</v>
      </c>
      <c r="D1281" s="46">
        <f t="shared" si="39"/>
        <v>12.12</v>
      </c>
      <c r="E1281" s="20"/>
      <c r="F1281" s="105">
        <v>42220</v>
      </c>
      <c r="G1281" s="116">
        <v>13</v>
      </c>
      <c r="H1281" s="20"/>
    </row>
    <row r="1282" spans="1:8" s="172" customFormat="1" ht="12.75" customHeight="1" x14ac:dyDescent="0.15">
      <c r="A1282" s="105">
        <v>42206</v>
      </c>
      <c r="B1282" s="116">
        <v>3.08</v>
      </c>
      <c r="C1282" s="20">
        <f t="shared" si="38"/>
        <v>3.0800000000000001E-2</v>
      </c>
      <c r="D1282" s="46">
        <f t="shared" si="39"/>
        <v>12.22</v>
      </c>
      <c r="E1282" s="20"/>
      <c r="F1282" s="105">
        <v>42219</v>
      </c>
      <c r="G1282" s="116">
        <v>12.56</v>
      </c>
      <c r="H1282" s="20"/>
    </row>
    <row r="1283" spans="1:8" s="172" customFormat="1" ht="12.75" customHeight="1" x14ac:dyDescent="0.15">
      <c r="A1283" s="105">
        <v>42205</v>
      </c>
      <c r="B1283" s="116">
        <v>3.1</v>
      </c>
      <c r="C1283" s="20">
        <f t="shared" ref="C1283:C1346" si="40">B1283/100</f>
        <v>3.1E-2</v>
      </c>
      <c r="D1283" s="46">
        <f t="shared" ref="D1283:D1346" si="41">IFERROR(VLOOKUP(A1283,$F$3:$G$7726,2,FALSE),AVERAGE(D1282,D1284))</f>
        <v>12.25</v>
      </c>
      <c r="E1283" s="20"/>
      <c r="F1283" s="105">
        <v>42216</v>
      </c>
      <c r="G1283" s="116">
        <v>12.12</v>
      </c>
      <c r="H1283" s="20"/>
    </row>
    <row r="1284" spans="1:8" s="172" customFormat="1" ht="12.75" customHeight="1" x14ac:dyDescent="0.15">
      <c r="A1284" s="105">
        <v>42202</v>
      </c>
      <c r="B1284" s="116">
        <v>3.08</v>
      </c>
      <c r="C1284" s="20">
        <f t="shared" si="40"/>
        <v>3.0800000000000001E-2</v>
      </c>
      <c r="D1284" s="46">
        <f t="shared" si="41"/>
        <v>11.95</v>
      </c>
      <c r="E1284" s="20"/>
      <c r="F1284" s="105">
        <v>42215</v>
      </c>
      <c r="G1284" s="116">
        <v>12.13</v>
      </c>
      <c r="H1284" s="20"/>
    </row>
    <row r="1285" spans="1:8" s="172" customFormat="1" ht="12.75" customHeight="1" x14ac:dyDescent="0.15">
      <c r="A1285" s="105">
        <v>42201</v>
      </c>
      <c r="B1285" s="116">
        <v>3.11</v>
      </c>
      <c r="C1285" s="20">
        <f t="shared" si="40"/>
        <v>3.1099999999999999E-2</v>
      </c>
      <c r="D1285" s="46">
        <f t="shared" si="41"/>
        <v>12.11</v>
      </c>
      <c r="E1285" s="20"/>
      <c r="F1285" s="105">
        <v>42214</v>
      </c>
      <c r="G1285" s="116">
        <v>12.5</v>
      </c>
      <c r="H1285" s="20"/>
    </row>
    <row r="1286" spans="1:8" s="172" customFormat="1" ht="12.75" customHeight="1" x14ac:dyDescent="0.15">
      <c r="A1286" s="105">
        <v>42200</v>
      </c>
      <c r="B1286" s="116">
        <v>3.13</v>
      </c>
      <c r="C1286" s="20">
        <f t="shared" si="40"/>
        <v>3.1300000000000001E-2</v>
      </c>
      <c r="D1286" s="46">
        <f t="shared" si="41"/>
        <v>13.23</v>
      </c>
      <c r="E1286" s="20"/>
      <c r="F1286" s="105">
        <v>42213</v>
      </c>
      <c r="G1286" s="116">
        <v>13.44</v>
      </c>
      <c r="H1286" s="20"/>
    </row>
    <row r="1287" spans="1:8" s="172" customFormat="1" ht="12.75" customHeight="1" x14ac:dyDescent="0.15">
      <c r="A1287" s="105">
        <v>42199</v>
      </c>
      <c r="B1287" s="116">
        <v>3.2</v>
      </c>
      <c r="C1287" s="20">
        <f t="shared" si="40"/>
        <v>3.2000000000000001E-2</v>
      </c>
      <c r="D1287" s="46">
        <f t="shared" si="41"/>
        <v>13.37</v>
      </c>
      <c r="E1287" s="20"/>
      <c r="F1287" s="105">
        <v>42212</v>
      </c>
      <c r="G1287" s="116">
        <v>15.6</v>
      </c>
      <c r="H1287" s="20"/>
    </row>
    <row r="1288" spans="1:8" s="172" customFormat="1" ht="12.75" customHeight="1" x14ac:dyDescent="0.15">
      <c r="A1288" s="105">
        <v>42198</v>
      </c>
      <c r="B1288" s="116">
        <v>3.21</v>
      </c>
      <c r="C1288" s="20">
        <f t="shared" si="40"/>
        <v>3.2099999999999997E-2</v>
      </c>
      <c r="D1288" s="46">
        <f t="shared" si="41"/>
        <v>13.9</v>
      </c>
      <c r="E1288" s="20"/>
      <c r="F1288" s="105">
        <v>42209</v>
      </c>
      <c r="G1288" s="116">
        <v>13.74</v>
      </c>
      <c r="H1288" s="20"/>
    </row>
    <row r="1289" spans="1:8" s="172" customFormat="1" ht="12.75" customHeight="1" x14ac:dyDescent="0.15">
      <c r="A1289" s="105">
        <v>42195</v>
      </c>
      <c r="B1289" s="116">
        <v>3.2</v>
      </c>
      <c r="C1289" s="20">
        <f t="shared" si="40"/>
        <v>3.2000000000000001E-2</v>
      </c>
      <c r="D1289" s="46">
        <f t="shared" si="41"/>
        <v>16.829999999999998</v>
      </c>
      <c r="E1289" s="20"/>
      <c r="F1289" s="105">
        <v>42208</v>
      </c>
      <c r="G1289" s="116">
        <v>12.64</v>
      </c>
      <c r="H1289" s="20"/>
    </row>
    <row r="1290" spans="1:8" s="172" customFormat="1" ht="12.75" customHeight="1" x14ac:dyDescent="0.15">
      <c r="A1290" s="105">
        <v>42194</v>
      </c>
      <c r="B1290" s="116">
        <v>3.11</v>
      </c>
      <c r="C1290" s="20">
        <f t="shared" si="40"/>
        <v>3.1099999999999999E-2</v>
      </c>
      <c r="D1290" s="46">
        <f t="shared" si="41"/>
        <v>19.97</v>
      </c>
      <c r="E1290" s="20"/>
      <c r="F1290" s="105">
        <v>42207</v>
      </c>
      <c r="G1290" s="116">
        <v>12.12</v>
      </c>
      <c r="H1290" s="20"/>
    </row>
    <row r="1291" spans="1:8" s="172" customFormat="1" ht="12.75" customHeight="1" x14ac:dyDescent="0.15">
      <c r="A1291" s="105">
        <v>42193</v>
      </c>
      <c r="B1291" s="116">
        <v>2.99</v>
      </c>
      <c r="C1291" s="20">
        <f t="shared" si="40"/>
        <v>2.9900000000000003E-2</v>
      </c>
      <c r="D1291" s="46">
        <f t="shared" si="41"/>
        <v>19.66</v>
      </c>
      <c r="E1291" s="20"/>
      <c r="F1291" s="105">
        <v>42206</v>
      </c>
      <c r="G1291" s="116">
        <v>12.22</v>
      </c>
      <c r="H1291" s="20"/>
    </row>
    <row r="1292" spans="1:8" s="172" customFormat="1" ht="12.75" customHeight="1" x14ac:dyDescent="0.15">
      <c r="A1292" s="105">
        <v>42192</v>
      </c>
      <c r="B1292" s="116">
        <v>3.04</v>
      </c>
      <c r="C1292" s="20">
        <f t="shared" si="40"/>
        <v>3.04E-2</v>
      </c>
      <c r="D1292" s="46">
        <f t="shared" si="41"/>
        <v>16.09</v>
      </c>
      <c r="E1292" s="20"/>
      <c r="F1292" s="105">
        <v>42205</v>
      </c>
      <c r="G1292" s="116">
        <v>12.25</v>
      </c>
      <c r="H1292" s="20"/>
    </row>
    <row r="1293" spans="1:8" s="172" customFormat="1" ht="12.75" customHeight="1" x14ac:dyDescent="0.15">
      <c r="A1293" s="105">
        <v>42191</v>
      </c>
      <c r="B1293" s="116">
        <v>3.08</v>
      </c>
      <c r="C1293" s="20">
        <f t="shared" si="40"/>
        <v>3.0800000000000001E-2</v>
      </c>
      <c r="D1293" s="46">
        <f t="shared" si="41"/>
        <v>17.010000000000002</v>
      </c>
      <c r="E1293" s="20"/>
      <c r="F1293" s="105">
        <v>42202</v>
      </c>
      <c r="G1293" s="116">
        <v>11.95</v>
      </c>
      <c r="H1293" s="20"/>
    </row>
    <row r="1294" spans="1:8" s="172" customFormat="1" ht="12.75" customHeight="1" x14ac:dyDescent="0.15">
      <c r="A1294" s="105">
        <v>42187</v>
      </c>
      <c r="B1294" s="116">
        <v>3.19</v>
      </c>
      <c r="C1294" s="20">
        <f t="shared" si="40"/>
        <v>3.1899999999999998E-2</v>
      </c>
      <c r="D1294" s="46">
        <f t="shared" si="41"/>
        <v>16.79</v>
      </c>
      <c r="E1294" s="20"/>
      <c r="F1294" s="105">
        <v>42201</v>
      </c>
      <c r="G1294" s="116">
        <v>12.11</v>
      </c>
      <c r="H1294" s="20"/>
    </row>
    <row r="1295" spans="1:8" s="172" customFormat="1" ht="12.75" customHeight="1" x14ac:dyDescent="0.15">
      <c r="A1295" s="105">
        <v>42186</v>
      </c>
      <c r="B1295" s="116">
        <v>3.2</v>
      </c>
      <c r="C1295" s="20">
        <f t="shared" si="40"/>
        <v>3.2000000000000001E-2</v>
      </c>
      <c r="D1295" s="46">
        <f t="shared" si="41"/>
        <v>16.09</v>
      </c>
      <c r="E1295" s="20"/>
      <c r="F1295" s="105">
        <v>42200</v>
      </c>
      <c r="G1295" s="116">
        <v>13.23</v>
      </c>
      <c r="H1295" s="20"/>
    </row>
    <row r="1296" spans="1:8" s="172" customFormat="1" ht="12.75" customHeight="1" x14ac:dyDescent="0.15">
      <c r="A1296" s="105">
        <v>42185</v>
      </c>
      <c r="B1296" s="116">
        <v>3.11</v>
      </c>
      <c r="C1296" s="20">
        <f t="shared" si="40"/>
        <v>3.1099999999999999E-2</v>
      </c>
      <c r="D1296" s="46">
        <f t="shared" si="41"/>
        <v>18.23</v>
      </c>
      <c r="E1296" s="20"/>
      <c r="F1296" s="105">
        <v>42199</v>
      </c>
      <c r="G1296" s="116">
        <v>13.37</v>
      </c>
      <c r="H1296" s="20"/>
    </row>
    <row r="1297" spans="1:8" s="172" customFormat="1" ht="12.75" customHeight="1" x14ac:dyDescent="0.15">
      <c r="A1297" s="105">
        <v>42184</v>
      </c>
      <c r="B1297" s="116">
        <v>3.09</v>
      </c>
      <c r="C1297" s="20">
        <f t="shared" si="40"/>
        <v>3.0899999999999997E-2</v>
      </c>
      <c r="D1297" s="46">
        <f t="shared" si="41"/>
        <v>18.850000000000001</v>
      </c>
      <c r="E1297" s="20"/>
      <c r="F1297" s="105">
        <v>42198</v>
      </c>
      <c r="G1297" s="116">
        <v>13.9</v>
      </c>
      <c r="H1297" s="20"/>
    </row>
    <row r="1298" spans="1:8" s="172" customFormat="1" ht="12.75" customHeight="1" x14ac:dyDescent="0.15">
      <c r="A1298" s="105">
        <v>42181</v>
      </c>
      <c r="B1298" s="116">
        <v>3.25</v>
      </c>
      <c r="C1298" s="20">
        <f t="shared" si="40"/>
        <v>3.2500000000000001E-2</v>
      </c>
      <c r="D1298" s="46">
        <f t="shared" si="41"/>
        <v>14.02</v>
      </c>
      <c r="E1298" s="20"/>
      <c r="F1298" s="105">
        <v>42195</v>
      </c>
      <c r="G1298" s="116">
        <v>16.829999999999998</v>
      </c>
      <c r="H1298" s="20"/>
    </row>
    <row r="1299" spans="1:8" s="172" customFormat="1" ht="12.75" customHeight="1" x14ac:dyDescent="0.15">
      <c r="A1299" s="105">
        <v>42180</v>
      </c>
      <c r="B1299" s="116">
        <v>3.16</v>
      </c>
      <c r="C1299" s="20">
        <f t="shared" si="40"/>
        <v>3.1600000000000003E-2</v>
      </c>
      <c r="D1299" s="46">
        <f t="shared" si="41"/>
        <v>14.01</v>
      </c>
      <c r="E1299" s="20"/>
      <c r="F1299" s="105">
        <v>42194</v>
      </c>
      <c r="G1299" s="116">
        <v>19.97</v>
      </c>
      <c r="H1299" s="20"/>
    </row>
    <row r="1300" spans="1:8" s="172" customFormat="1" ht="12.75" customHeight="1" x14ac:dyDescent="0.15">
      <c r="A1300" s="105">
        <v>42179</v>
      </c>
      <c r="B1300" s="116">
        <v>3.16</v>
      </c>
      <c r="C1300" s="20">
        <f t="shared" si="40"/>
        <v>3.1600000000000003E-2</v>
      </c>
      <c r="D1300" s="46">
        <f t="shared" si="41"/>
        <v>13.26</v>
      </c>
      <c r="E1300" s="20"/>
      <c r="F1300" s="105">
        <v>42193</v>
      </c>
      <c r="G1300" s="116">
        <v>19.66</v>
      </c>
      <c r="H1300" s="20"/>
    </row>
    <row r="1301" spans="1:8" s="172" customFormat="1" ht="12.75" customHeight="1" x14ac:dyDescent="0.15">
      <c r="A1301" s="105">
        <v>42178</v>
      </c>
      <c r="B1301" s="116">
        <v>3.2</v>
      </c>
      <c r="C1301" s="20">
        <f t="shared" si="40"/>
        <v>3.2000000000000001E-2</v>
      </c>
      <c r="D1301" s="46">
        <f t="shared" si="41"/>
        <v>12.11</v>
      </c>
      <c r="E1301" s="20"/>
      <c r="F1301" s="105">
        <v>42192</v>
      </c>
      <c r="G1301" s="116">
        <v>16.09</v>
      </c>
      <c r="H1301" s="20"/>
    </row>
    <row r="1302" spans="1:8" s="172" customFormat="1" ht="12.75" customHeight="1" x14ac:dyDescent="0.15">
      <c r="A1302" s="105">
        <v>42177</v>
      </c>
      <c r="B1302" s="116">
        <v>3.16</v>
      </c>
      <c r="C1302" s="20">
        <f t="shared" si="40"/>
        <v>3.1600000000000003E-2</v>
      </c>
      <c r="D1302" s="46">
        <f t="shared" si="41"/>
        <v>12.74</v>
      </c>
      <c r="E1302" s="20"/>
      <c r="F1302" s="105">
        <v>42191</v>
      </c>
      <c r="G1302" s="116">
        <v>17.010000000000002</v>
      </c>
      <c r="H1302" s="20"/>
    </row>
    <row r="1303" spans="1:8" s="172" customFormat="1" ht="12.75" customHeight="1" x14ac:dyDescent="0.15">
      <c r="A1303" s="105">
        <v>42174</v>
      </c>
      <c r="B1303" s="116">
        <v>3.05</v>
      </c>
      <c r="C1303" s="20">
        <f t="shared" si="40"/>
        <v>3.0499999999999999E-2</v>
      </c>
      <c r="D1303" s="46">
        <f t="shared" si="41"/>
        <v>13.96</v>
      </c>
      <c r="E1303" s="20"/>
      <c r="F1303" s="105">
        <v>42187</v>
      </c>
      <c r="G1303" s="116">
        <v>16.79</v>
      </c>
      <c r="H1303" s="20"/>
    </row>
    <row r="1304" spans="1:8" s="172" customFormat="1" ht="12.75" customHeight="1" x14ac:dyDescent="0.15">
      <c r="A1304" s="105">
        <v>42173</v>
      </c>
      <c r="B1304" s="116">
        <v>3.14</v>
      </c>
      <c r="C1304" s="20">
        <f t="shared" si="40"/>
        <v>3.1400000000000004E-2</v>
      </c>
      <c r="D1304" s="46">
        <f t="shared" si="41"/>
        <v>13.19</v>
      </c>
      <c r="E1304" s="20"/>
      <c r="F1304" s="105">
        <v>42186</v>
      </c>
      <c r="G1304" s="116">
        <v>16.09</v>
      </c>
      <c r="H1304" s="20"/>
    </row>
    <row r="1305" spans="1:8" s="172" customFormat="1" ht="12.75" customHeight="1" x14ac:dyDescent="0.15">
      <c r="A1305" s="105">
        <v>42172</v>
      </c>
      <c r="B1305" s="116">
        <v>3.09</v>
      </c>
      <c r="C1305" s="20">
        <f t="shared" si="40"/>
        <v>3.0899999999999997E-2</v>
      </c>
      <c r="D1305" s="46">
        <f t="shared" si="41"/>
        <v>14.5</v>
      </c>
      <c r="E1305" s="20"/>
      <c r="F1305" s="105">
        <v>42185</v>
      </c>
      <c r="G1305" s="116">
        <v>18.23</v>
      </c>
      <c r="H1305" s="20"/>
    </row>
    <row r="1306" spans="1:8" s="172" customFormat="1" ht="12.75" customHeight="1" x14ac:dyDescent="0.15">
      <c r="A1306" s="105">
        <v>42171</v>
      </c>
      <c r="B1306" s="116">
        <v>3.06</v>
      </c>
      <c r="C1306" s="20">
        <f t="shared" si="40"/>
        <v>3.0600000000000002E-2</v>
      </c>
      <c r="D1306" s="46">
        <f t="shared" si="41"/>
        <v>14.81</v>
      </c>
      <c r="E1306" s="20"/>
      <c r="F1306" s="105">
        <v>42184</v>
      </c>
      <c r="G1306" s="116">
        <v>18.850000000000001</v>
      </c>
      <c r="H1306" s="20"/>
    </row>
    <row r="1307" spans="1:8" s="172" customFormat="1" ht="12.75" customHeight="1" x14ac:dyDescent="0.15">
      <c r="A1307" s="105">
        <v>42170</v>
      </c>
      <c r="B1307" s="116">
        <v>3.09</v>
      </c>
      <c r="C1307" s="20">
        <f t="shared" si="40"/>
        <v>3.0899999999999997E-2</v>
      </c>
      <c r="D1307" s="46">
        <f t="shared" si="41"/>
        <v>15.39</v>
      </c>
      <c r="E1307" s="20"/>
      <c r="F1307" s="105">
        <v>42181</v>
      </c>
      <c r="G1307" s="116">
        <v>14.02</v>
      </c>
      <c r="H1307" s="20"/>
    </row>
    <row r="1308" spans="1:8" s="172" customFormat="1" ht="12.75" customHeight="1" x14ac:dyDescent="0.15">
      <c r="A1308" s="105">
        <v>42167</v>
      </c>
      <c r="B1308" s="116">
        <v>3.1</v>
      </c>
      <c r="C1308" s="20">
        <f t="shared" si="40"/>
        <v>3.1E-2</v>
      </c>
      <c r="D1308" s="46">
        <f t="shared" si="41"/>
        <v>13.78</v>
      </c>
      <c r="E1308" s="20"/>
      <c r="F1308" s="105">
        <v>42180</v>
      </c>
      <c r="G1308" s="116">
        <v>14.01</v>
      </c>
      <c r="H1308" s="20"/>
    </row>
    <row r="1309" spans="1:8" s="172" customFormat="1" ht="12.75" customHeight="1" x14ac:dyDescent="0.15">
      <c r="A1309" s="105">
        <v>42166</v>
      </c>
      <c r="B1309" s="116">
        <v>3.11</v>
      </c>
      <c r="C1309" s="20">
        <f t="shared" si="40"/>
        <v>3.1099999999999999E-2</v>
      </c>
      <c r="D1309" s="46">
        <f t="shared" si="41"/>
        <v>12.85</v>
      </c>
      <c r="E1309" s="20"/>
      <c r="F1309" s="105">
        <v>42179</v>
      </c>
      <c r="G1309" s="116">
        <v>13.26</v>
      </c>
      <c r="H1309" s="20"/>
    </row>
    <row r="1310" spans="1:8" s="172" customFormat="1" ht="12.75" customHeight="1" x14ac:dyDescent="0.15">
      <c r="A1310" s="105">
        <v>42165</v>
      </c>
      <c r="B1310" s="116">
        <v>3.22</v>
      </c>
      <c r="C1310" s="20">
        <f t="shared" si="40"/>
        <v>3.2199999999999999E-2</v>
      </c>
      <c r="D1310" s="46">
        <f t="shared" si="41"/>
        <v>13.22</v>
      </c>
      <c r="E1310" s="20"/>
      <c r="F1310" s="105">
        <v>42178</v>
      </c>
      <c r="G1310" s="116">
        <v>12.11</v>
      </c>
      <c r="H1310" s="20"/>
    </row>
    <row r="1311" spans="1:8" s="172" customFormat="1" ht="12.75" customHeight="1" x14ac:dyDescent="0.15">
      <c r="A1311" s="105">
        <v>42164</v>
      </c>
      <c r="B1311" s="116">
        <v>3.15</v>
      </c>
      <c r="C1311" s="20">
        <f t="shared" si="40"/>
        <v>3.15E-2</v>
      </c>
      <c r="D1311" s="46">
        <f t="shared" si="41"/>
        <v>14.47</v>
      </c>
      <c r="E1311" s="20"/>
      <c r="F1311" s="105">
        <v>42177</v>
      </c>
      <c r="G1311" s="116">
        <v>12.74</v>
      </c>
      <c r="H1311" s="20"/>
    </row>
    <row r="1312" spans="1:8" s="172" customFormat="1" ht="12.75" customHeight="1" x14ac:dyDescent="0.15">
      <c r="A1312" s="105">
        <v>42163</v>
      </c>
      <c r="B1312" s="116">
        <v>3.11</v>
      </c>
      <c r="C1312" s="20">
        <f t="shared" si="40"/>
        <v>3.1099999999999999E-2</v>
      </c>
      <c r="D1312" s="46">
        <f t="shared" si="41"/>
        <v>15.29</v>
      </c>
      <c r="E1312" s="20"/>
      <c r="F1312" s="105">
        <v>42174</v>
      </c>
      <c r="G1312" s="116">
        <v>13.96</v>
      </c>
      <c r="H1312" s="20"/>
    </row>
    <row r="1313" spans="1:8" s="172" customFormat="1" ht="12.75" customHeight="1" x14ac:dyDescent="0.15">
      <c r="A1313" s="105">
        <v>42160</v>
      </c>
      <c r="B1313" s="116">
        <v>3.11</v>
      </c>
      <c r="C1313" s="20">
        <f t="shared" si="40"/>
        <v>3.1099999999999999E-2</v>
      </c>
      <c r="D1313" s="46">
        <f t="shared" si="41"/>
        <v>14.21</v>
      </c>
      <c r="E1313" s="20"/>
      <c r="F1313" s="105">
        <v>42173</v>
      </c>
      <c r="G1313" s="116">
        <v>13.19</v>
      </c>
      <c r="H1313" s="20"/>
    </row>
    <row r="1314" spans="1:8" s="172" customFormat="1" ht="12.75" customHeight="1" x14ac:dyDescent="0.15">
      <c r="A1314" s="105">
        <v>42159</v>
      </c>
      <c r="B1314" s="116">
        <v>3.03</v>
      </c>
      <c r="C1314" s="20">
        <f t="shared" si="40"/>
        <v>3.0299999999999997E-2</v>
      </c>
      <c r="D1314" s="46">
        <f t="shared" si="41"/>
        <v>14.71</v>
      </c>
      <c r="E1314" s="20"/>
      <c r="F1314" s="105">
        <v>42172</v>
      </c>
      <c r="G1314" s="116">
        <v>14.5</v>
      </c>
      <c r="H1314" s="20"/>
    </row>
    <row r="1315" spans="1:8" s="172" customFormat="1" ht="12.75" customHeight="1" x14ac:dyDescent="0.15">
      <c r="A1315" s="105">
        <v>42158</v>
      </c>
      <c r="B1315" s="116">
        <v>3.11</v>
      </c>
      <c r="C1315" s="20">
        <f t="shared" si="40"/>
        <v>3.1099999999999999E-2</v>
      </c>
      <c r="D1315" s="46">
        <f t="shared" si="41"/>
        <v>13.66</v>
      </c>
      <c r="E1315" s="20"/>
      <c r="F1315" s="105">
        <v>42171</v>
      </c>
      <c r="G1315" s="116">
        <v>14.81</v>
      </c>
      <c r="H1315" s="20"/>
    </row>
    <row r="1316" spans="1:8" s="172" customFormat="1" ht="12.75" customHeight="1" x14ac:dyDescent="0.15">
      <c r="A1316" s="105">
        <v>42157</v>
      </c>
      <c r="B1316" s="116">
        <v>3.02</v>
      </c>
      <c r="C1316" s="20">
        <f t="shared" si="40"/>
        <v>3.0200000000000001E-2</v>
      </c>
      <c r="D1316" s="46">
        <f t="shared" si="41"/>
        <v>14.24</v>
      </c>
      <c r="E1316" s="20"/>
      <c r="F1316" s="105">
        <v>42170</v>
      </c>
      <c r="G1316" s="116">
        <v>15.39</v>
      </c>
      <c r="H1316" s="20"/>
    </row>
    <row r="1317" spans="1:8" s="172" customFormat="1" ht="12.75" customHeight="1" x14ac:dyDescent="0.15">
      <c r="A1317" s="105">
        <v>42156</v>
      </c>
      <c r="B1317" s="116">
        <v>2.94</v>
      </c>
      <c r="C1317" s="20">
        <f t="shared" si="40"/>
        <v>2.9399999999999999E-2</v>
      </c>
      <c r="D1317" s="46">
        <f t="shared" si="41"/>
        <v>13.97</v>
      </c>
      <c r="E1317" s="20"/>
      <c r="F1317" s="105">
        <v>42167</v>
      </c>
      <c r="G1317" s="116">
        <v>13.78</v>
      </c>
      <c r="H1317" s="20"/>
    </row>
    <row r="1318" spans="1:8" s="172" customFormat="1" ht="12.75" customHeight="1" x14ac:dyDescent="0.15">
      <c r="A1318" s="105">
        <v>42153</v>
      </c>
      <c r="B1318" s="116">
        <v>2.88</v>
      </c>
      <c r="C1318" s="20">
        <f t="shared" si="40"/>
        <v>2.8799999999999999E-2</v>
      </c>
      <c r="D1318" s="46">
        <f t="shared" si="41"/>
        <v>13.84</v>
      </c>
      <c r="E1318" s="20"/>
      <c r="F1318" s="105">
        <v>42166</v>
      </c>
      <c r="G1318" s="116">
        <v>12.85</v>
      </c>
      <c r="H1318" s="20"/>
    </row>
    <row r="1319" spans="1:8" s="172" customFormat="1" ht="12.75" customHeight="1" x14ac:dyDescent="0.15">
      <c r="A1319" s="105">
        <v>42152</v>
      </c>
      <c r="B1319" s="116">
        <v>2.89</v>
      </c>
      <c r="C1319" s="20">
        <f t="shared" si="40"/>
        <v>2.8900000000000002E-2</v>
      </c>
      <c r="D1319" s="46">
        <f t="shared" si="41"/>
        <v>13.31</v>
      </c>
      <c r="E1319" s="20"/>
      <c r="F1319" s="105">
        <v>42165</v>
      </c>
      <c r="G1319" s="116">
        <v>13.22</v>
      </c>
      <c r="H1319" s="20"/>
    </row>
    <row r="1320" spans="1:8" s="172" customFormat="1" ht="12.75" customHeight="1" x14ac:dyDescent="0.15">
      <c r="A1320" s="105">
        <v>42151</v>
      </c>
      <c r="B1320" s="116">
        <v>2.88</v>
      </c>
      <c r="C1320" s="20">
        <f t="shared" si="40"/>
        <v>2.8799999999999999E-2</v>
      </c>
      <c r="D1320" s="46">
        <f t="shared" si="41"/>
        <v>13.27</v>
      </c>
      <c r="E1320" s="20"/>
      <c r="F1320" s="105">
        <v>42164</v>
      </c>
      <c r="G1320" s="116">
        <v>14.47</v>
      </c>
      <c r="H1320" s="20"/>
    </row>
    <row r="1321" spans="1:8" s="172" customFormat="1" ht="12.75" customHeight="1" x14ac:dyDescent="0.15">
      <c r="A1321" s="105">
        <v>42150</v>
      </c>
      <c r="B1321" s="116">
        <v>2.89</v>
      </c>
      <c r="C1321" s="20">
        <f t="shared" si="40"/>
        <v>2.8900000000000002E-2</v>
      </c>
      <c r="D1321" s="46">
        <f t="shared" si="41"/>
        <v>14.06</v>
      </c>
      <c r="E1321" s="20"/>
      <c r="F1321" s="105">
        <v>42163</v>
      </c>
      <c r="G1321" s="116">
        <v>15.29</v>
      </c>
      <c r="H1321" s="20"/>
    </row>
    <row r="1322" spans="1:8" s="172" customFormat="1" ht="12.75" customHeight="1" x14ac:dyDescent="0.15">
      <c r="A1322" s="105">
        <v>42146</v>
      </c>
      <c r="B1322" s="116">
        <v>2.99</v>
      </c>
      <c r="C1322" s="20">
        <f t="shared" si="40"/>
        <v>2.9900000000000003E-2</v>
      </c>
      <c r="D1322" s="46">
        <f t="shared" si="41"/>
        <v>12.13</v>
      </c>
      <c r="E1322" s="20"/>
      <c r="F1322" s="105">
        <v>42160</v>
      </c>
      <c r="G1322" s="116">
        <v>14.21</v>
      </c>
      <c r="H1322" s="20"/>
    </row>
    <row r="1323" spans="1:8" s="172" customFormat="1" ht="12.75" customHeight="1" x14ac:dyDescent="0.15">
      <c r="A1323" s="105">
        <v>42145</v>
      </c>
      <c r="B1323" s="116">
        <v>2.98</v>
      </c>
      <c r="C1323" s="20">
        <f t="shared" si="40"/>
        <v>2.98E-2</v>
      </c>
      <c r="D1323" s="46">
        <f t="shared" si="41"/>
        <v>12.11</v>
      </c>
      <c r="E1323" s="20"/>
      <c r="F1323" s="105">
        <v>42159</v>
      </c>
      <c r="G1323" s="116">
        <v>14.71</v>
      </c>
      <c r="H1323" s="20"/>
    </row>
    <row r="1324" spans="1:8" s="172" customFormat="1" ht="12.75" customHeight="1" x14ac:dyDescent="0.15">
      <c r="A1324" s="105">
        <v>42144</v>
      </c>
      <c r="B1324" s="116">
        <v>3.06</v>
      </c>
      <c r="C1324" s="20">
        <f t="shared" si="40"/>
        <v>3.0600000000000002E-2</v>
      </c>
      <c r="D1324" s="46">
        <f t="shared" si="41"/>
        <v>12.88</v>
      </c>
      <c r="E1324" s="20"/>
      <c r="F1324" s="105">
        <v>42158</v>
      </c>
      <c r="G1324" s="116">
        <v>13.66</v>
      </c>
      <c r="H1324" s="20"/>
    </row>
    <row r="1325" spans="1:8" s="172" customFormat="1" ht="12.75" customHeight="1" x14ac:dyDescent="0.15">
      <c r="A1325" s="105">
        <v>42143</v>
      </c>
      <c r="B1325" s="116">
        <v>3.05</v>
      </c>
      <c r="C1325" s="20">
        <f t="shared" si="40"/>
        <v>3.0499999999999999E-2</v>
      </c>
      <c r="D1325" s="46">
        <f t="shared" si="41"/>
        <v>12.85</v>
      </c>
      <c r="E1325" s="20"/>
      <c r="F1325" s="105">
        <v>42157</v>
      </c>
      <c r="G1325" s="116">
        <v>14.24</v>
      </c>
      <c r="H1325" s="20"/>
    </row>
    <row r="1326" spans="1:8" s="172" customFormat="1" ht="12.75" customHeight="1" x14ac:dyDescent="0.15">
      <c r="A1326" s="105">
        <v>42142</v>
      </c>
      <c r="B1326" s="116">
        <v>3.02</v>
      </c>
      <c r="C1326" s="20">
        <f t="shared" si="40"/>
        <v>3.0200000000000001E-2</v>
      </c>
      <c r="D1326" s="46">
        <f t="shared" si="41"/>
        <v>12.73</v>
      </c>
      <c r="E1326" s="20"/>
      <c r="F1326" s="105">
        <v>42156</v>
      </c>
      <c r="G1326" s="116">
        <v>13.97</v>
      </c>
      <c r="H1326" s="20"/>
    </row>
    <row r="1327" spans="1:8" s="172" customFormat="1" ht="12.75" customHeight="1" x14ac:dyDescent="0.15">
      <c r="A1327" s="105">
        <v>42139</v>
      </c>
      <c r="B1327" s="116">
        <v>2.93</v>
      </c>
      <c r="C1327" s="20">
        <f t="shared" si="40"/>
        <v>2.9300000000000003E-2</v>
      </c>
      <c r="D1327" s="46">
        <f t="shared" si="41"/>
        <v>12.38</v>
      </c>
      <c r="E1327" s="20"/>
      <c r="F1327" s="105">
        <v>42153</v>
      </c>
      <c r="G1327" s="116">
        <v>13.84</v>
      </c>
      <c r="H1327" s="20"/>
    </row>
    <row r="1328" spans="1:8" s="172" customFormat="1" ht="12.75" customHeight="1" x14ac:dyDescent="0.15">
      <c r="A1328" s="105">
        <v>42138</v>
      </c>
      <c r="B1328" s="116">
        <v>3.03</v>
      </c>
      <c r="C1328" s="20">
        <f t="shared" si="40"/>
        <v>3.0299999999999997E-2</v>
      </c>
      <c r="D1328" s="46">
        <f t="shared" si="41"/>
        <v>12.74</v>
      </c>
      <c r="E1328" s="20"/>
      <c r="F1328" s="105">
        <v>42152</v>
      </c>
      <c r="G1328" s="116">
        <v>13.31</v>
      </c>
      <c r="H1328" s="20"/>
    </row>
    <row r="1329" spans="1:8" s="172" customFormat="1" ht="12.75" customHeight="1" x14ac:dyDescent="0.15">
      <c r="A1329" s="105">
        <v>42137</v>
      </c>
      <c r="B1329" s="116">
        <v>3.07</v>
      </c>
      <c r="C1329" s="20">
        <f t="shared" si="40"/>
        <v>3.0699999999999998E-2</v>
      </c>
      <c r="D1329" s="46">
        <f t="shared" si="41"/>
        <v>13.76</v>
      </c>
      <c r="E1329" s="20"/>
      <c r="F1329" s="105">
        <v>42151</v>
      </c>
      <c r="G1329" s="116">
        <v>13.27</v>
      </c>
      <c r="H1329" s="20"/>
    </row>
    <row r="1330" spans="1:8" s="172" customFormat="1" ht="12.75" customHeight="1" x14ac:dyDescent="0.15">
      <c r="A1330" s="105">
        <v>42136</v>
      </c>
      <c r="B1330" s="116">
        <v>3.02</v>
      </c>
      <c r="C1330" s="20">
        <f t="shared" si="40"/>
        <v>3.0200000000000001E-2</v>
      </c>
      <c r="D1330" s="46">
        <f t="shared" si="41"/>
        <v>13.86</v>
      </c>
      <c r="E1330" s="20"/>
      <c r="F1330" s="105">
        <v>42150</v>
      </c>
      <c r="G1330" s="116">
        <v>14.06</v>
      </c>
      <c r="H1330" s="20"/>
    </row>
    <row r="1331" spans="1:8" s="172" customFormat="1" ht="12.75" customHeight="1" x14ac:dyDescent="0.15">
      <c r="A1331" s="105">
        <v>42135</v>
      </c>
      <c r="B1331" s="116">
        <v>3.03</v>
      </c>
      <c r="C1331" s="20">
        <f t="shared" si="40"/>
        <v>3.0299999999999997E-2</v>
      </c>
      <c r="D1331" s="46">
        <f t="shared" si="41"/>
        <v>13.85</v>
      </c>
      <c r="E1331" s="20"/>
      <c r="F1331" s="105">
        <v>42146</v>
      </c>
      <c r="G1331" s="116">
        <v>12.13</v>
      </c>
      <c r="H1331" s="20"/>
    </row>
    <row r="1332" spans="1:8" s="172" customFormat="1" ht="12.75" customHeight="1" x14ac:dyDescent="0.15">
      <c r="A1332" s="105">
        <v>42132</v>
      </c>
      <c r="B1332" s="116">
        <v>2.9</v>
      </c>
      <c r="C1332" s="20">
        <f t="shared" si="40"/>
        <v>2.8999999999999998E-2</v>
      </c>
      <c r="D1332" s="46">
        <f t="shared" si="41"/>
        <v>12.86</v>
      </c>
      <c r="E1332" s="20"/>
      <c r="F1332" s="105">
        <v>42145</v>
      </c>
      <c r="G1332" s="116">
        <v>12.11</v>
      </c>
      <c r="H1332" s="20"/>
    </row>
    <row r="1333" spans="1:8" s="172" customFormat="1" ht="12.75" customHeight="1" x14ac:dyDescent="0.15">
      <c r="A1333" s="105">
        <v>42131</v>
      </c>
      <c r="B1333" s="116">
        <v>2.9</v>
      </c>
      <c r="C1333" s="20">
        <f t="shared" si="40"/>
        <v>2.8999999999999998E-2</v>
      </c>
      <c r="D1333" s="46">
        <f t="shared" si="41"/>
        <v>15.13</v>
      </c>
      <c r="E1333" s="20"/>
      <c r="F1333" s="105">
        <v>42144</v>
      </c>
      <c r="G1333" s="116">
        <v>12.88</v>
      </c>
      <c r="H1333" s="20"/>
    </row>
    <row r="1334" spans="1:8" s="172" customFormat="1" ht="12.75" customHeight="1" x14ac:dyDescent="0.15">
      <c r="A1334" s="105">
        <v>42130</v>
      </c>
      <c r="B1334" s="116">
        <v>2.98</v>
      </c>
      <c r="C1334" s="20">
        <f t="shared" si="40"/>
        <v>2.98E-2</v>
      </c>
      <c r="D1334" s="46">
        <f t="shared" si="41"/>
        <v>15.15</v>
      </c>
      <c r="E1334" s="20"/>
      <c r="F1334" s="105">
        <v>42143</v>
      </c>
      <c r="G1334" s="116">
        <v>12.85</v>
      </c>
      <c r="H1334" s="20"/>
    </row>
    <row r="1335" spans="1:8" s="172" customFormat="1" ht="12.75" customHeight="1" x14ac:dyDescent="0.15">
      <c r="A1335" s="105">
        <v>42129</v>
      </c>
      <c r="B1335" s="116">
        <v>2.9</v>
      </c>
      <c r="C1335" s="20">
        <f t="shared" si="40"/>
        <v>2.8999999999999998E-2</v>
      </c>
      <c r="D1335" s="46">
        <f t="shared" si="41"/>
        <v>14.31</v>
      </c>
      <c r="E1335" s="20"/>
      <c r="F1335" s="105">
        <v>42142</v>
      </c>
      <c r="G1335" s="116">
        <v>12.73</v>
      </c>
      <c r="H1335" s="20"/>
    </row>
    <row r="1336" spans="1:8" s="172" customFormat="1" ht="12.75" customHeight="1" x14ac:dyDescent="0.15">
      <c r="A1336" s="105">
        <v>42128</v>
      </c>
      <c r="B1336" s="116">
        <v>2.88</v>
      </c>
      <c r="C1336" s="20">
        <f t="shared" si="40"/>
        <v>2.8799999999999999E-2</v>
      </c>
      <c r="D1336" s="46">
        <f t="shared" si="41"/>
        <v>12.85</v>
      </c>
      <c r="E1336" s="20"/>
      <c r="F1336" s="105">
        <v>42139</v>
      </c>
      <c r="G1336" s="116">
        <v>12.38</v>
      </c>
      <c r="H1336" s="20"/>
    </row>
    <row r="1337" spans="1:8" s="172" customFormat="1" ht="12.75" customHeight="1" x14ac:dyDescent="0.15">
      <c r="A1337" s="105">
        <v>42125</v>
      </c>
      <c r="B1337" s="116">
        <v>2.82</v>
      </c>
      <c r="C1337" s="20">
        <f t="shared" si="40"/>
        <v>2.8199999999999999E-2</v>
      </c>
      <c r="D1337" s="46">
        <f t="shared" si="41"/>
        <v>12.7</v>
      </c>
      <c r="E1337" s="20"/>
      <c r="F1337" s="105">
        <v>42138</v>
      </c>
      <c r="G1337" s="116">
        <v>12.74</v>
      </c>
      <c r="H1337" s="20"/>
    </row>
    <row r="1338" spans="1:8" s="172" customFormat="1" ht="12.75" customHeight="1" x14ac:dyDescent="0.15">
      <c r="A1338" s="105">
        <v>42124</v>
      </c>
      <c r="B1338" s="116">
        <v>2.75</v>
      </c>
      <c r="C1338" s="20">
        <f t="shared" si="40"/>
        <v>2.75E-2</v>
      </c>
      <c r="D1338" s="46">
        <f t="shared" si="41"/>
        <v>14.55</v>
      </c>
      <c r="E1338" s="20"/>
      <c r="F1338" s="105">
        <v>42137</v>
      </c>
      <c r="G1338" s="116">
        <v>13.76</v>
      </c>
      <c r="H1338" s="20"/>
    </row>
    <row r="1339" spans="1:8" s="172" customFormat="1" ht="12.75" customHeight="1" x14ac:dyDescent="0.15">
      <c r="A1339" s="105">
        <v>42123</v>
      </c>
      <c r="B1339" s="116">
        <v>2.76</v>
      </c>
      <c r="C1339" s="20">
        <f t="shared" si="40"/>
        <v>2.76E-2</v>
      </c>
      <c r="D1339" s="46">
        <f t="shared" si="41"/>
        <v>13.39</v>
      </c>
      <c r="E1339" s="20"/>
      <c r="F1339" s="105">
        <v>42136</v>
      </c>
      <c r="G1339" s="116">
        <v>13.86</v>
      </c>
      <c r="H1339" s="20"/>
    </row>
    <row r="1340" spans="1:8" s="172" customFormat="1" ht="12.75" customHeight="1" x14ac:dyDescent="0.15">
      <c r="A1340" s="105">
        <v>42122</v>
      </c>
      <c r="B1340" s="116">
        <v>2.68</v>
      </c>
      <c r="C1340" s="20">
        <f t="shared" si="40"/>
        <v>2.6800000000000001E-2</v>
      </c>
      <c r="D1340" s="46">
        <f t="shared" si="41"/>
        <v>12.41</v>
      </c>
      <c r="E1340" s="20"/>
      <c r="F1340" s="105">
        <v>42135</v>
      </c>
      <c r="G1340" s="116">
        <v>13.85</v>
      </c>
      <c r="H1340" s="20"/>
    </row>
    <row r="1341" spans="1:8" s="172" customFormat="1" ht="12.75" customHeight="1" x14ac:dyDescent="0.15">
      <c r="A1341" s="105">
        <v>42121</v>
      </c>
      <c r="B1341" s="116">
        <v>2.61</v>
      </c>
      <c r="C1341" s="20">
        <f t="shared" si="40"/>
        <v>2.6099999999999998E-2</v>
      </c>
      <c r="D1341" s="46">
        <f t="shared" si="41"/>
        <v>13.12</v>
      </c>
      <c r="E1341" s="20"/>
      <c r="F1341" s="105">
        <v>42132</v>
      </c>
      <c r="G1341" s="116">
        <v>12.86</v>
      </c>
      <c r="H1341" s="20"/>
    </row>
    <row r="1342" spans="1:8" s="172" customFormat="1" ht="12.75" customHeight="1" x14ac:dyDescent="0.15">
      <c r="A1342" s="105">
        <v>42118</v>
      </c>
      <c r="B1342" s="116">
        <v>2.62</v>
      </c>
      <c r="C1342" s="20">
        <f t="shared" si="40"/>
        <v>2.6200000000000001E-2</v>
      </c>
      <c r="D1342" s="46">
        <f t="shared" si="41"/>
        <v>12.29</v>
      </c>
      <c r="E1342" s="20"/>
      <c r="F1342" s="105">
        <v>42131</v>
      </c>
      <c r="G1342" s="116">
        <v>15.13</v>
      </c>
      <c r="H1342" s="20"/>
    </row>
    <row r="1343" spans="1:8" s="172" customFormat="1" ht="12.75" customHeight="1" x14ac:dyDescent="0.15">
      <c r="A1343" s="105">
        <v>42117</v>
      </c>
      <c r="B1343" s="116">
        <v>2.63</v>
      </c>
      <c r="C1343" s="20">
        <f t="shared" si="40"/>
        <v>2.63E-2</v>
      </c>
      <c r="D1343" s="46">
        <f t="shared" si="41"/>
        <v>12.48</v>
      </c>
      <c r="E1343" s="20"/>
      <c r="F1343" s="105">
        <v>42130</v>
      </c>
      <c r="G1343" s="116">
        <v>15.15</v>
      </c>
      <c r="H1343" s="20"/>
    </row>
    <row r="1344" spans="1:8" s="172" customFormat="1" ht="12.75" customHeight="1" x14ac:dyDescent="0.15">
      <c r="A1344" s="105">
        <v>42116</v>
      </c>
      <c r="B1344" s="116">
        <v>2.66</v>
      </c>
      <c r="C1344" s="20">
        <f t="shared" si="40"/>
        <v>2.6600000000000002E-2</v>
      </c>
      <c r="D1344" s="46">
        <f t="shared" si="41"/>
        <v>12.71</v>
      </c>
      <c r="E1344" s="20"/>
      <c r="F1344" s="105">
        <v>42129</v>
      </c>
      <c r="G1344" s="116">
        <v>14.31</v>
      </c>
      <c r="H1344" s="20"/>
    </row>
    <row r="1345" spans="1:8" s="172" customFormat="1" ht="12.75" customHeight="1" x14ac:dyDescent="0.15">
      <c r="A1345" s="105">
        <v>42115</v>
      </c>
      <c r="B1345" s="116">
        <v>2.58</v>
      </c>
      <c r="C1345" s="20">
        <f t="shared" si="40"/>
        <v>2.58E-2</v>
      </c>
      <c r="D1345" s="46">
        <f t="shared" si="41"/>
        <v>13.25</v>
      </c>
      <c r="E1345" s="20"/>
      <c r="F1345" s="105">
        <v>42128</v>
      </c>
      <c r="G1345" s="116">
        <v>12.85</v>
      </c>
      <c r="H1345" s="20"/>
    </row>
    <row r="1346" spans="1:8" s="172" customFormat="1" ht="12.75" customHeight="1" x14ac:dyDescent="0.15">
      <c r="A1346" s="105">
        <v>42114</v>
      </c>
      <c r="B1346" s="116">
        <v>2.56</v>
      </c>
      <c r="C1346" s="20">
        <f t="shared" si="40"/>
        <v>2.5600000000000001E-2</v>
      </c>
      <c r="D1346" s="46">
        <f t="shared" si="41"/>
        <v>13.3</v>
      </c>
      <c r="E1346" s="20"/>
      <c r="F1346" s="105">
        <v>42125</v>
      </c>
      <c r="G1346" s="116">
        <v>12.7</v>
      </c>
      <c r="H1346" s="20"/>
    </row>
    <row r="1347" spans="1:8" s="172" customFormat="1" ht="12.75" customHeight="1" x14ac:dyDescent="0.15">
      <c r="A1347" s="105">
        <v>42111</v>
      </c>
      <c r="B1347" s="116">
        <v>2.5099999999999998</v>
      </c>
      <c r="C1347" s="20">
        <f t="shared" ref="C1347:C1410" si="42">B1347/100</f>
        <v>2.5099999999999997E-2</v>
      </c>
      <c r="D1347" s="46">
        <f t="shared" ref="D1347:D1410" si="43">IFERROR(VLOOKUP(A1347,$F$3:$G$7726,2,FALSE),AVERAGE(D1346,D1348))</f>
        <v>13.89</v>
      </c>
      <c r="E1347" s="20"/>
      <c r="F1347" s="105">
        <v>42124</v>
      </c>
      <c r="G1347" s="116">
        <v>14.55</v>
      </c>
      <c r="H1347" s="20"/>
    </row>
    <row r="1348" spans="1:8" s="172" customFormat="1" ht="12.75" customHeight="1" x14ac:dyDescent="0.15">
      <c r="A1348" s="105">
        <v>42110</v>
      </c>
      <c r="B1348" s="116">
        <v>2.56</v>
      </c>
      <c r="C1348" s="20">
        <f t="shared" si="42"/>
        <v>2.5600000000000001E-2</v>
      </c>
      <c r="D1348" s="46">
        <f t="shared" si="43"/>
        <v>12.6</v>
      </c>
      <c r="E1348" s="20"/>
      <c r="F1348" s="105">
        <v>42123</v>
      </c>
      <c r="G1348" s="116">
        <v>13.39</v>
      </c>
      <c r="H1348" s="20"/>
    </row>
    <row r="1349" spans="1:8" s="172" customFormat="1" ht="12.75" customHeight="1" x14ac:dyDescent="0.15">
      <c r="A1349" s="105">
        <v>42109</v>
      </c>
      <c r="B1349" s="116">
        <v>2.5499999999999998</v>
      </c>
      <c r="C1349" s="20">
        <f t="shared" si="42"/>
        <v>2.5499999999999998E-2</v>
      </c>
      <c r="D1349" s="46">
        <f t="shared" si="43"/>
        <v>12.84</v>
      </c>
      <c r="E1349" s="20"/>
      <c r="F1349" s="105">
        <v>42122</v>
      </c>
      <c r="G1349" s="116">
        <v>12.41</v>
      </c>
      <c r="H1349" s="20"/>
    </row>
    <row r="1350" spans="1:8" s="172" customFormat="1" ht="12.75" customHeight="1" x14ac:dyDescent="0.15">
      <c r="A1350" s="105">
        <v>42108</v>
      </c>
      <c r="B1350" s="116">
        <v>2.54</v>
      </c>
      <c r="C1350" s="20">
        <f t="shared" si="42"/>
        <v>2.5399999999999999E-2</v>
      </c>
      <c r="D1350" s="46">
        <f t="shared" si="43"/>
        <v>13.67</v>
      </c>
      <c r="E1350" s="20"/>
      <c r="F1350" s="105">
        <v>42121</v>
      </c>
      <c r="G1350" s="116">
        <v>13.12</v>
      </c>
      <c r="H1350" s="20"/>
    </row>
    <row r="1351" spans="1:8" s="172" customFormat="1" ht="12.75" customHeight="1" x14ac:dyDescent="0.15">
      <c r="A1351" s="105">
        <v>42107</v>
      </c>
      <c r="B1351" s="116">
        <v>2.58</v>
      </c>
      <c r="C1351" s="20">
        <f t="shared" si="42"/>
        <v>2.58E-2</v>
      </c>
      <c r="D1351" s="46">
        <f t="shared" si="43"/>
        <v>13.94</v>
      </c>
      <c r="E1351" s="20"/>
      <c r="F1351" s="105">
        <v>42118</v>
      </c>
      <c r="G1351" s="116">
        <v>12.29</v>
      </c>
      <c r="H1351" s="20"/>
    </row>
    <row r="1352" spans="1:8" s="172" customFormat="1" ht="12.75" customHeight="1" x14ac:dyDescent="0.15">
      <c r="A1352" s="105">
        <v>42104</v>
      </c>
      <c r="B1352" s="116">
        <v>2.58</v>
      </c>
      <c r="C1352" s="20">
        <f t="shared" si="42"/>
        <v>2.58E-2</v>
      </c>
      <c r="D1352" s="46">
        <f t="shared" si="43"/>
        <v>12.58</v>
      </c>
      <c r="E1352" s="20"/>
      <c r="F1352" s="105">
        <v>42117</v>
      </c>
      <c r="G1352" s="116">
        <v>12.48</v>
      </c>
      <c r="H1352" s="20"/>
    </row>
    <row r="1353" spans="1:8" s="172" customFormat="1" ht="12.75" customHeight="1" x14ac:dyDescent="0.15">
      <c r="A1353" s="105">
        <v>42103</v>
      </c>
      <c r="B1353" s="116">
        <v>2.61</v>
      </c>
      <c r="C1353" s="20">
        <f t="shared" si="42"/>
        <v>2.6099999999999998E-2</v>
      </c>
      <c r="D1353" s="46">
        <f t="shared" si="43"/>
        <v>13.09</v>
      </c>
      <c r="E1353" s="20"/>
      <c r="F1353" s="105">
        <v>42116</v>
      </c>
      <c r="G1353" s="116">
        <v>12.71</v>
      </c>
      <c r="H1353" s="20"/>
    </row>
    <row r="1354" spans="1:8" s="172" customFormat="1" ht="12.75" customHeight="1" x14ac:dyDescent="0.15">
      <c r="A1354" s="105">
        <v>42102</v>
      </c>
      <c r="B1354" s="116">
        <v>2.5299999999999998</v>
      </c>
      <c r="C1354" s="20">
        <f t="shared" si="42"/>
        <v>2.53E-2</v>
      </c>
      <c r="D1354" s="46">
        <f t="shared" si="43"/>
        <v>13.98</v>
      </c>
      <c r="E1354" s="20"/>
      <c r="F1354" s="105">
        <v>42115</v>
      </c>
      <c r="G1354" s="116">
        <v>13.25</v>
      </c>
      <c r="H1354" s="20"/>
    </row>
    <row r="1355" spans="1:8" s="172" customFormat="1" ht="12.75" customHeight="1" x14ac:dyDescent="0.15">
      <c r="A1355" s="105">
        <v>42101</v>
      </c>
      <c r="B1355" s="116">
        <v>2.52</v>
      </c>
      <c r="C1355" s="20">
        <f t="shared" si="42"/>
        <v>2.52E-2</v>
      </c>
      <c r="D1355" s="46">
        <f t="shared" si="43"/>
        <v>14.78</v>
      </c>
      <c r="E1355" s="20"/>
      <c r="F1355" s="105">
        <v>42114</v>
      </c>
      <c r="G1355" s="116">
        <v>13.3</v>
      </c>
      <c r="H1355" s="20"/>
    </row>
    <row r="1356" spans="1:8" s="172" customFormat="1" ht="12.75" customHeight="1" x14ac:dyDescent="0.15">
      <c r="A1356" s="105">
        <v>42100</v>
      </c>
      <c r="B1356" s="116">
        <v>2.57</v>
      </c>
      <c r="C1356" s="20">
        <f t="shared" si="42"/>
        <v>2.5699999999999997E-2</v>
      </c>
      <c r="D1356" s="46">
        <f t="shared" si="43"/>
        <v>14.74</v>
      </c>
      <c r="E1356" s="20"/>
      <c r="F1356" s="105">
        <v>42111</v>
      </c>
      <c r="G1356" s="116">
        <v>13.89</v>
      </c>
      <c r="H1356" s="20"/>
    </row>
    <row r="1357" spans="1:8" s="172" customFormat="1" ht="12.75" customHeight="1" x14ac:dyDescent="0.15">
      <c r="A1357" s="105">
        <v>42097</v>
      </c>
      <c r="B1357" s="116">
        <v>2.4900000000000002</v>
      </c>
      <c r="C1357" s="20">
        <f t="shared" si="42"/>
        <v>2.4900000000000002E-2</v>
      </c>
      <c r="D1357" s="46">
        <f t="shared" si="43"/>
        <v>14.705</v>
      </c>
      <c r="E1357" s="20"/>
      <c r="F1357" s="105">
        <v>42110</v>
      </c>
      <c r="G1357" s="116">
        <v>12.6</v>
      </c>
      <c r="H1357" s="20"/>
    </row>
    <row r="1358" spans="1:8" s="172" customFormat="1" ht="12.75" customHeight="1" x14ac:dyDescent="0.15">
      <c r="A1358" s="105">
        <v>42096</v>
      </c>
      <c r="B1358" s="116">
        <v>2.5299999999999998</v>
      </c>
      <c r="C1358" s="20">
        <f t="shared" si="42"/>
        <v>2.53E-2</v>
      </c>
      <c r="D1358" s="46">
        <f t="shared" si="43"/>
        <v>14.67</v>
      </c>
      <c r="E1358" s="20"/>
      <c r="F1358" s="105">
        <v>42109</v>
      </c>
      <c r="G1358" s="116">
        <v>12.84</v>
      </c>
      <c r="H1358" s="20"/>
    </row>
    <row r="1359" spans="1:8" s="172" customFormat="1" ht="12.75" customHeight="1" x14ac:dyDescent="0.15">
      <c r="A1359" s="105">
        <v>42095</v>
      </c>
      <c r="B1359" s="116">
        <v>2.4700000000000002</v>
      </c>
      <c r="C1359" s="20">
        <f t="shared" si="42"/>
        <v>2.4700000000000003E-2</v>
      </c>
      <c r="D1359" s="46">
        <f t="shared" si="43"/>
        <v>15.11</v>
      </c>
      <c r="E1359" s="20"/>
      <c r="F1359" s="105">
        <v>42108</v>
      </c>
      <c r="G1359" s="116">
        <v>13.67</v>
      </c>
      <c r="H1359" s="20"/>
    </row>
    <row r="1360" spans="1:8" s="172" customFormat="1" ht="12.75" customHeight="1" x14ac:dyDescent="0.15">
      <c r="A1360" s="105">
        <v>42094</v>
      </c>
      <c r="B1360" s="116">
        <v>2.54</v>
      </c>
      <c r="C1360" s="20">
        <f t="shared" si="42"/>
        <v>2.5399999999999999E-2</v>
      </c>
      <c r="D1360" s="46">
        <f t="shared" si="43"/>
        <v>15.29</v>
      </c>
      <c r="E1360" s="20"/>
      <c r="F1360" s="105">
        <v>42107</v>
      </c>
      <c r="G1360" s="116">
        <v>13.94</v>
      </c>
      <c r="H1360" s="20"/>
    </row>
    <row r="1361" spans="1:8" s="172" customFormat="1" ht="12.75" customHeight="1" x14ac:dyDescent="0.15">
      <c r="A1361" s="105">
        <v>42093</v>
      </c>
      <c r="B1361" s="116">
        <v>2.5499999999999998</v>
      </c>
      <c r="C1361" s="20">
        <f t="shared" si="42"/>
        <v>2.5499999999999998E-2</v>
      </c>
      <c r="D1361" s="46">
        <f t="shared" si="43"/>
        <v>14.51</v>
      </c>
      <c r="E1361" s="20"/>
      <c r="F1361" s="105">
        <v>42104</v>
      </c>
      <c r="G1361" s="116">
        <v>12.58</v>
      </c>
      <c r="H1361" s="20"/>
    </row>
    <row r="1362" spans="1:8" s="172" customFormat="1" ht="12.75" customHeight="1" x14ac:dyDescent="0.15">
      <c r="A1362" s="105">
        <v>42090</v>
      </c>
      <c r="B1362" s="116">
        <v>2.5299999999999998</v>
      </c>
      <c r="C1362" s="20">
        <f t="shared" si="42"/>
        <v>2.53E-2</v>
      </c>
      <c r="D1362" s="46">
        <f t="shared" si="43"/>
        <v>15.07</v>
      </c>
      <c r="E1362" s="20"/>
      <c r="F1362" s="105">
        <v>42103</v>
      </c>
      <c r="G1362" s="116">
        <v>13.09</v>
      </c>
      <c r="H1362" s="20"/>
    </row>
    <row r="1363" spans="1:8" s="172" customFormat="1" ht="12.75" customHeight="1" x14ac:dyDescent="0.15">
      <c r="A1363" s="105">
        <v>42089</v>
      </c>
      <c r="B1363" s="116">
        <v>2.6</v>
      </c>
      <c r="C1363" s="20">
        <f t="shared" si="42"/>
        <v>2.6000000000000002E-2</v>
      </c>
      <c r="D1363" s="46">
        <f t="shared" si="43"/>
        <v>15.8</v>
      </c>
      <c r="E1363" s="20"/>
      <c r="F1363" s="105">
        <v>42102</v>
      </c>
      <c r="G1363" s="116">
        <v>13.98</v>
      </c>
      <c r="H1363" s="20"/>
    </row>
    <row r="1364" spans="1:8" s="172" customFormat="1" ht="12.75" customHeight="1" x14ac:dyDescent="0.15">
      <c r="A1364" s="105">
        <v>42088</v>
      </c>
      <c r="B1364" s="116">
        <v>2.5</v>
      </c>
      <c r="C1364" s="20">
        <f t="shared" si="42"/>
        <v>2.5000000000000001E-2</v>
      </c>
      <c r="D1364" s="46">
        <f t="shared" si="43"/>
        <v>15.44</v>
      </c>
      <c r="E1364" s="20"/>
      <c r="F1364" s="105">
        <v>42101</v>
      </c>
      <c r="G1364" s="116">
        <v>14.78</v>
      </c>
      <c r="H1364" s="20"/>
    </row>
    <row r="1365" spans="1:8" s="172" customFormat="1" ht="12.75" customHeight="1" x14ac:dyDescent="0.15">
      <c r="A1365" s="105">
        <v>42087</v>
      </c>
      <c r="B1365" s="116">
        <v>2.46</v>
      </c>
      <c r="C1365" s="20">
        <f t="shared" si="42"/>
        <v>2.46E-2</v>
      </c>
      <c r="D1365" s="46">
        <f t="shared" si="43"/>
        <v>13.62</v>
      </c>
      <c r="E1365" s="20"/>
      <c r="F1365" s="105">
        <v>42100</v>
      </c>
      <c r="G1365" s="116">
        <v>14.74</v>
      </c>
      <c r="H1365" s="20"/>
    </row>
    <row r="1366" spans="1:8" s="172" customFormat="1" ht="12.75" customHeight="1" x14ac:dyDescent="0.15">
      <c r="A1366" s="105">
        <v>42086</v>
      </c>
      <c r="B1366" s="116">
        <v>2.5099999999999998</v>
      </c>
      <c r="C1366" s="20">
        <f t="shared" si="42"/>
        <v>2.5099999999999997E-2</v>
      </c>
      <c r="D1366" s="46">
        <f t="shared" si="43"/>
        <v>13.41</v>
      </c>
      <c r="E1366" s="20"/>
      <c r="F1366" s="105">
        <v>42096</v>
      </c>
      <c r="G1366" s="116">
        <v>14.67</v>
      </c>
      <c r="H1366" s="20"/>
    </row>
    <row r="1367" spans="1:8" s="172" customFormat="1" ht="12.75" customHeight="1" x14ac:dyDescent="0.15">
      <c r="A1367" s="105">
        <v>42083</v>
      </c>
      <c r="B1367" s="116">
        <v>2.5</v>
      </c>
      <c r="C1367" s="20">
        <f t="shared" si="42"/>
        <v>2.5000000000000001E-2</v>
      </c>
      <c r="D1367" s="46">
        <f t="shared" si="43"/>
        <v>13.02</v>
      </c>
      <c r="E1367" s="20"/>
      <c r="F1367" s="105">
        <v>42095</v>
      </c>
      <c r="G1367" s="116">
        <v>15.11</v>
      </c>
      <c r="H1367" s="20"/>
    </row>
    <row r="1368" spans="1:8" s="172" customFormat="1" ht="12.75" customHeight="1" x14ac:dyDescent="0.15">
      <c r="A1368" s="105">
        <v>42082</v>
      </c>
      <c r="B1368" s="116">
        <v>2.54</v>
      </c>
      <c r="C1368" s="20">
        <f t="shared" si="42"/>
        <v>2.5399999999999999E-2</v>
      </c>
      <c r="D1368" s="46">
        <f t="shared" si="43"/>
        <v>14.07</v>
      </c>
      <c r="E1368" s="20"/>
      <c r="F1368" s="105">
        <v>42094</v>
      </c>
      <c r="G1368" s="116">
        <v>15.29</v>
      </c>
      <c r="H1368" s="20"/>
    </row>
    <row r="1369" spans="1:8" s="172" customFormat="1" ht="12.75" customHeight="1" x14ac:dyDescent="0.15">
      <c r="A1369" s="105">
        <v>42081</v>
      </c>
      <c r="B1369" s="116">
        <v>2.5099999999999998</v>
      </c>
      <c r="C1369" s="20">
        <f t="shared" si="42"/>
        <v>2.5099999999999997E-2</v>
      </c>
      <c r="D1369" s="46">
        <f t="shared" si="43"/>
        <v>13.97</v>
      </c>
      <c r="E1369" s="20"/>
      <c r="F1369" s="105">
        <v>42093</v>
      </c>
      <c r="G1369" s="116">
        <v>14.51</v>
      </c>
      <c r="H1369" s="20"/>
    </row>
    <row r="1370" spans="1:8" s="172" customFormat="1" ht="12.75" customHeight="1" x14ac:dyDescent="0.15">
      <c r="A1370" s="105">
        <v>42080</v>
      </c>
      <c r="B1370" s="116">
        <v>2.61</v>
      </c>
      <c r="C1370" s="20">
        <f t="shared" si="42"/>
        <v>2.6099999999999998E-2</v>
      </c>
      <c r="D1370" s="46">
        <f t="shared" si="43"/>
        <v>15.66</v>
      </c>
      <c r="E1370" s="20"/>
      <c r="F1370" s="105">
        <v>42090</v>
      </c>
      <c r="G1370" s="116">
        <v>15.07</v>
      </c>
      <c r="H1370" s="20"/>
    </row>
    <row r="1371" spans="1:8" s="172" customFormat="1" ht="12.75" customHeight="1" x14ac:dyDescent="0.15">
      <c r="A1371" s="105">
        <v>42079</v>
      </c>
      <c r="B1371" s="116">
        <v>2.67</v>
      </c>
      <c r="C1371" s="20">
        <f t="shared" si="42"/>
        <v>2.6699999999999998E-2</v>
      </c>
      <c r="D1371" s="46">
        <f t="shared" si="43"/>
        <v>15.61</v>
      </c>
      <c r="E1371" s="20"/>
      <c r="F1371" s="105">
        <v>42089</v>
      </c>
      <c r="G1371" s="116">
        <v>15.8</v>
      </c>
      <c r="H1371" s="20"/>
    </row>
    <row r="1372" spans="1:8" s="172" customFormat="1" ht="12.75" customHeight="1" x14ac:dyDescent="0.15">
      <c r="A1372" s="105">
        <v>42076</v>
      </c>
      <c r="B1372" s="116">
        <v>2.7</v>
      </c>
      <c r="C1372" s="20">
        <f t="shared" si="42"/>
        <v>2.7000000000000003E-2</v>
      </c>
      <c r="D1372" s="46">
        <f t="shared" si="43"/>
        <v>16</v>
      </c>
      <c r="E1372" s="20"/>
      <c r="F1372" s="105">
        <v>42088</v>
      </c>
      <c r="G1372" s="116">
        <v>15.44</v>
      </c>
      <c r="H1372" s="20"/>
    </row>
    <row r="1373" spans="1:8" s="172" customFormat="1" ht="12.75" customHeight="1" x14ac:dyDescent="0.15">
      <c r="A1373" s="105">
        <v>42075</v>
      </c>
      <c r="B1373" s="116">
        <v>2.69</v>
      </c>
      <c r="C1373" s="20">
        <f t="shared" si="42"/>
        <v>2.69E-2</v>
      </c>
      <c r="D1373" s="46">
        <f t="shared" si="43"/>
        <v>15.42</v>
      </c>
      <c r="E1373" s="20"/>
      <c r="F1373" s="105">
        <v>42087</v>
      </c>
      <c r="G1373" s="116">
        <v>13.62</v>
      </c>
      <c r="H1373" s="20"/>
    </row>
    <row r="1374" spans="1:8" s="172" customFormat="1" ht="12.75" customHeight="1" x14ac:dyDescent="0.15">
      <c r="A1374" s="105">
        <v>42074</v>
      </c>
      <c r="B1374" s="116">
        <v>2.69</v>
      </c>
      <c r="C1374" s="20">
        <f t="shared" si="42"/>
        <v>2.69E-2</v>
      </c>
      <c r="D1374" s="46">
        <f t="shared" si="43"/>
        <v>16.87</v>
      </c>
      <c r="E1374" s="20"/>
      <c r="F1374" s="105">
        <v>42086</v>
      </c>
      <c r="G1374" s="116">
        <v>13.41</v>
      </c>
      <c r="H1374" s="20"/>
    </row>
    <row r="1375" spans="1:8" s="172" customFormat="1" ht="12.75" customHeight="1" x14ac:dyDescent="0.15">
      <c r="A1375" s="105">
        <v>42073</v>
      </c>
      <c r="B1375" s="116">
        <v>2.73</v>
      </c>
      <c r="C1375" s="20">
        <f t="shared" si="42"/>
        <v>2.7300000000000001E-2</v>
      </c>
      <c r="D1375" s="46">
        <f t="shared" si="43"/>
        <v>16.690000000000001</v>
      </c>
      <c r="E1375" s="20"/>
      <c r="F1375" s="105">
        <v>42083</v>
      </c>
      <c r="G1375" s="116">
        <v>13.02</v>
      </c>
      <c r="H1375" s="20"/>
    </row>
    <row r="1376" spans="1:8" s="172" customFormat="1" ht="12.75" customHeight="1" x14ac:dyDescent="0.15">
      <c r="A1376" s="105">
        <v>42072</v>
      </c>
      <c r="B1376" s="116">
        <v>2.8</v>
      </c>
      <c r="C1376" s="20">
        <f t="shared" si="42"/>
        <v>2.7999999999999997E-2</v>
      </c>
      <c r="D1376" s="46">
        <f t="shared" si="43"/>
        <v>15.06</v>
      </c>
      <c r="E1376" s="20"/>
      <c r="F1376" s="105">
        <v>42082</v>
      </c>
      <c r="G1376" s="116">
        <v>14.07</v>
      </c>
      <c r="H1376" s="20"/>
    </row>
    <row r="1377" spans="1:8" s="172" customFormat="1" ht="12.75" customHeight="1" x14ac:dyDescent="0.15">
      <c r="A1377" s="105">
        <v>42069</v>
      </c>
      <c r="B1377" s="116">
        <v>2.83</v>
      </c>
      <c r="C1377" s="20">
        <f t="shared" si="42"/>
        <v>2.8300000000000002E-2</v>
      </c>
      <c r="D1377" s="46">
        <f t="shared" si="43"/>
        <v>15.2</v>
      </c>
      <c r="E1377" s="20"/>
      <c r="F1377" s="105">
        <v>42081</v>
      </c>
      <c r="G1377" s="116">
        <v>13.97</v>
      </c>
      <c r="H1377" s="20"/>
    </row>
    <row r="1378" spans="1:8" s="172" customFormat="1" ht="12.75" customHeight="1" x14ac:dyDescent="0.15">
      <c r="A1378" s="105">
        <v>42068</v>
      </c>
      <c r="B1378" s="116">
        <v>2.71</v>
      </c>
      <c r="C1378" s="20">
        <f t="shared" si="42"/>
        <v>2.7099999999999999E-2</v>
      </c>
      <c r="D1378" s="46">
        <f t="shared" si="43"/>
        <v>14.04</v>
      </c>
      <c r="E1378" s="20"/>
      <c r="F1378" s="105">
        <v>42080</v>
      </c>
      <c r="G1378" s="116">
        <v>15.66</v>
      </c>
      <c r="H1378" s="20"/>
    </row>
    <row r="1379" spans="1:8" s="172" customFormat="1" ht="12.75" customHeight="1" x14ac:dyDescent="0.15">
      <c r="A1379" s="105">
        <v>42067</v>
      </c>
      <c r="B1379" s="116">
        <v>2.72</v>
      </c>
      <c r="C1379" s="20">
        <f t="shared" si="42"/>
        <v>2.7200000000000002E-2</v>
      </c>
      <c r="D1379" s="46">
        <f t="shared" si="43"/>
        <v>14.23</v>
      </c>
      <c r="E1379" s="20"/>
      <c r="F1379" s="105">
        <v>42079</v>
      </c>
      <c r="G1379" s="116">
        <v>15.61</v>
      </c>
      <c r="H1379" s="20"/>
    </row>
    <row r="1380" spans="1:8" s="172" customFormat="1" ht="12.75" customHeight="1" x14ac:dyDescent="0.15">
      <c r="A1380" s="105">
        <v>42066</v>
      </c>
      <c r="B1380" s="116">
        <v>2.71</v>
      </c>
      <c r="C1380" s="20">
        <f t="shared" si="42"/>
        <v>2.7099999999999999E-2</v>
      </c>
      <c r="D1380" s="46">
        <f t="shared" si="43"/>
        <v>13.86</v>
      </c>
      <c r="E1380" s="20"/>
      <c r="F1380" s="105">
        <v>42076</v>
      </c>
      <c r="G1380" s="116">
        <v>16</v>
      </c>
      <c r="H1380" s="20"/>
    </row>
    <row r="1381" spans="1:8" s="172" customFormat="1" ht="12.75" customHeight="1" x14ac:dyDescent="0.15">
      <c r="A1381" s="105">
        <v>42065</v>
      </c>
      <c r="B1381" s="116">
        <v>2.68</v>
      </c>
      <c r="C1381" s="20">
        <f t="shared" si="42"/>
        <v>2.6800000000000001E-2</v>
      </c>
      <c r="D1381" s="46">
        <f t="shared" si="43"/>
        <v>13.04</v>
      </c>
      <c r="E1381" s="20"/>
      <c r="F1381" s="105">
        <v>42075</v>
      </c>
      <c r="G1381" s="116">
        <v>15.42</v>
      </c>
      <c r="H1381" s="20"/>
    </row>
    <row r="1382" spans="1:8" s="172" customFormat="1" ht="12.75" customHeight="1" x14ac:dyDescent="0.15">
      <c r="A1382" s="105">
        <v>42062</v>
      </c>
      <c r="B1382" s="116">
        <v>2.6</v>
      </c>
      <c r="C1382" s="20">
        <f t="shared" si="42"/>
        <v>2.6000000000000002E-2</v>
      </c>
      <c r="D1382" s="46">
        <f t="shared" si="43"/>
        <v>13.34</v>
      </c>
      <c r="E1382" s="20"/>
      <c r="F1382" s="105">
        <v>42074</v>
      </c>
      <c r="G1382" s="116">
        <v>16.87</v>
      </c>
      <c r="H1382" s="20"/>
    </row>
    <row r="1383" spans="1:8" s="172" customFormat="1" ht="12.75" customHeight="1" x14ac:dyDescent="0.15">
      <c r="A1383" s="105">
        <v>42061</v>
      </c>
      <c r="B1383" s="116">
        <v>2.63</v>
      </c>
      <c r="C1383" s="20">
        <f t="shared" si="42"/>
        <v>2.63E-2</v>
      </c>
      <c r="D1383" s="46">
        <f t="shared" si="43"/>
        <v>13.91</v>
      </c>
      <c r="E1383" s="20"/>
      <c r="F1383" s="105">
        <v>42073</v>
      </c>
      <c r="G1383" s="116">
        <v>16.690000000000001</v>
      </c>
      <c r="H1383" s="20"/>
    </row>
    <row r="1384" spans="1:8" s="172" customFormat="1" ht="12.75" customHeight="1" x14ac:dyDescent="0.15">
      <c r="A1384" s="105">
        <v>42060</v>
      </c>
      <c r="B1384" s="116">
        <v>2.56</v>
      </c>
      <c r="C1384" s="20">
        <f t="shared" si="42"/>
        <v>2.5600000000000001E-2</v>
      </c>
      <c r="D1384" s="46">
        <f t="shared" si="43"/>
        <v>13.84</v>
      </c>
      <c r="E1384" s="20"/>
      <c r="F1384" s="105">
        <v>42072</v>
      </c>
      <c r="G1384" s="116">
        <v>15.06</v>
      </c>
      <c r="H1384" s="20"/>
    </row>
    <row r="1385" spans="1:8" s="172" customFormat="1" ht="12.75" customHeight="1" x14ac:dyDescent="0.15">
      <c r="A1385" s="105">
        <v>42059</v>
      </c>
      <c r="B1385" s="116">
        <v>2.6</v>
      </c>
      <c r="C1385" s="20">
        <f t="shared" si="42"/>
        <v>2.6000000000000002E-2</v>
      </c>
      <c r="D1385" s="46">
        <f t="shared" si="43"/>
        <v>13.69</v>
      </c>
      <c r="E1385" s="20"/>
      <c r="F1385" s="105">
        <v>42069</v>
      </c>
      <c r="G1385" s="116">
        <v>15.2</v>
      </c>
      <c r="H1385" s="20"/>
    </row>
    <row r="1386" spans="1:8" s="172" customFormat="1" ht="12.75" customHeight="1" x14ac:dyDescent="0.15">
      <c r="A1386" s="105">
        <v>42058</v>
      </c>
      <c r="B1386" s="116">
        <v>2.66</v>
      </c>
      <c r="C1386" s="20">
        <f t="shared" si="42"/>
        <v>2.6600000000000002E-2</v>
      </c>
      <c r="D1386" s="46">
        <f t="shared" si="43"/>
        <v>14.56</v>
      </c>
      <c r="E1386" s="20"/>
      <c r="F1386" s="105">
        <v>42068</v>
      </c>
      <c r="G1386" s="116">
        <v>14.04</v>
      </c>
      <c r="H1386" s="20"/>
    </row>
    <row r="1387" spans="1:8" s="172" customFormat="1" ht="12.75" customHeight="1" x14ac:dyDescent="0.15">
      <c r="A1387" s="105">
        <v>42055</v>
      </c>
      <c r="B1387" s="116">
        <v>2.73</v>
      </c>
      <c r="C1387" s="20">
        <f t="shared" si="42"/>
        <v>2.7300000000000001E-2</v>
      </c>
      <c r="D1387" s="46">
        <f t="shared" si="43"/>
        <v>14.3</v>
      </c>
      <c r="E1387" s="20"/>
      <c r="F1387" s="105">
        <v>42067</v>
      </c>
      <c r="G1387" s="116">
        <v>14.23</v>
      </c>
      <c r="H1387" s="20"/>
    </row>
    <row r="1388" spans="1:8" s="172" customFormat="1" ht="12.75" customHeight="1" x14ac:dyDescent="0.15">
      <c r="A1388" s="105">
        <v>42054</v>
      </c>
      <c r="B1388" s="116">
        <v>2.73</v>
      </c>
      <c r="C1388" s="20">
        <f t="shared" si="42"/>
        <v>2.7300000000000001E-2</v>
      </c>
      <c r="D1388" s="46">
        <f t="shared" si="43"/>
        <v>15.29</v>
      </c>
      <c r="E1388" s="20"/>
      <c r="F1388" s="105">
        <v>42066</v>
      </c>
      <c r="G1388" s="116">
        <v>13.86</v>
      </c>
      <c r="H1388" s="20"/>
    </row>
    <row r="1389" spans="1:8" s="172" customFormat="1" ht="12.75" customHeight="1" x14ac:dyDescent="0.15">
      <c r="A1389" s="105">
        <v>42053</v>
      </c>
      <c r="B1389" s="116">
        <v>2.7</v>
      </c>
      <c r="C1389" s="20">
        <f t="shared" si="42"/>
        <v>2.7000000000000003E-2</v>
      </c>
      <c r="D1389" s="46">
        <f t="shared" si="43"/>
        <v>15.45</v>
      </c>
      <c r="E1389" s="20"/>
      <c r="F1389" s="105">
        <v>42065</v>
      </c>
      <c r="G1389" s="116">
        <v>13.04</v>
      </c>
      <c r="H1389" s="20"/>
    </row>
    <row r="1390" spans="1:8" s="172" customFormat="1" ht="12.75" customHeight="1" x14ac:dyDescent="0.15">
      <c r="A1390" s="105">
        <v>42052</v>
      </c>
      <c r="B1390" s="116">
        <v>2.73</v>
      </c>
      <c r="C1390" s="20">
        <f t="shared" si="42"/>
        <v>2.7300000000000001E-2</v>
      </c>
      <c r="D1390" s="46">
        <f t="shared" si="43"/>
        <v>15.8</v>
      </c>
      <c r="E1390" s="20"/>
      <c r="F1390" s="105">
        <v>42062</v>
      </c>
      <c r="G1390" s="116">
        <v>13.34</v>
      </c>
      <c r="H1390" s="20"/>
    </row>
    <row r="1391" spans="1:8" s="172" customFormat="1" ht="12.75" customHeight="1" x14ac:dyDescent="0.15">
      <c r="A1391" s="105">
        <v>42048</v>
      </c>
      <c r="B1391" s="116">
        <v>2.63</v>
      </c>
      <c r="C1391" s="20">
        <f t="shared" si="42"/>
        <v>2.63E-2</v>
      </c>
      <c r="D1391" s="46">
        <f t="shared" si="43"/>
        <v>14.69</v>
      </c>
      <c r="E1391" s="20"/>
      <c r="F1391" s="105">
        <v>42061</v>
      </c>
      <c r="G1391" s="116">
        <v>13.91</v>
      </c>
      <c r="H1391" s="20"/>
    </row>
    <row r="1392" spans="1:8" s="172" customFormat="1" ht="12.75" customHeight="1" x14ac:dyDescent="0.15">
      <c r="A1392" s="105">
        <v>42047</v>
      </c>
      <c r="B1392" s="116">
        <v>2.58</v>
      </c>
      <c r="C1392" s="20">
        <f t="shared" si="42"/>
        <v>2.58E-2</v>
      </c>
      <c r="D1392" s="46">
        <f t="shared" si="43"/>
        <v>15.34</v>
      </c>
      <c r="E1392" s="20"/>
      <c r="F1392" s="105">
        <v>42060</v>
      </c>
      <c r="G1392" s="116">
        <v>13.84</v>
      </c>
      <c r="H1392" s="20"/>
    </row>
    <row r="1393" spans="1:8" s="172" customFormat="1" ht="12.75" customHeight="1" x14ac:dyDescent="0.15">
      <c r="A1393" s="105">
        <v>42046</v>
      </c>
      <c r="B1393" s="116">
        <v>2.57</v>
      </c>
      <c r="C1393" s="20">
        <f t="shared" si="42"/>
        <v>2.5699999999999997E-2</v>
      </c>
      <c r="D1393" s="46">
        <f t="shared" si="43"/>
        <v>16.96</v>
      </c>
      <c r="E1393" s="20"/>
      <c r="F1393" s="105">
        <v>42059</v>
      </c>
      <c r="G1393" s="116">
        <v>13.69</v>
      </c>
      <c r="H1393" s="20"/>
    </row>
    <row r="1394" spans="1:8" s="172" customFormat="1" ht="12.75" customHeight="1" x14ac:dyDescent="0.15">
      <c r="A1394" s="105">
        <v>42045</v>
      </c>
      <c r="B1394" s="116">
        <v>2.58</v>
      </c>
      <c r="C1394" s="20">
        <f t="shared" si="42"/>
        <v>2.58E-2</v>
      </c>
      <c r="D1394" s="46">
        <f t="shared" si="43"/>
        <v>17.23</v>
      </c>
      <c r="E1394" s="20"/>
      <c r="F1394" s="105">
        <v>42058</v>
      </c>
      <c r="G1394" s="116">
        <v>14.56</v>
      </c>
      <c r="H1394" s="20"/>
    </row>
    <row r="1395" spans="1:8" s="172" customFormat="1" ht="12.75" customHeight="1" x14ac:dyDescent="0.15">
      <c r="A1395" s="105">
        <v>42044</v>
      </c>
      <c r="B1395" s="116">
        <v>2.52</v>
      </c>
      <c r="C1395" s="20">
        <f t="shared" si="42"/>
        <v>2.52E-2</v>
      </c>
      <c r="D1395" s="46">
        <f t="shared" si="43"/>
        <v>18.55</v>
      </c>
      <c r="E1395" s="20"/>
      <c r="F1395" s="105">
        <v>42055</v>
      </c>
      <c r="G1395" s="116">
        <v>14.3</v>
      </c>
      <c r="H1395" s="20"/>
    </row>
    <row r="1396" spans="1:8" s="172" customFormat="1" ht="12.75" customHeight="1" x14ac:dyDescent="0.15">
      <c r="A1396" s="105">
        <v>42041</v>
      </c>
      <c r="B1396" s="116">
        <v>2.5099999999999998</v>
      </c>
      <c r="C1396" s="20">
        <f t="shared" si="42"/>
        <v>2.5099999999999997E-2</v>
      </c>
      <c r="D1396" s="46">
        <f t="shared" si="43"/>
        <v>17.29</v>
      </c>
      <c r="E1396" s="20"/>
      <c r="F1396" s="105">
        <v>42054</v>
      </c>
      <c r="G1396" s="116">
        <v>15.29</v>
      </c>
      <c r="H1396" s="20"/>
    </row>
    <row r="1397" spans="1:8" s="172" customFormat="1" ht="12.75" customHeight="1" x14ac:dyDescent="0.15">
      <c r="A1397" s="105">
        <v>42040</v>
      </c>
      <c r="B1397" s="116">
        <v>2.42</v>
      </c>
      <c r="C1397" s="20">
        <f t="shared" si="42"/>
        <v>2.4199999999999999E-2</v>
      </c>
      <c r="D1397" s="46">
        <f t="shared" si="43"/>
        <v>16.850000000000001</v>
      </c>
      <c r="E1397" s="20"/>
      <c r="F1397" s="105">
        <v>42053</v>
      </c>
      <c r="G1397" s="116">
        <v>15.45</v>
      </c>
      <c r="H1397" s="20"/>
    </row>
    <row r="1398" spans="1:8" s="172" customFormat="1" ht="12.75" customHeight="1" x14ac:dyDescent="0.15">
      <c r="A1398" s="105">
        <v>42039</v>
      </c>
      <c r="B1398" s="116">
        <v>2.39</v>
      </c>
      <c r="C1398" s="20">
        <f t="shared" si="42"/>
        <v>2.3900000000000001E-2</v>
      </c>
      <c r="D1398" s="46">
        <f t="shared" si="43"/>
        <v>18.329999999999998</v>
      </c>
      <c r="E1398" s="20"/>
      <c r="F1398" s="105">
        <v>42052</v>
      </c>
      <c r="G1398" s="116">
        <v>15.8</v>
      </c>
      <c r="H1398" s="20"/>
    </row>
    <row r="1399" spans="1:8" s="172" customFormat="1" ht="12.75" customHeight="1" x14ac:dyDescent="0.15">
      <c r="A1399" s="105">
        <v>42038</v>
      </c>
      <c r="B1399" s="116">
        <v>2.37</v>
      </c>
      <c r="C1399" s="20">
        <f t="shared" si="42"/>
        <v>2.3700000000000002E-2</v>
      </c>
      <c r="D1399" s="46">
        <f t="shared" si="43"/>
        <v>17.329999999999998</v>
      </c>
      <c r="E1399" s="20"/>
      <c r="F1399" s="105">
        <v>42048</v>
      </c>
      <c r="G1399" s="116">
        <v>14.69</v>
      </c>
      <c r="H1399" s="20"/>
    </row>
    <row r="1400" spans="1:8" s="172" customFormat="1" ht="12.75" customHeight="1" x14ac:dyDescent="0.15">
      <c r="A1400" s="105">
        <v>42037</v>
      </c>
      <c r="B1400" s="116">
        <v>2.25</v>
      </c>
      <c r="C1400" s="20">
        <f t="shared" si="42"/>
        <v>2.2499999999999999E-2</v>
      </c>
      <c r="D1400" s="46">
        <f t="shared" si="43"/>
        <v>19.43</v>
      </c>
      <c r="E1400" s="20"/>
      <c r="F1400" s="105">
        <v>42047</v>
      </c>
      <c r="G1400" s="116">
        <v>15.34</v>
      </c>
      <c r="H1400" s="20"/>
    </row>
    <row r="1401" spans="1:8" s="172" customFormat="1" ht="12.75" customHeight="1" x14ac:dyDescent="0.15">
      <c r="A1401" s="105">
        <v>42034</v>
      </c>
      <c r="B1401" s="116">
        <v>2.25</v>
      </c>
      <c r="C1401" s="20">
        <f t="shared" si="42"/>
        <v>2.2499999999999999E-2</v>
      </c>
      <c r="D1401" s="46">
        <f t="shared" si="43"/>
        <v>20.97</v>
      </c>
      <c r="E1401" s="20"/>
      <c r="F1401" s="105">
        <v>42046</v>
      </c>
      <c r="G1401" s="116">
        <v>16.96</v>
      </c>
      <c r="H1401" s="20"/>
    </row>
    <row r="1402" spans="1:8" s="172" customFormat="1" ht="12.75" customHeight="1" x14ac:dyDescent="0.15">
      <c r="A1402" s="105">
        <v>42033</v>
      </c>
      <c r="B1402" s="116">
        <v>2.33</v>
      </c>
      <c r="C1402" s="20">
        <f t="shared" si="42"/>
        <v>2.3300000000000001E-2</v>
      </c>
      <c r="D1402" s="46">
        <f t="shared" si="43"/>
        <v>18.760000000000002</v>
      </c>
      <c r="E1402" s="20"/>
      <c r="F1402" s="105">
        <v>42045</v>
      </c>
      <c r="G1402" s="116">
        <v>17.23</v>
      </c>
      <c r="H1402" s="20"/>
    </row>
    <row r="1403" spans="1:8" s="172" customFormat="1" ht="12.75" customHeight="1" x14ac:dyDescent="0.15">
      <c r="A1403" s="105">
        <v>42032</v>
      </c>
      <c r="B1403" s="116">
        <v>2.29</v>
      </c>
      <c r="C1403" s="20">
        <f t="shared" si="42"/>
        <v>2.29E-2</v>
      </c>
      <c r="D1403" s="46">
        <f t="shared" si="43"/>
        <v>20.440000000000001</v>
      </c>
      <c r="E1403" s="20"/>
      <c r="F1403" s="105">
        <v>42044</v>
      </c>
      <c r="G1403" s="116">
        <v>18.55</v>
      </c>
      <c r="H1403" s="20"/>
    </row>
    <row r="1404" spans="1:8" s="172" customFormat="1" ht="12.75" customHeight="1" x14ac:dyDescent="0.15">
      <c r="A1404" s="105">
        <v>42031</v>
      </c>
      <c r="B1404" s="116">
        <v>2.4</v>
      </c>
      <c r="C1404" s="20">
        <f t="shared" si="42"/>
        <v>2.4E-2</v>
      </c>
      <c r="D1404" s="46">
        <f t="shared" si="43"/>
        <v>17.22</v>
      </c>
      <c r="E1404" s="20"/>
      <c r="F1404" s="105">
        <v>42041</v>
      </c>
      <c r="G1404" s="116">
        <v>17.29</v>
      </c>
      <c r="H1404" s="20"/>
    </row>
    <row r="1405" spans="1:8" s="172" customFormat="1" ht="12.75" customHeight="1" x14ac:dyDescent="0.15">
      <c r="A1405" s="105">
        <v>42030</v>
      </c>
      <c r="B1405" s="116">
        <v>2.4</v>
      </c>
      <c r="C1405" s="20">
        <f t="shared" si="42"/>
        <v>2.4E-2</v>
      </c>
      <c r="D1405" s="46">
        <f t="shared" si="43"/>
        <v>15.52</v>
      </c>
      <c r="E1405" s="20"/>
      <c r="F1405" s="105">
        <v>42040</v>
      </c>
      <c r="G1405" s="116">
        <v>16.850000000000001</v>
      </c>
      <c r="H1405" s="20"/>
    </row>
    <row r="1406" spans="1:8" s="172" customFormat="1" ht="12.75" customHeight="1" x14ac:dyDescent="0.15">
      <c r="A1406" s="105">
        <v>42027</v>
      </c>
      <c r="B1406" s="116">
        <v>2.38</v>
      </c>
      <c r="C1406" s="20">
        <f t="shared" si="42"/>
        <v>2.3799999999999998E-2</v>
      </c>
      <c r="D1406" s="46">
        <f t="shared" si="43"/>
        <v>16.66</v>
      </c>
      <c r="E1406" s="20"/>
      <c r="F1406" s="105">
        <v>42039</v>
      </c>
      <c r="G1406" s="116">
        <v>18.329999999999998</v>
      </c>
      <c r="H1406" s="20"/>
    </row>
    <row r="1407" spans="1:8" s="172" customFormat="1" ht="12.75" customHeight="1" x14ac:dyDescent="0.15">
      <c r="A1407" s="105">
        <v>42026</v>
      </c>
      <c r="B1407" s="116">
        <v>2.46</v>
      </c>
      <c r="C1407" s="20">
        <f t="shared" si="42"/>
        <v>2.46E-2</v>
      </c>
      <c r="D1407" s="46">
        <f t="shared" si="43"/>
        <v>16.399999999999999</v>
      </c>
      <c r="E1407" s="20"/>
      <c r="F1407" s="105">
        <v>42038</v>
      </c>
      <c r="G1407" s="116">
        <v>17.329999999999998</v>
      </c>
      <c r="H1407" s="20"/>
    </row>
    <row r="1408" spans="1:8" s="172" customFormat="1" ht="12.75" customHeight="1" x14ac:dyDescent="0.15">
      <c r="A1408" s="105">
        <v>42025</v>
      </c>
      <c r="B1408" s="116">
        <v>2.44</v>
      </c>
      <c r="C1408" s="20">
        <f t="shared" si="42"/>
        <v>2.4399999999999998E-2</v>
      </c>
      <c r="D1408" s="46">
        <f t="shared" si="43"/>
        <v>18.850000000000001</v>
      </c>
      <c r="E1408" s="20"/>
      <c r="F1408" s="105">
        <v>42037</v>
      </c>
      <c r="G1408" s="116">
        <v>19.43</v>
      </c>
      <c r="H1408" s="20"/>
    </row>
    <row r="1409" spans="1:8" s="172" customFormat="1" ht="12.75" customHeight="1" x14ac:dyDescent="0.15">
      <c r="A1409" s="105">
        <v>42024</v>
      </c>
      <c r="B1409" s="116">
        <v>2.39</v>
      </c>
      <c r="C1409" s="20">
        <f t="shared" si="42"/>
        <v>2.3900000000000001E-2</v>
      </c>
      <c r="D1409" s="46">
        <f t="shared" si="43"/>
        <v>19.89</v>
      </c>
      <c r="E1409" s="20"/>
      <c r="F1409" s="105">
        <v>42034</v>
      </c>
      <c r="G1409" s="116">
        <v>20.97</v>
      </c>
      <c r="H1409" s="20"/>
    </row>
    <row r="1410" spans="1:8" s="172" customFormat="1" ht="12.75" customHeight="1" x14ac:dyDescent="0.15">
      <c r="A1410" s="105">
        <v>42020</v>
      </c>
      <c r="B1410" s="116">
        <v>2.44</v>
      </c>
      <c r="C1410" s="20">
        <f t="shared" si="42"/>
        <v>2.4399999999999998E-2</v>
      </c>
      <c r="D1410" s="46">
        <f t="shared" si="43"/>
        <v>20.95</v>
      </c>
      <c r="E1410" s="20"/>
      <c r="F1410" s="105">
        <v>42033</v>
      </c>
      <c r="G1410" s="116">
        <v>18.760000000000002</v>
      </c>
      <c r="H1410" s="20"/>
    </row>
    <row r="1411" spans="1:8" s="172" customFormat="1" ht="12.75" customHeight="1" x14ac:dyDescent="0.15">
      <c r="A1411" s="105">
        <v>42019</v>
      </c>
      <c r="B1411" s="116">
        <v>2.4</v>
      </c>
      <c r="C1411" s="20">
        <f t="shared" ref="C1411:C1474" si="44">B1411/100</f>
        <v>2.4E-2</v>
      </c>
      <c r="D1411" s="46">
        <f t="shared" ref="D1411:D1474" si="45">IFERROR(VLOOKUP(A1411,$F$3:$G$7726,2,FALSE),AVERAGE(D1410,D1412))</f>
        <v>22.39</v>
      </c>
      <c r="E1411" s="20"/>
      <c r="F1411" s="105">
        <v>42032</v>
      </c>
      <c r="G1411" s="116">
        <v>20.440000000000001</v>
      </c>
      <c r="H1411" s="20"/>
    </row>
    <row r="1412" spans="1:8" s="172" customFormat="1" ht="12.75" customHeight="1" x14ac:dyDescent="0.15">
      <c r="A1412" s="105">
        <v>42018</v>
      </c>
      <c r="B1412" s="116">
        <v>2.4700000000000002</v>
      </c>
      <c r="C1412" s="20">
        <f t="shared" si="44"/>
        <v>2.4700000000000003E-2</v>
      </c>
      <c r="D1412" s="46">
        <f t="shared" si="45"/>
        <v>21.48</v>
      </c>
      <c r="E1412" s="20"/>
      <c r="F1412" s="105">
        <v>42031</v>
      </c>
      <c r="G1412" s="116">
        <v>17.22</v>
      </c>
      <c r="H1412" s="20"/>
    </row>
    <row r="1413" spans="1:8" s="172" customFormat="1" ht="12.75" customHeight="1" x14ac:dyDescent="0.15">
      <c r="A1413" s="105">
        <v>42017</v>
      </c>
      <c r="B1413" s="116">
        <v>2.4900000000000002</v>
      </c>
      <c r="C1413" s="20">
        <f t="shared" si="44"/>
        <v>2.4900000000000002E-2</v>
      </c>
      <c r="D1413" s="46">
        <f t="shared" si="45"/>
        <v>20.56</v>
      </c>
      <c r="E1413" s="20"/>
      <c r="F1413" s="105">
        <v>42030</v>
      </c>
      <c r="G1413" s="116">
        <v>15.52</v>
      </c>
      <c r="H1413" s="20"/>
    </row>
    <row r="1414" spans="1:8" s="172" customFormat="1" ht="12.75" customHeight="1" x14ac:dyDescent="0.15">
      <c r="A1414" s="105">
        <v>42016</v>
      </c>
      <c r="B1414" s="116">
        <v>2.4900000000000002</v>
      </c>
      <c r="C1414" s="20">
        <f t="shared" si="44"/>
        <v>2.4900000000000002E-2</v>
      </c>
      <c r="D1414" s="46">
        <f t="shared" si="45"/>
        <v>19.600000000000001</v>
      </c>
      <c r="E1414" s="20"/>
      <c r="F1414" s="105">
        <v>42027</v>
      </c>
      <c r="G1414" s="116">
        <v>16.66</v>
      </c>
      <c r="H1414" s="20"/>
    </row>
    <row r="1415" spans="1:8" s="172" customFormat="1" ht="12.75" customHeight="1" x14ac:dyDescent="0.15">
      <c r="A1415" s="105">
        <v>42013</v>
      </c>
      <c r="B1415" s="116">
        <v>2.5499999999999998</v>
      </c>
      <c r="C1415" s="20">
        <f t="shared" si="44"/>
        <v>2.5499999999999998E-2</v>
      </c>
      <c r="D1415" s="46">
        <f t="shared" si="45"/>
        <v>17.55</v>
      </c>
      <c r="E1415" s="20"/>
      <c r="F1415" s="105">
        <v>42026</v>
      </c>
      <c r="G1415" s="116">
        <v>16.399999999999999</v>
      </c>
      <c r="H1415" s="20"/>
    </row>
    <row r="1416" spans="1:8" s="172" customFormat="1" ht="12.75" customHeight="1" x14ac:dyDescent="0.15">
      <c r="A1416" s="105">
        <v>42012</v>
      </c>
      <c r="B1416" s="116">
        <v>2.59</v>
      </c>
      <c r="C1416" s="20">
        <f t="shared" si="44"/>
        <v>2.5899999999999999E-2</v>
      </c>
      <c r="D1416" s="46">
        <f t="shared" si="45"/>
        <v>17.010000000000002</v>
      </c>
      <c r="E1416" s="20"/>
      <c r="F1416" s="105">
        <v>42025</v>
      </c>
      <c r="G1416" s="116">
        <v>18.850000000000001</v>
      </c>
      <c r="H1416" s="20"/>
    </row>
    <row r="1417" spans="1:8" s="172" customFormat="1" ht="12.75" customHeight="1" x14ac:dyDescent="0.15">
      <c r="A1417" s="105">
        <v>42011</v>
      </c>
      <c r="B1417" s="116">
        <v>2.52</v>
      </c>
      <c r="C1417" s="20">
        <f t="shared" si="44"/>
        <v>2.52E-2</v>
      </c>
      <c r="D1417" s="46">
        <f t="shared" si="45"/>
        <v>19.309999999999999</v>
      </c>
      <c r="E1417" s="20"/>
      <c r="F1417" s="105">
        <v>42024</v>
      </c>
      <c r="G1417" s="116">
        <v>19.89</v>
      </c>
      <c r="H1417" s="20"/>
    </row>
    <row r="1418" spans="1:8" s="172" customFormat="1" ht="12.75" customHeight="1" x14ac:dyDescent="0.15">
      <c r="A1418" s="105">
        <v>42010</v>
      </c>
      <c r="B1418" s="116">
        <v>2.52</v>
      </c>
      <c r="C1418" s="20">
        <f t="shared" si="44"/>
        <v>2.52E-2</v>
      </c>
      <c r="D1418" s="46">
        <f t="shared" si="45"/>
        <v>21.12</v>
      </c>
      <c r="E1418" s="20"/>
      <c r="F1418" s="105">
        <v>42020</v>
      </c>
      <c r="G1418" s="116">
        <v>20.95</v>
      </c>
      <c r="H1418" s="20"/>
    </row>
    <row r="1419" spans="1:8" s="172" customFormat="1" ht="12.75" customHeight="1" x14ac:dyDescent="0.15">
      <c r="A1419" s="105">
        <v>42009</v>
      </c>
      <c r="B1419" s="116">
        <v>2.6</v>
      </c>
      <c r="C1419" s="20">
        <f t="shared" si="44"/>
        <v>2.6000000000000002E-2</v>
      </c>
      <c r="D1419" s="46">
        <f t="shared" si="45"/>
        <v>19.920000000000002</v>
      </c>
      <c r="E1419" s="20"/>
      <c r="F1419" s="105">
        <v>42019</v>
      </c>
      <c r="G1419" s="116">
        <v>22.39</v>
      </c>
      <c r="H1419" s="20"/>
    </row>
    <row r="1420" spans="1:8" s="172" customFormat="1" ht="12.75" customHeight="1" x14ac:dyDescent="0.15">
      <c r="A1420" s="105">
        <v>42006</v>
      </c>
      <c r="B1420" s="116">
        <v>2.69</v>
      </c>
      <c r="C1420" s="20">
        <f t="shared" si="44"/>
        <v>2.69E-2</v>
      </c>
      <c r="D1420" s="46">
        <f t="shared" si="45"/>
        <v>17.79</v>
      </c>
      <c r="E1420" s="20"/>
      <c r="F1420" s="105">
        <v>42018</v>
      </c>
      <c r="G1420" s="116">
        <v>21.48</v>
      </c>
      <c r="H1420" s="20"/>
    </row>
    <row r="1421" spans="1:8" s="172" customFormat="1" ht="12.75" customHeight="1" x14ac:dyDescent="0.15">
      <c r="A1421" s="105">
        <v>42004</v>
      </c>
      <c r="B1421" s="116">
        <v>2.75</v>
      </c>
      <c r="C1421" s="20">
        <f t="shared" si="44"/>
        <v>2.75E-2</v>
      </c>
      <c r="D1421" s="46">
        <f t="shared" si="45"/>
        <v>19.2</v>
      </c>
      <c r="E1421" s="20"/>
      <c r="F1421" s="105">
        <v>42017</v>
      </c>
      <c r="G1421" s="116">
        <v>20.56</v>
      </c>
      <c r="H1421" s="20"/>
    </row>
    <row r="1422" spans="1:8" s="172" customFormat="1" ht="12.75" customHeight="1" x14ac:dyDescent="0.15">
      <c r="A1422" s="105">
        <v>42003</v>
      </c>
      <c r="B1422" s="116">
        <v>2.76</v>
      </c>
      <c r="C1422" s="20">
        <f t="shared" si="44"/>
        <v>2.76E-2</v>
      </c>
      <c r="D1422" s="46">
        <f t="shared" si="45"/>
        <v>15.92</v>
      </c>
      <c r="E1422" s="20"/>
      <c r="F1422" s="105">
        <v>42016</v>
      </c>
      <c r="G1422" s="116">
        <v>19.600000000000001</v>
      </c>
      <c r="H1422" s="20"/>
    </row>
    <row r="1423" spans="1:8" s="172" customFormat="1" ht="12.75" customHeight="1" x14ac:dyDescent="0.15">
      <c r="A1423" s="105">
        <v>42002</v>
      </c>
      <c r="B1423" s="116">
        <v>2.78</v>
      </c>
      <c r="C1423" s="20">
        <f t="shared" si="44"/>
        <v>2.7799999999999998E-2</v>
      </c>
      <c r="D1423" s="46">
        <f t="shared" si="45"/>
        <v>15.06</v>
      </c>
      <c r="E1423" s="20"/>
      <c r="F1423" s="105">
        <v>42013</v>
      </c>
      <c r="G1423" s="116">
        <v>17.55</v>
      </c>
      <c r="H1423" s="20"/>
    </row>
    <row r="1424" spans="1:8" s="172" customFormat="1" ht="12.75" customHeight="1" x14ac:dyDescent="0.15">
      <c r="A1424" s="105">
        <v>41999</v>
      </c>
      <c r="B1424" s="116">
        <v>2.81</v>
      </c>
      <c r="C1424" s="20">
        <f t="shared" si="44"/>
        <v>2.81E-2</v>
      </c>
      <c r="D1424" s="46">
        <f t="shared" si="45"/>
        <v>14.5</v>
      </c>
      <c r="E1424" s="20"/>
      <c r="F1424" s="105">
        <v>42012</v>
      </c>
      <c r="G1424" s="116">
        <v>17.010000000000002</v>
      </c>
      <c r="H1424" s="20"/>
    </row>
    <row r="1425" spans="1:8" s="172" customFormat="1" ht="12.75" customHeight="1" x14ac:dyDescent="0.15">
      <c r="A1425" s="105">
        <v>41997</v>
      </c>
      <c r="B1425" s="116">
        <v>2.83</v>
      </c>
      <c r="C1425" s="20">
        <f t="shared" si="44"/>
        <v>2.8300000000000002E-2</v>
      </c>
      <c r="D1425" s="46">
        <f t="shared" si="45"/>
        <v>14.37</v>
      </c>
      <c r="E1425" s="20"/>
      <c r="F1425" s="105">
        <v>42011</v>
      </c>
      <c r="G1425" s="116">
        <v>19.309999999999999</v>
      </c>
      <c r="H1425" s="20"/>
    </row>
    <row r="1426" spans="1:8" s="172" customFormat="1" ht="12.75" customHeight="1" x14ac:dyDescent="0.15">
      <c r="A1426" s="105">
        <v>41996</v>
      </c>
      <c r="B1426" s="116">
        <v>2.85</v>
      </c>
      <c r="C1426" s="20">
        <f t="shared" si="44"/>
        <v>2.8500000000000001E-2</v>
      </c>
      <c r="D1426" s="46">
        <f t="shared" si="45"/>
        <v>14.8</v>
      </c>
      <c r="E1426" s="20"/>
      <c r="F1426" s="105">
        <v>42010</v>
      </c>
      <c r="G1426" s="116">
        <v>21.12</v>
      </c>
      <c r="H1426" s="20"/>
    </row>
    <row r="1427" spans="1:8" s="172" customFormat="1" ht="12.75" customHeight="1" x14ac:dyDescent="0.15">
      <c r="A1427" s="105">
        <v>41995</v>
      </c>
      <c r="B1427" s="116">
        <v>2.75</v>
      </c>
      <c r="C1427" s="20">
        <f t="shared" si="44"/>
        <v>2.75E-2</v>
      </c>
      <c r="D1427" s="46">
        <f t="shared" si="45"/>
        <v>15.25</v>
      </c>
      <c r="E1427" s="20"/>
      <c r="F1427" s="105">
        <v>42009</v>
      </c>
      <c r="G1427" s="116">
        <v>19.920000000000002</v>
      </c>
      <c r="H1427" s="20"/>
    </row>
    <row r="1428" spans="1:8" s="172" customFormat="1" ht="12.75" customHeight="1" x14ac:dyDescent="0.15">
      <c r="A1428" s="105">
        <v>41992</v>
      </c>
      <c r="B1428" s="116">
        <v>2.77</v>
      </c>
      <c r="C1428" s="20">
        <f t="shared" si="44"/>
        <v>2.7699999999999999E-2</v>
      </c>
      <c r="D1428" s="46">
        <f t="shared" si="45"/>
        <v>16.489999999999998</v>
      </c>
      <c r="E1428" s="20"/>
      <c r="F1428" s="105">
        <v>42006</v>
      </c>
      <c r="G1428" s="116">
        <v>17.79</v>
      </c>
      <c r="H1428" s="20"/>
    </row>
    <row r="1429" spans="1:8" s="172" customFormat="1" ht="12.75" customHeight="1" x14ac:dyDescent="0.15">
      <c r="A1429" s="105">
        <v>41991</v>
      </c>
      <c r="B1429" s="116">
        <v>2.82</v>
      </c>
      <c r="C1429" s="20">
        <f t="shared" si="44"/>
        <v>2.8199999999999999E-2</v>
      </c>
      <c r="D1429" s="46">
        <f t="shared" si="45"/>
        <v>16.809999999999999</v>
      </c>
      <c r="E1429" s="20"/>
      <c r="F1429" s="105">
        <v>42004</v>
      </c>
      <c r="G1429" s="116">
        <v>19.2</v>
      </c>
      <c r="H1429" s="20"/>
    </row>
    <row r="1430" spans="1:8" s="172" customFormat="1" ht="12.75" customHeight="1" x14ac:dyDescent="0.15">
      <c r="A1430" s="105">
        <v>41990</v>
      </c>
      <c r="B1430" s="116">
        <v>2.74</v>
      </c>
      <c r="C1430" s="20">
        <f t="shared" si="44"/>
        <v>2.7400000000000001E-2</v>
      </c>
      <c r="D1430" s="46">
        <f t="shared" si="45"/>
        <v>19.440000000000001</v>
      </c>
      <c r="E1430" s="20"/>
      <c r="F1430" s="105">
        <v>42003</v>
      </c>
      <c r="G1430" s="116">
        <v>15.92</v>
      </c>
      <c r="H1430" s="20"/>
    </row>
    <row r="1431" spans="1:8" s="172" customFormat="1" ht="12.75" customHeight="1" x14ac:dyDescent="0.15">
      <c r="A1431" s="105">
        <v>41989</v>
      </c>
      <c r="B1431" s="116">
        <v>2.69</v>
      </c>
      <c r="C1431" s="20">
        <f t="shared" si="44"/>
        <v>2.69E-2</v>
      </c>
      <c r="D1431" s="46">
        <f t="shared" si="45"/>
        <v>23.57</v>
      </c>
      <c r="E1431" s="20"/>
      <c r="F1431" s="105">
        <v>42002</v>
      </c>
      <c r="G1431" s="116">
        <v>15.06</v>
      </c>
      <c r="H1431" s="20"/>
    </row>
    <row r="1432" spans="1:8" s="172" customFormat="1" ht="12.75" customHeight="1" x14ac:dyDescent="0.15">
      <c r="A1432" s="105">
        <v>41988</v>
      </c>
      <c r="B1432" s="116">
        <v>2.74</v>
      </c>
      <c r="C1432" s="20">
        <f t="shared" si="44"/>
        <v>2.7400000000000001E-2</v>
      </c>
      <c r="D1432" s="46">
        <f t="shared" si="45"/>
        <v>20.420000000000002</v>
      </c>
      <c r="E1432" s="20"/>
      <c r="F1432" s="105">
        <v>41999</v>
      </c>
      <c r="G1432" s="116">
        <v>14.5</v>
      </c>
      <c r="H1432" s="20"/>
    </row>
    <row r="1433" spans="1:8" s="172" customFormat="1" ht="12.75" customHeight="1" x14ac:dyDescent="0.15">
      <c r="A1433" s="105">
        <v>41985</v>
      </c>
      <c r="B1433" s="116">
        <v>2.75</v>
      </c>
      <c r="C1433" s="20">
        <f t="shared" si="44"/>
        <v>2.75E-2</v>
      </c>
      <c r="D1433" s="46">
        <f t="shared" si="45"/>
        <v>21.08</v>
      </c>
      <c r="E1433" s="20"/>
      <c r="F1433" s="105">
        <v>41997</v>
      </c>
      <c r="G1433" s="116">
        <v>14.37</v>
      </c>
      <c r="H1433" s="20"/>
    </row>
    <row r="1434" spans="1:8" s="172" customFormat="1" ht="12.75" customHeight="1" x14ac:dyDescent="0.15">
      <c r="A1434" s="105">
        <v>41984</v>
      </c>
      <c r="B1434" s="116">
        <v>2.84</v>
      </c>
      <c r="C1434" s="20">
        <f t="shared" si="44"/>
        <v>2.8399999999999998E-2</v>
      </c>
      <c r="D1434" s="46">
        <f t="shared" si="45"/>
        <v>20.079999999999998</v>
      </c>
      <c r="E1434" s="20"/>
      <c r="F1434" s="105">
        <v>41996</v>
      </c>
      <c r="G1434" s="116">
        <v>14.8</v>
      </c>
      <c r="H1434" s="20"/>
    </row>
    <row r="1435" spans="1:8" s="172" customFormat="1" ht="12.75" customHeight="1" x14ac:dyDescent="0.15">
      <c r="A1435" s="105">
        <v>41983</v>
      </c>
      <c r="B1435" s="116">
        <v>2.83</v>
      </c>
      <c r="C1435" s="20">
        <f t="shared" si="44"/>
        <v>2.8300000000000002E-2</v>
      </c>
      <c r="D1435" s="46">
        <f t="shared" si="45"/>
        <v>18.53</v>
      </c>
      <c r="E1435" s="20"/>
      <c r="F1435" s="105">
        <v>41995</v>
      </c>
      <c r="G1435" s="116">
        <v>15.25</v>
      </c>
      <c r="H1435" s="20"/>
    </row>
    <row r="1436" spans="1:8" s="172" customFormat="1" ht="12.75" customHeight="1" x14ac:dyDescent="0.15">
      <c r="A1436" s="105">
        <v>41982</v>
      </c>
      <c r="B1436" s="116">
        <v>2.87</v>
      </c>
      <c r="C1436" s="20">
        <f t="shared" si="44"/>
        <v>2.87E-2</v>
      </c>
      <c r="D1436" s="46">
        <f t="shared" si="45"/>
        <v>14.89</v>
      </c>
      <c r="E1436" s="20"/>
      <c r="F1436" s="105">
        <v>41992</v>
      </c>
      <c r="G1436" s="116">
        <v>16.489999999999998</v>
      </c>
      <c r="H1436" s="20"/>
    </row>
    <row r="1437" spans="1:8" s="172" customFormat="1" ht="12.75" customHeight="1" x14ac:dyDescent="0.15">
      <c r="A1437" s="105">
        <v>41981</v>
      </c>
      <c r="B1437" s="116">
        <v>2.9</v>
      </c>
      <c r="C1437" s="20">
        <f t="shared" si="44"/>
        <v>2.8999999999999998E-2</v>
      </c>
      <c r="D1437" s="46">
        <f t="shared" si="45"/>
        <v>14.21</v>
      </c>
      <c r="E1437" s="20"/>
      <c r="F1437" s="105">
        <v>41991</v>
      </c>
      <c r="G1437" s="116">
        <v>16.809999999999999</v>
      </c>
      <c r="H1437" s="20"/>
    </row>
    <row r="1438" spans="1:8" s="172" customFormat="1" ht="12.75" customHeight="1" x14ac:dyDescent="0.15">
      <c r="A1438" s="105">
        <v>41978</v>
      </c>
      <c r="B1438" s="116">
        <v>2.97</v>
      </c>
      <c r="C1438" s="20">
        <f t="shared" si="44"/>
        <v>2.9700000000000001E-2</v>
      </c>
      <c r="D1438" s="46">
        <f t="shared" si="45"/>
        <v>11.82</v>
      </c>
      <c r="E1438" s="20"/>
      <c r="F1438" s="105">
        <v>41990</v>
      </c>
      <c r="G1438" s="116">
        <v>19.440000000000001</v>
      </c>
      <c r="H1438" s="20"/>
    </row>
    <row r="1439" spans="1:8" s="172" customFormat="1" ht="12.75" customHeight="1" x14ac:dyDescent="0.15">
      <c r="A1439" s="105">
        <v>41977</v>
      </c>
      <c r="B1439" s="116">
        <v>2.94</v>
      </c>
      <c r="C1439" s="20">
        <f t="shared" si="44"/>
        <v>2.9399999999999999E-2</v>
      </c>
      <c r="D1439" s="46">
        <f t="shared" si="45"/>
        <v>12.38</v>
      </c>
      <c r="E1439" s="20"/>
      <c r="F1439" s="105">
        <v>41989</v>
      </c>
      <c r="G1439" s="116">
        <v>23.57</v>
      </c>
      <c r="H1439" s="20"/>
    </row>
    <row r="1440" spans="1:8" s="172" customFormat="1" ht="12.75" customHeight="1" x14ac:dyDescent="0.15">
      <c r="A1440" s="105">
        <v>41976</v>
      </c>
      <c r="B1440" s="116">
        <v>2.99</v>
      </c>
      <c r="C1440" s="20">
        <f t="shared" si="44"/>
        <v>2.9900000000000003E-2</v>
      </c>
      <c r="D1440" s="46">
        <f t="shared" si="45"/>
        <v>12.47</v>
      </c>
      <c r="E1440" s="20"/>
      <c r="F1440" s="105">
        <v>41988</v>
      </c>
      <c r="G1440" s="116">
        <v>20.420000000000002</v>
      </c>
      <c r="H1440" s="20"/>
    </row>
    <row r="1441" spans="1:8" s="172" customFormat="1" ht="12.75" customHeight="1" x14ac:dyDescent="0.15">
      <c r="A1441" s="105">
        <v>41975</v>
      </c>
      <c r="B1441" s="116">
        <v>3</v>
      </c>
      <c r="C1441" s="20">
        <f t="shared" si="44"/>
        <v>0.03</v>
      </c>
      <c r="D1441" s="46">
        <f t="shared" si="45"/>
        <v>12.85</v>
      </c>
      <c r="E1441" s="20"/>
      <c r="F1441" s="105">
        <v>41985</v>
      </c>
      <c r="G1441" s="116">
        <v>21.08</v>
      </c>
      <c r="H1441" s="20"/>
    </row>
    <row r="1442" spans="1:8" s="172" customFormat="1" ht="12.75" customHeight="1" x14ac:dyDescent="0.15">
      <c r="A1442" s="105">
        <v>41974</v>
      </c>
      <c r="B1442" s="116">
        <v>2.95</v>
      </c>
      <c r="C1442" s="20">
        <f t="shared" si="44"/>
        <v>2.9500000000000002E-2</v>
      </c>
      <c r="D1442" s="46">
        <f t="shared" si="45"/>
        <v>14.29</v>
      </c>
      <c r="E1442" s="20"/>
      <c r="F1442" s="105">
        <v>41984</v>
      </c>
      <c r="G1442" s="116">
        <v>20.079999999999998</v>
      </c>
      <c r="H1442" s="20"/>
    </row>
    <row r="1443" spans="1:8" s="172" customFormat="1" ht="12.75" customHeight="1" x14ac:dyDescent="0.15">
      <c r="A1443" s="105">
        <v>41971</v>
      </c>
      <c r="B1443" s="116">
        <v>2.89</v>
      </c>
      <c r="C1443" s="20">
        <f t="shared" si="44"/>
        <v>2.8900000000000002E-2</v>
      </c>
      <c r="D1443" s="46">
        <f t="shared" si="45"/>
        <v>13.33</v>
      </c>
      <c r="E1443" s="20"/>
      <c r="F1443" s="105">
        <v>41983</v>
      </c>
      <c r="G1443" s="116">
        <v>18.53</v>
      </c>
      <c r="H1443" s="20"/>
    </row>
    <row r="1444" spans="1:8" s="172" customFormat="1" ht="12.75" customHeight="1" x14ac:dyDescent="0.15">
      <c r="A1444" s="105">
        <v>41969</v>
      </c>
      <c r="B1444" s="116">
        <v>2.95</v>
      </c>
      <c r="C1444" s="20">
        <f t="shared" si="44"/>
        <v>2.9500000000000002E-2</v>
      </c>
      <c r="D1444" s="46">
        <f t="shared" si="45"/>
        <v>12.07</v>
      </c>
      <c r="E1444" s="20"/>
      <c r="F1444" s="105">
        <v>41982</v>
      </c>
      <c r="G1444" s="116">
        <v>14.89</v>
      </c>
      <c r="H1444" s="20"/>
    </row>
    <row r="1445" spans="1:8" s="172" customFormat="1" ht="12.75" customHeight="1" x14ac:dyDescent="0.15">
      <c r="A1445" s="105">
        <v>41968</v>
      </c>
      <c r="B1445" s="116">
        <v>2.97</v>
      </c>
      <c r="C1445" s="20">
        <f t="shared" si="44"/>
        <v>2.9700000000000001E-2</v>
      </c>
      <c r="D1445" s="46">
        <f t="shared" si="45"/>
        <v>12.25</v>
      </c>
      <c r="E1445" s="20"/>
      <c r="F1445" s="105">
        <v>41981</v>
      </c>
      <c r="G1445" s="116">
        <v>14.21</v>
      </c>
      <c r="H1445" s="20"/>
    </row>
    <row r="1446" spans="1:8" s="172" customFormat="1" ht="12.75" customHeight="1" x14ac:dyDescent="0.15">
      <c r="A1446" s="105">
        <v>41967</v>
      </c>
      <c r="B1446" s="116">
        <v>3.01</v>
      </c>
      <c r="C1446" s="20">
        <f t="shared" si="44"/>
        <v>3.0099999999999998E-2</v>
      </c>
      <c r="D1446" s="46">
        <f t="shared" si="45"/>
        <v>12.62</v>
      </c>
      <c r="E1446" s="20"/>
      <c r="F1446" s="105">
        <v>41978</v>
      </c>
      <c r="G1446" s="116">
        <v>11.82</v>
      </c>
      <c r="H1446" s="20"/>
    </row>
    <row r="1447" spans="1:8" s="172" customFormat="1" ht="12.75" customHeight="1" x14ac:dyDescent="0.15">
      <c r="A1447" s="105">
        <v>41964</v>
      </c>
      <c r="B1447" s="116">
        <v>3.02</v>
      </c>
      <c r="C1447" s="20">
        <f t="shared" si="44"/>
        <v>3.0200000000000001E-2</v>
      </c>
      <c r="D1447" s="46">
        <f t="shared" si="45"/>
        <v>12.9</v>
      </c>
      <c r="E1447" s="20"/>
      <c r="F1447" s="105">
        <v>41977</v>
      </c>
      <c r="G1447" s="116">
        <v>12.38</v>
      </c>
      <c r="H1447" s="20"/>
    </row>
    <row r="1448" spans="1:8" s="172" customFormat="1" ht="12.75" customHeight="1" x14ac:dyDescent="0.15">
      <c r="A1448" s="105">
        <v>41963</v>
      </c>
      <c r="B1448" s="116">
        <v>3.05</v>
      </c>
      <c r="C1448" s="20">
        <f t="shared" si="44"/>
        <v>3.0499999999999999E-2</v>
      </c>
      <c r="D1448" s="46">
        <f t="shared" si="45"/>
        <v>13.58</v>
      </c>
      <c r="E1448" s="20"/>
      <c r="F1448" s="105">
        <v>41976</v>
      </c>
      <c r="G1448" s="116">
        <v>12.47</v>
      </c>
      <c r="H1448" s="20"/>
    </row>
    <row r="1449" spans="1:8" s="172" customFormat="1" ht="12.75" customHeight="1" x14ac:dyDescent="0.15">
      <c r="A1449" s="105">
        <v>41962</v>
      </c>
      <c r="B1449" s="116">
        <v>3.08</v>
      </c>
      <c r="C1449" s="20">
        <f t="shared" si="44"/>
        <v>3.0800000000000001E-2</v>
      </c>
      <c r="D1449" s="46">
        <f t="shared" si="45"/>
        <v>13.96</v>
      </c>
      <c r="E1449" s="20"/>
      <c r="F1449" s="105">
        <v>41975</v>
      </c>
      <c r="G1449" s="116">
        <v>12.85</v>
      </c>
      <c r="H1449" s="20"/>
    </row>
    <row r="1450" spans="1:8" s="172" customFormat="1" ht="12.75" customHeight="1" x14ac:dyDescent="0.15">
      <c r="A1450" s="105">
        <v>41961</v>
      </c>
      <c r="B1450" s="116">
        <v>3.05</v>
      </c>
      <c r="C1450" s="20">
        <f t="shared" si="44"/>
        <v>3.0499999999999999E-2</v>
      </c>
      <c r="D1450" s="46">
        <f t="shared" si="45"/>
        <v>13.86</v>
      </c>
      <c r="E1450" s="20"/>
      <c r="F1450" s="105">
        <v>41974</v>
      </c>
      <c r="G1450" s="116">
        <v>14.29</v>
      </c>
      <c r="H1450" s="20"/>
    </row>
    <row r="1451" spans="1:8" s="172" customFormat="1" ht="12.75" customHeight="1" x14ac:dyDescent="0.15">
      <c r="A1451" s="105">
        <v>41960</v>
      </c>
      <c r="B1451" s="116">
        <v>3.06</v>
      </c>
      <c r="C1451" s="20">
        <f t="shared" si="44"/>
        <v>3.0600000000000002E-2</v>
      </c>
      <c r="D1451" s="46">
        <f t="shared" si="45"/>
        <v>13.99</v>
      </c>
      <c r="E1451" s="20"/>
      <c r="F1451" s="105">
        <v>41971</v>
      </c>
      <c r="G1451" s="116">
        <v>13.33</v>
      </c>
      <c r="H1451" s="20"/>
    </row>
    <row r="1452" spans="1:8" s="172" customFormat="1" ht="12.75" customHeight="1" x14ac:dyDescent="0.15">
      <c r="A1452" s="105">
        <v>41957</v>
      </c>
      <c r="B1452" s="116">
        <v>3.04</v>
      </c>
      <c r="C1452" s="20">
        <f t="shared" si="44"/>
        <v>3.04E-2</v>
      </c>
      <c r="D1452" s="46">
        <f t="shared" si="45"/>
        <v>13.31</v>
      </c>
      <c r="E1452" s="20"/>
      <c r="F1452" s="105">
        <v>41969</v>
      </c>
      <c r="G1452" s="116">
        <v>12.07</v>
      </c>
      <c r="H1452" s="20"/>
    </row>
    <row r="1453" spans="1:8" s="172" customFormat="1" ht="12.75" customHeight="1" x14ac:dyDescent="0.15">
      <c r="A1453" s="105">
        <v>41956</v>
      </c>
      <c r="B1453" s="116">
        <v>3.08</v>
      </c>
      <c r="C1453" s="20">
        <f t="shared" si="44"/>
        <v>3.0800000000000001E-2</v>
      </c>
      <c r="D1453" s="46">
        <f t="shared" si="45"/>
        <v>13.79</v>
      </c>
      <c r="E1453" s="20"/>
      <c r="F1453" s="105">
        <v>41968</v>
      </c>
      <c r="G1453" s="116">
        <v>12.25</v>
      </c>
      <c r="H1453" s="20"/>
    </row>
    <row r="1454" spans="1:8" s="172" customFormat="1" ht="12.75" customHeight="1" x14ac:dyDescent="0.15">
      <c r="A1454" s="105">
        <v>41955</v>
      </c>
      <c r="B1454" s="116">
        <v>3.09</v>
      </c>
      <c r="C1454" s="20">
        <f t="shared" si="44"/>
        <v>3.0899999999999997E-2</v>
      </c>
      <c r="D1454" s="46">
        <f t="shared" si="45"/>
        <v>13.02</v>
      </c>
      <c r="E1454" s="20"/>
      <c r="F1454" s="105">
        <v>41967</v>
      </c>
      <c r="G1454" s="116">
        <v>12.62</v>
      </c>
      <c r="H1454" s="20"/>
    </row>
    <row r="1455" spans="1:8" s="172" customFormat="1" ht="12.75" customHeight="1" x14ac:dyDescent="0.15">
      <c r="A1455" s="105">
        <v>41953</v>
      </c>
      <c r="B1455" s="116">
        <v>3.09</v>
      </c>
      <c r="C1455" s="20">
        <f t="shared" si="44"/>
        <v>3.0899999999999997E-2</v>
      </c>
      <c r="D1455" s="46">
        <f t="shared" si="45"/>
        <v>12.67</v>
      </c>
      <c r="E1455" s="20"/>
      <c r="F1455" s="105">
        <v>41964</v>
      </c>
      <c r="G1455" s="116">
        <v>12.9</v>
      </c>
      <c r="H1455" s="20"/>
    </row>
    <row r="1456" spans="1:8" s="172" customFormat="1" ht="12.75" customHeight="1" x14ac:dyDescent="0.15">
      <c r="A1456" s="105">
        <v>41950</v>
      </c>
      <c r="B1456" s="116">
        <v>3.04</v>
      </c>
      <c r="C1456" s="20">
        <f t="shared" si="44"/>
        <v>3.04E-2</v>
      </c>
      <c r="D1456" s="46">
        <f t="shared" si="45"/>
        <v>13.12</v>
      </c>
      <c r="E1456" s="20"/>
      <c r="F1456" s="105">
        <v>41963</v>
      </c>
      <c r="G1456" s="116">
        <v>13.58</v>
      </c>
      <c r="H1456" s="20"/>
    </row>
    <row r="1457" spans="1:8" s="172" customFormat="1" ht="12.75" customHeight="1" x14ac:dyDescent="0.15">
      <c r="A1457" s="105">
        <v>41949</v>
      </c>
      <c r="B1457" s="116">
        <v>3.09</v>
      </c>
      <c r="C1457" s="20">
        <f t="shared" si="44"/>
        <v>3.0899999999999997E-2</v>
      </c>
      <c r="D1457" s="46">
        <f t="shared" si="45"/>
        <v>13.67</v>
      </c>
      <c r="E1457" s="20"/>
      <c r="F1457" s="105">
        <v>41962</v>
      </c>
      <c r="G1457" s="116">
        <v>13.96</v>
      </c>
      <c r="H1457" s="20"/>
    </row>
    <row r="1458" spans="1:8" s="172" customFormat="1" ht="12.75" customHeight="1" x14ac:dyDescent="0.15">
      <c r="A1458" s="105">
        <v>41948</v>
      </c>
      <c r="B1458" s="116">
        <v>3.06</v>
      </c>
      <c r="C1458" s="20">
        <f t="shared" si="44"/>
        <v>3.0600000000000002E-2</v>
      </c>
      <c r="D1458" s="46">
        <f t="shared" si="45"/>
        <v>14.17</v>
      </c>
      <c r="E1458" s="20"/>
      <c r="F1458" s="105">
        <v>41961</v>
      </c>
      <c r="G1458" s="116">
        <v>13.86</v>
      </c>
      <c r="H1458" s="20"/>
    </row>
    <row r="1459" spans="1:8" s="172" customFormat="1" ht="12.75" customHeight="1" x14ac:dyDescent="0.15">
      <c r="A1459" s="105">
        <v>41947</v>
      </c>
      <c r="B1459" s="116">
        <v>3.05</v>
      </c>
      <c r="C1459" s="20">
        <f t="shared" si="44"/>
        <v>3.0499999999999999E-2</v>
      </c>
      <c r="D1459" s="46">
        <f t="shared" si="45"/>
        <v>14.89</v>
      </c>
      <c r="E1459" s="20"/>
      <c r="F1459" s="105">
        <v>41960</v>
      </c>
      <c r="G1459" s="116">
        <v>13.99</v>
      </c>
      <c r="H1459" s="20"/>
    </row>
    <row r="1460" spans="1:8" s="172" customFormat="1" ht="12.75" customHeight="1" x14ac:dyDescent="0.15">
      <c r="A1460" s="105">
        <v>41946</v>
      </c>
      <c r="B1460" s="116">
        <v>3.07</v>
      </c>
      <c r="C1460" s="20">
        <f t="shared" si="44"/>
        <v>3.0699999999999998E-2</v>
      </c>
      <c r="D1460" s="46">
        <f t="shared" si="45"/>
        <v>14.73</v>
      </c>
      <c r="E1460" s="20"/>
      <c r="F1460" s="105">
        <v>41957</v>
      </c>
      <c r="G1460" s="116">
        <v>13.31</v>
      </c>
      <c r="H1460" s="20"/>
    </row>
    <row r="1461" spans="1:8" s="172" customFormat="1" ht="12.75" customHeight="1" x14ac:dyDescent="0.15">
      <c r="A1461" s="105">
        <v>41943</v>
      </c>
      <c r="B1461" s="116">
        <v>3.07</v>
      </c>
      <c r="C1461" s="20">
        <f t="shared" si="44"/>
        <v>3.0699999999999998E-2</v>
      </c>
      <c r="D1461" s="46">
        <f t="shared" si="45"/>
        <v>14.03</v>
      </c>
      <c r="E1461" s="20"/>
      <c r="F1461" s="105">
        <v>41956</v>
      </c>
      <c r="G1461" s="116">
        <v>13.79</v>
      </c>
      <c r="H1461" s="20"/>
    </row>
    <row r="1462" spans="1:8" s="172" customFormat="1" ht="12.75" customHeight="1" x14ac:dyDescent="0.15">
      <c r="A1462" s="105">
        <v>41942</v>
      </c>
      <c r="B1462" s="116">
        <v>3.04</v>
      </c>
      <c r="C1462" s="20">
        <f t="shared" si="44"/>
        <v>3.04E-2</v>
      </c>
      <c r="D1462" s="46">
        <f t="shared" si="45"/>
        <v>14.52</v>
      </c>
      <c r="E1462" s="20"/>
      <c r="F1462" s="105">
        <v>41955</v>
      </c>
      <c r="G1462" s="116">
        <v>13.02</v>
      </c>
      <c r="H1462" s="20"/>
    </row>
    <row r="1463" spans="1:8" s="172" customFormat="1" ht="12.75" customHeight="1" x14ac:dyDescent="0.15">
      <c r="A1463" s="105">
        <v>41941</v>
      </c>
      <c r="B1463" s="116">
        <v>3.06</v>
      </c>
      <c r="C1463" s="20">
        <f t="shared" si="44"/>
        <v>3.0600000000000002E-2</v>
      </c>
      <c r="D1463" s="46">
        <f t="shared" si="45"/>
        <v>15.15</v>
      </c>
      <c r="E1463" s="20"/>
      <c r="F1463" s="105">
        <v>41954</v>
      </c>
      <c r="G1463" s="116">
        <v>12.92</v>
      </c>
      <c r="H1463" s="20"/>
    </row>
    <row r="1464" spans="1:8" s="172" customFormat="1" ht="12.75" customHeight="1" x14ac:dyDescent="0.15">
      <c r="A1464" s="105">
        <v>41940</v>
      </c>
      <c r="B1464" s="116">
        <v>3.06</v>
      </c>
      <c r="C1464" s="20">
        <f t="shared" si="44"/>
        <v>3.0600000000000002E-2</v>
      </c>
      <c r="D1464" s="46">
        <f t="shared" si="45"/>
        <v>14.39</v>
      </c>
      <c r="E1464" s="20"/>
      <c r="F1464" s="105">
        <v>41953</v>
      </c>
      <c r="G1464" s="116">
        <v>12.67</v>
      </c>
      <c r="H1464" s="20"/>
    </row>
    <row r="1465" spans="1:8" s="172" customFormat="1" ht="12.75" customHeight="1" x14ac:dyDescent="0.15">
      <c r="A1465" s="105">
        <v>41939</v>
      </c>
      <c r="B1465" s="116">
        <v>3.04</v>
      </c>
      <c r="C1465" s="20">
        <f t="shared" si="44"/>
        <v>3.04E-2</v>
      </c>
      <c r="D1465" s="46">
        <f t="shared" si="45"/>
        <v>16.04</v>
      </c>
      <c r="E1465" s="20"/>
      <c r="F1465" s="105">
        <v>41950</v>
      </c>
      <c r="G1465" s="116">
        <v>13.12</v>
      </c>
      <c r="H1465" s="20"/>
    </row>
    <row r="1466" spans="1:8" s="172" customFormat="1" ht="12.75" customHeight="1" x14ac:dyDescent="0.15">
      <c r="A1466" s="105">
        <v>41936</v>
      </c>
      <c r="B1466" s="116">
        <v>3.05</v>
      </c>
      <c r="C1466" s="20">
        <f t="shared" si="44"/>
        <v>3.0499999999999999E-2</v>
      </c>
      <c r="D1466" s="46">
        <f t="shared" si="45"/>
        <v>16.11</v>
      </c>
      <c r="E1466" s="20"/>
      <c r="F1466" s="105">
        <v>41949</v>
      </c>
      <c r="G1466" s="116">
        <v>13.67</v>
      </c>
      <c r="H1466" s="20"/>
    </row>
    <row r="1467" spans="1:8" s="172" customFormat="1" ht="12.75" customHeight="1" x14ac:dyDescent="0.15">
      <c r="A1467" s="105">
        <v>41935</v>
      </c>
      <c r="B1467" s="116">
        <v>3.05</v>
      </c>
      <c r="C1467" s="20">
        <f t="shared" si="44"/>
        <v>3.0499999999999999E-2</v>
      </c>
      <c r="D1467" s="46">
        <f t="shared" si="45"/>
        <v>16.53</v>
      </c>
      <c r="E1467" s="20"/>
      <c r="F1467" s="105">
        <v>41948</v>
      </c>
      <c r="G1467" s="116">
        <v>14.17</v>
      </c>
      <c r="H1467" s="20"/>
    </row>
    <row r="1468" spans="1:8" s="172" customFormat="1" ht="12.75" customHeight="1" x14ac:dyDescent="0.15">
      <c r="A1468" s="105">
        <v>41934</v>
      </c>
      <c r="B1468" s="116">
        <v>3.01</v>
      </c>
      <c r="C1468" s="20">
        <f t="shared" si="44"/>
        <v>3.0099999999999998E-2</v>
      </c>
      <c r="D1468" s="46">
        <f t="shared" si="45"/>
        <v>17.87</v>
      </c>
      <c r="E1468" s="20"/>
      <c r="F1468" s="105">
        <v>41947</v>
      </c>
      <c r="G1468" s="116">
        <v>14.89</v>
      </c>
      <c r="H1468" s="20"/>
    </row>
    <row r="1469" spans="1:8" s="172" customFormat="1" ht="12.75" customHeight="1" x14ac:dyDescent="0.15">
      <c r="A1469" s="105">
        <v>41933</v>
      </c>
      <c r="B1469" s="116">
        <v>3</v>
      </c>
      <c r="C1469" s="20">
        <f t="shared" si="44"/>
        <v>0.03</v>
      </c>
      <c r="D1469" s="46">
        <f t="shared" si="45"/>
        <v>16.079999999999998</v>
      </c>
      <c r="E1469" s="20"/>
      <c r="F1469" s="105">
        <v>41946</v>
      </c>
      <c r="G1469" s="116">
        <v>14.73</v>
      </c>
      <c r="H1469" s="20"/>
    </row>
    <row r="1470" spans="1:8" s="172" customFormat="1" ht="12.75" customHeight="1" x14ac:dyDescent="0.15">
      <c r="A1470" s="105">
        <v>41932</v>
      </c>
      <c r="B1470" s="116">
        <v>2.96</v>
      </c>
      <c r="C1470" s="20">
        <f t="shared" si="44"/>
        <v>2.9600000000000001E-2</v>
      </c>
      <c r="D1470" s="46">
        <f t="shared" si="45"/>
        <v>18.57</v>
      </c>
      <c r="E1470" s="20"/>
      <c r="F1470" s="105">
        <v>41943</v>
      </c>
      <c r="G1470" s="116">
        <v>14.03</v>
      </c>
      <c r="H1470" s="20"/>
    </row>
    <row r="1471" spans="1:8" s="172" customFormat="1" ht="12.75" customHeight="1" x14ac:dyDescent="0.15">
      <c r="A1471" s="105">
        <v>41929</v>
      </c>
      <c r="B1471" s="116">
        <v>2.98</v>
      </c>
      <c r="C1471" s="20">
        <f t="shared" si="44"/>
        <v>2.98E-2</v>
      </c>
      <c r="D1471" s="46">
        <f t="shared" si="45"/>
        <v>21.99</v>
      </c>
      <c r="E1471" s="20"/>
      <c r="F1471" s="105">
        <v>41942</v>
      </c>
      <c r="G1471" s="116">
        <v>14.52</v>
      </c>
      <c r="H1471" s="20"/>
    </row>
    <row r="1472" spans="1:8" s="172" customFormat="1" ht="12.75" customHeight="1" x14ac:dyDescent="0.15">
      <c r="A1472" s="105">
        <v>41928</v>
      </c>
      <c r="B1472" s="116">
        <v>2.94</v>
      </c>
      <c r="C1472" s="20">
        <f t="shared" si="44"/>
        <v>2.9399999999999999E-2</v>
      </c>
      <c r="D1472" s="46">
        <f t="shared" si="45"/>
        <v>25.2</v>
      </c>
      <c r="E1472" s="20"/>
      <c r="F1472" s="105">
        <v>41941</v>
      </c>
      <c r="G1472" s="116">
        <v>15.15</v>
      </c>
      <c r="H1472" s="20"/>
    </row>
    <row r="1473" spans="1:8" s="172" customFormat="1" ht="12.75" customHeight="1" x14ac:dyDescent="0.15">
      <c r="A1473" s="105">
        <v>41927</v>
      </c>
      <c r="B1473" s="116">
        <v>2.92</v>
      </c>
      <c r="C1473" s="20">
        <f t="shared" si="44"/>
        <v>2.92E-2</v>
      </c>
      <c r="D1473" s="46">
        <f t="shared" si="45"/>
        <v>26.25</v>
      </c>
      <c r="E1473" s="20"/>
      <c r="F1473" s="105">
        <v>41940</v>
      </c>
      <c r="G1473" s="116">
        <v>14.39</v>
      </c>
      <c r="H1473" s="20"/>
    </row>
    <row r="1474" spans="1:8" s="172" customFormat="1" ht="12.75" customHeight="1" x14ac:dyDescent="0.15">
      <c r="A1474" s="105">
        <v>41926</v>
      </c>
      <c r="B1474" s="116">
        <v>2.95</v>
      </c>
      <c r="C1474" s="20">
        <f t="shared" si="44"/>
        <v>2.9500000000000002E-2</v>
      </c>
      <c r="D1474" s="46">
        <f t="shared" si="45"/>
        <v>22.79</v>
      </c>
      <c r="E1474" s="20"/>
      <c r="F1474" s="105">
        <v>41939</v>
      </c>
      <c r="G1474" s="116">
        <v>16.04</v>
      </c>
      <c r="H1474" s="20"/>
    </row>
    <row r="1475" spans="1:8" s="172" customFormat="1" ht="12.75" customHeight="1" x14ac:dyDescent="0.15">
      <c r="A1475" s="105">
        <v>41922</v>
      </c>
      <c r="B1475" s="116">
        <v>3.03</v>
      </c>
      <c r="C1475" s="20">
        <f t="shared" ref="C1475:C1538" si="46">B1475/100</f>
        <v>3.0299999999999997E-2</v>
      </c>
      <c r="D1475" s="46">
        <f t="shared" ref="D1475:D1538" si="47">IFERROR(VLOOKUP(A1475,$F$3:$G$7726,2,FALSE),AVERAGE(D1474,D1476))</f>
        <v>21.24</v>
      </c>
      <c r="E1475" s="20"/>
      <c r="F1475" s="105">
        <v>41936</v>
      </c>
      <c r="G1475" s="116">
        <v>16.11</v>
      </c>
      <c r="H1475" s="20"/>
    </row>
    <row r="1476" spans="1:8" s="172" customFormat="1" ht="12.75" customHeight="1" x14ac:dyDescent="0.15">
      <c r="A1476" s="105">
        <v>41921</v>
      </c>
      <c r="B1476" s="116">
        <v>3.07</v>
      </c>
      <c r="C1476" s="20">
        <f t="shared" si="46"/>
        <v>3.0699999999999998E-2</v>
      </c>
      <c r="D1476" s="46">
        <f t="shared" si="47"/>
        <v>18.760000000000002</v>
      </c>
      <c r="E1476" s="20"/>
      <c r="F1476" s="105">
        <v>41935</v>
      </c>
      <c r="G1476" s="116">
        <v>16.53</v>
      </c>
      <c r="H1476" s="20"/>
    </row>
    <row r="1477" spans="1:8" s="172" customFormat="1" ht="12.75" customHeight="1" x14ac:dyDescent="0.15">
      <c r="A1477" s="105">
        <v>41920</v>
      </c>
      <c r="B1477" s="116">
        <v>3.07</v>
      </c>
      <c r="C1477" s="20">
        <f t="shared" si="46"/>
        <v>3.0699999999999998E-2</v>
      </c>
      <c r="D1477" s="46">
        <f t="shared" si="47"/>
        <v>15.11</v>
      </c>
      <c r="E1477" s="20"/>
      <c r="F1477" s="105">
        <v>41934</v>
      </c>
      <c r="G1477" s="116">
        <v>17.87</v>
      </c>
      <c r="H1477" s="20"/>
    </row>
    <row r="1478" spans="1:8" s="172" customFormat="1" ht="12.75" customHeight="1" x14ac:dyDescent="0.15">
      <c r="A1478" s="105">
        <v>41919</v>
      </c>
      <c r="B1478" s="116">
        <v>3.06</v>
      </c>
      <c r="C1478" s="20">
        <f t="shared" si="46"/>
        <v>3.0600000000000002E-2</v>
      </c>
      <c r="D1478" s="46">
        <f t="shared" si="47"/>
        <v>17.2</v>
      </c>
      <c r="E1478" s="20"/>
      <c r="F1478" s="105">
        <v>41933</v>
      </c>
      <c r="G1478" s="116">
        <v>16.079999999999998</v>
      </c>
      <c r="H1478" s="20"/>
    </row>
    <row r="1479" spans="1:8" s="172" customFormat="1" ht="12.75" customHeight="1" x14ac:dyDescent="0.15">
      <c r="A1479" s="105">
        <v>41918</v>
      </c>
      <c r="B1479" s="116">
        <v>3.12</v>
      </c>
      <c r="C1479" s="20">
        <f t="shared" si="46"/>
        <v>3.1200000000000002E-2</v>
      </c>
      <c r="D1479" s="46">
        <f t="shared" si="47"/>
        <v>15.46</v>
      </c>
      <c r="E1479" s="20"/>
      <c r="F1479" s="105">
        <v>41932</v>
      </c>
      <c r="G1479" s="116">
        <v>18.57</v>
      </c>
      <c r="H1479" s="20"/>
    </row>
    <row r="1480" spans="1:8" s="172" customFormat="1" ht="12.75" customHeight="1" x14ac:dyDescent="0.15">
      <c r="A1480" s="105">
        <v>41915</v>
      </c>
      <c r="B1480" s="116">
        <v>3.13</v>
      </c>
      <c r="C1480" s="20">
        <f t="shared" si="46"/>
        <v>3.1300000000000001E-2</v>
      </c>
      <c r="D1480" s="46">
        <f t="shared" si="47"/>
        <v>14.55</v>
      </c>
      <c r="E1480" s="20"/>
      <c r="F1480" s="105">
        <v>41929</v>
      </c>
      <c r="G1480" s="116">
        <v>21.99</v>
      </c>
      <c r="H1480" s="20"/>
    </row>
    <row r="1481" spans="1:8" s="172" customFormat="1" ht="12.75" customHeight="1" x14ac:dyDescent="0.15">
      <c r="A1481" s="105">
        <v>41914</v>
      </c>
      <c r="B1481" s="116">
        <v>3.15</v>
      </c>
      <c r="C1481" s="20">
        <f t="shared" si="46"/>
        <v>3.15E-2</v>
      </c>
      <c r="D1481" s="46">
        <f t="shared" si="47"/>
        <v>16.16</v>
      </c>
      <c r="E1481" s="20"/>
      <c r="F1481" s="105">
        <v>41928</v>
      </c>
      <c r="G1481" s="116">
        <v>25.2</v>
      </c>
      <c r="H1481" s="20"/>
    </row>
    <row r="1482" spans="1:8" s="172" customFormat="1" ht="12.75" customHeight="1" x14ac:dyDescent="0.15">
      <c r="A1482" s="105">
        <v>41913</v>
      </c>
      <c r="B1482" s="116">
        <v>3.12</v>
      </c>
      <c r="C1482" s="20">
        <f t="shared" si="46"/>
        <v>3.1200000000000002E-2</v>
      </c>
      <c r="D1482" s="46">
        <f t="shared" si="47"/>
        <v>16.71</v>
      </c>
      <c r="E1482" s="20"/>
      <c r="F1482" s="105">
        <v>41927</v>
      </c>
      <c r="G1482" s="116">
        <v>26.25</v>
      </c>
      <c r="H1482" s="20"/>
    </row>
    <row r="1483" spans="1:8" s="172" customFormat="1" ht="12.75" customHeight="1" x14ac:dyDescent="0.15">
      <c r="A1483" s="105">
        <v>41912</v>
      </c>
      <c r="B1483" s="116">
        <v>3.21</v>
      </c>
      <c r="C1483" s="20">
        <f t="shared" si="46"/>
        <v>3.2099999999999997E-2</v>
      </c>
      <c r="D1483" s="46">
        <f t="shared" si="47"/>
        <v>16.309999999999999</v>
      </c>
      <c r="E1483" s="20"/>
      <c r="F1483" s="105">
        <v>41926</v>
      </c>
      <c r="G1483" s="116">
        <v>22.79</v>
      </c>
      <c r="H1483" s="20"/>
    </row>
    <row r="1484" spans="1:8" s="172" customFormat="1" ht="12.75" customHeight="1" x14ac:dyDescent="0.15">
      <c r="A1484" s="105">
        <v>41911</v>
      </c>
      <c r="B1484" s="116">
        <v>3.18</v>
      </c>
      <c r="C1484" s="20">
        <f t="shared" si="46"/>
        <v>3.1800000000000002E-2</v>
      </c>
      <c r="D1484" s="46">
        <f t="shared" si="47"/>
        <v>15.98</v>
      </c>
      <c r="E1484" s="20"/>
      <c r="F1484" s="105">
        <v>41925</v>
      </c>
      <c r="G1484" s="116">
        <v>24.64</v>
      </c>
      <c r="H1484" s="20"/>
    </row>
    <row r="1485" spans="1:8" s="172" customFormat="1" ht="12.75" customHeight="1" x14ac:dyDescent="0.15">
      <c r="A1485" s="105">
        <v>41908</v>
      </c>
      <c r="B1485" s="116">
        <v>3.22</v>
      </c>
      <c r="C1485" s="20">
        <f t="shared" si="46"/>
        <v>3.2199999999999999E-2</v>
      </c>
      <c r="D1485" s="46">
        <f t="shared" si="47"/>
        <v>14.85</v>
      </c>
      <c r="E1485" s="20"/>
      <c r="F1485" s="105">
        <v>41922</v>
      </c>
      <c r="G1485" s="116">
        <v>21.24</v>
      </c>
      <c r="H1485" s="20"/>
    </row>
    <row r="1486" spans="1:8" s="172" customFormat="1" ht="12.75" customHeight="1" x14ac:dyDescent="0.15">
      <c r="A1486" s="105">
        <v>41907</v>
      </c>
      <c r="B1486" s="116">
        <v>3.22</v>
      </c>
      <c r="C1486" s="20">
        <f t="shared" si="46"/>
        <v>3.2199999999999999E-2</v>
      </c>
      <c r="D1486" s="46">
        <f t="shared" si="47"/>
        <v>15.64</v>
      </c>
      <c r="E1486" s="20"/>
      <c r="F1486" s="105">
        <v>41921</v>
      </c>
      <c r="G1486" s="116">
        <v>18.760000000000002</v>
      </c>
      <c r="H1486" s="20"/>
    </row>
    <row r="1487" spans="1:8" s="172" customFormat="1" ht="12.75" customHeight="1" x14ac:dyDescent="0.15">
      <c r="A1487" s="105">
        <v>41906</v>
      </c>
      <c r="B1487" s="116">
        <v>3.28</v>
      </c>
      <c r="C1487" s="20">
        <f t="shared" si="46"/>
        <v>3.2799999999999996E-2</v>
      </c>
      <c r="D1487" s="46">
        <f t="shared" si="47"/>
        <v>13.27</v>
      </c>
      <c r="E1487" s="20"/>
      <c r="F1487" s="105">
        <v>41920</v>
      </c>
      <c r="G1487" s="116">
        <v>15.11</v>
      </c>
      <c r="H1487" s="20"/>
    </row>
    <row r="1488" spans="1:8" s="172" customFormat="1" ht="12.75" customHeight="1" x14ac:dyDescent="0.15">
      <c r="A1488" s="105">
        <v>41905</v>
      </c>
      <c r="B1488" s="116">
        <v>3.25</v>
      </c>
      <c r="C1488" s="20">
        <f t="shared" si="46"/>
        <v>3.2500000000000001E-2</v>
      </c>
      <c r="D1488" s="46">
        <f t="shared" si="47"/>
        <v>14.93</v>
      </c>
      <c r="E1488" s="20"/>
      <c r="F1488" s="105">
        <v>41919</v>
      </c>
      <c r="G1488" s="116">
        <v>17.2</v>
      </c>
      <c r="H1488" s="20"/>
    </row>
    <row r="1489" spans="1:8" s="172" customFormat="1" ht="12.75" customHeight="1" x14ac:dyDescent="0.15">
      <c r="A1489" s="105">
        <v>41904</v>
      </c>
      <c r="B1489" s="116">
        <v>3.28</v>
      </c>
      <c r="C1489" s="20">
        <f t="shared" si="46"/>
        <v>3.2799999999999996E-2</v>
      </c>
      <c r="D1489" s="46">
        <f t="shared" si="47"/>
        <v>13.69</v>
      </c>
      <c r="E1489" s="20"/>
      <c r="F1489" s="105">
        <v>41918</v>
      </c>
      <c r="G1489" s="116">
        <v>15.46</v>
      </c>
      <c r="H1489" s="20"/>
    </row>
    <row r="1490" spans="1:8" s="172" customFormat="1" ht="12.75" customHeight="1" x14ac:dyDescent="0.15">
      <c r="A1490" s="105">
        <v>41901</v>
      </c>
      <c r="B1490" s="116">
        <v>3.29</v>
      </c>
      <c r="C1490" s="20">
        <f t="shared" si="46"/>
        <v>3.2899999999999999E-2</v>
      </c>
      <c r="D1490" s="46">
        <f t="shared" si="47"/>
        <v>12.11</v>
      </c>
      <c r="E1490" s="20"/>
      <c r="F1490" s="105">
        <v>41915</v>
      </c>
      <c r="G1490" s="116">
        <v>14.55</v>
      </c>
      <c r="H1490" s="20"/>
    </row>
    <row r="1491" spans="1:8" s="172" customFormat="1" ht="12.75" customHeight="1" x14ac:dyDescent="0.15">
      <c r="A1491" s="105">
        <v>41900</v>
      </c>
      <c r="B1491" s="116">
        <v>3.36</v>
      </c>
      <c r="C1491" s="20">
        <f t="shared" si="46"/>
        <v>3.3599999999999998E-2</v>
      </c>
      <c r="D1491" s="46">
        <f t="shared" si="47"/>
        <v>12.03</v>
      </c>
      <c r="E1491" s="20"/>
      <c r="F1491" s="105">
        <v>41914</v>
      </c>
      <c r="G1491" s="116">
        <v>16.16</v>
      </c>
      <c r="H1491" s="20"/>
    </row>
    <row r="1492" spans="1:8" s="172" customFormat="1" ht="12.75" customHeight="1" x14ac:dyDescent="0.15">
      <c r="A1492" s="105">
        <v>41899</v>
      </c>
      <c r="B1492" s="116">
        <v>3.37</v>
      </c>
      <c r="C1492" s="20">
        <f t="shared" si="46"/>
        <v>3.3700000000000001E-2</v>
      </c>
      <c r="D1492" s="46">
        <f t="shared" si="47"/>
        <v>12.65</v>
      </c>
      <c r="E1492" s="20"/>
      <c r="F1492" s="105">
        <v>41913</v>
      </c>
      <c r="G1492" s="116">
        <v>16.71</v>
      </c>
      <c r="H1492" s="20"/>
    </row>
    <row r="1493" spans="1:8" s="172" customFormat="1" ht="12.75" customHeight="1" x14ac:dyDescent="0.15">
      <c r="A1493" s="105">
        <v>41898</v>
      </c>
      <c r="B1493" s="116">
        <v>3.36</v>
      </c>
      <c r="C1493" s="20">
        <f t="shared" si="46"/>
        <v>3.3599999999999998E-2</v>
      </c>
      <c r="D1493" s="46">
        <f t="shared" si="47"/>
        <v>12.73</v>
      </c>
      <c r="E1493" s="20"/>
      <c r="F1493" s="105">
        <v>41912</v>
      </c>
      <c r="G1493" s="116">
        <v>16.309999999999999</v>
      </c>
      <c r="H1493" s="20"/>
    </row>
    <row r="1494" spans="1:8" s="172" customFormat="1" ht="12.75" customHeight="1" x14ac:dyDescent="0.15">
      <c r="A1494" s="105">
        <v>41897</v>
      </c>
      <c r="B1494" s="116">
        <v>3.34</v>
      </c>
      <c r="C1494" s="20">
        <f t="shared" si="46"/>
        <v>3.3399999999999999E-2</v>
      </c>
      <c r="D1494" s="46">
        <f t="shared" si="47"/>
        <v>14.12</v>
      </c>
      <c r="E1494" s="20"/>
      <c r="F1494" s="105">
        <v>41911</v>
      </c>
      <c r="G1494" s="116">
        <v>15.98</v>
      </c>
      <c r="H1494" s="20"/>
    </row>
    <row r="1495" spans="1:8" s="172" customFormat="1" ht="12.75" customHeight="1" x14ac:dyDescent="0.15">
      <c r="A1495" s="105">
        <v>41894</v>
      </c>
      <c r="B1495" s="116">
        <v>3.35</v>
      </c>
      <c r="C1495" s="20">
        <f t="shared" si="46"/>
        <v>3.3500000000000002E-2</v>
      </c>
      <c r="D1495" s="46">
        <f t="shared" si="47"/>
        <v>13.31</v>
      </c>
      <c r="E1495" s="20"/>
      <c r="F1495" s="105">
        <v>41908</v>
      </c>
      <c r="G1495" s="116">
        <v>14.85</v>
      </c>
      <c r="H1495" s="20"/>
    </row>
    <row r="1496" spans="1:8" s="172" customFormat="1" ht="12.75" customHeight="1" x14ac:dyDescent="0.15">
      <c r="A1496" s="105">
        <v>41893</v>
      </c>
      <c r="B1496" s="116">
        <v>3.27</v>
      </c>
      <c r="C1496" s="20">
        <f t="shared" si="46"/>
        <v>3.27E-2</v>
      </c>
      <c r="D1496" s="46">
        <f t="shared" si="47"/>
        <v>12.8</v>
      </c>
      <c r="E1496" s="20"/>
      <c r="F1496" s="105">
        <v>41907</v>
      </c>
      <c r="G1496" s="116">
        <v>15.64</v>
      </c>
      <c r="H1496" s="20"/>
    </row>
    <row r="1497" spans="1:8" s="172" customFormat="1" ht="12.75" customHeight="1" x14ac:dyDescent="0.15">
      <c r="A1497" s="105">
        <v>41892</v>
      </c>
      <c r="B1497" s="116">
        <v>3.26</v>
      </c>
      <c r="C1497" s="20">
        <f t="shared" si="46"/>
        <v>3.2599999999999997E-2</v>
      </c>
      <c r="D1497" s="46">
        <f t="shared" si="47"/>
        <v>12.88</v>
      </c>
      <c r="E1497" s="20"/>
      <c r="F1497" s="105">
        <v>41906</v>
      </c>
      <c r="G1497" s="116">
        <v>13.27</v>
      </c>
      <c r="H1497" s="20"/>
    </row>
    <row r="1498" spans="1:8" s="172" customFormat="1" ht="12.75" customHeight="1" x14ac:dyDescent="0.15">
      <c r="A1498" s="105">
        <v>41891</v>
      </c>
      <c r="B1498" s="116">
        <v>3.23</v>
      </c>
      <c r="C1498" s="20">
        <f t="shared" si="46"/>
        <v>3.2300000000000002E-2</v>
      </c>
      <c r="D1498" s="46">
        <f t="shared" si="47"/>
        <v>13.5</v>
      </c>
      <c r="E1498" s="20"/>
      <c r="F1498" s="105">
        <v>41905</v>
      </c>
      <c r="G1498" s="116">
        <v>14.93</v>
      </c>
      <c r="H1498" s="20"/>
    </row>
    <row r="1499" spans="1:8" s="172" customFormat="1" ht="12.75" customHeight="1" x14ac:dyDescent="0.15">
      <c r="A1499" s="105">
        <v>41890</v>
      </c>
      <c r="B1499" s="116">
        <v>3.23</v>
      </c>
      <c r="C1499" s="20">
        <f t="shared" si="46"/>
        <v>3.2300000000000002E-2</v>
      </c>
      <c r="D1499" s="46">
        <f t="shared" si="47"/>
        <v>12.66</v>
      </c>
      <c r="E1499" s="20"/>
      <c r="F1499" s="105">
        <v>41904</v>
      </c>
      <c r="G1499" s="116">
        <v>13.69</v>
      </c>
      <c r="H1499" s="20"/>
    </row>
    <row r="1500" spans="1:8" s="172" customFormat="1" ht="12.75" customHeight="1" x14ac:dyDescent="0.15">
      <c r="A1500" s="105">
        <v>41887</v>
      </c>
      <c r="B1500" s="116">
        <v>3.23</v>
      </c>
      <c r="C1500" s="20">
        <f t="shared" si="46"/>
        <v>3.2300000000000002E-2</v>
      </c>
      <c r="D1500" s="46">
        <f t="shared" si="47"/>
        <v>12.09</v>
      </c>
      <c r="E1500" s="20"/>
      <c r="F1500" s="105">
        <v>41901</v>
      </c>
      <c r="G1500" s="116">
        <v>12.11</v>
      </c>
      <c r="H1500" s="20"/>
    </row>
    <row r="1501" spans="1:8" s="172" customFormat="1" ht="12.75" customHeight="1" x14ac:dyDescent="0.15">
      <c r="A1501" s="105">
        <v>41886</v>
      </c>
      <c r="B1501" s="116">
        <v>3.21</v>
      </c>
      <c r="C1501" s="20">
        <f t="shared" si="46"/>
        <v>3.2099999999999997E-2</v>
      </c>
      <c r="D1501" s="46">
        <f t="shared" si="47"/>
        <v>12.64</v>
      </c>
      <c r="E1501" s="20"/>
      <c r="F1501" s="105">
        <v>41900</v>
      </c>
      <c r="G1501" s="116">
        <v>12.03</v>
      </c>
      <c r="H1501" s="20"/>
    </row>
    <row r="1502" spans="1:8" s="172" customFormat="1" ht="12.75" customHeight="1" x14ac:dyDescent="0.15">
      <c r="A1502" s="105">
        <v>41885</v>
      </c>
      <c r="B1502" s="116">
        <v>3.15</v>
      </c>
      <c r="C1502" s="20">
        <f t="shared" si="46"/>
        <v>3.15E-2</v>
      </c>
      <c r="D1502" s="46">
        <f t="shared" si="47"/>
        <v>12.36</v>
      </c>
      <c r="E1502" s="20"/>
      <c r="F1502" s="105">
        <v>41899</v>
      </c>
      <c r="G1502" s="116">
        <v>12.65</v>
      </c>
      <c r="H1502" s="20"/>
    </row>
    <row r="1503" spans="1:8" s="172" customFormat="1" ht="12.75" customHeight="1" x14ac:dyDescent="0.15">
      <c r="A1503" s="105">
        <v>41884</v>
      </c>
      <c r="B1503" s="116">
        <v>3.17</v>
      </c>
      <c r="C1503" s="20">
        <f t="shared" si="46"/>
        <v>3.1699999999999999E-2</v>
      </c>
      <c r="D1503" s="46">
        <f t="shared" si="47"/>
        <v>12.25</v>
      </c>
      <c r="E1503" s="20"/>
      <c r="F1503" s="105">
        <v>41898</v>
      </c>
      <c r="G1503" s="116">
        <v>12.73</v>
      </c>
      <c r="H1503" s="20"/>
    </row>
    <row r="1504" spans="1:8" s="172" customFormat="1" ht="12.75" customHeight="1" x14ac:dyDescent="0.15">
      <c r="A1504" s="105">
        <v>41880</v>
      </c>
      <c r="B1504" s="116">
        <v>3.09</v>
      </c>
      <c r="C1504" s="20">
        <f t="shared" si="46"/>
        <v>3.0899999999999997E-2</v>
      </c>
      <c r="D1504" s="46">
        <f t="shared" si="47"/>
        <v>11.98</v>
      </c>
      <c r="E1504" s="20"/>
      <c r="F1504" s="105">
        <v>41897</v>
      </c>
      <c r="G1504" s="116">
        <v>14.12</v>
      </c>
      <c r="H1504" s="20"/>
    </row>
    <row r="1505" spans="1:8" s="172" customFormat="1" ht="12.75" customHeight="1" x14ac:dyDescent="0.15">
      <c r="A1505" s="105">
        <v>41879</v>
      </c>
      <c r="B1505" s="116">
        <v>3.08</v>
      </c>
      <c r="C1505" s="20">
        <f t="shared" si="46"/>
        <v>3.0800000000000001E-2</v>
      </c>
      <c r="D1505" s="46">
        <f t="shared" si="47"/>
        <v>12.05</v>
      </c>
      <c r="E1505" s="20"/>
      <c r="F1505" s="105">
        <v>41894</v>
      </c>
      <c r="G1505" s="116">
        <v>13.31</v>
      </c>
      <c r="H1505" s="20"/>
    </row>
    <row r="1506" spans="1:8" s="172" customFormat="1" ht="12.75" customHeight="1" x14ac:dyDescent="0.15">
      <c r="A1506" s="105">
        <v>41878</v>
      </c>
      <c r="B1506" s="116">
        <v>3.11</v>
      </c>
      <c r="C1506" s="20">
        <f t="shared" si="46"/>
        <v>3.1099999999999999E-2</v>
      </c>
      <c r="D1506" s="46">
        <f t="shared" si="47"/>
        <v>11.78</v>
      </c>
      <c r="E1506" s="20"/>
      <c r="F1506" s="105">
        <v>41893</v>
      </c>
      <c r="G1506" s="116">
        <v>12.8</v>
      </c>
      <c r="H1506" s="20"/>
    </row>
    <row r="1507" spans="1:8" s="172" customFormat="1" ht="12.75" customHeight="1" x14ac:dyDescent="0.15">
      <c r="A1507" s="105">
        <v>41877</v>
      </c>
      <c r="B1507" s="116">
        <v>3.15</v>
      </c>
      <c r="C1507" s="20">
        <f t="shared" si="46"/>
        <v>3.15E-2</v>
      </c>
      <c r="D1507" s="46">
        <f t="shared" si="47"/>
        <v>11.63</v>
      </c>
      <c r="E1507" s="20"/>
      <c r="F1507" s="105">
        <v>41892</v>
      </c>
      <c r="G1507" s="116">
        <v>12.88</v>
      </c>
      <c r="H1507" s="20"/>
    </row>
    <row r="1508" spans="1:8" s="172" customFormat="1" ht="12.75" customHeight="1" x14ac:dyDescent="0.15">
      <c r="A1508" s="105">
        <v>41876</v>
      </c>
      <c r="B1508" s="116">
        <v>3.13</v>
      </c>
      <c r="C1508" s="20">
        <f t="shared" si="46"/>
        <v>3.1300000000000001E-2</v>
      </c>
      <c r="D1508" s="46">
        <f t="shared" si="47"/>
        <v>11.7</v>
      </c>
      <c r="E1508" s="20"/>
      <c r="F1508" s="105">
        <v>41891</v>
      </c>
      <c r="G1508" s="116">
        <v>13.5</v>
      </c>
      <c r="H1508" s="20"/>
    </row>
    <row r="1509" spans="1:8" s="172" customFormat="1" ht="12.75" customHeight="1" x14ac:dyDescent="0.15">
      <c r="A1509" s="105">
        <v>41873</v>
      </c>
      <c r="B1509" s="116">
        <v>3.16</v>
      </c>
      <c r="C1509" s="20">
        <f t="shared" si="46"/>
        <v>3.1600000000000003E-2</v>
      </c>
      <c r="D1509" s="46">
        <f t="shared" si="47"/>
        <v>11.47</v>
      </c>
      <c r="E1509" s="20"/>
      <c r="F1509" s="105">
        <v>41890</v>
      </c>
      <c r="G1509" s="116">
        <v>12.66</v>
      </c>
      <c r="H1509" s="20"/>
    </row>
    <row r="1510" spans="1:8" s="172" customFormat="1" ht="12.75" customHeight="1" x14ac:dyDescent="0.15">
      <c r="A1510" s="105">
        <v>41872</v>
      </c>
      <c r="B1510" s="116">
        <v>3.19</v>
      </c>
      <c r="C1510" s="20">
        <f t="shared" si="46"/>
        <v>3.1899999999999998E-2</v>
      </c>
      <c r="D1510" s="46">
        <f t="shared" si="47"/>
        <v>11.76</v>
      </c>
      <c r="E1510" s="20"/>
      <c r="F1510" s="105">
        <v>41887</v>
      </c>
      <c r="G1510" s="116">
        <v>12.09</v>
      </c>
      <c r="H1510" s="20"/>
    </row>
    <row r="1511" spans="1:8" s="172" customFormat="1" ht="12.75" customHeight="1" x14ac:dyDescent="0.15">
      <c r="A1511" s="105">
        <v>41871</v>
      </c>
      <c r="B1511" s="116">
        <v>3.22</v>
      </c>
      <c r="C1511" s="20">
        <f t="shared" si="46"/>
        <v>3.2199999999999999E-2</v>
      </c>
      <c r="D1511" s="46">
        <f t="shared" si="47"/>
        <v>11.78</v>
      </c>
      <c r="E1511" s="20"/>
      <c r="F1511" s="105">
        <v>41886</v>
      </c>
      <c r="G1511" s="116">
        <v>12.64</v>
      </c>
      <c r="H1511" s="20"/>
    </row>
    <row r="1512" spans="1:8" s="172" customFormat="1" ht="12.75" customHeight="1" x14ac:dyDescent="0.15">
      <c r="A1512" s="105">
        <v>41870</v>
      </c>
      <c r="B1512" s="116">
        <v>3.21</v>
      </c>
      <c r="C1512" s="20">
        <f t="shared" si="46"/>
        <v>3.2099999999999997E-2</v>
      </c>
      <c r="D1512" s="46">
        <f t="shared" si="47"/>
        <v>12.21</v>
      </c>
      <c r="E1512" s="20"/>
      <c r="F1512" s="105">
        <v>41885</v>
      </c>
      <c r="G1512" s="116">
        <v>12.36</v>
      </c>
      <c r="H1512" s="20"/>
    </row>
    <row r="1513" spans="1:8" s="172" customFormat="1" ht="12.75" customHeight="1" x14ac:dyDescent="0.15">
      <c r="A1513" s="105">
        <v>41869</v>
      </c>
      <c r="B1513" s="116">
        <v>3.2</v>
      </c>
      <c r="C1513" s="20">
        <f t="shared" si="46"/>
        <v>3.2000000000000001E-2</v>
      </c>
      <c r="D1513" s="46">
        <f t="shared" si="47"/>
        <v>12.32</v>
      </c>
      <c r="E1513" s="20"/>
      <c r="F1513" s="105">
        <v>41884</v>
      </c>
      <c r="G1513" s="116">
        <v>12.25</v>
      </c>
      <c r="H1513" s="20"/>
    </row>
    <row r="1514" spans="1:8" s="172" customFormat="1" ht="12.75" customHeight="1" x14ac:dyDescent="0.15">
      <c r="A1514" s="105">
        <v>41866</v>
      </c>
      <c r="B1514" s="116">
        <v>3.13</v>
      </c>
      <c r="C1514" s="20">
        <f t="shared" si="46"/>
        <v>3.1300000000000001E-2</v>
      </c>
      <c r="D1514" s="46">
        <f t="shared" si="47"/>
        <v>13.15</v>
      </c>
      <c r="E1514" s="20"/>
      <c r="F1514" s="105">
        <v>41880</v>
      </c>
      <c r="G1514" s="116">
        <v>11.98</v>
      </c>
      <c r="H1514" s="20"/>
    </row>
    <row r="1515" spans="1:8" s="172" customFormat="1" ht="12.75" customHeight="1" x14ac:dyDescent="0.15">
      <c r="A1515" s="105">
        <v>41865</v>
      </c>
      <c r="B1515" s="116">
        <v>3.2</v>
      </c>
      <c r="C1515" s="20">
        <f t="shared" si="46"/>
        <v>3.2000000000000001E-2</v>
      </c>
      <c r="D1515" s="46">
        <f t="shared" si="47"/>
        <v>12.42</v>
      </c>
      <c r="E1515" s="20"/>
      <c r="F1515" s="105">
        <v>41879</v>
      </c>
      <c r="G1515" s="116">
        <v>12.05</v>
      </c>
      <c r="H1515" s="20"/>
    </row>
    <row r="1516" spans="1:8" s="172" customFormat="1" ht="12.75" customHeight="1" x14ac:dyDescent="0.15">
      <c r="A1516" s="105">
        <v>41864</v>
      </c>
      <c r="B1516" s="116">
        <v>3.24</v>
      </c>
      <c r="C1516" s="20">
        <f t="shared" si="46"/>
        <v>3.2400000000000005E-2</v>
      </c>
      <c r="D1516" s="46">
        <f t="shared" si="47"/>
        <v>12.9</v>
      </c>
      <c r="E1516" s="20"/>
      <c r="F1516" s="105">
        <v>41878</v>
      </c>
      <c r="G1516" s="116">
        <v>11.78</v>
      </c>
      <c r="H1516" s="20"/>
    </row>
    <row r="1517" spans="1:8" s="172" customFormat="1" ht="12.75" customHeight="1" x14ac:dyDescent="0.15">
      <c r="A1517" s="105">
        <v>41863</v>
      </c>
      <c r="B1517" s="116">
        <v>3.27</v>
      </c>
      <c r="C1517" s="20">
        <f t="shared" si="46"/>
        <v>3.27E-2</v>
      </c>
      <c r="D1517" s="46">
        <f t="shared" si="47"/>
        <v>14.13</v>
      </c>
      <c r="E1517" s="20"/>
      <c r="F1517" s="105">
        <v>41877</v>
      </c>
      <c r="G1517" s="116">
        <v>11.63</v>
      </c>
      <c r="H1517" s="20"/>
    </row>
    <row r="1518" spans="1:8" s="172" customFormat="1" ht="12.75" customHeight="1" x14ac:dyDescent="0.15">
      <c r="A1518" s="105">
        <v>41862</v>
      </c>
      <c r="B1518" s="116">
        <v>3.24</v>
      </c>
      <c r="C1518" s="20">
        <f t="shared" si="46"/>
        <v>3.2400000000000005E-2</v>
      </c>
      <c r="D1518" s="46">
        <f t="shared" si="47"/>
        <v>14.23</v>
      </c>
      <c r="E1518" s="20"/>
      <c r="F1518" s="105">
        <v>41876</v>
      </c>
      <c r="G1518" s="116">
        <v>11.7</v>
      </c>
      <c r="H1518" s="20"/>
    </row>
    <row r="1519" spans="1:8" s="172" customFormat="1" ht="12.75" customHeight="1" x14ac:dyDescent="0.15">
      <c r="A1519" s="105">
        <v>41859</v>
      </c>
      <c r="B1519" s="116">
        <v>3.23</v>
      </c>
      <c r="C1519" s="20">
        <f t="shared" si="46"/>
        <v>3.2300000000000002E-2</v>
      </c>
      <c r="D1519" s="46">
        <f t="shared" si="47"/>
        <v>15.77</v>
      </c>
      <c r="E1519" s="20"/>
      <c r="F1519" s="105">
        <v>41873</v>
      </c>
      <c r="G1519" s="116">
        <v>11.47</v>
      </c>
      <c r="H1519" s="20"/>
    </row>
    <row r="1520" spans="1:8" s="172" customFormat="1" ht="12.75" customHeight="1" x14ac:dyDescent="0.15">
      <c r="A1520" s="105">
        <v>41858</v>
      </c>
      <c r="B1520" s="116">
        <v>3.23</v>
      </c>
      <c r="C1520" s="20">
        <f t="shared" si="46"/>
        <v>3.2300000000000002E-2</v>
      </c>
      <c r="D1520" s="46">
        <f t="shared" si="47"/>
        <v>16.66</v>
      </c>
      <c r="E1520" s="20"/>
      <c r="F1520" s="105">
        <v>41872</v>
      </c>
      <c r="G1520" s="116">
        <v>11.76</v>
      </c>
      <c r="H1520" s="20"/>
    </row>
    <row r="1521" spans="1:8" s="172" customFormat="1" ht="12.75" customHeight="1" x14ac:dyDescent="0.15">
      <c r="A1521" s="105">
        <v>41857</v>
      </c>
      <c r="B1521" s="116">
        <v>3.27</v>
      </c>
      <c r="C1521" s="20">
        <f t="shared" si="46"/>
        <v>3.27E-2</v>
      </c>
      <c r="D1521" s="46">
        <f t="shared" si="47"/>
        <v>16.37</v>
      </c>
      <c r="E1521" s="20"/>
      <c r="F1521" s="105">
        <v>41871</v>
      </c>
      <c r="G1521" s="116">
        <v>11.78</v>
      </c>
      <c r="H1521" s="20"/>
    </row>
    <row r="1522" spans="1:8" s="172" customFormat="1" ht="12.75" customHeight="1" x14ac:dyDescent="0.15">
      <c r="A1522" s="105">
        <v>41856</v>
      </c>
      <c r="B1522" s="116">
        <v>3.28</v>
      </c>
      <c r="C1522" s="20">
        <f t="shared" si="46"/>
        <v>3.2799999999999996E-2</v>
      </c>
      <c r="D1522" s="46">
        <f t="shared" si="47"/>
        <v>16.87</v>
      </c>
      <c r="E1522" s="20"/>
      <c r="F1522" s="105">
        <v>41870</v>
      </c>
      <c r="G1522" s="116">
        <v>12.21</v>
      </c>
      <c r="H1522" s="20"/>
    </row>
    <row r="1523" spans="1:8" s="172" customFormat="1" ht="12.75" customHeight="1" x14ac:dyDescent="0.15">
      <c r="A1523" s="105">
        <v>41855</v>
      </c>
      <c r="B1523" s="116">
        <v>3.3</v>
      </c>
      <c r="C1523" s="20">
        <f t="shared" si="46"/>
        <v>3.3000000000000002E-2</v>
      </c>
      <c r="D1523" s="46">
        <f t="shared" si="47"/>
        <v>15.12</v>
      </c>
      <c r="E1523" s="20"/>
      <c r="F1523" s="105">
        <v>41869</v>
      </c>
      <c r="G1523" s="116">
        <v>12.32</v>
      </c>
      <c r="H1523" s="20"/>
    </row>
    <row r="1524" spans="1:8" s="172" customFormat="1" ht="12.75" customHeight="1" x14ac:dyDescent="0.15">
      <c r="A1524" s="105">
        <v>41852</v>
      </c>
      <c r="B1524" s="116">
        <v>3.29</v>
      </c>
      <c r="C1524" s="20">
        <f t="shared" si="46"/>
        <v>3.2899999999999999E-2</v>
      </c>
      <c r="D1524" s="46">
        <f t="shared" si="47"/>
        <v>17.03</v>
      </c>
      <c r="E1524" s="20"/>
      <c r="F1524" s="105">
        <v>41866</v>
      </c>
      <c r="G1524" s="116">
        <v>13.15</v>
      </c>
      <c r="H1524" s="20"/>
    </row>
    <row r="1525" spans="1:8" s="172" customFormat="1" ht="12.75" customHeight="1" x14ac:dyDescent="0.15">
      <c r="A1525" s="105">
        <v>41851</v>
      </c>
      <c r="B1525" s="116">
        <v>3.32</v>
      </c>
      <c r="C1525" s="20">
        <f t="shared" si="46"/>
        <v>3.32E-2</v>
      </c>
      <c r="D1525" s="46">
        <f t="shared" si="47"/>
        <v>16.95</v>
      </c>
      <c r="E1525" s="20"/>
      <c r="F1525" s="105">
        <v>41865</v>
      </c>
      <c r="G1525" s="116">
        <v>12.42</v>
      </c>
      <c r="H1525" s="20"/>
    </row>
    <row r="1526" spans="1:8" s="172" customFormat="1" ht="12.75" customHeight="1" x14ac:dyDescent="0.15">
      <c r="A1526" s="105">
        <v>41850</v>
      </c>
      <c r="B1526" s="116">
        <v>3.31</v>
      </c>
      <c r="C1526" s="20">
        <f t="shared" si="46"/>
        <v>3.3099999999999997E-2</v>
      </c>
      <c r="D1526" s="46">
        <f t="shared" si="47"/>
        <v>13.33</v>
      </c>
      <c r="E1526" s="20"/>
      <c r="F1526" s="105">
        <v>41864</v>
      </c>
      <c r="G1526" s="116">
        <v>12.9</v>
      </c>
      <c r="H1526" s="20"/>
    </row>
    <row r="1527" spans="1:8" s="172" customFormat="1" ht="12.75" customHeight="1" x14ac:dyDescent="0.15">
      <c r="A1527" s="105">
        <v>41849</v>
      </c>
      <c r="B1527" s="116">
        <v>3.22</v>
      </c>
      <c r="C1527" s="20">
        <f t="shared" si="46"/>
        <v>3.2199999999999999E-2</v>
      </c>
      <c r="D1527" s="46">
        <f t="shared" si="47"/>
        <v>13.28</v>
      </c>
      <c r="E1527" s="20"/>
      <c r="F1527" s="105">
        <v>41863</v>
      </c>
      <c r="G1527" s="116">
        <v>14.13</v>
      </c>
      <c r="H1527" s="20"/>
    </row>
    <row r="1528" spans="1:8" s="172" customFormat="1" ht="12.75" customHeight="1" x14ac:dyDescent="0.15">
      <c r="A1528" s="105">
        <v>41848</v>
      </c>
      <c r="B1528" s="116">
        <v>3.26</v>
      </c>
      <c r="C1528" s="20">
        <f t="shared" si="46"/>
        <v>3.2599999999999997E-2</v>
      </c>
      <c r="D1528" s="46">
        <f t="shared" si="47"/>
        <v>12.56</v>
      </c>
      <c r="E1528" s="20"/>
      <c r="F1528" s="105">
        <v>41862</v>
      </c>
      <c r="G1528" s="116">
        <v>14.23</v>
      </c>
      <c r="H1528" s="20"/>
    </row>
    <row r="1529" spans="1:8" s="172" customFormat="1" ht="12.75" customHeight="1" x14ac:dyDescent="0.15">
      <c r="A1529" s="105">
        <v>41845</v>
      </c>
      <c r="B1529" s="116">
        <v>3.24</v>
      </c>
      <c r="C1529" s="20">
        <f t="shared" si="46"/>
        <v>3.2400000000000005E-2</v>
      </c>
      <c r="D1529" s="46">
        <f t="shared" si="47"/>
        <v>12.69</v>
      </c>
      <c r="E1529" s="20"/>
      <c r="F1529" s="105">
        <v>41859</v>
      </c>
      <c r="G1529" s="116">
        <v>15.77</v>
      </c>
      <c r="H1529" s="20"/>
    </row>
    <row r="1530" spans="1:8" s="172" customFormat="1" ht="12.75" customHeight="1" x14ac:dyDescent="0.15">
      <c r="A1530" s="105">
        <v>41844</v>
      </c>
      <c r="B1530" s="116">
        <v>3.3</v>
      </c>
      <c r="C1530" s="20">
        <f t="shared" si="46"/>
        <v>3.3000000000000002E-2</v>
      </c>
      <c r="D1530" s="46">
        <f t="shared" si="47"/>
        <v>11.84</v>
      </c>
      <c r="E1530" s="20"/>
      <c r="F1530" s="105">
        <v>41858</v>
      </c>
      <c r="G1530" s="116">
        <v>16.66</v>
      </c>
      <c r="H1530" s="20"/>
    </row>
    <row r="1531" spans="1:8" s="172" customFormat="1" ht="12.75" customHeight="1" x14ac:dyDescent="0.15">
      <c r="A1531" s="105">
        <v>41843</v>
      </c>
      <c r="B1531" s="116">
        <v>3.26</v>
      </c>
      <c r="C1531" s="20">
        <f t="shared" si="46"/>
        <v>3.2599999999999997E-2</v>
      </c>
      <c r="D1531" s="46">
        <f t="shared" si="47"/>
        <v>11.52</v>
      </c>
      <c r="E1531" s="20"/>
      <c r="F1531" s="105">
        <v>41857</v>
      </c>
      <c r="G1531" s="116">
        <v>16.37</v>
      </c>
      <c r="H1531" s="20"/>
    </row>
    <row r="1532" spans="1:8" s="172" customFormat="1" ht="12.75" customHeight="1" x14ac:dyDescent="0.15">
      <c r="A1532" s="105">
        <v>41842</v>
      </c>
      <c r="B1532" s="116">
        <v>3.25</v>
      </c>
      <c r="C1532" s="20">
        <f t="shared" si="46"/>
        <v>3.2500000000000001E-2</v>
      </c>
      <c r="D1532" s="46">
        <f t="shared" si="47"/>
        <v>12.24</v>
      </c>
      <c r="E1532" s="20"/>
      <c r="F1532" s="105">
        <v>41856</v>
      </c>
      <c r="G1532" s="116">
        <v>16.87</v>
      </c>
      <c r="H1532" s="20"/>
    </row>
    <row r="1533" spans="1:8" s="172" customFormat="1" ht="12.75" customHeight="1" x14ac:dyDescent="0.15">
      <c r="A1533" s="105">
        <v>41841</v>
      </c>
      <c r="B1533" s="116">
        <v>3.26</v>
      </c>
      <c r="C1533" s="20">
        <f t="shared" si="46"/>
        <v>3.2599999999999997E-2</v>
      </c>
      <c r="D1533" s="46">
        <f t="shared" si="47"/>
        <v>12.81</v>
      </c>
      <c r="E1533" s="20"/>
      <c r="F1533" s="105">
        <v>41855</v>
      </c>
      <c r="G1533" s="116">
        <v>15.12</v>
      </c>
      <c r="H1533" s="20"/>
    </row>
    <row r="1534" spans="1:8" s="172" customFormat="1" ht="12.75" customHeight="1" x14ac:dyDescent="0.15">
      <c r="A1534" s="105">
        <v>41838</v>
      </c>
      <c r="B1534" s="116">
        <v>3.29</v>
      </c>
      <c r="C1534" s="20">
        <f t="shared" si="46"/>
        <v>3.2899999999999999E-2</v>
      </c>
      <c r="D1534" s="46">
        <f t="shared" si="47"/>
        <v>12.06</v>
      </c>
      <c r="E1534" s="20"/>
      <c r="F1534" s="105">
        <v>41852</v>
      </c>
      <c r="G1534" s="116">
        <v>17.03</v>
      </c>
      <c r="H1534" s="20"/>
    </row>
    <row r="1535" spans="1:8" s="172" customFormat="1" ht="12.75" customHeight="1" x14ac:dyDescent="0.15">
      <c r="A1535" s="105">
        <v>41837</v>
      </c>
      <c r="B1535" s="116">
        <v>3.27</v>
      </c>
      <c r="C1535" s="20">
        <f t="shared" si="46"/>
        <v>3.27E-2</v>
      </c>
      <c r="D1535" s="46">
        <f t="shared" si="47"/>
        <v>14.54</v>
      </c>
      <c r="E1535" s="20"/>
      <c r="F1535" s="105">
        <v>41851</v>
      </c>
      <c r="G1535" s="116">
        <v>16.95</v>
      </c>
      <c r="H1535" s="20"/>
    </row>
    <row r="1536" spans="1:8" s="172" customFormat="1" ht="12.75" customHeight="1" x14ac:dyDescent="0.15">
      <c r="A1536" s="105">
        <v>41836</v>
      </c>
      <c r="B1536" s="116">
        <v>3.35</v>
      </c>
      <c r="C1536" s="20">
        <f t="shared" si="46"/>
        <v>3.3500000000000002E-2</v>
      </c>
      <c r="D1536" s="46">
        <f t="shared" si="47"/>
        <v>11</v>
      </c>
      <c r="E1536" s="20"/>
      <c r="F1536" s="105">
        <v>41850</v>
      </c>
      <c r="G1536" s="116">
        <v>13.33</v>
      </c>
      <c r="H1536" s="20"/>
    </row>
    <row r="1537" spans="1:8" s="172" customFormat="1" ht="12.75" customHeight="1" x14ac:dyDescent="0.15">
      <c r="A1537" s="105">
        <v>41835</v>
      </c>
      <c r="B1537" s="116">
        <v>3.37</v>
      </c>
      <c r="C1537" s="20">
        <f t="shared" si="46"/>
        <v>3.3700000000000001E-2</v>
      </c>
      <c r="D1537" s="46">
        <f t="shared" si="47"/>
        <v>11.96</v>
      </c>
      <c r="E1537" s="20"/>
      <c r="F1537" s="105">
        <v>41849</v>
      </c>
      <c r="G1537" s="116">
        <v>13.28</v>
      </c>
      <c r="H1537" s="20"/>
    </row>
    <row r="1538" spans="1:8" s="172" customFormat="1" ht="12.75" customHeight="1" x14ac:dyDescent="0.15">
      <c r="A1538" s="105">
        <v>41834</v>
      </c>
      <c r="B1538" s="116">
        <v>3.36</v>
      </c>
      <c r="C1538" s="20">
        <f t="shared" si="46"/>
        <v>3.3599999999999998E-2</v>
      </c>
      <c r="D1538" s="46">
        <f t="shared" si="47"/>
        <v>11.82</v>
      </c>
      <c r="E1538" s="20"/>
      <c r="F1538" s="105">
        <v>41848</v>
      </c>
      <c r="G1538" s="116">
        <v>12.56</v>
      </c>
      <c r="H1538" s="20"/>
    </row>
    <row r="1539" spans="1:8" s="172" customFormat="1" ht="12.75" customHeight="1" x14ac:dyDescent="0.15">
      <c r="A1539" s="105">
        <v>41831</v>
      </c>
      <c r="B1539" s="116">
        <v>3.34</v>
      </c>
      <c r="C1539" s="20">
        <f t="shared" ref="C1539:C1602" si="48">B1539/100</f>
        <v>3.3399999999999999E-2</v>
      </c>
      <c r="D1539" s="46">
        <f t="shared" ref="D1539:D1602" si="49">IFERROR(VLOOKUP(A1539,$F$3:$G$7726,2,FALSE),AVERAGE(D1538,D1540))</f>
        <v>12.08</v>
      </c>
      <c r="E1539" s="20"/>
      <c r="F1539" s="105">
        <v>41845</v>
      </c>
      <c r="G1539" s="116">
        <v>12.69</v>
      </c>
      <c r="H1539" s="20"/>
    </row>
    <row r="1540" spans="1:8" s="172" customFormat="1" ht="12.75" customHeight="1" x14ac:dyDescent="0.15">
      <c r="A1540" s="105">
        <v>41830</v>
      </c>
      <c r="B1540" s="116">
        <v>3.38</v>
      </c>
      <c r="C1540" s="20">
        <f t="shared" si="48"/>
        <v>3.3799999999999997E-2</v>
      </c>
      <c r="D1540" s="46">
        <f t="shared" si="49"/>
        <v>12.59</v>
      </c>
      <c r="E1540" s="20"/>
      <c r="F1540" s="105">
        <v>41844</v>
      </c>
      <c r="G1540" s="116">
        <v>11.84</v>
      </c>
      <c r="H1540" s="20"/>
    </row>
    <row r="1541" spans="1:8" s="172" customFormat="1" ht="12.75" customHeight="1" x14ac:dyDescent="0.15">
      <c r="A1541" s="105">
        <v>41829</v>
      </c>
      <c r="B1541" s="116">
        <v>3.37</v>
      </c>
      <c r="C1541" s="20">
        <f t="shared" si="48"/>
        <v>3.3700000000000001E-2</v>
      </c>
      <c r="D1541" s="46">
        <f t="shared" si="49"/>
        <v>11.65</v>
      </c>
      <c r="E1541" s="20"/>
      <c r="F1541" s="105">
        <v>41843</v>
      </c>
      <c r="G1541" s="116">
        <v>11.52</v>
      </c>
      <c r="H1541" s="20"/>
    </row>
    <row r="1542" spans="1:8" s="172" customFormat="1" ht="12.75" customHeight="1" x14ac:dyDescent="0.15">
      <c r="A1542" s="105">
        <v>41828</v>
      </c>
      <c r="B1542" s="116">
        <v>3.38</v>
      </c>
      <c r="C1542" s="20">
        <f t="shared" si="48"/>
        <v>3.3799999999999997E-2</v>
      </c>
      <c r="D1542" s="46">
        <f t="shared" si="49"/>
        <v>11.98</v>
      </c>
      <c r="E1542" s="20"/>
      <c r="F1542" s="105">
        <v>41842</v>
      </c>
      <c r="G1542" s="116">
        <v>12.24</v>
      </c>
      <c r="H1542" s="20"/>
    </row>
    <row r="1543" spans="1:8" s="172" customFormat="1" ht="12.75" customHeight="1" x14ac:dyDescent="0.15">
      <c r="A1543" s="105">
        <v>41827</v>
      </c>
      <c r="B1543" s="116">
        <v>3.44</v>
      </c>
      <c r="C1543" s="20">
        <f t="shared" si="48"/>
        <v>3.44E-2</v>
      </c>
      <c r="D1543" s="46">
        <f t="shared" si="49"/>
        <v>11.33</v>
      </c>
      <c r="E1543" s="20"/>
      <c r="F1543" s="105">
        <v>41841</v>
      </c>
      <c r="G1543" s="116">
        <v>12.81</v>
      </c>
      <c r="H1543" s="20"/>
    </row>
    <row r="1544" spans="1:8" s="172" customFormat="1" ht="12.75" customHeight="1" x14ac:dyDescent="0.15">
      <c r="A1544" s="105">
        <v>41823</v>
      </c>
      <c r="B1544" s="116">
        <v>3.47</v>
      </c>
      <c r="C1544" s="20">
        <f t="shared" si="48"/>
        <v>3.4700000000000002E-2</v>
      </c>
      <c r="D1544" s="46">
        <f t="shared" si="49"/>
        <v>10.32</v>
      </c>
      <c r="E1544" s="20"/>
      <c r="F1544" s="105">
        <v>41838</v>
      </c>
      <c r="G1544" s="116">
        <v>12.06</v>
      </c>
      <c r="H1544" s="20"/>
    </row>
    <row r="1545" spans="1:8" s="172" customFormat="1" ht="12.75" customHeight="1" x14ac:dyDescent="0.15">
      <c r="A1545" s="105">
        <v>41822</v>
      </c>
      <c r="B1545" s="116">
        <v>3.46</v>
      </c>
      <c r="C1545" s="20">
        <f t="shared" si="48"/>
        <v>3.4599999999999999E-2</v>
      </c>
      <c r="D1545" s="46">
        <f t="shared" si="49"/>
        <v>10.82</v>
      </c>
      <c r="E1545" s="20"/>
      <c r="F1545" s="105">
        <v>41837</v>
      </c>
      <c r="G1545" s="116">
        <v>14.54</v>
      </c>
      <c r="H1545" s="20"/>
    </row>
    <row r="1546" spans="1:8" s="172" customFormat="1" ht="12.75" customHeight="1" x14ac:dyDescent="0.15">
      <c r="A1546" s="105">
        <v>41821</v>
      </c>
      <c r="B1546" s="116">
        <v>3.4</v>
      </c>
      <c r="C1546" s="20">
        <f t="shared" si="48"/>
        <v>3.4000000000000002E-2</v>
      </c>
      <c r="D1546" s="46">
        <f t="shared" si="49"/>
        <v>11.15</v>
      </c>
      <c r="E1546" s="20"/>
      <c r="F1546" s="105">
        <v>41836</v>
      </c>
      <c r="G1546" s="116">
        <v>11</v>
      </c>
      <c r="H1546" s="20"/>
    </row>
    <row r="1547" spans="1:8" s="172" customFormat="1" ht="12.75" customHeight="1" x14ac:dyDescent="0.15">
      <c r="A1547" s="105">
        <v>41820</v>
      </c>
      <c r="B1547" s="116">
        <v>3.34</v>
      </c>
      <c r="C1547" s="20">
        <f t="shared" si="48"/>
        <v>3.3399999999999999E-2</v>
      </c>
      <c r="D1547" s="46">
        <f t="shared" si="49"/>
        <v>11.57</v>
      </c>
      <c r="E1547" s="20"/>
      <c r="F1547" s="105">
        <v>41835</v>
      </c>
      <c r="G1547" s="116">
        <v>11.96</v>
      </c>
      <c r="H1547" s="20"/>
    </row>
    <row r="1548" spans="1:8" s="172" customFormat="1" ht="12.75" customHeight="1" x14ac:dyDescent="0.15">
      <c r="A1548" s="105">
        <v>41817</v>
      </c>
      <c r="B1548" s="116">
        <v>3.36</v>
      </c>
      <c r="C1548" s="20">
        <f t="shared" si="48"/>
        <v>3.3599999999999998E-2</v>
      </c>
      <c r="D1548" s="46">
        <f t="shared" si="49"/>
        <v>11.26</v>
      </c>
      <c r="E1548" s="20"/>
      <c r="F1548" s="105">
        <v>41834</v>
      </c>
      <c r="G1548" s="116">
        <v>11.82</v>
      </c>
      <c r="H1548" s="20"/>
    </row>
    <row r="1549" spans="1:8" s="172" customFormat="1" ht="12.75" customHeight="1" x14ac:dyDescent="0.15">
      <c r="A1549" s="105">
        <v>41816</v>
      </c>
      <c r="B1549" s="116">
        <v>3.35</v>
      </c>
      <c r="C1549" s="20">
        <f t="shared" si="48"/>
        <v>3.3500000000000002E-2</v>
      </c>
      <c r="D1549" s="46">
        <f t="shared" si="49"/>
        <v>11.63</v>
      </c>
      <c r="E1549" s="20"/>
      <c r="F1549" s="105">
        <v>41831</v>
      </c>
      <c r="G1549" s="116">
        <v>12.08</v>
      </c>
      <c r="H1549" s="20"/>
    </row>
    <row r="1550" spans="1:8" s="172" customFormat="1" ht="12.75" customHeight="1" x14ac:dyDescent="0.15">
      <c r="A1550" s="105">
        <v>41815</v>
      </c>
      <c r="B1550" s="116">
        <v>3.38</v>
      </c>
      <c r="C1550" s="20">
        <f t="shared" si="48"/>
        <v>3.3799999999999997E-2</v>
      </c>
      <c r="D1550" s="46">
        <f t="shared" si="49"/>
        <v>11.59</v>
      </c>
      <c r="E1550" s="20"/>
      <c r="F1550" s="105">
        <v>41830</v>
      </c>
      <c r="G1550" s="116">
        <v>12.59</v>
      </c>
      <c r="H1550" s="20"/>
    </row>
    <row r="1551" spans="1:8" s="172" customFormat="1" ht="12.75" customHeight="1" x14ac:dyDescent="0.15">
      <c r="A1551" s="105">
        <v>41814</v>
      </c>
      <c r="B1551" s="116">
        <v>3.41</v>
      </c>
      <c r="C1551" s="20">
        <f t="shared" si="48"/>
        <v>3.4099999999999998E-2</v>
      </c>
      <c r="D1551" s="46">
        <f t="shared" si="49"/>
        <v>12.13</v>
      </c>
      <c r="E1551" s="20"/>
      <c r="F1551" s="105">
        <v>41829</v>
      </c>
      <c r="G1551" s="116">
        <v>11.65</v>
      </c>
      <c r="H1551" s="20"/>
    </row>
    <row r="1552" spans="1:8" s="172" customFormat="1" ht="12.75" customHeight="1" x14ac:dyDescent="0.15">
      <c r="A1552" s="105">
        <v>41813</v>
      </c>
      <c r="B1552" s="116">
        <v>3.45</v>
      </c>
      <c r="C1552" s="20">
        <f t="shared" si="48"/>
        <v>3.4500000000000003E-2</v>
      </c>
      <c r="D1552" s="46">
        <f t="shared" si="49"/>
        <v>10.98</v>
      </c>
      <c r="E1552" s="20"/>
      <c r="F1552" s="105">
        <v>41828</v>
      </c>
      <c r="G1552" s="116">
        <v>11.98</v>
      </c>
      <c r="H1552" s="20"/>
    </row>
    <row r="1553" spans="1:8" s="172" customFormat="1" ht="12.75" customHeight="1" x14ac:dyDescent="0.15">
      <c r="A1553" s="105">
        <v>41810</v>
      </c>
      <c r="B1553" s="116">
        <v>3.44</v>
      </c>
      <c r="C1553" s="20">
        <f t="shared" si="48"/>
        <v>3.44E-2</v>
      </c>
      <c r="D1553" s="46">
        <f t="shared" si="49"/>
        <v>10.85</v>
      </c>
      <c r="E1553" s="20"/>
      <c r="F1553" s="105">
        <v>41827</v>
      </c>
      <c r="G1553" s="116">
        <v>11.33</v>
      </c>
      <c r="H1553" s="20"/>
    </row>
    <row r="1554" spans="1:8" s="172" customFormat="1" ht="12.75" customHeight="1" x14ac:dyDescent="0.15">
      <c r="A1554" s="105">
        <v>41809</v>
      </c>
      <c r="B1554" s="116">
        <v>3.47</v>
      </c>
      <c r="C1554" s="20">
        <f t="shared" si="48"/>
        <v>3.4700000000000002E-2</v>
      </c>
      <c r="D1554" s="46">
        <f t="shared" si="49"/>
        <v>10.62</v>
      </c>
      <c r="E1554" s="20"/>
      <c r="F1554" s="105">
        <v>41823</v>
      </c>
      <c r="G1554" s="116">
        <v>10.32</v>
      </c>
      <c r="H1554" s="20"/>
    </row>
    <row r="1555" spans="1:8" s="172" customFormat="1" ht="12.75" customHeight="1" x14ac:dyDescent="0.15">
      <c r="A1555" s="105">
        <v>41808</v>
      </c>
      <c r="B1555" s="116">
        <v>3.43</v>
      </c>
      <c r="C1555" s="20">
        <f t="shared" si="48"/>
        <v>3.4300000000000004E-2</v>
      </c>
      <c r="D1555" s="46">
        <f t="shared" si="49"/>
        <v>10.61</v>
      </c>
      <c r="E1555" s="20"/>
      <c r="F1555" s="105">
        <v>41822</v>
      </c>
      <c r="G1555" s="116">
        <v>10.82</v>
      </c>
      <c r="H1555" s="20"/>
    </row>
    <row r="1556" spans="1:8" s="172" customFormat="1" ht="12.75" customHeight="1" x14ac:dyDescent="0.15">
      <c r="A1556" s="105">
        <v>41807</v>
      </c>
      <c r="B1556" s="116">
        <v>3.44</v>
      </c>
      <c r="C1556" s="20">
        <f t="shared" si="48"/>
        <v>3.44E-2</v>
      </c>
      <c r="D1556" s="46">
        <f t="shared" si="49"/>
        <v>12.06</v>
      </c>
      <c r="E1556" s="20"/>
      <c r="F1556" s="105">
        <v>41821</v>
      </c>
      <c r="G1556" s="116">
        <v>11.15</v>
      </c>
      <c r="H1556" s="20"/>
    </row>
    <row r="1557" spans="1:8" s="172" customFormat="1" ht="12.75" customHeight="1" x14ac:dyDescent="0.15">
      <c r="A1557" s="105">
        <v>41806</v>
      </c>
      <c r="B1557" s="116">
        <v>3.4</v>
      </c>
      <c r="C1557" s="20">
        <f t="shared" si="48"/>
        <v>3.4000000000000002E-2</v>
      </c>
      <c r="D1557" s="46">
        <f t="shared" si="49"/>
        <v>12.65</v>
      </c>
      <c r="E1557" s="20"/>
      <c r="F1557" s="105">
        <v>41820</v>
      </c>
      <c r="G1557" s="116">
        <v>11.57</v>
      </c>
      <c r="H1557" s="20"/>
    </row>
    <row r="1558" spans="1:8" s="172" customFormat="1" ht="12.75" customHeight="1" x14ac:dyDescent="0.15">
      <c r="A1558" s="105">
        <v>41803</v>
      </c>
      <c r="B1558" s="116">
        <v>3.41</v>
      </c>
      <c r="C1558" s="20">
        <f t="shared" si="48"/>
        <v>3.4099999999999998E-2</v>
      </c>
      <c r="D1558" s="46">
        <f t="shared" si="49"/>
        <v>12.18</v>
      </c>
      <c r="E1558" s="20"/>
      <c r="F1558" s="105">
        <v>41817</v>
      </c>
      <c r="G1558" s="116">
        <v>11.26</v>
      </c>
      <c r="H1558" s="20"/>
    </row>
    <row r="1559" spans="1:8" s="172" customFormat="1" ht="12.75" customHeight="1" x14ac:dyDescent="0.15">
      <c r="A1559" s="105">
        <v>41802</v>
      </c>
      <c r="B1559" s="116">
        <v>3.41</v>
      </c>
      <c r="C1559" s="20">
        <f t="shared" si="48"/>
        <v>3.4099999999999998E-2</v>
      </c>
      <c r="D1559" s="46">
        <f t="shared" si="49"/>
        <v>12.56</v>
      </c>
      <c r="E1559" s="20"/>
      <c r="F1559" s="105">
        <v>41816</v>
      </c>
      <c r="G1559" s="116">
        <v>11.63</v>
      </c>
      <c r="H1559" s="20"/>
    </row>
    <row r="1560" spans="1:8" s="172" customFormat="1" ht="12.75" customHeight="1" x14ac:dyDescent="0.15">
      <c r="A1560" s="105">
        <v>41801</v>
      </c>
      <c r="B1560" s="116">
        <v>3.47</v>
      </c>
      <c r="C1560" s="20">
        <f t="shared" si="48"/>
        <v>3.4700000000000002E-2</v>
      </c>
      <c r="D1560" s="46">
        <f t="shared" si="49"/>
        <v>11.6</v>
      </c>
      <c r="E1560" s="20"/>
      <c r="F1560" s="105">
        <v>41815</v>
      </c>
      <c r="G1560" s="116">
        <v>11.59</v>
      </c>
      <c r="H1560" s="20"/>
    </row>
    <row r="1561" spans="1:8" s="172" customFormat="1" ht="12.75" customHeight="1" x14ac:dyDescent="0.15">
      <c r="A1561" s="105">
        <v>41800</v>
      </c>
      <c r="B1561" s="116">
        <v>3.47</v>
      </c>
      <c r="C1561" s="20">
        <f t="shared" si="48"/>
        <v>3.4700000000000002E-2</v>
      </c>
      <c r="D1561" s="46">
        <f t="shared" si="49"/>
        <v>10.99</v>
      </c>
      <c r="E1561" s="20"/>
      <c r="F1561" s="105">
        <v>41814</v>
      </c>
      <c r="G1561" s="116">
        <v>12.13</v>
      </c>
      <c r="H1561" s="20"/>
    </row>
    <row r="1562" spans="1:8" s="172" customFormat="1" ht="12.75" customHeight="1" x14ac:dyDescent="0.15">
      <c r="A1562" s="105">
        <v>41799</v>
      </c>
      <c r="B1562" s="116">
        <v>3.45</v>
      </c>
      <c r="C1562" s="20">
        <f t="shared" si="48"/>
        <v>3.4500000000000003E-2</v>
      </c>
      <c r="D1562" s="46">
        <f t="shared" si="49"/>
        <v>11.15</v>
      </c>
      <c r="E1562" s="20"/>
      <c r="F1562" s="105">
        <v>41813</v>
      </c>
      <c r="G1562" s="116">
        <v>10.98</v>
      </c>
      <c r="H1562" s="20"/>
    </row>
    <row r="1563" spans="1:8" s="172" customFormat="1" ht="12.75" customHeight="1" x14ac:dyDescent="0.15">
      <c r="A1563" s="105">
        <v>41796</v>
      </c>
      <c r="B1563" s="116">
        <v>3.44</v>
      </c>
      <c r="C1563" s="20">
        <f t="shared" si="48"/>
        <v>3.44E-2</v>
      </c>
      <c r="D1563" s="46">
        <f t="shared" si="49"/>
        <v>10.73</v>
      </c>
      <c r="E1563" s="20"/>
      <c r="F1563" s="105">
        <v>41810</v>
      </c>
      <c r="G1563" s="116">
        <v>10.85</v>
      </c>
      <c r="H1563" s="20"/>
    </row>
    <row r="1564" spans="1:8" s="172" customFormat="1" ht="12.75" customHeight="1" x14ac:dyDescent="0.15">
      <c r="A1564" s="105">
        <v>41795</v>
      </c>
      <c r="B1564" s="116">
        <v>3.44</v>
      </c>
      <c r="C1564" s="20">
        <f t="shared" si="48"/>
        <v>3.44E-2</v>
      </c>
      <c r="D1564" s="46">
        <f t="shared" si="49"/>
        <v>11.68</v>
      </c>
      <c r="E1564" s="20"/>
      <c r="F1564" s="105">
        <v>41809</v>
      </c>
      <c r="G1564" s="116">
        <v>10.62</v>
      </c>
      <c r="H1564" s="20"/>
    </row>
    <row r="1565" spans="1:8" s="172" customFormat="1" ht="12.75" customHeight="1" x14ac:dyDescent="0.15">
      <c r="A1565" s="105">
        <v>41794</v>
      </c>
      <c r="B1565" s="116">
        <v>3.45</v>
      </c>
      <c r="C1565" s="20">
        <f t="shared" si="48"/>
        <v>3.4500000000000003E-2</v>
      </c>
      <c r="D1565" s="46">
        <f t="shared" si="49"/>
        <v>12.08</v>
      </c>
      <c r="E1565" s="20"/>
      <c r="F1565" s="105">
        <v>41808</v>
      </c>
      <c r="G1565" s="116">
        <v>10.61</v>
      </c>
      <c r="H1565" s="20"/>
    </row>
    <row r="1566" spans="1:8" s="172" customFormat="1" ht="12.75" customHeight="1" x14ac:dyDescent="0.15">
      <c r="A1566" s="105">
        <v>41793</v>
      </c>
      <c r="B1566" s="116">
        <v>3.43</v>
      </c>
      <c r="C1566" s="20">
        <f t="shared" si="48"/>
        <v>3.4300000000000004E-2</v>
      </c>
      <c r="D1566" s="46">
        <f t="shared" si="49"/>
        <v>11.87</v>
      </c>
      <c r="E1566" s="20"/>
      <c r="F1566" s="105">
        <v>41807</v>
      </c>
      <c r="G1566" s="116">
        <v>12.06</v>
      </c>
      <c r="H1566" s="20"/>
    </row>
    <row r="1567" spans="1:8" s="172" customFormat="1" ht="12.75" customHeight="1" x14ac:dyDescent="0.15">
      <c r="A1567" s="105">
        <v>41792</v>
      </c>
      <c r="B1567" s="116">
        <v>3.38</v>
      </c>
      <c r="C1567" s="20">
        <f t="shared" si="48"/>
        <v>3.3799999999999997E-2</v>
      </c>
      <c r="D1567" s="46">
        <f t="shared" si="49"/>
        <v>11.58</v>
      </c>
      <c r="E1567" s="20"/>
      <c r="F1567" s="105">
        <v>41806</v>
      </c>
      <c r="G1567" s="116">
        <v>12.65</v>
      </c>
      <c r="H1567" s="20"/>
    </row>
    <row r="1568" spans="1:8" s="172" customFormat="1" ht="12.75" customHeight="1" x14ac:dyDescent="0.15">
      <c r="A1568" s="105">
        <v>41789</v>
      </c>
      <c r="B1568" s="116">
        <v>3.33</v>
      </c>
      <c r="C1568" s="20">
        <f t="shared" si="48"/>
        <v>3.3300000000000003E-2</v>
      </c>
      <c r="D1568" s="46">
        <f t="shared" si="49"/>
        <v>11.4</v>
      </c>
      <c r="E1568" s="20"/>
      <c r="F1568" s="105">
        <v>41803</v>
      </c>
      <c r="G1568" s="116">
        <v>12.18</v>
      </c>
      <c r="H1568" s="20"/>
    </row>
    <row r="1569" spans="1:8" s="172" customFormat="1" ht="12.75" customHeight="1" x14ac:dyDescent="0.15">
      <c r="A1569" s="105">
        <v>41788</v>
      </c>
      <c r="B1569" s="116">
        <v>3.31</v>
      </c>
      <c r="C1569" s="20">
        <f t="shared" si="48"/>
        <v>3.3099999999999997E-2</v>
      </c>
      <c r="D1569" s="46">
        <f t="shared" si="49"/>
        <v>11.57</v>
      </c>
      <c r="E1569" s="20"/>
      <c r="F1569" s="105">
        <v>41802</v>
      </c>
      <c r="G1569" s="116">
        <v>12.56</v>
      </c>
      <c r="H1569" s="20"/>
    </row>
    <row r="1570" spans="1:8" s="172" customFormat="1" ht="12.75" customHeight="1" x14ac:dyDescent="0.15">
      <c r="A1570" s="105">
        <v>41787</v>
      </c>
      <c r="B1570" s="116">
        <v>3.29</v>
      </c>
      <c r="C1570" s="20">
        <f t="shared" si="48"/>
        <v>3.2899999999999999E-2</v>
      </c>
      <c r="D1570" s="46">
        <f t="shared" si="49"/>
        <v>11.68</v>
      </c>
      <c r="E1570" s="20"/>
      <c r="F1570" s="105">
        <v>41801</v>
      </c>
      <c r="G1570" s="116">
        <v>11.6</v>
      </c>
      <c r="H1570" s="20"/>
    </row>
    <row r="1571" spans="1:8" s="172" customFormat="1" ht="12.75" customHeight="1" x14ac:dyDescent="0.15">
      <c r="A1571" s="105">
        <v>41786</v>
      </c>
      <c r="B1571" s="116">
        <v>3.37</v>
      </c>
      <c r="C1571" s="20">
        <f t="shared" si="48"/>
        <v>3.3700000000000001E-2</v>
      </c>
      <c r="D1571" s="46">
        <f t="shared" si="49"/>
        <v>11.51</v>
      </c>
      <c r="E1571" s="20"/>
      <c r="F1571" s="105">
        <v>41800</v>
      </c>
      <c r="G1571" s="116">
        <v>10.99</v>
      </c>
      <c r="H1571" s="20"/>
    </row>
    <row r="1572" spans="1:8" s="172" customFormat="1" ht="12.75" customHeight="1" x14ac:dyDescent="0.15">
      <c r="A1572" s="105">
        <v>41782</v>
      </c>
      <c r="B1572" s="116">
        <v>3.4</v>
      </c>
      <c r="C1572" s="20">
        <f t="shared" si="48"/>
        <v>3.4000000000000002E-2</v>
      </c>
      <c r="D1572" s="46">
        <f t="shared" si="49"/>
        <v>11.36</v>
      </c>
      <c r="E1572" s="20"/>
      <c r="F1572" s="105">
        <v>41799</v>
      </c>
      <c r="G1572" s="116">
        <v>11.15</v>
      </c>
      <c r="H1572" s="20"/>
    </row>
    <row r="1573" spans="1:8" s="172" customFormat="1" ht="12.75" customHeight="1" x14ac:dyDescent="0.15">
      <c r="A1573" s="105">
        <v>41781</v>
      </c>
      <c r="B1573" s="116">
        <v>3.43</v>
      </c>
      <c r="C1573" s="20">
        <f t="shared" si="48"/>
        <v>3.4300000000000004E-2</v>
      </c>
      <c r="D1573" s="46">
        <f t="shared" si="49"/>
        <v>12.03</v>
      </c>
      <c r="E1573" s="20"/>
      <c r="F1573" s="105">
        <v>41796</v>
      </c>
      <c r="G1573" s="116">
        <v>10.73</v>
      </c>
      <c r="H1573" s="20"/>
    </row>
    <row r="1574" spans="1:8" s="172" customFormat="1" ht="12.75" customHeight="1" x14ac:dyDescent="0.15">
      <c r="A1574" s="105">
        <v>41780</v>
      </c>
      <c r="B1574" s="116">
        <v>3.42</v>
      </c>
      <c r="C1574" s="20">
        <f t="shared" si="48"/>
        <v>3.4200000000000001E-2</v>
      </c>
      <c r="D1574" s="46">
        <f t="shared" si="49"/>
        <v>11.91</v>
      </c>
      <c r="E1574" s="20"/>
      <c r="F1574" s="105">
        <v>41795</v>
      </c>
      <c r="G1574" s="116">
        <v>11.68</v>
      </c>
      <c r="H1574" s="20"/>
    </row>
    <row r="1575" spans="1:8" s="172" customFormat="1" ht="12.75" customHeight="1" x14ac:dyDescent="0.15">
      <c r="A1575" s="105">
        <v>41779</v>
      </c>
      <c r="B1575" s="116">
        <v>3.38</v>
      </c>
      <c r="C1575" s="20">
        <f t="shared" si="48"/>
        <v>3.3799999999999997E-2</v>
      </c>
      <c r="D1575" s="46">
        <f t="shared" si="49"/>
        <v>12.96</v>
      </c>
      <c r="E1575" s="20"/>
      <c r="F1575" s="105">
        <v>41794</v>
      </c>
      <c r="G1575" s="116">
        <v>12.08</v>
      </c>
      <c r="H1575" s="20"/>
    </row>
    <row r="1576" spans="1:8" s="172" customFormat="1" ht="12.75" customHeight="1" x14ac:dyDescent="0.15">
      <c r="A1576" s="105">
        <v>41778</v>
      </c>
      <c r="B1576" s="116">
        <v>3.39</v>
      </c>
      <c r="C1576" s="20">
        <f t="shared" si="48"/>
        <v>3.39E-2</v>
      </c>
      <c r="D1576" s="46">
        <f t="shared" si="49"/>
        <v>12.42</v>
      </c>
      <c r="E1576" s="20"/>
      <c r="F1576" s="105">
        <v>41793</v>
      </c>
      <c r="G1576" s="116">
        <v>11.87</v>
      </c>
      <c r="H1576" s="20"/>
    </row>
    <row r="1577" spans="1:8" s="172" customFormat="1" ht="12.75" customHeight="1" x14ac:dyDescent="0.15">
      <c r="A1577" s="105">
        <v>41775</v>
      </c>
      <c r="B1577" s="116">
        <v>3.34</v>
      </c>
      <c r="C1577" s="20">
        <f t="shared" si="48"/>
        <v>3.3399999999999999E-2</v>
      </c>
      <c r="D1577" s="46">
        <f t="shared" si="49"/>
        <v>12.44</v>
      </c>
      <c r="E1577" s="20"/>
      <c r="F1577" s="105">
        <v>41792</v>
      </c>
      <c r="G1577" s="116">
        <v>11.58</v>
      </c>
      <c r="H1577" s="20"/>
    </row>
    <row r="1578" spans="1:8" s="172" customFormat="1" ht="12.75" customHeight="1" x14ac:dyDescent="0.15">
      <c r="A1578" s="105">
        <v>41774</v>
      </c>
      <c r="B1578" s="116">
        <v>3.33</v>
      </c>
      <c r="C1578" s="20">
        <f t="shared" si="48"/>
        <v>3.3300000000000003E-2</v>
      </c>
      <c r="D1578" s="46">
        <f t="shared" si="49"/>
        <v>13.17</v>
      </c>
      <c r="E1578" s="20"/>
      <c r="F1578" s="105">
        <v>41789</v>
      </c>
      <c r="G1578" s="116">
        <v>11.4</v>
      </c>
      <c r="H1578" s="20"/>
    </row>
    <row r="1579" spans="1:8" s="172" customFormat="1" ht="12.75" customHeight="1" x14ac:dyDescent="0.15">
      <c r="A1579" s="105">
        <v>41773</v>
      </c>
      <c r="B1579" s="116">
        <v>3.37</v>
      </c>
      <c r="C1579" s="20">
        <f t="shared" si="48"/>
        <v>3.3700000000000001E-2</v>
      </c>
      <c r="D1579" s="46">
        <f t="shared" si="49"/>
        <v>12.17</v>
      </c>
      <c r="E1579" s="20"/>
      <c r="F1579" s="105">
        <v>41788</v>
      </c>
      <c r="G1579" s="116">
        <v>11.57</v>
      </c>
      <c r="H1579" s="20"/>
    </row>
    <row r="1580" spans="1:8" s="172" customFormat="1" ht="12.75" customHeight="1" x14ac:dyDescent="0.15">
      <c r="A1580" s="105">
        <v>41772</v>
      </c>
      <c r="B1580" s="116">
        <v>3.45</v>
      </c>
      <c r="C1580" s="20">
        <f t="shared" si="48"/>
        <v>3.4500000000000003E-2</v>
      </c>
      <c r="D1580" s="46">
        <f t="shared" si="49"/>
        <v>12.13</v>
      </c>
      <c r="E1580" s="20"/>
      <c r="F1580" s="105">
        <v>41787</v>
      </c>
      <c r="G1580" s="116">
        <v>11.68</v>
      </c>
      <c r="H1580" s="20"/>
    </row>
    <row r="1581" spans="1:8" s="172" customFormat="1" ht="12.75" customHeight="1" x14ac:dyDescent="0.15">
      <c r="A1581" s="105">
        <v>41771</v>
      </c>
      <c r="B1581" s="116">
        <v>3.49</v>
      </c>
      <c r="C1581" s="20">
        <f t="shared" si="48"/>
        <v>3.49E-2</v>
      </c>
      <c r="D1581" s="46">
        <f t="shared" si="49"/>
        <v>12.23</v>
      </c>
      <c r="E1581" s="20"/>
      <c r="F1581" s="105">
        <v>41786</v>
      </c>
      <c r="G1581" s="116">
        <v>11.51</v>
      </c>
      <c r="H1581" s="20"/>
    </row>
    <row r="1582" spans="1:8" s="172" customFormat="1" ht="12.75" customHeight="1" x14ac:dyDescent="0.15">
      <c r="A1582" s="105">
        <v>41768</v>
      </c>
      <c r="B1582" s="116">
        <v>3.47</v>
      </c>
      <c r="C1582" s="20">
        <f t="shared" si="48"/>
        <v>3.4700000000000002E-2</v>
      </c>
      <c r="D1582" s="46">
        <f t="shared" si="49"/>
        <v>12.92</v>
      </c>
      <c r="E1582" s="20"/>
      <c r="F1582" s="105">
        <v>41782</v>
      </c>
      <c r="G1582" s="116">
        <v>11.36</v>
      </c>
      <c r="H1582" s="20"/>
    </row>
    <row r="1583" spans="1:8" s="172" customFormat="1" ht="12.75" customHeight="1" x14ac:dyDescent="0.15">
      <c r="A1583" s="105">
        <v>41767</v>
      </c>
      <c r="B1583" s="116">
        <v>3.45</v>
      </c>
      <c r="C1583" s="20">
        <f t="shared" si="48"/>
        <v>3.4500000000000003E-2</v>
      </c>
      <c r="D1583" s="46">
        <f t="shared" si="49"/>
        <v>13.43</v>
      </c>
      <c r="E1583" s="20"/>
      <c r="F1583" s="105">
        <v>41781</v>
      </c>
      <c r="G1583" s="116">
        <v>12.03</v>
      </c>
      <c r="H1583" s="20"/>
    </row>
    <row r="1584" spans="1:8" s="172" customFormat="1" ht="12.75" customHeight="1" x14ac:dyDescent="0.15">
      <c r="A1584" s="105">
        <v>41766</v>
      </c>
      <c r="B1584" s="116">
        <v>3.4</v>
      </c>
      <c r="C1584" s="20">
        <f t="shared" si="48"/>
        <v>3.4000000000000002E-2</v>
      </c>
      <c r="D1584" s="46">
        <f t="shared" si="49"/>
        <v>13.4</v>
      </c>
      <c r="E1584" s="20"/>
      <c r="F1584" s="105">
        <v>41780</v>
      </c>
      <c r="G1584" s="116">
        <v>11.91</v>
      </c>
      <c r="H1584" s="20"/>
    </row>
    <row r="1585" spans="1:8" s="172" customFormat="1" ht="12.75" customHeight="1" x14ac:dyDescent="0.15">
      <c r="A1585" s="105">
        <v>41765</v>
      </c>
      <c r="B1585" s="116">
        <v>3.38</v>
      </c>
      <c r="C1585" s="20">
        <f t="shared" si="48"/>
        <v>3.3799999999999997E-2</v>
      </c>
      <c r="D1585" s="46">
        <f t="shared" si="49"/>
        <v>13.8</v>
      </c>
      <c r="E1585" s="20"/>
      <c r="F1585" s="105">
        <v>41779</v>
      </c>
      <c r="G1585" s="116">
        <v>12.96</v>
      </c>
      <c r="H1585" s="20"/>
    </row>
    <row r="1586" spans="1:8" s="172" customFormat="1" ht="12.75" customHeight="1" x14ac:dyDescent="0.15">
      <c r="A1586" s="105">
        <v>41764</v>
      </c>
      <c r="B1586" s="116">
        <v>3.41</v>
      </c>
      <c r="C1586" s="20">
        <f t="shared" si="48"/>
        <v>3.4099999999999998E-2</v>
      </c>
      <c r="D1586" s="46">
        <f t="shared" si="49"/>
        <v>13.29</v>
      </c>
      <c r="E1586" s="20"/>
      <c r="F1586" s="105">
        <v>41778</v>
      </c>
      <c r="G1586" s="116">
        <v>12.42</v>
      </c>
      <c r="H1586" s="20"/>
    </row>
    <row r="1587" spans="1:8" s="172" customFormat="1" ht="12.75" customHeight="1" x14ac:dyDescent="0.15">
      <c r="A1587" s="105">
        <v>41761</v>
      </c>
      <c r="B1587" s="116">
        <v>3.37</v>
      </c>
      <c r="C1587" s="20">
        <f t="shared" si="48"/>
        <v>3.3700000000000001E-2</v>
      </c>
      <c r="D1587" s="46">
        <f t="shared" si="49"/>
        <v>12.91</v>
      </c>
      <c r="E1587" s="20"/>
      <c r="F1587" s="105">
        <v>41775</v>
      </c>
      <c r="G1587" s="116">
        <v>12.44</v>
      </c>
      <c r="H1587" s="20"/>
    </row>
    <row r="1588" spans="1:8" s="172" customFormat="1" ht="12.75" customHeight="1" x14ac:dyDescent="0.15">
      <c r="A1588" s="105">
        <v>41760</v>
      </c>
      <c r="B1588" s="116">
        <v>3.41</v>
      </c>
      <c r="C1588" s="20">
        <f t="shared" si="48"/>
        <v>3.4099999999999998E-2</v>
      </c>
      <c r="D1588" s="46">
        <f t="shared" si="49"/>
        <v>13.25</v>
      </c>
      <c r="E1588" s="20"/>
      <c r="F1588" s="105">
        <v>41774</v>
      </c>
      <c r="G1588" s="116">
        <v>13.17</v>
      </c>
      <c r="H1588" s="20"/>
    </row>
    <row r="1589" spans="1:8" s="172" customFormat="1" ht="12.75" customHeight="1" x14ac:dyDescent="0.15">
      <c r="A1589" s="105">
        <v>41759</v>
      </c>
      <c r="B1589" s="116">
        <v>3.47</v>
      </c>
      <c r="C1589" s="20">
        <f t="shared" si="48"/>
        <v>3.4700000000000002E-2</v>
      </c>
      <c r="D1589" s="46">
        <f t="shared" si="49"/>
        <v>13.41</v>
      </c>
      <c r="E1589" s="20"/>
      <c r="F1589" s="105">
        <v>41773</v>
      </c>
      <c r="G1589" s="116">
        <v>12.17</v>
      </c>
      <c r="H1589" s="20"/>
    </row>
    <row r="1590" spans="1:8" s="172" customFormat="1" ht="12.75" customHeight="1" x14ac:dyDescent="0.15">
      <c r="A1590" s="105">
        <v>41758</v>
      </c>
      <c r="B1590" s="116">
        <v>3.49</v>
      </c>
      <c r="C1590" s="20">
        <f t="shared" si="48"/>
        <v>3.49E-2</v>
      </c>
      <c r="D1590" s="46">
        <f t="shared" si="49"/>
        <v>13.71</v>
      </c>
      <c r="E1590" s="20"/>
      <c r="F1590" s="105">
        <v>41772</v>
      </c>
      <c r="G1590" s="116">
        <v>12.13</v>
      </c>
      <c r="H1590" s="20"/>
    </row>
    <row r="1591" spans="1:8" s="172" customFormat="1" ht="12.75" customHeight="1" x14ac:dyDescent="0.15">
      <c r="A1591" s="105">
        <v>41757</v>
      </c>
      <c r="B1591" s="116">
        <v>3.47</v>
      </c>
      <c r="C1591" s="20">
        <f t="shared" si="48"/>
        <v>3.4700000000000002E-2</v>
      </c>
      <c r="D1591" s="46">
        <f t="shared" si="49"/>
        <v>13.97</v>
      </c>
      <c r="E1591" s="20"/>
      <c r="F1591" s="105">
        <v>41771</v>
      </c>
      <c r="G1591" s="116">
        <v>12.23</v>
      </c>
      <c r="H1591" s="20"/>
    </row>
    <row r="1592" spans="1:8" s="172" customFormat="1" ht="12.75" customHeight="1" x14ac:dyDescent="0.15">
      <c r="A1592" s="105">
        <v>41754</v>
      </c>
      <c r="B1592" s="116">
        <v>3.45</v>
      </c>
      <c r="C1592" s="20">
        <f t="shared" si="48"/>
        <v>3.4500000000000003E-2</v>
      </c>
      <c r="D1592" s="46">
        <f t="shared" si="49"/>
        <v>14.06</v>
      </c>
      <c r="E1592" s="20"/>
      <c r="F1592" s="105">
        <v>41768</v>
      </c>
      <c r="G1592" s="116">
        <v>12.92</v>
      </c>
      <c r="H1592" s="20"/>
    </row>
    <row r="1593" spans="1:8" s="172" customFormat="1" ht="12.75" customHeight="1" x14ac:dyDescent="0.15">
      <c r="A1593" s="105">
        <v>41753</v>
      </c>
      <c r="B1593" s="116">
        <v>3.46</v>
      </c>
      <c r="C1593" s="20">
        <f t="shared" si="48"/>
        <v>3.4599999999999999E-2</v>
      </c>
      <c r="D1593" s="46">
        <f t="shared" si="49"/>
        <v>13.32</v>
      </c>
      <c r="E1593" s="20"/>
      <c r="F1593" s="105">
        <v>41767</v>
      </c>
      <c r="G1593" s="116">
        <v>13.43</v>
      </c>
      <c r="H1593" s="20"/>
    </row>
    <row r="1594" spans="1:8" s="172" customFormat="1" ht="12.75" customHeight="1" x14ac:dyDescent="0.15">
      <c r="A1594" s="105">
        <v>41752</v>
      </c>
      <c r="B1594" s="116">
        <v>3.47</v>
      </c>
      <c r="C1594" s="20">
        <f t="shared" si="48"/>
        <v>3.4700000000000002E-2</v>
      </c>
      <c r="D1594" s="46">
        <f t="shared" si="49"/>
        <v>13.27</v>
      </c>
      <c r="E1594" s="20"/>
      <c r="F1594" s="105">
        <v>41766</v>
      </c>
      <c r="G1594" s="116">
        <v>13.4</v>
      </c>
      <c r="H1594" s="20"/>
    </row>
    <row r="1595" spans="1:8" s="172" customFormat="1" ht="12.75" customHeight="1" x14ac:dyDescent="0.15">
      <c r="A1595" s="105">
        <v>41751</v>
      </c>
      <c r="B1595" s="116">
        <v>3.5</v>
      </c>
      <c r="C1595" s="20">
        <f t="shared" si="48"/>
        <v>3.5000000000000003E-2</v>
      </c>
      <c r="D1595" s="46">
        <f t="shared" si="49"/>
        <v>13.19</v>
      </c>
      <c r="E1595" s="20"/>
      <c r="F1595" s="105">
        <v>41765</v>
      </c>
      <c r="G1595" s="116">
        <v>13.8</v>
      </c>
      <c r="H1595" s="20"/>
    </row>
    <row r="1596" spans="1:8" s="172" customFormat="1" ht="12.75" customHeight="1" x14ac:dyDescent="0.15">
      <c r="A1596" s="105">
        <v>41750</v>
      </c>
      <c r="B1596" s="116">
        <v>3.52</v>
      </c>
      <c r="C1596" s="20">
        <f t="shared" si="48"/>
        <v>3.5200000000000002E-2</v>
      </c>
      <c r="D1596" s="46">
        <f t="shared" si="49"/>
        <v>13.25</v>
      </c>
      <c r="E1596" s="20"/>
      <c r="F1596" s="105">
        <v>41764</v>
      </c>
      <c r="G1596" s="116">
        <v>13.29</v>
      </c>
      <c r="H1596" s="20"/>
    </row>
    <row r="1597" spans="1:8" s="172" customFormat="1" ht="12.75" customHeight="1" x14ac:dyDescent="0.15">
      <c r="A1597" s="105">
        <v>41746</v>
      </c>
      <c r="B1597" s="116">
        <v>3.52</v>
      </c>
      <c r="C1597" s="20">
        <f t="shared" si="48"/>
        <v>3.5200000000000002E-2</v>
      </c>
      <c r="D1597" s="46">
        <f t="shared" si="49"/>
        <v>13.36</v>
      </c>
      <c r="E1597" s="20"/>
      <c r="F1597" s="105">
        <v>41761</v>
      </c>
      <c r="G1597" s="116">
        <v>12.91</v>
      </c>
      <c r="H1597" s="20"/>
    </row>
    <row r="1598" spans="1:8" s="172" customFormat="1" ht="12.75" customHeight="1" x14ac:dyDescent="0.15">
      <c r="A1598" s="105">
        <v>41745</v>
      </c>
      <c r="B1598" s="116">
        <v>3.45</v>
      </c>
      <c r="C1598" s="20">
        <f t="shared" si="48"/>
        <v>3.4500000000000003E-2</v>
      </c>
      <c r="D1598" s="46">
        <f t="shared" si="49"/>
        <v>14.18</v>
      </c>
      <c r="E1598" s="20"/>
      <c r="F1598" s="105">
        <v>41760</v>
      </c>
      <c r="G1598" s="116">
        <v>13.25</v>
      </c>
      <c r="H1598" s="20"/>
    </row>
    <row r="1599" spans="1:8" s="172" customFormat="1" ht="12.75" customHeight="1" x14ac:dyDescent="0.15">
      <c r="A1599" s="105">
        <v>41744</v>
      </c>
      <c r="B1599" s="116">
        <v>3.46</v>
      </c>
      <c r="C1599" s="20">
        <f t="shared" si="48"/>
        <v>3.4599999999999999E-2</v>
      </c>
      <c r="D1599" s="46">
        <f t="shared" si="49"/>
        <v>15.61</v>
      </c>
      <c r="E1599" s="20"/>
      <c r="F1599" s="105">
        <v>41759</v>
      </c>
      <c r="G1599" s="116">
        <v>13.41</v>
      </c>
      <c r="H1599" s="20"/>
    </row>
    <row r="1600" spans="1:8" s="172" customFormat="1" ht="12.75" customHeight="1" x14ac:dyDescent="0.15">
      <c r="A1600" s="105">
        <v>41743</v>
      </c>
      <c r="B1600" s="116">
        <v>3.48</v>
      </c>
      <c r="C1600" s="20">
        <f t="shared" si="48"/>
        <v>3.4799999999999998E-2</v>
      </c>
      <c r="D1600" s="46">
        <f t="shared" si="49"/>
        <v>16.11</v>
      </c>
      <c r="E1600" s="20"/>
      <c r="F1600" s="105">
        <v>41758</v>
      </c>
      <c r="G1600" s="116">
        <v>13.71</v>
      </c>
      <c r="H1600" s="20"/>
    </row>
    <row r="1601" spans="1:8" s="172" customFormat="1" ht="12.75" customHeight="1" x14ac:dyDescent="0.15">
      <c r="A1601" s="105">
        <v>41740</v>
      </c>
      <c r="B1601" s="116">
        <v>3.48</v>
      </c>
      <c r="C1601" s="20">
        <f t="shared" si="48"/>
        <v>3.4799999999999998E-2</v>
      </c>
      <c r="D1601" s="46">
        <f t="shared" si="49"/>
        <v>17.03</v>
      </c>
      <c r="E1601" s="20"/>
      <c r="F1601" s="105">
        <v>41757</v>
      </c>
      <c r="G1601" s="116">
        <v>13.97</v>
      </c>
      <c r="H1601" s="20"/>
    </row>
    <row r="1602" spans="1:8" s="172" customFormat="1" ht="12.75" customHeight="1" x14ac:dyDescent="0.15">
      <c r="A1602" s="105">
        <v>41739</v>
      </c>
      <c r="B1602" s="116">
        <v>3.52</v>
      </c>
      <c r="C1602" s="20">
        <f t="shared" si="48"/>
        <v>3.5200000000000002E-2</v>
      </c>
      <c r="D1602" s="46">
        <f t="shared" si="49"/>
        <v>15.89</v>
      </c>
      <c r="E1602" s="20"/>
      <c r="F1602" s="105">
        <v>41754</v>
      </c>
      <c r="G1602" s="116">
        <v>14.06</v>
      </c>
      <c r="H1602" s="20"/>
    </row>
    <row r="1603" spans="1:8" s="172" customFormat="1" ht="12.75" customHeight="1" x14ac:dyDescent="0.15">
      <c r="A1603" s="105">
        <v>41738</v>
      </c>
      <c r="B1603" s="116">
        <v>3.57</v>
      </c>
      <c r="C1603" s="20">
        <f t="shared" ref="C1603:C1666" si="50">B1603/100</f>
        <v>3.5699999999999996E-2</v>
      </c>
      <c r="D1603" s="46">
        <f t="shared" ref="D1603:D1666" si="51">IFERROR(VLOOKUP(A1603,$F$3:$G$7726,2,FALSE),AVERAGE(D1602,D1604))</f>
        <v>13.82</v>
      </c>
      <c r="E1603" s="20"/>
      <c r="F1603" s="105">
        <v>41753</v>
      </c>
      <c r="G1603" s="116">
        <v>13.32</v>
      </c>
      <c r="H1603" s="20"/>
    </row>
    <row r="1604" spans="1:8" s="172" customFormat="1" ht="12.75" customHeight="1" x14ac:dyDescent="0.15">
      <c r="A1604" s="105">
        <v>41737</v>
      </c>
      <c r="B1604" s="116">
        <v>3.54</v>
      </c>
      <c r="C1604" s="20">
        <f t="shared" si="50"/>
        <v>3.5400000000000001E-2</v>
      </c>
      <c r="D1604" s="46">
        <f t="shared" si="51"/>
        <v>14.89</v>
      </c>
      <c r="E1604" s="20"/>
      <c r="F1604" s="105">
        <v>41752</v>
      </c>
      <c r="G1604" s="116">
        <v>13.27</v>
      </c>
      <c r="H1604" s="20"/>
    </row>
    <row r="1605" spans="1:8" s="172" customFormat="1" ht="12.75" customHeight="1" x14ac:dyDescent="0.15">
      <c r="A1605" s="105">
        <v>41736</v>
      </c>
      <c r="B1605" s="116">
        <v>3.56</v>
      </c>
      <c r="C1605" s="20">
        <f t="shared" si="50"/>
        <v>3.56E-2</v>
      </c>
      <c r="D1605" s="46">
        <f t="shared" si="51"/>
        <v>15.57</v>
      </c>
      <c r="E1605" s="20"/>
      <c r="F1605" s="105">
        <v>41751</v>
      </c>
      <c r="G1605" s="116">
        <v>13.19</v>
      </c>
      <c r="H1605" s="20"/>
    </row>
    <row r="1606" spans="1:8" s="172" customFormat="1" ht="12.75" customHeight="1" x14ac:dyDescent="0.15">
      <c r="A1606" s="105">
        <v>41733</v>
      </c>
      <c r="B1606" s="116">
        <v>3.59</v>
      </c>
      <c r="C1606" s="20">
        <f t="shared" si="50"/>
        <v>3.5900000000000001E-2</v>
      </c>
      <c r="D1606" s="46">
        <f t="shared" si="51"/>
        <v>13.96</v>
      </c>
      <c r="E1606" s="20"/>
      <c r="F1606" s="105">
        <v>41750</v>
      </c>
      <c r="G1606" s="116">
        <v>13.25</v>
      </c>
      <c r="H1606" s="20"/>
    </row>
    <row r="1607" spans="1:8" s="172" customFormat="1" ht="12.75" customHeight="1" x14ac:dyDescent="0.15">
      <c r="A1607" s="105">
        <v>41732</v>
      </c>
      <c r="B1607" s="116">
        <v>3.62</v>
      </c>
      <c r="C1607" s="20">
        <f t="shared" si="50"/>
        <v>3.6200000000000003E-2</v>
      </c>
      <c r="D1607" s="46">
        <f t="shared" si="51"/>
        <v>13.37</v>
      </c>
      <c r="E1607" s="20"/>
      <c r="F1607" s="105">
        <v>41746</v>
      </c>
      <c r="G1607" s="116">
        <v>13.36</v>
      </c>
      <c r="H1607" s="20"/>
    </row>
    <row r="1608" spans="1:8" s="172" customFormat="1" ht="12.75" customHeight="1" x14ac:dyDescent="0.15">
      <c r="A1608" s="105">
        <v>41731</v>
      </c>
      <c r="B1608" s="116">
        <v>3.65</v>
      </c>
      <c r="C1608" s="20">
        <f t="shared" si="50"/>
        <v>3.6499999999999998E-2</v>
      </c>
      <c r="D1608" s="46">
        <f t="shared" si="51"/>
        <v>13.09</v>
      </c>
      <c r="E1608" s="20"/>
      <c r="F1608" s="105">
        <v>41745</v>
      </c>
      <c r="G1608" s="116">
        <v>14.18</v>
      </c>
      <c r="H1608" s="20"/>
    </row>
    <row r="1609" spans="1:8" s="172" customFormat="1" ht="12.75" customHeight="1" x14ac:dyDescent="0.15">
      <c r="A1609" s="105">
        <v>41730</v>
      </c>
      <c r="B1609" s="116">
        <v>3.6</v>
      </c>
      <c r="C1609" s="20">
        <f t="shared" si="50"/>
        <v>3.6000000000000004E-2</v>
      </c>
      <c r="D1609" s="46">
        <f t="shared" si="51"/>
        <v>13.1</v>
      </c>
      <c r="E1609" s="20"/>
      <c r="F1609" s="105">
        <v>41744</v>
      </c>
      <c r="G1609" s="116">
        <v>15.61</v>
      </c>
      <c r="H1609" s="20"/>
    </row>
    <row r="1610" spans="1:8" s="172" customFormat="1" ht="12.75" customHeight="1" x14ac:dyDescent="0.15">
      <c r="A1610" s="105">
        <v>41729</v>
      </c>
      <c r="B1610" s="116">
        <v>3.56</v>
      </c>
      <c r="C1610" s="20">
        <f t="shared" si="50"/>
        <v>3.56E-2</v>
      </c>
      <c r="D1610" s="46">
        <f t="shared" si="51"/>
        <v>13.88</v>
      </c>
      <c r="E1610" s="20"/>
      <c r="F1610" s="105">
        <v>41743</v>
      </c>
      <c r="G1610" s="116">
        <v>16.11</v>
      </c>
      <c r="H1610" s="20"/>
    </row>
    <row r="1611" spans="1:8" s="172" customFormat="1" ht="12.75" customHeight="1" x14ac:dyDescent="0.15">
      <c r="A1611" s="105">
        <v>41726</v>
      </c>
      <c r="B1611" s="116">
        <v>3.55</v>
      </c>
      <c r="C1611" s="20">
        <f t="shared" si="50"/>
        <v>3.5499999999999997E-2</v>
      </c>
      <c r="D1611" s="46">
        <f t="shared" si="51"/>
        <v>14.41</v>
      </c>
      <c r="E1611" s="20"/>
      <c r="F1611" s="105">
        <v>41740</v>
      </c>
      <c r="G1611" s="116">
        <v>17.03</v>
      </c>
      <c r="H1611" s="20"/>
    </row>
    <row r="1612" spans="1:8" s="172" customFormat="1" ht="12.75" customHeight="1" x14ac:dyDescent="0.15">
      <c r="A1612" s="105">
        <v>41725</v>
      </c>
      <c r="B1612" s="116">
        <v>3.52</v>
      </c>
      <c r="C1612" s="20">
        <f t="shared" si="50"/>
        <v>3.5200000000000002E-2</v>
      </c>
      <c r="D1612" s="46">
        <f t="shared" si="51"/>
        <v>14.62</v>
      </c>
      <c r="E1612" s="20"/>
      <c r="F1612" s="105">
        <v>41739</v>
      </c>
      <c r="G1612" s="116">
        <v>15.89</v>
      </c>
      <c r="H1612" s="20"/>
    </row>
    <row r="1613" spans="1:8" s="172" customFormat="1" ht="12.75" customHeight="1" x14ac:dyDescent="0.15">
      <c r="A1613" s="105">
        <v>41724</v>
      </c>
      <c r="B1613" s="116">
        <v>3.55</v>
      </c>
      <c r="C1613" s="20">
        <f t="shared" si="50"/>
        <v>3.5499999999999997E-2</v>
      </c>
      <c r="D1613" s="46">
        <f t="shared" si="51"/>
        <v>14.93</v>
      </c>
      <c r="E1613" s="20"/>
      <c r="F1613" s="105">
        <v>41738</v>
      </c>
      <c r="G1613" s="116">
        <v>13.82</v>
      </c>
      <c r="H1613" s="20"/>
    </row>
    <row r="1614" spans="1:8" s="172" customFormat="1" ht="12.75" customHeight="1" x14ac:dyDescent="0.15">
      <c r="A1614" s="105">
        <v>41723</v>
      </c>
      <c r="B1614" s="116">
        <v>3.59</v>
      </c>
      <c r="C1614" s="20">
        <f t="shared" si="50"/>
        <v>3.5900000000000001E-2</v>
      </c>
      <c r="D1614" s="46">
        <f t="shared" si="51"/>
        <v>14.02</v>
      </c>
      <c r="E1614" s="20"/>
      <c r="F1614" s="105">
        <v>41737</v>
      </c>
      <c r="G1614" s="116">
        <v>14.89</v>
      </c>
      <c r="H1614" s="20"/>
    </row>
    <row r="1615" spans="1:8" s="172" customFormat="1" ht="12.75" customHeight="1" x14ac:dyDescent="0.15">
      <c r="A1615" s="105">
        <v>41722</v>
      </c>
      <c r="B1615" s="116">
        <v>3.57</v>
      </c>
      <c r="C1615" s="20">
        <f t="shared" si="50"/>
        <v>3.5699999999999996E-2</v>
      </c>
      <c r="D1615" s="46">
        <f t="shared" si="51"/>
        <v>15.09</v>
      </c>
      <c r="E1615" s="20"/>
      <c r="F1615" s="105">
        <v>41736</v>
      </c>
      <c r="G1615" s="116">
        <v>15.57</v>
      </c>
      <c r="H1615" s="20"/>
    </row>
    <row r="1616" spans="1:8" s="172" customFormat="1" ht="12.75" customHeight="1" x14ac:dyDescent="0.15">
      <c r="A1616" s="105">
        <v>41719</v>
      </c>
      <c r="B1616" s="116">
        <v>3.61</v>
      </c>
      <c r="C1616" s="20">
        <f t="shared" si="50"/>
        <v>3.61E-2</v>
      </c>
      <c r="D1616" s="46">
        <f t="shared" si="51"/>
        <v>15</v>
      </c>
      <c r="E1616" s="20"/>
      <c r="F1616" s="105">
        <v>41733</v>
      </c>
      <c r="G1616" s="116">
        <v>13.96</v>
      </c>
      <c r="H1616" s="20"/>
    </row>
    <row r="1617" spans="1:8" s="172" customFormat="1" ht="12.75" customHeight="1" x14ac:dyDescent="0.15">
      <c r="A1617" s="105">
        <v>41718</v>
      </c>
      <c r="B1617" s="116">
        <v>3.67</v>
      </c>
      <c r="C1617" s="20">
        <f t="shared" si="50"/>
        <v>3.6699999999999997E-2</v>
      </c>
      <c r="D1617" s="46">
        <f t="shared" si="51"/>
        <v>14.52</v>
      </c>
      <c r="E1617" s="20"/>
      <c r="F1617" s="105">
        <v>41732</v>
      </c>
      <c r="G1617" s="116">
        <v>13.37</v>
      </c>
      <c r="H1617" s="20"/>
    </row>
    <row r="1618" spans="1:8" s="172" customFormat="1" ht="12.75" customHeight="1" x14ac:dyDescent="0.15">
      <c r="A1618" s="105">
        <v>41717</v>
      </c>
      <c r="B1618" s="116">
        <v>3.66</v>
      </c>
      <c r="C1618" s="20">
        <f t="shared" si="50"/>
        <v>3.6600000000000001E-2</v>
      </c>
      <c r="D1618" s="46">
        <f t="shared" si="51"/>
        <v>15.12</v>
      </c>
      <c r="E1618" s="20"/>
      <c r="F1618" s="105">
        <v>41731</v>
      </c>
      <c r="G1618" s="116">
        <v>13.09</v>
      </c>
      <c r="H1618" s="20"/>
    </row>
    <row r="1619" spans="1:8" s="172" customFormat="1" ht="12.75" customHeight="1" x14ac:dyDescent="0.15">
      <c r="A1619" s="105">
        <v>41716</v>
      </c>
      <c r="B1619" s="116">
        <v>3.62</v>
      </c>
      <c r="C1619" s="20">
        <f t="shared" si="50"/>
        <v>3.6200000000000003E-2</v>
      </c>
      <c r="D1619" s="46">
        <f t="shared" si="51"/>
        <v>14.52</v>
      </c>
      <c r="E1619" s="20"/>
      <c r="F1619" s="105">
        <v>41730</v>
      </c>
      <c r="G1619" s="116">
        <v>13.1</v>
      </c>
      <c r="H1619" s="20"/>
    </row>
    <row r="1620" spans="1:8" s="172" customFormat="1" ht="12.75" customHeight="1" x14ac:dyDescent="0.15">
      <c r="A1620" s="105">
        <v>41715</v>
      </c>
      <c r="B1620" s="116">
        <v>3.63</v>
      </c>
      <c r="C1620" s="20">
        <f t="shared" si="50"/>
        <v>3.6299999999999999E-2</v>
      </c>
      <c r="D1620" s="46">
        <f t="shared" si="51"/>
        <v>15.64</v>
      </c>
      <c r="E1620" s="20"/>
      <c r="F1620" s="105">
        <v>41729</v>
      </c>
      <c r="G1620" s="116">
        <v>13.88</v>
      </c>
      <c r="H1620" s="20"/>
    </row>
    <row r="1621" spans="1:8" s="172" customFormat="1" ht="12.75" customHeight="1" x14ac:dyDescent="0.15">
      <c r="A1621" s="105">
        <v>41712</v>
      </c>
      <c r="B1621" s="116">
        <v>3.59</v>
      </c>
      <c r="C1621" s="20">
        <f t="shared" si="50"/>
        <v>3.5900000000000001E-2</v>
      </c>
      <c r="D1621" s="46">
        <f t="shared" si="51"/>
        <v>17.82</v>
      </c>
      <c r="E1621" s="20"/>
      <c r="F1621" s="105">
        <v>41726</v>
      </c>
      <c r="G1621" s="116">
        <v>14.41</v>
      </c>
      <c r="H1621" s="20"/>
    </row>
    <row r="1622" spans="1:8" s="172" customFormat="1" ht="12.75" customHeight="1" x14ac:dyDescent="0.15">
      <c r="A1622" s="105">
        <v>41711</v>
      </c>
      <c r="B1622" s="116">
        <v>3.6</v>
      </c>
      <c r="C1622" s="20">
        <f t="shared" si="50"/>
        <v>3.6000000000000004E-2</v>
      </c>
      <c r="D1622" s="46">
        <f t="shared" si="51"/>
        <v>16.22</v>
      </c>
      <c r="E1622" s="20"/>
      <c r="F1622" s="105">
        <v>41725</v>
      </c>
      <c r="G1622" s="116">
        <v>14.62</v>
      </c>
      <c r="H1622" s="20"/>
    </row>
    <row r="1623" spans="1:8" s="172" customFormat="1" ht="12.75" customHeight="1" x14ac:dyDescent="0.15">
      <c r="A1623" s="105">
        <v>41710</v>
      </c>
      <c r="B1623" s="116">
        <v>3.66</v>
      </c>
      <c r="C1623" s="20">
        <f t="shared" si="50"/>
        <v>3.6600000000000001E-2</v>
      </c>
      <c r="D1623" s="46">
        <f t="shared" si="51"/>
        <v>14.47</v>
      </c>
      <c r="E1623" s="20"/>
      <c r="F1623" s="105">
        <v>41724</v>
      </c>
      <c r="G1623" s="116">
        <v>14.93</v>
      </c>
      <c r="H1623" s="20"/>
    </row>
    <row r="1624" spans="1:8" s="172" customFormat="1" ht="12.75" customHeight="1" x14ac:dyDescent="0.15">
      <c r="A1624" s="105">
        <v>41709</v>
      </c>
      <c r="B1624" s="116">
        <v>3.7</v>
      </c>
      <c r="C1624" s="20">
        <f t="shared" si="50"/>
        <v>3.7000000000000005E-2</v>
      </c>
      <c r="D1624" s="46">
        <f t="shared" si="51"/>
        <v>14.8</v>
      </c>
      <c r="E1624" s="20"/>
      <c r="F1624" s="105">
        <v>41723</v>
      </c>
      <c r="G1624" s="116">
        <v>14.02</v>
      </c>
      <c r="H1624" s="20"/>
    </row>
    <row r="1625" spans="1:8" s="172" customFormat="1" ht="12.75" customHeight="1" x14ac:dyDescent="0.15">
      <c r="A1625" s="105">
        <v>41708</v>
      </c>
      <c r="B1625" s="116">
        <v>3.73</v>
      </c>
      <c r="C1625" s="20">
        <f t="shared" si="50"/>
        <v>3.73E-2</v>
      </c>
      <c r="D1625" s="46">
        <f t="shared" si="51"/>
        <v>14.2</v>
      </c>
      <c r="E1625" s="20"/>
      <c r="F1625" s="105">
        <v>41722</v>
      </c>
      <c r="G1625" s="116">
        <v>15.09</v>
      </c>
      <c r="H1625" s="20"/>
    </row>
    <row r="1626" spans="1:8" s="172" customFormat="1" ht="12.75" customHeight="1" x14ac:dyDescent="0.15">
      <c r="A1626" s="105">
        <v>41705</v>
      </c>
      <c r="B1626" s="116">
        <v>3.72</v>
      </c>
      <c r="C1626" s="20">
        <f t="shared" si="50"/>
        <v>3.7200000000000004E-2</v>
      </c>
      <c r="D1626" s="46">
        <f t="shared" si="51"/>
        <v>14.11</v>
      </c>
      <c r="E1626" s="20"/>
      <c r="F1626" s="105">
        <v>41719</v>
      </c>
      <c r="G1626" s="116">
        <v>15</v>
      </c>
      <c r="H1626" s="20"/>
    </row>
    <row r="1627" spans="1:8" s="172" customFormat="1" ht="12.75" customHeight="1" x14ac:dyDescent="0.15">
      <c r="A1627" s="105">
        <v>41704</v>
      </c>
      <c r="B1627" s="116">
        <v>3.68</v>
      </c>
      <c r="C1627" s="20">
        <f t="shared" si="50"/>
        <v>3.6799999999999999E-2</v>
      </c>
      <c r="D1627" s="46">
        <f t="shared" si="51"/>
        <v>14.21</v>
      </c>
      <c r="E1627" s="20"/>
      <c r="F1627" s="105">
        <v>41718</v>
      </c>
      <c r="G1627" s="116">
        <v>14.52</v>
      </c>
      <c r="H1627" s="20"/>
    </row>
    <row r="1628" spans="1:8" s="172" customFormat="1" ht="12.75" customHeight="1" x14ac:dyDescent="0.15">
      <c r="A1628" s="105">
        <v>41703</v>
      </c>
      <c r="B1628" s="116">
        <v>3.64</v>
      </c>
      <c r="C1628" s="20">
        <f t="shared" si="50"/>
        <v>3.6400000000000002E-2</v>
      </c>
      <c r="D1628" s="46">
        <f t="shared" si="51"/>
        <v>13.89</v>
      </c>
      <c r="E1628" s="20"/>
      <c r="F1628" s="105">
        <v>41717</v>
      </c>
      <c r="G1628" s="116">
        <v>15.12</v>
      </c>
      <c r="H1628" s="20"/>
    </row>
    <row r="1629" spans="1:8" s="172" customFormat="1" ht="12.75" customHeight="1" x14ac:dyDescent="0.15">
      <c r="A1629" s="105">
        <v>41702</v>
      </c>
      <c r="B1629" s="116">
        <v>3.64</v>
      </c>
      <c r="C1629" s="20">
        <f t="shared" si="50"/>
        <v>3.6400000000000002E-2</v>
      </c>
      <c r="D1629" s="46">
        <f t="shared" si="51"/>
        <v>14.1</v>
      </c>
      <c r="E1629" s="20"/>
      <c r="F1629" s="105">
        <v>41716</v>
      </c>
      <c r="G1629" s="116">
        <v>14.52</v>
      </c>
      <c r="H1629" s="20"/>
    </row>
    <row r="1630" spans="1:8" s="172" customFormat="1" ht="12.75" customHeight="1" x14ac:dyDescent="0.15">
      <c r="A1630" s="105">
        <v>41701</v>
      </c>
      <c r="B1630" s="116">
        <v>3.55</v>
      </c>
      <c r="C1630" s="20">
        <f t="shared" si="50"/>
        <v>3.5499999999999997E-2</v>
      </c>
      <c r="D1630" s="46">
        <f t="shared" si="51"/>
        <v>16</v>
      </c>
      <c r="E1630" s="20"/>
      <c r="F1630" s="105">
        <v>41715</v>
      </c>
      <c r="G1630" s="116">
        <v>15.64</v>
      </c>
      <c r="H1630" s="20"/>
    </row>
    <row r="1631" spans="1:8" s="172" customFormat="1" ht="12.75" customHeight="1" x14ac:dyDescent="0.15">
      <c r="A1631" s="105">
        <v>41698</v>
      </c>
      <c r="B1631" s="116">
        <v>3.59</v>
      </c>
      <c r="C1631" s="20">
        <f t="shared" si="50"/>
        <v>3.5900000000000001E-2</v>
      </c>
      <c r="D1631" s="46">
        <f t="shared" si="51"/>
        <v>14</v>
      </c>
      <c r="E1631" s="20"/>
      <c r="F1631" s="105">
        <v>41712</v>
      </c>
      <c r="G1631" s="116">
        <v>17.82</v>
      </c>
      <c r="H1631" s="20"/>
    </row>
    <row r="1632" spans="1:8" s="172" customFormat="1" ht="12.75" customHeight="1" x14ac:dyDescent="0.15">
      <c r="A1632" s="105">
        <v>41697</v>
      </c>
      <c r="B1632" s="116">
        <v>3.6</v>
      </c>
      <c r="C1632" s="20">
        <f t="shared" si="50"/>
        <v>3.6000000000000004E-2</v>
      </c>
      <c r="D1632" s="46">
        <f t="shared" si="51"/>
        <v>14.04</v>
      </c>
      <c r="E1632" s="20"/>
      <c r="F1632" s="105">
        <v>41711</v>
      </c>
      <c r="G1632" s="116">
        <v>16.22</v>
      </c>
      <c r="H1632" s="20"/>
    </row>
    <row r="1633" spans="1:8" s="172" customFormat="1" ht="12.75" customHeight="1" x14ac:dyDescent="0.15">
      <c r="A1633" s="105">
        <v>41696</v>
      </c>
      <c r="B1633" s="116">
        <v>3.63</v>
      </c>
      <c r="C1633" s="20">
        <f t="shared" si="50"/>
        <v>3.6299999999999999E-2</v>
      </c>
      <c r="D1633" s="46">
        <f t="shared" si="51"/>
        <v>14.35</v>
      </c>
      <c r="E1633" s="20"/>
      <c r="F1633" s="105">
        <v>41710</v>
      </c>
      <c r="G1633" s="116">
        <v>14.47</v>
      </c>
      <c r="H1633" s="20"/>
    </row>
    <row r="1634" spans="1:8" s="172" customFormat="1" ht="12.75" customHeight="1" x14ac:dyDescent="0.15">
      <c r="A1634" s="105">
        <v>41695</v>
      </c>
      <c r="B1634" s="116">
        <v>3.66</v>
      </c>
      <c r="C1634" s="20">
        <f t="shared" si="50"/>
        <v>3.6600000000000001E-2</v>
      </c>
      <c r="D1634" s="46">
        <f t="shared" si="51"/>
        <v>13.67</v>
      </c>
      <c r="E1634" s="20"/>
      <c r="F1634" s="105">
        <v>41709</v>
      </c>
      <c r="G1634" s="116">
        <v>14.8</v>
      </c>
      <c r="H1634" s="20"/>
    </row>
    <row r="1635" spans="1:8" s="172" customFormat="1" ht="12.75" customHeight="1" x14ac:dyDescent="0.15">
      <c r="A1635" s="105">
        <v>41694</v>
      </c>
      <c r="B1635" s="116">
        <v>3.7</v>
      </c>
      <c r="C1635" s="20">
        <f t="shared" si="50"/>
        <v>3.7000000000000005E-2</v>
      </c>
      <c r="D1635" s="46">
        <f t="shared" si="51"/>
        <v>14.23</v>
      </c>
      <c r="E1635" s="20"/>
      <c r="F1635" s="105">
        <v>41708</v>
      </c>
      <c r="G1635" s="116">
        <v>14.2</v>
      </c>
      <c r="H1635" s="20"/>
    </row>
    <row r="1636" spans="1:8" s="172" customFormat="1" ht="12.75" customHeight="1" x14ac:dyDescent="0.15">
      <c r="A1636" s="105">
        <v>41691</v>
      </c>
      <c r="B1636" s="116">
        <v>3.69</v>
      </c>
      <c r="C1636" s="20">
        <f t="shared" si="50"/>
        <v>3.6900000000000002E-2</v>
      </c>
      <c r="D1636" s="46">
        <f t="shared" si="51"/>
        <v>14.68</v>
      </c>
      <c r="E1636" s="20"/>
      <c r="F1636" s="105">
        <v>41705</v>
      </c>
      <c r="G1636" s="116">
        <v>14.11</v>
      </c>
      <c r="H1636" s="20"/>
    </row>
    <row r="1637" spans="1:8" s="172" customFormat="1" ht="12.75" customHeight="1" x14ac:dyDescent="0.15">
      <c r="A1637" s="105">
        <v>41690</v>
      </c>
      <c r="B1637" s="116">
        <v>3.73</v>
      </c>
      <c r="C1637" s="20">
        <f t="shared" si="50"/>
        <v>3.73E-2</v>
      </c>
      <c r="D1637" s="46">
        <f t="shared" si="51"/>
        <v>14.79</v>
      </c>
      <c r="E1637" s="20"/>
      <c r="F1637" s="105">
        <v>41704</v>
      </c>
      <c r="G1637" s="116">
        <v>14.21</v>
      </c>
      <c r="H1637" s="20"/>
    </row>
    <row r="1638" spans="1:8" s="172" customFormat="1" ht="12.75" customHeight="1" x14ac:dyDescent="0.15">
      <c r="A1638" s="105">
        <v>41689</v>
      </c>
      <c r="B1638" s="116">
        <v>3.71</v>
      </c>
      <c r="C1638" s="20">
        <f t="shared" si="50"/>
        <v>3.7100000000000001E-2</v>
      </c>
      <c r="D1638" s="46">
        <f t="shared" si="51"/>
        <v>15.5</v>
      </c>
      <c r="E1638" s="20"/>
      <c r="F1638" s="105">
        <v>41703</v>
      </c>
      <c r="G1638" s="116">
        <v>13.89</v>
      </c>
      <c r="H1638" s="20"/>
    </row>
    <row r="1639" spans="1:8" s="172" customFormat="1" ht="12.75" customHeight="1" x14ac:dyDescent="0.15">
      <c r="A1639" s="105">
        <v>41688</v>
      </c>
      <c r="B1639" s="116">
        <v>3.68</v>
      </c>
      <c r="C1639" s="20">
        <f t="shared" si="50"/>
        <v>3.6799999999999999E-2</v>
      </c>
      <c r="D1639" s="46">
        <f t="shared" si="51"/>
        <v>13.87</v>
      </c>
      <c r="E1639" s="20"/>
      <c r="F1639" s="105">
        <v>41702</v>
      </c>
      <c r="G1639" s="116">
        <v>14.1</v>
      </c>
      <c r="H1639" s="20"/>
    </row>
    <row r="1640" spans="1:8" s="172" customFormat="1" ht="12.75" customHeight="1" x14ac:dyDescent="0.15">
      <c r="A1640" s="105">
        <v>41684</v>
      </c>
      <c r="B1640" s="116">
        <v>3.69</v>
      </c>
      <c r="C1640" s="20">
        <f t="shared" si="50"/>
        <v>3.6900000000000002E-2</v>
      </c>
      <c r="D1640" s="46">
        <f t="shared" si="51"/>
        <v>13.57</v>
      </c>
      <c r="E1640" s="20"/>
      <c r="F1640" s="105">
        <v>41701</v>
      </c>
      <c r="G1640" s="116">
        <v>16</v>
      </c>
      <c r="H1640" s="20"/>
    </row>
    <row r="1641" spans="1:8" s="172" customFormat="1" ht="12.75" customHeight="1" x14ac:dyDescent="0.15">
      <c r="A1641" s="105">
        <v>41683</v>
      </c>
      <c r="B1641" s="116">
        <v>3.7</v>
      </c>
      <c r="C1641" s="20">
        <f t="shared" si="50"/>
        <v>3.7000000000000005E-2</v>
      </c>
      <c r="D1641" s="46">
        <f t="shared" si="51"/>
        <v>14.14</v>
      </c>
      <c r="E1641" s="20"/>
      <c r="F1641" s="105">
        <v>41698</v>
      </c>
      <c r="G1641" s="116">
        <v>14</v>
      </c>
      <c r="H1641" s="20"/>
    </row>
    <row r="1642" spans="1:8" s="172" customFormat="1" ht="12.75" customHeight="1" x14ac:dyDescent="0.15">
      <c r="A1642" s="105">
        <v>41682</v>
      </c>
      <c r="B1642" s="116">
        <v>3.72</v>
      </c>
      <c r="C1642" s="20">
        <f t="shared" si="50"/>
        <v>3.7200000000000004E-2</v>
      </c>
      <c r="D1642" s="46">
        <f t="shared" si="51"/>
        <v>14.3</v>
      </c>
      <c r="E1642" s="20"/>
      <c r="F1642" s="105">
        <v>41697</v>
      </c>
      <c r="G1642" s="116">
        <v>14.04</v>
      </c>
      <c r="H1642" s="20"/>
    </row>
    <row r="1643" spans="1:8" s="172" customFormat="1" ht="12.75" customHeight="1" x14ac:dyDescent="0.15">
      <c r="A1643" s="105">
        <v>41681</v>
      </c>
      <c r="B1643" s="116">
        <v>3.69</v>
      </c>
      <c r="C1643" s="20">
        <f t="shared" si="50"/>
        <v>3.6900000000000002E-2</v>
      </c>
      <c r="D1643" s="46">
        <f t="shared" si="51"/>
        <v>14.51</v>
      </c>
      <c r="E1643" s="20"/>
      <c r="F1643" s="105">
        <v>41696</v>
      </c>
      <c r="G1643" s="116">
        <v>14.35</v>
      </c>
      <c r="H1643" s="20"/>
    </row>
    <row r="1644" spans="1:8" s="172" customFormat="1" ht="12.75" customHeight="1" x14ac:dyDescent="0.15">
      <c r="A1644" s="105">
        <v>41680</v>
      </c>
      <c r="B1644" s="116">
        <v>3.66</v>
      </c>
      <c r="C1644" s="20">
        <f t="shared" si="50"/>
        <v>3.6600000000000001E-2</v>
      </c>
      <c r="D1644" s="46">
        <f t="shared" si="51"/>
        <v>15.26</v>
      </c>
      <c r="E1644" s="20"/>
      <c r="F1644" s="105">
        <v>41695</v>
      </c>
      <c r="G1644" s="116">
        <v>13.67</v>
      </c>
      <c r="H1644" s="20"/>
    </row>
    <row r="1645" spans="1:8" s="172" customFormat="1" ht="12.75" customHeight="1" x14ac:dyDescent="0.15">
      <c r="A1645" s="105">
        <v>41677</v>
      </c>
      <c r="B1645" s="116">
        <v>3.67</v>
      </c>
      <c r="C1645" s="20">
        <f t="shared" si="50"/>
        <v>3.6699999999999997E-2</v>
      </c>
      <c r="D1645" s="46">
        <f t="shared" si="51"/>
        <v>15.29</v>
      </c>
      <c r="E1645" s="20"/>
      <c r="F1645" s="105">
        <v>41694</v>
      </c>
      <c r="G1645" s="116">
        <v>14.23</v>
      </c>
      <c r="H1645" s="20"/>
    </row>
    <row r="1646" spans="1:8" s="172" customFormat="1" ht="12.75" customHeight="1" x14ac:dyDescent="0.15">
      <c r="A1646" s="105">
        <v>41676</v>
      </c>
      <c r="B1646" s="116">
        <v>3.67</v>
      </c>
      <c r="C1646" s="20">
        <f t="shared" si="50"/>
        <v>3.6699999999999997E-2</v>
      </c>
      <c r="D1646" s="46">
        <f t="shared" si="51"/>
        <v>17.23</v>
      </c>
      <c r="E1646" s="20"/>
      <c r="F1646" s="105">
        <v>41691</v>
      </c>
      <c r="G1646" s="116">
        <v>14.68</v>
      </c>
      <c r="H1646" s="20"/>
    </row>
    <row r="1647" spans="1:8" s="172" customFormat="1" ht="12.75" customHeight="1" x14ac:dyDescent="0.15">
      <c r="A1647" s="105">
        <v>41675</v>
      </c>
      <c r="B1647" s="116">
        <v>3.66</v>
      </c>
      <c r="C1647" s="20">
        <f t="shared" si="50"/>
        <v>3.6600000000000001E-2</v>
      </c>
      <c r="D1647" s="46">
        <f t="shared" si="51"/>
        <v>19.95</v>
      </c>
      <c r="E1647" s="20"/>
      <c r="F1647" s="105">
        <v>41690</v>
      </c>
      <c r="G1647" s="116">
        <v>14.79</v>
      </c>
      <c r="H1647" s="20"/>
    </row>
    <row r="1648" spans="1:8" s="172" customFormat="1" ht="12.75" customHeight="1" x14ac:dyDescent="0.15">
      <c r="A1648" s="105">
        <v>41674</v>
      </c>
      <c r="B1648" s="116">
        <v>3.59</v>
      </c>
      <c r="C1648" s="20">
        <f t="shared" si="50"/>
        <v>3.5900000000000001E-2</v>
      </c>
      <c r="D1648" s="46">
        <f t="shared" si="51"/>
        <v>19.11</v>
      </c>
      <c r="E1648" s="20"/>
      <c r="F1648" s="105">
        <v>41689</v>
      </c>
      <c r="G1648" s="116">
        <v>15.5</v>
      </c>
      <c r="H1648" s="20"/>
    </row>
    <row r="1649" spans="1:8" s="172" customFormat="1" ht="12.75" customHeight="1" x14ac:dyDescent="0.15">
      <c r="A1649" s="105">
        <v>41673</v>
      </c>
      <c r="B1649" s="116">
        <v>3.55</v>
      </c>
      <c r="C1649" s="20">
        <f t="shared" si="50"/>
        <v>3.5499999999999997E-2</v>
      </c>
      <c r="D1649" s="46">
        <f t="shared" si="51"/>
        <v>21.44</v>
      </c>
      <c r="E1649" s="20"/>
      <c r="F1649" s="105">
        <v>41688</v>
      </c>
      <c r="G1649" s="116">
        <v>13.87</v>
      </c>
      <c r="H1649" s="20"/>
    </row>
    <row r="1650" spans="1:8" s="172" customFormat="1" ht="12.75" customHeight="1" x14ac:dyDescent="0.15">
      <c r="A1650" s="105">
        <v>41670</v>
      </c>
      <c r="B1650" s="116">
        <v>3.61</v>
      </c>
      <c r="C1650" s="20">
        <f t="shared" si="50"/>
        <v>3.61E-2</v>
      </c>
      <c r="D1650" s="46">
        <f t="shared" si="51"/>
        <v>18.41</v>
      </c>
      <c r="E1650" s="20"/>
      <c r="F1650" s="105">
        <v>41684</v>
      </c>
      <c r="G1650" s="116">
        <v>13.57</v>
      </c>
      <c r="H1650" s="20"/>
    </row>
    <row r="1651" spans="1:8" s="172" customFormat="1" ht="12.75" customHeight="1" x14ac:dyDescent="0.15">
      <c r="A1651" s="105">
        <v>41669</v>
      </c>
      <c r="B1651" s="116">
        <v>3.65</v>
      </c>
      <c r="C1651" s="20">
        <f t="shared" si="50"/>
        <v>3.6499999999999998E-2</v>
      </c>
      <c r="D1651" s="46">
        <f t="shared" si="51"/>
        <v>17.29</v>
      </c>
      <c r="E1651" s="20"/>
      <c r="F1651" s="105">
        <v>41683</v>
      </c>
      <c r="G1651" s="116">
        <v>14.14</v>
      </c>
      <c r="H1651" s="20"/>
    </row>
    <row r="1652" spans="1:8" s="172" customFormat="1" ht="12.75" customHeight="1" x14ac:dyDescent="0.15">
      <c r="A1652" s="105">
        <v>41668</v>
      </c>
      <c r="B1652" s="116">
        <v>3.62</v>
      </c>
      <c r="C1652" s="20">
        <f t="shared" si="50"/>
        <v>3.6200000000000003E-2</v>
      </c>
      <c r="D1652" s="46">
        <f t="shared" si="51"/>
        <v>17.350000000000001</v>
      </c>
      <c r="E1652" s="20"/>
      <c r="F1652" s="105">
        <v>41682</v>
      </c>
      <c r="G1652" s="116">
        <v>14.3</v>
      </c>
      <c r="H1652" s="20"/>
    </row>
    <row r="1653" spans="1:8" s="172" customFormat="1" ht="12.75" customHeight="1" x14ac:dyDescent="0.15">
      <c r="A1653" s="105">
        <v>41667</v>
      </c>
      <c r="B1653" s="116">
        <v>3.68</v>
      </c>
      <c r="C1653" s="20">
        <f t="shared" si="50"/>
        <v>3.6799999999999999E-2</v>
      </c>
      <c r="D1653" s="46">
        <f t="shared" si="51"/>
        <v>15.8</v>
      </c>
      <c r="E1653" s="20"/>
      <c r="F1653" s="105">
        <v>41681</v>
      </c>
      <c r="G1653" s="116">
        <v>14.51</v>
      </c>
      <c r="H1653" s="20"/>
    </row>
    <row r="1654" spans="1:8" s="172" customFormat="1" ht="12.75" customHeight="1" x14ac:dyDescent="0.15">
      <c r="A1654" s="105">
        <v>41666</v>
      </c>
      <c r="B1654" s="116">
        <v>3.67</v>
      </c>
      <c r="C1654" s="20">
        <f t="shared" si="50"/>
        <v>3.6699999999999997E-2</v>
      </c>
      <c r="D1654" s="46">
        <f t="shared" si="51"/>
        <v>17.420000000000002</v>
      </c>
      <c r="E1654" s="20"/>
      <c r="F1654" s="105">
        <v>41680</v>
      </c>
      <c r="G1654" s="116">
        <v>15.26</v>
      </c>
      <c r="H1654" s="20"/>
    </row>
    <row r="1655" spans="1:8" s="172" customFormat="1" ht="12.75" customHeight="1" x14ac:dyDescent="0.15">
      <c r="A1655" s="105">
        <v>41663</v>
      </c>
      <c r="B1655" s="116">
        <v>3.64</v>
      </c>
      <c r="C1655" s="20">
        <f t="shared" si="50"/>
        <v>3.6400000000000002E-2</v>
      </c>
      <c r="D1655" s="46">
        <f t="shared" si="51"/>
        <v>18.14</v>
      </c>
      <c r="E1655" s="20"/>
      <c r="F1655" s="105">
        <v>41677</v>
      </c>
      <c r="G1655" s="116">
        <v>15.29</v>
      </c>
      <c r="H1655" s="20"/>
    </row>
    <row r="1656" spans="1:8" s="172" customFormat="1" ht="12.75" customHeight="1" x14ac:dyDescent="0.15">
      <c r="A1656" s="105">
        <v>41662</v>
      </c>
      <c r="B1656" s="116">
        <v>3.68</v>
      </c>
      <c r="C1656" s="20">
        <f t="shared" si="50"/>
        <v>3.6799999999999999E-2</v>
      </c>
      <c r="D1656" s="46">
        <f t="shared" si="51"/>
        <v>13.77</v>
      </c>
      <c r="E1656" s="20"/>
      <c r="F1656" s="105">
        <v>41676</v>
      </c>
      <c r="G1656" s="116">
        <v>17.23</v>
      </c>
      <c r="H1656" s="20"/>
    </row>
    <row r="1657" spans="1:8" s="172" customFormat="1" ht="12.75" customHeight="1" x14ac:dyDescent="0.15">
      <c r="A1657" s="105">
        <v>41661</v>
      </c>
      <c r="B1657" s="116">
        <v>3.75</v>
      </c>
      <c r="C1657" s="20">
        <f t="shared" si="50"/>
        <v>3.7499999999999999E-2</v>
      </c>
      <c r="D1657" s="46">
        <f t="shared" si="51"/>
        <v>12.84</v>
      </c>
      <c r="E1657" s="20"/>
      <c r="F1657" s="105">
        <v>41675</v>
      </c>
      <c r="G1657" s="116">
        <v>19.95</v>
      </c>
      <c r="H1657" s="20"/>
    </row>
    <row r="1658" spans="1:8" s="172" customFormat="1" ht="12.75" customHeight="1" x14ac:dyDescent="0.15">
      <c r="A1658" s="105">
        <v>41660</v>
      </c>
      <c r="B1658" s="116">
        <v>3.74</v>
      </c>
      <c r="C1658" s="20">
        <f t="shared" si="50"/>
        <v>3.7400000000000003E-2</v>
      </c>
      <c r="D1658" s="46">
        <f t="shared" si="51"/>
        <v>12.87</v>
      </c>
      <c r="E1658" s="20"/>
      <c r="F1658" s="105">
        <v>41674</v>
      </c>
      <c r="G1658" s="116">
        <v>19.11</v>
      </c>
      <c r="H1658" s="20"/>
    </row>
    <row r="1659" spans="1:8" s="172" customFormat="1" ht="12.75" customHeight="1" x14ac:dyDescent="0.15">
      <c r="A1659" s="105">
        <v>41656</v>
      </c>
      <c r="B1659" s="116">
        <v>3.75</v>
      </c>
      <c r="C1659" s="20">
        <f t="shared" si="50"/>
        <v>3.7499999999999999E-2</v>
      </c>
      <c r="D1659" s="46">
        <f t="shared" si="51"/>
        <v>12.44</v>
      </c>
      <c r="E1659" s="20"/>
      <c r="F1659" s="105">
        <v>41673</v>
      </c>
      <c r="G1659" s="116">
        <v>21.44</v>
      </c>
      <c r="H1659" s="20"/>
    </row>
    <row r="1660" spans="1:8" s="172" customFormat="1" ht="12.75" customHeight="1" x14ac:dyDescent="0.15">
      <c r="A1660" s="105">
        <v>41655</v>
      </c>
      <c r="B1660" s="116">
        <v>3.77</v>
      </c>
      <c r="C1660" s="20">
        <f t="shared" si="50"/>
        <v>3.7699999999999997E-2</v>
      </c>
      <c r="D1660" s="46">
        <f t="shared" si="51"/>
        <v>12.53</v>
      </c>
      <c r="E1660" s="20"/>
      <c r="F1660" s="105">
        <v>41670</v>
      </c>
      <c r="G1660" s="116">
        <v>18.41</v>
      </c>
      <c r="H1660" s="20"/>
    </row>
    <row r="1661" spans="1:8" s="172" customFormat="1" ht="12.75" customHeight="1" x14ac:dyDescent="0.15">
      <c r="A1661" s="105">
        <v>41654</v>
      </c>
      <c r="B1661" s="116">
        <v>3.81</v>
      </c>
      <c r="C1661" s="20">
        <f t="shared" si="50"/>
        <v>3.8100000000000002E-2</v>
      </c>
      <c r="D1661" s="46">
        <f t="shared" si="51"/>
        <v>12.28</v>
      </c>
      <c r="E1661" s="20"/>
      <c r="F1661" s="105">
        <v>41669</v>
      </c>
      <c r="G1661" s="116">
        <v>17.29</v>
      </c>
      <c r="H1661" s="20"/>
    </row>
    <row r="1662" spans="1:8" s="172" customFormat="1" ht="12.75" customHeight="1" x14ac:dyDescent="0.15">
      <c r="A1662" s="105">
        <v>41653</v>
      </c>
      <c r="B1662" s="116">
        <v>3.8</v>
      </c>
      <c r="C1662" s="20">
        <f t="shared" si="50"/>
        <v>3.7999999999999999E-2</v>
      </c>
      <c r="D1662" s="46">
        <f t="shared" si="51"/>
        <v>12.28</v>
      </c>
      <c r="E1662" s="20"/>
      <c r="F1662" s="105">
        <v>41668</v>
      </c>
      <c r="G1662" s="116">
        <v>17.350000000000001</v>
      </c>
      <c r="H1662" s="20"/>
    </row>
    <row r="1663" spans="1:8" s="172" customFormat="1" ht="12.75" customHeight="1" x14ac:dyDescent="0.15">
      <c r="A1663" s="105">
        <v>41652</v>
      </c>
      <c r="B1663" s="116">
        <v>3.77</v>
      </c>
      <c r="C1663" s="20">
        <f t="shared" si="50"/>
        <v>3.7699999999999997E-2</v>
      </c>
      <c r="D1663" s="46">
        <f t="shared" si="51"/>
        <v>13.28</v>
      </c>
      <c r="E1663" s="20"/>
      <c r="F1663" s="105">
        <v>41667</v>
      </c>
      <c r="G1663" s="116">
        <v>15.8</v>
      </c>
      <c r="H1663" s="20"/>
    </row>
    <row r="1664" spans="1:8" s="172" customFormat="1" ht="12.75" customHeight="1" x14ac:dyDescent="0.15">
      <c r="A1664" s="105">
        <v>41649</v>
      </c>
      <c r="B1664" s="116">
        <v>3.8</v>
      </c>
      <c r="C1664" s="20">
        <f t="shared" si="50"/>
        <v>3.7999999999999999E-2</v>
      </c>
      <c r="D1664" s="46">
        <f t="shared" si="51"/>
        <v>12.14</v>
      </c>
      <c r="E1664" s="20"/>
      <c r="F1664" s="105">
        <v>41666</v>
      </c>
      <c r="G1664" s="116">
        <v>17.420000000000002</v>
      </c>
      <c r="H1664" s="20"/>
    </row>
    <row r="1665" spans="1:8" s="172" customFormat="1" ht="12.75" customHeight="1" x14ac:dyDescent="0.15">
      <c r="A1665" s="105">
        <v>41648</v>
      </c>
      <c r="B1665" s="116">
        <v>3.88</v>
      </c>
      <c r="C1665" s="20">
        <f t="shared" si="50"/>
        <v>3.8800000000000001E-2</v>
      </c>
      <c r="D1665" s="46">
        <f t="shared" si="51"/>
        <v>12.89</v>
      </c>
      <c r="E1665" s="20"/>
      <c r="F1665" s="105">
        <v>41663</v>
      </c>
      <c r="G1665" s="116">
        <v>18.14</v>
      </c>
      <c r="H1665" s="20"/>
    </row>
    <row r="1666" spans="1:8" s="172" customFormat="1" ht="12.75" customHeight="1" x14ac:dyDescent="0.15">
      <c r="A1666" s="105">
        <v>41647</v>
      </c>
      <c r="B1666" s="116">
        <v>3.9</v>
      </c>
      <c r="C1666" s="20">
        <f t="shared" si="50"/>
        <v>3.9E-2</v>
      </c>
      <c r="D1666" s="46">
        <f t="shared" si="51"/>
        <v>12.87</v>
      </c>
      <c r="E1666" s="20"/>
      <c r="F1666" s="105">
        <v>41662</v>
      </c>
      <c r="G1666" s="116">
        <v>13.77</v>
      </c>
      <c r="H1666" s="20"/>
    </row>
    <row r="1667" spans="1:8" s="172" customFormat="1" ht="12.75" customHeight="1" x14ac:dyDescent="0.15">
      <c r="A1667" s="105">
        <v>41646</v>
      </c>
      <c r="B1667" s="116">
        <v>3.88</v>
      </c>
      <c r="C1667" s="20">
        <f t="shared" ref="C1667:C1730" si="52">B1667/100</f>
        <v>3.8800000000000001E-2</v>
      </c>
      <c r="D1667" s="46">
        <f t="shared" ref="D1667:D1730" si="53">IFERROR(VLOOKUP(A1667,$F$3:$G$7726,2,FALSE),AVERAGE(D1666,D1668))</f>
        <v>12.92</v>
      </c>
      <c r="E1667" s="20"/>
      <c r="F1667" s="105">
        <v>41661</v>
      </c>
      <c r="G1667" s="116">
        <v>12.84</v>
      </c>
      <c r="H1667" s="20"/>
    </row>
    <row r="1668" spans="1:8" s="172" customFormat="1" ht="12.75" customHeight="1" x14ac:dyDescent="0.15">
      <c r="A1668" s="105">
        <v>41645</v>
      </c>
      <c r="B1668" s="116">
        <v>3.9</v>
      </c>
      <c r="C1668" s="20">
        <f t="shared" si="52"/>
        <v>3.9E-2</v>
      </c>
      <c r="D1668" s="46">
        <f t="shared" si="53"/>
        <v>13.55</v>
      </c>
      <c r="E1668" s="20"/>
      <c r="F1668" s="105">
        <v>41660</v>
      </c>
      <c r="G1668" s="116">
        <v>12.87</v>
      </c>
      <c r="H1668" s="20"/>
    </row>
    <row r="1669" spans="1:8" s="172" customFormat="1" ht="12.75" customHeight="1" x14ac:dyDescent="0.15">
      <c r="A1669" s="105">
        <v>41642</v>
      </c>
      <c r="B1669" s="116">
        <v>3.93</v>
      </c>
      <c r="C1669" s="20">
        <f t="shared" si="52"/>
        <v>3.9300000000000002E-2</v>
      </c>
      <c r="D1669" s="46">
        <f t="shared" si="53"/>
        <v>13.76</v>
      </c>
      <c r="E1669" s="20"/>
      <c r="F1669" s="105">
        <v>41656</v>
      </c>
      <c r="G1669" s="116">
        <v>12.44</v>
      </c>
      <c r="H1669" s="20"/>
    </row>
    <row r="1670" spans="1:8" s="172" customFormat="1" ht="12.75" customHeight="1" x14ac:dyDescent="0.15">
      <c r="A1670" s="105">
        <v>41641</v>
      </c>
      <c r="B1670" s="116">
        <v>3.92</v>
      </c>
      <c r="C1670" s="20">
        <f t="shared" si="52"/>
        <v>3.9199999999999999E-2</v>
      </c>
      <c r="D1670" s="46">
        <f t="shared" si="53"/>
        <v>14.23</v>
      </c>
      <c r="E1670" s="20"/>
      <c r="F1670" s="105">
        <v>41655</v>
      </c>
      <c r="G1670" s="116">
        <v>12.53</v>
      </c>
      <c r="H1670" s="20"/>
    </row>
    <row r="1671" spans="1:8" s="172" customFormat="1" ht="12.75" customHeight="1" x14ac:dyDescent="0.15">
      <c r="A1671" s="105">
        <v>41639</v>
      </c>
      <c r="B1671" s="116">
        <v>3.96</v>
      </c>
      <c r="C1671" s="20">
        <f t="shared" si="52"/>
        <v>3.9599999999999996E-2</v>
      </c>
      <c r="D1671" s="46">
        <f t="shared" si="53"/>
        <v>13.72</v>
      </c>
      <c r="E1671" s="20"/>
      <c r="F1671" s="105">
        <v>41654</v>
      </c>
      <c r="G1671" s="116">
        <v>12.28</v>
      </c>
      <c r="H1671" s="20"/>
    </row>
    <row r="1672" spans="1:8" s="172" customFormat="1" ht="12.75" customHeight="1" x14ac:dyDescent="0.15">
      <c r="A1672" s="105">
        <v>41638</v>
      </c>
      <c r="B1672" s="116">
        <v>3.9</v>
      </c>
      <c r="C1672" s="20">
        <f t="shared" si="52"/>
        <v>3.9E-2</v>
      </c>
      <c r="D1672" s="46">
        <f t="shared" si="53"/>
        <v>13.56</v>
      </c>
      <c r="E1672" s="20"/>
      <c r="F1672" s="105">
        <v>41653</v>
      </c>
      <c r="G1672" s="116">
        <v>12.28</v>
      </c>
      <c r="H1672" s="20"/>
    </row>
    <row r="1673" spans="1:8" s="172" customFormat="1" ht="12.75" customHeight="1" x14ac:dyDescent="0.15">
      <c r="A1673" s="105">
        <v>41635</v>
      </c>
      <c r="B1673" s="116">
        <v>3.94</v>
      </c>
      <c r="C1673" s="20">
        <f t="shared" si="52"/>
        <v>3.9399999999999998E-2</v>
      </c>
      <c r="D1673" s="46">
        <f t="shared" si="53"/>
        <v>12.46</v>
      </c>
      <c r="E1673" s="20"/>
      <c r="F1673" s="105">
        <v>41652</v>
      </c>
      <c r="G1673" s="116">
        <v>13.28</v>
      </c>
      <c r="H1673" s="20"/>
    </row>
    <row r="1674" spans="1:8" s="172" customFormat="1" ht="12.75" customHeight="1" x14ac:dyDescent="0.15">
      <c r="A1674" s="105">
        <v>41634</v>
      </c>
      <c r="B1674" s="116">
        <v>3.92</v>
      </c>
      <c r="C1674" s="20">
        <f t="shared" si="52"/>
        <v>3.9199999999999999E-2</v>
      </c>
      <c r="D1674" s="46">
        <f t="shared" si="53"/>
        <v>12.33</v>
      </c>
      <c r="E1674" s="20"/>
      <c r="F1674" s="105">
        <v>41649</v>
      </c>
      <c r="G1674" s="116">
        <v>12.14</v>
      </c>
      <c r="H1674" s="20"/>
    </row>
    <row r="1675" spans="1:8" s="172" customFormat="1" ht="12.75" customHeight="1" x14ac:dyDescent="0.15">
      <c r="A1675" s="105">
        <v>41632</v>
      </c>
      <c r="B1675" s="116">
        <v>3.9</v>
      </c>
      <c r="C1675" s="20">
        <f t="shared" si="52"/>
        <v>3.9E-2</v>
      </c>
      <c r="D1675" s="46">
        <f t="shared" si="53"/>
        <v>12.48</v>
      </c>
      <c r="E1675" s="20"/>
      <c r="F1675" s="105">
        <v>41648</v>
      </c>
      <c r="G1675" s="116">
        <v>12.89</v>
      </c>
      <c r="H1675" s="20"/>
    </row>
    <row r="1676" spans="1:8" s="172" customFormat="1" ht="12.75" customHeight="1" x14ac:dyDescent="0.15">
      <c r="A1676" s="105">
        <v>41631</v>
      </c>
      <c r="B1676" s="116">
        <v>3.85</v>
      </c>
      <c r="C1676" s="20">
        <f t="shared" si="52"/>
        <v>3.85E-2</v>
      </c>
      <c r="D1676" s="46">
        <f t="shared" si="53"/>
        <v>13.04</v>
      </c>
      <c r="E1676" s="20"/>
      <c r="F1676" s="105">
        <v>41647</v>
      </c>
      <c r="G1676" s="116">
        <v>12.87</v>
      </c>
      <c r="H1676" s="20"/>
    </row>
    <row r="1677" spans="1:8" s="172" customFormat="1" ht="12.75" customHeight="1" x14ac:dyDescent="0.15">
      <c r="A1677" s="105">
        <v>41628</v>
      </c>
      <c r="B1677" s="116">
        <v>3.82</v>
      </c>
      <c r="C1677" s="20">
        <f t="shared" si="52"/>
        <v>3.8199999999999998E-2</v>
      </c>
      <c r="D1677" s="46">
        <f t="shared" si="53"/>
        <v>13.79</v>
      </c>
      <c r="E1677" s="20"/>
      <c r="F1677" s="105">
        <v>41646</v>
      </c>
      <c r="G1677" s="116">
        <v>12.92</v>
      </c>
      <c r="H1677" s="20"/>
    </row>
    <row r="1678" spans="1:8" s="172" customFormat="1" ht="12.75" customHeight="1" x14ac:dyDescent="0.15">
      <c r="A1678" s="105">
        <v>41627</v>
      </c>
      <c r="B1678" s="116">
        <v>3.91</v>
      </c>
      <c r="C1678" s="20">
        <f t="shared" si="52"/>
        <v>3.9100000000000003E-2</v>
      </c>
      <c r="D1678" s="46">
        <f t="shared" si="53"/>
        <v>14.15</v>
      </c>
      <c r="E1678" s="20"/>
      <c r="F1678" s="105">
        <v>41645</v>
      </c>
      <c r="G1678" s="116">
        <v>13.55</v>
      </c>
      <c r="H1678" s="20"/>
    </row>
    <row r="1679" spans="1:8" s="172" customFormat="1" ht="12.75" customHeight="1" x14ac:dyDescent="0.15">
      <c r="A1679" s="105">
        <v>41626</v>
      </c>
      <c r="B1679" s="116">
        <v>3.9</v>
      </c>
      <c r="C1679" s="20">
        <f t="shared" si="52"/>
        <v>3.9E-2</v>
      </c>
      <c r="D1679" s="46">
        <f t="shared" si="53"/>
        <v>13.8</v>
      </c>
      <c r="E1679" s="20"/>
      <c r="F1679" s="105">
        <v>41642</v>
      </c>
      <c r="G1679" s="116">
        <v>13.76</v>
      </c>
      <c r="H1679" s="20"/>
    </row>
    <row r="1680" spans="1:8" s="172" customFormat="1" ht="12.75" customHeight="1" x14ac:dyDescent="0.15">
      <c r="A1680" s="105">
        <v>41625</v>
      </c>
      <c r="B1680" s="116">
        <v>3.88</v>
      </c>
      <c r="C1680" s="20">
        <f t="shared" si="52"/>
        <v>3.8800000000000001E-2</v>
      </c>
      <c r="D1680" s="46">
        <f t="shared" si="53"/>
        <v>16.21</v>
      </c>
      <c r="E1680" s="20"/>
      <c r="F1680" s="105">
        <v>41641</v>
      </c>
      <c r="G1680" s="116">
        <v>14.23</v>
      </c>
      <c r="H1680" s="20"/>
    </row>
    <row r="1681" spans="1:8" s="172" customFormat="1" ht="12.75" customHeight="1" x14ac:dyDescent="0.15">
      <c r="A1681" s="105">
        <v>41624</v>
      </c>
      <c r="B1681" s="116">
        <v>3.9</v>
      </c>
      <c r="C1681" s="20">
        <f t="shared" si="52"/>
        <v>3.9E-2</v>
      </c>
      <c r="D1681" s="46">
        <f t="shared" si="53"/>
        <v>16.03</v>
      </c>
      <c r="E1681" s="20"/>
      <c r="F1681" s="105">
        <v>41639</v>
      </c>
      <c r="G1681" s="116">
        <v>13.72</v>
      </c>
      <c r="H1681" s="20"/>
    </row>
    <row r="1682" spans="1:8" s="172" customFormat="1" ht="12.75" customHeight="1" x14ac:dyDescent="0.15">
      <c r="A1682" s="105">
        <v>41621</v>
      </c>
      <c r="B1682" s="116">
        <v>3.88</v>
      </c>
      <c r="C1682" s="20">
        <f t="shared" si="52"/>
        <v>3.8800000000000001E-2</v>
      </c>
      <c r="D1682" s="46">
        <f t="shared" si="53"/>
        <v>15.76</v>
      </c>
      <c r="E1682" s="20"/>
      <c r="F1682" s="105">
        <v>41638</v>
      </c>
      <c r="G1682" s="116">
        <v>13.56</v>
      </c>
      <c r="H1682" s="20"/>
    </row>
    <row r="1683" spans="1:8" s="172" customFormat="1" ht="12.75" customHeight="1" x14ac:dyDescent="0.15">
      <c r="A1683" s="105">
        <v>41620</v>
      </c>
      <c r="B1683" s="116">
        <v>3.91</v>
      </c>
      <c r="C1683" s="20">
        <f t="shared" si="52"/>
        <v>3.9100000000000003E-2</v>
      </c>
      <c r="D1683" s="46">
        <f t="shared" si="53"/>
        <v>15.54</v>
      </c>
      <c r="E1683" s="20"/>
      <c r="F1683" s="105">
        <v>41635</v>
      </c>
      <c r="G1683" s="116">
        <v>12.46</v>
      </c>
      <c r="H1683" s="20"/>
    </row>
    <row r="1684" spans="1:8" s="172" customFormat="1" ht="12.75" customHeight="1" x14ac:dyDescent="0.15">
      <c r="A1684" s="105">
        <v>41619</v>
      </c>
      <c r="B1684" s="116">
        <v>3.87</v>
      </c>
      <c r="C1684" s="20">
        <f t="shared" si="52"/>
        <v>3.8699999999999998E-2</v>
      </c>
      <c r="D1684" s="46">
        <f t="shared" si="53"/>
        <v>15.42</v>
      </c>
      <c r="E1684" s="20"/>
      <c r="F1684" s="105">
        <v>41634</v>
      </c>
      <c r="G1684" s="116">
        <v>12.33</v>
      </c>
      <c r="H1684" s="20"/>
    </row>
    <row r="1685" spans="1:8" s="172" customFormat="1" ht="12.75" customHeight="1" x14ac:dyDescent="0.15">
      <c r="A1685" s="105">
        <v>41618</v>
      </c>
      <c r="B1685" s="116">
        <v>3.83</v>
      </c>
      <c r="C1685" s="20">
        <f t="shared" si="52"/>
        <v>3.8300000000000001E-2</v>
      </c>
      <c r="D1685" s="46">
        <f t="shared" si="53"/>
        <v>13.91</v>
      </c>
      <c r="E1685" s="20"/>
      <c r="F1685" s="105">
        <v>41632</v>
      </c>
      <c r="G1685" s="116">
        <v>12.48</v>
      </c>
      <c r="H1685" s="20"/>
    </row>
    <row r="1686" spans="1:8" s="172" customFormat="1" ht="12.75" customHeight="1" x14ac:dyDescent="0.15">
      <c r="A1686" s="105">
        <v>41617</v>
      </c>
      <c r="B1686" s="116">
        <v>3.88</v>
      </c>
      <c r="C1686" s="20">
        <f t="shared" si="52"/>
        <v>3.8800000000000001E-2</v>
      </c>
      <c r="D1686" s="46">
        <f t="shared" si="53"/>
        <v>13.49</v>
      </c>
      <c r="E1686" s="20"/>
      <c r="F1686" s="105">
        <v>41631</v>
      </c>
      <c r="G1686" s="116">
        <v>13.04</v>
      </c>
      <c r="H1686" s="20"/>
    </row>
    <row r="1687" spans="1:8" s="172" customFormat="1" ht="12.75" customHeight="1" x14ac:dyDescent="0.15">
      <c r="A1687" s="105">
        <v>41614</v>
      </c>
      <c r="B1687" s="116">
        <v>3.9</v>
      </c>
      <c r="C1687" s="20">
        <f t="shared" si="52"/>
        <v>3.9E-2</v>
      </c>
      <c r="D1687" s="46">
        <f t="shared" si="53"/>
        <v>13.79</v>
      </c>
      <c r="E1687" s="20"/>
      <c r="F1687" s="105">
        <v>41628</v>
      </c>
      <c r="G1687" s="116">
        <v>13.79</v>
      </c>
      <c r="H1687" s="20"/>
    </row>
    <row r="1688" spans="1:8" s="172" customFormat="1" ht="12.75" customHeight="1" x14ac:dyDescent="0.15">
      <c r="A1688" s="105">
        <v>41613</v>
      </c>
      <c r="B1688" s="116">
        <v>3.92</v>
      </c>
      <c r="C1688" s="20">
        <f t="shared" si="52"/>
        <v>3.9199999999999999E-2</v>
      </c>
      <c r="D1688" s="46">
        <f t="shared" si="53"/>
        <v>15.08</v>
      </c>
      <c r="E1688" s="20"/>
      <c r="F1688" s="105">
        <v>41627</v>
      </c>
      <c r="G1688" s="116">
        <v>14.15</v>
      </c>
      <c r="H1688" s="20"/>
    </row>
    <row r="1689" spans="1:8" s="172" customFormat="1" ht="12.75" customHeight="1" x14ac:dyDescent="0.15">
      <c r="A1689" s="105">
        <v>41612</v>
      </c>
      <c r="B1689" s="116">
        <v>3.9</v>
      </c>
      <c r="C1689" s="20">
        <f t="shared" si="52"/>
        <v>3.9E-2</v>
      </c>
      <c r="D1689" s="46">
        <f t="shared" si="53"/>
        <v>14.7</v>
      </c>
      <c r="E1689" s="20"/>
      <c r="F1689" s="105">
        <v>41626</v>
      </c>
      <c r="G1689" s="116">
        <v>13.8</v>
      </c>
      <c r="H1689" s="20"/>
    </row>
    <row r="1690" spans="1:8" s="172" customFormat="1" ht="12.75" customHeight="1" x14ac:dyDescent="0.15">
      <c r="A1690" s="105">
        <v>41611</v>
      </c>
      <c r="B1690" s="116">
        <v>3.84</v>
      </c>
      <c r="C1690" s="20">
        <f t="shared" si="52"/>
        <v>3.8399999999999997E-2</v>
      </c>
      <c r="D1690" s="46">
        <f t="shared" si="53"/>
        <v>14.55</v>
      </c>
      <c r="E1690" s="20"/>
      <c r="F1690" s="105">
        <v>41625</v>
      </c>
      <c r="G1690" s="116">
        <v>16.21</v>
      </c>
      <c r="H1690" s="20"/>
    </row>
    <row r="1691" spans="1:8" s="172" customFormat="1" ht="12.75" customHeight="1" x14ac:dyDescent="0.15">
      <c r="A1691" s="105">
        <v>41610</v>
      </c>
      <c r="B1691" s="116">
        <v>3.86</v>
      </c>
      <c r="C1691" s="20">
        <f t="shared" si="52"/>
        <v>3.8599999999999995E-2</v>
      </c>
      <c r="D1691" s="46">
        <f t="shared" si="53"/>
        <v>14.23</v>
      </c>
      <c r="E1691" s="20"/>
      <c r="F1691" s="105">
        <v>41624</v>
      </c>
      <c r="G1691" s="116">
        <v>16.03</v>
      </c>
      <c r="H1691" s="20"/>
    </row>
    <row r="1692" spans="1:8" s="172" customFormat="1" ht="12.75" customHeight="1" x14ac:dyDescent="0.15">
      <c r="A1692" s="105">
        <v>41607</v>
      </c>
      <c r="B1692" s="116">
        <v>3.82</v>
      </c>
      <c r="C1692" s="20">
        <f t="shared" si="52"/>
        <v>3.8199999999999998E-2</v>
      </c>
      <c r="D1692" s="46">
        <f t="shared" si="53"/>
        <v>13.7</v>
      </c>
      <c r="E1692" s="20"/>
      <c r="F1692" s="105">
        <v>41621</v>
      </c>
      <c r="G1692" s="116">
        <v>15.76</v>
      </c>
      <c r="H1692" s="20"/>
    </row>
    <row r="1693" spans="1:8" s="172" customFormat="1" ht="12.75" customHeight="1" x14ac:dyDescent="0.15">
      <c r="A1693" s="105">
        <v>41605</v>
      </c>
      <c r="B1693" s="116">
        <v>3.81</v>
      </c>
      <c r="C1693" s="20">
        <f t="shared" si="52"/>
        <v>3.8100000000000002E-2</v>
      </c>
      <c r="D1693" s="46">
        <f t="shared" si="53"/>
        <v>12.98</v>
      </c>
      <c r="E1693" s="20"/>
      <c r="F1693" s="105">
        <v>41620</v>
      </c>
      <c r="G1693" s="116">
        <v>15.54</v>
      </c>
      <c r="H1693" s="20"/>
    </row>
    <row r="1694" spans="1:8" s="172" customFormat="1" ht="12.75" customHeight="1" x14ac:dyDescent="0.15">
      <c r="A1694" s="105">
        <v>41604</v>
      </c>
      <c r="B1694" s="116">
        <v>3.8</v>
      </c>
      <c r="C1694" s="20">
        <f t="shared" si="52"/>
        <v>3.7999999999999999E-2</v>
      </c>
      <c r="D1694" s="46">
        <f t="shared" si="53"/>
        <v>12.81</v>
      </c>
      <c r="E1694" s="20"/>
      <c r="F1694" s="105">
        <v>41619</v>
      </c>
      <c r="G1694" s="116">
        <v>15.42</v>
      </c>
      <c r="H1694" s="20"/>
    </row>
    <row r="1695" spans="1:8" s="172" customFormat="1" ht="12.75" customHeight="1" x14ac:dyDescent="0.15">
      <c r="A1695" s="105">
        <v>41603</v>
      </c>
      <c r="B1695" s="116">
        <v>3.83</v>
      </c>
      <c r="C1695" s="20">
        <f t="shared" si="52"/>
        <v>3.8300000000000001E-2</v>
      </c>
      <c r="D1695" s="46">
        <f t="shared" si="53"/>
        <v>12.79</v>
      </c>
      <c r="E1695" s="20"/>
      <c r="F1695" s="105">
        <v>41618</v>
      </c>
      <c r="G1695" s="116">
        <v>13.91</v>
      </c>
      <c r="H1695" s="20"/>
    </row>
    <row r="1696" spans="1:8" s="172" customFormat="1" ht="12.75" customHeight="1" x14ac:dyDescent="0.15">
      <c r="A1696" s="105">
        <v>41600</v>
      </c>
      <c r="B1696" s="116">
        <v>3.84</v>
      </c>
      <c r="C1696" s="20">
        <f t="shared" si="52"/>
        <v>3.8399999999999997E-2</v>
      </c>
      <c r="D1696" s="46">
        <f t="shared" si="53"/>
        <v>12.26</v>
      </c>
      <c r="E1696" s="20"/>
      <c r="F1696" s="105">
        <v>41617</v>
      </c>
      <c r="G1696" s="116">
        <v>13.49</v>
      </c>
      <c r="H1696" s="20"/>
    </row>
    <row r="1697" spans="1:8" s="172" customFormat="1" ht="12.75" customHeight="1" x14ac:dyDescent="0.15">
      <c r="A1697" s="105">
        <v>41599</v>
      </c>
      <c r="B1697" s="116">
        <v>3.89</v>
      </c>
      <c r="C1697" s="20">
        <f t="shared" si="52"/>
        <v>3.8900000000000004E-2</v>
      </c>
      <c r="D1697" s="46">
        <f t="shared" si="53"/>
        <v>12.66</v>
      </c>
      <c r="E1697" s="20"/>
      <c r="F1697" s="105">
        <v>41614</v>
      </c>
      <c r="G1697" s="116">
        <v>13.79</v>
      </c>
      <c r="H1697" s="20"/>
    </row>
    <row r="1698" spans="1:8" s="172" customFormat="1" ht="12.75" customHeight="1" x14ac:dyDescent="0.15">
      <c r="A1698" s="105">
        <v>41598</v>
      </c>
      <c r="B1698" s="116">
        <v>3.9</v>
      </c>
      <c r="C1698" s="20">
        <f t="shared" si="52"/>
        <v>3.9E-2</v>
      </c>
      <c r="D1698" s="46">
        <f t="shared" si="53"/>
        <v>13.4</v>
      </c>
      <c r="E1698" s="20"/>
      <c r="F1698" s="105">
        <v>41613</v>
      </c>
      <c r="G1698" s="116">
        <v>15.08</v>
      </c>
      <c r="H1698" s="20"/>
    </row>
    <row r="1699" spans="1:8" s="172" customFormat="1" ht="12.75" customHeight="1" x14ac:dyDescent="0.15">
      <c r="A1699" s="105">
        <v>41597</v>
      </c>
      <c r="B1699" s="116">
        <v>3.8</v>
      </c>
      <c r="C1699" s="20">
        <f t="shared" si="52"/>
        <v>3.7999999999999999E-2</v>
      </c>
      <c r="D1699" s="46">
        <f t="shared" si="53"/>
        <v>13.39</v>
      </c>
      <c r="E1699" s="20"/>
      <c r="F1699" s="105">
        <v>41612</v>
      </c>
      <c r="G1699" s="116">
        <v>14.7</v>
      </c>
      <c r="H1699" s="20"/>
    </row>
    <row r="1700" spans="1:8" s="172" customFormat="1" ht="12.75" customHeight="1" x14ac:dyDescent="0.15">
      <c r="A1700" s="105">
        <v>41596</v>
      </c>
      <c r="B1700" s="116">
        <v>3.76</v>
      </c>
      <c r="C1700" s="20">
        <f t="shared" si="52"/>
        <v>3.7599999999999995E-2</v>
      </c>
      <c r="D1700" s="46">
        <f t="shared" si="53"/>
        <v>13.1</v>
      </c>
      <c r="E1700" s="20"/>
      <c r="F1700" s="105">
        <v>41611</v>
      </c>
      <c r="G1700" s="116">
        <v>14.55</v>
      </c>
      <c r="H1700" s="20"/>
    </row>
    <row r="1701" spans="1:8" s="172" customFormat="1" ht="12.75" customHeight="1" x14ac:dyDescent="0.15">
      <c r="A1701" s="105">
        <v>41593</v>
      </c>
      <c r="B1701" s="116">
        <v>3.8</v>
      </c>
      <c r="C1701" s="20">
        <f t="shared" si="52"/>
        <v>3.7999999999999999E-2</v>
      </c>
      <c r="D1701" s="46">
        <f t="shared" si="53"/>
        <v>12.19</v>
      </c>
      <c r="E1701" s="20"/>
      <c r="F1701" s="105">
        <v>41610</v>
      </c>
      <c r="G1701" s="116">
        <v>14.23</v>
      </c>
      <c r="H1701" s="20"/>
    </row>
    <row r="1702" spans="1:8" s="172" customFormat="1" ht="12.75" customHeight="1" x14ac:dyDescent="0.15">
      <c r="A1702" s="105">
        <v>41592</v>
      </c>
      <c r="B1702" s="116">
        <v>3.79</v>
      </c>
      <c r="C1702" s="20">
        <f t="shared" si="52"/>
        <v>3.7900000000000003E-2</v>
      </c>
      <c r="D1702" s="46">
        <f t="shared" si="53"/>
        <v>12.37</v>
      </c>
      <c r="E1702" s="20"/>
      <c r="F1702" s="105">
        <v>41607</v>
      </c>
      <c r="G1702" s="116">
        <v>13.7</v>
      </c>
      <c r="H1702" s="20"/>
    </row>
    <row r="1703" spans="1:8" s="172" customFormat="1" ht="12.75" customHeight="1" x14ac:dyDescent="0.15">
      <c r="A1703" s="105">
        <v>41591</v>
      </c>
      <c r="B1703" s="116">
        <v>3.83</v>
      </c>
      <c r="C1703" s="20">
        <f t="shared" si="52"/>
        <v>3.8300000000000001E-2</v>
      </c>
      <c r="D1703" s="46">
        <f t="shared" si="53"/>
        <v>12.52</v>
      </c>
      <c r="E1703" s="20"/>
      <c r="F1703" s="105">
        <v>41605</v>
      </c>
      <c r="G1703" s="116">
        <v>12.98</v>
      </c>
      <c r="H1703" s="20"/>
    </row>
    <row r="1704" spans="1:8" s="172" customFormat="1" ht="12.75" customHeight="1" x14ac:dyDescent="0.15">
      <c r="A1704" s="105">
        <v>41590</v>
      </c>
      <c r="B1704" s="116">
        <v>3.86</v>
      </c>
      <c r="C1704" s="20">
        <f t="shared" si="52"/>
        <v>3.8599999999999995E-2</v>
      </c>
      <c r="D1704" s="46">
        <f t="shared" si="53"/>
        <v>12.82</v>
      </c>
      <c r="E1704" s="20"/>
      <c r="F1704" s="105">
        <v>41604</v>
      </c>
      <c r="G1704" s="116">
        <v>12.81</v>
      </c>
      <c r="H1704" s="20"/>
    </row>
    <row r="1705" spans="1:8" s="172" customFormat="1" ht="12.75" customHeight="1" x14ac:dyDescent="0.15">
      <c r="A1705" s="105">
        <v>41586</v>
      </c>
      <c r="B1705" s="116">
        <v>3.84</v>
      </c>
      <c r="C1705" s="20">
        <f t="shared" si="52"/>
        <v>3.8399999999999997E-2</v>
      </c>
      <c r="D1705" s="46">
        <f t="shared" si="53"/>
        <v>12.9</v>
      </c>
      <c r="E1705" s="20"/>
      <c r="F1705" s="105">
        <v>41603</v>
      </c>
      <c r="G1705" s="116">
        <v>12.79</v>
      </c>
      <c r="H1705" s="20"/>
    </row>
    <row r="1706" spans="1:8" s="172" customFormat="1" ht="12.75" customHeight="1" x14ac:dyDescent="0.15">
      <c r="A1706" s="105">
        <v>41585</v>
      </c>
      <c r="B1706" s="116">
        <v>3.71</v>
      </c>
      <c r="C1706" s="20">
        <f t="shared" si="52"/>
        <v>3.7100000000000001E-2</v>
      </c>
      <c r="D1706" s="46">
        <f t="shared" si="53"/>
        <v>13.91</v>
      </c>
      <c r="E1706" s="20"/>
      <c r="F1706" s="105">
        <v>41600</v>
      </c>
      <c r="G1706" s="116">
        <v>12.26</v>
      </c>
      <c r="H1706" s="20"/>
    </row>
    <row r="1707" spans="1:8" s="172" customFormat="1" ht="12.75" customHeight="1" x14ac:dyDescent="0.15">
      <c r="A1707" s="105">
        <v>41584</v>
      </c>
      <c r="B1707" s="116">
        <v>3.77</v>
      </c>
      <c r="C1707" s="20">
        <f t="shared" si="52"/>
        <v>3.7699999999999997E-2</v>
      </c>
      <c r="D1707" s="46">
        <f t="shared" si="53"/>
        <v>12.67</v>
      </c>
      <c r="E1707" s="20"/>
      <c r="F1707" s="105">
        <v>41599</v>
      </c>
      <c r="G1707" s="116">
        <v>12.66</v>
      </c>
      <c r="H1707" s="20"/>
    </row>
    <row r="1708" spans="1:8" s="172" customFormat="1" ht="12.75" customHeight="1" x14ac:dyDescent="0.15">
      <c r="A1708" s="105">
        <v>41583</v>
      </c>
      <c r="B1708" s="116">
        <v>3.76</v>
      </c>
      <c r="C1708" s="20">
        <f t="shared" si="52"/>
        <v>3.7599999999999995E-2</v>
      </c>
      <c r="D1708" s="46">
        <f t="shared" si="53"/>
        <v>13.27</v>
      </c>
      <c r="E1708" s="20"/>
      <c r="F1708" s="105">
        <v>41598</v>
      </c>
      <c r="G1708" s="116">
        <v>13.4</v>
      </c>
      <c r="H1708" s="20"/>
    </row>
    <row r="1709" spans="1:8" s="172" customFormat="1" ht="12.75" customHeight="1" x14ac:dyDescent="0.15">
      <c r="A1709" s="105">
        <v>41582</v>
      </c>
      <c r="B1709" s="116">
        <v>3.7</v>
      </c>
      <c r="C1709" s="20">
        <f t="shared" si="52"/>
        <v>3.7000000000000005E-2</v>
      </c>
      <c r="D1709" s="46">
        <f t="shared" si="53"/>
        <v>12.93</v>
      </c>
      <c r="E1709" s="20"/>
      <c r="F1709" s="105">
        <v>41597</v>
      </c>
      <c r="G1709" s="116">
        <v>13.39</v>
      </c>
      <c r="H1709" s="20"/>
    </row>
    <row r="1710" spans="1:8" s="172" customFormat="1" ht="12.75" customHeight="1" x14ac:dyDescent="0.15">
      <c r="A1710" s="105">
        <v>41579</v>
      </c>
      <c r="B1710" s="116">
        <v>3.69</v>
      </c>
      <c r="C1710" s="20">
        <f t="shared" si="52"/>
        <v>3.6900000000000002E-2</v>
      </c>
      <c r="D1710" s="46">
        <f t="shared" si="53"/>
        <v>13.28</v>
      </c>
      <c r="E1710" s="20"/>
      <c r="F1710" s="105">
        <v>41596</v>
      </c>
      <c r="G1710" s="116">
        <v>13.1</v>
      </c>
      <c r="H1710" s="20"/>
    </row>
    <row r="1711" spans="1:8" s="172" customFormat="1" ht="12.75" customHeight="1" x14ac:dyDescent="0.15">
      <c r="A1711" s="105">
        <v>41578</v>
      </c>
      <c r="B1711" s="116">
        <v>3.63</v>
      </c>
      <c r="C1711" s="20">
        <f t="shared" si="52"/>
        <v>3.6299999999999999E-2</v>
      </c>
      <c r="D1711" s="46">
        <f t="shared" si="53"/>
        <v>13.75</v>
      </c>
      <c r="E1711" s="20"/>
      <c r="F1711" s="105">
        <v>41593</v>
      </c>
      <c r="G1711" s="116">
        <v>12.19</v>
      </c>
      <c r="H1711" s="20"/>
    </row>
    <row r="1712" spans="1:8" s="172" customFormat="1" ht="12.75" customHeight="1" x14ac:dyDescent="0.15">
      <c r="A1712" s="105">
        <v>41577</v>
      </c>
      <c r="B1712" s="116">
        <v>3.63</v>
      </c>
      <c r="C1712" s="20">
        <f t="shared" si="52"/>
        <v>3.6299999999999999E-2</v>
      </c>
      <c r="D1712" s="46">
        <f t="shared" si="53"/>
        <v>13.65</v>
      </c>
      <c r="E1712" s="20"/>
      <c r="F1712" s="105">
        <v>41592</v>
      </c>
      <c r="G1712" s="116">
        <v>12.37</v>
      </c>
      <c r="H1712" s="20"/>
    </row>
    <row r="1713" spans="1:8" s="172" customFormat="1" ht="12.75" customHeight="1" x14ac:dyDescent="0.15">
      <c r="A1713" s="105">
        <v>41576</v>
      </c>
      <c r="B1713" s="116">
        <v>3.62</v>
      </c>
      <c r="C1713" s="20">
        <f t="shared" si="52"/>
        <v>3.6200000000000003E-2</v>
      </c>
      <c r="D1713" s="46">
        <f t="shared" si="53"/>
        <v>13.41</v>
      </c>
      <c r="E1713" s="20"/>
      <c r="F1713" s="105">
        <v>41591</v>
      </c>
      <c r="G1713" s="116">
        <v>12.52</v>
      </c>
      <c r="H1713" s="20"/>
    </row>
    <row r="1714" spans="1:8" s="172" customFormat="1" ht="12.75" customHeight="1" x14ac:dyDescent="0.15">
      <c r="A1714" s="105">
        <v>41575</v>
      </c>
      <c r="B1714" s="116">
        <v>3.61</v>
      </c>
      <c r="C1714" s="20">
        <f t="shared" si="52"/>
        <v>3.61E-2</v>
      </c>
      <c r="D1714" s="46">
        <f t="shared" si="53"/>
        <v>13.31</v>
      </c>
      <c r="E1714" s="20"/>
      <c r="F1714" s="105">
        <v>41590</v>
      </c>
      <c r="G1714" s="116">
        <v>12.82</v>
      </c>
      <c r="H1714" s="20"/>
    </row>
    <row r="1715" spans="1:8" s="172" customFormat="1" ht="12.75" customHeight="1" x14ac:dyDescent="0.15">
      <c r="A1715" s="105">
        <v>41572</v>
      </c>
      <c r="B1715" s="116">
        <v>3.6</v>
      </c>
      <c r="C1715" s="20">
        <f t="shared" si="52"/>
        <v>3.6000000000000004E-2</v>
      </c>
      <c r="D1715" s="46">
        <f t="shared" si="53"/>
        <v>13.09</v>
      </c>
      <c r="E1715" s="20"/>
      <c r="F1715" s="105">
        <v>41589</v>
      </c>
      <c r="G1715" s="116">
        <v>12.53</v>
      </c>
      <c r="H1715" s="20"/>
    </row>
    <row r="1716" spans="1:8" s="172" customFormat="1" ht="12.75" customHeight="1" x14ac:dyDescent="0.15">
      <c r="A1716" s="105">
        <v>41571</v>
      </c>
      <c r="B1716" s="116">
        <v>3.61</v>
      </c>
      <c r="C1716" s="20">
        <f t="shared" si="52"/>
        <v>3.61E-2</v>
      </c>
      <c r="D1716" s="46">
        <f t="shared" si="53"/>
        <v>13.2</v>
      </c>
      <c r="E1716" s="20"/>
      <c r="F1716" s="105">
        <v>41586</v>
      </c>
      <c r="G1716" s="116">
        <v>12.9</v>
      </c>
      <c r="H1716" s="20"/>
    </row>
    <row r="1717" spans="1:8" s="172" customFormat="1" ht="12.75" customHeight="1" x14ac:dyDescent="0.15">
      <c r="A1717" s="105">
        <v>41570</v>
      </c>
      <c r="B1717" s="116">
        <v>3.59</v>
      </c>
      <c r="C1717" s="20">
        <f t="shared" si="52"/>
        <v>3.5900000000000001E-2</v>
      </c>
      <c r="D1717" s="46">
        <f t="shared" si="53"/>
        <v>13.42</v>
      </c>
      <c r="E1717" s="20"/>
      <c r="F1717" s="105">
        <v>41585</v>
      </c>
      <c r="G1717" s="116">
        <v>13.91</v>
      </c>
      <c r="H1717" s="20"/>
    </row>
    <row r="1718" spans="1:8" s="172" customFormat="1" ht="12.75" customHeight="1" x14ac:dyDescent="0.15">
      <c r="A1718" s="105">
        <v>41569</v>
      </c>
      <c r="B1718" s="116">
        <v>3.61</v>
      </c>
      <c r="C1718" s="20">
        <f t="shared" si="52"/>
        <v>3.61E-2</v>
      </c>
      <c r="D1718" s="46">
        <f t="shared" si="53"/>
        <v>13.33</v>
      </c>
      <c r="E1718" s="20"/>
      <c r="F1718" s="105">
        <v>41584</v>
      </c>
      <c r="G1718" s="116">
        <v>12.67</v>
      </c>
      <c r="H1718" s="20"/>
    </row>
    <row r="1719" spans="1:8" s="172" customFormat="1" ht="12.75" customHeight="1" x14ac:dyDescent="0.15">
      <c r="A1719" s="105">
        <v>41568</v>
      </c>
      <c r="B1719" s="116">
        <v>3.68</v>
      </c>
      <c r="C1719" s="20">
        <f t="shared" si="52"/>
        <v>3.6799999999999999E-2</v>
      </c>
      <c r="D1719" s="46">
        <f t="shared" si="53"/>
        <v>13.16</v>
      </c>
      <c r="E1719" s="20"/>
      <c r="F1719" s="105">
        <v>41583</v>
      </c>
      <c r="G1719" s="116">
        <v>13.27</v>
      </c>
      <c r="H1719" s="20"/>
    </row>
    <row r="1720" spans="1:8" s="172" customFormat="1" ht="12.75" customHeight="1" x14ac:dyDescent="0.15">
      <c r="A1720" s="105">
        <v>41565</v>
      </c>
      <c r="B1720" s="116">
        <v>3.65</v>
      </c>
      <c r="C1720" s="20">
        <f t="shared" si="52"/>
        <v>3.6499999999999998E-2</v>
      </c>
      <c r="D1720" s="46">
        <f t="shared" si="53"/>
        <v>13.04</v>
      </c>
      <c r="E1720" s="20"/>
      <c r="F1720" s="105">
        <v>41582</v>
      </c>
      <c r="G1720" s="116">
        <v>12.93</v>
      </c>
      <c r="H1720" s="20"/>
    </row>
    <row r="1721" spans="1:8" s="172" customFormat="1" ht="12.75" customHeight="1" x14ac:dyDescent="0.15">
      <c r="A1721" s="105">
        <v>41564</v>
      </c>
      <c r="B1721" s="116">
        <v>3.66</v>
      </c>
      <c r="C1721" s="20">
        <f t="shared" si="52"/>
        <v>3.6600000000000001E-2</v>
      </c>
      <c r="D1721" s="46">
        <f t="shared" si="53"/>
        <v>13.48</v>
      </c>
      <c r="E1721" s="20"/>
      <c r="F1721" s="105">
        <v>41579</v>
      </c>
      <c r="G1721" s="116">
        <v>13.28</v>
      </c>
      <c r="H1721" s="20"/>
    </row>
    <row r="1722" spans="1:8" s="172" customFormat="1" ht="12.75" customHeight="1" x14ac:dyDescent="0.15">
      <c r="A1722" s="105">
        <v>41563</v>
      </c>
      <c r="B1722" s="116">
        <v>3.72</v>
      </c>
      <c r="C1722" s="20">
        <f t="shared" si="52"/>
        <v>3.7200000000000004E-2</v>
      </c>
      <c r="D1722" s="46">
        <f t="shared" si="53"/>
        <v>14.71</v>
      </c>
      <c r="E1722" s="20"/>
      <c r="F1722" s="105">
        <v>41578</v>
      </c>
      <c r="G1722" s="116">
        <v>13.75</v>
      </c>
      <c r="H1722" s="20"/>
    </row>
    <row r="1723" spans="1:8" s="172" customFormat="1" ht="12.75" customHeight="1" x14ac:dyDescent="0.15">
      <c r="A1723" s="105">
        <v>41562</v>
      </c>
      <c r="B1723" s="116">
        <v>3.78</v>
      </c>
      <c r="C1723" s="20">
        <f t="shared" si="52"/>
        <v>3.78E-2</v>
      </c>
      <c r="D1723" s="46">
        <f t="shared" si="53"/>
        <v>18.66</v>
      </c>
      <c r="E1723" s="20"/>
      <c r="F1723" s="105">
        <v>41577</v>
      </c>
      <c r="G1723" s="116">
        <v>13.65</v>
      </c>
      <c r="H1723" s="20"/>
    </row>
    <row r="1724" spans="1:8" s="172" customFormat="1" ht="12.75" customHeight="1" x14ac:dyDescent="0.15">
      <c r="A1724" s="105">
        <v>41558</v>
      </c>
      <c r="B1724" s="116">
        <v>3.74</v>
      </c>
      <c r="C1724" s="20">
        <f t="shared" si="52"/>
        <v>3.7400000000000003E-2</v>
      </c>
      <c r="D1724" s="46">
        <f t="shared" si="53"/>
        <v>15.72</v>
      </c>
      <c r="E1724" s="20"/>
      <c r="F1724" s="105">
        <v>41576</v>
      </c>
      <c r="G1724" s="116">
        <v>13.41</v>
      </c>
      <c r="H1724" s="20"/>
    </row>
    <row r="1725" spans="1:8" s="172" customFormat="1" ht="12.75" customHeight="1" x14ac:dyDescent="0.15">
      <c r="A1725" s="105">
        <v>41557</v>
      </c>
      <c r="B1725" s="116">
        <v>3.75</v>
      </c>
      <c r="C1725" s="20">
        <f t="shared" si="52"/>
        <v>3.7499999999999999E-2</v>
      </c>
      <c r="D1725" s="46">
        <f t="shared" si="53"/>
        <v>16.48</v>
      </c>
      <c r="E1725" s="20"/>
      <c r="F1725" s="105">
        <v>41575</v>
      </c>
      <c r="G1725" s="116">
        <v>13.31</v>
      </c>
      <c r="H1725" s="20"/>
    </row>
    <row r="1726" spans="1:8" s="172" customFormat="1" ht="12.75" customHeight="1" x14ac:dyDescent="0.15">
      <c r="A1726" s="105">
        <v>41556</v>
      </c>
      <c r="B1726" s="116">
        <v>3.73</v>
      </c>
      <c r="C1726" s="20">
        <f t="shared" si="52"/>
        <v>3.73E-2</v>
      </c>
      <c r="D1726" s="46">
        <f t="shared" si="53"/>
        <v>19.600000000000001</v>
      </c>
      <c r="E1726" s="20"/>
      <c r="F1726" s="105">
        <v>41572</v>
      </c>
      <c r="G1726" s="116">
        <v>13.09</v>
      </c>
      <c r="H1726" s="20"/>
    </row>
    <row r="1727" spans="1:8" s="172" customFormat="1" ht="12.75" customHeight="1" x14ac:dyDescent="0.15">
      <c r="A1727" s="105">
        <v>41555</v>
      </c>
      <c r="B1727" s="116">
        <v>3.7</v>
      </c>
      <c r="C1727" s="20">
        <f t="shared" si="52"/>
        <v>3.7000000000000005E-2</v>
      </c>
      <c r="D1727" s="46">
        <f t="shared" si="53"/>
        <v>20.34</v>
      </c>
      <c r="E1727" s="20"/>
      <c r="F1727" s="105">
        <v>41571</v>
      </c>
      <c r="G1727" s="116">
        <v>13.2</v>
      </c>
      <c r="H1727" s="20"/>
    </row>
    <row r="1728" spans="1:8" s="172" customFormat="1" ht="12.75" customHeight="1" x14ac:dyDescent="0.15">
      <c r="A1728" s="105">
        <v>41554</v>
      </c>
      <c r="B1728" s="116">
        <v>3.7</v>
      </c>
      <c r="C1728" s="20">
        <f t="shared" si="52"/>
        <v>3.7000000000000005E-2</v>
      </c>
      <c r="D1728" s="46">
        <f t="shared" si="53"/>
        <v>19.41</v>
      </c>
      <c r="E1728" s="20"/>
      <c r="F1728" s="105">
        <v>41570</v>
      </c>
      <c r="G1728" s="116">
        <v>13.42</v>
      </c>
      <c r="H1728" s="20"/>
    </row>
    <row r="1729" spans="1:8" s="172" customFormat="1" ht="12.75" customHeight="1" x14ac:dyDescent="0.15">
      <c r="A1729" s="105">
        <v>41551</v>
      </c>
      <c r="B1729" s="116">
        <v>3.73</v>
      </c>
      <c r="C1729" s="20">
        <f t="shared" si="52"/>
        <v>3.73E-2</v>
      </c>
      <c r="D1729" s="46">
        <f t="shared" si="53"/>
        <v>16.739999999999998</v>
      </c>
      <c r="E1729" s="20"/>
      <c r="F1729" s="105">
        <v>41569</v>
      </c>
      <c r="G1729" s="116">
        <v>13.33</v>
      </c>
      <c r="H1729" s="20"/>
    </row>
    <row r="1730" spans="1:8" s="172" customFormat="1" ht="12.75" customHeight="1" x14ac:dyDescent="0.15">
      <c r="A1730" s="105">
        <v>41550</v>
      </c>
      <c r="B1730" s="116">
        <v>3.71</v>
      </c>
      <c r="C1730" s="20">
        <f t="shared" si="52"/>
        <v>3.7100000000000001E-2</v>
      </c>
      <c r="D1730" s="46">
        <f t="shared" si="53"/>
        <v>17.670000000000002</v>
      </c>
      <c r="E1730" s="20"/>
      <c r="F1730" s="105">
        <v>41568</v>
      </c>
      <c r="G1730" s="116">
        <v>13.16</v>
      </c>
      <c r="H1730" s="20"/>
    </row>
    <row r="1731" spans="1:8" s="172" customFormat="1" ht="12.75" customHeight="1" x14ac:dyDescent="0.15">
      <c r="A1731" s="105">
        <v>41549</v>
      </c>
      <c r="B1731" s="116">
        <v>3.7</v>
      </c>
      <c r="C1731" s="20">
        <f t="shared" ref="C1731:C1794" si="54">B1731/100</f>
        <v>3.7000000000000005E-2</v>
      </c>
      <c r="D1731" s="46">
        <f t="shared" ref="D1731:D1794" si="55">IFERROR(VLOOKUP(A1731,$F$3:$G$7726,2,FALSE),AVERAGE(D1730,D1732))</f>
        <v>16.600000000000001</v>
      </c>
      <c r="E1731" s="20"/>
      <c r="F1731" s="105">
        <v>41565</v>
      </c>
      <c r="G1731" s="116">
        <v>13.04</v>
      </c>
      <c r="H1731" s="20"/>
    </row>
    <row r="1732" spans="1:8" s="172" customFormat="1" ht="12.75" customHeight="1" x14ac:dyDescent="0.15">
      <c r="A1732" s="105">
        <v>41548</v>
      </c>
      <c r="B1732" s="116">
        <v>3.72</v>
      </c>
      <c r="C1732" s="20">
        <f t="shared" si="54"/>
        <v>3.7200000000000004E-2</v>
      </c>
      <c r="D1732" s="46">
        <f t="shared" si="55"/>
        <v>15.54</v>
      </c>
      <c r="E1732" s="20"/>
      <c r="F1732" s="105">
        <v>41564</v>
      </c>
      <c r="G1732" s="116">
        <v>13.48</v>
      </c>
      <c r="H1732" s="20"/>
    </row>
    <row r="1733" spans="1:8" s="172" customFormat="1" ht="12.75" customHeight="1" x14ac:dyDescent="0.15">
      <c r="A1733" s="105">
        <v>41547</v>
      </c>
      <c r="B1733" s="116">
        <v>3.69</v>
      </c>
      <c r="C1733" s="20">
        <f t="shared" si="54"/>
        <v>3.6900000000000002E-2</v>
      </c>
      <c r="D1733" s="46">
        <f t="shared" si="55"/>
        <v>16.600000000000001</v>
      </c>
      <c r="E1733" s="20"/>
      <c r="F1733" s="105">
        <v>41563</v>
      </c>
      <c r="G1733" s="116">
        <v>14.71</v>
      </c>
      <c r="H1733" s="20"/>
    </row>
    <row r="1734" spans="1:8" s="172" customFormat="1" ht="12.75" customHeight="1" x14ac:dyDescent="0.15">
      <c r="A1734" s="105">
        <v>41544</v>
      </c>
      <c r="B1734" s="116">
        <v>3.68</v>
      </c>
      <c r="C1734" s="20">
        <f t="shared" si="54"/>
        <v>3.6799999999999999E-2</v>
      </c>
      <c r="D1734" s="46">
        <f t="shared" si="55"/>
        <v>15.46</v>
      </c>
      <c r="E1734" s="20"/>
      <c r="F1734" s="105">
        <v>41562</v>
      </c>
      <c r="G1734" s="116">
        <v>18.66</v>
      </c>
      <c r="H1734" s="20"/>
    </row>
    <row r="1735" spans="1:8" s="172" customFormat="1" ht="12.75" customHeight="1" x14ac:dyDescent="0.15">
      <c r="A1735" s="105">
        <v>41543</v>
      </c>
      <c r="B1735" s="116">
        <v>3.69</v>
      </c>
      <c r="C1735" s="20">
        <f t="shared" si="54"/>
        <v>3.6900000000000002E-2</v>
      </c>
      <c r="D1735" s="46">
        <f t="shared" si="55"/>
        <v>14.06</v>
      </c>
      <c r="E1735" s="20"/>
      <c r="F1735" s="105">
        <v>41561</v>
      </c>
      <c r="G1735" s="116">
        <v>16.07</v>
      </c>
      <c r="H1735" s="20"/>
    </row>
    <row r="1736" spans="1:8" s="172" customFormat="1" ht="12.75" customHeight="1" x14ac:dyDescent="0.15">
      <c r="A1736" s="105">
        <v>41542</v>
      </c>
      <c r="B1736" s="116">
        <v>3.65</v>
      </c>
      <c r="C1736" s="20">
        <f t="shared" si="54"/>
        <v>3.6499999999999998E-2</v>
      </c>
      <c r="D1736" s="46">
        <f t="shared" si="55"/>
        <v>14.01</v>
      </c>
      <c r="E1736" s="20"/>
      <c r="F1736" s="105">
        <v>41558</v>
      </c>
      <c r="G1736" s="116">
        <v>15.72</v>
      </c>
      <c r="H1736" s="20"/>
    </row>
    <row r="1737" spans="1:8" s="172" customFormat="1" ht="12.75" customHeight="1" x14ac:dyDescent="0.15">
      <c r="A1737" s="105">
        <v>41541</v>
      </c>
      <c r="B1737" s="116">
        <v>3.67</v>
      </c>
      <c r="C1737" s="20">
        <f t="shared" si="54"/>
        <v>3.6699999999999997E-2</v>
      </c>
      <c r="D1737" s="46">
        <f t="shared" si="55"/>
        <v>14.08</v>
      </c>
      <c r="E1737" s="20"/>
      <c r="F1737" s="105">
        <v>41557</v>
      </c>
      <c r="G1737" s="116">
        <v>16.48</v>
      </c>
      <c r="H1737" s="20"/>
    </row>
    <row r="1738" spans="1:8" s="172" customFormat="1" ht="12.75" customHeight="1" x14ac:dyDescent="0.15">
      <c r="A1738" s="105">
        <v>41540</v>
      </c>
      <c r="B1738" s="116">
        <v>3.73</v>
      </c>
      <c r="C1738" s="20">
        <f t="shared" si="54"/>
        <v>3.73E-2</v>
      </c>
      <c r="D1738" s="46">
        <f t="shared" si="55"/>
        <v>14.31</v>
      </c>
      <c r="E1738" s="20"/>
      <c r="F1738" s="105">
        <v>41556</v>
      </c>
      <c r="G1738" s="116">
        <v>19.600000000000001</v>
      </c>
      <c r="H1738" s="20"/>
    </row>
    <row r="1739" spans="1:8" s="172" customFormat="1" ht="12.75" customHeight="1" x14ac:dyDescent="0.15">
      <c r="A1739" s="105">
        <v>41537</v>
      </c>
      <c r="B1739" s="116">
        <v>3.77</v>
      </c>
      <c r="C1739" s="20">
        <f t="shared" si="54"/>
        <v>3.7699999999999997E-2</v>
      </c>
      <c r="D1739" s="46">
        <f t="shared" si="55"/>
        <v>13.12</v>
      </c>
      <c r="E1739" s="20"/>
      <c r="F1739" s="105">
        <v>41555</v>
      </c>
      <c r="G1739" s="116">
        <v>20.34</v>
      </c>
      <c r="H1739" s="20"/>
    </row>
    <row r="1740" spans="1:8" s="172" customFormat="1" ht="12.75" customHeight="1" x14ac:dyDescent="0.15">
      <c r="A1740" s="105">
        <v>41536</v>
      </c>
      <c r="B1740" s="116">
        <v>3.8</v>
      </c>
      <c r="C1740" s="20">
        <f t="shared" si="54"/>
        <v>3.7999999999999999E-2</v>
      </c>
      <c r="D1740" s="46">
        <f t="shared" si="55"/>
        <v>13.16</v>
      </c>
      <c r="E1740" s="20"/>
      <c r="F1740" s="105">
        <v>41554</v>
      </c>
      <c r="G1740" s="116">
        <v>19.41</v>
      </c>
      <c r="H1740" s="20"/>
    </row>
    <row r="1741" spans="1:8" s="172" customFormat="1" ht="12.75" customHeight="1" x14ac:dyDescent="0.15">
      <c r="A1741" s="105">
        <v>41535</v>
      </c>
      <c r="B1741" s="116">
        <v>3.75</v>
      </c>
      <c r="C1741" s="20">
        <f t="shared" si="54"/>
        <v>3.7499999999999999E-2</v>
      </c>
      <c r="D1741" s="46">
        <f t="shared" si="55"/>
        <v>13.59</v>
      </c>
      <c r="E1741" s="20"/>
      <c r="F1741" s="105">
        <v>41551</v>
      </c>
      <c r="G1741" s="116">
        <v>16.739999999999998</v>
      </c>
      <c r="H1741" s="20"/>
    </row>
    <row r="1742" spans="1:8" s="172" customFormat="1" ht="12.75" customHeight="1" x14ac:dyDescent="0.15">
      <c r="A1742" s="105">
        <v>41534</v>
      </c>
      <c r="B1742" s="116">
        <v>3.84</v>
      </c>
      <c r="C1742" s="20">
        <f t="shared" si="54"/>
        <v>3.8399999999999997E-2</v>
      </c>
      <c r="D1742" s="46">
        <f t="shared" si="55"/>
        <v>14.53</v>
      </c>
      <c r="E1742" s="20"/>
      <c r="F1742" s="105">
        <v>41550</v>
      </c>
      <c r="G1742" s="116">
        <v>17.670000000000002</v>
      </c>
      <c r="H1742" s="20"/>
    </row>
    <row r="1743" spans="1:8" s="172" customFormat="1" ht="12.75" customHeight="1" x14ac:dyDescent="0.15">
      <c r="A1743" s="105">
        <v>41533</v>
      </c>
      <c r="B1743" s="116">
        <v>3.87</v>
      </c>
      <c r="C1743" s="20">
        <f t="shared" si="54"/>
        <v>3.8699999999999998E-2</v>
      </c>
      <c r="D1743" s="46">
        <f t="shared" si="55"/>
        <v>14.38</v>
      </c>
      <c r="E1743" s="20"/>
      <c r="F1743" s="105">
        <v>41549</v>
      </c>
      <c r="G1743" s="116">
        <v>16.600000000000001</v>
      </c>
      <c r="H1743" s="20"/>
    </row>
    <row r="1744" spans="1:8" s="172" customFormat="1" ht="12.75" customHeight="1" x14ac:dyDescent="0.15">
      <c r="A1744" s="105">
        <v>41530</v>
      </c>
      <c r="B1744" s="116">
        <v>3.84</v>
      </c>
      <c r="C1744" s="20">
        <f t="shared" si="54"/>
        <v>3.8399999999999997E-2</v>
      </c>
      <c r="D1744" s="46">
        <f t="shared" si="55"/>
        <v>14.16</v>
      </c>
      <c r="E1744" s="20"/>
      <c r="F1744" s="105">
        <v>41548</v>
      </c>
      <c r="G1744" s="116">
        <v>15.54</v>
      </c>
      <c r="H1744" s="20"/>
    </row>
    <row r="1745" spans="1:8" s="172" customFormat="1" ht="12.75" customHeight="1" x14ac:dyDescent="0.15">
      <c r="A1745" s="105">
        <v>41529</v>
      </c>
      <c r="B1745" s="116">
        <v>3.85</v>
      </c>
      <c r="C1745" s="20">
        <f t="shared" si="54"/>
        <v>3.85E-2</v>
      </c>
      <c r="D1745" s="46">
        <f t="shared" si="55"/>
        <v>14.29</v>
      </c>
      <c r="E1745" s="20"/>
      <c r="F1745" s="105">
        <v>41547</v>
      </c>
      <c r="G1745" s="116">
        <v>16.600000000000001</v>
      </c>
      <c r="H1745" s="20"/>
    </row>
    <row r="1746" spans="1:8" s="172" customFormat="1" ht="12.75" customHeight="1" x14ac:dyDescent="0.15">
      <c r="A1746" s="105">
        <v>41528</v>
      </c>
      <c r="B1746" s="116">
        <v>3.85</v>
      </c>
      <c r="C1746" s="20">
        <f t="shared" si="54"/>
        <v>3.85E-2</v>
      </c>
      <c r="D1746" s="46">
        <f t="shared" si="55"/>
        <v>13.82</v>
      </c>
      <c r="E1746" s="20"/>
      <c r="F1746" s="105">
        <v>41544</v>
      </c>
      <c r="G1746" s="116">
        <v>15.46</v>
      </c>
      <c r="H1746" s="20"/>
    </row>
    <row r="1747" spans="1:8" s="172" customFormat="1" ht="12.75" customHeight="1" x14ac:dyDescent="0.15">
      <c r="A1747" s="105">
        <v>41527</v>
      </c>
      <c r="B1747" s="116">
        <v>3.88</v>
      </c>
      <c r="C1747" s="20">
        <f t="shared" si="54"/>
        <v>3.8800000000000001E-2</v>
      </c>
      <c r="D1747" s="46">
        <f t="shared" si="55"/>
        <v>14.53</v>
      </c>
      <c r="E1747" s="20"/>
      <c r="F1747" s="105">
        <v>41543</v>
      </c>
      <c r="G1747" s="116">
        <v>14.06</v>
      </c>
      <c r="H1747" s="20"/>
    </row>
    <row r="1748" spans="1:8" s="172" customFormat="1" ht="12.75" customHeight="1" x14ac:dyDescent="0.15">
      <c r="A1748" s="105">
        <v>41526</v>
      </c>
      <c r="B1748" s="116">
        <v>3.84</v>
      </c>
      <c r="C1748" s="20">
        <f t="shared" si="54"/>
        <v>3.8399999999999997E-2</v>
      </c>
      <c r="D1748" s="46">
        <f t="shared" si="55"/>
        <v>15.63</v>
      </c>
      <c r="E1748" s="20"/>
      <c r="F1748" s="105">
        <v>41542</v>
      </c>
      <c r="G1748" s="116">
        <v>14.01</v>
      </c>
      <c r="H1748" s="20"/>
    </row>
    <row r="1749" spans="1:8" s="172" customFormat="1" ht="12.75" customHeight="1" x14ac:dyDescent="0.15">
      <c r="A1749" s="105">
        <v>41523</v>
      </c>
      <c r="B1749" s="116">
        <v>3.87</v>
      </c>
      <c r="C1749" s="20">
        <f t="shared" si="54"/>
        <v>3.8699999999999998E-2</v>
      </c>
      <c r="D1749" s="46">
        <f t="shared" si="55"/>
        <v>15.85</v>
      </c>
      <c r="E1749" s="20"/>
      <c r="F1749" s="105">
        <v>41541</v>
      </c>
      <c r="G1749" s="116">
        <v>14.08</v>
      </c>
      <c r="H1749" s="20"/>
    </row>
    <row r="1750" spans="1:8" s="172" customFormat="1" ht="12.75" customHeight="1" x14ac:dyDescent="0.15">
      <c r="A1750" s="105">
        <v>41522</v>
      </c>
      <c r="B1750" s="116">
        <v>3.88</v>
      </c>
      <c r="C1750" s="20">
        <f t="shared" si="54"/>
        <v>3.8800000000000001E-2</v>
      </c>
      <c r="D1750" s="46">
        <f t="shared" si="55"/>
        <v>15.77</v>
      </c>
      <c r="E1750" s="20"/>
      <c r="F1750" s="105">
        <v>41540</v>
      </c>
      <c r="G1750" s="116">
        <v>14.31</v>
      </c>
      <c r="H1750" s="20"/>
    </row>
    <row r="1751" spans="1:8" s="172" customFormat="1" ht="12.75" customHeight="1" x14ac:dyDescent="0.15">
      <c r="A1751" s="105">
        <v>41521</v>
      </c>
      <c r="B1751" s="116">
        <v>3.8</v>
      </c>
      <c r="C1751" s="20">
        <f t="shared" si="54"/>
        <v>3.7999999999999999E-2</v>
      </c>
      <c r="D1751" s="46">
        <f t="shared" si="55"/>
        <v>15.88</v>
      </c>
      <c r="E1751" s="20"/>
      <c r="F1751" s="105">
        <v>41537</v>
      </c>
      <c r="G1751" s="116">
        <v>13.12</v>
      </c>
      <c r="H1751" s="20"/>
    </row>
    <row r="1752" spans="1:8" s="172" customFormat="1" ht="12.75" customHeight="1" x14ac:dyDescent="0.15">
      <c r="A1752" s="105">
        <v>41520</v>
      </c>
      <c r="B1752" s="116">
        <v>3.79</v>
      </c>
      <c r="C1752" s="20">
        <f t="shared" si="54"/>
        <v>3.7900000000000003E-2</v>
      </c>
      <c r="D1752" s="46">
        <f t="shared" si="55"/>
        <v>16.61</v>
      </c>
      <c r="E1752" s="20"/>
      <c r="F1752" s="105">
        <v>41536</v>
      </c>
      <c r="G1752" s="116">
        <v>13.16</v>
      </c>
      <c r="H1752" s="20"/>
    </row>
    <row r="1753" spans="1:8" s="172" customFormat="1" ht="12.75" customHeight="1" x14ac:dyDescent="0.15">
      <c r="A1753" s="105">
        <v>41516</v>
      </c>
      <c r="B1753" s="116">
        <v>3.7</v>
      </c>
      <c r="C1753" s="20">
        <f t="shared" si="54"/>
        <v>3.7000000000000005E-2</v>
      </c>
      <c r="D1753" s="46">
        <f t="shared" si="55"/>
        <v>17.010000000000002</v>
      </c>
      <c r="E1753" s="20"/>
      <c r="F1753" s="105">
        <v>41535</v>
      </c>
      <c r="G1753" s="116">
        <v>13.59</v>
      </c>
      <c r="H1753" s="20"/>
    </row>
    <row r="1754" spans="1:8" s="172" customFormat="1" ht="12.75" customHeight="1" x14ac:dyDescent="0.15">
      <c r="A1754" s="105">
        <v>41515</v>
      </c>
      <c r="B1754" s="116">
        <v>3.7</v>
      </c>
      <c r="C1754" s="20">
        <f t="shared" si="54"/>
        <v>3.7000000000000005E-2</v>
      </c>
      <c r="D1754" s="46">
        <f t="shared" si="55"/>
        <v>16.809999999999999</v>
      </c>
      <c r="E1754" s="20"/>
      <c r="F1754" s="105">
        <v>41534</v>
      </c>
      <c r="G1754" s="116">
        <v>14.53</v>
      </c>
      <c r="H1754" s="20"/>
    </row>
    <row r="1755" spans="1:8" s="172" customFormat="1" ht="12.75" customHeight="1" x14ac:dyDescent="0.15">
      <c r="A1755" s="105">
        <v>41514</v>
      </c>
      <c r="B1755" s="116">
        <v>3.75</v>
      </c>
      <c r="C1755" s="20">
        <f t="shared" si="54"/>
        <v>3.7499999999999999E-2</v>
      </c>
      <c r="D1755" s="46">
        <f t="shared" si="55"/>
        <v>16.489999999999998</v>
      </c>
      <c r="E1755" s="20"/>
      <c r="F1755" s="105">
        <v>41533</v>
      </c>
      <c r="G1755" s="116">
        <v>14.38</v>
      </c>
      <c r="H1755" s="20"/>
    </row>
    <row r="1756" spans="1:8" s="172" customFormat="1" ht="12.75" customHeight="1" x14ac:dyDescent="0.15">
      <c r="A1756" s="105">
        <v>41513</v>
      </c>
      <c r="B1756" s="116">
        <v>3.7</v>
      </c>
      <c r="C1756" s="20">
        <f t="shared" si="54"/>
        <v>3.7000000000000005E-2</v>
      </c>
      <c r="D1756" s="46">
        <f t="shared" si="55"/>
        <v>16.77</v>
      </c>
      <c r="E1756" s="20"/>
      <c r="F1756" s="105">
        <v>41530</v>
      </c>
      <c r="G1756" s="116">
        <v>14.16</v>
      </c>
      <c r="H1756" s="20"/>
    </row>
    <row r="1757" spans="1:8" s="172" customFormat="1" ht="12.75" customHeight="1" x14ac:dyDescent="0.15">
      <c r="A1757" s="105">
        <v>41512</v>
      </c>
      <c r="B1757" s="116">
        <v>3.77</v>
      </c>
      <c r="C1757" s="20">
        <f t="shared" si="54"/>
        <v>3.7699999999999997E-2</v>
      </c>
      <c r="D1757" s="46">
        <f t="shared" si="55"/>
        <v>14.99</v>
      </c>
      <c r="E1757" s="20"/>
      <c r="F1757" s="105">
        <v>41529</v>
      </c>
      <c r="G1757" s="116">
        <v>14.29</v>
      </c>
      <c r="H1757" s="20"/>
    </row>
    <row r="1758" spans="1:8" s="172" customFormat="1" ht="12.75" customHeight="1" x14ac:dyDescent="0.15">
      <c r="A1758" s="105">
        <v>41509</v>
      </c>
      <c r="B1758" s="116">
        <v>3.8</v>
      </c>
      <c r="C1758" s="20">
        <f t="shared" si="54"/>
        <v>3.7999999999999999E-2</v>
      </c>
      <c r="D1758" s="46">
        <f t="shared" si="55"/>
        <v>13.98</v>
      </c>
      <c r="E1758" s="20"/>
      <c r="F1758" s="105">
        <v>41528</v>
      </c>
      <c r="G1758" s="116">
        <v>13.82</v>
      </c>
      <c r="H1758" s="20"/>
    </row>
    <row r="1759" spans="1:8" s="172" customFormat="1" ht="12.75" customHeight="1" x14ac:dyDescent="0.15">
      <c r="A1759" s="105">
        <v>41508</v>
      </c>
      <c r="B1759" s="116">
        <v>3.88</v>
      </c>
      <c r="C1759" s="20">
        <f t="shared" si="54"/>
        <v>3.8800000000000001E-2</v>
      </c>
      <c r="D1759" s="46">
        <f t="shared" si="55"/>
        <v>14.76</v>
      </c>
      <c r="E1759" s="20"/>
      <c r="F1759" s="105">
        <v>41527</v>
      </c>
      <c r="G1759" s="116">
        <v>14.53</v>
      </c>
      <c r="H1759" s="20"/>
    </row>
    <row r="1760" spans="1:8" s="172" customFormat="1" ht="12.75" customHeight="1" x14ac:dyDescent="0.15">
      <c r="A1760" s="105">
        <v>41507</v>
      </c>
      <c r="B1760" s="116">
        <v>3.9</v>
      </c>
      <c r="C1760" s="20">
        <f t="shared" si="54"/>
        <v>3.9E-2</v>
      </c>
      <c r="D1760" s="46">
        <f t="shared" si="55"/>
        <v>15.94</v>
      </c>
      <c r="E1760" s="20"/>
      <c r="F1760" s="105">
        <v>41526</v>
      </c>
      <c r="G1760" s="116">
        <v>15.63</v>
      </c>
      <c r="H1760" s="20"/>
    </row>
    <row r="1761" spans="1:8" s="172" customFormat="1" ht="12.75" customHeight="1" x14ac:dyDescent="0.15">
      <c r="A1761" s="105">
        <v>41506</v>
      </c>
      <c r="B1761" s="116">
        <v>3.86</v>
      </c>
      <c r="C1761" s="20">
        <f t="shared" si="54"/>
        <v>3.8599999999999995E-2</v>
      </c>
      <c r="D1761" s="46">
        <f t="shared" si="55"/>
        <v>14.91</v>
      </c>
      <c r="E1761" s="20"/>
      <c r="F1761" s="105">
        <v>41523</v>
      </c>
      <c r="G1761" s="116">
        <v>15.85</v>
      </c>
      <c r="H1761" s="20"/>
    </row>
    <row r="1762" spans="1:8" s="172" customFormat="1" ht="12.75" customHeight="1" x14ac:dyDescent="0.15">
      <c r="A1762" s="105">
        <v>41505</v>
      </c>
      <c r="B1762" s="116">
        <v>3.89</v>
      </c>
      <c r="C1762" s="20">
        <f t="shared" si="54"/>
        <v>3.8900000000000004E-2</v>
      </c>
      <c r="D1762" s="46">
        <f t="shared" si="55"/>
        <v>15.1</v>
      </c>
      <c r="E1762" s="20"/>
      <c r="F1762" s="105">
        <v>41522</v>
      </c>
      <c r="G1762" s="116">
        <v>15.77</v>
      </c>
      <c r="H1762" s="20"/>
    </row>
    <row r="1763" spans="1:8" s="172" customFormat="1" ht="12.75" customHeight="1" x14ac:dyDescent="0.15">
      <c r="A1763" s="105">
        <v>41502</v>
      </c>
      <c r="B1763" s="116">
        <v>3.86</v>
      </c>
      <c r="C1763" s="20">
        <f t="shared" si="54"/>
        <v>3.8599999999999995E-2</v>
      </c>
      <c r="D1763" s="46">
        <f t="shared" si="55"/>
        <v>14.37</v>
      </c>
      <c r="E1763" s="20"/>
      <c r="F1763" s="105">
        <v>41521</v>
      </c>
      <c r="G1763" s="116">
        <v>15.88</v>
      </c>
      <c r="H1763" s="20"/>
    </row>
    <row r="1764" spans="1:8" s="172" customFormat="1" ht="12.75" customHeight="1" x14ac:dyDescent="0.15">
      <c r="A1764" s="105">
        <v>41501</v>
      </c>
      <c r="B1764" s="116">
        <v>3.81</v>
      </c>
      <c r="C1764" s="20">
        <f t="shared" si="54"/>
        <v>3.8100000000000002E-2</v>
      </c>
      <c r="D1764" s="46">
        <f t="shared" si="55"/>
        <v>14.73</v>
      </c>
      <c r="E1764" s="20"/>
      <c r="F1764" s="105">
        <v>41520</v>
      </c>
      <c r="G1764" s="116">
        <v>16.61</v>
      </c>
      <c r="H1764" s="20"/>
    </row>
    <row r="1765" spans="1:8" s="172" customFormat="1" ht="12.75" customHeight="1" x14ac:dyDescent="0.15">
      <c r="A1765" s="105">
        <v>41500</v>
      </c>
      <c r="B1765" s="116">
        <v>3.75</v>
      </c>
      <c r="C1765" s="20">
        <f t="shared" si="54"/>
        <v>3.7499999999999999E-2</v>
      </c>
      <c r="D1765" s="46">
        <f t="shared" si="55"/>
        <v>13.04</v>
      </c>
      <c r="E1765" s="20"/>
      <c r="F1765" s="105">
        <v>41516</v>
      </c>
      <c r="G1765" s="116">
        <v>17.010000000000002</v>
      </c>
      <c r="H1765" s="20"/>
    </row>
    <row r="1766" spans="1:8" s="172" customFormat="1" ht="12.75" customHeight="1" x14ac:dyDescent="0.15">
      <c r="A1766" s="105">
        <v>41499</v>
      </c>
      <c r="B1766" s="116">
        <v>3.75</v>
      </c>
      <c r="C1766" s="20">
        <f t="shared" si="54"/>
        <v>3.7499999999999999E-2</v>
      </c>
      <c r="D1766" s="46">
        <f t="shared" si="55"/>
        <v>12.31</v>
      </c>
      <c r="E1766" s="20"/>
      <c r="F1766" s="105">
        <v>41515</v>
      </c>
      <c r="G1766" s="116">
        <v>16.809999999999999</v>
      </c>
      <c r="H1766" s="20"/>
    </row>
    <row r="1767" spans="1:8" s="172" customFormat="1" ht="12.75" customHeight="1" x14ac:dyDescent="0.15">
      <c r="A1767" s="105">
        <v>41498</v>
      </c>
      <c r="B1767" s="116">
        <v>3.67</v>
      </c>
      <c r="C1767" s="20">
        <f t="shared" si="54"/>
        <v>3.6699999999999997E-2</v>
      </c>
      <c r="D1767" s="46">
        <f t="shared" si="55"/>
        <v>12.81</v>
      </c>
      <c r="E1767" s="20"/>
      <c r="F1767" s="105">
        <v>41514</v>
      </c>
      <c r="G1767" s="116">
        <v>16.489999999999998</v>
      </c>
      <c r="H1767" s="20"/>
    </row>
    <row r="1768" spans="1:8" s="172" customFormat="1" ht="12.75" customHeight="1" x14ac:dyDescent="0.15">
      <c r="A1768" s="105">
        <v>41495</v>
      </c>
      <c r="B1768" s="116">
        <v>3.63</v>
      </c>
      <c r="C1768" s="20">
        <f t="shared" si="54"/>
        <v>3.6299999999999999E-2</v>
      </c>
      <c r="D1768" s="46">
        <f t="shared" si="55"/>
        <v>13.41</v>
      </c>
      <c r="E1768" s="20"/>
      <c r="F1768" s="105">
        <v>41513</v>
      </c>
      <c r="G1768" s="116">
        <v>16.77</v>
      </c>
      <c r="H1768" s="20"/>
    </row>
    <row r="1769" spans="1:8" s="172" customFormat="1" ht="12.75" customHeight="1" x14ac:dyDescent="0.15">
      <c r="A1769" s="105">
        <v>41494</v>
      </c>
      <c r="B1769" s="116">
        <v>3.65</v>
      </c>
      <c r="C1769" s="20">
        <f t="shared" si="54"/>
        <v>3.6499999999999998E-2</v>
      </c>
      <c r="D1769" s="46">
        <f t="shared" si="55"/>
        <v>12.73</v>
      </c>
      <c r="E1769" s="20"/>
      <c r="F1769" s="105">
        <v>41512</v>
      </c>
      <c r="G1769" s="116">
        <v>14.99</v>
      </c>
      <c r="H1769" s="20"/>
    </row>
    <row r="1770" spans="1:8" s="172" customFormat="1" ht="12.75" customHeight="1" x14ac:dyDescent="0.15">
      <c r="A1770" s="105">
        <v>41493</v>
      </c>
      <c r="B1770" s="116">
        <v>3.68</v>
      </c>
      <c r="C1770" s="20">
        <f t="shared" si="54"/>
        <v>3.6799999999999999E-2</v>
      </c>
      <c r="D1770" s="46">
        <f t="shared" si="55"/>
        <v>12.98</v>
      </c>
      <c r="E1770" s="20"/>
      <c r="F1770" s="105">
        <v>41509</v>
      </c>
      <c r="G1770" s="116">
        <v>13.98</v>
      </c>
      <c r="H1770" s="20"/>
    </row>
    <row r="1771" spans="1:8" s="172" customFormat="1" ht="12.75" customHeight="1" x14ac:dyDescent="0.15">
      <c r="A1771" s="105">
        <v>41492</v>
      </c>
      <c r="B1771" s="116">
        <v>3.73</v>
      </c>
      <c r="C1771" s="20">
        <f t="shared" si="54"/>
        <v>3.73E-2</v>
      </c>
      <c r="D1771" s="46">
        <f t="shared" si="55"/>
        <v>12.72</v>
      </c>
      <c r="E1771" s="20"/>
      <c r="F1771" s="105">
        <v>41508</v>
      </c>
      <c r="G1771" s="116">
        <v>14.76</v>
      </c>
      <c r="H1771" s="20"/>
    </row>
    <row r="1772" spans="1:8" s="172" customFormat="1" ht="12.75" customHeight="1" x14ac:dyDescent="0.15">
      <c r="A1772" s="105">
        <v>41491</v>
      </c>
      <c r="B1772" s="116">
        <v>3.73</v>
      </c>
      <c r="C1772" s="20">
        <f t="shared" si="54"/>
        <v>3.73E-2</v>
      </c>
      <c r="D1772" s="46">
        <f t="shared" si="55"/>
        <v>11.84</v>
      </c>
      <c r="E1772" s="20"/>
      <c r="F1772" s="105">
        <v>41507</v>
      </c>
      <c r="G1772" s="116">
        <v>15.94</v>
      </c>
      <c r="H1772" s="20"/>
    </row>
    <row r="1773" spans="1:8" s="172" customFormat="1" ht="12.75" customHeight="1" x14ac:dyDescent="0.15">
      <c r="A1773" s="105">
        <v>41488</v>
      </c>
      <c r="B1773" s="116">
        <v>3.69</v>
      </c>
      <c r="C1773" s="20">
        <f t="shared" si="54"/>
        <v>3.6900000000000002E-2</v>
      </c>
      <c r="D1773" s="46">
        <f t="shared" si="55"/>
        <v>11.98</v>
      </c>
      <c r="E1773" s="20"/>
      <c r="F1773" s="105">
        <v>41506</v>
      </c>
      <c r="G1773" s="116">
        <v>14.91</v>
      </c>
      <c r="H1773" s="20"/>
    </row>
    <row r="1774" spans="1:8" s="172" customFormat="1" ht="12.75" customHeight="1" x14ac:dyDescent="0.15">
      <c r="A1774" s="105">
        <v>41487</v>
      </c>
      <c r="B1774" s="116">
        <v>3.77</v>
      </c>
      <c r="C1774" s="20">
        <f t="shared" si="54"/>
        <v>3.7699999999999997E-2</v>
      </c>
      <c r="D1774" s="46">
        <f t="shared" si="55"/>
        <v>12.94</v>
      </c>
      <c r="E1774" s="20"/>
      <c r="F1774" s="105">
        <v>41505</v>
      </c>
      <c r="G1774" s="116">
        <v>15.1</v>
      </c>
      <c r="H1774" s="20"/>
    </row>
    <row r="1775" spans="1:8" s="172" customFormat="1" ht="12.75" customHeight="1" x14ac:dyDescent="0.15">
      <c r="A1775" s="105">
        <v>41486</v>
      </c>
      <c r="B1775" s="116">
        <v>3.64</v>
      </c>
      <c r="C1775" s="20">
        <f t="shared" si="54"/>
        <v>3.6400000000000002E-2</v>
      </c>
      <c r="D1775" s="46">
        <f t="shared" si="55"/>
        <v>13.45</v>
      </c>
      <c r="E1775" s="20"/>
      <c r="F1775" s="105">
        <v>41502</v>
      </c>
      <c r="G1775" s="116">
        <v>14.37</v>
      </c>
      <c r="H1775" s="20"/>
    </row>
    <row r="1776" spans="1:8" s="172" customFormat="1" ht="12.75" customHeight="1" x14ac:dyDescent="0.15">
      <c r="A1776" s="105">
        <v>41485</v>
      </c>
      <c r="B1776" s="116">
        <v>3.67</v>
      </c>
      <c r="C1776" s="20">
        <f t="shared" si="54"/>
        <v>3.6699999999999997E-2</v>
      </c>
      <c r="D1776" s="46">
        <f t="shared" si="55"/>
        <v>13.39</v>
      </c>
      <c r="E1776" s="20"/>
      <c r="F1776" s="105">
        <v>41501</v>
      </c>
      <c r="G1776" s="116">
        <v>14.73</v>
      </c>
      <c r="H1776" s="20"/>
    </row>
    <row r="1777" spans="1:8" s="172" customFormat="1" ht="12.75" customHeight="1" x14ac:dyDescent="0.15">
      <c r="A1777" s="105">
        <v>41484</v>
      </c>
      <c r="B1777" s="116">
        <v>3.66</v>
      </c>
      <c r="C1777" s="20">
        <f t="shared" si="54"/>
        <v>3.6600000000000001E-2</v>
      </c>
      <c r="D1777" s="46">
        <f t="shared" si="55"/>
        <v>13.39</v>
      </c>
      <c r="E1777" s="20"/>
      <c r="F1777" s="105">
        <v>41500</v>
      </c>
      <c r="G1777" s="116">
        <v>13.04</v>
      </c>
      <c r="H1777" s="20"/>
    </row>
    <row r="1778" spans="1:8" s="172" customFormat="1" ht="12.75" customHeight="1" x14ac:dyDescent="0.15">
      <c r="A1778" s="105">
        <v>41481</v>
      </c>
      <c r="B1778" s="116">
        <v>3.61</v>
      </c>
      <c r="C1778" s="20">
        <f t="shared" si="54"/>
        <v>3.61E-2</v>
      </c>
      <c r="D1778" s="46">
        <f t="shared" si="55"/>
        <v>12.72</v>
      </c>
      <c r="E1778" s="20"/>
      <c r="F1778" s="105">
        <v>41499</v>
      </c>
      <c r="G1778" s="116">
        <v>12.31</v>
      </c>
      <c r="H1778" s="20"/>
    </row>
    <row r="1779" spans="1:8" s="172" customFormat="1" ht="12.75" customHeight="1" x14ac:dyDescent="0.15">
      <c r="A1779" s="105">
        <v>41480</v>
      </c>
      <c r="B1779" s="116">
        <v>3.65</v>
      </c>
      <c r="C1779" s="20">
        <f t="shared" si="54"/>
        <v>3.6499999999999998E-2</v>
      </c>
      <c r="D1779" s="46">
        <f t="shared" si="55"/>
        <v>12.97</v>
      </c>
      <c r="E1779" s="20"/>
      <c r="F1779" s="105">
        <v>41498</v>
      </c>
      <c r="G1779" s="116">
        <v>12.81</v>
      </c>
      <c r="H1779" s="20"/>
    </row>
    <row r="1780" spans="1:8" s="172" customFormat="1" ht="12.75" customHeight="1" x14ac:dyDescent="0.15">
      <c r="A1780" s="105">
        <v>41479</v>
      </c>
      <c r="B1780" s="116">
        <v>3.65</v>
      </c>
      <c r="C1780" s="20">
        <f t="shared" si="54"/>
        <v>3.6499999999999998E-2</v>
      </c>
      <c r="D1780" s="46">
        <f t="shared" si="55"/>
        <v>13.18</v>
      </c>
      <c r="E1780" s="20"/>
      <c r="F1780" s="105">
        <v>41495</v>
      </c>
      <c r="G1780" s="116">
        <v>13.41</v>
      </c>
      <c r="H1780" s="20"/>
    </row>
    <row r="1781" spans="1:8" s="172" customFormat="1" ht="12.75" customHeight="1" x14ac:dyDescent="0.15">
      <c r="A1781" s="105">
        <v>41478</v>
      </c>
      <c r="B1781" s="116">
        <v>3.58</v>
      </c>
      <c r="C1781" s="20">
        <f t="shared" si="54"/>
        <v>3.5799999999999998E-2</v>
      </c>
      <c r="D1781" s="46">
        <f t="shared" si="55"/>
        <v>12.66</v>
      </c>
      <c r="E1781" s="20"/>
      <c r="F1781" s="105">
        <v>41494</v>
      </c>
      <c r="G1781" s="116">
        <v>12.73</v>
      </c>
      <c r="H1781" s="20"/>
    </row>
    <row r="1782" spans="1:8" s="172" customFormat="1" ht="12.75" customHeight="1" x14ac:dyDescent="0.15">
      <c r="A1782" s="105">
        <v>41477</v>
      </c>
      <c r="B1782" s="116">
        <v>3.55</v>
      </c>
      <c r="C1782" s="20">
        <f t="shared" si="54"/>
        <v>3.5499999999999997E-2</v>
      </c>
      <c r="D1782" s="46">
        <f t="shared" si="55"/>
        <v>12.29</v>
      </c>
      <c r="E1782" s="20"/>
      <c r="F1782" s="105">
        <v>41493</v>
      </c>
      <c r="G1782" s="116">
        <v>12.98</v>
      </c>
      <c r="H1782" s="20"/>
    </row>
    <row r="1783" spans="1:8" s="172" customFormat="1" ht="12.75" customHeight="1" x14ac:dyDescent="0.15">
      <c r="A1783" s="105">
        <v>41474</v>
      </c>
      <c r="B1783" s="116">
        <v>3.56</v>
      </c>
      <c r="C1783" s="20">
        <f t="shared" si="54"/>
        <v>3.56E-2</v>
      </c>
      <c r="D1783" s="46">
        <f t="shared" si="55"/>
        <v>12.54</v>
      </c>
      <c r="E1783" s="20"/>
      <c r="F1783" s="105">
        <v>41492</v>
      </c>
      <c r="G1783" s="116">
        <v>12.72</v>
      </c>
      <c r="H1783" s="20"/>
    </row>
    <row r="1784" spans="1:8" s="172" customFormat="1" ht="12.75" customHeight="1" x14ac:dyDescent="0.15">
      <c r="A1784" s="105">
        <v>41473</v>
      </c>
      <c r="B1784" s="116">
        <v>3.63</v>
      </c>
      <c r="C1784" s="20">
        <f t="shared" si="54"/>
        <v>3.6299999999999999E-2</v>
      </c>
      <c r="D1784" s="46">
        <f t="shared" si="55"/>
        <v>13.77</v>
      </c>
      <c r="E1784" s="20"/>
      <c r="F1784" s="105">
        <v>41491</v>
      </c>
      <c r="G1784" s="116">
        <v>11.84</v>
      </c>
      <c r="H1784" s="20"/>
    </row>
    <row r="1785" spans="1:8" s="172" customFormat="1" ht="12.75" customHeight="1" x14ac:dyDescent="0.15">
      <c r="A1785" s="105">
        <v>41472</v>
      </c>
      <c r="B1785" s="116">
        <v>3.57</v>
      </c>
      <c r="C1785" s="20">
        <f t="shared" si="54"/>
        <v>3.5699999999999996E-2</v>
      </c>
      <c r="D1785" s="46">
        <f t="shared" si="55"/>
        <v>13.78</v>
      </c>
      <c r="E1785" s="20"/>
      <c r="F1785" s="105">
        <v>41488</v>
      </c>
      <c r="G1785" s="116">
        <v>11.98</v>
      </c>
      <c r="H1785" s="20"/>
    </row>
    <row r="1786" spans="1:8" s="172" customFormat="1" ht="12.75" customHeight="1" x14ac:dyDescent="0.15">
      <c r="A1786" s="105">
        <v>41471</v>
      </c>
      <c r="B1786" s="116">
        <v>3.58</v>
      </c>
      <c r="C1786" s="20">
        <f t="shared" si="54"/>
        <v>3.5799999999999998E-2</v>
      </c>
      <c r="D1786" s="46">
        <f t="shared" si="55"/>
        <v>14.42</v>
      </c>
      <c r="E1786" s="20"/>
      <c r="F1786" s="105">
        <v>41487</v>
      </c>
      <c r="G1786" s="116">
        <v>12.94</v>
      </c>
      <c r="H1786" s="20"/>
    </row>
    <row r="1787" spans="1:8" s="172" customFormat="1" ht="12.75" customHeight="1" x14ac:dyDescent="0.15">
      <c r="A1787" s="105">
        <v>41470</v>
      </c>
      <c r="B1787" s="116">
        <v>3.61</v>
      </c>
      <c r="C1787" s="20">
        <f t="shared" si="54"/>
        <v>3.61E-2</v>
      </c>
      <c r="D1787" s="46">
        <f t="shared" si="55"/>
        <v>13.79</v>
      </c>
      <c r="E1787" s="20"/>
      <c r="F1787" s="105">
        <v>41486</v>
      </c>
      <c r="G1787" s="116">
        <v>13.45</v>
      </c>
      <c r="H1787" s="20"/>
    </row>
    <row r="1788" spans="1:8" s="172" customFormat="1" ht="12.75" customHeight="1" x14ac:dyDescent="0.15">
      <c r="A1788" s="105">
        <v>41467</v>
      </c>
      <c r="B1788" s="116">
        <v>3.64</v>
      </c>
      <c r="C1788" s="20">
        <f t="shared" si="54"/>
        <v>3.6400000000000002E-2</v>
      </c>
      <c r="D1788" s="46">
        <f t="shared" si="55"/>
        <v>13.84</v>
      </c>
      <c r="E1788" s="20"/>
      <c r="F1788" s="105">
        <v>41485</v>
      </c>
      <c r="G1788" s="116">
        <v>13.39</v>
      </c>
      <c r="H1788" s="20"/>
    </row>
    <row r="1789" spans="1:8" s="172" customFormat="1" ht="12.75" customHeight="1" x14ac:dyDescent="0.15">
      <c r="A1789" s="105">
        <v>41466</v>
      </c>
      <c r="B1789" s="116">
        <v>3.64</v>
      </c>
      <c r="C1789" s="20">
        <f t="shared" si="54"/>
        <v>3.6400000000000002E-2</v>
      </c>
      <c r="D1789" s="46">
        <f t="shared" si="55"/>
        <v>14.01</v>
      </c>
      <c r="E1789" s="20"/>
      <c r="F1789" s="105">
        <v>41484</v>
      </c>
      <c r="G1789" s="116">
        <v>13.39</v>
      </c>
      <c r="H1789" s="20"/>
    </row>
    <row r="1790" spans="1:8" s="172" customFormat="1" ht="12.75" customHeight="1" x14ac:dyDescent="0.15">
      <c r="A1790" s="105">
        <v>41465</v>
      </c>
      <c r="B1790" s="116">
        <v>3.68</v>
      </c>
      <c r="C1790" s="20">
        <f t="shared" si="54"/>
        <v>3.6799999999999999E-2</v>
      </c>
      <c r="D1790" s="46">
        <f t="shared" si="55"/>
        <v>14.21</v>
      </c>
      <c r="E1790" s="20"/>
      <c r="F1790" s="105">
        <v>41481</v>
      </c>
      <c r="G1790" s="116">
        <v>12.72</v>
      </c>
      <c r="H1790" s="20"/>
    </row>
    <row r="1791" spans="1:8" s="172" customFormat="1" ht="12.75" customHeight="1" x14ac:dyDescent="0.15">
      <c r="A1791" s="105">
        <v>41464</v>
      </c>
      <c r="B1791" s="116">
        <v>3.64</v>
      </c>
      <c r="C1791" s="20">
        <f t="shared" si="54"/>
        <v>3.6400000000000002E-2</v>
      </c>
      <c r="D1791" s="46">
        <f t="shared" si="55"/>
        <v>14.35</v>
      </c>
      <c r="E1791" s="20"/>
      <c r="F1791" s="105">
        <v>41480</v>
      </c>
      <c r="G1791" s="116">
        <v>12.97</v>
      </c>
      <c r="H1791" s="20"/>
    </row>
    <row r="1792" spans="1:8" s="172" customFormat="1" ht="12.75" customHeight="1" x14ac:dyDescent="0.15">
      <c r="A1792" s="105">
        <v>41463</v>
      </c>
      <c r="B1792" s="116">
        <v>3.63</v>
      </c>
      <c r="C1792" s="20">
        <f t="shared" si="54"/>
        <v>3.6299999999999999E-2</v>
      </c>
      <c r="D1792" s="46">
        <f t="shared" si="55"/>
        <v>14.78</v>
      </c>
      <c r="E1792" s="20"/>
      <c r="F1792" s="105">
        <v>41479</v>
      </c>
      <c r="G1792" s="116">
        <v>13.18</v>
      </c>
      <c r="H1792" s="20"/>
    </row>
    <row r="1793" spans="1:8" s="172" customFormat="1" ht="12.75" customHeight="1" x14ac:dyDescent="0.15">
      <c r="A1793" s="105">
        <v>41460</v>
      </c>
      <c r="B1793" s="116">
        <v>3.68</v>
      </c>
      <c r="C1793" s="20">
        <f t="shared" si="54"/>
        <v>3.6799999999999999E-2</v>
      </c>
      <c r="D1793" s="46">
        <f t="shared" si="55"/>
        <v>14.89</v>
      </c>
      <c r="E1793" s="20"/>
      <c r="F1793" s="105">
        <v>41478</v>
      </c>
      <c r="G1793" s="116">
        <v>12.66</v>
      </c>
      <c r="H1793" s="20"/>
    </row>
    <row r="1794" spans="1:8" s="172" customFormat="1" ht="12.75" customHeight="1" x14ac:dyDescent="0.15">
      <c r="A1794" s="105">
        <v>41458</v>
      </c>
      <c r="B1794" s="116">
        <v>3.49</v>
      </c>
      <c r="C1794" s="20">
        <f t="shared" si="54"/>
        <v>3.49E-2</v>
      </c>
      <c r="D1794" s="46">
        <f t="shared" si="55"/>
        <v>16.2</v>
      </c>
      <c r="E1794" s="20"/>
      <c r="F1794" s="105">
        <v>41477</v>
      </c>
      <c r="G1794" s="116">
        <v>12.29</v>
      </c>
      <c r="H1794" s="20"/>
    </row>
    <row r="1795" spans="1:8" s="172" customFormat="1" ht="12.75" customHeight="1" x14ac:dyDescent="0.15">
      <c r="A1795" s="105">
        <v>41457</v>
      </c>
      <c r="B1795" s="116">
        <v>3.47</v>
      </c>
      <c r="C1795" s="20">
        <f t="shared" ref="C1795:C1858" si="56">B1795/100</f>
        <v>3.4700000000000002E-2</v>
      </c>
      <c r="D1795" s="46">
        <f t="shared" ref="D1795:D1858" si="57">IFERROR(VLOOKUP(A1795,$F$3:$G$7726,2,FALSE),AVERAGE(D1794,D1796))</f>
        <v>16.440000000000001</v>
      </c>
      <c r="E1795" s="20"/>
      <c r="F1795" s="105">
        <v>41474</v>
      </c>
      <c r="G1795" s="116">
        <v>12.54</v>
      </c>
      <c r="H1795" s="20"/>
    </row>
    <row r="1796" spans="1:8" s="172" customFormat="1" ht="12.75" customHeight="1" x14ac:dyDescent="0.15">
      <c r="A1796" s="105">
        <v>41456</v>
      </c>
      <c r="B1796" s="116">
        <v>3.48</v>
      </c>
      <c r="C1796" s="20">
        <f t="shared" si="56"/>
        <v>3.4799999999999998E-2</v>
      </c>
      <c r="D1796" s="46">
        <f t="shared" si="57"/>
        <v>16.37</v>
      </c>
      <c r="E1796" s="20"/>
      <c r="F1796" s="105">
        <v>41473</v>
      </c>
      <c r="G1796" s="116">
        <v>13.77</v>
      </c>
      <c r="H1796" s="20"/>
    </row>
    <row r="1797" spans="1:8" s="172" customFormat="1" ht="12.75" customHeight="1" x14ac:dyDescent="0.15">
      <c r="A1797" s="105">
        <v>41453</v>
      </c>
      <c r="B1797" s="116">
        <v>3.52</v>
      </c>
      <c r="C1797" s="20">
        <f t="shared" si="56"/>
        <v>3.5200000000000002E-2</v>
      </c>
      <c r="D1797" s="46">
        <f t="shared" si="57"/>
        <v>16.86</v>
      </c>
      <c r="E1797" s="20"/>
      <c r="F1797" s="105">
        <v>41472</v>
      </c>
      <c r="G1797" s="116">
        <v>13.78</v>
      </c>
      <c r="H1797" s="20"/>
    </row>
    <row r="1798" spans="1:8" s="172" customFormat="1" ht="12.75" customHeight="1" x14ac:dyDescent="0.15">
      <c r="A1798" s="105">
        <v>41452</v>
      </c>
      <c r="B1798" s="116">
        <v>3.54</v>
      </c>
      <c r="C1798" s="20">
        <f t="shared" si="56"/>
        <v>3.5400000000000001E-2</v>
      </c>
      <c r="D1798" s="46">
        <f t="shared" si="57"/>
        <v>16.86</v>
      </c>
      <c r="E1798" s="20"/>
      <c r="F1798" s="105">
        <v>41471</v>
      </c>
      <c r="G1798" s="116">
        <v>14.42</v>
      </c>
      <c r="H1798" s="20"/>
    </row>
    <row r="1799" spans="1:8" s="172" customFormat="1" ht="12.75" customHeight="1" x14ac:dyDescent="0.15">
      <c r="A1799" s="105">
        <v>41451</v>
      </c>
      <c r="B1799" s="116">
        <v>3.58</v>
      </c>
      <c r="C1799" s="20">
        <f t="shared" si="56"/>
        <v>3.5799999999999998E-2</v>
      </c>
      <c r="D1799" s="46">
        <f t="shared" si="57"/>
        <v>17.21</v>
      </c>
      <c r="E1799" s="20"/>
      <c r="F1799" s="105">
        <v>41470</v>
      </c>
      <c r="G1799" s="116">
        <v>13.79</v>
      </c>
      <c r="H1799" s="20"/>
    </row>
    <row r="1800" spans="1:8" s="172" customFormat="1" ht="12.75" customHeight="1" x14ac:dyDescent="0.15">
      <c r="A1800" s="105">
        <v>41450</v>
      </c>
      <c r="B1800" s="116">
        <v>3.6</v>
      </c>
      <c r="C1800" s="20">
        <f t="shared" si="56"/>
        <v>3.6000000000000004E-2</v>
      </c>
      <c r="D1800" s="46">
        <f t="shared" si="57"/>
        <v>18.47</v>
      </c>
      <c r="E1800" s="20"/>
      <c r="F1800" s="105">
        <v>41467</v>
      </c>
      <c r="G1800" s="116">
        <v>13.84</v>
      </c>
      <c r="H1800" s="20"/>
    </row>
    <row r="1801" spans="1:8" s="172" customFormat="1" ht="12.75" customHeight="1" x14ac:dyDescent="0.15">
      <c r="A1801" s="105">
        <v>41449</v>
      </c>
      <c r="B1801" s="116">
        <v>3.56</v>
      </c>
      <c r="C1801" s="20">
        <f t="shared" si="56"/>
        <v>3.56E-2</v>
      </c>
      <c r="D1801" s="46">
        <f t="shared" si="57"/>
        <v>20.11</v>
      </c>
      <c r="E1801" s="20"/>
      <c r="F1801" s="105">
        <v>41466</v>
      </c>
      <c r="G1801" s="116">
        <v>14.01</v>
      </c>
      <c r="H1801" s="20"/>
    </row>
    <row r="1802" spans="1:8" s="172" customFormat="1" ht="12.75" customHeight="1" x14ac:dyDescent="0.15">
      <c r="A1802" s="105">
        <v>41446</v>
      </c>
      <c r="B1802" s="116">
        <v>3.56</v>
      </c>
      <c r="C1802" s="20">
        <f t="shared" si="56"/>
        <v>3.56E-2</v>
      </c>
      <c r="D1802" s="46">
        <f t="shared" si="57"/>
        <v>18.899999999999999</v>
      </c>
      <c r="E1802" s="20"/>
      <c r="F1802" s="105">
        <v>41465</v>
      </c>
      <c r="G1802" s="116">
        <v>14.21</v>
      </c>
      <c r="H1802" s="20"/>
    </row>
    <row r="1803" spans="1:8" s="172" customFormat="1" ht="12.75" customHeight="1" x14ac:dyDescent="0.15">
      <c r="A1803" s="105">
        <v>41445</v>
      </c>
      <c r="B1803" s="116">
        <v>3.49</v>
      </c>
      <c r="C1803" s="20">
        <f t="shared" si="56"/>
        <v>3.49E-2</v>
      </c>
      <c r="D1803" s="46">
        <f t="shared" si="57"/>
        <v>20.49</v>
      </c>
      <c r="E1803" s="20"/>
      <c r="F1803" s="105">
        <v>41464</v>
      </c>
      <c r="G1803" s="116">
        <v>14.35</v>
      </c>
      <c r="H1803" s="20"/>
    </row>
    <row r="1804" spans="1:8" s="172" customFormat="1" ht="12.75" customHeight="1" x14ac:dyDescent="0.15">
      <c r="A1804" s="105">
        <v>41444</v>
      </c>
      <c r="B1804" s="116">
        <v>3.41</v>
      </c>
      <c r="C1804" s="20">
        <f t="shared" si="56"/>
        <v>3.4099999999999998E-2</v>
      </c>
      <c r="D1804" s="46">
        <f t="shared" si="57"/>
        <v>16.64</v>
      </c>
      <c r="E1804" s="20"/>
      <c r="F1804" s="105">
        <v>41463</v>
      </c>
      <c r="G1804" s="116">
        <v>14.78</v>
      </c>
      <c r="H1804" s="20"/>
    </row>
    <row r="1805" spans="1:8" s="172" customFormat="1" ht="12.75" customHeight="1" x14ac:dyDescent="0.15">
      <c r="A1805" s="105">
        <v>41443</v>
      </c>
      <c r="B1805" s="116">
        <v>3.34</v>
      </c>
      <c r="C1805" s="20">
        <f t="shared" si="56"/>
        <v>3.3399999999999999E-2</v>
      </c>
      <c r="D1805" s="46">
        <f t="shared" si="57"/>
        <v>16.61</v>
      </c>
      <c r="E1805" s="20"/>
      <c r="F1805" s="105">
        <v>41460</v>
      </c>
      <c r="G1805" s="116">
        <v>14.89</v>
      </c>
      <c r="H1805" s="20"/>
    </row>
    <row r="1806" spans="1:8" s="172" customFormat="1" ht="12.75" customHeight="1" x14ac:dyDescent="0.15">
      <c r="A1806" s="105">
        <v>41442</v>
      </c>
      <c r="B1806" s="116">
        <v>3.35</v>
      </c>
      <c r="C1806" s="20">
        <f t="shared" si="56"/>
        <v>3.3500000000000002E-2</v>
      </c>
      <c r="D1806" s="46">
        <f t="shared" si="57"/>
        <v>16.8</v>
      </c>
      <c r="E1806" s="20"/>
      <c r="F1806" s="105">
        <v>41458</v>
      </c>
      <c r="G1806" s="116">
        <v>16.2</v>
      </c>
      <c r="H1806" s="20"/>
    </row>
    <row r="1807" spans="1:8" s="172" customFormat="1" ht="12.75" customHeight="1" x14ac:dyDescent="0.15">
      <c r="A1807" s="105">
        <v>41439</v>
      </c>
      <c r="B1807" s="116">
        <v>3.28</v>
      </c>
      <c r="C1807" s="20">
        <f t="shared" si="56"/>
        <v>3.2799999999999996E-2</v>
      </c>
      <c r="D1807" s="46">
        <f t="shared" si="57"/>
        <v>17.149999999999999</v>
      </c>
      <c r="E1807" s="20"/>
      <c r="F1807" s="105">
        <v>41457</v>
      </c>
      <c r="G1807" s="116">
        <v>16.440000000000001</v>
      </c>
      <c r="H1807" s="20"/>
    </row>
    <row r="1808" spans="1:8" s="172" customFormat="1" ht="12.75" customHeight="1" x14ac:dyDescent="0.15">
      <c r="A1808" s="105">
        <v>41438</v>
      </c>
      <c r="B1808" s="116">
        <v>3.33</v>
      </c>
      <c r="C1808" s="20">
        <f t="shared" si="56"/>
        <v>3.3300000000000003E-2</v>
      </c>
      <c r="D1808" s="46">
        <f t="shared" si="57"/>
        <v>16.41</v>
      </c>
      <c r="E1808" s="20"/>
      <c r="F1808" s="105">
        <v>41456</v>
      </c>
      <c r="G1808" s="116">
        <v>16.37</v>
      </c>
      <c r="H1808" s="20"/>
    </row>
    <row r="1809" spans="1:8" s="172" customFormat="1" ht="12.75" customHeight="1" x14ac:dyDescent="0.15">
      <c r="A1809" s="105">
        <v>41437</v>
      </c>
      <c r="B1809" s="116">
        <v>3.37</v>
      </c>
      <c r="C1809" s="20">
        <f t="shared" si="56"/>
        <v>3.3700000000000001E-2</v>
      </c>
      <c r="D1809" s="46">
        <f t="shared" si="57"/>
        <v>18.59</v>
      </c>
      <c r="E1809" s="20"/>
      <c r="F1809" s="105">
        <v>41453</v>
      </c>
      <c r="G1809" s="116">
        <v>16.86</v>
      </c>
      <c r="H1809" s="20"/>
    </row>
    <row r="1810" spans="1:8" s="172" customFormat="1" ht="12.75" customHeight="1" x14ac:dyDescent="0.15">
      <c r="A1810" s="105">
        <v>41436</v>
      </c>
      <c r="B1810" s="116">
        <v>3.33</v>
      </c>
      <c r="C1810" s="20">
        <f t="shared" si="56"/>
        <v>3.3300000000000003E-2</v>
      </c>
      <c r="D1810" s="46">
        <f t="shared" si="57"/>
        <v>17.07</v>
      </c>
      <c r="E1810" s="20"/>
      <c r="F1810" s="105">
        <v>41452</v>
      </c>
      <c r="G1810" s="116">
        <v>16.86</v>
      </c>
      <c r="H1810" s="20"/>
    </row>
    <row r="1811" spans="1:8" s="172" customFormat="1" ht="12.75" customHeight="1" x14ac:dyDescent="0.15">
      <c r="A1811" s="105">
        <v>41435</v>
      </c>
      <c r="B1811" s="116">
        <v>3.36</v>
      </c>
      <c r="C1811" s="20">
        <f t="shared" si="56"/>
        <v>3.3599999999999998E-2</v>
      </c>
      <c r="D1811" s="46">
        <f t="shared" si="57"/>
        <v>15.44</v>
      </c>
      <c r="E1811" s="20"/>
      <c r="F1811" s="105">
        <v>41451</v>
      </c>
      <c r="G1811" s="116">
        <v>17.21</v>
      </c>
      <c r="H1811" s="20"/>
    </row>
    <row r="1812" spans="1:8" s="172" customFormat="1" ht="12.75" customHeight="1" x14ac:dyDescent="0.15">
      <c r="A1812" s="105">
        <v>41432</v>
      </c>
      <c r="B1812" s="116">
        <v>3.33</v>
      </c>
      <c r="C1812" s="20">
        <f t="shared" si="56"/>
        <v>3.3300000000000003E-2</v>
      </c>
      <c r="D1812" s="46">
        <f t="shared" si="57"/>
        <v>15.14</v>
      </c>
      <c r="E1812" s="20"/>
      <c r="F1812" s="105">
        <v>41450</v>
      </c>
      <c r="G1812" s="116">
        <v>18.47</v>
      </c>
      <c r="H1812" s="20"/>
    </row>
    <row r="1813" spans="1:8" s="172" customFormat="1" ht="12.75" customHeight="1" x14ac:dyDescent="0.15">
      <c r="A1813" s="105">
        <v>41431</v>
      </c>
      <c r="B1813" s="116">
        <v>3.23</v>
      </c>
      <c r="C1813" s="20">
        <f t="shared" si="56"/>
        <v>3.2300000000000002E-2</v>
      </c>
      <c r="D1813" s="46">
        <f t="shared" si="57"/>
        <v>16.63</v>
      </c>
      <c r="E1813" s="20"/>
      <c r="F1813" s="105">
        <v>41449</v>
      </c>
      <c r="G1813" s="116">
        <v>20.11</v>
      </c>
      <c r="H1813" s="20"/>
    </row>
    <row r="1814" spans="1:8" s="172" customFormat="1" ht="12.75" customHeight="1" x14ac:dyDescent="0.15">
      <c r="A1814" s="105">
        <v>41430</v>
      </c>
      <c r="B1814" s="116">
        <v>3.25</v>
      </c>
      <c r="C1814" s="20">
        <f t="shared" si="56"/>
        <v>3.2500000000000001E-2</v>
      </c>
      <c r="D1814" s="46">
        <f t="shared" si="57"/>
        <v>17.5</v>
      </c>
      <c r="E1814" s="20"/>
      <c r="F1814" s="105">
        <v>41446</v>
      </c>
      <c r="G1814" s="116">
        <v>18.899999999999999</v>
      </c>
      <c r="H1814" s="20"/>
    </row>
    <row r="1815" spans="1:8" s="172" customFormat="1" ht="12.75" customHeight="1" x14ac:dyDescent="0.15">
      <c r="A1815" s="105">
        <v>41429</v>
      </c>
      <c r="B1815" s="116">
        <v>3.3</v>
      </c>
      <c r="C1815" s="20">
        <f t="shared" si="56"/>
        <v>3.3000000000000002E-2</v>
      </c>
      <c r="D1815" s="46">
        <f t="shared" si="57"/>
        <v>16.27</v>
      </c>
      <c r="E1815" s="20"/>
      <c r="F1815" s="105">
        <v>41445</v>
      </c>
      <c r="G1815" s="116">
        <v>20.49</v>
      </c>
      <c r="H1815" s="20"/>
    </row>
    <row r="1816" spans="1:8" s="172" customFormat="1" ht="12.75" customHeight="1" x14ac:dyDescent="0.15">
      <c r="A1816" s="105">
        <v>41428</v>
      </c>
      <c r="B1816" s="116">
        <v>3.27</v>
      </c>
      <c r="C1816" s="20">
        <f t="shared" si="56"/>
        <v>3.27E-2</v>
      </c>
      <c r="D1816" s="46">
        <f t="shared" si="57"/>
        <v>16.28</v>
      </c>
      <c r="E1816" s="20"/>
      <c r="F1816" s="105">
        <v>41444</v>
      </c>
      <c r="G1816" s="116">
        <v>16.64</v>
      </c>
      <c r="H1816" s="20"/>
    </row>
    <row r="1817" spans="1:8" s="172" customFormat="1" ht="12.75" customHeight="1" x14ac:dyDescent="0.15">
      <c r="A1817" s="105">
        <v>41425</v>
      </c>
      <c r="B1817" s="116">
        <v>3.3</v>
      </c>
      <c r="C1817" s="20">
        <f t="shared" si="56"/>
        <v>3.3000000000000002E-2</v>
      </c>
      <c r="D1817" s="46">
        <f t="shared" si="57"/>
        <v>16.3</v>
      </c>
      <c r="E1817" s="20"/>
      <c r="F1817" s="105">
        <v>41443</v>
      </c>
      <c r="G1817" s="116">
        <v>16.61</v>
      </c>
      <c r="H1817" s="20"/>
    </row>
    <row r="1818" spans="1:8" s="172" customFormat="1" ht="12.75" customHeight="1" x14ac:dyDescent="0.15">
      <c r="A1818" s="105">
        <v>41424</v>
      </c>
      <c r="B1818" s="116">
        <v>3.28</v>
      </c>
      <c r="C1818" s="20">
        <f t="shared" si="56"/>
        <v>3.2799999999999996E-2</v>
      </c>
      <c r="D1818" s="46">
        <f t="shared" si="57"/>
        <v>14.53</v>
      </c>
      <c r="E1818" s="20"/>
      <c r="F1818" s="105">
        <v>41442</v>
      </c>
      <c r="G1818" s="116">
        <v>16.8</v>
      </c>
      <c r="H1818" s="20"/>
    </row>
    <row r="1819" spans="1:8" s="172" customFormat="1" ht="12.75" customHeight="1" x14ac:dyDescent="0.15">
      <c r="A1819" s="105">
        <v>41423</v>
      </c>
      <c r="B1819" s="116">
        <v>3.27</v>
      </c>
      <c r="C1819" s="20">
        <f t="shared" si="56"/>
        <v>3.27E-2</v>
      </c>
      <c r="D1819" s="46">
        <f t="shared" si="57"/>
        <v>14.83</v>
      </c>
      <c r="E1819" s="20"/>
      <c r="F1819" s="105">
        <v>41439</v>
      </c>
      <c r="G1819" s="116">
        <v>17.149999999999999</v>
      </c>
      <c r="H1819" s="20"/>
    </row>
    <row r="1820" spans="1:8" s="172" customFormat="1" ht="12.75" customHeight="1" x14ac:dyDescent="0.15">
      <c r="A1820" s="105">
        <v>41422</v>
      </c>
      <c r="B1820" s="116">
        <v>3.31</v>
      </c>
      <c r="C1820" s="20">
        <f t="shared" si="56"/>
        <v>3.3099999999999997E-2</v>
      </c>
      <c r="D1820" s="46">
        <f t="shared" si="57"/>
        <v>14.48</v>
      </c>
      <c r="E1820" s="20"/>
      <c r="F1820" s="105">
        <v>41438</v>
      </c>
      <c r="G1820" s="116">
        <v>16.41</v>
      </c>
      <c r="H1820" s="20"/>
    </row>
    <row r="1821" spans="1:8" s="172" customFormat="1" ht="12.75" customHeight="1" x14ac:dyDescent="0.15">
      <c r="A1821" s="105">
        <v>41418</v>
      </c>
      <c r="B1821" s="116">
        <v>3.18</v>
      </c>
      <c r="C1821" s="20">
        <f t="shared" si="56"/>
        <v>3.1800000000000002E-2</v>
      </c>
      <c r="D1821" s="46">
        <f t="shared" si="57"/>
        <v>13.99</v>
      </c>
      <c r="E1821" s="20"/>
      <c r="F1821" s="105">
        <v>41437</v>
      </c>
      <c r="G1821" s="116">
        <v>18.59</v>
      </c>
      <c r="H1821" s="20"/>
    </row>
    <row r="1822" spans="1:8" s="172" customFormat="1" ht="12.75" customHeight="1" x14ac:dyDescent="0.15">
      <c r="A1822" s="105">
        <v>41417</v>
      </c>
      <c r="B1822" s="116">
        <v>3.2</v>
      </c>
      <c r="C1822" s="20">
        <f t="shared" si="56"/>
        <v>3.2000000000000001E-2</v>
      </c>
      <c r="D1822" s="46">
        <f t="shared" si="57"/>
        <v>14.07</v>
      </c>
      <c r="E1822" s="20"/>
      <c r="F1822" s="105">
        <v>41436</v>
      </c>
      <c r="G1822" s="116">
        <v>17.07</v>
      </c>
      <c r="H1822" s="20"/>
    </row>
    <row r="1823" spans="1:8" s="172" customFormat="1" ht="12.75" customHeight="1" x14ac:dyDescent="0.15">
      <c r="A1823" s="105">
        <v>41416</v>
      </c>
      <c r="B1823" s="116">
        <v>3.21</v>
      </c>
      <c r="C1823" s="20">
        <f t="shared" si="56"/>
        <v>3.2099999999999997E-2</v>
      </c>
      <c r="D1823" s="46">
        <f t="shared" si="57"/>
        <v>13.82</v>
      </c>
      <c r="E1823" s="20"/>
      <c r="F1823" s="105">
        <v>41435</v>
      </c>
      <c r="G1823" s="116">
        <v>15.44</v>
      </c>
      <c r="H1823" s="20"/>
    </row>
    <row r="1824" spans="1:8" s="172" customFormat="1" ht="12.75" customHeight="1" x14ac:dyDescent="0.15">
      <c r="A1824" s="105">
        <v>41415</v>
      </c>
      <c r="B1824" s="116">
        <v>3.14</v>
      </c>
      <c r="C1824" s="20">
        <f t="shared" si="56"/>
        <v>3.1400000000000004E-2</v>
      </c>
      <c r="D1824" s="46">
        <f t="shared" si="57"/>
        <v>13.37</v>
      </c>
      <c r="E1824" s="20"/>
      <c r="F1824" s="105">
        <v>41432</v>
      </c>
      <c r="G1824" s="116">
        <v>15.14</v>
      </c>
      <c r="H1824" s="20"/>
    </row>
    <row r="1825" spans="1:8" s="172" customFormat="1" ht="12.75" customHeight="1" x14ac:dyDescent="0.15">
      <c r="A1825" s="105">
        <v>41414</v>
      </c>
      <c r="B1825" s="116">
        <v>3.18</v>
      </c>
      <c r="C1825" s="20">
        <f t="shared" si="56"/>
        <v>3.1800000000000002E-2</v>
      </c>
      <c r="D1825" s="46">
        <f t="shared" si="57"/>
        <v>13.02</v>
      </c>
      <c r="E1825" s="20"/>
      <c r="F1825" s="105">
        <v>41431</v>
      </c>
      <c r="G1825" s="116">
        <v>16.63</v>
      </c>
      <c r="H1825" s="20"/>
    </row>
    <row r="1826" spans="1:8" s="172" customFormat="1" ht="12.75" customHeight="1" x14ac:dyDescent="0.15">
      <c r="A1826" s="105">
        <v>41411</v>
      </c>
      <c r="B1826" s="116">
        <v>3.17</v>
      </c>
      <c r="C1826" s="20">
        <f t="shared" si="56"/>
        <v>3.1699999999999999E-2</v>
      </c>
      <c r="D1826" s="46">
        <f t="shared" si="57"/>
        <v>12.45</v>
      </c>
      <c r="E1826" s="20"/>
      <c r="F1826" s="105">
        <v>41430</v>
      </c>
      <c r="G1826" s="116">
        <v>17.5</v>
      </c>
      <c r="H1826" s="20"/>
    </row>
    <row r="1827" spans="1:8" s="172" customFormat="1" ht="12.75" customHeight="1" x14ac:dyDescent="0.15">
      <c r="A1827" s="105">
        <v>41410</v>
      </c>
      <c r="B1827" s="116">
        <v>3.09</v>
      </c>
      <c r="C1827" s="20">
        <f t="shared" si="56"/>
        <v>3.0899999999999997E-2</v>
      </c>
      <c r="D1827" s="46">
        <f t="shared" si="57"/>
        <v>13.07</v>
      </c>
      <c r="E1827" s="20"/>
      <c r="F1827" s="105">
        <v>41429</v>
      </c>
      <c r="G1827" s="116">
        <v>16.27</v>
      </c>
      <c r="H1827" s="20"/>
    </row>
    <row r="1828" spans="1:8" s="172" customFormat="1" ht="12.75" customHeight="1" x14ac:dyDescent="0.15">
      <c r="A1828" s="105">
        <v>41409</v>
      </c>
      <c r="B1828" s="116">
        <v>3.16</v>
      </c>
      <c r="C1828" s="20">
        <f t="shared" si="56"/>
        <v>3.1600000000000003E-2</v>
      </c>
      <c r="D1828" s="46">
        <f t="shared" si="57"/>
        <v>12.81</v>
      </c>
      <c r="E1828" s="20"/>
      <c r="F1828" s="105">
        <v>41428</v>
      </c>
      <c r="G1828" s="116">
        <v>16.28</v>
      </c>
      <c r="H1828" s="20"/>
    </row>
    <row r="1829" spans="1:8" s="172" customFormat="1" ht="12.75" customHeight="1" x14ac:dyDescent="0.15">
      <c r="A1829" s="105">
        <v>41408</v>
      </c>
      <c r="B1829" s="116">
        <v>3.17</v>
      </c>
      <c r="C1829" s="20">
        <f t="shared" si="56"/>
        <v>3.1699999999999999E-2</v>
      </c>
      <c r="D1829" s="46">
        <f t="shared" si="57"/>
        <v>12.77</v>
      </c>
      <c r="E1829" s="20"/>
      <c r="F1829" s="105">
        <v>41425</v>
      </c>
      <c r="G1829" s="116">
        <v>16.3</v>
      </c>
      <c r="H1829" s="20"/>
    </row>
    <row r="1830" spans="1:8" s="172" customFormat="1" ht="12.75" customHeight="1" x14ac:dyDescent="0.15">
      <c r="A1830" s="105">
        <v>41407</v>
      </c>
      <c r="B1830" s="116">
        <v>3.13</v>
      </c>
      <c r="C1830" s="20">
        <f t="shared" si="56"/>
        <v>3.1300000000000001E-2</v>
      </c>
      <c r="D1830" s="46">
        <f t="shared" si="57"/>
        <v>12.55</v>
      </c>
      <c r="E1830" s="20"/>
      <c r="F1830" s="105">
        <v>41424</v>
      </c>
      <c r="G1830" s="116">
        <v>14.53</v>
      </c>
      <c r="H1830" s="20"/>
    </row>
    <row r="1831" spans="1:8" s="172" customFormat="1" ht="12.75" customHeight="1" x14ac:dyDescent="0.15">
      <c r="A1831" s="105">
        <v>41404</v>
      </c>
      <c r="B1831" s="116">
        <v>3.1</v>
      </c>
      <c r="C1831" s="20">
        <f t="shared" si="56"/>
        <v>3.1E-2</v>
      </c>
      <c r="D1831" s="46">
        <f t="shared" si="57"/>
        <v>12.59</v>
      </c>
      <c r="E1831" s="20"/>
      <c r="F1831" s="105">
        <v>41423</v>
      </c>
      <c r="G1831" s="116">
        <v>14.83</v>
      </c>
      <c r="H1831" s="20"/>
    </row>
    <row r="1832" spans="1:8" s="172" customFormat="1" ht="12.75" customHeight="1" x14ac:dyDescent="0.15">
      <c r="A1832" s="105">
        <v>41403</v>
      </c>
      <c r="B1832" s="116">
        <v>3.01</v>
      </c>
      <c r="C1832" s="20">
        <f t="shared" si="56"/>
        <v>3.0099999999999998E-2</v>
      </c>
      <c r="D1832" s="46">
        <f t="shared" si="57"/>
        <v>13.13</v>
      </c>
      <c r="E1832" s="20"/>
      <c r="F1832" s="105">
        <v>41422</v>
      </c>
      <c r="G1832" s="116">
        <v>14.48</v>
      </c>
      <c r="H1832" s="20"/>
    </row>
    <row r="1833" spans="1:8" s="172" customFormat="1" ht="12.75" customHeight="1" x14ac:dyDescent="0.15">
      <c r="A1833" s="105">
        <v>41402</v>
      </c>
      <c r="B1833" s="116">
        <v>2.99</v>
      </c>
      <c r="C1833" s="20">
        <f t="shared" si="56"/>
        <v>2.9900000000000003E-2</v>
      </c>
      <c r="D1833" s="46">
        <f t="shared" si="57"/>
        <v>12.66</v>
      </c>
      <c r="E1833" s="20"/>
      <c r="F1833" s="105">
        <v>41418</v>
      </c>
      <c r="G1833" s="116">
        <v>13.99</v>
      </c>
      <c r="H1833" s="20"/>
    </row>
    <row r="1834" spans="1:8" s="172" customFormat="1" ht="12.75" customHeight="1" x14ac:dyDescent="0.15">
      <c r="A1834" s="105">
        <v>41401</v>
      </c>
      <c r="B1834" s="116">
        <v>3</v>
      </c>
      <c r="C1834" s="20">
        <f t="shared" si="56"/>
        <v>0.03</v>
      </c>
      <c r="D1834" s="46">
        <f t="shared" si="57"/>
        <v>12.83</v>
      </c>
      <c r="E1834" s="20"/>
      <c r="F1834" s="105">
        <v>41417</v>
      </c>
      <c r="G1834" s="116">
        <v>14.07</v>
      </c>
      <c r="H1834" s="20"/>
    </row>
    <row r="1835" spans="1:8" s="172" customFormat="1" ht="12.75" customHeight="1" x14ac:dyDescent="0.15">
      <c r="A1835" s="105">
        <v>41400</v>
      </c>
      <c r="B1835" s="116">
        <v>2.98</v>
      </c>
      <c r="C1835" s="20">
        <f t="shared" si="56"/>
        <v>2.98E-2</v>
      </c>
      <c r="D1835" s="46">
        <f t="shared" si="57"/>
        <v>12.66</v>
      </c>
      <c r="E1835" s="20"/>
      <c r="F1835" s="105">
        <v>41416</v>
      </c>
      <c r="G1835" s="116">
        <v>13.82</v>
      </c>
      <c r="H1835" s="20"/>
    </row>
    <row r="1836" spans="1:8" s="172" customFormat="1" ht="12.75" customHeight="1" x14ac:dyDescent="0.15">
      <c r="A1836" s="105">
        <v>41397</v>
      </c>
      <c r="B1836" s="116">
        <v>2.96</v>
      </c>
      <c r="C1836" s="20">
        <f t="shared" si="56"/>
        <v>2.9600000000000001E-2</v>
      </c>
      <c r="D1836" s="46">
        <f t="shared" si="57"/>
        <v>12.85</v>
      </c>
      <c r="E1836" s="20"/>
      <c r="F1836" s="105">
        <v>41415</v>
      </c>
      <c r="G1836" s="116">
        <v>13.37</v>
      </c>
      <c r="H1836" s="20"/>
    </row>
    <row r="1837" spans="1:8" s="172" customFormat="1" ht="12.75" customHeight="1" x14ac:dyDescent="0.15">
      <c r="A1837" s="105">
        <v>41396</v>
      </c>
      <c r="B1837" s="116">
        <v>2.82</v>
      </c>
      <c r="C1837" s="20">
        <f t="shared" si="56"/>
        <v>2.8199999999999999E-2</v>
      </c>
      <c r="D1837" s="46">
        <f t="shared" si="57"/>
        <v>13.59</v>
      </c>
      <c r="E1837" s="20"/>
      <c r="F1837" s="105">
        <v>41414</v>
      </c>
      <c r="G1837" s="116">
        <v>13.02</v>
      </c>
      <c r="H1837" s="20"/>
    </row>
    <row r="1838" spans="1:8" s="172" customFormat="1" ht="12.75" customHeight="1" x14ac:dyDescent="0.15">
      <c r="A1838" s="105">
        <v>41395</v>
      </c>
      <c r="B1838" s="116">
        <v>2.83</v>
      </c>
      <c r="C1838" s="20">
        <f t="shared" si="56"/>
        <v>2.8300000000000002E-2</v>
      </c>
      <c r="D1838" s="46">
        <f t="shared" si="57"/>
        <v>14.49</v>
      </c>
      <c r="E1838" s="20"/>
      <c r="F1838" s="105">
        <v>41411</v>
      </c>
      <c r="G1838" s="116">
        <v>12.45</v>
      </c>
      <c r="H1838" s="20"/>
    </row>
    <row r="1839" spans="1:8" s="172" customFormat="1" ht="12.75" customHeight="1" x14ac:dyDescent="0.15">
      <c r="A1839" s="105">
        <v>41394</v>
      </c>
      <c r="B1839" s="116">
        <v>2.88</v>
      </c>
      <c r="C1839" s="20">
        <f t="shared" si="56"/>
        <v>2.8799999999999999E-2</v>
      </c>
      <c r="D1839" s="46">
        <f t="shared" si="57"/>
        <v>13.52</v>
      </c>
      <c r="E1839" s="20"/>
      <c r="F1839" s="105">
        <v>41410</v>
      </c>
      <c r="G1839" s="116">
        <v>13.07</v>
      </c>
      <c r="H1839" s="20"/>
    </row>
    <row r="1840" spans="1:8" s="172" customFormat="1" ht="12.75" customHeight="1" x14ac:dyDescent="0.15">
      <c r="A1840" s="105">
        <v>41393</v>
      </c>
      <c r="B1840" s="116">
        <v>2.88</v>
      </c>
      <c r="C1840" s="20">
        <f t="shared" si="56"/>
        <v>2.8799999999999999E-2</v>
      </c>
      <c r="D1840" s="46">
        <f t="shared" si="57"/>
        <v>13.71</v>
      </c>
      <c r="E1840" s="20"/>
      <c r="F1840" s="105">
        <v>41409</v>
      </c>
      <c r="G1840" s="116">
        <v>12.81</v>
      </c>
      <c r="H1840" s="20"/>
    </row>
    <row r="1841" spans="1:8" s="172" customFormat="1" ht="12.75" customHeight="1" x14ac:dyDescent="0.15">
      <c r="A1841" s="105">
        <v>41390</v>
      </c>
      <c r="B1841" s="116">
        <v>2.87</v>
      </c>
      <c r="C1841" s="20">
        <f t="shared" si="56"/>
        <v>2.87E-2</v>
      </c>
      <c r="D1841" s="46">
        <f t="shared" si="57"/>
        <v>13.61</v>
      </c>
      <c r="E1841" s="20"/>
      <c r="F1841" s="105">
        <v>41408</v>
      </c>
      <c r="G1841" s="116">
        <v>12.77</v>
      </c>
      <c r="H1841" s="20"/>
    </row>
    <row r="1842" spans="1:8" s="172" customFormat="1" ht="12.75" customHeight="1" x14ac:dyDescent="0.15">
      <c r="A1842" s="105">
        <v>41389</v>
      </c>
      <c r="B1842" s="116">
        <v>2.91</v>
      </c>
      <c r="C1842" s="20">
        <f t="shared" si="56"/>
        <v>2.9100000000000001E-2</v>
      </c>
      <c r="D1842" s="46">
        <f t="shared" si="57"/>
        <v>13.62</v>
      </c>
      <c r="E1842" s="20"/>
      <c r="F1842" s="105">
        <v>41407</v>
      </c>
      <c r="G1842" s="116">
        <v>12.55</v>
      </c>
      <c r="H1842" s="20"/>
    </row>
    <row r="1843" spans="1:8" s="172" customFormat="1" ht="12.75" customHeight="1" x14ac:dyDescent="0.15">
      <c r="A1843" s="105">
        <v>41388</v>
      </c>
      <c r="B1843" s="116">
        <v>2.89</v>
      </c>
      <c r="C1843" s="20">
        <f t="shared" si="56"/>
        <v>2.8900000000000002E-2</v>
      </c>
      <c r="D1843" s="46">
        <f t="shared" si="57"/>
        <v>13.61</v>
      </c>
      <c r="E1843" s="20"/>
      <c r="F1843" s="105">
        <v>41404</v>
      </c>
      <c r="G1843" s="116">
        <v>12.59</v>
      </c>
      <c r="H1843" s="20"/>
    </row>
    <row r="1844" spans="1:8" s="172" customFormat="1" ht="12.75" customHeight="1" x14ac:dyDescent="0.15">
      <c r="A1844" s="105">
        <v>41387</v>
      </c>
      <c r="B1844" s="116">
        <v>2.9</v>
      </c>
      <c r="C1844" s="20">
        <f t="shared" si="56"/>
        <v>2.8999999999999998E-2</v>
      </c>
      <c r="D1844" s="46">
        <f t="shared" si="57"/>
        <v>13.48</v>
      </c>
      <c r="E1844" s="20"/>
      <c r="F1844" s="105">
        <v>41403</v>
      </c>
      <c r="G1844" s="116">
        <v>13.13</v>
      </c>
      <c r="H1844" s="20"/>
    </row>
    <row r="1845" spans="1:8" s="172" customFormat="1" ht="12.75" customHeight="1" x14ac:dyDescent="0.15">
      <c r="A1845" s="105">
        <v>41386</v>
      </c>
      <c r="B1845" s="116">
        <v>2.88</v>
      </c>
      <c r="C1845" s="20">
        <f t="shared" si="56"/>
        <v>2.8799999999999999E-2</v>
      </c>
      <c r="D1845" s="46">
        <f t="shared" si="57"/>
        <v>14.39</v>
      </c>
      <c r="E1845" s="20"/>
      <c r="F1845" s="105">
        <v>41402</v>
      </c>
      <c r="G1845" s="116">
        <v>12.66</v>
      </c>
      <c r="H1845" s="20"/>
    </row>
    <row r="1846" spans="1:8" s="172" customFormat="1" ht="12.75" customHeight="1" x14ac:dyDescent="0.15">
      <c r="A1846" s="105">
        <v>41383</v>
      </c>
      <c r="B1846" s="116">
        <v>2.88</v>
      </c>
      <c r="C1846" s="20">
        <f t="shared" si="56"/>
        <v>2.8799999999999999E-2</v>
      </c>
      <c r="D1846" s="46">
        <f t="shared" si="57"/>
        <v>14.97</v>
      </c>
      <c r="E1846" s="20"/>
      <c r="F1846" s="105">
        <v>41401</v>
      </c>
      <c r="G1846" s="116">
        <v>12.83</v>
      </c>
      <c r="H1846" s="20"/>
    </row>
    <row r="1847" spans="1:8" s="172" customFormat="1" ht="12.75" customHeight="1" x14ac:dyDescent="0.15">
      <c r="A1847" s="105">
        <v>41382</v>
      </c>
      <c r="B1847" s="116">
        <v>2.87</v>
      </c>
      <c r="C1847" s="20">
        <f t="shared" si="56"/>
        <v>2.87E-2</v>
      </c>
      <c r="D1847" s="46">
        <f t="shared" si="57"/>
        <v>17.559999999999999</v>
      </c>
      <c r="E1847" s="20"/>
      <c r="F1847" s="105">
        <v>41400</v>
      </c>
      <c r="G1847" s="116">
        <v>12.66</v>
      </c>
      <c r="H1847" s="20"/>
    </row>
    <row r="1848" spans="1:8" s="172" customFormat="1" ht="12.75" customHeight="1" x14ac:dyDescent="0.15">
      <c r="A1848" s="105">
        <v>41381</v>
      </c>
      <c r="B1848" s="116">
        <v>2.89</v>
      </c>
      <c r="C1848" s="20">
        <f t="shared" si="56"/>
        <v>2.8900000000000002E-2</v>
      </c>
      <c r="D1848" s="46">
        <f t="shared" si="57"/>
        <v>16.510000000000002</v>
      </c>
      <c r="E1848" s="20"/>
      <c r="F1848" s="105">
        <v>41397</v>
      </c>
      <c r="G1848" s="116">
        <v>12.85</v>
      </c>
      <c r="H1848" s="20"/>
    </row>
    <row r="1849" spans="1:8" s="172" customFormat="1" ht="12.75" customHeight="1" x14ac:dyDescent="0.15">
      <c r="A1849" s="105">
        <v>41380</v>
      </c>
      <c r="B1849" s="116">
        <v>2.91</v>
      </c>
      <c r="C1849" s="20">
        <f t="shared" si="56"/>
        <v>2.9100000000000001E-2</v>
      </c>
      <c r="D1849" s="46">
        <f t="shared" si="57"/>
        <v>13.96</v>
      </c>
      <c r="E1849" s="20"/>
      <c r="F1849" s="105">
        <v>41396</v>
      </c>
      <c r="G1849" s="116">
        <v>13.59</v>
      </c>
      <c r="H1849" s="20"/>
    </row>
    <row r="1850" spans="1:8" s="172" customFormat="1" ht="12.75" customHeight="1" x14ac:dyDescent="0.15">
      <c r="A1850" s="105">
        <v>41379</v>
      </c>
      <c r="B1850" s="116">
        <v>2.88</v>
      </c>
      <c r="C1850" s="20">
        <f t="shared" si="56"/>
        <v>2.8799999999999999E-2</v>
      </c>
      <c r="D1850" s="46">
        <f t="shared" si="57"/>
        <v>17.27</v>
      </c>
      <c r="E1850" s="20"/>
      <c r="F1850" s="105">
        <v>41395</v>
      </c>
      <c r="G1850" s="116">
        <v>14.49</v>
      </c>
      <c r="H1850" s="20"/>
    </row>
    <row r="1851" spans="1:8" s="172" customFormat="1" ht="12.75" customHeight="1" x14ac:dyDescent="0.15">
      <c r="A1851" s="105">
        <v>41376</v>
      </c>
      <c r="B1851" s="116">
        <v>2.92</v>
      </c>
      <c r="C1851" s="20">
        <f t="shared" si="56"/>
        <v>2.92E-2</v>
      </c>
      <c r="D1851" s="46">
        <f t="shared" si="57"/>
        <v>12.06</v>
      </c>
      <c r="E1851" s="20"/>
      <c r="F1851" s="105">
        <v>41394</v>
      </c>
      <c r="G1851" s="116">
        <v>13.52</v>
      </c>
      <c r="H1851" s="20"/>
    </row>
    <row r="1852" spans="1:8" s="172" customFormat="1" ht="12.75" customHeight="1" x14ac:dyDescent="0.15">
      <c r="A1852" s="105">
        <v>41375</v>
      </c>
      <c r="B1852" s="116">
        <v>3.01</v>
      </c>
      <c r="C1852" s="20">
        <f t="shared" si="56"/>
        <v>3.0099999999999998E-2</v>
      </c>
      <c r="D1852" s="46">
        <f t="shared" si="57"/>
        <v>12.24</v>
      </c>
      <c r="E1852" s="20"/>
      <c r="F1852" s="105">
        <v>41393</v>
      </c>
      <c r="G1852" s="116">
        <v>13.71</v>
      </c>
      <c r="H1852" s="20"/>
    </row>
    <row r="1853" spans="1:8" s="172" customFormat="1" ht="12.75" customHeight="1" x14ac:dyDescent="0.15">
      <c r="A1853" s="105">
        <v>41374</v>
      </c>
      <c r="B1853" s="116">
        <v>3.01</v>
      </c>
      <c r="C1853" s="20">
        <f t="shared" si="56"/>
        <v>3.0099999999999998E-2</v>
      </c>
      <c r="D1853" s="46">
        <f t="shared" si="57"/>
        <v>12.36</v>
      </c>
      <c r="E1853" s="20"/>
      <c r="F1853" s="105">
        <v>41390</v>
      </c>
      <c r="G1853" s="116">
        <v>13.61</v>
      </c>
      <c r="H1853" s="20"/>
    </row>
    <row r="1854" spans="1:8" s="172" customFormat="1" ht="12.75" customHeight="1" x14ac:dyDescent="0.15">
      <c r="A1854" s="105">
        <v>41373</v>
      </c>
      <c r="B1854" s="116">
        <v>2.94</v>
      </c>
      <c r="C1854" s="20">
        <f t="shared" si="56"/>
        <v>2.9399999999999999E-2</v>
      </c>
      <c r="D1854" s="46">
        <f t="shared" si="57"/>
        <v>12.84</v>
      </c>
      <c r="E1854" s="20"/>
      <c r="F1854" s="105">
        <v>41389</v>
      </c>
      <c r="G1854" s="116">
        <v>13.62</v>
      </c>
      <c r="H1854" s="20"/>
    </row>
    <row r="1855" spans="1:8" s="172" customFormat="1" ht="12.75" customHeight="1" x14ac:dyDescent="0.15">
      <c r="A1855" s="105">
        <v>41372</v>
      </c>
      <c r="B1855" s="116">
        <v>2.91</v>
      </c>
      <c r="C1855" s="20">
        <f t="shared" si="56"/>
        <v>2.9100000000000001E-2</v>
      </c>
      <c r="D1855" s="46">
        <f t="shared" si="57"/>
        <v>13.19</v>
      </c>
      <c r="E1855" s="20"/>
      <c r="F1855" s="105">
        <v>41388</v>
      </c>
      <c r="G1855" s="116">
        <v>13.61</v>
      </c>
      <c r="H1855" s="20"/>
    </row>
    <row r="1856" spans="1:8" s="172" customFormat="1" ht="12.75" customHeight="1" x14ac:dyDescent="0.15">
      <c r="A1856" s="105">
        <v>41369</v>
      </c>
      <c r="B1856" s="116">
        <v>2.87</v>
      </c>
      <c r="C1856" s="20">
        <f t="shared" si="56"/>
        <v>2.87E-2</v>
      </c>
      <c r="D1856" s="46">
        <f t="shared" si="57"/>
        <v>13.92</v>
      </c>
      <c r="E1856" s="20"/>
      <c r="F1856" s="105">
        <v>41387</v>
      </c>
      <c r="G1856" s="116">
        <v>13.48</v>
      </c>
      <c r="H1856" s="20"/>
    </row>
    <row r="1857" spans="1:8" s="172" customFormat="1" ht="12.75" customHeight="1" x14ac:dyDescent="0.15">
      <c r="A1857" s="105">
        <v>41368</v>
      </c>
      <c r="B1857" s="116">
        <v>2.99</v>
      </c>
      <c r="C1857" s="20">
        <f t="shared" si="56"/>
        <v>2.9900000000000003E-2</v>
      </c>
      <c r="D1857" s="46">
        <f t="shared" si="57"/>
        <v>13.89</v>
      </c>
      <c r="E1857" s="20"/>
      <c r="F1857" s="105">
        <v>41386</v>
      </c>
      <c r="G1857" s="116">
        <v>14.39</v>
      </c>
      <c r="H1857" s="20"/>
    </row>
    <row r="1858" spans="1:8" s="172" customFormat="1" ht="12.75" customHeight="1" x14ac:dyDescent="0.15">
      <c r="A1858" s="105">
        <v>41367</v>
      </c>
      <c r="B1858" s="116">
        <v>3.05</v>
      </c>
      <c r="C1858" s="20">
        <f t="shared" si="56"/>
        <v>3.0499999999999999E-2</v>
      </c>
      <c r="D1858" s="46">
        <f t="shared" si="57"/>
        <v>14.21</v>
      </c>
      <c r="E1858" s="20"/>
      <c r="F1858" s="105">
        <v>41383</v>
      </c>
      <c r="G1858" s="116">
        <v>14.97</v>
      </c>
      <c r="H1858" s="20"/>
    </row>
    <row r="1859" spans="1:8" s="172" customFormat="1" ht="12.75" customHeight="1" x14ac:dyDescent="0.15">
      <c r="A1859" s="105">
        <v>41366</v>
      </c>
      <c r="B1859" s="116">
        <v>3.1</v>
      </c>
      <c r="C1859" s="20">
        <f t="shared" ref="C1859:C1922" si="58">B1859/100</f>
        <v>3.1E-2</v>
      </c>
      <c r="D1859" s="46">
        <f t="shared" ref="D1859:D1922" si="59">IFERROR(VLOOKUP(A1859,$F$3:$G$7726,2,FALSE),AVERAGE(D1858,D1860))</f>
        <v>12.78</v>
      </c>
      <c r="E1859" s="20"/>
      <c r="F1859" s="105">
        <v>41382</v>
      </c>
      <c r="G1859" s="116">
        <v>17.559999999999999</v>
      </c>
      <c r="H1859" s="20"/>
    </row>
    <row r="1860" spans="1:8" s="172" customFormat="1" ht="12.75" customHeight="1" x14ac:dyDescent="0.15">
      <c r="A1860" s="105">
        <v>41365</v>
      </c>
      <c r="B1860" s="116">
        <v>3.08</v>
      </c>
      <c r="C1860" s="20">
        <f t="shared" si="58"/>
        <v>3.0800000000000001E-2</v>
      </c>
      <c r="D1860" s="46">
        <f t="shared" si="59"/>
        <v>13.58</v>
      </c>
      <c r="E1860" s="20"/>
      <c r="F1860" s="105">
        <v>41381</v>
      </c>
      <c r="G1860" s="116">
        <v>16.510000000000002</v>
      </c>
      <c r="H1860" s="20"/>
    </row>
    <row r="1861" spans="1:8" s="172" customFormat="1" ht="12.75" customHeight="1" x14ac:dyDescent="0.15">
      <c r="A1861" s="105">
        <v>41361</v>
      </c>
      <c r="B1861" s="116">
        <v>3.1</v>
      </c>
      <c r="C1861" s="20">
        <f t="shared" si="58"/>
        <v>3.1E-2</v>
      </c>
      <c r="D1861" s="46">
        <f t="shared" si="59"/>
        <v>12.7</v>
      </c>
      <c r="E1861" s="20"/>
      <c r="F1861" s="105">
        <v>41380</v>
      </c>
      <c r="G1861" s="116">
        <v>13.96</v>
      </c>
      <c r="H1861" s="20"/>
    </row>
    <row r="1862" spans="1:8" s="172" customFormat="1" ht="12.75" customHeight="1" x14ac:dyDescent="0.15">
      <c r="A1862" s="105">
        <v>41360</v>
      </c>
      <c r="B1862" s="116">
        <v>3.09</v>
      </c>
      <c r="C1862" s="20">
        <f t="shared" si="58"/>
        <v>3.0899999999999997E-2</v>
      </c>
      <c r="D1862" s="46">
        <f t="shared" si="59"/>
        <v>13.15</v>
      </c>
      <c r="E1862" s="20"/>
      <c r="F1862" s="105">
        <v>41379</v>
      </c>
      <c r="G1862" s="116">
        <v>17.27</v>
      </c>
      <c r="H1862" s="20"/>
    </row>
    <row r="1863" spans="1:8" s="172" customFormat="1" ht="12.75" customHeight="1" x14ac:dyDescent="0.15">
      <c r="A1863" s="105">
        <v>41359</v>
      </c>
      <c r="B1863" s="116">
        <v>3.13</v>
      </c>
      <c r="C1863" s="20">
        <f t="shared" si="58"/>
        <v>3.1300000000000001E-2</v>
      </c>
      <c r="D1863" s="46">
        <f t="shared" si="59"/>
        <v>12.77</v>
      </c>
      <c r="E1863" s="20"/>
      <c r="F1863" s="105">
        <v>41376</v>
      </c>
      <c r="G1863" s="116">
        <v>12.06</v>
      </c>
      <c r="H1863" s="20"/>
    </row>
    <row r="1864" spans="1:8" s="172" customFormat="1" ht="12.75" customHeight="1" x14ac:dyDescent="0.15">
      <c r="A1864" s="105">
        <v>41358</v>
      </c>
      <c r="B1864" s="116">
        <v>3.14</v>
      </c>
      <c r="C1864" s="20">
        <f t="shared" si="58"/>
        <v>3.1400000000000004E-2</v>
      </c>
      <c r="D1864" s="46">
        <f t="shared" si="59"/>
        <v>13.74</v>
      </c>
      <c r="E1864" s="20"/>
      <c r="F1864" s="105">
        <v>41375</v>
      </c>
      <c r="G1864" s="116">
        <v>12.24</v>
      </c>
      <c r="H1864" s="20"/>
    </row>
    <row r="1865" spans="1:8" s="172" customFormat="1" ht="12.75" customHeight="1" x14ac:dyDescent="0.15">
      <c r="A1865" s="105">
        <v>41355</v>
      </c>
      <c r="B1865" s="116">
        <v>3.13</v>
      </c>
      <c r="C1865" s="20">
        <f t="shared" si="58"/>
        <v>3.1300000000000001E-2</v>
      </c>
      <c r="D1865" s="46">
        <f t="shared" si="59"/>
        <v>13.57</v>
      </c>
      <c r="E1865" s="20"/>
      <c r="F1865" s="105">
        <v>41374</v>
      </c>
      <c r="G1865" s="116">
        <v>12.36</v>
      </c>
      <c r="H1865" s="20"/>
    </row>
    <row r="1866" spans="1:8" s="172" customFormat="1" ht="12.75" customHeight="1" x14ac:dyDescent="0.15">
      <c r="A1866" s="105">
        <v>41354</v>
      </c>
      <c r="B1866" s="116">
        <v>3.15</v>
      </c>
      <c r="C1866" s="20">
        <f t="shared" si="58"/>
        <v>3.15E-2</v>
      </c>
      <c r="D1866" s="46">
        <f t="shared" si="59"/>
        <v>13.99</v>
      </c>
      <c r="E1866" s="20"/>
      <c r="F1866" s="105">
        <v>41373</v>
      </c>
      <c r="G1866" s="116">
        <v>12.84</v>
      </c>
      <c r="H1866" s="20"/>
    </row>
    <row r="1867" spans="1:8" s="172" customFormat="1" ht="12.75" customHeight="1" x14ac:dyDescent="0.15">
      <c r="A1867" s="105">
        <v>41353</v>
      </c>
      <c r="B1867" s="116">
        <v>3.19</v>
      </c>
      <c r="C1867" s="20">
        <f t="shared" si="58"/>
        <v>3.1899999999999998E-2</v>
      </c>
      <c r="D1867" s="46">
        <f t="shared" si="59"/>
        <v>12.67</v>
      </c>
      <c r="E1867" s="20"/>
      <c r="F1867" s="105">
        <v>41372</v>
      </c>
      <c r="G1867" s="116">
        <v>13.19</v>
      </c>
      <c r="H1867" s="20"/>
    </row>
    <row r="1868" spans="1:8" s="172" customFormat="1" ht="12.75" customHeight="1" x14ac:dyDescent="0.15">
      <c r="A1868" s="105">
        <v>41352</v>
      </c>
      <c r="B1868" s="116">
        <v>3.13</v>
      </c>
      <c r="C1868" s="20">
        <f t="shared" si="58"/>
        <v>3.1300000000000001E-2</v>
      </c>
      <c r="D1868" s="46">
        <f t="shared" si="59"/>
        <v>14.39</v>
      </c>
      <c r="E1868" s="20"/>
      <c r="F1868" s="105">
        <v>41369</v>
      </c>
      <c r="G1868" s="116">
        <v>13.92</v>
      </c>
      <c r="H1868" s="20"/>
    </row>
    <row r="1869" spans="1:8" s="172" customFormat="1" ht="12.75" customHeight="1" x14ac:dyDescent="0.15">
      <c r="A1869" s="105">
        <v>41351</v>
      </c>
      <c r="B1869" s="116">
        <v>3.18</v>
      </c>
      <c r="C1869" s="20">
        <f t="shared" si="58"/>
        <v>3.1800000000000002E-2</v>
      </c>
      <c r="D1869" s="46">
        <f t="shared" si="59"/>
        <v>13.36</v>
      </c>
      <c r="E1869" s="20"/>
      <c r="F1869" s="105">
        <v>41368</v>
      </c>
      <c r="G1869" s="116">
        <v>13.89</v>
      </c>
      <c r="H1869" s="20"/>
    </row>
    <row r="1870" spans="1:8" s="172" customFormat="1" ht="12.75" customHeight="1" x14ac:dyDescent="0.15">
      <c r="A1870" s="105">
        <v>41348</v>
      </c>
      <c r="B1870" s="116">
        <v>3.22</v>
      </c>
      <c r="C1870" s="20">
        <f t="shared" si="58"/>
        <v>3.2199999999999999E-2</v>
      </c>
      <c r="D1870" s="46">
        <f t="shared" si="59"/>
        <v>11.3</v>
      </c>
      <c r="E1870" s="20"/>
      <c r="F1870" s="105">
        <v>41367</v>
      </c>
      <c r="G1870" s="116">
        <v>14.21</v>
      </c>
      <c r="H1870" s="20"/>
    </row>
    <row r="1871" spans="1:8" s="172" customFormat="1" ht="12.75" customHeight="1" x14ac:dyDescent="0.15">
      <c r="A1871" s="105">
        <v>41347</v>
      </c>
      <c r="B1871" s="116">
        <v>3.25</v>
      </c>
      <c r="C1871" s="20">
        <f t="shared" si="58"/>
        <v>3.2500000000000001E-2</v>
      </c>
      <c r="D1871" s="46">
        <f t="shared" si="59"/>
        <v>11.3</v>
      </c>
      <c r="E1871" s="20"/>
      <c r="F1871" s="105">
        <v>41366</v>
      </c>
      <c r="G1871" s="116">
        <v>12.78</v>
      </c>
      <c r="H1871" s="20"/>
    </row>
    <row r="1872" spans="1:8" s="172" customFormat="1" ht="12.75" customHeight="1" x14ac:dyDescent="0.15">
      <c r="A1872" s="105">
        <v>41346</v>
      </c>
      <c r="B1872" s="116">
        <v>3.22</v>
      </c>
      <c r="C1872" s="20">
        <f t="shared" si="58"/>
        <v>3.2199999999999999E-2</v>
      </c>
      <c r="D1872" s="46">
        <f t="shared" si="59"/>
        <v>11.83</v>
      </c>
      <c r="E1872" s="20"/>
      <c r="F1872" s="105">
        <v>41365</v>
      </c>
      <c r="G1872" s="116">
        <v>13.58</v>
      </c>
      <c r="H1872" s="20"/>
    </row>
    <row r="1873" spans="1:8" s="172" customFormat="1" ht="12.75" customHeight="1" x14ac:dyDescent="0.15">
      <c r="A1873" s="105">
        <v>41345</v>
      </c>
      <c r="B1873" s="116">
        <v>3.22</v>
      </c>
      <c r="C1873" s="20">
        <f t="shared" si="58"/>
        <v>3.2199999999999999E-2</v>
      </c>
      <c r="D1873" s="46">
        <f t="shared" si="59"/>
        <v>12.27</v>
      </c>
      <c r="E1873" s="20"/>
      <c r="F1873" s="105">
        <v>41361</v>
      </c>
      <c r="G1873" s="116">
        <v>12.7</v>
      </c>
      <c r="H1873" s="20"/>
    </row>
    <row r="1874" spans="1:8" s="172" customFormat="1" ht="12.75" customHeight="1" x14ac:dyDescent="0.15">
      <c r="A1874" s="105">
        <v>41344</v>
      </c>
      <c r="B1874" s="116">
        <v>3.26</v>
      </c>
      <c r="C1874" s="20">
        <f t="shared" si="58"/>
        <v>3.2599999999999997E-2</v>
      </c>
      <c r="D1874" s="46">
        <f t="shared" si="59"/>
        <v>11.56</v>
      </c>
      <c r="E1874" s="20"/>
      <c r="F1874" s="105">
        <v>41360</v>
      </c>
      <c r="G1874" s="116">
        <v>13.15</v>
      </c>
      <c r="H1874" s="20"/>
    </row>
    <row r="1875" spans="1:8" s="172" customFormat="1" ht="12.75" customHeight="1" x14ac:dyDescent="0.15">
      <c r="A1875" s="105">
        <v>41341</v>
      </c>
      <c r="B1875" s="116">
        <v>3.25</v>
      </c>
      <c r="C1875" s="20">
        <f t="shared" si="58"/>
        <v>3.2500000000000001E-2</v>
      </c>
      <c r="D1875" s="46">
        <f t="shared" si="59"/>
        <v>12.59</v>
      </c>
      <c r="E1875" s="20"/>
      <c r="F1875" s="105">
        <v>41359</v>
      </c>
      <c r="G1875" s="116">
        <v>12.77</v>
      </c>
      <c r="H1875" s="20"/>
    </row>
    <row r="1876" spans="1:8" s="172" customFormat="1" ht="12.75" customHeight="1" x14ac:dyDescent="0.15">
      <c r="A1876" s="105">
        <v>41340</v>
      </c>
      <c r="B1876" s="116">
        <v>3.2</v>
      </c>
      <c r="C1876" s="20">
        <f t="shared" si="58"/>
        <v>3.2000000000000001E-2</v>
      </c>
      <c r="D1876" s="46">
        <f t="shared" si="59"/>
        <v>13.06</v>
      </c>
      <c r="E1876" s="20"/>
      <c r="F1876" s="105">
        <v>41358</v>
      </c>
      <c r="G1876" s="116">
        <v>13.74</v>
      </c>
      <c r="H1876" s="20"/>
    </row>
    <row r="1877" spans="1:8" s="172" customFormat="1" ht="12.75" customHeight="1" x14ac:dyDescent="0.15">
      <c r="A1877" s="105">
        <v>41339</v>
      </c>
      <c r="B1877" s="116">
        <v>3.15</v>
      </c>
      <c r="C1877" s="20">
        <f t="shared" si="58"/>
        <v>3.15E-2</v>
      </c>
      <c r="D1877" s="46">
        <f t="shared" si="59"/>
        <v>13.53</v>
      </c>
      <c r="E1877" s="20"/>
      <c r="F1877" s="105">
        <v>41355</v>
      </c>
      <c r="G1877" s="116">
        <v>13.57</v>
      </c>
      <c r="H1877" s="20"/>
    </row>
    <row r="1878" spans="1:8" s="172" customFormat="1" ht="12.75" customHeight="1" x14ac:dyDescent="0.15">
      <c r="A1878" s="105">
        <v>41338</v>
      </c>
      <c r="B1878" s="116">
        <v>3.1</v>
      </c>
      <c r="C1878" s="20">
        <f t="shared" si="58"/>
        <v>3.1E-2</v>
      </c>
      <c r="D1878" s="46">
        <f t="shared" si="59"/>
        <v>13.48</v>
      </c>
      <c r="E1878" s="20"/>
      <c r="F1878" s="105">
        <v>41354</v>
      </c>
      <c r="G1878" s="116">
        <v>13.99</v>
      </c>
      <c r="H1878" s="20"/>
    </row>
    <row r="1879" spans="1:8" s="172" customFormat="1" ht="12.75" customHeight="1" x14ac:dyDescent="0.15">
      <c r="A1879" s="105">
        <v>41337</v>
      </c>
      <c r="B1879" s="116">
        <v>3.08</v>
      </c>
      <c r="C1879" s="20">
        <f t="shared" si="58"/>
        <v>3.0800000000000001E-2</v>
      </c>
      <c r="D1879" s="46">
        <f t="shared" si="59"/>
        <v>14.01</v>
      </c>
      <c r="E1879" s="20"/>
      <c r="F1879" s="105">
        <v>41353</v>
      </c>
      <c r="G1879" s="116">
        <v>12.67</v>
      </c>
      <c r="H1879" s="20"/>
    </row>
    <row r="1880" spans="1:8" s="172" customFormat="1" ht="12.75" customHeight="1" x14ac:dyDescent="0.15">
      <c r="A1880" s="105">
        <v>41334</v>
      </c>
      <c r="B1880" s="116">
        <v>3.06</v>
      </c>
      <c r="C1880" s="20">
        <f t="shared" si="58"/>
        <v>3.0600000000000002E-2</v>
      </c>
      <c r="D1880" s="46">
        <f t="shared" si="59"/>
        <v>15.36</v>
      </c>
      <c r="E1880" s="20"/>
      <c r="F1880" s="105">
        <v>41352</v>
      </c>
      <c r="G1880" s="116">
        <v>14.39</v>
      </c>
      <c r="H1880" s="20"/>
    </row>
    <row r="1881" spans="1:8" s="172" customFormat="1" ht="12.75" customHeight="1" x14ac:dyDescent="0.15">
      <c r="A1881" s="105">
        <v>41333</v>
      </c>
      <c r="B1881" s="116">
        <v>3.1</v>
      </c>
      <c r="C1881" s="20">
        <f t="shared" si="58"/>
        <v>3.1E-2</v>
      </c>
      <c r="D1881" s="46">
        <f t="shared" si="59"/>
        <v>15.51</v>
      </c>
      <c r="E1881" s="20"/>
      <c r="F1881" s="105">
        <v>41351</v>
      </c>
      <c r="G1881" s="116">
        <v>13.36</v>
      </c>
      <c r="H1881" s="20"/>
    </row>
    <row r="1882" spans="1:8" s="172" customFormat="1" ht="12.75" customHeight="1" x14ac:dyDescent="0.15">
      <c r="A1882" s="105">
        <v>41332</v>
      </c>
      <c r="B1882" s="116">
        <v>3.11</v>
      </c>
      <c r="C1882" s="20">
        <f t="shared" si="58"/>
        <v>3.1099999999999999E-2</v>
      </c>
      <c r="D1882" s="46">
        <f t="shared" si="59"/>
        <v>14.73</v>
      </c>
      <c r="E1882" s="20"/>
      <c r="F1882" s="105">
        <v>41348</v>
      </c>
      <c r="G1882" s="116">
        <v>11.3</v>
      </c>
      <c r="H1882" s="20"/>
    </row>
    <row r="1883" spans="1:8" s="172" customFormat="1" ht="12.75" customHeight="1" x14ac:dyDescent="0.15">
      <c r="A1883" s="105">
        <v>41331</v>
      </c>
      <c r="B1883" s="116">
        <v>3.08</v>
      </c>
      <c r="C1883" s="20">
        <f t="shared" si="58"/>
        <v>3.0800000000000001E-2</v>
      </c>
      <c r="D1883" s="46">
        <f t="shared" si="59"/>
        <v>16.87</v>
      </c>
      <c r="E1883" s="20"/>
      <c r="F1883" s="105">
        <v>41347</v>
      </c>
      <c r="G1883" s="116">
        <v>11.3</v>
      </c>
      <c r="H1883" s="20"/>
    </row>
    <row r="1884" spans="1:8" s="172" customFormat="1" ht="12.75" customHeight="1" x14ac:dyDescent="0.15">
      <c r="A1884" s="105">
        <v>41330</v>
      </c>
      <c r="B1884" s="116">
        <v>3.08</v>
      </c>
      <c r="C1884" s="20">
        <f t="shared" si="58"/>
        <v>3.0800000000000001E-2</v>
      </c>
      <c r="D1884" s="46">
        <f t="shared" si="59"/>
        <v>18.989999999999998</v>
      </c>
      <c r="E1884" s="20"/>
      <c r="F1884" s="105">
        <v>41346</v>
      </c>
      <c r="G1884" s="116">
        <v>11.83</v>
      </c>
      <c r="H1884" s="20"/>
    </row>
    <row r="1885" spans="1:8" s="172" customFormat="1" ht="12.75" customHeight="1" x14ac:dyDescent="0.15">
      <c r="A1885" s="105">
        <v>41327</v>
      </c>
      <c r="B1885" s="116">
        <v>3.15</v>
      </c>
      <c r="C1885" s="20">
        <f t="shared" si="58"/>
        <v>3.15E-2</v>
      </c>
      <c r="D1885" s="46">
        <f t="shared" si="59"/>
        <v>14.17</v>
      </c>
      <c r="E1885" s="20"/>
      <c r="F1885" s="105">
        <v>41345</v>
      </c>
      <c r="G1885" s="116">
        <v>12.27</v>
      </c>
      <c r="H1885" s="20"/>
    </row>
    <row r="1886" spans="1:8" s="172" customFormat="1" ht="12.75" customHeight="1" x14ac:dyDescent="0.15">
      <c r="A1886" s="105">
        <v>41326</v>
      </c>
      <c r="B1886" s="116">
        <v>3.17</v>
      </c>
      <c r="C1886" s="20">
        <f t="shared" si="58"/>
        <v>3.1699999999999999E-2</v>
      </c>
      <c r="D1886" s="46">
        <f t="shared" si="59"/>
        <v>15.22</v>
      </c>
      <c r="E1886" s="20"/>
      <c r="F1886" s="105">
        <v>41344</v>
      </c>
      <c r="G1886" s="116">
        <v>11.56</v>
      </c>
      <c r="H1886" s="20"/>
    </row>
    <row r="1887" spans="1:8" s="172" customFormat="1" ht="12.75" customHeight="1" x14ac:dyDescent="0.15">
      <c r="A1887" s="105">
        <v>41325</v>
      </c>
      <c r="B1887" s="116">
        <v>3.2</v>
      </c>
      <c r="C1887" s="20">
        <f t="shared" si="58"/>
        <v>3.2000000000000001E-2</v>
      </c>
      <c r="D1887" s="46">
        <f t="shared" si="59"/>
        <v>14.68</v>
      </c>
      <c r="E1887" s="20"/>
      <c r="F1887" s="105">
        <v>41341</v>
      </c>
      <c r="G1887" s="116">
        <v>12.59</v>
      </c>
      <c r="H1887" s="20"/>
    </row>
    <row r="1888" spans="1:8" s="172" customFormat="1" ht="12.75" customHeight="1" x14ac:dyDescent="0.15">
      <c r="A1888" s="105">
        <v>41324</v>
      </c>
      <c r="B1888" s="116">
        <v>3.21</v>
      </c>
      <c r="C1888" s="20">
        <f t="shared" si="58"/>
        <v>3.2099999999999997E-2</v>
      </c>
      <c r="D1888" s="46">
        <f t="shared" si="59"/>
        <v>12.31</v>
      </c>
      <c r="E1888" s="20"/>
      <c r="F1888" s="105">
        <v>41340</v>
      </c>
      <c r="G1888" s="116">
        <v>13.06</v>
      </c>
      <c r="H1888" s="20"/>
    </row>
    <row r="1889" spans="1:8" s="172" customFormat="1" ht="12.75" customHeight="1" x14ac:dyDescent="0.15">
      <c r="A1889" s="105">
        <v>41320</v>
      </c>
      <c r="B1889" s="116">
        <v>3.18</v>
      </c>
      <c r="C1889" s="20">
        <f t="shared" si="58"/>
        <v>3.1800000000000002E-2</v>
      </c>
      <c r="D1889" s="46">
        <f t="shared" si="59"/>
        <v>12.46</v>
      </c>
      <c r="E1889" s="20"/>
      <c r="F1889" s="105">
        <v>41339</v>
      </c>
      <c r="G1889" s="116">
        <v>13.53</v>
      </c>
      <c r="H1889" s="20"/>
    </row>
    <row r="1890" spans="1:8" s="172" customFormat="1" ht="12.75" customHeight="1" x14ac:dyDescent="0.15">
      <c r="A1890" s="105">
        <v>41319</v>
      </c>
      <c r="B1890" s="116">
        <v>3.17</v>
      </c>
      <c r="C1890" s="20">
        <f t="shared" si="58"/>
        <v>3.1699999999999999E-2</v>
      </c>
      <c r="D1890" s="46">
        <f t="shared" si="59"/>
        <v>12.66</v>
      </c>
      <c r="E1890" s="20"/>
      <c r="F1890" s="105">
        <v>41338</v>
      </c>
      <c r="G1890" s="116">
        <v>13.48</v>
      </c>
      <c r="H1890" s="20"/>
    </row>
    <row r="1891" spans="1:8" s="172" customFormat="1" ht="12.75" customHeight="1" x14ac:dyDescent="0.15">
      <c r="A1891" s="105">
        <v>41318</v>
      </c>
      <c r="B1891" s="116">
        <v>3.23</v>
      </c>
      <c r="C1891" s="20">
        <f t="shared" si="58"/>
        <v>3.2300000000000002E-2</v>
      </c>
      <c r="D1891" s="46">
        <f t="shared" si="59"/>
        <v>12.98</v>
      </c>
      <c r="E1891" s="20"/>
      <c r="F1891" s="105">
        <v>41337</v>
      </c>
      <c r="G1891" s="116">
        <v>14.01</v>
      </c>
      <c r="H1891" s="20"/>
    </row>
    <row r="1892" spans="1:8" s="172" customFormat="1" ht="12.75" customHeight="1" x14ac:dyDescent="0.15">
      <c r="A1892" s="105">
        <v>41317</v>
      </c>
      <c r="B1892" s="116">
        <v>3.19</v>
      </c>
      <c r="C1892" s="20">
        <f t="shared" si="58"/>
        <v>3.1899999999999998E-2</v>
      </c>
      <c r="D1892" s="46">
        <f t="shared" si="59"/>
        <v>12.64</v>
      </c>
      <c r="E1892" s="20"/>
      <c r="F1892" s="105">
        <v>41334</v>
      </c>
      <c r="G1892" s="116">
        <v>15.36</v>
      </c>
      <c r="H1892" s="20"/>
    </row>
    <row r="1893" spans="1:8" s="172" customFormat="1" ht="12.75" customHeight="1" x14ac:dyDescent="0.15">
      <c r="A1893" s="105">
        <v>41316</v>
      </c>
      <c r="B1893" s="116">
        <v>3.16</v>
      </c>
      <c r="C1893" s="20">
        <f t="shared" si="58"/>
        <v>3.1600000000000003E-2</v>
      </c>
      <c r="D1893" s="46">
        <f t="shared" si="59"/>
        <v>12.94</v>
      </c>
      <c r="E1893" s="20"/>
      <c r="F1893" s="105">
        <v>41333</v>
      </c>
      <c r="G1893" s="116">
        <v>15.51</v>
      </c>
      <c r="H1893" s="20"/>
    </row>
    <row r="1894" spans="1:8" s="172" customFormat="1" ht="12.75" customHeight="1" x14ac:dyDescent="0.15">
      <c r="A1894" s="105">
        <v>41313</v>
      </c>
      <c r="B1894" s="116">
        <v>3.17</v>
      </c>
      <c r="C1894" s="20">
        <f t="shared" si="58"/>
        <v>3.1699999999999999E-2</v>
      </c>
      <c r="D1894" s="46">
        <f t="shared" si="59"/>
        <v>13.02</v>
      </c>
      <c r="E1894" s="20"/>
      <c r="F1894" s="105">
        <v>41332</v>
      </c>
      <c r="G1894" s="116">
        <v>14.73</v>
      </c>
      <c r="H1894" s="20"/>
    </row>
    <row r="1895" spans="1:8" s="172" customFormat="1" ht="12.75" customHeight="1" x14ac:dyDescent="0.15">
      <c r="A1895" s="105">
        <v>41312</v>
      </c>
      <c r="B1895" s="116">
        <v>3.17</v>
      </c>
      <c r="C1895" s="20">
        <f t="shared" si="58"/>
        <v>3.1699999999999999E-2</v>
      </c>
      <c r="D1895" s="46">
        <f t="shared" si="59"/>
        <v>13.5</v>
      </c>
      <c r="E1895" s="20"/>
      <c r="F1895" s="105">
        <v>41331</v>
      </c>
      <c r="G1895" s="116">
        <v>16.87</v>
      </c>
      <c r="H1895" s="20"/>
    </row>
    <row r="1896" spans="1:8" s="172" customFormat="1" ht="12.75" customHeight="1" x14ac:dyDescent="0.15">
      <c r="A1896" s="105">
        <v>41311</v>
      </c>
      <c r="B1896" s="116">
        <v>3.18</v>
      </c>
      <c r="C1896" s="20">
        <f t="shared" si="58"/>
        <v>3.1800000000000002E-2</v>
      </c>
      <c r="D1896" s="46">
        <f t="shared" si="59"/>
        <v>13.41</v>
      </c>
      <c r="E1896" s="20"/>
      <c r="F1896" s="105">
        <v>41330</v>
      </c>
      <c r="G1896" s="116">
        <v>18.989999999999998</v>
      </c>
      <c r="H1896" s="20"/>
    </row>
    <row r="1897" spans="1:8" s="172" customFormat="1" ht="12.75" customHeight="1" x14ac:dyDescent="0.15">
      <c r="A1897" s="105">
        <v>41310</v>
      </c>
      <c r="B1897" s="116">
        <v>3.21</v>
      </c>
      <c r="C1897" s="20">
        <f t="shared" si="58"/>
        <v>3.2099999999999997E-2</v>
      </c>
      <c r="D1897" s="46">
        <f t="shared" si="59"/>
        <v>13.72</v>
      </c>
      <c r="E1897" s="20"/>
      <c r="F1897" s="105">
        <v>41327</v>
      </c>
      <c r="G1897" s="116">
        <v>14.17</v>
      </c>
      <c r="H1897" s="20"/>
    </row>
    <row r="1898" spans="1:8" s="172" customFormat="1" ht="12.75" customHeight="1" x14ac:dyDescent="0.15">
      <c r="A1898" s="105">
        <v>41309</v>
      </c>
      <c r="B1898" s="116">
        <v>3.17</v>
      </c>
      <c r="C1898" s="20">
        <f t="shared" si="58"/>
        <v>3.1699999999999999E-2</v>
      </c>
      <c r="D1898" s="46">
        <f t="shared" si="59"/>
        <v>14.67</v>
      </c>
      <c r="E1898" s="20"/>
      <c r="F1898" s="105">
        <v>41326</v>
      </c>
      <c r="G1898" s="116">
        <v>15.22</v>
      </c>
      <c r="H1898" s="20"/>
    </row>
    <row r="1899" spans="1:8" s="172" customFormat="1" ht="12.75" customHeight="1" x14ac:dyDescent="0.15">
      <c r="A1899" s="105">
        <v>41306</v>
      </c>
      <c r="B1899" s="116">
        <v>3.21</v>
      </c>
      <c r="C1899" s="20">
        <f t="shared" si="58"/>
        <v>3.2099999999999997E-2</v>
      </c>
      <c r="D1899" s="46">
        <f t="shared" si="59"/>
        <v>12.9</v>
      </c>
      <c r="E1899" s="20"/>
      <c r="F1899" s="105">
        <v>41325</v>
      </c>
      <c r="G1899" s="116">
        <v>14.68</v>
      </c>
      <c r="H1899" s="20"/>
    </row>
    <row r="1900" spans="1:8" s="172" customFormat="1" ht="12.75" customHeight="1" x14ac:dyDescent="0.15">
      <c r="A1900" s="105">
        <v>41305</v>
      </c>
      <c r="B1900" s="116">
        <v>3.17</v>
      </c>
      <c r="C1900" s="20">
        <f t="shared" si="58"/>
        <v>3.1699999999999999E-2</v>
      </c>
      <c r="D1900" s="46">
        <f t="shared" si="59"/>
        <v>14.28</v>
      </c>
      <c r="E1900" s="20"/>
      <c r="F1900" s="105">
        <v>41324</v>
      </c>
      <c r="G1900" s="116">
        <v>12.31</v>
      </c>
      <c r="H1900" s="20"/>
    </row>
    <row r="1901" spans="1:8" s="172" customFormat="1" ht="12.75" customHeight="1" x14ac:dyDescent="0.15">
      <c r="A1901" s="105">
        <v>41304</v>
      </c>
      <c r="B1901" s="116">
        <v>3.19</v>
      </c>
      <c r="C1901" s="20">
        <f t="shared" si="58"/>
        <v>3.1899999999999998E-2</v>
      </c>
      <c r="D1901" s="46">
        <f t="shared" si="59"/>
        <v>14.32</v>
      </c>
      <c r="E1901" s="20"/>
      <c r="F1901" s="105">
        <v>41320</v>
      </c>
      <c r="G1901" s="116">
        <v>12.46</v>
      </c>
      <c r="H1901" s="20"/>
    </row>
    <row r="1902" spans="1:8" s="172" customFormat="1" ht="12.75" customHeight="1" x14ac:dyDescent="0.15">
      <c r="A1902" s="105">
        <v>41303</v>
      </c>
      <c r="B1902" s="116">
        <v>3.18</v>
      </c>
      <c r="C1902" s="20">
        <f t="shared" si="58"/>
        <v>3.1800000000000002E-2</v>
      </c>
      <c r="D1902" s="46">
        <f t="shared" si="59"/>
        <v>13.31</v>
      </c>
      <c r="E1902" s="20"/>
      <c r="F1902" s="105">
        <v>41319</v>
      </c>
      <c r="G1902" s="116">
        <v>12.66</v>
      </c>
      <c r="H1902" s="20"/>
    </row>
    <row r="1903" spans="1:8" s="172" customFormat="1" ht="12.75" customHeight="1" x14ac:dyDescent="0.15">
      <c r="A1903" s="105">
        <v>41302</v>
      </c>
      <c r="B1903" s="116">
        <v>3.15</v>
      </c>
      <c r="C1903" s="20">
        <f t="shared" si="58"/>
        <v>3.15E-2</v>
      </c>
      <c r="D1903" s="46">
        <f t="shared" si="59"/>
        <v>13.57</v>
      </c>
      <c r="E1903" s="20"/>
      <c r="F1903" s="105">
        <v>41318</v>
      </c>
      <c r="G1903" s="116">
        <v>12.98</v>
      </c>
      <c r="H1903" s="20"/>
    </row>
    <row r="1904" spans="1:8" s="172" customFormat="1" ht="12.75" customHeight="1" x14ac:dyDescent="0.15">
      <c r="A1904" s="105">
        <v>41299</v>
      </c>
      <c r="B1904" s="116">
        <v>3.14</v>
      </c>
      <c r="C1904" s="20">
        <f t="shared" si="58"/>
        <v>3.1400000000000004E-2</v>
      </c>
      <c r="D1904" s="46">
        <f t="shared" si="59"/>
        <v>12.89</v>
      </c>
      <c r="E1904" s="20"/>
      <c r="F1904" s="105">
        <v>41317</v>
      </c>
      <c r="G1904" s="116">
        <v>12.64</v>
      </c>
      <c r="H1904" s="20"/>
    </row>
    <row r="1905" spans="1:8" s="172" customFormat="1" ht="12.75" customHeight="1" x14ac:dyDescent="0.15">
      <c r="A1905" s="105">
        <v>41298</v>
      </c>
      <c r="B1905" s="116">
        <v>3.04</v>
      </c>
      <c r="C1905" s="20">
        <f t="shared" si="58"/>
        <v>3.04E-2</v>
      </c>
      <c r="D1905" s="46">
        <f t="shared" si="59"/>
        <v>12.69</v>
      </c>
      <c r="E1905" s="20"/>
      <c r="F1905" s="105">
        <v>41316</v>
      </c>
      <c r="G1905" s="116">
        <v>12.94</v>
      </c>
      <c r="H1905" s="20"/>
    </row>
    <row r="1906" spans="1:8" s="172" customFormat="1" ht="12.75" customHeight="1" x14ac:dyDescent="0.15">
      <c r="A1906" s="105">
        <v>41297</v>
      </c>
      <c r="B1906" s="116">
        <v>3.02</v>
      </c>
      <c r="C1906" s="20">
        <f t="shared" si="58"/>
        <v>3.0200000000000001E-2</v>
      </c>
      <c r="D1906" s="46">
        <f t="shared" si="59"/>
        <v>12.46</v>
      </c>
      <c r="E1906" s="20"/>
      <c r="F1906" s="105">
        <v>41313</v>
      </c>
      <c r="G1906" s="116">
        <v>13.02</v>
      </c>
      <c r="H1906" s="20"/>
    </row>
    <row r="1907" spans="1:8" s="172" customFormat="1" ht="12.75" customHeight="1" x14ac:dyDescent="0.15">
      <c r="A1907" s="105">
        <v>41296</v>
      </c>
      <c r="B1907" s="116">
        <v>3.02</v>
      </c>
      <c r="C1907" s="20">
        <f t="shared" si="58"/>
        <v>3.0200000000000001E-2</v>
      </c>
      <c r="D1907" s="46">
        <f t="shared" si="59"/>
        <v>12.43</v>
      </c>
      <c r="E1907" s="20"/>
      <c r="F1907" s="105">
        <v>41312</v>
      </c>
      <c r="G1907" s="116">
        <v>13.5</v>
      </c>
      <c r="H1907" s="20"/>
    </row>
    <row r="1908" spans="1:8" s="172" customFormat="1" ht="12.75" customHeight="1" x14ac:dyDescent="0.15">
      <c r="A1908" s="105">
        <v>41292</v>
      </c>
      <c r="B1908" s="116">
        <v>3.03</v>
      </c>
      <c r="C1908" s="20">
        <f t="shared" si="58"/>
        <v>3.0299999999999997E-2</v>
      </c>
      <c r="D1908" s="46">
        <f t="shared" si="59"/>
        <v>12.46</v>
      </c>
      <c r="E1908" s="20"/>
      <c r="F1908" s="105">
        <v>41311</v>
      </c>
      <c r="G1908" s="116">
        <v>13.41</v>
      </c>
      <c r="H1908" s="20"/>
    </row>
    <row r="1909" spans="1:8" s="172" customFormat="1" ht="12.75" customHeight="1" x14ac:dyDescent="0.15">
      <c r="A1909" s="105">
        <v>41291</v>
      </c>
      <c r="B1909" s="116">
        <v>3.06</v>
      </c>
      <c r="C1909" s="20">
        <f t="shared" si="58"/>
        <v>3.0600000000000002E-2</v>
      </c>
      <c r="D1909" s="46">
        <f t="shared" si="59"/>
        <v>13.57</v>
      </c>
      <c r="E1909" s="20"/>
      <c r="F1909" s="105">
        <v>41310</v>
      </c>
      <c r="G1909" s="116">
        <v>13.72</v>
      </c>
      <c r="H1909" s="20"/>
    </row>
    <row r="1910" spans="1:8" s="172" customFormat="1" ht="12.75" customHeight="1" x14ac:dyDescent="0.15">
      <c r="A1910" s="105">
        <v>41290</v>
      </c>
      <c r="B1910" s="116">
        <v>3.01</v>
      </c>
      <c r="C1910" s="20">
        <f t="shared" si="58"/>
        <v>3.0099999999999998E-2</v>
      </c>
      <c r="D1910" s="46">
        <f t="shared" si="59"/>
        <v>13.42</v>
      </c>
      <c r="E1910" s="20"/>
      <c r="F1910" s="105">
        <v>41309</v>
      </c>
      <c r="G1910" s="116">
        <v>14.67</v>
      </c>
      <c r="H1910" s="20"/>
    </row>
    <row r="1911" spans="1:8" s="172" customFormat="1" ht="12.75" customHeight="1" x14ac:dyDescent="0.15">
      <c r="A1911" s="105">
        <v>41289</v>
      </c>
      <c r="B1911" s="116">
        <v>3.02</v>
      </c>
      <c r="C1911" s="20">
        <f t="shared" si="58"/>
        <v>3.0200000000000001E-2</v>
      </c>
      <c r="D1911" s="46">
        <f t="shared" si="59"/>
        <v>13.55</v>
      </c>
      <c r="E1911" s="20"/>
      <c r="F1911" s="105">
        <v>41306</v>
      </c>
      <c r="G1911" s="116">
        <v>12.9</v>
      </c>
      <c r="H1911" s="20"/>
    </row>
    <row r="1912" spans="1:8" s="172" customFormat="1" ht="12.75" customHeight="1" x14ac:dyDescent="0.15">
      <c r="A1912" s="105">
        <v>41288</v>
      </c>
      <c r="B1912" s="116">
        <v>3.05</v>
      </c>
      <c r="C1912" s="20">
        <f t="shared" si="58"/>
        <v>3.0499999999999999E-2</v>
      </c>
      <c r="D1912" s="46">
        <f t="shared" si="59"/>
        <v>13.52</v>
      </c>
      <c r="E1912" s="20"/>
      <c r="F1912" s="105">
        <v>41305</v>
      </c>
      <c r="G1912" s="116">
        <v>14.28</v>
      </c>
      <c r="H1912" s="20"/>
    </row>
    <row r="1913" spans="1:8" s="172" customFormat="1" ht="12.75" customHeight="1" x14ac:dyDescent="0.15">
      <c r="A1913" s="105">
        <v>41285</v>
      </c>
      <c r="B1913" s="116">
        <v>3.05</v>
      </c>
      <c r="C1913" s="20">
        <f t="shared" si="58"/>
        <v>3.0499999999999999E-2</v>
      </c>
      <c r="D1913" s="46">
        <f t="shared" si="59"/>
        <v>13.36</v>
      </c>
      <c r="E1913" s="20"/>
      <c r="F1913" s="105">
        <v>41304</v>
      </c>
      <c r="G1913" s="116">
        <v>14.32</v>
      </c>
      <c r="H1913" s="20"/>
    </row>
    <row r="1914" spans="1:8" s="172" customFormat="1" ht="12.75" customHeight="1" x14ac:dyDescent="0.15">
      <c r="A1914" s="105">
        <v>41284</v>
      </c>
      <c r="B1914" s="116">
        <v>3.08</v>
      </c>
      <c r="C1914" s="20">
        <f t="shared" si="58"/>
        <v>3.0800000000000001E-2</v>
      </c>
      <c r="D1914" s="46">
        <f t="shared" si="59"/>
        <v>13.49</v>
      </c>
      <c r="E1914" s="20"/>
      <c r="F1914" s="105">
        <v>41303</v>
      </c>
      <c r="G1914" s="116">
        <v>13.31</v>
      </c>
      <c r="H1914" s="20"/>
    </row>
    <row r="1915" spans="1:8" s="172" customFormat="1" ht="12.75" customHeight="1" x14ac:dyDescent="0.15">
      <c r="A1915" s="105">
        <v>41283</v>
      </c>
      <c r="B1915" s="116">
        <v>3.06</v>
      </c>
      <c r="C1915" s="20">
        <f t="shared" si="58"/>
        <v>3.0600000000000002E-2</v>
      </c>
      <c r="D1915" s="46">
        <f t="shared" si="59"/>
        <v>13.81</v>
      </c>
      <c r="E1915" s="20"/>
      <c r="F1915" s="105">
        <v>41302</v>
      </c>
      <c r="G1915" s="116">
        <v>13.57</v>
      </c>
      <c r="H1915" s="20"/>
    </row>
    <row r="1916" spans="1:8" s="172" customFormat="1" ht="12.75" customHeight="1" x14ac:dyDescent="0.15">
      <c r="A1916" s="105">
        <v>41282</v>
      </c>
      <c r="B1916" s="116">
        <v>3.06</v>
      </c>
      <c r="C1916" s="20">
        <f t="shared" si="58"/>
        <v>3.0600000000000002E-2</v>
      </c>
      <c r="D1916" s="46">
        <f t="shared" si="59"/>
        <v>13.62</v>
      </c>
      <c r="E1916" s="20"/>
      <c r="F1916" s="105">
        <v>41299</v>
      </c>
      <c r="G1916" s="116">
        <v>12.89</v>
      </c>
      <c r="H1916" s="20"/>
    </row>
    <row r="1917" spans="1:8" s="172" customFormat="1" ht="12.75" customHeight="1" x14ac:dyDescent="0.15">
      <c r="A1917" s="105">
        <v>41281</v>
      </c>
      <c r="B1917" s="116">
        <v>3.1</v>
      </c>
      <c r="C1917" s="20">
        <f t="shared" si="58"/>
        <v>3.1E-2</v>
      </c>
      <c r="D1917" s="46">
        <f t="shared" si="59"/>
        <v>13.79</v>
      </c>
      <c r="E1917" s="20"/>
      <c r="F1917" s="105">
        <v>41298</v>
      </c>
      <c r="G1917" s="116">
        <v>12.69</v>
      </c>
      <c r="H1917" s="20"/>
    </row>
    <row r="1918" spans="1:8" s="172" customFormat="1" ht="12.75" customHeight="1" x14ac:dyDescent="0.15">
      <c r="A1918" s="105">
        <v>41278</v>
      </c>
      <c r="B1918" s="116">
        <v>3.1</v>
      </c>
      <c r="C1918" s="20">
        <f t="shared" si="58"/>
        <v>3.1E-2</v>
      </c>
      <c r="D1918" s="46">
        <f t="shared" si="59"/>
        <v>13.83</v>
      </c>
      <c r="E1918" s="20"/>
      <c r="F1918" s="105">
        <v>41297</v>
      </c>
      <c r="G1918" s="116">
        <v>12.46</v>
      </c>
      <c r="H1918" s="20"/>
    </row>
    <row r="1919" spans="1:8" s="172" customFormat="1" ht="12.75" customHeight="1" x14ac:dyDescent="0.15">
      <c r="A1919" s="105">
        <v>41277</v>
      </c>
      <c r="B1919" s="116">
        <v>3.12</v>
      </c>
      <c r="C1919" s="20">
        <f t="shared" si="58"/>
        <v>3.1200000000000002E-2</v>
      </c>
      <c r="D1919" s="46">
        <f t="shared" si="59"/>
        <v>14.56</v>
      </c>
      <c r="E1919" s="20"/>
      <c r="F1919" s="105">
        <v>41296</v>
      </c>
      <c r="G1919" s="116">
        <v>12.43</v>
      </c>
      <c r="H1919" s="20"/>
    </row>
    <row r="1920" spans="1:8" s="172" customFormat="1" ht="12.75" customHeight="1" x14ac:dyDescent="0.15">
      <c r="A1920" s="105">
        <v>41276</v>
      </c>
      <c r="B1920" s="116">
        <v>3.04</v>
      </c>
      <c r="C1920" s="20">
        <f t="shared" si="58"/>
        <v>3.04E-2</v>
      </c>
      <c r="D1920" s="46">
        <f t="shared" si="59"/>
        <v>14.68</v>
      </c>
      <c r="E1920" s="20"/>
      <c r="F1920" s="105">
        <v>41292</v>
      </c>
      <c r="G1920" s="116">
        <v>12.46</v>
      </c>
      <c r="H1920" s="20"/>
    </row>
    <row r="1921" spans="1:8" s="172" customFormat="1" ht="12.75" customHeight="1" x14ac:dyDescent="0.15">
      <c r="A1921" s="105">
        <v>41274</v>
      </c>
      <c r="B1921" s="116">
        <v>2.95</v>
      </c>
      <c r="C1921" s="20">
        <f t="shared" si="58"/>
        <v>2.9500000000000002E-2</v>
      </c>
      <c r="D1921" s="46">
        <f t="shared" si="59"/>
        <v>18.02</v>
      </c>
      <c r="E1921" s="20"/>
      <c r="F1921" s="105">
        <v>41291</v>
      </c>
      <c r="G1921" s="116">
        <v>13.57</v>
      </c>
      <c r="H1921" s="20"/>
    </row>
    <row r="1922" spans="1:8" s="172" customFormat="1" ht="12.75" customHeight="1" x14ac:dyDescent="0.15">
      <c r="A1922" s="105">
        <v>41271</v>
      </c>
      <c r="B1922" s="116">
        <v>2.88</v>
      </c>
      <c r="C1922" s="20">
        <f t="shared" si="58"/>
        <v>2.8799999999999999E-2</v>
      </c>
      <c r="D1922" s="46">
        <f t="shared" si="59"/>
        <v>22.72</v>
      </c>
      <c r="E1922" s="20"/>
      <c r="F1922" s="105">
        <v>41290</v>
      </c>
      <c r="G1922" s="116">
        <v>13.42</v>
      </c>
      <c r="H1922" s="20"/>
    </row>
    <row r="1923" spans="1:8" s="172" customFormat="1" ht="12.75" customHeight="1" x14ac:dyDescent="0.15">
      <c r="A1923" s="105">
        <v>41270</v>
      </c>
      <c r="B1923" s="116">
        <v>2.89</v>
      </c>
      <c r="C1923" s="20">
        <f t="shared" ref="C1923:C1986" si="60">B1923/100</f>
        <v>2.8900000000000002E-2</v>
      </c>
      <c r="D1923" s="46">
        <f t="shared" ref="D1923:D1986" si="61">IFERROR(VLOOKUP(A1923,$F$3:$G$7726,2,FALSE),AVERAGE(D1922,D1924))</f>
        <v>19.47</v>
      </c>
      <c r="E1923" s="20"/>
      <c r="F1923" s="105">
        <v>41289</v>
      </c>
      <c r="G1923" s="116">
        <v>13.55</v>
      </c>
      <c r="H1923" s="20"/>
    </row>
    <row r="1924" spans="1:8" s="172" customFormat="1" ht="12.75" customHeight="1" x14ac:dyDescent="0.15">
      <c r="A1924" s="105">
        <v>41269</v>
      </c>
      <c r="B1924" s="116">
        <v>2.94</v>
      </c>
      <c r="C1924" s="20">
        <f t="shared" si="60"/>
        <v>2.9399999999999999E-2</v>
      </c>
      <c r="D1924" s="46">
        <f t="shared" si="61"/>
        <v>19.48</v>
      </c>
      <c r="E1924" s="20"/>
      <c r="F1924" s="105">
        <v>41288</v>
      </c>
      <c r="G1924" s="116">
        <v>13.52</v>
      </c>
      <c r="H1924" s="20"/>
    </row>
    <row r="1925" spans="1:8" s="172" customFormat="1" ht="12.75" customHeight="1" x14ac:dyDescent="0.15">
      <c r="A1925" s="105">
        <v>41267</v>
      </c>
      <c r="B1925" s="116">
        <v>2.94</v>
      </c>
      <c r="C1925" s="20">
        <f t="shared" si="60"/>
        <v>2.9399999999999999E-2</v>
      </c>
      <c r="D1925" s="46">
        <f t="shared" si="61"/>
        <v>17.84</v>
      </c>
      <c r="E1925" s="20"/>
      <c r="F1925" s="105">
        <v>41285</v>
      </c>
      <c r="G1925" s="116">
        <v>13.36</v>
      </c>
      <c r="H1925" s="20"/>
    </row>
    <row r="1926" spans="1:8" s="172" customFormat="1" ht="12.75" customHeight="1" x14ac:dyDescent="0.15">
      <c r="A1926" s="105">
        <v>41264</v>
      </c>
      <c r="B1926" s="116">
        <v>2.93</v>
      </c>
      <c r="C1926" s="20">
        <f t="shared" si="60"/>
        <v>2.9300000000000003E-2</v>
      </c>
      <c r="D1926" s="46">
        <f t="shared" si="61"/>
        <v>17.84</v>
      </c>
      <c r="E1926" s="20"/>
      <c r="F1926" s="105">
        <v>41284</v>
      </c>
      <c r="G1926" s="116">
        <v>13.49</v>
      </c>
      <c r="H1926" s="20"/>
    </row>
    <row r="1927" spans="1:8" s="172" customFormat="1" ht="12.75" customHeight="1" x14ac:dyDescent="0.15">
      <c r="A1927" s="105">
        <v>41263</v>
      </c>
      <c r="B1927" s="116">
        <v>2.98</v>
      </c>
      <c r="C1927" s="20">
        <f t="shared" si="60"/>
        <v>2.98E-2</v>
      </c>
      <c r="D1927" s="46">
        <f t="shared" si="61"/>
        <v>17.670000000000002</v>
      </c>
      <c r="E1927" s="20"/>
      <c r="F1927" s="105">
        <v>41283</v>
      </c>
      <c r="G1927" s="116">
        <v>13.81</v>
      </c>
      <c r="H1927" s="20"/>
    </row>
    <row r="1928" spans="1:8" s="172" customFormat="1" ht="12.75" customHeight="1" x14ac:dyDescent="0.15">
      <c r="A1928" s="105">
        <v>41262</v>
      </c>
      <c r="B1928" s="116">
        <v>2.99</v>
      </c>
      <c r="C1928" s="20">
        <f t="shared" si="60"/>
        <v>2.9900000000000003E-2</v>
      </c>
      <c r="D1928" s="46">
        <f t="shared" si="61"/>
        <v>17.36</v>
      </c>
      <c r="E1928" s="20"/>
      <c r="F1928" s="105">
        <v>41282</v>
      </c>
      <c r="G1928" s="116">
        <v>13.62</v>
      </c>
      <c r="H1928" s="20"/>
    </row>
    <row r="1929" spans="1:8" s="172" customFormat="1" ht="12.75" customHeight="1" x14ac:dyDescent="0.15">
      <c r="A1929" s="105">
        <v>41261</v>
      </c>
      <c r="B1929" s="116">
        <v>3</v>
      </c>
      <c r="C1929" s="20">
        <f t="shared" si="60"/>
        <v>0.03</v>
      </c>
      <c r="D1929" s="46">
        <f t="shared" si="61"/>
        <v>15.57</v>
      </c>
      <c r="E1929" s="20"/>
      <c r="F1929" s="105">
        <v>41281</v>
      </c>
      <c r="G1929" s="116">
        <v>13.79</v>
      </c>
      <c r="H1929" s="20"/>
    </row>
    <row r="1930" spans="1:8" s="172" customFormat="1" ht="12.75" customHeight="1" x14ac:dyDescent="0.15">
      <c r="A1930" s="105">
        <v>41260</v>
      </c>
      <c r="B1930" s="116">
        <v>2.94</v>
      </c>
      <c r="C1930" s="20">
        <f t="shared" si="60"/>
        <v>2.9399999999999999E-2</v>
      </c>
      <c r="D1930" s="46">
        <f t="shared" si="61"/>
        <v>16.34</v>
      </c>
      <c r="E1930" s="20"/>
      <c r="F1930" s="105">
        <v>41278</v>
      </c>
      <c r="G1930" s="116">
        <v>13.83</v>
      </c>
      <c r="H1930" s="20"/>
    </row>
    <row r="1931" spans="1:8" s="172" customFormat="1" ht="12.75" customHeight="1" x14ac:dyDescent="0.15">
      <c r="A1931" s="105">
        <v>41257</v>
      </c>
      <c r="B1931" s="116">
        <v>2.87</v>
      </c>
      <c r="C1931" s="20">
        <f t="shared" si="60"/>
        <v>2.87E-2</v>
      </c>
      <c r="D1931" s="46">
        <f t="shared" si="61"/>
        <v>17</v>
      </c>
      <c r="E1931" s="20"/>
      <c r="F1931" s="105">
        <v>41277</v>
      </c>
      <c r="G1931" s="116">
        <v>14.56</v>
      </c>
      <c r="H1931" s="20"/>
    </row>
    <row r="1932" spans="1:8" s="172" customFormat="1" ht="12.75" customHeight="1" x14ac:dyDescent="0.15">
      <c r="A1932" s="105">
        <v>41256</v>
      </c>
      <c r="B1932" s="116">
        <v>2.9</v>
      </c>
      <c r="C1932" s="20">
        <f t="shared" si="60"/>
        <v>2.8999999999999998E-2</v>
      </c>
      <c r="D1932" s="46">
        <f t="shared" si="61"/>
        <v>16.559999999999999</v>
      </c>
      <c r="E1932" s="20"/>
      <c r="F1932" s="105">
        <v>41276</v>
      </c>
      <c r="G1932" s="116">
        <v>14.68</v>
      </c>
      <c r="H1932" s="20"/>
    </row>
    <row r="1933" spans="1:8" s="172" customFormat="1" ht="12.75" customHeight="1" x14ac:dyDescent="0.15">
      <c r="A1933" s="105">
        <v>41255</v>
      </c>
      <c r="B1933" s="116">
        <v>2.9</v>
      </c>
      <c r="C1933" s="20">
        <f t="shared" si="60"/>
        <v>2.8999999999999998E-2</v>
      </c>
      <c r="D1933" s="46">
        <f t="shared" si="61"/>
        <v>15.95</v>
      </c>
      <c r="E1933" s="20"/>
      <c r="F1933" s="105">
        <v>41274</v>
      </c>
      <c r="G1933" s="116">
        <v>18.02</v>
      </c>
      <c r="H1933" s="20"/>
    </row>
    <row r="1934" spans="1:8" s="172" customFormat="1" ht="12.75" customHeight="1" x14ac:dyDescent="0.15">
      <c r="A1934" s="105">
        <v>41254</v>
      </c>
      <c r="B1934" s="116">
        <v>2.83</v>
      </c>
      <c r="C1934" s="20">
        <f t="shared" si="60"/>
        <v>2.8300000000000002E-2</v>
      </c>
      <c r="D1934" s="46">
        <f t="shared" si="61"/>
        <v>15.57</v>
      </c>
      <c r="E1934" s="20"/>
      <c r="F1934" s="105">
        <v>41271</v>
      </c>
      <c r="G1934" s="116">
        <v>22.72</v>
      </c>
      <c r="H1934" s="20"/>
    </row>
    <row r="1935" spans="1:8" s="172" customFormat="1" ht="12.75" customHeight="1" x14ac:dyDescent="0.15">
      <c r="A1935" s="105">
        <v>41253</v>
      </c>
      <c r="B1935" s="116">
        <v>2.8</v>
      </c>
      <c r="C1935" s="20">
        <f t="shared" si="60"/>
        <v>2.7999999999999997E-2</v>
      </c>
      <c r="D1935" s="46">
        <f t="shared" si="61"/>
        <v>16.05</v>
      </c>
      <c r="E1935" s="20"/>
      <c r="F1935" s="105">
        <v>41270</v>
      </c>
      <c r="G1935" s="116">
        <v>19.47</v>
      </c>
      <c r="H1935" s="20"/>
    </row>
    <row r="1936" spans="1:8" s="172" customFormat="1" ht="12.75" customHeight="1" x14ac:dyDescent="0.15">
      <c r="A1936" s="105">
        <v>41250</v>
      </c>
      <c r="B1936" s="116">
        <v>2.81</v>
      </c>
      <c r="C1936" s="20">
        <f t="shared" si="60"/>
        <v>2.81E-2</v>
      </c>
      <c r="D1936" s="46">
        <f t="shared" si="61"/>
        <v>15.9</v>
      </c>
      <c r="E1936" s="20"/>
      <c r="F1936" s="105">
        <v>41269</v>
      </c>
      <c r="G1936" s="116">
        <v>19.48</v>
      </c>
      <c r="H1936" s="20"/>
    </row>
    <row r="1937" spans="1:8" s="172" customFormat="1" ht="12.75" customHeight="1" x14ac:dyDescent="0.15">
      <c r="A1937" s="105">
        <v>41249</v>
      </c>
      <c r="B1937" s="116">
        <v>2.76</v>
      </c>
      <c r="C1937" s="20">
        <f t="shared" si="60"/>
        <v>2.76E-2</v>
      </c>
      <c r="D1937" s="46">
        <f t="shared" si="61"/>
        <v>16.579999999999998</v>
      </c>
      <c r="E1937" s="20"/>
      <c r="F1937" s="105">
        <v>41267</v>
      </c>
      <c r="G1937" s="116">
        <v>17.84</v>
      </c>
      <c r="H1937" s="20"/>
    </row>
    <row r="1938" spans="1:8" s="172" customFormat="1" ht="12.75" customHeight="1" x14ac:dyDescent="0.15">
      <c r="A1938" s="105">
        <v>41248</v>
      </c>
      <c r="B1938" s="116">
        <v>2.78</v>
      </c>
      <c r="C1938" s="20">
        <f t="shared" si="60"/>
        <v>2.7799999999999998E-2</v>
      </c>
      <c r="D1938" s="46">
        <f t="shared" si="61"/>
        <v>16.46</v>
      </c>
      <c r="E1938" s="20"/>
      <c r="F1938" s="105">
        <v>41264</v>
      </c>
      <c r="G1938" s="116">
        <v>17.84</v>
      </c>
      <c r="H1938" s="20"/>
    </row>
    <row r="1939" spans="1:8" s="172" customFormat="1" ht="12.75" customHeight="1" x14ac:dyDescent="0.15">
      <c r="A1939" s="105">
        <v>41247</v>
      </c>
      <c r="B1939" s="116">
        <v>2.78</v>
      </c>
      <c r="C1939" s="20">
        <f t="shared" si="60"/>
        <v>2.7799999999999998E-2</v>
      </c>
      <c r="D1939" s="46">
        <f t="shared" si="61"/>
        <v>17.12</v>
      </c>
      <c r="E1939" s="20"/>
      <c r="F1939" s="105">
        <v>41263</v>
      </c>
      <c r="G1939" s="116">
        <v>17.670000000000002</v>
      </c>
      <c r="H1939" s="20"/>
    </row>
    <row r="1940" spans="1:8" s="172" customFormat="1" ht="12.75" customHeight="1" x14ac:dyDescent="0.15">
      <c r="A1940" s="105">
        <v>41246</v>
      </c>
      <c r="B1940" s="116">
        <v>2.8</v>
      </c>
      <c r="C1940" s="20">
        <f t="shared" si="60"/>
        <v>2.7999999999999997E-2</v>
      </c>
      <c r="D1940" s="46">
        <f t="shared" si="61"/>
        <v>16.64</v>
      </c>
      <c r="E1940" s="20"/>
      <c r="F1940" s="105">
        <v>41262</v>
      </c>
      <c r="G1940" s="116">
        <v>17.36</v>
      </c>
      <c r="H1940" s="20"/>
    </row>
    <row r="1941" spans="1:8" s="172" customFormat="1" ht="12.75" customHeight="1" x14ac:dyDescent="0.15">
      <c r="A1941" s="105">
        <v>41243</v>
      </c>
      <c r="B1941" s="116">
        <v>2.81</v>
      </c>
      <c r="C1941" s="20">
        <f t="shared" si="60"/>
        <v>2.81E-2</v>
      </c>
      <c r="D1941" s="46">
        <f t="shared" si="61"/>
        <v>15.87</v>
      </c>
      <c r="E1941" s="20"/>
      <c r="F1941" s="105">
        <v>41261</v>
      </c>
      <c r="G1941" s="116">
        <v>15.57</v>
      </c>
      <c r="H1941" s="20"/>
    </row>
    <row r="1942" spans="1:8" s="172" customFormat="1" ht="12.75" customHeight="1" x14ac:dyDescent="0.15">
      <c r="A1942" s="105">
        <v>41242</v>
      </c>
      <c r="B1942" s="116">
        <v>2.79</v>
      </c>
      <c r="C1942" s="20">
        <f t="shared" si="60"/>
        <v>2.7900000000000001E-2</v>
      </c>
      <c r="D1942" s="46">
        <f t="shared" si="61"/>
        <v>15.06</v>
      </c>
      <c r="E1942" s="20"/>
      <c r="F1942" s="105">
        <v>41260</v>
      </c>
      <c r="G1942" s="116">
        <v>16.34</v>
      </c>
      <c r="H1942" s="20"/>
    </row>
    <row r="1943" spans="1:8" s="172" customFormat="1" ht="12.75" customHeight="1" x14ac:dyDescent="0.15">
      <c r="A1943" s="105">
        <v>41241</v>
      </c>
      <c r="B1943" s="116">
        <v>2.79</v>
      </c>
      <c r="C1943" s="20">
        <f t="shared" si="60"/>
        <v>2.7900000000000001E-2</v>
      </c>
      <c r="D1943" s="46">
        <f t="shared" si="61"/>
        <v>15.51</v>
      </c>
      <c r="E1943" s="20"/>
      <c r="F1943" s="105">
        <v>41257</v>
      </c>
      <c r="G1943" s="116">
        <v>17</v>
      </c>
      <c r="H1943" s="20"/>
    </row>
    <row r="1944" spans="1:8" s="172" customFormat="1" ht="12.75" customHeight="1" x14ac:dyDescent="0.15">
      <c r="A1944" s="105">
        <v>41240</v>
      </c>
      <c r="B1944" s="116">
        <v>2.79</v>
      </c>
      <c r="C1944" s="20">
        <f t="shared" si="60"/>
        <v>2.7900000000000001E-2</v>
      </c>
      <c r="D1944" s="46">
        <f t="shared" si="61"/>
        <v>15.92</v>
      </c>
      <c r="E1944" s="20"/>
      <c r="F1944" s="105">
        <v>41256</v>
      </c>
      <c r="G1944" s="116">
        <v>16.559999999999999</v>
      </c>
      <c r="H1944" s="20"/>
    </row>
    <row r="1945" spans="1:8" s="172" customFormat="1" ht="12.75" customHeight="1" x14ac:dyDescent="0.15">
      <c r="A1945" s="105">
        <v>41239</v>
      </c>
      <c r="B1945" s="116">
        <v>2.8</v>
      </c>
      <c r="C1945" s="20">
        <f t="shared" si="60"/>
        <v>2.7999999999999997E-2</v>
      </c>
      <c r="D1945" s="46">
        <f t="shared" si="61"/>
        <v>15.5</v>
      </c>
      <c r="E1945" s="20"/>
      <c r="F1945" s="105">
        <v>41255</v>
      </c>
      <c r="G1945" s="116">
        <v>15.95</v>
      </c>
      <c r="H1945" s="20"/>
    </row>
    <row r="1946" spans="1:8" s="172" customFormat="1" ht="12.75" customHeight="1" x14ac:dyDescent="0.15">
      <c r="A1946" s="105">
        <v>41236</v>
      </c>
      <c r="B1946" s="116">
        <v>2.83</v>
      </c>
      <c r="C1946" s="20">
        <f t="shared" si="60"/>
        <v>2.8300000000000002E-2</v>
      </c>
      <c r="D1946" s="46">
        <f t="shared" si="61"/>
        <v>15.14</v>
      </c>
      <c r="E1946" s="20"/>
      <c r="F1946" s="105">
        <v>41254</v>
      </c>
      <c r="G1946" s="116">
        <v>15.57</v>
      </c>
      <c r="H1946" s="20"/>
    </row>
    <row r="1947" spans="1:8" s="172" customFormat="1" ht="12.75" customHeight="1" x14ac:dyDescent="0.15">
      <c r="A1947" s="105">
        <v>41234</v>
      </c>
      <c r="B1947" s="116">
        <v>2.83</v>
      </c>
      <c r="C1947" s="20">
        <f t="shared" si="60"/>
        <v>2.8300000000000002E-2</v>
      </c>
      <c r="D1947" s="46">
        <f t="shared" si="61"/>
        <v>15.31</v>
      </c>
      <c r="E1947" s="20"/>
      <c r="F1947" s="105">
        <v>41253</v>
      </c>
      <c r="G1947" s="116">
        <v>16.05</v>
      </c>
      <c r="H1947" s="20"/>
    </row>
    <row r="1948" spans="1:8" s="172" customFormat="1" ht="12.75" customHeight="1" x14ac:dyDescent="0.15">
      <c r="A1948" s="105">
        <v>41233</v>
      </c>
      <c r="B1948" s="116">
        <v>2.82</v>
      </c>
      <c r="C1948" s="20">
        <f t="shared" si="60"/>
        <v>2.8199999999999999E-2</v>
      </c>
      <c r="D1948" s="46">
        <f t="shared" si="61"/>
        <v>15.08</v>
      </c>
      <c r="E1948" s="20"/>
      <c r="F1948" s="105">
        <v>41250</v>
      </c>
      <c r="G1948" s="116">
        <v>15.9</v>
      </c>
      <c r="H1948" s="20"/>
    </row>
    <row r="1949" spans="1:8" s="172" customFormat="1" ht="12.75" customHeight="1" x14ac:dyDescent="0.15">
      <c r="A1949" s="105">
        <v>41232</v>
      </c>
      <c r="B1949" s="116">
        <v>2.76</v>
      </c>
      <c r="C1949" s="20">
        <f t="shared" si="60"/>
        <v>2.76E-2</v>
      </c>
      <c r="D1949" s="46">
        <f t="shared" si="61"/>
        <v>15.24</v>
      </c>
      <c r="E1949" s="20"/>
      <c r="F1949" s="105">
        <v>41249</v>
      </c>
      <c r="G1949" s="116">
        <v>16.579999999999998</v>
      </c>
      <c r="H1949" s="20"/>
    </row>
    <row r="1950" spans="1:8" s="172" customFormat="1" ht="12.75" customHeight="1" x14ac:dyDescent="0.15">
      <c r="A1950" s="105">
        <v>41229</v>
      </c>
      <c r="B1950" s="116">
        <v>2.73</v>
      </c>
      <c r="C1950" s="20">
        <f t="shared" si="60"/>
        <v>2.7300000000000001E-2</v>
      </c>
      <c r="D1950" s="46">
        <f t="shared" si="61"/>
        <v>16.41</v>
      </c>
      <c r="E1950" s="20"/>
      <c r="F1950" s="105">
        <v>41248</v>
      </c>
      <c r="G1950" s="116">
        <v>16.46</v>
      </c>
      <c r="H1950" s="20"/>
    </row>
    <row r="1951" spans="1:8" s="172" customFormat="1" ht="12.75" customHeight="1" x14ac:dyDescent="0.15">
      <c r="A1951" s="105">
        <v>41228</v>
      </c>
      <c r="B1951" s="116">
        <v>2.72</v>
      </c>
      <c r="C1951" s="20">
        <f t="shared" si="60"/>
        <v>2.7200000000000002E-2</v>
      </c>
      <c r="D1951" s="46">
        <f t="shared" si="61"/>
        <v>17.989999999999998</v>
      </c>
      <c r="E1951" s="20"/>
      <c r="F1951" s="105">
        <v>41247</v>
      </c>
      <c r="G1951" s="116">
        <v>17.12</v>
      </c>
      <c r="H1951" s="20"/>
    </row>
    <row r="1952" spans="1:8" s="172" customFormat="1" ht="12.75" customHeight="1" x14ac:dyDescent="0.15">
      <c r="A1952" s="105">
        <v>41227</v>
      </c>
      <c r="B1952" s="116">
        <v>2.73</v>
      </c>
      <c r="C1952" s="20">
        <f t="shared" si="60"/>
        <v>2.7300000000000001E-2</v>
      </c>
      <c r="D1952" s="46">
        <f t="shared" si="61"/>
        <v>17.920000000000002</v>
      </c>
      <c r="E1952" s="20"/>
      <c r="F1952" s="105">
        <v>41246</v>
      </c>
      <c r="G1952" s="116">
        <v>16.64</v>
      </c>
      <c r="H1952" s="20"/>
    </row>
    <row r="1953" spans="1:8" s="172" customFormat="1" ht="12.75" customHeight="1" x14ac:dyDescent="0.15">
      <c r="A1953" s="105">
        <v>41226</v>
      </c>
      <c r="B1953" s="116">
        <v>2.72</v>
      </c>
      <c r="C1953" s="20">
        <f t="shared" si="60"/>
        <v>2.7200000000000002E-2</v>
      </c>
      <c r="D1953" s="46">
        <f t="shared" si="61"/>
        <v>16.649999999999999</v>
      </c>
      <c r="E1953" s="20"/>
      <c r="F1953" s="105">
        <v>41243</v>
      </c>
      <c r="G1953" s="116">
        <v>15.87</v>
      </c>
      <c r="H1953" s="20"/>
    </row>
    <row r="1954" spans="1:8" s="172" customFormat="1" ht="12.75" customHeight="1" x14ac:dyDescent="0.15">
      <c r="A1954" s="105">
        <v>41222</v>
      </c>
      <c r="B1954" s="116">
        <v>2.75</v>
      </c>
      <c r="C1954" s="20">
        <f t="shared" si="60"/>
        <v>2.75E-2</v>
      </c>
      <c r="D1954" s="46">
        <f t="shared" si="61"/>
        <v>18.61</v>
      </c>
      <c r="E1954" s="20"/>
      <c r="F1954" s="105">
        <v>41242</v>
      </c>
      <c r="G1954" s="116">
        <v>15.06</v>
      </c>
      <c r="H1954" s="20"/>
    </row>
    <row r="1955" spans="1:8" s="172" customFormat="1" ht="12.75" customHeight="1" x14ac:dyDescent="0.15">
      <c r="A1955" s="105">
        <v>41221</v>
      </c>
      <c r="B1955" s="116">
        <v>2.77</v>
      </c>
      <c r="C1955" s="20">
        <f t="shared" si="60"/>
        <v>2.7699999999999999E-2</v>
      </c>
      <c r="D1955" s="46">
        <f t="shared" si="61"/>
        <v>18.489999999999998</v>
      </c>
      <c r="E1955" s="20"/>
      <c r="F1955" s="105">
        <v>41241</v>
      </c>
      <c r="G1955" s="116">
        <v>15.51</v>
      </c>
      <c r="H1955" s="20"/>
    </row>
    <row r="1956" spans="1:8" s="172" customFormat="1" ht="12.75" customHeight="1" x14ac:dyDescent="0.15">
      <c r="A1956" s="105">
        <v>41220</v>
      </c>
      <c r="B1956" s="116">
        <v>2.83</v>
      </c>
      <c r="C1956" s="20">
        <f t="shared" si="60"/>
        <v>2.8300000000000002E-2</v>
      </c>
      <c r="D1956" s="46">
        <f t="shared" si="61"/>
        <v>19.079999999999998</v>
      </c>
      <c r="E1956" s="20"/>
      <c r="F1956" s="105">
        <v>41240</v>
      </c>
      <c r="G1956" s="116">
        <v>15.92</v>
      </c>
      <c r="H1956" s="20"/>
    </row>
    <row r="1957" spans="1:8" s="172" customFormat="1" ht="12.75" customHeight="1" x14ac:dyDescent="0.15">
      <c r="A1957" s="105">
        <v>41219</v>
      </c>
      <c r="B1957" s="116">
        <v>2.92</v>
      </c>
      <c r="C1957" s="20">
        <f t="shared" si="60"/>
        <v>2.92E-2</v>
      </c>
      <c r="D1957" s="46">
        <f t="shared" si="61"/>
        <v>17.579999999999998</v>
      </c>
      <c r="E1957" s="20"/>
      <c r="F1957" s="105">
        <v>41239</v>
      </c>
      <c r="G1957" s="116">
        <v>15.5</v>
      </c>
      <c r="H1957" s="20"/>
    </row>
    <row r="1958" spans="1:8" s="172" customFormat="1" ht="12.75" customHeight="1" x14ac:dyDescent="0.15">
      <c r="A1958" s="105">
        <v>41218</v>
      </c>
      <c r="B1958" s="116">
        <v>2.88</v>
      </c>
      <c r="C1958" s="20">
        <f t="shared" si="60"/>
        <v>2.8799999999999999E-2</v>
      </c>
      <c r="D1958" s="46">
        <f t="shared" si="61"/>
        <v>18.420000000000002</v>
      </c>
      <c r="E1958" s="20"/>
      <c r="F1958" s="105">
        <v>41236</v>
      </c>
      <c r="G1958" s="116">
        <v>15.14</v>
      </c>
      <c r="H1958" s="20"/>
    </row>
    <row r="1959" spans="1:8" s="172" customFormat="1" ht="12.75" customHeight="1" x14ac:dyDescent="0.15">
      <c r="A1959" s="105">
        <v>41215</v>
      </c>
      <c r="B1959" s="116">
        <v>2.91</v>
      </c>
      <c r="C1959" s="20">
        <f t="shared" si="60"/>
        <v>2.9100000000000001E-2</v>
      </c>
      <c r="D1959" s="46">
        <f t="shared" si="61"/>
        <v>17.59</v>
      </c>
      <c r="E1959" s="20"/>
      <c r="F1959" s="105">
        <v>41234</v>
      </c>
      <c r="G1959" s="116">
        <v>15.31</v>
      </c>
      <c r="H1959" s="20"/>
    </row>
    <row r="1960" spans="1:8" s="172" customFormat="1" ht="12.75" customHeight="1" x14ac:dyDescent="0.15">
      <c r="A1960" s="105">
        <v>41214</v>
      </c>
      <c r="B1960" s="116">
        <v>2.89</v>
      </c>
      <c r="C1960" s="20">
        <f t="shared" si="60"/>
        <v>2.8900000000000002E-2</v>
      </c>
      <c r="D1960" s="46">
        <f t="shared" si="61"/>
        <v>16.690000000000001</v>
      </c>
      <c r="E1960" s="20"/>
      <c r="F1960" s="105">
        <v>41233</v>
      </c>
      <c r="G1960" s="116">
        <v>15.08</v>
      </c>
      <c r="H1960" s="20"/>
    </row>
    <row r="1961" spans="1:8" s="172" customFormat="1" ht="12.75" customHeight="1" x14ac:dyDescent="0.15">
      <c r="A1961" s="105">
        <v>41213</v>
      </c>
      <c r="B1961" s="116">
        <v>2.85</v>
      </c>
      <c r="C1961" s="20">
        <f t="shared" si="60"/>
        <v>2.8500000000000001E-2</v>
      </c>
      <c r="D1961" s="46">
        <f t="shared" si="61"/>
        <v>18.600000000000001</v>
      </c>
      <c r="E1961" s="20"/>
      <c r="F1961" s="105">
        <v>41232</v>
      </c>
      <c r="G1961" s="116">
        <v>15.24</v>
      </c>
      <c r="H1961" s="20"/>
    </row>
    <row r="1962" spans="1:8" s="172" customFormat="1" ht="12.75" customHeight="1" x14ac:dyDescent="0.15">
      <c r="A1962" s="105">
        <v>41211</v>
      </c>
      <c r="B1962" s="116">
        <v>2.87</v>
      </c>
      <c r="C1962" s="20">
        <f t="shared" si="60"/>
        <v>2.87E-2</v>
      </c>
      <c r="D1962" s="46">
        <f t="shared" si="61"/>
        <v>18.204999999999998</v>
      </c>
      <c r="E1962" s="20"/>
      <c r="F1962" s="105">
        <v>41229</v>
      </c>
      <c r="G1962" s="116">
        <v>16.41</v>
      </c>
      <c r="H1962" s="20"/>
    </row>
    <row r="1963" spans="1:8" s="172" customFormat="1" ht="12.75" customHeight="1" x14ac:dyDescent="0.15">
      <c r="A1963" s="105">
        <v>41208</v>
      </c>
      <c r="B1963" s="116">
        <v>2.92</v>
      </c>
      <c r="C1963" s="20">
        <f t="shared" si="60"/>
        <v>2.92E-2</v>
      </c>
      <c r="D1963" s="46">
        <f t="shared" si="61"/>
        <v>17.809999999999999</v>
      </c>
      <c r="E1963" s="20"/>
      <c r="F1963" s="105">
        <v>41228</v>
      </c>
      <c r="G1963" s="116">
        <v>17.989999999999998</v>
      </c>
      <c r="H1963" s="20"/>
    </row>
    <row r="1964" spans="1:8" s="172" customFormat="1" ht="12.75" customHeight="1" x14ac:dyDescent="0.15">
      <c r="A1964" s="105">
        <v>41207</v>
      </c>
      <c r="B1964" s="116">
        <v>2.98</v>
      </c>
      <c r="C1964" s="20">
        <f t="shared" si="60"/>
        <v>2.98E-2</v>
      </c>
      <c r="D1964" s="46">
        <f t="shared" si="61"/>
        <v>18.12</v>
      </c>
      <c r="E1964" s="20"/>
      <c r="F1964" s="105">
        <v>41227</v>
      </c>
      <c r="G1964" s="116">
        <v>17.920000000000002</v>
      </c>
      <c r="H1964" s="20"/>
    </row>
    <row r="1965" spans="1:8" s="172" customFormat="1" ht="12.75" customHeight="1" x14ac:dyDescent="0.15">
      <c r="A1965" s="105">
        <v>41206</v>
      </c>
      <c r="B1965" s="116">
        <v>2.93</v>
      </c>
      <c r="C1965" s="20">
        <f t="shared" si="60"/>
        <v>2.9300000000000003E-2</v>
      </c>
      <c r="D1965" s="46">
        <f t="shared" si="61"/>
        <v>18.329999999999998</v>
      </c>
      <c r="E1965" s="20"/>
      <c r="F1965" s="105">
        <v>41226</v>
      </c>
      <c r="G1965" s="116">
        <v>16.649999999999999</v>
      </c>
      <c r="H1965" s="20"/>
    </row>
    <row r="1966" spans="1:8" s="172" customFormat="1" ht="12.75" customHeight="1" x14ac:dyDescent="0.15">
      <c r="A1966" s="105">
        <v>41205</v>
      </c>
      <c r="B1966" s="116">
        <v>2.91</v>
      </c>
      <c r="C1966" s="20">
        <f t="shared" si="60"/>
        <v>2.9100000000000001E-2</v>
      </c>
      <c r="D1966" s="46">
        <f t="shared" si="61"/>
        <v>18.829999999999998</v>
      </c>
      <c r="E1966" s="20"/>
      <c r="F1966" s="105">
        <v>41225</v>
      </c>
      <c r="G1966" s="116">
        <v>16.68</v>
      </c>
      <c r="H1966" s="20"/>
    </row>
    <row r="1967" spans="1:8" s="172" customFormat="1" ht="12.75" customHeight="1" x14ac:dyDescent="0.15">
      <c r="A1967" s="105">
        <v>41204</v>
      </c>
      <c r="B1967" s="116">
        <v>2.95</v>
      </c>
      <c r="C1967" s="20">
        <f t="shared" si="60"/>
        <v>2.9500000000000002E-2</v>
      </c>
      <c r="D1967" s="46">
        <f t="shared" si="61"/>
        <v>16.62</v>
      </c>
      <c r="E1967" s="20"/>
      <c r="F1967" s="105">
        <v>41222</v>
      </c>
      <c r="G1967" s="116">
        <v>18.61</v>
      </c>
      <c r="H1967" s="20"/>
    </row>
    <row r="1968" spans="1:8" s="172" customFormat="1" ht="12.75" customHeight="1" x14ac:dyDescent="0.15">
      <c r="A1968" s="105">
        <v>41201</v>
      </c>
      <c r="B1968" s="116">
        <v>2.94</v>
      </c>
      <c r="C1968" s="20">
        <f t="shared" si="60"/>
        <v>2.9399999999999999E-2</v>
      </c>
      <c r="D1968" s="46">
        <f t="shared" si="61"/>
        <v>17.059999999999999</v>
      </c>
      <c r="E1968" s="20"/>
      <c r="F1968" s="105">
        <v>41221</v>
      </c>
      <c r="G1968" s="116">
        <v>18.489999999999998</v>
      </c>
      <c r="H1968" s="20"/>
    </row>
    <row r="1969" spans="1:8" s="172" customFormat="1" ht="12.75" customHeight="1" x14ac:dyDescent="0.15">
      <c r="A1969" s="105">
        <v>41200</v>
      </c>
      <c r="B1969" s="116">
        <v>3.02</v>
      </c>
      <c r="C1969" s="20">
        <f t="shared" si="60"/>
        <v>3.0200000000000001E-2</v>
      </c>
      <c r="D1969" s="46">
        <f t="shared" si="61"/>
        <v>15.03</v>
      </c>
      <c r="E1969" s="20"/>
      <c r="F1969" s="105">
        <v>41220</v>
      </c>
      <c r="G1969" s="116">
        <v>19.079999999999998</v>
      </c>
      <c r="H1969" s="20"/>
    </row>
    <row r="1970" spans="1:8" s="172" customFormat="1" ht="12.75" customHeight="1" x14ac:dyDescent="0.15">
      <c r="A1970" s="105">
        <v>41199</v>
      </c>
      <c r="B1970" s="116">
        <v>2.98</v>
      </c>
      <c r="C1970" s="20">
        <f t="shared" si="60"/>
        <v>2.98E-2</v>
      </c>
      <c r="D1970" s="46">
        <f t="shared" si="61"/>
        <v>15.07</v>
      </c>
      <c r="E1970" s="20"/>
      <c r="F1970" s="105">
        <v>41219</v>
      </c>
      <c r="G1970" s="116">
        <v>17.579999999999998</v>
      </c>
      <c r="H1970" s="20"/>
    </row>
    <row r="1971" spans="1:8" s="172" customFormat="1" ht="12.75" customHeight="1" x14ac:dyDescent="0.15">
      <c r="A1971" s="105">
        <v>41198</v>
      </c>
      <c r="B1971" s="116">
        <v>2.91</v>
      </c>
      <c r="C1971" s="20">
        <f t="shared" si="60"/>
        <v>2.9100000000000001E-2</v>
      </c>
      <c r="D1971" s="46">
        <f t="shared" si="61"/>
        <v>15.22</v>
      </c>
      <c r="E1971" s="20"/>
      <c r="F1971" s="105">
        <v>41218</v>
      </c>
      <c r="G1971" s="116">
        <v>18.420000000000002</v>
      </c>
      <c r="H1971" s="20"/>
    </row>
    <row r="1972" spans="1:8" s="172" customFormat="1" ht="12.75" customHeight="1" x14ac:dyDescent="0.15">
      <c r="A1972" s="105">
        <v>41197</v>
      </c>
      <c r="B1972" s="116">
        <v>2.85</v>
      </c>
      <c r="C1972" s="20">
        <f t="shared" si="60"/>
        <v>2.8500000000000001E-2</v>
      </c>
      <c r="D1972" s="46">
        <f t="shared" si="61"/>
        <v>15.27</v>
      </c>
      <c r="E1972" s="20"/>
      <c r="F1972" s="105">
        <v>41215</v>
      </c>
      <c r="G1972" s="116">
        <v>17.59</v>
      </c>
      <c r="H1972" s="20"/>
    </row>
    <row r="1973" spans="1:8" s="172" customFormat="1" ht="12.75" customHeight="1" x14ac:dyDescent="0.15">
      <c r="A1973" s="105">
        <v>41194</v>
      </c>
      <c r="B1973" s="116">
        <v>2.83</v>
      </c>
      <c r="C1973" s="20">
        <f t="shared" si="60"/>
        <v>2.8300000000000002E-2</v>
      </c>
      <c r="D1973" s="46">
        <f t="shared" si="61"/>
        <v>16.14</v>
      </c>
      <c r="E1973" s="20"/>
      <c r="F1973" s="105">
        <v>41214</v>
      </c>
      <c r="G1973" s="116">
        <v>16.690000000000001</v>
      </c>
      <c r="H1973" s="20"/>
    </row>
    <row r="1974" spans="1:8" s="172" customFormat="1" ht="12.75" customHeight="1" x14ac:dyDescent="0.15">
      <c r="A1974" s="105">
        <v>41193</v>
      </c>
      <c r="B1974" s="116">
        <v>2.86</v>
      </c>
      <c r="C1974" s="20">
        <f t="shared" si="60"/>
        <v>2.86E-2</v>
      </c>
      <c r="D1974" s="46">
        <f t="shared" si="61"/>
        <v>15.59</v>
      </c>
      <c r="E1974" s="20"/>
      <c r="F1974" s="105">
        <v>41213</v>
      </c>
      <c r="G1974" s="116">
        <v>18.600000000000001</v>
      </c>
      <c r="H1974" s="20"/>
    </row>
    <row r="1975" spans="1:8" s="172" customFormat="1" ht="12.75" customHeight="1" x14ac:dyDescent="0.15">
      <c r="A1975" s="105">
        <v>41192</v>
      </c>
      <c r="B1975" s="116">
        <v>2.89</v>
      </c>
      <c r="C1975" s="20">
        <f t="shared" si="60"/>
        <v>2.8900000000000002E-2</v>
      </c>
      <c r="D1975" s="46">
        <f t="shared" si="61"/>
        <v>16.29</v>
      </c>
      <c r="E1975" s="20"/>
      <c r="F1975" s="105">
        <v>41208</v>
      </c>
      <c r="G1975" s="116">
        <v>17.809999999999999</v>
      </c>
      <c r="H1975" s="20"/>
    </row>
    <row r="1976" spans="1:8" s="172" customFormat="1" ht="12.75" customHeight="1" x14ac:dyDescent="0.15">
      <c r="A1976" s="105">
        <v>41191</v>
      </c>
      <c r="B1976" s="116">
        <v>2.93</v>
      </c>
      <c r="C1976" s="20">
        <f t="shared" si="60"/>
        <v>2.9300000000000003E-2</v>
      </c>
      <c r="D1976" s="46">
        <f t="shared" si="61"/>
        <v>16.37</v>
      </c>
      <c r="E1976" s="20"/>
      <c r="F1976" s="105">
        <v>41207</v>
      </c>
      <c r="G1976" s="116">
        <v>18.12</v>
      </c>
      <c r="H1976" s="20"/>
    </row>
    <row r="1977" spans="1:8" s="172" customFormat="1" ht="12.75" customHeight="1" x14ac:dyDescent="0.15">
      <c r="A1977" s="105">
        <v>41187</v>
      </c>
      <c r="B1977" s="116">
        <v>2.96</v>
      </c>
      <c r="C1977" s="20">
        <f t="shared" si="60"/>
        <v>2.9600000000000001E-2</v>
      </c>
      <c r="D1977" s="46">
        <f t="shared" si="61"/>
        <v>14.33</v>
      </c>
      <c r="E1977" s="20"/>
      <c r="F1977" s="105">
        <v>41206</v>
      </c>
      <c r="G1977" s="116">
        <v>18.329999999999998</v>
      </c>
      <c r="H1977" s="20"/>
    </row>
    <row r="1978" spans="1:8" s="172" customFormat="1" ht="12.75" customHeight="1" x14ac:dyDescent="0.15">
      <c r="A1978" s="105">
        <v>41186</v>
      </c>
      <c r="B1978" s="116">
        <v>2.89</v>
      </c>
      <c r="C1978" s="20">
        <f t="shared" si="60"/>
        <v>2.8900000000000002E-2</v>
      </c>
      <c r="D1978" s="46">
        <f t="shared" si="61"/>
        <v>14.55</v>
      </c>
      <c r="E1978" s="20"/>
      <c r="F1978" s="105">
        <v>41205</v>
      </c>
      <c r="G1978" s="116">
        <v>18.829999999999998</v>
      </c>
      <c r="H1978" s="20"/>
    </row>
    <row r="1979" spans="1:8" s="172" customFormat="1" ht="12.75" customHeight="1" x14ac:dyDescent="0.15">
      <c r="A1979" s="105">
        <v>41185</v>
      </c>
      <c r="B1979" s="116">
        <v>2.82</v>
      </c>
      <c r="C1979" s="20">
        <f t="shared" si="60"/>
        <v>2.8199999999999999E-2</v>
      </c>
      <c r="D1979" s="46">
        <f t="shared" si="61"/>
        <v>15.43</v>
      </c>
      <c r="E1979" s="20"/>
      <c r="F1979" s="105">
        <v>41204</v>
      </c>
      <c r="G1979" s="116">
        <v>16.62</v>
      </c>
      <c r="H1979" s="20"/>
    </row>
    <row r="1980" spans="1:8" s="172" customFormat="1" ht="12.75" customHeight="1" x14ac:dyDescent="0.15">
      <c r="A1980" s="105">
        <v>41184</v>
      </c>
      <c r="B1980" s="116">
        <v>2.81</v>
      </c>
      <c r="C1980" s="20">
        <f t="shared" si="60"/>
        <v>2.81E-2</v>
      </c>
      <c r="D1980" s="46">
        <f t="shared" si="61"/>
        <v>15.71</v>
      </c>
      <c r="E1980" s="20"/>
      <c r="F1980" s="105">
        <v>41201</v>
      </c>
      <c r="G1980" s="116">
        <v>17.059999999999999</v>
      </c>
      <c r="H1980" s="20"/>
    </row>
    <row r="1981" spans="1:8" s="172" customFormat="1" ht="12.75" customHeight="1" x14ac:dyDescent="0.15">
      <c r="A1981" s="105">
        <v>41183</v>
      </c>
      <c r="B1981" s="116">
        <v>2.81</v>
      </c>
      <c r="C1981" s="20">
        <f t="shared" si="60"/>
        <v>2.81E-2</v>
      </c>
      <c r="D1981" s="46">
        <f t="shared" si="61"/>
        <v>16.32</v>
      </c>
      <c r="E1981" s="20"/>
      <c r="F1981" s="105">
        <v>41200</v>
      </c>
      <c r="G1981" s="116">
        <v>15.03</v>
      </c>
      <c r="H1981" s="20"/>
    </row>
    <row r="1982" spans="1:8" s="172" customFormat="1" ht="12.75" customHeight="1" x14ac:dyDescent="0.15">
      <c r="A1982" s="105">
        <v>41180</v>
      </c>
      <c r="B1982" s="116">
        <v>2.82</v>
      </c>
      <c r="C1982" s="20">
        <f t="shared" si="60"/>
        <v>2.8199999999999999E-2</v>
      </c>
      <c r="D1982" s="46">
        <f t="shared" si="61"/>
        <v>15.73</v>
      </c>
      <c r="E1982" s="20"/>
      <c r="F1982" s="105">
        <v>41199</v>
      </c>
      <c r="G1982" s="116">
        <v>15.07</v>
      </c>
      <c r="H1982" s="20"/>
    </row>
    <row r="1983" spans="1:8" s="172" customFormat="1" ht="12.75" customHeight="1" x14ac:dyDescent="0.15">
      <c r="A1983" s="105">
        <v>41179</v>
      </c>
      <c r="B1983" s="116">
        <v>2.83</v>
      </c>
      <c r="C1983" s="20">
        <f t="shared" si="60"/>
        <v>2.8300000000000002E-2</v>
      </c>
      <c r="D1983" s="46">
        <f t="shared" si="61"/>
        <v>14.84</v>
      </c>
      <c r="E1983" s="20"/>
      <c r="F1983" s="105">
        <v>41198</v>
      </c>
      <c r="G1983" s="116">
        <v>15.22</v>
      </c>
      <c r="H1983" s="20"/>
    </row>
    <row r="1984" spans="1:8" s="172" customFormat="1" ht="12.75" customHeight="1" x14ac:dyDescent="0.15">
      <c r="A1984" s="105">
        <v>41178</v>
      </c>
      <c r="B1984" s="116">
        <v>2.79</v>
      </c>
      <c r="C1984" s="20">
        <f t="shared" si="60"/>
        <v>2.7900000000000001E-2</v>
      </c>
      <c r="D1984" s="46">
        <f t="shared" si="61"/>
        <v>16.809999999999999</v>
      </c>
      <c r="E1984" s="20"/>
      <c r="F1984" s="105">
        <v>41197</v>
      </c>
      <c r="G1984" s="116">
        <v>15.27</v>
      </c>
      <c r="H1984" s="20"/>
    </row>
    <row r="1985" spans="1:8" s="172" customFormat="1" ht="12.75" customHeight="1" x14ac:dyDescent="0.15">
      <c r="A1985" s="105">
        <v>41177</v>
      </c>
      <c r="B1985" s="116">
        <v>2.86</v>
      </c>
      <c r="C1985" s="20">
        <f t="shared" si="60"/>
        <v>2.86E-2</v>
      </c>
      <c r="D1985" s="46">
        <f t="shared" si="61"/>
        <v>15.43</v>
      </c>
      <c r="E1985" s="20"/>
      <c r="F1985" s="105">
        <v>41194</v>
      </c>
      <c r="G1985" s="116">
        <v>16.14</v>
      </c>
      <c r="H1985" s="20"/>
    </row>
    <row r="1986" spans="1:8" s="172" customFormat="1" ht="12.75" customHeight="1" x14ac:dyDescent="0.15">
      <c r="A1986" s="105">
        <v>41176</v>
      </c>
      <c r="B1986" s="116">
        <v>2.91</v>
      </c>
      <c r="C1986" s="20">
        <f t="shared" si="60"/>
        <v>2.9100000000000001E-2</v>
      </c>
      <c r="D1986" s="46">
        <f t="shared" si="61"/>
        <v>14.15</v>
      </c>
      <c r="E1986" s="20"/>
      <c r="F1986" s="105">
        <v>41193</v>
      </c>
      <c r="G1986" s="116">
        <v>15.59</v>
      </c>
      <c r="H1986" s="20"/>
    </row>
    <row r="1987" spans="1:8" s="172" customFormat="1" ht="12.75" customHeight="1" x14ac:dyDescent="0.15">
      <c r="A1987" s="105">
        <v>41173</v>
      </c>
      <c r="B1987" s="116">
        <v>2.95</v>
      </c>
      <c r="C1987" s="20">
        <f t="shared" ref="C1987:C2050" si="62">B1987/100</f>
        <v>2.9500000000000002E-2</v>
      </c>
      <c r="D1987" s="46">
        <f t="shared" ref="D1987:D2050" si="63">IFERROR(VLOOKUP(A1987,$F$3:$G$7726,2,FALSE),AVERAGE(D1986,D1988))</f>
        <v>13.98</v>
      </c>
      <c r="E1987" s="20"/>
      <c r="F1987" s="105">
        <v>41192</v>
      </c>
      <c r="G1987" s="116">
        <v>16.29</v>
      </c>
      <c r="H1987" s="20"/>
    </row>
    <row r="1988" spans="1:8" s="172" customFormat="1" ht="12.75" customHeight="1" x14ac:dyDescent="0.15">
      <c r="A1988" s="105">
        <v>41172</v>
      </c>
      <c r="B1988" s="116">
        <v>2.96</v>
      </c>
      <c r="C1988" s="20">
        <f t="shared" si="62"/>
        <v>2.9600000000000001E-2</v>
      </c>
      <c r="D1988" s="46">
        <f t="shared" si="63"/>
        <v>14.07</v>
      </c>
      <c r="E1988" s="20"/>
      <c r="F1988" s="105">
        <v>41191</v>
      </c>
      <c r="G1988" s="116">
        <v>16.37</v>
      </c>
      <c r="H1988" s="20"/>
    </row>
    <row r="1989" spans="1:8" s="172" customFormat="1" ht="12.75" customHeight="1" x14ac:dyDescent="0.15">
      <c r="A1989" s="105">
        <v>41171</v>
      </c>
      <c r="B1989" s="116">
        <v>2.97</v>
      </c>
      <c r="C1989" s="20">
        <f t="shared" si="62"/>
        <v>2.9700000000000001E-2</v>
      </c>
      <c r="D1989" s="46">
        <f t="shared" si="63"/>
        <v>13.88</v>
      </c>
      <c r="E1989" s="20"/>
      <c r="F1989" s="105">
        <v>41190</v>
      </c>
      <c r="G1989" s="116">
        <v>15.11</v>
      </c>
      <c r="H1989" s="20"/>
    </row>
    <row r="1990" spans="1:8" s="172" customFormat="1" ht="12.75" customHeight="1" x14ac:dyDescent="0.15">
      <c r="A1990" s="105">
        <v>41170</v>
      </c>
      <c r="B1990" s="116">
        <v>3</v>
      </c>
      <c r="C1990" s="20">
        <f t="shared" si="62"/>
        <v>0.03</v>
      </c>
      <c r="D1990" s="46">
        <f t="shared" si="63"/>
        <v>14.18</v>
      </c>
      <c r="E1990" s="20"/>
      <c r="F1990" s="105">
        <v>41187</v>
      </c>
      <c r="G1990" s="116">
        <v>14.33</v>
      </c>
      <c r="H1990" s="20"/>
    </row>
    <row r="1991" spans="1:8" s="172" customFormat="1" ht="12.75" customHeight="1" x14ac:dyDescent="0.15">
      <c r="A1991" s="105">
        <v>41169</v>
      </c>
      <c r="B1991" s="116">
        <v>3.03</v>
      </c>
      <c r="C1991" s="20">
        <f t="shared" si="62"/>
        <v>3.0299999999999997E-2</v>
      </c>
      <c r="D1991" s="46">
        <f t="shared" si="63"/>
        <v>14.59</v>
      </c>
      <c r="E1991" s="20"/>
      <c r="F1991" s="105">
        <v>41186</v>
      </c>
      <c r="G1991" s="116">
        <v>14.55</v>
      </c>
      <c r="H1991" s="20"/>
    </row>
    <row r="1992" spans="1:8" s="172" customFormat="1" ht="12.75" customHeight="1" x14ac:dyDescent="0.15">
      <c r="A1992" s="105">
        <v>41166</v>
      </c>
      <c r="B1992" s="116">
        <v>3.09</v>
      </c>
      <c r="C1992" s="20">
        <f t="shared" si="62"/>
        <v>3.0899999999999997E-2</v>
      </c>
      <c r="D1992" s="46">
        <f t="shared" si="63"/>
        <v>14.51</v>
      </c>
      <c r="E1992" s="20"/>
      <c r="F1992" s="105">
        <v>41185</v>
      </c>
      <c r="G1992" s="116">
        <v>15.43</v>
      </c>
      <c r="H1992" s="20"/>
    </row>
    <row r="1993" spans="1:8" s="172" customFormat="1" ht="12.75" customHeight="1" x14ac:dyDescent="0.15">
      <c r="A1993" s="105">
        <v>41165</v>
      </c>
      <c r="B1993" s="116">
        <v>2.95</v>
      </c>
      <c r="C1993" s="20">
        <f t="shared" si="62"/>
        <v>2.9500000000000002E-2</v>
      </c>
      <c r="D1993" s="46">
        <f t="shared" si="63"/>
        <v>14.05</v>
      </c>
      <c r="E1993" s="20"/>
      <c r="F1993" s="105">
        <v>41184</v>
      </c>
      <c r="G1993" s="116">
        <v>15.71</v>
      </c>
      <c r="H1993" s="20"/>
    </row>
    <row r="1994" spans="1:8" s="172" customFormat="1" ht="12.75" customHeight="1" x14ac:dyDescent="0.15">
      <c r="A1994" s="105">
        <v>41164</v>
      </c>
      <c r="B1994" s="116">
        <v>2.92</v>
      </c>
      <c r="C1994" s="20">
        <f t="shared" si="62"/>
        <v>2.92E-2</v>
      </c>
      <c r="D1994" s="46">
        <f t="shared" si="63"/>
        <v>15.8</v>
      </c>
      <c r="E1994" s="20"/>
      <c r="F1994" s="105">
        <v>41183</v>
      </c>
      <c r="G1994" s="116">
        <v>16.32</v>
      </c>
      <c r="H1994" s="20"/>
    </row>
    <row r="1995" spans="1:8" s="172" customFormat="1" ht="12.75" customHeight="1" x14ac:dyDescent="0.15">
      <c r="A1995" s="105">
        <v>41163</v>
      </c>
      <c r="B1995" s="116">
        <v>2.84</v>
      </c>
      <c r="C1995" s="20">
        <f t="shared" si="62"/>
        <v>2.8399999999999998E-2</v>
      </c>
      <c r="D1995" s="46">
        <f t="shared" si="63"/>
        <v>16.41</v>
      </c>
      <c r="E1995" s="20"/>
      <c r="F1995" s="105">
        <v>41180</v>
      </c>
      <c r="G1995" s="116">
        <v>15.73</v>
      </c>
      <c r="H1995" s="20"/>
    </row>
    <row r="1996" spans="1:8" s="172" customFormat="1" ht="12.75" customHeight="1" x14ac:dyDescent="0.15">
      <c r="A1996" s="105">
        <v>41162</v>
      </c>
      <c r="B1996" s="116">
        <v>2.83</v>
      </c>
      <c r="C1996" s="20">
        <f t="shared" si="62"/>
        <v>2.8300000000000002E-2</v>
      </c>
      <c r="D1996" s="46">
        <f t="shared" si="63"/>
        <v>16.28</v>
      </c>
      <c r="E1996" s="20"/>
      <c r="F1996" s="105">
        <v>41179</v>
      </c>
      <c r="G1996" s="116">
        <v>14.84</v>
      </c>
      <c r="H1996" s="20"/>
    </row>
    <row r="1997" spans="1:8" s="172" customFormat="1" ht="12.75" customHeight="1" x14ac:dyDescent="0.15">
      <c r="A1997" s="105">
        <v>41159</v>
      </c>
      <c r="B1997" s="116">
        <v>2.81</v>
      </c>
      <c r="C1997" s="20">
        <f t="shared" si="62"/>
        <v>2.81E-2</v>
      </c>
      <c r="D1997" s="46">
        <f t="shared" si="63"/>
        <v>14.38</v>
      </c>
      <c r="E1997" s="20"/>
      <c r="F1997" s="105">
        <v>41178</v>
      </c>
      <c r="G1997" s="116">
        <v>16.809999999999999</v>
      </c>
      <c r="H1997" s="20"/>
    </row>
    <row r="1998" spans="1:8" s="172" customFormat="1" ht="12.75" customHeight="1" x14ac:dyDescent="0.15">
      <c r="A1998" s="105">
        <v>41158</v>
      </c>
      <c r="B1998" s="116">
        <v>2.8</v>
      </c>
      <c r="C1998" s="20">
        <f t="shared" si="62"/>
        <v>2.7999999999999997E-2</v>
      </c>
      <c r="D1998" s="46">
        <f t="shared" si="63"/>
        <v>15.6</v>
      </c>
      <c r="E1998" s="20"/>
      <c r="F1998" s="105">
        <v>41177</v>
      </c>
      <c r="G1998" s="116">
        <v>15.43</v>
      </c>
      <c r="H1998" s="20"/>
    </row>
    <row r="1999" spans="1:8" s="172" customFormat="1" ht="12.75" customHeight="1" x14ac:dyDescent="0.15">
      <c r="A1999" s="105">
        <v>41157</v>
      </c>
      <c r="B1999" s="116">
        <v>2.7</v>
      </c>
      <c r="C1999" s="20">
        <f t="shared" si="62"/>
        <v>2.7000000000000003E-2</v>
      </c>
      <c r="D1999" s="46">
        <f t="shared" si="63"/>
        <v>17.739999999999998</v>
      </c>
      <c r="E1999" s="20"/>
      <c r="F1999" s="105">
        <v>41176</v>
      </c>
      <c r="G1999" s="116">
        <v>14.15</v>
      </c>
      <c r="H1999" s="20"/>
    </row>
    <row r="2000" spans="1:8" s="172" customFormat="1" ht="12.75" customHeight="1" x14ac:dyDescent="0.15">
      <c r="A2000" s="105">
        <v>41156</v>
      </c>
      <c r="B2000" s="116">
        <v>2.69</v>
      </c>
      <c r="C2000" s="20">
        <f t="shared" si="62"/>
        <v>2.69E-2</v>
      </c>
      <c r="D2000" s="46">
        <f t="shared" si="63"/>
        <v>17.98</v>
      </c>
      <c r="E2000" s="20"/>
      <c r="F2000" s="105">
        <v>41173</v>
      </c>
      <c r="G2000" s="116">
        <v>13.98</v>
      </c>
      <c r="H2000" s="20"/>
    </row>
    <row r="2001" spans="1:8" s="172" customFormat="1" ht="12.75" customHeight="1" x14ac:dyDescent="0.15">
      <c r="A2001" s="105">
        <v>41152</v>
      </c>
      <c r="B2001" s="116">
        <v>2.68</v>
      </c>
      <c r="C2001" s="20">
        <f t="shared" si="62"/>
        <v>2.6800000000000001E-2</v>
      </c>
      <c r="D2001" s="46">
        <f t="shared" si="63"/>
        <v>17.47</v>
      </c>
      <c r="E2001" s="20"/>
      <c r="F2001" s="105">
        <v>41172</v>
      </c>
      <c r="G2001" s="116">
        <v>14.07</v>
      </c>
      <c r="H2001" s="20"/>
    </row>
    <row r="2002" spans="1:8" s="172" customFormat="1" ht="12.75" customHeight="1" x14ac:dyDescent="0.15">
      <c r="A2002" s="105">
        <v>41151</v>
      </c>
      <c r="B2002" s="116">
        <v>2.75</v>
      </c>
      <c r="C2002" s="20">
        <f t="shared" si="62"/>
        <v>2.75E-2</v>
      </c>
      <c r="D2002" s="46">
        <f t="shared" si="63"/>
        <v>17.829999999999998</v>
      </c>
      <c r="E2002" s="20"/>
      <c r="F2002" s="105">
        <v>41171</v>
      </c>
      <c r="G2002" s="116">
        <v>13.88</v>
      </c>
      <c r="H2002" s="20"/>
    </row>
    <row r="2003" spans="1:8" s="172" customFormat="1" ht="12.75" customHeight="1" x14ac:dyDescent="0.15">
      <c r="A2003" s="105">
        <v>41150</v>
      </c>
      <c r="B2003" s="116">
        <v>2.77</v>
      </c>
      <c r="C2003" s="20">
        <f t="shared" si="62"/>
        <v>2.7699999999999999E-2</v>
      </c>
      <c r="D2003" s="46">
        <f t="shared" si="63"/>
        <v>17.059999999999999</v>
      </c>
      <c r="E2003" s="20"/>
      <c r="F2003" s="105">
        <v>41170</v>
      </c>
      <c r="G2003" s="116">
        <v>14.18</v>
      </c>
      <c r="H2003" s="20"/>
    </row>
    <row r="2004" spans="1:8" s="172" customFormat="1" ht="12.75" customHeight="1" x14ac:dyDescent="0.15">
      <c r="A2004" s="105">
        <v>41149</v>
      </c>
      <c r="B2004" s="116">
        <v>2.75</v>
      </c>
      <c r="C2004" s="20">
        <f t="shared" si="62"/>
        <v>2.75E-2</v>
      </c>
      <c r="D2004" s="46">
        <f t="shared" si="63"/>
        <v>16.489999999999998</v>
      </c>
      <c r="E2004" s="20"/>
      <c r="F2004" s="105">
        <v>41169</v>
      </c>
      <c r="G2004" s="116">
        <v>14.59</v>
      </c>
      <c r="H2004" s="20"/>
    </row>
    <row r="2005" spans="1:8" s="172" customFormat="1" ht="12.75" customHeight="1" x14ac:dyDescent="0.15">
      <c r="A2005" s="105">
        <v>41148</v>
      </c>
      <c r="B2005" s="116">
        <v>2.76</v>
      </c>
      <c r="C2005" s="20">
        <f t="shared" si="62"/>
        <v>2.76E-2</v>
      </c>
      <c r="D2005" s="46">
        <f t="shared" si="63"/>
        <v>16.350000000000001</v>
      </c>
      <c r="E2005" s="20"/>
      <c r="F2005" s="105">
        <v>41166</v>
      </c>
      <c r="G2005" s="116">
        <v>14.51</v>
      </c>
      <c r="H2005" s="20"/>
    </row>
    <row r="2006" spans="1:8" s="172" customFormat="1" ht="12.75" customHeight="1" x14ac:dyDescent="0.15">
      <c r="A2006" s="105">
        <v>41145</v>
      </c>
      <c r="B2006" s="116">
        <v>2.79</v>
      </c>
      <c r="C2006" s="20">
        <f t="shared" si="62"/>
        <v>2.7900000000000001E-2</v>
      </c>
      <c r="D2006" s="46">
        <f t="shared" si="63"/>
        <v>15.18</v>
      </c>
      <c r="E2006" s="20"/>
      <c r="F2006" s="105">
        <v>41165</v>
      </c>
      <c r="G2006" s="116">
        <v>14.05</v>
      </c>
      <c r="H2006" s="20"/>
    </row>
    <row r="2007" spans="1:8" s="172" customFormat="1" ht="12.75" customHeight="1" x14ac:dyDescent="0.15">
      <c r="A2007" s="105">
        <v>41144</v>
      </c>
      <c r="B2007" s="116">
        <v>2.79</v>
      </c>
      <c r="C2007" s="20">
        <f t="shared" si="62"/>
        <v>2.7900000000000001E-2</v>
      </c>
      <c r="D2007" s="46">
        <f t="shared" si="63"/>
        <v>15.96</v>
      </c>
      <c r="E2007" s="20"/>
      <c r="F2007" s="105">
        <v>41164</v>
      </c>
      <c r="G2007" s="116">
        <v>15.8</v>
      </c>
      <c r="H2007" s="20"/>
    </row>
    <row r="2008" spans="1:8" s="172" customFormat="1" ht="12.75" customHeight="1" x14ac:dyDescent="0.15">
      <c r="A2008" s="105">
        <v>41143</v>
      </c>
      <c r="B2008" s="116">
        <v>2.82</v>
      </c>
      <c r="C2008" s="20">
        <f t="shared" si="62"/>
        <v>2.8199999999999999E-2</v>
      </c>
      <c r="D2008" s="46">
        <f t="shared" si="63"/>
        <v>15.11</v>
      </c>
      <c r="E2008" s="20"/>
      <c r="F2008" s="105">
        <v>41163</v>
      </c>
      <c r="G2008" s="116">
        <v>16.41</v>
      </c>
      <c r="H2008" s="20"/>
    </row>
    <row r="2009" spans="1:8" s="172" customFormat="1" ht="12.75" customHeight="1" x14ac:dyDescent="0.15">
      <c r="A2009" s="105">
        <v>41142</v>
      </c>
      <c r="B2009" s="116">
        <v>2.9</v>
      </c>
      <c r="C2009" s="20">
        <f t="shared" si="62"/>
        <v>2.8999999999999998E-2</v>
      </c>
      <c r="D2009" s="46">
        <f t="shared" si="63"/>
        <v>15.02</v>
      </c>
      <c r="E2009" s="20"/>
      <c r="F2009" s="105">
        <v>41162</v>
      </c>
      <c r="G2009" s="116">
        <v>16.28</v>
      </c>
      <c r="H2009" s="20"/>
    </row>
    <row r="2010" spans="1:8" s="172" customFormat="1" ht="12.75" customHeight="1" x14ac:dyDescent="0.15">
      <c r="A2010" s="105">
        <v>41141</v>
      </c>
      <c r="B2010" s="116">
        <v>2.93</v>
      </c>
      <c r="C2010" s="20">
        <f t="shared" si="62"/>
        <v>2.9300000000000003E-2</v>
      </c>
      <c r="D2010" s="46">
        <f t="shared" si="63"/>
        <v>14.02</v>
      </c>
      <c r="E2010" s="20"/>
      <c r="F2010" s="105">
        <v>41159</v>
      </c>
      <c r="G2010" s="116">
        <v>14.38</v>
      </c>
      <c r="H2010" s="20"/>
    </row>
    <row r="2011" spans="1:8" s="172" customFormat="1" ht="12.75" customHeight="1" x14ac:dyDescent="0.15">
      <c r="A2011" s="105">
        <v>41138</v>
      </c>
      <c r="B2011" s="116">
        <v>2.93</v>
      </c>
      <c r="C2011" s="20">
        <f t="shared" si="62"/>
        <v>2.9300000000000003E-2</v>
      </c>
      <c r="D2011" s="46">
        <f t="shared" si="63"/>
        <v>13.45</v>
      </c>
      <c r="E2011" s="20"/>
      <c r="F2011" s="105">
        <v>41158</v>
      </c>
      <c r="G2011" s="116">
        <v>15.6</v>
      </c>
      <c r="H2011" s="20"/>
    </row>
    <row r="2012" spans="1:8" s="172" customFormat="1" ht="12.75" customHeight="1" x14ac:dyDescent="0.15">
      <c r="A2012" s="105">
        <v>41137</v>
      </c>
      <c r="B2012" s="116">
        <v>2.96</v>
      </c>
      <c r="C2012" s="20">
        <f t="shared" si="62"/>
        <v>2.9600000000000001E-2</v>
      </c>
      <c r="D2012" s="46">
        <f t="shared" si="63"/>
        <v>14.29</v>
      </c>
      <c r="E2012" s="20"/>
      <c r="F2012" s="105">
        <v>41157</v>
      </c>
      <c r="G2012" s="116">
        <v>17.739999999999998</v>
      </c>
      <c r="H2012" s="20"/>
    </row>
    <row r="2013" spans="1:8" s="172" customFormat="1" ht="12.75" customHeight="1" x14ac:dyDescent="0.15">
      <c r="A2013" s="105">
        <v>41136</v>
      </c>
      <c r="B2013" s="116">
        <v>2.9</v>
      </c>
      <c r="C2013" s="20">
        <f t="shared" si="62"/>
        <v>2.8999999999999998E-2</v>
      </c>
      <c r="D2013" s="46">
        <f t="shared" si="63"/>
        <v>14.63</v>
      </c>
      <c r="E2013" s="20"/>
      <c r="F2013" s="105">
        <v>41156</v>
      </c>
      <c r="G2013" s="116">
        <v>17.98</v>
      </c>
      <c r="H2013" s="20"/>
    </row>
    <row r="2014" spans="1:8" s="172" customFormat="1" ht="12.75" customHeight="1" x14ac:dyDescent="0.15">
      <c r="A2014" s="105">
        <v>41135</v>
      </c>
      <c r="B2014" s="116">
        <v>2.82</v>
      </c>
      <c r="C2014" s="20">
        <f t="shared" si="62"/>
        <v>2.8199999999999999E-2</v>
      </c>
      <c r="D2014" s="46">
        <f t="shared" si="63"/>
        <v>14.85</v>
      </c>
      <c r="E2014" s="20"/>
      <c r="F2014" s="105">
        <v>41152</v>
      </c>
      <c r="G2014" s="116">
        <v>17.47</v>
      </c>
      <c r="H2014" s="20"/>
    </row>
    <row r="2015" spans="1:8" s="172" customFormat="1" ht="12.75" customHeight="1" x14ac:dyDescent="0.15">
      <c r="A2015" s="105">
        <v>41134</v>
      </c>
      <c r="B2015" s="116">
        <v>2.74</v>
      </c>
      <c r="C2015" s="20">
        <f t="shared" si="62"/>
        <v>2.7400000000000001E-2</v>
      </c>
      <c r="D2015" s="46">
        <f t="shared" si="63"/>
        <v>13.7</v>
      </c>
      <c r="E2015" s="20"/>
      <c r="F2015" s="105">
        <v>41151</v>
      </c>
      <c r="G2015" s="116">
        <v>17.829999999999998</v>
      </c>
      <c r="H2015" s="20"/>
    </row>
    <row r="2016" spans="1:8" s="172" customFormat="1" ht="12.75" customHeight="1" x14ac:dyDescent="0.15">
      <c r="A2016" s="105">
        <v>41131</v>
      </c>
      <c r="B2016" s="116">
        <v>2.74</v>
      </c>
      <c r="C2016" s="20">
        <f t="shared" si="62"/>
        <v>2.7400000000000001E-2</v>
      </c>
      <c r="D2016" s="46">
        <f t="shared" si="63"/>
        <v>14.74</v>
      </c>
      <c r="E2016" s="20"/>
      <c r="F2016" s="105">
        <v>41150</v>
      </c>
      <c r="G2016" s="116">
        <v>17.059999999999999</v>
      </c>
      <c r="H2016" s="20"/>
    </row>
    <row r="2017" spans="1:8" s="172" customFormat="1" ht="12.75" customHeight="1" x14ac:dyDescent="0.15">
      <c r="A2017" s="105">
        <v>41130</v>
      </c>
      <c r="B2017" s="116">
        <v>2.78</v>
      </c>
      <c r="C2017" s="20">
        <f t="shared" si="62"/>
        <v>2.7799999999999998E-2</v>
      </c>
      <c r="D2017" s="46">
        <f t="shared" si="63"/>
        <v>15.28</v>
      </c>
      <c r="E2017" s="20"/>
      <c r="F2017" s="105">
        <v>41149</v>
      </c>
      <c r="G2017" s="116">
        <v>16.489999999999998</v>
      </c>
      <c r="H2017" s="20"/>
    </row>
    <row r="2018" spans="1:8" s="172" customFormat="1" ht="12.75" customHeight="1" x14ac:dyDescent="0.15">
      <c r="A2018" s="105">
        <v>41129</v>
      </c>
      <c r="B2018" s="116">
        <v>2.75</v>
      </c>
      <c r="C2018" s="20">
        <f t="shared" si="62"/>
        <v>2.75E-2</v>
      </c>
      <c r="D2018" s="46">
        <f t="shared" si="63"/>
        <v>15.32</v>
      </c>
      <c r="E2018" s="20"/>
      <c r="F2018" s="105">
        <v>41148</v>
      </c>
      <c r="G2018" s="116">
        <v>16.350000000000001</v>
      </c>
      <c r="H2018" s="20"/>
    </row>
    <row r="2019" spans="1:8" s="172" customFormat="1" ht="12.75" customHeight="1" x14ac:dyDescent="0.15">
      <c r="A2019" s="105">
        <v>41128</v>
      </c>
      <c r="B2019" s="116">
        <v>2.72</v>
      </c>
      <c r="C2019" s="20">
        <f t="shared" si="62"/>
        <v>2.7200000000000002E-2</v>
      </c>
      <c r="D2019" s="46">
        <f t="shared" si="63"/>
        <v>15.99</v>
      </c>
      <c r="E2019" s="20"/>
      <c r="F2019" s="105">
        <v>41145</v>
      </c>
      <c r="G2019" s="116">
        <v>15.18</v>
      </c>
      <c r="H2019" s="20"/>
    </row>
    <row r="2020" spans="1:8" s="172" customFormat="1" ht="12.75" customHeight="1" x14ac:dyDescent="0.15">
      <c r="A2020" s="105">
        <v>41127</v>
      </c>
      <c r="B2020" s="116">
        <v>2.65</v>
      </c>
      <c r="C2020" s="20">
        <f t="shared" si="62"/>
        <v>2.6499999999999999E-2</v>
      </c>
      <c r="D2020" s="46">
        <f t="shared" si="63"/>
        <v>15.95</v>
      </c>
      <c r="E2020" s="20"/>
      <c r="F2020" s="105">
        <v>41144</v>
      </c>
      <c r="G2020" s="116">
        <v>15.96</v>
      </c>
      <c r="H2020" s="20"/>
    </row>
    <row r="2021" spans="1:8" s="172" customFormat="1" ht="12.75" customHeight="1" x14ac:dyDescent="0.15">
      <c r="A2021" s="105">
        <v>41124</v>
      </c>
      <c r="B2021" s="116">
        <v>2.65</v>
      </c>
      <c r="C2021" s="20">
        <f t="shared" si="62"/>
        <v>2.6499999999999999E-2</v>
      </c>
      <c r="D2021" s="46">
        <f t="shared" si="63"/>
        <v>15.64</v>
      </c>
      <c r="E2021" s="20"/>
      <c r="F2021" s="105">
        <v>41143</v>
      </c>
      <c r="G2021" s="116">
        <v>15.11</v>
      </c>
      <c r="H2021" s="20"/>
    </row>
    <row r="2022" spans="1:8" s="172" customFormat="1" ht="12.75" customHeight="1" x14ac:dyDescent="0.15">
      <c r="A2022" s="105">
        <v>41123</v>
      </c>
      <c r="B2022" s="116">
        <v>2.5499999999999998</v>
      </c>
      <c r="C2022" s="20">
        <f t="shared" si="62"/>
        <v>2.5499999999999998E-2</v>
      </c>
      <c r="D2022" s="46">
        <f t="shared" si="63"/>
        <v>17.57</v>
      </c>
      <c r="E2022" s="20"/>
      <c r="F2022" s="105">
        <v>41142</v>
      </c>
      <c r="G2022" s="116">
        <v>15.02</v>
      </c>
      <c r="H2022" s="20"/>
    </row>
    <row r="2023" spans="1:8" s="172" customFormat="1" ht="12.75" customHeight="1" x14ac:dyDescent="0.15">
      <c r="A2023" s="105">
        <v>41122</v>
      </c>
      <c r="B2023" s="116">
        <v>2.6</v>
      </c>
      <c r="C2023" s="20">
        <f t="shared" si="62"/>
        <v>2.6000000000000002E-2</v>
      </c>
      <c r="D2023" s="46">
        <f t="shared" si="63"/>
        <v>18.96</v>
      </c>
      <c r="E2023" s="20"/>
      <c r="F2023" s="105">
        <v>41141</v>
      </c>
      <c r="G2023" s="116">
        <v>14.02</v>
      </c>
      <c r="H2023" s="20"/>
    </row>
    <row r="2024" spans="1:8" s="172" customFormat="1" ht="12.75" customHeight="1" x14ac:dyDescent="0.15">
      <c r="A2024" s="105">
        <v>41121</v>
      </c>
      <c r="B2024" s="116">
        <v>2.56</v>
      </c>
      <c r="C2024" s="20">
        <f t="shared" si="62"/>
        <v>2.5600000000000001E-2</v>
      </c>
      <c r="D2024" s="46">
        <f t="shared" si="63"/>
        <v>18.93</v>
      </c>
      <c r="E2024" s="20"/>
      <c r="F2024" s="105">
        <v>41138</v>
      </c>
      <c r="G2024" s="116">
        <v>13.45</v>
      </c>
      <c r="H2024" s="20"/>
    </row>
    <row r="2025" spans="1:8" s="172" customFormat="1" ht="12.75" customHeight="1" x14ac:dyDescent="0.15">
      <c r="A2025" s="105">
        <v>41120</v>
      </c>
      <c r="B2025" s="116">
        <v>2.58</v>
      </c>
      <c r="C2025" s="20">
        <f t="shared" si="62"/>
        <v>2.58E-2</v>
      </c>
      <c r="D2025" s="46">
        <f t="shared" si="63"/>
        <v>18.03</v>
      </c>
      <c r="E2025" s="20"/>
      <c r="F2025" s="105">
        <v>41137</v>
      </c>
      <c r="G2025" s="116">
        <v>14.29</v>
      </c>
      <c r="H2025" s="20"/>
    </row>
    <row r="2026" spans="1:8" s="172" customFormat="1" ht="12.75" customHeight="1" x14ac:dyDescent="0.15">
      <c r="A2026" s="105">
        <v>41117</v>
      </c>
      <c r="B2026" s="116">
        <v>2.63</v>
      </c>
      <c r="C2026" s="20">
        <f t="shared" si="62"/>
        <v>2.63E-2</v>
      </c>
      <c r="D2026" s="46">
        <f t="shared" si="63"/>
        <v>16.7</v>
      </c>
      <c r="E2026" s="20"/>
      <c r="F2026" s="105">
        <v>41136</v>
      </c>
      <c r="G2026" s="116">
        <v>14.63</v>
      </c>
      <c r="H2026" s="20"/>
    </row>
    <row r="2027" spans="1:8" s="172" customFormat="1" ht="12.75" customHeight="1" x14ac:dyDescent="0.15">
      <c r="A2027" s="105">
        <v>41116</v>
      </c>
      <c r="B2027" s="116">
        <v>2.4900000000000002</v>
      </c>
      <c r="C2027" s="20">
        <f t="shared" si="62"/>
        <v>2.4900000000000002E-2</v>
      </c>
      <c r="D2027" s="46">
        <f t="shared" si="63"/>
        <v>17.53</v>
      </c>
      <c r="E2027" s="20"/>
      <c r="F2027" s="105">
        <v>41135</v>
      </c>
      <c r="G2027" s="116">
        <v>14.85</v>
      </c>
      <c r="H2027" s="20"/>
    </row>
    <row r="2028" spans="1:8" s="172" customFormat="1" ht="12.75" customHeight="1" x14ac:dyDescent="0.15">
      <c r="A2028" s="105">
        <v>41115</v>
      </c>
      <c r="B2028" s="116">
        <v>2.46</v>
      </c>
      <c r="C2028" s="20">
        <f t="shared" si="62"/>
        <v>2.46E-2</v>
      </c>
      <c r="D2028" s="46">
        <f t="shared" si="63"/>
        <v>19.34</v>
      </c>
      <c r="E2028" s="20"/>
      <c r="F2028" s="105">
        <v>41134</v>
      </c>
      <c r="G2028" s="116">
        <v>13.7</v>
      </c>
      <c r="H2028" s="20"/>
    </row>
    <row r="2029" spans="1:8" s="172" customFormat="1" ht="12.75" customHeight="1" x14ac:dyDescent="0.15">
      <c r="A2029" s="105">
        <v>41114</v>
      </c>
      <c r="B2029" s="116">
        <v>2.4700000000000002</v>
      </c>
      <c r="C2029" s="20">
        <f t="shared" si="62"/>
        <v>2.4700000000000003E-2</v>
      </c>
      <c r="D2029" s="46">
        <f t="shared" si="63"/>
        <v>20.47</v>
      </c>
      <c r="E2029" s="20"/>
      <c r="F2029" s="105">
        <v>41131</v>
      </c>
      <c r="G2029" s="116">
        <v>14.74</v>
      </c>
      <c r="H2029" s="20"/>
    </row>
    <row r="2030" spans="1:8" s="172" customFormat="1" ht="12.75" customHeight="1" x14ac:dyDescent="0.15">
      <c r="A2030" s="105">
        <v>41113</v>
      </c>
      <c r="B2030" s="116">
        <v>2.52</v>
      </c>
      <c r="C2030" s="20">
        <f t="shared" si="62"/>
        <v>2.52E-2</v>
      </c>
      <c r="D2030" s="46">
        <f t="shared" si="63"/>
        <v>18.62</v>
      </c>
      <c r="E2030" s="20"/>
      <c r="F2030" s="105">
        <v>41130</v>
      </c>
      <c r="G2030" s="116">
        <v>15.28</v>
      </c>
      <c r="H2030" s="20"/>
    </row>
    <row r="2031" spans="1:8" s="172" customFormat="1" ht="12.75" customHeight="1" x14ac:dyDescent="0.15">
      <c r="A2031" s="105">
        <v>41110</v>
      </c>
      <c r="B2031" s="116">
        <v>2.5499999999999998</v>
      </c>
      <c r="C2031" s="20">
        <f t="shared" si="62"/>
        <v>2.5499999999999998E-2</v>
      </c>
      <c r="D2031" s="46">
        <f t="shared" si="63"/>
        <v>16.27</v>
      </c>
      <c r="E2031" s="20"/>
      <c r="F2031" s="105">
        <v>41129</v>
      </c>
      <c r="G2031" s="116">
        <v>15.32</v>
      </c>
      <c r="H2031" s="20"/>
    </row>
    <row r="2032" spans="1:8" s="172" customFormat="1" ht="12.75" customHeight="1" x14ac:dyDescent="0.15">
      <c r="A2032" s="105">
        <v>41109</v>
      </c>
      <c r="B2032" s="116">
        <v>2.61</v>
      </c>
      <c r="C2032" s="20">
        <f t="shared" si="62"/>
        <v>2.6099999999999998E-2</v>
      </c>
      <c r="D2032" s="46">
        <f t="shared" si="63"/>
        <v>15.45</v>
      </c>
      <c r="E2032" s="20"/>
      <c r="F2032" s="105">
        <v>41128</v>
      </c>
      <c r="G2032" s="116">
        <v>15.99</v>
      </c>
      <c r="H2032" s="20"/>
    </row>
    <row r="2033" spans="1:8" s="172" customFormat="1" ht="12.75" customHeight="1" x14ac:dyDescent="0.15">
      <c r="A2033" s="105">
        <v>41108</v>
      </c>
      <c r="B2033" s="116">
        <v>2.59</v>
      </c>
      <c r="C2033" s="20">
        <f t="shared" si="62"/>
        <v>2.5899999999999999E-2</v>
      </c>
      <c r="D2033" s="46">
        <f t="shared" si="63"/>
        <v>16.16</v>
      </c>
      <c r="E2033" s="20"/>
      <c r="F2033" s="105">
        <v>41127</v>
      </c>
      <c r="G2033" s="116">
        <v>15.95</v>
      </c>
      <c r="H2033" s="20"/>
    </row>
    <row r="2034" spans="1:8" s="172" customFormat="1" ht="12.75" customHeight="1" x14ac:dyDescent="0.15">
      <c r="A2034" s="105">
        <v>41107</v>
      </c>
      <c r="B2034" s="116">
        <v>2.59</v>
      </c>
      <c r="C2034" s="20">
        <f t="shared" si="62"/>
        <v>2.5899999999999999E-2</v>
      </c>
      <c r="D2034" s="46">
        <f t="shared" si="63"/>
        <v>16.48</v>
      </c>
      <c r="E2034" s="20"/>
      <c r="F2034" s="105">
        <v>41124</v>
      </c>
      <c r="G2034" s="116">
        <v>15.64</v>
      </c>
      <c r="H2034" s="20"/>
    </row>
    <row r="2035" spans="1:8" s="172" customFormat="1" ht="12.75" customHeight="1" x14ac:dyDescent="0.15">
      <c r="A2035" s="105">
        <v>41106</v>
      </c>
      <c r="B2035" s="116">
        <v>2.56</v>
      </c>
      <c r="C2035" s="20">
        <f t="shared" si="62"/>
        <v>2.5600000000000001E-2</v>
      </c>
      <c r="D2035" s="46">
        <f t="shared" si="63"/>
        <v>17.11</v>
      </c>
      <c r="E2035" s="20"/>
      <c r="F2035" s="105">
        <v>41123</v>
      </c>
      <c r="G2035" s="116">
        <v>17.57</v>
      </c>
      <c r="H2035" s="20"/>
    </row>
    <row r="2036" spans="1:8" s="172" customFormat="1" ht="12.75" customHeight="1" x14ac:dyDescent="0.15">
      <c r="A2036" s="105">
        <v>41103</v>
      </c>
      <c r="B2036" s="116">
        <v>2.58</v>
      </c>
      <c r="C2036" s="20">
        <f t="shared" si="62"/>
        <v>2.58E-2</v>
      </c>
      <c r="D2036" s="46">
        <f t="shared" si="63"/>
        <v>16.739999999999998</v>
      </c>
      <c r="E2036" s="20"/>
      <c r="F2036" s="105">
        <v>41122</v>
      </c>
      <c r="G2036" s="116">
        <v>18.96</v>
      </c>
      <c r="H2036" s="20"/>
    </row>
    <row r="2037" spans="1:8" s="172" customFormat="1" ht="12.75" customHeight="1" x14ac:dyDescent="0.15">
      <c r="A2037" s="105">
        <v>41102</v>
      </c>
      <c r="B2037" s="116">
        <v>2.57</v>
      </c>
      <c r="C2037" s="20">
        <f t="shared" si="62"/>
        <v>2.5699999999999997E-2</v>
      </c>
      <c r="D2037" s="46">
        <f t="shared" si="63"/>
        <v>18.329999999999998</v>
      </c>
      <c r="E2037" s="20"/>
      <c r="F2037" s="105">
        <v>41121</v>
      </c>
      <c r="G2037" s="116">
        <v>18.93</v>
      </c>
      <c r="H2037" s="20"/>
    </row>
    <row r="2038" spans="1:8" s="172" customFormat="1" ht="12.75" customHeight="1" x14ac:dyDescent="0.15">
      <c r="A2038" s="105">
        <v>41101</v>
      </c>
      <c r="B2038" s="116">
        <v>2.6</v>
      </c>
      <c r="C2038" s="20">
        <f t="shared" si="62"/>
        <v>2.6000000000000002E-2</v>
      </c>
      <c r="D2038" s="46">
        <f t="shared" si="63"/>
        <v>17.95</v>
      </c>
      <c r="E2038" s="20"/>
      <c r="F2038" s="105">
        <v>41120</v>
      </c>
      <c r="G2038" s="116">
        <v>18.03</v>
      </c>
      <c r="H2038" s="20"/>
    </row>
    <row r="2039" spans="1:8" s="172" customFormat="1" ht="12.75" customHeight="1" x14ac:dyDescent="0.15">
      <c r="A2039" s="105">
        <v>41100</v>
      </c>
      <c r="B2039" s="116">
        <v>2.6</v>
      </c>
      <c r="C2039" s="20">
        <f t="shared" si="62"/>
        <v>2.6000000000000002E-2</v>
      </c>
      <c r="D2039" s="46">
        <f t="shared" si="63"/>
        <v>18.72</v>
      </c>
      <c r="E2039" s="20"/>
      <c r="F2039" s="105">
        <v>41117</v>
      </c>
      <c r="G2039" s="116">
        <v>16.7</v>
      </c>
      <c r="H2039" s="20"/>
    </row>
    <row r="2040" spans="1:8" s="172" customFormat="1" ht="12.75" customHeight="1" x14ac:dyDescent="0.15">
      <c r="A2040" s="105">
        <v>41099</v>
      </c>
      <c r="B2040" s="116">
        <v>2.62</v>
      </c>
      <c r="C2040" s="20">
        <f t="shared" si="62"/>
        <v>2.6200000000000001E-2</v>
      </c>
      <c r="D2040" s="46">
        <f t="shared" si="63"/>
        <v>17.98</v>
      </c>
      <c r="E2040" s="20"/>
      <c r="F2040" s="105">
        <v>41116</v>
      </c>
      <c r="G2040" s="116">
        <v>17.53</v>
      </c>
      <c r="H2040" s="20"/>
    </row>
    <row r="2041" spans="1:8" s="172" customFormat="1" ht="12.75" customHeight="1" x14ac:dyDescent="0.15">
      <c r="A2041" s="105">
        <v>41096</v>
      </c>
      <c r="B2041" s="116">
        <v>2.66</v>
      </c>
      <c r="C2041" s="20">
        <f t="shared" si="62"/>
        <v>2.6600000000000002E-2</v>
      </c>
      <c r="D2041" s="46">
        <f t="shared" si="63"/>
        <v>17.100000000000001</v>
      </c>
      <c r="E2041" s="20"/>
      <c r="F2041" s="105">
        <v>41115</v>
      </c>
      <c r="G2041" s="116">
        <v>19.34</v>
      </c>
      <c r="H2041" s="20"/>
    </row>
    <row r="2042" spans="1:8" s="172" customFormat="1" ht="12.75" customHeight="1" x14ac:dyDescent="0.15">
      <c r="A2042" s="105">
        <v>41095</v>
      </c>
      <c r="B2042" s="116">
        <v>2.72</v>
      </c>
      <c r="C2042" s="20">
        <f t="shared" si="62"/>
        <v>2.7200000000000002E-2</v>
      </c>
      <c r="D2042" s="46">
        <f t="shared" si="63"/>
        <v>17.5</v>
      </c>
      <c r="E2042" s="20"/>
      <c r="F2042" s="105">
        <v>41114</v>
      </c>
      <c r="G2042" s="116">
        <v>20.47</v>
      </c>
      <c r="H2042" s="20"/>
    </row>
    <row r="2043" spans="1:8" s="172" customFormat="1" ht="12.75" customHeight="1" x14ac:dyDescent="0.15">
      <c r="A2043" s="105">
        <v>41093</v>
      </c>
      <c r="B2043" s="116">
        <v>2.74</v>
      </c>
      <c r="C2043" s="20">
        <f t="shared" si="62"/>
        <v>2.7400000000000001E-2</v>
      </c>
      <c r="D2043" s="46">
        <f t="shared" si="63"/>
        <v>16.66</v>
      </c>
      <c r="E2043" s="20"/>
      <c r="F2043" s="105">
        <v>41113</v>
      </c>
      <c r="G2043" s="116">
        <v>18.62</v>
      </c>
      <c r="H2043" s="20"/>
    </row>
    <row r="2044" spans="1:8" s="172" customFormat="1" ht="12.75" customHeight="1" x14ac:dyDescent="0.15">
      <c r="A2044" s="105">
        <v>41092</v>
      </c>
      <c r="B2044" s="116">
        <v>2.69</v>
      </c>
      <c r="C2044" s="20">
        <f t="shared" si="62"/>
        <v>2.69E-2</v>
      </c>
      <c r="D2044" s="46">
        <f t="shared" si="63"/>
        <v>16.8</v>
      </c>
      <c r="E2044" s="20"/>
      <c r="F2044" s="105">
        <v>41110</v>
      </c>
      <c r="G2044" s="116">
        <v>16.27</v>
      </c>
      <c r="H2044" s="20"/>
    </row>
    <row r="2045" spans="1:8" s="172" customFormat="1" ht="12.75" customHeight="1" x14ac:dyDescent="0.15">
      <c r="A2045" s="105">
        <v>41089</v>
      </c>
      <c r="B2045" s="116">
        <v>2.76</v>
      </c>
      <c r="C2045" s="20">
        <f t="shared" si="62"/>
        <v>2.76E-2</v>
      </c>
      <c r="D2045" s="46">
        <f t="shared" si="63"/>
        <v>17.079999999999998</v>
      </c>
      <c r="E2045" s="20"/>
      <c r="F2045" s="105">
        <v>41109</v>
      </c>
      <c r="G2045" s="116">
        <v>15.45</v>
      </c>
      <c r="H2045" s="20"/>
    </row>
    <row r="2046" spans="1:8" s="172" customFormat="1" ht="12.75" customHeight="1" x14ac:dyDescent="0.15">
      <c r="A2046" s="105">
        <v>41088</v>
      </c>
      <c r="B2046" s="116">
        <v>2.67</v>
      </c>
      <c r="C2046" s="20">
        <f t="shared" si="62"/>
        <v>2.6699999999999998E-2</v>
      </c>
      <c r="D2046" s="46">
        <f t="shared" si="63"/>
        <v>19.71</v>
      </c>
      <c r="E2046" s="20"/>
      <c r="F2046" s="105">
        <v>41108</v>
      </c>
      <c r="G2046" s="116">
        <v>16.16</v>
      </c>
      <c r="H2046" s="20"/>
    </row>
    <row r="2047" spans="1:8" s="172" customFormat="1" ht="12.75" customHeight="1" x14ac:dyDescent="0.15">
      <c r="A2047" s="105">
        <v>41087</v>
      </c>
      <c r="B2047" s="116">
        <v>2.7</v>
      </c>
      <c r="C2047" s="20">
        <f t="shared" si="62"/>
        <v>2.7000000000000003E-2</v>
      </c>
      <c r="D2047" s="46">
        <f t="shared" si="63"/>
        <v>19.45</v>
      </c>
      <c r="E2047" s="20"/>
      <c r="F2047" s="105">
        <v>41107</v>
      </c>
      <c r="G2047" s="116">
        <v>16.48</v>
      </c>
      <c r="H2047" s="20"/>
    </row>
    <row r="2048" spans="1:8" s="172" customFormat="1" ht="12.75" customHeight="1" x14ac:dyDescent="0.15">
      <c r="A2048" s="105">
        <v>41086</v>
      </c>
      <c r="B2048" s="116">
        <v>2.71</v>
      </c>
      <c r="C2048" s="20">
        <f t="shared" si="62"/>
        <v>2.7099999999999999E-2</v>
      </c>
      <c r="D2048" s="46">
        <f t="shared" si="63"/>
        <v>19.72</v>
      </c>
      <c r="E2048" s="20"/>
      <c r="F2048" s="105">
        <v>41106</v>
      </c>
      <c r="G2048" s="116">
        <v>17.11</v>
      </c>
      <c r="H2048" s="20"/>
    </row>
    <row r="2049" spans="1:8" s="172" customFormat="1" ht="12.75" customHeight="1" x14ac:dyDescent="0.15">
      <c r="A2049" s="105">
        <v>41085</v>
      </c>
      <c r="B2049" s="116">
        <v>2.69</v>
      </c>
      <c r="C2049" s="20">
        <f t="shared" si="62"/>
        <v>2.69E-2</v>
      </c>
      <c r="D2049" s="46">
        <f t="shared" si="63"/>
        <v>20.38</v>
      </c>
      <c r="E2049" s="20"/>
      <c r="F2049" s="105">
        <v>41103</v>
      </c>
      <c r="G2049" s="116">
        <v>16.739999999999998</v>
      </c>
      <c r="H2049" s="20"/>
    </row>
    <row r="2050" spans="1:8" s="172" customFormat="1" ht="12.75" customHeight="1" x14ac:dyDescent="0.15">
      <c r="A2050" s="105">
        <v>41082</v>
      </c>
      <c r="B2050" s="116">
        <v>2.75</v>
      </c>
      <c r="C2050" s="20">
        <f t="shared" si="62"/>
        <v>2.75E-2</v>
      </c>
      <c r="D2050" s="46">
        <f t="shared" si="63"/>
        <v>18.11</v>
      </c>
      <c r="E2050" s="20"/>
      <c r="F2050" s="105">
        <v>41102</v>
      </c>
      <c r="G2050" s="116">
        <v>18.329999999999998</v>
      </c>
      <c r="H2050" s="20"/>
    </row>
    <row r="2051" spans="1:8" s="172" customFormat="1" ht="12.75" customHeight="1" x14ac:dyDescent="0.15">
      <c r="A2051" s="105">
        <v>41081</v>
      </c>
      <c r="B2051" s="116">
        <v>2.68</v>
      </c>
      <c r="C2051" s="20">
        <f t="shared" ref="C2051:C2114" si="64">B2051/100</f>
        <v>2.6800000000000001E-2</v>
      </c>
      <c r="D2051" s="46">
        <f t="shared" ref="D2051:D2114" si="65">IFERROR(VLOOKUP(A2051,$F$3:$G$7726,2,FALSE),AVERAGE(D2050,D2052))</f>
        <v>20.079999999999998</v>
      </c>
      <c r="E2051" s="20"/>
      <c r="F2051" s="105">
        <v>41101</v>
      </c>
      <c r="G2051" s="116">
        <v>17.95</v>
      </c>
      <c r="H2051" s="20"/>
    </row>
    <row r="2052" spans="1:8" s="172" customFormat="1" ht="12.75" customHeight="1" x14ac:dyDescent="0.15">
      <c r="A2052" s="105">
        <v>41080</v>
      </c>
      <c r="B2052" s="116">
        <v>2.72</v>
      </c>
      <c r="C2052" s="20">
        <f t="shared" si="64"/>
        <v>2.7200000000000002E-2</v>
      </c>
      <c r="D2052" s="46">
        <f t="shared" si="65"/>
        <v>17.239999999999998</v>
      </c>
      <c r="E2052" s="20"/>
      <c r="F2052" s="105">
        <v>41100</v>
      </c>
      <c r="G2052" s="116">
        <v>18.72</v>
      </c>
      <c r="H2052" s="20"/>
    </row>
    <row r="2053" spans="1:8" s="172" customFormat="1" ht="12.75" customHeight="1" x14ac:dyDescent="0.15">
      <c r="A2053" s="105">
        <v>41079</v>
      </c>
      <c r="B2053" s="116">
        <v>2.73</v>
      </c>
      <c r="C2053" s="20">
        <f t="shared" si="64"/>
        <v>2.7300000000000001E-2</v>
      </c>
      <c r="D2053" s="46">
        <f t="shared" si="65"/>
        <v>18.38</v>
      </c>
      <c r="E2053" s="20"/>
      <c r="F2053" s="105">
        <v>41099</v>
      </c>
      <c r="G2053" s="116">
        <v>17.98</v>
      </c>
      <c r="H2053" s="20"/>
    </row>
    <row r="2054" spans="1:8" s="172" customFormat="1" ht="12.75" customHeight="1" x14ac:dyDescent="0.15">
      <c r="A2054" s="105">
        <v>41078</v>
      </c>
      <c r="B2054" s="116">
        <v>2.67</v>
      </c>
      <c r="C2054" s="20">
        <f t="shared" si="64"/>
        <v>2.6699999999999998E-2</v>
      </c>
      <c r="D2054" s="46">
        <f t="shared" si="65"/>
        <v>18.32</v>
      </c>
      <c r="E2054" s="20"/>
      <c r="F2054" s="105">
        <v>41096</v>
      </c>
      <c r="G2054" s="116">
        <v>17.100000000000001</v>
      </c>
      <c r="H2054" s="20"/>
    </row>
    <row r="2055" spans="1:8" s="172" customFormat="1" ht="12.75" customHeight="1" x14ac:dyDescent="0.15">
      <c r="A2055" s="105">
        <v>41075</v>
      </c>
      <c r="B2055" s="116">
        <v>2.7</v>
      </c>
      <c r="C2055" s="20">
        <f t="shared" si="64"/>
        <v>2.7000000000000003E-2</v>
      </c>
      <c r="D2055" s="46">
        <f t="shared" si="65"/>
        <v>21.11</v>
      </c>
      <c r="E2055" s="20"/>
      <c r="F2055" s="105">
        <v>41095</v>
      </c>
      <c r="G2055" s="116">
        <v>17.5</v>
      </c>
      <c r="H2055" s="20"/>
    </row>
    <row r="2056" spans="1:8" s="172" customFormat="1" ht="12.75" customHeight="1" x14ac:dyDescent="0.15">
      <c r="A2056" s="105">
        <v>41074</v>
      </c>
      <c r="B2056" s="116">
        <v>2.73</v>
      </c>
      <c r="C2056" s="20">
        <f t="shared" si="64"/>
        <v>2.7300000000000001E-2</v>
      </c>
      <c r="D2056" s="46">
        <f t="shared" si="65"/>
        <v>21.68</v>
      </c>
      <c r="E2056" s="20"/>
      <c r="F2056" s="105">
        <v>41093</v>
      </c>
      <c r="G2056" s="116">
        <v>16.66</v>
      </c>
      <c r="H2056" s="20"/>
    </row>
    <row r="2057" spans="1:8" s="172" customFormat="1" ht="12.75" customHeight="1" x14ac:dyDescent="0.15">
      <c r="A2057" s="105">
        <v>41073</v>
      </c>
      <c r="B2057" s="116">
        <v>2.7</v>
      </c>
      <c r="C2057" s="20">
        <f t="shared" si="64"/>
        <v>2.7000000000000003E-2</v>
      </c>
      <c r="D2057" s="46">
        <f t="shared" si="65"/>
        <v>24.27</v>
      </c>
      <c r="E2057" s="20"/>
      <c r="F2057" s="105">
        <v>41092</v>
      </c>
      <c r="G2057" s="116">
        <v>16.8</v>
      </c>
      <c r="H2057" s="20"/>
    </row>
    <row r="2058" spans="1:8" s="172" customFormat="1" ht="12.75" customHeight="1" x14ac:dyDescent="0.15">
      <c r="A2058" s="105">
        <v>41072</v>
      </c>
      <c r="B2058" s="116">
        <v>2.77</v>
      </c>
      <c r="C2058" s="20">
        <f t="shared" si="64"/>
        <v>2.7699999999999999E-2</v>
      </c>
      <c r="D2058" s="46">
        <f t="shared" si="65"/>
        <v>22.09</v>
      </c>
      <c r="E2058" s="20"/>
      <c r="F2058" s="105">
        <v>41089</v>
      </c>
      <c r="G2058" s="116">
        <v>17.079999999999998</v>
      </c>
      <c r="H2058" s="20"/>
    </row>
    <row r="2059" spans="1:8" s="172" customFormat="1" ht="12.75" customHeight="1" x14ac:dyDescent="0.15">
      <c r="A2059" s="105">
        <v>41071</v>
      </c>
      <c r="B2059" s="116">
        <v>2.71</v>
      </c>
      <c r="C2059" s="20">
        <f t="shared" si="64"/>
        <v>2.7099999999999999E-2</v>
      </c>
      <c r="D2059" s="46">
        <f t="shared" si="65"/>
        <v>23.56</v>
      </c>
      <c r="E2059" s="20"/>
      <c r="F2059" s="105">
        <v>41088</v>
      </c>
      <c r="G2059" s="116">
        <v>19.71</v>
      </c>
      <c r="H2059" s="20"/>
    </row>
    <row r="2060" spans="1:8" s="172" customFormat="1" ht="12.75" customHeight="1" x14ac:dyDescent="0.15">
      <c r="A2060" s="105">
        <v>41068</v>
      </c>
      <c r="B2060" s="116">
        <v>2.77</v>
      </c>
      <c r="C2060" s="20">
        <f t="shared" si="64"/>
        <v>2.7699999999999999E-2</v>
      </c>
      <c r="D2060" s="46">
        <f t="shared" si="65"/>
        <v>21.23</v>
      </c>
      <c r="E2060" s="20"/>
      <c r="F2060" s="105">
        <v>41087</v>
      </c>
      <c r="G2060" s="116">
        <v>19.45</v>
      </c>
      <c r="H2060" s="20"/>
    </row>
    <row r="2061" spans="1:8" s="172" customFormat="1" ht="12.75" customHeight="1" x14ac:dyDescent="0.15">
      <c r="A2061" s="105">
        <v>41067</v>
      </c>
      <c r="B2061" s="116">
        <v>2.75</v>
      </c>
      <c r="C2061" s="20">
        <f t="shared" si="64"/>
        <v>2.75E-2</v>
      </c>
      <c r="D2061" s="46">
        <f t="shared" si="65"/>
        <v>21.72</v>
      </c>
      <c r="E2061" s="20"/>
      <c r="F2061" s="105">
        <v>41086</v>
      </c>
      <c r="G2061" s="116">
        <v>19.72</v>
      </c>
      <c r="H2061" s="20"/>
    </row>
    <row r="2062" spans="1:8" s="172" customFormat="1" ht="12.75" customHeight="1" x14ac:dyDescent="0.15">
      <c r="A2062" s="105">
        <v>41066</v>
      </c>
      <c r="B2062" s="116">
        <v>2.73</v>
      </c>
      <c r="C2062" s="20">
        <f t="shared" si="64"/>
        <v>2.7300000000000001E-2</v>
      </c>
      <c r="D2062" s="46">
        <f t="shared" si="65"/>
        <v>22.16</v>
      </c>
      <c r="E2062" s="20"/>
      <c r="F2062" s="105">
        <v>41085</v>
      </c>
      <c r="G2062" s="116">
        <v>20.38</v>
      </c>
      <c r="H2062" s="20"/>
    </row>
    <row r="2063" spans="1:8" s="172" customFormat="1" ht="12.75" customHeight="1" x14ac:dyDescent="0.15">
      <c r="A2063" s="105">
        <v>41065</v>
      </c>
      <c r="B2063" s="116">
        <v>2.63</v>
      </c>
      <c r="C2063" s="20">
        <f t="shared" si="64"/>
        <v>2.63E-2</v>
      </c>
      <c r="D2063" s="46">
        <f t="shared" si="65"/>
        <v>24.68</v>
      </c>
      <c r="E2063" s="20"/>
      <c r="F2063" s="105">
        <v>41082</v>
      </c>
      <c r="G2063" s="116">
        <v>18.11</v>
      </c>
      <c r="H2063" s="20"/>
    </row>
    <row r="2064" spans="1:8" s="172" customFormat="1" ht="12.75" customHeight="1" x14ac:dyDescent="0.15">
      <c r="A2064" s="105">
        <v>41064</v>
      </c>
      <c r="B2064" s="116">
        <v>2.56</v>
      </c>
      <c r="C2064" s="20">
        <f t="shared" si="64"/>
        <v>2.5600000000000001E-2</v>
      </c>
      <c r="D2064" s="46">
        <f t="shared" si="65"/>
        <v>26.12</v>
      </c>
      <c r="E2064" s="20"/>
      <c r="F2064" s="105">
        <v>41081</v>
      </c>
      <c r="G2064" s="116">
        <v>20.079999999999998</v>
      </c>
      <c r="H2064" s="20"/>
    </row>
    <row r="2065" spans="1:8" s="172" customFormat="1" ht="12.75" customHeight="1" x14ac:dyDescent="0.15">
      <c r="A2065" s="105">
        <v>41061</v>
      </c>
      <c r="B2065" s="116">
        <v>2.5299999999999998</v>
      </c>
      <c r="C2065" s="20">
        <f t="shared" si="64"/>
        <v>2.53E-2</v>
      </c>
      <c r="D2065" s="46">
        <f t="shared" si="65"/>
        <v>26.66</v>
      </c>
      <c r="E2065" s="20"/>
      <c r="F2065" s="105">
        <v>41080</v>
      </c>
      <c r="G2065" s="116">
        <v>17.239999999999998</v>
      </c>
      <c r="H2065" s="20"/>
    </row>
    <row r="2066" spans="1:8" s="172" customFormat="1" ht="12.75" customHeight="1" x14ac:dyDescent="0.15">
      <c r="A2066" s="105">
        <v>41060</v>
      </c>
      <c r="B2066" s="116">
        <v>2.67</v>
      </c>
      <c r="C2066" s="20">
        <f t="shared" si="64"/>
        <v>2.6699999999999998E-2</v>
      </c>
      <c r="D2066" s="46">
        <f t="shared" si="65"/>
        <v>24.06</v>
      </c>
      <c r="E2066" s="20"/>
      <c r="F2066" s="105">
        <v>41079</v>
      </c>
      <c r="G2066" s="116">
        <v>18.38</v>
      </c>
      <c r="H2066" s="20"/>
    </row>
    <row r="2067" spans="1:8" s="172" customFormat="1" ht="12.75" customHeight="1" x14ac:dyDescent="0.15">
      <c r="A2067" s="105">
        <v>41059</v>
      </c>
      <c r="B2067" s="116">
        <v>2.72</v>
      </c>
      <c r="C2067" s="20">
        <f t="shared" si="64"/>
        <v>2.7200000000000002E-2</v>
      </c>
      <c r="D2067" s="46">
        <f t="shared" si="65"/>
        <v>24.14</v>
      </c>
      <c r="E2067" s="20"/>
      <c r="F2067" s="105">
        <v>41078</v>
      </c>
      <c r="G2067" s="116">
        <v>18.32</v>
      </c>
      <c r="H2067" s="20"/>
    </row>
    <row r="2068" spans="1:8" s="172" customFormat="1" ht="12.75" customHeight="1" x14ac:dyDescent="0.15">
      <c r="A2068" s="105">
        <v>41058</v>
      </c>
      <c r="B2068" s="116">
        <v>2.85</v>
      </c>
      <c r="C2068" s="20">
        <f t="shared" si="64"/>
        <v>2.8500000000000001E-2</v>
      </c>
      <c r="D2068" s="46">
        <f t="shared" si="65"/>
        <v>21.03</v>
      </c>
      <c r="E2068" s="20"/>
      <c r="F2068" s="105">
        <v>41075</v>
      </c>
      <c r="G2068" s="116">
        <v>21.11</v>
      </c>
      <c r="H2068" s="20"/>
    </row>
    <row r="2069" spans="1:8" s="172" customFormat="1" ht="12.75" customHeight="1" x14ac:dyDescent="0.15">
      <c r="A2069" s="105">
        <v>41054</v>
      </c>
      <c r="B2069" s="116">
        <v>2.85</v>
      </c>
      <c r="C2069" s="20">
        <f t="shared" si="64"/>
        <v>2.8500000000000001E-2</v>
      </c>
      <c r="D2069" s="46">
        <f t="shared" si="65"/>
        <v>21.76</v>
      </c>
      <c r="E2069" s="20"/>
      <c r="F2069" s="105">
        <v>41074</v>
      </c>
      <c r="G2069" s="116">
        <v>21.68</v>
      </c>
      <c r="H2069" s="20"/>
    </row>
    <row r="2070" spans="1:8" s="172" customFormat="1" ht="12.75" customHeight="1" x14ac:dyDescent="0.15">
      <c r="A2070" s="105">
        <v>41053</v>
      </c>
      <c r="B2070" s="116">
        <v>2.86</v>
      </c>
      <c r="C2070" s="20">
        <f t="shared" si="64"/>
        <v>2.86E-2</v>
      </c>
      <c r="D2070" s="46">
        <f t="shared" si="65"/>
        <v>21.54</v>
      </c>
      <c r="E2070" s="20"/>
      <c r="F2070" s="105">
        <v>41073</v>
      </c>
      <c r="G2070" s="116">
        <v>24.27</v>
      </c>
      <c r="H2070" s="20"/>
    </row>
    <row r="2071" spans="1:8" s="172" customFormat="1" ht="12.75" customHeight="1" x14ac:dyDescent="0.15">
      <c r="A2071" s="105">
        <v>41052</v>
      </c>
      <c r="B2071" s="116">
        <v>2.81</v>
      </c>
      <c r="C2071" s="20">
        <f t="shared" si="64"/>
        <v>2.81E-2</v>
      </c>
      <c r="D2071" s="46">
        <f t="shared" si="65"/>
        <v>22.33</v>
      </c>
      <c r="E2071" s="20"/>
      <c r="F2071" s="105">
        <v>41072</v>
      </c>
      <c r="G2071" s="116">
        <v>22.09</v>
      </c>
      <c r="H2071" s="20"/>
    </row>
    <row r="2072" spans="1:8" s="172" customFormat="1" ht="12.75" customHeight="1" x14ac:dyDescent="0.15">
      <c r="A2072" s="105">
        <v>41051</v>
      </c>
      <c r="B2072" s="116">
        <v>2.88</v>
      </c>
      <c r="C2072" s="20">
        <f t="shared" si="64"/>
        <v>2.8799999999999999E-2</v>
      </c>
      <c r="D2072" s="46">
        <f t="shared" si="65"/>
        <v>22.48</v>
      </c>
      <c r="E2072" s="20"/>
      <c r="F2072" s="105">
        <v>41071</v>
      </c>
      <c r="G2072" s="116">
        <v>23.56</v>
      </c>
      <c r="H2072" s="20"/>
    </row>
    <row r="2073" spans="1:8" s="172" customFormat="1" ht="12.75" customHeight="1" x14ac:dyDescent="0.15">
      <c r="A2073" s="105">
        <v>41050</v>
      </c>
      <c r="B2073" s="116">
        <v>2.8</v>
      </c>
      <c r="C2073" s="20">
        <f t="shared" si="64"/>
        <v>2.7999999999999997E-2</v>
      </c>
      <c r="D2073" s="46">
        <f t="shared" si="65"/>
        <v>22.01</v>
      </c>
      <c r="E2073" s="20"/>
      <c r="F2073" s="105">
        <v>41068</v>
      </c>
      <c r="G2073" s="116">
        <v>21.23</v>
      </c>
      <c r="H2073" s="20"/>
    </row>
    <row r="2074" spans="1:8" s="172" customFormat="1" ht="12.75" customHeight="1" x14ac:dyDescent="0.15">
      <c r="A2074" s="105">
        <v>41047</v>
      </c>
      <c r="B2074" s="116">
        <v>2.8</v>
      </c>
      <c r="C2074" s="20">
        <f t="shared" si="64"/>
        <v>2.7999999999999997E-2</v>
      </c>
      <c r="D2074" s="46">
        <f t="shared" si="65"/>
        <v>25.1</v>
      </c>
      <c r="E2074" s="20"/>
      <c r="F2074" s="105">
        <v>41067</v>
      </c>
      <c r="G2074" s="116">
        <v>21.72</v>
      </c>
      <c r="H2074" s="20"/>
    </row>
    <row r="2075" spans="1:8" s="172" customFormat="1" ht="12.75" customHeight="1" x14ac:dyDescent="0.15">
      <c r="A2075" s="105">
        <v>41046</v>
      </c>
      <c r="B2075" s="116">
        <v>2.8</v>
      </c>
      <c r="C2075" s="20">
        <f t="shared" si="64"/>
        <v>2.7999999999999997E-2</v>
      </c>
      <c r="D2075" s="46">
        <f t="shared" si="65"/>
        <v>24.49</v>
      </c>
      <c r="E2075" s="20"/>
      <c r="F2075" s="105">
        <v>41066</v>
      </c>
      <c r="G2075" s="116">
        <v>22.16</v>
      </c>
      <c r="H2075" s="20"/>
    </row>
    <row r="2076" spans="1:8" s="172" customFormat="1" ht="12.75" customHeight="1" x14ac:dyDescent="0.15">
      <c r="A2076" s="105">
        <v>41045</v>
      </c>
      <c r="B2076" s="116">
        <v>2.9</v>
      </c>
      <c r="C2076" s="20">
        <f t="shared" si="64"/>
        <v>2.8999999999999998E-2</v>
      </c>
      <c r="D2076" s="46">
        <f t="shared" si="65"/>
        <v>22.27</v>
      </c>
      <c r="E2076" s="20"/>
      <c r="F2076" s="105">
        <v>41065</v>
      </c>
      <c r="G2076" s="116">
        <v>24.68</v>
      </c>
      <c r="H2076" s="20"/>
    </row>
    <row r="2077" spans="1:8" s="172" customFormat="1" ht="12.75" customHeight="1" x14ac:dyDescent="0.15">
      <c r="A2077" s="105">
        <v>41044</v>
      </c>
      <c r="B2077" s="116">
        <v>2.91</v>
      </c>
      <c r="C2077" s="20">
        <f t="shared" si="64"/>
        <v>2.9100000000000001E-2</v>
      </c>
      <c r="D2077" s="46">
        <f t="shared" si="65"/>
        <v>21.97</v>
      </c>
      <c r="E2077" s="20"/>
      <c r="F2077" s="105">
        <v>41064</v>
      </c>
      <c r="G2077" s="116">
        <v>26.12</v>
      </c>
      <c r="H2077" s="20"/>
    </row>
    <row r="2078" spans="1:8" s="172" customFormat="1" ht="12.75" customHeight="1" x14ac:dyDescent="0.15">
      <c r="A2078" s="105">
        <v>41043</v>
      </c>
      <c r="B2078" s="116">
        <v>2.95</v>
      </c>
      <c r="C2078" s="20">
        <f t="shared" si="64"/>
        <v>2.9500000000000002E-2</v>
      </c>
      <c r="D2078" s="46">
        <f t="shared" si="65"/>
        <v>21.87</v>
      </c>
      <c r="E2078" s="20"/>
      <c r="F2078" s="105">
        <v>41061</v>
      </c>
      <c r="G2078" s="116">
        <v>26.66</v>
      </c>
      <c r="H2078" s="20"/>
    </row>
    <row r="2079" spans="1:8" s="172" customFormat="1" ht="12.75" customHeight="1" x14ac:dyDescent="0.15">
      <c r="A2079" s="105">
        <v>41040</v>
      </c>
      <c r="B2079" s="116">
        <v>3.02</v>
      </c>
      <c r="C2079" s="20">
        <f t="shared" si="64"/>
        <v>3.0200000000000001E-2</v>
      </c>
      <c r="D2079" s="46">
        <f t="shared" si="65"/>
        <v>19.89</v>
      </c>
      <c r="E2079" s="20"/>
      <c r="F2079" s="105">
        <v>41060</v>
      </c>
      <c r="G2079" s="116">
        <v>24.06</v>
      </c>
      <c r="H2079" s="20"/>
    </row>
    <row r="2080" spans="1:8" s="172" customFormat="1" ht="12.75" customHeight="1" x14ac:dyDescent="0.15">
      <c r="A2080" s="105">
        <v>41039</v>
      </c>
      <c r="B2080" s="116">
        <v>3.07</v>
      </c>
      <c r="C2080" s="20">
        <f t="shared" si="64"/>
        <v>3.0699999999999998E-2</v>
      </c>
      <c r="D2080" s="46">
        <f t="shared" si="65"/>
        <v>18.829999999999998</v>
      </c>
      <c r="E2080" s="20"/>
      <c r="F2080" s="105">
        <v>41059</v>
      </c>
      <c r="G2080" s="116">
        <v>24.14</v>
      </c>
      <c r="H2080" s="20"/>
    </row>
    <row r="2081" spans="1:8" s="172" customFormat="1" ht="12.75" customHeight="1" x14ac:dyDescent="0.15">
      <c r="A2081" s="105">
        <v>41038</v>
      </c>
      <c r="B2081" s="116">
        <v>3.03</v>
      </c>
      <c r="C2081" s="20">
        <f t="shared" si="64"/>
        <v>3.0299999999999997E-2</v>
      </c>
      <c r="D2081" s="46">
        <f t="shared" si="65"/>
        <v>20.079999999999998</v>
      </c>
      <c r="E2081" s="20"/>
      <c r="F2081" s="105">
        <v>41058</v>
      </c>
      <c r="G2081" s="116">
        <v>21.03</v>
      </c>
      <c r="H2081" s="20"/>
    </row>
    <row r="2082" spans="1:8" s="172" customFormat="1" ht="12.75" customHeight="1" x14ac:dyDescent="0.15">
      <c r="A2082" s="105">
        <v>41037</v>
      </c>
      <c r="B2082" s="116">
        <v>3.03</v>
      </c>
      <c r="C2082" s="20">
        <f t="shared" si="64"/>
        <v>3.0299999999999997E-2</v>
      </c>
      <c r="D2082" s="46">
        <f t="shared" si="65"/>
        <v>19.05</v>
      </c>
      <c r="E2082" s="20"/>
      <c r="F2082" s="105">
        <v>41054</v>
      </c>
      <c r="G2082" s="116">
        <v>21.76</v>
      </c>
      <c r="H2082" s="20"/>
    </row>
    <row r="2083" spans="1:8" s="172" customFormat="1" ht="12.75" customHeight="1" x14ac:dyDescent="0.15">
      <c r="A2083" s="105">
        <v>41036</v>
      </c>
      <c r="B2083" s="116">
        <v>3.07</v>
      </c>
      <c r="C2083" s="20">
        <f t="shared" si="64"/>
        <v>3.0699999999999998E-2</v>
      </c>
      <c r="D2083" s="46">
        <f t="shared" si="65"/>
        <v>18.940000000000001</v>
      </c>
      <c r="E2083" s="20"/>
      <c r="F2083" s="105">
        <v>41053</v>
      </c>
      <c r="G2083" s="116">
        <v>21.54</v>
      </c>
      <c r="H2083" s="20"/>
    </row>
    <row r="2084" spans="1:8" s="172" customFormat="1" ht="12.75" customHeight="1" x14ac:dyDescent="0.15">
      <c r="A2084" s="105">
        <v>41033</v>
      </c>
      <c r="B2084" s="116">
        <v>3.07</v>
      </c>
      <c r="C2084" s="20">
        <f t="shared" si="64"/>
        <v>3.0699999999999998E-2</v>
      </c>
      <c r="D2084" s="46">
        <f t="shared" si="65"/>
        <v>19.16</v>
      </c>
      <c r="E2084" s="20"/>
      <c r="F2084" s="105">
        <v>41052</v>
      </c>
      <c r="G2084" s="116">
        <v>22.33</v>
      </c>
      <c r="H2084" s="20"/>
    </row>
    <row r="2085" spans="1:8" s="172" customFormat="1" ht="12.75" customHeight="1" x14ac:dyDescent="0.15">
      <c r="A2085" s="105">
        <v>41032</v>
      </c>
      <c r="B2085" s="116">
        <v>3.12</v>
      </c>
      <c r="C2085" s="20">
        <f t="shared" si="64"/>
        <v>3.1200000000000002E-2</v>
      </c>
      <c r="D2085" s="46">
        <f t="shared" si="65"/>
        <v>17.559999999999999</v>
      </c>
      <c r="E2085" s="20"/>
      <c r="F2085" s="105">
        <v>41051</v>
      </c>
      <c r="G2085" s="116">
        <v>22.48</v>
      </c>
      <c r="H2085" s="20"/>
    </row>
    <row r="2086" spans="1:8" s="172" customFormat="1" ht="12.75" customHeight="1" x14ac:dyDescent="0.15">
      <c r="A2086" s="105">
        <v>41031</v>
      </c>
      <c r="B2086" s="116">
        <v>3.11</v>
      </c>
      <c r="C2086" s="20">
        <f t="shared" si="64"/>
        <v>3.1099999999999999E-2</v>
      </c>
      <c r="D2086" s="46">
        <f t="shared" si="65"/>
        <v>16.88</v>
      </c>
      <c r="E2086" s="20"/>
      <c r="F2086" s="105">
        <v>41050</v>
      </c>
      <c r="G2086" s="116">
        <v>22.01</v>
      </c>
      <c r="H2086" s="20"/>
    </row>
    <row r="2087" spans="1:8" s="172" customFormat="1" ht="12.75" customHeight="1" x14ac:dyDescent="0.15">
      <c r="A2087" s="105">
        <v>41030</v>
      </c>
      <c r="B2087" s="116">
        <v>3.16</v>
      </c>
      <c r="C2087" s="20">
        <f t="shared" si="64"/>
        <v>3.1600000000000003E-2</v>
      </c>
      <c r="D2087" s="46">
        <f t="shared" si="65"/>
        <v>16.600000000000001</v>
      </c>
      <c r="E2087" s="20"/>
      <c r="F2087" s="105">
        <v>41047</v>
      </c>
      <c r="G2087" s="116">
        <v>25.1</v>
      </c>
      <c r="H2087" s="20"/>
    </row>
    <row r="2088" spans="1:8" s="172" customFormat="1" ht="12.75" customHeight="1" x14ac:dyDescent="0.15">
      <c r="A2088" s="105">
        <v>41029</v>
      </c>
      <c r="B2088" s="116">
        <v>3.12</v>
      </c>
      <c r="C2088" s="20">
        <f t="shared" si="64"/>
        <v>3.1200000000000002E-2</v>
      </c>
      <c r="D2088" s="46">
        <f t="shared" si="65"/>
        <v>17.149999999999999</v>
      </c>
      <c r="E2088" s="20"/>
      <c r="F2088" s="105">
        <v>41046</v>
      </c>
      <c r="G2088" s="116">
        <v>24.49</v>
      </c>
      <c r="H2088" s="20"/>
    </row>
    <row r="2089" spans="1:8" s="172" customFormat="1" ht="12.75" customHeight="1" x14ac:dyDescent="0.15">
      <c r="A2089" s="105">
        <v>41026</v>
      </c>
      <c r="B2089" s="116">
        <v>3.12</v>
      </c>
      <c r="C2089" s="20">
        <f t="shared" si="64"/>
        <v>3.1200000000000002E-2</v>
      </c>
      <c r="D2089" s="46">
        <f t="shared" si="65"/>
        <v>16.32</v>
      </c>
      <c r="E2089" s="20"/>
      <c r="F2089" s="105">
        <v>41045</v>
      </c>
      <c r="G2089" s="116">
        <v>22.27</v>
      </c>
      <c r="H2089" s="20"/>
    </row>
    <row r="2090" spans="1:8" s="172" customFormat="1" ht="12.75" customHeight="1" x14ac:dyDescent="0.15">
      <c r="A2090" s="105">
        <v>41025</v>
      </c>
      <c r="B2090" s="116">
        <v>3.13</v>
      </c>
      <c r="C2090" s="20">
        <f t="shared" si="64"/>
        <v>3.1300000000000001E-2</v>
      </c>
      <c r="D2090" s="46">
        <f t="shared" si="65"/>
        <v>16.239999999999998</v>
      </c>
      <c r="E2090" s="20"/>
      <c r="F2090" s="105">
        <v>41044</v>
      </c>
      <c r="G2090" s="116">
        <v>21.97</v>
      </c>
      <c r="H2090" s="20"/>
    </row>
    <row r="2091" spans="1:8" s="172" customFormat="1" ht="12.75" customHeight="1" x14ac:dyDescent="0.15">
      <c r="A2091" s="105">
        <v>41024</v>
      </c>
      <c r="B2091" s="116">
        <v>3.15</v>
      </c>
      <c r="C2091" s="20">
        <f t="shared" si="64"/>
        <v>3.15E-2</v>
      </c>
      <c r="D2091" s="46">
        <f t="shared" si="65"/>
        <v>16.82</v>
      </c>
      <c r="E2091" s="20"/>
      <c r="F2091" s="105">
        <v>41043</v>
      </c>
      <c r="G2091" s="116">
        <v>21.87</v>
      </c>
      <c r="H2091" s="20"/>
    </row>
    <row r="2092" spans="1:8" s="172" customFormat="1" ht="12.75" customHeight="1" x14ac:dyDescent="0.15">
      <c r="A2092" s="105">
        <v>41023</v>
      </c>
      <c r="B2092" s="116">
        <v>3.12</v>
      </c>
      <c r="C2092" s="20">
        <f t="shared" si="64"/>
        <v>3.1200000000000002E-2</v>
      </c>
      <c r="D2092" s="46">
        <f t="shared" si="65"/>
        <v>18.100000000000001</v>
      </c>
      <c r="E2092" s="20"/>
      <c r="F2092" s="105">
        <v>41040</v>
      </c>
      <c r="G2092" s="116">
        <v>19.89</v>
      </c>
      <c r="H2092" s="20"/>
    </row>
    <row r="2093" spans="1:8" s="172" customFormat="1" ht="12.75" customHeight="1" x14ac:dyDescent="0.15">
      <c r="A2093" s="105">
        <v>41022</v>
      </c>
      <c r="B2093" s="116">
        <v>3.08</v>
      </c>
      <c r="C2093" s="20">
        <f t="shared" si="64"/>
        <v>3.0800000000000001E-2</v>
      </c>
      <c r="D2093" s="46">
        <f t="shared" si="65"/>
        <v>18.97</v>
      </c>
      <c r="E2093" s="20"/>
      <c r="F2093" s="105">
        <v>41039</v>
      </c>
      <c r="G2093" s="116">
        <v>18.829999999999998</v>
      </c>
      <c r="H2093" s="20"/>
    </row>
    <row r="2094" spans="1:8" s="172" customFormat="1" ht="12.75" customHeight="1" x14ac:dyDescent="0.15">
      <c r="A2094" s="105">
        <v>41019</v>
      </c>
      <c r="B2094" s="116">
        <v>3.12</v>
      </c>
      <c r="C2094" s="20">
        <f t="shared" si="64"/>
        <v>3.1200000000000002E-2</v>
      </c>
      <c r="D2094" s="46">
        <f t="shared" si="65"/>
        <v>17.440000000000001</v>
      </c>
      <c r="E2094" s="20"/>
      <c r="F2094" s="105">
        <v>41038</v>
      </c>
      <c r="G2094" s="116">
        <v>20.079999999999998</v>
      </c>
      <c r="H2094" s="20"/>
    </row>
    <row r="2095" spans="1:8" s="172" customFormat="1" ht="12.75" customHeight="1" x14ac:dyDescent="0.15">
      <c r="A2095" s="105">
        <v>41018</v>
      </c>
      <c r="B2095" s="116">
        <v>3.12</v>
      </c>
      <c r="C2095" s="20">
        <f t="shared" si="64"/>
        <v>3.1200000000000002E-2</v>
      </c>
      <c r="D2095" s="46">
        <f t="shared" si="65"/>
        <v>18.36</v>
      </c>
      <c r="E2095" s="20"/>
      <c r="F2095" s="105">
        <v>41037</v>
      </c>
      <c r="G2095" s="116">
        <v>19.05</v>
      </c>
      <c r="H2095" s="20"/>
    </row>
    <row r="2096" spans="1:8" s="172" customFormat="1" ht="12.75" customHeight="1" x14ac:dyDescent="0.15">
      <c r="A2096" s="105">
        <v>41017</v>
      </c>
      <c r="B2096" s="116">
        <v>3.13</v>
      </c>
      <c r="C2096" s="20">
        <f t="shared" si="64"/>
        <v>3.1300000000000001E-2</v>
      </c>
      <c r="D2096" s="46">
        <f t="shared" si="65"/>
        <v>18.64</v>
      </c>
      <c r="E2096" s="20"/>
      <c r="F2096" s="105">
        <v>41036</v>
      </c>
      <c r="G2096" s="116">
        <v>18.940000000000001</v>
      </c>
      <c r="H2096" s="20"/>
    </row>
    <row r="2097" spans="1:8" s="172" customFormat="1" ht="12.75" customHeight="1" x14ac:dyDescent="0.15">
      <c r="A2097" s="105">
        <v>41016</v>
      </c>
      <c r="B2097" s="116">
        <v>3.15</v>
      </c>
      <c r="C2097" s="20">
        <f t="shared" si="64"/>
        <v>3.15E-2</v>
      </c>
      <c r="D2097" s="46">
        <f t="shared" si="65"/>
        <v>18.46</v>
      </c>
      <c r="E2097" s="20"/>
      <c r="F2097" s="105">
        <v>41033</v>
      </c>
      <c r="G2097" s="116">
        <v>19.16</v>
      </c>
      <c r="H2097" s="20"/>
    </row>
    <row r="2098" spans="1:8" s="172" customFormat="1" ht="12.75" customHeight="1" x14ac:dyDescent="0.15">
      <c r="A2098" s="105">
        <v>41015</v>
      </c>
      <c r="B2098" s="116">
        <v>3.12</v>
      </c>
      <c r="C2098" s="20">
        <f t="shared" si="64"/>
        <v>3.1200000000000002E-2</v>
      </c>
      <c r="D2098" s="46">
        <f t="shared" si="65"/>
        <v>19.55</v>
      </c>
      <c r="E2098" s="20"/>
      <c r="F2098" s="105">
        <v>41032</v>
      </c>
      <c r="G2098" s="116">
        <v>17.559999999999999</v>
      </c>
      <c r="H2098" s="20"/>
    </row>
    <row r="2099" spans="1:8" s="172" customFormat="1" ht="12.75" customHeight="1" x14ac:dyDescent="0.15">
      <c r="A2099" s="105">
        <v>41012</v>
      </c>
      <c r="B2099" s="116">
        <v>3.14</v>
      </c>
      <c r="C2099" s="20">
        <f t="shared" si="64"/>
        <v>3.1400000000000004E-2</v>
      </c>
      <c r="D2099" s="46">
        <f t="shared" si="65"/>
        <v>19.55</v>
      </c>
      <c r="E2099" s="20"/>
      <c r="F2099" s="105">
        <v>41031</v>
      </c>
      <c r="G2099" s="116">
        <v>16.88</v>
      </c>
      <c r="H2099" s="20"/>
    </row>
    <row r="2100" spans="1:8" s="172" customFormat="1" ht="12.75" customHeight="1" x14ac:dyDescent="0.15">
      <c r="A2100" s="105">
        <v>41011</v>
      </c>
      <c r="B2100" s="116">
        <v>3.22</v>
      </c>
      <c r="C2100" s="20">
        <f t="shared" si="64"/>
        <v>3.2199999999999999E-2</v>
      </c>
      <c r="D2100" s="46">
        <f t="shared" si="65"/>
        <v>17.2</v>
      </c>
      <c r="E2100" s="20"/>
      <c r="F2100" s="105">
        <v>41030</v>
      </c>
      <c r="G2100" s="116">
        <v>16.600000000000001</v>
      </c>
      <c r="H2100" s="20"/>
    </row>
    <row r="2101" spans="1:8" s="172" customFormat="1" ht="12.75" customHeight="1" x14ac:dyDescent="0.15">
      <c r="A2101" s="105">
        <v>41010</v>
      </c>
      <c r="B2101" s="116">
        <v>3.18</v>
      </c>
      <c r="C2101" s="20">
        <f t="shared" si="64"/>
        <v>3.1800000000000002E-2</v>
      </c>
      <c r="D2101" s="46">
        <f t="shared" si="65"/>
        <v>20.02</v>
      </c>
      <c r="E2101" s="20"/>
      <c r="F2101" s="105">
        <v>41029</v>
      </c>
      <c r="G2101" s="116">
        <v>17.149999999999999</v>
      </c>
      <c r="H2101" s="20"/>
    </row>
    <row r="2102" spans="1:8" s="172" customFormat="1" ht="12.75" customHeight="1" x14ac:dyDescent="0.15">
      <c r="A2102" s="105">
        <v>41009</v>
      </c>
      <c r="B2102" s="116">
        <v>3.13</v>
      </c>
      <c r="C2102" s="20">
        <f t="shared" si="64"/>
        <v>3.1300000000000001E-2</v>
      </c>
      <c r="D2102" s="46">
        <f t="shared" si="65"/>
        <v>20.39</v>
      </c>
      <c r="E2102" s="20"/>
      <c r="F2102" s="105">
        <v>41026</v>
      </c>
      <c r="G2102" s="116">
        <v>16.32</v>
      </c>
      <c r="H2102" s="20"/>
    </row>
    <row r="2103" spans="1:8" s="172" customFormat="1" ht="12.75" customHeight="1" x14ac:dyDescent="0.15">
      <c r="A2103" s="105">
        <v>41008</v>
      </c>
      <c r="B2103" s="116">
        <v>3.18</v>
      </c>
      <c r="C2103" s="20">
        <f t="shared" si="64"/>
        <v>3.1800000000000002E-2</v>
      </c>
      <c r="D2103" s="46">
        <f t="shared" si="65"/>
        <v>18.809999999999999</v>
      </c>
      <c r="E2103" s="20"/>
      <c r="F2103" s="105">
        <v>41025</v>
      </c>
      <c r="G2103" s="116">
        <v>16.239999999999998</v>
      </c>
      <c r="H2103" s="20"/>
    </row>
    <row r="2104" spans="1:8" s="172" customFormat="1" ht="12.75" customHeight="1" x14ac:dyDescent="0.15">
      <c r="A2104" s="105">
        <v>41005</v>
      </c>
      <c r="B2104" s="116">
        <v>3.21</v>
      </c>
      <c r="C2104" s="20">
        <f t="shared" si="64"/>
        <v>3.2099999999999997E-2</v>
      </c>
      <c r="D2104" s="46">
        <f t="shared" si="65"/>
        <v>17.754999999999999</v>
      </c>
      <c r="E2104" s="20"/>
      <c r="F2104" s="105">
        <v>41024</v>
      </c>
      <c r="G2104" s="116">
        <v>16.82</v>
      </c>
      <c r="H2104" s="20"/>
    </row>
    <row r="2105" spans="1:8" s="172" customFormat="1" ht="12.75" customHeight="1" x14ac:dyDescent="0.15">
      <c r="A2105" s="105">
        <v>41004</v>
      </c>
      <c r="B2105" s="116">
        <v>3.32</v>
      </c>
      <c r="C2105" s="20">
        <f t="shared" si="64"/>
        <v>3.32E-2</v>
      </c>
      <c r="D2105" s="46">
        <f t="shared" si="65"/>
        <v>16.7</v>
      </c>
      <c r="E2105" s="20"/>
      <c r="F2105" s="105">
        <v>41023</v>
      </c>
      <c r="G2105" s="116">
        <v>18.100000000000001</v>
      </c>
      <c r="H2105" s="20"/>
    </row>
    <row r="2106" spans="1:8" s="172" customFormat="1" ht="12.75" customHeight="1" x14ac:dyDescent="0.15">
      <c r="A2106" s="105">
        <v>41003</v>
      </c>
      <c r="B2106" s="116">
        <v>3.37</v>
      </c>
      <c r="C2106" s="20">
        <f t="shared" si="64"/>
        <v>3.3700000000000001E-2</v>
      </c>
      <c r="D2106" s="46">
        <f t="shared" si="65"/>
        <v>16.440000000000001</v>
      </c>
      <c r="E2106" s="20"/>
      <c r="F2106" s="105">
        <v>41022</v>
      </c>
      <c r="G2106" s="116">
        <v>18.97</v>
      </c>
      <c r="H2106" s="20"/>
    </row>
    <row r="2107" spans="1:8" s="172" customFormat="1" ht="12.75" customHeight="1" x14ac:dyDescent="0.15">
      <c r="A2107" s="105">
        <v>41002</v>
      </c>
      <c r="B2107" s="116">
        <v>3.41</v>
      </c>
      <c r="C2107" s="20">
        <f t="shared" si="64"/>
        <v>3.4099999999999998E-2</v>
      </c>
      <c r="D2107" s="46">
        <f t="shared" si="65"/>
        <v>15.66</v>
      </c>
      <c r="E2107" s="20"/>
      <c r="F2107" s="105">
        <v>41019</v>
      </c>
      <c r="G2107" s="116">
        <v>17.440000000000001</v>
      </c>
      <c r="H2107" s="20"/>
    </row>
    <row r="2108" spans="1:8" s="172" customFormat="1" ht="12.75" customHeight="1" x14ac:dyDescent="0.15">
      <c r="A2108" s="105">
        <v>41001</v>
      </c>
      <c r="B2108" s="116">
        <v>3.35</v>
      </c>
      <c r="C2108" s="20">
        <f t="shared" si="64"/>
        <v>3.3500000000000002E-2</v>
      </c>
      <c r="D2108" s="46">
        <f t="shared" si="65"/>
        <v>15.64</v>
      </c>
      <c r="E2108" s="20"/>
      <c r="F2108" s="105">
        <v>41018</v>
      </c>
      <c r="G2108" s="116">
        <v>18.36</v>
      </c>
      <c r="H2108" s="20"/>
    </row>
    <row r="2109" spans="1:8" s="172" customFormat="1" ht="12.75" customHeight="1" x14ac:dyDescent="0.15">
      <c r="A2109" s="105">
        <v>40998</v>
      </c>
      <c r="B2109" s="116">
        <v>3.35</v>
      </c>
      <c r="C2109" s="20">
        <f t="shared" si="64"/>
        <v>3.3500000000000002E-2</v>
      </c>
      <c r="D2109" s="46">
        <f t="shared" si="65"/>
        <v>15.5</v>
      </c>
      <c r="E2109" s="20"/>
      <c r="F2109" s="105">
        <v>41017</v>
      </c>
      <c r="G2109" s="116">
        <v>18.64</v>
      </c>
      <c r="H2109" s="20"/>
    </row>
    <row r="2110" spans="1:8" s="172" customFormat="1" ht="12.75" customHeight="1" x14ac:dyDescent="0.15">
      <c r="A2110" s="105">
        <v>40997</v>
      </c>
      <c r="B2110" s="116">
        <v>3.27</v>
      </c>
      <c r="C2110" s="20">
        <f t="shared" si="64"/>
        <v>3.27E-2</v>
      </c>
      <c r="D2110" s="46">
        <f t="shared" si="65"/>
        <v>15.48</v>
      </c>
      <c r="E2110" s="20"/>
      <c r="F2110" s="105">
        <v>41016</v>
      </c>
      <c r="G2110" s="116">
        <v>18.46</v>
      </c>
      <c r="H2110" s="20"/>
    </row>
    <row r="2111" spans="1:8" s="172" customFormat="1" ht="12.75" customHeight="1" x14ac:dyDescent="0.15">
      <c r="A2111" s="105">
        <v>40996</v>
      </c>
      <c r="B2111" s="116">
        <v>3.31</v>
      </c>
      <c r="C2111" s="20">
        <f t="shared" si="64"/>
        <v>3.3099999999999997E-2</v>
      </c>
      <c r="D2111" s="46">
        <f t="shared" si="65"/>
        <v>15.47</v>
      </c>
      <c r="E2111" s="20"/>
      <c r="F2111" s="105">
        <v>41015</v>
      </c>
      <c r="G2111" s="116">
        <v>19.55</v>
      </c>
      <c r="H2111" s="20"/>
    </row>
    <row r="2112" spans="1:8" s="172" customFormat="1" ht="12.75" customHeight="1" x14ac:dyDescent="0.15">
      <c r="A2112" s="105">
        <v>40995</v>
      </c>
      <c r="B2112" s="116">
        <v>3.29</v>
      </c>
      <c r="C2112" s="20">
        <f t="shared" si="64"/>
        <v>3.2899999999999999E-2</v>
      </c>
      <c r="D2112" s="46">
        <f t="shared" si="65"/>
        <v>15.59</v>
      </c>
      <c r="E2112" s="20"/>
      <c r="F2112" s="105">
        <v>41012</v>
      </c>
      <c r="G2112" s="116">
        <v>19.55</v>
      </c>
      <c r="H2112" s="20"/>
    </row>
    <row r="2113" spans="1:8" s="172" customFormat="1" ht="12.75" customHeight="1" x14ac:dyDescent="0.15">
      <c r="A2113" s="105">
        <v>40994</v>
      </c>
      <c r="B2113" s="116">
        <v>3.33</v>
      </c>
      <c r="C2113" s="20">
        <f t="shared" si="64"/>
        <v>3.3300000000000003E-2</v>
      </c>
      <c r="D2113" s="46">
        <f t="shared" si="65"/>
        <v>14.26</v>
      </c>
      <c r="E2113" s="20"/>
      <c r="F2113" s="105">
        <v>41011</v>
      </c>
      <c r="G2113" s="116">
        <v>17.2</v>
      </c>
      <c r="H2113" s="20"/>
    </row>
    <row r="2114" spans="1:8" s="172" customFormat="1" ht="12.75" customHeight="1" x14ac:dyDescent="0.15">
      <c r="A2114" s="105">
        <v>40991</v>
      </c>
      <c r="B2114" s="116">
        <v>3.31</v>
      </c>
      <c r="C2114" s="20">
        <f t="shared" si="64"/>
        <v>3.3099999999999997E-2</v>
      </c>
      <c r="D2114" s="46">
        <f t="shared" si="65"/>
        <v>14.82</v>
      </c>
      <c r="E2114" s="20"/>
      <c r="F2114" s="105">
        <v>41010</v>
      </c>
      <c r="G2114" s="116">
        <v>20.02</v>
      </c>
      <c r="H2114" s="20"/>
    </row>
    <row r="2115" spans="1:8" s="172" customFormat="1" ht="12.75" customHeight="1" x14ac:dyDescent="0.15">
      <c r="A2115" s="105">
        <v>40990</v>
      </c>
      <c r="B2115" s="116">
        <v>3.37</v>
      </c>
      <c r="C2115" s="20">
        <f t="shared" ref="C2115:C2178" si="66">B2115/100</f>
        <v>3.3700000000000001E-2</v>
      </c>
      <c r="D2115" s="46">
        <f t="shared" ref="D2115:D2178" si="67">IFERROR(VLOOKUP(A2115,$F$3:$G$7726,2,FALSE),AVERAGE(D2114,D2116))</f>
        <v>15.57</v>
      </c>
      <c r="E2115" s="20"/>
      <c r="F2115" s="105">
        <v>41009</v>
      </c>
      <c r="G2115" s="116">
        <v>20.39</v>
      </c>
      <c r="H2115" s="20"/>
    </row>
    <row r="2116" spans="1:8" s="172" customFormat="1" ht="12.75" customHeight="1" x14ac:dyDescent="0.15">
      <c r="A2116" s="105">
        <v>40989</v>
      </c>
      <c r="B2116" s="116">
        <v>3.38</v>
      </c>
      <c r="C2116" s="20">
        <f t="shared" si="66"/>
        <v>3.3799999999999997E-2</v>
      </c>
      <c r="D2116" s="46">
        <f t="shared" si="67"/>
        <v>15.13</v>
      </c>
      <c r="E2116" s="20"/>
      <c r="F2116" s="105">
        <v>41008</v>
      </c>
      <c r="G2116" s="116">
        <v>18.809999999999999</v>
      </c>
      <c r="H2116" s="20"/>
    </row>
    <row r="2117" spans="1:8" s="172" customFormat="1" ht="12.75" customHeight="1" x14ac:dyDescent="0.15">
      <c r="A2117" s="105">
        <v>40988</v>
      </c>
      <c r="B2117" s="116">
        <v>3.46</v>
      </c>
      <c r="C2117" s="20">
        <f t="shared" si="66"/>
        <v>3.4599999999999999E-2</v>
      </c>
      <c r="D2117" s="46">
        <f t="shared" si="67"/>
        <v>15.58</v>
      </c>
      <c r="E2117" s="20"/>
      <c r="F2117" s="105">
        <v>41004</v>
      </c>
      <c r="G2117" s="116">
        <v>16.7</v>
      </c>
      <c r="H2117" s="20"/>
    </row>
    <row r="2118" spans="1:8" s="172" customFormat="1" ht="12.75" customHeight="1" x14ac:dyDescent="0.15">
      <c r="A2118" s="105">
        <v>40987</v>
      </c>
      <c r="B2118" s="116">
        <v>3.48</v>
      </c>
      <c r="C2118" s="20">
        <f t="shared" si="66"/>
        <v>3.4799999999999998E-2</v>
      </c>
      <c r="D2118" s="46">
        <f t="shared" si="67"/>
        <v>15.04</v>
      </c>
      <c r="E2118" s="20"/>
      <c r="F2118" s="105">
        <v>41003</v>
      </c>
      <c r="G2118" s="116">
        <v>16.440000000000001</v>
      </c>
      <c r="H2118" s="20"/>
    </row>
    <row r="2119" spans="1:8" s="172" customFormat="1" ht="12.75" customHeight="1" x14ac:dyDescent="0.15">
      <c r="A2119" s="105">
        <v>40984</v>
      </c>
      <c r="B2119" s="116">
        <v>3.41</v>
      </c>
      <c r="C2119" s="20">
        <f t="shared" si="66"/>
        <v>3.4099999999999998E-2</v>
      </c>
      <c r="D2119" s="46">
        <f t="shared" si="67"/>
        <v>14.47</v>
      </c>
      <c r="E2119" s="20"/>
      <c r="F2119" s="105">
        <v>41002</v>
      </c>
      <c r="G2119" s="116">
        <v>15.66</v>
      </c>
      <c r="H2119" s="20"/>
    </row>
    <row r="2120" spans="1:8" s="172" customFormat="1" ht="12.75" customHeight="1" x14ac:dyDescent="0.15">
      <c r="A2120" s="105">
        <v>40983</v>
      </c>
      <c r="B2120" s="116">
        <v>3.41</v>
      </c>
      <c r="C2120" s="20">
        <f t="shared" si="66"/>
        <v>3.4099999999999998E-2</v>
      </c>
      <c r="D2120" s="46">
        <f t="shared" si="67"/>
        <v>15.42</v>
      </c>
      <c r="E2120" s="20"/>
      <c r="F2120" s="105">
        <v>41001</v>
      </c>
      <c r="G2120" s="116">
        <v>15.64</v>
      </c>
      <c r="H2120" s="20"/>
    </row>
    <row r="2121" spans="1:8" s="172" customFormat="1" ht="12.75" customHeight="1" x14ac:dyDescent="0.15">
      <c r="A2121" s="105">
        <v>40982</v>
      </c>
      <c r="B2121" s="116">
        <v>3.43</v>
      </c>
      <c r="C2121" s="20">
        <f t="shared" si="66"/>
        <v>3.4300000000000004E-2</v>
      </c>
      <c r="D2121" s="46">
        <f t="shared" si="67"/>
        <v>15.31</v>
      </c>
      <c r="E2121" s="20"/>
      <c r="F2121" s="105">
        <v>40998</v>
      </c>
      <c r="G2121" s="116">
        <v>15.5</v>
      </c>
      <c r="H2121" s="20"/>
    </row>
    <row r="2122" spans="1:8" s="172" customFormat="1" ht="12.75" customHeight="1" x14ac:dyDescent="0.15">
      <c r="A2122" s="105">
        <v>40981</v>
      </c>
      <c r="B2122" s="116">
        <v>3.26</v>
      </c>
      <c r="C2122" s="20">
        <f t="shared" si="66"/>
        <v>3.2599999999999997E-2</v>
      </c>
      <c r="D2122" s="46">
        <f t="shared" si="67"/>
        <v>14.8</v>
      </c>
      <c r="E2122" s="20"/>
      <c r="F2122" s="105">
        <v>40997</v>
      </c>
      <c r="G2122" s="116">
        <v>15.48</v>
      </c>
      <c r="H2122" s="20"/>
    </row>
    <row r="2123" spans="1:8" s="172" customFormat="1" ht="12.75" customHeight="1" x14ac:dyDescent="0.15">
      <c r="A2123" s="105">
        <v>40980</v>
      </c>
      <c r="B2123" s="116">
        <v>3.17</v>
      </c>
      <c r="C2123" s="20">
        <f t="shared" si="66"/>
        <v>3.1699999999999999E-2</v>
      </c>
      <c r="D2123" s="46">
        <f t="shared" si="67"/>
        <v>15.64</v>
      </c>
      <c r="E2123" s="20"/>
      <c r="F2123" s="105">
        <v>40996</v>
      </c>
      <c r="G2123" s="116">
        <v>15.47</v>
      </c>
      <c r="H2123" s="20"/>
    </row>
    <row r="2124" spans="1:8" s="172" customFormat="1" ht="12.75" customHeight="1" x14ac:dyDescent="0.15">
      <c r="A2124" s="105">
        <v>40977</v>
      </c>
      <c r="B2124" s="116">
        <v>3.19</v>
      </c>
      <c r="C2124" s="20">
        <f t="shared" si="66"/>
        <v>3.1899999999999998E-2</v>
      </c>
      <c r="D2124" s="46">
        <f t="shared" si="67"/>
        <v>17.11</v>
      </c>
      <c r="E2124" s="20"/>
      <c r="F2124" s="105">
        <v>40995</v>
      </c>
      <c r="G2124" s="116">
        <v>15.59</v>
      </c>
      <c r="H2124" s="20"/>
    </row>
    <row r="2125" spans="1:8" s="172" customFormat="1" ht="12.75" customHeight="1" x14ac:dyDescent="0.15">
      <c r="A2125" s="105">
        <v>40976</v>
      </c>
      <c r="B2125" s="116">
        <v>3.18</v>
      </c>
      <c r="C2125" s="20">
        <f t="shared" si="66"/>
        <v>3.1800000000000002E-2</v>
      </c>
      <c r="D2125" s="46">
        <f t="shared" si="67"/>
        <v>17.95</v>
      </c>
      <c r="E2125" s="20"/>
      <c r="F2125" s="105">
        <v>40994</v>
      </c>
      <c r="G2125" s="116">
        <v>14.26</v>
      </c>
      <c r="H2125" s="20"/>
    </row>
    <row r="2126" spans="1:8" s="172" customFormat="1" ht="12.75" customHeight="1" x14ac:dyDescent="0.15">
      <c r="A2126" s="105">
        <v>40975</v>
      </c>
      <c r="B2126" s="116">
        <v>3.12</v>
      </c>
      <c r="C2126" s="20">
        <f t="shared" si="66"/>
        <v>3.1200000000000002E-2</v>
      </c>
      <c r="D2126" s="46">
        <f t="shared" si="67"/>
        <v>19.07</v>
      </c>
      <c r="E2126" s="20"/>
      <c r="F2126" s="105">
        <v>40991</v>
      </c>
      <c r="G2126" s="116">
        <v>14.82</v>
      </c>
      <c r="H2126" s="20"/>
    </row>
    <row r="2127" spans="1:8" s="172" customFormat="1" ht="12.75" customHeight="1" x14ac:dyDescent="0.15">
      <c r="A2127" s="105">
        <v>40974</v>
      </c>
      <c r="B2127" s="116">
        <v>3.08</v>
      </c>
      <c r="C2127" s="20">
        <f t="shared" si="66"/>
        <v>3.0800000000000001E-2</v>
      </c>
      <c r="D2127" s="46">
        <f t="shared" si="67"/>
        <v>20.87</v>
      </c>
      <c r="E2127" s="20"/>
      <c r="F2127" s="105">
        <v>40990</v>
      </c>
      <c r="G2127" s="116">
        <v>15.57</v>
      </c>
      <c r="H2127" s="20"/>
    </row>
    <row r="2128" spans="1:8" s="172" customFormat="1" ht="12.75" customHeight="1" x14ac:dyDescent="0.15">
      <c r="A2128" s="105">
        <v>40973</v>
      </c>
      <c r="B2128" s="116">
        <v>3.13</v>
      </c>
      <c r="C2128" s="20">
        <f t="shared" si="66"/>
        <v>3.1300000000000001E-2</v>
      </c>
      <c r="D2128" s="46">
        <f t="shared" si="67"/>
        <v>18.05</v>
      </c>
      <c r="E2128" s="20"/>
      <c r="F2128" s="105">
        <v>40989</v>
      </c>
      <c r="G2128" s="116">
        <v>15.13</v>
      </c>
      <c r="H2128" s="20"/>
    </row>
    <row r="2129" spans="1:8" s="172" customFormat="1" ht="12.75" customHeight="1" x14ac:dyDescent="0.15">
      <c r="A2129" s="105">
        <v>40970</v>
      </c>
      <c r="B2129" s="116">
        <v>3.11</v>
      </c>
      <c r="C2129" s="20">
        <f t="shared" si="66"/>
        <v>3.1099999999999999E-2</v>
      </c>
      <c r="D2129" s="46">
        <f t="shared" si="67"/>
        <v>17.29</v>
      </c>
      <c r="E2129" s="20"/>
      <c r="F2129" s="105">
        <v>40988</v>
      </c>
      <c r="G2129" s="116">
        <v>15.58</v>
      </c>
      <c r="H2129" s="20"/>
    </row>
    <row r="2130" spans="1:8" s="172" customFormat="1" ht="12.75" customHeight="1" x14ac:dyDescent="0.15">
      <c r="A2130" s="105">
        <v>40969</v>
      </c>
      <c r="B2130" s="116">
        <v>3.15</v>
      </c>
      <c r="C2130" s="20">
        <f t="shared" si="66"/>
        <v>3.15E-2</v>
      </c>
      <c r="D2130" s="46">
        <f t="shared" si="67"/>
        <v>17.260000000000002</v>
      </c>
      <c r="E2130" s="20"/>
      <c r="F2130" s="105">
        <v>40987</v>
      </c>
      <c r="G2130" s="116">
        <v>15.04</v>
      </c>
      <c r="H2130" s="20"/>
    </row>
    <row r="2131" spans="1:8" s="172" customFormat="1" ht="12.75" customHeight="1" x14ac:dyDescent="0.15">
      <c r="A2131" s="105">
        <v>40968</v>
      </c>
      <c r="B2131" s="116">
        <v>3.08</v>
      </c>
      <c r="C2131" s="20">
        <f t="shared" si="66"/>
        <v>3.0800000000000001E-2</v>
      </c>
      <c r="D2131" s="46">
        <f t="shared" si="67"/>
        <v>18.43</v>
      </c>
      <c r="E2131" s="20"/>
      <c r="F2131" s="105">
        <v>40984</v>
      </c>
      <c r="G2131" s="116">
        <v>14.47</v>
      </c>
      <c r="H2131" s="20"/>
    </row>
    <row r="2132" spans="1:8" s="172" customFormat="1" ht="12.75" customHeight="1" x14ac:dyDescent="0.15">
      <c r="A2132" s="105">
        <v>40967</v>
      </c>
      <c r="B2132" s="116">
        <v>3.07</v>
      </c>
      <c r="C2132" s="20">
        <f t="shared" si="66"/>
        <v>3.0699999999999998E-2</v>
      </c>
      <c r="D2132" s="46">
        <f t="shared" si="67"/>
        <v>17.96</v>
      </c>
      <c r="E2132" s="20"/>
      <c r="F2132" s="105">
        <v>40983</v>
      </c>
      <c r="G2132" s="116">
        <v>15.42</v>
      </c>
      <c r="H2132" s="20"/>
    </row>
    <row r="2133" spans="1:8" s="172" customFormat="1" ht="12.75" customHeight="1" x14ac:dyDescent="0.15">
      <c r="A2133" s="105">
        <v>40966</v>
      </c>
      <c r="B2133" s="116">
        <v>3.04</v>
      </c>
      <c r="C2133" s="20">
        <f t="shared" si="66"/>
        <v>3.04E-2</v>
      </c>
      <c r="D2133" s="46">
        <f t="shared" si="67"/>
        <v>18.190000000000001</v>
      </c>
      <c r="E2133" s="20"/>
      <c r="F2133" s="105">
        <v>40982</v>
      </c>
      <c r="G2133" s="116">
        <v>15.31</v>
      </c>
      <c r="H2133" s="20"/>
    </row>
    <row r="2134" spans="1:8" s="172" customFormat="1" ht="12.75" customHeight="1" x14ac:dyDescent="0.15">
      <c r="A2134" s="105">
        <v>40963</v>
      </c>
      <c r="B2134" s="116">
        <v>3.1</v>
      </c>
      <c r="C2134" s="20">
        <f t="shared" si="66"/>
        <v>3.1E-2</v>
      </c>
      <c r="D2134" s="46">
        <f t="shared" si="67"/>
        <v>17.309999999999999</v>
      </c>
      <c r="E2134" s="20"/>
      <c r="F2134" s="105">
        <v>40981</v>
      </c>
      <c r="G2134" s="116">
        <v>14.8</v>
      </c>
      <c r="H2134" s="20"/>
    </row>
    <row r="2135" spans="1:8" s="172" customFormat="1" ht="12.75" customHeight="1" x14ac:dyDescent="0.15">
      <c r="A2135" s="105">
        <v>40962</v>
      </c>
      <c r="B2135" s="116">
        <v>3.13</v>
      </c>
      <c r="C2135" s="20">
        <f t="shared" si="66"/>
        <v>3.1300000000000001E-2</v>
      </c>
      <c r="D2135" s="46">
        <f t="shared" si="67"/>
        <v>16.8</v>
      </c>
      <c r="E2135" s="20"/>
      <c r="F2135" s="105">
        <v>40980</v>
      </c>
      <c r="G2135" s="116">
        <v>15.64</v>
      </c>
      <c r="H2135" s="20"/>
    </row>
    <row r="2136" spans="1:8" s="172" customFormat="1" ht="12.75" customHeight="1" x14ac:dyDescent="0.15">
      <c r="A2136" s="105">
        <v>40961</v>
      </c>
      <c r="B2136" s="116">
        <v>3.15</v>
      </c>
      <c r="C2136" s="20">
        <f t="shared" si="66"/>
        <v>3.15E-2</v>
      </c>
      <c r="D2136" s="46">
        <f t="shared" si="67"/>
        <v>18.190000000000001</v>
      </c>
      <c r="E2136" s="20"/>
      <c r="F2136" s="105">
        <v>40977</v>
      </c>
      <c r="G2136" s="116">
        <v>17.11</v>
      </c>
      <c r="H2136" s="20"/>
    </row>
    <row r="2137" spans="1:8" s="172" customFormat="1" ht="12.75" customHeight="1" x14ac:dyDescent="0.15">
      <c r="A2137" s="105">
        <v>40960</v>
      </c>
      <c r="B2137" s="116">
        <v>3.2</v>
      </c>
      <c r="C2137" s="20">
        <f t="shared" si="66"/>
        <v>3.2000000000000001E-2</v>
      </c>
      <c r="D2137" s="46">
        <f t="shared" si="67"/>
        <v>18.190000000000001</v>
      </c>
      <c r="E2137" s="20"/>
      <c r="F2137" s="105">
        <v>40976</v>
      </c>
      <c r="G2137" s="116">
        <v>17.95</v>
      </c>
      <c r="H2137" s="20"/>
    </row>
    <row r="2138" spans="1:8" s="172" customFormat="1" ht="12.75" customHeight="1" x14ac:dyDescent="0.15">
      <c r="A2138" s="105">
        <v>40956</v>
      </c>
      <c r="B2138" s="116">
        <v>3.16</v>
      </c>
      <c r="C2138" s="20">
        <f t="shared" si="66"/>
        <v>3.1600000000000003E-2</v>
      </c>
      <c r="D2138" s="46">
        <f t="shared" si="67"/>
        <v>17.78</v>
      </c>
      <c r="E2138" s="20"/>
      <c r="F2138" s="105">
        <v>40975</v>
      </c>
      <c r="G2138" s="116">
        <v>19.07</v>
      </c>
      <c r="H2138" s="20"/>
    </row>
    <row r="2139" spans="1:8" s="172" customFormat="1" ht="12.75" customHeight="1" x14ac:dyDescent="0.15">
      <c r="A2139" s="105">
        <v>40955</v>
      </c>
      <c r="B2139" s="116">
        <v>3.14</v>
      </c>
      <c r="C2139" s="20">
        <f t="shared" si="66"/>
        <v>3.1400000000000004E-2</v>
      </c>
      <c r="D2139" s="46">
        <f t="shared" si="67"/>
        <v>19.22</v>
      </c>
      <c r="E2139" s="20"/>
      <c r="F2139" s="105">
        <v>40974</v>
      </c>
      <c r="G2139" s="116">
        <v>20.87</v>
      </c>
      <c r="H2139" s="20"/>
    </row>
    <row r="2140" spans="1:8" s="172" customFormat="1" ht="12.75" customHeight="1" x14ac:dyDescent="0.15">
      <c r="A2140" s="105">
        <v>40954</v>
      </c>
      <c r="B2140" s="116">
        <v>3.09</v>
      </c>
      <c r="C2140" s="20">
        <f t="shared" si="66"/>
        <v>3.0899999999999997E-2</v>
      </c>
      <c r="D2140" s="46">
        <f t="shared" si="67"/>
        <v>21.14</v>
      </c>
      <c r="E2140" s="20"/>
      <c r="F2140" s="105">
        <v>40973</v>
      </c>
      <c r="G2140" s="116">
        <v>18.05</v>
      </c>
      <c r="H2140" s="20"/>
    </row>
    <row r="2141" spans="1:8" s="172" customFormat="1" ht="12.75" customHeight="1" x14ac:dyDescent="0.15">
      <c r="A2141" s="105">
        <v>40953</v>
      </c>
      <c r="B2141" s="116">
        <v>3.06</v>
      </c>
      <c r="C2141" s="20">
        <f t="shared" si="66"/>
        <v>3.0600000000000002E-2</v>
      </c>
      <c r="D2141" s="46">
        <f t="shared" si="67"/>
        <v>19.54</v>
      </c>
      <c r="E2141" s="20"/>
      <c r="F2141" s="105">
        <v>40970</v>
      </c>
      <c r="G2141" s="116">
        <v>17.29</v>
      </c>
      <c r="H2141" s="20"/>
    </row>
    <row r="2142" spans="1:8" s="172" customFormat="1" ht="12.75" customHeight="1" x14ac:dyDescent="0.15">
      <c r="A2142" s="105">
        <v>40952</v>
      </c>
      <c r="B2142" s="116">
        <v>3.14</v>
      </c>
      <c r="C2142" s="20">
        <f t="shared" si="66"/>
        <v>3.1400000000000004E-2</v>
      </c>
      <c r="D2142" s="46">
        <f t="shared" si="67"/>
        <v>19.04</v>
      </c>
      <c r="E2142" s="20"/>
      <c r="F2142" s="105">
        <v>40969</v>
      </c>
      <c r="G2142" s="116">
        <v>17.260000000000002</v>
      </c>
      <c r="H2142" s="20"/>
    </row>
    <row r="2143" spans="1:8" s="172" customFormat="1" ht="12.75" customHeight="1" x14ac:dyDescent="0.15">
      <c r="A2143" s="105">
        <v>40949</v>
      </c>
      <c r="B2143" s="116">
        <v>3.11</v>
      </c>
      <c r="C2143" s="20">
        <f t="shared" si="66"/>
        <v>3.1099999999999999E-2</v>
      </c>
      <c r="D2143" s="46">
        <f t="shared" si="67"/>
        <v>20.79</v>
      </c>
      <c r="E2143" s="20"/>
      <c r="F2143" s="105">
        <v>40968</v>
      </c>
      <c r="G2143" s="116">
        <v>18.43</v>
      </c>
      <c r="H2143" s="20"/>
    </row>
    <row r="2144" spans="1:8" s="172" customFormat="1" ht="12.75" customHeight="1" x14ac:dyDescent="0.15">
      <c r="A2144" s="105">
        <v>40948</v>
      </c>
      <c r="B2144" s="116">
        <v>3.2</v>
      </c>
      <c r="C2144" s="20">
        <f t="shared" si="66"/>
        <v>3.2000000000000001E-2</v>
      </c>
      <c r="D2144" s="46">
        <f t="shared" si="67"/>
        <v>18.63</v>
      </c>
      <c r="E2144" s="20"/>
      <c r="F2144" s="105">
        <v>40967</v>
      </c>
      <c r="G2144" s="116">
        <v>17.96</v>
      </c>
      <c r="H2144" s="20"/>
    </row>
    <row r="2145" spans="1:8" s="172" customFormat="1" ht="12.75" customHeight="1" x14ac:dyDescent="0.15">
      <c r="A2145" s="105">
        <v>40947</v>
      </c>
      <c r="B2145" s="116">
        <v>3.14</v>
      </c>
      <c r="C2145" s="20">
        <f t="shared" si="66"/>
        <v>3.1400000000000004E-2</v>
      </c>
      <c r="D2145" s="46">
        <f t="shared" si="67"/>
        <v>18.16</v>
      </c>
      <c r="E2145" s="20"/>
      <c r="F2145" s="105">
        <v>40966</v>
      </c>
      <c r="G2145" s="116">
        <v>18.190000000000001</v>
      </c>
      <c r="H2145" s="20"/>
    </row>
    <row r="2146" spans="1:8" s="172" customFormat="1" ht="12.75" customHeight="1" x14ac:dyDescent="0.15">
      <c r="A2146" s="105">
        <v>40946</v>
      </c>
      <c r="B2146" s="116">
        <v>3.14</v>
      </c>
      <c r="C2146" s="20">
        <f t="shared" si="66"/>
        <v>3.1400000000000004E-2</v>
      </c>
      <c r="D2146" s="46">
        <f t="shared" si="67"/>
        <v>17.649999999999999</v>
      </c>
      <c r="E2146" s="20"/>
      <c r="F2146" s="105">
        <v>40963</v>
      </c>
      <c r="G2146" s="116">
        <v>17.309999999999999</v>
      </c>
      <c r="H2146" s="20"/>
    </row>
    <row r="2147" spans="1:8" s="172" customFormat="1" ht="12.75" customHeight="1" x14ac:dyDescent="0.15">
      <c r="A2147" s="105">
        <v>40945</v>
      </c>
      <c r="B2147" s="116">
        <v>3.08</v>
      </c>
      <c r="C2147" s="20">
        <f t="shared" si="66"/>
        <v>3.0800000000000001E-2</v>
      </c>
      <c r="D2147" s="46">
        <f t="shared" si="67"/>
        <v>17.760000000000002</v>
      </c>
      <c r="E2147" s="20"/>
      <c r="F2147" s="105">
        <v>40962</v>
      </c>
      <c r="G2147" s="116">
        <v>16.8</v>
      </c>
      <c r="H2147" s="20"/>
    </row>
    <row r="2148" spans="1:8" s="172" customFormat="1" ht="12.75" customHeight="1" x14ac:dyDescent="0.15">
      <c r="A2148" s="105">
        <v>40942</v>
      </c>
      <c r="B2148" s="116">
        <v>3.13</v>
      </c>
      <c r="C2148" s="20">
        <f t="shared" si="66"/>
        <v>3.1300000000000001E-2</v>
      </c>
      <c r="D2148" s="46">
        <f t="shared" si="67"/>
        <v>17.100000000000001</v>
      </c>
      <c r="E2148" s="20"/>
      <c r="F2148" s="105">
        <v>40961</v>
      </c>
      <c r="G2148" s="116">
        <v>18.190000000000001</v>
      </c>
      <c r="H2148" s="20"/>
    </row>
    <row r="2149" spans="1:8" s="172" customFormat="1" ht="12.75" customHeight="1" x14ac:dyDescent="0.15">
      <c r="A2149" s="105">
        <v>40941</v>
      </c>
      <c r="B2149" s="116">
        <v>3.01</v>
      </c>
      <c r="C2149" s="20">
        <f t="shared" si="66"/>
        <v>3.0099999999999998E-2</v>
      </c>
      <c r="D2149" s="46">
        <f t="shared" si="67"/>
        <v>17.98</v>
      </c>
      <c r="E2149" s="20"/>
      <c r="F2149" s="105">
        <v>40960</v>
      </c>
      <c r="G2149" s="116">
        <v>18.190000000000001</v>
      </c>
      <c r="H2149" s="20"/>
    </row>
    <row r="2150" spans="1:8" s="172" customFormat="1" ht="12.75" customHeight="1" x14ac:dyDescent="0.15">
      <c r="A2150" s="105">
        <v>40940</v>
      </c>
      <c r="B2150" s="116">
        <v>3.01</v>
      </c>
      <c r="C2150" s="20">
        <f t="shared" si="66"/>
        <v>3.0099999999999998E-2</v>
      </c>
      <c r="D2150" s="46">
        <f t="shared" si="67"/>
        <v>18.55</v>
      </c>
      <c r="E2150" s="20"/>
      <c r="F2150" s="105">
        <v>40956</v>
      </c>
      <c r="G2150" s="116">
        <v>17.78</v>
      </c>
      <c r="H2150" s="20"/>
    </row>
    <row r="2151" spans="1:8" s="172" customFormat="1" ht="12.75" customHeight="1" x14ac:dyDescent="0.15">
      <c r="A2151" s="105">
        <v>40939</v>
      </c>
      <c r="B2151" s="116">
        <v>2.94</v>
      </c>
      <c r="C2151" s="20">
        <f t="shared" si="66"/>
        <v>2.9399999999999999E-2</v>
      </c>
      <c r="D2151" s="46">
        <f t="shared" si="67"/>
        <v>19.440000000000001</v>
      </c>
      <c r="E2151" s="20"/>
      <c r="F2151" s="105">
        <v>40955</v>
      </c>
      <c r="G2151" s="116">
        <v>19.22</v>
      </c>
      <c r="H2151" s="20"/>
    </row>
    <row r="2152" spans="1:8" s="172" customFormat="1" ht="12.75" customHeight="1" x14ac:dyDescent="0.15">
      <c r="A2152" s="105">
        <v>40938</v>
      </c>
      <c r="B2152" s="116">
        <v>2.99</v>
      </c>
      <c r="C2152" s="20">
        <f t="shared" si="66"/>
        <v>2.9900000000000003E-2</v>
      </c>
      <c r="D2152" s="46">
        <f t="shared" si="67"/>
        <v>19.399999999999999</v>
      </c>
      <c r="E2152" s="20"/>
      <c r="F2152" s="105">
        <v>40954</v>
      </c>
      <c r="G2152" s="116">
        <v>21.14</v>
      </c>
      <c r="H2152" s="20"/>
    </row>
    <row r="2153" spans="1:8" s="172" customFormat="1" ht="12.75" customHeight="1" x14ac:dyDescent="0.15">
      <c r="A2153" s="105">
        <v>40935</v>
      </c>
      <c r="B2153" s="116">
        <v>3.07</v>
      </c>
      <c r="C2153" s="20">
        <f t="shared" si="66"/>
        <v>3.0699999999999998E-2</v>
      </c>
      <c r="D2153" s="46">
        <f t="shared" si="67"/>
        <v>18.53</v>
      </c>
      <c r="E2153" s="20"/>
      <c r="F2153" s="105">
        <v>40953</v>
      </c>
      <c r="G2153" s="116">
        <v>19.54</v>
      </c>
      <c r="H2153" s="20"/>
    </row>
    <row r="2154" spans="1:8" s="172" customFormat="1" ht="12.75" customHeight="1" x14ac:dyDescent="0.15">
      <c r="A2154" s="105">
        <v>40934</v>
      </c>
      <c r="B2154" s="116">
        <v>3.1</v>
      </c>
      <c r="C2154" s="20">
        <f t="shared" si="66"/>
        <v>3.1E-2</v>
      </c>
      <c r="D2154" s="46">
        <f t="shared" si="67"/>
        <v>18.57</v>
      </c>
      <c r="E2154" s="20"/>
      <c r="F2154" s="105">
        <v>40952</v>
      </c>
      <c r="G2154" s="116">
        <v>19.04</v>
      </c>
      <c r="H2154" s="20"/>
    </row>
    <row r="2155" spans="1:8" s="172" customFormat="1" ht="12.75" customHeight="1" x14ac:dyDescent="0.15">
      <c r="A2155" s="105">
        <v>40933</v>
      </c>
      <c r="B2155" s="116">
        <v>3.13</v>
      </c>
      <c r="C2155" s="20">
        <f t="shared" si="66"/>
        <v>3.1300000000000001E-2</v>
      </c>
      <c r="D2155" s="46">
        <f t="shared" si="67"/>
        <v>18.309999999999999</v>
      </c>
      <c r="E2155" s="20"/>
      <c r="F2155" s="105">
        <v>40949</v>
      </c>
      <c r="G2155" s="116">
        <v>20.79</v>
      </c>
      <c r="H2155" s="20"/>
    </row>
    <row r="2156" spans="1:8" s="172" customFormat="1" ht="12.75" customHeight="1" x14ac:dyDescent="0.15">
      <c r="A2156" s="105">
        <v>40932</v>
      </c>
      <c r="B2156" s="116">
        <v>3.15</v>
      </c>
      <c r="C2156" s="20">
        <f t="shared" si="66"/>
        <v>3.15E-2</v>
      </c>
      <c r="D2156" s="46">
        <f t="shared" si="67"/>
        <v>18.91</v>
      </c>
      <c r="E2156" s="20"/>
      <c r="F2156" s="105">
        <v>40948</v>
      </c>
      <c r="G2156" s="116">
        <v>18.63</v>
      </c>
      <c r="H2156" s="20"/>
    </row>
    <row r="2157" spans="1:8" s="172" customFormat="1" ht="12.75" customHeight="1" x14ac:dyDescent="0.15">
      <c r="A2157" s="105">
        <v>40931</v>
      </c>
      <c r="B2157" s="116">
        <v>3.15</v>
      </c>
      <c r="C2157" s="20">
        <f t="shared" si="66"/>
        <v>3.15E-2</v>
      </c>
      <c r="D2157" s="46">
        <f t="shared" si="67"/>
        <v>18.670000000000002</v>
      </c>
      <c r="E2157" s="20"/>
      <c r="F2157" s="105">
        <v>40947</v>
      </c>
      <c r="G2157" s="116">
        <v>18.16</v>
      </c>
      <c r="H2157" s="20"/>
    </row>
    <row r="2158" spans="1:8" s="172" customFormat="1" ht="12.75" customHeight="1" x14ac:dyDescent="0.15">
      <c r="A2158" s="105">
        <v>40928</v>
      </c>
      <c r="B2158" s="116">
        <v>3.1</v>
      </c>
      <c r="C2158" s="20">
        <f t="shared" si="66"/>
        <v>3.1E-2</v>
      </c>
      <c r="D2158" s="46">
        <f t="shared" si="67"/>
        <v>18.28</v>
      </c>
      <c r="E2158" s="20"/>
      <c r="F2158" s="105">
        <v>40946</v>
      </c>
      <c r="G2158" s="116">
        <v>17.649999999999999</v>
      </c>
      <c r="H2158" s="20"/>
    </row>
    <row r="2159" spans="1:8" s="172" customFormat="1" ht="12.75" customHeight="1" x14ac:dyDescent="0.15">
      <c r="A2159" s="105">
        <v>40927</v>
      </c>
      <c r="B2159" s="116">
        <v>3.05</v>
      </c>
      <c r="C2159" s="20">
        <f t="shared" si="66"/>
        <v>3.0499999999999999E-2</v>
      </c>
      <c r="D2159" s="46">
        <f t="shared" si="67"/>
        <v>19.87</v>
      </c>
      <c r="E2159" s="20"/>
      <c r="F2159" s="105">
        <v>40945</v>
      </c>
      <c r="G2159" s="116">
        <v>17.760000000000002</v>
      </c>
      <c r="H2159" s="20"/>
    </row>
    <row r="2160" spans="1:8" s="172" customFormat="1" ht="12.75" customHeight="1" x14ac:dyDescent="0.15">
      <c r="A2160" s="105">
        <v>40926</v>
      </c>
      <c r="B2160" s="116">
        <v>2.96</v>
      </c>
      <c r="C2160" s="20">
        <f t="shared" si="66"/>
        <v>2.9600000000000001E-2</v>
      </c>
      <c r="D2160" s="46">
        <f t="shared" si="67"/>
        <v>20.89</v>
      </c>
      <c r="E2160" s="20"/>
      <c r="F2160" s="105">
        <v>40942</v>
      </c>
      <c r="G2160" s="116">
        <v>17.100000000000001</v>
      </c>
      <c r="H2160" s="20"/>
    </row>
    <row r="2161" spans="1:8" s="172" customFormat="1" ht="12.75" customHeight="1" x14ac:dyDescent="0.15">
      <c r="A2161" s="105">
        <v>40925</v>
      </c>
      <c r="B2161" s="116">
        <v>2.89</v>
      </c>
      <c r="C2161" s="20">
        <f t="shared" si="66"/>
        <v>2.8900000000000002E-2</v>
      </c>
      <c r="D2161" s="46">
        <f t="shared" si="67"/>
        <v>22.2</v>
      </c>
      <c r="E2161" s="20"/>
      <c r="F2161" s="105">
        <v>40941</v>
      </c>
      <c r="G2161" s="116">
        <v>17.98</v>
      </c>
      <c r="H2161" s="20"/>
    </row>
    <row r="2162" spans="1:8" s="172" customFormat="1" ht="12.75" customHeight="1" x14ac:dyDescent="0.15">
      <c r="A2162" s="105">
        <v>40921</v>
      </c>
      <c r="B2162" s="116">
        <v>2.91</v>
      </c>
      <c r="C2162" s="20">
        <f t="shared" si="66"/>
        <v>2.9100000000000001E-2</v>
      </c>
      <c r="D2162" s="46">
        <f t="shared" si="67"/>
        <v>20.91</v>
      </c>
      <c r="E2162" s="20"/>
      <c r="F2162" s="105">
        <v>40940</v>
      </c>
      <c r="G2162" s="116">
        <v>18.55</v>
      </c>
      <c r="H2162" s="20"/>
    </row>
    <row r="2163" spans="1:8" s="172" customFormat="1" ht="12.75" customHeight="1" x14ac:dyDescent="0.15">
      <c r="A2163" s="105">
        <v>40920</v>
      </c>
      <c r="B2163" s="116">
        <v>2.97</v>
      </c>
      <c r="C2163" s="20">
        <f t="shared" si="66"/>
        <v>2.9700000000000001E-2</v>
      </c>
      <c r="D2163" s="46">
        <f t="shared" si="67"/>
        <v>20.47</v>
      </c>
      <c r="E2163" s="20"/>
      <c r="F2163" s="105">
        <v>40939</v>
      </c>
      <c r="G2163" s="116">
        <v>19.440000000000001</v>
      </c>
      <c r="H2163" s="20"/>
    </row>
    <row r="2164" spans="1:8" s="172" customFormat="1" ht="12.75" customHeight="1" x14ac:dyDescent="0.15">
      <c r="A2164" s="105">
        <v>40919</v>
      </c>
      <c r="B2164" s="116">
        <v>2.96</v>
      </c>
      <c r="C2164" s="20">
        <f t="shared" si="66"/>
        <v>2.9600000000000001E-2</v>
      </c>
      <c r="D2164" s="46">
        <f t="shared" si="67"/>
        <v>21.05</v>
      </c>
      <c r="E2164" s="20"/>
      <c r="F2164" s="105">
        <v>40938</v>
      </c>
      <c r="G2164" s="116">
        <v>19.399999999999999</v>
      </c>
      <c r="H2164" s="20"/>
    </row>
    <row r="2165" spans="1:8" s="172" customFormat="1" ht="12.75" customHeight="1" x14ac:dyDescent="0.15">
      <c r="A2165" s="105">
        <v>40918</v>
      </c>
      <c r="B2165" s="116">
        <v>3.04</v>
      </c>
      <c r="C2165" s="20">
        <f t="shared" si="66"/>
        <v>3.04E-2</v>
      </c>
      <c r="D2165" s="46">
        <f t="shared" si="67"/>
        <v>20.69</v>
      </c>
      <c r="E2165" s="20"/>
      <c r="F2165" s="105">
        <v>40935</v>
      </c>
      <c r="G2165" s="116">
        <v>18.53</v>
      </c>
      <c r="H2165" s="20"/>
    </row>
    <row r="2166" spans="1:8" s="172" customFormat="1" ht="12.75" customHeight="1" x14ac:dyDescent="0.15">
      <c r="A2166" s="105">
        <v>40917</v>
      </c>
      <c r="B2166" s="116">
        <v>3.02</v>
      </c>
      <c r="C2166" s="20">
        <f t="shared" si="66"/>
        <v>3.0200000000000001E-2</v>
      </c>
      <c r="D2166" s="46">
        <f t="shared" si="67"/>
        <v>21.07</v>
      </c>
      <c r="E2166" s="20"/>
      <c r="F2166" s="105">
        <v>40934</v>
      </c>
      <c r="G2166" s="116">
        <v>18.57</v>
      </c>
      <c r="H2166" s="20"/>
    </row>
    <row r="2167" spans="1:8" s="172" customFormat="1" ht="12.75" customHeight="1" x14ac:dyDescent="0.15">
      <c r="A2167" s="105">
        <v>40914</v>
      </c>
      <c r="B2167" s="116">
        <v>3.02</v>
      </c>
      <c r="C2167" s="20">
        <f t="shared" si="66"/>
        <v>3.0200000000000001E-2</v>
      </c>
      <c r="D2167" s="46">
        <f t="shared" si="67"/>
        <v>20.63</v>
      </c>
      <c r="E2167" s="20"/>
      <c r="F2167" s="105">
        <v>40933</v>
      </c>
      <c r="G2167" s="116">
        <v>18.309999999999999</v>
      </c>
      <c r="H2167" s="20"/>
    </row>
    <row r="2168" spans="1:8" s="172" customFormat="1" ht="12.75" customHeight="1" x14ac:dyDescent="0.15">
      <c r="A2168" s="105">
        <v>40913</v>
      </c>
      <c r="B2168" s="116">
        <v>3.06</v>
      </c>
      <c r="C2168" s="20">
        <f t="shared" si="66"/>
        <v>3.0600000000000002E-2</v>
      </c>
      <c r="D2168" s="46">
        <f t="shared" si="67"/>
        <v>21.48</v>
      </c>
      <c r="E2168" s="20"/>
      <c r="F2168" s="105">
        <v>40932</v>
      </c>
      <c r="G2168" s="116">
        <v>18.91</v>
      </c>
      <c r="H2168" s="20"/>
    </row>
    <row r="2169" spans="1:8" s="172" customFormat="1" ht="12.75" customHeight="1" x14ac:dyDescent="0.15">
      <c r="A2169" s="105">
        <v>40912</v>
      </c>
      <c r="B2169" s="116">
        <v>3.03</v>
      </c>
      <c r="C2169" s="20">
        <f t="shared" si="66"/>
        <v>3.0299999999999997E-2</v>
      </c>
      <c r="D2169" s="46">
        <f t="shared" si="67"/>
        <v>22.22</v>
      </c>
      <c r="E2169" s="20"/>
      <c r="F2169" s="105">
        <v>40931</v>
      </c>
      <c r="G2169" s="116">
        <v>18.670000000000002</v>
      </c>
      <c r="H2169" s="20"/>
    </row>
    <row r="2170" spans="1:8" s="172" customFormat="1" ht="12.75" customHeight="1" x14ac:dyDescent="0.15">
      <c r="A2170" s="105">
        <v>40911</v>
      </c>
      <c r="B2170" s="116">
        <v>2.98</v>
      </c>
      <c r="C2170" s="20">
        <f t="shared" si="66"/>
        <v>2.98E-2</v>
      </c>
      <c r="D2170" s="46">
        <f t="shared" si="67"/>
        <v>22.97</v>
      </c>
      <c r="E2170" s="20"/>
      <c r="F2170" s="105">
        <v>40928</v>
      </c>
      <c r="G2170" s="116">
        <v>18.28</v>
      </c>
      <c r="H2170" s="20"/>
    </row>
    <row r="2171" spans="1:8" s="172" customFormat="1" ht="12.75" customHeight="1" x14ac:dyDescent="0.15">
      <c r="A2171" s="105">
        <v>40907</v>
      </c>
      <c r="B2171" s="116">
        <v>2.89</v>
      </c>
      <c r="C2171" s="20">
        <f t="shared" si="66"/>
        <v>2.8900000000000002E-2</v>
      </c>
      <c r="D2171" s="46">
        <f t="shared" si="67"/>
        <v>23.4</v>
      </c>
      <c r="E2171" s="20"/>
      <c r="F2171" s="105">
        <v>40927</v>
      </c>
      <c r="G2171" s="116">
        <v>19.87</v>
      </c>
      <c r="H2171" s="20"/>
    </row>
    <row r="2172" spans="1:8" s="172" customFormat="1" ht="12.75" customHeight="1" x14ac:dyDescent="0.15">
      <c r="A2172" s="105">
        <v>40906</v>
      </c>
      <c r="B2172" s="116">
        <v>2.9</v>
      </c>
      <c r="C2172" s="20">
        <f t="shared" si="66"/>
        <v>2.8999999999999998E-2</v>
      </c>
      <c r="D2172" s="46">
        <f t="shared" si="67"/>
        <v>22.65</v>
      </c>
      <c r="E2172" s="20"/>
      <c r="F2172" s="105">
        <v>40926</v>
      </c>
      <c r="G2172" s="116">
        <v>20.89</v>
      </c>
      <c r="H2172" s="20"/>
    </row>
    <row r="2173" spans="1:8" s="172" customFormat="1" ht="12.75" customHeight="1" x14ac:dyDescent="0.15">
      <c r="A2173" s="105">
        <v>40905</v>
      </c>
      <c r="B2173" s="116">
        <v>2.91</v>
      </c>
      <c r="C2173" s="20">
        <f t="shared" si="66"/>
        <v>2.9100000000000001E-2</v>
      </c>
      <c r="D2173" s="46">
        <f t="shared" si="67"/>
        <v>23.52</v>
      </c>
      <c r="E2173" s="20"/>
      <c r="F2173" s="105">
        <v>40925</v>
      </c>
      <c r="G2173" s="116">
        <v>22.2</v>
      </c>
      <c r="H2173" s="20"/>
    </row>
    <row r="2174" spans="1:8" s="172" customFormat="1" ht="12.75" customHeight="1" x14ac:dyDescent="0.15">
      <c r="A2174" s="105">
        <v>40904</v>
      </c>
      <c r="B2174" s="116">
        <v>3.04</v>
      </c>
      <c r="C2174" s="20">
        <f t="shared" si="66"/>
        <v>3.04E-2</v>
      </c>
      <c r="D2174" s="46">
        <f t="shared" si="67"/>
        <v>21.91</v>
      </c>
      <c r="E2174" s="20"/>
      <c r="F2174" s="105">
        <v>40921</v>
      </c>
      <c r="G2174" s="116">
        <v>20.91</v>
      </c>
      <c r="H2174" s="20"/>
    </row>
    <row r="2175" spans="1:8" s="172" customFormat="1" ht="12.75" customHeight="1" x14ac:dyDescent="0.15">
      <c r="A2175" s="105">
        <v>40900</v>
      </c>
      <c r="B2175" s="116">
        <v>3.05</v>
      </c>
      <c r="C2175" s="20">
        <f t="shared" si="66"/>
        <v>3.0499999999999999E-2</v>
      </c>
      <c r="D2175" s="46">
        <f t="shared" si="67"/>
        <v>20.73</v>
      </c>
      <c r="E2175" s="20"/>
      <c r="F2175" s="105">
        <v>40920</v>
      </c>
      <c r="G2175" s="116">
        <v>20.47</v>
      </c>
      <c r="H2175" s="20"/>
    </row>
    <row r="2176" spans="1:8" s="172" customFormat="1" ht="12.75" customHeight="1" x14ac:dyDescent="0.15">
      <c r="A2176" s="105">
        <v>40899</v>
      </c>
      <c r="B2176" s="116">
        <v>2.99</v>
      </c>
      <c r="C2176" s="20">
        <f t="shared" si="66"/>
        <v>2.9900000000000003E-2</v>
      </c>
      <c r="D2176" s="46">
        <f t="shared" si="67"/>
        <v>21.16</v>
      </c>
      <c r="E2176" s="20"/>
      <c r="F2176" s="105">
        <v>40919</v>
      </c>
      <c r="G2176" s="116">
        <v>21.05</v>
      </c>
      <c r="H2176" s="20"/>
    </row>
    <row r="2177" spans="1:8" s="172" customFormat="1" ht="12.75" customHeight="1" x14ac:dyDescent="0.15">
      <c r="A2177" s="105">
        <v>40898</v>
      </c>
      <c r="B2177" s="116">
        <v>3</v>
      </c>
      <c r="C2177" s="20">
        <f t="shared" si="66"/>
        <v>0.03</v>
      </c>
      <c r="D2177" s="46">
        <f t="shared" si="67"/>
        <v>21.43</v>
      </c>
      <c r="E2177" s="20"/>
      <c r="F2177" s="105">
        <v>40918</v>
      </c>
      <c r="G2177" s="116">
        <v>20.69</v>
      </c>
      <c r="H2177" s="20"/>
    </row>
    <row r="2178" spans="1:8" s="172" customFormat="1" ht="12.75" customHeight="1" x14ac:dyDescent="0.15">
      <c r="A2178" s="105">
        <v>40897</v>
      </c>
      <c r="B2178" s="116">
        <v>2.93</v>
      </c>
      <c r="C2178" s="20">
        <f t="shared" si="66"/>
        <v>2.9300000000000003E-2</v>
      </c>
      <c r="D2178" s="46">
        <f t="shared" si="67"/>
        <v>23.22</v>
      </c>
      <c r="E2178" s="20"/>
      <c r="F2178" s="105">
        <v>40917</v>
      </c>
      <c r="G2178" s="116">
        <v>21.07</v>
      </c>
      <c r="H2178" s="20"/>
    </row>
    <row r="2179" spans="1:8" s="172" customFormat="1" ht="12.75" customHeight="1" x14ac:dyDescent="0.15">
      <c r="A2179" s="105">
        <v>40896</v>
      </c>
      <c r="B2179" s="116">
        <v>2.79</v>
      </c>
      <c r="C2179" s="20">
        <f t="shared" ref="C2179:C2242" si="68">B2179/100</f>
        <v>2.7900000000000001E-2</v>
      </c>
      <c r="D2179" s="46">
        <f t="shared" ref="D2179:D2242" si="69">IFERROR(VLOOKUP(A2179,$F$3:$G$7726,2,FALSE),AVERAGE(D2178,D2180))</f>
        <v>24.92</v>
      </c>
      <c r="E2179" s="20"/>
      <c r="F2179" s="105">
        <v>40914</v>
      </c>
      <c r="G2179" s="116">
        <v>20.63</v>
      </c>
      <c r="H2179" s="20"/>
    </row>
    <row r="2180" spans="1:8" s="172" customFormat="1" ht="12.75" customHeight="1" x14ac:dyDescent="0.15">
      <c r="A2180" s="105">
        <v>40893</v>
      </c>
      <c r="B2180" s="116">
        <v>2.86</v>
      </c>
      <c r="C2180" s="20">
        <f t="shared" si="68"/>
        <v>2.86E-2</v>
      </c>
      <c r="D2180" s="46">
        <f t="shared" si="69"/>
        <v>24.29</v>
      </c>
      <c r="E2180" s="20"/>
      <c r="F2180" s="105">
        <v>40913</v>
      </c>
      <c r="G2180" s="116">
        <v>21.48</v>
      </c>
      <c r="H2180" s="20"/>
    </row>
    <row r="2181" spans="1:8" s="172" customFormat="1" ht="12.75" customHeight="1" x14ac:dyDescent="0.15">
      <c r="A2181" s="105">
        <v>40892</v>
      </c>
      <c r="B2181" s="116">
        <v>2.92</v>
      </c>
      <c r="C2181" s="20">
        <f t="shared" si="68"/>
        <v>2.92E-2</v>
      </c>
      <c r="D2181" s="46">
        <f t="shared" si="69"/>
        <v>25.11</v>
      </c>
      <c r="E2181" s="20"/>
      <c r="F2181" s="105">
        <v>40912</v>
      </c>
      <c r="G2181" s="116">
        <v>22.22</v>
      </c>
      <c r="H2181" s="20"/>
    </row>
    <row r="2182" spans="1:8" s="172" customFormat="1" ht="12.75" customHeight="1" x14ac:dyDescent="0.15">
      <c r="A2182" s="105">
        <v>40891</v>
      </c>
      <c r="B2182" s="116">
        <v>2.91</v>
      </c>
      <c r="C2182" s="20">
        <f t="shared" si="68"/>
        <v>2.9100000000000001E-2</v>
      </c>
      <c r="D2182" s="46">
        <f t="shared" si="69"/>
        <v>26.04</v>
      </c>
      <c r="E2182" s="20"/>
      <c r="F2182" s="105">
        <v>40911</v>
      </c>
      <c r="G2182" s="116">
        <v>22.97</v>
      </c>
      <c r="H2182" s="20"/>
    </row>
    <row r="2183" spans="1:8" s="172" customFormat="1" ht="12.75" customHeight="1" x14ac:dyDescent="0.15">
      <c r="A2183" s="105">
        <v>40890</v>
      </c>
      <c r="B2183" s="116">
        <v>2.98</v>
      </c>
      <c r="C2183" s="20">
        <f t="shared" si="68"/>
        <v>2.98E-2</v>
      </c>
      <c r="D2183" s="46">
        <f t="shared" si="69"/>
        <v>25.41</v>
      </c>
      <c r="E2183" s="20"/>
      <c r="F2183" s="105">
        <v>40907</v>
      </c>
      <c r="G2183" s="116">
        <v>23.4</v>
      </c>
      <c r="H2183" s="20"/>
    </row>
    <row r="2184" spans="1:8" s="172" customFormat="1" ht="12.75" customHeight="1" x14ac:dyDescent="0.15">
      <c r="A2184" s="105">
        <v>40889</v>
      </c>
      <c r="B2184" s="116">
        <v>3.06</v>
      </c>
      <c r="C2184" s="20">
        <f t="shared" si="68"/>
        <v>3.0600000000000002E-2</v>
      </c>
      <c r="D2184" s="46">
        <f t="shared" si="69"/>
        <v>25.67</v>
      </c>
      <c r="E2184" s="20"/>
      <c r="F2184" s="105">
        <v>40906</v>
      </c>
      <c r="G2184" s="116">
        <v>22.65</v>
      </c>
      <c r="H2184" s="20"/>
    </row>
    <row r="2185" spans="1:8" s="172" customFormat="1" ht="12.75" customHeight="1" x14ac:dyDescent="0.15">
      <c r="A2185" s="105">
        <v>40886</v>
      </c>
      <c r="B2185" s="116">
        <v>3.1</v>
      </c>
      <c r="C2185" s="20">
        <f t="shared" si="68"/>
        <v>3.1E-2</v>
      </c>
      <c r="D2185" s="46">
        <f t="shared" si="69"/>
        <v>26.38</v>
      </c>
      <c r="E2185" s="20"/>
      <c r="F2185" s="105">
        <v>40905</v>
      </c>
      <c r="G2185" s="116">
        <v>23.52</v>
      </c>
      <c r="H2185" s="20"/>
    </row>
    <row r="2186" spans="1:8" s="172" customFormat="1" ht="12.75" customHeight="1" x14ac:dyDescent="0.15">
      <c r="A2186" s="105">
        <v>40885</v>
      </c>
      <c r="B2186" s="116">
        <v>3</v>
      </c>
      <c r="C2186" s="20">
        <f t="shared" si="68"/>
        <v>0.03</v>
      </c>
      <c r="D2186" s="46">
        <f t="shared" si="69"/>
        <v>30.59</v>
      </c>
      <c r="E2186" s="20"/>
      <c r="F2186" s="105">
        <v>40904</v>
      </c>
      <c r="G2186" s="116">
        <v>21.91</v>
      </c>
      <c r="H2186" s="20"/>
    </row>
    <row r="2187" spans="1:8" s="172" customFormat="1" ht="12.75" customHeight="1" x14ac:dyDescent="0.15">
      <c r="A2187" s="105">
        <v>40884</v>
      </c>
      <c r="B2187" s="116">
        <v>3.04</v>
      </c>
      <c r="C2187" s="20">
        <f t="shared" si="68"/>
        <v>3.04E-2</v>
      </c>
      <c r="D2187" s="46">
        <f t="shared" si="69"/>
        <v>28.67</v>
      </c>
      <c r="E2187" s="20"/>
      <c r="F2187" s="105">
        <v>40900</v>
      </c>
      <c r="G2187" s="116">
        <v>20.73</v>
      </c>
      <c r="H2187" s="20"/>
    </row>
    <row r="2188" spans="1:8" s="172" customFormat="1" ht="12.75" customHeight="1" x14ac:dyDescent="0.15">
      <c r="A2188" s="105">
        <v>40883</v>
      </c>
      <c r="B2188" s="116">
        <v>3.09</v>
      </c>
      <c r="C2188" s="20">
        <f t="shared" si="68"/>
        <v>3.0899999999999997E-2</v>
      </c>
      <c r="D2188" s="46">
        <f t="shared" si="69"/>
        <v>28.13</v>
      </c>
      <c r="E2188" s="20"/>
      <c r="F2188" s="105">
        <v>40899</v>
      </c>
      <c r="G2188" s="116">
        <v>21.16</v>
      </c>
      <c r="H2188" s="20"/>
    </row>
    <row r="2189" spans="1:8" s="172" customFormat="1" ht="12.75" customHeight="1" x14ac:dyDescent="0.15">
      <c r="A2189" s="105">
        <v>40882</v>
      </c>
      <c r="B2189" s="116">
        <v>3.02</v>
      </c>
      <c r="C2189" s="20">
        <f t="shared" si="68"/>
        <v>3.0200000000000001E-2</v>
      </c>
      <c r="D2189" s="46">
        <f t="shared" si="69"/>
        <v>27.84</v>
      </c>
      <c r="E2189" s="20"/>
      <c r="F2189" s="105">
        <v>40898</v>
      </c>
      <c r="G2189" s="116">
        <v>21.43</v>
      </c>
      <c r="H2189" s="20"/>
    </row>
    <row r="2190" spans="1:8" s="172" customFormat="1" ht="12.75" customHeight="1" x14ac:dyDescent="0.15">
      <c r="A2190" s="105">
        <v>40879</v>
      </c>
      <c r="B2190" s="116">
        <v>3.03</v>
      </c>
      <c r="C2190" s="20">
        <f t="shared" si="68"/>
        <v>3.0299999999999997E-2</v>
      </c>
      <c r="D2190" s="46">
        <f t="shared" si="69"/>
        <v>27.52</v>
      </c>
      <c r="E2190" s="20"/>
      <c r="F2190" s="105">
        <v>40897</v>
      </c>
      <c r="G2190" s="116">
        <v>23.22</v>
      </c>
      <c r="H2190" s="20"/>
    </row>
    <row r="2191" spans="1:8" s="172" customFormat="1" ht="12.75" customHeight="1" x14ac:dyDescent="0.15">
      <c r="A2191" s="105">
        <v>40878</v>
      </c>
      <c r="B2191" s="116">
        <v>3.12</v>
      </c>
      <c r="C2191" s="20">
        <f t="shared" si="68"/>
        <v>3.1200000000000002E-2</v>
      </c>
      <c r="D2191" s="46">
        <f t="shared" si="69"/>
        <v>27.41</v>
      </c>
      <c r="E2191" s="20"/>
      <c r="F2191" s="105">
        <v>40896</v>
      </c>
      <c r="G2191" s="116">
        <v>24.92</v>
      </c>
      <c r="H2191" s="20"/>
    </row>
    <row r="2192" spans="1:8" s="172" customFormat="1" ht="12.75" customHeight="1" x14ac:dyDescent="0.15">
      <c r="A2192" s="105">
        <v>40877</v>
      </c>
      <c r="B2192" s="116">
        <v>3.06</v>
      </c>
      <c r="C2192" s="20">
        <f t="shared" si="68"/>
        <v>3.0600000000000002E-2</v>
      </c>
      <c r="D2192" s="46">
        <f t="shared" si="69"/>
        <v>27.8</v>
      </c>
      <c r="E2192" s="20"/>
      <c r="F2192" s="105">
        <v>40893</v>
      </c>
      <c r="G2192" s="116">
        <v>24.29</v>
      </c>
      <c r="H2192" s="20"/>
    </row>
    <row r="2193" spans="1:8" s="172" customFormat="1" ht="12.75" customHeight="1" x14ac:dyDescent="0.15">
      <c r="A2193" s="105">
        <v>40876</v>
      </c>
      <c r="B2193" s="116">
        <v>2.96</v>
      </c>
      <c r="C2193" s="20">
        <f t="shared" si="68"/>
        <v>2.9600000000000001E-2</v>
      </c>
      <c r="D2193" s="46">
        <f t="shared" si="69"/>
        <v>30.64</v>
      </c>
      <c r="E2193" s="20"/>
      <c r="F2193" s="105">
        <v>40892</v>
      </c>
      <c r="G2193" s="116">
        <v>25.11</v>
      </c>
      <c r="H2193" s="20"/>
    </row>
    <row r="2194" spans="1:8" s="172" customFormat="1" ht="12.75" customHeight="1" x14ac:dyDescent="0.15">
      <c r="A2194" s="105">
        <v>40875</v>
      </c>
      <c r="B2194" s="116">
        <v>2.93</v>
      </c>
      <c r="C2194" s="20">
        <f t="shared" si="68"/>
        <v>2.9300000000000003E-2</v>
      </c>
      <c r="D2194" s="46">
        <f t="shared" si="69"/>
        <v>32.130000000000003</v>
      </c>
      <c r="E2194" s="20"/>
      <c r="F2194" s="105">
        <v>40891</v>
      </c>
      <c r="G2194" s="116">
        <v>26.04</v>
      </c>
      <c r="H2194" s="20"/>
    </row>
    <row r="2195" spans="1:8" s="172" customFormat="1" ht="12.75" customHeight="1" x14ac:dyDescent="0.15">
      <c r="A2195" s="105">
        <v>40872</v>
      </c>
      <c r="B2195" s="116">
        <v>2.92</v>
      </c>
      <c r="C2195" s="20">
        <f t="shared" si="68"/>
        <v>2.92E-2</v>
      </c>
      <c r="D2195" s="46">
        <f t="shared" si="69"/>
        <v>34.47</v>
      </c>
      <c r="E2195" s="20"/>
      <c r="F2195" s="105">
        <v>40890</v>
      </c>
      <c r="G2195" s="116">
        <v>25.41</v>
      </c>
      <c r="H2195" s="20"/>
    </row>
    <row r="2196" spans="1:8" s="172" customFormat="1" ht="12.75" customHeight="1" x14ac:dyDescent="0.15">
      <c r="A2196" s="105">
        <v>40870</v>
      </c>
      <c r="B2196" s="116">
        <v>2.82</v>
      </c>
      <c r="C2196" s="20">
        <f t="shared" si="68"/>
        <v>2.8199999999999999E-2</v>
      </c>
      <c r="D2196" s="46">
        <f t="shared" si="69"/>
        <v>33.979999999999997</v>
      </c>
      <c r="E2196" s="20"/>
      <c r="F2196" s="105">
        <v>40889</v>
      </c>
      <c r="G2196" s="116">
        <v>25.67</v>
      </c>
      <c r="H2196" s="20"/>
    </row>
    <row r="2197" spans="1:8" s="172" customFormat="1" ht="12.75" customHeight="1" x14ac:dyDescent="0.15">
      <c r="A2197" s="105">
        <v>40869</v>
      </c>
      <c r="B2197" s="116">
        <v>2.91</v>
      </c>
      <c r="C2197" s="20">
        <f t="shared" si="68"/>
        <v>2.9100000000000001E-2</v>
      </c>
      <c r="D2197" s="46">
        <f t="shared" si="69"/>
        <v>31.97</v>
      </c>
      <c r="E2197" s="20"/>
      <c r="F2197" s="105">
        <v>40886</v>
      </c>
      <c r="G2197" s="116">
        <v>26.38</v>
      </c>
      <c r="H2197" s="20"/>
    </row>
    <row r="2198" spans="1:8" s="172" customFormat="1" ht="12.75" customHeight="1" x14ac:dyDescent="0.15">
      <c r="A2198" s="105">
        <v>40868</v>
      </c>
      <c r="B2198" s="116">
        <v>2.96</v>
      </c>
      <c r="C2198" s="20">
        <f t="shared" si="68"/>
        <v>2.9600000000000001E-2</v>
      </c>
      <c r="D2198" s="46">
        <f t="shared" si="69"/>
        <v>32.909999999999997</v>
      </c>
      <c r="E2198" s="20"/>
      <c r="F2198" s="105">
        <v>40885</v>
      </c>
      <c r="G2198" s="116">
        <v>30.59</v>
      </c>
      <c r="H2198" s="20"/>
    </row>
    <row r="2199" spans="1:8" s="172" customFormat="1" ht="12.75" customHeight="1" x14ac:dyDescent="0.15">
      <c r="A2199" s="105">
        <v>40865</v>
      </c>
      <c r="B2199" s="116">
        <v>2.99</v>
      </c>
      <c r="C2199" s="20">
        <f t="shared" si="68"/>
        <v>2.9900000000000003E-2</v>
      </c>
      <c r="D2199" s="46">
        <f t="shared" si="69"/>
        <v>32</v>
      </c>
      <c r="E2199" s="20"/>
      <c r="F2199" s="105">
        <v>40884</v>
      </c>
      <c r="G2199" s="116">
        <v>28.67</v>
      </c>
      <c r="H2199" s="20"/>
    </row>
    <row r="2200" spans="1:8" s="172" customFormat="1" ht="12.75" customHeight="1" x14ac:dyDescent="0.15">
      <c r="A2200" s="105">
        <v>40864</v>
      </c>
      <c r="B2200" s="116">
        <v>2.98</v>
      </c>
      <c r="C2200" s="20">
        <f t="shared" si="68"/>
        <v>2.98E-2</v>
      </c>
      <c r="D2200" s="46">
        <f t="shared" si="69"/>
        <v>34.51</v>
      </c>
      <c r="E2200" s="20"/>
      <c r="F2200" s="105">
        <v>40883</v>
      </c>
      <c r="G2200" s="116">
        <v>28.13</v>
      </c>
      <c r="H2200" s="20"/>
    </row>
    <row r="2201" spans="1:8" s="172" customFormat="1" ht="12.75" customHeight="1" x14ac:dyDescent="0.15">
      <c r="A2201" s="105">
        <v>40863</v>
      </c>
      <c r="B2201" s="116">
        <v>3.05</v>
      </c>
      <c r="C2201" s="20">
        <f t="shared" si="68"/>
        <v>3.0499999999999999E-2</v>
      </c>
      <c r="D2201" s="46">
        <f t="shared" si="69"/>
        <v>33.51</v>
      </c>
      <c r="E2201" s="20"/>
      <c r="F2201" s="105">
        <v>40882</v>
      </c>
      <c r="G2201" s="116">
        <v>27.84</v>
      </c>
      <c r="H2201" s="20"/>
    </row>
    <row r="2202" spans="1:8" s="172" customFormat="1" ht="12.75" customHeight="1" x14ac:dyDescent="0.15">
      <c r="A2202" s="105">
        <v>40862</v>
      </c>
      <c r="B2202" s="116">
        <v>3.1</v>
      </c>
      <c r="C2202" s="20">
        <f t="shared" si="68"/>
        <v>3.1E-2</v>
      </c>
      <c r="D2202" s="46">
        <f t="shared" si="69"/>
        <v>31.22</v>
      </c>
      <c r="E2202" s="20"/>
      <c r="F2202" s="105">
        <v>40879</v>
      </c>
      <c r="G2202" s="116">
        <v>27.52</v>
      </c>
      <c r="H2202" s="20"/>
    </row>
    <row r="2203" spans="1:8" s="172" customFormat="1" ht="12.75" customHeight="1" x14ac:dyDescent="0.15">
      <c r="A2203" s="105">
        <v>40861</v>
      </c>
      <c r="B2203" s="116">
        <v>3.09</v>
      </c>
      <c r="C2203" s="20">
        <f t="shared" si="68"/>
        <v>3.0899999999999997E-2</v>
      </c>
      <c r="D2203" s="46">
        <f t="shared" si="69"/>
        <v>31.13</v>
      </c>
      <c r="E2203" s="20"/>
      <c r="F2203" s="105">
        <v>40878</v>
      </c>
      <c r="G2203" s="116">
        <v>27.41</v>
      </c>
      <c r="H2203" s="20"/>
    </row>
    <row r="2204" spans="1:8" s="172" customFormat="1" ht="12.75" customHeight="1" x14ac:dyDescent="0.15">
      <c r="A2204" s="105">
        <v>40857</v>
      </c>
      <c r="B2204" s="116">
        <v>3.12</v>
      </c>
      <c r="C2204" s="20">
        <f t="shared" si="68"/>
        <v>3.1200000000000002E-2</v>
      </c>
      <c r="D2204" s="46">
        <f t="shared" si="69"/>
        <v>32.81</v>
      </c>
      <c r="E2204" s="20"/>
      <c r="F2204" s="105">
        <v>40877</v>
      </c>
      <c r="G2204" s="116">
        <v>27.8</v>
      </c>
      <c r="H2204" s="20"/>
    </row>
    <row r="2205" spans="1:8" s="172" customFormat="1" ht="12.75" customHeight="1" x14ac:dyDescent="0.15">
      <c r="A2205" s="105">
        <v>40856</v>
      </c>
      <c r="B2205" s="116">
        <v>3.03</v>
      </c>
      <c r="C2205" s="20">
        <f t="shared" si="68"/>
        <v>3.0299999999999997E-2</v>
      </c>
      <c r="D2205" s="46">
        <f t="shared" si="69"/>
        <v>36.159999999999997</v>
      </c>
      <c r="E2205" s="20"/>
      <c r="F2205" s="105">
        <v>40876</v>
      </c>
      <c r="G2205" s="116">
        <v>30.64</v>
      </c>
      <c r="H2205" s="20"/>
    </row>
    <row r="2206" spans="1:8" s="172" customFormat="1" ht="12.75" customHeight="1" x14ac:dyDescent="0.15">
      <c r="A2206" s="105">
        <v>40855</v>
      </c>
      <c r="B2206" s="116">
        <v>3.13</v>
      </c>
      <c r="C2206" s="20">
        <f t="shared" si="68"/>
        <v>3.1300000000000001E-2</v>
      </c>
      <c r="D2206" s="46">
        <f t="shared" si="69"/>
        <v>27.48</v>
      </c>
      <c r="E2206" s="20"/>
      <c r="F2206" s="105">
        <v>40875</v>
      </c>
      <c r="G2206" s="116">
        <v>32.130000000000003</v>
      </c>
      <c r="H2206" s="20"/>
    </row>
    <row r="2207" spans="1:8" s="172" customFormat="1" ht="12.75" customHeight="1" x14ac:dyDescent="0.15">
      <c r="A2207" s="105">
        <v>40854</v>
      </c>
      <c r="B2207" s="116">
        <v>3.05</v>
      </c>
      <c r="C2207" s="20">
        <f t="shared" si="68"/>
        <v>3.0499999999999999E-2</v>
      </c>
      <c r="D2207" s="46">
        <f t="shared" si="69"/>
        <v>29.85</v>
      </c>
      <c r="E2207" s="20"/>
      <c r="F2207" s="105">
        <v>40872</v>
      </c>
      <c r="G2207" s="116">
        <v>34.47</v>
      </c>
      <c r="H2207" s="20"/>
    </row>
    <row r="2208" spans="1:8" s="172" customFormat="1" ht="12.75" customHeight="1" x14ac:dyDescent="0.15">
      <c r="A2208" s="105">
        <v>40851</v>
      </c>
      <c r="B2208" s="116">
        <v>3.09</v>
      </c>
      <c r="C2208" s="20">
        <f t="shared" si="68"/>
        <v>3.0899999999999997E-2</v>
      </c>
      <c r="D2208" s="46">
        <f t="shared" si="69"/>
        <v>30.16</v>
      </c>
      <c r="E2208" s="20"/>
      <c r="F2208" s="105">
        <v>40870</v>
      </c>
      <c r="G2208" s="116">
        <v>33.979999999999997</v>
      </c>
      <c r="H2208" s="20"/>
    </row>
    <row r="2209" spans="1:8" s="172" customFormat="1" ht="12.75" customHeight="1" x14ac:dyDescent="0.15">
      <c r="A2209" s="105">
        <v>40850</v>
      </c>
      <c r="B2209" s="116">
        <v>3.1</v>
      </c>
      <c r="C2209" s="20">
        <f t="shared" si="68"/>
        <v>3.1E-2</v>
      </c>
      <c r="D2209" s="46">
        <f t="shared" si="69"/>
        <v>30.5</v>
      </c>
      <c r="E2209" s="20"/>
      <c r="F2209" s="105">
        <v>40869</v>
      </c>
      <c r="G2209" s="116">
        <v>31.97</v>
      </c>
      <c r="H2209" s="20"/>
    </row>
    <row r="2210" spans="1:8" s="172" customFormat="1" ht="12.75" customHeight="1" x14ac:dyDescent="0.15">
      <c r="A2210" s="105">
        <v>40849</v>
      </c>
      <c r="B2210" s="116">
        <v>3.03</v>
      </c>
      <c r="C2210" s="20">
        <f t="shared" si="68"/>
        <v>3.0299999999999997E-2</v>
      </c>
      <c r="D2210" s="46">
        <f t="shared" si="69"/>
        <v>32.74</v>
      </c>
      <c r="E2210" s="20"/>
      <c r="F2210" s="105">
        <v>40868</v>
      </c>
      <c r="G2210" s="116">
        <v>32.909999999999997</v>
      </c>
      <c r="H2210" s="20"/>
    </row>
    <row r="2211" spans="1:8" s="172" customFormat="1" ht="12.75" customHeight="1" x14ac:dyDescent="0.15">
      <c r="A2211" s="105">
        <v>40848</v>
      </c>
      <c r="B2211" s="116">
        <v>2.99</v>
      </c>
      <c r="C2211" s="20">
        <f t="shared" si="68"/>
        <v>2.9900000000000003E-2</v>
      </c>
      <c r="D2211" s="46">
        <f t="shared" si="69"/>
        <v>34.770000000000003</v>
      </c>
      <c r="E2211" s="20"/>
      <c r="F2211" s="105">
        <v>40865</v>
      </c>
      <c r="G2211" s="116">
        <v>32</v>
      </c>
      <c r="H2211" s="20"/>
    </row>
    <row r="2212" spans="1:8" s="172" customFormat="1" ht="12.75" customHeight="1" x14ac:dyDescent="0.15">
      <c r="A2212" s="105">
        <v>40847</v>
      </c>
      <c r="B2212" s="116">
        <v>3.16</v>
      </c>
      <c r="C2212" s="20">
        <f t="shared" si="68"/>
        <v>3.1600000000000003E-2</v>
      </c>
      <c r="D2212" s="46">
        <f t="shared" si="69"/>
        <v>29.96</v>
      </c>
      <c r="E2212" s="20"/>
      <c r="F2212" s="105">
        <v>40864</v>
      </c>
      <c r="G2212" s="116">
        <v>34.51</v>
      </c>
      <c r="H2212" s="20"/>
    </row>
    <row r="2213" spans="1:8" s="172" customFormat="1" ht="12.75" customHeight="1" x14ac:dyDescent="0.15">
      <c r="A2213" s="105">
        <v>40844</v>
      </c>
      <c r="B2213" s="116">
        <v>3.36</v>
      </c>
      <c r="C2213" s="20">
        <f t="shared" si="68"/>
        <v>3.3599999999999998E-2</v>
      </c>
      <c r="D2213" s="46">
        <f t="shared" si="69"/>
        <v>24.53</v>
      </c>
      <c r="E2213" s="20"/>
      <c r="F2213" s="105">
        <v>40863</v>
      </c>
      <c r="G2213" s="116">
        <v>33.51</v>
      </c>
      <c r="H2213" s="20"/>
    </row>
    <row r="2214" spans="1:8" s="172" customFormat="1" ht="12.75" customHeight="1" x14ac:dyDescent="0.15">
      <c r="A2214" s="105">
        <v>40843</v>
      </c>
      <c r="B2214" s="116">
        <v>3.45</v>
      </c>
      <c r="C2214" s="20">
        <f t="shared" si="68"/>
        <v>3.4500000000000003E-2</v>
      </c>
      <c r="D2214" s="46">
        <f t="shared" si="69"/>
        <v>25.46</v>
      </c>
      <c r="E2214" s="20"/>
      <c r="F2214" s="105">
        <v>40862</v>
      </c>
      <c r="G2214" s="116">
        <v>31.22</v>
      </c>
      <c r="H2214" s="20"/>
    </row>
    <row r="2215" spans="1:8" s="172" customFormat="1" ht="12.75" customHeight="1" x14ac:dyDescent="0.15">
      <c r="A2215" s="105">
        <v>40842</v>
      </c>
      <c r="B2215" s="116">
        <v>3.22</v>
      </c>
      <c r="C2215" s="20">
        <f t="shared" si="68"/>
        <v>3.2199999999999999E-2</v>
      </c>
      <c r="D2215" s="46">
        <f t="shared" si="69"/>
        <v>29.86</v>
      </c>
      <c r="E2215" s="20"/>
      <c r="F2215" s="105">
        <v>40861</v>
      </c>
      <c r="G2215" s="116">
        <v>31.13</v>
      </c>
      <c r="H2215" s="20"/>
    </row>
    <row r="2216" spans="1:8" s="172" customFormat="1" ht="12.75" customHeight="1" x14ac:dyDescent="0.15">
      <c r="A2216" s="105">
        <v>40841</v>
      </c>
      <c r="B2216" s="116">
        <v>3.13</v>
      </c>
      <c r="C2216" s="20">
        <f t="shared" si="68"/>
        <v>3.1300000000000001E-2</v>
      </c>
      <c r="D2216" s="46">
        <f t="shared" si="69"/>
        <v>32.22</v>
      </c>
      <c r="E2216" s="20"/>
      <c r="F2216" s="105">
        <v>40858</v>
      </c>
      <c r="G2216" s="116">
        <v>30.04</v>
      </c>
      <c r="H2216" s="20"/>
    </row>
    <row r="2217" spans="1:8" s="172" customFormat="1" ht="12.75" customHeight="1" x14ac:dyDescent="0.15">
      <c r="A2217" s="105">
        <v>40840</v>
      </c>
      <c r="B2217" s="116">
        <v>3.27</v>
      </c>
      <c r="C2217" s="20">
        <f t="shared" si="68"/>
        <v>3.27E-2</v>
      </c>
      <c r="D2217" s="46">
        <f t="shared" si="69"/>
        <v>29.26</v>
      </c>
      <c r="E2217" s="20"/>
      <c r="F2217" s="105">
        <v>40857</v>
      </c>
      <c r="G2217" s="116">
        <v>32.81</v>
      </c>
      <c r="H2217" s="20"/>
    </row>
    <row r="2218" spans="1:8" s="172" customFormat="1" ht="12.75" customHeight="1" x14ac:dyDescent="0.15">
      <c r="A2218" s="105">
        <v>40837</v>
      </c>
      <c r="B2218" s="116">
        <v>3.26</v>
      </c>
      <c r="C2218" s="20">
        <f t="shared" si="68"/>
        <v>3.2599999999999997E-2</v>
      </c>
      <c r="D2218" s="46">
        <f t="shared" si="69"/>
        <v>31.32</v>
      </c>
      <c r="E2218" s="20"/>
      <c r="F2218" s="105">
        <v>40856</v>
      </c>
      <c r="G2218" s="116">
        <v>36.159999999999997</v>
      </c>
      <c r="H2218" s="20"/>
    </row>
    <row r="2219" spans="1:8" s="172" customFormat="1" ht="12.75" customHeight="1" x14ac:dyDescent="0.15">
      <c r="A2219" s="105">
        <v>40836</v>
      </c>
      <c r="B2219" s="116">
        <v>3.19</v>
      </c>
      <c r="C2219" s="20">
        <f t="shared" si="68"/>
        <v>3.1899999999999998E-2</v>
      </c>
      <c r="D2219" s="46">
        <f t="shared" si="69"/>
        <v>34.78</v>
      </c>
      <c r="E2219" s="20"/>
      <c r="F2219" s="105">
        <v>40855</v>
      </c>
      <c r="G2219" s="116">
        <v>27.48</v>
      </c>
      <c r="H2219" s="20"/>
    </row>
    <row r="2220" spans="1:8" s="172" customFormat="1" ht="12.75" customHeight="1" x14ac:dyDescent="0.15">
      <c r="A2220" s="105">
        <v>40835</v>
      </c>
      <c r="B2220" s="116">
        <v>3.17</v>
      </c>
      <c r="C2220" s="20">
        <f t="shared" si="68"/>
        <v>3.1699999999999999E-2</v>
      </c>
      <c r="D2220" s="46">
        <f t="shared" si="69"/>
        <v>34.44</v>
      </c>
      <c r="E2220" s="20"/>
      <c r="F2220" s="105">
        <v>40854</v>
      </c>
      <c r="G2220" s="116">
        <v>29.85</v>
      </c>
      <c r="H2220" s="20"/>
    </row>
    <row r="2221" spans="1:8" s="172" customFormat="1" ht="12.75" customHeight="1" x14ac:dyDescent="0.15">
      <c r="A2221" s="105">
        <v>40834</v>
      </c>
      <c r="B2221" s="116">
        <v>3.17</v>
      </c>
      <c r="C2221" s="20">
        <f t="shared" si="68"/>
        <v>3.1699999999999999E-2</v>
      </c>
      <c r="D2221" s="46">
        <f t="shared" si="69"/>
        <v>31.56</v>
      </c>
      <c r="E2221" s="20"/>
      <c r="F2221" s="105">
        <v>40851</v>
      </c>
      <c r="G2221" s="116">
        <v>30.16</v>
      </c>
      <c r="H2221" s="20"/>
    </row>
    <row r="2222" spans="1:8" s="172" customFormat="1" ht="12.75" customHeight="1" x14ac:dyDescent="0.15">
      <c r="A2222" s="105">
        <v>40833</v>
      </c>
      <c r="B2222" s="116">
        <v>3.13</v>
      </c>
      <c r="C2222" s="20">
        <f t="shared" si="68"/>
        <v>3.1300000000000001E-2</v>
      </c>
      <c r="D2222" s="46">
        <f t="shared" si="69"/>
        <v>33.39</v>
      </c>
      <c r="E2222" s="20"/>
      <c r="F2222" s="105">
        <v>40850</v>
      </c>
      <c r="G2222" s="116">
        <v>30.5</v>
      </c>
      <c r="H2222" s="20"/>
    </row>
    <row r="2223" spans="1:8" s="172" customFormat="1" ht="12.75" customHeight="1" x14ac:dyDescent="0.15">
      <c r="A2223" s="105">
        <v>40830</v>
      </c>
      <c r="B2223" s="116">
        <v>3.22</v>
      </c>
      <c r="C2223" s="20">
        <f t="shared" si="68"/>
        <v>3.2199999999999999E-2</v>
      </c>
      <c r="D2223" s="46">
        <f t="shared" si="69"/>
        <v>28.24</v>
      </c>
      <c r="E2223" s="20"/>
      <c r="F2223" s="105">
        <v>40849</v>
      </c>
      <c r="G2223" s="116">
        <v>32.74</v>
      </c>
      <c r="H2223" s="20"/>
    </row>
    <row r="2224" spans="1:8" s="172" customFormat="1" ht="12.75" customHeight="1" x14ac:dyDescent="0.15">
      <c r="A2224" s="105">
        <v>40829</v>
      </c>
      <c r="B2224" s="116">
        <v>3.15</v>
      </c>
      <c r="C2224" s="20">
        <f t="shared" si="68"/>
        <v>3.15E-2</v>
      </c>
      <c r="D2224" s="46">
        <f t="shared" si="69"/>
        <v>30.7</v>
      </c>
      <c r="E2224" s="20"/>
      <c r="F2224" s="105">
        <v>40848</v>
      </c>
      <c r="G2224" s="116">
        <v>34.770000000000003</v>
      </c>
      <c r="H2224" s="20"/>
    </row>
    <row r="2225" spans="1:8" s="172" customFormat="1" ht="12.75" customHeight="1" x14ac:dyDescent="0.15">
      <c r="A2225" s="105">
        <v>40828</v>
      </c>
      <c r="B2225" s="116">
        <v>3.19</v>
      </c>
      <c r="C2225" s="20">
        <f t="shared" si="68"/>
        <v>3.1899999999999998E-2</v>
      </c>
      <c r="D2225" s="46">
        <f t="shared" si="69"/>
        <v>31.26</v>
      </c>
      <c r="E2225" s="20"/>
      <c r="F2225" s="105">
        <v>40847</v>
      </c>
      <c r="G2225" s="116">
        <v>29.96</v>
      </c>
      <c r="H2225" s="20"/>
    </row>
    <row r="2226" spans="1:8" s="172" customFormat="1" ht="12.75" customHeight="1" x14ac:dyDescent="0.15">
      <c r="A2226" s="105">
        <v>40827</v>
      </c>
      <c r="B2226" s="116">
        <v>3.11</v>
      </c>
      <c r="C2226" s="20">
        <f t="shared" si="68"/>
        <v>3.1099999999999999E-2</v>
      </c>
      <c r="D2226" s="46">
        <f t="shared" si="69"/>
        <v>32.86</v>
      </c>
      <c r="E2226" s="20"/>
      <c r="F2226" s="105">
        <v>40844</v>
      </c>
      <c r="G2226" s="116">
        <v>24.53</v>
      </c>
      <c r="H2226" s="20"/>
    </row>
    <row r="2227" spans="1:8" s="172" customFormat="1" ht="12.75" customHeight="1" x14ac:dyDescent="0.15">
      <c r="A2227" s="105">
        <v>40823</v>
      </c>
      <c r="B2227" s="116">
        <v>3.02</v>
      </c>
      <c r="C2227" s="20">
        <f t="shared" si="68"/>
        <v>3.0200000000000001E-2</v>
      </c>
      <c r="D2227" s="46">
        <f t="shared" si="69"/>
        <v>36.200000000000003</v>
      </c>
      <c r="E2227" s="20"/>
      <c r="F2227" s="105">
        <v>40843</v>
      </c>
      <c r="G2227" s="116">
        <v>25.46</v>
      </c>
      <c r="H2227" s="20"/>
    </row>
    <row r="2228" spans="1:8" s="172" customFormat="1" ht="12.75" customHeight="1" x14ac:dyDescent="0.15">
      <c r="A2228" s="105">
        <v>40822</v>
      </c>
      <c r="B2228" s="116">
        <v>2.96</v>
      </c>
      <c r="C2228" s="20">
        <f t="shared" si="68"/>
        <v>2.9600000000000001E-2</v>
      </c>
      <c r="D2228" s="46">
        <f t="shared" si="69"/>
        <v>36.270000000000003</v>
      </c>
      <c r="E2228" s="20"/>
      <c r="F2228" s="105">
        <v>40842</v>
      </c>
      <c r="G2228" s="116">
        <v>29.86</v>
      </c>
      <c r="H2228" s="20"/>
    </row>
    <row r="2229" spans="1:8" s="172" customFormat="1" ht="12.75" customHeight="1" x14ac:dyDescent="0.15">
      <c r="A2229" s="105">
        <v>40821</v>
      </c>
      <c r="B2229" s="116">
        <v>2.87</v>
      </c>
      <c r="C2229" s="20">
        <f t="shared" si="68"/>
        <v>2.87E-2</v>
      </c>
      <c r="D2229" s="46">
        <f t="shared" si="69"/>
        <v>37.81</v>
      </c>
      <c r="E2229" s="20"/>
      <c r="F2229" s="105">
        <v>40841</v>
      </c>
      <c r="G2229" s="116">
        <v>32.22</v>
      </c>
      <c r="H2229" s="20"/>
    </row>
    <row r="2230" spans="1:8" s="172" customFormat="1" ht="12.75" customHeight="1" x14ac:dyDescent="0.15">
      <c r="A2230" s="105">
        <v>40820</v>
      </c>
      <c r="B2230" s="116">
        <v>2.77</v>
      </c>
      <c r="C2230" s="20">
        <f t="shared" si="68"/>
        <v>2.7699999999999999E-2</v>
      </c>
      <c r="D2230" s="46">
        <f t="shared" si="69"/>
        <v>40.82</v>
      </c>
      <c r="E2230" s="20"/>
      <c r="F2230" s="105">
        <v>40840</v>
      </c>
      <c r="G2230" s="116">
        <v>29.26</v>
      </c>
      <c r="H2230" s="20"/>
    </row>
    <row r="2231" spans="1:8" s="172" customFormat="1" ht="12.75" customHeight="1" x14ac:dyDescent="0.15">
      <c r="A2231" s="105">
        <v>40819</v>
      </c>
      <c r="B2231" s="116">
        <v>2.76</v>
      </c>
      <c r="C2231" s="20">
        <f t="shared" si="68"/>
        <v>2.76E-2</v>
      </c>
      <c r="D2231" s="46">
        <f t="shared" si="69"/>
        <v>45.45</v>
      </c>
      <c r="E2231" s="20"/>
      <c r="F2231" s="105">
        <v>40837</v>
      </c>
      <c r="G2231" s="116">
        <v>31.32</v>
      </c>
      <c r="H2231" s="20"/>
    </row>
    <row r="2232" spans="1:8" s="172" customFormat="1" ht="12.75" customHeight="1" x14ac:dyDescent="0.15">
      <c r="A2232" s="105">
        <v>40816</v>
      </c>
      <c r="B2232" s="116">
        <v>2.9</v>
      </c>
      <c r="C2232" s="20">
        <f t="shared" si="68"/>
        <v>2.8999999999999998E-2</v>
      </c>
      <c r="D2232" s="46">
        <f t="shared" si="69"/>
        <v>42.96</v>
      </c>
      <c r="E2232" s="20"/>
      <c r="F2232" s="105">
        <v>40836</v>
      </c>
      <c r="G2232" s="116">
        <v>34.78</v>
      </c>
      <c r="H2232" s="20"/>
    </row>
    <row r="2233" spans="1:8" s="172" customFormat="1" ht="12.75" customHeight="1" x14ac:dyDescent="0.15">
      <c r="A2233" s="105">
        <v>40815</v>
      </c>
      <c r="B2233" s="116">
        <v>3.03</v>
      </c>
      <c r="C2233" s="20">
        <f t="shared" si="68"/>
        <v>3.0299999999999997E-2</v>
      </c>
      <c r="D2233" s="46">
        <f t="shared" si="69"/>
        <v>38.840000000000003</v>
      </c>
      <c r="E2233" s="20"/>
      <c r="F2233" s="105">
        <v>40835</v>
      </c>
      <c r="G2233" s="116">
        <v>34.44</v>
      </c>
      <c r="H2233" s="20"/>
    </row>
    <row r="2234" spans="1:8" s="172" customFormat="1" ht="12.75" customHeight="1" x14ac:dyDescent="0.15">
      <c r="A2234" s="105">
        <v>40814</v>
      </c>
      <c r="B2234" s="116">
        <v>3.1</v>
      </c>
      <c r="C2234" s="20">
        <f t="shared" si="68"/>
        <v>3.1E-2</v>
      </c>
      <c r="D2234" s="46">
        <f t="shared" si="69"/>
        <v>41.08</v>
      </c>
      <c r="E2234" s="20"/>
      <c r="F2234" s="105">
        <v>40834</v>
      </c>
      <c r="G2234" s="116">
        <v>31.56</v>
      </c>
      <c r="H2234" s="20"/>
    </row>
    <row r="2235" spans="1:8" s="172" customFormat="1" ht="12.75" customHeight="1" x14ac:dyDescent="0.15">
      <c r="A2235" s="105">
        <v>40813</v>
      </c>
      <c r="B2235" s="116">
        <v>3.08</v>
      </c>
      <c r="C2235" s="20">
        <f t="shared" si="68"/>
        <v>3.0800000000000001E-2</v>
      </c>
      <c r="D2235" s="46">
        <f t="shared" si="69"/>
        <v>37.71</v>
      </c>
      <c r="E2235" s="20"/>
      <c r="F2235" s="105">
        <v>40833</v>
      </c>
      <c r="G2235" s="116">
        <v>33.39</v>
      </c>
      <c r="H2235" s="20"/>
    </row>
    <row r="2236" spans="1:8" s="172" customFormat="1" ht="12.75" customHeight="1" x14ac:dyDescent="0.15">
      <c r="A2236" s="105">
        <v>40812</v>
      </c>
      <c r="B2236" s="116">
        <v>2.99</v>
      </c>
      <c r="C2236" s="20">
        <f t="shared" si="68"/>
        <v>2.9900000000000003E-2</v>
      </c>
      <c r="D2236" s="46">
        <f t="shared" si="69"/>
        <v>39.020000000000003</v>
      </c>
      <c r="E2236" s="20"/>
      <c r="F2236" s="105">
        <v>40830</v>
      </c>
      <c r="G2236" s="116">
        <v>28.24</v>
      </c>
      <c r="H2236" s="20"/>
    </row>
    <row r="2237" spans="1:8" s="172" customFormat="1" ht="12.75" customHeight="1" x14ac:dyDescent="0.15">
      <c r="A2237" s="105">
        <v>40809</v>
      </c>
      <c r="B2237" s="116">
        <v>2.89</v>
      </c>
      <c r="C2237" s="20">
        <f t="shared" si="68"/>
        <v>2.8900000000000002E-2</v>
      </c>
      <c r="D2237" s="46">
        <f t="shared" si="69"/>
        <v>41.25</v>
      </c>
      <c r="E2237" s="20"/>
      <c r="F2237" s="105">
        <v>40829</v>
      </c>
      <c r="G2237" s="116">
        <v>30.7</v>
      </c>
      <c r="H2237" s="20"/>
    </row>
    <row r="2238" spans="1:8" s="172" customFormat="1" ht="12.75" customHeight="1" x14ac:dyDescent="0.15">
      <c r="A2238" s="105">
        <v>40808</v>
      </c>
      <c r="B2238" s="116">
        <v>2.78</v>
      </c>
      <c r="C2238" s="20">
        <f t="shared" si="68"/>
        <v>2.7799999999999998E-2</v>
      </c>
      <c r="D2238" s="46">
        <f t="shared" si="69"/>
        <v>41.35</v>
      </c>
      <c r="E2238" s="20"/>
      <c r="F2238" s="105">
        <v>40828</v>
      </c>
      <c r="G2238" s="116">
        <v>31.26</v>
      </c>
      <c r="H2238" s="20"/>
    </row>
    <row r="2239" spans="1:8" s="172" customFormat="1" ht="12.75" customHeight="1" x14ac:dyDescent="0.15">
      <c r="A2239" s="105">
        <v>40807</v>
      </c>
      <c r="B2239" s="116">
        <v>3.03</v>
      </c>
      <c r="C2239" s="20">
        <f t="shared" si="68"/>
        <v>3.0299999999999997E-2</v>
      </c>
      <c r="D2239" s="46">
        <f t="shared" si="69"/>
        <v>37.32</v>
      </c>
      <c r="E2239" s="20"/>
      <c r="F2239" s="105">
        <v>40827</v>
      </c>
      <c r="G2239" s="116">
        <v>32.86</v>
      </c>
      <c r="H2239" s="20"/>
    </row>
    <row r="2240" spans="1:8" s="172" customFormat="1" ht="12.75" customHeight="1" x14ac:dyDescent="0.15">
      <c r="A2240" s="105">
        <v>40806</v>
      </c>
      <c r="B2240" s="116">
        <v>3.2</v>
      </c>
      <c r="C2240" s="20">
        <f t="shared" si="68"/>
        <v>3.2000000000000001E-2</v>
      </c>
      <c r="D2240" s="46">
        <f t="shared" si="69"/>
        <v>32.86</v>
      </c>
      <c r="E2240" s="20"/>
      <c r="F2240" s="105">
        <v>40826</v>
      </c>
      <c r="G2240" s="116">
        <v>33.020000000000003</v>
      </c>
      <c r="H2240" s="20"/>
    </row>
    <row r="2241" spans="1:8" s="172" customFormat="1" ht="12.75" customHeight="1" x14ac:dyDescent="0.15">
      <c r="A2241" s="105">
        <v>40805</v>
      </c>
      <c r="B2241" s="116">
        <v>3.22</v>
      </c>
      <c r="C2241" s="20">
        <f t="shared" si="68"/>
        <v>3.2199999999999999E-2</v>
      </c>
      <c r="D2241" s="46">
        <f t="shared" si="69"/>
        <v>32.729999999999997</v>
      </c>
      <c r="E2241" s="20"/>
      <c r="F2241" s="105">
        <v>40823</v>
      </c>
      <c r="G2241" s="116">
        <v>36.200000000000003</v>
      </c>
      <c r="H2241" s="20"/>
    </row>
    <row r="2242" spans="1:8" s="172" customFormat="1" ht="12.75" customHeight="1" x14ac:dyDescent="0.15">
      <c r="A2242" s="105">
        <v>40802</v>
      </c>
      <c r="B2242" s="116">
        <v>3.34</v>
      </c>
      <c r="C2242" s="20">
        <f t="shared" si="68"/>
        <v>3.3399999999999999E-2</v>
      </c>
      <c r="D2242" s="46">
        <f t="shared" si="69"/>
        <v>30.98</v>
      </c>
      <c r="E2242" s="20"/>
      <c r="F2242" s="105">
        <v>40822</v>
      </c>
      <c r="G2242" s="116">
        <v>36.270000000000003</v>
      </c>
      <c r="H2242" s="20"/>
    </row>
    <row r="2243" spans="1:8" s="172" customFormat="1" ht="12.75" customHeight="1" x14ac:dyDescent="0.15">
      <c r="A2243" s="105">
        <v>40801</v>
      </c>
      <c r="B2243" s="116">
        <v>3.36</v>
      </c>
      <c r="C2243" s="20">
        <f t="shared" ref="C2243:C2306" si="70">B2243/100</f>
        <v>3.3599999999999998E-2</v>
      </c>
      <c r="D2243" s="46">
        <f t="shared" ref="D2243:D2306" si="71">IFERROR(VLOOKUP(A2243,$F$3:$G$7726,2,FALSE),AVERAGE(D2242,D2244))</f>
        <v>31.97</v>
      </c>
      <c r="E2243" s="20"/>
      <c r="F2243" s="105">
        <v>40821</v>
      </c>
      <c r="G2243" s="116">
        <v>37.81</v>
      </c>
      <c r="H2243" s="20"/>
    </row>
    <row r="2244" spans="1:8" s="172" customFormat="1" ht="12.75" customHeight="1" x14ac:dyDescent="0.15">
      <c r="A2244" s="105">
        <v>40800</v>
      </c>
      <c r="B2244" s="116">
        <v>3.32</v>
      </c>
      <c r="C2244" s="20">
        <f t="shared" si="70"/>
        <v>3.32E-2</v>
      </c>
      <c r="D2244" s="46">
        <f t="shared" si="71"/>
        <v>34.6</v>
      </c>
      <c r="E2244" s="20"/>
      <c r="F2244" s="105">
        <v>40820</v>
      </c>
      <c r="G2244" s="116">
        <v>40.82</v>
      </c>
      <c r="H2244" s="20"/>
    </row>
    <row r="2245" spans="1:8" s="172" customFormat="1" ht="12.75" customHeight="1" x14ac:dyDescent="0.15">
      <c r="A2245" s="105">
        <v>40799</v>
      </c>
      <c r="B2245" s="116">
        <v>3.32</v>
      </c>
      <c r="C2245" s="20">
        <f t="shared" si="70"/>
        <v>3.32E-2</v>
      </c>
      <c r="D2245" s="46">
        <f t="shared" si="71"/>
        <v>36.909999999999997</v>
      </c>
      <c r="E2245" s="20"/>
      <c r="F2245" s="105">
        <v>40819</v>
      </c>
      <c r="G2245" s="116">
        <v>45.45</v>
      </c>
      <c r="H2245" s="20"/>
    </row>
    <row r="2246" spans="1:8" s="172" customFormat="1" ht="12.75" customHeight="1" x14ac:dyDescent="0.15">
      <c r="A2246" s="105">
        <v>40798</v>
      </c>
      <c r="B2246" s="116">
        <v>3.24</v>
      </c>
      <c r="C2246" s="20">
        <f t="shared" si="70"/>
        <v>3.2400000000000005E-2</v>
      </c>
      <c r="D2246" s="46">
        <f t="shared" si="71"/>
        <v>38.590000000000003</v>
      </c>
      <c r="E2246" s="20"/>
      <c r="F2246" s="105">
        <v>40816</v>
      </c>
      <c r="G2246" s="116">
        <v>42.96</v>
      </c>
      <c r="H2246" s="20"/>
    </row>
    <row r="2247" spans="1:8" s="172" customFormat="1" ht="12.75" customHeight="1" x14ac:dyDescent="0.15">
      <c r="A2247" s="105">
        <v>40795</v>
      </c>
      <c r="B2247" s="116">
        <v>3.26</v>
      </c>
      <c r="C2247" s="20">
        <f t="shared" si="70"/>
        <v>3.2599999999999997E-2</v>
      </c>
      <c r="D2247" s="46">
        <f t="shared" si="71"/>
        <v>38.520000000000003</v>
      </c>
      <c r="E2247" s="20"/>
      <c r="F2247" s="105">
        <v>40815</v>
      </c>
      <c r="G2247" s="116">
        <v>38.840000000000003</v>
      </c>
      <c r="H2247" s="20"/>
    </row>
    <row r="2248" spans="1:8" s="172" customFormat="1" ht="12.75" customHeight="1" x14ac:dyDescent="0.15">
      <c r="A2248" s="105">
        <v>40794</v>
      </c>
      <c r="B2248" s="116">
        <v>3.32</v>
      </c>
      <c r="C2248" s="20">
        <f t="shared" si="70"/>
        <v>3.32E-2</v>
      </c>
      <c r="D2248" s="46">
        <f t="shared" si="71"/>
        <v>34.32</v>
      </c>
      <c r="E2248" s="20"/>
      <c r="F2248" s="105">
        <v>40814</v>
      </c>
      <c r="G2248" s="116">
        <v>41.08</v>
      </c>
      <c r="H2248" s="20"/>
    </row>
    <row r="2249" spans="1:8" s="172" customFormat="1" ht="12.75" customHeight="1" x14ac:dyDescent="0.15">
      <c r="A2249" s="105">
        <v>40793</v>
      </c>
      <c r="B2249" s="116">
        <v>3.36</v>
      </c>
      <c r="C2249" s="20">
        <f t="shared" si="70"/>
        <v>3.3599999999999998E-2</v>
      </c>
      <c r="D2249" s="46">
        <f t="shared" si="71"/>
        <v>33.380000000000003</v>
      </c>
      <c r="E2249" s="20"/>
      <c r="F2249" s="105">
        <v>40813</v>
      </c>
      <c r="G2249" s="116">
        <v>37.71</v>
      </c>
      <c r="H2249" s="20"/>
    </row>
    <row r="2250" spans="1:8" s="172" customFormat="1" ht="12.75" customHeight="1" x14ac:dyDescent="0.15">
      <c r="A2250" s="105">
        <v>40792</v>
      </c>
      <c r="B2250" s="116">
        <v>3.26</v>
      </c>
      <c r="C2250" s="20">
        <f t="shared" si="70"/>
        <v>3.2599999999999997E-2</v>
      </c>
      <c r="D2250" s="46">
        <f t="shared" si="71"/>
        <v>37</v>
      </c>
      <c r="E2250" s="20"/>
      <c r="F2250" s="105">
        <v>40812</v>
      </c>
      <c r="G2250" s="116">
        <v>39.020000000000003</v>
      </c>
      <c r="H2250" s="20"/>
    </row>
    <row r="2251" spans="1:8" s="172" customFormat="1" ht="12.75" customHeight="1" x14ac:dyDescent="0.15">
      <c r="A2251" s="105">
        <v>40788</v>
      </c>
      <c r="B2251" s="116">
        <v>3.32</v>
      </c>
      <c r="C2251" s="20">
        <f t="shared" si="70"/>
        <v>3.32E-2</v>
      </c>
      <c r="D2251" s="46">
        <f t="shared" si="71"/>
        <v>33.92</v>
      </c>
      <c r="E2251" s="20"/>
      <c r="F2251" s="105">
        <v>40809</v>
      </c>
      <c r="G2251" s="116">
        <v>41.25</v>
      </c>
      <c r="H2251" s="20"/>
    </row>
    <row r="2252" spans="1:8" s="172" customFormat="1" ht="12.75" customHeight="1" x14ac:dyDescent="0.15">
      <c r="A2252" s="105">
        <v>40787</v>
      </c>
      <c r="B2252" s="116">
        <v>3.51</v>
      </c>
      <c r="C2252" s="20">
        <f t="shared" si="70"/>
        <v>3.5099999999999999E-2</v>
      </c>
      <c r="D2252" s="46">
        <f t="shared" si="71"/>
        <v>31.82</v>
      </c>
      <c r="E2252" s="20"/>
      <c r="F2252" s="105">
        <v>40808</v>
      </c>
      <c r="G2252" s="116">
        <v>41.35</v>
      </c>
      <c r="H2252" s="20"/>
    </row>
    <row r="2253" spans="1:8" s="172" customFormat="1" ht="12.75" customHeight="1" x14ac:dyDescent="0.15">
      <c r="A2253" s="105">
        <v>40786</v>
      </c>
      <c r="B2253" s="116">
        <v>3.6</v>
      </c>
      <c r="C2253" s="20">
        <f t="shared" si="70"/>
        <v>3.6000000000000004E-2</v>
      </c>
      <c r="D2253" s="46">
        <f t="shared" si="71"/>
        <v>31.62</v>
      </c>
      <c r="E2253" s="20"/>
      <c r="F2253" s="105">
        <v>40807</v>
      </c>
      <c r="G2253" s="116">
        <v>37.32</v>
      </c>
      <c r="H2253" s="20"/>
    </row>
    <row r="2254" spans="1:8" s="172" customFormat="1" ht="12.75" customHeight="1" x14ac:dyDescent="0.15">
      <c r="A2254" s="105">
        <v>40785</v>
      </c>
      <c r="B2254" s="116">
        <v>3.53</v>
      </c>
      <c r="C2254" s="20">
        <f t="shared" si="70"/>
        <v>3.5299999999999998E-2</v>
      </c>
      <c r="D2254" s="46">
        <f t="shared" si="71"/>
        <v>32.89</v>
      </c>
      <c r="E2254" s="20"/>
      <c r="F2254" s="105">
        <v>40806</v>
      </c>
      <c r="G2254" s="116">
        <v>32.86</v>
      </c>
      <c r="H2254" s="20"/>
    </row>
    <row r="2255" spans="1:8" s="172" customFormat="1" ht="12.75" customHeight="1" x14ac:dyDescent="0.15">
      <c r="A2255" s="105">
        <v>40784</v>
      </c>
      <c r="B2255" s="116">
        <v>3.63</v>
      </c>
      <c r="C2255" s="20">
        <f t="shared" si="70"/>
        <v>3.6299999999999999E-2</v>
      </c>
      <c r="D2255" s="46">
        <f t="shared" si="71"/>
        <v>32.28</v>
      </c>
      <c r="E2255" s="20"/>
      <c r="F2255" s="105">
        <v>40805</v>
      </c>
      <c r="G2255" s="116">
        <v>32.729999999999997</v>
      </c>
      <c r="H2255" s="20"/>
    </row>
    <row r="2256" spans="1:8" s="172" customFormat="1" ht="12.75" customHeight="1" x14ac:dyDescent="0.15">
      <c r="A2256" s="105">
        <v>40781</v>
      </c>
      <c r="B2256" s="116">
        <v>3.54</v>
      </c>
      <c r="C2256" s="20">
        <f t="shared" si="70"/>
        <v>3.5400000000000001E-2</v>
      </c>
      <c r="D2256" s="46">
        <f t="shared" si="71"/>
        <v>35.590000000000003</v>
      </c>
      <c r="E2256" s="20"/>
      <c r="F2256" s="105">
        <v>40802</v>
      </c>
      <c r="G2256" s="116">
        <v>30.98</v>
      </c>
      <c r="H2256" s="20"/>
    </row>
    <row r="2257" spans="1:8" s="172" customFormat="1" ht="12.75" customHeight="1" x14ac:dyDescent="0.15">
      <c r="A2257" s="105">
        <v>40780</v>
      </c>
      <c r="B2257" s="116">
        <v>3.6</v>
      </c>
      <c r="C2257" s="20">
        <f t="shared" si="70"/>
        <v>3.6000000000000004E-2</v>
      </c>
      <c r="D2257" s="46">
        <f t="shared" si="71"/>
        <v>39.76</v>
      </c>
      <c r="E2257" s="20"/>
      <c r="F2257" s="105">
        <v>40801</v>
      </c>
      <c r="G2257" s="116">
        <v>31.97</v>
      </c>
      <c r="H2257" s="20"/>
    </row>
    <row r="2258" spans="1:8" s="172" customFormat="1" ht="12.75" customHeight="1" x14ac:dyDescent="0.15">
      <c r="A2258" s="105">
        <v>40779</v>
      </c>
      <c r="B2258" s="116">
        <v>3.63</v>
      </c>
      <c r="C2258" s="20">
        <f t="shared" si="70"/>
        <v>3.6299999999999999E-2</v>
      </c>
      <c r="D2258" s="46">
        <f t="shared" si="71"/>
        <v>35.9</v>
      </c>
      <c r="E2258" s="20"/>
      <c r="F2258" s="105">
        <v>40800</v>
      </c>
      <c r="G2258" s="116">
        <v>34.6</v>
      </c>
      <c r="H2258" s="20"/>
    </row>
    <row r="2259" spans="1:8" s="172" customFormat="1" ht="12.75" customHeight="1" x14ac:dyDescent="0.15">
      <c r="A2259" s="105">
        <v>40778</v>
      </c>
      <c r="B2259" s="116">
        <v>3.47</v>
      </c>
      <c r="C2259" s="20">
        <f t="shared" si="70"/>
        <v>3.4700000000000002E-2</v>
      </c>
      <c r="D2259" s="46">
        <f t="shared" si="71"/>
        <v>36.270000000000003</v>
      </c>
      <c r="E2259" s="20"/>
      <c r="F2259" s="105">
        <v>40799</v>
      </c>
      <c r="G2259" s="116">
        <v>36.909999999999997</v>
      </c>
      <c r="H2259" s="20"/>
    </row>
    <row r="2260" spans="1:8" s="172" customFormat="1" ht="12.75" customHeight="1" x14ac:dyDescent="0.15">
      <c r="A2260" s="105">
        <v>40777</v>
      </c>
      <c r="B2260" s="116">
        <v>3.42</v>
      </c>
      <c r="C2260" s="20">
        <f t="shared" si="70"/>
        <v>3.4200000000000001E-2</v>
      </c>
      <c r="D2260" s="46">
        <f t="shared" si="71"/>
        <v>42.44</v>
      </c>
      <c r="E2260" s="20"/>
      <c r="F2260" s="105">
        <v>40798</v>
      </c>
      <c r="G2260" s="116">
        <v>38.590000000000003</v>
      </c>
      <c r="H2260" s="20"/>
    </row>
    <row r="2261" spans="1:8" s="172" customFormat="1" ht="12.75" customHeight="1" x14ac:dyDescent="0.15">
      <c r="A2261" s="105">
        <v>40774</v>
      </c>
      <c r="B2261" s="116">
        <v>3.39</v>
      </c>
      <c r="C2261" s="20">
        <f t="shared" si="70"/>
        <v>3.39E-2</v>
      </c>
      <c r="D2261" s="46">
        <f t="shared" si="71"/>
        <v>43.05</v>
      </c>
      <c r="E2261" s="20"/>
      <c r="F2261" s="105">
        <v>40795</v>
      </c>
      <c r="G2261" s="116">
        <v>38.520000000000003</v>
      </c>
      <c r="H2261" s="20"/>
    </row>
    <row r="2262" spans="1:8" s="172" customFormat="1" ht="12.75" customHeight="1" x14ac:dyDescent="0.15">
      <c r="A2262" s="105">
        <v>40773</v>
      </c>
      <c r="B2262" s="116">
        <v>3.45</v>
      </c>
      <c r="C2262" s="20">
        <f t="shared" si="70"/>
        <v>3.4500000000000003E-2</v>
      </c>
      <c r="D2262" s="46">
        <f t="shared" si="71"/>
        <v>42.67</v>
      </c>
      <c r="E2262" s="20"/>
      <c r="F2262" s="105">
        <v>40794</v>
      </c>
      <c r="G2262" s="116">
        <v>34.32</v>
      </c>
      <c r="H2262" s="20"/>
    </row>
    <row r="2263" spans="1:8" s="172" customFormat="1" ht="12.75" customHeight="1" x14ac:dyDescent="0.15">
      <c r="A2263" s="105">
        <v>40772</v>
      </c>
      <c r="B2263" s="116">
        <v>3.57</v>
      </c>
      <c r="C2263" s="20">
        <f t="shared" si="70"/>
        <v>3.5699999999999996E-2</v>
      </c>
      <c r="D2263" s="46">
        <f t="shared" si="71"/>
        <v>31.58</v>
      </c>
      <c r="E2263" s="20"/>
      <c r="F2263" s="105">
        <v>40793</v>
      </c>
      <c r="G2263" s="116">
        <v>33.380000000000003</v>
      </c>
      <c r="H2263" s="20"/>
    </row>
    <row r="2264" spans="1:8" s="172" customFormat="1" ht="12.75" customHeight="1" x14ac:dyDescent="0.15">
      <c r="A2264" s="105">
        <v>40771</v>
      </c>
      <c r="B2264" s="116">
        <v>3.67</v>
      </c>
      <c r="C2264" s="20">
        <f t="shared" si="70"/>
        <v>3.6699999999999997E-2</v>
      </c>
      <c r="D2264" s="46">
        <f t="shared" si="71"/>
        <v>32.85</v>
      </c>
      <c r="E2264" s="20"/>
      <c r="F2264" s="105">
        <v>40792</v>
      </c>
      <c r="G2264" s="116">
        <v>37</v>
      </c>
      <c r="H2264" s="20"/>
    </row>
    <row r="2265" spans="1:8" s="172" customFormat="1" ht="12.75" customHeight="1" x14ac:dyDescent="0.15">
      <c r="A2265" s="105">
        <v>40770</v>
      </c>
      <c r="B2265" s="116">
        <v>3.75</v>
      </c>
      <c r="C2265" s="20">
        <f t="shared" si="70"/>
        <v>3.7499999999999999E-2</v>
      </c>
      <c r="D2265" s="46">
        <f t="shared" si="71"/>
        <v>31.87</v>
      </c>
      <c r="E2265" s="20"/>
      <c r="F2265" s="105">
        <v>40788</v>
      </c>
      <c r="G2265" s="116">
        <v>33.92</v>
      </c>
      <c r="H2265" s="20"/>
    </row>
    <row r="2266" spans="1:8" s="172" customFormat="1" ht="12.75" customHeight="1" x14ac:dyDescent="0.15">
      <c r="A2266" s="105">
        <v>40767</v>
      </c>
      <c r="B2266" s="116">
        <v>3.72</v>
      </c>
      <c r="C2266" s="20">
        <f t="shared" si="70"/>
        <v>3.7200000000000004E-2</v>
      </c>
      <c r="D2266" s="46">
        <f t="shared" si="71"/>
        <v>36.36</v>
      </c>
      <c r="E2266" s="20"/>
      <c r="F2266" s="105">
        <v>40787</v>
      </c>
      <c r="G2266" s="116">
        <v>31.82</v>
      </c>
      <c r="H2266" s="20"/>
    </row>
    <row r="2267" spans="1:8" s="172" customFormat="1" ht="12.75" customHeight="1" x14ac:dyDescent="0.15">
      <c r="A2267" s="105">
        <v>40766</v>
      </c>
      <c r="B2267" s="116">
        <v>3.82</v>
      </c>
      <c r="C2267" s="20">
        <f t="shared" si="70"/>
        <v>3.8199999999999998E-2</v>
      </c>
      <c r="D2267" s="46">
        <f t="shared" si="71"/>
        <v>39</v>
      </c>
      <c r="E2267" s="20"/>
      <c r="F2267" s="105">
        <v>40786</v>
      </c>
      <c r="G2267" s="116">
        <v>31.62</v>
      </c>
      <c r="H2267" s="20"/>
    </row>
    <row r="2268" spans="1:8" s="172" customFormat="1" ht="12.75" customHeight="1" x14ac:dyDescent="0.15">
      <c r="A2268" s="105">
        <v>40765</v>
      </c>
      <c r="B2268" s="116">
        <v>3.54</v>
      </c>
      <c r="C2268" s="20">
        <f t="shared" si="70"/>
        <v>3.5400000000000001E-2</v>
      </c>
      <c r="D2268" s="46">
        <f t="shared" si="71"/>
        <v>42.99</v>
      </c>
      <c r="E2268" s="20"/>
      <c r="F2268" s="105">
        <v>40785</v>
      </c>
      <c r="G2268" s="116">
        <v>32.89</v>
      </c>
      <c r="H2268" s="20"/>
    </row>
    <row r="2269" spans="1:8" s="172" customFormat="1" ht="12.75" customHeight="1" x14ac:dyDescent="0.15">
      <c r="A2269" s="105">
        <v>40764</v>
      </c>
      <c r="B2269" s="116">
        <v>3.56</v>
      </c>
      <c r="C2269" s="20">
        <f t="shared" si="70"/>
        <v>3.56E-2</v>
      </c>
      <c r="D2269" s="46">
        <f t="shared" si="71"/>
        <v>35.06</v>
      </c>
      <c r="E2269" s="20"/>
      <c r="F2269" s="105">
        <v>40784</v>
      </c>
      <c r="G2269" s="116">
        <v>32.28</v>
      </c>
      <c r="H2269" s="20"/>
    </row>
    <row r="2270" spans="1:8" s="172" customFormat="1" ht="12.75" customHeight="1" x14ac:dyDescent="0.15">
      <c r="A2270" s="105">
        <v>40763</v>
      </c>
      <c r="B2270" s="116">
        <v>3.68</v>
      </c>
      <c r="C2270" s="20">
        <f t="shared" si="70"/>
        <v>3.6799999999999999E-2</v>
      </c>
      <c r="D2270" s="46">
        <f t="shared" si="71"/>
        <v>48</v>
      </c>
      <c r="E2270" s="20"/>
      <c r="F2270" s="105">
        <v>40781</v>
      </c>
      <c r="G2270" s="116">
        <v>35.590000000000003</v>
      </c>
      <c r="H2270" s="20"/>
    </row>
    <row r="2271" spans="1:8" s="172" customFormat="1" ht="12.75" customHeight="1" x14ac:dyDescent="0.15">
      <c r="A2271" s="105">
        <v>40760</v>
      </c>
      <c r="B2271" s="116">
        <v>3.82</v>
      </c>
      <c r="C2271" s="20">
        <f t="shared" si="70"/>
        <v>3.8199999999999998E-2</v>
      </c>
      <c r="D2271" s="46">
        <f t="shared" si="71"/>
        <v>32</v>
      </c>
      <c r="E2271" s="20"/>
      <c r="F2271" s="105">
        <v>40780</v>
      </c>
      <c r="G2271" s="116">
        <v>39.76</v>
      </c>
      <c r="H2271" s="20"/>
    </row>
    <row r="2272" spans="1:8" s="172" customFormat="1" ht="12.75" customHeight="1" x14ac:dyDescent="0.15">
      <c r="A2272" s="105">
        <v>40759</v>
      </c>
      <c r="B2272" s="116">
        <v>3.7</v>
      </c>
      <c r="C2272" s="20">
        <f t="shared" si="70"/>
        <v>3.7000000000000005E-2</v>
      </c>
      <c r="D2272" s="46">
        <f t="shared" si="71"/>
        <v>31.66</v>
      </c>
      <c r="E2272" s="20"/>
      <c r="F2272" s="105">
        <v>40779</v>
      </c>
      <c r="G2272" s="116">
        <v>35.9</v>
      </c>
      <c r="H2272" s="20"/>
    </row>
    <row r="2273" spans="1:8" s="172" customFormat="1" ht="12.75" customHeight="1" x14ac:dyDescent="0.15">
      <c r="A2273" s="105">
        <v>40758</v>
      </c>
      <c r="B2273" s="116">
        <v>3.89</v>
      </c>
      <c r="C2273" s="20">
        <f t="shared" si="70"/>
        <v>3.8900000000000004E-2</v>
      </c>
      <c r="D2273" s="46">
        <f t="shared" si="71"/>
        <v>23.38</v>
      </c>
      <c r="E2273" s="20"/>
      <c r="F2273" s="105">
        <v>40778</v>
      </c>
      <c r="G2273" s="116">
        <v>36.270000000000003</v>
      </c>
      <c r="H2273" s="20"/>
    </row>
    <row r="2274" spans="1:8" s="172" customFormat="1" ht="12.75" customHeight="1" x14ac:dyDescent="0.15">
      <c r="A2274" s="105">
        <v>40757</v>
      </c>
      <c r="B2274" s="116">
        <v>3.93</v>
      </c>
      <c r="C2274" s="20">
        <f t="shared" si="70"/>
        <v>3.9300000000000002E-2</v>
      </c>
      <c r="D2274" s="46">
        <f t="shared" si="71"/>
        <v>24.79</v>
      </c>
      <c r="E2274" s="20"/>
      <c r="F2274" s="105">
        <v>40777</v>
      </c>
      <c r="G2274" s="116">
        <v>42.44</v>
      </c>
      <c r="H2274" s="20"/>
    </row>
    <row r="2275" spans="1:8" s="172" customFormat="1" ht="12.75" customHeight="1" x14ac:dyDescent="0.15">
      <c r="A2275" s="105">
        <v>40756</v>
      </c>
      <c r="B2275" s="116">
        <v>4.07</v>
      </c>
      <c r="C2275" s="20">
        <f t="shared" si="70"/>
        <v>4.07E-2</v>
      </c>
      <c r="D2275" s="46">
        <f t="shared" si="71"/>
        <v>23.66</v>
      </c>
      <c r="E2275" s="20"/>
      <c r="F2275" s="105">
        <v>40774</v>
      </c>
      <c r="G2275" s="116">
        <v>43.05</v>
      </c>
      <c r="H2275" s="20"/>
    </row>
    <row r="2276" spans="1:8" s="172" customFormat="1" ht="12.75" customHeight="1" x14ac:dyDescent="0.15">
      <c r="A2276" s="105">
        <v>40753</v>
      </c>
      <c r="B2276" s="116">
        <v>4.12</v>
      </c>
      <c r="C2276" s="20">
        <f t="shared" si="70"/>
        <v>4.1200000000000001E-2</v>
      </c>
      <c r="D2276" s="46">
        <f t="shared" si="71"/>
        <v>25.25</v>
      </c>
      <c r="E2276" s="20"/>
      <c r="F2276" s="105">
        <v>40773</v>
      </c>
      <c r="G2276" s="116">
        <v>42.67</v>
      </c>
      <c r="H2276" s="20"/>
    </row>
    <row r="2277" spans="1:8" s="172" customFormat="1" ht="12.75" customHeight="1" x14ac:dyDescent="0.15">
      <c r="A2277" s="105">
        <v>40752</v>
      </c>
      <c r="B2277" s="116">
        <v>4.26</v>
      </c>
      <c r="C2277" s="20">
        <f t="shared" si="70"/>
        <v>4.2599999999999999E-2</v>
      </c>
      <c r="D2277" s="46">
        <f t="shared" si="71"/>
        <v>23.74</v>
      </c>
      <c r="E2277" s="20"/>
      <c r="F2277" s="105">
        <v>40772</v>
      </c>
      <c r="G2277" s="116">
        <v>31.58</v>
      </c>
      <c r="H2277" s="20"/>
    </row>
    <row r="2278" spans="1:8" s="172" customFormat="1" ht="12.75" customHeight="1" x14ac:dyDescent="0.15">
      <c r="A2278" s="105">
        <v>40751</v>
      </c>
      <c r="B2278" s="116">
        <v>4.29</v>
      </c>
      <c r="C2278" s="20">
        <f t="shared" si="70"/>
        <v>4.2900000000000001E-2</v>
      </c>
      <c r="D2278" s="46">
        <f t="shared" si="71"/>
        <v>22.98</v>
      </c>
      <c r="E2278" s="20"/>
      <c r="F2278" s="105">
        <v>40771</v>
      </c>
      <c r="G2278" s="116">
        <v>32.85</v>
      </c>
      <c r="H2278" s="20"/>
    </row>
    <row r="2279" spans="1:8" s="172" customFormat="1" ht="12.75" customHeight="1" x14ac:dyDescent="0.15">
      <c r="A2279" s="105">
        <v>40750</v>
      </c>
      <c r="B2279" s="116">
        <v>4.28</v>
      </c>
      <c r="C2279" s="20">
        <f t="shared" si="70"/>
        <v>4.2800000000000005E-2</v>
      </c>
      <c r="D2279" s="46">
        <f t="shared" si="71"/>
        <v>20.23</v>
      </c>
      <c r="E2279" s="20"/>
      <c r="F2279" s="105">
        <v>40770</v>
      </c>
      <c r="G2279" s="116">
        <v>31.87</v>
      </c>
      <c r="H2279" s="20"/>
    </row>
    <row r="2280" spans="1:8" s="172" customFormat="1" ht="12.75" customHeight="1" x14ac:dyDescent="0.15">
      <c r="A2280" s="105">
        <v>40749</v>
      </c>
      <c r="B2280" s="116">
        <v>4.3099999999999996</v>
      </c>
      <c r="C2280" s="20">
        <f t="shared" si="70"/>
        <v>4.3099999999999999E-2</v>
      </c>
      <c r="D2280" s="46">
        <f t="shared" si="71"/>
        <v>19.350000000000001</v>
      </c>
      <c r="E2280" s="20"/>
      <c r="F2280" s="105">
        <v>40767</v>
      </c>
      <c r="G2280" s="116">
        <v>36.36</v>
      </c>
      <c r="H2280" s="20"/>
    </row>
    <row r="2281" spans="1:8" s="172" customFormat="1" ht="12.75" customHeight="1" x14ac:dyDescent="0.15">
      <c r="A2281" s="105">
        <v>40746</v>
      </c>
      <c r="B2281" s="116">
        <v>4.26</v>
      </c>
      <c r="C2281" s="20">
        <f t="shared" si="70"/>
        <v>4.2599999999999999E-2</v>
      </c>
      <c r="D2281" s="46">
        <f t="shared" si="71"/>
        <v>17.52</v>
      </c>
      <c r="E2281" s="20"/>
      <c r="F2281" s="105">
        <v>40766</v>
      </c>
      <c r="G2281" s="116">
        <v>39</v>
      </c>
      <c r="H2281" s="20"/>
    </row>
    <row r="2282" spans="1:8" s="172" customFormat="1" ht="12.75" customHeight="1" x14ac:dyDescent="0.15">
      <c r="A2282" s="105">
        <v>40745</v>
      </c>
      <c r="B2282" s="116">
        <v>4.3099999999999996</v>
      </c>
      <c r="C2282" s="20">
        <f t="shared" si="70"/>
        <v>4.3099999999999999E-2</v>
      </c>
      <c r="D2282" s="46">
        <f t="shared" si="71"/>
        <v>17.559999999999999</v>
      </c>
      <c r="E2282" s="20"/>
      <c r="F2282" s="105">
        <v>40765</v>
      </c>
      <c r="G2282" s="116">
        <v>42.99</v>
      </c>
      <c r="H2282" s="20"/>
    </row>
    <row r="2283" spans="1:8" s="172" customFormat="1" ht="12.75" customHeight="1" x14ac:dyDescent="0.15">
      <c r="A2283" s="105">
        <v>40744</v>
      </c>
      <c r="B2283" s="116">
        <v>4.25</v>
      </c>
      <c r="C2283" s="20">
        <f t="shared" si="70"/>
        <v>4.2500000000000003E-2</v>
      </c>
      <c r="D2283" s="46">
        <f t="shared" si="71"/>
        <v>19.09</v>
      </c>
      <c r="E2283" s="20"/>
      <c r="F2283" s="105">
        <v>40764</v>
      </c>
      <c r="G2283" s="116">
        <v>35.06</v>
      </c>
      <c r="H2283" s="20"/>
    </row>
    <row r="2284" spans="1:8" s="172" customFormat="1" ht="12.75" customHeight="1" x14ac:dyDescent="0.15">
      <c r="A2284" s="105">
        <v>40743</v>
      </c>
      <c r="B2284" s="116">
        <v>4.1900000000000004</v>
      </c>
      <c r="C2284" s="20">
        <f t="shared" si="70"/>
        <v>4.1900000000000007E-2</v>
      </c>
      <c r="D2284" s="46">
        <f t="shared" si="71"/>
        <v>19.21</v>
      </c>
      <c r="E2284" s="20"/>
      <c r="F2284" s="105">
        <v>40763</v>
      </c>
      <c r="G2284" s="116">
        <v>48</v>
      </c>
      <c r="H2284" s="20"/>
    </row>
    <row r="2285" spans="1:8" s="172" customFormat="1" ht="12.75" customHeight="1" x14ac:dyDescent="0.15">
      <c r="A2285" s="105">
        <v>40742</v>
      </c>
      <c r="B2285" s="116">
        <v>4.29</v>
      </c>
      <c r="C2285" s="20">
        <f t="shared" si="70"/>
        <v>4.2900000000000001E-2</v>
      </c>
      <c r="D2285" s="46">
        <f t="shared" si="71"/>
        <v>20.95</v>
      </c>
      <c r="E2285" s="20"/>
      <c r="F2285" s="105">
        <v>40760</v>
      </c>
      <c r="G2285" s="116">
        <v>32</v>
      </c>
      <c r="H2285" s="20"/>
    </row>
    <row r="2286" spans="1:8" s="172" customFormat="1" ht="12.75" customHeight="1" x14ac:dyDescent="0.15">
      <c r="A2286" s="105">
        <v>40739</v>
      </c>
      <c r="B2286" s="116">
        <v>4.26</v>
      </c>
      <c r="C2286" s="20">
        <f t="shared" si="70"/>
        <v>4.2599999999999999E-2</v>
      </c>
      <c r="D2286" s="46">
        <f t="shared" si="71"/>
        <v>19.53</v>
      </c>
      <c r="E2286" s="20"/>
      <c r="F2286" s="105">
        <v>40759</v>
      </c>
      <c r="G2286" s="116">
        <v>31.66</v>
      </c>
      <c r="H2286" s="20"/>
    </row>
    <row r="2287" spans="1:8" s="172" customFormat="1" ht="12.75" customHeight="1" x14ac:dyDescent="0.15">
      <c r="A2287" s="105">
        <v>40738</v>
      </c>
      <c r="B2287" s="116">
        <v>4.25</v>
      </c>
      <c r="C2287" s="20">
        <f t="shared" si="70"/>
        <v>4.2500000000000003E-2</v>
      </c>
      <c r="D2287" s="46">
        <f t="shared" si="71"/>
        <v>20.8</v>
      </c>
      <c r="E2287" s="20"/>
      <c r="F2287" s="105">
        <v>40758</v>
      </c>
      <c r="G2287" s="116">
        <v>23.38</v>
      </c>
      <c r="H2287" s="20"/>
    </row>
    <row r="2288" spans="1:8" s="172" customFormat="1" ht="12.75" customHeight="1" x14ac:dyDescent="0.15">
      <c r="A2288" s="105">
        <v>40737</v>
      </c>
      <c r="B2288" s="116">
        <v>4.17</v>
      </c>
      <c r="C2288" s="20">
        <f t="shared" si="70"/>
        <v>4.1700000000000001E-2</v>
      </c>
      <c r="D2288" s="46">
        <f t="shared" si="71"/>
        <v>19.91</v>
      </c>
      <c r="E2288" s="20"/>
      <c r="F2288" s="105">
        <v>40757</v>
      </c>
      <c r="G2288" s="116">
        <v>24.79</v>
      </c>
      <c r="H2288" s="20"/>
    </row>
    <row r="2289" spans="1:8" s="172" customFormat="1" ht="12.75" customHeight="1" x14ac:dyDescent="0.15">
      <c r="A2289" s="105">
        <v>40736</v>
      </c>
      <c r="B2289" s="116">
        <v>4.1900000000000004</v>
      </c>
      <c r="C2289" s="20">
        <f t="shared" si="70"/>
        <v>4.1900000000000007E-2</v>
      </c>
      <c r="D2289" s="46">
        <f t="shared" si="71"/>
        <v>19.87</v>
      </c>
      <c r="E2289" s="20"/>
      <c r="F2289" s="105">
        <v>40756</v>
      </c>
      <c r="G2289" s="116">
        <v>23.66</v>
      </c>
      <c r="H2289" s="20"/>
    </row>
    <row r="2290" spans="1:8" s="172" customFormat="1" ht="12.75" customHeight="1" x14ac:dyDescent="0.15">
      <c r="A2290" s="105">
        <v>40735</v>
      </c>
      <c r="B2290" s="116">
        <v>4.2</v>
      </c>
      <c r="C2290" s="20">
        <f t="shared" si="70"/>
        <v>4.2000000000000003E-2</v>
      </c>
      <c r="D2290" s="46">
        <f t="shared" si="71"/>
        <v>18.39</v>
      </c>
      <c r="E2290" s="20"/>
      <c r="F2290" s="105">
        <v>40753</v>
      </c>
      <c r="G2290" s="116">
        <v>25.25</v>
      </c>
      <c r="H2290" s="20"/>
    </row>
    <row r="2291" spans="1:8" s="172" customFormat="1" ht="12.75" customHeight="1" x14ac:dyDescent="0.15">
      <c r="A2291" s="105">
        <v>40732</v>
      </c>
      <c r="B2291" s="116">
        <v>4.2699999999999996</v>
      </c>
      <c r="C2291" s="20">
        <f t="shared" si="70"/>
        <v>4.2699999999999995E-2</v>
      </c>
      <c r="D2291" s="46">
        <f t="shared" si="71"/>
        <v>15.95</v>
      </c>
      <c r="E2291" s="20"/>
      <c r="F2291" s="105">
        <v>40752</v>
      </c>
      <c r="G2291" s="116">
        <v>23.74</v>
      </c>
      <c r="H2291" s="20"/>
    </row>
    <row r="2292" spans="1:8" s="172" customFormat="1" ht="12.75" customHeight="1" x14ac:dyDescent="0.15">
      <c r="A2292" s="105">
        <v>40731</v>
      </c>
      <c r="B2292" s="116">
        <v>4.37</v>
      </c>
      <c r="C2292" s="20">
        <f t="shared" si="70"/>
        <v>4.3700000000000003E-2</v>
      </c>
      <c r="D2292" s="46">
        <f t="shared" si="71"/>
        <v>15.95</v>
      </c>
      <c r="E2292" s="20"/>
      <c r="F2292" s="105">
        <v>40751</v>
      </c>
      <c r="G2292" s="116">
        <v>22.98</v>
      </c>
      <c r="H2292" s="20"/>
    </row>
    <row r="2293" spans="1:8" s="172" customFormat="1" ht="12.75" customHeight="1" x14ac:dyDescent="0.15">
      <c r="A2293" s="105">
        <v>40730</v>
      </c>
      <c r="B2293" s="116">
        <v>4.3499999999999996</v>
      </c>
      <c r="C2293" s="20">
        <f t="shared" si="70"/>
        <v>4.3499999999999997E-2</v>
      </c>
      <c r="D2293" s="46">
        <f t="shared" si="71"/>
        <v>16.34</v>
      </c>
      <c r="E2293" s="20"/>
      <c r="F2293" s="105">
        <v>40750</v>
      </c>
      <c r="G2293" s="116">
        <v>20.23</v>
      </c>
      <c r="H2293" s="20"/>
    </row>
    <row r="2294" spans="1:8" s="172" customFormat="1" ht="12.75" customHeight="1" x14ac:dyDescent="0.15">
      <c r="A2294" s="105">
        <v>40729</v>
      </c>
      <c r="B2294" s="116">
        <v>4.3899999999999997</v>
      </c>
      <c r="C2294" s="20">
        <f t="shared" si="70"/>
        <v>4.3899999999999995E-2</v>
      </c>
      <c r="D2294" s="46">
        <f t="shared" si="71"/>
        <v>16.059999999999999</v>
      </c>
      <c r="E2294" s="20"/>
      <c r="F2294" s="105">
        <v>40749</v>
      </c>
      <c r="G2294" s="116">
        <v>19.350000000000001</v>
      </c>
      <c r="H2294" s="20"/>
    </row>
    <row r="2295" spans="1:8" s="172" customFormat="1" ht="12.75" customHeight="1" x14ac:dyDescent="0.15">
      <c r="A2295" s="105">
        <v>40725</v>
      </c>
      <c r="B2295" s="116">
        <v>4.4000000000000004</v>
      </c>
      <c r="C2295" s="20">
        <f t="shared" si="70"/>
        <v>4.4000000000000004E-2</v>
      </c>
      <c r="D2295" s="46">
        <f t="shared" si="71"/>
        <v>15.87</v>
      </c>
      <c r="E2295" s="20"/>
      <c r="F2295" s="105">
        <v>40746</v>
      </c>
      <c r="G2295" s="116">
        <v>17.52</v>
      </c>
      <c r="H2295" s="20"/>
    </row>
    <row r="2296" spans="1:8" s="172" customFormat="1" ht="12.75" customHeight="1" x14ac:dyDescent="0.15">
      <c r="A2296" s="105">
        <v>40724</v>
      </c>
      <c r="B2296" s="116">
        <v>4.38</v>
      </c>
      <c r="C2296" s="20">
        <f t="shared" si="70"/>
        <v>4.3799999999999999E-2</v>
      </c>
      <c r="D2296" s="46">
        <f t="shared" si="71"/>
        <v>16.52</v>
      </c>
      <c r="E2296" s="20"/>
      <c r="F2296" s="105">
        <v>40745</v>
      </c>
      <c r="G2296" s="116">
        <v>17.559999999999999</v>
      </c>
      <c r="H2296" s="20"/>
    </row>
    <row r="2297" spans="1:8" s="172" customFormat="1" ht="12.75" customHeight="1" x14ac:dyDescent="0.15">
      <c r="A2297" s="105">
        <v>40723</v>
      </c>
      <c r="B2297" s="116">
        <v>4.3899999999999997</v>
      </c>
      <c r="C2297" s="20">
        <f t="shared" si="70"/>
        <v>4.3899999999999995E-2</v>
      </c>
      <c r="D2297" s="46">
        <f t="shared" si="71"/>
        <v>17.27</v>
      </c>
      <c r="E2297" s="20"/>
      <c r="F2297" s="105">
        <v>40744</v>
      </c>
      <c r="G2297" s="116">
        <v>19.09</v>
      </c>
      <c r="H2297" s="20"/>
    </row>
    <row r="2298" spans="1:8" s="172" customFormat="1" ht="12.75" customHeight="1" x14ac:dyDescent="0.15">
      <c r="A2298" s="105">
        <v>40722</v>
      </c>
      <c r="B2298" s="116">
        <v>4.33</v>
      </c>
      <c r="C2298" s="20">
        <f t="shared" si="70"/>
        <v>4.3299999999999998E-2</v>
      </c>
      <c r="D2298" s="46">
        <f t="shared" si="71"/>
        <v>19.170000000000002</v>
      </c>
      <c r="E2298" s="20"/>
      <c r="F2298" s="105">
        <v>40743</v>
      </c>
      <c r="G2298" s="116">
        <v>19.21</v>
      </c>
      <c r="H2298" s="20"/>
    </row>
    <row r="2299" spans="1:8" s="172" customFormat="1" ht="12.75" customHeight="1" x14ac:dyDescent="0.15">
      <c r="A2299" s="105">
        <v>40721</v>
      </c>
      <c r="B2299" s="116">
        <v>4.28</v>
      </c>
      <c r="C2299" s="20">
        <f t="shared" si="70"/>
        <v>4.2800000000000005E-2</v>
      </c>
      <c r="D2299" s="46">
        <f t="shared" si="71"/>
        <v>20.56</v>
      </c>
      <c r="E2299" s="20"/>
      <c r="F2299" s="105">
        <v>40742</v>
      </c>
      <c r="G2299" s="116">
        <v>20.95</v>
      </c>
      <c r="H2299" s="20"/>
    </row>
    <row r="2300" spans="1:8" s="172" customFormat="1" ht="12.75" customHeight="1" x14ac:dyDescent="0.15">
      <c r="A2300" s="105">
        <v>40718</v>
      </c>
      <c r="B2300" s="116">
        <v>4.17</v>
      </c>
      <c r="C2300" s="20">
        <f t="shared" si="70"/>
        <v>4.1700000000000001E-2</v>
      </c>
      <c r="D2300" s="46">
        <f t="shared" si="71"/>
        <v>21.1</v>
      </c>
      <c r="E2300" s="20"/>
      <c r="F2300" s="105">
        <v>40739</v>
      </c>
      <c r="G2300" s="116">
        <v>19.53</v>
      </c>
      <c r="H2300" s="20"/>
    </row>
    <row r="2301" spans="1:8" s="172" customFormat="1" ht="12.75" customHeight="1" x14ac:dyDescent="0.15">
      <c r="A2301" s="105">
        <v>40717</v>
      </c>
      <c r="B2301" s="116">
        <v>4.17</v>
      </c>
      <c r="C2301" s="20">
        <f t="shared" si="70"/>
        <v>4.1700000000000001E-2</v>
      </c>
      <c r="D2301" s="46">
        <f t="shared" si="71"/>
        <v>19.29</v>
      </c>
      <c r="E2301" s="20"/>
      <c r="F2301" s="105">
        <v>40738</v>
      </c>
      <c r="G2301" s="116">
        <v>20.8</v>
      </c>
      <c r="H2301" s="20"/>
    </row>
    <row r="2302" spans="1:8" s="172" customFormat="1" ht="12.75" customHeight="1" x14ac:dyDescent="0.15">
      <c r="A2302" s="105">
        <v>40716</v>
      </c>
      <c r="B2302" s="116">
        <v>4.22</v>
      </c>
      <c r="C2302" s="20">
        <f t="shared" si="70"/>
        <v>4.2199999999999994E-2</v>
      </c>
      <c r="D2302" s="46">
        <f t="shared" si="71"/>
        <v>18.52</v>
      </c>
      <c r="E2302" s="20"/>
      <c r="F2302" s="105">
        <v>40737</v>
      </c>
      <c r="G2302" s="116">
        <v>19.91</v>
      </c>
      <c r="H2302" s="20"/>
    </row>
    <row r="2303" spans="1:8" s="172" customFormat="1" ht="12.75" customHeight="1" x14ac:dyDescent="0.15">
      <c r="A2303" s="105">
        <v>40715</v>
      </c>
      <c r="B2303" s="116">
        <v>4.21</v>
      </c>
      <c r="C2303" s="20">
        <f t="shared" si="70"/>
        <v>4.2099999999999999E-2</v>
      </c>
      <c r="D2303" s="46">
        <f t="shared" si="71"/>
        <v>18.86</v>
      </c>
      <c r="E2303" s="20"/>
      <c r="F2303" s="105">
        <v>40736</v>
      </c>
      <c r="G2303" s="116">
        <v>19.87</v>
      </c>
      <c r="H2303" s="20"/>
    </row>
    <row r="2304" spans="1:8" s="172" customFormat="1" ht="12.75" customHeight="1" x14ac:dyDescent="0.15">
      <c r="A2304" s="105">
        <v>40714</v>
      </c>
      <c r="B2304" s="116">
        <v>4.1900000000000004</v>
      </c>
      <c r="C2304" s="20">
        <f t="shared" si="70"/>
        <v>4.1900000000000007E-2</v>
      </c>
      <c r="D2304" s="46">
        <f t="shared" si="71"/>
        <v>19.989999999999998</v>
      </c>
      <c r="E2304" s="20"/>
      <c r="F2304" s="105">
        <v>40735</v>
      </c>
      <c r="G2304" s="116">
        <v>18.39</v>
      </c>
      <c r="H2304" s="20"/>
    </row>
    <row r="2305" spans="1:8" s="172" customFormat="1" ht="12.75" customHeight="1" x14ac:dyDescent="0.15">
      <c r="A2305" s="105">
        <v>40711</v>
      </c>
      <c r="B2305" s="116">
        <v>4.1900000000000004</v>
      </c>
      <c r="C2305" s="20">
        <f t="shared" si="70"/>
        <v>4.1900000000000007E-2</v>
      </c>
      <c r="D2305" s="46">
        <f t="shared" si="71"/>
        <v>21.85</v>
      </c>
      <c r="E2305" s="20"/>
      <c r="F2305" s="105">
        <v>40732</v>
      </c>
      <c r="G2305" s="116">
        <v>15.95</v>
      </c>
      <c r="H2305" s="20"/>
    </row>
    <row r="2306" spans="1:8" s="172" customFormat="1" ht="12.75" customHeight="1" x14ac:dyDescent="0.15">
      <c r="A2306" s="105">
        <v>40710</v>
      </c>
      <c r="B2306" s="116">
        <v>4.16</v>
      </c>
      <c r="C2306" s="20">
        <f t="shared" si="70"/>
        <v>4.1599999999999998E-2</v>
      </c>
      <c r="D2306" s="46">
        <f t="shared" si="71"/>
        <v>22.73</v>
      </c>
      <c r="E2306" s="20"/>
      <c r="F2306" s="105">
        <v>40731</v>
      </c>
      <c r="G2306" s="116">
        <v>15.95</v>
      </c>
      <c r="H2306" s="20"/>
    </row>
    <row r="2307" spans="1:8" s="172" customFormat="1" ht="12.75" customHeight="1" x14ac:dyDescent="0.15">
      <c r="A2307" s="105">
        <v>40709</v>
      </c>
      <c r="B2307" s="116">
        <v>4.1900000000000004</v>
      </c>
      <c r="C2307" s="20">
        <f t="shared" ref="C2307:C2370" si="72">B2307/100</f>
        <v>4.1900000000000007E-2</v>
      </c>
      <c r="D2307" s="46">
        <f t="shared" ref="D2307:D2370" si="73">IFERROR(VLOOKUP(A2307,$F$3:$G$7726,2,FALSE),AVERAGE(D2306,D2308))</f>
        <v>21.32</v>
      </c>
      <c r="E2307" s="20"/>
      <c r="F2307" s="105">
        <v>40730</v>
      </c>
      <c r="G2307" s="116">
        <v>16.34</v>
      </c>
      <c r="H2307" s="20"/>
    </row>
    <row r="2308" spans="1:8" s="172" customFormat="1" ht="12.75" customHeight="1" x14ac:dyDescent="0.15">
      <c r="A2308" s="105">
        <v>40708</v>
      </c>
      <c r="B2308" s="116">
        <v>4.3</v>
      </c>
      <c r="C2308" s="20">
        <f t="shared" si="72"/>
        <v>4.2999999999999997E-2</v>
      </c>
      <c r="D2308" s="46">
        <f t="shared" si="73"/>
        <v>18.260000000000002</v>
      </c>
      <c r="E2308" s="20"/>
      <c r="F2308" s="105">
        <v>40729</v>
      </c>
      <c r="G2308" s="116">
        <v>16.059999999999999</v>
      </c>
      <c r="H2308" s="20"/>
    </row>
    <row r="2309" spans="1:8" s="172" customFormat="1" ht="12.75" customHeight="1" x14ac:dyDescent="0.15">
      <c r="A2309" s="105">
        <v>40707</v>
      </c>
      <c r="B2309" s="116">
        <v>4.2</v>
      </c>
      <c r="C2309" s="20">
        <f t="shared" si="72"/>
        <v>4.2000000000000003E-2</v>
      </c>
      <c r="D2309" s="46">
        <f t="shared" si="73"/>
        <v>19.61</v>
      </c>
      <c r="E2309" s="20"/>
      <c r="F2309" s="105">
        <v>40725</v>
      </c>
      <c r="G2309" s="116">
        <v>15.87</v>
      </c>
      <c r="H2309" s="20"/>
    </row>
    <row r="2310" spans="1:8" s="172" customFormat="1" ht="12.75" customHeight="1" x14ac:dyDescent="0.15">
      <c r="A2310" s="105">
        <v>40704</v>
      </c>
      <c r="B2310" s="116">
        <v>4.18</v>
      </c>
      <c r="C2310" s="20">
        <f t="shared" si="72"/>
        <v>4.1799999999999997E-2</v>
      </c>
      <c r="D2310" s="46">
        <f t="shared" si="73"/>
        <v>18.86</v>
      </c>
      <c r="E2310" s="20"/>
      <c r="F2310" s="105">
        <v>40724</v>
      </c>
      <c r="G2310" s="116">
        <v>16.52</v>
      </c>
      <c r="H2310" s="20"/>
    </row>
    <row r="2311" spans="1:8" s="172" customFormat="1" ht="12.75" customHeight="1" x14ac:dyDescent="0.15">
      <c r="A2311" s="105">
        <v>40703</v>
      </c>
      <c r="B2311" s="116">
        <v>4.22</v>
      </c>
      <c r="C2311" s="20">
        <f t="shared" si="72"/>
        <v>4.2199999999999994E-2</v>
      </c>
      <c r="D2311" s="46">
        <f t="shared" si="73"/>
        <v>17.77</v>
      </c>
      <c r="E2311" s="20"/>
      <c r="F2311" s="105">
        <v>40723</v>
      </c>
      <c r="G2311" s="116">
        <v>17.27</v>
      </c>
      <c r="H2311" s="20"/>
    </row>
    <row r="2312" spans="1:8" s="172" customFormat="1" ht="12.75" customHeight="1" x14ac:dyDescent="0.15">
      <c r="A2312" s="105">
        <v>40702</v>
      </c>
      <c r="B2312" s="116">
        <v>4.2</v>
      </c>
      <c r="C2312" s="20">
        <f t="shared" si="72"/>
        <v>4.2000000000000003E-2</v>
      </c>
      <c r="D2312" s="46">
        <f t="shared" si="73"/>
        <v>18.79</v>
      </c>
      <c r="E2312" s="20"/>
      <c r="F2312" s="105">
        <v>40722</v>
      </c>
      <c r="G2312" s="116">
        <v>19.170000000000002</v>
      </c>
      <c r="H2312" s="20"/>
    </row>
    <row r="2313" spans="1:8" s="172" customFormat="1" ht="12.75" customHeight="1" x14ac:dyDescent="0.15">
      <c r="A2313" s="105">
        <v>40701</v>
      </c>
      <c r="B2313" s="116">
        <v>4.2699999999999996</v>
      </c>
      <c r="C2313" s="20">
        <f t="shared" si="72"/>
        <v>4.2699999999999995E-2</v>
      </c>
      <c r="D2313" s="46">
        <f t="shared" si="73"/>
        <v>18.07</v>
      </c>
      <c r="E2313" s="20"/>
      <c r="F2313" s="105">
        <v>40721</v>
      </c>
      <c r="G2313" s="116">
        <v>20.56</v>
      </c>
      <c r="H2313" s="20"/>
    </row>
    <row r="2314" spans="1:8" s="172" customFormat="1" ht="12.75" customHeight="1" x14ac:dyDescent="0.15">
      <c r="A2314" s="105">
        <v>40700</v>
      </c>
      <c r="B2314" s="116">
        <v>4.25</v>
      </c>
      <c r="C2314" s="20">
        <f t="shared" si="72"/>
        <v>4.2500000000000003E-2</v>
      </c>
      <c r="D2314" s="46">
        <f t="shared" si="73"/>
        <v>18.489999999999998</v>
      </c>
      <c r="E2314" s="20"/>
      <c r="F2314" s="105">
        <v>40718</v>
      </c>
      <c r="G2314" s="116">
        <v>21.1</v>
      </c>
      <c r="H2314" s="20"/>
    </row>
    <row r="2315" spans="1:8" s="172" customFormat="1" ht="12.75" customHeight="1" x14ac:dyDescent="0.15">
      <c r="A2315" s="105">
        <v>40697</v>
      </c>
      <c r="B2315" s="116">
        <v>4.22</v>
      </c>
      <c r="C2315" s="20">
        <f t="shared" si="72"/>
        <v>4.2199999999999994E-2</v>
      </c>
      <c r="D2315" s="46">
        <f t="shared" si="73"/>
        <v>17.95</v>
      </c>
      <c r="E2315" s="20"/>
      <c r="F2315" s="105">
        <v>40717</v>
      </c>
      <c r="G2315" s="116">
        <v>19.29</v>
      </c>
      <c r="H2315" s="20"/>
    </row>
    <row r="2316" spans="1:8" s="172" customFormat="1" ht="12.75" customHeight="1" x14ac:dyDescent="0.15">
      <c r="A2316" s="105">
        <v>40696</v>
      </c>
      <c r="B2316" s="116">
        <v>4.25</v>
      </c>
      <c r="C2316" s="20">
        <f t="shared" si="72"/>
        <v>4.2500000000000003E-2</v>
      </c>
      <c r="D2316" s="46">
        <f t="shared" si="73"/>
        <v>18.09</v>
      </c>
      <c r="E2316" s="20"/>
      <c r="F2316" s="105">
        <v>40716</v>
      </c>
      <c r="G2316" s="116">
        <v>18.52</v>
      </c>
      <c r="H2316" s="20"/>
    </row>
    <row r="2317" spans="1:8" s="172" customFormat="1" ht="12.75" customHeight="1" x14ac:dyDescent="0.15">
      <c r="A2317" s="105">
        <v>40695</v>
      </c>
      <c r="B2317" s="116">
        <v>4.1500000000000004</v>
      </c>
      <c r="C2317" s="20">
        <f t="shared" si="72"/>
        <v>4.1500000000000002E-2</v>
      </c>
      <c r="D2317" s="46">
        <f t="shared" si="73"/>
        <v>18.3</v>
      </c>
      <c r="E2317" s="20"/>
      <c r="F2317" s="105">
        <v>40715</v>
      </c>
      <c r="G2317" s="116">
        <v>18.86</v>
      </c>
      <c r="H2317" s="20"/>
    </row>
    <row r="2318" spans="1:8" s="172" customFormat="1" ht="12.75" customHeight="1" x14ac:dyDescent="0.15">
      <c r="A2318" s="105">
        <v>40694</v>
      </c>
      <c r="B2318" s="116">
        <v>4.22</v>
      </c>
      <c r="C2318" s="20">
        <f t="shared" si="72"/>
        <v>4.2199999999999994E-2</v>
      </c>
      <c r="D2318" s="46">
        <f t="shared" si="73"/>
        <v>15.45</v>
      </c>
      <c r="E2318" s="20"/>
      <c r="F2318" s="105">
        <v>40714</v>
      </c>
      <c r="G2318" s="116">
        <v>19.989999999999998</v>
      </c>
      <c r="H2318" s="20"/>
    </row>
    <row r="2319" spans="1:8" s="172" customFormat="1" ht="12.75" customHeight="1" x14ac:dyDescent="0.15">
      <c r="A2319" s="105">
        <v>40690</v>
      </c>
      <c r="B2319" s="116">
        <v>4.24</v>
      </c>
      <c r="C2319" s="20">
        <f t="shared" si="72"/>
        <v>4.24E-2</v>
      </c>
      <c r="D2319" s="46">
        <f t="shared" si="73"/>
        <v>15.98</v>
      </c>
      <c r="E2319" s="20"/>
      <c r="F2319" s="105">
        <v>40711</v>
      </c>
      <c r="G2319" s="116">
        <v>21.85</v>
      </c>
      <c r="H2319" s="20"/>
    </row>
    <row r="2320" spans="1:8" s="172" customFormat="1" ht="12.75" customHeight="1" x14ac:dyDescent="0.15">
      <c r="A2320" s="105">
        <v>40689</v>
      </c>
      <c r="B2320" s="116">
        <v>4.2300000000000004</v>
      </c>
      <c r="C2320" s="20">
        <f t="shared" si="72"/>
        <v>4.2300000000000004E-2</v>
      </c>
      <c r="D2320" s="46">
        <f t="shared" si="73"/>
        <v>16.09</v>
      </c>
      <c r="E2320" s="20"/>
      <c r="F2320" s="105">
        <v>40710</v>
      </c>
      <c r="G2320" s="116">
        <v>22.73</v>
      </c>
      <c r="H2320" s="20"/>
    </row>
    <row r="2321" spans="1:8" s="172" customFormat="1" ht="12.75" customHeight="1" x14ac:dyDescent="0.15">
      <c r="A2321" s="105">
        <v>40688</v>
      </c>
      <c r="B2321" s="116">
        <v>4.28</v>
      </c>
      <c r="C2321" s="20">
        <f t="shared" si="72"/>
        <v>4.2800000000000005E-2</v>
      </c>
      <c r="D2321" s="46">
        <f t="shared" si="73"/>
        <v>17.07</v>
      </c>
      <c r="E2321" s="20"/>
      <c r="F2321" s="105">
        <v>40709</v>
      </c>
      <c r="G2321" s="116">
        <v>21.32</v>
      </c>
      <c r="H2321" s="20"/>
    </row>
    <row r="2322" spans="1:8" s="172" customFormat="1" ht="12.75" customHeight="1" x14ac:dyDescent="0.15">
      <c r="A2322" s="105">
        <v>40687</v>
      </c>
      <c r="B2322" s="116">
        <v>4.26</v>
      </c>
      <c r="C2322" s="20">
        <f t="shared" si="72"/>
        <v>4.2599999999999999E-2</v>
      </c>
      <c r="D2322" s="46">
        <f t="shared" si="73"/>
        <v>17.82</v>
      </c>
      <c r="E2322" s="20"/>
      <c r="F2322" s="105">
        <v>40708</v>
      </c>
      <c r="G2322" s="116">
        <v>18.260000000000002</v>
      </c>
      <c r="H2322" s="20"/>
    </row>
    <row r="2323" spans="1:8" s="172" customFormat="1" ht="12.75" customHeight="1" x14ac:dyDescent="0.15">
      <c r="A2323" s="105">
        <v>40686</v>
      </c>
      <c r="B2323" s="116">
        <v>4.2699999999999996</v>
      </c>
      <c r="C2323" s="20">
        <f t="shared" si="72"/>
        <v>4.2699999999999995E-2</v>
      </c>
      <c r="D2323" s="46">
        <f t="shared" si="73"/>
        <v>18.27</v>
      </c>
      <c r="E2323" s="20"/>
      <c r="F2323" s="105">
        <v>40707</v>
      </c>
      <c r="G2323" s="116">
        <v>19.61</v>
      </c>
      <c r="H2323" s="20"/>
    </row>
    <row r="2324" spans="1:8" s="172" customFormat="1" ht="12.75" customHeight="1" x14ac:dyDescent="0.15">
      <c r="A2324" s="105">
        <v>40683</v>
      </c>
      <c r="B2324" s="116">
        <v>4.3</v>
      </c>
      <c r="C2324" s="20">
        <f t="shared" si="72"/>
        <v>4.2999999999999997E-2</v>
      </c>
      <c r="D2324" s="46">
        <f t="shared" si="73"/>
        <v>17.43</v>
      </c>
      <c r="E2324" s="20"/>
      <c r="F2324" s="105">
        <v>40704</v>
      </c>
      <c r="G2324" s="116">
        <v>18.86</v>
      </c>
      <c r="H2324" s="20"/>
    </row>
    <row r="2325" spans="1:8" s="172" customFormat="1" ht="12.75" customHeight="1" x14ac:dyDescent="0.15">
      <c r="A2325" s="105">
        <v>40682</v>
      </c>
      <c r="B2325" s="116">
        <v>4.3</v>
      </c>
      <c r="C2325" s="20">
        <f t="shared" si="72"/>
        <v>4.2999999999999997E-2</v>
      </c>
      <c r="D2325" s="46">
        <f t="shared" si="73"/>
        <v>15.52</v>
      </c>
      <c r="E2325" s="20"/>
      <c r="F2325" s="105">
        <v>40703</v>
      </c>
      <c r="G2325" s="116">
        <v>17.77</v>
      </c>
      <c r="H2325" s="20"/>
    </row>
    <row r="2326" spans="1:8" s="172" customFormat="1" ht="12.75" customHeight="1" x14ac:dyDescent="0.15">
      <c r="A2326" s="105">
        <v>40681</v>
      </c>
      <c r="B2326" s="116">
        <v>4.29</v>
      </c>
      <c r="C2326" s="20">
        <f t="shared" si="72"/>
        <v>4.2900000000000001E-2</v>
      </c>
      <c r="D2326" s="46">
        <f t="shared" si="73"/>
        <v>16.23</v>
      </c>
      <c r="E2326" s="20"/>
      <c r="F2326" s="105">
        <v>40702</v>
      </c>
      <c r="G2326" s="116">
        <v>18.79</v>
      </c>
      <c r="H2326" s="20"/>
    </row>
    <row r="2327" spans="1:8" s="172" customFormat="1" ht="12.75" customHeight="1" x14ac:dyDescent="0.15">
      <c r="A2327" s="105">
        <v>40680</v>
      </c>
      <c r="B2327" s="116">
        <v>4.2300000000000004</v>
      </c>
      <c r="C2327" s="20">
        <f t="shared" si="72"/>
        <v>4.2300000000000004E-2</v>
      </c>
      <c r="D2327" s="46">
        <f t="shared" si="73"/>
        <v>17.55</v>
      </c>
      <c r="E2327" s="20"/>
      <c r="F2327" s="105">
        <v>40701</v>
      </c>
      <c r="G2327" s="116">
        <v>18.07</v>
      </c>
      <c r="H2327" s="20"/>
    </row>
    <row r="2328" spans="1:8" s="172" customFormat="1" ht="12.75" customHeight="1" x14ac:dyDescent="0.15">
      <c r="A2328" s="105">
        <v>40679</v>
      </c>
      <c r="B2328" s="116">
        <v>4.28</v>
      </c>
      <c r="C2328" s="20">
        <f t="shared" si="72"/>
        <v>4.2800000000000005E-2</v>
      </c>
      <c r="D2328" s="46">
        <f t="shared" si="73"/>
        <v>18.239999999999998</v>
      </c>
      <c r="E2328" s="20"/>
      <c r="F2328" s="105">
        <v>40700</v>
      </c>
      <c r="G2328" s="116">
        <v>18.489999999999998</v>
      </c>
      <c r="H2328" s="20"/>
    </row>
    <row r="2329" spans="1:8" s="172" customFormat="1" ht="12.75" customHeight="1" x14ac:dyDescent="0.15">
      <c r="A2329" s="105">
        <v>40676</v>
      </c>
      <c r="B2329" s="116">
        <v>4.32</v>
      </c>
      <c r="C2329" s="20">
        <f t="shared" si="72"/>
        <v>4.3200000000000002E-2</v>
      </c>
      <c r="D2329" s="46">
        <f t="shared" si="73"/>
        <v>17.07</v>
      </c>
      <c r="E2329" s="20"/>
      <c r="F2329" s="105">
        <v>40697</v>
      </c>
      <c r="G2329" s="116">
        <v>17.95</v>
      </c>
      <c r="H2329" s="20"/>
    </row>
    <row r="2330" spans="1:8" s="172" customFormat="1" ht="12.75" customHeight="1" x14ac:dyDescent="0.15">
      <c r="A2330" s="105">
        <v>40675</v>
      </c>
      <c r="B2330" s="116">
        <v>4.37</v>
      </c>
      <c r="C2330" s="20">
        <f t="shared" si="72"/>
        <v>4.3700000000000003E-2</v>
      </c>
      <c r="D2330" s="46">
        <f t="shared" si="73"/>
        <v>16.03</v>
      </c>
      <c r="E2330" s="20"/>
      <c r="F2330" s="105">
        <v>40696</v>
      </c>
      <c r="G2330" s="116">
        <v>18.09</v>
      </c>
      <c r="H2330" s="20"/>
    </row>
    <row r="2331" spans="1:8" s="172" customFormat="1" ht="12.75" customHeight="1" x14ac:dyDescent="0.15">
      <c r="A2331" s="105">
        <v>40674</v>
      </c>
      <c r="B2331" s="116">
        <v>4.3099999999999996</v>
      </c>
      <c r="C2331" s="20">
        <f t="shared" si="72"/>
        <v>4.3099999999999999E-2</v>
      </c>
      <c r="D2331" s="46">
        <f t="shared" si="73"/>
        <v>16.95</v>
      </c>
      <c r="E2331" s="20"/>
      <c r="F2331" s="105">
        <v>40695</v>
      </c>
      <c r="G2331" s="116">
        <v>18.3</v>
      </c>
      <c r="H2331" s="20"/>
    </row>
    <row r="2332" spans="1:8" s="172" customFormat="1" ht="12.75" customHeight="1" x14ac:dyDescent="0.15">
      <c r="A2332" s="105">
        <v>40673</v>
      </c>
      <c r="B2332" s="116">
        <v>4.34</v>
      </c>
      <c r="C2332" s="20">
        <f t="shared" si="72"/>
        <v>4.3400000000000001E-2</v>
      </c>
      <c r="D2332" s="46">
        <f t="shared" si="73"/>
        <v>15.91</v>
      </c>
      <c r="E2332" s="20"/>
      <c r="F2332" s="105">
        <v>40694</v>
      </c>
      <c r="G2332" s="116">
        <v>15.45</v>
      </c>
      <c r="H2332" s="20"/>
    </row>
    <row r="2333" spans="1:8" s="172" customFormat="1" ht="12.75" customHeight="1" x14ac:dyDescent="0.15">
      <c r="A2333" s="105">
        <v>40672</v>
      </c>
      <c r="B2333" s="116">
        <v>4.3</v>
      </c>
      <c r="C2333" s="20">
        <f t="shared" si="72"/>
        <v>4.2999999999999997E-2</v>
      </c>
      <c r="D2333" s="46">
        <f t="shared" si="73"/>
        <v>17.16</v>
      </c>
      <c r="E2333" s="20"/>
      <c r="F2333" s="105">
        <v>40690</v>
      </c>
      <c r="G2333" s="116">
        <v>15.98</v>
      </c>
      <c r="H2333" s="20"/>
    </row>
    <row r="2334" spans="1:8" s="172" customFormat="1" ht="12.75" customHeight="1" x14ac:dyDescent="0.15">
      <c r="A2334" s="105">
        <v>40669</v>
      </c>
      <c r="B2334" s="116">
        <v>4.29</v>
      </c>
      <c r="C2334" s="20">
        <f t="shared" si="72"/>
        <v>4.2900000000000001E-2</v>
      </c>
      <c r="D2334" s="46">
        <f t="shared" si="73"/>
        <v>18.399999999999999</v>
      </c>
      <c r="E2334" s="20"/>
      <c r="F2334" s="105">
        <v>40689</v>
      </c>
      <c r="G2334" s="116">
        <v>16.09</v>
      </c>
      <c r="H2334" s="20"/>
    </row>
    <row r="2335" spans="1:8" s="172" customFormat="1" ht="12.75" customHeight="1" x14ac:dyDescent="0.15">
      <c r="A2335" s="105">
        <v>40668</v>
      </c>
      <c r="B2335" s="116">
        <v>4.26</v>
      </c>
      <c r="C2335" s="20">
        <f t="shared" si="72"/>
        <v>4.2599999999999999E-2</v>
      </c>
      <c r="D2335" s="46">
        <f t="shared" si="73"/>
        <v>18.2</v>
      </c>
      <c r="E2335" s="20"/>
      <c r="F2335" s="105">
        <v>40688</v>
      </c>
      <c r="G2335" s="116">
        <v>17.07</v>
      </c>
      <c r="H2335" s="20"/>
    </row>
    <row r="2336" spans="1:8" s="172" customFormat="1" ht="12.75" customHeight="1" x14ac:dyDescent="0.15">
      <c r="A2336" s="105">
        <v>40667</v>
      </c>
      <c r="B2336" s="116">
        <v>4.33</v>
      </c>
      <c r="C2336" s="20">
        <f t="shared" si="72"/>
        <v>4.3299999999999998E-2</v>
      </c>
      <c r="D2336" s="46">
        <f t="shared" si="73"/>
        <v>17.079999999999998</v>
      </c>
      <c r="E2336" s="20"/>
      <c r="F2336" s="105">
        <v>40687</v>
      </c>
      <c r="G2336" s="116">
        <v>17.82</v>
      </c>
      <c r="H2336" s="20"/>
    </row>
    <row r="2337" spans="1:8" s="172" customFormat="1" ht="12.75" customHeight="1" x14ac:dyDescent="0.15">
      <c r="A2337" s="105">
        <v>40666</v>
      </c>
      <c r="B2337" s="116">
        <v>4.3600000000000003</v>
      </c>
      <c r="C2337" s="20">
        <f t="shared" si="72"/>
        <v>4.36E-2</v>
      </c>
      <c r="D2337" s="46">
        <f t="shared" si="73"/>
        <v>16.7</v>
      </c>
      <c r="E2337" s="20"/>
      <c r="F2337" s="105">
        <v>40686</v>
      </c>
      <c r="G2337" s="116">
        <v>18.27</v>
      </c>
      <c r="H2337" s="20"/>
    </row>
    <row r="2338" spans="1:8" s="172" customFormat="1" ht="12.75" customHeight="1" x14ac:dyDescent="0.15">
      <c r="A2338" s="105">
        <v>40665</v>
      </c>
      <c r="B2338" s="116">
        <v>4.38</v>
      </c>
      <c r="C2338" s="20">
        <f t="shared" si="72"/>
        <v>4.3799999999999999E-2</v>
      </c>
      <c r="D2338" s="46">
        <f t="shared" si="73"/>
        <v>15.99</v>
      </c>
      <c r="E2338" s="20"/>
      <c r="F2338" s="105">
        <v>40683</v>
      </c>
      <c r="G2338" s="116">
        <v>17.43</v>
      </c>
      <c r="H2338" s="20"/>
    </row>
    <row r="2339" spans="1:8" s="172" customFormat="1" ht="12.75" customHeight="1" x14ac:dyDescent="0.15">
      <c r="A2339" s="105">
        <v>40662</v>
      </c>
      <c r="B2339" s="116">
        <v>4.4000000000000004</v>
      </c>
      <c r="C2339" s="20">
        <f t="shared" si="72"/>
        <v>4.4000000000000004E-2</v>
      </c>
      <c r="D2339" s="46">
        <f t="shared" si="73"/>
        <v>14.75</v>
      </c>
      <c r="E2339" s="20"/>
      <c r="F2339" s="105">
        <v>40682</v>
      </c>
      <c r="G2339" s="116">
        <v>15.52</v>
      </c>
      <c r="H2339" s="20"/>
    </row>
    <row r="2340" spans="1:8" s="172" customFormat="1" ht="12.75" customHeight="1" x14ac:dyDescent="0.15">
      <c r="A2340" s="105">
        <v>40661</v>
      </c>
      <c r="B2340" s="116">
        <v>4.42</v>
      </c>
      <c r="C2340" s="20">
        <f t="shared" si="72"/>
        <v>4.4199999999999996E-2</v>
      </c>
      <c r="D2340" s="46">
        <f t="shared" si="73"/>
        <v>14.62</v>
      </c>
      <c r="E2340" s="20"/>
      <c r="F2340" s="105">
        <v>40681</v>
      </c>
      <c r="G2340" s="116">
        <v>16.23</v>
      </c>
      <c r="H2340" s="20"/>
    </row>
    <row r="2341" spans="1:8" s="172" customFormat="1" ht="12.75" customHeight="1" x14ac:dyDescent="0.15">
      <c r="A2341" s="105">
        <v>40660</v>
      </c>
      <c r="B2341" s="116">
        <v>4.45</v>
      </c>
      <c r="C2341" s="20">
        <f t="shared" si="72"/>
        <v>4.4500000000000005E-2</v>
      </c>
      <c r="D2341" s="46">
        <f t="shared" si="73"/>
        <v>15.35</v>
      </c>
      <c r="E2341" s="20"/>
      <c r="F2341" s="105">
        <v>40680</v>
      </c>
      <c r="G2341" s="116">
        <v>17.55</v>
      </c>
      <c r="H2341" s="20"/>
    </row>
    <row r="2342" spans="1:8" s="172" customFormat="1" ht="12.75" customHeight="1" x14ac:dyDescent="0.15">
      <c r="A2342" s="105">
        <v>40659</v>
      </c>
      <c r="B2342" s="116">
        <v>4.3899999999999997</v>
      </c>
      <c r="C2342" s="20">
        <f t="shared" si="72"/>
        <v>4.3899999999999995E-2</v>
      </c>
      <c r="D2342" s="46">
        <f t="shared" si="73"/>
        <v>15.62</v>
      </c>
      <c r="E2342" s="20"/>
      <c r="F2342" s="105">
        <v>40679</v>
      </c>
      <c r="G2342" s="116">
        <v>18.239999999999998</v>
      </c>
      <c r="H2342" s="20"/>
    </row>
    <row r="2343" spans="1:8" s="172" customFormat="1" ht="12.75" customHeight="1" x14ac:dyDescent="0.15">
      <c r="A2343" s="105">
        <v>40658</v>
      </c>
      <c r="B2343" s="116">
        <v>4.46</v>
      </c>
      <c r="C2343" s="20">
        <f t="shared" si="72"/>
        <v>4.4600000000000001E-2</v>
      </c>
      <c r="D2343" s="46">
        <f t="shared" si="73"/>
        <v>15.77</v>
      </c>
      <c r="E2343" s="20"/>
      <c r="F2343" s="105">
        <v>40676</v>
      </c>
      <c r="G2343" s="116">
        <v>17.07</v>
      </c>
      <c r="H2343" s="20"/>
    </row>
    <row r="2344" spans="1:8" s="172" customFormat="1" ht="12.75" customHeight="1" x14ac:dyDescent="0.15">
      <c r="A2344" s="105">
        <v>40654</v>
      </c>
      <c r="B2344" s="116">
        <v>4.47</v>
      </c>
      <c r="C2344" s="20">
        <f t="shared" si="72"/>
        <v>4.4699999999999997E-2</v>
      </c>
      <c r="D2344" s="46">
        <f t="shared" si="73"/>
        <v>14.69</v>
      </c>
      <c r="E2344" s="20"/>
      <c r="F2344" s="105">
        <v>40675</v>
      </c>
      <c r="G2344" s="116">
        <v>16.03</v>
      </c>
      <c r="H2344" s="20"/>
    </row>
    <row r="2345" spans="1:8" s="172" customFormat="1" ht="12.75" customHeight="1" x14ac:dyDescent="0.15">
      <c r="A2345" s="105">
        <v>40653</v>
      </c>
      <c r="B2345" s="116">
        <v>4.47</v>
      </c>
      <c r="C2345" s="20">
        <f t="shared" si="72"/>
        <v>4.4699999999999997E-2</v>
      </c>
      <c r="D2345" s="46">
        <f t="shared" si="73"/>
        <v>15.07</v>
      </c>
      <c r="E2345" s="20"/>
      <c r="F2345" s="105">
        <v>40674</v>
      </c>
      <c r="G2345" s="116">
        <v>16.95</v>
      </c>
      <c r="H2345" s="20"/>
    </row>
    <row r="2346" spans="1:8" s="172" customFormat="1" ht="12.75" customHeight="1" x14ac:dyDescent="0.15">
      <c r="A2346" s="105">
        <v>40652</v>
      </c>
      <c r="B2346" s="116">
        <v>4.43</v>
      </c>
      <c r="C2346" s="20">
        <f t="shared" si="72"/>
        <v>4.4299999999999999E-2</v>
      </c>
      <c r="D2346" s="46">
        <f t="shared" si="73"/>
        <v>15.83</v>
      </c>
      <c r="E2346" s="20"/>
      <c r="F2346" s="105">
        <v>40673</v>
      </c>
      <c r="G2346" s="116">
        <v>15.91</v>
      </c>
      <c r="H2346" s="20"/>
    </row>
    <row r="2347" spans="1:8" s="172" customFormat="1" ht="12.75" customHeight="1" x14ac:dyDescent="0.15">
      <c r="A2347" s="105">
        <v>40651</v>
      </c>
      <c r="B2347" s="116">
        <v>4.45</v>
      </c>
      <c r="C2347" s="20">
        <f t="shared" si="72"/>
        <v>4.4500000000000005E-2</v>
      </c>
      <c r="D2347" s="46">
        <f t="shared" si="73"/>
        <v>16.96</v>
      </c>
      <c r="E2347" s="20"/>
      <c r="F2347" s="105">
        <v>40672</v>
      </c>
      <c r="G2347" s="116">
        <v>17.16</v>
      </c>
      <c r="H2347" s="20"/>
    </row>
    <row r="2348" spans="1:8" s="172" customFormat="1" ht="12.75" customHeight="1" x14ac:dyDescent="0.15">
      <c r="A2348" s="105">
        <v>40648</v>
      </c>
      <c r="B2348" s="116">
        <v>4.47</v>
      </c>
      <c r="C2348" s="20">
        <f t="shared" si="72"/>
        <v>4.4699999999999997E-2</v>
      </c>
      <c r="D2348" s="46">
        <f t="shared" si="73"/>
        <v>15.32</v>
      </c>
      <c r="E2348" s="20"/>
      <c r="F2348" s="105">
        <v>40669</v>
      </c>
      <c r="G2348" s="116">
        <v>18.399999999999999</v>
      </c>
      <c r="H2348" s="20"/>
    </row>
    <row r="2349" spans="1:8" s="172" customFormat="1" ht="12.75" customHeight="1" x14ac:dyDescent="0.15">
      <c r="A2349" s="105">
        <v>40647</v>
      </c>
      <c r="B2349" s="116">
        <v>4.53</v>
      </c>
      <c r="C2349" s="20">
        <f t="shared" si="72"/>
        <v>4.53E-2</v>
      </c>
      <c r="D2349" s="46">
        <f t="shared" si="73"/>
        <v>16.27</v>
      </c>
      <c r="E2349" s="20"/>
      <c r="F2349" s="105">
        <v>40668</v>
      </c>
      <c r="G2349" s="116">
        <v>18.2</v>
      </c>
      <c r="H2349" s="20"/>
    </row>
    <row r="2350" spans="1:8" s="172" customFormat="1" ht="12.75" customHeight="1" x14ac:dyDescent="0.15">
      <c r="A2350" s="105">
        <v>40646</v>
      </c>
      <c r="B2350" s="116">
        <v>4.55</v>
      </c>
      <c r="C2350" s="20">
        <f t="shared" si="72"/>
        <v>4.5499999999999999E-2</v>
      </c>
      <c r="D2350" s="46">
        <f t="shared" si="73"/>
        <v>16.920000000000002</v>
      </c>
      <c r="E2350" s="20"/>
      <c r="F2350" s="105">
        <v>40667</v>
      </c>
      <c r="G2350" s="116">
        <v>17.079999999999998</v>
      </c>
      <c r="H2350" s="20"/>
    </row>
    <row r="2351" spans="1:8" s="172" customFormat="1" ht="12.75" customHeight="1" x14ac:dyDescent="0.15">
      <c r="A2351" s="105">
        <v>40645</v>
      </c>
      <c r="B2351" s="116">
        <v>4.58</v>
      </c>
      <c r="C2351" s="20">
        <f t="shared" si="72"/>
        <v>4.58E-2</v>
      </c>
      <c r="D2351" s="46">
        <f t="shared" si="73"/>
        <v>17.09</v>
      </c>
      <c r="E2351" s="20"/>
      <c r="F2351" s="105">
        <v>40666</v>
      </c>
      <c r="G2351" s="116">
        <v>16.7</v>
      </c>
      <c r="H2351" s="20"/>
    </row>
    <row r="2352" spans="1:8" s="172" customFormat="1" ht="12.75" customHeight="1" x14ac:dyDescent="0.15">
      <c r="A2352" s="105">
        <v>40644</v>
      </c>
      <c r="B2352" s="116">
        <v>4.6399999999999997</v>
      </c>
      <c r="C2352" s="20">
        <f t="shared" si="72"/>
        <v>4.6399999999999997E-2</v>
      </c>
      <c r="D2352" s="46">
        <f t="shared" si="73"/>
        <v>16.59</v>
      </c>
      <c r="E2352" s="20"/>
      <c r="F2352" s="105">
        <v>40665</v>
      </c>
      <c r="G2352" s="116">
        <v>15.99</v>
      </c>
      <c r="H2352" s="20"/>
    </row>
    <row r="2353" spans="1:8" s="172" customFormat="1" ht="12.75" customHeight="1" x14ac:dyDescent="0.15">
      <c r="A2353" s="105">
        <v>40641</v>
      </c>
      <c r="B2353" s="116">
        <v>4.63</v>
      </c>
      <c r="C2353" s="20">
        <f t="shared" si="72"/>
        <v>4.6300000000000001E-2</v>
      </c>
      <c r="D2353" s="46">
        <f t="shared" si="73"/>
        <v>17.87</v>
      </c>
      <c r="E2353" s="20"/>
      <c r="F2353" s="105">
        <v>40662</v>
      </c>
      <c r="G2353" s="116">
        <v>14.75</v>
      </c>
      <c r="H2353" s="20"/>
    </row>
    <row r="2354" spans="1:8" s="172" customFormat="1" ht="12.75" customHeight="1" x14ac:dyDescent="0.15">
      <c r="A2354" s="105">
        <v>40640</v>
      </c>
      <c r="B2354" s="116">
        <v>4.63</v>
      </c>
      <c r="C2354" s="20">
        <f t="shared" si="72"/>
        <v>4.6300000000000001E-2</v>
      </c>
      <c r="D2354" s="46">
        <f t="shared" si="73"/>
        <v>17.11</v>
      </c>
      <c r="E2354" s="20"/>
      <c r="F2354" s="105">
        <v>40661</v>
      </c>
      <c r="G2354" s="116">
        <v>14.62</v>
      </c>
      <c r="H2354" s="20"/>
    </row>
    <row r="2355" spans="1:8" s="172" customFormat="1" ht="12.75" customHeight="1" x14ac:dyDescent="0.15">
      <c r="A2355" s="105">
        <v>40639</v>
      </c>
      <c r="B2355" s="116">
        <v>4.58</v>
      </c>
      <c r="C2355" s="20">
        <f t="shared" si="72"/>
        <v>4.58E-2</v>
      </c>
      <c r="D2355" s="46">
        <f t="shared" si="73"/>
        <v>16.899999999999999</v>
      </c>
      <c r="E2355" s="20"/>
      <c r="F2355" s="105">
        <v>40660</v>
      </c>
      <c r="G2355" s="116">
        <v>15.35</v>
      </c>
      <c r="H2355" s="20"/>
    </row>
    <row r="2356" spans="1:8" s="172" customFormat="1" ht="12.75" customHeight="1" x14ac:dyDescent="0.15">
      <c r="A2356" s="105">
        <v>40638</v>
      </c>
      <c r="B2356" s="116">
        <v>4.51</v>
      </c>
      <c r="C2356" s="20">
        <f t="shared" si="72"/>
        <v>4.5100000000000001E-2</v>
      </c>
      <c r="D2356" s="46">
        <f t="shared" si="73"/>
        <v>17.25</v>
      </c>
      <c r="E2356" s="20"/>
      <c r="F2356" s="105">
        <v>40659</v>
      </c>
      <c r="G2356" s="116">
        <v>15.62</v>
      </c>
      <c r="H2356" s="20"/>
    </row>
    <row r="2357" spans="1:8" s="172" customFormat="1" ht="12.75" customHeight="1" x14ac:dyDescent="0.15">
      <c r="A2357" s="105">
        <v>40637</v>
      </c>
      <c r="B2357" s="116">
        <v>4.49</v>
      </c>
      <c r="C2357" s="20">
        <f t="shared" si="72"/>
        <v>4.4900000000000002E-2</v>
      </c>
      <c r="D2357" s="46">
        <f t="shared" si="73"/>
        <v>17.5</v>
      </c>
      <c r="E2357" s="20"/>
      <c r="F2357" s="105">
        <v>40658</v>
      </c>
      <c r="G2357" s="116">
        <v>15.77</v>
      </c>
      <c r="H2357" s="20"/>
    </row>
    <row r="2358" spans="1:8" s="172" customFormat="1" ht="12.75" customHeight="1" x14ac:dyDescent="0.15">
      <c r="A2358" s="105">
        <v>40634</v>
      </c>
      <c r="B2358" s="116">
        <v>4.4800000000000004</v>
      </c>
      <c r="C2358" s="20">
        <f t="shared" si="72"/>
        <v>4.4800000000000006E-2</v>
      </c>
      <c r="D2358" s="46">
        <f t="shared" si="73"/>
        <v>17.399999999999999</v>
      </c>
      <c r="E2358" s="20"/>
      <c r="F2358" s="105">
        <v>40654</v>
      </c>
      <c r="G2358" s="116">
        <v>14.69</v>
      </c>
      <c r="H2358" s="20"/>
    </row>
    <row r="2359" spans="1:8" s="172" customFormat="1" ht="12.75" customHeight="1" x14ac:dyDescent="0.15">
      <c r="A2359" s="105">
        <v>40633</v>
      </c>
      <c r="B2359" s="116">
        <v>4.51</v>
      </c>
      <c r="C2359" s="20">
        <f t="shared" si="72"/>
        <v>4.5100000000000001E-2</v>
      </c>
      <c r="D2359" s="46">
        <f t="shared" si="73"/>
        <v>17.739999999999998</v>
      </c>
      <c r="E2359" s="20"/>
      <c r="F2359" s="105">
        <v>40653</v>
      </c>
      <c r="G2359" s="116">
        <v>15.07</v>
      </c>
      <c r="H2359" s="20"/>
    </row>
    <row r="2360" spans="1:8" s="172" customFormat="1" ht="12.75" customHeight="1" x14ac:dyDescent="0.15">
      <c r="A2360" s="105">
        <v>40632</v>
      </c>
      <c r="B2360" s="116">
        <v>4.5199999999999996</v>
      </c>
      <c r="C2360" s="20">
        <f t="shared" si="72"/>
        <v>4.5199999999999997E-2</v>
      </c>
      <c r="D2360" s="46">
        <f t="shared" si="73"/>
        <v>17.71</v>
      </c>
      <c r="E2360" s="20"/>
      <c r="F2360" s="105">
        <v>40652</v>
      </c>
      <c r="G2360" s="116">
        <v>15.83</v>
      </c>
      <c r="H2360" s="20"/>
    </row>
    <row r="2361" spans="1:8" s="172" customFormat="1" ht="12.75" customHeight="1" x14ac:dyDescent="0.15">
      <c r="A2361" s="105">
        <v>40631</v>
      </c>
      <c r="B2361" s="116">
        <v>4.54</v>
      </c>
      <c r="C2361" s="20">
        <f t="shared" si="72"/>
        <v>4.5400000000000003E-2</v>
      </c>
      <c r="D2361" s="46">
        <f t="shared" si="73"/>
        <v>18.16</v>
      </c>
      <c r="E2361" s="20"/>
      <c r="F2361" s="105">
        <v>40651</v>
      </c>
      <c r="G2361" s="116">
        <v>16.96</v>
      </c>
      <c r="H2361" s="20"/>
    </row>
    <row r="2362" spans="1:8" s="172" customFormat="1" ht="12.75" customHeight="1" x14ac:dyDescent="0.15">
      <c r="A2362" s="105">
        <v>40630</v>
      </c>
      <c r="B2362" s="116">
        <v>4.51</v>
      </c>
      <c r="C2362" s="20">
        <f t="shared" si="72"/>
        <v>4.5100000000000001E-2</v>
      </c>
      <c r="D2362" s="46">
        <f t="shared" si="73"/>
        <v>19.440000000000001</v>
      </c>
      <c r="E2362" s="20"/>
      <c r="F2362" s="105">
        <v>40648</v>
      </c>
      <c r="G2362" s="116">
        <v>15.32</v>
      </c>
      <c r="H2362" s="20"/>
    </row>
    <row r="2363" spans="1:8" s="172" customFormat="1" ht="12.75" customHeight="1" x14ac:dyDescent="0.15">
      <c r="A2363" s="105">
        <v>40627</v>
      </c>
      <c r="B2363" s="116">
        <v>4.51</v>
      </c>
      <c r="C2363" s="20">
        <f t="shared" si="72"/>
        <v>4.5100000000000001E-2</v>
      </c>
      <c r="D2363" s="46">
        <f t="shared" si="73"/>
        <v>17.91</v>
      </c>
      <c r="E2363" s="20"/>
      <c r="F2363" s="105">
        <v>40647</v>
      </c>
      <c r="G2363" s="116">
        <v>16.27</v>
      </c>
      <c r="H2363" s="20"/>
    </row>
    <row r="2364" spans="1:8" s="172" customFormat="1" ht="12.75" customHeight="1" x14ac:dyDescent="0.15">
      <c r="A2364" s="105">
        <v>40626</v>
      </c>
      <c r="B2364" s="116">
        <v>4.4800000000000004</v>
      </c>
      <c r="C2364" s="20">
        <f t="shared" si="72"/>
        <v>4.4800000000000006E-2</v>
      </c>
      <c r="D2364" s="46">
        <f t="shared" si="73"/>
        <v>18</v>
      </c>
      <c r="E2364" s="20"/>
      <c r="F2364" s="105">
        <v>40646</v>
      </c>
      <c r="G2364" s="116">
        <v>16.920000000000002</v>
      </c>
      <c r="H2364" s="20"/>
    </row>
    <row r="2365" spans="1:8" s="172" customFormat="1" ht="12.75" customHeight="1" x14ac:dyDescent="0.15">
      <c r="A2365" s="105">
        <v>40625</v>
      </c>
      <c r="B2365" s="116">
        <v>4.4400000000000004</v>
      </c>
      <c r="C2365" s="20">
        <f t="shared" si="72"/>
        <v>4.4400000000000002E-2</v>
      </c>
      <c r="D2365" s="46">
        <f t="shared" si="73"/>
        <v>19.170000000000002</v>
      </c>
      <c r="E2365" s="20"/>
      <c r="F2365" s="105">
        <v>40645</v>
      </c>
      <c r="G2365" s="116">
        <v>17.09</v>
      </c>
      <c r="H2365" s="20"/>
    </row>
    <row r="2366" spans="1:8" s="172" customFormat="1" ht="12.75" customHeight="1" x14ac:dyDescent="0.15">
      <c r="A2366" s="105">
        <v>40624</v>
      </c>
      <c r="B2366" s="116">
        <v>4.4400000000000004</v>
      </c>
      <c r="C2366" s="20">
        <f t="shared" si="72"/>
        <v>4.4400000000000002E-2</v>
      </c>
      <c r="D2366" s="46">
        <f t="shared" si="73"/>
        <v>20.21</v>
      </c>
      <c r="E2366" s="20"/>
      <c r="F2366" s="105">
        <v>40644</v>
      </c>
      <c r="G2366" s="116">
        <v>16.59</v>
      </c>
      <c r="H2366" s="20"/>
    </row>
    <row r="2367" spans="1:8" s="172" customFormat="1" ht="12.75" customHeight="1" x14ac:dyDescent="0.15">
      <c r="A2367" s="105">
        <v>40623</v>
      </c>
      <c r="B2367" s="116">
        <v>4.45</v>
      </c>
      <c r="C2367" s="20">
        <f t="shared" si="72"/>
        <v>4.4500000000000005E-2</v>
      </c>
      <c r="D2367" s="46">
        <f t="shared" si="73"/>
        <v>20.61</v>
      </c>
      <c r="E2367" s="20"/>
      <c r="F2367" s="105">
        <v>40641</v>
      </c>
      <c r="G2367" s="116">
        <v>17.87</v>
      </c>
      <c r="H2367" s="20"/>
    </row>
    <row r="2368" spans="1:8" s="172" customFormat="1" ht="12.75" customHeight="1" x14ac:dyDescent="0.15">
      <c r="A2368" s="105">
        <v>40620</v>
      </c>
      <c r="B2368" s="116">
        <v>4.43</v>
      </c>
      <c r="C2368" s="20">
        <f t="shared" si="72"/>
        <v>4.4299999999999999E-2</v>
      </c>
      <c r="D2368" s="46">
        <f t="shared" si="73"/>
        <v>24.44</v>
      </c>
      <c r="E2368" s="20"/>
      <c r="F2368" s="105">
        <v>40640</v>
      </c>
      <c r="G2368" s="116">
        <v>17.11</v>
      </c>
      <c r="H2368" s="20"/>
    </row>
    <row r="2369" spans="1:8" s="172" customFormat="1" ht="12.75" customHeight="1" x14ac:dyDescent="0.15">
      <c r="A2369" s="105">
        <v>40619</v>
      </c>
      <c r="B2369" s="116">
        <v>4.42</v>
      </c>
      <c r="C2369" s="20">
        <f t="shared" si="72"/>
        <v>4.4199999999999996E-2</v>
      </c>
      <c r="D2369" s="46">
        <f t="shared" si="73"/>
        <v>26.37</v>
      </c>
      <c r="E2369" s="20"/>
      <c r="F2369" s="105">
        <v>40639</v>
      </c>
      <c r="G2369" s="116">
        <v>16.899999999999999</v>
      </c>
      <c r="H2369" s="20"/>
    </row>
    <row r="2370" spans="1:8" s="172" customFormat="1" ht="12.75" customHeight="1" x14ac:dyDescent="0.15">
      <c r="A2370" s="105">
        <v>40618</v>
      </c>
      <c r="B2370" s="116">
        <v>4.38</v>
      </c>
      <c r="C2370" s="20">
        <f t="shared" si="72"/>
        <v>4.3799999999999999E-2</v>
      </c>
      <c r="D2370" s="46">
        <f t="shared" si="73"/>
        <v>29.4</v>
      </c>
      <c r="E2370" s="20"/>
      <c r="F2370" s="105">
        <v>40638</v>
      </c>
      <c r="G2370" s="116">
        <v>17.25</v>
      </c>
      <c r="H2370" s="20"/>
    </row>
    <row r="2371" spans="1:8" s="172" customFormat="1" ht="12.75" customHeight="1" x14ac:dyDescent="0.15">
      <c r="A2371" s="105">
        <v>40617</v>
      </c>
      <c r="B2371" s="116">
        <v>4.47</v>
      </c>
      <c r="C2371" s="20">
        <f t="shared" ref="C2371:C2434" si="74">B2371/100</f>
        <v>4.4699999999999997E-2</v>
      </c>
      <c r="D2371" s="46">
        <f t="shared" ref="D2371:D2434" si="75">IFERROR(VLOOKUP(A2371,$F$3:$G$7726,2,FALSE),AVERAGE(D2370,D2372))</f>
        <v>24.32</v>
      </c>
      <c r="E2371" s="20"/>
      <c r="F2371" s="105">
        <v>40637</v>
      </c>
      <c r="G2371" s="116">
        <v>17.5</v>
      </c>
      <c r="H2371" s="20"/>
    </row>
    <row r="2372" spans="1:8" s="172" customFormat="1" ht="12.75" customHeight="1" x14ac:dyDescent="0.15">
      <c r="A2372" s="105">
        <v>40616</v>
      </c>
      <c r="B2372" s="116">
        <v>4.5199999999999996</v>
      </c>
      <c r="C2372" s="20">
        <f t="shared" si="74"/>
        <v>4.5199999999999997E-2</v>
      </c>
      <c r="D2372" s="46">
        <f t="shared" si="75"/>
        <v>21.13</v>
      </c>
      <c r="E2372" s="20"/>
      <c r="F2372" s="105">
        <v>40634</v>
      </c>
      <c r="G2372" s="116">
        <v>17.399999999999999</v>
      </c>
      <c r="H2372" s="20"/>
    </row>
    <row r="2373" spans="1:8" s="172" customFormat="1" ht="12.75" customHeight="1" x14ac:dyDescent="0.15">
      <c r="A2373" s="105">
        <v>40613</v>
      </c>
      <c r="B2373" s="116">
        <v>4.54</v>
      </c>
      <c r="C2373" s="20">
        <f t="shared" si="74"/>
        <v>4.5400000000000003E-2</v>
      </c>
      <c r="D2373" s="46">
        <f t="shared" si="75"/>
        <v>20.079999999999998</v>
      </c>
      <c r="E2373" s="20"/>
      <c r="F2373" s="105">
        <v>40633</v>
      </c>
      <c r="G2373" s="116">
        <v>17.739999999999998</v>
      </c>
      <c r="H2373" s="20"/>
    </row>
    <row r="2374" spans="1:8" s="172" customFormat="1" ht="12.75" customHeight="1" x14ac:dyDescent="0.15">
      <c r="A2374" s="105">
        <v>40612</v>
      </c>
      <c r="B2374" s="116">
        <v>4.53</v>
      </c>
      <c r="C2374" s="20">
        <f t="shared" si="74"/>
        <v>4.53E-2</v>
      </c>
      <c r="D2374" s="46">
        <f t="shared" si="75"/>
        <v>21.88</v>
      </c>
      <c r="E2374" s="20"/>
      <c r="F2374" s="105">
        <v>40632</v>
      </c>
      <c r="G2374" s="116">
        <v>17.71</v>
      </c>
      <c r="H2374" s="20"/>
    </row>
    <row r="2375" spans="1:8" s="172" customFormat="1" ht="12.75" customHeight="1" x14ac:dyDescent="0.15">
      <c r="A2375" s="105">
        <v>40611</v>
      </c>
      <c r="B2375" s="116">
        <v>4.5999999999999996</v>
      </c>
      <c r="C2375" s="20">
        <f t="shared" si="74"/>
        <v>4.5999999999999999E-2</v>
      </c>
      <c r="D2375" s="46">
        <f t="shared" si="75"/>
        <v>20.22</v>
      </c>
      <c r="E2375" s="20"/>
      <c r="F2375" s="105">
        <v>40631</v>
      </c>
      <c r="G2375" s="116">
        <v>18.16</v>
      </c>
      <c r="H2375" s="20"/>
    </row>
    <row r="2376" spans="1:8" s="172" customFormat="1" ht="12.75" customHeight="1" x14ac:dyDescent="0.15">
      <c r="A2376" s="105">
        <v>40610</v>
      </c>
      <c r="B2376" s="116">
        <v>4.66</v>
      </c>
      <c r="C2376" s="20">
        <f t="shared" si="74"/>
        <v>4.6600000000000003E-2</v>
      </c>
      <c r="D2376" s="46">
        <f t="shared" si="75"/>
        <v>19.82</v>
      </c>
      <c r="E2376" s="20"/>
      <c r="F2376" s="105">
        <v>40630</v>
      </c>
      <c r="G2376" s="116">
        <v>19.440000000000001</v>
      </c>
      <c r="H2376" s="20"/>
    </row>
    <row r="2377" spans="1:8" s="172" customFormat="1" ht="12.75" customHeight="1" x14ac:dyDescent="0.15">
      <c r="A2377" s="105">
        <v>40609</v>
      </c>
      <c r="B2377" s="116">
        <v>4.6100000000000003</v>
      </c>
      <c r="C2377" s="20">
        <f t="shared" si="74"/>
        <v>4.6100000000000002E-2</v>
      </c>
      <c r="D2377" s="46">
        <f t="shared" si="75"/>
        <v>20.66</v>
      </c>
      <c r="E2377" s="20"/>
      <c r="F2377" s="105">
        <v>40627</v>
      </c>
      <c r="G2377" s="116">
        <v>17.91</v>
      </c>
      <c r="H2377" s="20"/>
    </row>
    <row r="2378" spans="1:8" s="172" customFormat="1" ht="12.75" customHeight="1" x14ac:dyDescent="0.15">
      <c r="A2378" s="105">
        <v>40606</v>
      </c>
      <c r="B2378" s="116">
        <v>4.5999999999999996</v>
      </c>
      <c r="C2378" s="20">
        <f t="shared" si="74"/>
        <v>4.5999999999999999E-2</v>
      </c>
      <c r="D2378" s="46">
        <f t="shared" si="75"/>
        <v>19.059999999999999</v>
      </c>
      <c r="E2378" s="20"/>
      <c r="F2378" s="105">
        <v>40626</v>
      </c>
      <c r="G2378" s="116">
        <v>18</v>
      </c>
      <c r="H2378" s="20"/>
    </row>
    <row r="2379" spans="1:8" s="172" customFormat="1" ht="12.75" customHeight="1" x14ac:dyDescent="0.15">
      <c r="A2379" s="105">
        <v>40605</v>
      </c>
      <c r="B2379" s="116">
        <v>4.6399999999999997</v>
      </c>
      <c r="C2379" s="20">
        <f t="shared" si="74"/>
        <v>4.6399999999999997E-2</v>
      </c>
      <c r="D2379" s="46">
        <f t="shared" si="75"/>
        <v>18.600000000000001</v>
      </c>
      <c r="E2379" s="20"/>
      <c r="F2379" s="105">
        <v>40625</v>
      </c>
      <c r="G2379" s="116">
        <v>19.170000000000002</v>
      </c>
      <c r="H2379" s="20"/>
    </row>
    <row r="2380" spans="1:8" s="172" customFormat="1" ht="12.75" customHeight="1" x14ac:dyDescent="0.15">
      <c r="A2380" s="105">
        <v>40604</v>
      </c>
      <c r="B2380" s="116">
        <v>4.54</v>
      </c>
      <c r="C2380" s="20">
        <f t="shared" si="74"/>
        <v>4.5400000000000003E-2</v>
      </c>
      <c r="D2380" s="46">
        <f t="shared" si="75"/>
        <v>20.7</v>
      </c>
      <c r="E2380" s="20"/>
      <c r="F2380" s="105">
        <v>40624</v>
      </c>
      <c r="G2380" s="116">
        <v>20.21</v>
      </c>
      <c r="H2380" s="20"/>
    </row>
    <row r="2381" spans="1:8" s="172" customFormat="1" ht="12.75" customHeight="1" x14ac:dyDescent="0.15">
      <c r="A2381" s="105">
        <v>40603</v>
      </c>
      <c r="B2381" s="116">
        <v>4.4800000000000004</v>
      </c>
      <c r="C2381" s="20">
        <f t="shared" si="74"/>
        <v>4.4800000000000006E-2</v>
      </c>
      <c r="D2381" s="46">
        <f t="shared" si="75"/>
        <v>21.01</v>
      </c>
      <c r="E2381" s="20"/>
      <c r="F2381" s="105">
        <v>40623</v>
      </c>
      <c r="G2381" s="116">
        <v>20.61</v>
      </c>
      <c r="H2381" s="20"/>
    </row>
    <row r="2382" spans="1:8" s="172" customFormat="1" ht="12.75" customHeight="1" x14ac:dyDescent="0.15">
      <c r="A2382" s="105">
        <v>40602</v>
      </c>
      <c r="B2382" s="116">
        <v>4.49</v>
      </c>
      <c r="C2382" s="20">
        <f t="shared" si="74"/>
        <v>4.4900000000000002E-2</v>
      </c>
      <c r="D2382" s="46">
        <f t="shared" si="75"/>
        <v>18.350000000000001</v>
      </c>
      <c r="E2382" s="20"/>
      <c r="F2382" s="105">
        <v>40620</v>
      </c>
      <c r="G2382" s="116">
        <v>24.44</v>
      </c>
      <c r="H2382" s="20"/>
    </row>
    <row r="2383" spans="1:8" s="172" customFormat="1" ht="12.75" customHeight="1" x14ac:dyDescent="0.15">
      <c r="A2383" s="105">
        <v>40599</v>
      </c>
      <c r="B2383" s="116">
        <v>4.51</v>
      </c>
      <c r="C2383" s="20">
        <f t="shared" si="74"/>
        <v>4.5100000000000001E-2</v>
      </c>
      <c r="D2383" s="46">
        <f t="shared" si="75"/>
        <v>19.22</v>
      </c>
      <c r="E2383" s="20"/>
      <c r="F2383" s="105">
        <v>40619</v>
      </c>
      <c r="G2383" s="116">
        <v>26.37</v>
      </c>
      <c r="H2383" s="20"/>
    </row>
    <row r="2384" spans="1:8" s="172" customFormat="1" ht="12.75" customHeight="1" x14ac:dyDescent="0.15">
      <c r="A2384" s="105">
        <v>40598</v>
      </c>
      <c r="B2384" s="116">
        <v>4.54</v>
      </c>
      <c r="C2384" s="20">
        <f t="shared" si="74"/>
        <v>4.5400000000000003E-2</v>
      </c>
      <c r="D2384" s="46">
        <f t="shared" si="75"/>
        <v>21.32</v>
      </c>
      <c r="E2384" s="20"/>
      <c r="F2384" s="105">
        <v>40618</v>
      </c>
      <c r="G2384" s="116">
        <v>29.4</v>
      </c>
      <c r="H2384" s="20"/>
    </row>
    <row r="2385" spans="1:8" s="172" customFormat="1" ht="12.75" customHeight="1" x14ac:dyDescent="0.15">
      <c r="A2385" s="105">
        <v>40597</v>
      </c>
      <c r="B2385" s="116">
        <v>4.59</v>
      </c>
      <c r="C2385" s="20">
        <f t="shared" si="74"/>
        <v>4.5899999999999996E-2</v>
      </c>
      <c r="D2385" s="46">
        <f t="shared" si="75"/>
        <v>22.13</v>
      </c>
      <c r="E2385" s="20"/>
      <c r="F2385" s="105">
        <v>40617</v>
      </c>
      <c r="G2385" s="116">
        <v>24.32</v>
      </c>
      <c r="H2385" s="20"/>
    </row>
    <row r="2386" spans="1:8" s="172" customFormat="1" ht="12.75" customHeight="1" x14ac:dyDescent="0.15">
      <c r="A2386" s="105">
        <v>40596</v>
      </c>
      <c r="B2386" s="116">
        <v>4.5999999999999996</v>
      </c>
      <c r="C2386" s="20">
        <f t="shared" si="74"/>
        <v>4.5999999999999999E-2</v>
      </c>
      <c r="D2386" s="46">
        <f t="shared" si="75"/>
        <v>20.8</v>
      </c>
      <c r="E2386" s="20"/>
      <c r="F2386" s="105">
        <v>40616</v>
      </c>
      <c r="G2386" s="116">
        <v>21.13</v>
      </c>
      <c r="H2386" s="20"/>
    </row>
    <row r="2387" spans="1:8" s="172" customFormat="1" ht="12.75" customHeight="1" x14ac:dyDescent="0.15">
      <c r="A2387" s="105">
        <v>40592</v>
      </c>
      <c r="B2387" s="116">
        <v>4.7</v>
      </c>
      <c r="C2387" s="20">
        <f t="shared" si="74"/>
        <v>4.7E-2</v>
      </c>
      <c r="D2387" s="46">
        <f t="shared" si="75"/>
        <v>16.43</v>
      </c>
      <c r="E2387" s="20"/>
      <c r="F2387" s="105">
        <v>40613</v>
      </c>
      <c r="G2387" s="116">
        <v>20.079999999999998</v>
      </c>
      <c r="H2387" s="20"/>
    </row>
    <row r="2388" spans="1:8" s="172" customFormat="1" ht="12.75" customHeight="1" x14ac:dyDescent="0.15">
      <c r="A2388" s="105">
        <v>40591</v>
      </c>
      <c r="B2388" s="116">
        <v>4.66</v>
      </c>
      <c r="C2388" s="20">
        <f t="shared" si="74"/>
        <v>4.6600000000000003E-2</v>
      </c>
      <c r="D2388" s="46">
        <f t="shared" si="75"/>
        <v>16.59</v>
      </c>
      <c r="E2388" s="20"/>
      <c r="F2388" s="105">
        <v>40612</v>
      </c>
      <c r="G2388" s="116">
        <v>21.88</v>
      </c>
      <c r="H2388" s="20"/>
    </row>
    <row r="2389" spans="1:8" s="172" customFormat="1" ht="12.75" customHeight="1" x14ac:dyDescent="0.15">
      <c r="A2389" s="105">
        <v>40590</v>
      </c>
      <c r="B2389" s="116">
        <v>4.67</v>
      </c>
      <c r="C2389" s="20">
        <f t="shared" si="74"/>
        <v>4.6699999999999998E-2</v>
      </c>
      <c r="D2389" s="46">
        <f t="shared" si="75"/>
        <v>16.72</v>
      </c>
      <c r="E2389" s="20"/>
      <c r="F2389" s="105">
        <v>40611</v>
      </c>
      <c r="G2389" s="116">
        <v>20.22</v>
      </c>
      <c r="H2389" s="20"/>
    </row>
    <row r="2390" spans="1:8" s="172" customFormat="1" ht="12.75" customHeight="1" x14ac:dyDescent="0.15">
      <c r="A2390" s="105">
        <v>40589</v>
      </c>
      <c r="B2390" s="116">
        <v>4.66</v>
      </c>
      <c r="C2390" s="20">
        <f t="shared" si="74"/>
        <v>4.6600000000000003E-2</v>
      </c>
      <c r="D2390" s="46">
        <f t="shared" si="75"/>
        <v>16.37</v>
      </c>
      <c r="E2390" s="20"/>
      <c r="F2390" s="105">
        <v>40610</v>
      </c>
      <c r="G2390" s="116">
        <v>19.82</v>
      </c>
      <c r="H2390" s="20"/>
    </row>
    <row r="2391" spans="1:8" s="172" customFormat="1" ht="12.75" customHeight="1" x14ac:dyDescent="0.15">
      <c r="A2391" s="105">
        <v>40588</v>
      </c>
      <c r="B2391" s="116">
        <v>4.67</v>
      </c>
      <c r="C2391" s="20">
        <f t="shared" si="74"/>
        <v>4.6699999999999998E-2</v>
      </c>
      <c r="D2391" s="46">
        <f t="shared" si="75"/>
        <v>15.95</v>
      </c>
      <c r="E2391" s="20"/>
      <c r="F2391" s="105">
        <v>40609</v>
      </c>
      <c r="G2391" s="116">
        <v>20.66</v>
      </c>
      <c r="H2391" s="20"/>
    </row>
    <row r="2392" spans="1:8" s="172" customFormat="1" ht="12.75" customHeight="1" x14ac:dyDescent="0.15">
      <c r="A2392" s="105">
        <v>40585</v>
      </c>
      <c r="B2392" s="116">
        <v>4.71</v>
      </c>
      <c r="C2392" s="20">
        <f t="shared" si="74"/>
        <v>4.7100000000000003E-2</v>
      </c>
      <c r="D2392" s="46">
        <f t="shared" si="75"/>
        <v>15.69</v>
      </c>
      <c r="E2392" s="20"/>
      <c r="F2392" s="105">
        <v>40606</v>
      </c>
      <c r="G2392" s="116">
        <v>19.059999999999999</v>
      </c>
      <c r="H2392" s="20"/>
    </row>
    <row r="2393" spans="1:8" s="172" customFormat="1" ht="12.75" customHeight="1" x14ac:dyDescent="0.15">
      <c r="A2393" s="105">
        <v>40584</v>
      </c>
      <c r="B2393" s="116">
        <v>4.75</v>
      </c>
      <c r="C2393" s="20">
        <f t="shared" si="74"/>
        <v>4.7500000000000001E-2</v>
      </c>
      <c r="D2393" s="46">
        <f t="shared" si="75"/>
        <v>16.09</v>
      </c>
      <c r="E2393" s="20"/>
      <c r="F2393" s="105">
        <v>40605</v>
      </c>
      <c r="G2393" s="116">
        <v>18.600000000000001</v>
      </c>
      <c r="H2393" s="20"/>
    </row>
    <row r="2394" spans="1:8" s="172" customFormat="1" ht="12.75" customHeight="1" x14ac:dyDescent="0.15">
      <c r="A2394" s="105">
        <v>40583</v>
      </c>
      <c r="B2394" s="116">
        <v>4.71</v>
      </c>
      <c r="C2394" s="20">
        <f t="shared" si="74"/>
        <v>4.7100000000000003E-2</v>
      </c>
      <c r="D2394" s="46">
        <f t="shared" si="75"/>
        <v>15.87</v>
      </c>
      <c r="E2394" s="20"/>
      <c r="F2394" s="105">
        <v>40604</v>
      </c>
      <c r="G2394" s="116">
        <v>20.7</v>
      </c>
      <c r="H2394" s="20"/>
    </row>
    <row r="2395" spans="1:8" s="172" customFormat="1" ht="12.75" customHeight="1" x14ac:dyDescent="0.15">
      <c r="A2395" s="105">
        <v>40582</v>
      </c>
      <c r="B2395" s="116">
        <v>4.76</v>
      </c>
      <c r="C2395" s="20">
        <f t="shared" si="74"/>
        <v>4.7599999999999996E-2</v>
      </c>
      <c r="D2395" s="46">
        <f t="shared" si="75"/>
        <v>15.81</v>
      </c>
      <c r="E2395" s="20"/>
      <c r="F2395" s="105">
        <v>40603</v>
      </c>
      <c r="G2395" s="116">
        <v>21.01</v>
      </c>
      <c r="H2395" s="20"/>
    </row>
    <row r="2396" spans="1:8" s="172" customFormat="1" ht="12.75" customHeight="1" x14ac:dyDescent="0.15">
      <c r="A2396" s="105">
        <v>40581</v>
      </c>
      <c r="B2396" s="116">
        <v>4.71</v>
      </c>
      <c r="C2396" s="20">
        <f t="shared" si="74"/>
        <v>4.7100000000000003E-2</v>
      </c>
      <c r="D2396" s="46">
        <f t="shared" si="75"/>
        <v>16.28</v>
      </c>
      <c r="E2396" s="20"/>
      <c r="F2396" s="105">
        <v>40602</v>
      </c>
      <c r="G2396" s="116">
        <v>18.350000000000001</v>
      </c>
      <c r="H2396" s="20"/>
    </row>
    <row r="2397" spans="1:8" s="172" customFormat="1" ht="12.75" customHeight="1" x14ac:dyDescent="0.15">
      <c r="A2397" s="105">
        <v>40578</v>
      </c>
      <c r="B2397" s="116">
        <v>4.7300000000000004</v>
      </c>
      <c r="C2397" s="20">
        <f t="shared" si="74"/>
        <v>4.7300000000000002E-2</v>
      </c>
      <c r="D2397" s="46">
        <f t="shared" si="75"/>
        <v>15.93</v>
      </c>
      <c r="E2397" s="20"/>
      <c r="F2397" s="105">
        <v>40599</v>
      </c>
      <c r="G2397" s="116">
        <v>19.22</v>
      </c>
      <c r="H2397" s="20"/>
    </row>
    <row r="2398" spans="1:8" s="172" customFormat="1" ht="12.75" customHeight="1" x14ac:dyDescent="0.15">
      <c r="A2398" s="105">
        <v>40577</v>
      </c>
      <c r="B2398" s="116">
        <v>4.67</v>
      </c>
      <c r="C2398" s="20">
        <f t="shared" si="74"/>
        <v>4.6699999999999998E-2</v>
      </c>
      <c r="D2398" s="46">
        <f t="shared" si="75"/>
        <v>16.690000000000001</v>
      </c>
      <c r="E2398" s="20"/>
      <c r="F2398" s="105">
        <v>40598</v>
      </c>
      <c r="G2398" s="116">
        <v>21.32</v>
      </c>
      <c r="H2398" s="20"/>
    </row>
    <row r="2399" spans="1:8" s="172" customFormat="1" ht="12.75" customHeight="1" x14ac:dyDescent="0.15">
      <c r="A2399" s="105">
        <v>40576</v>
      </c>
      <c r="B2399" s="116">
        <v>4.6399999999999997</v>
      </c>
      <c r="C2399" s="20">
        <f t="shared" si="74"/>
        <v>4.6399999999999997E-2</v>
      </c>
      <c r="D2399" s="46">
        <f t="shared" si="75"/>
        <v>17.3</v>
      </c>
      <c r="E2399" s="20"/>
      <c r="F2399" s="105">
        <v>40597</v>
      </c>
      <c r="G2399" s="116">
        <v>22.13</v>
      </c>
      <c r="H2399" s="20"/>
    </row>
    <row r="2400" spans="1:8" s="172" customFormat="1" ht="12.75" customHeight="1" x14ac:dyDescent="0.15">
      <c r="A2400" s="105">
        <v>40575</v>
      </c>
      <c r="B2400" s="116">
        <v>4.62</v>
      </c>
      <c r="C2400" s="20">
        <f t="shared" si="74"/>
        <v>4.6199999999999998E-2</v>
      </c>
      <c r="D2400" s="46">
        <f t="shared" si="75"/>
        <v>17.63</v>
      </c>
      <c r="E2400" s="20"/>
      <c r="F2400" s="105">
        <v>40596</v>
      </c>
      <c r="G2400" s="116">
        <v>20.8</v>
      </c>
      <c r="H2400" s="20"/>
    </row>
    <row r="2401" spans="1:8" s="172" customFormat="1" ht="12.75" customHeight="1" x14ac:dyDescent="0.15">
      <c r="A2401" s="105">
        <v>40574</v>
      </c>
      <c r="B2401" s="116">
        <v>4.58</v>
      </c>
      <c r="C2401" s="20">
        <f t="shared" si="74"/>
        <v>4.58E-2</v>
      </c>
      <c r="D2401" s="46">
        <f t="shared" si="75"/>
        <v>19.53</v>
      </c>
      <c r="E2401" s="20"/>
      <c r="F2401" s="105">
        <v>40592</v>
      </c>
      <c r="G2401" s="116">
        <v>16.43</v>
      </c>
      <c r="H2401" s="20"/>
    </row>
    <row r="2402" spans="1:8" s="172" customFormat="1" ht="12.75" customHeight="1" x14ac:dyDescent="0.15">
      <c r="A2402" s="105">
        <v>40571</v>
      </c>
      <c r="B2402" s="116">
        <v>4.53</v>
      </c>
      <c r="C2402" s="20">
        <f t="shared" si="74"/>
        <v>4.53E-2</v>
      </c>
      <c r="D2402" s="46">
        <f t="shared" si="75"/>
        <v>20.04</v>
      </c>
      <c r="E2402" s="20"/>
      <c r="F2402" s="105">
        <v>40591</v>
      </c>
      <c r="G2402" s="116">
        <v>16.59</v>
      </c>
      <c r="H2402" s="20"/>
    </row>
    <row r="2403" spans="1:8" s="172" customFormat="1" ht="12.75" customHeight="1" x14ac:dyDescent="0.15">
      <c r="A2403" s="105">
        <v>40570</v>
      </c>
      <c r="B2403" s="116">
        <v>4.57</v>
      </c>
      <c r="C2403" s="20">
        <f t="shared" si="74"/>
        <v>4.5700000000000005E-2</v>
      </c>
      <c r="D2403" s="46">
        <f t="shared" si="75"/>
        <v>16.149999999999999</v>
      </c>
      <c r="E2403" s="20"/>
      <c r="F2403" s="105">
        <v>40590</v>
      </c>
      <c r="G2403" s="116">
        <v>16.72</v>
      </c>
      <c r="H2403" s="20"/>
    </row>
    <row r="2404" spans="1:8" s="172" customFormat="1" ht="12.75" customHeight="1" x14ac:dyDescent="0.15">
      <c r="A2404" s="105">
        <v>40569</v>
      </c>
      <c r="B2404" s="116">
        <v>4.59</v>
      </c>
      <c r="C2404" s="20">
        <f t="shared" si="74"/>
        <v>4.5899999999999996E-2</v>
      </c>
      <c r="D2404" s="46">
        <f t="shared" si="75"/>
        <v>16.64</v>
      </c>
      <c r="E2404" s="20"/>
      <c r="F2404" s="105">
        <v>40589</v>
      </c>
      <c r="G2404" s="116">
        <v>16.37</v>
      </c>
      <c r="H2404" s="20"/>
    </row>
    <row r="2405" spans="1:8" s="172" customFormat="1" ht="12.75" customHeight="1" x14ac:dyDescent="0.15">
      <c r="A2405" s="105">
        <v>40568</v>
      </c>
      <c r="B2405" s="116">
        <v>4.4800000000000004</v>
      </c>
      <c r="C2405" s="20">
        <f t="shared" si="74"/>
        <v>4.4800000000000006E-2</v>
      </c>
      <c r="D2405" s="46">
        <f t="shared" si="75"/>
        <v>17.59</v>
      </c>
      <c r="E2405" s="20"/>
      <c r="F2405" s="105">
        <v>40588</v>
      </c>
      <c r="G2405" s="116">
        <v>15.95</v>
      </c>
      <c r="H2405" s="20"/>
    </row>
    <row r="2406" spans="1:8" s="172" customFormat="1" ht="12.75" customHeight="1" x14ac:dyDescent="0.15">
      <c r="A2406" s="105">
        <v>40567</v>
      </c>
      <c r="B2406" s="116">
        <v>4.55</v>
      </c>
      <c r="C2406" s="20">
        <f t="shared" si="74"/>
        <v>4.5499999999999999E-2</v>
      </c>
      <c r="D2406" s="46">
        <f t="shared" si="75"/>
        <v>17.649999999999999</v>
      </c>
      <c r="E2406" s="20"/>
      <c r="F2406" s="105">
        <v>40585</v>
      </c>
      <c r="G2406" s="116">
        <v>15.69</v>
      </c>
      <c r="H2406" s="20"/>
    </row>
    <row r="2407" spans="1:8" s="172" customFormat="1" ht="12.75" customHeight="1" x14ac:dyDescent="0.15">
      <c r="A2407" s="105">
        <v>40564</v>
      </c>
      <c r="B2407" s="116">
        <v>4.57</v>
      </c>
      <c r="C2407" s="20">
        <f t="shared" si="74"/>
        <v>4.5700000000000005E-2</v>
      </c>
      <c r="D2407" s="46">
        <f t="shared" si="75"/>
        <v>18.47</v>
      </c>
      <c r="E2407" s="20"/>
      <c r="F2407" s="105">
        <v>40584</v>
      </c>
      <c r="G2407" s="116">
        <v>16.09</v>
      </c>
      <c r="H2407" s="20"/>
    </row>
    <row r="2408" spans="1:8" s="172" customFormat="1" ht="12.75" customHeight="1" x14ac:dyDescent="0.15">
      <c r="A2408" s="105">
        <v>40563</v>
      </c>
      <c r="B2408" s="116">
        <v>4.5999999999999996</v>
      </c>
      <c r="C2408" s="20">
        <f t="shared" si="74"/>
        <v>4.5999999999999999E-2</v>
      </c>
      <c r="D2408" s="46">
        <f t="shared" si="75"/>
        <v>17.989999999999998</v>
      </c>
      <c r="E2408" s="20"/>
      <c r="F2408" s="105">
        <v>40583</v>
      </c>
      <c r="G2408" s="116">
        <v>15.87</v>
      </c>
      <c r="H2408" s="20"/>
    </row>
    <row r="2409" spans="1:8" s="172" customFormat="1" ht="12.75" customHeight="1" x14ac:dyDescent="0.15">
      <c r="A2409" s="105">
        <v>40562</v>
      </c>
      <c r="B2409" s="116">
        <v>4.53</v>
      </c>
      <c r="C2409" s="20">
        <f t="shared" si="74"/>
        <v>4.53E-2</v>
      </c>
      <c r="D2409" s="46">
        <f t="shared" si="75"/>
        <v>17.309999999999999</v>
      </c>
      <c r="E2409" s="20"/>
      <c r="F2409" s="105">
        <v>40582</v>
      </c>
      <c r="G2409" s="116">
        <v>15.81</v>
      </c>
      <c r="H2409" s="20"/>
    </row>
    <row r="2410" spans="1:8" s="172" customFormat="1" ht="12.75" customHeight="1" x14ac:dyDescent="0.15">
      <c r="A2410" s="105">
        <v>40561</v>
      </c>
      <c r="B2410" s="116">
        <v>4.5599999999999996</v>
      </c>
      <c r="C2410" s="20">
        <f t="shared" si="74"/>
        <v>4.5599999999999995E-2</v>
      </c>
      <c r="D2410" s="46">
        <f t="shared" si="75"/>
        <v>15.87</v>
      </c>
      <c r="E2410" s="20"/>
      <c r="F2410" s="105">
        <v>40581</v>
      </c>
      <c r="G2410" s="116">
        <v>16.28</v>
      </c>
      <c r="H2410" s="20"/>
    </row>
    <row r="2411" spans="1:8" s="172" customFormat="1" ht="12.75" customHeight="1" x14ac:dyDescent="0.15">
      <c r="A2411" s="105">
        <v>40557</v>
      </c>
      <c r="B2411" s="116">
        <v>4.53</v>
      </c>
      <c r="C2411" s="20">
        <f t="shared" si="74"/>
        <v>4.53E-2</v>
      </c>
      <c r="D2411" s="46">
        <f t="shared" si="75"/>
        <v>15.46</v>
      </c>
      <c r="E2411" s="20"/>
      <c r="F2411" s="105">
        <v>40578</v>
      </c>
      <c r="G2411" s="116">
        <v>15.93</v>
      </c>
      <c r="H2411" s="20"/>
    </row>
    <row r="2412" spans="1:8" s="172" customFormat="1" ht="12.75" customHeight="1" x14ac:dyDescent="0.15">
      <c r="A2412" s="105">
        <v>40556</v>
      </c>
      <c r="B2412" s="116">
        <v>4.5</v>
      </c>
      <c r="C2412" s="20">
        <f t="shared" si="74"/>
        <v>4.4999999999999998E-2</v>
      </c>
      <c r="D2412" s="46">
        <f t="shared" si="75"/>
        <v>16.39</v>
      </c>
      <c r="E2412" s="20"/>
      <c r="F2412" s="105">
        <v>40577</v>
      </c>
      <c r="G2412" s="116">
        <v>16.690000000000001</v>
      </c>
      <c r="H2412" s="20"/>
    </row>
    <row r="2413" spans="1:8" s="172" customFormat="1" ht="12.75" customHeight="1" x14ac:dyDescent="0.15">
      <c r="A2413" s="105">
        <v>40555</v>
      </c>
      <c r="B2413" s="116">
        <v>4.5199999999999996</v>
      </c>
      <c r="C2413" s="20">
        <f t="shared" si="74"/>
        <v>4.5199999999999997E-2</v>
      </c>
      <c r="D2413" s="46">
        <f t="shared" si="75"/>
        <v>16.239999999999998</v>
      </c>
      <c r="E2413" s="20"/>
      <c r="F2413" s="105">
        <v>40576</v>
      </c>
      <c r="G2413" s="116">
        <v>17.3</v>
      </c>
      <c r="H2413" s="20"/>
    </row>
    <row r="2414" spans="1:8" s="172" customFormat="1" ht="12.75" customHeight="1" x14ac:dyDescent="0.15">
      <c r="A2414" s="105">
        <v>40554</v>
      </c>
      <c r="B2414" s="116">
        <v>4.49</v>
      </c>
      <c r="C2414" s="20">
        <f t="shared" si="74"/>
        <v>4.4900000000000002E-2</v>
      </c>
      <c r="D2414" s="46">
        <f t="shared" si="75"/>
        <v>16.89</v>
      </c>
      <c r="E2414" s="20"/>
      <c r="F2414" s="105">
        <v>40575</v>
      </c>
      <c r="G2414" s="116">
        <v>17.63</v>
      </c>
      <c r="H2414" s="20"/>
    </row>
    <row r="2415" spans="1:8" s="172" customFormat="1" ht="12.75" customHeight="1" x14ac:dyDescent="0.15">
      <c r="A2415" s="105">
        <v>40553</v>
      </c>
      <c r="B2415" s="116">
        <v>4.47</v>
      </c>
      <c r="C2415" s="20">
        <f t="shared" si="74"/>
        <v>4.4699999999999997E-2</v>
      </c>
      <c r="D2415" s="46">
        <f t="shared" si="75"/>
        <v>17.54</v>
      </c>
      <c r="E2415" s="20"/>
      <c r="F2415" s="105">
        <v>40574</v>
      </c>
      <c r="G2415" s="116">
        <v>19.53</v>
      </c>
      <c r="H2415" s="20"/>
    </row>
    <row r="2416" spans="1:8" s="172" customFormat="1" ht="12.75" customHeight="1" x14ac:dyDescent="0.15">
      <c r="A2416" s="105">
        <v>40550</v>
      </c>
      <c r="B2416" s="116">
        <v>4.4800000000000004</v>
      </c>
      <c r="C2416" s="20">
        <f t="shared" si="74"/>
        <v>4.4800000000000006E-2</v>
      </c>
      <c r="D2416" s="46">
        <f t="shared" si="75"/>
        <v>17.14</v>
      </c>
      <c r="E2416" s="20"/>
      <c r="F2416" s="105">
        <v>40571</v>
      </c>
      <c r="G2416" s="116">
        <v>20.04</v>
      </c>
      <c r="H2416" s="20"/>
    </row>
    <row r="2417" spans="1:8" s="172" customFormat="1" ht="12.75" customHeight="1" x14ac:dyDescent="0.15">
      <c r="A2417" s="105">
        <v>40549</v>
      </c>
      <c r="B2417" s="116">
        <v>4.53</v>
      </c>
      <c r="C2417" s="20">
        <f t="shared" si="74"/>
        <v>4.53E-2</v>
      </c>
      <c r="D2417" s="46">
        <f t="shared" si="75"/>
        <v>17.399999999999999</v>
      </c>
      <c r="E2417" s="20"/>
      <c r="F2417" s="105">
        <v>40570</v>
      </c>
      <c r="G2417" s="116">
        <v>16.149999999999999</v>
      </c>
      <c r="H2417" s="20"/>
    </row>
    <row r="2418" spans="1:8" s="172" customFormat="1" ht="12.75" customHeight="1" x14ac:dyDescent="0.15">
      <c r="A2418" s="105">
        <v>40548</v>
      </c>
      <c r="B2418" s="116">
        <v>4.55</v>
      </c>
      <c r="C2418" s="20">
        <f t="shared" si="74"/>
        <v>4.5499999999999999E-2</v>
      </c>
      <c r="D2418" s="46">
        <f t="shared" si="75"/>
        <v>17.02</v>
      </c>
      <c r="E2418" s="20"/>
      <c r="F2418" s="105">
        <v>40569</v>
      </c>
      <c r="G2418" s="116">
        <v>16.64</v>
      </c>
      <c r="H2418" s="20"/>
    </row>
    <row r="2419" spans="1:8" s="172" customFormat="1" ht="12.75" customHeight="1" x14ac:dyDescent="0.15">
      <c r="A2419" s="105">
        <v>40547</v>
      </c>
      <c r="B2419" s="116">
        <v>4.4400000000000004</v>
      </c>
      <c r="C2419" s="20">
        <f t="shared" si="74"/>
        <v>4.4400000000000002E-2</v>
      </c>
      <c r="D2419" s="46">
        <f t="shared" si="75"/>
        <v>17.38</v>
      </c>
      <c r="E2419" s="20"/>
      <c r="F2419" s="105">
        <v>40568</v>
      </c>
      <c r="G2419" s="116">
        <v>17.59</v>
      </c>
      <c r="H2419" s="20"/>
    </row>
    <row r="2420" spans="1:8" s="172" customFormat="1" ht="12.75" customHeight="1" x14ac:dyDescent="0.15">
      <c r="A2420" s="105">
        <v>40546</v>
      </c>
      <c r="B2420" s="116">
        <v>4.3899999999999997</v>
      </c>
      <c r="C2420" s="20">
        <f t="shared" si="74"/>
        <v>4.3899999999999995E-2</v>
      </c>
      <c r="D2420" s="46">
        <f t="shared" si="75"/>
        <v>17.61</v>
      </c>
      <c r="E2420" s="20"/>
      <c r="F2420" s="105">
        <v>40567</v>
      </c>
      <c r="G2420" s="116">
        <v>17.649999999999999</v>
      </c>
      <c r="H2420" s="20"/>
    </row>
    <row r="2421" spans="1:8" s="172" customFormat="1" ht="12.75" customHeight="1" x14ac:dyDescent="0.15">
      <c r="A2421" s="105">
        <v>40543</v>
      </c>
      <c r="B2421" s="116">
        <v>4.34</v>
      </c>
      <c r="C2421" s="20">
        <f t="shared" si="74"/>
        <v>4.3400000000000001E-2</v>
      </c>
      <c r="D2421" s="46">
        <f t="shared" si="75"/>
        <v>17.75</v>
      </c>
      <c r="E2421" s="20"/>
      <c r="F2421" s="105">
        <v>40564</v>
      </c>
      <c r="G2421" s="116">
        <v>18.47</v>
      </c>
      <c r="H2421" s="20"/>
    </row>
    <row r="2422" spans="1:8" s="172" customFormat="1" ht="12.75" customHeight="1" x14ac:dyDescent="0.15">
      <c r="A2422" s="105">
        <v>40542</v>
      </c>
      <c r="B2422" s="116">
        <v>4.43</v>
      </c>
      <c r="C2422" s="20">
        <f t="shared" si="74"/>
        <v>4.4299999999999999E-2</v>
      </c>
      <c r="D2422" s="46">
        <f t="shared" si="75"/>
        <v>17.52</v>
      </c>
      <c r="E2422" s="20"/>
      <c r="F2422" s="105">
        <v>40563</v>
      </c>
      <c r="G2422" s="116">
        <v>17.989999999999998</v>
      </c>
      <c r="H2422" s="20"/>
    </row>
    <row r="2423" spans="1:8" s="172" customFormat="1" ht="12.75" customHeight="1" x14ac:dyDescent="0.15">
      <c r="A2423" s="105">
        <v>40541</v>
      </c>
      <c r="B2423" s="116">
        <v>4.41</v>
      </c>
      <c r="C2423" s="20">
        <f t="shared" si="74"/>
        <v>4.41E-2</v>
      </c>
      <c r="D2423" s="46">
        <f t="shared" si="75"/>
        <v>17.28</v>
      </c>
      <c r="E2423" s="20"/>
      <c r="F2423" s="105">
        <v>40562</v>
      </c>
      <c r="G2423" s="116">
        <v>17.309999999999999</v>
      </c>
      <c r="H2423" s="20"/>
    </row>
    <row r="2424" spans="1:8" s="172" customFormat="1" ht="12.75" customHeight="1" x14ac:dyDescent="0.15">
      <c r="A2424" s="105">
        <v>40540</v>
      </c>
      <c r="B2424" s="116">
        <v>4.53</v>
      </c>
      <c r="C2424" s="20">
        <f t="shared" si="74"/>
        <v>4.53E-2</v>
      </c>
      <c r="D2424" s="46">
        <f t="shared" si="75"/>
        <v>17.52</v>
      </c>
      <c r="E2424" s="20"/>
      <c r="F2424" s="105">
        <v>40561</v>
      </c>
      <c r="G2424" s="116">
        <v>15.87</v>
      </c>
      <c r="H2424" s="20"/>
    </row>
    <row r="2425" spans="1:8" s="172" customFormat="1" ht="12.75" customHeight="1" x14ac:dyDescent="0.15">
      <c r="A2425" s="105">
        <v>40539</v>
      </c>
      <c r="B2425" s="116">
        <v>4.42</v>
      </c>
      <c r="C2425" s="20">
        <f t="shared" si="74"/>
        <v>4.4199999999999996E-2</v>
      </c>
      <c r="D2425" s="46">
        <f t="shared" si="75"/>
        <v>17.670000000000002</v>
      </c>
      <c r="E2425" s="20"/>
      <c r="F2425" s="105">
        <v>40557</v>
      </c>
      <c r="G2425" s="116">
        <v>15.46</v>
      </c>
      <c r="H2425" s="20"/>
    </row>
    <row r="2426" spans="1:8" s="172" customFormat="1" ht="12.75" customHeight="1" x14ac:dyDescent="0.15">
      <c r="A2426" s="105">
        <v>40535</v>
      </c>
      <c r="B2426" s="116">
        <v>4.47</v>
      </c>
      <c r="C2426" s="20">
        <f t="shared" si="74"/>
        <v>4.4699999999999997E-2</v>
      </c>
      <c r="D2426" s="46">
        <f t="shared" si="75"/>
        <v>16.47</v>
      </c>
      <c r="E2426" s="20"/>
      <c r="F2426" s="105">
        <v>40556</v>
      </c>
      <c r="G2426" s="116">
        <v>16.39</v>
      </c>
      <c r="H2426" s="20"/>
    </row>
    <row r="2427" spans="1:8" s="172" customFormat="1" ht="12.75" customHeight="1" x14ac:dyDescent="0.15">
      <c r="A2427" s="105">
        <v>40534</v>
      </c>
      <c r="B2427" s="116">
        <v>4.45</v>
      </c>
      <c r="C2427" s="20">
        <f t="shared" si="74"/>
        <v>4.4500000000000005E-2</v>
      </c>
      <c r="D2427" s="46">
        <f t="shared" si="75"/>
        <v>15.45</v>
      </c>
      <c r="E2427" s="20"/>
      <c r="F2427" s="105">
        <v>40555</v>
      </c>
      <c r="G2427" s="116">
        <v>16.239999999999998</v>
      </c>
      <c r="H2427" s="20"/>
    </row>
    <row r="2428" spans="1:8" s="172" customFormat="1" ht="12.75" customHeight="1" x14ac:dyDescent="0.15">
      <c r="A2428" s="105">
        <v>40533</v>
      </c>
      <c r="B2428" s="116">
        <v>4.4400000000000004</v>
      </c>
      <c r="C2428" s="20">
        <f t="shared" si="74"/>
        <v>4.4400000000000002E-2</v>
      </c>
      <c r="D2428" s="46">
        <f t="shared" si="75"/>
        <v>16.489999999999998</v>
      </c>
      <c r="E2428" s="20"/>
      <c r="F2428" s="105">
        <v>40554</v>
      </c>
      <c r="G2428" s="116">
        <v>16.89</v>
      </c>
      <c r="H2428" s="20"/>
    </row>
    <row r="2429" spans="1:8" s="172" customFormat="1" ht="12.75" customHeight="1" x14ac:dyDescent="0.15">
      <c r="A2429" s="105">
        <v>40532</v>
      </c>
      <c r="B2429" s="116">
        <v>4.4400000000000004</v>
      </c>
      <c r="C2429" s="20">
        <f t="shared" si="74"/>
        <v>4.4400000000000002E-2</v>
      </c>
      <c r="D2429" s="46">
        <f t="shared" si="75"/>
        <v>16.41</v>
      </c>
      <c r="E2429" s="20"/>
      <c r="F2429" s="105">
        <v>40553</v>
      </c>
      <c r="G2429" s="116">
        <v>17.54</v>
      </c>
      <c r="H2429" s="20"/>
    </row>
    <row r="2430" spans="1:8" s="172" customFormat="1" ht="12.75" customHeight="1" x14ac:dyDescent="0.15">
      <c r="A2430" s="105">
        <v>40529</v>
      </c>
      <c r="B2430" s="116">
        <v>4.41</v>
      </c>
      <c r="C2430" s="20">
        <f t="shared" si="74"/>
        <v>4.41E-2</v>
      </c>
      <c r="D2430" s="46">
        <f t="shared" si="75"/>
        <v>16.11</v>
      </c>
      <c r="E2430" s="20"/>
      <c r="F2430" s="105">
        <v>40550</v>
      </c>
      <c r="G2430" s="116">
        <v>17.14</v>
      </c>
      <c r="H2430" s="20"/>
    </row>
    <row r="2431" spans="1:8" s="172" customFormat="1" ht="12.75" customHeight="1" x14ac:dyDescent="0.15">
      <c r="A2431" s="105">
        <v>40528</v>
      </c>
      <c r="B2431" s="116">
        <v>4.57</v>
      </c>
      <c r="C2431" s="20">
        <f t="shared" si="74"/>
        <v>4.5700000000000005E-2</v>
      </c>
      <c r="D2431" s="46">
        <f t="shared" si="75"/>
        <v>17.39</v>
      </c>
      <c r="E2431" s="20"/>
      <c r="F2431" s="105">
        <v>40549</v>
      </c>
      <c r="G2431" s="116">
        <v>17.399999999999999</v>
      </c>
      <c r="H2431" s="20"/>
    </row>
    <row r="2432" spans="1:8" s="172" customFormat="1" ht="12.75" customHeight="1" x14ac:dyDescent="0.15">
      <c r="A2432" s="105">
        <v>40527</v>
      </c>
      <c r="B2432" s="116">
        <v>4.59</v>
      </c>
      <c r="C2432" s="20">
        <f t="shared" si="74"/>
        <v>4.5899999999999996E-2</v>
      </c>
      <c r="D2432" s="46">
        <f t="shared" si="75"/>
        <v>17.940000000000001</v>
      </c>
      <c r="E2432" s="20"/>
      <c r="F2432" s="105">
        <v>40548</v>
      </c>
      <c r="G2432" s="116">
        <v>17.02</v>
      </c>
      <c r="H2432" s="20"/>
    </row>
    <row r="2433" spans="1:8" s="172" customFormat="1" ht="12.75" customHeight="1" x14ac:dyDescent="0.15">
      <c r="A2433" s="105">
        <v>40526</v>
      </c>
      <c r="B2433" s="116">
        <v>4.54</v>
      </c>
      <c r="C2433" s="20">
        <f t="shared" si="74"/>
        <v>4.5400000000000003E-2</v>
      </c>
      <c r="D2433" s="46">
        <f t="shared" si="75"/>
        <v>17.61</v>
      </c>
      <c r="E2433" s="20"/>
      <c r="F2433" s="105">
        <v>40547</v>
      </c>
      <c r="G2433" s="116">
        <v>17.38</v>
      </c>
      <c r="H2433" s="20"/>
    </row>
    <row r="2434" spans="1:8" s="172" customFormat="1" ht="12.75" customHeight="1" x14ac:dyDescent="0.15">
      <c r="A2434" s="105">
        <v>40525</v>
      </c>
      <c r="B2434" s="116">
        <v>4.3899999999999997</v>
      </c>
      <c r="C2434" s="20">
        <f t="shared" si="74"/>
        <v>4.3899999999999995E-2</v>
      </c>
      <c r="D2434" s="46">
        <f t="shared" si="75"/>
        <v>17.55</v>
      </c>
      <c r="E2434" s="20"/>
      <c r="F2434" s="105">
        <v>40546</v>
      </c>
      <c r="G2434" s="116">
        <v>17.61</v>
      </c>
      <c r="H2434" s="20"/>
    </row>
    <row r="2435" spans="1:8" s="172" customFormat="1" ht="12.75" customHeight="1" x14ac:dyDescent="0.15">
      <c r="A2435" s="105">
        <v>40522</v>
      </c>
      <c r="B2435" s="116">
        <v>4.43</v>
      </c>
      <c r="C2435" s="20">
        <f t="shared" ref="C2435:C2498" si="76">B2435/100</f>
        <v>4.4299999999999999E-2</v>
      </c>
      <c r="D2435" s="46">
        <f t="shared" ref="D2435:D2498" si="77">IFERROR(VLOOKUP(A2435,$F$3:$G$7726,2,FALSE),AVERAGE(D2434,D2436))</f>
        <v>17.61</v>
      </c>
      <c r="E2435" s="20"/>
      <c r="F2435" s="105">
        <v>40543</v>
      </c>
      <c r="G2435" s="116">
        <v>17.75</v>
      </c>
      <c r="H2435" s="20"/>
    </row>
    <row r="2436" spans="1:8" s="172" customFormat="1" ht="12.75" customHeight="1" x14ac:dyDescent="0.15">
      <c r="A2436" s="105">
        <v>40521</v>
      </c>
      <c r="B2436" s="116">
        <v>4.41</v>
      </c>
      <c r="C2436" s="20">
        <f t="shared" si="76"/>
        <v>4.41E-2</v>
      </c>
      <c r="D2436" s="46">
        <f t="shared" si="77"/>
        <v>17.25</v>
      </c>
      <c r="E2436" s="20"/>
      <c r="F2436" s="105">
        <v>40542</v>
      </c>
      <c r="G2436" s="116">
        <v>17.52</v>
      </c>
      <c r="H2436" s="20"/>
    </row>
    <row r="2437" spans="1:8" s="172" customFormat="1" ht="12.75" customHeight="1" x14ac:dyDescent="0.15">
      <c r="A2437" s="105">
        <v>40520</v>
      </c>
      <c r="B2437" s="116">
        <v>4.45</v>
      </c>
      <c r="C2437" s="20">
        <f t="shared" si="76"/>
        <v>4.4500000000000005E-2</v>
      </c>
      <c r="D2437" s="46">
        <f t="shared" si="77"/>
        <v>17.739999999999998</v>
      </c>
      <c r="E2437" s="20"/>
      <c r="F2437" s="105">
        <v>40541</v>
      </c>
      <c r="G2437" s="116">
        <v>17.28</v>
      </c>
      <c r="H2437" s="20"/>
    </row>
    <row r="2438" spans="1:8" s="172" customFormat="1" ht="12.75" customHeight="1" x14ac:dyDescent="0.15">
      <c r="A2438" s="105">
        <v>40519</v>
      </c>
      <c r="B2438" s="116">
        <v>4.3899999999999997</v>
      </c>
      <c r="C2438" s="20">
        <f t="shared" si="76"/>
        <v>4.3899999999999995E-2</v>
      </c>
      <c r="D2438" s="46">
        <f t="shared" si="77"/>
        <v>17.989999999999998</v>
      </c>
      <c r="E2438" s="20"/>
      <c r="F2438" s="105">
        <v>40540</v>
      </c>
      <c r="G2438" s="116">
        <v>17.52</v>
      </c>
      <c r="H2438" s="20"/>
    </row>
    <row r="2439" spans="1:8" s="172" customFormat="1" ht="12.75" customHeight="1" x14ac:dyDescent="0.15">
      <c r="A2439" s="105">
        <v>40518</v>
      </c>
      <c r="B2439" s="116">
        <v>4.25</v>
      </c>
      <c r="C2439" s="20">
        <f t="shared" si="76"/>
        <v>4.2500000000000003E-2</v>
      </c>
      <c r="D2439" s="46">
        <f t="shared" si="77"/>
        <v>18.02</v>
      </c>
      <c r="E2439" s="20"/>
      <c r="F2439" s="105">
        <v>40539</v>
      </c>
      <c r="G2439" s="116">
        <v>17.670000000000002</v>
      </c>
      <c r="H2439" s="20"/>
    </row>
    <row r="2440" spans="1:8" s="172" customFormat="1" ht="12.75" customHeight="1" x14ac:dyDescent="0.15">
      <c r="A2440" s="105">
        <v>40515</v>
      </c>
      <c r="B2440" s="116">
        <v>4.32</v>
      </c>
      <c r="C2440" s="20">
        <f t="shared" si="76"/>
        <v>4.3200000000000002E-2</v>
      </c>
      <c r="D2440" s="46">
        <f t="shared" si="77"/>
        <v>18.010000000000002</v>
      </c>
      <c r="E2440" s="20"/>
      <c r="F2440" s="105">
        <v>40535</v>
      </c>
      <c r="G2440" s="116">
        <v>16.47</v>
      </c>
      <c r="H2440" s="20"/>
    </row>
    <row r="2441" spans="1:8" s="172" customFormat="1" ht="12.75" customHeight="1" x14ac:dyDescent="0.15">
      <c r="A2441" s="105">
        <v>40514</v>
      </c>
      <c r="B2441" s="116">
        <v>4.2699999999999996</v>
      </c>
      <c r="C2441" s="20">
        <f t="shared" si="76"/>
        <v>4.2699999999999995E-2</v>
      </c>
      <c r="D2441" s="46">
        <f t="shared" si="77"/>
        <v>19.39</v>
      </c>
      <c r="E2441" s="20"/>
      <c r="F2441" s="105">
        <v>40534</v>
      </c>
      <c r="G2441" s="116">
        <v>15.45</v>
      </c>
      <c r="H2441" s="20"/>
    </row>
    <row r="2442" spans="1:8" s="172" customFormat="1" ht="12.75" customHeight="1" x14ac:dyDescent="0.15">
      <c r="A2442" s="105">
        <v>40513</v>
      </c>
      <c r="B2442" s="116">
        <v>4.24</v>
      </c>
      <c r="C2442" s="20">
        <f t="shared" si="76"/>
        <v>4.24E-2</v>
      </c>
      <c r="D2442" s="46">
        <f t="shared" si="77"/>
        <v>21.36</v>
      </c>
      <c r="E2442" s="20"/>
      <c r="F2442" s="105">
        <v>40533</v>
      </c>
      <c r="G2442" s="116">
        <v>16.489999999999998</v>
      </c>
      <c r="H2442" s="20"/>
    </row>
    <row r="2443" spans="1:8" s="172" customFormat="1" ht="12.75" customHeight="1" x14ac:dyDescent="0.15">
      <c r="A2443" s="105">
        <v>40512</v>
      </c>
      <c r="B2443" s="116">
        <v>4.12</v>
      </c>
      <c r="C2443" s="20">
        <f t="shared" si="76"/>
        <v>4.1200000000000001E-2</v>
      </c>
      <c r="D2443" s="46">
        <f t="shared" si="77"/>
        <v>23.54</v>
      </c>
      <c r="E2443" s="20"/>
      <c r="F2443" s="105">
        <v>40532</v>
      </c>
      <c r="G2443" s="116">
        <v>16.41</v>
      </c>
      <c r="H2443" s="20"/>
    </row>
    <row r="2444" spans="1:8" s="172" customFormat="1" ht="12.75" customHeight="1" x14ac:dyDescent="0.15">
      <c r="A2444" s="105">
        <v>40511</v>
      </c>
      <c r="B2444" s="116">
        <v>4.16</v>
      </c>
      <c r="C2444" s="20">
        <f t="shared" si="76"/>
        <v>4.1599999999999998E-2</v>
      </c>
      <c r="D2444" s="46">
        <f t="shared" si="77"/>
        <v>21.53</v>
      </c>
      <c r="E2444" s="20"/>
      <c r="F2444" s="105">
        <v>40529</v>
      </c>
      <c r="G2444" s="116">
        <v>16.11</v>
      </c>
      <c r="H2444" s="20"/>
    </row>
    <row r="2445" spans="1:8" s="172" customFormat="1" ht="12.75" customHeight="1" x14ac:dyDescent="0.15">
      <c r="A2445" s="105">
        <v>40508</v>
      </c>
      <c r="B2445" s="116">
        <v>4.21</v>
      </c>
      <c r="C2445" s="20">
        <f t="shared" si="76"/>
        <v>4.2099999999999999E-2</v>
      </c>
      <c r="D2445" s="46">
        <f t="shared" si="77"/>
        <v>22.22</v>
      </c>
      <c r="E2445" s="20"/>
      <c r="F2445" s="105">
        <v>40528</v>
      </c>
      <c r="G2445" s="116">
        <v>17.39</v>
      </c>
      <c r="H2445" s="20"/>
    </row>
    <row r="2446" spans="1:8" s="172" customFormat="1" ht="12.75" customHeight="1" x14ac:dyDescent="0.15">
      <c r="A2446" s="105">
        <v>40506</v>
      </c>
      <c r="B2446" s="116">
        <v>4.29</v>
      </c>
      <c r="C2446" s="20">
        <f t="shared" si="76"/>
        <v>4.2900000000000001E-2</v>
      </c>
      <c r="D2446" s="46">
        <f t="shared" si="77"/>
        <v>19.559999999999999</v>
      </c>
      <c r="E2446" s="20"/>
      <c r="F2446" s="105">
        <v>40527</v>
      </c>
      <c r="G2446" s="116">
        <v>17.940000000000001</v>
      </c>
      <c r="H2446" s="20"/>
    </row>
    <row r="2447" spans="1:8" s="172" customFormat="1" ht="12.75" customHeight="1" x14ac:dyDescent="0.15">
      <c r="A2447" s="105">
        <v>40505</v>
      </c>
      <c r="B2447" s="116">
        <v>4.18</v>
      </c>
      <c r="C2447" s="20">
        <f t="shared" si="76"/>
        <v>4.1799999999999997E-2</v>
      </c>
      <c r="D2447" s="46">
        <f t="shared" si="77"/>
        <v>20.63</v>
      </c>
      <c r="E2447" s="20"/>
      <c r="F2447" s="105">
        <v>40526</v>
      </c>
      <c r="G2447" s="116">
        <v>17.61</v>
      </c>
      <c r="H2447" s="20"/>
    </row>
    <row r="2448" spans="1:8" s="172" customFormat="1" ht="12.75" customHeight="1" x14ac:dyDescent="0.15">
      <c r="A2448" s="105">
        <v>40504</v>
      </c>
      <c r="B2448" s="116">
        <v>4.2</v>
      </c>
      <c r="C2448" s="20">
        <f t="shared" si="76"/>
        <v>4.2000000000000003E-2</v>
      </c>
      <c r="D2448" s="46">
        <f t="shared" si="77"/>
        <v>18.37</v>
      </c>
      <c r="E2448" s="20"/>
      <c r="F2448" s="105">
        <v>40525</v>
      </c>
      <c r="G2448" s="116">
        <v>17.55</v>
      </c>
      <c r="H2448" s="20"/>
    </row>
    <row r="2449" spans="1:8" s="172" customFormat="1" ht="12.75" customHeight="1" x14ac:dyDescent="0.15">
      <c r="A2449" s="105">
        <v>40501</v>
      </c>
      <c r="B2449" s="116">
        <v>4.25</v>
      </c>
      <c r="C2449" s="20">
        <f t="shared" si="76"/>
        <v>4.2500000000000003E-2</v>
      </c>
      <c r="D2449" s="46">
        <f t="shared" si="77"/>
        <v>18.04</v>
      </c>
      <c r="E2449" s="20"/>
      <c r="F2449" s="105">
        <v>40522</v>
      </c>
      <c r="G2449" s="116">
        <v>17.61</v>
      </c>
      <c r="H2449" s="20"/>
    </row>
    <row r="2450" spans="1:8" s="172" customFormat="1" ht="12.75" customHeight="1" x14ac:dyDescent="0.15">
      <c r="A2450" s="105">
        <v>40500</v>
      </c>
      <c r="B2450" s="116">
        <v>4.29</v>
      </c>
      <c r="C2450" s="20">
        <f t="shared" si="76"/>
        <v>4.2900000000000001E-2</v>
      </c>
      <c r="D2450" s="46">
        <f t="shared" si="77"/>
        <v>18.75</v>
      </c>
      <c r="E2450" s="20"/>
      <c r="F2450" s="105">
        <v>40521</v>
      </c>
      <c r="G2450" s="116">
        <v>17.25</v>
      </c>
      <c r="H2450" s="20"/>
    </row>
    <row r="2451" spans="1:8" s="172" customFormat="1" ht="12.75" customHeight="1" x14ac:dyDescent="0.15">
      <c r="A2451" s="105">
        <v>40499</v>
      </c>
      <c r="B2451" s="116">
        <v>4.3099999999999996</v>
      </c>
      <c r="C2451" s="20">
        <f t="shared" si="76"/>
        <v>4.3099999999999999E-2</v>
      </c>
      <c r="D2451" s="46">
        <f t="shared" si="77"/>
        <v>21.76</v>
      </c>
      <c r="E2451" s="20"/>
      <c r="F2451" s="105">
        <v>40520</v>
      </c>
      <c r="G2451" s="116">
        <v>17.739999999999998</v>
      </c>
      <c r="H2451" s="20"/>
    </row>
    <row r="2452" spans="1:8" s="172" customFormat="1" ht="12.75" customHeight="1" x14ac:dyDescent="0.15">
      <c r="A2452" s="105">
        <v>40498</v>
      </c>
      <c r="B2452" s="116">
        <v>4.26</v>
      </c>
      <c r="C2452" s="20">
        <f t="shared" si="76"/>
        <v>4.2599999999999999E-2</v>
      </c>
      <c r="D2452" s="46">
        <f t="shared" si="77"/>
        <v>22.58</v>
      </c>
      <c r="E2452" s="20"/>
      <c r="F2452" s="105">
        <v>40519</v>
      </c>
      <c r="G2452" s="116">
        <v>17.989999999999998</v>
      </c>
      <c r="H2452" s="20"/>
    </row>
    <row r="2453" spans="1:8" s="172" customFormat="1" ht="12.75" customHeight="1" x14ac:dyDescent="0.15">
      <c r="A2453" s="105">
        <v>40497</v>
      </c>
      <c r="B2453" s="116">
        <v>4.38</v>
      </c>
      <c r="C2453" s="20">
        <f t="shared" si="76"/>
        <v>4.3799999999999999E-2</v>
      </c>
      <c r="D2453" s="46">
        <f t="shared" si="77"/>
        <v>20.2</v>
      </c>
      <c r="E2453" s="20"/>
      <c r="F2453" s="105">
        <v>40518</v>
      </c>
      <c r="G2453" s="116">
        <v>18.02</v>
      </c>
      <c r="H2453" s="20"/>
    </row>
    <row r="2454" spans="1:8" s="172" customFormat="1" ht="12.75" customHeight="1" x14ac:dyDescent="0.15">
      <c r="A2454" s="105">
        <v>40494</v>
      </c>
      <c r="B2454" s="116">
        <v>4.26</v>
      </c>
      <c r="C2454" s="20">
        <f t="shared" si="76"/>
        <v>4.2599999999999999E-2</v>
      </c>
      <c r="D2454" s="46">
        <f t="shared" si="77"/>
        <v>20.61</v>
      </c>
      <c r="E2454" s="20"/>
      <c r="F2454" s="105">
        <v>40515</v>
      </c>
      <c r="G2454" s="116">
        <v>18.010000000000002</v>
      </c>
      <c r="H2454" s="20"/>
    </row>
    <row r="2455" spans="1:8" s="172" customFormat="1" ht="12.75" customHeight="1" x14ac:dyDescent="0.15">
      <c r="A2455" s="105">
        <v>40492</v>
      </c>
      <c r="B2455" s="116">
        <v>4.25</v>
      </c>
      <c r="C2455" s="20">
        <f t="shared" si="76"/>
        <v>4.2500000000000003E-2</v>
      </c>
      <c r="D2455" s="46">
        <f t="shared" si="77"/>
        <v>18.47</v>
      </c>
      <c r="E2455" s="20"/>
      <c r="F2455" s="105">
        <v>40514</v>
      </c>
      <c r="G2455" s="116">
        <v>19.39</v>
      </c>
      <c r="H2455" s="20"/>
    </row>
    <row r="2456" spans="1:8" s="172" customFormat="1" ht="12.75" customHeight="1" x14ac:dyDescent="0.15">
      <c r="A2456" s="105">
        <v>40491</v>
      </c>
      <c r="B2456" s="116">
        <v>4.25</v>
      </c>
      <c r="C2456" s="20">
        <f t="shared" si="76"/>
        <v>4.2500000000000003E-2</v>
      </c>
      <c r="D2456" s="46">
        <f t="shared" si="77"/>
        <v>19.079999999999998</v>
      </c>
      <c r="E2456" s="20"/>
      <c r="F2456" s="105">
        <v>40513</v>
      </c>
      <c r="G2456" s="116">
        <v>21.36</v>
      </c>
      <c r="H2456" s="20"/>
    </row>
    <row r="2457" spans="1:8" s="172" customFormat="1" ht="12.75" customHeight="1" x14ac:dyDescent="0.15">
      <c r="A2457" s="105">
        <v>40490</v>
      </c>
      <c r="B2457" s="116">
        <v>4.12</v>
      </c>
      <c r="C2457" s="20">
        <f t="shared" si="76"/>
        <v>4.1200000000000001E-2</v>
      </c>
      <c r="D2457" s="46">
        <f t="shared" si="77"/>
        <v>18.29</v>
      </c>
      <c r="E2457" s="20"/>
      <c r="F2457" s="105">
        <v>40512</v>
      </c>
      <c r="G2457" s="116">
        <v>23.54</v>
      </c>
      <c r="H2457" s="20"/>
    </row>
    <row r="2458" spans="1:8" s="172" customFormat="1" ht="12.75" customHeight="1" x14ac:dyDescent="0.15">
      <c r="A2458" s="105">
        <v>40487</v>
      </c>
      <c r="B2458" s="116">
        <v>4.12</v>
      </c>
      <c r="C2458" s="20">
        <f t="shared" si="76"/>
        <v>4.1200000000000001E-2</v>
      </c>
      <c r="D2458" s="46">
        <f t="shared" si="77"/>
        <v>18.260000000000002</v>
      </c>
      <c r="E2458" s="20"/>
      <c r="F2458" s="105">
        <v>40511</v>
      </c>
      <c r="G2458" s="116">
        <v>21.53</v>
      </c>
      <c r="H2458" s="20"/>
    </row>
    <row r="2459" spans="1:8" s="172" customFormat="1" ht="12.75" customHeight="1" x14ac:dyDescent="0.15">
      <c r="A2459" s="105">
        <v>40486</v>
      </c>
      <c r="B2459" s="116">
        <v>4.04</v>
      </c>
      <c r="C2459" s="20">
        <f t="shared" si="76"/>
        <v>4.0399999999999998E-2</v>
      </c>
      <c r="D2459" s="46">
        <f t="shared" si="77"/>
        <v>18.52</v>
      </c>
      <c r="E2459" s="20"/>
      <c r="F2459" s="105">
        <v>40508</v>
      </c>
      <c r="G2459" s="116">
        <v>22.22</v>
      </c>
      <c r="H2459" s="20"/>
    </row>
    <row r="2460" spans="1:8" s="172" customFormat="1" ht="12.75" customHeight="1" x14ac:dyDescent="0.15">
      <c r="A2460" s="105">
        <v>40485</v>
      </c>
      <c r="B2460" s="116">
        <v>4.09</v>
      </c>
      <c r="C2460" s="20">
        <f t="shared" si="76"/>
        <v>4.0899999999999999E-2</v>
      </c>
      <c r="D2460" s="46">
        <f t="shared" si="77"/>
        <v>19.559999999999999</v>
      </c>
      <c r="E2460" s="20"/>
      <c r="F2460" s="105">
        <v>40506</v>
      </c>
      <c r="G2460" s="116">
        <v>19.559999999999999</v>
      </c>
      <c r="H2460" s="20"/>
    </row>
    <row r="2461" spans="1:8" s="172" customFormat="1" ht="12.75" customHeight="1" x14ac:dyDescent="0.15">
      <c r="A2461" s="105">
        <v>40484</v>
      </c>
      <c r="B2461" s="116">
        <v>3.93</v>
      </c>
      <c r="C2461" s="20">
        <f t="shared" si="76"/>
        <v>3.9300000000000002E-2</v>
      </c>
      <c r="D2461" s="46">
        <f t="shared" si="77"/>
        <v>21.57</v>
      </c>
      <c r="E2461" s="20"/>
      <c r="F2461" s="105">
        <v>40505</v>
      </c>
      <c r="G2461" s="116">
        <v>20.63</v>
      </c>
      <c r="H2461" s="20"/>
    </row>
    <row r="2462" spans="1:8" s="172" customFormat="1" ht="12.75" customHeight="1" x14ac:dyDescent="0.15">
      <c r="A2462" s="105">
        <v>40483</v>
      </c>
      <c r="B2462" s="116">
        <v>4.01</v>
      </c>
      <c r="C2462" s="20">
        <f t="shared" si="76"/>
        <v>4.0099999999999997E-2</v>
      </c>
      <c r="D2462" s="46">
        <f t="shared" si="77"/>
        <v>21.83</v>
      </c>
      <c r="E2462" s="20"/>
      <c r="F2462" s="105">
        <v>40504</v>
      </c>
      <c r="G2462" s="116">
        <v>18.37</v>
      </c>
      <c r="H2462" s="20"/>
    </row>
    <row r="2463" spans="1:8" s="172" customFormat="1" ht="12.75" customHeight="1" x14ac:dyDescent="0.15">
      <c r="A2463" s="105">
        <v>40480</v>
      </c>
      <c r="B2463" s="116">
        <v>3.99</v>
      </c>
      <c r="C2463" s="20">
        <f t="shared" si="76"/>
        <v>3.9900000000000005E-2</v>
      </c>
      <c r="D2463" s="46">
        <f t="shared" si="77"/>
        <v>21.2</v>
      </c>
      <c r="E2463" s="20"/>
      <c r="F2463" s="105">
        <v>40501</v>
      </c>
      <c r="G2463" s="116">
        <v>18.04</v>
      </c>
      <c r="H2463" s="20"/>
    </row>
    <row r="2464" spans="1:8" s="172" customFormat="1" ht="12.75" customHeight="1" x14ac:dyDescent="0.15">
      <c r="A2464" s="105">
        <v>40479</v>
      </c>
      <c r="B2464" s="116">
        <v>4.05</v>
      </c>
      <c r="C2464" s="20">
        <f t="shared" si="76"/>
        <v>4.0500000000000001E-2</v>
      </c>
      <c r="D2464" s="46">
        <f t="shared" si="77"/>
        <v>20.88</v>
      </c>
      <c r="E2464" s="20"/>
      <c r="F2464" s="105">
        <v>40500</v>
      </c>
      <c r="G2464" s="116">
        <v>18.75</v>
      </c>
      <c r="H2464" s="20"/>
    </row>
    <row r="2465" spans="1:8" s="172" customFormat="1" ht="12.75" customHeight="1" x14ac:dyDescent="0.15">
      <c r="A2465" s="105">
        <v>40478</v>
      </c>
      <c r="B2465" s="116">
        <v>4.0599999999999996</v>
      </c>
      <c r="C2465" s="20">
        <f t="shared" si="76"/>
        <v>4.0599999999999997E-2</v>
      </c>
      <c r="D2465" s="46">
        <f t="shared" si="77"/>
        <v>20.71</v>
      </c>
      <c r="E2465" s="20"/>
      <c r="F2465" s="105">
        <v>40499</v>
      </c>
      <c r="G2465" s="116">
        <v>21.76</v>
      </c>
      <c r="H2465" s="20"/>
    </row>
    <row r="2466" spans="1:8" s="172" customFormat="1" ht="12.75" customHeight="1" x14ac:dyDescent="0.15">
      <c r="A2466" s="105">
        <v>40477</v>
      </c>
      <c r="B2466" s="116">
        <v>4</v>
      </c>
      <c r="C2466" s="20">
        <f t="shared" si="76"/>
        <v>0.04</v>
      </c>
      <c r="D2466" s="46">
        <f t="shared" si="77"/>
        <v>20.22</v>
      </c>
      <c r="E2466" s="20"/>
      <c r="F2466" s="105">
        <v>40498</v>
      </c>
      <c r="G2466" s="116">
        <v>22.58</v>
      </c>
      <c r="H2466" s="20"/>
    </row>
    <row r="2467" spans="1:8" s="172" customFormat="1" ht="12.75" customHeight="1" x14ac:dyDescent="0.15">
      <c r="A2467" s="105">
        <v>40476</v>
      </c>
      <c r="B2467" s="116">
        <v>3.91</v>
      </c>
      <c r="C2467" s="20">
        <f t="shared" si="76"/>
        <v>3.9100000000000003E-2</v>
      </c>
      <c r="D2467" s="46">
        <f t="shared" si="77"/>
        <v>19.850000000000001</v>
      </c>
      <c r="E2467" s="20"/>
      <c r="F2467" s="105">
        <v>40497</v>
      </c>
      <c r="G2467" s="116">
        <v>20.2</v>
      </c>
      <c r="H2467" s="20"/>
    </row>
    <row r="2468" spans="1:8" s="172" customFormat="1" ht="12.75" customHeight="1" x14ac:dyDescent="0.15">
      <c r="A2468" s="105">
        <v>40473</v>
      </c>
      <c r="B2468" s="116">
        <v>3.94</v>
      </c>
      <c r="C2468" s="20">
        <f t="shared" si="76"/>
        <v>3.9399999999999998E-2</v>
      </c>
      <c r="D2468" s="46">
        <f t="shared" si="77"/>
        <v>18.78</v>
      </c>
      <c r="E2468" s="20"/>
      <c r="F2468" s="105">
        <v>40494</v>
      </c>
      <c r="G2468" s="116">
        <v>20.61</v>
      </c>
      <c r="H2468" s="20"/>
    </row>
    <row r="2469" spans="1:8" s="172" customFormat="1" ht="12.75" customHeight="1" x14ac:dyDescent="0.15">
      <c r="A2469" s="105">
        <v>40472</v>
      </c>
      <c r="B2469" s="116">
        <v>3.95</v>
      </c>
      <c r="C2469" s="20">
        <f t="shared" si="76"/>
        <v>3.95E-2</v>
      </c>
      <c r="D2469" s="46">
        <f t="shared" si="77"/>
        <v>19.27</v>
      </c>
      <c r="E2469" s="20"/>
      <c r="F2469" s="105">
        <v>40493</v>
      </c>
      <c r="G2469" s="116">
        <v>18.64</v>
      </c>
      <c r="H2469" s="20"/>
    </row>
    <row r="2470" spans="1:8" s="172" customFormat="1" ht="12.75" customHeight="1" x14ac:dyDescent="0.15">
      <c r="A2470" s="105">
        <v>40471</v>
      </c>
      <c r="B2470" s="116">
        <v>3.89</v>
      </c>
      <c r="C2470" s="20">
        <f t="shared" si="76"/>
        <v>3.8900000000000004E-2</v>
      </c>
      <c r="D2470" s="46">
        <f t="shared" si="77"/>
        <v>19.79</v>
      </c>
      <c r="E2470" s="20"/>
      <c r="F2470" s="105">
        <v>40492</v>
      </c>
      <c r="G2470" s="116">
        <v>18.47</v>
      </c>
      <c r="H2470" s="20"/>
    </row>
    <row r="2471" spans="1:8" s="172" customFormat="1" ht="12.75" customHeight="1" x14ac:dyDescent="0.15">
      <c r="A2471" s="105">
        <v>40470</v>
      </c>
      <c r="B2471" s="116">
        <v>3.9</v>
      </c>
      <c r="C2471" s="20">
        <f t="shared" si="76"/>
        <v>3.9E-2</v>
      </c>
      <c r="D2471" s="46">
        <f t="shared" si="77"/>
        <v>20.63</v>
      </c>
      <c r="E2471" s="20"/>
      <c r="F2471" s="105">
        <v>40491</v>
      </c>
      <c r="G2471" s="116">
        <v>19.079999999999998</v>
      </c>
      <c r="H2471" s="20"/>
    </row>
    <row r="2472" spans="1:8" s="172" customFormat="1" ht="12.75" customHeight="1" x14ac:dyDescent="0.15">
      <c r="A2472" s="105">
        <v>40469</v>
      </c>
      <c r="B2472" s="116">
        <v>3.93</v>
      </c>
      <c r="C2472" s="20">
        <f t="shared" si="76"/>
        <v>3.9300000000000002E-2</v>
      </c>
      <c r="D2472" s="46">
        <f t="shared" si="77"/>
        <v>19.09</v>
      </c>
      <c r="E2472" s="20"/>
      <c r="F2472" s="105">
        <v>40490</v>
      </c>
      <c r="G2472" s="116">
        <v>18.29</v>
      </c>
      <c r="H2472" s="20"/>
    </row>
    <row r="2473" spans="1:8" s="172" customFormat="1" ht="12.75" customHeight="1" x14ac:dyDescent="0.15">
      <c r="A2473" s="105">
        <v>40466</v>
      </c>
      <c r="B2473" s="116">
        <v>3.98</v>
      </c>
      <c r="C2473" s="20">
        <f t="shared" si="76"/>
        <v>3.9800000000000002E-2</v>
      </c>
      <c r="D2473" s="46">
        <f t="shared" si="77"/>
        <v>19.03</v>
      </c>
      <c r="E2473" s="20"/>
      <c r="F2473" s="105">
        <v>40487</v>
      </c>
      <c r="G2473" s="116">
        <v>18.260000000000002</v>
      </c>
      <c r="H2473" s="20"/>
    </row>
    <row r="2474" spans="1:8" s="172" customFormat="1" ht="12.75" customHeight="1" x14ac:dyDescent="0.15">
      <c r="A2474" s="105">
        <v>40465</v>
      </c>
      <c r="B2474" s="116">
        <v>3.91</v>
      </c>
      <c r="C2474" s="20">
        <f t="shared" si="76"/>
        <v>3.9100000000000003E-2</v>
      </c>
      <c r="D2474" s="46">
        <f t="shared" si="77"/>
        <v>19.88</v>
      </c>
      <c r="E2474" s="20"/>
      <c r="F2474" s="105">
        <v>40486</v>
      </c>
      <c r="G2474" s="116">
        <v>18.52</v>
      </c>
      <c r="H2474" s="20"/>
    </row>
    <row r="2475" spans="1:8" s="172" customFormat="1" ht="12.75" customHeight="1" x14ac:dyDescent="0.15">
      <c r="A2475" s="105">
        <v>40464</v>
      </c>
      <c r="B2475" s="116">
        <v>3.84</v>
      </c>
      <c r="C2475" s="20">
        <f t="shared" si="76"/>
        <v>3.8399999999999997E-2</v>
      </c>
      <c r="D2475" s="46">
        <f t="shared" si="77"/>
        <v>19.07</v>
      </c>
      <c r="E2475" s="20"/>
      <c r="F2475" s="105">
        <v>40485</v>
      </c>
      <c r="G2475" s="116">
        <v>19.559999999999999</v>
      </c>
      <c r="H2475" s="20"/>
    </row>
    <row r="2476" spans="1:8" s="172" customFormat="1" ht="12.75" customHeight="1" x14ac:dyDescent="0.15">
      <c r="A2476" s="105">
        <v>40463</v>
      </c>
      <c r="B2476" s="116">
        <v>3.8</v>
      </c>
      <c r="C2476" s="20">
        <f t="shared" si="76"/>
        <v>3.7999999999999999E-2</v>
      </c>
      <c r="D2476" s="46">
        <f t="shared" si="77"/>
        <v>18.93</v>
      </c>
      <c r="E2476" s="20"/>
      <c r="F2476" s="105">
        <v>40484</v>
      </c>
      <c r="G2476" s="116">
        <v>21.57</v>
      </c>
      <c r="H2476" s="20"/>
    </row>
    <row r="2477" spans="1:8" s="172" customFormat="1" ht="12.75" customHeight="1" x14ac:dyDescent="0.15">
      <c r="A2477" s="105">
        <v>40459</v>
      </c>
      <c r="B2477" s="116">
        <v>3.75</v>
      </c>
      <c r="C2477" s="20">
        <f t="shared" si="76"/>
        <v>3.7499999999999999E-2</v>
      </c>
      <c r="D2477" s="46">
        <f t="shared" si="77"/>
        <v>20.71</v>
      </c>
      <c r="E2477" s="20"/>
      <c r="F2477" s="105">
        <v>40483</v>
      </c>
      <c r="G2477" s="116">
        <v>21.83</v>
      </c>
      <c r="H2477" s="20"/>
    </row>
    <row r="2478" spans="1:8" s="172" customFormat="1" ht="12.75" customHeight="1" x14ac:dyDescent="0.15">
      <c r="A2478" s="105">
        <v>40458</v>
      </c>
      <c r="B2478" s="116">
        <v>3.72</v>
      </c>
      <c r="C2478" s="20">
        <f t="shared" si="76"/>
        <v>3.7200000000000004E-2</v>
      </c>
      <c r="D2478" s="46">
        <f t="shared" si="77"/>
        <v>21.56</v>
      </c>
      <c r="E2478" s="20"/>
      <c r="F2478" s="105">
        <v>40480</v>
      </c>
      <c r="G2478" s="116">
        <v>21.2</v>
      </c>
      <c r="H2478" s="20"/>
    </row>
    <row r="2479" spans="1:8" s="172" customFormat="1" ht="12.75" customHeight="1" x14ac:dyDescent="0.15">
      <c r="A2479" s="105">
        <v>40457</v>
      </c>
      <c r="B2479" s="116">
        <v>3.67</v>
      </c>
      <c r="C2479" s="20">
        <f t="shared" si="76"/>
        <v>3.6699999999999997E-2</v>
      </c>
      <c r="D2479" s="46">
        <f t="shared" si="77"/>
        <v>21.49</v>
      </c>
      <c r="E2479" s="20"/>
      <c r="F2479" s="105">
        <v>40479</v>
      </c>
      <c r="G2479" s="116">
        <v>20.88</v>
      </c>
      <c r="H2479" s="20"/>
    </row>
    <row r="2480" spans="1:8" s="172" customFormat="1" ht="12.75" customHeight="1" x14ac:dyDescent="0.15">
      <c r="A2480" s="105">
        <v>40456</v>
      </c>
      <c r="B2480" s="116">
        <v>3.74</v>
      </c>
      <c r="C2480" s="20">
        <f t="shared" si="76"/>
        <v>3.7400000000000003E-2</v>
      </c>
      <c r="D2480" s="46">
        <f t="shared" si="77"/>
        <v>21.76</v>
      </c>
      <c r="E2480" s="20"/>
      <c r="F2480" s="105">
        <v>40478</v>
      </c>
      <c r="G2480" s="116">
        <v>20.71</v>
      </c>
      <c r="H2480" s="20"/>
    </row>
    <row r="2481" spans="1:8" s="172" customFormat="1" ht="12.75" customHeight="1" x14ac:dyDescent="0.15">
      <c r="A2481" s="105">
        <v>40455</v>
      </c>
      <c r="B2481" s="116">
        <v>3.71</v>
      </c>
      <c r="C2481" s="20">
        <f t="shared" si="76"/>
        <v>3.7100000000000001E-2</v>
      </c>
      <c r="D2481" s="46">
        <f t="shared" si="77"/>
        <v>23.53</v>
      </c>
      <c r="E2481" s="20"/>
      <c r="F2481" s="105">
        <v>40477</v>
      </c>
      <c r="G2481" s="116">
        <v>20.22</v>
      </c>
      <c r="H2481" s="20"/>
    </row>
    <row r="2482" spans="1:8" s="172" customFormat="1" ht="12.75" customHeight="1" x14ac:dyDescent="0.15">
      <c r="A2482" s="105">
        <v>40452</v>
      </c>
      <c r="B2482" s="116">
        <v>3.71</v>
      </c>
      <c r="C2482" s="20">
        <f t="shared" si="76"/>
        <v>3.7100000000000001E-2</v>
      </c>
      <c r="D2482" s="46">
        <f t="shared" si="77"/>
        <v>22.5</v>
      </c>
      <c r="E2482" s="20"/>
      <c r="F2482" s="105">
        <v>40476</v>
      </c>
      <c r="G2482" s="116">
        <v>19.850000000000001</v>
      </c>
      <c r="H2482" s="20"/>
    </row>
    <row r="2483" spans="1:8" s="172" customFormat="1" ht="12.75" customHeight="1" x14ac:dyDescent="0.15">
      <c r="A2483" s="105">
        <v>40451</v>
      </c>
      <c r="B2483" s="116">
        <v>3.69</v>
      </c>
      <c r="C2483" s="20">
        <f t="shared" si="76"/>
        <v>3.6900000000000002E-2</v>
      </c>
      <c r="D2483" s="46">
        <f t="shared" si="77"/>
        <v>23.7</v>
      </c>
      <c r="E2483" s="20"/>
      <c r="F2483" s="105">
        <v>40473</v>
      </c>
      <c r="G2483" s="116">
        <v>18.78</v>
      </c>
      <c r="H2483" s="20"/>
    </row>
    <row r="2484" spans="1:8" s="172" customFormat="1" ht="12.75" customHeight="1" x14ac:dyDescent="0.15">
      <c r="A2484" s="105">
        <v>40450</v>
      </c>
      <c r="B2484" s="116">
        <v>3.69</v>
      </c>
      <c r="C2484" s="20">
        <f t="shared" si="76"/>
        <v>3.6900000000000002E-2</v>
      </c>
      <c r="D2484" s="46">
        <f t="shared" si="77"/>
        <v>23.25</v>
      </c>
      <c r="E2484" s="20"/>
      <c r="F2484" s="105">
        <v>40472</v>
      </c>
      <c r="G2484" s="116">
        <v>19.27</v>
      </c>
      <c r="H2484" s="20"/>
    </row>
    <row r="2485" spans="1:8" s="172" customFormat="1" ht="12.75" customHeight="1" x14ac:dyDescent="0.15">
      <c r="A2485" s="105">
        <v>40449</v>
      </c>
      <c r="B2485" s="116">
        <v>3.66</v>
      </c>
      <c r="C2485" s="20">
        <f t="shared" si="76"/>
        <v>3.6600000000000001E-2</v>
      </c>
      <c r="D2485" s="46">
        <f t="shared" si="77"/>
        <v>22.6</v>
      </c>
      <c r="E2485" s="20"/>
      <c r="F2485" s="105">
        <v>40471</v>
      </c>
      <c r="G2485" s="116">
        <v>19.79</v>
      </c>
      <c r="H2485" s="20"/>
    </row>
    <row r="2486" spans="1:8" s="172" customFormat="1" ht="12.75" customHeight="1" x14ac:dyDescent="0.15">
      <c r="A2486" s="105">
        <v>40448</v>
      </c>
      <c r="B2486" s="116">
        <v>3.7</v>
      </c>
      <c r="C2486" s="20">
        <f t="shared" si="76"/>
        <v>3.7000000000000005E-2</v>
      </c>
      <c r="D2486" s="46">
        <f t="shared" si="77"/>
        <v>22.54</v>
      </c>
      <c r="E2486" s="20"/>
      <c r="F2486" s="105">
        <v>40470</v>
      </c>
      <c r="G2486" s="116">
        <v>20.63</v>
      </c>
      <c r="H2486" s="20"/>
    </row>
    <row r="2487" spans="1:8" s="172" customFormat="1" ht="12.75" customHeight="1" x14ac:dyDescent="0.15">
      <c r="A2487" s="105">
        <v>40445</v>
      </c>
      <c r="B2487" s="116">
        <v>3.79</v>
      </c>
      <c r="C2487" s="20">
        <f t="shared" si="76"/>
        <v>3.7900000000000003E-2</v>
      </c>
      <c r="D2487" s="46">
        <f t="shared" si="77"/>
        <v>21.71</v>
      </c>
      <c r="E2487" s="20"/>
      <c r="F2487" s="105">
        <v>40469</v>
      </c>
      <c r="G2487" s="116">
        <v>19.09</v>
      </c>
      <c r="H2487" s="20"/>
    </row>
    <row r="2488" spans="1:8" s="172" customFormat="1" ht="12.75" customHeight="1" x14ac:dyDescent="0.15">
      <c r="A2488" s="105">
        <v>40444</v>
      </c>
      <c r="B2488" s="116">
        <v>3.73</v>
      </c>
      <c r="C2488" s="20">
        <f t="shared" si="76"/>
        <v>3.73E-2</v>
      </c>
      <c r="D2488" s="46">
        <f t="shared" si="77"/>
        <v>23.87</v>
      </c>
      <c r="E2488" s="20"/>
      <c r="F2488" s="105">
        <v>40466</v>
      </c>
      <c r="G2488" s="116">
        <v>19.03</v>
      </c>
      <c r="H2488" s="20"/>
    </row>
    <row r="2489" spans="1:8" s="172" customFormat="1" ht="12.75" customHeight="1" x14ac:dyDescent="0.15">
      <c r="A2489" s="105">
        <v>40443</v>
      </c>
      <c r="B2489" s="116">
        <v>3.74</v>
      </c>
      <c r="C2489" s="20">
        <f t="shared" si="76"/>
        <v>3.7400000000000003E-2</v>
      </c>
      <c r="D2489" s="46">
        <f t="shared" si="77"/>
        <v>22.51</v>
      </c>
      <c r="E2489" s="20"/>
      <c r="F2489" s="105">
        <v>40465</v>
      </c>
      <c r="G2489" s="116">
        <v>19.88</v>
      </c>
      <c r="H2489" s="20"/>
    </row>
    <row r="2490" spans="1:8" s="172" customFormat="1" ht="12.75" customHeight="1" x14ac:dyDescent="0.15">
      <c r="A2490" s="105">
        <v>40442</v>
      </c>
      <c r="B2490" s="116">
        <v>3.79</v>
      </c>
      <c r="C2490" s="20">
        <f t="shared" si="76"/>
        <v>3.7900000000000003E-2</v>
      </c>
      <c r="D2490" s="46">
        <f t="shared" si="77"/>
        <v>22.35</v>
      </c>
      <c r="E2490" s="20"/>
      <c r="F2490" s="105">
        <v>40464</v>
      </c>
      <c r="G2490" s="116">
        <v>19.07</v>
      </c>
      <c r="H2490" s="20"/>
    </row>
    <row r="2491" spans="1:8" s="172" customFormat="1" ht="12.75" customHeight="1" x14ac:dyDescent="0.15">
      <c r="A2491" s="105">
        <v>40441</v>
      </c>
      <c r="B2491" s="116">
        <v>3.87</v>
      </c>
      <c r="C2491" s="20">
        <f t="shared" si="76"/>
        <v>3.8699999999999998E-2</v>
      </c>
      <c r="D2491" s="46">
        <f t="shared" si="77"/>
        <v>21.5</v>
      </c>
      <c r="E2491" s="20"/>
      <c r="F2491" s="105">
        <v>40463</v>
      </c>
      <c r="G2491" s="116">
        <v>18.93</v>
      </c>
      <c r="H2491" s="20"/>
    </row>
    <row r="2492" spans="1:8" s="172" customFormat="1" ht="12.75" customHeight="1" x14ac:dyDescent="0.15">
      <c r="A2492" s="105">
        <v>40438</v>
      </c>
      <c r="B2492" s="116">
        <v>3.9</v>
      </c>
      <c r="C2492" s="20">
        <f t="shared" si="76"/>
        <v>3.9E-2</v>
      </c>
      <c r="D2492" s="46">
        <f t="shared" si="77"/>
        <v>22.01</v>
      </c>
      <c r="E2492" s="20"/>
      <c r="F2492" s="105">
        <v>40462</v>
      </c>
      <c r="G2492" s="116">
        <v>18.96</v>
      </c>
      <c r="H2492" s="20"/>
    </row>
    <row r="2493" spans="1:8" s="172" customFormat="1" ht="12.75" customHeight="1" x14ac:dyDescent="0.15">
      <c r="A2493" s="105">
        <v>40437</v>
      </c>
      <c r="B2493" s="116">
        <v>3.92</v>
      </c>
      <c r="C2493" s="20">
        <f t="shared" si="76"/>
        <v>3.9199999999999999E-2</v>
      </c>
      <c r="D2493" s="46">
        <f t="shared" si="77"/>
        <v>21.72</v>
      </c>
      <c r="E2493" s="20"/>
      <c r="F2493" s="105">
        <v>40459</v>
      </c>
      <c r="G2493" s="116">
        <v>20.71</v>
      </c>
      <c r="H2493" s="20"/>
    </row>
    <row r="2494" spans="1:8" s="172" customFormat="1" ht="12.75" customHeight="1" x14ac:dyDescent="0.15">
      <c r="A2494" s="105">
        <v>40436</v>
      </c>
      <c r="B2494" s="116">
        <v>3.87</v>
      </c>
      <c r="C2494" s="20">
        <f t="shared" si="76"/>
        <v>3.8699999999999998E-2</v>
      </c>
      <c r="D2494" s="46">
        <f t="shared" si="77"/>
        <v>22.1</v>
      </c>
      <c r="E2494" s="20"/>
      <c r="F2494" s="105">
        <v>40458</v>
      </c>
      <c r="G2494" s="116">
        <v>21.56</v>
      </c>
      <c r="H2494" s="20"/>
    </row>
    <row r="2495" spans="1:8" s="172" customFormat="1" ht="12.75" customHeight="1" x14ac:dyDescent="0.15">
      <c r="A2495" s="105">
        <v>40435</v>
      </c>
      <c r="B2495" s="116">
        <v>3.79</v>
      </c>
      <c r="C2495" s="20">
        <f t="shared" si="76"/>
        <v>3.7900000000000003E-2</v>
      </c>
      <c r="D2495" s="46">
        <f t="shared" si="77"/>
        <v>21.56</v>
      </c>
      <c r="E2495" s="20"/>
      <c r="F2495" s="105">
        <v>40457</v>
      </c>
      <c r="G2495" s="116">
        <v>21.49</v>
      </c>
      <c r="H2495" s="20"/>
    </row>
    <row r="2496" spans="1:8" s="172" customFormat="1" ht="12.75" customHeight="1" x14ac:dyDescent="0.15">
      <c r="A2496" s="105">
        <v>40434</v>
      </c>
      <c r="B2496" s="116">
        <v>3.83</v>
      </c>
      <c r="C2496" s="20">
        <f t="shared" si="76"/>
        <v>3.8300000000000001E-2</v>
      </c>
      <c r="D2496" s="46">
        <f t="shared" si="77"/>
        <v>21.21</v>
      </c>
      <c r="E2496" s="20"/>
      <c r="F2496" s="105">
        <v>40456</v>
      </c>
      <c r="G2496" s="116">
        <v>21.76</v>
      </c>
      <c r="H2496" s="20"/>
    </row>
    <row r="2497" spans="1:8" s="172" customFormat="1" ht="12.75" customHeight="1" x14ac:dyDescent="0.15">
      <c r="A2497" s="105">
        <v>40431</v>
      </c>
      <c r="B2497" s="116">
        <v>3.88</v>
      </c>
      <c r="C2497" s="20">
        <f t="shared" si="76"/>
        <v>3.8800000000000001E-2</v>
      </c>
      <c r="D2497" s="46">
        <f t="shared" si="77"/>
        <v>21.99</v>
      </c>
      <c r="E2497" s="20"/>
      <c r="F2497" s="105">
        <v>40455</v>
      </c>
      <c r="G2497" s="116">
        <v>23.53</v>
      </c>
      <c r="H2497" s="20"/>
    </row>
    <row r="2498" spans="1:8" s="172" customFormat="1" ht="12.75" customHeight="1" x14ac:dyDescent="0.15">
      <c r="A2498" s="105">
        <v>40430</v>
      </c>
      <c r="B2498" s="116">
        <v>3.84</v>
      </c>
      <c r="C2498" s="20">
        <f t="shared" si="76"/>
        <v>3.8399999999999997E-2</v>
      </c>
      <c r="D2498" s="46">
        <f t="shared" si="77"/>
        <v>22.81</v>
      </c>
      <c r="E2498" s="20"/>
      <c r="F2498" s="105">
        <v>40452</v>
      </c>
      <c r="G2498" s="116">
        <v>22.5</v>
      </c>
      <c r="H2498" s="20"/>
    </row>
    <row r="2499" spans="1:8" s="172" customFormat="1" ht="12.75" customHeight="1" x14ac:dyDescent="0.15">
      <c r="A2499" s="105">
        <v>40429</v>
      </c>
      <c r="B2499" s="116">
        <v>3.72</v>
      </c>
      <c r="C2499" s="20">
        <f t="shared" ref="C2499:C2562" si="78">B2499/100</f>
        <v>3.7200000000000004E-2</v>
      </c>
      <c r="D2499" s="46">
        <f t="shared" ref="D2499:D2562" si="79">IFERROR(VLOOKUP(A2499,$F$3:$G$7726,2,FALSE),AVERAGE(D2498,D2500))</f>
        <v>23.25</v>
      </c>
      <c r="E2499" s="20"/>
      <c r="F2499" s="105">
        <v>40451</v>
      </c>
      <c r="G2499" s="116">
        <v>23.7</v>
      </c>
      <c r="H2499" s="20"/>
    </row>
    <row r="2500" spans="1:8" s="172" customFormat="1" ht="12.75" customHeight="1" x14ac:dyDescent="0.15">
      <c r="A2500" s="105">
        <v>40428</v>
      </c>
      <c r="B2500" s="116">
        <v>3.67</v>
      </c>
      <c r="C2500" s="20">
        <f t="shared" si="78"/>
        <v>3.6699999999999997E-2</v>
      </c>
      <c r="D2500" s="46">
        <f t="shared" si="79"/>
        <v>23.8</v>
      </c>
      <c r="E2500" s="20"/>
      <c r="F2500" s="105">
        <v>40450</v>
      </c>
      <c r="G2500" s="116">
        <v>23.25</v>
      </c>
      <c r="H2500" s="20"/>
    </row>
    <row r="2501" spans="1:8" s="172" customFormat="1" ht="12.75" customHeight="1" x14ac:dyDescent="0.15">
      <c r="A2501" s="105">
        <v>40424</v>
      </c>
      <c r="B2501" s="116">
        <v>3.79</v>
      </c>
      <c r="C2501" s="20">
        <f t="shared" si="78"/>
        <v>3.7900000000000003E-2</v>
      </c>
      <c r="D2501" s="46">
        <f t="shared" si="79"/>
        <v>21.31</v>
      </c>
      <c r="E2501" s="20"/>
      <c r="F2501" s="105">
        <v>40449</v>
      </c>
      <c r="G2501" s="116">
        <v>22.6</v>
      </c>
      <c r="H2501" s="20"/>
    </row>
    <row r="2502" spans="1:8" s="172" customFormat="1" ht="12.75" customHeight="1" x14ac:dyDescent="0.15">
      <c r="A2502" s="105">
        <v>40423</v>
      </c>
      <c r="B2502" s="116">
        <v>3.72</v>
      </c>
      <c r="C2502" s="20">
        <f t="shared" si="78"/>
        <v>3.7200000000000004E-2</v>
      </c>
      <c r="D2502" s="46">
        <f t="shared" si="79"/>
        <v>23.19</v>
      </c>
      <c r="E2502" s="20"/>
      <c r="F2502" s="105">
        <v>40448</v>
      </c>
      <c r="G2502" s="116">
        <v>22.54</v>
      </c>
      <c r="H2502" s="20"/>
    </row>
    <row r="2503" spans="1:8" s="172" customFormat="1" ht="12.75" customHeight="1" x14ac:dyDescent="0.15">
      <c r="A2503" s="105">
        <v>40422</v>
      </c>
      <c r="B2503" s="116">
        <v>3.65</v>
      </c>
      <c r="C2503" s="20">
        <f t="shared" si="78"/>
        <v>3.6499999999999998E-2</v>
      </c>
      <c r="D2503" s="46">
        <f t="shared" si="79"/>
        <v>23.89</v>
      </c>
      <c r="E2503" s="20"/>
      <c r="F2503" s="105">
        <v>40445</v>
      </c>
      <c r="G2503" s="116">
        <v>21.71</v>
      </c>
      <c r="H2503" s="20"/>
    </row>
    <row r="2504" spans="1:8" s="172" customFormat="1" ht="12.75" customHeight="1" x14ac:dyDescent="0.15">
      <c r="A2504" s="105">
        <v>40421</v>
      </c>
      <c r="B2504" s="116">
        <v>3.52</v>
      </c>
      <c r="C2504" s="20">
        <f t="shared" si="78"/>
        <v>3.5200000000000002E-2</v>
      </c>
      <c r="D2504" s="46">
        <f t="shared" si="79"/>
        <v>26.05</v>
      </c>
      <c r="E2504" s="20"/>
      <c r="F2504" s="105">
        <v>40444</v>
      </c>
      <c r="G2504" s="116">
        <v>23.87</v>
      </c>
      <c r="H2504" s="20"/>
    </row>
    <row r="2505" spans="1:8" s="172" customFormat="1" ht="12.75" customHeight="1" x14ac:dyDescent="0.15">
      <c r="A2505" s="105">
        <v>40420</v>
      </c>
      <c r="B2505" s="116">
        <v>3.6</v>
      </c>
      <c r="C2505" s="20">
        <f t="shared" si="78"/>
        <v>3.6000000000000004E-2</v>
      </c>
      <c r="D2505" s="46">
        <f t="shared" si="79"/>
        <v>27.21</v>
      </c>
      <c r="E2505" s="20"/>
      <c r="F2505" s="105">
        <v>40443</v>
      </c>
      <c r="G2505" s="116">
        <v>22.51</v>
      </c>
      <c r="H2505" s="20"/>
    </row>
    <row r="2506" spans="1:8" s="172" customFormat="1" ht="12.75" customHeight="1" x14ac:dyDescent="0.15">
      <c r="A2506" s="105">
        <v>40417</v>
      </c>
      <c r="B2506" s="116">
        <v>3.69</v>
      </c>
      <c r="C2506" s="20">
        <f t="shared" si="78"/>
        <v>3.6900000000000002E-2</v>
      </c>
      <c r="D2506" s="46">
        <f t="shared" si="79"/>
        <v>24.45</v>
      </c>
      <c r="E2506" s="20"/>
      <c r="F2506" s="105">
        <v>40442</v>
      </c>
      <c r="G2506" s="116">
        <v>22.35</v>
      </c>
      <c r="H2506" s="20"/>
    </row>
    <row r="2507" spans="1:8" s="172" customFormat="1" ht="12.75" customHeight="1" x14ac:dyDescent="0.15">
      <c r="A2507" s="105">
        <v>40416</v>
      </c>
      <c r="B2507" s="116">
        <v>3.53</v>
      </c>
      <c r="C2507" s="20">
        <f t="shared" si="78"/>
        <v>3.5299999999999998E-2</v>
      </c>
      <c r="D2507" s="46">
        <f t="shared" si="79"/>
        <v>27.37</v>
      </c>
      <c r="E2507" s="20"/>
      <c r="F2507" s="105">
        <v>40441</v>
      </c>
      <c r="G2507" s="116">
        <v>21.5</v>
      </c>
      <c r="H2507" s="20"/>
    </row>
    <row r="2508" spans="1:8" s="172" customFormat="1" ht="12.75" customHeight="1" x14ac:dyDescent="0.15">
      <c r="A2508" s="105">
        <v>40415</v>
      </c>
      <c r="B2508" s="116">
        <v>3.59</v>
      </c>
      <c r="C2508" s="20">
        <f t="shared" si="78"/>
        <v>3.5900000000000001E-2</v>
      </c>
      <c r="D2508" s="46">
        <f t="shared" si="79"/>
        <v>26.7</v>
      </c>
      <c r="E2508" s="20"/>
      <c r="F2508" s="105">
        <v>40438</v>
      </c>
      <c r="G2508" s="116">
        <v>22.01</v>
      </c>
      <c r="H2508" s="20"/>
    </row>
    <row r="2509" spans="1:8" s="172" customFormat="1" ht="12.75" customHeight="1" x14ac:dyDescent="0.15">
      <c r="A2509" s="105">
        <v>40414</v>
      </c>
      <c r="B2509" s="116">
        <v>3.57</v>
      </c>
      <c r="C2509" s="20">
        <f t="shared" si="78"/>
        <v>3.5699999999999996E-2</v>
      </c>
      <c r="D2509" s="46">
        <f t="shared" si="79"/>
        <v>27.46</v>
      </c>
      <c r="E2509" s="20"/>
      <c r="F2509" s="105">
        <v>40437</v>
      </c>
      <c r="G2509" s="116">
        <v>21.72</v>
      </c>
      <c r="H2509" s="20"/>
    </row>
    <row r="2510" spans="1:8" s="172" customFormat="1" ht="12.75" customHeight="1" x14ac:dyDescent="0.15">
      <c r="A2510" s="105">
        <v>40413</v>
      </c>
      <c r="B2510" s="116">
        <v>3.65</v>
      </c>
      <c r="C2510" s="20">
        <f t="shared" si="78"/>
        <v>3.6499999999999998E-2</v>
      </c>
      <c r="D2510" s="46">
        <f t="shared" si="79"/>
        <v>25.66</v>
      </c>
      <c r="E2510" s="20"/>
      <c r="F2510" s="105">
        <v>40436</v>
      </c>
      <c r="G2510" s="116">
        <v>22.1</v>
      </c>
      <c r="H2510" s="20"/>
    </row>
    <row r="2511" spans="1:8" s="172" customFormat="1" ht="12.75" customHeight="1" x14ac:dyDescent="0.15">
      <c r="A2511" s="105">
        <v>40410</v>
      </c>
      <c r="B2511" s="116">
        <v>3.67</v>
      </c>
      <c r="C2511" s="20">
        <f t="shared" si="78"/>
        <v>3.6699999999999997E-2</v>
      </c>
      <c r="D2511" s="46">
        <f t="shared" si="79"/>
        <v>25.49</v>
      </c>
      <c r="E2511" s="20"/>
      <c r="F2511" s="105">
        <v>40435</v>
      </c>
      <c r="G2511" s="116">
        <v>21.56</v>
      </c>
      <c r="H2511" s="20"/>
    </row>
    <row r="2512" spans="1:8" s="172" customFormat="1" ht="12.75" customHeight="1" x14ac:dyDescent="0.15">
      <c r="A2512" s="105">
        <v>40409</v>
      </c>
      <c r="B2512" s="116">
        <v>3.66</v>
      </c>
      <c r="C2512" s="20">
        <f t="shared" si="78"/>
        <v>3.6600000000000001E-2</v>
      </c>
      <c r="D2512" s="46">
        <f t="shared" si="79"/>
        <v>26.44</v>
      </c>
      <c r="E2512" s="20"/>
      <c r="F2512" s="105">
        <v>40434</v>
      </c>
      <c r="G2512" s="116">
        <v>21.21</v>
      </c>
      <c r="H2512" s="20"/>
    </row>
    <row r="2513" spans="1:8" s="172" customFormat="1" ht="12.75" customHeight="1" x14ac:dyDescent="0.15">
      <c r="A2513" s="105">
        <v>40408</v>
      </c>
      <c r="B2513" s="116">
        <v>3.73</v>
      </c>
      <c r="C2513" s="20">
        <f t="shared" si="78"/>
        <v>3.73E-2</v>
      </c>
      <c r="D2513" s="46">
        <f t="shared" si="79"/>
        <v>24.59</v>
      </c>
      <c r="E2513" s="20"/>
      <c r="F2513" s="105">
        <v>40431</v>
      </c>
      <c r="G2513" s="116">
        <v>21.99</v>
      </c>
      <c r="H2513" s="20"/>
    </row>
    <row r="2514" spans="1:8" s="172" customFormat="1" ht="12.75" customHeight="1" x14ac:dyDescent="0.15">
      <c r="A2514" s="105">
        <v>40407</v>
      </c>
      <c r="B2514" s="116">
        <v>3.77</v>
      </c>
      <c r="C2514" s="20">
        <f t="shared" si="78"/>
        <v>3.7699999999999997E-2</v>
      </c>
      <c r="D2514" s="46">
        <f t="shared" si="79"/>
        <v>24.33</v>
      </c>
      <c r="E2514" s="20"/>
      <c r="F2514" s="105">
        <v>40430</v>
      </c>
      <c r="G2514" s="116">
        <v>22.81</v>
      </c>
      <c r="H2514" s="20"/>
    </row>
    <row r="2515" spans="1:8" s="172" customFormat="1" ht="12.75" customHeight="1" x14ac:dyDescent="0.15">
      <c r="A2515" s="105">
        <v>40406</v>
      </c>
      <c r="B2515" s="116">
        <v>3.72</v>
      </c>
      <c r="C2515" s="20">
        <f t="shared" si="78"/>
        <v>3.7200000000000004E-2</v>
      </c>
      <c r="D2515" s="46">
        <f t="shared" si="79"/>
        <v>26.1</v>
      </c>
      <c r="E2515" s="20"/>
      <c r="F2515" s="105">
        <v>40429</v>
      </c>
      <c r="G2515" s="116">
        <v>23.25</v>
      </c>
      <c r="H2515" s="20"/>
    </row>
    <row r="2516" spans="1:8" s="172" customFormat="1" ht="12.75" customHeight="1" x14ac:dyDescent="0.15">
      <c r="A2516" s="105">
        <v>40403</v>
      </c>
      <c r="B2516" s="116">
        <v>3.87</v>
      </c>
      <c r="C2516" s="20">
        <f t="shared" si="78"/>
        <v>3.8699999999999998E-2</v>
      </c>
      <c r="D2516" s="46">
        <f t="shared" si="79"/>
        <v>26.24</v>
      </c>
      <c r="E2516" s="20"/>
      <c r="F2516" s="105">
        <v>40428</v>
      </c>
      <c r="G2516" s="116">
        <v>23.8</v>
      </c>
      <c r="H2516" s="20"/>
    </row>
    <row r="2517" spans="1:8" s="172" customFormat="1" ht="12.75" customHeight="1" x14ac:dyDescent="0.15">
      <c r="A2517" s="105">
        <v>40402</v>
      </c>
      <c r="B2517" s="116">
        <v>3.94</v>
      </c>
      <c r="C2517" s="20">
        <f t="shared" si="78"/>
        <v>3.9399999999999998E-2</v>
      </c>
      <c r="D2517" s="46">
        <f t="shared" si="79"/>
        <v>25.73</v>
      </c>
      <c r="E2517" s="20"/>
      <c r="F2517" s="105">
        <v>40424</v>
      </c>
      <c r="G2517" s="116">
        <v>21.31</v>
      </c>
      <c r="H2517" s="20"/>
    </row>
    <row r="2518" spans="1:8" s="172" customFormat="1" ht="12.75" customHeight="1" x14ac:dyDescent="0.15">
      <c r="A2518" s="105">
        <v>40401</v>
      </c>
      <c r="B2518" s="116">
        <v>3.93</v>
      </c>
      <c r="C2518" s="20">
        <f t="shared" si="78"/>
        <v>3.9300000000000002E-2</v>
      </c>
      <c r="D2518" s="46">
        <f t="shared" si="79"/>
        <v>25.39</v>
      </c>
      <c r="E2518" s="20"/>
      <c r="F2518" s="105">
        <v>40423</v>
      </c>
      <c r="G2518" s="116">
        <v>23.19</v>
      </c>
      <c r="H2518" s="20"/>
    </row>
    <row r="2519" spans="1:8" s="172" customFormat="1" ht="12.75" customHeight="1" x14ac:dyDescent="0.15">
      <c r="A2519" s="105">
        <v>40400</v>
      </c>
      <c r="B2519" s="116">
        <v>4</v>
      </c>
      <c r="C2519" s="20">
        <f t="shared" si="78"/>
        <v>0.04</v>
      </c>
      <c r="D2519" s="46">
        <f t="shared" si="79"/>
        <v>22.37</v>
      </c>
      <c r="E2519" s="20"/>
      <c r="F2519" s="105">
        <v>40422</v>
      </c>
      <c r="G2519" s="116">
        <v>23.89</v>
      </c>
      <c r="H2519" s="20"/>
    </row>
    <row r="2520" spans="1:8" s="172" customFormat="1" ht="12.75" customHeight="1" x14ac:dyDescent="0.15">
      <c r="A2520" s="105">
        <v>40399</v>
      </c>
      <c r="B2520" s="116">
        <v>4.01</v>
      </c>
      <c r="C2520" s="20">
        <f t="shared" si="78"/>
        <v>4.0099999999999997E-2</v>
      </c>
      <c r="D2520" s="46">
        <f t="shared" si="79"/>
        <v>22.14</v>
      </c>
      <c r="E2520" s="20"/>
      <c r="F2520" s="105">
        <v>40421</v>
      </c>
      <c r="G2520" s="116">
        <v>26.05</v>
      </c>
      <c r="H2520" s="20"/>
    </row>
    <row r="2521" spans="1:8" s="172" customFormat="1" ht="12.75" customHeight="1" x14ac:dyDescent="0.15">
      <c r="A2521" s="105">
        <v>40396</v>
      </c>
      <c r="B2521" s="116">
        <v>4</v>
      </c>
      <c r="C2521" s="20">
        <f t="shared" si="78"/>
        <v>0.04</v>
      </c>
      <c r="D2521" s="46">
        <f t="shared" si="79"/>
        <v>21.74</v>
      </c>
      <c r="E2521" s="20"/>
      <c r="F2521" s="105">
        <v>40420</v>
      </c>
      <c r="G2521" s="116">
        <v>27.21</v>
      </c>
      <c r="H2521" s="20"/>
    </row>
    <row r="2522" spans="1:8" s="172" customFormat="1" ht="12.75" customHeight="1" x14ac:dyDescent="0.15">
      <c r="A2522" s="105">
        <v>40395</v>
      </c>
      <c r="B2522" s="116">
        <v>4.05</v>
      </c>
      <c r="C2522" s="20">
        <f t="shared" si="78"/>
        <v>4.0500000000000001E-2</v>
      </c>
      <c r="D2522" s="46">
        <f t="shared" si="79"/>
        <v>22.1</v>
      </c>
      <c r="E2522" s="20"/>
      <c r="F2522" s="105">
        <v>40417</v>
      </c>
      <c r="G2522" s="116">
        <v>24.45</v>
      </c>
      <c r="H2522" s="20"/>
    </row>
    <row r="2523" spans="1:8" s="172" customFormat="1" ht="12.75" customHeight="1" x14ac:dyDescent="0.15">
      <c r="A2523" s="105">
        <v>40394</v>
      </c>
      <c r="B2523" s="116">
        <v>4.07</v>
      </c>
      <c r="C2523" s="20">
        <f t="shared" si="78"/>
        <v>4.07E-2</v>
      </c>
      <c r="D2523" s="46">
        <f t="shared" si="79"/>
        <v>22.21</v>
      </c>
      <c r="E2523" s="20"/>
      <c r="F2523" s="105">
        <v>40416</v>
      </c>
      <c r="G2523" s="116">
        <v>27.37</v>
      </c>
      <c r="H2523" s="20"/>
    </row>
    <row r="2524" spans="1:8" s="172" customFormat="1" ht="12.75" customHeight="1" x14ac:dyDescent="0.15">
      <c r="A2524" s="105">
        <v>40393</v>
      </c>
      <c r="B2524" s="116">
        <v>4.04</v>
      </c>
      <c r="C2524" s="20">
        <f t="shared" si="78"/>
        <v>4.0399999999999998E-2</v>
      </c>
      <c r="D2524" s="46">
        <f t="shared" si="79"/>
        <v>22.63</v>
      </c>
      <c r="E2524" s="20"/>
      <c r="F2524" s="105">
        <v>40415</v>
      </c>
      <c r="G2524" s="116">
        <v>26.7</v>
      </c>
      <c r="H2524" s="20"/>
    </row>
    <row r="2525" spans="1:8" s="172" customFormat="1" ht="12.75" customHeight="1" x14ac:dyDescent="0.15">
      <c r="A2525" s="105">
        <v>40392</v>
      </c>
      <c r="B2525" s="116">
        <v>4.0599999999999996</v>
      </c>
      <c r="C2525" s="20">
        <f t="shared" si="78"/>
        <v>4.0599999999999997E-2</v>
      </c>
      <c r="D2525" s="46">
        <f t="shared" si="79"/>
        <v>22.01</v>
      </c>
      <c r="E2525" s="20"/>
      <c r="F2525" s="105">
        <v>40414</v>
      </c>
      <c r="G2525" s="116">
        <v>27.46</v>
      </c>
      <c r="H2525" s="20"/>
    </row>
    <row r="2526" spans="1:8" s="172" customFormat="1" ht="12.75" customHeight="1" x14ac:dyDescent="0.15">
      <c r="A2526" s="105">
        <v>40389</v>
      </c>
      <c r="B2526" s="116">
        <v>3.98</v>
      </c>
      <c r="C2526" s="20">
        <f t="shared" si="78"/>
        <v>3.9800000000000002E-2</v>
      </c>
      <c r="D2526" s="46">
        <f t="shared" si="79"/>
        <v>23.5</v>
      </c>
      <c r="E2526" s="20"/>
      <c r="F2526" s="105">
        <v>40413</v>
      </c>
      <c r="G2526" s="116">
        <v>25.66</v>
      </c>
      <c r="H2526" s="20"/>
    </row>
    <row r="2527" spans="1:8" s="172" customFormat="1" ht="12.75" customHeight="1" x14ac:dyDescent="0.15">
      <c r="A2527" s="105">
        <v>40388</v>
      </c>
      <c r="B2527" s="116">
        <v>4.08</v>
      </c>
      <c r="C2527" s="20">
        <f t="shared" si="78"/>
        <v>4.0800000000000003E-2</v>
      </c>
      <c r="D2527" s="46">
        <f t="shared" si="79"/>
        <v>24.13</v>
      </c>
      <c r="E2527" s="20"/>
      <c r="F2527" s="105">
        <v>40410</v>
      </c>
      <c r="G2527" s="116">
        <v>25.49</v>
      </c>
      <c r="H2527" s="20"/>
    </row>
    <row r="2528" spans="1:8" s="172" customFormat="1" ht="12.75" customHeight="1" x14ac:dyDescent="0.15">
      <c r="A2528" s="105">
        <v>40387</v>
      </c>
      <c r="B2528" s="116">
        <v>4.07</v>
      </c>
      <c r="C2528" s="20">
        <f t="shared" si="78"/>
        <v>4.07E-2</v>
      </c>
      <c r="D2528" s="46">
        <f t="shared" si="79"/>
        <v>24.25</v>
      </c>
      <c r="E2528" s="20"/>
      <c r="F2528" s="105">
        <v>40409</v>
      </c>
      <c r="G2528" s="116">
        <v>26.44</v>
      </c>
      <c r="H2528" s="20"/>
    </row>
    <row r="2529" spans="1:8" s="172" customFormat="1" ht="12.75" customHeight="1" x14ac:dyDescent="0.15">
      <c r="A2529" s="105">
        <v>40386</v>
      </c>
      <c r="B2529" s="116">
        <v>4.08</v>
      </c>
      <c r="C2529" s="20">
        <f t="shared" si="78"/>
        <v>4.0800000000000003E-2</v>
      </c>
      <c r="D2529" s="46">
        <f t="shared" si="79"/>
        <v>23.19</v>
      </c>
      <c r="E2529" s="20"/>
      <c r="F2529" s="105">
        <v>40408</v>
      </c>
      <c r="G2529" s="116">
        <v>24.59</v>
      </c>
      <c r="H2529" s="20"/>
    </row>
    <row r="2530" spans="1:8" s="172" customFormat="1" ht="12.75" customHeight="1" x14ac:dyDescent="0.15">
      <c r="A2530" s="105">
        <v>40385</v>
      </c>
      <c r="B2530" s="116">
        <v>4.03</v>
      </c>
      <c r="C2530" s="20">
        <f t="shared" si="78"/>
        <v>4.0300000000000002E-2</v>
      </c>
      <c r="D2530" s="46">
        <f t="shared" si="79"/>
        <v>22.73</v>
      </c>
      <c r="E2530" s="20"/>
      <c r="F2530" s="105">
        <v>40407</v>
      </c>
      <c r="G2530" s="116">
        <v>24.33</v>
      </c>
      <c r="H2530" s="20"/>
    </row>
    <row r="2531" spans="1:8" s="172" customFormat="1" ht="12.75" customHeight="1" x14ac:dyDescent="0.15">
      <c r="A2531" s="105">
        <v>40382</v>
      </c>
      <c r="B2531" s="116">
        <v>4.01</v>
      </c>
      <c r="C2531" s="20">
        <f t="shared" si="78"/>
        <v>4.0099999999999997E-2</v>
      </c>
      <c r="D2531" s="46">
        <f t="shared" si="79"/>
        <v>23.47</v>
      </c>
      <c r="E2531" s="20"/>
      <c r="F2531" s="105">
        <v>40406</v>
      </c>
      <c r="G2531" s="116">
        <v>26.1</v>
      </c>
      <c r="H2531" s="20"/>
    </row>
    <row r="2532" spans="1:8" s="172" customFormat="1" ht="12.75" customHeight="1" x14ac:dyDescent="0.15">
      <c r="A2532" s="105">
        <v>40381</v>
      </c>
      <c r="B2532" s="116">
        <v>3.95</v>
      </c>
      <c r="C2532" s="20">
        <f t="shared" si="78"/>
        <v>3.95E-2</v>
      </c>
      <c r="D2532" s="46">
        <f t="shared" si="79"/>
        <v>24.63</v>
      </c>
      <c r="E2532" s="20"/>
      <c r="F2532" s="105">
        <v>40403</v>
      </c>
      <c r="G2532" s="116">
        <v>26.24</v>
      </c>
      <c r="H2532" s="20"/>
    </row>
    <row r="2533" spans="1:8" s="172" customFormat="1" ht="12.75" customHeight="1" x14ac:dyDescent="0.15">
      <c r="A2533" s="105">
        <v>40380</v>
      </c>
      <c r="B2533" s="116">
        <v>3.89</v>
      </c>
      <c r="C2533" s="20">
        <f t="shared" si="78"/>
        <v>3.8900000000000004E-2</v>
      </c>
      <c r="D2533" s="46">
        <f t="shared" si="79"/>
        <v>25.64</v>
      </c>
      <c r="E2533" s="20"/>
      <c r="F2533" s="105">
        <v>40402</v>
      </c>
      <c r="G2533" s="116">
        <v>25.73</v>
      </c>
      <c r="H2533" s="20"/>
    </row>
    <row r="2534" spans="1:8" s="172" customFormat="1" ht="12.75" customHeight="1" x14ac:dyDescent="0.15">
      <c r="A2534" s="105">
        <v>40379</v>
      </c>
      <c r="B2534" s="116">
        <v>3.99</v>
      </c>
      <c r="C2534" s="20">
        <f t="shared" si="78"/>
        <v>3.9900000000000005E-2</v>
      </c>
      <c r="D2534" s="46">
        <f t="shared" si="79"/>
        <v>23.93</v>
      </c>
      <c r="E2534" s="20"/>
      <c r="F2534" s="105">
        <v>40401</v>
      </c>
      <c r="G2534" s="116">
        <v>25.39</v>
      </c>
      <c r="H2534" s="20"/>
    </row>
    <row r="2535" spans="1:8" s="172" customFormat="1" ht="12.75" customHeight="1" x14ac:dyDescent="0.15">
      <c r="A2535" s="105">
        <v>40378</v>
      </c>
      <c r="B2535" s="116">
        <v>3.99</v>
      </c>
      <c r="C2535" s="20">
        <f t="shared" si="78"/>
        <v>3.9900000000000005E-2</v>
      </c>
      <c r="D2535" s="46">
        <f t="shared" si="79"/>
        <v>25.97</v>
      </c>
      <c r="E2535" s="20"/>
      <c r="F2535" s="105">
        <v>40400</v>
      </c>
      <c r="G2535" s="116">
        <v>22.37</v>
      </c>
      <c r="H2535" s="20"/>
    </row>
    <row r="2536" spans="1:8" s="172" customFormat="1" ht="12.75" customHeight="1" x14ac:dyDescent="0.15">
      <c r="A2536" s="105">
        <v>40375</v>
      </c>
      <c r="B2536" s="116">
        <v>3.95</v>
      </c>
      <c r="C2536" s="20">
        <f t="shared" si="78"/>
        <v>3.95E-2</v>
      </c>
      <c r="D2536" s="46">
        <f t="shared" si="79"/>
        <v>26.25</v>
      </c>
      <c r="E2536" s="20"/>
      <c r="F2536" s="105">
        <v>40399</v>
      </c>
      <c r="G2536" s="116">
        <v>22.14</v>
      </c>
      <c r="H2536" s="20"/>
    </row>
    <row r="2537" spans="1:8" s="172" customFormat="1" ht="12.75" customHeight="1" x14ac:dyDescent="0.15">
      <c r="A2537" s="105">
        <v>40374</v>
      </c>
      <c r="B2537" s="116">
        <v>3.97</v>
      </c>
      <c r="C2537" s="20">
        <f t="shared" si="78"/>
        <v>3.9699999999999999E-2</v>
      </c>
      <c r="D2537" s="46">
        <f t="shared" si="79"/>
        <v>25.14</v>
      </c>
      <c r="E2537" s="20"/>
      <c r="F2537" s="105">
        <v>40396</v>
      </c>
      <c r="G2537" s="116">
        <v>21.74</v>
      </c>
      <c r="H2537" s="20"/>
    </row>
    <row r="2538" spans="1:8" s="172" customFormat="1" ht="12.75" customHeight="1" x14ac:dyDescent="0.15">
      <c r="A2538" s="105">
        <v>40373</v>
      </c>
      <c r="B2538" s="116">
        <v>4.03</v>
      </c>
      <c r="C2538" s="20">
        <f t="shared" si="78"/>
        <v>4.0300000000000002E-2</v>
      </c>
      <c r="D2538" s="46">
        <f t="shared" si="79"/>
        <v>24.89</v>
      </c>
      <c r="E2538" s="20"/>
      <c r="F2538" s="105">
        <v>40395</v>
      </c>
      <c r="G2538" s="116">
        <v>22.1</v>
      </c>
      <c r="H2538" s="20"/>
    </row>
    <row r="2539" spans="1:8" s="172" customFormat="1" ht="12.75" customHeight="1" x14ac:dyDescent="0.15">
      <c r="A2539" s="105">
        <v>40372</v>
      </c>
      <c r="B2539" s="116">
        <v>4.0999999999999996</v>
      </c>
      <c r="C2539" s="20">
        <f t="shared" si="78"/>
        <v>4.0999999999999995E-2</v>
      </c>
      <c r="D2539" s="46">
        <f t="shared" si="79"/>
        <v>24.56</v>
      </c>
      <c r="E2539" s="20"/>
      <c r="F2539" s="105">
        <v>40394</v>
      </c>
      <c r="G2539" s="116">
        <v>22.21</v>
      </c>
      <c r="H2539" s="20"/>
    </row>
    <row r="2540" spans="1:8" s="172" customFormat="1" ht="12.75" customHeight="1" x14ac:dyDescent="0.15">
      <c r="A2540" s="105">
        <v>40371</v>
      </c>
      <c r="B2540" s="116">
        <v>4.05</v>
      </c>
      <c r="C2540" s="20">
        <f t="shared" si="78"/>
        <v>4.0500000000000001E-2</v>
      </c>
      <c r="D2540" s="46">
        <f t="shared" si="79"/>
        <v>24.43</v>
      </c>
      <c r="E2540" s="20"/>
      <c r="F2540" s="105">
        <v>40393</v>
      </c>
      <c r="G2540" s="116">
        <v>22.63</v>
      </c>
      <c r="H2540" s="20"/>
    </row>
    <row r="2541" spans="1:8" s="172" customFormat="1" ht="12.75" customHeight="1" x14ac:dyDescent="0.15">
      <c r="A2541" s="105">
        <v>40368</v>
      </c>
      <c r="B2541" s="116">
        <v>4.04</v>
      </c>
      <c r="C2541" s="20">
        <f t="shared" si="78"/>
        <v>4.0399999999999998E-2</v>
      </c>
      <c r="D2541" s="46">
        <f t="shared" si="79"/>
        <v>24.98</v>
      </c>
      <c r="E2541" s="20"/>
      <c r="F2541" s="105">
        <v>40392</v>
      </c>
      <c r="G2541" s="116">
        <v>22.01</v>
      </c>
      <c r="H2541" s="20"/>
    </row>
    <row r="2542" spans="1:8" s="172" customFormat="1" ht="12.75" customHeight="1" x14ac:dyDescent="0.15">
      <c r="A2542" s="105">
        <v>40367</v>
      </c>
      <c r="B2542" s="116">
        <v>4</v>
      </c>
      <c r="C2542" s="20">
        <f t="shared" si="78"/>
        <v>0.04</v>
      </c>
      <c r="D2542" s="46">
        <f t="shared" si="79"/>
        <v>25.71</v>
      </c>
      <c r="E2542" s="20"/>
      <c r="F2542" s="105">
        <v>40389</v>
      </c>
      <c r="G2542" s="116">
        <v>23.5</v>
      </c>
      <c r="H2542" s="20"/>
    </row>
    <row r="2543" spans="1:8" s="172" customFormat="1" ht="12.75" customHeight="1" x14ac:dyDescent="0.15">
      <c r="A2543" s="105">
        <v>40366</v>
      </c>
      <c r="B2543" s="116">
        <v>3.96</v>
      </c>
      <c r="C2543" s="20">
        <f t="shared" si="78"/>
        <v>3.9599999999999996E-2</v>
      </c>
      <c r="D2543" s="46">
        <f t="shared" si="79"/>
        <v>26.84</v>
      </c>
      <c r="E2543" s="20"/>
      <c r="F2543" s="105">
        <v>40388</v>
      </c>
      <c r="G2543" s="116">
        <v>24.13</v>
      </c>
      <c r="H2543" s="20"/>
    </row>
    <row r="2544" spans="1:8" s="172" customFormat="1" ht="12.75" customHeight="1" x14ac:dyDescent="0.15">
      <c r="A2544" s="105">
        <v>40365</v>
      </c>
      <c r="B2544" s="116">
        <v>3.89</v>
      </c>
      <c r="C2544" s="20">
        <f t="shared" si="78"/>
        <v>3.8900000000000004E-2</v>
      </c>
      <c r="D2544" s="46">
        <f t="shared" si="79"/>
        <v>29.65</v>
      </c>
      <c r="E2544" s="20"/>
      <c r="F2544" s="105">
        <v>40387</v>
      </c>
      <c r="G2544" s="116">
        <v>24.25</v>
      </c>
      <c r="H2544" s="20"/>
    </row>
    <row r="2545" spans="1:8" s="172" customFormat="1" ht="12.75" customHeight="1" x14ac:dyDescent="0.15">
      <c r="A2545" s="105">
        <v>40361</v>
      </c>
      <c r="B2545" s="116">
        <v>3.94</v>
      </c>
      <c r="C2545" s="20">
        <f t="shared" si="78"/>
        <v>3.9399999999999998E-2</v>
      </c>
      <c r="D2545" s="46">
        <f t="shared" si="79"/>
        <v>30.12</v>
      </c>
      <c r="E2545" s="20"/>
      <c r="F2545" s="105">
        <v>40386</v>
      </c>
      <c r="G2545" s="116">
        <v>23.19</v>
      </c>
      <c r="H2545" s="20"/>
    </row>
    <row r="2546" spans="1:8" s="172" customFormat="1" ht="12.75" customHeight="1" x14ac:dyDescent="0.15">
      <c r="A2546" s="105">
        <v>40360</v>
      </c>
      <c r="B2546" s="116">
        <v>3.88</v>
      </c>
      <c r="C2546" s="20">
        <f t="shared" si="78"/>
        <v>3.8800000000000001E-2</v>
      </c>
      <c r="D2546" s="46">
        <f t="shared" si="79"/>
        <v>32.86</v>
      </c>
      <c r="E2546" s="20"/>
      <c r="F2546" s="105">
        <v>40385</v>
      </c>
      <c r="G2546" s="116">
        <v>22.73</v>
      </c>
      <c r="H2546" s="20"/>
    </row>
    <row r="2547" spans="1:8" s="172" customFormat="1" ht="12.75" customHeight="1" x14ac:dyDescent="0.15">
      <c r="A2547" s="105">
        <v>40359</v>
      </c>
      <c r="B2547" s="116">
        <v>3.91</v>
      </c>
      <c r="C2547" s="20">
        <f t="shared" si="78"/>
        <v>3.9100000000000003E-2</v>
      </c>
      <c r="D2547" s="46">
        <f t="shared" si="79"/>
        <v>34.54</v>
      </c>
      <c r="E2547" s="20"/>
      <c r="F2547" s="105">
        <v>40382</v>
      </c>
      <c r="G2547" s="116">
        <v>23.47</v>
      </c>
      <c r="H2547" s="20"/>
    </row>
    <row r="2548" spans="1:8" s="172" customFormat="1" ht="12.75" customHeight="1" x14ac:dyDescent="0.15">
      <c r="A2548" s="105">
        <v>40358</v>
      </c>
      <c r="B2548" s="116">
        <v>3.94</v>
      </c>
      <c r="C2548" s="20">
        <f t="shared" si="78"/>
        <v>3.9399999999999998E-2</v>
      </c>
      <c r="D2548" s="46">
        <f t="shared" si="79"/>
        <v>34.130000000000003</v>
      </c>
      <c r="E2548" s="20"/>
      <c r="F2548" s="105">
        <v>40381</v>
      </c>
      <c r="G2548" s="116">
        <v>24.63</v>
      </c>
      <c r="H2548" s="20"/>
    </row>
    <row r="2549" spans="1:8" s="172" customFormat="1" ht="12.75" customHeight="1" x14ac:dyDescent="0.15">
      <c r="A2549" s="105">
        <v>40357</v>
      </c>
      <c r="B2549" s="116">
        <v>4.01</v>
      </c>
      <c r="C2549" s="20">
        <f t="shared" si="78"/>
        <v>4.0099999999999997E-2</v>
      </c>
      <c r="D2549" s="46">
        <f t="shared" si="79"/>
        <v>29</v>
      </c>
      <c r="E2549" s="20"/>
      <c r="F2549" s="105">
        <v>40380</v>
      </c>
      <c r="G2549" s="116">
        <v>25.64</v>
      </c>
      <c r="H2549" s="20"/>
    </row>
    <row r="2550" spans="1:8" s="172" customFormat="1" ht="12.75" customHeight="1" x14ac:dyDescent="0.15">
      <c r="A2550" s="105">
        <v>40354</v>
      </c>
      <c r="B2550" s="116">
        <v>4.07</v>
      </c>
      <c r="C2550" s="20">
        <f t="shared" si="78"/>
        <v>4.07E-2</v>
      </c>
      <c r="D2550" s="46">
        <f t="shared" si="79"/>
        <v>28.53</v>
      </c>
      <c r="E2550" s="20"/>
      <c r="F2550" s="105">
        <v>40379</v>
      </c>
      <c r="G2550" s="116">
        <v>23.93</v>
      </c>
      <c r="H2550" s="20"/>
    </row>
    <row r="2551" spans="1:8" s="172" customFormat="1" ht="12.75" customHeight="1" x14ac:dyDescent="0.15">
      <c r="A2551" s="105">
        <v>40353</v>
      </c>
      <c r="B2551" s="116">
        <v>4.09</v>
      </c>
      <c r="C2551" s="20">
        <f t="shared" si="78"/>
        <v>4.0899999999999999E-2</v>
      </c>
      <c r="D2551" s="46">
        <f t="shared" si="79"/>
        <v>29.74</v>
      </c>
      <c r="E2551" s="20"/>
      <c r="F2551" s="105">
        <v>40378</v>
      </c>
      <c r="G2551" s="116">
        <v>25.97</v>
      </c>
      <c r="H2551" s="20"/>
    </row>
    <row r="2552" spans="1:8" s="172" customFormat="1" ht="12.75" customHeight="1" x14ac:dyDescent="0.15">
      <c r="A2552" s="105">
        <v>40352</v>
      </c>
      <c r="B2552" s="116">
        <v>4.05</v>
      </c>
      <c r="C2552" s="20">
        <f t="shared" si="78"/>
        <v>4.0500000000000001E-2</v>
      </c>
      <c r="D2552" s="46">
        <f t="shared" si="79"/>
        <v>26.91</v>
      </c>
      <c r="E2552" s="20"/>
      <c r="F2552" s="105">
        <v>40375</v>
      </c>
      <c r="G2552" s="116">
        <v>26.25</v>
      </c>
      <c r="H2552" s="20"/>
    </row>
    <row r="2553" spans="1:8" s="172" customFormat="1" ht="12.75" customHeight="1" x14ac:dyDescent="0.15">
      <c r="A2553" s="105">
        <v>40351</v>
      </c>
      <c r="B2553" s="116">
        <v>4.0999999999999996</v>
      </c>
      <c r="C2553" s="20">
        <f t="shared" si="78"/>
        <v>4.0999999999999995E-2</v>
      </c>
      <c r="D2553" s="46">
        <f t="shared" si="79"/>
        <v>27.05</v>
      </c>
      <c r="E2553" s="20"/>
      <c r="F2553" s="105">
        <v>40374</v>
      </c>
      <c r="G2553" s="116">
        <v>25.14</v>
      </c>
      <c r="H2553" s="20"/>
    </row>
    <row r="2554" spans="1:8" s="172" customFormat="1" ht="12.75" customHeight="1" x14ac:dyDescent="0.15">
      <c r="A2554" s="105">
        <v>40350</v>
      </c>
      <c r="B2554" s="116">
        <v>4.17</v>
      </c>
      <c r="C2554" s="20">
        <f t="shared" si="78"/>
        <v>4.1700000000000001E-2</v>
      </c>
      <c r="D2554" s="46">
        <f t="shared" si="79"/>
        <v>24.88</v>
      </c>
      <c r="E2554" s="20"/>
      <c r="F2554" s="105">
        <v>40373</v>
      </c>
      <c r="G2554" s="116">
        <v>24.89</v>
      </c>
      <c r="H2554" s="20"/>
    </row>
    <row r="2555" spans="1:8" s="172" customFormat="1" ht="12.75" customHeight="1" x14ac:dyDescent="0.15">
      <c r="A2555" s="105">
        <v>40347</v>
      </c>
      <c r="B2555" s="116">
        <v>4.1500000000000004</v>
      </c>
      <c r="C2555" s="20">
        <f t="shared" si="78"/>
        <v>4.1500000000000002E-2</v>
      </c>
      <c r="D2555" s="46">
        <f t="shared" si="79"/>
        <v>23.95</v>
      </c>
      <c r="E2555" s="20"/>
      <c r="F2555" s="105">
        <v>40372</v>
      </c>
      <c r="G2555" s="116">
        <v>24.56</v>
      </c>
      <c r="H2555" s="20"/>
    </row>
    <row r="2556" spans="1:8" s="172" customFormat="1" ht="12.75" customHeight="1" x14ac:dyDescent="0.15">
      <c r="A2556" s="105">
        <v>40346</v>
      </c>
      <c r="B2556" s="116">
        <v>4.13</v>
      </c>
      <c r="C2556" s="20">
        <f t="shared" si="78"/>
        <v>4.1299999999999996E-2</v>
      </c>
      <c r="D2556" s="46">
        <f t="shared" si="79"/>
        <v>25.05</v>
      </c>
      <c r="E2556" s="20"/>
      <c r="F2556" s="105">
        <v>40371</v>
      </c>
      <c r="G2556" s="116">
        <v>24.43</v>
      </c>
      <c r="H2556" s="20"/>
    </row>
    <row r="2557" spans="1:8" s="172" customFormat="1" ht="12.75" customHeight="1" x14ac:dyDescent="0.15">
      <c r="A2557" s="105">
        <v>40345</v>
      </c>
      <c r="B2557" s="116">
        <v>4.18</v>
      </c>
      <c r="C2557" s="20">
        <f t="shared" si="78"/>
        <v>4.1799999999999997E-2</v>
      </c>
      <c r="D2557" s="46">
        <f t="shared" si="79"/>
        <v>25.92</v>
      </c>
      <c r="E2557" s="20"/>
      <c r="F2557" s="105">
        <v>40368</v>
      </c>
      <c r="G2557" s="116">
        <v>24.98</v>
      </c>
      <c r="H2557" s="20"/>
    </row>
    <row r="2558" spans="1:8" s="172" customFormat="1" ht="12.75" customHeight="1" x14ac:dyDescent="0.15">
      <c r="A2558" s="105">
        <v>40344</v>
      </c>
      <c r="B2558" s="116">
        <v>4.2300000000000004</v>
      </c>
      <c r="C2558" s="20">
        <f t="shared" si="78"/>
        <v>4.2300000000000004E-2</v>
      </c>
      <c r="D2558" s="46">
        <f t="shared" si="79"/>
        <v>25.87</v>
      </c>
      <c r="E2558" s="20"/>
      <c r="F2558" s="105">
        <v>40367</v>
      </c>
      <c r="G2558" s="116">
        <v>25.71</v>
      </c>
      <c r="H2558" s="20"/>
    </row>
    <row r="2559" spans="1:8" s="172" customFormat="1" ht="12.75" customHeight="1" x14ac:dyDescent="0.15">
      <c r="A2559" s="105">
        <v>40343</v>
      </c>
      <c r="B2559" s="116">
        <v>4.2</v>
      </c>
      <c r="C2559" s="20">
        <f t="shared" si="78"/>
        <v>4.2000000000000003E-2</v>
      </c>
      <c r="D2559" s="46">
        <f t="shared" si="79"/>
        <v>28.58</v>
      </c>
      <c r="E2559" s="20"/>
      <c r="F2559" s="105">
        <v>40366</v>
      </c>
      <c r="G2559" s="116">
        <v>26.84</v>
      </c>
      <c r="H2559" s="20"/>
    </row>
    <row r="2560" spans="1:8" s="172" customFormat="1" ht="12.75" customHeight="1" x14ac:dyDescent="0.15">
      <c r="A2560" s="105">
        <v>40340</v>
      </c>
      <c r="B2560" s="116">
        <v>4.1500000000000004</v>
      </c>
      <c r="C2560" s="20">
        <f t="shared" si="78"/>
        <v>4.1500000000000002E-2</v>
      </c>
      <c r="D2560" s="46">
        <f t="shared" si="79"/>
        <v>28.79</v>
      </c>
      <c r="E2560" s="20"/>
      <c r="F2560" s="105">
        <v>40365</v>
      </c>
      <c r="G2560" s="116">
        <v>29.65</v>
      </c>
      <c r="H2560" s="20"/>
    </row>
    <row r="2561" spans="1:8" s="172" customFormat="1" ht="12.75" customHeight="1" x14ac:dyDescent="0.15">
      <c r="A2561" s="105">
        <v>40339</v>
      </c>
      <c r="B2561" s="116">
        <v>4.25</v>
      </c>
      <c r="C2561" s="20">
        <f t="shared" si="78"/>
        <v>4.2500000000000003E-2</v>
      </c>
      <c r="D2561" s="46">
        <f t="shared" si="79"/>
        <v>30.57</v>
      </c>
      <c r="E2561" s="20"/>
      <c r="F2561" s="105">
        <v>40361</v>
      </c>
      <c r="G2561" s="116">
        <v>30.12</v>
      </c>
      <c r="H2561" s="20"/>
    </row>
    <row r="2562" spans="1:8" s="172" customFormat="1" ht="12.75" customHeight="1" x14ac:dyDescent="0.15">
      <c r="A2562" s="105">
        <v>40338</v>
      </c>
      <c r="B2562" s="116">
        <v>4.12</v>
      </c>
      <c r="C2562" s="20">
        <f t="shared" si="78"/>
        <v>4.1200000000000001E-2</v>
      </c>
      <c r="D2562" s="46">
        <f t="shared" si="79"/>
        <v>33.729999999999997</v>
      </c>
      <c r="E2562" s="20"/>
      <c r="F2562" s="105">
        <v>40360</v>
      </c>
      <c r="G2562" s="116">
        <v>32.86</v>
      </c>
      <c r="H2562" s="20"/>
    </row>
    <row r="2563" spans="1:8" s="172" customFormat="1" ht="12.75" customHeight="1" x14ac:dyDescent="0.15">
      <c r="A2563" s="105">
        <v>40337</v>
      </c>
      <c r="B2563" s="116">
        <v>4.0999999999999996</v>
      </c>
      <c r="C2563" s="20">
        <f t="shared" ref="C2563:C2626" si="80">B2563/100</f>
        <v>4.0999999999999995E-2</v>
      </c>
      <c r="D2563" s="46">
        <f t="shared" ref="D2563:D2626" si="81">IFERROR(VLOOKUP(A2563,$F$3:$G$7726,2,FALSE),AVERAGE(D2562,D2564))</f>
        <v>33.700000000000003</v>
      </c>
      <c r="E2563" s="20"/>
      <c r="F2563" s="105">
        <v>40359</v>
      </c>
      <c r="G2563" s="116">
        <v>34.54</v>
      </c>
      <c r="H2563" s="20"/>
    </row>
    <row r="2564" spans="1:8" s="172" customFormat="1" ht="12.75" customHeight="1" x14ac:dyDescent="0.15">
      <c r="A2564" s="105">
        <v>40336</v>
      </c>
      <c r="B2564" s="116">
        <v>4.1100000000000003</v>
      </c>
      <c r="C2564" s="20">
        <f t="shared" si="80"/>
        <v>4.1100000000000005E-2</v>
      </c>
      <c r="D2564" s="46">
        <f t="shared" si="81"/>
        <v>36.57</v>
      </c>
      <c r="E2564" s="20"/>
      <c r="F2564" s="105">
        <v>40358</v>
      </c>
      <c r="G2564" s="116">
        <v>34.130000000000003</v>
      </c>
      <c r="H2564" s="20"/>
    </row>
    <row r="2565" spans="1:8" s="172" customFormat="1" ht="12.75" customHeight="1" x14ac:dyDescent="0.15">
      <c r="A2565" s="105">
        <v>40333</v>
      </c>
      <c r="B2565" s="116">
        <v>4.13</v>
      </c>
      <c r="C2565" s="20">
        <f t="shared" si="80"/>
        <v>4.1299999999999996E-2</v>
      </c>
      <c r="D2565" s="46">
        <f t="shared" si="81"/>
        <v>35.479999999999997</v>
      </c>
      <c r="E2565" s="20"/>
      <c r="F2565" s="105">
        <v>40357</v>
      </c>
      <c r="G2565" s="116">
        <v>29</v>
      </c>
      <c r="H2565" s="20"/>
    </row>
    <row r="2566" spans="1:8" s="172" customFormat="1" ht="12.75" customHeight="1" x14ac:dyDescent="0.15">
      <c r="A2566" s="105">
        <v>40332</v>
      </c>
      <c r="B2566" s="116">
        <v>4.29</v>
      </c>
      <c r="C2566" s="20">
        <f t="shared" si="80"/>
        <v>4.2900000000000001E-2</v>
      </c>
      <c r="D2566" s="46">
        <f t="shared" si="81"/>
        <v>29.46</v>
      </c>
      <c r="E2566" s="20"/>
      <c r="F2566" s="105">
        <v>40354</v>
      </c>
      <c r="G2566" s="116">
        <v>28.53</v>
      </c>
      <c r="H2566" s="20"/>
    </row>
    <row r="2567" spans="1:8" s="172" customFormat="1" ht="12.75" customHeight="1" x14ac:dyDescent="0.15">
      <c r="A2567" s="105">
        <v>40331</v>
      </c>
      <c r="B2567" s="116">
        <v>4.24</v>
      </c>
      <c r="C2567" s="20">
        <f t="shared" si="80"/>
        <v>4.24E-2</v>
      </c>
      <c r="D2567" s="46">
        <f t="shared" si="81"/>
        <v>30.17</v>
      </c>
      <c r="E2567" s="20"/>
      <c r="F2567" s="105">
        <v>40353</v>
      </c>
      <c r="G2567" s="116">
        <v>29.74</v>
      </c>
      <c r="H2567" s="20"/>
    </row>
    <row r="2568" spans="1:8" s="172" customFormat="1" ht="12.75" customHeight="1" x14ac:dyDescent="0.15">
      <c r="A2568" s="105">
        <v>40330</v>
      </c>
      <c r="B2568" s="116">
        <v>4.1900000000000004</v>
      </c>
      <c r="C2568" s="20">
        <f t="shared" si="80"/>
        <v>4.1900000000000007E-2</v>
      </c>
      <c r="D2568" s="46">
        <f t="shared" si="81"/>
        <v>35.54</v>
      </c>
      <c r="E2568" s="20"/>
      <c r="F2568" s="105">
        <v>40352</v>
      </c>
      <c r="G2568" s="116">
        <v>26.91</v>
      </c>
      <c r="H2568" s="20"/>
    </row>
    <row r="2569" spans="1:8" s="172" customFormat="1" ht="12.75" customHeight="1" x14ac:dyDescent="0.15">
      <c r="A2569" s="105">
        <v>40326</v>
      </c>
      <c r="B2569" s="116">
        <v>4.22</v>
      </c>
      <c r="C2569" s="20">
        <f t="shared" si="80"/>
        <v>4.2199999999999994E-2</v>
      </c>
      <c r="D2569" s="46">
        <f t="shared" si="81"/>
        <v>32.07</v>
      </c>
      <c r="E2569" s="20"/>
      <c r="F2569" s="105">
        <v>40351</v>
      </c>
      <c r="G2569" s="116">
        <v>27.05</v>
      </c>
      <c r="H2569" s="20"/>
    </row>
    <row r="2570" spans="1:8" s="172" customFormat="1" ht="12.75" customHeight="1" x14ac:dyDescent="0.15">
      <c r="A2570" s="105">
        <v>40325</v>
      </c>
      <c r="B2570" s="116">
        <v>4.24</v>
      </c>
      <c r="C2570" s="20">
        <f t="shared" si="80"/>
        <v>4.24E-2</v>
      </c>
      <c r="D2570" s="46">
        <f t="shared" si="81"/>
        <v>29.68</v>
      </c>
      <c r="E2570" s="20"/>
      <c r="F2570" s="105">
        <v>40350</v>
      </c>
      <c r="G2570" s="116">
        <v>24.88</v>
      </c>
      <c r="H2570" s="20"/>
    </row>
    <row r="2571" spans="1:8" s="172" customFormat="1" ht="12.75" customHeight="1" x14ac:dyDescent="0.15">
      <c r="A2571" s="105">
        <v>40324</v>
      </c>
      <c r="B2571" s="116">
        <v>4.1100000000000003</v>
      </c>
      <c r="C2571" s="20">
        <f t="shared" si="80"/>
        <v>4.1100000000000005E-2</v>
      </c>
      <c r="D2571" s="46">
        <f t="shared" si="81"/>
        <v>35.020000000000003</v>
      </c>
      <c r="E2571" s="20"/>
      <c r="F2571" s="105">
        <v>40347</v>
      </c>
      <c r="G2571" s="116">
        <v>23.95</v>
      </c>
      <c r="H2571" s="20"/>
    </row>
    <row r="2572" spans="1:8" s="172" customFormat="1" ht="12.75" customHeight="1" x14ac:dyDescent="0.15">
      <c r="A2572" s="105">
        <v>40323</v>
      </c>
      <c r="B2572" s="116">
        <v>4.07</v>
      </c>
      <c r="C2572" s="20">
        <f t="shared" si="80"/>
        <v>4.07E-2</v>
      </c>
      <c r="D2572" s="46">
        <f t="shared" si="81"/>
        <v>34.61</v>
      </c>
      <c r="E2572" s="20"/>
      <c r="F2572" s="105">
        <v>40346</v>
      </c>
      <c r="G2572" s="116">
        <v>25.05</v>
      </c>
      <c r="H2572" s="20"/>
    </row>
    <row r="2573" spans="1:8" s="172" customFormat="1" ht="12.75" customHeight="1" x14ac:dyDescent="0.15">
      <c r="A2573" s="105">
        <v>40322</v>
      </c>
      <c r="B2573" s="116">
        <v>4.12</v>
      </c>
      <c r="C2573" s="20">
        <f t="shared" si="80"/>
        <v>4.1200000000000001E-2</v>
      </c>
      <c r="D2573" s="46">
        <f t="shared" si="81"/>
        <v>38.32</v>
      </c>
      <c r="E2573" s="20"/>
      <c r="F2573" s="105">
        <v>40345</v>
      </c>
      <c r="G2573" s="116">
        <v>25.92</v>
      </c>
      <c r="H2573" s="20"/>
    </row>
    <row r="2574" spans="1:8" s="172" customFormat="1" ht="12.75" customHeight="1" x14ac:dyDescent="0.15">
      <c r="A2574" s="105">
        <v>40319</v>
      </c>
      <c r="B2574" s="116">
        <v>4.07</v>
      </c>
      <c r="C2574" s="20">
        <f t="shared" si="80"/>
        <v>4.07E-2</v>
      </c>
      <c r="D2574" s="46">
        <f t="shared" si="81"/>
        <v>40.1</v>
      </c>
      <c r="E2574" s="20"/>
      <c r="F2574" s="105">
        <v>40344</v>
      </c>
      <c r="G2574" s="116">
        <v>25.87</v>
      </c>
      <c r="H2574" s="20"/>
    </row>
    <row r="2575" spans="1:8" s="172" customFormat="1" ht="12.75" customHeight="1" x14ac:dyDescent="0.15">
      <c r="A2575" s="105">
        <v>40318</v>
      </c>
      <c r="B2575" s="116">
        <v>4.13</v>
      </c>
      <c r="C2575" s="20">
        <f t="shared" si="80"/>
        <v>4.1299999999999996E-2</v>
      </c>
      <c r="D2575" s="46">
        <f t="shared" si="81"/>
        <v>45.79</v>
      </c>
      <c r="E2575" s="20"/>
      <c r="F2575" s="105">
        <v>40343</v>
      </c>
      <c r="G2575" s="116">
        <v>28.58</v>
      </c>
      <c r="H2575" s="20"/>
    </row>
    <row r="2576" spans="1:8" s="172" customFormat="1" ht="12.75" customHeight="1" x14ac:dyDescent="0.15">
      <c r="A2576" s="105">
        <v>40317</v>
      </c>
      <c r="B2576" s="116">
        <v>4.24</v>
      </c>
      <c r="C2576" s="20">
        <f t="shared" si="80"/>
        <v>4.24E-2</v>
      </c>
      <c r="D2576" s="46">
        <f t="shared" si="81"/>
        <v>35.32</v>
      </c>
      <c r="E2576" s="20"/>
      <c r="F2576" s="105">
        <v>40340</v>
      </c>
      <c r="G2576" s="116">
        <v>28.79</v>
      </c>
      <c r="H2576" s="20"/>
    </row>
    <row r="2577" spans="1:8" s="172" customFormat="1" ht="12.75" customHeight="1" x14ac:dyDescent="0.15">
      <c r="A2577" s="105">
        <v>40316</v>
      </c>
      <c r="B2577" s="116">
        <v>4.26</v>
      </c>
      <c r="C2577" s="20">
        <f t="shared" si="80"/>
        <v>4.2599999999999999E-2</v>
      </c>
      <c r="D2577" s="46">
        <f t="shared" si="81"/>
        <v>33.549999999999997</v>
      </c>
      <c r="E2577" s="20"/>
      <c r="F2577" s="105">
        <v>40339</v>
      </c>
      <c r="G2577" s="116">
        <v>30.57</v>
      </c>
      <c r="H2577" s="20"/>
    </row>
    <row r="2578" spans="1:8" s="172" customFormat="1" ht="12.75" customHeight="1" x14ac:dyDescent="0.15">
      <c r="A2578" s="105">
        <v>40315</v>
      </c>
      <c r="B2578" s="116">
        <v>4.3499999999999996</v>
      </c>
      <c r="C2578" s="20">
        <f t="shared" si="80"/>
        <v>4.3499999999999997E-2</v>
      </c>
      <c r="D2578" s="46">
        <f t="shared" si="81"/>
        <v>30.84</v>
      </c>
      <c r="E2578" s="20"/>
      <c r="F2578" s="105">
        <v>40338</v>
      </c>
      <c r="G2578" s="116">
        <v>33.729999999999997</v>
      </c>
      <c r="H2578" s="20"/>
    </row>
    <row r="2579" spans="1:8" s="172" customFormat="1" ht="12.75" customHeight="1" x14ac:dyDescent="0.15">
      <c r="A2579" s="105">
        <v>40312</v>
      </c>
      <c r="B2579" s="116">
        <v>4.32</v>
      </c>
      <c r="C2579" s="20">
        <f t="shared" si="80"/>
        <v>4.3200000000000002E-2</v>
      </c>
      <c r="D2579" s="46">
        <f t="shared" si="81"/>
        <v>31.24</v>
      </c>
      <c r="E2579" s="20"/>
      <c r="F2579" s="105">
        <v>40337</v>
      </c>
      <c r="G2579" s="116">
        <v>33.700000000000003</v>
      </c>
      <c r="H2579" s="20"/>
    </row>
    <row r="2580" spans="1:8" s="172" customFormat="1" ht="12.75" customHeight="1" x14ac:dyDescent="0.15">
      <c r="A2580" s="105">
        <v>40311</v>
      </c>
      <c r="B2580" s="116">
        <v>4.47</v>
      </c>
      <c r="C2580" s="20">
        <f t="shared" si="80"/>
        <v>4.4699999999999997E-2</v>
      </c>
      <c r="D2580" s="46">
        <f t="shared" si="81"/>
        <v>26.68</v>
      </c>
      <c r="E2580" s="20"/>
      <c r="F2580" s="105">
        <v>40336</v>
      </c>
      <c r="G2580" s="116">
        <v>36.57</v>
      </c>
      <c r="H2580" s="20"/>
    </row>
    <row r="2581" spans="1:8" s="172" customFormat="1" ht="12.75" customHeight="1" x14ac:dyDescent="0.15">
      <c r="A2581" s="105">
        <v>40310</v>
      </c>
      <c r="B2581" s="116">
        <v>4.47</v>
      </c>
      <c r="C2581" s="20">
        <f t="shared" si="80"/>
        <v>4.4699999999999997E-2</v>
      </c>
      <c r="D2581" s="46">
        <f t="shared" si="81"/>
        <v>25.52</v>
      </c>
      <c r="E2581" s="20"/>
      <c r="F2581" s="105">
        <v>40333</v>
      </c>
      <c r="G2581" s="116">
        <v>35.479999999999997</v>
      </c>
      <c r="H2581" s="20"/>
    </row>
    <row r="2582" spans="1:8" s="172" customFormat="1" ht="12.75" customHeight="1" x14ac:dyDescent="0.15">
      <c r="A2582" s="105">
        <v>40309</v>
      </c>
      <c r="B2582" s="116">
        <v>4.42</v>
      </c>
      <c r="C2582" s="20">
        <f t="shared" si="80"/>
        <v>4.4199999999999996E-2</v>
      </c>
      <c r="D2582" s="46">
        <f t="shared" si="81"/>
        <v>28.32</v>
      </c>
      <c r="E2582" s="20"/>
      <c r="F2582" s="105">
        <v>40332</v>
      </c>
      <c r="G2582" s="116">
        <v>29.46</v>
      </c>
      <c r="H2582" s="20"/>
    </row>
    <row r="2583" spans="1:8" s="172" customFormat="1" ht="12.75" customHeight="1" x14ac:dyDescent="0.15">
      <c r="A2583" s="105">
        <v>40308</v>
      </c>
      <c r="B2583" s="116">
        <v>4.41</v>
      </c>
      <c r="C2583" s="20">
        <f t="shared" si="80"/>
        <v>4.41E-2</v>
      </c>
      <c r="D2583" s="46">
        <f t="shared" si="81"/>
        <v>28.84</v>
      </c>
      <c r="E2583" s="20"/>
      <c r="F2583" s="105">
        <v>40331</v>
      </c>
      <c r="G2583" s="116">
        <v>30.17</v>
      </c>
      <c r="H2583" s="20"/>
    </row>
    <row r="2584" spans="1:8" s="172" customFormat="1" ht="12.75" customHeight="1" x14ac:dyDescent="0.15">
      <c r="A2584" s="105">
        <v>40305</v>
      </c>
      <c r="B2584" s="116">
        <v>4.28</v>
      </c>
      <c r="C2584" s="20">
        <f t="shared" si="80"/>
        <v>4.2800000000000005E-2</v>
      </c>
      <c r="D2584" s="46">
        <f t="shared" si="81"/>
        <v>40.950000000000003</v>
      </c>
      <c r="E2584" s="20"/>
      <c r="F2584" s="105">
        <v>40330</v>
      </c>
      <c r="G2584" s="116">
        <v>35.54</v>
      </c>
      <c r="H2584" s="20"/>
    </row>
    <row r="2585" spans="1:8" s="172" customFormat="1" ht="12.75" customHeight="1" x14ac:dyDescent="0.15">
      <c r="A2585" s="105">
        <v>40304</v>
      </c>
      <c r="B2585" s="116">
        <v>4.1900000000000004</v>
      </c>
      <c r="C2585" s="20">
        <f t="shared" si="80"/>
        <v>4.1900000000000007E-2</v>
      </c>
      <c r="D2585" s="46">
        <f t="shared" si="81"/>
        <v>32.799999999999997</v>
      </c>
      <c r="E2585" s="20"/>
      <c r="F2585" s="105">
        <v>40326</v>
      </c>
      <c r="G2585" s="116">
        <v>32.07</v>
      </c>
      <c r="H2585" s="20"/>
    </row>
    <row r="2586" spans="1:8" s="172" customFormat="1" ht="12.75" customHeight="1" x14ac:dyDescent="0.15">
      <c r="A2586" s="105">
        <v>40303</v>
      </c>
      <c r="B2586" s="116">
        <v>4.3899999999999997</v>
      </c>
      <c r="C2586" s="20">
        <f t="shared" si="80"/>
        <v>4.3899999999999995E-2</v>
      </c>
      <c r="D2586" s="46">
        <f t="shared" si="81"/>
        <v>24.91</v>
      </c>
      <c r="E2586" s="20"/>
      <c r="F2586" s="105">
        <v>40325</v>
      </c>
      <c r="G2586" s="116">
        <v>29.68</v>
      </c>
      <c r="H2586" s="20"/>
    </row>
    <row r="2587" spans="1:8" s="172" customFormat="1" ht="12.75" customHeight="1" x14ac:dyDescent="0.15">
      <c r="A2587" s="105">
        <v>40302</v>
      </c>
      <c r="B2587" s="116">
        <v>4.43</v>
      </c>
      <c r="C2587" s="20">
        <f t="shared" si="80"/>
        <v>4.4299999999999999E-2</v>
      </c>
      <c r="D2587" s="46">
        <f t="shared" si="81"/>
        <v>23.84</v>
      </c>
      <c r="E2587" s="20"/>
      <c r="F2587" s="105">
        <v>40324</v>
      </c>
      <c r="G2587" s="116">
        <v>35.020000000000003</v>
      </c>
      <c r="H2587" s="20"/>
    </row>
    <row r="2588" spans="1:8" s="172" customFormat="1" ht="12.75" customHeight="1" x14ac:dyDescent="0.15">
      <c r="A2588" s="105">
        <v>40301</v>
      </c>
      <c r="B2588" s="116">
        <v>4.53</v>
      </c>
      <c r="C2588" s="20">
        <f t="shared" si="80"/>
        <v>4.53E-2</v>
      </c>
      <c r="D2588" s="46">
        <f t="shared" si="81"/>
        <v>20.190000000000001</v>
      </c>
      <c r="E2588" s="20"/>
      <c r="F2588" s="105">
        <v>40323</v>
      </c>
      <c r="G2588" s="116">
        <v>34.61</v>
      </c>
      <c r="H2588" s="20"/>
    </row>
    <row r="2589" spans="1:8" s="172" customFormat="1" ht="12.75" customHeight="1" x14ac:dyDescent="0.15">
      <c r="A2589" s="105">
        <v>40298</v>
      </c>
      <c r="B2589" s="116">
        <v>4.53</v>
      </c>
      <c r="C2589" s="20">
        <f t="shared" si="80"/>
        <v>4.53E-2</v>
      </c>
      <c r="D2589" s="46">
        <f t="shared" si="81"/>
        <v>22.05</v>
      </c>
      <c r="E2589" s="20"/>
      <c r="F2589" s="105">
        <v>40322</v>
      </c>
      <c r="G2589" s="116">
        <v>38.32</v>
      </c>
      <c r="H2589" s="20"/>
    </row>
    <row r="2590" spans="1:8" s="172" customFormat="1" ht="12.75" customHeight="1" x14ac:dyDescent="0.15">
      <c r="A2590" s="105">
        <v>40297</v>
      </c>
      <c r="B2590" s="116">
        <v>4.5999999999999996</v>
      </c>
      <c r="C2590" s="20">
        <f t="shared" si="80"/>
        <v>4.5999999999999999E-2</v>
      </c>
      <c r="D2590" s="46">
        <f t="shared" si="81"/>
        <v>18.440000000000001</v>
      </c>
      <c r="E2590" s="20"/>
      <c r="F2590" s="105">
        <v>40319</v>
      </c>
      <c r="G2590" s="116">
        <v>40.1</v>
      </c>
      <c r="H2590" s="20"/>
    </row>
    <row r="2591" spans="1:8" s="172" customFormat="1" ht="12.75" customHeight="1" x14ac:dyDescent="0.15">
      <c r="A2591" s="105">
        <v>40296</v>
      </c>
      <c r="B2591" s="116">
        <v>4.63</v>
      </c>
      <c r="C2591" s="20">
        <f t="shared" si="80"/>
        <v>4.6300000000000001E-2</v>
      </c>
      <c r="D2591" s="46">
        <f t="shared" si="81"/>
        <v>21.08</v>
      </c>
      <c r="E2591" s="20"/>
      <c r="F2591" s="105">
        <v>40318</v>
      </c>
      <c r="G2591" s="116">
        <v>45.79</v>
      </c>
      <c r="H2591" s="20"/>
    </row>
    <row r="2592" spans="1:8" s="172" customFormat="1" ht="12.75" customHeight="1" x14ac:dyDescent="0.15">
      <c r="A2592" s="105">
        <v>40295</v>
      </c>
      <c r="B2592" s="116">
        <v>4.5599999999999996</v>
      </c>
      <c r="C2592" s="20">
        <f t="shared" si="80"/>
        <v>4.5599999999999995E-2</v>
      </c>
      <c r="D2592" s="46">
        <f t="shared" si="81"/>
        <v>22.81</v>
      </c>
      <c r="E2592" s="20"/>
      <c r="F2592" s="105">
        <v>40317</v>
      </c>
      <c r="G2592" s="116">
        <v>35.32</v>
      </c>
      <c r="H2592" s="20"/>
    </row>
    <row r="2593" spans="1:8" s="172" customFormat="1" ht="12.75" customHeight="1" x14ac:dyDescent="0.15">
      <c r="A2593" s="105">
        <v>40294</v>
      </c>
      <c r="B2593" s="116">
        <v>4.67</v>
      </c>
      <c r="C2593" s="20">
        <f t="shared" si="80"/>
        <v>4.6699999999999998E-2</v>
      </c>
      <c r="D2593" s="46">
        <f t="shared" si="81"/>
        <v>17.47</v>
      </c>
      <c r="E2593" s="20"/>
      <c r="F2593" s="105">
        <v>40316</v>
      </c>
      <c r="G2593" s="116">
        <v>33.549999999999997</v>
      </c>
      <c r="H2593" s="20"/>
    </row>
    <row r="2594" spans="1:8" s="172" customFormat="1" ht="12.75" customHeight="1" x14ac:dyDescent="0.15">
      <c r="A2594" s="105">
        <v>40291</v>
      </c>
      <c r="B2594" s="116">
        <v>4.67</v>
      </c>
      <c r="C2594" s="20">
        <f t="shared" si="80"/>
        <v>4.6699999999999998E-2</v>
      </c>
      <c r="D2594" s="46">
        <f t="shared" si="81"/>
        <v>16.62</v>
      </c>
      <c r="E2594" s="20"/>
      <c r="F2594" s="105">
        <v>40315</v>
      </c>
      <c r="G2594" s="116">
        <v>30.84</v>
      </c>
      <c r="H2594" s="20"/>
    </row>
    <row r="2595" spans="1:8" s="172" customFormat="1" ht="12.75" customHeight="1" x14ac:dyDescent="0.15">
      <c r="A2595" s="105">
        <v>40290</v>
      </c>
      <c r="B2595" s="116">
        <v>4.6500000000000004</v>
      </c>
      <c r="C2595" s="20">
        <f t="shared" si="80"/>
        <v>4.6500000000000007E-2</v>
      </c>
      <c r="D2595" s="46">
        <f t="shared" si="81"/>
        <v>16.47</v>
      </c>
      <c r="E2595" s="20"/>
      <c r="F2595" s="105">
        <v>40312</v>
      </c>
      <c r="G2595" s="116">
        <v>31.24</v>
      </c>
      <c r="H2595" s="20"/>
    </row>
    <row r="2596" spans="1:8" s="172" customFormat="1" ht="12.75" customHeight="1" x14ac:dyDescent="0.15">
      <c r="A2596" s="105">
        <v>40289</v>
      </c>
      <c r="B2596" s="116">
        <v>4.6100000000000003</v>
      </c>
      <c r="C2596" s="20">
        <f t="shared" si="80"/>
        <v>4.6100000000000002E-2</v>
      </c>
      <c r="D2596" s="46">
        <f t="shared" si="81"/>
        <v>16.32</v>
      </c>
      <c r="E2596" s="20"/>
      <c r="F2596" s="105">
        <v>40311</v>
      </c>
      <c r="G2596" s="116">
        <v>26.68</v>
      </c>
      <c r="H2596" s="20"/>
    </row>
    <row r="2597" spans="1:8" s="172" customFormat="1" ht="12.75" customHeight="1" x14ac:dyDescent="0.15">
      <c r="A2597" s="105">
        <v>40288</v>
      </c>
      <c r="B2597" s="116">
        <v>4.67</v>
      </c>
      <c r="C2597" s="20">
        <f t="shared" si="80"/>
        <v>4.6699999999999998E-2</v>
      </c>
      <c r="D2597" s="46">
        <f t="shared" si="81"/>
        <v>15.73</v>
      </c>
      <c r="E2597" s="20"/>
      <c r="F2597" s="105">
        <v>40310</v>
      </c>
      <c r="G2597" s="116">
        <v>25.52</v>
      </c>
      <c r="H2597" s="20"/>
    </row>
    <row r="2598" spans="1:8" s="172" customFormat="1" ht="12.75" customHeight="1" x14ac:dyDescent="0.15">
      <c r="A2598" s="105">
        <v>40287</v>
      </c>
      <c r="B2598" s="116">
        <v>4.7</v>
      </c>
      <c r="C2598" s="20">
        <f t="shared" si="80"/>
        <v>4.7E-2</v>
      </c>
      <c r="D2598" s="46">
        <f t="shared" si="81"/>
        <v>17.34</v>
      </c>
      <c r="E2598" s="20"/>
      <c r="F2598" s="105">
        <v>40309</v>
      </c>
      <c r="G2598" s="116">
        <v>28.32</v>
      </c>
      <c r="H2598" s="20"/>
    </row>
    <row r="2599" spans="1:8" s="172" customFormat="1" ht="12.75" customHeight="1" x14ac:dyDescent="0.15">
      <c r="A2599" s="105">
        <v>40284</v>
      </c>
      <c r="B2599" s="116">
        <v>4.67</v>
      </c>
      <c r="C2599" s="20">
        <f t="shared" si="80"/>
        <v>4.6699999999999998E-2</v>
      </c>
      <c r="D2599" s="46">
        <f t="shared" si="81"/>
        <v>18.36</v>
      </c>
      <c r="E2599" s="20"/>
      <c r="F2599" s="105">
        <v>40308</v>
      </c>
      <c r="G2599" s="116">
        <v>28.84</v>
      </c>
      <c r="H2599" s="20"/>
    </row>
    <row r="2600" spans="1:8" s="172" customFormat="1" ht="12.75" customHeight="1" x14ac:dyDescent="0.15">
      <c r="A2600" s="105">
        <v>40283</v>
      </c>
      <c r="B2600" s="116">
        <v>4.72</v>
      </c>
      <c r="C2600" s="20">
        <f t="shared" si="80"/>
        <v>4.7199999999999999E-2</v>
      </c>
      <c r="D2600" s="46">
        <f t="shared" si="81"/>
        <v>15.89</v>
      </c>
      <c r="E2600" s="20"/>
      <c r="F2600" s="105">
        <v>40305</v>
      </c>
      <c r="G2600" s="116">
        <v>40.950000000000003</v>
      </c>
      <c r="H2600" s="20"/>
    </row>
    <row r="2601" spans="1:8" s="172" customFormat="1" ht="12.75" customHeight="1" x14ac:dyDescent="0.15">
      <c r="A2601" s="105">
        <v>40282</v>
      </c>
      <c r="B2601" s="116">
        <v>4.72</v>
      </c>
      <c r="C2601" s="20">
        <f t="shared" si="80"/>
        <v>4.7199999999999999E-2</v>
      </c>
      <c r="D2601" s="46">
        <f t="shared" si="81"/>
        <v>15.59</v>
      </c>
      <c r="E2601" s="20"/>
      <c r="F2601" s="105">
        <v>40304</v>
      </c>
      <c r="G2601" s="116">
        <v>32.799999999999997</v>
      </c>
      <c r="H2601" s="20"/>
    </row>
    <row r="2602" spans="1:8" s="172" customFormat="1" ht="12.75" customHeight="1" x14ac:dyDescent="0.15">
      <c r="A2602" s="105">
        <v>40281</v>
      </c>
      <c r="B2602" s="116">
        <v>4.68</v>
      </c>
      <c r="C2602" s="20">
        <f t="shared" si="80"/>
        <v>4.6799999999999994E-2</v>
      </c>
      <c r="D2602" s="46">
        <f t="shared" si="81"/>
        <v>16.2</v>
      </c>
      <c r="E2602" s="20"/>
      <c r="F2602" s="105">
        <v>40303</v>
      </c>
      <c r="G2602" s="116">
        <v>24.91</v>
      </c>
      <c r="H2602" s="20"/>
    </row>
    <row r="2603" spans="1:8" s="172" customFormat="1" ht="12.75" customHeight="1" x14ac:dyDescent="0.15">
      <c r="A2603" s="105">
        <v>40280</v>
      </c>
      <c r="B2603" s="116">
        <v>4.7</v>
      </c>
      <c r="C2603" s="20">
        <f t="shared" si="80"/>
        <v>4.7E-2</v>
      </c>
      <c r="D2603" s="46">
        <f t="shared" si="81"/>
        <v>15.58</v>
      </c>
      <c r="E2603" s="20"/>
      <c r="F2603" s="105">
        <v>40302</v>
      </c>
      <c r="G2603" s="116">
        <v>23.84</v>
      </c>
      <c r="H2603" s="20"/>
    </row>
    <row r="2604" spans="1:8" s="172" customFormat="1" ht="12.75" customHeight="1" x14ac:dyDescent="0.15">
      <c r="A2604" s="105">
        <v>40277</v>
      </c>
      <c r="B2604" s="116">
        <v>4.74</v>
      </c>
      <c r="C2604" s="20">
        <f t="shared" si="80"/>
        <v>4.7400000000000005E-2</v>
      </c>
      <c r="D2604" s="46">
        <f t="shared" si="81"/>
        <v>16.14</v>
      </c>
      <c r="E2604" s="20"/>
      <c r="F2604" s="105">
        <v>40301</v>
      </c>
      <c r="G2604" s="116">
        <v>20.190000000000001</v>
      </c>
      <c r="H2604" s="20"/>
    </row>
    <row r="2605" spans="1:8" s="172" customFormat="1" ht="12.75" customHeight="1" x14ac:dyDescent="0.15">
      <c r="A2605" s="105">
        <v>40276</v>
      </c>
      <c r="B2605" s="116">
        <v>4.75</v>
      </c>
      <c r="C2605" s="20">
        <f t="shared" si="80"/>
        <v>4.7500000000000001E-2</v>
      </c>
      <c r="D2605" s="46">
        <f t="shared" si="81"/>
        <v>16.48</v>
      </c>
      <c r="E2605" s="20"/>
      <c r="F2605" s="105">
        <v>40298</v>
      </c>
      <c r="G2605" s="116">
        <v>22.05</v>
      </c>
      <c r="H2605" s="20"/>
    </row>
    <row r="2606" spans="1:8" s="172" customFormat="1" ht="12.75" customHeight="1" x14ac:dyDescent="0.15">
      <c r="A2606" s="105">
        <v>40275</v>
      </c>
      <c r="B2606" s="116">
        <v>4.74</v>
      </c>
      <c r="C2606" s="20">
        <f t="shared" si="80"/>
        <v>4.7400000000000005E-2</v>
      </c>
      <c r="D2606" s="46">
        <f t="shared" si="81"/>
        <v>16.62</v>
      </c>
      <c r="E2606" s="20"/>
      <c r="F2606" s="105">
        <v>40297</v>
      </c>
      <c r="G2606" s="116">
        <v>18.440000000000001</v>
      </c>
      <c r="H2606" s="20"/>
    </row>
    <row r="2607" spans="1:8" s="172" customFormat="1" ht="12.75" customHeight="1" x14ac:dyDescent="0.15">
      <c r="A2607" s="105">
        <v>40274</v>
      </c>
      <c r="B2607" s="116">
        <v>4.84</v>
      </c>
      <c r="C2607" s="20">
        <f t="shared" si="80"/>
        <v>4.8399999999999999E-2</v>
      </c>
      <c r="D2607" s="46">
        <f t="shared" si="81"/>
        <v>16.23</v>
      </c>
      <c r="E2607" s="20"/>
      <c r="F2607" s="105">
        <v>40296</v>
      </c>
      <c r="G2607" s="116">
        <v>21.08</v>
      </c>
      <c r="H2607" s="20"/>
    </row>
    <row r="2608" spans="1:8" s="172" customFormat="1" ht="12.75" customHeight="1" x14ac:dyDescent="0.15">
      <c r="A2608" s="105">
        <v>40273</v>
      </c>
      <c r="B2608" s="116">
        <v>4.8499999999999996</v>
      </c>
      <c r="C2608" s="20">
        <f t="shared" si="80"/>
        <v>4.8499999999999995E-2</v>
      </c>
      <c r="D2608" s="46">
        <f t="shared" si="81"/>
        <v>17.02</v>
      </c>
      <c r="E2608" s="20"/>
      <c r="F2608" s="105">
        <v>40295</v>
      </c>
      <c r="G2608" s="116">
        <v>22.81</v>
      </c>
      <c r="H2608" s="20"/>
    </row>
    <row r="2609" spans="1:8" s="172" customFormat="1" ht="12.75" customHeight="1" x14ac:dyDescent="0.15">
      <c r="A2609" s="105">
        <v>40270</v>
      </c>
      <c r="B2609" s="116">
        <v>4.8099999999999996</v>
      </c>
      <c r="C2609" s="20">
        <f t="shared" si="80"/>
        <v>4.8099999999999997E-2</v>
      </c>
      <c r="D2609" s="46">
        <f t="shared" si="81"/>
        <v>17.244999999999997</v>
      </c>
      <c r="E2609" s="20"/>
      <c r="F2609" s="105">
        <v>40294</v>
      </c>
      <c r="G2609" s="116">
        <v>17.47</v>
      </c>
      <c r="H2609" s="20"/>
    </row>
    <row r="2610" spans="1:8" s="172" customFormat="1" ht="12.75" customHeight="1" x14ac:dyDescent="0.15">
      <c r="A2610" s="105">
        <v>40269</v>
      </c>
      <c r="B2610" s="116">
        <v>4.74</v>
      </c>
      <c r="C2610" s="20">
        <f t="shared" si="80"/>
        <v>4.7400000000000005E-2</v>
      </c>
      <c r="D2610" s="46">
        <f t="shared" si="81"/>
        <v>17.47</v>
      </c>
      <c r="E2610" s="20"/>
      <c r="F2610" s="105">
        <v>40291</v>
      </c>
      <c r="G2610" s="116">
        <v>16.62</v>
      </c>
      <c r="H2610" s="20"/>
    </row>
    <row r="2611" spans="1:8" s="172" customFormat="1" ht="12.75" customHeight="1" x14ac:dyDescent="0.15">
      <c r="A2611" s="105">
        <v>40268</v>
      </c>
      <c r="B2611" s="116">
        <v>4.72</v>
      </c>
      <c r="C2611" s="20">
        <f t="shared" si="80"/>
        <v>4.7199999999999999E-2</v>
      </c>
      <c r="D2611" s="46">
        <f t="shared" si="81"/>
        <v>17.59</v>
      </c>
      <c r="E2611" s="20"/>
      <c r="F2611" s="105">
        <v>40290</v>
      </c>
      <c r="G2611" s="116">
        <v>16.47</v>
      </c>
      <c r="H2611" s="20"/>
    </row>
    <row r="2612" spans="1:8" s="172" customFormat="1" ht="12.75" customHeight="1" x14ac:dyDescent="0.15">
      <c r="A2612" s="105">
        <v>40267</v>
      </c>
      <c r="B2612" s="116">
        <v>4.75</v>
      </c>
      <c r="C2612" s="20">
        <f t="shared" si="80"/>
        <v>4.7500000000000001E-2</v>
      </c>
      <c r="D2612" s="46">
        <f t="shared" si="81"/>
        <v>17.13</v>
      </c>
      <c r="E2612" s="20"/>
      <c r="F2612" s="105">
        <v>40289</v>
      </c>
      <c r="G2612" s="116">
        <v>16.32</v>
      </c>
      <c r="H2612" s="20"/>
    </row>
    <row r="2613" spans="1:8" s="172" customFormat="1" ht="12.75" customHeight="1" x14ac:dyDescent="0.15">
      <c r="A2613" s="105">
        <v>40266</v>
      </c>
      <c r="B2613" s="116">
        <v>4.76</v>
      </c>
      <c r="C2613" s="20">
        <f t="shared" si="80"/>
        <v>4.7599999999999996E-2</v>
      </c>
      <c r="D2613" s="46">
        <f t="shared" si="81"/>
        <v>17.59</v>
      </c>
      <c r="E2613" s="20"/>
      <c r="F2613" s="105">
        <v>40288</v>
      </c>
      <c r="G2613" s="116">
        <v>15.73</v>
      </c>
      <c r="H2613" s="20"/>
    </row>
    <row r="2614" spans="1:8" s="172" customFormat="1" ht="12.75" customHeight="1" x14ac:dyDescent="0.15">
      <c r="A2614" s="105">
        <v>40263</v>
      </c>
      <c r="B2614" s="116">
        <v>4.75</v>
      </c>
      <c r="C2614" s="20">
        <f t="shared" si="80"/>
        <v>4.7500000000000001E-2</v>
      </c>
      <c r="D2614" s="46">
        <f t="shared" si="81"/>
        <v>17.77</v>
      </c>
      <c r="E2614" s="20"/>
      <c r="F2614" s="105">
        <v>40287</v>
      </c>
      <c r="G2614" s="116">
        <v>17.34</v>
      </c>
      <c r="H2614" s="20"/>
    </row>
    <row r="2615" spans="1:8" s="172" customFormat="1" ht="12.75" customHeight="1" x14ac:dyDescent="0.15">
      <c r="A2615" s="105">
        <v>40262</v>
      </c>
      <c r="B2615" s="116">
        <v>4.7699999999999996</v>
      </c>
      <c r="C2615" s="20">
        <f t="shared" si="80"/>
        <v>4.7699999999999992E-2</v>
      </c>
      <c r="D2615" s="46">
        <f t="shared" si="81"/>
        <v>18.399999999999999</v>
      </c>
      <c r="E2615" s="20"/>
      <c r="F2615" s="105">
        <v>40284</v>
      </c>
      <c r="G2615" s="116">
        <v>18.36</v>
      </c>
      <c r="H2615" s="20"/>
    </row>
    <row r="2616" spans="1:8" s="172" customFormat="1" ht="12.75" customHeight="1" x14ac:dyDescent="0.15">
      <c r="A2616" s="105">
        <v>40261</v>
      </c>
      <c r="B2616" s="116">
        <v>4.72</v>
      </c>
      <c r="C2616" s="20">
        <f t="shared" si="80"/>
        <v>4.7199999999999999E-2</v>
      </c>
      <c r="D2616" s="46">
        <f t="shared" si="81"/>
        <v>17.55</v>
      </c>
      <c r="E2616" s="20"/>
      <c r="F2616" s="105">
        <v>40283</v>
      </c>
      <c r="G2616" s="116">
        <v>15.89</v>
      </c>
      <c r="H2616" s="20"/>
    </row>
    <row r="2617" spans="1:8" s="172" customFormat="1" ht="12.75" customHeight="1" x14ac:dyDescent="0.15">
      <c r="A2617" s="105">
        <v>40260</v>
      </c>
      <c r="B2617" s="116">
        <v>4.5999999999999996</v>
      </c>
      <c r="C2617" s="20">
        <f t="shared" si="80"/>
        <v>4.5999999999999999E-2</v>
      </c>
      <c r="D2617" s="46">
        <f t="shared" si="81"/>
        <v>16.350000000000001</v>
      </c>
      <c r="E2617" s="20"/>
      <c r="F2617" s="105">
        <v>40282</v>
      </c>
      <c r="G2617" s="116">
        <v>15.59</v>
      </c>
      <c r="H2617" s="20"/>
    </row>
    <row r="2618" spans="1:8" s="172" customFormat="1" ht="12.75" customHeight="1" x14ac:dyDescent="0.15">
      <c r="A2618" s="105">
        <v>40259</v>
      </c>
      <c r="B2618" s="116">
        <v>4.57</v>
      </c>
      <c r="C2618" s="20">
        <f t="shared" si="80"/>
        <v>4.5700000000000005E-2</v>
      </c>
      <c r="D2618" s="46">
        <f t="shared" si="81"/>
        <v>16.87</v>
      </c>
      <c r="E2618" s="20"/>
      <c r="F2618" s="105">
        <v>40281</v>
      </c>
      <c r="G2618" s="116">
        <v>16.2</v>
      </c>
      <c r="H2618" s="20"/>
    </row>
    <row r="2619" spans="1:8" s="172" customFormat="1" ht="12.75" customHeight="1" x14ac:dyDescent="0.15">
      <c r="A2619" s="105">
        <v>40256</v>
      </c>
      <c r="B2619" s="116">
        <v>4.58</v>
      </c>
      <c r="C2619" s="20">
        <f t="shared" si="80"/>
        <v>4.58E-2</v>
      </c>
      <c r="D2619" s="46">
        <f t="shared" si="81"/>
        <v>16.97</v>
      </c>
      <c r="E2619" s="20"/>
      <c r="F2619" s="105">
        <v>40280</v>
      </c>
      <c r="G2619" s="116">
        <v>15.58</v>
      </c>
      <c r="H2619" s="20"/>
    </row>
    <row r="2620" spans="1:8" s="172" customFormat="1" ht="12.75" customHeight="1" x14ac:dyDescent="0.15">
      <c r="A2620" s="105">
        <v>40255</v>
      </c>
      <c r="B2620" s="116">
        <v>4.59</v>
      </c>
      <c r="C2620" s="20">
        <f t="shared" si="80"/>
        <v>4.5899999999999996E-2</v>
      </c>
      <c r="D2620" s="46">
        <f t="shared" si="81"/>
        <v>16.62</v>
      </c>
      <c r="E2620" s="20"/>
      <c r="F2620" s="105">
        <v>40277</v>
      </c>
      <c r="G2620" s="116">
        <v>16.14</v>
      </c>
      <c r="H2620" s="20"/>
    </row>
    <row r="2621" spans="1:8" s="172" customFormat="1" ht="12.75" customHeight="1" x14ac:dyDescent="0.15">
      <c r="A2621" s="105">
        <v>40254</v>
      </c>
      <c r="B2621" s="116">
        <v>4.5599999999999996</v>
      </c>
      <c r="C2621" s="20">
        <f t="shared" si="80"/>
        <v>4.5599999999999995E-2</v>
      </c>
      <c r="D2621" s="46">
        <f t="shared" si="81"/>
        <v>16.91</v>
      </c>
      <c r="E2621" s="20"/>
      <c r="F2621" s="105">
        <v>40276</v>
      </c>
      <c r="G2621" s="116">
        <v>16.48</v>
      </c>
      <c r="H2621" s="20"/>
    </row>
    <row r="2622" spans="1:8" s="172" customFormat="1" ht="12.75" customHeight="1" x14ac:dyDescent="0.15">
      <c r="A2622" s="105">
        <v>40253</v>
      </c>
      <c r="B2622" s="116">
        <v>4.59</v>
      </c>
      <c r="C2622" s="20">
        <f t="shared" si="80"/>
        <v>4.5899999999999996E-2</v>
      </c>
      <c r="D2622" s="46">
        <f t="shared" si="81"/>
        <v>17.690000000000001</v>
      </c>
      <c r="E2622" s="20"/>
      <c r="F2622" s="105">
        <v>40275</v>
      </c>
      <c r="G2622" s="116">
        <v>16.62</v>
      </c>
      <c r="H2622" s="20"/>
    </row>
    <row r="2623" spans="1:8" s="172" customFormat="1" ht="12.75" customHeight="1" x14ac:dyDescent="0.15">
      <c r="A2623" s="105">
        <v>40252</v>
      </c>
      <c r="B2623" s="116">
        <v>4.63</v>
      </c>
      <c r="C2623" s="20">
        <f t="shared" si="80"/>
        <v>4.6300000000000001E-2</v>
      </c>
      <c r="D2623" s="46">
        <f t="shared" si="81"/>
        <v>18</v>
      </c>
      <c r="E2623" s="20"/>
      <c r="F2623" s="105">
        <v>40274</v>
      </c>
      <c r="G2623" s="116">
        <v>16.23</v>
      </c>
      <c r="H2623" s="20"/>
    </row>
    <row r="2624" spans="1:8" s="172" customFormat="1" ht="12.75" customHeight="1" x14ac:dyDescent="0.15">
      <c r="A2624" s="105">
        <v>40249</v>
      </c>
      <c r="B2624" s="116">
        <v>4.62</v>
      </c>
      <c r="C2624" s="20">
        <f t="shared" si="80"/>
        <v>4.6199999999999998E-2</v>
      </c>
      <c r="D2624" s="46">
        <f t="shared" si="81"/>
        <v>17.579999999999998</v>
      </c>
      <c r="E2624" s="20"/>
      <c r="F2624" s="105">
        <v>40273</v>
      </c>
      <c r="G2624" s="116">
        <v>17.02</v>
      </c>
      <c r="H2624" s="20"/>
    </row>
    <row r="2625" spans="1:8" s="172" customFormat="1" ht="12.75" customHeight="1" x14ac:dyDescent="0.15">
      <c r="A2625" s="105">
        <v>40248</v>
      </c>
      <c r="B2625" s="116">
        <v>4.66</v>
      </c>
      <c r="C2625" s="20">
        <f t="shared" si="80"/>
        <v>4.6600000000000003E-2</v>
      </c>
      <c r="D2625" s="46">
        <f t="shared" si="81"/>
        <v>18.059999999999999</v>
      </c>
      <c r="E2625" s="20"/>
      <c r="F2625" s="105">
        <v>40269</v>
      </c>
      <c r="G2625" s="116">
        <v>17.47</v>
      </c>
      <c r="H2625" s="20"/>
    </row>
    <row r="2626" spans="1:8" s="172" customFormat="1" ht="12.75" customHeight="1" x14ac:dyDescent="0.15">
      <c r="A2626" s="105">
        <v>40247</v>
      </c>
      <c r="B2626" s="116">
        <v>4.6900000000000004</v>
      </c>
      <c r="C2626" s="20">
        <f t="shared" si="80"/>
        <v>4.6900000000000004E-2</v>
      </c>
      <c r="D2626" s="46">
        <f t="shared" si="81"/>
        <v>18.57</v>
      </c>
      <c r="E2626" s="20"/>
      <c r="F2626" s="105">
        <v>40268</v>
      </c>
      <c r="G2626" s="116">
        <v>17.59</v>
      </c>
      <c r="H2626" s="20"/>
    </row>
    <row r="2627" spans="1:8" s="172" customFormat="1" ht="12.75" customHeight="1" x14ac:dyDescent="0.15">
      <c r="A2627" s="105">
        <v>40246</v>
      </c>
      <c r="B2627" s="116">
        <v>4.68</v>
      </c>
      <c r="C2627" s="20">
        <f t="shared" ref="C2627:C2690" si="82">B2627/100</f>
        <v>4.6799999999999994E-2</v>
      </c>
      <c r="D2627" s="46">
        <f t="shared" ref="D2627:D2690" si="83">IFERROR(VLOOKUP(A2627,$F$3:$G$7726,2,FALSE),AVERAGE(D2626,D2628))</f>
        <v>17.920000000000002</v>
      </c>
      <c r="E2627" s="20"/>
      <c r="F2627" s="105">
        <v>40267</v>
      </c>
      <c r="G2627" s="116">
        <v>17.13</v>
      </c>
      <c r="H2627" s="20"/>
    </row>
    <row r="2628" spans="1:8" s="172" customFormat="1" ht="12.75" customHeight="1" x14ac:dyDescent="0.15">
      <c r="A2628" s="105">
        <v>40245</v>
      </c>
      <c r="B2628" s="116">
        <v>4.68</v>
      </c>
      <c r="C2628" s="20">
        <f t="shared" si="82"/>
        <v>4.6799999999999994E-2</v>
      </c>
      <c r="D2628" s="46">
        <f t="shared" si="83"/>
        <v>17.79</v>
      </c>
      <c r="E2628" s="20"/>
      <c r="F2628" s="105">
        <v>40266</v>
      </c>
      <c r="G2628" s="116">
        <v>17.59</v>
      </c>
      <c r="H2628" s="20"/>
    </row>
    <row r="2629" spans="1:8" s="172" customFormat="1" ht="12.75" customHeight="1" x14ac:dyDescent="0.15">
      <c r="A2629" s="105">
        <v>40242</v>
      </c>
      <c r="B2629" s="116">
        <v>4.6399999999999997</v>
      </c>
      <c r="C2629" s="20">
        <f t="shared" si="82"/>
        <v>4.6399999999999997E-2</v>
      </c>
      <c r="D2629" s="46">
        <f t="shared" si="83"/>
        <v>17.420000000000002</v>
      </c>
      <c r="E2629" s="20"/>
      <c r="F2629" s="105">
        <v>40263</v>
      </c>
      <c r="G2629" s="116">
        <v>17.77</v>
      </c>
      <c r="H2629" s="20"/>
    </row>
    <row r="2630" spans="1:8" s="172" customFormat="1" ht="12.75" customHeight="1" x14ac:dyDescent="0.15">
      <c r="A2630" s="105">
        <v>40241</v>
      </c>
      <c r="B2630" s="116">
        <v>4.5599999999999996</v>
      </c>
      <c r="C2630" s="20">
        <f t="shared" si="82"/>
        <v>4.5599999999999995E-2</v>
      </c>
      <c r="D2630" s="46">
        <f t="shared" si="83"/>
        <v>18.72</v>
      </c>
      <c r="E2630" s="20"/>
      <c r="F2630" s="105">
        <v>40262</v>
      </c>
      <c r="G2630" s="116">
        <v>18.399999999999999</v>
      </c>
      <c r="H2630" s="20"/>
    </row>
    <row r="2631" spans="1:8" s="172" customFormat="1" ht="12.75" customHeight="1" x14ac:dyDescent="0.15">
      <c r="A2631" s="105">
        <v>40240</v>
      </c>
      <c r="B2631" s="116">
        <v>4.58</v>
      </c>
      <c r="C2631" s="20">
        <f t="shared" si="82"/>
        <v>4.58E-2</v>
      </c>
      <c r="D2631" s="46">
        <f t="shared" si="83"/>
        <v>18.829999999999998</v>
      </c>
      <c r="E2631" s="20"/>
      <c r="F2631" s="105">
        <v>40261</v>
      </c>
      <c r="G2631" s="116">
        <v>17.55</v>
      </c>
      <c r="H2631" s="20"/>
    </row>
    <row r="2632" spans="1:8" s="172" customFormat="1" ht="12.75" customHeight="1" x14ac:dyDescent="0.15">
      <c r="A2632" s="105">
        <v>40239</v>
      </c>
      <c r="B2632" s="116">
        <v>4.57</v>
      </c>
      <c r="C2632" s="20">
        <f t="shared" si="82"/>
        <v>4.5700000000000005E-2</v>
      </c>
      <c r="D2632" s="46">
        <f t="shared" si="83"/>
        <v>19.059999999999999</v>
      </c>
      <c r="E2632" s="20"/>
      <c r="F2632" s="105">
        <v>40260</v>
      </c>
      <c r="G2632" s="116">
        <v>16.350000000000001</v>
      </c>
      <c r="H2632" s="20"/>
    </row>
    <row r="2633" spans="1:8" s="172" customFormat="1" ht="12.75" customHeight="1" x14ac:dyDescent="0.15">
      <c r="A2633" s="105">
        <v>40238</v>
      </c>
      <c r="B2633" s="116">
        <v>4.5599999999999996</v>
      </c>
      <c r="C2633" s="20">
        <f t="shared" si="82"/>
        <v>4.5599999999999995E-2</v>
      </c>
      <c r="D2633" s="46">
        <f t="shared" si="83"/>
        <v>19.260000000000002</v>
      </c>
      <c r="E2633" s="20"/>
      <c r="F2633" s="105">
        <v>40259</v>
      </c>
      <c r="G2633" s="116">
        <v>16.87</v>
      </c>
      <c r="H2633" s="20"/>
    </row>
    <row r="2634" spans="1:8" s="172" customFormat="1" ht="12.75" customHeight="1" x14ac:dyDescent="0.15">
      <c r="A2634" s="105">
        <v>40235</v>
      </c>
      <c r="B2634" s="116">
        <v>4.55</v>
      </c>
      <c r="C2634" s="20">
        <f t="shared" si="82"/>
        <v>4.5499999999999999E-2</v>
      </c>
      <c r="D2634" s="46">
        <f t="shared" si="83"/>
        <v>19.5</v>
      </c>
      <c r="E2634" s="20"/>
      <c r="F2634" s="105">
        <v>40256</v>
      </c>
      <c r="G2634" s="116">
        <v>16.97</v>
      </c>
      <c r="H2634" s="20"/>
    </row>
    <row r="2635" spans="1:8" s="172" customFormat="1" ht="12.75" customHeight="1" x14ac:dyDescent="0.15">
      <c r="A2635" s="105">
        <v>40234</v>
      </c>
      <c r="B2635" s="116">
        <v>4.58</v>
      </c>
      <c r="C2635" s="20">
        <f t="shared" si="82"/>
        <v>4.58E-2</v>
      </c>
      <c r="D2635" s="46">
        <f t="shared" si="83"/>
        <v>20.100000000000001</v>
      </c>
      <c r="E2635" s="20"/>
      <c r="F2635" s="105">
        <v>40255</v>
      </c>
      <c r="G2635" s="116">
        <v>16.62</v>
      </c>
      <c r="H2635" s="20"/>
    </row>
    <row r="2636" spans="1:8" s="172" customFormat="1" ht="12.75" customHeight="1" x14ac:dyDescent="0.15">
      <c r="A2636" s="105">
        <v>40233</v>
      </c>
      <c r="B2636" s="116">
        <v>4.63</v>
      </c>
      <c r="C2636" s="20">
        <f t="shared" si="82"/>
        <v>4.6300000000000001E-2</v>
      </c>
      <c r="D2636" s="46">
        <f t="shared" si="83"/>
        <v>20.27</v>
      </c>
      <c r="E2636" s="20"/>
      <c r="F2636" s="105">
        <v>40254</v>
      </c>
      <c r="G2636" s="116">
        <v>16.91</v>
      </c>
      <c r="H2636" s="20"/>
    </row>
    <row r="2637" spans="1:8" s="172" customFormat="1" ht="12.75" customHeight="1" x14ac:dyDescent="0.15">
      <c r="A2637" s="105">
        <v>40232</v>
      </c>
      <c r="B2637" s="116">
        <v>4.63</v>
      </c>
      <c r="C2637" s="20">
        <f t="shared" si="82"/>
        <v>4.6300000000000001E-2</v>
      </c>
      <c r="D2637" s="46">
        <f t="shared" si="83"/>
        <v>21.37</v>
      </c>
      <c r="E2637" s="20"/>
      <c r="F2637" s="105">
        <v>40253</v>
      </c>
      <c r="G2637" s="116">
        <v>17.690000000000001</v>
      </c>
      <c r="H2637" s="20"/>
    </row>
    <row r="2638" spans="1:8" s="172" customFormat="1" ht="12.75" customHeight="1" x14ac:dyDescent="0.15">
      <c r="A2638" s="105">
        <v>40231</v>
      </c>
      <c r="B2638" s="116">
        <v>4.7300000000000004</v>
      </c>
      <c r="C2638" s="20">
        <f t="shared" si="82"/>
        <v>4.7300000000000002E-2</v>
      </c>
      <c r="D2638" s="46">
        <f t="shared" si="83"/>
        <v>19.940000000000001</v>
      </c>
      <c r="E2638" s="20"/>
      <c r="F2638" s="105">
        <v>40252</v>
      </c>
      <c r="G2638" s="116">
        <v>18</v>
      </c>
      <c r="H2638" s="20"/>
    </row>
    <row r="2639" spans="1:8" s="172" customFormat="1" ht="12.75" customHeight="1" x14ac:dyDescent="0.15">
      <c r="A2639" s="105">
        <v>40228</v>
      </c>
      <c r="B2639" s="116">
        <v>4.71</v>
      </c>
      <c r="C2639" s="20">
        <f t="shared" si="82"/>
        <v>4.7100000000000003E-2</v>
      </c>
      <c r="D2639" s="46">
        <f t="shared" si="83"/>
        <v>20.02</v>
      </c>
      <c r="E2639" s="20"/>
      <c r="F2639" s="105">
        <v>40249</v>
      </c>
      <c r="G2639" s="116">
        <v>17.579999999999998</v>
      </c>
      <c r="H2639" s="20"/>
    </row>
    <row r="2640" spans="1:8" s="172" customFormat="1" ht="12.75" customHeight="1" x14ac:dyDescent="0.15">
      <c r="A2640" s="105">
        <v>40227</v>
      </c>
      <c r="B2640" s="116">
        <v>4.74</v>
      </c>
      <c r="C2640" s="20">
        <f t="shared" si="82"/>
        <v>4.7400000000000005E-2</v>
      </c>
      <c r="D2640" s="46">
        <f t="shared" si="83"/>
        <v>20.63</v>
      </c>
      <c r="E2640" s="20"/>
      <c r="F2640" s="105">
        <v>40248</v>
      </c>
      <c r="G2640" s="116">
        <v>18.059999999999999</v>
      </c>
      <c r="H2640" s="20"/>
    </row>
    <row r="2641" spans="1:8" s="172" customFormat="1" ht="12.75" customHeight="1" x14ac:dyDescent="0.15">
      <c r="A2641" s="105">
        <v>40226</v>
      </c>
      <c r="B2641" s="116">
        <v>4.7</v>
      </c>
      <c r="C2641" s="20">
        <f t="shared" si="82"/>
        <v>4.7E-2</v>
      </c>
      <c r="D2641" s="46">
        <f t="shared" si="83"/>
        <v>21.72</v>
      </c>
      <c r="E2641" s="20"/>
      <c r="F2641" s="105">
        <v>40247</v>
      </c>
      <c r="G2641" s="116">
        <v>18.57</v>
      </c>
      <c r="H2641" s="20"/>
    </row>
    <row r="2642" spans="1:8" s="172" customFormat="1" ht="12.75" customHeight="1" x14ac:dyDescent="0.15">
      <c r="A2642" s="105">
        <v>40225</v>
      </c>
      <c r="B2642" s="116">
        <v>4.63</v>
      </c>
      <c r="C2642" s="20">
        <f t="shared" si="82"/>
        <v>4.6300000000000001E-2</v>
      </c>
      <c r="D2642" s="46">
        <f t="shared" si="83"/>
        <v>22.25</v>
      </c>
      <c r="E2642" s="20"/>
      <c r="F2642" s="105">
        <v>40246</v>
      </c>
      <c r="G2642" s="116">
        <v>17.920000000000002</v>
      </c>
      <c r="H2642" s="20"/>
    </row>
    <row r="2643" spans="1:8" s="172" customFormat="1" ht="12.75" customHeight="1" x14ac:dyDescent="0.15">
      <c r="A2643" s="105">
        <v>40221</v>
      </c>
      <c r="B2643" s="116">
        <v>4.66</v>
      </c>
      <c r="C2643" s="20">
        <f t="shared" si="82"/>
        <v>4.6600000000000003E-2</v>
      </c>
      <c r="D2643" s="46">
        <f t="shared" si="83"/>
        <v>22.73</v>
      </c>
      <c r="E2643" s="20"/>
      <c r="F2643" s="105">
        <v>40245</v>
      </c>
      <c r="G2643" s="116">
        <v>17.79</v>
      </c>
      <c r="H2643" s="20"/>
    </row>
    <row r="2644" spans="1:8" s="172" customFormat="1" ht="12.75" customHeight="1" x14ac:dyDescent="0.15">
      <c r="A2644" s="105">
        <v>40220</v>
      </c>
      <c r="B2644" s="116">
        <v>4.6900000000000004</v>
      </c>
      <c r="C2644" s="20">
        <f t="shared" si="82"/>
        <v>4.6900000000000004E-2</v>
      </c>
      <c r="D2644" s="46">
        <f t="shared" si="83"/>
        <v>23.96</v>
      </c>
      <c r="E2644" s="20"/>
      <c r="F2644" s="105">
        <v>40242</v>
      </c>
      <c r="G2644" s="116">
        <v>17.420000000000002</v>
      </c>
      <c r="H2644" s="20"/>
    </row>
    <row r="2645" spans="1:8" s="172" customFormat="1" ht="12.75" customHeight="1" x14ac:dyDescent="0.15">
      <c r="A2645" s="105">
        <v>40219</v>
      </c>
      <c r="B2645" s="116">
        <v>4.6500000000000004</v>
      </c>
      <c r="C2645" s="20">
        <f t="shared" si="82"/>
        <v>4.6500000000000007E-2</v>
      </c>
      <c r="D2645" s="46">
        <f t="shared" si="83"/>
        <v>25.4</v>
      </c>
      <c r="E2645" s="20"/>
      <c r="F2645" s="105">
        <v>40241</v>
      </c>
      <c r="G2645" s="116">
        <v>18.72</v>
      </c>
      <c r="H2645" s="20"/>
    </row>
    <row r="2646" spans="1:8" s="172" customFormat="1" ht="12.75" customHeight="1" x14ac:dyDescent="0.15">
      <c r="A2646" s="105">
        <v>40218</v>
      </c>
      <c r="B2646" s="116">
        <v>4.58</v>
      </c>
      <c r="C2646" s="20">
        <f t="shared" si="82"/>
        <v>4.58E-2</v>
      </c>
      <c r="D2646" s="46">
        <f t="shared" si="83"/>
        <v>26</v>
      </c>
      <c r="E2646" s="20"/>
      <c r="F2646" s="105">
        <v>40240</v>
      </c>
      <c r="G2646" s="116">
        <v>18.829999999999998</v>
      </c>
      <c r="H2646" s="20"/>
    </row>
    <row r="2647" spans="1:8" s="172" customFormat="1" ht="12.75" customHeight="1" x14ac:dyDescent="0.15">
      <c r="A2647" s="105">
        <v>40217</v>
      </c>
      <c r="B2647" s="116">
        <v>4.5199999999999996</v>
      </c>
      <c r="C2647" s="20">
        <f t="shared" si="82"/>
        <v>4.5199999999999997E-2</v>
      </c>
      <c r="D2647" s="46">
        <f t="shared" si="83"/>
        <v>26.51</v>
      </c>
      <c r="E2647" s="20"/>
      <c r="F2647" s="105">
        <v>40239</v>
      </c>
      <c r="G2647" s="116">
        <v>19.059999999999999</v>
      </c>
      <c r="H2647" s="20"/>
    </row>
    <row r="2648" spans="1:8" s="172" customFormat="1" ht="12.75" customHeight="1" x14ac:dyDescent="0.15">
      <c r="A2648" s="105">
        <v>40214</v>
      </c>
      <c r="B2648" s="116">
        <v>4.51</v>
      </c>
      <c r="C2648" s="20">
        <f t="shared" si="82"/>
        <v>4.5100000000000001E-2</v>
      </c>
      <c r="D2648" s="46">
        <f t="shared" si="83"/>
        <v>26.11</v>
      </c>
      <c r="E2648" s="20"/>
      <c r="F2648" s="105">
        <v>40238</v>
      </c>
      <c r="G2648" s="116">
        <v>19.260000000000002</v>
      </c>
      <c r="H2648" s="20"/>
    </row>
    <row r="2649" spans="1:8" s="172" customFormat="1" ht="12.75" customHeight="1" x14ac:dyDescent="0.15">
      <c r="A2649" s="105">
        <v>40213</v>
      </c>
      <c r="B2649" s="116">
        <v>4.53</v>
      </c>
      <c r="C2649" s="20">
        <f t="shared" si="82"/>
        <v>4.53E-2</v>
      </c>
      <c r="D2649" s="46">
        <f t="shared" si="83"/>
        <v>26.08</v>
      </c>
      <c r="E2649" s="20"/>
      <c r="F2649" s="105">
        <v>40235</v>
      </c>
      <c r="G2649" s="116">
        <v>19.5</v>
      </c>
      <c r="H2649" s="20"/>
    </row>
    <row r="2650" spans="1:8" s="172" customFormat="1" ht="12.75" customHeight="1" x14ac:dyDescent="0.15">
      <c r="A2650" s="105">
        <v>40212</v>
      </c>
      <c r="B2650" s="116">
        <v>4.62</v>
      </c>
      <c r="C2650" s="20">
        <f t="shared" si="82"/>
        <v>4.6199999999999998E-2</v>
      </c>
      <c r="D2650" s="46">
        <f t="shared" si="83"/>
        <v>21.6</v>
      </c>
      <c r="E2650" s="20"/>
      <c r="F2650" s="105">
        <v>40234</v>
      </c>
      <c r="G2650" s="116">
        <v>20.100000000000001</v>
      </c>
      <c r="H2650" s="20"/>
    </row>
    <row r="2651" spans="1:8" s="172" customFormat="1" ht="12.75" customHeight="1" x14ac:dyDescent="0.15">
      <c r="A2651" s="105">
        <v>40211</v>
      </c>
      <c r="B2651" s="116">
        <v>4.55</v>
      </c>
      <c r="C2651" s="20">
        <f t="shared" si="82"/>
        <v>4.5499999999999999E-2</v>
      </c>
      <c r="D2651" s="46">
        <f t="shared" si="83"/>
        <v>21.48</v>
      </c>
      <c r="E2651" s="20"/>
      <c r="F2651" s="105">
        <v>40233</v>
      </c>
      <c r="G2651" s="116">
        <v>20.27</v>
      </c>
      <c r="H2651" s="20"/>
    </row>
    <row r="2652" spans="1:8" s="172" customFormat="1" ht="12.75" customHeight="1" x14ac:dyDescent="0.15">
      <c r="A2652" s="105">
        <v>40210</v>
      </c>
      <c r="B2652" s="116">
        <v>4.5599999999999996</v>
      </c>
      <c r="C2652" s="20">
        <f t="shared" si="82"/>
        <v>4.5599999999999995E-2</v>
      </c>
      <c r="D2652" s="46">
        <f t="shared" si="83"/>
        <v>22.59</v>
      </c>
      <c r="E2652" s="20"/>
      <c r="F2652" s="105">
        <v>40232</v>
      </c>
      <c r="G2652" s="116">
        <v>21.37</v>
      </c>
      <c r="H2652" s="20"/>
    </row>
    <row r="2653" spans="1:8" s="172" customFormat="1" ht="12.75" customHeight="1" x14ac:dyDescent="0.15">
      <c r="A2653" s="105">
        <v>40207</v>
      </c>
      <c r="B2653" s="116">
        <v>4.51</v>
      </c>
      <c r="C2653" s="20">
        <f t="shared" si="82"/>
        <v>4.5100000000000001E-2</v>
      </c>
      <c r="D2653" s="46">
        <f t="shared" si="83"/>
        <v>24.62</v>
      </c>
      <c r="E2653" s="20"/>
      <c r="F2653" s="105">
        <v>40231</v>
      </c>
      <c r="G2653" s="116">
        <v>19.940000000000001</v>
      </c>
      <c r="H2653" s="20"/>
    </row>
    <row r="2654" spans="1:8" s="172" customFormat="1" ht="12.75" customHeight="1" x14ac:dyDescent="0.15">
      <c r="A2654" s="105">
        <v>40206</v>
      </c>
      <c r="B2654" s="116">
        <v>4.57</v>
      </c>
      <c r="C2654" s="20">
        <f t="shared" si="82"/>
        <v>4.5700000000000005E-2</v>
      </c>
      <c r="D2654" s="46">
        <f t="shared" si="83"/>
        <v>23.73</v>
      </c>
      <c r="E2654" s="20"/>
      <c r="F2654" s="105">
        <v>40228</v>
      </c>
      <c r="G2654" s="116">
        <v>20.02</v>
      </c>
      <c r="H2654" s="20"/>
    </row>
    <row r="2655" spans="1:8" s="172" customFormat="1" ht="12.75" customHeight="1" x14ac:dyDescent="0.15">
      <c r="A2655" s="105">
        <v>40205</v>
      </c>
      <c r="B2655" s="116">
        <v>4.55</v>
      </c>
      <c r="C2655" s="20">
        <f t="shared" si="82"/>
        <v>4.5499999999999999E-2</v>
      </c>
      <c r="D2655" s="46">
        <f t="shared" si="83"/>
        <v>23.14</v>
      </c>
      <c r="E2655" s="20"/>
      <c r="F2655" s="105">
        <v>40227</v>
      </c>
      <c r="G2655" s="116">
        <v>20.63</v>
      </c>
      <c r="H2655" s="20"/>
    </row>
    <row r="2656" spans="1:8" s="172" customFormat="1" ht="12.75" customHeight="1" x14ac:dyDescent="0.15">
      <c r="A2656" s="105">
        <v>40204</v>
      </c>
      <c r="B2656" s="116">
        <v>4.5599999999999996</v>
      </c>
      <c r="C2656" s="20">
        <f t="shared" si="82"/>
        <v>4.5599999999999995E-2</v>
      </c>
      <c r="D2656" s="46">
        <f t="shared" si="83"/>
        <v>24.55</v>
      </c>
      <c r="E2656" s="20"/>
      <c r="F2656" s="105">
        <v>40226</v>
      </c>
      <c r="G2656" s="116">
        <v>21.72</v>
      </c>
      <c r="H2656" s="20"/>
    </row>
    <row r="2657" spans="1:8" s="172" customFormat="1" ht="12.75" customHeight="1" x14ac:dyDescent="0.15">
      <c r="A2657" s="105">
        <v>40203</v>
      </c>
      <c r="B2657" s="116">
        <v>4.55</v>
      </c>
      <c r="C2657" s="20">
        <f t="shared" si="82"/>
        <v>4.5499999999999999E-2</v>
      </c>
      <c r="D2657" s="46">
        <f t="shared" si="83"/>
        <v>25.41</v>
      </c>
      <c r="E2657" s="20"/>
      <c r="F2657" s="105">
        <v>40225</v>
      </c>
      <c r="G2657" s="116">
        <v>22.25</v>
      </c>
      <c r="H2657" s="20"/>
    </row>
    <row r="2658" spans="1:8" s="172" customFormat="1" ht="12.75" customHeight="1" x14ac:dyDescent="0.15">
      <c r="A2658" s="105">
        <v>40200</v>
      </c>
      <c r="B2658" s="116">
        <v>4.5</v>
      </c>
      <c r="C2658" s="20">
        <f t="shared" si="82"/>
        <v>4.4999999999999998E-2</v>
      </c>
      <c r="D2658" s="46">
        <f t="shared" si="83"/>
        <v>27.31</v>
      </c>
      <c r="E2658" s="20"/>
      <c r="F2658" s="105">
        <v>40221</v>
      </c>
      <c r="G2658" s="116">
        <v>22.73</v>
      </c>
      <c r="H2658" s="20"/>
    </row>
    <row r="2659" spans="1:8" s="172" customFormat="1" ht="12.75" customHeight="1" x14ac:dyDescent="0.15">
      <c r="A2659" s="105">
        <v>40199</v>
      </c>
      <c r="B2659" s="116">
        <v>4.5</v>
      </c>
      <c r="C2659" s="20">
        <f t="shared" si="82"/>
        <v>4.4999999999999998E-2</v>
      </c>
      <c r="D2659" s="46">
        <f t="shared" si="83"/>
        <v>22.27</v>
      </c>
      <c r="E2659" s="20"/>
      <c r="F2659" s="105">
        <v>40220</v>
      </c>
      <c r="G2659" s="116">
        <v>23.96</v>
      </c>
      <c r="H2659" s="20"/>
    </row>
    <row r="2660" spans="1:8" s="172" customFormat="1" ht="12.75" customHeight="1" x14ac:dyDescent="0.15">
      <c r="A2660" s="105">
        <v>40198</v>
      </c>
      <c r="B2660" s="116">
        <v>4.54</v>
      </c>
      <c r="C2660" s="20">
        <f t="shared" si="82"/>
        <v>4.5400000000000003E-2</v>
      </c>
      <c r="D2660" s="46">
        <f t="shared" si="83"/>
        <v>18.68</v>
      </c>
      <c r="E2660" s="20"/>
      <c r="F2660" s="105">
        <v>40219</v>
      </c>
      <c r="G2660" s="116">
        <v>25.4</v>
      </c>
      <c r="H2660" s="20"/>
    </row>
    <row r="2661" spans="1:8" s="172" customFormat="1" ht="12.75" customHeight="1" x14ac:dyDescent="0.15">
      <c r="A2661" s="105">
        <v>40197</v>
      </c>
      <c r="B2661" s="116">
        <v>4.5999999999999996</v>
      </c>
      <c r="C2661" s="20">
        <f t="shared" si="82"/>
        <v>4.5999999999999999E-2</v>
      </c>
      <c r="D2661" s="46">
        <f t="shared" si="83"/>
        <v>17.579999999999998</v>
      </c>
      <c r="E2661" s="20"/>
      <c r="F2661" s="105">
        <v>40218</v>
      </c>
      <c r="G2661" s="116">
        <v>26</v>
      </c>
      <c r="H2661" s="20"/>
    </row>
    <row r="2662" spans="1:8" s="172" customFormat="1" ht="12.75" customHeight="1" x14ac:dyDescent="0.15">
      <c r="A2662" s="105">
        <v>40193</v>
      </c>
      <c r="B2662" s="116">
        <v>4.58</v>
      </c>
      <c r="C2662" s="20">
        <f t="shared" si="82"/>
        <v>4.58E-2</v>
      </c>
      <c r="D2662" s="46">
        <f t="shared" si="83"/>
        <v>17.91</v>
      </c>
      <c r="E2662" s="20"/>
      <c r="F2662" s="105">
        <v>40217</v>
      </c>
      <c r="G2662" s="116">
        <v>26.51</v>
      </c>
      <c r="H2662" s="20"/>
    </row>
    <row r="2663" spans="1:8" s="172" customFormat="1" ht="12.75" customHeight="1" x14ac:dyDescent="0.15">
      <c r="A2663" s="105">
        <v>40192</v>
      </c>
      <c r="B2663" s="116">
        <v>4.63</v>
      </c>
      <c r="C2663" s="20">
        <f t="shared" si="82"/>
        <v>4.6300000000000001E-2</v>
      </c>
      <c r="D2663" s="46">
        <f t="shared" si="83"/>
        <v>17.63</v>
      </c>
      <c r="E2663" s="20"/>
      <c r="F2663" s="105">
        <v>40214</v>
      </c>
      <c r="G2663" s="116">
        <v>26.11</v>
      </c>
      <c r="H2663" s="20"/>
    </row>
    <row r="2664" spans="1:8" s="172" customFormat="1" ht="12.75" customHeight="1" x14ac:dyDescent="0.15">
      <c r="A2664" s="105">
        <v>40191</v>
      </c>
      <c r="B2664" s="116">
        <v>4.71</v>
      </c>
      <c r="C2664" s="20">
        <f t="shared" si="82"/>
        <v>4.7100000000000003E-2</v>
      </c>
      <c r="D2664" s="46">
        <f t="shared" si="83"/>
        <v>17.850000000000001</v>
      </c>
      <c r="E2664" s="20"/>
      <c r="F2664" s="105">
        <v>40213</v>
      </c>
      <c r="G2664" s="116">
        <v>26.08</v>
      </c>
      <c r="H2664" s="20"/>
    </row>
    <row r="2665" spans="1:8" s="172" customFormat="1" ht="12.75" customHeight="1" x14ac:dyDescent="0.15">
      <c r="A2665" s="105">
        <v>40190</v>
      </c>
      <c r="B2665" s="116">
        <v>4.62</v>
      </c>
      <c r="C2665" s="20">
        <f t="shared" si="82"/>
        <v>4.6199999999999998E-2</v>
      </c>
      <c r="D2665" s="46">
        <f t="shared" si="83"/>
        <v>18.25</v>
      </c>
      <c r="E2665" s="20"/>
      <c r="F2665" s="105">
        <v>40212</v>
      </c>
      <c r="G2665" s="116">
        <v>21.6</v>
      </c>
      <c r="H2665" s="20"/>
    </row>
    <row r="2666" spans="1:8" s="172" customFormat="1" ht="12.75" customHeight="1" x14ac:dyDescent="0.15">
      <c r="A2666" s="105">
        <v>40189</v>
      </c>
      <c r="B2666" s="116">
        <v>4.74</v>
      </c>
      <c r="C2666" s="20">
        <f t="shared" si="82"/>
        <v>4.7400000000000005E-2</v>
      </c>
      <c r="D2666" s="46">
        <f t="shared" si="83"/>
        <v>17.55</v>
      </c>
      <c r="E2666" s="20"/>
      <c r="F2666" s="105">
        <v>40211</v>
      </c>
      <c r="G2666" s="116">
        <v>21.48</v>
      </c>
      <c r="H2666" s="20"/>
    </row>
    <row r="2667" spans="1:8" s="172" customFormat="1" ht="12.75" customHeight="1" x14ac:dyDescent="0.15">
      <c r="A2667" s="105">
        <v>40186</v>
      </c>
      <c r="B2667" s="116">
        <v>4.7</v>
      </c>
      <c r="C2667" s="20">
        <f t="shared" si="82"/>
        <v>4.7E-2</v>
      </c>
      <c r="D2667" s="46">
        <f t="shared" si="83"/>
        <v>18.13</v>
      </c>
      <c r="E2667" s="20"/>
      <c r="F2667" s="105">
        <v>40210</v>
      </c>
      <c r="G2667" s="116">
        <v>22.59</v>
      </c>
      <c r="H2667" s="20"/>
    </row>
    <row r="2668" spans="1:8" s="172" customFormat="1" ht="12.75" customHeight="1" x14ac:dyDescent="0.15">
      <c r="A2668" s="105">
        <v>40185</v>
      </c>
      <c r="B2668" s="116">
        <v>4.6900000000000004</v>
      </c>
      <c r="C2668" s="20">
        <f t="shared" si="82"/>
        <v>4.6900000000000004E-2</v>
      </c>
      <c r="D2668" s="46">
        <f t="shared" si="83"/>
        <v>19.059999999999999</v>
      </c>
      <c r="E2668" s="20"/>
      <c r="F2668" s="105">
        <v>40207</v>
      </c>
      <c r="G2668" s="116">
        <v>24.62</v>
      </c>
      <c r="H2668" s="20"/>
    </row>
    <row r="2669" spans="1:8" s="172" customFormat="1" ht="12.75" customHeight="1" x14ac:dyDescent="0.15">
      <c r="A2669" s="105">
        <v>40184</v>
      </c>
      <c r="B2669" s="116">
        <v>4.7</v>
      </c>
      <c r="C2669" s="20">
        <f t="shared" si="82"/>
        <v>4.7E-2</v>
      </c>
      <c r="D2669" s="46">
        <f t="shared" si="83"/>
        <v>19.16</v>
      </c>
      <c r="E2669" s="20"/>
      <c r="F2669" s="105">
        <v>40206</v>
      </c>
      <c r="G2669" s="116">
        <v>23.73</v>
      </c>
      <c r="H2669" s="20"/>
    </row>
    <row r="2670" spans="1:8" s="172" customFormat="1" ht="12.75" customHeight="1" x14ac:dyDescent="0.15">
      <c r="A2670" s="105">
        <v>40183</v>
      </c>
      <c r="B2670" s="116">
        <v>4.59</v>
      </c>
      <c r="C2670" s="20">
        <f t="shared" si="82"/>
        <v>4.5899999999999996E-2</v>
      </c>
      <c r="D2670" s="46">
        <f t="shared" si="83"/>
        <v>19.350000000000001</v>
      </c>
      <c r="E2670" s="20"/>
      <c r="F2670" s="105">
        <v>40205</v>
      </c>
      <c r="G2670" s="116">
        <v>23.14</v>
      </c>
      <c r="H2670" s="20"/>
    </row>
    <row r="2671" spans="1:8" s="172" customFormat="1" ht="12.75" customHeight="1" x14ac:dyDescent="0.15">
      <c r="A2671" s="105">
        <v>40182</v>
      </c>
      <c r="B2671" s="116">
        <v>4.6500000000000004</v>
      </c>
      <c r="C2671" s="20">
        <f t="shared" si="82"/>
        <v>4.6500000000000007E-2</v>
      </c>
      <c r="D2671" s="46">
        <f t="shared" si="83"/>
        <v>20.04</v>
      </c>
      <c r="E2671" s="20"/>
      <c r="F2671" s="105">
        <v>40204</v>
      </c>
      <c r="G2671" s="116">
        <v>24.55</v>
      </c>
      <c r="H2671" s="20"/>
    </row>
    <row r="2672" spans="1:8" s="172" customFormat="1" ht="12.75" customHeight="1" x14ac:dyDescent="0.15">
      <c r="A2672" s="105">
        <v>40178</v>
      </c>
      <c r="B2672" s="116">
        <v>4.63</v>
      </c>
      <c r="C2672" s="20">
        <f t="shared" si="82"/>
        <v>4.6300000000000001E-2</v>
      </c>
      <c r="D2672" s="46">
        <f t="shared" si="83"/>
        <v>21.68</v>
      </c>
      <c r="E2672" s="20"/>
      <c r="F2672" s="105">
        <v>40203</v>
      </c>
      <c r="G2672" s="116">
        <v>25.41</v>
      </c>
      <c r="H2672" s="20"/>
    </row>
    <row r="2673" spans="1:8" s="172" customFormat="1" ht="12.75" customHeight="1" x14ac:dyDescent="0.15">
      <c r="A2673" s="105">
        <v>40177</v>
      </c>
      <c r="B2673" s="116">
        <v>4.6100000000000003</v>
      </c>
      <c r="C2673" s="20">
        <f t="shared" si="82"/>
        <v>4.6100000000000002E-2</v>
      </c>
      <c r="D2673" s="46">
        <f t="shared" si="83"/>
        <v>19.96</v>
      </c>
      <c r="E2673" s="20"/>
      <c r="F2673" s="105">
        <v>40200</v>
      </c>
      <c r="G2673" s="116">
        <v>27.31</v>
      </c>
      <c r="H2673" s="20"/>
    </row>
    <row r="2674" spans="1:8" s="172" customFormat="1" ht="12.75" customHeight="1" x14ac:dyDescent="0.15">
      <c r="A2674" s="105">
        <v>40176</v>
      </c>
      <c r="B2674" s="116">
        <v>4.6399999999999997</v>
      </c>
      <c r="C2674" s="20">
        <f t="shared" si="82"/>
        <v>4.6399999999999997E-2</v>
      </c>
      <c r="D2674" s="46">
        <f t="shared" si="83"/>
        <v>20.010000000000002</v>
      </c>
      <c r="E2674" s="20"/>
      <c r="F2674" s="105">
        <v>40199</v>
      </c>
      <c r="G2674" s="116">
        <v>22.27</v>
      </c>
      <c r="H2674" s="20"/>
    </row>
    <row r="2675" spans="1:8" s="172" customFormat="1" ht="12.75" customHeight="1" x14ac:dyDescent="0.15">
      <c r="A2675" s="105">
        <v>40175</v>
      </c>
      <c r="B2675" s="116">
        <v>4.6900000000000004</v>
      </c>
      <c r="C2675" s="20">
        <f t="shared" si="82"/>
        <v>4.6900000000000004E-2</v>
      </c>
      <c r="D2675" s="46">
        <f t="shared" si="83"/>
        <v>19.93</v>
      </c>
      <c r="E2675" s="20"/>
      <c r="F2675" s="105">
        <v>40198</v>
      </c>
      <c r="G2675" s="116">
        <v>18.68</v>
      </c>
      <c r="H2675" s="20"/>
    </row>
    <row r="2676" spans="1:8" s="172" customFormat="1" ht="12.75" customHeight="1" x14ac:dyDescent="0.15">
      <c r="A2676" s="105">
        <v>40171</v>
      </c>
      <c r="B2676" s="116">
        <v>4.68</v>
      </c>
      <c r="C2676" s="20">
        <f t="shared" si="82"/>
        <v>4.6799999999999994E-2</v>
      </c>
      <c r="D2676" s="46">
        <f t="shared" si="83"/>
        <v>19.47</v>
      </c>
      <c r="E2676" s="20"/>
      <c r="F2676" s="105">
        <v>40197</v>
      </c>
      <c r="G2676" s="116">
        <v>17.579999999999998</v>
      </c>
      <c r="H2676" s="20"/>
    </row>
    <row r="2677" spans="1:8" s="172" customFormat="1" ht="12.75" customHeight="1" x14ac:dyDescent="0.15">
      <c r="A2677" s="105">
        <v>40170</v>
      </c>
      <c r="B2677" s="116">
        <v>4.6100000000000003</v>
      </c>
      <c r="C2677" s="20">
        <f t="shared" si="82"/>
        <v>4.6100000000000002E-2</v>
      </c>
      <c r="D2677" s="46">
        <f t="shared" si="83"/>
        <v>19.71</v>
      </c>
      <c r="E2677" s="20"/>
      <c r="F2677" s="105">
        <v>40193</v>
      </c>
      <c r="G2677" s="116">
        <v>17.91</v>
      </c>
      <c r="H2677" s="20"/>
    </row>
    <row r="2678" spans="1:8" s="172" customFormat="1" ht="12.75" customHeight="1" x14ac:dyDescent="0.15">
      <c r="A2678" s="105">
        <v>40169</v>
      </c>
      <c r="B2678" s="116">
        <v>4.5999999999999996</v>
      </c>
      <c r="C2678" s="20">
        <f t="shared" si="82"/>
        <v>4.5999999999999999E-2</v>
      </c>
      <c r="D2678" s="46">
        <f t="shared" si="83"/>
        <v>19.54</v>
      </c>
      <c r="E2678" s="20"/>
      <c r="F2678" s="105">
        <v>40192</v>
      </c>
      <c r="G2678" s="116">
        <v>17.63</v>
      </c>
      <c r="H2678" s="20"/>
    </row>
    <row r="2679" spans="1:8" s="172" customFormat="1" ht="12.75" customHeight="1" x14ac:dyDescent="0.15">
      <c r="A2679" s="105">
        <v>40168</v>
      </c>
      <c r="B2679" s="116">
        <v>4.5599999999999996</v>
      </c>
      <c r="C2679" s="20">
        <f t="shared" si="82"/>
        <v>4.5599999999999995E-2</v>
      </c>
      <c r="D2679" s="46">
        <f t="shared" si="83"/>
        <v>20.49</v>
      </c>
      <c r="E2679" s="20"/>
      <c r="F2679" s="105">
        <v>40191</v>
      </c>
      <c r="G2679" s="116">
        <v>17.850000000000001</v>
      </c>
      <c r="H2679" s="20"/>
    </row>
    <row r="2680" spans="1:8" s="172" customFormat="1" ht="12.75" customHeight="1" x14ac:dyDescent="0.15">
      <c r="A2680" s="105">
        <v>40165</v>
      </c>
      <c r="B2680" s="116">
        <v>4.46</v>
      </c>
      <c r="C2680" s="20">
        <f t="shared" si="82"/>
        <v>4.4600000000000001E-2</v>
      </c>
      <c r="D2680" s="46">
        <f t="shared" si="83"/>
        <v>21.68</v>
      </c>
      <c r="E2680" s="20"/>
      <c r="F2680" s="105">
        <v>40190</v>
      </c>
      <c r="G2680" s="116">
        <v>18.25</v>
      </c>
      <c r="H2680" s="20"/>
    </row>
    <row r="2681" spans="1:8" s="172" customFormat="1" ht="12.75" customHeight="1" x14ac:dyDescent="0.15">
      <c r="A2681" s="105">
        <v>40164</v>
      </c>
      <c r="B2681" s="116">
        <v>4.42</v>
      </c>
      <c r="C2681" s="20">
        <f t="shared" si="82"/>
        <v>4.4199999999999996E-2</v>
      </c>
      <c r="D2681" s="46">
        <f t="shared" si="83"/>
        <v>22.51</v>
      </c>
      <c r="E2681" s="20"/>
      <c r="F2681" s="105">
        <v>40189</v>
      </c>
      <c r="G2681" s="116">
        <v>17.55</v>
      </c>
      <c r="H2681" s="20"/>
    </row>
    <row r="2682" spans="1:8" s="172" customFormat="1" ht="12.75" customHeight="1" x14ac:dyDescent="0.15">
      <c r="A2682" s="105">
        <v>40163</v>
      </c>
      <c r="B2682" s="116">
        <v>4.5199999999999996</v>
      </c>
      <c r="C2682" s="20">
        <f t="shared" si="82"/>
        <v>4.5199999999999997E-2</v>
      </c>
      <c r="D2682" s="46">
        <f t="shared" si="83"/>
        <v>20.54</v>
      </c>
      <c r="E2682" s="20"/>
      <c r="F2682" s="105">
        <v>40186</v>
      </c>
      <c r="G2682" s="116">
        <v>18.13</v>
      </c>
      <c r="H2682" s="20"/>
    </row>
    <row r="2683" spans="1:8" s="172" customFormat="1" ht="12.75" customHeight="1" x14ac:dyDescent="0.15">
      <c r="A2683" s="105">
        <v>40162</v>
      </c>
      <c r="B2683" s="116">
        <v>4.5199999999999996</v>
      </c>
      <c r="C2683" s="20">
        <f t="shared" si="82"/>
        <v>4.5199999999999997E-2</v>
      </c>
      <c r="D2683" s="46">
        <f t="shared" si="83"/>
        <v>21.49</v>
      </c>
      <c r="E2683" s="20"/>
      <c r="F2683" s="105">
        <v>40185</v>
      </c>
      <c r="G2683" s="116">
        <v>19.059999999999999</v>
      </c>
      <c r="H2683" s="20"/>
    </row>
    <row r="2684" spans="1:8" s="172" customFormat="1" ht="12.75" customHeight="1" x14ac:dyDescent="0.15">
      <c r="A2684" s="105">
        <v>40161</v>
      </c>
      <c r="B2684" s="116">
        <v>4.4800000000000004</v>
      </c>
      <c r="C2684" s="20">
        <f t="shared" si="82"/>
        <v>4.4800000000000006E-2</v>
      </c>
      <c r="D2684" s="46">
        <f t="shared" si="83"/>
        <v>21.15</v>
      </c>
      <c r="E2684" s="20"/>
      <c r="F2684" s="105">
        <v>40184</v>
      </c>
      <c r="G2684" s="116">
        <v>19.16</v>
      </c>
      <c r="H2684" s="20"/>
    </row>
    <row r="2685" spans="1:8" s="172" customFormat="1" ht="12.75" customHeight="1" x14ac:dyDescent="0.15">
      <c r="A2685" s="105">
        <v>40158</v>
      </c>
      <c r="B2685" s="116">
        <v>4.49</v>
      </c>
      <c r="C2685" s="20">
        <f t="shared" si="82"/>
        <v>4.4900000000000002E-2</v>
      </c>
      <c r="D2685" s="46">
        <f t="shared" si="83"/>
        <v>21.59</v>
      </c>
      <c r="E2685" s="20"/>
      <c r="F2685" s="105">
        <v>40183</v>
      </c>
      <c r="G2685" s="116">
        <v>19.350000000000001</v>
      </c>
      <c r="H2685" s="20"/>
    </row>
    <row r="2686" spans="1:8" s="172" customFormat="1" ht="12.75" customHeight="1" x14ac:dyDescent="0.15">
      <c r="A2686" s="105">
        <v>40157</v>
      </c>
      <c r="B2686" s="116">
        <v>4.5</v>
      </c>
      <c r="C2686" s="20">
        <f t="shared" si="82"/>
        <v>4.4999999999999998E-2</v>
      </c>
      <c r="D2686" s="46">
        <f t="shared" si="83"/>
        <v>22.32</v>
      </c>
      <c r="E2686" s="20"/>
      <c r="F2686" s="105">
        <v>40182</v>
      </c>
      <c r="G2686" s="116">
        <v>20.04</v>
      </c>
      <c r="H2686" s="20"/>
    </row>
    <row r="2687" spans="1:8" s="172" customFormat="1" ht="12.75" customHeight="1" x14ac:dyDescent="0.15">
      <c r="A2687" s="105">
        <v>40156</v>
      </c>
      <c r="B2687" s="116">
        <v>4.41</v>
      </c>
      <c r="C2687" s="20">
        <f t="shared" si="82"/>
        <v>4.41E-2</v>
      </c>
      <c r="D2687" s="46">
        <f t="shared" si="83"/>
        <v>22.66</v>
      </c>
      <c r="E2687" s="20"/>
      <c r="F2687" s="105">
        <v>40178</v>
      </c>
      <c r="G2687" s="116">
        <v>21.68</v>
      </c>
      <c r="H2687" s="20"/>
    </row>
    <row r="2688" spans="1:8" s="172" customFormat="1" ht="12.75" customHeight="1" x14ac:dyDescent="0.15">
      <c r="A2688" s="105">
        <v>40155</v>
      </c>
      <c r="B2688" s="116">
        <v>4.3899999999999997</v>
      </c>
      <c r="C2688" s="20">
        <f t="shared" si="82"/>
        <v>4.3899999999999995E-2</v>
      </c>
      <c r="D2688" s="46">
        <f t="shared" si="83"/>
        <v>23.69</v>
      </c>
      <c r="E2688" s="20"/>
      <c r="F2688" s="105">
        <v>40177</v>
      </c>
      <c r="G2688" s="116">
        <v>19.96</v>
      </c>
      <c r="H2688" s="20"/>
    </row>
    <row r="2689" spans="1:8" s="172" customFormat="1" ht="12.75" customHeight="1" x14ac:dyDescent="0.15">
      <c r="A2689" s="105">
        <v>40154</v>
      </c>
      <c r="B2689" s="116">
        <v>4.4000000000000004</v>
      </c>
      <c r="C2689" s="20">
        <f t="shared" si="82"/>
        <v>4.4000000000000004E-2</v>
      </c>
      <c r="D2689" s="46">
        <f t="shared" si="83"/>
        <v>22.1</v>
      </c>
      <c r="E2689" s="20"/>
      <c r="F2689" s="105">
        <v>40176</v>
      </c>
      <c r="G2689" s="116">
        <v>20.010000000000002</v>
      </c>
      <c r="H2689" s="20"/>
    </row>
    <row r="2690" spans="1:8" s="172" customFormat="1" ht="12.75" customHeight="1" x14ac:dyDescent="0.15">
      <c r="A2690" s="105">
        <v>40151</v>
      </c>
      <c r="B2690" s="116">
        <v>4.4000000000000004</v>
      </c>
      <c r="C2690" s="20">
        <f t="shared" si="82"/>
        <v>4.4000000000000004E-2</v>
      </c>
      <c r="D2690" s="46">
        <f t="shared" si="83"/>
        <v>21.25</v>
      </c>
      <c r="E2690" s="20"/>
      <c r="F2690" s="105">
        <v>40175</v>
      </c>
      <c r="G2690" s="116">
        <v>19.93</v>
      </c>
      <c r="H2690" s="20"/>
    </row>
    <row r="2691" spans="1:8" s="172" customFormat="1" ht="12.75" customHeight="1" x14ac:dyDescent="0.15">
      <c r="A2691" s="105">
        <v>40150</v>
      </c>
      <c r="B2691" s="116">
        <v>4.33</v>
      </c>
      <c r="C2691" s="20">
        <f t="shared" ref="C2691:C2754" si="84">B2691/100</f>
        <v>4.3299999999999998E-2</v>
      </c>
      <c r="D2691" s="46">
        <f t="shared" ref="D2691:D2754" si="85">IFERROR(VLOOKUP(A2691,$F$3:$G$7726,2,FALSE),AVERAGE(D2690,D2692))</f>
        <v>22.46</v>
      </c>
      <c r="E2691" s="20"/>
      <c r="F2691" s="105">
        <v>40171</v>
      </c>
      <c r="G2691" s="116">
        <v>19.47</v>
      </c>
      <c r="H2691" s="20"/>
    </row>
    <row r="2692" spans="1:8" s="172" customFormat="1" ht="12.75" customHeight="1" x14ac:dyDescent="0.15">
      <c r="A2692" s="105">
        <v>40149</v>
      </c>
      <c r="B2692" s="116">
        <v>4.26</v>
      </c>
      <c r="C2692" s="20">
        <f t="shared" si="84"/>
        <v>4.2599999999999999E-2</v>
      </c>
      <c r="D2692" s="46">
        <f t="shared" si="85"/>
        <v>21.12</v>
      </c>
      <c r="E2692" s="20"/>
      <c r="F2692" s="105">
        <v>40170</v>
      </c>
      <c r="G2692" s="116">
        <v>19.71</v>
      </c>
      <c r="H2692" s="20"/>
    </row>
    <row r="2693" spans="1:8" s="172" customFormat="1" ht="12.75" customHeight="1" x14ac:dyDescent="0.15">
      <c r="A2693" s="105">
        <v>40148</v>
      </c>
      <c r="B2693" s="116">
        <v>4.26</v>
      </c>
      <c r="C2693" s="20">
        <f t="shared" si="84"/>
        <v>4.2599999999999999E-2</v>
      </c>
      <c r="D2693" s="46">
        <f t="shared" si="85"/>
        <v>21.92</v>
      </c>
      <c r="E2693" s="20"/>
      <c r="F2693" s="105">
        <v>40169</v>
      </c>
      <c r="G2693" s="116">
        <v>19.54</v>
      </c>
      <c r="H2693" s="20"/>
    </row>
    <row r="2694" spans="1:8" s="172" customFormat="1" ht="12.75" customHeight="1" x14ac:dyDescent="0.15">
      <c r="A2694" s="105">
        <v>40147</v>
      </c>
      <c r="B2694" s="116">
        <v>4.2</v>
      </c>
      <c r="C2694" s="20">
        <f t="shared" si="84"/>
        <v>4.2000000000000003E-2</v>
      </c>
      <c r="D2694" s="46">
        <f t="shared" si="85"/>
        <v>24.51</v>
      </c>
      <c r="E2694" s="20"/>
      <c r="F2694" s="105">
        <v>40168</v>
      </c>
      <c r="G2694" s="116">
        <v>20.49</v>
      </c>
      <c r="H2694" s="20"/>
    </row>
    <row r="2695" spans="1:8" s="172" customFormat="1" ht="12.75" customHeight="1" x14ac:dyDescent="0.15">
      <c r="A2695" s="105">
        <v>40144</v>
      </c>
      <c r="B2695" s="116">
        <v>4.21</v>
      </c>
      <c r="C2695" s="20">
        <f t="shared" si="84"/>
        <v>4.2099999999999999E-2</v>
      </c>
      <c r="D2695" s="46">
        <f t="shared" si="85"/>
        <v>24.74</v>
      </c>
      <c r="E2695" s="20"/>
      <c r="F2695" s="105">
        <v>40165</v>
      </c>
      <c r="G2695" s="116">
        <v>21.68</v>
      </c>
      <c r="H2695" s="20"/>
    </row>
    <row r="2696" spans="1:8" s="172" customFormat="1" ht="12.75" customHeight="1" x14ac:dyDescent="0.15">
      <c r="A2696" s="105">
        <v>40142</v>
      </c>
      <c r="B2696" s="116">
        <v>4.2300000000000004</v>
      </c>
      <c r="C2696" s="20">
        <f t="shared" si="84"/>
        <v>4.2300000000000004E-2</v>
      </c>
      <c r="D2696" s="46">
        <f t="shared" si="85"/>
        <v>20.48</v>
      </c>
      <c r="E2696" s="20"/>
      <c r="F2696" s="105">
        <v>40164</v>
      </c>
      <c r="G2696" s="116">
        <v>22.51</v>
      </c>
      <c r="H2696" s="20"/>
    </row>
    <row r="2697" spans="1:8" s="172" customFormat="1" ht="12.75" customHeight="1" x14ac:dyDescent="0.15">
      <c r="A2697" s="105">
        <v>40141</v>
      </c>
      <c r="B2697" s="116">
        <v>4.25</v>
      </c>
      <c r="C2697" s="20">
        <f t="shared" si="84"/>
        <v>4.2500000000000003E-2</v>
      </c>
      <c r="D2697" s="46">
        <f t="shared" si="85"/>
        <v>20.47</v>
      </c>
      <c r="E2697" s="20"/>
      <c r="F2697" s="105">
        <v>40163</v>
      </c>
      <c r="G2697" s="116">
        <v>20.54</v>
      </c>
      <c r="H2697" s="20"/>
    </row>
    <row r="2698" spans="1:8" s="172" customFormat="1" ht="12.75" customHeight="1" x14ac:dyDescent="0.15">
      <c r="A2698" s="105">
        <v>40140</v>
      </c>
      <c r="B2698" s="116">
        <v>4.29</v>
      </c>
      <c r="C2698" s="20">
        <f t="shared" si="84"/>
        <v>4.2900000000000001E-2</v>
      </c>
      <c r="D2698" s="46">
        <f t="shared" si="85"/>
        <v>21.16</v>
      </c>
      <c r="E2698" s="20"/>
      <c r="F2698" s="105">
        <v>40162</v>
      </c>
      <c r="G2698" s="116">
        <v>21.49</v>
      </c>
      <c r="H2698" s="20"/>
    </row>
    <row r="2699" spans="1:8" s="172" customFormat="1" ht="12.75" customHeight="1" x14ac:dyDescent="0.15">
      <c r="A2699" s="105">
        <v>40137</v>
      </c>
      <c r="B2699" s="116">
        <v>4.3</v>
      </c>
      <c r="C2699" s="20">
        <f t="shared" si="84"/>
        <v>4.2999999999999997E-2</v>
      </c>
      <c r="D2699" s="46">
        <f t="shared" si="85"/>
        <v>22.19</v>
      </c>
      <c r="E2699" s="20"/>
      <c r="F2699" s="105">
        <v>40161</v>
      </c>
      <c r="G2699" s="116">
        <v>21.15</v>
      </c>
      <c r="H2699" s="20"/>
    </row>
    <row r="2700" spans="1:8" s="172" customFormat="1" ht="12.75" customHeight="1" x14ac:dyDescent="0.15">
      <c r="A2700" s="105">
        <v>40136</v>
      </c>
      <c r="B2700" s="116">
        <v>4.29</v>
      </c>
      <c r="C2700" s="20">
        <f t="shared" si="84"/>
        <v>4.2900000000000001E-2</v>
      </c>
      <c r="D2700" s="46">
        <f t="shared" si="85"/>
        <v>22.63</v>
      </c>
      <c r="E2700" s="20"/>
      <c r="F2700" s="105">
        <v>40158</v>
      </c>
      <c r="G2700" s="116">
        <v>21.59</v>
      </c>
      <c r="H2700" s="20"/>
    </row>
    <row r="2701" spans="1:8" s="172" customFormat="1" ht="12.75" customHeight="1" x14ac:dyDescent="0.15">
      <c r="A2701" s="105">
        <v>40135</v>
      </c>
      <c r="B2701" s="116">
        <v>4.29</v>
      </c>
      <c r="C2701" s="20">
        <f t="shared" si="84"/>
        <v>4.2900000000000001E-2</v>
      </c>
      <c r="D2701" s="46">
        <f t="shared" si="85"/>
        <v>21.63</v>
      </c>
      <c r="E2701" s="20"/>
      <c r="F2701" s="105">
        <v>40157</v>
      </c>
      <c r="G2701" s="116">
        <v>22.32</v>
      </c>
      <c r="H2701" s="20"/>
    </row>
    <row r="2702" spans="1:8" s="172" customFormat="1" ht="12.75" customHeight="1" x14ac:dyDescent="0.15">
      <c r="A2702" s="105">
        <v>40134</v>
      </c>
      <c r="B2702" s="116">
        <v>4.26</v>
      </c>
      <c r="C2702" s="20">
        <f t="shared" si="84"/>
        <v>4.2599999999999999E-2</v>
      </c>
      <c r="D2702" s="46">
        <f t="shared" si="85"/>
        <v>22.41</v>
      </c>
      <c r="E2702" s="20"/>
      <c r="F2702" s="105">
        <v>40156</v>
      </c>
      <c r="G2702" s="116">
        <v>22.66</v>
      </c>
      <c r="H2702" s="20"/>
    </row>
    <row r="2703" spans="1:8" s="172" customFormat="1" ht="12.75" customHeight="1" x14ac:dyDescent="0.15">
      <c r="A2703" s="105">
        <v>40133</v>
      </c>
      <c r="B2703" s="116">
        <v>4.26</v>
      </c>
      <c r="C2703" s="20">
        <f t="shared" si="84"/>
        <v>4.2599999999999999E-2</v>
      </c>
      <c r="D2703" s="46">
        <f t="shared" si="85"/>
        <v>22.89</v>
      </c>
      <c r="E2703" s="20"/>
      <c r="F2703" s="105">
        <v>40155</v>
      </c>
      <c r="G2703" s="116">
        <v>23.69</v>
      </c>
      <c r="H2703" s="20"/>
    </row>
    <row r="2704" spans="1:8" s="172" customFormat="1" ht="12.75" customHeight="1" x14ac:dyDescent="0.15">
      <c r="A2704" s="105">
        <v>40130</v>
      </c>
      <c r="B2704" s="116">
        <v>4.3600000000000003</v>
      </c>
      <c r="C2704" s="20">
        <f t="shared" si="84"/>
        <v>4.36E-2</v>
      </c>
      <c r="D2704" s="46">
        <f t="shared" si="85"/>
        <v>23.36</v>
      </c>
      <c r="E2704" s="20"/>
      <c r="F2704" s="105">
        <v>40154</v>
      </c>
      <c r="G2704" s="116">
        <v>22.1</v>
      </c>
      <c r="H2704" s="20"/>
    </row>
    <row r="2705" spans="1:8" s="172" customFormat="1" ht="12.75" customHeight="1" x14ac:dyDescent="0.15">
      <c r="A2705" s="105">
        <v>40129</v>
      </c>
      <c r="B2705" s="116">
        <v>4.41</v>
      </c>
      <c r="C2705" s="20">
        <f t="shared" si="84"/>
        <v>4.41E-2</v>
      </c>
      <c r="D2705" s="46">
        <f t="shared" si="85"/>
        <v>24.24</v>
      </c>
      <c r="E2705" s="20"/>
      <c r="F2705" s="105">
        <v>40151</v>
      </c>
      <c r="G2705" s="116">
        <v>21.25</v>
      </c>
      <c r="H2705" s="20"/>
    </row>
    <row r="2706" spans="1:8" s="172" customFormat="1" ht="12.75" customHeight="1" x14ac:dyDescent="0.15">
      <c r="A2706" s="105">
        <v>40127</v>
      </c>
      <c r="B2706" s="116">
        <v>4.41</v>
      </c>
      <c r="C2706" s="20">
        <f t="shared" si="84"/>
        <v>4.41E-2</v>
      </c>
      <c r="D2706" s="46">
        <f t="shared" si="85"/>
        <v>22.84</v>
      </c>
      <c r="E2706" s="20"/>
      <c r="F2706" s="105">
        <v>40150</v>
      </c>
      <c r="G2706" s="116">
        <v>22.46</v>
      </c>
      <c r="H2706" s="20"/>
    </row>
    <row r="2707" spans="1:8" s="172" customFormat="1" ht="12.75" customHeight="1" x14ac:dyDescent="0.15">
      <c r="A2707" s="105">
        <v>40126</v>
      </c>
      <c r="B2707" s="116">
        <v>4.4000000000000004</v>
      </c>
      <c r="C2707" s="20">
        <f t="shared" si="84"/>
        <v>4.4000000000000004E-2</v>
      </c>
      <c r="D2707" s="46">
        <f t="shared" si="85"/>
        <v>23.15</v>
      </c>
      <c r="E2707" s="20"/>
      <c r="F2707" s="105">
        <v>40149</v>
      </c>
      <c r="G2707" s="116">
        <v>21.12</v>
      </c>
      <c r="H2707" s="20"/>
    </row>
    <row r="2708" spans="1:8" s="172" customFormat="1" ht="12.75" customHeight="1" x14ac:dyDescent="0.15">
      <c r="A2708" s="105">
        <v>40123</v>
      </c>
      <c r="B2708" s="116">
        <v>4.4000000000000004</v>
      </c>
      <c r="C2708" s="20">
        <f t="shared" si="84"/>
        <v>4.4000000000000004E-2</v>
      </c>
      <c r="D2708" s="46">
        <f t="shared" si="85"/>
        <v>24.19</v>
      </c>
      <c r="E2708" s="20"/>
      <c r="F2708" s="105">
        <v>40148</v>
      </c>
      <c r="G2708" s="116">
        <v>21.92</v>
      </c>
      <c r="H2708" s="20"/>
    </row>
    <row r="2709" spans="1:8" s="172" customFormat="1" ht="12.75" customHeight="1" x14ac:dyDescent="0.15">
      <c r="A2709" s="105">
        <v>40122</v>
      </c>
      <c r="B2709" s="116">
        <v>4.41</v>
      </c>
      <c r="C2709" s="20">
        <f t="shared" si="84"/>
        <v>4.41E-2</v>
      </c>
      <c r="D2709" s="46">
        <f t="shared" si="85"/>
        <v>25.43</v>
      </c>
      <c r="E2709" s="20"/>
      <c r="F2709" s="105">
        <v>40147</v>
      </c>
      <c r="G2709" s="116">
        <v>24.51</v>
      </c>
      <c r="H2709" s="20"/>
    </row>
    <row r="2710" spans="1:8" s="172" customFormat="1" ht="12.75" customHeight="1" x14ac:dyDescent="0.15">
      <c r="A2710" s="105">
        <v>40121</v>
      </c>
      <c r="B2710" s="116">
        <v>4.41</v>
      </c>
      <c r="C2710" s="20">
        <f t="shared" si="84"/>
        <v>4.41E-2</v>
      </c>
      <c r="D2710" s="46">
        <f t="shared" si="85"/>
        <v>27.72</v>
      </c>
      <c r="E2710" s="20"/>
      <c r="F2710" s="105">
        <v>40144</v>
      </c>
      <c r="G2710" s="116">
        <v>24.74</v>
      </c>
      <c r="H2710" s="20"/>
    </row>
    <row r="2711" spans="1:8" s="172" customFormat="1" ht="12.75" customHeight="1" x14ac:dyDescent="0.15">
      <c r="A2711" s="105">
        <v>40120</v>
      </c>
      <c r="B2711" s="116">
        <v>4.34</v>
      </c>
      <c r="C2711" s="20">
        <f t="shared" si="84"/>
        <v>4.3400000000000001E-2</v>
      </c>
      <c r="D2711" s="46">
        <f t="shared" si="85"/>
        <v>28.81</v>
      </c>
      <c r="E2711" s="20"/>
      <c r="F2711" s="105">
        <v>40142</v>
      </c>
      <c r="G2711" s="116">
        <v>20.48</v>
      </c>
      <c r="H2711" s="20"/>
    </row>
    <row r="2712" spans="1:8" s="172" customFormat="1" ht="12.75" customHeight="1" x14ac:dyDescent="0.15">
      <c r="A2712" s="105">
        <v>40119</v>
      </c>
      <c r="B2712" s="116">
        <v>4.26</v>
      </c>
      <c r="C2712" s="20">
        <f t="shared" si="84"/>
        <v>4.2599999999999999E-2</v>
      </c>
      <c r="D2712" s="46">
        <f t="shared" si="85"/>
        <v>29.78</v>
      </c>
      <c r="E2712" s="20"/>
      <c r="F2712" s="105">
        <v>40141</v>
      </c>
      <c r="G2712" s="116">
        <v>20.47</v>
      </c>
      <c r="H2712" s="20"/>
    </row>
    <row r="2713" spans="1:8" s="172" customFormat="1" ht="12.75" customHeight="1" x14ac:dyDescent="0.15">
      <c r="A2713" s="105">
        <v>40116</v>
      </c>
      <c r="B2713" s="116">
        <v>4.2300000000000004</v>
      </c>
      <c r="C2713" s="20">
        <f t="shared" si="84"/>
        <v>4.2300000000000004E-2</v>
      </c>
      <c r="D2713" s="46">
        <f t="shared" si="85"/>
        <v>30.69</v>
      </c>
      <c r="E2713" s="20"/>
      <c r="F2713" s="105">
        <v>40140</v>
      </c>
      <c r="G2713" s="116">
        <v>21.16</v>
      </c>
      <c r="H2713" s="20"/>
    </row>
    <row r="2714" spans="1:8" s="172" customFormat="1" ht="12.75" customHeight="1" x14ac:dyDescent="0.15">
      <c r="A2714" s="105">
        <v>40115</v>
      </c>
      <c r="B2714" s="116">
        <v>4.3499999999999996</v>
      </c>
      <c r="C2714" s="20">
        <f t="shared" si="84"/>
        <v>4.3499999999999997E-2</v>
      </c>
      <c r="D2714" s="46">
        <f t="shared" si="85"/>
        <v>24.76</v>
      </c>
      <c r="E2714" s="20"/>
      <c r="F2714" s="105">
        <v>40137</v>
      </c>
      <c r="G2714" s="116">
        <v>22.19</v>
      </c>
      <c r="H2714" s="20"/>
    </row>
    <row r="2715" spans="1:8" s="172" customFormat="1" ht="12.75" customHeight="1" x14ac:dyDescent="0.15">
      <c r="A2715" s="105">
        <v>40114</v>
      </c>
      <c r="B2715" s="116">
        <v>4.25</v>
      </c>
      <c r="C2715" s="20">
        <f t="shared" si="84"/>
        <v>4.2500000000000003E-2</v>
      </c>
      <c r="D2715" s="46">
        <f t="shared" si="85"/>
        <v>27.91</v>
      </c>
      <c r="E2715" s="20"/>
      <c r="F2715" s="105">
        <v>40136</v>
      </c>
      <c r="G2715" s="116">
        <v>22.63</v>
      </c>
      <c r="H2715" s="20"/>
    </row>
    <row r="2716" spans="1:8" s="172" customFormat="1" ht="12.75" customHeight="1" x14ac:dyDescent="0.15">
      <c r="A2716" s="105">
        <v>40113</v>
      </c>
      <c r="B2716" s="116">
        <v>4.29</v>
      </c>
      <c r="C2716" s="20">
        <f t="shared" si="84"/>
        <v>4.2900000000000001E-2</v>
      </c>
      <c r="D2716" s="46">
        <f t="shared" si="85"/>
        <v>24.83</v>
      </c>
      <c r="E2716" s="20"/>
      <c r="F2716" s="105">
        <v>40135</v>
      </c>
      <c r="G2716" s="116">
        <v>21.63</v>
      </c>
      <c r="H2716" s="20"/>
    </row>
    <row r="2717" spans="1:8" s="172" customFormat="1" ht="12.75" customHeight="1" x14ac:dyDescent="0.15">
      <c r="A2717" s="105">
        <v>40112</v>
      </c>
      <c r="B2717" s="116">
        <v>4.37</v>
      </c>
      <c r="C2717" s="20">
        <f t="shared" si="84"/>
        <v>4.3700000000000003E-2</v>
      </c>
      <c r="D2717" s="46">
        <f t="shared" si="85"/>
        <v>24.31</v>
      </c>
      <c r="E2717" s="20"/>
      <c r="F2717" s="105">
        <v>40134</v>
      </c>
      <c r="G2717" s="116">
        <v>22.41</v>
      </c>
      <c r="H2717" s="20"/>
    </row>
    <row r="2718" spans="1:8" s="172" customFormat="1" ht="12.75" customHeight="1" x14ac:dyDescent="0.15">
      <c r="A2718" s="105">
        <v>40109</v>
      </c>
      <c r="B2718" s="116">
        <v>4.29</v>
      </c>
      <c r="C2718" s="20">
        <f t="shared" si="84"/>
        <v>4.2900000000000001E-2</v>
      </c>
      <c r="D2718" s="46">
        <f t="shared" si="85"/>
        <v>22.27</v>
      </c>
      <c r="E2718" s="20"/>
      <c r="F2718" s="105">
        <v>40133</v>
      </c>
      <c r="G2718" s="116">
        <v>22.89</v>
      </c>
      <c r="H2718" s="20"/>
    </row>
    <row r="2719" spans="1:8" s="172" customFormat="1" ht="12.75" customHeight="1" x14ac:dyDescent="0.15">
      <c r="A2719" s="105">
        <v>40108</v>
      </c>
      <c r="B2719" s="116">
        <v>4.24</v>
      </c>
      <c r="C2719" s="20">
        <f t="shared" si="84"/>
        <v>4.24E-2</v>
      </c>
      <c r="D2719" s="46">
        <f t="shared" si="85"/>
        <v>20.69</v>
      </c>
      <c r="E2719" s="20"/>
      <c r="F2719" s="105">
        <v>40130</v>
      </c>
      <c r="G2719" s="116">
        <v>23.36</v>
      </c>
      <c r="H2719" s="20"/>
    </row>
    <row r="2720" spans="1:8" s="172" customFormat="1" ht="12.75" customHeight="1" x14ac:dyDescent="0.15">
      <c r="A2720" s="105">
        <v>40107</v>
      </c>
      <c r="B2720" s="116">
        <v>4.22</v>
      </c>
      <c r="C2720" s="20">
        <f t="shared" si="84"/>
        <v>4.2199999999999994E-2</v>
      </c>
      <c r="D2720" s="46">
        <f t="shared" si="85"/>
        <v>22.22</v>
      </c>
      <c r="E2720" s="20"/>
      <c r="F2720" s="105">
        <v>40129</v>
      </c>
      <c r="G2720" s="116">
        <v>24.24</v>
      </c>
      <c r="H2720" s="20"/>
    </row>
    <row r="2721" spans="1:8" s="172" customFormat="1" ht="12.75" customHeight="1" x14ac:dyDescent="0.15">
      <c r="A2721" s="105">
        <v>40106</v>
      </c>
      <c r="B2721" s="116">
        <v>4.16</v>
      </c>
      <c r="C2721" s="20">
        <f t="shared" si="84"/>
        <v>4.1599999999999998E-2</v>
      </c>
      <c r="D2721" s="46">
        <f t="shared" si="85"/>
        <v>20.9</v>
      </c>
      <c r="E2721" s="20"/>
      <c r="F2721" s="105">
        <v>40128</v>
      </c>
      <c r="G2721" s="116">
        <v>23.04</v>
      </c>
      <c r="H2721" s="20"/>
    </row>
    <row r="2722" spans="1:8" s="172" customFormat="1" ht="12.75" customHeight="1" x14ac:dyDescent="0.15">
      <c r="A2722" s="105">
        <v>40105</v>
      </c>
      <c r="B2722" s="116">
        <v>4.21</v>
      </c>
      <c r="C2722" s="20">
        <f t="shared" si="84"/>
        <v>4.2099999999999999E-2</v>
      </c>
      <c r="D2722" s="46">
        <f t="shared" si="85"/>
        <v>21.49</v>
      </c>
      <c r="E2722" s="20"/>
      <c r="F2722" s="105">
        <v>40127</v>
      </c>
      <c r="G2722" s="116">
        <v>22.84</v>
      </c>
      <c r="H2722" s="20"/>
    </row>
    <row r="2723" spans="1:8" s="172" customFormat="1" ht="12.75" customHeight="1" x14ac:dyDescent="0.15">
      <c r="A2723" s="105">
        <v>40102</v>
      </c>
      <c r="B2723" s="116">
        <v>4.24</v>
      </c>
      <c r="C2723" s="20">
        <f t="shared" si="84"/>
        <v>4.24E-2</v>
      </c>
      <c r="D2723" s="46">
        <f t="shared" si="85"/>
        <v>21.43</v>
      </c>
      <c r="E2723" s="20"/>
      <c r="F2723" s="105">
        <v>40126</v>
      </c>
      <c r="G2723" s="116">
        <v>23.15</v>
      </c>
      <c r="H2723" s="20"/>
    </row>
    <row r="2724" spans="1:8" s="172" customFormat="1" ht="12.75" customHeight="1" x14ac:dyDescent="0.15">
      <c r="A2724" s="105">
        <v>40101</v>
      </c>
      <c r="B2724" s="116">
        <v>4.3099999999999996</v>
      </c>
      <c r="C2724" s="20">
        <f t="shared" si="84"/>
        <v>4.3099999999999999E-2</v>
      </c>
      <c r="D2724" s="46">
        <f t="shared" si="85"/>
        <v>21.72</v>
      </c>
      <c r="E2724" s="20"/>
      <c r="F2724" s="105">
        <v>40123</v>
      </c>
      <c r="G2724" s="116">
        <v>24.19</v>
      </c>
      <c r="H2724" s="20"/>
    </row>
    <row r="2725" spans="1:8" s="172" customFormat="1" ht="12.75" customHeight="1" x14ac:dyDescent="0.15">
      <c r="A2725" s="105">
        <v>40100</v>
      </c>
      <c r="B2725" s="116">
        <v>4.28</v>
      </c>
      <c r="C2725" s="20">
        <f t="shared" si="84"/>
        <v>4.2800000000000005E-2</v>
      </c>
      <c r="D2725" s="46">
        <f t="shared" si="85"/>
        <v>22.86</v>
      </c>
      <c r="E2725" s="20"/>
      <c r="F2725" s="105">
        <v>40122</v>
      </c>
      <c r="G2725" s="116">
        <v>25.43</v>
      </c>
      <c r="H2725" s="20"/>
    </row>
    <row r="2726" spans="1:8" s="172" customFormat="1" ht="12.75" customHeight="1" x14ac:dyDescent="0.15">
      <c r="A2726" s="105">
        <v>40099</v>
      </c>
      <c r="B2726" s="116">
        <v>4.16</v>
      </c>
      <c r="C2726" s="20">
        <f t="shared" si="84"/>
        <v>4.1599999999999998E-2</v>
      </c>
      <c r="D2726" s="46">
        <f t="shared" si="85"/>
        <v>22.99</v>
      </c>
      <c r="E2726" s="20"/>
      <c r="F2726" s="105">
        <v>40121</v>
      </c>
      <c r="G2726" s="116">
        <v>27.72</v>
      </c>
      <c r="H2726" s="20"/>
    </row>
    <row r="2727" spans="1:8" s="172" customFormat="1" ht="12.75" customHeight="1" x14ac:dyDescent="0.15">
      <c r="A2727" s="105">
        <v>40095</v>
      </c>
      <c r="B2727" s="116">
        <v>4.22</v>
      </c>
      <c r="C2727" s="20">
        <f t="shared" si="84"/>
        <v>4.2199999999999994E-2</v>
      </c>
      <c r="D2727" s="46">
        <f t="shared" si="85"/>
        <v>23.12</v>
      </c>
      <c r="E2727" s="20"/>
      <c r="F2727" s="105">
        <v>40120</v>
      </c>
      <c r="G2727" s="116">
        <v>28.81</v>
      </c>
      <c r="H2727" s="20"/>
    </row>
    <row r="2728" spans="1:8" s="172" customFormat="1" ht="12.75" customHeight="1" x14ac:dyDescent="0.15">
      <c r="A2728" s="105">
        <v>40094</v>
      </c>
      <c r="B2728" s="116">
        <v>4.09</v>
      </c>
      <c r="C2728" s="20">
        <f t="shared" si="84"/>
        <v>4.0899999999999999E-2</v>
      </c>
      <c r="D2728" s="46">
        <f t="shared" si="85"/>
        <v>24.18</v>
      </c>
      <c r="E2728" s="20"/>
      <c r="F2728" s="105">
        <v>40119</v>
      </c>
      <c r="G2728" s="116">
        <v>29.78</v>
      </c>
      <c r="H2728" s="20"/>
    </row>
    <row r="2729" spans="1:8" s="172" customFormat="1" ht="12.75" customHeight="1" x14ac:dyDescent="0.15">
      <c r="A2729" s="105">
        <v>40093</v>
      </c>
      <c r="B2729" s="116">
        <v>3.99</v>
      </c>
      <c r="C2729" s="20">
        <f t="shared" si="84"/>
        <v>3.9900000000000005E-2</v>
      </c>
      <c r="D2729" s="46">
        <f t="shared" si="85"/>
        <v>24.68</v>
      </c>
      <c r="E2729" s="20"/>
      <c r="F2729" s="105">
        <v>40116</v>
      </c>
      <c r="G2729" s="116">
        <v>30.69</v>
      </c>
      <c r="H2729" s="20"/>
    </row>
    <row r="2730" spans="1:8" s="172" customFormat="1" ht="12.75" customHeight="1" x14ac:dyDescent="0.15">
      <c r="A2730" s="105">
        <v>40092</v>
      </c>
      <c r="B2730" s="116">
        <v>4.07</v>
      </c>
      <c r="C2730" s="20">
        <f t="shared" si="84"/>
        <v>4.07E-2</v>
      </c>
      <c r="D2730" s="46">
        <f t="shared" si="85"/>
        <v>25.7</v>
      </c>
      <c r="E2730" s="20"/>
      <c r="F2730" s="105">
        <v>40115</v>
      </c>
      <c r="G2730" s="116">
        <v>24.76</v>
      </c>
      <c r="H2730" s="20"/>
    </row>
    <row r="2731" spans="1:8" s="172" customFormat="1" ht="12.75" customHeight="1" x14ac:dyDescent="0.15">
      <c r="A2731" s="105">
        <v>40091</v>
      </c>
      <c r="B2731" s="116">
        <v>4.01</v>
      </c>
      <c r="C2731" s="20">
        <f t="shared" si="84"/>
        <v>4.0099999999999997E-2</v>
      </c>
      <c r="D2731" s="46">
        <f t="shared" si="85"/>
        <v>26.84</v>
      </c>
      <c r="E2731" s="20"/>
      <c r="F2731" s="105">
        <v>40114</v>
      </c>
      <c r="G2731" s="116">
        <v>27.91</v>
      </c>
      <c r="H2731" s="20"/>
    </row>
    <row r="2732" spans="1:8" s="172" customFormat="1" ht="12.75" customHeight="1" x14ac:dyDescent="0.15">
      <c r="A2732" s="105">
        <v>40088</v>
      </c>
      <c r="B2732" s="116">
        <v>4.01</v>
      </c>
      <c r="C2732" s="20">
        <f t="shared" si="84"/>
        <v>4.0099999999999997E-2</v>
      </c>
      <c r="D2732" s="46">
        <f t="shared" si="85"/>
        <v>28.68</v>
      </c>
      <c r="E2732" s="20"/>
      <c r="F2732" s="105">
        <v>40113</v>
      </c>
      <c r="G2732" s="116">
        <v>24.83</v>
      </c>
      <c r="H2732" s="20"/>
    </row>
    <row r="2733" spans="1:8" s="172" customFormat="1" ht="12.75" customHeight="1" x14ac:dyDescent="0.15">
      <c r="A2733" s="105">
        <v>40087</v>
      </c>
      <c r="B2733" s="116">
        <v>3.97</v>
      </c>
      <c r="C2733" s="20">
        <f t="shared" si="84"/>
        <v>3.9699999999999999E-2</v>
      </c>
      <c r="D2733" s="46">
        <f t="shared" si="85"/>
        <v>28.27</v>
      </c>
      <c r="E2733" s="20"/>
      <c r="F2733" s="105">
        <v>40112</v>
      </c>
      <c r="G2733" s="116">
        <v>24.31</v>
      </c>
      <c r="H2733" s="20"/>
    </row>
    <row r="2734" spans="1:8" s="172" customFormat="1" ht="12.75" customHeight="1" x14ac:dyDescent="0.15">
      <c r="A2734" s="105">
        <v>40086</v>
      </c>
      <c r="B2734" s="116">
        <v>4.03</v>
      </c>
      <c r="C2734" s="20">
        <f t="shared" si="84"/>
        <v>4.0300000000000002E-2</v>
      </c>
      <c r="D2734" s="46">
        <f t="shared" si="85"/>
        <v>25.61</v>
      </c>
      <c r="E2734" s="20"/>
      <c r="F2734" s="105">
        <v>40109</v>
      </c>
      <c r="G2734" s="116">
        <v>22.27</v>
      </c>
      <c r="H2734" s="20"/>
    </row>
    <row r="2735" spans="1:8" s="172" customFormat="1" ht="12.75" customHeight="1" x14ac:dyDescent="0.15">
      <c r="A2735" s="105">
        <v>40085</v>
      </c>
      <c r="B2735" s="116">
        <v>4.03</v>
      </c>
      <c r="C2735" s="20">
        <f t="shared" si="84"/>
        <v>4.0300000000000002E-2</v>
      </c>
      <c r="D2735" s="46">
        <f t="shared" si="85"/>
        <v>25.19</v>
      </c>
      <c r="E2735" s="20"/>
      <c r="F2735" s="105">
        <v>40108</v>
      </c>
      <c r="G2735" s="116">
        <v>20.69</v>
      </c>
      <c r="H2735" s="20"/>
    </row>
    <row r="2736" spans="1:8" s="172" customFormat="1" ht="12.75" customHeight="1" x14ac:dyDescent="0.15">
      <c r="A2736" s="105">
        <v>40084</v>
      </c>
      <c r="B2736" s="116">
        <v>4.04</v>
      </c>
      <c r="C2736" s="20">
        <f t="shared" si="84"/>
        <v>4.0399999999999998E-2</v>
      </c>
      <c r="D2736" s="46">
        <f t="shared" si="85"/>
        <v>24.88</v>
      </c>
      <c r="E2736" s="20"/>
      <c r="F2736" s="105">
        <v>40107</v>
      </c>
      <c r="G2736" s="116">
        <v>22.22</v>
      </c>
      <c r="H2736" s="20"/>
    </row>
    <row r="2737" spans="1:8" s="172" customFormat="1" ht="12.75" customHeight="1" x14ac:dyDescent="0.15">
      <c r="A2737" s="105">
        <v>40081</v>
      </c>
      <c r="B2737" s="116">
        <v>4.0999999999999996</v>
      </c>
      <c r="C2737" s="20">
        <f t="shared" si="84"/>
        <v>4.0999999999999995E-2</v>
      </c>
      <c r="D2737" s="46">
        <f t="shared" si="85"/>
        <v>25.61</v>
      </c>
      <c r="E2737" s="20"/>
      <c r="F2737" s="105">
        <v>40106</v>
      </c>
      <c r="G2737" s="116">
        <v>20.9</v>
      </c>
      <c r="H2737" s="20"/>
    </row>
    <row r="2738" spans="1:8" s="172" customFormat="1" ht="12.75" customHeight="1" x14ac:dyDescent="0.15">
      <c r="A2738" s="105">
        <v>40080</v>
      </c>
      <c r="B2738" s="116">
        <v>4.17</v>
      </c>
      <c r="C2738" s="20">
        <f t="shared" si="84"/>
        <v>4.1700000000000001E-2</v>
      </c>
      <c r="D2738" s="46">
        <f t="shared" si="85"/>
        <v>24.95</v>
      </c>
      <c r="E2738" s="20"/>
      <c r="F2738" s="105">
        <v>40105</v>
      </c>
      <c r="G2738" s="116">
        <v>21.49</v>
      </c>
      <c r="H2738" s="20"/>
    </row>
    <row r="2739" spans="1:8" s="172" customFormat="1" ht="12.75" customHeight="1" x14ac:dyDescent="0.15">
      <c r="A2739" s="105">
        <v>40079</v>
      </c>
      <c r="B2739" s="116">
        <v>4.21</v>
      </c>
      <c r="C2739" s="20">
        <f t="shared" si="84"/>
        <v>4.2099999999999999E-2</v>
      </c>
      <c r="D2739" s="46">
        <f t="shared" si="85"/>
        <v>23.49</v>
      </c>
      <c r="E2739" s="20"/>
      <c r="F2739" s="105">
        <v>40102</v>
      </c>
      <c r="G2739" s="116">
        <v>21.43</v>
      </c>
      <c r="H2739" s="20"/>
    </row>
    <row r="2740" spans="1:8" s="172" customFormat="1" ht="12.75" customHeight="1" x14ac:dyDescent="0.15">
      <c r="A2740" s="105">
        <v>40078</v>
      </c>
      <c r="B2740" s="116">
        <v>4.2</v>
      </c>
      <c r="C2740" s="20">
        <f t="shared" si="84"/>
        <v>4.2000000000000003E-2</v>
      </c>
      <c r="D2740" s="46">
        <f t="shared" si="85"/>
        <v>23.08</v>
      </c>
      <c r="E2740" s="20"/>
      <c r="F2740" s="105">
        <v>40101</v>
      </c>
      <c r="G2740" s="116">
        <v>21.72</v>
      </c>
      <c r="H2740" s="20"/>
    </row>
    <row r="2741" spans="1:8" s="172" customFormat="1" ht="12.75" customHeight="1" x14ac:dyDescent="0.15">
      <c r="A2741" s="105">
        <v>40077</v>
      </c>
      <c r="B2741" s="116">
        <v>4.2300000000000004</v>
      </c>
      <c r="C2741" s="20">
        <f t="shared" si="84"/>
        <v>4.2300000000000004E-2</v>
      </c>
      <c r="D2741" s="46">
        <f t="shared" si="85"/>
        <v>24.06</v>
      </c>
      <c r="E2741" s="20"/>
      <c r="F2741" s="105">
        <v>40100</v>
      </c>
      <c r="G2741" s="116">
        <v>22.86</v>
      </c>
      <c r="H2741" s="20"/>
    </row>
    <row r="2742" spans="1:8" s="172" customFormat="1" ht="12.75" customHeight="1" x14ac:dyDescent="0.15">
      <c r="A2742" s="105">
        <v>40074</v>
      </c>
      <c r="B2742" s="116">
        <v>4.24</v>
      </c>
      <c r="C2742" s="20">
        <f t="shared" si="84"/>
        <v>4.24E-2</v>
      </c>
      <c r="D2742" s="46">
        <f t="shared" si="85"/>
        <v>23.92</v>
      </c>
      <c r="E2742" s="20"/>
      <c r="F2742" s="105">
        <v>40099</v>
      </c>
      <c r="G2742" s="116">
        <v>22.99</v>
      </c>
      <c r="H2742" s="20"/>
    </row>
    <row r="2743" spans="1:8" s="172" customFormat="1" ht="12.75" customHeight="1" x14ac:dyDescent="0.15">
      <c r="A2743" s="105">
        <v>40073</v>
      </c>
      <c r="B2743" s="116">
        <v>4.1900000000000004</v>
      </c>
      <c r="C2743" s="20">
        <f t="shared" si="84"/>
        <v>4.1900000000000007E-2</v>
      </c>
      <c r="D2743" s="46">
        <f t="shared" si="85"/>
        <v>23.65</v>
      </c>
      <c r="E2743" s="20"/>
      <c r="F2743" s="105">
        <v>40098</v>
      </c>
      <c r="G2743" s="116">
        <v>23.01</v>
      </c>
      <c r="H2743" s="20"/>
    </row>
    <row r="2744" spans="1:8" s="172" customFormat="1" ht="12.75" customHeight="1" x14ac:dyDescent="0.15">
      <c r="A2744" s="105">
        <v>40072</v>
      </c>
      <c r="B2744" s="116">
        <v>4.26</v>
      </c>
      <c r="C2744" s="20">
        <f t="shared" si="84"/>
        <v>4.2599999999999999E-2</v>
      </c>
      <c r="D2744" s="46">
        <f t="shared" si="85"/>
        <v>23.69</v>
      </c>
      <c r="E2744" s="20"/>
      <c r="F2744" s="105">
        <v>40095</v>
      </c>
      <c r="G2744" s="116">
        <v>23.12</v>
      </c>
      <c r="H2744" s="20"/>
    </row>
    <row r="2745" spans="1:8" s="172" customFormat="1" ht="12.75" customHeight="1" x14ac:dyDescent="0.15">
      <c r="A2745" s="105">
        <v>40071</v>
      </c>
      <c r="B2745" s="116">
        <v>4.2699999999999996</v>
      </c>
      <c r="C2745" s="20">
        <f t="shared" si="84"/>
        <v>4.2699999999999995E-2</v>
      </c>
      <c r="D2745" s="46">
        <f t="shared" si="85"/>
        <v>23.42</v>
      </c>
      <c r="E2745" s="20"/>
      <c r="F2745" s="105">
        <v>40094</v>
      </c>
      <c r="G2745" s="116">
        <v>24.18</v>
      </c>
      <c r="H2745" s="20"/>
    </row>
    <row r="2746" spans="1:8" s="172" customFormat="1" ht="12.75" customHeight="1" x14ac:dyDescent="0.15">
      <c r="A2746" s="105">
        <v>40070</v>
      </c>
      <c r="B2746" s="116">
        <v>4.22</v>
      </c>
      <c r="C2746" s="20">
        <f t="shared" si="84"/>
        <v>4.2199999999999994E-2</v>
      </c>
      <c r="D2746" s="46">
        <f t="shared" si="85"/>
        <v>23.86</v>
      </c>
      <c r="E2746" s="20"/>
      <c r="F2746" s="105">
        <v>40093</v>
      </c>
      <c r="G2746" s="116">
        <v>24.68</v>
      </c>
      <c r="H2746" s="20"/>
    </row>
    <row r="2747" spans="1:8" s="172" customFormat="1" ht="12.75" customHeight="1" x14ac:dyDescent="0.15">
      <c r="A2747" s="105">
        <v>40067</v>
      </c>
      <c r="B2747" s="116">
        <v>4.18</v>
      </c>
      <c r="C2747" s="20">
        <f t="shared" si="84"/>
        <v>4.1799999999999997E-2</v>
      </c>
      <c r="D2747" s="46">
        <f t="shared" si="85"/>
        <v>24.15</v>
      </c>
      <c r="E2747" s="20"/>
      <c r="F2747" s="105">
        <v>40092</v>
      </c>
      <c r="G2747" s="116">
        <v>25.7</v>
      </c>
      <c r="H2747" s="20"/>
    </row>
    <row r="2748" spans="1:8" s="172" customFormat="1" ht="12.75" customHeight="1" x14ac:dyDescent="0.15">
      <c r="A2748" s="105">
        <v>40066</v>
      </c>
      <c r="B2748" s="116">
        <v>4.1900000000000004</v>
      </c>
      <c r="C2748" s="20">
        <f t="shared" si="84"/>
        <v>4.1900000000000007E-2</v>
      </c>
      <c r="D2748" s="46">
        <f t="shared" si="85"/>
        <v>23.55</v>
      </c>
      <c r="E2748" s="20"/>
      <c r="F2748" s="105">
        <v>40091</v>
      </c>
      <c r="G2748" s="116">
        <v>26.84</v>
      </c>
      <c r="H2748" s="20"/>
    </row>
    <row r="2749" spans="1:8" s="172" customFormat="1" ht="12.75" customHeight="1" x14ac:dyDescent="0.15">
      <c r="A2749" s="105">
        <v>40065</v>
      </c>
      <c r="B2749" s="116">
        <v>4.33</v>
      </c>
      <c r="C2749" s="20">
        <f t="shared" si="84"/>
        <v>4.3299999999999998E-2</v>
      </c>
      <c r="D2749" s="46">
        <f t="shared" si="85"/>
        <v>24.32</v>
      </c>
      <c r="E2749" s="20"/>
      <c r="F2749" s="105">
        <v>40088</v>
      </c>
      <c r="G2749" s="116">
        <v>28.68</v>
      </c>
      <c r="H2749" s="20"/>
    </row>
    <row r="2750" spans="1:8" s="172" customFormat="1" ht="12.75" customHeight="1" x14ac:dyDescent="0.15">
      <c r="A2750" s="105">
        <v>40064</v>
      </c>
      <c r="B2750" s="116">
        <v>4.3099999999999996</v>
      </c>
      <c r="C2750" s="20">
        <f t="shared" si="84"/>
        <v>4.3099999999999999E-2</v>
      </c>
      <c r="D2750" s="46">
        <f t="shared" si="85"/>
        <v>25.62</v>
      </c>
      <c r="E2750" s="20"/>
      <c r="F2750" s="105">
        <v>40087</v>
      </c>
      <c r="G2750" s="116">
        <v>28.27</v>
      </c>
      <c r="H2750" s="20"/>
    </row>
    <row r="2751" spans="1:8" s="172" customFormat="1" ht="12.75" customHeight="1" x14ac:dyDescent="0.15">
      <c r="A2751" s="105">
        <v>40060</v>
      </c>
      <c r="B2751" s="116">
        <v>4.2699999999999996</v>
      </c>
      <c r="C2751" s="20">
        <f t="shared" si="84"/>
        <v>4.2699999999999995E-2</v>
      </c>
      <c r="D2751" s="46">
        <f t="shared" si="85"/>
        <v>25.26</v>
      </c>
      <c r="E2751" s="20"/>
      <c r="F2751" s="105">
        <v>40086</v>
      </c>
      <c r="G2751" s="116">
        <v>25.61</v>
      </c>
      <c r="H2751" s="20"/>
    </row>
    <row r="2752" spans="1:8" s="172" customFormat="1" ht="12.75" customHeight="1" x14ac:dyDescent="0.15">
      <c r="A2752" s="105">
        <v>40059</v>
      </c>
      <c r="B2752" s="116">
        <v>4.1500000000000004</v>
      </c>
      <c r="C2752" s="20">
        <f t="shared" si="84"/>
        <v>4.1500000000000002E-2</v>
      </c>
      <c r="D2752" s="46">
        <f t="shared" si="85"/>
        <v>27.1</v>
      </c>
      <c r="E2752" s="20"/>
      <c r="F2752" s="105">
        <v>40085</v>
      </c>
      <c r="G2752" s="116">
        <v>25.19</v>
      </c>
      <c r="H2752" s="20"/>
    </row>
    <row r="2753" spans="1:8" s="172" customFormat="1" ht="12.75" customHeight="1" x14ac:dyDescent="0.15">
      <c r="A2753" s="105">
        <v>40058</v>
      </c>
      <c r="B2753" s="116">
        <v>4.09</v>
      </c>
      <c r="C2753" s="20">
        <f t="shared" si="84"/>
        <v>4.0899999999999999E-2</v>
      </c>
      <c r="D2753" s="46">
        <f t="shared" si="85"/>
        <v>28.9</v>
      </c>
      <c r="E2753" s="20"/>
      <c r="F2753" s="105">
        <v>40084</v>
      </c>
      <c r="G2753" s="116">
        <v>24.88</v>
      </c>
      <c r="H2753" s="20"/>
    </row>
    <row r="2754" spans="1:8" s="172" customFormat="1" ht="12.75" customHeight="1" x14ac:dyDescent="0.15">
      <c r="A2754" s="105">
        <v>40057</v>
      </c>
      <c r="B2754" s="116">
        <v>4.1900000000000004</v>
      </c>
      <c r="C2754" s="20">
        <f t="shared" si="84"/>
        <v>4.1900000000000007E-2</v>
      </c>
      <c r="D2754" s="46">
        <f t="shared" si="85"/>
        <v>29.15</v>
      </c>
      <c r="E2754" s="20"/>
      <c r="F2754" s="105">
        <v>40081</v>
      </c>
      <c r="G2754" s="116">
        <v>25.61</v>
      </c>
      <c r="H2754" s="20"/>
    </row>
    <row r="2755" spans="1:8" s="172" customFormat="1" ht="12.75" customHeight="1" x14ac:dyDescent="0.15">
      <c r="A2755" s="105">
        <v>40056</v>
      </c>
      <c r="B2755" s="116">
        <v>4.18</v>
      </c>
      <c r="C2755" s="20">
        <f t="shared" ref="C2755:C2818" si="86">B2755/100</f>
        <v>4.1799999999999997E-2</v>
      </c>
      <c r="D2755" s="46">
        <f t="shared" ref="D2755:D2818" si="87">IFERROR(VLOOKUP(A2755,$F$3:$G$7726,2,FALSE),AVERAGE(D2754,D2756))</f>
        <v>26.01</v>
      </c>
      <c r="E2755" s="20"/>
      <c r="F2755" s="105">
        <v>40080</v>
      </c>
      <c r="G2755" s="116">
        <v>24.95</v>
      </c>
      <c r="H2755" s="20"/>
    </row>
    <row r="2756" spans="1:8" s="172" customFormat="1" ht="12.75" customHeight="1" x14ac:dyDescent="0.15">
      <c r="A2756" s="105">
        <v>40053</v>
      </c>
      <c r="B2756" s="116">
        <v>4.21</v>
      </c>
      <c r="C2756" s="20">
        <f t="shared" si="86"/>
        <v>4.2099999999999999E-2</v>
      </c>
      <c r="D2756" s="46">
        <f t="shared" si="87"/>
        <v>24.76</v>
      </c>
      <c r="E2756" s="20"/>
      <c r="F2756" s="105">
        <v>40079</v>
      </c>
      <c r="G2756" s="116">
        <v>23.49</v>
      </c>
      <c r="H2756" s="20"/>
    </row>
    <row r="2757" spans="1:8" s="172" customFormat="1" ht="12.75" customHeight="1" x14ac:dyDescent="0.15">
      <c r="A2757" s="105">
        <v>40052</v>
      </c>
      <c r="B2757" s="116">
        <v>4.2300000000000004</v>
      </c>
      <c r="C2757" s="20">
        <f t="shared" si="86"/>
        <v>4.2300000000000004E-2</v>
      </c>
      <c r="D2757" s="46">
        <f t="shared" si="87"/>
        <v>24.68</v>
      </c>
      <c r="E2757" s="20"/>
      <c r="F2757" s="105">
        <v>40078</v>
      </c>
      <c r="G2757" s="116">
        <v>23.08</v>
      </c>
      <c r="H2757" s="20"/>
    </row>
    <row r="2758" spans="1:8" s="172" customFormat="1" ht="12.75" customHeight="1" x14ac:dyDescent="0.15">
      <c r="A2758" s="105">
        <v>40051</v>
      </c>
      <c r="B2758" s="116">
        <v>4.2</v>
      </c>
      <c r="C2758" s="20">
        <f t="shared" si="86"/>
        <v>4.2000000000000003E-2</v>
      </c>
      <c r="D2758" s="46">
        <f t="shared" si="87"/>
        <v>24.95</v>
      </c>
      <c r="E2758" s="20"/>
      <c r="F2758" s="105">
        <v>40077</v>
      </c>
      <c r="G2758" s="116">
        <v>24.06</v>
      </c>
      <c r="H2758" s="20"/>
    </row>
    <row r="2759" spans="1:8" s="172" customFormat="1" ht="12.75" customHeight="1" x14ac:dyDescent="0.15">
      <c r="A2759" s="105">
        <v>40050</v>
      </c>
      <c r="B2759" s="116">
        <v>4.22</v>
      </c>
      <c r="C2759" s="20">
        <f t="shared" si="86"/>
        <v>4.2199999999999994E-2</v>
      </c>
      <c r="D2759" s="46">
        <f t="shared" si="87"/>
        <v>24.92</v>
      </c>
      <c r="E2759" s="20"/>
      <c r="F2759" s="105">
        <v>40074</v>
      </c>
      <c r="G2759" s="116">
        <v>23.92</v>
      </c>
      <c r="H2759" s="20"/>
    </row>
    <row r="2760" spans="1:8" s="172" customFormat="1" ht="12.75" customHeight="1" x14ac:dyDescent="0.15">
      <c r="A2760" s="105">
        <v>40049</v>
      </c>
      <c r="B2760" s="116">
        <v>4.2699999999999996</v>
      </c>
      <c r="C2760" s="20">
        <f t="shared" si="86"/>
        <v>4.2699999999999995E-2</v>
      </c>
      <c r="D2760" s="46">
        <f t="shared" si="87"/>
        <v>25.14</v>
      </c>
      <c r="E2760" s="20"/>
      <c r="F2760" s="105">
        <v>40073</v>
      </c>
      <c r="G2760" s="116">
        <v>23.65</v>
      </c>
      <c r="H2760" s="20"/>
    </row>
    <row r="2761" spans="1:8" s="172" customFormat="1" ht="12.75" customHeight="1" x14ac:dyDescent="0.15">
      <c r="A2761" s="105">
        <v>40046</v>
      </c>
      <c r="B2761" s="116">
        <v>4.3600000000000003</v>
      </c>
      <c r="C2761" s="20">
        <f t="shared" si="86"/>
        <v>4.36E-2</v>
      </c>
      <c r="D2761" s="46">
        <f t="shared" si="87"/>
        <v>25.01</v>
      </c>
      <c r="E2761" s="20"/>
      <c r="F2761" s="105">
        <v>40072</v>
      </c>
      <c r="G2761" s="116">
        <v>23.69</v>
      </c>
      <c r="H2761" s="20"/>
    </row>
    <row r="2762" spans="1:8" s="172" customFormat="1" ht="12.75" customHeight="1" x14ac:dyDescent="0.15">
      <c r="A2762" s="105">
        <v>40045</v>
      </c>
      <c r="B2762" s="116">
        <v>4.24</v>
      </c>
      <c r="C2762" s="20">
        <f t="shared" si="86"/>
        <v>4.24E-2</v>
      </c>
      <c r="D2762" s="46">
        <f t="shared" si="87"/>
        <v>25.09</v>
      </c>
      <c r="E2762" s="20"/>
      <c r="F2762" s="105">
        <v>40071</v>
      </c>
      <c r="G2762" s="116">
        <v>23.42</v>
      </c>
      <c r="H2762" s="20"/>
    </row>
    <row r="2763" spans="1:8" s="172" customFormat="1" ht="12.75" customHeight="1" x14ac:dyDescent="0.15">
      <c r="A2763" s="105">
        <v>40044</v>
      </c>
      <c r="B2763" s="116">
        <v>4.28</v>
      </c>
      <c r="C2763" s="20">
        <f t="shared" si="86"/>
        <v>4.2800000000000005E-2</v>
      </c>
      <c r="D2763" s="46">
        <f t="shared" si="87"/>
        <v>26.26</v>
      </c>
      <c r="E2763" s="20"/>
      <c r="F2763" s="105">
        <v>40070</v>
      </c>
      <c r="G2763" s="116">
        <v>23.86</v>
      </c>
      <c r="H2763" s="20"/>
    </row>
    <row r="2764" spans="1:8" s="172" customFormat="1" ht="12.75" customHeight="1" x14ac:dyDescent="0.15">
      <c r="A2764" s="105">
        <v>40043</v>
      </c>
      <c r="B2764" s="116">
        <v>4.3499999999999996</v>
      </c>
      <c r="C2764" s="20">
        <f t="shared" si="86"/>
        <v>4.3499999999999997E-2</v>
      </c>
      <c r="D2764" s="46">
        <f t="shared" si="87"/>
        <v>26.18</v>
      </c>
      <c r="E2764" s="20"/>
      <c r="F2764" s="105">
        <v>40067</v>
      </c>
      <c r="G2764" s="116">
        <v>24.15</v>
      </c>
      <c r="H2764" s="20"/>
    </row>
    <row r="2765" spans="1:8" s="172" customFormat="1" ht="12.75" customHeight="1" x14ac:dyDescent="0.15">
      <c r="A2765" s="105">
        <v>40042</v>
      </c>
      <c r="B2765" s="116">
        <v>4.33</v>
      </c>
      <c r="C2765" s="20">
        <f t="shared" si="86"/>
        <v>4.3299999999999998E-2</v>
      </c>
      <c r="D2765" s="46">
        <f t="shared" si="87"/>
        <v>27.89</v>
      </c>
      <c r="E2765" s="20"/>
      <c r="F2765" s="105">
        <v>40066</v>
      </c>
      <c r="G2765" s="116">
        <v>23.55</v>
      </c>
      <c r="H2765" s="20"/>
    </row>
    <row r="2766" spans="1:8" s="172" customFormat="1" ht="12.75" customHeight="1" x14ac:dyDescent="0.15">
      <c r="A2766" s="105">
        <v>40039</v>
      </c>
      <c r="B2766" s="116">
        <v>4.41</v>
      </c>
      <c r="C2766" s="20">
        <f t="shared" si="86"/>
        <v>4.41E-2</v>
      </c>
      <c r="D2766" s="46">
        <f t="shared" si="87"/>
        <v>24.27</v>
      </c>
      <c r="E2766" s="20"/>
      <c r="F2766" s="105">
        <v>40065</v>
      </c>
      <c r="G2766" s="116">
        <v>24.32</v>
      </c>
      <c r="H2766" s="20"/>
    </row>
    <row r="2767" spans="1:8" s="172" customFormat="1" ht="12.75" customHeight="1" x14ac:dyDescent="0.15">
      <c r="A2767" s="105">
        <v>40038</v>
      </c>
      <c r="B2767" s="116">
        <v>4.4400000000000004</v>
      </c>
      <c r="C2767" s="20">
        <f t="shared" si="86"/>
        <v>4.4400000000000002E-2</v>
      </c>
      <c r="D2767" s="46">
        <f t="shared" si="87"/>
        <v>24.71</v>
      </c>
      <c r="E2767" s="20"/>
      <c r="F2767" s="105">
        <v>40064</v>
      </c>
      <c r="G2767" s="116">
        <v>25.62</v>
      </c>
      <c r="H2767" s="20"/>
    </row>
    <row r="2768" spans="1:8" s="172" customFormat="1" ht="12.75" customHeight="1" x14ac:dyDescent="0.15">
      <c r="A2768" s="105">
        <v>40037</v>
      </c>
      <c r="B2768" s="116">
        <v>4.53</v>
      </c>
      <c r="C2768" s="20">
        <f t="shared" si="86"/>
        <v>4.53E-2</v>
      </c>
      <c r="D2768" s="46">
        <f t="shared" si="87"/>
        <v>25.45</v>
      </c>
      <c r="E2768" s="20"/>
      <c r="F2768" s="105">
        <v>40060</v>
      </c>
      <c r="G2768" s="116">
        <v>25.26</v>
      </c>
      <c r="H2768" s="20"/>
    </row>
    <row r="2769" spans="1:8" s="172" customFormat="1" ht="12.75" customHeight="1" x14ac:dyDescent="0.15">
      <c r="A2769" s="105">
        <v>40036</v>
      </c>
      <c r="B2769" s="116">
        <v>4.4400000000000004</v>
      </c>
      <c r="C2769" s="20">
        <f t="shared" si="86"/>
        <v>4.4400000000000002E-2</v>
      </c>
      <c r="D2769" s="46">
        <f t="shared" si="87"/>
        <v>25.99</v>
      </c>
      <c r="E2769" s="20"/>
      <c r="F2769" s="105">
        <v>40059</v>
      </c>
      <c r="G2769" s="116">
        <v>27.1</v>
      </c>
      <c r="H2769" s="20"/>
    </row>
    <row r="2770" spans="1:8" s="172" customFormat="1" ht="12.75" customHeight="1" x14ac:dyDescent="0.15">
      <c r="A2770" s="105">
        <v>40035</v>
      </c>
      <c r="B2770" s="116">
        <v>4.5199999999999996</v>
      </c>
      <c r="C2770" s="20">
        <f t="shared" si="86"/>
        <v>4.5199999999999997E-2</v>
      </c>
      <c r="D2770" s="46">
        <f t="shared" si="87"/>
        <v>24.99</v>
      </c>
      <c r="E2770" s="20"/>
      <c r="F2770" s="105">
        <v>40058</v>
      </c>
      <c r="G2770" s="116">
        <v>28.9</v>
      </c>
      <c r="H2770" s="20"/>
    </row>
    <row r="2771" spans="1:8" s="172" customFormat="1" ht="12.75" customHeight="1" x14ac:dyDescent="0.15">
      <c r="A2771" s="105">
        <v>40032</v>
      </c>
      <c r="B2771" s="116">
        <v>4.6100000000000003</v>
      </c>
      <c r="C2771" s="20">
        <f t="shared" si="86"/>
        <v>4.6100000000000002E-2</v>
      </c>
      <c r="D2771" s="46">
        <f t="shared" si="87"/>
        <v>24.76</v>
      </c>
      <c r="E2771" s="20"/>
      <c r="F2771" s="105">
        <v>40057</v>
      </c>
      <c r="G2771" s="116">
        <v>29.15</v>
      </c>
      <c r="H2771" s="20"/>
    </row>
    <row r="2772" spans="1:8" s="172" customFormat="1" ht="12.75" customHeight="1" x14ac:dyDescent="0.15">
      <c r="A2772" s="105">
        <v>40031</v>
      </c>
      <c r="B2772" s="116">
        <v>4.53</v>
      </c>
      <c r="C2772" s="20">
        <f t="shared" si="86"/>
        <v>4.53E-2</v>
      </c>
      <c r="D2772" s="46">
        <f t="shared" si="87"/>
        <v>25.67</v>
      </c>
      <c r="E2772" s="20"/>
      <c r="F2772" s="105">
        <v>40056</v>
      </c>
      <c r="G2772" s="116">
        <v>26.01</v>
      </c>
      <c r="H2772" s="20"/>
    </row>
    <row r="2773" spans="1:8" s="172" customFormat="1" ht="12.75" customHeight="1" x14ac:dyDescent="0.15">
      <c r="A2773" s="105">
        <v>40030</v>
      </c>
      <c r="B2773" s="116">
        <v>4.57</v>
      </c>
      <c r="C2773" s="20">
        <f t="shared" si="86"/>
        <v>4.5700000000000005E-2</v>
      </c>
      <c r="D2773" s="46">
        <f t="shared" si="87"/>
        <v>24.9</v>
      </c>
      <c r="E2773" s="20"/>
      <c r="F2773" s="105">
        <v>40053</v>
      </c>
      <c r="G2773" s="116">
        <v>24.76</v>
      </c>
      <c r="H2773" s="20"/>
    </row>
    <row r="2774" spans="1:8" s="172" customFormat="1" ht="12.75" customHeight="1" x14ac:dyDescent="0.15">
      <c r="A2774" s="105">
        <v>40029</v>
      </c>
      <c r="B2774" s="116">
        <v>4.45</v>
      </c>
      <c r="C2774" s="20">
        <f t="shared" si="86"/>
        <v>4.4500000000000005E-2</v>
      </c>
      <c r="D2774" s="46">
        <f t="shared" si="87"/>
        <v>24.89</v>
      </c>
      <c r="E2774" s="20"/>
      <c r="F2774" s="105">
        <v>40052</v>
      </c>
      <c r="G2774" s="116">
        <v>24.68</v>
      </c>
      <c r="H2774" s="20"/>
    </row>
    <row r="2775" spans="1:8" s="172" customFormat="1" ht="12.75" customHeight="1" x14ac:dyDescent="0.15">
      <c r="A2775" s="105">
        <v>40028</v>
      </c>
      <c r="B2775" s="116">
        <v>4.42</v>
      </c>
      <c r="C2775" s="20">
        <f t="shared" si="86"/>
        <v>4.4199999999999996E-2</v>
      </c>
      <c r="D2775" s="46">
        <f t="shared" si="87"/>
        <v>25.56</v>
      </c>
      <c r="E2775" s="20"/>
      <c r="F2775" s="105">
        <v>40051</v>
      </c>
      <c r="G2775" s="116">
        <v>24.95</v>
      </c>
      <c r="H2775" s="20"/>
    </row>
    <row r="2776" spans="1:8" s="172" customFormat="1" ht="12.75" customHeight="1" x14ac:dyDescent="0.15">
      <c r="A2776" s="105">
        <v>40025</v>
      </c>
      <c r="B2776" s="116">
        <v>4.3099999999999996</v>
      </c>
      <c r="C2776" s="20">
        <f t="shared" si="86"/>
        <v>4.3099999999999999E-2</v>
      </c>
      <c r="D2776" s="46">
        <f t="shared" si="87"/>
        <v>25.92</v>
      </c>
      <c r="E2776" s="20"/>
      <c r="F2776" s="105">
        <v>40050</v>
      </c>
      <c r="G2776" s="116">
        <v>24.92</v>
      </c>
      <c r="H2776" s="20"/>
    </row>
    <row r="2777" spans="1:8" s="172" customFormat="1" ht="12.75" customHeight="1" x14ac:dyDescent="0.15">
      <c r="A2777" s="105">
        <v>40024</v>
      </c>
      <c r="B2777" s="116">
        <v>4.4400000000000004</v>
      </c>
      <c r="C2777" s="20">
        <f t="shared" si="86"/>
        <v>4.4400000000000002E-2</v>
      </c>
      <c r="D2777" s="46">
        <f t="shared" si="87"/>
        <v>25.4</v>
      </c>
      <c r="E2777" s="20"/>
      <c r="F2777" s="105">
        <v>40049</v>
      </c>
      <c r="G2777" s="116">
        <v>25.14</v>
      </c>
      <c r="H2777" s="20"/>
    </row>
    <row r="2778" spans="1:8" s="172" customFormat="1" ht="12.75" customHeight="1" x14ac:dyDescent="0.15">
      <c r="A2778" s="105">
        <v>40023</v>
      </c>
      <c r="B2778" s="116">
        <v>4.5</v>
      </c>
      <c r="C2778" s="20">
        <f t="shared" si="86"/>
        <v>4.4999999999999998E-2</v>
      </c>
      <c r="D2778" s="46">
        <f t="shared" si="87"/>
        <v>25.61</v>
      </c>
      <c r="E2778" s="20"/>
      <c r="F2778" s="105">
        <v>40046</v>
      </c>
      <c r="G2778" s="116">
        <v>25.01</v>
      </c>
      <c r="H2778" s="20"/>
    </row>
    <row r="2779" spans="1:8" s="172" customFormat="1" ht="12.75" customHeight="1" x14ac:dyDescent="0.15">
      <c r="A2779" s="105">
        <v>40022</v>
      </c>
      <c r="B2779" s="116">
        <v>4.5599999999999996</v>
      </c>
      <c r="C2779" s="20">
        <f t="shared" si="86"/>
        <v>4.5599999999999995E-2</v>
      </c>
      <c r="D2779" s="46">
        <f t="shared" si="87"/>
        <v>25.01</v>
      </c>
      <c r="E2779" s="20"/>
      <c r="F2779" s="105">
        <v>40045</v>
      </c>
      <c r="G2779" s="116">
        <v>25.09</v>
      </c>
      <c r="H2779" s="20"/>
    </row>
    <row r="2780" spans="1:8" s="172" customFormat="1" ht="12.75" customHeight="1" x14ac:dyDescent="0.15">
      <c r="A2780" s="105">
        <v>40021</v>
      </c>
      <c r="B2780" s="116">
        <v>4.62</v>
      </c>
      <c r="C2780" s="20">
        <f t="shared" si="86"/>
        <v>4.6199999999999998E-2</v>
      </c>
      <c r="D2780" s="46">
        <f t="shared" si="87"/>
        <v>24.28</v>
      </c>
      <c r="E2780" s="20"/>
      <c r="F2780" s="105">
        <v>40044</v>
      </c>
      <c r="G2780" s="116">
        <v>26.26</v>
      </c>
      <c r="H2780" s="20"/>
    </row>
    <row r="2781" spans="1:8" s="172" customFormat="1" ht="12.75" customHeight="1" x14ac:dyDescent="0.15">
      <c r="A2781" s="105">
        <v>40018</v>
      </c>
      <c r="B2781" s="116">
        <v>4.55</v>
      </c>
      <c r="C2781" s="20">
        <f t="shared" si="86"/>
        <v>4.5499999999999999E-2</v>
      </c>
      <c r="D2781" s="46">
        <f t="shared" si="87"/>
        <v>23.09</v>
      </c>
      <c r="E2781" s="20"/>
      <c r="F2781" s="105">
        <v>40043</v>
      </c>
      <c r="G2781" s="116">
        <v>26.18</v>
      </c>
      <c r="H2781" s="20"/>
    </row>
    <row r="2782" spans="1:8" s="172" customFormat="1" ht="12.75" customHeight="1" x14ac:dyDescent="0.15">
      <c r="A2782" s="105">
        <v>40017</v>
      </c>
      <c r="B2782" s="116">
        <v>4.58</v>
      </c>
      <c r="C2782" s="20">
        <f t="shared" si="86"/>
        <v>4.58E-2</v>
      </c>
      <c r="D2782" s="46">
        <f t="shared" si="87"/>
        <v>23.43</v>
      </c>
      <c r="E2782" s="20"/>
      <c r="F2782" s="105">
        <v>40042</v>
      </c>
      <c r="G2782" s="116">
        <v>27.89</v>
      </c>
      <c r="H2782" s="20"/>
    </row>
    <row r="2783" spans="1:8" s="172" customFormat="1" ht="12.75" customHeight="1" x14ac:dyDescent="0.15">
      <c r="A2783" s="105">
        <v>40016</v>
      </c>
      <c r="B2783" s="116">
        <v>4.45</v>
      </c>
      <c r="C2783" s="20">
        <f t="shared" si="86"/>
        <v>4.4500000000000005E-2</v>
      </c>
      <c r="D2783" s="46">
        <f t="shared" si="87"/>
        <v>23.47</v>
      </c>
      <c r="E2783" s="20"/>
      <c r="F2783" s="105">
        <v>40039</v>
      </c>
      <c r="G2783" s="116">
        <v>24.27</v>
      </c>
      <c r="H2783" s="20"/>
    </row>
    <row r="2784" spans="1:8" s="172" customFormat="1" ht="12.75" customHeight="1" x14ac:dyDescent="0.15">
      <c r="A2784" s="105">
        <v>40015</v>
      </c>
      <c r="B2784" s="116">
        <v>4.38</v>
      </c>
      <c r="C2784" s="20">
        <f t="shared" si="86"/>
        <v>4.3799999999999999E-2</v>
      </c>
      <c r="D2784" s="46">
        <f t="shared" si="87"/>
        <v>23.87</v>
      </c>
      <c r="E2784" s="20"/>
      <c r="F2784" s="105">
        <v>40038</v>
      </c>
      <c r="G2784" s="116">
        <v>24.71</v>
      </c>
      <c r="H2784" s="20"/>
    </row>
    <row r="2785" spans="1:8" s="172" customFormat="1" ht="12.75" customHeight="1" x14ac:dyDescent="0.15">
      <c r="A2785" s="105">
        <v>40014</v>
      </c>
      <c r="B2785" s="116">
        <v>4.47</v>
      </c>
      <c r="C2785" s="20">
        <f t="shared" si="86"/>
        <v>4.4699999999999997E-2</v>
      </c>
      <c r="D2785" s="46">
        <f t="shared" si="87"/>
        <v>24.4</v>
      </c>
      <c r="E2785" s="20"/>
      <c r="F2785" s="105">
        <v>40037</v>
      </c>
      <c r="G2785" s="116">
        <v>25.45</v>
      </c>
      <c r="H2785" s="20"/>
    </row>
    <row r="2786" spans="1:8" s="172" customFormat="1" ht="12.75" customHeight="1" x14ac:dyDescent="0.15">
      <c r="A2786" s="105">
        <v>40011</v>
      </c>
      <c r="B2786" s="116">
        <v>4.53</v>
      </c>
      <c r="C2786" s="20">
        <f t="shared" si="86"/>
        <v>4.53E-2</v>
      </c>
      <c r="D2786" s="46">
        <f t="shared" si="87"/>
        <v>24.34</v>
      </c>
      <c r="E2786" s="20"/>
      <c r="F2786" s="105">
        <v>40036</v>
      </c>
      <c r="G2786" s="116">
        <v>25.99</v>
      </c>
      <c r="H2786" s="20"/>
    </row>
    <row r="2787" spans="1:8" s="172" customFormat="1" ht="12.75" customHeight="1" x14ac:dyDescent="0.15">
      <c r="A2787" s="105">
        <v>40010</v>
      </c>
      <c r="B2787" s="116">
        <v>4.45</v>
      </c>
      <c r="C2787" s="20">
        <f t="shared" si="86"/>
        <v>4.4500000000000005E-2</v>
      </c>
      <c r="D2787" s="46">
        <f t="shared" si="87"/>
        <v>25.42</v>
      </c>
      <c r="E2787" s="20"/>
      <c r="F2787" s="105">
        <v>40035</v>
      </c>
      <c r="G2787" s="116">
        <v>24.99</v>
      </c>
      <c r="H2787" s="20"/>
    </row>
    <row r="2788" spans="1:8" s="172" customFormat="1" ht="12.75" customHeight="1" x14ac:dyDescent="0.15">
      <c r="A2788" s="105">
        <v>40009</v>
      </c>
      <c r="B2788" s="116">
        <v>4.4800000000000004</v>
      </c>
      <c r="C2788" s="20">
        <f t="shared" si="86"/>
        <v>4.4800000000000006E-2</v>
      </c>
      <c r="D2788" s="46">
        <f t="shared" si="87"/>
        <v>25.89</v>
      </c>
      <c r="E2788" s="20"/>
      <c r="F2788" s="105">
        <v>40032</v>
      </c>
      <c r="G2788" s="116">
        <v>24.76</v>
      </c>
      <c r="H2788" s="20"/>
    </row>
    <row r="2789" spans="1:8" s="172" customFormat="1" ht="12.75" customHeight="1" x14ac:dyDescent="0.15">
      <c r="A2789" s="105">
        <v>40008</v>
      </c>
      <c r="B2789" s="116">
        <v>4.38</v>
      </c>
      <c r="C2789" s="20">
        <f t="shared" si="86"/>
        <v>4.3799999999999999E-2</v>
      </c>
      <c r="D2789" s="46">
        <f t="shared" si="87"/>
        <v>25.02</v>
      </c>
      <c r="E2789" s="20"/>
      <c r="F2789" s="105">
        <v>40031</v>
      </c>
      <c r="G2789" s="116">
        <v>25.67</v>
      </c>
      <c r="H2789" s="20"/>
    </row>
    <row r="2790" spans="1:8" s="172" customFormat="1" ht="12.75" customHeight="1" x14ac:dyDescent="0.15">
      <c r="A2790" s="105">
        <v>40007</v>
      </c>
      <c r="B2790" s="116">
        <v>4.25</v>
      </c>
      <c r="C2790" s="20">
        <f t="shared" si="86"/>
        <v>4.2500000000000003E-2</v>
      </c>
      <c r="D2790" s="46">
        <f t="shared" si="87"/>
        <v>26.31</v>
      </c>
      <c r="E2790" s="20"/>
      <c r="F2790" s="105">
        <v>40030</v>
      </c>
      <c r="G2790" s="116">
        <v>24.9</v>
      </c>
      <c r="H2790" s="20"/>
    </row>
    <row r="2791" spans="1:8" s="172" customFormat="1" ht="12.75" customHeight="1" x14ac:dyDescent="0.15">
      <c r="A2791" s="105">
        <v>40004</v>
      </c>
      <c r="B2791" s="116">
        <v>4.2</v>
      </c>
      <c r="C2791" s="20">
        <f t="shared" si="86"/>
        <v>4.2000000000000003E-2</v>
      </c>
      <c r="D2791" s="46">
        <f t="shared" si="87"/>
        <v>29.02</v>
      </c>
      <c r="E2791" s="20"/>
      <c r="F2791" s="105">
        <v>40029</v>
      </c>
      <c r="G2791" s="116">
        <v>24.89</v>
      </c>
      <c r="H2791" s="20"/>
    </row>
    <row r="2792" spans="1:8" s="172" customFormat="1" ht="12.75" customHeight="1" x14ac:dyDescent="0.15">
      <c r="A2792" s="105">
        <v>40003</v>
      </c>
      <c r="B2792" s="116">
        <v>4.3099999999999996</v>
      </c>
      <c r="C2792" s="20">
        <f t="shared" si="86"/>
        <v>4.3099999999999999E-2</v>
      </c>
      <c r="D2792" s="46">
        <f t="shared" si="87"/>
        <v>29.78</v>
      </c>
      <c r="E2792" s="20"/>
      <c r="F2792" s="105">
        <v>40028</v>
      </c>
      <c r="G2792" s="116">
        <v>25.56</v>
      </c>
      <c r="H2792" s="20"/>
    </row>
    <row r="2793" spans="1:8" s="172" customFormat="1" ht="12.75" customHeight="1" x14ac:dyDescent="0.15">
      <c r="A2793" s="105">
        <v>40002</v>
      </c>
      <c r="B2793" s="116">
        <v>4.17</v>
      </c>
      <c r="C2793" s="20">
        <f t="shared" si="86"/>
        <v>4.1700000000000001E-2</v>
      </c>
      <c r="D2793" s="46">
        <f t="shared" si="87"/>
        <v>31.3</v>
      </c>
      <c r="E2793" s="20"/>
      <c r="F2793" s="105">
        <v>40025</v>
      </c>
      <c r="G2793" s="116">
        <v>25.92</v>
      </c>
      <c r="H2793" s="20"/>
    </row>
    <row r="2794" spans="1:8" s="172" customFormat="1" ht="12.75" customHeight="1" x14ac:dyDescent="0.15">
      <c r="A2794" s="105">
        <v>40001</v>
      </c>
      <c r="B2794" s="116">
        <v>4.3099999999999996</v>
      </c>
      <c r="C2794" s="20">
        <f t="shared" si="86"/>
        <v>4.3099999999999999E-2</v>
      </c>
      <c r="D2794" s="46">
        <f t="shared" si="87"/>
        <v>30.85</v>
      </c>
      <c r="E2794" s="20"/>
      <c r="F2794" s="105">
        <v>40024</v>
      </c>
      <c r="G2794" s="116">
        <v>25.4</v>
      </c>
      <c r="H2794" s="20"/>
    </row>
    <row r="2795" spans="1:8" s="172" customFormat="1" ht="12.75" customHeight="1" x14ac:dyDescent="0.15">
      <c r="A2795" s="105">
        <v>40000</v>
      </c>
      <c r="B2795" s="116">
        <v>4.3499999999999996</v>
      </c>
      <c r="C2795" s="20">
        <f t="shared" si="86"/>
        <v>4.3499999999999997E-2</v>
      </c>
      <c r="D2795" s="46">
        <f t="shared" si="87"/>
        <v>29</v>
      </c>
      <c r="E2795" s="20"/>
      <c r="F2795" s="105">
        <v>40023</v>
      </c>
      <c r="G2795" s="116">
        <v>25.61</v>
      </c>
      <c r="H2795" s="20"/>
    </row>
    <row r="2796" spans="1:8" s="172" customFormat="1" ht="12.75" customHeight="1" x14ac:dyDescent="0.15">
      <c r="A2796" s="105">
        <v>39996</v>
      </c>
      <c r="B2796" s="116">
        <v>4.32</v>
      </c>
      <c r="C2796" s="20">
        <f t="shared" si="86"/>
        <v>4.3200000000000002E-2</v>
      </c>
      <c r="D2796" s="46">
        <f t="shared" si="87"/>
        <v>27.95</v>
      </c>
      <c r="E2796" s="20"/>
      <c r="F2796" s="105">
        <v>40022</v>
      </c>
      <c r="G2796" s="116">
        <v>25.01</v>
      </c>
      <c r="H2796" s="20"/>
    </row>
    <row r="2797" spans="1:8" s="172" customFormat="1" ht="12.75" customHeight="1" x14ac:dyDescent="0.15">
      <c r="A2797" s="105">
        <v>39995</v>
      </c>
      <c r="B2797" s="116">
        <v>4.34</v>
      </c>
      <c r="C2797" s="20">
        <f t="shared" si="86"/>
        <v>4.3400000000000001E-2</v>
      </c>
      <c r="D2797" s="46">
        <f t="shared" si="87"/>
        <v>26.22</v>
      </c>
      <c r="E2797" s="20"/>
      <c r="F2797" s="105">
        <v>40021</v>
      </c>
      <c r="G2797" s="116">
        <v>24.28</v>
      </c>
      <c r="H2797" s="20"/>
    </row>
    <row r="2798" spans="1:8" s="172" customFormat="1" ht="12.75" customHeight="1" x14ac:dyDescent="0.15">
      <c r="A2798" s="105">
        <v>39994</v>
      </c>
      <c r="B2798" s="116">
        <v>4.32</v>
      </c>
      <c r="C2798" s="20">
        <f t="shared" si="86"/>
        <v>4.3200000000000002E-2</v>
      </c>
      <c r="D2798" s="46">
        <f t="shared" si="87"/>
        <v>26.35</v>
      </c>
      <c r="E2798" s="20"/>
      <c r="F2798" s="105">
        <v>40018</v>
      </c>
      <c r="G2798" s="116">
        <v>23.09</v>
      </c>
      <c r="H2798" s="20"/>
    </row>
    <row r="2799" spans="1:8" s="172" customFormat="1" ht="12.75" customHeight="1" x14ac:dyDescent="0.15">
      <c r="A2799" s="105">
        <v>39993</v>
      </c>
      <c r="B2799" s="116">
        <v>4.3099999999999996</v>
      </c>
      <c r="C2799" s="20">
        <f t="shared" si="86"/>
        <v>4.3099999999999999E-2</v>
      </c>
      <c r="D2799" s="46">
        <f t="shared" si="87"/>
        <v>25.35</v>
      </c>
      <c r="E2799" s="20"/>
      <c r="F2799" s="105">
        <v>40017</v>
      </c>
      <c r="G2799" s="116">
        <v>23.43</v>
      </c>
      <c r="H2799" s="20"/>
    </row>
    <row r="2800" spans="1:8" s="172" customFormat="1" ht="12.75" customHeight="1" x14ac:dyDescent="0.15">
      <c r="A2800" s="105">
        <v>39990</v>
      </c>
      <c r="B2800" s="116">
        <v>4.3</v>
      </c>
      <c r="C2800" s="20">
        <f t="shared" si="86"/>
        <v>4.2999999999999997E-2</v>
      </c>
      <c r="D2800" s="46">
        <f t="shared" si="87"/>
        <v>25.93</v>
      </c>
      <c r="E2800" s="20"/>
      <c r="F2800" s="105">
        <v>40016</v>
      </c>
      <c r="G2800" s="116">
        <v>23.47</v>
      </c>
      <c r="H2800" s="20"/>
    </row>
    <row r="2801" spans="1:8" s="172" customFormat="1" ht="12.75" customHeight="1" x14ac:dyDescent="0.15">
      <c r="A2801" s="105">
        <v>39989</v>
      </c>
      <c r="B2801" s="116">
        <v>4.33</v>
      </c>
      <c r="C2801" s="20">
        <f t="shared" si="86"/>
        <v>4.3299999999999998E-2</v>
      </c>
      <c r="D2801" s="46">
        <f t="shared" si="87"/>
        <v>26.36</v>
      </c>
      <c r="E2801" s="20"/>
      <c r="F2801" s="105">
        <v>40015</v>
      </c>
      <c r="G2801" s="116">
        <v>23.87</v>
      </c>
      <c r="H2801" s="20"/>
    </row>
    <row r="2802" spans="1:8" s="172" customFormat="1" ht="12.75" customHeight="1" x14ac:dyDescent="0.15">
      <c r="A2802" s="105">
        <v>39988</v>
      </c>
      <c r="B2802" s="116">
        <v>4.4400000000000004</v>
      </c>
      <c r="C2802" s="20">
        <f t="shared" si="86"/>
        <v>4.4400000000000002E-2</v>
      </c>
      <c r="D2802" s="46">
        <f t="shared" si="87"/>
        <v>29.05</v>
      </c>
      <c r="E2802" s="20"/>
      <c r="F2802" s="105">
        <v>40014</v>
      </c>
      <c r="G2802" s="116">
        <v>24.4</v>
      </c>
      <c r="H2802" s="20"/>
    </row>
    <row r="2803" spans="1:8" s="172" customFormat="1" ht="12.75" customHeight="1" x14ac:dyDescent="0.15">
      <c r="A2803" s="105">
        <v>39987</v>
      </c>
      <c r="B2803" s="116">
        <v>4.37</v>
      </c>
      <c r="C2803" s="20">
        <f t="shared" si="86"/>
        <v>4.3700000000000003E-2</v>
      </c>
      <c r="D2803" s="46">
        <f t="shared" si="87"/>
        <v>30.58</v>
      </c>
      <c r="E2803" s="20"/>
      <c r="F2803" s="105">
        <v>40011</v>
      </c>
      <c r="G2803" s="116">
        <v>24.34</v>
      </c>
      <c r="H2803" s="20"/>
    </row>
    <row r="2804" spans="1:8" s="172" customFormat="1" ht="12.75" customHeight="1" x14ac:dyDescent="0.15">
      <c r="A2804" s="105">
        <v>39986</v>
      </c>
      <c r="B2804" s="116">
        <v>4.45</v>
      </c>
      <c r="C2804" s="20">
        <f t="shared" si="86"/>
        <v>4.4500000000000005E-2</v>
      </c>
      <c r="D2804" s="46">
        <f t="shared" si="87"/>
        <v>31.17</v>
      </c>
      <c r="E2804" s="20"/>
      <c r="F2804" s="105">
        <v>40010</v>
      </c>
      <c r="G2804" s="116">
        <v>25.42</v>
      </c>
      <c r="H2804" s="20"/>
    </row>
    <row r="2805" spans="1:8" s="172" customFormat="1" ht="12.75" customHeight="1" x14ac:dyDescent="0.15">
      <c r="A2805" s="105">
        <v>39983</v>
      </c>
      <c r="B2805" s="116">
        <v>4.5199999999999996</v>
      </c>
      <c r="C2805" s="20">
        <f t="shared" si="86"/>
        <v>4.5199999999999997E-2</v>
      </c>
      <c r="D2805" s="46">
        <f t="shared" si="87"/>
        <v>27.99</v>
      </c>
      <c r="E2805" s="20"/>
      <c r="F2805" s="105">
        <v>40009</v>
      </c>
      <c r="G2805" s="116">
        <v>25.89</v>
      </c>
      <c r="H2805" s="20"/>
    </row>
    <row r="2806" spans="1:8" s="172" customFormat="1" ht="12.75" customHeight="1" x14ac:dyDescent="0.15">
      <c r="A2806" s="105">
        <v>39982</v>
      </c>
      <c r="B2806" s="116">
        <v>4.63</v>
      </c>
      <c r="C2806" s="20">
        <f t="shared" si="86"/>
        <v>4.6300000000000001E-2</v>
      </c>
      <c r="D2806" s="46">
        <f t="shared" si="87"/>
        <v>30.03</v>
      </c>
      <c r="E2806" s="20"/>
      <c r="F2806" s="105">
        <v>40008</v>
      </c>
      <c r="G2806" s="116">
        <v>25.02</v>
      </c>
      <c r="H2806" s="20"/>
    </row>
    <row r="2807" spans="1:8" s="172" customFormat="1" ht="12.75" customHeight="1" x14ac:dyDescent="0.15">
      <c r="A2807" s="105">
        <v>39981</v>
      </c>
      <c r="B2807" s="116">
        <v>4.5</v>
      </c>
      <c r="C2807" s="20">
        <f t="shared" si="86"/>
        <v>4.4999999999999998E-2</v>
      </c>
      <c r="D2807" s="46">
        <f t="shared" si="87"/>
        <v>31.54</v>
      </c>
      <c r="E2807" s="20"/>
      <c r="F2807" s="105">
        <v>40007</v>
      </c>
      <c r="G2807" s="116">
        <v>26.31</v>
      </c>
      <c r="H2807" s="20"/>
    </row>
    <row r="2808" spans="1:8" s="172" customFormat="1" ht="12.75" customHeight="1" x14ac:dyDescent="0.15">
      <c r="A2808" s="105">
        <v>39980</v>
      </c>
      <c r="B2808" s="116">
        <v>4.4800000000000004</v>
      </c>
      <c r="C2808" s="20">
        <f t="shared" si="86"/>
        <v>4.4800000000000006E-2</v>
      </c>
      <c r="D2808" s="46">
        <f t="shared" si="87"/>
        <v>32.68</v>
      </c>
      <c r="E2808" s="20"/>
      <c r="F2808" s="105">
        <v>40004</v>
      </c>
      <c r="G2808" s="116">
        <v>29.02</v>
      </c>
      <c r="H2808" s="20"/>
    </row>
    <row r="2809" spans="1:8" s="172" customFormat="1" ht="12.75" customHeight="1" x14ac:dyDescent="0.15">
      <c r="A2809" s="105">
        <v>39979</v>
      </c>
      <c r="B2809" s="116">
        <v>4.6100000000000003</v>
      </c>
      <c r="C2809" s="20">
        <f t="shared" si="86"/>
        <v>4.6100000000000002E-2</v>
      </c>
      <c r="D2809" s="46">
        <f t="shared" si="87"/>
        <v>30.81</v>
      </c>
      <c r="E2809" s="20"/>
      <c r="F2809" s="105">
        <v>40003</v>
      </c>
      <c r="G2809" s="116">
        <v>29.78</v>
      </c>
      <c r="H2809" s="20"/>
    </row>
    <row r="2810" spans="1:8" s="172" customFormat="1" ht="12.75" customHeight="1" x14ac:dyDescent="0.15">
      <c r="A2810" s="105">
        <v>39976</v>
      </c>
      <c r="B2810" s="116">
        <v>4.6500000000000004</v>
      </c>
      <c r="C2810" s="20">
        <f t="shared" si="86"/>
        <v>4.6500000000000007E-2</v>
      </c>
      <c r="D2810" s="46">
        <f t="shared" si="87"/>
        <v>28.15</v>
      </c>
      <c r="E2810" s="20"/>
      <c r="F2810" s="105">
        <v>40002</v>
      </c>
      <c r="G2810" s="116">
        <v>31.3</v>
      </c>
      <c r="H2810" s="20"/>
    </row>
    <row r="2811" spans="1:8" s="172" customFormat="1" ht="12.75" customHeight="1" x14ac:dyDescent="0.15">
      <c r="A2811" s="105">
        <v>39975</v>
      </c>
      <c r="B2811" s="116">
        <v>4.6900000000000004</v>
      </c>
      <c r="C2811" s="20">
        <f t="shared" si="86"/>
        <v>4.6900000000000004E-2</v>
      </c>
      <c r="D2811" s="46">
        <f t="shared" si="87"/>
        <v>28.11</v>
      </c>
      <c r="E2811" s="20"/>
      <c r="F2811" s="105">
        <v>40001</v>
      </c>
      <c r="G2811" s="116">
        <v>30.85</v>
      </c>
      <c r="H2811" s="20"/>
    </row>
    <row r="2812" spans="1:8" s="172" customFormat="1" ht="12.75" customHeight="1" x14ac:dyDescent="0.15">
      <c r="A2812" s="105">
        <v>39974</v>
      </c>
      <c r="B2812" s="116">
        <v>4.76</v>
      </c>
      <c r="C2812" s="20">
        <f t="shared" si="86"/>
        <v>4.7599999999999996E-2</v>
      </c>
      <c r="D2812" s="46">
        <f t="shared" si="87"/>
        <v>28.46</v>
      </c>
      <c r="E2812" s="20"/>
      <c r="F2812" s="105">
        <v>40000</v>
      </c>
      <c r="G2812" s="116">
        <v>29</v>
      </c>
      <c r="H2812" s="20"/>
    </row>
    <row r="2813" spans="1:8" s="172" customFormat="1" ht="12.75" customHeight="1" x14ac:dyDescent="0.15">
      <c r="A2813" s="105">
        <v>39973</v>
      </c>
      <c r="B2813" s="116">
        <v>4.6399999999999997</v>
      </c>
      <c r="C2813" s="20">
        <f t="shared" si="86"/>
        <v>4.6399999999999997E-2</v>
      </c>
      <c r="D2813" s="46">
        <f t="shared" si="87"/>
        <v>28.27</v>
      </c>
      <c r="E2813" s="20"/>
      <c r="F2813" s="105">
        <v>39996</v>
      </c>
      <c r="G2813" s="116">
        <v>27.95</v>
      </c>
      <c r="H2813" s="20"/>
    </row>
    <row r="2814" spans="1:8" s="172" customFormat="1" ht="12.75" customHeight="1" x14ac:dyDescent="0.15">
      <c r="A2814" s="105">
        <v>39972</v>
      </c>
      <c r="B2814" s="116">
        <v>4.6500000000000004</v>
      </c>
      <c r="C2814" s="20">
        <f t="shared" si="86"/>
        <v>4.6500000000000007E-2</v>
      </c>
      <c r="D2814" s="46">
        <f t="shared" si="87"/>
        <v>29.77</v>
      </c>
      <c r="E2814" s="20"/>
      <c r="F2814" s="105">
        <v>39995</v>
      </c>
      <c r="G2814" s="116">
        <v>26.22</v>
      </c>
      <c r="H2814" s="20"/>
    </row>
    <row r="2815" spans="1:8" s="172" customFormat="1" ht="12.75" customHeight="1" x14ac:dyDescent="0.15">
      <c r="A2815" s="105">
        <v>39969</v>
      </c>
      <c r="B2815" s="116">
        <v>4.63</v>
      </c>
      <c r="C2815" s="20">
        <f t="shared" si="86"/>
        <v>4.6300000000000001E-2</v>
      </c>
      <c r="D2815" s="46">
        <f t="shared" si="87"/>
        <v>29.62</v>
      </c>
      <c r="E2815" s="20"/>
      <c r="F2815" s="105">
        <v>39994</v>
      </c>
      <c r="G2815" s="116">
        <v>26.35</v>
      </c>
      <c r="H2815" s="20"/>
    </row>
    <row r="2816" spans="1:8" s="172" customFormat="1" ht="12.75" customHeight="1" x14ac:dyDescent="0.15">
      <c r="A2816" s="105">
        <v>39968</v>
      </c>
      <c r="B2816" s="116">
        <v>4.58</v>
      </c>
      <c r="C2816" s="20">
        <f t="shared" si="86"/>
        <v>4.58E-2</v>
      </c>
      <c r="D2816" s="46">
        <f t="shared" si="87"/>
        <v>30.18</v>
      </c>
      <c r="E2816" s="20"/>
      <c r="F2816" s="105">
        <v>39993</v>
      </c>
      <c r="G2816" s="116">
        <v>25.35</v>
      </c>
      <c r="H2816" s="20"/>
    </row>
    <row r="2817" spans="1:8" s="172" customFormat="1" ht="12.75" customHeight="1" x14ac:dyDescent="0.15">
      <c r="A2817" s="105">
        <v>39967</v>
      </c>
      <c r="B2817" s="116">
        <v>4.45</v>
      </c>
      <c r="C2817" s="20">
        <f t="shared" si="86"/>
        <v>4.4500000000000005E-2</v>
      </c>
      <c r="D2817" s="46">
        <f t="shared" si="87"/>
        <v>31.02</v>
      </c>
      <c r="E2817" s="20"/>
      <c r="F2817" s="105">
        <v>39990</v>
      </c>
      <c r="G2817" s="116">
        <v>25.93</v>
      </c>
      <c r="H2817" s="20"/>
    </row>
    <row r="2818" spans="1:8" s="172" customFormat="1" ht="12.75" customHeight="1" x14ac:dyDescent="0.15">
      <c r="A2818" s="105">
        <v>39966</v>
      </c>
      <c r="B2818" s="116">
        <v>4.5</v>
      </c>
      <c r="C2818" s="20">
        <f t="shared" si="86"/>
        <v>4.4999999999999998E-2</v>
      </c>
      <c r="D2818" s="46">
        <f t="shared" si="87"/>
        <v>29.63</v>
      </c>
      <c r="E2818" s="20"/>
      <c r="F2818" s="105">
        <v>39989</v>
      </c>
      <c r="G2818" s="116">
        <v>26.36</v>
      </c>
      <c r="H2818" s="20"/>
    </row>
    <row r="2819" spans="1:8" s="172" customFormat="1" ht="12.75" customHeight="1" x14ac:dyDescent="0.15">
      <c r="A2819" s="105">
        <v>39965</v>
      </c>
      <c r="B2819" s="116">
        <v>4.55</v>
      </c>
      <c r="C2819" s="20">
        <f t="shared" ref="C2819:C2882" si="88">B2819/100</f>
        <v>4.5499999999999999E-2</v>
      </c>
      <c r="D2819" s="46">
        <f t="shared" ref="D2819:D2882" si="89">IFERROR(VLOOKUP(A2819,$F$3:$G$7726,2,FALSE),AVERAGE(D2818,D2820))</f>
        <v>30.04</v>
      </c>
      <c r="E2819" s="20"/>
      <c r="F2819" s="105">
        <v>39988</v>
      </c>
      <c r="G2819" s="116">
        <v>29.05</v>
      </c>
      <c r="H2819" s="20"/>
    </row>
    <row r="2820" spans="1:8" s="172" customFormat="1" ht="12.75" customHeight="1" x14ac:dyDescent="0.15">
      <c r="A2820" s="105">
        <v>39962</v>
      </c>
      <c r="B2820" s="116">
        <v>4.34</v>
      </c>
      <c r="C2820" s="20">
        <f t="shared" si="88"/>
        <v>4.3400000000000001E-2</v>
      </c>
      <c r="D2820" s="46">
        <f t="shared" si="89"/>
        <v>28.92</v>
      </c>
      <c r="E2820" s="20"/>
      <c r="F2820" s="105">
        <v>39987</v>
      </c>
      <c r="G2820" s="116">
        <v>30.58</v>
      </c>
      <c r="H2820" s="20"/>
    </row>
    <row r="2821" spans="1:8" s="172" customFormat="1" ht="12.75" customHeight="1" x14ac:dyDescent="0.15">
      <c r="A2821" s="105">
        <v>39961</v>
      </c>
      <c r="B2821" s="116">
        <v>4.54</v>
      </c>
      <c r="C2821" s="20">
        <f t="shared" si="88"/>
        <v>4.5400000000000003E-2</v>
      </c>
      <c r="D2821" s="46">
        <f t="shared" si="89"/>
        <v>31.67</v>
      </c>
      <c r="E2821" s="20"/>
      <c r="F2821" s="105">
        <v>39986</v>
      </c>
      <c r="G2821" s="116">
        <v>31.17</v>
      </c>
      <c r="H2821" s="20"/>
    </row>
    <row r="2822" spans="1:8" s="172" customFormat="1" ht="12.75" customHeight="1" x14ac:dyDescent="0.15">
      <c r="A2822" s="105">
        <v>39960</v>
      </c>
      <c r="B2822" s="116">
        <v>4.59</v>
      </c>
      <c r="C2822" s="20">
        <f t="shared" si="88"/>
        <v>4.5899999999999996E-2</v>
      </c>
      <c r="D2822" s="46">
        <f t="shared" si="89"/>
        <v>32.36</v>
      </c>
      <c r="E2822" s="20"/>
      <c r="F2822" s="105">
        <v>39983</v>
      </c>
      <c r="G2822" s="116">
        <v>27.99</v>
      </c>
      <c r="H2822" s="20"/>
    </row>
    <row r="2823" spans="1:8" s="172" customFormat="1" ht="12.75" customHeight="1" x14ac:dyDescent="0.15">
      <c r="A2823" s="105">
        <v>39959</v>
      </c>
      <c r="B2823" s="116">
        <v>4.45</v>
      </c>
      <c r="C2823" s="20">
        <f t="shared" si="88"/>
        <v>4.4500000000000005E-2</v>
      </c>
      <c r="D2823" s="46">
        <f t="shared" si="89"/>
        <v>30.62</v>
      </c>
      <c r="E2823" s="20"/>
      <c r="F2823" s="105">
        <v>39982</v>
      </c>
      <c r="G2823" s="116">
        <v>30.03</v>
      </c>
      <c r="H2823" s="20"/>
    </row>
    <row r="2824" spans="1:8" s="172" customFormat="1" ht="12.75" customHeight="1" x14ac:dyDescent="0.15">
      <c r="A2824" s="105">
        <v>39955</v>
      </c>
      <c r="B2824" s="116">
        <v>4.38</v>
      </c>
      <c r="C2824" s="20">
        <f t="shared" si="88"/>
        <v>4.3799999999999999E-2</v>
      </c>
      <c r="D2824" s="46">
        <f t="shared" si="89"/>
        <v>32.630000000000003</v>
      </c>
      <c r="E2824" s="20"/>
      <c r="F2824" s="105">
        <v>39981</v>
      </c>
      <c r="G2824" s="116">
        <v>31.54</v>
      </c>
      <c r="H2824" s="20"/>
    </row>
    <row r="2825" spans="1:8" s="172" customFormat="1" ht="12.75" customHeight="1" x14ac:dyDescent="0.15">
      <c r="A2825" s="105">
        <v>39954</v>
      </c>
      <c r="B2825" s="116">
        <v>4.3</v>
      </c>
      <c r="C2825" s="20">
        <f t="shared" si="88"/>
        <v>4.2999999999999997E-2</v>
      </c>
      <c r="D2825" s="46">
        <f t="shared" si="89"/>
        <v>31.35</v>
      </c>
      <c r="E2825" s="20"/>
      <c r="F2825" s="105">
        <v>39980</v>
      </c>
      <c r="G2825" s="116">
        <v>32.68</v>
      </c>
      <c r="H2825" s="20"/>
    </row>
    <row r="2826" spans="1:8" s="172" customFormat="1" ht="12.75" customHeight="1" x14ac:dyDescent="0.15">
      <c r="A2826" s="105">
        <v>39953</v>
      </c>
      <c r="B2826" s="116">
        <v>4.1399999999999997</v>
      </c>
      <c r="C2826" s="20">
        <f t="shared" si="88"/>
        <v>4.1399999999999999E-2</v>
      </c>
      <c r="D2826" s="46">
        <f t="shared" si="89"/>
        <v>29.03</v>
      </c>
      <c r="E2826" s="20"/>
      <c r="F2826" s="105">
        <v>39979</v>
      </c>
      <c r="G2826" s="116">
        <v>30.81</v>
      </c>
      <c r="H2826" s="20"/>
    </row>
    <row r="2827" spans="1:8" s="172" customFormat="1" ht="12.75" customHeight="1" x14ac:dyDescent="0.15">
      <c r="A2827" s="105">
        <v>39952</v>
      </c>
      <c r="B2827" s="116">
        <v>4.21</v>
      </c>
      <c r="C2827" s="20">
        <f t="shared" si="88"/>
        <v>4.2099999999999999E-2</v>
      </c>
      <c r="D2827" s="46">
        <f t="shared" si="89"/>
        <v>28.8</v>
      </c>
      <c r="E2827" s="20"/>
      <c r="F2827" s="105">
        <v>39976</v>
      </c>
      <c r="G2827" s="116">
        <v>28.15</v>
      </c>
      <c r="H2827" s="20"/>
    </row>
    <row r="2828" spans="1:8" s="172" customFormat="1" ht="12.75" customHeight="1" x14ac:dyDescent="0.15">
      <c r="A2828" s="105">
        <v>39951</v>
      </c>
      <c r="B2828" s="116">
        <v>4.18</v>
      </c>
      <c r="C2828" s="20">
        <f t="shared" si="88"/>
        <v>4.1799999999999997E-2</v>
      </c>
      <c r="D2828" s="46">
        <f t="shared" si="89"/>
        <v>30.24</v>
      </c>
      <c r="E2828" s="20"/>
      <c r="F2828" s="105">
        <v>39975</v>
      </c>
      <c r="G2828" s="116">
        <v>28.11</v>
      </c>
      <c r="H2828" s="20"/>
    </row>
    <row r="2829" spans="1:8" s="172" customFormat="1" ht="12.75" customHeight="1" x14ac:dyDescent="0.15">
      <c r="A2829" s="105">
        <v>39948</v>
      </c>
      <c r="B2829" s="116">
        <v>4.09</v>
      </c>
      <c r="C2829" s="20">
        <f t="shared" si="88"/>
        <v>4.0899999999999999E-2</v>
      </c>
      <c r="D2829" s="46">
        <f t="shared" si="89"/>
        <v>33.119999999999997</v>
      </c>
      <c r="E2829" s="20"/>
      <c r="F2829" s="105">
        <v>39974</v>
      </c>
      <c r="G2829" s="116">
        <v>28.46</v>
      </c>
      <c r="H2829" s="20"/>
    </row>
    <row r="2830" spans="1:8" s="172" customFormat="1" ht="12.75" customHeight="1" x14ac:dyDescent="0.15">
      <c r="A2830" s="105">
        <v>39947</v>
      </c>
      <c r="B2830" s="116">
        <v>4.0599999999999996</v>
      </c>
      <c r="C2830" s="20">
        <f t="shared" si="88"/>
        <v>4.0599999999999997E-2</v>
      </c>
      <c r="D2830" s="46">
        <f t="shared" si="89"/>
        <v>31.37</v>
      </c>
      <c r="E2830" s="20"/>
      <c r="F2830" s="105">
        <v>39973</v>
      </c>
      <c r="G2830" s="116">
        <v>28.27</v>
      </c>
      <c r="H2830" s="20"/>
    </row>
    <row r="2831" spans="1:8" s="172" customFormat="1" ht="12.75" customHeight="1" x14ac:dyDescent="0.15">
      <c r="A2831" s="105">
        <v>39946</v>
      </c>
      <c r="B2831" s="116">
        <v>4.09</v>
      </c>
      <c r="C2831" s="20">
        <f t="shared" si="88"/>
        <v>4.0899999999999999E-2</v>
      </c>
      <c r="D2831" s="46">
        <f t="shared" si="89"/>
        <v>33.65</v>
      </c>
      <c r="E2831" s="20"/>
      <c r="F2831" s="105">
        <v>39972</v>
      </c>
      <c r="G2831" s="116">
        <v>29.77</v>
      </c>
      <c r="H2831" s="20"/>
    </row>
    <row r="2832" spans="1:8" s="172" customFormat="1" ht="12.75" customHeight="1" x14ac:dyDescent="0.15">
      <c r="A2832" s="105">
        <v>39945</v>
      </c>
      <c r="B2832" s="116">
        <v>4.16</v>
      </c>
      <c r="C2832" s="20">
        <f t="shared" si="88"/>
        <v>4.1599999999999998E-2</v>
      </c>
      <c r="D2832" s="46">
        <f t="shared" si="89"/>
        <v>31.8</v>
      </c>
      <c r="E2832" s="20"/>
      <c r="F2832" s="105">
        <v>39969</v>
      </c>
      <c r="G2832" s="116">
        <v>29.62</v>
      </c>
      <c r="H2832" s="20"/>
    </row>
    <row r="2833" spans="1:8" s="172" customFormat="1" ht="12.75" customHeight="1" x14ac:dyDescent="0.15">
      <c r="A2833" s="105">
        <v>39944</v>
      </c>
      <c r="B2833" s="116">
        <v>4.18</v>
      </c>
      <c r="C2833" s="20">
        <f t="shared" si="88"/>
        <v>4.1799999999999997E-2</v>
      </c>
      <c r="D2833" s="46">
        <f t="shared" si="89"/>
        <v>32.869999999999997</v>
      </c>
      <c r="E2833" s="20"/>
      <c r="F2833" s="105">
        <v>39968</v>
      </c>
      <c r="G2833" s="116">
        <v>30.18</v>
      </c>
      <c r="H2833" s="20"/>
    </row>
    <row r="2834" spans="1:8" s="172" customFormat="1" ht="12.75" customHeight="1" x14ac:dyDescent="0.15">
      <c r="A2834" s="105">
        <v>39941</v>
      </c>
      <c r="B2834" s="116">
        <v>4.28</v>
      </c>
      <c r="C2834" s="20">
        <f t="shared" si="88"/>
        <v>4.2800000000000005E-2</v>
      </c>
      <c r="D2834" s="46">
        <f t="shared" si="89"/>
        <v>32.049999999999997</v>
      </c>
      <c r="E2834" s="20"/>
      <c r="F2834" s="105">
        <v>39967</v>
      </c>
      <c r="G2834" s="116">
        <v>31.02</v>
      </c>
      <c r="H2834" s="20"/>
    </row>
    <row r="2835" spans="1:8" s="172" customFormat="1" ht="12.75" customHeight="1" x14ac:dyDescent="0.15">
      <c r="A2835" s="105">
        <v>39940</v>
      </c>
      <c r="B2835" s="116">
        <v>4.25</v>
      </c>
      <c r="C2835" s="20">
        <f t="shared" si="88"/>
        <v>4.2500000000000003E-2</v>
      </c>
      <c r="D2835" s="46">
        <f t="shared" si="89"/>
        <v>33.44</v>
      </c>
      <c r="E2835" s="20"/>
      <c r="F2835" s="105">
        <v>39966</v>
      </c>
      <c r="G2835" s="116">
        <v>29.63</v>
      </c>
      <c r="H2835" s="20"/>
    </row>
    <row r="2836" spans="1:8" s="172" customFormat="1" ht="12.75" customHeight="1" x14ac:dyDescent="0.15">
      <c r="A2836" s="105">
        <v>39939</v>
      </c>
      <c r="B2836" s="116">
        <v>4.09</v>
      </c>
      <c r="C2836" s="20">
        <f t="shared" si="88"/>
        <v>4.0899999999999999E-2</v>
      </c>
      <c r="D2836" s="46">
        <f t="shared" si="89"/>
        <v>32.450000000000003</v>
      </c>
      <c r="E2836" s="20"/>
      <c r="F2836" s="105">
        <v>39965</v>
      </c>
      <c r="G2836" s="116">
        <v>30.04</v>
      </c>
      <c r="H2836" s="20"/>
    </row>
    <row r="2837" spans="1:8" s="172" customFormat="1" ht="12.75" customHeight="1" x14ac:dyDescent="0.15">
      <c r="A2837" s="105">
        <v>39938</v>
      </c>
      <c r="B2837" s="116">
        <v>4.0599999999999996</v>
      </c>
      <c r="C2837" s="20">
        <f t="shared" si="88"/>
        <v>4.0599999999999997E-2</v>
      </c>
      <c r="D2837" s="46">
        <f t="shared" si="89"/>
        <v>33.36</v>
      </c>
      <c r="E2837" s="20"/>
      <c r="F2837" s="105">
        <v>39962</v>
      </c>
      <c r="G2837" s="116">
        <v>28.92</v>
      </c>
      <c r="H2837" s="20"/>
    </row>
    <row r="2838" spans="1:8" s="172" customFormat="1" ht="12.75" customHeight="1" x14ac:dyDescent="0.15">
      <c r="A2838" s="105">
        <v>39937</v>
      </c>
      <c r="B2838" s="116">
        <v>4.0599999999999996</v>
      </c>
      <c r="C2838" s="20">
        <f t="shared" si="88"/>
        <v>4.0599999999999997E-2</v>
      </c>
      <c r="D2838" s="46">
        <f t="shared" si="89"/>
        <v>34.53</v>
      </c>
      <c r="E2838" s="20"/>
      <c r="F2838" s="105">
        <v>39961</v>
      </c>
      <c r="G2838" s="116">
        <v>31.67</v>
      </c>
      <c r="H2838" s="20"/>
    </row>
    <row r="2839" spans="1:8" s="172" customFormat="1" ht="12.75" customHeight="1" x14ac:dyDescent="0.15">
      <c r="A2839" s="105">
        <v>39934</v>
      </c>
      <c r="B2839" s="116">
        <v>4.09</v>
      </c>
      <c r="C2839" s="20">
        <f t="shared" si="88"/>
        <v>4.0899999999999999E-2</v>
      </c>
      <c r="D2839" s="46">
        <f t="shared" si="89"/>
        <v>35.299999999999997</v>
      </c>
      <c r="E2839" s="20"/>
      <c r="F2839" s="105">
        <v>39960</v>
      </c>
      <c r="G2839" s="116">
        <v>32.36</v>
      </c>
      <c r="H2839" s="20"/>
    </row>
    <row r="2840" spans="1:8" s="172" customFormat="1" ht="12.75" customHeight="1" x14ac:dyDescent="0.15">
      <c r="A2840" s="105">
        <v>39933</v>
      </c>
      <c r="B2840" s="116">
        <v>4.05</v>
      </c>
      <c r="C2840" s="20">
        <f t="shared" si="88"/>
        <v>4.0500000000000001E-2</v>
      </c>
      <c r="D2840" s="46">
        <f t="shared" si="89"/>
        <v>36.5</v>
      </c>
      <c r="E2840" s="20"/>
      <c r="F2840" s="105">
        <v>39959</v>
      </c>
      <c r="G2840" s="116">
        <v>30.62</v>
      </c>
      <c r="H2840" s="20"/>
    </row>
    <row r="2841" spans="1:8" s="172" customFormat="1" ht="12.75" customHeight="1" x14ac:dyDescent="0.15">
      <c r="A2841" s="105">
        <v>39932</v>
      </c>
      <c r="B2841" s="116">
        <v>4.01</v>
      </c>
      <c r="C2841" s="20">
        <f t="shared" si="88"/>
        <v>4.0099999999999997E-2</v>
      </c>
      <c r="D2841" s="46">
        <f t="shared" si="89"/>
        <v>36.08</v>
      </c>
      <c r="E2841" s="20"/>
      <c r="F2841" s="105">
        <v>39955</v>
      </c>
      <c r="G2841" s="116">
        <v>32.630000000000003</v>
      </c>
      <c r="H2841" s="20"/>
    </row>
    <row r="2842" spans="1:8" s="172" customFormat="1" ht="12.75" customHeight="1" x14ac:dyDescent="0.15">
      <c r="A2842" s="105">
        <v>39931</v>
      </c>
      <c r="B2842" s="116">
        <v>3.97</v>
      </c>
      <c r="C2842" s="20">
        <f t="shared" si="88"/>
        <v>3.9699999999999999E-2</v>
      </c>
      <c r="D2842" s="46">
        <f t="shared" si="89"/>
        <v>37.950000000000003</v>
      </c>
      <c r="E2842" s="20"/>
      <c r="F2842" s="105">
        <v>39954</v>
      </c>
      <c r="G2842" s="116">
        <v>31.35</v>
      </c>
      <c r="H2842" s="20"/>
    </row>
    <row r="2843" spans="1:8" s="172" customFormat="1" ht="12.75" customHeight="1" x14ac:dyDescent="0.15">
      <c r="A2843" s="105">
        <v>39930</v>
      </c>
      <c r="B2843" s="116">
        <v>3.84</v>
      </c>
      <c r="C2843" s="20">
        <f t="shared" si="88"/>
        <v>3.8399999999999997E-2</v>
      </c>
      <c r="D2843" s="46">
        <f t="shared" si="89"/>
        <v>38.32</v>
      </c>
      <c r="E2843" s="20"/>
      <c r="F2843" s="105">
        <v>39953</v>
      </c>
      <c r="G2843" s="116">
        <v>29.03</v>
      </c>
      <c r="H2843" s="20"/>
    </row>
    <row r="2844" spans="1:8" s="172" customFormat="1" ht="12.75" customHeight="1" x14ac:dyDescent="0.15">
      <c r="A2844" s="105">
        <v>39927</v>
      </c>
      <c r="B2844" s="116">
        <v>3.89</v>
      </c>
      <c r="C2844" s="20">
        <f t="shared" si="88"/>
        <v>3.8900000000000004E-2</v>
      </c>
      <c r="D2844" s="46">
        <f t="shared" si="89"/>
        <v>36.82</v>
      </c>
      <c r="E2844" s="20"/>
      <c r="F2844" s="105">
        <v>39952</v>
      </c>
      <c r="G2844" s="116">
        <v>28.8</v>
      </c>
      <c r="H2844" s="20"/>
    </row>
    <row r="2845" spans="1:8" s="172" customFormat="1" ht="12.75" customHeight="1" x14ac:dyDescent="0.15">
      <c r="A2845" s="105">
        <v>39926</v>
      </c>
      <c r="B2845" s="116">
        <v>3.8</v>
      </c>
      <c r="C2845" s="20">
        <f t="shared" si="88"/>
        <v>3.7999999999999999E-2</v>
      </c>
      <c r="D2845" s="46">
        <f t="shared" si="89"/>
        <v>37.15</v>
      </c>
      <c r="E2845" s="20"/>
      <c r="F2845" s="105">
        <v>39951</v>
      </c>
      <c r="G2845" s="116">
        <v>30.24</v>
      </c>
      <c r="H2845" s="20"/>
    </row>
    <row r="2846" spans="1:8" s="172" customFormat="1" ht="12.75" customHeight="1" x14ac:dyDescent="0.15">
      <c r="A2846" s="105">
        <v>39925</v>
      </c>
      <c r="B2846" s="116">
        <v>3.82</v>
      </c>
      <c r="C2846" s="20">
        <f t="shared" si="88"/>
        <v>3.8199999999999998E-2</v>
      </c>
      <c r="D2846" s="46">
        <f t="shared" si="89"/>
        <v>38.1</v>
      </c>
      <c r="E2846" s="20"/>
      <c r="F2846" s="105">
        <v>39948</v>
      </c>
      <c r="G2846" s="116">
        <v>33.119999999999997</v>
      </c>
      <c r="H2846" s="20"/>
    </row>
    <row r="2847" spans="1:8" s="172" customFormat="1" ht="12.75" customHeight="1" x14ac:dyDescent="0.15">
      <c r="A2847" s="105">
        <v>39924</v>
      </c>
      <c r="B2847" s="116">
        <v>3.74</v>
      </c>
      <c r="C2847" s="20">
        <f t="shared" si="88"/>
        <v>3.7400000000000003E-2</v>
      </c>
      <c r="D2847" s="46">
        <f t="shared" si="89"/>
        <v>37.14</v>
      </c>
      <c r="E2847" s="20"/>
      <c r="F2847" s="105">
        <v>39947</v>
      </c>
      <c r="G2847" s="116">
        <v>31.37</v>
      </c>
      <c r="H2847" s="20"/>
    </row>
    <row r="2848" spans="1:8" s="172" customFormat="1" ht="12.75" customHeight="1" x14ac:dyDescent="0.15">
      <c r="A2848" s="105">
        <v>39923</v>
      </c>
      <c r="B2848" s="116">
        <v>3.69</v>
      </c>
      <c r="C2848" s="20">
        <f t="shared" si="88"/>
        <v>3.6900000000000002E-2</v>
      </c>
      <c r="D2848" s="46">
        <f t="shared" si="89"/>
        <v>39.18</v>
      </c>
      <c r="E2848" s="20"/>
      <c r="F2848" s="105">
        <v>39946</v>
      </c>
      <c r="G2848" s="116">
        <v>33.65</v>
      </c>
      <c r="H2848" s="20"/>
    </row>
    <row r="2849" spans="1:8" s="172" customFormat="1" ht="12.75" customHeight="1" x14ac:dyDescent="0.15">
      <c r="A2849" s="105">
        <v>39920</v>
      </c>
      <c r="B2849" s="116">
        <v>3.79</v>
      </c>
      <c r="C2849" s="20">
        <f t="shared" si="88"/>
        <v>3.7900000000000003E-2</v>
      </c>
      <c r="D2849" s="46">
        <f t="shared" si="89"/>
        <v>33.94</v>
      </c>
      <c r="E2849" s="20"/>
      <c r="F2849" s="105">
        <v>39945</v>
      </c>
      <c r="G2849" s="116">
        <v>31.8</v>
      </c>
      <c r="H2849" s="20"/>
    </row>
    <row r="2850" spans="1:8" s="172" customFormat="1" ht="12.75" customHeight="1" x14ac:dyDescent="0.15">
      <c r="A2850" s="105">
        <v>39919</v>
      </c>
      <c r="B2850" s="116">
        <v>3.72</v>
      </c>
      <c r="C2850" s="20">
        <f t="shared" si="88"/>
        <v>3.7200000000000004E-2</v>
      </c>
      <c r="D2850" s="46">
        <f t="shared" si="89"/>
        <v>35.79</v>
      </c>
      <c r="E2850" s="20"/>
      <c r="F2850" s="105">
        <v>39944</v>
      </c>
      <c r="G2850" s="116">
        <v>32.869999999999997</v>
      </c>
      <c r="H2850" s="20"/>
    </row>
    <row r="2851" spans="1:8" s="172" customFormat="1" ht="12.75" customHeight="1" x14ac:dyDescent="0.15">
      <c r="A2851" s="105">
        <v>39918</v>
      </c>
      <c r="B2851" s="116">
        <v>3.66</v>
      </c>
      <c r="C2851" s="20">
        <f t="shared" si="88"/>
        <v>3.6600000000000001E-2</v>
      </c>
      <c r="D2851" s="46">
        <f t="shared" si="89"/>
        <v>36.17</v>
      </c>
      <c r="E2851" s="20"/>
      <c r="F2851" s="105">
        <v>39941</v>
      </c>
      <c r="G2851" s="116">
        <v>32.049999999999997</v>
      </c>
      <c r="H2851" s="20"/>
    </row>
    <row r="2852" spans="1:8" s="172" customFormat="1" ht="12.75" customHeight="1" x14ac:dyDescent="0.15">
      <c r="A2852" s="105">
        <v>39917</v>
      </c>
      <c r="B2852" s="116">
        <v>3.64</v>
      </c>
      <c r="C2852" s="20">
        <f t="shared" si="88"/>
        <v>3.6400000000000002E-2</v>
      </c>
      <c r="D2852" s="46">
        <f t="shared" si="89"/>
        <v>37.67</v>
      </c>
      <c r="E2852" s="20"/>
      <c r="F2852" s="105">
        <v>39940</v>
      </c>
      <c r="G2852" s="116">
        <v>33.44</v>
      </c>
      <c r="H2852" s="20"/>
    </row>
    <row r="2853" spans="1:8" s="172" customFormat="1" ht="12.75" customHeight="1" x14ac:dyDescent="0.15">
      <c r="A2853" s="105">
        <v>39916</v>
      </c>
      <c r="B2853" s="116">
        <v>3.69</v>
      </c>
      <c r="C2853" s="20">
        <f t="shared" si="88"/>
        <v>3.6900000000000002E-2</v>
      </c>
      <c r="D2853" s="46">
        <f t="shared" si="89"/>
        <v>37.81</v>
      </c>
      <c r="E2853" s="20"/>
      <c r="F2853" s="105">
        <v>39939</v>
      </c>
      <c r="G2853" s="116">
        <v>32.450000000000003</v>
      </c>
      <c r="H2853" s="20"/>
    </row>
    <row r="2854" spans="1:8" s="172" customFormat="1" ht="12.75" customHeight="1" x14ac:dyDescent="0.15">
      <c r="A2854" s="105">
        <v>39912</v>
      </c>
      <c r="B2854" s="116">
        <v>3.76</v>
      </c>
      <c r="C2854" s="20">
        <f t="shared" si="88"/>
        <v>3.7599999999999995E-2</v>
      </c>
      <c r="D2854" s="46">
        <f t="shared" si="89"/>
        <v>36.53</v>
      </c>
      <c r="E2854" s="20"/>
      <c r="F2854" s="105">
        <v>39938</v>
      </c>
      <c r="G2854" s="116">
        <v>33.36</v>
      </c>
      <c r="H2854" s="20"/>
    </row>
    <row r="2855" spans="1:8" s="172" customFormat="1" ht="12.75" customHeight="1" x14ac:dyDescent="0.15">
      <c r="A2855" s="105">
        <v>39911</v>
      </c>
      <c r="B2855" s="116">
        <v>3.66</v>
      </c>
      <c r="C2855" s="20">
        <f t="shared" si="88"/>
        <v>3.6600000000000001E-2</v>
      </c>
      <c r="D2855" s="46">
        <f t="shared" si="89"/>
        <v>38.85</v>
      </c>
      <c r="E2855" s="20"/>
      <c r="F2855" s="105">
        <v>39937</v>
      </c>
      <c r="G2855" s="116">
        <v>34.53</v>
      </c>
      <c r="H2855" s="20"/>
    </row>
    <row r="2856" spans="1:8" s="172" customFormat="1" ht="12.75" customHeight="1" x14ac:dyDescent="0.15">
      <c r="A2856" s="105">
        <v>39910</v>
      </c>
      <c r="B2856" s="116">
        <v>3.72</v>
      </c>
      <c r="C2856" s="20">
        <f t="shared" si="88"/>
        <v>3.7200000000000004E-2</v>
      </c>
      <c r="D2856" s="46">
        <f t="shared" si="89"/>
        <v>40.39</v>
      </c>
      <c r="E2856" s="20"/>
      <c r="F2856" s="105">
        <v>39934</v>
      </c>
      <c r="G2856" s="116">
        <v>35.299999999999997</v>
      </c>
      <c r="H2856" s="20"/>
    </row>
    <row r="2857" spans="1:8" s="172" customFormat="1" ht="12.75" customHeight="1" x14ac:dyDescent="0.15">
      <c r="A2857" s="105">
        <v>39909</v>
      </c>
      <c r="B2857" s="116">
        <v>3.73</v>
      </c>
      <c r="C2857" s="20">
        <f t="shared" si="88"/>
        <v>3.73E-2</v>
      </c>
      <c r="D2857" s="46">
        <f t="shared" si="89"/>
        <v>40.93</v>
      </c>
      <c r="E2857" s="20"/>
      <c r="F2857" s="105">
        <v>39933</v>
      </c>
      <c r="G2857" s="116">
        <v>36.5</v>
      </c>
      <c r="H2857" s="20"/>
    </row>
    <row r="2858" spans="1:8" s="172" customFormat="1" ht="12.75" customHeight="1" x14ac:dyDescent="0.15">
      <c r="A2858" s="105">
        <v>39906</v>
      </c>
      <c r="B2858" s="116">
        <v>3.7</v>
      </c>
      <c r="C2858" s="20">
        <f t="shared" si="88"/>
        <v>3.7000000000000005E-2</v>
      </c>
      <c r="D2858" s="46">
        <f t="shared" si="89"/>
        <v>39.700000000000003</v>
      </c>
      <c r="E2858" s="20"/>
      <c r="F2858" s="105">
        <v>39932</v>
      </c>
      <c r="G2858" s="116">
        <v>36.08</v>
      </c>
      <c r="H2858" s="20"/>
    </row>
    <row r="2859" spans="1:8" s="172" customFormat="1" ht="12.75" customHeight="1" x14ac:dyDescent="0.15">
      <c r="A2859" s="105">
        <v>39905</v>
      </c>
      <c r="B2859" s="116">
        <v>3.57</v>
      </c>
      <c r="C2859" s="20">
        <f t="shared" si="88"/>
        <v>3.5699999999999996E-2</v>
      </c>
      <c r="D2859" s="46">
        <f t="shared" si="89"/>
        <v>42.04</v>
      </c>
      <c r="E2859" s="20"/>
      <c r="F2859" s="105">
        <v>39931</v>
      </c>
      <c r="G2859" s="116">
        <v>37.950000000000003</v>
      </c>
      <c r="H2859" s="20"/>
    </row>
    <row r="2860" spans="1:8" s="172" customFormat="1" ht="12.75" customHeight="1" x14ac:dyDescent="0.15">
      <c r="A2860" s="105">
        <v>39904</v>
      </c>
      <c r="B2860" s="116">
        <v>3.51</v>
      </c>
      <c r="C2860" s="20">
        <f t="shared" si="88"/>
        <v>3.5099999999999999E-2</v>
      </c>
      <c r="D2860" s="46">
        <f t="shared" si="89"/>
        <v>42.28</v>
      </c>
      <c r="E2860" s="20"/>
      <c r="F2860" s="105">
        <v>39930</v>
      </c>
      <c r="G2860" s="116">
        <v>38.32</v>
      </c>
      <c r="H2860" s="20"/>
    </row>
    <row r="2861" spans="1:8" s="172" customFormat="1" ht="12.75" customHeight="1" x14ac:dyDescent="0.15">
      <c r="A2861" s="105">
        <v>39903</v>
      </c>
      <c r="B2861" s="116">
        <v>3.56</v>
      </c>
      <c r="C2861" s="20">
        <f t="shared" si="88"/>
        <v>3.56E-2</v>
      </c>
      <c r="D2861" s="46">
        <f t="shared" si="89"/>
        <v>44.14</v>
      </c>
      <c r="E2861" s="20"/>
      <c r="F2861" s="105">
        <v>39927</v>
      </c>
      <c r="G2861" s="116">
        <v>36.82</v>
      </c>
      <c r="H2861" s="20"/>
    </row>
    <row r="2862" spans="1:8" s="172" customFormat="1" ht="12.75" customHeight="1" x14ac:dyDescent="0.15">
      <c r="A2862" s="105">
        <v>39902</v>
      </c>
      <c r="B2862" s="116">
        <v>3.6</v>
      </c>
      <c r="C2862" s="20">
        <f t="shared" si="88"/>
        <v>3.6000000000000004E-2</v>
      </c>
      <c r="D2862" s="46">
        <f t="shared" si="89"/>
        <v>45.54</v>
      </c>
      <c r="E2862" s="20"/>
      <c r="F2862" s="105">
        <v>39926</v>
      </c>
      <c r="G2862" s="116">
        <v>37.15</v>
      </c>
      <c r="H2862" s="20"/>
    </row>
    <row r="2863" spans="1:8" s="172" customFormat="1" ht="12.75" customHeight="1" x14ac:dyDescent="0.15">
      <c r="A2863" s="105">
        <v>39899</v>
      </c>
      <c r="B2863" s="116">
        <v>3.62</v>
      </c>
      <c r="C2863" s="20">
        <f t="shared" si="88"/>
        <v>3.6200000000000003E-2</v>
      </c>
      <c r="D2863" s="46">
        <f t="shared" si="89"/>
        <v>41.04</v>
      </c>
      <c r="E2863" s="20"/>
      <c r="F2863" s="105">
        <v>39925</v>
      </c>
      <c r="G2863" s="116">
        <v>38.1</v>
      </c>
      <c r="H2863" s="20"/>
    </row>
    <row r="2864" spans="1:8" s="172" customFormat="1" ht="12.75" customHeight="1" x14ac:dyDescent="0.15">
      <c r="A2864" s="105">
        <v>39898</v>
      </c>
      <c r="B2864" s="116">
        <v>3.66</v>
      </c>
      <c r="C2864" s="20">
        <f t="shared" si="88"/>
        <v>3.6600000000000001E-2</v>
      </c>
      <c r="D2864" s="46">
        <f t="shared" si="89"/>
        <v>40.36</v>
      </c>
      <c r="E2864" s="20"/>
      <c r="F2864" s="105">
        <v>39924</v>
      </c>
      <c r="G2864" s="116">
        <v>37.14</v>
      </c>
      <c r="H2864" s="20"/>
    </row>
    <row r="2865" spans="1:8" s="172" customFormat="1" ht="12.75" customHeight="1" x14ac:dyDescent="0.15">
      <c r="A2865" s="105">
        <v>39897</v>
      </c>
      <c r="B2865" s="116">
        <v>3.73</v>
      </c>
      <c r="C2865" s="20">
        <f t="shared" si="88"/>
        <v>3.73E-2</v>
      </c>
      <c r="D2865" s="46">
        <f t="shared" si="89"/>
        <v>42.25</v>
      </c>
      <c r="E2865" s="20"/>
      <c r="F2865" s="105">
        <v>39923</v>
      </c>
      <c r="G2865" s="116">
        <v>39.18</v>
      </c>
      <c r="H2865" s="20"/>
    </row>
    <row r="2866" spans="1:8" s="172" customFormat="1" ht="12.75" customHeight="1" x14ac:dyDescent="0.15">
      <c r="A2866" s="105">
        <v>39896</v>
      </c>
      <c r="B2866" s="116">
        <v>3.6</v>
      </c>
      <c r="C2866" s="20">
        <f t="shared" si="88"/>
        <v>3.6000000000000004E-2</v>
      </c>
      <c r="D2866" s="46">
        <f t="shared" si="89"/>
        <v>42.93</v>
      </c>
      <c r="E2866" s="20"/>
      <c r="F2866" s="105">
        <v>39920</v>
      </c>
      <c r="G2866" s="116">
        <v>33.94</v>
      </c>
      <c r="H2866" s="20"/>
    </row>
    <row r="2867" spans="1:8" s="172" customFormat="1" ht="12.75" customHeight="1" x14ac:dyDescent="0.15">
      <c r="A2867" s="105">
        <v>39895</v>
      </c>
      <c r="B2867" s="116">
        <v>3.69</v>
      </c>
      <c r="C2867" s="20">
        <f t="shared" si="88"/>
        <v>3.6900000000000002E-2</v>
      </c>
      <c r="D2867" s="46">
        <f t="shared" si="89"/>
        <v>43.23</v>
      </c>
      <c r="E2867" s="20"/>
      <c r="F2867" s="105">
        <v>39919</v>
      </c>
      <c r="G2867" s="116">
        <v>35.79</v>
      </c>
      <c r="H2867" s="20"/>
    </row>
    <row r="2868" spans="1:8" s="172" customFormat="1" ht="12.75" customHeight="1" x14ac:dyDescent="0.15">
      <c r="A2868" s="105">
        <v>39892</v>
      </c>
      <c r="B2868" s="116">
        <v>3.65</v>
      </c>
      <c r="C2868" s="20">
        <f t="shared" si="88"/>
        <v>3.6499999999999998E-2</v>
      </c>
      <c r="D2868" s="46">
        <f t="shared" si="89"/>
        <v>45.89</v>
      </c>
      <c r="E2868" s="20"/>
      <c r="F2868" s="105">
        <v>39918</v>
      </c>
      <c r="G2868" s="116">
        <v>36.17</v>
      </c>
      <c r="H2868" s="20"/>
    </row>
    <row r="2869" spans="1:8" s="172" customFormat="1" ht="12.75" customHeight="1" x14ac:dyDescent="0.15">
      <c r="A2869" s="105">
        <v>39891</v>
      </c>
      <c r="B2869" s="116">
        <v>3.62</v>
      </c>
      <c r="C2869" s="20">
        <f t="shared" si="88"/>
        <v>3.6200000000000003E-2</v>
      </c>
      <c r="D2869" s="46">
        <f t="shared" si="89"/>
        <v>43.68</v>
      </c>
      <c r="E2869" s="20"/>
      <c r="F2869" s="105">
        <v>39917</v>
      </c>
      <c r="G2869" s="116">
        <v>37.67</v>
      </c>
      <c r="H2869" s="20"/>
    </row>
    <row r="2870" spans="1:8" s="172" customFormat="1" ht="12.75" customHeight="1" x14ac:dyDescent="0.15">
      <c r="A2870" s="105">
        <v>39890</v>
      </c>
      <c r="B2870" s="116">
        <v>3.57</v>
      </c>
      <c r="C2870" s="20">
        <f t="shared" si="88"/>
        <v>3.5699999999999996E-2</v>
      </c>
      <c r="D2870" s="46">
        <f t="shared" si="89"/>
        <v>40.06</v>
      </c>
      <c r="E2870" s="20"/>
      <c r="F2870" s="105">
        <v>39916</v>
      </c>
      <c r="G2870" s="116">
        <v>37.81</v>
      </c>
      <c r="H2870" s="20"/>
    </row>
    <row r="2871" spans="1:8" s="172" customFormat="1" ht="12.75" customHeight="1" x14ac:dyDescent="0.15">
      <c r="A2871" s="105">
        <v>39889</v>
      </c>
      <c r="B2871" s="116">
        <v>3.83</v>
      </c>
      <c r="C2871" s="20">
        <f t="shared" si="88"/>
        <v>3.8300000000000001E-2</v>
      </c>
      <c r="D2871" s="46">
        <f t="shared" si="89"/>
        <v>40.799999999999997</v>
      </c>
      <c r="E2871" s="20"/>
      <c r="F2871" s="105">
        <v>39912</v>
      </c>
      <c r="G2871" s="116">
        <v>36.53</v>
      </c>
      <c r="H2871" s="20"/>
    </row>
    <row r="2872" spans="1:8" s="172" customFormat="1" ht="12.75" customHeight="1" x14ac:dyDescent="0.15">
      <c r="A2872" s="105">
        <v>39888</v>
      </c>
      <c r="B2872" s="116">
        <v>3.76</v>
      </c>
      <c r="C2872" s="20">
        <f t="shared" si="88"/>
        <v>3.7599999999999995E-2</v>
      </c>
      <c r="D2872" s="46">
        <f t="shared" si="89"/>
        <v>43.74</v>
      </c>
      <c r="E2872" s="20"/>
      <c r="F2872" s="105">
        <v>39911</v>
      </c>
      <c r="G2872" s="116">
        <v>38.85</v>
      </c>
      <c r="H2872" s="20"/>
    </row>
    <row r="2873" spans="1:8" s="172" customFormat="1" ht="12.75" customHeight="1" x14ac:dyDescent="0.15">
      <c r="A2873" s="105">
        <v>39885</v>
      </c>
      <c r="B2873" s="116">
        <v>3.66</v>
      </c>
      <c r="C2873" s="20">
        <f t="shared" si="88"/>
        <v>3.6600000000000001E-2</v>
      </c>
      <c r="D2873" s="46">
        <f t="shared" si="89"/>
        <v>42.36</v>
      </c>
      <c r="E2873" s="20"/>
      <c r="F2873" s="105">
        <v>39910</v>
      </c>
      <c r="G2873" s="116">
        <v>40.39</v>
      </c>
      <c r="H2873" s="20"/>
    </row>
    <row r="2874" spans="1:8" s="172" customFormat="1" ht="12.75" customHeight="1" x14ac:dyDescent="0.15">
      <c r="A2874" s="105">
        <v>39884</v>
      </c>
      <c r="B2874" s="116">
        <v>3.63</v>
      </c>
      <c r="C2874" s="20">
        <f t="shared" si="88"/>
        <v>3.6299999999999999E-2</v>
      </c>
      <c r="D2874" s="46">
        <f t="shared" si="89"/>
        <v>41.18</v>
      </c>
      <c r="E2874" s="20"/>
      <c r="F2874" s="105">
        <v>39909</v>
      </c>
      <c r="G2874" s="116">
        <v>40.93</v>
      </c>
      <c r="H2874" s="20"/>
    </row>
    <row r="2875" spans="1:8" s="172" customFormat="1" ht="12.75" customHeight="1" x14ac:dyDescent="0.15">
      <c r="A2875" s="105">
        <v>39883</v>
      </c>
      <c r="B2875" s="116">
        <v>3.67</v>
      </c>
      <c r="C2875" s="20">
        <f t="shared" si="88"/>
        <v>3.6699999999999997E-2</v>
      </c>
      <c r="D2875" s="46">
        <f t="shared" si="89"/>
        <v>43.61</v>
      </c>
      <c r="E2875" s="20"/>
      <c r="F2875" s="105">
        <v>39906</v>
      </c>
      <c r="G2875" s="116">
        <v>39.700000000000003</v>
      </c>
      <c r="H2875" s="20"/>
    </row>
    <row r="2876" spans="1:8" s="172" customFormat="1" ht="12.75" customHeight="1" x14ac:dyDescent="0.15">
      <c r="A2876" s="105">
        <v>39882</v>
      </c>
      <c r="B2876" s="116">
        <v>3.7</v>
      </c>
      <c r="C2876" s="20">
        <f t="shared" si="88"/>
        <v>3.7000000000000005E-2</v>
      </c>
      <c r="D2876" s="46">
        <f t="shared" si="89"/>
        <v>44.37</v>
      </c>
      <c r="E2876" s="20"/>
      <c r="F2876" s="105">
        <v>39905</v>
      </c>
      <c r="G2876" s="116">
        <v>42.04</v>
      </c>
      <c r="H2876" s="20"/>
    </row>
    <row r="2877" spans="1:8" s="172" customFormat="1" ht="12.75" customHeight="1" x14ac:dyDescent="0.15">
      <c r="A2877" s="105">
        <v>39881</v>
      </c>
      <c r="B2877" s="116">
        <v>3.59</v>
      </c>
      <c r="C2877" s="20">
        <f t="shared" si="88"/>
        <v>3.5900000000000001E-2</v>
      </c>
      <c r="D2877" s="46">
        <f t="shared" si="89"/>
        <v>49.68</v>
      </c>
      <c r="E2877" s="20"/>
      <c r="F2877" s="105">
        <v>39904</v>
      </c>
      <c r="G2877" s="116">
        <v>42.28</v>
      </c>
      <c r="H2877" s="20"/>
    </row>
    <row r="2878" spans="1:8" s="172" customFormat="1" ht="12.75" customHeight="1" x14ac:dyDescent="0.15">
      <c r="A2878" s="105">
        <v>39878</v>
      </c>
      <c r="B2878" s="116">
        <v>3.5</v>
      </c>
      <c r="C2878" s="20">
        <f t="shared" si="88"/>
        <v>3.5000000000000003E-2</v>
      </c>
      <c r="D2878" s="46">
        <f t="shared" si="89"/>
        <v>49.33</v>
      </c>
      <c r="E2878" s="20"/>
      <c r="F2878" s="105">
        <v>39903</v>
      </c>
      <c r="G2878" s="116">
        <v>44.14</v>
      </c>
      <c r="H2878" s="20"/>
    </row>
    <row r="2879" spans="1:8" s="172" customFormat="1" ht="12.75" customHeight="1" x14ac:dyDescent="0.15">
      <c r="A2879" s="105">
        <v>39877</v>
      </c>
      <c r="B2879" s="116">
        <v>3.51</v>
      </c>
      <c r="C2879" s="20">
        <f t="shared" si="88"/>
        <v>3.5099999999999999E-2</v>
      </c>
      <c r="D2879" s="46">
        <f t="shared" si="89"/>
        <v>50.17</v>
      </c>
      <c r="E2879" s="20"/>
      <c r="F2879" s="105">
        <v>39902</v>
      </c>
      <c r="G2879" s="116">
        <v>45.54</v>
      </c>
      <c r="H2879" s="20"/>
    </row>
    <row r="2880" spans="1:8" s="172" customFormat="1" ht="12.75" customHeight="1" x14ac:dyDescent="0.15">
      <c r="A2880" s="105">
        <v>39876</v>
      </c>
      <c r="B2880" s="116">
        <v>3.69</v>
      </c>
      <c r="C2880" s="20">
        <f t="shared" si="88"/>
        <v>3.6900000000000002E-2</v>
      </c>
      <c r="D2880" s="46">
        <f t="shared" si="89"/>
        <v>47.56</v>
      </c>
      <c r="E2880" s="20"/>
      <c r="F2880" s="105">
        <v>39899</v>
      </c>
      <c r="G2880" s="116">
        <v>41.04</v>
      </c>
      <c r="H2880" s="20"/>
    </row>
    <row r="2881" spans="1:8" s="172" customFormat="1" ht="12.75" customHeight="1" x14ac:dyDescent="0.15">
      <c r="A2881" s="105">
        <v>39875</v>
      </c>
      <c r="B2881" s="116">
        <v>3.67</v>
      </c>
      <c r="C2881" s="20">
        <f t="shared" si="88"/>
        <v>3.6699999999999997E-2</v>
      </c>
      <c r="D2881" s="46">
        <f t="shared" si="89"/>
        <v>50.93</v>
      </c>
      <c r="E2881" s="20"/>
      <c r="F2881" s="105">
        <v>39898</v>
      </c>
      <c r="G2881" s="116">
        <v>40.36</v>
      </c>
      <c r="H2881" s="20"/>
    </row>
    <row r="2882" spans="1:8" s="172" customFormat="1" ht="12.75" customHeight="1" x14ac:dyDescent="0.15">
      <c r="A2882" s="105">
        <v>39874</v>
      </c>
      <c r="B2882" s="116">
        <v>3.64</v>
      </c>
      <c r="C2882" s="20">
        <f t="shared" si="88"/>
        <v>3.6400000000000002E-2</v>
      </c>
      <c r="D2882" s="46">
        <f t="shared" si="89"/>
        <v>52.65</v>
      </c>
      <c r="E2882" s="20"/>
      <c r="F2882" s="105">
        <v>39897</v>
      </c>
      <c r="G2882" s="116">
        <v>42.25</v>
      </c>
      <c r="H2882" s="20"/>
    </row>
    <row r="2883" spans="1:8" s="172" customFormat="1" ht="12.75" customHeight="1" x14ac:dyDescent="0.15">
      <c r="A2883" s="105">
        <v>39871</v>
      </c>
      <c r="B2883" s="116">
        <v>3.71</v>
      </c>
      <c r="C2883" s="20">
        <f t="shared" ref="C2883:C2946" si="90">B2883/100</f>
        <v>3.7100000000000001E-2</v>
      </c>
      <c r="D2883" s="46">
        <f t="shared" ref="D2883:D2946" si="91">IFERROR(VLOOKUP(A2883,$F$3:$G$7726,2,FALSE),AVERAGE(D2882,D2884))</f>
        <v>46.35</v>
      </c>
      <c r="E2883" s="20"/>
      <c r="F2883" s="105">
        <v>39896</v>
      </c>
      <c r="G2883" s="116">
        <v>42.93</v>
      </c>
      <c r="H2883" s="20"/>
    </row>
    <row r="2884" spans="1:8" s="172" customFormat="1" ht="12.75" customHeight="1" x14ac:dyDescent="0.15">
      <c r="A2884" s="105">
        <v>39870</v>
      </c>
      <c r="B2884" s="116">
        <v>3.66</v>
      </c>
      <c r="C2884" s="20">
        <f t="shared" si="90"/>
        <v>3.6600000000000001E-2</v>
      </c>
      <c r="D2884" s="46">
        <f t="shared" si="91"/>
        <v>44.66</v>
      </c>
      <c r="E2884" s="20"/>
      <c r="F2884" s="105">
        <v>39895</v>
      </c>
      <c r="G2884" s="116">
        <v>43.23</v>
      </c>
      <c r="H2884" s="20"/>
    </row>
    <row r="2885" spans="1:8" s="172" customFormat="1" ht="12.75" customHeight="1" x14ac:dyDescent="0.15">
      <c r="A2885" s="105">
        <v>39869</v>
      </c>
      <c r="B2885" s="116">
        <v>3.59</v>
      </c>
      <c r="C2885" s="20">
        <f t="shared" si="90"/>
        <v>3.5900000000000001E-2</v>
      </c>
      <c r="D2885" s="46">
        <f t="shared" si="91"/>
        <v>44.67</v>
      </c>
      <c r="E2885" s="20"/>
      <c r="F2885" s="105">
        <v>39892</v>
      </c>
      <c r="G2885" s="116">
        <v>45.89</v>
      </c>
      <c r="H2885" s="20"/>
    </row>
    <row r="2886" spans="1:8" s="172" customFormat="1" ht="12.75" customHeight="1" x14ac:dyDescent="0.15">
      <c r="A2886" s="105">
        <v>39868</v>
      </c>
      <c r="B2886" s="116">
        <v>3.49</v>
      </c>
      <c r="C2886" s="20">
        <f t="shared" si="90"/>
        <v>3.49E-2</v>
      </c>
      <c r="D2886" s="46">
        <f t="shared" si="91"/>
        <v>45.49</v>
      </c>
      <c r="E2886" s="20"/>
      <c r="F2886" s="105">
        <v>39891</v>
      </c>
      <c r="G2886" s="116">
        <v>43.68</v>
      </c>
      <c r="H2886" s="20"/>
    </row>
    <row r="2887" spans="1:8" s="172" customFormat="1" ht="12.75" customHeight="1" x14ac:dyDescent="0.15">
      <c r="A2887" s="105">
        <v>39867</v>
      </c>
      <c r="B2887" s="116">
        <v>3.53</v>
      </c>
      <c r="C2887" s="20">
        <f t="shared" si="90"/>
        <v>3.5299999999999998E-2</v>
      </c>
      <c r="D2887" s="46">
        <f t="shared" si="91"/>
        <v>52.62</v>
      </c>
      <c r="E2887" s="20"/>
      <c r="F2887" s="105">
        <v>39890</v>
      </c>
      <c r="G2887" s="116">
        <v>40.06</v>
      </c>
      <c r="H2887" s="20"/>
    </row>
    <row r="2888" spans="1:8" s="172" customFormat="1" ht="12.75" customHeight="1" x14ac:dyDescent="0.15">
      <c r="A2888" s="105">
        <v>39864</v>
      </c>
      <c r="B2888" s="116">
        <v>3.56</v>
      </c>
      <c r="C2888" s="20">
        <f t="shared" si="90"/>
        <v>3.56E-2</v>
      </c>
      <c r="D2888" s="46">
        <f t="shared" si="91"/>
        <v>49.3</v>
      </c>
      <c r="E2888" s="20"/>
      <c r="F2888" s="105">
        <v>39889</v>
      </c>
      <c r="G2888" s="116">
        <v>40.799999999999997</v>
      </c>
      <c r="H2888" s="20"/>
    </row>
    <row r="2889" spans="1:8" s="172" customFormat="1" ht="12.75" customHeight="1" x14ac:dyDescent="0.15">
      <c r="A2889" s="105">
        <v>39863</v>
      </c>
      <c r="B2889" s="116">
        <v>3.68</v>
      </c>
      <c r="C2889" s="20">
        <f t="shared" si="90"/>
        <v>3.6799999999999999E-2</v>
      </c>
      <c r="D2889" s="46">
        <f t="shared" si="91"/>
        <v>47.08</v>
      </c>
      <c r="E2889" s="20"/>
      <c r="F2889" s="105">
        <v>39888</v>
      </c>
      <c r="G2889" s="116">
        <v>43.74</v>
      </c>
      <c r="H2889" s="20"/>
    </row>
    <row r="2890" spans="1:8" s="172" customFormat="1" ht="12.75" customHeight="1" x14ac:dyDescent="0.15">
      <c r="A2890" s="105">
        <v>39862</v>
      </c>
      <c r="B2890" s="116">
        <v>3.54</v>
      </c>
      <c r="C2890" s="20">
        <f t="shared" si="90"/>
        <v>3.5400000000000001E-2</v>
      </c>
      <c r="D2890" s="46">
        <f t="shared" si="91"/>
        <v>48.46</v>
      </c>
      <c r="E2890" s="20"/>
      <c r="F2890" s="105">
        <v>39885</v>
      </c>
      <c r="G2890" s="116">
        <v>42.36</v>
      </c>
      <c r="H2890" s="20"/>
    </row>
    <row r="2891" spans="1:8" s="172" customFormat="1" ht="12.75" customHeight="1" x14ac:dyDescent="0.15">
      <c r="A2891" s="105">
        <v>39861</v>
      </c>
      <c r="B2891" s="116">
        <v>3.47</v>
      </c>
      <c r="C2891" s="20">
        <f t="shared" si="90"/>
        <v>3.4700000000000002E-2</v>
      </c>
      <c r="D2891" s="46">
        <f t="shared" si="91"/>
        <v>48.66</v>
      </c>
      <c r="E2891" s="20"/>
      <c r="F2891" s="105">
        <v>39884</v>
      </c>
      <c r="G2891" s="116">
        <v>41.18</v>
      </c>
      <c r="H2891" s="20"/>
    </row>
    <row r="2892" spans="1:8" s="172" customFormat="1" ht="12.75" customHeight="1" x14ac:dyDescent="0.15">
      <c r="A2892" s="105">
        <v>39857</v>
      </c>
      <c r="B2892" s="116">
        <v>3.68</v>
      </c>
      <c r="C2892" s="20">
        <f t="shared" si="90"/>
        <v>3.6799999999999999E-2</v>
      </c>
      <c r="D2892" s="46">
        <f t="shared" si="91"/>
        <v>42.93</v>
      </c>
      <c r="E2892" s="20"/>
      <c r="F2892" s="105">
        <v>39883</v>
      </c>
      <c r="G2892" s="116">
        <v>43.61</v>
      </c>
      <c r="H2892" s="20"/>
    </row>
    <row r="2893" spans="1:8" s="172" customFormat="1" ht="12.75" customHeight="1" x14ac:dyDescent="0.15">
      <c r="A2893" s="105">
        <v>39856</v>
      </c>
      <c r="B2893" s="116">
        <v>3.47</v>
      </c>
      <c r="C2893" s="20">
        <f t="shared" si="90"/>
        <v>3.4700000000000002E-2</v>
      </c>
      <c r="D2893" s="46">
        <f t="shared" si="91"/>
        <v>41.25</v>
      </c>
      <c r="E2893" s="20"/>
      <c r="F2893" s="105">
        <v>39882</v>
      </c>
      <c r="G2893" s="116">
        <v>44.37</v>
      </c>
      <c r="H2893" s="20"/>
    </row>
    <row r="2894" spans="1:8" s="172" customFormat="1" ht="12.75" customHeight="1" x14ac:dyDescent="0.15">
      <c r="A2894" s="105">
        <v>39855</v>
      </c>
      <c r="B2894" s="116">
        <v>3.45</v>
      </c>
      <c r="C2894" s="20">
        <f t="shared" si="90"/>
        <v>3.4500000000000003E-2</v>
      </c>
      <c r="D2894" s="46">
        <f t="shared" si="91"/>
        <v>44.53</v>
      </c>
      <c r="E2894" s="20"/>
      <c r="F2894" s="105">
        <v>39881</v>
      </c>
      <c r="G2894" s="116">
        <v>49.68</v>
      </c>
      <c r="H2894" s="20"/>
    </row>
    <row r="2895" spans="1:8" s="172" customFormat="1" ht="12.75" customHeight="1" x14ac:dyDescent="0.15">
      <c r="A2895" s="105">
        <v>39854</v>
      </c>
      <c r="B2895" s="116">
        <v>3.54</v>
      </c>
      <c r="C2895" s="20">
        <f t="shared" si="90"/>
        <v>3.5400000000000001E-2</v>
      </c>
      <c r="D2895" s="46">
        <f t="shared" si="91"/>
        <v>46.67</v>
      </c>
      <c r="E2895" s="20"/>
      <c r="F2895" s="105">
        <v>39878</v>
      </c>
      <c r="G2895" s="116">
        <v>49.33</v>
      </c>
      <c r="H2895" s="20"/>
    </row>
    <row r="2896" spans="1:8" s="172" customFormat="1" ht="12.75" customHeight="1" x14ac:dyDescent="0.15">
      <c r="A2896" s="105">
        <v>39853</v>
      </c>
      <c r="B2896" s="116">
        <v>3.69</v>
      </c>
      <c r="C2896" s="20">
        <f t="shared" si="90"/>
        <v>3.6900000000000002E-2</v>
      </c>
      <c r="D2896" s="46">
        <f t="shared" si="91"/>
        <v>43.64</v>
      </c>
      <c r="E2896" s="20"/>
      <c r="F2896" s="105">
        <v>39877</v>
      </c>
      <c r="G2896" s="116">
        <v>50.17</v>
      </c>
      <c r="H2896" s="20"/>
    </row>
    <row r="2897" spans="1:8" s="172" customFormat="1" ht="12.75" customHeight="1" x14ac:dyDescent="0.15">
      <c r="A2897" s="105">
        <v>39850</v>
      </c>
      <c r="B2897" s="116">
        <v>3.7</v>
      </c>
      <c r="C2897" s="20">
        <f t="shared" si="90"/>
        <v>3.7000000000000005E-2</v>
      </c>
      <c r="D2897" s="46">
        <f t="shared" si="91"/>
        <v>43.37</v>
      </c>
      <c r="E2897" s="20"/>
      <c r="F2897" s="105">
        <v>39876</v>
      </c>
      <c r="G2897" s="116">
        <v>47.56</v>
      </c>
      <c r="H2897" s="20"/>
    </row>
    <row r="2898" spans="1:8" s="172" customFormat="1" ht="12.75" customHeight="1" x14ac:dyDescent="0.15">
      <c r="A2898" s="105">
        <v>39849</v>
      </c>
      <c r="B2898" s="116">
        <v>3.63</v>
      </c>
      <c r="C2898" s="20">
        <f t="shared" si="90"/>
        <v>3.6299999999999999E-2</v>
      </c>
      <c r="D2898" s="46">
        <f t="shared" si="91"/>
        <v>43.73</v>
      </c>
      <c r="E2898" s="20"/>
      <c r="F2898" s="105">
        <v>39875</v>
      </c>
      <c r="G2898" s="116">
        <v>50.93</v>
      </c>
      <c r="H2898" s="20"/>
    </row>
    <row r="2899" spans="1:8" s="172" customFormat="1" ht="12.75" customHeight="1" x14ac:dyDescent="0.15">
      <c r="A2899" s="105">
        <v>39848</v>
      </c>
      <c r="B2899" s="116">
        <v>3.65</v>
      </c>
      <c r="C2899" s="20">
        <f t="shared" si="90"/>
        <v>3.6499999999999998E-2</v>
      </c>
      <c r="D2899" s="46">
        <f t="shared" si="91"/>
        <v>43.85</v>
      </c>
      <c r="E2899" s="20"/>
      <c r="F2899" s="105">
        <v>39874</v>
      </c>
      <c r="G2899" s="116">
        <v>52.65</v>
      </c>
      <c r="H2899" s="20"/>
    </row>
    <row r="2900" spans="1:8" s="172" customFormat="1" ht="12.75" customHeight="1" x14ac:dyDescent="0.15">
      <c r="A2900" s="105">
        <v>39847</v>
      </c>
      <c r="B2900" s="116">
        <v>3.64</v>
      </c>
      <c r="C2900" s="20">
        <f t="shared" si="90"/>
        <v>3.6400000000000002E-2</v>
      </c>
      <c r="D2900" s="46">
        <f t="shared" si="91"/>
        <v>43.06</v>
      </c>
      <c r="E2900" s="20"/>
      <c r="F2900" s="105">
        <v>39871</v>
      </c>
      <c r="G2900" s="116">
        <v>46.35</v>
      </c>
      <c r="H2900" s="20"/>
    </row>
    <row r="2901" spans="1:8" s="172" customFormat="1" ht="12.75" customHeight="1" x14ac:dyDescent="0.15">
      <c r="A2901" s="105">
        <v>39846</v>
      </c>
      <c r="B2901" s="116">
        <v>3.47</v>
      </c>
      <c r="C2901" s="20">
        <f t="shared" si="90"/>
        <v>3.4700000000000002E-2</v>
      </c>
      <c r="D2901" s="46">
        <f t="shared" si="91"/>
        <v>45.52</v>
      </c>
      <c r="E2901" s="20"/>
      <c r="F2901" s="105">
        <v>39870</v>
      </c>
      <c r="G2901" s="116">
        <v>44.66</v>
      </c>
      <c r="H2901" s="20"/>
    </row>
    <row r="2902" spans="1:8" s="172" customFormat="1" ht="12.75" customHeight="1" x14ac:dyDescent="0.15">
      <c r="A2902" s="105">
        <v>39843</v>
      </c>
      <c r="B2902" s="116">
        <v>3.58</v>
      </c>
      <c r="C2902" s="20">
        <f t="shared" si="90"/>
        <v>3.5799999999999998E-2</v>
      </c>
      <c r="D2902" s="46">
        <f t="shared" si="91"/>
        <v>44.84</v>
      </c>
      <c r="E2902" s="20"/>
      <c r="F2902" s="105">
        <v>39869</v>
      </c>
      <c r="G2902" s="116">
        <v>44.67</v>
      </c>
      <c r="H2902" s="20"/>
    </row>
    <row r="2903" spans="1:8" s="172" customFormat="1" ht="12.75" customHeight="1" x14ac:dyDescent="0.15">
      <c r="A2903" s="105">
        <v>39842</v>
      </c>
      <c r="B2903" s="116">
        <v>3.57</v>
      </c>
      <c r="C2903" s="20">
        <f t="shared" si="90"/>
        <v>3.5699999999999996E-2</v>
      </c>
      <c r="D2903" s="46">
        <f t="shared" si="91"/>
        <v>42.63</v>
      </c>
      <c r="E2903" s="20"/>
      <c r="F2903" s="105">
        <v>39868</v>
      </c>
      <c r="G2903" s="116">
        <v>45.49</v>
      </c>
      <c r="H2903" s="20"/>
    </row>
    <row r="2904" spans="1:8" s="172" customFormat="1" ht="12.75" customHeight="1" x14ac:dyDescent="0.15">
      <c r="A2904" s="105">
        <v>39841</v>
      </c>
      <c r="B2904" s="116">
        <v>3.44</v>
      </c>
      <c r="C2904" s="20">
        <f t="shared" si="90"/>
        <v>3.44E-2</v>
      </c>
      <c r="D2904" s="46">
        <f t="shared" si="91"/>
        <v>39.659999999999997</v>
      </c>
      <c r="E2904" s="20"/>
      <c r="F2904" s="105">
        <v>39867</v>
      </c>
      <c r="G2904" s="116">
        <v>52.62</v>
      </c>
      <c r="H2904" s="20"/>
    </row>
    <row r="2905" spans="1:8" s="172" customFormat="1" ht="12.75" customHeight="1" x14ac:dyDescent="0.15">
      <c r="A2905" s="105">
        <v>39840</v>
      </c>
      <c r="B2905" s="116">
        <v>3.26</v>
      </c>
      <c r="C2905" s="20">
        <f t="shared" si="90"/>
        <v>3.2599999999999997E-2</v>
      </c>
      <c r="D2905" s="46">
        <f t="shared" si="91"/>
        <v>42.25</v>
      </c>
      <c r="E2905" s="20"/>
      <c r="F2905" s="105">
        <v>39864</v>
      </c>
      <c r="G2905" s="116">
        <v>49.3</v>
      </c>
      <c r="H2905" s="20"/>
    </row>
    <row r="2906" spans="1:8" s="172" customFormat="1" ht="12.75" customHeight="1" x14ac:dyDescent="0.15">
      <c r="A2906" s="105">
        <v>39839</v>
      </c>
      <c r="B2906" s="116">
        <v>3.39</v>
      </c>
      <c r="C2906" s="20">
        <f t="shared" si="90"/>
        <v>3.39E-2</v>
      </c>
      <c r="D2906" s="46">
        <f t="shared" si="91"/>
        <v>45.69</v>
      </c>
      <c r="E2906" s="20"/>
      <c r="F2906" s="105">
        <v>39863</v>
      </c>
      <c r="G2906" s="116">
        <v>47.08</v>
      </c>
      <c r="H2906" s="20"/>
    </row>
    <row r="2907" spans="1:8" s="172" customFormat="1" ht="12.75" customHeight="1" x14ac:dyDescent="0.15">
      <c r="A2907" s="105">
        <v>39836</v>
      </c>
      <c r="B2907" s="116">
        <v>3.32</v>
      </c>
      <c r="C2907" s="20">
        <f t="shared" si="90"/>
        <v>3.32E-2</v>
      </c>
      <c r="D2907" s="46">
        <f t="shared" si="91"/>
        <v>47.27</v>
      </c>
      <c r="E2907" s="20"/>
      <c r="F2907" s="105">
        <v>39862</v>
      </c>
      <c r="G2907" s="116">
        <v>48.46</v>
      </c>
      <c r="H2907" s="20"/>
    </row>
    <row r="2908" spans="1:8" s="172" customFormat="1" ht="12.75" customHeight="1" x14ac:dyDescent="0.15">
      <c r="A2908" s="105">
        <v>39835</v>
      </c>
      <c r="B2908" s="116">
        <v>3.25</v>
      </c>
      <c r="C2908" s="20">
        <f t="shared" si="90"/>
        <v>3.2500000000000001E-2</v>
      </c>
      <c r="D2908" s="46">
        <f t="shared" si="91"/>
        <v>47.29</v>
      </c>
      <c r="E2908" s="20"/>
      <c r="F2908" s="105">
        <v>39861</v>
      </c>
      <c r="G2908" s="116">
        <v>48.66</v>
      </c>
      <c r="H2908" s="20"/>
    </row>
    <row r="2909" spans="1:8" s="172" customFormat="1" ht="12.75" customHeight="1" x14ac:dyDescent="0.15">
      <c r="A2909" s="105">
        <v>39834</v>
      </c>
      <c r="B2909" s="116">
        <v>3.15</v>
      </c>
      <c r="C2909" s="20">
        <f t="shared" si="90"/>
        <v>3.15E-2</v>
      </c>
      <c r="D2909" s="46">
        <f t="shared" si="91"/>
        <v>46.42</v>
      </c>
      <c r="E2909" s="20"/>
      <c r="F2909" s="105">
        <v>39857</v>
      </c>
      <c r="G2909" s="116">
        <v>42.93</v>
      </c>
      <c r="H2909" s="20"/>
    </row>
    <row r="2910" spans="1:8" s="172" customFormat="1" ht="12.75" customHeight="1" x14ac:dyDescent="0.15">
      <c r="A2910" s="105">
        <v>39833</v>
      </c>
      <c r="B2910" s="116">
        <v>2.97</v>
      </c>
      <c r="C2910" s="20">
        <f t="shared" si="90"/>
        <v>2.9700000000000001E-2</v>
      </c>
      <c r="D2910" s="46">
        <f t="shared" si="91"/>
        <v>56.65</v>
      </c>
      <c r="E2910" s="20"/>
      <c r="F2910" s="105">
        <v>39856</v>
      </c>
      <c r="G2910" s="116">
        <v>41.25</v>
      </c>
      <c r="H2910" s="20"/>
    </row>
    <row r="2911" spans="1:8" s="172" customFormat="1" ht="12.75" customHeight="1" x14ac:dyDescent="0.15">
      <c r="A2911" s="105">
        <v>39829</v>
      </c>
      <c r="B2911" s="116">
        <v>2.89</v>
      </c>
      <c r="C2911" s="20">
        <f t="shared" si="90"/>
        <v>2.8900000000000002E-2</v>
      </c>
      <c r="D2911" s="46">
        <f t="shared" si="91"/>
        <v>46.11</v>
      </c>
      <c r="E2911" s="20"/>
      <c r="F2911" s="105">
        <v>39855</v>
      </c>
      <c r="G2911" s="116">
        <v>44.53</v>
      </c>
      <c r="H2911" s="20"/>
    </row>
    <row r="2912" spans="1:8" s="172" customFormat="1" ht="12.75" customHeight="1" x14ac:dyDescent="0.15">
      <c r="A2912" s="105">
        <v>39828</v>
      </c>
      <c r="B2912" s="116">
        <v>2.86</v>
      </c>
      <c r="C2912" s="20">
        <f t="shared" si="90"/>
        <v>2.86E-2</v>
      </c>
      <c r="D2912" s="46">
        <f t="shared" si="91"/>
        <v>51</v>
      </c>
      <c r="E2912" s="20"/>
      <c r="F2912" s="105">
        <v>39854</v>
      </c>
      <c r="G2912" s="116">
        <v>46.67</v>
      </c>
      <c r="H2912" s="20"/>
    </row>
    <row r="2913" spans="1:8" s="172" customFormat="1" ht="12.75" customHeight="1" x14ac:dyDescent="0.15">
      <c r="A2913" s="105">
        <v>39827</v>
      </c>
      <c r="B2913" s="116">
        <v>2.89</v>
      </c>
      <c r="C2913" s="20">
        <f t="shared" si="90"/>
        <v>2.8900000000000002E-2</v>
      </c>
      <c r="D2913" s="46">
        <f t="shared" si="91"/>
        <v>49.14</v>
      </c>
      <c r="E2913" s="20"/>
      <c r="F2913" s="105">
        <v>39853</v>
      </c>
      <c r="G2913" s="116">
        <v>43.64</v>
      </c>
      <c r="H2913" s="20"/>
    </row>
    <row r="2914" spans="1:8" s="172" customFormat="1" ht="12.75" customHeight="1" x14ac:dyDescent="0.15">
      <c r="A2914" s="105">
        <v>39826</v>
      </c>
      <c r="B2914" s="116">
        <v>3</v>
      </c>
      <c r="C2914" s="20">
        <f t="shared" si="90"/>
        <v>0.03</v>
      </c>
      <c r="D2914" s="46">
        <f t="shared" si="91"/>
        <v>43.27</v>
      </c>
      <c r="E2914" s="20"/>
      <c r="F2914" s="105">
        <v>39850</v>
      </c>
      <c r="G2914" s="116">
        <v>43.37</v>
      </c>
      <c r="H2914" s="20"/>
    </row>
    <row r="2915" spans="1:8" s="172" customFormat="1" ht="12.75" customHeight="1" x14ac:dyDescent="0.15">
      <c r="A2915" s="105">
        <v>39825</v>
      </c>
      <c r="B2915" s="116">
        <v>2.99</v>
      </c>
      <c r="C2915" s="20">
        <f t="shared" si="90"/>
        <v>2.9900000000000003E-2</v>
      </c>
      <c r="D2915" s="46">
        <f t="shared" si="91"/>
        <v>45.84</v>
      </c>
      <c r="E2915" s="20"/>
      <c r="F2915" s="105">
        <v>39849</v>
      </c>
      <c r="G2915" s="116">
        <v>43.73</v>
      </c>
      <c r="H2915" s="20"/>
    </row>
    <row r="2916" spans="1:8" s="172" customFormat="1" ht="12.75" customHeight="1" x14ac:dyDescent="0.15">
      <c r="A2916" s="105">
        <v>39822</v>
      </c>
      <c r="B2916" s="116">
        <v>3.04</v>
      </c>
      <c r="C2916" s="20">
        <f t="shared" si="90"/>
        <v>3.04E-2</v>
      </c>
      <c r="D2916" s="46">
        <f t="shared" si="91"/>
        <v>42.82</v>
      </c>
      <c r="E2916" s="20"/>
      <c r="F2916" s="105">
        <v>39848</v>
      </c>
      <c r="G2916" s="116">
        <v>43.85</v>
      </c>
      <c r="H2916" s="20"/>
    </row>
    <row r="2917" spans="1:8" s="172" customFormat="1" ht="12.75" customHeight="1" x14ac:dyDescent="0.15">
      <c r="A2917" s="105">
        <v>39821</v>
      </c>
      <c r="B2917" s="116">
        <v>3.04</v>
      </c>
      <c r="C2917" s="20">
        <f t="shared" si="90"/>
        <v>3.04E-2</v>
      </c>
      <c r="D2917" s="46">
        <f t="shared" si="91"/>
        <v>42.56</v>
      </c>
      <c r="E2917" s="20"/>
      <c r="F2917" s="105">
        <v>39847</v>
      </c>
      <c r="G2917" s="116">
        <v>43.06</v>
      </c>
      <c r="H2917" s="20"/>
    </row>
    <row r="2918" spans="1:8" s="172" customFormat="1" ht="12.75" customHeight="1" x14ac:dyDescent="0.15">
      <c r="A2918" s="105">
        <v>39820</v>
      </c>
      <c r="B2918" s="116">
        <v>3.05</v>
      </c>
      <c r="C2918" s="20">
        <f t="shared" si="90"/>
        <v>3.0499999999999999E-2</v>
      </c>
      <c r="D2918" s="46">
        <f t="shared" si="91"/>
        <v>43.39</v>
      </c>
      <c r="E2918" s="20"/>
      <c r="F2918" s="105">
        <v>39846</v>
      </c>
      <c r="G2918" s="116">
        <v>45.52</v>
      </c>
      <c r="H2918" s="20"/>
    </row>
    <row r="2919" spans="1:8" s="172" customFormat="1" ht="12.75" customHeight="1" x14ac:dyDescent="0.15">
      <c r="A2919" s="105">
        <v>39819</v>
      </c>
      <c r="B2919" s="116">
        <v>3.04</v>
      </c>
      <c r="C2919" s="20">
        <f t="shared" si="90"/>
        <v>3.04E-2</v>
      </c>
      <c r="D2919" s="46">
        <f t="shared" si="91"/>
        <v>38.56</v>
      </c>
      <c r="E2919" s="20"/>
      <c r="F2919" s="105">
        <v>39843</v>
      </c>
      <c r="G2919" s="116">
        <v>44.84</v>
      </c>
      <c r="H2919" s="20"/>
    </row>
    <row r="2920" spans="1:8" s="172" customFormat="1" ht="12.75" customHeight="1" x14ac:dyDescent="0.15">
      <c r="A2920" s="105">
        <v>39818</v>
      </c>
      <c r="B2920" s="116">
        <v>3</v>
      </c>
      <c r="C2920" s="20">
        <f t="shared" si="90"/>
        <v>0.03</v>
      </c>
      <c r="D2920" s="46">
        <f t="shared" si="91"/>
        <v>39.08</v>
      </c>
      <c r="E2920" s="20"/>
      <c r="F2920" s="105">
        <v>39842</v>
      </c>
      <c r="G2920" s="116">
        <v>42.63</v>
      </c>
      <c r="H2920" s="20"/>
    </row>
    <row r="2921" spans="1:8" s="172" customFormat="1" ht="12.75" customHeight="1" x14ac:dyDescent="0.15">
      <c r="A2921" s="105">
        <v>39815</v>
      </c>
      <c r="B2921" s="116">
        <v>2.83</v>
      </c>
      <c r="C2921" s="20">
        <f t="shared" si="90"/>
        <v>2.8300000000000002E-2</v>
      </c>
      <c r="D2921" s="46">
        <f t="shared" si="91"/>
        <v>39.19</v>
      </c>
      <c r="E2921" s="20"/>
      <c r="F2921" s="105">
        <v>39841</v>
      </c>
      <c r="G2921" s="116">
        <v>39.659999999999997</v>
      </c>
      <c r="H2921" s="20"/>
    </row>
    <row r="2922" spans="1:8" s="172" customFormat="1" ht="12.75" customHeight="1" x14ac:dyDescent="0.15">
      <c r="A2922" s="105">
        <v>39813</v>
      </c>
      <c r="B2922" s="116">
        <v>2.69</v>
      </c>
      <c r="C2922" s="20">
        <f t="shared" si="90"/>
        <v>2.69E-2</v>
      </c>
      <c r="D2922" s="46">
        <f t="shared" si="91"/>
        <v>40</v>
      </c>
      <c r="E2922" s="20"/>
      <c r="F2922" s="105">
        <v>39840</v>
      </c>
      <c r="G2922" s="116">
        <v>42.25</v>
      </c>
      <c r="H2922" s="20"/>
    </row>
    <row r="2923" spans="1:8" s="172" customFormat="1" ht="12.75" customHeight="1" x14ac:dyDescent="0.15">
      <c r="A2923" s="105">
        <v>39812</v>
      </c>
      <c r="B2923" s="116">
        <v>2.58</v>
      </c>
      <c r="C2923" s="20">
        <f t="shared" si="90"/>
        <v>2.58E-2</v>
      </c>
      <c r="D2923" s="46">
        <f t="shared" si="91"/>
        <v>41.63</v>
      </c>
      <c r="E2923" s="20"/>
      <c r="F2923" s="105">
        <v>39839</v>
      </c>
      <c r="G2923" s="116">
        <v>45.69</v>
      </c>
      <c r="H2923" s="20"/>
    </row>
    <row r="2924" spans="1:8" s="172" customFormat="1" ht="12.75" customHeight="1" x14ac:dyDescent="0.15">
      <c r="A2924" s="105">
        <v>39811</v>
      </c>
      <c r="B2924" s="116">
        <v>2.63</v>
      </c>
      <c r="C2924" s="20">
        <f t="shared" si="90"/>
        <v>2.63E-2</v>
      </c>
      <c r="D2924" s="46">
        <f t="shared" si="91"/>
        <v>43.9</v>
      </c>
      <c r="E2924" s="20"/>
      <c r="F2924" s="105">
        <v>39836</v>
      </c>
      <c r="G2924" s="116">
        <v>47.27</v>
      </c>
      <c r="H2924" s="20"/>
    </row>
    <row r="2925" spans="1:8" s="172" customFormat="1" ht="12.75" customHeight="1" x14ac:dyDescent="0.15">
      <c r="A2925" s="105">
        <v>39808</v>
      </c>
      <c r="B2925" s="116">
        <v>2.61</v>
      </c>
      <c r="C2925" s="20">
        <f t="shared" si="90"/>
        <v>2.6099999999999998E-2</v>
      </c>
      <c r="D2925" s="46">
        <f t="shared" si="91"/>
        <v>43.38</v>
      </c>
      <c r="E2925" s="20"/>
      <c r="F2925" s="105">
        <v>39835</v>
      </c>
      <c r="G2925" s="116">
        <v>47.29</v>
      </c>
      <c r="H2925" s="20"/>
    </row>
    <row r="2926" spans="1:8" s="172" customFormat="1" ht="12.75" customHeight="1" x14ac:dyDescent="0.15">
      <c r="A2926" s="105">
        <v>39806</v>
      </c>
      <c r="B2926" s="116">
        <v>2.63</v>
      </c>
      <c r="C2926" s="20">
        <f t="shared" si="90"/>
        <v>2.63E-2</v>
      </c>
      <c r="D2926" s="46">
        <f t="shared" si="91"/>
        <v>44.21</v>
      </c>
      <c r="E2926" s="20"/>
      <c r="F2926" s="105">
        <v>39834</v>
      </c>
      <c r="G2926" s="116">
        <v>46.42</v>
      </c>
      <c r="H2926" s="20"/>
    </row>
    <row r="2927" spans="1:8" s="172" customFormat="1" ht="12.75" customHeight="1" x14ac:dyDescent="0.15">
      <c r="A2927" s="105">
        <v>39805</v>
      </c>
      <c r="B2927" s="116">
        <v>2.63</v>
      </c>
      <c r="C2927" s="20">
        <f t="shared" si="90"/>
        <v>2.63E-2</v>
      </c>
      <c r="D2927" s="46">
        <f t="shared" si="91"/>
        <v>45.02</v>
      </c>
      <c r="E2927" s="20"/>
      <c r="F2927" s="105">
        <v>39833</v>
      </c>
      <c r="G2927" s="116">
        <v>56.65</v>
      </c>
      <c r="H2927" s="20"/>
    </row>
    <row r="2928" spans="1:8" s="172" customFormat="1" ht="12.75" customHeight="1" x14ac:dyDescent="0.15">
      <c r="A2928" s="105">
        <v>39804</v>
      </c>
      <c r="B2928" s="116">
        <v>2.6</v>
      </c>
      <c r="C2928" s="20">
        <f t="shared" si="90"/>
        <v>2.6000000000000002E-2</v>
      </c>
      <c r="D2928" s="46">
        <f t="shared" si="91"/>
        <v>44.56</v>
      </c>
      <c r="E2928" s="20"/>
      <c r="F2928" s="105">
        <v>39829</v>
      </c>
      <c r="G2928" s="116">
        <v>46.11</v>
      </c>
      <c r="H2928" s="20"/>
    </row>
    <row r="2929" spans="1:8" s="172" customFormat="1" ht="12.75" customHeight="1" x14ac:dyDescent="0.15">
      <c r="A2929" s="105">
        <v>39801</v>
      </c>
      <c r="B2929" s="116">
        <v>2.5499999999999998</v>
      </c>
      <c r="C2929" s="20">
        <f t="shared" si="90"/>
        <v>2.5499999999999998E-2</v>
      </c>
      <c r="D2929" s="46">
        <f t="shared" si="91"/>
        <v>44.93</v>
      </c>
      <c r="E2929" s="20"/>
      <c r="F2929" s="105">
        <v>39828</v>
      </c>
      <c r="G2929" s="116">
        <v>51</v>
      </c>
      <c r="H2929" s="20"/>
    </row>
    <row r="2930" spans="1:8" s="172" customFormat="1" ht="12.75" customHeight="1" x14ac:dyDescent="0.15">
      <c r="A2930" s="105">
        <v>39800</v>
      </c>
      <c r="B2930" s="116">
        <v>2.5299999999999998</v>
      </c>
      <c r="C2930" s="20">
        <f t="shared" si="90"/>
        <v>2.53E-2</v>
      </c>
      <c r="D2930" s="46">
        <f t="shared" si="91"/>
        <v>47.34</v>
      </c>
      <c r="E2930" s="20"/>
      <c r="F2930" s="105">
        <v>39827</v>
      </c>
      <c r="G2930" s="116">
        <v>49.14</v>
      </c>
      <c r="H2930" s="20"/>
    </row>
    <row r="2931" spans="1:8" s="172" customFormat="1" ht="12.75" customHeight="1" x14ac:dyDescent="0.15">
      <c r="A2931" s="105">
        <v>39799</v>
      </c>
      <c r="B2931" s="116">
        <v>2.66</v>
      </c>
      <c r="C2931" s="20">
        <f t="shared" si="90"/>
        <v>2.6600000000000002E-2</v>
      </c>
      <c r="D2931" s="46">
        <f t="shared" si="91"/>
        <v>49.84</v>
      </c>
      <c r="E2931" s="20"/>
      <c r="F2931" s="105">
        <v>39826</v>
      </c>
      <c r="G2931" s="116">
        <v>43.27</v>
      </c>
      <c r="H2931" s="20"/>
    </row>
    <row r="2932" spans="1:8" s="172" customFormat="1" ht="12.75" customHeight="1" x14ac:dyDescent="0.15">
      <c r="A2932" s="105">
        <v>39798</v>
      </c>
      <c r="B2932" s="116">
        <v>2.86</v>
      </c>
      <c r="C2932" s="20">
        <f t="shared" si="90"/>
        <v>2.86E-2</v>
      </c>
      <c r="D2932" s="46">
        <f t="shared" si="91"/>
        <v>52.37</v>
      </c>
      <c r="E2932" s="20"/>
      <c r="F2932" s="105">
        <v>39825</v>
      </c>
      <c r="G2932" s="116">
        <v>45.84</v>
      </c>
      <c r="H2932" s="20"/>
    </row>
    <row r="2933" spans="1:8" s="172" customFormat="1" ht="12.75" customHeight="1" x14ac:dyDescent="0.15">
      <c r="A2933" s="105">
        <v>39797</v>
      </c>
      <c r="B2933" s="116">
        <v>2.98</v>
      </c>
      <c r="C2933" s="20">
        <f t="shared" si="90"/>
        <v>2.98E-2</v>
      </c>
      <c r="D2933" s="46">
        <f t="shared" si="91"/>
        <v>56.76</v>
      </c>
      <c r="E2933" s="20"/>
      <c r="F2933" s="105">
        <v>39822</v>
      </c>
      <c r="G2933" s="116">
        <v>42.82</v>
      </c>
      <c r="H2933" s="20"/>
    </row>
    <row r="2934" spans="1:8" s="172" customFormat="1" ht="12.75" customHeight="1" x14ac:dyDescent="0.15">
      <c r="A2934" s="105">
        <v>39794</v>
      </c>
      <c r="B2934" s="116">
        <v>3.07</v>
      </c>
      <c r="C2934" s="20">
        <f t="shared" si="90"/>
        <v>3.0699999999999998E-2</v>
      </c>
      <c r="D2934" s="46">
        <f t="shared" si="91"/>
        <v>54.28</v>
      </c>
      <c r="E2934" s="20"/>
      <c r="F2934" s="105">
        <v>39821</v>
      </c>
      <c r="G2934" s="116">
        <v>42.56</v>
      </c>
      <c r="H2934" s="20"/>
    </row>
    <row r="2935" spans="1:8" s="172" customFormat="1" ht="12.75" customHeight="1" x14ac:dyDescent="0.15">
      <c r="A2935" s="105">
        <v>39793</v>
      </c>
      <c r="B2935" s="116">
        <v>3.07</v>
      </c>
      <c r="C2935" s="20">
        <f t="shared" si="90"/>
        <v>3.0699999999999998E-2</v>
      </c>
      <c r="D2935" s="46">
        <f t="shared" si="91"/>
        <v>55.78</v>
      </c>
      <c r="E2935" s="20"/>
      <c r="F2935" s="105">
        <v>39820</v>
      </c>
      <c r="G2935" s="116">
        <v>43.39</v>
      </c>
      <c r="H2935" s="20"/>
    </row>
    <row r="2936" spans="1:8" s="172" customFormat="1" ht="12.75" customHeight="1" x14ac:dyDescent="0.15">
      <c r="A2936" s="105">
        <v>39792</v>
      </c>
      <c r="B2936" s="116">
        <v>3.09</v>
      </c>
      <c r="C2936" s="20">
        <f t="shared" si="90"/>
        <v>3.0899999999999997E-2</v>
      </c>
      <c r="D2936" s="46">
        <f t="shared" si="91"/>
        <v>55.73</v>
      </c>
      <c r="E2936" s="20"/>
      <c r="F2936" s="105">
        <v>39819</v>
      </c>
      <c r="G2936" s="116">
        <v>38.56</v>
      </c>
      <c r="H2936" s="20"/>
    </row>
    <row r="2937" spans="1:8" s="172" customFormat="1" ht="12.75" customHeight="1" x14ac:dyDescent="0.15">
      <c r="A2937" s="105">
        <v>39791</v>
      </c>
      <c r="B2937" s="116">
        <v>3.06</v>
      </c>
      <c r="C2937" s="20">
        <f t="shared" si="90"/>
        <v>3.0600000000000002E-2</v>
      </c>
      <c r="D2937" s="46">
        <f t="shared" si="91"/>
        <v>58.91</v>
      </c>
      <c r="E2937" s="20"/>
      <c r="F2937" s="105">
        <v>39818</v>
      </c>
      <c r="G2937" s="116">
        <v>39.08</v>
      </c>
      <c r="H2937" s="20"/>
    </row>
    <row r="2938" spans="1:8" s="172" customFormat="1" ht="12.75" customHeight="1" x14ac:dyDescent="0.15">
      <c r="A2938" s="105">
        <v>39790</v>
      </c>
      <c r="B2938" s="116">
        <v>3.16</v>
      </c>
      <c r="C2938" s="20">
        <f t="shared" si="90"/>
        <v>3.1600000000000003E-2</v>
      </c>
      <c r="D2938" s="46">
        <f t="shared" si="91"/>
        <v>58.49</v>
      </c>
      <c r="E2938" s="20"/>
      <c r="F2938" s="105">
        <v>39815</v>
      </c>
      <c r="G2938" s="116">
        <v>39.19</v>
      </c>
      <c r="H2938" s="20"/>
    </row>
    <row r="2939" spans="1:8" s="172" customFormat="1" ht="12.75" customHeight="1" x14ac:dyDescent="0.15">
      <c r="A2939" s="105">
        <v>39787</v>
      </c>
      <c r="B2939" s="116">
        <v>3.11</v>
      </c>
      <c r="C2939" s="20">
        <f t="shared" si="90"/>
        <v>3.1099999999999999E-2</v>
      </c>
      <c r="D2939" s="46">
        <f t="shared" si="91"/>
        <v>59.93</v>
      </c>
      <c r="E2939" s="20"/>
      <c r="F2939" s="105">
        <v>39813</v>
      </c>
      <c r="G2939" s="116">
        <v>40</v>
      </c>
      <c r="H2939" s="20"/>
    </row>
    <row r="2940" spans="1:8" s="172" customFormat="1" ht="12.75" customHeight="1" x14ac:dyDescent="0.15">
      <c r="A2940" s="105">
        <v>39786</v>
      </c>
      <c r="B2940" s="116">
        <v>3.06</v>
      </c>
      <c r="C2940" s="20">
        <f t="shared" si="90"/>
        <v>3.0600000000000002E-2</v>
      </c>
      <c r="D2940" s="46">
        <f t="shared" si="91"/>
        <v>63.64</v>
      </c>
      <c r="E2940" s="20"/>
      <c r="F2940" s="105">
        <v>39812</v>
      </c>
      <c r="G2940" s="116">
        <v>41.63</v>
      </c>
      <c r="H2940" s="20"/>
    </row>
    <row r="2941" spans="1:8" s="172" customFormat="1" ht="12.75" customHeight="1" x14ac:dyDescent="0.15">
      <c r="A2941" s="105">
        <v>39785</v>
      </c>
      <c r="B2941" s="116">
        <v>3.17</v>
      </c>
      <c r="C2941" s="20">
        <f t="shared" si="90"/>
        <v>3.1699999999999999E-2</v>
      </c>
      <c r="D2941" s="46">
        <f t="shared" si="91"/>
        <v>60.72</v>
      </c>
      <c r="E2941" s="20"/>
      <c r="F2941" s="105">
        <v>39811</v>
      </c>
      <c r="G2941" s="116">
        <v>43.9</v>
      </c>
      <c r="H2941" s="20"/>
    </row>
    <row r="2942" spans="1:8" s="172" customFormat="1" ht="12.75" customHeight="1" x14ac:dyDescent="0.15">
      <c r="A2942" s="105">
        <v>39784</v>
      </c>
      <c r="B2942" s="116">
        <v>3.18</v>
      </c>
      <c r="C2942" s="20">
        <f t="shared" si="90"/>
        <v>3.1800000000000002E-2</v>
      </c>
      <c r="D2942" s="46">
        <f t="shared" si="91"/>
        <v>62.98</v>
      </c>
      <c r="E2942" s="20"/>
      <c r="F2942" s="105">
        <v>39808</v>
      </c>
      <c r="G2942" s="116">
        <v>43.38</v>
      </c>
      <c r="H2942" s="20"/>
    </row>
    <row r="2943" spans="1:8" s="172" customFormat="1" ht="12.75" customHeight="1" x14ac:dyDescent="0.15">
      <c r="A2943" s="105">
        <v>39783</v>
      </c>
      <c r="B2943" s="116">
        <v>3.22</v>
      </c>
      <c r="C2943" s="20">
        <f t="shared" si="90"/>
        <v>3.2199999999999999E-2</v>
      </c>
      <c r="D2943" s="46">
        <f t="shared" si="91"/>
        <v>68.510000000000005</v>
      </c>
      <c r="E2943" s="20"/>
      <c r="F2943" s="105">
        <v>39806</v>
      </c>
      <c r="G2943" s="116">
        <v>44.21</v>
      </c>
      <c r="H2943" s="20"/>
    </row>
    <row r="2944" spans="1:8" s="172" customFormat="1" ht="12.75" customHeight="1" x14ac:dyDescent="0.15">
      <c r="A2944" s="105">
        <v>39780</v>
      </c>
      <c r="B2944" s="116">
        <v>3.45</v>
      </c>
      <c r="C2944" s="20">
        <f t="shared" si="90"/>
        <v>3.4500000000000003E-2</v>
      </c>
      <c r="D2944" s="46">
        <f t="shared" si="91"/>
        <v>55.28</v>
      </c>
      <c r="E2944" s="20"/>
      <c r="F2944" s="105">
        <v>39805</v>
      </c>
      <c r="G2944" s="116">
        <v>45.02</v>
      </c>
      <c r="H2944" s="20"/>
    </row>
    <row r="2945" spans="1:8" s="172" customFormat="1" ht="12.75" customHeight="1" x14ac:dyDescent="0.15">
      <c r="A2945" s="105">
        <v>39778</v>
      </c>
      <c r="B2945" s="116">
        <v>3.54</v>
      </c>
      <c r="C2945" s="20">
        <f t="shared" si="90"/>
        <v>3.5400000000000001E-2</v>
      </c>
      <c r="D2945" s="46">
        <f t="shared" si="91"/>
        <v>54.92</v>
      </c>
      <c r="E2945" s="20"/>
      <c r="F2945" s="105">
        <v>39804</v>
      </c>
      <c r="G2945" s="116">
        <v>44.56</v>
      </c>
      <c r="H2945" s="20"/>
    </row>
    <row r="2946" spans="1:8" s="172" customFormat="1" ht="12.75" customHeight="1" x14ac:dyDescent="0.15">
      <c r="A2946" s="105">
        <v>39777</v>
      </c>
      <c r="B2946" s="116">
        <v>3.63</v>
      </c>
      <c r="C2946" s="20">
        <f t="shared" si="90"/>
        <v>3.6299999999999999E-2</v>
      </c>
      <c r="D2946" s="46">
        <f t="shared" si="91"/>
        <v>60.9</v>
      </c>
      <c r="E2946" s="20"/>
      <c r="F2946" s="105">
        <v>39801</v>
      </c>
      <c r="G2946" s="116">
        <v>44.93</v>
      </c>
      <c r="H2946" s="20"/>
    </row>
    <row r="2947" spans="1:8" s="172" customFormat="1" ht="12.75" customHeight="1" x14ac:dyDescent="0.15">
      <c r="A2947" s="105">
        <v>39776</v>
      </c>
      <c r="B2947" s="116">
        <v>3.78</v>
      </c>
      <c r="C2947" s="20">
        <f t="shared" ref="C2947:C3010" si="92">B2947/100</f>
        <v>3.78E-2</v>
      </c>
      <c r="D2947" s="46">
        <f t="shared" ref="D2947:D3010" si="93">IFERROR(VLOOKUP(A2947,$F$3:$G$7726,2,FALSE),AVERAGE(D2946,D2948))</f>
        <v>64.7</v>
      </c>
      <c r="E2947" s="20"/>
      <c r="F2947" s="105">
        <v>39800</v>
      </c>
      <c r="G2947" s="116">
        <v>47.34</v>
      </c>
      <c r="H2947" s="20"/>
    </row>
    <row r="2948" spans="1:8" s="172" customFormat="1" ht="12.75" customHeight="1" x14ac:dyDescent="0.15">
      <c r="A2948" s="105">
        <v>39773</v>
      </c>
      <c r="B2948" s="116">
        <v>3.7</v>
      </c>
      <c r="C2948" s="20">
        <f t="shared" si="92"/>
        <v>3.7000000000000005E-2</v>
      </c>
      <c r="D2948" s="46">
        <f t="shared" si="93"/>
        <v>72.67</v>
      </c>
      <c r="E2948" s="20"/>
      <c r="F2948" s="105">
        <v>39799</v>
      </c>
      <c r="G2948" s="116">
        <v>49.84</v>
      </c>
      <c r="H2948" s="20"/>
    </row>
    <row r="2949" spans="1:8" s="172" customFormat="1" ht="12.75" customHeight="1" x14ac:dyDescent="0.15">
      <c r="A2949" s="105">
        <v>39772</v>
      </c>
      <c r="B2949" s="116">
        <v>3.64</v>
      </c>
      <c r="C2949" s="20">
        <f t="shared" si="92"/>
        <v>3.6400000000000002E-2</v>
      </c>
      <c r="D2949" s="46">
        <f t="shared" si="93"/>
        <v>80.86</v>
      </c>
      <c r="E2949" s="20"/>
      <c r="F2949" s="105">
        <v>39798</v>
      </c>
      <c r="G2949" s="116">
        <v>52.37</v>
      </c>
      <c r="H2949" s="20"/>
    </row>
    <row r="2950" spans="1:8" s="172" customFormat="1" ht="12.75" customHeight="1" x14ac:dyDescent="0.15">
      <c r="A2950" s="105">
        <v>39771</v>
      </c>
      <c r="B2950" s="116">
        <v>3.96</v>
      </c>
      <c r="C2950" s="20">
        <f t="shared" si="92"/>
        <v>3.9599999999999996E-2</v>
      </c>
      <c r="D2950" s="46">
        <f t="shared" si="93"/>
        <v>74.260000000000005</v>
      </c>
      <c r="E2950" s="20"/>
      <c r="F2950" s="105">
        <v>39797</v>
      </c>
      <c r="G2950" s="116">
        <v>56.76</v>
      </c>
      <c r="H2950" s="20"/>
    </row>
    <row r="2951" spans="1:8" s="172" customFormat="1" ht="12.75" customHeight="1" x14ac:dyDescent="0.15">
      <c r="A2951" s="105">
        <v>39770</v>
      </c>
      <c r="B2951" s="116">
        <v>4.1399999999999997</v>
      </c>
      <c r="C2951" s="20">
        <f t="shared" si="92"/>
        <v>4.1399999999999999E-2</v>
      </c>
      <c r="D2951" s="46">
        <f t="shared" si="93"/>
        <v>67.64</v>
      </c>
      <c r="E2951" s="20"/>
      <c r="F2951" s="105">
        <v>39794</v>
      </c>
      <c r="G2951" s="116">
        <v>54.28</v>
      </c>
      <c r="H2951" s="20"/>
    </row>
    <row r="2952" spans="1:8" s="172" customFormat="1" ht="12.75" customHeight="1" x14ac:dyDescent="0.15">
      <c r="A2952" s="105">
        <v>39769</v>
      </c>
      <c r="B2952" s="116">
        <v>4.2</v>
      </c>
      <c r="C2952" s="20">
        <f t="shared" si="92"/>
        <v>4.2000000000000003E-2</v>
      </c>
      <c r="D2952" s="46">
        <f t="shared" si="93"/>
        <v>69.150000000000006</v>
      </c>
      <c r="E2952" s="20"/>
      <c r="F2952" s="105">
        <v>39793</v>
      </c>
      <c r="G2952" s="116">
        <v>55.78</v>
      </c>
      <c r="H2952" s="20"/>
    </row>
    <row r="2953" spans="1:8" s="172" customFormat="1" ht="12.75" customHeight="1" x14ac:dyDescent="0.15">
      <c r="A2953" s="105">
        <v>39766</v>
      </c>
      <c r="B2953" s="116">
        <v>4.22</v>
      </c>
      <c r="C2953" s="20">
        <f t="shared" si="92"/>
        <v>4.2199999999999994E-2</v>
      </c>
      <c r="D2953" s="46">
        <f t="shared" si="93"/>
        <v>66.31</v>
      </c>
      <c r="E2953" s="20"/>
      <c r="F2953" s="105">
        <v>39792</v>
      </c>
      <c r="G2953" s="116">
        <v>55.73</v>
      </c>
      <c r="H2953" s="20"/>
    </row>
    <row r="2954" spans="1:8" s="172" customFormat="1" ht="12.75" customHeight="1" x14ac:dyDescent="0.15">
      <c r="A2954" s="105">
        <v>39765</v>
      </c>
      <c r="B2954" s="116">
        <v>4.34</v>
      </c>
      <c r="C2954" s="20">
        <f t="shared" si="92"/>
        <v>4.3400000000000001E-2</v>
      </c>
      <c r="D2954" s="46">
        <f t="shared" si="93"/>
        <v>59.83</v>
      </c>
      <c r="E2954" s="20"/>
      <c r="F2954" s="105">
        <v>39791</v>
      </c>
      <c r="G2954" s="116">
        <v>58.91</v>
      </c>
      <c r="H2954" s="20"/>
    </row>
    <row r="2955" spans="1:8" s="172" customFormat="1" ht="12.75" customHeight="1" x14ac:dyDescent="0.15">
      <c r="A2955" s="105">
        <v>39764</v>
      </c>
      <c r="B2955" s="116">
        <v>4.17</v>
      </c>
      <c r="C2955" s="20">
        <f t="shared" si="92"/>
        <v>4.1700000000000001E-2</v>
      </c>
      <c r="D2955" s="46">
        <f t="shared" si="93"/>
        <v>66.459999999999994</v>
      </c>
      <c r="E2955" s="20"/>
      <c r="F2955" s="105">
        <v>39790</v>
      </c>
      <c r="G2955" s="116">
        <v>58.49</v>
      </c>
      <c r="H2955" s="20"/>
    </row>
    <row r="2956" spans="1:8" s="172" customFormat="1" ht="12.75" customHeight="1" x14ac:dyDescent="0.15">
      <c r="A2956" s="105">
        <v>39762</v>
      </c>
      <c r="B2956" s="116">
        <v>4.21</v>
      </c>
      <c r="C2956" s="20">
        <f t="shared" si="92"/>
        <v>4.2099999999999999E-2</v>
      </c>
      <c r="D2956" s="46">
        <f t="shared" si="93"/>
        <v>59.98</v>
      </c>
      <c r="E2956" s="20"/>
      <c r="F2956" s="105">
        <v>39787</v>
      </c>
      <c r="G2956" s="116">
        <v>59.93</v>
      </c>
      <c r="H2956" s="20"/>
    </row>
    <row r="2957" spans="1:8" s="172" customFormat="1" ht="12.75" customHeight="1" x14ac:dyDescent="0.15">
      <c r="A2957" s="105">
        <v>39759</v>
      </c>
      <c r="B2957" s="116">
        <v>4.25</v>
      </c>
      <c r="C2957" s="20">
        <f t="shared" si="92"/>
        <v>4.2500000000000003E-2</v>
      </c>
      <c r="D2957" s="46">
        <f t="shared" si="93"/>
        <v>56.1</v>
      </c>
      <c r="E2957" s="20"/>
      <c r="F2957" s="105">
        <v>39786</v>
      </c>
      <c r="G2957" s="116">
        <v>63.64</v>
      </c>
      <c r="H2957" s="20"/>
    </row>
    <row r="2958" spans="1:8" s="172" customFormat="1" ht="12.75" customHeight="1" x14ac:dyDescent="0.15">
      <c r="A2958" s="105">
        <v>39758</v>
      </c>
      <c r="B2958" s="116">
        <v>4.1900000000000004</v>
      </c>
      <c r="C2958" s="20">
        <f t="shared" si="92"/>
        <v>4.1900000000000007E-2</v>
      </c>
      <c r="D2958" s="46">
        <f t="shared" si="93"/>
        <v>63.68</v>
      </c>
      <c r="E2958" s="20"/>
      <c r="F2958" s="105">
        <v>39785</v>
      </c>
      <c r="G2958" s="116">
        <v>60.72</v>
      </c>
      <c r="H2958" s="20"/>
    </row>
    <row r="2959" spans="1:8" s="172" customFormat="1" ht="12.75" customHeight="1" x14ac:dyDescent="0.15">
      <c r="A2959" s="105">
        <v>39757</v>
      </c>
      <c r="B2959" s="116">
        <v>4.13</v>
      </c>
      <c r="C2959" s="20">
        <f t="shared" si="92"/>
        <v>4.1299999999999996E-2</v>
      </c>
      <c r="D2959" s="46">
        <f t="shared" si="93"/>
        <v>54.56</v>
      </c>
      <c r="E2959" s="20"/>
      <c r="F2959" s="105">
        <v>39784</v>
      </c>
      <c r="G2959" s="116">
        <v>62.98</v>
      </c>
      <c r="H2959" s="20"/>
    </row>
    <row r="2960" spans="1:8" s="172" customFormat="1" ht="12.75" customHeight="1" x14ac:dyDescent="0.15">
      <c r="A2960" s="105">
        <v>39756</v>
      </c>
      <c r="B2960" s="116">
        <v>4.2</v>
      </c>
      <c r="C2960" s="20">
        <f t="shared" si="92"/>
        <v>4.2000000000000003E-2</v>
      </c>
      <c r="D2960" s="46">
        <f t="shared" si="93"/>
        <v>47.73</v>
      </c>
      <c r="E2960" s="20"/>
      <c r="F2960" s="105">
        <v>39783</v>
      </c>
      <c r="G2960" s="116">
        <v>68.510000000000005</v>
      </c>
      <c r="H2960" s="20"/>
    </row>
    <row r="2961" spans="1:8" s="172" customFormat="1" ht="12.75" customHeight="1" x14ac:dyDescent="0.15">
      <c r="A2961" s="105">
        <v>39755</v>
      </c>
      <c r="B2961" s="116">
        <v>4.33</v>
      </c>
      <c r="C2961" s="20">
        <f t="shared" si="92"/>
        <v>4.3299999999999998E-2</v>
      </c>
      <c r="D2961" s="46">
        <f t="shared" si="93"/>
        <v>53.68</v>
      </c>
      <c r="E2961" s="20"/>
      <c r="F2961" s="105">
        <v>39780</v>
      </c>
      <c r="G2961" s="116">
        <v>55.28</v>
      </c>
      <c r="H2961" s="20"/>
    </row>
    <row r="2962" spans="1:8" s="172" customFormat="1" ht="12.75" customHeight="1" x14ac:dyDescent="0.15">
      <c r="A2962" s="105">
        <v>39752</v>
      </c>
      <c r="B2962" s="116">
        <v>4.3499999999999996</v>
      </c>
      <c r="C2962" s="20">
        <f t="shared" si="92"/>
        <v>4.3499999999999997E-2</v>
      </c>
      <c r="D2962" s="46">
        <f t="shared" si="93"/>
        <v>59.89</v>
      </c>
      <c r="E2962" s="20"/>
      <c r="F2962" s="105">
        <v>39778</v>
      </c>
      <c r="G2962" s="116">
        <v>54.92</v>
      </c>
      <c r="H2962" s="20"/>
    </row>
    <row r="2963" spans="1:8" s="172" customFormat="1" ht="12.75" customHeight="1" x14ac:dyDescent="0.15">
      <c r="A2963" s="105">
        <v>39751</v>
      </c>
      <c r="B2963" s="116">
        <v>4.3</v>
      </c>
      <c r="C2963" s="20">
        <f t="shared" si="92"/>
        <v>4.2999999999999997E-2</v>
      </c>
      <c r="D2963" s="46">
        <f t="shared" si="93"/>
        <v>62.9</v>
      </c>
      <c r="E2963" s="20"/>
      <c r="F2963" s="105">
        <v>39777</v>
      </c>
      <c r="G2963" s="116">
        <v>60.9</v>
      </c>
      <c r="H2963" s="20"/>
    </row>
    <row r="2964" spans="1:8" s="172" customFormat="1" ht="12.75" customHeight="1" x14ac:dyDescent="0.15">
      <c r="A2964" s="105">
        <v>39750</v>
      </c>
      <c r="B2964" s="116">
        <v>4.26</v>
      </c>
      <c r="C2964" s="20">
        <f t="shared" si="92"/>
        <v>4.2599999999999999E-2</v>
      </c>
      <c r="D2964" s="46">
        <f t="shared" si="93"/>
        <v>69.959999999999994</v>
      </c>
      <c r="E2964" s="20"/>
      <c r="F2964" s="105">
        <v>39776</v>
      </c>
      <c r="G2964" s="116">
        <v>64.7</v>
      </c>
      <c r="H2964" s="20"/>
    </row>
    <row r="2965" spans="1:8" s="172" customFormat="1" ht="12.75" customHeight="1" x14ac:dyDescent="0.15">
      <c r="A2965" s="105">
        <v>39749</v>
      </c>
      <c r="B2965" s="116">
        <v>4.1900000000000004</v>
      </c>
      <c r="C2965" s="20">
        <f t="shared" si="92"/>
        <v>4.1900000000000007E-2</v>
      </c>
      <c r="D2965" s="46">
        <f t="shared" si="93"/>
        <v>66.959999999999994</v>
      </c>
      <c r="E2965" s="20"/>
      <c r="F2965" s="105">
        <v>39773</v>
      </c>
      <c r="G2965" s="116">
        <v>72.67</v>
      </c>
      <c r="H2965" s="20"/>
    </row>
    <row r="2966" spans="1:8" s="172" customFormat="1" ht="12.75" customHeight="1" x14ac:dyDescent="0.15">
      <c r="A2966" s="105">
        <v>39748</v>
      </c>
      <c r="B2966" s="116">
        <v>4.12</v>
      </c>
      <c r="C2966" s="20">
        <f t="shared" si="92"/>
        <v>4.1200000000000001E-2</v>
      </c>
      <c r="D2966" s="46">
        <f t="shared" si="93"/>
        <v>80.06</v>
      </c>
      <c r="E2966" s="20"/>
      <c r="F2966" s="105">
        <v>39772</v>
      </c>
      <c r="G2966" s="116">
        <v>80.86</v>
      </c>
      <c r="H2966" s="20"/>
    </row>
    <row r="2967" spans="1:8" s="172" customFormat="1" ht="12.75" customHeight="1" x14ac:dyDescent="0.15">
      <c r="A2967" s="105">
        <v>39745</v>
      </c>
      <c r="B2967" s="116">
        <v>4.1100000000000003</v>
      </c>
      <c r="C2967" s="20">
        <f t="shared" si="92"/>
        <v>4.1100000000000005E-2</v>
      </c>
      <c r="D2967" s="46">
        <f t="shared" si="93"/>
        <v>79.13</v>
      </c>
      <c r="E2967" s="20"/>
      <c r="F2967" s="105">
        <v>39771</v>
      </c>
      <c r="G2967" s="116">
        <v>74.260000000000005</v>
      </c>
      <c r="H2967" s="20"/>
    </row>
    <row r="2968" spans="1:8" s="172" customFormat="1" ht="12.75" customHeight="1" x14ac:dyDescent="0.15">
      <c r="A2968" s="105">
        <v>39744</v>
      </c>
      <c r="B2968" s="116">
        <v>3.99</v>
      </c>
      <c r="C2968" s="20">
        <f t="shared" si="92"/>
        <v>3.9900000000000005E-2</v>
      </c>
      <c r="D2968" s="46">
        <f t="shared" si="93"/>
        <v>67.8</v>
      </c>
      <c r="E2968" s="20"/>
      <c r="F2968" s="105">
        <v>39770</v>
      </c>
      <c r="G2968" s="116">
        <v>67.64</v>
      </c>
      <c r="H2968" s="20"/>
    </row>
    <row r="2969" spans="1:8" s="172" customFormat="1" ht="12.75" customHeight="1" x14ac:dyDescent="0.15">
      <c r="A2969" s="105">
        <v>39743</v>
      </c>
      <c r="B2969" s="116">
        <v>4.07</v>
      </c>
      <c r="C2969" s="20">
        <f t="shared" si="92"/>
        <v>4.07E-2</v>
      </c>
      <c r="D2969" s="46">
        <f t="shared" si="93"/>
        <v>69.650000000000006</v>
      </c>
      <c r="E2969" s="20"/>
      <c r="F2969" s="105">
        <v>39769</v>
      </c>
      <c r="G2969" s="116">
        <v>69.150000000000006</v>
      </c>
      <c r="H2969" s="20"/>
    </row>
    <row r="2970" spans="1:8" s="172" customFormat="1" ht="12.75" customHeight="1" x14ac:dyDescent="0.15">
      <c r="A2970" s="105">
        <v>39742</v>
      </c>
      <c r="B2970" s="116">
        <v>4.2</v>
      </c>
      <c r="C2970" s="20">
        <f t="shared" si="92"/>
        <v>4.2000000000000003E-2</v>
      </c>
      <c r="D2970" s="46">
        <f t="shared" si="93"/>
        <v>53.11</v>
      </c>
      <c r="E2970" s="20"/>
      <c r="F2970" s="105">
        <v>39766</v>
      </c>
      <c r="G2970" s="116">
        <v>66.31</v>
      </c>
      <c r="H2970" s="20"/>
    </row>
    <row r="2971" spans="1:8" s="172" customFormat="1" ht="12.75" customHeight="1" x14ac:dyDescent="0.15">
      <c r="A2971" s="105">
        <v>39741</v>
      </c>
      <c r="B2971" s="116">
        <v>4.26</v>
      </c>
      <c r="C2971" s="20">
        <f t="shared" si="92"/>
        <v>4.2599999999999999E-2</v>
      </c>
      <c r="D2971" s="46">
        <f t="shared" si="93"/>
        <v>52.97</v>
      </c>
      <c r="E2971" s="20"/>
      <c r="F2971" s="105">
        <v>39765</v>
      </c>
      <c r="G2971" s="116">
        <v>59.83</v>
      </c>
      <c r="H2971" s="20"/>
    </row>
    <row r="2972" spans="1:8" s="172" customFormat="1" ht="12.75" customHeight="1" x14ac:dyDescent="0.15">
      <c r="A2972" s="105">
        <v>39738</v>
      </c>
      <c r="B2972" s="116">
        <v>4.32</v>
      </c>
      <c r="C2972" s="20">
        <f t="shared" si="92"/>
        <v>4.3200000000000002E-2</v>
      </c>
      <c r="D2972" s="46">
        <f t="shared" si="93"/>
        <v>70.33</v>
      </c>
      <c r="E2972" s="20"/>
      <c r="F2972" s="105">
        <v>39764</v>
      </c>
      <c r="G2972" s="116">
        <v>66.459999999999994</v>
      </c>
      <c r="H2972" s="20"/>
    </row>
    <row r="2973" spans="1:8" s="172" customFormat="1" ht="12.75" customHeight="1" x14ac:dyDescent="0.15">
      <c r="A2973" s="105">
        <v>39737</v>
      </c>
      <c r="B2973" s="116">
        <v>4.25</v>
      </c>
      <c r="C2973" s="20">
        <f t="shared" si="92"/>
        <v>4.2500000000000003E-2</v>
      </c>
      <c r="D2973" s="46">
        <f t="shared" si="93"/>
        <v>67.61</v>
      </c>
      <c r="E2973" s="20"/>
      <c r="F2973" s="105">
        <v>39763</v>
      </c>
      <c r="G2973" s="116">
        <v>61.44</v>
      </c>
      <c r="H2973" s="20"/>
    </row>
    <row r="2974" spans="1:8" s="172" customFormat="1" ht="12.75" customHeight="1" x14ac:dyDescent="0.15">
      <c r="A2974" s="105">
        <v>39736</v>
      </c>
      <c r="B2974" s="116">
        <v>4.25</v>
      </c>
      <c r="C2974" s="20">
        <f t="shared" si="92"/>
        <v>4.2500000000000003E-2</v>
      </c>
      <c r="D2974" s="46">
        <f t="shared" si="93"/>
        <v>69.25</v>
      </c>
      <c r="E2974" s="20"/>
      <c r="F2974" s="105">
        <v>39762</v>
      </c>
      <c r="G2974" s="116">
        <v>59.98</v>
      </c>
      <c r="H2974" s="20"/>
    </row>
    <row r="2975" spans="1:8" s="172" customFormat="1" ht="12.75" customHeight="1" x14ac:dyDescent="0.15">
      <c r="A2975" s="105">
        <v>39735</v>
      </c>
      <c r="B2975" s="116">
        <v>4.2699999999999996</v>
      </c>
      <c r="C2975" s="20">
        <f t="shared" si="92"/>
        <v>4.2699999999999995E-2</v>
      </c>
      <c r="D2975" s="46">
        <f t="shared" si="93"/>
        <v>55.13</v>
      </c>
      <c r="E2975" s="20"/>
      <c r="F2975" s="105">
        <v>39759</v>
      </c>
      <c r="G2975" s="116">
        <v>56.1</v>
      </c>
      <c r="H2975" s="20"/>
    </row>
    <row r="2976" spans="1:8" s="172" customFormat="1" ht="12.75" customHeight="1" x14ac:dyDescent="0.15">
      <c r="A2976" s="105">
        <v>39731</v>
      </c>
      <c r="B2976" s="116">
        <v>4.1500000000000004</v>
      </c>
      <c r="C2976" s="20">
        <f t="shared" si="92"/>
        <v>4.1500000000000002E-2</v>
      </c>
      <c r="D2976" s="46">
        <f t="shared" si="93"/>
        <v>69.95</v>
      </c>
      <c r="E2976" s="20"/>
      <c r="F2976" s="105">
        <v>39758</v>
      </c>
      <c r="G2976" s="116">
        <v>63.68</v>
      </c>
      <c r="H2976" s="20"/>
    </row>
    <row r="2977" spans="1:8" s="172" customFormat="1" ht="12.75" customHeight="1" x14ac:dyDescent="0.15">
      <c r="A2977" s="105">
        <v>39730</v>
      </c>
      <c r="B2977" s="116">
        <v>4.1399999999999997</v>
      </c>
      <c r="C2977" s="20">
        <f t="shared" si="92"/>
        <v>4.1399999999999999E-2</v>
      </c>
      <c r="D2977" s="46">
        <f t="shared" si="93"/>
        <v>63.92</v>
      </c>
      <c r="E2977" s="20"/>
      <c r="F2977" s="105">
        <v>39757</v>
      </c>
      <c r="G2977" s="116">
        <v>54.56</v>
      </c>
      <c r="H2977" s="20"/>
    </row>
    <row r="2978" spans="1:8" s="172" customFormat="1" ht="12.75" customHeight="1" x14ac:dyDescent="0.15">
      <c r="A2978" s="105">
        <v>39729</v>
      </c>
      <c r="B2978" s="116">
        <v>4.09</v>
      </c>
      <c r="C2978" s="20">
        <f t="shared" si="92"/>
        <v>4.0899999999999999E-2</v>
      </c>
      <c r="D2978" s="46">
        <f t="shared" si="93"/>
        <v>57.53</v>
      </c>
      <c r="E2978" s="20"/>
      <c r="F2978" s="105">
        <v>39756</v>
      </c>
      <c r="G2978" s="116">
        <v>47.73</v>
      </c>
      <c r="H2978" s="20"/>
    </row>
    <row r="2979" spans="1:8" s="172" customFormat="1" ht="12.75" customHeight="1" x14ac:dyDescent="0.15">
      <c r="A2979" s="105">
        <v>39728</v>
      </c>
      <c r="B2979" s="116">
        <v>4.01</v>
      </c>
      <c r="C2979" s="20">
        <f t="shared" si="92"/>
        <v>4.0099999999999997E-2</v>
      </c>
      <c r="D2979" s="46">
        <f t="shared" si="93"/>
        <v>53.68</v>
      </c>
      <c r="E2979" s="20"/>
      <c r="F2979" s="105">
        <v>39755</v>
      </c>
      <c r="G2979" s="116">
        <v>53.68</v>
      </c>
      <c r="H2979" s="20"/>
    </row>
    <row r="2980" spans="1:8" s="172" customFormat="1" ht="12.75" customHeight="1" x14ac:dyDescent="0.15">
      <c r="A2980" s="105">
        <v>39727</v>
      </c>
      <c r="B2980" s="116">
        <v>3.99</v>
      </c>
      <c r="C2980" s="20">
        <f t="shared" si="92"/>
        <v>3.9900000000000005E-2</v>
      </c>
      <c r="D2980" s="46">
        <f t="shared" si="93"/>
        <v>52.05</v>
      </c>
      <c r="E2980" s="20"/>
      <c r="F2980" s="105">
        <v>39752</v>
      </c>
      <c r="G2980" s="116">
        <v>59.89</v>
      </c>
      <c r="H2980" s="20"/>
    </row>
    <row r="2981" spans="1:8" s="172" customFormat="1" ht="12.75" customHeight="1" x14ac:dyDescent="0.15">
      <c r="A2981" s="105">
        <v>39724</v>
      </c>
      <c r="B2981" s="116">
        <v>4.1100000000000003</v>
      </c>
      <c r="C2981" s="20">
        <f t="shared" si="92"/>
        <v>4.1100000000000005E-2</v>
      </c>
      <c r="D2981" s="46">
        <f t="shared" si="93"/>
        <v>45.14</v>
      </c>
      <c r="E2981" s="20"/>
      <c r="F2981" s="105">
        <v>39751</v>
      </c>
      <c r="G2981" s="116">
        <v>62.9</v>
      </c>
      <c r="H2981" s="20"/>
    </row>
    <row r="2982" spans="1:8" s="172" customFormat="1" ht="12.75" customHeight="1" x14ac:dyDescent="0.15">
      <c r="A2982" s="105">
        <v>39723</v>
      </c>
      <c r="B2982" s="116">
        <v>4.16</v>
      </c>
      <c r="C2982" s="20">
        <f t="shared" si="92"/>
        <v>4.1599999999999998E-2</v>
      </c>
      <c r="D2982" s="46">
        <f t="shared" si="93"/>
        <v>45.26</v>
      </c>
      <c r="E2982" s="20"/>
      <c r="F2982" s="105">
        <v>39750</v>
      </c>
      <c r="G2982" s="116">
        <v>69.959999999999994</v>
      </c>
      <c r="H2982" s="20"/>
    </row>
    <row r="2983" spans="1:8" s="172" customFormat="1" ht="12.75" customHeight="1" x14ac:dyDescent="0.15">
      <c r="A2983" s="105">
        <v>39722</v>
      </c>
      <c r="B2983" s="116">
        <v>4.22</v>
      </c>
      <c r="C2983" s="20">
        <f t="shared" si="92"/>
        <v>4.2199999999999994E-2</v>
      </c>
      <c r="D2983" s="46">
        <f t="shared" si="93"/>
        <v>39.81</v>
      </c>
      <c r="E2983" s="20"/>
      <c r="F2983" s="105">
        <v>39749</v>
      </c>
      <c r="G2983" s="116">
        <v>66.959999999999994</v>
      </c>
      <c r="H2983" s="20"/>
    </row>
    <row r="2984" spans="1:8" s="172" customFormat="1" ht="12.75" customHeight="1" x14ac:dyDescent="0.15">
      <c r="A2984" s="105">
        <v>39721</v>
      </c>
      <c r="B2984" s="116">
        <v>4.3099999999999996</v>
      </c>
      <c r="C2984" s="20">
        <f t="shared" si="92"/>
        <v>4.3099999999999999E-2</v>
      </c>
      <c r="D2984" s="46">
        <f t="shared" si="93"/>
        <v>39.39</v>
      </c>
      <c r="E2984" s="20"/>
      <c r="F2984" s="105">
        <v>39748</v>
      </c>
      <c r="G2984" s="116">
        <v>80.06</v>
      </c>
      <c r="H2984" s="20"/>
    </row>
    <row r="2985" spans="1:8" s="172" customFormat="1" ht="12.75" customHeight="1" x14ac:dyDescent="0.15">
      <c r="A2985" s="105">
        <v>39720</v>
      </c>
      <c r="B2985" s="116">
        <v>4.13</v>
      </c>
      <c r="C2985" s="20">
        <f t="shared" si="92"/>
        <v>4.1299999999999996E-2</v>
      </c>
      <c r="D2985" s="46">
        <f t="shared" si="93"/>
        <v>46.72</v>
      </c>
      <c r="E2985" s="20"/>
      <c r="F2985" s="105">
        <v>39745</v>
      </c>
      <c r="G2985" s="116">
        <v>79.13</v>
      </c>
      <c r="H2985" s="20"/>
    </row>
    <row r="2986" spans="1:8" s="172" customFormat="1" ht="12.75" customHeight="1" x14ac:dyDescent="0.15">
      <c r="A2986" s="105">
        <v>39717</v>
      </c>
      <c r="B2986" s="116">
        <v>4.3600000000000003</v>
      </c>
      <c r="C2986" s="20">
        <f t="shared" si="92"/>
        <v>4.36E-2</v>
      </c>
      <c r="D2986" s="46">
        <f t="shared" si="93"/>
        <v>34.74</v>
      </c>
      <c r="E2986" s="20"/>
      <c r="F2986" s="105">
        <v>39744</v>
      </c>
      <c r="G2986" s="116">
        <v>67.8</v>
      </c>
      <c r="H2986" s="20"/>
    </row>
    <row r="2987" spans="1:8" s="172" customFormat="1" ht="12.75" customHeight="1" x14ac:dyDescent="0.15">
      <c r="A2987" s="105">
        <v>39716</v>
      </c>
      <c r="B2987" s="116">
        <v>4.4000000000000004</v>
      </c>
      <c r="C2987" s="20">
        <f t="shared" si="92"/>
        <v>4.4000000000000004E-2</v>
      </c>
      <c r="D2987" s="46">
        <f t="shared" si="93"/>
        <v>32.82</v>
      </c>
      <c r="E2987" s="20"/>
      <c r="F2987" s="105">
        <v>39743</v>
      </c>
      <c r="G2987" s="116">
        <v>69.650000000000006</v>
      </c>
      <c r="H2987" s="20"/>
    </row>
    <row r="2988" spans="1:8" s="172" customFormat="1" ht="12.75" customHeight="1" x14ac:dyDescent="0.15">
      <c r="A2988" s="105">
        <v>39715</v>
      </c>
      <c r="B2988" s="116">
        <v>4.4000000000000004</v>
      </c>
      <c r="C2988" s="20">
        <f t="shared" si="92"/>
        <v>4.4000000000000004E-2</v>
      </c>
      <c r="D2988" s="46">
        <f t="shared" si="93"/>
        <v>35.19</v>
      </c>
      <c r="E2988" s="20"/>
      <c r="F2988" s="105">
        <v>39742</v>
      </c>
      <c r="G2988" s="116">
        <v>53.11</v>
      </c>
      <c r="H2988" s="20"/>
    </row>
    <row r="2989" spans="1:8" s="172" customFormat="1" ht="12.75" customHeight="1" x14ac:dyDescent="0.15">
      <c r="A2989" s="105">
        <v>39714</v>
      </c>
      <c r="B2989" s="116">
        <v>4.43</v>
      </c>
      <c r="C2989" s="20">
        <f t="shared" si="92"/>
        <v>4.4299999999999999E-2</v>
      </c>
      <c r="D2989" s="46">
        <f t="shared" si="93"/>
        <v>35.72</v>
      </c>
      <c r="E2989" s="20"/>
      <c r="F2989" s="105">
        <v>39741</v>
      </c>
      <c r="G2989" s="116">
        <v>52.97</v>
      </c>
      <c r="H2989" s="20"/>
    </row>
    <row r="2990" spans="1:8" s="172" customFormat="1" ht="12.75" customHeight="1" x14ac:dyDescent="0.15">
      <c r="A2990" s="105">
        <v>39713</v>
      </c>
      <c r="B2990" s="116">
        <v>4.41</v>
      </c>
      <c r="C2990" s="20">
        <f t="shared" si="92"/>
        <v>4.41E-2</v>
      </c>
      <c r="D2990" s="46">
        <f t="shared" si="93"/>
        <v>33.85</v>
      </c>
      <c r="E2990" s="20"/>
      <c r="F2990" s="105">
        <v>39738</v>
      </c>
      <c r="G2990" s="116">
        <v>70.33</v>
      </c>
      <c r="H2990" s="20"/>
    </row>
    <row r="2991" spans="1:8" s="172" customFormat="1" ht="12.75" customHeight="1" x14ac:dyDescent="0.15">
      <c r="A2991" s="105">
        <v>39710</v>
      </c>
      <c r="B2991" s="116">
        <v>4.3600000000000003</v>
      </c>
      <c r="C2991" s="20">
        <f t="shared" si="92"/>
        <v>4.36E-2</v>
      </c>
      <c r="D2991" s="46">
        <f t="shared" si="93"/>
        <v>32.07</v>
      </c>
      <c r="E2991" s="20"/>
      <c r="F2991" s="105">
        <v>39737</v>
      </c>
      <c r="G2991" s="116">
        <v>67.61</v>
      </c>
      <c r="H2991" s="20"/>
    </row>
    <row r="2992" spans="1:8" s="172" customFormat="1" ht="12.75" customHeight="1" x14ac:dyDescent="0.15">
      <c r="A2992" s="105">
        <v>39709</v>
      </c>
      <c r="B2992" s="116">
        <v>4.1399999999999997</v>
      </c>
      <c r="C2992" s="20">
        <f t="shared" si="92"/>
        <v>4.1399999999999999E-2</v>
      </c>
      <c r="D2992" s="46">
        <f t="shared" si="93"/>
        <v>33.1</v>
      </c>
      <c r="E2992" s="20"/>
      <c r="F2992" s="105">
        <v>39736</v>
      </c>
      <c r="G2992" s="116">
        <v>69.25</v>
      </c>
      <c r="H2992" s="20"/>
    </row>
    <row r="2993" spans="1:8" s="172" customFormat="1" ht="12.75" customHeight="1" x14ac:dyDescent="0.15">
      <c r="A2993" s="105">
        <v>39708</v>
      </c>
      <c r="B2993" s="116">
        <v>4.08</v>
      </c>
      <c r="C2993" s="20">
        <f t="shared" si="92"/>
        <v>4.0800000000000003E-2</v>
      </c>
      <c r="D2993" s="46">
        <f t="shared" si="93"/>
        <v>36.22</v>
      </c>
      <c r="E2993" s="20"/>
      <c r="F2993" s="105">
        <v>39735</v>
      </c>
      <c r="G2993" s="116">
        <v>55.13</v>
      </c>
      <c r="H2993" s="20"/>
    </row>
    <row r="2994" spans="1:8" s="172" customFormat="1" ht="12.75" customHeight="1" x14ac:dyDescent="0.15">
      <c r="A2994" s="105">
        <v>39707</v>
      </c>
      <c r="B2994" s="116">
        <v>4.08</v>
      </c>
      <c r="C2994" s="20">
        <f t="shared" si="92"/>
        <v>4.0800000000000003E-2</v>
      </c>
      <c r="D2994" s="46">
        <f t="shared" si="93"/>
        <v>30.3</v>
      </c>
      <c r="E2994" s="20"/>
      <c r="F2994" s="105">
        <v>39734</v>
      </c>
      <c r="G2994" s="116">
        <v>54.99</v>
      </c>
      <c r="H2994" s="20"/>
    </row>
    <row r="2995" spans="1:8" s="172" customFormat="1" ht="12.75" customHeight="1" x14ac:dyDescent="0.15">
      <c r="A2995" s="105">
        <v>39706</v>
      </c>
      <c r="B2995" s="116">
        <v>4.12</v>
      </c>
      <c r="C2995" s="20">
        <f t="shared" si="92"/>
        <v>4.1200000000000001E-2</v>
      </c>
      <c r="D2995" s="46">
        <f t="shared" si="93"/>
        <v>31.7</v>
      </c>
      <c r="E2995" s="20"/>
      <c r="F2995" s="105">
        <v>39731</v>
      </c>
      <c r="G2995" s="116">
        <v>69.95</v>
      </c>
      <c r="H2995" s="20"/>
    </row>
    <row r="2996" spans="1:8" s="172" customFormat="1" ht="12.75" customHeight="1" x14ac:dyDescent="0.15">
      <c r="A2996" s="105">
        <v>39703</v>
      </c>
      <c r="B2996" s="116">
        <v>4.32</v>
      </c>
      <c r="C2996" s="20">
        <f t="shared" si="92"/>
        <v>4.3200000000000002E-2</v>
      </c>
      <c r="D2996" s="46">
        <f t="shared" si="93"/>
        <v>25.66</v>
      </c>
      <c r="E2996" s="20"/>
      <c r="F2996" s="105">
        <v>39730</v>
      </c>
      <c r="G2996" s="116">
        <v>63.92</v>
      </c>
      <c r="H2996" s="20"/>
    </row>
    <row r="2997" spans="1:8" s="172" customFormat="1" ht="12.75" customHeight="1" x14ac:dyDescent="0.15">
      <c r="A2997" s="105">
        <v>39702</v>
      </c>
      <c r="B2997" s="116">
        <v>4.2</v>
      </c>
      <c r="C2997" s="20">
        <f t="shared" si="92"/>
        <v>4.2000000000000003E-2</v>
      </c>
      <c r="D2997" s="46">
        <f t="shared" si="93"/>
        <v>24.39</v>
      </c>
      <c r="E2997" s="20"/>
      <c r="F2997" s="105">
        <v>39729</v>
      </c>
      <c r="G2997" s="116">
        <v>57.53</v>
      </c>
      <c r="H2997" s="20"/>
    </row>
    <row r="2998" spans="1:8" s="172" customFormat="1" ht="12.75" customHeight="1" x14ac:dyDescent="0.15">
      <c r="A2998" s="105">
        <v>39701</v>
      </c>
      <c r="B2998" s="116">
        <v>4.2300000000000004</v>
      </c>
      <c r="C2998" s="20">
        <f t="shared" si="92"/>
        <v>4.2300000000000004E-2</v>
      </c>
      <c r="D2998" s="46">
        <f t="shared" si="93"/>
        <v>24.52</v>
      </c>
      <c r="E2998" s="20"/>
      <c r="F2998" s="105">
        <v>39728</v>
      </c>
      <c r="G2998" s="116">
        <v>53.68</v>
      </c>
      <c r="H2998" s="20"/>
    </row>
    <row r="2999" spans="1:8" s="172" customFormat="1" ht="12.75" customHeight="1" x14ac:dyDescent="0.15">
      <c r="A2999" s="105">
        <v>39700</v>
      </c>
      <c r="B2999" s="116">
        <v>4.2</v>
      </c>
      <c r="C2999" s="20">
        <f t="shared" si="92"/>
        <v>4.2000000000000003E-2</v>
      </c>
      <c r="D2999" s="46">
        <f t="shared" si="93"/>
        <v>25.47</v>
      </c>
      <c r="E2999" s="20"/>
      <c r="F2999" s="105">
        <v>39727</v>
      </c>
      <c r="G2999" s="116">
        <v>52.05</v>
      </c>
      <c r="H2999" s="20"/>
    </row>
    <row r="3000" spans="1:8" s="172" customFormat="1" ht="12.75" customHeight="1" x14ac:dyDescent="0.15">
      <c r="A3000" s="105">
        <v>39699</v>
      </c>
      <c r="B3000" s="116">
        <v>4.26</v>
      </c>
      <c r="C3000" s="20">
        <f t="shared" si="92"/>
        <v>4.2599999999999999E-2</v>
      </c>
      <c r="D3000" s="46">
        <f t="shared" si="93"/>
        <v>22.64</v>
      </c>
      <c r="E3000" s="20"/>
      <c r="F3000" s="105">
        <v>39724</v>
      </c>
      <c r="G3000" s="116">
        <v>45.14</v>
      </c>
      <c r="H3000" s="20"/>
    </row>
    <row r="3001" spans="1:8" s="172" customFormat="1" ht="12.75" customHeight="1" x14ac:dyDescent="0.15">
      <c r="A3001" s="105">
        <v>39696</v>
      </c>
      <c r="B3001" s="116">
        <v>4.2699999999999996</v>
      </c>
      <c r="C3001" s="20">
        <f t="shared" si="92"/>
        <v>4.2699999999999995E-2</v>
      </c>
      <c r="D3001" s="46">
        <f t="shared" si="93"/>
        <v>23.06</v>
      </c>
      <c r="E3001" s="20"/>
      <c r="F3001" s="105">
        <v>39723</v>
      </c>
      <c r="G3001" s="116">
        <v>45.26</v>
      </c>
      <c r="H3001" s="20"/>
    </row>
    <row r="3002" spans="1:8" s="172" customFormat="1" ht="12.75" customHeight="1" x14ac:dyDescent="0.15">
      <c r="A3002" s="105">
        <v>39695</v>
      </c>
      <c r="B3002" s="116">
        <v>4.2699999999999996</v>
      </c>
      <c r="C3002" s="20">
        <f t="shared" si="92"/>
        <v>4.2699999999999995E-2</v>
      </c>
      <c r="D3002" s="46">
        <f t="shared" si="93"/>
        <v>24.03</v>
      </c>
      <c r="E3002" s="20"/>
      <c r="F3002" s="105">
        <v>39722</v>
      </c>
      <c r="G3002" s="116">
        <v>39.81</v>
      </c>
      <c r="H3002" s="20"/>
    </row>
    <row r="3003" spans="1:8" s="172" customFormat="1" ht="12.75" customHeight="1" x14ac:dyDescent="0.15">
      <c r="A3003" s="105">
        <v>39694</v>
      </c>
      <c r="B3003" s="116">
        <v>4.32</v>
      </c>
      <c r="C3003" s="20">
        <f t="shared" si="92"/>
        <v>4.3200000000000002E-2</v>
      </c>
      <c r="D3003" s="46">
        <f t="shared" si="93"/>
        <v>21.43</v>
      </c>
      <c r="E3003" s="20"/>
      <c r="F3003" s="105">
        <v>39721</v>
      </c>
      <c r="G3003" s="116">
        <v>39.39</v>
      </c>
      <c r="H3003" s="20"/>
    </row>
    <row r="3004" spans="1:8" s="172" customFormat="1" ht="12.75" customHeight="1" x14ac:dyDescent="0.15">
      <c r="A3004" s="105">
        <v>39693</v>
      </c>
      <c r="B3004" s="116">
        <v>4.3600000000000003</v>
      </c>
      <c r="C3004" s="20">
        <f t="shared" si="92"/>
        <v>4.36E-2</v>
      </c>
      <c r="D3004" s="46">
        <f t="shared" si="93"/>
        <v>21.99</v>
      </c>
      <c r="E3004" s="20"/>
      <c r="F3004" s="105">
        <v>39720</v>
      </c>
      <c r="G3004" s="116">
        <v>46.72</v>
      </c>
      <c r="H3004" s="20"/>
    </row>
    <row r="3005" spans="1:8" s="172" customFormat="1" ht="12.75" customHeight="1" x14ac:dyDescent="0.15">
      <c r="A3005" s="105">
        <v>39689</v>
      </c>
      <c r="B3005" s="116">
        <v>4.43</v>
      </c>
      <c r="C3005" s="20">
        <f t="shared" si="92"/>
        <v>4.4299999999999999E-2</v>
      </c>
      <c r="D3005" s="46">
        <f t="shared" si="93"/>
        <v>20.65</v>
      </c>
      <c r="E3005" s="20"/>
      <c r="F3005" s="105">
        <v>39717</v>
      </c>
      <c r="G3005" s="116">
        <v>34.74</v>
      </c>
      <c r="H3005" s="20"/>
    </row>
    <row r="3006" spans="1:8" s="172" customFormat="1" ht="12.75" customHeight="1" x14ac:dyDescent="0.15">
      <c r="A3006" s="105">
        <v>39688</v>
      </c>
      <c r="B3006" s="116">
        <v>4.38</v>
      </c>
      <c r="C3006" s="20">
        <f t="shared" si="92"/>
        <v>4.3799999999999999E-2</v>
      </c>
      <c r="D3006" s="46">
        <f t="shared" si="93"/>
        <v>19.43</v>
      </c>
      <c r="E3006" s="20"/>
      <c r="F3006" s="105">
        <v>39716</v>
      </c>
      <c r="G3006" s="116">
        <v>32.82</v>
      </c>
      <c r="H3006" s="20"/>
    </row>
    <row r="3007" spans="1:8" s="172" customFormat="1" ht="12.75" customHeight="1" x14ac:dyDescent="0.15">
      <c r="A3007" s="105">
        <v>39687</v>
      </c>
      <c r="B3007" s="116">
        <v>4.38</v>
      </c>
      <c r="C3007" s="20">
        <f t="shared" si="92"/>
        <v>4.3799999999999999E-2</v>
      </c>
      <c r="D3007" s="46">
        <f t="shared" si="93"/>
        <v>19.760000000000002</v>
      </c>
      <c r="E3007" s="20"/>
      <c r="F3007" s="105">
        <v>39715</v>
      </c>
      <c r="G3007" s="116">
        <v>35.19</v>
      </c>
      <c r="H3007" s="20"/>
    </row>
    <row r="3008" spans="1:8" s="172" customFormat="1" ht="12.75" customHeight="1" x14ac:dyDescent="0.15">
      <c r="A3008" s="105">
        <v>39686</v>
      </c>
      <c r="B3008" s="116">
        <v>4.4000000000000004</v>
      </c>
      <c r="C3008" s="20">
        <f t="shared" si="92"/>
        <v>4.4000000000000004E-2</v>
      </c>
      <c r="D3008" s="46">
        <f t="shared" si="93"/>
        <v>20.49</v>
      </c>
      <c r="E3008" s="20"/>
      <c r="F3008" s="105">
        <v>39714</v>
      </c>
      <c r="G3008" s="116">
        <v>35.72</v>
      </c>
      <c r="H3008" s="20"/>
    </row>
    <row r="3009" spans="1:8" s="172" customFormat="1" ht="12.75" customHeight="1" x14ac:dyDescent="0.15">
      <c r="A3009" s="105">
        <v>39685</v>
      </c>
      <c r="B3009" s="116">
        <v>4.4000000000000004</v>
      </c>
      <c r="C3009" s="20">
        <f t="shared" si="92"/>
        <v>4.4000000000000004E-2</v>
      </c>
      <c r="D3009" s="46">
        <f t="shared" si="93"/>
        <v>20.97</v>
      </c>
      <c r="E3009" s="20"/>
      <c r="F3009" s="105">
        <v>39713</v>
      </c>
      <c r="G3009" s="116">
        <v>33.85</v>
      </c>
      <c r="H3009" s="20"/>
    </row>
    <row r="3010" spans="1:8" s="172" customFormat="1" ht="12.75" customHeight="1" x14ac:dyDescent="0.15">
      <c r="A3010" s="105">
        <v>39682</v>
      </c>
      <c r="B3010" s="116">
        <v>4.46</v>
      </c>
      <c r="C3010" s="20">
        <f t="shared" si="92"/>
        <v>4.4600000000000001E-2</v>
      </c>
      <c r="D3010" s="46">
        <f t="shared" si="93"/>
        <v>18.809999999999999</v>
      </c>
      <c r="E3010" s="20"/>
      <c r="F3010" s="105">
        <v>39710</v>
      </c>
      <c r="G3010" s="116">
        <v>32.07</v>
      </c>
      <c r="H3010" s="20"/>
    </row>
    <row r="3011" spans="1:8" s="172" customFormat="1" ht="12.75" customHeight="1" x14ac:dyDescent="0.15">
      <c r="A3011" s="105">
        <v>39681</v>
      </c>
      <c r="B3011" s="116">
        <v>4.46</v>
      </c>
      <c r="C3011" s="20">
        <f t="shared" ref="C3011:C3074" si="94">B3011/100</f>
        <v>4.4600000000000001E-2</v>
      </c>
      <c r="D3011" s="46">
        <f t="shared" ref="D3011:D3074" si="95">IFERROR(VLOOKUP(A3011,$F$3:$G$7726,2,FALSE),AVERAGE(D3010,D3012))</f>
        <v>19.82</v>
      </c>
      <c r="E3011" s="20"/>
      <c r="F3011" s="105">
        <v>39709</v>
      </c>
      <c r="G3011" s="116">
        <v>33.1</v>
      </c>
      <c r="H3011" s="20"/>
    </row>
    <row r="3012" spans="1:8" s="172" customFormat="1" ht="12.75" customHeight="1" x14ac:dyDescent="0.15">
      <c r="A3012" s="105">
        <v>39680</v>
      </c>
      <c r="B3012" s="116">
        <v>4.43</v>
      </c>
      <c r="C3012" s="20">
        <f t="shared" si="94"/>
        <v>4.4299999999999999E-2</v>
      </c>
      <c r="D3012" s="46">
        <f t="shared" si="95"/>
        <v>20.420000000000002</v>
      </c>
      <c r="E3012" s="20"/>
      <c r="F3012" s="105">
        <v>39708</v>
      </c>
      <c r="G3012" s="116">
        <v>36.22</v>
      </c>
      <c r="H3012" s="20"/>
    </row>
    <row r="3013" spans="1:8" s="172" customFormat="1" ht="12.75" customHeight="1" x14ac:dyDescent="0.15">
      <c r="A3013" s="105">
        <v>39679</v>
      </c>
      <c r="B3013" s="116">
        <v>4.47</v>
      </c>
      <c r="C3013" s="20">
        <f t="shared" si="94"/>
        <v>4.4699999999999997E-2</v>
      </c>
      <c r="D3013" s="46">
        <f t="shared" si="95"/>
        <v>21.28</v>
      </c>
      <c r="E3013" s="20"/>
      <c r="F3013" s="105">
        <v>39707</v>
      </c>
      <c r="G3013" s="116">
        <v>30.3</v>
      </c>
      <c r="H3013" s="20"/>
    </row>
    <row r="3014" spans="1:8" s="172" customFormat="1" ht="12.75" customHeight="1" x14ac:dyDescent="0.15">
      <c r="A3014" s="105">
        <v>39678</v>
      </c>
      <c r="B3014" s="116">
        <v>4.4400000000000004</v>
      </c>
      <c r="C3014" s="20">
        <f t="shared" si="94"/>
        <v>4.4400000000000002E-2</v>
      </c>
      <c r="D3014" s="46">
        <f t="shared" si="95"/>
        <v>20.98</v>
      </c>
      <c r="E3014" s="20"/>
      <c r="F3014" s="105">
        <v>39706</v>
      </c>
      <c r="G3014" s="116">
        <v>31.7</v>
      </c>
      <c r="H3014" s="20"/>
    </row>
    <row r="3015" spans="1:8" s="172" customFormat="1" ht="12.75" customHeight="1" x14ac:dyDescent="0.15">
      <c r="A3015" s="105">
        <v>39675</v>
      </c>
      <c r="B3015" s="116">
        <v>4.47</v>
      </c>
      <c r="C3015" s="20">
        <f t="shared" si="94"/>
        <v>4.4699999999999997E-2</v>
      </c>
      <c r="D3015" s="46">
        <f t="shared" si="95"/>
        <v>19.579999999999998</v>
      </c>
      <c r="E3015" s="20"/>
      <c r="F3015" s="105">
        <v>39703</v>
      </c>
      <c r="G3015" s="116">
        <v>25.66</v>
      </c>
      <c r="H3015" s="20"/>
    </row>
    <row r="3016" spans="1:8" s="172" customFormat="1" ht="12.75" customHeight="1" x14ac:dyDescent="0.15">
      <c r="A3016" s="105">
        <v>39674</v>
      </c>
      <c r="B3016" s="116">
        <v>4.5199999999999996</v>
      </c>
      <c r="C3016" s="20">
        <f t="shared" si="94"/>
        <v>4.5199999999999997E-2</v>
      </c>
      <c r="D3016" s="46">
        <f t="shared" si="95"/>
        <v>20.34</v>
      </c>
      <c r="E3016" s="20"/>
      <c r="F3016" s="105">
        <v>39702</v>
      </c>
      <c r="G3016" s="116">
        <v>24.39</v>
      </c>
      <c r="H3016" s="20"/>
    </row>
    <row r="3017" spans="1:8" s="172" customFormat="1" ht="12.75" customHeight="1" x14ac:dyDescent="0.15">
      <c r="A3017" s="105">
        <v>39673</v>
      </c>
      <c r="B3017" s="116">
        <v>4.57</v>
      </c>
      <c r="C3017" s="20">
        <f t="shared" si="94"/>
        <v>4.5700000000000005E-2</v>
      </c>
      <c r="D3017" s="46">
        <f t="shared" si="95"/>
        <v>21.55</v>
      </c>
      <c r="E3017" s="20"/>
      <c r="F3017" s="105">
        <v>39701</v>
      </c>
      <c r="G3017" s="116">
        <v>24.52</v>
      </c>
      <c r="H3017" s="20"/>
    </row>
    <row r="3018" spans="1:8" s="172" customFormat="1" ht="12.75" customHeight="1" x14ac:dyDescent="0.15">
      <c r="A3018" s="105">
        <v>39672</v>
      </c>
      <c r="B3018" s="116">
        <v>4.55</v>
      </c>
      <c r="C3018" s="20">
        <f t="shared" si="94"/>
        <v>4.5499999999999999E-2</v>
      </c>
      <c r="D3018" s="46">
        <f t="shared" si="95"/>
        <v>21.17</v>
      </c>
      <c r="E3018" s="20"/>
      <c r="F3018" s="105">
        <v>39700</v>
      </c>
      <c r="G3018" s="116">
        <v>25.47</v>
      </c>
      <c r="H3018" s="20"/>
    </row>
    <row r="3019" spans="1:8" s="172" customFormat="1" ht="12.75" customHeight="1" x14ac:dyDescent="0.15">
      <c r="A3019" s="105">
        <v>39671</v>
      </c>
      <c r="B3019" s="116">
        <v>4.6100000000000003</v>
      </c>
      <c r="C3019" s="20">
        <f t="shared" si="94"/>
        <v>4.6100000000000002E-2</v>
      </c>
      <c r="D3019" s="46">
        <f t="shared" si="95"/>
        <v>20.12</v>
      </c>
      <c r="E3019" s="20"/>
      <c r="F3019" s="105">
        <v>39699</v>
      </c>
      <c r="G3019" s="116">
        <v>22.64</v>
      </c>
      <c r="H3019" s="20"/>
    </row>
    <row r="3020" spans="1:8" s="172" customFormat="1" ht="12.75" customHeight="1" x14ac:dyDescent="0.15">
      <c r="A3020" s="105">
        <v>39668</v>
      </c>
      <c r="B3020" s="116">
        <v>4.55</v>
      </c>
      <c r="C3020" s="20">
        <f t="shared" si="94"/>
        <v>4.5499999999999999E-2</v>
      </c>
      <c r="D3020" s="46">
        <f t="shared" si="95"/>
        <v>20.66</v>
      </c>
      <c r="E3020" s="20"/>
      <c r="F3020" s="105">
        <v>39696</v>
      </c>
      <c r="G3020" s="116">
        <v>23.06</v>
      </c>
      <c r="H3020" s="20"/>
    </row>
    <row r="3021" spans="1:8" s="172" customFormat="1" ht="12.75" customHeight="1" x14ac:dyDescent="0.15">
      <c r="A3021" s="105">
        <v>39667</v>
      </c>
      <c r="B3021" s="116">
        <v>4.5599999999999996</v>
      </c>
      <c r="C3021" s="20">
        <f t="shared" si="94"/>
        <v>4.5599999999999995E-2</v>
      </c>
      <c r="D3021" s="46">
        <f t="shared" si="95"/>
        <v>21.15</v>
      </c>
      <c r="E3021" s="20"/>
      <c r="F3021" s="105">
        <v>39695</v>
      </c>
      <c r="G3021" s="116">
        <v>24.03</v>
      </c>
      <c r="H3021" s="20"/>
    </row>
    <row r="3022" spans="1:8" s="172" customFormat="1" ht="12.75" customHeight="1" x14ac:dyDescent="0.15">
      <c r="A3022" s="105">
        <v>39666</v>
      </c>
      <c r="B3022" s="116">
        <v>4.68</v>
      </c>
      <c r="C3022" s="20">
        <f t="shared" si="94"/>
        <v>4.6799999999999994E-2</v>
      </c>
      <c r="D3022" s="46">
        <f t="shared" si="95"/>
        <v>20.23</v>
      </c>
      <c r="E3022" s="20"/>
      <c r="F3022" s="105">
        <v>39694</v>
      </c>
      <c r="G3022" s="116">
        <v>21.43</v>
      </c>
      <c r="H3022" s="20"/>
    </row>
    <row r="3023" spans="1:8" s="172" customFormat="1" ht="12.75" customHeight="1" x14ac:dyDescent="0.15">
      <c r="A3023" s="105">
        <v>39665</v>
      </c>
      <c r="B3023" s="116">
        <v>4.63</v>
      </c>
      <c r="C3023" s="20">
        <f t="shared" si="94"/>
        <v>4.6300000000000001E-2</v>
      </c>
      <c r="D3023" s="46">
        <f t="shared" si="95"/>
        <v>21.14</v>
      </c>
      <c r="E3023" s="20"/>
      <c r="F3023" s="105">
        <v>39693</v>
      </c>
      <c r="G3023" s="116">
        <v>21.99</v>
      </c>
      <c r="H3023" s="20"/>
    </row>
    <row r="3024" spans="1:8" s="172" customFormat="1" ht="12.75" customHeight="1" x14ac:dyDescent="0.15">
      <c r="A3024" s="105">
        <v>39664</v>
      </c>
      <c r="B3024" s="116">
        <v>4.58</v>
      </c>
      <c r="C3024" s="20">
        <f t="shared" si="94"/>
        <v>4.58E-2</v>
      </c>
      <c r="D3024" s="46">
        <f t="shared" si="95"/>
        <v>23.49</v>
      </c>
      <c r="E3024" s="20"/>
      <c r="F3024" s="105">
        <v>39689</v>
      </c>
      <c r="G3024" s="116">
        <v>20.65</v>
      </c>
      <c r="H3024" s="20"/>
    </row>
    <row r="3025" spans="1:8" s="172" customFormat="1" ht="12.75" customHeight="1" x14ac:dyDescent="0.15">
      <c r="A3025" s="105">
        <v>39661</v>
      </c>
      <c r="B3025" s="116">
        <v>4.57</v>
      </c>
      <c r="C3025" s="20">
        <f t="shared" si="94"/>
        <v>4.5700000000000005E-2</v>
      </c>
      <c r="D3025" s="46">
        <f t="shared" si="95"/>
        <v>22.57</v>
      </c>
      <c r="E3025" s="20"/>
      <c r="F3025" s="105">
        <v>39688</v>
      </c>
      <c r="G3025" s="116">
        <v>19.43</v>
      </c>
      <c r="H3025" s="20"/>
    </row>
    <row r="3026" spans="1:8" s="172" customFormat="1" ht="12.75" customHeight="1" x14ac:dyDescent="0.15">
      <c r="A3026" s="105">
        <v>39660</v>
      </c>
      <c r="B3026" s="116">
        <v>4.59</v>
      </c>
      <c r="C3026" s="20">
        <f t="shared" si="94"/>
        <v>4.5899999999999996E-2</v>
      </c>
      <c r="D3026" s="46">
        <f t="shared" si="95"/>
        <v>22.94</v>
      </c>
      <c r="E3026" s="20"/>
      <c r="F3026" s="105">
        <v>39687</v>
      </c>
      <c r="G3026" s="116">
        <v>19.760000000000002</v>
      </c>
      <c r="H3026" s="20"/>
    </row>
    <row r="3027" spans="1:8" s="172" customFormat="1" ht="12.75" customHeight="1" x14ac:dyDescent="0.15">
      <c r="A3027" s="105">
        <v>39659</v>
      </c>
      <c r="B3027" s="116">
        <v>4.6399999999999997</v>
      </c>
      <c r="C3027" s="20">
        <f t="shared" si="94"/>
        <v>4.6399999999999997E-2</v>
      </c>
      <c r="D3027" s="46">
        <f t="shared" si="95"/>
        <v>21.21</v>
      </c>
      <c r="E3027" s="20"/>
      <c r="F3027" s="105">
        <v>39686</v>
      </c>
      <c r="G3027" s="116">
        <v>20.49</v>
      </c>
      <c r="H3027" s="20"/>
    </row>
    <row r="3028" spans="1:8" s="172" customFormat="1" ht="12.75" customHeight="1" x14ac:dyDescent="0.15">
      <c r="A3028" s="105">
        <v>39658</v>
      </c>
      <c r="B3028" s="116">
        <v>4.6399999999999997</v>
      </c>
      <c r="C3028" s="20">
        <f t="shared" si="94"/>
        <v>4.6399999999999997E-2</v>
      </c>
      <c r="D3028" s="46">
        <f t="shared" si="95"/>
        <v>22.03</v>
      </c>
      <c r="E3028" s="20"/>
      <c r="F3028" s="105">
        <v>39685</v>
      </c>
      <c r="G3028" s="116">
        <v>20.97</v>
      </c>
      <c r="H3028" s="20"/>
    </row>
    <row r="3029" spans="1:8" s="172" customFormat="1" ht="12.75" customHeight="1" x14ac:dyDescent="0.15">
      <c r="A3029" s="105">
        <v>39657</v>
      </c>
      <c r="B3029" s="116">
        <v>4.63</v>
      </c>
      <c r="C3029" s="20">
        <f t="shared" si="94"/>
        <v>4.6300000000000001E-2</v>
      </c>
      <c r="D3029" s="46">
        <f t="shared" si="95"/>
        <v>24.23</v>
      </c>
      <c r="E3029" s="20"/>
      <c r="F3029" s="105">
        <v>39682</v>
      </c>
      <c r="G3029" s="116">
        <v>18.809999999999999</v>
      </c>
      <c r="H3029" s="20"/>
    </row>
    <row r="3030" spans="1:8" s="172" customFormat="1" ht="12.75" customHeight="1" x14ac:dyDescent="0.15">
      <c r="A3030" s="105">
        <v>39654</v>
      </c>
      <c r="B3030" s="116">
        <v>4.6900000000000004</v>
      </c>
      <c r="C3030" s="20">
        <f t="shared" si="94"/>
        <v>4.6900000000000004E-2</v>
      </c>
      <c r="D3030" s="46">
        <f t="shared" si="95"/>
        <v>22.91</v>
      </c>
      <c r="E3030" s="20"/>
      <c r="F3030" s="105">
        <v>39681</v>
      </c>
      <c r="G3030" s="116">
        <v>19.82</v>
      </c>
      <c r="H3030" s="20"/>
    </row>
    <row r="3031" spans="1:8" s="172" customFormat="1" ht="12.75" customHeight="1" x14ac:dyDescent="0.15">
      <c r="A3031" s="105">
        <v>39653</v>
      </c>
      <c r="B3031" s="116">
        <v>4.5999999999999996</v>
      </c>
      <c r="C3031" s="20">
        <f t="shared" si="94"/>
        <v>4.5999999999999999E-2</v>
      </c>
      <c r="D3031" s="46">
        <f t="shared" si="95"/>
        <v>23.44</v>
      </c>
      <c r="E3031" s="20"/>
      <c r="F3031" s="105">
        <v>39680</v>
      </c>
      <c r="G3031" s="116">
        <v>20.420000000000002</v>
      </c>
      <c r="H3031" s="20"/>
    </row>
    <row r="3032" spans="1:8" s="172" customFormat="1" ht="12.75" customHeight="1" x14ac:dyDescent="0.15">
      <c r="A3032" s="105">
        <v>39652</v>
      </c>
      <c r="B3032" s="116">
        <v>4.6900000000000004</v>
      </c>
      <c r="C3032" s="20">
        <f t="shared" si="94"/>
        <v>4.6900000000000004E-2</v>
      </c>
      <c r="D3032" s="46">
        <f t="shared" si="95"/>
        <v>21.31</v>
      </c>
      <c r="E3032" s="20"/>
      <c r="F3032" s="105">
        <v>39679</v>
      </c>
      <c r="G3032" s="116">
        <v>21.28</v>
      </c>
      <c r="H3032" s="20"/>
    </row>
    <row r="3033" spans="1:8" s="172" customFormat="1" ht="12.75" customHeight="1" x14ac:dyDescent="0.15">
      <c r="A3033" s="105">
        <v>39651</v>
      </c>
      <c r="B3033" s="116">
        <v>4.67</v>
      </c>
      <c r="C3033" s="20">
        <f t="shared" si="94"/>
        <v>4.6699999999999998E-2</v>
      </c>
      <c r="D3033" s="46">
        <f t="shared" si="95"/>
        <v>21.18</v>
      </c>
      <c r="E3033" s="20"/>
      <c r="F3033" s="105">
        <v>39678</v>
      </c>
      <c r="G3033" s="116">
        <v>20.98</v>
      </c>
      <c r="H3033" s="20"/>
    </row>
    <row r="3034" spans="1:8" s="172" customFormat="1" ht="12.75" customHeight="1" x14ac:dyDescent="0.15">
      <c r="A3034" s="105">
        <v>39650</v>
      </c>
      <c r="B3034" s="116">
        <v>4.6399999999999997</v>
      </c>
      <c r="C3034" s="20">
        <f t="shared" si="94"/>
        <v>4.6399999999999997E-2</v>
      </c>
      <c r="D3034" s="46">
        <f t="shared" si="95"/>
        <v>23.05</v>
      </c>
      <c r="E3034" s="20"/>
      <c r="F3034" s="105">
        <v>39675</v>
      </c>
      <c r="G3034" s="116">
        <v>19.579999999999998</v>
      </c>
      <c r="H3034" s="20"/>
    </row>
    <row r="3035" spans="1:8" s="172" customFormat="1" ht="12.75" customHeight="1" x14ac:dyDescent="0.15">
      <c r="A3035" s="105">
        <v>39647</v>
      </c>
      <c r="B3035" s="116">
        <v>4.66</v>
      </c>
      <c r="C3035" s="20">
        <f t="shared" si="94"/>
        <v>4.6600000000000003E-2</v>
      </c>
      <c r="D3035" s="46">
        <f t="shared" si="95"/>
        <v>24.05</v>
      </c>
      <c r="E3035" s="20"/>
      <c r="F3035" s="105">
        <v>39674</v>
      </c>
      <c r="G3035" s="116">
        <v>20.34</v>
      </c>
      <c r="H3035" s="20"/>
    </row>
    <row r="3036" spans="1:8" s="172" customFormat="1" ht="12.75" customHeight="1" x14ac:dyDescent="0.15">
      <c r="A3036" s="105">
        <v>39646</v>
      </c>
      <c r="B3036" s="116">
        <v>4.6500000000000004</v>
      </c>
      <c r="C3036" s="20">
        <f t="shared" si="94"/>
        <v>4.6500000000000007E-2</v>
      </c>
      <c r="D3036" s="46">
        <f t="shared" si="95"/>
        <v>25.01</v>
      </c>
      <c r="E3036" s="20"/>
      <c r="F3036" s="105">
        <v>39673</v>
      </c>
      <c r="G3036" s="116">
        <v>21.55</v>
      </c>
      <c r="H3036" s="20"/>
    </row>
    <row r="3037" spans="1:8" s="172" customFormat="1" ht="12.75" customHeight="1" x14ac:dyDescent="0.15">
      <c r="A3037" s="105">
        <v>39645</v>
      </c>
      <c r="B3037" s="116">
        <v>4.59</v>
      </c>
      <c r="C3037" s="20">
        <f t="shared" si="94"/>
        <v>4.5899999999999996E-2</v>
      </c>
      <c r="D3037" s="46">
        <f t="shared" si="95"/>
        <v>25.1</v>
      </c>
      <c r="E3037" s="20"/>
      <c r="F3037" s="105">
        <v>39672</v>
      </c>
      <c r="G3037" s="116">
        <v>21.17</v>
      </c>
      <c r="H3037" s="20"/>
    </row>
    <row r="3038" spans="1:8" s="172" customFormat="1" ht="12.75" customHeight="1" x14ac:dyDescent="0.15">
      <c r="A3038" s="105">
        <v>39644</v>
      </c>
      <c r="B3038" s="116">
        <v>4.4800000000000004</v>
      </c>
      <c r="C3038" s="20">
        <f t="shared" si="94"/>
        <v>4.4800000000000006E-2</v>
      </c>
      <c r="D3038" s="46">
        <f t="shared" si="95"/>
        <v>28.54</v>
      </c>
      <c r="E3038" s="20"/>
      <c r="F3038" s="105">
        <v>39671</v>
      </c>
      <c r="G3038" s="116">
        <v>20.12</v>
      </c>
      <c r="H3038" s="20"/>
    </row>
    <row r="3039" spans="1:8" s="172" customFormat="1" ht="12.75" customHeight="1" x14ac:dyDescent="0.15">
      <c r="A3039" s="105">
        <v>39643</v>
      </c>
      <c r="B3039" s="116">
        <v>4.47</v>
      </c>
      <c r="C3039" s="20">
        <f t="shared" si="94"/>
        <v>4.4699999999999997E-2</v>
      </c>
      <c r="D3039" s="46">
        <f t="shared" si="95"/>
        <v>28.48</v>
      </c>
      <c r="E3039" s="20"/>
      <c r="F3039" s="105">
        <v>39668</v>
      </c>
      <c r="G3039" s="116">
        <v>20.66</v>
      </c>
      <c r="H3039" s="20"/>
    </row>
    <row r="3040" spans="1:8" s="172" customFormat="1" ht="12.75" customHeight="1" x14ac:dyDescent="0.15">
      <c r="A3040" s="105">
        <v>39640</v>
      </c>
      <c r="B3040" s="116">
        <v>4.5199999999999996</v>
      </c>
      <c r="C3040" s="20">
        <f t="shared" si="94"/>
        <v>4.5199999999999997E-2</v>
      </c>
      <c r="D3040" s="46">
        <f t="shared" si="95"/>
        <v>27.49</v>
      </c>
      <c r="E3040" s="20"/>
      <c r="F3040" s="105">
        <v>39667</v>
      </c>
      <c r="G3040" s="116">
        <v>21.15</v>
      </c>
      <c r="H3040" s="20"/>
    </row>
    <row r="3041" spans="1:8" s="172" customFormat="1" ht="12.75" customHeight="1" x14ac:dyDescent="0.15">
      <c r="A3041" s="105">
        <v>39639</v>
      </c>
      <c r="B3041" s="116">
        <v>4.42</v>
      </c>
      <c r="C3041" s="20">
        <f t="shared" si="94"/>
        <v>4.4199999999999996E-2</v>
      </c>
      <c r="D3041" s="46">
        <f t="shared" si="95"/>
        <v>25.59</v>
      </c>
      <c r="E3041" s="20"/>
      <c r="F3041" s="105">
        <v>39666</v>
      </c>
      <c r="G3041" s="116">
        <v>20.23</v>
      </c>
      <c r="H3041" s="20"/>
    </row>
    <row r="3042" spans="1:8" s="172" customFormat="1" ht="12.75" customHeight="1" x14ac:dyDescent="0.15">
      <c r="A3042" s="105">
        <v>39638</v>
      </c>
      <c r="B3042" s="116">
        <v>4.42</v>
      </c>
      <c r="C3042" s="20">
        <f t="shared" si="94"/>
        <v>4.4199999999999996E-2</v>
      </c>
      <c r="D3042" s="46">
        <f t="shared" si="95"/>
        <v>25.23</v>
      </c>
      <c r="E3042" s="20"/>
      <c r="F3042" s="105">
        <v>39665</v>
      </c>
      <c r="G3042" s="116">
        <v>21.14</v>
      </c>
      <c r="H3042" s="20"/>
    </row>
    <row r="3043" spans="1:8" s="172" customFormat="1" ht="12.75" customHeight="1" x14ac:dyDescent="0.15">
      <c r="A3043" s="105">
        <v>39637</v>
      </c>
      <c r="B3043" s="116">
        <v>4.46</v>
      </c>
      <c r="C3043" s="20">
        <f t="shared" si="94"/>
        <v>4.4600000000000001E-2</v>
      </c>
      <c r="D3043" s="46">
        <f t="shared" si="95"/>
        <v>23.15</v>
      </c>
      <c r="E3043" s="20"/>
      <c r="F3043" s="105">
        <v>39664</v>
      </c>
      <c r="G3043" s="116">
        <v>23.49</v>
      </c>
      <c r="H3043" s="20"/>
    </row>
    <row r="3044" spans="1:8" s="172" customFormat="1" ht="12.75" customHeight="1" x14ac:dyDescent="0.15">
      <c r="A3044" s="105">
        <v>39636</v>
      </c>
      <c r="B3044" s="116">
        <v>4.51</v>
      </c>
      <c r="C3044" s="20">
        <f t="shared" si="94"/>
        <v>4.5100000000000001E-2</v>
      </c>
      <c r="D3044" s="46">
        <f t="shared" si="95"/>
        <v>25.78</v>
      </c>
      <c r="E3044" s="20"/>
      <c r="F3044" s="105">
        <v>39661</v>
      </c>
      <c r="G3044" s="116">
        <v>22.57</v>
      </c>
      <c r="H3044" s="20"/>
    </row>
    <row r="3045" spans="1:8" s="172" customFormat="1" ht="12.75" customHeight="1" x14ac:dyDescent="0.15">
      <c r="A3045" s="105">
        <v>39632</v>
      </c>
      <c r="B3045" s="116">
        <v>4.53</v>
      </c>
      <c r="C3045" s="20">
        <f t="shared" si="94"/>
        <v>4.53E-2</v>
      </c>
      <c r="D3045" s="46">
        <f t="shared" si="95"/>
        <v>24.78</v>
      </c>
      <c r="E3045" s="20"/>
      <c r="F3045" s="105">
        <v>39660</v>
      </c>
      <c r="G3045" s="116">
        <v>22.94</v>
      </c>
      <c r="H3045" s="20"/>
    </row>
    <row r="3046" spans="1:8" s="172" customFormat="1" ht="12.75" customHeight="1" x14ac:dyDescent="0.15">
      <c r="A3046" s="105">
        <v>39631</v>
      </c>
      <c r="B3046" s="116">
        <v>4.51</v>
      </c>
      <c r="C3046" s="20">
        <f t="shared" si="94"/>
        <v>4.5100000000000001E-2</v>
      </c>
      <c r="D3046" s="46">
        <f t="shared" si="95"/>
        <v>25.92</v>
      </c>
      <c r="E3046" s="20"/>
      <c r="F3046" s="105">
        <v>39659</v>
      </c>
      <c r="G3046" s="116">
        <v>21.21</v>
      </c>
      <c r="H3046" s="20"/>
    </row>
    <row r="3047" spans="1:8" s="172" customFormat="1" ht="12.75" customHeight="1" x14ac:dyDescent="0.15">
      <c r="A3047" s="105">
        <v>39630</v>
      </c>
      <c r="B3047" s="116">
        <v>4.55</v>
      </c>
      <c r="C3047" s="20">
        <f t="shared" si="94"/>
        <v>4.5499999999999999E-2</v>
      </c>
      <c r="D3047" s="46">
        <f t="shared" si="95"/>
        <v>23.65</v>
      </c>
      <c r="E3047" s="20"/>
      <c r="F3047" s="105">
        <v>39658</v>
      </c>
      <c r="G3047" s="116">
        <v>22.03</v>
      </c>
      <c r="H3047" s="20"/>
    </row>
    <row r="3048" spans="1:8" s="172" customFormat="1" ht="12.75" customHeight="1" x14ac:dyDescent="0.15">
      <c r="A3048" s="105">
        <v>39629</v>
      </c>
      <c r="B3048" s="116">
        <v>4.53</v>
      </c>
      <c r="C3048" s="20">
        <f t="shared" si="94"/>
        <v>4.53E-2</v>
      </c>
      <c r="D3048" s="46">
        <f t="shared" si="95"/>
        <v>23.95</v>
      </c>
      <c r="E3048" s="20"/>
      <c r="F3048" s="105">
        <v>39657</v>
      </c>
      <c r="G3048" s="116">
        <v>24.23</v>
      </c>
      <c r="H3048" s="20"/>
    </row>
    <row r="3049" spans="1:8" s="172" customFormat="1" ht="12.75" customHeight="1" x14ac:dyDescent="0.15">
      <c r="A3049" s="105">
        <v>39626</v>
      </c>
      <c r="B3049" s="116">
        <v>4.53</v>
      </c>
      <c r="C3049" s="20">
        <f t="shared" si="94"/>
        <v>4.53E-2</v>
      </c>
      <c r="D3049" s="46">
        <f t="shared" si="95"/>
        <v>23.44</v>
      </c>
      <c r="E3049" s="20"/>
      <c r="F3049" s="105">
        <v>39654</v>
      </c>
      <c r="G3049" s="116">
        <v>22.91</v>
      </c>
      <c r="H3049" s="20"/>
    </row>
    <row r="3050" spans="1:8" s="172" customFormat="1" ht="12.75" customHeight="1" x14ac:dyDescent="0.15">
      <c r="A3050" s="105">
        <v>39625</v>
      </c>
      <c r="B3050" s="116">
        <v>4.62</v>
      </c>
      <c r="C3050" s="20">
        <f t="shared" si="94"/>
        <v>4.6199999999999998E-2</v>
      </c>
      <c r="D3050" s="46">
        <f t="shared" si="95"/>
        <v>23.93</v>
      </c>
      <c r="E3050" s="20"/>
      <c r="F3050" s="105">
        <v>39653</v>
      </c>
      <c r="G3050" s="116">
        <v>23.44</v>
      </c>
      <c r="H3050" s="20"/>
    </row>
    <row r="3051" spans="1:8" s="172" customFormat="1" ht="12.75" customHeight="1" x14ac:dyDescent="0.15">
      <c r="A3051" s="105">
        <v>39624</v>
      </c>
      <c r="B3051" s="116">
        <v>4.6500000000000004</v>
      </c>
      <c r="C3051" s="20">
        <f t="shared" si="94"/>
        <v>4.6500000000000007E-2</v>
      </c>
      <c r="D3051" s="46">
        <f t="shared" si="95"/>
        <v>21.14</v>
      </c>
      <c r="E3051" s="20"/>
      <c r="F3051" s="105">
        <v>39652</v>
      </c>
      <c r="G3051" s="116">
        <v>21.31</v>
      </c>
      <c r="H3051" s="20"/>
    </row>
    <row r="3052" spans="1:8" s="172" customFormat="1" ht="12.75" customHeight="1" x14ac:dyDescent="0.15">
      <c r="A3052" s="105">
        <v>39623</v>
      </c>
      <c r="B3052" s="116">
        <v>4.6500000000000004</v>
      </c>
      <c r="C3052" s="20">
        <f t="shared" si="94"/>
        <v>4.6500000000000007E-2</v>
      </c>
      <c r="D3052" s="46">
        <f t="shared" si="95"/>
        <v>22.42</v>
      </c>
      <c r="E3052" s="20"/>
      <c r="F3052" s="105">
        <v>39651</v>
      </c>
      <c r="G3052" s="116">
        <v>21.18</v>
      </c>
      <c r="H3052" s="20"/>
    </row>
    <row r="3053" spans="1:8" s="172" customFormat="1" ht="12.75" customHeight="1" x14ac:dyDescent="0.15">
      <c r="A3053" s="105">
        <v>39622</v>
      </c>
      <c r="B3053" s="116">
        <v>4.71</v>
      </c>
      <c r="C3053" s="20">
        <f t="shared" si="94"/>
        <v>4.7100000000000003E-2</v>
      </c>
      <c r="D3053" s="46">
        <f t="shared" si="95"/>
        <v>22.64</v>
      </c>
      <c r="E3053" s="20"/>
      <c r="F3053" s="105">
        <v>39650</v>
      </c>
      <c r="G3053" s="116">
        <v>23.05</v>
      </c>
      <c r="H3053" s="20"/>
    </row>
    <row r="3054" spans="1:8" s="172" customFormat="1" ht="12.75" customHeight="1" x14ac:dyDescent="0.15">
      <c r="A3054" s="105">
        <v>39619</v>
      </c>
      <c r="B3054" s="116">
        <v>4.71</v>
      </c>
      <c r="C3054" s="20">
        <f t="shared" si="94"/>
        <v>4.7100000000000003E-2</v>
      </c>
      <c r="D3054" s="46">
        <f t="shared" si="95"/>
        <v>22.87</v>
      </c>
      <c r="E3054" s="20"/>
      <c r="F3054" s="105">
        <v>39647</v>
      </c>
      <c r="G3054" s="116">
        <v>24.05</v>
      </c>
      <c r="H3054" s="20"/>
    </row>
    <row r="3055" spans="1:8" s="172" customFormat="1" ht="12.75" customHeight="1" x14ac:dyDescent="0.15">
      <c r="A3055" s="105">
        <v>39618</v>
      </c>
      <c r="B3055" s="116">
        <v>4.76</v>
      </c>
      <c r="C3055" s="20">
        <f t="shared" si="94"/>
        <v>4.7599999999999996E-2</v>
      </c>
      <c r="D3055" s="46">
        <f t="shared" si="95"/>
        <v>21.58</v>
      </c>
      <c r="E3055" s="20"/>
      <c r="F3055" s="105">
        <v>39646</v>
      </c>
      <c r="G3055" s="116">
        <v>25.01</v>
      </c>
      <c r="H3055" s="20"/>
    </row>
    <row r="3056" spans="1:8" s="172" customFormat="1" ht="12.75" customHeight="1" x14ac:dyDescent="0.15">
      <c r="A3056" s="105">
        <v>39617</v>
      </c>
      <c r="B3056" s="116">
        <v>4.72</v>
      </c>
      <c r="C3056" s="20">
        <f t="shared" si="94"/>
        <v>4.7199999999999999E-2</v>
      </c>
      <c r="D3056" s="46">
        <f t="shared" si="95"/>
        <v>22.24</v>
      </c>
      <c r="E3056" s="20"/>
      <c r="F3056" s="105">
        <v>39645</v>
      </c>
      <c r="G3056" s="116">
        <v>25.1</v>
      </c>
      <c r="H3056" s="20"/>
    </row>
    <row r="3057" spans="1:8" s="172" customFormat="1" ht="12.75" customHeight="1" x14ac:dyDescent="0.15">
      <c r="A3057" s="105">
        <v>39616</v>
      </c>
      <c r="B3057" s="116">
        <v>4.78</v>
      </c>
      <c r="C3057" s="20">
        <f t="shared" si="94"/>
        <v>4.7800000000000002E-2</v>
      </c>
      <c r="D3057" s="46">
        <f t="shared" si="95"/>
        <v>21.13</v>
      </c>
      <c r="E3057" s="20"/>
      <c r="F3057" s="105">
        <v>39644</v>
      </c>
      <c r="G3057" s="116">
        <v>28.54</v>
      </c>
      <c r="H3057" s="20"/>
    </row>
    <row r="3058" spans="1:8" s="172" customFormat="1" ht="12.75" customHeight="1" x14ac:dyDescent="0.15">
      <c r="A3058" s="105">
        <v>39615</v>
      </c>
      <c r="B3058" s="116">
        <v>4.7699999999999996</v>
      </c>
      <c r="C3058" s="20">
        <f t="shared" si="94"/>
        <v>4.7699999999999992E-2</v>
      </c>
      <c r="D3058" s="46">
        <f t="shared" si="95"/>
        <v>20.95</v>
      </c>
      <c r="E3058" s="20"/>
      <c r="F3058" s="105">
        <v>39643</v>
      </c>
      <c r="G3058" s="116">
        <v>28.48</v>
      </c>
      <c r="H3058" s="20"/>
    </row>
    <row r="3059" spans="1:8" s="172" customFormat="1" ht="12.75" customHeight="1" x14ac:dyDescent="0.15">
      <c r="A3059" s="105">
        <v>39612</v>
      </c>
      <c r="B3059" s="116">
        <v>4.79</v>
      </c>
      <c r="C3059" s="20">
        <f t="shared" si="94"/>
        <v>4.7899999999999998E-2</v>
      </c>
      <c r="D3059" s="46">
        <f t="shared" si="95"/>
        <v>21.22</v>
      </c>
      <c r="E3059" s="20"/>
      <c r="F3059" s="105">
        <v>39640</v>
      </c>
      <c r="G3059" s="116">
        <v>27.49</v>
      </c>
      <c r="H3059" s="20"/>
    </row>
    <row r="3060" spans="1:8" s="172" customFormat="1" ht="12.75" customHeight="1" x14ac:dyDescent="0.15">
      <c r="A3060" s="105">
        <v>39611</v>
      </c>
      <c r="B3060" s="116">
        <v>4.7699999999999996</v>
      </c>
      <c r="C3060" s="20">
        <f t="shared" si="94"/>
        <v>4.7699999999999992E-2</v>
      </c>
      <c r="D3060" s="46">
        <f t="shared" si="95"/>
        <v>23.33</v>
      </c>
      <c r="E3060" s="20"/>
      <c r="F3060" s="105">
        <v>39639</v>
      </c>
      <c r="G3060" s="116">
        <v>25.59</v>
      </c>
      <c r="H3060" s="20"/>
    </row>
    <row r="3061" spans="1:8" s="172" customFormat="1" ht="12.75" customHeight="1" x14ac:dyDescent="0.15">
      <c r="A3061" s="105">
        <v>39610</v>
      </c>
      <c r="B3061" s="116">
        <v>4.72</v>
      </c>
      <c r="C3061" s="20">
        <f t="shared" si="94"/>
        <v>4.7199999999999999E-2</v>
      </c>
      <c r="D3061" s="46">
        <f t="shared" si="95"/>
        <v>24.12</v>
      </c>
      <c r="E3061" s="20"/>
      <c r="F3061" s="105">
        <v>39638</v>
      </c>
      <c r="G3061" s="116">
        <v>25.23</v>
      </c>
      <c r="H3061" s="20"/>
    </row>
    <row r="3062" spans="1:8" s="172" customFormat="1" ht="12.75" customHeight="1" x14ac:dyDescent="0.15">
      <c r="A3062" s="105">
        <v>39609</v>
      </c>
      <c r="B3062" s="116">
        <v>4.7</v>
      </c>
      <c r="C3062" s="20">
        <f t="shared" si="94"/>
        <v>4.7E-2</v>
      </c>
      <c r="D3062" s="46">
        <f t="shared" si="95"/>
        <v>23.18</v>
      </c>
      <c r="E3062" s="20"/>
      <c r="F3062" s="105">
        <v>39637</v>
      </c>
      <c r="G3062" s="116">
        <v>23.15</v>
      </c>
      <c r="H3062" s="20"/>
    </row>
    <row r="3063" spans="1:8" s="172" customFormat="1" ht="12.75" customHeight="1" x14ac:dyDescent="0.15">
      <c r="A3063" s="105">
        <v>39608</v>
      </c>
      <c r="B3063" s="116">
        <v>4.6399999999999997</v>
      </c>
      <c r="C3063" s="20">
        <f t="shared" si="94"/>
        <v>4.6399999999999997E-2</v>
      </c>
      <c r="D3063" s="46">
        <f t="shared" si="95"/>
        <v>23.12</v>
      </c>
      <c r="E3063" s="20"/>
      <c r="F3063" s="105">
        <v>39636</v>
      </c>
      <c r="G3063" s="116">
        <v>25.78</v>
      </c>
      <c r="H3063" s="20"/>
    </row>
    <row r="3064" spans="1:8" s="172" customFormat="1" ht="12.75" customHeight="1" x14ac:dyDescent="0.15">
      <c r="A3064" s="105">
        <v>39605</v>
      </c>
      <c r="B3064" s="116">
        <v>4.6500000000000004</v>
      </c>
      <c r="C3064" s="20">
        <f t="shared" si="94"/>
        <v>4.6500000000000007E-2</v>
      </c>
      <c r="D3064" s="46">
        <f t="shared" si="95"/>
        <v>23.56</v>
      </c>
      <c r="E3064" s="20"/>
      <c r="F3064" s="105">
        <v>39632</v>
      </c>
      <c r="G3064" s="116">
        <v>24.78</v>
      </c>
      <c r="H3064" s="20"/>
    </row>
    <row r="3065" spans="1:8" s="172" customFormat="1" ht="12.75" customHeight="1" x14ac:dyDescent="0.15">
      <c r="A3065" s="105">
        <v>39604</v>
      </c>
      <c r="B3065" s="116">
        <v>4.75</v>
      </c>
      <c r="C3065" s="20">
        <f t="shared" si="94"/>
        <v>4.7500000000000001E-2</v>
      </c>
      <c r="D3065" s="46">
        <f t="shared" si="95"/>
        <v>18.63</v>
      </c>
      <c r="E3065" s="20"/>
      <c r="F3065" s="105">
        <v>39631</v>
      </c>
      <c r="G3065" s="116">
        <v>25.92</v>
      </c>
      <c r="H3065" s="20"/>
    </row>
    <row r="3066" spans="1:8" s="172" customFormat="1" ht="12.75" customHeight="1" x14ac:dyDescent="0.15">
      <c r="A3066" s="105">
        <v>39603</v>
      </c>
      <c r="B3066" s="116">
        <v>4.71</v>
      </c>
      <c r="C3066" s="20">
        <f t="shared" si="94"/>
        <v>4.7100000000000003E-2</v>
      </c>
      <c r="D3066" s="46">
        <f t="shared" si="95"/>
        <v>20.8</v>
      </c>
      <c r="E3066" s="20"/>
      <c r="F3066" s="105">
        <v>39630</v>
      </c>
      <c r="G3066" s="116">
        <v>23.65</v>
      </c>
      <c r="H3066" s="20"/>
    </row>
    <row r="3067" spans="1:8" s="172" customFormat="1" ht="12.75" customHeight="1" x14ac:dyDescent="0.15">
      <c r="A3067" s="105">
        <v>39602</v>
      </c>
      <c r="B3067" s="116">
        <v>4.63</v>
      </c>
      <c r="C3067" s="20">
        <f t="shared" si="94"/>
        <v>4.6300000000000001E-2</v>
      </c>
      <c r="D3067" s="46">
        <f t="shared" si="95"/>
        <v>20.239999999999998</v>
      </c>
      <c r="E3067" s="20"/>
      <c r="F3067" s="105">
        <v>39629</v>
      </c>
      <c r="G3067" s="116">
        <v>23.95</v>
      </c>
      <c r="H3067" s="20"/>
    </row>
    <row r="3068" spans="1:8" s="172" customFormat="1" ht="12.75" customHeight="1" x14ac:dyDescent="0.15">
      <c r="A3068" s="105">
        <v>39601</v>
      </c>
      <c r="B3068" s="116">
        <v>4.68</v>
      </c>
      <c r="C3068" s="20">
        <f t="shared" si="94"/>
        <v>4.6799999999999994E-2</v>
      </c>
      <c r="D3068" s="46">
        <f t="shared" si="95"/>
        <v>19.829999999999998</v>
      </c>
      <c r="E3068" s="20"/>
      <c r="F3068" s="105">
        <v>39626</v>
      </c>
      <c r="G3068" s="116">
        <v>23.44</v>
      </c>
      <c r="H3068" s="20"/>
    </row>
    <row r="3069" spans="1:8" s="172" customFormat="1" ht="12.75" customHeight="1" x14ac:dyDescent="0.15">
      <c r="A3069" s="105">
        <v>39598</v>
      </c>
      <c r="B3069" s="116">
        <v>4.72</v>
      </c>
      <c r="C3069" s="20">
        <f t="shared" si="94"/>
        <v>4.7199999999999999E-2</v>
      </c>
      <c r="D3069" s="46">
        <f t="shared" si="95"/>
        <v>17.829999999999998</v>
      </c>
      <c r="E3069" s="20"/>
      <c r="F3069" s="105">
        <v>39625</v>
      </c>
      <c r="G3069" s="116">
        <v>23.93</v>
      </c>
      <c r="H3069" s="20"/>
    </row>
    <row r="3070" spans="1:8" s="172" customFormat="1" ht="12.75" customHeight="1" x14ac:dyDescent="0.15">
      <c r="A3070" s="105">
        <v>39597</v>
      </c>
      <c r="B3070" s="116">
        <v>4.76</v>
      </c>
      <c r="C3070" s="20">
        <f t="shared" si="94"/>
        <v>4.7599999999999996E-2</v>
      </c>
      <c r="D3070" s="46">
        <f t="shared" si="95"/>
        <v>18.14</v>
      </c>
      <c r="E3070" s="20"/>
      <c r="F3070" s="105">
        <v>39624</v>
      </c>
      <c r="G3070" s="116">
        <v>21.14</v>
      </c>
      <c r="H3070" s="20"/>
    </row>
    <row r="3071" spans="1:8" s="172" customFormat="1" ht="12.75" customHeight="1" x14ac:dyDescent="0.15">
      <c r="A3071" s="105">
        <v>39596</v>
      </c>
      <c r="B3071" s="116">
        <v>4.71</v>
      </c>
      <c r="C3071" s="20">
        <f t="shared" si="94"/>
        <v>4.7100000000000003E-2</v>
      </c>
      <c r="D3071" s="46">
        <f t="shared" si="95"/>
        <v>19.07</v>
      </c>
      <c r="E3071" s="20"/>
      <c r="F3071" s="105">
        <v>39623</v>
      </c>
      <c r="G3071" s="116">
        <v>22.42</v>
      </c>
      <c r="H3071" s="20"/>
    </row>
    <row r="3072" spans="1:8" s="172" customFormat="1" ht="12.75" customHeight="1" x14ac:dyDescent="0.15">
      <c r="A3072" s="105">
        <v>39595</v>
      </c>
      <c r="B3072" s="116">
        <v>4.6500000000000004</v>
      </c>
      <c r="C3072" s="20">
        <f t="shared" si="94"/>
        <v>4.6500000000000007E-2</v>
      </c>
      <c r="D3072" s="46">
        <f t="shared" si="95"/>
        <v>19.64</v>
      </c>
      <c r="E3072" s="20"/>
      <c r="F3072" s="105">
        <v>39622</v>
      </c>
      <c r="G3072" s="116">
        <v>22.64</v>
      </c>
      <c r="H3072" s="20"/>
    </row>
    <row r="3073" spans="1:8" s="172" customFormat="1" ht="12.75" customHeight="1" x14ac:dyDescent="0.15">
      <c r="A3073" s="105">
        <v>39591</v>
      </c>
      <c r="B3073" s="116">
        <v>4.57</v>
      </c>
      <c r="C3073" s="20">
        <f t="shared" si="94"/>
        <v>4.5700000000000005E-2</v>
      </c>
      <c r="D3073" s="46">
        <f t="shared" si="95"/>
        <v>19.55</v>
      </c>
      <c r="E3073" s="20"/>
      <c r="F3073" s="105">
        <v>39619</v>
      </c>
      <c r="G3073" s="116">
        <v>22.87</v>
      </c>
      <c r="H3073" s="20"/>
    </row>
    <row r="3074" spans="1:8" s="172" customFormat="1" ht="12.75" customHeight="1" x14ac:dyDescent="0.15">
      <c r="A3074" s="105">
        <v>39590</v>
      </c>
      <c r="B3074" s="116">
        <v>4.63</v>
      </c>
      <c r="C3074" s="20">
        <f t="shared" si="94"/>
        <v>4.6300000000000001E-2</v>
      </c>
      <c r="D3074" s="46">
        <f t="shared" si="95"/>
        <v>18.05</v>
      </c>
      <c r="E3074" s="20"/>
      <c r="F3074" s="105">
        <v>39618</v>
      </c>
      <c r="G3074" s="116">
        <v>21.58</v>
      </c>
      <c r="H3074" s="20"/>
    </row>
    <row r="3075" spans="1:8" s="172" customFormat="1" ht="12.75" customHeight="1" x14ac:dyDescent="0.15">
      <c r="A3075" s="105">
        <v>39589</v>
      </c>
      <c r="B3075" s="116">
        <v>4.55</v>
      </c>
      <c r="C3075" s="20">
        <f t="shared" ref="C3075:C3138" si="96">B3075/100</f>
        <v>4.5499999999999999E-2</v>
      </c>
      <c r="D3075" s="46">
        <f t="shared" ref="D3075:D3138" si="97">IFERROR(VLOOKUP(A3075,$F$3:$G$7726,2,FALSE),AVERAGE(D3074,D3076))</f>
        <v>18.59</v>
      </c>
      <c r="E3075" s="20"/>
      <c r="F3075" s="105">
        <v>39617</v>
      </c>
      <c r="G3075" s="116">
        <v>22.24</v>
      </c>
      <c r="H3075" s="20"/>
    </row>
    <row r="3076" spans="1:8" s="172" customFormat="1" ht="12.75" customHeight="1" x14ac:dyDescent="0.15">
      <c r="A3076" s="105">
        <v>39588</v>
      </c>
      <c r="B3076" s="116">
        <v>4.53</v>
      </c>
      <c r="C3076" s="20">
        <f t="shared" si="96"/>
        <v>4.53E-2</v>
      </c>
      <c r="D3076" s="46">
        <f t="shared" si="97"/>
        <v>17.579999999999998</v>
      </c>
      <c r="E3076" s="20"/>
      <c r="F3076" s="105">
        <v>39616</v>
      </c>
      <c r="G3076" s="116">
        <v>21.13</v>
      </c>
      <c r="H3076" s="20"/>
    </row>
    <row r="3077" spans="1:8" s="172" customFormat="1" ht="12.75" customHeight="1" x14ac:dyDescent="0.15">
      <c r="A3077" s="105">
        <v>39587</v>
      </c>
      <c r="B3077" s="116">
        <v>4.5599999999999996</v>
      </c>
      <c r="C3077" s="20">
        <f t="shared" si="96"/>
        <v>4.5599999999999995E-2</v>
      </c>
      <c r="D3077" s="46">
        <f t="shared" si="97"/>
        <v>17.010000000000002</v>
      </c>
      <c r="E3077" s="20"/>
      <c r="F3077" s="105">
        <v>39615</v>
      </c>
      <c r="G3077" s="116">
        <v>20.95</v>
      </c>
      <c r="H3077" s="20"/>
    </row>
    <row r="3078" spans="1:8" s="172" customFormat="1" ht="12.75" customHeight="1" x14ac:dyDescent="0.15">
      <c r="A3078" s="105">
        <v>39584</v>
      </c>
      <c r="B3078" s="116">
        <v>4.58</v>
      </c>
      <c r="C3078" s="20">
        <f t="shared" si="96"/>
        <v>4.58E-2</v>
      </c>
      <c r="D3078" s="46">
        <f t="shared" si="97"/>
        <v>16.47</v>
      </c>
      <c r="E3078" s="20"/>
      <c r="F3078" s="105">
        <v>39612</v>
      </c>
      <c r="G3078" s="116">
        <v>21.22</v>
      </c>
      <c r="H3078" s="20"/>
    </row>
    <row r="3079" spans="1:8" s="172" customFormat="1" ht="12.75" customHeight="1" x14ac:dyDescent="0.15">
      <c r="A3079" s="105">
        <v>39583</v>
      </c>
      <c r="B3079" s="116">
        <v>4.5599999999999996</v>
      </c>
      <c r="C3079" s="20">
        <f t="shared" si="96"/>
        <v>4.5599999999999995E-2</v>
      </c>
      <c r="D3079" s="46">
        <f t="shared" si="97"/>
        <v>16.3</v>
      </c>
      <c r="E3079" s="20"/>
      <c r="F3079" s="105">
        <v>39611</v>
      </c>
      <c r="G3079" s="116">
        <v>23.33</v>
      </c>
      <c r="H3079" s="20"/>
    </row>
    <row r="3080" spans="1:8" s="172" customFormat="1" ht="12.75" customHeight="1" x14ac:dyDescent="0.15">
      <c r="A3080" s="105">
        <v>39582</v>
      </c>
      <c r="B3080" s="116">
        <v>4.63</v>
      </c>
      <c r="C3080" s="20">
        <f t="shared" si="96"/>
        <v>4.6300000000000001E-2</v>
      </c>
      <c r="D3080" s="46">
        <f t="shared" si="97"/>
        <v>17.66</v>
      </c>
      <c r="E3080" s="20"/>
      <c r="F3080" s="105">
        <v>39610</v>
      </c>
      <c r="G3080" s="116">
        <v>24.12</v>
      </c>
      <c r="H3080" s="20"/>
    </row>
    <row r="3081" spans="1:8" s="172" customFormat="1" ht="12.75" customHeight="1" x14ac:dyDescent="0.15">
      <c r="A3081" s="105">
        <v>39581</v>
      </c>
      <c r="B3081" s="116">
        <v>4.62</v>
      </c>
      <c r="C3081" s="20">
        <f t="shared" si="96"/>
        <v>4.6199999999999998E-2</v>
      </c>
      <c r="D3081" s="46">
        <f t="shared" si="97"/>
        <v>17.98</v>
      </c>
      <c r="E3081" s="20"/>
      <c r="F3081" s="105">
        <v>39609</v>
      </c>
      <c r="G3081" s="116">
        <v>23.18</v>
      </c>
      <c r="H3081" s="20"/>
    </row>
    <row r="3082" spans="1:8" s="172" customFormat="1" ht="12.75" customHeight="1" x14ac:dyDescent="0.15">
      <c r="A3082" s="105">
        <v>39580</v>
      </c>
      <c r="B3082" s="116">
        <v>4.53</v>
      </c>
      <c r="C3082" s="20">
        <f t="shared" si="96"/>
        <v>4.53E-2</v>
      </c>
      <c r="D3082" s="46">
        <f t="shared" si="97"/>
        <v>17.79</v>
      </c>
      <c r="E3082" s="20"/>
      <c r="F3082" s="105">
        <v>39608</v>
      </c>
      <c r="G3082" s="116">
        <v>23.12</v>
      </c>
      <c r="H3082" s="20"/>
    </row>
    <row r="3083" spans="1:8" s="172" customFormat="1" ht="12.75" customHeight="1" x14ac:dyDescent="0.15">
      <c r="A3083" s="105">
        <v>39577</v>
      </c>
      <c r="B3083" s="116">
        <v>4.53</v>
      </c>
      <c r="C3083" s="20">
        <f t="shared" si="96"/>
        <v>4.53E-2</v>
      </c>
      <c r="D3083" s="46">
        <f t="shared" si="97"/>
        <v>19.41</v>
      </c>
      <c r="E3083" s="20"/>
      <c r="F3083" s="105">
        <v>39605</v>
      </c>
      <c r="G3083" s="116">
        <v>23.56</v>
      </c>
      <c r="H3083" s="20"/>
    </row>
    <row r="3084" spans="1:8" s="172" customFormat="1" ht="12.75" customHeight="1" x14ac:dyDescent="0.15">
      <c r="A3084" s="105">
        <v>39576</v>
      </c>
      <c r="B3084" s="116">
        <v>4.5</v>
      </c>
      <c r="C3084" s="20">
        <f t="shared" si="96"/>
        <v>4.4999999999999998E-2</v>
      </c>
      <c r="D3084" s="46">
        <f t="shared" si="97"/>
        <v>19.399999999999999</v>
      </c>
      <c r="E3084" s="20"/>
      <c r="F3084" s="105">
        <v>39604</v>
      </c>
      <c r="G3084" s="116">
        <v>18.63</v>
      </c>
      <c r="H3084" s="20"/>
    </row>
    <row r="3085" spans="1:8" s="172" customFormat="1" ht="12.75" customHeight="1" x14ac:dyDescent="0.15">
      <c r="A3085" s="105">
        <v>39575</v>
      </c>
      <c r="B3085" s="116">
        <v>4.6100000000000003</v>
      </c>
      <c r="C3085" s="20">
        <f t="shared" si="96"/>
        <v>4.6100000000000002E-2</v>
      </c>
      <c r="D3085" s="46">
        <f t="shared" si="97"/>
        <v>19.73</v>
      </c>
      <c r="E3085" s="20"/>
      <c r="F3085" s="105">
        <v>39603</v>
      </c>
      <c r="G3085" s="116">
        <v>20.8</v>
      </c>
      <c r="H3085" s="20"/>
    </row>
    <row r="3086" spans="1:8" s="172" customFormat="1" ht="12.75" customHeight="1" x14ac:dyDescent="0.15">
      <c r="A3086" s="105">
        <v>39574</v>
      </c>
      <c r="B3086" s="116">
        <v>4.6399999999999997</v>
      </c>
      <c r="C3086" s="20">
        <f t="shared" si="96"/>
        <v>4.6399999999999997E-2</v>
      </c>
      <c r="D3086" s="46">
        <f t="shared" si="97"/>
        <v>18.21</v>
      </c>
      <c r="E3086" s="20"/>
      <c r="F3086" s="105">
        <v>39602</v>
      </c>
      <c r="G3086" s="116">
        <v>20.239999999999998</v>
      </c>
      <c r="H3086" s="20"/>
    </row>
    <row r="3087" spans="1:8" s="172" customFormat="1" ht="12.75" customHeight="1" x14ac:dyDescent="0.15">
      <c r="A3087" s="105">
        <v>39573</v>
      </c>
      <c r="B3087" s="116">
        <v>4.58</v>
      </c>
      <c r="C3087" s="20">
        <f t="shared" si="96"/>
        <v>4.58E-2</v>
      </c>
      <c r="D3087" s="46">
        <f t="shared" si="97"/>
        <v>18.899999999999999</v>
      </c>
      <c r="E3087" s="20"/>
      <c r="F3087" s="105">
        <v>39601</v>
      </c>
      <c r="G3087" s="116">
        <v>19.829999999999998</v>
      </c>
      <c r="H3087" s="20"/>
    </row>
    <row r="3088" spans="1:8" s="172" customFormat="1" ht="12.75" customHeight="1" x14ac:dyDescent="0.15">
      <c r="A3088" s="105">
        <v>39570</v>
      </c>
      <c r="B3088" s="116">
        <v>4.57</v>
      </c>
      <c r="C3088" s="20">
        <f t="shared" si="96"/>
        <v>4.5700000000000005E-2</v>
      </c>
      <c r="D3088" s="46">
        <f t="shared" si="97"/>
        <v>18.18</v>
      </c>
      <c r="E3088" s="20"/>
      <c r="F3088" s="105">
        <v>39598</v>
      </c>
      <c r="G3088" s="116">
        <v>17.829999999999998</v>
      </c>
      <c r="H3088" s="20"/>
    </row>
    <row r="3089" spans="1:8" s="172" customFormat="1" ht="12.75" customHeight="1" x14ac:dyDescent="0.15">
      <c r="A3089" s="105">
        <v>39569</v>
      </c>
      <c r="B3089" s="116">
        <v>4.49</v>
      </c>
      <c r="C3089" s="20">
        <f t="shared" si="96"/>
        <v>4.4900000000000002E-2</v>
      </c>
      <c r="D3089" s="46">
        <f t="shared" si="97"/>
        <v>18.88</v>
      </c>
      <c r="E3089" s="20"/>
      <c r="F3089" s="105">
        <v>39597</v>
      </c>
      <c r="G3089" s="116">
        <v>18.14</v>
      </c>
      <c r="H3089" s="20"/>
    </row>
    <row r="3090" spans="1:8" s="172" customFormat="1" ht="12.75" customHeight="1" x14ac:dyDescent="0.15">
      <c r="A3090" s="105">
        <v>39568</v>
      </c>
      <c r="B3090" s="116">
        <v>4.49</v>
      </c>
      <c r="C3090" s="20">
        <f t="shared" si="96"/>
        <v>4.4900000000000002E-2</v>
      </c>
      <c r="D3090" s="46">
        <f t="shared" si="97"/>
        <v>20.79</v>
      </c>
      <c r="E3090" s="20"/>
      <c r="F3090" s="105">
        <v>39596</v>
      </c>
      <c r="G3090" s="116">
        <v>19.07</v>
      </c>
      <c r="H3090" s="20"/>
    </row>
    <row r="3091" spans="1:8" s="172" customFormat="1" ht="12.75" customHeight="1" x14ac:dyDescent="0.15">
      <c r="A3091" s="105">
        <v>39567</v>
      </c>
      <c r="B3091" s="116">
        <v>4.55</v>
      </c>
      <c r="C3091" s="20">
        <f t="shared" si="96"/>
        <v>4.5499999999999999E-2</v>
      </c>
      <c r="D3091" s="46">
        <f t="shared" si="97"/>
        <v>20.239999999999998</v>
      </c>
      <c r="E3091" s="20"/>
      <c r="F3091" s="105">
        <v>39595</v>
      </c>
      <c r="G3091" s="116">
        <v>19.64</v>
      </c>
      <c r="H3091" s="20"/>
    </row>
    <row r="3092" spans="1:8" s="172" customFormat="1" ht="12.75" customHeight="1" x14ac:dyDescent="0.15">
      <c r="A3092" s="105">
        <v>39566</v>
      </c>
      <c r="B3092" s="116">
        <v>4.57</v>
      </c>
      <c r="C3092" s="20">
        <f t="shared" si="96"/>
        <v>4.5700000000000005E-2</v>
      </c>
      <c r="D3092" s="46">
        <f t="shared" si="97"/>
        <v>19.64</v>
      </c>
      <c r="E3092" s="20"/>
      <c r="F3092" s="105">
        <v>39591</v>
      </c>
      <c r="G3092" s="116">
        <v>19.55</v>
      </c>
      <c r="H3092" s="20"/>
    </row>
    <row r="3093" spans="1:8" s="172" customFormat="1" ht="12.75" customHeight="1" x14ac:dyDescent="0.15">
      <c r="A3093" s="105">
        <v>39563</v>
      </c>
      <c r="B3093" s="116">
        <v>4.6100000000000003</v>
      </c>
      <c r="C3093" s="20">
        <f t="shared" si="96"/>
        <v>4.6100000000000002E-2</v>
      </c>
      <c r="D3093" s="46">
        <f t="shared" si="97"/>
        <v>19.59</v>
      </c>
      <c r="E3093" s="20"/>
      <c r="F3093" s="105">
        <v>39590</v>
      </c>
      <c r="G3093" s="116">
        <v>18.05</v>
      </c>
      <c r="H3093" s="20"/>
    </row>
    <row r="3094" spans="1:8" s="172" customFormat="1" ht="12.75" customHeight="1" x14ac:dyDescent="0.15">
      <c r="A3094" s="105">
        <v>39562</v>
      </c>
      <c r="B3094" s="116">
        <v>4.5599999999999996</v>
      </c>
      <c r="C3094" s="20">
        <f t="shared" si="96"/>
        <v>4.5599999999999995E-2</v>
      </c>
      <c r="D3094" s="46">
        <f t="shared" si="97"/>
        <v>20.059999999999999</v>
      </c>
      <c r="E3094" s="20"/>
      <c r="F3094" s="105">
        <v>39589</v>
      </c>
      <c r="G3094" s="116">
        <v>18.59</v>
      </c>
      <c r="H3094" s="20"/>
    </row>
    <row r="3095" spans="1:8" s="172" customFormat="1" ht="12.75" customHeight="1" x14ac:dyDescent="0.15">
      <c r="A3095" s="105">
        <v>39561</v>
      </c>
      <c r="B3095" s="116">
        <v>4.49</v>
      </c>
      <c r="C3095" s="20">
        <f t="shared" si="96"/>
        <v>4.4900000000000002E-2</v>
      </c>
      <c r="D3095" s="46">
        <f t="shared" si="97"/>
        <v>20.260000000000002</v>
      </c>
      <c r="E3095" s="20"/>
      <c r="F3095" s="105">
        <v>39588</v>
      </c>
      <c r="G3095" s="116">
        <v>17.579999999999998</v>
      </c>
      <c r="H3095" s="20"/>
    </row>
    <row r="3096" spans="1:8" s="172" customFormat="1" ht="12.75" customHeight="1" x14ac:dyDescent="0.15">
      <c r="A3096" s="105">
        <v>39560</v>
      </c>
      <c r="B3096" s="116">
        <v>4.46</v>
      </c>
      <c r="C3096" s="20">
        <f t="shared" si="96"/>
        <v>4.4600000000000001E-2</v>
      </c>
      <c r="D3096" s="46">
        <f t="shared" si="97"/>
        <v>20.87</v>
      </c>
      <c r="E3096" s="20"/>
      <c r="F3096" s="105">
        <v>39587</v>
      </c>
      <c r="G3096" s="116">
        <v>17.010000000000002</v>
      </c>
      <c r="H3096" s="20"/>
    </row>
    <row r="3097" spans="1:8" s="172" customFormat="1" ht="12.75" customHeight="1" x14ac:dyDescent="0.15">
      <c r="A3097" s="105">
        <v>39559</v>
      </c>
      <c r="B3097" s="116">
        <v>4.4800000000000004</v>
      </c>
      <c r="C3097" s="20">
        <f t="shared" si="96"/>
        <v>4.4800000000000006E-2</v>
      </c>
      <c r="D3097" s="46">
        <f t="shared" si="97"/>
        <v>20.5</v>
      </c>
      <c r="E3097" s="20"/>
      <c r="F3097" s="105">
        <v>39584</v>
      </c>
      <c r="G3097" s="116">
        <v>16.47</v>
      </c>
      <c r="H3097" s="20"/>
    </row>
    <row r="3098" spans="1:8" s="172" customFormat="1" ht="12.75" customHeight="1" x14ac:dyDescent="0.15">
      <c r="A3098" s="105">
        <v>39556</v>
      </c>
      <c r="B3098" s="116">
        <v>4.51</v>
      </c>
      <c r="C3098" s="20">
        <f t="shared" si="96"/>
        <v>4.5100000000000001E-2</v>
      </c>
      <c r="D3098" s="46">
        <f t="shared" si="97"/>
        <v>20.13</v>
      </c>
      <c r="E3098" s="20"/>
      <c r="F3098" s="105">
        <v>39583</v>
      </c>
      <c r="G3098" s="116">
        <v>16.3</v>
      </c>
      <c r="H3098" s="20"/>
    </row>
    <row r="3099" spans="1:8" s="172" customFormat="1" ht="12.75" customHeight="1" x14ac:dyDescent="0.15">
      <c r="A3099" s="105">
        <v>39555</v>
      </c>
      <c r="B3099" s="116">
        <v>4.54</v>
      </c>
      <c r="C3099" s="20">
        <f t="shared" si="96"/>
        <v>4.5400000000000003E-2</v>
      </c>
      <c r="D3099" s="46">
        <f t="shared" si="97"/>
        <v>20.37</v>
      </c>
      <c r="E3099" s="20"/>
      <c r="F3099" s="105">
        <v>39582</v>
      </c>
      <c r="G3099" s="116">
        <v>17.66</v>
      </c>
      <c r="H3099" s="20"/>
    </row>
    <row r="3100" spans="1:8" s="172" customFormat="1" ht="12.75" customHeight="1" x14ac:dyDescent="0.15">
      <c r="A3100" s="105">
        <v>39554</v>
      </c>
      <c r="B3100" s="116">
        <v>4.54</v>
      </c>
      <c r="C3100" s="20">
        <f t="shared" si="96"/>
        <v>4.5400000000000003E-2</v>
      </c>
      <c r="D3100" s="46">
        <f t="shared" si="97"/>
        <v>20.53</v>
      </c>
      <c r="E3100" s="20"/>
      <c r="F3100" s="105">
        <v>39581</v>
      </c>
      <c r="G3100" s="116">
        <v>17.98</v>
      </c>
      <c r="H3100" s="20"/>
    </row>
    <row r="3101" spans="1:8" s="172" customFormat="1" ht="12.75" customHeight="1" x14ac:dyDescent="0.15">
      <c r="A3101" s="105">
        <v>39553</v>
      </c>
      <c r="B3101" s="116">
        <v>4.42</v>
      </c>
      <c r="C3101" s="20">
        <f t="shared" si="96"/>
        <v>4.4199999999999996E-2</v>
      </c>
      <c r="D3101" s="46">
        <f t="shared" si="97"/>
        <v>22.78</v>
      </c>
      <c r="E3101" s="20"/>
      <c r="F3101" s="105">
        <v>39580</v>
      </c>
      <c r="G3101" s="116">
        <v>17.79</v>
      </c>
      <c r="H3101" s="20"/>
    </row>
    <row r="3102" spans="1:8" s="172" customFormat="1" ht="12.75" customHeight="1" x14ac:dyDescent="0.15">
      <c r="A3102" s="105">
        <v>39552</v>
      </c>
      <c r="B3102" s="116">
        <v>4.3499999999999996</v>
      </c>
      <c r="C3102" s="20">
        <f t="shared" si="96"/>
        <v>4.3499999999999997E-2</v>
      </c>
      <c r="D3102" s="46">
        <f t="shared" si="97"/>
        <v>23.82</v>
      </c>
      <c r="E3102" s="20"/>
      <c r="F3102" s="105">
        <v>39577</v>
      </c>
      <c r="G3102" s="116">
        <v>19.41</v>
      </c>
      <c r="H3102" s="20"/>
    </row>
    <row r="3103" spans="1:8" s="172" customFormat="1" ht="12.75" customHeight="1" x14ac:dyDescent="0.15">
      <c r="A3103" s="105">
        <v>39549</v>
      </c>
      <c r="B3103" s="116">
        <v>4.3</v>
      </c>
      <c r="C3103" s="20">
        <f t="shared" si="96"/>
        <v>4.2999999999999997E-2</v>
      </c>
      <c r="D3103" s="46">
        <f t="shared" si="97"/>
        <v>23.46</v>
      </c>
      <c r="E3103" s="20"/>
      <c r="F3103" s="105">
        <v>39576</v>
      </c>
      <c r="G3103" s="116">
        <v>19.399999999999999</v>
      </c>
      <c r="H3103" s="20"/>
    </row>
    <row r="3104" spans="1:8" s="172" customFormat="1" ht="12.75" customHeight="1" x14ac:dyDescent="0.15">
      <c r="A3104" s="105">
        <v>39548</v>
      </c>
      <c r="B3104" s="116">
        <v>4.34</v>
      </c>
      <c r="C3104" s="20">
        <f t="shared" si="96"/>
        <v>4.3400000000000001E-2</v>
      </c>
      <c r="D3104" s="46">
        <f t="shared" si="97"/>
        <v>21.98</v>
      </c>
      <c r="E3104" s="20"/>
      <c r="F3104" s="105">
        <v>39575</v>
      </c>
      <c r="G3104" s="116">
        <v>19.73</v>
      </c>
      <c r="H3104" s="20"/>
    </row>
    <row r="3105" spans="1:8" s="172" customFormat="1" ht="12.75" customHeight="1" x14ac:dyDescent="0.15">
      <c r="A3105" s="105">
        <v>39547</v>
      </c>
      <c r="B3105" s="116">
        <v>4.3099999999999996</v>
      </c>
      <c r="C3105" s="20">
        <f t="shared" si="96"/>
        <v>4.3099999999999999E-2</v>
      </c>
      <c r="D3105" s="46">
        <f t="shared" si="97"/>
        <v>22.81</v>
      </c>
      <c r="E3105" s="20"/>
      <c r="F3105" s="105">
        <v>39574</v>
      </c>
      <c r="G3105" s="116">
        <v>18.21</v>
      </c>
      <c r="H3105" s="20"/>
    </row>
    <row r="3106" spans="1:8" s="172" customFormat="1" ht="12.75" customHeight="1" x14ac:dyDescent="0.15">
      <c r="A3106" s="105">
        <v>39546</v>
      </c>
      <c r="B3106" s="116">
        <v>4.37</v>
      </c>
      <c r="C3106" s="20">
        <f t="shared" si="96"/>
        <v>4.3700000000000003E-2</v>
      </c>
      <c r="D3106" s="46">
        <f t="shared" si="97"/>
        <v>22.36</v>
      </c>
      <c r="E3106" s="20"/>
      <c r="F3106" s="105">
        <v>39573</v>
      </c>
      <c r="G3106" s="116">
        <v>18.899999999999999</v>
      </c>
      <c r="H3106" s="20"/>
    </row>
    <row r="3107" spans="1:8" s="172" customFormat="1" ht="12.75" customHeight="1" x14ac:dyDescent="0.15">
      <c r="A3107" s="105">
        <v>39545</v>
      </c>
      <c r="B3107" s="116">
        <v>4.3600000000000003</v>
      </c>
      <c r="C3107" s="20">
        <f t="shared" si="96"/>
        <v>4.36E-2</v>
      </c>
      <c r="D3107" s="46">
        <f t="shared" si="97"/>
        <v>22.42</v>
      </c>
      <c r="E3107" s="20"/>
      <c r="F3107" s="105">
        <v>39570</v>
      </c>
      <c r="G3107" s="116">
        <v>18.18</v>
      </c>
      <c r="H3107" s="20"/>
    </row>
    <row r="3108" spans="1:8" s="172" customFormat="1" ht="12.75" customHeight="1" x14ac:dyDescent="0.15">
      <c r="A3108" s="105">
        <v>39542</v>
      </c>
      <c r="B3108" s="116">
        <v>4.32</v>
      </c>
      <c r="C3108" s="20">
        <f t="shared" si="96"/>
        <v>4.3200000000000002E-2</v>
      </c>
      <c r="D3108" s="46">
        <f t="shared" si="97"/>
        <v>22.45</v>
      </c>
      <c r="E3108" s="20"/>
      <c r="F3108" s="105">
        <v>39569</v>
      </c>
      <c r="G3108" s="116">
        <v>18.88</v>
      </c>
      <c r="H3108" s="20"/>
    </row>
    <row r="3109" spans="1:8" s="172" customFormat="1" ht="12.75" customHeight="1" x14ac:dyDescent="0.15">
      <c r="A3109" s="105">
        <v>39541</v>
      </c>
      <c r="B3109" s="116">
        <v>4.4000000000000004</v>
      </c>
      <c r="C3109" s="20">
        <f t="shared" si="96"/>
        <v>4.4000000000000004E-2</v>
      </c>
      <c r="D3109" s="46">
        <f t="shared" si="97"/>
        <v>23.21</v>
      </c>
      <c r="E3109" s="20"/>
      <c r="F3109" s="105">
        <v>39568</v>
      </c>
      <c r="G3109" s="116">
        <v>20.79</v>
      </c>
      <c r="H3109" s="20"/>
    </row>
    <row r="3110" spans="1:8" s="172" customFormat="1" ht="12.75" customHeight="1" x14ac:dyDescent="0.15">
      <c r="A3110" s="105">
        <v>39540</v>
      </c>
      <c r="B3110" s="116">
        <v>4.38</v>
      </c>
      <c r="C3110" s="20">
        <f t="shared" si="96"/>
        <v>4.3799999999999999E-2</v>
      </c>
      <c r="D3110" s="46">
        <f t="shared" si="97"/>
        <v>23.43</v>
      </c>
      <c r="E3110" s="20"/>
      <c r="F3110" s="105">
        <v>39567</v>
      </c>
      <c r="G3110" s="116">
        <v>20.239999999999998</v>
      </c>
      <c r="H3110" s="20"/>
    </row>
    <row r="3111" spans="1:8" s="172" customFormat="1" ht="12.75" customHeight="1" x14ac:dyDescent="0.15">
      <c r="A3111" s="105">
        <v>39539</v>
      </c>
      <c r="B3111" s="116">
        <v>4.4000000000000004</v>
      </c>
      <c r="C3111" s="20">
        <f t="shared" si="96"/>
        <v>4.4000000000000004E-2</v>
      </c>
      <c r="D3111" s="46">
        <f t="shared" si="97"/>
        <v>22.68</v>
      </c>
      <c r="E3111" s="20"/>
      <c r="F3111" s="105">
        <v>39566</v>
      </c>
      <c r="G3111" s="116">
        <v>19.64</v>
      </c>
      <c r="H3111" s="20"/>
    </row>
    <row r="3112" spans="1:8" s="172" customFormat="1" ht="12.75" customHeight="1" x14ac:dyDescent="0.15">
      <c r="A3112" s="105">
        <v>39538</v>
      </c>
      <c r="B3112" s="116">
        <v>4.3</v>
      </c>
      <c r="C3112" s="20">
        <f t="shared" si="96"/>
        <v>4.2999999999999997E-2</v>
      </c>
      <c r="D3112" s="46">
        <f t="shared" si="97"/>
        <v>25.61</v>
      </c>
      <c r="E3112" s="20"/>
      <c r="F3112" s="105">
        <v>39563</v>
      </c>
      <c r="G3112" s="116">
        <v>19.59</v>
      </c>
      <c r="H3112" s="20"/>
    </row>
    <row r="3113" spans="1:8" s="172" customFormat="1" ht="12.75" customHeight="1" x14ac:dyDescent="0.15">
      <c r="A3113" s="105">
        <v>39535</v>
      </c>
      <c r="B3113" s="116">
        <v>4.33</v>
      </c>
      <c r="C3113" s="20">
        <f t="shared" si="96"/>
        <v>4.3299999999999998E-2</v>
      </c>
      <c r="D3113" s="46">
        <f t="shared" si="97"/>
        <v>25.71</v>
      </c>
      <c r="E3113" s="20"/>
      <c r="F3113" s="105">
        <v>39562</v>
      </c>
      <c r="G3113" s="116">
        <v>20.059999999999999</v>
      </c>
      <c r="H3113" s="20"/>
    </row>
    <row r="3114" spans="1:8" s="172" customFormat="1" ht="12.75" customHeight="1" x14ac:dyDescent="0.15">
      <c r="A3114" s="105">
        <v>39534</v>
      </c>
      <c r="B3114" s="116">
        <v>4.38</v>
      </c>
      <c r="C3114" s="20">
        <f t="shared" si="96"/>
        <v>4.3799999999999999E-2</v>
      </c>
      <c r="D3114" s="46">
        <f t="shared" si="97"/>
        <v>25.88</v>
      </c>
      <c r="E3114" s="20"/>
      <c r="F3114" s="105">
        <v>39561</v>
      </c>
      <c r="G3114" s="116">
        <v>20.260000000000002</v>
      </c>
      <c r="H3114" s="20"/>
    </row>
    <row r="3115" spans="1:8" s="172" customFormat="1" ht="12.75" customHeight="1" x14ac:dyDescent="0.15">
      <c r="A3115" s="105">
        <v>39533</v>
      </c>
      <c r="B3115" s="116">
        <v>4.33</v>
      </c>
      <c r="C3115" s="20">
        <f t="shared" si="96"/>
        <v>4.3299999999999998E-2</v>
      </c>
      <c r="D3115" s="46">
        <f t="shared" si="97"/>
        <v>26.08</v>
      </c>
      <c r="E3115" s="20"/>
      <c r="F3115" s="105">
        <v>39560</v>
      </c>
      <c r="G3115" s="116">
        <v>20.87</v>
      </c>
      <c r="H3115" s="20"/>
    </row>
    <row r="3116" spans="1:8" s="172" customFormat="1" ht="12.75" customHeight="1" x14ac:dyDescent="0.15">
      <c r="A3116" s="105">
        <v>39532</v>
      </c>
      <c r="B3116" s="116">
        <v>4.3</v>
      </c>
      <c r="C3116" s="20">
        <f t="shared" si="96"/>
        <v>4.2999999999999997E-2</v>
      </c>
      <c r="D3116" s="46">
        <f t="shared" si="97"/>
        <v>25.72</v>
      </c>
      <c r="E3116" s="20"/>
      <c r="F3116" s="105">
        <v>39559</v>
      </c>
      <c r="G3116" s="116">
        <v>20.5</v>
      </c>
      <c r="H3116" s="20"/>
    </row>
    <row r="3117" spans="1:8" s="172" customFormat="1" ht="12.75" customHeight="1" x14ac:dyDescent="0.15">
      <c r="A3117" s="105">
        <v>39531</v>
      </c>
      <c r="B3117" s="116">
        <v>4.33</v>
      </c>
      <c r="C3117" s="20">
        <f t="shared" si="96"/>
        <v>4.3299999999999998E-2</v>
      </c>
      <c r="D3117" s="46">
        <f t="shared" si="97"/>
        <v>25.73</v>
      </c>
      <c r="E3117" s="20"/>
      <c r="F3117" s="105">
        <v>39556</v>
      </c>
      <c r="G3117" s="116">
        <v>20.13</v>
      </c>
      <c r="H3117" s="20"/>
    </row>
    <row r="3118" spans="1:8" s="172" customFormat="1" ht="12.75" customHeight="1" x14ac:dyDescent="0.15">
      <c r="A3118" s="105">
        <v>39527</v>
      </c>
      <c r="B3118" s="116">
        <v>4.17</v>
      </c>
      <c r="C3118" s="20">
        <f t="shared" si="96"/>
        <v>4.1700000000000001E-2</v>
      </c>
      <c r="D3118" s="46">
        <f t="shared" si="97"/>
        <v>26.62</v>
      </c>
      <c r="E3118" s="20"/>
      <c r="F3118" s="105">
        <v>39555</v>
      </c>
      <c r="G3118" s="116">
        <v>20.37</v>
      </c>
      <c r="H3118" s="20"/>
    </row>
    <row r="3119" spans="1:8" s="172" customFormat="1" ht="12.75" customHeight="1" x14ac:dyDescent="0.15">
      <c r="A3119" s="105">
        <v>39526</v>
      </c>
      <c r="B3119" s="116">
        <v>4.22</v>
      </c>
      <c r="C3119" s="20">
        <f t="shared" si="96"/>
        <v>4.2199999999999994E-2</v>
      </c>
      <c r="D3119" s="46">
        <f t="shared" si="97"/>
        <v>29.84</v>
      </c>
      <c r="E3119" s="20"/>
      <c r="F3119" s="105">
        <v>39554</v>
      </c>
      <c r="G3119" s="116">
        <v>20.53</v>
      </c>
      <c r="H3119" s="20"/>
    </row>
    <row r="3120" spans="1:8" s="172" customFormat="1" ht="12.75" customHeight="1" x14ac:dyDescent="0.15">
      <c r="A3120" s="105">
        <v>39525</v>
      </c>
      <c r="B3120" s="116">
        <v>4.3499999999999996</v>
      </c>
      <c r="C3120" s="20">
        <f t="shared" si="96"/>
        <v>4.3499999999999997E-2</v>
      </c>
      <c r="D3120" s="46">
        <f t="shared" si="97"/>
        <v>25.79</v>
      </c>
      <c r="E3120" s="20"/>
      <c r="F3120" s="105">
        <v>39553</v>
      </c>
      <c r="G3120" s="116">
        <v>22.78</v>
      </c>
      <c r="H3120" s="20"/>
    </row>
    <row r="3121" spans="1:8" s="172" customFormat="1" ht="12.75" customHeight="1" x14ac:dyDescent="0.15">
      <c r="A3121" s="105">
        <v>39524</v>
      </c>
      <c r="B3121" s="116">
        <v>4.29</v>
      </c>
      <c r="C3121" s="20">
        <f t="shared" si="96"/>
        <v>4.2900000000000001E-2</v>
      </c>
      <c r="D3121" s="46">
        <f t="shared" si="97"/>
        <v>32.24</v>
      </c>
      <c r="E3121" s="20"/>
      <c r="F3121" s="105">
        <v>39552</v>
      </c>
      <c r="G3121" s="116">
        <v>23.82</v>
      </c>
      <c r="H3121" s="20"/>
    </row>
    <row r="3122" spans="1:8" s="172" customFormat="1" ht="12.75" customHeight="1" x14ac:dyDescent="0.15">
      <c r="A3122" s="105">
        <v>39521</v>
      </c>
      <c r="B3122" s="116">
        <v>4.3499999999999996</v>
      </c>
      <c r="C3122" s="20">
        <f t="shared" si="96"/>
        <v>4.3499999999999997E-2</v>
      </c>
      <c r="D3122" s="46">
        <f t="shared" si="97"/>
        <v>31.16</v>
      </c>
      <c r="E3122" s="20"/>
      <c r="F3122" s="105">
        <v>39549</v>
      </c>
      <c r="G3122" s="116">
        <v>23.46</v>
      </c>
      <c r="H3122" s="20"/>
    </row>
    <row r="3123" spans="1:8" s="172" customFormat="1" ht="12.75" customHeight="1" x14ac:dyDescent="0.15">
      <c r="A3123" s="105">
        <v>39520</v>
      </c>
      <c r="B3123" s="116">
        <v>4.47</v>
      </c>
      <c r="C3123" s="20">
        <f t="shared" si="96"/>
        <v>4.4699999999999997E-2</v>
      </c>
      <c r="D3123" s="46">
        <f t="shared" si="97"/>
        <v>27.29</v>
      </c>
      <c r="E3123" s="20"/>
      <c r="F3123" s="105">
        <v>39548</v>
      </c>
      <c r="G3123" s="116">
        <v>21.98</v>
      </c>
      <c r="H3123" s="20"/>
    </row>
    <row r="3124" spans="1:8" s="172" customFormat="1" ht="12.75" customHeight="1" x14ac:dyDescent="0.15">
      <c r="A3124" s="105">
        <v>39519</v>
      </c>
      <c r="B3124" s="116">
        <v>4.4000000000000004</v>
      </c>
      <c r="C3124" s="20">
        <f t="shared" si="96"/>
        <v>4.4000000000000004E-2</v>
      </c>
      <c r="D3124" s="46">
        <f t="shared" si="97"/>
        <v>27.22</v>
      </c>
      <c r="E3124" s="20"/>
      <c r="F3124" s="105">
        <v>39547</v>
      </c>
      <c r="G3124" s="116">
        <v>22.81</v>
      </c>
      <c r="H3124" s="20"/>
    </row>
    <row r="3125" spans="1:8" s="172" customFormat="1" ht="12.75" customHeight="1" x14ac:dyDescent="0.15">
      <c r="A3125" s="105">
        <v>39518</v>
      </c>
      <c r="B3125" s="116">
        <v>4.53</v>
      </c>
      <c r="C3125" s="20">
        <f t="shared" si="96"/>
        <v>4.53E-2</v>
      </c>
      <c r="D3125" s="46">
        <f t="shared" si="97"/>
        <v>26.36</v>
      </c>
      <c r="E3125" s="20"/>
      <c r="F3125" s="105">
        <v>39546</v>
      </c>
      <c r="G3125" s="116">
        <v>22.36</v>
      </c>
      <c r="H3125" s="20"/>
    </row>
    <row r="3126" spans="1:8" s="172" customFormat="1" ht="12.75" customHeight="1" x14ac:dyDescent="0.15">
      <c r="A3126" s="105">
        <v>39517</v>
      </c>
      <c r="B3126" s="116">
        <v>4.45</v>
      </c>
      <c r="C3126" s="20">
        <f t="shared" si="96"/>
        <v>4.4500000000000005E-2</v>
      </c>
      <c r="D3126" s="46">
        <f t="shared" si="97"/>
        <v>29.38</v>
      </c>
      <c r="E3126" s="20"/>
      <c r="F3126" s="105">
        <v>39545</v>
      </c>
      <c r="G3126" s="116">
        <v>22.42</v>
      </c>
      <c r="H3126" s="20"/>
    </row>
    <row r="3127" spans="1:8" s="172" customFormat="1" ht="12.75" customHeight="1" x14ac:dyDescent="0.15">
      <c r="A3127" s="105">
        <v>39514</v>
      </c>
      <c r="B3127" s="116">
        <v>4.55</v>
      </c>
      <c r="C3127" s="20">
        <f t="shared" si="96"/>
        <v>4.5499999999999999E-2</v>
      </c>
      <c r="D3127" s="46">
        <f t="shared" si="97"/>
        <v>27.49</v>
      </c>
      <c r="E3127" s="20"/>
      <c r="F3127" s="105">
        <v>39542</v>
      </c>
      <c r="G3127" s="116">
        <v>22.45</v>
      </c>
      <c r="H3127" s="20"/>
    </row>
    <row r="3128" spans="1:8" s="172" customFormat="1" ht="12.75" customHeight="1" x14ac:dyDescent="0.15">
      <c r="A3128" s="105">
        <v>39513</v>
      </c>
      <c r="B3128" s="116">
        <v>4.57</v>
      </c>
      <c r="C3128" s="20">
        <f t="shared" si="96"/>
        <v>4.5700000000000005E-2</v>
      </c>
      <c r="D3128" s="46">
        <f t="shared" si="97"/>
        <v>27.55</v>
      </c>
      <c r="E3128" s="20"/>
      <c r="F3128" s="105">
        <v>39541</v>
      </c>
      <c r="G3128" s="116">
        <v>23.21</v>
      </c>
      <c r="H3128" s="20"/>
    </row>
    <row r="3129" spans="1:8" s="172" customFormat="1" ht="12.75" customHeight="1" x14ac:dyDescent="0.15">
      <c r="A3129" s="105">
        <v>39512</v>
      </c>
      <c r="B3129" s="116">
        <v>4.5999999999999996</v>
      </c>
      <c r="C3129" s="20">
        <f t="shared" si="96"/>
        <v>4.5999999999999999E-2</v>
      </c>
      <c r="D3129" s="46">
        <f t="shared" si="97"/>
        <v>24.6</v>
      </c>
      <c r="E3129" s="20"/>
      <c r="F3129" s="105">
        <v>39540</v>
      </c>
      <c r="G3129" s="116">
        <v>23.43</v>
      </c>
      <c r="H3129" s="20"/>
    </row>
    <row r="3130" spans="1:8" s="172" customFormat="1" ht="12.75" customHeight="1" x14ac:dyDescent="0.15">
      <c r="A3130" s="105">
        <v>39511</v>
      </c>
      <c r="B3130" s="116">
        <v>4.5199999999999996</v>
      </c>
      <c r="C3130" s="20">
        <f t="shared" si="96"/>
        <v>4.5199999999999997E-2</v>
      </c>
      <c r="D3130" s="46">
        <f t="shared" si="97"/>
        <v>25.52</v>
      </c>
      <c r="E3130" s="20"/>
      <c r="F3130" s="105">
        <v>39539</v>
      </c>
      <c r="G3130" s="116">
        <v>22.68</v>
      </c>
      <c r="H3130" s="20"/>
    </row>
    <row r="3131" spans="1:8" s="172" customFormat="1" ht="12.75" customHeight="1" x14ac:dyDescent="0.15">
      <c r="A3131" s="105">
        <v>39510</v>
      </c>
      <c r="B3131" s="116">
        <v>4.42</v>
      </c>
      <c r="C3131" s="20">
        <f t="shared" si="96"/>
        <v>4.4199999999999996E-2</v>
      </c>
      <c r="D3131" s="46">
        <f t="shared" si="97"/>
        <v>26.28</v>
      </c>
      <c r="E3131" s="20"/>
      <c r="F3131" s="105">
        <v>39538</v>
      </c>
      <c r="G3131" s="116">
        <v>25.61</v>
      </c>
      <c r="H3131" s="20"/>
    </row>
    <row r="3132" spans="1:8" s="172" customFormat="1" ht="12.75" customHeight="1" x14ac:dyDescent="0.15">
      <c r="A3132" s="105">
        <v>39507</v>
      </c>
      <c r="B3132" s="116">
        <v>4.41</v>
      </c>
      <c r="C3132" s="20">
        <f t="shared" si="96"/>
        <v>4.41E-2</v>
      </c>
      <c r="D3132" s="46">
        <f t="shared" si="97"/>
        <v>26.54</v>
      </c>
      <c r="E3132" s="20"/>
      <c r="F3132" s="105">
        <v>39535</v>
      </c>
      <c r="G3132" s="116">
        <v>25.71</v>
      </c>
      <c r="H3132" s="20"/>
    </row>
    <row r="3133" spans="1:8" s="172" customFormat="1" ht="12.75" customHeight="1" x14ac:dyDescent="0.15">
      <c r="A3133" s="105">
        <v>39506</v>
      </c>
      <c r="B3133" s="116">
        <v>4.55</v>
      </c>
      <c r="C3133" s="20">
        <f t="shared" si="96"/>
        <v>4.5499999999999999E-2</v>
      </c>
      <c r="D3133" s="46">
        <f t="shared" si="97"/>
        <v>23.53</v>
      </c>
      <c r="E3133" s="20"/>
      <c r="F3133" s="105">
        <v>39534</v>
      </c>
      <c r="G3133" s="116">
        <v>25.88</v>
      </c>
      <c r="H3133" s="20"/>
    </row>
    <row r="3134" spans="1:8" s="172" customFormat="1" ht="12.75" customHeight="1" x14ac:dyDescent="0.15">
      <c r="A3134" s="105">
        <v>39505</v>
      </c>
      <c r="B3134" s="116">
        <v>4.6500000000000004</v>
      </c>
      <c r="C3134" s="20">
        <f t="shared" si="96"/>
        <v>4.6500000000000007E-2</v>
      </c>
      <c r="D3134" s="46">
        <f t="shared" si="97"/>
        <v>22.69</v>
      </c>
      <c r="E3134" s="20"/>
      <c r="F3134" s="105">
        <v>39533</v>
      </c>
      <c r="G3134" s="116">
        <v>26.08</v>
      </c>
      <c r="H3134" s="20"/>
    </row>
    <row r="3135" spans="1:8" s="172" customFormat="1" ht="12.75" customHeight="1" x14ac:dyDescent="0.15">
      <c r="A3135" s="105">
        <v>39504</v>
      </c>
      <c r="B3135" s="116">
        <v>4.66</v>
      </c>
      <c r="C3135" s="20">
        <f t="shared" si="96"/>
        <v>4.6600000000000003E-2</v>
      </c>
      <c r="D3135" s="46">
        <f t="shared" si="97"/>
        <v>21.9</v>
      </c>
      <c r="E3135" s="20"/>
      <c r="F3135" s="105">
        <v>39532</v>
      </c>
      <c r="G3135" s="116">
        <v>25.72</v>
      </c>
      <c r="H3135" s="20"/>
    </row>
    <row r="3136" spans="1:8" s="172" customFormat="1" ht="12.75" customHeight="1" x14ac:dyDescent="0.15">
      <c r="A3136" s="105">
        <v>39503</v>
      </c>
      <c r="B3136" s="116">
        <v>4.67</v>
      </c>
      <c r="C3136" s="20">
        <f t="shared" si="96"/>
        <v>4.6699999999999998E-2</v>
      </c>
      <c r="D3136" s="46">
        <f t="shared" si="97"/>
        <v>23.03</v>
      </c>
      <c r="E3136" s="20"/>
      <c r="F3136" s="105">
        <v>39531</v>
      </c>
      <c r="G3136" s="116">
        <v>25.73</v>
      </c>
      <c r="H3136" s="20"/>
    </row>
    <row r="3137" spans="1:8" s="172" customFormat="1" ht="12.75" customHeight="1" x14ac:dyDescent="0.15">
      <c r="A3137" s="105">
        <v>39500</v>
      </c>
      <c r="B3137" s="116">
        <v>4.58</v>
      </c>
      <c r="C3137" s="20">
        <f t="shared" si="96"/>
        <v>4.58E-2</v>
      </c>
      <c r="D3137" s="46">
        <f t="shared" si="97"/>
        <v>24.06</v>
      </c>
      <c r="E3137" s="20"/>
      <c r="F3137" s="105">
        <v>39527</v>
      </c>
      <c r="G3137" s="116">
        <v>26.62</v>
      </c>
      <c r="H3137" s="20"/>
    </row>
    <row r="3138" spans="1:8" s="172" customFormat="1" ht="12.75" customHeight="1" x14ac:dyDescent="0.15">
      <c r="A3138" s="105">
        <v>39499</v>
      </c>
      <c r="B3138" s="116">
        <v>4.54</v>
      </c>
      <c r="C3138" s="20">
        <f t="shared" si="96"/>
        <v>4.5400000000000003E-2</v>
      </c>
      <c r="D3138" s="46">
        <f t="shared" si="97"/>
        <v>25.12</v>
      </c>
      <c r="E3138" s="20"/>
      <c r="F3138" s="105">
        <v>39526</v>
      </c>
      <c r="G3138" s="116">
        <v>29.84</v>
      </c>
      <c r="H3138" s="20"/>
    </row>
    <row r="3139" spans="1:8" s="172" customFormat="1" ht="12.75" customHeight="1" x14ac:dyDescent="0.15">
      <c r="A3139" s="105">
        <v>39498</v>
      </c>
      <c r="B3139" s="116">
        <v>4.6500000000000004</v>
      </c>
      <c r="C3139" s="20">
        <f t="shared" ref="C3139:C3202" si="98">B3139/100</f>
        <v>4.6500000000000007E-2</v>
      </c>
      <c r="D3139" s="46">
        <f t="shared" ref="D3139:D3202" si="99">IFERROR(VLOOKUP(A3139,$F$3:$G$7726,2,FALSE),AVERAGE(D3138,D3140))</f>
        <v>24.4</v>
      </c>
      <c r="E3139" s="20"/>
      <c r="F3139" s="105">
        <v>39525</v>
      </c>
      <c r="G3139" s="116">
        <v>25.79</v>
      </c>
      <c r="H3139" s="20"/>
    </row>
    <row r="3140" spans="1:8" s="172" customFormat="1" ht="12.75" customHeight="1" x14ac:dyDescent="0.15">
      <c r="A3140" s="105">
        <v>39497</v>
      </c>
      <c r="B3140" s="116">
        <v>4.66</v>
      </c>
      <c r="C3140" s="20">
        <f t="shared" si="98"/>
        <v>4.6600000000000003E-2</v>
      </c>
      <c r="D3140" s="46">
        <f t="shared" si="99"/>
        <v>25.59</v>
      </c>
      <c r="E3140" s="20"/>
      <c r="F3140" s="105">
        <v>39524</v>
      </c>
      <c r="G3140" s="116">
        <v>32.24</v>
      </c>
      <c r="H3140" s="20"/>
    </row>
    <row r="3141" spans="1:8" s="172" customFormat="1" ht="12.75" customHeight="1" x14ac:dyDescent="0.15">
      <c r="A3141" s="105">
        <v>39493</v>
      </c>
      <c r="B3141" s="116">
        <v>4.58</v>
      </c>
      <c r="C3141" s="20">
        <f t="shared" si="98"/>
        <v>4.58E-2</v>
      </c>
      <c r="D3141" s="46">
        <f t="shared" si="99"/>
        <v>25.02</v>
      </c>
      <c r="E3141" s="20"/>
      <c r="F3141" s="105">
        <v>39521</v>
      </c>
      <c r="G3141" s="116">
        <v>31.16</v>
      </c>
      <c r="H3141" s="20"/>
    </row>
    <row r="3142" spans="1:8" s="172" customFormat="1" ht="12.75" customHeight="1" x14ac:dyDescent="0.15">
      <c r="A3142" s="105">
        <v>39492</v>
      </c>
      <c r="B3142" s="116">
        <v>4.67</v>
      </c>
      <c r="C3142" s="20">
        <f t="shared" si="98"/>
        <v>4.6699999999999998E-2</v>
      </c>
      <c r="D3142" s="46">
        <f t="shared" si="99"/>
        <v>25.54</v>
      </c>
      <c r="E3142" s="20"/>
      <c r="F3142" s="105">
        <v>39520</v>
      </c>
      <c r="G3142" s="116">
        <v>27.29</v>
      </c>
      <c r="H3142" s="20"/>
    </row>
    <row r="3143" spans="1:8" s="172" customFormat="1" ht="12.75" customHeight="1" x14ac:dyDescent="0.15">
      <c r="A3143" s="105">
        <v>39491</v>
      </c>
      <c r="B3143" s="116">
        <v>4.5199999999999996</v>
      </c>
      <c r="C3143" s="20">
        <f t="shared" si="98"/>
        <v>4.5199999999999997E-2</v>
      </c>
      <c r="D3143" s="46">
        <f t="shared" si="99"/>
        <v>24.88</v>
      </c>
      <c r="E3143" s="20"/>
      <c r="F3143" s="105">
        <v>39519</v>
      </c>
      <c r="G3143" s="116">
        <v>27.22</v>
      </c>
      <c r="H3143" s="20"/>
    </row>
    <row r="3144" spans="1:8" s="172" customFormat="1" ht="12.75" customHeight="1" x14ac:dyDescent="0.15">
      <c r="A3144" s="105">
        <v>39490</v>
      </c>
      <c r="B3144" s="116">
        <v>4.46</v>
      </c>
      <c r="C3144" s="20">
        <f t="shared" si="98"/>
        <v>4.4600000000000001E-2</v>
      </c>
      <c r="D3144" s="46">
        <f t="shared" si="99"/>
        <v>26.33</v>
      </c>
      <c r="E3144" s="20"/>
      <c r="F3144" s="105">
        <v>39518</v>
      </c>
      <c r="G3144" s="116">
        <v>26.36</v>
      </c>
      <c r="H3144" s="20"/>
    </row>
    <row r="3145" spans="1:8" s="172" customFormat="1" ht="12.75" customHeight="1" x14ac:dyDescent="0.15">
      <c r="A3145" s="105">
        <v>39489</v>
      </c>
      <c r="B3145" s="116">
        <v>4.41</v>
      </c>
      <c r="C3145" s="20">
        <f t="shared" si="98"/>
        <v>4.41E-2</v>
      </c>
      <c r="D3145" s="46">
        <f t="shared" si="99"/>
        <v>27.6</v>
      </c>
      <c r="E3145" s="20"/>
      <c r="F3145" s="105">
        <v>39517</v>
      </c>
      <c r="G3145" s="116">
        <v>29.38</v>
      </c>
      <c r="H3145" s="20"/>
    </row>
    <row r="3146" spans="1:8" s="172" customFormat="1" ht="12.75" customHeight="1" x14ac:dyDescent="0.15">
      <c r="A3146" s="105">
        <v>39486</v>
      </c>
      <c r="B3146" s="116">
        <v>4.43</v>
      </c>
      <c r="C3146" s="20">
        <f t="shared" si="98"/>
        <v>4.4299999999999999E-2</v>
      </c>
      <c r="D3146" s="46">
        <f t="shared" si="99"/>
        <v>28.01</v>
      </c>
      <c r="E3146" s="20"/>
      <c r="F3146" s="105">
        <v>39514</v>
      </c>
      <c r="G3146" s="116">
        <v>27.49</v>
      </c>
      <c r="H3146" s="20"/>
    </row>
    <row r="3147" spans="1:8" s="172" customFormat="1" ht="12.75" customHeight="1" x14ac:dyDescent="0.15">
      <c r="A3147" s="105">
        <v>39485</v>
      </c>
      <c r="B3147" s="116">
        <v>4.51</v>
      </c>
      <c r="C3147" s="20">
        <f t="shared" si="98"/>
        <v>4.5100000000000001E-2</v>
      </c>
      <c r="D3147" s="46">
        <f t="shared" si="99"/>
        <v>27.66</v>
      </c>
      <c r="E3147" s="20"/>
      <c r="F3147" s="105">
        <v>39513</v>
      </c>
      <c r="G3147" s="116">
        <v>27.55</v>
      </c>
      <c r="H3147" s="20"/>
    </row>
    <row r="3148" spans="1:8" s="172" customFormat="1" ht="12.75" customHeight="1" x14ac:dyDescent="0.15">
      <c r="A3148" s="105">
        <v>39484</v>
      </c>
      <c r="B3148" s="116">
        <v>4.37</v>
      </c>
      <c r="C3148" s="20">
        <f t="shared" si="98"/>
        <v>4.3700000000000003E-2</v>
      </c>
      <c r="D3148" s="46">
        <f t="shared" si="99"/>
        <v>28.97</v>
      </c>
      <c r="E3148" s="20"/>
      <c r="F3148" s="105">
        <v>39512</v>
      </c>
      <c r="G3148" s="116">
        <v>24.6</v>
      </c>
      <c r="H3148" s="20"/>
    </row>
    <row r="3149" spans="1:8" s="172" customFormat="1" ht="12.75" customHeight="1" x14ac:dyDescent="0.15">
      <c r="A3149" s="105">
        <v>39483</v>
      </c>
      <c r="B3149" s="116">
        <v>4.33</v>
      </c>
      <c r="C3149" s="20">
        <f t="shared" si="98"/>
        <v>4.3299999999999998E-2</v>
      </c>
      <c r="D3149" s="46">
        <f t="shared" si="99"/>
        <v>28.24</v>
      </c>
      <c r="E3149" s="20"/>
      <c r="F3149" s="105">
        <v>39511</v>
      </c>
      <c r="G3149" s="116">
        <v>25.52</v>
      </c>
      <c r="H3149" s="20"/>
    </row>
    <row r="3150" spans="1:8" s="172" customFormat="1" ht="12.75" customHeight="1" x14ac:dyDescent="0.15">
      <c r="A3150" s="105">
        <v>39482</v>
      </c>
      <c r="B3150" s="116">
        <v>4.37</v>
      </c>
      <c r="C3150" s="20">
        <f t="shared" si="98"/>
        <v>4.3700000000000003E-2</v>
      </c>
      <c r="D3150" s="46">
        <f t="shared" si="99"/>
        <v>25.99</v>
      </c>
      <c r="E3150" s="20"/>
      <c r="F3150" s="105">
        <v>39510</v>
      </c>
      <c r="G3150" s="116">
        <v>26.28</v>
      </c>
      <c r="H3150" s="20"/>
    </row>
    <row r="3151" spans="1:8" s="172" customFormat="1" ht="12.75" customHeight="1" x14ac:dyDescent="0.15">
      <c r="A3151" s="105">
        <v>39479</v>
      </c>
      <c r="B3151" s="116">
        <v>4.32</v>
      </c>
      <c r="C3151" s="20">
        <f t="shared" si="98"/>
        <v>4.3200000000000002E-2</v>
      </c>
      <c r="D3151" s="46">
        <f t="shared" si="99"/>
        <v>24.02</v>
      </c>
      <c r="E3151" s="20"/>
      <c r="F3151" s="105">
        <v>39507</v>
      </c>
      <c r="G3151" s="116">
        <v>26.54</v>
      </c>
      <c r="H3151" s="20"/>
    </row>
    <row r="3152" spans="1:8" s="172" customFormat="1" ht="12.75" customHeight="1" x14ac:dyDescent="0.15">
      <c r="A3152" s="105">
        <v>39478</v>
      </c>
      <c r="B3152" s="116">
        <v>4.3499999999999996</v>
      </c>
      <c r="C3152" s="20">
        <f t="shared" si="98"/>
        <v>4.3499999999999997E-2</v>
      </c>
      <c r="D3152" s="46">
        <f t="shared" si="99"/>
        <v>26.2</v>
      </c>
      <c r="E3152" s="20"/>
      <c r="F3152" s="105">
        <v>39506</v>
      </c>
      <c r="G3152" s="116">
        <v>23.53</v>
      </c>
      <c r="H3152" s="20"/>
    </row>
    <row r="3153" spans="1:8" s="172" customFormat="1" ht="12.75" customHeight="1" x14ac:dyDescent="0.15">
      <c r="A3153" s="105">
        <v>39477</v>
      </c>
      <c r="B3153" s="116">
        <v>4.4400000000000004</v>
      </c>
      <c r="C3153" s="20">
        <f t="shared" si="98"/>
        <v>4.4400000000000002E-2</v>
      </c>
      <c r="D3153" s="46">
        <f t="shared" si="99"/>
        <v>27.62</v>
      </c>
      <c r="E3153" s="20"/>
      <c r="F3153" s="105">
        <v>39505</v>
      </c>
      <c r="G3153" s="116">
        <v>22.69</v>
      </c>
      <c r="H3153" s="20"/>
    </row>
    <row r="3154" spans="1:8" s="172" customFormat="1" ht="12.75" customHeight="1" x14ac:dyDescent="0.15">
      <c r="A3154" s="105">
        <v>39476</v>
      </c>
      <c r="B3154" s="116">
        <v>4.34</v>
      </c>
      <c r="C3154" s="20">
        <f t="shared" si="98"/>
        <v>4.3400000000000001E-2</v>
      </c>
      <c r="D3154" s="46">
        <f t="shared" si="99"/>
        <v>27.32</v>
      </c>
      <c r="E3154" s="20"/>
      <c r="F3154" s="105">
        <v>39504</v>
      </c>
      <c r="G3154" s="116">
        <v>21.9</v>
      </c>
      <c r="H3154" s="20"/>
    </row>
    <row r="3155" spans="1:8" s="172" customFormat="1" ht="12.75" customHeight="1" x14ac:dyDescent="0.15">
      <c r="A3155" s="105">
        <v>39475</v>
      </c>
      <c r="B3155" s="116">
        <v>4.29</v>
      </c>
      <c r="C3155" s="20">
        <f t="shared" si="98"/>
        <v>4.2900000000000001E-2</v>
      </c>
      <c r="D3155" s="46">
        <f t="shared" si="99"/>
        <v>27.78</v>
      </c>
      <c r="E3155" s="20"/>
      <c r="F3155" s="105">
        <v>39503</v>
      </c>
      <c r="G3155" s="116">
        <v>23.03</v>
      </c>
      <c r="H3155" s="20"/>
    </row>
    <row r="3156" spans="1:8" s="172" customFormat="1" ht="12.75" customHeight="1" x14ac:dyDescent="0.15">
      <c r="A3156" s="105">
        <v>39472</v>
      </c>
      <c r="B3156" s="116">
        <v>4.28</v>
      </c>
      <c r="C3156" s="20">
        <f t="shared" si="98"/>
        <v>4.2800000000000005E-2</v>
      </c>
      <c r="D3156" s="46">
        <f t="shared" si="99"/>
        <v>29.08</v>
      </c>
      <c r="E3156" s="20"/>
      <c r="F3156" s="105">
        <v>39500</v>
      </c>
      <c r="G3156" s="116">
        <v>24.06</v>
      </c>
      <c r="H3156" s="20"/>
    </row>
    <row r="3157" spans="1:8" s="172" customFormat="1" ht="12.75" customHeight="1" x14ac:dyDescent="0.15">
      <c r="A3157" s="105">
        <v>39471</v>
      </c>
      <c r="B3157" s="116">
        <v>4.3600000000000003</v>
      </c>
      <c r="C3157" s="20">
        <f t="shared" si="98"/>
        <v>4.36E-2</v>
      </c>
      <c r="D3157" s="46">
        <f t="shared" si="99"/>
        <v>27.78</v>
      </c>
      <c r="E3157" s="20"/>
      <c r="F3157" s="105">
        <v>39499</v>
      </c>
      <c r="G3157" s="116">
        <v>25.12</v>
      </c>
      <c r="H3157" s="20"/>
    </row>
    <row r="3158" spans="1:8" s="172" customFormat="1" ht="12.75" customHeight="1" x14ac:dyDescent="0.15">
      <c r="A3158" s="105">
        <v>39470</v>
      </c>
      <c r="B3158" s="116">
        <v>4.2300000000000004</v>
      </c>
      <c r="C3158" s="20">
        <f t="shared" si="98"/>
        <v>4.2300000000000004E-2</v>
      </c>
      <c r="D3158" s="46">
        <f t="shared" si="99"/>
        <v>29.02</v>
      </c>
      <c r="E3158" s="20"/>
      <c r="F3158" s="105">
        <v>39498</v>
      </c>
      <c r="G3158" s="116">
        <v>24.4</v>
      </c>
      <c r="H3158" s="20"/>
    </row>
    <row r="3159" spans="1:8" s="172" customFormat="1" ht="12.75" customHeight="1" x14ac:dyDescent="0.15">
      <c r="A3159" s="105">
        <v>39469</v>
      </c>
      <c r="B3159" s="116">
        <v>4.2300000000000004</v>
      </c>
      <c r="C3159" s="20">
        <f t="shared" si="98"/>
        <v>4.2300000000000004E-2</v>
      </c>
      <c r="D3159" s="46">
        <f t="shared" si="99"/>
        <v>31.01</v>
      </c>
      <c r="E3159" s="20"/>
      <c r="F3159" s="105">
        <v>39497</v>
      </c>
      <c r="G3159" s="116">
        <v>25.59</v>
      </c>
      <c r="H3159" s="20"/>
    </row>
    <row r="3160" spans="1:8" s="172" customFormat="1" ht="12.75" customHeight="1" x14ac:dyDescent="0.15">
      <c r="A3160" s="105">
        <v>39465</v>
      </c>
      <c r="B3160" s="116">
        <v>4.28</v>
      </c>
      <c r="C3160" s="20">
        <f t="shared" si="98"/>
        <v>4.2800000000000005E-2</v>
      </c>
      <c r="D3160" s="46">
        <f t="shared" si="99"/>
        <v>27.18</v>
      </c>
      <c r="E3160" s="20"/>
      <c r="F3160" s="105">
        <v>39493</v>
      </c>
      <c r="G3160" s="116">
        <v>25.02</v>
      </c>
      <c r="H3160" s="20"/>
    </row>
    <row r="3161" spans="1:8" s="172" customFormat="1" ht="12.75" customHeight="1" x14ac:dyDescent="0.15">
      <c r="A3161" s="105">
        <v>39464</v>
      </c>
      <c r="B3161" s="116">
        <v>4.25</v>
      </c>
      <c r="C3161" s="20">
        <f t="shared" si="98"/>
        <v>4.2500000000000003E-2</v>
      </c>
      <c r="D3161" s="46">
        <f t="shared" si="99"/>
        <v>28.46</v>
      </c>
      <c r="E3161" s="20"/>
      <c r="F3161" s="105">
        <v>39492</v>
      </c>
      <c r="G3161" s="116">
        <v>25.54</v>
      </c>
      <c r="H3161" s="20"/>
    </row>
    <row r="3162" spans="1:8" s="172" customFormat="1" ht="12.75" customHeight="1" x14ac:dyDescent="0.15">
      <c r="A3162" s="105">
        <v>39463</v>
      </c>
      <c r="B3162" s="116">
        <v>4.32</v>
      </c>
      <c r="C3162" s="20">
        <f t="shared" si="98"/>
        <v>4.3200000000000002E-2</v>
      </c>
      <c r="D3162" s="46">
        <f t="shared" si="99"/>
        <v>24.38</v>
      </c>
      <c r="E3162" s="20"/>
      <c r="F3162" s="105">
        <v>39491</v>
      </c>
      <c r="G3162" s="116">
        <v>24.88</v>
      </c>
      <c r="H3162" s="20"/>
    </row>
    <row r="3163" spans="1:8" s="172" customFormat="1" ht="12.75" customHeight="1" x14ac:dyDescent="0.15">
      <c r="A3163" s="105">
        <v>39462</v>
      </c>
      <c r="B3163" s="116">
        <v>4.28</v>
      </c>
      <c r="C3163" s="20">
        <f t="shared" si="98"/>
        <v>4.2800000000000005E-2</v>
      </c>
      <c r="D3163" s="46">
        <f t="shared" si="99"/>
        <v>23.34</v>
      </c>
      <c r="E3163" s="20"/>
      <c r="F3163" s="105">
        <v>39490</v>
      </c>
      <c r="G3163" s="116">
        <v>26.33</v>
      </c>
      <c r="H3163" s="20"/>
    </row>
    <row r="3164" spans="1:8" s="172" customFormat="1" ht="12.75" customHeight="1" x14ac:dyDescent="0.15">
      <c r="A3164" s="105">
        <v>39461</v>
      </c>
      <c r="B3164" s="116">
        <v>4.37</v>
      </c>
      <c r="C3164" s="20">
        <f t="shared" si="98"/>
        <v>4.3700000000000003E-2</v>
      </c>
      <c r="D3164" s="46">
        <f t="shared" si="99"/>
        <v>22.9</v>
      </c>
      <c r="E3164" s="20"/>
      <c r="F3164" s="105">
        <v>39489</v>
      </c>
      <c r="G3164" s="116">
        <v>27.6</v>
      </c>
      <c r="H3164" s="20"/>
    </row>
    <row r="3165" spans="1:8" s="172" customFormat="1" ht="12.75" customHeight="1" x14ac:dyDescent="0.15">
      <c r="A3165" s="105">
        <v>39458</v>
      </c>
      <c r="B3165" s="116">
        <v>4.3899999999999997</v>
      </c>
      <c r="C3165" s="20">
        <f t="shared" si="98"/>
        <v>4.3899999999999995E-2</v>
      </c>
      <c r="D3165" s="46">
        <f t="shared" si="99"/>
        <v>23.68</v>
      </c>
      <c r="E3165" s="20"/>
      <c r="F3165" s="105">
        <v>39486</v>
      </c>
      <c r="G3165" s="116">
        <v>28.01</v>
      </c>
      <c r="H3165" s="20"/>
    </row>
    <row r="3166" spans="1:8" s="172" customFormat="1" ht="12.75" customHeight="1" x14ac:dyDescent="0.15">
      <c r="A3166" s="105">
        <v>39457</v>
      </c>
      <c r="B3166" s="116">
        <v>4.4400000000000004</v>
      </c>
      <c r="C3166" s="20">
        <f t="shared" si="98"/>
        <v>4.4400000000000002E-2</v>
      </c>
      <c r="D3166" s="46">
        <f t="shared" si="99"/>
        <v>23.45</v>
      </c>
      <c r="E3166" s="20"/>
      <c r="F3166" s="105">
        <v>39485</v>
      </c>
      <c r="G3166" s="116">
        <v>27.66</v>
      </c>
      <c r="H3166" s="20"/>
    </row>
    <row r="3167" spans="1:8" s="172" customFormat="1" ht="12.75" customHeight="1" x14ac:dyDescent="0.15">
      <c r="A3167" s="105">
        <v>39456</v>
      </c>
      <c r="B3167" s="116">
        <v>4.32</v>
      </c>
      <c r="C3167" s="20">
        <f t="shared" si="98"/>
        <v>4.3200000000000002E-2</v>
      </c>
      <c r="D3167" s="46">
        <f t="shared" si="99"/>
        <v>24.12</v>
      </c>
      <c r="E3167" s="20"/>
      <c r="F3167" s="105">
        <v>39484</v>
      </c>
      <c r="G3167" s="116">
        <v>28.97</v>
      </c>
      <c r="H3167" s="20"/>
    </row>
    <row r="3168" spans="1:8" s="172" customFormat="1" ht="12.75" customHeight="1" x14ac:dyDescent="0.15">
      <c r="A3168" s="105">
        <v>39455</v>
      </c>
      <c r="B3168" s="116">
        <v>4.3499999999999996</v>
      </c>
      <c r="C3168" s="20">
        <f t="shared" si="98"/>
        <v>4.3499999999999997E-2</v>
      </c>
      <c r="D3168" s="46">
        <f t="shared" si="99"/>
        <v>25.43</v>
      </c>
      <c r="E3168" s="20"/>
      <c r="F3168" s="105">
        <v>39483</v>
      </c>
      <c r="G3168" s="116">
        <v>28.24</v>
      </c>
      <c r="H3168" s="20"/>
    </row>
    <row r="3169" spans="1:8" s="172" customFormat="1" ht="12.75" customHeight="1" x14ac:dyDescent="0.15">
      <c r="A3169" s="105">
        <v>39454</v>
      </c>
      <c r="B3169" s="116">
        <v>4.34</v>
      </c>
      <c r="C3169" s="20">
        <f t="shared" si="98"/>
        <v>4.3400000000000001E-2</v>
      </c>
      <c r="D3169" s="46">
        <f t="shared" si="99"/>
        <v>23.79</v>
      </c>
      <c r="E3169" s="20"/>
      <c r="F3169" s="105">
        <v>39482</v>
      </c>
      <c r="G3169" s="116">
        <v>25.99</v>
      </c>
      <c r="H3169" s="20"/>
    </row>
    <row r="3170" spans="1:8" s="172" customFormat="1" ht="12.75" customHeight="1" x14ac:dyDescent="0.15">
      <c r="A3170" s="105">
        <v>39451</v>
      </c>
      <c r="B3170" s="116">
        <v>4.3600000000000003</v>
      </c>
      <c r="C3170" s="20">
        <f t="shared" si="98"/>
        <v>4.36E-2</v>
      </c>
      <c r="D3170" s="46">
        <f t="shared" si="99"/>
        <v>23.94</v>
      </c>
      <c r="E3170" s="20"/>
      <c r="F3170" s="105">
        <v>39479</v>
      </c>
      <c r="G3170" s="116">
        <v>24.02</v>
      </c>
      <c r="H3170" s="20"/>
    </row>
    <row r="3171" spans="1:8" s="172" customFormat="1" ht="12.75" customHeight="1" x14ac:dyDescent="0.15">
      <c r="A3171" s="105">
        <v>39450</v>
      </c>
      <c r="B3171" s="116">
        <v>4.37</v>
      </c>
      <c r="C3171" s="20">
        <f t="shared" si="98"/>
        <v>4.3700000000000003E-2</v>
      </c>
      <c r="D3171" s="46">
        <f t="shared" si="99"/>
        <v>22.49</v>
      </c>
      <c r="E3171" s="20"/>
      <c r="F3171" s="105">
        <v>39478</v>
      </c>
      <c r="G3171" s="116">
        <v>26.2</v>
      </c>
      <c r="H3171" s="20"/>
    </row>
    <row r="3172" spans="1:8" s="172" customFormat="1" ht="12.75" customHeight="1" x14ac:dyDescent="0.15">
      <c r="A3172" s="105">
        <v>39449</v>
      </c>
      <c r="B3172" s="116">
        <v>4.3499999999999996</v>
      </c>
      <c r="C3172" s="20">
        <f t="shared" si="98"/>
        <v>4.3499999999999997E-2</v>
      </c>
      <c r="D3172" s="46">
        <f t="shared" si="99"/>
        <v>23.17</v>
      </c>
      <c r="E3172" s="20"/>
      <c r="F3172" s="105">
        <v>39477</v>
      </c>
      <c r="G3172" s="116">
        <v>27.62</v>
      </c>
      <c r="H3172" s="20"/>
    </row>
    <row r="3173" spans="1:8" s="172" customFormat="1" ht="12.75" customHeight="1" x14ac:dyDescent="0.15">
      <c r="A3173" s="105">
        <v>39447</v>
      </c>
      <c r="B3173" s="116">
        <v>4.45</v>
      </c>
      <c r="C3173" s="20">
        <f t="shared" si="98"/>
        <v>4.4500000000000005E-2</v>
      </c>
      <c r="D3173" s="46">
        <f t="shared" si="99"/>
        <v>22.5</v>
      </c>
      <c r="E3173" s="20"/>
      <c r="F3173" s="105">
        <v>39476</v>
      </c>
      <c r="G3173" s="116">
        <v>27.32</v>
      </c>
      <c r="H3173" s="20"/>
    </row>
    <row r="3174" spans="1:8" s="172" customFormat="1" ht="12.75" customHeight="1" x14ac:dyDescent="0.15">
      <c r="A3174" s="105">
        <v>39444</v>
      </c>
      <c r="B3174" s="116">
        <v>4.51</v>
      </c>
      <c r="C3174" s="20">
        <f t="shared" si="98"/>
        <v>4.5100000000000001E-2</v>
      </c>
      <c r="D3174" s="46">
        <f t="shared" si="99"/>
        <v>20.74</v>
      </c>
      <c r="E3174" s="20"/>
      <c r="F3174" s="105">
        <v>39475</v>
      </c>
      <c r="G3174" s="116">
        <v>27.78</v>
      </c>
      <c r="H3174" s="20"/>
    </row>
    <row r="3175" spans="1:8" s="172" customFormat="1" ht="12.75" customHeight="1" x14ac:dyDescent="0.15">
      <c r="A3175" s="105">
        <v>39443</v>
      </c>
      <c r="B3175" s="116">
        <v>4.6100000000000003</v>
      </c>
      <c r="C3175" s="20">
        <f t="shared" si="98"/>
        <v>4.6100000000000002E-2</v>
      </c>
      <c r="D3175" s="46">
        <f t="shared" si="99"/>
        <v>20.260000000000002</v>
      </c>
      <c r="E3175" s="20"/>
      <c r="F3175" s="105">
        <v>39472</v>
      </c>
      <c r="G3175" s="116">
        <v>29.08</v>
      </c>
      <c r="H3175" s="20"/>
    </row>
    <row r="3176" spans="1:8" s="172" customFormat="1" ht="12.75" customHeight="1" x14ac:dyDescent="0.15">
      <c r="A3176" s="105">
        <v>39442</v>
      </c>
      <c r="B3176" s="116">
        <v>4.68</v>
      </c>
      <c r="C3176" s="20">
        <f t="shared" si="98"/>
        <v>4.6799999999999994E-2</v>
      </c>
      <c r="D3176" s="46">
        <f t="shared" si="99"/>
        <v>18.66</v>
      </c>
      <c r="E3176" s="20"/>
      <c r="F3176" s="105">
        <v>39471</v>
      </c>
      <c r="G3176" s="116">
        <v>27.78</v>
      </c>
      <c r="H3176" s="20"/>
    </row>
    <row r="3177" spans="1:8" s="172" customFormat="1" ht="12.75" customHeight="1" x14ac:dyDescent="0.15">
      <c r="A3177" s="105">
        <v>39440</v>
      </c>
      <c r="B3177" s="116">
        <v>4.62</v>
      </c>
      <c r="C3177" s="20">
        <f t="shared" si="98"/>
        <v>4.6199999999999998E-2</v>
      </c>
      <c r="D3177" s="46">
        <f t="shared" si="99"/>
        <v>18.600000000000001</v>
      </c>
      <c r="E3177" s="20"/>
      <c r="F3177" s="105">
        <v>39470</v>
      </c>
      <c r="G3177" s="116">
        <v>29.02</v>
      </c>
      <c r="H3177" s="20"/>
    </row>
    <row r="3178" spans="1:8" s="172" customFormat="1" ht="12.75" customHeight="1" x14ac:dyDescent="0.15">
      <c r="A3178" s="105">
        <v>39437</v>
      </c>
      <c r="B3178" s="116">
        <v>4.58</v>
      </c>
      <c r="C3178" s="20">
        <f t="shared" si="98"/>
        <v>4.58E-2</v>
      </c>
      <c r="D3178" s="46">
        <f t="shared" si="99"/>
        <v>18.47</v>
      </c>
      <c r="E3178" s="20"/>
      <c r="F3178" s="105">
        <v>39469</v>
      </c>
      <c r="G3178" s="116">
        <v>31.01</v>
      </c>
      <c r="H3178" s="20"/>
    </row>
    <row r="3179" spans="1:8" s="172" customFormat="1" ht="12.75" customHeight="1" x14ac:dyDescent="0.15">
      <c r="A3179" s="105">
        <v>39436</v>
      </c>
      <c r="B3179" s="116">
        <v>4.46</v>
      </c>
      <c r="C3179" s="20">
        <f t="shared" si="98"/>
        <v>4.4600000000000001E-2</v>
      </c>
      <c r="D3179" s="46">
        <f t="shared" si="99"/>
        <v>20.58</v>
      </c>
      <c r="E3179" s="20"/>
      <c r="F3179" s="105">
        <v>39465</v>
      </c>
      <c r="G3179" s="116">
        <v>27.18</v>
      </c>
      <c r="H3179" s="20"/>
    </row>
    <row r="3180" spans="1:8" s="172" customFormat="1" ht="12.75" customHeight="1" x14ac:dyDescent="0.15">
      <c r="A3180" s="105">
        <v>39435</v>
      </c>
      <c r="B3180" s="116">
        <v>4.47</v>
      </c>
      <c r="C3180" s="20">
        <f t="shared" si="98"/>
        <v>4.4699999999999997E-2</v>
      </c>
      <c r="D3180" s="46">
        <f t="shared" si="99"/>
        <v>21.68</v>
      </c>
      <c r="E3180" s="20"/>
      <c r="F3180" s="105">
        <v>39464</v>
      </c>
      <c r="G3180" s="116">
        <v>28.46</v>
      </c>
      <c r="H3180" s="20"/>
    </row>
    <row r="3181" spans="1:8" s="172" customFormat="1" ht="12.75" customHeight="1" x14ac:dyDescent="0.15">
      <c r="A3181" s="105">
        <v>39434</v>
      </c>
      <c r="B3181" s="116">
        <v>4.55</v>
      </c>
      <c r="C3181" s="20">
        <f t="shared" si="98"/>
        <v>4.5499999999999999E-2</v>
      </c>
      <c r="D3181" s="46">
        <f t="shared" si="99"/>
        <v>22.64</v>
      </c>
      <c r="E3181" s="20"/>
      <c r="F3181" s="105">
        <v>39463</v>
      </c>
      <c r="G3181" s="116">
        <v>24.38</v>
      </c>
      <c r="H3181" s="20"/>
    </row>
    <row r="3182" spans="1:8" s="172" customFormat="1" ht="12.75" customHeight="1" x14ac:dyDescent="0.15">
      <c r="A3182" s="105">
        <v>39433</v>
      </c>
      <c r="B3182" s="116">
        <v>4.62</v>
      </c>
      <c r="C3182" s="20">
        <f t="shared" si="98"/>
        <v>4.6199999999999998E-2</v>
      </c>
      <c r="D3182" s="46">
        <f t="shared" si="99"/>
        <v>24.52</v>
      </c>
      <c r="E3182" s="20"/>
      <c r="F3182" s="105">
        <v>39462</v>
      </c>
      <c r="G3182" s="116">
        <v>23.34</v>
      </c>
      <c r="H3182" s="20"/>
    </row>
    <row r="3183" spans="1:8" s="172" customFormat="1" ht="12.75" customHeight="1" x14ac:dyDescent="0.15">
      <c r="A3183" s="105">
        <v>39430</v>
      </c>
      <c r="B3183" s="116">
        <v>4.66</v>
      </c>
      <c r="C3183" s="20">
        <f t="shared" si="98"/>
        <v>4.6600000000000003E-2</v>
      </c>
      <c r="D3183" s="46">
        <f t="shared" si="99"/>
        <v>23.27</v>
      </c>
      <c r="E3183" s="20"/>
      <c r="F3183" s="105">
        <v>39461</v>
      </c>
      <c r="G3183" s="116">
        <v>22.9</v>
      </c>
      <c r="H3183" s="20"/>
    </row>
    <row r="3184" spans="1:8" s="172" customFormat="1" ht="12.75" customHeight="1" x14ac:dyDescent="0.15">
      <c r="A3184" s="105">
        <v>39429</v>
      </c>
      <c r="B3184" s="116">
        <v>4.6100000000000003</v>
      </c>
      <c r="C3184" s="20">
        <f t="shared" si="98"/>
        <v>4.6100000000000002E-2</v>
      </c>
      <c r="D3184" s="46">
        <f t="shared" si="99"/>
        <v>22.56</v>
      </c>
      <c r="E3184" s="20"/>
      <c r="F3184" s="105">
        <v>39458</v>
      </c>
      <c r="G3184" s="116">
        <v>23.68</v>
      </c>
      <c r="H3184" s="20"/>
    </row>
    <row r="3185" spans="1:8" s="172" customFormat="1" ht="12.75" customHeight="1" x14ac:dyDescent="0.15">
      <c r="A3185" s="105">
        <v>39428</v>
      </c>
      <c r="B3185" s="116">
        <v>4.51</v>
      </c>
      <c r="C3185" s="20">
        <f t="shared" si="98"/>
        <v>4.5100000000000001E-2</v>
      </c>
      <c r="D3185" s="46">
        <f t="shared" si="99"/>
        <v>22.47</v>
      </c>
      <c r="E3185" s="20"/>
      <c r="F3185" s="105">
        <v>39457</v>
      </c>
      <c r="G3185" s="116">
        <v>23.45</v>
      </c>
      <c r="H3185" s="20"/>
    </row>
    <row r="3186" spans="1:8" s="172" customFormat="1" ht="12.75" customHeight="1" x14ac:dyDescent="0.15">
      <c r="A3186" s="105">
        <v>39427</v>
      </c>
      <c r="B3186" s="116">
        <v>4.47</v>
      </c>
      <c r="C3186" s="20">
        <f t="shared" si="98"/>
        <v>4.4699999999999997E-2</v>
      </c>
      <c r="D3186" s="46">
        <f t="shared" si="99"/>
        <v>23.59</v>
      </c>
      <c r="E3186" s="20"/>
      <c r="F3186" s="105">
        <v>39456</v>
      </c>
      <c r="G3186" s="116">
        <v>24.12</v>
      </c>
      <c r="H3186" s="20"/>
    </row>
    <row r="3187" spans="1:8" s="172" customFormat="1" ht="12.75" customHeight="1" x14ac:dyDescent="0.15">
      <c r="A3187" s="105">
        <v>39426</v>
      </c>
      <c r="B3187" s="116">
        <v>4.5999999999999996</v>
      </c>
      <c r="C3187" s="20">
        <f t="shared" si="98"/>
        <v>4.5999999999999999E-2</v>
      </c>
      <c r="D3187" s="46">
        <f t="shared" si="99"/>
        <v>20.74</v>
      </c>
      <c r="E3187" s="20"/>
      <c r="F3187" s="105">
        <v>39455</v>
      </c>
      <c r="G3187" s="116">
        <v>25.43</v>
      </c>
      <c r="H3187" s="20"/>
    </row>
    <row r="3188" spans="1:8" s="172" customFormat="1" ht="12.75" customHeight="1" x14ac:dyDescent="0.15">
      <c r="A3188" s="105">
        <v>39423</v>
      </c>
      <c r="B3188" s="116">
        <v>4.58</v>
      </c>
      <c r="C3188" s="20">
        <f t="shared" si="98"/>
        <v>4.58E-2</v>
      </c>
      <c r="D3188" s="46">
        <f t="shared" si="99"/>
        <v>20.85</v>
      </c>
      <c r="E3188" s="20"/>
      <c r="F3188" s="105">
        <v>39454</v>
      </c>
      <c r="G3188" s="116">
        <v>23.79</v>
      </c>
      <c r="H3188" s="20"/>
    </row>
    <row r="3189" spans="1:8" s="172" customFormat="1" ht="12.75" customHeight="1" x14ac:dyDescent="0.15">
      <c r="A3189" s="105">
        <v>39422</v>
      </c>
      <c r="B3189" s="116">
        <v>4.49</v>
      </c>
      <c r="C3189" s="20">
        <f t="shared" si="98"/>
        <v>4.4900000000000002E-2</v>
      </c>
      <c r="D3189" s="46">
        <f t="shared" si="99"/>
        <v>20.96</v>
      </c>
      <c r="E3189" s="20"/>
      <c r="F3189" s="105">
        <v>39451</v>
      </c>
      <c r="G3189" s="116">
        <v>23.94</v>
      </c>
      <c r="H3189" s="20"/>
    </row>
    <row r="3190" spans="1:8" s="172" customFormat="1" ht="12.75" customHeight="1" x14ac:dyDescent="0.15">
      <c r="A3190" s="105">
        <v>39421</v>
      </c>
      <c r="B3190" s="116">
        <v>4.3899999999999997</v>
      </c>
      <c r="C3190" s="20">
        <f t="shared" si="98"/>
        <v>4.3899999999999995E-2</v>
      </c>
      <c r="D3190" s="46">
        <f t="shared" si="99"/>
        <v>22.53</v>
      </c>
      <c r="E3190" s="20"/>
      <c r="F3190" s="105">
        <v>39450</v>
      </c>
      <c r="G3190" s="116">
        <v>22.49</v>
      </c>
      <c r="H3190" s="20"/>
    </row>
    <row r="3191" spans="1:8" s="172" customFormat="1" ht="12.75" customHeight="1" x14ac:dyDescent="0.15">
      <c r="A3191" s="105">
        <v>39420</v>
      </c>
      <c r="B3191" s="116">
        <v>4.34</v>
      </c>
      <c r="C3191" s="20">
        <f t="shared" si="98"/>
        <v>4.3400000000000001E-2</v>
      </c>
      <c r="D3191" s="46">
        <f t="shared" si="99"/>
        <v>23.79</v>
      </c>
      <c r="E3191" s="20"/>
      <c r="F3191" s="105">
        <v>39449</v>
      </c>
      <c r="G3191" s="116">
        <v>23.17</v>
      </c>
      <c r="H3191" s="20"/>
    </row>
    <row r="3192" spans="1:8" s="172" customFormat="1" ht="12.75" customHeight="1" x14ac:dyDescent="0.15">
      <c r="A3192" s="105">
        <v>39419</v>
      </c>
      <c r="B3192" s="116">
        <v>4.34</v>
      </c>
      <c r="C3192" s="20">
        <f t="shared" si="98"/>
        <v>4.3400000000000001E-2</v>
      </c>
      <c r="D3192" s="46">
        <f t="shared" si="99"/>
        <v>23.61</v>
      </c>
      <c r="E3192" s="20"/>
      <c r="F3192" s="105">
        <v>39447</v>
      </c>
      <c r="G3192" s="116">
        <v>22.5</v>
      </c>
      <c r="H3192" s="20"/>
    </row>
    <row r="3193" spans="1:8" s="172" customFormat="1" ht="12.75" customHeight="1" x14ac:dyDescent="0.15">
      <c r="A3193" s="105">
        <v>39416</v>
      </c>
      <c r="B3193" s="116">
        <v>4.4000000000000004</v>
      </c>
      <c r="C3193" s="20">
        <f t="shared" si="98"/>
        <v>4.4000000000000004E-2</v>
      </c>
      <c r="D3193" s="46">
        <f t="shared" si="99"/>
        <v>22.87</v>
      </c>
      <c r="E3193" s="20"/>
      <c r="F3193" s="105">
        <v>39444</v>
      </c>
      <c r="G3193" s="116">
        <v>20.74</v>
      </c>
      <c r="H3193" s="20"/>
    </row>
    <row r="3194" spans="1:8" s="172" customFormat="1" ht="12.75" customHeight="1" x14ac:dyDescent="0.15">
      <c r="A3194" s="105">
        <v>39415</v>
      </c>
      <c r="B3194" s="116">
        <v>4.3499999999999996</v>
      </c>
      <c r="C3194" s="20">
        <f t="shared" si="98"/>
        <v>4.3499999999999997E-2</v>
      </c>
      <c r="D3194" s="46">
        <f t="shared" si="99"/>
        <v>23.97</v>
      </c>
      <c r="E3194" s="20"/>
      <c r="F3194" s="105">
        <v>39443</v>
      </c>
      <c r="G3194" s="116">
        <v>20.260000000000002</v>
      </c>
      <c r="H3194" s="20"/>
    </row>
    <row r="3195" spans="1:8" s="172" customFormat="1" ht="12.75" customHeight="1" x14ac:dyDescent="0.15">
      <c r="A3195" s="105">
        <v>39414</v>
      </c>
      <c r="B3195" s="116">
        <v>4.41</v>
      </c>
      <c r="C3195" s="20">
        <f t="shared" si="98"/>
        <v>4.41E-2</v>
      </c>
      <c r="D3195" s="46">
        <f t="shared" si="99"/>
        <v>24.11</v>
      </c>
      <c r="E3195" s="20"/>
      <c r="F3195" s="105">
        <v>39442</v>
      </c>
      <c r="G3195" s="116">
        <v>18.66</v>
      </c>
      <c r="H3195" s="20"/>
    </row>
    <row r="3196" spans="1:8" s="172" customFormat="1" ht="12.75" customHeight="1" x14ac:dyDescent="0.15">
      <c r="A3196" s="105">
        <v>39413</v>
      </c>
      <c r="B3196" s="116">
        <v>4.3600000000000003</v>
      </c>
      <c r="C3196" s="20">
        <f t="shared" si="98"/>
        <v>4.36E-2</v>
      </c>
      <c r="D3196" s="46">
        <f t="shared" si="99"/>
        <v>26.28</v>
      </c>
      <c r="E3196" s="20"/>
      <c r="F3196" s="105">
        <v>39440</v>
      </c>
      <c r="G3196" s="116">
        <v>18.600000000000001</v>
      </c>
      <c r="H3196" s="20"/>
    </row>
    <row r="3197" spans="1:8" s="172" customFormat="1" ht="12.75" customHeight="1" x14ac:dyDescent="0.15">
      <c r="A3197" s="105">
        <v>39412</v>
      </c>
      <c r="B3197" s="116">
        <v>4.26</v>
      </c>
      <c r="C3197" s="20">
        <f t="shared" si="98"/>
        <v>4.2599999999999999E-2</v>
      </c>
      <c r="D3197" s="46">
        <f t="shared" si="99"/>
        <v>28.91</v>
      </c>
      <c r="E3197" s="20"/>
      <c r="F3197" s="105">
        <v>39437</v>
      </c>
      <c r="G3197" s="116">
        <v>18.47</v>
      </c>
      <c r="H3197" s="20"/>
    </row>
    <row r="3198" spans="1:8" s="172" customFormat="1" ht="12.75" customHeight="1" x14ac:dyDescent="0.15">
      <c r="A3198" s="105">
        <v>39409</v>
      </c>
      <c r="B3198" s="116">
        <v>4.43</v>
      </c>
      <c r="C3198" s="20">
        <f t="shared" si="98"/>
        <v>4.4299999999999999E-2</v>
      </c>
      <c r="D3198" s="46">
        <f t="shared" si="99"/>
        <v>25.61</v>
      </c>
      <c r="E3198" s="20"/>
      <c r="F3198" s="105">
        <v>39436</v>
      </c>
      <c r="G3198" s="116">
        <v>20.58</v>
      </c>
      <c r="H3198" s="20"/>
    </row>
    <row r="3199" spans="1:8" s="172" customFormat="1" ht="12.75" customHeight="1" x14ac:dyDescent="0.15">
      <c r="A3199" s="105">
        <v>39407</v>
      </c>
      <c r="B3199" s="116">
        <v>4.46</v>
      </c>
      <c r="C3199" s="20">
        <f t="shared" si="98"/>
        <v>4.4600000000000001E-2</v>
      </c>
      <c r="D3199" s="46">
        <f t="shared" si="99"/>
        <v>26.84</v>
      </c>
      <c r="E3199" s="20"/>
      <c r="F3199" s="105">
        <v>39435</v>
      </c>
      <c r="G3199" s="116">
        <v>21.68</v>
      </c>
      <c r="H3199" s="20"/>
    </row>
    <row r="3200" spans="1:8" s="172" customFormat="1" ht="12.75" customHeight="1" x14ac:dyDescent="0.15">
      <c r="A3200" s="105">
        <v>39406</v>
      </c>
      <c r="B3200" s="116">
        <v>4.49</v>
      </c>
      <c r="C3200" s="20">
        <f t="shared" si="98"/>
        <v>4.4900000000000002E-2</v>
      </c>
      <c r="D3200" s="46">
        <f t="shared" si="99"/>
        <v>24.88</v>
      </c>
      <c r="E3200" s="20"/>
      <c r="F3200" s="105">
        <v>39434</v>
      </c>
      <c r="G3200" s="116">
        <v>22.64</v>
      </c>
      <c r="H3200" s="20"/>
    </row>
    <row r="3201" spans="1:8" s="172" customFormat="1" ht="12.75" customHeight="1" x14ac:dyDescent="0.15">
      <c r="A3201" s="105">
        <v>39405</v>
      </c>
      <c r="B3201" s="116">
        <v>4.47</v>
      </c>
      <c r="C3201" s="20">
        <f t="shared" si="98"/>
        <v>4.4699999999999997E-2</v>
      </c>
      <c r="D3201" s="46">
        <f t="shared" si="99"/>
        <v>26.01</v>
      </c>
      <c r="E3201" s="20"/>
      <c r="F3201" s="105">
        <v>39433</v>
      </c>
      <c r="G3201" s="116">
        <v>24.52</v>
      </c>
      <c r="H3201" s="20"/>
    </row>
    <row r="3202" spans="1:8" s="172" customFormat="1" ht="12.75" customHeight="1" x14ac:dyDescent="0.15">
      <c r="A3202" s="105">
        <v>39402</v>
      </c>
      <c r="B3202" s="116">
        <v>4.5199999999999996</v>
      </c>
      <c r="C3202" s="20">
        <f t="shared" si="98"/>
        <v>4.5199999999999997E-2</v>
      </c>
      <c r="D3202" s="46">
        <f t="shared" si="99"/>
        <v>25.49</v>
      </c>
      <c r="E3202" s="20"/>
      <c r="F3202" s="105">
        <v>39430</v>
      </c>
      <c r="G3202" s="116">
        <v>23.27</v>
      </c>
      <c r="H3202" s="20"/>
    </row>
    <row r="3203" spans="1:8" s="172" customFormat="1" ht="12.75" customHeight="1" x14ac:dyDescent="0.15">
      <c r="A3203" s="105">
        <v>39401</v>
      </c>
      <c r="B3203" s="116">
        <v>4.54</v>
      </c>
      <c r="C3203" s="20">
        <f t="shared" ref="C3203:C3266" si="100">B3203/100</f>
        <v>4.5400000000000003E-2</v>
      </c>
      <c r="D3203" s="46">
        <f t="shared" ref="D3203:D3266" si="101">IFERROR(VLOOKUP(A3203,$F$3:$G$7726,2,FALSE),AVERAGE(D3202,D3204))</f>
        <v>28.06</v>
      </c>
      <c r="E3203" s="20"/>
      <c r="F3203" s="105">
        <v>39429</v>
      </c>
      <c r="G3203" s="116">
        <v>22.56</v>
      </c>
      <c r="H3203" s="20"/>
    </row>
    <row r="3204" spans="1:8" s="172" customFormat="1" ht="12.75" customHeight="1" x14ac:dyDescent="0.15">
      <c r="A3204" s="105">
        <v>39400</v>
      </c>
      <c r="B3204" s="116">
        <v>4.6100000000000003</v>
      </c>
      <c r="C3204" s="20">
        <f t="shared" si="100"/>
        <v>4.6100000000000002E-2</v>
      </c>
      <c r="D3204" s="46">
        <f t="shared" si="101"/>
        <v>25.94</v>
      </c>
      <c r="E3204" s="20"/>
      <c r="F3204" s="105">
        <v>39428</v>
      </c>
      <c r="G3204" s="116">
        <v>22.47</v>
      </c>
      <c r="H3204" s="20"/>
    </row>
    <row r="3205" spans="1:8" s="172" customFormat="1" ht="12.75" customHeight="1" x14ac:dyDescent="0.15">
      <c r="A3205" s="105">
        <v>39399</v>
      </c>
      <c r="B3205" s="116">
        <v>4.6100000000000003</v>
      </c>
      <c r="C3205" s="20">
        <f t="shared" si="100"/>
        <v>4.6100000000000002E-2</v>
      </c>
      <c r="D3205" s="46">
        <f t="shared" si="101"/>
        <v>24.1</v>
      </c>
      <c r="E3205" s="20"/>
      <c r="F3205" s="105">
        <v>39427</v>
      </c>
      <c r="G3205" s="116">
        <v>23.59</v>
      </c>
      <c r="H3205" s="20"/>
    </row>
    <row r="3206" spans="1:8" s="172" customFormat="1" ht="12.75" customHeight="1" x14ac:dyDescent="0.15">
      <c r="A3206" s="105">
        <v>39395</v>
      </c>
      <c r="B3206" s="116">
        <v>4.6100000000000003</v>
      </c>
      <c r="C3206" s="20">
        <f t="shared" si="100"/>
        <v>4.6100000000000002E-2</v>
      </c>
      <c r="D3206" s="46">
        <f t="shared" si="101"/>
        <v>28.5</v>
      </c>
      <c r="E3206" s="20"/>
      <c r="F3206" s="105">
        <v>39426</v>
      </c>
      <c r="G3206" s="116">
        <v>20.74</v>
      </c>
      <c r="H3206" s="20"/>
    </row>
    <row r="3207" spans="1:8" s="172" customFormat="1" ht="12.75" customHeight="1" x14ac:dyDescent="0.15">
      <c r="A3207" s="105">
        <v>39394</v>
      </c>
      <c r="B3207" s="116">
        <v>4.67</v>
      </c>
      <c r="C3207" s="20">
        <f t="shared" si="100"/>
        <v>4.6699999999999998E-2</v>
      </c>
      <c r="D3207" s="46">
        <f t="shared" si="101"/>
        <v>26.16</v>
      </c>
      <c r="E3207" s="20"/>
      <c r="F3207" s="105">
        <v>39423</v>
      </c>
      <c r="G3207" s="116">
        <v>20.85</v>
      </c>
      <c r="H3207" s="20"/>
    </row>
    <row r="3208" spans="1:8" s="172" customFormat="1" ht="12.75" customHeight="1" x14ac:dyDescent="0.15">
      <c r="A3208" s="105">
        <v>39393</v>
      </c>
      <c r="B3208" s="116">
        <v>4.67</v>
      </c>
      <c r="C3208" s="20">
        <f t="shared" si="100"/>
        <v>4.6699999999999998E-2</v>
      </c>
      <c r="D3208" s="46">
        <f t="shared" si="101"/>
        <v>26.49</v>
      </c>
      <c r="E3208" s="20"/>
      <c r="F3208" s="105">
        <v>39422</v>
      </c>
      <c r="G3208" s="116">
        <v>20.96</v>
      </c>
      <c r="H3208" s="20"/>
    </row>
    <row r="3209" spans="1:8" s="172" customFormat="1" ht="12.75" customHeight="1" x14ac:dyDescent="0.15">
      <c r="A3209" s="105">
        <v>39392</v>
      </c>
      <c r="B3209" s="116">
        <v>4.66</v>
      </c>
      <c r="C3209" s="20">
        <f t="shared" si="100"/>
        <v>4.6600000000000003E-2</v>
      </c>
      <c r="D3209" s="46">
        <f t="shared" si="101"/>
        <v>21.39</v>
      </c>
      <c r="E3209" s="20"/>
      <c r="F3209" s="105">
        <v>39421</v>
      </c>
      <c r="G3209" s="116">
        <v>22.53</v>
      </c>
      <c r="H3209" s="20"/>
    </row>
    <row r="3210" spans="1:8" s="172" customFormat="1" ht="12.75" customHeight="1" x14ac:dyDescent="0.15">
      <c r="A3210" s="105">
        <v>39391</v>
      </c>
      <c r="B3210" s="116">
        <v>4.63</v>
      </c>
      <c r="C3210" s="20">
        <f t="shared" si="100"/>
        <v>4.6300000000000001E-2</v>
      </c>
      <c r="D3210" s="46">
        <f t="shared" si="101"/>
        <v>24.31</v>
      </c>
      <c r="E3210" s="20"/>
      <c r="F3210" s="105">
        <v>39420</v>
      </c>
      <c r="G3210" s="116">
        <v>23.79</v>
      </c>
      <c r="H3210" s="20"/>
    </row>
    <row r="3211" spans="1:8" s="172" customFormat="1" ht="12.75" customHeight="1" x14ac:dyDescent="0.15">
      <c r="A3211" s="105">
        <v>39388</v>
      </c>
      <c r="B3211" s="116">
        <v>4.6100000000000003</v>
      </c>
      <c r="C3211" s="20">
        <f t="shared" si="100"/>
        <v>4.6100000000000002E-2</v>
      </c>
      <c r="D3211" s="46">
        <f t="shared" si="101"/>
        <v>23.01</v>
      </c>
      <c r="E3211" s="20"/>
      <c r="F3211" s="105">
        <v>39419</v>
      </c>
      <c r="G3211" s="116">
        <v>23.61</v>
      </c>
      <c r="H3211" s="20"/>
    </row>
    <row r="3212" spans="1:8" s="172" customFormat="1" ht="12.75" customHeight="1" x14ac:dyDescent="0.15">
      <c r="A3212" s="105">
        <v>39387</v>
      </c>
      <c r="B3212" s="116">
        <v>4.6399999999999997</v>
      </c>
      <c r="C3212" s="20">
        <f t="shared" si="100"/>
        <v>4.6399999999999997E-2</v>
      </c>
      <c r="D3212" s="46">
        <f t="shared" si="101"/>
        <v>23.21</v>
      </c>
      <c r="E3212" s="20"/>
      <c r="F3212" s="105">
        <v>39416</v>
      </c>
      <c r="G3212" s="116">
        <v>22.87</v>
      </c>
      <c r="H3212" s="20"/>
    </row>
    <row r="3213" spans="1:8" s="172" customFormat="1" ht="12.75" customHeight="1" x14ac:dyDescent="0.15">
      <c r="A3213" s="105">
        <v>39386</v>
      </c>
      <c r="B3213" s="116">
        <v>4.74</v>
      </c>
      <c r="C3213" s="20">
        <f t="shared" si="100"/>
        <v>4.7400000000000005E-2</v>
      </c>
      <c r="D3213" s="46">
        <f t="shared" si="101"/>
        <v>18.53</v>
      </c>
      <c r="E3213" s="20"/>
      <c r="F3213" s="105">
        <v>39415</v>
      </c>
      <c r="G3213" s="116">
        <v>23.97</v>
      </c>
      <c r="H3213" s="20"/>
    </row>
    <row r="3214" spans="1:8" s="172" customFormat="1" ht="12.75" customHeight="1" x14ac:dyDescent="0.15">
      <c r="A3214" s="105">
        <v>39385</v>
      </c>
      <c r="B3214" s="116">
        <v>4.68</v>
      </c>
      <c r="C3214" s="20">
        <f t="shared" si="100"/>
        <v>4.6799999999999994E-2</v>
      </c>
      <c r="D3214" s="46">
        <f t="shared" si="101"/>
        <v>21.07</v>
      </c>
      <c r="E3214" s="20"/>
      <c r="F3214" s="105">
        <v>39414</v>
      </c>
      <c r="G3214" s="116">
        <v>24.11</v>
      </c>
      <c r="H3214" s="20"/>
    </row>
    <row r="3215" spans="1:8" s="172" customFormat="1" ht="12.75" customHeight="1" x14ac:dyDescent="0.15">
      <c r="A3215" s="105">
        <v>39384</v>
      </c>
      <c r="B3215" s="116">
        <v>4.66</v>
      </c>
      <c r="C3215" s="20">
        <f t="shared" si="100"/>
        <v>4.6600000000000003E-2</v>
      </c>
      <c r="D3215" s="46">
        <f t="shared" si="101"/>
        <v>19.87</v>
      </c>
      <c r="E3215" s="20"/>
      <c r="F3215" s="105">
        <v>39413</v>
      </c>
      <c r="G3215" s="116">
        <v>26.28</v>
      </c>
      <c r="H3215" s="20"/>
    </row>
    <row r="3216" spans="1:8" s="172" customFormat="1" ht="12.75" customHeight="1" x14ac:dyDescent="0.15">
      <c r="A3216" s="105">
        <v>39381</v>
      </c>
      <c r="B3216" s="116">
        <v>4.68</v>
      </c>
      <c r="C3216" s="20">
        <f t="shared" si="100"/>
        <v>4.6799999999999994E-2</v>
      </c>
      <c r="D3216" s="46">
        <f t="shared" si="101"/>
        <v>19.559999999999999</v>
      </c>
      <c r="E3216" s="20"/>
      <c r="F3216" s="105">
        <v>39412</v>
      </c>
      <c r="G3216" s="116">
        <v>28.91</v>
      </c>
      <c r="H3216" s="20"/>
    </row>
    <row r="3217" spans="1:8" s="172" customFormat="1" ht="12.75" customHeight="1" x14ac:dyDescent="0.15">
      <c r="A3217" s="105">
        <v>39380</v>
      </c>
      <c r="B3217" s="116">
        <v>4.66</v>
      </c>
      <c r="C3217" s="20">
        <f t="shared" si="100"/>
        <v>4.6600000000000003E-2</v>
      </c>
      <c r="D3217" s="46">
        <f t="shared" si="101"/>
        <v>21.17</v>
      </c>
      <c r="E3217" s="20"/>
      <c r="F3217" s="105">
        <v>39409</v>
      </c>
      <c r="G3217" s="116">
        <v>25.61</v>
      </c>
      <c r="H3217" s="20"/>
    </row>
    <row r="3218" spans="1:8" s="172" customFormat="1" ht="12.75" customHeight="1" x14ac:dyDescent="0.15">
      <c r="A3218" s="105">
        <v>39379</v>
      </c>
      <c r="B3218" s="116">
        <v>4.6399999999999997</v>
      </c>
      <c r="C3218" s="20">
        <f t="shared" si="100"/>
        <v>4.6399999999999997E-2</v>
      </c>
      <c r="D3218" s="46">
        <f t="shared" si="101"/>
        <v>20.8</v>
      </c>
      <c r="E3218" s="20"/>
      <c r="F3218" s="105">
        <v>39407</v>
      </c>
      <c r="G3218" s="116">
        <v>26.84</v>
      </c>
      <c r="H3218" s="20"/>
    </row>
    <row r="3219" spans="1:8" s="172" customFormat="1" ht="12.75" customHeight="1" x14ac:dyDescent="0.15">
      <c r="A3219" s="105">
        <v>39378</v>
      </c>
      <c r="B3219" s="116">
        <v>4.6900000000000004</v>
      </c>
      <c r="C3219" s="20">
        <f t="shared" si="100"/>
        <v>4.6900000000000004E-2</v>
      </c>
      <c r="D3219" s="46">
        <f t="shared" si="101"/>
        <v>20.41</v>
      </c>
      <c r="E3219" s="20"/>
      <c r="F3219" s="105">
        <v>39406</v>
      </c>
      <c r="G3219" s="116">
        <v>24.88</v>
      </c>
      <c r="H3219" s="20"/>
    </row>
    <row r="3220" spans="1:8" s="172" customFormat="1" ht="12.75" customHeight="1" x14ac:dyDescent="0.15">
      <c r="A3220" s="105">
        <v>39377</v>
      </c>
      <c r="B3220" s="116">
        <v>4.68</v>
      </c>
      <c r="C3220" s="20">
        <f t="shared" si="100"/>
        <v>4.6799999999999994E-2</v>
      </c>
      <c r="D3220" s="46">
        <f t="shared" si="101"/>
        <v>21.64</v>
      </c>
      <c r="E3220" s="20"/>
      <c r="F3220" s="105">
        <v>39405</v>
      </c>
      <c r="G3220" s="116">
        <v>26.01</v>
      </c>
      <c r="H3220" s="20"/>
    </row>
    <row r="3221" spans="1:8" s="172" customFormat="1" ht="12.75" customHeight="1" x14ac:dyDescent="0.15">
      <c r="A3221" s="105">
        <v>39374</v>
      </c>
      <c r="B3221" s="116">
        <v>4.68</v>
      </c>
      <c r="C3221" s="20">
        <f t="shared" si="100"/>
        <v>4.6799999999999994E-2</v>
      </c>
      <c r="D3221" s="46">
        <f t="shared" si="101"/>
        <v>22.96</v>
      </c>
      <c r="E3221" s="20"/>
      <c r="F3221" s="105">
        <v>39402</v>
      </c>
      <c r="G3221" s="116">
        <v>25.49</v>
      </c>
      <c r="H3221" s="20"/>
    </row>
    <row r="3222" spans="1:8" s="172" customFormat="1" ht="12.75" customHeight="1" x14ac:dyDescent="0.15">
      <c r="A3222" s="105">
        <v>39373</v>
      </c>
      <c r="B3222" s="116">
        <v>4.78</v>
      </c>
      <c r="C3222" s="20">
        <f t="shared" si="100"/>
        <v>4.7800000000000002E-2</v>
      </c>
      <c r="D3222" s="46">
        <f t="shared" si="101"/>
        <v>18.5</v>
      </c>
      <c r="E3222" s="20"/>
      <c r="F3222" s="105">
        <v>39401</v>
      </c>
      <c r="G3222" s="116">
        <v>28.06</v>
      </c>
      <c r="H3222" s="20"/>
    </row>
    <row r="3223" spans="1:8" s="172" customFormat="1" ht="12.75" customHeight="1" x14ac:dyDescent="0.15">
      <c r="A3223" s="105">
        <v>39372</v>
      </c>
      <c r="B3223" s="116">
        <v>4.82</v>
      </c>
      <c r="C3223" s="20">
        <f t="shared" si="100"/>
        <v>4.82E-2</v>
      </c>
      <c r="D3223" s="46">
        <f t="shared" si="101"/>
        <v>18.54</v>
      </c>
      <c r="E3223" s="20"/>
      <c r="F3223" s="105">
        <v>39400</v>
      </c>
      <c r="G3223" s="116">
        <v>25.94</v>
      </c>
      <c r="H3223" s="20"/>
    </row>
    <row r="3224" spans="1:8" s="172" customFormat="1" ht="12.75" customHeight="1" x14ac:dyDescent="0.15">
      <c r="A3224" s="105">
        <v>39371</v>
      </c>
      <c r="B3224" s="116">
        <v>4.9000000000000004</v>
      </c>
      <c r="C3224" s="20">
        <f t="shared" si="100"/>
        <v>4.9000000000000002E-2</v>
      </c>
      <c r="D3224" s="46">
        <f t="shared" si="101"/>
        <v>20.02</v>
      </c>
      <c r="E3224" s="20"/>
      <c r="F3224" s="105">
        <v>39399</v>
      </c>
      <c r="G3224" s="116">
        <v>24.1</v>
      </c>
      <c r="H3224" s="20"/>
    </row>
    <row r="3225" spans="1:8" s="172" customFormat="1" ht="12.75" customHeight="1" x14ac:dyDescent="0.15">
      <c r="A3225" s="105">
        <v>39370</v>
      </c>
      <c r="B3225" s="116">
        <v>4.91</v>
      </c>
      <c r="C3225" s="20">
        <f t="shared" si="100"/>
        <v>4.9100000000000005E-2</v>
      </c>
      <c r="D3225" s="46">
        <f t="shared" si="101"/>
        <v>19.25</v>
      </c>
      <c r="E3225" s="20"/>
      <c r="F3225" s="105">
        <v>39398</v>
      </c>
      <c r="G3225" s="116">
        <v>31.09</v>
      </c>
      <c r="H3225" s="20"/>
    </row>
    <row r="3226" spans="1:8" s="172" customFormat="1" ht="12.75" customHeight="1" x14ac:dyDescent="0.15">
      <c r="A3226" s="105">
        <v>39367</v>
      </c>
      <c r="B3226" s="116">
        <v>4.91</v>
      </c>
      <c r="C3226" s="20">
        <f t="shared" si="100"/>
        <v>4.9100000000000005E-2</v>
      </c>
      <c r="D3226" s="46">
        <f t="shared" si="101"/>
        <v>17.73</v>
      </c>
      <c r="E3226" s="20"/>
      <c r="F3226" s="105">
        <v>39395</v>
      </c>
      <c r="G3226" s="116">
        <v>28.5</v>
      </c>
      <c r="H3226" s="20"/>
    </row>
    <row r="3227" spans="1:8" s="172" customFormat="1" ht="12.75" customHeight="1" x14ac:dyDescent="0.15">
      <c r="A3227" s="105">
        <v>39366</v>
      </c>
      <c r="B3227" s="116">
        <v>4.87</v>
      </c>
      <c r="C3227" s="20">
        <f t="shared" si="100"/>
        <v>4.87E-2</v>
      </c>
      <c r="D3227" s="46">
        <f t="shared" si="101"/>
        <v>18.88</v>
      </c>
      <c r="E3227" s="20"/>
      <c r="F3227" s="105">
        <v>39394</v>
      </c>
      <c r="G3227" s="116">
        <v>26.16</v>
      </c>
      <c r="H3227" s="20"/>
    </row>
    <row r="3228" spans="1:8" s="172" customFormat="1" ht="12.75" customHeight="1" x14ac:dyDescent="0.15">
      <c r="A3228" s="105">
        <v>39365</v>
      </c>
      <c r="B3228" s="116">
        <v>4.8600000000000003</v>
      </c>
      <c r="C3228" s="20">
        <f t="shared" si="100"/>
        <v>4.8600000000000004E-2</v>
      </c>
      <c r="D3228" s="46">
        <f t="shared" si="101"/>
        <v>16.670000000000002</v>
      </c>
      <c r="E3228" s="20"/>
      <c r="F3228" s="105">
        <v>39393</v>
      </c>
      <c r="G3228" s="116">
        <v>26.49</v>
      </c>
      <c r="H3228" s="20"/>
    </row>
    <row r="3229" spans="1:8" s="172" customFormat="1" ht="12.75" customHeight="1" x14ac:dyDescent="0.15">
      <c r="A3229" s="105">
        <v>39364</v>
      </c>
      <c r="B3229" s="116">
        <v>4.87</v>
      </c>
      <c r="C3229" s="20">
        <f t="shared" si="100"/>
        <v>4.87E-2</v>
      </c>
      <c r="D3229" s="46">
        <f t="shared" si="101"/>
        <v>16.12</v>
      </c>
      <c r="E3229" s="20"/>
      <c r="F3229" s="105">
        <v>39392</v>
      </c>
      <c r="G3229" s="116">
        <v>21.39</v>
      </c>
      <c r="H3229" s="20"/>
    </row>
    <row r="3230" spans="1:8" s="172" customFormat="1" ht="12.75" customHeight="1" x14ac:dyDescent="0.15">
      <c r="A3230" s="105">
        <v>39360</v>
      </c>
      <c r="B3230" s="116">
        <v>4.87</v>
      </c>
      <c r="C3230" s="20">
        <f t="shared" si="100"/>
        <v>4.87E-2</v>
      </c>
      <c r="D3230" s="46">
        <f t="shared" si="101"/>
        <v>16.91</v>
      </c>
      <c r="E3230" s="20"/>
      <c r="F3230" s="105">
        <v>39391</v>
      </c>
      <c r="G3230" s="116">
        <v>24.31</v>
      </c>
      <c r="H3230" s="20"/>
    </row>
    <row r="3231" spans="1:8" s="172" customFormat="1" ht="12.75" customHeight="1" x14ac:dyDescent="0.15">
      <c r="A3231" s="105">
        <v>39359</v>
      </c>
      <c r="B3231" s="116">
        <v>4.7699999999999996</v>
      </c>
      <c r="C3231" s="20">
        <f t="shared" si="100"/>
        <v>4.7699999999999992E-2</v>
      </c>
      <c r="D3231" s="46">
        <f t="shared" si="101"/>
        <v>18.440000000000001</v>
      </c>
      <c r="E3231" s="20"/>
      <c r="F3231" s="105">
        <v>39388</v>
      </c>
      <c r="G3231" s="116">
        <v>23.01</v>
      </c>
      <c r="H3231" s="20"/>
    </row>
    <row r="3232" spans="1:8" s="172" customFormat="1" ht="12.75" customHeight="1" x14ac:dyDescent="0.15">
      <c r="A3232" s="105">
        <v>39358</v>
      </c>
      <c r="B3232" s="116">
        <v>4.79</v>
      </c>
      <c r="C3232" s="20">
        <f t="shared" si="100"/>
        <v>4.7899999999999998E-2</v>
      </c>
      <c r="D3232" s="46">
        <f t="shared" si="101"/>
        <v>18.8</v>
      </c>
      <c r="E3232" s="20"/>
      <c r="F3232" s="105">
        <v>39387</v>
      </c>
      <c r="G3232" s="116">
        <v>23.21</v>
      </c>
      <c r="H3232" s="20"/>
    </row>
    <row r="3233" spans="1:8" s="172" customFormat="1" ht="12.75" customHeight="1" x14ac:dyDescent="0.15">
      <c r="A3233" s="105">
        <v>39357</v>
      </c>
      <c r="B3233" s="116">
        <v>4.7699999999999996</v>
      </c>
      <c r="C3233" s="20">
        <f t="shared" si="100"/>
        <v>4.7699999999999992E-2</v>
      </c>
      <c r="D3233" s="46">
        <f t="shared" si="101"/>
        <v>18.489999999999998</v>
      </c>
      <c r="E3233" s="20"/>
      <c r="F3233" s="105">
        <v>39386</v>
      </c>
      <c r="G3233" s="116">
        <v>18.53</v>
      </c>
      <c r="H3233" s="20"/>
    </row>
    <row r="3234" spans="1:8" s="172" customFormat="1" ht="12.75" customHeight="1" x14ac:dyDescent="0.15">
      <c r="A3234" s="105">
        <v>39356</v>
      </c>
      <c r="B3234" s="116">
        <v>4.79</v>
      </c>
      <c r="C3234" s="20">
        <f t="shared" si="100"/>
        <v>4.7899999999999998E-2</v>
      </c>
      <c r="D3234" s="46">
        <f t="shared" si="101"/>
        <v>17.84</v>
      </c>
      <c r="E3234" s="20"/>
      <c r="F3234" s="105">
        <v>39385</v>
      </c>
      <c r="G3234" s="116">
        <v>21.07</v>
      </c>
      <c r="H3234" s="20"/>
    </row>
    <row r="3235" spans="1:8" s="172" customFormat="1" ht="12.75" customHeight="1" x14ac:dyDescent="0.15">
      <c r="A3235" s="105">
        <v>39353</v>
      </c>
      <c r="B3235" s="116">
        <v>4.83</v>
      </c>
      <c r="C3235" s="20">
        <f t="shared" si="100"/>
        <v>4.8300000000000003E-2</v>
      </c>
      <c r="D3235" s="46">
        <f t="shared" si="101"/>
        <v>18</v>
      </c>
      <c r="E3235" s="20"/>
      <c r="F3235" s="105">
        <v>39384</v>
      </c>
      <c r="G3235" s="116">
        <v>19.87</v>
      </c>
      <c r="H3235" s="20"/>
    </row>
    <row r="3236" spans="1:8" s="172" customFormat="1" ht="12.75" customHeight="1" x14ac:dyDescent="0.15">
      <c r="A3236" s="105">
        <v>39352</v>
      </c>
      <c r="B3236" s="116">
        <v>4.84</v>
      </c>
      <c r="C3236" s="20">
        <f t="shared" si="100"/>
        <v>4.8399999999999999E-2</v>
      </c>
      <c r="D3236" s="46">
        <f t="shared" si="101"/>
        <v>17</v>
      </c>
      <c r="E3236" s="20"/>
      <c r="F3236" s="105">
        <v>39381</v>
      </c>
      <c r="G3236" s="116">
        <v>19.559999999999999</v>
      </c>
      <c r="H3236" s="20"/>
    </row>
    <row r="3237" spans="1:8" s="172" customFormat="1" ht="12.75" customHeight="1" x14ac:dyDescent="0.15">
      <c r="A3237" s="105">
        <v>39351</v>
      </c>
      <c r="B3237" s="116">
        <v>4.9000000000000004</v>
      </c>
      <c r="C3237" s="20">
        <f t="shared" si="100"/>
        <v>4.9000000000000002E-2</v>
      </c>
      <c r="D3237" s="46">
        <f t="shared" si="101"/>
        <v>17.63</v>
      </c>
      <c r="E3237" s="20"/>
      <c r="F3237" s="105">
        <v>39380</v>
      </c>
      <c r="G3237" s="116">
        <v>21.17</v>
      </c>
      <c r="H3237" s="20"/>
    </row>
    <row r="3238" spans="1:8" s="172" customFormat="1" ht="12.75" customHeight="1" x14ac:dyDescent="0.15">
      <c r="A3238" s="105">
        <v>39350</v>
      </c>
      <c r="B3238" s="116">
        <v>4.8899999999999997</v>
      </c>
      <c r="C3238" s="20">
        <f t="shared" si="100"/>
        <v>4.8899999999999999E-2</v>
      </c>
      <c r="D3238" s="46">
        <f t="shared" si="101"/>
        <v>18.600000000000001</v>
      </c>
      <c r="E3238" s="20"/>
      <c r="F3238" s="105">
        <v>39379</v>
      </c>
      <c r="G3238" s="116">
        <v>20.8</v>
      </c>
      <c r="H3238" s="20"/>
    </row>
    <row r="3239" spans="1:8" s="172" customFormat="1" ht="12.75" customHeight="1" x14ac:dyDescent="0.15">
      <c r="A3239" s="105">
        <v>39349</v>
      </c>
      <c r="B3239" s="116">
        <v>4.88</v>
      </c>
      <c r="C3239" s="20">
        <f t="shared" si="100"/>
        <v>4.8799999999999996E-2</v>
      </c>
      <c r="D3239" s="46">
        <f t="shared" si="101"/>
        <v>19.37</v>
      </c>
      <c r="E3239" s="20"/>
      <c r="F3239" s="105">
        <v>39378</v>
      </c>
      <c r="G3239" s="116">
        <v>20.41</v>
      </c>
      <c r="H3239" s="20"/>
    </row>
    <row r="3240" spans="1:8" s="172" customFormat="1" ht="12.75" customHeight="1" x14ac:dyDescent="0.15">
      <c r="A3240" s="105">
        <v>39346</v>
      </c>
      <c r="B3240" s="116">
        <v>4.8899999999999997</v>
      </c>
      <c r="C3240" s="20">
        <f t="shared" si="100"/>
        <v>4.8899999999999999E-2</v>
      </c>
      <c r="D3240" s="46">
        <f t="shared" si="101"/>
        <v>19</v>
      </c>
      <c r="E3240" s="20"/>
      <c r="F3240" s="105">
        <v>39377</v>
      </c>
      <c r="G3240" s="116">
        <v>21.64</v>
      </c>
      <c r="H3240" s="20"/>
    </row>
    <row r="3241" spans="1:8" s="172" customFormat="1" ht="12.75" customHeight="1" x14ac:dyDescent="0.15">
      <c r="A3241" s="105">
        <v>39345</v>
      </c>
      <c r="B3241" s="116">
        <v>4.96</v>
      </c>
      <c r="C3241" s="20">
        <f t="shared" si="100"/>
        <v>4.9599999999999998E-2</v>
      </c>
      <c r="D3241" s="46">
        <f t="shared" si="101"/>
        <v>20.45</v>
      </c>
      <c r="E3241" s="20"/>
      <c r="F3241" s="105">
        <v>39374</v>
      </c>
      <c r="G3241" s="116">
        <v>22.96</v>
      </c>
      <c r="H3241" s="20"/>
    </row>
    <row r="3242" spans="1:8" s="172" customFormat="1" ht="12.75" customHeight="1" x14ac:dyDescent="0.15">
      <c r="A3242" s="105">
        <v>39344</v>
      </c>
      <c r="B3242" s="116">
        <v>4.83</v>
      </c>
      <c r="C3242" s="20">
        <f t="shared" si="100"/>
        <v>4.8300000000000003E-2</v>
      </c>
      <c r="D3242" s="46">
        <f t="shared" si="101"/>
        <v>20.03</v>
      </c>
      <c r="E3242" s="20"/>
      <c r="F3242" s="105">
        <v>39373</v>
      </c>
      <c r="G3242" s="116">
        <v>18.5</v>
      </c>
      <c r="H3242" s="20"/>
    </row>
    <row r="3243" spans="1:8" s="172" customFormat="1" ht="12.75" customHeight="1" x14ac:dyDescent="0.15">
      <c r="A3243" s="105">
        <v>39343</v>
      </c>
      <c r="B3243" s="116">
        <v>4.7699999999999996</v>
      </c>
      <c r="C3243" s="20">
        <f t="shared" si="100"/>
        <v>4.7699999999999992E-2</v>
      </c>
      <c r="D3243" s="46">
        <f t="shared" si="101"/>
        <v>20.350000000000001</v>
      </c>
      <c r="E3243" s="20"/>
      <c r="F3243" s="105">
        <v>39372</v>
      </c>
      <c r="G3243" s="116">
        <v>18.54</v>
      </c>
      <c r="H3243" s="20"/>
    </row>
    <row r="3244" spans="1:8" s="172" customFormat="1" ht="12.75" customHeight="1" x14ac:dyDescent="0.15">
      <c r="A3244" s="105">
        <v>39342</v>
      </c>
      <c r="B3244" s="116">
        <v>4.72</v>
      </c>
      <c r="C3244" s="20">
        <f t="shared" si="100"/>
        <v>4.7199999999999999E-2</v>
      </c>
      <c r="D3244" s="46">
        <f t="shared" si="101"/>
        <v>26.48</v>
      </c>
      <c r="E3244" s="20"/>
      <c r="F3244" s="105">
        <v>39371</v>
      </c>
      <c r="G3244" s="116">
        <v>20.02</v>
      </c>
      <c r="H3244" s="20"/>
    </row>
    <row r="3245" spans="1:8" s="172" customFormat="1" ht="12.75" customHeight="1" x14ac:dyDescent="0.15">
      <c r="A3245" s="105">
        <v>39339</v>
      </c>
      <c r="B3245" s="116">
        <v>4.72</v>
      </c>
      <c r="C3245" s="20">
        <f t="shared" si="100"/>
        <v>4.7199999999999999E-2</v>
      </c>
      <c r="D3245" s="46">
        <f t="shared" si="101"/>
        <v>24.92</v>
      </c>
      <c r="E3245" s="20"/>
      <c r="F3245" s="105">
        <v>39370</v>
      </c>
      <c r="G3245" s="116">
        <v>19.25</v>
      </c>
      <c r="H3245" s="20"/>
    </row>
    <row r="3246" spans="1:8" s="172" customFormat="1" ht="12.75" customHeight="1" x14ac:dyDescent="0.15">
      <c r="A3246" s="105">
        <v>39338</v>
      </c>
      <c r="B3246" s="116">
        <v>4.75</v>
      </c>
      <c r="C3246" s="20">
        <f t="shared" si="100"/>
        <v>4.7500000000000001E-2</v>
      </c>
      <c r="D3246" s="46">
        <f t="shared" si="101"/>
        <v>24.76</v>
      </c>
      <c r="E3246" s="20"/>
      <c r="F3246" s="105">
        <v>39367</v>
      </c>
      <c r="G3246" s="116">
        <v>17.73</v>
      </c>
      <c r="H3246" s="20"/>
    </row>
    <row r="3247" spans="1:8" s="172" customFormat="1" ht="12.75" customHeight="1" x14ac:dyDescent="0.15">
      <c r="A3247" s="105">
        <v>39337</v>
      </c>
      <c r="B3247" s="116">
        <v>4.68</v>
      </c>
      <c r="C3247" s="20">
        <f t="shared" si="100"/>
        <v>4.6799999999999994E-2</v>
      </c>
      <c r="D3247" s="46">
        <f t="shared" si="101"/>
        <v>24.96</v>
      </c>
      <c r="E3247" s="20"/>
      <c r="F3247" s="105">
        <v>39366</v>
      </c>
      <c r="G3247" s="116">
        <v>18.88</v>
      </c>
      <c r="H3247" s="20"/>
    </row>
    <row r="3248" spans="1:8" s="172" customFormat="1" ht="12.75" customHeight="1" x14ac:dyDescent="0.15">
      <c r="A3248" s="105">
        <v>39336</v>
      </c>
      <c r="B3248" s="116">
        <v>4.6500000000000004</v>
      </c>
      <c r="C3248" s="20">
        <f t="shared" si="100"/>
        <v>4.6500000000000007E-2</v>
      </c>
      <c r="D3248" s="46">
        <f t="shared" si="101"/>
        <v>25.27</v>
      </c>
      <c r="E3248" s="20"/>
      <c r="F3248" s="105">
        <v>39365</v>
      </c>
      <c r="G3248" s="116">
        <v>16.670000000000002</v>
      </c>
      <c r="H3248" s="20"/>
    </row>
    <row r="3249" spans="1:8" s="172" customFormat="1" ht="12.75" customHeight="1" x14ac:dyDescent="0.15">
      <c r="A3249" s="105">
        <v>39335</v>
      </c>
      <c r="B3249" s="116">
        <v>4.6500000000000004</v>
      </c>
      <c r="C3249" s="20">
        <f t="shared" si="100"/>
        <v>4.6500000000000007E-2</v>
      </c>
      <c r="D3249" s="46">
        <f t="shared" si="101"/>
        <v>27.38</v>
      </c>
      <c r="E3249" s="20"/>
      <c r="F3249" s="105">
        <v>39364</v>
      </c>
      <c r="G3249" s="116">
        <v>16.12</v>
      </c>
      <c r="H3249" s="20"/>
    </row>
    <row r="3250" spans="1:8" s="172" customFormat="1" ht="12.75" customHeight="1" x14ac:dyDescent="0.15">
      <c r="A3250" s="105">
        <v>39332</v>
      </c>
      <c r="B3250" s="116">
        <v>4.7</v>
      </c>
      <c r="C3250" s="20">
        <f t="shared" si="100"/>
        <v>4.7E-2</v>
      </c>
      <c r="D3250" s="46">
        <f t="shared" si="101"/>
        <v>26.23</v>
      </c>
      <c r="E3250" s="20"/>
      <c r="F3250" s="105">
        <v>39363</v>
      </c>
      <c r="G3250" s="116">
        <v>17.46</v>
      </c>
      <c r="H3250" s="20"/>
    </row>
    <row r="3251" spans="1:8" s="172" customFormat="1" ht="12.75" customHeight="1" x14ac:dyDescent="0.15">
      <c r="A3251" s="105">
        <v>39331</v>
      </c>
      <c r="B3251" s="116">
        <v>4.79</v>
      </c>
      <c r="C3251" s="20">
        <f t="shared" si="100"/>
        <v>4.7899999999999998E-2</v>
      </c>
      <c r="D3251" s="46">
        <f t="shared" si="101"/>
        <v>23.99</v>
      </c>
      <c r="E3251" s="20"/>
      <c r="F3251" s="105">
        <v>39360</v>
      </c>
      <c r="G3251" s="116">
        <v>16.91</v>
      </c>
      <c r="H3251" s="20"/>
    </row>
    <row r="3252" spans="1:8" s="172" customFormat="1" ht="12.75" customHeight="1" x14ac:dyDescent="0.15">
      <c r="A3252" s="105">
        <v>39330</v>
      </c>
      <c r="B3252" s="116">
        <v>4.78</v>
      </c>
      <c r="C3252" s="20">
        <f t="shared" si="100"/>
        <v>4.7800000000000002E-2</v>
      </c>
      <c r="D3252" s="46">
        <f t="shared" si="101"/>
        <v>24.58</v>
      </c>
      <c r="E3252" s="20"/>
      <c r="F3252" s="105">
        <v>39359</v>
      </c>
      <c r="G3252" s="116">
        <v>18.440000000000001</v>
      </c>
      <c r="H3252" s="20"/>
    </row>
    <row r="3253" spans="1:8" s="172" customFormat="1" ht="12.75" customHeight="1" x14ac:dyDescent="0.15">
      <c r="A3253" s="105">
        <v>39329</v>
      </c>
      <c r="B3253" s="116">
        <v>4.84</v>
      </c>
      <c r="C3253" s="20">
        <f t="shared" si="100"/>
        <v>4.8399999999999999E-2</v>
      </c>
      <c r="D3253" s="46">
        <f t="shared" si="101"/>
        <v>22.78</v>
      </c>
      <c r="E3253" s="20"/>
      <c r="F3253" s="105">
        <v>39358</v>
      </c>
      <c r="G3253" s="116">
        <v>18.8</v>
      </c>
      <c r="H3253" s="20"/>
    </row>
    <row r="3254" spans="1:8" s="172" customFormat="1" ht="12.75" customHeight="1" x14ac:dyDescent="0.15">
      <c r="A3254" s="105">
        <v>39325</v>
      </c>
      <c r="B3254" s="116">
        <v>4.83</v>
      </c>
      <c r="C3254" s="20">
        <f t="shared" si="100"/>
        <v>4.8300000000000003E-2</v>
      </c>
      <c r="D3254" s="46">
        <f t="shared" si="101"/>
        <v>23.38</v>
      </c>
      <c r="E3254" s="20"/>
      <c r="F3254" s="105">
        <v>39357</v>
      </c>
      <c r="G3254" s="116">
        <v>18.489999999999998</v>
      </c>
      <c r="H3254" s="20"/>
    </row>
    <row r="3255" spans="1:8" s="172" customFormat="1" ht="12.75" customHeight="1" x14ac:dyDescent="0.15">
      <c r="A3255" s="105">
        <v>39324</v>
      </c>
      <c r="B3255" s="116">
        <v>4.83</v>
      </c>
      <c r="C3255" s="20">
        <f t="shared" si="100"/>
        <v>4.8300000000000003E-2</v>
      </c>
      <c r="D3255" s="46">
        <f t="shared" si="101"/>
        <v>25.06</v>
      </c>
      <c r="E3255" s="20"/>
      <c r="F3255" s="105">
        <v>39356</v>
      </c>
      <c r="G3255" s="116">
        <v>17.84</v>
      </c>
      <c r="H3255" s="20"/>
    </row>
    <row r="3256" spans="1:8" s="172" customFormat="1" ht="12.75" customHeight="1" x14ac:dyDescent="0.15">
      <c r="A3256" s="105">
        <v>39323</v>
      </c>
      <c r="B3256" s="116">
        <v>4.88</v>
      </c>
      <c r="C3256" s="20">
        <f t="shared" si="100"/>
        <v>4.8799999999999996E-2</v>
      </c>
      <c r="D3256" s="46">
        <f t="shared" si="101"/>
        <v>23.81</v>
      </c>
      <c r="E3256" s="20"/>
      <c r="F3256" s="105">
        <v>39353</v>
      </c>
      <c r="G3256" s="116">
        <v>18</v>
      </c>
      <c r="H3256" s="20"/>
    </row>
    <row r="3257" spans="1:8" s="172" customFormat="1" ht="12.75" customHeight="1" x14ac:dyDescent="0.15">
      <c r="A3257" s="105">
        <v>39322</v>
      </c>
      <c r="B3257" s="116">
        <v>4.8600000000000003</v>
      </c>
      <c r="C3257" s="20">
        <f t="shared" si="100"/>
        <v>4.8600000000000004E-2</v>
      </c>
      <c r="D3257" s="46">
        <f t="shared" si="101"/>
        <v>26.3</v>
      </c>
      <c r="E3257" s="20"/>
      <c r="F3257" s="105">
        <v>39352</v>
      </c>
      <c r="G3257" s="116">
        <v>17</v>
      </c>
      <c r="H3257" s="20"/>
    </row>
    <row r="3258" spans="1:8" s="172" customFormat="1" ht="12.75" customHeight="1" x14ac:dyDescent="0.15">
      <c r="A3258" s="105">
        <v>39321</v>
      </c>
      <c r="B3258" s="116">
        <v>4.87</v>
      </c>
      <c r="C3258" s="20">
        <f t="shared" si="100"/>
        <v>4.87E-2</v>
      </c>
      <c r="D3258" s="46">
        <f t="shared" si="101"/>
        <v>22.72</v>
      </c>
      <c r="E3258" s="20"/>
      <c r="F3258" s="105">
        <v>39351</v>
      </c>
      <c r="G3258" s="116">
        <v>17.63</v>
      </c>
      <c r="H3258" s="20"/>
    </row>
    <row r="3259" spans="1:8" s="172" customFormat="1" ht="12.75" customHeight="1" x14ac:dyDescent="0.15">
      <c r="A3259" s="105">
        <v>39318</v>
      </c>
      <c r="B3259" s="116">
        <v>4.88</v>
      </c>
      <c r="C3259" s="20">
        <f t="shared" si="100"/>
        <v>4.8799999999999996E-2</v>
      </c>
      <c r="D3259" s="46">
        <f t="shared" si="101"/>
        <v>20.72</v>
      </c>
      <c r="E3259" s="20"/>
      <c r="F3259" s="105">
        <v>39350</v>
      </c>
      <c r="G3259" s="116">
        <v>18.600000000000001</v>
      </c>
      <c r="H3259" s="20"/>
    </row>
    <row r="3260" spans="1:8" s="172" customFormat="1" ht="12.75" customHeight="1" x14ac:dyDescent="0.15">
      <c r="A3260" s="105">
        <v>39317</v>
      </c>
      <c r="B3260" s="116">
        <v>4.93</v>
      </c>
      <c r="C3260" s="20">
        <f t="shared" si="100"/>
        <v>4.9299999999999997E-2</v>
      </c>
      <c r="D3260" s="46">
        <f t="shared" si="101"/>
        <v>22.62</v>
      </c>
      <c r="E3260" s="20"/>
      <c r="F3260" s="105">
        <v>39349</v>
      </c>
      <c r="G3260" s="116">
        <v>19.37</v>
      </c>
      <c r="H3260" s="20"/>
    </row>
    <row r="3261" spans="1:8" s="172" customFormat="1" ht="12.75" customHeight="1" x14ac:dyDescent="0.15">
      <c r="A3261" s="105">
        <v>39316</v>
      </c>
      <c r="B3261" s="116">
        <v>4.96</v>
      </c>
      <c r="C3261" s="20">
        <f t="shared" si="100"/>
        <v>4.9599999999999998E-2</v>
      </c>
      <c r="D3261" s="46">
        <f t="shared" si="101"/>
        <v>22.89</v>
      </c>
      <c r="E3261" s="20"/>
      <c r="F3261" s="105">
        <v>39346</v>
      </c>
      <c r="G3261" s="116">
        <v>19</v>
      </c>
      <c r="H3261" s="20"/>
    </row>
    <row r="3262" spans="1:8" s="172" customFormat="1" ht="12.75" customHeight="1" x14ac:dyDescent="0.15">
      <c r="A3262" s="105">
        <v>39315</v>
      </c>
      <c r="B3262" s="116">
        <v>4.95</v>
      </c>
      <c r="C3262" s="20">
        <f t="shared" si="100"/>
        <v>4.9500000000000002E-2</v>
      </c>
      <c r="D3262" s="46">
        <f t="shared" si="101"/>
        <v>25.25</v>
      </c>
      <c r="E3262" s="20"/>
      <c r="F3262" s="105">
        <v>39345</v>
      </c>
      <c r="G3262" s="116">
        <v>20.45</v>
      </c>
      <c r="H3262" s="20"/>
    </row>
    <row r="3263" spans="1:8" s="172" customFormat="1" ht="12.75" customHeight="1" x14ac:dyDescent="0.15">
      <c r="A3263" s="105">
        <v>39314</v>
      </c>
      <c r="B3263" s="116">
        <v>4.9800000000000004</v>
      </c>
      <c r="C3263" s="20">
        <f t="shared" si="100"/>
        <v>4.9800000000000004E-2</v>
      </c>
      <c r="D3263" s="46">
        <f t="shared" si="101"/>
        <v>26.33</v>
      </c>
      <c r="E3263" s="20"/>
      <c r="F3263" s="105">
        <v>39344</v>
      </c>
      <c r="G3263" s="116">
        <v>20.03</v>
      </c>
      <c r="H3263" s="20"/>
    </row>
    <row r="3264" spans="1:8" s="172" customFormat="1" ht="12.75" customHeight="1" x14ac:dyDescent="0.15">
      <c r="A3264" s="105">
        <v>39311</v>
      </c>
      <c r="B3264" s="116">
        <v>5</v>
      </c>
      <c r="C3264" s="20">
        <f t="shared" si="100"/>
        <v>0.05</v>
      </c>
      <c r="D3264" s="46">
        <f t="shared" si="101"/>
        <v>29.99</v>
      </c>
      <c r="E3264" s="20"/>
      <c r="F3264" s="105">
        <v>39343</v>
      </c>
      <c r="G3264" s="116">
        <v>20.350000000000001</v>
      </c>
      <c r="H3264" s="20"/>
    </row>
    <row r="3265" spans="1:8" s="172" customFormat="1" ht="12.75" customHeight="1" x14ac:dyDescent="0.15">
      <c r="A3265" s="105">
        <v>39310</v>
      </c>
      <c r="B3265" s="116">
        <v>4.92</v>
      </c>
      <c r="C3265" s="20">
        <f t="shared" si="100"/>
        <v>4.9200000000000001E-2</v>
      </c>
      <c r="D3265" s="46">
        <f t="shared" si="101"/>
        <v>30.83</v>
      </c>
      <c r="E3265" s="20"/>
      <c r="F3265" s="105">
        <v>39342</v>
      </c>
      <c r="G3265" s="116">
        <v>26.48</v>
      </c>
      <c r="H3265" s="20"/>
    </row>
    <row r="3266" spans="1:8" s="172" customFormat="1" ht="12.75" customHeight="1" x14ac:dyDescent="0.15">
      <c r="A3266" s="105">
        <v>39309</v>
      </c>
      <c r="B3266" s="116">
        <v>5</v>
      </c>
      <c r="C3266" s="20">
        <f t="shared" si="100"/>
        <v>0.05</v>
      </c>
      <c r="D3266" s="46">
        <f t="shared" si="101"/>
        <v>30.67</v>
      </c>
      <c r="E3266" s="20"/>
      <c r="F3266" s="105">
        <v>39339</v>
      </c>
      <c r="G3266" s="116">
        <v>24.92</v>
      </c>
      <c r="H3266" s="20"/>
    </row>
    <row r="3267" spans="1:8" s="172" customFormat="1" ht="12.75" customHeight="1" x14ac:dyDescent="0.15">
      <c r="A3267" s="105">
        <v>39308</v>
      </c>
      <c r="B3267" s="116">
        <v>4.99</v>
      </c>
      <c r="C3267" s="20">
        <f t="shared" ref="C3267:C3330" si="102">B3267/100</f>
        <v>4.99E-2</v>
      </c>
      <c r="D3267" s="46">
        <f t="shared" ref="D3267:D3330" si="103">IFERROR(VLOOKUP(A3267,$F$3:$G$7726,2,FALSE),AVERAGE(D3266,D3268))</f>
        <v>27.68</v>
      </c>
      <c r="E3267" s="20"/>
      <c r="F3267" s="105">
        <v>39338</v>
      </c>
      <c r="G3267" s="116">
        <v>24.76</v>
      </c>
      <c r="H3267" s="20"/>
    </row>
    <row r="3268" spans="1:8" s="172" customFormat="1" ht="12.75" customHeight="1" x14ac:dyDescent="0.15">
      <c r="A3268" s="105">
        <v>39307</v>
      </c>
      <c r="B3268" s="116">
        <v>5.01</v>
      </c>
      <c r="C3268" s="20">
        <f t="shared" si="102"/>
        <v>5.0099999999999999E-2</v>
      </c>
      <c r="D3268" s="46">
        <f t="shared" si="103"/>
        <v>26.57</v>
      </c>
      <c r="E3268" s="20"/>
      <c r="F3268" s="105">
        <v>39337</v>
      </c>
      <c r="G3268" s="116">
        <v>24.96</v>
      </c>
      <c r="H3268" s="20"/>
    </row>
    <row r="3269" spans="1:8" s="172" customFormat="1" ht="12.75" customHeight="1" x14ac:dyDescent="0.15">
      <c r="A3269" s="105">
        <v>39304</v>
      </c>
      <c r="B3269" s="116">
        <v>5.03</v>
      </c>
      <c r="C3269" s="20">
        <f t="shared" si="102"/>
        <v>5.0300000000000004E-2</v>
      </c>
      <c r="D3269" s="46">
        <f t="shared" si="103"/>
        <v>28.3</v>
      </c>
      <c r="E3269" s="20"/>
      <c r="F3269" s="105">
        <v>39336</v>
      </c>
      <c r="G3269" s="116">
        <v>25.27</v>
      </c>
      <c r="H3269" s="20"/>
    </row>
    <row r="3270" spans="1:8" s="172" customFormat="1" ht="12.75" customHeight="1" x14ac:dyDescent="0.15">
      <c r="A3270" s="105">
        <v>39303</v>
      </c>
      <c r="B3270" s="116">
        <v>5.0199999999999996</v>
      </c>
      <c r="C3270" s="20">
        <f t="shared" si="102"/>
        <v>5.0199999999999995E-2</v>
      </c>
      <c r="D3270" s="46">
        <f t="shared" si="103"/>
        <v>26.48</v>
      </c>
      <c r="E3270" s="20"/>
      <c r="F3270" s="105">
        <v>39335</v>
      </c>
      <c r="G3270" s="116">
        <v>27.38</v>
      </c>
      <c r="H3270" s="20"/>
    </row>
    <row r="3271" spans="1:8" s="172" customFormat="1" ht="12.75" customHeight="1" x14ac:dyDescent="0.15">
      <c r="A3271" s="105">
        <v>39302</v>
      </c>
      <c r="B3271" s="116">
        <v>5.01</v>
      </c>
      <c r="C3271" s="20">
        <f t="shared" si="102"/>
        <v>5.0099999999999999E-2</v>
      </c>
      <c r="D3271" s="46">
        <f t="shared" si="103"/>
        <v>21.45</v>
      </c>
      <c r="E3271" s="20"/>
      <c r="F3271" s="105">
        <v>39332</v>
      </c>
      <c r="G3271" s="116">
        <v>26.23</v>
      </c>
      <c r="H3271" s="20"/>
    </row>
    <row r="3272" spans="1:8" s="172" customFormat="1" ht="12.75" customHeight="1" x14ac:dyDescent="0.15">
      <c r="A3272" s="105">
        <v>39301</v>
      </c>
      <c r="B3272" s="116">
        <v>4.92</v>
      </c>
      <c r="C3272" s="20">
        <f t="shared" si="102"/>
        <v>4.9200000000000001E-2</v>
      </c>
      <c r="D3272" s="46">
        <f t="shared" si="103"/>
        <v>21.56</v>
      </c>
      <c r="E3272" s="20"/>
      <c r="F3272" s="105">
        <v>39331</v>
      </c>
      <c r="G3272" s="116">
        <v>23.99</v>
      </c>
      <c r="H3272" s="20"/>
    </row>
    <row r="3273" spans="1:8" s="172" customFormat="1" ht="12.75" customHeight="1" x14ac:dyDescent="0.15">
      <c r="A3273" s="105">
        <v>39300</v>
      </c>
      <c r="B3273" s="116">
        <v>4.8899999999999997</v>
      </c>
      <c r="C3273" s="20">
        <f t="shared" si="102"/>
        <v>4.8899999999999999E-2</v>
      </c>
      <c r="D3273" s="46">
        <f t="shared" si="103"/>
        <v>22.94</v>
      </c>
      <c r="E3273" s="20"/>
      <c r="F3273" s="105">
        <v>39330</v>
      </c>
      <c r="G3273" s="116">
        <v>24.58</v>
      </c>
      <c r="H3273" s="20"/>
    </row>
    <row r="3274" spans="1:8" s="172" customFormat="1" ht="12.75" customHeight="1" x14ac:dyDescent="0.15">
      <c r="A3274" s="105">
        <v>39297</v>
      </c>
      <c r="B3274" s="116">
        <v>4.87</v>
      </c>
      <c r="C3274" s="20">
        <f t="shared" si="102"/>
        <v>4.87E-2</v>
      </c>
      <c r="D3274" s="46">
        <f t="shared" si="103"/>
        <v>25.16</v>
      </c>
      <c r="E3274" s="20"/>
      <c r="F3274" s="105">
        <v>39329</v>
      </c>
      <c r="G3274" s="116">
        <v>22.78</v>
      </c>
      <c r="H3274" s="20"/>
    </row>
    <row r="3275" spans="1:8" s="172" customFormat="1" ht="12.75" customHeight="1" x14ac:dyDescent="0.15">
      <c r="A3275" s="105">
        <v>39296</v>
      </c>
      <c r="B3275" s="116">
        <v>4.91</v>
      </c>
      <c r="C3275" s="20">
        <f t="shared" si="102"/>
        <v>4.9100000000000005E-2</v>
      </c>
      <c r="D3275" s="46">
        <f t="shared" si="103"/>
        <v>21.22</v>
      </c>
      <c r="E3275" s="20"/>
      <c r="F3275" s="105">
        <v>39325</v>
      </c>
      <c r="G3275" s="116">
        <v>23.38</v>
      </c>
      <c r="H3275" s="20"/>
    </row>
    <row r="3276" spans="1:8" s="172" customFormat="1" ht="12.75" customHeight="1" x14ac:dyDescent="0.15">
      <c r="A3276" s="105">
        <v>39295</v>
      </c>
      <c r="B3276" s="116">
        <v>4.9000000000000004</v>
      </c>
      <c r="C3276" s="20">
        <f t="shared" si="102"/>
        <v>4.9000000000000002E-2</v>
      </c>
      <c r="D3276" s="46">
        <f t="shared" si="103"/>
        <v>23.67</v>
      </c>
      <c r="E3276" s="20"/>
      <c r="F3276" s="105">
        <v>39324</v>
      </c>
      <c r="G3276" s="116">
        <v>25.06</v>
      </c>
      <c r="H3276" s="20"/>
    </row>
    <row r="3277" spans="1:8" s="172" customFormat="1" ht="12.75" customHeight="1" x14ac:dyDescent="0.15">
      <c r="A3277" s="105">
        <v>39294</v>
      </c>
      <c r="B3277" s="116">
        <v>4.92</v>
      </c>
      <c r="C3277" s="20">
        <f t="shared" si="102"/>
        <v>4.9200000000000001E-2</v>
      </c>
      <c r="D3277" s="46">
        <f t="shared" si="103"/>
        <v>23.52</v>
      </c>
      <c r="E3277" s="20"/>
      <c r="F3277" s="105">
        <v>39323</v>
      </c>
      <c r="G3277" s="116">
        <v>23.81</v>
      </c>
      <c r="H3277" s="20"/>
    </row>
    <row r="3278" spans="1:8" s="172" customFormat="1" ht="12.75" customHeight="1" x14ac:dyDescent="0.15">
      <c r="A3278" s="105">
        <v>39293</v>
      </c>
      <c r="B3278" s="116">
        <v>4.97</v>
      </c>
      <c r="C3278" s="20">
        <f t="shared" si="102"/>
        <v>4.9699999999999994E-2</v>
      </c>
      <c r="D3278" s="46">
        <f t="shared" si="103"/>
        <v>20.87</v>
      </c>
      <c r="E3278" s="20"/>
      <c r="F3278" s="105">
        <v>39322</v>
      </c>
      <c r="G3278" s="116">
        <v>26.3</v>
      </c>
      <c r="H3278" s="20"/>
    </row>
    <row r="3279" spans="1:8" s="172" customFormat="1" ht="12.75" customHeight="1" x14ac:dyDescent="0.15">
      <c r="A3279" s="105">
        <v>39290</v>
      </c>
      <c r="B3279" s="116">
        <v>4.95</v>
      </c>
      <c r="C3279" s="20">
        <f t="shared" si="102"/>
        <v>4.9500000000000002E-2</v>
      </c>
      <c r="D3279" s="46">
        <f t="shared" si="103"/>
        <v>24.17</v>
      </c>
      <c r="E3279" s="20"/>
      <c r="F3279" s="105">
        <v>39321</v>
      </c>
      <c r="G3279" s="116">
        <v>22.72</v>
      </c>
      <c r="H3279" s="20"/>
    </row>
    <row r="3280" spans="1:8" s="172" customFormat="1" ht="12.75" customHeight="1" x14ac:dyDescent="0.15">
      <c r="A3280" s="105">
        <v>39289</v>
      </c>
      <c r="B3280" s="116">
        <v>4.95</v>
      </c>
      <c r="C3280" s="20">
        <f t="shared" si="102"/>
        <v>4.9500000000000002E-2</v>
      </c>
      <c r="D3280" s="46">
        <f t="shared" si="103"/>
        <v>20.74</v>
      </c>
      <c r="E3280" s="20"/>
      <c r="F3280" s="105">
        <v>39318</v>
      </c>
      <c r="G3280" s="116">
        <v>20.72</v>
      </c>
      <c r="H3280" s="20"/>
    </row>
    <row r="3281" spans="1:8" s="172" customFormat="1" ht="12.75" customHeight="1" x14ac:dyDescent="0.15">
      <c r="A3281" s="105">
        <v>39288</v>
      </c>
      <c r="B3281" s="116">
        <v>5.04</v>
      </c>
      <c r="C3281" s="20">
        <f t="shared" si="102"/>
        <v>5.04E-2</v>
      </c>
      <c r="D3281" s="46">
        <f t="shared" si="103"/>
        <v>18.100000000000001</v>
      </c>
      <c r="E3281" s="20"/>
      <c r="F3281" s="105">
        <v>39317</v>
      </c>
      <c r="G3281" s="116">
        <v>22.62</v>
      </c>
      <c r="H3281" s="20"/>
    </row>
    <row r="3282" spans="1:8" s="172" customFormat="1" ht="12.75" customHeight="1" x14ac:dyDescent="0.15">
      <c r="A3282" s="105">
        <v>39287</v>
      </c>
      <c r="B3282" s="116">
        <v>5.05</v>
      </c>
      <c r="C3282" s="20">
        <f t="shared" si="102"/>
        <v>5.0499999999999996E-2</v>
      </c>
      <c r="D3282" s="46">
        <f t="shared" si="103"/>
        <v>18.55</v>
      </c>
      <c r="E3282" s="20"/>
      <c r="F3282" s="105">
        <v>39316</v>
      </c>
      <c r="G3282" s="116">
        <v>22.89</v>
      </c>
      <c r="H3282" s="20"/>
    </row>
    <row r="3283" spans="1:8" s="172" customFormat="1" ht="12.75" customHeight="1" x14ac:dyDescent="0.15">
      <c r="A3283" s="105">
        <v>39286</v>
      </c>
      <c r="B3283" s="116">
        <v>5.07</v>
      </c>
      <c r="C3283" s="20">
        <f t="shared" si="102"/>
        <v>5.0700000000000002E-2</v>
      </c>
      <c r="D3283" s="46">
        <f t="shared" si="103"/>
        <v>16.809999999999999</v>
      </c>
      <c r="E3283" s="20"/>
      <c r="F3283" s="105">
        <v>39315</v>
      </c>
      <c r="G3283" s="116">
        <v>25.25</v>
      </c>
      <c r="H3283" s="20"/>
    </row>
    <row r="3284" spans="1:8" s="172" customFormat="1" ht="12.75" customHeight="1" x14ac:dyDescent="0.15">
      <c r="A3284" s="105">
        <v>39283</v>
      </c>
      <c r="B3284" s="116">
        <v>5.07</v>
      </c>
      <c r="C3284" s="20">
        <f t="shared" si="102"/>
        <v>5.0700000000000002E-2</v>
      </c>
      <c r="D3284" s="46">
        <f t="shared" si="103"/>
        <v>16.95</v>
      </c>
      <c r="E3284" s="20"/>
      <c r="F3284" s="105">
        <v>39314</v>
      </c>
      <c r="G3284" s="116">
        <v>26.33</v>
      </c>
      <c r="H3284" s="20"/>
    </row>
    <row r="3285" spans="1:8" s="172" customFormat="1" ht="12.75" customHeight="1" x14ac:dyDescent="0.15">
      <c r="A3285" s="105">
        <v>39282</v>
      </c>
      <c r="B3285" s="116">
        <v>5.12</v>
      </c>
      <c r="C3285" s="20">
        <f t="shared" si="102"/>
        <v>5.1200000000000002E-2</v>
      </c>
      <c r="D3285" s="46">
        <f t="shared" si="103"/>
        <v>15.23</v>
      </c>
      <c r="E3285" s="20"/>
      <c r="F3285" s="105">
        <v>39311</v>
      </c>
      <c r="G3285" s="116">
        <v>29.99</v>
      </c>
      <c r="H3285" s="20"/>
    </row>
    <row r="3286" spans="1:8" s="172" customFormat="1" ht="12.75" customHeight="1" x14ac:dyDescent="0.15">
      <c r="A3286" s="105">
        <v>39281</v>
      </c>
      <c r="B3286" s="116">
        <v>5.0999999999999996</v>
      </c>
      <c r="C3286" s="20">
        <f t="shared" si="102"/>
        <v>5.0999999999999997E-2</v>
      </c>
      <c r="D3286" s="46">
        <f t="shared" si="103"/>
        <v>16</v>
      </c>
      <c r="E3286" s="20"/>
      <c r="F3286" s="105">
        <v>39310</v>
      </c>
      <c r="G3286" s="116">
        <v>30.83</v>
      </c>
      <c r="H3286" s="20"/>
    </row>
    <row r="3287" spans="1:8" s="172" customFormat="1" ht="12.75" customHeight="1" x14ac:dyDescent="0.15">
      <c r="A3287" s="105">
        <v>39280</v>
      </c>
      <c r="B3287" s="116">
        <v>5.16</v>
      </c>
      <c r="C3287" s="20">
        <f t="shared" si="102"/>
        <v>5.16E-2</v>
      </c>
      <c r="D3287" s="46">
        <f t="shared" si="103"/>
        <v>15.63</v>
      </c>
      <c r="E3287" s="20"/>
      <c r="F3287" s="105">
        <v>39309</v>
      </c>
      <c r="G3287" s="116">
        <v>30.67</v>
      </c>
      <c r="H3287" s="20"/>
    </row>
    <row r="3288" spans="1:8" s="172" customFormat="1" ht="12.75" customHeight="1" x14ac:dyDescent="0.15">
      <c r="A3288" s="105">
        <v>39279</v>
      </c>
      <c r="B3288" s="116">
        <v>5.14</v>
      </c>
      <c r="C3288" s="20">
        <f t="shared" si="102"/>
        <v>5.1399999999999994E-2</v>
      </c>
      <c r="D3288" s="46">
        <f t="shared" si="103"/>
        <v>15.59</v>
      </c>
      <c r="E3288" s="20"/>
      <c r="F3288" s="105">
        <v>39308</v>
      </c>
      <c r="G3288" s="116">
        <v>27.68</v>
      </c>
      <c r="H3288" s="20"/>
    </row>
    <row r="3289" spans="1:8" s="172" customFormat="1" ht="12.75" customHeight="1" x14ac:dyDescent="0.15">
      <c r="A3289" s="105">
        <v>39276</v>
      </c>
      <c r="B3289" s="116">
        <v>5.19</v>
      </c>
      <c r="C3289" s="20">
        <f t="shared" si="102"/>
        <v>5.1900000000000002E-2</v>
      </c>
      <c r="D3289" s="46">
        <f t="shared" si="103"/>
        <v>15.15</v>
      </c>
      <c r="E3289" s="20"/>
      <c r="F3289" s="105">
        <v>39307</v>
      </c>
      <c r="G3289" s="116">
        <v>26.57</v>
      </c>
      <c r="H3289" s="20"/>
    </row>
    <row r="3290" spans="1:8" s="172" customFormat="1" ht="12.75" customHeight="1" x14ac:dyDescent="0.15">
      <c r="A3290" s="105">
        <v>39275</v>
      </c>
      <c r="B3290" s="116">
        <v>5.22</v>
      </c>
      <c r="C3290" s="20">
        <f t="shared" si="102"/>
        <v>5.2199999999999996E-2</v>
      </c>
      <c r="D3290" s="46">
        <f t="shared" si="103"/>
        <v>15.54</v>
      </c>
      <c r="E3290" s="20"/>
      <c r="F3290" s="105">
        <v>39304</v>
      </c>
      <c r="G3290" s="116">
        <v>28.3</v>
      </c>
      <c r="H3290" s="20"/>
    </row>
    <row r="3291" spans="1:8" s="172" customFormat="1" ht="12.75" customHeight="1" x14ac:dyDescent="0.15">
      <c r="A3291" s="105">
        <v>39274</v>
      </c>
      <c r="B3291" s="116">
        <v>5.18</v>
      </c>
      <c r="C3291" s="20">
        <f t="shared" si="102"/>
        <v>5.1799999999999999E-2</v>
      </c>
      <c r="D3291" s="46">
        <f t="shared" si="103"/>
        <v>16.64</v>
      </c>
      <c r="E3291" s="20"/>
      <c r="F3291" s="105">
        <v>39303</v>
      </c>
      <c r="G3291" s="116">
        <v>26.48</v>
      </c>
      <c r="H3291" s="20"/>
    </row>
    <row r="3292" spans="1:8" s="172" customFormat="1" ht="12.75" customHeight="1" x14ac:dyDescent="0.15">
      <c r="A3292" s="105">
        <v>39273</v>
      </c>
      <c r="B3292" s="116">
        <v>5.14</v>
      </c>
      <c r="C3292" s="20">
        <f t="shared" si="102"/>
        <v>5.1399999999999994E-2</v>
      </c>
      <c r="D3292" s="46">
        <f t="shared" si="103"/>
        <v>17.57</v>
      </c>
      <c r="E3292" s="20"/>
      <c r="F3292" s="105">
        <v>39302</v>
      </c>
      <c r="G3292" s="116">
        <v>21.45</v>
      </c>
      <c r="H3292" s="20"/>
    </row>
    <row r="3293" spans="1:8" s="172" customFormat="1" ht="12.75" customHeight="1" x14ac:dyDescent="0.15">
      <c r="A3293" s="105">
        <v>39272</v>
      </c>
      <c r="B3293" s="116">
        <v>5.25</v>
      </c>
      <c r="C3293" s="20">
        <f t="shared" si="102"/>
        <v>5.2499999999999998E-2</v>
      </c>
      <c r="D3293" s="46">
        <f t="shared" si="103"/>
        <v>15.16</v>
      </c>
      <c r="E3293" s="20"/>
      <c r="F3293" s="105">
        <v>39301</v>
      </c>
      <c r="G3293" s="116">
        <v>21.56</v>
      </c>
      <c r="H3293" s="20"/>
    </row>
    <row r="3294" spans="1:8" s="172" customFormat="1" ht="12.75" customHeight="1" x14ac:dyDescent="0.15">
      <c r="A3294" s="105">
        <v>39269</v>
      </c>
      <c r="B3294" s="116">
        <v>5.28</v>
      </c>
      <c r="C3294" s="20">
        <f t="shared" si="102"/>
        <v>5.28E-2</v>
      </c>
      <c r="D3294" s="46">
        <f t="shared" si="103"/>
        <v>14.72</v>
      </c>
      <c r="E3294" s="20"/>
      <c r="F3294" s="105">
        <v>39300</v>
      </c>
      <c r="G3294" s="116">
        <v>22.94</v>
      </c>
      <c r="H3294" s="20"/>
    </row>
    <row r="3295" spans="1:8" s="172" customFormat="1" ht="12.75" customHeight="1" x14ac:dyDescent="0.15">
      <c r="A3295" s="105">
        <v>39268</v>
      </c>
      <c r="B3295" s="116">
        <v>5.24</v>
      </c>
      <c r="C3295" s="20">
        <f t="shared" si="102"/>
        <v>5.2400000000000002E-2</v>
      </c>
      <c r="D3295" s="46">
        <f t="shared" si="103"/>
        <v>15.48</v>
      </c>
      <c r="E3295" s="20"/>
      <c r="F3295" s="105">
        <v>39297</v>
      </c>
      <c r="G3295" s="116">
        <v>25.16</v>
      </c>
      <c r="H3295" s="20"/>
    </row>
    <row r="3296" spans="1:8" s="172" customFormat="1" ht="12.75" customHeight="1" x14ac:dyDescent="0.15">
      <c r="A3296" s="105">
        <v>39266</v>
      </c>
      <c r="B3296" s="116">
        <v>5.14</v>
      </c>
      <c r="C3296" s="20">
        <f t="shared" si="102"/>
        <v>5.1399999999999994E-2</v>
      </c>
      <c r="D3296" s="46">
        <f t="shared" si="103"/>
        <v>14.92</v>
      </c>
      <c r="E3296" s="20"/>
      <c r="F3296" s="105">
        <v>39296</v>
      </c>
      <c r="G3296" s="116">
        <v>21.22</v>
      </c>
      <c r="H3296" s="20"/>
    </row>
    <row r="3297" spans="1:8" s="172" customFormat="1" ht="12.75" customHeight="1" x14ac:dyDescent="0.15">
      <c r="A3297" s="105">
        <v>39265</v>
      </c>
      <c r="B3297" s="116">
        <v>5.09</v>
      </c>
      <c r="C3297" s="20">
        <f t="shared" si="102"/>
        <v>5.0900000000000001E-2</v>
      </c>
      <c r="D3297" s="46">
        <f t="shared" si="103"/>
        <v>15.4</v>
      </c>
      <c r="E3297" s="20"/>
      <c r="F3297" s="105">
        <v>39295</v>
      </c>
      <c r="G3297" s="116">
        <v>23.67</v>
      </c>
      <c r="H3297" s="20"/>
    </row>
    <row r="3298" spans="1:8" s="172" customFormat="1" ht="12.75" customHeight="1" x14ac:dyDescent="0.15">
      <c r="A3298" s="105">
        <v>39262</v>
      </c>
      <c r="B3298" s="116">
        <v>5.12</v>
      </c>
      <c r="C3298" s="20">
        <f t="shared" si="102"/>
        <v>5.1200000000000002E-2</v>
      </c>
      <c r="D3298" s="46">
        <f t="shared" si="103"/>
        <v>16.23</v>
      </c>
      <c r="E3298" s="20"/>
      <c r="F3298" s="105">
        <v>39294</v>
      </c>
      <c r="G3298" s="116">
        <v>23.52</v>
      </c>
      <c r="H3298" s="20"/>
    </row>
    <row r="3299" spans="1:8" s="172" customFormat="1" ht="12.75" customHeight="1" x14ac:dyDescent="0.15">
      <c r="A3299" s="105">
        <v>39261</v>
      </c>
      <c r="B3299" s="116">
        <v>5.22</v>
      </c>
      <c r="C3299" s="20">
        <f t="shared" si="102"/>
        <v>5.2199999999999996E-2</v>
      </c>
      <c r="D3299" s="46">
        <f t="shared" si="103"/>
        <v>15.54</v>
      </c>
      <c r="E3299" s="20"/>
      <c r="F3299" s="105">
        <v>39293</v>
      </c>
      <c r="G3299" s="116">
        <v>20.87</v>
      </c>
      <c r="H3299" s="20"/>
    </row>
    <row r="3300" spans="1:8" s="172" customFormat="1" ht="12.75" customHeight="1" x14ac:dyDescent="0.15">
      <c r="A3300" s="105">
        <v>39260</v>
      </c>
      <c r="B3300" s="116">
        <v>5.2</v>
      </c>
      <c r="C3300" s="20">
        <f t="shared" si="102"/>
        <v>5.2000000000000005E-2</v>
      </c>
      <c r="D3300" s="46">
        <f t="shared" si="103"/>
        <v>15.53</v>
      </c>
      <c r="E3300" s="20"/>
      <c r="F3300" s="105">
        <v>39290</v>
      </c>
      <c r="G3300" s="116">
        <v>24.17</v>
      </c>
      <c r="H3300" s="20"/>
    </row>
    <row r="3301" spans="1:8" s="172" customFormat="1" ht="12.75" customHeight="1" x14ac:dyDescent="0.15">
      <c r="A3301" s="105">
        <v>39259</v>
      </c>
      <c r="B3301" s="116">
        <v>5.22</v>
      </c>
      <c r="C3301" s="20">
        <f t="shared" si="102"/>
        <v>5.2199999999999996E-2</v>
      </c>
      <c r="D3301" s="46">
        <f t="shared" si="103"/>
        <v>18.89</v>
      </c>
      <c r="E3301" s="20"/>
      <c r="F3301" s="105">
        <v>39289</v>
      </c>
      <c r="G3301" s="116">
        <v>20.74</v>
      </c>
      <c r="H3301" s="20"/>
    </row>
    <row r="3302" spans="1:8" s="172" customFormat="1" ht="12.75" customHeight="1" x14ac:dyDescent="0.15">
      <c r="A3302" s="105">
        <v>39258</v>
      </c>
      <c r="B3302" s="116">
        <v>5.2</v>
      </c>
      <c r="C3302" s="20">
        <f t="shared" si="102"/>
        <v>5.2000000000000005E-2</v>
      </c>
      <c r="D3302" s="46">
        <f t="shared" si="103"/>
        <v>16.649999999999999</v>
      </c>
      <c r="E3302" s="20"/>
      <c r="F3302" s="105">
        <v>39288</v>
      </c>
      <c r="G3302" s="116">
        <v>18.100000000000001</v>
      </c>
      <c r="H3302" s="20"/>
    </row>
    <row r="3303" spans="1:8" s="172" customFormat="1" ht="12.75" customHeight="1" x14ac:dyDescent="0.15">
      <c r="A3303" s="105">
        <v>39255</v>
      </c>
      <c r="B3303" s="116">
        <v>5.25</v>
      </c>
      <c r="C3303" s="20">
        <f t="shared" si="102"/>
        <v>5.2499999999999998E-2</v>
      </c>
      <c r="D3303" s="46">
        <f t="shared" si="103"/>
        <v>15.75</v>
      </c>
      <c r="E3303" s="20"/>
      <c r="F3303" s="105">
        <v>39287</v>
      </c>
      <c r="G3303" s="116">
        <v>18.55</v>
      </c>
      <c r="H3303" s="20"/>
    </row>
    <row r="3304" spans="1:8" s="172" customFormat="1" ht="12.75" customHeight="1" x14ac:dyDescent="0.15">
      <c r="A3304" s="105">
        <v>39254</v>
      </c>
      <c r="B3304" s="116">
        <v>5.28</v>
      </c>
      <c r="C3304" s="20">
        <f t="shared" si="102"/>
        <v>5.28E-2</v>
      </c>
      <c r="D3304" s="46">
        <f t="shared" si="103"/>
        <v>14.21</v>
      </c>
      <c r="E3304" s="20"/>
      <c r="F3304" s="105">
        <v>39286</v>
      </c>
      <c r="G3304" s="116">
        <v>16.809999999999999</v>
      </c>
      <c r="H3304" s="20"/>
    </row>
    <row r="3305" spans="1:8" s="172" customFormat="1" ht="12.75" customHeight="1" x14ac:dyDescent="0.15">
      <c r="A3305" s="105">
        <v>39253</v>
      </c>
      <c r="B3305" s="116">
        <v>5.24</v>
      </c>
      <c r="C3305" s="20">
        <f t="shared" si="102"/>
        <v>5.2400000000000002E-2</v>
      </c>
      <c r="D3305" s="46">
        <f t="shared" si="103"/>
        <v>14.67</v>
      </c>
      <c r="E3305" s="20"/>
      <c r="F3305" s="105">
        <v>39283</v>
      </c>
      <c r="G3305" s="116">
        <v>16.95</v>
      </c>
      <c r="H3305" s="20"/>
    </row>
    <row r="3306" spans="1:8" s="172" customFormat="1" ht="12.75" customHeight="1" x14ac:dyDescent="0.15">
      <c r="A3306" s="105">
        <v>39252</v>
      </c>
      <c r="B3306" s="116">
        <v>5.2</v>
      </c>
      <c r="C3306" s="20">
        <f t="shared" si="102"/>
        <v>5.2000000000000005E-2</v>
      </c>
      <c r="D3306" s="46">
        <f t="shared" si="103"/>
        <v>12.85</v>
      </c>
      <c r="E3306" s="20"/>
      <c r="F3306" s="105">
        <v>39282</v>
      </c>
      <c r="G3306" s="116">
        <v>15.23</v>
      </c>
      <c r="H3306" s="20"/>
    </row>
    <row r="3307" spans="1:8" s="172" customFormat="1" ht="12.75" customHeight="1" x14ac:dyDescent="0.15">
      <c r="A3307" s="105">
        <v>39251</v>
      </c>
      <c r="B3307" s="116">
        <v>5.26</v>
      </c>
      <c r="C3307" s="20">
        <f t="shared" si="102"/>
        <v>5.2600000000000001E-2</v>
      </c>
      <c r="D3307" s="46">
        <f t="shared" si="103"/>
        <v>13.42</v>
      </c>
      <c r="E3307" s="20"/>
      <c r="F3307" s="105">
        <v>39281</v>
      </c>
      <c r="G3307" s="116">
        <v>16</v>
      </c>
      <c r="H3307" s="20"/>
    </row>
    <row r="3308" spans="1:8" s="172" customFormat="1" ht="12.75" customHeight="1" x14ac:dyDescent="0.15">
      <c r="A3308" s="105">
        <v>39248</v>
      </c>
      <c r="B3308" s="116">
        <v>5.26</v>
      </c>
      <c r="C3308" s="20">
        <f t="shared" si="102"/>
        <v>5.2600000000000001E-2</v>
      </c>
      <c r="D3308" s="46">
        <f t="shared" si="103"/>
        <v>13.94</v>
      </c>
      <c r="E3308" s="20"/>
      <c r="F3308" s="105">
        <v>39280</v>
      </c>
      <c r="G3308" s="116">
        <v>15.63</v>
      </c>
      <c r="H3308" s="20"/>
    </row>
    <row r="3309" spans="1:8" s="172" customFormat="1" ht="12.75" customHeight="1" x14ac:dyDescent="0.15">
      <c r="A3309" s="105">
        <v>39247</v>
      </c>
      <c r="B3309" s="116">
        <v>5.3</v>
      </c>
      <c r="C3309" s="20">
        <f t="shared" si="102"/>
        <v>5.2999999999999999E-2</v>
      </c>
      <c r="D3309" s="46">
        <f t="shared" si="103"/>
        <v>13.64</v>
      </c>
      <c r="E3309" s="20"/>
      <c r="F3309" s="105">
        <v>39279</v>
      </c>
      <c r="G3309" s="116">
        <v>15.59</v>
      </c>
      <c r="H3309" s="20"/>
    </row>
    <row r="3310" spans="1:8" s="172" customFormat="1" ht="12.75" customHeight="1" x14ac:dyDescent="0.15">
      <c r="A3310" s="105">
        <v>39246</v>
      </c>
      <c r="B3310" s="116">
        <v>5.28</v>
      </c>
      <c r="C3310" s="20">
        <f t="shared" si="102"/>
        <v>5.28E-2</v>
      </c>
      <c r="D3310" s="46">
        <f t="shared" si="103"/>
        <v>14.73</v>
      </c>
      <c r="E3310" s="20"/>
      <c r="F3310" s="105">
        <v>39276</v>
      </c>
      <c r="G3310" s="116">
        <v>15.15</v>
      </c>
      <c r="H3310" s="20"/>
    </row>
    <row r="3311" spans="1:8" s="172" customFormat="1" ht="12.75" customHeight="1" x14ac:dyDescent="0.15">
      <c r="A3311" s="105">
        <v>39245</v>
      </c>
      <c r="B3311" s="116">
        <v>5.35</v>
      </c>
      <c r="C3311" s="20">
        <f t="shared" si="102"/>
        <v>5.3499999999999999E-2</v>
      </c>
      <c r="D3311" s="46">
        <f t="shared" si="103"/>
        <v>16.670000000000002</v>
      </c>
      <c r="E3311" s="20"/>
      <c r="F3311" s="105">
        <v>39275</v>
      </c>
      <c r="G3311" s="116">
        <v>15.54</v>
      </c>
      <c r="H3311" s="20"/>
    </row>
    <row r="3312" spans="1:8" s="172" customFormat="1" ht="12.75" customHeight="1" x14ac:dyDescent="0.15">
      <c r="A3312" s="105">
        <v>39244</v>
      </c>
      <c r="B3312" s="116">
        <v>5.24</v>
      </c>
      <c r="C3312" s="20">
        <f t="shared" si="102"/>
        <v>5.2400000000000002E-2</v>
      </c>
      <c r="D3312" s="46">
        <f t="shared" si="103"/>
        <v>14.71</v>
      </c>
      <c r="E3312" s="20"/>
      <c r="F3312" s="105">
        <v>39274</v>
      </c>
      <c r="G3312" s="116">
        <v>16.64</v>
      </c>
      <c r="H3312" s="20"/>
    </row>
    <row r="3313" spans="1:8" s="172" customFormat="1" ht="12.75" customHeight="1" x14ac:dyDescent="0.15">
      <c r="A3313" s="105">
        <v>39241</v>
      </c>
      <c r="B3313" s="116">
        <v>5.22</v>
      </c>
      <c r="C3313" s="20">
        <f t="shared" si="102"/>
        <v>5.2199999999999996E-2</v>
      </c>
      <c r="D3313" s="46">
        <f t="shared" si="103"/>
        <v>14.84</v>
      </c>
      <c r="E3313" s="20"/>
      <c r="F3313" s="105">
        <v>39273</v>
      </c>
      <c r="G3313" s="116">
        <v>17.57</v>
      </c>
      <c r="H3313" s="20"/>
    </row>
    <row r="3314" spans="1:8" s="172" customFormat="1" ht="12.75" customHeight="1" x14ac:dyDescent="0.15">
      <c r="A3314" s="105">
        <v>39240</v>
      </c>
      <c r="B3314" s="116">
        <v>5.2</v>
      </c>
      <c r="C3314" s="20">
        <f t="shared" si="102"/>
        <v>5.2000000000000005E-2</v>
      </c>
      <c r="D3314" s="46">
        <f t="shared" si="103"/>
        <v>17.059999999999999</v>
      </c>
      <c r="E3314" s="20"/>
      <c r="F3314" s="105">
        <v>39272</v>
      </c>
      <c r="G3314" s="116">
        <v>15.16</v>
      </c>
      <c r="H3314" s="20"/>
    </row>
    <row r="3315" spans="1:8" s="172" customFormat="1" ht="12.75" customHeight="1" x14ac:dyDescent="0.15">
      <c r="A3315" s="105">
        <v>39239</v>
      </c>
      <c r="B3315" s="116">
        <v>5.08</v>
      </c>
      <c r="C3315" s="20">
        <f t="shared" si="102"/>
        <v>5.0799999999999998E-2</v>
      </c>
      <c r="D3315" s="46">
        <f t="shared" si="103"/>
        <v>14.87</v>
      </c>
      <c r="E3315" s="20"/>
      <c r="F3315" s="105">
        <v>39269</v>
      </c>
      <c r="G3315" s="116">
        <v>14.72</v>
      </c>
      <c r="H3315" s="20"/>
    </row>
    <row r="3316" spans="1:8" s="172" customFormat="1" ht="12.75" customHeight="1" x14ac:dyDescent="0.15">
      <c r="A3316" s="105">
        <v>39238</v>
      </c>
      <c r="B3316" s="116">
        <v>5.07</v>
      </c>
      <c r="C3316" s="20">
        <f t="shared" si="102"/>
        <v>5.0700000000000002E-2</v>
      </c>
      <c r="D3316" s="46">
        <f t="shared" si="103"/>
        <v>13.63</v>
      </c>
      <c r="E3316" s="20"/>
      <c r="F3316" s="105">
        <v>39268</v>
      </c>
      <c r="G3316" s="116">
        <v>15.48</v>
      </c>
      <c r="H3316" s="20"/>
    </row>
    <row r="3317" spans="1:8" s="172" customFormat="1" ht="12.75" customHeight="1" x14ac:dyDescent="0.15">
      <c r="A3317" s="105">
        <v>39237</v>
      </c>
      <c r="B3317" s="116">
        <v>5.0199999999999996</v>
      </c>
      <c r="C3317" s="20">
        <f t="shared" si="102"/>
        <v>5.0199999999999995E-2</v>
      </c>
      <c r="D3317" s="46">
        <f t="shared" si="103"/>
        <v>13.29</v>
      </c>
      <c r="E3317" s="20"/>
      <c r="F3317" s="105">
        <v>39266</v>
      </c>
      <c r="G3317" s="116">
        <v>14.92</v>
      </c>
      <c r="H3317" s="20"/>
    </row>
    <row r="3318" spans="1:8" s="172" customFormat="1" ht="12.75" customHeight="1" x14ac:dyDescent="0.15">
      <c r="A3318" s="105">
        <v>39234</v>
      </c>
      <c r="B3318" s="116">
        <v>5.0599999999999996</v>
      </c>
      <c r="C3318" s="20">
        <f t="shared" si="102"/>
        <v>5.0599999999999999E-2</v>
      </c>
      <c r="D3318" s="46">
        <f t="shared" si="103"/>
        <v>12.78</v>
      </c>
      <c r="E3318" s="20"/>
      <c r="F3318" s="105">
        <v>39265</v>
      </c>
      <c r="G3318" s="116">
        <v>15.4</v>
      </c>
      <c r="H3318" s="20"/>
    </row>
    <row r="3319" spans="1:8" s="172" customFormat="1" ht="12.75" customHeight="1" x14ac:dyDescent="0.15">
      <c r="A3319" s="105">
        <v>39233</v>
      </c>
      <c r="B3319" s="116">
        <v>5.01</v>
      </c>
      <c r="C3319" s="20">
        <f t="shared" si="102"/>
        <v>5.0099999999999999E-2</v>
      </c>
      <c r="D3319" s="46">
        <f t="shared" si="103"/>
        <v>13.05</v>
      </c>
      <c r="E3319" s="20"/>
      <c r="F3319" s="105">
        <v>39262</v>
      </c>
      <c r="G3319" s="116">
        <v>16.23</v>
      </c>
      <c r="H3319" s="20"/>
    </row>
    <row r="3320" spans="1:8" s="172" customFormat="1" ht="12.75" customHeight="1" x14ac:dyDescent="0.15">
      <c r="A3320" s="105">
        <v>39232</v>
      </c>
      <c r="B3320" s="116">
        <v>5.01</v>
      </c>
      <c r="C3320" s="20">
        <f t="shared" si="102"/>
        <v>5.0099999999999999E-2</v>
      </c>
      <c r="D3320" s="46">
        <f t="shared" si="103"/>
        <v>12.83</v>
      </c>
      <c r="E3320" s="20"/>
      <c r="F3320" s="105">
        <v>39261</v>
      </c>
      <c r="G3320" s="116">
        <v>15.54</v>
      </c>
      <c r="H3320" s="20"/>
    </row>
    <row r="3321" spans="1:8" s="172" customFormat="1" ht="12.75" customHeight="1" x14ac:dyDescent="0.15">
      <c r="A3321" s="105">
        <v>39231</v>
      </c>
      <c r="B3321" s="116">
        <v>5.01</v>
      </c>
      <c r="C3321" s="20">
        <f t="shared" si="102"/>
        <v>5.0099999999999999E-2</v>
      </c>
      <c r="D3321" s="46">
        <f t="shared" si="103"/>
        <v>13.53</v>
      </c>
      <c r="E3321" s="20"/>
      <c r="F3321" s="105">
        <v>39260</v>
      </c>
      <c r="G3321" s="116">
        <v>15.53</v>
      </c>
      <c r="H3321" s="20"/>
    </row>
    <row r="3322" spans="1:8" s="172" customFormat="1" ht="12.75" customHeight="1" x14ac:dyDescent="0.15">
      <c r="A3322" s="105">
        <v>39227</v>
      </c>
      <c r="B3322" s="116">
        <v>5.01</v>
      </c>
      <c r="C3322" s="20">
        <f t="shared" si="102"/>
        <v>5.0099999999999999E-2</v>
      </c>
      <c r="D3322" s="46">
        <f t="shared" si="103"/>
        <v>13.34</v>
      </c>
      <c r="E3322" s="20"/>
      <c r="F3322" s="105">
        <v>39259</v>
      </c>
      <c r="G3322" s="116">
        <v>18.89</v>
      </c>
      <c r="H3322" s="20"/>
    </row>
    <row r="3323" spans="1:8" s="172" customFormat="1" ht="12.75" customHeight="1" x14ac:dyDescent="0.15">
      <c r="A3323" s="105">
        <v>39226</v>
      </c>
      <c r="B3323" s="116">
        <v>5</v>
      </c>
      <c r="C3323" s="20">
        <f t="shared" si="102"/>
        <v>0.05</v>
      </c>
      <c r="D3323" s="46">
        <f t="shared" si="103"/>
        <v>14.08</v>
      </c>
      <c r="E3323" s="20"/>
      <c r="F3323" s="105">
        <v>39258</v>
      </c>
      <c r="G3323" s="116">
        <v>16.649999999999999</v>
      </c>
      <c r="H3323" s="20"/>
    </row>
    <row r="3324" spans="1:8" s="172" customFormat="1" ht="12.75" customHeight="1" x14ac:dyDescent="0.15">
      <c r="A3324" s="105">
        <v>39225</v>
      </c>
      <c r="B3324" s="116">
        <v>5.01</v>
      </c>
      <c r="C3324" s="20">
        <f t="shared" si="102"/>
        <v>5.0099999999999999E-2</v>
      </c>
      <c r="D3324" s="46">
        <f t="shared" si="103"/>
        <v>13.24</v>
      </c>
      <c r="E3324" s="20"/>
      <c r="F3324" s="105">
        <v>39255</v>
      </c>
      <c r="G3324" s="116">
        <v>15.75</v>
      </c>
      <c r="H3324" s="20"/>
    </row>
    <row r="3325" spans="1:8" s="172" customFormat="1" ht="12.75" customHeight="1" x14ac:dyDescent="0.15">
      <c r="A3325" s="105">
        <v>39224</v>
      </c>
      <c r="B3325" s="116">
        <v>4.9800000000000004</v>
      </c>
      <c r="C3325" s="20">
        <f t="shared" si="102"/>
        <v>4.9800000000000004E-2</v>
      </c>
      <c r="D3325" s="46">
        <f t="shared" si="103"/>
        <v>13.06</v>
      </c>
      <c r="E3325" s="20"/>
      <c r="F3325" s="105">
        <v>39254</v>
      </c>
      <c r="G3325" s="116">
        <v>14.21</v>
      </c>
      <c r="H3325" s="20"/>
    </row>
    <row r="3326" spans="1:8" s="172" customFormat="1" ht="12.75" customHeight="1" x14ac:dyDescent="0.15">
      <c r="A3326" s="105">
        <v>39223</v>
      </c>
      <c r="B3326" s="116">
        <v>4.9400000000000004</v>
      </c>
      <c r="C3326" s="20">
        <f t="shared" si="102"/>
        <v>4.9400000000000006E-2</v>
      </c>
      <c r="D3326" s="46">
        <f t="shared" si="103"/>
        <v>13.3</v>
      </c>
      <c r="E3326" s="20"/>
      <c r="F3326" s="105">
        <v>39253</v>
      </c>
      <c r="G3326" s="116">
        <v>14.67</v>
      </c>
      <c r="H3326" s="20"/>
    </row>
    <row r="3327" spans="1:8" s="172" customFormat="1" ht="12.75" customHeight="1" x14ac:dyDescent="0.15">
      <c r="A3327" s="105">
        <v>39220</v>
      </c>
      <c r="B3327" s="116">
        <v>4.96</v>
      </c>
      <c r="C3327" s="20">
        <f t="shared" si="102"/>
        <v>4.9599999999999998E-2</v>
      </c>
      <c r="D3327" s="46">
        <f t="shared" si="103"/>
        <v>12.76</v>
      </c>
      <c r="E3327" s="20"/>
      <c r="F3327" s="105">
        <v>39252</v>
      </c>
      <c r="G3327" s="116">
        <v>12.85</v>
      </c>
      <c r="H3327" s="20"/>
    </row>
    <row r="3328" spans="1:8" s="172" customFormat="1" ht="12.75" customHeight="1" x14ac:dyDescent="0.15">
      <c r="A3328" s="105">
        <v>39219</v>
      </c>
      <c r="B3328" s="116">
        <v>4.91</v>
      </c>
      <c r="C3328" s="20">
        <f t="shared" si="102"/>
        <v>4.9100000000000005E-2</v>
      </c>
      <c r="D3328" s="46">
        <f t="shared" si="103"/>
        <v>13.51</v>
      </c>
      <c r="E3328" s="20"/>
      <c r="F3328" s="105">
        <v>39251</v>
      </c>
      <c r="G3328" s="116">
        <v>13.42</v>
      </c>
      <c r="H3328" s="20"/>
    </row>
    <row r="3329" spans="1:8" s="172" customFormat="1" ht="12.75" customHeight="1" x14ac:dyDescent="0.15">
      <c r="A3329" s="105">
        <v>39218</v>
      </c>
      <c r="B3329" s="116">
        <v>4.88</v>
      </c>
      <c r="C3329" s="20">
        <f t="shared" si="102"/>
        <v>4.8799999999999996E-2</v>
      </c>
      <c r="D3329" s="46">
        <f t="shared" si="103"/>
        <v>13.5</v>
      </c>
      <c r="E3329" s="20"/>
      <c r="F3329" s="105">
        <v>39248</v>
      </c>
      <c r="G3329" s="116">
        <v>13.94</v>
      </c>
      <c r="H3329" s="20"/>
    </row>
    <row r="3330" spans="1:8" s="172" customFormat="1" ht="12.75" customHeight="1" x14ac:dyDescent="0.15">
      <c r="A3330" s="105">
        <v>39217</v>
      </c>
      <c r="B3330" s="116">
        <v>4.88</v>
      </c>
      <c r="C3330" s="20">
        <f t="shared" si="102"/>
        <v>4.8799999999999996E-2</v>
      </c>
      <c r="D3330" s="46">
        <f t="shared" si="103"/>
        <v>14.01</v>
      </c>
      <c r="E3330" s="20"/>
      <c r="F3330" s="105">
        <v>39247</v>
      </c>
      <c r="G3330" s="116">
        <v>13.64</v>
      </c>
      <c r="H3330" s="20"/>
    </row>
    <row r="3331" spans="1:8" s="172" customFormat="1" ht="12.75" customHeight="1" x14ac:dyDescent="0.15">
      <c r="A3331" s="105">
        <v>39216</v>
      </c>
      <c r="B3331" s="116">
        <v>4.8600000000000003</v>
      </c>
      <c r="C3331" s="20">
        <f t="shared" ref="C3331:C3394" si="104">B3331/100</f>
        <v>4.8600000000000004E-2</v>
      </c>
      <c r="D3331" s="46">
        <f t="shared" ref="D3331:D3394" si="105">IFERROR(VLOOKUP(A3331,$F$3:$G$7726,2,FALSE),AVERAGE(D3330,D3332))</f>
        <v>13.96</v>
      </c>
      <c r="E3331" s="20"/>
      <c r="F3331" s="105">
        <v>39246</v>
      </c>
      <c r="G3331" s="116">
        <v>14.73</v>
      </c>
      <c r="H3331" s="20"/>
    </row>
    <row r="3332" spans="1:8" s="172" customFormat="1" ht="12.75" customHeight="1" x14ac:dyDescent="0.15">
      <c r="A3332" s="105">
        <v>39213</v>
      </c>
      <c r="B3332" s="116">
        <v>4.8499999999999996</v>
      </c>
      <c r="C3332" s="20">
        <f t="shared" si="104"/>
        <v>4.8499999999999995E-2</v>
      </c>
      <c r="D3332" s="46">
        <f t="shared" si="105"/>
        <v>12.95</v>
      </c>
      <c r="E3332" s="20"/>
      <c r="F3332" s="105">
        <v>39245</v>
      </c>
      <c r="G3332" s="116">
        <v>16.670000000000002</v>
      </c>
      <c r="H3332" s="20"/>
    </row>
    <row r="3333" spans="1:8" s="172" customFormat="1" ht="12.75" customHeight="1" x14ac:dyDescent="0.15">
      <c r="A3333" s="105">
        <v>39212</v>
      </c>
      <c r="B3333" s="116">
        <v>4.83</v>
      </c>
      <c r="C3333" s="20">
        <f t="shared" si="104"/>
        <v>4.8300000000000003E-2</v>
      </c>
      <c r="D3333" s="46">
        <f t="shared" si="105"/>
        <v>13.6</v>
      </c>
      <c r="E3333" s="20"/>
      <c r="F3333" s="105">
        <v>39244</v>
      </c>
      <c r="G3333" s="116">
        <v>14.71</v>
      </c>
      <c r="H3333" s="20"/>
    </row>
    <row r="3334" spans="1:8" s="172" customFormat="1" ht="12.75" customHeight="1" x14ac:dyDescent="0.15">
      <c r="A3334" s="105">
        <v>39211</v>
      </c>
      <c r="B3334" s="116">
        <v>4.83</v>
      </c>
      <c r="C3334" s="20">
        <f t="shared" si="104"/>
        <v>4.8300000000000003E-2</v>
      </c>
      <c r="D3334" s="46">
        <f t="shared" si="105"/>
        <v>12.88</v>
      </c>
      <c r="E3334" s="20"/>
      <c r="F3334" s="105">
        <v>39241</v>
      </c>
      <c r="G3334" s="116">
        <v>14.84</v>
      </c>
      <c r="H3334" s="20"/>
    </row>
    <row r="3335" spans="1:8" s="172" customFormat="1" ht="12.75" customHeight="1" x14ac:dyDescent="0.15">
      <c r="A3335" s="105">
        <v>39210</v>
      </c>
      <c r="B3335" s="116">
        <v>4.8</v>
      </c>
      <c r="C3335" s="20">
        <f t="shared" si="104"/>
        <v>4.8000000000000001E-2</v>
      </c>
      <c r="D3335" s="46">
        <f t="shared" si="105"/>
        <v>13.21</v>
      </c>
      <c r="E3335" s="20"/>
      <c r="F3335" s="105">
        <v>39240</v>
      </c>
      <c r="G3335" s="116">
        <v>17.059999999999999</v>
      </c>
      <c r="H3335" s="20"/>
    </row>
    <row r="3336" spans="1:8" s="172" customFormat="1" ht="12.75" customHeight="1" x14ac:dyDescent="0.15">
      <c r="A3336" s="105">
        <v>39209</v>
      </c>
      <c r="B3336" s="116">
        <v>4.79</v>
      </c>
      <c r="C3336" s="20">
        <f t="shared" si="104"/>
        <v>4.7899999999999998E-2</v>
      </c>
      <c r="D3336" s="46">
        <f t="shared" si="105"/>
        <v>13.15</v>
      </c>
      <c r="E3336" s="20"/>
      <c r="F3336" s="105">
        <v>39239</v>
      </c>
      <c r="G3336" s="116">
        <v>14.87</v>
      </c>
      <c r="H3336" s="20"/>
    </row>
    <row r="3337" spans="1:8" s="172" customFormat="1" ht="12.75" customHeight="1" x14ac:dyDescent="0.15">
      <c r="A3337" s="105">
        <v>39206</v>
      </c>
      <c r="B3337" s="116">
        <v>4.8</v>
      </c>
      <c r="C3337" s="20">
        <f t="shared" si="104"/>
        <v>4.8000000000000001E-2</v>
      </c>
      <c r="D3337" s="46">
        <f t="shared" si="105"/>
        <v>12.91</v>
      </c>
      <c r="E3337" s="20"/>
      <c r="F3337" s="105">
        <v>39238</v>
      </c>
      <c r="G3337" s="116">
        <v>13.63</v>
      </c>
      <c r="H3337" s="20"/>
    </row>
    <row r="3338" spans="1:8" s="172" customFormat="1" ht="12.75" customHeight="1" x14ac:dyDescent="0.15">
      <c r="A3338" s="105">
        <v>39205</v>
      </c>
      <c r="B3338" s="116">
        <v>4.84</v>
      </c>
      <c r="C3338" s="20">
        <f t="shared" si="104"/>
        <v>4.8399999999999999E-2</v>
      </c>
      <c r="D3338" s="46">
        <f t="shared" si="105"/>
        <v>13.09</v>
      </c>
      <c r="E3338" s="20"/>
      <c r="F3338" s="105">
        <v>39237</v>
      </c>
      <c r="G3338" s="116">
        <v>13.29</v>
      </c>
      <c r="H3338" s="20"/>
    </row>
    <row r="3339" spans="1:8" s="172" customFormat="1" ht="12.75" customHeight="1" x14ac:dyDescent="0.15">
      <c r="A3339" s="105">
        <v>39204</v>
      </c>
      <c r="B3339" s="116">
        <v>4.82</v>
      </c>
      <c r="C3339" s="20">
        <f t="shared" si="104"/>
        <v>4.82E-2</v>
      </c>
      <c r="D3339" s="46">
        <f t="shared" si="105"/>
        <v>13.08</v>
      </c>
      <c r="E3339" s="20"/>
      <c r="F3339" s="105">
        <v>39234</v>
      </c>
      <c r="G3339" s="116">
        <v>12.78</v>
      </c>
      <c r="H3339" s="20"/>
    </row>
    <row r="3340" spans="1:8" s="172" customFormat="1" ht="12.75" customHeight="1" x14ac:dyDescent="0.15">
      <c r="A3340" s="105">
        <v>39203</v>
      </c>
      <c r="B3340" s="116">
        <v>4.8099999999999996</v>
      </c>
      <c r="C3340" s="20">
        <f t="shared" si="104"/>
        <v>4.8099999999999997E-2</v>
      </c>
      <c r="D3340" s="46">
        <f t="shared" si="105"/>
        <v>13.51</v>
      </c>
      <c r="E3340" s="20"/>
      <c r="F3340" s="105">
        <v>39233</v>
      </c>
      <c r="G3340" s="116">
        <v>13.05</v>
      </c>
      <c r="H3340" s="20"/>
    </row>
    <row r="3341" spans="1:8" s="172" customFormat="1" ht="12.75" customHeight="1" x14ac:dyDescent="0.15">
      <c r="A3341" s="105">
        <v>39202</v>
      </c>
      <c r="B3341" s="116">
        <v>4.8099999999999996</v>
      </c>
      <c r="C3341" s="20">
        <f t="shared" si="104"/>
        <v>4.8099999999999997E-2</v>
      </c>
      <c r="D3341" s="46">
        <f t="shared" si="105"/>
        <v>14.22</v>
      </c>
      <c r="E3341" s="20"/>
      <c r="F3341" s="105">
        <v>39232</v>
      </c>
      <c r="G3341" s="116">
        <v>12.83</v>
      </c>
      <c r="H3341" s="20"/>
    </row>
    <row r="3342" spans="1:8" s="172" customFormat="1" ht="12.75" customHeight="1" x14ac:dyDescent="0.15">
      <c r="A3342" s="105">
        <v>39199</v>
      </c>
      <c r="B3342" s="116">
        <v>4.8899999999999997</v>
      </c>
      <c r="C3342" s="20">
        <f t="shared" si="104"/>
        <v>4.8899999999999999E-2</v>
      </c>
      <c r="D3342" s="46">
        <f t="shared" si="105"/>
        <v>12.45</v>
      </c>
      <c r="E3342" s="20"/>
      <c r="F3342" s="105">
        <v>39231</v>
      </c>
      <c r="G3342" s="116">
        <v>13.53</v>
      </c>
      <c r="H3342" s="20"/>
    </row>
    <row r="3343" spans="1:8" s="172" customFormat="1" ht="12.75" customHeight="1" x14ac:dyDescent="0.15">
      <c r="A3343" s="105">
        <v>39198</v>
      </c>
      <c r="B3343" s="116">
        <v>4.87</v>
      </c>
      <c r="C3343" s="20">
        <f t="shared" si="104"/>
        <v>4.87E-2</v>
      </c>
      <c r="D3343" s="46">
        <f t="shared" si="105"/>
        <v>12.79</v>
      </c>
      <c r="E3343" s="20"/>
      <c r="F3343" s="105">
        <v>39227</v>
      </c>
      <c r="G3343" s="116">
        <v>13.34</v>
      </c>
      <c r="H3343" s="20"/>
    </row>
    <row r="3344" spans="1:8" s="172" customFormat="1" ht="12.75" customHeight="1" x14ac:dyDescent="0.15">
      <c r="A3344" s="105">
        <v>39197</v>
      </c>
      <c r="B3344" s="116">
        <v>4.83</v>
      </c>
      <c r="C3344" s="20">
        <f t="shared" si="104"/>
        <v>4.8300000000000003E-2</v>
      </c>
      <c r="D3344" s="46">
        <f t="shared" si="105"/>
        <v>13.21</v>
      </c>
      <c r="E3344" s="20"/>
      <c r="F3344" s="105">
        <v>39226</v>
      </c>
      <c r="G3344" s="116">
        <v>14.08</v>
      </c>
      <c r="H3344" s="20"/>
    </row>
    <row r="3345" spans="1:8" s="172" customFormat="1" ht="12.75" customHeight="1" x14ac:dyDescent="0.15">
      <c r="A3345" s="105">
        <v>39196</v>
      </c>
      <c r="B3345" s="116">
        <v>4.8</v>
      </c>
      <c r="C3345" s="20">
        <f t="shared" si="104"/>
        <v>4.8000000000000001E-2</v>
      </c>
      <c r="D3345" s="46">
        <f t="shared" si="105"/>
        <v>13.12</v>
      </c>
      <c r="E3345" s="20"/>
      <c r="F3345" s="105">
        <v>39225</v>
      </c>
      <c r="G3345" s="116">
        <v>13.24</v>
      </c>
      <c r="H3345" s="20"/>
    </row>
    <row r="3346" spans="1:8" s="172" customFormat="1" ht="12.75" customHeight="1" x14ac:dyDescent="0.15">
      <c r="A3346" s="105">
        <v>39195</v>
      </c>
      <c r="B3346" s="116">
        <v>4.83</v>
      </c>
      <c r="C3346" s="20">
        <f t="shared" si="104"/>
        <v>4.8300000000000003E-2</v>
      </c>
      <c r="D3346" s="46">
        <f t="shared" si="105"/>
        <v>13.04</v>
      </c>
      <c r="E3346" s="20"/>
      <c r="F3346" s="105">
        <v>39224</v>
      </c>
      <c r="G3346" s="116">
        <v>13.06</v>
      </c>
      <c r="H3346" s="20"/>
    </row>
    <row r="3347" spans="1:8" s="172" customFormat="1" ht="12.75" customHeight="1" x14ac:dyDescent="0.15">
      <c r="A3347" s="105">
        <v>39192</v>
      </c>
      <c r="B3347" s="116">
        <v>4.8499999999999996</v>
      </c>
      <c r="C3347" s="20">
        <f t="shared" si="104"/>
        <v>4.8499999999999995E-2</v>
      </c>
      <c r="D3347" s="46">
        <f t="shared" si="105"/>
        <v>12.07</v>
      </c>
      <c r="E3347" s="20"/>
      <c r="F3347" s="105">
        <v>39223</v>
      </c>
      <c r="G3347" s="116">
        <v>13.3</v>
      </c>
      <c r="H3347" s="20"/>
    </row>
    <row r="3348" spans="1:8" s="172" customFormat="1" ht="12.75" customHeight="1" x14ac:dyDescent="0.15">
      <c r="A3348" s="105">
        <v>39191</v>
      </c>
      <c r="B3348" s="116">
        <v>4.84</v>
      </c>
      <c r="C3348" s="20">
        <f t="shared" si="104"/>
        <v>4.8399999999999999E-2</v>
      </c>
      <c r="D3348" s="46">
        <f t="shared" si="105"/>
        <v>12.54</v>
      </c>
      <c r="E3348" s="20"/>
      <c r="F3348" s="105">
        <v>39220</v>
      </c>
      <c r="G3348" s="116">
        <v>12.76</v>
      </c>
      <c r="H3348" s="20"/>
    </row>
    <row r="3349" spans="1:8" s="172" customFormat="1" ht="12.75" customHeight="1" x14ac:dyDescent="0.15">
      <c r="A3349" s="105">
        <v>39190</v>
      </c>
      <c r="B3349" s="116">
        <v>4.8099999999999996</v>
      </c>
      <c r="C3349" s="20">
        <f t="shared" si="104"/>
        <v>4.8099999999999997E-2</v>
      </c>
      <c r="D3349" s="46">
        <f t="shared" si="105"/>
        <v>12.42</v>
      </c>
      <c r="E3349" s="20"/>
      <c r="F3349" s="105">
        <v>39219</v>
      </c>
      <c r="G3349" s="116">
        <v>13.51</v>
      </c>
      <c r="H3349" s="20"/>
    </row>
    <row r="3350" spans="1:8" s="172" customFormat="1" ht="12.75" customHeight="1" x14ac:dyDescent="0.15">
      <c r="A3350" s="105">
        <v>39189</v>
      </c>
      <c r="B3350" s="116">
        <v>4.8499999999999996</v>
      </c>
      <c r="C3350" s="20">
        <f t="shared" si="104"/>
        <v>4.8499999999999995E-2</v>
      </c>
      <c r="D3350" s="46">
        <f t="shared" si="105"/>
        <v>12.14</v>
      </c>
      <c r="E3350" s="20"/>
      <c r="F3350" s="105">
        <v>39218</v>
      </c>
      <c r="G3350" s="116">
        <v>13.5</v>
      </c>
      <c r="H3350" s="20"/>
    </row>
    <row r="3351" spans="1:8" s="172" customFormat="1" ht="12.75" customHeight="1" x14ac:dyDescent="0.15">
      <c r="A3351" s="105">
        <v>39188</v>
      </c>
      <c r="B3351" s="116">
        <v>4.8899999999999997</v>
      </c>
      <c r="C3351" s="20">
        <f t="shared" si="104"/>
        <v>4.8899999999999999E-2</v>
      </c>
      <c r="D3351" s="46">
        <f t="shared" si="105"/>
        <v>11.98</v>
      </c>
      <c r="E3351" s="20"/>
      <c r="F3351" s="105">
        <v>39217</v>
      </c>
      <c r="G3351" s="116">
        <v>14.01</v>
      </c>
      <c r="H3351" s="20"/>
    </row>
    <row r="3352" spans="1:8" s="172" customFormat="1" ht="12.75" customHeight="1" x14ac:dyDescent="0.15">
      <c r="A3352" s="105">
        <v>39185</v>
      </c>
      <c r="B3352" s="116">
        <v>4.93</v>
      </c>
      <c r="C3352" s="20">
        <f t="shared" si="104"/>
        <v>4.9299999999999997E-2</v>
      </c>
      <c r="D3352" s="46">
        <f t="shared" si="105"/>
        <v>12.2</v>
      </c>
      <c r="E3352" s="20"/>
      <c r="F3352" s="105">
        <v>39216</v>
      </c>
      <c r="G3352" s="116">
        <v>13.96</v>
      </c>
      <c r="H3352" s="20"/>
    </row>
    <row r="3353" spans="1:8" s="172" customFormat="1" ht="12.75" customHeight="1" x14ac:dyDescent="0.15">
      <c r="A3353" s="105">
        <v>39184</v>
      </c>
      <c r="B3353" s="116">
        <v>4.91</v>
      </c>
      <c r="C3353" s="20">
        <f t="shared" si="104"/>
        <v>4.9100000000000005E-2</v>
      </c>
      <c r="D3353" s="46">
        <f t="shared" si="105"/>
        <v>12.71</v>
      </c>
      <c r="E3353" s="20"/>
      <c r="F3353" s="105">
        <v>39213</v>
      </c>
      <c r="G3353" s="116">
        <v>12.95</v>
      </c>
      <c r="H3353" s="20"/>
    </row>
    <row r="3354" spans="1:8" s="172" customFormat="1" ht="12.75" customHeight="1" x14ac:dyDescent="0.15">
      <c r="A3354" s="105">
        <v>39183</v>
      </c>
      <c r="B3354" s="116">
        <v>4.92</v>
      </c>
      <c r="C3354" s="20">
        <f t="shared" si="104"/>
        <v>4.9200000000000001E-2</v>
      </c>
      <c r="D3354" s="46">
        <f t="shared" si="105"/>
        <v>13.49</v>
      </c>
      <c r="E3354" s="20"/>
      <c r="F3354" s="105">
        <v>39212</v>
      </c>
      <c r="G3354" s="116">
        <v>13.6</v>
      </c>
      <c r="H3354" s="20"/>
    </row>
    <row r="3355" spans="1:8" s="172" customFormat="1" ht="12.75" customHeight="1" x14ac:dyDescent="0.15">
      <c r="A3355" s="105">
        <v>39182</v>
      </c>
      <c r="B3355" s="116">
        <v>4.91</v>
      </c>
      <c r="C3355" s="20">
        <f t="shared" si="104"/>
        <v>4.9100000000000005E-2</v>
      </c>
      <c r="D3355" s="46">
        <f t="shared" si="105"/>
        <v>12.68</v>
      </c>
      <c r="E3355" s="20"/>
      <c r="F3355" s="105">
        <v>39211</v>
      </c>
      <c r="G3355" s="116">
        <v>12.88</v>
      </c>
      <c r="H3355" s="20"/>
    </row>
    <row r="3356" spans="1:8" s="172" customFormat="1" ht="12.75" customHeight="1" x14ac:dyDescent="0.15">
      <c r="A3356" s="105">
        <v>39181</v>
      </c>
      <c r="B3356" s="116">
        <v>4.92</v>
      </c>
      <c r="C3356" s="20">
        <f t="shared" si="104"/>
        <v>4.9200000000000001E-2</v>
      </c>
      <c r="D3356" s="46">
        <f t="shared" si="105"/>
        <v>13.14</v>
      </c>
      <c r="E3356" s="20"/>
      <c r="F3356" s="105">
        <v>39210</v>
      </c>
      <c r="G3356" s="116">
        <v>13.21</v>
      </c>
      <c r="H3356" s="20"/>
    </row>
    <row r="3357" spans="1:8" s="172" customFormat="1" ht="12.75" customHeight="1" x14ac:dyDescent="0.15">
      <c r="A3357" s="105">
        <v>39178</v>
      </c>
      <c r="B3357" s="116">
        <v>4.92</v>
      </c>
      <c r="C3357" s="20">
        <f t="shared" si="104"/>
        <v>4.9200000000000001E-2</v>
      </c>
      <c r="D3357" s="46">
        <f t="shared" si="105"/>
        <v>13.185</v>
      </c>
      <c r="E3357" s="20"/>
      <c r="F3357" s="105">
        <v>39209</v>
      </c>
      <c r="G3357" s="116">
        <v>13.15</v>
      </c>
      <c r="H3357" s="20"/>
    </row>
    <row r="3358" spans="1:8" s="172" customFormat="1" ht="12.75" customHeight="1" x14ac:dyDescent="0.15">
      <c r="A3358" s="105">
        <v>39177</v>
      </c>
      <c r="B3358" s="116">
        <v>4.87</v>
      </c>
      <c r="C3358" s="20">
        <f t="shared" si="104"/>
        <v>4.87E-2</v>
      </c>
      <c r="D3358" s="46">
        <f t="shared" si="105"/>
        <v>13.23</v>
      </c>
      <c r="E3358" s="20"/>
      <c r="F3358" s="105">
        <v>39206</v>
      </c>
      <c r="G3358" s="116">
        <v>12.91</v>
      </c>
      <c r="H3358" s="20"/>
    </row>
    <row r="3359" spans="1:8" s="172" customFormat="1" ht="12.75" customHeight="1" x14ac:dyDescent="0.15">
      <c r="A3359" s="105">
        <v>39176</v>
      </c>
      <c r="B3359" s="116">
        <v>4.8499999999999996</v>
      </c>
      <c r="C3359" s="20">
        <f t="shared" si="104"/>
        <v>4.8499999999999995E-2</v>
      </c>
      <c r="D3359" s="46">
        <f t="shared" si="105"/>
        <v>13.24</v>
      </c>
      <c r="E3359" s="20"/>
      <c r="F3359" s="105">
        <v>39205</v>
      </c>
      <c r="G3359" s="116">
        <v>13.09</v>
      </c>
      <c r="H3359" s="20"/>
    </row>
    <row r="3360" spans="1:8" s="172" customFormat="1" ht="12.75" customHeight="1" x14ac:dyDescent="0.15">
      <c r="A3360" s="105">
        <v>39175</v>
      </c>
      <c r="B3360" s="116">
        <v>4.8499999999999996</v>
      </c>
      <c r="C3360" s="20">
        <f t="shared" si="104"/>
        <v>4.8499999999999995E-2</v>
      </c>
      <c r="D3360" s="46">
        <f t="shared" si="105"/>
        <v>13.46</v>
      </c>
      <c r="E3360" s="20"/>
      <c r="F3360" s="105">
        <v>39204</v>
      </c>
      <c r="G3360" s="116">
        <v>13.08</v>
      </c>
      <c r="H3360" s="20"/>
    </row>
    <row r="3361" spans="1:8" s="172" customFormat="1" ht="12.75" customHeight="1" x14ac:dyDescent="0.15">
      <c r="A3361" s="105">
        <v>39174</v>
      </c>
      <c r="B3361" s="116">
        <v>4.84</v>
      </c>
      <c r="C3361" s="20">
        <f t="shared" si="104"/>
        <v>4.8399999999999999E-2</v>
      </c>
      <c r="D3361" s="46">
        <f t="shared" si="105"/>
        <v>14.53</v>
      </c>
      <c r="E3361" s="20"/>
      <c r="F3361" s="105">
        <v>39203</v>
      </c>
      <c r="G3361" s="116">
        <v>13.51</v>
      </c>
      <c r="H3361" s="20"/>
    </row>
    <row r="3362" spans="1:8" s="172" customFormat="1" ht="12.75" customHeight="1" x14ac:dyDescent="0.15">
      <c r="A3362" s="105">
        <v>39171</v>
      </c>
      <c r="B3362" s="116">
        <v>4.84</v>
      </c>
      <c r="C3362" s="20">
        <f t="shared" si="104"/>
        <v>4.8399999999999999E-2</v>
      </c>
      <c r="D3362" s="46">
        <f t="shared" si="105"/>
        <v>14.64</v>
      </c>
      <c r="E3362" s="20"/>
      <c r="F3362" s="105">
        <v>39202</v>
      </c>
      <c r="G3362" s="116">
        <v>14.22</v>
      </c>
      <c r="H3362" s="20"/>
    </row>
    <row r="3363" spans="1:8" s="172" customFormat="1" ht="12.75" customHeight="1" x14ac:dyDescent="0.15">
      <c r="A3363" s="105">
        <v>39170</v>
      </c>
      <c r="B3363" s="116">
        <v>4.83</v>
      </c>
      <c r="C3363" s="20">
        <f t="shared" si="104"/>
        <v>4.8300000000000003E-2</v>
      </c>
      <c r="D3363" s="46">
        <f t="shared" si="105"/>
        <v>15.14</v>
      </c>
      <c r="E3363" s="20"/>
      <c r="F3363" s="105">
        <v>39199</v>
      </c>
      <c r="G3363" s="116">
        <v>12.45</v>
      </c>
      <c r="H3363" s="20"/>
    </row>
    <row r="3364" spans="1:8" s="172" customFormat="1" ht="12.75" customHeight="1" x14ac:dyDescent="0.15">
      <c r="A3364" s="105">
        <v>39169</v>
      </c>
      <c r="B3364" s="116">
        <v>4.83</v>
      </c>
      <c r="C3364" s="20">
        <f t="shared" si="104"/>
        <v>4.8300000000000003E-2</v>
      </c>
      <c r="D3364" s="46">
        <f t="shared" si="105"/>
        <v>14.98</v>
      </c>
      <c r="E3364" s="20"/>
      <c r="F3364" s="105">
        <v>39198</v>
      </c>
      <c r="G3364" s="116">
        <v>12.79</v>
      </c>
      <c r="H3364" s="20"/>
    </row>
    <row r="3365" spans="1:8" s="172" customFormat="1" ht="12.75" customHeight="1" x14ac:dyDescent="0.15">
      <c r="A3365" s="105">
        <v>39168</v>
      </c>
      <c r="B3365" s="116">
        <v>4.8099999999999996</v>
      </c>
      <c r="C3365" s="20">
        <f t="shared" si="104"/>
        <v>4.8099999999999997E-2</v>
      </c>
      <c r="D3365" s="46">
        <f t="shared" si="105"/>
        <v>13.48</v>
      </c>
      <c r="E3365" s="20"/>
      <c r="F3365" s="105">
        <v>39197</v>
      </c>
      <c r="G3365" s="116">
        <v>13.21</v>
      </c>
      <c r="H3365" s="20"/>
    </row>
    <row r="3366" spans="1:8" s="172" customFormat="1" ht="12.75" customHeight="1" x14ac:dyDescent="0.15">
      <c r="A3366" s="105">
        <v>39167</v>
      </c>
      <c r="B3366" s="116">
        <v>4.79</v>
      </c>
      <c r="C3366" s="20">
        <f t="shared" si="104"/>
        <v>4.7899999999999998E-2</v>
      </c>
      <c r="D3366" s="46">
        <f t="shared" si="105"/>
        <v>13.16</v>
      </c>
      <c r="E3366" s="20"/>
      <c r="F3366" s="105">
        <v>39196</v>
      </c>
      <c r="G3366" s="116">
        <v>13.12</v>
      </c>
      <c r="H3366" s="20"/>
    </row>
    <row r="3367" spans="1:8" s="172" customFormat="1" ht="12.75" customHeight="1" x14ac:dyDescent="0.15">
      <c r="A3367" s="105">
        <v>39164</v>
      </c>
      <c r="B3367" s="116">
        <v>4.8</v>
      </c>
      <c r="C3367" s="20">
        <f t="shared" si="104"/>
        <v>4.8000000000000001E-2</v>
      </c>
      <c r="D3367" s="46">
        <f t="shared" si="105"/>
        <v>12.95</v>
      </c>
      <c r="E3367" s="20"/>
      <c r="F3367" s="105">
        <v>39195</v>
      </c>
      <c r="G3367" s="116">
        <v>13.04</v>
      </c>
      <c r="H3367" s="20"/>
    </row>
    <row r="3368" spans="1:8" s="172" customFormat="1" ht="12.75" customHeight="1" x14ac:dyDescent="0.15">
      <c r="A3368" s="105">
        <v>39163</v>
      </c>
      <c r="B3368" s="116">
        <v>4.78</v>
      </c>
      <c r="C3368" s="20">
        <f t="shared" si="104"/>
        <v>4.7800000000000002E-2</v>
      </c>
      <c r="D3368" s="46">
        <f t="shared" si="105"/>
        <v>12.93</v>
      </c>
      <c r="E3368" s="20"/>
      <c r="F3368" s="105">
        <v>39192</v>
      </c>
      <c r="G3368" s="116">
        <v>12.07</v>
      </c>
      <c r="H3368" s="20"/>
    </row>
    <row r="3369" spans="1:8" s="172" customFormat="1" ht="12.75" customHeight="1" x14ac:dyDescent="0.15">
      <c r="A3369" s="105">
        <v>39162</v>
      </c>
      <c r="B3369" s="116">
        <v>4.7</v>
      </c>
      <c r="C3369" s="20">
        <f t="shared" si="104"/>
        <v>4.7E-2</v>
      </c>
      <c r="D3369" s="46">
        <f t="shared" si="105"/>
        <v>12.19</v>
      </c>
      <c r="E3369" s="20"/>
      <c r="F3369" s="105">
        <v>39191</v>
      </c>
      <c r="G3369" s="116">
        <v>12.54</v>
      </c>
      <c r="H3369" s="20"/>
    </row>
    <row r="3370" spans="1:8" s="172" customFormat="1" ht="12.75" customHeight="1" x14ac:dyDescent="0.15">
      <c r="A3370" s="105">
        <v>39161</v>
      </c>
      <c r="B3370" s="116">
        <v>4.71</v>
      </c>
      <c r="C3370" s="20">
        <f t="shared" si="104"/>
        <v>4.7100000000000003E-2</v>
      </c>
      <c r="D3370" s="46">
        <f t="shared" si="105"/>
        <v>13.27</v>
      </c>
      <c r="E3370" s="20"/>
      <c r="F3370" s="105">
        <v>39190</v>
      </c>
      <c r="G3370" s="116">
        <v>12.42</v>
      </c>
      <c r="H3370" s="20"/>
    </row>
    <row r="3371" spans="1:8" s="172" customFormat="1" ht="12.75" customHeight="1" x14ac:dyDescent="0.15">
      <c r="A3371" s="105">
        <v>39160</v>
      </c>
      <c r="B3371" s="116">
        <v>4.72</v>
      </c>
      <c r="C3371" s="20">
        <f t="shared" si="104"/>
        <v>4.7199999999999999E-2</v>
      </c>
      <c r="D3371" s="46">
        <f t="shared" si="105"/>
        <v>14.59</v>
      </c>
      <c r="E3371" s="20"/>
      <c r="F3371" s="105">
        <v>39189</v>
      </c>
      <c r="G3371" s="116">
        <v>12.14</v>
      </c>
      <c r="H3371" s="20"/>
    </row>
    <row r="3372" spans="1:8" s="172" customFormat="1" ht="12.75" customHeight="1" x14ac:dyDescent="0.15">
      <c r="A3372" s="105">
        <v>39157</v>
      </c>
      <c r="B3372" s="116">
        <v>4.7</v>
      </c>
      <c r="C3372" s="20">
        <f t="shared" si="104"/>
        <v>4.7E-2</v>
      </c>
      <c r="D3372" s="46">
        <f t="shared" si="105"/>
        <v>16.79</v>
      </c>
      <c r="E3372" s="20"/>
      <c r="F3372" s="105">
        <v>39188</v>
      </c>
      <c r="G3372" s="116">
        <v>11.98</v>
      </c>
      <c r="H3372" s="20"/>
    </row>
    <row r="3373" spans="1:8" s="172" customFormat="1" ht="12.75" customHeight="1" x14ac:dyDescent="0.15">
      <c r="A3373" s="105">
        <v>39156</v>
      </c>
      <c r="B3373" s="116">
        <v>4.6900000000000004</v>
      </c>
      <c r="C3373" s="20">
        <f t="shared" si="104"/>
        <v>4.6900000000000004E-2</v>
      </c>
      <c r="D3373" s="46">
        <f t="shared" si="105"/>
        <v>16.43</v>
      </c>
      <c r="E3373" s="20"/>
      <c r="F3373" s="105">
        <v>39185</v>
      </c>
      <c r="G3373" s="116">
        <v>12.2</v>
      </c>
      <c r="H3373" s="20"/>
    </row>
    <row r="3374" spans="1:8" s="172" customFormat="1" ht="12.75" customHeight="1" x14ac:dyDescent="0.15">
      <c r="A3374" s="105">
        <v>39155</v>
      </c>
      <c r="B3374" s="116">
        <v>4.6900000000000004</v>
      </c>
      <c r="C3374" s="20">
        <f t="shared" si="104"/>
        <v>4.6900000000000004E-2</v>
      </c>
      <c r="D3374" s="46">
        <f t="shared" si="105"/>
        <v>17.27</v>
      </c>
      <c r="E3374" s="20"/>
      <c r="F3374" s="105">
        <v>39184</v>
      </c>
      <c r="G3374" s="116">
        <v>12.71</v>
      </c>
      <c r="H3374" s="20"/>
    </row>
    <row r="3375" spans="1:8" s="172" customFormat="1" ht="12.75" customHeight="1" x14ac:dyDescent="0.15">
      <c r="A3375" s="105">
        <v>39154</v>
      </c>
      <c r="B3375" s="116">
        <v>4.66</v>
      </c>
      <c r="C3375" s="20">
        <f t="shared" si="104"/>
        <v>4.6600000000000003E-2</v>
      </c>
      <c r="D3375" s="46">
        <f t="shared" si="105"/>
        <v>18.13</v>
      </c>
      <c r="E3375" s="20"/>
      <c r="F3375" s="105">
        <v>39183</v>
      </c>
      <c r="G3375" s="116">
        <v>13.49</v>
      </c>
      <c r="H3375" s="20"/>
    </row>
    <row r="3376" spans="1:8" s="172" customFormat="1" ht="12.75" customHeight="1" x14ac:dyDescent="0.15">
      <c r="A3376" s="105">
        <v>39153</v>
      </c>
      <c r="B3376" s="116">
        <v>4.6900000000000004</v>
      </c>
      <c r="C3376" s="20">
        <f t="shared" si="104"/>
        <v>4.6900000000000004E-2</v>
      </c>
      <c r="D3376" s="46">
        <f t="shared" si="105"/>
        <v>13.99</v>
      </c>
      <c r="E3376" s="20"/>
      <c r="F3376" s="105">
        <v>39182</v>
      </c>
      <c r="G3376" s="116">
        <v>12.68</v>
      </c>
      <c r="H3376" s="20"/>
    </row>
    <row r="3377" spans="1:8" s="172" customFormat="1" ht="12.75" customHeight="1" x14ac:dyDescent="0.15">
      <c r="A3377" s="105">
        <v>39150</v>
      </c>
      <c r="B3377" s="116">
        <v>4.72</v>
      </c>
      <c r="C3377" s="20">
        <f t="shared" si="104"/>
        <v>4.7199999999999999E-2</v>
      </c>
      <c r="D3377" s="46">
        <f t="shared" si="105"/>
        <v>14.09</v>
      </c>
      <c r="E3377" s="20"/>
      <c r="F3377" s="105">
        <v>39181</v>
      </c>
      <c r="G3377" s="116">
        <v>13.14</v>
      </c>
      <c r="H3377" s="20"/>
    </row>
    <row r="3378" spans="1:8" s="172" customFormat="1" ht="12.75" customHeight="1" x14ac:dyDescent="0.15">
      <c r="A3378" s="105">
        <v>39149</v>
      </c>
      <c r="B3378" s="116">
        <v>4.6500000000000004</v>
      </c>
      <c r="C3378" s="20">
        <f t="shared" si="104"/>
        <v>4.6500000000000007E-2</v>
      </c>
      <c r="D3378" s="46">
        <f t="shared" si="105"/>
        <v>14.29</v>
      </c>
      <c r="E3378" s="20"/>
      <c r="F3378" s="105">
        <v>39177</v>
      </c>
      <c r="G3378" s="116">
        <v>13.23</v>
      </c>
      <c r="H3378" s="20"/>
    </row>
    <row r="3379" spans="1:8" s="172" customFormat="1" ht="12.75" customHeight="1" x14ac:dyDescent="0.15">
      <c r="A3379" s="105">
        <v>39148</v>
      </c>
      <c r="B3379" s="116">
        <v>4.6399999999999997</v>
      </c>
      <c r="C3379" s="20">
        <f t="shared" si="104"/>
        <v>4.6399999999999997E-2</v>
      </c>
      <c r="D3379" s="46">
        <f t="shared" si="105"/>
        <v>15.24</v>
      </c>
      <c r="E3379" s="20"/>
      <c r="F3379" s="105">
        <v>39176</v>
      </c>
      <c r="G3379" s="116">
        <v>13.24</v>
      </c>
      <c r="H3379" s="20"/>
    </row>
    <row r="3380" spans="1:8" s="172" customFormat="1" ht="12.75" customHeight="1" x14ac:dyDescent="0.15">
      <c r="A3380" s="105">
        <v>39147</v>
      </c>
      <c r="B3380" s="116">
        <v>4.66</v>
      </c>
      <c r="C3380" s="20">
        <f t="shared" si="104"/>
        <v>4.6600000000000003E-2</v>
      </c>
      <c r="D3380" s="46">
        <f t="shared" si="105"/>
        <v>15.96</v>
      </c>
      <c r="E3380" s="20"/>
      <c r="F3380" s="105">
        <v>39175</v>
      </c>
      <c r="G3380" s="116">
        <v>13.46</v>
      </c>
      <c r="H3380" s="20"/>
    </row>
    <row r="3381" spans="1:8" s="172" customFormat="1" ht="12.75" customHeight="1" x14ac:dyDescent="0.15">
      <c r="A3381" s="105">
        <v>39146</v>
      </c>
      <c r="B3381" s="116">
        <v>4.6399999999999997</v>
      </c>
      <c r="C3381" s="20">
        <f t="shared" si="104"/>
        <v>4.6399999999999997E-2</v>
      </c>
      <c r="D3381" s="46">
        <f t="shared" si="105"/>
        <v>19.63</v>
      </c>
      <c r="E3381" s="20"/>
      <c r="F3381" s="105">
        <v>39174</v>
      </c>
      <c r="G3381" s="116">
        <v>14.53</v>
      </c>
      <c r="H3381" s="20"/>
    </row>
    <row r="3382" spans="1:8" s="172" customFormat="1" ht="12.75" customHeight="1" x14ac:dyDescent="0.15">
      <c r="A3382" s="105">
        <v>39143</v>
      </c>
      <c r="B3382" s="116">
        <v>4.6500000000000004</v>
      </c>
      <c r="C3382" s="20">
        <f t="shared" si="104"/>
        <v>4.6500000000000007E-2</v>
      </c>
      <c r="D3382" s="46">
        <f t="shared" si="105"/>
        <v>18.61</v>
      </c>
      <c r="E3382" s="20"/>
      <c r="F3382" s="105">
        <v>39171</v>
      </c>
      <c r="G3382" s="116">
        <v>14.64</v>
      </c>
      <c r="H3382" s="20"/>
    </row>
    <row r="3383" spans="1:8" s="172" customFormat="1" ht="12.75" customHeight="1" x14ac:dyDescent="0.15">
      <c r="A3383" s="105">
        <v>39142</v>
      </c>
      <c r="B3383" s="116">
        <v>4.68</v>
      </c>
      <c r="C3383" s="20">
        <f t="shared" si="104"/>
        <v>4.6799999999999994E-2</v>
      </c>
      <c r="D3383" s="46">
        <f t="shared" si="105"/>
        <v>15.82</v>
      </c>
      <c r="E3383" s="20"/>
      <c r="F3383" s="105">
        <v>39170</v>
      </c>
      <c r="G3383" s="116">
        <v>15.14</v>
      </c>
      <c r="H3383" s="20"/>
    </row>
    <row r="3384" spans="1:8" s="172" customFormat="1" ht="12.75" customHeight="1" x14ac:dyDescent="0.15">
      <c r="A3384" s="105">
        <v>39141</v>
      </c>
      <c r="B3384" s="116">
        <v>4.68</v>
      </c>
      <c r="C3384" s="20">
        <f t="shared" si="104"/>
        <v>4.6799999999999994E-2</v>
      </c>
      <c r="D3384" s="46">
        <f t="shared" si="105"/>
        <v>15.42</v>
      </c>
      <c r="E3384" s="20"/>
      <c r="F3384" s="105">
        <v>39169</v>
      </c>
      <c r="G3384" s="116">
        <v>14.98</v>
      </c>
      <c r="H3384" s="20"/>
    </row>
    <row r="3385" spans="1:8" s="172" customFormat="1" ht="12.75" customHeight="1" x14ac:dyDescent="0.15">
      <c r="A3385" s="105">
        <v>39140</v>
      </c>
      <c r="B3385" s="116">
        <v>4.62</v>
      </c>
      <c r="C3385" s="20">
        <f t="shared" si="104"/>
        <v>4.6199999999999998E-2</v>
      </c>
      <c r="D3385" s="46">
        <f t="shared" si="105"/>
        <v>18.309999999999999</v>
      </c>
      <c r="E3385" s="20"/>
      <c r="F3385" s="105">
        <v>39168</v>
      </c>
      <c r="G3385" s="116">
        <v>13.48</v>
      </c>
      <c r="H3385" s="20"/>
    </row>
    <row r="3386" spans="1:8" s="172" customFormat="1" ht="12.75" customHeight="1" x14ac:dyDescent="0.15">
      <c r="A3386" s="105">
        <v>39139</v>
      </c>
      <c r="B3386" s="116">
        <v>4.7300000000000004</v>
      </c>
      <c r="C3386" s="20">
        <f t="shared" si="104"/>
        <v>4.7300000000000002E-2</v>
      </c>
      <c r="D3386" s="46">
        <f t="shared" si="105"/>
        <v>11.15</v>
      </c>
      <c r="E3386" s="20"/>
      <c r="F3386" s="105">
        <v>39167</v>
      </c>
      <c r="G3386" s="116">
        <v>13.16</v>
      </c>
      <c r="H3386" s="20"/>
    </row>
    <row r="3387" spans="1:8" s="172" customFormat="1" ht="12.75" customHeight="1" x14ac:dyDescent="0.15">
      <c r="A3387" s="105">
        <v>39136</v>
      </c>
      <c r="B3387" s="116">
        <v>4.79</v>
      </c>
      <c r="C3387" s="20">
        <f t="shared" si="104"/>
        <v>4.7899999999999998E-2</v>
      </c>
      <c r="D3387" s="46">
        <f t="shared" si="105"/>
        <v>10.58</v>
      </c>
      <c r="E3387" s="20"/>
      <c r="F3387" s="105">
        <v>39164</v>
      </c>
      <c r="G3387" s="116">
        <v>12.95</v>
      </c>
      <c r="H3387" s="20"/>
    </row>
    <row r="3388" spans="1:8" s="172" customFormat="1" ht="12.75" customHeight="1" x14ac:dyDescent="0.15">
      <c r="A3388" s="105">
        <v>39135</v>
      </c>
      <c r="B3388" s="116">
        <v>4.83</v>
      </c>
      <c r="C3388" s="20">
        <f t="shared" si="104"/>
        <v>4.8300000000000003E-2</v>
      </c>
      <c r="D3388" s="46">
        <f t="shared" si="105"/>
        <v>10.18</v>
      </c>
      <c r="E3388" s="20"/>
      <c r="F3388" s="105">
        <v>39163</v>
      </c>
      <c r="G3388" s="116">
        <v>12.93</v>
      </c>
      <c r="H3388" s="20"/>
    </row>
    <row r="3389" spans="1:8" s="172" customFormat="1" ht="12.75" customHeight="1" x14ac:dyDescent="0.15">
      <c r="A3389" s="105">
        <v>39134</v>
      </c>
      <c r="B3389" s="116">
        <v>4.79</v>
      </c>
      <c r="C3389" s="20">
        <f t="shared" si="104"/>
        <v>4.7899999999999998E-2</v>
      </c>
      <c r="D3389" s="46">
        <f t="shared" si="105"/>
        <v>10.199999999999999</v>
      </c>
      <c r="E3389" s="20"/>
      <c r="F3389" s="105">
        <v>39162</v>
      </c>
      <c r="G3389" s="116">
        <v>12.19</v>
      </c>
      <c r="H3389" s="20"/>
    </row>
    <row r="3390" spans="1:8" s="172" customFormat="1" ht="12.75" customHeight="1" x14ac:dyDescent="0.15">
      <c r="A3390" s="105">
        <v>39133</v>
      </c>
      <c r="B3390" s="116">
        <v>4.78</v>
      </c>
      <c r="C3390" s="20">
        <f t="shared" si="104"/>
        <v>4.7800000000000002E-2</v>
      </c>
      <c r="D3390" s="46">
        <f t="shared" si="105"/>
        <v>10.24</v>
      </c>
      <c r="E3390" s="20"/>
      <c r="F3390" s="105">
        <v>39161</v>
      </c>
      <c r="G3390" s="116">
        <v>13.27</v>
      </c>
      <c r="H3390" s="20"/>
    </row>
    <row r="3391" spans="1:8" s="172" customFormat="1" ht="12.75" customHeight="1" x14ac:dyDescent="0.15">
      <c r="A3391" s="105">
        <v>39129</v>
      </c>
      <c r="B3391" s="116">
        <v>4.79</v>
      </c>
      <c r="C3391" s="20">
        <f t="shared" si="104"/>
        <v>4.7899999999999998E-2</v>
      </c>
      <c r="D3391" s="46">
        <f t="shared" si="105"/>
        <v>10.02</v>
      </c>
      <c r="E3391" s="20"/>
      <c r="F3391" s="105">
        <v>39160</v>
      </c>
      <c r="G3391" s="116">
        <v>14.59</v>
      </c>
      <c r="H3391" s="20"/>
    </row>
    <row r="3392" spans="1:8" s="172" customFormat="1" ht="12.75" customHeight="1" x14ac:dyDescent="0.15">
      <c r="A3392" s="105">
        <v>39128</v>
      </c>
      <c r="B3392" s="116">
        <v>4.8099999999999996</v>
      </c>
      <c r="C3392" s="20">
        <f t="shared" si="104"/>
        <v>4.8099999999999997E-2</v>
      </c>
      <c r="D3392" s="46">
        <f t="shared" si="105"/>
        <v>10.220000000000001</v>
      </c>
      <c r="E3392" s="20"/>
      <c r="F3392" s="105">
        <v>39157</v>
      </c>
      <c r="G3392" s="116">
        <v>16.79</v>
      </c>
      <c r="H3392" s="20"/>
    </row>
    <row r="3393" spans="1:8" s="172" customFormat="1" ht="12.75" customHeight="1" x14ac:dyDescent="0.15">
      <c r="A3393" s="105">
        <v>39127</v>
      </c>
      <c r="B3393" s="116">
        <v>4.83</v>
      </c>
      <c r="C3393" s="20">
        <f t="shared" si="104"/>
        <v>4.8300000000000003E-2</v>
      </c>
      <c r="D3393" s="46">
        <f t="shared" si="105"/>
        <v>10.23</v>
      </c>
      <c r="E3393" s="20"/>
      <c r="F3393" s="105">
        <v>39156</v>
      </c>
      <c r="G3393" s="116">
        <v>16.43</v>
      </c>
      <c r="H3393" s="20"/>
    </row>
    <row r="3394" spans="1:8" s="172" customFormat="1" ht="12.75" customHeight="1" x14ac:dyDescent="0.15">
      <c r="A3394" s="105">
        <v>39126</v>
      </c>
      <c r="B3394" s="116">
        <v>4.9000000000000004</v>
      </c>
      <c r="C3394" s="20">
        <f t="shared" si="104"/>
        <v>4.9000000000000002E-2</v>
      </c>
      <c r="D3394" s="46">
        <f t="shared" si="105"/>
        <v>10.34</v>
      </c>
      <c r="E3394" s="20"/>
      <c r="F3394" s="105">
        <v>39155</v>
      </c>
      <c r="G3394" s="116">
        <v>17.27</v>
      </c>
      <c r="H3394" s="20"/>
    </row>
    <row r="3395" spans="1:8" s="172" customFormat="1" ht="12.75" customHeight="1" x14ac:dyDescent="0.15">
      <c r="A3395" s="105">
        <v>39125</v>
      </c>
      <c r="B3395" s="116">
        <v>4.88</v>
      </c>
      <c r="C3395" s="20">
        <f t="shared" ref="C3395:C3458" si="106">B3395/100</f>
        <v>4.8799999999999996E-2</v>
      </c>
      <c r="D3395" s="46">
        <f t="shared" ref="D3395:D3423" si="107">IFERROR(VLOOKUP(A3395,$F$3:$G$7726,2,FALSE),AVERAGE(D3394,D3396))</f>
        <v>11.61</v>
      </c>
      <c r="E3395" s="20"/>
      <c r="F3395" s="105">
        <v>39154</v>
      </c>
      <c r="G3395" s="116">
        <v>18.13</v>
      </c>
      <c r="H3395" s="20"/>
    </row>
    <row r="3396" spans="1:8" s="172" customFormat="1" ht="12.75" customHeight="1" x14ac:dyDescent="0.15">
      <c r="A3396" s="105">
        <v>39122</v>
      </c>
      <c r="B3396" s="116">
        <v>4.87</v>
      </c>
      <c r="C3396" s="20">
        <f t="shared" si="106"/>
        <v>4.87E-2</v>
      </c>
      <c r="D3396" s="46">
        <f t="shared" si="107"/>
        <v>11.1</v>
      </c>
      <c r="E3396" s="20"/>
      <c r="F3396" s="105">
        <v>39153</v>
      </c>
      <c r="G3396" s="116">
        <v>13.99</v>
      </c>
      <c r="H3396" s="20"/>
    </row>
    <row r="3397" spans="1:8" s="172" customFormat="1" ht="12.75" customHeight="1" x14ac:dyDescent="0.15">
      <c r="A3397" s="105">
        <v>39121</v>
      </c>
      <c r="B3397" s="116">
        <v>4.8099999999999996</v>
      </c>
      <c r="C3397" s="20">
        <f t="shared" si="106"/>
        <v>4.8099999999999997E-2</v>
      </c>
      <c r="D3397" s="46">
        <f t="shared" si="107"/>
        <v>10.44</v>
      </c>
      <c r="E3397" s="20"/>
      <c r="F3397" s="105">
        <v>39150</v>
      </c>
      <c r="G3397" s="116">
        <v>14.09</v>
      </c>
      <c r="H3397" s="20"/>
    </row>
    <row r="3398" spans="1:8" s="172" customFormat="1" ht="12.75" customHeight="1" x14ac:dyDescent="0.15">
      <c r="A3398" s="105">
        <v>39120</v>
      </c>
      <c r="B3398" s="116">
        <v>4.8600000000000003</v>
      </c>
      <c r="C3398" s="20">
        <f t="shared" si="106"/>
        <v>4.8600000000000004E-2</v>
      </c>
      <c r="D3398" s="46">
        <f t="shared" si="107"/>
        <v>10.32</v>
      </c>
      <c r="E3398" s="20"/>
      <c r="F3398" s="105">
        <v>39149</v>
      </c>
      <c r="G3398" s="116">
        <v>14.29</v>
      </c>
      <c r="H3398" s="20"/>
    </row>
    <row r="3399" spans="1:8" s="172" customFormat="1" ht="12.75" customHeight="1" x14ac:dyDescent="0.15">
      <c r="A3399" s="105">
        <v>39119</v>
      </c>
      <c r="B3399" s="116">
        <v>4.87</v>
      </c>
      <c r="C3399" s="20">
        <f t="shared" si="106"/>
        <v>4.87E-2</v>
      </c>
      <c r="D3399" s="46">
        <f t="shared" si="107"/>
        <v>10.65</v>
      </c>
      <c r="E3399" s="20"/>
      <c r="F3399" s="105">
        <v>39148</v>
      </c>
      <c r="G3399" s="116">
        <v>15.24</v>
      </c>
      <c r="H3399" s="20"/>
    </row>
    <row r="3400" spans="1:8" s="172" customFormat="1" ht="12.75" customHeight="1" x14ac:dyDescent="0.15">
      <c r="A3400" s="105">
        <v>39118</v>
      </c>
      <c r="B3400" s="116">
        <v>4.91</v>
      </c>
      <c r="C3400" s="20">
        <f t="shared" si="106"/>
        <v>4.9100000000000005E-2</v>
      </c>
      <c r="D3400" s="46">
        <f t="shared" si="107"/>
        <v>10.55</v>
      </c>
      <c r="E3400" s="20"/>
      <c r="F3400" s="105">
        <v>39147</v>
      </c>
      <c r="G3400" s="116">
        <v>15.96</v>
      </c>
      <c r="H3400" s="20"/>
    </row>
    <row r="3401" spans="1:8" s="172" customFormat="1" ht="12.75" customHeight="1" x14ac:dyDescent="0.15">
      <c r="A3401" s="105">
        <v>39115</v>
      </c>
      <c r="B3401" s="116">
        <v>4.93</v>
      </c>
      <c r="C3401" s="20">
        <f t="shared" si="106"/>
        <v>4.9299999999999997E-2</v>
      </c>
      <c r="D3401" s="46">
        <f t="shared" si="107"/>
        <v>10.08</v>
      </c>
      <c r="E3401" s="20"/>
      <c r="F3401" s="105">
        <v>39146</v>
      </c>
      <c r="G3401" s="116">
        <v>19.63</v>
      </c>
      <c r="H3401" s="20"/>
    </row>
    <row r="3402" spans="1:8" s="172" customFormat="1" ht="12.75" customHeight="1" x14ac:dyDescent="0.15">
      <c r="A3402" s="105">
        <v>39114</v>
      </c>
      <c r="B3402" s="116">
        <v>4.93</v>
      </c>
      <c r="C3402" s="20">
        <f t="shared" si="106"/>
        <v>4.9299999999999997E-2</v>
      </c>
      <c r="D3402" s="46">
        <f t="shared" si="107"/>
        <v>10.31</v>
      </c>
      <c r="E3402" s="20"/>
      <c r="F3402" s="105">
        <v>39143</v>
      </c>
      <c r="G3402" s="116">
        <v>18.61</v>
      </c>
      <c r="H3402" s="20"/>
    </row>
    <row r="3403" spans="1:8" s="172" customFormat="1" ht="12.75" customHeight="1" x14ac:dyDescent="0.15">
      <c r="A3403" s="105">
        <v>39113</v>
      </c>
      <c r="B3403" s="116">
        <v>4.93</v>
      </c>
      <c r="C3403" s="20">
        <f t="shared" si="106"/>
        <v>4.9299999999999997E-2</v>
      </c>
      <c r="D3403" s="46">
        <f t="shared" si="107"/>
        <v>10.42</v>
      </c>
      <c r="E3403" s="20"/>
      <c r="F3403" s="105">
        <v>39142</v>
      </c>
      <c r="G3403" s="116">
        <v>15.82</v>
      </c>
      <c r="H3403" s="20"/>
    </row>
    <row r="3404" spans="1:8" s="172" customFormat="1" ht="12.75" customHeight="1" x14ac:dyDescent="0.15">
      <c r="A3404" s="105">
        <v>39112</v>
      </c>
      <c r="B3404" s="116">
        <v>4.9800000000000004</v>
      </c>
      <c r="C3404" s="20">
        <f t="shared" si="106"/>
        <v>4.9800000000000004E-2</v>
      </c>
      <c r="D3404" s="46">
        <f t="shared" si="107"/>
        <v>10.96</v>
      </c>
      <c r="E3404" s="20"/>
      <c r="F3404" s="105">
        <v>39141</v>
      </c>
      <c r="G3404" s="116">
        <v>15.42</v>
      </c>
      <c r="H3404" s="20"/>
    </row>
    <row r="3405" spans="1:8" s="172" customFormat="1" ht="12.75" customHeight="1" x14ac:dyDescent="0.15">
      <c r="A3405" s="105">
        <v>39111</v>
      </c>
      <c r="B3405" s="116">
        <v>4.99</v>
      </c>
      <c r="C3405" s="20">
        <f t="shared" si="106"/>
        <v>4.99E-2</v>
      </c>
      <c r="D3405" s="46">
        <f t="shared" si="107"/>
        <v>11.45</v>
      </c>
      <c r="E3405" s="20"/>
      <c r="F3405" s="105">
        <v>39140</v>
      </c>
      <c r="G3405" s="116">
        <v>18.309999999999999</v>
      </c>
      <c r="H3405" s="20"/>
    </row>
    <row r="3406" spans="1:8" s="172" customFormat="1" ht="12.75" customHeight="1" x14ac:dyDescent="0.15">
      <c r="A3406" s="105">
        <v>39108</v>
      </c>
      <c r="B3406" s="116">
        <v>4.9800000000000004</v>
      </c>
      <c r="C3406" s="20">
        <f t="shared" si="106"/>
        <v>4.9800000000000004E-2</v>
      </c>
      <c r="D3406" s="46">
        <f t="shared" si="107"/>
        <v>11.13</v>
      </c>
      <c r="E3406" s="20"/>
      <c r="F3406" s="105">
        <v>39139</v>
      </c>
      <c r="G3406" s="116">
        <v>11.15</v>
      </c>
      <c r="H3406" s="20"/>
    </row>
    <row r="3407" spans="1:8" s="172" customFormat="1" ht="12.75" customHeight="1" x14ac:dyDescent="0.15">
      <c r="A3407" s="105">
        <v>39107</v>
      </c>
      <c r="B3407" s="116">
        <v>4.96</v>
      </c>
      <c r="C3407" s="20">
        <f t="shared" si="106"/>
        <v>4.9599999999999998E-2</v>
      </c>
      <c r="D3407" s="46">
        <f t="shared" si="107"/>
        <v>11.22</v>
      </c>
      <c r="E3407" s="20"/>
      <c r="F3407" s="105">
        <v>39136</v>
      </c>
      <c r="G3407" s="116">
        <v>10.58</v>
      </c>
      <c r="H3407" s="20"/>
    </row>
    <row r="3408" spans="1:8" s="172" customFormat="1" ht="12.75" customHeight="1" x14ac:dyDescent="0.15">
      <c r="A3408" s="105">
        <v>39106</v>
      </c>
      <c r="B3408" s="116">
        <v>4.91</v>
      </c>
      <c r="C3408" s="20">
        <f t="shared" si="106"/>
        <v>4.9100000000000005E-2</v>
      </c>
      <c r="D3408" s="46">
        <f t="shared" si="107"/>
        <v>9.89</v>
      </c>
      <c r="E3408" s="20"/>
      <c r="F3408" s="105">
        <v>39135</v>
      </c>
      <c r="G3408" s="116">
        <v>10.18</v>
      </c>
      <c r="H3408" s="20"/>
    </row>
    <row r="3409" spans="1:8" s="172" customFormat="1" ht="12.75" customHeight="1" x14ac:dyDescent="0.15">
      <c r="A3409" s="105">
        <v>39105</v>
      </c>
      <c r="B3409" s="116">
        <v>4.9000000000000004</v>
      </c>
      <c r="C3409" s="20">
        <f t="shared" si="106"/>
        <v>4.9000000000000002E-2</v>
      </c>
      <c r="D3409" s="46">
        <f t="shared" si="107"/>
        <v>10.34</v>
      </c>
      <c r="E3409" s="20"/>
      <c r="F3409" s="105">
        <v>39134</v>
      </c>
      <c r="G3409" s="116">
        <v>10.199999999999999</v>
      </c>
      <c r="H3409" s="20"/>
    </row>
    <row r="3410" spans="1:8" s="172" customFormat="1" ht="12.75" customHeight="1" x14ac:dyDescent="0.15">
      <c r="A3410" s="105">
        <v>39104</v>
      </c>
      <c r="B3410" s="116">
        <v>4.84</v>
      </c>
      <c r="C3410" s="20">
        <f t="shared" si="106"/>
        <v>4.8399999999999999E-2</v>
      </c>
      <c r="D3410" s="46">
        <f t="shared" si="107"/>
        <v>10.77</v>
      </c>
      <c r="E3410" s="20"/>
      <c r="F3410" s="105">
        <v>39133</v>
      </c>
      <c r="G3410" s="116">
        <v>10.24</v>
      </c>
      <c r="H3410" s="20"/>
    </row>
    <row r="3411" spans="1:8" s="172" customFormat="1" ht="12.75" customHeight="1" x14ac:dyDescent="0.15">
      <c r="A3411" s="105">
        <v>39101</v>
      </c>
      <c r="B3411" s="116">
        <v>4.87</v>
      </c>
      <c r="C3411" s="20">
        <f t="shared" si="106"/>
        <v>4.87E-2</v>
      </c>
      <c r="D3411" s="46">
        <f t="shared" si="107"/>
        <v>10.4</v>
      </c>
      <c r="E3411" s="20"/>
      <c r="F3411" s="105">
        <v>39129</v>
      </c>
      <c r="G3411" s="116">
        <v>10.02</v>
      </c>
      <c r="H3411" s="20"/>
    </row>
    <row r="3412" spans="1:8" s="172" customFormat="1" ht="12.75" customHeight="1" x14ac:dyDescent="0.15">
      <c r="A3412" s="105">
        <v>39100</v>
      </c>
      <c r="B3412" s="116">
        <v>4.8499999999999996</v>
      </c>
      <c r="C3412" s="20">
        <f t="shared" si="106"/>
        <v>4.8499999999999995E-2</v>
      </c>
      <c r="D3412" s="46">
        <f t="shared" si="107"/>
        <v>10.85</v>
      </c>
      <c r="E3412" s="20"/>
      <c r="F3412" s="105">
        <v>39128</v>
      </c>
      <c r="G3412" s="116">
        <v>10.220000000000001</v>
      </c>
      <c r="H3412" s="20"/>
    </row>
    <row r="3413" spans="1:8" s="172" customFormat="1" ht="12.75" customHeight="1" x14ac:dyDescent="0.15">
      <c r="A3413" s="105">
        <v>39099</v>
      </c>
      <c r="B3413" s="116">
        <v>4.88</v>
      </c>
      <c r="C3413" s="20">
        <f t="shared" si="106"/>
        <v>4.8799999999999996E-2</v>
      </c>
      <c r="D3413" s="46">
        <f t="shared" si="107"/>
        <v>10.59</v>
      </c>
      <c r="E3413" s="20"/>
      <c r="F3413" s="105">
        <v>39127</v>
      </c>
      <c r="G3413" s="116">
        <v>10.23</v>
      </c>
      <c r="H3413" s="20"/>
    </row>
    <row r="3414" spans="1:8" s="172" customFormat="1" ht="12.75" customHeight="1" x14ac:dyDescent="0.15">
      <c r="A3414" s="105">
        <v>39098</v>
      </c>
      <c r="B3414" s="116">
        <v>4.8499999999999996</v>
      </c>
      <c r="C3414" s="20">
        <f t="shared" si="106"/>
        <v>4.8499999999999995E-2</v>
      </c>
      <c r="D3414" s="46">
        <f t="shared" si="107"/>
        <v>10.74</v>
      </c>
      <c r="E3414" s="20"/>
      <c r="F3414" s="105">
        <v>39126</v>
      </c>
      <c r="G3414" s="116">
        <v>10.34</v>
      </c>
      <c r="H3414" s="20"/>
    </row>
    <row r="3415" spans="1:8" s="172" customFormat="1" ht="12.75" customHeight="1" x14ac:dyDescent="0.15">
      <c r="A3415" s="105">
        <v>39094</v>
      </c>
      <c r="B3415" s="116">
        <v>4.8600000000000003</v>
      </c>
      <c r="C3415" s="20">
        <f t="shared" si="106"/>
        <v>4.8600000000000004E-2</v>
      </c>
      <c r="D3415" s="46">
        <f t="shared" si="107"/>
        <v>10.15</v>
      </c>
      <c r="E3415" s="20"/>
      <c r="F3415" s="105">
        <v>39125</v>
      </c>
      <c r="G3415" s="116">
        <v>11.61</v>
      </c>
      <c r="H3415" s="20"/>
    </row>
    <row r="3416" spans="1:8" s="172" customFormat="1" ht="12.75" customHeight="1" x14ac:dyDescent="0.15">
      <c r="A3416" s="105">
        <v>39093</v>
      </c>
      <c r="B3416" s="116">
        <v>4.82</v>
      </c>
      <c r="C3416" s="20">
        <f t="shared" si="106"/>
        <v>4.82E-2</v>
      </c>
      <c r="D3416" s="46">
        <f t="shared" si="107"/>
        <v>10.87</v>
      </c>
      <c r="E3416" s="20"/>
      <c r="F3416" s="105">
        <v>39122</v>
      </c>
      <c r="G3416" s="116">
        <v>11.1</v>
      </c>
      <c r="H3416" s="20"/>
    </row>
    <row r="3417" spans="1:8" s="172" customFormat="1" ht="12.75" customHeight="1" x14ac:dyDescent="0.15">
      <c r="A3417" s="105">
        <v>39092</v>
      </c>
      <c r="B3417" s="116">
        <v>4.7699999999999996</v>
      </c>
      <c r="C3417" s="20">
        <f t="shared" si="106"/>
        <v>4.7699999999999992E-2</v>
      </c>
      <c r="D3417" s="46">
        <f t="shared" si="107"/>
        <v>11.47</v>
      </c>
      <c r="E3417" s="20"/>
      <c r="F3417" s="105">
        <v>39121</v>
      </c>
      <c r="G3417" s="116">
        <v>10.44</v>
      </c>
      <c r="H3417" s="20"/>
    </row>
    <row r="3418" spans="1:8" s="172" customFormat="1" ht="12.75" customHeight="1" x14ac:dyDescent="0.15">
      <c r="A3418" s="105">
        <v>39091</v>
      </c>
      <c r="B3418" s="116">
        <v>4.74</v>
      </c>
      <c r="C3418" s="20">
        <f t="shared" si="106"/>
        <v>4.7400000000000005E-2</v>
      </c>
      <c r="D3418" s="46">
        <f t="shared" si="107"/>
        <v>11.91</v>
      </c>
      <c r="E3418" s="20"/>
      <c r="F3418" s="105">
        <v>39120</v>
      </c>
      <c r="G3418" s="116">
        <v>10.32</v>
      </c>
      <c r="H3418" s="20"/>
    </row>
    <row r="3419" spans="1:8" s="172" customFormat="1" ht="12.75" customHeight="1" x14ac:dyDescent="0.15">
      <c r="A3419" s="105">
        <v>39090</v>
      </c>
      <c r="B3419" s="116">
        <v>4.74</v>
      </c>
      <c r="C3419" s="20">
        <f t="shared" si="106"/>
        <v>4.7400000000000005E-2</v>
      </c>
      <c r="D3419" s="46">
        <f t="shared" si="107"/>
        <v>12</v>
      </c>
      <c r="E3419" s="20"/>
      <c r="F3419" s="105">
        <v>39119</v>
      </c>
      <c r="G3419" s="116">
        <v>10.65</v>
      </c>
      <c r="H3419" s="20"/>
    </row>
    <row r="3420" spans="1:8" s="172" customFormat="1" ht="12.75" customHeight="1" x14ac:dyDescent="0.15">
      <c r="A3420" s="105">
        <v>39087</v>
      </c>
      <c r="B3420" s="116">
        <v>4.74</v>
      </c>
      <c r="C3420" s="20">
        <f t="shared" si="106"/>
        <v>4.7400000000000005E-2</v>
      </c>
      <c r="D3420" s="46">
        <f t="shared" si="107"/>
        <v>12.14</v>
      </c>
      <c r="E3420" s="20"/>
      <c r="F3420" s="105">
        <v>39118</v>
      </c>
      <c r="G3420" s="116">
        <v>10.55</v>
      </c>
      <c r="H3420" s="20"/>
    </row>
    <row r="3421" spans="1:8" s="172" customFormat="1" ht="12.75" customHeight="1" x14ac:dyDescent="0.15">
      <c r="A3421" s="105">
        <v>39086</v>
      </c>
      <c r="B3421" s="116">
        <v>4.72</v>
      </c>
      <c r="C3421" s="20">
        <f t="shared" si="106"/>
        <v>4.7199999999999999E-2</v>
      </c>
      <c r="D3421" s="46">
        <f t="shared" si="107"/>
        <v>11.51</v>
      </c>
      <c r="E3421" s="20"/>
      <c r="F3421" s="105">
        <v>39115</v>
      </c>
      <c r="G3421" s="116">
        <v>10.08</v>
      </c>
      <c r="H3421" s="20"/>
    </row>
    <row r="3422" spans="1:8" s="172" customFormat="1" ht="12.75" customHeight="1" x14ac:dyDescent="0.15">
      <c r="A3422" s="105">
        <v>39085</v>
      </c>
      <c r="B3422" s="116">
        <v>4.7699999999999996</v>
      </c>
      <c r="C3422" s="20">
        <f t="shared" si="106"/>
        <v>4.7699999999999992E-2</v>
      </c>
      <c r="D3422" s="46">
        <f t="shared" si="107"/>
        <v>12.04</v>
      </c>
      <c r="E3422" s="20"/>
      <c r="F3422" s="105">
        <v>39114</v>
      </c>
      <c r="G3422" s="116">
        <v>10.31</v>
      </c>
      <c r="H3422" s="20"/>
    </row>
    <row r="3423" spans="1:8" s="172" customFormat="1" ht="12.75" customHeight="1" x14ac:dyDescent="0.15">
      <c r="A3423" s="105">
        <v>39084</v>
      </c>
      <c r="B3423" s="116">
        <v>4.79</v>
      </c>
      <c r="C3423" s="20">
        <f t="shared" si="106"/>
        <v>4.7899999999999998E-2</v>
      </c>
      <c r="D3423" s="46">
        <f t="shared" si="107"/>
        <v>12.04</v>
      </c>
      <c r="E3423" s="20"/>
      <c r="F3423" s="105">
        <v>39113</v>
      </c>
      <c r="G3423" s="116">
        <v>10.42</v>
      </c>
      <c r="H3423" s="20"/>
    </row>
    <row r="3424" spans="1:8" s="172" customFormat="1" ht="12.75" customHeight="1" x14ac:dyDescent="0.15">
      <c r="A3424" s="105"/>
      <c r="C3424" s="20"/>
      <c r="D3424" s="20"/>
      <c r="E3424" s="20"/>
      <c r="F3424" s="105">
        <v>39112</v>
      </c>
      <c r="G3424" s="116">
        <v>10.96</v>
      </c>
      <c r="H3424" s="20"/>
    </row>
    <row r="3425" spans="1:8" s="172" customFormat="1" ht="12.75" customHeight="1" x14ac:dyDescent="0.15">
      <c r="A3425" s="105"/>
      <c r="C3425" s="20"/>
      <c r="D3425" s="20"/>
      <c r="E3425" s="20"/>
      <c r="F3425" s="105">
        <v>39111</v>
      </c>
      <c r="G3425" s="116">
        <v>11.45</v>
      </c>
      <c r="H3425" s="20"/>
    </row>
    <row r="3426" spans="1:8" s="172" customFormat="1" ht="12.75" customHeight="1" x14ac:dyDescent="0.15">
      <c r="A3426" s="105"/>
      <c r="C3426" s="20"/>
      <c r="D3426" s="20"/>
      <c r="E3426" s="20"/>
      <c r="F3426" s="105">
        <v>39108</v>
      </c>
      <c r="G3426" s="116">
        <v>11.13</v>
      </c>
      <c r="H3426" s="20"/>
    </row>
    <row r="3427" spans="1:8" s="172" customFormat="1" ht="12.75" customHeight="1" x14ac:dyDescent="0.15">
      <c r="A3427" s="105"/>
      <c r="C3427" s="20"/>
      <c r="D3427" s="20"/>
      <c r="E3427" s="20"/>
      <c r="F3427" s="105">
        <v>39107</v>
      </c>
      <c r="G3427" s="116">
        <v>11.22</v>
      </c>
      <c r="H3427" s="20"/>
    </row>
    <row r="3428" spans="1:8" s="172" customFormat="1" ht="12.75" customHeight="1" x14ac:dyDescent="0.15">
      <c r="A3428" s="105"/>
      <c r="C3428" s="20"/>
      <c r="D3428" s="20"/>
      <c r="E3428" s="20"/>
      <c r="F3428" s="105">
        <v>39106</v>
      </c>
      <c r="G3428" s="116">
        <v>9.89</v>
      </c>
      <c r="H3428" s="20"/>
    </row>
    <row r="3429" spans="1:8" s="172" customFormat="1" ht="12.75" customHeight="1" x14ac:dyDescent="0.15">
      <c r="A3429" s="105"/>
      <c r="C3429" s="20"/>
      <c r="D3429" s="20"/>
      <c r="E3429" s="20"/>
      <c r="F3429" s="105">
        <v>39105</v>
      </c>
      <c r="G3429" s="116">
        <v>10.34</v>
      </c>
      <c r="H3429" s="20"/>
    </row>
    <row r="3430" spans="1:8" s="172" customFormat="1" ht="12.75" customHeight="1" x14ac:dyDescent="0.15">
      <c r="A3430" s="105"/>
      <c r="C3430" s="20"/>
      <c r="D3430" s="20"/>
      <c r="E3430" s="20"/>
      <c r="F3430" s="105">
        <v>39104</v>
      </c>
      <c r="G3430" s="116">
        <v>10.77</v>
      </c>
      <c r="H3430" s="20"/>
    </row>
    <row r="3431" spans="1:8" s="172" customFormat="1" ht="12.75" customHeight="1" x14ac:dyDescent="0.15">
      <c r="A3431" s="105"/>
      <c r="C3431" s="20"/>
      <c r="D3431" s="20"/>
      <c r="E3431" s="20"/>
      <c r="F3431" s="105">
        <v>39101</v>
      </c>
      <c r="G3431" s="116">
        <v>10.4</v>
      </c>
      <c r="H3431" s="20"/>
    </row>
    <row r="3432" spans="1:8" s="172" customFormat="1" ht="12.75" customHeight="1" x14ac:dyDescent="0.15">
      <c r="A3432" s="105"/>
      <c r="C3432" s="20"/>
      <c r="D3432" s="20"/>
      <c r="E3432" s="20"/>
      <c r="F3432" s="105">
        <v>39100</v>
      </c>
      <c r="G3432" s="116">
        <v>10.85</v>
      </c>
      <c r="H3432" s="20"/>
    </row>
    <row r="3433" spans="1:8" s="172" customFormat="1" ht="12.75" customHeight="1" x14ac:dyDescent="0.15">
      <c r="A3433" s="105"/>
      <c r="C3433" s="20"/>
      <c r="D3433" s="20"/>
      <c r="E3433" s="20"/>
      <c r="F3433" s="105">
        <v>39099</v>
      </c>
      <c r="G3433" s="116">
        <v>10.59</v>
      </c>
      <c r="H3433" s="20"/>
    </row>
    <row r="3434" spans="1:8" s="172" customFormat="1" ht="12.75" customHeight="1" x14ac:dyDescent="0.15">
      <c r="A3434" s="105"/>
      <c r="C3434" s="20"/>
      <c r="D3434" s="20"/>
      <c r="E3434" s="20"/>
      <c r="F3434" s="105">
        <v>39098</v>
      </c>
      <c r="G3434" s="116">
        <v>10.74</v>
      </c>
      <c r="H3434" s="20"/>
    </row>
    <row r="3435" spans="1:8" s="172" customFormat="1" ht="12.75" customHeight="1" x14ac:dyDescent="0.15">
      <c r="A3435" s="105"/>
      <c r="C3435" s="20"/>
      <c r="D3435" s="20"/>
      <c r="E3435" s="20"/>
      <c r="F3435" s="105">
        <v>39094</v>
      </c>
      <c r="G3435" s="116">
        <v>10.15</v>
      </c>
      <c r="H3435" s="20"/>
    </row>
    <row r="3436" spans="1:8" s="172" customFormat="1" ht="12.75" customHeight="1" x14ac:dyDescent="0.15">
      <c r="A3436" s="105"/>
      <c r="C3436" s="20"/>
      <c r="D3436" s="20"/>
      <c r="E3436" s="20"/>
      <c r="F3436" s="105">
        <v>39093</v>
      </c>
      <c r="G3436" s="116">
        <v>10.87</v>
      </c>
      <c r="H3436" s="20"/>
    </row>
    <row r="3437" spans="1:8" s="172" customFormat="1" ht="12.75" customHeight="1" x14ac:dyDescent="0.15">
      <c r="A3437" s="105"/>
      <c r="C3437" s="20"/>
      <c r="D3437" s="20"/>
      <c r="E3437" s="20"/>
      <c r="F3437" s="105">
        <v>39092</v>
      </c>
      <c r="G3437" s="116">
        <v>11.47</v>
      </c>
      <c r="H3437" s="20"/>
    </row>
    <row r="3438" spans="1:8" s="172" customFormat="1" ht="12.75" customHeight="1" x14ac:dyDescent="0.15">
      <c r="A3438" s="105"/>
      <c r="C3438" s="20"/>
      <c r="D3438" s="20"/>
      <c r="E3438" s="20"/>
      <c r="F3438" s="105">
        <v>39091</v>
      </c>
      <c r="G3438" s="116">
        <v>11.91</v>
      </c>
      <c r="H3438" s="20"/>
    </row>
    <row r="3439" spans="1:8" s="172" customFormat="1" ht="12.75" customHeight="1" x14ac:dyDescent="0.15">
      <c r="A3439" s="105"/>
      <c r="C3439" s="20"/>
      <c r="D3439" s="20"/>
      <c r="E3439" s="20"/>
      <c r="F3439" s="105">
        <v>39090</v>
      </c>
      <c r="G3439" s="116">
        <v>12</v>
      </c>
      <c r="H3439" s="20"/>
    </row>
    <row r="3440" spans="1:8" s="172" customFormat="1" ht="12.75" customHeight="1" x14ac:dyDescent="0.15">
      <c r="A3440" s="105"/>
      <c r="C3440" s="20"/>
      <c r="D3440" s="20"/>
      <c r="E3440" s="20"/>
      <c r="F3440" s="105">
        <v>39087</v>
      </c>
      <c r="G3440" s="116">
        <v>12.14</v>
      </c>
      <c r="H3440" s="20"/>
    </row>
    <row r="3441" spans="1:8" s="172" customFormat="1" ht="12.75" customHeight="1" x14ac:dyDescent="0.15">
      <c r="A3441" s="105"/>
      <c r="C3441" s="20"/>
      <c r="D3441" s="20"/>
      <c r="E3441" s="20"/>
      <c r="F3441" s="105">
        <v>39086</v>
      </c>
      <c r="G3441" s="116">
        <v>11.51</v>
      </c>
      <c r="H3441" s="20"/>
    </row>
    <row r="3442" spans="1:8" s="172" customFormat="1" ht="12.75" customHeight="1" x14ac:dyDescent="0.15">
      <c r="A3442" s="105"/>
      <c r="C3442" s="20"/>
      <c r="D3442" s="20"/>
      <c r="E3442" s="20"/>
      <c r="F3442" s="105">
        <v>39085</v>
      </c>
      <c r="G3442" s="116">
        <v>12.04</v>
      </c>
      <c r="H3442" s="20"/>
    </row>
    <row r="3443" spans="1:8" s="172" customFormat="1" ht="12.75" customHeight="1" x14ac:dyDescent="0.15">
      <c r="A3443" s="105"/>
      <c r="C3443" s="20"/>
      <c r="D3443" s="20"/>
      <c r="E3443" s="20"/>
      <c r="F3443" s="105">
        <v>39080</v>
      </c>
      <c r="G3443" s="116">
        <v>11.56</v>
      </c>
      <c r="H3443" s="20"/>
    </row>
    <row r="3444" spans="1:8" s="172" customFormat="1" ht="12.75" customHeight="1" x14ac:dyDescent="0.15">
      <c r="A3444" s="105"/>
      <c r="C3444" s="20"/>
      <c r="D3444" s="20"/>
      <c r="E3444" s="20"/>
      <c r="F3444" s="105">
        <v>39079</v>
      </c>
      <c r="G3444" s="116">
        <v>10.99</v>
      </c>
      <c r="H3444" s="20"/>
    </row>
    <row r="3445" spans="1:8" s="172" customFormat="1" ht="12.75" customHeight="1" x14ac:dyDescent="0.15">
      <c r="A3445" s="105"/>
      <c r="C3445" s="20"/>
      <c r="D3445" s="20"/>
      <c r="E3445" s="20"/>
      <c r="F3445" s="105">
        <v>39078</v>
      </c>
      <c r="G3445" s="116">
        <v>10.64</v>
      </c>
      <c r="H3445" s="20"/>
    </row>
    <row r="3446" spans="1:8" s="172" customFormat="1" ht="12.75" customHeight="1" x14ac:dyDescent="0.15">
      <c r="A3446" s="105"/>
      <c r="C3446" s="20"/>
      <c r="D3446" s="20"/>
      <c r="E3446" s="20"/>
      <c r="F3446" s="105">
        <v>39077</v>
      </c>
      <c r="G3446" s="116">
        <v>11.26</v>
      </c>
      <c r="H3446" s="20"/>
    </row>
    <row r="3447" spans="1:8" s="172" customFormat="1" ht="12.75" customHeight="1" x14ac:dyDescent="0.15">
      <c r="A3447" s="105"/>
      <c r="C3447" s="20"/>
      <c r="D3447" s="20"/>
      <c r="E3447" s="20"/>
      <c r="F3447" s="105">
        <v>39073</v>
      </c>
      <c r="G3447" s="116">
        <v>11.36</v>
      </c>
      <c r="H3447" s="20"/>
    </row>
    <row r="3448" spans="1:8" s="172" customFormat="1" ht="12.75" customHeight="1" x14ac:dyDescent="0.15">
      <c r="A3448" s="105"/>
      <c r="C3448" s="20"/>
      <c r="D3448" s="20"/>
      <c r="E3448" s="20"/>
      <c r="F3448" s="105">
        <v>39072</v>
      </c>
      <c r="G3448" s="116">
        <v>10.53</v>
      </c>
      <c r="H3448" s="20"/>
    </row>
    <row r="3449" spans="1:8" s="172" customFormat="1" ht="12.75" customHeight="1" x14ac:dyDescent="0.15">
      <c r="A3449" s="105"/>
      <c r="C3449" s="20"/>
      <c r="D3449" s="20"/>
      <c r="E3449" s="20"/>
      <c r="F3449" s="105">
        <v>39071</v>
      </c>
      <c r="G3449" s="116">
        <v>10.26</v>
      </c>
      <c r="H3449" s="20"/>
    </row>
    <row r="3450" spans="1:8" s="172" customFormat="1" ht="12.75" customHeight="1" x14ac:dyDescent="0.15">
      <c r="A3450" s="105"/>
      <c r="C3450" s="20"/>
      <c r="D3450" s="20"/>
      <c r="E3450" s="20"/>
      <c r="F3450" s="105">
        <v>39070</v>
      </c>
      <c r="G3450" s="116">
        <v>10.3</v>
      </c>
      <c r="H3450" s="20"/>
    </row>
    <row r="3451" spans="1:8" s="172" customFormat="1" ht="12.75" customHeight="1" x14ac:dyDescent="0.15">
      <c r="A3451" s="105"/>
      <c r="C3451" s="20"/>
      <c r="D3451" s="20"/>
      <c r="E3451" s="20"/>
      <c r="F3451" s="105">
        <v>39069</v>
      </c>
      <c r="G3451" s="116">
        <v>10.6</v>
      </c>
      <c r="H3451" s="20"/>
    </row>
    <row r="3452" spans="1:8" s="172" customFormat="1" ht="12.75" customHeight="1" x14ac:dyDescent="0.15">
      <c r="A3452" s="105"/>
      <c r="C3452" s="20"/>
      <c r="D3452" s="20"/>
      <c r="E3452" s="20"/>
      <c r="F3452" s="105">
        <v>39066</v>
      </c>
      <c r="G3452" s="116">
        <v>10.050000000000001</v>
      </c>
      <c r="H3452" s="20"/>
    </row>
    <row r="3453" spans="1:8" s="172" customFormat="1" ht="12.75" customHeight="1" x14ac:dyDescent="0.15">
      <c r="A3453" s="105"/>
      <c r="C3453" s="20"/>
      <c r="D3453" s="20"/>
      <c r="E3453" s="20"/>
      <c r="F3453" s="105">
        <v>39065</v>
      </c>
      <c r="G3453" s="116">
        <v>9.9700000000000006</v>
      </c>
      <c r="H3453" s="20"/>
    </row>
    <row r="3454" spans="1:8" s="172" customFormat="1" ht="12.75" customHeight="1" x14ac:dyDescent="0.15">
      <c r="A3454" s="105"/>
      <c r="C3454" s="20"/>
      <c r="D3454" s="20"/>
      <c r="E3454" s="20"/>
      <c r="F3454" s="105">
        <v>39064</v>
      </c>
      <c r="G3454" s="116">
        <v>10.18</v>
      </c>
      <c r="H3454" s="20"/>
    </row>
    <row r="3455" spans="1:8" s="172" customFormat="1" ht="12.75" customHeight="1" x14ac:dyDescent="0.15">
      <c r="A3455" s="105"/>
      <c r="C3455" s="20"/>
      <c r="D3455" s="20"/>
      <c r="E3455" s="20"/>
      <c r="F3455" s="105">
        <v>39063</v>
      </c>
      <c r="G3455" s="116">
        <v>10.65</v>
      </c>
      <c r="H3455" s="20"/>
    </row>
    <row r="3456" spans="1:8" s="172" customFormat="1" ht="12.75" customHeight="1" x14ac:dyDescent="0.15">
      <c r="A3456" s="105"/>
      <c r="C3456" s="20"/>
      <c r="D3456" s="20"/>
      <c r="E3456" s="20"/>
      <c r="F3456" s="105">
        <v>39062</v>
      </c>
      <c r="G3456" s="116">
        <v>10.71</v>
      </c>
      <c r="H3456" s="20"/>
    </row>
    <row r="3457" spans="1:8" s="172" customFormat="1" ht="12.75" customHeight="1" x14ac:dyDescent="0.15">
      <c r="A3457" s="105"/>
      <c r="C3457" s="20"/>
      <c r="D3457" s="20"/>
      <c r="E3457" s="20"/>
      <c r="F3457" s="105">
        <v>39059</v>
      </c>
      <c r="G3457" s="116">
        <v>12.07</v>
      </c>
      <c r="H3457" s="20"/>
    </row>
    <row r="3458" spans="1:8" s="172" customFormat="1" ht="12.75" customHeight="1" x14ac:dyDescent="0.15">
      <c r="A3458" s="105"/>
      <c r="C3458" s="20"/>
      <c r="D3458" s="20"/>
      <c r="E3458" s="20"/>
      <c r="F3458" s="105">
        <v>39058</v>
      </c>
      <c r="G3458" s="116">
        <v>12.67</v>
      </c>
      <c r="H3458" s="20"/>
    </row>
    <row r="3459" spans="1:8" s="172" customFormat="1" ht="12.75" customHeight="1" x14ac:dyDescent="0.15">
      <c r="A3459" s="105"/>
      <c r="C3459" s="20"/>
      <c r="D3459" s="20"/>
      <c r="E3459" s="20"/>
      <c r="F3459" s="105">
        <v>39057</v>
      </c>
      <c r="G3459" s="116">
        <v>11.33</v>
      </c>
      <c r="H3459" s="20"/>
    </row>
    <row r="3460" spans="1:8" s="172" customFormat="1" ht="12.75" customHeight="1" x14ac:dyDescent="0.15">
      <c r="A3460" s="105"/>
      <c r="C3460" s="20"/>
      <c r="D3460" s="20"/>
      <c r="E3460" s="20"/>
      <c r="F3460" s="105">
        <v>39056</v>
      </c>
      <c r="G3460" s="116">
        <v>11.27</v>
      </c>
      <c r="H3460" s="20"/>
    </row>
    <row r="3461" spans="1:8" s="172" customFormat="1" ht="12.75" customHeight="1" x14ac:dyDescent="0.15">
      <c r="A3461" s="105"/>
      <c r="C3461" s="20"/>
      <c r="D3461" s="20"/>
      <c r="E3461" s="20"/>
      <c r="F3461" s="105">
        <v>39055</v>
      </c>
      <c r="G3461" s="116">
        <v>11.23</v>
      </c>
      <c r="H3461" s="20"/>
    </row>
    <row r="3462" spans="1:8" s="172" customFormat="1" ht="12.75" customHeight="1" x14ac:dyDescent="0.15">
      <c r="A3462" s="105"/>
      <c r="C3462" s="20"/>
      <c r="D3462" s="20"/>
      <c r="E3462" s="20"/>
      <c r="F3462" s="105">
        <v>39052</v>
      </c>
      <c r="G3462" s="116">
        <v>11.66</v>
      </c>
      <c r="H3462" s="20"/>
    </row>
    <row r="3463" spans="1:8" s="172" customFormat="1" ht="12.75" customHeight="1" x14ac:dyDescent="0.15">
      <c r="A3463" s="105"/>
      <c r="C3463" s="20"/>
      <c r="D3463" s="20"/>
      <c r="E3463" s="20"/>
      <c r="F3463" s="105">
        <v>39051</v>
      </c>
      <c r="G3463" s="116">
        <v>10.91</v>
      </c>
      <c r="H3463" s="20"/>
    </row>
    <row r="3464" spans="1:8" s="172" customFormat="1" ht="12.75" customHeight="1" x14ac:dyDescent="0.15">
      <c r="A3464" s="105"/>
      <c r="C3464" s="20"/>
      <c r="D3464" s="20"/>
      <c r="E3464" s="20"/>
      <c r="F3464" s="105">
        <v>39050</v>
      </c>
      <c r="G3464" s="116">
        <v>10.83</v>
      </c>
      <c r="H3464" s="20"/>
    </row>
    <row r="3465" spans="1:8" s="172" customFormat="1" ht="12.75" customHeight="1" x14ac:dyDescent="0.15">
      <c r="A3465" s="105"/>
      <c r="C3465" s="20"/>
      <c r="D3465" s="20"/>
      <c r="E3465" s="20"/>
      <c r="F3465" s="105">
        <v>39049</v>
      </c>
      <c r="G3465" s="116">
        <v>11.62</v>
      </c>
      <c r="H3465" s="20"/>
    </row>
    <row r="3466" spans="1:8" s="172" customFormat="1" ht="12.75" customHeight="1" x14ac:dyDescent="0.15">
      <c r="A3466" s="105"/>
      <c r="C3466" s="20"/>
      <c r="D3466" s="20"/>
      <c r="E3466" s="20"/>
      <c r="F3466" s="105">
        <v>39048</v>
      </c>
      <c r="G3466" s="116">
        <v>12.3</v>
      </c>
      <c r="H3466" s="20"/>
    </row>
    <row r="3467" spans="1:8" s="172" customFormat="1" ht="12.75" customHeight="1" x14ac:dyDescent="0.15">
      <c r="A3467" s="105"/>
      <c r="C3467" s="20"/>
      <c r="D3467" s="20"/>
      <c r="E3467" s="20"/>
      <c r="F3467" s="105">
        <v>39045</v>
      </c>
      <c r="G3467" s="116">
        <v>10.73</v>
      </c>
      <c r="H3467" s="20"/>
    </row>
    <row r="3468" spans="1:8" s="172" customFormat="1" ht="12.75" customHeight="1" x14ac:dyDescent="0.15">
      <c r="A3468" s="105"/>
      <c r="C3468" s="20"/>
      <c r="D3468" s="20"/>
      <c r="E3468" s="20"/>
      <c r="F3468" s="105">
        <v>39043</v>
      </c>
      <c r="G3468" s="116">
        <v>10.14</v>
      </c>
      <c r="H3468" s="20"/>
    </row>
    <row r="3469" spans="1:8" s="172" customFormat="1" ht="12.75" customHeight="1" x14ac:dyDescent="0.15">
      <c r="A3469" s="105"/>
      <c r="C3469" s="20"/>
      <c r="D3469" s="20"/>
      <c r="E3469" s="20"/>
      <c r="F3469" s="105">
        <v>39042</v>
      </c>
      <c r="G3469" s="116">
        <v>9.9</v>
      </c>
      <c r="H3469" s="20"/>
    </row>
    <row r="3470" spans="1:8" s="172" customFormat="1" ht="12.75" customHeight="1" x14ac:dyDescent="0.15">
      <c r="A3470" s="105"/>
      <c r="C3470" s="20"/>
      <c r="D3470" s="20"/>
      <c r="E3470" s="20"/>
      <c r="F3470" s="105">
        <v>39041</v>
      </c>
      <c r="G3470" s="116">
        <v>9.9700000000000006</v>
      </c>
      <c r="H3470" s="20"/>
    </row>
    <row r="3471" spans="1:8" s="172" customFormat="1" ht="12.75" customHeight="1" x14ac:dyDescent="0.15">
      <c r="A3471" s="105"/>
      <c r="C3471" s="20"/>
      <c r="D3471" s="20"/>
      <c r="E3471" s="20"/>
      <c r="F3471" s="105">
        <v>39038</v>
      </c>
      <c r="G3471" s="116">
        <v>10.050000000000001</v>
      </c>
      <c r="H3471" s="20"/>
    </row>
    <row r="3472" spans="1:8" s="172" customFormat="1" ht="12.75" customHeight="1" x14ac:dyDescent="0.15">
      <c r="A3472" s="105"/>
      <c r="C3472" s="20"/>
      <c r="D3472" s="20"/>
      <c r="E3472" s="20"/>
      <c r="F3472" s="105">
        <v>39037</v>
      </c>
      <c r="G3472" s="116">
        <v>10.16</v>
      </c>
      <c r="H3472" s="20"/>
    </row>
    <row r="3473" spans="1:8" s="172" customFormat="1" ht="12.75" customHeight="1" x14ac:dyDescent="0.15">
      <c r="A3473" s="105"/>
      <c r="C3473" s="20"/>
      <c r="D3473" s="20"/>
      <c r="E3473" s="20"/>
      <c r="F3473" s="105">
        <v>39036</v>
      </c>
      <c r="G3473" s="116">
        <v>10.31</v>
      </c>
      <c r="H3473" s="20"/>
    </row>
    <row r="3474" spans="1:8" s="172" customFormat="1" ht="12.75" customHeight="1" x14ac:dyDescent="0.15">
      <c r="A3474" s="105"/>
      <c r="C3474" s="20"/>
      <c r="D3474" s="20"/>
      <c r="E3474" s="20"/>
      <c r="F3474" s="105">
        <v>39035</v>
      </c>
      <c r="G3474" s="116">
        <v>10.5</v>
      </c>
      <c r="H3474" s="20"/>
    </row>
    <row r="3475" spans="1:8" s="172" customFormat="1" ht="12.75" customHeight="1" x14ac:dyDescent="0.15">
      <c r="A3475" s="105"/>
      <c r="C3475" s="20"/>
      <c r="D3475" s="20"/>
      <c r="E3475" s="20"/>
      <c r="F3475" s="105">
        <v>39034</v>
      </c>
      <c r="G3475" s="116">
        <v>10.86</v>
      </c>
      <c r="H3475" s="20"/>
    </row>
    <row r="3476" spans="1:8" s="172" customFormat="1" ht="12.75" customHeight="1" x14ac:dyDescent="0.15">
      <c r="A3476" s="105"/>
      <c r="C3476" s="20"/>
      <c r="D3476" s="20"/>
      <c r="E3476" s="20"/>
      <c r="F3476" s="105">
        <v>39031</v>
      </c>
      <c r="G3476" s="116">
        <v>10.79</v>
      </c>
      <c r="H3476" s="20"/>
    </row>
    <row r="3477" spans="1:8" s="172" customFormat="1" ht="12.75" customHeight="1" x14ac:dyDescent="0.15">
      <c r="A3477" s="105"/>
      <c r="C3477" s="20"/>
      <c r="D3477" s="20"/>
      <c r="E3477" s="20"/>
      <c r="F3477" s="105">
        <v>39030</v>
      </c>
      <c r="G3477" s="116">
        <v>11.01</v>
      </c>
      <c r="H3477" s="20"/>
    </row>
    <row r="3478" spans="1:8" s="172" customFormat="1" ht="12.75" customHeight="1" x14ac:dyDescent="0.15">
      <c r="A3478" s="105"/>
      <c r="C3478" s="20"/>
      <c r="D3478" s="20"/>
      <c r="E3478" s="20"/>
      <c r="F3478" s="105">
        <v>39029</v>
      </c>
      <c r="G3478" s="116">
        <v>10.75</v>
      </c>
      <c r="H3478" s="20"/>
    </row>
    <row r="3479" spans="1:8" s="172" customFormat="1" ht="12.75" customHeight="1" x14ac:dyDescent="0.15">
      <c r="A3479" s="105"/>
      <c r="C3479" s="20"/>
      <c r="D3479" s="20"/>
      <c r="E3479" s="20"/>
      <c r="F3479" s="105">
        <v>39028</v>
      </c>
      <c r="G3479" s="116">
        <v>11.09</v>
      </c>
      <c r="H3479" s="20"/>
    </row>
    <row r="3480" spans="1:8" s="172" customFormat="1" ht="12.75" customHeight="1" x14ac:dyDescent="0.15">
      <c r="A3480" s="105"/>
      <c r="C3480" s="20"/>
      <c r="D3480" s="20"/>
      <c r="E3480" s="20"/>
      <c r="F3480" s="105">
        <v>39027</v>
      </c>
      <c r="G3480" s="116">
        <v>11.16</v>
      </c>
      <c r="H3480" s="20"/>
    </row>
    <row r="3481" spans="1:8" s="172" customFormat="1" ht="12.75" customHeight="1" x14ac:dyDescent="0.15">
      <c r="A3481" s="105"/>
      <c r="C3481" s="20"/>
      <c r="D3481" s="20"/>
      <c r="E3481" s="20"/>
      <c r="F3481" s="105">
        <v>39024</v>
      </c>
      <c r="G3481" s="116">
        <v>11.16</v>
      </c>
      <c r="H3481" s="20"/>
    </row>
    <row r="3482" spans="1:8" s="172" customFormat="1" ht="12.75" customHeight="1" x14ac:dyDescent="0.15">
      <c r="A3482" s="105"/>
      <c r="C3482" s="20"/>
      <c r="D3482" s="20"/>
      <c r="E3482" s="20"/>
      <c r="F3482" s="105">
        <v>39023</v>
      </c>
      <c r="G3482" s="116">
        <v>11.42</v>
      </c>
      <c r="H3482" s="20"/>
    </row>
    <row r="3483" spans="1:8" s="172" customFormat="1" ht="12.75" customHeight="1" x14ac:dyDescent="0.15">
      <c r="A3483" s="105"/>
      <c r="C3483" s="20"/>
      <c r="D3483" s="20"/>
      <c r="E3483" s="20"/>
      <c r="F3483" s="105">
        <v>39022</v>
      </c>
      <c r="G3483" s="116">
        <v>11.51</v>
      </c>
      <c r="H3483" s="20"/>
    </row>
    <row r="3484" spans="1:8" s="172" customFormat="1" ht="12.75" customHeight="1" x14ac:dyDescent="0.15">
      <c r="A3484" s="105"/>
      <c r="C3484" s="20"/>
      <c r="D3484" s="20"/>
      <c r="E3484" s="20"/>
      <c r="F3484" s="105">
        <v>39021</v>
      </c>
      <c r="G3484" s="116">
        <v>11.1</v>
      </c>
      <c r="H3484" s="20"/>
    </row>
    <row r="3485" spans="1:8" s="172" customFormat="1" ht="12.75" customHeight="1" x14ac:dyDescent="0.15">
      <c r="A3485" s="105"/>
      <c r="C3485" s="20"/>
      <c r="D3485" s="20"/>
      <c r="E3485" s="20"/>
      <c r="F3485" s="105">
        <v>39020</v>
      </c>
      <c r="G3485" s="116">
        <v>11.2</v>
      </c>
      <c r="H3485" s="20"/>
    </row>
    <row r="3486" spans="1:8" s="172" customFormat="1" ht="12.75" customHeight="1" x14ac:dyDescent="0.15">
      <c r="A3486" s="105"/>
      <c r="C3486" s="20"/>
      <c r="D3486" s="20"/>
      <c r="E3486" s="20"/>
      <c r="F3486" s="105">
        <v>39017</v>
      </c>
      <c r="G3486" s="116">
        <v>10.8</v>
      </c>
      <c r="H3486" s="20"/>
    </row>
    <row r="3487" spans="1:8" s="172" customFormat="1" ht="12.75" customHeight="1" x14ac:dyDescent="0.15">
      <c r="A3487" s="105"/>
      <c r="C3487" s="20"/>
      <c r="D3487" s="20"/>
      <c r="E3487" s="20"/>
      <c r="F3487" s="105">
        <v>39016</v>
      </c>
      <c r="G3487" s="116">
        <v>10.56</v>
      </c>
      <c r="H3487" s="20"/>
    </row>
    <row r="3488" spans="1:8" s="172" customFormat="1" ht="12.75" customHeight="1" x14ac:dyDescent="0.15">
      <c r="A3488" s="105"/>
      <c r="C3488" s="20"/>
      <c r="D3488" s="20"/>
      <c r="E3488" s="20"/>
      <c r="F3488" s="105">
        <v>39015</v>
      </c>
      <c r="G3488" s="116">
        <v>10.66</v>
      </c>
      <c r="H3488" s="20"/>
    </row>
    <row r="3489" spans="1:8" s="172" customFormat="1" ht="12.75" customHeight="1" x14ac:dyDescent="0.15">
      <c r="A3489" s="105"/>
      <c r="C3489" s="20"/>
      <c r="D3489" s="20"/>
      <c r="E3489" s="20"/>
      <c r="F3489" s="105">
        <v>39014</v>
      </c>
      <c r="G3489" s="116">
        <v>10.78</v>
      </c>
      <c r="H3489" s="20"/>
    </row>
    <row r="3490" spans="1:8" s="172" customFormat="1" ht="12.75" customHeight="1" x14ac:dyDescent="0.15">
      <c r="A3490" s="105"/>
      <c r="C3490" s="20"/>
      <c r="D3490" s="20"/>
      <c r="E3490" s="20"/>
      <c r="F3490" s="105">
        <v>39013</v>
      </c>
      <c r="G3490" s="116">
        <v>11.08</v>
      </c>
      <c r="H3490" s="20"/>
    </row>
    <row r="3491" spans="1:8" s="172" customFormat="1" ht="12.75" customHeight="1" x14ac:dyDescent="0.15">
      <c r="A3491" s="105"/>
      <c r="C3491" s="20"/>
      <c r="D3491" s="20"/>
      <c r="E3491" s="20"/>
      <c r="F3491" s="105">
        <v>39010</v>
      </c>
      <c r="G3491" s="116">
        <v>10.63</v>
      </c>
      <c r="H3491" s="20"/>
    </row>
    <row r="3492" spans="1:8" s="172" customFormat="1" ht="12.75" customHeight="1" x14ac:dyDescent="0.15">
      <c r="A3492" s="105"/>
      <c r="C3492" s="20"/>
      <c r="D3492" s="20"/>
      <c r="E3492" s="20"/>
      <c r="F3492" s="105">
        <v>39009</v>
      </c>
      <c r="G3492" s="116">
        <v>10.9</v>
      </c>
      <c r="H3492" s="20"/>
    </row>
    <row r="3493" spans="1:8" s="172" customFormat="1" ht="12.75" customHeight="1" x14ac:dyDescent="0.15">
      <c r="A3493" s="105"/>
      <c r="C3493" s="20"/>
      <c r="D3493" s="20"/>
      <c r="E3493" s="20"/>
      <c r="F3493" s="105">
        <v>39008</v>
      </c>
      <c r="G3493" s="116">
        <v>11.34</v>
      </c>
      <c r="H3493" s="20"/>
    </row>
    <row r="3494" spans="1:8" s="172" customFormat="1" ht="12.75" customHeight="1" x14ac:dyDescent="0.15">
      <c r="A3494" s="105"/>
      <c r="C3494" s="20"/>
      <c r="D3494" s="20"/>
      <c r="E3494" s="20"/>
      <c r="F3494" s="105">
        <v>39007</v>
      </c>
      <c r="G3494" s="116">
        <v>11.73</v>
      </c>
      <c r="H3494" s="20"/>
    </row>
    <row r="3495" spans="1:8" s="172" customFormat="1" ht="12.75" customHeight="1" x14ac:dyDescent="0.15">
      <c r="A3495" s="105"/>
      <c r="C3495" s="20"/>
      <c r="D3495" s="20"/>
      <c r="E3495" s="20"/>
      <c r="F3495" s="105">
        <v>39006</v>
      </c>
      <c r="G3495" s="116">
        <v>11.09</v>
      </c>
      <c r="H3495" s="20"/>
    </row>
    <row r="3496" spans="1:8" s="172" customFormat="1" ht="12.75" customHeight="1" x14ac:dyDescent="0.15">
      <c r="A3496" s="105"/>
      <c r="C3496" s="20"/>
      <c r="D3496" s="20"/>
      <c r="E3496" s="20"/>
      <c r="F3496" s="105">
        <v>39003</v>
      </c>
      <c r="G3496" s="116">
        <v>10.75</v>
      </c>
      <c r="H3496" s="20"/>
    </row>
    <row r="3497" spans="1:8" s="172" customFormat="1" ht="12.75" customHeight="1" x14ac:dyDescent="0.15">
      <c r="A3497" s="105"/>
      <c r="C3497" s="20"/>
      <c r="D3497" s="20"/>
      <c r="E3497" s="20"/>
      <c r="F3497" s="105">
        <v>39002</v>
      </c>
      <c r="G3497" s="116">
        <v>11.09</v>
      </c>
      <c r="H3497" s="20"/>
    </row>
    <row r="3498" spans="1:8" s="172" customFormat="1" ht="12.75" customHeight="1" x14ac:dyDescent="0.15">
      <c r="A3498" s="105"/>
      <c r="C3498" s="20"/>
      <c r="D3498" s="20"/>
      <c r="E3498" s="20"/>
      <c r="F3498" s="105">
        <v>39001</v>
      </c>
      <c r="G3498" s="116">
        <v>11.62</v>
      </c>
      <c r="H3498" s="20"/>
    </row>
    <row r="3499" spans="1:8" s="172" customFormat="1" ht="12.75" customHeight="1" x14ac:dyDescent="0.15">
      <c r="A3499" s="105"/>
      <c r="C3499" s="20"/>
      <c r="D3499" s="20"/>
      <c r="E3499" s="20"/>
      <c r="F3499" s="105">
        <v>39000</v>
      </c>
      <c r="G3499" s="116">
        <v>11.52</v>
      </c>
      <c r="H3499" s="20"/>
    </row>
    <row r="3500" spans="1:8" s="172" customFormat="1" ht="12.75" customHeight="1" x14ac:dyDescent="0.15">
      <c r="A3500" s="105"/>
      <c r="C3500" s="20"/>
      <c r="D3500" s="20"/>
      <c r="E3500" s="20"/>
      <c r="F3500" s="105">
        <v>38999</v>
      </c>
      <c r="G3500" s="116">
        <v>11.68</v>
      </c>
      <c r="H3500" s="20"/>
    </row>
    <row r="3501" spans="1:8" s="172" customFormat="1" ht="12.75" customHeight="1" x14ac:dyDescent="0.15">
      <c r="A3501" s="105"/>
      <c r="C3501" s="20"/>
      <c r="D3501" s="20"/>
      <c r="E3501" s="20"/>
      <c r="F3501" s="105">
        <v>38996</v>
      </c>
      <c r="G3501" s="116">
        <v>11.56</v>
      </c>
      <c r="H3501" s="20"/>
    </row>
    <row r="3502" spans="1:8" s="172" customFormat="1" ht="12.75" customHeight="1" x14ac:dyDescent="0.15">
      <c r="A3502" s="105"/>
      <c r="C3502" s="20"/>
      <c r="D3502" s="20"/>
      <c r="E3502" s="20"/>
      <c r="F3502" s="105">
        <v>38995</v>
      </c>
      <c r="G3502" s="116">
        <v>11.98</v>
      </c>
      <c r="H3502" s="20"/>
    </row>
    <row r="3503" spans="1:8" s="172" customFormat="1" ht="12.75" customHeight="1" x14ac:dyDescent="0.15">
      <c r="A3503" s="105"/>
      <c r="C3503" s="20"/>
      <c r="D3503" s="20"/>
      <c r="E3503" s="20"/>
      <c r="F3503" s="105">
        <v>38994</v>
      </c>
      <c r="G3503" s="116">
        <v>11.86</v>
      </c>
      <c r="H3503" s="20"/>
    </row>
    <row r="3504" spans="1:8" s="172" customFormat="1" ht="12.75" customHeight="1" x14ac:dyDescent="0.15">
      <c r="A3504" s="105"/>
      <c r="C3504" s="20"/>
      <c r="D3504" s="20"/>
      <c r="E3504" s="20"/>
      <c r="F3504" s="105">
        <v>38993</v>
      </c>
      <c r="G3504" s="116">
        <v>12.24</v>
      </c>
      <c r="H3504" s="20"/>
    </row>
    <row r="3505" spans="1:8" s="172" customFormat="1" ht="12.75" customHeight="1" x14ac:dyDescent="0.15">
      <c r="A3505" s="105"/>
      <c r="C3505" s="20"/>
      <c r="D3505" s="20"/>
      <c r="E3505" s="20"/>
      <c r="F3505" s="105">
        <v>38992</v>
      </c>
      <c r="G3505" s="116">
        <v>12.57</v>
      </c>
      <c r="H3505" s="20"/>
    </row>
    <row r="3506" spans="1:8" s="172" customFormat="1" ht="12.75" customHeight="1" x14ac:dyDescent="0.15">
      <c r="A3506" s="105"/>
      <c r="C3506" s="20"/>
      <c r="D3506" s="20"/>
      <c r="E3506" s="20"/>
      <c r="F3506" s="105">
        <v>38989</v>
      </c>
      <c r="G3506" s="116">
        <v>11.98</v>
      </c>
      <c r="H3506" s="20"/>
    </row>
    <row r="3507" spans="1:8" s="172" customFormat="1" ht="12.75" customHeight="1" x14ac:dyDescent="0.15">
      <c r="A3507" s="105"/>
      <c r="C3507" s="20"/>
      <c r="D3507" s="20"/>
      <c r="E3507" s="20"/>
      <c r="F3507" s="105">
        <v>38988</v>
      </c>
      <c r="G3507" s="116">
        <v>11.72</v>
      </c>
      <c r="H3507" s="20"/>
    </row>
    <row r="3508" spans="1:8" s="172" customFormat="1" ht="12.75" customHeight="1" x14ac:dyDescent="0.15">
      <c r="A3508" s="105"/>
      <c r="C3508" s="20"/>
      <c r="D3508" s="20"/>
      <c r="E3508" s="20"/>
      <c r="F3508" s="105">
        <v>38987</v>
      </c>
      <c r="G3508" s="116">
        <v>11.58</v>
      </c>
      <c r="H3508" s="20"/>
    </row>
    <row r="3509" spans="1:8" s="172" customFormat="1" ht="12.75" customHeight="1" x14ac:dyDescent="0.15">
      <c r="A3509" s="105"/>
      <c r="C3509" s="20"/>
      <c r="D3509" s="20"/>
      <c r="E3509" s="20"/>
      <c r="F3509" s="105">
        <v>38986</v>
      </c>
      <c r="G3509" s="116">
        <v>11.53</v>
      </c>
      <c r="H3509" s="20"/>
    </row>
    <row r="3510" spans="1:8" s="172" customFormat="1" ht="12.75" customHeight="1" x14ac:dyDescent="0.15">
      <c r="A3510" s="105"/>
      <c r="C3510" s="20"/>
      <c r="D3510" s="20"/>
      <c r="E3510" s="20"/>
      <c r="F3510" s="105">
        <v>38985</v>
      </c>
      <c r="G3510" s="116">
        <v>12.12</v>
      </c>
      <c r="H3510" s="20"/>
    </row>
    <row r="3511" spans="1:8" s="172" customFormat="1" ht="12.75" customHeight="1" x14ac:dyDescent="0.15">
      <c r="A3511" s="105"/>
      <c r="C3511" s="20"/>
      <c r="D3511" s="20"/>
      <c r="E3511" s="20"/>
      <c r="F3511" s="105">
        <v>38982</v>
      </c>
      <c r="G3511" s="116">
        <v>12.59</v>
      </c>
      <c r="H3511" s="20"/>
    </row>
    <row r="3512" spans="1:8" s="172" customFormat="1" ht="12.75" customHeight="1" x14ac:dyDescent="0.15">
      <c r="A3512" s="105"/>
      <c r="C3512" s="20"/>
      <c r="D3512" s="20"/>
      <c r="E3512" s="20"/>
      <c r="F3512" s="105">
        <v>38981</v>
      </c>
      <c r="G3512" s="116">
        <v>12.25</v>
      </c>
      <c r="H3512" s="20"/>
    </row>
    <row r="3513" spans="1:8" s="172" customFormat="1" ht="12.75" customHeight="1" x14ac:dyDescent="0.15">
      <c r="A3513" s="105"/>
      <c r="C3513" s="20"/>
      <c r="D3513" s="20"/>
      <c r="E3513" s="20"/>
      <c r="F3513" s="105">
        <v>38980</v>
      </c>
      <c r="G3513" s="116">
        <v>11.39</v>
      </c>
      <c r="H3513" s="20"/>
    </row>
    <row r="3514" spans="1:8" s="172" customFormat="1" ht="12.75" customHeight="1" x14ac:dyDescent="0.15">
      <c r="A3514" s="105"/>
      <c r="C3514" s="20"/>
      <c r="D3514" s="20"/>
      <c r="E3514" s="20"/>
      <c r="F3514" s="105">
        <v>38979</v>
      </c>
      <c r="G3514" s="116">
        <v>11.98</v>
      </c>
      <c r="H3514" s="20"/>
    </row>
    <row r="3515" spans="1:8" s="172" customFormat="1" ht="12.75" customHeight="1" x14ac:dyDescent="0.15">
      <c r="A3515" s="105"/>
      <c r="C3515" s="20"/>
      <c r="D3515" s="20"/>
      <c r="E3515" s="20"/>
      <c r="F3515" s="105">
        <v>38978</v>
      </c>
      <c r="G3515" s="116">
        <v>11.78</v>
      </c>
      <c r="H3515" s="20"/>
    </row>
    <row r="3516" spans="1:8" s="172" customFormat="1" ht="12.75" customHeight="1" x14ac:dyDescent="0.15">
      <c r="A3516" s="105"/>
      <c r="C3516" s="20"/>
      <c r="D3516" s="20"/>
      <c r="E3516" s="20"/>
      <c r="F3516" s="105">
        <v>38975</v>
      </c>
      <c r="G3516" s="116">
        <v>11.76</v>
      </c>
      <c r="H3516" s="20"/>
    </row>
    <row r="3517" spans="1:8" s="172" customFormat="1" ht="12.75" customHeight="1" x14ac:dyDescent="0.15">
      <c r="A3517" s="105"/>
      <c r="C3517" s="20"/>
      <c r="D3517" s="20"/>
      <c r="E3517" s="20"/>
      <c r="F3517" s="105">
        <v>38974</v>
      </c>
      <c r="G3517" s="116">
        <v>11.55</v>
      </c>
      <c r="H3517" s="20"/>
    </row>
    <row r="3518" spans="1:8" s="172" customFormat="1" ht="12.75" customHeight="1" x14ac:dyDescent="0.15">
      <c r="A3518" s="105"/>
      <c r="C3518" s="20"/>
      <c r="D3518" s="20"/>
      <c r="E3518" s="20"/>
      <c r="F3518" s="105">
        <v>38973</v>
      </c>
      <c r="G3518" s="116">
        <v>11.18</v>
      </c>
      <c r="H3518" s="20"/>
    </row>
    <row r="3519" spans="1:8" s="172" customFormat="1" ht="12.75" customHeight="1" x14ac:dyDescent="0.15">
      <c r="A3519" s="105"/>
      <c r="C3519" s="20"/>
      <c r="D3519" s="20"/>
      <c r="E3519" s="20"/>
      <c r="F3519" s="105">
        <v>38972</v>
      </c>
      <c r="G3519" s="116">
        <v>11.92</v>
      </c>
      <c r="H3519" s="20"/>
    </row>
    <row r="3520" spans="1:8" s="172" customFormat="1" ht="12.75" customHeight="1" x14ac:dyDescent="0.15">
      <c r="A3520" s="105"/>
      <c r="C3520" s="20"/>
      <c r="D3520" s="20"/>
      <c r="E3520" s="20"/>
      <c r="F3520" s="105">
        <v>38971</v>
      </c>
      <c r="G3520" s="116">
        <v>12.99</v>
      </c>
      <c r="H3520" s="20"/>
    </row>
    <row r="3521" spans="1:8" s="172" customFormat="1" ht="12.75" customHeight="1" x14ac:dyDescent="0.15">
      <c r="A3521" s="105"/>
      <c r="C3521" s="20"/>
      <c r="D3521" s="20"/>
      <c r="E3521" s="20"/>
      <c r="F3521" s="105">
        <v>38968</v>
      </c>
      <c r="G3521" s="116">
        <v>13.16</v>
      </c>
      <c r="H3521" s="20"/>
    </row>
    <row r="3522" spans="1:8" s="172" customFormat="1" ht="12.75" customHeight="1" x14ac:dyDescent="0.15">
      <c r="A3522" s="105"/>
      <c r="C3522" s="20"/>
      <c r="D3522" s="20"/>
      <c r="E3522" s="20"/>
      <c r="F3522" s="105">
        <v>38967</v>
      </c>
      <c r="G3522" s="116">
        <v>13.88</v>
      </c>
      <c r="H3522" s="20"/>
    </row>
    <row r="3523" spans="1:8" s="172" customFormat="1" ht="12.75" customHeight="1" x14ac:dyDescent="0.15">
      <c r="A3523" s="105"/>
      <c r="C3523" s="20"/>
      <c r="D3523" s="20"/>
      <c r="E3523" s="20"/>
      <c r="F3523" s="105">
        <v>38966</v>
      </c>
      <c r="G3523" s="116">
        <v>13.74</v>
      </c>
      <c r="H3523" s="20"/>
    </row>
    <row r="3524" spans="1:8" s="172" customFormat="1" ht="12.75" customHeight="1" x14ac:dyDescent="0.15">
      <c r="A3524" s="105"/>
      <c r="C3524" s="20"/>
      <c r="D3524" s="20"/>
      <c r="E3524" s="20"/>
      <c r="F3524" s="105">
        <v>38965</v>
      </c>
      <c r="G3524" s="116">
        <v>12.63</v>
      </c>
      <c r="H3524" s="20"/>
    </row>
    <row r="3525" spans="1:8" s="172" customFormat="1" ht="12.75" customHeight="1" x14ac:dyDescent="0.15">
      <c r="A3525" s="105"/>
      <c r="C3525" s="20"/>
      <c r="D3525" s="20"/>
      <c r="E3525" s="20"/>
      <c r="F3525" s="105">
        <v>38961</v>
      </c>
      <c r="G3525" s="116">
        <v>11.96</v>
      </c>
      <c r="H3525" s="20"/>
    </row>
    <row r="3526" spans="1:8" s="172" customFormat="1" ht="12.75" customHeight="1" x14ac:dyDescent="0.15">
      <c r="A3526" s="105"/>
      <c r="C3526" s="20"/>
      <c r="D3526" s="20"/>
      <c r="E3526" s="20"/>
      <c r="F3526" s="105">
        <v>38960</v>
      </c>
      <c r="G3526" s="116">
        <v>12.31</v>
      </c>
      <c r="H3526" s="20"/>
    </row>
    <row r="3527" spans="1:8" s="172" customFormat="1" ht="12.75" customHeight="1" x14ac:dyDescent="0.15">
      <c r="A3527" s="105"/>
      <c r="C3527" s="20"/>
      <c r="D3527" s="20"/>
      <c r="E3527" s="20"/>
      <c r="F3527" s="105">
        <v>38959</v>
      </c>
      <c r="G3527" s="116">
        <v>12.22</v>
      </c>
      <c r="H3527" s="20"/>
    </row>
    <row r="3528" spans="1:8" s="172" customFormat="1" ht="12.75" customHeight="1" x14ac:dyDescent="0.15">
      <c r="A3528" s="105"/>
      <c r="C3528" s="20"/>
      <c r="D3528" s="20"/>
      <c r="E3528" s="20"/>
      <c r="F3528" s="105">
        <v>38958</v>
      </c>
      <c r="G3528" s="116">
        <v>12.28</v>
      </c>
      <c r="H3528" s="20"/>
    </row>
    <row r="3529" spans="1:8" s="172" customFormat="1" ht="12.75" customHeight="1" x14ac:dyDescent="0.15">
      <c r="A3529" s="105"/>
      <c r="C3529" s="20"/>
      <c r="D3529" s="20"/>
      <c r="E3529" s="20"/>
      <c r="F3529" s="105">
        <v>38957</v>
      </c>
      <c r="G3529" s="116">
        <v>12.18</v>
      </c>
      <c r="H3529" s="20"/>
    </row>
    <row r="3530" spans="1:8" s="172" customFormat="1" ht="12.75" customHeight="1" x14ac:dyDescent="0.15">
      <c r="A3530" s="105"/>
      <c r="C3530" s="20"/>
      <c r="D3530" s="20"/>
      <c r="E3530" s="20"/>
      <c r="F3530" s="105">
        <v>38954</v>
      </c>
      <c r="G3530" s="116">
        <v>12.31</v>
      </c>
      <c r="H3530" s="20"/>
    </row>
    <row r="3531" spans="1:8" s="172" customFormat="1" ht="12.75" customHeight="1" x14ac:dyDescent="0.15">
      <c r="A3531" s="105"/>
      <c r="C3531" s="20"/>
      <c r="D3531" s="20"/>
      <c r="E3531" s="20"/>
      <c r="F3531" s="105">
        <v>38953</v>
      </c>
      <c r="G3531" s="116">
        <v>12.4</v>
      </c>
      <c r="H3531" s="20"/>
    </row>
    <row r="3532" spans="1:8" s="172" customFormat="1" ht="12.75" customHeight="1" x14ac:dyDescent="0.15">
      <c r="A3532" s="105"/>
      <c r="C3532" s="20"/>
      <c r="D3532" s="20"/>
      <c r="E3532" s="20"/>
      <c r="F3532" s="105">
        <v>38952</v>
      </c>
      <c r="G3532" s="116">
        <v>12.4</v>
      </c>
      <c r="H3532" s="20"/>
    </row>
    <row r="3533" spans="1:8" s="172" customFormat="1" ht="12.75" customHeight="1" x14ac:dyDescent="0.15">
      <c r="A3533" s="105"/>
      <c r="C3533" s="20"/>
      <c r="D3533" s="20"/>
      <c r="E3533" s="20"/>
      <c r="F3533" s="105">
        <v>38951</v>
      </c>
      <c r="G3533" s="116">
        <v>12.19</v>
      </c>
      <c r="H3533" s="20"/>
    </row>
    <row r="3534" spans="1:8" s="172" customFormat="1" ht="12.75" customHeight="1" x14ac:dyDescent="0.15">
      <c r="A3534" s="105"/>
      <c r="C3534" s="20"/>
      <c r="D3534" s="20"/>
      <c r="E3534" s="20"/>
      <c r="F3534" s="105">
        <v>38950</v>
      </c>
      <c r="G3534" s="116">
        <v>12.22</v>
      </c>
      <c r="H3534" s="20"/>
    </row>
    <row r="3535" spans="1:8" s="172" customFormat="1" ht="12.75" customHeight="1" x14ac:dyDescent="0.15">
      <c r="A3535" s="105"/>
      <c r="C3535" s="20"/>
      <c r="D3535" s="20"/>
      <c r="E3535" s="20"/>
      <c r="F3535" s="105">
        <v>38947</v>
      </c>
      <c r="G3535" s="116">
        <v>11.64</v>
      </c>
      <c r="H3535" s="20"/>
    </row>
    <row r="3536" spans="1:8" s="172" customFormat="1" ht="12.75" customHeight="1" x14ac:dyDescent="0.15">
      <c r="A3536" s="105"/>
      <c r="C3536" s="20"/>
      <c r="D3536" s="20"/>
      <c r="E3536" s="20"/>
      <c r="F3536" s="105">
        <v>38946</v>
      </c>
      <c r="G3536" s="116">
        <v>12.24</v>
      </c>
      <c r="H3536" s="20"/>
    </row>
    <row r="3537" spans="1:8" s="172" customFormat="1" ht="12.75" customHeight="1" x14ac:dyDescent="0.15">
      <c r="A3537" s="105"/>
      <c r="C3537" s="20"/>
      <c r="D3537" s="20"/>
      <c r="E3537" s="20"/>
      <c r="F3537" s="105">
        <v>38945</v>
      </c>
      <c r="G3537" s="116">
        <v>12.41</v>
      </c>
      <c r="H3537" s="20"/>
    </row>
    <row r="3538" spans="1:8" s="172" customFormat="1" ht="12.75" customHeight="1" x14ac:dyDescent="0.15">
      <c r="A3538" s="105"/>
      <c r="C3538" s="20"/>
      <c r="D3538" s="20"/>
      <c r="E3538" s="20"/>
      <c r="F3538" s="105">
        <v>38944</v>
      </c>
      <c r="G3538" s="116">
        <v>13.42</v>
      </c>
      <c r="H3538" s="20"/>
    </row>
    <row r="3539" spans="1:8" s="172" customFormat="1" ht="12.75" customHeight="1" x14ac:dyDescent="0.15">
      <c r="A3539" s="105"/>
      <c r="C3539" s="20"/>
      <c r="D3539" s="20"/>
      <c r="E3539" s="20"/>
      <c r="F3539" s="105">
        <v>38943</v>
      </c>
      <c r="G3539" s="116">
        <v>14.26</v>
      </c>
      <c r="H3539" s="20"/>
    </row>
    <row r="3540" spans="1:8" s="172" customFormat="1" ht="12.75" customHeight="1" x14ac:dyDescent="0.15">
      <c r="A3540" s="105"/>
      <c r="C3540" s="20"/>
      <c r="D3540" s="20"/>
      <c r="E3540" s="20"/>
      <c r="F3540" s="105">
        <v>38940</v>
      </c>
      <c r="G3540" s="116">
        <v>14.3</v>
      </c>
      <c r="H3540" s="20"/>
    </row>
    <row r="3541" spans="1:8" s="172" customFormat="1" ht="12.75" customHeight="1" x14ac:dyDescent="0.15">
      <c r="A3541" s="105"/>
      <c r="C3541" s="20"/>
      <c r="D3541" s="20"/>
      <c r="E3541" s="20"/>
      <c r="F3541" s="105">
        <v>38939</v>
      </c>
      <c r="G3541" s="116">
        <v>14.46</v>
      </c>
      <c r="H3541" s="20"/>
    </row>
    <row r="3542" spans="1:8" s="172" customFormat="1" ht="12.75" customHeight="1" x14ac:dyDescent="0.15">
      <c r="A3542" s="105"/>
      <c r="C3542" s="20"/>
      <c r="D3542" s="20"/>
      <c r="E3542" s="20"/>
      <c r="F3542" s="105">
        <v>38938</v>
      </c>
      <c r="G3542" s="116">
        <v>15.2</v>
      </c>
      <c r="H3542" s="20"/>
    </row>
    <row r="3543" spans="1:8" s="172" customFormat="1" ht="12.75" customHeight="1" x14ac:dyDescent="0.15">
      <c r="A3543" s="105"/>
      <c r="C3543" s="20"/>
      <c r="D3543" s="20"/>
      <c r="E3543" s="20"/>
      <c r="F3543" s="105">
        <v>38937</v>
      </c>
      <c r="G3543" s="116">
        <v>15.23</v>
      </c>
      <c r="H3543" s="20"/>
    </row>
    <row r="3544" spans="1:8" s="172" customFormat="1" ht="12.75" customHeight="1" x14ac:dyDescent="0.15">
      <c r="A3544" s="105"/>
      <c r="C3544" s="20"/>
      <c r="D3544" s="20"/>
      <c r="E3544" s="20"/>
      <c r="F3544" s="105">
        <v>38936</v>
      </c>
      <c r="G3544" s="116">
        <v>15.23</v>
      </c>
      <c r="H3544" s="20"/>
    </row>
    <row r="3545" spans="1:8" s="172" customFormat="1" ht="12.75" customHeight="1" x14ac:dyDescent="0.15">
      <c r="A3545" s="105"/>
      <c r="C3545" s="20"/>
      <c r="D3545" s="20"/>
      <c r="E3545" s="20"/>
      <c r="F3545" s="105">
        <v>38933</v>
      </c>
      <c r="G3545" s="116">
        <v>14.34</v>
      </c>
      <c r="H3545" s="20"/>
    </row>
    <row r="3546" spans="1:8" s="172" customFormat="1" ht="12.75" customHeight="1" x14ac:dyDescent="0.15">
      <c r="A3546" s="105"/>
      <c r="C3546" s="20"/>
      <c r="D3546" s="20"/>
      <c r="E3546" s="20"/>
      <c r="F3546" s="105">
        <v>38932</v>
      </c>
      <c r="G3546" s="116">
        <v>14.46</v>
      </c>
      <c r="H3546" s="20"/>
    </row>
    <row r="3547" spans="1:8" s="172" customFormat="1" ht="12.75" customHeight="1" x14ac:dyDescent="0.15">
      <c r="A3547" s="105"/>
      <c r="C3547" s="20"/>
      <c r="D3547" s="20"/>
      <c r="E3547" s="20"/>
      <c r="F3547" s="105">
        <v>38931</v>
      </c>
      <c r="G3547" s="116">
        <v>14.34</v>
      </c>
      <c r="H3547" s="20"/>
    </row>
    <row r="3548" spans="1:8" s="172" customFormat="1" ht="12.75" customHeight="1" x14ac:dyDescent="0.15">
      <c r="A3548" s="105"/>
      <c r="C3548" s="20"/>
      <c r="D3548" s="20"/>
      <c r="E3548" s="20"/>
      <c r="F3548" s="105">
        <v>38930</v>
      </c>
      <c r="G3548" s="116">
        <v>15.05</v>
      </c>
      <c r="H3548" s="20"/>
    </row>
    <row r="3549" spans="1:8" s="172" customFormat="1" ht="12.75" customHeight="1" x14ac:dyDescent="0.15">
      <c r="A3549" s="105"/>
      <c r="C3549" s="20"/>
      <c r="D3549" s="20"/>
      <c r="E3549" s="20"/>
      <c r="F3549" s="105">
        <v>38929</v>
      </c>
      <c r="G3549" s="116">
        <v>14.95</v>
      </c>
      <c r="H3549" s="20"/>
    </row>
    <row r="3550" spans="1:8" s="172" customFormat="1" ht="12.75" customHeight="1" x14ac:dyDescent="0.15">
      <c r="A3550" s="105"/>
      <c r="C3550" s="20"/>
      <c r="D3550" s="20"/>
      <c r="E3550" s="20"/>
      <c r="F3550" s="105">
        <v>38926</v>
      </c>
      <c r="G3550" s="116">
        <v>14.33</v>
      </c>
      <c r="H3550" s="20"/>
    </row>
    <row r="3551" spans="1:8" s="172" customFormat="1" ht="12.75" customHeight="1" x14ac:dyDescent="0.15">
      <c r="A3551" s="105"/>
      <c r="C3551" s="20"/>
      <c r="D3551" s="20"/>
      <c r="E3551" s="20"/>
      <c r="F3551" s="105">
        <v>38925</v>
      </c>
      <c r="G3551" s="116">
        <v>14.94</v>
      </c>
      <c r="H3551" s="20"/>
    </row>
    <row r="3552" spans="1:8" s="172" customFormat="1" ht="12.75" customHeight="1" x14ac:dyDescent="0.15">
      <c r="A3552" s="105"/>
      <c r="C3552" s="20"/>
      <c r="D3552" s="20"/>
      <c r="E3552" s="20"/>
      <c r="F3552" s="105">
        <v>38924</v>
      </c>
      <c r="G3552" s="116">
        <v>14.62</v>
      </c>
      <c r="H3552" s="20"/>
    </row>
    <row r="3553" spans="1:8" s="172" customFormat="1" ht="12.75" customHeight="1" x14ac:dyDescent="0.15">
      <c r="A3553" s="105"/>
      <c r="C3553" s="20"/>
      <c r="D3553" s="20"/>
      <c r="E3553" s="20"/>
      <c r="F3553" s="105">
        <v>38923</v>
      </c>
      <c r="G3553" s="116">
        <v>14.85</v>
      </c>
      <c r="H3553" s="20"/>
    </row>
    <row r="3554" spans="1:8" s="172" customFormat="1" ht="12.75" customHeight="1" x14ac:dyDescent="0.15">
      <c r="A3554" s="105"/>
      <c r="C3554" s="20"/>
      <c r="D3554" s="20"/>
      <c r="E3554" s="20"/>
      <c r="F3554" s="105">
        <v>38922</v>
      </c>
      <c r="G3554" s="116">
        <v>14.98</v>
      </c>
      <c r="H3554" s="20"/>
    </row>
    <row r="3555" spans="1:8" s="172" customFormat="1" ht="12.75" customHeight="1" x14ac:dyDescent="0.15">
      <c r="A3555" s="105"/>
      <c r="C3555" s="20"/>
      <c r="D3555" s="20"/>
      <c r="E3555" s="20"/>
      <c r="F3555" s="105">
        <v>38919</v>
      </c>
      <c r="G3555" s="116">
        <v>17.399999999999999</v>
      </c>
      <c r="H3555" s="20"/>
    </row>
    <row r="3556" spans="1:8" s="172" customFormat="1" ht="12.75" customHeight="1" x14ac:dyDescent="0.15">
      <c r="A3556" s="105"/>
      <c r="C3556" s="20"/>
      <c r="D3556" s="20"/>
      <c r="E3556" s="20"/>
      <c r="F3556" s="105">
        <v>38918</v>
      </c>
      <c r="G3556" s="116">
        <v>16.21</v>
      </c>
      <c r="H3556" s="20"/>
    </row>
    <row r="3557" spans="1:8" s="172" customFormat="1" ht="12.75" customHeight="1" x14ac:dyDescent="0.15">
      <c r="A3557" s="105"/>
      <c r="C3557" s="20"/>
      <c r="D3557" s="20"/>
      <c r="E3557" s="20"/>
      <c r="F3557" s="105">
        <v>38917</v>
      </c>
      <c r="G3557" s="116">
        <v>15.55</v>
      </c>
      <c r="H3557" s="20"/>
    </row>
    <row r="3558" spans="1:8" s="172" customFormat="1" ht="12.75" customHeight="1" x14ac:dyDescent="0.15">
      <c r="A3558" s="105"/>
      <c r="C3558" s="20"/>
      <c r="D3558" s="20"/>
      <c r="E3558" s="20"/>
      <c r="F3558" s="105">
        <v>38916</v>
      </c>
      <c r="G3558" s="116">
        <v>17.739999999999998</v>
      </c>
      <c r="H3558" s="20"/>
    </row>
    <row r="3559" spans="1:8" s="172" customFormat="1" ht="12.75" customHeight="1" x14ac:dyDescent="0.15">
      <c r="A3559" s="105"/>
      <c r="C3559" s="20"/>
      <c r="D3559" s="20"/>
      <c r="E3559" s="20"/>
      <c r="F3559" s="105">
        <v>38915</v>
      </c>
      <c r="G3559" s="116">
        <v>18.64</v>
      </c>
      <c r="H3559" s="20"/>
    </row>
    <row r="3560" spans="1:8" s="172" customFormat="1" ht="12.75" customHeight="1" x14ac:dyDescent="0.15">
      <c r="A3560" s="105"/>
      <c r="C3560" s="20"/>
      <c r="D3560" s="20"/>
      <c r="E3560" s="20"/>
      <c r="F3560" s="105">
        <v>38912</v>
      </c>
      <c r="G3560" s="116">
        <v>18.05</v>
      </c>
      <c r="H3560" s="20"/>
    </row>
    <row r="3561" spans="1:8" s="172" customFormat="1" ht="12.75" customHeight="1" x14ac:dyDescent="0.15">
      <c r="A3561" s="105"/>
      <c r="C3561" s="20"/>
      <c r="D3561" s="20"/>
      <c r="E3561" s="20"/>
      <c r="F3561" s="105">
        <v>38911</v>
      </c>
      <c r="G3561" s="116">
        <v>17.79</v>
      </c>
      <c r="H3561" s="20"/>
    </row>
    <row r="3562" spans="1:8" s="172" customFormat="1" ht="12.75" customHeight="1" x14ac:dyDescent="0.15">
      <c r="A3562" s="105"/>
      <c r="C3562" s="20"/>
      <c r="D3562" s="20"/>
      <c r="E3562" s="20"/>
      <c r="F3562" s="105">
        <v>38910</v>
      </c>
      <c r="G3562" s="116">
        <v>14.49</v>
      </c>
      <c r="H3562" s="20"/>
    </row>
    <row r="3563" spans="1:8" s="172" customFormat="1" ht="12.75" customHeight="1" x14ac:dyDescent="0.15">
      <c r="A3563" s="105"/>
      <c r="C3563" s="20"/>
      <c r="D3563" s="20"/>
      <c r="E3563" s="20"/>
      <c r="F3563" s="105">
        <v>38909</v>
      </c>
      <c r="G3563" s="116">
        <v>13.14</v>
      </c>
      <c r="H3563" s="20"/>
    </row>
    <row r="3564" spans="1:8" s="172" customFormat="1" ht="12.75" customHeight="1" x14ac:dyDescent="0.15">
      <c r="A3564" s="105"/>
      <c r="C3564" s="20"/>
      <c r="D3564" s="20"/>
      <c r="E3564" s="20"/>
      <c r="F3564" s="105">
        <v>38908</v>
      </c>
      <c r="G3564" s="116">
        <v>14.02</v>
      </c>
      <c r="H3564" s="20"/>
    </row>
    <row r="3565" spans="1:8" s="172" customFormat="1" ht="12.75" customHeight="1" x14ac:dyDescent="0.15">
      <c r="A3565" s="105"/>
      <c r="C3565" s="20"/>
      <c r="D3565" s="20"/>
      <c r="E3565" s="20"/>
      <c r="F3565" s="105">
        <v>38905</v>
      </c>
      <c r="G3565" s="116">
        <v>13.97</v>
      </c>
      <c r="H3565" s="20"/>
    </row>
    <row r="3566" spans="1:8" s="172" customFormat="1" ht="12.75" customHeight="1" x14ac:dyDescent="0.15">
      <c r="A3566" s="105"/>
      <c r="C3566" s="20"/>
      <c r="D3566" s="20"/>
      <c r="E3566" s="20"/>
      <c r="F3566" s="105">
        <v>38904</v>
      </c>
      <c r="G3566" s="116">
        <v>13.65</v>
      </c>
      <c r="H3566" s="20"/>
    </row>
    <row r="3567" spans="1:8" s="172" customFormat="1" ht="12.75" customHeight="1" x14ac:dyDescent="0.15">
      <c r="A3567" s="105"/>
      <c r="C3567" s="20"/>
      <c r="D3567" s="20"/>
      <c r="E3567" s="20"/>
      <c r="F3567" s="105">
        <v>38903</v>
      </c>
      <c r="G3567" s="116">
        <v>14.15</v>
      </c>
      <c r="H3567" s="20"/>
    </row>
    <row r="3568" spans="1:8" s="172" customFormat="1" ht="12.75" customHeight="1" x14ac:dyDescent="0.15">
      <c r="A3568" s="105"/>
      <c r="C3568" s="20"/>
      <c r="D3568" s="20"/>
      <c r="E3568" s="20"/>
      <c r="F3568" s="105">
        <v>38901</v>
      </c>
      <c r="G3568" s="116">
        <v>13.05</v>
      </c>
      <c r="H3568" s="20"/>
    </row>
    <row r="3569" spans="1:8" s="172" customFormat="1" ht="12.75" customHeight="1" x14ac:dyDescent="0.15">
      <c r="A3569" s="105"/>
      <c r="C3569" s="20"/>
      <c r="D3569" s="20"/>
      <c r="E3569" s="20"/>
      <c r="F3569" s="105">
        <v>38898</v>
      </c>
      <c r="G3569" s="116">
        <v>13.08</v>
      </c>
      <c r="H3569" s="20"/>
    </row>
    <row r="3570" spans="1:8" s="172" customFormat="1" ht="12.75" customHeight="1" x14ac:dyDescent="0.15">
      <c r="A3570" s="105"/>
      <c r="C3570" s="20"/>
      <c r="D3570" s="20"/>
      <c r="E3570" s="20"/>
      <c r="F3570" s="105">
        <v>38897</v>
      </c>
      <c r="G3570" s="116">
        <v>13.03</v>
      </c>
      <c r="H3570" s="20"/>
    </row>
    <row r="3571" spans="1:8" s="172" customFormat="1" ht="12.75" customHeight="1" x14ac:dyDescent="0.15">
      <c r="A3571" s="105"/>
      <c r="C3571" s="20"/>
      <c r="D3571" s="20"/>
      <c r="E3571" s="20"/>
      <c r="F3571" s="105">
        <v>38896</v>
      </c>
      <c r="G3571" s="116">
        <v>15.79</v>
      </c>
      <c r="H3571" s="20"/>
    </row>
    <row r="3572" spans="1:8" s="172" customFormat="1" ht="12.75" customHeight="1" x14ac:dyDescent="0.15">
      <c r="A3572" s="105"/>
      <c r="C3572" s="20"/>
      <c r="D3572" s="20"/>
      <c r="E3572" s="20"/>
      <c r="F3572" s="105">
        <v>38895</v>
      </c>
      <c r="G3572" s="116">
        <v>16.399999999999999</v>
      </c>
      <c r="H3572" s="20"/>
    </row>
    <row r="3573" spans="1:8" s="172" customFormat="1" ht="12.75" customHeight="1" x14ac:dyDescent="0.15">
      <c r="A3573" s="105"/>
      <c r="C3573" s="20"/>
      <c r="D3573" s="20"/>
      <c r="E3573" s="20"/>
      <c r="F3573" s="105">
        <v>38894</v>
      </c>
      <c r="G3573" s="116">
        <v>15.62</v>
      </c>
      <c r="H3573" s="20"/>
    </row>
    <row r="3574" spans="1:8" s="172" customFormat="1" ht="12.75" customHeight="1" x14ac:dyDescent="0.15">
      <c r="A3574" s="105"/>
      <c r="C3574" s="20"/>
      <c r="D3574" s="20"/>
      <c r="E3574" s="20"/>
      <c r="F3574" s="105">
        <v>38891</v>
      </c>
      <c r="G3574" s="116">
        <v>15.89</v>
      </c>
      <c r="H3574" s="20"/>
    </row>
    <row r="3575" spans="1:8" s="172" customFormat="1" ht="12.75" customHeight="1" x14ac:dyDescent="0.15">
      <c r="A3575" s="105"/>
      <c r="C3575" s="20"/>
      <c r="D3575" s="20"/>
      <c r="E3575" s="20"/>
      <c r="F3575" s="105">
        <v>38890</v>
      </c>
      <c r="G3575" s="116">
        <v>15.88</v>
      </c>
      <c r="H3575" s="20"/>
    </row>
    <row r="3576" spans="1:8" s="172" customFormat="1" ht="12.75" customHeight="1" x14ac:dyDescent="0.15">
      <c r="A3576" s="105"/>
      <c r="C3576" s="20"/>
      <c r="D3576" s="20"/>
      <c r="E3576" s="20"/>
      <c r="F3576" s="105">
        <v>38889</v>
      </c>
      <c r="G3576" s="116">
        <v>15.52</v>
      </c>
      <c r="H3576" s="20"/>
    </row>
    <row r="3577" spans="1:8" s="172" customFormat="1" ht="12.75" customHeight="1" x14ac:dyDescent="0.15">
      <c r="A3577" s="105"/>
      <c r="C3577" s="20"/>
      <c r="D3577" s="20"/>
      <c r="E3577" s="20"/>
      <c r="F3577" s="105">
        <v>38888</v>
      </c>
      <c r="G3577" s="116">
        <v>16.690000000000001</v>
      </c>
      <c r="H3577" s="20"/>
    </row>
    <row r="3578" spans="1:8" s="172" customFormat="1" ht="12.75" customHeight="1" x14ac:dyDescent="0.15">
      <c r="A3578" s="105"/>
      <c r="C3578" s="20"/>
      <c r="D3578" s="20"/>
      <c r="E3578" s="20"/>
      <c r="F3578" s="105">
        <v>38887</v>
      </c>
      <c r="G3578" s="116">
        <v>17.829999999999998</v>
      </c>
      <c r="H3578" s="20"/>
    </row>
    <row r="3579" spans="1:8" s="172" customFormat="1" ht="12.75" customHeight="1" x14ac:dyDescent="0.15">
      <c r="A3579" s="105"/>
      <c r="C3579" s="20"/>
      <c r="D3579" s="20"/>
      <c r="E3579" s="20"/>
      <c r="F3579" s="105">
        <v>38884</v>
      </c>
      <c r="G3579" s="116">
        <v>17.25</v>
      </c>
      <c r="H3579" s="20"/>
    </row>
    <row r="3580" spans="1:8" s="172" customFormat="1" ht="12.75" customHeight="1" x14ac:dyDescent="0.15">
      <c r="A3580" s="105"/>
      <c r="C3580" s="20"/>
      <c r="D3580" s="20"/>
      <c r="E3580" s="20"/>
      <c r="F3580" s="105">
        <v>38883</v>
      </c>
      <c r="G3580" s="116">
        <v>15.9</v>
      </c>
      <c r="H3580" s="20"/>
    </row>
    <row r="3581" spans="1:8" s="172" customFormat="1" ht="12.75" customHeight="1" x14ac:dyDescent="0.15">
      <c r="A3581" s="105"/>
      <c r="C3581" s="20"/>
      <c r="D3581" s="20"/>
      <c r="E3581" s="20"/>
      <c r="F3581" s="105">
        <v>38882</v>
      </c>
      <c r="G3581" s="116">
        <v>21.46</v>
      </c>
      <c r="H3581" s="20"/>
    </row>
    <row r="3582" spans="1:8" s="172" customFormat="1" ht="12.75" customHeight="1" x14ac:dyDescent="0.15">
      <c r="A3582" s="105"/>
      <c r="C3582" s="20"/>
      <c r="D3582" s="20"/>
      <c r="E3582" s="20"/>
      <c r="F3582" s="105">
        <v>38881</v>
      </c>
      <c r="G3582" s="116">
        <v>23.81</v>
      </c>
      <c r="H3582" s="20"/>
    </row>
    <row r="3583" spans="1:8" s="172" customFormat="1" ht="12.75" customHeight="1" x14ac:dyDescent="0.15">
      <c r="A3583" s="105"/>
      <c r="C3583" s="20"/>
      <c r="D3583" s="20"/>
      <c r="E3583" s="20"/>
      <c r="F3583" s="105">
        <v>38880</v>
      </c>
      <c r="G3583" s="116">
        <v>20.96</v>
      </c>
      <c r="H3583" s="20"/>
    </row>
    <row r="3584" spans="1:8" s="172" customFormat="1" ht="12.75" customHeight="1" x14ac:dyDescent="0.15">
      <c r="A3584" s="105"/>
      <c r="C3584" s="20"/>
      <c r="D3584" s="20"/>
      <c r="E3584" s="20"/>
      <c r="F3584" s="105">
        <v>38877</v>
      </c>
      <c r="G3584" s="116">
        <v>18.12</v>
      </c>
      <c r="H3584" s="20"/>
    </row>
    <row r="3585" spans="1:8" s="172" customFormat="1" ht="12.75" customHeight="1" x14ac:dyDescent="0.15">
      <c r="A3585" s="105"/>
      <c r="C3585" s="20"/>
      <c r="D3585" s="20"/>
      <c r="E3585" s="20"/>
      <c r="F3585" s="105">
        <v>38876</v>
      </c>
      <c r="G3585" s="116">
        <v>18.350000000000001</v>
      </c>
      <c r="H3585" s="20"/>
    </row>
    <row r="3586" spans="1:8" s="172" customFormat="1" ht="12.75" customHeight="1" x14ac:dyDescent="0.15">
      <c r="A3586" s="105"/>
      <c r="C3586" s="20"/>
      <c r="D3586" s="20"/>
      <c r="E3586" s="20"/>
      <c r="F3586" s="105">
        <v>38875</v>
      </c>
      <c r="G3586" s="116">
        <v>17.8</v>
      </c>
      <c r="H3586" s="20"/>
    </row>
    <row r="3587" spans="1:8" s="172" customFormat="1" ht="12.75" customHeight="1" x14ac:dyDescent="0.15">
      <c r="A3587" s="105"/>
      <c r="C3587" s="20"/>
      <c r="D3587" s="20"/>
      <c r="E3587" s="20"/>
      <c r="F3587" s="105">
        <v>38874</v>
      </c>
      <c r="G3587" s="116">
        <v>17.34</v>
      </c>
      <c r="H3587" s="20"/>
    </row>
    <row r="3588" spans="1:8" s="172" customFormat="1" ht="12.75" customHeight="1" x14ac:dyDescent="0.15">
      <c r="A3588" s="105"/>
      <c r="C3588" s="20"/>
      <c r="D3588" s="20"/>
      <c r="E3588" s="20"/>
      <c r="F3588" s="105">
        <v>38873</v>
      </c>
      <c r="G3588" s="116">
        <v>16.649999999999999</v>
      </c>
      <c r="H3588" s="20"/>
    </row>
    <row r="3589" spans="1:8" s="172" customFormat="1" ht="12.75" customHeight="1" x14ac:dyDescent="0.15">
      <c r="A3589" s="105"/>
      <c r="C3589" s="20"/>
      <c r="D3589" s="20"/>
      <c r="E3589" s="20"/>
      <c r="F3589" s="105">
        <v>38870</v>
      </c>
      <c r="G3589" s="116">
        <v>14.32</v>
      </c>
      <c r="H3589" s="20"/>
    </row>
    <row r="3590" spans="1:8" s="172" customFormat="1" ht="12.75" customHeight="1" x14ac:dyDescent="0.15">
      <c r="A3590" s="105"/>
      <c r="C3590" s="20"/>
      <c r="D3590" s="20"/>
      <c r="E3590" s="20"/>
      <c r="F3590" s="105">
        <v>38869</v>
      </c>
      <c r="G3590" s="116">
        <v>14.52</v>
      </c>
      <c r="H3590" s="20"/>
    </row>
    <row r="3591" spans="1:8" s="172" customFormat="1" ht="12.75" customHeight="1" x14ac:dyDescent="0.15">
      <c r="A3591" s="105"/>
      <c r="C3591" s="20"/>
      <c r="D3591" s="20"/>
      <c r="E3591" s="20"/>
      <c r="F3591" s="105">
        <v>38868</v>
      </c>
      <c r="G3591" s="116">
        <v>16.440000000000001</v>
      </c>
      <c r="H3591" s="20"/>
    </row>
    <row r="3592" spans="1:8" s="172" customFormat="1" ht="12.75" customHeight="1" x14ac:dyDescent="0.15">
      <c r="A3592" s="105"/>
      <c r="C3592" s="20"/>
      <c r="D3592" s="20"/>
      <c r="E3592" s="20"/>
      <c r="F3592" s="105">
        <v>38867</v>
      </c>
      <c r="G3592" s="116">
        <v>18.66</v>
      </c>
      <c r="H3592" s="20"/>
    </row>
    <row r="3593" spans="1:8" s="172" customFormat="1" ht="12.75" customHeight="1" x14ac:dyDescent="0.15">
      <c r="A3593" s="105"/>
      <c r="C3593" s="20"/>
      <c r="D3593" s="20"/>
      <c r="E3593" s="20"/>
      <c r="F3593" s="105">
        <v>38863</v>
      </c>
      <c r="G3593" s="116">
        <v>14.26</v>
      </c>
      <c r="H3593" s="20"/>
    </row>
    <row r="3594" spans="1:8" s="172" customFormat="1" ht="12.75" customHeight="1" x14ac:dyDescent="0.15">
      <c r="A3594" s="105"/>
      <c r="C3594" s="20"/>
      <c r="D3594" s="20"/>
      <c r="E3594" s="20"/>
      <c r="F3594" s="105">
        <v>38862</v>
      </c>
      <c r="G3594" s="116">
        <v>15.5</v>
      </c>
      <c r="H3594" s="20"/>
    </row>
    <row r="3595" spans="1:8" s="172" customFormat="1" ht="12.75" customHeight="1" x14ac:dyDescent="0.15">
      <c r="A3595" s="105"/>
      <c r="C3595" s="20"/>
      <c r="D3595" s="20"/>
      <c r="E3595" s="20"/>
      <c r="F3595" s="105">
        <v>38861</v>
      </c>
      <c r="G3595" s="116">
        <v>17.36</v>
      </c>
      <c r="H3595" s="20"/>
    </row>
    <row r="3596" spans="1:8" s="172" customFormat="1" ht="12.75" customHeight="1" x14ac:dyDescent="0.15">
      <c r="A3596" s="105"/>
      <c r="C3596" s="20"/>
      <c r="D3596" s="20"/>
      <c r="E3596" s="20"/>
      <c r="F3596" s="105">
        <v>38860</v>
      </c>
      <c r="G3596" s="116">
        <v>18.260000000000002</v>
      </c>
      <c r="H3596" s="20"/>
    </row>
    <row r="3597" spans="1:8" s="172" customFormat="1" ht="12.75" customHeight="1" x14ac:dyDescent="0.15">
      <c r="A3597" s="105"/>
      <c r="C3597" s="20"/>
      <c r="D3597" s="20"/>
      <c r="E3597" s="20"/>
      <c r="F3597" s="105">
        <v>38859</v>
      </c>
      <c r="G3597" s="116">
        <v>17.72</v>
      </c>
      <c r="H3597" s="20"/>
    </row>
    <row r="3598" spans="1:8" s="172" customFormat="1" ht="12.75" customHeight="1" x14ac:dyDescent="0.15">
      <c r="A3598" s="105"/>
      <c r="C3598" s="20"/>
      <c r="D3598" s="20"/>
      <c r="E3598" s="20"/>
      <c r="F3598" s="105">
        <v>38856</v>
      </c>
      <c r="G3598" s="116">
        <v>17.18</v>
      </c>
      <c r="H3598" s="20"/>
    </row>
    <row r="3599" spans="1:8" s="172" customFormat="1" ht="12.75" customHeight="1" x14ac:dyDescent="0.15">
      <c r="A3599" s="105"/>
      <c r="C3599" s="20"/>
      <c r="D3599" s="20"/>
      <c r="E3599" s="20"/>
      <c r="F3599" s="105">
        <v>38855</v>
      </c>
      <c r="G3599" s="116">
        <v>16.989999999999998</v>
      </c>
      <c r="H3599" s="20"/>
    </row>
    <row r="3600" spans="1:8" s="172" customFormat="1" ht="12.75" customHeight="1" x14ac:dyDescent="0.15">
      <c r="A3600" s="105"/>
      <c r="C3600" s="20"/>
      <c r="D3600" s="20"/>
      <c r="E3600" s="20"/>
      <c r="F3600" s="105">
        <v>38854</v>
      </c>
      <c r="G3600" s="116">
        <v>16.260000000000002</v>
      </c>
      <c r="H3600" s="20"/>
    </row>
    <row r="3601" spans="1:8" s="172" customFormat="1" ht="12.75" customHeight="1" x14ac:dyDescent="0.15">
      <c r="A3601" s="105"/>
      <c r="C3601" s="20"/>
      <c r="D3601" s="20"/>
      <c r="E3601" s="20"/>
      <c r="F3601" s="105">
        <v>38853</v>
      </c>
      <c r="G3601" s="116">
        <v>13.35</v>
      </c>
      <c r="H3601" s="20"/>
    </row>
    <row r="3602" spans="1:8" s="172" customFormat="1" ht="12.75" customHeight="1" x14ac:dyDescent="0.15">
      <c r="A3602" s="105"/>
      <c r="C3602" s="20"/>
      <c r="D3602" s="20"/>
      <c r="E3602" s="20"/>
      <c r="F3602" s="105">
        <v>38852</v>
      </c>
      <c r="G3602" s="116">
        <v>13.57</v>
      </c>
      <c r="H3602" s="20"/>
    </row>
    <row r="3603" spans="1:8" s="172" customFormat="1" ht="12.75" customHeight="1" x14ac:dyDescent="0.15">
      <c r="A3603" s="105"/>
      <c r="C3603" s="20"/>
      <c r="D3603" s="20"/>
      <c r="E3603" s="20"/>
      <c r="F3603" s="105">
        <v>38849</v>
      </c>
      <c r="G3603" s="116">
        <v>14.19</v>
      </c>
      <c r="H3603" s="20"/>
    </row>
    <row r="3604" spans="1:8" s="172" customFormat="1" ht="12.75" customHeight="1" x14ac:dyDescent="0.15">
      <c r="A3604" s="105"/>
      <c r="C3604" s="20"/>
      <c r="D3604" s="20"/>
      <c r="E3604" s="20"/>
      <c r="F3604" s="105">
        <v>38848</v>
      </c>
      <c r="G3604" s="116">
        <v>12.49</v>
      </c>
      <c r="H3604" s="20"/>
    </row>
    <row r="3605" spans="1:8" s="172" customFormat="1" ht="12.75" customHeight="1" x14ac:dyDescent="0.15">
      <c r="A3605" s="105"/>
      <c r="C3605" s="20"/>
      <c r="D3605" s="20"/>
      <c r="E3605" s="20"/>
      <c r="F3605" s="105">
        <v>38847</v>
      </c>
      <c r="G3605" s="116">
        <v>11.78</v>
      </c>
      <c r="H3605" s="20"/>
    </row>
    <row r="3606" spans="1:8" s="172" customFormat="1" ht="12.75" customHeight="1" x14ac:dyDescent="0.15">
      <c r="A3606" s="105"/>
      <c r="C3606" s="20"/>
      <c r="D3606" s="20"/>
      <c r="E3606" s="20"/>
      <c r="F3606" s="105">
        <v>38846</v>
      </c>
      <c r="G3606" s="116">
        <v>11.99</v>
      </c>
      <c r="H3606" s="20"/>
    </row>
    <row r="3607" spans="1:8" s="172" customFormat="1" ht="12.75" customHeight="1" x14ac:dyDescent="0.15">
      <c r="A3607" s="105"/>
      <c r="C3607" s="20"/>
      <c r="D3607" s="20"/>
      <c r="E3607" s="20"/>
      <c r="F3607" s="105">
        <v>38845</v>
      </c>
      <c r="G3607" s="116">
        <v>12</v>
      </c>
      <c r="H3607" s="20"/>
    </row>
    <row r="3608" spans="1:8" s="172" customFormat="1" ht="12.75" customHeight="1" x14ac:dyDescent="0.15">
      <c r="A3608" s="105"/>
      <c r="C3608" s="20"/>
      <c r="D3608" s="20"/>
      <c r="E3608" s="20"/>
      <c r="F3608" s="105">
        <v>38842</v>
      </c>
      <c r="G3608" s="116">
        <v>11.62</v>
      </c>
      <c r="H3608" s="20"/>
    </row>
    <row r="3609" spans="1:8" s="172" customFormat="1" ht="12.75" customHeight="1" x14ac:dyDescent="0.15">
      <c r="A3609" s="105"/>
      <c r="C3609" s="20"/>
      <c r="D3609" s="20"/>
      <c r="E3609" s="20"/>
      <c r="F3609" s="105">
        <v>38841</v>
      </c>
      <c r="G3609" s="116">
        <v>11.86</v>
      </c>
      <c r="H3609" s="20"/>
    </row>
    <row r="3610" spans="1:8" s="172" customFormat="1" ht="12.75" customHeight="1" x14ac:dyDescent="0.15">
      <c r="A3610" s="105"/>
      <c r="C3610" s="20"/>
      <c r="D3610" s="20"/>
      <c r="E3610" s="20"/>
      <c r="F3610" s="105">
        <v>38840</v>
      </c>
      <c r="G3610" s="116">
        <v>11.99</v>
      </c>
      <c r="H3610" s="20"/>
    </row>
    <row r="3611" spans="1:8" s="172" customFormat="1" ht="12.75" customHeight="1" x14ac:dyDescent="0.15">
      <c r="A3611" s="105"/>
      <c r="C3611" s="20"/>
      <c r="D3611" s="20"/>
      <c r="E3611" s="20"/>
      <c r="F3611" s="105">
        <v>38839</v>
      </c>
      <c r="G3611" s="116">
        <v>11.99</v>
      </c>
      <c r="H3611" s="20"/>
    </row>
    <row r="3612" spans="1:8" s="172" customFormat="1" ht="12.75" customHeight="1" x14ac:dyDescent="0.15">
      <c r="A3612" s="105"/>
      <c r="C3612" s="20"/>
      <c r="D3612" s="20"/>
      <c r="E3612" s="20"/>
      <c r="F3612" s="105">
        <v>38838</v>
      </c>
      <c r="G3612" s="116">
        <v>12.54</v>
      </c>
      <c r="H3612" s="20"/>
    </row>
    <row r="3613" spans="1:8" s="172" customFormat="1" ht="12.75" customHeight="1" x14ac:dyDescent="0.15">
      <c r="A3613" s="105"/>
      <c r="C3613" s="20"/>
      <c r="D3613" s="20"/>
      <c r="E3613" s="20"/>
      <c r="F3613" s="105">
        <v>38835</v>
      </c>
      <c r="G3613" s="116">
        <v>11.59</v>
      </c>
      <c r="H3613" s="20"/>
    </row>
    <row r="3614" spans="1:8" s="172" customFormat="1" ht="12.75" customHeight="1" x14ac:dyDescent="0.15">
      <c r="A3614" s="105"/>
      <c r="C3614" s="20"/>
      <c r="D3614" s="20"/>
      <c r="E3614" s="20"/>
      <c r="F3614" s="105">
        <v>38834</v>
      </c>
      <c r="G3614" s="116">
        <v>11.84</v>
      </c>
      <c r="H3614" s="20"/>
    </row>
    <row r="3615" spans="1:8" s="172" customFormat="1" ht="12.75" customHeight="1" x14ac:dyDescent="0.15">
      <c r="A3615" s="105"/>
      <c r="C3615" s="20"/>
      <c r="D3615" s="20"/>
      <c r="E3615" s="20"/>
      <c r="F3615" s="105">
        <v>38833</v>
      </c>
      <c r="G3615" s="116">
        <v>11.76</v>
      </c>
      <c r="H3615" s="20"/>
    </row>
    <row r="3616" spans="1:8" s="172" customFormat="1" ht="12.75" customHeight="1" x14ac:dyDescent="0.15">
      <c r="A3616" s="105"/>
      <c r="C3616" s="20"/>
      <c r="D3616" s="20"/>
      <c r="E3616" s="20"/>
      <c r="F3616" s="105">
        <v>38832</v>
      </c>
      <c r="G3616" s="116">
        <v>11.75</v>
      </c>
      <c r="H3616" s="20"/>
    </row>
    <row r="3617" spans="1:8" s="172" customFormat="1" ht="12.75" customHeight="1" x14ac:dyDescent="0.15">
      <c r="A3617" s="105"/>
      <c r="C3617" s="20"/>
      <c r="D3617" s="20"/>
      <c r="E3617" s="20"/>
      <c r="F3617" s="105">
        <v>38831</v>
      </c>
      <c r="G3617" s="116">
        <v>11.75</v>
      </c>
      <c r="H3617" s="20"/>
    </row>
    <row r="3618" spans="1:8" s="172" customFormat="1" ht="12.75" customHeight="1" x14ac:dyDescent="0.15">
      <c r="A3618" s="105"/>
      <c r="C3618" s="20"/>
      <c r="D3618" s="20"/>
      <c r="E3618" s="20"/>
      <c r="F3618" s="105">
        <v>38828</v>
      </c>
      <c r="G3618" s="116">
        <v>11.59</v>
      </c>
      <c r="H3618" s="20"/>
    </row>
    <row r="3619" spans="1:8" s="172" customFormat="1" ht="12.75" customHeight="1" x14ac:dyDescent="0.15">
      <c r="A3619" s="105"/>
      <c r="C3619" s="20"/>
      <c r="D3619" s="20"/>
      <c r="E3619" s="20"/>
      <c r="F3619" s="105">
        <v>38827</v>
      </c>
      <c r="G3619" s="116">
        <v>11.64</v>
      </c>
      <c r="H3619" s="20"/>
    </row>
    <row r="3620" spans="1:8" s="172" customFormat="1" ht="12.75" customHeight="1" x14ac:dyDescent="0.15">
      <c r="A3620" s="105"/>
      <c r="C3620" s="20"/>
      <c r="D3620" s="20"/>
      <c r="E3620" s="20"/>
      <c r="F3620" s="105">
        <v>38826</v>
      </c>
      <c r="G3620" s="116">
        <v>11.32</v>
      </c>
      <c r="H3620" s="20"/>
    </row>
    <row r="3621" spans="1:8" s="172" customFormat="1" ht="12.75" customHeight="1" x14ac:dyDescent="0.15">
      <c r="A3621" s="105"/>
      <c r="C3621" s="20"/>
      <c r="D3621" s="20"/>
      <c r="E3621" s="20"/>
      <c r="F3621" s="105">
        <v>38825</v>
      </c>
      <c r="G3621" s="116">
        <v>11.4</v>
      </c>
      <c r="H3621" s="20"/>
    </row>
    <row r="3622" spans="1:8" s="172" customFormat="1" ht="12.75" customHeight="1" x14ac:dyDescent="0.15">
      <c r="A3622" s="105"/>
      <c r="C3622" s="20"/>
      <c r="D3622" s="20"/>
      <c r="E3622" s="20"/>
      <c r="F3622" s="105">
        <v>38824</v>
      </c>
      <c r="G3622" s="116">
        <v>12.58</v>
      </c>
      <c r="H3622" s="20"/>
    </row>
    <row r="3623" spans="1:8" s="172" customFormat="1" ht="12.75" customHeight="1" x14ac:dyDescent="0.15">
      <c r="A3623" s="105"/>
      <c r="C3623" s="20"/>
      <c r="D3623" s="20"/>
      <c r="E3623" s="20"/>
      <c r="F3623" s="105">
        <v>38820</v>
      </c>
      <c r="G3623" s="116">
        <v>12.38</v>
      </c>
      <c r="H3623" s="20"/>
    </row>
    <row r="3624" spans="1:8" s="172" customFormat="1" ht="12.75" customHeight="1" x14ac:dyDescent="0.15">
      <c r="A3624" s="105"/>
      <c r="C3624" s="20"/>
      <c r="D3624" s="20"/>
      <c r="E3624" s="20"/>
      <c r="F3624" s="105">
        <v>38819</v>
      </c>
      <c r="G3624" s="116">
        <v>12.76</v>
      </c>
      <c r="H3624" s="20"/>
    </row>
    <row r="3625" spans="1:8" s="172" customFormat="1" ht="12.75" customHeight="1" x14ac:dyDescent="0.15">
      <c r="A3625" s="105"/>
      <c r="C3625" s="20"/>
      <c r="D3625" s="20"/>
      <c r="E3625" s="20"/>
      <c r="F3625" s="105">
        <v>38818</v>
      </c>
      <c r="G3625" s="116">
        <v>13</v>
      </c>
      <c r="H3625" s="20"/>
    </row>
    <row r="3626" spans="1:8" s="172" customFormat="1" ht="12.75" customHeight="1" x14ac:dyDescent="0.15">
      <c r="A3626" s="105"/>
      <c r="C3626" s="20"/>
      <c r="D3626" s="20"/>
      <c r="E3626" s="20"/>
      <c r="F3626" s="105">
        <v>38817</v>
      </c>
      <c r="G3626" s="116">
        <v>12.19</v>
      </c>
      <c r="H3626" s="20"/>
    </row>
    <row r="3627" spans="1:8" s="172" customFormat="1" ht="12.75" customHeight="1" x14ac:dyDescent="0.15">
      <c r="A3627" s="105"/>
      <c r="C3627" s="20"/>
      <c r="D3627" s="20"/>
      <c r="E3627" s="20"/>
      <c r="F3627" s="105">
        <v>38814</v>
      </c>
      <c r="G3627" s="116">
        <v>12.26</v>
      </c>
      <c r="H3627" s="20"/>
    </row>
    <row r="3628" spans="1:8" s="172" customFormat="1" ht="12.75" customHeight="1" x14ac:dyDescent="0.15">
      <c r="A3628" s="105"/>
      <c r="C3628" s="20"/>
      <c r="D3628" s="20"/>
      <c r="E3628" s="20"/>
      <c r="F3628" s="105">
        <v>38813</v>
      </c>
      <c r="G3628" s="116">
        <v>11.45</v>
      </c>
      <c r="H3628" s="20"/>
    </row>
    <row r="3629" spans="1:8" s="172" customFormat="1" ht="12.75" customHeight="1" x14ac:dyDescent="0.15">
      <c r="A3629" s="105"/>
      <c r="C3629" s="20"/>
      <c r="D3629" s="20"/>
      <c r="E3629" s="20"/>
      <c r="F3629" s="105">
        <v>38812</v>
      </c>
      <c r="G3629" s="116">
        <v>11.13</v>
      </c>
      <c r="H3629" s="20"/>
    </row>
    <row r="3630" spans="1:8" s="172" customFormat="1" ht="12.75" customHeight="1" x14ac:dyDescent="0.15">
      <c r="A3630" s="105"/>
      <c r="C3630" s="20"/>
      <c r="D3630" s="20"/>
      <c r="E3630" s="20"/>
      <c r="F3630" s="105">
        <v>38811</v>
      </c>
      <c r="G3630" s="116">
        <v>11.14</v>
      </c>
      <c r="H3630" s="20"/>
    </row>
    <row r="3631" spans="1:8" s="172" customFormat="1" ht="12.75" customHeight="1" x14ac:dyDescent="0.15">
      <c r="A3631" s="105"/>
      <c r="C3631" s="20"/>
      <c r="D3631" s="20"/>
      <c r="E3631" s="20"/>
      <c r="F3631" s="105">
        <v>38810</v>
      </c>
      <c r="G3631" s="116">
        <v>11.57</v>
      </c>
      <c r="H3631" s="20"/>
    </row>
    <row r="3632" spans="1:8" s="172" customFormat="1" ht="12.75" customHeight="1" x14ac:dyDescent="0.15">
      <c r="A3632" s="105"/>
      <c r="C3632" s="20"/>
      <c r="D3632" s="20"/>
      <c r="E3632" s="20"/>
      <c r="F3632" s="105">
        <v>38807</v>
      </c>
      <c r="G3632" s="116">
        <v>11.39</v>
      </c>
      <c r="H3632" s="20"/>
    </row>
    <row r="3633" spans="1:8" s="172" customFormat="1" ht="12.75" customHeight="1" x14ac:dyDescent="0.15">
      <c r="A3633" s="105"/>
      <c r="C3633" s="20"/>
      <c r="D3633" s="20"/>
      <c r="E3633" s="20"/>
      <c r="F3633" s="105">
        <v>38806</v>
      </c>
      <c r="G3633" s="116">
        <v>11.57</v>
      </c>
      <c r="H3633" s="20"/>
    </row>
    <row r="3634" spans="1:8" s="172" customFormat="1" ht="12.75" customHeight="1" x14ac:dyDescent="0.15">
      <c r="A3634" s="105"/>
      <c r="C3634" s="20"/>
      <c r="D3634" s="20"/>
      <c r="E3634" s="20"/>
      <c r="F3634" s="105">
        <v>38805</v>
      </c>
      <c r="G3634" s="116">
        <v>10.95</v>
      </c>
      <c r="H3634" s="20"/>
    </row>
    <row r="3635" spans="1:8" s="172" customFormat="1" ht="12.75" customHeight="1" x14ac:dyDescent="0.15">
      <c r="A3635" s="105"/>
      <c r="C3635" s="20"/>
      <c r="D3635" s="20"/>
      <c r="E3635" s="20"/>
      <c r="F3635" s="105">
        <v>38804</v>
      </c>
      <c r="G3635" s="116">
        <v>11.58</v>
      </c>
      <c r="H3635" s="20"/>
    </row>
    <row r="3636" spans="1:8" s="172" customFormat="1" ht="12.75" customHeight="1" x14ac:dyDescent="0.15">
      <c r="A3636" s="105"/>
      <c r="C3636" s="20"/>
      <c r="D3636" s="20"/>
      <c r="E3636" s="20"/>
      <c r="F3636" s="105">
        <v>38803</v>
      </c>
      <c r="G3636" s="116">
        <v>11.46</v>
      </c>
      <c r="H3636" s="20"/>
    </row>
    <row r="3637" spans="1:8" s="172" customFormat="1" ht="12.75" customHeight="1" x14ac:dyDescent="0.15">
      <c r="A3637" s="105"/>
      <c r="C3637" s="20"/>
      <c r="D3637" s="20"/>
      <c r="E3637" s="20"/>
      <c r="F3637" s="105">
        <v>38800</v>
      </c>
      <c r="G3637" s="116">
        <v>11.19</v>
      </c>
      <c r="H3637" s="20"/>
    </row>
    <row r="3638" spans="1:8" s="172" customFormat="1" ht="12.75" customHeight="1" x14ac:dyDescent="0.15">
      <c r="A3638" s="105"/>
      <c r="C3638" s="20"/>
      <c r="D3638" s="20"/>
      <c r="E3638" s="20"/>
      <c r="F3638" s="105">
        <v>38799</v>
      </c>
      <c r="G3638" s="116">
        <v>11.17</v>
      </c>
      <c r="H3638" s="20"/>
    </row>
    <row r="3639" spans="1:8" s="172" customFormat="1" ht="12.75" customHeight="1" x14ac:dyDescent="0.15">
      <c r="A3639" s="105"/>
      <c r="C3639" s="20"/>
      <c r="D3639" s="20"/>
      <c r="E3639" s="20"/>
      <c r="F3639" s="105">
        <v>38798</v>
      </c>
      <c r="G3639" s="116">
        <v>11.21</v>
      </c>
      <c r="H3639" s="20"/>
    </row>
    <row r="3640" spans="1:8" s="172" customFormat="1" ht="12.75" customHeight="1" x14ac:dyDescent="0.15">
      <c r="A3640" s="105"/>
      <c r="C3640" s="20"/>
      <c r="D3640" s="20"/>
      <c r="E3640" s="20"/>
      <c r="F3640" s="105">
        <v>38797</v>
      </c>
      <c r="G3640" s="116">
        <v>11.62</v>
      </c>
      <c r="H3640" s="20"/>
    </row>
    <row r="3641" spans="1:8" s="172" customFormat="1" ht="12.75" customHeight="1" x14ac:dyDescent="0.15">
      <c r="A3641" s="105"/>
      <c r="C3641" s="20"/>
      <c r="D3641" s="20"/>
      <c r="E3641" s="20"/>
      <c r="F3641" s="105">
        <v>38796</v>
      </c>
      <c r="G3641" s="116">
        <v>11.79</v>
      </c>
      <c r="H3641" s="20"/>
    </row>
    <row r="3642" spans="1:8" s="172" customFormat="1" ht="12.75" customHeight="1" x14ac:dyDescent="0.15">
      <c r="A3642" s="105"/>
      <c r="C3642" s="20"/>
      <c r="D3642" s="20"/>
      <c r="E3642" s="20"/>
      <c r="F3642" s="105">
        <v>38793</v>
      </c>
      <c r="G3642" s="116">
        <v>12.12</v>
      </c>
      <c r="H3642" s="20"/>
    </row>
    <row r="3643" spans="1:8" s="172" customFormat="1" ht="12.75" customHeight="1" x14ac:dyDescent="0.15">
      <c r="A3643" s="105"/>
      <c r="C3643" s="20"/>
      <c r="D3643" s="20"/>
      <c r="E3643" s="20"/>
      <c r="F3643" s="105">
        <v>38792</v>
      </c>
      <c r="G3643" s="116">
        <v>11.98</v>
      </c>
      <c r="H3643" s="20"/>
    </row>
    <row r="3644" spans="1:8" s="172" customFormat="1" ht="12.75" customHeight="1" x14ac:dyDescent="0.15">
      <c r="A3644" s="105"/>
      <c r="C3644" s="20"/>
      <c r="D3644" s="20"/>
      <c r="E3644" s="20"/>
      <c r="F3644" s="105">
        <v>38791</v>
      </c>
      <c r="G3644" s="116">
        <v>11.35</v>
      </c>
      <c r="H3644" s="20"/>
    </row>
    <row r="3645" spans="1:8" s="172" customFormat="1" ht="12.75" customHeight="1" x14ac:dyDescent="0.15">
      <c r="A3645" s="105"/>
      <c r="C3645" s="20"/>
      <c r="D3645" s="20"/>
      <c r="E3645" s="20"/>
      <c r="F3645" s="105">
        <v>38790</v>
      </c>
      <c r="G3645" s="116">
        <v>10.74</v>
      </c>
      <c r="H3645" s="20"/>
    </row>
    <row r="3646" spans="1:8" s="172" customFormat="1" ht="12.75" customHeight="1" x14ac:dyDescent="0.15">
      <c r="A3646" s="105"/>
      <c r="C3646" s="20"/>
      <c r="D3646" s="20"/>
      <c r="E3646" s="20"/>
      <c r="F3646" s="105">
        <v>38789</v>
      </c>
      <c r="G3646" s="116">
        <v>11.37</v>
      </c>
      <c r="H3646" s="20"/>
    </row>
    <row r="3647" spans="1:8" s="172" customFormat="1" ht="12.75" customHeight="1" x14ac:dyDescent="0.15">
      <c r="A3647" s="105"/>
      <c r="C3647" s="20"/>
      <c r="D3647" s="20"/>
      <c r="E3647" s="20"/>
      <c r="F3647" s="105">
        <v>38786</v>
      </c>
      <c r="G3647" s="116">
        <v>11.85</v>
      </c>
      <c r="H3647" s="20"/>
    </row>
    <row r="3648" spans="1:8" s="172" customFormat="1" ht="12.75" customHeight="1" x14ac:dyDescent="0.15">
      <c r="A3648" s="105"/>
      <c r="C3648" s="20"/>
      <c r="D3648" s="20"/>
      <c r="E3648" s="20"/>
      <c r="F3648" s="105">
        <v>38785</v>
      </c>
      <c r="G3648" s="116">
        <v>12.68</v>
      </c>
      <c r="H3648" s="20"/>
    </row>
    <row r="3649" spans="1:8" s="172" customFormat="1" ht="12.75" customHeight="1" x14ac:dyDescent="0.15">
      <c r="A3649" s="105"/>
      <c r="C3649" s="20"/>
      <c r="D3649" s="20"/>
      <c r="E3649" s="20"/>
      <c r="F3649" s="105">
        <v>38784</v>
      </c>
      <c r="G3649" s="116">
        <v>12.32</v>
      </c>
      <c r="H3649" s="20"/>
    </row>
    <row r="3650" spans="1:8" s="172" customFormat="1" ht="12.75" customHeight="1" x14ac:dyDescent="0.15">
      <c r="A3650" s="105"/>
      <c r="C3650" s="20"/>
      <c r="D3650" s="20"/>
      <c r="E3650" s="20"/>
      <c r="F3650" s="105">
        <v>38783</v>
      </c>
      <c r="G3650" s="116">
        <v>12.66</v>
      </c>
      <c r="H3650" s="20"/>
    </row>
    <row r="3651" spans="1:8" s="172" customFormat="1" ht="12.75" customHeight="1" x14ac:dyDescent="0.15">
      <c r="A3651" s="105"/>
      <c r="C3651" s="20"/>
      <c r="D3651" s="20"/>
      <c r="E3651" s="20"/>
      <c r="F3651" s="105">
        <v>38782</v>
      </c>
      <c r="G3651" s="116">
        <v>12.74</v>
      </c>
      <c r="H3651" s="20"/>
    </row>
    <row r="3652" spans="1:8" s="172" customFormat="1" ht="12.75" customHeight="1" x14ac:dyDescent="0.15">
      <c r="A3652" s="105"/>
      <c r="C3652" s="20"/>
      <c r="D3652" s="20"/>
      <c r="E3652" s="20"/>
      <c r="F3652" s="105">
        <v>38779</v>
      </c>
      <c r="G3652" s="116">
        <v>11.96</v>
      </c>
      <c r="H3652" s="20"/>
    </row>
    <row r="3653" spans="1:8" s="172" customFormat="1" ht="12.75" customHeight="1" x14ac:dyDescent="0.15">
      <c r="A3653" s="105"/>
      <c r="C3653" s="20"/>
      <c r="D3653" s="20"/>
      <c r="E3653" s="20"/>
      <c r="F3653" s="105">
        <v>38778</v>
      </c>
      <c r="G3653" s="116">
        <v>11.72</v>
      </c>
      <c r="H3653" s="20"/>
    </row>
    <row r="3654" spans="1:8" s="172" customFormat="1" ht="12.75" customHeight="1" x14ac:dyDescent="0.15">
      <c r="A3654" s="105"/>
      <c r="C3654" s="20"/>
      <c r="D3654" s="20"/>
      <c r="E3654" s="20"/>
      <c r="F3654" s="105">
        <v>38777</v>
      </c>
      <c r="G3654" s="116">
        <v>11.54</v>
      </c>
      <c r="H3654" s="20"/>
    </row>
    <row r="3655" spans="1:8" s="172" customFormat="1" ht="12.75" customHeight="1" x14ac:dyDescent="0.15">
      <c r="A3655" s="105"/>
      <c r="C3655" s="20"/>
      <c r="D3655" s="20"/>
      <c r="E3655" s="20"/>
      <c r="F3655" s="105">
        <v>38776</v>
      </c>
      <c r="G3655" s="116">
        <v>12.34</v>
      </c>
      <c r="H3655" s="20"/>
    </row>
    <row r="3656" spans="1:8" s="172" customFormat="1" ht="12.75" customHeight="1" x14ac:dyDescent="0.15">
      <c r="A3656" s="105"/>
      <c r="C3656" s="20"/>
      <c r="D3656" s="20"/>
      <c r="E3656" s="20"/>
      <c r="F3656" s="105">
        <v>38775</v>
      </c>
      <c r="G3656" s="116">
        <v>11.59</v>
      </c>
      <c r="H3656" s="20"/>
    </row>
    <row r="3657" spans="1:8" s="172" customFormat="1" ht="12.75" customHeight="1" x14ac:dyDescent="0.15">
      <c r="A3657" s="105"/>
      <c r="C3657" s="20"/>
      <c r="D3657" s="20"/>
      <c r="E3657" s="20"/>
      <c r="F3657" s="105">
        <v>38772</v>
      </c>
      <c r="G3657" s="116">
        <v>11.46</v>
      </c>
      <c r="H3657" s="20"/>
    </row>
    <row r="3658" spans="1:8" s="172" customFormat="1" ht="12.75" customHeight="1" x14ac:dyDescent="0.15">
      <c r="A3658" s="105"/>
      <c r="C3658" s="20"/>
      <c r="D3658" s="20"/>
      <c r="E3658" s="20"/>
      <c r="F3658" s="105">
        <v>38771</v>
      </c>
      <c r="G3658" s="116">
        <v>11.87</v>
      </c>
      <c r="H3658" s="20"/>
    </row>
    <row r="3659" spans="1:8" s="172" customFormat="1" ht="12.75" customHeight="1" x14ac:dyDescent="0.15">
      <c r="A3659" s="105"/>
      <c r="C3659" s="20"/>
      <c r="D3659" s="20"/>
      <c r="E3659" s="20"/>
      <c r="F3659" s="105">
        <v>38770</v>
      </c>
      <c r="G3659" s="116">
        <v>11.88</v>
      </c>
      <c r="H3659" s="20"/>
    </row>
    <row r="3660" spans="1:8" s="172" customFormat="1" ht="12.75" customHeight="1" x14ac:dyDescent="0.15">
      <c r="A3660" s="105"/>
      <c r="C3660" s="20"/>
      <c r="D3660" s="20"/>
      <c r="E3660" s="20"/>
      <c r="F3660" s="105">
        <v>38769</v>
      </c>
      <c r="G3660" s="116">
        <v>12.41</v>
      </c>
      <c r="H3660" s="20"/>
    </row>
    <row r="3661" spans="1:8" s="172" customFormat="1" ht="12.75" customHeight="1" x14ac:dyDescent="0.15">
      <c r="A3661" s="105"/>
      <c r="C3661" s="20"/>
      <c r="D3661" s="20"/>
      <c r="E3661" s="20"/>
      <c r="F3661" s="105">
        <v>38765</v>
      </c>
      <c r="G3661" s="116">
        <v>12.01</v>
      </c>
      <c r="H3661" s="20"/>
    </row>
    <row r="3662" spans="1:8" s="172" customFormat="1" ht="12.75" customHeight="1" x14ac:dyDescent="0.15">
      <c r="A3662" s="105"/>
      <c r="C3662" s="20"/>
      <c r="D3662" s="20"/>
      <c r="E3662" s="20"/>
      <c r="F3662" s="105">
        <v>38764</v>
      </c>
      <c r="G3662" s="116">
        <v>11.48</v>
      </c>
      <c r="H3662" s="20"/>
    </row>
    <row r="3663" spans="1:8" s="172" customFormat="1" ht="12.75" customHeight="1" x14ac:dyDescent="0.15">
      <c r="A3663" s="105"/>
      <c r="C3663" s="20"/>
      <c r="D3663" s="20"/>
      <c r="E3663" s="20"/>
      <c r="F3663" s="105">
        <v>38763</v>
      </c>
      <c r="G3663" s="116">
        <v>12.31</v>
      </c>
      <c r="H3663" s="20"/>
    </row>
    <row r="3664" spans="1:8" s="172" customFormat="1" ht="12.75" customHeight="1" x14ac:dyDescent="0.15">
      <c r="A3664" s="105"/>
      <c r="C3664" s="20"/>
      <c r="D3664" s="20"/>
      <c r="E3664" s="20"/>
      <c r="F3664" s="105">
        <v>38762</v>
      </c>
      <c r="G3664" s="116">
        <v>12.25</v>
      </c>
      <c r="H3664" s="20"/>
    </row>
    <row r="3665" spans="1:8" s="172" customFormat="1" ht="12.75" customHeight="1" x14ac:dyDescent="0.15">
      <c r="A3665" s="105"/>
      <c r="C3665" s="20"/>
      <c r="D3665" s="20"/>
      <c r="E3665" s="20"/>
      <c r="F3665" s="105">
        <v>38761</v>
      </c>
      <c r="G3665" s="116">
        <v>13.35</v>
      </c>
      <c r="H3665" s="20"/>
    </row>
    <row r="3666" spans="1:8" s="172" customFormat="1" ht="12.75" customHeight="1" x14ac:dyDescent="0.15">
      <c r="A3666" s="105"/>
      <c r="C3666" s="20"/>
      <c r="D3666" s="20"/>
      <c r="E3666" s="20"/>
      <c r="F3666" s="105">
        <v>38758</v>
      </c>
      <c r="G3666" s="116">
        <v>12.87</v>
      </c>
      <c r="H3666" s="20"/>
    </row>
    <row r="3667" spans="1:8" s="172" customFormat="1" ht="12.75" customHeight="1" x14ac:dyDescent="0.15">
      <c r="A3667" s="105"/>
      <c r="C3667" s="20"/>
      <c r="D3667" s="20"/>
      <c r="E3667" s="20"/>
      <c r="F3667" s="105">
        <v>38757</v>
      </c>
      <c r="G3667" s="116">
        <v>13.12</v>
      </c>
      <c r="H3667" s="20"/>
    </row>
    <row r="3668" spans="1:8" s="172" customFormat="1" ht="12.75" customHeight="1" x14ac:dyDescent="0.15">
      <c r="A3668" s="105"/>
      <c r="C3668" s="20"/>
      <c r="D3668" s="20"/>
      <c r="E3668" s="20"/>
      <c r="F3668" s="105">
        <v>38756</v>
      </c>
      <c r="G3668" s="116">
        <v>12.83</v>
      </c>
      <c r="H3668" s="20"/>
    </row>
    <row r="3669" spans="1:8" s="172" customFormat="1" ht="12.75" customHeight="1" x14ac:dyDescent="0.15">
      <c r="A3669" s="105"/>
      <c r="C3669" s="20"/>
      <c r="D3669" s="20"/>
      <c r="E3669" s="20"/>
      <c r="F3669" s="105">
        <v>38755</v>
      </c>
      <c r="G3669" s="116">
        <v>13.59</v>
      </c>
      <c r="H3669" s="20"/>
    </row>
    <row r="3670" spans="1:8" s="172" customFormat="1" ht="12.75" customHeight="1" x14ac:dyDescent="0.15">
      <c r="A3670" s="105"/>
      <c r="C3670" s="20"/>
      <c r="D3670" s="20"/>
      <c r="E3670" s="20"/>
      <c r="F3670" s="105">
        <v>38754</v>
      </c>
      <c r="G3670" s="116">
        <v>13.04</v>
      </c>
      <c r="H3670" s="20"/>
    </row>
    <row r="3671" spans="1:8" s="172" customFormat="1" ht="12.75" customHeight="1" x14ac:dyDescent="0.15">
      <c r="A3671" s="105"/>
      <c r="C3671" s="20"/>
      <c r="D3671" s="20"/>
      <c r="E3671" s="20"/>
      <c r="F3671" s="105">
        <v>38751</v>
      </c>
      <c r="G3671" s="116">
        <v>12.96</v>
      </c>
      <c r="H3671" s="20"/>
    </row>
    <row r="3672" spans="1:8" s="172" customFormat="1" ht="12.75" customHeight="1" x14ac:dyDescent="0.15">
      <c r="A3672" s="105"/>
      <c r="C3672" s="20"/>
      <c r="D3672" s="20"/>
      <c r="E3672" s="20"/>
      <c r="F3672" s="105">
        <v>38750</v>
      </c>
      <c r="G3672" s="116">
        <v>13.23</v>
      </c>
      <c r="H3672" s="20"/>
    </row>
    <row r="3673" spans="1:8" s="172" customFormat="1" ht="12.75" customHeight="1" x14ac:dyDescent="0.15">
      <c r="A3673" s="105"/>
      <c r="C3673" s="20"/>
      <c r="D3673" s="20"/>
      <c r="E3673" s="20"/>
      <c r="F3673" s="105">
        <v>38749</v>
      </c>
      <c r="G3673" s="116">
        <v>12.36</v>
      </c>
      <c r="H3673" s="20"/>
    </row>
    <row r="3674" spans="1:8" s="172" customFormat="1" ht="12.75" customHeight="1" x14ac:dyDescent="0.15">
      <c r="A3674" s="105"/>
      <c r="C3674" s="20"/>
      <c r="D3674" s="20"/>
      <c r="E3674" s="20"/>
      <c r="F3674" s="105">
        <v>38748</v>
      </c>
      <c r="G3674" s="116">
        <v>12.95</v>
      </c>
      <c r="H3674" s="20"/>
    </row>
    <row r="3675" spans="1:8" s="172" customFormat="1" ht="12.75" customHeight="1" x14ac:dyDescent="0.15">
      <c r="A3675" s="105"/>
      <c r="C3675" s="20"/>
      <c r="D3675" s="20"/>
      <c r="E3675" s="20"/>
      <c r="F3675" s="105">
        <v>38747</v>
      </c>
      <c r="G3675" s="116">
        <v>12.39</v>
      </c>
      <c r="H3675" s="20"/>
    </row>
    <row r="3676" spans="1:8" s="172" customFormat="1" ht="12.75" customHeight="1" x14ac:dyDescent="0.15">
      <c r="A3676" s="105"/>
      <c r="C3676" s="20"/>
      <c r="D3676" s="20"/>
      <c r="E3676" s="20"/>
      <c r="F3676" s="105">
        <v>38744</v>
      </c>
      <c r="G3676" s="116">
        <v>11.97</v>
      </c>
      <c r="H3676" s="20"/>
    </row>
    <row r="3677" spans="1:8" s="172" customFormat="1" ht="12.75" customHeight="1" x14ac:dyDescent="0.15">
      <c r="A3677" s="105"/>
      <c r="C3677" s="20"/>
      <c r="D3677" s="20"/>
      <c r="E3677" s="20"/>
      <c r="F3677" s="105">
        <v>38743</v>
      </c>
      <c r="G3677" s="116">
        <v>12.42</v>
      </c>
      <c r="H3677" s="20"/>
    </row>
    <row r="3678" spans="1:8" s="172" customFormat="1" ht="12.75" customHeight="1" x14ac:dyDescent="0.15">
      <c r="A3678" s="105"/>
      <c r="C3678" s="20"/>
      <c r="D3678" s="20"/>
      <c r="E3678" s="20"/>
      <c r="F3678" s="105">
        <v>38742</v>
      </c>
      <c r="G3678" s="116">
        <v>12.87</v>
      </c>
      <c r="H3678" s="20"/>
    </row>
    <row r="3679" spans="1:8" s="172" customFormat="1" ht="12.75" customHeight="1" x14ac:dyDescent="0.15">
      <c r="A3679" s="105"/>
      <c r="C3679" s="20"/>
      <c r="D3679" s="20"/>
      <c r="E3679" s="20"/>
      <c r="F3679" s="105">
        <v>38741</v>
      </c>
      <c r="G3679" s="116">
        <v>13.31</v>
      </c>
      <c r="H3679" s="20"/>
    </row>
    <row r="3680" spans="1:8" s="172" customFormat="1" ht="12.75" customHeight="1" x14ac:dyDescent="0.15">
      <c r="A3680" s="105"/>
      <c r="C3680" s="20"/>
      <c r="D3680" s="20"/>
      <c r="E3680" s="20"/>
      <c r="F3680" s="105">
        <v>38740</v>
      </c>
      <c r="G3680" s="116">
        <v>13.93</v>
      </c>
      <c r="H3680" s="20"/>
    </row>
    <row r="3681" spans="1:8" s="172" customFormat="1" ht="12.75" customHeight="1" x14ac:dyDescent="0.15">
      <c r="A3681" s="105"/>
      <c r="C3681" s="20"/>
      <c r="D3681" s="20"/>
      <c r="E3681" s="20"/>
      <c r="F3681" s="105">
        <v>38737</v>
      </c>
      <c r="G3681" s="116">
        <v>14.56</v>
      </c>
      <c r="H3681" s="20"/>
    </row>
    <row r="3682" spans="1:8" s="172" customFormat="1" ht="12.75" customHeight="1" x14ac:dyDescent="0.15">
      <c r="A3682" s="105"/>
      <c r="C3682" s="20"/>
      <c r="D3682" s="20"/>
      <c r="E3682" s="20"/>
      <c r="F3682" s="105">
        <v>38736</v>
      </c>
      <c r="G3682" s="116">
        <v>11.98</v>
      </c>
      <c r="H3682" s="20"/>
    </row>
    <row r="3683" spans="1:8" s="172" customFormat="1" ht="12.75" customHeight="1" x14ac:dyDescent="0.15">
      <c r="A3683" s="105"/>
      <c r="C3683" s="20"/>
      <c r="D3683" s="20"/>
      <c r="E3683" s="20"/>
      <c r="F3683" s="105">
        <v>38735</v>
      </c>
      <c r="G3683" s="116">
        <v>12.25</v>
      </c>
      <c r="H3683" s="20"/>
    </row>
    <row r="3684" spans="1:8" s="172" customFormat="1" ht="12.75" customHeight="1" x14ac:dyDescent="0.15">
      <c r="A3684" s="105"/>
      <c r="C3684" s="20"/>
      <c r="D3684" s="20"/>
      <c r="E3684" s="20"/>
      <c r="F3684" s="105">
        <v>38734</v>
      </c>
      <c r="G3684" s="116">
        <v>11.91</v>
      </c>
      <c r="H3684" s="20"/>
    </row>
    <row r="3685" spans="1:8" s="172" customFormat="1" ht="12.75" customHeight="1" x14ac:dyDescent="0.15">
      <c r="A3685" s="105"/>
      <c r="C3685" s="20"/>
      <c r="D3685" s="20"/>
      <c r="E3685" s="20"/>
      <c r="F3685" s="105">
        <v>38730</v>
      </c>
      <c r="G3685" s="116">
        <v>11.23</v>
      </c>
      <c r="H3685" s="20"/>
    </row>
    <row r="3686" spans="1:8" s="172" customFormat="1" ht="12.75" customHeight="1" x14ac:dyDescent="0.15">
      <c r="A3686" s="105"/>
      <c r="C3686" s="20"/>
      <c r="D3686" s="20"/>
      <c r="E3686" s="20"/>
      <c r="F3686" s="105">
        <v>38729</v>
      </c>
      <c r="G3686" s="116">
        <v>11.2</v>
      </c>
      <c r="H3686" s="20"/>
    </row>
    <row r="3687" spans="1:8" s="172" customFormat="1" ht="12.75" customHeight="1" x14ac:dyDescent="0.15">
      <c r="A3687" s="105"/>
      <c r="C3687" s="20"/>
      <c r="D3687" s="20"/>
      <c r="E3687" s="20"/>
      <c r="F3687" s="105">
        <v>38728</v>
      </c>
      <c r="G3687" s="116">
        <v>10.94</v>
      </c>
      <c r="H3687" s="20"/>
    </row>
    <row r="3688" spans="1:8" s="172" customFormat="1" ht="12.75" customHeight="1" x14ac:dyDescent="0.15">
      <c r="A3688" s="105"/>
      <c r="C3688" s="20"/>
      <c r="D3688" s="20"/>
      <c r="E3688" s="20"/>
      <c r="F3688" s="105">
        <v>38727</v>
      </c>
      <c r="G3688" s="116">
        <v>10.86</v>
      </c>
      <c r="H3688" s="20"/>
    </row>
    <row r="3689" spans="1:8" s="172" customFormat="1" ht="12.75" customHeight="1" x14ac:dyDescent="0.15">
      <c r="A3689" s="105"/>
      <c r="C3689" s="20"/>
      <c r="D3689" s="20"/>
      <c r="E3689" s="20"/>
      <c r="F3689" s="105">
        <v>38726</v>
      </c>
      <c r="G3689" s="116">
        <v>11.13</v>
      </c>
      <c r="H3689" s="20"/>
    </row>
    <row r="3690" spans="1:8" s="172" customFormat="1" ht="12.75" customHeight="1" x14ac:dyDescent="0.15">
      <c r="A3690" s="105"/>
      <c r="C3690" s="20"/>
      <c r="D3690" s="20"/>
      <c r="E3690" s="20"/>
      <c r="F3690" s="105">
        <v>38723</v>
      </c>
      <c r="G3690" s="116">
        <v>11</v>
      </c>
      <c r="H3690" s="20"/>
    </row>
    <row r="3691" spans="1:8" s="172" customFormat="1" ht="12.75" customHeight="1" x14ac:dyDescent="0.15">
      <c r="A3691" s="105"/>
      <c r="C3691" s="20"/>
      <c r="D3691" s="20"/>
      <c r="E3691" s="20"/>
      <c r="F3691" s="105">
        <v>38722</v>
      </c>
      <c r="G3691" s="116">
        <v>11.31</v>
      </c>
      <c r="H3691" s="20"/>
    </row>
    <row r="3692" spans="1:8" s="172" customFormat="1" ht="12.75" customHeight="1" x14ac:dyDescent="0.15">
      <c r="A3692" s="105"/>
      <c r="C3692" s="20"/>
      <c r="D3692" s="20"/>
      <c r="E3692" s="20"/>
      <c r="F3692" s="105">
        <v>38721</v>
      </c>
      <c r="G3692" s="116">
        <v>11.37</v>
      </c>
      <c r="H3692" s="20"/>
    </row>
    <row r="3693" spans="1:8" s="172" customFormat="1" ht="12.75" customHeight="1" x14ac:dyDescent="0.15">
      <c r="A3693" s="105"/>
      <c r="C3693" s="20"/>
      <c r="D3693" s="20"/>
      <c r="E3693" s="20"/>
      <c r="F3693" s="105">
        <v>38720</v>
      </c>
      <c r="G3693" s="116">
        <v>11.14</v>
      </c>
      <c r="H3693" s="20"/>
    </row>
    <row r="3694" spans="1:8" s="172" customFormat="1" ht="12.75" customHeight="1" x14ac:dyDescent="0.15">
      <c r="A3694" s="105"/>
      <c r="C3694" s="20"/>
      <c r="D3694" s="20"/>
      <c r="E3694" s="20"/>
      <c r="F3694" s="105">
        <v>38716</v>
      </c>
      <c r="G3694" s="116">
        <v>12.07</v>
      </c>
      <c r="H3694" s="20"/>
    </row>
    <row r="3695" spans="1:8" s="172" customFormat="1" ht="12.75" customHeight="1" x14ac:dyDescent="0.15">
      <c r="A3695" s="105"/>
      <c r="C3695" s="20"/>
      <c r="D3695" s="20"/>
      <c r="E3695" s="20"/>
      <c r="F3695" s="105">
        <v>38715</v>
      </c>
      <c r="G3695" s="116">
        <v>11.61</v>
      </c>
      <c r="H3695" s="20"/>
    </row>
    <row r="3696" spans="1:8" s="172" customFormat="1" ht="12.75" customHeight="1" x14ac:dyDescent="0.15">
      <c r="A3696" s="105"/>
      <c r="C3696" s="20"/>
      <c r="D3696" s="20"/>
      <c r="E3696" s="20"/>
      <c r="F3696" s="105">
        <v>38714</v>
      </c>
      <c r="G3696" s="116">
        <v>11.35</v>
      </c>
      <c r="H3696" s="20"/>
    </row>
    <row r="3697" spans="1:8" s="172" customFormat="1" ht="12.75" customHeight="1" x14ac:dyDescent="0.15">
      <c r="A3697" s="105"/>
      <c r="C3697" s="20"/>
      <c r="D3697" s="20"/>
      <c r="E3697" s="20"/>
      <c r="F3697" s="105">
        <v>38713</v>
      </c>
      <c r="G3697" s="116">
        <v>11.57</v>
      </c>
      <c r="H3697" s="20"/>
    </row>
    <row r="3698" spans="1:8" s="172" customFormat="1" ht="12.75" customHeight="1" x14ac:dyDescent="0.15">
      <c r="A3698" s="105"/>
      <c r="C3698" s="20"/>
      <c r="D3698" s="20"/>
      <c r="E3698" s="20"/>
      <c r="F3698" s="105">
        <v>38709</v>
      </c>
      <c r="G3698" s="116">
        <v>10.27</v>
      </c>
      <c r="H3698" s="20"/>
    </row>
    <row r="3699" spans="1:8" s="172" customFormat="1" ht="12.75" customHeight="1" x14ac:dyDescent="0.15">
      <c r="A3699" s="105"/>
      <c r="C3699" s="20"/>
      <c r="D3699" s="20"/>
      <c r="E3699" s="20"/>
      <c r="F3699" s="105">
        <v>38708</v>
      </c>
      <c r="G3699" s="116">
        <v>10.29</v>
      </c>
      <c r="H3699" s="20"/>
    </row>
    <row r="3700" spans="1:8" s="172" customFormat="1" ht="12.75" customHeight="1" x14ac:dyDescent="0.15">
      <c r="A3700" s="105"/>
      <c r="C3700" s="20"/>
      <c r="D3700" s="20"/>
      <c r="E3700" s="20"/>
      <c r="F3700" s="105">
        <v>38707</v>
      </c>
      <c r="G3700" s="116">
        <v>10.81</v>
      </c>
      <c r="H3700" s="20"/>
    </row>
    <row r="3701" spans="1:8" s="172" customFormat="1" ht="12.75" customHeight="1" x14ac:dyDescent="0.15">
      <c r="A3701" s="105"/>
      <c r="C3701" s="20"/>
      <c r="D3701" s="20"/>
      <c r="E3701" s="20"/>
      <c r="F3701" s="105">
        <v>38706</v>
      </c>
      <c r="G3701" s="116">
        <v>11.19</v>
      </c>
      <c r="H3701" s="20"/>
    </row>
    <row r="3702" spans="1:8" s="172" customFormat="1" ht="12.75" customHeight="1" x14ac:dyDescent="0.15">
      <c r="A3702" s="105"/>
      <c r="C3702" s="20"/>
      <c r="D3702" s="20"/>
      <c r="E3702" s="20"/>
      <c r="F3702" s="105">
        <v>38705</v>
      </c>
      <c r="G3702" s="116">
        <v>11.38</v>
      </c>
      <c r="H3702" s="20"/>
    </row>
    <row r="3703" spans="1:8" s="172" customFormat="1" ht="12.75" customHeight="1" x14ac:dyDescent="0.15">
      <c r="A3703" s="105"/>
      <c r="C3703" s="20"/>
      <c r="D3703" s="20"/>
      <c r="E3703" s="20"/>
      <c r="F3703" s="105">
        <v>38702</v>
      </c>
      <c r="G3703" s="116">
        <v>10.68</v>
      </c>
      <c r="H3703" s="20"/>
    </row>
    <row r="3704" spans="1:8" s="172" customFormat="1" ht="12.75" customHeight="1" x14ac:dyDescent="0.15">
      <c r="A3704" s="105"/>
      <c r="C3704" s="20"/>
      <c r="D3704" s="20"/>
      <c r="E3704" s="20"/>
      <c r="F3704" s="105">
        <v>38701</v>
      </c>
      <c r="G3704" s="116">
        <v>10.73</v>
      </c>
      <c r="H3704" s="20"/>
    </row>
    <row r="3705" spans="1:8" s="172" customFormat="1" ht="12.75" customHeight="1" x14ac:dyDescent="0.15">
      <c r="A3705" s="105"/>
      <c r="C3705" s="20"/>
      <c r="D3705" s="20"/>
      <c r="E3705" s="20"/>
      <c r="F3705" s="105">
        <v>38700</v>
      </c>
      <c r="G3705" s="116">
        <v>10.48</v>
      </c>
      <c r="H3705" s="20"/>
    </row>
    <row r="3706" spans="1:8" s="172" customFormat="1" ht="12.75" customHeight="1" x14ac:dyDescent="0.15">
      <c r="A3706" s="105"/>
      <c r="C3706" s="20"/>
      <c r="D3706" s="20"/>
      <c r="E3706" s="20"/>
      <c r="F3706" s="105">
        <v>38699</v>
      </c>
      <c r="G3706" s="116">
        <v>11.11</v>
      </c>
      <c r="H3706" s="20"/>
    </row>
    <row r="3707" spans="1:8" s="172" customFormat="1" ht="12.75" customHeight="1" x14ac:dyDescent="0.15">
      <c r="A3707" s="105"/>
      <c r="C3707" s="20"/>
      <c r="D3707" s="20"/>
      <c r="E3707" s="20"/>
      <c r="F3707" s="105">
        <v>38698</v>
      </c>
      <c r="G3707" s="116">
        <v>11.47</v>
      </c>
      <c r="H3707" s="20"/>
    </row>
    <row r="3708" spans="1:8" s="172" customFormat="1" ht="12.75" customHeight="1" x14ac:dyDescent="0.15">
      <c r="A3708" s="105"/>
      <c r="C3708" s="20"/>
      <c r="D3708" s="20"/>
      <c r="E3708" s="20"/>
      <c r="F3708" s="105">
        <v>38695</v>
      </c>
      <c r="G3708" s="116">
        <v>11.69</v>
      </c>
      <c r="H3708" s="20"/>
    </row>
    <row r="3709" spans="1:8" s="172" customFormat="1" ht="12.75" customHeight="1" x14ac:dyDescent="0.15">
      <c r="A3709" s="105"/>
      <c r="C3709" s="20"/>
      <c r="D3709" s="20"/>
      <c r="E3709" s="20"/>
      <c r="F3709" s="105">
        <v>38694</v>
      </c>
      <c r="G3709" s="116">
        <v>12.21</v>
      </c>
      <c r="H3709" s="20"/>
    </row>
    <row r="3710" spans="1:8" s="172" customFormat="1" ht="12.75" customHeight="1" x14ac:dyDescent="0.15">
      <c r="A3710" s="105"/>
      <c r="C3710" s="20"/>
      <c r="D3710" s="20"/>
      <c r="E3710" s="20"/>
      <c r="F3710" s="105">
        <v>38693</v>
      </c>
      <c r="G3710" s="116">
        <v>12.18</v>
      </c>
      <c r="H3710" s="20"/>
    </row>
    <row r="3711" spans="1:8" s="172" customFormat="1" ht="12.75" customHeight="1" x14ac:dyDescent="0.15">
      <c r="A3711" s="105"/>
      <c r="C3711" s="20"/>
      <c r="D3711" s="20"/>
      <c r="E3711" s="20"/>
      <c r="F3711" s="105">
        <v>38692</v>
      </c>
      <c r="G3711" s="116">
        <v>11.52</v>
      </c>
      <c r="H3711" s="20"/>
    </row>
    <row r="3712" spans="1:8" s="172" customFormat="1" ht="12.75" customHeight="1" x14ac:dyDescent="0.15">
      <c r="A3712" s="105"/>
      <c r="C3712" s="20"/>
      <c r="D3712" s="20"/>
      <c r="E3712" s="20"/>
      <c r="F3712" s="105">
        <v>38691</v>
      </c>
      <c r="G3712" s="116">
        <v>11.6</v>
      </c>
      <c r="H3712" s="20"/>
    </row>
    <row r="3713" spans="1:8" s="172" customFormat="1" ht="12.75" customHeight="1" x14ac:dyDescent="0.15">
      <c r="A3713" s="105"/>
      <c r="C3713" s="20"/>
      <c r="D3713" s="20"/>
      <c r="E3713" s="20"/>
      <c r="F3713" s="105">
        <v>38688</v>
      </c>
      <c r="G3713" s="116">
        <v>11.01</v>
      </c>
      <c r="H3713" s="20"/>
    </row>
    <row r="3714" spans="1:8" s="172" customFormat="1" ht="12.75" customHeight="1" x14ac:dyDescent="0.15">
      <c r="A3714" s="105"/>
      <c r="C3714" s="20"/>
      <c r="D3714" s="20"/>
      <c r="E3714" s="20"/>
      <c r="F3714" s="105">
        <v>38687</v>
      </c>
      <c r="G3714" s="116">
        <v>11.24</v>
      </c>
      <c r="H3714" s="20"/>
    </row>
    <row r="3715" spans="1:8" s="172" customFormat="1" ht="12.75" customHeight="1" x14ac:dyDescent="0.15">
      <c r="A3715" s="105"/>
      <c r="C3715" s="20"/>
      <c r="D3715" s="20"/>
      <c r="E3715" s="20"/>
      <c r="F3715" s="105">
        <v>38686</v>
      </c>
      <c r="G3715" s="116">
        <v>12.06</v>
      </c>
      <c r="H3715" s="20"/>
    </row>
    <row r="3716" spans="1:8" s="172" customFormat="1" ht="12.75" customHeight="1" x14ac:dyDescent="0.15">
      <c r="A3716" s="105"/>
      <c r="C3716" s="20"/>
      <c r="D3716" s="20"/>
      <c r="E3716" s="20"/>
      <c r="F3716" s="105">
        <v>38685</v>
      </c>
      <c r="G3716" s="116">
        <v>11.89</v>
      </c>
      <c r="H3716" s="20"/>
    </row>
    <row r="3717" spans="1:8" s="172" customFormat="1" ht="12.75" customHeight="1" x14ac:dyDescent="0.15">
      <c r="A3717" s="105"/>
      <c r="C3717" s="20"/>
      <c r="D3717" s="20"/>
      <c r="E3717" s="20"/>
      <c r="F3717" s="105">
        <v>38684</v>
      </c>
      <c r="G3717" s="116">
        <v>11.84</v>
      </c>
      <c r="H3717" s="20"/>
    </row>
    <row r="3718" spans="1:8" s="172" customFormat="1" ht="12.75" customHeight="1" x14ac:dyDescent="0.15">
      <c r="A3718" s="105"/>
      <c r="C3718" s="20"/>
      <c r="D3718" s="20"/>
      <c r="E3718" s="20"/>
      <c r="F3718" s="105">
        <v>38681</v>
      </c>
      <c r="G3718" s="116">
        <v>10.88</v>
      </c>
      <c r="H3718" s="20"/>
    </row>
    <row r="3719" spans="1:8" s="172" customFormat="1" ht="12.75" customHeight="1" x14ac:dyDescent="0.15">
      <c r="A3719" s="105"/>
      <c r="C3719" s="20"/>
      <c r="D3719" s="20"/>
      <c r="E3719" s="20"/>
      <c r="F3719" s="105">
        <v>38679</v>
      </c>
      <c r="G3719" s="116">
        <v>10.96</v>
      </c>
      <c r="H3719" s="20"/>
    </row>
    <row r="3720" spans="1:8" s="172" customFormat="1" ht="12.75" customHeight="1" x14ac:dyDescent="0.15">
      <c r="A3720" s="105"/>
      <c r="C3720" s="20"/>
      <c r="D3720" s="20"/>
      <c r="E3720" s="20"/>
      <c r="F3720" s="105">
        <v>38678</v>
      </c>
      <c r="G3720" s="116">
        <v>10.6</v>
      </c>
      <c r="H3720" s="20"/>
    </row>
    <row r="3721" spans="1:8" s="172" customFormat="1" ht="12.75" customHeight="1" x14ac:dyDescent="0.15">
      <c r="A3721" s="105"/>
      <c r="C3721" s="20"/>
      <c r="D3721" s="20"/>
      <c r="E3721" s="20"/>
      <c r="F3721" s="105">
        <v>38677</v>
      </c>
      <c r="G3721" s="116">
        <v>10.82</v>
      </c>
      <c r="H3721" s="20"/>
    </row>
    <row r="3722" spans="1:8" s="172" customFormat="1" ht="12.75" customHeight="1" x14ac:dyDescent="0.15">
      <c r="A3722" s="105"/>
      <c r="C3722" s="20"/>
      <c r="D3722" s="20"/>
      <c r="E3722" s="20"/>
      <c r="F3722" s="105">
        <v>38674</v>
      </c>
      <c r="G3722" s="116">
        <v>11.12</v>
      </c>
      <c r="H3722" s="20"/>
    </row>
    <row r="3723" spans="1:8" s="172" customFormat="1" ht="12.75" customHeight="1" x14ac:dyDescent="0.15">
      <c r="A3723" s="105"/>
      <c r="C3723" s="20"/>
      <c r="D3723" s="20"/>
      <c r="E3723" s="20"/>
      <c r="F3723" s="105">
        <v>38673</v>
      </c>
      <c r="G3723" s="116">
        <v>11.25</v>
      </c>
      <c r="H3723" s="20"/>
    </row>
    <row r="3724" spans="1:8" s="172" customFormat="1" ht="12.75" customHeight="1" x14ac:dyDescent="0.15">
      <c r="A3724" s="105"/>
      <c r="C3724" s="20"/>
      <c r="D3724" s="20"/>
      <c r="E3724" s="20"/>
      <c r="F3724" s="105">
        <v>38672</v>
      </c>
      <c r="G3724" s="116">
        <v>12.26</v>
      </c>
      <c r="H3724" s="20"/>
    </row>
    <row r="3725" spans="1:8" s="172" customFormat="1" ht="12.75" customHeight="1" x14ac:dyDescent="0.15">
      <c r="A3725" s="105"/>
      <c r="C3725" s="20"/>
      <c r="D3725" s="20"/>
      <c r="E3725" s="20"/>
      <c r="F3725" s="105">
        <v>38671</v>
      </c>
      <c r="G3725" s="116">
        <v>12.23</v>
      </c>
      <c r="H3725" s="20"/>
    </row>
    <row r="3726" spans="1:8" s="172" customFormat="1" ht="12.75" customHeight="1" x14ac:dyDescent="0.15">
      <c r="A3726" s="105"/>
      <c r="C3726" s="20"/>
      <c r="D3726" s="20"/>
      <c r="E3726" s="20"/>
      <c r="F3726" s="105">
        <v>38670</v>
      </c>
      <c r="G3726" s="116">
        <v>12.18</v>
      </c>
      <c r="H3726" s="20"/>
    </row>
    <row r="3727" spans="1:8" s="172" customFormat="1" ht="12.75" customHeight="1" x14ac:dyDescent="0.15">
      <c r="A3727" s="105"/>
      <c r="C3727" s="20"/>
      <c r="D3727" s="20"/>
      <c r="E3727" s="20"/>
      <c r="F3727" s="105">
        <v>38667</v>
      </c>
      <c r="G3727" s="116">
        <v>11.63</v>
      </c>
      <c r="H3727" s="20"/>
    </row>
    <row r="3728" spans="1:8" s="172" customFormat="1" ht="12.75" customHeight="1" x14ac:dyDescent="0.15">
      <c r="A3728" s="105"/>
      <c r="C3728" s="20"/>
      <c r="D3728" s="20"/>
      <c r="E3728" s="20"/>
      <c r="F3728" s="105">
        <v>38666</v>
      </c>
      <c r="G3728" s="116">
        <v>11.9</v>
      </c>
      <c r="H3728" s="20"/>
    </row>
    <row r="3729" spans="1:8" s="172" customFormat="1" ht="12.75" customHeight="1" x14ac:dyDescent="0.15">
      <c r="A3729" s="105"/>
      <c r="C3729" s="20"/>
      <c r="D3729" s="20"/>
      <c r="E3729" s="20"/>
      <c r="F3729" s="105">
        <v>38665</v>
      </c>
      <c r="G3729" s="116">
        <v>12.8</v>
      </c>
      <c r="H3729" s="20"/>
    </row>
    <row r="3730" spans="1:8" s="172" customFormat="1" ht="12.75" customHeight="1" x14ac:dyDescent="0.15">
      <c r="A3730" s="105"/>
      <c r="C3730" s="20"/>
      <c r="D3730" s="20"/>
      <c r="E3730" s="20"/>
      <c r="F3730" s="105">
        <v>38664</v>
      </c>
      <c r="G3730" s="116">
        <v>13.08</v>
      </c>
      <c r="H3730" s="20"/>
    </row>
    <row r="3731" spans="1:8" s="172" customFormat="1" ht="12.75" customHeight="1" x14ac:dyDescent="0.15">
      <c r="A3731" s="105"/>
      <c r="C3731" s="20"/>
      <c r="D3731" s="20"/>
      <c r="E3731" s="20"/>
      <c r="F3731" s="105">
        <v>38663</v>
      </c>
      <c r="G3731" s="116">
        <v>13.1</v>
      </c>
      <c r="H3731" s="20"/>
    </row>
    <row r="3732" spans="1:8" s="172" customFormat="1" ht="12.75" customHeight="1" x14ac:dyDescent="0.15">
      <c r="A3732" s="105"/>
      <c r="C3732" s="20"/>
      <c r="D3732" s="20"/>
      <c r="E3732" s="20"/>
      <c r="F3732" s="105">
        <v>38660</v>
      </c>
      <c r="G3732" s="116">
        <v>13.17</v>
      </c>
      <c r="H3732" s="20"/>
    </row>
    <row r="3733" spans="1:8" s="172" customFormat="1" ht="12.75" customHeight="1" x14ac:dyDescent="0.15">
      <c r="A3733" s="105"/>
      <c r="C3733" s="20"/>
      <c r="D3733" s="20"/>
      <c r="E3733" s="20"/>
      <c r="F3733" s="105">
        <v>38659</v>
      </c>
      <c r="G3733" s="116">
        <v>13</v>
      </c>
      <c r="H3733" s="20"/>
    </row>
    <row r="3734" spans="1:8" s="172" customFormat="1" ht="12.75" customHeight="1" x14ac:dyDescent="0.15">
      <c r="A3734" s="105"/>
      <c r="C3734" s="20"/>
      <c r="D3734" s="20"/>
      <c r="E3734" s="20"/>
      <c r="F3734" s="105">
        <v>38658</v>
      </c>
      <c r="G3734" s="116">
        <v>13.48</v>
      </c>
      <c r="H3734" s="20"/>
    </row>
    <row r="3735" spans="1:8" s="172" customFormat="1" ht="12.75" customHeight="1" x14ac:dyDescent="0.15">
      <c r="A3735" s="105"/>
      <c r="C3735" s="20"/>
      <c r="D3735" s="20"/>
      <c r="E3735" s="20"/>
      <c r="F3735" s="105">
        <v>38657</v>
      </c>
      <c r="G3735" s="116">
        <v>14.85</v>
      </c>
      <c r="H3735" s="20"/>
    </row>
    <row r="3736" spans="1:8" s="172" customFormat="1" ht="12.75" customHeight="1" x14ac:dyDescent="0.15">
      <c r="A3736" s="105"/>
      <c r="C3736" s="20"/>
      <c r="D3736" s="20"/>
      <c r="E3736" s="20"/>
      <c r="F3736" s="105">
        <v>38656</v>
      </c>
      <c r="G3736" s="116">
        <v>15.32</v>
      </c>
      <c r="H3736" s="20"/>
    </row>
    <row r="3737" spans="1:8" s="172" customFormat="1" ht="12.75" customHeight="1" x14ac:dyDescent="0.15">
      <c r="A3737" s="105"/>
      <c r="C3737" s="20"/>
      <c r="D3737" s="20"/>
      <c r="E3737" s="20"/>
      <c r="F3737" s="105">
        <v>38653</v>
      </c>
      <c r="G3737" s="116">
        <v>14.25</v>
      </c>
      <c r="H3737" s="20"/>
    </row>
    <row r="3738" spans="1:8" s="172" customFormat="1" ht="12.75" customHeight="1" x14ac:dyDescent="0.15">
      <c r="A3738" s="105"/>
      <c r="C3738" s="20"/>
      <c r="D3738" s="20"/>
      <c r="E3738" s="20"/>
      <c r="F3738" s="105">
        <v>38652</v>
      </c>
      <c r="G3738" s="116">
        <v>16.02</v>
      </c>
      <c r="H3738" s="20"/>
    </row>
    <row r="3739" spans="1:8" s="172" customFormat="1" ht="12.75" customHeight="1" x14ac:dyDescent="0.15">
      <c r="A3739" s="105"/>
      <c r="C3739" s="20"/>
      <c r="D3739" s="20"/>
      <c r="E3739" s="20"/>
      <c r="F3739" s="105">
        <v>38651</v>
      </c>
      <c r="G3739" s="116">
        <v>14.59</v>
      </c>
      <c r="H3739" s="20"/>
    </row>
    <row r="3740" spans="1:8" s="172" customFormat="1" ht="12.75" customHeight="1" x14ac:dyDescent="0.15">
      <c r="A3740" s="105"/>
      <c r="C3740" s="20"/>
      <c r="D3740" s="20"/>
      <c r="E3740" s="20"/>
      <c r="F3740" s="105">
        <v>38650</v>
      </c>
      <c r="G3740" s="116">
        <v>14.53</v>
      </c>
      <c r="H3740" s="20"/>
    </row>
    <row r="3741" spans="1:8" s="172" customFormat="1" ht="12.75" customHeight="1" x14ac:dyDescent="0.15">
      <c r="A3741" s="105"/>
      <c r="C3741" s="20"/>
      <c r="D3741" s="20"/>
      <c r="E3741" s="20"/>
      <c r="F3741" s="105">
        <v>38649</v>
      </c>
      <c r="G3741" s="116">
        <v>14.74</v>
      </c>
      <c r="H3741" s="20"/>
    </row>
    <row r="3742" spans="1:8" s="172" customFormat="1" ht="12.75" customHeight="1" x14ac:dyDescent="0.15">
      <c r="A3742" s="105"/>
      <c r="C3742" s="20"/>
      <c r="D3742" s="20"/>
      <c r="E3742" s="20"/>
      <c r="F3742" s="105">
        <v>38646</v>
      </c>
      <c r="G3742" s="116">
        <v>16.13</v>
      </c>
      <c r="H3742" s="20"/>
    </row>
    <row r="3743" spans="1:8" s="172" customFormat="1" ht="12.75" customHeight="1" x14ac:dyDescent="0.15">
      <c r="A3743" s="105"/>
      <c r="C3743" s="20"/>
      <c r="D3743" s="20"/>
      <c r="E3743" s="20"/>
      <c r="F3743" s="105">
        <v>38645</v>
      </c>
      <c r="G3743" s="116">
        <v>16.11</v>
      </c>
      <c r="H3743" s="20"/>
    </row>
    <row r="3744" spans="1:8" s="172" customFormat="1" ht="12.75" customHeight="1" x14ac:dyDescent="0.15">
      <c r="A3744" s="105"/>
      <c r="C3744" s="20"/>
      <c r="D3744" s="20"/>
      <c r="E3744" s="20"/>
      <c r="F3744" s="105">
        <v>38644</v>
      </c>
      <c r="G3744" s="116">
        <v>13.5</v>
      </c>
      <c r="H3744" s="20"/>
    </row>
    <row r="3745" spans="1:8" s="172" customFormat="1" ht="12.75" customHeight="1" x14ac:dyDescent="0.15">
      <c r="A3745" s="105"/>
      <c r="C3745" s="20"/>
      <c r="D3745" s="20"/>
      <c r="E3745" s="20"/>
      <c r="F3745" s="105">
        <v>38643</v>
      </c>
      <c r="G3745" s="116">
        <v>15.33</v>
      </c>
      <c r="H3745" s="20"/>
    </row>
    <row r="3746" spans="1:8" s="172" customFormat="1" ht="12.75" customHeight="1" x14ac:dyDescent="0.15">
      <c r="A3746" s="105"/>
      <c r="C3746" s="20"/>
      <c r="D3746" s="20"/>
      <c r="E3746" s="20"/>
      <c r="F3746" s="105">
        <v>38642</v>
      </c>
      <c r="G3746" s="116">
        <v>14.67</v>
      </c>
      <c r="H3746" s="20"/>
    </row>
    <row r="3747" spans="1:8" s="172" customFormat="1" ht="12.75" customHeight="1" x14ac:dyDescent="0.15">
      <c r="A3747" s="105"/>
      <c r="C3747" s="20"/>
      <c r="D3747" s="20"/>
      <c r="E3747" s="20"/>
      <c r="F3747" s="105">
        <v>38639</v>
      </c>
      <c r="G3747" s="116">
        <v>14.87</v>
      </c>
      <c r="H3747" s="20"/>
    </row>
    <row r="3748" spans="1:8" s="172" customFormat="1" ht="12.75" customHeight="1" x14ac:dyDescent="0.15">
      <c r="A3748" s="105"/>
      <c r="C3748" s="20"/>
      <c r="D3748" s="20"/>
      <c r="E3748" s="20"/>
      <c r="F3748" s="105">
        <v>38638</v>
      </c>
      <c r="G3748" s="116">
        <v>16.47</v>
      </c>
      <c r="H3748" s="20"/>
    </row>
    <row r="3749" spans="1:8" s="172" customFormat="1" ht="12.75" customHeight="1" x14ac:dyDescent="0.15">
      <c r="A3749" s="105"/>
      <c r="C3749" s="20"/>
      <c r="D3749" s="20"/>
      <c r="E3749" s="20"/>
      <c r="F3749" s="105">
        <v>38637</v>
      </c>
      <c r="G3749" s="116">
        <v>16.22</v>
      </c>
      <c r="H3749" s="20"/>
    </row>
    <row r="3750" spans="1:8" s="172" customFormat="1" ht="12.75" customHeight="1" x14ac:dyDescent="0.15">
      <c r="A3750" s="105"/>
      <c r="C3750" s="20"/>
      <c r="D3750" s="20"/>
      <c r="E3750" s="20"/>
      <c r="F3750" s="105">
        <v>38636</v>
      </c>
      <c r="G3750" s="116">
        <v>15.63</v>
      </c>
      <c r="H3750" s="20"/>
    </row>
    <row r="3751" spans="1:8" s="172" customFormat="1" ht="12.75" customHeight="1" x14ac:dyDescent="0.15">
      <c r="A3751" s="105"/>
      <c r="C3751" s="20"/>
      <c r="D3751" s="20"/>
      <c r="E3751" s="20"/>
      <c r="F3751" s="105">
        <v>38635</v>
      </c>
      <c r="G3751" s="116">
        <v>15.55</v>
      </c>
      <c r="H3751" s="20"/>
    </row>
    <row r="3752" spans="1:8" s="172" customFormat="1" ht="12.75" customHeight="1" x14ac:dyDescent="0.15">
      <c r="A3752" s="105"/>
      <c r="C3752" s="20"/>
      <c r="D3752" s="20"/>
      <c r="E3752" s="20"/>
      <c r="F3752" s="105">
        <v>38632</v>
      </c>
      <c r="G3752" s="116">
        <v>14.59</v>
      </c>
      <c r="H3752" s="20"/>
    </row>
    <row r="3753" spans="1:8" s="172" customFormat="1" ht="12.75" customHeight="1" x14ac:dyDescent="0.15">
      <c r="A3753" s="105"/>
      <c r="C3753" s="20"/>
      <c r="D3753" s="20"/>
      <c r="E3753" s="20"/>
      <c r="F3753" s="105">
        <v>38631</v>
      </c>
      <c r="G3753" s="116">
        <v>14.96</v>
      </c>
      <c r="H3753" s="20"/>
    </row>
    <row r="3754" spans="1:8" s="172" customFormat="1" ht="12.75" customHeight="1" x14ac:dyDescent="0.15">
      <c r="A3754" s="105"/>
      <c r="C3754" s="20"/>
      <c r="D3754" s="20"/>
      <c r="E3754" s="20"/>
      <c r="F3754" s="105">
        <v>38630</v>
      </c>
      <c r="G3754" s="116">
        <v>14.55</v>
      </c>
      <c r="H3754" s="20"/>
    </row>
    <row r="3755" spans="1:8" s="172" customFormat="1" ht="12.75" customHeight="1" x14ac:dyDescent="0.15">
      <c r="A3755" s="105"/>
      <c r="C3755" s="20"/>
      <c r="D3755" s="20"/>
      <c r="E3755" s="20"/>
      <c r="F3755" s="105">
        <v>38629</v>
      </c>
      <c r="G3755" s="116">
        <v>13.2</v>
      </c>
      <c r="H3755" s="20"/>
    </row>
    <row r="3756" spans="1:8" s="172" customFormat="1" ht="12.75" customHeight="1" x14ac:dyDescent="0.15">
      <c r="A3756" s="105"/>
      <c r="C3756" s="20"/>
      <c r="D3756" s="20"/>
      <c r="E3756" s="20"/>
      <c r="F3756" s="105">
        <v>38628</v>
      </c>
      <c r="G3756" s="116">
        <v>12.46</v>
      </c>
      <c r="H3756" s="20"/>
    </row>
    <row r="3757" spans="1:8" s="172" customFormat="1" ht="12.75" customHeight="1" x14ac:dyDescent="0.15">
      <c r="A3757" s="105"/>
      <c r="C3757" s="20"/>
      <c r="D3757" s="20"/>
      <c r="E3757" s="20"/>
      <c r="F3757" s="105">
        <v>38625</v>
      </c>
      <c r="G3757" s="116">
        <v>11.92</v>
      </c>
      <c r="H3757" s="20"/>
    </row>
    <row r="3758" spans="1:8" s="172" customFormat="1" ht="12.75" customHeight="1" x14ac:dyDescent="0.15">
      <c r="A3758" s="105"/>
      <c r="C3758" s="20"/>
      <c r="D3758" s="20"/>
      <c r="E3758" s="20"/>
      <c r="F3758" s="105">
        <v>38624</v>
      </c>
      <c r="G3758" s="116">
        <v>12.24</v>
      </c>
      <c r="H3758" s="20"/>
    </row>
    <row r="3759" spans="1:8" s="172" customFormat="1" ht="12.75" customHeight="1" x14ac:dyDescent="0.15">
      <c r="A3759" s="105"/>
      <c r="C3759" s="20"/>
      <c r="D3759" s="20"/>
      <c r="E3759" s="20"/>
      <c r="F3759" s="105">
        <v>38623</v>
      </c>
      <c r="G3759" s="116">
        <v>12.63</v>
      </c>
      <c r="H3759" s="20"/>
    </row>
    <row r="3760" spans="1:8" s="172" customFormat="1" ht="12.75" customHeight="1" x14ac:dyDescent="0.15">
      <c r="A3760" s="105"/>
      <c r="C3760" s="20"/>
      <c r="D3760" s="20"/>
      <c r="E3760" s="20"/>
      <c r="F3760" s="105">
        <v>38622</v>
      </c>
      <c r="G3760" s="116">
        <v>12.76</v>
      </c>
      <c r="H3760" s="20"/>
    </row>
    <row r="3761" spans="1:8" s="172" customFormat="1" ht="12.75" customHeight="1" x14ac:dyDescent="0.15">
      <c r="A3761" s="105"/>
      <c r="C3761" s="20"/>
      <c r="D3761" s="20"/>
      <c r="E3761" s="20"/>
      <c r="F3761" s="105">
        <v>38621</v>
      </c>
      <c r="G3761" s="116">
        <v>13.04</v>
      </c>
      <c r="H3761" s="20"/>
    </row>
    <row r="3762" spans="1:8" s="172" customFormat="1" ht="12.75" customHeight="1" x14ac:dyDescent="0.15">
      <c r="A3762" s="105"/>
      <c r="C3762" s="20"/>
      <c r="D3762" s="20"/>
      <c r="E3762" s="20"/>
      <c r="F3762" s="105">
        <v>38618</v>
      </c>
      <c r="G3762" s="116">
        <v>12.96</v>
      </c>
      <c r="H3762" s="20"/>
    </row>
    <row r="3763" spans="1:8" s="172" customFormat="1" ht="12.75" customHeight="1" x14ac:dyDescent="0.15">
      <c r="A3763" s="105"/>
      <c r="C3763" s="20"/>
      <c r="D3763" s="20"/>
      <c r="E3763" s="20"/>
      <c r="F3763" s="105">
        <v>38617</v>
      </c>
      <c r="G3763" s="116">
        <v>13.33</v>
      </c>
      <c r="H3763" s="20"/>
    </row>
    <row r="3764" spans="1:8" s="172" customFormat="1" ht="12.75" customHeight="1" x14ac:dyDescent="0.15">
      <c r="A3764" s="105"/>
      <c r="C3764" s="20"/>
      <c r="D3764" s="20"/>
      <c r="E3764" s="20"/>
      <c r="F3764" s="105">
        <v>38616</v>
      </c>
      <c r="G3764" s="116">
        <v>13.79</v>
      </c>
      <c r="H3764" s="20"/>
    </row>
    <row r="3765" spans="1:8" s="172" customFormat="1" ht="12.75" customHeight="1" x14ac:dyDescent="0.15">
      <c r="A3765" s="105"/>
      <c r="C3765" s="20"/>
      <c r="D3765" s="20"/>
      <c r="E3765" s="20"/>
      <c r="F3765" s="105">
        <v>38615</v>
      </c>
      <c r="G3765" s="116">
        <v>12.64</v>
      </c>
      <c r="H3765" s="20"/>
    </row>
    <row r="3766" spans="1:8" s="172" customFormat="1" ht="12.75" customHeight="1" x14ac:dyDescent="0.15">
      <c r="A3766" s="105"/>
      <c r="C3766" s="20"/>
      <c r="D3766" s="20"/>
      <c r="E3766" s="20"/>
      <c r="F3766" s="105">
        <v>38614</v>
      </c>
      <c r="G3766" s="116">
        <v>12.14</v>
      </c>
      <c r="H3766" s="20"/>
    </row>
    <row r="3767" spans="1:8" s="172" customFormat="1" ht="12.75" customHeight="1" x14ac:dyDescent="0.15">
      <c r="A3767" s="105"/>
      <c r="C3767" s="20"/>
      <c r="D3767" s="20"/>
      <c r="E3767" s="20"/>
      <c r="F3767" s="105">
        <v>38611</v>
      </c>
      <c r="G3767" s="116">
        <v>11.22</v>
      </c>
      <c r="H3767" s="20"/>
    </row>
    <row r="3768" spans="1:8" s="172" customFormat="1" ht="12.75" customHeight="1" x14ac:dyDescent="0.15">
      <c r="A3768" s="105"/>
      <c r="C3768" s="20"/>
      <c r="D3768" s="20"/>
      <c r="E3768" s="20"/>
      <c r="F3768" s="105">
        <v>38610</v>
      </c>
      <c r="G3768" s="116">
        <v>12.49</v>
      </c>
      <c r="H3768" s="20"/>
    </row>
    <row r="3769" spans="1:8" s="172" customFormat="1" ht="12.75" customHeight="1" x14ac:dyDescent="0.15">
      <c r="A3769" s="105"/>
      <c r="C3769" s="20"/>
      <c r="D3769" s="20"/>
      <c r="E3769" s="20"/>
      <c r="F3769" s="105">
        <v>38609</v>
      </c>
      <c r="G3769" s="116">
        <v>12.91</v>
      </c>
      <c r="H3769" s="20"/>
    </row>
    <row r="3770" spans="1:8" s="172" customFormat="1" ht="12.75" customHeight="1" x14ac:dyDescent="0.15">
      <c r="A3770" s="105"/>
      <c r="C3770" s="20"/>
      <c r="D3770" s="20"/>
      <c r="E3770" s="20"/>
      <c r="F3770" s="105">
        <v>38608</v>
      </c>
      <c r="G3770" s="116">
        <v>12.39</v>
      </c>
      <c r="H3770" s="20"/>
    </row>
    <row r="3771" spans="1:8" s="172" customFormat="1" ht="12.75" customHeight="1" x14ac:dyDescent="0.15">
      <c r="A3771" s="105"/>
      <c r="C3771" s="20"/>
      <c r="D3771" s="20"/>
      <c r="E3771" s="20"/>
      <c r="F3771" s="105">
        <v>38607</v>
      </c>
      <c r="G3771" s="116">
        <v>11.65</v>
      </c>
      <c r="H3771" s="20"/>
    </row>
    <row r="3772" spans="1:8" s="172" customFormat="1" ht="12.75" customHeight="1" x14ac:dyDescent="0.15">
      <c r="A3772" s="105"/>
      <c r="C3772" s="20"/>
      <c r="D3772" s="20"/>
      <c r="E3772" s="20"/>
      <c r="F3772" s="105">
        <v>38604</v>
      </c>
      <c r="G3772" s="116">
        <v>11.98</v>
      </c>
      <c r="H3772" s="20"/>
    </row>
    <row r="3773" spans="1:8" s="172" customFormat="1" ht="12.75" customHeight="1" x14ac:dyDescent="0.15">
      <c r="A3773" s="105"/>
      <c r="C3773" s="20"/>
      <c r="D3773" s="20"/>
      <c r="E3773" s="20"/>
      <c r="F3773" s="105">
        <v>38603</v>
      </c>
      <c r="G3773" s="116">
        <v>12.93</v>
      </c>
      <c r="H3773" s="20"/>
    </row>
    <row r="3774" spans="1:8" s="172" customFormat="1" ht="12.75" customHeight="1" x14ac:dyDescent="0.15">
      <c r="A3774" s="105"/>
      <c r="C3774" s="20"/>
      <c r="D3774" s="20"/>
      <c r="E3774" s="20"/>
      <c r="F3774" s="105">
        <v>38602</v>
      </c>
      <c r="G3774" s="116">
        <v>12.52</v>
      </c>
      <c r="H3774" s="20"/>
    </row>
    <row r="3775" spans="1:8" s="172" customFormat="1" ht="12.75" customHeight="1" x14ac:dyDescent="0.15">
      <c r="A3775" s="105"/>
      <c r="C3775" s="20"/>
      <c r="D3775" s="20"/>
      <c r="E3775" s="20"/>
      <c r="F3775" s="105">
        <v>38601</v>
      </c>
      <c r="G3775" s="116">
        <v>12.93</v>
      </c>
      <c r="H3775" s="20"/>
    </row>
    <row r="3776" spans="1:8" s="172" customFormat="1" ht="12.75" customHeight="1" x14ac:dyDescent="0.15">
      <c r="A3776" s="105"/>
      <c r="C3776" s="20"/>
      <c r="D3776" s="20"/>
      <c r="E3776" s="20"/>
      <c r="F3776" s="105">
        <v>38597</v>
      </c>
      <c r="G3776" s="116">
        <v>13.57</v>
      </c>
      <c r="H3776" s="20"/>
    </row>
    <row r="3777" spans="1:8" s="172" customFormat="1" ht="12.75" customHeight="1" x14ac:dyDescent="0.15">
      <c r="A3777" s="105"/>
      <c r="C3777" s="20"/>
      <c r="D3777" s="20"/>
      <c r="E3777" s="20"/>
      <c r="F3777" s="105">
        <v>38596</v>
      </c>
      <c r="G3777" s="116">
        <v>13.15</v>
      </c>
      <c r="H3777" s="20"/>
    </row>
    <row r="3778" spans="1:8" s="172" customFormat="1" ht="12.75" customHeight="1" x14ac:dyDescent="0.15">
      <c r="A3778" s="105"/>
      <c r="C3778" s="20"/>
      <c r="D3778" s="20"/>
      <c r="E3778" s="20"/>
      <c r="F3778" s="105">
        <v>38595</v>
      </c>
      <c r="G3778" s="116">
        <v>12.6</v>
      </c>
      <c r="H3778" s="20"/>
    </row>
    <row r="3779" spans="1:8" s="172" customFormat="1" ht="12.75" customHeight="1" x14ac:dyDescent="0.15">
      <c r="A3779" s="105"/>
      <c r="C3779" s="20"/>
      <c r="D3779" s="20"/>
      <c r="E3779" s="20"/>
      <c r="F3779" s="105">
        <v>38594</v>
      </c>
      <c r="G3779" s="116">
        <v>13.65</v>
      </c>
      <c r="H3779" s="20"/>
    </row>
    <row r="3780" spans="1:8" s="172" customFormat="1" ht="12.75" customHeight="1" x14ac:dyDescent="0.15">
      <c r="A3780" s="105"/>
      <c r="C3780" s="20"/>
      <c r="D3780" s="20"/>
      <c r="E3780" s="20"/>
      <c r="F3780" s="105">
        <v>38593</v>
      </c>
      <c r="G3780" s="116">
        <v>13.52</v>
      </c>
      <c r="H3780" s="20"/>
    </row>
    <row r="3781" spans="1:8" s="172" customFormat="1" ht="12.75" customHeight="1" x14ac:dyDescent="0.15">
      <c r="A3781" s="105"/>
      <c r="C3781" s="20"/>
      <c r="D3781" s="20"/>
      <c r="E3781" s="20"/>
      <c r="F3781" s="105">
        <v>38590</v>
      </c>
      <c r="G3781" s="116">
        <v>13.72</v>
      </c>
      <c r="H3781" s="20"/>
    </row>
    <row r="3782" spans="1:8" s="172" customFormat="1" ht="12.75" customHeight="1" x14ac:dyDescent="0.15">
      <c r="A3782" s="105"/>
      <c r="C3782" s="20"/>
      <c r="D3782" s="20"/>
      <c r="E3782" s="20"/>
      <c r="F3782" s="105">
        <v>38589</v>
      </c>
      <c r="G3782" s="116">
        <v>13.73</v>
      </c>
      <c r="H3782" s="20"/>
    </row>
    <row r="3783" spans="1:8" s="172" customFormat="1" ht="12.75" customHeight="1" x14ac:dyDescent="0.15">
      <c r="A3783" s="105"/>
      <c r="C3783" s="20"/>
      <c r="D3783" s="20"/>
      <c r="E3783" s="20"/>
      <c r="F3783" s="105">
        <v>38588</v>
      </c>
      <c r="G3783" s="116">
        <v>14.17</v>
      </c>
      <c r="H3783" s="20"/>
    </row>
    <row r="3784" spans="1:8" s="172" customFormat="1" ht="12.75" customHeight="1" x14ac:dyDescent="0.15">
      <c r="A3784" s="105"/>
      <c r="C3784" s="20"/>
      <c r="D3784" s="20"/>
      <c r="E3784" s="20"/>
      <c r="F3784" s="105">
        <v>38587</v>
      </c>
      <c r="G3784" s="116">
        <v>13.34</v>
      </c>
      <c r="H3784" s="20"/>
    </row>
    <row r="3785" spans="1:8" s="172" customFormat="1" ht="12.75" customHeight="1" x14ac:dyDescent="0.15">
      <c r="A3785" s="105"/>
      <c r="C3785" s="20"/>
      <c r="D3785" s="20"/>
      <c r="E3785" s="20"/>
      <c r="F3785" s="105">
        <v>38586</v>
      </c>
      <c r="G3785" s="116">
        <v>13.42</v>
      </c>
      <c r="H3785" s="20"/>
    </row>
    <row r="3786" spans="1:8" s="172" customFormat="1" ht="12.75" customHeight="1" x14ac:dyDescent="0.15">
      <c r="A3786" s="105"/>
      <c r="C3786" s="20"/>
      <c r="D3786" s="20"/>
      <c r="E3786" s="20"/>
      <c r="F3786" s="105">
        <v>38583</v>
      </c>
      <c r="G3786" s="116">
        <v>13.42</v>
      </c>
      <c r="H3786" s="20"/>
    </row>
    <row r="3787" spans="1:8" s="172" customFormat="1" ht="12.75" customHeight="1" x14ac:dyDescent="0.15">
      <c r="A3787" s="105"/>
      <c r="C3787" s="20"/>
      <c r="D3787" s="20"/>
      <c r="E3787" s="20"/>
      <c r="F3787" s="105">
        <v>38582</v>
      </c>
      <c r="G3787" s="116">
        <v>13.42</v>
      </c>
      <c r="H3787" s="20"/>
    </row>
    <row r="3788" spans="1:8" s="172" customFormat="1" ht="12.75" customHeight="1" x14ac:dyDescent="0.15">
      <c r="A3788" s="105"/>
      <c r="C3788" s="20"/>
      <c r="D3788" s="20"/>
      <c r="E3788" s="20"/>
      <c r="F3788" s="105">
        <v>38581</v>
      </c>
      <c r="G3788" s="116">
        <v>13.3</v>
      </c>
      <c r="H3788" s="20"/>
    </row>
    <row r="3789" spans="1:8" s="172" customFormat="1" ht="12.75" customHeight="1" x14ac:dyDescent="0.15">
      <c r="A3789" s="105"/>
      <c r="C3789" s="20"/>
      <c r="D3789" s="20"/>
      <c r="E3789" s="20"/>
      <c r="F3789" s="105">
        <v>38580</v>
      </c>
      <c r="G3789" s="116">
        <v>13.52</v>
      </c>
      <c r="H3789" s="20"/>
    </row>
    <row r="3790" spans="1:8" s="172" customFormat="1" ht="12.75" customHeight="1" x14ac:dyDescent="0.15">
      <c r="A3790" s="105"/>
      <c r="C3790" s="20"/>
      <c r="D3790" s="20"/>
      <c r="E3790" s="20"/>
      <c r="F3790" s="105">
        <v>38579</v>
      </c>
      <c r="G3790" s="116">
        <v>12.26</v>
      </c>
      <c r="H3790" s="20"/>
    </row>
    <row r="3791" spans="1:8" s="172" customFormat="1" ht="12.75" customHeight="1" x14ac:dyDescent="0.15">
      <c r="A3791" s="105"/>
      <c r="C3791" s="20"/>
      <c r="D3791" s="20"/>
      <c r="E3791" s="20"/>
      <c r="F3791" s="105">
        <v>38576</v>
      </c>
      <c r="G3791" s="116">
        <v>12.74</v>
      </c>
      <c r="H3791" s="20"/>
    </row>
    <row r="3792" spans="1:8" s="172" customFormat="1" ht="12.75" customHeight="1" x14ac:dyDescent="0.15">
      <c r="A3792" s="105"/>
      <c r="C3792" s="20"/>
      <c r="D3792" s="20"/>
      <c r="E3792" s="20"/>
      <c r="F3792" s="105">
        <v>38575</v>
      </c>
      <c r="G3792" s="116">
        <v>12.42</v>
      </c>
      <c r="H3792" s="20"/>
    </row>
    <row r="3793" spans="1:8" s="172" customFormat="1" ht="12.75" customHeight="1" x14ac:dyDescent="0.15">
      <c r="A3793" s="105"/>
      <c r="C3793" s="20"/>
      <c r="D3793" s="20"/>
      <c r="E3793" s="20"/>
      <c r="F3793" s="105">
        <v>38574</v>
      </c>
      <c r="G3793" s="116">
        <v>12.38</v>
      </c>
      <c r="H3793" s="20"/>
    </row>
    <row r="3794" spans="1:8" s="172" customFormat="1" ht="12.75" customHeight="1" x14ac:dyDescent="0.15">
      <c r="A3794" s="105"/>
      <c r="C3794" s="20"/>
      <c r="D3794" s="20"/>
      <c r="E3794" s="20"/>
      <c r="F3794" s="105">
        <v>38573</v>
      </c>
      <c r="G3794" s="116">
        <v>12.4</v>
      </c>
      <c r="H3794" s="20"/>
    </row>
    <row r="3795" spans="1:8" s="172" customFormat="1" ht="12.75" customHeight="1" x14ac:dyDescent="0.15">
      <c r="A3795" s="105"/>
      <c r="C3795" s="20"/>
      <c r="D3795" s="20"/>
      <c r="E3795" s="20"/>
      <c r="F3795" s="105">
        <v>38572</v>
      </c>
      <c r="G3795" s="116">
        <v>13.21</v>
      </c>
      <c r="H3795" s="20"/>
    </row>
    <row r="3796" spans="1:8" s="172" customFormat="1" ht="12.75" customHeight="1" x14ac:dyDescent="0.15">
      <c r="A3796" s="105"/>
      <c r="C3796" s="20"/>
      <c r="D3796" s="20"/>
      <c r="E3796" s="20"/>
      <c r="F3796" s="105">
        <v>38569</v>
      </c>
      <c r="G3796" s="116">
        <v>12.48</v>
      </c>
      <c r="H3796" s="20"/>
    </row>
    <row r="3797" spans="1:8" s="172" customFormat="1" ht="12.75" customHeight="1" x14ac:dyDescent="0.15">
      <c r="A3797" s="105"/>
      <c r="C3797" s="20"/>
      <c r="D3797" s="20"/>
      <c r="E3797" s="20"/>
      <c r="F3797" s="105">
        <v>38568</v>
      </c>
      <c r="G3797" s="116">
        <v>12.52</v>
      </c>
      <c r="H3797" s="20"/>
    </row>
    <row r="3798" spans="1:8" s="172" customFormat="1" ht="12.75" customHeight="1" x14ac:dyDescent="0.15">
      <c r="A3798" s="105"/>
      <c r="C3798" s="20"/>
      <c r="D3798" s="20"/>
      <c r="E3798" s="20"/>
      <c r="F3798" s="105">
        <v>38567</v>
      </c>
      <c r="G3798" s="116">
        <v>11.83</v>
      </c>
      <c r="H3798" s="20"/>
    </row>
    <row r="3799" spans="1:8" s="172" customFormat="1" ht="12.75" customHeight="1" x14ac:dyDescent="0.15">
      <c r="A3799" s="105"/>
      <c r="C3799" s="20"/>
      <c r="D3799" s="20"/>
      <c r="E3799" s="20"/>
      <c r="F3799" s="105">
        <v>38566</v>
      </c>
      <c r="G3799" s="116">
        <v>11.75</v>
      </c>
      <c r="H3799" s="20"/>
    </row>
    <row r="3800" spans="1:8" s="172" customFormat="1" ht="12.75" customHeight="1" x14ac:dyDescent="0.15">
      <c r="A3800" s="105"/>
      <c r="C3800" s="20"/>
      <c r="D3800" s="20"/>
      <c r="E3800" s="20"/>
      <c r="F3800" s="105">
        <v>38565</v>
      </c>
      <c r="G3800" s="116">
        <v>12.08</v>
      </c>
      <c r="H3800" s="20"/>
    </row>
    <row r="3801" spans="1:8" s="172" customFormat="1" ht="12.75" customHeight="1" x14ac:dyDescent="0.15">
      <c r="A3801" s="105"/>
      <c r="C3801" s="20"/>
      <c r="D3801" s="20"/>
      <c r="E3801" s="20"/>
      <c r="F3801" s="105">
        <v>38562</v>
      </c>
      <c r="G3801" s="116">
        <v>11.57</v>
      </c>
      <c r="H3801" s="20"/>
    </row>
    <row r="3802" spans="1:8" s="172" customFormat="1" ht="12.75" customHeight="1" x14ac:dyDescent="0.15">
      <c r="A3802" s="105"/>
      <c r="C3802" s="20"/>
      <c r="D3802" s="20"/>
      <c r="E3802" s="20"/>
      <c r="F3802" s="105">
        <v>38561</v>
      </c>
      <c r="G3802" s="116">
        <v>10.52</v>
      </c>
      <c r="H3802" s="20"/>
    </row>
    <row r="3803" spans="1:8" s="172" customFormat="1" ht="12.75" customHeight="1" x14ac:dyDescent="0.15">
      <c r="A3803" s="105"/>
      <c r="C3803" s="20"/>
      <c r="D3803" s="20"/>
      <c r="E3803" s="20"/>
      <c r="F3803" s="105">
        <v>38560</v>
      </c>
      <c r="G3803" s="116">
        <v>10.36</v>
      </c>
      <c r="H3803" s="20"/>
    </row>
    <row r="3804" spans="1:8" s="172" customFormat="1" ht="12.75" customHeight="1" x14ac:dyDescent="0.15">
      <c r="A3804" s="105"/>
      <c r="C3804" s="20"/>
      <c r="D3804" s="20"/>
      <c r="E3804" s="20"/>
      <c r="F3804" s="105">
        <v>38559</v>
      </c>
      <c r="G3804" s="116">
        <v>10.99</v>
      </c>
      <c r="H3804" s="20"/>
    </row>
    <row r="3805" spans="1:8" s="172" customFormat="1" ht="12.75" customHeight="1" x14ac:dyDescent="0.15">
      <c r="A3805" s="105"/>
      <c r="C3805" s="20"/>
      <c r="D3805" s="20"/>
      <c r="E3805" s="20"/>
      <c r="F3805" s="105">
        <v>38558</v>
      </c>
      <c r="G3805" s="116">
        <v>11.1</v>
      </c>
      <c r="H3805" s="20"/>
    </row>
    <row r="3806" spans="1:8" s="172" customFormat="1" ht="12.75" customHeight="1" x14ac:dyDescent="0.15">
      <c r="A3806" s="105"/>
      <c r="C3806" s="20"/>
      <c r="D3806" s="20"/>
      <c r="E3806" s="20"/>
      <c r="F3806" s="105">
        <v>38555</v>
      </c>
      <c r="G3806" s="116">
        <v>10.52</v>
      </c>
      <c r="H3806" s="20"/>
    </row>
    <row r="3807" spans="1:8" s="172" customFormat="1" ht="12.75" customHeight="1" x14ac:dyDescent="0.15">
      <c r="A3807" s="105"/>
      <c r="C3807" s="20"/>
      <c r="D3807" s="20"/>
      <c r="E3807" s="20"/>
      <c r="F3807" s="105">
        <v>38554</v>
      </c>
      <c r="G3807" s="116">
        <v>10.97</v>
      </c>
      <c r="H3807" s="20"/>
    </row>
    <row r="3808" spans="1:8" s="172" customFormat="1" ht="12.75" customHeight="1" x14ac:dyDescent="0.15">
      <c r="A3808" s="105"/>
      <c r="C3808" s="20"/>
      <c r="D3808" s="20"/>
      <c r="E3808" s="20"/>
      <c r="F3808" s="105">
        <v>38553</v>
      </c>
      <c r="G3808" s="116">
        <v>10.23</v>
      </c>
      <c r="H3808" s="20"/>
    </row>
    <row r="3809" spans="1:8" s="172" customFormat="1" ht="12.75" customHeight="1" x14ac:dyDescent="0.15">
      <c r="A3809" s="105"/>
      <c r="C3809" s="20"/>
      <c r="D3809" s="20"/>
      <c r="E3809" s="20"/>
      <c r="F3809" s="105">
        <v>38552</v>
      </c>
      <c r="G3809" s="116">
        <v>10.45</v>
      </c>
      <c r="H3809" s="20"/>
    </row>
    <row r="3810" spans="1:8" s="172" customFormat="1" ht="12.75" customHeight="1" x14ac:dyDescent="0.15">
      <c r="A3810" s="105"/>
      <c r="C3810" s="20"/>
      <c r="D3810" s="20"/>
      <c r="E3810" s="20"/>
      <c r="F3810" s="105">
        <v>38551</v>
      </c>
      <c r="G3810" s="116">
        <v>10.77</v>
      </c>
      <c r="H3810" s="20"/>
    </row>
    <row r="3811" spans="1:8" s="172" customFormat="1" ht="12.75" customHeight="1" x14ac:dyDescent="0.15">
      <c r="A3811" s="105"/>
      <c r="C3811" s="20"/>
      <c r="D3811" s="20"/>
      <c r="E3811" s="20"/>
      <c r="F3811" s="105">
        <v>38548</v>
      </c>
      <c r="G3811" s="116">
        <v>10.33</v>
      </c>
      <c r="H3811" s="20"/>
    </row>
    <row r="3812" spans="1:8" s="172" customFormat="1" ht="12.75" customHeight="1" x14ac:dyDescent="0.15">
      <c r="A3812" s="105"/>
      <c r="C3812" s="20"/>
      <c r="D3812" s="20"/>
      <c r="E3812" s="20"/>
      <c r="F3812" s="105">
        <v>38547</v>
      </c>
      <c r="G3812" s="116">
        <v>10.81</v>
      </c>
      <c r="H3812" s="20"/>
    </row>
    <row r="3813" spans="1:8" s="172" customFormat="1" ht="12.75" customHeight="1" x14ac:dyDescent="0.15">
      <c r="A3813" s="105"/>
      <c r="C3813" s="20"/>
      <c r="D3813" s="20"/>
      <c r="E3813" s="20"/>
      <c r="F3813" s="105">
        <v>38546</v>
      </c>
      <c r="G3813" s="116">
        <v>10.84</v>
      </c>
      <c r="H3813" s="20"/>
    </row>
    <row r="3814" spans="1:8" s="172" customFormat="1" ht="12.75" customHeight="1" x14ac:dyDescent="0.15">
      <c r="A3814" s="105"/>
      <c r="C3814" s="20"/>
      <c r="D3814" s="20"/>
      <c r="E3814" s="20"/>
      <c r="F3814" s="105">
        <v>38545</v>
      </c>
      <c r="G3814" s="116">
        <v>10.95</v>
      </c>
      <c r="H3814" s="20"/>
    </row>
    <row r="3815" spans="1:8" s="172" customFormat="1" ht="12.75" customHeight="1" x14ac:dyDescent="0.15">
      <c r="A3815" s="105"/>
      <c r="C3815" s="20"/>
      <c r="D3815" s="20"/>
      <c r="E3815" s="20"/>
      <c r="F3815" s="105">
        <v>38544</v>
      </c>
      <c r="G3815" s="116">
        <v>11.28</v>
      </c>
      <c r="H3815" s="20"/>
    </row>
    <row r="3816" spans="1:8" s="172" customFormat="1" ht="12.75" customHeight="1" x14ac:dyDescent="0.15">
      <c r="A3816" s="105"/>
      <c r="C3816" s="20"/>
      <c r="D3816" s="20"/>
      <c r="E3816" s="20"/>
      <c r="F3816" s="105">
        <v>38541</v>
      </c>
      <c r="G3816" s="116">
        <v>11.45</v>
      </c>
      <c r="H3816" s="20"/>
    </row>
    <row r="3817" spans="1:8" s="172" customFormat="1" ht="12.75" customHeight="1" x14ac:dyDescent="0.15">
      <c r="A3817" s="105"/>
      <c r="C3817" s="20"/>
      <c r="D3817" s="20"/>
      <c r="E3817" s="20"/>
      <c r="F3817" s="105">
        <v>38540</v>
      </c>
      <c r="G3817" s="116">
        <v>12.49</v>
      </c>
      <c r="H3817" s="20"/>
    </row>
    <row r="3818" spans="1:8" s="172" customFormat="1" ht="12.75" customHeight="1" x14ac:dyDescent="0.15">
      <c r="A3818" s="105"/>
      <c r="C3818" s="20"/>
      <c r="D3818" s="20"/>
      <c r="E3818" s="20"/>
      <c r="F3818" s="105">
        <v>38539</v>
      </c>
      <c r="G3818" s="116">
        <v>12.27</v>
      </c>
      <c r="H3818" s="20"/>
    </row>
    <row r="3819" spans="1:8" s="172" customFormat="1" ht="12.75" customHeight="1" x14ac:dyDescent="0.15">
      <c r="A3819" s="105"/>
      <c r="C3819" s="20"/>
      <c r="D3819" s="20"/>
      <c r="E3819" s="20"/>
      <c r="F3819" s="105">
        <v>38538</v>
      </c>
      <c r="G3819" s="116">
        <v>11.68</v>
      </c>
      <c r="H3819" s="20"/>
    </row>
    <row r="3820" spans="1:8" s="172" customFormat="1" ht="12.75" customHeight="1" x14ac:dyDescent="0.15">
      <c r="A3820" s="105"/>
      <c r="C3820" s="20"/>
      <c r="D3820" s="20"/>
      <c r="E3820" s="20"/>
      <c r="F3820" s="105">
        <v>38534</v>
      </c>
      <c r="G3820" s="116">
        <v>11.4</v>
      </c>
      <c r="H3820" s="20"/>
    </row>
    <row r="3821" spans="1:8" s="172" customFormat="1" ht="12.75" customHeight="1" x14ac:dyDescent="0.15">
      <c r="A3821" s="105"/>
      <c r="C3821" s="20"/>
      <c r="D3821" s="20"/>
      <c r="E3821" s="20"/>
      <c r="F3821" s="105">
        <v>38533</v>
      </c>
      <c r="G3821" s="116">
        <v>12.04</v>
      </c>
      <c r="H3821" s="20"/>
    </row>
    <row r="3822" spans="1:8" s="172" customFormat="1" ht="12.75" customHeight="1" x14ac:dyDescent="0.15">
      <c r="A3822" s="105"/>
      <c r="C3822" s="20"/>
      <c r="D3822" s="20"/>
      <c r="E3822" s="20"/>
      <c r="F3822" s="105">
        <v>38532</v>
      </c>
      <c r="G3822" s="116">
        <v>11.77</v>
      </c>
      <c r="H3822" s="20"/>
    </row>
    <row r="3823" spans="1:8" s="172" customFormat="1" ht="12.75" customHeight="1" x14ac:dyDescent="0.15">
      <c r="A3823" s="105"/>
      <c r="C3823" s="20"/>
      <c r="D3823" s="20"/>
      <c r="E3823" s="20"/>
      <c r="F3823" s="105">
        <v>38531</v>
      </c>
      <c r="G3823" s="116">
        <v>11.58</v>
      </c>
      <c r="H3823" s="20"/>
    </row>
    <row r="3824" spans="1:8" s="172" customFormat="1" ht="12.75" customHeight="1" x14ac:dyDescent="0.15">
      <c r="A3824" s="105"/>
      <c r="C3824" s="20"/>
      <c r="D3824" s="20"/>
      <c r="E3824" s="20"/>
      <c r="F3824" s="105">
        <v>38530</v>
      </c>
      <c r="G3824" s="116">
        <v>12.52</v>
      </c>
      <c r="H3824" s="20"/>
    </row>
    <row r="3825" spans="1:8" s="172" customFormat="1" ht="12.75" customHeight="1" x14ac:dyDescent="0.15">
      <c r="A3825" s="105"/>
      <c r="C3825" s="20"/>
      <c r="D3825" s="20"/>
      <c r="E3825" s="20"/>
      <c r="F3825" s="105">
        <v>38527</v>
      </c>
      <c r="G3825" s="116">
        <v>12.18</v>
      </c>
      <c r="H3825" s="20"/>
    </row>
    <row r="3826" spans="1:8" s="172" customFormat="1" ht="12.75" customHeight="1" x14ac:dyDescent="0.15">
      <c r="A3826" s="105"/>
      <c r="C3826" s="20"/>
      <c r="D3826" s="20"/>
      <c r="E3826" s="20"/>
      <c r="F3826" s="105">
        <v>38526</v>
      </c>
      <c r="G3826" s="116">
        <v>12.13</v>
      </c>
      <c r="H3826" s="20"/>
    </row>
    <row r="3827" spans="1:8" s="172" customFormat="1" ht="12.75" customHeight="1" x14ac:dyDescent="0.15">
      <c r="A3827" s="105"/>
      <c r="C3827" s="20"/>
      <c r="D3827" s="20"/>
      <c r="E3827" s="20"/>
      <c r="F3827" s="105">
        <v>38525</v>
      </c>
      <c r="G3827" s="116">
        <v>11.05</v>
      </c>
      <c r="H3827" s="20"/>
    </row>
    <row r="3828" spans="1:8" s="172" customFormat="1" ht="12.75" customHeight="1" x14ac:dyDescent="0.15">
      <c r="A3828" s="105"/>
      <c r="C3828" s="20"/>
      <c r="D3828" s="20"/>
      <c r="E3828" s="20"/>
      <c r="F3828" s="105">
        <v>38524</v>
      </c>
      <c r="G3828" s="116">
        <v>11.08</v>
      </c>
      <c r="H3828" s="20"/>
    </row>
    <row r="3829" spans="1:8" s="172" customFormat="1" ht="12.75" customHeight="1" x14ac:dyDescent="0.15">
      <c r="A3829" s="105"/>
      <c r="C3829" s="20"/>
      <c r="D3829" s="20"/>
      <c r="E3829" s="20"/>
      <c r="F3829" s="105">
        <v>38523</v>
      </c>
      <c r="G3829" s="116">
        <v>11.47</v>
      </c>
      <c r="H3829" s="20"/>
    </row>
    <row r="3830" spans="1:8" s="172" customFormat="1" ht="12.75" customHeight="1" x14ac:dyDescent="0.15">
      <c r="A3830" s="105"/>
      <c r="C3830" s="20"/>
      <c r="D3830" s="20"/>
      <c r="E3830" s="20"/>
      <c r="F3830" s="105">
        <v>38520</v>
      </c>
      <c r="G3830" s="116">
        <v>11.48</v>
      </c>
      <c r="H3830" s="20"/>
    </row>
    <row r="3831" spans="1:8" s="172" customFormat="1" ht="12.75" customHeight="1" x14ac:dyDescent="0.15">
      <c r="A3831" s="105"/>
      <c r="C3831" s="20"/>
      <c r="D3831" s="20"/>
      <c r="E3831" s="20"/>
      <c r="F3831" s="105">
        <v>38519</v>
      </c>
      <c r="G3831" s="116">
        <v>11.15</v>
      </c>
      <c r="H3831" s="20"/>
    </row>
    <row r="3832" spans="1:8" s="172" customFormat="1" ht="12.75" customHeight="1" x14ac:dyDescent="0.15">
      <c r="A3832" s="105"/>
      <c r="C3832" s="20"/>
      <c r="D3832" s="20"/>
      <c r="E3832" s="20"/>
      <c r="F3832" s="105">
        <v>38518</v>
      </c>
      <c r="G3832" s="116">
        <v>11.46</v>
      </c>
      <c r="H3832" s="20"/>
    </row>
    <row r="3833" spans="1:8" s="172" customFormat="1" ht="12.75" customHeight="1" x14ac:dyDescent="0.15">
      <c r="A3833" s="105"/>
      <c r="C3833" s="20"/>
      <c r="D3833" s="20"/>
      <c r="E3833" s="20"/>
      <c r="F3833" s="105">
        <v>38517</v>
      </c>
      <c r="G3833" s="116">
        <v>11.79</v>
      </c>
      <c r="H3833" s="20"/>
    </row>
    <row r="3834" spans="1:8" s="172" customFormat="1" ht="12.75" customHeight="1" x14ac:dyDescent="0.15">
      <c r="A3834" s="105"/>
      <c r="C3834" s="20"/>
      <c r="D3834" s="20"/>
      <c r="E3834" s="20"/>
      <c r="F3834" s="105">
        <v>38516</v>
      </c>
      <c r="G3834" s="116">
        <v>11.65</v>
      </c>
      <c r="H3834" s="20"/>
    </row>
    <row r="3835" spans="1:8" s="172" customFormat="1" ht="12.75" customHeight="1" x14ac:dyDescent="0.15">
      <c r="A3835" s="105"/>
      <c r="C3835" s="20"/>
      <c r="D3835" s="20"/>
      <c r="E3835" s="20"/>
      <c r="F3835" s="105">
        <v>38513</v>
      </c>
      <c r="G3835" s="116">
        <v>11.96</v>
      </c>
      <c r="H3835" s="20"/>
    </row>
    <row r="3836" spans="1:8" s="172" customFormat="1" ht="12.75" customHeight="1" x14ac:dyDescent="0.15">
      <c r="A3836" s="105"/>
      <c r="C3836" s="20"/>
      <c r="D3836" s="20"/>
      <c r="E3836" s="20"/>
      <c r="F3836" s="105">
        <v>38512</v>
      </c>
      <c r="G3836" s="116">
        <v>12.08</v>
      </c>
      <c r="H3836" s="20"/>
    </row>
    <row r="3837" spans="1:8" s="172" customFormat="1" ht="12.75" customHeight="1" x14ac:dyDescent="0.15">
      <c r="A3837" s="105"/>
      <c r="C3837" s="20"/>
      <c r="D3837" s="20"/>
      <c r="E3837" s="20"/>
      <c r="F3837" s="105">
        <v>38511</v>
      </c>
      <c r="G3837" s="116">
        <v>12.7</v>
      </c>
      <c r="H3837" s="20"/>
    </row>
    <row r="3838" spans="1:8" s="172" customFormat="1" ht="12.75" customHeight="1" x14ac:dyDescent="0.15">
      <c r="A3838" s="105"/>
      <c r="C3838" s="20"/>
      <c r="D3838" s="20"/>
      <c r="E3838" s="20"/>
      <c r="F3838" s="105">
        <v>38510</v>
      </c>
      <c r="G3838" s="116">
        <v>12.39</v>
      </c>
      <c r="H3838" s="20"/>
    </row>
    <row r="3839" spans="1:8" s="172" customFormat="1" ht="12.75" customHeight="1" x14ac:dyDescent="0.15">
      <c r="A3839" s="105"/>
      <c r="C3839" s="20"/>
      <c r="D3839" s="20"/>
      <c r="E3839" s="20"/>
      <c r="F3839" s="105">
        <v>38509</v>
      </c>
      <c r="G3839" s="116">
        <v>12.28</v>
      </c>
      <c r="H3839" s="20"/>
    </row>
    <row r="3840" spans="1:8" s="172" customFormat="1" ht="12.75" customHeight="1" x14ac:dyDescent="0.15">
      <c r="A3840" s="105"/>
      <c r="C3840" s="20"/>
      <c r="D3840" s="20"/>
      <c r="E3840" s="20"/>
      <c r="F3840" s="105">
        <v>38506</v>
      </c>
      <c r="G3840" s="116">
        <v>12.15</v>
      </c>
      <c r="H3840" s="20"/>
    </row>
    <row r="3841" spans="1:8" s="172" customFormat="1" ht="12.75" customHeight="1" x14ac:dyDescent="0.15">
      <c r="A3841" s="105"/>
      <c r="C3841" s="20"/>
      <c r="D3841" s="20"/>
      <c r="E3841" s="20"/>
      <c r="F3841" s="105">
        <v>38505</v>
      </c>
      <c r="G3841" s="116">
        <v>11.84</v>
      </c>
      <c r="H3841" s="20"/>
    </row>
    <row r="3842" spans="1:8" s="172" customFormat="1" ht="12.75" customHeight="1" x14ac:dyDescent="0.15">
      <c r="A3842" s="105"/>
      <c r="C3842" s="20"/>
      <c r="D3842" s="20"/>
      <c r="E3842" s="20"/>
      <c r="F3842" s="105">
        <v>38504</v>
      </c>
      <c r="G3842" s="116">
        <v>12.36</v>
      </c>
      <c r="H3842" s="20"/>
    </row>
    <row r="3843" spans="1:8" s="172" customFormat="1" ht="12.75" customHeight="1" x14ac:dyDescent="0.15">
      <c r="A3843" s="105"/>
      <c r="C3843" s="20"/>
      <c r="D3843" s="20"/>
      <c r="E3843" s="20"/>
      <c r="F3843" s="105">
        <v>38503</v>
      </c>
      <c r="G3843" s="116">
        <v>13.29</v>
      </c>
      <c r="H3843" s="20"/>
    </row>
    <row r="3844" spans="1:8" s="172" customFormat="1" ht="12.75" customHeight="1" x14ac:dyDescent="0.15">
      <c r="A3844" s="105"/>
      <c r="C3844" s="20"/>
      <c r="D3844" s="20"/>
      <c r="E3844" s="20"/>
      <c r="F3844" s="105">
        <v>38499</v>
      </c>
      <c r="G3844" s="116">
        <v>12.15</v>
      </c>
      <c r="H3844" s="20"/>
    </row>
    <row r="3845" spans="1:8" s="172" customFormat="1" ht="12.75" customHeight="1" x14ac:dyDescent="0.15">
      <c r="A3845" s="105"/>
      <c r="C3845" s="20"/>
      <c r="D3845" s="20"/>
      <c r="E3845" s="20"/>
      <c r="F3845" s="105">
        <v>38498</v>
      </c>
      <c r="G3845" s="116">
        <v>12.24</v>
      </c>
      <c r="H3845" s="20"/>
    </row>
    <row r="3846" spans="1:8" s="172" customFormat="1" ht="12.75" customHeight="1" x14ac:dyDescent="0.15">
      <c r="A3846" s="105"/>
      <c r="C3846" s="20"/>
      <c r="D3846" s="20"/>
      <c r="E3846" s="20"/>
      <c r="F3846" s="105">
        <v>38497</v>
      </c>
      <c r="G3846" s="116">
        <v>12.58</v>
      </c>
      <c r="H3846" s="20"/>
    </row>
    <row r="3847" spans="1:8" s="172" customFormat="1" ht="12.75" customHeight="1" x14ac:dyDescent="0.15">
      <c r="A3847" s="105"/>
      <c r="C3847" s="20"/>
      <c r="D3847" s="20"/>
      <c r="E3847" s="20"/>
      <c r="F3847" s="105">
        <v>38496</v>
      </c>
      <c r="G3847" s="116">
        <v>12.69</v>
      </c>
      <c r="H3847" s="20"/>
    </row>
    <row r="3848" spans="1:8" s="172" customFormat="1" ht="12.75" customHeight="1" x14ac:dyDescent="0.15">
      <c r="A3848" s="105"/>
      <c r="C3848" s="20"/>
      <c r="D3848" s="20"/>
      <c r="E3848" s="20"/>
      <c r="F3848" s="105">
        <v>38495</v>
      </c>
      <c r="G3848" s="116">
        <v>12.95</v>
      </c>
      <c r="H3848" s="20"/>
    </row>
    <row r="3849" spans="1:8" s="172" customFormat="1" ht="12.75" customHeight="1" x14ac:dyDescent="0.15">
      <c r="A3849" s="105"/>
      <c r="C3849" s="20"/>
      <c r="D3849" s="20"/>
      <c r="E3849" s="20"/>
      <c r="F3849" s="105">
        <v>38492</v>
      </c>
      <c r="G3849" s="116">
        <v>13.14</v>
      </c>
      <c r="H3849" s="20"/>
    </row>
    <row r="3850" spans="1:8" s="172" customFormat="1" ht="12.75" customHeight="1" x14ac:dyDescent="0.15">
      <c r="A3850" s="105"/>
      <c r="C3850" s="20"/>
      <c r="D3850" s="20"/>
      <c r="E3850" s="20"/>
      <c r="F3850" s="105">
        <v>38491</v>
      </c>
      <c r="G3850" s="116">
        <v>13.32</v>
      </c>
      <c r="H3850" s="20"/>
    </row>
    <row r="3851" spans="1:8" s="172" customFormat="1" ht="12.75" customHeight="1" x14ac:dyDescent="0.15">
      <c r="A3851" s="105"/>
      <c r="C3851" s="20"/>
      <c r="D3851" s="20"/>
      <c r="E3851" s="20"/>
      <c r="F3851" s="105">
        <v>38490</v>
      </c>
      <c r="G3851" s="116">
        <v>13.63</v>
      </c>
      <c r="H3851" s="20"/>
    </row>
    <row r="3852" spans="1:8" s="172" customFormat="1" ht="12.75" customHeight="1" x14ac:dyDescent="0.15">
      <c r="A3852" s="105"/>
      <c r="C3852" s="20"/>
      <c r="D3852" s="20"/>
      <c r="E3852" s="20"/>
      <c r="F3852" s="105">
        <v>38489</v>
      </c>
      <c r="G3852" s="116">
        <v>14.57</v>
      </c>
      <c r="H3852" s="20"/>
    </row>
    <row r="3853" spans="1:8" s="172" customFormat="1" ht="12.75" customHeight="1" x14ac:dyDescent="0.15">
      <c r="A3853" s="105"/>
      <c r="C3853" s="20"/>
      <c r="D3853" s="20"/>
      <c r="E3853" s="20"/>
      <c r="F3853" s="105">
        <v>38488</v>
      </c>
      <c r="G3853" s="116">
        <v>15.68</v>
      </c>
      <c r="H3853" s="20"/>
    </row>
    <row r="3854" spans="1:8" s="172" customFormat="1" ht="12.75" customHeight="1" x14ac:dyDescent="0.15">
      <c r="A3854" s="105"/>
      <c r="C3854" s="20"/>
      <c r="D3854" s="20"/>
      <c r="E3854" s="20"/>
      <c r="F3854" s="105">
        <v>38485</v>
      </c>
      <c r="G3854" s="116">
        <v>16.32</v>
      </c>
      <c r="H3854" s="20"/>
    </row>
    <row r="3855" spans="1:8" s="172" customFormat="1" ht="12.75" customHeight="1" x14ac:dyDescent="0.15">
      <c r="A3855" s="105"/>
      <c r="C3855" s="20"/>
      <c r="D3855" s="20"/>
      <c r="E3855" s="20"/>
      <c r="F3855" s="105">
        <v>38484</v>
      </c>
      <c r="G3855" s="116">
        <v>16.12</v>
      </c>
      <c r="H3855" s="20"/>
    </row>
    <row r="3856" spans="1:8" s="172" customFormat="1" ht="12.75" customHeight="1" x14ac:dyDescent="0.15">
      <c r="A3856" s="105"/>
      <c r="C3856" s="20"/>
      <c r="D3856" s="20"/>
      <c r="E3856" s="20"/>
      <c r="F3856" s="105">
        <v>38483</v>
      </c>
      <c r="G3856" s="116">
        <v>14.45</v>
      </c>
      <c r="H3856" s="20"/>
    </row>
    <row r="3857" spans="1:8" s="172" customFormat="1" ht="12.75" customHeight="1" x14ac:dyDescent="0.15">
      <c r="A3857" s="105"/>
      <c r="C3857" s="20"/>
      <c r="D3857" s="20"/>
      <c r="E3857" s="20"/>
      <c r="F3857" s="105">
        <v>38482</v>
      </c>
      <c r="G3857" s="116">
        <v>14.91</v>
      </c>
      <c r="H3857" s="20"/>
    </row>
    <row r="3858" spans="1:8" s="172" customFormat="1" ht="12.75" customHeight="1" x14ac:dyDescent="0.15">
      <c r="A3858" s="105"/>
      <c r="C3858" s="20"/>
      <c r="D3858" s="20"/>
      <c r="E3858" s="20"/>
      <c r="F3858" s="105">
        <v>38481</v>
      </c>
      <c r="G3858" s="116">
        <v>13.75</v>
      </c>
      <c r="H3858" s="20"/>
    </row>
    <row r="3859" spans="1:8" s="172" customFormat="1" ht="12.75" customHeight="1" x14ac:dyDescent="0.15">
      <c r="A3859" s="105"/>
      <c r="C3859" s="20"/>
      <c r="D3859" s="20"/>
      <c r="E3859" s="20"/>
      <c r="F3859" s="105">
        <v>38478</v>
      </c>
      <c r="G3859" s="116">
        <v>14.05</v>
      </c>
      <c r="H3859" s="20"/>
    </row>
    <row r="3860" spans="1:8" s="172" customFormat="1" ht="12.75" customHeight="1" x14ac:dyDescent="0.15">
      <c r="A3860" s="105"/>
      <c r="C3860" s="20"/>
      <c r="D3860" s="20"/>
      <c r="E3860" s="20"/>
      <c r="F3860" s="105">
        <v>38477</v>
      </c>
      <c r="G3860" s="116">
        <v>13.98</v>
      </c>
      <c r="H3860" s="20"/>
    </row>
    <row r="3861" spans="1:8" s="172" customFormat="1" ht="12.75" customHeight="1" x14ac:dyDescent="0.15">
      <c r="A3861" s="105"/>
      <c r="C3861" s="20"/>
      <c r="D3861" s="20"/>
      <c r="E3861" s="20"/>
      <c r="F3861" s="105">
        <v>38476</v>
      </c>
      <c r="G3861" s="116">
        <v>13.85</v>
      </c>
      <c r="H3861" s="20"/>
    </row>
    <row r="3862" spans="1:8" s="172" customFormat="1" ht="12.75" customHeight="1" x14ac:dyDescent="0.15">
      <c r="A3862" s="105"/>
      <c r="C3862" s="20"/>
      <c r="D3862" s="20"/>
      <c r="E3862" s="20"/>
      <c r="F3862" s="105">
        <v>38475</v>
      </c>
      <c r="G3862" s="116">
        <v>14.53</v>
      </c>
      <c r="H3862" s="20"/>
    </row>
    <row r="3863" spans="1:8" s="172" customFormat="1" ht="12.75" customHeight="1" x14ac:dyDescent="0.15">
      <c r="A3863" s="105"/>
      <c r="C3863" s="20"/>
      <c r="D3863" s="20"/>
      <c r="E3863" s="20"/>
      <c r="F3863" s="105">
        <v>38474</v>
      </c>
      <c r="G3863" s="116">
        <v>15.12</v>
      </c>
      <c r="H3863" s="20"/>
    </row>
    <row r="3864" spans="1:8" s="172" customFormat="1" ht="12.75" customHeight="1" x14ac:dyDescent="0.15">
      <c r="A3864" s="105"/>
      <c r="C3864" s="20"/>
      <c r="D3864" s="20"/>
      <c r="E3864" s="20"/>
      <c r="F3864" s="105">
        <v>38471</v>
      </c>
      <c r="G3864" s="116">
        <v>15.31</v>
      </c>
      <c r="H3864" s="20"/>
    </row>
    <row r="3865" spans="1:8" s="172" customFormat="1" ht="12.75" customHeight="1" x14ac:dyDescent="0.15">
      <c r="A3865" s="105"/>
      <c r="C3865" s="20"/>
      <c r="D3865" s="20"/>
      <c r="E3865" s="20"/>
      <c r="F3865" s="105">
        <v>38470</v>
      </c>
      <c r="G3865" s="116">
        <v>16.86</v>
      </c>
      <c r="H3865" s="20"/>
    </row>
    <row r="3866" spans="1:8" s="172" customFormat="1" ht="12.75" customHeight="1" x14ac:dyDescent="0.15">
      <c r="A3866" s="105"/>
      <c r="C3866" s="20"/>
      <c r="D3866" s="20"/>
      <c r="E3866" s="20"/>
      <c r="F3866" s="105">
        <v>38469</v>
      </c>
      <c r="G3866" s="116">
        <v>14.87</v>
      </c>
      <c r="H3866" s="20"/>
    </row>
    <row r="3867" spans="1:8" s="172" customFormat="1" ht="12.75" customHeight="1" x14ac:dyDescent="0.15">
      <c r="A3867" s="105"/>
      <c r="C3867" s="20"/>
      <c r="D3867" s="20"/>
      <c r="E3867" s="20"/>
      <c r="F3867" s="105">
        <v>38468</v>
      </c>
      <c r="G3867" s="116">
        <v>14.91</v>
      </c>
      <c r="H3867" s="20"/>
    </row>
    <row r="3868" spans="1:8" s="172" customFormat="1" ht="12.75" customHeight="1" x14ac:dyDescent="0.15">
      <c r="A3868" s="105"/>
      <c r="C3868" s="20"/>
      <c r="D3868" s="20"/>
      <c r="E3868" s="20"/>
      <c r="F3868" s="105">
        <v>38467</v>
      </c>
      <c r="G3868" s="116">
        <v>14.62</v>
      </c>
      <c r="H3868" s="20"/>
    </row>
    <row r="3869" spans="1:8" s="172" customFormat="1" ht="12.75" customHeight="1" x14ac:dyDescent="0.15">
      <c r="A3869" s="105"/>
      <c r="C3869" s="20"/>
      <c r="D3869" s="20"/>
      <c r="E3869" s="20"/>
      <c r="F3869" s="105">
        <v>38464</v>
      </c>
      <c r="G3869" s="116">
        <v>15.38</v>
      </c>
      <c r="H3869" s="20"/>
    </row>
    <row r="3870" spans="1:8" s="172" customFormat="1" ht="12.75" customHeight="1" x14ac:dyDescent="0.15">
      <c r="A3870" s="105"/>
      <c r="C3870" s="20"/>
      <c r="D3870" s="20"/>
      <c r="E3870" s="20"/>
      <c r="F3870" s="105">
        <v>38463</v>
      </c>
      <c r="G3870" s="116">
        <v>14.41</v>
      </c>
      <c r="H3870" s="20"/>
    </row>
    <row r="3871" spans="1:8" s="172" customFormat="1" ht="12.75" customHeight="1" x14ac:dyDescent="0.15">
      <c r="A3871" s="105"/>
      <c r="C3871" s="20"/>
      <c r="D3871" s="20"/>
      <c r="E3871" s="20"/>
      <c r="F3871" s="105">
        <v>38462</v>
      </c>
      <c r="G3871" s="116">
        <v>16.920000000000002</v>
      </c>
      <c r="H3871" s="20"/>
    </row>
    <row r="3872" spans="1:8" s="172" customFormat="1" ht="12.75" customHeight="1" x14ac:dyDescent="0.15">
      <c r="A3872" s="105"/>
      <c r="C3872" s="20"/>
      <c r="D3872" s="20"/>
      <c r="E3872" s="20"/>
      <c r="F3872" s="105">
        <v>38461</v>
      </c>
      <c r="G3872" s="116">
        <v>14.96</v>
      </c>
      <c r="H3872" s="20"/>
    </row>
    <row r="3873" spans="1:8" s="172" customFormat="1" ht="12.75" customHeight="1" x14ac:dyDescent="0.15">
      <c r="A3873" s="105"/>
      <c r="C3873" s="20"/>
      <c r="D3873" s="20"/>
      <c r="E3873" s="20"/>
      <c r="F3873" s="105">
        <v>38460</v>
      </c>
      <c r="G3873" s="116">
        <v>16.559999999999999</v>
      </c>
      <c r="H3873" s="20"/>
    </row>
    <row r="3874" spans="1:8" s="172" customFormat="1" ht="12.75" customHeight="1" x14ac:dyDescent="0.15">
      <c r="A3874" s="105"/>
      <c r="C3874" s="20"/>
      <c r="D3874" s="20"/>
      <c r="E3874" s="20"/>
      <c r="F3874" s="105">
        <v>38457</v>
      </c>
      <c r="G3874" s="116">
        <v>17.739999999999998</v>
      </c>
      <c r="H3874" s="20"/>
    </row>
    <row r="3875" spans="1:8" s="172" customFormat="1" ht="12.75" customHeight="1" x14ac:dyDescent="0.15">
      <c r="A3875" s="105"/>
      <c r="C3875" s="20"/>
      <c r="D3875" s="20"/>
      <c r="E3875" s="20"/>
      <c r="F3875" s="105">
        <v>38456</v>
      </c>
      <c r="G3875" s="116">
        <v>14.53</v>
      </c>
      <c r="H3875" s="20"/>
    </row>
    <row r="3876" spans="1:8" s="172" customFormat="1" ht="12.75" customHeight="1" x14ac:dyDescent="0.15">
      <c r="A3876" s="105"/>
      <c r="C3876" s="20"/>
      <c r="D3876" s="20"/>
      <c r="E3876" s="20"/>
      <c r="F3876" s="105">
        <v>38455</v>
      </c>
      <c r="G3876" s="116">
        <v>13.31</v>
      </c>
      <c r="H3876" s="20"/>
    </row>
    <row r="3877" spans="1:8" s="172" customFormat="1" ht="12.75" customHeight="1" x14ac:dyDescent="0.15">
      <c r="A3877" s="105"/>
      <c r="C3877" s="20"/>
      <c r="D3877" s="20"/>
      <c r="E3877" s="20"/>
      <c r="F3877" s="105">
        <v>38454</v>
      </c>
      <c r="G3877" s="116">
        <v>11.3</v>
      </c>
      <c r="H3877" s="20"/>
    </row>
    <row r="3878" spans="1:8" s="172" customFormat="1" ht="12.75" customHeight="1" x14ac:dyDescent="0.15">
      <c r="A3878" s="105"/>
      <c r="C3878" s="20"/>
      <c r="D3878" s="20"/>
      <c r="E3878" s="20"/>
      <c r="F3878" s="105">
        <v>38453</v>
      </c>
      <c r="G3878" s="116">
        <v>11.98</v>
      </c>
      <c r="H3878" s="20"/>
    </row>
    <row r="3879" spans="1:8" s="172" customFormat="1" ht="12.75" customHeight="1" x14ac:dyDescent="0.15">
      <c r="A3879" s="105"/>
      <c r="C3879" s="20"/>
      <c r="D3879" s="20"/>
      <c r="E3879" s="20"/>
      <c r="F3879" s="105">
        <v>38450</v>
      </c>
      <c r="G3879" s="116">
        <v>12.62</v>
      </c>
      <c r="H3879" s="20"/>
    </row>
    <row r="3880" spans="1:8" s="172" customFormat="1" ht="12.75" customHeight="1" x14ac:dyDescent="0.15">
      <c r="A3880" s="105"/>
      <c r="C3880" s="20"/>
      <c r="D3880" s="20"/>
      <c r="E3880" s="20"/>
      <c r="F3880" s="105">
        <v>38449</v>
      </c>
      <c r="G3880" s="116">
        <v>12.33</v>
      </c>
      <c r="H3880" s="20"/>
    </row>
    <row r="3881" spans="1:8" s="172" customFormat="1" ht="12.75" customHeight="1" x14ac:dyDescent="0.15">
      <c r="A3881" s="105"/>
      <c r="C3881" s="20"/>
      <c r="D3881" s="20"/>
      <c r="E3881" s="20"/>
      <c r="F3881" s="105">
        <v>38448</v>
      </c>
      <c r="G3881" s="116">
        <v>13.15</v>
      </c>
      <c r="H3881" s="20"/>
    </row>
    <row r="3882" spans="1:8" s="172" customFormat="1" ht="12.75" customHeight="1" x14ac:dyDescent="0.15">
      <c r="A3882" s="105"/>
      <c r="C3882" s="20"/>
      <c r="D3882" s="20"/>
      <c r="E3882" s="20"/>
      <c r="F3882" s="105">
        <v>38447</v>
      </c>
      <c r="G3882" s="116">
        <v>13.68</v>
      </c>
      <c r="H3882" s="20"/>
    </row>
    <row r="3883" spans="1:8" s="172" customFormat="1" ht="12.75" customHeight="1" x14ac:dyDescent="0.15">
      <c r="A3883" s="105"/>
      <c r="C3883" s="20"/>
      <c r="D3883" s="20"/>
      <c r="E3883" s="20"/>
      <c r="F3883" s="105">
        <v>38446</v>
      </c>
      <c r="G3883" s="116">
        <v>14.11</v>
      </c>
      <c r="H3883" s="20"/>
    </row>
    <row r="3884" spans="1:8" s="172" customFormat="1" ht="12.75" customHeight="1" x14ac:dyDescent="0.15">
      <c r="A3884" s="105"/>
      <c r="C3884" s="20"/>
      <c r="D3884" s="20"/>
      <c r="E3884" s="20"/>
      <c r="F3884" s="105">
        <v>38443</v>
      </c>
      <c r="G3884" s="116">
        <v>14.09</v>
      </c>
      <c r="H3884" s="20"/>
    </row>
    <row r="3885" spans="1:8" s="172" customFormat="1" ht="12.75" customHeight="1" x14ac:dyDescent="0.15">
      <c r="A3885" s="105"/>
      <c r="C3885" s="20"/>
      <c r="D3885" s="20"/>
      <c r="E3885" s="20"/>
      <c r="F3885" s="105">
        <v>38442</v>
      </c>
      <c r="G3885" s="116">
        <v>14.02</v>
      </c>
      <c r="H3885" s="20"/>
    </row>
    <row r="3886" spans="1:8" s="172" customFormat="1" ht="12.75" customHeight="1" x14ac:dyDescent="0.15">
      <c r="A3886" s="105"/>
      <c r="C3886" s="20"/>
      <c r="D3886" s="20"/>
      <c r="E3886" s="20"/>
      <c r="F3886" s="105">
        <v>38441</v>
      </c>
      <c r="G3886" s="116">
        <v>13.64</v>
      </c>
      <c r="H3886" s="20"/>
    </row>
    <row r="3887" spans="1:8" s="172" customFormat="1" ht="12.75" customHeight="1" x14ac:dyDescent="0.15">
      <c r="A3887" s="105"/>
      <c r="C3887" s="20"/>
      <c r="D3887" s="20"/>
      <c r="E3887" s="20"/>
      <c r="F3887" s="105">
        <v>38440</v>
      </c>
      <c r="G3887" s="116">
        <v>14.49</v>
      </c>
      <c r="H3887" s="20"/>
    </row>
    <row r="3888" spans="1:8" s="172" customFormat="1" ht="12.75" customHeight="1" x14ac:dyDescent="0.15">
      <c r="A3888" s="105"/>
      <c r="C3888" s="20"/>
      <c r="D3888" s="20"/>
      <c r="E3888" s="20"/>
      <c r="F3888" s="105">
        <v>38439</v>
      </c>
      <c r="G3888" s="116">
        <v>13.75</v>
      </c>
      <c r="H3888" s="20"/>
    </row>
    <row r="3889" spans="1:8" s="172" customFormat="1" ht="12.75" customHeight="1" x14ac:dyDescent="0.15">
      <c r="A3889" s="105"/>
      <c r="C3889" s="20"/>
      <c r="D3889" s="20"/>
      <c r="E3889" s="20"/>
      <c r="F3889" s="105">
        <v>38435</v>
      </c>
      <c r="G3889" s="116">
        <v>13.42</v>
      </c>
      <c r="H3889" s="20"/>
    </row>
    <row r="3890" spans="1:8" s="172" customFormat="1" ht="12.75" customHeight="1" x14ac:dyDescent="0.15">
      <c r="A3890" s="105"/>
      <c r="C3890" s="20"/>
      <c r="D3890" s="20"/>
      <c r="E3890" s="20"/>
      <c r="F3890" s="105">
        <v>38434</v>
      </c>
      <c r="G3890" s="116">
        <v>14.06</v>
      </c>
      <c r="H3890" s="20"/>
    </row>
    <row r="3891" spans="1:8" s="172" customFormat="1" ht="12.75" customHeight="1" x14ac:dyDescent="0.15">
      <c r="A3891" s="105"/>
      <c r="C3891" s="20"/>
      <c r="D3891" s="20"/>
      <c r="E3891" s="20"/>
      <c r="F3891" s="105">
        <v>38433</v>
      </c>
      <c r="G3891" s="116">
        <v>14.27</v>
      </c>
      <c r="H3891" s="20"/>
    </row>
    <row r="3892" spans="1:8" s="172" customFormat="1" ht="12.75" customHeight="1" x14ac:dyDescent="0.15">
      <c r="A3892" s="105"/>
      <c r="C3892" s="20"/>
      <c r="D3892" s="20"/>
      <c r="E3892" s="20"/>
      <c r="F3892" s="105">
        <v>38432</v>
      </c>
      <c r="G3892" s="116">
        <v>13.61</v>
      </c>
      <c r="H3892" s="20"/>
    </row>
    <row r="3893" spans="1:8" s="172" customFormat="1" ht="12.75" customHeight="1" x14ac:dyDescent="0.15">
      <c r="A3893" s="105"/>
      <c r="C3893" s="20"/>
      <c r="D3893" s="20"/>
      <c r="E3893" s="20"/>
      <c r="F3893" s="105">
        <v>38429</v>
      </c>
      <c r="G3893" s="116">
        <v>13.14</v>
      </c>
      <c r="H3893" s="20"/>
    </row>
    <row r="3894" spans="1:8" s="172" customFormat="1" ht="12.75" customHeight="1" x14ac:dyDescent="0.15">
      <c r="A3894" s="105"/>
      <c r="C3894" s="20"/>
      <c r="D3894" s="20"/>
      <c r="E3894" s="20"/>
      <c r="F3894" s="105">
        <v>38428</v>
      </c>
      <c r="G3894" s="116">
        <v>13.29</v>
      </c>
      <c r="H3894" s="20"/>
    </row>
    <row r="3895" spans="1:8" s="172" customFormat="1" ht="12.75" customHeight="1" x14ac:dyDescent="0.15">
      <c r="A3895" s="105"/>
      <c r="C3895" s="20"/>
      <c r="D3895" s="20"/>
      <c r="E3895" s="20"/>
      <c r="F3895" s="105">
        <v>38427</v>
      </c>
      <c r="G3895" s="116">
        <v>13.49</v>
      </c>
      <c r="H3895" s="20"/>
    </row>
    <row r="3896" spans="1:8" s="172" customFormat="1" ht="12.75" customHeight="1" x14ac:dyDescent="0.15">
      <c r="A3896" s="105"/>
      <c r="C3896" s="20"/>
      <c r="D3896" s="20"/>
      <c r="E3896" s="20"/>
      <c r="F3896" s="105">
        <v>38426</v>
      </c>
      <c r="G3896" s="116">
        <v>13.15</v>
      </c>
      <c r="H3896" s="20"/>
    </row>
    <row r="3897" spans="1:8" s="172" customFormat="1" ht="12.75" customHeight="1" x14ac:dyDescent="0.15">
      <c r="A3897" s="105"/>
      <c r="C3897" s="20"/>
      <c r="D3897" s="20"/>
      <c r="E3897" s="20"/>
      <c r="F3897" s="105">
        <v>38425</v>
      </c>
      <c r="G3897" s="116">
        <v>12.39</v>
      </c>
      <c r="H3897" s="20"/>
    </row>
    <row r="3898" spans="1:8" s="172" customFormat="1" ht="12.75" customHeight="1" x14ac:dyDescent="0.15">
      <c r="A3898" s="105"/>
      <c r="C3898" s="20"/>
      <c r="D3898" s="20"/>
      <c r="E3898" s="20"/>
      <c r="F3898" s="105">
        <v>38422</v>
      </c>
      <c r="G3898" s="116">
        <v>12.8</v>
      </c>
      <c r="H3898" s="20"/>
    </row>
    <row r="3899" spans="1:8" s="172" customFormat="1" ht="12.75" customHeight="1" x14ac:dyDescent="0.15">
      <c r="A3899" s="105"/>
      <c r="C3899" s="20"/>
      <c r="D3899" s="20"/>
      <c r="E3899" s="20"/>
      <c r="F3899" s="105">
        <v>38421</v>
      </c>
      <c r="G3899" s="116">
        <v>12.49</v>
      </c>
      <c r="H3899" s="20"/>
    </row>
    <row r="3900" spans="1:8" s="172" customFormat="1" ht="12.75" customHeight="1" x14ac:dyDescent="0.15">
      <c r="A3900" s="105"/>
      <c r="C3900" s="20"/>
      <c r="D3900" s="20"/>
      <c r="E3900" s="20"/>
      <c r="F3900" s="105">
        <v>38420</v>
      </c>
      <c r="G3900" s="116">
        <v>12.7</v>
      </c>
      <c r="H3900" s="20"/>
    </row>
    <row r="3901" spans="1:8" s="172" customFormat="1" ht="12.75" customHeight="1" x14ac:dyDescent="0.15">
      <c r="A3901" s="105"/>
      <c r="C3901" s="20"/>
      <c r="D3901" s="20"/>
      <c r="E3901" s="20"/>
      <c r="F3901" s="105">
        <v>38419</v>
      </c>
      <c r="G3901" s="116">
        <v>12.4</v>
      </c>
      <c r="H3901" s="20"/>
    </row>
    <row r="3902" spans="1:8" s="172" customFormat="1" ht="12.75" customHeight="1" x14ac:dyDescent="0.15">
      <c r="A3902" s="105"/>
      <c r="C3902" s="20"/>
      <c r="D3902" s="20"/>
      <c r="E3902" s="20"/>
      <c r="F3902" s="105">
        <v>38418</v>
      </c>
      <c r="G3902" s="116">
        <v>12.26</v>
      </c>
      <c r="H3902" s="20"/>
    </row>
    <row r="3903" spans="1:8" s="172" customFormat="1" ht="12.75" customHeight="1" x14ac:dyDescent="0.15">
      <c r="A3903" s="105"/>
      <c r="C3903" s="20"/>
      <c r="D3903" s="20"/>
      <c r="E3903" s="20"/>
      <c r="F3903" s="105">
        <v>38415</v>
      </c>
      <c r="G3903" s="116">
        <v>11.94</v>
      </c>
      <c r="H3903" s="20"/>
    </row>
    <row r="3904" spans="1:8" s="172" customFormat="1" ht="12.75" customHeight="1" x14ac:dyDescent="0.15">
      <c r="A3904" s="105"/>
      <c r="C3904" s="20"/>
      <c r="D3904" s="20"/>
      <c r="E3904" s="20"/>
      <c r="F3904" s="105">
        <v>38414</v>
      </c>
      <c r="G3904" s="116">
        <v>12.93</v>
      </c>
      <c r="H3904" s="20"/>
    </row>
    <row r="3905" spans="1:8" s="172" customFormat="1" ht="12.75" customHeight="1" x14ac:dyDescent="0.15">
      <c r="A3905" s="105"/>
      <c r="C3905" s="20"/>
      <c r="D3905" s="20"/>
      <c r="E3905" s="20"/>
      <c r="F3905" s="105">
        <v>38413</v>
      </c>
      <c r="G3905" s="116">
        <v>12.5</v>
      </c>
      <c r="H3905" s="20"/>
    </row>
    <row r="3906" spans="1:8" s="172" customFormat="1" ht="12.75" customHeight="1" x14ac:dyDescent="0.15">
      <c r="A3906" s="105"/>
      <c r="C3906" s="20"/>
      <c r="D3906" s="20"/>
      <c r="E3906" s="20"/>
      <c r="F3906" s="105">
        <v>38412</v>
      </c>
      <c r="G3906" s="116">
        <v>12.04</v>
      </c>
      <c r="H3906" s="20"/>
    </row>
    <row r="3907" spans="1:8" s="172" customFormat="1" ht="12.75" customHeight="1" x14ac:dyDescent="0.15">
      <c r="A3907" s="105"/>
      <c r="C3907" s="20"/>
      <c r="D3907" s="20"/>
      <c r="E3907" s="20"/>
      <c r="F3907" s="105">
        <v>38411</v>
      </c>
      <c r="G3907" s="116">
        <v>12.08</v>
      </c>
      <c r="H3907" s="20"/>
    </row>
    <row r="3908" spans="1:8" s="172" customFormat="1" ht="12.75" customHeight="1" x14ac:dyDescent="0.15">
      <c r="A3908" s="105"/>
      <c r="C3908" s="20"/>
      <c r="D3908" s="20"/>
      <c r="E3908" s="20"/>
      <c r="F3908" s="105">
        <v>38408</v>
      </c>
      <c r="G3908" s="116">
        <v>11.49</v>
      </c>
      <c r="H3908" s="20"/>
    </row>
    <row r="3909" spans="1:8" s="172" customFormat="1" ht="12.75" customHeight="1" x14ac:dyDescent="0.15">
      <c r="A3909" s="105"/>
      <c r="C3909" s="20"/>
      <c r="D3909" s="20"/>
      <c r="E3909" s="20"/>
      <c r="F3909" s="105">
        <v>38407</v>
      </c>
      <c r="G3909" s="116">
        <v>11.57</v>
      </c>
      <c r="H3909" s="20"/>
    </row>
    <row r="3910" spans="1:8" s="172" customFormat="1" ht="12.75" customHeight="1" x14ac:dyDescent="0.15">
      <c r="A3910" s="105"/>
      <c r="C3910" s="20"/>
      <c r="D3910" s="20"/>
      <c r="E3910" s="20"/>
      <c r="F3910" s="105">
        <v>38406</v>
      </c>
      <c r="G3910" s="116">
        <v>12.39</v>
      </c>
      <c r="H3910" s="20"/>
    </row>
    <row r="3911" spans="1:8" s="172" customFormat="1" ht="12.75" customHeight="1" x14ac:dyDescent="0.15">
      <c r="A3911" s="105"/>
      <c r="C3911" s="20"/>
      <c r="D3911" s="20"/>
      <c r="E3911" s="20"/>
      <c r="F3911" s="105">
        <v>38405</v>
      </c>
      <c r="G3911" s="116">
        <v>13.14</v>
      </c>
      <c r="H3911" s="20"/>
    </row>
    <row r="3912" spans="1:8" s="172" customFormat="1" ht="12.75" customHeight="1" x14ac:dyDescent="0.15">
      <c r="A3912" s="105"/>
      <c r="C3912" s="20"/>
      <c r="D3912" s="20"/>
      <c r="E3912" s="20"/>
      <c r="F3912" s="105">
        <v>38401</v>
      </c>
      <c r="G3912" s="116">
        <v>11.18</v>
      </c>
      <c r="H3912" s="20"/>
    </row>
    <row r="3913" spans="1:8" s="172" customFormat="1" ht="12.75" customHeight="1" x14ac:dyDescent="0.15">
      <c r="A3913" s="105"/>
      <c r="C3913" s="20"/>
      <c r="D3913" s="20"/>
      <c r="E3913" s="20"/>
      <c r="F3913" s="105">
        <v>38400</v>
      </c>
      <c r="G3913" s="116">
        <v>11.77</v>
      </c>
      <c r="H3913" s="20"/>
    </row>
    <row r="3914" spans="1:8" s="172" customFormat="1" ht="12.75" customHeight="1" x14ac:dyDescent="0.15">
      <c r="A3914" s="105"/>
      <c r="C3914" s="20"/>
      <c r="D3914" s="20"/>
      <c r="E3914" s="20"/>
      <c r="F3914" s="105">
        <v>38399</v>
      </c>
      <c r="G3914" s="116">
        <v>11.1</v>
      </c>
      <c r="H3914" s="20"/>
    </row>
    <row r="3915" spans="1:8" s="172" customFormat="1" ht="12.75" customHeight="1" x14ac:dyDescent="0.15">
      <c r="A3915" s="105"/>
      <c r="C3915" s="20"/>
      <c r="D3915" s="20"/>
      <c r="E3915" s="20"/>
      <c r="F3915" s="105">
        <v>38398</v>
      </c>
      <c r="G3915" s="116">
        <v>11.27</v>
      </c>
      <c r="H3915" s="20"/>
    </row>
    <row r="3916" spans="1:8" s="172" customFormat="1" ht="12.75" customHeight="1" x14ac:dyDescent="0.15">
      <c r="A3916" s="105"/>
      <c r="C3916" s="20"/>
      <c r="D3916" s="20"/>
      <c r="E3916" s="20"/>
      <c r="F3916" s="105">
        <v>38397</v>
      </c>
      <c r="G3916" s="116">
        <v>11.52</v>
      </c>
      <c r="H3916" s="20"/>
    </row>
    <row r="3917" spans="1:8" s="172" customFormat="1" ht="12.75" customHeight="1" x14ac:dyDescent="0.15">
      <c r="A3917" s="105"/>
      <c r="C3917" s="20"/>
      <c r="D3917" s="20"/>
      <c r="E3917" s="20"/>
      <c r="F3917" s="105">
        <v>38394</v>
      </c>
      <c r="G3917" s="116">
        <v>11.43</v>
      </c>
      <c r="H3917" s="20"/>
    </row>
    <row r="3918" spans="1:8" s="172" customFormat="1" ht="12.75" customHeight="1" x14ac:dyDescent="0.15">
      <c r="A3918" s="105"/>
      <c r="C3918" s="20"/>
      <c r="D3918" s="20"/>
      <c r="E3918" s="20"/>
      <c r="F3918" s="105">
        <v>38393</v>
      </c>
      <c r="G3918" s="116">
        <v>11.51</v>
      </c>
      <c r="H3918" s="20"/>
    </row>
    <row r="3919" spans="1:8" s="172" customFormat="1" ht="12.75" customHeight="1" x14ac:dyDescent="0.15">
      <c r="A3919" s="105"/>
      <c r="C3919" s="20"/>
      <c r="D3919" s="20"/>
      <c r="E3919" s="20"/>
      <c r="F3919" s="105">
        <v>38392</v>
      </c>
      <c r="G3919" s="116">
        <v>12</v>
      </c>
      <c r="H3919" s="20"/>
    </row>
    <row r="3920" spans="1:8" s="172" customFormat="1" ht="12.75" customHeight="1" x14ac:dyDescent="0.15">
      <c r="A3920" s="105"/>
      <c r="C3920" s="20"/>
      <c r="D3920" s="20"/>
      <c r="E3920" s="20"/>
      <c r="F3920" s="105">
        <v>38391</v>
      </c>
      <c r="G3920" s="116">
        <v>11.6</v>
      </c>
      <c r="H3920" s="20"/>
    </row>
    <row r="3921" spans="1:8" s="172" customFormat="1" ht="12.75" customHeight="1" x14ac:dyDescent="0.15">
      <c r="A3921" s="105"/>
      <c r="C3921" s="20"/>
      <c r="D3921" s="20"/>
      <c r="E3921" s="20"/>
      <c r="F3921" s="105">
        <v>38390</v>
      </c>
      <c r="G3921" s="116">
        <v>11.73</v>
      </c>
      <c r="H3921" s="20"/>
    </row>
    <row r="3922" spans="1:8" s="172" customFormat="1" ht="12.75" customHeight="1" x14ac:dyDescent="0.15">
      <c r="A3922" s="105"/>
      <c r="C3922" s="20"/>
      <c r="D3922" s="20"/>
      <c r="E3922" s="20"/>
      <c r="F3922" s="105">
        <v>38387</v>
      </c>
      <c r="G3922" s="116">
        <v>11.21</v>
      </c>
      <c r="H3922" s="20"/>
    </row>
    <row r="3923" spans="1:8" s="172" customFormat="1" ht="12.75" customHeight="1" x14ac:dyDescent="0.15">
      <c r="A3923" s="105"/>
      <c r="C3923" s="20"/>
      <c r="D3923" s="20"/>
      <c r="E3923" s="20"/>
      <c r="F3923" s="105">
        <v>38386</v>
      </c>
      <c r="G3923" s="116">
        <v>11.79</v>
      </c>
      <c r="H3923" s="20"/>
    </row>
    <row r="3924" spans="1:8" s="172" customFormat="1" ht="12.75" customHeight="1" x14ac:dyDescent="0.15">
      <c r="A3924" s="105"/>
      <c r="C3924" s="20"/>
      <c r="D3924" s="20"/>
      <c r="E3924" s="20"/>
      <c r="F3924" s="105">
        <v>38385</v>
      </c>
      <c r="G3924" s="116">
        <v>11.66</v>
      </c>
      <c r="H3924" s="20"/>
    </row>
    <row r="3925" spans="1:8" s="172" customFormat="1" ht="12.75" customHeight="1" x14ac:dyDescent="0.15">
      <c r="A3925" s="105"/>
      <c r="C3925" s="20"/>
      <c r="D3925" s="20"/>
      <c r="E3925" s="20"/>
      <c r="F3925" s="105">
        <v>38384</v>
      </c>
      <c r="G3925" s="116">
        <v>12.03</v>
      </c>
      <c r="H3925" s="20"/>
    </row>
    <row r="3926" spans="1:8" s="172" customFormat="1" ht="12.75" customHeight="1" x14ac:dyDescent="0.15">
      <c r="A3926" s="105"/>
      <c r="C3926" s="20"/>
      <c r="D3926" s="20"/>
      <c r="E3926" s="20"/>
      <c r="F3926" s="105">
        <v>38383</v>
      </c>
      <c r="G3926" s="116">
        <v>12.82</v>
      </c>
      <c r="H3926" s="20"/>
    </row>
    <row r="3927" spans="1:8" s="172" customFormat="1" ht="12.75" customHeight="1" x14ac:dyDescent="0.15">
      <c r="A3927" s="105"/>
      <c r="C3927" s="20"/>
      <c r="D3927" s="20"/>
      <c r="E3927" s="20"/>
      <c r="F3927" s="105">
        <v>38380</v>
      </c>
      <c r="G3927" s="116">
        <v>13.24</v>
      </c>
      <c r="H3927" s="20"/>
    </row>
    <row r="3928" spans="1:8" s="172" customFormat="1" ht="12.75" customHeight="1" x14ac:dyDescent="0.15">
      <c r="A3928" s="105"/>
      <c r="C3928" s="20"/>
      <c r="D3928" s="20"/>
      <c r="E3928" s="20"/>
      <c r="F3928" s="105">
        <v>38379</v>
      </c>
      <c r="G3928" s="116">
        <v>13.24</v>
      </c>
      <c r="H3928" s="20"/>
    </row>
    <row r="3929" spans="1:8" s="172" customFormat="1" ht="12.75" customHeight="1" x14ac:dyDescent="0.15">
      <c r="A3929" s="105"/>
      <c r="C3929" s="20"/>
      <c r="D3929" s="20"/>
      <c r="E3929" s="20"/>
      <c r="F3929" s="105">
        <v>38378</v>
      </c>
      <c r="G3929" s="116">
        <v>13.44</v>
      </c>
      <c r="H3929" s="20"/>
    </row>
    <row r="3930" spans="1:8" s="172" customFormat="1" ht="12.75" customHeight="1" x14ac:dyDescent="0.15">
      <c r="A3930" s="105"/>
      <c r="C3930" s="20"/>
      <c r="D3930" s="20"/>
      <c r="E3930" s="20"/>
      <c r="F3930" s="105">
        <v>38377</v>
      </c>
      <c r="G3930" s="116">
        <v>14.06</v>
      </c>
      <c r="H3930" s="20"/>
    </row>
    <row r="3931" spans="1:8" s="172" customFormat="1" ht="12.75" customHeight="1" x14ac:dyDescent="0.15">
      <c r="A3931" s="105"/>
      <c r="C3931" s="20"/>
      <c r="D3931" s="20"/>
      <c r="E3931" s="20"/>
      <c r="F3931" s="105">
        <v>38376</v>
      </c>
      <c r="G3931" s="116">
        <v>14.65</v>
      </c>
      <c r="H3931" s="20"/>
    </row>
    <row r="3932" spans="1:8" s="172" customFormat="1" ht="12.75" customHeight="1" x14ac:dyDescent="0.15">
      <c r="A3932" s="105"/>
      <c r="C3932" s="20"/>
      <c r="D3932" s="20"/>
      <c r="E3932" s="20"/>
      <c r="F3932" s="105">
        <v>38373</v>
      </c>
      <c r="G3932" s="116">
        <v>14.36</v>
      </c>
      <c r="H3932" s="20"/>
    </row>
    <row r="3933" spans="1:8" s="172" customFormat="1" ht="12.75" customHeight="1" x14ac:dyDescent="0.15">
      <c r="A3933" s="105"/>
      <c r="C3933" s="20"/>
      <c r="D3933" s="20"/>
      <c r="E3933" s="20"/>
      <c r="F3933" s="105">
        <v>38372</v>
      </c>
      <c r="G3933" s="116">
        <v>13.83</v>
      </c>
      <c r="H3933" s="20"/>
    </row>
    <row r="3934" spans="1:8" s="172" customFormat="1" ht="12.75" customHeight="1" x14ac:dyDescent="0.15">
      <c r="A3934" s="105"/>
      <c r="C3934" s="20"/>
      <c r="D3934" s="20"/>
      <c r="E3934" s="20"/>
      <c r="F3934" s="105">
        <v>38371</v>
      </c>
      <c r="G3934" s="116">
        <v>13.18</v>
      </c>
      <c r="H3934" s="20"/>
    </row>
    <row r="3935" spans="1:8" s="172" customFormat="1" ht="12.75" customHeight="1" x14ac:dyDescent="0.15">
      <c r="A3935" s="105"/>
      <c r="C3935" s="20"/>
      <c r="D3935" s="20"/>
      <c r="E3935" s="20"/>
      <c r="F3935" s="105">
        <v>38370</v>
      </c>
      <c r="G3935" s="116">
        <v>12.47</v>
      </c>
      <c r="H3935" s="20"/>
    </row>
    <row r="3936" spans="1:8" s="172" customFormat="1" ht="12.75" customHeight="1" x14ac:dyDescent="0.15">
      <c r="A3936" s="105"/>
      <c r="C3936" s="20"/>
      <c r="D3936" s="20"/>
      <c r="E3936" s="20"/>
      <c r="F3936" s="105">
        <v>38366</v>
      </c>
      <c r="G3936" s="116">
        <v>12.43</v>
      </c>
      <c r="H3936" s="20"/>
    </row>
    <row r="3937" spans="1:8" s="172" customFormat="1" ht="12.75" customHeight="1" x14ac:dyDescent="0.15">
      <c r="A3937" s="105"/>
      <c r="C3937" s="20"/>
      <c r="D3937" s="20"/>
      <c r="E3937" s="20"/>
      <c r="F3937" s="105">
        <v>38365</v>
      </c>
      <c r="G3937" s="116">
        <v>12.84</v>
      </c>
      <c r="H3937" s="20"/>
    </row>
    <row r="3938" spans="1:8" s="172" customFormat="1" ht="12.75" customHeight="1" x14ac:dyDescent="0.15">
      <c r="A3938" s="105"/>
      <c r="C3938" s="20"/>
      <c r="D3938" s="20"/>
      <c r="E3938" s="20"/>
      <c r="F3938" s="105">
        <v>38364</v>
      </c>
      <c r="G3938" s="116">
        <v>12.56</v>
      </c>
      <c r="H3938" s="20"/>
    </row>
    <row r="3939" spans="1:8" s="172" customFormat="1" ht="12.75" customHeight="1" x14ac:dyDescent="0.15">
      <c r="A3939" s="105"/>
      <c r="C3939" s="20"/>
      <c r="D3939" s="20"/>
      <c r="E3939" s="20"/>
      <c r="F3939" s="105">
        <v>38363</v>
      </c>
      <c r="G3939" s="116">
        <v>13.19</v>
      </c>
      <c r="H3939" s="20"/>
    </row>
    <row r="3940" spans="1:8" s="172" customFormat="1" ht="12.75" customHeight="1" x14ac:dyDescent="0.15">
      <c r="A3940" s="105"/>
      <c r="C3940" s="20"/>
      <c r="D3940" s="20"/>
      <c r="E3940" s="20"/>
      <c r="F3940" s="105">
        <v>38362</v>
      </c>
      <c r="G3940" s="116">
        <v>13.23</v>
      </c>
      <c r="H3940" s="20"/>
    </row>
    <row r="3941" spans="1:8" s="172" customFormat="1" ht="12.75" customHeight="1" x14ac:dyDescent="0.15">
      <c r="A3941" s="105"/>
      <c r="C3941" s="20"/>
      <c r="D3941" s="20"/>
      <c r="E3941" s="20"/>
      <c r="F3941" s="105">
        <v>38359</v>
      </c>
      <c r="G3941" s="116">
        <v>13.49</v>
      </c>
      <c r="H3941" s="20"/>
    </row>
    <row r="3942" spans="1:8" s="172" customFormat="1" ht="12.75" customHeight="1" x14ac:dyDescent="0.15">
      <c r="A3942" s="105"/>
      <c r="C3942" s="20"/>
      <c r="D3942" s="20"/>
      <c r="E3942" s="20"/>
      <c r="F3942" s="105">
        <v>38358</v>
      </c>
      <c r="G3942" s="116">
        <v>13.58</v>
      </c>
      <c r="H3942" s="20"/>
    </row>
    <row r="3943" spans="1:8" s="172" customFormat="1" ht="12.75" customHeight="1" x14ac:dyDescent="0.15">
      <c r="A3943" s="105"/>
      <c r="C3943" s="20"/>
      <c r="D3943" s="20"/>
      <c r="E3943" s="20"/>
      <c r="F3943" s="105">
        <v>38357</v>
      </c>
      <c r="G3943" s="116">
        <v>14.09</v>
      </c>
      <c r="H3943" s="20"/>
    </row>
    <row r="3944" spans="1:8" s="172" customFormat="1" ht="12.75" customHeight="1" x14ac:dyDescent="0.15">
      <c r="A3944" s="105"/>
      <c r="C3944" s="20"/>
      <c r="D3944" s="20"/>
      <c r="E3944" s="20"/>
      <c r="F3944" s="105">
        <v>38356</v>
      </c>
      <c r="G3944" s="116">
        <v>13.98</v>
      </c>
      <c r="H3944" s="20"/>
    </row>
    <row r="3945" spans="1:8" s="172" customFormat="1" ht="12.75" customHeight="1" x14ac:dyDescent="0.15">
      <c r="A3945" s="105"/>
      <c r="C3945" s="20"/>
      <c r="D3945" s="20"/>
      <c r="E3945" s="20"/>
      <c r="F3945" s="105">
        <v>38355</v>
      </c>
      <c r="G3945" s="116">
        <v>14.08</v>
      </c>
      <c r="H3945" s="20"/>
    </row>
    <row r="3946" spans="1:8" s="172" customFormat="1" ht="12.75" customHeight="1" x14ac:dyDescent="0.15">
      <c r="A3946" s="105"/>
      <c r="C3946" s="20"/>
      <c r="D3946" s="20"/>
      <c r="E3946" s="20"/>
      <c r="F3946" s="105">
        <v>38352</v>
      </c>
      <c r="G3946" s="116">
        <v>13.29</v>
      </c>
      <c r="H3946" s="20"/>
    </row>
    <row r="3947" spans="1:8" s="172" customFormat="1" ht="12.75" customHeight="1" x14ac:dyDescent="0.15">
      <c r="A3947" s="105"/>
      <c r="C3947" s="20"/>
      <c r="D3947" s="20"/>
      <c r="E3947" s="20"/>
      <c r="F3947" s="105">
        <v>38351</v>
      </c>
      <c r="G3947" s="116">
        <v>12.56</v>
      </c>
      <c r="H3947" s="20"/>
    </row>
    <row r="3948" spans="1:8" s="172" customFormat="1" ht="12.75" customHeight="1" x14ac:dyDescent="0.15">
      <c r="A3948" s="105"/>
      <c r="C3948" s="20"/>
      <c r="D3948" s="20"/>
      <c r="E3948" s="20"/>
      <c r="F3948" s="105">
        <v>38350</v>
      </c>
      <c r="G3948" s="116">
        <v>11.62</v>
      </c>
      <c r="H3948" s="20"/>
    </row>
    <row r="3949" spans="1:8" s="172" customFormat="1" ht="12.75" customHeight="1" x14ac:dyDescent="0.15">
      <c r="A3949" s="105"/>
      <c r="C3949" s="20"/>
      <c r="D3949" s="20"/>
      <c r="E3949" s="20"/>
      <c r="F3949" s="105">
        <v>38349</v>
      </c>
      <c r="G3949" s="116">
        <v>12</v>
      </c>
      <c r="H3949" s="20"/>
    </row>
    <row r="3950" spans="1:8" s="172" customFormat="1" ht="12.75" customHeight="1" x14ac:dyDescent="0.15">
      <c r="A3950" s="105"/>
      <c r="C3950" s="20"/>
      <c r="D3950" s="20"/>
      <c r="E3950" s="20"/>
      <c r="F3950" s="105">
        <v>38348</v>
      </c>
      <c r="G3950" s="116">
        <v>12.14</v>
      </c>
      <c r="H3950" s="20"/>
    </row>
    <row r="3951" spans="1:8" s="172" customFormat="1" ht="12.75" customHeight="1" x14ac:dyDescent="0.15">
      <c r="A3951" s="105"/>
      <c r="C3951" s="20"/>
      <c r="D3951" s="20"/>
      <c r="E3951" s="20"/>
      <c r="F3951" s="105">
        <v>38344</v>
      </c>
      <c r="G3951" s="116">
        <v>11.23</v>
      </c>
      <c r="H3951" s="20"/>
    </row>
    <row r="3952" spans="1:8" s="172" customFormat="1" ht="12.75" customHeight="1" x14ac:dyDescent="0.15">
      <c r="A3952" s="105"/>
      <c r="C3952" s="20"/>
      <c r="D3952" s="20"/>
      <c r="E3952" s="20"/>
      <c r="F3952" s="105">
        <v>38343</v>
      </c>
      <c r="G3952" s="116">
        <v>11.45</v>
      </c>
      <c r="H3952" s="20"/>
    </row>
    <row r="3953" spans="1:8" s="172" customFormat="1" ht="12.75" customHeight="1" x14ac:dyDescent="0.15">
      <c r="A3953" s="105"/>
      <c r="C3953" s="20"/>
      <c r="D3953" s="20"/>
      <c r="E3953" s="20"/>
      <c r="F3953" s="105">
        <v>38342</v>
      </c>
      <c r="G3953" s="116">
        <v>11.55</v>
      </c>
      <c r="H3953" s="20"/>
    </row>
    <row r="3954" spans="1:8" s="172" customFormat="1" ht="12.75" customHeight="1" x14ac:dyDescent="0.15">
      <c r="A3954" s="105"/>
      <c r="C3954" s="20"/>
      <c r="D3954" s="20"/>
      <c r="E3954" s="20"/>
      <c r="F3954" s="105">
        <v>38341</v>
      </c>
      <c r="G3954" s="116">
        <v>11.83</v>
      </c>
      <c r="H3954" s="20"/>
    </row>
    <row r="3955" spans="1:8" s="172" customFormat="1" ht="12.75" customHeight="1" x14ac:dyDescent="0.15">
      <c r="A3955" s="105"/>
      <c r="C3955" s="20"/>
      <c r="D3955" s="20"/>
      <c r="E3955" s="20"/>
      <c r="F3955" s="105">
        <v>38338</v>
      </c>
      <c r="G3955" s="116">
        <v>11.95</v>
      </c>
      <c r="H3955" s="20"/>
    </row>
    <row r="3956" spans="1:8" s="172" customFormat="1" ht="12.75" customHeight="1" x14ac:dyDescent="0.15">
      <c r="A3956" s="105"/>
      <c r="C3956" s="20"/>
      <c r="D3956" s="20"/>
      <c r="E3956" s="20"/>
      <c r="F3956" s="105">
        <v>38337</v>
      </c>
      <c r="G3956" s="116">
        <v>12.27</v>
      </c>
      <c r="H3956" s="20"/>
    </row>
    <row r="3957" spans="1:8" s="172" customFormat="1" ht="12.75" customHeight="1" x14ac:dyDescent="0.15">
      <c r="A3957" s="105"/>
      <c r="C3957" s="20"/>
      <c r="D3957" s="20"/>
      <c r="E3957" s="20"/>
      <c r="F3957" s="105">
        <v>38336</v>
      </c>
      <c r="G3957" s="116">
        <v>12.35</v>
      </c>
      <c r="H3957" s="20"/>
    </row>
    <row r="3958" spans="1:8" s="172" customFormat="1" ht="12.75" customHeight="1" x14ac:dyDescent="0.15">
      <c r="A3958" s="105"/>
      <c r="C3958" s="20"/>
      <c r="D3958" s="20"/>
      <c r="E3958" s="20"/>
      <c r="F3958" s="105">
        <v>38335</v>
      </c>
      <c r="G3958" s="116">
        <v>12.73</v>
      </c>
      <c r="H3958" s="20"/>
    </row>
    <row r="3959" spans="1:8" s="172" customFormat="1" ht="12.75" customHeight="1" x14ac:dyDescent="0.15">
      <c r="A3959" s="105"/>
      <c r="C3959" s="20"/>
      <c r="D3959" s="20"/>
      <c r="E3959" s="20"/>
      <c r="F3959" s="105">
        <v>38334</v>
      </c>
      <c r="G3959" s="116">
        <v>12.54</v>
      </c>
      <c r="H3959" s="20"/>
    </row>
    <row r="3960" spans="1:8" s="172" customFormat="1" ht="12.75" customHeight="1" x14ac:dyDescent="0.15">
      <c r="A3960" s="105"/>
      <c r="C3960" s="20"/>
      <c r="D3960" s="20"/>
      <c r="E3960" s="20"/>
      <c r="F3960" s="105">
        <v>38331</v>
      </c>
      <c r="G3960" s="116">
        <v>12.76</v>
      </c>
      <c r="H3960" s="20"/>
    </row>
    <row r="3961" spans="1:8" s="172" customFormat="1" ht="12.75" customHeight="1" x14ac:dyDescent="0.15">
      <c r="A3961" s="105"/>
      <c r="C3961" s="20"/>
      <c r="D3961" s="20"/>
      <c r="E3961" s="20"/>
      <c r="F3961" s="105">
        <v>38330</v>
      </c>
      <c r="G3961" s="116">
        <v>12.88</v>
      </c>
      <c r="H3961" s="20"/>
    </row>
    <row r="3962" spans="1:8" s="172" customFormat="1" ht="12.75" customHeight="1" x14ac:dyDescent="0.15">
      <c r="A3962" s="105"/>
      <c r="C3962" s="20"/>
      <c r="D3962" s="20"/>
      <c r="E3962" s="20"/>
      <c r="F3962" s="105">
        <v>38329</v>
      </c>
      <c r="G3962" s="116">
        <v>13.19</v>
      </c>
      <c r="H3962" s="20"/>
    </row>
    <row r="3963" spans="1:8" s="172" customFormat="1" ht="12.75" customHeight="1" x14ac:dyDescent="0.15">
      <c r="A3963" s="105"/>
      <c r="C3963" s="20"/>
      <c r="D3963" s="20"/>
      <c r="E3963" s="20"/>
      <c r="F3963" s="105">
        <v>38328</v>
      </c>
      <c r="G3963" s="116">
        <v>13.67</v>
      </c>
      <c r="H3963" s="20"/>
    </row>
    <row r="3964" spans="1:8" s="172" customFormat="1" ht="12.75" customHeight="1" x14ac:dyDescent="0.15">
      <c r="A3964" s="105"/>
      <c r="C3964" s="20"/>
      <c r="D3964" s="20"/>
      <c r="E3964" s="20"/>
      <c r="F3964" s="105">
        <v>38327</v>
      </c>
      <c r="G3964" s="116">
        <v>13.19</v>
      </c>
      <c r="H3964" s="20"/>
    </row>
    <row r="3965" spans="1:8" s="172" customFormat="1" ht="12.75" customHeight="1" x14ac:dyDescent="0.15">
      <c r="A3965" s="105"/>
      <c r="C3965" s="20"/>
      <c r="D3965" s="20"/>
      <c r="E3965" s="20"/>
      <c r="F3965" s="105">
        <v>38324</v>
      </c>
      <c r="G3965" s="116">
        <v>12.96</v>
      </c>
      <c r="H3965" s="20"/>
    </row>
    <row r="3966" spans="1:8" s="172" customFormat="1" ht="12.75" customHeight="1" x14ac:dyDescent="0.15">
      <c r="A3966" s="105"/>
      <c r="C3966" s="20"/>
      <c r="D3966" s="20"/>
      <c r="E3966" s="20"/>
      <c r="F3966" s="105">
        <v>38323</v>
      </c>
      <c r="G3966" s="116">
        <v>12.98</v>
      </c>
      <c r="H3966" s="20"/>
    </row>
    <row r="3967" spans="1:8" s="172" customFormat="1" ht="12.75" customHeight="1" x14ac:dyDescent="0.15">
      <c r="A3967" s="105"/>
      <c r="C3967" s="20"/>
      <c r="D3967" s="20"/>
      <c r="E3967" s="20"/>
      <c r="F3967" s="105">
        <v>38322</v>
      </c>
      <c r="G3967" s="116">
        <v>12.97</v>
      </c>
      <c r="H3967" s="20"/>
    </row>
    <row r="3968" spans="1:8" s="172" customFormat="1" ht="12.75" customHeight="1" x14ac:dyDescent="0.15">
      <c r="A3968" s="105"/>
      <c r="C3968" s="20"/>
      <c r="D3968" s="20"/>
      <c r="E3968" s="20"/>
      <c r="F3968" s="105">
        <v>38321</v>
      </c>
      <c r="G3968" s="116">
        <v>13.24</v>
      </c>
      <c r="H3968" s="20"/>
    </row>
    <row r="3969" spans="1:8" s="172" customFormat="1" ht="12.75" customHeight="1" x14ac:dyDescent="0.15">
      <c r="A3969" s="105"/>
      <c r="C3969" s="20"/>
      <c r="D3969" s="20"/>
      <c r="E3969" s="20"/>
      <c r="F3969" s="105">
        <v>38320</v>
      </c>
      <c r="G3969" s="116">
        <v>13.3</v>
      </c>
      <c r="H3969" s="20"/>
    </row>
    <row r="3970" spans="1:8" s="172" customFormat="1" ht="12.75" customHeight="1" x14ac:dyDescent="0.15">
      <c r="A3970" s="105"/>
      <c r="C3970" s="20"/>
      <c r="D3970" s="20"/>
      <c r="E3970" s="20"/>
      <c r="F3970" s="105">
        <v>38317</v>
      </c>
      <c r="G3970" s="116">
        <v>12.78</v>
      </c>
      <c r="H3970" s="20"/>
    </row>
    <row r="3971" spans="1:8" s="172" customFormat="1" ht="12.75" customHeight="1" x14ac:dyDescent="0.15">
      <c r="A3971" s="105"/>
      <c r="C3971" s="20"/>
      <c r="D3971" s="20"/>
      <c r="E3971" s="20"/>
      <c r="F3971" s="105">
        <v>38315</v>
      </c>
      <c r="G3971" s="116">
        <v>12.72</v>
      </c>
      <c r="H3971" s="20"/>
    </row>
    <row r="3972" spans="1:8" s="172" customFormat="1" ht="12.75" customHeight="1" x14ac:dyDescent="0.15">
      <c r="A3972" s="105"/>
      <c r="C3972" s="20"/>
      <c r="D3972" s="20"/>
      <c r="E3972" s="20"/>
      <c r="F3972" s="105">
        <v>38314</v>
      </c>
      <c r="G3972" s="116">
        <v>12.67</v>
      </c>
      <c r="H3972" s="20"/>
    </row>
    <row r="3973" spans="1:8" s="172" customFormat="1" ht="12.75" customHeight="1" x14ac:dyDescent="0.15">
      <c r="A3973" s="105"/>
      <c r="C3973" s="20"/>
      <c r="D3973" s="20"/>
      <c r="E3973" s="20"/>
      <c r="F3973" s="105">
        <v>38313</v>
      </c>
      <c r="G3973" s="116">
        <v>12.97</v>
      </c>
      <c r="H3973" s="20"/>
    </row>
    <row r="3974" spans="1:8" s="172" customFormat="1" ht="12.75" customHeight="1" x14ac:dyDescent="0.15">
      <c r="A3974" s="105"/>
      <c r="C3974" s="20"/>
      <c r="D3974" s="20"/>
      <c r="E3974" s="20"/>
      <c r="F3974" s="105">
        <v>38310</v>
      </c>
      <c r="G3974" s="116">
        <v>13.5</v>
      </c>
      <c r="H3974" s="20"/>
    </row>
    <row r="3975" spans="1:8" s="172" customFormat="1" ht="12.75" customHeight="1" x14ac:dyDescent="0.15">
      <c r="A3975" s="105"/>
      <c r="C3975" s="20"/>
      <c r="D3975" s="20"/>
      <c r="E3975" s="20"/>
      <c r="F3975" s="105">
        <v>38309</v>
      </c>
      <c r="G3975" s="116">
        <v>12.98</v>
      </c>
      <c r="H3975" s="20"/>
    </row>
    <row r="3976" spans="1:8" s="172" customFormat="1" ht="12.75" customHeight="1" x14ac:dyDescent="0.15">
      <c r="A3976" s="105"/>
      <c r="C3976" s="20"/>
      <c r="D3976" s="20"/>
      <c r="E3976" s="20"/>
      <c r="F3976" s="105">
        <v>38308</v>
      </c>
      <c r="G3976" s="116">
        <v>13.21</v>
      </c>
      <c r="H3976" s="20"/>
    </row>
    <row r="3977" spans="1:8" s="172" customFormat="1" ht="12.75" customHeight="1" x14ac:dyDescent="0.15">
      <c r="A3977" s="105"/>
      <c r="C3977" s="20"/>
      <c r="D3977" s="20"/>
      <c r="E3977" s="20"/>
      <c r="F3977" s="105">
        <v>38307</v>
      </c>
      <c r="G3977" s="116">
        <v>13.21</v>
      </c>
      <c r="H3977" s="20"/>
    </row>
    <row r="3978" spans="1:8" s="172" customFormat="1" ht="12.75" customHeight="1" x14ac:dyDescent="0.15">
      <c r="A3978" s="105"/>
      <c r="C3978" s="20"/>
      <c r="D3978" s="20"/>
      <c r="E3978" s="20"/>
      <c r="F3978" s="105">
        <v>38306</v>
      </c>
      <c r="G3978" s="116">
        <v>13.38</v>
      </c>
      <c r="H3978" s="20"/>
    </row>
    <row r="3979" spans="1:8" s="172" customFormat="1" ht="12.75" customHeight="1" x14ac:dyDescent="0.15">
      <c r="A3979" s="105"/>
      <c r="C3979" s="20"/>
      <c r="D3979" s="20"/>
      <c r="E3979" s="20"/>
      <c r="F3979" s="105">
        <v>38303</v>
      </c>
      <c r="G3979" s="116">
        <v>13.33</v>
      </c>
      <c r="H3979" s="20"/>
    </row>
    <row r="3980" spans="1:8" s="172" customFormat="1" ht="12.75" customHeight="1" x14ac:dyDescent="0.15">
      <c r="A3980" s="105"/>
      <c r="C3980" s="20"/>
      <c r="D3980" s="20"/>
      <c r="E3980" s="20"/>
      <c r="F3980" s="105">
        <v>38302</v>
      </c>
      <c r="G3980" s="116">
        <v>13.04</v>
      </c>
      <c r="H3980" s="20"/>
    </row>
    <row r="3981" spans="1:8" s="172" customFormat="1" ht="12.75" customHeight="1" x14ac:dyDescent="0.15">
      <c r="A3981" s="105"/>
      <c r="C3981" s="20"/>
      <c r="D3981" s="20"/>
      <c r="E3981" s="20"/>
      <c r="F3981" s="105">
        <v>38301</v>
      </c>
      <c r="G3981" s="116">
        <v>13.08</v>
      </c>
      <c r="H3981" s="20"/>
    </row>
    <row r="3982" spans="1:8" s="172" customFormat="1" ht="12.75" customHeight="1" x14ac:dyDescent="0.15">
      <c r="A3982" s="105"/>
      <c r="C3982" s="20"/>
      <c r="D3982" s="20"/>
      <c r="E3982" s="20"/>
      <c r="F3982" s="105">
        <v>38300</v>
      </c>
      <c r="G3982" s="116">
        <v>13.61</v>
      </c>
      <c r="H3982" s="20"/>
    </row>
    <row r="3983" spans="1:8" s="172" customFormat="1" ht="12.75" customHeight="1" x14ac:dyDescent="0.15">
      <c r="A3983" s="105"/>
      <c r="C3983" s="20"/>
      <c r="D3983" s="20"/>
      <c r="E3983" s="20"/>
      <c r="F3983" s="105">
        <v>38299</v>
      </c>
      <c r="G3983" s="116">
        <v>13.8</v>
      </c>
      <c r="H3983" s="20"/>
    </row>
    <row r="3984" spans="1:8" s="172" customFormat="1" ht="12.75" customHeight="1" x14ac:dyDescent="0.15">
      <c r="A3984" s="105"/>
      <c r="C3984" s="20"/>
      <c r="D3984" s="20"/>
      <c r="E3984" s="20"/>
      <c r="F3984" s="105">
        <v>38296</v>
      </c>
      <c r="G3984" s="116">
        <v>13.84</v>
      </c>
      <c r="H3984" s="20"/>
    </row>
    <row r="3985" spans="1:8" s="172" customFormat="1" ht="12.75" customHeight="1" x14ac:dyDescent="0.15">
      <c r="A3985" s="105"/>
      <c r="C3985" s="20"/>
      <c r="D3985" s="20"/>
      <c r="E3985" s="20"/>
      <c r="F3985" s="105">
        <v>38295</v>
      </c>
      <c r="G3985" s="116">
        <v>13.97</v>
      </c>
      <c r="H3985" s="20"/>
    </row>
    <row r="3986" spans="1:8" s="172" customFormat="1" ht="12.75" customHeight="1" x14ac:dyDescent="0.15">
      <c r="A3986" s="105"/>
      <c r="C3986" s="20"/>
      <c r="D3986" s="20"/>
      <c r="E3986" s="20"/>
      <c r="F3986" s="105">
        <v>38294</v>
      </c>
      <c r="G3986" s="116">
        <v>14.04</v>
      </c>
      <c r="H3986" s="20"/>
    </row>
    <row r="3987" spans="1:8" s="172" customFormat="1" ht="12.75" customHeight="1" x14ac:dyDescent="0.15">
      <c r="A3987" s="105"/>
      <c r="C3987" s="20"/>
      <c r="D3987" s="20"/>
      <c r="E3987" s="20"/>
      <c r="F3987" s="105">
        <v>38293</v>
      </c>
      <c r="G3987" s="116">
        <v>16.18</v>
      </c>
      <c r="H3987" s="20"/>
    </row>
    <row r="3988" spans="1:8" s="172" customFormat="1" ht="12.75" customHeight="1" x14ac:dyDescent="0.15">
      <c r="A3988" s="105"/>
      <c r="C3988" s="20"/>
      <c r="D3988" s="20"/>
      <c r="E3988" s="20"/>
      <c r="F3988" s="105">
        <v>38292</v>
      </c>
      <c r="G3988" s="116">
        <v>16.27</v>
      </c>
      <c r="H3988" s="20"/>
    </row>
    <row r="3989" spans="1:8" s="172" customFormat="1" ht="12.75" customHeight="1" x14ac:dyDescent="0.15">
      <c r="A3989" s="105"/>
      <c r="C3989" s="20"/>
      <c r="D3989" s="20"/>
      <c r="E3989" s="20"/>
      <c r="F3989" s="105">
        <v>38289</v>
      </c>
      <c r="G3989" s="116">
        <v>16.27</v>
      </c>
      <c r="H3989" s="20"/>
    </row>
    <row r="3990" spans="1:8" s="172" customFormat="1" ht="12.75" customHeight="1" x14ac:dyDescent="0.15">
      <c r="A3990" s="105"/>
      <c r="C3990" s="20"/>
      <c r="D3990" s="20"/>
      <c r="E3990" s="20"/>
      <c r="F3990" s="105">
        <v>38288</v>
      </c>
      <c r="G3990" s="116">
        <v>15.39</v>
      </c>
      <c r="H3990" s="20"/>
    </row>
    <row r="3991" spans="1:8" s="172" customFormat="1" ht="12.75" customHeight="1" x14ac:dyDescent="0.15">
      <c r="A3991" s="105"/>
      <c r="C3991" s="20"/>
      <c r="D3991" s="20"/>
      <c r="E3991" s="20"/>
      <c r="F3991" s="105">
        <v>38287</v>
      </c>
      <c r="G3991" s="116">
        <v>15.72</v>
      </c>
      <c r="H3991" s="20"/>
    </row>
    <row r="3992" spans="1:8" s="172" customFormat="1" ht="12.75" customHeight="1" x14ac:dyDescent="0.15">
      <c r="A3992" s="105"/>
      <c r="C3992" s="20"/>
      <c r="D3992" s="20"/>
      <c r="E3992" s="20"/>
      <c r="F3992" s="105">
        <v>38286</v>
      </c>
      <c r="G3992" s="116">
        <v>16.39</v>
      </c>
      <c r="H3992" s="20"/>
    </row>
    <row r="3993" spans="1:8" s="172" customFormat="1" ht="12.75" customHeight="1" x14ac:dyDescent="0.15">
      <c r="A3993" s="105"/>
      <c r="C3993" s="20"/>
      <c r="D3993" s="20"/>
      <c r="E3993" s="20"/>
      <c r="F3993" s="105">
        <v>38285</v>
      </c>
      <c r="G3993" s="116">
        <v>16.579999999999998</v>
      </c>
      <c r="H3993" s="20"/>
    </row>
    <row r="3994" spans="1:8" s="172" customFormat="1" ht="12.75" customHeight="1" x14ac:dyDescent="0.15">
      <c r="A3994" s="105"/>
      <c r="C3994" s="20"/>
      <c r="D3994" s="20"/>
      <c r="E3994" s="20"/>
      <c r="F3994" s="105">
        <v>38282</v>
      </c>
      <c r="G3994" s="116">
        <v>15.28</v>
      </c>
      <c r="H3994" s="20"/>
    </row>
    <row r="3995" spans="1:8" s="172" customFormat="1" ht="12.75" customHeight="1" x14ac:dyDescent="0.15">
      <c r="A3995" s="105"/>
      <c r="C3995" s="20"/>
      <c r="D3995" s="20"/>
      <c r="E3995" s="20"/>
      <c r="F3995" s="105">
        <v>38281</v>
      </c>
      <c r="G3995" s="116">
        <v>14.54</v>
      </c>
      <c r="H3995" s="20"/>
    </row>
    <row r="3996" spans="1:8" s="172" customFormat="1" ht="12.75" customHeight="1" x14ac:dyDescent="0.15">
      <c r="A3996" s="105"/>
      <c r="C3996" s="20"/>
      <c r="D3996" s="20"/>
      <c r="E3996" s="20"/>
      <c r="F3996" s="105">
        <v>38280</v>
      </c>
      <c r="G3996" s="116">
        <v>14.85</v>
      </c>
      <c r="H3996" s="20"/>
    </row>
    <row r="3997" spans="1:8" s="172" customFormat="1" ht="12.75" customHeight="1" x14ac:dyDescent="0.15">
      <c r="A3997" s="105"/>
      <c r="C3997" s="20"/>
      <c r="D3997" s="20"/>
      <c r="E3997" s="20"/>
      <c r="F3997" s="105">
        <v>38279</v>
      </c>
      <c r="G3997" s="116">
        <v>15.13</v>
      </c>
      <c r="H3997" s="20"/>
    </row>
    <row r="3998" spans="1:8" s="172" customFormat="1" ht="12.75" customHeight="1" x14ac:dyDescent="0.15">
      <c r="A3998" s="105"/>
      <c r="C3998" s="20"/>
      <c r="D3998" s="20"/>
      <c r="E3998" s="20"/>
      <c r="F3998" s="105">
        <v>38278</v>
      </c>
      <c r="G3998" s="116">
        <v>14.71</v>
      </c>
      <c r="H3998" s="20"/>
    </row>
    <row r="3999" spans="1:8" s="172" customFormat="1" ht="12.75" customHeight="1" x14ac:dyDescent="0.15">
      <c r="A3999" s="105"/>
      <c r="C3999" s="20"/>
      <c r="D3999" s="20"/>
      <c r="E3999" s="20"/>
      <c r="F3999" s="105">
        <v>38275</v>
      </c>
      <c r="G3999" s="116">
        <v>15.04</v>
      </c>
      <c r="H3999" s="20"/>
    </row>
    <row r="4000" spans="1:8" s="172" customFormat="1" ht="12.75" customHeight="1" x14ac:dyDescent="0.15">
      <c r="A4000" s="105"/>
      <c r="C4000" s="20"/>
      <c r="D4000" s="20"/>
      <c r="E4000" s="20"/>
      <c r="F4000" s="105">
        <v>38274</v>
      </c>
      <c r="G4000" s="116">
        <v>16.43</v>
      </c>
      <c r="H4000" s="20"/>
    </row>
    <row r="4001" spans="1:8" s="172" customFormat="1" ht="12.75" customHeight="1" x14ac:dyDescent="0.15">
      <c r="A4001" s="105"/>
      <c r="C4001" s="20"/>
      <c r="D4001" s="20"/>
      <c r="E4001" s="20"/>
      <c r="F4001" s="105">
        <v>38273</v>
      </c>
      <c r="G4001" s="116">
        <v>15.42</v>
      </c>
      <c r="H4001" s="20"/>
    </row>
    <row r="4002" spans="1:8" s="172" customFormat="1" ht="12.75" customHeight="1" x14ac:dyDescent="0.15">
      <c r="A4002" s="105"/>
      <c r="C4002" s="20"/>
      <c r="D4002" s="20"/>
      <c r="E4002" s="20"/>
      <c r="F4002" s="105">
        <v>38272</v>
      </c>
      <c r="G4002" s="116">
        <v>15.05</v>
      </c>
      <c r="H4002" s="20"/>
    </row>
    <row r="4003" spans="1:8" s="172" customFormat="1" ht="12.75" customHeight="1" x14ac:dyDescent="0.15">
      <c r="A4003" s="105"/>
      <c r="C4003" s="20"/>
      <c r="D4003" s="20"/>
      <c r="E4003" s="20"/>
      <c r="F4003" s="105">
        <v>38271</v>
      </c>
      <c r="G4003" s="116">
        <v>14.71</v>
      </c>
      <c r="H4003" s="20"/>
    </row>
    <row r="4004" spans="1:8" s="172" customFormat="1" ht="12.75" customHeight="1" x14ac:dyDescent="0.15">
      <c r="A4004" s="105"/>
      <c r="C4004" s="20"/>
      <c r="D4004" s="20"/>
      <c r="E4004" s="20"/>
      <c r="F4004" s="105">
        <v>38268</v>
      </c>
      <c r="G4004" s="116">
        <v>15.05</v>
      </c>
      <c r="H4004" s="20"/>
    </row>
    <row r="4005" spans="1:8" s="172" customFormat="1" ht="12.75" customHeight="1" x14ac:dyDescent="0.15">
      <c r="A4005" s="105"/>
      <c r="C4005" s="20"/>
      <c r="D4005" s="20"/>
      <c r="E4005" s="20"/>
      <c r="F4005" s="105">
        <v>38267</v>
      </c>
      <c r="G4005" s="116">
        <v>14.5</v>
      </c>
      <c r="H4005" s="20"/>
    </row>
    <row r="4006" spans="1:8" s="172" customFormat="1" ht="12.75" customHeight="1" x14ac:dyDescent="0.15">
      <c r="A4006" s="105"/>
      <c r="C4006" s="20"/>
      <c r="D4006" s="20"/>
      <c r="E4006" s="20"/>
      <c r="F4006" s="105">
        <v>38266</v>
      </c>
      <c r="G4006" s="116">
        <v>13.28</v>
      </c>
      <c r="H4006" s="20"/>
    </row>
    <row r="4007" spans="1:8" s="172" customFormat="1" ht="12.75" customHeight="1" x14ac:dyDescent="0.15">
      <c r="A4007" s="105"/>
      <c r="C4007" s="20"/>
      <c r="D4007" s="20"/>
      <c r="E4007" s="20"/>
      <c r="F4007" s="105">
        <v>38265</v>
      </c>
      <c r="G4007" s="116">
        <v>13.95</v>
      </c>
      <c r="H4007" s="20"/>
    </row>
    <row r="4008" spans="1:8" s="172" customFormat="1" ht="12.75" customHeight="1" x14ac:dyDescent="0.15">
      <c r="A4008" s="105"/>
      <c r="C4008" s="20"/>
      <c r="D4008" s="20"/>
      <c r="E4008" s="20"/>
      <c r="F4008" s="105">
        <v>38264</v>
      </c>
      <c r="G4008" s="116">
        <v>13.41</v>
      </c>
      <c r="H4008" s="20"/>
    </row>
    <row r="4009" spans="1:8" s="172" customFormat="1" ht="12.75" customHeight="1" x14ac:dyDescent="0.15">
      <c r="A4009" s="105"/>
      <c r="C4009" s="20"/>
      <c r="D4009" s="20"/>
      <c r="E4009" s="20"/>
      <c r="F4009" s="105">
        <v>38261</v>
      </c>
      <c r="G4009" s="116">
        <v>12.75</v>
      </c>
      <c r="H4009" s="20"/>
    </row>
    <row r="4010" spans="1:8" s="172" customFormat="1" ht="12.75" customHeight="1" x14ac:dyDescent="0.15">
      <c r="A4010" s="105"/>
      <c r="C4010" s="20"/>
      <c r="D4010" s="20"/>
      <c r="E4010" s="20"/>
      <c r="F4010" s="105">
        <v>38260</v>
      </c>
      <c r="G4010" s="116">
        <v>13.34</v>
      </c>
      <c r="H4010" s="20"/>
    </row>
    <row r="4011" spans="1:8" s="172" customFormat="1" ht="12.75" customHeight="1" x14ac:dyDescent="0.15">
      <c r="A4011" s="105"/>
      <c r="C4011" s="20"/>
      <c r="D4011" s="20"/>
      <c r="E4011" s="20"/>
      <c r="F4011" s="105">
        <v>38259</v>
      </c>
      <c r="G4011" s="116">
        <v>13.21</v>
      </c>
      <c r="H4011" s="20"/>
    </row>
    <row r="4012" spans="1:8" s="172" customFormat="1" ht="12.75" customHeight="1" x14ac:dyDescent="0.15">
      <c r="A4012" s="105"/>
      <c r="C4012" s="20"/>
      <c r="D4012" s="20"/>
      <c r="E4012" s="20"/>
      <c r="F4012" s="105">
        <v>38258</v>
      </c>
      <c r="G4012" s="116">
        <v>13.83</v>
      </c>
      <c r="H4012" s="20"/>
    </row>
    <row r="4013" spans="1:8" s="172" customFormat="1" ht="12.75" customHeight="1" x14ac:dyDescent="0.15">
      <c r="A4013" s="105"/>
      <c r="C4013" s="20"/>
      <c r="D4013" s="20"/>
      <c r="E4013" s="20"/>
      <c r="F4013" s="105">
        <v>38257</v>
      </c>
      <c r="G4013" s="116">
        <v>14.62</v>
      </c>
      <c r="H4013" s="20"/>
    </row>
    <row r="4014" spans="1:8" s="172" customFormat="1" ht="12.75" customHeight="1" x14ac:dyDescent="0.15">
      <c r="A4014" s="105"/>
      <c r="C4014" s="20"/>
      <c r="D4014" s="20"/>
      <c r="E4014" s="20"/>
      <c r="F4014" s="105">
        <v>38254</v>
      </c>
      <c r="G4014" s="116">
        <v>14.28</v>
      </c>
      <c r="H4014" s="20"/>
    </row>
    <row r="4015" spans="1:8" s="172" customFormat="1" ht="12.75" customHeight="1" x14ac:dyDescent="0.15">
      <c r="A4015" s="105"/>
      <c r="C4015" s="20"/>
      <c r="D4015" s="20"/>
      <c r="E4015" s="20"/>
      <c r="F4015" s="105">
        <v>38253</v>
      </c>
      <c r="G4015" s="116">
        <v>14.8</v>
      </c>
      <c r="H4015" s="20"/>
    </row>
    <row r="4016" spans="1:8" s="172" customFormat="1" ht="12.75" customHeight="1" x14ac:dyDescent="0.15">
      <c r="A4016" s="105"/>
      <c r="C4016" s="20"/>
      <c r="D4016" s="20"/>
      <c r="E4016" s="20"/>
      <c r="F4016" s="105">
        <v>38252</v>
      </c>
      <c r="G4016" s="116">
        <v>14.74</v>
      </c>
      <c r="H4016" s="20"/>
    </row>
    <row r="4017" spans="1:8" s="172" customFormat="1" ht="12.75" customHeight="1" x14ac:dyDescent="0.15">
      <c r="A4017" s="105"/>
      <c r="C4017" s="20"/>
      <c r="D4017" s="20"/>
      <c r="E4017" s="20"/>
      <c r="F4017" s="105">
        <v>38251</v>
      </c>
      <c r="G4017" s="116">
        <v>13.66</v>
      </c>
      <c r="H4017" s="20"/>
    </row>
    <row r="4018" spans="1:8" s="172" customFormat="1" ht="12.75" customHeight="1" x14ac:dyDescent="0.15">
      <c r="A4018" s="105"/>
      <c r="C4018" s="20"/>
      <c r="D4018" s="20"/>
      <c r="E4018" s="20"/>
      <c r="F4018" s="105">
        <v>38250</v>
      </c>
      <c r="G4018" s="116">
        <v>14.43</v>
      </c>
      <c r="H4018" s="20"/>
    </row>
    <row r="4019" spans="1:8" s="172" customFormat="1" ht="12.75" customHeight="1" x14ac:dyDescent="0.15">
      <c r="A4019" s="105"/>
      <c r="C4019" s="20"/>
      <c r="D4019" s="20"/>
      <c r="E4019" s="20"/>
      <c r="F4019" s="105">
        <v>38247</v>
      </c>
      <c r="G4019" s="116">
        <v>14.03</v>
      </c>
      <c r="H4019" s="20"/>
    </row>
    <row r="4020" spans="1:8" s="172" customFormat="1" ht="12.75" customHeight="1" x14ac:dyDescent="0.15">
      <c r="A4020" s="105"/>
      <c r="C4020" s="20"/>
      <c r="D4020" s="20"/>
      <c r="E4020" s="20"/>
      <c r="F4020" s="105">
        <v>38246</v>
      </c>
      <c r="G4020" s="116">
        <v>14.39</v>
      </c>
      <c r="H4020" s="20"/>
    </row>
    <row r="4021" spans="1:8" s="172" customFormat="1" ht="12.75" customHeight="1" x14ac:dyDescent="0.15">
      <c r="A4021" s="105"/>
      <c r="C4021" s="20"/>
      <c r="D4021" s="20"/>
      <c r="E4021" s="20"/>
      <c r="F4021" s="105">
        <v>38245</v>
      </c>
      <c r="G4021" s="116">
        <v>14.64</v>
      </c>
      <c r="H4021" s="20"/>
    </row>
    <row r="4022" spans="1:8" s="172" customFormat="1" ht="12.75" customHeight="1" x14ac:dyDescent="0.15">
      <c r="A4022" s="105"/>
      <c r="C4022" s="20"/>
      <c r="D4022" s="20"/>
      <c r="E4022" s="20"/>
      <c r="F4022" s="105">
        <v>38244</v>
      </c>
      <c r="G4022" s="116">
        <v>13.56</v>
      </c>
      <c r="H4022" s="20"/>
    </row>
    <row r="4023" spans="1:8" s="172" customFormat="1" ht="12.75" customHeight="1" x14ac:dyDescent="0.15">
      <c r="A4023" s="105"/>
      <c r="C4023" s="20"/>
      <c r="D4023" s="20"/>
      <c r="E4023" s="20"/>
      <c r="F4023" s="105">
        <v>38243</v>
      </c>
      <c r="G4023" s="116">
        <v>13.17</v>
      </c>
      <c r="H4023" s="20"/>
    </row>
    <row r="4024" spans="1:8" s="172" customFormat="1" ht="12.75" customHeight="1" x14ac:dyDescent="0.15">
      <c r="A4024" s="105"/>
      <c r="C4024" s="20"/>
      <c r="D4024" s="20"/>
      <c r="E4024" s="20"/>
      <c r="F4024" s="105">
        <v>38240</v>
      </c>
      <c r="G4024" s="116">
        <v>13.76</v>
      </c>
      <c r="H4024" s="20"/>
    </row>
    <row r="4025" spans="1:8" s="172" customFormat="1" ht="12.75" customHeight="1" x14ac:dyDescent="0.15">
      <c r="A4025" s="105"/>
      <c r="C4025" s="20"/>
      <c r="D4025" s="20"/>
      <c r="E4025" s="20"/>
      <c r="F4025" s="105">
        <v>38239</v>
      </c>
      <c r="G4025" s="116">
        <v>14.01</v>
      </c>
      <c r="H4025" s="20"/>
    </row>
    <row r="4026" spans="1:8" s="172" customFormat="1" ht="12.75" customHeight="1" x14ac:dyDescent="0.15">
      <c r="A4026" s="105"/>
      <c r="C4026" s="20"/>
      <c r="D4026" s="20"/>
      <c r="E4026" s="20"/>
      <c r="F4026" s="105">
        <v>38238</v>
      </c>
      <c r="G4026" s="116">
        <v>14.06</v>
      </c>
      <c r="H4026" s="20"/>
    </row>
    <row r="4027" spans="1:8" s="172" customFormat="1" ht="12.75" customHeight="1" x14ac:dyDescent="0.15">
      <c r="A4027" s="105"/>
      <c r="C4027" s="20"/>
      <c r="D4027" s="20"/>
      <c r="E4027" s="20"/>
      <c r="F4027" s="105">
        <v>38237</v>
      </c>
      <c r="G4027" s="116">
        <v>14.07</v>
      </c>
      <c r="H4027" s="20"/>
    </row>
    <row r="4028" spans="1:8" s="172" customFormat="1" ht="12.75" customHeight="1" x14ac:dyDescent="0.15">
      <c r="A4028" s="105"/>
      <c r="C4028" s="20"/>
      <c r="D4028" s="20"/>
      <c r="E4028" s="20"/>
      <c r="F4028" s="105">
        <v>38233</v>
      </c>
      <c r="G4028" s="116">
        <v>13.91</v>
      </c>
      <c r="H4028" s="20"/>
    </row>
    <row r="4029" spans="1:8" s="172" customFormat="1" ht="12.75" customHeight="1" x14ac:dyDescent="0.15">
      <c r="A4029" s="105"/>
      <c r="C4029" s="20"/>
      <c r="D4029" s="20"/>
      <c r="E4029" s="20"/>
      <c r="F4029" s="105">
        <v>38232</v>
      </c>
      <c r="G4029" s="116">
        <v>14.28</v>
      </c>
      <c r="H4029" s="20"/>
    </row>
    <row r="4030" spans="1:8" s="172" customFormat="1" ht="12.75" customHeight="1" x14ac:dyDescent="0.15">
      <c r="A4030" s="105"/>
      <c r="C4030" s="20"/>
      <c r="D4030" s="20"/>
      <c r="E4030" s="20"/>
      <c r="F4030" s="105">
        <v>38231</v>
      </c>
      <c r="G4030" s="116">
        <v>14.91</v>
      </c>
      <c r="H4030" s="20"/>
    </row>
    <row r="4031" spans="1:8" s="172" customFormat="1" ht="12.75" customHeight="1" x14ac:dyDescent="0.15">
      <c r="A4031" s="105"/>
      <c r="C4031" s="20"/>
      <c r="D4031" s="20"/>
      <c r="E4031" s="20"/>
      <c r="F4031" s="105">
        <v>38230</v>
      </c>
      <c r="G4031" s="116">
        <v>15.29</v>
      </c>
      <c r="H4031" s="20"/>
    </row>
    <row r="4032" spans="1:8" s="172" customFormat="1" ht="12.75" customHeight="1" x14ac:dyDescent="0.15">
      <c r="A4032" s="105"/>
      <c r="C4032" s="20"/>
      <c r="D4032" s="20"/>
      <c r="E4032" s="20"/>
      <c r="F4032" s="105">
        <v>38229</v>
      </c>
      <c r="G4032" s="116">
        <v>15.44</v>
      </c>
      <c r="H4032" s="20"/>
    </row>
    <row r="4033" spans="1:8" s="172" customFormat="1" ht="12.75" customHeight="1" x14ac:dyDescent="0.15">
      <c r="A4033" s="105"/>
      <c r="C4033" s="20"/>
      <c r="D4033" s="20"/>
      <c r="E4033" s="20"/>
      <c r="F4033" s="105">
        <v>38226</v>
      </c>
      <c r="G4033" s="116">
        <v>14.71</v>
      </c>
      <c r="H4033" s="20"/>
    </row>
    <row r="4034" spans="1:8" s="172" customFormat="1" ht="12.75" customHeight="1" x14ac:dyDescent="0.15">
      <c r="A4034" s="105"/>
      <c r="C4034" s="20"/>
      <c r="D4034" s="20"/>
      <c r="E4034" s="20"/>
      <c r="F4034" s="105">
        <v>38225</v>
      </c>
      <c r="G4034" s="116">
        <v>14.91</v>
      </c>
      <c r="H4034" s="20"/>
    </row>
    <row r="4035" spans="1:8" s="172" customFormat="1" ht="12.75" customHeight="1" x14ac:dyDescent="0.15">
      <c r="A4035" s="105"/>
      <c r="C4035" s="20"/>
      <c r="D4035" s="20"/>
      <c r="E4035" s="20"/>
      <c r="F4035" s="105">
        <v>38224</v>
      </c>
      <c r="G4035" s="116">
        <v>14.98</v>
      </c>
      <c r="H4035" s="20"/>
    </row>
    <row r="4036" spans="1:8" s="172" customFormat="1" ht="12.75" customHeight="1" x14ac:dyDescent="0.15">
      <c r="A4036" s="105"/>
      <c r="C4036" s="20"/>
      <c r="D4036" s="20"/>
      <c r="E4036" s="20"/>
      <c r="F4036" s="105">
        <v>38223</v>
      </c>
      <c r="G4036" s="116">
        <v>15.33</v>
      </c>
      <c r="H4036" s="20"/>
    </row>
    <row r="4037" spans="1:8" s="172" customFormat="1" ht="12.75" customHeight="1" x14ac:dyDescent="0.15">
      <c r="A4037" s="105"/>
      <c r="C4037" s="20"/>
      <c r="D4037" s="20"/>
      <c r="E4037" s="20"/>
      <c r="F4037" s="105">
        <v>38222</v>
      </c>
      <c r="G4037" s="116">
        <v>15.88</v>
      </c>
      <c r="H4037" s="20"/>
    </row>
    <row r="4038" spans="1:8" s="172" customFormat="1" ht="12.75" customHeight="1" x14ac:dyDescent="0.15">
      <c r="A4038" s="105"/>
      <c r="C4038" s="20"/>
      <c r="D4038" s="20"/>
      <c r="E4038" s="20"/>
      <c r="F4038" s="105">
        <v>38219</v>
      </c>
      <c r="G4038" s="116">
        <v>16</v>
      </c>
      <c r="H4038" s="20"/>
    </row>
    <row r="4039" spans="1:8" s="172" customFormat="1" ht="12.75" customHeight="1" x14ac:dyDescent="0.15">
      <c r="A4039" s="105"/>
      <c r="C4039" s="20"/>
      <c r="D4039" s="20"/>
      <c r="E4039" s="20"/>
      <c r="F4039" s="105">
        <v>38218</v>
      </c>
      <c r="G4039" s="116">
        <v>16.96</v>
      </c>
      <c r="H4039" s="20"/>
    </row>
    <row r="4040" spans="1:8" s="172" customFormat="1" ht="12.75" customHeight="1" x14ac:dyDescent="0.15">
      <c r="A4040" s="105"/>
      <c r="C4040" s="20"/>
      <c r="D4040" s="20"/>
      <c r="E4040" s="20"/>
      <c r="F4040" s="105">
        <v>38217</v>
      </c>
      <c r="G4040" s="116">
        <v>16.23</v>
      </c>
      <c r="H4040" s="20"/>
    </row>
    <row r="4041" spans="1:8" s="172" customFormat="1" ht="12.75" customHeight="1" x14ac:dyDescent="0.15">
      <c r="A4041" s="105"/>
      <c r="C4041" s="20"/>
      <c r="D4041" s="20"/>
      <c r="E4041" s="20"/>
      <c r="F4041" s="105">
        <v>38216</v>
      </c>
      <c r="G4041" s="116">
        <v>17.02</v>
      </c>
      <c r="H4041" s="20"/>
    </row>
    <row r="4042" spans="1:8" s="172" customFormat="1" ht="12.75" customHeight="1" x14ac:dyDescent="0.15">
      <c r="A4042" s="105"/>
      <c r="C4042" s="20"/>
      <c r="D4042" s="20"/>
      <c r="E4042" s="20"/>
      <c r="F4042" s="105">
        <v>38215</v>
      </c>
      <c r="G4042" s="116">
        <v>17.57</v>
      </c>
      <c r="H4042" s="20"/>
    </row>
    <row r="4043" spans="1:8" s="172" customFormat="1" ht="12.75" customHeight="1" x14ac:dyDescent="0.15">
      <c r="A4043" s="105"/>
      <c r="C4043" s="20"/>
      <c r="D4043" s="20"/>
      <c r="E4043" s="20"/>
      <c r="F4043" s="105">
        <v>38212</v>
      </c>
      <c r="G4043" s="116">
        <v>17.98</v>
      </c>
      <c r="H4043" s="20"/>
    </row>
    <row r="4044" spans="1:8" s="172" customFormat="1" ht="12.75" customHeight="1" x14ac:dyDescent="0.15">
      <c r="A4044" s="105"/>
      <c r="C4044" s="20"/>
      <c r="D4044" s="20"/>
      <c r="E4044" s="20"/>
      <c r="F4044" s="105">
        <v>38211</v>
      </c>
      <c r="G4044" s="116">
        <v>19.079999999999998</v>
      </c>
      <c r="H4044" s="20"/>
    </row>
    <row r="4045" spans="1:8" s="172" customFormat="1" ht="12.75" customHeight="1" x14ac:dyDescent="0.15">
      <c r="A4045" s="105"/>
      <c r="C4045" s="20"/>
      <c r="D4045" s="20"/>
      <c r="E4045" s="20"/>
      <c r="F4045" s="105">
        <v>38210</v>
      </c>
      <c r="G4045" s="116">
        <v>18.04</v>
      </c>
      <c r="H4045" s="20"/>
    </row>
    <row r="4046" spans="1:8" s="172" customFormat="1" ht="12.75" customHeight="1" x14ac:dyDescent="0.15">
      <c r="A4046" s="105"/>
      <c r="C4046" s="20"/>
      <c r="D4046" s="20"/>
      <c r="E4046" s="20"/>
      <c r="F4046" s="105">
        <v>38209</v>
      </c>
      <c r="G4046" s="116">
        <v>17.47</v>
      </c>
      <c r="H4046" s="20"/>
    </row>
    <row r="4047" spans="1:8" s="172" customFormat="1" ht="12.75" customHeight="1" x14ac:dyDescent="0.15">
      <c r="A4047" s="105"/>
      <c r="C4047" s="20"/>
      <c r="D4047" s="20"/>
      <c r="E4047" s="20"/>
      <c r="F4047" s="105">
        <v>38208</v>
      </c>
      <c r="G4047" s="116">
        <v>18.89</v>
      </c>
      <c r="H4047" s="20"/>
    </row>
    <row r="4048" spans="1:8" s="172" customFormat="1" ht="12.75" customHeight="1" x14ac:dyDescent="0.15">
      <c r="A4048" s="105"/>
      <c r="C4048" s="20"/>
      <c r="D4048" s="20"/>
      <c r="E4048" s="20"/>
      <c r="F4048" s="105">
        <v>38205</v>
      </c>
      <c r="G4048" s="116">
        <v>19.34</v>
      </c>
      <c r="H4048" s="20"/>
    </row>
    <row r="4049" spans="1:8" s="172" customFormat="1" ht="12.75" customHeight="1" x14ac:dyDescent="0.15">
      <c r="A4049" s="105"/>
      <c r="C4049" s="20"/>
      <c r="D4049" s="20"/>
      <c r="E4049" s="20"/>
      <c r="F4049" s="105">
        <v>38204</v>
      </c>
      <c r="G4049" s="116">
        <v>18.32</v>
      </c>
      <c r="H4049" s="20"/>
    </row>
    <row r="4050" spans="1:8" s="172" customFormat="1" ht="12.75" customHeight="1" x14ac:dyDescent="0.15">
      <c r="A4050" s="105"/>
      <c r="C4050" s="20"/>
      <c r="D4050" s="20"/>
      <c r="E4050" s="20"/>
      <c r="F4050" s="105">
        <v>38203</v>
      </c>
      <c r="G4050" s="116">
        <v>16.21</v>
      </c>
      <c r="H4050" s="20"/>
    </row>
    <row r="4051" spans="1:8" s="172" customFormat="1" ht="12.75" customHeight="1" x14ac:dyDescent="0.15">
      <c r="A4051" s="105"/>
      <c r="C4051" s="20"/>
      <c r="D4051" s="20"/>
      <c r="E4051" s="20"/>
      <c r="F4051" s="105">
        <v>38202</v>
      </c>
      <c r="G4051" s="116">
        <v>16.03</v>
      </c>
      <c r="H4051" s="20"/>
    </row>
    <row r="4052" spans="1:8" s="172" customFormat="1" ht="12.75" customHeight="1" x14ac:dyDescent="0.15">
      <c r="A4052" s="105"/>
      <c r="C4052" s="20"/>
      <c r="D4052" s="20"/>
      <c r="E4052" s="20"/>
      <c r="F4052" s="105">
        <v>38201</v>
      </c>
      <c r="G4052" s="116">
        <v>15.37</v>
      </c>
      <c r="H4052" s="20"/>
    </row>
    <row r="4053" spans="1:8" s="172" customFormat="1" ht="12.75" customHeight="1" x14ac:dyDescent="0.15">
      <c r="A4053" s="105"/>
      <c r="C4053" s="20"/>
      <c r="D4053" s="20"/>
      <c r="E4053" s="20"/>
      <c r="F4053" s="105">
        <v>38198</v>
      </c>
      <c r="G4053" s="116">
        <v>15.32</v>
      </c>
      <c r="H4053" s="20"/>
    </row>
    <row r="4054" spans="1:8" s="172" customFormat="1" ht="12.75" customHeight="1" x14ac:dyDescent="0.15">
      <c r="A4054" s="105"/>
      <c r="C4054" s="20"/>
      <c r="D4054" s="20"/>
      <c r="E4054" s="20"/>
      <c r="F4054" s="105">
        <v>38197</v>
      </c>
      <c r="G4054" s="116">
        <v>15.68</v>
      </c>
      <c r="H4054" s="20"/>
    </row>
    <row r="4055" spans="1:8" s="172" customFormat="1" ht="12.75" customHeight="1" x14ac:dyDescent="0.15">
      <c r="A4055" s="105"/>
      <c r="C4055" s="20"/>
      <c r="D4055" s="20"/>
      <c r="E4055" s="20"/>
      <c r="F4055" s="105">
        <v>38196</v>
      </c>
      <c r="G4055" s="116">
        <v>16.149999999999999</v>
      </c>
      <c r="H4055" s="20"/>
    </row>
    <row r="4056" spans="1:8" s="172" customFormat="1" ht="12.75" customHeight="1" x14ac:dyDescent="0.15">
      <c r="A4056" s="105"/>
      <c r="C4056" s="20"/>
      <c r="D4056" s="20"/>
      <c r="E4056" s="20"/>
      <c r="F4056" s="105">
        <v>38195</v>
      </c>
      <c r="G4056" s="116">
        <v>16.55</v>
      </c>
      <c r="H4056" s="20"/>
    </row>
    <row r="4057" spans="1:8" s="172" customFormat="1" ht="12.75" customHeight="1" x14ac:dyDescent="0.15">
      <c r="A4057" s="105"/>
      <c r="C4057" s="20"/>
      <c r="D4057" s="20"/>
      <c r="E4057" s="20"/>
      <c r="F4057" s="105">
        <v>38194</v>
      </c>
      <c r="G4057" s="116">
        <v>17.3</v>
      </c>
      <c r="H4057" s="20"/>
    </row>
    <row r="4058" spans="1:8" s="172" customFormat="1" ht="12.75" customHeight="1" x14ac:dyDescent="0.15">
      <c r="A4058" s="105"/>
      <c r="C4058" s="20"/>
      <c r="D4058" s="20"/>
      <c r="E4058" s="20"/>
      <c r="F4058" s="105">
        <v>38191</v>
      </c>
      <c r="G4058" s="116">
        <v>16.5</v>
      </c>
      <c r="H4058" s="20"/>
    </row>
    <row r="4059" spans="1:8" s="172" customFormat="1" ht="12.75" customHeight="1" x14ac:dyDescent="0.15">
      <c r="A4059" s="105"/>
      <c r="C4059" s="20"/>
      <c r="D4059" s="20"/>
      <c r="E4059" s="20"/>
      <c r="F4059" s="105">
        <v>38190</v>
      </c>
      <c r="G4059" s="116">
        <v>15.75</v>
      </c>
      <c r="H4059" s="20"/>
    </row>
    <row r="4060" spans="1:8" s="172" customFormat="1" ht="12.75" customHeight="1" x14ac:dyDescent="0.15">
      <c r="A4060" s="105"/>
      <c r="C4060" s="20"/>
      <c r="D4060" s="20"/>
      <c r="E4060" s="20"/>
      <c r="F4060" s="105">
        <v>38189</v>
      </c>
      <c r="G4060" s="116">
        <v>16.41</v>
      </c>
      <c r="H4060" s="20"/>
    </row>
    <row r="4061" spans="1:8" s="172" customFormat="1" ht="12.75" customHeight="1" x14ac:dyDescent="0.15">
      <c r="A4061" s="105"/>
      <c r="C4061" s="20"/>
      <c r="D4061" s="20"/>
      <c r="E4061" s="20"/>
      <c r="F4061" s="105">
        <v>38188</v>
      </c>
      <c r="G4061" s="116">
        <v>14.17</v>
      </c>
      <c r="H4061" s="20"/>
    </row>
    <row r="4062" spans="1:8" s="172" customFormat="1" ht="12.75" customHeight="1" x14ac:dyDescent="0.15">
      <c r="A4062" s="105"/>
      <c r="C4062" s="20"/>
      <c r="D4062" s="20"/>
      <c r="E4062" s="20"/>
      <c r="F4062" s="105">
        <v>38187</v>
      </c>
      <c r="G4062" s="116">
        <v>15.17</v>
      </c>
      <c r="H4062" s="20"/>
    </row>
    <row r="4063" spans="1:8" s="172" customFormat="1" ht="12.75" customHeight="1" x14ac:dyDescent="0.15">
      <c r="A4063" s="105"/>
      <c r="C4063" s="20"/>
      <c r="D4063" s="20"/>
      <c r="E4063" s="20"/>
      <c r="F4063" s="105">
        <v>38184</v>
      </c>
      <c r="G4063" s="116">
        <v>14.34</v>
      </c>
      <c r="H4063" s="20"/>
    </row>
    <row r="4064" spans="1:8" s="172" customFormat="1" ht="12.75" customHeight="1" x14ac:dyDescent="0.15">
      <c r="A4064" s="105"/>
      <c r="C4064" s="20"/>
      <c r="D4064" s="20"/>
      <c r="E4064" s="20"/>
      <c r="F4064" s="105">
        <v>38183</v>
      </c>
      <c r="G4064" s="116">
        <v>14.71</v>
      </c>
      <c r="H4064" s="20"/>
    </row>
    <row r="4065" spans="1:8" s="172" customFormat="1" ht="12.75" customHeight="1" x14ac:dyDescent="0.15">
      <c r="A4065" s="105"/>
      <c r="C4065" s="20"/>
      <c r="D4065" s="20"/>
      <c r="E4065" s="20"/>
      <c r="F4065" s="105">
        <v>38182</v>
      </c>
      <c r="G4065" s="116">
        <v>13.76</v>
      </c>
      <c r="H4065" s="20"/>
    </row>
    <row r="4066" spans="1:8" s="172" customFormat="1" ht="12.75" customHeight="1" x14ac:dyDescent="0.15">
      <c r="A4066" s="105"/>
      <c r="C4066" s="20"/>
      <c r="D4066" s="20"/>
      <c r="E4066" s="20"/>
      <c r="F4066" s="105">
        <v>38181</v>
      </c>
      <c r="G4066" s="116">
        <v>14.46</v>
      </c>
      <c r="H4066" s="20"/>
    </row>
    <row r="4067" spans="1:8" s="172" customFormat="1" ht="12.75" customHeight="1" x14ac:dyDescent="0.15">
      <c r="A4067" s="105"/>
      <c r="C4067" s="20"/>
      <c r="D4067" s="20"/>
      <c r="E4067" s="20"/>
      <c r="F4067" s="105">
        <v>38180</v>
      </c>
      <c r="G4067" s="116">
        <v>14.96</v>
      </c>
      <c r="H4067" s="20"/>
    </row>
    <row r="4068" spans="1:8" s="172" customFormat="1" ht="12.75" customHeight="1" x14ac:dyDescent="0.15">
      <c r="A4068" s="105"/>
      <c r="C4068" s="20"/>
      <c r="D4068" s="20"/>
      <c r="E4068" s="20"/>
      <c r="F4068" s="105">
        <v>38177</v>
      </c>
      <c r="G4068" s="116">
        <v>15.78</v>
      </c>
      <c r="H4068" s="20"/>
    </row>
    <row r="4069" spans="1:8" s="172" customFormat="1" ht="12.75" customHeight="1" x14ac:dyDescent="0.15">
      <c r="A4069" s="105"/>
      <c r="C4069" s="20"/>
      <c r="D4069" s="20"/>
      <c r="E4069" s="20"/>
      <c r="F4069" s="105">
        <v>38176</v>
      </c>
      <c r="G4069" s="116">
        <v>16.2</v>
      </c>
      <c r="H4069" s="20"/>
    </row>
    <row r="4070" spans="1:8" s="172" customFormat="1" ht="12.75" customHeight="1" x14ac:dyDescent="0.15">
      <c r="A4070" s="105"/>
      <c r="C4070" s="20"/>
      <c r="D4070" s="20"/>
      <c r="E4070" s="20"/>
      <c r="F4070" s="105">
        <v>38175</v>
      </c>
      <c r="G4070" s="116">
        <v>15.81</v>
      </c>
      <c r="H4070" s="20"/>
    </row>
    <row r="4071" spans="1:8" s="172" customFormat="1" ht="12.75" customHeight="1" x14ac:dyDescent="0.15">
      <c r="A4071" s="105"/>
      <c r="C4071" s="20"/>
      <c r="D4071" s="20"/>
      <c r="E4071" s="20"/>
      <c r="F4071" s="105">
        <v>38174</v>
      </c>
      <c r="G4071" s="116">
        <v>16.25</v>
      </c>
      <c r="H4071" s="20"/>
    </row>
    <row r="4072" spans="1:8" s="172" customFormat="1" ht="12.75" customHeight="1" x14ac:dyDescent="0.15">
      <c r="A4072" s="105"/>
      <c r="C4072" s="20"/>
      <c r="D4072" s="20"/>
      <c r="E4072" s="20"/>
      <c r="F4072" s="105">
        <v>38170</v>
      </c>
      <c r="G4072" s="116">
        <v>15.08</v>
      </c>
      <c r="H4072" s="20"/>
    </row>
    <row r="4073" spans="1:8" s="172" customFormat="1" ht="12.75" customHeight="1" x14ac:dyDescent="0.15">
      <c r="A4073" s="105"/>
      <c r="C4073" s="20"/>
      <c r="D4073" s="20"/>
      <c r="E4073" s="20"/>
      <c r="F4073" s="105">
        <v>38169</v>
      </c>
      <c r="G4073" s="116">
        <v>15.2</v>
      </c>
      <c r="H4073" s="20"/>
    </row>
    <row r="4074" spans="1:8" s="172" customFormat="1" ht="12.75" customHeight="1" x14ac:dyDescent="0.15">
      <c r="A4074" s="105"/>
      <c r="C4074" s="20"/>
      <c r="D4074" s="20"/>
      <c r="E4074" s="20"/>
      <c r="F4074" s="105">
        <v>38168</v>
      </c>
      <c r="G4074" s="116">
        <v>14.34</v>
      </c>
      <c r="H4074" s="20"/>
    </row>
    <row r="4075" spans="1:8" s="172" customFormat="1" ht="12.75" customHeight="1" x14ac:dyDescent="0.15">
      <c r="A4075" s="105"/>
      <c r="C4075" s="20"/>
      <c r="D4075" s="20"/>
      <c r="E4075" s="20"/>
      <c r="F4075" s="105">
        <v>38167</v>
      </c>
      <c r="G4075" s="116">
        <v>15.47</v>
      </c>
      <c r="H4075" s="20"/>
    </row>
    <row r="4076" spans="1:8" s="172" customFormat="1" ht="12.75" customHeight="1" x14ac:dyDescent="0.15">
      <c r="A4076" s="105"/>
      <c r="C4076" s="20"/>
      <c r="D4076" s="20"/>
      <c r="E4076" s="20"/>
      <c r="F4076" s="105">
        <v>38166</v>
      </c>
      <c r="G4076" s="116">
        <v>16.07</v>
      </c>
      <c r="H4076" s="20"/>
    </row>
    <row r="4077" spans="1:8" s="172" customFormat="1" ht="12.75" customHeight="1" x14ac:dyDescent="0.15">
      <c r="A4077" s="105"/>
      <c r="C4077" s="20"/>
      <c r="D4077" s="20"/>
      <c r="E4077" s="20"/>
      <c r="F4077" s="105">
        <v>38163</v>
      </c>
      <c r="G4077" s="116">
        <v>15.19</v>
      </c>
      <c r="H4077" s="20"/>
    </row>
    <row r="4078" spans="1:8" s="172" customFormat="1" ht="12.75" customHeight="1" x14ac:dyDescent="0.15">
      <c r="A4078" s="105"/>
      <c r="C4078" s="20"/>
      <c r="D4078" s="20"/>
      <c r="E4078" s="20"/>
      <c r="F4078" s="105">
        <v>38162</v>
      </c>
      <c r="G4078" s="116">
        <v>14.81</v>
      </c>
      <c r="H4078" s="20"/>
    </row>
    <row r="4079" spans="1:8" s="172" customFormat="1" ht="12.75" customHeight="1" x14ac:dyDescent="0.15">
      <c r="A4079" s="105"/>
      <c r="C4079" s="20"/>
      <c r="D4079" s="20"/>
      <c r="E4079" s="20"/>
      <c r="F4079" s="105">
        <v>38161</v>
      </c>
      <c r="G4079" s="116">
        <v>13.98</v>
      </c>
      <c r="H4079" s="20"/>
    </row>
    <row r="4080" spans="1:8" s="172" customFormat="1" ht="12.75" customHeight="1" x14ac:dyDescent="0.15">
      <c r="A4080" s="105"/>
      <c r="C4080" s="20"/>
      <c r="D4080" s="20"/>
      <c r="E4080" s="20"/>
      <c r="F4080" s="105">
        <v>38160</v>
      </c>
      <c r="G4080" s="116">
        <v>14.31</v>
      </c>
      <c r="H4080" s="20"/>
    </row>
    <row r="4081" spans="1:8" s="172" customFormat="1" ht="12.75" customHeight="1" x14ac:dyDescent="0.15">
      <c r="A4081" s="105"/>
      <c r="C4081" s="20"/>
      <c r="D4081" s="20"/>
      <c r="E4081" s="20"/>
      <c r="F4081" s="105">
        <v>38159</v>
      </c>
      <c r="G4081" s="116">
        <v>15.26</v>
      </c>
      <c r="H4081" s="20"/>
    </row>
    <row r="4082" spans="1:8" s="172" customFormat="1" ht="12.75" customHeight="1" x14ac:dyDescent="0.15">
      <c r="A4082" s="105"/>
      <c r="C4082" s="20"/>
      <c r="D4082" s="20"/>
      <c r="E4082" s="20"/>
      <c r="F4082" s="105">
        <v>38156</v>
      </c>
      <c r="G4082" s="116">
        <v>14.99</v>
      </c>
      <c r="H4082" s="20"/>
    </row>
    <row r="4083" spans="1:8" s="172" customFormat="1" ht="12.75" customHeight="1" x14ac:dyDescent="0.15">
      <c r="A4083" s="105"/>
      <c r="C4083" s="20"/>
      <c r="D4083" s="20"/>
      <c r="E4083" s="20"/>
      <c r="F4083" s="105">
        <v>38155</v>
      </c>
      <c r="G4083" s="116">
        <v>15.15</v>
      </c>
      <c r="H4083" s="20"/>
    </row>
    <row r="4084" spans="1:8" s="172" customFormat="1" ht="12.75" customHeight="1" x14ac:dyDescent="0.15">
      <c r="A4084" s="105"/>
      <c r="C4084" s="20"/>
      <c r="D4084" s="20"/>
      <c r="E4084" s="20"/>
      <c r="F4084" s="105">
        <v>38154</v>
      </c>
      <c r="G4084" s="116">
        <v>14.79</v>
      </c>
      <c r="H4084" s="20"/>
    </row>
    <row r="4085" spans="1:8" s="172" customFormat="1" ht="12.75" customHeight="1" x14ac:dyDescent="0.15">
      <c r="A4085" s="105"/>
      <c r="C4085" s="20"/>
      <c r="D4085" s="20"/>
      <c r="E4085" s="20"/>
      <c r="F4085" s="105">
        <v>38153</v>
      </c>
      <c r="G4085" s="116">
        <v>15.05</v>
      </c>
      <c r="H4085" s="20"/>
    </row>
    <row r="4086" spans="1:8" s="172" customFormat="1" ht="12.75" customHeight="1" x14ac:dyDescent="0.15">
      <c r="A4086" s="105"/>
      <c r="C4086" s="20"/>
      <c r="D4086" s="20"/>
      <c r="E4086" s="20"/>
      <c r="F4086" s="105">
        <v>38152</v>
      </c>
      <c r="G4086" s="116">
        <v>16.07</v>
      </c>
      <c r="H4086" s="20"/>
    </row>
    <row r="4087" spans="1:8" s="172" customFormat="1" ht="12.75" customHeight="1" x14ac:dyDescent="0.15">
      <c r="A4087" s="105"/>
      <c r="C4087" s="20"/>
      <c r="D4087" s="20"/>
      <c r="E4087" s="20"/>
      <c r="F4087" s="105">
        <v>38148</v>
      </c>
      <c r="G4087" s="116">
        <v>15.04</v>
      </c>
      <c r="H4087" s="20"/>
    </row>
    <row r="4088" spans="1:8" s="172" customFormat="1" ht="12.75" customHeight="1" x14ac:dyDescent="0.15">
      <c r="A4088" s="105"/>
      <c r="C4088" s="20"/>
      <c r="D4088" s="20"/>
      <c r="E4088" s="20"/>
      <c r="F4088" s="105">
        <v>38147</v>
      </c>
      <c r="G4088" s="116">
        <v>15.39</v>
      </c>
      <c r="H4088" s="20"/>
    </row>
    <row r="4089" spans="1:8" s="172" customFormat="1" ht="12.75" customHeight="1" x14ac:dyDescent="0.15">
      <c r="A4089" s="105"/>
      <c r="C4089" s="20"/>
      <c r="D4089" s="20"/>
      <c r="E4089" s="20"/>
      <c r="F4089" s="105">
        <v>38146</v>
      </c>
      <c r="G4089" s="116">
        <v>15.01</v>
      </c>
      <c r="H4089" s="20"/>
    </row>
    <row r="4090" spans="1:8" s="172" customFormat="1" ht="12.75" customHeight="1" x14ac:dyDescent="0.15">
      <c r="A4090" s="105"/>
      <c r="C4090" s="20"/>
      <c r="D4090" s="20"/>
      <c r="E4090" s="20"/>
      <c r="F4090" s="105">
        <v>38145</v>
      </c>
      <c r="G4090" s="116">
        <v>15.39</v>
      </c>
      <c r="H4090" s="20"/>
    </row>
    <row r="4091" spans="1:8" s="172" customFormat="1" ht="12.75" customHeight="1" x14ac:dyDescent="0.15">
      <c r="A4091" s="105"/>
      <c r="C4091" s="20"/>
      <c r="D4091" s="20"/>
      <c r="E4091" s="20"/>
      <c r="F4091" s="105">
        <v>38142</v>
      </c>
      <c r="G4091" s="116">
        <v>16.78</v>
      </c>
      <c r="H4091" s="20"/>
    </row>
    <row r="4092" spans="1:8" s="172" customFormat="1" ht="12.75" customHeight="1" x14ac:dyDescent="0.15">
      <c r="A4092" s="105"/>
      <c r="C4092" s="20"/>
      <c r="D4092" s="20"/>
      <c r="E4092" s="20"/>
      <c r="F4092" s="105">
        <v>38141</v>
      </c>
      <c r="G4092" s="116">
        <v>17.03</v>
      </c>
      <c r="H4092" s="20"/>
    </row>
    <row r="4093" spans="1:8" s="172" customFormat="1" ht="12.75" customHeight="1" x14ac:dyDescent="0.15">
      <c r="A4093" s="105"/>
      <c r="C4093" s="20"/>
      <c r="D4093" s="20"/>
      <c r="E4093" s="20"/>
      <c r="F4093" s="105">
        <v>38140</v>
      </c>
      <c r="G4093" s="116">
        <v>16.079999999999998</v>
      </c>
      <c r="H4093" s="20"/>
    </row>
    <row r="4094" spans="1:8" s="172" customFormat="1" ht="12.75" customHeight="1" x14ac:dyDescent="0.15">
      <c r="A4094" s="105"/>
      <c r="C4094" s="20"/>
      <c r="D4094" s="20"/>
      <c r="E4094" s="20"/>
      <c r="F4094" s="105">
        <v>38139</v>
      </c>
      <c r="G4094" s="116">
        <v>16.3</v>
      </c>
      <c r="H4094" s="20"/>
    </row>
    <row r="4095" spans="1:8" s="172" customFormat="1" ht="12.75" customHeight="1" x14ac:dyDescent="0.15">
      <c r="A4095" s="105"/>
      <c r="C4095" s="20"/>
      <c r="D4095" s="20"/>
      <c r="E4095" s="20"/>
      <c r="F4095" s="105">
        <v>38135</v>
      </c>
      <c r="G4095" s="116">
        <v>15.5</v>
      </c>
      <c r="H4095" s="20"/>
    </row>
    <row r="4096" spans="1:8" s="172" customFormat="1" ht="12.75" customHeight="1" x14ac:dyDescent="0.15">
      <c r="A4096" s="105"/>
      <c r="C4096" s="20"/>
      <c r="D4096" s="20"/>
      <c r="E4096" s="20"/>
      <c r="F4096" s="105">
        <v>38134</v>
      </c>
      <c r="G4096" s="116">
        <v>15.28</v>
      </c>
      <c r="H4096" s="20"/>
    </row>
    <row r="4097" spans="1:8" s="172" customFormat="1" ht="12.75" customHeight="1" x14ac:dyDescent="0.15">
      <c r="A4097" s="105"/>
      <c r="C4097" s="20"/>
      <c r="D4097" s="20"/>
      <c r="E4097" s="20"/>
      <c r="F4097" s="105">
        <v>38133</v>
      </c>
      <c r="G4097" s="116">
        <v>15.97</v>
      </c>
      <c r="H4097" s="20"/>
    </row>
    <row r="4098" spans="1:8" s="172" customFormat="1" ht="12.75" customHeight="1" x14ac:dyDescent="0.15">
      <c r="A4098" s="105"/>
      <c r="C4098" s="20"/>
      <c r="D4098" s="20"/>
      <c r="E4098" s="20"/>
      <c r="F4098" s="105">
        <v>38132</v>
      </c>
      <c r="G4098" s="116">
        <v>15.96</v>
      </c>
      <c r="H4098" s="20"/>
    </row>
    <row r="4099" spans="1:8" s="172" customFormat="1" ht="12.75" customHeight="1" x14ac:dyDescent="0.15">
      <c r="A4099" s="105"/>
      <c r="C4099" s="20"/>
      <c r="D4099" s="20"/>
      <c r="E4099" s="20"/>
      <c r="F4099" s="105">
        <v>38131</v>
      </c>
      <c r="G4099" s="116">
        <v>18.079999999999998</v>
      </c>
      <c r="H4099" s="20"/>
    </row>
    <row r="4100" spans="1:8" s="172" customFormat="1" ht="12.75" customHeight="1" x14ac:dyDescent="0.15">
      <c r="A4100" s="105"/>
      <c r="C4100" s="20"/>
      <c r="D4100" s="20"/>
      <c r="E4100" s="20"/>
      <c r="F4100" s="105">
        <v>38128</v>
      </c>
      <c r="G4100" s="116">
        <v>18.489999999999998</v>
      </c>
      <c r="H4100" s="20"/>
    </row>
    <row r="4101" spans="1:8" s="172" customFormat="1" ht="12.75" customHeight="1" x14ac:dyDescent="0.15">
      <c r="A4101" s="105"/>
      <c r="C4101" s="20"/>
      <c r="D4101" s="20"/>
      <c r="E4101" s="20"/>
      <c r="F4101" s="105">
        <v>38127</v>
      </c>
      <c r="G4101" s="116">
        <v>18.670000000000002</v>
      </c>
      <c r="H4101" s="20"/>
    </row>
    <row r="4102" spans="1:8" s="172" customFormat="1" ht="12.75" customHeight="1" x14ac:dyDescent="0.15">
      <c r="A4102" s="105"/>
      <c r="C4102" s="20"/>
      <c r="D4102" s="20"/>
      <c r="E4102" s="20"/>
      <c r="F4102" s="105">
        <v>38126</v>
      </c>
      <c r="G4102" s="116">
        <v>18.93</v>
      </c>
      <c r="H4102" s="20"/>
    </row>
    <row r="4103" spans="1:8" s="172" customFormat="1" ht="12.75" customHeight="1" x14ac:dyDescent="0.15">
      <c r="A4103" s="105"/>
      <c r="C4103" s="20"/>
      <c r="D4103" s="20"/>
      <c r="E4103" s="20"/>
      <c r="F4103" s="105">
        <v>38125</v>
      </c>
      <c r="G4103" s="116">
        <v>19.329999999999998</v>
      </c>
      <c r="H4103" s="20"/>
    </row>
    <row r="4104" spans="1:8" s="172" customFormat="1" ht="12.75" customHeight="1" x14ac:dyDescent="0.15">
      <c r="A4104" s="105"/>
      <c r="C4104" s="20"/>
      <c r="D4104" s="20"/>
      <c r="E4104" s="20"/>
      <c r="F4104" s="105">
        <v>38124</v>
      </c>
      <c r="G4104" s="116">
        <v>19.96</v>
      </c>
      <c r="H4104" s="20"/>
    </row>
    <row r="4105" spans="1:8" s="172" customFormat="1" ht="12.75" customHeight="1" x14ac:dyDescent="0.15">
      <c r="A4105" s="105"/>
      <c r="C4105" s="20"/>
      <c r="D4105" s="20"/>
      <c r="E4105" s="20"/>
      <c r="F4105" s="105">
        <v>38121</v>
      </c>
      <c r="G4105" s="116">
        <v>18.47</v>
      </c>
      <c r="H4105" s="20"/>
    </row>
    <row r="4106" spans="1:8" s="172" customFormat="1" ht="12.75" customHeight="1" x14ac:dyDescent="0.15">
      <c r="A4106" s="105"/>
      <c r="C4106" s="20"/>
      <c r="D4106" s="20"/>
      <c r="E4106" s="20"/>
      <c r="F4106" s="105">
        <v>38120</v>
      </c>
      <c r="G4106" s="116">
        <v>18.86</v>
      </c>
      <c r="H4106" s="20"/>
    </row>
    <row r="4107" spans="1:8" s="172" customFormat="1" ht="12.75" customHeight="1" x14ac:dyDescent="0.15">
      <c r="A4107" s="105"/>
      <c r="C4107" s="20"/>
      <c r="D4107" s="20"/>
      <c r="E4107" s="20"/>
      <c r="F4107" s="105">
        <v>38119</v>
      </c>
      <c r="G4107" s="116">
        <v>18.14</v>
      </c>
      <c r="H4107" s="20"/>
    </row>
    <row r="4108" spans="1:8" s="172" customFormat="1" ht="12.75" customHeight="1" x14ac:dyDescent="0.15">
      <c r="A4108" s="105"/>
      <c r="C4108" s="20"/>
      <c r="D4108" s="20"/>
      <c r="E4108" s="20"/>
      <c r="F4108" s="105">
        <v>38118</v>
      </c>
      <c r="G4108" s="116">
        <v>18.57</v>
      </c>
      <c r="H4108" s="20"/>
    </row>
    <row r="4109" spans="1:8" s="172" customFormat="1" ht="12.75" customHeight="1" x14ac:dyDescent="0.15">
      <c r="A4109" s="105"/>
      <c r="C4109" s="20"/>
      <c r="D4109" s="20"/>
      <c r="E4109" s="20"/>
      <c r="F4109" s="105">
        <v>38117</v>
      </c>
      <c r="G4109" s="116">
        <v>19.77</v>
      </c>
      <c r="H4109" s="20"/>
    </row>
    <row r="4110" spans="1:8" s="172" customFormat="1" ht="12.75" customHeight="1" x14ac:dyDescent="0.15">
      <c r="A4110" s="105"/>
      <c r="C4110" s="20"/>
      <c r="D4110" s="20"/>
      <c r="E4110" s="20"/>
      <c r="F4110" s="105">
        <v>38114</v>
      </c>
      <c r="G4110" s="116">
        <v>18.13</v>
      </c>
      <c r="H4110" s="20"/>
    </row>
    <row r="4111" spans="1:8" s="172" customFormat="1" ht="12.75" customHeight="1" x14ac:dyDescent="0.15">
      <c r="A4111" s="105"/>
      <c r="C4111" s="20"/>
      <c r="D4111" s="20"/>
      <c r="E4111" s="20"/>
      <c r="F4111" s="105">
        <v>38113</v>
      </c>
      <c r="G4111" s="116">
        <v>17.05</v>
      </c>
      <c r="H4111" s="20"/>
    </row>
    <row r="4112" spans="1:8" s="172" customFormat="1" ht="12.75" customHeight="1" x14ac:dyDescent="0.15">
      <c r="A4112" s="105"/>
      <c r="C4112" s="20"/>
      <c r="D4112" s="20"/>
      <c r="E4112" s="20"/>
      <c r="F4112" s="105">
        <v>38112</v>
      </c>
      <c r="G4112" s="116">
        <v>15.77</v>
      </c>
      <c r="H4112" s="20"/>
    </row>
    <row r="4113" spans="1:8" s="172" customFormat="1" ht="12.75" customHeight="1" x14ac:dyDescent="0.15">
      <c r="A4113" s="105"/>
      <c r="C4113" s="20"/>
      <c r="D4113" s="20"/>
      <c r="E4113" s="20"/>
      <c r="F4113" s="105">
        <v>38111</v>
      </c>
      <c r="G4113" s="116">
        <v>16.55</v>
      </c>
      <c r="H4113" s="20"/>
    </row>
    <row r="4114" spans="1:8" s="172" customFormat="1" ht="12.75" customHeight="1" x14ac:dyDescent="0.15">
      <c r="A4114" s="105"/>
      <c r="C4114" s="20"/>
      <c r="D4114" s="20"/>
      <c r="E4114" s="20"/>
      <c r="F4114" s="105">
        <v>38110</v>
      </c>
      <c r="G4114" s="116">
        <v>16.62</v>
      </c>
      <c r="H4114" s="20"/>
    </row>
    <row r="4115" spans="1:8" s="172" customFormat="1" ht="12.75" customHeight="1" x14ac:dyDescent="0.15">
      <c r="A4115" s="105"/>
      <c r="C4115" s="20"/>
      <c r="D4115" s="20"/>
      <c r="E4115" s="20"/>
      <c r="F4115" s="105">
        <v>38107</v>
      </c>
      <c r="G4115" s="116">
        <v>17.190000000000001</v>
      </c>
      <c r="H4115" s="20"/>
    </row>
    <row r="4116" spans="1:8" s="172" customFormat="1" ht="12.75" customHeight="1" x14ac:dyDescent="0.15">
      <c r="A4116" s="105"/>
      <c r="C4116" s="20"/>
      <c r="D4116" s="20"/>
      <c r="E4116" s="20"/>
      <c r="F4116" s="105">
        <v>38106</v>
      </c>
      <c r="G4116" s="116">
        <v>16.600000000000001</v>
      </c>
      <c r="H4116" s="20"/>
    </row>
    <row r="4117" spans="1:8" s="172" customFormat="1" ht="12.75" customHeight="1" x14ac:dyDescent="0.15">
      <c r="A4117" s="105"/>
      <c r="C4117" s="20"/>
      <c r="D4117" s="20"/>
      <c r="E4117" s="20"/>
      <c r="F4117" s="105">
        <v>38105</v>
      </c>
      <c r="G4117" s="116">
        <v>16.29</v>
      </c>
      <c r="H4117" s="20"/>
    </row>
    <row r="4118" spans="1:8" s="172" customFormat="1" ht="12.75" customHeight="1" x14ac:dyDescent="0.15">
      <c r="A4118" s="105"/>
      <c r="C4118" s="20"/>
      <c r="D4118" s="20"/>
      <c r="E4118" s="20"/>
      <c r="F4118" s="105">
        <v>38104</v>
      </c>
      <c r="G4118" s="116">
        <v>15.07</v>
      </c>
      <c r="H4118" s="20"/>
    </row>
    <row r="4119" spans="1:8" s="172" customFormat="1" ht="12.75" customHeight="1" x14ac:dyDescent="0.15">
      <c r="A4119" s="105"/>
      <c r="C4119" s="20"/>
      <c r="D4119" s="20"/>
      <c r="E4119" s="20"/>
      <c r="F4119" s="105">
        <v>38103</v>
      </c>
      <c r="G4119" s="116">
        <v>14.77</v>
      </c>
      <c r="H4119" s="20"/>
    </row>
    <row r="4120" spans="1:8" s="172" customFormat="1" ht="12.75" customHeight="1" x14ac:dyDescent="0.15">
      <c r="A4120" s="105"/>
      <c r="C4120" s="20"/>
      <c r="D4120" s="20"/>
      <c r="E4120" s="20"/>
      <c r="F4120" s="105">
        <v>38100</v>
      </c>
      <c r="G4120" s="116">
        <v>14.01</v>
      </c>
      <c r="H4120" s="20"/>
    </row>
    <row r="4121" spans="1:8" s="172" customFormat="1" ht="12.75" customHeight="1" x14ac:dyDescent="0.15">
      <c r="A4121" s="105"/>
      <c r="C4121" s="20"/>
      <c r="D4121" s="20"/>
      <c r="E4121" s="20"/>
      <c r="F4121" s="105">
        <v>38099</v>
      </c>
      <c r="G4121" s="116">
        <v>14.61</v>
      </c>
      <c r="H4121" s="20"/>
    </row>
    <row r="4122" spans="1:8" s="172" customFormat="1" ht="12.75" customHeight="1" x14ac:dyDescent="0.15">
      <c r="A4122" s="105"/>
      <c r="C4122" s="20"/>
      <c r="D4122" s="20"/>
      <c r="E4122" s="20"/>
      <c r="F4122" s="105">
        <v>38098</v>
      </c>
      <c r="G4122" s="116">
        <v>15.6</v>
      </c>
      <c r="H4122" s="20"/>
    </row>
    <row r="4123" spans="1:8" s="172" customFormat="1" ht="12.75" customHeight="1" x14ac:dyDescent="0.15">
      <c r="A4123" s="105"/>
      <c r="C4123" s="20"/>
      <c r="D4123" s="20"/>
      <c r="E4123" s="20"/>
      <c r="F4123" s="105">
        <v>38097</v>
      </c>
      <c r="G4123" s="116">
        <v>16.670000000000002</v>
      </c>
      <c r="H4123" s="20"/>
    </row>
    <row r="4124" spans="1:8" s="172" customFormat="1" ht="12.75" customHeight="1" x14ac:dyDescent="0.15">
      <c r="A4124" s="105"/>
      <c r="C4124" s="20"/>
      <c r="D4124" s="20"/>
      <c r="E4124" s="20"/>
      <c r="F4124" s="105">
        <v>38096</v>
      </c>
      <c r="G4124" s="116">
        <v>15.42</v>
      </c>
      <c r="H4124" s="20"/>
    </row>
    <row r="4125" spans="1:8" s="172" customFormat="1" ht="12.75" customHeight="1" x14ac:dyDescent="0.15">
      <c r="A4125" s="105"/>
      <c r="C4125" s="20"/>
      <c r="D4125" s="20"/>
      <c r="E4125" s="20"/>
      <c r="F4125" s="105">
        <v>38093</v>
      </c>
      <c r="G4125" s="116">
        <v>14.94</v>
      </c>
      <c r="H4125" s="20"/>
    </row>
    <row r="4126" spans="1:8" s="172" customFormat="1" ht="12.75" customHeight="1" x14ac:dyDescent="0.15">
      <c r="A4126" s="105"/>
      <c r="C4126" s="20"/>
      <c r="D4126" s="20"/>
      <c r="E4126" s="20"/>
      <c r="F4126" s="105">
        <v>38092</v>
      </c>
      <c r="G4126" s="116">
        <v>15.74</v>
      </c>
      <c r="H4126" s="20"/>
    </row>
    <row r="4127" spans="1:8" s="172" customFormat="1" ht="12.75" customHeight="1" x14ac:dyDescent="0.15">
      <c r="A4127" s="105"/>
      <c r="C4127" s="20"/>
      <c r="D4127" s="20"/>
      <c r="E4127" s="20"/>
      <c r="F4127" s="105">
        <v>38091</v>
      </c>
      <c r="G4127" s="116">
        <v>15.62</v>
      </c>
      <c r="H4127" s="20"/>
    </row>
    <row r="4128" spans="1:8" s="172" customFormat="1" ht="12.75" customHeight="1" x14ac:dyDescent="0.15">
      <c r="A4128" s="105"/>
      <c r="C4128" s="20"/>
      <c r="D4128" s="20"/>
      <c r="E4128" s="20"/>
      <c r="F4128" s="105">
        <v>38090</v>
      </c>
      <c r="G4128" s="116">
        <v>17.260000000000002</v>
      </c>
      <c r="H4128" s="20"/>
    </row>
    <row r="4129" spans="1:8" s="172" customFormat="1" ht="12.75" customHeight="1" x14ac:dyDescent="0.15">
      <c r="A4129" s="105"/>
      <c r="C4129" s="20"/>
      <c r="D4129" s="20"/>
      <c r="E4129" s="20"/>
      <c r="F4129" s="105">
        <v>38089</v>
      </c>
      <c r="G4129" s="116">
        <v>15.28</v>
      </c>
      <c r="H4129" s="20"/>
    </row>
    <row r="4130" spans="1:8" s="172" customFormat="1" ht="12.75" customHeight="1" x14ac:dyDescent="0.15">
      <c r="A4130" s="105"/>
      <c r="C4130" s="20"/>
      <c r="D4130" s="20"/>
      <c r="E4130" s="20"/>
      <c r="F4130" s="105">
        <v>38085</v>
      </c>
      <c r="G4130" s="116">
        <v>16.260000000000002</v>
      </c>
      <c r="H4130" s="20"/>
    </row>
    <row r="4131" spans="1:8" s="172" customFormat="1" ht="12.75" customHeight="1" x14ac:dyDescent="0.15">
      <c r="A4131" s="105"/>
      <c r="C4131" s="20"/>
      <c r="D4131" s="20"/>
      <c r="E4131" s="20"/>
      <c r="F4131" s="105">
        <v>38084</v>
      </c>
      <c r="G4131" s="116">
        <v>15.76</v>
      </c>
      <c r="H4131" s="20"/>
    </row>
    <row r="4132" spans="1:8" s="172" customFormat="1" ht="12.75" customHeight="1" x14ac:dyDescent="0.15">
      <c r="A4132" s="105"/>
      <c r="C4132" s="20"/>
      <c r="D4132" s="20"/>
      <c r="E4132" s="20"/>
      <c r="F4132" s="105">
        <v>38083</v>
      </c>
      <c r="G4132" s="116">
        <v>15.32</v>
      </c>
      <c r="H4132" s="20"/>
    </row>
    <row r="4133" spans="1:8" s="172" customFormat="1" ht="12.75" customHeight="1" x14ac:dyDescent="0.15">
      <c r="A4133" s="105"/>
      <c r="C4133" s="20"/>
      <c r="D4133" s="20"/>
      <c r="E4133" s="20"/>
      <c r="F4133" s="105">
        <v>38082</v>
      </c>
      <c r="G4133" s="116">
        <v>14.97</v>
      </c>
      <c r="H4133" s="20"/>
    </row>
    <row r="4134" spans="1:8" s="172" customFormat="1" ht="12.75" customHeight="1" x14ac:dyDescent="0.15">
      <c r="A4134" s="105"/>
      <c r="C4134" s="20"/>
      <c r="D4134" s="20"/>
      <c r="E4134" s="20"/>
      <c r="F4134" s="105">
        <v>38079</v>
      </c>
      <c r="G4134" s="116">
        <v>15.64</v>
      </c>
      <c r="H4134" s="20"/>
    </row>
    <row r="4135" spans="1:8" s="172" customFormat="1" ht="12.75" customHeight="1" x14ac:dyDescent="0.15">
      <c r="A4135" s="105"/>
      <c r="C4135" s="20"/>
      <c r="D4135" s="20"/>
      <c r="E4135" s="20"/>
      <c r="F4135" s="105">
        <v>38078</v>
      </c>
      <c r="G4135" s="116">
        <v>16.649999999999999</v>
      </c>
      <c r="H4135" s="20"/>
    </row>
    <row r="4136" spans="1:8" s="172" customFormat="1" ht="12.75" customHeight="1" x14ac:dyDescent="0.15">
      <c r="A4136" s="105"/>
      <c r="C4136" s="20"/>
      <c r="D4136" s="20"/>
      <c r="E4136" s="20"/>
      <c r="F4136" s="105">
        <v>38077</v>
      </c>
      <c r="G4136" s="116">
        <v>16.739999999999998</v>
      </c>
      <c r="H4136" s="20"/>
    </row>
    <row r="4137" spans="1:8" s="172" customFormat="1" ht="12.75" customHeight="1" x14ac:dyDescent="0.15">
      <c r="A4137" s="105"/>
      <c r="C4137" s="20"/>
      <c r="D4137" s="20"/>
      <c r="E4137" s="20"/>
      <c r="F4137" s="105">
        <v>38076</v>
      </c>
      <c r="G4137" s="116">
        <v>16.28</v>
      </c>
      <c r="H4137" s="20"/>
    </row>
    <row r="4138" spans="1:8" s="172" customFormat="1" ht="12.75" customHeight="1" x14ac:dyDescent="0.15">
      <c r="A4138" s="105"/>
      <c r="C4138" s="20"/>
      <c r="D4138" s="20"/>
      <c r="E4138" s="20"/>
      <c r="F4138" s="105">
        <v>38075</v>
      </c>
      <c r="G4138" s="116">
        <v>16.5</v>
      </c>
      <c r="H4138" s="20"/>
    </row>
    <row r="4139" spans="1:8" s="172" customFormat="1" ht="12.75" customHeight="1" x14ac:dyDescent="0.15">
      <c r="A4139" s="105"/>
      <c r="C4139" s="20"/>
      <c r="D4139" s="20"/>
      <c r="E4139" s="20"/>
      <c r="F4139" s="105">
        <v>38072</v>
      </c>
      <c r="G4139" s="116">
        <v>17.329999999999998</v>
      </c>
      <c r="H4139" s="20"/>
    </row>
    <row r="4140" spans="1:8" s="172" customFormat="1" ht="12.75" customHeight="1" x14ac:dyDescent="0.15">
      <c r="A4140" s="105"/>
      <c r="C4140" s="20"/>
      <c r="D4140" s="20"/>
      <c r="E4140" s="20"/>
      <c r="F4140" s="105">
        <v>38071</v>
      </c>
      <c r="G4140" s="116">
        <v>17.88</v>
      </c>
      <c r="H4140" s="20"/>
    </row>
    <row r="4141" spans="1:8" s="172" customFormat="1" ht="12.75" customHeight="1" x14ac:dyDescent="0.15">
      <c r="A4141" s="105"/>
      <c r="C4141" s="20"/>
      <c r="D4141" s="20"/>
      <c r="E4141" s="20"/>
      <c r="F4141" s="105">
        <v>38070</v>
      </c>
      <c r="G4141" s="116">
        <v>19.809999999999999</v>
      </c>
      <c r="H4141" s="20"/>
    </row>
    <row r="4142" spans="1:8" s="172" customFormat="1" ht="12.75" customHeight="1" x14ac:dyDescent="0.15">
      <c r="A4142" s="105"/>
      <c r="C4142" s="20"/>
      <c r="D4142" s="20"/>
      <c r="E4142" s="20"/>
      <c r="F4142" s="105">
        <v>38069</v>
      </c>
      <c r="G4142" s="116">
        <v>20.67</v>
      </c>
      <c r="H4142" s="20"/>
    </row>
    <row r="4143" spans="1:8" s="172" customFormat="1" ht="12.75" customHeight="1" x14ac:dyDescent="0.15">
      <c r="A4143" s="105"/>
      <c r="C4143" s="20"/>
      <c r="D4143" s="20"/>
      <c r="E4143" s="20"/>
      <c r="F4143" s="105">
        <v>38068</v>
      </c>
      <c r="G4143" s="116">
        <v>21.58</v>
      </c>
      <c r="H4143" s="20"/>
    </row>
    <row r="4144" spans="1:8" s="172" customFormat="1" ht="12.75" customHeight="1" x14ac:dyDescent="0.15">
      <c r="A4144" s="105"/>
      <c r="C4144" s="20"/>
      <c r="D4144" s="20"/>
      <c r="E4144" s="20"/>
      <c r="F4144" s="105">
        <v>38065</v>
      </c>
      <c r="G4144" s="116">
        <v>19.149999999999999</v>
      </c>
      <c r="H4144" s="20"/>
    </row>
    <row r="4145" spans="1:8" s="172" customFormat="1" ht="12.75" customHeight="1" x14ac:dyDescent="0.15">
      <c r="A4145" s="105"/>
      <c r="C4145" s="20"/>
      <c r="D4145" s="20"/>
      <c r="E4145" s="20"/>
      <c r="F4145" s="105">
        <v>38064</v>
      </c>
      <c r="G4145" s="116">
        <v>18.53</v>
      </c>
      <c r="H4145" s="20"/>
    </row>
    <row r="4146" spans="1:8" s="172" customFormat="1" ht="12.75" customHeight="1" x14ac:dyDescent="0.15">
      <c r="A4146" s="105"/>
      <c r="C4146" s="20"/>
      <c r="D4146" s="20"/>
      <c r="E4146" s="20"/>
      <c r="F4146" s="105">
        <v>38063</v>
      </c>
      <c r="G4146" s="116">
        <v>18.11</v>
      </c>
      <c r="H4146" s="20"/>
    </row>
    <row r="4147" spans="1:8" s="172" customFormat="1" ht="12.75" customHeight="1" x14ac:dyDescent="0.15">
      <c r="A4147" s="105"/>
      <c r="C4147" s="20"/>
      <c r="D4147" s="20"/>
      <c r="E4147" s="20"/>
      <c r="F4147" s="105">
        <v>38062</v>
      </c>
      <c r="G4147" s="116">
        <v>20.34</v>
      </c>
      <c r="H4147" s="20"/>
    </row>
    <row r="4148" spans="1:8" s="172" customFormat="1" ht="12.75" customHeight="1" x14ac:dyDescent="0.15">
      <c r="A4148" s="105"/>
      <c r="C4148" s="20"/>
      <c r="D4148" s="20"/>
      <c r="E4148" s="20"/>
      <c r="F4148" s="105">
        <v>38061</v>
      </c>
      <c r="G4148" s="116">
        <v>21.13</v>
      </c>
      <c r="H4148" s="20"/>
    </row>
    <row r="4149" spans="1:8" s="172" customFormat="1" ht="12.75" customHeight="1" x14ac:dyDescent="0.15">
      <c r="A4149" s="105"/>
      <c r="C4149" s="20"/>
      <c r="D4149" s="20"/>
      <c r="E4149" s="20"/>
      <c r="F4149" s="105">
        <v>38058</v>
      </c>
      <c r="G4149" s="116">
        <v>18.3</v>
      </c>
      <c r="H4149" s="20"/>
    </row>
    <row r="4150" spans="1:8" s="172" customFormat="1" ht="12.75" customHeight="1" x14ac:dyDescent="0.15">
      <c r="A4150" s="105"/>
      <c r="C4150" s="20"/>
      <c r="D4150" s="20"/>
      <c r="E4150" s="20"/>
      <c r="F4150" s="105">
        <v>38057</v>
      </c>
      <c r="G4150" s="116">
        <v>20.67</v>
      </c>
      <c r="H4150" s="20"/>
    </row>
    <row r="4151" spans="1:8" s="172" customFormat="1" ht="12.75" customHeight="1" x14ac:dyDescent="0.15">
      <c r="A4151" s="105"/>
      <c r="C4151" s="20"/>
      <c r="D4151" s="20"/>
      <c r="E4151" s="20"/>
      <c r="F4151" s="105">
        <v>38056</v>
      </c>
      <c r="G4151" s="116">
        <v>18.670000000000002</v>
      </c>
      <c r="H4151" s="20"/>
    </row>
    <row r="4152" spans="1:8" s="172" customFormat="1" ht="12.75" customHeight="1" x14ac:dyDescent="0.15">
      <c r="A4152" s="105"/>
      <c r="C4152" s="20"/>
      <c r="D4152" s="20"/>
      <c r="E4152" s="20"/>
      <c r="F4152" s="105">
        <v>38055</v>
      </c>
      <c r="G4152" s="116">
        <v>16.600000000000001</v>
      </c>
      <c r="H4152" s="20"/>
    </row>
    <row r="4153" spans="1:8" s="172" customFormat="1" ht="12.75" customHeight="1" x14ac:dyDescent="0.15">
      <c r="A4153" s="105"/>
      <c r="C4153" s="20"/>
      <c r="D4153" s="20"/>
      <c r="E4153" s="20"/>
      <c r="F4153" s="105">
        <v>38054</v>
      </c>
      <c r="G4153" s="116">
        <v>15.79</v>
      </c>
      <c r="H4153" s="20"/>
    </row>
    <row r="4154" spans="1:8" s="172" customFormat="1" ht="12.75" customHeight="1" x14ac:dyDescent="0.15">
      <c r="A4154" s="105"/>
      <c r="C4154" s="20"/>
      <c r="D4154" s="20"/>
      <c r="E4154" s="20"/>
      <c r="F4154" s="105">
        <v>38051</v>
      </c>
      <c r="G4154" s="116">
        <v>14.48</v>
      </c>
      <c r="H4154" s="20"/>
    </row>
    <row r="4155" spans="1:8" s="172" customFormat="1" ht="12.75" customHeight="1" x14ac:dyDescent="0.15">
      <c r="A4155" s="105"/>
      <c r="C4155" s="20"/>
      <c r="D4155" s="20"/>
      <c r="E4155" s="20"/>
      <c r="F4155" s="105">
        <v>38050</v>
      </c>
      <c r="G4155" s="116">
        <v>14.4</v>
      </c>
      <c r="H4155" s="20"/>
    </row>
    <row r="4156" spans="1:8" s="172" customFormat="1" ht="12.75" customHeight="1" x14ac:dyDescent="0.15">
      <c r="A4156" s="105"/>
      <c r="C4156" s="20"/>
      <c r="D4156" s="20"/>
      <c r="E4156" s="20"/>
      <c r="F4156" s="105">
        <v>38049</v>
      </c>
      <c r="G4156" s="116">
        <v>14.55</v>
      </c>
      <c r="H4156" s="20"/>
    </row>
    <row r="4157" spans="1:8" s="172" customFormat="1" ht="12.75" customHeight="1" x14ac:dyDescent="0.15">
      <c r="A4157" s="105"/>
      <c r="C4157" s="20"/>
      <c r="D4157" s="20"/>
      <c r="E4157" s="20"/>
      <c r="F4157" s="105">
        <v>38048</v>
      </c>
      <c r="G4157" s="116">
        <v>14.86</v>
      </c>
      <c r="H4157" s="20"/>
    </row>
    <row r="4158" spans="1:8" s="172" customFormat="1" ht="12.75" customHeight="1" x14ac:dyDescent="0.15">
      <c r="A4158" s="105"/>
      <c r="C4158" s="20"/>
      <c r="D4158" s="20"/>
      <c r="E4158" s="20"/>
      <c r="F4158" s="105">
        <v>38047</v>
      </c>
      <c r="G4158" s="116">
        <v>14.44</v>
      </c>
      <c r="H4158" s="20"/>
    </row>
    <row r="4159" spans="1:8" s="172" customFormat="1" ht="12.75" customHeight="1" x14ac:dyDescent="0.15">
      <c r="A4159" s="105"/>
      <c r="C4159" s="20"/>
      <c r="D4159" s="20"/>
      <c r="E4159" s="20"/>
      <c r="F4159" s="105">
        <v>38044</v>
      </c>
      <c r="G4159" s="116">
        <v>14.55</v>
      </c>
      <c r="H4159" s="20"/>
    </row>
    <row r="4160" spans="1:8" s="172" customFormat="1" ht="12.75" customHeight="1" x14ac:dyDescent="0.15">
      <c r="A4160" s="105"/>
      <c r="C4160" s="20"/>
      <c r="D4160" s="20"/>
      <c r="E4160" s="20"/>
      <c r="F4160" s="105">
        <v>38043</v>
      </c>
      <c r="G4160" s="116">
        <v>14.83</v>
      </c>
      <c r="H4160" s="20"/>
    </row>
    <row r="4161" spans="1:8" s="172" customFormat="1" ht="12.75" customHeight="1" x14ac:dyDescent="0.15">
      <c r="A4161" s="105"/>
      <c r="C4161" s="20"/>
      <c r="D4161" s="20"/>
      <c r="E4161" s="20"/>
      <c r="F4161" s="105">
        <v>38042</v>
      </c>
      <c r="G4161" s="116">
        <v>14.93</v>
      </c>
      <c r="H4161" s="20"/>
    </row>
    <row r="4162" spans="1:8" s="172" customFormat="1" ht="12.75" customHeight="1" x14ac:dyDescent="0.15">
      <c r="A4162" s="105"/>
      <c r="C4162" s="20"/>
      <c r="D4162" s="20"/>
      <c r="E4162" s="20"/>
      <c r="F4162" s="105">
        <v>38041</v>
      </c>
      <c r="G4162" s="116">
        <v>15.9</v>
      </c>
      <c r="H4162" s="20"/>
    </row>
    <row r="4163" spans="1:8" s="172" customFormat="1" ht="12.75" customHeight="1" x14ac:dyDescent="0.15">
      <c r="A4163" s="105"/>
      <c r="C4163" s="20"/>
      <c r="D4163" s="20"/>
      <c r="E4163" s="20"/>
      <c r="F4163" s="105">
        <v>38040</v>
      </c>
      <c r="G4163" s="116">
        <v>16.29</v>
      </c>
      <c r="H4163" s="20"/>
    </row>
    <row r="4164" spans="1:8" s="172" customFormat="1" ht="12.75" customHeight="1" x14ac:dyDescent="0.15">
      <c r="A4164" s="105"/>
      <c r="C4164" s="20"/>
      <c r="D4164" s="20"/>
      <c r="E4164" s="20"/>
      <c r="F4164" s="105">
        <v>38037</v>
      </c>
      <c r="G4164" s="116">
        <v>16.04</v>
      </c>
      <c r="H4164" s="20"/>
    </row>
    <row r="4165" spans="1:8" s="172" customFormat="1" ht="12.75" customHeight="1" x14ac:dyDescent="0.15">
      <c r="A4165" s="105"/>
      <c r="C4165" s="20"/>
      <c r="D4165" s="20"/>
      <c r="E4165" s="20"/>
      <c r="F4165" s="105">
        <v>38036</v>
      </c>
      <c r="G4165" s="116">
        <v>15.8</v>
      </c>
      <c r="H4165" s="20"/>
    </row>
    <row r="4166" spans="1:8" s="172" customFormat="1" ht="12.75" customHeight="1" x14ac:dyDescent="0.15">
      <c r="A4166" s="105"/>
      <c r="C4166" s="20"/>
      <c r="D4166" s="20"/>
      <c r="E4166" s="20"/>
      <c r="F4166" s="105">
        <v>38035</v>
      </c>
      <c r="G4166" s="116">
        <v>15.59</v>
      </c>
      <c r="H4166" s="20"/>
    </row>
    <row r="4167" spans="1:8" s="172" customFormat="1" ht="12.75" customHeight="1" x14ac:dyDescent="0.15">
      <c r="A4167" s="105"/>
      <c r="C4167" s="20"/>
      <c r="D4167" s="20"/>
      <c r="E4167" s="20"/>
      <c r="F4167" s="105">
        <v>38034</v>
      </c>
      <c r="G4167" s="116">
        <v>15.4</v>
      </c>
      <c r="H4167" s="20"/>
    </row>
    <row r="4168" spans="1:8" s="172" customFormat="1" ht="12.75" customHeight="1" x14ac:dyDescent="0.15">
      <c r="A4168" s="105"/>
      <c r="C4168" s="20"/>
      <c r="D4168" s="20"/>
      <c r="E4168" s="20"/>
      <c r="F4168" s="105">
        <v>38030</v>
      </c>
      <c r="G4168" s="116">
        <v>15.58</v>
      </c>
      <c r="H4168" s="20"/>
    </row>
    <row r="4169" spans="1:8" s="172" customFormat="1" ht="12.75" customHeight="1" x14ac:dyDescent="0.15">
      <c r="A4169" s="105"/>
      <c r="C4169" s="20"/>
      <c r="D4169" s="20"/>
      <c r="E4169" s="20"/>
      <c r="F4169" s="105">
        <v>38029</v>
      </c>
      <c r="G4169" s="116">
        <v>15.31</v>
      </c>
      <c r="H4169" s="20"/>
    </row>
    <row r="4170" spans="1:8" s="172" customFormat="1" ht="12.75" customHeight="1" x14ac:dyDescent="0.15">
      <c r="A4170" s="105"/>
      <c r="C4170" s="20"/>
      <c r="D4170" s="20"/>
      <c r="E4170" s="20"/>
      <c r="F4170" s="105">
        <v>38028</v>
      </c>
      <c r="G4170" s="116">
        <v>15.39</v>
      </c>
      <c r="H4170" s="20"/>
    </row>
    <row r="4171" spans="1:8" s="172" customFormat="1" ht="12.75" customHeight="1" x14ac:dyDescent="0.15">
      <c r="A4171" s="105"/>
      <c r="C4171" s="20"/>
      <c r="D4171" s="20"/>
      <c r="E4171" s="20"/>
      <c r="F4171" s="105">
        <v>38027</v>
      </c>
      <c r="G4171" s="116">
        <v>15.94</v>
      </c>
      <c r="H4171" s="20"/>
    </row>
    <row r="4172" spans="1:8" s="172" customFormat="1" ht="12.75" customHeight="1" x14ac:dyDescent="0.15">
      <c r="A4172" s="105"/>
      <c r="C4172" s="20"/>
      <c r="D4172" s="20"/>
      <c r="E4172" s="20"/>
      <c r="F4172" s="105">
        <v>38026</v>
      </c>
      <c r="G4172" s="116">
        <v>16.39</v>
      </c>
      <c r="H4172" s="20"/>
    </row>
    <row r="4173" spans="1:8" s="172" customFormat="1" ht="12.75" customHeight="1" x14ac:dyDescent="0.15">
      <c r="A4173" s="105"/>
      <c r="C4173" s="20"/>
      <c r="D4173" s="20"/>
      <c r="E4173" s="20"/>
      <c r="F4173" s="105">
        <v>38023</v>
      </c>
      <c r="G4173" s="116">
        <v>16</v>
      </c>
      <c r="H4173" s="20"/>
    </row>
    <row r="4174" spans="1:8" s="172" customFormat="1" ht="12.75" customHeight="1" x14ac:dyDescent="0.15">
      <c r="A4174" s="105"/>
      <c r="C4174" s="20"/>
      <c r="D4174" s="20"/>
      <c r="E4174" s="20"/>
      <c r="F4174" s="105">
        <v>38022</v>
      </c>
      <c r="G4174" s="116">
        <v>17.71</v>
      </c>
      <c r="H4174" s="20"/>
    </row>
    <row r="4175" spans="1:8" s="172" customFormat="1" ht="12.75" customHeight="1" x14ac:dyDescent="0.15">
      <c r="A4175" s="105"/>
      <c r="C4175" s="20"/>
      <c r="D4175" s="20"/>
      <c r="E4175" s="20"/>
      <c r="F4175" s="105">
        <v>38021</v>
      </c>
      <c r="G4175" s="116">
        <v>17.87</v>
      </c>
      <c r="H4175" s="20"/>
    </row>
    <row r="4176" spans="1:8" s="172" customFormat="1" ht="12.75" customHeight="1" x14ac:dyDescent="0.15">
      <c r="A4176" s="105"/>
      <c r="C4176" s="20"/>
      <c r="D4176" s="20"/>
      <c r="E4176" s="20"/>
      <c r="F4176" s="105">
        <v>38020</v>
      </c>
      <c r="G4176" s="116">
        <v>17.34</v>
      </c>
      <c r="H4176" s="20"/>
    </row>
    <row r="4177" spans="1:8" s="172" customFormat="1" ht="12.75" customHeight="1" x14ac:dyDescent="0.15">
      <c r="A4177" s="105"/>
      <c r="C4177" s="20"/>
      <c r="D4177" s="20"/>
      <c r="E4177" s="20"/>
      <c r="F4177" s="105">
        <v>38019</v>
      </c>
      <c r="G4177" s="116">
        <v>17.11</v>
      </c>
      <c r="H4177" s="20"/>
    </row>
    <row r="4178" spans="1:8" s="172" customFormat="1" ht="12.75" customHeight="1" x14ac:dyDescent="0.15">
      <c r="A4178" s="105"/>
      <c r="C4178" s="20"/>
      <c r="D4178" s="20"/>
      <c r="E4178" s="20"/>
      <c r="F4178" s="105">
        <v>38016</v>
      </c>
      <c r="G4178" s="116">
        <v>16.63</v>
      </c>
      <c r="H4178" s="20"/>
    </row>
    <row r="4179" spans="1:8" s="172" customFormat="1" ht="12.75" customHeight="1" x14ac:dyDescent="0.15">
      <c r="A4179" s="105"/>
      <c r="C4179" s="20"/>
      <c r="D4179" s="20"/>
      <c r="E4179" s="20"/>
      <c r="F4179" s="105">
        <v>38015</v>
      </c>
      <c r="G4179" s="116">
        <v>17.14</v>
      </c>
      <c r="H4179" s="20"/>
    </row>
    <row r="4180" spans="1:8" s="172" customFormat="1" ht="12.75" customHeight="1" x14ac:dyDescent="0.15">
      <c r="A4180" s="105"/>
      <c r="C4180" s="20"/>
      <c r="D4180" s="20"/>
      <c r="E4180" s="20"/>
      <c r="F4180" s="105">
        <v>38014</v>
      </c>
      <c r="G4180" s="116">
        <v>16.78</v>
      </c>
      <c r="H4180" s="20"/>
    </row>
    <row r="4181" spans="1:8" s="172" customFormat="1" ht="12.75" customHeight="1" x14ac:dyDescent="0.15">
      <c r="A4181" s="105"/>
      <c r="C4181" s="20"/>
      <c r="D4181" s="20"/>
      <c r="E4181" s="20"/>
      <c r="F4181" s="105">
        <v>38013</v>
      </c>
      <c r="G4181" s="116">
        <v>15.35</v>
      </c>
      <c r="H4181" s="20"/>
    </row>
    <row r="4182" spans="1:8" s="172" customFormat="1" ht="12.75" customHeight="1" x14ac:dyDescent="0.15">
      <c r="A4182" s="105"/>
      <c r="C4182" s="20"/>
      <c r="D4182" s="20"/>
      <c r="E4182" s="20"/>
      <c r="F4182" s="105">
        <v>38012</v>
      </c>
      <c r="G4182" s="116">
        <v>14.55</v>
      </c>
      <c r="H4182" s="20"/>
    </row>
    <row r="4183" spans="1:8" s="172" customFormat="1" ht="12.75" customHeight="1" x14ac:dyDescent="0.15">
      <c r="A4183" s="105"/>
      <c r="C4183" s="20"/>
      <c r="D4183" s="20"/>
      <c r="E4183" s="20"/>
      <c r="F4183" s="105">
        <v>38009</v>
      </c>
      <c r="G4183" s="116">
        <v>14.84</v>
      </c>
      <c r="H4183" s="20"/>
    </row>
    <row r="4184" spans="1:8" s="172" customFormat="1" ht="12.75" customHeight="1" x14ac:dyDescent="0.15">
      <c r="A4184" s="105"/>
      <c r="C4184" s="20"/>
      <c r="D4184" s="20"/>
      <c r="E4184" s="20"/>
      <c r="F4184" s="105">
        <v>38008</v>
      </c>
      <c r="G4184" s="116">
        <v>14.71</v>
      </c>
      <c r="H4184" s="20"/>
    </row>
    <row r="4185" spans="1:8" s="172" customFormat="1" ht="12.75" customHeight="1" x14ac:dyDescent="0.15">
      <c r="A4185" s="105"/>
      <c r="C4185" s="20"/>
      <c r="D4185" s="20"/>
      <c r="E4185" s="20"/>
      <c r="F4185" s="105">
        <v>38007</v>
      </c>
      <c r="G4185" s="116">
        <v>14.34</v>
      </c>
      <c r="H4185" s="20"/>
    </row>
    <row r="4186" spans="1:8" s="172" customFormat="1" ht="12.75" customHeight="1" x14ac:dyDescent="0.15">
      <c r="A4186" s="105"/>
      <c r="C4186" s="20"/>
      <c r="D4186" s="20"/>
      <c r="E4186" s="20"/>
      <c r="F4186" s="105">
        <v>38006</v>
      </c>
      <c r="G4186" s="116">
        <v>15.21</v>
      </c>
      <c r="H4186" s="20"/>
    </row>
    <row r="4187" spans="1:8" s="172" customFormat="1" ht="12.75" customHeight="1" x14ac:dyDescent="0.15">
      <c r="A4187" s="105"/>
      <c r="C4187" s="20"/>
      <c r="D4187" s="20"/>
      <c r="E4187" s="20"/>
      <c r="F4187" s="105">
        <v>38002</v>
      </c>
      <c r="G4187" s="116">
        <v>15</v>
      </c>
      <c r="H4187" s="20"/>
    </row>
    <row r="4188" spans="1:8" s="172" customFormat="1" ht="12.75" customHeight="1" x14ac:dyDescent="0.15">
      <c r="A4188" s="105"/>
      <c r="C4188" s="20"/>
      <c r="D4188" s="20"/>
      <c r="E4188" s="20"/>
      <c r="F4188" s="105">
        <v>38001</v>
      </c>
      <c r="G4188" s="116">
        <v>15.56</v>
      </c>
      <c r="H4188" s="20"/>
    </row>
    <row r="4189" spans="1:8" s="172" customFormat="1" ht="12.75" customHeight="1" x14ac:dyDescent="0.15">
      <c r="A4189" s="105"/>
      <c r="C4189" s="20"/>
      <c r="D4189" s="20"/>
      <c r="E4189" s="20"/>
      <c r="F4189" s="105">
        <v>38000</v>
      </c>
      <c r="G4189" s="116">
        <v>16.75</v>
      </c>
      <c r="H4189" s="20"/>
    </row>
    <row r="4190" spans="1:8" s="172" customFormat="1" ht="12.75" customHeight="1" x14ac:dyDescent="0.15">
      <c r="A4190" s="105"/>
      <c r="C4190" s="20"/>
      <c r="D4190" s="20"/>
      <c r="E4190" s="20"/>
      <c r="F4190" s="105">
        <v>37999</v>
      </c>
      <c r="G4190" s="116">
        <v>18.04</v>
      </c>
      <c r="H4190" s="20"/>
    </row>
    <row r="4191" spans="1:8" s="172" customFormat="1" ht="12.75" customHeight="1" x14ac:dyDescent="0.15">
      <c r="A4191" s="105"/>
      <c r="C4191" s="20"/>
      <c r="D4191" s="20"/>
      <c r="E4191" s="20"/>
      <c r="F4191" s="105">
        <v>37998</v>
      </c>
      <c r="G4191" s="116">
        <v>16.82</v>
      </c>
      <c r="H4191" s="20"/>
    </row>
    <row r="4192" spans="1:8" s="172" customFormat="1" ht="12.75" customHeight="1" x14ac:dyDescent="0.15">
      <c r="A4192" s="105"/>
      <c r="C4192" s="20"/>
      <c r="D4192" s="20"/>
      <c r="E4192" s="20"/>
      <c r="F4192" s="105">
        <v>37995</v>
      </c>
      <c r="G4192" s="116">
        <v>16.75</v>
      </c>
      <c r="H4192" s="20"/>
    </row>
    <row r="4193" spans="1:8" s="172" customFormat="1" ht="12.75" customHeight="1" x14ac:dyDescent="0.15">
      <c r="A4193" s="105"/>
      <c r="C4193" s="20"/>
      <c r="D4193" s="20"/>
      <c r="E4193" s="20"/>
      <c r="F4193" s="105">
        <v>37994</v>
      </c>
      <c r="G4193" s="116">
        <v>15.61</v>
      </c>
      <c r="H4193" s="20"/>
    </row>
    <row r="4194" spans="1:8" s="172" customFormat="1" ht="12.75" customHeight="1" x14ac:dyDescent="0.15">
      <c r="A4194" s="105"/>
      <c r="C4194" s="20"/>
      <c r="D4194" s="20"/>
      <c r="E4194" s="20"/>
      <c r="F4194" s="105">
        <v>37993</v>
      </c>
      <c r="G4194" s="116">
        <v>15.5</v>
      </c>
      <c r="H4194" s="20"/>
    </row>
    <row r="4195" spans="1:8" s="172" customFormat="1" ht="12.75" customHeight="1" x14ac:dyDescent="0.15">
      <c r="A4195" s="105"/>
      <c r="C4195" s="20"/>
      <c r="D4195" s="20"/>
      <c r="E4195" s="20"/>
      <c r="F4195" s="105">
        <v>37992</v>
      </c>
      <c r="G4195" s="116">
        <v>16.73</v>
      </c>
      <c r="H4195" s="20"/>
    </row>
    <row r="4196" spans="1:8" s="172" customFormat="1" ht="12.75" customHeight="1" x14ac:dyDescent="0.15">
      <c r="A4196" s="105"/>
      <c r="C4196" s="20"/>
      <c r="D4196" s="20"/>
      <c r="E4196" s="20"/>
      <c r="F4196" s="105">
        <v>37991</v>
      </c>
      <c r="G4196" s="116">
        <v>17.489999999999998</v>
      </c>
      <c r="H4196" s="20"/>
    </row>
    <row r="4197" spans="1:8" s="172" customFormat="1" ht="12.75" customHeight="1" x14ac:dyDescent="0.15">
      <c r="A4197" s="105"/>
      <c r="C4197" s="20"/>
      <c r="D4197" s="20"/>
      <c r="E4197" s="20"/>
      <c r="F4197" s="105">
        <v>37988</v>
      </c>
      <c r="G4197" s="116">
        <v>18.22</v>
      </c>
      <c r="H4197" s="20"/>
    </row>
    <row r="4198" spans="1:8" s="172" customFormat="1" ht="12.75" customHeight="1" x14ac:dyDescent="0.15">
      <c r="A4198" s="105"/>
      <c r="C4198" s="20"/>
      <c r="D4198" s="20"/>
      <c r="E4198" s="20"/>
      <c r="F4198" s="105">
        <v>37986</v>
      </c>
      <c r="G4198" s="116">
        <v>18.309999999999999</v>
      </c>
      <c r="H4198" s="20"/>
    </row>
    <row r="4199" spans="1:8" s="172" customFormat="1" ht="12.75" customHeight="1" x14ac:dyDescent="0.15">
      <c r="A4199" s="105"/>
      <c r="C4199" s="20"/>
      <c r="D4199" s="20"/>
      <c r="E4199" s="20"/>
      <c r="F4199" s="105">
        <v>37985</v>
      </c>
      <c r="G4199" s="116">
        <v>17.68</v>
      </c>
      <c r="H4199" s="20"/>
    </row>
    <row r="4200" spans="1:8" s="172" customFormat="1" ht="12.75" customHeight="1" x14ac:dyDescent="0.15">
      <c r="A4200" s="105"/>
      <c r="C4200" s="20"/>
      <c r="D4200" s="20"/>
      <c r="E4200" s="20"/>
      <c r="F4200" s="105">
        <v>37984</v>
      </c>
      <c r="G4200" s="116">
        <v>17.09</v>
      </c>
      <c r="H4200" s="20"/>
    </row>
    <row r="4201" spans="1:8" s="172" customFormat="1" ht="12.75" customHeight="1" x14ac:dyDescent="0.15">
      <c r="A4201" s="105"/>
      <c r="C4201" s="20"/>
      <c r="D4201" s="20"/>
      <c r="E4201" s="20"/>
      <c r="F4201" s="105">
        <v>37981</v>
      </c>
      <c r="G4201" s="116">
        <v>17.45</v>
      </c>
      <c r="H4201" s="20"/>
    </row>
    <row r="4202" spans="1:8" s="172" customFormat="1" ht="12.75" customHeight="1" x14ac:dyDescent="0.15">
      <c r="A4202" s="105"/>
      <c r="C4202" s="20"/>
      <c r="D4202" s="20"/>
      <c r="E4202" s="20"/>
      <c r="F4202" s="105">
        <v>37979</v>
      </c>
      <c r="G4202" s="116">
        <v>16.66</v>
      </c>
      <c r="H4202" s="20"/>
    </row>
    <row r="4203" spans="1:8" s="172" customFormat="1" ht="12.75" customHeight="1" x14ac:dyDescent="0.15">
      <c r="A4203" s="105"/>
      <c r="C4203" s="20"/>
      <c r="D4203" s="20"/>
      <c r="E4203" s="20"/>
      <c r="F4203" s="105">
        <v>37978</v>
      </c>
      <c r="G4203" s="116">
        <v>16.489999999999998</v>
      </c>
      <c r="H4203" s="20"/>
    </row>
    <row r="4204" spans="1:8" s="172" customFormat="1" ht="12.75" customHeight="1" x14ac:dyDescent="0.15">
      <c r="A4204" s="105"/>
      <c r="C4204" s="20"/>
      <c r="D4204" s="20"/>
      <c r="E4204" s="20"/>
      <c r="F4204" s="105">
        <v>37977</v>
      </c>
      <c r="G4204" s="116">
        <v>16.940000000000001</v>
      </c>
      <c r="H4204" s="20"/>
    </row>
    <row r="4205" spans="1:8" s="172" customFormat="1" ht="12.75" customHeight="1" x14ac:dyDescent="0.15">
      <c r="A4205" s="105"/>
      <c r="C4205" s="20"/>
      <c r="D4205" s="20"/>
      <c r="E4205" s="20"/>
      <c r="F4205" s="105">
        <v>37974</v>
      </c>
      <c r="G4205" s="116">
        <v>16.420000000000002</v>
      </c>
      <c r="H4205" s="20"/>
    </row>
    <row r="4206" spans="1:8" s="172" customFormat="1" ht="12.75" customHeight="1" x14ac:dyDescent="0.15">
      <c r="A4206" s="105"/>
      <c r="C4206" s="20"/>
      <c r="D4206" s="20"/>
      <c r="E4206" s="20"/>
      <c r="F4206" s="105">
        <v>37973</v>
      </c>
      <c r="G4206" s="116">
        <v>16.16</v>
      </c>
      <c r="H4206" s="20"/>
    </row>
    <row r="4207" spans="1:8" s="172" customFormat="1" ht="12.75" customHeight="1" x14ac:dyDescent="0.15">
      <c r="A4207" s="105"/>
      <c r="C4207" s="20"/>
      <c r="D4207" s="20"/>
      <c r="E4207" s="20"/>
      <c r="F4207" s="105">
        <v>37972</v>
      </c>
      <c r="G4207" s="116">
        <v>15.58</v>
      </c>
      <c r="H4207" s="20"/>
    </row>
    <row r="4208" spans="1:8" s="172" customFormat="1" ht="12.75" customHeight="1" x14ac:dyDescent="0.15">
      <c r="A4208" s="105"/>
      <c r="C4208" s="20"/>
      <c r="D4208" s="20"/>
      <c r="E4208" s="20"/>
      <c r="F4208" s="105">
        <v>37971</v>
      </c>
      <c r="G4208" s="116">
        <v>15.93</v>
      </c>
      <c r="H4208" s="20"/>
    </row>
    <row r="4209" spans="1:8" s="172" customFormat="1" ht="12.75" customHeight="1" x14ac:dyDescent="0.15">
      <c r="A4209" s="105"/>
      <c r="C4209" s="20"/>
      <c r="D4209" s="20"/>
      <c r="E4209" s="20"/>
      <c r="F4209" s="105">
        <v>37970</v>
      </c>
      <c r="G4209" s="116">
        <v>17.23</v>
      </c>
      <c r="H4209" s="20"/>
    </row>
    <row r="4210" spans="1:8" s="172" customFormat="1" ht="12.75" customHeight="1" x14ac:dyDescent="0.15">
      <c r="A4210" s="105"/>
      <c r="C4210" s="20"/>
      <c r="D4210" s="20"/>
      <c r="E4210" s="20"/>
      <c r="F4210" s="105">
        <v>37967</v>
      </c>
      <c r="G4210" s="116">
        <v>16.41</v>
      </c>
      <c r="H4210" s="20"/>
    </row>
    <row r="4211" spans="1:8" s="172" customFormat="1" ht="12.75" customHeight="1" x14ac:dyDescent="0.15">
      <c r="A4211" s="105"/>
      <c r="C4211" s="20"/>
      <c r="D4211" s="20"/>
      <c r="E4211" s="20"/>
      <c r="F4211" s="105">
        <v>37966</v>
      </c>
      <c r="G4211" s="116">
        <v>16.73</v>
      </c>
      <c r="H4211" s="20"/>
    </row>
    <row r="4212" spans="1:8" s="172" customFormat="1" ht="12.75" customHeight="1" x14ac:dyDescent="0.15">
      <c r="A4212" s="105"/>
      <c r="C4212" s="20"/>
      <c r="D4212" s="20"/>
      <c r="E4212" s="20"/>
      <c r="F4212" s="105">
        <v>37965</v>
      </c>
      <c r="G4212" s="116">
        <v>17.87</v>
      </c>
      <c r="H4212" s="20"/>
    </row>
    <row r="4213" spans="1:8" s="172" customFormat="1" ht="12.75" customHeight="1" x14ac:dyDescent="0.15">
      <c r="A4213" s="105"/>
      <c r="C4213" s="20"/>
      <c r="D4213" s="20"/>
      <c r="E4213" s="20"/>
      <c r="F4213" s="105">
        <v>37964</v>
      </c>
      <c r="G4213" s="116">
        <v>17.63</v>
      </c>
      <c r="H4213" s="20"/>
    </row>
    <row r="4214" spans="1:8" s="172" customFormat="1" ht="12.75" customHeight="1" x14ac:dyDescent="0.15">
      <c r="A4214" s="105"/>
      <c r="C4214" s="20"/>
      <c r="D4214" s="20"/>
      <c r="E4214" s="20"/>
      <c r="F4214" s="105">
        <v>37963</v>
      </c>
      <c r="G4214" s="116">
        <v>16.54</v>
      </c>
      <c r="H4214" s="20"/>
    </row>
    <row r="4215" spans="1:8" s="172" customFormat="1" ht="12.75" customHeight="1" x14ac:dyDescent="0.15">
      <c r="A4215" s="105"/>
      <c r="C4215" s="20"/>
      <c r="D4215" s="20"/>
      <c r="E4215" s="20"/>
      <c r="F4215" s="105">
        <v>37960</v>
      </c>
      <c r="G4215" s="116">
        <v>17.09</v>
      </c>
      <c r="H4215" s="20"/>
    </row>
    <row r="4216" spans="1:8" s="172" customFormat="1" ht="12.75" customHeight="1" x14ac:dyDescent="0.15">
      <c r="A4216" s="105"/>
      <c r="C4216" s="20"/>
      <c r="D4216" s="20"/>
      <c r="E4216" s="20"/>
      <c r="F4216" s="105">
        <v>37959</v>
      </c>
      <c r="G4216" s="116">
        <v>16.3</v>
      </c>
      <c r="H4216" s="20"/>
    </row>
    <row r="4217" spans="1:8" s="172" customFormat="1" ht="12.75" customHeight="1" x14ac:dyDescent="0.15">
      <c r="A4217" s="105"/>
      <c r="C4217" s="20"/>
      <c r="D4217" s="20"/>
      <c r="E4217" s="20"/>
      <c r="F4217" s="105">
        <v>37958</v>
      </c>
      <c r="G4217" s="116">
        <v>16.63</v>
      </c>
      <c r="H4217" s="20"/>
    </row>
    <row r="4218" spans="1:8" s="172" customFormat="1" ht="12.75" customHeight="1" x14ac:dyDescent="0.15">
      <c r="A4218" s="105"/>
      <c r="C4218" s="20"/>
      <c r="D4218" s="20"/>
      <c r="E4218" s="20"/>
      <c r="F4218" s="105">
        <v>37957</v>
      </c>
      <c r="G4218" s="116">
        <v>16.27</v>
      </c>
      <c r="H4218" s="20"/>
    </row>
    <row r="4219" spans="1:8" s="172" customFormat="1" ht="12.75" customHeight="1" x14ac:dyDescent="0.15">
      <c r="A4219" s="105"/>
      <c r="C4219" s="20"/>
      <c r="D4219" s="20"/>
      <c r="E4219" s="20"/>
      <c r="F4219" s="105">
        <v>37956</v>
      </c>
      <c r="G4219" s="116">
        <v>16.77</v>
      </c>
      <c r="H4219" s="20"/>
    </row>
    <row r="4220" spans="1:8" s="172" customFormat="1" ht="12.75" customHeight="1" x14ac:dyDescent="0.15">
      <c r="A4220" s="105"/>
      <c r="C4220" s="20"/>
      <c r="D4220" s="20"/>
      <c r="E4220" s="20"/>
      <c r="F4220" s="105">
        <v>37953</v>
      </c>
      <c r="G4220" s="116">
        <v>16.32</v>
      </c>
      <c r="H4220" s="20"/>
    </row>
    <row r="4221" spans="1:8" s="172" customFormat="1" ht="12.75" customHeight="1" x14ac:dyDescent="0.15">
      <c r="A4221" s="105"/>
      <c r="C4221" s="20"/>
      <c r="D4221" s="20"/>
      <c r="E4221" s="20"/>
      <c r="F4221" s="105">
        <v>37951</v>
      </c>
      <c r="G4221" s="116">
        <v>16.23</v>
      </c>
      <c r="H4221" s="20"/>
    </row>
    <row r="4222" spans="1:8" s="172" customFormat="1" ht="12.75" customHeight="1" x14ac:dyDescent="0.15">
      <c r="A4222" s="105"/>
      <c r="C4222" s="20"/>
      <c r="D4222" s="20"/>
      <c r="E4222" s="20"/>
      <c r="F4222" s="105">
        <v>37950</v>
      </c>
      <c r="G4222" s="116">
        <v>16.71</v>
      </c>
      <c r="H4222" s="20"/>
    </row>
    <row r="4223" spans="1:8" s="172" customFormat="1" ht="12.75" customHeight="1" x14ac:dyDescent="0.15">
      <c r="A4223" s="105"/>
      <c r="C4223" s="20"/>
      <c r="D4223" s="20"/>
      <c r="E4223" s="20"/>
      <c r="F4223" s="105">
        <v>37949</v>
      </c>
      <c r="G4223" s="116">
        <v>17.440000000000001</v>
      </c>
      <c r="H4223" s="20"/>
    </row>
    <row r="4224" spans="1:8" s="172" customFormat="1" ht="12.75" customHeight="1" x14ac:dyDescent="0.15">
      <c r="A4224" s="105"/>
      <c r="C4224" s="20"/>
      <c r="D4224" s="20"/>
      <c r="E4224" s="20"/>
      <c r="F4224" s="105">
        <v>37946</v>
      </c>
      <c r="G4224" s="116">
        <v>18.98</v>
      </c>
      <c r="H4224" s="20"/>
    </row>
    <row r="4225" spans="1:8" s="172" customFormat="1" ht="12.75" customHeight="1" x14ac:dyDescent="0.15">
      <c r="A4225" s="105"/>
      <c r="C4225" s="20"/>
      <c r="D4225" s="20"/>
      <c r="E4225" s="20"/>
      <c r="F4225" s="105">
        <v>37945</v>
      </c>
      <c r="G4225" s="116">
        <v>19.48</v>
      </c>
      <c r="H4225" s="20"/>
    </row>
    <row r="4226" spans="1:8" s="172" customFormat="1" ht="12.75" customHeight="1" x14ac:dyDescent="0.15">
      <c r="A4226" s="105"/>
      <c r="C4226" s="20"/>
      <c r="D4226" s="20"/>
      <c r="E4226" s="20"/>
      <c r="F4226" s="105">
        <v>37944</v>
      </c>
      <c r="G4226" s="116">
        <v>18.8</v>
      </c>
      <c r="H4226" s="20"/>
    </row>
    <row r="4227" spans="1:8" s="172" customFormat="1" ht="12.75" customHeight="1" x14ac:dyDescent="0.15">
      <c r="A4227" s="105"/>
      <c r="C4227" s="20"/>
      <c r="D4227" s="20"/>
      <c r="E4227" s="20"/>
      <c r="F4227" s="105">
        <v>37943</v>
      </c>
      <c r="G4227" s="116">
        <v>19.11</v>
      </c>
      <c r="H4227" s="20"/>
    </row>
    <row r="4228" spans="1:8" s="172" customFormat="1" ht="12.75" customHeight="1" x14ac:dyDescent="0.15">
      <c r="A4228" s="105"/>
      <c r="C4228" s="20"/>
      <c r="D4228" s="20"/>
      <c r="E4228" s="20"/>
      <c r="F4228" s="105">
        <v>37942</v>
      </c>
      <c r="G4228" s="116">
        <v>18.600000000000001</v>
      </c>
      <c r="H4228" s="20"/>
    </row>
    <row r="4229" spans="1:8" s="172" customFormat="1" ht="12.75" customHeight="1" x14ac:dyDescent="0.15">
      <c r="A4229" s="105"/>
      <c r="C4229" s="20"/>
      <c r="D4229" s="20"/>
      <c r="E4229" s="20"/>
      <c r="F4229" s="105">
        <v>37939</v>
      </c>
      <c r="G4229" s="116">
        <v>16.940000000000001</v>
      </c>
      <c r="H4229" s="20"/>
    </row>
    <row r="4230" spans="1:8" s="172" customFormat="1" ht="12.75" customHeight="1" x14ac:dyDescent="0.15">
      <c r="A4230" s="105"/>
      <c r="C4230" s="20"/>
      <c r="D4230" s="20"/>
      <c r="E4230" s="20"/>
      <c r="F4230" s="105">
        <v>37938</v>
      </c>
      <c r="G4230" s="116">
        <v>16.47</v>
      </c>
      <c r="H4230" s="20"/>
    </row>
    <row r="4231" spans="1:8" s="172" customFormat="1" ht="12.75" customHeight="1" x14ac:dyDescent="0.15">
      <c r="A4231" s="105"/>
      <c r="C4231" s="20"/>
      <c r="D4231" s="20"/>
      <c r="E4231" s="20"/>
      <c r="F4231" s="105">
        <v>37937</v>
      </c>
      <c r="G4231" s="116">
        <v>16.75</v>
      </c>
      <c r="H4231" s="20"/>
    </row>
    <row r="4232" spans="1:8" s="172" customFormat="1" ht="12.75" customHeight="1" x14ac:dyDescent="0.15">
      <c r="A4232" s="105"/>
      <c r="C4232" s="20"/>
      <c r="D4232" s="20"/>
      <c r="E4232" s="20"/>
      <c r="F4232" s="105">
        <v>37936</v>
      </c>
      <c r="G4232" s="116">
        <v>17.54</v>
      </c>
      <c r="H4232" s="20"/>
    </row>
    <row r="4233" spans="1:8" s="172" customFormat="1" ht="12.75" customHeight="1" x14ac:dyDescent="0.15">
      <c r="A4233" s="105"/>
      <c r="C4233" s="20"/>
      <c r="D4233" s="20"/>
      <c r="E4233" s="20"/>
      <c r="F4233" s="105">
        <v>37935</v>
      </c>
      <c r="G4233" s="116">
        <v>17.62</v>
      </c>
      <c r="H4233" s="20"/>
    </row>
    <row r="4234" spans="1:8" s="172" customFormat="1" ht="12.75" customHeight="1" x14ac:dyDescent="0.15">
      <c r="A4234" s="105"/>
      <c r="C4234" s="20"/>
      <c r="D4234" s="20"/>
      <c r="E4234" s="20"/>
      <c r="F4234" s="105">
        <v>37932</v>
      </c>
      <c r="G4234" s="116">
        <v>16.93</v>
      </c>
      <c r="H4234" s="20"/>
    </row>
    <row r="4235" spans="1:8" s="172" customFormat="1" ht="12.75" customHeight="1" x14ac:dyDescent="0.15">
      <c r="A4235" s="105"/>
      <c r="C4235" s="20"/>
      <c r="D4235" s="20"/>
      <c r="E4235" s="20"/>
      <c r="F4235" s="105">
        <v>37931</v>
      </c>
      <c r="G4235" s="116">
        <v>16.739999999999998</v>
      </c>
      <c r="H4235" s="20"/>
    </row>
    <row r="4236" spans="1:8" s="172" customFormat="1" ht="12.75" customHeight="1" x14ac:dyDescent="0.15">
      <c r="A4236" s="105"/>
      <c r="C4236" s="20"/>
      <c r="D4236" s="20"/>
      <c r="E4236" s="20"/>
      <c r="F4236" s="105">
        <v>37930</v>
      </c>
      <c r="G4236" s="116">
        <v>16.86</v>
      </c>
      <c r="H4236" s="20"/>
    </row>
    <row r="4237" spans="1:8" s="172" customFormat="1" ht="12.75" customHeight="1" x14ac:dyDescent="0.15">
      <c r="A4237" s="105"/>
      <c r="C4237" s="20"/>
      <c r="D4237" s="20"/>
      <c r="E4237" s="20"/>
      <c r="F4237" s="105">
        <v>37929</v>
      </c>
      <c r="G4237" s="116">
        <v>16.55</v>
      </c>
      <c r="H4237" s="20"/>
    </row>
    <row r="4238" spans="1:8" s="172" customFormat="1" ht="12.75" customHeight="1" x14ac:dyDescent="0.15">
      <c r="A4238" s="105"/>
      <c r="C4238" s="20"/>
      <c r="D4238" s="20"/>
      <c r="E4238" s="20"/>
      <c r="F4238" s="105">
        <v>37928</v>
      </c>
      <c r="G4238" s="116">
        <v>16.55</v>
      </c>
      <c r="H4238" s="20"/>
    </row>
    <row r="4239" spans="1:8" s="172" customFormat="1" ht="12.75" customHeight="1" x14ac:dyDescent="0.15">
      <c r="A4239" s="105"/>
      <c r="C4239" s="20"/>
      <c r="D4239" s="20"/>
      <c r="E4239" s="20"/>
      <c r="F4239" s="105">
        <v>37925</v>
      </c>
      <c r="G4239" s="116">
        <v>16.100000000000001</v>
      </c>
      <c r="H4239" s="20"/>
    </row>
    <row r="4240" spans="1:8" s="172" customFormat="1" ht="12.75" customHeight="1" x14ac:dyDescent="0.15">
      <c r="A4240" s="105"/>
      <c r="C4240" s="20"/>
      <c r="D4240" s="20"/>
      <c r="E4240" s="20"/>
      <c r="F4240" s="105">
        <v>37924</v>
      </c>
      <c r="G4240" s="116">
        <v>16.329999999999998</v>
      </c>
      <c r="H4240" s="20"/>
    </row>
    <row r="4241" spans="1:8" s="172" customFormat="1" ht="12.75" customHeight="1" x14ac:dyDescent="0.15">
      <c r="A4241" s="105"/>
      <c r="C4241" s="20"/>
      <c r="D4241" s="20"/>
      <c r="E4241" s="20"/>
      <c r="F4241" s="105">
        <v>37923</v>
      </c>
      <c r="G4241" s="116">
        <v>16.43</v>
      </c>
      <c r="H4241" s="20"/>
    </row>
    <row r="4242" spans="1:8" s="172" customFormat="1" ht="12.75" customHeight="1" x14ac:dyDescent="0.15">
      <c r="A4242" s="105"/>
      <c r="C4242" s="20"/>
      <c r="D4242" s="20"/>
      <c r="E4242" s="20"/>
      <c r="F4242" s="105">
        <v>37922</v>
      </c>
      <c r="G4242" s="116">
        <v>16.82</v>
      </c>
      <c r="H4242" s="20"/>
    </row>
    <row r="4243" spans="1:8" s="172" customFormat="1" ht="12.75" customHeight="1" x14ac:dyDescent="0.15">
      <c r="A4243" s="105"/>
      <c r="C4243" s="20"/>
      <c r="D4243" s="20"/>
      <c r="E4243" s="20"/>
      <c r="F4243" s="105">
        <v>37921</v>
      </c>
      <c r="G4243" s="116">
        <v>18.05</v>
      </c>
      <c r="H4243" s="20"/>
    </row>
    <row r="4244" spans="1:8" s="172" customFormat="1" ht="12.75" customHeight="1" x14ac:dyDescent="0.15">
      <c r="A4244" s="105"/>
      <c r="C4244" s="20"/>
      <c r="D4244" s="20"/>
      <c r="E4244" s="20"/>
      <c r="F4244" s="105">
        <v>37918</v>
      </c>
      <c r="G4244" s="116">
        <v>17.71</v>
      </c>
      <c r="H4244" s="20"/>
    </row>
    <row r="4245" spans="1:8" s="172" customFormat="1" ht="12.75" customHeight="1" x14ac:dyDescent="0.15">
      <c r="A4245" s="105"/>
      <c r="C4245" s="20"/>
      <c r="D4245" s="20"/>
      <c r="E4245" s="20"/>
      <c r="F4245" s="105">
        <v>37917</v>
      </c>
      <c r="G4245" s="116">
        <v>17.68</v>
      </c>
      <c r="H4245" s="20"/>
    </row>
    <row r="4246" spans="1:8" s="172" customFormat="1" ht="12.75" customHeight="1" x14ac:dyDescent="0.15">
      <c r="A4246" s="105"/>
      <c r="C4246" s="20"/>
      <c r="D4246" s="20"/>
      <c r="E4246" s="20"/>
      <c r="F4246" s="105">
        <v>37916</v>
      </c>
      <c r="G4246" s="116">
        <v>17.670000000000002</v>
      </c>
      <c r="H4246" s="20"/>
    </row>
    <row r="4247" spans="1:8" s="172" customFormat="1" ht="12.75" customHeight="1" x14ac:dyDescent="0.15">
      <c r="A4247" s="105"/>
      <c r="C4247" s="20"/>
      <c r="D4247" s="20"/>
      <c r="E4247" s="20"/>
      <c r="F4247" s="105">
        <v>37915</v>
      </c>
      <c r="G4247" s="116">
        <v>16.55</v>
      </c>
      <c r="H4247" s="20"/>
    </row>
    <row r="4248" spans="1:8" s="172" customFormat="1" ht="12.75" customHeight="1" x14ac:dyDescent="0.15">
      <c r="A4248" s="105"/>
      <c r="C4248" s="20"/>
      <c r="D4248" s="20"/>
      <c r="E4248" s="20"/>
      <c r="F4248" s="105">
        <v>37914</v>
      </c>
      <c r="G4248" s="116">
        <v>17.04</v>
      </c>
      <c r="H4248" s="20"/>
    </row>
    <row r="4249" spans="1:8" s="172" customFormat="1" ht="12.75" customHeight="1" x14ac:dyDescent="0.15">
      <c r="A4249" s="105"/>
      <c r="C4249" s="20"/>
      <c r="D4249" s="20"/>
      <c r="E4249" s="20"/>
      <c r="F4249" s="105">
        <v>37911</v>
      </c>
      <c r="G4249" s="116">
        <v>17.62</v>
      </c>
      <c r="H4249" s="20"/>
    </row>
    <row r="4250" spans="1:8" s="172" customFormat="1" ht="12.75" customHeight="1" x14ac:dyDescent="0.15">
      <c r="A4250" s="105"/>
      <c r="C4250" s="20"/>
      <c r="D4250" s="20"/>
      <c r="E4250" s="20"/>
      <c r="F4250" s="105">
        <v>37910</v>
      </c>
      <c r="G4250" s="116">
        <v>17.190000000000001</v>
      </c>
      <c r="H4250" s="20"/>
    </row>
    <row r="4251" spans="1:8" s="172" customFormat="1" ht="12.75" customHeight="1" x14ac:dyDescent="0.15">
      <c r="A4251" s="105"/>
      <c r="C4251" s="20"/>
      <c r="D4251" s="20"/>
      <c r="E4251" s="20"/>
      <c r="F4251" s="105">
        <v>37909</v>
      </c>
      <c r="G4251" s="116">
        <v>17.690000000000001</v>
      </c>
      <c r="H4251" s="20"/>
    </row>
    <row r="4252" spans="1:8" s="172" customFormat="1" ht="12.75" customHeight="1" x14ac:dyDescent="0.15">
      <c r="A4252" s="105"/>
      <c r="C4252" s="20"/>
      <c r="D4252" s="20"/>
      <c r="E4252" s="20"/>
      <c r="F4252" s="105">
        <v>37908</v>
      </c>
      <c r="G4252" s="116">
        <v>17.37</v>
      </c>
      <c r="H4252" s="20"/>
    </row>
    <row r="4253" spans="1:8" s="172" customFormat="1" ht="12.75" customHeight="1" x14ac:dyDescent="0.15">
      <c r="A4253" s="105"/>
      <c r="C4253" s="20"/>
      <c r="D4253" s="20"/>
      <c r="E4253" s="20"/>
      <c r="F4253" s="105">
        <v>37907</v>
      </c>
      <c r="G4253" s="116">
        <v>17.55</v>
      </c>
      <c r="H4253" s="20"/>
    </row>
    <row r="4254" spans="1:8" s="172" customFormat="1" ht="12.75" customHeight="1" x14ac:dyDescent="0.15">
      <c r="A4254" s="105"/>
      <c r="C4254" s="20"/>
      <c r="D4254" s="20"/>
      <c r="E4254" s="20"/>
      <c r="F4254" s="105">
        <v>37904</v>
      </c>
      <c r="G4254" s="116">
        <v>18.45</v>
      </c>
      <c r="H4254" s="20"/>
    </row>
    <row r="4255" spans="1:8" s="172" customFormat="1" ht="12.75" customHeight="1" x14ac:dyDescent="0.15">
      <c r="A4255" s="105"/>
      <c r="C4255" s="20"/>
      <c r="D4255" s="20"/>
      <c r="E4255" s="20"/>
      <c r="F4255" s="105">
        <v>37903</v>
      </c>
      <c r="G4255" s="116">
        <v>18.82</v>
      </c>
      <c r="H4255" s="20"/>
    </row>
    <row r="4256" spans="1:8" s="172" customFormat="1" ht="12.75" customHeight="1" x14ac:dyDescent="0.15">
      <c r="A4256" s="105"/>
      <c r="C4256" s="20"/>
      <c r="D4256" s="20"/>
      <c r="E4256" s="20"/>
      <c r="F4256" s="105">
        <v>37902</v>
      </c>
      <c r="G4256" s="116">
        <v>19.18</v>
      </c>
      <c r="H4256" s="20"/>
    </row>
    <row r="4257" spans="1:8" s="172" customFormat="1" ht="12.75" customHeight="1" x14ac:dyDescent="0.15">
      <c r="A4257" s="105"/>
      <c r="C4257" s="20"/>
      <c r="D4257" s="20"/>
      <c r="E4257" s="20"/>
      <c r="F4257" s="105">
        <v>37901</v>
      </c>
      <c r="G4257" s="116">
        <v>19.41</v>
      </c>
      <c r="H4257" s="20"/>
    </row>
    <row r="4258" spans="1:8" s="172" customFormat="1" ht="12.75" customHeight="1" x14ac:dyDescent="0.15">
      <c r="A4258" s="105"/>
      <c r="C4258" s="20"/>
      <c r="D4258" s="20"/>
      <c r="E4258" s="20"/>
      <c r="F4258" s="105">
        <v>37900</v>
      </c>
      <c r="G4258" s="116">
        <v>19.510000000000002</v>
      </c>
      <c r="H4258" s="20"/>
    </row>
    <row r="4259" spans="1:8" s="172" customFormat="1" ht="12.75" customHeight="1" x14ac:dyDescent="0.15">
      <c r="A4259" s="105"/>
      <c r="C4259" s="20"/>
      <c r="D4259" s="20"/>
      <c r="E4259" s="20"/>
      <c r="F4259" s="105">
        <v>37897</v>
      </c>
      <c r="G4259" s="116">
        <v>19.5</v>
      </c>
      <c r="H4259" s="20"/>
    </row>
    <row r="4260" spans="1:8" s="172" customFormat="1" ht="12.75" customHeight="1" x14ac:dyDescent="0.15">
      <c r="A4260" s="105"/>
      <c r="C4260" s="20"/>
      <c r="D4260" s="20"/>
      <c r="E4260" s="20"/>
      <c r="F4260" s="105">
        <v>37896</v>
      </c>
      <c r="G4260" s="116">
        <v>20.8</v>
      </c>
      <c r="H4260" s="20"/>
    </row>
    <row r="4261" spans="1:8" s="172" customFormat="1" ht="12.75" customHeight="1" x14ac:dyDescent="0.15">
      <c r="A4261" s="105"/>
      <c r="C4261" s="20"/>
      <c r="D4261" s="20"/>
      <c r="E4261" s="20"/>
      <c r="F4261" s="105">
        <v>37895</v>
      </c>
      <c r="G4261" s="116">
        <v>21.07</v>
      </c>
      <c r="H4261" s="20"/>
    </row>
    <row r="4262" spans="1:8" s="172" customFormat="1" ht="12.75" customHeight="1" x14ac:dyDescent="0.15">
      <c r="A4262" s="105"/>
      <c r="C4262" s="20"/>
      <c r="D4262" s="20"/>
      <c r="E4262" s="20"/>
      <c r="F4262" s="105">
        <v>37894</v>
      </c>
      <c r="G4262" s="116">
        <v>22.72</v>
      </c>
      <c r="H4262" s="20"/>
    </row>
    <row r="4263" spans="1:8" s="172" customFormat="1" ht="12.75" customHeight="1" x14ac:dyDescent="0.15">
      <c r="A4263" s="105"/>
      <c r="C4263" s="20"/>
      <c r="D4263" s="20"/>
      <c r="E4263" s="20"/>
      <c r="F4263" s="105">
        <v>37893</v>
      </c>
      <c r="G4263" s="116">
        <v>21.67</v>
      </c>
      <c r="H4263" s="20"/>
    </row>
    <row r="4264" spans="1:8" s="172" customFormat="1" ht="12.75" customHeight="1" x14ac:dyDescent="0.15">
      <c r="A4264" s="105"/>
      <c r="C4264" s="20"/>
      <c r="D4264" s="20"/>
      <c r="E4264" s="20"/>
      <c r="F4264" s="105">
        <v>37890</v>
      </c>
      <c r="G4264" s="116">
        <v>22.23</v>
      </c>
      <c r="H4264" s="20"/>
    </row>
    <row r="4265" spans="1:8" s="172" customFormat="1" ht="12.75" customHeight="1" x14ac:dyDescent="0.15">
      <c r="A4265" s="105"/>
      <c r="C4265" s="20"/>
      <c r="D4265" s="20"/>
      <c r="E4265" s="20"/>
      <c r="F4265" s="105">
        <v>37889</v>
      </c>
      <c r="G4265" s="116">
        <v>22.26</v>
      </c>
      <c r="H4265" s="20"/>
    </row>
    <row r="4266" spans="1:8" s="172" customFormat="1" ht="12.75" customHeight="1" x14ac:dyDescent="0.15">
      <c r="A4266" s="105"/>
      <c r="C4266" s="20"/>
      <c r="D4266" s="20"/>
      <c r="E4266" s="20"/>
      <c r="F4266" s="105">
        <v>37888</v>
      </c>
      <c r="G4266" s="116">
        <v>21.22</v>
      </c>
      <c r="H4266" s="20"/>
    </row>
    <row r="4267" spans="1:8" s="172" customFormat="1" ht="12.75" customHeight="1" x14ac:dyDescent="0.15">
      <c r="A4267" s="105"/>
      <c r="C4267" s="20"/>
      <c r="D4267" s="20"/>
      <c r="E4267" s="20"/>
      <c r="F4267" s="105">
        <v>37887</v>
      </c>
      <c r="G4267" s="116">
        <v>19.47</v>
      </c>
      <c r="H4267" s="20"/>
    </row>
    <row r="4268" spans="1:8" s="172" customFormat="1" ht="12.75" customHeight="1" x14ac:dyDescent="0.15">
      <c r="A4268" s="105"/>
      <c r="C4268" s="20"/>
      <c r="D4268" s="20"/>
      <c r="E4268" s="20"/>
      <c r="F4268" s="105">
        <v>37886</v>
      </c>
      <c r="G4268" s="116">
        <v>19.649999999999999</v>
      </c>
      <c r="H4268" s="20"/>
    </row>
    <row r="4269" spans="1:8" s="172" customFormat="1" ht="12.75" customHeight="1" x14ac:dyDescent="0.15">
      <c r="A4269" s="105"/>
      <c r="C4269" s="20"/>
      <c r="D4269" s="20"/>
      <c r="E4269" s="20"/>
      <c r="F4269" s="105">
        <v>37883</v>
      </c>
      <c r="G4269" s="116">
        <v>17.54</v>
      </c>
      <c r="H4269" s="20"/>
    </row>
    <row r="4270" spans="1:8" s="172" customFormat="1" ht="12.75" customHeight="1" x14ac:dyDescent="0.15">
      <c r="A4270" s="105"/>
      <c r="C4270" s="20"/>
      <c r="D4270" s="20"/>
      <c r="E4270" s="20"/>
      <c r="F4270" s="105">
        <v>37882</v>
      </c>
      <c r="G4270" s="116">
        <v>17.57</v>
      </c>
      <c r="H4270" s="20"/>
    </row>
    <row r="4271" spans="1:8" s="172" customFormat="1" ht="12.75" customHeight="1" x14ac:dyDescent="0.15">
      <c r="A4271" s="105"/>
      <c r="C4271" s="20"/>
      <c r="D4271" s="20"/>
      <c r="E4271" s="20"/>
      <c r="F4271" s="105">
        <v>37881</v>
      </c>
      <c r="G4271" s="116">
        <v>18.149999999999999</v>
      </c>
      <c r="H4271" s="20"/>
    </row>
    <row r="4272" spans="1:8" s="172" customFormat="1" ht="12.75" customHeight="1" x14ac:dyDescent="0.15">
      <c r="A4272" s="105"/>
      <c r="C4272" s="20"/>
      <c r="D4272" s="20"/>
      <c r="E4272" s="20"/>
      <c r="F4272" s="105">
        <v>37880</v>
      </c>
      <c r="G4272" s="116">
        <v>18.03</v>
      </c>
      <c r="H4272" s="20"/>
    </row>
    <row r="4273" spans="1:8" s="172" customFormat="1" ht="12.75" customHeight="1" x14ac:dyDescent="0.15">
      <c r="A4273" s="105"/>
      <c r="C4273" s="20"/>
      <c r="D4273" s="20"/>
      <c r="E4273" s="20"/>
      <c r="F4273" s="105">
        <v>37879</v>
      </c>
      <c r="G4273" s="116">
        <v>19.28</v>
      </c>
      <c r="H4273" s="20"/>
    </row>
    <row r="4274" spans="1:8" s="172" customFormat="1" ht="12.75" customHeight="1" x14ac:dyDescent="0.15">
      <c r="A4274" s="105"/>
      <c r="C4274" s="20"/>
      <c r="D4274" s="20"/>
      <c r="E4274" s="20"/>
      <c r="F4274" s="105">
        <v>37876</v>
      </c>
      <c r="G4274" s="116">
        <v>18.68</v>
      </c>
      <c r="H4274" s="20"/>
    </row>
    <row r="4275" spans="1:8" s="172" customFormat="1" ht="12.75" customHeight="1" x14ac:dyDescent="0.15">
      <c r="A4275" s="105"/>
      <c r="C4275" s="20"/>
      <c r="D4275" s="20"/>
      <c r="E4275" s="20"/>
      <c r="F4275" s="105">
        <v>37875</v>
      </c>
      <c r="G4275" s="116">
        <v>19.25</v>
      </c>
      <c r="H4275" s="20"/>
    </row>
    <row r="4276" spans="1:8" s="172" customFormat="1" ht="12.75" customHeight="1" x14ac:dyDescent="0.15">
      <c r="A4276" s="105"/>
      <c r="C4276" s="20"/>
      <c r="D4276" s="20"/>
      <c r="E4276" s="20"/>
      <c r="F4276" s="105">
        <v>37874</v>
      </c>
      <c r="G4276" s="116">
        <v>20.010000000000002</v>
      </c>
      <c r="H4276" s="20"/>
    </row>
    <row r="4277" spans="1:8" s="172" customFormat="1" ht="12.75" customHeight="1" x14ac:dyDescent="0.15">
      <c r="A4277" s="105"/>
      <c r="C4277" s="20"/>
      <c r="D4277" s="20"/>
      <c r="E4277" s="20"/>
      <c r="F4277" s="105">
        <v>37873</v>
      </c>
      <c r="G4277" s="116">
        <v>18.850000000000001</v>
      </c>
      <c r="H4277" s="20"/>
    </row>
    <row r="4278" spans="1:8" s="172" customFormat="1" ht="12.75" customHeight="1" x14ac:dyDescent="0.15">
      <c r="A4278" s="105"/>
      <c r="C4278" s="20"/>
      <c r="D4278" s="20"/>
      <c r="E4278" s="20"/>
      <c r="F4278" s="105">
        <v>37872</v>
      </c>
      <c r="G4278" s="116">
        <v>18.260000000000002</v>
      </c>
      <c r="H4278" s="20"/>
    </row>
    <row r="4279" spans="1:8" s="172" customFormat="1" ht="12.75" customHeight="1" x14ac:dyDescent="0.15">
      <c r="A4279" s="105"/>
      <c r="C4279" s="20"/>
      <c r="D4279" s="20"/>
      <c r="E4279" s="20"/>
      <c r="F4279" s="105">
        <v>37869</v>
      </c>
      <c r="G4279" s="116">
        <v>18.170000000000002</v>
      </c>
      <c r="H4279" s="20"/>
    </row>
    <row r="4280" spans="1:8" s="172" customFormat="1" ht="12.75" customHeight="1" x14ac:dyDescent="0.15">
      <c r="A4280" s="105"/>
      <c r="C4280" s="20"/>
      <c r="D4280" s="20"/>
      <c r="E4280" s="20"/>
      <c r="F4280" s="105">
        <v>37868</v>
      </c>
      <c r="G4280" s="116">
        <v>18.71</v>
      </c>
      <c r="H4280" s="20"/>
    </row>
    <row r="4281" spans="1:8" s="172" customFormat="1" ht="12.75" customHeight="1" x14ac:dyDescent="0.15">
      <c r="A4281" s="105"/>
      <c r="C4281" s="20"/>
      <c r="D4281" s="20"/>
      <c r="E4281" s="20"/>
      <c r="F4281" s="105">
        <v>37867</v>
      </c>
      <c r="G4281" s="116">
        <v>19.440000000000001</v>
      </c>
      <c r="H4281" s="20"/>
    </row>
    <row r="4282" spans="1:8" s="172" customFormat="1" ht="12.75" customHeight="1" x14ac:dyDescent="0.15">
      <c r="A4282" s="105"/>
      <c r="C4282" s="20"/>
      <c r="D4282" s="20"/>
      <c r="E4282" s="20"/>
      <c r="F4282" s="105">
        <v>37866</v>
      </c>
      <c r="G4282" s="116">
        <v>19.02</v>
      </c>
      <c r="H4282" s="20"/>
    </row>
    <row r="4283" spans="1:8" s="172" customFormat="1" ht="12.75" customHeight="1" x14ac:dyDescent="0.15">
      <c r="A4283" s="105"/>
      <c r="C4283" s="20"/>
      <c r="D4283" s="20"/>
      <c r="E4283" s="20"/>
      <c r="F4283" s="105">
        <v>37862</v>
      </c>
      <c r="G4283" s="116">
        <v>18.63</v>
      </c>
      <c r="H4283" s="20"/>
    </row>
    <row r="4284" spans="1:8" s="172" customFormat="1" ht="12.75" customHeight="1" x14ac:dyDescent="0.15">
      <c r="A4284" s="105"/>
      <c r="C4284" s="20"/>
      <c r="D4284" s="20"/>
      <c r="E4284" s="20"/>
      <c r="F4284" s="105">
        <v>37861</v>
      </c>
      <c r="G4284" s="116">
        <v>18.48</v>
      </c>
      <c r="H4284" s="20"/>
    </row>
    <row r="4285" spans="1:8" s="172" customFormat="1" ht="12.75" customHeight="1" x14ac:dyDescent="0.15">
      <c r="A4285" s="105"/>
      <c r="C4285" s="20"/>
      <c r="D4285" s="20"/>
      <c r="E4285" s="20"/>
      <c r="F4285" s="105">
        <v>37860</v>
      </c>
      <c r="G4285" s="116">
        <v>19.13</v>
      </c>
      <c r="H4285" s="20"/>
    </row>
    <row r="4286" spans="1:8" s="172" customFormat="1" ht="12.75" customHeight="1" x14ac:dyDescent="0.15">
      <c r="A4286" s="105"/>
      <c r="C4286" s="20"/>
      <c r="D4286" s="20"/>
      <c r="E4286" s="20"/>
      <c r="F4286" s="105">
        <v>37859</v>
      </c>
      <c r="G4286" s="116">
        <v>19.489999999999998</v>
      </c>
      <c r="H4286" s="20"/>
    </row>
    <row r="4287" spans="1:8" s="172" customFormat="1" ht="12.75" customHeight="1" x14ac:dyDescent="0.15">
      <c r="A4287" s="105"/>
      <c r="C4287" s="20"/>
      <c r="D4287" s="20"/>
      <c r="E4287" s="20"/>
      <c r="F4287" s="105">
        <v>37858</v>
      </c>
      <c r="G4287" s="116">
        <v>19.53</v>
      </c>
      <c r="H4287" s="20"/>
    </row>
    <row r="4288" spans="1:8" s="172" customFormat="1" ht="12.75" customHeight="1" x14ac:dyDescent="0.15">
      <c r="A4288" s="105"/>
      <c r="C4288" s="20"/>
      <c r="D4288" s="20"/>
      <c r="E4288" s="20"/>
      <c r="F4288" s="105">
        <v>37855</v>
      </c>
      <c r="G4288" s="116">
        <v>18.55</v>
      </c>
      <c r="H4288" s="20"/>
    </row>
    <row r="4289" spans="1:8" s="172" customFormat="1" ht="12.75" customHeight="1" x14ac:dyDescent="0.15">
      <c r="A4289" s="105"/>
      <c r="C4289" s="20"/>
      <c r="D4289" s="20"/>
      <c r="E4289" s="20"/>
      <c r="F4289" s="105">
        <v>37854</v>
      </c>
      <c r="G4289" s="116">
        <v>17.84</v>
      </c>
      <c r="H4289" s="20"/>
    </row>
    <row r="4290" spans="1:8" s="172" customFormat="1" ht="12.75" customHeight="1" x14ac:dyDescent="0.15">
      <c r="A4290" s="105"/>
      <c r="C4290" s="20"/>
      <c r="D4290" s="20"/>
      <c r="E4290" s="20"/>
      <c r="F4290" s="105">
        <v>37853</v>
      </c>
      <c r="G4290" s="116">
        <v>17.82</v>
      </c>
      <c r="H4290" s="20"/>
    </row>
    <row r="4291" spans="1:8" s="172" customFormat="1" ht="12.75" customHeight="1" x14ac:dyDescent="0.15">
      <c r="A4291" s="105"/>
      <c r="C4291" s="20"/>
      <c r="D4291" s="20"/>
      <c r="E4291" s="20"/>
      <c r="F4291" s="105">
        <v>37852</v>
      </c>
      <c r="G4291" s="116">
        <v>17.86</v>
      </c>
      <c r="H4291" s="20"/>
    </row>
    <row r="4292" spans="1:8" s="172" customFormat="1" ht="12.75" customHeight="1" x14ac:dyDescent="0.15">
      <c r="A4292" s="105"/>
      <c r="C4292" s="20"/>
      <c r="D4292" s="20"/>
      <c r="E4292" s="20"/>
      <c r="F4292" s="105">
        <v>37851</v>
      </c>
      <c r="G4292" s="116">
        <v>18.18</v>
      </c>
      <c r="H4292" s="20"/>
    </row>
    <row r="4293" spans="1:8" s="172" customFormat="1" ht="12.75" customHeight="1" x14ac:dyDescent="0.15">
      <c r="A4293" s="105"/>
      <c r="C4293" s="20"/>
      <c r="D4293" s="20"/>
      <c r="E4293" s="20"/>
      <c r="F4293" s="105">
        <v>37848</v>
      </c>
      <c r="G4293" s="116">
        <v>18.27</v>
      </c>
      <c r="H4293" s="20"/>
    </row>
    <row r="4294" spans="1:8" s="172" customFormat="1" ht="12.75" customHeight="1" x14ac:dyDescent="0.15">
      <c r="A4294" s="105"/>
      <c r="C4294" s="20"/>
      <c r="D4294" s="20"/>
      <c r="E4294" s="20"/>
      <c r="F4294" s="105">
        <v>37847</v>
      </c>
      <c r="G4294" s="116">
        <v>18.47</v>
      </c>
      <c r="H4294" s="20"/>
    </row>
    <row r="4295" spans="1:8" s="172" customFormat="1" ht="12.75" customHeight="1" x14ac:dyDescent="0.15">
      <c r="A4295" s="105"/>
      <c r="C4295" s="20"/>
      <c r="D4295" s="20"/>
      <c r="E4295" s="20"/>
      <c r="F4295" s="105">
        <v>37846</v>
      </c>
      <c r="G4295" s="116">
        <v>18.77</v>
      </c>
      <c r="H4295" s="20"/>
    </row>
    <row r="4296" spans="1:8" s="172" customFormat="1" ht="12.75" customHeight="1" x14ac:dyDescent="0.15">
      <c r="A4296" s="105"/>
      <c r="C4296" s="20"/>
      <c r="D4296" s="20"/>
      <c r="E4296" s="20"/>
      <c r="F4296" s="105">
        <v>37845</v>
      </c>
      <c r="G4296" s="116">
        <v>17.940000000000001</v>
      </c>
      <c r="H4296" s="20"/>
    </row>
    <row r="4297" spans="1:8" s="172" customFormat="1" ht="12.75" customHeight="1" x14ac:dyDescent="0.15">
      <c r="A4297" s="105"/>
      <c r="C4297" s="20"/>
      <c r="D4297" s="20"/>
      <c r="E4297" s="20"/>
      <c r="F4297" s="105">
        <v>37844</v>
      </c>
      <c r="G4297" s="116">
        <v>19.75</v>
      </c>
      <c r="H4297" s="20"/>
    </row>
    <row r="4298" spans="1:8" s="172" customFormat="1" ht="12.75" customHeight="1" x14ac:dyDescent="0.15">
      <c r="A4298" s="105"/>
      <c r="C4298" s="20"/>
      <c r="D4298" s="20"/>
      <c r="E4298" s="20"/>
      <c r="F4298" s="105">
        <v>37841</v>
      </c>
      <c r="G4298" s="116">
        <v>19.59</v>
      </c>
      <c r="H4298" s="20"/>
    </row>
    <row r="4299" spans="1:8" s="172" customFormat="1" ht="12.75" customHeight="1" x14ac:dyDescent="0.15">
      <c r="A4299" s="105"/>
      <c r="C4299" s="20"/>
      <c r="D4299" s="20"/>
      <c r="E4299" s="20"/>
      <c r="F4299" s="105">
        <v>37840</v>
      </c>
      <c r="G4299" s="116">
        <v>20.260000000000002</v>
      </c>
      <c r="H4299" s="20"/>
    </row>
    <row r="4300" spans="1:8" s="172" customFormat="1" ht="12.75" customHeight="1" x14ac:dyDescent="0.15">
      <c r="A4300" s="105"/>
      <c r="C4300" s="20"/>
      <c r="D4300" s="20"/>
      <c r="E4300" s="20"/>
      <c r="F4300" s="105">
        <v>37839</v>
      </c>
      <c r="G4300" s="116">
        <v>21.5</v>
      </c>
      <c r="H4300" s="20"/>
    </row>
    <row r="4301" spans="1:8" s="172" customFormat="1" ht="12.75" customHeight="1" x14ac:dyDescent="0.15">
      <c r="A4301" s="105"/>
      <c r="C4301" s="20"/>
      <c r="D4301" s="20"/>
      <c r="E4301" s="20"/>
      <c r="F4301" s="105">
        <v>37838</v>
      </c>
      <c r="G4301" s="116">
        <v>22.68</v>
      </c>
      <c r="H4301" s="20"/>
    </row>
    <row r="4302" spans="1:8" s="172" customFormat="1" ht="12.75" customHeight="1" x14ac:dyDescent="0.15">
      <c r="A4302" s="105"/>
      <c r="C4302" s="20"/>
      <c r="D4302" s="20"/>
      <c r="E4302" s="20"/>
      <c r="F4302" s="105">
        <v>37837</v>
      </c>
      <c r="G4302" s="116">
        <v>21.27</v>
      </c>
      <c r="H4302" s="20"/>
    </row>
    <row r="4303" spans="1:8" s="172" customFormat="1" ht="12.75" customHeight="1" x14ac:dyDescent="0.15">
      <c r="A4303" s="105"/>
      <c r="C4303" s="20"/>
      <c r="D4303" s="20"/>
      <c r="E4303" s="20"/>
      <c r="F4303" s="105">
        <v>37834</v>
      </c>
      <c r="G4303" s="116">
        <v>20.75</v>
      </c>
      <c r="H4303" s="20"/>
    </row>
    <row r="4304" spans="1:8" s="172" customFormat="1" ht="12.75" customHeight="1" x14ac:dyDescent="0.15">
      <c r="A4304" s="105"/>
      <c r="C4304" s="20"/>
      <c r="D4304" s="20"/>
      <c r="E4304" s="20"/>
      <c r="F4304" s="105">
        <v>37833</v>
      </c>
      <c r="G4304" s="116">
        <v>19.489999999999998</v>
      </c>
      <c r="H4304" s="20"/>
    </row>
    <row r="4305" spans="1:8" s="172" customFormat="1" ht="12.75" customHeight="1" x14ac:dyDescent="0.15">
      <c r="A4305" s="105"/>
      <c r="C4305" s="20"/>
      <c r="D4305" s="20"/>
      <c r="E4305" s="20"/>
      <c r="F4305" s="105">
        <v>37832</v>
      </c>
      <c r="G4305" s="116">
        <v>18.850000000000001</v>
      </c>
      <c r="H4305" s="20"/>
    </row>
    <row r="4306" spans="1:8" s="172" customFormat="1" ht="12.75" customHeight="1" x14ac:dyDescent="0.15">
      <c r="A4306" s="105"/>
      <c r="C4306" s="20"/>
      <c r="D4306" s="20"/>
      <c r="E4306" s="20"/>
      <c r="F4306" s="105">
        <v>37831</v>
      </c>
      <c r="G4306" s="116">
        <v>18.670000000000002</v>
      </c>
      <c r="H4306" s="20"/>
    </row>
    <row r="4307" spans="1:8" s="172" customFormat="1" ht="12.75" customHeight="1" x14ac:dyDescent="0.15">
      <c r="A4307" s="105"/>
      <c r="C4307" s="20"/>
      <c r="D4307" s="20"/>
      <c r="E4307" s="20"/>
      <c r="F4307" s="105">
        <v>37830</v>
      </c>
      <c r="G4307" s="116">
        <v>18.36</v>
      </c>
      <c r="H4307" s="20"/>
    </row>
    <row r="4308" spans="1:8" s="172" customFormat="1" ht="12.75" customHeight="1" x14ac:dyDescent="0.15">
      <c r="A4308" s="105"/>
      <c r="C4308" s="20"/>
      <c r="D4308" s="20"/>
      <c r="E4308" s="20"/>
      <c r="F4308" s="105">
        <v>37827</v>
      </c>
      <c r="G4308" s="116">
        <v>17.75</v>
      </c>
      <c r="H4308" s="20"/>
    </row>
    <row r="4309" spans="1:8" s="172" customFormat="1" ht="12.75" customHeight="1" x14ac:dyDescent="0.15">
      <c r="A4309" s="105"/>
      <c r="C4309" s="20"/>
      <c r="D4309" s="20"/>
      <c r="E4309" s="20"/>
      <c r="F4309" s="105">
        <v>37826</v>
      </c>
      <c r="G4309" s="116">
        <v>18.600000000000001</v>
      </c>
      <c r="H4309" s="20"/>
    </row>
    <row r="4310" spans="1:8" s="172" customFormat="1" ht="12.75" customHeight="1" x14ac:dyDescent="0.15">
      <c r="A4310" s="105"/>
      <c r="C4310" s="20"/>
      <c r="D4310" s="20"/>
      <c r="E4310" s="20"/>
      <c r="F4310" s="105">
        <v>37825</v>
      </c>
      <c r="G4310" s="116">
        <v>18.64</v>
      </c>
      <c r="H4310" s="20"/>
    </row>
    <row r="4311" spans="1:8" s="172" customFormat="1" ht="12.75" customHeight="1" x14ac:dyDescent="0.15">
      <c r="A4311" s="105"/>
      <c r="C4311" s="20"/>
      <c r="D4311" s="20"/>
      <c r="E4311" s="20"/>
      <c r="F4311" s="105">
        <v>37824</v>
      </c>
      <c r="G4311" s="116">
        <v>19.170000000000002</v>
      </c>
      <c r="H4311" s="20"/>
    </row>
    <row r="4312" spans="1:8" s="172" customFormat="1" ht="12.75" customHeight="1" x14ac:dyDescent="0.15">
      <c r="A4312" s="105"/>
      <c r="C4312" s="20"/>
      <c r="D4312" s="20"/>
      <c r="E4312" s="20"/>
      <c r="F4312" s="105">
        <v>37823</v>
      </c>
      <c r="G4312" s="116">
        <v>19.78</v>
      </c>
      <c r="H4312" s="20"/>
    </row>
    <row r="4313" spans="1:8" s="172" customFormat="1" ht="12.75" customHeight="1" x14ac:dyDescent="0.15">
      <c r="A4313" s="105"/>
      <c r="C4313" s="20"/>
      <c r="D4313" s="20"/>
      <c r="E4313" s="20"/>
      <c r="F4313" s="105">
        <v>37820</v>
      </c>
      <c r="G4313" s="116">
        <v>19.11</v>
      </c>
      <c r="H4313" s="20"/>
    </row>
    <row r="4314" spans="1:8" s="172" customFormat="1" ht="12.75" customHeight="1" x14ac:dyDescent="0.15">
      <c r="A4314" s="105"/>
      <c r="C4314" s="20"/>
      <c r="D4314" s="20"/>
      <c r="E4314" s="20"/>
      <c r="F4314" s="105">
        <v>37819</v>
      </c>
      <c r="G4314" s="116">
        <v>20.22</v>
      </c>
      <c r="H4314" s="20"/>
    </row>
    <row r="4315" spans="1:8" s="172" customFormat="1" ht="12.75" customHeight="1" x14ac:dyDescent="0.15">
      <c r="A4315" s="105"/>
      <c r="C4315" s="20"/>
      <c r="D4315" s="20"/>
      <c r="E4315" s="20"/>
      <c r="F4315" s="105">
        <v>37818</v>
      </c>
      <c r="G4315" s="116">
        <v>19.760000000000002</v>
      </c>
      <c r="H4315" s="20"/>
    </row>
    <row r="4316" spans="1:8" s="172" customFormat="1" ht="12.75" customHeight="1" x14ac:dyDescent="0.15">
      <c r="A4316" s="105"/>
      <c r="C4316" s="20"/>
      <c r="D4316" s="20"/>
      <c r="E4316" s="20"/>
      <c r="F4316" s="105">
        <v>37817</v>
      </c>
      <c r="G4316" s="116">
        <v>19.55</v>
      </c>
      <c r="H4316" s="20"/>
    </row>
    <row r="4317" spans="1:8" s="172" customFormat="1" ht="12.75" customHeight="1" x14ac:dyDescent="0.15">
      <c r="A4317" s="105"/>
      <c r="C4317" s="20"/>
      <c r="D4317" s="20"/>
      <c r="E4317" s="20"/>
      <c r="F4317" s="105">
        <v>37816</v>
      </c>
      <c r="G4317" s="116">
        <v>19.59</v>
      </c>
      <c r="H4317" s="20"/>
    </row>
    <row r="4318" spans="1:8" s="172" customFormat="1" ht="12.75" customHeight="1" x14ac:dyDescent="0.15">
      <c r="A4318" s="105"/>
      <c r="C4318" s="20"/>
      <c r="D4318" s="20"/>
      <c r="E4318" s="20"/>
      <c r="F4318" s="105">
        <v>37813</v>
      </c>
      <c r="G4318" s="116">
        <v>18.47</v>
      </c>
      <c r="H4318" s="20"/>
    </row>
    <row r="4319" spans="1:8" s="172" customFormat="1" ht="12.75" customHeight="1" x14ac:dyDescent="0.15">
      <c r="A4319" s="105"/>
      <c r="C4319" s="20"/>
      <c r="D4319" s="20"/>
      <c r="E4319" s="20"/>
      <c r="F4319" s="105">
        <v>37812</v>
      </c>
      <c r="G4319" s="116">
        <v>19.190000000000001</v>
      </c>
      <c r="H4319" s="20"/>
    </row>
    <row r="4320" spans="1:8" s="172" customFormat="1" ht="12.75" customHeight="1" x14ac:dyDescent="0.15">
      <c r="A4320" s="105"/>
      <c r="C4320" s="20"/>
      <c r="D4320" s="20"/>
      <c r="E4320" s="20"/>
      <c r="F4320" s="105">
        <v>37811</v>
      </c>
      <c r="G4320" s="116">
        <v>18.93</v>
      </c>
      <c r="H4320" s="20"/>
    </row>
    <row r="4321" spans="1:8" s="172" customFormat="1" ht="12.75" customHeight="1" x14ac:dyDescent="0.15">
      <c r="A4321" s="105"/>
      <c r="C4321" s="20"/>
      <c r="D4321" s="20"/>
      <c r="E4321" s="20"/>
      <c r="F4321" s="105">
        <v>37810</v>
      </c>
      <c r="G4321" s="116">
        <v>19.48</v>
      </c>
      <c r="H4321" s="20"/>
    </row>
    <row r="4322" spans="1:8" s="172" customFormat="1" ht="12.75" customHeight="1" x14ac:dyDescent="0.15">
      <c r="A4322" s="105"/>
      <c r="C4322" s="20"/>
      <c r="D4322" s="20"/>
      <c r="E4322" s="20"/>
      <c r="F4322" s="105">
        <v>37809</v>
      </c>
      <c r="G4322" s="116">
        <v>20.059999999999999</v>
      </c>
      <c r="H4322" s="20"/>
    </row>
    <row r="4323" spans="1:8" s="172" customFormat="1" ht="12.75" customHeight="1" x14ac:dyDescent="0.15">
      <c r="A4323" s="105"/>
      <c r="C4323" s="20"/>
      <c r="D4323" s="20"/>
      <c r="E4323" s="20"/>
      <c r="F4323" s="105">
        <v>37805</v>
      </c>
      <c r="G4323" s="116">
        <v>19.39</v>
      </c>
      <c r="H4323" s="20"/>
    </row>
    <row r="4324" spans="1:8" s="172" customFormat="1" ht="12.75" customHeight="1" x14ac:dyDescent="0.15">
      <c r="A4324" s="105"/>
      <c r="C4324" s="20"/>
      <c r="D4324" s="20"/>
      <c r="E4324" s="20"/>
      <c r="F4324" s="105">
        <v>37804</v>
      </c>
      <c r="G4324" s="116">
        <v>19.03</v>
      </c>
      <c r="H4324" s="20"/>
    </row>
    <row r="4325" spans="1:8" s="172" customFormat="1" ht="12.75" customHeight="1" x14ac:dyDescent="0.15">
      <c r="A4325" s="105"/>
      <c r="C4325" s="20"/>
      <c r="D4325" s="20"/>
      <c r="E4325" s="20"/>
      <c r="F4325" s="105">
        <v>37803</v>
      </c>
      <c r="G4325" s="116">
        <v>19.46</v>
      </c>
      <c r="H4325" s="20"/>
    </row>
    <row r="4326" spans="1:8" s="172" customFormat="1" ht="12.75" customHeight="1" x14ac:dyDescent="0.15">
      <c r="A4326" s="105"/>
      <c r="C4326" s="20"/>
      <c r="D4326" s="20"/>
      <c r="E4326" s="20"/>
      <c r="F4326" s="105">
        <v>37802</v>
      </c>
      <c r="G4326" s="116">
        <v>19.52</v>
      </c>
      <c r="H4326" s="20"/>
    </row>
    <row r="4327" spans="1:8" s="172" customFormat="1" ht="12.75" customHeight="1" x14ac:dyDescent="0.15">
      <c r="A4327" s="105"/>
      <c r="C4327" s="20"/>
      <c r="D4327" s="20"/>
      <c r="E4327" s="20"/>
      <c r="F4327" s="105">
        <v>37799</v>
      </c>
      <c r="G4327" s="116">
        <v>19.16</v>
      </c>
      <c r="H4327" s="20"/>
    </row>
    <row r="4328" spans="1:8" s="172" customFormat="1" ht="12.75" customHeight="1" x14ac:dyDescent="0.15">
      <c r="A4328" s="105"/>
      <c r="C4328" s="20"/>
      <c r="D4328" s="20"/>
      <c r="E4328" s="20"/>
      <c r="F4328" s="105">
        <v>37798</v>
      </c>
      <c r="G4328" s="116">
        <v>19.399999999999999</v>
      </c>
      <c r="H4328" s="20"/>
    </row>
    <row r="4329" spans="1:8" s="172" customFormat="1" ht="12.75" customHeight="1" x14ac:dyDescent="0.15">
      <c r="A4329" s="105"/>
      <c r="C4329" s="20"/>
      <c r="D4329" s="20"/>
      <c r="E4329" s="20"/>
      <c r="F4329" s="105">
        <v>37797</v>
      </c>
      <c r="G4329" s="116">
        <v>20.81</v>
      </c>
      <c r="H4329" s="20"/>
    </row>
    <row r="4330" spans="1:8" s="172" customFormat="1" ht="12.75" customHeight="1" x14ac:dyDescent="0.15">
      <c r="A4330" s="105"/>
      <c r="C4330" s="20"/>
      <c r="D4330" s="20"/>
      <c r="E4330" s="20"/>
      <c r="F4330" s="105">
        <v>37796</v>
      </c>
      <c r="G4330" s="116">
        <v>20.75</v>
      </c>
      <c r="H4330" s="20"/>
    </row>
    <row r="4331" spans="1:8" s="172" customFormat="1" ht="12.75" customHeight="1" x14ac:dyDescent="0.15">
      <c r="A4331" s="105"/>
      <c r="C4331" s="20"/>
      <c r="D4331" s="20"/>
      <c r="E4331" s="20"/>
      <c r="F4331" s="105">
        <v>37795</v>
      </c>
      <c r="G4331" s="116">
        <v>20.58</v>
      </c>
      <c r="H4331" s="20"/>
    </row>
    <row r="4332" spans="1:8" s="172" customFormat="1" ht="12.75" customHeight="1" x14ac:dyDescent="0.15">
      <c r="A4332" s="105"/>
      <c r="C4332" s="20"/>
      <c r="D4332" s="20"/>
      <c r="E4332" s="20"/>
      <c r="F4332" s="105">
        <v>37792</v>
      </c>
      <c r="G4332" s="116">
        <v>19.14</v>
      </c>
      <c r="H4332" s="20"/>
    </row>
    <row r="4333" spans="1:8" s="172" customFormat="1" ht="12.75" customHeight="1" x14ac:dyDescent="0.15">
      <c r="A4333" s="105"/>
      <c r="C4333" s="20"/>
      <c r="D4333" s="20"/>
      <c r="E4333" s="20"/>
      <c r="F4333" s="105">
        <v>37791</v>
      </c>
      <c r="G4333" s="116">
        <v>19.8</v>
      </c>
      <c r="H4333" s="20"/>
    </row>
    <row r="4334" spans="1:8" s="172" customFormat="1" ht="12.75" customHeight="1" x14ac:dyDescent="0.15">
      <c r="A4334" s="105"/>
      <c r="C4334" s="20"/>
      <c r="D4334" s="20"/>
      <c r="E4334" s="20"/>
      <c r="F4334" s="105">
        <v>37790</v>
      </c>
      <c r="G4334" s="116">
        <v>19.760000000000002</v>
      </c>
      <c r="H4334" s="20"/>
    </row>
    <row r="4335" spans="1:8" s="172" customFormat="1" ht="12.75" customHeight="1" x14ac:dyDescent="0.15">
      <c r="A4335" s="105"/>
      <c r="C4335" s="20"/>
      <c r="D4335" s="20"/>
      <c r="E4335" s="20"/>
      <c r="F4335" s="105">
        <v>37789</v>
      </c>
      <c r="G4335" s="116">
        <v>20.010000000000002</v>
      </c>
      <c r="H4335" s="20"/>
    </row>
    <row r="4336" spans="1:8" s="172" customFormat="1" ht="12.75" customHeight="1" x14ac:dyDescent="0.15">
      <c r="A4336" s="105"/>
      <c r="C4336" s="20"/>
      <c r="D4336" s="20"/>
      <c r="E4336" s="20"/>
      <c r="F4336" s="105">
        <v>37788</v>
      </c>
      <c r="G4336" s="116">
        <v>20.22</v>
      </c>
      <c r="H4336" s="20"/>
    </row>
    <row r="4337" spans="1:8" s="172" customFormat="1" ht="12.75" customHeight="1" x14ac:dyDescent="0.15">
      <c r="A4337" s="105"/>
      <c r="C4337" s="20"/>
      <c r="D4337" s="20"/>
      <c r="E4337" s="20"/>
      <c r="F4337" s="105">
        <v>37785</v>
      </c>
      <c r="G4337" s="116">
        <v>20.66</v>
      </c>
      <c r="H4337" s="20"/>
    </row>
    <row r="4338" spans="1:8" s="172" customFormat="1" ht="12.75" customHeight="1" x14ac:dyDescent="0.15">
      <c r="A4338" s="105"/>
      <c r="C4338" s="20"/>
      <c r="D4338" s="20"/>
      <c r="E4338" s="20"/>
      <c r="F4338" s="105">
        <v>37784</v>
      </c>
      <c r="G4338" s="116">
        <v>20.41</v>
      </c>
      <c r="H4338" s="20"/>
    </row>
    <row r="4339" spans="1:8" s="172" customFormat="1" ht="12.75" customHeight="1" x14ac:dyDescent="0.15">
      <c r="A4339" s="105"/>
      <c r="C4339" s="20"/>
      <c r="D4339" s="20"/>
      <c r="E4339" s="20"/>
      <c r="F4339" s="105">
        <v>37783</v>
      </c>
      <c r="G4339" s="116">
        <v>20.21</v>
      </c>
      <c r="H4339" s="20"/>
    </row>
    <row r="4340" spans="1:8" s="172" customFormat="1" ht="12.75" customHeight="1" x14ac:dyDescent="0.15">
      <c r="A4340" s="105"/>
      <c r="C4340" s="20"/>
      <c r="D4340" s="20"/>
      <c r="E4340" s="20"/>
      <c r="F4340" s="105">
        <v>37782</v>
      </c>
      <c r="G4340" s="116">
        <v>20.64</v>
      </c>
      <c r="H4340" s="20"/>
    </row>
    <row r="4341" spans="1:8" s="172" customFormat="1" ht="12.75" customHeight="1" x14ac:dyDescent="0.15">
      <c r="A4341" s="105"/>
      <c r="C4341" s="20"/>
      <c r="D4341" s="20"/>
      <c r="E4341" s="20"/>
      <c r="F4341" s="105">
        <v>37781</v>
      </c>
      <c r="G4341" s="116">
        <v>22.15</v>
      </c>
      <c r="H4341" s="20"/>
    </row>
    <row r="4342" spans="1:8" s="172" customFormat="1" ht="12.75" customHeight="1" x14ac:dyDescent="0.15">
      <c r="A4342" s="105"/>
      <c r="C4342" s="20"/>
      <c r="D4342" s="20"/>
      <c r="E4342" s="20"/>
      <c r="F4342" s="105">
        <v>37778</v>
      </c>
      <c r="G4342" s="116">
        <v>21.25</v>
      </c>
      <c r="H4342" s="20"/>
    </row>
    <row r="4343" spans="1:8" s="172" customFormat="1" ht="12.75" customHeight="1" x14ac:dyDescent="0.15">
      <c r="A4343" s="105"/>
      <c r="C4343" s="20"/>
      <c r="D4343" s="20"/>
      <c r="E4343" s="20"/>
      <c r="F4343" s="105">
        <v>37777</v>
      </c>
      <c r="G4343" s="116">
        <v>20.83</v>
      </c>
      <c r="H4343" s="20"/>
    </row>
    <row r="4344" spans="1:8" s="172" customFormat="1" ht="12.75" customHeight="1" x14ac:dyDescent="0.15">
      <c r="A4344" s="105"/>
      <c r="C4344" s="20"/>
      <c r="D4344" s="20"/>
      <c r="E4344" s="20"/>
      <c r="F4344" s="105">
        <v>37776</v>
      </c>
      <c r="G4344" s="116">
        <v>20.62</v>
      </c>
      <c r="H4344" s="20"/>
    </row>
    <row r="4345" spans="1:8" s="172" customFormat="1" ht="12.75" customHeight="1" x14ac:dyDescent="0.15">
      <c r="A4345" s="105"/>
      <c r="C4345" s="20"/>
      <c r="D4345" s="20"/>
      <c r="E4345" s="20"/>
      <c r="F4345" s="105">
        <v>37775</v>
      </c>
      <c r="G4345" s="116">
        <v>20.84</v>
      </c>
      <c r="H4345" s="20"/>
    </row>
    <row r="4346" spans="1:8" s="172" customFormat="1" ht="12.75" customHeight="1" x14ac:dyDescent="0.15">
      <c r="A4346" s="105"/>
      <c r="C4346" s="20"/>
      <c r="D4346" s="20"/>
      <c r="E4346" s="20"/>
      <c r="F4346" s="105">
        <v>37774</v>
      </c>
      <c r="G4346" s="116">
        <v>20.85</v>
      </c>
      <c r="H4346" s="20"/>
    </row>
    <row r="4347" spans="1:8" s="172" customFormat="1" ht="12.75" customHeight="1" x14ac:dyDescent="0.15">
      <c r="A4347" s="105"/>
      <c r="C4347" s="20"/>
      <c r="D4347" s="20"/>
      <c r="E4347" s="20"/>
      <c r="F4347" s="105">
        <v>37771</v>
      </c>
      <c r="G4347" s="116">
        <v>19.47</v>
      </c>
      <c r="H4347" s="20"/>
    </row>
    <row r="4348" spans="1:8" s="172" customFormat="1" ht="12.75" customHeight="1" x14ac:dyDescent="0.15">
      <c r="A4348" s="105"/>
      <c r="C4348" s="20"/>
      <c r="D4348" s="20"/>
      <c r="E4348" s="20"/>
      <c r="F4348" s="105">
        <v>37770</v>
      </c>
      <c r="G4348" s="116">
        <v>20.43</v>
      </c>
      <c r="H4348" s="20"/>
    </row>
    <row r="4349" spans="1:8" s="172" customFormat="1" ht="12.75" customHeight="1" x14ac:dyDescent="0.15">
      <c r="A4349" s="105"/>
      <c r="C4349" s="20"/>
      <c r="D4349" s="20"/>
      <c r="E4349" s="20"/>
      <c r="F4349" s="105">
        <v>37769</v>
      </c>
      <c r="G4349" s="116">
        <v>20.03</v>
      </c>
      <c r="H4349" s="20"/>
    </row>
    <row r="4350" spans="1:8" s="172" customFormat="1" ht="12.75" customHeight="1" x14ac:dyDescent="0.15">
      <c r="A4350" s="105"/>
      <c r="C4350" s="20"/>
      <c r="D4350" s="20"/>
      <c r="E4350" s="20"/>
      <c r="F4350" s="105">
        <v>37768</v>
      </c>
      <c r="G4350" s="116">
        <v>19.989999999999998</v>
      </c>
      <c r="H4350" s="20"/>
    </row>
    <row r="4351" spans="1:8" s="172" customFormat="1" ht="12.75" customHeight="1" x14ac:dyDescent="0.15">
      <c r="A4351" s="105"/>
      <c r="C4351" s="20"/>
      <c r="D4351" s="20"/>
      <c r="E4351" s="20"/>
      <c r="F4351" s="105">
        <v>37764</v>
      </c>
      <c r="G4351" s="116">
        <v>19.170000000000002</v>
      </c>
      <c r="H4351" s="20"/>
    </row>
    <row r="4352" spans="1:8" s="172" customFormat="1" ht="12.75" customHeight="1" x14ac:dyDescent="0.15">
      <c r="A4352" s="105"/>
      <c r="C4352" s="20"/>
      <c r="D4352" s="20"/>
      <c r="E4352" s="20"/>
      <c r="F4352" s="105">
        <v>37763</v>
      </c>
      <c r="G4352" s="116">
        <v>19.78</v>
      </c>
      <c r="H4352" s="20"/>
    </row>
    <row r="4353" spans="1:8" s="172" customFormat="1" ht="12.75" customHeight="1" x14ac:dyDescent="0.15">
      <c r="A4353" s="105"/>
      <c r="C4353" s="20"/>
      <c r="D4353" s="20"/>
      <c r="E4353" s="20"/>
      <c r="F4353" s="105">
        <v>37762</v>
      </c>
      <c r="G4353" s="116">
        <v>21.21</v>
      </c>
      <c r="H4353" s="20"/>
    </row>
    <row r="4354" spans="1:8" s="172" customFormat="1" ht="12.75" customHeight="1" x14ac:dyDescent="0.15">
      <c r="A4354" s="105"/>
      <c r="C4354" s="20"/>
      <c r="D4354" s="20"/>
      <c r="E4354" s="20"/>
      <c r="F4354" s="105">
        <v>37761</v>
      </c>
      <c r="G4354" s="116">
        <v>21.29</v>
      </c>
      <c r="H4354" s="20"/>
    </row>
    <row r="4355" spans="1:8" s="172" customFormat="1" ht="12.75" customHeight="1" x14ac:dyDescent="0.15">
      <c r="A4355" s="105"/>
      <c r="C4355" s="20"/>
      <c r="D4355" s="20"/>
      <c r="E4355" s="20"/>
      <c r="F4355" s="105">
        <v>37760</v>
      </c>
      <c r="G4355" s="116">
        <v>20.51</v>
      </c>
      <c r="H4355" s="20"/>
    </row>
    <row r="4356" spans="1:8" s="172" customFormat="1" ht="12.75" customHeight="1" x14ac:dyDescent="0.15">
      <c r="A4356" s="105"/>
      <c r="C4356" s="20"/>
      <c r="D4356" s="20"/>
      <c r="E4356" s="20"/>
      <c r="F4356" s="105">
        <v>37757</v>
      </c>
      <c r="G4356" s="116">
        <v>18.399999999999999</v>
      </c>
      <c r="H4356" s="20"/>
    </row>
    <row r="4357" spans="1:8" s="172" customFormat="1" ht="12.75" customHeight="1" x14ac:dyDescent="0.15">
      <c r="A4357" s="105"/>
      <c r="C4357" s="20"/>
      <c r="D4357" s="20"/>
      <c r="E4357" s="20"/>
      <c r="F4357" s="105">
        <v>37756</v>
      </c>
      <c r="G4357" s="116">
        <v>19.239999999999998</v>
      </c>
      <c r="H4357" s="20"/>
    </row>
    <row r="4358" spans="1:8" s="172" customFormat="1" ht="12.75" customHeight="1" x14ac:dyDescent="0.15">
      <c r="A4358" s="105"/>
      <c r="C4358" s="20"/>
      <c r="D4358" s="20"/>
      <c r="E4358" s="20"/>
      <c r="F4358" s="105">
        <v>37755</v>
      </c>
      <c r="G4358" s="116">
        <v>20</v>
      </c>
      <c r="H4358" s="20"/>
    </row>
    <row r="4359" spans="1:8" s="172" customFormat="1" ht="12.75" customHeight="1" x14ac:dyDescent="0.15">
      <c r="A4359" s="105"/>
      <c r="C4359" s="20"/>
      <c r="D4359" s="20"/>
      <c r="E4359" s="20"/>
      <c r="F4359" s="105">
        <v>37754</v>
      </c>
      <c r="G4359" s="116">
        <v>19.91</v>
      </c>
      <c r="H4359" s="20"/>
    </row>
    <row r="4360" spans="1:8" s="172" customFormat="1" ht="12.75" customHeight="1" x14ac:dyDescent="0.15">
      <c r="A4360" s="105"/>
      <c r="C4360" s="20"/>
      <c r="D4360" s="20"/>
      <c r="E4360" s="20"/>
      <c r="F4360" s="105">
        <v>37753</v>
      </c>
      <c r="G4360" s="116">
        <v>19.52</v>
      </c>
      <c r="H4360" s="20"/>
    </row>
    <row r="4361" spans="1:8" s="172" customFormat="1" ht="12.75" customHeight="1" x14ac:dyDescent="0.15">
      <c r="A4361" s="105"/>
      <c r="C4361" s="20"/>
      <c r="D4361" s="20"/>
      <c r="E4361" s="20"/>
      <c r="F4361" s="105">
        <v>37750</v>
      </c>
      <c r="G4361" s="116">
        <v>19.690000000000001</v>
      </c>
      <c r="H4361" s="20"/>
    </row>
    <row r="4362" spans="1:8" s="172" customFormat="1" ht="12.75" customHeight="1" x14ac:dyDescent="0.15">
      <c r="A4362" s="105"/>
      <c r="C4362" s="20"/>
      <c r="D4362" s="20"/>
      <c r="E4362" s="20"/>
      <c r="F4362" s="105">
        <v>37749</v>
      </c>
      <c r="G4362" s="116">
        <v>21.24</v>
      </c>
      <c r="H4362" s="20"/>
    </row>
    <row r="4363" spans="1:8" s="172" customFormat="1" ht="12.75" customHeight="1" x14ac:dyDescent="0.15">
      <c r="A4363" s="105"/>
      <c r="C4363" s="20"/>
      <c r="D4363" s="20"/>
      <c r="E4363" s="20"/>
      <c r="F4363" s="105">
        <v>37748</v>
      </c>
      <c r="G4363" s="116">
        <v>21</v>
      </c>
      <c r="H4363" s="20"/>
    </row>
    <row r="4364" spans="1:8" s="172" customFormat="1" ht="12.75" customHeight="1" x14ac:dyDescent="0.15">
      <c r="A4364" s="105"/>
      <c r="C4364" s="20"/>
      <c r="D4364" s="20"/>
      <c r="E4364" s="20"/>
      <c r="F4364" s="105">
        <v>37747</v>
      </c>
      <c r="G4364" s="116">
        <v>20.8</v>
      </c>
      <c r="H4364" s="20"/>
    </row>
    <row r="4365" spans="1:8" s="172" customFormat="1" ht="12.75" customHeight="1" x14ac:dyDescent="0.15">
      <c r="A4365" s="105"/>
      <c r="C4365" s="20"/>
      <c r="D4365" s="20"/>
      <c r="E4365" s="20"/>
      <c r="F4365" s="105">
        <v>37746</v>
      </c>
      <c r="G4365" s="116">
        <v>21.13</v>
      </c>
      <c r="H4365" s="20"/>
    </row>
    <row r="4366" spans="1:8" s="172" customFormat="1" ht="12.75" customHeight="1" x14ac:dyDescent="0.15">
      <c r="A4366" s="105"/>
      <c r="C4366" s="20"/>
      <c r="D4366" s="20"/>
      <c r="E4366" s="20"/>
      <c r="F4366" s="105">
        <v>37743</v>
      </c>
      <c r="G4366" s="116">
        <v>20.63</v>
      </c>
      <c r="H4366" s="20"/>
    </row>
    <row r="4367" spans="1:8" s="172" customFormat="1" ht="12.75" customHeight="1" x14ac:dyDescent="0.15">
      <c r="A4367" s="105"/>
      <c r="C4367" s="20"/>
      <c r="D4367" s="20"/>
      <c r="E4367" s="20"/>
      <c r="F4367" s="105">
        <v>37742</v>
      </c>
      <c r="G4367" s="116">
        <v>21.59</v>
      </c>
      <c r="H4367" s="20"/>
    </row>
    <row r="4368" spans="1:8" s="172" customFormat="1" ht="12.75" customHeight="1" x14ac:dyDescent="0.15">
      <c r="A4368" s="105"/>
      <c r="C4368" s="20"/>
      <c r="D4368" s="20"/>
      <c r="E4368" s="20"/>
      <c r="F4368" s="105">
        <v>37741</v>
      </c>
      <c r="G4368" s="116">
        <v>21.21</v>
      </c>
      <c r="H4368" s="20"/>
    </row>
    <row r="4369" spans="1:8" s="172" customFormat="1" ht="12.75" customHeight="1" x14ac:dyDescent="0.15">
      <c r="A4369" s="105"/>
      <c r="C4369" s="20"/>
      <c r="D4369" s="20"/>
      <c r="E4369" s="20"/>
      <c r="F4369" s="105">
        <v>37740</v>
      </c>
      <c r="G4369" s="116">
        <v>20.76</v>
      </c>
      <c r="H4369" s="20"/>
    </row>
    <row r="4370" spans="1:8" s="172" customFormat="1" ht="12.75" customHeight="1" x14ac:dyDescent="0.15">
      <c r="A4370" s="105"/>
      <c r="C4370" s="20"/>
      <c r="D4370" s="20"/>
      <c r="E4370" s="20"/>
      <c r="F4370" s="105">
        <v>37739</v>
      </c>
      <c r="G4370" s="116">
        <v>20.84</v>
      </c>
      <c r="H4370" s="20"/>
    </row>
    <row r="4371" spans="1:8" s="172" customFormat="1" ht="12.75" customHeight="1" x14ac:dyDescent="0.15">
      <c r="A4371" s="105"/>
      <c r="C4371" s="20"/>
      <c r="D4371" s="20"/>
      <c r="E4371" s="20"/>
      <c r="F4371" s="105">
        <v>37736</v>
      </c>
      <c r="G4371" s="116">
        <v>20.8</v>
      </c>
      <c r="H4371" s="20"/>
    </row>
    <row r="4372" spans="1:8" s="172" customFormat="1" ht="12.75" customHeight="1" x14ac:dyDescent="0.15">
      <c r="A4372" s="105"/>
      <c r="C4372" s="20"/>
      <c r="D4372" s="20"/>
      <c r="E4372" s="20"/>
      <c r="F4372" s="105">
        <v>37735</v>
      </c>
      <c r="G4372" s="116">
        <v>20.329999999999998</v>
      </c>
      <c r="H4372" s="20"/>
    </row>
    <row r="4373" spans="1:8" s="172" customFormat="1" ht="12.75" customHeight="1" x14ac:dyDescent="0.15">
      <c r="A4373" s="105"/>
      <c r="C4373" s="20"/>
      <c r="D4373" s="20"/>
      <c r="E4373" s="20"/>
      <c r="F4373" s="105">
        <v>37734</v>
      </c>
      <c r="G4373" s="116">
        <v>20.8</v>
      </c>
      <c r="H4373" s="20"/>
    </row>
    <row r="4374" spans="1:8" s="172" customFormat="1" ht="12.75" customHeight="1" x14ac:dyDescent="0.15">
      <c r="A4374" s="105"/>
      <c r="C4374" s="20"/>
      <c r="D4374" s="20"/>
      <c r="E4374" s="20"/>
      <c r="F4374" s="105">
        <v>37733</v>
      </c>
      <c r="G4374" s="116">
        <v>20.7</v>
      </c>
      <c r="H4374" s="20"/>
    </row>
    <row r="4375" spans="1:8" s="172" customFormat="1" ht="12.75" customHeight="1" x14ac:dyDescent="0.15">
      <c r="A4375" s="105"/>
      <c r="C4375" s="20"/>
      <c r="D4375" s="20"/>
      <c r="E4375" s="20"/>
      <c r="F4375" s="105">
        <v>37732</v>
      </c>
      <c r="G4375" s="116">
        <v>21.95</v>
      </c>
      <c r="H4375" s="20"/>
    </row>
    <row r="4376" spans="1:8" s="172" customFormat="1" ht="12.75" customHeight="1" x14ac:dyDescent="0.15">
      <c r="A4376" s="105"/>
      <c r="C4376" s="20"/>
      <c r="D4376" s="20"/>
      <c r="E4376" s="20"/>
      <c r="F4376" s="105">
        <v>37728</v>
      </c>
      <c r="G4376" s="116">
        <v>21.5</v>
      </c>
      <c r="H4376" s="20"/>
    </row>
    <row r="4377" spans="1:8" s="172" customFormat="1" ht="12.75" customHeight="1" x14ac:dyDescent="0.15">
      <c r="A4377" s="105"/>
      <c r="C4377" s="20"/>
      <c r="D4377" s="20"/>
      <c r="E4377" s="20"/>
      <c r="F4377" s="105">
        <v>37727</v>
      </c>
      <c r="G4377" s="116">
        <v>22.52</v>
      </c>
      <c r="H4377" s="20"/>
    </row>
    <row r="4378" spans="1:8" s="172" customFormat="1" ht="12.75" customHeight="1" x14ac:dyDescent="0.15">
      <c r="A4378" s="105"/>
      <c r="C4378" s="20"/>
      <c r="D4378" s="20"/>
      <c r="E4378" s="20"/>
      <c r="F4378" s="105">
        <v>37726</v>
      </c>
      <c r="G4378" s="116">
        <v>22.56</v>
      </c>
      <c r="H4378" s="20"/>
    </row>
    <row r="4379" spans="1:8" s="172" customFormat="1" ht="12.75" customHeight="1" x14ac:dyDescent="0.15">
      <c r="A4379" s="105"/>
      <c r="C4379" s="20"/>
      <c r="D4379" s="20"/>
      <c r="E4379" s="20"/>
      <c r="F4379" s="105">
        <v>37725</v>
      </c>
      <c r="G4379" s="116">
        <v>23.41</v>
      </c>
      <c r="H4379" s="20"/>
    </row>
    <row r="4380" spans="1:8" s="172" customFormat="1" ht="12.75" customHeight="1" x14ac:dyDescent="0.15">
      <c r="A4380" s="105"/>
      <c r="C4380" s="20"/>
      <c r="D4380" s="20"/>
      <c r="E4380" s="20"/>
      <c r="F4380" s="105">
        <v>37722</v>
      </c>
      <c r="G4380" s="116">
        <v>24.44</v>
      </c>
      <c r="H4380" s="20"/>
    </row>
    <row r="4381" spans="1:8" s="172" customFormat="1" ht="12.75" customHeight="1" x14ac:dyDescent="0.15">
      <c r="A4381" s="105"/>
      <c r="C4381" s="20"/>
      <c r="D4381" s="20"/>
      <c r="E4381" s="20"/>
      <c r="F4381" s="105">
        <v>37721</v>
      </c>
      <c r="G4381" s="116">
        <v>25.6</v>
      </c>
      <c r="H4381" s="20"/>
    </row>
    <row r="4382" spans="1:8" s="172" customFormat="1" ht="12.75" customHeight="1" x14ac:dyDescent="0.15">
      <c r="A4382" s="105"/>
      <c r="C4382" s="20"/>
      <c r="D4382" s="20"/>
      <c r="E4382" s="20"/>
      <c r="F4382" s="105">
        <v>37720</v>
      </c>
      <c r="G4382" s="116">
        <v>27.11</v>
      </c>
      <c r="H4382" s="20"/>
    </row>
    <row r="4383" spans="1:8" s="172" customFormat="1" ht="12.75" customHeight="1" x14ac:dyDescent="0.15">
      <c r="A4383" s="105"/>
      <c r="C4383" s="20"/>
      <c r="D4383" s="20"/>
      <c r="E4383" s="20"/>
      <c r="F4383" s="105">
        <v>37719</v>
      </c>
      <c r="G4383" s="116">
        <v>27.13</v>
      </c>
      <c r="H4383" s="20"/>
    </row>
    <row r="4384" spans="1:8" s="172" customFormat="1" ht="12.75" customHeight="1" x14ac:dyDescent="0.15">
      <c r="A4384" s="105"/>
      <c r="C4384" s="20"/>
      <c r="D4384" s="20"/>
      <c r="E4384" s="20"/>
      <c r="F4384" s="105">
        <v>37718</v>
      </c>
      <c r="G4384" s="116">
        <v>28.45</v>
      </c>
      <c r="H4384" s="20"/>
    </row>
    <row r="4385" spans="1:8" s="172" customFormat="1" ht="12.75" customHeight="1" x14ac:dyDescent="0.15">
      <c r="A4385" s="105"/>
      <c r="C4385" s="20"/>
      <c r="D4385" s="20"/>
      <c r="E4385" s="20"/>
      <c r="F4385" s="105">
        <v>37715</v>
      </c>
      <c r="G4385" s="116">
        <v>29.13</v>
      </c>
      <c r="H4385" s="20"/>
    </row>
    <row r="4386" spans="1:8" s="172" customFormat="1" ht="12.75" customHeight="1" x14ac:dyDescent="0.15">
      <c r="A4386" s="105"/>
      <c r="C4386" s="20"/>
      <c r="D4386" s="20"/>
      <c r="E4386" s="20"/>
      <c r="F4386" s="105">
        <v>37714</v>
      </c>
      <c r="G4386" s="116">
        <v>28.21</v>
      </c>
      <c r="H4386" s="20"/>
    </row>
    <row r="4387" spans="1:8" s="172" customFormat="1" ht="12.75" customHeight="1" x14ac:dyDescent="0.15">
      <c r="A4387" s="105"/>
      <c r="C4387" s="20"/>
      <c r="D4387" s="20"/>
      <c r="E4387" s="20"/>
      <c r="F4387" s="105">
        <v>37713</v>
      </c>
      <c r="G4387" s="116">
        <v>28.02</v>
      </c>
      <c r="H4387" s="20"/>
    </row>
    <row r="4388" spans="1:8" s="172" customFormat="1" ht="12.75" customHeight="1" x14ac:dyDescent="0.15">
      <c r="A4388" s="105"/>
      <c r="C4388" s="20"/>
      <c r="D4388" s="20"/>
      <c r="E4388" s="20"/>
      <c r="F4388" s="105">
        <v>37712</v>
      </c>
      <c r="G4388" s="116">
        <v>28.36</v>
      </c>
      <c r="H4388" s="20"/>
    </row>
    <row r="4389" spans="1:8" s="172" customFormat="1" ht="12.75" customHeight="1" x14ac:dyDescent="0.15">
      <c r="A4389" s="105"/>
      <c r="C4389" s="20"/>
      <c r="D4389" s="20"/>
      <c r="E4389" s="20"/>
      <c r="F4389" s="105">
        <v>37711</v>
      </c>
      <c r="G4389" s="116">
        <v>29.15</v>
      </c>
      <c r="H4389" s="20"/>
    </row>
    <row r="4390" spans="1:8" s="172" customFormat="1" ht="12.75" customHeight="1" x14ac:dyDescent="0.15">
      <c r="A4390" s="105"/>
      <c r="C4390" s="20"/>
      <c r="D4390" s="20"/>
      <c r="E4390" s="20"/>
      <c r="F4390" s="105">
        <v>37708</v>
      </c>
      <c r="G4390" s="116">
        <v>27.75</v>
      </c>
      <c r="H4390" s="20"/>
    </row>
    <row r="4391" spans="1:8" s="172" customFormat="1" ht="12.75" customHeight="1" x14ac:dyDescent="0.15">
      <c r="A4391" s="105"/>
      <c r="C4391" s="20"/>
      <c r="D4391" s="20"/>
      <c r="E4391" s="20"/>
      <c r="F4391" s="105">
        <v>37707</v>
      </c>
      <c r="G4391" s="116">
        <v>27.96</v>
      </c>
      <c r="H4391" s="20"/>
    </row>
    <row r="4392" spans="1:8" s="172" customFormat="1" ht="12.75" customHeight="1" x14ac:dyDescent="0.15">
      <c r="A4392" s="105"/>
      <c r="C4392" s="20"/>
      <c r="D4392" s="20"/>
      <c r="E4392" s="20"/>
      <c r="F4392" s="105">
        <v>37706</v>
      </c>
      <c r="G4392" s="116">
        <v>28.23</v>
      </c>
      <c r="H4392" s="20"/>
    </row>
    <row r="4393" spans="1:8" s="172" customFormat="1" ht="12.75" customHeight="1" x14ac:dyDescent="0.15">
      <c r="A4393" s="105"/>
      <c r="C4393" s="20"/>
      <c r="D4393" s="20"/>
      <c r="E4393" s="20"/>
      <c r="F4393" s="105">
        <v>37705</v>
      </c>
      <c r="G4393" s="116">
        <v>28.75</v>
      </c>
      <c r="H4393" s="20"/>
    </row>
    <row r="4394" spans="1:8" s="172" customFormat="1" ht="12.75" customHeight="1" x14ac:dyDescent="0.15">
      <c r="A4394" s="105"/>
      <c r="C4394" s="20"/>
      <c r="D4394" s="20"/>
      <c r="E4394" s="20"/>
      <c r="F4394" s="105">
        <v>37704</v>
      </c>
      <c r="G4394" s="116">
        <v>30.39</v>
      </c>
      <c r="H4394" s="20"/>
    </row>
    <row r="4395" spans="1:8" s="172" customFormat="1" ht="12.75" customHeight="1" x14ac:dyDescent="0.15">
      <c r="A4395" s="105"/>
      <c r="C4395" s="20"/>
      <c r="D4395" s="20"/>
      <c r="E4395" s="20"/>
      <c r="F4395" s="105">
        <v>37701</v>
      </c>
      <c r="G4395" s="116">
        <v>28.67</v>
      </c>
      <c r="H4395" s="20"/>
    </row>
    <row r="4396" spans="1:8" s="172" customFormat="1" ht="12.75" customHeight="1" x14ac:dyDescent="0.15">
      <c r="A4396" s="105"/>
      <c r="C4396" s="20"/>
      <c r="D4396" s="20"/>
      <c r="E4396" s="20"/>
      <c r="F4396" s="105">
        <v>37700</v>
      </c>
      <c r="G4396" s="116">
        <v>30.44</v>
      </c>
      <c r="H4396" s="20"/>
    </row>
    <row r="4397" spans="1:8" s="172" customFormat="1" ht="12.75" customHeight="1" x14ac:dyDescent="0.15">
      <c r="A4397" s="105"/>
      <c r="C4397" s="20"/>
      <c r="D4397" s="20"/>
      <c r="E4397" s="20"/>
      <c r="F4397" s="105">
        <v>37699</v>
      </c>
      <c r="G4397" s="116">
        <v>31.54</v>
      </c>
      <c r="H4397" s="20"/>
    </row>
    <row r="4398" spans="1:8" s="172" customFormat="1" ht="12.75" customHeight="1" x14ac:dyDescent="0.15">
      <c r="A4398" s="105"/>
      <c r="C4398" s="20"/>
      <c r="D4398" s="20"/>
      <c r="E4398" s="20"/>
      <c r="F4398" s="105">
        <v>37698</v>
      </c>
      <c r="G4398" s="116">
        <v>30.43</v>
      </c>
      <c r="H4398" s="20"/>
    </row>
    <row r="4399" spans="1:8" s="172" customFormat="1" ht="12.75" customHeight="1" x14ac:dyDescent="0.15">
      <c r="A4399" s="105"/>
      <c r="C4399" s="20"/>
      <c r="D4399" s="20"/>
      <c r="E4399" s="20"/>
      <c r="F4399" s="105">
        <v>37697</v>
      </c>
      <c r="G4399" s="116">
        <v>31.75</v>
      </c>
      <c r="H4399" s="20"/>
    </row>
    <row r="4400" spans="1:8" s="172" customFormat="1" ht="12.75" customHeight="1" x14ac:dyDescent="0.15">
      <c r="A4400" s="105"/>
      <c r="C4400" s="20"/>
      <c r="D4400" s="20"/>
      <c r="E4400" s="20"/>
      <c r="F4400" s="105">
        <v>37694</v>
      </c>
      <c r="G4400" s="116">
        <v>30.98</v>
      </c>
      <c r="H4400" s="20"/>
    </row>
    <row r="4401" spans="1:8" s="172" customFormat="1" ht="12.75" customHeight="1" x14ac:dyDescent="0.15">
      <c r="A4401" s="105"/>
      <c r="C4401" s="20"/>
      <c r="D4401" s="20"/>
      <c r="E4401" s="20"/>
      <c r="F4401" s="105">
        <v>37693</v>
      </c>
      <c r="G4401" s="116">
        <v>31.76</v>
      </c>
      <c r="H4401" s="20"/>
    </row>
    <row r="4402" spans="1:8" s="172" customFormat="1" ht="12.75" customHeight="1" x14ac:dyDescent="0.15">
      <c r="A4402" s="105"/>
      <c r="C4402" s="20"/>
      <c r="D4402" s="20"/>
      <c r="E4402" s="20"/>
      <c r="F4402" s="105">
        <v>37692</v>
      </c>
      <c r="G4402" s="116">
        <v>33.51</v>
      </c>
      <c r="H4402" s="20"/>
    </row>
    <row r="4403" spans="1:8" s="172" customFormat="1" ht="12.75" customHeight="1" x14ac:dyDescent="0.15">
      <c r="A4403" s="105"/>
      <c r="C4403" s="20"/>
      <c r="D4403" s="20"/>
      <c r="E4403" s="20"/>
      <c r="F4403" s="105">
        <v>37691</v>
      </c>
      <c r="G4403" s="116">
        <v>33.61</v>
      </c>
      <c r="H4403" s="20"/>
    </row>
    <row r="4404" spans="1:8" s="172" customFormat="1" ht="12.75" customHeight="1" x14ac:dyDescent="0.15">
      <c r="A4404" s="105"/>
      <c r="C4404" s="20"/>
      <c r="D4404" s="20"/>
      <c r="E4404" s="20"/>
      <c r="F4404" s="105">
        <v>37690</v>
      </c>
      <c r="G4404" s="116">
        <v>33.31</v>
      </c>
      <c r="H4404" s="20"/>
    </row>
    <row r="4405" spans="1:8" s="172" customFormat="1" ht="12.75" customHeight="1" x14ac:dyDescent="0.15">
      <c r="A4405" s="105"/>
      <c r="C4405" s="20"/>
      <c r="D4405" s="20"/>
      <c r="E4405" s="20"/>
      <c r="F4405" s="105">
        <v>37687</v>
      </c>
      <c r="G4405" s="116">
        <v>31.08</v>
      </c>
      <c r="H4405" s="20"/>
    </row>
    <row r="4406" spans="1:8" s="172" customFormat="1" ht="12.75" customHeight="1" x14ac:dyDescent="0.15">
      <c r="A4406" s="105"/>
      <c r="C4406" s="20"/>
      <c r="D4406" s="20"/>
      <c r="E4406" s="20"/>
      <c r="F4406" s="105">
        <v>37686</v>
      </c>
      <c r="G4406" s="116">
        <v>31.37</v>
      </c>
      <c r="H4406" s="20"/>
    </row>
    <row r="4407" spans="1:8" s="172" customFormat="1" ht="12.75" customHeight="1" x14ac:dyDescent="0.15">
      <c r="A4407" s="105"/>
      <c r="C4407" s="20"/>
      <c r="D4407" s="20"/>
      <c r="E4407" s="20"/>
      <c r="F4407" s="105">
        <v>37685</v>
      </c>
      <c r="G4407" s="116">
        <v>30.38</v>
      </c>
      <c r="H4407" s="20"/>
    </row>
    <row r="4408" spans="1:8" s="172" customFormat="1" ht="12.75" customHeight="1" x14ac:dyDescent="0.15">
      <c r="A4408" s="105"/>
      <c r="C4408" s="20"/>
      <c r="D4408" s="20"/>
      <c r="E4408" s="20"/>
      <c r="F4408" s="105">
        <v>37684</v>
      </c>
      <c r="G4408" s="116">
        <v>31.83</v>
      </c>
      <c r="H4408" s="20"/>
    </row>
    <row r="4409" spans="1:8" s="172" customFormat="1" ht="12.75" customHeight="1" x14ac:dyDescent="0.15">
      <c r="A4409" s="105"/>
      <c r="C4409" s="20"/>
      <c r="D4409" s="20"/>
      <c r="E4409" s="20"/>
      <c r="F4409" s="105">
        <v>37683</v>
      </c>
      <c r="G4409" s="116">
        <v>30.43</v>
      </c>
      <c r="H4409" s="20"/>
    </row>
    <row r="4410" spans="1:8" s="172" customFormat="1" ht="12.75" customHeight="1" x14ac:dyDescent="0.15">
      <c r="A4410" s="105"/>
      <c r="C4410" s="20"/>
      <c r="D4410" s="20"/>
      <c r="E4410" s="20"/>
      <c r="F4410" s="105">
        <v>37680</v>
      </c>
      <c r="G4410" s="116">
        <v>29.63</v>
      </c>
      <c r="H4410" s="20"/>
    </row>
    <row r="4411" spans="1:8" s="172" customFormat="1" ht="12.75" customHeight="1" x14ac:dyDescent="0.15">
      <c r="A4411" s="105"/>
      <c r="C4411" s="20"/>
      <c r="D4411" s="20"/>
      <c r="E4411" s="20"/>
      <c r="F4411" s="105">
        <v>37679</v>
      </c>
      <c r="G4411" s="116">
        <v>30.53</v>
      </c>
      <c r="H4411" s="20"/>
    </row>
    <row r="4412" spans="1:8" s="172" customFormat="1" ht="12.75" customHeight="1" x14ac:dyDescent="0.15">
      <c r="A4412" s="105"/>
      <c r="C4412" s="20"/>
      <c r="D4412" s="20"/>
      <c r="E4412" s="20"/>
      <c r="F4412" s="105">
        <v>37678</v>
      </c>
      <c r="G4412" s="116">
        <v>31.94</v>
      </c>
      <c r="H4412" s="20"/>
    </row>
    <row r="4413" spans="1:8" s="172" customFormat="1" ht="12.75" customHeight="1" x14ac:dyDescent="0.15">
      <c r="A4413" s="105"/>
      <c r="C4413" s="20"/>
      <c r="D4413" s="20"/>
      <c r="E4413" s="20"/>
      <c r="F4413" s="105">
        <v>37677</v>
      </c>
      <c r="G4413" s="116">
        <v>31.74</v>
      </c>
      <c r="H4413" s="20"/>
    </row>
    <row r="4414" spans="1:8" s="172" customFormat="1" ht="12.75" customHeight="1" x14ac:dyDescent="0.15">
      <c r="A4414" s="105"/>
      <c r="C4414" s="20"/>
      <c r="D4414" s="20"/>
      <c r="E4414" s="20"/>
      <c r="F4414" s="105">
        <v>37676</v>
      </c>
      <c r="G4414" s="116">
        <v>31.98</v>
      </c>
      <c r="H4414" s="20"/>
    </row>
    <row r="4415" spans="1:8" s="172" customFormat="1" ht="12.75" customHeight="1" x14ac:dyDescent="0.15">
      <c r="A4415" s="105"/>
      <c r="C4415" s="20"/>
      <c r="D4415" s="20"/>
      <c r="E4415" s="20"/>
      <c r="F4415" s="105">
        <v>37673</v>
      </c>
      <c r="G4415" s="116">
        <v>30.25</v>
      </c>
      <c r="H4415" s="20"/>
    </row>
    <row r="4416" spans="1:8" s="172" customFormat="1" ht="12.75" customHeight="1" x14ac:dyDescent="0.15">
      <c r="A4416" s="105"/>
      <c r="C4416" s="20"/>
      <c r="D4416" s="20"/>
      <c r="E4416" s="20"/>
      <c r="F4416" s="105">
        <v>37672</v>
      </c>
      <c r="G4416" s="116">
        <v>31.16</v>
      </c>
      <c r="H4416" s="20"/>
    </row>
    <row r="4417" spans="1:8" s="172" customFormat="1" ht="12.75" customHeight="1" x14ac:dyDescent="0.15">
      <c r="A4417" s="105"/>
      <c r="C4417" s="20"/>
      <c r="D4417" s="20"/>
      <c r="E4417" s="20"/>
      <c r="F4417" s="105">
        <v>37671</v>
      </c>
      <c r="G4417" s="116">
        <v>31.31</v>
      </c>
      <c r="H4417" s="20"/>
    </row>
    <row r="4418" spans="1:8" s="172" customFormat="1" ht="12.75" customHeight="1" x14ac:dyDescent="0.15">
      <c r="A4418" s="105"/>
      <c r="C4418" s="20"/>
      <c r="D4418" s="20"/>
      <c r="E4418" s="20"/>
      <c r="F4418" s="105">
        <v>37670</v>
      </c>
      <c r="G4418" s="116">
        <v>31.11</v>
      </c>
      <c r="H4418" s="20"/>
    </row>
    <row r="4419" spans="1:8" s="172" customFormat="1" ht="12.75" customHeight="1" x14ac:dyDescent="0.15">
      <c r="A4419" s="105"/>
      <c r="C4419" s="20"/>
      <c r="D4419" s="20"/>
      <c r="E4419" s="20"/>
      <c r="F4419" s="105">
        <v>37666</v>
      </c>
      <c r="G4419" s="116">
        <v>32.619999999999997</v>
      </c>
      <c r="H4419" s="20"/>
    </row>
    <row r="4420" spans="1:8" s="172" customFormat="1" ht="12.75" customHeight="1" x14ac:dyDescent="0.15">
      <c r="A4420" s="105"/>
      <c r="C4420" s="20"/>
      <c r="D4420" s="20"/>
      <c r="E4420" s="20"/>
      <c r="F4420" s="105">
        <v>37665</v>
      </c>
      <c r="G4420" s="116">
        <v>33.700000000000003</v>
      </c>
      <c r="H4420" s="20"/>
    </row>
    <row r="4421" spans="1:8" s="172" customFormat="1" ht="12.75" customHeight="1" x14ac:dyDescent="0.15">
      <c r="A4421" s="105"/>
      <c r="C4421" s="20"/>
      <c r="D4421" s="20"/>
      <c r="E4421" s="20"/>
      <c r="F4421" s="105">
        <v>37664</v>
      </c>
      <c r="G4421" s="116">
        <v>34.33</v>
      </c>
      <c r="H4421" s="20"/>
    </row>
    <row r="4422" spans="1:8" s="172" customFormat="1" ht="12.75" customHeight="1" x14ac:dyDescent="0.15">
      <c r="A4422" s="105"/>
      <c r="C4422" s="20"/>
      <c r="D4422" s="20"/>
      <c r="E4422" s="20"/>
      <c r="F4422" s="105">
        <v>37663</v>
      </c>
      <c r="G4422" s="116">
        <v>33.68</v>
      </c>
      <c r="H4422" s="20"/>
    </row>
    <row r="4423" spans="1:8" s="172" customFormat="1" ht="12.75" customHeight="1" x14ac:dyDescent="0.15">
      <c r="A4423" s="105"/>
      <c r="C4423" s="20"/>
      <c r="D4423" s="20"/>
      <c r="E4423" s="20"/>
      <c r="F4423" s="105">
        <v>37662</v>
      </c>
      <c r="G4423" s="116">
        <v>33.99</v>
      </c>
      <c r="H4423" s="20"/>
    </row>
    <row r="4424" spans="1:8" s="172" customFormat="1" ht="12.75" customHeight="1" x14ac:dyDescent="0.15">
      <c r="A4424" s="105"/>
      <c r="C4424" s="20"/>
      <c r="D4424" s="20"/>
      <c r="E4424" s="20"/>
      <c r="F4424" s="105">
        <v>37659</v>
      </c>
      <c r="G4424" s="116">
        <v>34.01</v>
      </c>
      <c r="H4424" s="20"/>
    </row>
    <row r="4425" spans="1:8" s="172" customFormat="1" ht="12.75" customHeight="1" x14ac:dyDescent="0.15">
      <c r="A4425" s="105"/>
      <c r="C4425" s="20"/>
      <c r="D4425" s="20"/>
      <c r="E4425" s="20"/>
      <c r="F4425" s="105">
        <v>37658</v>
      </c>
      <c r="G4425" s="116">
        <v>33.35</v>
      </c>
      <c r="H4425" s="20"/>
    </row>
    <row r="4426" spans="1:8" s="172" customFormat="1" ht="12.75" customHeight="1" x14ac:dyDescent="0.15">
      <c r="A4426" s="105"/>
      <c r="C4426" s="20"/>
      <c r="D4426" s="20"/>
      <c r="E4426" s="20"/>
      <c r="F4426" s="105">
        <v>37657</v>
      </c>
      <c r="G4426" s="116">
        <v>33.04</v>
      </c>
      <c r="H4426" s="20"/>
    </row>
    <row r="4427" spans="1:8" s="172" customFormat="1" ht="12.75" customHeight="1" x14ac:dyDescent="0.15">
      <c r="A4427" s="105"/>
      <c r="C4427" s="20"/>
      <c r="D4427" s="20"/>
      <c r="E4427" s="20"/>
      <c r="F4427" s="105">
        <v>37656</v>
      </c>
      <c r="G4427" s="116">
        <v>32.76</v>
      </c>
      <c r="H4427" s="20"/>
    </row>
    <row r="4428" spans="1:8" s="172" customFormat="1" ht="12.75" customHeight="1" x14ac:dyDescent="0.15">
      <c r="A4428" s="105"/>
      <c r="C4428" s="20"/>
      <c r="D4428" s="20"/>
      <c r="E4428" s="20"/>
      <c r="F4428" s="105">
        <v>37655</v>
      </c>
      <c r="G4428" s="116">
        <v>31.02</v>
      </c>
      <c r="H4428" s="20"/>
    </row>
    <row r="4429" spans="1:8" s="172" customFormat="1" ht="12.75" customHeight="1" x14ac:dyDescent="0.15">
      <c r="A4429" s="105"/>
      <c r="C4429" s="20"/>
      <c r="D4429" s="20"/>
      <c r="E4429" s="20"/>
      <c r="F4429" s="105">
        <v>37652</v>
      </c>
      <c r="G4429" s="116">
        <v>31.17</v>
      </c>
      <c r="H4429" s="20"/>
    </row>
    <row r="4430" spans="1:8" s="172" customFormat="1" ht="12.75" customHeight="1" x14ac:dyDescent="0.15">
      <c r="A4430" s="105"/>
      <c r="C4430" s="20"/>
      <c r="D4430" s="20"/>
      <c r="E4430" s="20"/>
      <c r="F4430" s="105">
        <v>37651</v>
      </c>
      <c r="G4430" s="116">
        <v>31.32</v>
      </c>
      <c r="H4430" s="20"/>
    </row>
    <row r="4431" spans="1:8" s="172" customFormat="1" ht="12.75" customHeight="1" x14ac:dyDescent="0.15">
      <c r="A4431" s="105"/>
      <c r="C4431" s="20"/>
      <c r="D4431" s="20"/>
      <c r="E4431" s="20"/>
      <c r="F4431" s="105">
        <v>37650</v>
      </c>
      <c r="G4431" s="116">
        <v>31.26</v>
      </c>
      <c r="H4431" s="20"/>
    </row>
    <row r="4432" spans="1:8" s="172" customFormat="1" ht="12.75" customHeight="1" x14ac:dyDescent="0.15">
      <c r="A4432" s="105"/>
      <c r="C4432" s="20"/>
      <c r="D4432" s="20"/>
      <c r="E4432" s="20"/>
      <c r="F4432" s="105">
        <v>37649</v>
      </c>
      <c r="G4432" s="116">
        <v>31.93</v>
      </c>
      <c r="H4432" s="20"/>
    </row>
    <row r="4433" spans="1:8" s="172" customFormat="1" ht="12.75" customHeight="1" x14ac:dyDescent="0.15">
      <c r="A4433" s="105"/>
      <c r="C4433" s="20"/>
      <c r="D4433" s="20"/>
      <c r="E4433" s="20"/>
      <c r="F4433" s="105">
        <v>37648</v>
      </c>
      <c r="G4433" s="116">
        <v>34.69</v>
      </c>
      <c r="H4433" s="20"/>
    </row>
    <row r="4434" spans="1:8" s="172" customFormat="1" ht="12.75" customHeight="1" x14ac:dyDescent="0.15">
      <c r="A4434" s="105"/>
      <c r="C4434" s="20"/>
      <c r="D4434" s="20"/>
      <c r="E4434" s="20"/>
      <c r="F4434" s="105">
        <v>37645</v>
      </c>
      <c r="G4434" s="116">
        <v>31.51</v>
      </c>
      <c r="H4434" s="20"/>
    </row>
    <row r="4435" spans="1:8" s="172" customFormat="1" ht="12.75" customHeight="1" x14ac:dyDescent="0.15">
      <c r="A4435" s="105"/>
      <c r="C4435" s="20"/>
      <c r="D4435" s="20"/>
      <c r="E4435" s="20"/>
      <c r="F4435" s="105">
        <v>37644</v>
      </c>
      <c r="G4435" s="116">
        <v>27.53</v>
      </c>
      <c r="H4435" s="20"/>
    </row>
    <row r="4436" spans="1:8" s="172" customFormat="1" ht="12.75" customHeight="1" x14ac:dyDescent="0.15">
      <c r="A4436" s="105"/>
      <c r="C4436" s="20"/>
      <c r="D4436" s="20"/>
      <c r="E4436" s="20"/>
      <c r="F4436" s="105">
        <v>37643</v>
      </c>
      <c r="G4436" s="116">
        <v>29.01</v>
      </c>
      <c r="H4436" s="20"/>
    </row>
    <row r="4437" spans="1:8" s="172" customFormat="1" ht="12.75" customHeight="1" x14ac:dyDescent="0.15">
      <c r="A4437" s="105"/>
      <c r="C4437" s="20"/>
      <c r="D4437" s="20"/>
      <c r="E4437" s="20"/>
      <c r="F4437" s="105">
        <v>37642</v>
      </c>
      <c r="G4437" s="116">
        <v>27.59</v>
      </c>
      <c r="H4437" s="20"/>
    </row>
    <row r="4438" spans="1:8" s="172" customFormat="1" ht="12.75" customHeight="1" x14ac:dyDescent="0.15">
      <c r="A4438" s="105"/>
      <c r="C4438" s="20"/>
      <c r="D4438" s="20"/>
      <c r="E4438" s="20"/>
      <c r="F4438" s="105">
        <v>37638</v>
      </c>
      <c r="G4438" s="116">
        <v>25.7</v>
      </c>
      <c r="H4438" s="20"/>
    </row>
    <row r="4439" spans="1:8" s="172" customFormat="1" ht="12.75" customHeight="1" x14ac:dyDescent="0.15">
      <c r="A4439" s="105"/>
      <c r="C4439" s="20"/>
      <c r="D4439" s="20"/>
      <c r="E4439" s="20"/>
      <c r="F4439" s="105">
        <v>37637</v>
      </c>
      <c r="G4439" s="116">
        <v>25.01</v>
      </c>
      <c r="H4439" s="20"/>
    </row>
    <row r="4440" spans="1:8" s="172" customFormat="1" ht="12.75" customHeight="1" x14ac:dyDescent="0.15">
      <c r="A4440" s="105"/>
      <c r="C4440" s="20"/>
      <c r="D4440" s="20"/>
      <c r="E4440" s="20"/>
      <c r="F4440" s="105">
        <v>37636</v>
      </c>
      <c r="G4440" s="116">
        <v>25.51</v>
      </c>
      <c r="H4440" s="20"/>
    </row>
    <row r="4441" spans="1:8" s="172" customFormat="1" ht="12.75" customHeight="1" x14ac:dyDescent="0.15">
      <c r="A4441" s="105"/>
      <c r="C4441" s="20"/>
      <c r="D4441" s="20"/>
      <c r="E4441" s="20"/>
      <c r="F4441" s="105">
        <v>37635</v>
      </c>
      <c r="G4441" s="116">
        <v>24.57</v>
      </c>
      <c r="H4441" s="20"/>
    </row>
    <row r="4442" spans="1:8" s="172" customFormat="1" ht="12.75" customHeight="1" x14ac:dyDescent="0.15">
      <c r="A4442" s="105"/>
      <c r="C4442" s="20"/>
      <c r="D4442" s="20"/>
      <c r="E4442" s="20"/>
      <c r="F4442" s="105">
        <v>37634</v>
      </c>
      <c r="G4442" s="116">
        <v>24.9</v>
      </c>
      <c r="H4442" s="20"/>
    </row>
    <row r="4443" spans="1:8" s="172" customFormat="1" ht="12.75" customHeight="1" x14ac:dyDescent="0.15">
      <c r="A4443" s="105"/>
      <c r="C4443" s="20"/>
      <c r="D4443" s="20"/>
      <c r="E4443" s="20"/>
      <c r="F4443" s="105">
        <v>37631</v>
      </c>
      <c r="G4443" s="116">
        <v>24.32</v>
      </c>
      <c r="H4443" s="20"/>
    </row>
    <row r="4444" spans="1:8" s="172" customFormat="1" ht="12.75" customHeight="1" x14ac:dyDescent="0.15">
      <c r="A4444" s="105"/>
      <c r="C4444" s="20"/>
      <c r="D4444" s="20"/>
      <c r="E4444" s="20"/>
      <c r="F4444" s="105">
        <v>37630</v>
      </c>
      <c r="G4444" s="116">
        <v>24.25</v>
      </c>
      <c r="H4444" s="20"/>
    </row>
    <row r="4445" spans="1:8" s="172" customFormat="1" ht="12.75" customHeight="1" x14ac:dyDescent="0.15">
      <c r="A4445" s="105"/>
      <c r="C4445" s="20"/>
      <c r="D4445" s="20"/>
      <c r="E4445" s="20"/>
      <c r="F4445" s="105">
        <v>37629</v>
      </c>
      <c r="G4445" s="116">
        <v>25.53</v>
      </c>
      <c r="H4445" s="20"/>
    </row>
    <row r="4446" spans="1:8" s="172" customFormat="1" ht="12.75" customHeight="1" x14ac:dyDescent="0.15">
      <c r="A4446" s="105"/>
      <c r="C4446" s="20"/>
      <c r="D4446" s="20"/>
      <c r="E4446" s="20"/>
      <c r="F4446" s="105">
        <v>37628</v>
      </c>
      <c r="G4446" s="116">
        <v>25.13</v>
      </c>
      <c r="H4446" s="20"/>
    </row>
    <row r="4447" spans="1:8" s="172" customFormat="1" ht="12.75" customHeight="1" x14ac:dyDescent="0.15">
      <c r="A4447" s="105"/>
      <c r="C4447" s="20"/>
      <c r="D4447" s="20"/>
      <c r="E4447" s="20"/>
      <c r="F4447" s="105">
        <v>37627</v>
      </c>
      <c r="G4447" s="116">
        <v>24.91</v>
      </c>
      <c r="H4447" s="20"/>
    </row>
    <row r="4448" spans="1:8" s="172" customFormat="1" ht="12.75" customHeight="1" x14ac:dyDescent="0.15">
      <c r="A4448" s="105"/>
      <c r="C4448" s="20"/>
      <c r="D4448" s="20"/>
      <c r="E4448" s="20"/>
      <c r="F4448" s="105">
        <v>37624</v>
      </c>
      <c r="G4448" s="116">
        <v>24.68</v>
      </c>
      <c r="H4448" s="20"/>
    </row>
    <row r="4449" spans="1:8" s="172" customFormat="1" ht="12.75" customHeight="1" x14ac:dyDescent="0.15">
      <c r="A4449" s="105"/>
      <c r="C4449" s="20"/>
      <c r="D4449" s="20"/>
      <c r="E4449" s="20"/>
      <c r="F4449" s="105">
        <v>37623</v>
      </c>
      <c r="G4449" s="116">
        <v>25.39</v>
      </c>
      <c r="H4449" s="20"/>
    </row>
    <row r="4450" spans="1:8" s="172" customFormat="1" ht="12.75" customHeight="1" x14ac:dyDescent="0.15">
      <c r="A4450" s="105"/>
      <c r="C4450" s="20"/>
      <c r="D4450" s="20"/>
      <c r="E4450" s="20"/>
      <c r="F4450" s="105">
        <v>37621</v>
      </c>
      <c r="G4450" s="116">
        <v>28.62</v>
      </c>
      <c r="H4450" s="20"/>
    </row>
    <row r="4451" spans="1:8" s="172" customFormat="1" ht="12.75" customHeight="1" x14ac:dyDescent="0.15">
      <c r="A4451" s="105"/>
      <c r="C4451" s="20"/>
      <c r="D4451" s="20"/>
      <c r="E4451" s="20"/>
      <c r="F4451" s="105">
        <v>37620</v>
      </c>
      <c r="G4451" s="116">
        <v>29.62</v>
      </c>
      <c r="H4451" s="20"/>
    </row>
    <row r="4452" spans="1:8" s="172" customFormat="1" ht="12.75" customHeight="1" x14ac:dyDescent="0.15">
      <c r="A4452" s="105"/>
      <c r="C4452" s="20"/>
      <c r="D4452" s="20"/>
      <c r="E4452" s="20"/>
      <c r="F4452" s="105">
        <v>37617</v>
      </c>
      <c r="G4452" s="116">
        <v>29.55</v>
      </c>
      <c r="H4452" s="20"/>
    </row>
    <row r="4453" spans="1:8" s="172" customFormat="1" ht="12.75" customHeight="1" x14ac:dyDescent="0.15">
      <c r="A4453" s="105"/>
      <c r="C4453" s="20"/>
      <c r="D4453" s="20"/>
      <c r="E4453" s="20"/>
      <c r="F4453" s="105">
        <v>37616</v>
      </c>
      <c r="G4453" s="116">
        <v>27.37</v>
      </c>
      <c r="H4453" s="20"/>
    </row>
    <row r="4454" spans="1:8" s="172" customFormat="1" ht="12.75" customHeight="1" x14ac:dyDescent="0.15">
      <c r="A4454" s="105"/>
      <c r="C4454" s="20"/>
      <c r="D4454" s="20"/>
      <c r="E4454" s="20"/>
      <c r="F4454" s="105">
        <v>37614</v>
      </c>
      <c r="G4454" s="116">
        <v>26.49</v>
      </c>
      <c r="H4454" s="20"/>
    </row>
    <row r="4455" spans="1:8" s="172" customFormat="1" ht="12.75" customHeight="1" x14ac:dyDescent="0.15">
      <c r="A4455" s="105"/>
      <c r="C4455" s="20"/>
      <c r="D4455" s="20"/>
      <c r="E4455" s="20"/>
      <c r="F4455" s="105">
        <v>37613</v>
      </c>
      <c r="G4455" s="116">
        <v>26.2</v>
      </c>
      <c r="H4455" s="20"/>
    </row>
    <row r="4456" spans="1:8" s="172" customFormat="1" ht="12.75" customHeight="1" x14ac:dyDescent="0.15">
      <c r="A4456" s="105"/>
      <c r="C4456" s="20"/>
      <c r="D4456" s="20"/>
      <c r="E4456" s="20"/>
      <c r="F4456" s="105">
        <v>37610</v>
      </c>
      <c r="G4456" s="116">
        <v>26.71</v>
      </c>
      <c r="H4456" s="20"/>
    </row>
    <row r="4457" spans="1:8" s="172" customFormat="1" ht="12.75" customHeight="1" x14ac:dyDescent="0.15">
      <c r="A4457" s="105"/>
      <c r="C4457" s="20"/>
      <c r="D4457" s="20"/>
      <c r="E4457" s="20"/>
      <c r="F4457" s="105">
        <v>37609</v>
      </c>
      <c r="G4457" s="116">
        <v>30.21</v>
      </c>
      <c r="H4457" s="20"/>
    </row>
    <row r="4458" spans="1:8" s="172" customFormat="1" ht="12.75" customHeight="1" x14ac:dyDescent="0.15">
      <c r="A4458" s="105"/>
      <c r="C4458" s="20"/>
      <c r="D4458" s="20"/>
      <c r="E4458" s="20"/>
      <c r="F4458" s="105">
        <v>37608</v>
      </c>
      <c r="G4458" s="116">
        <v>28.29</v>
      </c>
      <c r="H4458" s="20"/>
    </row>
    <row r="4459" spans="1:8" s="172" customFormat="1" ht="12.75" customHeight="1" x14ac:dyDescent="0.15">
      <c r="A4459" s="105"/>
      <c r="C4459" s="20"/>
      <c r="D4459" s="20"/>
      <c r="E4459" s="20"/>
      <c r="F4459" s="105">
        <v>37607</v>
      </c>
      <c r="G4459" s="116">
        <v>26.66</v>
      </c>
      <c r="H4459" s="20"/>
    </row>
    <row r="4460" spans="1:8" s="172" customFormat="1" ht="12.75" customHeight="1" x14ac:dyDescent="0.15">
      <c r="A4460" s="105"/>
      <c r="C4460" s="20"/>
      <c r="D4460" s="20"/>
      <c r="E4460" s="20"/>
      <c r="F4460" s="105">
        <v>37606</v>
      </c>
      <c r="G4460" s="116">
        <v>26.24</v>
      </c>
      <c r="H4460" s="20"/>
    </row>
    <row r="4461" spans="1:8" s="172" customFormat="1" ht="12.75" customHeight="1" x14ac:dyDescent="0.15">
      <c r="A4461" s="105"/>
      <c r="C4461" s="20"/>
      <c r="D4461" s="20"/>
      <c r="E4461" s="20"/>
      <c r="F4461" s="105">
        <v>37603</v>
      </c>
      <c r="G4461" s="116">
        <v>28.18</v>
      </c>
      <c r="H4461" s="20"/>
    </row>
    <row r="4462" spans="1:8" s="172" customFormat="1" ht="12.75" customHeight="1" x14ac:dyDescent="0.15">
      <c r="A4462" s="105"/>
      <c r="C4462" s="20"/>
      <c r="D4462" s="20"/>
      <c r="E4462" s="20"/>
      <c r="F4462" s="105">
        <v>37602</v>
      </c>
      <c r="G4462" s="116">
        <v>27.29</v>
      </c>
      <c r="H4462" s="20"/>
    </row>
    <row r="4463" spans="1:8" s="172" customFormat="1" ht="12.75" customHeight="1" x14ac:dyDescent="0.15">
      <c r="A4463" s="105"/>
      <c r="C4463" s="20"/>
      <c r="D4463" s="20"/>
      <c r="E4463" s="20"/>
      <c r="F4463" s="105">
        <v>37601</v>
      </c>
      <c r="G4463" s="116">
        <v>27.76</v>
      </c>
      <c r="H4463" s="20"/>
    </row>
    <row r="4464" spans="1:8" s="172" customFormat="1" ht="12.75" customHeight="1" x14ac:dyDescent="0.15">
      <c r="A4464" s="105"/>
      <c r="C4464" s="20"/>
      <c r="D4464" s="20"/>
      <c r="E4464" s="20"/>
      <c r="F4464" s="105">
        <v>37600</v>
      </c>
      <c r="G4464" s="116">
        <v>28.76</v>
      </c>
      <c r="H4464" s="20"/>
    </row>
    <row r="4465" spans="1:8" s="172" customFormat="1" ht="12.75" customHeight="1" x14ac:dyDescent="0.15">
      <c r="A4465" s="105"/>
      <c r="C4465" s="20"/>
      <c r="D4465" s="20"/>
      <c r="E4465" s="20"/>
      <c r="F4465" s="105">
        <v>37599</v>
      </c>
      <c r="G4465" s="116">
        <v>30.78</v>
      </c>
      <c r="H4465" s="20"/>
    </row>
    <row r="4466" spans="1:8" s="172" customFormat="1" ht="12.75" customHeight="1" x14ac:dyDescent="0.15">
      <c r="A4466" s="105"/>
      <c r="C4466" s="20"/>
      <c r="D4466" s="20"/>
      <c r="E4466" s="20"/>
      <c r="F4466" s="105">
        <v>37596</v>
      </c>
      <c r="G4466" s="116">
        <v>28.88</v>
      </c>
      <c r="H4466" s="20"/>
    </row>
    <row r="4467" spans="1:8" s="172" customFormat="1" ht="12.75" customHeight="1" x14ac:dyDescent="0.15">
      <c r="A4467" s="105"/>
      <c r="C4467" s="20"/>
      <c r="D4467" s="20"/>
      <c r="E4467" s="20"/>
      <c r="F4467" s="105">
        <v>37595</v>
      </c>
      <c r="G4467" s="116">
        <v>30.1</v>
      </c>
      <c r="H4467" s="20"/>
    </row>
    <row r="4468" spans="1:8" s="172" customFormat="1" ht="12.75" customHeight="1" x14ac:dyDescent="0.15">
      <c r="A4468" s="105"/>
      <c r="C4468" s="20"/>
      <c r="D4468" s="20"/>
      <c r="E4468" s="20"/>
      <c r="F4468" s="105">
        <v>37594</v>
      </c>
      <c r="G4468" s="116">
        <v>28.92</v>
      </c>
      <c r="H4468" s="20"/>
    </row>
    <row r="4469" spans="1:8" s="172" customFormat="1" ht="12.75" customHeight="1" x14ac:dyDescent="0.15">
      <c r="A4469" s="105"/>
      <c r="C4469" s="20"/>
      <c r="D4469" s="20"/>
      <c r="E4469" s="20"/>
      <c r="F4469" s="105">
        <v>37593</v>
      </c>
      <c r="G4469" s="116">
        <v>28.33</v>
      </c>
      <c r="H4469" s="20"/>
    </row>
    <row r="4470" spans="1:8" s="172" customFormat="1" ht="12.75" customHeight="1" x14ac:dyDescent="0.15">
      <c r="A4470" s="105"/>
      <c r="C4470" s="20"/>
      <c r="D4470" s="20"/>
      <c r="E4470" s="20"/>
      <c r="F4470" s="105">
        <v>37592</v>
      </c>
      <c r="G4470" s="116">
        <v>27.46</v>
      </c>
      <c r="H4470" s="20"/>
    </row>
    <row r="4471" spans="1:8" s="172" customFormat="1" ht="12.75" customHeight="1" x14ac:dyDescent="0.15">
      <c r="A4471" s="105"/>
      <c r="C4471" s="20"/>
      <c r="D4471" s="20"/>
      <c r="E4471" s="20"/>
      <c r="F4471" s="105">
        <v>37589</v>
      </c>
      <c r="G4471" s="116">
        <v>27.5</v>
      </c>
      <c r="H4471" s="20"/>
    </row>
    <row r="4472" spans="1:8" s="172" customFormat="1" ht="12.75" customHeight="1" x14ac:dyDescent="0.15">
      <c r="A4472" s="105"/>
      <c r="C4472" s="20"/>
      <c r="D4472" s="20"/>
      <c r="E4472" s="20"/>
      <c r="F4472" s="105">
        <v>37587</v>
      </c>
      <c r="G4472" s="116">
        <v>27.25</v>
      </c>
      <c r="H4472" s="20"/>
    </row>
    <row r="4473" spans="1:8" s="172" customFormat="1" ht="12.75" customHeight="1" x14ac:dyDescent="0.15">
      <c r="A4473" s="105"/>
      <c r="C4473" s="20"/>
      <c r="D4473" s="20"/>
      <c r="E4473" s="20"/>
      <c r="F4473" s="105">
        <v>37586</v>
      </c>
      <c r="G4473" s="116">
        <v>25.97</v>
      </c>
      <c r="H4473" s="20"/>
    </row>
    <row r="4474" spans="1:8" s="172" customFormat="1" ht="12.75" customHeight="1" x14ac:dyDescent="0.15">
      <c r="A4474" s="105"/>
      <c r="C4474" s="20"/>
      <c r="D4474" s="20"/>
      <c r="E4474" s="20"/>
      <c r="F4474" s="105">
        <v>37585</v>
      </c>
      <c r="G4474" s="116">
        <v>24.07</v>
      </c>
      <c r="H4474" s="20"/>
    </row>
    <row r="4475" spans="1:8" s="172" customFormat="1" ht="12.75" customHeight="1" x14ac:dyDescent="0.15">
      <c r="A4475" s="105"/>
      <c r="C4475" s="20"/>
      <c r="D4475" s="20"/>
      <c r="E4475" s="20"/>
      <c r="F4475" s="105">
        <v>37582</v>
      </c>
      <c r="G4475" s="116">
        <v>23.16</v>
      </c>
      <c r="H4475" s="20"/>
    </row>
    <row r="4476" spans="1:8" s="172" customFormat="1" ht="12.75" customHeight="1" x14ac:dyDescent="0.15">
      <c r="A4476" s="105"/>
      <c r="C4476" s="20"/>
      <c r="D4476" s="20"/>
      <c r="E4476" s="20"/>
      <c r="F4476" s="105">
        <v>37581</v>
      </c>
      <c r="G4476" s="116">
        <v>23.81</v>
      </c>
      <c r="H4476" s="20"/>
    </row>
    <row r="4477" spans="1:8" s="172" customFormat="1" ht="12.75" customHeight="1" x14ac:dyDescent="0.15">
      <c r="A4477" s="105"/>
      <c r="C4477" s="20"/>
      <c r="D4477" s="20"/>
      <c r="E4477" s="20"/>
      <c r="F4477" s="105">
        <v>37580</v>
      </c>
      <c r="G4477" s="116">
        <v>25.32</v>
      </c>
      <c r="H4477" s="20"/>
    </row>
    <row r="4478" spans="1:8" s="172" customFormat="1" ht="12.75" customHeight="1" x14ac:dyDescent="0.15">
      <c r="A4478" s="105"/>
      <c r="C4478" s="20"/>
      <c r="D4478" s="20"/>
      <c r="E4478" s="20"/>
      <c r="F4478" s="105">
        <v>37579</v>
      </c>
      <c r="G4478" s="116">
        <v>27.41</v>
      </c>
      <c r="H4478" s="20"/>
    </row>
    <row r="4479" spans="1:8" s="172" customFormat="1" ht="12.75" customHeight="1" x14ac:dyDescent="0.15">
      <c r="A4479" s="105"/>
      <c r="C4479" s="20"/>
      <c r="D4479" s="20"/>
      <c r="E4479" s="20"/>
      <c r="F4479" s="105">
        <v>37578</v>
      </c>
      <c r="G4479" s="116">
        <v>27.66</v>
      </c>
      <c r="H4479" s="20"/>
    </row>
    <row r="4480" spans="1:8" s="172" customFormat="1" ht="12.75" customHeight="1" x14ac:dyDescent="0.15">
      <c r="A4480" s="105"/>
      <c r="C4480" s="20"/>
      <c r="D4480" s="20"/>
      <c r="E4480" s="20"/>
      <c r="F4480" s="105">
        <v>37575</v>
      </c>
      <c r="G4480" s="116">
        <v>26.65</v>
      </c>
      <c r="H4480" s="20"/>
    </row>
    <row r="4481" spans="1:8" s="172" customFormat="1" ht="12.75" customHeight="1" x14ac:dyDescent="0.15">
      <c r="A4481" s="105"/>
      <c r="C4481" s="20"/>
      <c r="D4481" s="20"/>
      <c r="E4481" s="20"/>
      <c r="F4481" s="105">
        <v>37574</v>
      </c>
      <c r="G4481" s="116">
        <v>28.67</v>
      </c>
      <c r="H4481" s="20"/>
    </row>
    <row r="4482" spans="1:8" s="172" customFormat="1" ht="12.75" customHeight="1" x14ac:dyDescent="0.15">
      <c r="A4482" s="105"/>
      <c r="C4482" s="20"/>
      <c r="D4482" s="20"/>
      <c r="E4482" s="20"/>
      <c r="F4482" s="105">
        <v>37573</v>
      </c>
      <c r="G4482" s="116">
        <v>31.24</v>
      </c>
      <c r="H4482" s="20"/>
    </row>
    <row r="4483" spans="1:8" s="172" customFormat="1" ht="12.75" customHeight="1" x14ac:dyDescent="0.15">
      <c r="A4483" s="105"/>
      <c r="C4483" s="20"/>
      <c r="D4483" s="20"/>
      <c r="E4483" s="20"/>
      <c r="F4483" s="105">
        <v>37572</v>
      </c>
      <c r="G4483" s="116">
        <v>30.58</v>
      </c>
      <c r="H4483" s="20"/>
    </row>
    <row r="4484" spans="1:8" s="172" customFormat="1" ht="12.75" customHeight="1" x14ac:dyDescent="0.15">
      <c r="A4484" s="105"/>
      <c r="C4484" s="20"/>
      <c r="D4484" s="20"/>
      <c r="E4484" s="20"/>
      <c r="F4484" s="105">
        <v>37571</v>
      </c>
      <c r="G4484" s="116">
        <v>31.3</v>
      </c>
      <c r="H4484" s="20"/>
    </row>
    <row r="4485" spans="1:8" s="172" customFormat="1" ht="12.75" customHeight="1" x14ac:dyDescent="0.15">
      <c r="A4485" s="105"/>
      <c r="C4485" s="20"/>
      <c r="D4485" s="20"/>
      <c r="E4485" s="20"/>
      <c r="F4485" s="105">
        <v>37568</v>
      </c>
      <c r="G4485" s="116">
        <v>29.41</v>
      </c>
      <c r="H4485" s="20"/>
    </row>
    <row r="4486" spans="1:8" s="172" customFormat="1" ht="12.75" customHeight="1" x14ac:dyDescent="0.15">
      <c r="A4486" s="105"/>
      <c r="C4486" s="20"/>
      <c r="D4486" s="20"/>
      <c r="E4486" s="20"/>
      <c r="F4486" s="105">
        <v>37567</v>
      </c>
      <c r="G4486" s="116">
        <v>31.42</v>
      </c>
      <c r="H4486" s="20"/>
    </row>
    <row r="4487" spans="1:8" s="172" customFormat="1" ht="12.75" customHeight="1" x14ac:dyDescent="0.15">
      <c r="A4487" s="105"/>
      <c r="C4487" s="20"/>
      <c r="D4487" s="20"/>
      <c r="E4487" s="20"/>
      <c r="F4487" s="105">
        <v>37566</v>
      </c>
      <c r="G4487" s="116">
        <v>30.73</v>
      </c>
      <c r="H4487" s="20"/>
    </row>
    <row r="4488" spans="1:8" s="172" customFormat="1" ht="12.75" customHeight="1" x14ac:dyDescent="0.15">
      <c r="A4488" s="105"/>
      <c r="C4488" s="20"/>
      <c r="D4488" s="20"/>
      <c r="E4488" s="20"/>
      <c r="F4488" s="105">
        <v>37565</v>
      </c>
      <c r="G4488" s="116">
        <v>31.23</v>
      </c>
      <c r="H4488" s="20"/>
    </row>
    <row r="4489" spans="1:8" s="172" customFormat="1" ht="12.75" customHeight="1" x14ac:dyDescent="0.15">
      <c r="A4489" s="105"/>
      <c r="C4489" s="20"/>
      <c r="D4489" s="20"/>
      <c r="E4489" s="20"/>
      <c r="F4489" s="105">
        <v>37564</v>
      </c>
      <c r="G4489" s="116">
        <v>30.82</v>
      </c>
      <c r="H4489" s="20"/>
    </row>
    <row r="4490" spans="1:8" s="172" customFormat="1" ht="12.75" customHeight="1" x14ac:dyDescent="0.15">
      <c r="A4490" s="105"/>
      <c r="C4490" s="20"/>
      <c r="D4490" s="20"/>
      <c r="E4490" s="20"/>
      <c r="F4490" s="105">
        <v>37561</v>
      </c>
      <c r="G4490" s="116">
        <v>29.3</v>
      </c>
      <c r="H4490" s="20"/>
    </row>
    <row r="4491" spans="1:8" s="172" customFormat="1" ht="12.75" customHeight="1" x14ac:dyDescent="0.15">
      <c r="A4491" s="105"/>
      <c r="C4491" s="20"/>
      <c r="D4491" s="20"/>
      <c r="E4491" s="20"/>
      <c r="F4491" s="105">
        <v>37560</v>
      </c>
      <c r="G4491" s="116">
        <v>31.14</v>
      </c>
      <c r="H4491" s="20"/>
    </row>
    <row r="4492" spans="1:8" s="172" customFormat="1" ht="12.75" customHeight="1" x14ac:dyDescent="0.15">
      <c r="A4492" s="105"/>
      <c r="C4492" s="20"/>
      <c r="D4492" s="20"/>
      <c r="E4492" s="20"/>
      <c r="F4492" s="105">
        <v>37559</v>
      </c>
      <c r="G4492" s="116">
        <v>31.23</v>
      </c>
      <c r="H4492" s="20"/>
    </row>
    <row r="4493" spans="1:8" s="172" customFormat="1" ht="12.75" customHeight="1" x14ac:dyDescent="0.15">
      <c r="A4493" s="105"/>
      <c r="C4493" s="20"/>
      <c r="D4493" s="20"/>
      <c r="E4493" s="20"/>
      <c r="F4493" s="105">
        <v>37558</v>
      </c>
      <c r="G4493" s="116">
        <v>32.270000000000003</v>
      </c>
      <c r="H4493" s="20"/>
    </row>
    <row r="4494" spans="1:8" s="172" customFormat="1" ht="12.75" customHeight="1" x14ac:dyDescent="0.15">
      <c r="A4494" s="105"/>
      <c r="C4494" s="20"/>
      <c r="D4494" s="20"/>
      <c r="E4494" s="20"/>
      <c r="F4494" s="105">
        <v>37557</v>
      </c>
      <c r="G4494" s="116">
        <v>31.07</v>
      </c>
      <c r="H4494" s="20"/>
    </row>
    <row r="4495" spans="1:8" s="172" customFormat="1" ht="12.75" customHeight="1" x14ac:dyDescent="0.15">
      <c r="A4495" s="105"/>
      <c r="C4495" s="20"/>
      <c r="D4495" s="20"/>
      <c r="E4495" s="20"/>
      <c r="F4495" s="105">
        <v>37554</v>
      </c>
      <c r="G4495" s="116">
        <v>30</v>
      </c>
      <c r="H4495" s="20"/>
    </row>
    <row r="4496" spans="1:8" s="172" customFormat="1" ht="12.75" customHeight="1" x14ac:dyDescent="0.15">
      <c r="A4496" s="105"/>
      <c r="C4496" s="20"/>
      <c r="D4496" s="20"/>
      <c r="E4496" s="20"/>
      <c r="F4496" s="105">
        <v>37553</v>
      </c>
      <c r="G4496" s="116">
        <v>34.03</v>
      </c>
      <c r="H4496" s="20"/>
    </row>
    <row r="4497" spans="1:8" s="172" customFormat="1" ht="12.75" customHeight="1" x14ac:dyDescent="0.15">
      <c r="A4497" s="105"/>
      <c r="C4497" s="20"/>
      <c r="D4497" s="20"/>
      <c r="E4497" s="20"/>
      <c r="F4497" s="105">
        <v>37552</v>
      </c>
      <c r="G4497" s="116">
        <v>33.200000000000003</v>
      </c>
      <c r="H4497" s="20"/>
    </row>
    <row r="4498" spans="1:8" s="172" customFormat="1" ht="12.75" customHeight="1" x14ac:dyDescent="0.15">
      <c r="A4498" s="105"/>
      <c r="C4498" s="20"/>
      <c r="D4498" s="20"/>
      <c r="E4498" s="20"/>
      <c r="F4498" s="105">
        <v>37551</v>
      </c>
      <c r="G4498" s="116">
        <v>34.090000000000003</v>
      </c>
      <c r="H4498" s="20"/>
    </row>
    <row r="4499" spans="1:8" s="172" customFormat="1" ht="12.75" customHeight="1" x14ac:dyDescent="0.15">
      <c r="A4499" s="105"/>
      <c r="C4499" s="20"/>
      <c r="D4499" s="20"/>
      <c r="E4499" s="20"/>
      <c r="F4499" s="105">
        <v>37550</v>
      </c>
      <c r="G4499" s="116">
        <v>33.11</v>
      </c>
      <c r="H4499" s="20"/>
    </row>
    <row r="4500" spans="1:8" s="172" customFormat="1" ht="12.75" customHeight="1" x14ac:dyDescent="0.15">
      <c r="A4500" s="105"/>
      <c r="C4500" s="20"/>
      <c r="D4500" s="20"/>
      <c r="E4500" s="20"/>
      <c r="F4500" s="105">
        <v>37547</v>
      </c>
      <c r="G4500" s="116">
        <v>33.53</v>
      </c>
      <c r="H4500" s="20"/>
    </row>
    <row r="4501" spans="1:8" s="172" customFormat="1" ht="12.75" customHeight="1" x14ac:dyDescent="0.15">
      <c r="A4501" s="105"/>
      <c r="C4501" s="20"/>
      <c r="D4501" s="20"/>
      <c r="E4501" s="20"/>
      <c r="F4501" s="105">
        <v>37546</v>
      </c>
      <c r="G4501" s="116">
        <v>34.1</v>
      </c>
      <c r="H4501" s="20"/>
    </row>
    <row r="4502" spans="1:8" s="172" customFormat="1" ht="12.75" customHeight="1" x14ac:dyDescent="0.15">
      <c r="A4502" s="105"/>
      <c r="C4502" s="20"/>
      <c r="D4502" s="20"/>
      <c r="E4502" s="20"/>
      <c r="F4502" s="105">
        <v>37545</v>
      </c>
      <c r="G4502" s="116">
        <v>36</v>
      </c>
      <c r="H4502" s="20"/>
    </row>
    <row r="4503" spans="1:8" s="172" customFormat="1" ht="12.75" customHeight="1" x14ac:dyDescent="0.15">
      <c r="A4503" s="105"/>
      <c r="C4503" s="20"/>
      <c r="D4503" s="20"/>
      <c r="E4503" s="20"/>
      <c r="F4503" s="105">
        <v>37544</v>
      </c>
      <c r="G4503" s="116">
        <v>34.020000000000003</v>
      </c>
      <c r="H4503" s="20"/>
    </row>
    <row r="4504" spans="1:8" s="172" customFormat="1" ht="12.75" customHeight="1" x14ac:dyDescent="0.15">
      <c r="A4504" s="105"/>
      <c r="C4504" s="20"/>
      <c r="D4504" s="20"/>
      <c r="E4504" s="20"/>
      <c r="F4504" s="105">
        <v>37543</v>
      </c>
      <c r="G4504" s="116">
        <v>36.04</v>
      </c>
      <c r="H4504" s="20"/>
    </row>
    <row r="4505" spans="1:8" s="172" customFormat="1" ht="12.75" customHeight="1" x14ac:dyDescent="0.15">
      <c r="A4505" s="105"/>
      <c r="C4505" s="20"/>
      <c r="D4505" s="20"/>
      <c r="E4505" s="20"/>
      <c r="F4505" s="105">
        <v>37540</v>
      </c>
      <c r="G4505" s="116">
        <v>35.700000000000003</v>
      </c>
      <c r="H4505" s="20"/>
    </row>
    <row r="4506" spans="1:8" s="172" customFormat="1" ht="12.75" customHeight="1" x14ac:dyDescent="0.15">
      <c r="A4506" s="105"/>
      <c r="C4506" s="20"/>
      <c r="D4506" s="20"/>
      <c r="E4506" s="20"/>
      <c r="F4506" s="105">
        <v>37539</v>
      </c>
      <c r="G4506" s="116">
        <v>37.549999999999997</v>
      </c>
      <c r="H4506" s="20"/>
    </row>
    <row r="4507" spans="1:8" s="172" customFormat="1" ht="12.75" customHeight="1" x14ac:dyDescent="0.15">
      <c r="A4507" s="105"/>
      <c r="C4507" s="20"/>
      <c r="D4507" s="20"/>
      <c r="E4507" s="20"/>
      <c r="F4507" s="105">
        <v>37538</v>
      </c>
      <c r="G4507" s="116">
        <v>42.13</v>
      </c>
      <c r="H4507" s="20"/>
    </row>
    <row r="4508" spans="1:8" s="172" customFormat="1" ht="12.75" customHeight="1" x14ac:dyDescent="0.15">
      <c r="A4508" s="105"/>
      <c r="C4508" s="20"/>
      <c r="D4508" s="20"/>
      <c r="E4508" s="20"/>
      <c r="F4508" s="105">
        <v>37537</v>
      </c>
      <c r="G4508" s="116">
        <v>41.02</v>
      </c>
      <c r="H4508" s="20"/>
    </row>
    <row r="4509" spans="1:8" s="172" customFormat="1" ht="12.75" customHeight="1" x14ac:dyDescent="0.15">
      <c r="A4509" s="105"/>
      <c r="C4509" s="20"/>
      <c r="D4509" s="20"/>
      <c r="E4509" s="20"/>
      <c r="F4509" s="105">
        <v>37536</v>
      </c>
      <c r="G4509" s="116">
        <v>42.64</v>
      </c>
      <c r="H4509" s="20"/>
    </row>
    <row r="4510" spans="1:8" s="172" customFormat="1" ht="12.75" customHeight="1" x14ac:dyDescent="0.15">
      <c r="A4510" s="105"/>
      <c r="C4510" s="20"/>
      <c r="D4510" s="20"/>
      <c r="E4510" s="20"/>
      <c r="F4510" s="105">
        <v>37533</v>
      </c>
      <c r="G4510" s="116">
        <v>39.46</v>
      </c>
      <c r="H4510" s="20"/>
    </row>
    <row r="4511" spans="1:8" s="172" customFormat="1" ht="12.75" customHeight="1" x14ac:dyDescent="0.15">
      <c r="A4511" s="105"/>
      <c r="C4511" s="20"/>
      <c r="D4511" s="20"/>
      <c r="E4511" s="20"/>
      <c r="F4511" s="105">
        <v>37532</v>
      </c>
      <c r="G4511" s="116">
        <v>37.31</v>
      </c>
      <c r="H4511" s="20"/>
    </row>
    <row r="4512" spans="1:8" s="172" customFormat="1" ht="12.75" customHeight="1" x14ac:dyDescent="0.15">
      <c r="A4512" s="105"/>
      <c r="C4512" s="20"/>
      <c r="D4512" s="20"/>
      <c r="E4512" s="20"/>
      <c r="F4512" s="105">
        <v>37531</v>
      </c>
      <c r="G4512" s="116">
        <v>36.83</v>
      </c>
      <c r="H4512" s="20"/>
    </row>
    <row r="4513" spans="1:8" s="172" customFormat="1" ht="12.75" customHeight="1" x14ac:dyDescent="0.15">
      <c r="A4513" s="105"/>
      <c r="C4513" s="20"/>
      <c r="D4513" s="20"/>
      <c r="E4513" s="20"/>
      <c r="F4513" s="105">
        <v>37530</v>
      </c>
      <c r="G4513" s="116">
        <v>34.119999999999997</v>
      </c>
      <c r="H4513" s="20"/>
    </row>
    <row r="4514" spans="1:8" s="172" customFormat="1" ht="12.75" customHeight="1" x14ac:dyDescent="0.15">
      <c r="A4514" s="105"/>
      <c r="C4514" s="20"/>
      <c r="D4514" s="20"/>
      <c r="E4514" s="20"/>
      <c r="F4514" s="105">
        <v>37529</v>
      </c>
      <c r="G4514" s="116">
        <v>39.69</v>
      </c>
      <c r="H4514" s="20"/>
    </row>
    <row r="4515" spans="1:8" s="172" customFormat="1" ht="12.75" customHeight="1" x14ac:dyDescent="0.15">
      <c r="A4515" s="105"/>
      <c r="C4515" s="20"/>
      <c r="D4515" s="20"/>
      <c r="E4515" s="20"/>
      <c r="F4515" s="105">
        <v>37526</v>
      </c>
      <c r="G4515" s="116">
        <v>36.97</v>
      </c>
      <c r="H4515" s="20"/>
    </row>
    <row r="4516" spans="1:8" s="172" customFormat="1" ht="12.75" customHeight="1" x14ac:dyDescent="0.15">
      <c r="A4516" s="105"/>
      <c r="C4516" s="20"/>
      <c r="D4516" s="20"/>
      <c r="E4516" s="20"/>
      <c r="F4516" s="105">
        <v>37525</v>
      </c>
      <c r="G4516" s="116">
        <v>34.6</v>
      </c>
      <c r="H4516" s="20"/>
    </row>
    <row r="4517" spans="1:8" s="172" customFormat="1" ht="12.75" customHeight="1" x14ac:dyDescent="0.15">
      <c r="A4517" s="105"/>
      <c r="C4517" s="20"/>
      <c r="D4517" s="20"/>
      <c r="E4517" s="20"/>
      <c r="F4517" s="105">
        <v>37524</v>
      </c>
      <c r="G4517" s="116">
        <v>37.33</v>
      </c>
      <c r="H4517" s="20"/>
    </row>
    <row r="4518" spans="1:8" s="172" customFormat="1" ht="12.75" customHeight="1" x14ac:dyDescent="0.15">
      <c r="A4518" s="105"/>
      <c r="C4518" s="20"/>
      <c r="D4518" s="20"/>
      <c r="E4518" s="20"/>
      <c r="F4518" s="105">
        <v>37523</v>
      </c>
      <c r="G4518" s="116">
        <v>40.520000000000003</v>
      </c>
      <c r="H4518" s="20"/>
    </row>
    <row r="4519" spans="1:8" s="172" customFormat="1" ht="12.75" customHeight="1" x14ac:dyDescent="0.15">
      <c r="A4519" s="105"/>
      <c r="C4519" s="20"/>
      <c r="D4519" s="20"/>
      <c r="E4519" s="20"/>
      <c r="F4519" s="105">
        <v>37522</v>
      </c>
      <c r="G4519" s="116">
        <v>39.68</v>
      </c>
      <c r="H4519" s="20"/>
    </row>
    <row r="4520" spans="1:8" s="172" customFormat="1" ht="12.75" customHeight="1" x14ac:dyDescent="0.15">
      <c r="A4520" s="105"/>
      <c r="C4520" s="20"/>
      <c r="D4520" s="20"/>
      <c r="E4520" s="20"/>
      <c r="F4520" s="105">
        <v>37519</v>
      </c>
      <c r="G4520" s="116">
        <v>38.979999999999997</v>
      </c>
      <c r="H4520" s="20"/>
    </row>
    <row r="4521" spans="1:8" s="172" customFormat="1" ht="12.75" customHeight="1" x14ac:dyDescent="0.15">
      <c r="A4521" s="105"/>
      <c r="C4521" s="20"/>
      <c r="D4521" s="20"/>
      <c r="E4521" s="20"/>
      <c r="F4521" s="105">
        <v>37518</v>
      </c>
      <c r="G4521" s="116">
        <v>40.65</v>
      </c>
      <c r="H4521" s="20"/>
    </row>
    <row r="4522" spans="1:8" s="172" customFormat="1" ht="12.75" customHeight="1" x14ac:dyDescent="0.15">
      <c r="A4522" s="105"/>
      <c r="C4522" s="20"/>
      <c r="D4522" s="20"/>
      <c r="E4522" s="20"/>
      <c r="F4522" s="105">
        <v>37517</v>
      </c>
      <c r="G4522" s="116">
        <v>37.520000000000003</v>
      </c>
      <c r="H4522" s="20"/>
    </row>
    <row r="4523" spans="1:8" s="172" customFormat="1" ht="12.75" customHeight="1" x14ac:dyDescent="0.15">
      <c r="A4523" s="105"/>
      <c r="C4523" s="20"/>
      <c r="D4523" s="20"/>
      <c r="E4523" s="20"/>
      <c r="F4523" s="105">
        <v>37516</v>
      </c>
      <c r="G4523" s="116">
        <v>38.01</v>
      </c>
      <c r="H4523" s="20"/>
    </row>
    <row r="4524" spans="1:8" s="172" customFormat="1" ht="12.75" customHeight="1" x14ac:dyDescent="0.15">
      <c r="A4524" s="105"/>
      <c r="C4524" s="20"/>
      <c r="D4524" s="20"/>
      <c r="E4524" s="20"/>
      <c r="F4524" s="105">
        <v>37515</v>
      </c>
      <c r="G4524" s="116">
        <v>36.74</v>
      </c>
      <c r="H4524" s="20"/>
    </row>
    <row r="4525" spans="1:8" s="172" customFormat="1" ht="12.75" customHeight="1" x14ac:dyDescent="0.15">
      <c r="A4525" s="105"/>
      <c r="C4525" s="20"/>
      <c r="D4525" s="20"/>
      <c r="E4525" s="20"/>
      <c r="F4525" s="105">
        <v>37512</v>
      </c>
      <c r="G4525" s="116">
        <v>35.82</v>
      </c>
      <c r="H4525" s="20"/>
    </row>
    <row r="4526" spans="1:8" s="172" customFormat="1" ht="12.75" customHeight="1" x14ac:dyDescent="0.15">
      <c r="A4526" s="105"/>
      <c r="C4526" s="20"/>
      <c r="D4526" s="20"/>
      <c r="E4526" s="20"/>
      <c r="F4526" s="105">
        <v>37511</v>
      </c>
      <c r="G4526" s="116">
        <v>37.5</v>
      </c>
      <c r="H4526" s="20"/>
    </row>
    <row r="4527" spans="1:8" s="172" customFormat="1" ht="12.75" customHeight="1" x14ac:dyDescent="0.15">
      <c r="A4527" s="105"/>
      <c r="C4527" s="20"/>
      <c r="D4527" s="20"/>
      <c r="E4527" s="20"/>
      <c r="F4527" s="105">
        <v>37510</v>
      </c>
      <c r="G4527" s="116">
        <v>34.81</v>
      </c>
      <c r="H4527" s="20"/>
    </row>
    <row r="4528" spans="1:8" s="172" customFormat="1" ht="12.75" customHeight="1" x14ac:dyDescent="0.15">
      <c r="A4528" s="105"/>
      <c r="C4528" s="20"/>
      <c r="D4528" s="20"/>
      <c r="E4528" s="20"/>
      <c r="F4528" s="105">
        <v>37509</v>
      </c>
      <c r="G4528" s="116">
        <v>35.08</v>
      </c>
      <c r="H4528" s="20"/>
    </row>
    <row r="4529" spans="1:8" s="172" customFormat="1" ht="12.75" customHeight="1" x14ac:dyDescent="0.15">
      <c r="A4529" s="105"/>
      <c r="C4529" s="20"/>
      <c r="D4529" s="20"/>
      <c r="E4529" s="20"/>
      <c r="F4529" s="105">
        <v>37508</v>
      </c>
      <c r="G4529" s="116">
        <v>36.450000000000003</v>
      </c>
      <c r="H4529" s="20"/>
    </row>
    <row r="4530" spans="1:8" s="172" customFormat="1" ht="12.75" customHeight="1" x14ac:dyDescent="0.15">
      <c r="A4530" s="105"/>
      <c r="C4530" s="20"/>
      <c r="D4530" s="20"/>
      <c r="E4530" s="20"/>
      <c r="F4530" s="105">
        <v>37505</v>
      </c>
      <c r="G4530" s="116">
        <v>36.33</v>
      </c>
      <c r="H4530" s="20"/>
    </row>
    <row r="4531" spans="1:8" s="172" customFormat="1" ht="12.75" customHeight="1" x14ac:dyDescent="0.15">
      <c r="A4531" s="105"/>
      <c r="C4531" s="20"/>
      <c r="D4531" s="20"/>
      <c r="E4531" s="20"/>
      <c r="F4531" s="105">
        <v>37504</v>
      </c>
      <c r="G4531" s="116">
        <v>38.86</v>
      </c>
      <c r="H4531" s="20"/>
    </row>
    <row r="4532" spans="1:8" s="172" customFormat="1" ht="12.75" customHeight="1" x14ac:dyDescent="0.15">
      <c r="A4532" s="105"/>
      <c r="C4532" s="20"/>
      <c r="D4532" s="20"/>
      <c r="E4532" s="20"/>
      <c r="F4532" s="105">
        <v>37503</v>
      </c>
      <c r="G4532" s="116">
        <v>37.44</v>
      </c>
      <c r="H4532" s="20"/>
    </row>
    <row r="4533" spans="1:8" s="172" customFormat="1" ht="12.75" customHeight="1" x14ac:dyDescent="0.15">
      <c r="A4533" s="105"/>
      <c r="C4533" s="20"/>
      <c r="D4533" s="20"/>
      <c r="E4533" s="20"/>
      <c r="F4533" s="105">
        <v>37502</v>
      </c>
      <c r="G4533" s="116">
        <v>39.97</v>
      </c>
      <c r="H4533" s="20"/>
    </row>
    <row r="4534" spans="1:8" s="172" customFormat="1" ht="12.75" customHeight="1" x14ac:dyDescent="0.15">
      <c r="A4534" s="105"/>
      <c r="C4534" s="20"/>
      <c r="D4534" s="20"/>
      <c r="E4534" s="20"/>
      <c r="F4534" s="105">
        <v>37498</v>
      </c>
      <c r="G4534" s="116">
        <v>32.64</v>
      </c>
      <c r="H4534" s="20"/>
    </row>
    <row r="4535" spans="1:8" s="172" customFormat="1" ht="12.75" customHeight="1" x14ac:dyDescent="0.15">
      <c r="A4535" s="105"/>
      <c r="C4535" s="20"/>
      <c r="D4535" s="20"/>
      <c r="E4535" s="20"/>
      <c r="F4535" s="105">
        <v>37497</v>
      </c>
      <c r="G4535" s="116">
        <v>33.67</v>
      </c>
      <c r="H4535" s="20"/>
    </row>
    <row r="4536" spans="1:8" s="172" customFormat="1" ht="12.75" customHeight="1" x14ac:dyDescent="0.15">
      <c r="A4536" s="105"/>
      <c r="C4536" s="20"/>
      <c r="D4536" s="20"/>
      <c r="E4536" s="20"/>
      <c r="F4536" s="105">
        <v>37496</v>
      </c>
      <c r="G4536" s="116">
        <v>33.32</v>
      </c>
      <c r="H4536" s="20"/>
    </row>
    <row r="4537" spans="1:8" s="172" customFormat="1" ht="12.75" customHeight="1" x14ac:dyDescent="0.15">
      <c r="A4537" s="105"/>
      <c r="C4537" s="20"/>
      <c r="D4537" s="20"/>
      <c r="E4537" s="20"/>
      <c r="F4537" s="105">
        <v>37495</v>
      </c>
      <c r="G4537" s="116">
        <v>30.11</v>
      </c>
      <c r="H4537" s="20"/>
    </row>
    <row r="4538" spans="1:8" s="172" customFormat="1" ht="12.75" customHeight="1" x14ac:dyDescent="0.15">
      <c r="A4538" s="105"/>
      <c r="C4538" s="20"/>
      <c r="D4538" s="20"/>
      <c r="E4538" s="20"/>
      <c r="F4538" s="105">
        <v>37494</v>
      </c>
      <c r="G4538" s="116">
        <v>29.89</v>
      </c>
      <c r="H4538" s="20"/>
    </row>
    <row r="4539" spans="1:8" s="172" customFormat="1" ht="12.75" customHeight="1" x14ac:dyDescent="0.15">
      <c r="A4539" s="105"/>
      <c r="C4539" s="20"/>
      <c r="D4539" s="20"/>
      <c r="E4539" s="20"/>
      <c r="F4539" s="105">
        <v>37491</v>
      </c>
      <c r="G4539" s="116">
        <v>29.32</v>
      </c>
      <c r="H4539" s="20"/>
    </row>
    <row r="4540" spans="1:8" s="172" customFormat="1" ht="12.75" customHeight="1" x14ac:dyDescent="0.15">
      <c r="A4540" s="105"/>
      <c r="C4540" s="20"/>
      <c r="D4540" s="20"/>
      <c r="E4540" s="20"/>
      <c r="F4540" s="105">
        <v>37490</v>
      </c>
      <c r="G4540" s="116">
        <v>27.75</v>
      </c>
      <c r="H4540" s="20"/>
    </row>
    <row r="4541" spans="1:8" s="172" customFormat="1" ht="12.75" customHeight="1" x14ac:dyDescent="0.15">
      <c r="A4541" s="105"/>
      <c r="C4541" s="20"/>
      <c r="D4541" s="20"/>
      <c r="E4541" s="20"/>
      <c r="F4541" s="105">
        <v>37489</v>
      </c>
      <c r="G4541" s="116">
        <v>28.23</v>
      </c>
      <c r="H4541" s="20"/>
    </row>
    <row r="4542" spans="1:8" s="172" customFormat="1" ht="12.75" customHeight="1" x14ac:dyDescent="0.15">
      <c r="A4542" s="105"/>
      <c r="C4542" s="20"/>
      <c r="D4542" s="20"/>
      <c r="E4542" s="20"/>
      <c r="F4542" s="105">
        <v>37488</v>
      </c>
      <c r="G4542" s="116">
        <v>29.59</v>
      </c>
      <c r="H4542" s="20"/>
    </row>
    <row r="4543" spans="1:8" s="172" customFormat="1" ht="12.75" customHeight="1" x14ac:dyDescent="0.15">
      <c r="A4543" s="105"/>
      <c r="C4543" s="20"/>
      <c r="D4543" s="20"/>
      <c r="E4543" s="20"/>
      <c r="F4543" s="105">
        <v>37487</v>
      </c>
      <c r="G4543" s="116">
        <v>28.61</v>
      </c>
      <c r="H4543" s="20"/>
    </row>
    <row r="4544" spans="1:8" s="172" customFormat="1" ht="12.75" customHeight="1" x14ac:dyDescent="0.15">
      <c r="A4544" s="105"/>
      <c r="C4544" s="20"/>
      <c r="D4544" s="20"/>
      <c r="E4544" s="20"/>
      <c r="F4544" s="105">
        <v>37484</v>
      </c>
      <c r="G4544" s="116">
        <v>28.81</v>
      </c>
      <c r="H4544" s="20"/>
    </row>
    <row r="4545" spans="1:8" s="172" customFormat="1" ht="12.75" customHeight="1" x14ac:dyDescent="0.15">
      <c r="A4545" s="105"/>
      <c r="C4545" s="20"/>
      <c r="D4545" s="20"/>
      <c r="E4545" s="20"/>
      <c r="F4545" s="105">
        <v>37483</v>
      </c>
      <c r="G4545" s="116">
        <v>29.43</v>
      </c>
      <c r="H4545" s="20"/>
    </row>
    <row r="4546" spans="1:8" s="172" customFormat="1" ht="12.75" customHeight="1" x14ac:dyDescent="0.15">
      <c r="A4546" s="105"/>
      <c r="C4546" s="20"/>
      <c r="D4546" s="20"/>
      <c r="E4546" s="20"/>
      <c r="F4546" s="105">
        <v>37482</v>
      </c>
      <c r="G4546" s="116">
        <v>32.36</v>
      </c>
      <c r="H4546" s="20"/>
    </row>
    <row r="4547" spans="1:8" s="172" customFormat="1" ht="12.75" customHeight="1" x14ac:dyDescent="0.15">
      <c r="A4547" s="105"/>
      <c r="C4547" s="20"/>
      <c r="D4547" s="20"/>
      <c r="E4547" s="20"/>
      <c r="F4547" s="105">
        <v>37481</v>
      </c>
      <c r="G4547" s="116">
        <v>35.82</v>
      </c>
      <c r="H4547" s="20"/>
    </row>
    <row r="4548" spans="1:8" s="172" customFormat="1" ht="12.75" customHeight="1" x14ac:dyDescent="0.15">
      <c r="A4548" s="105"/>
      <c r="C4548" s="20"/>
      <c r="D4548" s="20"/>
      <c r="E4548" s="20"/>
      <c r="F4548" s="105">
        <v>37480</v>
      </c>
      <c r="G4548" s="116">
        <v>37.049999999999997</v>
      </c>
      <c r="H4548" s="20"/>
    </row>
    <row r="4549" spans="1:8" s="172" customFormat="1" ht="12.75" customHeight="1" x14ac:dyDescent="0.15">
      <c r="A4549" s="105"/>
      <c r="C4549" s="20"/>
      <c r="D4549" s="20"/>
      <c r="E4549" s="20"/>
      <c r="F4549" s="105">
        <v>37477</v>
      </c>
      <c r="G4549" s="116">
        <v>35.33</v>
      </c>
      <c r="H4549" s="20"/>
    </row>
    <row r="4550" spans="1:8" s="172" customFormat="1" ht="12.75" customHeight="1" x14ac:dyDescent="0.15">
      <c r="A4550" s="105"/>
      <c r="C4550" s="20"/>
      <c r="D4550" s="20"/>
      <c r="E4550" s="20"/>
      <c r="F4550" s="105">
        <v>37476</v>
      </c>
      <c r="G4550" s="116">
        <v>36.33</v>
      </c>
      <c r="H4550" s="20"/>
    </row>
    <row r="4551" spans="1:8" s="172" customFormat="1" ht="12.75" customHeight="1" x14ac:dyDescent="0.15">
      <c r="A4551" s="105"/>
      <c r="C4551" s="20"/>
      <c r="D4551" s="20"/>
      <c r="E4551" s="20"/>
      <c r="F4551" s="105">
        <v>37475</v>
      </c>
      <c r="G4551" s="116">
        <v>38.729999999999997</v>
      </c>
      <c r="H4551" s="20"/>
    </row>
    <row r="4552" spans="1:8" s="172" customFormat="1" ht="12.75" customHeight="1" x14ac:dyDescent="0.15">
      <c r="A4552" s="105"/>
      <c r="C4552" s="20"/>
      <c r="D4552" s="20"/>
      <c r="E4552" s="20"/>
      <c r="F4552" s="105">
        <v>37474</v>
      </c>
      <c r="G4552" s="116">
        <v>42.03</v>
      </c>
      <c r="H4552" s="20"/>
    </row>
    <row r="4553" spans="1:8" s="172" customFormat="1" ht="12.75" customHeight="1" x14ac:dyDescent="0.15">
      <c r="A4553" s="105"/>
      <c r="C4553" s="20"/>
      <c r="D4553" s="20"/>
      <c r="E4553" s="20"/>
      <c r="F4553" s="105">
        <v>37473</v>
      </c>
      <c r="G4553" s="116">
        <v>45.08</v>
      </c>
      <c r="H4553" s="20"/>
    </row>
    <row r="4554" spans="1:8" s="172" customFormat="1" ht="12.75" customHeight="1" x14ac:dyDescent="0.15">
      <c r="A4554" s="105"/>
      <c r="C4554" s="20"/>
      <c r="D4554" s="20"/>
      <c r="E4554" s="20"/>
      <c r="F4554" s="105">
        <v>37470</v>
      </c>
      <c r="G4554" s="116">
        <v>41.29</v>
      </c>
      <c r="H4554" s="20"/>
    </row>
    <row r="4555" spans="1:8" s="172" customFormat="1" ht="12.75" customHeight="1" x14ac:dyDescent="0.15">
      <c r="A4555" s="105"/>
      <c r="C4555" s="20"/>
      <c r="D4555" s="20"/>
      <c r="E4555" s="20"/>
      <c r="F4555" s="105">
        <v>37469</v>
      </c>
      <c r="G4555" s="116">
        <v>36.950000000000003</v>
      </c>
      <c r="H4555" s="20"/>
    </row>
    <row r="4556" spans="1:8" s="172" customFormat="1" ht="12.75" customHeight="1" x14ac:dyDescent="0.15">
      <c r="A4556" s="105"/>
      <c r="C4556" s="20"/>
      <c r="D4556" s="20"/>
      <c r="E4556" s="20"/>
      <c r="F4556" s="105">
        <v>37468</v>
      </c>
      <c r="G4556" s="116">
        <v>32.03</v>
      </c>
      <c r="H4556" s="20"/>
    </row>
    <row r="4557" spans="1:8" s="172" customFormat="1" ht="12.75" customHeight="1" x14ac:dyDescent="0.15">
      <c r="A4557" s="105"/>
      <c r="C4557" s="20"/>
      <c r="D4557" s="20"/>
      <c r="E4557" s="20"/>
      <c r="F4557" s="105">
        <v>37467</v>
      </c>
      <c r="G4557" s="116">
        <v>31.92</v>
      </c>
      <c r="H4557" s="20"/>
    </row>
    <row r="4558" spans="1:8" s="172" customFormat="1" ht="12.75" customHeight="1" x14ac:dyDescent="0.15">
      <c r="A4558" s="105"/>
      <c r="C4558" s="20"/>
      <c r="D4558" s="20"/>
      <c r="E4558" s="20"/>
      <c r="F4558" s="105">
        <v>37466</v>
      </c>
      <c r="G4558" s="116">
        <v>31.33</v>
      </c>
      <c r="H4558" s="20"/>
    </row>
    <row r="4559" spans="1:8" s="172" customFormat="1" ht="12.75" customHeight="1" x14ac:dyDescent="0.15">
      <c r="A4559" s="105"/>
      <c r="C4559" s="20"/>
      <c r="D4559" s="20"/>
      <c r="E4559" s="20"/>
      <c r="F4559" s="105">
        <v>37463</v>
      </c>
      <c r="G4559" s="116">
        <v>35.51</v>
      </c>
      <c r="H4559" s="20"/>
    </row>
    <row r="4560" spans="1:8" s="172" customFormat="1" ht="12.75" customHeight="1" x14ac:dyDescent="0.15">
      <c r="A4560" s="105"/>
      <c r="C4560" s="20"/>
      <c r="D4560" s="20"/>
      <c r="E4560" s="20"/>
      <c r="F4560" s="105">
        <v>37462</v>
      </c>
      <c r="G4560" s="116">
        <v>39.270000000000003</v>
      </c>
      <c r="H4560" s="20"/>
    </row>
    <row r="4561" spans="1:8" s="172" customFormat="1" ht="12.75" customHeight="1" x14ac:dyDescent="0.15">
      <c r="A4561" s="105"/>
      <c r="C4561" s="20"/>
      <c r="D4561" s="20"/>
      <c r="E4561" s="20"/>
      <c r="F4561" s="105">
        <v>37461</v>
      </c>
      <c r="G4561" s="116">
        <v>39.86</v>
      </c>
      <c r="H4561" s="20"/>
    </row>
    <row r="4562" spans="1:8" s="172" customFormat="1" ht="12.75" customHeight="1" x14ac:dyDescent="0.15">
      <c r="A4562" s="105"/>
      <c r="C4562" s="20"/>
      <c r="D4562" s="20"/>
      <c r="E4562" s="20"/>
      <c r="F4562" s="105">
        <v>37460</v>
      </c>
      <c r="G4562" s="116">
        <v>44.92</v>
      </c>
      <c r="H4562" s="20"/>
    </row>
    <row r="4563" spans="1:8" s="172" customFormat="1" ht="12.75" customHeight="1" x14ac:dyDescent="0.15">
      <c r="A4563" s="105"/>
      <c r="C4563" s="20"/>
      <c r="D4563" s="20"/>
      <c r="E4563" s="20"/>
      <c r="F4563" s="105">
        <v>37459</v>
      </c>
      <c r="G4563" s="116">
        <v>41.87</v>
      </c>
      <c r="H4563" s="20"/>
    </row>
    <row r="4564" spans="1:8" s="172" customFormat="1" ht="12.75" customHeight="1" x14ac:dyDescent="0.15">
      <c r="A4564" s="105"/>
      <c r="C4564" s="20"/>
      <c r="D4564" s="20"/>
      <c r="E4564" s="20"/>
      <c r="F4564" s="105">
        <v>37456</v>
      </c>
      <c r="G4564" s="116">
        <v>38.17</v>
      </c>
      <c r="H4564" s="20"/>
    </row>
    <row r="4565" spans="1:8" s="172" customFormat="1" ht="12.75" customHeight="1" x14ac:dyDescent="0.15">
      <c r="A4565" s="105"/>
      <c r="C4565" s="20"/>
      <c r="D4565" s="20"/>
      <c r="E4565" s="20"/>
      <c r="F4565" s="105">
        <v>37455</v>
      </c>
      <c r="G4565" s="116">
        <v>35.119999999999997</v>
      </c>
      <c r="H4565" s="20"/>
    </row>
    <row r="4566" spans="1:8" s="172" customFormat="1" ht="12.75" customHeight="1" x14ac:dyDescent="0.15">
      <c r="A4566" s="105"/>
      <c r="C4566" s="20"/>
      <c r="D4566" s="20"/>
      <c r="E4566" s="20"/>
      <c r="F4566" s="105">
        <v>37454</v>
      </c>
      <c r="G4566" s="116">
        <v>35.450000000000003</v>
      </c>
      <c r="H4566" s="20"/>
    </row>
    <row r="4567" spans="1:8" s="172" customFormat="1" ht="12.75" customHeight="1" x14ac:dyDescent="0.15">
      <c r="A4567" s="105"/>
      <c r="C4567" s="20"/>
      <c r="D4567" s="20"/>
      <c r="E4567" s="20"/>
      <c r="F4567" s="105">
        <v>37453</v>
      </c>
      <c r="G4567" s="116">
        <v>36.65</v>
      </c>
      <c r="H4567" s="20"/>
    </row>
    <row r="4568" spans="1:8" s="172" customFormat="1" ht="12.75" customHeight="1" x14ac:dyDescent="0.15">
      <c r="A4568" s="105"/>
      <c r="C4568" s="20"/>
      <c r="D4568" s="20"/>
      <c r="E4568" s="20"/>
      <c r="F4568" s="105">
        <v>37452</v>
      </c>
      <c r="G4568" s="116">
        <v>35.03</v>
      </c>
      <c r="H4568" s="20"/>
    </row>
    <row r="4569" spans="1:8" s="172" customFormat="1" ht="12.75" customHeight="1" x14ac:dyDescent="0.15">
      <c r="A4569" s="105"/>
      <c r="C4569" s="20"/>
      <c r="D4569" s="20"/>
      <c r="E4569" s="20"/>
      <c r="F4569" s="105">
        <v>37449</v>
      </c>
      <c r="G4569" s="116">
        <v>32.94</v>
      </c>
      <c r="H4569" s="20"/>
    </row>
    <row r="4570" spans="1:8" s="172" customFormat="1" ht="12.75" customHeight="1" x14ac:dyDescent="0.15">
      <c r="A4570" s="105"/>
      <c r="C4570" s="20"/>
      <c r="D4570" s="20"/>
      <c r="E4570" s="20"/>
      <c r="F4570" s="105">
        <v>37448</v>
      </c>
      <c r="G4570" s="116">
        <v>33.85</v>
      </c>
      <c r="H4570" s="20"/>
    </row>
    <row r="4571" spans="1:8" s="172" customFormat="1" ht="12.75" customHeight="1" x14ac:dyDescent="0.15">
      <c r="A4571" s="105"/>
      <c r="C4571" s="20"/>
      <c r="D4571" s="20"/>
      <c r="E4571" s="20"/>
      <c r="F4571" s="105">
        <v>37447</v>
      </c>
      <c r="G4571" s="116">
        <v>34.1</v>
      </c>
      <c r="H4571" s="20"/>
    </row>
    <row r="4572" spans="1:8" s="172" customFormat="1" ht="12.75" customHeight="1" x14ac:dyDescent="0.15">
      <c r="A4572" s="105"/>
      <c r="C4572" s="20"/>
      <c r="D4572" s="20"/>
      <c r="E4572" s="20"/>
      <c r="F4572" s="105">
        <v>37446</v>
      </c>
      <c r="G4572" s="116">
        <v>30.22</v>
      </c>
      <c r="H4572" s="20"/>
    </row>
    <row r="4573" spans="1:8" s="172" customFormat="1" ht="12.75" customHeight="1" x14ac:dyDescent="0.15">
      <c r="A4573" s="105"/>
      <c r="C4573" s="20"/>
      <c r="D4573" s="20"/>
      <c r="E4573" s="20"/>
      <c r="F4573" s="105">
        <v>37445</v>
      </c>
      <c r="G4573" s="116">
        <v>28.25</v>
      </c>
      <c r="H4573" s="20"/>
    </row>
    <row r="4574" spans="1:8" s="172" customFormat="1" ht="12.75" customHeight="1" x14ac:dyDescent="0.15">
      <c r="A4574" s="105"/>
      <c r="C4574" s="20"/>
      <c r="D4574" s="20"/>
      <c r="E4574" s="20"/>
      <c r="F4574" s="105">
        <v>37442</v>
      </c>
      <c r="G4574" s="116">
        <v>27.11</v>
      </c>
      <c r="H4574" s="20"/>
    </row>
    <row r="4575" spans="1:8" s="172" customFormat="1" ht="12.75" customHeight="1" x14ac:dyDescent="0.15">
      <c r="A4575" s="105"/>
      <c r="C4575" s="20"/>
      <c r="D4575" s="20"/>
      <c r="E4575" s="20"/>
      <c r="F4575" s="105">
        <v>37440</v>
      </c>
      <c r="G4575" s="116">
        <v>29.42</v>
      </c>
      <c r="H4575" s="20"/>
    </row>
    <row r="4576" spans="1:8" s="172" customFormat="1" ht="12.75" customHeight="1" x14ac:dyDescent="0.15">
      <c r="A4576" s="105"/>
      <c r="C4576" s="20"/>
      <c r="D4576" s="20"/>
      <c r="E4576" s="20"/>
      <c r="F4576" s="105">
        <v>37439</v>
      </c>
      <c r="G4576" s="116">
        <v>28.96</v>
      </c>
      <c r="H4576" s="20"/>
    </row>
    <row r="4577" spans="1:8" s="172" customFormat="1" ht="12.75" customHeight="1" x14ac:dyDescent="0.15">
      <c r="A4577" s="105"/>
      <c r="C4577" s="20"/>
      <c r="D4577" s="20"/>
      <c r="E4577" s="20"/>
      <c r="F4577" s="105">
        <v>37438</v>
      </c>
      <c r="G4577" s="116">
        <v>27.11</v>
      </c>
      <c r="H4577" s="20"/>
    </row>
    <row r="4578" spans="1:8" s="172" customFormat="1" ht="12.75" customHeight="1" x14ac:dyDescent="0.15">
      <c r="A4578" s="105"/>
      <c r="C4578" s="20"/>
      <c r="D4578" s="20"/>
      <c r="E4578" s="20"/>
      <c r="F4578" s="105">
        <v>37435</v>
      </c>
      <c r="G4578" s="116">
        <v>25.4</v>
      </c>
      <c r="H4578" s="20"/>
    </row>
    <row r="4579" spans="1:8" s="172" customFormat="1" ht="12.75" customHeight="1" x14ac:dyDescent="0.15">
      <c r="A4579" s="105"/>
      <c r="C4579" s="20"/>
      <c r="D4579" s="20"/>
      <c r="E4579" s="20"/>
      <c r="F4579" s="105">
        <v>37434</v>
      </c>
      <c r="G4579" s="116">
        <v>26.29</v>
      </c>
      <c r="H4579" s="20"/>
    </row>
    <row r="4580" spans="1:8" s="172" customFormat="1" ht="12.75" customHeight="1" x14ac:dyDescent="0.15">
      <c r="A4580" s="105"/>
      <c r="C4580" s="20"/>
      <c r="D4580" s="20"/>
      <c r="E4580" s="20"/>
      <c r="F4580" s="105">
        <v>37433</v>
      </c>
      <c r="G4580" s="116">
        <v>28.42</v>
      </c>
      <c r="H4580" s="20"/>
    </row>
    <row r="4581" spans="1:8" s="172" customFormat="1" ht="12.75" customHeight="1" x14ac:dyDescent="0.15">
      <c r="A4581" s="105"/>
      <c r="C4581" s="20"/>
      <c r="D4581" s="20"/>
      <c r="E4581" s="20"/>
      <c r="F4581" s="105">
        <v>37432</v>
      </c>
      <c r="G4581" s="116">
        <v>27.84</v>
      </c>
      <c r="H4581" s="20"/>
    </row>
    <row r="4582" spans="1:8" s="172" customFormat="1" ht="12.75" customHeight="1" x14ac:dyDescent="0.15">
      <c r="A4582" s="105"/>
      <c r="C4582" s="20"/>
      <c r="D4582" s="20"/>
      <c r="E4582" s="20"/>
      <c r="F4582" s="105">
        <v>37431</v>
      </c>
      <c r="G4582" s="116">
        <v>26.98</v>
      </c>
      <c r="H4582" s="20"/>
    </row>
    <row r="4583" spans="1:8" s="172" customFormat="1" ht="12.75" customHeight="1" x14ac:dyDescent="0.15">
      <c r="A4583" s="105"/>
      <c r="C4583" s="20"/>
      <c r="D4583" s="20"/>
      <c r="E4583" s="20"/>
      <c r="F4583" s="105">
        <v>37428</v>
      </c>
      <c r="G4583" s="116">
        <v>27.23</v>
      </c>
      <c r="H4583" s="20"/>
    </row>
    <row r="4584" spans="1:8" s="172" customFormat="1" ht="12.75" customHeight="1" x14ac:dyDescent="0.15">
      <c r="A4584" s="105"/>
      <c r="C4584" s="20"/>
      <c r="D4584" s="20"/>
      <c r="E4584" s="20"/>
      <c r="F4584" s="105">
        <v>37427</v>
      </c>
      <c r="G4584" s="116">
        <v>27.48</v>
      </c>
      <c r="H4584" s="20"/>
    </row>
    <row r="4585" spans="1:8" s="172" customFormat="1" ht="12.75" customHeight="1" x14ac:dyDescent="0.15">
      <c r="A4585" s="105"/>
      <c r="C4585" s="20"/>
      <c r="D4585" s="20"/>
      <c r="E4585" s="20"/>
      <c r="F4585" s="105">
        <v>37426</v>
      </c>
      <c r="G4585" s="116">
        <v>26.06</v>
      </c>
      <c r="H4585" s="20"/>
    </row>
    <row r="4586" spans="1:8" s="172" customFormat="1" ht="12.75" customHeight="1" x14ac:dyDescent="0.15">
      <c r="A4586" s="105"/>
      <c r="C4586" s="20"/>
      <c r="D4586" s="20"/>
      <c r="E4586" s="20"/>
      <c r="F4586" s="105">
        <v>37425</v>
      </c>
      <c r="G4586" s="116">
        <v>24.24</v>
      </c>
      <c r="H4586" s="20"/>
    </row>
    <row r="4587" spans="1:8" s="172" customFormat="1" ht="12.75" customHeight="1" x14ac:dyDescent="0.15">
      <c r="A4587" s="105"/>
      <c r="C4587" s="20"/>
      <c r="D4587" s="20"/>
      <c r="E4587" s="20"/>
      <c r="F4587" s="105">
        <v>37424</v>
      </c>
      <c r="G4587" s="116">
        <v>24.64</v>
      </c>
      <c r="H4587" s="20"/>
    </row>
    <row r="4588" spans="1:8" s="172" customFormat="1" ht="12.75" customHeight="1" x14ac:dyDescent="0.15">
      <c r="A4588" s="105"/>
      <c r="C4588" s="20"/>
      <c r="D4588" s="20"/>
      <c r="E4588" s="20"/>
      <c r="F4588" s="105">
        <v>37421</v>
      </c>
      <c r="G4588" s="116">
        <v>25.96</v>
      </c>
      <c r="H4588" s="20"/>
    </row>
    <row r="4589" spans="1:8" s="172" customFormat="1" ht="12.75" customHeight="1" x14ac:dyDescent="0.15">
      <c r="A4589" s="105"/>
      <c r="C4589" s="20"/>
      <c r="D4589" s="20"/>
      <c r="E4589" s="20"/>
      <c r="F4589" s="105">
        <v>37420</v>
      </c>
      <c r="G4589" s="116">
        <v>25.02</v>
      </c>
      <c r="H4589" s="20"/>
    </row>
    <row r="4590" spans="1:8" s="172" customFormat="1" ht="12.75" customHeight="1" x14ac:dyDescent="0.15">
      <c r="A4590" s="105"/>
      <c r="C4590" s="20"/>
      <c r="D4590" s="20"/>
      <c r="E4590" s="20"/>
      <c r="F4590" s="105">
        <v>37419</v>
      </c>
      <c r="G4590" s="116">
        <v>24.15</v>
      </c>
      <c r="H4590" s="20"/>
    </row>
    <row r="4591" spans="1:8" s="172" customFormat="1" ht="12.75" customHeight="1" x14ac:dyDescent="0.15">
      <c r="A4591" s="105"/>
      <c r="C4591" s="20"/>
      <c r="D4591" s="20"/>
      <c r="E4591" s="20"/>
      <c r="F4591" s="105">
        <v>37418</v>
      </c>
      <c r="G4591" s="116">
        <v>24.45</v>
      </c>
      <c r="H4591" s="20"/>
    </row>
    <row r="4592" spans="1:8" s="172" customFormat="1" ht="12.75" customHeight="1" x14ac:dyDescent="0.15">
      <c r="A4592" s="105"/>
      <c r="C4592" s="20"/>
      <c r="D4592" s="20"/>
      <c r="E4592" s="20"/>
      <c r="F4592" s="105">
        <v>37417</v>
      </c>
      <c r="G4592" s="116">
        <v>23.72</v>
      </c>
      <c r="H4592" s="20"/>
    </row>
    <row r="4593" spans="1:8" s="172" customFormat="1" ht="12.75" customHeight="1" x14ac:dyDescent="0.15">
      <c r="A4593" s="105"/>
      <c r="C4593" s="20"/>
      <c r="D4593" s="20"/>
      <c r="E4593" s="20"/>
      <c r="F4593" s="105">
        <v>37414</v>
      </c>
      <c r="G4593" s="116">
        <v>23.51</v>
      </c>
      <c r="H4593" s="20"/>
    </row>
    <row r="4594" spans="1:8" s="172" customFormat="1" ht="12.75" customHeight="1" x14ac:dyDescent="0.15">
      <c r="A4594" s="105"/>
      <c r="C4594" s="20"/>
      <c r="D4594" s="20"/>
      <c r="E4594" s="20"/>
      <c r="F4594" s="105">
        <v>37413</v>
      </c>
      <c r="G4594" s="116">
        <v>24.16</v>
      </c>
      <c r="H4594" s="20"/>
    </row>
    <row r="4595" spans="1:8" s="172" customFormat="1" ht="12.75" customHeight="1" x14ac:dyDescent="0.15">
      <c r="A4595" s="105"/>
      <c r="C4595" s="20"/>
      <c r="D4595" s="20"/>
      <c r="E4595" s="20"/>
      <c r="F4595" s="105">
        <v>37412</v>
      </c>
      <c r="G4595" s="116">
        <v>22.61</v>
      </c>
      <c r="H4595" s="20"/>
    </row>
    <row r="4596" spans="1:8" s="172" customFormat="1" ht="12.75" customHeight="1" x14ac:dyDescent="0.15">
      <c r="A4596" s="105"/>
      <c r="C4596" s="20"/>
      <c r="D4596" s="20"/>
      <c r="E4596" s="20"/>
      <c r="F4596" s="105">
        <v>37411</v>
      </c>
      <c r="G4596" s="116">
        <v>23.89</v>
      </c>
      <c r="H4596" s="20"/>
    </row>
    <row r="4597" spans="1:8" s="172" customFormat="1" ht="12.75" customHeight="1" x14ac:dyDescent="0.15">
      <c r="A4597" s="105"/>
      <c r="C4597" s="20"/>
      <c r="D4597" s="20"/>
      <c r="E4597" s="20"/>
      <c r="F4597" s="105">
        <v>37410</v>
      </c>
      <c r="G4597" s="116">
        <v>23.37</v>
      </c>
      <c r="H4597" s="20"/>
    </row>
    <row r="4598" spans="1:8" s="172" customFormat="1" ht="12.75" customHeight="1" x14ac:dyDescent="0.15">
      <c r="A4598" s="105"/>
      <c r="C4598" s="20"/>
      <c r="D4598" s="20"/>
      <c r="E4598" s="20"/>
      <c r="F4598" s="105">
        <v>37407</v>
      </c>
      <c r="G4598" s="116">
        <v>19.98</v>
      </c>
      <c r="H4598" s="20"/>
    </row>
    <row r="4599" spans="1:8" s="172" customFormat="1" ht="12.75" customHeight="1" x14ac:dyDescent="0.15">
      <c r="A4599" s="105"/>
      <c r="C4599" s="20"/>
      <c r="D4599" s="20"/>
      <c r="E4599" s="20"/>
      <c r="F4599" s="105">
        <v>37406</v>
      </c>
      <c r="G4599" s="116">
        <v>20.61</v>
      </c>
      <c r="H4599" s="20"/>
    </row>
    <row r="4600" spans="1:8" s="172" customFormat="1" ht="12.75" customHeight="1" x14ac:dyDescent="0.15">
      <c r="A4600" s="105"/>
      <c r="C4600" s="20"/>
      <c r="D4600" s="20"/>
      <c r="E4600" s="20"/>
      <c r="F4600" s="105">
        <v>37405</v>
      </c>
      <c r="G4600" s="116">
        <v>20.39</v>
      </c>
      <c r="H4600" s="20"/>
    </row>
    <row r="4601" spans="1:8" s="172" customFormat="1" ht="12.75" customHeight="1" x14ac:dyDescent="0.15">
      <c r="A4601" s="105"/>
      <c r="C4601" s="20"/>
      <c r="D4601" s="20"/>
      <c r="E4601" s="20"/>
      <c r="F4601" s="105">
        <v>37404</v>
      </c>
      <c r="G4601" s="116">
        <v>20.309999999999999</v>
      </c>
      <c r="H4601" s="20"/>
    </row>
    <row r="4602" spans="1:8" s="172" customFormat="1" ht="12.75" customHeight="1" x14ac:dyDescent="0.15">
      <c r="A4602" s="105"/>
      <c r="C4602" s="20"/>
      <c r="D4602" s="20"/>
      <c r="E4602" s="20"/>
      <c r="F4602" s="105">
        <v>37400</v>
      </c>
      <c r="G4602" s="116">
        <v>18.899999999999999</v>
      </c>
      <c r="H4602" s="20"/>
    </row>
    <row r="4603" spans="1:8" s="172" customFormat="1" ht="12.75" customHeight="1" x14ac:dyDescent="0.15">
      <c r="A4603" s="105"/>
      <c r="C4603" s="20"/>
      <c r="D4603" s="20"/>
      <c r="E4603" s="20"/>
      <c r="F4603" s="105">
        <v>37399</v>
      </c>
      <c r="G4603" s="116">
        <v>18.23</v>
      </c>
      <c r="H4603" s="20"/>
    </row>
    <row r="4604" spans="1:8" s="172" customFormat="1" ht="12.75" customHeight="1" x14ac:dyDescent="0.15">
      <c r="A4604" s="105"/>
      <c r="C4604" s="20"/>
      <c r="D4604" s="20"/>
      <c r="E4604" s="20"/>
      <c r="F4604" s="105">
        <v>37398</v>
      </c>
      <c r="G4604" s="116">
        <v>19.579999999999998</v>
      </c>
      <c r="H4604" s="20"/>
    </row>
    <row r="4605" spans="1:8" s="172" customFormat="1" ht="12.75" customHeight="1" x14ac:dyDescent="0.15">
      <c r="A4605" s="105"/>
      <c r="C4605" s="20"/>
      <c r="D4605" s="20"/>
      <c r="E4605" s="20"/>
      <c r="F4605" s="105">
        <v>37397</v>
      </c>
      <c r="G4605" s="116">
        <v>20.05</v>
      </c>
      <c r="H4605" s="20"/>
    </row>
    <row r="4606" spans="1:8" s="172" customFormat="1" ht="12.75" customHeight="1" x14ac:dyDescent="0.15">
      <c r="A4606" s="105"/>
      <c r="C4606" s="20"/>
      <c r="D4606" s="20"/>
      <c r="E4606" s="20"/>
      <c r="F4606" s="105">
        <v>37396</v>
      </c>
      <c r="G4606" s="116">
        <v>19.239999999999998</v>
      </c>
      <c r="H4606" s="20"/>
    </row>
    <row r="4607" spans="1:8" s="172" customFormat="1" ht="12.75" customHeight="1" x14ac:dyDescent="0.15">
      <c r="A4607" s="105"/>
      <c r="C4607" s="20"/>
      <c r="D4607" s="20"/>
      <c r="E4607" s="20"/>
      <c r="F4607" s="105">
        <v>37393</v>
      </c>
      <c r="G4607" s="116">
        <v>17.7</v>
      </c>
      <c r="H4607" s="20"/>
    </row>
    <row r="4608" spans="1:8" s="172" customFormat="1" ht="12.75" customHeight="1" x14ac:dyDescent="0.15">
      <c r="A4608" s="105"/>
      <c r="C4608" s="20"/>
      <c r="D4608" s="20"/>
      <c r="E4608" s="20"/>
      <c r="F4608" s="105">
        <v>37392</v>
      </c>
      <c r="G4608" s="116">
        <v>18.5</v>
      </c>
      <c r="H4608" s="20"/>
    </row>
    <row r="4609" spans="1:8" s="172" customFormat="1" ht="12.75" customHeight="1" x14ac:dyDescent="0.15">
      <c r="A4609" s="105"/>
      <c r="C4609" s="20"/>
      <c r="D4609" s="20"/>
      <c r="E4609" s="20"/>
      <c r="F4609" s="105">
        <v>37391</v>
      </c>
      <c r="G4609" s="116">
        <v>19.190000000000001</v>
      </c>
      <c r="H4609" s="20"/>
    </row>
    <row r="4610" spans="1:8" s="172" customFormat="1" ht="12.75" customHeight="1" x14ac:dyDescent="0.15">
      <c r="A4610" s="105"/>
      <c r="C4610" s="20"/>
      <c r="D4610" s="20"/>
      <c r="E4610" s="20"/>
      <c r="F4610" s="105">
        <v>37390</v>
      </c>
      <c r="G4610" s="116">
        <v>19.350000000000001</v>
      </c>
      <c r="H4610" s="20"/>
    </row>
    <row r="4611" spans="1:8" s="172" customFormat="1" ht="12.75" customHeight="1" x14ac:dyDescent="0.15">
      <c r="A4611" s="105"/>
      <c r="C4611" s="20"/>
      <c r="D4611" s="20"/>
      <c r="E4611" s="20"/>
      <c r="F4611" s="105">
        <v>37389</v>
      </c>
      <c r="G4611" s="116">
        <v>20.72</v>
      </c>
      <c r="H4611" s="20"/>
    </row>
    <row r="4612" spans="1:8" s="172" customFormat="1" ht="12.75" customHeight="1" x14ac:dyDescent="0.15">
      <c r="A4612" s="105"/>
      <c r="C4612" s="20"/>
      <c r="D4612" s="20"/>
      <c r="E4612" s="20"/>
      <c r="F4612" s="105">
        <v>37386</v>
      </c>
      <c r="G4612" s="116">
        <v>22.41</v>
      </c>
      <c r="H4612" s="20"/>
    </row>
    <row r="4613" spans="1:8" s="172" customFormat="1" ht="12.75" customHeight="1" x14ac:dyDescent="0.15">
      <c r="A4613" s="105"/>
      <c r="C4613" s="20"/>
      <c r="D4613" s="20"/>
      <c r="E4613" s="20"/>
      <c r="F4613" s="105">
        <v>37385</v>
      </c>
      <c r="G4613" s="116">
        <v>21.56</v>
      </c>
      <c r="H4613" s="20"/>
    </row>
    <row r="4614" spans="1:8" s="172" customFormat="1" ht="12.75" customHeight="1" x14ac:dyDescent="0.15">
      <c r="A4614" s="105"/>
      <c r="C4614" s="20"/>
      <c r="D4614" s="20"/>
      <c r="E4614" s="20"/>
      <c r="F4614" s="105">
        <v>37384</v>
      </c>
      <c r="G4614" s="116">
        <v>20.39</v>
      </c>
      <c r="H4614" s="20"/>
    </row>
    <row r="4615" spans="1:8" s="172" customFormat="1" ht="12.75" customHeight="1" x14ac:dyDescent="0.15">
      <c r="A4615" s="105"/>
      <c r="C4615" s="20"/>
      <c r="D4615" s="20"/>
      <c r="E4615" s="20"/>
      <c r="F4615" s="105">
        <v>37383</v>
      </c>
      <c r="G4615" s="116">
        <v>21.94</v>
      </c>
      <c r="H4615" s="20"/>
    </row>
    <row r="4616" spans="1:8" s="172" customFormat="1" ht="12.75" customHeight="1" x14ac:dyDescent="0.15">
      <c r="A4616" s="105"/>
      <c r="C4616" s="20"/>
      <c r="D4616" s="20"/>
      <c r="E4616" s="20"/>
      <c r="F4616" s="105">
        <v>37382</v>
      </c>
      <c r="G4616" s="116">
        <v>22.56</v>
      </c>
      <c r="H4616" s="20"/>
    </row>
    <row r="4617" spans="1:8" s="172" customFormat="1" ht="12.75" customHeight="1" x14ac:dyDescent="0.15">
      <c r="A4617" s="105"/>
      <c r="C4617" s="20"/>
      <c r="D4617" s="20"/>
      <c r="E4617" s="20"/>
      <c r="F4617" s="105">
        <v>37379</v>
      </c>
      <c r="G4617" s="116">
        <v>20.190000000000001</v>
      </c>
      <c r="H4617" s="20"/>
    </row>
    <row r="4618" spans="1:8" s="172" customFormat="1" ht="12.75" customHeight="1" x14ac:dyDescent="0.15">
      <c r="A4618" s="105"/>
      <c r="C4618" s="20"/>
      <c r="D4618" s="20"/>
      <c r="E4618" s="20"/>
      <c r="F4618" s="105">
        <v>37378</v>
      </c>
      <c r="G4618" s="116">
        <v>20.07</v>
      </c>
      <c r="H4618" s="20"/>
    </row>
    <row r="4619" spans="1:8" s="172" customFormat="1" ht="12.75" customHeight="1" x14ac:dyDescent="0.15">
      <c r="A4619" s="105"/>
      <c r="C4619" s="20"/>
      <c r="D4619" s="20"/>
      <c r="E4619" s="20"/>
      <c r="F4619" s="105">
        <v>37377</v>
      </c>
      <c r="G4619" s="116">
        <v>20.059999999999999</v>
      </c>
      <c r="H4619" s="20"/>
    </row>
    <row r="4620" spans="1:8" s="172" customFormat="1" ht="12.75" customHeight="1" x14ac:dyDescent="0.15">
      <c r="A4620" s="105"/>
      <c r="C4620" s="20"/>
      <c r="D4620" s="20"/>
      <c r="E4620" s="20"/>
      <c r="F4620" s="105">
        <v>37376</v>
      </c>
      <c r="G4620" s="116">
        <v>21.91</v>
      </c>
      <c r="H4620" s="20"/>
    </row>
    <row r="4621" spans="1:8" s="172" customFormat="1" ht="12.75" customHeight="1" x14ac:dyDescent="0.15">
      <c r="A4621" s="105"/>
      <c r="C4621" s="20"/>
      <c r="D4621" s="20"/>
      <c r="E4621" s="20"/>
      <c r="F4621" s="105">
        <v>37375</v>
      </c>
      <c r="G4621" s="116">
        <v>24.05</v>
      </c>
      <c r="H4621" s="20"/>
    </row>
    <row r="4622" spans="1:8" s="172" customFormat="1" ht="12.75" customHeight="1" x14ac:dyDescent="0.15">
      <c r="A4622" s="105"/>
      <c r="C4622" s="20"/>
      <c r="D4622" s="20"/>
      <c r="E4622" s="20"/>
      <c r="F4622" s="105">
        <v>37372</v>
      </c>
      <c r="G4622" s="116">
        <v>22.14</v>
      </c>
      <c r="H4622" s="20"/>
    </row>
    <row r="4623" spans="1:8" s="172" customFormat="1" ht="12.75" customHeight="1" x14ac:dyDescent="0.15">
      <c r="A4623" s="105"/>
      <c r="C4623" s="20"/>
      <c r="D4623" s="20"/>
      <c r="E4623" s="20"/>
      <c r="F4623" s="105">
        <v>37371</v>
      </c>
      <c r="G4623" s="116">
        <v>20.95</v>
      </c>
      <c r="H4623" s="20"/>
    </row>
    <row r="4624" spans="1:8" s="172" customFormat="1" ht="12.75" customHeight="1" x14ac:dyDescent="0.15">
      <c r="A4624" s="105"/>
      <c r="C4624" s="20"/>
      <c r="D4624" s="20"/>
      <c r="E4624" s="20"/>
      <c r="F4624" s="105">
        <v>37370</v>
      </c>
      <c r="G4624" s="116">
        <v>20.77</v>
      </c>
      <c r="H4624" s="20"/>
    </row>
    <row r="4625" spans="1:8" s="172" customFormat="1" ht="12.75" customHeight="1" x14ac:dyDescent="0.15">
      <c r="A4625" s="105"/>
      <c r="C4625" s="20"/>
      <c r="D4625" s="20"/>
      <c r="E4625" s="20"/>
      <c r="F4625" s="105">
        <v>37369</v>
      </c>
      <c r="G4625" s="116">
        <v>20.28</v>
      </c>
      <c r="H4625" s="20"/>
    </row>
    <row r="4626" spans="1:8" s="172" customFormat="1" ht="12.75" customHeight="1" x14ac:dyDescent="0.15">
      <c r="A4626" s="105"/>
      <c r="C4626" s="20"/>
      <c r="D4626" s="20"/>
      <c r="E4626" s="20"/>
      <c r="F4626" s="105">
        <v>37368</v>
      </c>
      <c r="G4626" s="116">
        <v>19.77</v>
      </c>
      <c r="H4626" s="20"/>
    </row>
    <row r="4627" spans="1:8" s="172" customFormat="1" ht="12.75" customHeight="1" x14ac:dyDescent="0.15">
      <c r="A4627" s="105"/>
      <c r="C4627" s="20"/>
      <c r="D4627" s="20"/>
      <c r="E4627" s="20"/>
      <c r="F4627" s="105">
        <v>37365</v>
      </c>
      <c r="G4627" s="116">
        <v>18.3</v>
      </c>
      <c r="H4627" s="20"/>
    </row>
    <row r="4628" spans="1:8" s="172" customFormat="1" ht="12.75" customHeight="1" x14ac:dyDescent="0.15">
      <c r="A4628" s="105"/>
      <c r="C4628" s="20"/>
      <c r="D4628" s="20"/>
      <c r="E4628" s="20"/>
      <c r="F4628" s="105">
        <v>37364</v>
      </c>
      <c r="G4628" s="116">
        <v>19.29</v>
      </c>
      <c r="H4628" s="20"/>
    </row>
    <row r="4629" spans="1:8" s="172" customFormat="1" ht="12.75" customHeight="1" x14ac:dyDescent="0.15">
      <c r="A4629" s="105"/>
      <c r="C4629" s="20"/>
      <c r="D4629" s="20"/>
      <c r="E4629" s="20"/>
      <c r="F4629" s="105">
        <v>37363</v>
      </c>
      <c r="G4629" s="116">
        <v>18.43</v>
      </c>
      <c r="H4629" s="20"/>
    </row>
    <row r="4630" spans="1:8" s="172" customFormat="1" ht="12.75" customHeight="1" x14ac:dyDescent="0.15">
      <c r="A4630" s="105"/>
      <c r="C4630" s="20"/>
      <c r="D4630" s="20"/>
      <c r="E4630" s="20"/>
      <c r="F4630" s="105">
        <v>37362</v>
      </c>
      <c r="G4630" s="116">
        <v>18.11</v>
      </c>
      <c r="H4630" s="20"/>
    </row>
    <row r="4631" spans="1:8" s="172" customFormat="1" ht="12.75" customHeight="1" x14ac:dyDescent="0.15">
      <c r="A4631" s="105"/>
      <c r="C4631" s="20"/>
      <c r="D4631" s="20"/>
      <c r="E4631" s="20"/>
      <c r="F4631" s="105">
        <v>37361</v>
      </c>
      <c r="G4631" s="116">
        <v>19.82</v>
      </c>
      <c r="H4631" s="20"/>
    </row>
    <row r="4632" spans="1:8" s="172" customFormat="1" ht="12.75" customHeight="1" x14ac:dyDescent="0.15">
      <c r="A4632" s="105"/>
      <c r="C4632" s="20"/>
      <c r="D4632" s="20"/>
      <c r="E4632" s="20"/>
      <c r="F4632" s="105">
        <v>37358</v>
      </c>
      <c r="G4632" s="116">
        <v>19.420000000000002</v>
      </c>
      <c r="H4632" s="20"/>
    </row>
    <row r="4633" spans="1:8" s="172" customFormat="1" ht="12.75" customHeight="1" x14ac:dyDescent="0.15">
      <c r="A4633" s="105"/>
      <c r="C4633" s="20"/>
      <c r="D4633" s="20"/>
      <c r="E4633" s="20"/>
      <c r="F4633" s="105">
        <v>37357</v>
      </c>
      <c r="G4633" s="116">
        <v>20.3</v>
      </c>
      <c r="H4633" s="20"/>
    </row>
    <row r="4634" spans="1:8" s="172" customFormat="1" ht="12.75" customHeight="1" x14ac:dyDescent="0.15">
      <c r="A4634" s="105"/>
      <c r="C4634" s="20"/>
      <c r="D4634" s="20"/>
      <c r="E4634" s="20"/>
      <c r="F4634" s="105">
        <v>37356</v>
      </c>
      <c r="G4634" s="116">
        <v>18.190000000000001</v>
      </c>
      <c r="H4634" s="20"/>
    </row>
    <row r="4635" spans="1:8" s="172" customFormat="1" ht="12.75" customHeight="1" x14ac:dyDescent="0.15">
      <c r="A4635" s="105"/>
      <c r="C4635" s="20"/>
      <c r="D4635" s="20"/>
      <c r="E4635" s="20"/>
      <c r="F4635" s="105">
        <v>37355</v>
      </c>
      <c r="G4635" s="116">
        <v>19.47</v>
      </c>
      <c r="H4635" s="20"/>
    </row>
    <row r="4636" spans="1:8" s="172" customFormat="1" ht="12.75" customHeight="1" x14ac:dyDescent="0.15">
      <c r="A4636" s="105"/>
      <c r="C4636" s="20"/>
      <c r="D4636" s="20"/>
      <c r="E4636" s="20"/>
      <c r="F4636" s="105">
        <v>37354</v>
      </c>
      <c r="G4636" s="116">
        <v>19.61</v>
      </c>
      <c r="H4636" s="20"/>
    </row>
    <row r="4637" spans="1:8" s="172" customFormat="1" ht="12.75" customHeight="1" x14ac:dyDescent="0.15">
      <c r="A4637" s="105"/>
      <c r="C4637" s="20"/>
      <c r="D4637" s="20"/>
      <c r="E4637" s="20"/>
      <c r="F4637" s="105">
        <v>37351</v>
      </c>
      <c r="G4637" s="116">
        <v>19.13</v>
      </c>
      <c r="H4637" s="20"/>
    </row>
    <row r="4638" spans="1:8" s="172" customFormat="1" ht="12.75" customHeight="1" x14ac:dyDescent="0.15">
      <c r="A4638" s="105"/>
      <c r="C4638" s="20"/>
      <c r="D4638" s="20"/>
      <c r="E4638" s="20"/>
      <c r="F4638" s="105">
        <v>37350</v>
      </c>
      <c r="G4638" s="116">
        <v>19.78</v>
      </c>
      <c r="H4638" s="20"/>
    </row>
    <row r="4639" spans="1:8" s="172" customFormat="1" ht="12.75" customHeight="1" x14ac:dyDescent="0.15">
      <c r="A4639" s="105"/>
      <c r="C4639" s="20"/>
      <c r="D4639" s="20"/>
      <c r="E4639" s="20"/>
      <c r="F4639" s="105">
        <v>37349</v>
      </c>
      <c r="G4639" s="116">
        <v>20.2</v>
      </c>
      <c r="H4639" s="20"/>
    </row>
    <row r="4640" spans="1:8" s="172" customFormat="1" ht="12.75" customHeight="1" x14ac:dyDescent="0.15">
      <c r="A4640" s="105"/>
      <c r="C4640" s="20"/>
      <c r="D4640" s="20"/>
      <c r="E4640" s="20"/>
      <c r="F4640" s="105">
        <v>37348</v>
      </c>
      <c r="G4640" s="116">
        <v>19.16</v>
      </c>
      <c r="H4640" s="20"/>
    </row>
    <row r="4641" spans="1:8" s="172" customFormat="1" ht="12.75" customHeight="1" x14ac:dyDescent="0.15">
      <c r="A4641" s="105"/>
      <c r="C4641" s="20"/>
      <c r="D4641" s="20"/>
      <c r="E4641" s="20"/>
      <c r="F4641" s="105">
        <v>37347</v>
      </c>
      <c r="G4641" s="116">
        <v>18.73</v>
      </c>
      <c r="H4641" s="20"/>
    </row>
    <row r="4642" spans="1:8" s="172" customFormat="1" ht="12.75" customHeight="1" x14ac:dyDescent="0.15">
      <c r="A4642" s="105"/>
      <c r="C4642" s="20"/>
      <c r="D4642" s="20"/>
      <c r="E4642" s="20"/>
      <c r="F4642" s="105">
        <v>37343</v>
      </c>
      <c r="G4642" s="116">
        <v>17.399999999999999</v>
      </c>
      <c r="H4642" s="20"/>
    </row>
    <row r="4643" spans="1:8" s="172" customFormat="1" ht="12.75" customHeight="1" x14ac:dyDescent="0.15">
      <c r="A4643" s="105"/>
      <c r="C4643" s="20"/>
      <c r="D4643" s="20"/>
      <c r="E4643" s="20"/>
      <c r="F4643" s="105">
        <v>37342</v>
      </c>
      <c r="G4643" s="116">
        <v>17.7</v>
      </c>
      <c r="H4643" s="20"/>
    </row>
    <row r="4644" spans="1:8" s="172" customFormat="1" ht="12.75" customHeight="1" x14ac:dyDescent="0.15">
      <c r="A4644" s="105"/>
      <c r="C4644" s="20"/>
      <c r="D4644" s="20"/>
      <c r="E4644" s="20"/>
      <c r="F4644" s="105">
        <v>37341</v>
      </c>
      <c r="G4644" s="116">
        <v>18.13</v>
      </c>
      <c r="H4644" s="20"/>
    </row>
    <row r="4645" spans="1:8" s="172" customFormat="1" ht="12.75" customHeight="1" x14ac:dyDescent="0.15">
      <c r="A4645" s="105"/>
      <c r="C4645" s="20"/>
      <c r="D4645" s="20"/>
      <c r="E4645" s="20"/>
      <c r="F4645" s="105">
        <v>37340</v>
      </c>
      <c r="G4645" s="116">
        <v>18.48</v>
      </c>
      <c r="H4645" s="20"/>
    </row>
    <row r="4646" spans="1:8" s="172" customFormat="1" ht="12.75" customHeight="1" x14ac:dyDescent="0.15">
      <c r="A4646" s="105"/>
      <c r="C4646" s="20"/>
      <c r="D4646" s="20"/>
      <c r="E4646" s="20"/>
      <c r="F4646" s="105">
        <v>37337</v>
      </c>
      <c r="G4646" s="116">
        <v>17.77</v>
      </c>
      <c r="H4646" s="20"/>
    </row>
    <row r="4647" spans="1:8" s="172" customFormat="1" ht="12.75" customHeight="1" x14ac:dyDescent="0.15">
      <c r="A4647" s="105"/>
      <c r="C4647" s="20"/>
      <c r="D4647" s="20"/>
      <c r="E4647" s="20"/>
      <c r="F4647" s="105">
        <v>37336</v>
      </c>
      <c r="G4647" s="116">
        <v>18.149999999999999</v>
      </c>
      <c r="H4647" s="20"/>
    </row>
    <row r="4648" spans="1:8" s="172" customFormat="1" ht="12.75" customHeight="1" x14ac:dyDescent="0.15">
      <c r="A4648" s="105"/>
      <c r="C4648" s="20"/>
      <c r="D4648" s="20"/>
      <c r="E4648" s="20"/>
      <c r="F4648" s="105">
        <v>37335</v>
      </c>
      <c r="G4648" s="116">
        <v>18.46</v>
      </c>
      <c r="H4648" s="20"/>
    </row>
    <row r="4649" spans="1:8" s="172" customFormat="1" ht="12.75" customHeight="1" x14ac:dyDescent="0.15">
      <c r="A4649" s="105"/>
      <c r="C4649" s="20"/>
      <c r="D4649" s="20"/>
      <c r="E4649" s="20"/>
      <c r="F4649" s="105">
        <v>37334</v>
      </c>
      <c r="G4649" s="116">
        <v>18.16</v>
      </c>
      <c r="H4649" s="20"/>
    </row>
    <row r="4650" spans="1:8" s="172" customFormat="1" ht="12.75" customHeight="1" x14ac:dyDescent="0.15">
      <c r="A4650" s="105"/>
      <c r="C4650" s="20"/>
      <c r="D4650" s="20"/>
      <c r="E4650" s="20"/>
      <c r="F4650" s="105">
        <v>37333</v>
      </c>
      <c r="G4650" s="116">
        <v>18.93</v>
      </c>
      <c r="H4650" s="20"/>
    </row>
    <row r="4651" spans="1:8" s="172" customFormat="1" ht="12.75" customHeight="1" x14ac:dyDescent="0.15">
      <c r="A4651" s="105"/>
      <c r="C4651" s="20"/>
      <c r="D4651" s="20"/>
      <c r="E4651" s="20"/>
      <c r="F4651" s="105">
        <v>37330</v>
      </c>
      <c r="G4651" s="116">
        <v>18.420000000000002</v>
      </c>
      <c r="H4651" s="20"/>
    </row>
    <row r="4652" spans="1:8" s="172" customFormat="1" ht="12.75" customHeight="1" x14ac:dyDescent="0.15">
      <c r="A4652" s="105"/>
      <c r="C4652" s="20"/>
      <c r="D4652" s="20"/>
      <c r="E4652" s="20"/>
      <c r="F4652" s="105">
        <v>37329</v>
      </c>
      <c r="G4652" s="116">
        <v>19.2</v>
      </c>
      <c r="H4652" s="20"/>
    </row>
    <row r="4653" spans="1:8" s="172" customFormat="1" ht="12.75" customHeight="1" x14ac:dyDescent="0.15">
      <c r="A4653" s="105"/>
      <c r="C4653" s="20"/>
      <c r="D4653" s="20"/>
      <c r="E4653" s="20"/>
      <c r="F4653" s="105">
        <v>37328</v>
      </c>
      <c r="G4653" s="116">
        <v>19.46</v>
      </c>
      <c r="H4653" s="20"/>
    </row>
    <row r="4654" spans="1:8" s="172" customFormat="1" ht="12.75" customHeight="1" x14ac:dyDescent="0.15">
      <c r="A4654" s="105"/>
      <c r="C4654" s="20"/>
      <c r="D4654" s="20"/>
      <c r="E4654" s="20"/>
      <c r="F4654" s="105">
        <v>37327</v>
      </c>
      <c r="G4654" s="116">
        <v>19.59</v>
      </c>
      <c r="H4654" s="20"/>
    </row>
    <row r="4655" spans="1:8" s="172" customFormat="1" ht="12.75" customHeight="1" x14ac:dyDescent="0.15">
      <c r="A4655" s="105"/>
      <c r="C4655" s="20"/>
      <c r="D4655" s="20"/>
      <c r="E4655" s="20"/>
      <c r="F4655" s="105">
        <v>37326</v>
      </c>
      <c r="G4655" s="116">
        <v>19.84</v>
      </c>
      <c r="H4655" s="20"/>
    </row>
    <row r="4656" spans="1:8" s="172" customFormat="1" ht="12.75" customHeight="1" x14ac:dyDescent="0.15">
      <c r="A4656" s="105"/>
      <c r="C4656" s="20"/>
      <c r="D4656" s="20"/>
      <c r="E4656" s="20"/>
      <c r="F4656" s="105">
        <v>37323</v>
      </c>
      <c r="G4656" s="116">
        <v>19.27</v>
      </c>
      <c r="H4656" s="20"/>
    </row>
    <row r="4657" spans="1:8" s="172" customFormat="1" ht="12.75" customHeight="1" x14ac:dyDescent="0.15">
      <c r="A4657" s="105"/>
      <c r="C4657" s="20"/>
      <c r="D4657" s="20"/>
      <c r="E4657" s="20"/>
      <c r="F4657" s="105">
        <v>37322</v>
      </c>
      <c r="G4657" s="116">
        <v>20.04</v>
      </c>
      <c r="H4657" s="20"/>
    </row>
    <row r="4658" spans="1:8" s="172" customFormat="1" ht="12.75" customHeight="1" x14ac:dyDescent="0.15">
      <c r="A4658" s="105"/>
      <c r="C4658" s="20"/>
      <c r="D4658" s="20"/>
      <c r="E4658" s="20"/>
      <c r="F4658" s="105">
        <v>37321</v>
      </c>
      <c r="G4658" s="116">
        <v>19.940000000000001</v>
      </c>
      <c r="H4658" s="20"/>
    </row>
    <row r="4659" spans="1:8" s="172" customFormat="1" ht="12.75" customHeight="1" x14ac:dyDescent="0.15">
      <c r="A4659" s="105"/>
      <c r="C4659" s="20"/>
      <c r="D4659" s="20"/>
      <c r="E4659" s="20"/>
      <c r="F4659" s="105">
        <v>37320</v>
      </c>
      <c r="G4659" s="116">
        <v>20.3</v>
      </c>
      <c r="H4659" s="20"/>
    </row>
    <row r="4660" spans="1:8" s="172" customFormat="1" ht="12.75" customHeight="1" x14ac:dyDescent="0.15">
      <c r="A4660" s="105"/>
      <c r="C4660" s="20"/>
      <c r="D4660" s="20"/>
      <c r="E4660" s="20"/>
      <c r="F4660" s="105">
        <v>37319</v>
      </c>
      <c r="G4660" s="116">
        <v>20.5</v>
      </c>
      <c r="H4660" s="20"/>
    </row>
    <row r="4661" spans="1:8" s="172" customFormat="1" ht="12.75" customHeight="1" x14ac:dyDescent="0.15">
      <c r="A4661" s="105"/>
      <c r="C4661" s="20"/>
      <c r="D4661" s="20"/>
      <c r="E4661" s="20"/>
      <c r="F4661" s="105">
        <v>37316</v>
      </c>
      <c r="G4661" s="116">
        <v>19.96</v>
      </c>
      <c r="H4661" s="20"/>
    </row>
    <row r="4662" spans="1:8" s="172" customFormat="1" ht="12.75" customHeight="1" x14ac:dyDescent="0.15">
      <c r="A4662" s="105"/>
      <c r="C4662" s="20"/>
      <c r="D4662" s="20"/>
      <c r="E4662" s="20"/>
      <c r="F4662" s="105">
        <v>37315</v>
      </c>
      <c r="G4662" s="116">
        <v>21.59</v>
      </c>
      <c r="H4662" s="20"/>
    </row>
    <row r="4663" spans="1:8" s="172" customFormat="1" ht="12.75" customHeight="1" x14ac:dyDescent="0.15">
      <c r="A4663" s="105"/>
      <c r="C4663" s="20"/>
      <c r="D4663" s="20"/>
      <c r="E4663" s="20"/>
      <c r="F4663" s="105">
        <v>37314</v>
      </c>
      <c r="G4663" s="116">
        <v>21.49</v>
      </c>
      <c r="H4663" s="20"/>
    </row>
    <row r="4664" spans="1:8" s="172" customFormat="1" ht="12.75" customHeight="1" x14ac:dyDescent="0.15">
      <c r="A4664" s="105"/>
      <c r="C4664" s="20"/>
      <c r="D4664" s="20"/>
      <c r="E4664" s="20"/>
      <c r="F4664" s="105">
        <v>37313</v>
      </c>
      <c r="G4664" s="116">
        <v>21.68</v>
      </c>
      <c r="H4664" s="20"/>
    </row>
    <row r="4665" spans="1:8" s="172" customFormat="1" ht="12.75" customHeight="1" x14ac:dyDescent="0.15">
      <c r="A4665" s="105"/>
      <c r="C4665" s="20"/>
      <c r="D4665" s="20"/>
      <c r="E4665" s="20"/>
      <c r="F4665" s="105">
        <v>37312</v>
      </c>
      <c r="G4665" s="116">
        <v>21.84</v>
      </c>
      <c r="H4665" s="20"/>
    </row>
    <row r="4666" spans="1:8" s="172" customFormat="1" ht="12.75" customHeight="1" x14ac:dyDescent="0.15">
      <c r="A4666" s="105"/>
      <c r="C4666" s="20"/>
      <c r="D4666" s="20"/>
      <c r="E4666" s="20"/>
      <c r="F4666" s="105">
        <v>37309</v>
      </c>
      <c r="G4666" s="116">
        <v>22.86</v>
      </c>
      <c r="H4666" s="20"/>
    </row>
    <row r="4667" spans="1:8" s="172" customFormat="1" ht="12.75" customHeight="1" x14ac:dyDescent="0.15">
      <c r="A4667" s="105"/>
      <c r="C4667" s="20"/>
      <c r="D4667" s="20"/>
      <c r="E4667" s="20"/>
      <c r="F4667" s="105">
        <v>37308</v>
      </c>
      <c r="G4667" s="116">
        <v>23.8</v>
      </c>
      <c r="H4667" s="20"/>
    </row>
    <row r="4668" spans="1:8" s="172" customFormat="1" ht="12.75" customHeight="1" x14ac:dyDescent="0.15">
      <c r="A4668" s="105"/>
      <c r="C4668" s="20"/>
      <c r="D4668" s="20"/>
      <c r="E4668" s="20"/>
      <c r="F4668" s="105">
        <v>37307</v>
      </c>
      <c r="G4668" s="116">
        <v>22.66</v>
      </c>
      <c r="H4668" s="20"/>
    </row>
    <row r="4669" spans="1:8" s="172" customFormat="1" ht="12.75" customHeight="1" x14ac:dyDescent="0.15">
      <c r="A4669" s="105"/>
      <c r="C4669" s="20"/>
      <c r="D4669" s="20"/>
      <c r="E4669" s="20"/>
      <c r="F4669" s="105">
        <v>37306</v>
      </c>
      <c r="G4669" s="116">
        <v>24.43</v>
      </c>
      <c r="H4669" s="20"/>
    </row>
    <row r="4670" spans="1:8" s="172" customFormat="1" ht="12.75" customHeight="1" x14ac:dyDescent="0.15">
      <c r="A4670" s="105"/>
      <c r="C4670" s="20"/>
      <c r="D4670" s="20"/>
      <c r="E4670" s="20"/>
      <c r="F4670" s="105">
        <v>37302</v>
      </c>
      <c r="G4670" s="116">
        <v>22.37</v>
      </c>
      <c r="H4670" s="20"/>
    </row>
    <row r="4671" spans="1:8" s="172" customFormat="1" ht="12.75" customHeight="1" x14ac:dyDescent="0.15">
      <c r="A4671" s="105"/>
      <c r="C4671" s="20"/>
      <c r="D4671" s="20"/>
      <c r="E4671" s="20"/>
      <c r="F4671" s="105">
        <v>37301</v>
      </c>
      <c r="G4671" s="116">
        <v>21.77</v>
      </c>
      <c r="H4671" s="20"/>
    </row>
    <row r="4672" spans="1:8" s="172" customFormat="1" ht="12.75" customHeight="1" x14ac:dyDescent="0.15">
      <c r="A4672" s="105"/>
      <c r="C4672" s="20"/>
      <c r="D4672" s="20"/>
      <c r="E4672" s="20"/>
      <c r="F4672" s="105">
        <v>37300</v>
      </c>
      <c r="G4672" s="116">
        <v>20.85</v>
      </c>
      <c r="H4672" s="20"/>
    </row>
    <row r="4673" spans="1:8" s="172" customFormat="1" ht="12.75" customHeight="1" x14ac:dyDescent="0.15">
      <c r="A4673" s="105"/>
      <c r="C4673" s="20"/>
      <c r="D4673" s="20"/>
      <c r="E4673" s="20"/>
      <c r="F4673" s="105">
        <v>37299</v>
      </c>
      <c r="G4673" s="116">
        <v>21.62</v>
      </c>
      <c r="H4673" s="20"/>
    </row>
    <row r="4674" spans="1:8" s="172" customFormat="1" ht="12.75" customHeight="1" x14ac:dyDescent="0.15">
      <c r="A4674" s="105"/>
      <c r="C4674" s="20"/>
      <c r="D4674" s="20"/>
      <c r="E4674" s="20"/>
      <c r="F4674" s="105">
        <v>37298</v>
      </c>
      <c r="G4674" s="116">
        <v>21.78</v>
      </c>
      <c r="H4674" s="20"/>
    </row>
    <row r="4675" spans="1:8" s="172" customFormat="1" ht="12.75" customHeight="1" x14ac:dyDescent="0.15">
      <c r="A4675" s="105"/>
      <c r="C4675" s="20"/>
      <c r="D4675" s="20"/>
      <c r="E4675" s="20"/>
      <c r="F4675" s="105">
        <v>37295</v>
      </c>
      <c r="G4675" s="116">
        <v>23.26</v>
      </c>
      <c r="H4675" s="20"/>
    </row>
    <row r="4676" spans="1:8" s="172" customFormat="1" ht="12.75" customHeight="1" x14ac:dyDescent="0.15">
      <c r="A4676" s="105"/>
      <c r="C4676" s="20"/>
      <c r="D4676" s="20"/>
      <c r="E4676" s="20"/>
      <c r="F4676" s="105">
        <v>37294</v>
      </c>
      <c r="G4676" s="116">
        <v>25.11</v>
      </c>
      <c r="H4676" s="20"/>
    </row>
    <row r="4677" spans="1:8" s="172" customFormat="1" ht="12.75" customHeight="1" x14ac:dyDescent="0.15">
      <c r="A4677" s="105"/>
      <c r="C4677" s="20"/>
      <c r="D4677" s="20"/>
      <c r="E4677" s="20"/>
      <c r="F4677" s="105">
        <v>37293</v>
      </c>
      <c r="G4677" s="116">
        <v>26.09</v>
      </c>
      <c r="H4677" s="20"/>
    </row>
    <row r="4678" spans="1:8" s="172" customFormat="1" ht="12.75" customHeight="1" x14ac:dyDescent="0.15">
      <c r="A4678" s="105"/>
      <c r="C4678" s="20"/>
      <c r="D4678" s="20"/>
      <c r="E4678" s="20"/>
      <c r="F4678" s="105">
        <v>37292</v>
      </c>
      <c r="G4678" s="116">
        <v>25.45</v>
      </c>
      <c r="H4678" s="20"/>
    </row>
    <row r="4679" spans="1:8" s="172" customFormat="1" ht="12.75" customHeight="1" x14ac:dyDescent="0.15">
      <c r="A4679" s="105"/>
      <c r="C4679" s="20"/>
      <c r="D4679" s="20"/>
      <c r="E4679" s="20"/>
      <c r="F4679" s="105">
        <v>37291</v>
      </c>
      <c r="G4679" s="116">
        <v>24.87</v>
      </c>
      <c r="H4679" s="20"/>
    </row>
    <row r="4680" spans="1:8" s="172" customFormat="1" ht="12.75" customHeight="1" x14ac:dyDescent="0.15">
      <c r="A4680" s="105"/>
      <c r="C4680" s="20"/>
      <c r="D4680" s="20"/>
      <c r="E4680" s="20"/>
      <c r="F4680" s="105">
        <v>37288</v>
      </c>
      <c r="G4680" s="116">
        <v>21.12</v>
      </c>
      <c r="H4680" s="20"/>
    </row>
    <row r="4681" spans="1:8" s="172" customFormat="1" ht="12.75" customHeight="1" x14ac:dyDescent="0.15">
      <c r="A4681" s="105"/>
      <c r="C4681" s="20"/>
      <c r="D4681" s="20"/>
      <c r="E4681" s="20"/>
      <c r="F4681" s="105">
        <v>37287</v>
      </c>
      <c r="G4681" s="116">
        <v>21.09</v>
      </c>
      <c r="H4681" s="20"/>
    </row>
    <row r="4682" spans="1:8" s="172" customFormat="1" ht="12.75" customHeight="1" x14ac:dyDescent="0.15">
      <c r="A4682" s="105"/>
      <c r="C4682" s="20"/>
      <c r="D4682" s="20"/>
      <c r="E4682" s="20"/>
      <c r="F4682" s="105">
        <v>37286</v>
      </c>
      <c r="G4682" s="116">
        <v>23.22</v>
      </c>
      <c r="H4682" s="20"/>
    </row>
    <row r="4683" spans="1:8" s="172" customFormat="1" ht="12.75" customHeight="1" x14ac:dyDescent="0.15">
      <c r="A4683" s="105"/>
      <c r="C4683" s="20"/>
      <c r="D4683" s="20"/>
      <c r="E4683" s="20"/>
      <c r="F4683" s="105">
        <v>37285</v>
      </c>
      <c r="G4683" s="116">
        <v>24.35</v>
      </c>
      <c r="H4683" s="20"/>
    </row>
    <row r="4684" spans="1:8" s="172" customFormat="1" ht="12.75" customHeight="1" x14ac:dyDescent="0.15">
      <c r="A4684" s="105"/>
      <c r="C4684" s="20"/>
      <c r="D4684" s="20"/>
      <c r="E4684" s="20"/>
      <c r="F4684" s="105">
        <v>37284</v>
      </c>
      <c r="G4684" s="116">
        <v>21.14</v>
      </c>
      <c r="H4684" s="20"/>
    </row>
    <row r="4685" spans="1:8" s="172" customFormat="1" ht="12.75" customHeight="1" x14ac:dyDescent="0.15">
      <c r="A4685" s="105"/>
      <c r="C4685" s="20"/>
      <c r="D4685" s="20"/>
      <c r="E4685" s="20"/>
      <c r="F4685" s="105">
        <v>37281</v>
      </c>
      <c r="G4685" s="116">
        <v>21.01</v>
      </c>
      <c r="H4685" s="20"/>
    </row>
    <row r="4686" spans="1:8" s="172" customFormat="1" ht="12.75" customHeight="1" x14ac:dyDescent="0.15">
      <c r="A4686" s="105"/>
      <c r="C4686" s="20"/>
      <c r="D4686" s="20"/>
      <c r="E4686" s="20"/>
      <c r="F4686" s="105">
        <v>37280</v>
      </c>
      <c r="G4686" s="116">
        <v>21.15</v>
      </c>
      <c r="H4686" s="20"/>
    </row>
    <row r="4687" spans="1:8" s="172" customFormat="1" ht="12.75" customHeight="1" x14ac:dyDescent="0.15">
      <c r="A4687" s="105"/>
      <c r="C4687" s="20"/>
      <c r="D4687" s="20"/>
      <c r="E4687" s="20"/>
      <c r="F4687" s="105">
        <v>37279</v>
      </c>
      <c r="G4687" s="116">
        <v>21.88</v>
      </c>
      <c r="H4687" s="20"/>
    </row>
    <row r="4688" spans="1:8" s="172" customFormat="1" ht="12.75" customHeight="1" x14ac:dyDescent="0.15">
      <c r="A4688" s="105"/>
      <c r="C4688" s="20"/>
      <c r="D4688" s="20"/>
      <c r="E4688" s="20"/>
      <c r="F4688" s="105">
        <v>37278</v>
      </c>
      <c r="G4688" s="116">
        <v>23.61</v>
      </c>
      <c r="H4688" s="20"/>
    </row>
    <row r="4689" spans="1:8" s="172" customFormat="1" ht="12.75" customHeight="1" x14ac:dyDescent="0.15">
      <c r="A4689" s="105"/>
      <c r="C4689" s="20"/>
      <c r="D4689" s="20"/>
      <c r="E4689" s="20"/>
      <c r="F4689" s="105">
        <v>37274</v>
      </c>
      <c r="G4689" s="116">
        <v>22.52</v>
      </c>
      <c r="H4689" s="20"/>
    </row>
    <row r="4690" spans="1:8" s="172" customFormat="1" ht="12.75" customHeight="1" x14ac:dyDescent="0.15">
      <c r="A4690" s="105"/>
      <c r="C4690" s="20"/>
      <c r="D4690" s="20"/>
      <c r="E4690" s="20"/>
      <c r="F4690" s="105">
        <v>37273</v>
      </c>
      <c r="G4690" s="116">
        <v>22.25</v>
      </c>
      <c r="H4690" s="20"/>
    </row>
    <row r="4691" spans="1:8" s="172" customFormat="1" ht="12.75" customHeight="1" x14ac:dyDescent="0.15">
      <c r="A4691" s="105"/>
      <c r="C4691" s="20"/>
      <c r="D4691" s="20"/>
      <c r="E4691" s="20"/>
      <c r="F4691" s="105">
        <v>37272</v>
      </c>
      <c r="G4691" s="116">
        <v>23.45</v>
      </c>
      <c r="H4691" s="20"/>
    </row>
    <row r="4692" spans="1:8" s="172" customFormat="1" ht="12.75" customHeight="1" x14ac:dyDescent="0.15">
      <c r="A4692" s="105"/>
      <c r="C4692" s="20"/>
      <c r="D4692" s="20"/>
      <c r="E4692" s="20"/>
      <c r="F4692" s="105">
        <v>37271</v>
      </c>
      <c r="G4692" s="116">
        <v>22.7</v>
      </c>
      <c r="H4692" s="20"/>
    </row>
    <row r="4693" spans="1:8" s="172" customFormat="1" ht="12.75" customHeight="1" x14ac:dyDescent="0.15">
      <c r="A4693" s="105"/>
      <c r="C4693" s="20"/>
      <c r="D4693" s="20"/>
      <c r="E4693" s="20"/>
      <c r="F4693" s="105">
        <v>37270</v>
      </c>
      <c r="G4693" s="116">
        <v>23.58</v>
      </c>
      <c r="H4693" s="20"/>
    </row>
    <row r="4694" spans="1:8" s="172" customFormat="1" ht="12.75" customHeight="1" x14ac:dyDescent="0.15">
      <c r="A4694" s="105"/>
      <c r="C4694" s="20"/>
      <c r="D4694" s="20"/>
      <c r="E4694" s="20"/>
      <c r="F4694" s="105">
        <v>37267</v>
      </c>
      <c r="G4694" s="116">
        <v>22.6</v>
      </c>
      <c r="H4694" s="20"/>
    </row>
    <row r="4695" spans="1:8" s="172" customFormat="1" ht="12.75" customHeight="1" x14ac:dyDescent="0.15">
      <c r="A4695" s="105"/>
      <c r="C4695" s="20"/>
      <c r="D4695" s="20"/>
      <c r="E4695" s="20"/>
      <c r="F4695" s="105">
        <v>37266</v>
      </c>
      <c r="G4695" s="116">
        <v>22.36</v>
      </c>
      <c r="H4695" s="20"/>
    </row>
    <row r="4696" spans="1:8" s="172" customFormat="1" ht="12.75" customHeight="1" x14ac:dyDescent="0.15">
      <c r="A4696" s="105"/>
      <c r="C4696" s="20"/>
      <c r="D4696" s="20"/>
      <c r="E4696" s="20"/>
      <c r="F4696" s="105">
        <v>37265</v>
      </c>
      <c r="G4696" s="116">
        <v>22.13</v>
      </c>
      <c r="H4696" s="20"/>
    </row>
    <row r="4697" spans="1:8" s="172" customFormat="1" ht="12.75" customHeight="1" x14ac:dyDescent="0.15">
      <c r="A4697" s="105"/>
      <c r="C4697" s="20"/>
      <c r="D4697" s="20"/>
      <c r="E4697" s="20"/>
      <c r="F4697" s="105">
        <v>37264</v>
      </c>
      <c r="G4697" s="116">
        <v>21.83</v>
      </c>
      <c r="H4697" s="20"/>
    </row>
    <row r="4698" spans="1:8" s="172" customFormat="1" ht="12.75" customHeight="1" x14ac:dyDescent="0.15">
      <c r="A4698" s="105"/>
      <c r="C4698" s="20"/>
      <c r="D4698" s="20"/>
      <c r="E4698" s="20"/>
      <c r="F4698" s="105">
        <v>37263</v>
      </c>
      <c r="G4698" s="116">
        <v>21.94</v>
      </c>
      <c r="H4698" s="20"/>
    </row>
    <row r="4699" spans="1:8" s="172" customFormat="1" ht="12.75" customHeight="1" x14ac:dyDescent="0.15">
      <c r="A4699" s="105"/>
      <c r="C4699" s="20"/>
      <c r="D4699" s="20"/>
      <c r="E4699" s="20"/>
      <c r="F4699" s="105">
        <v>37260</v>
      </c>
      <c r="G4699" s="116">
        <v>20.45</v>
      </c>
      <c r="H4699" s="20"/>
    </row>
    <row r="4700" spans="1:8" s="172" customFormat="1" ht="12.75" customHeight="1" x14ac:dyDescent="0.15">
      <c r="A4700" s="105"/>
      <c r="C4700" s="20"/>
      <c r="D4700" s="20"/>
      <c r="E4700" s="20"/>
      <c r="F4700" s="105">
        <v>37259</v>
      </c>
      <c r="G4700" s="116">
        <v>21.34</v>
      </c>
      <c r="H4700" s="20"/>
    </row>
    <row r="4701" spans="1:8" s="172" customFormat="1" ht="12.75" customHeight="1" x14ac:dyDescent="0.15">
      <c r="A4701" s="105"/>
      <c r="C4701" s="20"/>
      <c r="D4701" s="20"/>
      <c r="E4701" s="20"/>
      <c r="F4701" s="105">
        <v>37258</v>
      </c>
      <c r="G4701" s="116">
        <v>22.71</v>
      </c>
      <c r="H4701" s="20"/>
    </row>
    <row r="4702" spans="1:8" s="172" customFormat="1" ht="12.75" customHeight="1" x14ac:dyDescent="0.15">
      <c r="A4702" s="105"/>
      <c r="C4702" s="20"/>
      <c r="D4702" s="20"/>
      <c r="E4702" s="20"/>
      <c r="F4702" s="105">
        <v>37256</v>
      </c>
      <c r="G4702" s="116">
        <v>23.8</v>
      </c>
      <c r="H4702" s="20"/>
    </row>
    <row r="4703" spans="1:8" s="172" customFormat="1" ht="12.75" customHeight="1" x14ac:dyDescent="0.15">
      <c r="A4703" s="105"/>
      <c r="C4703" s="20"/>
      <c r="D4703" s="20"/>
      <c r="E4703" s="20"/>
      <c r="F4703" s="105">
        <v>37253</v>
      </c>
      <c r="G4703" s="116">
        <v>21.4</v>
      </c>
      <c r="H4703" s="20"/>
    </row>
    <row r="4704" spans="1:8" s="172" customFormat="1" ht="12.75" customHeight="1" x14ac:dyDescent="0.15">
      <c r="A4704" s="105"/>
      <c r="C4704" s="20"/>
      <c r="D4704" s="20"/>
      <c r="E4704" s="20"/>
      <c r="F4704" s="105">
        <v>37252</v>
      </c>
      <c r="G4704" s="116">
        <v>21.59</v>
      </c>
      <c r="H4704" s="20"/>
    </row>
    <row r="4705" spans="1:8" s="172" customFormat="1" ht="12.75" customHeight="1" x14ac:dyDescent="0.15">
      <c r="A4705" s="105"/>
      <c r="C4705" s="20"/>
      <c r="D4705" s="20"/>
      <c r="E4705" s="20"/>
      <c r="F4705" s="105">
        <v>37251</v>
      </c>
      <c r="G4705" s="116">
        <v>22.29</v>
      </c>
      <c r="H4705" s="20"/>
    </row>
    <row r="4706" spans="1:8" s="172" customFormat="1" ht="12.75" customHeight="1" x14ac:dyDescent="0.15">
      <c r="A4706" s="105"/>
      <c r="C4706" s="20"/>
      <c r="D4706" s="20"/>
      <c r="E4706" s="20"/>
      <c r="F4706" s="105">
        <v>37249</v>
      </c>
      <c r="G4706" s="116">
        <v>22.62</v>
      </c>
      <c r="H4706" s="20"/>
    </row>
    <row r="4707" spans="1:8" s="172" customFormat="1" ht="12.75" customHeight="1" x14ac:dyDescent="0.15">
      <c r="A4707" s="105"/>
      <c r="C4707" s="20"/>
      <c r="D4707" s="20"/>
      <c r="E4707" s="20"/>
      <c r="F4707" s="105">
        <v>37246</v>
      </c>
      <c r="G4707" s="116">
        <v>22.5</v>
      </c>
      <c r="H4707" s="20"/>
    </row>
    <row r="4708" spans="1:8" s="172" customFormat="1" ht="12.75" customHeight="1" x14ac:dyDescent="0.15">
      <c r="A4708" s="105"/>
      <c r="C4708" s="20"/>
      <c r="D4708" s="20"/>
      <c r="E4708" s="20"/>
      <c r="F4708" s="105">
        <v>37245</v>
      </c>
      <c r="G4708" s="116">
        <v>23.67</v>
      </c>
      <c r="H4708" s="20"/>
    </row>
    <row r="4709" spans="1:8" s="172" customFormat="1" ht="12.75" customHeight="1" x14ac:dyDescent="0.15">
      <c r="A4709" s="105"/>
      <c r="C4709" s="20"/>
      <c r="D4709" s="20"/>
      <c r="E4709" s="20"/>
      <c r="F4709" s="105">
        <v>37244</v>
      </c>
      <c r="G4709" s="116">
        <v>22.58</v>
      </c>
      <c r="H4709" s="20"/>
    </row>
    <row r="4710" spans="1:8" s="172" customFormat="1" ht="12.75" customHeight="1" x14ac:dyDescent="0.15">
      <c r="A4710" s="105"/>
      <c r="C4710" s="20"/>
      <c r="D4710" s="20"/>
      <c r="E4710" s="20"/>
      <c r="F4710" s="105">
        <v>37243</v>
      </c>
      <c r="G4710" s="116">
        <v>23.29</v>
      </c>
      <c r="H4710" s="20"/>
    </row>
    <row r="4711" spans="1:8" s="172" customFormat="1" ht="12.75" customHeight="1" x14ac:dyDescent="0.15">
      <c r="A4711" s="105"/>
      <c r="C4711" s="20"/>
      <c r="D4711" s="20"/>
      <c r="E4711" s="20"/>
      <c r="F4711" s="105">
        <v>37242</v>
      </c>
      <c r="G4711" s="116">
        <v>24.26</v>
      </c>
      <c r="H4711" s="20"/>
    </row>
    <row r="4712" spans="1:8" s="172" customFormat="1" ht="12.75" customHeight="1" x14ac:dyDescent="0.15">
      <c r="A4712" s="105"/>
      <c r="C4712" s="20"/>
      <c r="D4712" s="20"/>
      <c r="E4712" s="20"/>
      <c r="F4712" s="105">
        <v>37239</v>
      </c>
      <c r="G4712" s="116">
        <v>24.63</v>
      </c>
      <c r="H4712" s="20"/>
    </row>
    <row r="4713" spans="1:8" s="172" customFormat="1" ht="12.75" customHeight="1" x14ac:dyDescent="0.15">
      <c r="A4713" s="105"/>
      <c r="C4713" s="20"/>
      <c r="D4713" s="20"/>
      <c r="E4713" s="20"/>
      <c r="F4713" s="105">
        <v>37238</v>
      </c>
      <c r="G4713" s="116">
        <v>25.91</v>
      </c>
      <c r="H4713" s="20"/>
    </row>
    <row r="4714" spans="1:8" s="172" customFormat="1" ht="12.75" customHeight="1" x14ac:dyDescent="0.15">
      <c r="A4714" s="105"/>
      <c r="C4714" s="20"/>
      <c r="D4714" s="20"/>
      <c r="E4714" s="20"/>
      <c r="F4714" s="105">
        <v>37237</v>
      </c>
      <c r="G4714" s="116">
        <v>24.87</v>
      </c>
      <c r="H4714" s="20"/>
    </row>
    <row r="4715" spans="1:8" s="172" customFormat="1" ht="12.75" customHeight="1" x14ac:dyDescent="0.15">
      <c r="A4715" s="105"/>
      <c r="C4715" s="20"/>
      <c r="D4715" s="20"/>
      <c r="E4715" s="20"/>
      <c r="F4715" s="105">
        <v>37236</v>
      </c>
      <c r="G4715" s="116">
        <v>25.3</v>
      </c>
      <c r="H4715" s="20"/>
    </row>
    <row r="4716" spans="1:8" s="172" customFormat="1" ht="12.75" customHeight="1" x14ac:dyDescent="0.15">
      <c r="A4716" s="105"/>
      <c r="C4716" s="20"/>
      <c r="D4716" s="20"/>
      <c r="E4716" s="20"/>
      <c r="F4716" s="105">
        <v>37235</v>
      </c>
      <c r="G4716" s="116">
        <v>25.62</v>
      </c>
      <c r="H4716" s="20"/>
    </row>
    <row r="4717" spans="1:8" s="172" customFormat="1" ht="12.75" customHeight="1" x14ac:dyDescent="0.15">
      <c r="A4717" s="105"/>
      <c r="C4717" s="20"/>
      <c r="D4717" s="20"/>
      <c r="E4717" s="20"/>
      <c r="F4717" s="105">
        <v>37232</v>
      </c>
      <c r="G4717" s="116">
        <v>23.49</v>
      </c>
      <c r="H4717" s="20"/>
    </row>
    <row r="4718" spans="1:8" s="172" customFormat="1" ht="12.75" customHeight="1" x14ac:dyDescent="0.15">
      <c r="A4718" s="105"/>
      <c r="C4718" s="20"/>
      <c r="D4718" s="20"/>
      <c r="E4718" s="20"/>
      <c r="F4718" s="105">
        <v>37231</v>
      </c>
      <c r="G4718" s="116">
        <v>23.71</v>
      </c>
      <c r="H4718" s="20"/>
    </row>
    <row r="4719" spans="1:8" s="172" customFormat="1" ht="12.75" customHeight="1" x14ac:dyDescent="0.15">
      <c r="A4719" s="105"/>
      <c r="C4719" s="20"/>
      <c r="D4719" s="20"/>
      <c r="E4719" s="20"/>
      <c r="F4719" s="105">
        <v>37230</v>
      </c>
      <c r="G4719" s="116">
        <v>23.02</v>
      </c>
      <c r="H4719" s="20"/>
    </row>
    <row r="4720" spans="1:8" s="172" customFormat="1" ht="12.75" customHeight="1" x14ac:dyDescent="0.15">
      <c r="A4720" s="105"/>
      <c r="C4720" s="20"/>
      <c r="D4720" s="20"/>
      <c r="E4720" s="20"/>
      <c r="F4720" s="105">
        <v>37229</v>
      </c>
      <c r="G4720" s="116">
        <v>24.08</v>
      </c>
      <c r="H4720" s="20"/>
    </row>
    <row r="4721" spans="1:8" s="172" customFormat="1" ht="12.75" customHeight="1" x14ac:dyDescent="0.15">
      <c r="A4721" s="105"/>
      <c r="C4721" s="20"/>
      <c r="D4721" s="20"/>
      <c r="E4721" s="20"/>
      <c r="F4721" s="105">
        <v>37228</v>
      </c>
      <c r="G4721" s="116">
        <v>25.77</v>
      </c>
      <c r="H4721" s="20"/>
    </row>
    <row r="4722" spans="1:8" s="172" customFormat="1" ht="12.75" customHeight="1" x14ac:dyDescent="0.15">
      <c r="A4722" s="105"/>
      <c r="C4722" s="20"/>
      <c r="D4722" s="20"/>
      <c r="E4722" s="20"/>
      <c r="F4722" s="105">
        <v>37225</v>
      </c>
      <c r="G4722" s="116">
        <v>23.84</v>
      </c>
      <c r="H4722" s="20"/>
    </row>
    <row r="4723" spans="1:8" s="172" customFormat="1" ht="12.75" customHeight="1" x14ac:dyDescent="0.15">
      <c r="A4723" s="105"/>
      <c r="C4723" s="20"/>
      <c r="D4723" s="20"/>
      <c r="E4723" s="20"/>
      <c r="F4723" s="105">
        <v>37224</v>
      </c>
      <c r="G4723" s="116">
        <v>25.18</v>
      </c>
      <c r="H4723" s="20"/>
    </row>
    <row r="4724" spans="1:8" s="172" customFormat="1" ht="12.75" customHeight="1" x14ac:dyDescent="0.15">
      <c r="A4724" s="105"/>
      <c r="C4724" s="20"/>
      <c r="D4724" s="20"/>
      <c r="E4724" s="20"/>
      <c r="F4724" s="105">
        <v>37223</v>
      </c>
      <c r="G4724" s="116">
        <v>25.9</v>
      </c>
      <c r="H4724" s="20"/>
    </row>
    <row r="4725" spans="1:8" s="172" customFormat="1" ht="12.75" customHeight="1" x14ac:dyDescent="0.15">
      <c r="A4725" s="105"/>
      <c r="C4725" s="20"/>
      <c r="D4725" s="20"/>
      <c r="E4725" s="20"/>
      <c r="F4725" s="105">
        <v>37222</v>
      </c>
      <c r="G4725" s="116">
        <v>24</v>
      </c>
      <c r="H4725" s="20"/>
    </row>
    <row r="4726" spans="1:8" s="172" customFormat="1" ht="12.75" customHeight="1" x14ac:dyDescent="0.15">
      <c r="A4726" s="105"/>
      <c r="C4726" s="20"/>
      <c r="D4726" s="20"/>
      <c r="E4726" s="20"/>
      <c r="F4726" s="105">
        <v>37221</v>
      </c>
      <c r="G4726" s="116">
        <v>23.79</v>
      </c>
      <c r="H4726" s="20"/>
    </row>
    <row r="4727" spans="1:8" s="172" customFormat="1" ht="12.75" customHeight="1" x14ac:dyDescent="0.15">
      <c r="A4727" s="105"/>
      <c r="C4727" s="20"/>
      <c r="D4727" s="20"/>
      <c r="E4727" s="20"/>
      <c r="F4727" s="105">
        <v>37218</v>
      </c>
      <c r="G4727" s="116">
        <v>23.25</v>
      </c>
      <c r="H4727" s="20"/>
    </row>
    <row r="4728" spans="1:8" s="172" customFormat="1" ht="12.75" customHeight="1" x14ac:dyDescent="0.15">
      <c r="A4728" s="105"/>
      <c r="C4728" s="20"/>
      <c r="D4728" s="20"/>
      <c r="E4728" s="20"/>
      <c r="F4728" s="105">
        <v>37216</v>
      </c>
      <c r="G4728" s="116">
        <v>24.19</v>
      </c>
      <c r="H4728" s="20"/>
    </row>
    <row r="4729" spans="1:8" s="172" customFormat="1" ht="12.75" customHeight="1" x14ac:dyDescent="0.15">
      <c r="A4729" s="105"/>
      <c r="C4729" s="20"/>
      <c r="D4729" s="20"/>
      <c r="E4729" s="20"/>
      <c r="F4729" s="105">
        <v>37215</v>
      </c>
      <c r="G4729" s="116">
        <v>24.12</v>
      </c>
      <c r="H4729" s="20"/>
    </row>
    <row r="4730" spans="1:8" s="172" customFormat="1" ht="12.75" customHeight="1" x14ac:dyDescent="0.15">
      <c r="A4730" s="105"/>
      <c r="C4730" s="20"/>
      <c r="D4730" s="20"/>
      <c r="E4730" s="20"/>
      <c r="F4730" s="105">
        <v>37214</v>
      </c>
      <c r="G4730" s="116">
        <v>24.46</v>
      </c>
      <c r="H4730" s="20"/>
    </row>
    <row r="4731" spans="1:8" s="172" customFormat="1" ht="12.75" customHeight="1" x14ac:dyDescent="0.15">
      <c r="A4731" s="105"/>
      <c r="C4731" s="20"/>
      <c r="D4731" s="20"/>
      <c r="E4731" s="20"/>
      <c r="F4731" s="105">
        <v>37211</v>
      </c>
      <c r="G4731" s="116">
        <v>25.07</v>
      </c>
      <c r="H4731" s="20"/>
    </row>
    <row r="4732" spans="1:8" s="172" customFormat="1" ht="12.75" customHeight="1" x14ac:dyDescent="0.15">
      <c r="A4732" s="105"/>
      <c r="C4732" s="20"/>
      <c r="D4732" s="20"/>
      <c r="E4732" s="20"/>
      <c r="F4732" s="105">
        <v>37210</v>
      </c>
      <c r="G4732" s="116">
        <v>25.56</v>
      </c>
      <c r="H4732" s="20"/>
    </row>
    <row r="4733" spans="1:8" s="172" customFormat="1" ht="12.75" customHeight="1" x14ac:dyDescent="0.15">
      <c r="A4733" s="105"/>
      <c r="C4733" s="20"/>
      <c r="D4733" s="20"/>
      <c r="E4733" s="20"/>
      <c r="F4733" s="105">
        <v>37209</v>
      </c>
      <c r="G4733" s="116">
        <v>26.56</v>
      </c>
      <c r="H4733" s="20"/>
    </row>
    <row r="4734" spans="1:8" s="172" customFormat="1" ht="12.75" customHeight="1" x14ac:dyDescent="0.15">
      <c r="A4734" s="105"/>
      <c r="C4734" s="20"/>
      <c r="D4734" s="20"/>
      <c r="E4734" s="20"/>
      <c r="F4734" s="105">
        <v>37208</v>
      </c>
      <c r="G4734" s="116">
        <v>26.47</v>
      </c>
      <c r="H4734" s="20"/>
    </row>
    <row r="4735" spans="1:8" s="172" customFormat="1" ht="12.75" customHeight="1" x14ac:dyDescent="0.15">
      <c r="A4735" s="105"/>
      <c r="C4735" s="20"/>
      <c r="D4735" s="20"/>
      <c r="E4735" s="20"/>
      <c r="F4735" s="105">
        <v>37207</v>
      </c>
      <c r="G4735" s="116">
        <v>29.35</v>
      </c>
      <c r="H4735" s="20"/>
    </row>
    <row r="4736" spans="1:8" s="172" customFormat="1" ht="12.75" customHeight="1" x14ac:dyDescent="0.15">
      <c r="A4736" s="105"/>
      <c r="C4736" s="20"/>
      <c r="D4736" s="20"/>
      <c r="E4736" s="20"/>
      <c r="F4736" s="105">
        <v>37204</v>
      </c>
      <c r="G4736" s="116">
        <v>27.44</v>
      </c>
      <c r="H4736" s="20"/>
    </row>
    <row r="4737" spans="1:8" s="172" customFormat="1" ht="12.75" customHeight="1" x14ac:dyDescent="0.15">
      <c r="A4737" s="105"/>
      <c r="C4737" s="20"/>
      <c r="D4737" s="20"/>
      <c r="E4737" s="20"/>
      <c r="F4737" s="105">
        <v>37203</v>
      </c>
      <c r="G4737" s="116">
        <v>28.62</v>
      </c>
      <c r="H4737" s="20"/>
    </row>
    <row r="4738" spans="1:8" s="172" customFormat="1" ht="12.75" customHeight="1" x14ac:dyDescent="0.15">
      <c r="A4738" s="105"/>
      <c r="C4738" s="20"/>
      <c r="D4738" s="20"/>
      <c r="E4738" s="20"/>
      <c r="F4738" s="105">
        <v>37202</v>
      </c>
      <c r="G4738" s="116">
        <v>29.13</v>
      </c>
      <c r="H4738" s="20"/>
    </row>
    <row r="4739" spans="1:8" s="172" customFormat="1" ht="12.75" customHeight="1" x14ac:dyDescent="0.15">
      <c r="A4739" s="105"/>
      <c r="C4739" s="20"/>
      <c r="D4739" s="20"/>
      <c r="E4739" s="20"/>
      <c r="F4739" s="105">
        <v>37201</v>
      </c>
      <c r="G4739" s="116">
        <v>28.8</v>
      </c>
      <c r="H4739" s="20"/>
    </row>
    <row r="4740" spans="1:8" s="172" customFormat="1" ht="12.75" customHeight="1" x14ac:dyDescent="0.15">
      <c r="A4740" s="105"/>
      <c r="C4740" s="20"/>
      <c r="D4740" s="20"/>
      <c r="E4740" s="20"/>
      <c r="F4740" s="105">
        <v>37200</v>
      </c>
      <c r="G4740" s="116">
        <v>30.5</v>
      </c>
      <c r="H4740" s="20"/>
    </row>
    <row r="4741" spans="1:8" s="172" customFormat="1" ht="12.75" customHeight="1" x14ac:dyDescent="0.15">
      <c r="A4741" s="105"/>
      <c r="C4741" s="20"/>
      <c r="D4741" s="20"/>
      <c r="E4741" s="20"/>
      <c r="F4741" s="105">
        <v>37197</v>
      </c>
      <c r="G4741" s="116">
        <v>30.71</v>
      </c>
      <c r="H4741" s="20"/>
    </row>
    <row r="4742" spans="1:8" s="172" customFormat="1" ht="12.75" customHeight="1" x14ac:dyDescent="0.15">
      <c r="A4742" s="105"/>
      <c r="C4742" s="20"/>
      <c r="D4742" s="20"/>
      <c r="E4742" s="20"/>
      <c r="F4742" s="105">
        <v>37196</v>
      </c>
      <c r="G4742" s="116">
        <v>32.31</v>
      </c>
      <c r="H4742" s="20"/>
    </row>
    <row r="4743" spans="1:8" s="172" customFormat="1" ht="12.75" customHeight="1" x14ac:dyDescent="0.15">
      <c r="A4743" s="105"/>
      <c r="C4743" s="20"/>
      <c r="D4743" s="20"/>
      <c r="E4743" s="20"/>
      <c r="F4743" s="105">
        <v>37195</v>
      </c>
      <c r="G4743" s="116">
        <v>33.56</v>
      </c>
      <c r="H4743" s="20"/>
    </row>
    <row r="4744" spans="1:8" s="172" customFormat="1" ht="12.75" customHeight="1" x14ac:dyDescent="0.15">
      <c r="A4744" s="105"/>
      <c r="C4744" s="20"/>
      <c r="D4744" s="20"/>
      <c r="E4744" s="20"/>
      <c r="F4744" s="105">
        <v>37194</v>
      </c>
      <c r="G4744" s="116">
        <v>33.46</v>
      </c>
      <c r="H4744" s="20"/>
    </row>
    <row r="4745" spans="1:8" s="172" customFormat="1" ht="12.75" customHeight="1" x14ac:dyDescent="0.15">
      <c r="A4745" s="105"/>
      <c r="C4745" s="20"/>
      <c r="D4745" s="20"/>
      <c r="E4745" s="20"/>
      <c r="F4745" s="105">
        <v>37193</v>
      </c>
      <c r="G4745" s="116">
        <v>31.64</v>
      </c>
      <c r="H4745" s="20"/>
    </row>
    <row r="4746" spans="1:8" s="172" customFormat="1" ht="12.75" customHeight="1" x14ac:dyDescent="0.15">
      <c r="A4746" s="105"/>
      <c r="C4746" s="20"/>
      <c r="D4746" s="20"/>
      <c r="E4746" s="20"/>
      <c r="F4746" s="105">
        <v>37190</v>
      </c>
      <c r="G4746" s="116">
        <v>28.42</v>
      </c>
      <c r="H4746" s="20"/>
    </row>
    <row r="4747" spans="1:8" s="172" customFormat="1" ht="12.75" customHeight="1" x14ac:dyDescent="0.15">
      <c r="A4747" s="105"/>
      <c r="C4747" s="20"/>
      <c r="D4747" s="20"/>
      <c r="E4747" s="20"/>
      <c r="F4747" s="105">
        <v>37189</v>
      </c>
      <c r="G4747" s="116">
        <v>29.46</v>
      </c>
      <c r="H4747" s="20"/>
    </row>
    <row r="4748" spans="1:8" s="172" customFormat="1" ht="12.75" customHeight="1" x14ac:dyDescent="0.15">
      <c r="A4748" s="105"/>
      <c r="C4748" s="20"/>
      <c r="D4748" s="20"/>
      <c r="E4748" s="20"/>
      <c r="F4748" s="105">
        <v>37188</v>
      </c>
      <c r="G4748" s="116">
        <v>30.95</v>
      </c>
      <c r="H4748" s="20"/>
    </row>
    <row r="4749" spans="1:8" s="172" customFormat="1" ht="12.75" customHeight="1" x14ac:dyDescent="0.15">
      <c r="A4749" s="105"/>
      <c r="C4749" s="20"/>
      <c r="D4749" s="20"/>
      <c r="E4749" s="20"/>
      <c r="F4749" s="105">
        <v>37187</v>
      </c>
      <c r="G4749" s="116">
        <v>32</v>
      </c>
      <c r="H4749" s="20"/>
    </row>
    <row r="4750" spans="1:8" s="172" customFormat="1" ht="12.75" customHeight="1" x14ac:dyDescent="0.15">
      <c r="A4750" s="105"/>
      <c r="C4750" s="20"/>
      <c r="D4750" s="20"/>
      <c r="E4750" s="20"/>
      <c r="F4750" s="105">
        <v>37186</v>
      </c>
      <c r="G4750" s="116">
        <v>32.25</v>
      </c>
      <c r="H4750" s="20"/>
    </row>
    <row r="4751" spans="1:8" s="172" customFormat="1" ht="12.75" customHeight="1" x14ac:dyDescent="0.15">
      <c r="A4751" s="105"/>
      <c r="C4751" s="20"/>
      <c r="D4751" s="20"/>
      <c r="E4751" s="20"/>
      <c r="F4751" s="105">
        <v>37183</v>
      </c>
      <c r="G4751" s="116">
        <v>34.11</v>
      </c>
      <c r="H4751" s="20"/>
    </row>
    <row r="4752" spans="1:8" s="172" customFormat="1" ht="12.75" customHeight="1" x14ac:dyDescent="0.15">
      <c r="A4752" s="105"/>
      <c r="C4752" s="20"/>
      <c r="D4752" s="20"/>
      <c r="E4752" s="20"/>
      <c r="F4752" s="105">
        <v>37182</v>
      </c>
      <c r="G4752" s="116">
        <v>34.950000000000003</v>
      </c>
      <c r="H4752" s="20"/>
    </row>
    <row r="4753" spans="1:8" s="172" customFormat="1" ht="12.75" customHeight="1" x14ac:dyDescent="0.15">
      <c r="A4753" s="105"/>
      <c r="C4753" s="20"/>
      <c r="D4753" s="20"/>
      <c r="E4753" s="20"/>
      <c r="F4753" s="105">
        <v>37181</v>
      </c>
      <c r="G4753" s="116">
        <v>35.08</v>
      </c>
      <c r="H4753" s="20"/>
    </row>
    <row r="4754" spans="1:8" s="172" customFormat="1" ht="12.75" customHeight="1" x14ac:dyDescent="0.15">
      <c r="A4754" s="105"/>
      <c r="C4754" s="20"/>
      <c r="D4754" s="20"/>
      <c r="E4754" s="20"/>
      <c r="F4754" s="105">
        <v>37180</v>
      </c>
      <c r="G4754" s="116">
        <v>32.880000000000003</v>
      </c>
      <c r="H4754" s="20"/>
    </row>
    <row r="4755" spans="1:8" s="172" customFormat="1" ht="12.75" customHeight="1" x14ac:dyDescent="0.15">
      <c r="A4755" s="105"/>
      <c r="C4755" s="20"/>
      <c r="D4755" s="20"/>
      <c r="E4755" s="20"/>
      <c r="F4755" s="105">
        <v>37179</v>
      </c>
      <c r="G4755" s="116">
        <v>35.31</v>
      </c>
      <c r="H4755" s="20"/>
    </row>
    <row r="4756" spans="1:8" s="172" customFormat="1" ht="12.75" customHeight="1" x14ac:dyDescent="0.15">
      <c r="A4756" s="105"/>
      <c r="C4756" s="20"/>
      <c r="D4756" s="20"/>
      <c r="E4756" s="20"/>
      <c r="F4756" s="105">
        <v>37176</v>
      </c>
      <c r="G4756" s="116">
        <v>35.270000000000003</v>
      </c>
      <c r="H4756" s="20"/>
    </row>
    <row r="4757" spans="1:8" s="172" customFormat="1" ht="12.75" customHeight="1" x14ac:dyDescent="0.15">
      <c r="A4757" s="105"/>
      <c r="C4757" s="20"/>
      <c r="D4757" s="20"/>
      <c r="E4757" s="20"/>
      <c r="F4757" s="105">
        <v>37175</v>
      </c>
      <c r="G4757" s="116">
        <v>31.5</v>
      </c>
      <c r="H4757" s="20"/>
    </row>
    <row r="4758" spans="1:8" s="172" customFormat="1" ht="12.75" customHeight="1" x14ac:dyDescent="0.15">
      <c r="A4758" s="105"/>
      <c r="C4758" s="20"/>
      <c r="D4758" s="20"/>
      <c r="E4758" s="20"/>
      <c r="F4758" s="105">
        <v>37174</v>
      </c>
      <c r="G4758" s="116">
        <v>31.6</v>
      </c>
      <c r="H4758" s="20"/>
    </row>
    <row r="4759" spans="1:8" s="172" customFormat="1" ht="12.75" customHeight="1" x14ac:dyDescent="0.15">
      <c r="A4759" s="105"/>
      <c r="C4759" s="20"/>
      <c r="D4759" s="20"/>
      <c r="E4759" s="20"/>
      <c r="F4759" s="105">
        <v>37173</v>
      </c>
      <c r="G4759" s="116">
        <v>34.83</v>
      </c>
      <c r="H4759" s="20"/>
    </row>
    <row r="4760" spans="1:8" s="172" customFormat="1" ht="12.75" customHeight="1" x14ac:dyDescent="0.15">
      <c r="A4760" s="105"/>
      <c r="C4760" s="20"/>
      <c r="D4760" s="20"/>
      <c r="E4760" s="20"/>
      <c r="F4760" s="105">
        <v>37172</v>
      </c>
      <c r="G4760" s="116">
        <v>35.119999999999997</v>
      </c>
      <c r="H4760" s="20"/>
    </row>
    <row r="4761" spans="1:8" s="172" customFormat="1" ht="12.75" customHeight="1" x14ac:dyDescent="0.15">
      <c r="A4761" s="105"/>
      <c r="C4761" s="20"/>
      <c r="D4761" s="20"/>
      <c r="E4761" s="20"/>
      <c r="F4761" s="105">
        <v>37169</v>
      </c>
      <c r="G4761" s="116">
        <v>33.39</v>
      </c>
      <c r="H4761" s="20"/>
    </row>
    <row r="4762" spans="1:8" s="172" customFormat="1" ht="12.75" customHeight="1" x14ac:dyDescent="0.15">
      <c r="A4762" s="105"/>
      <c r="C4762" s="20"/>
      <c r="D4762" s="20"/>
      <c r="E4762" s="20"/>
      <c r="F4762" s="105">
        <v>37168</v>
      </c>
      <c r="G4762" s="116">
        <v>31.97</v>
      </c>
      <c r="H4762" s="20"/>
    </row>
    <row r="4763" spans="1:8" s="172" customFormat="1" ht="12.75" customHeight="1" x14ac:dyDescent="0.15">
      <c r="A4763" s="105"/>
      <c r="C4763" s="20"/>
      <c r="D4763" s="20"/>
      <c r="E4763" s="20"/>
      <c r="F4763" s="105">
        <v>37167</v>
      </c>
      <c r="G4763" s="116">
        <v>31.34</v>
      </c>
      <c r="H4763" s="20"/>
    </row>
    <row r="4764" spans="1:8" s="172" customFormat="1" ht="12.75" customHeight="1" x14ac:dyDescent="0.15">
      <c r="A4764" s="105"/>
      <c r="C4764" s="20"/>
      <c r="D4764" s="20"/>
      <c r="E4764" s="20"/>
      <c r="F4764" s="105">
        <v>37166</v>
      </c>
      <c r="G4764" s="116">
        <v>31.18</v>
      </c>
      <c r="H4764" s="20"/>
    </row>
    <row r="4765" spans="1:8" s="172" customFormat="1" ht="12.75" customHeight="1" x14ac:dyDescent="0.15">
      <c r="A4765" s="105"/>
      <c r="C4765" s="20"/>
      <c r="D4765" s="20"/>
      <c r="E4765" s="20"/>
      <c r="F4765" s="105">
        <v>37165</v>
      </c>
      <c r="G4765" s="116">
        <v>32.32</v>
      </c>
      <c r="H4765" s="20"/>
    </row>
    <row r="4766" spans="1:8" s="172" customFormat="1" ht="12.75" customHeight="1" x14ac:dyDescent="0.15">
      <c r="A4766" s="105"/>
      <c r="C4766" s="20"/>
      <c r="D4766" s="20"/>
      <c r="E4766" s="20"/>
      <c r="F4766" s="105">
        <v>37162</v>
      </c>
      <c r="G4766" s="116">
        <v>31.93</v>
      </c>
      <c r="H4766" s="20"/>
    </row>
    <row r="4767" spans="1:8" s="172" customFormat="1" ht="12.75" customHeight="1" x14ac:dyDescent="0.15">
      <c r="A4767" s="105"/>
      <c r="C4767" s="20"/>
      <c r="D4767" s="20"/>
      <c r="E4767" s="20"/>
      <c r="F4767" s="105">
        <v>37161</v>
      </c>
      <c r="G4767" s="116">
        <v>34</v>
      </c>
      <c r="H4767" s="20"/>
    </row>
    <row r="4768" spans="1:8" s="172" customFormat="1" ht="12.75" customHeight="1" x14ac:dyDescent="0.15">
      <c r="A4768" s="105"/>
      <c r="C4768" s="20"/>
      <c r="D4768" s="20"/>
      <c r="E4768" s="20"/>
      <c r="F4768" s="105">
        <v>37160</v>
      </c>
      <c r="G4768" s="116">
        <v>35.26</v>
      </c>
      <c r="H4768" s="20"/>
    </row>
    <row r="4769" spans="1:8" s="172" customFormat="1" ht="12.75" customHeight="1" x14ac:dyDescent="0.15">
      <c r="A4769" s="105"/>
      <c r="C4769" s="20"/>
      <c r="D4769" s="20"/>
      <c r="E4769" s="20"/>
      <c r="F4769" s="105">
        <v>37159</v>
      </c>
      <c r="G4769" s="116">
        <v>35.81</v>
      </c>
      <c r="H4769" s="20"/>
    </row>
    <row r="4770" spans="1:8" s="172" customFormat="1" ht="12.75" customHeight="1" x14ac:dyDescent="0.15">
      <c r="A4770" s="105"/>
      <c r="C4770" s="20"/>
      <c r="D4770" s="20"/>
      <c r="E4770" s="20"/>
      <c r="F4770" s="105">
        <v>37158</v>
      </c>
      <c r="G4770" s="116">
        <v>37.75</v>
      </c>
      <c r="H4770" s="20"/>
    </row>
    <row r="4771" spans="1:8" s="172" customFormat="1" ht="12.75" customHeight="1" x14ac:dyDescent="0.15">
      <c r="A4771" s="105"/>
      <c r="C4771" s="20"/>
      <c r="D4771" s="20"/>
      <c r="E4771" s="20"/>
      <c r="F4771" s="105">
        <v>37155</v>
      </c>
      <c r="G4771" s="116">
        <v>42.66</v>
      </c>
      <c r="H4771" s="20"/>
    </row>
    <row r="4772" spans="1:8" s="172" customFormat="1" ht="12.75" customHeight="1" x14ac:dyDescent="0.15">
      <c r="A4772" s="105"/>
      <c r="C4772" s="20"/>
      <c r="D4772" s="20"/>
      <c r="E4772" s="20"/>
      <c r="F4772" s="105">
        <v>37154</v>
      </c>
      <c r="G4772" s="116">
        <v>43.74</v>
      </c>
      <c r="H4772" s="20"/>
    </row>
    <row r="4773" spans="1:8" s="172" customFormat="1" ht="12.75" customHeight="1" x14ac:dyDescent="0.15">
      <c r="A4773" s="105"/>
      <c r="C4773" s="20"/>
      <c r="D4773" s="20"/>
      <c r="E4773" s="20"/>
      <c r="F4773" s="105">
        <v>37153</v>
      </c>
      <c r="G4773" s="116">
        <v>40.56</v>
      </c>
      <c r="H4773" s="20"/>
    </row>
    <row r="4774" spans="1:8" s="172" customFormat="1" ht="12.75" customHeight="1" x14ac:dyDescent="0.15">
      <c r="A4774" s="105"/>
      <c r="C4774" s="20"/>
      <c r="D4774" s="20"/>
      <c r="E4774" s="20"/>
      <c r="F4774" s="105">
        <v>37152</v>
      </c>
      <c r="G4774" s="116">
        <v>38.869999999999997</v>
      </c>
      <c r="H4774" s="20"/>
    </row>
    <row r="4775" spans="1:8" s="172" customFormat="1" ht="12.75" customHeight="1" x14ac:dyDescent="0.15">
      <c r="A4775" s="105"/>
      <c r="C4775" s="20"/>
      <c r="D4775" s="20"/>
      <c r="E4775" s="20"/>
      <c r="F4775" s="105">
        <v>37151</v>
      </c>
      <c r="G4775" s="116">
        <v>41.76</v>
      </c>
      <c r="H4775" s="20"/>
    </row>
    <row r="4776" spans="1:8" s="172" customFormat="1" ht="12.75" customHeight="1" x14ac:dyDescent="0.15">
      <c r="A4776" s="105"/>
      <c r="C4776" s="20"/>
      <c r="D4776" s="20"/>
      <c r="E4776" s="20"/>
      <c r="F4776" s="105">
        <v>37144</v>
      </c>
      <c r="G4776" s="116">
        <v>31.84</v>
      </c>
      <c r="H4776" s="20"/>
    </row>
    <row r="4777" spans="1:8" s="172" customFormat="1" ht="12.75" customHeight="1" x14ac:dyDescent="0.15">
      <c r="A4777" s="105"/>
      <c r="C4777" s="20"/>
      <c r="D4777" s="20"/>
      <c r="E4777" s="20"/>
      <c r="F4777" s="105">
        <v>37141</v>
      </c>
      <c r="G4777" s="116">
        <v>30.99</v>
      </c>
      <c r="H4777" s="20"/>
    </row>
    <row r="4778" spans="1:8" s="172" customFormat="1" ht="12.75" customHeight="1" x14ac:dyDescent="0.15">
      <c r="A4778" s="105"/>
      <c r="C4778" s="20"/>
      <c r="D4778" s="20"/>
      <c r="E4778" s="20"/>
      <c r="F4778" s="105">
        <v>37140</v>
      </c>
      <c r="G4778" s="116">
        <v>28.61</v>
      </c>
      <c r="H4778" s="20"/>
    </row>
    <row r="4779" spans="1:8" s="172" customFormat="1" ht="12.75" customHeight="1" x14ac:dyDescent="0.15">
      <c r="A4779" s="105"/>
      <c r="C4779" s="20"/>
      <c r="D4779" s="20"/>
      <c r="E4779" s="20"/>
      <c r="F4779" s="105">
        <v>37139</v>
      </c>
      <c r="G4779" s="116">
        <v>26.35</v>
      </c>
      <c r="H4779" s="20"/>
    </row>
    <row r="4780" spans="1:8" s="172" customFormat="1" ht="12.75" customHeight="1" x14ac:dyDescent="0.15">
      <c r="A4780" s="105"/>
      <c r="C4780" s="20"/>
      <c r="D4780" s="20"/>
      <c r="E4780" s="20"/>
      <c r="F4780" s="105">
        <v>37138</v>
      </c>
      <c r="G4780" s="116">
        <v>25.85</v>
      </c>
      <c r="H4780" s="20"/>
    </row>
    <row r="4781" spans="1:8" s="172" customFormat="1" ht="12.75" customHeight="1" x14ac:dyDescent="0.15">
      <c r="A4781" s="105"/>
      <c r="C4781" s="20"/>
      <c r="D4781" s="20"/>
      <c r="E4781" s="20"/>
      <c r="F4781" s="105">
        <v>37134</v>
      </c>
      <c r="G4781" s="116">
        <v>24.92</v>
      </c>
      <c r="H4781" s="20"/>
    </row>
    <row r="4782" spans="1:8" s="172" customFormat="1" ht="12.75" customHeight="1" x14ac:dyDescent="0.15">
      <c r="A4782" s="105"/>
      <c r="C4782" s="20"/>
      <c r="D4782" s="20"/>
      <c r="E4782" s="20"/>
      <c r="F4782" s="105">
        <v>37133</v>
      </c>
      <c r="G4782" s="116">
        <v>25.41</v>
      </c>
      <c r="H4782" s="20"/>
    </row>
    <row r="4783" spans="1:8" s="172" customFormat="1" ht="12.75" customHeight="1" x14ac:dyDescent="0.15">
      <c r="A4783" s="105"/>
      <c r="C4783" s="20"/>
      <c r="D4783" s="20"/>
      <c r="E4783" s="20"/>
      <c r="F4783" s="105">
        <v>37132</v>
      </c>
      <c r="G4783" s="116">
        <v>23.03</v>
      </c>
      <c r="H4783" s="20"/>
    </row>
    <row r="4784" spans="1:8" s="172" customFormat="1" ht="12.75" customHeight="1" x14ac:dyDescent="0.15">
      <c r="A4784" s="105"/>
      <c r="C4784" s="20"/>
      <c r="D4784" s="20"/>
      <c r="E4784" s="20"/>
      <c r="F4784" s="105">
        <v>37131</v>
      </c>
      <c r="G4784" s="116">
        <v>22</v>
      </c>
      <c r="H4784" s="20"/>
    </row>
    <row r="4785" spans="1:8" s="172" customFormat="1" ht="12.75" customHeight="1" x14ac:dyDescent="0.15">
      <c r="A4785" s="105"/>
      <c r="C4785" s="20"/>
      <c r="D4785" s="20"/>
      <c r="E4785" s="20"/>
      <c r="F4785" s="105">
        <v>37130</v>
      </c>
      <c r="G4785" s="116">
        <v>20.56</v>
      </c>
      <c r="H4785" s="20"/>
    </row>
    <row r="4786" spans="1:8" s="172" customFormat="1" ht="12.75" customHeight="1" x14ac:dyDescent="0.15">
      <c r="A4786" s="105"/>
      <c r="C4786" s="20"/>
      <c r="D4786" s="20"/>
      <c r="E4786" s="20"/>
      <c r="F4786" s="105">
        <v>37127</v>
      </c>
      <c r="G4786" s="116">
        <v>19.71</v>
      </c>
      <c r="H4786" s="20"/>
    </row>
    <row r="4787" spans="1:8" s="172" customFormat="1" ht="12.75" customHeight="1" x14ac:dyDescent="0.15">
      <c r="A4787" s="105"/>
      <c r="C4787" s="20"/>
      <c r="D4787" s="20"/>
      <c r="E4787" s="20"/>
      <c r="F4787" s="105">
        <v>37126</v>
      </c>
      <c r="G4787" s="116">
        <v>22.23</v>
      </c>
      <c r="H4787" s="20"/>
    </row>
    <row r="4788" spans="1:8" s="172" customFormat="1" ht="12.75" customHeight="1" x14ac:dyDescent="0.15">
      <c r="A4788" s="105"/>
      <c r="C4788" s="20"/>
      <c r="D4788" s="20"/>
      <c r="E4788" s="20"/>
      <c r="F4788" s="105">
        <v>37125</v>
      </c>
      <c r="G4788" s="116">
        <v>22.44</v>
      </c>
      <c r="H4788" s="20"/>
    </row>
    <row r="4789" spans="1:8" s="172" customFormat="1" ht="12.75" customHeight="1" x14ac:dyDescent="0.15">
      <c r="A4789" s="105"/>
      <c r="C4789" s="20"/>
      <c r="D4789" s="20"/>
      <c r="E4789" s="20"/>
      <c r="F4789" s="105">
        <v>37124</v>
      </c>
      <c r="G4789" s="116">
        <v>24.4</v>
      </c>
      <c r="H4789" s="20"/>
    </row>
    <row r="4790" spans="1:8" s="172" customFormat="1" ht="12.75" customHeight="1" x14ac:dyDescent="0.15">
      <c r="A4790" s="105"/>
      <c r="C4790" s="20"/>
      <c r="D4790" s="20"/>
      <c r="E4790" s="20"/>
      <c r="F4790" s="105">
        <v>37123</v>
      </c>
      <c r="G4790" s="116">
        <v>22.87</v>
      </c>
      <c r="H4790" s="20"/>
    </row>
    <row r="4791" spans="1:8" s="172" customFormat="1" ht="12.75" customHeight="1" x14ac:dyDescent="0.15">
      <c r="A4791" s="105"/>
      <c r="C4791" s="20"/>
      <c r="D4791" s="20"/>
      <c r="E4791" s="20"/>
      <c r="F4791" s="105">
        <v>37120</v>
      </c>
      <c r="G4791" s="116">
        <v>23.84</v>
      </c>
      <c r="H4791" s="20"/>
    </row>
    <row r="4792" spans="1:8" s="172" customFormat="1" ht="12.75" customHeight="1" x14ac:dyDescent="0.15">
      <c r="A4792" s="105"/>
      <c r="C4792" s="20"/>
      <c r="D4792" s="20"/>
      <c r="E4792" s="20"/>
      <c r="F4792" s="105">
        <v>37119</v>
      </c>
      <c r="G4792" s="116">
        <v>21.54</v>
      </c>
      <c r="H4792" s="20"/>
    </row>
    <row r="4793" spans="1:8" s="172" customFormat="1" ht="12.75" customHeight="1" x14ac:dyDescent="0.15">
      <c r="A4793" s="105"/>
      <c r="C4793" s="20"/>
      <c r="D4793" s="20"/>
      <c r="E4793" s="20"/>
      <c r="F4793" s="105">
        <v>37118</v>
      </c>
      <c r="G4793" s="116">
        <v>20.91</v>
      </c>
      <c r="H4793" s="20"/>
    </row>
    <row r="4794" spans="1:8" s="172" customFormat="1" ht="12.75" customHeight="1" x14ac:dyDescent="0.15">
      <c r="A4794" s="105"/>
      <c r="C4794" s="20"/>
      <c r="D4794" s="20"/>
      <c r="E4794" s="20"/>
      <c r="F4794" s="105">
        <v>37117</v>
      </c>
      <c r="G4794" s="116">
        <v>20.48</v>
      </c>
      <c r="H4794" s="20"/>
    </row>
    <row r="4795" spans="1:8" s="172" customFormat="1" ht="12.75" customHeight="1" x14ac:dyDescent="0.15">
      <c r="A4795" s="105"/>
      <c r="C4795" s="20"/>
      <c r="D4795" s="20"/>
      <c r="E4795" s="20"/>
      <c r="F4795" s="105">
        <v>37116</v>
      </c>
      <c r="G4795" s="116">
        <v>20.420000000000002</v>
      </c>
      <c r="H4795" s="20"/>
    </row>
    <row r="4796" spans="1:8" s="172" customFormat="1" ht="12.75" customHeight="1" x14ac:dyDescent="0.15">
      <c r="A4796" s="105"/>
      <c r="C4796" s="20"/>
      <c r="D4796" s="20"/>
      <c r="E4796" s="20"/>
      <c r="F4796" s="105">
        <v>37113</v>
      </c>
      <c r="G4796" s="116">
        <v>20.55</v>
      </c>
      <c r="H4796" s="20"/>
    </row>
    <row r="4797" spans="1:8" s="172" customFormat="1" ht="12.75" customHeight="1" x14ac:dyDescent="0.15">
      <c r="A4797" s="105"/>
      <c r="C4797" s="20"/>
      <c r="D4797" s="20"/>
      <c r="E4797" s="20"/>
      <c r="F4797" s="105">
        <v>37112</v>
      </c>
      <c r="G4797" s="116">
        <v>21.75</v>
      </c>
      <c r="H4797" s="20"/>
    </row>
    <row r="4798" spans="1:8" s="172" customFormat="1" ht="12.75" customHeight="1" x14ac:dyDescent="0.15">
      <c r="A4798" s="105"/>
      <c r="C4798" s="20"/>
      <c r="D4798" s="20"/>
      <c r="E4798" s="20"/>
      <c r="F4798" s="105">
        <v>37111</v>
      </c>
      <c r="G4798" s="116">
        <v>22.32</v>
      </c>
      <c r="H4798" s="20"/>
    </row>
    <row r="4799" spans="1:8" s="172" customFormat="1" ht="12.75" customHeight="1" x14ac:dyDescent="0.15">
      <c r="A4799" s="105"/>
      <c r="C4799" s="20"/>
      <c r="D4799" s="20"/>
      <c r="E4799" s="20"/>
      <c r="F4799" s="105">
        <v>37110</v>
      </c>
      <c r="G4799" s="116">
        <v>21.01</v>
      </c>
      <c r="H4799" s="20"/>
    </row>
    <row r="4800" spans="1:8" s="172" customFormat="1" ht="12.75" customHeight="1" x14ac:dyDescent="0.15">
      <c r="A4800" s="105"/>
      <c r="C4800" s="20"/>
      <c r="D4800" s="20"/>
      <c r="E4800" s="20"/>
      <c r="F4800" s="105">
        <v>37109</v>
      </c>
      <c r="G4800" s="116">
        <v>21.89</v>
      </c>
      <c r="H4800" s="20"/>
    </row>
    <row r="4801" spans="1:8" s="172" customFormat="1" ht="12.75" customHeight="1" x14ac:dyDescent="0.15">
      <c r="A4801" s="105"/>
      <c r="C4801" s="20"/>
      <c r="D4801" s="20"/>
      <c r="E4801" s="20"/>
      <c r="F4801" s="105">
        <v>37106</v>
      </c>
      <c r="G4801" s="116">
        <v>19.89</v>
      </c>
      <c r="H4801" s="20"/>
    </row>
    <row r="4802" spans="1:8" s="172" customFormat="1" ht="12.75" customHeight="1" x14ac:dyDescent="0.15">
      <c r="A4802" s="105"/>
      <c r="C4802" s="20"/>
      <c r="D4802" s="20"/>
      <c r="E4802" s="20"/>
      <c r="F4802" s="105">
        <v>37105</v>
      </c>
      <c r="G4802" s="116">
        <v>20.09</v>
      </c>
      <c r="H4802" s="20"/>
    </row>
    <row r="4803" spans="1:8" s="172" customFormat="1" ht="12.75" customHeight="1" x14ac:dyDescent="0.15">
      <c r="A4803" s="105"/>
      <c r="C4803" s="20"/>
      <c r="D4803" s="20"/>
      <c r="E4803" s="20"/>
      <c r="F4803" s="105">
        <v>37104</v>
      </c>
      <c r="G4803" s="116">
        <v>20.56</v>
      </c>
      <c r="H4803" s="20"/>
    </row>
    <row r="4804" spans="1:8" s="172" customFormat="1" ht="12.75" customHeight="1" x14ac:dyDescent="0.15">
      <c r="A4804" s="105"/>
      <c r="C4804" s="20"/>
      <c r="D4804" s="20"/>
      <c r="E4804" s="20"/>
      <c r="F4804" s="105">
        <v>37103</v>
      </c>
      <c r="G4804" s="116">
        <v>21.62</v>
      </c>
      <c r="H4804" s="20"/>
    </row>
    <row r="4805" spans="1:8" s="172" customFormat="1" ht="12.75" customHeight="1" x14ac:dyDescent="0.15">
      <c r="A4805" s="105"/>
      <c r="C4805" s="20"/>
      <c r="D4805" s="20"/>
      <c r="E4805" s="20"/>
      <c r="F4805" s="105">
        <v>37102</v>
      </c>
      <c r="G4805" s="116">
        <v>22.69</v>
      </c>
      <c r="H4805" s="20"/>
    </row>
    <row r="4806" spans="1:8" s="172" customFormat="1" ht="12.75" customHeight="1" x14ac:dyDescent="0.15">
      <c r="A4806" s="105"/>
      <c r="C4806" s="20"/>
      <c r="D4806" s="20"/>
      <c r="E4806" s="20"/>
      <c r="F4806" s="105">
        <v>37099</v>
      </c>
      <c r="G4806" s="116">
        <v>22</v>
      </c>
      <c r="H4806" s="20"/>
    </row>
    <row r="4807" spans="1:8" s="172" customFormat="1" ht="12.75" customHeight="1" x14ac:dyDescent="0.15">
      <c r="A4807" s="105"/>
      <c r="C4807" s="20"/>
      <c r="D4807" s="20"/>
      <c r="E4807" s="20"/>
      <c r="F4807" s="105">
        <v>37098</v>
      </c>
      <c r="G4807" s="116">
        <v>23.01</v>
      </c>
      <c r="H4807" s="20"/>
    </row>
    <row r="4808" spans="1:8" s="172" customFormat="1" ht="12.75" customHeight="1" x14ac:dyDescent="0.15">
      <c r="A4808" s="105"/>
      <c r="C4808" s="20"/>
      <c r="D4808" s="20"/>
      <c r="E4808" s="20"/>
      <c r="F4808" s="105">
        <v>37097</v>
      </c>
      <c r="G4808" s="116">
        <v>24</v>
      </c>
      <c r="H4808" s="20"/>
    </row>
    <row r="4809" spans="1:8" s="172" customFormat="1" ht="12.75" customHeight="1" x14ac:dyDescent="0.15">
      <c r="A4809" s="105"/>
      <c r="C4809" s="20"/>
      <c r="D4809" s="20"/>
      <c r="E4809" s="20"/>
      <c r="F4809" s="105">
        <v>37096</v>
      </c>
      <c r="G4809" s="116">
        <v>25.24</v>
      </c>
      <c r="H4809" s="20"/>
    </row>
    <row r="4810" spans="1:8" s="172" customFormat="1" ht="12.75" customHeight="1" x14ac:dyDescent="0.15">
      <c r="A4810" s="105"/>
      <c r="C4810" s="20"/>
      <c r="D4810" s="20"/>
      <c r="E4810" s="20"/>
      <c r="F4810" s="105">
        <v>37095</v>
      </c>
      <c r="G4810" s="116">
        <v>23.74</v>
      </c>
      <c r="H4810" s="20"/>
    </row>
    <row r="4811" spans="1:8" s="172" customFormat="1" ht="12.75" customHeight="1" x14ac:dyDescent="0.15">
      <c r="A4811" s="105"/>
      <c r="C4811" s="20"/>
      <c r="D4811" s="20"/>
      <c r="E4811" s="20"/>
      <c r="F4811" s="105">
        <v>37092</v>
      </c>
      <c r="G4811" s="116">
        <v>22.34</v>
      </c>
      <c r="H4811" s="20"/>
    </row>
    <row r="4812" spans="1:8" s="172" customFormat="1" ht="12.75" customHeight="1" x14ac:dyDescent="0.15">
      <c r="A4812" s="105"/>
      <c r="C4812" s="20"/>
      <c r="D4812" s="20"/>
      <c r="E4812" s="20"/>
      <c r="F4812" s="105">
        <v>37091</v>
      </c>
      <c r="G4812" s="116">
        <v>22.51</v>
      </c>
      <c r="H4812" s="20"/>
    </row>
    <row r="4813" spans="1:8" s="172" customFormat="1" ht="12.75" customHeight="1" x14ac:dyDescent="0.15">
      <c r="A4813" s="105"/>
      <c r="C4813" s="20"/>
      <c r="D4813" s="20"/>
      <c r="E4813" s="20"/>
      <c r="F4813" s="105">
        <v>37090</v>
      </c>
      <c r="G4813" s="116">
        <v>23.6</v>
      </c>
      <c r="H4813" s="20"/>
    </row>
    <row r="4814" spans="1:8" s="172" customFormat="1" ht="12.75" customHeight="1" x14ac:dyDescent="0.15">
      <c r="A4814" s="105"/>
      <c r="C4814" s="20"/>
      <c r="D4814" s="20"/>
      <c r="E4814" s="20"/>
      <c r="F4814" s="105">
        <v>37089</v>
      </c>
      <c r="G4814" s="116">
        <v>22.61</v>
      </c>
      <c r="H4814" s="20"/>
    </row>
    <row r="4815" spans="1:8" s="172" customFormat="1" ht="12.75" customHeight="1" x14ac:dyDescent="0.15">
      <c r="A4815" s="105"/>
      <c r="C4815" s="20"/>
      <c r="D4815" s="20"/>
      <c r="E4815" s="20"/>
      <c r="F4815" s="105">
        <v>37088</v>
      </c>
      <c r="G4815" s="116">
        <v>22.91</v>
      </c>
      <c r="H4815" s="20"/>
    </row>
    <row r="4816" spans="1:8" s="172" customFormat="1" ht="12.75" customHeight="1" x14ac:dyDescent="0.15">
      <c r="A4816" s="105"/>
      <c r="C4816" s="20"/>
      <c r="D4816" s="20"/>
      <c r="E4816" s="20"/>
      <c r="F4816" s="105">
        <v>37085</v>
      </c>
      <c r="G4816" s="116">
        <v>21.14</v>
      </c>
      <c r="H4816" s="20"/>
    </row>
    <row r="4817" spans="1:8" s="172" customFormat="1" ht="12.75" customHeight="1" x14ac:dyDescent="0.15">
      <c r="A4817" s="105"/>
      <c r="C4817" s="20"/>
      <c r="D4817" s="20"/>
      <c r="E4817" s="20"/>
      <c r="F4817" s="105">
        <v>37084</v>
      </c>
      <c r="G4817" s="116">
        <v>22.09</v>
      </c>
      <c r="H4817" s="20"/>
    </row>
    <row r="4818" spans="1:8" s="172" customFormat="1" ht="12.75" customHeight="1" x14ac:dyDescent="0.15">
      <c r="A4818" s="105"/>
      <c r="C4818" s="20"/>
      <c r="D4818" s="20"/>
      <c r="E4818" s="20"/>
      <c r="F4818" s="105">
        <v>37083</v>
      </c>
      <c r="G4818" s="116">
        <v>24.01</v>
      </c>
      <c r="H4818" s="20"/>
    </row>
    <row r="4819" spans="1:8" s="172" customFormat="1" ht="12.75" customHeight="1" x14ac:dyDescent="0.15">
      <c r="A4819" s="105"/>
      <c r="C4819" s="20"/>
      <c r="D4819" s="20"/>
      <c r="E4819" s="20"/>
      <c r="F4819" s="105">
        <v>37082</v>
      </c>
      <c r="G4819" s="116">
        <v>23.25</v>
      </c>
      <c r="H4819" s="20"/>
    </row>
    <row r="4820" spans="1:8" s="172" customFormat="1" ht="12.75" customHeight="1" x14ac:dyDescent="0.15">
      <c r="A4820" s="105"/>
      <c r="C4820" s="20"/>
      <c r="D4820" s="20"/>
      <c r="E4820" s="20"/>
      <c r="F4820" s="105">
        <v>37081</v>
      </c>
      <c r="G4820" s="116">
        <v>22.48</v>
      </c>
      <c r="H4820" s="20"/>
    </row>
    <row r="4821" spans="1:8" s="172" customFormat="1" ht="12.75" customHeight="1" x14ac:dyDescent="0.15">
      <c r="A4821" s="105"/>
      <c r="C4821" s="20"/>
      <c r="D4821" s="20"/>
      <c r="E4821" s="20"/>
      <c r="F4821" s="105">
        <v>37078</v>
      </c>
      <c r="G4821" s="116">
        <v>21.63</v>
      </c>
      <c r="H4821" s="20"/>
    </row>
    <row r="4822" spans="1:8" s="172" customFormat="1" ht="12.75" customHeight="1" x14ac:dyDescent="0.15">
      <c r="A4822" s="105"/>
      <c r="C4822" s="20"/>
      <c r="D4822" s="20"/>
      <c r="E4822" s="20"/>
      <c r="F4822" s="105">
        <v>37077</v>
      </c>
      <c r="G4822" s="116">
        <v>20.09</v>
      </c>
      <c r="H4822" s="20"/>
    </row>
    <row r="4823" spans="1:8" s="172" customFormat="1" ht="12.75" customHeight="1" x14ac:dyDescent="0.15">
      <c r="A4823" s="105"/>
      <c r="C4823" s="20"/>
      <c r="D4823" s="20"/>
      <c r="E4823" s="20"/>
      <c r="F4823" s="105">
        <v>37075</v>
      </c>
      <c r="G4823" s="116">
        <v>18.920000000000002</v>
      </c>
      <c r="H4823" s="20"/>
    </row>
    <row r="4824" spans="1:8" s="172" customFormat="1" ht="12.75" customHeight="1" x14ac:dyDescent="0.15">
      <c r="A4824" s="105"/>
      <c r="C4824" s="20"/>
      <c r="D4824" s="20"/>
      <c r="E4824" s="20"/>
      <c r="F4824" s="105">
        <v>37074</v>
      </c>
      <c r="G4824" s="116">
        <v>18.760000000000002</v>
      </c>
      <c r="H4824" s="20"/>
    </row>
    <row r="4825" spans="1:8" s="172" customFormat="1" ht="12.75" customHeight="1" x14ac:dyDescent="0.15">
      <c r="A4825" s="105"/>
      <c r="C4825" s="20"/>
      <c r="D4825" s="20"/>
      <c r="E4825" s="20"/>
      <c r="F4825" s="105">
        <v>37071</v>
      </c>
      <c r="G4825" s="116">
        <v>19.059999999999999</v>
      </c>
      <c r="H4825" s="20"/>
    </row>
    <row r="4826" spans="1:8" s="172" customFormat="1" ht="12.75" customHeight="1" x14ac:dyDescent="0.15">
      <c r="A4826" s="105"/>
      <c r="C4826" s="20"/>
      <c r="D4826" s="20"/>
      <c r="E4826" s="20"/>
      <c r="F4826" s="105">
        <v>37070</v>
      </c>
      <c r="G4826" s="116">
        <v>20.010000000000002</v>
      </c>
      <c r="H4826" s="20"/>
    </row>
    <row r="4827" spans="1:8" s="172" customFormat="1" ht="12.75" customHeight="1" x14ac:dyDescent="0.15">
      <c r="A4827" s="105"/>
      <c r="C4827" s="20"/>
      <c r="D4827" s="20"/>
      <c r="E4827" s="20"/>
      <c r="F4827" s="105">
        <v>37069</v>
      </c>
      <c r="G4827" s="116">
        <v>20.88</v>
      </c>
      <c r="H4827" s="20"/>
    </row>
    <row r="4828" spans="1:8" s="172" customFormat="1" ht="12.75" customHeight="1" x14ac:dyDescent="0.15">
      <c r="A4828" s="105"/>
      <c r="C4828" s="20"/>
      <c r="D4828" s="20"/>
      <c r="E4828" s="20"/>
      <c r="F4828" s="105">
        <v>37068</v>
      </c>
      <c r="G4828" s="116">
        <v>21.2</v>
      </c>
      <c r="H4828" s="20"/>
    </row>
    <row r="4829" spans="1:8" s="172" customFormat="1" ht="12.75" customHeight="1" x14ac:dyDescent="0.15">
      <c r="A4829" s="105"/>
      <c r="C4829" s="20"/>
      <c r="D4829" s="20"/>
      <c r="E4829" s="20"/>
      <c r="F4829" s="105">
        <v>37067</v>
      </c>
      <c r="G4829" s="116">
        <v>20.67</v>
      </c>
      <c r="H4829" s="20"/>
    </row>
    <row r="4830" spans="1:8" s="172" customFormat="1" ht="12.75" customHeight="1" x14ac:dyDescent="0.15">
      <c r="A4830" s="105"/>
      <c r="C4830" s="20"/>
      <c r="D4830" s="20"/>
      <c r="E4830" s="20"/>
      <c r="F4830" s="105">
        <v>37064</v>
      </c>
      <c r="G4830" s="116">
        <v>20.02</v>
      </c>
      <c r="H4830" s="20"/>
    </row>
    <row r="4831" spans="1:8" s="172" customFormat="1" ht="12.75" customHeight="1" x14ac:dyDescent="0.15">
      <c r="A4831" s="105"/>
      <c r="C4831" s="20"/>
      <c r="D4831" s="20"/>
      <c r="E4831" s="20"/>
      <c r="F4831" s="105">
        <v>37063</v>
      </c>
      <c r="G4831" s="116">
        <v>19.38</v>
      </c>
      <c r="H4831" s="20"/>
    </row>
    <row r="4832" spans="1:8" s="172" customFormat="1" ht="12.75" customHeight="1" x14ac:dyDescent="0.15">
      <c r="A4832" s="105"/>
      <c r="C4832" s="20"/>
      <c r="D4832" s="20"/>
      <c r="E4832" s="20"/>
      <c r="F4832" s="105">
        <v>37062</v>
      </c>
      <c r="G4832" s="116">
        <v>21.71</v>
      </c>
      <c r="H4832" s="20"/>
    </row>
    <row r="4833" spans="1:8" s="172" customFormat="1" ht="12.75" customHeight="1" x14ac:dyDescent="0.15">
      <c r="A4833" s="105"/>
      <c r="C4833" s="20"/>
      <c r="D4833" s="20"/>
      <c r="E4833" s="20"/>
      <c r="F4833" s="105">
        <v>37061</v>
      </c>
      <c r="G4833" s="116">
        <v>22.34</v>
      </c>
      <c r="H4833" s="20"/>
    </row>
    <row r="4834" spans="1:8" s="172" customFormat="1" ht="12.75" customHeight="1" x14ac:dyDescent="0.15">
      <c r="A4834" s="105"/>
      <c r="C4834" s="20"/>
      <c r="D4834" s="20"/>
      <c r="E4834" s="20"/>
      <c r="F4834" s="105">
        <v>37060</v>
      </c>
      <c r="G4834" s="116">
        <v>23.17</v>
      </c>
      <c r="H4834" s="20"/>
    </row>
    <row r="4835" spans="1:8" s="172" customFormat="1" ht="12.75" customHeight="1" x14ac:dyDescent="0.15">
      <c r="A4835" s="105"/>
      <c r="C4835" s="20"/>
      <c r="D4835" s="20"/>
      <c r="E4835" s="20"/>
      <c r="F4835" s="105">
        <v>37057</v>
      </c>
      <c r="G4835" s="116">
        <v>22.81</v>
      </c>
      <c r="H4835" s="20"/>
    </row>
    <row r="4836" spans="1:8" s="172" customFormat="1" ht="12.75" customHeight="1" x14ac:dyDescent="0.15">
      <c r="A4836" s="105"/>
      <c r="C4836" s="20"/>
      <c r="D4836" s="20"/>
      <c r="E4836" s="20"/>
      <c r="F4836" s="105">
        <v>37056</v>
      </c>
      <c r="G4836" s="116">
        <v>23.12</v>
      </c>
      <c r="H4836" s="20"/>
    </row>
    <row r="4837" spans="1:8" s="172" customFormat="1" ht="12.75" customHeight="1" x14ac:dyDescent="0.15">
      <c r="A4837" s="105"/>
      <c r="C4837" s="20"/>
      <c r="D4837" s="20"/>
      <c r="E4837" s="20"/>
      <c r="F4837" s="105">
        <v>37055</v>
      </c>
      <c r="G4837" s="116">
        <v>21.45</v>
      </c>
      <c r="H4837" s="20"/>
    </row>
    <row r="4838" spans="1:8" s="172" customFormat="1" ht="12.75" customHeight="1" x14ac:dyDescent="0.15">
      <c r="A4838" s="105"/>
      <c r="C4838" s="20"/>
      <c r="D4838" s="20"/>
      <c r="E4838" s="20"/>
      <c r="F4838" s="105">
        <v>37054</v>
      </c>
      <c r="G4838" s="116">
        <v>20.7</v>
      </c>
      <c r="H4838" s="20"/>
    </row>
    <row r="4839" spans="1:8" s="172" customFormat="1" ht="12.75" customHeight="1" x14ac:dyDescent="0.15">
      <c r="A4839" s="105"/>
      <c r="C4839" s="20"/>
      <c r="D4839" s="20"/>
      <c r="E4839" s="20"/>
      <c r="F4839" s="105">
        <v>37053</v>
      </c>
      <c r="G4839" s="116">
        <v>20.7</v>
      </c>
      <c r="H4839" s="20"/>
    </row>
    <row r="4840" spans="1:8" s="172" customFormat="1" ht="12.75" customHeight="1" x14ac:dyDescent="0.15">
      <c r="A4840" s="105"/>
      <c r="C4840" s="20"/>
      <c r="D4840" s="20"/>
      <c r="E4840" s="20"/>
      <c r="F4840" s="105">
        <v>37050</v>
      </c>
      <c r="G4840" s="116">
        <v>19.920000000000002</v>
      </c>
      <c r="H4840" s="20"/>
    </row>
    <row r="4841" spans="1:8" s="172" customFormat="1" ht="12.75" customHeight="1" x14ac:dyDescent="0.15">
      <c r="A4841" s="105"/>
      <c r="C4841" s="20"/>
      <c r="D4841" s="20"/>
      <c r="E4841" s="20"/>
      <c r="F4841" s="105">
        <v>37049</v>
      </c>
      <c r="G4841" s="116">
        <v>19.670000000000002</v>
      </c>
      <c r="H4841" s="20"/>
    </row>
    <row r="4842" spans="1:8" s="172" customFormat="1" ht="12.75" customHeight="1" x14ac:dyDescent="0.15">
      <c r="A4842" s="105"/>
      <c r="C4842" s="20"/>
      <c r="D4842" s="20"/>
      <c r="E4842" s="20"/>
      <c r="F4842" s="105">
        <v>37048</v>
      </c>
      <c r="G4842" s="116">
        <v>20.39</v>
      </c>
      <c r="H4842" s="20"/>
    </row>
    <row r="4843" spans="1:8" s="172" customFormat="1" ht="12.75" customHeight="1" x14ac:dyDescent="0.15">
      <c r="A4843" s="105"/>
      <c r="C4843" s="20"/>
      <c r="D4843" s="20"/>
      <c r="E4843" s="20"/>
      <c r="F4843" s="105">
        <v>37047</v>
      </c>
      <c r="G4843" s="116">
        <v>19.579999999999998</v>
      </c>
      <c r="H4843" s="20"/>
    </row>
    <row r="4844" spans="1:8" s="172" customFormat="1" ht="12.75" customHeight="1" x14ac:dyDescent="0.15">
      <c r="A4844" s="105"/>
      <c r="C4844" s="20"/>
      <c r="D4844" s="20"/>
      <c r="E4844" s="20"/>
      <c r="F4844" s="105">
        <v>37046</v>
      </c>
      <c r="G4844" s="116">
        <v>21.38</v>
      </c>
      <c r="H4844" s="20"/>
    </row>
    <row r="4845" spans="1:8" s="172" customFormat="1" ht="12.75" customHeight="1" x14ac:dyDescent="0.15">
      <c r="A4845" s="105"/>
      <c r="C4845" s="20"/>
      <c r="D4845" s="20"/>
      <c r="E4845" s="20"/>
      <c r="F4845" s="105">
        <v>37043</v>
      </c>
      <c r="G4845" s="116">
        <v>21.59</v>
      </c>
      <c r="H4845" s="20"/>
    </row>
    <row r="4846" spans="1:8" s="172" customFormat="1" ht="12.75" customHeight="1" x14ac:dyDescent="0.15">
      <c r="A4846" s="105"/>
      <c r="C4846" s="20"/>
      <c r="D4846" s="20"/>
      <c r="E4846" s="20"/>
      <c r="F4846" s="105">
        <v>37042</v>
      </c>
      <c r="G4846" s="116">
        <v>22.64</v>
      </c>
      <c r="H4846" s="20"/>
    </row>
    <row r="4847" spans="1:8" s="172" customFormat="1" ht="12.75" customHeight="1" x14ac:dyDescent="0.15">
      <c r="A4847" s="105"/>
      <c r="C4847" s="20"/>
      <c r="D4847" s="20"/>
      <c r="E4847" s="20"/>
      <c r="F4847" s="105">
        <v>37041</v>
      </c>
      <c r="G4847" s="116">
        <v>22.76</v>
      </c>
      <c r="H4847" s="20"/>
    </row>
    <row r="4848" spans="1:8" s="172" customFormat="1" ht="12.75" customHeight="1" x14ac:dyDescent="0.15">
      <c r="A4848" s="105"/>
      <c r="C4848" s="20"/>
      <c r="D4848" s="20"/>
      <c r="E4848" s="20"/>
      <c r="F4848" s="105">
        <v>37040</v>
      </c>
      <c r="G4848" s="116">
        <v>22.14</v>
      </c>
      <c r="H4848" s="20"/>
    </row>
    <row r="4849" spans="1:8" s="172" customFormat="1" ht="12.75" customHeight="1" x14ac:dyDescent="0.15">
      <c r="A4849" s="105"/>
      <c r="C4849" s="20"/>
      <c r="D4849" s="20"/>
      <c r="E4849" s="20"/>
      <c r="F4849" s="105">
        <v>37036</v>
      </c>
      <c r="G4849" s="116">
        <v>20.6</v>
      </c>
      <c r="H4849" s="20"/>
    </row>
    <row r="4850" spans="1:8" s="172" customFormat="1" ht="12.75" customHeight="1" x14ac:dyDescent="0.15">
      <c r="A4850" s="105"/>
      <c r="C4850" s="20"/>
      <c r="D4850" s="20"/>
      <c r="E4850" s="20"/>
      <c r="F4850" s="105">
        <v>37035</v>
      </c>
      <c r="G4850" s="116">
        <v>20.57</v>
      </c>
      <c r="H4850" s="20"/>
    </row>
    <row r="4851" spans="1:8" s="172" customFormat="1" ht="12.75" customHeight="1" x14ac:dyDescent="0.15">
      <c r="A4851" s="105"/>
      <c r="C4851" s="20"/>
      <c r="D4851" s="20"/>
      <c r="E4851" s="20"/>
      <c r="F4851" s="105">
        <v>37034</v>
      </c>
      <c r="G4851" s="116">
        <v>22.08</v>
      </c>
      <c r="H4851" s="20"/>
    </row>
    <row r="4852" spans="1:8" s="172" customFormat="1" ht="12.75" customHeight="1" x14ac:dyDescent="0.15">
      <c r="A4852" s="105"/>
      <c r="C4852" s="20"/>
      <c r="D4852" s="20"/>
      <c r="E4852" s="20"/>
      <c r="F4852" s="105">
        <v>37033</v>
      </c>
      <c r="G4852" s="116">
        <v>21.35</v>
      </c>
      <c r="H4852" s="20"/>
    </row>
    <row r="4853" spans="1:8" s="172" customFormat="1" ht="12.75" customHeight="1" x14ac:dyDescent="0.15">
      <c r="A4853" s="105"/>
      <c r="C4853" s="20"/>
      <c r="D4853" s="20"/>
      <c r="E4853" s="20"/>
      <c r="F4853" s="105">
        <v>37032</v>
      </c>
      <c r="G4853" s="116">
        <v>20.76</v>
      </c>
      <c r="H4853" s="20"/>
    </row>
    <row r="4854" spans="1:8" s="172" customFormat="1" ht="12.75" customHeight="1" x14ac:dyDescent="0.15">
      <c r="A4854" s="105"/>
      <c r="C4854" s="20"/>
      <c r="D4854" s="20"/>
      <c r="E4854" s="20"/>
      <c r="F4854" s="105">
        <v>37029</v>
      </c>
      <c r="G4854" s="116">
        <v>21.23</v>
      </c>
      <c r="H4854" s="20"/>
    </row>
    <row r="4855" spans="1:8" s="172" customFormat="1" ht="12.75" customHeight="1" x14ac:dyDescent="0.15">
      <c r="A4855" s="105"/>
      <c r="C4855" s="20"/>
      <c r="D4855" s="20"/>
      <c r="E4855" s="20"/>
      <c r="F4855" s="105">
        <v>37028</v>
      </c>
      <c r="G4855" s="116">
        <v>21.47</v>
      </c>
      <c r="H4855" s="20"/>
    </row>
    <row r="4856" spans="1:8" s="172" customFormat="1" ht="12.75" customHeight="1" x14ac:dyDescent="0.15">
      <c r="A4856" s="105"/>
      <c r="C4856" s="20"/>
      <c r="D4856" s="20"/>
      <c r="E4856" s="20"/>
      <c r="F4856" s="105">
        <v>37027</v>
      </c>
      <c r="G4856" s="116">
        <v>21.89</v>
      </c>
      <c r="H4856" s="20"/>
    </row>
    <row r="4857" spans="1:8" s="172" customFormat="1" ht="12.75" customHeight="1" x14ac:dyDescent="0.15">
      <c r="A4857" s="105"/>
      <c r="C4857" s="20"/>
      <c r="D4857" s="20"/>
      <c r="E4857" s="20"/>
      <c r="F4857" s="105">
        <v>37026</v>
      </c>
      <c r="G4857" s="116">
        <v>23.71</v>
      </c>
      <c r="H4857" s="20"/>
    </row>
    <row r="4858" spans="1:8" s="172" customFormat="1" ht="12.75" customHeight="1" x14ac:dyDescent="0.15">
      <c r="A4858" s="105"/>
      <c r="C4858" s="20"/>
      <c r="D4858" s="20"/>
      <c r="E4858" s="20"/>
      <c r="F4858" s="105">
        <v>37025</v>
      </c>
      <c r="G4858" s="116">
        <v>24.26</v>
      </c>
      <c r="H4858" s="20"/>
    </row>
    <row r="4859" spans="1:8" s="172" customFormat="1" ht="12.75" customHeight="1" x14ac:dyDescent="0.15">
      <c r="A4859" s="105"/>
      <c r="C4859" s="20"/>
      <c r="D4859" s="20"/>
      <c r="E4859" s="20"/>
      <c r="F4859" s="105">
        <v>37022</v>
      </c>
      <c r="G4859" s="116">
        <v>23.54</v>
      </c>
      <c r="H4859" s="20"/>
    </row>
    <row r="4860" spans="1:8" s="172" customFormat="1" ht="12.75" customHeight="1" x14ac:dyDescent="0.15">
      <c r="A4860" s="105"/>
      <c r="C4860" s="20"/>
      <c r="D4860" s="20"/>
      <c r="E4860" s="20"/>
      <c r="F4860" s="105">
        <v>37021</v>
      </c>
      <c r="G4860" s="116">
        <v>24</v>
      </c>
      <c r="H4860" s="20"/>
    </row>
    <row r="4861" spans="1:8" s="172" customFormat="1" ht="12.75" customHeight="1" x14ac:dyDescent="0.15">
      <c r="A4861" s="105"/>
      <c r="C4861" s="20"/>
      <c r="D4861" s="20"/>
      <c r="E4861" s="20"/>
      <c r="F4861" s="105">
        <v>37020</v>
      </c>
      <c r="G4861" s="116">
        <v>24.35</v>
      </c>
      <c r="H4861" s="20"/>
    </row>
    <row r="4862" spans="1:8" s="172" customFormat="1" ht="12.75" customHeight="1" x14ac:dyDescent="0.15">
      <c r="A4862" s="105"/>
      <c r="C4862" s="20"/>
      <c r="D4862" s="20"/>
      <c r="E4862" s="20"/>
      <c r="F4862" s="105">
        <v>37019</v>
      </c>
      <c r="G4862" s="116">
        <v>24.44</v>
      </c>
      <c r="H4862" s="20"/>
    </row>
    <row r="4863" spans="1:8" s="172" customFormat="1" ht="12.75" customHeight="1" x14ac:dyDescent="0.15">
      <c r="A4863" s="105"/>
      <c r="C4863" s="20"/>
      <c r="D4863" s="20"/>
      <c r="E4863" s="20"/>
      <c r="F4863" s="105">
        <v>37018</v>
      </c>
      <c r="G4863" s="116">
        <v>24.86</v>
      </c>
      <c r="H4863" s="20"/>
    </row>
    <row r="4864" spans="1:8" s="172" customFormat="1" ht="12.75" customHeight="1" x14ac:dyDescent="0.15">
      <c r="A4864" s="105"/>
      <c r="C4864" s="20"/>
      <c r="D4864" s="20"/>
      <c r="E4864" s="20"/>
      <c r="F4864" s="105">
        <v>37015</v>
      </c>
      <c r="G4864" s="116">
        <v>23.91</v>
      </c>
      <c r="H4864" s="20"/>
    </row>
    <row r="4865" spans="1:8" s="172" customFormat="1" ht="12.75" customHeight="1" x14ac:dyDescent="0.15">
      <c r="A4865" s="105"/>
      <c r="C4865" s="20"/>
      <c r="D4865" s="20"/>
      <c r="E4865" s="20"/>
      <c r="F4865" s="105">
        <v>37014</v>
      </c>
      <c r="G4865" s="116">
        <v>25.78</v>
      </c>
      <c r="H4865" s="20"/>
    </row>
    <row r="4866" spans="1:8" s="172" customFormat="1" ht="12.75" customHeight="1" x14ac:dyDescent="0.15">
      <c r="A4866" s="105"/>
      <c r="C4866" s="20"/>
      <c r="D4866" s="20"/>
      <c r="E4866" s="20"/>
      <c r="F4866" s="105">
        <v>37013</v>
      </c>
      <c r="G4866" s="116">
        <v>24.23</v>
      </c>
      <c r="H4866" s="20"/>
    </row>
    <row r="4867" spans="1:8" s="172" customFormat="1" ht="12.75" customHeight="1" x14ac:dyDescent="0.15">
      <c r="A4867" s="105"/>
      <c r="C4867" s="20"/>
      <c r="D4867" s="20"/>
      <c r="E4867" s="20"/>
      <c r="F4867" s="105">
        <v>37012</v>
      </c>
      <c r="G4867" s="116">
        <v>24.2</v>
      </c>
      <c r="H4867" s="20"/>
    </row>
    <row r="4868" spans="1:8" s="172" customFormat="1" ht="12.75" customHeight="1" x14ac:dyDescent="0.15">
      <c r="A4868" s="105"/>
      <c r="C4868" s="20"/>
      <c r="D4868" s="20"/>
      <c r="E4868" s="20"/>
      <c r="F4868" s="105">
        <v>37011</v>
      </c>
      <c r="G4868" s="116">
        <v>25.48</v>
      </c>
      <c r="H4868" s="20"/>
    </row>
    <row r="4869" spans="1:8" s="172" customFormat="1" ht="12.75" customHeight="1" x14ac:dyDescent="0.15">
      <c r="A4869" s="105"/>
      <c r="C4869" s="20"/>
      <c r="D4869" s="20"/>
      <c r="E4869" s="20"/>
      <c r="F4869" s="105">
        <v>37008</v>
      </c>
      <c r="G4869" s="116">
        <v>24.02</v>
      </c>
      <c r="H4869" s="20"/>
    </row>
    <row r="4870" spans="1:8" s="172" customFormat="1" ht="12.75" customHeight="1" x14ac:dyDescent="0.15">
      <c r="A4870" s="105"/>
      <c r="C4870" s="20"/>
      <c r="D4870" s="20"/>
      <c r="E4870" s="20"/>
      <c r="F4870" s="105">
        <v>37007</v>
      </c>
      <c r="G4870" s="116">
        <v>25.96</v>
      </c>
      <c r="H4870" s="20"/>
    </row>
    <row r="4871" spans="1:8" s="172" customFormat="1" ht="12.75" customHeight="1" x14ac:dyDescent="0.15">
      <c r="A4871" s="105"/>
      <c r="C4871" s="20"/>
      <c r="D4871" s="20"/>
      <c r="E4871" s="20"/>
      <c r="F4871" s="105">
        <v>37006</v>
      </c>
      <c r="G4871" s="116">
        <v>27.4</v>
      </c>
      <c r="H4871" s="20"/>
    </row>
    <row r="4872" spans="1:8" s="172" customFormat="1" ht="12.75" customHeight="1" x14ac:dyDescent="0.15">
      <c r="A4872" s="105"/>
      <c r="C4872" s="20"/>
      <c r="D4872" s="20"/>
      <c r="E4872" s="20"/>
      <c r="F4872" s="105">
        <v>37005</v>
      </c>
      <c r="G4872" s="116">
        <v>28.49</v>
      </c>
      <c r="H4872" s="20"/>
    </row>
    <row r="4873" spans="1:8" s="172" customFormat="1" ht="12.75" customHeight="1" x14ac:dyDescent="0.15">
      <c r="A4873" s="105"/>
      <c r="C4873" s="20"/>
      <c r="D4873" s="20"/>
      <c r="E4873" s="20"/>
      <c r="F4873" s="105">
        <v>37004</v>
      </c>
      <c r="G4873" s="116">
        <v>28.16</v>
      </c>
      <c r="H4873" s="20"/>
    </row>
    <row r="4874" spans="1:8" s="172" customFormat="1" ht="12.75" customHeight="1" x14ac:dyDescent="0.15">
      <c r="A4874" s="105"/>
      <c r="C4874" s="20"/>
      <c r="D4874" s="20"/>
      <c r="E4874" s="20"/>
      <c r="F4874" s="105">
        <v>37001</v>
      </c>
      <c r="G4874" s="116">
        <v>25.38</v>
      </c>
      <c r="H4874" s="20"/>
    </row>
    <row r="4875" spans="1:8" s="172" customFormat="1" ht="12.75" customHeight="1" x14ac:dyDescent="0.15">
      <c r="A4875" s="105"/>
      <c r="C4875" s="20"/>
      <c r="D4875" s="20"/>
      <c r="E4875" s="20"/>
      <c r="F4875" s="105">
        <v>37000</v>
      </c>
      <c r="G4875" s="116">
        <v>24.16</v>
      </c>
      <c r="H4875" s="20"/>
    </row>
    <row r="4876" spans="1:8" s="172" customFormat="1" ht="12.75" customHeight="1" x14ac:dyDescent="0.15">
      <c r="A4876" s="105"/>
      <c r="C4876" s="20"/>
      <c r="D4876" s="20"/>
      <c r="E4876" s="20"/>
      <c r="F4876" s="105">
        <v>36999</v>
      </c>
      <c r="G4876" s="116">
        <v>24.13</v>
      </c>
      <c r="H4876" s="20"/>
    </row>
    <row r="4877" spans="1:8" s="172" customFormat="1" ht="12.75" customHeight="1" x14ac:dyDescent="0.15">
      <c r="A4877" s="105"/>
      <c r="C4877" s="20"/>
      <c r="D4877" s="20"/>
      <c r="E4877" s="20"/>
      <c r="F4877" s="105">
        <v>36998</v>
      </c>
      <c r="G4877" s="116">
        <v>25.61</v>
      </c>
      <c r="H4877" s="20"/>
    </row>
    <row r="4878" spans="1:8" s="172" customFormat="1" ht="12.75" customHeight="1" x14ac:dyDescent="0.15">
      <c r="A4878" s="105"/>
      <c r="C4878" s="20"/>
      <c r="D4878" s="20"/>
      <c r="E4878" s="20"/>
      <c r="F4878" s="105">
        <v>36997</v>
      </c>
      <c r="G4878" s="116">
        <v>26.33</v>
      </c>
      <c r="H4878" s="20"/>
    </row>
    <row r="4879" spans="1:8" s="172" customFormat="1" ht="12.75" customHeight="1" x14ac:dyDescent="0.15">
      <c r="A4879" s="105"/>
      <c r="C4879" s="20"/>
      <c r="D4879" s="20"/>
      <c r="E4879" s="20"/>
      <c r="F4879" s="105">
        <v>36993</v>
      </c>
      <c r="G4879" s="116">
        <v>26.12</v>
      </c>
      <c r="H4879" s="20"/>
    </row>
    <row r="4880" spans="1:8" s="172" customFormat="1" ht="12.75" customHeight="1" x14ac:dyDescent="0.15">
      <c r="A4880" s="105"/>
      <c r="C4880" s="20"/>
      <c r="D4880" s="20"/>
      <c r="E4880" s="20"/>
      <c r="F4880" s="105">
        <v>36992</v>
      </c>
      <c r="G4880" s="116">
        <v>28.46</v>
      </c>
      <c r="H4880" s="20"/>
    </row>
    <row r="4881" spans="1:8" s="172" customFormat="1" ht="12.75" customHeight="1" x14ac:dyDescent="0.15">
      <c r="A4881" s="105"/>
      <c r="C4881" s="20"/>
      <c r="D4881" s="20"/>
      <c r="E4881" s="20"/>
      <c r="F4881" s="105">
        <v>36991</v>
      </c>
      <c r="G4881" s="116">
        <v>29.44</v>
      </c>
      <c r="H4881" s="20"/>
    </row>
    <row r="4882" spans="1:8" s="172" customFormat="1" ht="12.75" customHeight="1" x14ac:dyDescent="0.15">
      <c r="A4882" s="105"/>
      <c r="C4882" s="20"/>
      <c r="D4882" s="20"/>
      <c r="E4882" s="20"/>
      <c r="F4882" s="105">
        <v>36990</v>
      </c>
      <c r="G4882" s="116">
        <v>31.91</v>
      </c>
      <c r="H4882" s="20"/>
    </row>
    <row r="4883" spans="1:8" s="172" customFormat="1" ht="12.75" customHeight="1" x14ac:dyDescent="0.15">
      <c r="A4883" s="105"/>
      <c r="C4883" s="20"/>
      <c r="D4883" s="20"/>
      <c r="E4883" s="20"/>
      <c r="F4883" s="105">
        <v>36987</v>
      </c>
      <c r="G4883" s="116">
        <v>31.69</v>
      </c>
      <c r="H4883" s="20"/>
    </row>
    <row r="4884" spans="1:8" s="172" customFormat="1" ht="12.75" customHeight="1" x14ac:dyDescent="0.15">
      <c r="A4884" s="105"/>
      <c r="C4884" s="20"/>
      <c r="D4884" s="20"/>
      <c r="E4884" s="20"/>
      <c r="F4884" s="105">
        <v>36986</v>
      </c>
      <c r="G4884" s="116">
        <v>29.94</v>
      </c>
      <c r="H4884" s="20"/>
    </row>
    <row r="4885" spans="1:8" s="172" customFormat="1" ht="12.75" customHeight="1" x14ac:dyDescent="0.15">
      <c r="A4885" s="105"/>
      <c r="C4885" s="20"/>
      <c r="D4885" s="20"/>
      <c r="E4885" s="20"/>
      <c r="F4885" s="105">
        <v>36985</v>
      </c>
      <c r="G4885" s="116">
        <v>34.07</v>
      </c>
      <c r="H4885" s="20"/>
    </row>
    <row r="4886" spans="1:8" s="172" customFormat="1" ht="12.75" customHeight="1" x14ac:dyDescent="0.15">
      <c r="A4886" s="105"/>
      <c r="C4886" s="20"/>
      <c r="D4886" s="20"/>
      <c r="E4886" s="20"/>
      <c r="F4886" s="105">
        <v>36984</v>
      </c>
      <c r="G4886" s="116">
        <v>34.72</v>
      </c>
      <c r="H4886" s="20"/>
    </row>
    <row r="4887" spans="1:8" s="172" customFormat="1" ht="12.75" customHeight="1" x14ac:dyDescent="0.15">
      <c r="A4887" s="105"/>
      <c r="C4887" s="20"/>
      <c r="D4887" s="20"/>
      <c r="E4887" s="20"/>
      <c r="F4887" s="105">
        <v>36983</v>
      </c>
      <c r="G4887" s="116">
        <v>31.21</v>
      </c>
      <c r="H4887" s="20"/>
    </row>
    <row r="4888" spans="1:8" s="172" customFormat="1" ht="12.75" customHeight="1" x14ac:dyDescent="0.15">
      <c r="A4888" s="105"/>
      <c r="C4888" s="20"/>
      <c r="D4888" s="20"/>
      <c r="E4888" s="20"/>
      <c r="F4888" s="105">
        <v>36980</v>
      </c>
      <c r="G4888" s="116">
        <v>28.64</v>
      </c>
      <c r="H4888" s="20"/>
    </row>
    <row r="4889" spans="1:8" s="172" customFormat="1" ht="12.75" customHeight="1" x14ac:dyDescent="0.15">
      <c r="A4889" s="105"/>
      <c r="C4889" s="20"/>
      <c r="D4889" s="20"/>
      <c r="E4889" s="20"/>
      <c r="F4889" s="105">
        <v>36979</v>
      </c>
      <c r="G4889" s="116">
        <v>29.17</v>
      </c>
      <c r="H4889" s="20"/>
    </row>
    <row r="4890" spans="1:8" s="172" customFormat="1" ht="12.75" customHeight="1" x14ac:dyDescent="0.15">
      <c r="A4890" s="105"/>
      <c r="C4890" s="20"/>
      <c r="D4890" s="20"/>
      <c r="E4890" s="20"/>
      <c r="F4890" s="105">
        <v>36978</v>
      </c>
      <c r="G4890" s="116">
        <v>28.58</v>
      </c>
      <c r="H4890" s="20"/>
    </row>
    <row r="4891" spans="1:8" s="172" customFormat="1" ht="12.75" customHeight="1" x14ac:dyDescent="0.15">
      <c r="A4891" s="105"/>
      <c r="C4891" s="20"/>
      <c r="D4891" s="20"/>
      <c r="E4891" s="20"/>
      <c r="F4891" s="105">
        <v>36977</v>
      </c>
      <c r="G4891" s="116">
        <v>27.04</v>
      </c>
      <c r="H4891" s="20"/>
    </row>
    <row r="4892" spans="1:8" s="172" customFormat="1" ht="12.75" customHeight="1" x14ac:dyDescent="0.15">
      <c r="A4892" s="105"/>
      <c r="C4892" s="20"/>
      <c r="D4892" s="20"/>
      <c r="E4892" s="20"/>
      <c r="F4892" s="105">
        <v>36976</v>
      </c>
      <c r="G4892" s="116">
        <v>29.04</v>
      </c>
      <c r="H4892" s="20"/>
    </row>
    <row r="4893" spans="1:8" s="172" customFormat="1" ht="12.75" customHeight="1" x14ac:dyDescent="0.15">
      <c r="A4893" s="105"/>
      <c r="C4893" s="20"/>
      <c r="D4893" s="20"/>
      <c r="E4893" s="20"/>
      <c r="F4893" s="105">
        <v>36973</v>
      </c>
      <c r="G4893" s="116">
        <v>30.45</v>
      </c>
      <c r="H4893" s="20"/>
    </row>
    <row r="4894" spans="1:8" s="172" customFormat="1" ht="12.75" customHeight="1" x14ac:dyDescent="0.15">
      <c r="A4894" s="105"/>
      <c r="C4894" s="20"/>
      <c r="D4894" s="20"/>
      <c r="E4894" s="20"/>
      <c r="F4894" s="105">
        <v>36972</v>
      </c>
      <c r="G4894" s="116">
        <v>32.840000000000003</v>
      </c>
      <c r="H4894" s="20"/>
    </row>
    <row r="4895" spans="1:8" s="172" customFormat="1" ht="12.75" customHeight="1" x14ac:dyDescent="0.15">
      <c r="A4895" s="105"/>
      <c r="C4895" s="20"/>
      <c r="D4895" s="20"/>
      <c r="E4895" s="20"/>
      <c r="F4895" s="105">
        <v>36971</v>
      </c>
      <c r="G4895" s="116">
        <v>31.93</v>
      </c>
      <c r="H4895" s="20"/>
    </row>
    <row r="4896" spans="1:8" s="172" customFormat="1" ht="12.75" customHeight="1" x14ac:dyDescent="0.15">
      <c r="A4896" s="105"/>
      <c r="C4896" s="20"/>
      <c r="D4896" s="20"/>
      <c r="E4896" s="20"/>
      <c r="F4896" s="105">
        <v>36970</v>
      </c>
      <c r="G4896" s="116">
        <v>30.96</v>
      </c>
      <c r="H4896" s="20"/>
    </row>
    <row r="4897" spans="1:8" s="172" customFormat="1" ht="12.75" customHeight="1" x14ac:dyDescent="0.15">
      <c r="A4897" s="105"/>
      <c r="C4897" s="20"/>
      <c r="D4897" s="20"/>
      <c r="E4897" s="20"/>
      <c r="F4897" s="105">
        <v>36969</v>
      </c>
      <c r="G4897" s="116">
        <v>29.78</v>
      </c>
      <c r="H4897" s="20"/>
    </row>
    <row r="4898" spans="1:8" s="172" customFormat="1" ht="12.75" customHeight="1" x14ac:dyDescent="0.15">
      <c r="A4898" s="105"/>
      <c r="C4898" s="20"/>
      <c r="D4898" s="20"/>
      <c r="E4898" s="20"/>
      <c r="F4898" s="105">
        <v>36966</v>
      </c>
      <c r="G4898" s="116">
        <v>29.91</v>
      </c>
      <c r="H4898" s="20"/>
    </row>
    <row r="4899" spans="1:8" s="172" customFormat="1" ht="12.75" customHeight="1" x14ac:dyDescent="0.15">
      <c r="A4899" s="105"/>
      <c r="C4899" s="20"/>
      <c r="D4899" s="20"/>
      <c r="E4899" s="20"/>
      <c r="F4899" s="105">
        <v>36965</v>
      </c>
      <c r="G4899" s="116">
        <v>28.56</v>
      </c>
      <c r="H4899" s="20"/>
    </row>
    <row r="4900" spans="1:8" s="172" customFormat="1" ht="12.75" customHeight="1" x14ac:dyDescent="0.15">
      <c r="A4900" s="105"/>
      <c r="C4900" s="20"/>
      <c r="D4900" s="20"/>
      <c r="E4900" s="20"/>
      <c r="F4900" s="105">
        <v>36964</v>
      </c>
      <c r="G4900" s="116">
        <v>29.61</v>
      </c>
      <c r="H4900" s="20"/>
    </row>
    <row r="4901" spans="1:8" s="172" customFormat="1" ht="12.75" customHeight="1" x14ac:dyDescent="0.15">
      <c r="A4901" s="105"/>
      <c r="C4901" s="20"/>
      <c r="D4901" s="20"/>
      <c r="E4901" s="20"/>
      <c r="F4901" s="105">
        <v>36963</v>
      </c>
      <c r="G4901" s="116">
        <v>27.55</v>
      </c>
      <c r="H4901" s="20"/>
    </row>
    <row r="4902" spans="1:8" s="172" customFormat="1" ht="12.75" customHeight="1" x14ac:dyDescent="0.15">
      <c r="A4902" s="105"/>
      <c r="C4902" s="20"/>
      <c r="D4902" s="20"/>
      <c r="E4902" s="20"/>
      <c r="F4902" s="105">
        <v>36962</v>
      </c>
      <c r="G4902" s="116">
        <v>30.32</v>
      </c>
      <c r="H4902" s="20"/>
    </row>
    <row r="4903" spans="1:8" s="172" customFormat="1" ht="12.75" customHeight="1" x14ac:dyDescent="0.15">
      <c r="A4903" s="105"/>
      <c r="C4903" s="20"/>
      <c r="D4903" s="20"/>
      <c r="E4903" s="20"/>
      <c r="F4903" s="105">
        <v>36959</v>
      </c>
      <c r="G4903" s="116">
        <v>25.62</v>
      </c>
      <c r="H4903" s="20"/>
    </row>
    <row r="4904" spans="1:8" s="172" customFormat="1" ht="12.75" customHeight="1" x14ac:dyDescent="0.15">
      <c r="A4904" s="105"/>
      <c r="C4904" s="20"/>
      <c r="D4904" s="20"/>
      <c r="E4904" s="20"/>
      <c r="F4904" s="105">
        <v>36958</v>
      </c>
      <c r="G4904" s="116">
        <v>24.29</v>
      </c>
      <c r="H4904" s="20"/>
    </row>
    <row r="4905" spans="1:8" s="172" customFormat="1" ht="12.75" customHeight="1" x14ac:dyDescent="0.15">
      <c r="A4905" s="105"/>
      <c r="C4905" s="20"/>
      <c r="D4905" s="20"/>
      <c r="E4905" s="20"/>
      <c r="F4905" s="105">
        <v>36957</v>
      </c>
      <c r="G4905" s="116">
        <v>24.12</v>
      </c>
      <c r="H4905" s="20"/>
    </row>
    <row r="4906" spans="1:8" s="172" customFormat="1" ht="12.75" customHeight="1" x14ac:dyDescent="0.15">
      <c r="A4906" s="105"/>
      <c r="C4906" s="20"/>
      <c r="D4906" s="20"/>
      <c r="E4906" s="20"/>
      <c r="F4906" s="105">
        <v>36956</v>
      </c>
      <c r="G4906" s="116">
        <v>25.89</v>
      </c>
      <c r="H4906" s="20"/>
    </row>
    <row r="4907" spans="1:8" s="172" customFormat="1" ht="12.75" customHeight="1" x14ac:dyDescent="0.15">
      <c r="A4907" s="105"/>
      <c r="C4907" s="20"/>
      <c r="D4907" s="20"/>
      <c r="E4907" s="20"/>
      <c r="F4907" s="105">
        <v>36955</v>
      </c>
      <c r="G4907" s="116">
        <v>27.12</v>
      </c>
      <c r="H4907" s="20"/>
    </row>
    <row r="4908" spans="1:8" s="172" customFormat="1" ht="12.75" customHeight="1" x14ac:dyDescent="0.15">
      <c r="A4908" s="105"/>
      <c r="C4908" s="20"/>
      <c r="D4908" s="20"/>
      <c r="E4908" s="20"/>
      <c r="F4908" s="105">
        <v>36952</v>
      </c>
      <c r="G4908" s="116">
        <v>27.43</v>
      </c>
      <c r="H4908" s="20"/>
    </row>
    <row r="4909" spans="1:8" s="172" customFormat="1" ht="12.75" customHeight="1" x14ac:dyDescent="0.15">
      <c r="A4909" s="105"/>
      <c r="C4909" s="20"/>
      <c r="D4909" s="20"/>
      <c r="E4909" s="20"/>
      <c r="F4909" s="105">
        <v>36951</v>
      </c>
      <c r="G4909" s="116">
        <v>28.08</v>
      </c>
      <c r="H4909" s="20"/>
    </row>
    <row r="4910" spans="1:8" s="172" customFormat="1" ht="12.75" customHeight="1" x14ac:dyDescent="0.15">
      <c r="A4910" s="105"/>
      <c r="C4910" s="20"/>
      <c r="D4910" s="20"/>
      <c r="E4910" s="20"/>
      <c r="F4910" s="105">
        <v>36950</v>
      </c>
      <c r="G4910" s="116">
        <v>28.35</v>
      </c>
      <c r="H4910" s="20"/>
    </row>
    <row r="4911" spans="1:8" s="172" customFormat="1" ht="12.75" customHeight="1" x14ac:dyDescent="0.15">
      <c r="A4911" s="105"/>
      <c r="C4911" s="20"/>
      <c r="D4911" s="20"/>
      <c r="E4911" s="20"/>
      <c r="F4911" s="105">
        <v>36949</v>
      </c>
      <c r="G4911" s="116">
        <v>26.49</v>
      </c>
      <c r="H4911" s="20"/>
    </row>
    <row r="4912" spans="1:8" s="172" customFormat="1" ht="12.75" customHeight="1" x14ac:dyDescent="0.15">
      <c r="A4912" s="105"/>
      <c r="C4912" s="20"/>
      <c r="D4912" s="20"/>
      <c r="E4912" s="20"/>
      <c r="F4912" s="105">
        <v>36948</v>
      </c>
      <c r="G4912" s="116">
        <v>25.43</v>
      </c>
      <c r="H4912" s="20"/>
    </row>
    <row r="4913" spans="1:8" s="172" customFormat="1" ht="12.75" customHeight="1" x14ac:dyDescent="0.15">
      <c r="A4913" s="105"/>
      <c r="C4913" s="20"/>
      <c r="D4913" s="20"/>
      <c r="E4913" s="20"/>
      <c r="F4913" s="105">
        <v>36945</v>
      </c>
      <c r="G4913" s="116">
        <v>27.21</v>
      </c>
      <c r="H4913" s="20"/>
    </row>
    <row r="4914" spans="1:8" s="172" customFormat="1" ht="12.75" customHeight="1" x14ac:dyDescent="0.15">
      <c r="A4914" s="105"/>
      <c r="C4914" s="20"/>
      <c r="D4914" s="20"/>
      <c r="E4914" s="20"/>
      <c r="F4914" s="105">
        <v>36944</v>
      </c>
      <c r="G4914" s="116">
        <v>26.76</v>
      </c>
      <c r="H4914" s="20"/>
    </row>
    <row r="4915" spans="1:8" s="172" customFormat="1" ht="12.75" customHeight="1" x14ac:dyDescent="0.15">
      <c r="A4915" s="105"/>
      <c r="C4915" s="20"/>
      <c r="D4915" s="20"/>
      <c r="E4915" s="20"/>
      <c r="F4915" s="105">
        <v>36943</v>
      </c>
      <c r="G4915" s="116">
        <v>25.75</v>
      </c>
      <c r="H4915" s="20"/>
    </row>
    <row r="4916" spans="1:8" s="172" customFormat="1" ht="12.75" customHeight="1" x14ac:dyDescent="0.15">
      <c r="A4916" s="105"/>
      <c r="C4916" s="20"/>
      <c r="D4916" s="20"/>
      <c r="E4916" s="20"/>
      <c r="F4916" s="105">
        <v>36942</v>
      </c>
      <c r="G4916" s="116">
        <v>24.69</v>
      </c>
      <c r="H4916" s="20"/>
    </row>
    <row r="4917" spans="1:8" s="172" customFormat="1" ht="12.75" customHeight="1" x14ac:dyDescent="0.15">
      <c r="A4917" s="105"/>
      <c r="C4917" s="20"/>
      <c r="D4917" s="20"/>
      <c r="E4917" s="20"/>
      <c r="F4917" s="105">
        <v>36938</v>
      </c>
      <c r="G4917" s="116">
        <v>22.12</v>
      </c>
      <c r="H4917" s="20"/>
    </row>
    <row r="4918" spans="1:8" s="172" customFormat="1" ht="12.75" customHeight="1" x14ac:dyDescent="0.15">
      <c r="A4918" s="105"/>
      <c r="C4918" s="20"/>
      <c r="D4918" s="20"/>
      <c r="E4918" s="20"/>
      <c r="F4918" s="105">
        <v>36937</v>
      </c>
      <c r="G4918" s="116">
        <v>20.27</v>
      </c>
      <c r="H4918" s="20"/>
    </row>
    <row r="4919" spans="1:8" s="172" customFormat="1" ht="12.75" customHeight="1" x14ac:dyDescent="0.15">
      <c r="A4919" s="105"/>
      <c r="C4919" s="20"/>
      <c r="D4919" s="20"/>
      <c r="E4919" s="20"/>
      <c r="F4919" s="105">
        <v>36936</v>
      </c>
      <c r="G4919" s="116">
        <v>21.52</v>
      </c>
      <c r="H4919" s="20"/>
    </row>
    <row r="4920" spans="1:8" s="172" customFormat="1" ht="12.75" customHeight="1" x14ac:dyDescent="0.15">
      <c r="A4920" s="105"/>
      <c r="C4920" s="20"/>
      <c r="D4920" s="20"/>
      <c r="E4920" s="20"/>
      <c r="F4920" s="105">
        <v>36935</v>
      </c>
      <c r="G4920" s="116">
        <v>21.37</v>
      </c>
      <c r="H4920" s="20"/>
    </row>
    <row r="4921" spans="1:8" s="172" customFormat="1" ht="12.75" customHeight="1" x14ac:dyDescent="0.15">
      <c r="A4921" s="105"/>
      <c r="C4921" s="20"/>
      <c r="D4921" s="20"/>
      <c r="E4921" s="20"/>
      <c r="F4921" s="105">
        <v>36934</v>
      </c>
      <c r="G4921" s="116">
        <v>21.92</v>
      </c>
      <c r="H4921" s="20"/>
    </row>
    <row r="4922" spans="1:8" s="172" customFormat="1" ht="12.75" customHeight="1" x14ac:dyDescent="0.15">
      <c r="A4922" s="105"/>
      <c r="C4922" s="20"/>
      <c r="D4922" s="20"/>
      <c r="E4922" s="20"/>
      <c r="F4922" s="105">
        <v>36931</v>
      </c>
      <c r="G4922" s="116">
        <v>22.03</v>
      </c>
      <c r="H4922" s="20"/>
    </row>
    <row r="4923" spans="1:8" s="172" customFormat="1" ht="12.75" customHeight="1" x14ac:dyDescent="0.15">
      <c r="A4923" s="105"/>
      <c r="C4923" s="20"/>
      <c r="D4923" s="20"/>
      <c r="E4923" s="20"/>
      <c r="F4923" s="105">
        <v>36930</v>
      </c>
      <c r="G4923" s="116">
        <v>21.46</v>
      </c>
      <c r="H4923" s="20"/>
    </row>
    <row r="4924" spans="1:8" s="172" customFormat="1" ht="12.75" customHeight="1" x14ac:dyDescent="0.15">
      <c r="A4924" s="105"/>
      <c r="C4924" s="20"/>
      <c r="D4924" s="20"/>
      <c r="E4924" s="20"/>
      <c r="F4924" s="105">
        <v>36929</v>
      </c>
      <c r="G4924" s="116">
        <v>21.67</v>
      </c>
      <c r="H4924" s="20"/>
    </row>
    <row r="4925" spans="1:8" s="172" customFormat="1" ht="12.75" customHeight="1" x14ac:dyDescent="0.15">
      <c r="A4925" s="105"/>
      <c r="C4925" s="20"/>
      <c r="D4925" s="20"/>
      <c r="E4925" s="20"/>
      <c r="F4925" s="105">
        <v>36928</v>
      </c>
      <c r="G4925" s="116">
        <v>21.98</v>
      </c>
      <c r="H4925" s="20"/>
    </row>
    <row r="4926" spans="1:8" s="172" customFormat="1" ht="12.75" customHeight="1" x14ac:dyDescent="0.15">
      <c r="A4926" s="105"/>
      <c r="C4926" s="20"/>
      <c r="D4926" s="20"/>
      <c r="E4926" s="20"/>
      <c r="F4926" s="105">
        <v>36927</v>
      </c>
      <c r="G4926" s="116">
        <v>22.19</v>
      </c>
      <c r="H4926" s="20"/>
    </row>
    <row r="4927" spans="1:8" s="172" customFormat="1" ht="12.75" customHeight="1" x14ac:dyDescent="0.15">
      <c r="A4927" s="105"/>
      <c r="C4927" s="20"/>
      <c r="D4927" s="20"/>
      <c r="E4927" s="20"/>
      <c r="F4927" s="105">
        <v>36924</v>
      </c>
      <c r="G4927" s="116">
        <v>21.95</v>
      </c>
      <c r="H4927" s="20"/>
    </row>
    <row r="4928" spans="1:8" s="172" customFormat="1" ht="12.75" customHeight="1" x14ac:dyDescent="0.15">
      <c r="A4928" s="105"/>
      <c r="C4928" s="20"/>
      <c r="D4928" s="20"/>
      <c r="E4928" s="20"/>
      <c r="F4928" s="105">
        <v>36923</v>
      </c>
      <c r="G4928" s="116">
        <v>21.66</v>
      </c>
      <c r="H4928" s="20"/>
    </row>
    <row r="4929" spans="1:8" s="172" customFormat="1" ht="12.75" customHeight="1" x14ac:dyDescent="0.15">
      <c r="A4929" s="105"/>
      <c r="C4929" s="20"/>
      <c r="D4929" s="20"/>
      <c r="E4929" s="20"/>
      <c r="F4929" s="105">
        <v>36922</v>
      </c>
      <c r="G4929" s="116">
        <v>22.02</v>
      </c>
      <c r="H4929" s="20"/>
    </row>
    <row r="4930" spans="1:8" s="172" customFormat="1" ht="12.75" customHeight="1" x14ac:dyDescent="0.15">
      <c r="A4930" s="105"/>
      <c r="C4930" s="20"/>
      <c r="D4930" s="20"/>
      <c r="E4930" s="20"/>
      <c r="F4930" s="105">
        <v>36921</v>
      </c>
      <c r="G4930" s="116">
        <v>22.57</v>
      </c>
      <c r="H4930" s="20"/>
    </row>
    <row r="4931" spans="1:8" s="172" customFormat="1" ht="12.75" customHeight="1" x14ac:dyDescent="0.15">
      <c r="A4931" s="105"/>
      <c r="C4931" s="20"/>
      <c r="D4931" s="20"/>
      <c r="E4931" s="20"/>
      <c r="F4931" s="105">
        <v>36920</v>
      </c>
      <c r="G4931" s="116">
        <v>22.61</v>
      </c>
      <c r="H4931" s="20"/>
    </row>
    <row r="4932" spans="1:8" s="172" customFormat="1" ht="12.75" customHeight="1" x14ac:dyDescent="0.15">
      <c r="A4932" s="105"/>
      <c r="C4932" s="20"/>
      <c r="D4932" s="20"/>
      <c r="E4932" s="20"/>
      <c r="F4932" s="105">
        <v>36917</v>
      </c>
      <c r="G4932" s="116">
        <v>22.57</v>
      </c>
      <c r="H4932" s="20"/>
    </row>
    <row r="4933" spans="1:8" s="172" customFormat="1" ht="12.75" customHeight="1" x14ac:dyDescent="0.15">
      <c r="A4933" s="105"/>
      <c r="C4933" s="20"/>
      <c r="D4933" s="20"/>
      <c r="E4933" s="20"/>
      <c r="F4933" s="105">
        <v>36916</v>
      </c>
      <c r="G4933" s="116">
        <v>22.64</v>
      </c>
      <c r="H4933" s="20"/>
    </row>
    <row r="4934" spans="1:8" s="172" customFormat="1" ht="12.75" customHeight="1" x14ac:dyDescent="0.15">
      <c r="A4934" s="105"/>
      <c r="C4934" s="20"/>
      <c r="D4934" s="20"/>
      <c r="E4934" s="20"/>
      <c r="F4934" s="105">
        <v>36915</v>
      </c>
      <c r="G4934" s="116">
        <v>22.03</v>
      </c>
      <c r="H4934" s="20"/>
    </row>
    <row r="4935" spans="1:8" s="172" customFormat="1" ht="12.75" customHeight="1" x14ac:dyDescent="0.15">
      <c r="A4935" s="105"/>
      <c r="C4935" s="20"/>
      <c r="D4935" s="20"/>
      <c r="E4935" s="20"/>
      <c r="F4935" s="105">
        <v>36914</v>
      </c>
      <c r="G4935" s="116">
        <v>21.57</v>
      </c>
      <c r="H4935" s="20"/>
    </row>
    <row r="4936" spans="1:8" s="172" customFormat="1" ht="12.75" customHeight="1" x14ac:dyDescent="0.15">
      <c r="A4936" s="105"/>
      <c r="C4936" s="20"/>
      <c r="D4936" s="20"/>
      <c r="E4936" s="20"/>
      <c r="F4936" s="105">
        <v>36913</v>
      </c>
      <c r="G4936" s="116">
        <v>23.25</v>
      </c>
      <c r="H4936" s="20"/>
    </row>
    <row r="4937" spans="1:8" s="172" customFormat="1" ht="12.75" customHeight="1" x14ac:dyDescent="0.15">
      <c r="A4937" s="105"/>
      <c r="C4937" s="20"/>
      <c r="D4937" s="20"/>
      <c r="E4937" s="20"/>
      <c r="F4937" s="105">
        <v>36910</v>
      </c>
      <c r="G4937" s="116">
        <v>23.24</v>
      </c>
      <c r="H4937" s="20"/>
    </row>
    <row r="4938" spans="1:8" s="172" customFormat="1" ht="12.75" customHeight="1" x14ac:dyDescent="0.15">
      <c r="A4938" s="105"/>
      <c r="C4938" s="20"/>
      <c r="D4938" s="20"/>
      <c r="E4938" s="20"/>
      <c r="F4938" s="105">
        <v>36909</v>
      </c>
      <c r="G4938" s="116">
        <v>23.37</v>
      </c>
      <c r="H4938" s="20"/>
    </row>
    <row r="4939" spans="1:8" s="172" customFormat="1" ht="12.75" customHeight="1" x14ac:dyDescent="0.15">
      <c r="A4939" s="105"/>
      <c r="C4939" s="20"/>
      <c r="D4939" s="20"/>
      <c r="E4939" s="20"/>
      <c r="F4939" s="105">
        <v>36908</v>
      </c>
      <c r="G4939" s="116">
        <v>24.93</v>
      </c>
      <c r="H4939" s="20"/>
    </row>
    <row r="4940" spans="1:8" s="172" customFormat="1" ht="12.75" customHeight="1" x14ac:dyDescent="0.15">
      <c r="A4940" s="105"/>
      <c r="C4940" s="20"/>
      <c r="D4940" s="20"/>
      <c r="E4940" s="20"/>
      <c r="F4940" s="105">
        <v>36907</v>
      </c>
      <c r="G4940" s="116">
        <v>25.28</v>
      </c>
      <c r="H4940" s="20"/>
    </row>
    <row r="4941" spans="1:8" s="172" customFormat="1" ht="12.75" customHeight="1" x14ac:dyDescent="0.15">
      <c r="A4941" s="105"/>
      <c r="C4941" s="20"/>
      <c r="D4941" s="20"/>
      <c r="E4941" s="20"/>
      <c r="F4941" s="105">
        <v>36903</v>
      </c>
      <c r="G4941" s="116">
        <v>24.56</v>
      </c>
      <c r="H4941" s="20"/>
    </row>
    <row r="4942" spans="1:8" s="172" customFormat="1" ht="12.75" customHeight="1" x14ac:dyDescent="0.15">
      <c r="A4942" s="105"/>
      <c r="C4942" s="20"/>
      <c r="D4942" s="20"/>
      <c r="E4942" s="20"/>
      <c r="F4942" s="105">
        <v>36902</v>
      </c>
      <c r="G4942" s="116">
        <v>25.79</v>
      </c>
      <c r="H4942" s="20"/>
    </row>
    <row r="4943" spans="1:8" s="172" customFormat="1" ht="12.75" customHeight="1" x14ac:dyDescent="0.15">
      <c r="A4943" s="105"/>
      <c r="C4943" s="20"/>
      <c r="D4943" s="20"/>
      <c r="E4943" s="20"/>
      <c r="F4943" s="105">
        <v>36901</v>
      </c>
      <c r="G4943" s="116">
        <v>26.8</v>
      </c>
      <c r="H4943" s="20"/>
    </row>
    <row r="4944" spans="1:8" s="172" customFormat="1" ht="12.75" customHeight="1" x14ac:dyDescent="0.15">
      <c r="A4944" s="105"/>
      <c r="C4944" s="20"/>
      <c r="D4944" s="20"/>
      <c r="E4944" s="20"/>
      <c r="F4944" s="105">
        <v>36900</v>
      </c>
      <c r="G4944" s="116">
        <v>27.99</v>
      </c>
      <c r="H4944" s="20"/>
    </row>
    <row r="4945" spans="1:8" s="172" customFormat="1" ht="12.75" customHeight="1" x14ac:dyDescent="0.15">
      <c r="A4945" s="105"/>
      <c r="C4945" s="20"/>
      <c r="D4945" s="20"/>
      <c r="E4945" s="20"/>
      <c r="F4945" s="105">
        <v>36899</v>
      </c>
      <c r="G4945" s="116">
        <v>29.84</v>
      </c>
      <c r="H4945" s="20"/>
    </row>
    <row r="4946" spans="1:8" s="172" customFormat="1" ht="12.75" customHeight="1" x14ac:dyDescent="0.15">
      <c r="A4946" s="105"/>
      <c r="C4946" s="20"/>
      <c r="D4946" s="20"/>
      <c r="E4946" s="20"/>
      <c r="F4946" s="105">
        <v>36896</v>
      </c>
      <c r="G4946" s="116">
        <v>28.67</v>
      </c>
      <c r="H4946" s="20"/>
    </row>
    <row r="4947" spans="1:8" s="172" customFormat="1" ht="12.75" customHeight="1" x14ac:dyDescent="0.15">
      <c r="A4947" s="105"/>
      <c r="C4947" s="20"/>
      <c r="D4947" s="20"/>
      <c r="E4947" s="20"/>
      <c r="F4947" s="105">
        <v>36895</v>
      </c>
      <c r="G4947" s="116">
        <v>26.97</v>
      </c>
      <c r="H4947" s="20"/>
    </row>
    <row r="4948" spans="1:8" s="172" customFormat="1" ht="12.75" customHeight="1" x14ac:dyDescent="0.15">
      <c r="A4948" s="105"/>
      <c r="C4948" s="20"/>
      <c r="D4948" s="20"/>
      <c r="E4948" s="20"/>
      <c r="F4948" s="105">
        <v>36894</v>
      </c>
      <c r="G4948" s="116">
        <v>26.6</v>
      </c>
      <c r="H4948" s="20"/>
    </row>
    <row r="4949" spans="1:8" s="172" customFormat="1" ht="12.75" customHeight="1" x14ac:dyDescent="0.15">
      <c r="A4949" s="105"/>
      <c r="C4949" s="20"/>
      <c r="D4949" s="20"/>
      <c r="E4949" s="20"/>
      <c r="F4949" s="105">
        <v>36893</v>
      </c>
      <c r="G4949" s="116">
        <v>29.99</v>
      </c>
      <c r="H4949" s="20"/>
    </row>
    <row r="4950" spans="1:8" s="172" customFormat="1" ht="12.75" customHeight="1" x14ac:dyDescent="0.15">
      <c r="A4950" s="105"/>
      <c r="C4950" s="20"/>
      <c r="D4950" s="20"/>
      <c r="E4950" s="20"/>
      <c r="F4950" s="105">
        <v>36889</v>
      </c>
      <c r="G4950" s="116">
        <v>26.85</v>
      </c>
      <c r="H4950" s="20"/>
    </row>
    <row r="4951" spans="1:8" s="172" customFormat="1" ht="12.75" customHeight="1" x14ac:dyDescent="0.15">
      <c r="A4951" s="105"/>
      <c r="C4951" s="20"/>
      <c r="D4951" s="20"/>
      <c r="E4951" s="20"/>
      <c r="F4951" s="105">
        <v>36888</v>
      </c>
      <c r="G4951" s="116">
        <v>26.57</v>
      </c>
      <c r="H4951" s="20"/>
    </row>
    <row r="4952" spans="1:8" s="172" customFormat="1" ht="12.75" customHeight="1" x14ac:dyDescent="0.15">
      <c r="A4952" s="105"/>
      <c r="C4952" s="20"/>
      <c r="D4952" s="20"/>
      <c r="E4952" s="20"/>
      <c r="F4952" s="105">
        <v>36887</v>
      </c>
      <c r="G4952" s="116">
        <v>28.14</v>
      </c>
      <c r="H4952" s="20"/>
    </row>
    <row r="4953" spans="1:8" s="172" customFormat="1" ht="12.75" customHeight="1" x14ac:dyDescent="0.15">
      <c r="A4953" s="105"/>
      <c r="C4953" s="20"/>
      <c r="D4953" s="20"/>
      <c r="E4953" s="20"/>
      <c r="F4953" s="105">
        <v>36886</v>
      </c>
      <c r="G4953" s="116">
        <v>28.73</v>
      </c>
      <c r="H4953" s="20"/>
    </row>
    <row r="4954" spans="1:8" s="172" customFormat="1" ht="12.75" customHeight="1" x14ac:dyDescent="0.15">
      <c r="A4954" s="105"/>
      <c r="C4954" s="20"/>
      <c r="D4954" s="20"/>
      <c r="E4954" s="20"/>
      <c r="F4954" s="105">
        <v>36882</v>
      </c>
      <c r="G4954" s="116">
        <v>27.55</v>
      </c>
      <c r="H4954" s="20"/>
    </row>
    <row r="4955" spans="1:8" s="172" customFormat="1" ht="12.75" customHeight="1" x14ac:dyDescent="0.15">
      <c r="A4955" s="105"/>
      <c r="C4955" s="20"/>
      <c r="D4955" s="20"/>
      <c r="E4955" s="20"/>
      <c r="F4955" s="105">
        <v>36881</v>
      </c>
      <c r="G4955" s="116">
        <v>29.66</v>
      </c>
      <c r="H4955" s="20"/>
    </row>
    <row r="4956" spans="1:8" s="172" customFormat="1" ht="12.75" customHeight="1" x14ac:dyDescent="0.15">
      <c r="A4956" s="105"/>
      <c r="C4956" s="20"/>
      <c r="D4956" s="20"/>
      <c r="E4956" s="20"/>
      <c r="F4956" s="105">
        <v>36880</v>
      </c>
      <c r="G4956" s="116">
        <v>31.74</v>
      </c>
      <c r="H4956" s="20"/>
    </row>
    <row r="4957" spans="1:8" s="172" customFormat="1" ht="12.75" customHeight="1" x14ac:dyDescent="0.15">
      <c r="A4957" s="105"/>
      <c r="C4957" s="20"/>
      <c r="D4957" s="20"/>
      <c r="E4957" s="20"/>
      <c r="F4957" s="105">
        <v>36879</v>
      </c>
      <c r="G4957" s="116">
        <v>27.17</v>
      </c>
      <c r="H4957" s="20"/>
    </row>
    <row r="4958" spans="1:8" s="172" customFormat="1" ht="12.75" customHeight="1" x14ac:dyDescent="0.15">
      <c r="A4958" s="105"/>
      <c r="C4958" s="20"/>
      <c r="D4958" s="20"/>
      <c r="E4958" s="20"/>
      <c r="F4958" s="105">
        <v>36878</v>
      </c>
      <c r="G4958" s="116">
        <v>27.7</v>
      </c>
      <c r="H4958" s="20"/>
    </row>
    <row r="4959" spans="1:8" s="172" customFormat="1" ht="12.75" customHeight="1" x14ac:dyDescent="0.15">
      <c r="A4959" s="105"/>
      <c r="C4959" s="20"/>
      <c r="D4959" s="20"/>
      <c r="E4959" s="20"/>
      <c r="F4959" s="105">
        <v>36875</v>
      </c>
      <c r="G4959" s="116">
        <v>26.55</v>
      </c>
      <c r="H4959" s="20"/>
    </row>
    <row r="4960" spans="1:8" s="172" customFormat="1" ht="12.75" customHeight="1" x14ac:dyDescent="0.15">
      <c r="A4960" s="105"/>
      <c r="C4960" s="20"/>
      <c r="D4960" s="20"/>
      <c r="E4960" s="20"/>
      <c r="F4960" s="105">
        <v>36874</v>
      </c>
      <c r="G4960" s="116">
        <v>24.86</v>
      </c>
      <c r="H4960" s="20"/>
    </row>
    <row r="4961" spans="1:8" s="172" customFormat="1" ht="12.75" customHeight="1" x14ac:dyDescent="0.15">
      <c r="A4961" s="105"/>
      <c r="C4961" s="20"/>
      <c r="D4961" s="20"/>
      <c r="E4961" s="20"/>
      <c r="F4961" s="105">
        <v>36873</v>
      </c>
      <c r="G4961" s="116">
        <v>23.63</v>
      </c>
      <c r="H4961" s="20"/>
    </row>
    <row r="4962" spans="1:8" s="172" customFormat="1" ht="12.75" customHeight="1" x14ac:dyDescent="0.15">
      <c r="A4962" s="105"/>
      <c r="C4962" s="20"/>
      <c r="D4962" s="20"/>
      <c r="E4962" s="20"/>
      <c r="F4962" s="105">
        <v>36872</v>
      </c>
      <c r="G4962" s="116">
        <v>24.88</v>
      </c>
      <c r="H4962" s="20"/>
    </row>
    <row r="4963" spans="1:8" s="172" customFormat="1" ht="12.75" customHeight="1" x14ac:dyDescent="0.15">
      <c r="A4963" s="105"/>
      <c r="C4963" s="20"/>
      <c r="D4963" s="20"/>
      <c r="E4963" s="20"/>
      <c r="F4963" s="105">
        <v>36871</v>
      </c>
      <c r="G4963" s="116">
        <v>23.51</v>
      </c>
      <c r="H4963" s="20"/>
    </row>
    <row r="4964" spans="1:8" s="172" customFormat="1" ht="12.75" customHeight="1" x14ac:dyDescent="0.15">
      <c r="A4964" s="105"/>
      <c r="C4964" s="20"/>
      <c r="D4964" s="20"/>
      <c r="E4964" s="20"/>
      <c r="F4964" s="105">
        <v>36868</v>
      </c>
      <c r="G4964" s="116">
        <v>22.41</v>
      </c>
      <c r="H4964" s="20"/>
    </row>
    <row r="4965" spans="1:8" s="172" customFormat="1" ht="12.75" customHeight="1" x14ac:dyDescent="0.15">
      <c r="A4965" s="105"/>
      <c r="C4965" s="20"/>
      <c r="D4965" s="20"/>
      <c r="E4965" s="20"/>
      <c r="F4965" s="105">
        <v>36867</v>
      </c>
      <c r="G4965" s="116">
        <v>25.34</v>
      </c>
      <c r="H4965" s="20"/>
    </row>
    <row r="4966" spans="1:8" s="172" customFormat="1" ht="12.75" customHeight="1" x14ac:dyDescent="0.15">
      <c r="A4966" s="105"/>
      <c r="C4966" s="20"/>
      <c r="D4966" s="20"/>
      <c r="E4966" s="20"/>
      <c r="F4966" s="105">
        <v>36866</v>
      </c>
      <c r="G4966" s="116">
        <v>25.07</v>
      </c>
      <c r="H4966" s="20"/>
    </row>
    <row r="4967" spans="1:8" s="172" customFormat="1" ht="12.75" customHeight="1" x14ac:dyDescent="0.15">
      <c r="A4967" s="105"/>
      <c r="C4967" s="20"/>
      <c r="D4967" s="20"/>
      <c r="E4967" s="20"/>
      <c r="F4967" s="105">
        <v>36865</v>
      </c>
      <c r="G4967" s="116">
        <v>24.99</v>
      </c>
      <c r="H4967" s="20"/>
    </row>
    <row r="4968" spans="1:8" s="172" customFormat="1" ht="12.75" customHeight="1" x14ac:dyDescent="0.15">
      <c r="A4968" s="105"/>
      <c r="C4968" s="20"/>
      <c r="D4968" s="20"/>
      <c r="E4968" s="20"/>
      <c r="F4968" s="105">
        <v>36864</v>
      </c>
      <c r="G4968" s="116">
        <v>27.78</v>
      </c>
      <c r="H4968" s="20"/>
    </row>
    <row r="4969" spans="1:8" s="172" customFormat="1" ht="12.75" customHeight="1" x14ac:dyDescent="0.15">
      <c r="A4969" s="105"/>
      <c r="C4969" s="20"/>
      <c r="D4969" s="20"/>
      <c r="E4969" s="20"/>
      <c r="F4969" s="105">
        <v>36861</v>
      </c>
      <c r="G4969" s="116">
        <v>27.48</v>
      </c>
      <c r="H4969" s="20"/>
    </row>
    <row r="4970" spans="1:8" s="172" customFormat="1" ht="12.75" customHeight="1" x14ac:dyDescent="0.15">
      <c r="A4970" s="105"/>
      <c r="C4970" s="20"/>
      <c r="D4970" s="20"/>
      <c r="E4970" s="20"/>
      <c r="F4970" s="105">
        <v>36860</v>
      </c>
      <c r="G4970" s="116">
        <v>29.65</v>
      </c>
      <c r="H4970" s="20"/>
    </row>
    <row r="4971" spans="1:8" s="172" customFormat="1" ht="12.75" customHeight="1" x14ac:dyDescent="0.15">
      <c r="A4971" s="105"/>
      <c r="C4971" s="20"/>
      <c r="D4971" s="20"/>
      <c r="E4971" s="20"/>
      <c r="F4971" s="105">
        <v>36859</v>
      </c>
      <c r="G4971" s="116">
        <v>27.49</v>
      </c>
      <c r="H4971" s="20"/>
    </row>
    <row r="4972" spans="1:8" s="172" customFormat="1" ht="12.75" customHeight="1" x14ac:dyDescent="0.15">
      <c r="A4972" s="105"/>
      <c r="C4972" s="20"/>
      <c r="D4972" s="20"/>
      <c r="E4972" s="20"/>
      <c r="F4972" s="105">
        <v>36858</v>
      </c>
      <c r="G4972" s="116">
        <v>27.64</v>
      </c>
      <c r="H4972" s="20"/>
    </row>
    <row r="4973" spans="1:8" s="172" customFormat="1" ht="12.75" customHeight="1" x14ac:dyDescent="0.15">
      <c r="A4973" s="105"/>
      <c r="C4973" s="20"/>
      <c r="D4973" s="20"/>
      <c r="E4973" s="20"/>
      <c r="F4973" s="105">
        <v>36857</v>
      </c>
      <c r="G4973" s="116">
        <v>26.93</v>
      </c>
      <c r="H4973" s="20"/>
    </row>
    <row r="4974" spans="1:8" s="172" customFormat="1" ht="12.75" customHeight="1" x14ac:dyDescent="0.15">
      <c r="A4974" s="105"/>
      <c r="C4974" s="20"/>
      <c r="D4974" s="20"/>
      <c r="E4974" s="20"/>
      <c r="F4974" s="105">
        <v>36854</v>
      </c>
      <c r="G4974" s="116">
        <v>26</v>
      </c>
      <c r="H4974" s="20"/>
    </row>
    <row r="4975" spans="1:8" s="172" customFormat="1" ht="12.75" customHeight="1" x14ac:dyDescent="0.15">
      <c r="A4975" s="105"/>
      <c r="C4975" s="20"/>
      <c r="D4975" s="20"/>
      <c r="E4975" s="20"/>
      <c r="F4975" s="105">
        <v>36852</v>
      </c>
      <c r="G4975" s="116">
        <v>27.71</v>
      </c>
      <c r="H4975" s="20"/>
    </row>
    <row r="4976" spans="1:8" s="172" customFormat="1" ht="12.75" customHeight="1" x14ac:dyDescent="0.15">
      <c r="A4976" s="105"/>
      <c r="C4976" s="20"/>
      <c r="D4976" s="20"/>
      <c r="E4976" s="20"/>
      <c r="F4976" s="105">
        <v>36851</v>
      </c>
      <c r="G4976" s="116">
        <v>26.62</v>
      </c>
      <c r="H4976" s="20"/>
    </row>
    <row r="4977" spans="1:8" s="172" customFormat="1" ht="12.75" customHeight="1" x14ac:dyDescent="0.15">
      <c r="A4977" s="105"/>
      <c r="C4977" s="20"/>
      <c r="D4977" s="20"/>
      <c r="E4977" s="20"/>
      <c r="F4977" s="105">
        <v>36850</v>
      </c>
      <c r="G4977" s="116">
        <v>27.43</v>
      </c>
      <c r="H4977" s="20"/>
    </row>
    <row r="4978" spans="1:8" s="172" customFormat="1" ht="12.75" customHeight="1" x14ac:dyDescent="0.15">
      <c r="A4978" s="105"/>
      <c r="C4978" s="20"/>
      <c r="D4978" s="20"/>
      <c r="E4978" s="20"/>
      <c r="F4978" s="105">
        <v>36847</v>
      </c>
      <c r="G4978" s="116">
        <v>24.81</v>
      </c>
      <c r="H4978" s="20"/>
    </row>
    <row r="4979" spans="1:8" s="172" customFormat="1" ht="12.75" customHeight="1" x14ac:dyDescent="0.15">
      <c r="A4979" s="105"/>
      <c r="C4979" s="20"/>
      <c r="D4979" s="20"/>
      <c r="E4979" s="20"/>
      <c r="F4979" s="105">
        <v>36846</v>
      </c>
      <c r="G4979" s="116">
        <v>25.05</v>
      </c>
      <c r="H4979" s="20"/>
    </row>
    <row r="4980" spans="1:8" s="172" customFormat="1" ht="12.75" customHeight="1" x14ac:dyDescent="0.15">
      <c r="A4980" s="105"/>
      <c r="C4980" s="20"/>
      <c r="D4980" s="20"/>
      <c r="E4980" s="20"/>
      <c r="F4980" s="105">
        <v>36845</v>
      </c>
      <c r="G4980" s="116">
        <v>26.15</v>
      </c>
      <c r="H4980" s="20"/>
    </row>
    <row r="4981" spans="1:8" s="172" customFormat="1" ht="12.75" customHeight="1" x14ac:dyDescent="0.15">
      <c r="A4981" s="105"/>
      <c r="C4981" s="20"/>
      <c r="D4981" s="20"/>
      <c r="E4981" s="20"/>
      <c r="F4981" s="105">
        <v>36844</v>
      </c>
      <c r="G4981" s="116">
        <v>26.81</v>
      </c>
      <c r="H4981" s="20"/>
    </row>
    <row r="4982" spans="1:8" s="172" customFormat="1" ht="12.75" customHeight="1" x14ac:dyDescent="0.15">
      <c r="A4982" s="105"/>
      <c r="C4982" s="20"/>
      <c r="D4982" s="20"/>
      <c r="E4982" s="20"/>
      <c r="F4982" s="105">
        <v>36843</v>
      </c>
      <c r="G4982" s="116">
        <v>29.06</v>
      </c>
      <c r="H4982" s="20"/>
    </row>
    <row r="4983" spans="1:8" s="172" customFormat="1" ht="12.75" customHeight="1" x14ac:dyDescent="0.15">
      <c r="A4983" s="105"/>
      <c r="C4983" s="20"/>
      <c r="D4983" s="20"/>
      <c r="E4983" s="20"/>
      <c r="F4983" s="105">
        <v>36840</v>
      </c>
      <c r="G4983" s="116">
        <v>28.53</v>
      </c>
      <c r="H4983" s="20"/>
    </row>
    <row r="4984" spans="1:8" s="172" customFormat="1" ht="12.75" customHeight="1" x14ac:dyDescent="0.15">
      <c r="A4984" s="105"/>
      <c r="C4984" s="20"/>
      <c r="D4984" s="20"/>
      <c r="E4984" s="20"/>
      <c r="F4984" s="105">
        <v>36839</v>
      </c>
      <c r="G4984" s="116">
        <v>27.2</v>
      </c>
      <c r="H4984" s="20"/>
    </row>
    <row r="4985" spans="1:8" s="172" customFormat="1" ht="12.75" customHeight="1" x14ac:dyDescent="0.15">
      <c r="A4985" s="105"/>
      <c r="C4985" s="20"/>
      <c r="D4985" s="20"/>
      <c r="E4985" s="20"/>
      <c r="F4985" s="105">
        <v>36838</v>
      </c>
      <c r="G4985" s="116">
        <v>25.66</v>
      </c>
      <c r="H4985" s="20"/>
    </row>
    <row r="4986" spans="1:8" s="172" customFormat="1" ht="12.75" customHeight="1" x14ac:dyDescent="0.15">
      <c r="A4986" s="105"/>
      <c r="C4986" s="20"/>
      <c r="D4986" s="20"/>
      <c r="E4986" s="20"/>
      <c r="F4986" s="105">
        <v>36837</v>
      </c>
      <c r="G4986" s="116">
        <v>24.91</v>
      </c>
      <c r="H4986" s="20"/>
    </row>
    <row r="4987" spans="1:8" s="172" customFormat="1" ht="12.75" customHeight="1" x14ac:dyDescent="0.15">
      <c r="A4987" s="105"/>
      <c r="C4987" s="20"/>
      <c r="D4987" s="20"/>
      <c r="E4987" s="20"/>
      <c r="F4987" s="105">
        <v>36836</v>
      </c>
      <c r="G4987" s="116">
        <v>24.52</v>
      </c>
      <c r="H4987" s="20"/>
    </row>
    <row r="4988" spans="1:8" s="172" customFormat="1" ht="12.75" customHeight="1" x14ac:dyDescent="0.15">
      <c r="A4988" s="105"/>
      <c r="C4988" s="20"/>
      <c r="D4988" s="20"/>
      <c r="E4988" s="20"/>
      <c r="F4988" s="105">
        <v>36833</v>
      </c>
      <c r="G4988" s="116">
        <v>23.67</v>
      </c>
      <c r="H4988" s="20"/>
    </row>
    <row r="4989" spans="1:8" s="172" customFormat="1" ht="12.75" customHeight="1" x14ac:dyDescent="0.15">
      <c r="A4989" s="105"/>
      <c r="C4989" s="20"/>
      <c r="D4989" s="20"/>
      <c r="E4989" s="20"/>
      <c r="F4989" s="105">
        <v>36832</v>
      </c>
      <c r="G4989" s="116">
        <v>23.92</v>
      </c>
      <c r="H4989" s="20"/>
    </row>
    <row r="4990" spans="1:8" s="172" customFormat="1" ht="12.75" customHeight="1" x14ac:dyDescent="0.15">
      <c r="A4990" s="105"/>
      <c r="C4990" s="20"/>
      <c r="D4990" s="20"/>
      <c r="E4990" s="20"/>
      <c r="F4990" s="105">
        <v>36831</v>
      </c>
      <c r="G4990" s="116">
        <v>24.28</v>
      </c>
      <c r="H4990" s="20"/>
    </row>
    <row r="4991" spans="1:8" s="172" customFormat="1" ht="12.75" customHeight="1" x14ac:dyDescent="0.15">
      <c r="A4991" s="105"/>
      <c r="C4991" s="20"/>
      <c r="D4991" s="20"/>
      <c r="E4991" s="20"/>
      <c r="F4991" s="105">
        <v>36830</v>
      </c>
      <c r="G4991" s="116">
        <v>23.63</v>
      </c>
      <c r="H4991" s="20"/>
    </row>
    <row r="4992" spans="1:8" s="172" customFormat="1" ht="12.75" customHeight="1" x14ac:dyDescent="0.15">
      <c r="A4992" s="105"/>
      <c r="C4992" s="20"/>
      <c r="D4992" s="20"/>
      <c r="E4992" s="20"/>
      <c r="F4992" s="105">
        <v>36829</v>
      </c>
      <c r="G4992" s="116">
        <v>25.46</v>
      </c>
      <c r="H4992" s="20"/>
    </row>
    <row r="4993" spans="1:8" s="172" customFormat="1" ht="12.75" customHeight="1" x14ac:dyDescent="0.15">
      <c r="A4993" s="105"/>
      <c r="C4993" s="20"/>
      <c r="D4993" s="20"/>
      <c r="E4993" s="20"/>
      <c r="F4993" s="105">
        <v>36826</v>
      </c>
      <c r="G4993" s="116">
        <v>26.47</v>
      </c>
      <c r="H4993" s="20"/>
    </row>
    <row r="4994" spans="1:8" s="172" customFormat="1" ht="12.75" customHeight="1" x14ac:dyDescent="0.15">
      <c r="A4994" s="105"/>
      <c r="C4994" s="20"/>
      <c r="D4994" s="20"/>
      <c r="E4994" s="20"/>
      <c r="F4994" s="105">
        <v>36825</v>
      </c>
      <c r="G4994" s="116">
        <v>28.62</v>
      </c>
      <c r="H4994" s="20"/>
    </row>
    <row r="4995" spans="1:8" s="172" customFormat="1" ht="12.75" customHeight="1" x14ac:dyDescent="0.15">
      <c r="A4995" s="105"/>
      <c r="C4995" s="20"/>
      <c r="D4995" s="20"/>
      <c r="E4995" s="20"/>
      <c r="F4995" s="105">
        <v>36824</v>
      </c>
      <c r="G4995" s="116">
        <v>26.65</v>
      </c>
      <c r="H4995" s="20"/>
    </row>
    <row r="4996" spans="1:8" s="172" customFormat="1" ht="12.75" customHeight="1" x14ac:dyDescent="0.15">
      <c r="A4996" s="105"/>
      <c r="C4996" s="20"/>
      <c r="D4996" s="20"/>
      <c r="E4996" s="20"/>
      <c r="F4996" s="105">
        <v>36823</v>
      </c>
      <c r="G4996" s="116">
        <v>24.28</v>
      </c>
      <c r="H4996" s="20"/>
    </row>
    <row r="4997" spans="1:8" s="172" customFormat="1" ht="12.75" customHeight="1" x14ac:dyDescent="0.15">
      <c r="A4997" s="105"/>
      <c r="C4997" s="20"/>
      <c r="D4997" s="20"/>
      <c r="E4997" s="20"/>
      <c r="F4997" s="105">
        <v>36822</v>
      </c>
      <c r="G4997" s="116">
        <v>24.69</v>
      </c>
      <c r="H4997" s="20"/>
    </row>
    <row r="4998" spans="1:8" s="172" customFormat="1" ht="12.75" customHeight="1" x14ac:dyDescent="0.15">
      <c r="A4998" s="105"/>
      <c r="C4998" s="20"/>
      <c r="D4998" s="20"/>
      <c r="E4998" s="20"/>
      <c r="F4998" s="105">
        <v>36819</v>
      </c>
      <c r="G4998" s="116">
        <v>24.24</v>
      </c>
      <c r="H4998" s="20"/>
    </row>
    <row r="4999" spans="1:8" s="172" customFormat="1" ht="12.75" customHeight="1" x14ac:dyDescent="0.15">
      <c r="A4999" s="105"/>
      <c r="C4999" s="20"/>
      <c r="D4999" s="20"/>
      <c r="E4999" s="20"/>
      <c r="F4999" s="105">
        <v>36818</v>
      </c>
      <c r="G4999" s="116">
        <v>25.09</v>
      </c>
      <c r="H4999" s="20"/>
    </row>
    <row r="5000" spans="1:8" s="172" customFormat="1" ht="12.75" customHeight="1" x14ac:dyDescent="0.15">
      <c r="A5000" s="105"/>
      <c r="C5000" s="20"/>
      <c r="D5000" s="20"/>
      <c r="E5000" s="20"/>
      <c r="F5000" s="105">
        <v>36817</v>
      </c>
      <c r="G5000" s="116">
        <v>28.72</v>
      </c>
      <c r="H5000" s="20"/>
    </row>
    <row r="5001" spans="1:8" s="172" customFormat="1" ht="12.75" customHeight="1" x14ac:dyDescent="0.15">
      <c r="A5001" s="105"/>
      <c r="C5001" s="20"/>
      <c r="D5001" s="20"/>
      <c r="E5001" s="20"/>
      <c r="F5001" s="105">
        <v>36816</v>
      </c>
      <c r="G5001" s="116">
        <v>27.84</v>
      </c>
      <c r="H5001" s="20"/>
    </row>
    <row r="5002" spans="1:8" s="172" customFormat="1" ht="12.75" customHeight="1" x14ac:dyDescent="0.15">
      <c r="A5002" s="105"/>
      <c r="C5002" s="20"/>
      <c r="D5002" s="20"/>
      <c r="E5002" s="20"/>
      <c r="F5002" s="105">
        <v>36815</v>
      </c>
      <c r="G5002" s="116">
        <v>26.79</v>
      </c>
      <c r="H5002" s="20"/>
    </row>
    <row r="5003" spans="1:8" s="172" customFormat="1" ht="12.75" customHeight="1" x14ac:dyDescent="0.15">
      <c r="A5003" s="105"/>
      <c r="C5003" s="20"/>
      <c r="D5003" s="20"/>
      <c r="E5003" s="20"/>
      <c r="F5003" s="105">
        <v>36812</v>
      </c>
      <c r="G5003" s="116">
        <v>27.6</v>
      </c>
      <c r="H5003" s="20"/>
    </row>
    <row r="5004" spans="1:8" s="172" customFormat="1" ht="12.75" customHeight="1" x14ac:dyDescent="0.15">
      <c r="A5004" s="105"/>
      <c r="C5004" s="20"/>
      <c r="D5004" s="20"/>
      <c r="E5004" s="20"/>
      <c r="F5004" s="105">
        <v>36811</v>
      </c>
      <c r="G5004" s="116">
        <v>30.51</v>
      </c>
      <c r="H5004" s="20"/>
    </row>
    <row r="5005" spans="1:8" s="172" customFormat="1" ht="12.75" customHeight="1" x14ac:dyDescent="0.15">
      <c r="A5005" s="105"/>
      <c r="C5005" s="20"/>
      <c r="D5005" s="20"/>
      <c r="E5005" s="20"/>
      <c r="F5005" s="105">
        <v>36810</v>
      </c>
      <c r="G5005" s="116">
        <v>26.57</v>
      </c>
      <c r="H5005" s="20"/>
    </row>
    <row r="5006" spans="1:8" s="172" customFormat="1" ht="12.75" customHeight="1" x14ac:dyDescent="0.15">
      <c r="A5006" s="105"/>
      <c r="C5006" s="20"/>
      <c r="D5006" s="20"/>
      <c r="E5006" s="20"/>
      <c r="F5006" s="105">
        <v>36809</v>
      </c>
      <c r="G5006" s="116">
        <v>24.86</v>
      </c>
      <c r="H5006" s="20"/>
    </row>
    <row r="5007" spans="1:8" s="172" customFormat="1" ht="12.75" customHeight="1" x14ac:dyDescent="0.15">
      <c r="A5007" s="105"/>
      <c r="C5007" s="20"/>
      <c r="D5007" s="20"/>
      <c r="E5007" s="20"/>
      <c r="F5007" s="105">
        <v>36808</v>
      </c>
      <c r="G5007" s="116">
        <v>24.02</v>
      </c>
      <c r="H5007" s="20"/>
    </row>
    <row r="5008" spans="1:8" s="172" customFormat="1" ht="12.75" customHeight="1" x14ac:dyDescent="0.15">
      <c r="A5008" s="105"/>
      <c r="C5008" s="20"/>
      <c r="D5008" s="20"/>
      <c r="E5008" s="20"/>
      <c r="F5008" s="105">
        <v>36805</v>
      </c>
      <c r="G5008" s="116">
        <v>22.71</v>
      </c>
      <c r="H5008" s="20"/>
    </row>
    <row r="5009" spans="1:8" s="172" customFormat="1" ht="12.75" customHeight="1" x14ac:dyDescent="0.15">
      <c r="A5009" s="105"/>
      <c r="C5009" s="20"/>
      <c r="D5009" s="20"/>
      <c r="E5009" s="20"/>
      <c r="F5009" s="105">
        <v>36804</v>
      </c>
      <c r="G5009" s="116">
        <v>21.03</v>
      </c>
      <c r="H5009" s="20"/>
    </row>
    <row r="5010" spans="1:8" s="172" customFormat="1" ht="12.75" customHeight="1" x14ac:dyDescent="0.15">
      <c r="A5010" s="105"/>
      <c r="C5010" s="20"/>
      <c r="D5010" s="20"/>
      <c r="E5010" s="20"/>
      <c r="F5010" s="105">
        <v>36803</v>
      </c>
      <c r="G5010" s="116">
        <v>21.54</v>
      </c>
      <c r="H5010" s="20"/>
    </row>
    <row r="5011" spans="1:8" s="172" customFormat="1" ht="12.75" customHeight="1" x14ac:dyDescent="0.15">
      <c r="A5011" s="105"/>
      <c r="C5011" s="20"/>
      <c r="D5011" s="20"/>
      <c r="E5011" s="20"/>
      <c r="F5011" s="105">
        <v>36802</v>
      </c>
      <c r="G5011" s="116">
        <v>21.85</v>
      </c>
      <c r="H5011" s="20"/>
    </row>
    <row r="5012" spans="1:8" s="172" customFormat="1" ht="12.75" customHeight="1" x14ac:dyDescent="0.15">
      <c r="A5012" s="105"/>
      <c r="C5012" s="20"/>
      <c r="D5012" s="20"/>
      <c r="E5012" s="20"/>
      <c r="F5012" s="105">
        <v>36801</v>
      </c>
      <c r="G5012" s="116">
        <v>21.23</v>
      </c>
      <c r="H5012" s="20"/>
    </row>
    <row r="5013" spans="1:8" s="172" customFormat="1" ht="12.75" customHeight="1" x14ac:dyDescent="0.15">
      <c r="A5013" s="105"/>
      <c r="C5013" s="20"/>
      <c r="D5013" s="20"/>
      <c r="E5013" s="20"/>
      <c r="F5013" s="105">
        <v>36798</v>
      </c>
      <c r="G5013" s="116">
        <v>20.57</v>
      </c>
      <c r="H5013" s="20"/>
    </row>
    <row r="5014" spans="1:8" s="172" customFormat="1" ht="12.75" customHeight="1" x14ac:dyDescent="0.15">
      <c r="A5014" s="105"/>
      <c r="C5014" s="20"/>
      <c r="D5014" s="20"/>
      <c r="E5014" s="20"/>
      <c r="F5014" s="105">
        <v>36797</v>
      </c>
      <c r="G5014" s="116">
        <v>19.47</v>
      </c>
      <c r="H5014" s="20"/>
    </row>
    <row r="5015" spans="1:8" s="172" customFormat="1" ht="12.75" customHeight="1" x14ac:dyDescent="0.15">
      <c r="A5015" s="105"/>
      <c r="C5015" s="20"/>
      <c r="D5015" s="20"/>
      <c r="E5015" s="20"/>
      <c r="F5015" s="105">
        <v>36796</v>
      </c>
      <c r="G5015" s="116">
        <v>21.67</v>
      </c>
      <c r="H5015" s="20"/>
    </row>
    <row r="5016" spans="1:8" s="172" customFormat="1" ht="12.75" customHeight="1" x14ac:dyDescent="0.15">
      <c r="A5016" s="105"/>
      <c r="C5016" s="20"/>
      <c r="D5016" s="20"/>
      <c r="E5016" s="20"/>
      <c r="F5016" s="105">
        <v>36795</v>
      </c>
      <c r="G5016" s="116">
        <v>21.88</v>
      </c>
      <c r="H5016" s="20"/>
    </row>
    <row r="5017" spans="1:8" s="172" customFormat="1" ht="12.75" customHeight="1" x14ac:dyDescent="0.15">
      <c r="A5017" s="105"/>
      <c r="C5017" s="20"/>
      <c r="D5017" s="20"/>
      <c r="E5017" s="20"/>
      <c r="F5017" s="105">
        <v>36794</v>
      </c>
      <c r="G5017" s="116">
        <v>21.41</v>
      </c>
      <c r="H5017" s="20"/>
    </row>
    <row r="5018" spans="1:8" s="172" customFormat="1" ht="12.75" customHeight="1" x14ac:dyDescent="0.15">
      <c r="A5018" s="105"/>
      <c r="C5018" s="20"/>
      <c r="D5018" s="20"/>
      <c r="E5018" s="20"/>
      <c r="F5018" s="105">
        <v>36791</v>
      </c>
      <c r="G5018" s="116">
        <v>20.74</v>
      </c>
      <c r="H5018" s="20"/>
    </row>
    <row r="5019" spans="1:8" s="172" customFormat="1" ht="12.75" customHeight="1" x14ac:dyDescent="0.15">
      <c r="A5019" s="105"/>
      <c r="C5019" s="20"/>
      <c r="D5019" s="20"/>
      <c r="E5019" s="20"/>
      <c r="F5019" s="105">
        <v>36790</v>
      </c>
      <c r="G5019" s="116">
        <v>20.18</v>
      </c>
      <c r="H5019" s="20"/>
    </row>
    <row r="5020" spans="1:8" s="172" customFormat="1" ht="12.75" customHeight="1" x14ac:dyDescent="0.15">
      <c r="A5020" s="105"/>
      <c r="C5020" s="20"/>
      <c r="D5020" s="20"/>
      <c r="E5020" s="20"/>
      <c r="F5020" s="105">
        <v>36789</v>
      </c>
      <c r="G5020" s="116">
        <v>19.93</v>
      </c>
      <c r="H5020" s="20"/>
    </row>
    <row r="5021" spans="1:8" s="172" customFormat="1" ht="12.75" customHeight="1" x14ac:dyDescent="0.15">
      <c r="A5021" s="105"/>
      <c r="C5021" s="20"/>
      <c r="D5021" s="20"/>
      <c r="E5021" s="20"/>
      <c r="F5021" s="105">
        <v>36788</v>
      </c>
      <c r="G5021" s="116">
        <v>19.54</v>
      </c>
      <c r="H5021" s="20"/>
    </row>
    <row r="5022" spans="1:8" s="172" customFormat="1" ht="12.75" customHeight="1" x14ac:dyDescent="0.15">
      <c r="A5022" s="105"/>
      <c r="C5022" s="20"/>
      <c r="D5022" s="20"/>
      <c r="E5022" s="20"/>
      <c r="F5022" s="105">
        <v>36787</v>
      </c>
      <c r="G5022" s="116">
        <v>20.25</v>
      </c>
      <c r="H5022" s="20"/>
    </row>
    <row r="5023" spans="1:8" s="172" customFormat="1" ht="12.75" customHeight="1" x14ac:dyDescent="0.15">
      <c r="A5023" s="105"/>
      <c r="C5023" s="20"/>
      <c r="D5023" s="20"/>
      <c r="E5023" s="20"/>
      <c r="F5023" s="105">
        <v>36784</v>
      </c>
      <c r="G5023" s="116">
        <v>18.52</v>
      </c>
      <c r="H5023" s="20"/>
    </row>
    <row r="5024" spans="1:8" s="172" customFormat="1" ht="12.75" customHeight="1" x14ac:dyDescent="0.15">
      <c r="A5024" s="105"/>
      <c r="C5024" s="20"/>
      <c r="D5024" s="20"/>
      <c r="E5024" s="20"/>
      <c r="F5024" s="105">
        <v>36783</v>
      </c>
      <c r="G5024" s="116">
        <v>18.260000000000002</v>
      </c>
      <c r="H5024" s="20"/>
    </row>
    <row r="5025" spans="1:8" s="172" customFormat="1" ht="12.75" customHeight="1" x14ac:dyDescent="0.15">
      <c r="A5025" s="105"/>
      <c r="C5025" s="20"/>
      <c r="D5025" s="20"/>
      <c r="E5025" s="20"/>
      <c r="F5025" s="105">
        <v>36782</v>
      </c>
      <c r="G5025" s="116">
        <v>18.32</v>
      </c>
      <c r="H5025" s="20"/>
    </row>
    <row r="5026" spans="1:8" s="172" customFormat="1" ht="12.75" customHeight="1" x14ac:dyDescent="0.15">
      <c r="A5026" s="105"/>
      <c r="C5026" s="20"/>
      <c r="D5026" s="20"/>
      <c r="E5026" s="20"/>
      <c r="F5026" s="105">
        <v>36781</v>
      </c>
      <c r="G5026" s="116">
        <v>18.59</v>
      </c>
      <c r="H5026" s="20"/>
    </row>
    <row r="5027" spans="1:8" s="172" customFormat="1" ht="12.75" customHeight="1" x14ac:dyDescent="0.15">
      <c r="A5027" s="105"/>
      <c r="C5027" s="20"/>
      <c r="D5027" s="20"/>
      <c r="E5027" s="20"/>
      <c r="F5027" s="105">
        <v>36780</v>
      </c>
      <c r="G5027" s="116">
        <v>18.399999999999999</v>
      </c>
      <c r="H5027" s="20"/>
    </row>
    <row r="5028" spans="1:8" s="172" customFormat="1" ht="12.75" customHeight="1" x14ac:dyDescent="0.15">
      <c r="A5028" s="105"/>
      <c r="C5028" s="20"/>
      <c r="D5028" s="20"/>
      <c r="E5028" s="20"/>
      <c r="F5028" s="105">
        <v>36777</v>
      </c>
      <c r="G5028" s="116">
        <v>18.46</v>
      </c>
      <c r="H5028" s="20"/>
    </row>
    <row r="5029" spans="1:8" s="172" customFormat="1" ht="12.75" customHeight="1" x14ac:dyDescent="0.15">
      <c r="A5029" s="105"/>
      <c r="C5029" s="20"/>
      <c r="D5029" s="20"/>
      <c r="E5029" s="20"/>
      <c r="F5029" s="105">
        <v>36776</v>
      </c>
      <c r="G5029" s="116">
        <v>19.420000000000002</v>
      </c>
      <c r="H5029" s="20"/>
    </row>
    <row r="5030" spans="1:8" s="172" customFormat="1" ht="12.75" customHeight="1" x14ac:dyDescent="0.15">
      <c r="A5030" s="105"/>
      <c r="C5030" s="20"/>
      <c r="D5030" s="20"/>
      <c r="E5030" s="20"/>
      <c r="F5030" s="105">
        <v>36775</v>
      </c>
      <c r="G5030" s="116">
        <v>20.79</v>
      </c>
      <c r="H5030" s="20"/>
    </row>
    <row r="5031" spans="1:8" s="172" customFormat="1" ht="12.75" customHeight="1" x14ac:dyDescent="0.15">
      <c r="A5031" s="105"/>
      <c r="C5031" s="20"/>
      <c r="D5031" s="20"/>
      <c r="E5031" s="20"/>
      <c r="F5031" s="105">
        <v>36774</v>
      </c>
      <c r="G5031" s="116">
        <v>19.82</v>
      </c>
      <c r="H5031" s="20"/>
    </row>
    <row r="5032" spans="1:8" s="172" customFormat="1" ht="12.75" customHeight="1" x14ac:dyDescent="0.15">
      <c r="A5032" s="105"/>
      <c r="C5032" s="20"/>
      <c r="D5032" s="20"/>
      <c r="E5032" s="20"/>
      <c r="F5032" s="105">
        <v>36770</v>
      </c>
      <c r="G5032" s="116">
        <v>17.53</v>
      </c>
      <c r="H5032" s="20"/>
    </row>
    <row r="5033" spans="1:8" s="172" customFormat="1" ht="12.75" customHeight="1" x14ac:dyDescent="0.15">
      <c r="A5033" s="105"/>
      <c r="C5033" s="20"/>
      <c r="D5033" s="20"/>
      <c r="E5033" s="20"/>
      <c r="F5033" s="105">
        <v>36769</v>
      </c>
      <c r="G5033" s="116">
        <v>16.84</v>
      </c>
      <c r="H5033" s="20"/>
    </row>
    <row r="5034" spans="1:8" s="172" customFormat="1" ht="12.75" customHeight="1" x14ac:dyDescent="0.15">
      <c r="A5034" s="105"/>
      <c r="C5034" s="20"/>
      <c r="D5034" s="20"/>
      <c r="E5034" s="20"/>
      <c r="F5034" s="105">
        <v>36768</v>
      </c>
      <c r="G5034" s="116">
        <v>17.690000000000001</v>
      </c>
      <c r="H5034" s="20"/>
    </row>
    <row r="5035" spans="1:8" s="172" customFormat="1" ht="12.75" customHeight="1" x14ac:dyDescent="0.15">
      <c r="A5035" s="105"/>
      <c r="C5035" s="20"/>
      <c r="D5035" s="20"/>
      <c r="E5035" s="20"/>
      <c r="F5035" s="105">
        <v>36767</v>
      </c>
      <c r="G5035" s="116">
        <v>16.89</v>
      </c>
      <c r="H5035" s="20"/>
    </row>
    <row r="5036" spans="1:8" s="172" customFormat="1" ht="12.75" customHeight="1" x14ac:dyDescent="0.15">
      <c r="A5036" s="105"/>
      <c r="C5036" s="20"/>
      <c r="D5036" s="20"/>
      <c r="E5036" s="20"/>
      <c r="F5036" s="105">
        <v>36766</v>
      </c>
      <c r="G5036" s="116">
        <v>16.54</v>
      </c>
      <c r="H5036" s="20"/>
    </row>
    <row r="5037" spans="1:8" s="172" customFormat="1" ht="12.75" customHeight="1" x14ac:dyDescent="0.15">
      <c r="A5037" s="105"/>
      <c r="C5037" s="20"/>
      <c r="D5037" s="20"/>
      <c r="E5037" s="20"/>
      <c r="F5037" s="105">
        <v>36763</v>
      </c>
      <c r="G5037" s="116">
        <v>16.53</v>
      </c>
      <c r="H5037" s="20"/>
    </row>
    <row r="5038" spans="1:8" s="172" customFormat="1" ht="12.75" customHeight="1" x14ac:dyDescent="0.15">
      <c r="A5038" s="105"/>
      <c r="C5038" s="20"/>
      <c r="D5038" s="20"/>
      <c r="E5038" s="20"/>
      <c r="F5038" s="105">
        <v>36762</v>
      </c>
      <c r="G5038" s="116">
        <v>17.04</v>
      </c>
      <c r="H5038" s="20"/>
    </row>
    <row r="5039" spans="1:8" s="172" customFormat="1" ht="12.75" customHeight="1" x14ac:dyDescent="0.15">
      <c r="A5039" s="105"/>
      <c r="C5039" s="20"/>
      <c r="D5039" s="20"/>
      <c r="E5039" s="20"/>
      <c r="F5039" s="105">
        <v>36761</v>
      </c>
      <c r="G5039" s="116">
        <v>17.38</v>
      </c>
      <c r="H5039" s="20"/>
    </row>
    <row r="5040" spans="1:8" s="172" customFormat="1" ht="12.75" customHeight="1" x14ac:dyDescent="0.15">
      <c r="A5040" s="105"/>
      <c r="C5040" s="20"/>
      <c r="D5040" s="20"/>
      <c r="E5040" s="20"/>
      <c r="F5040" s="105">
        <v>36760</v>
      </c>
      <c r="G5040" s="116">
        <v>17.47</v>
      </c>
      <c r="H5040" s="20"/>
    </row>
    <row r="5041" spans="1:8" s="172" customFormat="1" ht="12.75" customHeight="1" x14ac:dyDescent="0.15">
      <c r="A5041" s="105"/>
      <c r="C5041" s="20"/>
      <c r="D5041" s="20"/>
      <c r="E5041" s="20"/>
      <c r="F5041" s="105">
        <v>36759</v>
      </c>
      <c r="G5041" s="116">
        <v>17.350000000000001</v>
      </c>
      <c r="H5041" s="20"/>
    </row>
    <row r="5042" spans="1:8" s="172" customFormat="1" ht="12.75" customHeight="1" x14ac:dyDescent="0.15">
      <c r="A5042" s="105"/>
      <c r="C5042" s="20"/>
      <c r="D5042" s="20"/>
      <c r="E5042" s="20"/>
      <c r="F5042" s="105">
        <v>36756</v>
      </c>
      <c r="G5042" s="116">
        <v>17.05</v>
      </c>
      <c r="H5042" s="20"/>
    </row>
    <row r="5043" spans="1:8" s="172" customFormat="1" ht="12.75" customHeight="1" x14ac:dyDescent="0.15">
      <c r="A5043" s="105"/>
      <c r="C5043" s="20"/>
      <c r="D5043" s="20"/>
      <c r="E5043" s="20"/>
      <c r="F5043" s="105">
        <v>36755</v>
      </c>
      <c r="G5043" s="116">
        <v>17.48</v>
      </c>
      <c r="H5043" s="20"/>
    </row>
    <row r="5044" spans="1:8" s="172" customFormat="1" ht="12.75" customHeight="1" x14ac:dyDescent="0.15">
      <c r="A5044" s="105"/>
      <c r="C5044" s="20"/>
      <c r="D5044" s="20"/>
      <c r="E5044" s="20"/>
      <c r="F5044" s="105">
        <v>36754</v>
      </c>
      <c r="G5044" s="116">
        <v>18.02</v>
      </c>
      <c r="H5044" s="20"/>
    </row>
    <row r="5045" spans="1:8" s="172" customFormat="1" ht="12.75" customHeight="1" x14ac:dyDescent="0.15">
      <c r="A5045" s="105"/>
      <c r="C5045" s="20"/>
      <c r="D5045" s="20"/>
      <c r="E5045" s="20"/>
      <c r="F5045" s="105">
        <v>36753</v>
      </c>
      <c r="G5045" s="116">
        <v>17.98</v>
      </c>
      <c r="H5045" s="20"/>
    </row>
    <row r="5046" spans="1:8" s="172" customFormat="1" ht="12.75" customHeight="1" x14ac:dyDescent="0.15">
      <c r="A5046" s="105"/>
      <c r="C5046" s="20"/>
      <c r="D5046" s="20"/>
      <c r="E5046" s="20"/>
      <c r="F5046" s="105">
        <v>36752</v>
      </c>
      <c r="G5046" s="116">
        <v>17.88</v>
      </c>
      <c r="H5046" s="20"/>
    </row>
    <row r="5047" spans="1:8" s="172" customFormat="1" ht="12.75" customHeight="1" x14ac:dyDescent="0.15">
      <c r="A5047" s="105"/>
      <c r="C5047" s="20"/>
      <c r="D5047" s="20"/>
      <c r="E5047" s="20"/>
      <c r="F5047" s="105">
        <v>36749</v>
      </c>
      <c r="G5047" s="116">
        <v>18.55</v>
      </c>
      <c r="H5047" s="20"/>
    </row>
    <row r="5048" spans="1:8" s="172" customFormat="1" ht="12.75" customHeight="1" x14ac:dyDescent="0.15">
      <c r="A5048" s="105"/>
      <c r="C5048" s="20"/>
      <c r="D5048" s="20"/>
      <c r="E5048" s="20"/>
      <c r="F5048" s="105">
        <v>36748</v>
      </c>
      <c r="G5048" s="116">
        <v>19.190000000000001</v>
      </c>
      <c r="H5048" s="20"/>
    </row>
    <row r="5049" spans="1:8" s="172" customFormat="1" ht="12.75" customHeight="1" x14ac:dyDescent="0.15">
      <c r="A5049" s="105"/>
      <c r="C5049" s="20"/>
      <c r="D5049" s="20"/>
      <c r="E5049" s="20"/>
      <c r="F5049" s="105">
        <v>36747</v>
      </c>
      <c r="G5049" s="116">
        <v>19.18</v>
      </c>
      <c r="H5049" s="20"/>
    </row>
    <row r="5050" spans="1:8" s="172" customFormat="1" ht="12.75" customHeight="1" x14ac:dyDescent="0.15">
      <c r="A5050" s="105"/>
      <c r="C5050" s="20"/>
      <c r="D5050" s="20"/>
      <c r="E5050" s="20"/>
      <c r="F5050" s="105">
        <v>36746</v>
      </c>
      <c r="G5050" s="116">
        <v>18.79</v>
      </c>
      <c r="H5050" s="20"/>
    </row>
    <row r="5051" spans="1:8" s="172" customFormat="1" ht="12.75" customHeight="1" x14ac:dyDescent="0.15">
      <c r="A5051" s="105"/>
      <c r="C5051" s="20"/>
      <c r="D5051" s="20"/>
      <c r="E5051" s="20"/>
      <c r="F5051" s="105">
        <v>36745</v>
      </c>
      <c r="G5051" s="116">
        <v>19.03</v>
      </c>
      <c r="H5051" s="20"/>
    </row>
    <row r="5052" spans="1:8" s="172" customFormat="1" ht="12.75" customHeight="1" x14ac:dyDescent="0.15">
      <c r="A5052" s="105"/>
      <c r="C5052" s="20"/>
      <c r="D5052" s="20"/>
      <c r="E5052" s="20"/>
      <c r="F5052" s="105">
        <v>36742</v>
      </c>
      <c r="G5052" s="116">
        <v>18.62</v>
      </c>
      <c r="H5052" s="20"/>
    </row>
    <row r="5053" spans="1:8" s="172" customFormat="1" ht="12.75" customHeight="1" x14ac:dyDescent="0.15">
      <c r="A5053" s="105"/>
      <c r="C5053" s="20"/>
      <c r="D5053" s="20"/>
      <c r="E5053" s="20"/>
      <c r="F5053" s="105">
        <v>36741</v>
      </c>
      <c r="G5053" s="116">
        <v>19.989999999999998</v>
      </c>
      <c r="H5053" s="20"/>
    </row>
    <row r="5054" spans="1:8" s="172" customFormat="1" ht="12.75" customHeight="1" x14ac:dyDescent="0.15">
      <c r="A5054" s="105"/>
      <c r="C5054" s="20"/>
      <c r="D5054" s="20"/>
      <c r="E5054" s="20"/>
      <c r="F5054" s="105">
        <v>36740</v>
      </c>
      <c r="G5054" s="116">
        <v>20</v>
      </c>
      <c r="H5054" s="20"/>
    </row>
    <row r="5055" spans="1:8" s="172" customFormat="1" ht="12.75" customHeight="1" x14ac:dyDescent="0.15">
      <c r="A5055" s="105"/>
      <c r="C5055" s="20"/>
      <c r="D5055" s="20"/>
      <c r="E5055" s="20"/>
      <c r="F5055" s="105">
        <v>36739</v>
      </c>
      <c r="G5055" s="116">
        <v>20.55</v>
      </c>
      <c r="H5055" s="20"/>
    </row>
    <row r="5056" spans="1:8" s="172" customFormat="1" ht="12.75" customHeight="1" x14ac:dyDescent="0.15">
      <c r="A5056" s="105"/>
      <c r="C5056" s="20"/>
      <c r="D5056" s="20"/>
      <c r="E5056" s="20"/>
      <c r="F5056" s="105">
        <v>36738</v>
      </c>
      <c r="G5056" s="116">
        <v>20.74</v>
      </c>
      <c r="H5056" s="20"/>
    </row>
    <row r="5057" spans="1:8" s="172" customFormat="1" ht="12.75" customHeight="1" x14ac:dyDescent="0.15">
      <c r="A5057" s="105"/>
      <c r="C5057" s="20"/>
      <c r="D5057" s="20"/>
      <c r="E5057" s="20"/>
      <c r="F5057" s="105">
        <v>36735</v>
      </c>
      <c r="G5057" s="116">
        <v>20.84</v>
      </c>
      <c r="H5057" s="20"/>
    </row>
    <row r="5058" spans="1:8" s="172" customFormat="1" ht="12.75" customHeight="1" x14ac:dyDescent="0.15">
      <c r="A5058" s="105"/>
      <c r="C5058" s="20"/>
      <c r="D5058" s="20"/>
      <c r="E5058" s="20"/>
      <c r="F5058" s="105">
        <v>36734</v>
      </c>
      <c r="G5058" s="116">
        <v>19.600000000000001</v>
      </c>
      <c r="H5058" s="20"/>
    </row>
    <row r="5059" spans="1:8" s="172" customFormat="1" ht="12.75" customHeight="1" x14ac:dyDescent="0.15">
      <c r="A5059" s="105"/>
      <c r="C5059" s="20"/>
      <c r="D5059" s="20"/>
      <c r="E5059" s="20"/>
      <c r="F5059" s="105">
        <v>36733</v>
      </c>
      <c r="G5059" s="116">
        <v>19.670000000000002</v>
      </c>
      <c r="H5059" s="20"/>
    </row>
    <row r="5060" spans="1:8" s="172" customFormat="1" ht="12.75" customHeight="1" x14ac:dyDescent="0.15">
      <c r="A5060" s="105"/>
      <c r="C5060" s="20"/>
      <c r="D5060" s="20"/>
      <c r="E5060" s="20"/>
      <c r="F5060" s="105">
        <v>36732</v>
      </c>
      <c r="G5060" s="116">
        <v>19.39</v>
      </c>
      <c r="H5060" s="20"/>
    </row>
    <row r="5061" spans="1:8" s="172" customFormat="1" ht="12.75" customHeight="1" x14ac:dyDescent="0.15">
      <c r="A5061" s="105"/>
      <c r="C5061" s="20"/>
      <c r="D5061" s="20"/>
      <c r="E5061" s="20"/>
      <c r="F5061" s="105">
        <v>36731</v>
      </c>
      <c r="G5061" s="116">
        <v>19.920000000000002</v>
      </c>
      <c r="H5061" s="20"/>
    </row>
    <row r="5062" spans="1:8" s="172" customFormat="1" ht="12.75" customHeight="1" x14ac:dyDescent="0.15">
      <c r="A5062" s="105"/>
      <c r="C5062" s="20"/>
      <c r="D5062" s="20"/>
      <c r="E5062" s="20"/>
      <c r="F5062" s="105">
        <v>36728</v>
      </c>
      <c r="G5062" s="116">
        <v>18.940000000000001</v>
      </c>
      <c r="H5062" s="20"/>
    </row>
    <row r="5063" spans="1:8" s="172" customFormat="1" ht="12.75" customHeight="1" x14ac:dyDescent="0.15">
      <c r="A5063" s="105"/>
      <c r="C5063" s="20"/>
      <c r="D5063" s="20"/>
      <c r="E5063" s="20"/>
      <c r="F5063" s="105">
        <v>36727</v>
      </c>
      <c r="G5063" s="116">
        <v>18.940000000000001</v>
      </c>
      <c r="H5063" s="20"/>
    </row>
    <row r="5064" spans="1:8" s="172" customFormat="1" ht="12.75" customHeight="1" x14ac:dyDescent="0.15">
      <c r="A5064" s="105"/>
      <c r="C5064" s="20"/>
      <c r="D5064" s="20"/>
      <c r="E5064" s="20"/>
      <c r="F5064" s="105">
        <v>36726</v>
      </c>
      <c r="G5064" s="116">
        <v>19.649999999999999</v>
      </c>
      <c r="H5064" s="20"/>
    </row>
    <row r="5065" spans="1:8" s="172" customFormat="1" ht="12.75" customHeight="1" x14ac:dyDescent="0.15">
      <c r="A5065" s="105"/>
      <c r="C5065" s="20"/>
      <c r="D5065" s="20"/>
      <c r="E5065" s="20"/>
      <c r="F5065" s="105">
        <v>36725</v>
      </c>
      <c r="G5065" s="116">
        <v>19.75</v>
      </c>
      <c r="H5065" s="20"/>
    </row>
    <row r="5066" spans="1:8" s="172" customFormat="1" ht="12.75" customHeight="1" x14ac:dyDescent="0.15">
      <c r="A5066" s="105"/>
      <c r="C5066" s="20"/>
      <c r="D5066" s="20"/>
      <c r="E5066" s="20"/>
      <c r="F5066" s="105">
        <v>36724</v>
      </c>
      <c r="G5066" s="116">
        <v>19.45</v>
      </c>
      <c r="H5066" s="20"/>
    </row>
    <row r="5067" spans="1:8" s="172" customFormat="1" ht="12.75" customHeight="1" x14ac:dyDescent="0.15">
      <c r="A5067" s="105"/>
      <c r="C5067" s="20"/>
      <c r="D5067" s="20"/>
      <c r="E5067" s="20"/>
      <c r="F5067" s="105">
        <v>36721</v>
      </c>
      <c r="G5067" s="116">
        <v>19.32</v>
      </c>
      <c r="H5067" s="20"/>
    </row>
    <row r="5068" spans="1:8" s="172" customFormat="1" ht="12.75" customHeight="1" x14ac:dyDescent="0.15">
      <c r="A5068" s="105"/>
      <c r="C5068" s="20"/>
      <c r="D5068" s="20"/>
      <c r="E5068" s="20"/>
      <c r="F5068" s="105">
        <v>36720</v>
      </c>
      <c r="G5068" s="116">
        <v>20.03</v>
      </c>
      <c r="H5068" s="20"/>
    </row>
    <row r="5069" spans="1:8" s="172" customFormat="1" ht="12.75" customHeight="1" x14ac:dyDescent="0.15">
      <c r="A5069" s="105"/>
      <c r="C5069" s="20"/>
      <c r="D5069" s="20"/>
      <c r="E5069" s="20"/>
      <c r="F5069" s="105">
        <v>36719</v>
      </c>
      <c r="G5069" s="116">
        <v>20.03</v>
      </c>
      <c r="H5069" s="20"/>
    </row>
    <row r="5070" spans="1:8" s="172" customFormat="1" ht="12.75" customHeight="1" x14ac:dyDescent="0.15">
      <c r="A5070" s="105"/>
      <c r="C5070" s="20"/>
      <c r="D5070" s="20"/>
      <c r="E5070" s="20"/>
      <c r="F5070" s="105">
        <v>36718</v>
      </c>
      <c r="G5070" s="116">
        <v>20.11</v>
      </c>
      <c r="H5070" s="20"/>
    </row>
    <row r="5071" spans="1:8" s="172" customFormat="1" ht="12.75" customHeight="1" x14ac:dyDescent="0.15">
      <c r="A5071" s="105"/>
      <c r="C5071" s="20"/>
      <c r="D5071" s="20"/>
      <c r="E5071" s="20"/>
      <c r="F5071" s="105">
        <v>36717</v>
      </c>
      <c r="G5071" s="116">
        <v>20.329999999999998</v>
      </c>
      <c r="H5071" s="20"/>
    </row>
    <row r="5072" spans="1:8" s="172" customFormat="1" ht="12.75" customHeight="1" x14ac:dyDescent="0.15">
      <c r="A5072" s="105"/>
      <c r="C5072" s="20"/>
      <c r="D5072" s="20"/>
      <c r="E5072" s="20"/>
      <c r="F5072" s="105">
        <v>36714</v>
      </c>
      <c r="G5072" s="116">
        <v>19.22</v>
      </c>
      <c r="H5072" s="20"/>
    </row>
    <row r="5073" spans="1:8" s="172" customFormat="1" ht="12.75" customHeight="1" x14ac:dyDescent="0.15">
      <c r="A5073" s="105"/>
      <c r="C5073" s="20"/>
      <c r="D5073" s="20"/>
      <c r="E5073" s="20"/>
      <c r="F5073" s="105">
        <v>36713</v>
      </c>
      <c r="G5073" s="116">
        <v>20.94</v>
      </c>
      <c r="H5073" s="20"/>
    </row>
    <row r="5074" spans="1:8" s="172" customFormat="1" ht="12.75" customHeight="1" x14ac:dyDescent="0.15">
      <c r="A5074" s="105"/>
      <c r="C5074" s="20"/>
      <c r="D5074" s="20"/>
      <c r="E5074" s="20"/>
      <c r="F5074" s="105">
        <v>36712</v>
      </c>
      <c r="G5074" s="116">
        <v>21.16</v>
      </c>
      <c r="H5074" s="20"/>
    </row>
    <row r="5075" spans="1:8" s="172" customFormat="1" ht="12.75" customHeight="1" x14ac:dyDescent="0.15">
      <c r="A5075" s="105"/>
      <c r="C5075" s="20"/>
      <c r="D5075" s="20"/>
      <c r="E5075" s="20"/>
      <c r="F5075" s="105">
        <v>36710</v>
      </c>
      <c r="G5075" s="116">
        <v>19.829999999999998</v>
      </c>
      <c r="H5075" s="20"/>
    </row>
    <row r="5076" spans="1:8" s="172" customFormat="1" ht="12.75" customHeight="1" x14ac:dyDescent="0.15">
      <c r="A5076" s="105"/>
      <c r="C5076" s="20"/>
      <c r="D5076" s="20"/>
      <c r="E5076" s="20"/>
      <c r="F5076" s="105">
        <v>36707</v>
      </c>
      <c r="G5076" s="116">
        <v>19.54</v>
      </c>
      <c r="H5076" s="20"/>
    </row>
    <row r="5077" spans="1:8" s="172" customFormat="1" ht="12.75" customHeight="1" x14ac:dyDescent="0.15">
      <c r="A5077" s="105"/>
      <c r="C5077" s="20"/>
      <c r="D5077" s="20"/>
      <c r="E5077" s="20"/>
      <c r="F5077" s="105">
        <v>36706</v>
      </c>
      <c r="G5077" s="116">
        <v>19.7</v>
      </c>
      <c r="H5077" s="20"/>
    </row>
    <row r="5078" spans="1:8" s="172" customFormat="1" ht="12.75" customHeight="1" x14ac:dyDescent="0.15">
      <c r="A5078" s="105"/>
      <c r="C5078" s="20"/>
      <c r="D5078" s="20"/>
      <c r="E5078" s="20"/>
      <c r="F5078" s="105">
        <v>36705</v>
      </c>
      <c r="G5078" s="116">
        <v>20.29</v>
      </c>
      <c r="H5078" s="20"/>
    </row>
    <row r="5079" spans="1:8" s="172" customFormat="1" ht="12.75" customHeight="1" x14ac:dyDescent="0.15">
      <c r="A5079" s="105"/>
      <c r="C5079" s="20"/>
      <c r="D5079" s="20"/>
      <c r="E5079" s="20"/>
      <c r="F5079" s="105">
        <v>36704</v>
      </c>
      <c r="G5079" s="116">
        <v>21.8</v>
      </c>
      <c r="H5079" s="20"/>
    </row>
    <row r="5080" spans="1:8" s="172" customFormat="1" ht="12.75" customHeight="1" x14ac:dyDescent="0.15">
      <c r="A5080" s="105"/>
      <c r="C5080" s="20"/>
      <c r="D5080" s="20"/>
      <c r="E5080" s="20"/>
      <c r="F5080" s="105">
        <v>36703</v>
      </c>
      <c r="G5080" s="116">
        <v>22.45</v>
      </c>
      <c r="H5080" s="20"/>
    </row>
    <row r="5081" spans="1:8" s="172" customFormat="1" ht="12.75" customHeight="1" x14ac:dyDescent="0.15">
      <c r="A5081" s="105"/>
      <c r="C5081" s="20"/>
      <c r="D5081" s="20"/>
      <c r="E5081" s="20"/>
      <c r="F5081" s="105">
        <v>36700</v>
      </c>
      <c r="G5081" s="116">
        <v>22.34</v>
      </c>
      <c r="H5081" s="20"/>
    </row>
    <row r="5082" spans="1:8" s="172" customFormat="1" ht="12.75" customHeight="1" x14ac:dyDescent="0.15">
      <c r="A5082" s="105"/>
      <c r="C5082" s="20"/>
      <c r="D5082" s="20"/>
      <c r="E5082" s="20"/>
      <c r="F5082" s="105">
        <v>36699</v>
      </c>
      <c r="G5082" s="116">
        <v>22</v>
      </c>
      <c r="H5082" s="20"/>
    </row>
    <row r="5083" spans="1:8" s="172" customFormat="1" ht="12.75" customHeight="1" x14ac:dyDescent="0.15">
      <c r="A5083" s="105"/>
      <c r="C5083" s="20"/>
      <c r="D5083" s="20"/>
      <c r="E5083" s="20"/>
      <c r="F5083" s="105">
        <v>36698</v>
      </c>
      <c r="G5083" s="116">
        <v>20.61</v>
      </c>
      <c r="H5083" s="20"/>
    </row>
    <row r="5084" spans="1:8" s="172" customFormat="1" ht="12.75" customHeight="1" x14ac:dyDescent="0.15">
      <c r="A5084" s="105"/>
      <c r="C5084" s="20"/>
      <c r="D5084" s="20"/>
      <c r="E5084" s="20"/>
      <c r="F5084" s="105">
        <v>36697</v>
      </c>
      <c r="G5084" s="116">
        <v>20.88</v>
      </c>
      <c r="H5084" s="20"/>
    </row>
    <row r="5085" spans="1:8" s="172" customFormat="1" ht="12.75" customHeight="1" x14ac:dyDescent="0.15">
      <c r="A5085" s="105"/>
      <c r="C5085" s="20"/>
      <c r="D5085" s="20"/>
      <c r="E5085" s="20"/>
      <c r="F5085" s="105">
        <v>36696</v>
      </c>
      <c r="G5085" s="116">
        <v>20.63</v>
      </c>
      <c r="H5085" s="20"/>
    </row>
    <row r="5086" spans="1:8" s="172" customFormat="1" ht="12.75" customHeight="1" x14ac:dyDescent="0.15">
      <c r="A5086" s="105"/>
      <c r="C5086" s="20"/>
      <c r="D5086" s="20"/>
      <c r="E5086" s="20"/>
      <c r="F5086" s="105">
        <v>36693</v>
      </c>
      <c r="G5086" s="116">
        <v>20.5</v>
      </c>
      <c r="H5086" s="20"/>
    </row>
    <row r="5087" spans="1:8" s="172" customFormat="1" ht="12.75" customHeight="1" x14ac:dyDescent="0.15">
      <c r="A5087" s="105"/>
      <c r="C5087" s="20"/>
      <c r="D5087" s="20"/>
      <c r="E5087" s="20"/>
      <c r="F5087" s="105">
        <v>36692</v>
      </c>
      <c r="G5087" s="116">
        <v>20.68</v>
      </c>
      <c r="H5087" s="20"/>
    </row>
    <row r="5088" spans="1:8" s="172" customFormat="1" ht="12.75" customHeight="1" x14ac:dyDescent="0.15">
      <c r="A5088" s="105"/>
      <c r="C5088" s="20"/>
      <c r="D5088" s="20"/>
      <c r="E5088" s="20"/>
      <c r="F5088" s="105">
        <v>36691</v>
      </c>
      <c r="G5088" s="116">
        <v>21.48</v>
      </c>
      <c r="H5088" s="20"/>
    </row>
    <row r="5089" spans="1:8" s="172" customFormat="1" ht="12.75" customHeight="1" x14ac:dyDescent="0.15">
      <c r="A5089" s="105"/>
      <c r="C5089" s="20"/>
      <c r="D5089" s="20"/>
      <c r="E5089" s="20"/>
      <c r="F5089" s="105">
        <v>36690</v>
      </c>
      <c r="G5089" s="116">
        <v>21.67</v>
      </c>
      <c r="H5089" s="20"/>
    </row>
    <row r="5090" spans="1:8" s="172" customFormat="1" ht="12.75" customHeight="1" x14ac:dyDescent="0.15">
      <c r="A5090" s="105"/>
      <c r="C5090" s="20"/>
      <c r="D5090" s="20"/>
      <c r="E5090" s="20"/>
      <c r="F5090" s="105">
        <v>36689</v>
      </c>
      <c r="G5090" s="116">
        <v>22.32</v>
      </c>
      <c r="H5090" s="20"/>
    </row>
    <row r="5091" spans="1:8" s="172" customFormat="1" ht="12.75" customHeight="1" x14ac:dyDescent="0.15">
      <c r="A5091" s="105"/>
      <c r="C5091" s="20"/>
      <c r="D5091" s="20"/>
      <c r="E5091" s="20"/>
      <c r="F5091" s="105">
        <v>36686</v>
      </c>
      <c r="G5091" s="116">
        <v>22.14</v>
      </c>
      <c r="H5091" s="20"/>
    </row>
    <row r="5092" spans="1:8" s="172" customFormat="1" ht="12.75" customHeight="1" x14ac:dyDescent="0.15">
      <c r="A5092" s="105"/>
      <c r="C5092" s="20"/>
      <c r="D5092" s="20"/>
      <c r="E5092" s="20"/>
      <c r="F5092" s="105">
        <v>36685</v>
      </c>
      <c r="G5092" s="116">
        <v>22.77</v>
      </c>
      <c r="H5092" s="20"/>
    </row>
    <row r="5093" spans="1:8" s="172" customFormat="1" ht="12.75" customHeight="1" x14ac:dyDescent="0.15">
      <c r="A5093" s="105"/>
      <c r="C5093" s="20"/>
      <c r="D5093" s="20"/>
      <c r="E5093" s="20"/>
      <c r="F5093" s="105">
        <v>36684</v>
      </c>
      <c r="G5093" s="116">
        <v>22.48</v>
      </c>
      <c r="H5093" s="20"/>
    </row>
    <row r="5094" spans="1:8" s="172" customFormat="1" ht="12.75" customHeight="1" x14ac:dyDescent="0.15">
      <c r="A5094" s="105"/>
      <c r="C5094" s="20"/>
      <c r="D5094" s="20"/>
      <c r="E5094" s="20"/>
      <c r="F5094" s="105">
        <v>36683</v>
      </c>
      <c r="G5094" s="116">
        <v>23.05</v>
      </c>
      <c r="H5094" s="20"/>
    </row>
    <row r="5095" spans="1:8" s="172" customFormat="1" ht="12.75" customHeight="1" x14ac:dyDescent="0.15">
      <c r="A5095" s="105"/>
      <c r="C5095" s="20"/>
      <c r="D5095" s="20"/>
      <c r="E5095" s="20"/>
      <c r="F5095" s="105">
        <v>36682</v>
      </c>
      <c r="G5095" s="116">
        <v>22.71</v>
      </c>
      <c r="H5095" s="20"/>
    </row>
    <row r="5096" spans="1:8" s="172" customFormat="1" ht="12.75" customHeight="1" x14ac:dyDescent="0.15">
      <c r="A5096" s="105"/>
      <c r="C5096" s="20"/>
      <c r="D5096" s="20"/>
      <c r="E5096" s="20"/>
      <c r="F5096" s="105">
        <v>36679</v>
      </c>
      <c r="G5096" s="116">
        <v>21.48</v>
      </c>
      <c r="H5096" s="20"/>
    </row>
    <row r="5097" spans="1:8" s="172" customFormat="1" ht="12.75" customHeight="1" x14ac:dyDescent="0.15">
      <c r="A5097" s="105"/>
      <c r="C5097" s="20"/>
      <c r="D5097" s="20"/>
      <c r="E5097" s="20"/>
      <c r="F5097" s="105">
        <v>36678</v>
      </c>
      <c r="G5097" s="116">
        <v>22.36</v>
      </c>
      <c r="H5097" s="20"/>
    </row>
    <row r="5098" spans="1:8" s="172" customFormat="1" ht="12.75" customHeight="1" x14ac:dyDescent="0.15">
      <c r="A5098" s="105"/>
      <c r="C5098" s="20"/>
      <c r="D5098" s="20"/>
      <c r="E5098" s="20"/>
      <c r="F5098" s="105">
        <v>36677</v>
      </c>
      <c r="G5098" s="116">
        <v>23.65</v>
      </c>
      <c r="H5098" s="20"/>
    </row>
    <row r="5099" spans="1:8" s="172" customFormat="1" ht="12.75" customHeight="1" x14ac:dyDescent="0.15">
      <c r="A5099" s="105"/>
      <c r="C5099" s="20"/>
      <c r="D5099" s="20"/>
      <c r="E5099" s="20"/>
      <c r="F5099" s="105">
        <v>36676</v>
      </c>
      <c r="G5099" s="116">
        <v>23.62</v>
      </c>
      <c r="H5099" s="20"/>
    </row>
    <row r="5100" spans="1:8" s="172" customFormat="1" ht="12.75" customHeight="1" x14ac:dyDescent="0.15">
      <c r="A5100" s="105"/>
      <c r="C5100" s="20"/>
      <c r="D5100" s="20"/>
      <c r="E5100" s="20"/>
      <c r="F5100" s="105">
        <v>36672</v>
      </c>
      <c r="G5100" s="116">
        <v>24.47</v>
      </c>
      <c r="H5100" s="20"/>
    </row>
    <row r="5101" spans="1:8" s="172" customFormat="1" ht="12.75" customHeight="1" x14ac:dyDescent="0.15">
      <c r="A5101" s="105"/>
      <c r="C5101" s="20"/>
      <c r="D5101" s="20"/>
      <c r="E5101" s="20"/>
      <c r="F5101" s="105">
        <v>36671</v>
      </c>
      <c r="G5101" s="116">
        <v>24.58</v>
      </c>
      <c r="H5101" s="20"/>
    </row>
    <row r="5102" spans="1:8" s="172" customFormat="1" ht="12.75" customHeight="1" x14ac:dyDescent="0.15">
      <c r="A5102" s="105"/>
      <c r="C5102" s="20"/>
      <c r="D5102" s="20"/>
      <c r="E5102" s="20"/>
      <c r="F5102" s="105">
        <v>36670</v>
      </c>
      <c r="G5102" s="116">
        <v>24.32</v>
      </c>
      <c r="H5102" s="20"/>
    </row>
    <row r="5103" spans="1:8" s="172" customFormat="1" ht="12.75" customHeight="1" x14ac:dyDescent="0.15">
      <c r="A5103" s="105"/>
      <c r="C5103" s="20"/>
      <c r="D5103" s="20"/>
      <c r="E5103" s="20"/>
      <c r="F5103" s="105">
        <v>36669</v>
      </c>
      <c r="G5103" s="116">
        <v>25.87</v>
      </c>
      <c r="H5103" s="20"/>
    </row>
    <row r="5104" spans="1:8" s="172" customFormat="1" ht="12.75" customHeight="1" x14ac:dyDescent="0.15">
      <c r="A5104" s="105"/>
      <c r="C5104" s="20"/>
      <c r="D5104" s="20"/>
      <c r="E5104" s="20"/>
      <c r="F5104" s="105">
        <v>36668</v>
      </c>
      <c r="G5104" s="116">
        <v>26</v>
      </c>
      <c r="H5104" s="20"/>
    </row>
    <row r="5105" spans="1:8" s="172" customFormat="1" ht="12.75" customHeight="1" x14ac:dyDescent="0.15">
      <c r="A5105" s="105"/>
      <c r="C5105" s="20"/>
      <c r="D5105" s="20"/>
      <c r="E5105" s="20"/>
      <c r="F5105" s="105">
        <v>36665</v>
      </c>
      <c r="G5105" s="116">
        <v>25.44</v>
      </c>
      <c r="H5105" s="20"/>
    </row>
    <row r="5106" spans="1:8" s="172" customFormat="1" ht="12.75" customHeight="1" x14ac:dyDescent="0.15">
      <c r="A5106" s="105"/>
      <c r="C5106" s="20"/>
      <c r="D5106" s="20"/>
      <c r="E5106" s="20"/>
      <c r="F5106" s="105">
        <v>36664</v>
      </c>
      <c r="G5106" s="116">
        <v>23.96</v>
      </c>
      <c r="H5106" s="20"/>
    </row>
    <row r="5107" spans="1:8" s="172" customFormat="1" ht="12.75" customHeight="1" x14ac:dyDescent="0.15">
      <c r="A5107" s="105"/>
      <c r="C5107" s="20"/>
      <c r="D5107" s="20"/>
      <c r="E5107" s="20"/>
      <c r="F5107" s="105">
        <v>36663</v>
      </c>
      <c r="G5107" s="116">
        <v>23.98</v>
      </c>
      <c r="H5107" s="20"/>
    </row>
    <row r="5108" spans="1:8" s="172" customFormat="1" ht="12.75" customHeight="1" x14ac:dyDescent="0.15">
      <c r="A5108" s="105"/>
      <c r="C5108" s="20"/>
      <c r="D5108" s="20"/>
      <c r="E5108" s="20"/>
      <c r="F5108" s="105">
        <v>36662</v>
      </c>
      <c r="G5108" s="116">
        <v>24.34</v>
      </c>
      <c r="H5108" s="20"/>
    </row>
    <row r="5109" spans="1:8" s="172" customFormat="1" ht="12.75" customHeight="1" x14ac:dyDescent="0.15">
      <c r="A5109" s="105"/>
      <c r="C5109" s="20"/>
      <c r="D5109" s="20"/>
      <c r="E5109" s="20"/>
      <c r="F5109" s="105">
        <v>36661</v>
      </c>
      <c r="G5109" s="116">
        <v>24.86</v>
      </c>
      <c r="H5109" s="20"/>
    </row>
    <row r="5110" spans="1:8" s="172" customFormat="1" ht="12.75" customHeight="1" x14ac:dyDescent="0.15">
      <c r="A5110" s="105"/>
      <c r="C5110" s="20"/>
      <c r="D5110" s="20"/>
      <c r="E5110" s="20"/>
      <c r="F5110" s="105">
        <v>36658</v>
      </c>
      <c r="G5110" s="116">
        <v>26.05</v>
      </c>
      <c r="H5110" s="20"/>
    </row>
    <row r="5111" spans="1:8" s="172" customFormat="1" ht="12.75" customHeight="1" x14ac:dyDescent="0.15">
      <c r="A5111" s="105"/>
      <c r="C5111" s="20"/>
      <c r="D5111" s="20"/>
      <c r="E5111" s="20"/>
      <c r="F5111" s="105">
        <v>36657</v>
      </c>
      <c r="G5111" s="116">
        <v>27.76</v>
      </c>
      <c r="H5111" s="20"/>
    </row>
    <row r="5112" spans="1:8" s="172" customFormat="1" ht="12.75" customHeight="1" x14ac:dyDescent="0.15">
      <c r="A5112" s="105"/>
      <c r="C5112" s="20"/>
      <c r="D5112" s="20"/>
      <c r="E5112" s="20"/>
      <c r="F5112" s="105">
        <v>36656</v>
      </c>
      <c r="G5112" s="116">
        <v>29.87</v>
      </c>
      <c r="H5112" s="20"/>
    </row>
    <row r="5113" spans="1:8" s="172" customFormat="1" ht="12.75" customHeight="1" x14ac:dyDescent="0.15">
      <c r="A5113" s="105"/>
      <c r="C5113" s="20"/>
      <c r="D5113" s="20"/>
      <c r="E5113" s="20"/>
      <c r="F5113" s="105">
        <v>36655</v>
      </c>
      <c r="G5113" s="116">
        <v>28.93</v>
      </c>
      <c r="H5113" s="20"/>
    </row>
    <row r="5114" spans="1:8" s="172" customFormat="1" ht="12.75" customHeight="1" x14ac:dyDescent="0.15">
      <c r="A5114" s="105"/>
      <c r="C5114" s="20"/>
      <c r="D5114" s="20"/>
      <c r="E5114" s="20"/>
      <c r="F5114" s="105">
        <v>36654</v>
      </c>
      <c r="G5114" s="116">
        <v>28.2</v>
      </c>
      <c r="H5114" s="20"/>
    </row>
    <row r="5115" spans="1:8" s="172" customFormat="1" ht="12.75" customHeight="1" x14ac:dyDescent="0.15">
      <c r="A5115" s="105"/>
      <c r="C5115" s="20"/>
      <c r="D5115" s="20"/>
      <c r="E5115" s="20"/>
      <c r="F5115" s="105">
        <v>36651</v>
      </c>
      <c r="G5115" s="116">
        <v>27.53</v>
      </c>
      <c r="H5115" s="20"/>
    </row>
    <row r="5116" spans="1:8" s="172" customFormat="1" ht="12.75" customHeight="1" x14ac:dyDescent="0.15">
      <c r="A5116" s="105"/>
      <c r="C5116" s="20"/>
      <c r="D5116" s="20"/>
      <c r="E5116" s="20"/>
      <c r="F5116" s="105">
        <v>36650</v>
      </c>
      <c r="G5116" s="116">
        <v>30.77</v>
      </c>
      <c r="H5116" s="20"/>
    </row>
    <row r="5117" spans="1:8" s="172" customFormat="1" ht="12.75" customHeight="1" x14ac:dyDescent="0.15">
      <c r="A5117" s="105"/>
      <c r="C5117" s="20"/>
      <c r="D5117" s="20"/>
      <c r="E5117" s="20"/>
      <c r="F5117" s="105">
        <v>36649</v>
      </c>
      <c r="G5117" s="116">
        <v>31.63</v>
      </c>
      <c r="H5117" s="20"/>
    </row>
    <row r="5118" spans="1:8" s="172" customFormat="1" ht="12.75" customHeight="1" x14ac:dyDescent="0.15">
      <c r="A5118" s="105"/>
      <c r="C5118" s="20"/>
      <c r="D5118" s="20"/>
      <c r="E5118" s="20"/>
      <c r="F5118" s="105">
        <v>36648</v>
      </c>
      <c r="G5118" s="116">
        <v>28.5</v>
      </c>
      <c r="H5118" s="20"/>
    </row>
    <row r="5119" spans="1:8" s="172" customFormat="1" ht="12.75" customHeight="1" x14ac:dyDescent="0.15">
      <c r="A5119" s="105"/>
      <c r="C5119" s="20"/>
      <c r="D5119" s="20"/>
      <c r="E5119" s="20"/>
      <c r="F5119" s="105">
        <v>36647</v>
      </c>
      <c r="G5119" s="116">
        <v>25.88</v>
      </c>
      <c r="H5119" s="20"/>
    </row>
    <row r="5120" spans="1:8" s="172" customFormat="1" ht="12.75" customHeight="1" x14ac:dyDescent="0.15">
      <c r="A5120" s="105"/>
      <c r="C5120" s="20"/>
      <c r="D5120" s="20"/>
      <c r="E5120" s="20"/>
      <c r="F5120" s="105">
        <v>36644</v>
      </c>
      <c r="G5120" s="116">
        <v>26.2</v>
      </c>
      <c r="H5120" s="20"/>
    </row>
    <row r="5121" spans="1:8" s="172" customFormat="1" ht="12.75" customHeight="1" x14ac:dyDescent="0.15">
      <c r="A5121" s="105"/>
      <c r="C5121" s="20"/>
      <c r="D5121" s="20"/>
      <c r="E5121" s="20"/>
      <c r="F5121" s="105">
        <v>36643</v>
      </c>
      <c r="G5121" s="116">
        <v>26.19</v>
      </c>
      <c r="H5121" s="20"/>
    </row>
    <row r="5122" spans="1:8" s="172" customFormat="1" ht="12.75" customHeight="1" x14ac:dyDescent="0.15">
      <c r="A5122" s="105"/>
      <c r="C5122" s="20"/>
      <c r="D5122" s="20"/>
      <c r="E5122" s="20"/>
      <c r="F5122" s="105">
        <v>36642</v>
      </c>
      <c r="G5122" s="116">
        <v>26.97</v>
      </c>
      <c r="H5122" s="20"/>
    </row>
    <row r="5123" spans="1:8" s="172" customFormat="1" ht="12.75" customHeight="1" x14ac:dyDescent="0.15">
      <c r="A5123" s="105"/>
      <c r="C5123" s="20"/>
      <c r="D5123" s="20"/>
      <c r="E5123" s="20"/>
      <c r="F5123" s="105">
        <v>36641</v>
      </c>
      <c r="G5123" s="116">
        <v>25.24</v>
      </c>
      <c r="H5123" s="20"/>
    </row>
    <row r="5124" spans="1:8" s="172" customFormat="1" ht="12.75" customHeight="1" x14ac:dyDescent="0.15">
      <c r="A5124" s="105"/>
      <c r="C5124" s="20"/>
      <c r="D5124" s="20"/>
      <c r="E5124" s="20"/>
      <c r="F5124" s="105">
        <v>36640</v>
      </c>
      <c r="G5124" s="116">
        <v>27.37</v>
      </c>
      <c r="H5124" s="20"/>
    </row>
    <row r="5125" spans="1:8" s="172" customFormat="1" ht="12.75" customHeight="1" x14ac:dyDescent="0.15">
      <c r="A5125" s="105"/>
      <c r="C5125" s="20"/>
      <c r="D5125" s="20"/>
      <c r="E5125" s="20"/>
      <c r="F5125" s="105">
        <v>36636</v>
      </c>
      <c r="G5125" s="116">
        <v>25.85</v>
      </c>
      <c r="H5125" s="20"/>
    </row>
    <row r="5126" spans="1:8" s="172" customFormat="1" ht="12.75" customHeight="1" x14ac:dyDescent="0.15">
      <c r="A5126" s="105"/>
      <c r="C5126" s="20"/>
      <c r="D5126" s="20"/>
      <c r="E5126" s="20"/>
      <c r="F5126" s="105">
        <v>36635</v>
      </c>
      <c r="G5126" s="116">
        <v>27.02</v>
      </c>
      <c r="H5126" s="20"/>
    </row>
    <row r="5127" spans="1:8" s="172" customFormat="1" ht="12.75" customHeight="1" x14ac:dyDescent="0.15">
      <c r="A5127" s="105"/>
      <c r="C5127" s="20"/>
      <c r="D5127" s="20"/>
      <c r="E5127" s="20"/>
      <c r="F5127" s="105">
        <v>36634</v>
      </c>
      <c r="G5127" s="116">
        <v>26.12</v>
      </c>
      <c r="H5127" s="20"/>
    </row>
    <row r="5128" spans="1:8" s="172" customFormat="1" ht="12.75" customHeight="1" x14ac:dyDescent="0.15">
      <c r="A5128" s="105"/>
      <c r="C5128" s="20"/>
      <c r="D5128" s="20"/>
      <c r="E5128" s="20"/>
      <c r="F5128" s="105">
        <v>36633</v>
      </c>
      <c r="G5128" s="116">
        <v>28.95</v>
      </c>
      <c r="H5128" s="20"/>
    </row>
    <row r="5129" spans="1:8" s="172" customFormat="1" ht="12.75" customHeight="1" x14ac:dyDescent="0.15">
      <c r="A5129" s="105"/>
      <c r="C5129" s="20"/>
      <c r="D5129" s="20"/>
      <c r="E5129" s="20"/>
      <c r="F5129" s="105">
        <v>36630</v>
      </c>
      <c r="G5129" s="116">
        <v>33.49</v>
      </c>
      <c r="H5129" s="20"/>
    </row>
    <row r="5130" spans="1:8" s="172" customFormat="1" ht="12.75" customHeight="1" x14ac:dyDescent="0.15">
      <c r="A5130" s="105"/>
      <c r="C5130" s="20"/>
      <c r="D5130" s="20"/>
      <c r="E5130" s="20"/>
      <c r="F5130" s="105">
        <v>36629</v>
      </c>
      <c r="G5130" s="116">
        <v>29.4</v>
      </c>
      <c r="H5130" s="20"/>
    </row>
    <row r="5131" spans="1:8" s="172" customFormat="1" ht="12.75" customHeight="1" x14ac:dyDescent="0.15">
      <c r="A5131" s="105"/>
      <c r="C5131" s="20"/>
      <c r="D5131" s="20"/>
      <c r="E5131" s="20"/>
      <c r="F5131" s="105">
        <v>36628</v>
      </c>
      <c r="G5131" s="116">
        <v>28.98</v>
      </c>
      <c r="H5131" s="20"/>
    </row>
    <row r="5132" spans="1:8" s="172" customFormat="1" ht="12.75" customHeight="1" x14ac:dyDescent="0.15">
      <c r="A5132" s="105"/>
      <c r="C5132" s="20"/>
      <c r="D5132" s="20"/>
      <c r="E5132" s="20"/>
      <c r="F5132" s="105">
        <v>36627</v>
      </c>
      <c r="G5132" s="116">
        <v>27.25</v>
      </c>
      <c r="H5132" s="20"/>
    </row>
    <row r="5133" spans="1:8" s="172" customFormat="1" ht="12.75" customHeight="1" x14ac:dyDescent="0.15">
      <c r="A5133" s="105"/>
      <c r="C5133" s="20"/>
      <c r="D5133" s="20"/>
      <c r="E5133" s="20"/>
      <c r="F5133" s="105">
        <v>36626</v>
      </c>
      <c r="G5133" s="116">
        <v>25.99</v>
      </c>
      <c r="H5133" s="20"/>
    </row>
    <row r="5134" spans="1:8" s="172" customFormat="1" ht="12.75" customHeight="1" x14ac:dyDescent="0.15">
      <c r="A5134" s="105"/>
      <c r="C5134" s="20"/>
      <c r="D5134" s="20"/>
      <c r="E5134" s="20"/>
      <c r="F5134" s="105">
        <v>36623</v>
      </c>
      <c r="G5134" s="116">
        <v>24.39</v>
      </c>
      <c r="H5134" s="20"/>
    </row>
    <row r="5135" spans="1:8" s="172" customFormat="1" ht="12.75" customHeight="1" x14ac:dyDescent="0.15">
      <c r="A5135" s="105"/>
      <c r="C5135" s="20"/>
      <c r="D5135" s="20"/>
      <c r="E5135" s="20"/>
      <c r="F5135" s="105">
        <v>36622</v>
      </c>
      <c r="G5135" s="116">
        <v>27.15</v>
      </c>
      <c r="H5135" s="20"/>
    </row>
    <row r="5136" spans="1:8" s="172" customFormat="1" ht="12.75" customHeight="1" x14ac:dyDescent="0.15">
      <c r="A5136" s="105"/>
      <c r="C5136" s="20"/>
      <c r="D5136" s="20"/>
      <c r="E5136" s="20"/>
      <c r="F5136" s="105">
        <v>36621</v>
      </c>
      <c r="G5136" s="116">
        <v>28.41</v>
      </c>
      <c r="H5136" s="20"/>
    </row>
    <row r="5137" spans="1:8" s="172" customFormat="1" ht="12.75" customHeight="1" x14ac:dyDescent="0.15">
      <c r="A5137" s="105"/>
      <c r="C5137" s="20"/>
      <c r="D5137" s="20"/>
      <c r="E5137" s="20"/>
      <c r="F5137" s="105">
        <v>36620</v>
      </c>
      <c r="G5137" s="116">
        <v>27.12</v>
      </c>
      <c r="H5137" s="20"/>
    </row>
    <row r="5138" spans="1:8" s="172" customFormat="1" ht="12.75" customHeight="1" x14ac:dyDescent="0.15">
      <c r="A5138" s="105"/>
      <c r="C5138" s="20"/>
      <c r="D5138" s="20"/>
      <c r="E5138" s="20"/>
      <c r="F5138" s="105">
        <v>36619</v>
      </c>
      <c r="G5138" s="116">
        <v>24.03</v>
      </c>
      <c r="H5138" s="20"/>
    </row>
    <row r="5139" spans="1:8" s="172" customFormat="1" ht="12.75" customHeight="1" x14ac:dyDescent="0.15">
      <c r="A5139" s="105"/>
      <c r="C5139" s="20"/>
      <c r="D5139" s="20"/>
      <c r="E5139" s="20"/>
      <c r="F5139" s="105">
        <v>36616</v>
      </c>
      <c r="G5139" s="116">
        <v>24.11</v>
      </c>
      <c r="H5139" s="20"/>
    </row>
    <row r="5140" spans="1:8" s="172" customFormat="1" ht="12.75" customHeight="1" x14ac:dyDescent="0.15">
      <c r="A5140" s="105"/>
      <c r="C5140" s="20"/>
      <c r="D5140" s="20"/>
      <c r="E5140" s="20"/>
      <c r="F5140" s="105">
        <v>36615</v>
      </c>
      <c r="G5140" s="116">
        <v>25.47</v>
      </c>
      <c r="H5140" s="20"/>
    </row>
    <row r="5141" spans="1:8" s="172" customFormat="1" ht="12.75" customHeight="1" x14ac:dyDescent="0.15">
      <c r="A5141" s="105"/>
      <c r="C5141" s="20"/>
      <c r="D5141" s="20"/>
      <c r="E5141" s="20"/>
      <c r="F5141" s="105">
        <v>36614</v>
      </c>
      <c r="G5141" s="116">
        <v>24.1</v>
      </c>
      <c r="H5141" s="20"/>
    </row>
    <row r="5142" spans="1:8" s="172" customFormat="1" ht="12.75" customHeight="1" x14ac:dyDescent="0.15">
      <c r="A5142" s="105"/>
      <c r="C5142" s="20"/>
      <c r="D5142" s="20"/>
      <c r="E5142" s="20"/>
      <c r="F5142" s="105">
        <v>36613</v>
      </c>
      <c r="G5142" s="116">
        <v>24.86</v>
      </c>
      <c r="H5142" s="20"/>
    </row>
    <row r="5143" spans="1:8" s="172" customFormat="1" ht="12.75" customHeight="1" x14ac:dyDescent="0.15">
      <c r="A5143" s="105"/>
      <c r="C5143" s="20"/>
      <c r="D5143" s="20"/>
      <c r="E5143" s="20"/>
      <c r="F5143" s="105">
        <v>36612</v>
      </c>
      <c r="G5143" s="116">
        <v>24.53</v>
      </c>
      <c r="H5143" s="20"/>
    </row>
    <row r="5144" spans="1:8" s="172" customFormat="1" ht="12.75" customHeight="1" x14ac:dyDescent="0.15">
      <c r="A5144" s="105"/>
      <c r="C5144" s="20"/>
      <c r="D5144" s="20"/>
      <c r="E5144" s="20"/>
      <c r="F5144" s="105">
        <v>36609</v>
      </c>
      <c r="G5144" s="116">
        <v>23.31</v>
      </c>
      <c r="H5144" s="20"/>
    </row>
    <row r="5145" spans="1:8" s="172" customFormat="1" ht="12.75" customHeight="1" x14ac:dyDescent="0.15">
      <c r="A5145" s="105"/>
      <c r="C5145" s="20"/>
      <c r="D5145" s="20"/>
      <c r="E5145" s="20"/>
      <c r="F5145" s="105">
        <v>36608</v>
      </c>
      <c r="G5145" s="116">
        <v>22.26</v>
      </c>
      <c r="H5145" s="20"/>
    </row>
    <row r="5146" spans="1:8" s="172" customFormat="1" ht="12.75" customHeight="1" x14ac:dyDescent="0.15">
      <c r="A5146" s="105"/>
      <c r="C5146" s="20"/>
      <c r="D5146" s="20"/>
      <c r="E5146" s="20"/>
      <c r="F5146" s="105">
        <v>36607</v>
      </c>
      <c r="G5146" s="116">
        <v>21.49</v>
      </c>
      <c r="H5146" s="20"/>
    </row>
    <row r="5147" spans="1:8" s="172" customFormat="1" ht="12.75" customHeight="1" x14ac:dyDescent="0.15">
      <c r="A5147" s="105"/>
      <c r="C5147" s="20"/>
      <c r="D5147" s="20"/>
      <c r="E5147" s="20"/>
      <c r="F5147" s="105">
        <v>36606</v>
      </c>
      <c r="G5147" s="116">
        <v>21.7</v>
      </c>
      <c r="H5147" s="20"/>
    </row>
    <row r="5148" spans="1:8" s="172" customFormat="1" ht="12.75" customHeight="1" x14ac:dyDescent="0.15">
      <c r="A5148" s="105"/>
      <c r="C5148" s="20"/>
      <c r="D5148" s="20"/>
      <c r="E5148" s="20"/>
      <c r="F5148" s="105">
        <v>36605</v>
      </c>
      <c r="G5148" s="116">
        <v>22.96</v>
      </c>
      <c r="H5148" s="20"/>
    </row>
    <row r="5149" spans="1:8" s="172" customFormat="1" ht="12.75" customHeight="1" x14ac:dyDescent="0.15">
      <c r="A5149" s="105"/>
      <c r="C5149" s="20"/>
      <c r="D5149" s="20"/>
      <c r="E5149" s="20"/>
      <c r="F5149" s="105">
        <v>36602</v>
      </c>
      <c r="G5149" s="116">
        <v>22.37</v>
      </c>
      <c r="H5149" s="20"/>
    </row>
    <row r="5150" spans="1:8" s="172" customFormat="1" ht="12.75" customHeight="1" x14ac:dyDescent="0.15">
      <c r="A5150" s="105"/>
      <c r="C5150" s="20"/>
      <c r="D5150" s="20"/>
      <c r="E5150" s="20"/>
      <c r="F5150" s="105">
        <v>36601</v>
      </c>
      <c r="G5150" s="116">
        <v>20.77</v>
      </c>
      <c r="H5150" s="20"/>
    </row>
    <row r="5151" spans="1:8" s="172" customFormat="1" ht="12.75" customHeight="1" x14ac:dyDescent="0.15">
      <c r="A5151" s="105"/>
      <c r="C5151" s="20"/>
      <c r="D5151" s="20"/>
      <c r="E5151" s="20"/>
      <c r="F5151" s="105">
        <v>36600</v>
      </c>
      <c r="G5151" s="116">
        <v>22.34</v>
      </c>
      <c r="H5151" s="20"/>
    </row>
    <row r="5152" spans="1:8" s="172" customFormat="1" ht="12.75" customHeight="1" x14ac:dyDescent="0.15">
      <c r="A5152" s="105"/>
      <c r="C5152" s="20"/>
      <c r="D5152" s="20"/>
      <c r="E5152" s="20"/>
      <c r="F5152" s="105">
        <v>36599</v>
      </c>
      <c r="G5152" s="116">
        <v>24.41</v>
      </c>
      <c r="H5152" s="20"/>
    </row>
    <row r="5153" spans="1:8" s="172" customFormat="1" ht="12.75" customHeight="1" x14ac:dyDescent="0.15">
      <c r="A5153" s="105"/>
      <c r="C5153" s="20"/>
      <c r="D5153" s="20"/>
      <c r="E5153" s="20"/>
      <c r="F5153" s="105">
        <v>36598</v>
      </c>
      <c r="G5153" s="116">
        <v>22.85</v>
      </c>
      <c r="H5153" s="20"/>
    </row>
    <row r="5154" spans="1:8" s="172" customFormat="1" ht="12.75" customHeight="1" x14ac:dyDescent="0.15">
      <c r="A5154" s="105"/>
      <c r="C5154" s="20"/>
      <c r="D5154" s="20"/>
      <c r="E5154" s="20"/>
      <c r="F5154" s="105">
        <v>36595</v>
      </c>
      <c r="G5154" s="116">
        <v>21.24</v>
      </c>
      <c r="H5154" s="20"/>
    </row>
    <row r="5155" spans="1:8" s="172" customFormat="1" ht="12.75" customHeight="1" x14ac:dyDescent="0.15">
      <c r="A5155" s="105"/>
      <c r="C5155" s="20"/>
      <c r="D5155" s="20"/>
      <c r="E5155" s="20"/>
      <c r="F5155" s="105">
        <v>36594</v>
      </c>
      <c r="G5155" s="116">
        <v>22.21</v>
      </c>
      <c r="H5155" s="20"/>
    </row>
    <row r="5156" spans="1:8" s="172" customFormat="1" ht="12.75" customHeight="1" x14ac:dyDescent="0.15">
      <c r="A5156" s="105"/>
      <c r="C5156" s="20"/>
      <c r="D5156" s="20"/>
      <c r="E5156" s="20"/>
      <c r="F5156" s="105">
        <v>36593</v>
      </c>
      <c r="G5156" s="116">
        <v>23.82</v>
      </c>
      <c r="H5156" s="20"/>
    </row>
    <row r="5157" spans="1:8" s="172" customFormat="1" ht="12.75" customHeight="1" x14ac:dyDescent="0.15">
      <c r="A5157" s="105"/>
      <c r="C5157" s="20"/>
      <c r="D5157" s="20"/>
      <c r="E5157" s="20"/>
      <c r="F5157" s="105">
        <v>36592</v>
      </c>
      <c r="G5157" s="116">
        <v>24.31</v>
      </c>
      <c r="H5157" s="20"/>
    </row>
    <row r="5158" spans="1:8" s="172" customFormat="1" ht="12.75" customHeight="1" x14ac:dyDescent="0.15">
      <c r="A5158" s="105"/>
      <c r="C5158" s="20"/>
      <c r="D5158" s="20"/>
      <c r="E5158" s="20"/>
      <c r="F5158" s="105">
        <v>36591</v>
      </c>
      <c r="G5158" s="116">
        <v>21.5</v>
      </c>
      <c r="H5158" s="20"/>
    </row>
    <row r="5159" spans="1:8" s="172" customFormat="1" ht="12.75" customHeight="1" x14ac:dyDescent="0.15">
      <c r="A5159" s="105"/>
      <c r="C5159" s="20"/>
      <c r="D5159" s="20"/>
      <c r="E5159" s="20"/>
      <c r="F5159" s="105">
        <v>36588</v>
      </c>
      <c r="G5159" s="116">
        <v>19.21</v>
      </c>
      <c r="H5159" s="20"/>
    </row>
    <row r="5160" spans="1:8" s="172" customFormat="1" ht="12.75" customHeight="1" x14ac:dyDescent="0.15">
      <c r="A5160" s="105"/>
      <c r="C5160" s="20"/>
      <c r="D5160" s="20"/>
      <c r="E5160" s="20"/>
      <c r="F5160" s="105">
        <v>36587</v>
      </c>
      <c r="G5160" s="116">
        <v>21.06</v>
      </c>
      <c r="H5160" s="20"/>
    </row>
    <row r="5161" spans="1:8" s="172" customFormat="1" ht="12.75" customHeight="1" x14ac:dyDescent="0.15">
      <c r="A5161" s="105"/>
      <c r="C5161" s="20"/>
      <c r="D5161" s="20"/>
      <c r="E5161" s="20"/>
      <c r="F5161" s="105">
        <v>36586</v>
      </c>
      <c r="G5161" s="116">
        <v>21.64</v>
      </c>
      <c r="H5161" s="20"/>
    </row>
    <row r="5162" spans="1:8" s="172" customFormat="1" ht="12.75" customHeight="1" x14ac:dyDescent="0.15">
      <c r="A5162" s="105"/>
      <c r="C5162" s="20"/>
      <c r="D5162" s="20"/>
      <c r="E5162" s="20"/>
      <c r="F5162" s="105">
        <v>36585</v>
      </c>
      <c r="G5162" s="116">
        <v>23.37</v>
      </c>
      <c r="H5162" s="20"/>
    </row>
    <row r="5163" spans="1:8" s="172" customFormat="1" ht="12.75" customHeight="1" x14ac:dyDescent="0.15">
      <c r="A5163" s="105"/>
      <c r="C5163" s="20"/>
      <c r="D5163" s="20"/>
      <c r="E5163" s="20"/>
      <c r="F5163" s="105">
        <v>36584</v>
      </c>
      <c r="G5163" s="116">
        <v>24.68</v>
      </c>
      <c r="H5163" s="20"/>
    </row>
    <row r="5164" spans="1:8" s="172" customFormat="1" ht="12.75" customHeight="1" x14ac:dyDescent="0.15">
      <c r="A5164" s="105"/>
      <c r="C5164" s="20"/>
      <c r="D5164" s="20"/>
      <c r="E5164" s="20"/>
      <c r="F5164" s="105">
        <v>36581</v>
      </c>
      <c r="G5164" s="116">
        <v>25.2</v>
      </c>
      <c r="H5164" s="20"/>
    </row>
    <row r="5165" spans="1:8" s="172" customFormat="1" ht="12.75" customHeight="1" x14ac:dyDescent="0.15">
      <c r="A5165" s="105"/>
      <c r="C5165" s="20"/>
      <c r="D5165" s="20"/>
      <c r="E5165" s="20"/>
      <c r="F5165" s="105">
        <v>36580</v>
      </c>
      <c r="G5165" s="116">
        <v>24.38</v>
      </c>
      <c r="H5165" s="20"/>
    </row>
    <row r="5166" spans="1:8" s="172" customFormat="1" ht="12.75" customHeight="1" x14ac:dyDescent="0.15">
      <c r="A5166" s="105"/>
      <c r="C5166" s="20"/>
      <c r="D5166" s="20"/>
      <c r="E5166" s="20"/>
      <c r="F5166" s="105">
        <v>36579</v>
      </c>
      <c r="G5166" s="116">
        <v>23.89</v>
      </c>
      <c r="H5166" s="20"/>
    </row>
    <row r="5167" spans="1:8" s="172" customFormat="1" ht="12.75" customHeight="1" x14ac:dyDescent="0.15">
      <c r="A5167" s="105"/>
      <c r="C5167" s="20"/>
      <c r="D5167" s="20"/>
      <c r="E5167" s="20"/>
      <c r="F5167" s="105">
        <v>36578</v>
      </c>
      <c r="G5167" s="116">
        <v>25.86</v>
      </c>
      <c r="H5167" s="20"/>
    </row>
    <row r="5168" spans="1:8" s="172" customFormat="1" ht="12.75" customHeight="1" x14ac:dyDescent="0.15">
      <c r="A5168" s="105"/>
      <c r="C5168" s="20"/>
      <c r="D5168" s="20"/>
      <c r="E5168" s="20"/>
      <c r="F5168" s="105">
        <v>36574</v>
      </c>
      <c r="G5168" s="116">
        <v>26</v>
      </c>
      <c r="H5168" s="20"/>
    </row>
    <row r="5169" spans="1:8" s="172" customFormat="1" ht="12.75" customHeight="1" x14ac:dyDescent="0.15">
      <c r="A5169" s="105"/>
      <c r="C5169" s="20"/>
      <c r="D5169" s="20"/>
      <c r="E5169" s="20"/>
      <c r="F5169" s="105">
        <v>36573</v>
      </c>
      <c r="G5169" s="116">
        <v>23.17</v>
      </c>
      <c r="H5169" s="20"/>
    </row>
    <row r="5170" spans="1:8" s="172" customFormat="1" ht="12.75" customHeight="1" x14ac:dyDescent="0.15">
      <c r="A5170" s="105"/>
      <c r="C5170" s="20"/>
      <c r="D5170" s="20"/>
      <c r="E5170" s="20"/>
      <c r="F5170" s="105">
        <v>36572</v>
      </c>
      <c r="G5170" s="116">
        <v>23.51</v>
      </c>
      <c r="H5170" s="20"/>
    </row>
    <row r="5171" spans="1:8" s="172" customFormat="1" ht="12.75" customHeight="1" x14ac:dyDescent="0.15">
      <c r="A5171" s="105"/>
      <c r="C5171" s="20"/>
      <c r="D5171" s="20"/>
      <c r="E5171" s="20"/>
      <c r="F5171" s="105">
        <v>36571</v>
      </c>
      <c r="G5171" s="116">
        <v>22.92</v>
      </c>
      <c r="H5171" s="20"/>
    </row>
    <row r="5172" spans="1:8" s="172" customFormat="1" ht="12.75" customHeight="1" x14ac:dyDescent="0.15">
      <c r="A5172" s="105"/>
      <c r="C5172" s="20"/>
      <c r="D5172" s="20"/>
      <c r="E5172" s="20"/>
      <c r="F5172" s="105">
        <v>36570</v>
      </c>
      <c r="G5172" s="116">
        <v>24.38</v>
      </c>
      <c r="H5172" s="20"/>
    </row>
    <row r="5173" spans="1:8" s="172" customFormat="1" ht="12.75" customHeight="1" x14ac:dyDescent="0.15">
      <c r="A5173" s="105"/>
      <c r="C5173" s="20"/>
      <c r="D5173" s="20"/>
      <c r="E5173" s="20"/>
      <c r="F5173" s="105">
        <v>36567</v>
      </c>
      <c r="G5173" s="116">
        <v>24.42</v>
      </c>
      <c r="H5173" s="20"/>
    </row>
    <row r="5174" spans="1:8" s="172" customFormat="1" ht="12.75" customHeight="1" x14ac:dyDescent="0.15">
      <c r="A5174" s="105"/>
      <c r="C5174" s="20"/>
      <c r="D5174" s="20"/>
      <c r="E5174" s="20"/>
      <c r="F5174" s="105">
        <v>36566</v>
      </c>
      <c r="G5174" s="116">
        <v>23.07</v>
      </c>
      <c r="H5174" s="20"/>
    </row>
    <row r="5175" spans="1:8" s="172" customFormat="1" ht="12.75" customHeight="1" x14ac:dyDescent="0.15">
      <c r="A5175" s="105"/>
      <c r="C5175" s="20"/>
      <c r="D5175" s="20"/>
      <c r="E5175" s="20"/>
      <c r="F5175" s="105">
        <v>36565</v>
      </c>
      <c r="G5175" s="116">
        <v>22.9</v>
      </c>
      <c r="H5175" s="20"/>
    </row>
    <row r="5176" spans="1:8" s="172" customFormat="1" ht="12.75" customHeight="1" x14ac:dyDescent="0.15">
      <c r="A5176" s="105"/>
      <c r="C5176" s="20"/>
      <c r="D5176" s="20"/>
      <c r="E5176" s="20"/>
      <c r="F5176" s="105">
        <v>36564</v>
      </c>
      <c r="G5176" s="116">
        <v>21.25</v>
      </c>
      <c r="H5176" s="20"/>
    </row>
    <row r="5177" spans="1:8" s="172" customFormat="1" ht="12.75" customHeight="1" x14ac:dyDescent="0.15">
      <c r="A5177" s="105"/>
      <c r="C5177" s="20"/>
      <c r="D5177" s="20"/>
      <c r="E5177" s="20"/>
      <c r="F5177" s="105">
        <v>36563</v>
      </c>
      <c r="G5177" s="116">
        <v>22.79</v>
      </c>
      <c r="H5177" s="20"/>
    </row>
    <row r="5178" spans="1:8" s="172" customFormat="1" ht="12.75" customHeight="1" x14ac:dyDescent="0.15">
      <c r="A5178" s="105"/>
      <c r="C5178" s="20"/>
      <c r="D5178" s="20"/>
      <c r="E5178" s="20"/>
      <c r="F5178" s="105">
        <v>36560</v>
      </c>
      <c r="G5178" s="116">
        <v>21.54</v>
      </c>
      <c r="H5178" s="20"/>
    </row>
    <row r="5179" spans="1:8" s="172" customFormat="1" ht="12.75" customHeight="1" x14ac:dyDescent="0.15">
      <c r="A5179" s="105"/>
      <c r="C5179" s="20"/>
      <c r="D5179" s="20"/>
      <c r="E5179" s="20"/>
      <c r="F5179" s="105">
        <v>36559</v>
      </c>
      <c r="G5179" s="116">
        <v>22.01</v>
      </c>
      <c r="H5179" s="20"/>
    </row>
    <row r="5180" spans="1:8" s="172" customFormat="1" ht="12.75" customHeight="1" x14ac:dyDescent="0.15">
      <c r="A5180" s="105"/>
      <c r="C5180" s="20"/>
      <c r="D5180" s="20"/>
      <c r="E5180" s="20"/>
      <c r="F5180" s="105">
        <v>36558</v>
      </c>
      <c r="G5180" s="116">
        <v>23.12</v>
      </c>
      <c r="H5180" s="20"/>
    </row>
    <row r="5181" spans="1:8" s="172" customFormat="1" ht="12.75" customHeight="1" x14ac:dyDescent="0.15">
      <c r="A5181" s="105"/>
      <c r="C5181" s="20"/>
      <c r="D5181" s="20"/>
      <c r="E5181" s="20"/>
      <c r="F5181" s="105">
        <v>36557</v>
      </c>
      <c r="G5181" s="116">
        <v>23.45</v>
      </c>
      <c r="H5181" s="20"/>
    </row>
    <row r="5182" spans="1:8" s="172" customFormat="1" ht="12.75" customHeight="1" x14ac:dyDescent="0.15">
      <c r="A5182" s="105"/>
      <c r="C5182" s="20"/>
      <c r="D5182" s="20"/>
      <c r="E5182" s="20"/>
      <c r="F5182" s="105">
        <v>36556</v>
      </c>
      <c r="G5182" s="116">
        <v>24.95</v>
      </c>
      <c r="H5182" s="20"/>
    </row>
    <row r="5183" spans="1:8" s="172" customFormat="1" ht="12.75" customHeight="1" x14ac:dyDescent="0.15">
      <c r="A5183" s="105"/>
      <c r="C5183" s="20"/>
      <c r="D5183" s="20"/>
      <c r="E5183" s="20"/>
      <c r="F5183" s="105">
        <v>36553</v>
      </c>
      <c r="G5183" s="116">
        <v>26.14</v>
      </c>
      <c r="H5183" s="20"/>
    </row>
    <row r="5184" spans="1:8" s="172" customFormat="1" ht="12.75" customHeight="1" x14ac:dyDescent="0.15">
      <c r="A5184" s="105"/>
      <c r="C5184" s="20"/>
      <c r="D5184" s="20"/>
      <c r="E5184" s="20"/>
      <c r="F5184" s="105">
        <v>36552</v>
      </c>
      <c r="G5184" s="116">
        <v>23.54</v>
      </c>
      <c r="H5184" s="20"/>
    </row>
    <row r="5185" spans="1:8" s="172" customFormat="1" ht="12.75" customHeight="1" x14ac:dyDescent="0.15">
      <c r="A5185" s="105"/>
      <c r="C5185" s="20"/>
      <c r="D5185" s="20"/>
      <c r="E5185" s="20"/>
      <c r="F5185" s="105">
        <v>36551</v>
      </c>
      <c r="G5185" s="116">
        <v>23.03</v>
      </c>
      <c r="H5185" s="20"/>
    </row>
    <row r="5186" spans="1:8" s="172" customFormat="1" ht="12.75" customHeight="1" x14ac:dyDescent="0.15">
      <c r="A5186" s="105"/>
      <c r="C5186" s="20"/>
      <c r="D5186" s="20"/>
      <c r="E5186" s="20"/>
      <c r="F5186" s="105">
        <v>36550</v>
      </c>
      <c r="G5186" s="116">
        <v>23.02</v>
      </c>
      <c r="H5186" s="20"/>
    </row>
    <row r="5187" spans="1:8" s="172" customFormat="1" ht="12.75" customHeight="1" x14ac:dyDescent="0.15">
      <c r="A5187" s="105"/>
      <c r="C5187" s="20"/>
      <c r="D5187" s="20"/>
      <c r="E5187" s="20"/>
      <c r="F5187" s="105">
        <v>36549</v>
      </c>
      <c r="G5187" s="116">
        <v>24.07</v>
      </c>
      <c r="H5187" s="20"/>
    </row>
    <row r="5188" spans="1:8" s="172" customFormat="1" ht="12.75" customHeight="1" x14ac:dyDescent="0.15">
      <c r="A5188" s="105"/>
      <c r="C5188" s="20"/>
      <c r="D5188" s="20"/>
      <c r="E5188" s="20"/>
      <c r="F5188" s="105">
        <v>36546</v>
      </c>
      <c r="G5188" s="116">
        <v>20.82</v>
      </c>
      <c r="H5188" s="20"/>
    </row>
    <row r="5189" spans="1:8" s="172" customFormat="1" ht="12.75" customHeight="1" x14ac:dyDescent="0.15">
      <c r="A5189" s="105"/>
      <c r="C5189" s="20"/>
      <c r="D5189" s="20"/>
      <c r="E5189" s="20"/>
      <c r="F5189" s="105">
        <v>36545</v>
      </c>
      <c r="G5189" s="116">
        <v>21.75</v>
      </c>
      <c r="H5189" s="20"/>
    </row>
    <row r="5190" spans="1:8" s="172" customFormat="1" ht="12.75" customHeight="1" x14ac:dyDescent="0.15">
      <c r="A5190" s="105"/>
      <c r="C5190" s="20"/>
      <c r="D5190" s="20"/>
      <c r="E5190" s="20"/>
      <c r="F5190" s="105">
        <v>36544</v>
      </c>
      <c r="G5190" s="116">
        <v>21.72</v>
      </c>
      <c r="H5190" s="20"/>
    </row>
    <row r="5191" spans="1:8" s="172" customFormat="1" ht="12.75" customHeight="1" x14ac:dyDescent="0.15">
      <c r="A5191" s="105"/>
      <c r="C5191" s="20"/>
      <c r="D5191" s="20"/>
      <c r="E5191" s="20"/>
      <c r="F5191" s="105">
        <v>36543</v>
      </c>
      <c r="G5191" s="116">
        <v>21.5</v>
      </c>
      <c r="H5191" s="20"/>
    </row>
    <row r="5192" spans="1:8" s="172" customFormat="1" ht="12.75" customHeight="1" x14ac:dyDescent="0.15">
      <c r="A5192" s="105"/>
      <c r="C5192" s="20"/>
      <c r="D5192" s="20"/>
      <c r="E5192" s="20"/>
      <c r="F5192" s="105">
        <v>36539</v>
      </c>
      <c r="G5192" s="116">
        <v>19.66</v>
      </c>
      <c r="H5192" s="20"/>
    </row>
    <row r="5193" spans="1:8" s="172" customFormat="1" ht="12.75" customHeight="1" x14ac:dyDescent="0.15">
      <c r="A5193" s="105"/>
      <c r="C5193" s="20"/>
      <c r="D5193" s="20"/>
      <c r="E5193" s="20"/>
      <c r="F5193" s="105">
        <v>36538</v>
      </c>
      <c r="G5193" s="116">
        <v>21.71</v>
      </c>
      <c r="H5193" s="20"/>
    </row>
    <row r="5194" spans="1:8" s="172" customFormat="1" ht="12.75" customHeight="1" x14ac:dyDescent="0.15">
      <c r="A5194" s="105"/>
      <c r="C5194" s="20"/>
      <c r="D5194" s="20"/>
      <c r="E5194" s="20"/>
      <c r="F5194" s="105">
        <v>36537</v>
      </c>
      <c r="G5194" s="116">
        <v>22.84</v>
      </c>
      <c r="H5194" s="20"/>
    </row>
    <row r="5195" spans="1:8" s="172" customFormat="1" ht="12.75" customHeight="1" x14ac:dyDescent="0.15">
      <c r="A5195" s="105"/>
      <c r="C5195" s="20"/>
      <c r="D5195" s="20"/>
      <c r="E5195" s="20"/>
      <c r="F5195" s="105">
        <v>36536</v>
      </c>
      <c r="G5195" s="116">
        <v>22.5</v>
      </c>
      <c r="H5195" s="20"/>
    </row>
    <row r="5196" spans="1:8" s="172" customFormat="1" ht="12.75" customHeight="1" x14ac:dyDescent="0.15">
      <c r="A5196" s="105"/>
      <c r="C5196" s="20"/>
      <c r="D5196" s="20"/>
      <c r="E5196" s="20"/>
      <c r="F5196" s="105">
        <v>36535</v>
      </c>
      <c r="G5196" s="116">
        <v>21.71</v>
      </c>
      <c r="H5196" s="20"/>
    </row>
    <row r="5197" spans="1:8" s="172" customFormat="1" ht="12.75" customHeight="1" x14ac:dyDescent="0.15">
      <c r="A5197" s="105"/>
      <c r="C5197" s="20"/>
      <c r="D5197" s="20"/>
      <c r="E5197" s="20"/>
      <c r="F5197" s="105">
        <v>36532</v>
      </c>
      <c r="G5197" s="116">
        <v>21.72</v>
      </c>
      <c r="H5197" s="20"/>
    </row>
    <row r="5198" spans="1:8" s="172" customFormat="1" ht="12.75" customHeight="1" x14ac:dyDescent="0.15">
      <c r="A5198" s="105"/>
      <c r="C5198" s="20"/>
      <c r="D5198" s="20"/>
      <c r="E5198" s="20"/>
      <c r="F5198" s="105">
        <v>36531</v>
      </c>
      <c r="G5198" s="116">
        <v>25.73</v>
      </c>
      <c r="H5198" s="20"/>
    </row>
    <row r="5199" spans="1:8" s="172" customFormat="1" ht="12.75" customHeight="1" x14ac:dyDescent="0.15">
      <c r="A5199" s="105"/>
      <c r="C5199" s="20"/>
      <c r="D5199" s="20"/>
      <c r="E5199" s="20"/>
      <c r="F5199" s="105">
        <v>36530</v>
      </c>
      <c r="G5199" s="116">
        <v>26.41</v>
      </c>
      <c r="H5199" s="20"/>
    </row>
    <row r="5200" spans="1:8" s="172" customFormat="1" ht="12.75" customHeight="1" x14ac:dyDescent="0.15">
      <c r="A5200" s="105"/>
      <c r="C5200" s="20"/>
      <c r="D5200" s="20"/>
      <c r="E5200" s="20"/>
      <c r="F5200" s="105">
        <v>36529</v>
      </c>
      <c r="G5200" s="116">
        <v>27.01</v>
      </c>
      <c r="H5200" s="20"/>
    </row>
    <row r="5201" spans="1:8" s="172" customFormat="1" ht="12.75" customHeight="1" x14ac:dyDescent="0.15">
      <c r="A5201" s="105"/>
      <c r="C5201" s="20"/>
      <c r="D5201" s="20"/>
      <c r="E5201" s="20"/>
      <c r="F5201" s="105">
        <v>36528</v>
      </c>
      <c r="G5201" s="116">
        <v>24.21</v>
      </c>
      <c r="H5201" s="20"/>
    </row>
    <row r="5202" spans="1:8" s="172" customFormat="1" ht="12.75" customHeight="1" x14ac:dyDescent="0.15">
      <c r="A5202" s="105"/>
      <c r="C5202" s="20"/>
      <c r="D5202" s="20"/>
      <c r="E5202" s="20"/>
      <c r="F5202" s="105">
        <v>36525</v>
      </c>
      <c r="G5202" s="116">
        <v>24.64</v>
      </c>
      <c r="H5202" s="20"/>
    </row>
    <row r="5203" spans="1:8" s="172" customFormat="1" ht="12.75" customHeight="1" x14ac:dyDescent="0.15">
      <c r="A5203" s="105"/>
      <c r="C5203" s="20"/>
      <c r="D5203" s="20"/>
      <c r="E5203" s="20"/>
      <c r="F5203" s="105">
        <v>36524</v>
      </c>
      <c r="G5203" s="116">
        <v>24.76</v>
      </c>
      <c r="H5203" s="20"/>
    </row>
    <row r="5204" spans="1:8" s="172" customFormat="1" ht="12.75" customHeight="1" x14ac:dyDescent="0.15">
      <c r="A5204" s="105"/>
      <c r="C5204" s="20"/>
      <c r="D5204" s="20"/>
      <c r="E5204" s="20"/>
      <c r="F5204" s="105">
        <v>36523</v>
      </c>
      <c r="G5204" s="116">
        <v>23.09</v>
      </c>
      <c r="H5204" s="20"/>
    </row>
    <row r="5205" spans="1:8" s="172" customFormat="1" ht="12.75" customHeight="1" x14ac:dyDescent="0.15">
      <c r="A5205" s="105"/>
      <c r="C5205" s="20"/>
      <c r="D5205" s="20"/>
      <c r="E5205" s="20"/>
      <c r="F5205" s="105">
        <v>36522</v>
      </c>
      <c r="G5205" s="116">
        <v>22.97</v>
      </c>
      <c r="H5205" s="20"/>
    </row>
    <row r="5206" spans="1:8" s="172" customFormat="1" ht="12.75" customHeight="1" x14ac:dyDescent="0.15">
      <c r="A5206" s="105"/>
      <c r="C5206" s="20"/>
      <c r="D5206" s="20"/>
      <c r="E5206" s="20"/>
      <c r="F5206" s="105">
        <v>36521</v>
      </c>
      <c r="G5206" s="116">
        <v>23.07</v>
      </c>
      <c r="H5206" s="20"/>
    </row>
    <row r="5207" spans="1:8" s="172" customFormat="1" ht="12.75" customHeight="1" x14ac:dyDescent="0.15">
      <c r="A5207" s="105"/>
      <c r="C5207" s="20"/>
      <c r="D5207" s="20"/>
      <c r="E5207" s="20"/>
      <c r="F5207" s="105">
        <v>36517</v>
      </c>
      <c r="G5207" s="116">
        <v>21.12</v>
      </c>
      <c r="H5207" s="20"/>
    </row>
    <row r="5208" spans="1:8" s="172" customFormat="1" ht="12.75" customHeight="1" x14ac:dyDescent="0.15">
      <c r="A5208" s="105"/>
      <c r="C5208" s="20"/>
      <c r="D5208" s="20"/>
      <c r="E5208" s="20"/>
      <c r="F5208" s="105">
        <v>36516</v>
      </c>
      <c r="G5208" s="116">
        <v>22.43</v>
      </c>
      <c r="H5208" s="20"/>
    </row>
    <row r="5209" spans="1:8" s="172" customFormat="1" ht="12.75" customHeight="1" x14ac:dyDescent="0.15">
      <c r="A5209" s="105"/>
      <c r="C5209" s="20"/>
      <c r="D5209" s="20"/>
      <c r="E5209" s="20"/>
      <c r="F5209" s="105">
        <v>36515</v>
      </c>
      <c r="G5209" s="116">
        <v>22.66</v>
      </c>
      <c r="H5209" s="20"/>
    </row>
    <row r="5210" spans="1:8" s="172" customFormat="1" ht="12.75" customHeight="1" x14ac:dyDescent="0.15">
      <c r="A5210" s="105"/>
      <c r="C5210" s="20"/>
      <c r="D5210" s="20"/>
      <c r="E5210" s="20"/>
      <c r="F5210" s="105">
        <v>36514</v>
      </c>
      <c r="G5210" s="116">
        <v>23.78</v>
      </c>
      <c r="H5210" s="20"/>
    </row>
    <row r="5211" spans="1:8" s="172" customFormat="1" ht="12.75" customHeight="1" x14ac:dyDescent="0.15">
      <c r="A5211" s="105"/>
      <c r="C5211" s="20"/>
      <c r="D5211" s="20"/>
      <c r="E5211" s="20"/>
      <c r="F5211" s="105">
        <v>36511</v>
      </c>
      <c r="G5211" s="116">
        <v>21.35</v>
      </c>
      <c r="H5211" s="20"/>
    </row>
    <row r="5212" spans="1:8" s="172" customFormat="1" ht="12.75" customHeight="1" x14ac:dyDescent="0.15">
      <c r="A5212" s="105"/>
      <c r="C5212" s="20"/>
      <c r="D5212" s="20"/>
      <c r="E5212" s="20"/>
      <c r="F5212" s="105">
        <v>36510</v>
      </c>
      <c r="G5212" s="116">
        <v>21.91</v>
      </c>
      <c r="H5212" s="20"/>
    </row>
    <row r="5213" spans="1:8" s="172" customFormat="1" ht="12.75" customHeight="1" x14ac:dyDescent="0.15">
      <c r="A5213" s="105"/>
      <c r="C5213" s="20"/>
      <c r="D5213" s="20"/>
      <c r="E5213" s="20"/>
      <c r="F5213" s="105">
        <v>36509</v>
      </c>
      <c r="G5213" s="116">
        <v>22.03</v>
      </c>
      <c r="H5213" s="20"/>
    </row>
    <row r="5214" spans="1:8" s="172" customFormat="1" ht="12.75" customHeight="1" x14ac:dyDescent="0.15">
      <c r="A5214" s="105"/>
      <c r="C5214" s="20"/>
      <c r="D5214" s="20"/>
      <c r="E5214" s="20"/>
      <c r="F5214" s="105">
        <v>36508</v>
      </c>
      <c r="G5214" s="116">
        <v>23.06</v>
      </c>
      <c r="H5214" s="20"/>
    </row>
    <row r="5215" spans="1:8" s="172" customFormat="1" ht="12.75" customHeight="1" x14ac:dyDescent="0.15">
      <c r="A5215" s="105"/>
      <c r="C5215" s="20"/>
      <c r="D5215" s="20"/>
      <c r="E5215" s="20"/>
      <c r="F5215" s="105">
        <v>36507</v>
      </c>
      <c r="G5215" s="116">
        <v>21.72</v>
      </c>
      <c r="H5215" s="20"/>
    </row>
    <row r="5216" spans="1:8" s="172" customFormat="1" ht="12.75" customHeight="1" x14ac:dyDescent="0.15">
      <c r="A5216" s="105"/>
      <c r="C5216" s="20"/>
      <c r="D5216" s="20"/>
      <c r="E5216" s="20"/>
      <c r="F5216" s="105">
        <v>36504</v>
      </c>
      <c r="G5216" s="116">
        <v>21.48</v>
      </c>
      <c r="H5216" s="20"/>
    </row>
    <row r="5217" spans="1:8" s="172" customFormat="1" ht="12.75" customHeight="1" x14ac:dyDescent="0.15">
      <c r="A5217" s="105"/>
      <c r="C5217" s="20"/>
      <c r="D5217" s="20"/>
      <c r="E5217" s="20"/>
      <c r="F5217" s="105">
        <v>36503</v>
      </c>
      <c r="G5217" s="116">
        <v>21.19</v>
      </c>
      <c r="H5217" s="20"/>
    </row>
    <row r="5218" spans="1:8" s="172" customFormat="1" ht="12.75" customHeight="1" x14ac:dyDescent="0.15">
      <c r="A5218" s="105"/>
      <c r="C5218" s="20"/>
      <c r="D5218" s="20"/>
      <c r="E5218" s="20"/>
      <c r="F5218" s="105">
        <v>36502</v>
      </c>
      <c r="G5218" s="116">
        <v>21.25</v>
      </c>
      <c r="H5218" s="20"/>
    </row>
    <row r="5219" spans="1:8" s="172" customFormat="1" ht="12.75" customHeight="1" x14ac:dyDescent="0.15">
      <c r="A5219" s="105"/>
      <c r="C5219" s="20"/>
      <c r="D5219" s="20"/>
      <c r="E5219" s="20"/>
      <c r="F5219" s="105">
        <v>36501</v>
      </c>
      <c r="G5219" s="116">
        <v>21.09</v>
      </c>
      <c r="H5219" s="20"/>
    </row>
    <row r="5220" spans="1:8" s="172" customFormat="1" ht="12.75" customHeight="1" x14ac:dyDescent="0.15">
      <c r="A5220" s="105"/>
      <c r="C5220" s="20"/>
      <c r="D5220" s="20"/>
      <c r="E5220" s="20"/>
      <c r="F5220" s="105">
        <v>36500</v>
      </c>
      <c r="G5220" s="116">
        <v>20.58</v>
      </c>
      <c r="H5220" s="20"/>
    </row>
    <row r="5221" spans="1:8" s="172" customFormat="1" ht="12.75" customHeight="1" x14ac:dyDescent="0.15">
      <c r="A5221" s="105"/>
      <c r="C5221" s="20"/>
      <c r="D5221" s="20"/>
      <c r="E5221" s="20"/>
      <c r="F5221" s="105">
        <v>36497</v>
      </c>
      <c r="G5221" s="116">
        <v>19.32</v>
      </c>
      <c r="H5221" s="20"/>
    </row>
    <row r="5222" spans="1:8" s="172" customFormat="1" ht="12.75" customHeight="1" x14ac:dyDescent="0.15">
      <c r="A5222" s="105"/>
      <c r="C5222" s="20"/>
      <c r="D5222" s="20"/>
      <c r="E5222" s="20"/>
      <c r="F5222" s="105">
        <v>36496</v>
      </c>
      <c r="G5222" s="116">
        <v>21.77</v>
      </c>
      <c r="H5222" s="20"/>
    </row>
    <row r="5223" spans="1:8" s="172" customFormat="1" ht="12.75" customHeight="1" x14ac:dyDescent="0.15">
      <c r="A5223" s="105"/>
      <c r="C5223" s="20"/>
      <c r="D5223" s="20"/>
      <c r="E5223" s="20"/>
      <c r="F5223" s="105">
        <v>36495</v>
      </c>
      <c r="G5223" s="116">
        <v>22.23</v>
      </c>
      <c r="H5223" s="20"/>
    </row>
    <row r="5224" spans="1:8" s="172" customFormat="1" ht="12.75" customHeight="1" x14ac:dyDescent="0.15">
      <c r="A5224" s="105"/>
      <c r="C5224" s="20"/>
      <c r="D5224" s="20"/>
      <c r="E5224" s="20"/>
      <c r="F5224" s="105">
        <v>36494</v>
      </c>
      <c r="G5224" s="116">
        <v>24.18</v>
      </c>
      <c r="H5224" s="20"/>
    </row>
    <row r="5225" spans="1:8" s="172" customFormat="1" ht="12.75" customHeight="1" x14ac:dyDescent="0.15">
      <c r="A5225" s="105"/>
      <c r="C5225" s="20"/>
      <c r="D5225" s="20"/>
      <c r="E5225" s="20"/>
      <c r="F5225" s="105">
        <v>36493</v>
      </c>
      <c r="G5225" s="116">
        <v>23.57</v>
      </c>
      <c r="H5225" s="20"/>
    </row>
    <row r="5226" spans="1:8" s="172" customFormat="1" ht="12.75" customHeight="1" x14ac:dyDescent="0.15">
      <c r="A5226" s="105"/>
      <c r="C5226" s="20"/>
      <c r="D5226" s="20"/>
      <c r="E5226" s="20"/>
      <c r="F5226" s="105">
        <v>36490</v>
      </c>
      <c r="G5226" s="116">
        <v>22.33</v>
      </c>
      <c r="H5226" s="20"/>
    </row>
    <row r="5227" spans="1:8" s="172" customFormat="1" ht="12.75" customHeight="1" x14ac:dyDescent="0.15">
      <c r="A5227" s="105"/>
      <c r="C5227" s="20"/>
      <c r="D5227" s="20"/>
      <c r="E5227" s="20"/>
      <c r="F5227" s="105">
        <v>36488</v>
      </c>
      <c r="G5227" s="116">
        <v>20.260000000000002</v>
      </c>
      <c r="H5227" s="20"/>
    </row>
    <row r="5228" spans="1:8" s="172" customFormat="1" ht="12.75" customHeight="1" x14ac:dyDescent="0.15">
      <c r="A5228" s="105"/>
      <c r="C5228" s="20"/>
      <c r="D5228" s="20"/>
      <c r="E5228" s="20"/>
      <c r="F5228" s="105">
        <v>36487</v>
      </c>
      <c r="G5228" s="116">
        <v>21</v>
      </c>
      <c r="H5228" s="20"/>
    </row>
    <row r="5229" spans="1:8" s="172" customFormat="1" ht="12.75" customHeight="1" x14ac:dyDescent="0.15">
      <c r="A5229" s="105"/>
      <c r="C5229" s="20"/>
      <c r="D5229" s="20"/>
      <c r="E5229" s="20"/>
      <c r="F5229" s="105">
        <v>36486</v>
      </c>
      <c r="G5229" s="116">
        <v>19.98</v>
      </c>
      <c r="H5229" s="20"/>
    </row>
    <row r="5230" spans="1:8" s="172" customFormat="1" ht="12.75" customHeight="1" x14ac:dyDescent="0.15">
      <c r="A5230" s="105"/>
      <c r="C5230" s="20"/>
      <c r="D5230" s="20"/>
      <c r="E5230" s="20"/>
      <c r="F5230" s="105">
        <v>36483</v>
      </c>
      <c r="G5230" s="116">
        <v>19.11</v>
      </c>
      <c r="H5230" s="20"/>
    </row>
    <row r="5231" spans="1:8" s="172" customFormat="1" ht="12.75" customHeight="1" x14ac:dyDescent="0.15">
      <c r="A5231" s="105"/>
      <c r="C5231" s="20"/>
      <c r="D5231" s="20"/>
      <c r="E5231" s="20"/>
      <c r="F5231" s="105">
        <v>36482</v>
      </c>
      <c r="G5231" s="116">
        <v>19.760000000000002</v>
      </c>
      <c r="H5231" s="20"/>
    </row>
    <row r="5232" spans="1:8" s="172" customFormat="1" ht="12.75" customHeight="1" x14ac:dyDescent="0.15">
      <c r="A5232" s="105"/>
      <c r="C5232" s="20"/>
      <c r="D5232" s="20"/>
      <c r="E5232" s="20"/>
      <c r="F5232" s="105">
        <v>36481</v>
      </c>
      <c r="G5232" s="116">
        <v>20.96</v>
      </c>
      <c r="H5232" s="20"/>
    </row>
    <row r="5233" spans="1:8" s="172" customFormat="1" ht="12.75" customHeight="1" x14ac:dyDescent="0.15">
      <c r="A5233" s="105"/>
      <c r="C5233" s="20"/>
      <c r="D5233" s="20"/>
      <c r="E5233" s="20"/>
      <c r="F5233" s="105">
        <v>36480</v>
      </c>
      <c r="G5233" s="116">
        <v>20.73</v>
      </c>
      <c r="H5233" s="20"/>
    </row>
    <row r="5234" spans="1:8" s="172" customFormat="1" ht="12.75" customHeight="1" x14ac:dyDescent="0.15">
      <c r="A5234" s="105"/>
      <c r="C5234" s="20"/>
      <c r="D5234" s="20"/>
      <c r="E5234" s="20"/>
      <c r="F5234" s="105">
        <v>36479</v>
      </c>
      <c r="G5234" s="116">
        <v>22.74</v>
      </c>
      <c r="H5234" s="20"/>
    </row>
    <row r="5235" spans="1:8" s="172" customFormat="1" ht="12.75" customHeight="1" x14ac:dyDescent="0.15">
      <c r="A5235" s="105"/>
      <c r="C5235" s="20"/>
      <c r="D5235" s="20"/>
      <c r="E5235" s="20"/>
      <c r="F5235" s="105">
        <v>36476</v>
      </c>
      <c r="G5235" s="116">
        <v>21.65</v>
      </c>
      <c r="H5235" s="20"/>
    </row>
    <row r="5236" spans="1:8" s="172" customFormat="1" ht="12.75" customHeight="1" x14ac:dyDescent="0.15">
      <c r="A5236" s="105"/>
      <c r="C5236" s="20"/>
      <c r="D5236" s="20"/>
      <c r="E5236" s="20"/>
      <c r="F5236" s="105">
        <v>36475</v>
      </c>
      <c r="G5236" s="116">
        <v>22.07</v>
      </c>
      <c r="H5236" s="20"/>
    </row>
    <row r="5237" spans="1:8" s="172" customFormat="1" ht="12.75" customHeight="1" x14ac:dyDescent="0.15">
      <c r="A5237" s="105"/>
      <c r="C5237" s="20"/>
      <c r="D5237" s="20"/>
      <c r="E5237" s="20"/>
      <c r="F5237" s="105">
        <v>36474</v>
      </c>
      <c r="G5237" s="116">
        <v>22.26</v>
      </c>
      <c r="H5237" s="20"/>
    </row>
    <row r="5238" spans="1:8" s="172" customFormat="1" ht="12.75" customHeight="1" x14ac:dyDescent="0.15">
      <c r="A5238" s="105"/>
      <c r="C5238" s="20"/>
      <c r="D5238" s="20"/>
      <c r="E5238" s="20"/>
      <c r="F5238" s="105">
        <v>36473</v>
      </c>
      <c r="G5238" s="116">
        <v>22.7</v>
      </c>
      <c r="H5238" s="20"/>
    </row>
    <row r="5239" spans="1:8" s="172" customFormat="1" ht="12.75" customHeight="1" x14ac:dyDescent="0.15">
      <c r="A5239" s="105"/>
      <c r="C5239" s="20"/>
      <c r="D5239" s="20"/>
      <c r="E5239" s="20"/>
      <c r="F5239" s="105">
        <v>36472</v>
      </c>
      <c r="G5239" s="116">
        <v>21.87</v>
      </c>
      <c r="H5239" s="20"/>
    </row>
    <row r="5240" spans="1:8" s="172" customFormat="1" ht="12.75" customHeight="1" x14ac:dyDescent="0.15">
      <c r="A5240" s="105"/>
      <c r="C5240" s="20"/>
      <c r="D5240" s="20"/>
      <c r="E5240" s="20"/>
      <c r="F5240" s="105">
        <v>36469</v>
      </c>
      <c r="G5240" s="116">
        <v>21.66</v>
      </c>
      <c r="H5240" s="20"/>
    </row>
    <row r="5241" spans="1:8" s="172" customFormat="1" ht="12.75" customHeight="1" x14ac:dyDescent="0.15">
      <c r="A5241" s="105"/>
      <c r="C5241" s="20"/>
      <c r="D5241" s="20"/>
      <c r="E5241" s="20"/>
      <c r="F5241" s="105">
        <v>36468</v>
      </c>
      <c r="G5241" s="116">
        <v>23</v>
      </c>
      <c r="H5241" s="20"/>
    </row>
    <row r="5242" spans="1:8" s="172" customFormat="1" ht="12.75" customHeight="1" x14ac:dyDescent="0.15">
      <c r="A5242" s="105"/>
      <c r="C5242" s="20"/>
      <c r="D5242" s="20"/>
      <c r="E5242" s="20"/>
      <c r="F5242" s="105">
        <v>36467</v>
      </c>
      <c r="G5242" s="116">
        <v>23.16</v>
      </c>
      <c r="H5242" s="20"/>
    </row>
    <row r="5243" spans="1:8" s="172" customFormat="1" ht="12.75" customHeight="1" x14ac:dyDescent="0.15">
      <c r="A5243" s="105"/>
      <c r="C5243" s="20"/>
      <c r="D5243" s="20"/>
      <c r="E5243" s="20"/>
      <c r="F5243" s="105">
        <v>36466</v>
      </c>
      <c r="G5243" s="116">
        <v>23.1</v>
      </c>
      <c r="H5243" s="20"/>
    </row>
    <row r="5244" spans="1:8" s="172" customFormat="1" ht="12.75" customHeight="1" x14ac:dyDescent="0.15">
      <c r="A5244" s="105"/>
      <c r="C5244" s="20"/>
      <c r="D5244" s="20"/>
      <c r="E5244" s="20"/>
      <c r="F5244" s="105">
        <v>36465</v>
      </c>
      <c r="G5244" s="116">
        <v>22.09</v>
      </c>
      <c r="H5244" s="20"/>
    </row>
    <row r="5245" spans="1:8" s="172" customFormat="1" ht="12.75" customHeight="1" x14ac:dyDescent="0.15">
      <c r="A5245" s="105"/>
      <c r="C5245" s="20"/>
      <c r="D5245" s="20"/>
      <c r="E5245" s="20"/>
      <c r="F5245" s="105">
        <v>36462</v>
      </c>
      <c r="G5245" s="116">
        <v>22.2</v>
      </c>
      <c r="H5245" s="20"/>
    </row>
    <row r="5246" spans="1:8" s="172" customFormat="1" ht="12.75" customHeight="1" x14ac:dyDescent="0.15">
      <c r="A5246" s="105"/>
      <c r="C5246" s="20"/>
      <c r="D5246" s="20"/>
      <c r="E5246" s="20"/>
      <c r="F5246" s="105">
        <v>36461</v>
      </c>
      <c r="G5246" s="116">
        <v>21.34</v>
      </c>
      <c r="H5246" s="20"/>
    </row>
    <row r="5247" spans="1:8" s="172" customFormat="1" ht="12.75" customHeight="1" x14ac:dyDescent="0.15">
      <c r="A5247" s="105"/>
      <c r="C5247" s="20"/>
      <c r="D5247" s="20"/>
      <c r="E5247" s="20"/>
      <c r="F5247" s="105">
        <v>36460</v>
      </c>
      <c r="G5247" s="116">
        <v>24.2</v>
      </c>
      <c r="H5247" s="20"/>
    </row>
    <row r="5248" spans="1:8" s="172" customFormat="1" ht="12.75" customHeight="1" x14ac:dyDescent="0.15">
      <c r="A5248" s="105"/>
      <c r="C5248" s="20"/>
      <c r="D5248" s="20"/>
      <c r="E5248" s="20"/>
      <c r="F5248" s="105">
        <v>36459</v>
      </c>
      <c r="G5248" s="116">
        <v>24.26</v>
      </c>
      <c r="H5248" s="20"/>
    </row>
    <row r="5249" spans="1:8" s="172" customFormat="1" ht="12.75" customHeight="1" x14ac:dyDescent="0.15">
      <c r="A5249" s="105"/>
      <c r="C5249" s="20"/>
      <c r="D5249" s="20"/>
      <c r="E5249" s="20"/>
      <c r="F5249" s="105">
        <v>36458</v>
      </c>
      <c r="G5249" s="116">
        <v>23.6</v>
      </c>
      <c r="H5249" s="20"/>
    </row>
    <row r="5250" spans="1:8" s="172" customFormat="1" ht="12.75" customHeight="1" x14ac:dyDescent="0.15">
      <c r="A5250" s="105"/>
      <c r="C5250" s="20"/>
      <c r="D5250" s="20"/>
      <c r="E5250" s="20"/>
      <c r="F5250" s="105">
        <v>36455</v>
      </c>
      <c r="G5250" s="116">
        <v>21.64</v>
      </c>
      <c r="H5250" s="20"/>
    </row>
    <row r="5251" spans="1:8" s="172" customFormat="1" ht="12.75" customHeight="1" x14ac:dyDescent="0.15">
      <c r="A5251" s="105"/>
      <c r="C5251" s="20"/>
      <c r="D5251" s="20"/>
      <c r="E5251" s="20"/>
      <c r="F5251" s="105">
        <v>36454</v>
      </c>
      <c r="G5251" s="116">
        <v>24.02</v>
      </c>
      <c r="H5251" s="20"/>
    </row>
    <row r="5252" spans="1:8" s="172" customFormat="1" ht="12.75" customHeight="1" x14ac:dyDescent="0.15">
      <c r="A5252" s="105"/>
      <c r="C5252" s="20"/>
      <c r="D5252" s="20"/>
      <c r="E5252" s="20"/>
      <c r="F5252" s="105">
        <v>36453</v>
      </c>
      <c r="G5252" s="116">
        <v>23.9</v>
      </c>
      <c r="H5252" s="20"/>
    </row>
    <row r="5253" spans="1:8" s="172" customFormat="1" ht="12.75" customHeight="1" x14ac:dyDescent="0.15">
      <c r="A5253" s="105"/>
      <c r="C5253" s="20"/>
      <c r="D5253" s="20"/>
      <c r="E5253" s="20"/>
      <c r="F5253" s="105">
        <v>36452</v>
      </c>
      <c r="G5253" s="116">
        <v>26.56</v>
      </c>
      <c r="H5253" s="20"/>
    </row>
    <row r="5254" spans="1:8" s="172" customFormat="1" ht="12.75" customHeight="1" x14ac:dyDescent="0.15">
      <c r="A5254" s="105"/>
      <c r="C5254" s="20"/>
      <c r="D5254" s="20"/>
      <c r="E5254" s="20"/>
      <c r="F5254" s="105">
        <v>36451</v>
      </c>
      <c r="G5254" s="116">
        <v>28.19</v>
      </c>
      <c r="H5254" s="20"/>
    </row>
    <row r="5255" spans="1:8" s="172" customFormat="1" ht="12.75" customHeight="1" x14ac:dyDescent="0.15">
      <c r="A5255" s="105"/>
      <c r="C5255" s="20"/>
      <c r="D5255" s="20"/>
      <c r="E5255" s="20"/>
      <c r="F5255" s="105">
        <v>36448</v>
      </c>
      <c r="G5255" s="116">
        <v>28.75</v>
      </c>
      <c r="H5255" s="20"/>
    </row>
    <row r="5256" spans="1:8" s="172" customFormat="1" ht="12.75" customHeight="1" x14ac:dyDescent="0.15">
      <c r="A5256" s="105"/>
      <c r="C5256" s="20"/>
      <c r="D5256" s="20"/>
      <c r="E5256" s="20"/>
      <c r="F5256" s="105">
        <v>36447</v>
      </c>
      <c r="G5256" s="116">
        <v>26.05</v>
      </c>
      <c r="H5256" s="20"/>
    </row>
    <row r="5257" spans="1:8" s="172" customFormat="1" ht="12.75" customHeight="1" x14ac:dyDescent="0.15">
      <c r="A5257" s="105"/>
      <c r="C5257" s="20"/>
      <c r="D5257" s="20"/>
      <c r="E5257" s="20"/>
      <c r="F5257" s="105">
        <v>36446</v>
      </c>
      <c r="G5257" s="116">
        <v>25.96</v>
      </c>
      <c r="H5257" s="20"/>
    </row>
    <row r="5258" spans="1:8" s="172" customFormat="1" ht="12.75" customHeight="1" x14ac:dyDescent="0.15">
      <c r="A5258" s="105"/>
      <c r="C5258" s="20"/>
      <c r="D5258" s="20"/>
      <c r="E5258" s="20"/>
      <c r="F5258" s="105">
        <v>36445</v>
      </c>
      <c r="G5258" s="116">
        <v>22.84</v>
      </c>
      <c r="H5258" s="20"/>
    </row>
    <row r="5259" spans="1:8" s="172" customFormat="1" ht="12.75" customHeight="1" x14ac:dyDescent="0.15">
      <c r="A5259" s="105"/>
      <c r="C5259" s="20"/>
      <c r="D5259" s="20"/>
      <c r="E5259" s="20"/>
      <c r="F5259" s="105">
        <v>36444</v>
      </c>
      <c r="G5259" s="116">
        <v>20.63</v>
      </c>
      <c r="H5259" s="20"/>
    </row>
    <row r="5260" spans="1:8" s="172" customFormat="1" ht="12.75" customHeight="1" x14ac:dyDescent="0.15">
      <c r="A5260" s="105"/>
      <c r="C5260" s="20"/>
      <c r="D5260" s="20"/>
      <c r="E5260" s="20"/>
      <c r="F5260" s="105">
        <v>36441</v>
      </c>
      <c r="G5260" s="116">
        <v>20.49</v>
      </c>
      <c r="H5260" s="20"/>
    </row>
    <row r="5261" spans="1:8" s="172" customFormat="1" ht="12.75" customHeight="1" x14ac:dyDescent="0.15">
      <c r="A5261" s="105"/>
      <c r="C5261" s="20"/>
      <c r="D5261" s="20"/>
      <c r="E5261" s="20"/>
      <c r="F5261" s="105">
        <v>36440</v>
      </c>
      <c r="G5261" s="116">
        <v>23.58</v>
      </c>
      <c r="H5261" s="20"/>
    </row>
    <row r="5262" spans="1:8" s="172" customFormat="1" ht="12.75" customHeight="1" x14ac:dyDescent="0.15">
      <c r="A5262" s="105"/>
      <c r="C5262" s="20"/>
      <c r="D5262" s="20"/>
      <c r="E5262" s="20"/>
      <c r="F5262" s="105">
        <v>36439</v>
      </c>
      <c r="G5262" s="116">
        <v>22.06</v>
      </c>
      <c r="H5262" s="20"/>
    </row>
    <row r="5263" spans="1:8" s="172" customFormat="1" ht="12.75" customHeight="1" x14ac:dyDescent="0.15">
      <c r="A5263" s="105"/>
      <c r="C5263" s="20"/>
      <c r="D5263" s="20"/>
      <c r="E5263" s="20"/>
      <c r="F5263" s="105">
        <v>36438</v>
      </c>
      <c r="G5263" s="116">
        <v>24.79</v>
      </c>
      <c r="H5263" s="20"/>
    </row>
    <row r="5264" spans="1:8" s="172" customFormat="1" ht="12.75" customHeight="1" x14ac:dyDescent="0.15">
      <c r="A5264" s="105"/>
      <c r="C5264" s="20"/>
      <c r="D5264" s="20"/>
      <c r="E5264" s="20"/>
      <c r="F5264" s="105">
        <v>36437</v>
      </c>
      <c r="G5264" s="116">
        <v>24.46</v>
      </c>
      <c r="H5264" s="20"/>
    </row>
    <row r="5265" spans="1:8" s="172" customFormat="1" ht="12.75" customHeight="1" x14ac:dyDescent="0.15">
      <c r="A5265" s="105"/>
      <c r="C5265" s="20"/>
      <c r="D5265" s="20"/>
      <c r="E5265" s="20"/>
      <c r="F5265" s="105">
        <v>36434</v>
      </c>
      <c r="G5265" s="116">
        <v>24.93</v>
      </c>
      <c r="H5265" s="20"/>
    </row>
    <row r="5266" spans="1:8" s="172" customFormat="1" ht="12.75" customHeight="1" x14ac:dyDescent="0.15">
      <c r="A5266" s="105"/>
      <c r="C5266" s="20"/>
      <c r="D5266" s="20"/>
      <c r="E5266" s="20"/>
      <c r="F5266" s="105">
        <v>36433</v>
      </c>
      <c r="G5266" s="116">
        <v>25.41</v>
      </c>
      <c r="H5266" s="20"/>
    </row>
    <row r="5267" spans="1:8" s="172" customFormat="1" ht="12.75" customHeight="1" x14ac:dyDescent="0.15">
      <c r="A5267" s="105"/>
      <c r="C5267" s="20"/>
      <c r="D5267" s="20"/>
      <c r="E5267" s="20"/>
      <c r="F5267" s="105">
        <v>36432</v>
      </c>
      <c r="G5267" s="116">
        <v>26.49</v>
      </c>
      <c r="H5267" s="20"/>
    </row>
    <row r="5268" spans="1:8" s="172" customFormat="1" ht="12.75" customHeight="1" x14ac:dyDescent="0.15">
      <c r="A5268" s="105"/>
      <c r="C5268" s="20"/>
      <c r="D5268" s="20"/>
      <c r="E5268" s="20"/>
      <c r="F5268" s="105">
        <v>36431</v>
      </c>
      <c r="G5268" s="116">
        <v>26.06</v>
      </c>
      <c r="H5268" s="20"/>
    </row>
    <row r="5269" spans="1:8" s="172" customFormat="1" ht="12.75" customHeight="1" x14ac:dyDescent="0.15">
      <c r="A5269" s="105"/>
      <c r="C5269" s="20"/>
      <c r="D5269" s="20"/>
      <c r="E5269" s="20"/>
      <c r="F5269" s="105">
        <v>36430</v>
      </c>
      <c r="G5269" s="116">
        <v>26.4</v>
      </c>
      <c r="H5269" s="20"/>
    </row>
    <row r="5270" spans="1:8" s="172" customFormat="1" ht="12.75" customHeight="1" x14ac:dyDescent="0.15">
      <c r="A5270" s="105"/>
      <c r="C5270" s="20"/>
      <c r="D5270" s="20"/>
      <c r="E5270" s="20"/>
      <c r="F5270" s="105">
        <v>36427</v>
      </c>
      <c r="G5270" s="116">
        <v>27.79</v>
      </c>
      <c r="H5270" s="20"/>
    </row>
    <row r="5271" spans="1:8" s="172" customFormat="1" ht="12.75" customHeight="1" x14ac:dyDescent="0.15">
      <c r="A5271" s="105"/>
      <c r="C5271" s="20"/>
      <c r="D5271" s="20"/>
      <c r="E5271" s="20"/>
      <c r="F5271" s="105">
        <v>36426</v>
      </c>
      <c r="G5271" s="116">
        <v>27.84</v>
      </c>
      <c r="H5271" s="20"/>
    </row>
    <row r="5272" spans="1:8" s="172" customFormat="1" ht="12.75" customHeight="1" x14ac:dyDescent="0.15">
      <c r="A5272" s="105"/>
      <c r="C5272" s="20"/>
      <c r="D5272" s="20"/>
      <c r="E5272" s="20"/>
      <c r="F5272" s="105">
        <v>36425</v>
      </c>
      <c r="G5272" s="116">
        <v>25.19</v>
      </c>
      <c r="H5272" s="20"/>
    </row>
    <row r="5273" spans="1:8" s="172" customFormat="1" ht="12.75" customHeight="1" x14ac:dyDescent="0.15">
      <c r="A5273" s="105"/>
      <c r="C5273" s="20"/>
      <c r="D5273" s="20"/>
      <c r="E5273" s="20"/>
      <c r="F5273" s="105">
        <v>36424</v>
      </c>
      <c r="G5273" s="116">
        <v>25.65</v>
      </c>
      <c r="H5273" s="20"/>
    </row>
    <row r="5274" spans="1:8" s="172" customFormat="1" ht="12.75" customHeight="1" x14ac:dyDescent="0.15">
      <c r="A5274" s="105"/>
      <c r="C5274" s="20"/>
      <c r="D5274" s="20"/>
      <c r="E5274" s="20"/>
      <c r="F5274" s="105">
        <v>36423</v>
      </c>
      <c r="G5274" s="116">
        <v>24.03</v>
      </c>
      <c r="H5274" s="20"/>
    </row>
    <row r="5275" spans="1:8" s="172" customFormat="1" ht="12.75" customHeight="1" x14ac:dyDescent="0.15">
      <c r="A5275" s="105"/>
      <c r="C5275" s="20"/>
      <c r="D5275" s="20"/>
      <c r="E5275" s="20"/>
      <c r="F5275" s="105">
        <v>36420</v>
      </c>
      <c r="G5275" s="116">
        <v>23.3</v>
      </c>
      <c r="H5275" s="20"/>
    </row>
    <row r="5276" spans="1:8" s="172" customFormat="1" ht="12.75" customHeight="1" x14ac:dyDescent="0.15">
      <c r="A5276" s="105"/>
      <c r="C5276" s="20"/>
      <c r="D5276" s="20"/>
      <c r="E5276" s="20"/>
      <c r="F5276" s="105">
        <v>36419</v>
      </c>
      <c r="G5276" s="116">
        <v>25.25</v>
      </c>
      <c r="H5276" s="20"/>
    </row>
    <row r="5277" spans="1:8" s="172" customFormat="1" ht="12.75" customHeight="1" x14ac:dyDescent="0.15">
      <c r="A5277" s="105"/>
      <c r="C5277" s="20"/>
      <c r="D5277" s="20"/>
      <c r="E5277" s="20"/>
      <c r="F5277" s="105">
        <v>36418</v>
      </c>
      <c r="G5277" s="116">
        <v>24.56</v>
      </c>
      <c r="H5277" s="20"/>
    </row>
    <row r="5278" spans="1:8" s="172" customFormat="1" ht="12.75" customHeight="1" x14ac:dyDescent="0.15">
      <c r="A5278" s="105"/>
      <c r="C5278" s="20"/>
      <c r="D5278" s="20"/>
      <c r="E5278" s="20"/>
      <c r="F5278" s="105">
        <v>36417</v>
      </c>
      <c r="G5278" s="116">
        <v>23.77</v>
      </c>
      <c r="H5278" s="20"/>
    </row>
    <row r="5279" spans="1:8" s="172" customFormat="1" ht="12.75" customHeight="1" x14ac:dyDescent="0.15">
      <c r="A5279" s="105"/>
      <c r="C5279" s="20"/>
      <c r="D5279" s="20"/>
      <c r="E5279" s="20"/>
      <c r="F5279" s="105">
        <v>36416</v>
      </c>
      <c r="G5279" s="116">
        <v>22.89</v>
      </c>
      <c r="H5279" s="20"/>
    </row>
    <row r="5280" spans="1:8" s="172" customFormat="1" ht="12.75" customHeight="1" x14ac:dyDescent="0.15">
      <c r="A5280" s="105"/>
      <c r="C5280" s="20"/>
      <c r="D5280" s="20"/>
      <c r="E5280" s="20"/>
      <c r="F5280" s="105">
        <v>36413</v>
      </c>
      <c r="G5280" s="116">
        <v>22.03</v>
      </c>
      <c r="H5280" s="20"/>
    </row>
    <row r="5281" spans="1:8" s="172" customFormat="1" ht="12.75" customHeight="1" x14ac:dyDescent="0.15">
      <c r="A5281" s="105"/>
      <c r="C5281" s="20"/>
      <c r="D5281" s="20"/>
      <c r="E5281" s="20"/>
      <c r="F5281" s="105">
        <v>36412</v>
      </c>
      <c r="G5281" s="116">
        <v>23.01</v>
      </c>
      <c r="H5281" s="20"/>
    </row>
    <row r="5282" spans="1:8" s="172" customFormat="1" ht="12.75" customHeight="1" x14ac:dyDescent="0.15">
      <c r="A5282" s="105"/>
      <c r="C5282" s="20"/>
      <c r="D5282" s="20"/>
      <c r="E5282" s="20"/>
      <c r="F5282" s="105">
        <v>36411</v>
      </c>
      <c r="G5282" s="116">
        <v>23.82</v>
      </c>
      <c r="H5282" s="20"/>
    </row>
    <row r="5283" spans="1:8" s="172" customFormat="1" ht="12.75" customHeight="1" x14ac:dyDescent="0.15">
      <c r="A5283" s="105"/>
      <c r="C5283" s="20"/>
      <c r="D5283" s="20"/>
      <c r="E5283" s="20"/>
      <c r="F5283" s="105">
        <v>36410</v>
      </c>
      <c r="G5283" s="116">
        <v>23.44</v>
      </c>
      <c r="H5283" s="20"/>
    </row>
    <row r="5284" spans="1:8" s="172" customFormat="1" ht="12.75" customHeight="1" x14ac:dyDescent="0.15">
      <c r="A5284" s="105"/>
      <c r="C5284" s="20"/>
      <c r="D5284" s="20"/>
      <c r="E5284" s="20"/>
      <c r="F5284" s="105">
        <v>36406</v>
      </c>
      <c r="G5284" s="116">
        <v>20.98</v>
      </c>
      <c r="H5284" s="20"/>
    </row>
    <row r="5285" spans="1:8" s="172" customFormat="1" ht="12.75" customHeight="1" x14ac:dyDescent="0.15">
      <c r="A5285" s="105"/>
      <c r="C5285" s="20"/>
      <c r="D5285" s="20"/>
      <c r="E5285" s="20"/>
      <c r="F5285" s="105">
        <v>36405</v>
      </c>
      <c r="G5285" s="116">
        <v>24.53</v>
      </c>
      <c r="H5285" s="20"/>
    </row>
    <row r="5286" spans="1:8" s="172" customFormat="1" ht="12.75" customHeight="1" x14ac:dyDescent="0.15">
      <c r="A5286" s="105"/>
      <c r="C5286" s="20"/>
      <c r="D5286" s="20"/>
      <c r="E5286" s="20"/>
      <c r="F5286" s="105">
        <v>36404</v>
      </c>
      <c r="G5286" s="116">
        <v>22.93</v>
      </c>
      <c r="H5286" s="20"/>
    </row>
    <row r="5287" spans="1:8" s="172" customFormat="1" ht="12.75" customHeight="1" x14ac:dyDescent="0.15">
      <c r="A5287" s="105"/>
      <c r="C5287" s="20"/>
      <c r="D5287" s="20"/>
      <c r="E5287" s="20"/>
      <c r="F5287" s="105">
        <v>36403</v>
      </c>
      <c r="G5287" s="116">
        <v>24.45</v>
      </c>
      <c r="H5287" s="20"/>
    </row>
    <row r="5288" spans="1:8" s="172" customFormat="1" ht="12.75" customHeight="1" x14ac:dyDescent="0.15">
      <c r="A5288" s="105"/>
      <c r="C5288" s="20"/>
      <c r="D5288" s="20"/>
      <c r="E5288" s="20"/>
      <c r="F5288" s="105">
        <v>36402</v>
      </c>
      <c r="G5288" s="116">
        <v>24.63</v>
      </c>
      <c r="H5288" s="20"/>
    </row>
    <row r="5289" spans="1:8" s="172" customFormat="1" ht="12.75" customHeight="1" x14ac:dyDescent="0.15">
      <c r="A5289" s="105"/>
      <c r="C5289" s="20"/>
      <c r="D5289" s="20"/>
      <c r="E5289" s="20"/>
      <c r="F5289" s="105">
        <v>36399</v>
      </c>
      <c r="G5289" s="116">
        <v>21.83</v>
      </c>
      <c r="H5289" s="20"/>
    </row>
    <row r="5290" spans="1:8" s="172" customFormat="1" ht="12.75" customHeight="1" x14ac:dyDescent="0.15">
      <c r="A5290" s="105"/>
      <c r="C5290" s="20"/>
      <c r="D5290" s="20"/>
      <c r="E5290" s="20"/>
      <c r="F5290" s="105">
        <v>36398</v>
      </c>
      <c r="G5290" s="116">
        <v>21.21</v>
      </c>
      <c r="H5290" s="20"/>
    </row>
    <row r="5291" spans="1:8" s="172" customFormat="1" ht="12.75" customHeight="1" x14ac:dyDescent="0.15">
      <c r="A5291" s="105"/>
      <c r="C5291" s="20"/>
      <c r="D5291" s="20"/>
      <c r="E5291" s="20"/>
      <c r="F5291" s="105">
        <v>36397</v>
      </c>
      <c r="G5291" s="116">
        <v>20.96</v>
      </c>
      <c r="H5291" s="20"/>
    </row>
    <row r="5292" spans="1:8" s="172" customFormat="1" ht="12.75" customHeight="1" x14ac:dyDescent="0.15">
      <c r="A5292" s="105"/>
      <c r="C5292" s="20"/>
      <c r="D5292" s="20"/>
      <c r="E5292" s="20"/>
      <c r="F5292" s="105">
        <v>36396</v>
      </c>
      <c r="G5292" s="116">
        <v>22.4</v>
      </c>
      <c r="H5292" s="20"/>
    </row>
    <row r="5293" spans="1:8" s="172" customFormat="1" ht="12.75" customHeight="1" x14ac:dyDescent="0.15">
      <c r="A5293" s="105"/>
      <c r="C5293" s="20"/>
      <c r="D5293" s="20"/>
      <c r="E5293" s="20"/>
      <c r="F5293" s="105">
        <v>36395</v>
      </c>
      <c r="G5293" s="116">
        <v>22.55</v>
      </c>
      <c r="H5293" s="20"/>
    </row>
    <row r="5294" spans="1:8" s="172" customFormat="1" ht="12.75" customHeight="1" x14ac:dyDescent="0.15">
      <c r="A5294" s="105"/>
      <c r="C5294" s="20"/>
      <c r="D5294" s="20"/>
      <c r="E5294" s="20"/>
      <c r="F5294" s="105">
        <v>36392</v>
      </c>
      <c r="G5294" s="116">
        <v>22.95</v>
      </c>
      <c r="H5294" s="20"/>
    </row>
    <row r="5295" spans="1:8" s="172" customFormat="1" ht="12.75" customHeight="1" x14ac:dyDescent="0.15">
      <c r="A5295" s="105"/>
      <c r="C5295" s="20"/>
      <c r="D5295" s="20"/>
      <c r="E5295" s="20"/>
      <c r="F5295" s="105">
        <v>36391</v>
      </c>
      <c r="G5295" s="116">
        <v>24.39</v>
      </c>
      <c r="H5295" s="20"/>
    </row>
    <row r="5296" spans="1:8" s="172" customFormat="1" ht="12.75" customHeight="1" x14ac:dyDescent="0.15">
      <c r="A5296" s="105"/>
      <c r="C5296" s="20"/>
      <c r="D5296" s="20"/>
      <c r="E5296" s="20"/>
      <c r="F5296" s="105">
        <v>36390</v>
      </c>
      <c r="G5296" s="116">
        <v>23.3</v>
      </c>
      <c r="H5296" s="20"/>
    </row>
    <row r="5297" spans="1:8" s="172" customFormat="1" ht="12.75" customHeight="1" x14ac:dyDescent="0.15">
      <c r="A5297" s="105"/>
      <c r="C5297" s="20"/>
      <c r="D5297" s="20"/>
      <c r="E5297" s="20"/>
      <c r="F5297" s="105">
        <v>36389</v>
      </c>
      <c r="G5297" s="116">
        <v>21.67</v>
      </c>
      <c r="H5297" s="20"/>
    </row>
    <row r="5298" spans="1:8" s="172" customFormat="1" ht="12.75" customHeight="1" x14ac:dyDescent="0.15">
      <c r="A5298" s="105"/>
      <c r="C5298" s="20"/>
      <c r="D5298" s="20"/>
      <c r="E5298" s="20"/>
      <c r="F5298" s="105">
        <v>36388</v>
      </c>
      <c r="G5298" s="116">
        <v>23.07</v>
      </c>
      <c r="H5298" s="20"/>
    </row>
    <row r="5299" spans="1:8" s="172" customFormat="1" ht="12.75" customHeight="1" x14ac:dyDescent="0.15">
      <c r="A5299" s="105"/>
      <c r="C5299" s="20"/>
      <c r="D5299" s="20"/>
      <c r="E5299" s="20"/>
      <c r="F5299" s="105">
        <v>36385</v>
      </c>
      <c r="G5299" s="116">
        <v>22.31</v>
      </c>
      <c r="H5299" s="20"/>
    </row>
    <row r="5300" spans="1:8" s="172" customFormat="1" ht="12.75" customHeight="1" x14ac:dyDescent="0.15">
      <c r="A5300" s="105"/>
      <c r="C5300" s="20"/>
      <c r="D5300" s="20"/>
      <c r="E5300" s="20"/>
      <c r="F5300" s="105">
        <v>36384</v>
      </c>
      <c r="G5300" s="116">
        <v>25.03</v>
      </c>
      <c r="H5300" s="20"/>
    </row>
    <row r="5301" spans="1:8" s="172" customFormat="1" ht="12.75" customHeight="1" x14ac:dyDescent="0.15">
      <c r="A5301" s="105"/>
      <c r="C5301" s="20"/>
      <c r="D5301" s="20"/>
      <c r="E5301" s="20"/>
      <c r="F5301" s="105">
        <v>36383</v>
      </c>
      <c r="G5301" s="116">
        <v>25.39</v>
      </c>
      <c r="H5301" s="20"/>
    </row>
    <row r="5302" spans="1:8" s="172" customFormat="1" ht="12.75" customHeight="1" x14ac:dyDescent="0.15">
      <c r="A5302" s="105"/>
      <c r="C5302" s="20"/>
      <c r="D5302" s="20"/>
      <c r="E5302" s="20"/>
      <c r="F5302" s="105">
        <v>36382</v>
      </c>
      <c r="G5302" s="116">
        <v>28.45</v>
      </c>
      <c r="H5302" s="20"/>
    </row>
    <row r="5303" spans="1:8" s="172" customFormat="1" ht="12.75" customHeight="1" x14ac:dyDescent="0.15">
      <c r="A5303" s="105"/>
      <c r="C5303" s="20"/>
      <c r="D5303" s="20"/>
      <c r="E5303" s="20"/>
      <c r="F5303" s="105">
        <v>36381</v>
      </c>
      <c r="G5303" s="116">
        <v>27.66</v>
      </c>
      <c r="H5303" s="20"/>
    </row>
    <row r="5304" spans="1:8" s="172" customFormat="1" ht="12.75" customHeight="1" x14ac:dyDescent="0.15">
      <c r="A5304" s="105"/>
      <c r="C5304" s="20"/>
      <c r="D5304" s="20"/>
      <c r="E5304" s="20"/>
      <c r="F5304" s="105">
        <v>36378</v>
      </c>
      <c r="G5304" s="116">
        <v>26.6</v>
      </c>
      <c r="H5304" s="20"/>
    </row>
    <row r="5305" spans="1:8" s="172" customFormat="1" ht="12.75" customHeight="1" x14ac:dyDescent="0.15">
      <c r="A5305" s="105"/>
      <c r="C5305" s="20"/>
      <c r="D5305" s="20"/>
      <c r="E5305" s="20"/>
      <c r="F5305" s="105">
        <v>36377</v>
      </c>
      <c r="G5305" s="116">
        <v>27.01</v>
      </c>
      <c r="H5305" s="20"/>
    </row>
    <row r="5306" spans="1:8" s="172" customFormat="1" ht="12.75" customHeight="1" x14ac:dyDescent="0.15">
      <c r="A5306" s="105"/>
      <c r="C5306" s="20"/>
      <c r="D5306" s="20"/>
      <c r="E5306" s="20"/>
      <c r="F5306" s="105">
        <v>36376</v>
      </c>
      <c r="G5306" s="116">
        <v>27.4</v>
      </c>
      <c r="H5306" s="20"/>
    </row>
    <row r="5307" spans="1:8" s="172" customFormat="1" ht="12.75" customHeight="1" x14ac:dyDescent="0.15">
      <c r="A5307" s="105"/>
      <c r="C5307" s="20"/>
      <c r="D5307" s="20"/>
      <c r="E5307" s="20"/>
      <c r="F5307" s="105">
        <v>36375</v>
      </c>
      <c r="G5307" s="116">
        <v>26.27</v>
      </c>
      <c r="H5307" s="20"/>
    </row>
    <row r="5308" spans="1:8" s="172" customFormat="1" ht="12.75" customHeight="1" x14ac:dyDescent="0.15">
      <c r="A5308" s="105"/>
      <c r="C5308" s="20"/>
      <c r="D5308" s="20"/>
      <c r="E5308" s="20"/>
      <c r="F5308" s="105">
        <v>36374</v>
      </c>
      <c r="G5308" s="116">
        <v>25.59</v>
      </c>
      <c r="H5308" s="20"/>
    </row>
    <row r="5309" spans="1:8" s="172" customFormat="1" ht="12.75" customHeight="1" x14ac:dyDescent="0.15">
      <c r="A5309" s="105"/>
      <c r="C5309" s="20"/>
      <c r="D5309" s="20"/>
      <c r="E5309" s="20"/>
      <c r="F5309" s="105">
        <v>36371</v>
      </c>
      <c r="G5309" s="116">
        <v>24.64</v>
      </c>
      <c r="H5309" s="20"/>
    </row>
    <row r="5310" spans="1:8" s="172" customFormat="1" ht="12.75" customHeight="1" x14ac:dyDescent="0.15">
      <c r="A5310" s="105"/>
      <c r="C5310" s="20"/>
      <c r="D5310" s="20"/>
      <c r="E5310" s="20"/>
      <c r="F5310" s="105">
        <v>36370</v>
      </c>
      <c r="G5310" s="116">
        <v>24.52</v>
      </c>
      <c r="H5310" s="20"/>
    </row>
    <row r="5311" spans="1:8" s="172" customFormat="1" ht="12.75" customHeight="1" x14ac:dyDescent="0.15">
      <c r="A5311" s="105"/>
      <c r="C5311" s="20"/>
      <c r="D5311" s="20"/>
      <c r="E5311" s="20"/>
      <c r="F5311" s="105">
        <v>36369</v>
      </c>
      <c r="G5311" s="116">
        <v>22.85</v>
      </c>
      <c r="H5311" s="20"/>
    </row>
    <row r="5312" spans="1:8" s="172" customFormat="1" ht="12.75" customHeight="1" x14ac:dyDescent="0.15">
      <c r="A5312" s="105"/>
      <c r="C5312" s="20"/>
      <c r="D5312" s="20"/>
      <c r="E5312" s="20"/>
      <c r="F5312" s="105">
        <v>36368</v>
      </c>
      <c r="G5312" s="116">
        <v>23.23</v>
      </c>
      <c r="H5312" s="20"/>
    </row>
    <row r="5313" spans="1:8" s="172" customFormat="1" ht="12.75" customHeight="1" x14ac:dyDescent="0.15">
      <c r="A5313" s="105"/>
      <c r="C5313" s="20"/>
      <c r="D5313" s="20"/>
      <c r="E5313" s="20"/>
      <c r="F5313" s="105">
        <v>36367</v>
      </c>
      <c r="G5313" s="116">
        <v>24.98</v>
      </c>
      <c r="H5313" s="20"/>
    </row>
    <row r="5314" spans="1:8" s="172" customFormat="1" ht="12.75" customHeight="1" x14ac:dyDescent="0.15">
      <c r="A5314" s="105"/>
      <c r="C5314" s="20"/>
      <c r="D5314" s="20"/>
      <c r="E5314" s="20"/>
      <c r="F5314" s="105">
        <v>36364</v>
      </c>
      <c r="G5314" s="116">
        <v>23.32</v>
      </c>
      <c r="H5314" s="20"/>
    </row>
    <row r="5315" spans="1:8" s="172" customFormat="1" ht="12.75" customHeight="1" x14ac:dyDescent="0.15">
      <c r="A5315" s="105"/>
      <c r="C5315" s="20"/>
      <c r="D5315" s="20"/>
      <c r="E5315" s="20"/>
      <c r="F5315" s="105">
        <v>36363</v>
      </c>
      <c r="G5315" s="116">
        <v>23.05</v>
      </c>
      <c r="H5315" s="20"/>
    </row>
    <row r="5316" spans="1:8" s="172" customFormat="1" ht="12.75" customHeight="1" x14ac:dyDescent="0.15">
      <c r="A5316" s="105"/>
      <c r="C5316" s="20"/>
      <c r="D5316" s="20"/>
      <c r="E5316" s="20"/>
      <c r="F5316" s="105">
        <v>36362</v>
      </c>
      <c r="G5316" s="116">
        <v>21.46</v>
      </c>
      <c r="H5316" s="20"/>
    </row>
    <row r="5317" spans="1:8" s="172" customFormat="1" ht="12.75" customHeight="1" x14ac:dyDescent="0.15">
      <c r="A5317" s="105"/>
      <c r="C5317" s="20"/>
      <c r="D5317" s="20"/>
      <c r="E5317" s="20"/>
      <c r="F5317" s="105">
        <v>36361</v>
      </c>
      <c r="G5317" s="116">
        <v>21.79</v>
      </c>
      <c r="H5317" s="20"/>
    </row>
    <row r="5318" spans="1:8" s="172" customFormat="1" ht="12.75" customHeight="1" x14ac:dyDescent="0.15">
      <c r="A5318" s="105"/>
      <c r="C5318" s="20"/>
      <c r="D5318" s="20"/>
      <c r="E5318" s="20"/>
      <c r="F5318" s="105">
        <v>36360</v>
      </c>
      <c r="G5318" s="116">
        <v>19.07</v>
      </c>
      <c r="H5318" s="20"/>
    </row>
    <row r="5319" spans="1:8" s="172" customFormat="1" ht="12.75" customHeight="1" x14ac:dyDescent="0.15">
      <c r="A5319" s="105"/>
      <c r="C5319" s="20"/>
      <c r="D5319" s="20"/>
      <c r="E5319" s="20"/>
      <c r="F5319" s="105">
        <v>36357</v>
      </c>
      <c r="G5319" s="116">
        <v>17.420000000000002</v>
      </c>
      <c r="H5319" s="20"/>
    </row>
    <row r="5320" spans="1:8" s="172" customFormat="1" ht="12.75" customHeight="1" x14ac:dyDescent="0.15">
      <c r="A5320" s="105"/>
      <c r="C5320" s="20"/>
      <c r="D5320" s="20"/>
      <c r="E5320" s="20"/>
      <c r="F5320" s="105">
        <v>36356</v>
      </c>
      <c r="G5320" s="116">
        <v>18.68</v>
      </c>
      <c r="H5320" s="20"/>
    </row>
    <row r="5321" spans="1:8" s="172" customFormat="1" ht="12.75" customHeight="1" x14ac:dyDescent="0.15">
      <c r="A5321" s="105"/>
      <c r="C5321" s="20"/>
      <c r="D5321" s="20"/>
      <c r="E5321" s="20"/>
      <c r="F5321" s="105">
        <v>36355</v>
      </c>
      <c r="G5321" s="116">
        <v>19.71</v>
      </c>
      <c r="H5321" s="20"/>
    </row>
    <row r="5322" spans="1:8" s="172" customFormat="1" ht="12.75" customHeight="1" x14ac:dyDescent="0.15">
      <c r="A5322" s="105"/>
      <c r="C5322" s="20"/>
      <c r="D5322" s="20"/>
      <c r="E5322" s="20"/>
      <c r="F5322" s="105">
        <v>36354</v>
      </c>
      <c r="G5322" s="116">
        <v>19.95</v>
      </c>
      <c r="H5322" s="20"/>
    </row>
    <row r="5323" spans="1:8" s="172" customFormat="1" ht="12.75" customHeight="1" x14ac:dyDescent="0.15">
      <c r="A5323" s="105"/>
      <c r="C5323" s="20"/>
      <c r="D5323" s="20"/>
      <c r="E5323" s="20"/>
      <c r="F5323" s="105">
        <v>36353</v>
      </c>
      <c r="G5323" s="116">
        <v>19.73</v>
      </c>
      <c r="H5323" s="20"/>
    </row>
    <row r="5324" spans="1:8" s="172" customFormat="1" ht="12.75" customHeight="1" x14ac:dyDescent="0.15">
      <c r="A5324" s="105"/>
      <c r="C5324" s="20"/>
      <c r="D5324" s="20"/>
      <c r="E5324" s="20"/>
      <c r="F5324" s="105">
        <v>36350</v>
      </c>
      <c r="G5324" s="116">
        <v>17.96</v>
      </c>
      <c r="H5324" s="20"/>
    </row>
    <row r="5325" spans="1:8" s="172" customFormat="1" ht="12.75" customHeight="1" x14ac:dyDescent="0.15">
      <c r="A5325" s="105"/>
      <c r="C5325" s="20"/>
      <c r="D5325" s="20"/>
      <c r="E5325" s="20"/>
      <c r="F5325" s="105">
        <v>36349</v>
      </c>
      <c r="G5325" s="116">
        <v>20.239999999999998</v>
      </c>
      <c r="H5325" s="20"/>
    </row>
    <row r="5326" spans="1:8" s="172" customFormat="1" ht="12.75" customHeight="1" x14ac:dyDescent="0.15">
      <c r="A5326" s="105"/>
      <c r="C5326" s="20"/>
      <c r="D5326" s="20"/>
      <c r="E5326" s="20"/>
      <c r="F5326" s="105">
        <v>36348</v>
      </c>
      <c r="G5326" s="116">
        <v>20.350000000000001</v>
      </c>
      <c r="H5326" s="20"/>
    </row>
    <row r="5327" spans="1:8" s="172" customFormat="1" ht="12.75" customHeight="1" x14ac:dyDescent="0.15">
      <c r="A5327" s="105"/>
      <c r="C5327" s="20"/>
      <c r="D5327" s="20"/>
      <c r="E5327" s="20"/>
      <c r="F5327" s="105">
        <v>36347</v>
      </c>
      <c r="G5327" s="116">
        <v>20.73</v>
      </c>
      <c r="H5327" s="20"/>
    </row>
    <row r="5328" spans="1:8" s="172" customFormat="1" ht="12.75" customHeight="1" x14ac:dyDescent="0.15">
      <c r="A5328" s="105"/>
      <c r="C5328" s="20"/>
      <c r="D5328" s="20"/>
      <c r="E5328" s="20"/>
      <c r="F5328" s="105">
        <v>36343</v>
      </c>
      <c r="G5328" s="116">
        <v>18.66</v>
      </c>
      <c r="H5328" s="20"/>
    </row>
    <row r="5329" spans="1:8" s="172" customFormat="1" ht="12.75" customHeight="1" x14ac:dyDescent="0.15">
      <c r="A5329" s="105"/>
      <c r="C5329" s="20"/>
      <c r="D5329" s="20"/>
      <c r="E5329" s="20"/>
      <c r="F5329" s="105">
        <v>36342</v>
      </c>
      <c r="G5329" s="116">
        <v>19.690000000000001</v>
      </c>
      <c r="H5329" s="20"/>
    </row>
    <row r="5330" spans="1:8" s="172" customFormat="1" ht="12.75" customHeight="1" x14ac:dyDescent="0.15">
      <c r="A5330" s="105"/>
      <c r="C5330" s="20"/>
      <c r="D5330" s="20"/>
      <c r="E5330" s="20"/>
      <c r="F5330" s="105">
        <v>36341</v>
      </c>
      <c r="G5330" s="116">
        <v>21.09</v>
      </c>
      <c r="H5330" s="20"/>
    </row>
    <row r="5331" spans="1:8" s="172" customFormat="1" ht="12.75" customHeight="1" x14ac:dyDescent="0.15">
      <c r="A5331" s="105"/>
      <c r="C5331" s="20"/>
      <c r="D5331" s="20"/>
      <c r="E5331" s="20"/>
      <c r="F5331" s="105">
        <v>36340</v>
      </c>
      <c r="G5331" s="116">
        <v>22.51</v>
      </c>
      <c r="H5331" s="20"/>
    </row>
    <row r="5332" spans="1:8" s="172" customFormat="1" ht="12.75" customHeight="1" x14ac:dyDescent="0.15">
      <c r="A5332" s="105"/>
      <c r="C5332" s="20"/>
      <c r="D5332" s="20"/>
      <c r="E5332" s="20"/>
      <c r="F5332" s="105">
        <v>36339</v>
      </c>
      <c r="G5332" s="116">
        <v>22.63</v>
      </c>
      <c r="H5332" s="20"/>
    </row>
    <row r="5333" spans="1:8" s="172" customFormat="1" ht="12.75" customHeight="1" x14ac:dyDescent="0.15">
      <c r="A5333" s="105"/>
      <c r="C5333" s="20"/>
      <c r="D5333" s="20"/>
      <c r="E5333" s="20"/>
      <c r="F5333" s="105">
        <v>36336</v>
      </c>
      <c r="G5333" s="116">
        <v>21.76</v>
      </c>
      <c r="H5333" s="20"/>
    </row>
    <row r="5334" spans="1:8" s="172" customFormat="1" ht="12.75" customHeight="1" x14ac:dyDescent="0.15">
      <c r="A5334" s="105"/>
      <c r="C5334" s="20"/>
      <c r="D5334" s="20"/>
      <c r="E5334" s="20"/>
      <c r="F5334" s="105">
        <v>36335</v>
      </c>
      <c r="G5334" s="116">
        <v>23.06</v>
      </c>
      <c r="H5334" s="20"/>
    </row>
    <row r="5335" spans="1:8" s="172" customFormat="1" ht="12.75" customHeight="1" x14ac:dyDescent="0.15">
      <c r="A5335" s="105"/>
      <c r="C5335" s="20"/>
      <c r="D5335" s="20"/>
      <c r="E5335" s="20"/>
      <c r="F5335" s="105">
        <v>36334</v>
      </c>
      <c r="G5335" s="116">
        <v>21.32</v>
      </c>
      <c r="H5335" s="20"/>
    </row>
    <row r="5336" spans="1:8" s="172" customFormat="1" ht="12.75" customHeight="1" x14ac:dyDescent="0.15">
      <c r="A5336" s="105"/>
      <c r="C5336" s="20"/>
      <c r="D5336" s="20"/>
      <c r="E5336" s="20"/>
      <c r="F5336" s="105">
        <v>36333</v>
      </c>
      <c r="G5336" s="116">
        <v>21.7</v>
      </c>
      <c r="H5336" s="20"/>
    </row>
    <row r="5337" spans="1:8" s="172" customFormat="1" ht="12.75" customHeight="1" x14ac:dyDescent="0.15">
      <c r="A5337" s="105"/>
      <c r="C5337" s="20"/>
      <c r="D5337" s="20"/>
      <c r="E5337" s="20"/>
      <c r="F5337" s="105">
        <v>36332</v>
      </c>
      <c r="G5337" s="116">
        <v>21.81</v>
      </c>
      <c r="H5337" s="20"/>
    </row>
    <row r="5338" spans="1:8" s="172" customFormat="1" ht="12.75" customHeight="1" x14ac:dyDescent="0.15">
      <c r="A5338" s="105"/>
      <c r="C5338" s="20"/>
      <c r="D5338" s="20"/>
      <c r="E5338" s="20"/>
      <c r="F5338" s="105">
        <v>36329</v>
      </c>
      <c r="G5338" s="116">
        <v>21.75</v>
      </c>
      <c r="H5338" s="20"/>
    </row>
    <row r="5339" spans="1:8" s="172" customFormat="1" ht="12.75" customHeight="1" x14ac:dyDescent="0.15">
      <c r="A5339" s="105"/>
      <c r="C5339" s="20"/>
      <c r="D5339" s="20"/>
      <c r="E5339" s="20"/>
      <c r="F5339" s="105">
        <v>36328</v>
      </c>
      <c r="G5339" s="116">
        <v>21.95</v>
      </c>
      <c r="H5339" s="20"/>
    </row>
    <row r="5340" spans="1:8" s="172" customFormat="1" ht="12.75" customHeight="1" x14ac:dyDescent="0.15">
      <c r="A5340" s="105"/>
      <c r="C5340" s="20"/>
      <c r="D5340" s="20"/>
      <c r="E5340" s="20"/>
      <c r="F5340" s="105">
        <v>36327</v>
      </c>
      <c r="G5340" s="116">
        <v>22.4</v>
      </c>
      <c r="H5340" s="20"/>
    </row>
    <row r="5341" spans="1:8" s="172" customFormat="1" ht="12.75" customHeight="1" x14ac:dyDescent="0.15">
      <c r="A5341" s="105"/>
      <c r="C5341" s="20"/>
      <c r="D5341" s="20"/>
      <c r="E5341" s="20"/>
      <c r="F5341" s="105">
        <v>36326</v>
      </c>
      <c r="G5341" s="116">
        <v>25.91</v>
      </c>
      <c r="H5341" s="20"/>
    </row>
    <row r="5342" spans="1:8" s="172" customFormat="1" ht="12.75" customHeight="1" x14ac:dyDescent="0.15">
      <c r="A5342" s="105"/>
      <c r="C5342" s="20"/>
      <c r="D5342" s="20"/>
      <c r="E5342" s="20"/>
      <c r="F5342" s="105">
        <v>36325</v>
      </c>
      <c r="G5342" s="116">
        <v>26.51</v>
      </c>
      <c r="H5342" s="20"/>
    </row>
    <row r="5343" spans="1:8" s="172" customFormat="1" ht="12.75" customHeight="1" x14ac:dyDescent="0.15">
      <c r="A5343" s="105"/>
      <c r="C5343" s="20"/>
      <c r="D5343" s="20"/>
      <c r="E5343" s="20"/>
      <c r="F5343" s="105">
        <v>36322</v>
      </c>
      <c r="G5343" s="116">
        <v>25.9</v>
      </c>
      <c r="H5343" s="20"/>
    </row>
    <row r="5344" spans="1:8" s="172" customFormat="1" ht="12.75" customHeight="1" x14ac:dyDescent="0.15">
      <c r="A5344" s="105"/>
      <c r="C5344" s="20"/>
      <c r="D5344" s="20"/>
      <c r="E5344" s="20"/>
      <c r="F5344" s="105">
        <v>36321</v>
      </c>
      <c r="G5344" s="116">
        <v>25.32</v>
      </c>
      <c r="H5344" s="20"/>
    </row>
    <row r="5345" spans="1:8" s="172" customFormat="1" ht="12.75" customHeight="1" x14ac:dyDescent="0.15">
      <c r="A5345" s="105"/>
      <c r="C5345" s="20"/>
      <c r="D5345" s="20"/>
      <c r="E5345" s="20"/>
      <c r="F5345" s="105">
        <v>36320</v>
      </c>
      <c r="G5345" s="116">
        <v>23.9</v>
      </c>
      <c r="H5345" s="20"/>
    </row>
    <row r="5346" spans="1:8" s="172" customFormat="1" ht="12.75" customHeight="1" x14ac:dyDescent="0.15">
      <c r="A5346" s="105"/>
      <c r="C5346" s="20"/>
      <c r="D5346" s="20"/>
      <c r="E5346" s="20"/>
      <c r="F5346" s="105">
        <v>36319</v>
      </c>
      <c r="G5346" s="116">
        <v>24.02</v>
      </c>
      <c r="H5346" s="20"/>
    </row>
    <row r="5347" spans="1:8" s="172" customFormat="1" ht="12.75" customHeight="1" x14ac:dyDescent="0.15">
      <c r="A5347" s="105"/>
      <c r="C5347" s="20"/>
      <c r="D5347" s="20"/>
      <c r="E5347" s="20"/>
      <c r="F5347" s="105">
        <v>36318</v>
      </c>
      <c r="G5347" s="116">
        <v>23.78</v>
      </c>
      <c r="H5347" s="20"/>
    </row>
    <row r="5348" spans="1:8" s="172" customFormat="1" ht="12.75" customHeight="1" x14ac:dyDescent="0.15">
      <c r="A5348" s="105"/>
      <c r="C5348" s="20"/>
      <c r="D5348" s="20"/>
      <c r="E5348" s="20"/>
      <c r="F5348" s="105">
        <v>36315</v>
      </c>
      <c r="G5348" s="116">
        <v>23.43</v>
      </c>
      <c r="H5348" s="20"/>
    </row>
    <row r="5349" spans="1:8" s="172" customFormat="1" ht="12.75" customHeight="1" x14ac:dyDescent="0.15">
      <c r="A5349" s="105"/>
      <c r="C5349" s="20"/>
      <c r="D5349" s="20"/>
      <c r="E5349" s="20"/>
      <c r="F5349" s="105">
        <v>36314</v>
      </c>
      <c r="G5349" s="116">
        <v>26.2</v>
      </c>
      <c r="H5349" s="20"/>
    </row>
    <row r="5350" spans="1:8" s="172" customFormat="1" ht="12.75" customHeight="1" x14ac:dyDescent="0.15">
      <c r="A5350" s="105"/>
      <c r="C5350" s="20"/>
      <c r="D5350" s="20"/>
      <c r="E5350" s="20"/>
      <c r="F5350" s="105">
        <v>36313</v>
      </c>
      <c r="G5350" s="116">
        <v>26.21</v>
      </c>
      <c r="H5350" s="20"/>
    </row>
    <row r="5351" spans="1:8" s="172" customFormat="1" ht="12.75" customHeight="1" x14ac:dyDescent="0.15">
      <c r="A5351" s="105"/>
      <c r="C5351" s="20"/>
      <c r="D5351" s="20"/>
      <c r="E5351" s="20"/>
      <c r="F5351" s="105">
        <v>36312</v>
      </c>
      <c r="G5351" s="116">
        <v>26.62</v>
      </c>
      <c r="H5351" s="20"/>
    </row>
    <row r="5352" spans="1:8" s="172" customFormat="1" ht="12.75" customHeight="1" x14ac:dyDescent="0.15">
      <c r="A5352" s="105"/>
      <c r="C5352" s="20"/>
      <c r="D5352" s="20"/>
      <c r="E5352" s="20"/>
      <c r="F5352" s="105">
        <v>36308</v>
      </c>
      <c r="G5352" s="116">
        <v>25.39</v>
      </c>
      <c r="H5352" s="20"/>
    </row>
    <row r="5353" spans="1:8" s="172" customFormat="1" ht="12.75" customHeight="1" x14ac:dyDescent="0.15">
      <c r="A5353" s="105"/>
      <c r="C5353" s="20"/>
      <c r="D5353" s="20"/>
      <c r="E5353" s="20"/>
      <c r="F5353" s="105">
        <v>36307</v>
      </c>
      <c r="G5353" s="116">
        <v>28.12</v>
      </c>
      <c r="H5353" s="20"/>
    </row>
    <row r="5354" spans="1:8" s="172" customFormat="1" ht="12.75" customHeight="1" x14ac:dyDescent="0.15">
      <c r="A5354" s="105"/>
      <c r="C5354" s="20"/>
      <c r="D5354" s="20"/>
      <c r="E5354" s="20"/>
      <c r="F5354" s="105">
        <v>36306</v>
      </c>
      <c r="G5354" s="116">
        <v>27.57</v>
      </c>
      <c r="H5354" s="20"/>
    </row>
    <row r="5355" spans="1:8" s="172" customFormat="1" ht="12.75" customHeight="1" x14ac:dyDescent="0.15">
      <c r="A5355" s="105"/>
      <c r="C5355" s="20"/>
      <c r="D5355" s="20"/>
      <c r="E5355" s="20"/>
      <c r="F5355" s="105">
        <v>36305</v>
      </c>
      <c r="G5355" s="116">
        <v>28.9</v>
      </c>
      <c r="H5355" s="20"/>
    </row>
    <row r="5356" spans="1:8" s="172" customFormat="1" ht="12.75" customHeight="1" x14ac:dyDescent="0.15">
      <c r="A5356" s="105"/>
      <c r="C5356" s="20"/>
      <c r="D5356" s="20"/>
      <c r="E5356" s="20"/>
      <c r="F5356" s="105">
        <v>36304</v>
      </c>
      <c r="G5356" s="116">
        <v>27.62</v>
      </c>
      <c r="H5356" s="20"/>
    </row>
    <row r="5357" spans="1:8" s="172" customFormat="1" ht="12.75" customHeight="1" x14ac:dyDescent="0.15">
      <c r="A5357" s="105"/>
      <c r="C5357" s="20"/>
      <c r="D5357" s="20"/>
      <c r="E5357" s="20"/>
      <c r="F5357" s="105">
        <v>36301</v>
      </c>
      <c r="G5357" s="116">
        <v>24.4</v>
      </c>
      <c r="H5357" s="20"/>
    </row>
    <row r="5358" spans="1:8" s="172" customFormat="1" ht="12.75" customHeight="1" x14ac:dyDescent="0.15">
      <c r="A5358" s="105"/>
      <c r="C5358" s="20"/>
      <c r="D5358" s="20"/>
      <c r="E5358" s="20"/>
      <c r="F5358" s="105">
        <v>36300</v>
      </c>
      <c r="G5358" s="116">
        <v>24.46</v>
      </c>
      <c r="H5358" s="20"/>
    </row>
    <row r="5359" spans="1:8" s="172" customFormat="1" ht="12.75" customHeight="1" x14ac:dyDescent="0.15">
      <c r="A5359" s="105"/>
      <c r="C5359" s="20"/>
      <c r="D5359" s="20"/>
      <c r="E5359" s="20"/>
      <c r="F5359" s="105">
        <v>36299</v>
      </c>
      <c r="G5359" s="116">
        <v>25.08</v>
      </c>
      <c r="H5359" s="20"/>
    </row>
    <row r="5360" spans="1:8" s="172" customFormat="1" ht="12.75" customHeight="1" x14ac:dyDescent="0.15">
      <c r="A5360" s="105"/>
      <c r="C5360" s="20"/>
      <c r="D5360" s="20"/>
      <c r="E5360" s="20"/>
      <c r="F5360" s="105">
        <v>36298</v>
      </c>
      <c r="G5360" s="116">
        <v>27.26</v>
      </c>
      <c r="H5360" s="20"/>
    </row>
    <row r="5361" spans="1:8" s="172" customFormat="1" ht="12.75" customHeight="1" x14ac:dyDescent="0.15">
      <c r="A5361" s="105"/>
      <c r="C5361" s="20"/>
      <c r="D5361" s="20"/>
      <c r="E5361" s="20"/>
      <c r="F5361" s="105">
        <v>36297</v>
      </c>
      <c r="G5361" s="116">
        <v>27.28</v>
      </c>
      <c r="H5361" s="20"/>
    </row>
    <row r="5362" spans="1:8" s="172" customFormat="1" ht="12.75" customHeight="1" x14ac:dyDescent="0.15">
      <c r="A5362" s="105"/>
      <c r="C5362" s="20"/>
      <c r="D5362" s="20"/>
      <c r="E5362" s="20"/>
      <c r="F5362" s="105">
        <v>36294</v>
      </c>
      <c r="G5362" s="116">
        <v>26.86</v>
      </c>
      <c r="H5362" s="20"/>
    </row>
    <row r="5363" spans="1:8" s="172" customFormat="1" ht="12.75" customHeight="1" x14ac:dyDescent="0.15">
      <c r="A5363" s="105"/>
      <c r="C5363" s="20"/>
      <c r="D5363" s="20"/>
      <c r="E5363" s="20"/>
      <c r="F5363" s="105">
        <v>36293</v>
      </c>
      <c r="G5363" s="116">
        <v>25.02</v>
      </c>
      <c r="H5363" s="20"/>
    </row>
    <row r="5364" spans="1:8" s="172" customFormat="1" ht="12.75" customHeight="1" x14ac:dyDescent="0.15">
      <c r="A5364" s="105"/>
      <c r="C5364" s="20"/>
      <c r="D5364" s="20"/>
      <c r="E5364" s="20"/>
      <c r="F5364" s="105">
        <v>36292</v>
      </c>
      <c r="G5364" s="116">
        <v>26.13</v>
      </c>
      <c r="H5364" s="20"/>
    </row>
    <row r="5365" spans="1:8" s="172" customFormat="1" ht="12.75" customHeight="1" x14ac:dyDescent="0.15">
      <c r="A5365" s="105"/>
      <c r="C5365" s="20"/>
      <c r="D5365" s="20"/>
      <c r="E5365" s="20"/>
      <c r="F5365" s="105">
        <v>36291</v>
      </c>
      <c r="G5365" s="116">
        <v>25.62</v>
      </c>
      <c r="H5365" s="20"/>
    </row>
    <row r="5366" spans="1:8" s="172" customFormat="1" ht="12.75" customHeight="1" x14ac:dyDescent="0.15">
      <c r="A5366" s="105"/>
      <c r="C5366" s="20"/>
      <c r="D5366" s="20"/>
      <c r="E5366" s="20"/>
      <c r="F5366" s="105">
        <v>36290</v>
      </c>
      <c r="G5366" s="116">
        <v>26.62</v>
      </c>
      <c r="H5366" s="20"/>
    </row>
    <row r="5367" spans="1:8" s="172" customFormat="1" ht="12.75" customHeight="1" x14ac:dyDescent="0.15">
      <c r="A5367" s="105"/>
      <c r="C5367" s="20"/>
      <c r="D5367" s="20"/>
      <c r="E5367" s="20"/>
      <c r="F5367" s="105">
        <v>36287</v>
      </c>
      <c r="G5367" s="116">
        <v>25.36</v>
      </c>
      <c r="H5367" s="20"/>
    </row>
    <row r="5368" spans="1:8" s="172" customFormat="1" ht="12.75" customHeight="1" x14ac:dyDescent="0.15">
      <c r="A5368" s="105"/>
      <c r="C5368" s="20"/>
      <c r="D5368" s="20"/>
      <c r="E5368" s="20"/>
      <c r="F5368" s="105">
        <v>36286</v>
      </c>
      <c r="G5368" s="116">
        <v>27.44</v>
      </c>
      <c r="H5368" s="20"/>
    </row>
    <row r="5369" spans="1:8" s="172" customFormat="1" ht="12.75" customHeight="1" x14ac:dyDescent="0.15">
      <c r="A5369" s="105"/>
      <c r="C5369" s="20"/>
      <c r="D5369" s="20"/>
      <c r="E5369" s="20"/>
      <c r="F5369" s="105">
        <v>36285</v>
      </c>
      <c r="G5369" s="116">
        <v>25.19</v>
      </c>
      <c r="H5369" s="20"/>
    </row>
    <row r="5370" spans="1:8" s="172" customFormat="1" ht="12.75" customHeight="1" x14ac:dyDescent="0.15">
      <c r="A5370" s="105"/>
      <c r="C5370" s="20"/>
      <c r="D5370" s="20"/>
      <c r="E5370" s="20"/>
      <c r="F5370" s="105">
        <v>36284</v>
      </c>
      <c r="G5370" s="116">
        <v>25.62</v>
      </c>
      <c r="H5370" s="20"/>
    </row>
    <row r="5371" spans="1:8" s="172" customFormat="1" ht="12.75" customHeight="1" x14ac:dyDescent="0.15">
      <c r="A5371" s="105"/>
      <c r="C5371" s="20"/>
      <c r="D5371" s="20"/>
      <c r="E5371" s="20"/>
      <c r="F5371" s="105">
        <v>36283</v>
      </c>
      <c r="G5371" s="116">
        <v>24.15</v>
      </c>
      <c r="H5371" s="20"/>
    </row>
    <row r="5372" spans="1:8" s="172" customFormat="1" ht="12.75" customHeight="1" x14ac:dyDescent="0.15">
      <c r="A5372" s="105"/>
      <c r="C5372" s="20"/>
      <c r="D5372" s="20"/>
      <c r="E5372" s="20"/>
      <c r="F5372" s="105">
        <v>36280</v>
      </c>
      <c r="G5372" s="116">
        <v>25.07</v>
      </c>
      <c r="H5372" s="20"/>
    </row>
    <row r="5373" spans="1:8" s="172" customFormat="1" ht="12.75" customHeight="1" x14ac:dyDescent="0.15">
      <c r="A5373" s="105"/>
      <c r="C5373" s="20"/>
      <c r="D5373" s="20"/>
      <c r="E5373" s="20"/>
      <c r="F5373" s="105">
        <v>36279</v>
      </c>
      <c r="G5373" s="116">
        <v>25.06</v>
      </c>
      <c r="H5373" s="20"/>
    </row>
    <row r="5374" spans="1:8" s="172" customFormat="1" ht="12.75" customHeight="1" x14ac:dyDescent="0.15">
      <c r="A5374" s="105"/>
      <c r="C5374" s="20"/>
      <c r="D5374" s="20"/>
      <c r="E5374" s="20"/>
      <c r="F5374" s="105">
        <v>36278</v>
      </c>
      <c r="G5374" s="116">
        <v>24.4</v>
      </c>
      <c r="H5374" s="20"/>
    </row>
    <row r="5375" spans="1:8" s="172" customFormat="1" ht="12.75" customHeight="1" x14ac:dyDescent="0.15">
      <c r="A5375" s="105"/>
      <c r="C5375" s="20"/>
      <c r="D5375" s="20"/>
      <c r="E5375" s="20"/>
      <c r="F5375" s="105">
        <v>36277</v>
      </c>
      <c r="G5375" s="116">
        <v>23.36</v>
      </c>
      <c r="H5375" s="20"/>
    </row>
    <row r="5376" spans="1:8" s="172" customFormat="1" ht="12.75" customHeight="1" x14ac:dyDescent="0.15">
      <c r="A5376" s="105"/>
      <c r="C5376" s="20"/>
      <c r="D5376" s="20"/>
      <c r="E5376" s="20"/>
      <c r="F5376" s="105">
        <v>36276</v>
      </c>
      <c r="G5376" s="116">
        <v>23.53</v>
      </c>
      <c r="H5376" s="20"/>
    </row>
    <row r="5377" spans="1:8" s="172" customFormat="1" ht="12.75" customHeight="1" x14ac:dyDescent="0.15">
      <c r="A5377" s="105"/>
      <c r="C5377" s="20"/>
      <c r="D5377" s="20"/>
      <c r="E5377" s="20"/>
      <c r="F5377" s="105">
        <v>36273</v>
      </c>
      <c r="G5377" s="116">
        <v>22.76</v>
      </c>
      <c r="H5377" s="20"/>
    </row>
    <row r="5378" spans="1:8" s="172" customFormat="1" ht="12.75" customHeight="1" x14ac:dyDescent="0.15">
      <c r="A5378" s="105"/>
      <c r="C5378" s="20"/>
      <c r="D5378" s="20"/>
      <c r="E5378" s="20"/>
      <c r="F5378" s="105">
        <v>36272</v>
      </c>
      <c r="G5378" s="116">
        <v>22.62</v>
      </c>
      <c r="H5378" s="20"/>
    </row>
    <row r="5379" spans="1:8" s="172" customFormat="1" ht="12.75" customHeight="1" x14ac:dyDescent="0.15">
      <c r="A5379" s="105"/>
      <c r="C5379" s="20"/>
      <c r="D5379" s="20"/>
      <c r="E5379" s="20"/>
      <c r="F5379" s="105">
        <v>36271</v>
      </c>
      <c r="G5379" s="116">
        <v>23.31</v>
      </c>
      <c r="H5379" s="20"/>
    </row>
    <row r="5380" spans="1:8" s="172" customFormat="1" ht="12.75" customHeight="1" x14ac:dyDescent="0.15">
      <c r="A5380" s="105"/>
      <c r="C5380" s="20"/>
      <c r="D5380" s="20"/>
      <c r="E5380" s="20"/>
      <c r="F5380" s="105">
        <v>36270</v>
      </c>
      <c r="G5380" s="116">
        <v>25.02</v>
      </c>
      <c r="H5380" s="20"/>
    </row>
    <row r="5381" spans="1:8" s="172" customFormat="1" ht="12.75" customHeight="1" x14ac:dyDescent="0.15">
      <c r="A5381" s="105"/>
      <c r="C5381" s="20"/>
      <c r="D5381" s="20"/>
      <c r="E5381" s="20"/>
      <c r="F5381" s="105">
        <v>36269</v>
      </c>
      <c r="G5381" s="116">
        <v>26.42</v>
      </c>
      <c r="H5381" s="20"/>
    </row>
    <row r="5382" spans="1:8" s="172" customFormat="1" ht="12.75" customHeight="1" x14ac:dyDescent="0.15">
      <c r="A5382" s="105"/>
      <c r="C5382" s="20"/>
      <c r="D5382" s="20"/>
      <c r="E5382" s="20"/>
      <c r="F5382" s="105">
        <v>36266</v>
      </c>
      <c r="G5382" s="116">
        <v>23.9</v>
      </c>
      <c r="H5382" s="20"/>
    </row>
    <row r="5383" spans="1:8" s="172" customFormat="1" ht="12.75" customHeight="1" x14ac:dyDescent="0.15">
      <c r="A5383" s="105"/>
      <c r="C5383" s="20"/>
      <c r="D5383" s="20"/>
      <c r="E5383" s="20"/>
      <c r="F5383" s="105">
        <v>36265</v>
      </c>
      <c r="G5383" s="116">
        <v>23.93</v>
      </c>
      <c r="H5383" s="20"/>
    </row>
    <row r="5384" spans="1:8" s="172" customFormat="1" ht="12.75" customHeight="1" x14ac:dyDescent="0.15">
      <c r="A5384" s="105"/>
      <c r="C5384" s="20"/>
      <c r="D5384" s="20"/>
      <c r="E5384" s="20"/>
      <c r="F5384" s="105">
        <v>36264</v>
      </c>
      <c r="G5384" s="116">
        <v>24.94</v>
      </c>
      <c r="H5384" s="20"/>
    </row>
    <row r="5385" spans="1:8" s="172" customFormat="1" ht="12.75" customHeight="1" x14ac:dyDescent="0.15">
      <c r="A5385" s="105"/>
      <c r="C5385" s="20"/>
      <c r="D5385" s="20"/>
      <c r="E5385" s="20"/>
      <c r="F5385" s="105">
        <v>36263</v>
      </c>
      <c r="G5385" s="116">
        <v>22.73</v>
      </c>
      <c r="H5385" s="20"/>
    </row>
    <row r="5386" spans="1:8" s="172" customFormat="1" ht="12.75" customHeight="1" x14ac:dyDescent="0.15">
      <c r="A5386" s="105"/>
      <c r="C5386" s="20"/>
      <c r="D5386" s="20"/>
      <c r="E5386" s="20"/>
      <c r="F5386" s="105">
        <v>36262</v>
      </c>
      <c r="G5386" s="116">
        <v>21.93</v>
      </c>
      <c r="H5386" s="20"/>
    </row>
    <row r="5387" spans="1:8" s="172" customFormat="1" ht="12.75" customHeight="1" x14ac:dyDescent="0.15">
      <c r="A5387" s="105"/>
      <c r="C5387" s="20"/>
      <c r="D5387" s="20"/>
      <c r="E5387" s="20"/>
      <c r="F5387" s="105">
        <v>36259</v>
      </c>
      <c r="G5387" s="116">
        <v>21.77</v>
      </c>
      <c r="H5387" s="20"/>
    </row>
    <row r="5388" spans="1:8" s="172" customFormat="1" ht="12.75" customHeight="1" x14ac:dyDescent="0.15">
      <c r="A5388" s="105"/>
      <c r="C5388" s="20"/>
      <c r="D5388" s="20"/>
      <c r="E5388" s="20"/>
      <c r="F5388" s="105">
        <v>36258</v>
      </c>
      <c r="G5388" s="116">
        <v>22.59</v>
      </c>
      <c r="H5388" s="20"/>
    </row>
    <row r="5389" spans="1:8" s="172" customFormat="1" ht="12.75" customHeight="1" x14ac:dyDescent="0.15">
      <c r="A5389" s="105"/>
      <c r="C5389" s="20"/>
      <c r="D5389" s="20"/>
      <c r="E5389" s="20"/>
      <c r="F5389" s="105">
        <v>36257</v>
      </c>
      <c r="G5389" s="116">
        <v>22.81</v>
      </c>
      <c r="H5389" s="20"/>
    </row>
    <row r="5390" spans="1:8" s="172" customFormat="1" ht="12.75" customHeight="1" x14ac:dyDescent="0.15">
      <c r="A5390" s="105"/>
      <c r="C5390" s="20"/>
      <c r="D5390" s="20"/>
      <c r="E5390" s="20"/>
      <c r="F5390" s="105">
        <v>36256</v>
      </c>
      <c r="G5390" s="116">
        <v>22.65</v>
      </c>
      <c r="H5390" s="20"/>
    </row>
    <row r="5391" spans="1:8" s="172" customFormat="1" ht="12.75" customHeight="1" x14ac:dyDescent="0.15">
      <c r="A5391" s="105"/>
      <c r="C5391" s="20"/>
      <c r="D5391" s="20"/>
      <c r="E5391" s="20"/>
      <c r="F5391" s="105">
        <v>36255</v>
      </c>
      <c r="G5391" s="116">
        <v>22.19</v>
      </c>
      <c r="H5391" s="20"/>
    </row>
    <row r="5392" spans="1:8" s="172" customFormat="1" ht="12.75" customHeight="1" x14ac:dyDescent="0.15">
      <c r="A5392" s="105"/>
      <c r="C5392" s="20"/>
      <c r="D5392" s="20"/>
      <c r="E5392" s="20"/>
      <c r="F5392" s="105">
        <v>36251</v>
      </c>
      <c r="G5392" s="116">
        <v>22.06</v>
      </c>
      <c r="H5392" s="20"/>
    </row>
    <row r="5393" spans="1:8" s="172" customFormat="1" ht="12.75" customHeight="1" x14ac:dyDescent="0.15">
      <c r="A5393" s="105"/>
      <c r="C5393" s="20"/>
      <c r="D5393" s="20"/>
      <c r="E5393" s="20"/>
      <c r="F5393" s="105">
        <v>36250</v>
      </c>
      <c r="G5393" s="116">
        <v>23.26</v>
      </c>
      <c r="H5393" s="20"/>
    </row>
    <row r="5394" spans="1:8" s="172" customFormat="1" ht="12.75" customHeight="1" x14ac:dyDescent="0.15">
      <c r="A5394" s="105"/>
      <c r="C5394" s="20"/>
      <c r="D5394" s="20"/>
      <c r="E5394" s="20"/>
      <c r="F5394" s="105">
        <v>36249</v>
      </c>
      <c r="G5394" s="116">
        <v>22.73</v>
      </c>
      <c r="H5394" s="20"/>
    </row>
    <row r="5395" spans="1:8" s="172" customFormat="1" ht="12.75" customHeight="1" x14ac:dyDescent="0.15">
      <c r="A5395" s="105"/>
      <c r="C5395" s="20"/>
      <c r="D5395" s="20"/>
      <c r="E5395" s="20"/>
      <c r="F5395" s="105">
        <v>36248</v>
      </c>
      <c r="G5395" s="116">
        <v>23.54</v>
      </c>
      <c r="H5395" s="20"/>
    </row>
    <row r="5396" spans="1:8" s="172" customFormat="1" ht="12.75" customHeight="1" x14ac:dyDescent="0.15">
      <c r="A5396" s="105"/>
      <c r="C5396" s="20"/>
      <c r="D5396" s="20"/>
      <c r="E5396" s="20"/>
      <c r="F5396" s="105">
        <v>36245</v>
      </c>
      <c r="G5396" s="116">
        <v>24.04</v>
      </c>
      <c r="H5396" s="20"/>
    </row>
    <row r="5397" spans="1:8" s="172" customFormat="1" ht="12.75" customHeight="1" x14ac:dyDescent="0.15">
      <c r="A5397" s="105"/>
      <c r="C5397" s="20"/>
      <c r="D5397" s="20"/>
      <c r="E5397" s="20"/>
      <c r="F5397" s="105">
        <v>36244</v>
      </c>
      <c r="G5397" s="116">
        <v>24.33</v>
      </c>
      <c r="H5397" s="20"/>
    </row>
    <row r="5398" spans="1:8" s="172" customFormat="1" ht="12.75" customHeight="1" x14ac:dyDescent="0.15">
      <c r="A5398" s="105"/>
      <c r="C5398" s="20"/>
      <c r="D5398" s="20"/>
      <c r="E5398" s="20"/>
      <c r="F5398" s="105">
        <v>36243</v>
      </c>
      <c r="G5398" s="116">
        <v>26.6</v>
      </c>
      <c r="H5398" s="20"/>
    </row>
    <row r="5399" spans="1:8" s="172" customFormat="1" ht="12.75" customHeight="1" x14ac:dyDescent="0.15">
      <c r="A5399" s="105"/>
      <c r="C5399" s="20"/>
      <c r="D5399" s="20"/>
      <c r="E5399" s="20"/>
      <c r="F5399" s="105">
        <v>36242</v>
      </c>
      <c r="G5399" s="116">
        <v>27.27</v>
      </c>
      <c r="H5399" s="20"/>
    </row>
    <row r="5400" spans="1:8" s="172" customFormat="1" ht="12.75" customHeight="1" x14ac:dyDescent="0.15">
      <c r="A5400" s="105"/>
      <c r="C5400" s="20"/>
      <c r="D5400" s="20"/>
      <c r="E5400" s="20"/>
      <c r="F5400" s="105">
        <v>36241</v>
      </c>
      <c r="G5400" s="116">
        <v>25</v>
      </c>
      <c r="H5400" s="20"/>
    </row>
    <row r="5401" spans="1:8" s="172" customFormat="1" ht="12.75" customHeight="1" x14ac:dyDescent="0.15">
      <c r="A5401" s="105"/>
      <c r="C5401" s="20"/>
      <c r="D5401" s="20"/>
      <c r="E5401" s="20"/>
      <c r="F5401" s="105">
        <v>36238</v>
      </c>
      <c r="G5401" s="116">
        <v>24.32</v>
      </c>
      <c r="H5401" s="20"/>
    </row>
    <row r="5402" spans="1:8" s="172" customFormat="1" ht="12.75" customHeight="1" x14ac:dyDescent="0.15">
      <c r="A5402" s="105"/>
      <c r="C5402" s="20"/>
      <c r="D5402" s="20"/>
      <c r="E5402" s="20"/>
      <c r="F5402" s="105">
        <v>36237</v>
      </c>
      <c r="G5402" s="116">
        <v>24.13</v>
      </c>
      <c r="H5402" s="20"/>
    </row>
    <row r="5403" spans="1:8" s="172" customFormat="1" ht="12.75" customHeight="1" x14ac:dyDescent="0.15">
      <c r="A5403" s="105"/>
      <c r="C5403" s="20"/>
      <c r="D5403" s="20"/>
      <c r="E5403" s="20"/>
      <c r="F5403" s="105">
        <v>36236</v>
      </c>
      <c r="G5403" s="116">
        <v>25.57</v>
      </c>
      <c r="H5403" s="20"/>
    </row>
    <row r="5404" spans="1:8" s="172" customFormat="1" ht="12.75" customHeight="1" x14ac:dyDescent="0.15">
      <c r="A5404" s="105"/>
      <c r="C5404" s="20"/>
      <c r="D5404" s="20"/>
      <c r="E5404" s="20"/>
      <c r="F5404" s="105">
        <v>36235</v>
      </c>
      <c r="G5404" s="116">
        <v>25.15</v>
      </c>
      <c r="H5404" s="20"/>
    </row>
    <row r="5405" spans="1:8" s="172" customFormat="1" ht="12.75" customHeight="1" x14ac:dyDescent="0.15">
      <c r="A5405" s="105"/>
      <c r="C5405" s="20"/>
      <c r="D5405" s="20"/>
      <c r="E5405" s="20"/>
      <c r="F5405" s="105">
        <v>36234</v>
      </c>
      <c r="G5405" s="116">
        <v>25.24</v>
      </c>
      <c r="H5405" s="20"/>
    </row>
    <row r="5406" spans="1:8" s="172" customFormat="1" ht="12.75" customHeight="1" x14ac:dyDescent="0.15">
      <c r="A5406" s="105"/>
      <c r="C5406" s="20"/>
      <c r="D5406" s="20"/>
      <c r="E5406" s="20"/>
      <c r="F5406" s="105">
        <v>36231</v>
      </c>
      <c r="G5406" s="116">
        <v>24.84</v>
      </c>
      <c r="H5406" s="20"/>
    </row>
    <row r="5407" spans="1:8" s="172" customFormat="1" ht="12.75" customHeight="1" x14ac:dyDescent="0.15">
      <c r="A5407" s="105"/>
      <c r="C5407" s="20"/>
      <c r="D5407" s="20"/>
      <c r="E5407" s="20"/>
      <c r="F5407" s="105">
        <v>36230</v>
      </c>
      <c r="G5407" s="116">
        <v>24.37</v>
      </c>
      <c r="H5407" s="20"/>
    </row>
    <row r="5408" spans="1:8" s="172" customFormat="1" ht="12.75" customHeight="1" x14ac:dyDescent="0.15">
      <c r="A5408" s="105"/>
      <c r="C5408" s="20"/>
      <c r="D5408" s="20"/>
      <c r="E5408" s="20"/>
      <c r="F5408" s="105">
        <v>36229</v>
      </c>
      <c r="G5408" s="116">
        <v>24.79</v>
      </c>
      <c r="H5408" s="20"/>
    </row>
    <row r="5409" spans="1:8" s="172" customFormat="1" ht="12.75" customHeight="1" x14ac:dyDescent="0.15">
      <c r="A5409" s="105"/>
      <c r="C5409" s="20"/>
      <c r="D5409" s="20"/>
      <c r="E5409" s="20"/>
      <c r="F5409" s="105">
        <v>36228</v>
      </c>
      <c r="G5409" s="116">
        <v>25.02</v>
      </c>
      <c r="H5409" s="20"/>
    </row>
    <row r="5410" spans="1:8" s="172" customFormat="1" ht="12.75" customHeight="1" x14ac:dyDescent="0.15">
      <c r="A5410" s="105"/>
      <c r="C5410" s="20"/>
      <c r="D5410" s="20"/>
      <c r="E5410" s="20"/>
      <c r="F5410" s="105">
        <v>36227</v>
      </c>
      <c r="G5410" s="116">
        <v>24.54</v>
      </c>
      <c r="H5410" s="20"/>
    </row>
    <row r="5411" spans="1:8" s="172" customFormat="1" ht="12.75" customHeight="1" x14ac:dyDescent="0.15">
      <c r="A5411" s="105"/>
      <c r="C5411" s="20"/>
      <c r="D5411" s="20"/>
      <c r="E5411" s="20"/>
      <c r="F5411" s="105">
        <v>36224</v>
      </c>
      <c r="G5411" s="116">
        <v>24.08</v>
      </c>
      <c r="H5411" s="20"/>
    </row>
    <row r="5412" spans="1:8" s="172" customFormat="1" ht="12.75" customHeight="1" x14ac:dyDescent="0.15">
      <c r="A5412" s="105"/>
      <c r="C5412" s="20"/>
      <c r="D5412" s="20"/>
      <c r="E5412" s="20"/>
      <c r="F5412" s="105">
        <v>36223</v>
      </c>
      <c r="G5412" s="116">
        <v>26.67</v>
      </c>
      <c r="H5412" s="20"/>
    </row>
    <row r="5413" spans="1:8" s="172" customFormat="1" ht="12.75" customHeight="1" x14ac:dyDescent="0.15">
      <c r="A5413" s="105"/>
      <c r="C5413" s="20"/>
      <c r="D5413" s="20"/>
      <c r="E5413" s="20"/>
      <c r="F5413" s="105">
        <v>36222</v>
      </c>
      <c r="G5413" s="116">
        <v>29.04</v>
      </c>
      <c r="H5413" s="20"/>
    </row>
    <row r="5414" spans="1:8" s="172" customFormat="1" ht="12.75" customHeight="1" x14ac:dyDescent="0.15">
      <c r="A5414" s="105"/>
      <c r="C5414" s="20"/>
      <c r="D5414" s="20"/>
      <c r="E5414" s="20"/>
      <c r="F5414" s="105">
        <v>36221</v>
      </c>
      <c r="G5414" s="116">
        <v>29.22</v>
      </c>
      <c r="H5414" s="20"/>
    </row>
    <row r="5415" spans="1:8" s="172" customFormat="1" ht="12.75" customHeight="1" x14ac:dyDescent="0.15">
      <c r="A5415" s="105"/>
      <c r="C5415" s="20"/>
      <c r="D5415" s="20"/>
      <c r="E5415" s="20"/>
      <c r="F5415" s="105">
        <v>36220</v>
      </c>
      <c r="G5415" s="116">
        <v>28.37</v>
      </c>
      <c r="H5415" s="20"/>
    </row>
    <row r="5416" spans="1:8" s="172" customFormat="1" ht="12.75" customHeight="1" x14ac:dyDescent="0.15">
      <c r="A5416" s="105"/>
      <c r="C5416" s="20"/>
      <c r="D5416" s="20"/>
      <c r="E5416" s="20"/>
      <c r="F5416" s="105">
        <v>36217</v>
      </c>
      <c r="G5416" s="116">
        <v>27.88</v>
      </c>
      <c r="H5416" s="20"/>
    </row>
    <row r="5417" spans="1:8" s="172" customFormat="1" ht="12.75" customHeight="1" x14ac:dyDescent="0.15">
      <c r="A5417" s="105"/>
      <c r="C5417" s="20"/>
      <c r="D5417" s="20"/>
      <c r="E5417" s="20"/>
      <c r="F5417" s="105">
        <v>36216</v>
      </c>
      <c r="G5417" s="116">
        <v>28.01</v>
      </c>
      <c r="H5417" s="20"/>
    </row>
    <row r="5418" spans="1:8" s="172" customFormat="1" ht="12.75" customHeight="1" x14ac:dyDescent="0.15">
      <c r="A5418" s="105"/>
      <c r="C5418" s="20"/>
      <c r="D5418" s="20"/>
      <c r="E5418" s="20"/>
      <c r="F5418" s="105">
        <v>36215</v>
      </c>
      <c r="G5418" s="116">
        <v>27.21</v>
      </c>
      <c r="H5418" s="20"/>
    </row>
    <row r="5419" spans="1:8" s="172" customFormat="1" ht="12.75" customHeight="1" x14ac:dyDescent="0.15">
      <c r="A5419" s="105"/>
      <c r="C5419" s="20"/>
      <c r="D5419" s="20"/>
      <c r="E5419" s="20"/>
      <c r="F5419" s="105">
        <v>36214</v>
      </c>
      <c r="G5419" s="116">
        <v>26.49</v>
      </c>
      <c r="H5419" s="20"/>
    </row>
    <row r="5420" spans="1:8" s="172" customFormat="1" ht="12.75" customHeight="1" x14ac:dyDescent="0.15">
      <c r="A5420" s="105"/>
      <c r="C5420" s="20"/>
      <c r="D5420" s="20"/>
      <c r="E5420" s="20"/>
      <c r="F5420" s="105">
        <v>36213</v>
      </c>
      <c r="G5420" s="116">
        <v>25.87</v>
      </c>
      <c r="H5420" s="20"/>
    </row>
    <row r="5421" spans="1:8" s="172" customFormat="1" ht="12.75" customHeight="1" x14ac:dyDescent="0.15">
      <c r="A5421" s="105"/>
      <c r="C5421" s="20"/>
      <c r="D5421" s="20"/>
      <c r="E5421" s="20"/>
      <c r="F5421" s="105">
        <v>36210</v>
      </c>
      <c r="G5421" s="116">
        <v>29.3</v>
      </c>
      <c r="H5421" s="20"/>
    </row>
    <row r="5422" spans="1:8" s="172" customFormat="1" ht="12.75" customHeight="1" x14ac:dyDescent="0.15">
      <c r="A5422" s="105"/>
      <c r="C5422" s="20"/>
      <c r="D5422" s="20"/>
      <c r="E5422" s="20"/>
      <c r="F5422" s="105">
        <v>36209</v>
      </c>
      <c r="G5422" s="116">
        <v>30.45</v>
      </c>
      <c r="H5422" s="20"/>
    </row>
    <row r="5423" spans="1:8" s="172" customFormat="1" ht="12.75" customHeight="1" x14ac:dyDescent="0.15">
      <c r="A5423" s="105"/>
      <c r="C5423" s="20"/>
      <c r="D5423" s="20"/>
      <c r="E5423" s="20"/>
      <c r="F5423" s="105">
        <v>36208</v>
      </c>
      <c r="G5423" s="116">
        <v>30.65</v>
      </c>
      <c r="H5423" s="20"/>
    </row>
    <row r="5424" spans="1:8" s="172" customFormat="1" ht="12.75" customHeight="1" x14ac:dyDescent="0.15">
      <c r="A5424" s="105"/>
      <c r="C5424" s="20"/>
      <c r="D5424" s="20"/>
      <c r="E5424" s="20"/>
      <c r="F5424" s="105">
        <v>36207</v>
      </c>
      <c r="G5424" s="116">
        <v>29.65</v>
      </c>
      <c r="H5424" s="20"/>
    </row>
    <row r="5425" spans="1:8" s="172" customFormat="1" ht="12.75" customHeight="1" x14ac:dyDescent="0.15">
      <c r="A5425" s="105"/>
      <c r="C5425" s="20"/>
      <c r="D5425" s="20"/>
      <c r="E5425" s="20"/>
      <c r="F5425" s="105">
        <v>36203</v>
      </c>
      <c r="G5425" s="116">
        <v>29.76</v>
      </c>
      <c r="H5425" s="20"/>
    </row>
    <row r="5426" spans="1:8" s="172" customFormat="1" ht="12.75" customHeight="1" x14ac:dyDescent="0.15">
      <c r="A5426" s="105"/>
      <c r="C5426" s="20"/>
      <c r="D5426" s="20"/>
      <c r="E5426" s="20"/>
      <c r="F5426" s="105">
        <v>36202</v>
      </c>
      <c r="G5426" s="116">
        <v>27.42</v>
      </c>
      <c r="H5426" s="20"/>
    </row>
    <row r="5427" spans="1:8" s="172" customFormat="1" ht="12.75" customHeight="1" x14ac:dyDescent="0.15">
      <c r="A5427" s="105"/>
      <c r="C5427" s="20"/>
      <c r="D5427" s="20"/>
      <c r="E5427" s="20"/>
      <c r="F5427" s="105">
        <v>36201</v>
      </c>
      <c r="G5427" s="116">
        <v>30.45</v>
      </c>
      <c r="H5427" s="20"/>
    </row>
    <row r="5428" spans="1:8" s="172" customFormat="1" ht="12.75" customHeight="1" x14ac:dyDescent="0.15">
      <c r="A5428" s="105"/>
      <c r="C5428" s="20"/>
      <c r="D5428" s="20"/>
      <c r="E5428" s="20"/>
      <c r="F5428" s="105">
        <v>36200</v>
      </c>
      <c r="G5428" s="116">
        <v>31.36</v>
      </c>
      <c r="H5428" s="20"/>
    </row>
    <row r="5429" spans="1:8" s="172" customFormat="1" ht="12.75" customHeight="1" x14ac:dyDescent="0.15">
      <c r="A5429" s="105"/>
      <c r="C5429" s="20"/>
      <c r="D5429" s="20"/>
      <c r="E5429" s="20"/>
      <c r="F5429" s="105">
        <v>36199</v>
      </c>
      <c r="G5429" s="116">
        <v>30.27</v>
      </c>
      <c r="H5429" s="20"/>
    </row>
    <row r="5430" spans="1:8" s="172" customFormat="1" ht="12.75" customHeight="1" x14ac:dyDescent="0.15">
      <c r="A5430" s="105"/>
      <c r="C5430" s="20"/>
      <c r="D5430" s="20"/>
      <c r="E5430" s="20"/>
      <c r="F5430" s="105">
        <v>36196</v>
      </c>
      <c r="G5430" s="116">
        <v>29.67</v>
      </c>
      <c r="H5430" s="20"/>
    </row>
    <row r="5431" spans="1:8" s="172" customFormat="1" ht="12.75" customHeight="1" x14ac:dyDescent="0.15">
      <c r="A5431" s="105"/>
      <c r="C5431" s="20"/>
      <c r="D5431" s="20"/>
      <c r="E5431" s="20"/>
      <c r="F5431" s="105">
        <v>36195</v>
      </c>
      <c r="G5431" s="116">
        <v>29.48</v>
      </c>
      <c r="H5431" s="20"/>
    </row>
    <row r="5432" spans="1:8" s="172" customFormat="1" ht="12.75" customHeight="1" x14ac:dyDescent="0.15">
      <c r="A5432" s="105"/>
      <c r="C5432" s="20"/>
      <c r="D5432" s="20"/>
      <c r="E5432" s="20"/>
      <c r="F5432" s="105">
        <v>36194</v>
      </c>
      <c r="G5432" s="116">
        <v>27.88</v>
      </c>
      <c r="H5432" s="20"/>
    </row>
    <row r="5433" spans="1:8" s="172" customFormat="1" ht="12.75" customHeight="1" x14ac:dyDescent="0.15">
      <c r="A5433" s="105"/>
      <c r="C5433" s="20"/>
      <c r="D5433" s="20"/>
      <c r="E5433" s="20"/>
      <c r="F5433" s="105">
        <v>36193</v>
      </c>
      <c r="G5433" s="116">
        <v>28.16</v>
      </c>
      <c r="H5433" s="20"/>
    </row>
    <row r="5434" spans="1:8" s="172" customFormat="1" ht="12.75" customHeight="1" x14ac:dyDescent="0.15">
      <c r="A5434" s="105"/>
      <c r="C5434" s="20"/>
      <c r="D5434" s="20"/>
      <c r="E5434" s="20"/>
      <c r="F5434" s="105">
        <v>36192</v>
      </c>
      <c r="G5434" s="116">
        <v>27.67</v>
      </c>
      <c r="H5434" s="20"/>
    </row>
    <row r="5435" spans="1:8" s="172" customFormat="1" ht="12.75" customHeight="1" x14ac:dyDescent="0.15">
      <c r="A5435" s="105"/>
      <c r="C5435" s="20"/>
      <c r="D5435" s="20"/>
      <c r="E5435" s="20"/>
      <c r="F5435" s="105">
        <v>36189</v>
      </c>
      <c r="G5435" s="116">
        <v>26.25</v>
      </c>
      <c r="H5435" s="20"/>
    </row>
    <row r="5436" spans="1:8" s="172" customFormat="1" ht="12.75" customHeight="1" x14ac:dyDescent="0.15">
      <c r="A5436" s="105"/>
      <c r="C5436" s="20"/>
      <c r="D5436" s="20"/>
      <c r="E5436" s="20"/>
      <c r="F5436" s="105">
        <v>36188</v>
      </c>
      <c r="G5436" s="116">
        <v>28.11</v>
      </c>
      <c r="H5436" s="20"/>
    </row>
    <row r="5437" spans="1:8" s="172" customFormat="1" ht="12.75" customHeight="1" x14ac:dyDescent="0.15">
      <c r="A5437" s="105"/>
      <c r="C5437" s="20"/>
      <c r="D5437" s="20"/>
      <c r="E5437" s="20"/>
      <c r="F5437" s="105">
        <v>36187</v>
      </c>
      <c r="G5437" s="116">
        <v>29.73</v>
      </c>
      <c r="H5437" s="20"/>
    </row>
    <row r="5438" spans="1:8" s="172" customFormat="1" ht="12.75" customHeight="1" x14ac:dyDescent="0.15">
      <c r="A5438" s="105"/>
      <c r="C5438" s="20"/>
      <c r="D5438" s="20"/>
      <c r="E5438" s="20"/>
      <c r="F5438" s="105">
        <v>36186</v>
      </c>
      <c r="G5438" s="116">
        <v>29.23</v>
      </c>
      <c r="H5438" s="20"/>
    </row>
    <row r="5439" spans="1:8" s="172" customFormat="1" ht="12.75" customHeight="1" x14ac:dyDescent="0.15">
      <c r="A5439" s="105"/>
      <c r="C5439" s="20"/>
      <c r="D5439" s="20"/>
      <c r="E5439" s="20"/>
      <c r="F5439" s="105">
        <v>36185</v>
      </c>
      <c r="G5439" s="116">
        <v>31.13</v>
      </c>
      <c r="H5439" s="20"/>
    </row>
    <row r="5440" spans="1:8" s="172" customFormat="1" ht="12.75" customHeight="1" x14ac:dyDescent="0.15">
      <c r="A5440" s="105"/>
      <c r="C5440" s="20"/>
      <c r="D5440" s="20"/>
      <c r="E5440" s="20"/>
      <c r="F5440" s="105">
        <v>36182</v>
      </c>
      <c r="G5440" s="116">
        <v>31.95</v>
      </c>
      <c r="H5440" s="20"/>
    </row>
    <row r="5441" spans="1:8" s="172" customFormat="1" ht="12.75" customHeight="1" x14ac:dyDescent="0.15">
      <c r="A5441" s="105"/>
      <c r="C5441" s="20"/>
      <c r="D5441" s="20"/>
      <c r="E5441" s="20"/>
      <c r="F5441" s="105">
        <v>36181</v>
      </c>
      <c r="G5441" s="116">
        <v>30.92</v>
      </c>
      <c r="H5441" s="20"/>
    </row>
    <row r="5442" spans="1:8" s="172" customFormat="1" ht="12.75" customHeight="1" x14ac:dyDescent="0.15">
      <c r="A5442" s="105"/>
      <c r="C5442" s="20"/>
      <c r="D5442" s="20"/>
      <c r="E5442" s="20"/>
      <c r="F5442" s="105">
        <v>36180</v>
      </c>
      <c r="G5442" s="116">
        <v>28.6</v>
      </c>
      <c r="H5442" s="20"/>
    </row>
    <row r="5443" spans="1:8" s="172" customFormat="1" ht="12.75" customHeight="1" x14ac:dyDescent="0.15">
      <c r="A5443" s="105"/>
      <c r="C5443" s="20"/>
      <c r="D5443" s="20"/>
      <c r="E5443" s="20"/>
      <c r="F5443" s="105">
        <v>36179</v>
      </c>
      <c r="G5443" s="116">
        <v>29.24</v>
      </c>
      <c r="H5443" s="20"/>
    </row>
    <row r="5444" spans="1:8" s="172" customFormat="1" ht="12.75" customHeight="1" x14ac:dyDescent="0.15">
      <c r="A5444" s="105"/>
      <c r="C5444" s="20"/>
      <c r="D5444" s="20"/>
      <c r="E5444" s="20"/>
      <c r="F5444" s="105">
        <v>36175</v>
      </c>
      <c r="G5444" s="116">
        <v>29.24</v>
      </c>
      <c r="H5444" s="20"/>
    </row>
    <row r="5445" spans="1:8" s="172" customFormat="1" ht="12.75" customHeight="1" x14ac:dyDescent="0.15">
      <c r="A5445" s="105"/>
      <c r="C5445" s="20"/>
      <c r="D5445" s="20"/>
      <c r="E5445" s="20"/>
      <c r="F5445" s="105">
        <v>36174</v>
      </c>
      <c r="G5445" s="116">
        <v>32.979999999999997</v>
      </c>
      <c r="H5445" s="20"/>
    </row>
    <row r="5446" spans="1:8" s="172" customFormat="1" ht="12.75" customHeight="1" x14ac:dyDescent="0.15">
      <c r="A5446" s="105"/>
      <c r="C5446" s="20"/>
      <c r="D5446" s="20"/>
      <c r="E5446" s="20"/>
      <c r="F5446" s="105">
        <v>36173</v>
      </c>
      <c r="G5446" s="116">
        <v>30.11</v>
      </c>
      <c r="H5446" s="20"/>
    </row>
    <row r="5447" spans="1:8" s="172" customFormat="1" ht="12.75" customHeight="1" x14ac:dyDescent="0.15">
      <c r="A5447" s="105"/>
      <c r="C5447" s="20"/>
      <c r="D5447" s="20"/>
      <c r="E5447" s="20"/>
      <c r="F5447" s="105">
        <v>36172</v>
      </c>
      <c r="G5447" s="116">
        <v>28.1</v>
      </c>
      <c r="H5447" s="20"/>
    </row>
    <row r="5448" spans="1:8" s="172" customFormat="1" ht="12.75" customHeight="1" x14ac:dyDescent="0.15">
      <c r="A5448" s="105"/>
      <c r="C5448" s="20"/>
      <c r="D5448" s="20"/>
      <c r="E5448" s="20"/>
      <c r="F5448" s="105">
        <v>36171</v>
      </c>
      <c r="G5448" s="116">
        <v>25.46</v>
      </c>
      <c r="H5448" s="20"/>
    </row>
    <row r="5449" spans="1:8" s="172" customFormat="1" ht="12.75" customHeight="1" x14ac:dyDescent="0.15">
      <c r="A5449" s="105"/>
      <c r="C5449" s="20"/>
      <c r="D5449" s="20"/>
      <c r="E5449" s="20"/>
      <c r="F5449" s="105">
        <v>36168</v>
      </c>
      <c r="G5449" s="116">
        <v>23.28</v>
      </c>
      <c r="H5449" s="20"/>
    </row>
    <row r="5450" spans="1:8" s="172" customFormat="1" ht="12.75" customHeight="1" x14ac:dyDescent="0.15">
      <c r="A5450" s="105"/>
      <c r="C5450" s="20"/>
      <c r="D5450" s="20"/>
      <c r="E5450" s="20"/>
      <c r="F5450" s="105">
        <v>36167</v>
      </c>
      <c r="G5450" s="116">
        <v>24.37</v>
      </c>
      <c r="H5450" s="20"/>
    </row>
    <row r="5451" spans="1:8" s="172" customFormat="1" ht="12.75" customHeight="1" x14ac:dyDescent="0.15">
      <c r="A5451" s="105"/>
      <c r="C5451" s="20"/>
      <c r="D5451" s="20"/>
      <c r="E5451" s="20"/>
      <c r="F5451" s="105">
        <v>36166</v>
      </c>
      <c r="G5451" s="116">
        <v>23.34</v>
      </c>
      <c r="H5451" s="20"/>
    </row>
    <row r="5452" spans="1:8" s="172" customFormat="1" ht="12.75" customHeight="1" x14ac:dyDescent="0.15">
      <c r="A5452" s="105"/>
      <c r="C5452" s="20"/>
      <c r="D5452" s="20"/>
      <c r="E5452" s="20"/>
      <c r="F5452" s="105">
        <v>36165</v>
      </c>
      <c r="G5452" s="116">
        <v>24.46</v>
      </c>
      <c r="H5452" s="20"/>
    </row>
    <row r="5453" spans="1:8" s="172" customFormat="1" ht="12.75" customHeight="1" x14ac:dyDescent="0.15">
      <c r="A5453" s="105"/>
      <c r="C5453" s="20"/>
      <c r="D5453" s="20"/>
      <c r="E5453" s="20"/>
      <c r="F5453" s="105">
        <v>36164</v>
      </c>
      <c r="G5453" s="116">
        <v>26.17</v>
      </c>
      <c r="H5453" s="20"/>
    </row>
    <row r="5454" spans="1:8" s="172" customFormat="1" ht="12.75" customHeight="1" x14ac:dyDescent="0.15">
      <c r="A5454" s="105"/>
      <c r="C5454" s="20"/>
      <c r="D5454" s="20"/>
      <c r="E5454" s="20"/>
      <c r="F5454" s="105">
        <v>36160</v>
      </c>
      <c r="G5454" s="116">
        <v>24.42</v>
      </c>
      <c r="H5454" s="20"/>
    </row>
    <row r="5455" spans="1:8" s="172" customFormat="1" ht="12.75" customHeight="1" x14ac:dyDescent="0.15">
      <c r="A5455" s="105"/>
      <c r="C5455" s="20"/>
      <c r="D5455" s="20"/>
      <c r="E5455" s="20"/>
      <c r="F5455" s="105">
        <v>36159</v>
      </c>
      <c r="G5455" s="116">
        <v>23.34</v>
      </c>
      <c r="H5455" s="20"/>
    </row>
    <row r="5456" spans="1:8" s="172" customFormat="1" ht="12.75" customHeight="1" x14ac:dyDescent="0.15">
      <c r="A5456" s="105"/>
      <c r="C5456" s="20"/>
      <c r="D5456" s="20"/>
      <c r="E5456" s="20"/>
      <c r="F5456" s="105">
        <v>36158</v>
      </c>
      <c r="G5456" s="116">
        <v>22.18</v>
      </c>
      <c r="H5456" s="20"/>
    </row>
    <row r="5457" spans="1:8" s="172" customFormat="1" ht="12.75" customHeight="1" x14ac:dyDescent="0.15">
      <c r="A5457" s="105"/>
      <c r="C5457" s="20"/>
      <c r="D5457" s="20"/>
      <c r="E5457" s="20"/>
      <c r="F5457" s="105">
        <v>36157</v>
      </c>
      <c r="G5457" s="116">
        <v>23.5</v>
      </c>
      <c r="H5457" s="20"/>
    </row>
    <row r="5458" spans="1:8" s="172" customFormat="1" ht="12.75" customHeight="1" x14ac:dyDescent="0.15">
      <c r="A5458" s="105"/>
      <c r="C5458" s="20"/>
      <c r="D5458" s="20"/>
      <c r="E5458" s="20"/>
      <c r="F5458" s="105">
        <v>36153</v>
      </c>
      <c r="G5458" s="116">
        <v>21.48</v>
      </c>
      <c r="H5458" s="20"/>
    </row>
    <row r="5459" spans="1:8" s="172" customFormat="1" ht="12.75" customHeight="1" x14ac:dyDescent="0.15">
      <c r="A5459" s="105"/>
      <c r="C5459" s="20"/>
      <c r="D5459" s="20"/>
      <c r="E5459" s="20"/>
      <c r="F5459" s="105">
        <v>36152</v>
      </c>
      <c r="G5459" s="116">
        <v>20.21</v>
      </c>
      <c r="H5459" s="20"/>
    </row>
    <row r="5460" spans="1:8" s="172" customFormat="1" ht="12.75" customHeight="1" x14ac:dyDescent="0.15">
      <c r="A5460" s="105"/>
      <c r="C5460" s="20"/>
      <c r="D5460" s="20"/>
      <c r="E5460" s="20"/>
      <c r="F5460" s="105">
        <v>36151</v>
      </c>
      <c r="G5460" s="116">
        <v>22.78</v>
      </c>
      <c r="H5460" s="20"/>
    </row>
    <row r="5461" spans="1:8" s="172" customFormat="1" ht="12.75" customHeight="1" x14ac:dyDescent="0.15">
      <c r="A5461" s="105"/>
      <c r="C5461" s="20"/>
      <c r="D5461" s="20"/>
      <c r="E5461" s="20"/>
      <c r="F5461" s="105">
        <v>36150</v>
      </c>
      <c r="G5461" s="116">
        <v>23.86</v>
      </c>
      <c r="H5461" s="20"/>
    </row>
    <row r="5462" spans="1:8" s="172" customFormat="1" ht="12.75" customHeight="1" x14ac:dyDescent="0.15">
      <c r="A5462" s="105"/>
      <c r="C5462" s="20"/>
      <c r="D5462" s="20"/>
      <c r="E5462" s="20"/>
      <c r="F5462" s="105">
        <v>36147</v>
      </c>
      <c r="G5462" s="116">
        <v>25.04</v>
      </c>
      <c r="H5462" s="20"/>
    </row>
    <row r="5463" spans="1:8" s="172" customFormat="1" ht="12.75" customHeight="1" x14ac:dyDescent="0.15">
      <c r="A5463" s="105"/>
      <c r="C5463" s="20"/>
      <c r="D5463" s="20"/>
      <c r="E5463" s="20"/>
      <c r="F5463" s="105">
        <v>36146</v>
      </c>
      <c r="G5463" s="116">
        <v>27.96</v>
      </c>
      <c r="H5463" s="20"/>
    </row>
    <row r="5464" spans="1:8" s="172" customFormat="1" ht="12.75" customHeight="1" x14ac:dyDescent="0.15">
      <c r="A5464" s="105"/>
      <c r="C5464" s="20"/>
      <c r="D5464" s="20"/>
      <c r="E5464" s="20"/>
      <c r="F5464" s="105">
        <v>36145</v>
      </c>
      <c r="G5464" s="116">
        <v>29.96</v>
      </c>
      <c r="H5464" s="20"/>
    </row>
    <row r="5465" spans="1:8" s="172" customFormat="1" ht="12.75" customHeight="1" x14ac:dyDescent="0.15">
      <c r="A5465" s="105"/>
      <c r="C5465" s="20"/>
      <c r="D5465" s="20"/>
      <c r="E5465" s="20"/>
      <c r="F5465" s="105">
        <v>36144</v>
      </c>
      <c r="G5465" s="116">
        <v>29.42</v>
      </c>
      <c r="H5465" s="20"/>
    </row>
    <row r="5466" spans="1:8" s="172" customFormat="1" ht="12.75" customHeight="1" x14ac:dyDescent="0.15">
      <c r="A5466" s="105"/>
      <c r="C5466" s="20"/>
      <c r="D5466" s="20"/>
      <c r="E5466" s="20"/>
      <c r="F5466" s="105">
        <v>36143</v>
      </c>
      <c r="G5466" s="116">
        <v>31.31</v>
      </c>
      <c r="H5466" s="20"/>
    </row>
    <row r="5467" spans="1:8" s="172" customFormat="1" ht="12.75" customHeight="1" x14ac:dyDescent="0.15">
      <c r="A5467" s="105"/>
      <c r="C5467" s="20"/>
      <c r="D5467" s="20"/>
      <c r="E5467" s="20"/>
      <c r="F5467" s="105">
        <v>36140</v>
      </c>
      <c r="G5467" s="116">
        <v>27.72</v>
      </c>
      <c r="H5467" s="20"/>
    </row>
    <row r="5468" spans="1:8" s="172" customFormat="1" ht="12.75" customHeight="1" x14ac:dyDescent="0.15">
      <c r="A5468" s="105"/>
      <c r="C5468" s="20"/>
      <c r="D5468" s="20"/>
      <c r="E5468" s="20"/>
      <c r="F5468" s="105">
        <v>36139</v>
      </c>
      <c r="G5468" s="116">
        <v>26.81</v>
      </c>
      <c r="H5468" s="20"/>
    </row>
    <row r="5469" spans="1:8" s="172" customFormat="1" ht="12.75" customHeight="1" x14ac:dyDescent="0.15">
      <c r="A5469" s="105"/>
      <c r="C5469" s="20"/>
      <c r="D5469" s="20"/>
      <c r="E5469" s="20"/>
      <c r="F5469" s="105">
        <v>36138</v>
      </c>
      <c r="G5469" s="116">
        <v>25.66</v>
      </c>
      <c r="H5469" s="20"/>
    </row>
    <row r="5470" spans="1:8" s="172" customFormat="1" ht="12.75" customHeight="1" x14ac:dyDescent="0.15">
      <c r="A5470" s="105"/>
      <c r="C5470" s="20"/>
      <c r="D5470" s="20"/>
      <c r="E5470" s="20"/>
      <c r="F5470" s="105">
        <v>36137</v>
      </c>
      <c r="G5470" s="116">
        <v>25.58</v>
      </c>
      <c r="H5470" s="20"/>
    </row>
    <row r="5471" spans="1:8" s="172" customFormat="1" ht="12.75" customHeight="1" x14ac:dyDescent="0.15">
      <c r="A5471" s="105"/>
      <c r="C5471" s="20"/>
      <c r="D5471" s="20"/>
      <c r="E5471" s="20"/>
      <c r="F5471" s="105">
        <v>36136</v>
      </c>
      <c r="G5471" s="116">
        <v>24.9</v>
      </c>
      <c r="H5471" s="20"/>
    </row>
    <row r="5472" spans="1:8" s="172" customFormat="1" ht="12.75" customHeight="1" x14ac:dyDescent="0.15">
      <c r="A5472" s="105"/>
      <c r="C5472" s="20"/>
      <c r="D5472" s="20"/>
      <c r="E5472" s="20"/>
      <c r="F5472" s="105">
        <v>36133</v>
      </c>
      <c r="G5472" s="116">
        <v>25.31</v>
      </c>
      <c r="H5472" s="20"/>
    </row>
    <row r="5473" spans="1:8" s="172" customFormat="1" ht="12.75" customHeight="1" x14ac:dyDescent="0.15">
      <c r="A5473" s="105"/>
      <c r="C5473" s="20"/>
      <c r="D5473" s="20"/>
      <c r="E5473" s="20"/>
      <c r="F5473" s="105">
        <v>36132</v>
      </c>
      <c r="G5473" s="116">
        <v>28.7</v>
      </c>
      <c r="H5473" s="20"/>
    </row>
    <row r="5474" spans="1:8" s="172" customFormat="1" ht="12.75" customHeight="1" x14ac:dyDescent="0.15">
      <c r="A5474" s="105"/>
      <c r="C5474" s="20"/>
      <c r="D5474" s="20"/>
      <c r="E5474" s="20"/>
      <c r="F5474" s="105">
        <v>36131</v>
      </c>
      <c r="G5474" s="116">
        <v>25.43</v>
      </c>
      <c r="H5474" s="20"/>
    </row>
    <row r="5475" spans="1:8" s="172" customFormat="1" ht="12.75" customHeight="1" x14ac:dyDescent="0.15">
      <c r="A5475" s="105"/>
      <c r="C5475" s="20"/>
      <c r="D5475" s="20"/>
      <c r="E5475" s="20"/>
      <c r="F5475" s="105">
        <v>36130</v>
      </c>
      <c r="G5475" s="116">
        <v>24.97</v>
      </c>
      <c r="H5475" s="20"/>
    </row>
    <row r="5476" spans="1:8" s="172" customFormat="1" ht="12.75" customHeight="1" x14ac:dyDescent="0.15">
      <c r="A5476" s="105"/>
      <c r="C5476" s="20"/>
      <c r="D5476" s="20"/>
      <c r="E5476" s="20"/>
      <c r="F5476" s="105">
        <v>36129</v>
      </c>
      <c r="G5476" s="116">
        <v>26.01</v>
      </c>
      <c r="H5476" s="20"/>
    </row>
    <row r="5477" spans="1:8" s="172" customFormat="1" ht="12.75" customHeight="1" x14ac:dyDescent="0.15">
      <c r="A5477" s="105"/>
      <c r="C5477" s="20"/>
      <c r="D5477" s="20"/>
      <c r="E5477" s="20"/>
      <c r="F5477" s="105">
        <v>36126</v>
      </c>
      <c r="G5477" s="116">
        <v>22.09</v>
      </c>
      <c r="H5477" s="20"/>
    </row>
    <row r="5478" spans="1:8" s="172" customFormat="1" ht="12.75" customHeight="1" x14ac:dyDescent="0.15">
      <c r="A5478" s="105"/>
      <c r="C5478" s="20"/>
      <c r="D5478" s="20"/>
      <c r="E5478" s="20"/>
      <c r="F5478" s="105">
        <v>36124</v>
      </c>
      <c r="G5478" s="116">
        <v>22.15</v>
      </c>
      <c r="H5478" s="20"/>
    </row>
    <row r="5479" spans="1:8" s="172" customFormat="1" ht="12.75" customHeight="1" x14ac:dyDescent="0.15">
      <c r="A5479" s="105"/>
      <c r="C5479" s="20"/>
      <c r="D5479" s="20"/>
      <c r="E5479" s="20"/>
      <c r="F5479" s="105">
        <v>36123</v>
      </c>
      <c r="G5479" s="116">
        <v>23.28</v>
      </c>
      <c r="H5479" s="20"/>
    </row>
    <row r="5480" spans="1:8" s="172" customFormat="1" ht="12.75" customHeight="1" x14ac:dyDescent="0.15">
      <c r="A5480" s="105"/>
      <c r="C5480" s="20"/>
      <c r="D5480" s="20"/>
      <c r="E5480" s="20"/>
      <c r="F5480" s="105">
        <v>36122</v>
      </c>
      <c r="G5480" s="116">
        <v>21.84</v>
      </c>
      <c r="H5480" s="20"/>
    </row>
    <row r="5481" spans="1:8" s="172" customFormat="1" ht="12.75" customHeight="1" x14ac:dyDescent="0.15">
      <c r="A5481" s="105"/>
      <c r="C5481" s="20"/>
      <c r="D5481" s="20"/>
      <c r="E5481" s="20"/>
      <c r="F5481" s="105">
        <v>36119</v>
      </c>
      <c r="G5481" s="116">
        <v>22.47</v>
      </c>
      <c r="H5481" s="20"/>
    </row>
    <row r="5482" spans="1:8" s="172" customFormat="1" ht="12.75" customHeight="1" x14ac:dyDescent="0.15">
      <c r="A5482" s="105"/>
      <c r="C5482" s="20"/>
      <c r="D5482" s="20"/>
      <c r="E5482" s="20"/>
      <c r="F5482" s="105">
        <v>36118</v>
      </c>
      <c r="G5482" s="116">
        <v>25.5</v>
      </c>
      <c r="H5482" s="20"/>
    </row>
    <row r="5483" spans="1:8" s="172" customFormat="1" ht="12.75" customHeight="1" x14ac:dyDescent="0.15">
      <c r="A5483" s="105"/>
      <c r="C5483" s="20"/>
      <c r="D5483" s="20"/>
      <c r="E5483" s="20"/>
      <c r="F5483" s="105">
        <v>36117</v>
      </c>
      <c r="G5483" s="116">
        <v>27.13</v>
      </c>
      <c r="H5483" s="20"/>
    </row>
    <row r="5484" spans="1:8" s="172" customFormat="1" ht="12.75" customHeight="1" x14ac:dyDescent="0.15">
      <c r="A5484" s="105"/>
      <c r="C5484" s="20"/>
      <c r="D5484" s="20"/>
      <c r="E5484" s="20"/>
      <c r="F5484" s="105">
        <v>36116</v>
      </c>
      <c r="G5484" s="116">
        <v>27.95</v>
      </c>
      <c r="H5484" s="20"/>
    </row>
    <row r="5485" spans="1:8" s="172" customFormat="1" ht="12.75" customHeight="1" x14ac:dyDescent="0.15">
      <c r="A5485" s="105"/>
      <c r="C5485" s="20"/>
      <c r="D5485" s="20"/>
      <c r="E5485" s="20"/>
      <c r="F5485" s="105">
        <v>36115</v>
      </c>
      <c r="G5485" s="116">
        <v>28.9</v>
      </c>
      <c r="H5485" s="20"/>
    </row>
    <row r="5486" spans="1:8" s="172" customFormat="1" ht="12.75" customHeight="1" x14ac:dyDescent="0.15">
      <c r="A5486" s="105"/>
      <c r="C5486" s="20"/>
      <c r="D5486" s="20"/>
      <c r="E5486" s="20"/>
      <c r="F5486" s="105">
        <v>36112</v>
      </c>
      <c r="G5486" s="116">
        <v>29.03</v>
      </c>
      <c r="H5486" s="20"/>
    </row>
    <row r="5487" spans="1:8" s="172" customFormat="1" ht="12.75" customHeight="1" x14ac:dyDescent="0.15">
      <c r="A5487" s="105"/>
      <c r="C5487" s="20"/>
      <c r="D5487" s="20"/>
      <c r="E5487" s="20"/>
      <c r="F5487" s="105">
        <v>36111</v>
      </c>
      <c r="G5487" s="116">
        <v>29.28</v>
      </c>
      <c r="H5487" s="20"/>
    </row>
    <row r="5488" spans="1:8" s="172" customFormat="1" ht="12.75" customHeight="1" x14ac:dyDescent="0.15">
      <c r="A5488" s="105"/>
      <c r="C5488" s="20"/>
      <c r="D5488" s="20"/>
      <c r="E5488" s="20"/>
      <c r="F5488" s="105">
        <v>36110</v>
      </c>
      <c r="G5488" s="116">
        <v>28.47</v>
      </c>
      <c r="H5488" s="20"/>
    </row>
    <row r="5489" spans="1:8" s="172" customFormat="1" ht="12.75" customHeight="1" x14ac:dyDescent="0.15">
      <c r="A5489" s="105"/>
      <c r="C5489" s="20"/>
      <c r="D5489" s="20"/>
      <c r="E5489" s="20"/>
      <c r="F5489" s="105">
        <v>36109</v>
      </c>
      <c r="G5489" s="116">
        <v>28.17</v>
      </c>
      <c r="H5489" s="20"/>
    </row>
    <row r="5490" spans="1:8" s="172" customFormat="1" ht="12.75" customHeight="1" x14ac:dyDescent="0.15">
      <c r="A5490" s="105"/>
      <c r="C5490" s="20"/>
      <c r="D5490" s="20"/>
      <c r="E5490" s="20"/>
      <c r="F5490" s="105">
        <v>36108</v>
      </c>
      <c r="G5490" s="116">
        <v>28.09</v>
      </c>
      <c r="H5490" s="20"/>
    </row>
    <row r="5491" spans="1:8" s="172" customFormat="1" ht="12.75" customHeight="1" x14ac:dyDescent="0.15">
      <c r="A5491" s="105"/>
      <c r="C5491" s="20"/>
      <c r="D5491" s="20"/>
      <c r="E5491" s="20"/>
      <c r="F5491" s="105">
        <v>36105</v>
      </c>
      <c r="G5491" s="116">
        <v>25.7</v>
      </c>
      <c r="H5491" s="20"/>
    </row>
    <row r="5492" spans="1:8" s="172" customFormat="1" ht="12.75" customHeight="1" x14ac:dyDescent="0.15">
      <c r="A5492" s="105"/>
      <c r="C5492" s="20"/>
      <c r="D5492" s="20"/>
      <c r="E5492" s="20"/>
      <c r="F5492" s="105">
        <v>36104</v>
      </c>
      <c r="G5492" s="116">
        <v>26.01</v>
      </c>
      <c r="H5492" s="20"/>
    </row>
    <row r="5493" spans="1:8" s="172" customFormat="1" ht="12.75" customHeight="1" x14ac:dyDescent="0.15">
      <c r="A5493" s="105"/>
      <c r="C5493" s="20"/>
      <c r="D5493" s="20"/>
      <c r="E5493" s="20"/>
      <c r="F5493" s="105">
        <v>36103</v>
      </c>
      <c r="G5493" s="116">
        <v>27.37</v>
      </c>
      <c r="H5493" s="20"/>
    </row>
    <row r="5494" spans="1:8" s="172" customFormat="1" ht="12.75" customHeight="1" x14ac:dyDescent="0.15">
      <c r="A5494" s="105"/>
      <c r="C5494" s="20"/>
      <c r="D5494" s="20"/>
      <c r="E5494" s="20"/>
      <c r="F5494" s="105">
        <v>36102</v>
      </c>
      <c r="G5494" s="116">
        <v>27.76</v>
      </c>
      <c r="H5494" s="20"/>
    </row>
    <row r="5495" spans="1:8" s="172" customFormat="1" ht="12.75" customHeight="1" x14ac:dyDescent="0.15">
      <c r="A5495" s="105"/>
      <c r="C5495" s="20"/>
      <c r="D5495" s="20"/>
      <c r="E5495" s="20"/>
      <c r="F5495" s="105">
        <v>36101</v>
      </c>
      <c r="G5495" s="116">
        <v>27.26</v>
      </c>
      <c r="H5495" s="20"/>
    </row>
    <row r="5496" spans="1:8" s="172" customFormat="1" ht="12.75" customHeight="1" x14ac:dyDescent="0.15">
      <c r="A5496" s="105"/>
      <c r="C5496" s="20"/>
      <c r="D5496" s="20"/>
      <c r="E5496" s="20"/>
      <c r="F5496" s="105">
        <v>36098</v>
      </c>
      <c r="G5496" s="116">
        <v>28.05</v>
      </c>
      <c r="H5496" s="20"/>
    </row>
    <row r="5497" spans="1:8" s="172" customFormat="1" ht="12.75" customHeight="1" x14ac:dyDescent="0.15">
      <c r="A5497" s="105"/>
      <c r="C5497" s="20"/>
      <c r="D5497" s="20"/>
      <c r="E5497" s="20"/>
      <c r="F5497" s="105">
        <v>36097</v>
      </c>
      <c r="G5497" s="116">
        <v>29.5</v>
      </c>
      <c r="H5497" s="20"/>
    </row>
    <row r="5498" spans="1:8" s="172" customFormat="1" ht="12.75" customHeight="1" x14ac:dyDescent="0.15">
      <c r="A5498" s="105"/>
      <c r="C5498" s="20"/>
      <c r="D5498" s="20"/>
      <c r="E5498" s="20"/>
      <c r="F5498" s="105">
        <v>36096</v>
      </c>
      <c r="G5498" s="116">
        <v>32.42</v>
      </c>
      <c r="H5498" s="20"/>
    </row>
    <row r="5499" spans="1:8" s="172" customFormat="1" ht="12.75" customHeight="1" x14ac:dyDescent="0.15">
      <c r="A5499" s="105"/>
      <c r="C5499" s="20"/>
      <c r="D5499" s="20"/>
      <c r="E5499" s="20"/>
      <c r="F5499" s="105">
        <v>36095</v>
      </c>
      <c r="G5499" s="116">
        <v>32.950000000000003</v>
      </c>
      <c r="H5499" s="20"/>
    </row>
    <row r="5500" spans="1:8" s="172" customFormat="1" ht="12.75" customHeight="1" x14ac:dyDescent="0.15">
      <c r="A5500" s="105"/>
      <c r="C5500" s="20"/>
      <c r="D5500" s="20"/>
      <c r="E5500" s="20"/>
      <c r="F5500" s="105">
        <v>36094</v>
      </c>
      <c r="G5500" s="116">
        <v>32.380000000000003</v>
      </c>
      <c r="H5500" s="20"/>
    </row>
    <row r="5501" spans="1:8" s="172" customFormat="1" ht="12.75" customHeight="1" x14ac:dyDescent="0.15">
      <c r="A5501" s="105"/>
      <c r="C5501" s="20"/>
      <c r="D5501" s="20"/>
      <c r="E5501" s="20"/>
      <c r="F5501" s="105">
        <v>36091</v>
      </c>
      <c r="G5501" s="116">
        <v>32.270000000000003</v>
      </c>
      <c r="H5501" s="20"/>
    </row>
    <row r="5502" spans="1:8" s="172" customFormat="1" ht="12.75" customHeight="1" x14ac:dyDescent="0.15">
      <c r="A5502" s="105"/>
      <c r="C5502" s="20"/>
      <c r="D5502" s="20"/>
      <c r="E5502" s="20"/>
      <c r="F5502" s="105">
        <v>36090</v>
      </c>
      <c r="G5502" s="116">
        <v>31.53</v>
      </c>
      <c r="H5502" s="20"/>
    </row>
    <row r="5503" spans="1:8" s="172" customFormat="1" ht="12.75" customHeight="1" x14ac:dyDescent="0.15">
      <c r="A5503" s="105"/>
      <c r="C5503" s="20"/>
      <c r="D5503" s="20"/>
      <c r="E5503" s="20"/>
      <c r="F5503" s="105">
        <v>36089</v>
      </c>
      <c r="G5503" s="116">
        <v>33.21</v>
      </c>
      <c r="H5503" s="20"/>
    </row>
    <row r="5504" spans="1:8" s="172" customFormat="1" ht="12.75" customHeight="1" x14ac:dyDescent="0.15">
      <c r="A5504" s="105"/>
      <c r="C5504" s="20"/>
      <c r="D5504" s="20"/>
      <c r="E5504" s="20"/>
      <c r="F5504" s="105">
        <v>36088</v>
      </c>
      <c r="G5504" s="116">
        <v>33.11</v>
      </c>
      <c r="H5504" s="20"/>
    </row>
    <row r="5505" spans="1:8" s="172" customFormat="1" ht="12.75" customHeight="1" x14ac:dyDescent="0.15">
      <c r="A5505" s="105"/>
      <c r="C5505" s="20"/>
      <c r="D5505" s="20"/>
      <c r="E5505" s="20"/>
      <c r="F5505" s="105">
        <v>36087</v>
      </c>
      <c r="G5505" s="116">
        <v>33.130000000000003</v>
      </c>
      <c r="H5505" s="20"/>
    </row>
    <row r="5506" spans="1:8" s="172" customFormat="1" ht="12.75" customHeight="1" x14ac:dyDescent="0.15">
      <c r="A5506" s="105"/>
      <c r="C5506" s="20"/>
      <c r="D5506" s="20"/>
      <c r="E5506" s="20"/>
      <c r="F5506" s="105">
        <v>36084</v>
      </c>
      <c r="G5506" s="116">
        <v>34.82</v>
      </c>
      <c r="H5506" s="20"/>
    </row>
    <row r="5507" spans="1:8" s="172" customFormat="1" ht="12.75" customHeight="1" x14ac:dyDescent="0.15">
      <c r="A5507" s="105"/>
      <c r="C5507" s="20"/>
      <c r="D5507" s="20"/>
      <c r="E5507" s="20"/>
      <c r="F5507" s="105">
        <v>36083</v>
      </c>
      <c r="G5507" s="116">
        <v>33.340000000000003</v>
      </c>
      <c r="H5507" s="20"/>
    </row>
    <row r="5508" spans="1:8" s="172" customFormat="1" ht="12.75" customHeight="1" x14ac:dyDescent="0.15">
      <c r="A5508" s="105"/>
      <c r="C5508" s="20"/>
      <c r="D5508" s="20"/>
      <c r="E5508" s="20"/>
      <c r="F5508" s="105">
        <v>36082</v>
      </c>
      <c r="G5508" s="116">
        <v>38.96</v>
      </c>
      <c r="H5508" s="20"/>
    </row>
    <row r="5509" spans="1:8" s="172" customFormat="1" ht="12.75" customHeight="1" x14ac:dyDescent="0.15">
      <c r="A5509" s="105"/>
      <c r="C5509" s="20"/>
      <c r="D5509" s="20"/>
      <c r="E5509" s="20"/>
      <c r="F5509" s="105">
        <v>36081</v>
      </c>
      <c r="G5509" s="116">
        <v>40.229999999999997</v>
      </c>
      <c r="H5509" s="20"/>
    </row>
    <row r="5510" spans="1:8" s="172" customFormat="1" ht="12.75" customHeight="1" x14ac:dyDescent="0.15">
      <c r="A5510" s="105"/>
      <c r="C5510" s="20"/>
      <c r="D5510" s="20"/>
      <c r="E5510" s="20"/>
      <c r="F5510" s="105">
        <v>36080</v>
      </c>
      <c r="G5510" s="116">
        <v>40.07</v>
      </c>
      <c r="H5510" s="20"/>
    </row>
    <row r="5511" spans="1:8" s="172" customFormat="1" ht="12.75" customHeight="1" x14ac:dyDescent="0.15">
      <c r="A5511" s="105"/>
      <c r="C5511" s="20"/>
      <c r="D5511" s="20"/>
      <c r="E5511" s="20"/>
      <c r="F5511" s="105">
        <v>36077</v>
      </c>
      <c r="G5511" s="116">
        <v>42.2</v>
      </c>
      <c r="H5511" s="20"/>
    </row>
    <row r="5512" spans="1:8" s="172" customFormat="1" ht="12.75" customHeight="1" x14ac:dyDescent="0.15">
      <c r="A5512" s="105"/>
      <c r="C5512" s="20"/>
      <c r="D5512" s="20"/>
      <c r="E5512" s="20"/>
      <c r="F5512" s="105">
        <v>36076</v>
      </c>
      <c r="G5512" s="116">
        <v>45.74</v>
      </c>
      <c r="H5512" s="20"/>
    </row>
    <row r="5513" spans="1:8" s="172" customFormat="1" ht="12.75" customHeight="1" x14ac:dyDescent="0.15">
      <c r="A5513" s="105"/>
      <c r="C5513" s="20"/>
      <c r="D5513" s="20"/>
      <c r="E5513" s="20"/>
      <c r="F5513" s="105">
        <v>36075</v>
      </c>
      <c r="G5513" s="116">
        <v>43.51</v>
      </c>
      <c r="H5513" s="20"/>
    </row>
    <row r="5514" spans="1:8" s="172" customFormat="1" ht="12.75" customHeight="1" x14ac:dyDescent="0.15">
      <c r="A5514" s="105"/>
      <c r="C5514" s="20"/>
      <c r="D5514" s="20"/>
      <c r="E5514" s="20"/>
      <c r="F5514" s="105">
        <v>36074</v>
      </c>
      <c r="G5514" s="116">
        <v>41.2</v>
      </c>
      <c r="H5514" s="20"/>
    </row>
    <row r="5515" spans="1:8" s="172" customFormat="1" ht="12.75" customHeight="1" x14ac:dyDescent="0.15">
      <c r="A5515" s="105"/>
      <c r="C5515" s="20"/>
      <c r="D5515" s="20"/>
      <c r="E5515" s="20"/>
      <c r="F5515" s="105">
        <v>36073</v>
      </c>
      <c r="G5515" s="116">
        <v>42.81</v>
      </c>
      <c r="H5515" s="20"/>
    </row>
    <row r="5516" spans="1:8" s="172" customFormat="1" ht="12.75" customHeight="1" x14ac:dyDescent="0.15">
      <c r="A5516" s="105"/>
      <c r="C5516" s="20"/>
      <c r="D5516" s="20"/>
      <c r="E5516" s="20"/>
      <c r="F5516" s="105">
        <v>36070</v>
      </c>
      <c r="G5516" s="116">
        <v>40.47</v>
      </c>
      <c r="H5516" s="20"/>
    </row>
    <row r="5517" spans="1:8" s="172" customFormat="1" ht="12.75" customHeight="1" x14ac:dyDescent="0.15">
      <c r="A5517" s="105"/>
      <c r="C5517" s="20"/>
      <c r="D5517" s="20"/>
      <c r="E5517" s="20"/>
      <c r="F5517" s="105">
        <v>36069</v>
      </c>
      <c r="G5517" s="116">
        <v>43.48</v>
      </c>
      <c r="H5517" s="20"/>
    </row>
    <row r="5518" spans="1:8" s="172" customFormat="1" ht="12.75" customHeight="1" x14ac:dyDescent="0.15">
      <c r="A5518" s="105"/>
      <c r="C5518" s="20"/>
      <c r="D5518" s="20"/>
      <c r="E5518" s="20"/>
      <c r="F5518" s="105">
        <v>36068</v>
      </c>
      <c r="G5518" s="116">
        <v>40.950000000000003</v>
      </c>
      <c r="H5518" s="20"/>
    </row>
    <row r="5519" spans="1:8" s="172" customFormat="1" ht="12.75" customHeight="1" x14ac:dyDescent="0.15">
      <c r="A5519" s="105"/>
      <c r="C5519" s="20"/>
      <c r="D5519" s="20"/>
      <c r="E5519" s="20"/>
      <c r="F5519" s="105">
        <v>36067</v>
      </c>
      <c r="G5519" s="116">
        <v>36.08</v>
      </c>
      <c r="H5519" s="20"/>
    </row>
    <row r="5520" spans="1:8" s="172" customFormat="1" ht="12.75" customHeight="1" x14ac:dyDescent="0.15">
      <c r="A5520" s="105"/>
      <c r="C5520" s="20"/>
      <c r="D5520" s="20"/>
      <c r="E5520" s="20"/>
      <c r="F5520" s="105">
        <v>36066</v>
      </c>
      <c r="G5520" s="116">
        <v>34.869999999999997</v>
      </c>
      <c r="H5520" s="20"/>
    </row>
    <row r="5521" spans="1:8" s="172" customFormat="1" ht="12.75" customHeight="1" x14ac:dyDescent="0.15">
      <c r="A5521" s="105"/>
      <c r="C5521" s="20"/>
      <c r="D5521" s="20"/>
      <c r="E5521" s="20"/>
      <c r="F5521" s="105">
        <v>36063</v>
      </c>
      <c r="G5521" s="116">
        <v>34.549999999999997</v>
      </c>
      <c r="H5521" s="20"/>
    </row>
    <row r="5522" spans="1:8" s="172" customFormat="1" ht="12.75" customHeight="1" x14ac:dyDescent="0.15">
      <c r="A5522" s="105"/>
      <c r="C5522" s="20"/>
      <c r="D5522" s="20"/>
      <c r="E5522" s="20"/>
      <c r="F5522" s="105">
        <v>36062</v>
      </c>
      <c r="G5522" s="116">
        <v>34.659999999999997</v>
      </c>
      <c r="H5522" s="20"/>
    </row>
    <row r="5523" spans="1:8" s="172" customFormat="1" ht="12.75" customHeight="1" x14ac:dyDescent="0.15">
      <c r="A5523" s="105"/>
      <c r="C5523" s="20"/>
      <c r="D5523" s="20"/>
      <c r="E5523" s="20"/>
      <c r="F5523" s="105">
        <v>36061</v>
      </c>
      <c r="G5523" s="116">
        <v>32.47</v>
      </c>
      <c r="H5523" s="20"/>
    </row>
    <row r="5524" spans="1:8" s="172" customFormat="1" ht="12.75" customHeight="1" x14ac:dyDescent="0.15">
      <c r="A5524" s="105"/>
      <c r="C5524" s="20"/>
      <c r="D5524" s="20"/>
      <c r="E5524" s="20"/>
      <c r="F5524" s="105">
        <v>36060</v>
      </c>
      <c r="G5524" s="116">
        <v>36.619999999999997</v>
      </c>
      <c r="H5524" s="20"/>
    </row>
    <row r="5525" spans="1:8" s="172" customFormat="1" ht="12.75" customHeight="1" x14ac:dyDescent="0.15">
      <c r="A5525" s="105"/>
      <c r="C5525" s="20"/>
      <c r="D5525" s="20"/>
      <c r="E5525" s="20"/>
      <c r="F5525" s="105">
        <v>36059</v>
      </c>
      <c r="G5525" s="116">
        <v>38.58</v>
      </c>
      <c r="H5525" s="20"/>
    </row>
    <row r="5526" spans="1:8" s="172" customFormat="1" ht="12.75" customHeight="1" x14ac:dyDescent="0.15">
      <c r="A5526" s="105"/>
      <c r="C5526" s="20"/>
      <c r="D5526" s="20"/>
      <c r="E5526" s="20"/>
      <c r="F5526" s="105">
        <v>36056</v>
      </c>
      <c r="G5526" s="116">
        <v>38.630000000000003</v>
      </c>
      <c r="H5526" s="20"/>
    </row>
    <row r="5527" spans="1:8" s="172" customFormat="1" ht="12.75" customHeight="1" x14ac:dyDescent="0.15">
      <c r="A5527" s="105"/>
      <c r="C5527" s="20"/>
      <c r="D5527" s="20"/>
      <c r="E5527" s="20"/>
      <c r="F5527" s="105">
        <v>36055</v>
      </c>
      <c r="G5527" s="116">
        <v>39.229999999999997</v>
      </c>
      <c r="H5527" s="20"/>
    </row>
    <row r="5528" spans="1:8" s="172" customFormat="1" ht="12.75" customHeight="1" x14ac:dyDescent="0.15">
      <c r="A5528" s="105"/>
      <c r="C5528" s="20"/>
      <c r="D5528" s="20"/>
      <c r="E5528" s="20"/>
      <c r="F5528" s="105">
        <v>36054</v>
      </c>
      <c r="G5528" s="116">
        <v>35.94</v>
      </c>
      <c r="H5528" s="20"/>
    </row>
    <row r="5529" spans="1:8" s="172" customFormat="1" ht="12.75" customHeight="1" x14ac:dyDescent="0.15">
      <c r="A5529" s="105"/>
      <c r="C5529" s="20"/>
      <c r="D5529" s="20"/>
      <c r="E5529" s="20"/>
      <c r="F5529" s="105">
        <v>36053</v>
      </c>
      <c r="G5529" s="116">
        <v>36.58</v>
      </c>
      <c r="H5529" s="20"/>
    </row>
    <row r="5530" spans="1:8" s="172" customFormat="1" ht="12.75" customHeight="1" x14ac:dyDescent="0.15">
      <c r="A5530" s="105"/>
      <c r="C5530" s="20"/>
      <c r="D5530" s="20"/>
      <c r="E5530" s="20"/>
      <c r="F5530" s="105">
        <v>36052</v>
      </c>
      <c r="G5530" s="116">
        <v>38.57</v>
      </c>
      <c r="H5530" s="20"/>
    </row>
    <row r="5531" spans="1:8" s="172" customFormat="1" ht="12.75" customHeight="1" x14ac:dyDescent="0.15">
      <c r="A5531" s="105"/>
      <c r="C5531" s="20"/>
      <c r="D5531" s="20"/>
      <c r="E5531" s="20"/>
      <c r="F5531" s="105">
        <v>36049</v>
      </c>
      <c r="G5531" s="116">
        <v>43.74</v>
      </c>
      <c r="H5531" s="20"/>
    </row>
    <row r="5532" spans="1:8" s="172" customFormat="1" ht="12.75" customHeight="1" x14ac:dyDescent="0.15">
      <c r="A5532" s="105"/>
      <c r="C5532" s="20"/>
      <c r="D5532" s="20"/>
      <c r="E5532" s="20"/>
      <c r="F5532" s="105">
        <v>36048</v>
      </c>
      <c r="G5532" s="116">
        <v>45.29</v>
      </c>
      <c r="H5532" s="20"/>
    </row>
    <row r="5533" spans="1:8" s="172" customFormat="1" ht="12.75" customHeight="1" x14ac:dyDescent="0.15">
      <c r="A5533" s="105"/>
      <c r="C5533" s="20"/>
      <c r="D5533" s="20"/>
      <c r="E5533" s="20"/>
      <c r="F5533" s="105">
        <v>36047</v>
      </c>
      <c r="G5533" s="116">
        <v>39.659999999999997</v>
      </c>
      <c r="H5533" s="20"/>
    </row>
    <row r="5534" spans="1:8" s="172" customFormat="1" ht="12.75" customHeight="1" x14ac:dyDescent="0.15">
      <c r="A5534" s="105"/>
      <c r="C5534" s="20"/>
      <c r="D5534" s="20"/>
      <c r="E5534" s="20"/>
      <c r="F5534" s="105">
        <v>36046</v>
      </c>
      <c r="G5534" s="116">
        <v>37.9</v>
      </c>
      <c r="H5534" s="20"/>
    </row>
    <row r="5535" spans="1:8" s="172" customFormat="1" ht="12.75" customHeight="1" x14ac:dyDescent="0.15">
      <c r="A5535" s="105"/>
      <c r="C5535" s="20"/>
      <c r="D5535" s="20"/>
      <c r="E5535" s="20"/>
      <c r="F5535" s="105">
        <v>36042</v>
      </c>
      <c r="G5535" s="116">
        <v>43.31</v>
      </c>
      <c r="H5535" s="20"/>
    </row>
    <row r="5536" spans="1:8" s="172" customFormat="1" ht="12.75" customHeight="1" x14ac:dyDescent="0.15">
      <c r="A5536" s="105"/>
      <c r="C5536" s="20"/>
      <c r="D5536" s="20"/>
      <c r="E5536" s="20"/>
      <c r="F5536" s="105">
        <v>36041</v>
      </c>
      <c r="G5536" s="116">
        <v>41.43</v>
      </c>
      <c r="H5536" s="20"/>
    </row>
    <row r="5537" spans="1:8" s="172" customFormat="1" ht="12.75" customHeight="1" x14ac:dyDescent="0.15">
      <c r="A5537" s="105"/>
      <c r="C5537" s="20"/>
      <c r="D5537" s="20"/>
      <c r="E5537" s="20"/>
      <c r="F5537" s="105">
        <v>36040</v>
      </c>
      <c r="G5537" s="116">
        <v>36.76</v>
      </c>
      <c r="H5537" s="20"/>
    </row>
    <row r="5538" spans="1:8" s="172" customFormat="1" ht="12.75" customHeight="1" x14ac:dyDescent="0.15">
      <c r="A5538" s="105"/>
      <c r="C5538" s="20"/>
      <c r="D5538" s="20"/>
      <c r="E5538" s="20"/>
      <c r="F5538" s="105">
        <v>36039</v>
      </c>
      <c r="G5538" s="116">
        <v>36.479999999999997</v>
      </c>
      <c r="H5538" s="20"/>
    </row>
    <row r="5539" spans="1:8" s="172" customFormat="1" ht="12.75" customHeight="1" x14ac:dyDescent="0.15">
      <c r="A5539" s="105"/>
      <c r="C5539" s="20"/>
      <c r="D5539" s="20"/>
      <c r="E5539" s="20"/>
      <c r="F5539" s="105">
        <v>36038</v>
      </c>
      <c r="G5539" s="116">
        <v>44.28</v>
      </c>
      <c r="H5539" s="20"/>
    </row>
    <row r="5540" spans="1:8" s="172" customFormat="1" ht="12.75" customHeight="1" x14ac:dyDescent="0.15">
      <c r="A5540" s="105"/>
      <c r="C5540" s="20"/>
      <c r="D5540" s="20"/>
      <c r="E5540" s="20"/>
      <c r="F5540" s="105">
        <v>36035</v>
      </c>
      <c r="G5540" s="116">
        <v>39.6</v>
      </c>
      <c r="H5540" s="20"/>
    </row>
    <row r="5541" spans="1:8" s="172" customFormat="1" ht="12.75" customHeight="1" x14ac:dyDescent="0.15">
      <c r="A5541" s="105"/>
      <c r="C5541" s="20"/>
      <c r="D5541" s="20"/>
      <c r="E5541" s="20"/>
      <c r="F5541" s="105">
        <v>36034</v>
      </c>
      <c r="G5541" s="116">
        <v>38.549999999999997</v>
      </c>
      <c r="H5541" s="20"/>
    </row>
    <row r="5542" spans="1:8" s="172" customFormat="1" ht="12.75" customHeight="1" x14ac:dyDescent="0.15">
      <c r="A5542" s="105"/>
      <c r="C5542" s="20"/>
      <c r="D5542" s="20"/>
      <c r="E5542" s="20"/>
      <c r="F5542" s="105">
        <v>36033</v>
      </c>
      <c r="G5542" s="116">
        <v>31.14</v>
      </c>
      <c r="H5542" s="20"/>
    </row>
    <row r="5543" spans="1:8" s="172" customFormat="1" ht="12.75" customHeight="1" x14ac:dyDescent="0.15">
      <c r="A5543" s="105"/>
      <c r="C5543" s="20"/>
      <c r="D5543" s="20"/>
      <c r="E5543" s="20"/>
      <c r="F5543" s="105">
        <v>36032</v>
      </c>
      <c r="G5543" s="116">
        <v>30.33</v>
      </c>
      <c r="H5543" s="20"/>
    </row>
    <row r="5544" spans="1:8" s="172" customFormat="1" ht="12.75" customHeight="1" x14ac:dyDescent="0.15">
      <c r="A5544" s="105"/>
      <c r="C5544" s="20"/>
      <c r="D5544" s="20"/>
      <c r="E5544" s="20"/>
      <c r="F5544" s="105">
        <v>36031</v>
      </c>
      <c r="G5544" s="116">
        <v>31.8</v>
      </c>
      <c r="H5544" s="20"/>
    </row>
    <row r="5545" spans="1:8" s="172" customFormat="1" ht="12.75" customHeight="1" x14ac:dyDescent="0.15">
      <c r="A5545" s="105"/>
      <c r="C5545" s="20"/>
      <c r="D5545" s="20"/>
      <c r="E5545" s="20"/>
      <c r="F5545" s="105">
        <v>36028</v>
      </c>
      <c r="G5545" s="116">
        <v>33.14</v>
      </c>
      <c r="H5545" s="20"/>
    </row>
    <row r="5546" spans="1:8" s="172" customFormat="1" ht="12.75" customHeight="1" x14ac:dyDescent="0.15">
      <c r="A5546" s="105"/>
      <c r="C5546" s="20"/>
      <c r="D5546" s="20"/>
      <c r="E5546" s="20"/>
      <c r="F5546" s="105">
        <v>36027</v>
      </c>
      <c r="G5546" s="116">
        <v>30</v>
      </c>
      <c r="H5546" s="20"/>
    </row>
    <row r="5547" spans="1:8" s="172" customFormat="1" ht="12.75" customHeight="1" x14ac:dyDescent="0.15">
      <c r="A5547" s="105"/>
      <c r="C5547" s="20"/>
      <c r="D5547" s="20"/>
      <c r="E5547" s="20"/>
      <c r="F5547" s="105">
        <v>36026</v>
      </c>
      <c r="G5547" s="116">
        <v>28.69</v>
      </c>
      <c r="H5547" s="20"/>
    </row>
    <row r="5548" spans="1:8" s="172" customFormat="1" ht="12.75" customHeight="1" x14ac:dyDescent="0.15">
      <c r="A5548" s="105"/>
      <c r="C5548" s="20"/>
      <c r="D5548" s="20"/>
      <c r="E5548" s="20"/>
      <c r="F5548" s="105">
        <v>36025</v>
      </c>
      <c r="G5548" s="116">
        <v>28.4</v>
      </c>
      <c r="H5548" s="20"/>
    </row>
    <row r="5549" spans="1:8" s="172" customFormat="1" ht="12.75" customHeight="1" x14ac:dyDescent="0.15">
      <c r="A5549" s="105"/>
      <c r="C5549" s="20"/>
      <c r="D5549" s="20"/>
      <c r="E5549" s="20"/>
      <c r="F5549" s="105">
        <v>36024</v>
      </c>
      <c r="G5549" s="116">
        <v>31.86</v>
      </c>
      <c r="H5549" s="20"/>
    </row>
    <row r="5550" spans="1:8" s="172" customFormat="1" ht="12.75" customHeight="1" x14ac:dyDescent="0.15">
      <c r="A5550" s="105"/>
      <c r="C5550" s="20"/>
      <c r="D5550" s="20"/>
      <c r="E5550" s="20"/>
      <c r="F5550" s="105">
        <v>36021</v>
      </c>
      <c r="G5550" s="116">
        <v>34.340000000000003</v>
      </c>
      <c r="H5550" s="20"/>
    </row>
    <row r="5551" spans="1:8" s="172" customFormat="1" ht="12.75" customHeight="1" x14ac:dyDescent="0.15">
      <c r="A5551" s="105"/>
      <c r="C5551" s="20"/>
      <c r="D5551" s="20"/>
      <c r="E5551" s="20"/>
      <c r="F5551" s="105">
        <v>36020</v>
      </c>
      <c r="G5551" s="116">
        <v>29.92</v>
      </c>
      <c r="H5551" s="20"/>
    </row>
    <row r="5552" spans="1:8" s="172" customFormat="1" ht="12.75" customHeight="1" x14ac:dyDescent="0.15">
      <c r="A5552" s="105"/>
      <c r="C5552" s="20"/>
      <c r="D5552" s="20"/>
      <c r="E5552" s="20"/>
      <c r="F5552" s="105">
        <v>36019</v>
      </c>
      <c r="G5552" s="116">
        <v>28.55</v>
      </c>
      <c r="H5552" s="20"/>
    </row>
    <row r="5553" spans="1:8" s="172" customFormat="1" ht="12.75" customHeight="1" x14ac:dyDescent="0.15">
      <c r="A5553" s="105"/>
      <c r="C5553" s="20"/>
      <c r="D5553" s="20"/>
      <c r="E5553" s="20"/>
      <c r="F5553" s="105">
        <v>36018</v>
      </c>
      <c r="G5553" s="116">
        <v>31.91</v>
      </c>
      <c r="H5553" s="20"/>
    </row>
    <row r="5554" spans="1:8" s="172" customFormat="1" ht="12.75" customHeight="1" x14ac:dyDescent="0.15">
      <c r="A5554" s="105"/>
      <c r="C5554" s="20"/>
      <c r="D5554" s="20"/>
      <c r="E5554" s="20"/>
      <c r="F5554" s="105">
        <v>36017</v>
      </c>
      <c r="G5554" s="116">
        <v>28.75</v>
      </c>
      <c r="H5554" s="20"/>
    </row>
    <row r="5555" spans="1:8" s="172" customFormat="1" ht="12.75" customHeight="1" x14ac:dyDescent="0.15">
      <c r="A5555" s="105"/>
      <c r="C5555" s="20"/>
      <c r="D5555" s="20"/>
      <c r="E5555" s="20"/>
      <c r="F5555" s="105">
        <v>36014</v>
      </c>
      <c r="G5555" s="116">
        <v>27.02</v>
      </c>
      <c r="H5555" s="20"/>
    </row>
    <row r="5556" spans="1:8" s="172" customFormat="1" ht="12.75" customHeight="1" x14ac:dyDescent="0.15">
      <c r="A5556" s="105"/>
      <c r="C5556" s="20"/>
      <c r="D5556" s="20"/>
      <c r="E5556" s="20"/>
      <c r="F5556" s="105">
        <v>36013</v>
      </c>
      <c r="G5556" s="116">
        <v>28.2</v>
      </c>
      <c r="H5556" s="20"/>
    </row>
    <row r="5557" spans="1:8" s="172" customFormat="1" ht="12.75" customHeight="1" x14ac:dyDescent="0.15">
      <c r="A5557" s="105"/>
      <c r="C5557" s="20"/>
      <c r="D5557" s="20"/>
      <c r="E5557" s="20"/>
      <c r="F5557" s="105">
        <v>36012</v>
      </c>
      <c r="G5557" s="116">
        <v>29.83</v>
      </c>
      <c r="H5557" s="20"/>
    </row>
    <row r="5558" spans="1:8" s="172" customFormat="1" ht="12.75" customHeight="1" x14ac:dyDescent="0.15">
      <c r="A5558" s="105"/>
      <c r="C5558" s="20"/>
      <c r="D5558" s="20"/>
      <c r="E5558" s="20"/>
      <c r="F5558" s="105">
        <v>36011</v>
      </c>
      <c r="G5558" s="116">
        <v>31.06</v>
      </c>
      <c r="H5558" s="20"/>
    </row>
    <row r="5559" spans="1:8" s="172" customFormat="1" ht="12.75" customHeight="1" x14ac:dyDescent="0.15">
      <c r="A5559" s="105"/>
      <c r="C5559" s="20"/>
      <c r="D5559" s="20"/>
      <c r="E5559" s="20"/>
      <c r="F5559" s="105">
        <v>36010</v>
      </c>
      <c r="G5559" s="116">
        <v>25.98</v>
      </c>
      <c r="H5559" s="20"/>
    </row>
    <row r="5560" spans="1:8" s="172" customFormat="1" ht="12.75" customHeight="1" x14ac:dyDescent="0.15">
      <c r="A5560" s="105"/>
      <c r="C5560" s="20"/>
      <c r="D5560" s="20"/>
      <c r="E5560" s="20"/>
      <c r="F5560" s="105">
        <v>36007</v>
      </c>
      <c r="G5560" s="116">
        <v>24.8</v>
      </c>
      <c r="H5560" s="20"/>
    </row>
    <row r="5561" spans="1:8" s="172" customFormat="1" ht="12.75" customHeight="1" x14ac:dyDescent="0.15">
      <c r="A5561" s="105"/>
      <c r="C5561" s="20"/>
      <c r="D5561" s="20"/>
      <c r="E5561" s="20"/>
      <c r="F5561" s="105">
        <v>36006</v>
      </c>
      <c r="G5561" s="116">
        <v>22.66</v>
      </c>
      <c r="H5561" s="20"/>
    </row>
    <row r="5562" spans="1:8" s="172" customFormat="1" ht="12.75" customHeight="1" x14ac:dyDescent="0.15">
      <c r="A5562" s="105"/>
      <c r="C5562" s="20"/>
      <c r="D5562" s="20"/>
      <c r="E5562" s="20"/>
      <c r="F5562" s="105">
        <v>36005</v>
      </c>
      <c r="G5562" s="116">
        <v>24.79</v>
      </c>
      <c r="H5562" s="20"/>
    </row>
    <row r="5563" spans="1:8" s="172" customFormat="1" ht="12.75" customHeight="1" x14ac:dyDescent="0.15">
      <c r="A5563" s="105"/>
      <c r="C5563" s="20"/>
      <c r="D5563" s="20"/>
      <c r="E5563" s="20"/>
      <c r="F5563" s="105">
        <v>36004</v>
      </c>
      <c r="G5563" s="116">
        <v>25.25</v>
      </c>
      <c r="H5563" s="20"/>
    </row>
    <row r="5564" spans="1:8" s="172" customFormat="1" ht="12.75" customHeight="1" x14ac:dyDescent="0.15">
      <c r="A5564" s="105"/>
      <c r="C5564" s="20"/>
      <c r="D5564" s="20"/>
      <c r="E5564" s="20"/>
      <c r="F5564" s="105">
        <v>36003</v>
      </c>
      <c r="G5564" s="116">
        <v>23.13</v>
      </c>
      <c r="H5564" s="20"/>
    </row>
    <row r="5565" spans="1:8" s="172" customFormat="1" ht="12.75" customHeight="1" x14ac:dyDescent="0.15">
      <c r="A5565" s="105"/>
      <c r="C5565" s="20"/>
      <c r="D5565" s="20"/>
      <c r="E5565" s="20"/>
      <c r="F5565" s="105">
        <v>36000</v>
      </c>
      <c r="G5565" s="116">
        <v>23.01</v>
      </c>
      <c r="H5565" s="20"/>
    </row>
    <row r="5566" spans="1:8" s="172" customFormat="1" ht="12.75" customHeight="1" x14ac:dyDescent="0.15">
      <c r="A5566" s="105"/>
      <c r="C5566" s="20"/>
      <c r="D5566" s="20"/>
      <c r="E5566" s="20"/>
      <c r="F5566" s="105">
        <v>35999</v>
      </c>
      <c r="G5566" s="116">
        <v>23.01</v>
      </c>
      <c r="H5566" s="20"/>
    </row>
    <row r="5567" spans="1:8" s="172" customFormat="1" ht="12.75" customHeight="1" x14ac:dyDescent="0.15">
      <c r="A5567" s="105"/>
      <c r="C5567" s="20"/>
      <c r="D5567" s="20"/>
      <c r="E5567" s="20"/>
      <c r="F5567" s="105">
        <v>35998</v>
      </c>
      <c r="G5567" s="116">
        <v>20.32</v>
      </c>
      <c r="H5567" s="20"/>
    </row>
    <row r="5568" spans="1:8" s="172" customFormat="1" ht="12.75" customHeight="1" x14ac:dyDescent="0.15">
      <c r="A5568" s="105"/>
      <c r="C5568" s="20"/>
      <c r="D5568" s="20"/>
      <c r="E5568" s="20"/>
      <c r="F5568" s="105">
        <v>35997</v>
      </c>
      <c r="G5568" s="116">
        <v>20.100000000000001</v>
      </c>
      <c r="H5568" s="20"/>
    </row>
    <row r="5569" spans="1:8" s="172" customFormat="1" ht="12.75" customHeight="1" x14ac:dyDescent="0.15">
      <c r="A5569" s="105"/>
      <c r="C5569" s="20"/>
      <c r="D5569" s="20"/>
      <c r="E5569" s="20"/>
      <c r="F5569" s="105">
        <v>35996</v>
      </c>
      <c r="G5569" s="116">
        <v>17.34</v>
      </c>
      <c r="H5569" s="20"/>
    </row>
    <row r="5570" spans="1:8" s="172" customFormat="1" ht="12.75" customHeight="1" x14ac:dyDescent="0.15">
      <c r="A5570" s="105"/>
      <c r="C5570" s="20"/>
      <c r="D5570" s="20"/>
      <c r="E5570" s="20"/>
      <c r="F5570" s="105">
        <v>35993</v>
      </c>
      <c r="G5570" s="116">
        <v>16.23</v>
      </c>
      <c r="H5570" s="20"/>
    </row>
    <row r="5571" spans="1:8" s="172" customFormat="1" ht="12.75" customHeight="1" x14ac:dyDescent="0.15">
      <c r="A5571" s="105"/>
      <c r="C5571" s="20"/>
      <c r="D5571" s="20"/>
      <c r="E5571" s="20"/>
      <c r="F5571" s="105">
        <v>35992</v>
      </c>
      <c r="G5571" s="116">
        <v>16.97</v>
      </c>
      <c r="H5571" s="20"/>
    </row>
    <row r="5572" spans="1:8" s="172" customFormat="1" ht="12.75" customHeight="1" x14ac:dyDescent="0.15">
      <c r="A5572" s="105"/>
      <c r="C5572" s="20"/>
      <c r="D5572" s="20"/>
      <c r="E5572" s="20"/>
      <c r="F5572" s="105">
        <v>35991</v>
      </c>
      <c r="G5572" s="116">
        <v>17.89</v>
      </c>
      <c r="H5572" s="20"/>
    </row>
    <row r="5573" spans="1:8" s="172" customFormat="1" ht="12.75" customHeight="1" x14ac:dyDescent="0.15">
      <c r="A5573" s="105"/>
      <c r="C5573" s="20"/>
      <c r="D5573" s="20"/>
      <c r="E5573" s="20"/>
      <c r="F5573" s="105">
        <v>35990</v>
      </c>
      <c r="G5573" s="116">
        <v>17.88</v>
      </c>
      <c r="H5573" s="20"/>
    </row>
    <row r="5574" spans="1:8" s="172" customFormat="1" ht="12.75" customHeight="1" x14ac:dyDescent="0.15">
      <c r="A5574" s="105"/>
      <c r="C5574" s="20"/>
      <c r="D5574" s="20"/>
      <c r="E5574" s="20"/>
      <c r="F5574" s="105">
        <v>35989</v>
      </c>
      <c r="G5574" s="116">
        <v>18.260000000000002</v>
      </c>
      <c r="H5574" s="20"/>
    </row>
    <row r="5575" spans="1:8" s="172" customFormat="1" ht="12.75" customHeight="1" x14ac:dyDescent="0.15">
      <c r="A5575" s="105"/>
      <c r="C5575" s="20"/>
      <c r="D5575" s="20"/>
      <c r="E5575" s="20"/>
      <c r="F5575" s="105">
        <v>35986</v>
      </c>
      <c r="G5575" s="116">
        <v>17.920000000000002</v>
      </c>
      <c r="H5575" s="20"/>
    </row>
    <row r="5576" spans="1:8" s="172" customFormat="1" ht="12.75" customHeight="1" x14ac:dyDescent="0.15">
      <c r="A5576" s="105"/>
      <c r="C5576" s="20"/>
      <c r="D5576" s="20"/>
      <c r="E5576" s="20"/>
      <c r="F5576" s="105">
        <v>35985</v>
      </c>
      <c r="G5576" s="116">
        <v>18.16</v>
      </c>
      <c r="H5576" s="20"/>
    </row>
    <row r="5577" spans="1:8" s="172" customFormat="1" ht="12.75" customHeight="1" x14ac:dyDescent="0.15">
      <c r="A5577" s="105"/>
      <c r="C5577" s="20"/>
      <c r="D5577" s="20"/>
      <c r="E5577" s="20"/>
      <c r="F5577" s="105">
        <v>35984</v>
      </c>
      <c r="G5577" s="116">
        <v>17.82</v>
      </c>
      <c r="H5577" s="20"/>
    </row>
    <row r="5578" spans="1:8" s="172" customFormat="1" ht="12.75" customHeight="1" x14ac:dyDescent="0.15">
      <c r="A5578" s="105"/>
      <c r="C5578" s="20"/>
      <c r="D5578" s="20"/>
      <c r="E5578" s="20"/>
      <c r="F5578" s="105">
        <v>35983</v>
      </c>
      <c r="G5578" s="116">
        <v>18.62</v>
      </c>
      <c r="H5578" s="20"/>
    </row>
    <row r="5579" spans="1:8" s="172" customFormat="1" ht="12.75" customHeight="1" x14ac:dyDescent="0.15">
      <c r="A5579" s="105"/>
      <c r="C5579" s="20"/>
      <c r="D5579" s="20"/>
      <c r="E5579" s="20"/>
      <c r="F5579" s="105">
        <v>35982</v>
      </c>
      <c r="G5579" s="116">
        <v>18.63</v>
      </c>
      <c r="H5579" s="20"/>
    </row>
    <row r="5580" spans="1:8" s="172" customFormat="1" ht="12.75" customHeight="1" x14ac:dyDescent="0.15">
      <c r="A5580" s="105"/>
      <c r="C5580" s="20"/>
      <c r="D5580" s="20"/>
      <c r="E5580" s="20"/>
      <c r="F5580" s="105">
        <v>35978</v>
      </c>
      <c r="G5580" s="116">
        <v>17.670000000000002</v>
      </c>
      <c r="H5580" s="20"/>
    </row>
    <row r="5581" spans="1:8" s="172" customFormat="1" ht="12.75" customHeight="1" x14ac:dyDescent="0.15">
      <c r="A5581" s="105"/>
      <c r="C5581" s="20"/>
      <c r="D5581" s="20"/>
      <c r="E5581" s="20"/>
      <c r="F5581" s="105">
        <v>35977</v>
      </c>
      <c r="G5581" s="116">
        <v>18</v>
      </c>
      <c r="H5581" s="20"/>
    </row>
    <row r="5582" spans="1:8" s="172" customFormat="1" ht="12.75" customHeight="1" x14ac:dyDescent="0.15">
      <c r="A5582" s="105"/>
      <c r="C5582" s="20"/>
      <c r="D5582" s="20"/>
      <c r="E5582" s="20"/>
      <c r="F5582" s="105">
        <v>35976</v>
      </c>
      <c r="G5582" s="116">
        <v>19.71</v>
      </c>
      <c r="H5582" s="20"/>
    </row>
    <row r="5583" spans="1:8" s="172" customFormat="1" ht="12.75" customHeight="1" x14ac:dyDescent="0.15">
      <c r="A5583" s="105"/>
      <c r="C5583" s="20"/>
      <c r="D5583" s="20"/>
      <c r="E5583" s="20"/>
      <c r="F5583" s="105">
        <v>35975</v>
      </c>
      <c r="G5583" s="116">
        <v>19.57</v>
      </c>
      <c r="H5583" s="20"/>
    </row>
    <row r="5584" spans="1:8" s="172" customFormat="1" ht="12.75" customHeight="1" x14ac:dyDescent="0.15">
      <c r="A5584" s="105"/>
      <c r="C5584" s="20"/>
      <c r="D5584" s="20"/>
      <c r="E5584" s="20"/>
      <c r="F5584" s="105">
        <v>35972</v>
      </c>
      <c r="G5584" s="116">
        <v>19.36</v>
      </c>
      <c r="H5584" s="20"/>
    </row>
    <row r="5585" spans="1:8" s="172" customFormat="1" ht="12.75" customHeight="1" x14ac:dyDescent="0.15">
      <c r="A5585" s="105"/>
      <c r="C5585" s="20"/>
      <c r="D5585" s="20"/>
      <c r="E5585" s="20"/>
      <c r="F5585" s="105">
        <v>35971</v>
      </c>
      <c r="G5585" s="116">
        <v>20.25</v>
      </c>
      <c r="H5585" s="20"/>
    </row>
    <row r="5586" spans="1:8" s="172" customFormat="1" ht="12.75" customHeight="1" x14ac:dyDescent="0.15">
      <c r="A5586" s="105"/>
      <c r="C5586" s="20"/>
      <c r="D5586" s="20"/>
      <c r="E5586" s="20"/>
      <c r="F5586" s="105">
        <v>35970</v>
      </c>
      <c r="G5586" s="116">
        <v>20.02</v>
      </c>
      <c r="H5586" s="20"/>
    </row>
    <row r="5587" spans="1:8" s="172" customFormat="1" ht="12.75" customHeight="1" x14ac:dyDescent="0.15">
      <c r="A5587" s="105"/>
      <c r="C5587" s="20"/>
      <c r="D5587" s="20"/>
      <c r="E5587" s="20"/>
      <c r="F5587" s="105">
        <v>35969</v>
      </c>
      <c r="G5587" s="116">
        <v>20.170000000000002</v>
      </c>
      <c r="H5587" s="20"/>
    </row>
    <row r="5588" spans="1:8" s="172" customFormat="1" ht="12.75" customHeight="1" x14ac:dyDescent="0.15">
      <c r="A5588" s="105"/>
      <c r="C5588" s="20"/>
      <c r="D5588" s="20"/>
      <c r="E5588" s="20"/>
      <c r="F5588" s="105">
        <v>35968</v>
      </c>
      <c r="G5588" s="116">
        <v>21.94</v>
      </c>
      <c r="H5588" s="20"/>
    </row>
    <row r="5589" spans="1:8" s="172" customFormat="1" ht="12.75" customHeight="1" x14ac:dyDescent="0.15">
      <c r="A5589" s="105"/>
      <c r="C5589" s="20"/>
      <c r="D5589" s="20"/>
      <c r="E5589" s="20"/>
      <c r="F5589" s="105">
        <v>35965</v>
      </c>
      <c r="G5589" s="116">
        <v>21.92</v>
      </c>
      <c r="H5589" s="20"/>
    </row>
    <row r="5590" spans="1:8" s="172" customFormat="1" ht="12.75" customHeight="1" x14ac:dyDescent="0.15">
      <c r="A5590" s="105"/>
      <c r="C5590" s="20"/>
      <c r="D5590" s="20"/>
      <c r="E5590" s="20"/>
      <c r="F5590" s="105">
        <v>35964</v>
      </c>
      <c r="G5590" s="116">
        <v>22.4</v>
      </c>
      <c r="H5590" s="20"/>
    </row>
    <row r="5591" spans="1:8" s="172" customFormat="1" ht="12.75" customHeight="1" x14ac:dyDescent="0.15">
      <c r="A5591" s="105"/>
      <c r="C5591" s="20"/>
      <c r="D5591" s="20"/>
      <c r="E5591" s="20"/>
      <c r="F5591" s="105">
        <v>35963</v>
      </c>
      <c r="G5591" s="116">
        <v>22.89</v>
      </c>
      <c r="H5591" s="20"/>
    </row>
    <row r="5592" spans="1:8" s="172" customFormat="1" ht="12.75" customHeight="1" x14ac:dyDescent="0.15">
      <c r="A5592" s="105"/>
      <c r="C5592" s="20"/>
      <c r="D5592" s="20"/>
      <c r="E5592" s="20"/>
      <c r="F5592" s="105">
        <v>35962</v>
      </c>
      <c r="G5592" s="116">
        <v>24.8</v>
      </c>
      <c r="H5592" s="20"/>
    </row>
    <row r="5593" spans="1:8" s="172" customFormat="1" ht="12.75" customHeight="1" x14ac:dyDescent="0.15">
      <c r="A5593" s="105"/>
      <c r="C5593" s="20"/>
      <c r="D5593" s="20"/>
      <c r="E5593" s="20"/>
      <c r="F5593" s="105">
        <v>35961</v>
      </c>
      <c r="G5593" s="116">
        <v>25.94</v>
      </c>
      <c r="H5593" s="20"/>
    </row>
    <row r="5594" spans="1:8" s="172" customFormat="1" ht="12.75" customHeight="1" x14ac:dyDescent="0.15">
      <c r="A5594" s="105"/>
      <c r="C5594" s="20"/>
      <c r="D5594" s="20"/>
      <c r="E5594" s="20"/>
      <c r="F5594" s="105">
        <v>35958</v>
      </c>
      <c r="G5594" s="116">
        <v>22.78</v>
      </c>
      <c r="H5594" s="20"/>
    </row>
    <row r="5595" spans="1:8" s="172" customFormat="1" ht="12.75" customHeight="1" x14ac:dyDescent="0.15">
      <c r="A5595" s="105"/>
      <c r="C5595" s="20"/>
      <c r="D5595" s="20"/>
      <c r="E5595" s="20"/>
      <c r="F5595" s="105">
        <v>35957</v>
      </c>
      <c r="G5595" s="116">
        <v>23.57</v>
      </c>
      <c r="H5595" s="20"/>
    </row>
    <row r="5596" spans="1:8" s="172" customFormat="1" ht="12.75" customHeight="1" x14ac:dyDescent="0.15">
      <c r="A5596" s="105"/>
      <c r="C5596" s="20"/>
      <c r="D5596" s="20"/>
      <c r="E5596" s="20"/>
      <c r="F5596" s="105">
        <v>35956</v>
      </c>
      <c r="G5596" s="116">
        <v>21.48</v>
      </c>
      <c r="H5596" s="20"/>
    </row>
    <row r="5597" spans="1:8" s="172" customFormat="1" ht="12.75" customHeight="1" x14ac:dyDescent="0.15">
      <c r="A5597" s="105"/>
      <c r="C5597" s="20"/>
      <c r="D5597" s="20"/>
      <c r="E5597" s="20"/>
      <c r="F5597" s="105">
        <v>35955</v>
      </c>
      <c r="G5597" s="116">
        <v>20.52</v>
      </c>
      <c r="H5597" s="20"/>
    </row>
    <row r="5598" spans="1:8" s="172" customFormat="1" ht="12.75" customHeight="1" x14ac:dyDescent="0.15">
      <c r="A5598" s="105"/>
      <c r="C5598" s="20"/>
      <c r="D5598" s="20"/>
      <c r="E5598" s="20"/>
      <c r="F5598" s="105">
        <v>35954</v>
      </c>
      <c r="G5598" s="116">
        <v>20.58</v>
      </c>
      <c r="H5598" s="20"/>
    </row>
    <row r="5599" spans="1:8" s="172" customFormat="1" ht="12.75" customHeight="1" x14ac:dyDescent="0.15">
      <c r="A5599" s="105"/>
      <c r="C5599" s="20"/>
      <c r="D5599" s="20"/>
      <c r="E5599" s="20"/>
      <c r="F5599" s="105">
        <v>35951</v>
      </c>
      <c r="G5599" s="116">
        <v>19.78</v>
      </c>
      <c r="H5599" s="20"/>
    </row>
    <row r="5600" spans="1:8" s="172" customFormat="1" ht="12.75" customHeight="1" x14ac:dyDescent="0.15">
      <c r="A5600" s="105"/>
      <c r="C5600" s="20"/>
      <c r="D5600" s="20"/>
      <c r="E5600" s="20"/>
      <c r="F5600" s="105">
        <v>35950</v>
      </c>
      <c r="G5600" s="116">
        <v>21.22</v>
      </c>
      <c r="H5600" s="20"/>
    </row>
    <row r="5601" spans="1:8" s="172" customFormat="1" ht="12.75" customHeight="1" x14ac:dyDescent="0.15">
      <c r="A5601" s="105"/>
      <c r="C5601" s="20"/>
      <c r="D5601" s="20"/>
      <c r="E5601" s="20"/>
      <c r="F5601" s="105">
        <v>35949</v>
      </c>
      <c r="G5601" s="116">
        <v>22.85</v>
      </c>
      <c r="H5601" s="20"/>
    </row>
    <row r="5602" spans="1:8" s="172" customFormat="1" ht="12.75" customHeight="1" x14ac:dyDescent="0.15">
      <c r="A5602" s="105"/>
      <c r="C5602" s="20"/>
      <c r="D5602" s="20"/>
      <c r="E5602" s="20"/>
      <c r="F5602" s="105">
        <v>35948</v>
      </c>
      <c r="G5602" s="116">
        <v>22</v>
      </c>
      <c r="H5602" s="20"/>
    </row>
    <row r="5603" spans="1:8" s="172" customFormat="1" ht="12.75" customHeight="1" x14ac:dyDescent="0.15">
      <c r="A5603" s="105"/>
      <c r="C5603" s="20"/>
      <c r="D5603" s="20"/>
      <c r="E5603" s="20"/>
      <c r="F5603" s="105">
        <v>35947</v>
      </c>
      <c r="G5603" s="116">
        <v>22.83</v>
      </c>
      <c r="H5603" s="20"/>
    </row>
    <row r="5604" spans="1:8" s="172" customFormat="1" ht="12.75" customHeight="1" x14ac:dyDescent="0.15">
      <c r="A5604" s="105"/>
      <c r="C5604" s="20"/>
      <c r="D5604" s="20"/>
      <c r="E5604" s="20"/>
      <c r="F5604" s="105">
        <v>35944</v>
      </c>
      <c r="G5604" s="116">
        <v>21.32</v>
      </c>
      <c r="H5604" s="20"/>
    </row>
    <row r="5605" spans="1:8" s="172" customFormat="1" ht="12.75" customHeight="1" x14ac:dyDescent="0.15">
      <c r="A5605" s="105"/>
      <c r="C5605" s="20"/>
      <c r="D5605" s="20"/>
      <c r="E5605" s="20"/>
      <c r="F5605" s="105">
        <v>35943</v>
      </c>
      <c r="G5605" s="116">
        <v>20.74</v>
      </c>
      <c r="H5605" s="20"/>
    </row>
    <row r="5606" spans="1:8" s="172" customFormat="1" ht="12.75" customHeight="1" x14ac:dyDescent="0.15">
      <c r="A5606" s="105"/>
      <c r="C5606" s="20"/>
      <c r="D5606" s="20"/>
      <c r="E5606" s="20"/>
      <c r="F5606" s="105">
        <v>35942</v>
      </c>
      <c r="G5606" s="116">
        <v>22.59</v>
      </c>
      <c r="H5606" s="20"/>
    </row>
    <row r="5607" spans="1:8" s="172" customFormat="1" ht="12.75" customHeight="1" x14ac:dyDescent="0.15">
      <c r="A5607" s="105"/>
      <c r="C5607" s="20"/>
      <c r="D5607" s="20"/>
      <c r="E5607" s="20"/>
      <c r="F5607" s="105">
        <v>35941</v>
      </c>
      <c r="G5607" s="116">
        <v>22.07</v>
      </c>
      <c r="H5607" s="20"/>
    </row>
    <row r="5608" spans="1:8" s="172" customFormat="1" ht="12.75" customHeight="1" x14ac:dyDescent="0.15">
      <c r="A5608" s="105"/>
      <c r="C5608" s="20"/>
      <c r="D5608" s="20"/>
      <c r="E5608" s="20"/>
      <c r="F5608" s="105">
        <v>35937</v>
      </c>
      <c r="G5608" s="116">
        <v>18.989999999999998</v>
      </c>
      <c r="H5608" s="20"/>
    </row>
    <row r="5609" spans="1:8" s="172" customFormat="1" ht="12.75" customHeight="1" x14ac:dyDescent="0.15">
      <c r="A5609" s="105"/>
      <c r="C5609" s="20"/>
      <c r="D5609" s="20"/>
      <c r="E5609" s="20"/>
      <c r="F5609" s="105">
        <v>35936</v>
      </c>
      <c r="G5609" s="116">
        <v>19.38</v>
      </c>
      <c r="H5609" s="20"/>
    </row>
    <row r="5610" spans="1:8" s="172" customFormat="1" ht="12.75" customHeight="1" x14ac:dyDescent="0.15">
      <c r="A5610" s="105"/>
      <c r="C5610" s="20"/>
      <c r="D5610" s="20"/>
      <c r="E5610" s="20"/>
      <c r="F5610" s="105">
        <v>35935</v>
      </c>
      <c r="G5610" s="116">
        <v>19.89</v>
      </c>
      <c r="H5610" s="20"/>
    </row>
    <row r="5611" spans="1:8" s="172" customFormat="1" ht="12.75" customHeight="1" x14ac:dyDescent="0.15">
      <c r="A5611" s="105"/>
      <c r="C5611" s="20"/>
      <c r="D5611" s="20"/>
      <c r="E5611" s="20"/>
      <c r="F5611" s="105">
        <v>35934</v>
      </c>
      <c r="G5611" s="116">
        <v>20.39</v>
      </c>
      <c r="H5611" s="20"/>
    </row>
    <row r="5612" spans="1:8" s="172" customFormat="1" ht="12.75" customHeight="1" x14ac:dyDescent="0.15">
      <c r="A5612" s="105"/>
      <c r="C5612" s="20"/>
      <c r="D5612" s="20"/>
      <c r="E5612" s="20"/>
      <c r="F5612" s="105">
        <v>35933</v>
      </c>
      <c r="G5612" s="116">
        <v>21.69</v>
      </c>
      <c r="H5612" s="20"/>
    </row>
    <row r="5613" spans="1:8" s="172" customFormat="1" ht="12.75" customHeight="1" x14ac:dyDescent="0.15">
      <c r="A5613" s="105"/>
      <c r="C5613" s="20"/>
      <c r="D5613" s="20"/>
      <c r="E5613" s="20"/>
      <c r="F5613" s="105">
        <v>35930</v>
      </c>
      <c r="G5613" s="116">
        <v>20.440000000000001</v>
      </c>
      <c r="H5613" s="20"/>
    </row>
    <row r="5614" spans="1:8" s="172" customFormat="1" ht="12.75" customHeight="1" x14ac:dyDescent="0.15">
      <c r="A5614" s="105"/>
      <c r="C5614" s="20"/>
      <c r="D5614" s="20"/>
      <c r="E5614" s="20"/>
      <c r="F5614" s="105">
        <v>35929</v>
      </c>
      <c r="G5614" s="116">
        <v>19.64</v>
      </c>
      <c r="H5614" s="20"/>
    </row>
    <row r="5615" spans="1:8" s="172" customFormat="1" ht="12.75" customHeight="1" x14ac:dyDescent="0.15">
      <c r="A5615" s="105"/>
      <c r="C5615" s="20"/>
      <c r="D5615" s="20"/>
      <c r="E5615" s="20"/>
      <c r="F5615" s="105">
        <v>35928</v>
      </c>
      <c r="G5615" s="116">
        <v>20.440000000000001</v>
      </c>
      <c r="H5615" s="20"/>
    </row>
    <row r="5616" spans="1:8" s="172" customFormat="1" ht="12.75" customHeight="1" x14ac:dyDescent="0.15">
      <c r="A5616" s="105"/>
      <c r="C5616" s="20"/>
      <c r="D5616" s="20"/>
      <c r="E5616" s="20"/>
      <c r="F5616" s="105">
        <v>35927</v>
      </c>
      <c r="G5616" s="116">
        <v>20.98</v>
      </c>
      <c r="H5616" s="20"/>
    </row>
    <row r="5617" spans="1:8" s="172" customFormat="1" ht="12.75" customHeight="1" x14ac:dyDescent="0.15">
      <c r="A5617" s="105"/>
      <c r="C5617" s="20"/>
      <c r="D5617" s="20"/>
      <c r="E5617" s="20"/>
      <c r="F5617" s="105">
        <v>35926</v>
      </c>
      <c r="G5617" s="116">
        <v>21.05</v>
      </c>
      <c r="H5617" s="20"/>
    </row>
    <row r="5618" spans="1:8" s="172" customFormat="1" ht="12.75" customHeight="1" x14ac:dyDescent="0.15">
      <c r="A5618" s="105"/>
      <c r="C5618" s="20"/>
      <c r="D5618" s="20"/>
      <c r="E5618" s="20"/>
      <c r="F5618" s="105">
        <v>35923</v>
      </c>
      <c r="G5618" s="116">
        <v>20.57</v>
      </c>
      <c r="H5618" s="20"/>
    </row>
    <row r="5619" spans="1:8" s="172" customFormat="1" ht="12.75" customHeight="1" x14ac:dyDescent="0.15">
      <c r="A5619" s="105"/>
      <c r="C5619" s="20"/>
      <c r="D5619" s="20"/>
      <c r="E5619" s="20"/>
      <c r="F5619" s="105">
        <v>35922</v>
      </c>
      <c r="G5619" s="116">
        <v>23.39</v>
      </c>
      <c r="H5619" s="20"/>
    </row>
    <row r="5620" spans="1:8" s="172" customFormat="1" ht="12.75" customHeight="1" x14ac:dyDescent="0.15">
      <c r="A5620" s="105"/>
      <c r="C5620" s="20"/>
      <c r="D5620" s="20"/>
      <c r="E5620" s="20"/>
      <c r="F5620" s="105">
        <v>35921</v>
      </c>
      <c r="G5620" s="116">
        <v>22.79</v>
      </c>
      <c r="H5620" s="20"/>
    </row>
    <row r="5621" spans="1:8" s="172" customFormat="1" ht="12.75" customHeight="1" x14ac:dyDescent="0.15">
      <c r="A5621" s="105"/>
      <c r="C5621" s="20"/>
      <c r="D5621" s="20"/>
      <c r="E5621" s="20"/>
      <c r="F5621" s="105">
        <v>35920</v>
      </c>
      <c r="G5621" s="116">
        <v>21.46</v>
      </c>
      <c r="H5621" s="20"/>
    </row>
    <row r="5622" spans="1:8" s="172" customFormat="1" ht="12.75" customHeight="1" x14ac:dyDescent="0.15">
      <c r="A5622" s="105"/>
      <c r="C5622" s="20"/>
      <c r="D5622" s="20"/>
      <c r="E5622" s="20"/>
      <c r="F5622" s="105">
        <v>35919</v>
      </c>
      <c r="G5622" s="116">
        <v>20.32</v>
      </c>
      <c r="H5622" s="20"/>
    </row>
    <row r="5623" spans="1:8" s="172" customFormat="1" ht="12.75" customHeight="1" x14ac:dyDescent="0.15">
      <c r="A5623" s="105"/>
      <c r="C5623" s="20"/>
      <c r="D5623" s="20"/>
      <c r="E5623" s="20"/>
      <c r="F5623" s="105">
        <v>35916</v>
      </c>
      <c r="G5623" s="116">
        <v>19.34</v>
      </c>
      <c r="H5623" s="20"/>
    </row>
    <row r="5624" spans="1:8" s="172" customFormat="1" ht="12.75" customHeight="1" x14ac:dyDescent="0.15">
      <c r="A5624" s="105"/>
      <c r="C5624" s="20"/>
      <c r="D5624" s="20"/>
      <c r="E5624" s="20"/>
      <c r="F5624" s="105">
        <v>35915</v>
      </c>
      <c r="G5624" s="116">
        <v>21.18</v>
      </c>
      <c r="H5624" s="20"/>
    </row>
    <row r="5625" spans="1:8" s="172" customFormat="1" ht="12.75" customHeight="1" x14ac:dyDescent="0.15">
      <c r="A5625" s="105"/>
      <c r="C5625" s="20"/>
      <c r="D5625" s="20"/>
      <c r="E5625" s="20"/>
      <c r="F5625" s="105">
        <v>35914</v>
      </c>
      <c r="G5625" s="116">
        <v>22.78</v>
      </c>
      <c r="H5625" s="20"/>
    </row>
    <row r="5626" spans="1:8" s="172" customFormat="1" ht="12.75" customHeight="1" x14ac:dyDescent="0.15">
      <c r="A5626" s="105"/>
      <c r="C5626" s="20"/>
      <c r="D5626" s="20"/>
      <c r="E5626" s="20"/>
      <c r="F5626" s="105">
        <v>35913</v>
      </c>
      <c r="G5626" s="116">
        <v>24.17</v>
      </c>
      <c r="H5626" s="20"/>
    </row>
    <row r="5627" spans="1:8" s="172" customFormat="1" ht="12.75" customHeight="1" x14ac:dyDescent="0.15">
      <c r="A5627" s="105"/>
      <c r="C5627" s="20"/>
      <c r="D5627" s="20"/>
      <c r="E5627" s="20"/>
      <c r="F5627" s="105">
        <v>35912</v>
      </c>
      <c r="G5627" s="116">
        <v>26.09</v>
      </c>
      <c r="H5627" s="20"/>
    </row>
    <row r="5628" spans="1:8" s="172" customFormat="1" ht="12.75" customHeight="1" x14ac:dyDescent="0.15">
      <c r="A5628" s="105"/>
      <c r="C5628" s="20"/>
      <c r="D5628" s="20"/>
      <c r="E5628" s="20"/>
      <c r="F5628" s="105">
        <v>35909</v>
      </c>
      <c r="G5628" s="116">
        <v>21.97</v>
      </c>
      <c r="H5628" s="20"/>
    </row>
    <row r="5629" spans="1:8" s="172" customFormat="1" ht="12.75" customHeight="1" x14ac:dyDescent="0.15">
      <c r="A5629" s="105"/>
      <c r="C5629" s="20"/>
      <c r="D5629" s="20"/>
      <c r="E5629" s="20"/>
      <c r="F5629" s="105">
        <v>35908</v>
      </c>
      <c r="G5629" s="116">
        <v>20.6</v>
      </c>
      <c r="H5629" s="20"/>
    </row>
    <row r="5630" spans="1:8" s="172" customFormat="1" ht="12.75" customHeight="1" x14ac:dyDescent="0.15">
      <c r="A5630" s="105"/>
      <c r="C5630" s="20"/>
      <c r="D5630" s="20"/>
      <c r="E5630" s="20"/>
      <c r="F5630" s="105">
        <v>35907</v>
      </c>
      <c r="G5630" s="116">
        <v>19.440000000000001</v>
      </c>
      <c r="H5630" s="20"/>
    </row>
    <row r="5631" spans="1:8" s="172" customFormat="1" ht="12.75" customHeight="1" x14ac:dyDescent="0.15">
      <c r="A5631" s="105"/>
      <c r="C5631" s="20"/>
      <c r="D5631" s="20"/>
      <c r="E5631" s="20"/>
      <c r="F5631" s="105">
        <v>35906</v>
      </c>
      <c r="G5631" s="116">
        <v>19.91</v>
      </c>
      <c r="H5631" s="20"/>
    </row>
    <row r="5632" spans="1:8" s="172" customFormat="1" ht="12.75" customHeight="1" x14ac:dyDescent="0.15">
      <c r="A5632" s="105"/>
      <c r="C5632" s="20"/>
      <c r="D5632" s="20"/>
      <c r="E5632" s="20"/>
      <c r="F5632" s="105">
        <v>35905</v>
      </c>
      <c r="G5632" s="116">
        <v>20.39</v>
      </c>
      <c r="H5632" s="20"/>
    </row>
    <row r="5633" spans="1:8" s="172" customFormat="1" ht="12.75" customHeight="1" x14ac:dyDescent="0.15">
      <c r="A5633" s="105"/>
      <c r="C5633" s="20"/>
      <c r="D5633" s="20"/>
      <c r="E5633" s="20"/>
      <c r="F5633" s="105">
        <v>35902</v>
      </c>
      <c r="G5633" s="116">
        <v>20.76</v>
      </c>
      <c r="H5633" s="20"/>
    </row>
    <row r="5634" spans="1:8" s="172" customFormat="1" ht="12.75" customHeight="1" x14ac:dyDescent="0.15">
      <c r="A5634" s="105"/>
      <c r="C5634" s="20"/>
      <c r="D5634" s="20"/>
      <c r="E5634" s="20"/>
      <c r="F5634" s="105">
        <v>35901</v>
      </c>
      <c r="G5634" s="116">
        <v>22.06</v>
      </c>
      <c r="H5634" s="20"/>
    </row>
    <row r="5635" spans="1:8" s="172" customFormat="1" ht="12.75" customHeight="1" x14ac:dyDescent="0.15">
      <c r="A5635" s="105"/>
      <c r="C5635" s="20"/>
      <c r="D5635" s="20"/>
      <c r="E5635" s="20"/>
      <c r="F5635" s="105">
        <v>35900</v>
      </c>
      <c r="G5635" s="116">
        <v>20.89</v>
      </c>
      <c r="H5635" s="20"/>
    </row>
    <row r="5636" spans="1:8" s="172" customFormat="1" ht="12.75" customHeight="1" x14ac:dyDescent="0.15">
      <c r="A5636" s="105"/>
      <c r="C5636" s="20"/>
      <c r="D5636" s="20"/>
      <c r="E5636" s="20"/>
      <c r="F5636" s="105">
        <v>35899</v>
      </c>
      <c r="G5636" s="116">
        <v>21.61</v>
      </c>
      <c r="H5636" s="20"/>
    </row>
    <row r="5637" spans="1:8" s="172" customFormat="1" ht="12.75" customHeight="1" x14ac:dyDescent="0.15">
      <c r="A5637" s="105"/>
      <c r="C5637" s="20"/>
      <c r="D5637" s="20"/>
      <c r="E5637" s="20"/>
      <c r="F5637" s="105">
        <v>35898</v>
      </c>
      <c r="G5637" s="116">
        <v>22.77</v>
      </c>
      <c r="H5637" s="20"/>
    </row>
    <row r="5638" spans="1:8" s="172" customFormat="1" ht="12.75" customHeight="1" x14ac:dyDescent="0.15">
      <c r="A5638" s="105"/>
      <c r="C5638" s="20"/>
      <c r="D5638" s="20"/>
      <c r="E5638" s="20"/>
      <c r="F5638" s="105">
        <v>35894</v>
      </c>
      <c r="G5638" s="116">
        <v>21.51</v>
      </c>
      <c r="H5638" s="20"/>
    </row>
    <row r="5639" spans="1:8" s="172" customFormat="1" ht="12.75" customHeight="1" x14ac:dyDescent="0.15">
      <c r="A5639" s="105"/>
      <c r="C5639" s="20"/>
      <c r="D5639" s="20"/>
      <c r="E5639" s="20"/>
      <c r="F5639" s="105">
        <v>35893</v>
      </c>
      <c r="G5639" s="116">
        <v>23.17</v>
      </c>
      <c r="H5639" s="20"/>
    </row>
    <row r="5640" spans="1:8" s="172" customFormat="1" ht="12.75" customHeight="1" x14ac:dyDescent="0.15">
      <c r="A5640" s="105"/>
      <c r="C5640" s="20"/>
      <c r="D5640" s="20"/>
      <c r="E5640" s="20"/>
      <c r="F5640" s="105">
        <v>35892</v>
      </c>
      <c r="G5640" s="116">
        <v>23.66</v>
      </c>
      <c r="H5640" s="20"/>
    </row>
    <row r="5641" spans="1:8" s="172" customFormat="1" ht="12.75" customHeight="1" x14ac:dyDescent="0.15">
      <c r="A5641" s="105"/>
      <c r="C5641" s="20"/>
      <c r="D5641" s="20"/>
      <c r="E5641" s="20"/>
      <c r="F5641" s="105">
        <v>35891</v>
      </c>
      <c r="G5641" s="116">
        <v>22.47</v>
      </c>
      <c r="H5641" s="20"/>
    </row>
    <row r="5642" spans="1:8" s="172" customFormat="1" ht="12.75" customHeight="1" x14ac:dyDescent="0.15">
      <c r="A5642" s="105"/>
      <c r="C5642" s="20"/>
      <c r="D5642" s="20"/>
      <c r="E5642" s="20"/>
      <c r="F5642" s="105">
        <v>35888</v>
      </c>
      <c r="G5642" s="116">
        <v>21.82</v>
      </c>
      <c r="H5642" s="20"/>
    </row>
    <row r="5643" spans="1:8" s="172" customFormat="1" ht="12.75" customHeight="1" x14ac:dyDescent="0.15">
      <c r="A5643" s="105"/>
      <c r="C5643" s="20"/>
      <c r="D5643" s="20"/>
      <c r="E5643" s="20"/>
      <c r="F5643" s="105">
        <v>35887</v>
      </c>
      <c r="G5643" s="116">
        <v>21.98</v>
      </c>
      <c r="H5643" s="20"/>
    </row>
    <row r="5644" spans="1:8" s="172" customFormat="1" ht="12.75" customHeight="1" x14ac:dyDescent="0.15">
      <c r="A5644" s="105"/>
      <c r="C5644" s="20"/>
      <c r="D5644" s="20"/>
      <c r="E5644" s="20"/>
      <c r="F5644" s="105">
        <v>35886</v>
      </c>
      <c r="G5644" s="116">
        <v>23.37</v>
      </c>
      <c r="H5644" s="20"/>
    </row>
    <row r="5645" spans="1:8" s="172" customFormat="1" ht="12.75" customHeight="1" x14ac:dyDescent="0.15">
      <c r="A5645" s="105"/>
      <c r="C5645" s="20"/>
      <c r="D5645" s="20"/>
      <c r="E5645" s="20"/>
      <c r="F5645" s="105">
        <v>35885</v>
      </c>
      <c r="G5645" s="116">
        <v>24.22</v>
      </c>
      <c r="H5645" s="20"/>
    </row>
    <row r="5646" spans="1:8" s="172" customFormat="1" ht="12.75" customHeight="1" x14ac:dyDescent="0.15">
      <c r="A5646" s="105"/>
      <c r="C5646" s="20"/>
      <c r="D5646" s="20"/>
      <c r="E5646" s="20"/>
      <c r="F5646" s="105">
        <v>35884</v>
      </c>
      <c r="G5646" s="116">
        <v>24.66</v>
      </c>
      <c r="H5646" s="20"/>
    </row>
    <row r="5647" spans="1:8" s="172" customFormat="1" ht="12.75" customHeight="1" x14ac:dyDescent="0.15">
      <c r="A5647" s="105"/>
      <c r="C5647" s="20"/>
      <c r="D5647" s="20"/>
      <c r="E5647" s="20"/>
      <c r="F5647" s="105">
        <v>35881</v>
      </c>
      <c r="G5647" s="116">
        <v>23.47</v>
      </c>
      <c r="H5647" s="20"/>
    </row>
    <row r="5648" spans="1:8" s="172" customFormat="1" ht="12.75" customHeight="1" x14ac:dyDescent="0.15">
      <c r="A5648" s="105"/>
      <c r="C5648" s="20"/>
      <c r="D5648" s="20"/>
      <c r="E5648" s="20"/>
      <c r="F5648" s="105">
        <v>35880</v>
      </c>
      <c r="G5648" s="116">
        <v>22.81</v>
      </c>
      <c r="H5648" s="20"/>
    </row>
    <row r="5649" spans="1:8" s="172" customFormat="1" ht="12.75" customHeight="1" x14ac:dyDescent="0.15">
      <c r="A5649" s="105"/>
      <c r="C5649" s="20"/>
      <c r="D5649" s="20"/>
      <c r="E5649" s="20"/>
      <c r="F5649" s="105">
        <v>35879</v>
      </c>
      <c r="G5649" s="116">
        <v>22.54</v>
      </c>
      <c r="H5649" s="20"/>
    </row>
    <row r="5650" spans="1:8" s="172" customFormat="1" ht="12.75" customHeight="1" x14ac:dyDescent="0.15">
      <c r="A5650" s="105"/>
      <c r="C5650" s="20"/>
      <c r="D5650" s="20"/>
      <c r="E5650" s="20"/>
      <c r="F5650" s="105">
        <v>35878</v>
      </c>
      <c r="G5650" s="116">
        <v>20.51</v>
      </c>
      <c r="H5650" s="20"/>
    </row>
    <row r="5651" spans="1:8" s="172" customFormat="1" ht="12.75" customHeight="1" x14ac:dyDescent="0.15">
      <c r="A5651" s="105"/>
      <c r="C5651" s="20"/>
      <c r="D5651" s="20"/>
      <c r="E5651" s="20"/>
      <c r="F5651" s="105">
        <v>35877</v>
      </c>
      <c r="G5651" s="116">
        <v>19.98</v>
      </c>
      <c r="H5651" s="20"/>
    </row>
    <row r="5652" spans="1:8" s="172" customFormat="1" ht="12.75" customHeight="1" x14ac:dyDescent="0.15">
      <c r="A5652" s="105"/>
      <c r="C5652" s="20"/>
      <c r="D5652" s="20"/>
      <c r="E5652" s="20"/>
      <c r="F5652" s="105">
        <v>35874</v>
      </c>
      <c r="G5652" s="116">
        <v>18.690000000000001</v>
      </c>
      <c r="H5652" s="20"/>
    </row>
    <row r="5653" spans="1:8" s="172" customFormat="1" ht="12.75" customHeight="1" x14ac:dyDescent="0.15">
      <c r="A5653" s="105"/>
      <c r="C5653" s="20"/>
      <c r="D5653" s="20"/>
      <c r="E5653" s="20"/>
      <c r="F5653" s="105">
        <v>35873</v>
      </c>
      <c r="G5653" s="116">
        <v>17.760000000000002</v>
      </c>
      <c r="H5653" s="20"/>
    </row>
    <row r="5654" spans="1:8" s="172" customFormat="1" ht="12.75" customHeight="1" x14ac:dyDescent="0.15">
      <c r="A5654" s="105"/>
      <c r="C5654" s="20"/>
      <c r="D5654" s="20"/>
      <c r="E5654" s="20"/>
      <c r="F5654" s="105">
        <v>35872</v>
      </c>
      <c r="G5654" s="116">
        <v>18.29</v>
      </c>
      <c r="H5654" s="20"/>
    </row>
    <row r="5655" spans="1:8" s="172" customFormat="1" ht="12.75" customHeight="1" x14ac:dyDescent="0.15">
      <c r="A5655" s="105"/>
      <c r="C5655" s="20"/>
      <c r="D5655" s="20"/>
      <c r="E5655" s="20"/>
      <c r="F5655" s="105">
        <v>35871</v>
      </c>
      <c r="G5655" s="116">
        <v>18.66</v>
      </c>
      <c r="H5655" s="20"/>
    </row>
    <row r="5656" spans="1:8" s="172" customFormat="1" ht="12.75" customHeight="1" x14ac:dyDescent="0.15">
      <c r="A5656" s="105"/>
      <c r="C5656" s="20"/>
      <c r="D5656" s="20"/>
      <c r="E5656" s="20"/>
      <c r="F5656" s="105">
        <v>35870</v>
      </c>
      <c r="G5656" s="116">
        <v>18.510000000000002</v>
      </c>
      <c r="H5656" s="20"/>
    </row>
    <row r="5657" spans="1:8" s="172" customFormat="1" ht="12.75" customHeight="1" x14ac:dyDescent="0.15">
      <c r="A5657" s="105"/>
      <c r="C5657" s="20"/>
      <c r="D5657" s="20"/>
      <c r="E5657" s="20"/>
      <c r="F5657" s="105">
        <v>35867</v>
      </c>
      <c r="G5657" s="116">
        <v>18.71</v>
      </c>
      <c r="H5657" s="20"/>
    </row>
    <row r="5658" spans="1:8" s="172" customFormat="1" ht="12.75" customHeight="1" x14ac:dyDescent="0.15">
      <c r="A5658" s="105"/>
      <c r="C5658" s="20"/>
      <c r="D5658" s="20"/>
      <c r="E5658" s="20"/>
      <c r="F5658" s="105">
        <v>35866</v>
      </c>
      <c r="G5658" s="116">
        <v>18.25</v>
      </c>
      <c r="H5658" s="20"/>
    </row>
    <row r="5659" spans="1:8" s="172" customFormat="1" ht="12.75" customHeight="1" x14ac:dyDescent="0.15">
      <c r="A5659" s="105"/>
      <c r="C5659" s="20"/>
      <c r="D5659" s="20"/>
      <c r="E5659" s="20"/>
      <c r="F5659" s="105">
        <v>35865</v>
      </c>
      <c r="G5659" s="116">
        <v>18.89</v>
      </c>
      <c r="H5659" s="20"/>
    </row>
    <row r="5660" spans="1:8" s="172" customFormat="1" ht="12.75" customHeight="1" x14ac:dyDescent="0.15">
      <c r="A5660" s="105"/>
      <c r="C5660" s="20"/>
      <c r="D5660" s="20"/>
      <c r="E5660" s="20"/>
      <c r="F5660" s="105">
        <v>35864</v>
      </c>
      <c r="G5660" s="116">
        <v>19.43</v>
      </c>
      <c r="H5660" s="20"/>
    </row>
    <row r="5661" spans="1:8" s="172" customFormat="1" ht="12.75" customHeight="1" x14ac:dyDescent="0.15">
      <c r="A5661" s="105"/>
      <c r="C5661" s="20"/>
      <c r="D5661" s="20"/>
      <c r="E5661" s="20"/>
      <c r="F5661" s="105">
        <v>35863</v>
      </c>
      <c r="G5661" s="116">
        <v>20.23</v>
      </c>
      <c r="H5661" s="20"/>
    </row>
    <row r="5662" spans="1:8" s="172" customFormat="1" ht="12.75" customHeight="1" x14ac:dyDescent="0.15">
      <c r="A5662" s="105"/>
      <c r="C5662" s="20"/>
      <c r="D5662" s="20"/>
      <c r="E5662" s="20"/>
      <c r="F5662" s="105">
        <v>35860</v>
      </c>
      <c r="G5662" s="116">
        <v>19.14</v>
      </c>
      <c r="H5662" s="20"/>
    </row>
    <row r="5663" spans="1:8" s="172" customFormat="1" ht="12.75" customHeight="1" x14ac:dyDescent="0.15">
      <c r="A5663" s="105"/>
      <c r="C5663" s="20"/>
      <c r="D5663" s="20"/>
      <c r="E5663" s="20"/>
      <c r="F5663" s="105">
        <v>35859</v>
      </c>
      <c r="G5663" s="116">
        <v>20.93</v>
      </c>
      <c r="H5663" s="20"/>
    </row>
    <row r="5664" spans="1:8" s="172" customFormat="1" ht="12.75" customHeight="1" x14ac:dyDescent="0.15">
      <c r="A5664" s="105"/>
      <c r="C5664" s="20"/>
      <c r="D5664" s="20"/>
      <c r="E5664" s="20"/>
      <c r="F5664" s="105">
        <v>35858</v>
      </c>
      <c r="G5664" s="116">
        <v>19.579999999999998</v>
      </c>
      <c r="H5664" s="20"/>
    </row>
    <row r="5665" spans="1:8" s="172" customFormat="1" ht="12.75" customHeight="1" x14ac:dyDescent="0.15">
      <c r="A5665" s="105"/>
      <c r="C5665" s="20"/>
      <c r="D5665" s="20"/>
      <c r="E5665" s="20"/>
      <c r="F5665" s="105">
        <v>35857</v>
      </c>
      <c r="G5665" s="116">
        <v>19.04</v>
      </c>
      <c r="H5665" s="20"/>
    </row>
    <row r="5666" spans="1:8" s="172" customFormat="1" ht="12.75" customHeight="1" x14ac:dyDescent="0.15">
      <c r="A5666" s="105"/>
      <c r="C5666" s="20"/>
      <c r="D5666" s="20"/>
      <c r="E5666" s="20"/>
      <c r="F5666" s="105">
        <v>35856</v>
      </c>
      <c r="G5666" s="116">
        <v>19.190000000000001</v>
      </c>
      <c r="H5666" s="20"/>
    </row>
    <row r="5667" spans="1:8" s="172" customFormat="1" ht="12.75" customHeight="1" x14ac:dyDescent="0.15">
      <c r="A5667" s="105"/>
      <c r="C5667" s="20"/>
      <c r="D5667" s="20"/>
      <c r="E5667" s="20"/>
      <c r="F5667" s="105">
        <v>35853</v>
      </c>
      <c r="G5667" s="116">
        <v>18.55</v>
      </c>
      <c r="H5667" s="20"/>
    </row>
    <row r="5668" spans="1:8" s="172" customFormat="1" ht="12.75" customHeight="1" x14ac:dyDescent="0.15">
      <c r="A5668" s="105"/>
      <c r="C5668" s="20"/>
      <c r="D5668" s="20"/>
      <c r="E5668" s="20"/>
      <c r="F5668" s="105">
        <v>35852</v>
      </c>
      <c r="G5668" s="116">
        <v>18.63</v>
      </c>
      <c r="H5668" s="20"/>
    </row>
    <row r="5669" spans="1:8" s="172" customFormat="1" ht="12.75" customHeight="1" x14ac:dyDescent="0.15">
      <c r="A5669" s="105"/>
      <c r="C5669" s="20"/>
      <c r="D5669" s="20"/>
      <c r="E5669" s="20"/>
      <c r="F5669" s="105">
        <v>35851</v>
      </c>
      <c r="G5669" s="116">
        <v>18.62</v>
      </c>
      <c r="H5669" s="20"/>
    </row>
    <row r="5670" spans="1:8" s="172" customFormat="1" ht="12.75" customHeight="1" x14ac:dyDescent="0.15">
      <c r="A5670" s="105"/>
      <c r="C5670" s="20"/>
      <c r="D5670" s="20"/>
      <c r="E5670" s="20"/>
      <c r="F5670" s="105">
        <v>35850</v>
      </c>
      <c r="G5670" s="116">
        <v>19.350000000000001</v>
      </c>
      <c r="H5670" s="20"/>
    </row>
    <row r="5671" spans="1:8" s="172" customFormat="1" ht="12.75" customHeight="1" x14ac:dyDescent="0.15">
      <c r="A5671" s="105"/>
      <c r="C5671" s="20"/>
      <c r="D5671" s="20"/>
      <c r="E5671" s="20"/>
      <c r="F5671" s="105">
        <v>35849</v>
      </c>
      <c r="G5671" s="116">
        <v>18.989999999999998</v>
      </c>
      <c r="H5671" s="20"/>
    </row>
    <row r="5672" spans="1:8" s="172" customFormat="1" ht="12.75" customHeight="1" x14ac:dyDescent="0.15">
      <c r="A5672" s="105"/>
      <c r="C5672" s="20"/>
      <c r="D5672" s="20"/>
      <c r="E5672" s="20"/>
      <c r="F5672" s="105">
        <v>35846</v>
      </c>
      <c r="G5672" s="116">
        <v>19</v>
      </c>
      <c r="H5672" s="20"/>
    </row>
    <row r="5673" spans="1:8" s="172" customFormat="1" ht="12.75" customHeight="1" x14ac:dyDescent="0.15">
      <c r="A5673" s="105"/>
      <c r="C5673" s="20"/>
      <c r="D5673" s="20"/>
      <c r="E5673" s="20"/>
      <c r="F5673" s="105">
        <v>35845</v>
      </c>
      <c r="G5673" s="116">
        <v>19.88</v>
      </c>
      <c r="H5673" s="20"/>
    </row>
    <row r="5674" spans="1:8" s="172" customFormat="1" ht="12.75" customHeight="1" x14ac:dyDescent="0.15">
      <c r="A5674" s="105"/>
      <c r="C5674" s="20"/>
      <c r="D5674" s="20"/>
      <c r="E5674" s="20"/>
      <c r="F5674" s="105">
        <v>35844</v>
      </c>
      <c r="G5674" s="116">
        <v>19.66</v>
      </c>
      <c r="H5674" s="20"/>
    </row>
    <row r="5675" spans="1:8" s="172" customFormat="1" ht="12.75" customHeight="1" x14ac:dyDescent="0.15">
      <c r="A5675" s="105"/>
      <c r="C5675" s="20"/>
      <c r="D5675" s="20"/>
      <c r="E5675" s="20"/>
      <c r="F5675" s="105">
        <v>35843</v>
      </c>
      <c r="G5675" s="116">
        <v>20.76</v>
      </c>
      <c r="H5675" s="20"/>
    </row>
    <row r="5676" spans="1:8" s="172" customFormat="1" ht="12.75" customHeight="1" x14ac:dyDescent="0.15">
      <c r="A5676" s="105"/>
      <c r="C5676" s="20"/>
      <c r="D5676" s="20"/>
      <c r="E5676" s="20"/>
      <c r="F5676" s="105">
        <v>35839</v>
      </c>
      <c r="G5676" s="116">
        <v>19.84</v>
      </c>
      <c r="H5676" s="20"/>
    </row>
    <row r="5677" spans="1:8" s="172" customFormat="1" ht="12.75" customHeight="1" x14ac:dyDescent="0.15">
      <c r="A5677" s="105"/>
      <c r="C5677" s="20"/>
      <c r="D5677" s="20"/>
      <c r="E5677" s="20"/>
      <c r="F5677" s="105">
        <v>35838</v>
      </c>
      <c r="G5677" s="116">
        <v>19.73</v>
      </c>
      <c r="H5677" s="20"/>
    </row>
    <row r="5678" spans="1:8" s="172" customFormat="1" ht="12.75" customHeight="1" x14ac:dyDescent="0.15">
      <c r="A5678" s="105"/>
      <c r="C5678" s="20"/>
      <c r="D5678" s="20"/>
      <c r="E5678" s="20"/>
      <c r="F5678" s="105">
        <v>35837</v>
      </c>
      <c r="G5678" s="116">
        <v>20.38</v>
      </c>
      <c r="H5678" s="20"/>
    </row>
    <row r="5679" spans="1:8" s="172" customFormat="1" ht="12.75" customHeight="1" x14ac:dyDescent="0.15">
      <c r="A5679" s="105"/>
      <c r="C5679" s="20"/>
      <c r="D5679" s="20"/>
      <c r="E5679" s="20"/>
      <c r="F5679" s="105">
        <v>35836</v>
      </c>
      <c r="G5679" s="116">
        <v>20.66</v>
      </c>
      <c r="H5679" s="20"/>
    </row>
    <row r="5680" spans="1:8" s="172" customFormat="1" ht="12.75" customHeight="1" x14ac:dyDescent="0.15">
      <c r="A5680" s="105"/>
      <c r="C5680" s="20"/>
      <c r="D5680" s="20"/>
      <c r="E5680" s="20"/>
      <c r="F5680" s="105">
        <v>35835</v>
      </c>
      <c r="G5680" s="116">
        <v>21.55</v>
      </c>
      <c r="H5680" s="20"/>
    </row>
    <row r="5681" spans="1:8" s="172" customFormat="1" ht="12.75" customHeight="1" x14ac:dyDescent="0.15">
      <c r="A5681" s="105"/>
      <c r="C5681" s="20"/>
      <c r="D5681" s="20"/>
      <c r="E5681" s="20"/>
      <c r="F5681" s="105">
        <v>35832</v>
      </c>
      <c r="G5681" s="116">
        <v>20.51</v>
      </c>
      <c r="H5681" s="20"/>
    </row>
    <row r="5682" spans="1:8" s="172" customFormat="1" ht="12.75" customHeight="1" x14ac:dyDescent="0.15">
      <c r="A5682" s="105"/>
      <c r="C5682" s="20"/>
      <c r="D5682" s="20"/>
      <c r="E5682" s="20"/>
      <c r="F5682" s="105">
        <v>35831</v>
      </c>
      <c r="G5682" s="116">
        <v>21.29</v>
      </c>
      <c r="H5682" s="20"/>
    </row>
    <row r="5683" spans="1:8" s="172" customFormat="1" ht="12.75" customHeight="1" x14ac:dyDescent="0.15">
      <c r="A5683" s="105"/>
      <c r="C5683" s="20"/>
      <c r="D5683" s="20"/>
      <c r="E5683" s="20"/>
      <c r="F5683" s="105">
        <v>35830</v>
      </c>
      <c r="G5683" s="116">
        <v>20.55</v>
      </c>
      <c r="H5683" s="20"/>
    </row>
    <row r="5684" spans="1:8" s="172" customFormat="1" ht="12.75" customHeight="1" x14ac:dyDescent="0.15">
      <c r="A5684" s="105"/>
      <c r="C5684" s="20"/>
      <c r="D5684" s="20"/>
      <c r="E5684" s="20"/>
      <c r="F5684" s="105">
        <v>35829</v>
      </c>
      <c r="G5684" s="116">
        <v>20.67</v>
      </c>
      <c r="H5684" s="20"/>
    </row>
    <row r="5685" spans="1:8" s="172" customFormat="1" ht="12.75" customHeight="1" x14ac:dyDescent="0.15">
      <c r="A5685" s="105"/>
      <c r="C5685" s="20"/>
      <c r="D5685" s="20"/>
      <c r="E5685" s="20"/>
      <c r="F5685" s="105">
        <v>35828</v>
      </c>
      <c r="G5685" s="116">
        <v>21.36</v>
      </c>
      <c r="H5685" s="20"/>
    </row>
    <row r="5686" spans="1:8" s="172" customFormat="1" ht="12.75" customHeight="1" x14ac:dyDescent="0.15">
      <c r="A5686" s="105"/>
      <c r="C5686" s="20"/>
      <c r="D5686" s="20"/>
      <c r="E5686" s="20"/>
      <c r="F5686" s="105">
        <v>35825</v>
      </c>
      <c r="G5686" s="116">
        <v>21.47</v>
      </c>
      <c r="H5686" s="20"/>
    </row>
    <row r="5687" spans="1:8" s="172" customFormat="1" ht="12.75" customHeight="1" x14ac:dyDescent="0.15">
      <c r="A5687" s="105"/>
      <c r="C5687" s="20"/>
      <c r="D5687" s="20"/>
      <c r="E5687" s="20"/>
      <c r="F5687" s="105">
        <v>35824</v>
      </c>
      <c r="G5687" s="116">
        <v>21.65</v>
      </c>
      <c r="H5687" s="20"/>
    </row>
    <row r="5688" spans="1:8" s="172" customFormat="1" ht="12.75" customHeight="1" x14ac:dyDescent="0.15">
      <c r="A5688" s="105"/>
      <c r="C5688" s="20"/>
      <c r="D5688" s="20"/>
      <c r="E5688" s="20"/>
      <c r="F5688" s="105">
        <v>35823</v>
      </c>
      <c r="G5688" s="116">
        <v>22.06</v>
      </c>
      <c r="H5688" s="20"/>
    </row>
    <row r="5689" spans="1:8" s="172" customFormat="1" ht="12.75" customHeight="1" x14ac:dyDescent="0.15">
      <c r="A5689" s="105"/>
      <c r="C5689" s="20"/>
      <c r="D5689" s="20"/>
      <c r="E5689" s="20"/>
      <c r="F5689" s="105">
        <v>35822</v>
      </c>
      <c r="G5689" s="116">
        <v>22.27</v>
      </c>
      <c r="H5689" s="20"/>
    </row>
    <row r="5690" spans="1:8" s="172" customFormat="1" ht="12.75" customHeight="1" x14ac:dyDescent="0.15">
      <c r="A5690" s="105"/>
      <c r="C5690" s="20"/>
      <c r="D5690" s="20"/>
      <c r="E5690" s="20"/>
      <c r="F5690" s="105">
        <v>35821</v>
      </c>
      <c r="G5690" s="116">
        <v>23.97</v>
      </c>
      <c r="H5690" s="20"/>
    </row>
    <row r="5691" spans="1:8" s="172" customFormat="1" ht="12.75" customHeight="1" x14ac:dyDescent="0.15">
      <c r="A5691" s="105"/>
      <c r="C5691" s="20"/>
      <c r="D5691" s="20"/>
      <c r="E5691" s="20"/>
      <c r="F5691" s="105">
        <v>35818</v>
      </c>
      <c r="G5691" s="116">
        <v>23.32</v>
      </c>
      <c r="H5691" s="20"/>
    </row>
    <row r="5692" spans="1:8" s="172" customFormat="1" ht="12.75" customHeight="1" x14ac:dyDescent="0.15">
      <c r="A5692" s="105"/>
      <c r="C5692" s="20"/>
      <c r="D5692" s="20"/>
      <c r="E5692" s="20"/>
      <c r="F5692" s="105">
        <v>35817</v>
      </c>
      <c r="G5692" s="116">
        <v>23.16</v>
      </c>
      <c r="H5692" s="20"/>
    </row>
    <row r="5693" spans="1:8" s="172" customFormat="1" ht="12.75" customHeight="1" x14ac:dyDescent="0.15">
      <c r="A5693" s="105"/>
      <c r="C5693" s="20"/>
      <c r="D5693" s="20"/>
      <c r="E5693" s="20"/>
      <c r="F5693" s="105">
        <v>35816</v>
      </c>
      <c r="G5693" s="116">
        <v>22.53</v>
      </c>
      <c r="H5693" s="20"/>
    </row>
    <row r="5694" spans="1:8" s="172" customFormat="1" ht="12.75" customHeight="1" x14ac:dyDescent="0.15">
      <c r="A5694" s="105"/>
      <c r="C5694" s="20"/>
      <c r="D5694" s="20"/>
      <c r="E5694" s="20"/>
      <c r="F5694" s="105">
        <v>35815</v>
      </c>
      <c r="G5694" s="116">
        <v>21.65</v>
      </c>
      <c r="H5694" s="20"/>
    </row>
    <row r="5695" spans="1:8" s="172" customFormat="1" ht="12.75" customHeight="1" x14ac:dyDescent="0.15">
      <c r="A5695" s="105"/>
      <c r="C5695" s="20"/>
      <c r="D5695" s="20"/>
      <c r="E5695" s="20"/>
      <c r="F5695" s="105">
        <v>35811</v>
      </c>
      <c r="G5695" s="116">
        <v>21.65</v>
      </c>
      <c r="H5695" s="20"/>
    </row>
    <row r="5696" spans="1:8" s="172" customFormat="1" ht="12.75" customHeight="1" x14ac:dyDescent="0.15">
      <c r="A5696" s="105"/>
      <c r="C5696" s="20"/>
      <c r="D5696" s="20"/>
      <c r="E5696" s="20"/>
      <c r="F5696" s="105">
        <v>35810</v>
      </c>
      <c r="G5696" s="116">
        <v>23.45</v>
      </c>
      <c r="H5696" s="20"/>
    </row>
    <row r="5697" spans="1:8" s="172" customFormat="1" ht="12.75" customHeight="1" x14ac:dyDescent="0.15">
      <c r="A5697" s="105"/>
      <c r="C5697" s="20"/>
      <c r="D5697" s="20"/>
      <c r="E5697" s="20"/>
      <c r="F5697" s="105">
        <v>35809</v>
      </c>
      <c r="G5697" s="116">
        <v>23.75</v>
      </c>
      <c r="H5697" s="20"/>
    </row>
    <row r="5698" spans="1:8" s="172" customFormat="1" ht="12.75" customHeight="1" x14ac:dyDescent="0.15">
      <c r="A5698" s="105"/>
      <c r="C5698" s="20"/>
      <c r="D5698" s="20"/>
      <c r="E5698" s="20"/>
      <c r="F5698" s="105">
        <v>35808</v>
      </c>
      <c r="G5698" s="116">
        <v>25.17</v>
      </c>
      <c r="H5698" s="20"/>
    </row>
    <row r="5699" spans="1:8" s="172" customFormat="1" ht="12.75" customHeight="1" x14ac:dyDescent="0.15">
      <c r="A5699" s="105"/>
      <c r="C5699" s="20"/>
      <c r="D5699" s="20"/>
      <c r="E5699" s="20"/>
      <c r="F5699" s="105">
        <v>35807</v>
      </c>
      <c r="G5699" s="116">
        <v>28.02</v>
      </c>
      <c r="H5699" s="20"/>
    </row>
    <row r="5700" spans="1:8" s="172" customFormat="1" ht="12.75" customHeight="1" x14ac:dyDescent="0.15">
      <c r="A5700" s="105"/>
      <c r="C5700" s="20"/>
      <c r="D5700" s="20"/>
      <c r="E5700" s="20"/>
      <c r="F5700" s="105">
        <v>35804</v>
      </c>
      <c r="G5700" s="116">
        <v>28.69</v>
      </c>
      <c r="H5700" s="20"/>
    </row>
    <row r="5701" spans="1:8" s="172" customFormat="1" ht="12.75" customHeight="1" x14ac:dyDescent="0.15">
      <c r="A5701" s="105"/>
      <c r="C5701" s="20"/>
      <c r="D5701" s="20"/>
      <c r="E5701" s="20"/>
      <c r="F5701" s="105">
        <v>35803</v>
      </c>
      <c r="G5701" s="116">
        <v>26.01</v>
      </c>
      <c r="H5701" s="20"/>
    </row>
    <row r="5702" spans="1:8" s="172" customFormat="1" ht="12.75" customHeight="1" x14ac:dyDescent="0.15">
      <c r="A5702" s="105"/>
      <c r="C5702" s="20"/>
      <c r="D5702" s="20"/>
      <c r="E5702" s="20"/>
      <c r="F5702" s="105">
        <v>35802</v>
      </c>
      <c r="G5702" s="116">
        <v>25.07</v>
      </c>
      <c r="H5702" s="20"/>
    </row>
    <row r="5703" spans="1:8" s="172" customFormat="1" ht="12.75" customHeight="1" x14ac:dyDescent="0.15">
      <c r="A5703" s="105"/>
      <c r="C5703" s="20"/>
      <c r="D5703" s="20"/>
      <c r="E5703" s="20"/>
      <c r="F5703" s="105">
        <v>35801</v>
      </c>
      <c r="G5703" s="116">
        <v>25.66</v>
      </c>
      <c r="H5703" s="20"/>
    </row>
    <row r="5704" spans="1:8" s="172" customFormat="1" ht="12.75" customHeight="1" x14ac:dyDescent="0.15">
      <c r="A5704" s="105"/>
      <c r="C5704" s="20"/>
      <c r="D5704" s="20"/>
      <c r="E5704" s="20"/>
      <c r="F5704" s="105">
        <v>35800</v>
      </c>
      <c r="G5704" s="116">
        <v>24.36</v>
      </c>
      <c r="H5704" s="20"/>
    </row>
    <row r="5705" spans="1:8" s="172" customFormat="1" ht="12.75" customHeight="1" x14ac:dyDescent="0.15">
      <c r="A5705" s="105"/>
      <c r="C5705" s="20"/>
      <c r="D5705" s="20"/>
      <c r="E5705" s="20"/>
      <c r="F5705" s="105">
        <v>35797</v>
      </c>
      <c r="G5705" s="116">
        <v>23.42</v>
      </c>
      <c r="H5705" s="20"/>
    </row>
    <row r="5706" spans="1:8" s="172" customFormat="1" ht="12.75" customHeight="1" x14ac:dyDescent="0.15">
      <c r="A5706" s="105"/>
      <c r="C5706" s="20"/>
      <c r="D5706" s="20"/>
      <c r="E5706" s="20"/>
      <c r="F5706" s="105">
        <v>35795</v>
      </c>
      <c r="G5706" s="116">
        <v>24.01</v>
      </c>
      <c r="H5706" s="20"/>
    </row>
    <row r="5707" spans="1:8" s="172" customFormat="1" ht="12.75" customHeight="1" x14ac:dyDescent="0.15">
      <c r="A5707" s="105"/>
      <c r="C5707" s="20"/>
      <c r="D5707" s="20"/>
      <c r="E5707" s="20"/>
      <c r="F5707" s="105">
        <v>35794</v>
      </c>
      <c r="G5707" s="116">
        <v>24.38</v>
      </c>
      <c r="H5707" s="20"/>
    </row>
    <row r="5708" spans="1:8" s="172" customFormat="1" ht="12.75" customHeight="1" x14ac:dyDescent="0.15">
      <c r="A5708" s="105"/>
      <c r="C5708" s="20"/>
      <c r="D5708" s="20"/>
      <c r="E5708" s="20"/>
      <c r="F5708" s="105">
        <v>35793</v>
      </c>
      <c r="G5708" s="116">
        <v>26.79</v>
      </c>
      <c r="H5708" s="20"/>
    </row>
    <row r="5709" spans="1:8" s="172" customFormat="1" ht="12.75" customHeight="1" x14ac:dyDescent="0.15">
      <c r="A5709" s="105"/>
      <c r="C5709" s="20"/>
      <c r="D5709" s="20"/>
      <c r="E5709" s="20"/>
      <c r="F5709" s="105">
        <v>35790</v>
      </c>
      <c r="G5709" s="116">
        <v>29.27</v>
      </c>
      <c r="H5709" s="20"/>
    </row>
    <row r="5710" spans="1:8" s="172" customFormat="1" ht="12.75" customHeight="1" x14ac:dyDescent="0.15">
      <c r="A5710" s="105"/>
      <c r="C5710" s="20"/>
      <c r="D5710" s="20"/>
      <c r="E5710" s="20"/>
      <c r="F5710" s="105">
        <v>35788</v>
      </c>
      <c r="G5710" s="116">
        <v>30.27</v>
      </c>
      <c r="H5710" s="20"/>
    </row>
    <row r="5711" spans="1:8" s="172" customFormat="1" ht="12.75" customHeight="1" x14ac:dyDescent="0.15">
      <c r="A5711" s="105"/>
      <c r="C5711" s="20"/>
      <c r="D5711" s="20"/>
      <c r="E5711" s="20"/>
      <c r="F5711" s="105">
        <v>35787</v>
      </c>
      <c r="G5711" s="116">
        <v>29.86</v>
      </c>
      <c r="H5711" s="20"/>
    </row>
    <row r="5712" spans="1:8" s="172" customFormat="1" ht="12.75" customHeight="1" x14ac:dyDescent="0.15">
      <c r="A5712" s="105"/>
      <c r="C5712" s="20"/>
      <c r="D5712" s="20"/>
      <c r="E5712" s="20"/>
      <c r="F5712" s="105">
        <v>35786</v>
      </c>
      <c r="G5712" s="116">
        <v>28.56</v>
      </c>
      <c r="H5712" s="20"/>
    </row>
    <row r="5713" spans="1:8" s="172" customFormat="1" ht="12.75" customHeight="1" x14ac:dyDescent="0.15">
      <c r="A5713" s="105"/>
      <c r="C5713" s="20"/>
      <c r="D5713" s="20"/>
      <c r="E5713" s="20"/>
      <c r="F5713" s="105">
        <v>35783</v>
      </c>
      <c r="G5713" s="116">
        <v>29.18</v>
      </c>
      <c r="H5713" s="20"/>
    </row>
    <row r="5714" spans="1:8" s="172" customFormat="1" ht="12.75" customHeight="1" x14ac:dyDescent="0.15">
      <c r="A5714" s="105"/>
      <c r="C5714" s="20"/>
      <c r="D5714" s="20"/>
      <c r="E5714" s="20"/>
      <c r="F5714" s="105">
        <v>35782</v>
      </c>
      <c r="G5714" s="116">
        <v>27.19</v>
      </c>
      <c r="H5714" s="20"/>
    </row>
    <row r="5715" spans="1:8" s="172" customFormat="1" ht="12.75" customHeight="1" x14ac:dyDescent="0.15">
      <c r="A5715" s="105"/>
      <c r="C5715" s="20"/>
      <c r="D5715" s="20"/>
      <c r="E5715" s="20"/>
      <c r="F5715" s="105">
        <v>35781</v>
      </c>
      <c r="G5715" s="116">
        <v>26.33</v>
      </c>
      <c r="H5715" s="20"/>
    </row>
    <row r="5716" spans="1:8" s="172" customFormat="1" ht="12.75" customHeight="1" x14ac:dyDescent="0.15">
      <c r="A5716" s="105"/>
      <c r="C5716" s="20"/>
      <c r="D5716" s="20"/>
      <c r="E5716" s="20"/>
      <c r="F5716" s="105">
        <v>35780</v>
      </c>
      <c r="G5716" s="116">
        <v>26.11</v>
      </c>
      <c r="H5716" s="20"/>
    </row>
    <row r="5717" spans="1:8" s="172" customFormat="1" ht="12.75" customHeight="1" x14ac:dyDescent="0.15">
      <c r="A5717" s="105"/>
      <c r="C5717" s="20"/>
      <c r="D5717" s="20"/>
      <c r="E5717" s="20"/>
      <c r="F5717" s="105">
        <v>35779</v>
      </c>
      <c r="G5717" s="116">
        <v>27.37</v>
      </c>
      <c r="H5717" s="20"/>
    </row>
    <row r="5718" spans="1:8" s="172" customFormat="1" ht="12.75" customHeight="1" x14ac:dyDescent="0.15">
      <c r="A5718" s="105"/>
      <c r="C5718" s="20"/>
      <c r="D5718" s="20"/>
      <c r="E5718" s="20"/>
      <c r="F5718" s="105">
        <v>35776</v>
      </c>
      <c r="G5718" s="116">
        <v>27.92</v>
      </c>
      <c r="H5718" s="20"/>
    </row>
    <row r="5719" spans="1:8" s="172" customFormat="1" ht="12.75" customHeight="1" x14ac:dyDescent="0.15">
      <c r="A5719" s="105"/>
      <c r="C5719" s="20"/>
      <c r="D5719" s="20"/>
      <c r="E5719" s="20"/>
      <c r="F5719" s="105">
        <v>35775</v>
      </c>
      <c r="G5719" s="116">
        <v>27.63</v>
      </c>
      <c r="H5719" s="20"/>
    </row>
    <row r="5720" spans="1:8" s="172" customFormat="1" ht="12.75" customHeight="1" x14ac:dyDescent="0.15">
      <c r="A5720" s="105"/>
      <c r="C5720" s="20"/>
      <c r="D5720" s="20"/>
      <c r="E5720" s="20"/>
      <c r="F5720" s="105">
        <v>35774</v>
      </c>
      <c r="G5720" s="116">
        <v>24.55</v>
      </c>
      <c r="H5720" s="20"/>
    </row>
    <row r="5721" spans="1:8" s="172" customFormat="1" ht="12.75" customHeight="1" x14ac:dyDescent="0.15">
      <c r="A5721" s="105"/>
      <c r="C5721" s="20"/>
      <c r="D5721" s="20"/>
      <c r="E5721" s="20"/>
      <c r="F5721" s="105">
        <v>35773</v>
      </c>
      <c r="G5721" s="116">
        <v>23.36</v>
      </c>
      <c r="H5721" s="20"/>
    </row>
    <row r="5722" spans="1:8" s="172" customFormat="1" ht="12.75" customHeight="1" x14ac:dyDescent="0.15">
      <c r="A5722" s="105"/>
      <c r="C5722" s="20"/>
      <c r="D5722" s="20"/>
      <c r="E5722" s="20"/>
      <c r="F5722" s="105">
        <v>35772</v>
      </c>
      <c r="G5722" s="116">
        <v>23.22</v>
      </c>
      <c r="H5722" s="20"/>
    </row>
    <row r="5723" spans="1:8" s="172" customFormat="1" ht="12.75" customHeight="1" x14ac:dyDescent="0.15">
      <c r="A5723" s="105"/>
      <c r="C5723" s="20"/>
      <c r="D5723" s="20"/>
      <c r="E5723" s="20"/>
      <c r="F5723" s="105">
        <v>35769</v>
      </c>
      <c r="G5723" s="116">
        <v>22.65</v>
      </c>
      <c r="H5723" s="20"/>
    </row>
    <row r="5724" spans="1:8" s="172" customFormat="1" ht="12.75" customHeight="1" x14ac:dyDescent="0.15">
      <c r="A5724" s="105"/>
      <c r="C5724" s="20"/>
      <c r="D5724" s="20"/>
      <c r="E5724" s="20"/>
      <c r="F5724" s="105">
        <v>35768</v>
      </c>
      <c r="G5724" s="116">
        <v>23.84</v>
      </c>
      <c r="H5724" s="20"/>
    </row>
    <row r="5725" spans="1:8" s="172" customFormat="1" ht="12.75" customHeight="1" x14ac:dyDescent="0.15">
      <c r="A5725" s="105"/>
      <c r="C5725" s="20"/>
      <c r="D5725" s="20"/>
      <c r="E5725" s="20"/>
      <c r="F5725" s="105">
        <v>35767</v>
      </c>
      <c r="G5725" s="116">
        <v>23.92</v>
      </c>
      <c r="H5725" s="20"/>
    </row>
    <row r="5726" spans="1:8" s="172" customFormat="1" ht="12.75" customHeight="1" x14ac:dyDescent="0.15">
      <c r="A5726" s="105"/>
      <c r="C5726" s="20"/>
      <c r="D5726" s="20"/>
      <c r="E5726" s="20"/>
      <c r="F5726" s="105">
        <v>35766</v>
      </c>
      <c r="G5726" s="116">
        <v>25.66</v>
      </c>
      <c r="H5726" s="20"/>
    </row>
    <row r="5727" spans="1:8" s="172" customFormat="1" ht="12.75" customHeight="1" x14ac:dyDescent="0.15">
      <c r="A5727" s="105"/>
      <c r="C5727" s="20"/>
      <c r="D5727" s="20"/>
      <c r="E5727" s="20"/>
      <c r="F5727" s="105">
        <v>35765</v>
      </c>
      <c r="G5727" s="116">
        <v>26.01</v>
      </c>
      <c r="H5727" s="20"/>
    </row>
    <row r="5728" spans="1:8" s="172" customFormat="1" ht="12.75" customHeight="1" x14ac:dyDescent="0.15">
      <c r="A5728" s="105"/>
      <c r="C5728" s="20"/>
      <c r="D5728" s="20"/>
      <c r="E5728" s="20"/>
      <c r="F5728" s="105">
        <v>35762</v>
      </c>
      <c r="G5728" s="116">
        <v>27.43</v>
      </c>
      <c r="H5728" s="20"/>
    </row>
    <row r="5729" spans="1:8" s="172" customFormat="1" ht="12.75" customHeight="1" x14ac:dyDescent="0.15">
      <c r="A5729" s="105"/>
      <c r="C5729" s="20"/>
      <c r="D5729" s="20"/>
      <c r="E5729" s="20"/>
      <c r="F5729" s="105">
        <v>35759</v>
      </c>
      <c r="G5729" s="116">
        <v>28.95</v>
      </c>
      <c r="H5729" s="20"/>
    </row>
    <row r="5730" spans="1:8" s="172" customFormat="1" ht="12.75" customHeight="1" x14ac:dyDescent="0.15">
      <c r="A5730" s="105"/>
      <c r="C5730" s="20"/>
      <c r="D5730" s="20"/>
      <c r="E5730" s="20"/>
      <c r="F5730" s="105">
        <v>35758</v>
      </c>
      <c r="G5730" s="116">
        <v>29.8</v>
      </c>
      <c r="H5730" s="20"/>
    </row>
    <row r="5731" spans="1:8" s="172" customFormat="1" ht="12.75" customHeight="1" x14ac:dyDescent="0.15">
      <c r="A5731" s="105"/>
      <c r="C5731" s="20"/>
      <c r="D5731" s="20"/>
      <c r="E5731" s="20"/>
      <c r="F5731" s="105">
        <v>35755</v>
      </c>
      <c r="G5731" s="116">
        <v>26.65</v>
      </c>
      <c r="H5731" s="20"/>
    </row>
    <row r="5732" spans="1:8" s="172" customFormat="1" ht="12.75" customHeight="1" x14ac:dyDescent="0.15">
      <c r="A5732" s="105"/>
      <c r="C5732" s="20"/>
      <c r="D5732" s="20"/>
      <c r="E5732" s="20"/>
      <c r="F5732" s="105">
        <v>35754</v>
      </c>
      <c r="G5732" s="116">
        <v>27.32</v>
      </c>
      <c r="H5732" s="20"/>
    </row>
    <row r="5733" spans="1:8" s="172" customFormat="1" ht="12.75" customHeight="1" x14ac:dyDescent="0.15">
      <c r="A5733" s="105"/>
      <c r="C5733" s="20"/>
      <c r="D5733" s="20"/>
      <c r="E5733" s="20"/>
      <c r="F5733" s="105">
        <v>35753</v>
      </c>
      <c r="G5733" s="116">
        <v>29.93</v>
      </c>
      <c r="H5733" s="20"/>
    </row>
    <row r="5734" spans="1:8" s="172" customFormat="1" ht="12.75" customHeight="1" x14ac:dyDescent="0.15">
      <c r="A5734" s="105"/>
      <c r="C5734" s="20"/>
      <c r="D5734" s="20"/>
      <c r="E5734" s="20"/>
      <c r="F5734" s="105">
        <v>35752</v>
      </c>
      <c r="G5734" s="116">
        <v>31.55</v>
      </c>
      <c r="H5734" s="20"/>
    </row>
    <row r="5735" spans="1:8" s="172" customFormat="1" ht="12.75" customHeight="1" x14ac:dyDescent="0.15">
      <c r="A5735" s="105"/>
      <c r="C5735" s="20"/>
      <c r="D5735" s="20"/>
      <c r="E5735" s="20"/>
      <c r="F5735" s="105">
        <v>35751</v>
      </c>
      <c r="G5735" s="116">
        <v>31.58</v>
      </c>
      <c r="H5735" s="20"/>
    </row>
    <row r="5736" spans="1:8" s="172" customFormat="1" ht="12.75" customHeight="1" x14ac:dyDescent="0.15">
      <c r="A5736" s="105"/>
      <c r="C5736" s="20"/>
      <c r="D5736" s="20"/>
      <c r="E5736" s="20"/>
      <c r="F5736" s="105">
        <v>35748</v>
      </c>
      <c r="G5736" s="116">
        <v>33.659999999999997</v>
      </c>
      <c r="H5736" s="20"/>
    </row>
    <row r="5737" spans="1:8" s="172" customFormat="1" ht="12.75" customHeight="1" x14ac:dyDescent="0.15">
      <c r="A5737" s="105"/>
      <c r="C5737" s="20"/>
      <c r="D5737" s="20"/>
      <c r="E5737" s="20"/>
      <c r="F5737" s="105">
        <v>35747</v>
      </c>
      <c r="G5737" s="116">
        <v>36.64</v>
      </c>
      <c r="H5737" s="20"/>
    </row>
    <row r="5738" spans="1:8" s="172" customFormat="1" ht="12.75" customHeight="1" x14ac:dyDescent="0.15">
      <c r="A5738" s="105"/>
      <c r="C5738" s="20"/>
      <c r="D5738" s="20"/>
      <c r="E5738" s="20"/>
      <c r="F5738" s="105">
        <v>35746</v>
      </c>
      <c r="G5738" s="116">
        <v>37.840000000000003</v>
      </c>
      <c r="H5738" s="20"/>
    </row>
    <row r="5739" spans="1:8" s="172" customFormat="1" ht="12.75" customHeight="1" x14ac:dyDescent="0.15">
      <c r="A5739" s="105"/>
      <c r="C5739" s="20"/>
      <c r="D5739" s="20"/>
      <c r="E5739" s="20"/>
      <c r="F5739" s="105">
        <v>35745</v>
      </c>
      <c r="G5739" s="116">
        <v>36.380000000000003</v>
      </c>
      <c r="H5739" s="20"/>
    </row>
    <row r="5740" spans="1:8" s="172" customFormat="1" ht="12.75" customHeight="1" x14ac:dyDescent="0.15">
      <c r="A5740" s="105"/>
      <c r="C5740" s="20"/>
      <c r="D5740" s="20"/>
      <c r="E5740" s="20"/>
      <c r="F5740" s="105">
        <v>35744</v>
      </c>
      <c r="G5740" s="116">
        <v>36.630000000000003</v>
      </c>
      <c r="H5740" s="20"/>
    </row>
    <row r="5741" spans="1:8" s="172" customFormat="1" ht="12.75" customHeight="1" x14ac:dyDescent="0.15">
      <c r="A5741" s="105"/>
      <c r="C5741" s="20"/>
      <c r="D5741" s="20"/>
      <c r="E5741" s="20"/>
      <c r="F5741" s="105">
        <v>35741</v>
      </c>
      <c r="G5741" s="116">
        <v>36.270000000000003</v>
      </c>
      <c r="H5741" s="20"/>
    </row>
    <row r="5742" spans="1:8" s="172" customFormat="1" ht="12.75" customHeight="1" x14ac:dyDescent="0.15">
      <c r="A5742" s="105"/>
      <c r="C5742" s="20"/>
      <c r="D5742" s="20"/>
      <c r="E5742" s="20"/>
      <c r="F5742" s="105">
        <v>35740</v>
      </c>
      <c r="G5742" s="116">
        <v>32.57</v>
      </c>
      <c r="H5742" s="20"/>
    </row>
    <row r="5743" spans="1:8" s="172" customFormat="1" ht="12.75" customHeight="1" x14ac:dyDescent="0.15">
      <c r="A5743" s="105"/>
      <c r="C5743" s="20"/>
      <c r="D5743" s="20"/>
      <c r="E5743" s="20"/>
      <c r="F5743" s="105">
        <v>35739</v>
      </c>
      <c r="G5743" s="116">
        <v>32.18</v>
      </c>
      <c r="H5743" s="20"/>
    </row>
    <row r="5744" spans="1:8" s="172" customFormat="1" ht="12.75" customHeight="1" x14ac:dyDescent="0.15">
      <c r="A5744" s="105"/>
      <c r="C5744" s="20"/>
      <c r="D5744" s="20"/>
      <c r="E5744" s="20"/>
      <c r="F5744" s="105">
        <v>35738</v>
      </c>
      <c r="G5744" s="116">
        <v>32.24</v>
      </c>
      <c r="H5744" s="20"/>
    </row>
    <row r="5745" spans="1:8" s="172" customFormat="1" ht="12.75" customHeight="1" x14ac:dyDescent="0.15">
      <c r="A5745" s="105"/>
      <c r="C5745" s="20"/>
      <c r="D5745" s="20"/>
      <c r="E5745" s="20"/>
      <c r="F5745" s="105">
        <v>35737</v>
      </c>
      <c r="G5745" s="116">
        <v>32.090000000000003</v>
      </c>
      <c r="H5745" s="20"/>
    </row>
    <row r="5746" spans="1:8" s="172" customFormat="1" ht="12.75" customHeight="1" x14ac:dyDescent="0.15">
      <c r="A5746" s="105"/>
      <c r="C5746" s="20"/>
      <c r="D5746" s="20"/>
      <c r="E5746" s="20"/>
      <c r="F5746" s="105">
        <v>35734</v>
      </c>
      <c r="G5746" s="116">
        <v>35.090000000000003</v>
      </c>
      <c r="H5746" s="20"/>
    </row>
    <row r="5747" spans="1:8" s="172" customFormat="1" ht="12.75" customHeight="1" x14ac:dyDescent="0.15">
      <c r="A5747" s="105"/>
      <c r="C5747" s="20"/>
      <c r="D5747" s="20"/>
      <c r="E5747" s="20"/>
      <c r="F5747" s="105">
        <v>35733</v>
      </c>
      <c r="G5747" s="116">
        <v>38.200000000000003</v>
      </c>
      <c r="H5747" s="20"/>
    </row>
    <row r="5748" spans="1:8" s="172" customFormat="1" ht="12.75" customHeight="1" x14ac:dyDescent="0.15">
      <c r="A5748" s="105"/>
      <c r="C5748" s="20"/>
      <c r="D5748" s="20"/>
      <c r="E5748" s="20"/>
      <c r="F5748" s="105">
        <v>35732</v>
      </c>
      <c r="G5748" s="116">
        <v>33.75</v>
      </c>
      <c r="H5748" s="20"/>
    </row>
    <row r="5749" spans="1:8" s="172" customFormat="1" ht="12.75" customHeight="1" x14ac:dyDescent="0.15">
      <c r="A5749" s="105"/>
      <c r="C5749" s="20"/>
      <c r="D5749" s="20"/>
      <c r="E5749" s="20"/>
      <c r="F5749" s="105">
        <v>35731</v>
      </c>
      <c r="G5749" s="116">
        <v>31.22</v>
      </c>
      <c r="H5749" s="20"/>
    </row>
    <row r="5750" spans="1:8" s="172" customFormat="1" ht="12.75" customHeight="1" x14ac:dyDescent="0.15">
      <c r="A5750" s="105"/>
      <c r="C5750" s="20"/>
      <c r="D5750" s="20"/>
      <c r="E5750" s="20"/>
      <c r="F5750" s="105">
        <v>35730</v>
      </c>
      <c r="G5750" s="116">
        <v>31.12</v>
      </c>
      <c r="H5750" s="20"/>
    </row>
    <row r="5751" spans="1:8" s="172" customFormat="1" ht="12.75" customHeight="1" x14ac:dyDescent="0.15">
      <c r="A5751" s="105"/>
      <c r="C5751" s="20"/>
      <c r="D5751" s="20"/>
      <c r="E5751" s="20"/>
      <c r="F5751" s="105">
        <v>35727</v>
      </c>
      <c r="G5751" s="116">
        <v>23.17</v>
      </c>
      <c r="H5751" s="20"/>
    </row>
    <row r="5752" spans="1:8" s="172" customFormat="1" ht="12.75" customHeight="1" x14ac:dyDescent="0.15">
      <c r="A5752" s="105"/>
      <c r="C5752" s="20"/>
      <c r="D5752" s="20"/>
      <c r="E5752" s="20"/>
      <c r="F5752" s="105">
        <v>35726</v>
      </c>
      <c r="G5752" s="116">
        <v>22.99</v>
      </c>
      <c r="H5752" s="20"/>
    </row>
    <row r="5753" spans="1:8" s="172" customFormat="1" ht="12.75" customHeight="1" x14ac:dyDescent="0.15">
      <c r="A5753" s="105"/>
      <c r="C5753" s="20"/>
      <c r="D5753" s="20"/>
      <c r="E5753" s="20"/>
      <c r="F5753" s="105">
        <v>35725</v>
      </c>
      <c r="G5753" s="116">
        <v>19.86</v>
      </c>
      <c r="H5753" s="20"/>
    </row>
    <row r="5754" spans="1:8" s="172" customFormat="1" ht="12.75" customHeight="1" x14ac:dyDescent="0.15">
      <c r="A5754" s="105"/>
      <c r="C5754" s="20"/>
      <c r="D5754" s="20"/>
      <c r="E5754" s="20"/>
      <c r="F5754" s="105">
        <v>35724</v>
      </c>
      <c r="G5754" s="116">
        <v>19.53</v>
      </c>
      <c r="H5754" s="20"/>
    </row>
    <row r="5755" spans="1:8" s="172" customFormat="1" ht="12.75" customHeight="1" x14ac:dyDescent="0.15">
      <c r="A5755" s="105"/>
      <c r="C5755" s="20"/>
      <c r="D5755" s="20"/>
      <c r="E5755" s="20"/>
      <c r="F5755" s="105">
        <v>35723</v>
      </c>
      <c r="G5755" s="116">
        <v>20.72</v>
      </c>
      <c r="H5755" s="20"/>
    </row>
    <row r="5756" spans="1:8" s="172" customFormat="1" ht="12.75" customHeight="1" x14ac:dyDescent="0.15">
      <c r="A5756" s="105"/>
      <c r="C5756" s="20"/>
      <c r="D5756" s="20"/>
      <c r="E5756" s="20"/>
      <c r="F5756" s="105">
        <v>35720</v>
      </c>
      <c r="G5756" s="116">
        <v>21.69</v>
      </c>
      <c r="H5756" s="20"/>
    </row>
    <row r="5757" spans="1:8" s="172" customFormat="1" ht="12.75" customHeight="1" x14ac:dyDescent="0.15">
      <c r="A5757" s="105"/>
      <c r="C5757" s="20"/>
      <c r="D5757" s="20"/>
      <c r="E5757" s="20"/>
      <c r="F5757" s="105">
        <v>35719</v>
      </c>
      <c r="G5757" s="116">
        <v>20.53</v>
      </c>
      <c r="H5757" s="20"/>
    </row>
    <row r="5758" spans="1:8" s="172" customFormat="1" ht="12.75" customHeight="1" x14ac:dyDescent="0.15">
      <c r="A5758" s="105"/>
      <c r="C5758" s="20"/>
      <c r="D5758" s="20"/>
      <c r="E5758" s="20"/>
      <c r="F5758" s="105">
        <v>35718</v>
      </c>
      <c r="G5758" s="116">
        <v>20.05</v>
      </c>
      <c r="H5758" s="20"/>
    </row>
    <row r="5759" spans="1:8" s="172" customFormat="1" ht="12.75" customHeight="1" x14ac:dyDescent="0.15">
      <c r="A5759" s="105"/>
      <c r="C5759" s="20"/>
      <c r="D5759" s="20"/>
      <c r="E5759" s="20"/>
      <c r="F5759" s="105">
        <v>35717</v>
      </c>
      <c r="G5759" s="116">
        <v>19.989999999999998</v>
      </c>
      <c r="H5759" s="20"/>
    </row>
    <row r="5760" spans="1:8" s="172" customFormat="1" ht="12.75" customHeight="1" x14ac:dyDescent="0.15">
      <c r="A5760" s="105"/>
      <c r="C5760" s="20"/>
      <c r="D5760" s="20"/>
      <c r="E5760" s="20"/>
      <c r="F5760" s="105">
        <v>35716</v>
      </c>
      <c r="G5760" s="116">
        <v>20.260000000000002</v>
      </c>
      <c r="H5760" s="20"/>
    </row>
    <row r="5761" spans="1:8" s="172" customFormat="1" ht="12.75" customHeight="1" x14ac:dyDescent="0.15">
      <c r="A5761" s="105"/>
      <c r="C5761" s="20"/>
      <c r="D5761" s="20"/>
      <c r="E5761" s="20"/>
      <c r="F5761" s="105">
        <v>35713</v>
      </c>
      <c r="G5761" s="116">
        <v>19.75</v>
      </c>
      <c r="H5761" s="20"/>
    </row>
    <row r="5762" spans="1:8" s="172" customFormat="1" ht="12.75" customHeight="1" x14ac:dyDescent="0.15">
      <c r="A5762" s="105"/>
      <c r="C5762" s="20"/>
      <c r="D5762" s="20"/>
      <c r="E5762" s="20"/>
      <c r="F5762" s="105">
        <v>35712</v>
      </c>
      <c r="G5762" s="116">
        <v>22.31</v>
      </c>
      <c r="H5762" s="20"/>
    </row>
    <row r="5763" spans="1:8" s="172" customFormat="1" ht="12.75" customHeight="1" x14ac:dyDescent="0.15">
      <c r="A5763" s="105"/>
      <c r="C5763" s="20"/>
      <c r="D5763" s="20"/>
      <c r="E5763" s="20"/>
      <c r="F5763" s="105">
        <v>35711</v>
      </c>
      <c r="G5763" s="116">
        <v>20.77</v>
      </c>
      <c r="H5763" s="20"/>
    </row>
    <row r="5764" spans="1:8" s="172" customFormat="1" ht="12.75" customHeight="1" x14ac:dyDescent="0.15">
      <c r="A5764" s="105"/>
      <c r="C5764" s="20"/>
      <c r="D5764" s="20"/>
      <c r="E5764" s="20"/>
      <c r="F5764" s="105">
        <v>35710</v>
      </c>
      <c r="G5764" s="116">
        <v>20.29</v>
      </c>
      <c r="H5764" s="20"/>
    </row>
    <row r="5765" spans="1:8" s="172" customFormat="1" ht="12.75" customHeight="1" x14ac:dyDescent="0.15">
      <c r="A5765" s="105"/>
      <c r="C5765" s="20"/>
      <c r="D5765" s="20"/>
      <c r="E5765" s="20"/>
      <c r="F5765" s="105">
        <v>35709</v>
      </c>
      <c r="G5765" s="116">
        <v>21.61</v>
      </c>
      <c r="H5765" s="20"/>
    </row>
    <row r="5766" spans="1:8" s="172" customFormat="1" ht="12.75" customHeight="1" x14ac:dyDescent="0.15">
      <c r="A5766" s="105"/>
      <c r="C5766" s="20"/>
      <c r="D5766" s="20"/>
      <c r="E5766" s="20"/>
      <c r="F5766" s="105">
        <v>35706</v>
      </c>
      <c r="G5766" s="116">
        <v>21.54</v>
      </c>
      <c r="H5766" s="20"/>
    </row>
    <row r="5767" spans="1:8" s="172" customFormat="1" ht="12.75" customHeight="1" x14ac:dyDescent="0.15">
      <c r="A5767" s="105"/>
      <c r="C5767" s="20"/>
      <c r="D5767" s="20"/>
      <c r="E5767" s="20"/>
      <c r="F5767" s="105">
        <v>35705</v>
      </c>
      <c r="G5767" s="116">
        <v>22.27</v>
      </c>
      <c r="H5767" s="20"/>
    </row>
    <row r="5768" spans="1:8" s="172" customFormat="1" ht="12.75" customHeight="1" x14ac:dyDescent="0.15">
      <c r="A5768" s="105"/>
      <c r="C5768" s="20"/>
      <c r="D5768" s="20"/>
      <c r="E5768" s="20"/>
      <c r="F5768" s="105">
        <v>35704</v>
      </c>
      <c r="G5768" s="116">
        <v>22.32</v>
      </c>
      <c r="H5768" s="20"/>
    </row>
    <row r="5769" spans="1:8" s="172" customFormat="1" ht="12.75" customHeight="1" x14ac:dyDescent="0.15">
      <c r="A5769" s="105"/>
      <c r="C5769" s="20"/>
      <c r="D5769" s="20"/>
      <c r="E5769" s="20"/>
      <c r="F5769" s="105">
        <v>35703</v>
      </c>
      <c r="G5769" s="116">
        <v>22.91</v>
      </c>
      <c r="H5769" s="20"/>
    </row>
    <row r="5770" spans="1:8" s="172" customFormat="1" ht="12.75" customHeight="1" x14ac:dyDescent="0.15">
      <c r="A5770" s="105"/>
      <c r="C5770" s="20"/>
      <c r="D5770" s="20"/>
      <c r="E5770" s="20"/>
      <c r="F5770" s="105">
        <v>35702</v>
      </c>
      <c r="G5770" s="116">
        <v>22.23</v>
      </c>
      <c r="H5770" s="20"/>
    </row>
    <row r="5771" spans="1:8" s="172" customFormat="1" ht="12.75" customHeight="1" x14ac:dyDescent="0.15">
      <c r="A5771" s="105"/>
      <c r="C5771" s="20"/>
      <c r="D5771" s="20"/>
      <c r="E5771" s="20"/>
      <c r="F5771" s="105">
        <v>35699</v>
      </c>
      <c r="G5771" s="116">
        <v>22.26</v>
      </c>
      <c r="H5771" s="20"/>
    </row>
    <row r="5772" spans="1:8" s="172" customFormat="1" ht="12.75" customHeight="1" x14ac:dyDescent="0.15">
      <c r="A5772" s="105"/>
      <c r="C5772" s="20"/>
      <c r="D5772" s="20"/>
      <c r="E5772" s="20"/>
      <c r="F5772" s="105">
        <v>35698</v>
      </c>
      <c r="G5772" s="116">
        <v>22.96</v>
      </c>
      <c r="H5772" s="20"/>
    </row>
    <row r="5773" spans="1:8" s="172" customFormat="1" ht="12.75" customHeight="1" x14ac:dyDescent="0.15">
      <c r="A5773" s="105"/>
      <c r="C5773" s="20"/>
      <c r="D5773" s="20"/>
      <c r="E5773" s="20"/>
      <c r="F5773" s="105">
        <v>35697</v>
      </c>
      <c r="G5773" s="116">
        <v>22.64</v>
      </c>
      <c r="H5773" s="20"/>
    </row>
    <row r="5774" spans="1:8" s="172" customFormat="1" ht="12.75" customHeight="1" x14ac:dyDescent="0.15">
      <c r="A5774" s="105"/>
      <c r="C5774" s="20"/>
      <c r="D5774" s="20"/>
      <c r="E5774" s="20"/>
      <c r="F5774" s="105">
        <v>35696</v>
      </c>
      <c r="G5774" s="116">
        <v>22</v>
      </c>
      <c r="H5774" s="20"/>
    </row>
    <row r="5775" spans="1:8" s="172" customFormat="1" ht="12.75" customHeight="1" x14ac:dyDescent="0.15">
      <c r="A5775" s="105"/>
      <c r="C5775" s="20"/>
      <c r="D5775" s="20"/>
      <c r="E5775" s="20"/>
      <c r="F5775" s="105">
        <v>35695</v>
      </c>
      <c r="G5775" s="116">
        <v>22.08</v>
      </c>
      <c r="H5775" s="20"/>
    </row>
    <row r="5776" spans="1:8" s="172" customFormat="1" ht="12.75" customHeight="1" x14ac:dyDescent="0.15">
      <c r="A5776" s="105"/>
      <c r="C5776" s="20"/>
      <c r="D5776" s="20"/>
      <c r="E5776" s="20"/>
      <c r="F5776" s="105">
        <v>35692</v>
      </c>
      <c r="G5776" s="116">
        <v>22.74</v>
      </c>
      <c r="H5776" s="20"/>
    </row>
    <row r="5777" spans="1:8" s="172" customFormat="1" ht="12.75" customHeight="1" x14ac:dyDescent="0.15">
      <c r="A5777" s="105"/>
      <c r="C5777" s="20"/>
      <c r="D5777" s="20"/>
      <c r="E5777" s="20"/>
      <c r="F5777" s="105">
        <v>35691</v>
      </c>
      <c r="G5777" s="116">
        <v>23.48</v>
      </c>
      <c r="H5777" s="20"/>
    </row>
    <row r="5778" spans="1:8" s="172" customFormat="1" ht="12.75" customHeight="1" x14ac:dyDescent="0.15">
      <c r="A5778" s="105"/>
      <c r="C5778" s="20"/>
      <c r="D5778" s="20"/>
      <c r="E5778" s="20"/>
      <c r="F5778" s="105">
        <v>35690</v>
      </c>
      <c r="G5778" s="116">
        <v>24.1</v>
      </c>
      <c r="H5778" s="20"/>
    </row>
    <row r="5779" spans="1:8" s="172" customFormat="1" ht="12.75" customHeight="1" x14ac:dyDescent="0.15">
      <c r="A5779" s="105"/>
      <c r="C5779" s="20"/>
      <c r="D5779" s="20"/>
      <c r="E5779" s="20"/>
      <c r="F5779" s="105">
        <v>35689</v>
      </c>
      <c r="G5779" s="116">
        <v>23.77</v>
      </c>
      <c r="H5779" s="20"/>
    </row>
    <row r="5780" spans="1:8" s="172" customFormat="1" ht="12.75" customHeight="1" x14ac:dyDescent="0.15">
      <c r="A5780" s="105"/>
      <c r="C5780" s="20"/>
      <c r="D5780" s="20"/>
      <c r="E5780" s="20"/>
      <c r="F5780" s="105">
        <v>35688</v>
      </c>
      <c r="G5780" s="116">
        <v>25.74</v>
      </c>
      <c r="H5780" s="20"/>
    </row>
    <row r="5781" spans="1:8" s="172" customFormat="1" ht="12.75" customHeight="1" x14ac:dyDescent="0.15">
      <c r="A5781" s="105"/>
      <c r="C5781" s="20"/>
      <c r="D5781" s="20"/>
      <c r="E5781" s="20"/>
      <c r="F5781" s="105">
        <v>35685</v>
      </c>
      <c r="G5781" s="116">
        <v>25.17</v>
      </c>
      <c r="H5781" s="20"/>
    </row>
    <row r="5782" spans="1:8" s="172" customFormat="1" ht="12.75" customHeight="1" x14ac:dyDescent="0.15">
      <c r="A5782" s="105"/>
      <c r="C5782" s="20"/>
      <c r="D5782" s="20"/>
      <c r="E5782" s="20"/>
      <c r="F5782" s="105">
        <v>35684</v>
      </c>
      <c r="G5782" s="116">
        <v>25.99</v>
      </c>
      <c r="H5782" s="20"/>
    </row>
    <row r="5783" spans="1:8" s="172" customFormat="1" ht="12.75" customHeight="1" x14ac:dyDescent="0.15">
      <c r="A5783" s="105"/>
      <c r="C5783" s="20"/>
      <c r="D5783" s="20"/>
      <c r="E5783" s="20"/>
      <c r="F5783" s="105">
        <v>35683</v>
      </c>
      <c r="G5783" s="116">
        <v>24.64</v>
      </c>
      <c r="H5783" s="20"/>
    </row>
    <row r="5784" spans="1:8" s="172" customFormat="1" ht="12.75" customHeight="1" x14ac:dyDescent="0.15">
      <c r="A5784" s="105"/>
      <c r="C5784" s="20"/>
      <c r="D5784" s="20"/>
      <c r="E5784" s="20"/>
      <c r="F5784" s="105">
        <v>35682</v>
      </c>
      <c r="G5784" s="116">
        <v>23.89</v>
      </c>
      <c r="H5784" s="20"/>
    </row>
    <row r="5785" spans="1:8" s="172" customFormat="1" ht="12.75" customHeight="1" x14ac:dyDescent="0.15">
      <c r="A5785" s="105"/>
      <c r="C5785" s="20"/>
      <c r="D5785" s="20"/>
      <c r="E5785" s="20"/>
      <c r="F5785" s="105">
        <v>35681</v>
      </c>
      <c r="G5785" s="116">
        <v>24.4</v>
      </c>
      <c r="H5785" s="20"/>
    </row>
    <row r="5786" spans="1:8" s="172" customFormat="1" ht="12.75" customHeight="1" x14ac:dyDescent="0.15">
      <c r="A5786" s="105"/>
      <c r="C5786" s="20"/>
      <c r="D5786" s="20"/>
      <c r="E5786" s="20"/>
      <c r="F5786" s="105">
        <v>35678</v>
      </c>
      <c r="G5786" s="116">
        <v>24.31</v>
      </c>
      <c r="H5786" s="20"/>
    </row>
    <row r="5787" spans="1:8" s="172" customFormat="1" ht="12.75" customHeight="1" x14ac:dyDescent="0.15">
      <c r="A5787" s="105"/>
      <c r="C5787" s="20"/>
      <c r="D5787" s="20"/>
      <c r="E5787" s="20"/>
      <c r="F5787" s="105">
        <v>35677</v>
      </c>
      <c r="G5787" s="116">
        <v>25.27</v>
      </c>
      <c r="H5787" s="20"/>
    </row>
    <row r="5788" spans="1:8" s="172" customFormat="1" ht="12.75" customHeight="1" x14ac:dyDescent="0.15">
      <c r="A5788" s="105"/>
      <c r="C5788" s="20"/>
      <c r="D5788" s="20"/>
      <c r="E5788" s="20"/>
      <c r="F5788" s="105">
        <v>35676</v>
      </c>
      <c r="G5788" s="116">
        <v>24.95</v>
      </c>
      <c r="H5788" s="20"/>
    </row>
    <row r="5789" spans="1:8" s="172" customFormat="1" ht="12.75" customHeight="1" x14ac:dyDescent="0.15">
      <c r="A5789" s="105"/>
      <c r="C5789" s="20"/>
      <c r="D5789" s="20"/>
      <c r="E5789" s="20"/>
      <c r="F5789" s="105">
        <v>35675</v>
      </c>
      <c r="G5789" s="116">
        <v>24.53</v>
      </c>
      <c r="H5789" s="20"/>
    </row>
    <row r="5790" spans="1:8" s="172" customFormat="1" ht="12.75" customHeight="1" x14ac:dyDescent="0.15">
      <c r="A5790" s="105"/>
      <c r="C5790" s="20"/>
      <c r="D5790" s="20"/>
      <c r="E5790" s="20"/>
      <c r="F5790" s="105">
        <v>35671</v>
      </c>
      <c r="G5790" s="116">
        <v>24.76</v>
      </c>
      <c r="H5790" s="20"/>
    </row>
    <row r="5791" spans="1:8" s="172" customFormat="1" ht="12.75" customHeight="1" x14ac:dyDescent="0.15">
      <c r="A5791" s="105"/>
      <c r="C5791" s="20"/>
      <c r="D5791" s="20"/>
      <c r="E5791" s="20"/>
      <c r="F5791" s="105">
        <v>35670</v>
      </c>
      <c r="G5791" s="116">
        <v>24.51</v>
      </c>
      <c r="H5791" s="20"/>
    </row>
    <row r="5792" spans="1:8" s="172" customFormat="1" ht="12.75" customHeight="1" x14ac:dyDescent="0.15">
      <c r="A5792" s="105"/>
      <c r="C5792" s="20"/>
      <c r="D5792" s="20"/>
      <c r="E5792" s="20"/>
      <c r="F5792" s="105">
        <v>35669</v>
      </c>
      <c r="G5792" s="116">
        <v>24.26</v>
      </c>
      <c r="H5792" s="20"/>
    </row>
    <row r="5793" spans="1:8" s="172" customFormat="1" ht="12.75" customHeight="1" x14ac:dyDescent="0.15">
      <c r="A5793" s="105"/>
      <c r="C5793" s="20"/>
      <c r="D5793" s="20"/>
      <c r="E5793" s="20"/>
      <c r="F5793" s="105">
        <v>35668</v>
      </c>
      <c r="G5793" s="116">
        <v>24.73</v>
      </c>
      <c r="H5793" s="20"/>
    </row>
    <row r="5794" spans="1:8" s="172" customFormat="1" ht="12.75" customHeight="1" x14ac:dyDescent="0.15">
      <c r="A5794" s="105"/>
      <c r="C5794" s="20"/>
      <c r="D5794" s="20"/>
      <c r="E5794" s="20"/>
      <c r="F5794" s="105">
        <v>35667</v>
      </c>
      <c r="G5794" s="116">
        <v>24.1</v>
      </c>
      <c r="H5794" s="20"/>
    </row>
    <row r="5795" spans="1:8" s="172" customFormat="1" ht="12.75" customHeight="1" x14ac:dyDescent="0.15">
      <c r="A5795" s="105"/>
      <c r="C5795" s="20"/>
      <c r="D5795" s="20"/>
      <c r="E5795" s="20"/>
      <c r="F5795" s="105">
        <v>35664</v>
      </c>
      <c r="G5795" s="116">
        <v>24.74</v>
      </c>
      <c r="H5795" s="20"/>
    </row>
    <row r="5796" spans="1:8" s="172" customFormat="1" ht="12.75" customHeight="1" x14ac:dyDescent="0.15">
      <c r="A5796" s="105"/>
      <c r="C5796" s="20"/>
      <c r="D5796" s="20"/>
      <c r="E5796" s="20"/>
      <c r="F5796" s="105">
        <v>35663</v>
      </c>
      <c r="G5796" s="116">
        <v>23.83</v>
      </c>
      <c r="H5796" s="20"/>
    </row>
    <row r="5797" spans="1:8" s="172" customFormat="1" ht="12.75" customHeight="1" x14ac:dyDescent="0.15">
      <c r="A5797" s="105"/>
      <c r="C5797" s="20"/>
      <c r="D5797" s="20"/>
      <c r="E5797" s="20"/>
      <c r="F5797" s="105">
        <v>35662</v>
      </c>
      <c r="G5797" s="116">
        <v>21.09</v>
      </c>
      <c r="H5797" s="20"/>
    </row>
    <row r="5798" spans="1:8" s="172" customFormat="1" ht="12.75" customHeight="1" x14ac:dyDescent="0.15">
      <c r="A5798" s="105"/>
      <c r="C5798" s="20"/>
      <c r="D5798" s="20"/>
      <c r="E5798" s="20"/>
      <c r="F5798" s="105">
        <v>35661</v>
      </c>
      <c r="G5798" s="116">
        <v>22.64</v>
      </c>
      <c r="H5798" s="20"/>
    </row>
    <row r="5799" spans="1:8" s="172" customFormat="1" ht="12.75" customHeight="1" x14ac:dyDescent="0.15">
      <c r="A5799" s="105"/>
      <c r="C5799" s="20"/>
      <c r="D5799" s="20"/>
      <c r="E5799" s="20"/>
      <c r="F5799" s="105">
        <v>35660</v>
      </c>
      <c r="G5799" s="116">
        <v>24.37</v>
      </c>
      <c r="H5799" s="20"/>
    </row>
    <row r="5800" spans="1:8" s="172" customFormat="1" ht="12.75" customHeight="1" x14ac:dyDescent="0.15">
      <c r="A5800" s="105"/>
      <c r="C5800" s="20"/>
      <c r="D5800" s="20"/>
      <c r="E5800" s="20"/>
      <c r="F5800" s="105">
        <v>35657</v>
      </c>
      <c r="G5800" s="116">
        <v>24.45</v>
      </c>
      <c r="H5800" s="20"/>
    </row>
    <row r="5801" spans="1:8" s="172" customFormat="1" ht="12.75" customHeight="1" x14ac:dyDescent="0.15">
      <c r="A5801" s="105"/>
      <c r="C5801" s="20"/>
      <c r="D5801" s="20"/>
      <c r="E5801" s="20"/>
      <c r="F5801" s="105">
        <v>35656</v>
      </c>
      <c r="G5801" s="116">
        <v>23.11</v>
      </c>
      <c r="H5801" s="20"/>
    </row>
    <row r="5802" spans="1:8" s="172" customFormat="1" ht="12.75" customHeight="1" x14ac:dyDescent="0.15">
      <c r="A5802" s="105"/>
      <c r="C5802" s="20"/>
      <c r="D5802" s="20"/>
      <c r="E5802" s="20"/>
      <c r="F5802" s="105">
        <v>35655</v>
      </c>
      <c r="G5802" s="116">
        <v>24.52</v>
      </c>
      <c r="H5802" s="20"/>
    </row>
    <row r="5803" spans="1:8" s="172" customFormat="1" ht="12.75" customHeight="1" x14ac:dyDescent="0.15">
      <c r="A5803" s="105"/>
      <c r="C5803" s="20"/>
      <c r="D5803" s="20"/>
      <c r="E5803" s="20"/>
      <c r="F5803" s="105">
        <v>35654</v>
      </c>
      <c r="G5803" s="116">
        <v>23.75</v>
      </c>
      <c r="H5803" s="20"/>
    </row>
    <row r="5804" spans="1:8" s="172" customFormat="1" ht="12.75" customHeight="1" x14ac:dyDescent="0.15">
      <c r="A5804" s="105"/>
      <c r="C5804" s="20"/>
      <c r="D5804" s="20"/>
      <c r="E5804" s="20"/>
      <c r="F5804" s="105">
        <v>35653</v>
      </c>
      <c r="G5804" s="116">
        <v>22.77</v>
      </c>
      <c r="H5804" s="20"/>
    </row>
    <row r="5805" spans="1:8" s="172" customFormat="1" ht="12.75" customHeight="1" x14ac:dyDescent="0.15">
      <c r="A5805" s="105"/>
      <c r="C5805" s="20"/>
      <c r="D5805" s="20"/>
      <c r="E5805" s="20"/>
      <c r="F5805" s="105">
        <v>35650</v>
      </c>
      <c r="G5805" s="116">
        <v>22.46</v>
      </c>
      <c r="H5805" s="20"/>
    </row>
    <row r="5806" spans="1:8" s="172" customFormat="1" ht="12.75" customHeight="1" x14ac:dyDescent="0.15">
      <c r="A5806" s="105"/>
      <c r="C5806" s="20"/>
      <c r="D5806" s="20"/>
      <c r="E5806" s="20"/>
      <c r="F5806" s="105">
        <v>35649</v>
      </c>
      <c r="G5806" s="116">
        <v>19.77</v>
      </c>
      <c r="H5806" s="20"/>
    </row>
    <row r="5807" spans="1:8" s="172" customFormat="1" ht="12.75" customHeight="1" x14ac:dyDescent="0.15">
      <c r="A5807" s="105"/>
      <c r="C5807" s="20"/>
      <c r="D5807" s="20"/>
      <c r="E5807" s="20"/>
      <c r="F5807" s="105">
        <v>35648</v>
      </c>
      <c r="G5807" s="116">
        <v>20.05</v>
      </c>
      <c r="H5807" s="20"/>
    </row>
    <row r="5808" spans="1:8" s="172" customFormat="1" ht="12.75" customHeight="1" x14ac:dyDescent="0.15">
      <c r="A5808" s="105"/>
      <c r="C5808" s="20"/>
      <c r="D5808" s="20"/>
      <c r="E5808" s="20"/>
      <c r="F5808" s="105">
        <v>35647</v>
      </c>
      <c r="G5808" s="116">
        <v>20.64</v>
      </c>
      <c r="H5808" s="20"/>
    </row>
    <row r="5809" spans="1:8" s="172" customFormat="1" ht="12.75" customHeight="1" x14ac:dyDescent="0.15">
      <c r="A5809" s="105"/>
      <c r="C5809" s="20"/>
      <c r="D5809" s="20"/>
      <c r="E5809" s="20"/>
      <c r="F5809" s="105">
        <v>35646</v>
      </c>
      <c r="G5809" s="116">
        <v>21.94</v>
      </c>
      <c r="H5809" s="20"/>
    </row>
    <row r="5810" spans="1:8" s="172" customFormat="1" ht="12.75" customHeight="1" x14ac:dyDescent="0.15">
      <c r="A5810" s="105"/>
      <c r="C5810" s="20"/>
      <c r="D5810" s="20"/>
      <c r="E5810" s="20"/>
      <c r="F5810" s="105">
        <v>35643</v>
      </c>
      <c r="G5810" s="116">
        <v>22.29</v>
      </c>
      <c r="H5810" s="20"/>
    </row>
    <row r="5811" spans="1:8" s="172" customFormat="1" ht="12.75" customHeight="1" x14ac:dyDescent="0.15">
      <c r="A5811" s="105"/>
      <c r="C5811" s="20"/>
      <c r="D5811" s="20"/>
      <c r="E5811" s="20"/>
      <c r="F5811" s="105">
        <v>35642</v>
      </c>
      <c r="G5811" s="116">
        <v>21.48</v>
      </c>
      <c r="H5811" s="20"/>
    </row>
    <row r="5812" spans="1:8" s="172" customFormat="1" ht="12.75" customHeight="1" x14ac:dyDescent="0.15">
      <c r="A5812" s="105"/>
      <c r="C5812" s="20"/>
      <c r="D5812" s="20"/>
      <c r="E5812" s="20"/>
      <c r="F5812" s="105">
        <v>35641</v>
      </c>
      <c r="G5812" s="116">
        <v>21.39</v>
      </c>
      <c r="H5812" s="20"/>
    </row>
    <row r="5813" spans="1:8" s="172" customFormat="1" ht="12.75" customHeight="1" x14ac:dyDescent="0.15">
      <c r="A5813" s="105"/>
      <c r="C5813" s="20"/>
      <c r="D5813" s="20"/>
      <c r="E5813" s="20"/>
      <c r="F5813" s="105">
        <v>35640</v>
      </c>
      <c r="G5813" s="116">
        <v>22.02</v>
      </c>
      <c r="H5813" s="20"/>
    </row>
    <row r="5814" spans="1:8" s="172" customFormat="1" ht="12.75" customHeight="1" x14ac:dyDescent="0.15">
      <c r="A5814" s="105"/>
      <c r="C5814" s="20"/>
      <c r="D5814" s="20"/>
      <c r="E5814" s="20"/>
      <c r="F5814" s="105">
        <v>35639</v>
      </c>
      <c r="G5814" s="116">
        <v>21.84</v>
      </c>
      <c r="H5814" s="20"/>
    </row>
    <row r="5815" spans="1:8" s="172" customFormat="1" ht="12.75" customHeight="1" x14ac:dyDescent="0.15">
      <c r="A5815" s="105"/>
      <c r="C5815" s="20"/>
      <c r="D5815" s="20"/>
      <c r="E5815" s="20"/>
      <c r="F5815" s="105">
        <v>35636</v>
      </c>
      <c r="G5815" s="116">
        <v>20.82</v>
      </c>
      <c r="H5815" s="20"/>
    </row>
    <row r="5816" spans="1:8" s="172" customFormat="1" ht="12.75" customHeight="1" x14ac:dyDescent="0.15">
      <c r="A5816" s="105"/>
      <c r="C5816" s="20"/>
      <c r="D5816" s="20"/>
      <c r="E5816" s="20"/>
      <c r="F5816" s="105">
        <v>35635</v>
      </c>
      <c r="G5816" s="116">
        <v>20.96</v>
      </c>
      <c r="H5816" s="20"/>
    </row>
    <row r="5817" spans="1:8" s="172" customFormat="1" ht="12.75" customHeight="1" x14ac:dyDescent="0.15">
      <c r="A5817" s="105"/>
      <c r="C5817" s="20"/>
      <c r="D5817" s="20"/>
      <c r="E5817" s="20"/>
      <c r="F5817" s="105">
        <v>35634</v>
      </c>
      <c r="G5817" s="116">
        <v>21.3</v>
      </c>
      <c r="H5817" s="20"/>
    </row>
    <row r="5818" spans="1:8" s="172" customFormat="1" ht="12.75" customHeight="1" x14ac:dyDescent="0.15">
      <c r="A5818" s="105"/>
      <c r="C5818" s="20"/>
      <c r="D5818" s="20"/>
      <c r="E5818" s="20"/>
      <c r="F5818" s="105">
        <v>35633</v>
      </c>
      <c r="G5818" s="116">
        <v>21.77</v>
      </c>
      <c r="H5818" s="20"/>
    </row>
    <row r="5819" spans="1:8" s="172" customFormat="1" ht="12.75" customHeight="1" x14ac:dyDescent="0.15">
      <c r="A5819" s="105"/>
      <c r="C5819" s="20"/>
      <c r="D5819" s="20"/>
      <c r="E5819" s="20"/>
      <c r="F5819" s="105">
        <v>35632</v>
      </c>
      <c r="G5819" s="116">
        <v>23.51</v>
      </c>
      <c r="H5819" s="20"/>
    </row>
    <row r="5820" spans="1:8" s="172" customFormat="1" ht="12.75" customHeight="1" x14ac:dyDescent="0.15">
      <c r="A5820" s="105"/>
      <c r="C5820" s="20"/>
      <c r="D5820" s="20"/>
      <c r="E5820" s="20"/>
      <c r="F5820" s="105">
        <v>35629</v>
      </c>
      <c r="G5820" s="116">
        <v>22.28</v>
      </c>
      <c r="H5820" s="20"/>
    </row>
    <row r="5821" spans="1:8" s="172" customFormat="1" ht="12.75" customHeight="1" x14ac:dyDescent="0.15">
      <c r="A5821" s="105"/>
      <c r="C5821" s="20"/>
      <c r="D5821" s="20"/>
      <c r="E5821" s="20"/>
      <c r="F5821" s="105">
        <v>35628</v>
      </c>
      <c r="G5821" s="116">
        <v>20.54</v>
      </c>
      <c r="H5821" s="20"/>
    </row>
    <row r="5822" spans="1:8" s="172" customFormat="1" ht="12.75" customHeight="1" x14ac:dyDescent="0.15">
      <c r="A5822" s="105"/>
      <c r="C5822" s="20"/>
      <c r="D5822" s="20"/>
      <c r="E5822" s="20"/>
      <c r="F5822" s="105">
        <v>35627</v>
      </c>
      <c r="G5822" s="116">
        <v>19.36</v>
      </c>
      <c r="H5822" s="20"/>
    </row>
    <row r="5823" spans="1:8" s="172" customFormat="1" ht="12.75" customHeight="1" x14ac:dyDescent="0.15">
      <c r="A5823" s="105"/>
      <c r="C5823" s="20"/>
      <c r="D5823" s="20"/>
      <c r="E5823" s="20"/>
      <c r="F5823" s="105">
        <v>35626</v>
      </c>
      <c r="G5823" s="116">
        <v>19</v>
      </c>
      <c r="H5823" s="20"/>
    </row>
    <row r="5824" spans="1:8" s="172" customFormat="1" ht="12.75" customHeight="1" x14ac:dyDescent="0.15">
      <c r="A5824" s="105"/>
      <c r="C5824" s="20"/>
      <c r="D5824" s="20"/>
      <c r="E5824" s="20"/>
      <c r="F5824" s="105">
        <v>35625</v>
      </c>
      <c r="G5824" s="116">
        <v>19.579999999999998</v>
      </c>
      <c r="H5824" s="20"/>
    </row>
    <row r="5825" spans="1:8" s="172" customFormat="1" ht="12.75" customHeight="1" x14ac:dyDescent="0.15">
      <c r="A5825" s="105"/>
      <c r="C5825" s="20"/>
      <c r="D5825" s="20"/>
      <c r="E5825" s="20"/>
      <c r="F5825" s="105">
        <v>35622</v>
      </c>
      <c r="G5825" s="116">
        <v>19.059999999999999</v>
      </c>
      <c r="H5825" s="20"/>
    </row>
    <row r="5826" spans="1:8" s="172" customFormat="1" ht="12.75" customHeight="1" x14ac:dyDescent="0.15">
      <c r="A5826" s="105"/>
      <c r="C5826" s="20"/>
      <c r="D5826" s="20"/>
      <c r="E5826" s="20"/>
      <c r="F5826" s="105">
        <v>35621</v>
      </c>
      <c r="G5826" s="116">
        <v>19.920000000000002</v>
      </c>
      <c r="H5826" s="20"/>
    </row>
    <row r="5827" spans="1:8" s="172" customFormat="1" ht="12.75" customHeight="1" x14ac:dyDescent="0.15">
      <c r="A5827" s="105"/>
      <c r="C5827" s="20"/>
      <c r="D5827" s="20"/>
      <c r="E5827" s="20"/>
      <c r="F5827" s="105">
        <v>35620</v>
      </c>
      <c r="G5827" s="116">
        <v>20.399999999999999</v>
      </c>
      <c r="H5827" s="20"/>
    </row>
    <row r="5828" spans="1:8" s="172" customFormat="1" ht="12.75" customHeight="1" x14ac:dyDescent="0.15">
      <c r="A5828" s="105"/>
      <c r="C5828" s="20"/>
      <c r="D5828" s="20"/>
      <c r="E5828" s="20"/>
      <c r="F5828" s="105">
        <v>35619</v>
      </c>
      <c r="G5828" s="116">
        <v>18.760000000000002</v>
      </c>
      <c r="H5828" s="20"/>
    </row>
    <row r="5829" spans="1:8" s="172" customFormat="1" ht="12.75" customHeight="1" x14ac:dyDescent="0.15">
      <c r="A5829" s="105"/>
      <c r="C5829" s="20"/>
      <c r="D5829" s="20"/>
      <c r="E5829" s="20"/>
      <c r="F5829" s="105">
        <v>35618</v>
      </c>
      <c r="G5829" s="116">
        <v>19.13</v>
      </c>
      <c r="H5829" s="20"/>
    </row>
    <row r="5830" spans="1:8" s="172" customFormat="1" ht="12.75" customHeight="1" x14ac:dyDescent="0.15">
      <c r="A5830" s="105"/>
      <c r="C5830" s="20"/>
      <c r="D5830" s="20"/>
      <c r="E5830" s="20"/>
      <c r="F5830" s="105">
        <v>35614</v>
      </c>
      <c r="G5830" s="116">
        <v>17.82</v>
      </c>
      <c r="H5830" s="20"/>
    </row>
    <row r="5831" spans="1:8" s="172" customFormat="1" ht="12.75" customHeight="1" x14ac:dyDescent="0.15">
      <c r="A5831" s="105"/>
      <c r="C5831" s="20"/>
      <c r="D5831" s="20"/>
      <c r="E5831" s="20"/>
      <c r="F5831" s="105">
        <v>35613</v>
      </c>
      <c r="G5831" s="116">
        <v>19.7</v>
      </c>
      <c r="H5831" s="20"/>
    </row>
    <row r="5832" spans="1:8" s="172" customFormat="1" ht="12.75" customHeight="1" x14ac:dyDescent="0.15">
      <c r="A5832" s="105"/>
      <c r="C5832" s="20"/>
      <c r="D5832" s="20"/>
      <c r="E5832" s="20"/>
      <c r="F5832" s="105">
        <v>35612</v>
      </c>
      <c r="G5832" s="116">
        <v>21</v>
      </c>
      <c r="H5832" s="20"/>
    </row>
    <row r="5833" spans="1:8" s="172" customFormat="1" ht="12.75" customHeight="1" x14ac:dyDescent="0.15">
      <c r="A5833" s="105"/>
      <c r="C5833" s="20"/>
      <c r="D5833" s="20"/>
      <c r="E5833" s="20"/>
      <c r="F5833" s="105">
        <v>35611</v>
      </c>
      <c r="G5833" s="116">
        <v>21.53</v>
      </c>
      <c r="H5833" s="20"/>
    </row>
    <row r="5834" spans="1:8" s="172" customFormat="1" ht="12.75" customHeight="1" x14ac:dyDescent="0.15">
      <c r="A5834" s="105"/>
      <c r="C5834" s="20"/>
      <c r="D5834" s="20"/>
      <c r="E5834" s="20"/>
      <c r="F5834" s="105">
        <v>35608</v>
      </c>
      <c r="G5834" s="116">
        <v>21.22</v>
      </c>
      <c r="H5834" s="20"/>
    </row>
    <row r="5835" spans="1:8" s="172" customFormat="1" ht="12.75" customHeight="1" x14ac:dyDescent="0.15">
      <c r="A5835" s="105"/>
      <c r="C5835" s="20"/>
      <c r="D5835" s="20"/>
      <c r="E5835" s="20"/>
      <c r="F5835" s="105">
        <v>35607</v>
      </c>
      <c r="G5835" s="116">
        <v>21.82</v>
      </c>
      <c r="H5835" s="20"/>
    </row>
    <row r="5836" spans="1:8" s="172" customFormat="1" ht="12.75" customHeight="1" x14ac:dyDescent="0.15">
      <c r="A5836" s="105"/>
      <c r="C5836" s="20"/>
      <c r="D5836" s="20"/>
      <c r="E5836" s="20"/>
      <c r="F5836" s="105">
        <v>35606</v>
      </c>
      <c r="G5836" s="116">
        <v>21.5</v>
      </c>
      <c r="H5836" s="20"/>
    </row>
    <row r="5837" spans="1:8" s="172" customFormat="1" ht="12.75" customHeight="1" x14ac:dyDescent="0.15">
      <c r="A5837" s="105"/>
      <c r="C5837" s="20"/>
      <c r="D5837" s="20"/>
      <c r="E5837" s="20"/>
      <c r="F5837" s="105">
        <v>35605</v>
      </c>
      <c r="G5837" s="116">
        <v>20.74</v>
      </c>
      <c r="H5837" s="20"/>
    </row>
    <row r="5838" spans="1:8" s="172" customFormat="1" ht="12.75" customHeight="1" x14ac:dyDescent="0.15">
      <c r="A5838" s="105"/>
      <c r="C5838" s="20"/>
      <c r="D5838" s="20"/>
      <c r="E5838" s="20"/>
      <c r="F5838" s="105">
        <v>35604</v>
      </c>
      <c r="G5838" s="116">
        <v>21.19</v>
      </c>
      <c r="H5838" s="20"/>
    </row>
    <row r="5839" spans="1:8" s="172" customFormat="1" ht="12.75" customHeight="1" x14ac:dyDescent="0.15">
      <c r="A5839" s="105"/>
      <c r="C5839" s="20"/>
      <c r="D5839" s="20"/>
      <c r="E5839" s="20"/>
      <c r="F5839" s="105">
        <v>35601</v>
      </c>
      <c r="G5839" s="116">
        <v>20.2</v>
      </c>
      <c r="H5839" s="20"/>
    </row>
    <row r="5840" spans="1:8" s="172" customFormat="1" ht="12.75" customHeight="1" x14ac:dyDescent="0.15">
      <c r="A5840" s="105"/>
      <c r="C5840" s="20"/>
      <c r="D5840" s="20"/>
      <c r="E5840" s="20"/>
      <c r="F5840" s="105">
        <v>35600</v>
      </c>
      <c r="G5840" s="116">
        <v>20.100000000000001</v>
      </c>
      <c r="H5840" s="20"/>
    </row>
    <row r="5841" spans="1:8" s="172" customFormat="1" ht="12.75" customHeight="1" x14ac:dyDescent="0.15">
      <c r="A5841" s="105"/>
      <c r="C5841" s="20"/>
      <c r="D5841" s="20"/>
      <c r="E5841" s="20"/>
      <c r="F5841" s="105">
        <v>35599</v>
      </c>
      <c r="G5841" s="116">
        <v>20.45</v>
      </c>
      <c r="H5841" s="20"/>
    </row>
    <row r="5842" spans="1:8" s="172" customFormat="1" ht="12.75" customHeight="1" x14ac:dyDescent="0.15">
      <c r="A5842" s="105"/>
      <c r="C5842" s="20"/>
      <c r="D5842" s="20"/>
      <c r="E5842" s="20"/>
      <c r="F5842" s="105">
        <v>35598</v>
      </c>
      <c r="G5842" s="116">
        <v>20.170000000000002</v>
      </c>
      <c r="H5842" s="20"/>
    </row>
    <row r="5843" spans="1:8" s="172" customFormat="1" ht="12.75" customHeight="1" x14ac:dyDescent="0.15">
      <c r="A5843" s="105"/>
      <c r="C5843" s="20"/>
      <c r="D5843" s="20"/>
      <c r="E5843" s="20"/>
      <c r="F5843" s="105">
        <v>35597</v>
      </c>
      <c r="G5843" s="116">
        <v>19.77</v>
      </c>
      <c r="H5843" s="20"/>
    </row>
    <row r="5844" spans="1:8" s="172" customFormat="1" ht="12.75" customHeight="1" x14ac:dyDescent="0.15">
      <c r="A5844" s="105"/>
      <c r="C5844" s="20"/>
      <c r="D5844" s="20"/>
      <c r="E5844" s="20"/>
      <c r="F5844" s="105">
        <v>35594</v>
      </c>
      <c r="G5844" s="116">
        <v>19.27</v>
      </c>
      <c r="H5844" s="20"/>
    </row>
    <row r="5845" spans="1:8" s="172" customFormat="1" ht="12.75" customHeight="1" x14ac:dyDescent="0.15">
      <c r="A5845" s="105"/>
      <c r="C5845" s="20"/>
      <c r="D5845" s="20"/>
      <c r="E5845" s="20"/>
      <c r="F5845" s="105">
        <v>35593</v>
      </c>
      <c r="G5845" s="116">
        <v>18.510000000000002</v>
      </c>
      <c r="H5845" s="20"/>
    </row>
    <row r="5846" spans="1:8" s="172" customFormat="1" ht="12.75" customHeight="1" x14ac:dyDescent="0.15">
      <c r="A5846" s="105"/>
      <c r="C5846" s="20"/>
      <c r="D5846" s="20"/>
      <c r="E5846" s="20"/>
      <c r="F5846" s="105">
        <v>35592</v>
      </c>
      <c r="G5846" s="116">
        <v>18.850000000000001</v>
      </c>
      <c r="H5846" s="20"/>
    </row>
    <row r="5847" spans="1:8" s="172" customFormat="1" ht="12.75" customHeight="1" x14ac:dyDescent="0.15">
      <c r="A5847" s="105"/>
      <c r="C5847" s="20"/>
      <c r="D5847" s="20"/>
      <c r="E5847" s="20"/>
      <c r="F5847" s="105">
        <v>35591</v>
      </c>
      <c r="G5847" s="116">
        <v>19.04</v>
      </c>
      <c r="H5847" s="20"/>
    </row>
    <row r="5848" spans="1:8" s="172" customFormat="1" ht="12.75" customHeight="1" x14ac:dyDescent="0.15">
      <c r="A5848" s="105"/>
      <c r="C5848" s="20"/>
      <c r="D5848" s="20"/>
      <c r="E5848" s="20"/>
      <c r="F5848" s="105">
        <v>35590</v>
      </c>
      <c r="G5848" s="116">
        <v>19.46</v>
      </c>
      <c r="H5848" s="20"/>
    </row>
    <row r="5849" spans="1:8" s="172" customFormat="1" ht="12.75" customHeight="1" x14ac:dyDescent="0.15">
      <c r="A5849" s="105"/>
      <c r="C5849" s="20"/>
      <c r="D5849" s="20"/>
      <c r="E5849" s="20"/>
      <c r="F5849" s="105">
        <v>35587</v>
      </c>
      <c r="G5849" s="116">
        <v>18.940000000000001</v>
      </c>
      <c r="H5849" s="20"/>
    </row>
    <row r="5850" spans="1:8" s="172" customFormat="1" ht="12.75" customHeight="1" x14ac:dyDescent="0.15">
      <c r="A5850" s="105"/>
      <c r="C5850" s="20"/>
      <c r="D5850" s="20"/>
      <c r="E5850" s="20"/>
      <c r="F5850" s="105">
        <v>35586</v>
      </c>
      <c r="G5850" s="116">
        <v>20.36</v>
      </c>
      <c r="H5850" s="20"/>
    </row>
    <row r="5851" spans="1:8" s="172" customFormat="1" ht="12.75" customHeight="1" x14ac:dyDescent="0.15">
      <c r="A5851" s="105"/>
      <c r="C5851" s="20"/>
      <c r="D5851" s="20"/>
      <c r="E5851" s="20"/>
      <c r="F5851" s="105">
        <v>35585</v>
      </c>
      <c r="G5851" s="116">
        <v>20.100000000000001</v>
      </c>
      <c r="H5851" s="20"/>
    </row>
    <row r="5852" spans="1:8" s="172" customFormat="1" ht="12.75" customHeight="1" x14ac:dyDescent="0.15">
      <c r="A5852" s="105"/>
      <c r="C5852" s="20"/>
      <c r="D5852" s="20"/>
      <c r="E5852" s="20"/>
      <c r="F5852" s="105">
        <v>35584</v>
      </c>
      <c r="G5852" s="116">
        <v>20.010000000000002</v>
      </c>
      <c r="H5852" s="20"/>
    </row>
    <row r="5853" spans="1:8" s="172" customFormat="1" ht="12.75" customHeight="1" x14ac:dyDescent="0.15">
      <c r="A5853" s="105"/>
      <c r="C5853" s="20"/>
      <c r="D5853" s="20"/>
      <c r="E5853" s="20"/>
      <c r="F5853" s="105">
        <v>35583</v>
      </c>
      <c r="G5853" s="116">
        <v>20.85</v>
      </c>
      <c r="H5853" s="20"/>
    </row>
    <row r="5854" spans="1:8" s="172" customFormat="1" ht="12.75" customHeight="1" x14ac:dyDescent="0.15">
      <c r="A5854" s="105"/>
      <c r="C5854" s="20"/>
      <c r="D5854" s="20"/>
      <c r="E5854" s="20"/>
      <c r="F5854" s="105">
        <v>35580</v>
      </c>
      <c r="G5854" s="116">
        <v>19.190000000000001</v>
      </c>
      <c r="H5854" s="20"/>
    </row>
    <row r="5855" spans="1:8" s="172" customFormat="1" ht="12.75" customHeight="1" x14ac:dyDescent="0.15">
      <c r="A5855" s="105"/>
      <c r="C5855" s="20"/>
      <c r="D5855" s="20"/>
      <c r="E5855" s="20"/>
      <c r="F5855" s="105">
        <v>35579</v>
      </c>
      <c r="G5855" s="116">
        <v>19.02</v>
      </c>
      <c r="H5855" s="20"/>
    </row>
    <row r="5856" spans="1:8" s="172" customFormat="1" ht="12.75" customHeight="1" x14ac:dyDescent="0.15">
      <c r="A5856" s="105"/>
      <c r="C5856" s="20"/>
      <c r="D5856" s="20"/>
      <c r="E5856" s="20"/>
      <c r="F5856" s="105">
        <v>35578</v>
      </c>
      <c r="G5856" s="116">
        <v>19.28</v>
      </c>
      <c r="H5856" s="20"/>
    </row>
    <row r="5857" spans="1:8" s="172" customFormat="1" ht="12.75" customHeight="1" x14ac:dyDescent="0.15">
      <c r="A5857" s="105"/>
      <c r="C5857" s="20"/>
      <c r="D5857" s="20"/>
      <c r="E5857" s="20"/>
      <c r="F5857" s="105">
        <v>35577</v>
      </c>
      <c r="G5857" s="116">
        <v>19.36</v>
      </c>
      <c r="H5857" s="20"/>
    </row>
    <row r="5858" spans="1:8" s="172" customFormat="1" ht="12.75" customHeight="1" x14ac:dyDescent="0.15">
      <c r="A5858" s="105"/>
      <c r="C5858" s="20"/>
      <c r="D5858" s="20"/>
      <c r="E5858" s="20"/>
      <c r="F5858" s="105">
        <v>35573</v>
      </c>
      <c r="G5858" s="116">
        <v>18.079999999999998</v>
      </c>
      <c r="H5858" s="20"/>
    </row>
    <row r="5859" spans="1:8" s="172" customFormat="1" ht="12.75" customHeight="1" x14ac:dyDescent="0.15">
      <c r="A5859" s="105"/>
      <c r="C5859" s="20"/>
      <c r="D5859" s="20"/>
      <c r="E5859" s="20"/>
      <c r="F5859" s="105">
        <v>35572</v>
      </c>
      <c r="G5859" s="116">
        <v>18.77</v>
      </c>
      <c r="H5859" s="20"/>
    </row>
    <row r="5860" spans="1:8" s="172" customFormat="1" ht="12.75" customHeight="1" x14ac:dyDescent="0.15">
      <c r="A5860" s="105"/>
      <c r="C5860" s="20"/>
      <c r="D5860" s="20"/>
      <c r="E5860" s="20"/>
      <c r="F5860" s="105">
        <v>35571</v>
      </c>
      <c r="G5860" s="116">
        <v>19.28</v>
      </c>
      <c r="H5860" s="20"/>
    </row>
    <row r="5861" spans="1:8" s="172" customFormat="1" ht="12.75" customHeight="1" x14ac:dyDescent="0.15">
      <c r="A5861" s="105"/>
      <c r="C5861" s="20"/>
      <c r="D5861" s="20"/>
      <c r="E5861" s="20"/>
      <c r="F5861" s="105">
        <v>35570</v>
      </c>
      <c r="G5861" s="116">
        <v>19.260000000000002</v>
      </c>
      <c r="H5861" s="20"/>
    </row>
    <row r="5862" spans="1:8" s="172" customFormat="1" ht="12.75" customHeight="1" x14ac:dyDescent="0.15">
      <c r="A5862" s="105"/>
      <c r="C5862" s="20"/>
      <c r="D5862" s="20"/>
      <c r="E5862" s="20"/>
      <c r="F5862" s="105">
        <v>35569</v>
      </c>
      <c r="G5862" s="116">
        <v>21.48</v>
      </c>
      <c r="H5862" s="20"/>
    </row>
    <row r="5863" spans="1:8" s="172" customFormat="1" ht="12.75" customHeight="1" x14ac:dyDescent="0.15">
      <c r="A5863" s="105"/>
      <c r="C5863" s="20"/>
      <c r="D5863" s="20"/>
      <c r="E5863" s="20"/>
      <c r="F5863" s="105">
        <v>35566</v>
      </c>
      <c r="G5863" s="116">
        <v>21.57</v>
      </c>
      <c r="H5863" s="20"/>
    </row>
    <row r="5864" spans="1:8" s="172" customFormat="1" ht="12.75" customHeight="1" x14ac:dyDescent="0.15">
      <c r="A5864" s="105"/>
      <c r="C5864" s="20"/>
      <c r="D5864" s="20"/>
      <c r="E5864" s="20"/>
      <c r="F5864" s="105">
        <v>35565</v>
      </c>
      <c r="G5864" s="116">
        <v>19.91</v>
      </c>
      <c r="H5864" s="20"/>
    </row>
    <row r="5865" spans="1:8" s="172" customFormat="1" ht="12.75" customHeight="1" x14ac:dyDescent="0.15">
      <c r="A5865" s="105"/>
      <c r="C5865" s="20"/>
      <c r="D5865" s="20"/>
      <c r="E5865" s="20"/>
      <c r="F5865" s="105">
        <v>35564</v>
      </c>
      <c r="G5865" s="116">
        <v>21.09</v>
      </c>
      <c r="H5865" s="20"/>
    </row>
    <row r="5866" spans="1:8" s="172" customFormat="1" ht="12.75" customHeight="1" x14ac:dyDescent="0.15">
      <c r="A5866" s="105"/>
      <c r="C5866" s="20"/>
      <c r="D5866" s="20"/>
      <c r="E5866" s="20"/>
      <c r="F5866" s="105">
        <v>35563</v>
      </c>
      <c r="G5866" s="116">
        <v>20.81</v>
      </c>
      <c r="H5866" s="20"/>
    </row>
    <row r="5867" spans="1:8" s="172" customFormat="1" ht="12.75" customHeight="1" x14ac:dyDescent="0.15">
      <c r="A5867" s="105"/>
      <c r="C5867" s="20"/>
      <c r="D5867" s="20"/>
      <c r="E5867" s="20"/>
      <c r="F5867" s="105">
        <v>35562</v>
      </c>
      <c r="G5867" s="116">
        <v>20.25</v>
      </c>
      <c r="H5867" s="20"/>
    </row>
    <row r="5868" spans="1:8" s="172" customFormat="1" ht="12.75" customHeight="1" x14ac:dyDescent="0.15">
      <c r="A5868" s="105"/>
      <c r="C5868" s="20"/>
      <c r="D5868" s="20"/>
      <c r="E5868" s="20"/>
      <c r="F5868" s="105">
        <v>35559</v>
      </c>
      <c r="G5868" s="116">
        <v>20.11</v>
      </c>
      <c r="H5868" s="20"/>
    </row>
    <row r="5869" spans="1:8" s="172" customFormat="1" ht="12.75" customHeight="1" x14ac:dyDescent="0.15">
      <c r="A5869" s="105"/>
      <c r="C5869" s="20"/>
      <c r="D5869" s="20"/>
      <c r="E5869" s="20"/>
      <c r="F5869" s="105">
        <v>35558</v>
      </c>
      <c r="G5869" s="116">
        <v>21.26</v>
      </c>
      <c r="H5869" s="20"/>
    </row>
    <row r="5870" spans="1:8" s="172" customFormat="1" ht="12.75" customHeight="1" x14ac:dyDescent="0.15">
      <c r="A5870" s="105"/>
      <c r="C5870" s="20"/>
      <c r="D5870" s="20"/>
      <c r="E5870" s="20"/>
      <c r="F5870" s="105">
        <v>35557</v>
      </c>
      <c r="G5870" s="116">
        <v>21.34</v>
      </c>
      <c r="H5870" s="20"/>
    </row>
    <row r="5871" spans="1:8" s="172" customFormat="1" ht="12.75" customHeight="1" x14ac:dyDescent="0.15">
      <c r="A5871" s="105"/>
      <c r="C5871" s="20"/>
      <c r="D5871" s="20"/>
      <c r="E5871" s="20"/>
      <c r="F5871" s="105">
        <v>35556</v>
      </c>
      <c r="G5871" s="116">
        <v>20.85</v>
      </c>
      <c r="H5871" s="20"/>
    </row>
    <row r="5872" spans="1:8" s="172" customFormat="1" ht="12.75" customHeight="1" x14ac:dyDescent="0.15">
      <c r="A5872" s="105"/>
      <c r="C5872" s="20"/>
      <c r="D5872" s="20"/>
      <c r="E5872" s="20"/>
      <c r="F5872" s="105">
        <v>35555</v>
      </c>
      <c r="G5872" s="116">
        <v>20.13</v>
      </c>
      <c r="H5872" s="20"/>
    </row>
    <row r="5873" spans="1:8" s="172" customFormat="1" ht="12.75" customHeight="1" x14ac:dyDescent="0.15">
      <c r="A5873" s="105"/>
      <c r="C5873" s="20"/>
      <c r="D5873" s="20"/>
      <c r="E5873" s="20"/>
      <c r="F5873" s="105">
        <v>35552</v>
      </c>
      <c r="G5873" s="116">
        <v>17.510000000000002</v>
      </c>
      <c r="H5873" s="20"/>
    </row>
    <row r="5874" spans="1:8" s="172" customFormat="1" ht="12.75" customHeight="1" x14ac:dyDescent="0.15">
      <c r="A5874" s="105"/>
      <c r="C5874" s="20"/>
      <c r="D5874" s="20"/>
      <c r="E5874" s="20"/>
      <c r="F5874" s="105">
        <v>35551</v>
      </c>
      <c r="G5874" s="116">
        <v>19.87</v>
      </c>
      <c r="H5874" s="20"/>
    </row>
    <row r="5875" spans="1:8" s="172" customFormat="1" ht="12.75" customHeight="1" x14ac:dyDescent="0.15">
      <c r="A5875" s="105"/>
      <c r="C5875" s="20"/>
      <c r="D5875" s="20"/>
      <c r="E5875" s="20"/>
      <c r="F5875" s="105">
        <v>35550</v>
      </c>
      <c r="G5875" s="116">
        <v>20.059999999999999</v>
      </c>
      <c r="H5875" s="20"/>
    </row>
    <row r="5876" spans="1:8" s="172" customFormat="1" ht="12.75" customHeight="1" x14ac:dyDescent="0.15">
      <c r="A5876" s="105"/>
      <c r="C5876" s="20"/>
      <c r="D5876" s="20"/>
      <c r="E5876" s="20"/>
      <c r="F5876" s="105">
        <v>35549</v>
      </c>
      <c r="G5876" s="116">
        <v>19.809999999999999</v>
      </c>
      <c r="H5876" s="20"/>
    </row>
    <row r="5877" spans="1:8" s="172" customFormat="1" ht="12.75" customHeight="1" x14ac:dyDescent="0.15">
      <c r="A5877" s="105"/>
      <c r="C5877" s="20"/>
      <c r="D5877" s="20"/>
      <c r="E5877" s="20"/>
      <c r="F5877" s="105">
        <v>35548</v>
      </c>
      <c r="G5877" s="116">
        <v>21.34</v>
      </c>
      <c r="H5877" s="20"/>
    </row>
    <row r="5878" spans="1:8" s="172" customFormat="1" ht="12.75" customHeight="1" x14ac:dyDescent="0.15">
      <c r="A5878" s="105"/>
      <c r="C5878" s="20"/>
      <c r="D5878" s="20"/>
      <c r="E5878" s="20"/>
      <c r="F5878" s="105">
        <v>35545</v>
      </c>
      <c r="G5878" s="116">
        <v>21.15</v>
      </c>
      <c r="H5878" s="20"/>
    </row>
    <row r="5879" spans="1:8" s="172" customFormat="1" ht="12.75" customHeight="1" x14ac:dyDescent="0.15">
      <c r="A5879" s="105"/>
      <c r="C5879" s="20"/>
      <c r="D5879" s="20"/>
      <c r="E5879" s="20"/>
      <c r="F5879" s="105">
        <v>35544</v>
      </c>
      <c r="G5879" s="116">
        <v>20.83</v>
      </c>
      <c r="H5879" s="20"/>
    </row>
    <row r="5880" spans="1:8" s="172" customFormat="1" ht="12.75" customHeight="1" x14ac:dyDescent="0.15">
      <c r="A5880" s="105"/>
      <c r="C5880" s="20"/>
      <c r="D5880" s="20"/>
      <c r="E5880" s="20"/>
      <c r="F5880" s="105">
        <v>35543</v>
      </c>
      <c r="G5880" s="116">
        <v>20.48</v>
      </c>
      <c r="H5880" s="20"/>
    </row>
    <row r="5881" spans="1:8" s="172" customFormat="1" ht="12.75" customHeight="1" x14ac:dyDescent="0.15">
      <c r="A5881" s="105"/>
      <c r="C5881" s="20"/>
      <c r="D5881" s="20"/>
      <c r="E5881" s="20"/>
      <c r="F5881" s="105">
        <v>35542</v>
      </c>
      <c r="G5881" s="116">
        <v>19.52</v>
      </c>
      <c r="H5881" s="20"/>
    </row>
    <row r="5882" spans="1:8" s="172" customFormat="1" ht="12.75" customHeight="1" x14ac:dyDescent="0.15">
      <c r="A5882" s="105"/>
      <c r="C5882" s="20"/>
      <c r="D5882" s="20"/>
      <c r="E5882" s="20"/>
      <c r="F5882" s="105">
        <v>35541</v>
      </c>
      <c r="G5882" s="116">
        <v>20.100000000000001</v>
      </c>
      <c r="H5882" s="20"/>
    </row>
    <row r="5883" spans="1:8" s="172" customFormat="1" ht="12.75" customHeight="1" x14ac:dyDescent="0.15">
      <c r="A5883" s="105"/>
      <c r="C5883" s="20"/>
      <c r="D5883" s="20"/>
      <c r="E5883" s="20"/>
      <c r="F5883" s="105">
        <v>35538</v>
      </c>
      <c r="G5883" s="116">
        <v>18.75</v>
      </c>
      <c r="H5883" s="20"/>
    </row>
    <row r="5884" spans="1:8" s="172" customFormat="1" ht="12.75" customHeight="1" x14ac:dyDescent="0.15">
      <c r="A5884" s="105"/>
      <c r="C5884" s="20"/>
      <c r="D5884" s="20"/>
      <c r="E5884" s="20"/>
      <c r="F5884" s="105">
        <v>35537</v>
      </c>
      <c r="G5884" s="116">
        <v>18.71</v>
      </c>
      <c r="H5884" s="20"/>
    </row>
    <row r="5885" spans="1:8" s="172" customFormat="1" ht="12.75" customHeight="1" x14ac:dyDescent="0.15">
      <c r="A5885" s="105"/>
      <c r="C5885" s="20"/>
      <c r="D5885" s="20"/>
      <c r="E5885" s="20"/>
      <c r="F5885" s="105">
        <v>35536</v>
      </c>
      <c r="G5885" s="116">
        <v>17.64</v>
      </c>
      <c r="H5885" s="20"/>
    </row>
    <row r="5886" spans="1:8" s="172" customFormat="1" ht="12.75" customHeight="1" x14ac:dyDescent="0.15">
      <c r="A5886" s="105"/>
      <c r="C5886" s="20"/>
      <c r="D5886" s="20"/>
      <c r="E5886" s="20"/>
      <c r="F5886" s="105">
        <v>35535</v>
      </c>
      <c r="G5886" s="116">
        <v>18.25</v>
      </c>
      <c r="H5886" s="20"/>
    </row>
    <row r="5887" spans="1:8" s="172" customFormat="1" ht="12.75" customHeight="1" x14ac:dyDescent="0.15">
      <c r="A5887" s="105"/>
      <c r="C5887" s="20"/>
      <c r="D5887" s="20"/>
      <c r="E5887" s="20"/>
      <c r="F5887" s="105">
        <v>35534</v>
      </c>
      <c r="G5887" s="116">
        <v>19.09</v>
      </c>
      <c r="H5887" s="20"/>
    </row>
    <row r="5888" spans="1:8" s="172" customFormat="1" ht="12.75" customHeight="1" x14ac:dyDescent="0.15">
      <c r="A5888" s="105"/>
      <c r="C5888" s="20"/>
      <c r="D5888" s="20"/>
      <c r="E5888" s="20"/>
      <c r="F5888" s="105">
        <v>35531</v>
      </c>
      <c r="G5888" s="116">
        <v>19.760000000000002</v>
      </c>
      <c r="H5888" s="20"/>
    </row>
    <row r="5889" spans="1:8" s="172" customFormat="1" ht="12.75" customHeight="1" x14ac:dyDescent="0.15">
      <c r="A5889" s="105"/>
      <c r="C5889" s="20"/>
      <c r="D5889" s="20"/>
      <c r="E5889" s="20"/>
      <c r="F5889" s="105">
        <v>35530</v>
      </c>
      <c r="G5889" s="116">
        <v>19.010000000000002</v>
      </c>
      <c r="H5889" s="20"/>
    </row>
    <row r="5890" spans="1:8" s="172" customFormat="1" ht="12.75" customHeight="1" x14ac:dyDescent="0.15">
      <c r="A5890" s="105"/>
      <c r="C5890" s="20"/>
      <c r="D5890" s="20"/>
      <c r="E5890" s="20"/>
      <c r="F5890" s="105">
        <v>35529</v>
      </c>
      <c r="G5890" s="116">
        <v>18.559999999999999</v>
      </c>
      <c r="H5890" s="20"/>
    </row>
    <row r="5891" spans="1:8" s="172" customFormat="1" ht="12.75" customHeight="1" x14ac:dyDescent="0.15">
      <c r="A5891" s="105"/>
      <c r="C5891" s="20"/>
      <c r="D5891" s="20"/>
      <c r="E5891" s="20"/>
      <c r="F5891" s="105">
        <v>35528</v>
      </c>
      <c r="G5891" s="116">
        <v>18.440000000000001</v>
      </c>
      <c r="H5891" s="20"/>
    </row>
    <row r="5892" spans="1:8" s="172" customFormat="1" ht="12.75" customHeight="1" x14ac:dyDescent="0.15">
      <c r="A5892" s="105"/>
      <c r="C5892" s="20"/>
      <c r="D5892" s="20"/>
      <c r="E5892" s="20"/>
      <c r="F5892" s="105">
        <v>35527</v>
      </c>
      <c r="G5892" s="116">
        <v>18.510000000000002</v>
      </c>
      <c r="H5892" s="20"/>
    </row>
    <row r="5893" spans="1:8" s="172" customFormat="1" ht="12.75" customHeight="1" x14ac:dyDescent="0.15">
      <c r="A5893" s="105"/>
      <c r="C5893" s="20"/>
      <c r="D5893" s="20"/>
      <c r="E5893" s="20"/>
      <c r="F5893" s="105">
        <v>35524</v>
      </c>
      <c r="G5893" s="116">
        <v>19.23</v>
      </c>
      <c r="H5893" s="20"/>
    </row>
    <row r="5894" spans="1:8" s="172" customFormat="1" ht="12.75" customHeight="1" x14ac:dyDescent="0.15">
      <c r="A5894" s="105"/>
      <c r="C5894" s="20"/>
      <c r="D5894" s="20"/>
      <c r="E5894" s="20"/>
      <c r="F5894" s="105">
        <v>35523</v>
      </c>
      <c r="G5894" s="116">
        <v>21.19</v>
      </c>
      <c r="H5894" s="20"/>
    </row>
    <row r="5895" spans="1:8" s="172" customFormat="1" ht="12.75" customHeight="1" x14ac:dyDescent="0.15">
      <c r="A5895" s="105"/>
      <c r="C5895" s="20"/>
      <c r="D5895" s="20"/>
      <c r="E5895" s="20"/>
      <c r="F5895" s="105">
        <v>35522</v>
      </c>
      <c r="G5895" s="116">
        <v>21.3</v>
      </c>
      <c r="H5895" s="20"/>
    </row>
    <row r="5896" spans="1:8" s="172" customFormat="1" ht="12.75" customHeight="1" x14ac:dyDescent="0.15">
      <c r="A5896" s="105"/>
      <c r="C5896" s="20"/>
      <c r="D5896" s="20"/>
      <c r="E5896" s="20"/>
      <c r="F5896" s="105">
        <v>35521</v>
      </c>
      <c r="G5896" s="116">
        <v>20.84</v>
      </c>
      <c r="H5896" s="20"/>
    </row>
    <row r="5897" spans="1:8" s="172" customFormat="1" ht="12.75" customHeight="1" x14ac:dyDescent="0.15">
      <c r="A5897" s="105"/>
      <c r="C5897" s="20"/>
      <c r="D5897" s="20"/>
      <c r="E5897" s="20"/>
      <c r="F5897" s="105">
        <v>35520</v>
      </c>
      <c r="G5897" s="116">
        <v>22.14</v>
      </c>
      <c r="H5897" s="20"/>
    </row>
    <row r="5898" spans="1:8" s="172" customFormat="1" ht="12.75" customHeight="1" x14ac:dyDescent="0.15">
      <c r="A5898" s="105"/>
      <c r="C5898" s="20"/>
      <c r="D5898" s="20"/>
      <c r="E5898" s="20"/>
      <c r="F5898" s="105">
        <v>35516</v>
      </c>
      <c r="G5898" s="116">
        <v>20.5</v>
      </c>
      <c r="H5898" s="20"/>
    </row>
    <row r="5899" spans="1:8" s="172" customFormat="1" ht="12.75" customHeight="1" x14ac:dyDescent="0.15">
      <c r="A5899" s="105"/>
      <c r="C5899" s="20"/>
      <c r="D5899" s="20"/>
      <c r="E5899" s="20"/>
      <c r="F5899" s="105">
        <v>35515</v>
      </c>
      <c r="G5899" s="116">
        <v>18.32</v>
      </c>
      <c r="H5899" s="20"/>
    </row>
    <row r="5900" spans="1:8" s="172" customFormat="1" ht="12.75" customHeight="1" x14ac:dyDescent="0.15">
      <c r="A5900" s="105"/>
      <c r="C5900" s="20"/>
      <c r="D5900" s="20"/>
      <c r="E5900" s="20"/>
      <c r="F5900" s="105">
        <v>35514</v>
      </c>
      <c r="G5900" s="116">
        <v>19.260000000000002</v>
      </c>
      <c r="H5900" s="20"/>
    </row>
    <row r="5901" spans="1:8" s="172" customFormat="1" ht="12.75" customHeight="1" x14ac:dyDescent="0.15">
      <c r="A5901" s="105"/>
      <c r="C5901" s="20"/>
      <c r="D5901" s="20"/>
      <c r="E5901" s="20"/>
      <c r="F5901" s="105">
        <v>35513</v>
      </c>
      <c r="G5901" s="116">
        <v>20.059999999999999</v>
      </c>
      <c r="H5901" s="20"/>
    </row>
    <row r="5902" spans="1:8" s="172" customFormat="1" ht="12.75" customHeight="1" x14ac:dyDescent="0.15">
      <c r="A5902" s="105"/>
      <c r="C5902" s="20"/>
      <c r="D5902" s="20"/>
      <c r="E5902" s="20"/>
      <c r="F5902" s="105">
        <v>35510</v>
      </c>
      <c r="G5902" s="116">
        <v>19.690000000000001</v>
      </c>
      <c r="H5902" s="20"/>
    </row>
    <row r="5903" spans="1:8" s="172" customFormat="1" ht="12.75" customHeight="1" x14ac:dyDescent="0.15">
      <c r="A5903" s="105"/>
      <c r="C5903" s="20"/>
      <c r="D5903" s="20"/>
      <c r="E5903" s="20"/>
      <c r="F5903" s="105">
        <v>35509</v>
      </c>
      <c r="G5903" s="116">
        <v>21.22</v>
      </c>
      <c r="H5903" s="20"/>
    </row>
    <row r="5904" spans="1:8" s="172" customFormat="1" ht="12.75" customHeight="1" x14ac:dyDescent="0.15">
      <c r="A5904" s="105"/>
      <c r="C5904" s="20"/>
      <c r="D5904" s="20"/>
      <c r="E5904" s="20"/>
      <c r="F5904" s="105">
        <v>35508</v>
      </c>
      <c r="G5904" s="116">
        <v>21.74</v>
      </c>
      <c r="H5904" s="20"/>
    </row>
    <row r="5905" spans="1:8" s="172" customFormat="1" ht="12.75" customHeight="1" x14ac:dyDescent="0.15">
      <c r="A5905" s="105"/>
      <c r="C5905" s="20"/>
      <c r="D5905" s="20"/>
      <c r="E5905" s="20"/>
      <c r="F5905" s="105">
        <v>35507</v>
      </c>
      <c r="G5905" s="116">
        <v>21.26</v>
      </c>
      <c r="H5905" s="20"/>
    </row>
    <row r="5906" spans="1:8" s="172" customFormat="1" ht="12.75" customHeight="1" x14ac:dyDescent="0.15">
      <c r="A5906" s="105"/>
      <c r="C5906" s="20"/>
      <c r="D5906" s="20"/>
      <c r="E5906" s="20"/>
      <c r="F5906" s="105">
        <v>35506</v>
      </c>
      <c r="G5906" s="116">
        <v>20.95</v>
      </c>
      <c r="H5906" s="20"/>
    </row>
    <row r="5907" spans="1:8" s="172" customFormat="1" ht="12.75" customHeight="1" x14ac:dyDescent="0.15">
      <c r="A5907" s="105"/>
      <c r="C5907" s="20"/>
      <c r="D5907" s="20"/>
      <c r="E5907" s="20"/>
      <c r="F5907" s="105">
        <v>35503</v>
      </c>
      <c r="G5907" s="116">
        <v>19.809999999999999</v>
      </c>
      <c r="H5907" s="20"/>
    </row>
    <row r="5908" spans="1:8" s="172" customFormat="1" ht="12.75" customHeight="1" x14ac:dyDescent="0.15">
      <c r="A5908" s="105"/>
      <c r="C5908" s="20"/>
      <c r="D5908" s="20"/>
      <c r="E5908" s="20"/>
      <c r="F5908" s="105">
        <v>35502</v>
      </c>
      <c r="G5908" s="116">
        <v>19.79</v>
      </c>
      <c r="H5908" s="20"/>
    </row>
    <row r="5909" spans="1:8" s="172" customFormat="1" ht="12.75" customHeight="1" x14ac:dyDescent="0.15">
      <c r="A5909" s="105"/>
      <c r="C5909" s="20"/>
      <c r="D5909" s="20"/>
      <c r="E5909" s="20"/>
      <c r="F5909" s="105">
        <v>35501</v>
      </c>
      <c r="G5909" s="116">
        <v>19.61</v>
      </c>
      <c r="H5909" s="20"/>
    </row>
    <row r="5910" spans="1:8" s="172" customFormat="1" ht="12.75" customHeight="1" x14ac:dyDescent="0.15">
      <c r="A5910" s="105"/>
      <c r="C5910" s="20"/>
      <c r="D5910" s="20"/>
      <c r="E5910" s="20"/>
      <c r="F5910" s="105">
        <v>35500</v>
      </c>
      <c r="G5910" s="116">
        <v>19.25</v>
      </c>
      <c r="H5910" s="20"/>
    </row>
    <row r="5911" spans="1:8" s="172" customFormat="1" ht="12.75" customHeight="1" x14ac:dyDescent="0.15">
      <c r="A5911" s="105"/>
      <c r="C5911" s="20"/>
      <c r="D5911" s="20"/>
      <c r="E5911" s="20"/>
      <c r="F5911" s="105">
        <v>35499</v>
      </c>
      <c r="G5911" s="116">
        <v>19</v>
      </c>
      <c r="H5911" s="20"/>
    </row>
    <row r="5912" spans="1:8" s="172" customFormat="1" ht="12.75" customHeight="1" x14ac:dyDescent="0.15">
      <c r="A5912" s="105"/>
      <c r="C5912" s="20"/>
      <c r="D5912" s="20"/>
      <c r="E5912" s="20"/>
      <c r="F5912" s="105">
        <v>35496</v>
      </c>
      <c r="G5912" s="116">
        <v>19.32</v>
      </c>
      <c r="H5912" s="20"/>
    </row>
    <row r="5913" spans="1:8" s="172" customFormat="1" ht="12.75" customHeight="1" x14ac:dyDescent="0.15">
      <c r="A5913" s="105"/>
      <c r="C5913" s="20"/>
      <c r="D5913" s="20"/>
      <c r="E5913" s="20"/>
      <c r="F5913" s="105">
        <v>35495</v>
      </c>
      <c r="G5913" s="116">
        <v>20.48</v>
      </c>
      <c r="H5913" s="20"/>
    </row>
    <row r="5914" spans="1:8" s="172" customFormat="1" ht="12.75" customHeight="1" x14ac:dyDescent="0.15">
      <c r="A5914" s="105"/>
      <c r="C5914" s="20"/>
      <c r="D5914" s="20"/>
      <c r="E5914" s="20"/>
      <c r="F5914" s="105">
        <v>35494</v>
      </c>
      <c r="G5914" s="116">
        <v>19.489999999999998</v>
      </c>
      <c r="H5914" s="20"/>
    </row>
    <row r="5915" spans="1:8" s="172" customFormat="1" ht="12.75" customHeight="1" x14ac:dyDescent="0.15">
      <c r="A5915" s="105"/>
      <c r="C5915" s="20"/>
      <c r="D5915" s="20"/>
      <c r="E5915" s="20"/>
      <c r="F5915" s="105">
        <v>35493</v>
      </c>
      <c r="G5915" s="116">
        <v>20.62</v>
      </c>
      <c r="H5915" s="20"/>
    </row>
    <row r="5916" spans="1:8" s="172" customFormat="1" ht="12.75" customHeight="1" x14ac:dyDescent="0.15">
      <c r="A5916" s="105"/>
      <c r="C5916" s="20"/>
      <c r="D5916" s="20"/>
      <c r="E5916" s="20"/>
      <c r="F5916" s="105">
        <v>35492</v>
      </c>
      <c r="G5916" s="116">
        <v>20.89</v>
      </c>
      <c r="H5916" s="20"/>
    </row>
    <row r="5917" spans="1:8" s="172" customFormat="1" ht="12.75" customHeight="1" x14ac:dyDescent="0.15">
      <c r="A5917" s="105"/>
      <c r="C5917" s="20"/>
      <c r="D5917" s="20"/>
      <c r="E5917" s="20"/>
      <c r="F5917" s="105">
        <v>35489</v>
      </c>
      <c r="G5917" s="116">
        <v>21.1</v>
      </c>
      <c r="H5917" s="20"/>
    </row>
    <row r="5918" spans="1:8" s="172" customFormat="1" ht="12.75" customHeight="1" x14ac:dyDescent="0.15">
      <c r="A5918" s="105"/>
      <c r="C5918" s="20"/>
      <c r="D5918" s="20"/>
      <c r="E5918" s="20"/>
      <c r="F5918" s="105">
        <v>35488</v>
      </c>
      <c r="G5918" s="116">
        <v>21.08</v>
      </c>
      <c r="H5918" s="20"/>
    </row>
    <row r="5919" spans="1:8" s="172" customFormat="1" ht="12.75" customHeight="1" x14ac:dyDescent="0.15">
      <c r="A5919" s="105"/>
      <c r="C5919" s="20"/>
      <c r="D5919" s="20"/>
      <c r="E5919" s="20"/>
      <c r="F5919" s="105">
        <v>35487</v>
      </c>
      <c r="G5919" s="116">
        <v>20.74</v>
      </c>
      <c r="H5919" s="20"/>
    </row>
    <row r="5920" spans="1:8" s="172" customFormat="1" ht="12.75" customHeight="1" x14ac:dyDescent="0.15">
      <c r="A5920" s="105"/>
      <c r="C5920" s="20"/>
      <c r="D5920" s="20"/>
      <c r="E5920" s="20"/>
      <c r="F5920" s="105">
        <v>35486</v>
      </c>
      <c r="G5920" s="116">
        <v>19.98</v>
      </c>
      <c r="H5920" s="20"/>
    </row>
    <row r="5921" spans="1:8" s="172" customFormat="1" ht="12.75" customHeight="1" x14ac:dyDescent="0.15">
      <c r="A5921" s="105"/>
      <c r="C5921" s="20"/>
      <c r="D5921" s="20"/>
      <c r="E5921" s="20"/>
      <c r="F5921" s="105">
        <v>35485</v>
      </c>
      <c r="G5921" s="116">
        <v>19.84</v>
      </c>
      <c r="H5921" s="20"/>
    </row>
    <row r="5922" spans="1:8" s="172" customFormat="1" ht="12.75" customHeight="1" x14ac:dyDescent="0.15">
      <c r="A5922" s="105"/>
      <c r="C5922" s="20"/>
      <c r="D5922" s="20"/>
      <c r="E5922" s="20"/>
      <c r="F5922" s="105">
        <v>35482</v>
      </c>
      <c r="G5922" s="116">
        <v>20.55</v>
      </c>
      <c r="H5922" s="20"/>
    </row>
    <row r="5923" spans="1:8" s="172" customFormat="1" ht="12.75" customHeight="1" x14ac:dyDescent="0.15">
      <c r="A5923" s="105"/>
      <c r="C5923" s="20"/>
      <c r="D5923" s="20"/>
      <c r="E5923" s="20"/>
      <c r="F5923" s="105">
        <v>35481</v>
      </c>
      <c r="G5923" s="116">
        <v>21.41</v>
      </c>
      <c r="H5923" s="20"/>
    </row>
    <row r="5924" spans="1:8" s="172" customFormat="1" ht="12.75" customHeight="1" x14ac:dyDescent="0.15">
      <c r="A5924" s="105"/>
      <c r="C5924" s="20"/>
      <c r="D5924" s="20"/>
      <c r="E5924" s="20"/>
      <c r="F5924" s="105">
        <v>35480</v>
      </c>
      <c r="G5924" s="116">
        <v>20.61</v>
      </c>
      <c r="H5924" s="20"/>
    </row>
    <row r="5925" spans="1:8" s="172" customFormat="1" ht="12.75" customHeight="1" x14ac:dyDescent="0.15">
      <c r="A5925" s="105"/>
      <c r="C5925" s="20"/>
      <c r="D5925" s="20"/>
      <c r="E5925" s="20"/>
      <c r="F5925" s="105">
        <v>35479</v>
      </c>
      <c r="G5925" s="116">
        <v>19.7</v>
      </c>
      <c r="H5925" s="20"/>
    </row>
    <row r="5926" spans="1:8" s="172" customFormat="1" ht="12.75" customHeight="1" x14ac:dyDescent="0.15">
      <c r="A5926" s="105"/>
      <c r="C5926" s="20"/>
      <c r="D5926" s="20"/>
      <c r="E5926" s="20"/>
      <c r="F5926" s="105">
        <v>35475</v>
      </c>
      <c r="G5926" s="116">
        <v>19.18</v>
      </c>
      <c r="H5926" s="20"/>
    </row>
    <row r="5927" spans="1:8" s="172" customFormat="1" ht="12.75" customHeight="1" x14ac:dyDescent="0.15">
      <c r="A5927" s="105"/>
      <c r="C5927" s="20"/>
      <c r="D5927" s="20"/>
      <c r="E5927" s="20"/>
      <c r="F5927" s="105">
        <v>35474</v>
      </c>
      <c r="G5927" s="116">
        <v>19.23</v>
      </c>
      <c r="H5927" s="20"/>
    </row>
    <row r="5928" spans="1:8" s="172" customFormat="1" ht="12.75" customHeight="1" x14ac:dyDescent="0.15">
      <c r="A5928" s="105"/>
      <c r="C5928" s="20"/>
      <c r="D5928" s="20"/>
      <c r="E5928" s="20"/>
      <c r="F5928" s="105">
        <v>35473</v>
      </c>
      <c r="G5928" s="116">
        <v>19.48</v>
      </c>
      <c r="H5928" s="20"/>
    </row>
    <row r="5929" spans="1:8" s="172" customFormat="1" ht="12.75" customHeight="1" x14ac:dyDescent="0.15">
      <c r="A5929" s="105"/>
      <c r="C5929" s="20"/>
      <c r="D5929" s="20"/>
      <c r="E5929" s="20"/>
      <c r="F5929" s="105">
        <v>35472</v>
      </c>
      <c r="G5929" s="116">
        <v>19.97</v>
      </c>
      <c r="H5929" s="20"/>
    </row>
    <row r="5930" spans="1:8" s="172" customFormat="1" ht="12.75" customHeight="1" x14ac:dyDescent="0.15">
      <c r="A5930" s="105"/>
      <c r="C5930" s="20"/>
      <c r="D5930" s="20"/>
      <c r="E5930" s="20"/>
      <c r="F5930" s="105">
        <v>35471</v>
      </c>
      <c r="G5930" s="116">
        <v>20.65</v>
      </c>
      <c r="H5930" s="20"/>
    </row>
    <row r="5931" spans="1:8" s="172" customFormat="1" ht="12.75" customHeight="1" x14ac:dyDescent="0.15">
      <c r="A5931" s="105"/>
      <c r="C5931" s="20"/>
      <c r="D5931" s="20"/>
      <c r="E5931" s="20"/>
      <c r="F5931" s="105">
        <v>35468</v>
      </c>
      <c r="G5931" s="116">
        <v>18.899999999999999</v>
      </c>
      <c r="H5931" s="20"/>
    </row>
    <row r="5932" spans="1:8" s="172" customFormat="1" ht="12.75" customHeight="1" x14ac:dyDescent="0.15">
      <c r="A5932" s="105"/>
      <c r="C5932" s="20"/>
      <c r="D5932" s="20"/>
      <c r="E5932" s="20"/>
      <c r="F5932" s="105">
        <v>35467</v>
      </c>
      <c r="G5932" s="116">
        <v>20.16</v>
      </c>
      <c r="H5932" s="20"/>
    </row>
    <row r="5933" spans="1:8" s="172" customFormat="1" ht="12.75" customHeight="1" x14ac:dyDescent="0.15">
      <c r="A5933" s="105"/>
      <c r="C5933" s="20"/>
      <c r="D5933" s="20"/>
      <c r="E5933" s="20"/>
      <c r="F5933" s="105">
        <v>35466</v>
      </c>
      <c r="G5933" s="116">
        <v>21.06</v>
      </c>
      <c r="H5933" s="20"/>
    </row>
    <row r="5934" spans="1:8" s="172" customFormat="1" ht="12.75" customHeight="1" x14ac:dyDescent="0.15">
      <c r="A5934" s="105"/>
      <c r="C5934" s="20"/>
      <c r="D5934" s="20"/>
      <c r="E5934" s="20"/>
      <c r="F5934" s="105">
        <v>35465</v>
      </c>
      <c r="G5934" s="116">
        <v>19.43</v>
      </c>
      <c r="H5934" s="20"/>
    </row>
    <row r="5935" spans="1:8" s="172" customFormat="1" ht="12.75" customHeight="1" x14ac:dyDescent="0.15">
      <c r="A5935" s="105"/>
      <c r="C5935" s="20"/>
      <c r="D5935" s="20"/>
      <c r="E5935" s="20"/>
      <c r="F5935" s="105">
        <v>35464</v>
      </c>
      <c r="G5935" s="116">
        <v>19.579999999999998</v>
      </c>
      <c r="H5935" s="20"/>
    </row>
    <row r="5936" spans="1:8" s="172" customFormat="1" ht="12.75" customHeight="1" x14ac:dyDescent="0.15">
      <c r="A5936" s="105"/>
      <c r="C5936" s="20"/>
      <c r="D5936" s="20"/>
      <c r="E5936" s="20"/>
      <c r="F5936" s="105">
        <v>35460</v>
      </c>
      <c r="G5936" s="116">
        <v>19.47</v>
      </c>
      <c r="H5936" s="20"/>
    </row>
    <row r="5937" spans="1:8" s="172" customFormat="1" ht="12.75" customHeight="1" x14ac:dyDescent="0.15">
      <c r="A5937" s="105"/>
      <c r="C5937" s="20"/>
      <c r="D5937" s="20"/>
      <c r="E5937" s="20"/>
      <c r="F5937" s="105">
        <v>35459</v>
      </c>
      <c r="G5937" s="116">
        <v>20.23</v>
      </c>
      <c r="H5937" s="20"/>
    </row>
    <row r="5938" spans="1:8" s="172" customFormat="1" ht="12.75" customHeight="1" x14ac:dyDescent="0.15">
      <c r="A5938" s="105"/>
      <c r="C5938" s="20"/>
      <c r="D5938" s="20"/>
      <c r="E5938" s="20"/>
      <c r="F5938" s="105">
        <v>35458</v>
      </c>
      <c r="G5938" s="116">
        <v>20.74</v>
      </c>
      <c r="H5938" s="20"/>
    </row>
    <row r="5939" spans="1:8" s="172" customFormat="1" ht="12.75" customHeight="1" x14ac:dyDescent="0.15">
      <c r="A5939" s="105"/>
      <c r="C5939" s="20"/>
      <c r="D5939" s="20"/>
      <c r="E5939" s="20"/>
      <c r="F5939" s="105">
        <v>35457</v>
      </c>
      <c r="G5939" s="116">
        <v>20.16</v>
      </c>
      <c r="H5939" s="20"/>
    </row>
    <row r="5940" spans="1:8" s="172" customFormat="1" ht="12.75" customHeight="1" x14ac:dyDescent="0.15">
      <c r="A5940" s="105"/>
      <c r="C5940" s="20"/>
      <c r="D5940" s="20"/>
      <c r="E5940" s="20"/>
      <c r="F5940" s="105">
        <v>35454</v>
      </c>
      <c r="G5940" s="116">
        <v>19.329999999999998</v>
      </c>
      <c r="H5940" s="20"/>
    </row>
    <row r="5941" spans="1:8" s="172" customFormat="1" ht="12.75" customHeight="1" x14ac:dyDescent="0.15">
      <c r="A5941" s="105"/>
      <c r="C5941" s="20"/>
      <c r="D5941" s="20"/>
      <c r="E5941" s="20"/>
      <c r="F5941" s="105">
        <v>35453</v>
      </c>
      <c r="G5941" s="116">
        <v>18.47</v>
      </c>
      <c r="H5941" s="20"/>
    </row>
    <row r="5942" spans="1:8" s="172" customFormat="1" ht="12.75" customHeight="1" x14ac:dyDescent="0.15">
      <c r="A5942" s="105"/>
      <c r="C5942" s="20"/>
      <c r="D5942" s="20"/>
      <c r="E5942" s="20"/>
      <c r="F5942" s="105">
        <v>35452</v>
      </c>
      <c r="G5942" s="116">
        <v>17.09</v>
      </c>
      <c r="H5942" s="20"/>
    </row>
    <row r="5943" spans="1:8" s="172" customFormat="1" ht="12.75" customHeight="1" x14ac:dyDescent="0.15">
      <c r="A5943" s="105"/>
      <c r="C5943" s="20"/>
      <c r="D5943" s="20"/>
      <c r="E5943" s="20"/>
      <c r="F5943" s="105">
        <v>35451</v>
      </c>
      <c r="G5943" s="116">
        <v>17.809999999999999</v>
      </c>
      <c r="H5943" s="20"/>
    </row>
    <row r="5944" spans="1:8" s="172" customFormat="1" ht="12.75" customHeight="1" x14ac:dyDescent="0.15">
      <c r="A5944" s="105"/>
      <c r="C5944" s="20"/>
      <c r="D5944" s="20"/>
      <c r="E5944" s="20"/>
      <c r="F5944" s="105">
        <v>35450</v>
      </c>
      <c r="G5944" s="116">
        <v>18.600000000000001</v>
      </c>
      <c r="H5944" s="20"/>
    </row>
    <row r="5945" spans="1:8" s="172" customFormat="1" ht="12.75" customHeight="1" x14ac:dyDescent="0.15">
      <c r="A5945" s="105"/>
      <c r="C5945" s="20"/>
      <c r="D5945" s="20"/>
      <c r="E5945" s="20"/>
      <c r="F5945" s="105">
        <v>35447</v>
      </c>
      <c r="G5945" s="116">
        <v>18.63</v>
      </c>
      <c r="H5945" s="20"/>
    </row>
    <row r="5946" spans="1:8" s="172" customFormat="1" ht="12.75" customHeight="1" x14ac:dyDescent="0.15">
      <c r="A5946" s="105"/>
      <c r="C5946" s="20"/>
      <c r="D5946" s="20"/>
      <c r="E5946" s="20"/>
      <c r="F5946" s="105">
        <v>35446</v>
      </c>
      <c r="G5946" s="116">
        <v>19.61</v>
      </c>
      <c r="H5946" s="20"/>
    </row>
    <row r="5947" spans="1:8" s="172" customFormat="1" ht="12.75" customHeight="1" x14ac:dyDescent="0.15">
      <c r="A5947" s="105"/>
      <c r="C5947" s="20"/>
      <c r="D5947" s="20"/>
      <c r="E5947" s="20"/>
      <c r="F5947" s="105">
        <v>35445</v>
      </c>
      <c r="G5947" s="116">
        <v>19.399999999999999</v>
      </c>
      <c r="H5947" s="20"/>
    </row>
    <row r="5948" spans="1:8" s="172" customFormat="1" ht="12.75" customHeight="1" x14ac:dyDescent="0.15">
      <c r="A5948" s="105"/>
      <c r="C5948" s="20"/>
      <c r="D5948" s="20"/>
      <c r="E5948" s="20"/>
      <c r="F5948" s="105">
        <v>35444</v>
      </c>
      <c r="G5948" s="116">
        <v>19.27</v>
      </c>
      <c r="H5948" s="20"/>
    </row>
    <row r="5949" spans="1:8" s="172" customFormat="1" ht="12.75" customHeight="1" x14ac:dyDescent="0.15">
      <c r="A5949" s="105"/>
      <c r="C5949" s="20"/>
      <c r="D5949" s="20"/>
      <c r="E5949" s="20"/>
      <c r="F5949" s="105">
        <v>35443</v>
      </c>
      <c r="G5949" s="116">
        <v>19.84</v>
      </c>
      <c r="H5949" s="20"/>
    </row>
    <row r="5950" spans="1:8" s="172" customFormat="1" ht="12.75" customHeight="1" x14ac:dyDescent="0.15">
      <c r="A5950" s="105"/>
      <c r="C5950" s="20"/>
      <c r="D5950" s="20"/>
      <c r="E5950" s="20"/>
      <c r="F5950" s="105">
        <v>35440</v>
      </c>
      <c r="G5950" s="116">
        <v>19.63</v>
      </c>
      <c r="H5950" s="20"/>
    </row>
    <row r="5951" spans="1:8" s="172" customFormat="1" ht="12.75" customHeight="1" x14ac:dyDescent="0.15">
      <c r="A5951" s="105"/>
      <c r="C5951" s="20"/>
      <c r="D5951" s="20"/>
      <c r="E5951" s="20"/>
      <c r="F5951" s="105">
        <v>35439</v>
      </c>
      <c r="G5951" s="116">
        <v>20.91</v>
      </c>
      <c r="H5951" s="20"/>
    </row>
    <row r="5952" spans="1:8" s="172" customFormat="1" ht="12.75" customHeight="1" x14ac:dyDescent="0.15">
      <c r="A5952" s="105"/>
      <c r="C5952" s="20"/>
      <c r="D5952" s="20"/>
      <c r="E5952" s="20"/>
      <c r="F5952" s="105">
        <v>35438</v>
      </c>
      <c r="G5952" s="116">
        <v>20.239999999999998</v>
      </c>
      <c r="H5952" s="20"/>
    </row>
    <row r="5953" spans="1:8" s="172" customFormat="1" ht="12.75" customHeight="1" x14ac:dyDescent="0.15">
      <c r="A5953" s="105"/>
      <c r="C5953" s="20"/>
      <c r="D5953" s="20"/>
      <c r="E5953" s="20"/>
      <c r="F5953" s="105">
        <v>35437</v>
      </c>
      <c r="G5953" s="116">
        <v>19.350000000000001</v>
      </c>
      <c r="H5953" s="20"/>
    </row>
    <row r="5954" spans="1:8" s="172" customFormat="1" ht="12.75" customHeight="1" x14ac:dyDescent="0.15">
      <c r="A5954" s="105"/>
      <c r="C5954" s="20"/>
      <c r="D5954" s="20"/>
      <c r="E5954" s="20"/>
      <c r="F5954" s="105">
        <v>35436</v>
      </c>
      <c r="G5954" s="116">
        <v>19.89</v>
      </c>
      <c r="H5954" s="20"/>
    </row>
    <row r="5955" spans="1:8" s="172" customFormat="1" ht="12.75" customHeight="1" x14ac:dyDescent="0.15">
      <c r="A5955" s="105"/>
      <c r="C5955" s="20"/>
      <c r="D5955" s="20"/>
      <c r="E5955" s="20"/>
      <c r="F5955" s="105">
        <v>35433</v>
      </c>
      <c r="G5955" s="116">
        <v>19.13</v>
      </c>
      <c r="H5955" s="20"/>
    </row>
    <row r="5956" spans="1:8" s="172" customFormat="1" ht="12.75" customHeight="1" x14ac:dyDescent="0.15">
      <c r="A5956" s="105"/>
      <c r="C5956" s="20"/>
      <c r="D5956" s="20"/>
      <c r="E5956" s="20"/>
      <c r="F5956" s="105">
        <v>35432</v>
      </c>
      <c r="G5956" s="116">
        <v>21.14</v>
      </c>
      <c r="H5956" s="20"/>
    </row>
    <row r="5957" spans="1:8" s="172" customFormat="1" ht="12.75" customHeight="1" x14ac:dyDescent="0.15">
      <c r="A5957" s="105"/>
      <c r="C5957" s="20"/>
      <c r="D5957" s="20"/>
      <c r="E5957" s="20"/>
      <c r="F5957" s="105">
        <v>35430</v>
      </c>
      <c r="G5957" s="116">
        <v>20.92</v>
      </c>
      <c r="H5957" s="20"/>
    </row>
    <row r="5958" spans="1:8" s="172" customFormat="1" ht="12.75" customHeight="1" x14ac:dyDescent="0.15">
      <c r="A5958" s="105"/>
      <c r="C5958" s="20"/>
      <c r="D5958" s="20"/>
      <c r="E5958" s="20"/>
      <c r="F5958" s="105">
        <v>35429</v>
      </c>
      <c r="G5958" s="116">
        <v>19.510000000000002</v>
      </c>
      <c r="H5958" s="20"/>
    </row>
    <row r="5959" spans="1:8" s="172" customFormat="1" ht="12.75" customHeight="1" x14ac:dyDescent="0.15">
      <c r="A5959" s="105"/>
      <c r="C5959" s="20"/>
      <c r="D5959" s="20"/>
      <c r="E5959" s="20"/>
      <c r="F5959" s="105">
        <v>35426</v>
      </c>
      <c r="G5959" s="116">
        <v>19.13</v>
      </c>
      <c r="H5959" s="20"/>
    </row>
    <row r="5960" spans="1:8" s="172" customFormat="1" ht="12.75" customHeight="1" x14ac:dyDescent="0.15">
      <c r="A5960" s="105"/>
      <c r="C5960" s="20"/>
      <c r="D5960" s="20"/>
      <c r="E5960" s="20"/>
      <c r="F5960" s="105">
        <v>35425</v>
      </c>
      <c r="G5960" s="116">
        <v>18.59</v>
      </c>
      <c r="H5960" s="20"/>
    </row>
    <row r="5961" spans="1:8" s="172" customFormat="1" ht="12.75" customHeight="1" x14ac:dyDescent="0.15">
      <c r="A5961" s="105"/>
      <c r="C5961" s="20"/>
      <c r="D5961" s="20"/>
      <c r="E5961" s="20"/>
      <c r="F5961" s="105">
        <v>35423</v>
      </c>
      <c r="G5961" s="116">
        <v>18.68</v>
      </c>
      <c r="H5961" s="20"/>
    </row>
    <row r="5962" spans="1:8" s="172" customFormat="1" ht="12.75" customHeight="1" x14ac:dyDescent="0.15">
      <c r="A5962" s="105"/>
      <c r="C5962" s="20"/>
      <c r="D5962" s="20"/>
      <c r="E5962" s="20"/>
      <c r="F5962" s="105">
        <v>35422</v>
      </c>
      <c r="G5962" s="116">
        <v>19.5</v>
      </c>
      <c r="H5962" s="20"/>
    </row>
    <row r="5963" spans="1:8" s="172" customFormat="1" ht="12.75" customHeight="1" x14ac:dyDescent="0.15">
      <c r="A5963" s="105"/>
      <c r="C5963" s="20"/>
      <c r="D5963" s="20"/>
      <c r="E5963" s="20"/>
      <c r="F5963" s="105">
        <v>35419</v>
      </c>
      <c r="G5963" s="116">
        <v>18.850000000000001</v>
      </c>
      <c r="H5963" s="20"/>
    </row>
    <row r="5964" spans="1:8" s="172" customFormat="1" ht="12.75" customHeight="1" x14ac:dyDescent="0.15">
      <c r="A5964" s="105"/>
      <c r="C5964" s="20"/>
      <c r="D5964" s="20"/>
      <c r="E5964" s="20"/>
      <c r="F5964" s="105">
        <v>35418</v>
      </c>
      <c r="G5964" s="116">
        <v>18.77</v>
      </c>
      <c r="H5964" s="20"/>
    </row>
    <row r="5965" spans="1:8" s="172" customFormat="1" ht="12.75" customHeight="1" x14ac:dyDescent="0.15">
      <c r="A5965" s="105"/>
      <c r="C5965" s="20"/>
      <c r="D5965" s="20"/>
      <c r="E5965" s="20"/>
      <c r="F5965" s="105">
        <v>35417</v>
      </c>
      <c r="G5965" s="116">
        <v>19.420000000000002</v>
      </c>
      <c r="H5965" s="20"/>
    </row>
    <row r="5966" spans="1:8" s="172" customFormat="1" ht="12.75" customHeight="1" x14ac:dyDescent="0.15">
      <c r="A5966" s="105"/>
      <c r="C5966" s="20"/>
      <c r="D5966" s="20"/>
      <c r="E5966" s="20"/>
      <c r="F5966" s="105">
        <v>35416</v>
      </c>
      <c r="G5966" s="116">
        <v>20.77</v>
      </c>
      <c r="H5966" s="20"/>
    </row>
    <row r="5967" spans="1:8" s="172" customFormat="1" ht="12.75" customHeight="1" x14ac:dyDescent="0.15">
      <c r="A5967" s="105"/>
      <c r="C5967" s="20"/>
      <c r="D5967" s="20"/>
      <c r="E5967" s="20"/>
      <c r="F5967" s="105">
        <v>35415</v>
      </c>
      <c r="G5967" s="116">
        <v>21.99</v>
      </c>
      <c r="H5967" s="20"/>
    </row>
    <row r="5968" spans="1:8" s="172" customFormat="1" ht="12.75" customHeight="1" x14ac:dyDescent="0.15">
      <c r="A5968" s="105"/>
      <c r="C5968" s="20"/>
      <c r="D5968" s="20"/>
      <c r="E5968" s="20"/>
      <c r="F5968" s="105">
        <v>35412</v>
      </c>
      <c r="G5968" s="116">
        <v>21.09</v>
      </c>
      <c r="H5968" s="20"/>
    </row>
    <row r="5969" spans="1:8" s="172" customFormat="1" ht="12.75" customHeight="1" x14ac:dyDescent="0.15">
      <c r="A5969" s="105"/>
      <c r="C5969" s="20"/>
      <c r="D5969" s="20"/>
      <c r="E5969" s="20"/>
      <c r="F5969" s="105">
        <v>35411</v>
      </c>
      <c r="G5969" s="116">
        <v>20.45</v>
      </c>
      <c r="H5969" s="20"/>
    </row>
    <row r="5970" spans="1:8" s="172" customFormat="1" ht="12.75" customHeight="1" x14ac:dyDescent="0.15">
      <c r="A5970" s="105"/>
      <c r="C5970" s="20"/>
      <c r="D5970" s="20"/>
      <c r="E5970" s="20"/>
      <c r="F5970" s="105">
        <v>35410</v>
      </c>
      <c r="G5970" s="116">
        <v>19.68</v>
      </c>
      <c r="H5970" s="20"/>
    </row>
    <row r="5971" spans="1:8" s="172" customFormat="1" ht="12.75" customHeight="1" x14ac:dyDescent="0.15">
      <c r="A5971" s="105"/>
      <c r="C5971" s="20"/>
      <c r="D5971" s="20"/>
      <c r="E5971" s="20"/>
      <c r="F5971" s="105">
        <v>35409</v>
      </c>
      <c r="G5971" s="116">
        <v>17.88</v>
      </c>
      <c r="H5971" s="20"/>
    </row>
    <row r="5972" spans="1:8" s="172" customFormat="1" ht="12.75" customHeight="1" x14ac:dyDescent="0.15">
      <c r="A5972" s="105"/>
      <c r="C5972" s="20"/>
      <c r="D5972" s="20"/>
      <c r="E5972" s="20"/>
      <c r="F5972" s="105">
        <v>35408</v>
      </c>
      <c r="G5972" s="116">
        <v>17.75</v>
      </c>
      <c r="H5972" s="20"/>
    </row>
    <row r="5973" spans="1:8" s="172" customFormat="1" ht="12.75" customHeight="1" x14ac:dyDescent="0.15">
      <c r="A5973" s="105"/>
      <c r="C5973" s="20"/>
      <c r="D5973" s="20"/>
      <c r="E5973" s="20"/>
      <c r="F5973" s="105">
        <v>35405</v>
      </c>
      <c r="G5973" s="116">
        <v>18.82</v>
      </c>
      <c r="H5973" s="20"/>
    </row>
    <row r="5974" spans="1:8" s="172" customFormat="1" ht="12.75" customHeight="1" x14ac:dyDescent="0.15">
      <c r="A5974" s="105"/>
      <c r="C5974" s="20"/>
      <c r="D5974" s="20"/>
      <c r="E5974" s="20"/>
      <c r="F5974" s="105">
        <v>35404</v>
      </c>
      <c r="G5974" s="116">
        <v>18.14</v>
      </c>
      <c r="H5974" s="20"/>
    </row>
    <row r="5975" spans="1:8" s="172" customFormat="1" ht="12.75" customHeight="1" x14ac:dyDescent="0.15">
      <c r="A5975" s="105"/>
      <c r="C5975" s="20"/>
      <c r="D5975" s="20"/>
      <c r="E5975" s="20"/>
      <c r="F5975" s="105">
        <v>35403</v>
      </c>
      <c r="G5975" s="116">
        <v>17.93</v>
      </c>
      <c r="H5975" s="20"/>
    </row>
    <row r="5976" spans="1:8" s="172" customFormat="1" ht="12.75" customHeight="1" x14ac:dyDescent="0.15">
      <c r="A5976" s="105"/>
      <c r="C5976" s="20"/>
      <c r="D5976" s="20"/>
      <c r="E5976" s="20"/>
      <c r="F5976" s="105">
        <v>35402</v>
      </c>
      <c r="G5976" s="116">
        <v>18.68</v>
      </c>
      <c r="H5976" s="20"/>
    </row>
    <row r="5977" spans="1:8" s="172" customFormat="1" ht="12.75" customHeight="1" x14ac:dyDescent="0.15">
      <c r="A5977" s="105"/>
      <c r="C5977" s="20"/>
      <c r="D5977" s="20"/>
      <c r="E5977" s="20"/>
      <c r="F5977" s="105">
        <v>35401</v>
      </c>
      <c r="G5977" s="116">
        <v>17.93</v>
      </c>
      <c r="H5977" s="20"/>
    </row>
    <row r="5978" spans="1:8" s="172" customFormat="1" ht="12.75" customHeight="1" x14ac:dyDescent="0.15">
      <c r="A5978" s="105"/>
      <c r="C5978" s="20"/>
      <c r="D5978" s="20"/>
      <c r="E5978" s="20"/>
      <c r="F5978" s="105">
        <v>35398</v>
      </c>
      <c r="G5978" s="116">
        <v>17.14</v>
      </c>
      <c r="H5978" s="20"/>
    </row>
    <row r="5979" spans="1:8" s="172" customFormat="1" ht="12.75" customHeight="1" x14ac:dyDescent="0.15">
      <c r="A5979" s="105"/>
      <c r="C5979" s="20"/>
      <c r="D5979" s="20"/>
      <c r="E5979" s="20"/>
      <c r="F5979" s="105">
        <v>35396</v>
      </c>
      <c r="G5979" s="116">
        <v>16.96</v>
      </c>
      <c r="H5979" s="20"/>
    </row>
    <row r="5980" spans="1:8" s="172" customFormat="1" ht="12.75" customHeight="1" x14ac:dyDescent="0.15">
      <c r="A5980" s="105"/>
      <c r="C5980" s="20"/>
      <c r="D5980" s="20"/>
      <c r="E5980" s="20"/>
      <c r="F5980" s="105">
        <v>35395</v>
      </c>
      <c r="G5980" s="116">
        <v>16.97</v>
      </c>
      <c r="H5980" s="20"/>
    </row>
    <row r="5981" spans="1:8" s="172" customFormat="1" ht="12.75" customHeight="1" x14ac:dyDescent="0.15">
      <c r="A5981" s="105"/>
      <c r="C5981" s="20"/>
      <c r="D5981" s="20"/>
      <c r="E5981" s="20"/>
      <c r="F5981" s="105">
        <v>35394</v>
      </c>
      <c r="G5981" s="116">
        <v>15.91</v>
      </c>
      <c r="H5981" s="20"/>
    </row>
    <row r="5982" spans="1:8" s="172" customFormat="1" ht="12.75" customHeight="1" x14ac:dyDescent="0.15">
      <c r="A5982" s="105"/>
      <c r="C5982" s="20"/>
      <c r="D5982" s="20"/>
      <c r="E5982" s="20"/>
      <c r="F5982" s="105">
        <v>35391</v>
      </c>
      <c r="G5982" s="116">
        <v>14.92</v>
      </c>
      <c r="H5982" s="20"/>
    </row>
    <row r="5983" spans="1:8" s="172" customFormat="1" ht="12.75" customHeight="1" x14ac:dyDescent="0.15">
      <c r="A5983" s="105"/>
      <c r="C5983" s="20"/>
      <c r="D5983" s="20"/>
      <c r="E5983" s="20"/>
      <c r="F5983" s="105">
        <v>35390</v>
      </c>
      <c r="G5983" s="116">
        <v>15.77</v>
      </c>
      <c r="H5983" s="20"/>
    </row>
    <row r="5984" spans="1:8" s="172" customFormat="1" ht="12.75" customHeight="1" x14ac:dyDescent="0.15">
      <c r="A5984" s="105"/>
      <c r="C5984" s="20"/>
      <c r="D5984" s="20"/>
      <c r="E5984" s="20"/>
      <c r="F5984" s="105">
        <v>35389</v>
      </c>
      <c r="G5984" s="116">
        <v>15.94</v>
      </c>
      <c r="H5984" s="20"/>
    </row>
    <row r="5985" spans="1:8" s="172" customFormat="1" ht="12.75" customHeight="1" x14ac:dyDescent="0.15">
      <c r="A5985" s="105"/>
      <c r="C5985" s="20"/>
      <c r="D5985" s="20"/>
      <c r="E5985" s="20"/>
      <c r="F5985" s="105">
        <v>35388</v>
      </c>
      <c r="G5985" s="116">
        <v>15.23</v>
      </c>
      <c r="H5985" s="20"/>
    </row>
    <row r="5986" spans="1:8" s="172" customFormat="1" ht="12.75" customHeight="1" x14ac:dyDescent="0.15">
      <c r="A5986" s="105"/>
      <c r="C5986" s="20"/>
      <c r="D5986" s="20"/>
      <c r="E5986" s="20"/>
      <c r="F5986" s="105">
        <v>35387</v>
      </c>
      <c r="G5986" s="116">
        <v>15.12</v>
      </c>
      <c r="H5986" s="20"/>
    </row>
    <row r="5987" spans="1:8" s="172" customFormat="1" ht="12.75" customHeight="1" x14ac:dyDescent="0.15">
      <c r="A5987" s="105"/>
      <c r="C5987" s="20"/>
      <c r="D5987" s="20"/>
      <c r="E5987" s="20"/>
      <c r="F5987" s="105">
        <v>35384</v>
      </c>
      <c r="G5987" s="116">
        <v>14.36</v>
      </c>
      <c r="H5987" s="20"/>
    </row>
    <row r="5988" spans="1:8" s="172" customFormat="1" ht="12.75" customHeight="1" x14ac:dyDescent="0.15">
      <c r="A5988" s="105"/>
      <c r="C5988" s="20"/>
      <c r="D5988" s="20"/>
      <c r="E5988" s="20"/>
      <c r="F5988" s="105">
        <v>35383</v>
      </c>
      <c r="G5988" s="116">
        <v>13.79</v>
      </c>
      <c r="H5988" s="20"/>
    </row>
    <row r="5989" spans="1:8" s="172" customFormat="1" ht="12.75" customHeight="1" x14ac:dyDescent="0.15">
      <c r="A5989" s="105"/>
      <c r="C5989" s="20"/>
      <c r="D5989" s="20"/>
      <c r="E5989" s="20"/>
      <c r="F5989" s="105">
        <v>35382</v>
      </c>
      <c r="G5989" s="116">
        <v>14.89</v>
      </c>
      <c r="H5989" s="20"/>
    </row>
    <row r="5990" spans="1:8" s="172" customFormat="1" ht="12.75" customHeight="1" x14ac:dyDescent="0.15">
      <c r="A5990" s="105"/>
      <c r="C5990" s="20"/>
      <c r="D5990" s="20"/>
      <c r="E5990" s="20"/>
      <c r="F5990" s="105">
        <v>35381</v>
      </c>
      <c r="G5990" s="116">
        <v>15.36</v>
      </c>
      <c r="H5990" s="20"/>
    </row>
    <row r="5991" spans="1:8" s="172" customFormat="1" ht="12.75" customHeight="1" x14ac:dyDescent="0.15">
      <c r="A5991" s="105"/>
      <c r="C5991" s="20"/>
      <c r="D5991" s="20"/>
      <c r="E5991" s="20"/>
      <c r="F5991" s="105">
        <v>35380</v>
      </c>
      <c r="G5991" s="116">
        <v>14.04</v>
      </c>
      <c r="H5991" s="20"/>
    </row>
    <row r="5992" spans="1:8" s="172" customFormat="1" ht="12.75" customHeight="1" x14ac:dyDescent="0.15">
      <c r="A5992" s="105"/>
      <c r="C5992" s="20"/>
      <c r="D5992" s="20"/>
      <c r="E5992" s="20"/>
      <c r="F5992" s="105">
        <v>35377</v>
      </c>
      <c r="G5992" s="116">
        <v>15.78</v>
      </c>
      <c r="H5992" s="20"/>
    </row>
    <row r="5993" spans="1:8" s="172" customFormat="1" ht="12.75" customHeight="1" x14ac:dyDescent="0.15">
      <c r="A5993" s="105"/>
      <c r="C5993" s="20"/>
      <c r="D5993" s="20"/>
      <c r="E5993" s="20"/>
      <c r="F5993" s="105">
        <v>35376</v>
      </c>
      <c r="G5993" s="116">
        <v>17.21</v>
      </c>
      <c r="H5993" s="20"/>
    </row>
    <row r="5994" spans="1:8" s="172" customFormat="1" ht="12.75" customHeight="1" x14ac:dyDescent="0.15">
      <c r="A5994" s="105"/>
      <c r="C5994" s="20"/>
      <c r="D5994" s="20"/>
      <c r="E5994" s="20"/>
      <c r="F5994" s="105">
        <v>35375</v>
      </c>
      <c r="G5994" s="116">
        <v>16.97</v>
      </c>
      <c r="H5994" s="20"/>
    </row>
    <row r="5995" spans="1:8" s="172" customFormat="1" ht="12.75" customHeight="1" x14ac:dyDescent="0.15">
      <c r="A5995" s="105"/>
      <c r="C5995" s="20"/>
      <c r="D5995" s="20"/>
      <c r="E5995" s="20"/>
      <c r="F5995" s="105">
        <v>35374</v>
      </c>
      <c r="G5995" s="116">
        <v>17.649999999999999</v>
      </c>
      <c r="H5995" s="20"/>
    </row>
    <row r="5996" spans="1:8" s="172" customFormat="1" ht="12.75" customHeight="1" x14ac:dyDescent="0.15">
      <c r="A5996" s="105"/>
      <c r="C5996" s="20"/>
      <c r="D5996" s="20"/>
      <c r="E5996" s="20"/>
      <c r="F5996" s="105">
        <v>35373</v>
      </c>
      <c r="G5996" s="116">
        <v>18.04</v>
      </c>
      <c r="H5996" s="20"/>
    </row>
    <row r="5997" spans="1:8" s="172" customFormat="1" ht="12.75" customHeight="1" x14ac:dyDescent="0.15">
      <c r="A5997" s="105"/>
      <c r="C5997" s="20"/>
      <c r="D5997" s="20"/>
      <c r="E5997" s="20"/>
      <c r="F5997" s="105">
        <v>35370</v>
      </c>
      <c r="G5997" s="116">
        <v>17.89</v>
      </c>
      <c r="H5997" s="20"/>
    </row>
    <row r="5998" spans="1:8" s="172" customFormat="1" ht="12.75" customHeight="1" x14ac:dyDescent="0.15">
      <c r="A5998" s="105"/>
      <c r="C5998" s="20"/>
      <c r="D5998" s="20"/>
      <c r="E5998" s="20"/>
      <c r="F5998" s="105">
        <v>35369</v>
      </c>
      <c r="G5998" s="116">
        <v>18.11</v>
      </c>
      <c r="H5998" s="20"/>
    </row>
    <row r="5999" spans="1:8" s="172" customFormat="1" ht="12.75" customHeight="1" x14ac:dyDescent="0.15">
      <c r="A5999" s="105"/>
      <c r="C5999" s="20"/>
      <c r="D5999" s="20"/>
      <c r="E5999" s="20"/>
      <c r="F5999" s="105">
        <v>35368</v>
      </c>
      <c r="G5999" s="116">
        <v>18.48</v>
      </c>
      <c r="H5999" s="20"/>
    </row>
    <row r="6000" spans="1:8" s="172" customFormat="1" ht="12.75" customHeight="1" x14ac:dyDescent="0.15">
      <c r="A6000" s="105"/>
      <c r="C6000" s="20"/>
      <c r="D6000" s="20"/>
      <c r="E6000" s="20"/>
      <c r="F6000" s="105">
        <v>35367</v>
      </c>
      <c r="G6000" s="116">
        <v>18.28</v>
      </c>
      <c r="H6000" s="20"/>
    </row>
    <row r="6001" spans="1:8" s="172" customFormat="1" ht="12.75" customHeight="1" x14ac:dyDescent="0.15">
      <c r="A6001" s="105"/>
      <c r="C6001" s="20"/>
      <c r="D6001" s="20"/>
      <c r="E6001" s="20"/>
      <c r="F6001" s="105">
        <v>35366</v>
      </c>
      <c r="G6001" s="116">
        <v>18.34</v>
      </c>
      <c r="H6001" s="20"/>
    </row>
    <row r="6002" spans="1:8" s="172" customFormat="1" ht="12.75" customHeight="1" x14ac:dyDescent="0.15">
      <c r="A6002" s="105"/>
      <c r="C6002" s="20"/>
      <c r="D6002" s="20"/>
      <c r="E6002" s="20"/>
      <c r="F6002" s="105">
        <v>35363</v>
      </c>
      <c r="G6002" s="116">
        <v>17.29</v>
      </c>
      <c r="H6002" s="20"/>
    </row>
    <row r="6003" spans="1:8" s="172" customFormat="1" ht="12.75" customHeight="1" x14ac:dyDescent="0.15">
      <c r="A6003" s="105"/>
      <c r="C6003" s="20"/>
      <c r="D6003" s="20"/>
      <c r="E6003" s="20"/>
      <c r="F6003" s="105">
        <v>35362</v>
      </c>
      <c r="G6003" s="116">
        <v>16.89</v>
      </c>
      <c r="H6003" s="20"/>
    </row>
    <row r="6004" spans="1:8" s="172" customFormat="1" ht="12.75" customHeight="1" x14ac:dyDescent="0.15">
      <c r="A6004" s="105"/>
      <c r="C6004" s="20"/>
      <c r="D6004" s="20"/>
      <c r="E6004" s="20"/>
      <c r="F6004" s="105">
        <v>35361</v>
      </c>
      <c r="G6004" s="116">
        <v>16.45</v>
      </c>
      <c r="H6004" s="20"/>
    </row>
    <row r="6005" spans="1:8" s="172" customFormat="1" ht="12.75" customHeight="1" x14ac:dyDescent="0.15">
      <c r="A6005" s="105"/>
      <c r="C6005" s="20"/>
      <c r="D6005" s="20"/>
      <c r="E6005" s="20"/>
      <c r="F6005" s="105">
        <v>35360</v>
      </c>
      <c r="G6005" s="116">
        <v>16.399999999999999</v>
      </c>
      <c r="H6005" s="20"/>
    </row>
    <row r="6006" spans="1:8" s="172" customFormat="1" ht="12.75" customHeight="1" x14ac:dyDescent="0.15">
      <c r="A6006" s="105"/>
      <c r="C6006" s="20"/>
      <c r="D6006" s="20"/>
      <c r="E6006" s="20"/>
      <c r="F6006" s="105">
        <v>35359</v>
      </c>
      <c r="G6006" s="116">
        <v>15.98</v>
      </c>
      <c r="H6006" s="20"/>
    </row>
    <row r="6007" spans="1:8" s="172" customFormat="1" ht="12.75" customHeight="1" x14ac:dyDescent="0.15">
      <c r="A6007" s="105"/>
      <c r="C6007" s="20"/>
      <c r="D6007" s="20"/>
      <c r="E6007" s="20"/>
      <c r="F6007" s="105">
        <v>35356</v>
      </c>
      <c r="G6007" s="116">
        <v>15.08</v>
      </c>
      <c r="H6007" s="20"/>
    </row>
    <row r="6008" spans="1:8" s="172" customFormat="1" ht="12.75" customHeight="1" x14ac:dyDescent="0.15">
      <c r="A6008" s="105"/>
      <c r="C6008" s="20"/>
      <c r="D6008" s="20"/>
      <c r="E6008" s="20"/>
      <c r="F6008" s="105">
        <v>35355</v>
      </c>
      <c r="G6008" s="116">
        <v>15.41</v>
      </c>
      <c r="H6008" s="20"/>
    </row>
    <row r="6009" spans="1:8" s="172" customFormat="1" ht="12.75" customHeight="1" x14ac:dyDescent="0.15">
      <c r="A6009" s="105"/>
      <c r="C6009" s="20"/>
      <c r="D6009" s="20"/>
      <c r="E6009" s="20"/>
      <c r="F6009" s="105">
        <v>35354</v>
      </c>
      <c r="G6009" s="116">
        <v>15.6</v>
      </c>
      <c r="H6009" s="20"/>
    </row>
    <row r="6010" spans="1:8" s="172" customFormat="1" ht="12.75" customHeight="1" x14ac:dyDescent="0.15">
      <c r="A6010" s="105"/>
      <c r="C6010" s="20"/>
      <c r="D6010" s="20"/>
      <c r="E6010" s="20"/>
      <c r="F6010" s="105">
        <v>35353</v>
      </c>
      <c r="G6010" s="116">
        <v>15.83</v>
      </c>
      <c r="H6010" s="20"/>
    </row>
    <row r="6011" spans="1:8" s="172" customFormat="1" ht="12.75" customHeight="1" x14ac:dyDescent="0.15">
      <c r="A6011" s="105"/>
      <c r="C6011" s="20"/>
      <c r="D6011" s="20"/>
      <c r="E6011" s="20"/>
      <c r="F6011" s="105">
        <v>35352</v>
      </c>
      <c r="G6011" s="116">
        <v>15.13</v>
      </c>
      <c r="H6011" s="20"/>
    </row>
    <row r="6012" spans="1:8" s="172" customFormat="1" ht="12.75" customHeight="1" x14ac:dyDescent="0.15">
      <c r="A6012" s="105"/>
      <c r="C6012" s="20"/>
      <c r="D6012" s="20"/>
      <c r="E6012" s="20"/>
      <c r="F6012" s="105">
        <v>35349</v>
      </c>
      <c r="G6012" s="116">
        <v>15.07</v>
      </c>
      <c r="H6012" s="20"/>
    </row>
    <row r="6013" spans="1:8" s="172" customFormat="1" ht="12.75" customHeight="1" x14ac:dyDescent="0.15">
      <c r="A6013" s="105"/>
      <c r="C6013" s="20"/>
      <c r="D6013" s="20"/>
      <c r="E6013" s="20"/>
      <c r="F6013" s="105">
        <v>35348</v>
      </c>
      <c r="G6013" s="116">
        <v>16.260000000000002</v>
      </c>
      <c r="H6013" s="20"/>
    </row>
    <row r="6014" spans="1:8" s="172" customFormat="1" ht="12.75" customHeight="1" x14ac:dyDescent="0.15">
      <c r="A6014" s="105"/>
      <c r="C6014" s="20"/>
      <c r="D6014" s="20"/>
      <c r="E6014" s="20"/>
      <c r="F6014" s="105">
        <v>35347</v>
      </c>
      <c r="G6014" s="116">
        <v>16.09</v>
      </c>
      <c r="H6014" s="20"/>
    </row>
    <row r="6015" spans="1:8" s="172" customFormat="1" ht="12.75" customHeight="1" x14ac:dyDescent="0.15">
      <c r="A6015" s="105"/>
      <c r="C6015" s="20"/>
      <c r="D6015" s="20"/>
      <c r="E6015" s="20"/>
      <c r="F6015" s="105">
        <v>35346</v>
      </c>
      <c r="G6015" s="116">
        <v>15.58</v>
      </c>
      <c r="H6015" s="20"/>
    </row>
    <row r="6016" spans="1:8" s="172" customFormat="1" ht="12.75" customHeight="1" x14ac:dyDescent="0.15">
      <c r="A6016" s="105"/>
      <c r="C6016" s="20"/>
      <c r="D6016" s="20"/>
      <c r="E6016" s="20"/>
      <c r="F6016" s="105">
        <v>35345</v>
      </c>
      <c r="G6016" s="116">
        <v>15.11</v>
      </c>
      <c r="H6016" s="20"/>
    </row>
    <row r="6017" spans="1:8" s="172" customFormat="1" ht="12.75" customHeight="1" x14ac:dyDescent="0.15">
      <c r="A6017" s="105"/>
      <c r="C6017" s="20"/>
      <c r="D6017" s="20"/>
      <c r="E6017" s="20"/>
      <c r="F6017" s="105">
        <v>35342</v>
      </c>
      <c r="G6017" s="116">
        <v>14.8</v>
      </c>
      <c r="H6017" s="20"/>
    </row>
    <row r="6018" spans="1:8" s="172" customFormat="1" ht="12.75" customHeight="1" x14ac:dyDescent="0.15">
      <c r="A6018" s="105"/>
      <c r="C6018" s="20"/>
      <c r="D6018" s="20"/>
      <c r="E6018" s="20"/>
      <c r="F6018" s="105">
        <v>35341</v>
      </c>
      <c r="G6018" s="116">
        <v>16.77</v>
      </c>
      <c r="H6018" s="20"/>
    </row>
    <row r="6019" spans="1:8" s="172" customFormat="1" ht="12.75" customHeight="1" x14ac:dyDescent="0.15">
      <c r="A6019" s="105"/>
      <c r="C6019" s="20"/>
      <c r="D6019" s="20"/>
      <c r="E6019" s="20"/>
      <c r="F6019" s="105">
        <v>35340</v>
      </c>
      <c r="G6019" s="116">
        <v>16.78</v>
      </c>
      <c r="H6019" s="20"/>
    </row>
    <row r="6020" spans="1:8" s="172" customFormat="1" ht="12.75" customHeight="1" x14ac:dyDescent="0.15">
      <c r="A6020" s="105"/>
      <c r="C6020" s="20"/>
      <c r="D6020" s="20"/>
      <c r="E6020" s="20"/>
      <c r="F6020" s="105">
        <v>35339</v>
      </c>
      <c r="G6020" s="116">
        <v>17.05</v>
      </c>
      <c r="H6020" s="20"/>
    </row>
    <row r="6021" spans="1:8" s="172" customFormat="1" ht="12.75" customHeight="1" x14ac:dyDescent="0.15">
      <c r="A6021" s="105"/>
      <c r="C6021" s="20"/>
      <c r="D6021" s="20"/>
      <c r="E6021" s="20"/>
      <c r="F6021" s="105">
        <v>35338</v>
      </c>
      <c r="G6021" s="116">
        <v>16.95</v>
      </c>
      <c r="H6021" s="20"/>
    </row>
    <row r="6022" spans="1:8" s="172" customFormat="1" ht="12.75" customHeight="1" x14ac:dyDescent="0.15">
      <c r="A6022" s="105"/>
      <c r="C6022" s="20"/>
      <c r="D6022" s="20"/>
      <c r="E6022" s="20"/>
      <c r="F6022" s="105">
        <v>35335</v>
      </c>
      <c r="G6022" s="116">
        <v>16.100000000000001</v>
      </c>
      <c r="H6022" s="20"/>
    </row>
    <row r="6023" spans="1:8" s="172" customFormat="1" ht="12.75" customHeight="1" x14ac:dyDescent="0.15">
      <c r="A6023" s="105"/>
      <c r="C6023" s="20"/>
      <c r="D6023" s="20"/>
      <c r="E6023" s="20"/>
      <c r="F6023" s="105">
        <v>35334</v>
      </c>
      <c r="G6023" s="116">
        <v>16.11</v>
      </c>
      <c r="H6023" s="20"/>
    </row>
    <row r="6024" spans="1:8" s="172" customFormat="1" ht="12.75" customHeight="1" x14ac:dyDescent="0.15">
      <c r="A6024" s="105"/>
      <c r="C6024" s="20"/>
      <c r="D6024" s="20"/>
      <c r="E6024" s="20"/>
      <c r="F6024" s="105">
        <v>35333</v>
      </c>
      <c r="G6024" s="116">
        <v>16.22</v>
      </c>
      <c r="H6024" s="20"/>
    </row>
    <row r="6025" spans="1:8" s="172" customFormat="1" ht="12.75" customHeight="1" x14ac:dyDescent="0.15">
      <c r="A6025" s="105"/>
      <c r="C6025" s="20"/>
      <c r="D6025" s="20"/>
      <c r="E6025" s="20"/>
      <c r="F6025" s="105">
        <v>35332</v>
      </c>
      <c r="G6025" s="116">
        <v>16.45</v>
      </c>
      <c r="H6025" s="20"/>
    </row>
    <row r="6026" spans="1:8" s="172" customFormat="1" ht="12.75" customHeight="1" x14ac:dyDescent="0.15">
      <c r="A6026" s="105"/>
      <c r="C6026" s="20"/>
      <c r="D6026" s="20"/>
      <c r="E6026" s="20"/>
      <c r="F6026" s="105">
        <v>35331</v>
      </c>
      <c r="G6026" s="116">
        <v>16.46</v>
      </c>
      <c r="H6026" s="20"/>
    </row>
    <row r="6027" spans="1:8" s="172" customFormat="1" ht="12.75" customHeight="1" x14ac:dyDescent="0.15">
      <c r="A6027" s="105"/>
      <c r="C6027" s="20"/>
      <c r="D6027" s="20"/>
      <c r="E6027" s="20"/>
      <c r="F6027" s="105">
        <v>35328</v>
      </c>
      <c r="G6027" s="116">
        <v>15.65</v>
      </c>
      <c r="H6027" s="20"/>
    </row>
    <row r="6028" spans="1:8" s="172" customFormat="1" ht="12.75" customHeight="1" x14ac:dyDescent="0.15">
      <c r="A6028" s="105"/>
      <c r="C6028" s="20"/>
      <c r="D6028" s="20"/>
      <c r="E6028" s="20"/>
      <c r="F6028" s="105">
        <v>35327</v>
      </c>
      <c r="G6028" s="116">
        <v>16.03</v>
      </c>
      <c r="H6028" s="20"/>
    </row>
    <row r="6029" spans="1:8" s="172" customFormat="1" ht="12.75" customHeight="1" x14ac:dyDescent="0.15">
      <c r="A6029" s="105"/>
      <c r="C6029" s="20"/>
      <c r="D6029" s="20"/>
      <c r="E6029" s="20"/>
      <c r="F6029" s="105">
        <v>35326</v>
      </c>
      <c r="G6029" s="116">
        <v>15.86</v>
      </c>
      <c r="H6029" s="20"/>
    </row>
    <row r="6030" spans="1:8" s="172" customFormat="1" ht="12.75" customHeight="1" x14ac:dyDescent="0.15">
      <c r="A6030" s="105"/>
      <c r="C6030" s="20"/>
      <c r="D6030" s="20"/>
      <c r="E6030" s="20"/>
      <c r="F6030" s="105">
        <v>35325</v>
      </c>
      <c r="G6030" s="116">
        <v>15.74</v>
      </c>
      <c r="H6030" s="20"/>
    </row>
    <row r="6031" spans="1:8" s="172" customFormat="1" ht="12.75" customHeight="1" x14ac:dyDescent="0.15">
      <c r="A6031" s="105"/>
      <c r="C6031" s="20"/>
      <c r="D6031" s="20"/>
      <c r="E6031" s="20"/>
      <c r="F6031" s="105">
        <v>35324</v>
      </c>
      <c r="G6031" s="116">
        <v>15.43</v>
      </c>
      <c r="H6031" s="20"/>
    </row>
    <row r="6032" spans="1:8" s="172" customFormat="1" ht="12.75" customHeight="1" x14ac:dyDescent="0.15">
      <c r="A6032" s="105"/>
      <c r="C6032" s="20"/>
      <c r="D6032" s="20"/>
      <c r="E6032" s="20"/>
      <c r="F6032" s="105">
        <v>35321</v>
      </c>
      <c r="G6032" s="116">
        <v>15.2</v>
      </c>
      <c r="H6032" s="20"/>
    </row>
    <row r="6033" spans="1:8" s="172" customFormat="1" ht="12.75" customHeight="1" x14ac:dyDescent="0.15">
      <c r="A6033" s="105"/>
      <c r="C6033" s="20"/>
      <c r="D6033" s="20"/>
      <c r="E6033" s="20"/>
      <c r="F6033" s="105">
        <v>35320</v>
      </c>
      <c r="G6033" s="116">
        <v>15.97</v>
      </c>
      <c r="H6033" s="20"/>
    </row>
    <row r="6034" spans="1:8" s="172" customFormat="1" ht="12.75" customHeight="1" x14ac:dyDescent="0.15">
      <c r="A6034" s="105"/>
      <c r="C6034" s="20"/>
      <c r="D6034" s="20"/>
      <c r="E6034" s="20"/>
      <c r="F6034" s="105">
        <v>35319</v>
      </c>
      <c r="G6034" s="116">
        <v>16.059999999999999</v>
      </c>
      <c r="H6034" s="20"/>
    </row>
    <row r="6035" spans="1:8" s="172" customFormat="1" ht="12.75" customHeight="1" x14ac:dyDescent="0.15">
      <c r="A6035" s="105"/>
      <c r="C6035" s="20"/>
      <c r="D6035" s="20"/>
      <c r="E6035" s="20"/>
      <c r="F6035" s="105">
        <v>35318</v>
      </c>
      <c r="G6035" s="116">
        <v>16.25</v>
      </c>
      <c r="H6035" s="20"/>
    </row>
    <row r="6036" spans="1:8" s="172" customFormat="1" ht="12.75" customHeight="1" x14ac:dyDescent="0.15">
      <c r="A6036" s="105"/>
      <c r="C6036" s="20"/>
      <c r="D6036" s="20"/>
      <c r="E6036" s="20"/>
      <c r="F6036" s="105">
        <v>35317</v>
      </c>
      <c r="G6036" s="116">
        <v>16.36</v>
      </c>
      <c r="H6036" s="20"/>
    </row>
    <row r="6037" spans="1:8" s="172" customFormat="1" ht="12.75" customHeight="1" x14ac:dyDescent="0.15">
      <c r="A6037" s="105"/>
      <c r="C6037" s="20"/>
      <c r="D6037" s="20"/>
      <c r="E6037" s="20"/>
      <c r="F6037" s="105">
        <v>35314</v>
      </c>
      <c r="G6037" s="116">
        <v>17.100000000000001</v>
      </c>
      <c r="H6037" s="20"/>
    </row>
    <row r="6038" spans="1:8" s="172" customFormat="1" ht="12.75" customHeight="1" x14ac:dyDescent="0.15">
      <c r="A6038" s="105"/>
      <c r="C6038" s="20"/>
      <c r="D6038" s="20"/>
      <c r="E6038" s="20"/>
      <c r="F6038" s="105">
        <v>35313</v>
      </c>
      <c r="G6038" s="116">
        <v>20.51</v>
      </c>
      <c r="H6038" s="20"/>
    </row>
    <row r="6039" spans="1:8" s="172" customFormat="1" ht="12.75" customHeight="1" x14ac:dyDescent="0.15">
      <c r="A6039" s="105"/>
      <c r="C6039" s="20"/>
      <c r="D6039" s="20"/>
      <c r="E6039" s="20"/>
      <c r="F6039" s="105">
        <v>35312</v>
      </c>
      <c r="G6039" s="116">
        <v>18.64</v>
      </c>
      <c r="H6039" s="20"/>
    </row>
    <row r="6040" spans="1:8" s="172" customFormat="1" ht="12.75" customHeight="1" x14ac:dyDescent="0.15">
      <c r="A6040" s="105"/>
      <c r="C6040" s="20"/>
      <c r="D6040" s="20"/>
      <c r="E6040" s="20"/>
      <c r="F6040" s="105">
        <v>35311</v>
      </c>
      <c r="G6040" s="116">
        <v>18.47</v>
      </c>
      <c r="H6040" s="20"/>
    </row>
    <row r="6041" spans="1:8" s="172" customFormat="1" ht="12.75" customHeight="1" x14ac:dyDescent="0.15">
      <c r="A6041" s="105"/>
      <c r="C6041" s="20"/>
      <c r="D6041" s="20"/>
      <c r="E6041" s="20"/>
      <c r="F6041" s="105">
        <v>35307</v>
      </c>
      <c r="G6041" s="116">
        <v>17.010000000000002</v>
      </c>
      <c r="H6041" s="20"/>
    </row>
    <row r="6042" spans="1:8" s="172" customFormat="1" ht="12.75" customHeight="1" x14ac:dyDescent="0.15">
      <c r="A6042" s="105"/>
      <c r="C6042" s="20"/>
      <c r="D6042" s="20"/>
      <c r="E6042" s="20"/>
      <c r="F6042" s="105">
        <v>35306</v>
      </c>
      <c r="G6042" s="116">
        <v>16.22</v>
      </c>
      <c r="H6042" s="20"/>
    </row>
    <row r="6043" spans="1:8" s="172" customFormat="1" ht="12.75" customHeight="1" x14ac:dyDescent="0.15">
      <c r="A6043" s="105"/>
      <c r="C6043" s="20"/>
      <c r="D6043" s="20"/>
      <c r="E6043" s="20"/>
      <c r="F6043" s="105">
        <v>35305</v>
      </c>
      <c r="G6043" s="116">
        <v>15.1</v>
      </c>
      <c r="H6043" s="20"/>
    </row>
    <row r="6044" spans="1:8" s="172" customFormat="1" ht="12.75" customHeight="1" x14ac:dyDescent="0.15">
      <c r="A6044" s="105"/>
      <c r="C6044" s="20"/>
      <c r="D6044" s="20"/>
      <c r="E6044" s="20"/>
      <c r="F6044" s="105">
        <v>35304</v>
      </c>
      <c r="G6044" s="116">
        <v>15.11</v>
      </c>
      <c r="H6044" s="20"/>
    </row>
    <row r="6045" spans="1:8" s="172" customFormat="1" ht="12.75" customHeight="1" x14ac:dyDescent="0.15">
      <c r="A6045" s="105"/>
      <c r="C6045" s="20"/>
      <c r="D6045" s="20"/>
      <c r="E6045" s="20"/>
      <c r="F6045" s="105">
        <v>35303</v>
      </c>
      <c r="G6045" s="116">
        <v>15.38</v>
      </c>
      <c r="H6045" s="20"/>
    </row>
    <row r="6046" spans="1:8" s="172" customFormat="1" ht="12.75" customHeight="1" x14ac:dyDescent="0.15">
      <c r="A6046" s="105"/>
      <c r="C6046" s="20"/>
      <c r="D6046" s="20"/>
      <c r="E6046" s="20"/>
      <c r="F6046" s="105">
        <v>35300</v>
      </c>
      <c r="G6046" s="116">
        <v>14.18</v>
      </c>
      <c r="H6046" s="20"/>
    </row>
    <row r="6047" spans="1:8" s="172" customFormat="1" ht="12.75" customHeight="1" x14ac:dyDescent="0.15">
      <c r="A6047" s="105"/>
      <c r="C6047" s="20"/>
      <c r="D6047" s="20"/>
      <c r="E6047" s="20"/>
      <c r="F6047" s="105">
        <v>35299</v>
      </c>
      <c r="G6047" s="116">
        <v>13.71</v>
      </c>
      <c r="H6047" s="20"/>
    </row>
    <row r="6048" spans="1:8" s="172" customFormat="1" ht="12.75" customHeight="1" x14ac:dyDescent="0.15">
      <c r="A6048" s="105"/>
      <c r="C6048" s="20"/>
      <c r="D6048" s="20"/>
      <c r="E6048" s="20"/>
      <c r="F6048" s="105">
        <v>35298</v>
      </c>
      <c r="G6048" s="116">
        <v>14.52</v>
      </c>
      <c r="H6048" s="20"/>
    </row>
    <row r="6049" spans="1:8" s="172" customFormat="1" ht="12.75" customHeight="1" x14ac:dyDescent="0.15">
      <c r="A6049" s="105"/>
      <c r="C6049" s="20"/>
      <c r="D6049" s="20"/>
      <c r="E6049" s="20"/>
      <c r="F6049" s="105">
        <v>35297</v>
      </c>
      <c r="G6049" s="116">
        <v>14.73</v>
      </c>
      <c r="H6049" s="20"/>
    </row>
    <row r="6050" spans="1:8" s="172" customFormat="1" ht="12.75" customHeight="1" x14ac:dyDescent="0.15">
      <c r="A6050" s="105"/>
      <c r="C6050" s="20"/>
      <c r="D6050" s="20"/>
      <c r="E6050" s="20"/>
      <c r="F6050" s="105">
        <v>35296</v>
      </c>
      <c r="G6050" s="116">
        <v>15.27</v>
      </c>
      <c r="H6050" s="20"/>
    </row>
    <row r="6051" spans="1:8" s="172" customFormat="1" ht="12.75" customHeight="1" x14ac:dyDescent="0.15">
      <c r="A6051" s="105"/>
      <c r="C6051" s="20"/>
      <c r="D6051" s="20"/>
      <c r="E6051" s="20"/>
      <c r="F6051" s="105">
        <v>35293</v>
      </c>
      <c r="G6051" s="116">
        <v>14.81</v>
      </c>
      <c r="H6051" s="20"/>
    </row>
    <row r="6052" spans="1:8" s="172" customFormat="1" ht="12.75" customHeight="1" x14ac:dyDescent="0.15">
      <c r="A6052" s="105"/>
      <c r="C6052" s="20"/>
      <c r="D6052" s="20"/>
      <c r="E6052" s="20"/>
      <c r="F6052" s="105">
        <v>35292</v>
      </c>
      <c r="G6052" s="116">
        <v>15.46</v>
      </c>
      <c r="H6052" s="20"/>
    </row>
    <row r="6053" spans="1:8" s="172" customFormat="1" ht="12.75" customHeight="1" x14ac:dyDescent="0.15">
      <c r="A6053" s="105"/>
      <c r="C6053" s="20"/>
      <c r="D6053" s="20"/>
      <c r="E6053" s="20"/>
      <c r="F6053" s="105">
        <v>35291</v>
      </c>
      <c r="G6053" s="116">
        <v>15.96</v>
      </c>
      <c r="H6053" s="20"/>
    </row>
    <row r="6054" spans="1:8" s="172" customFormat="1" ht="12.75" customHeight="1" x14ac:dyDescent="0.15">
      <c r="A6054" s="105"/>
      <c r="C6054" s="20"/>
      <c r="D6054" s="20"/>
      <c r="E6054" s="20"/>
      <c r="F6054" s="105">
        <v>35290</v>
      </c>
      <c r="G6054" s="116">
        <v>16.41</v>
      </c>
      <c r="H6054" s="20"/>
    </row>
    <row r="6055" spans="1:8" s="172" customFormat="1" ht="12.75" customHeight="1" x14ac:dyDescent="0.15">
      <c r="A6055" s="105"/>
      <c r="C6055" s="20"/>
      <c r="D6055" s="20"/>
      <c r="E6055" s="20"/>
      <c r="F6055" s="105">
        <v>35289</v>
      </c>
      <c r="G6055" s="116">
        <v>15.57</v>
      </c>
      <c r="H6055" s="20"/>
    </row>
    <row r="6056" spans="1:8" s="172" customFormat="1" ht="12.75" customHeight="1" x14ac:dyDescent="0.15">
      <c r="A6056" s="105"/>
      <c r="C6056" s="20"/>
      <c r="D6056" s="20"/>
      <c r="E6056" s="20"/>
      <c r="F6056" s="105">
        <v>35286</v>
      </c>
      <c r="G6056" s="116">
        <v>15.77</v>
      </c>
      <c r="H6056" s="20"/>
    </row>
    <row r="6057" spans="1:8" s="172" customFormat="1" ht="12.75" customHeight="1" x14ac:dyDescent="0.15">
      <c r="A6057" s="105"/>
      <c r="C6057" s="20"/>
      <c r="D6057" s="20"/>
      <c r="E6057" s="20"/>
      <c r="F6057" s="105">
        <v>35285</v>
      </c>
      <c r="G6057" s="116">
        <v>16.04</v>
      </c>
      <c r="H6057" s="20"/>
    </row>
    <row r="6058" spans="1:8" s="172" customFormat="1" ht="12.75" customHeight="1" x14ac:dyDescent="0.15">
      <c r="A6058" s="105"/>
      <c r="C6058" s="20"/>
      <c r="D6058" s="20"/>
      <c r="E6058" s="20"/>
      <c r="F6058" s="105">
        <v>35284</v>
      </c>
      <c r="G6058" s="116">
        <v>16.239999999999998</v>
      </c>
      <c r="H6058" s="20"/>
    </row>
    <row r="6059" spans="1:8" s="172" customFormat="1" ht="12.75" customHeight="1" x14ac:dyDescent="0.15">
      <c r="A6059" s="105"/>
      <c r="C6059" s="20"/>
      <c r="D6059" s="20"/>
      <c r="E6059" s="20"/>
      <c r="F6059" s="105">
        <v>35283</v>
      </c>
      <c r="G6059" s="116">
        <v>16.93</v>
      </c>
      <c r="H6059" s="20"/>
    </row>
    <row r="6060" spans="1:8" s="172" customFormat="1" ht="12.75" customHeight="1" x14ac:dyDescent="0.15">
      <c r="A6060" s="105"/>
      <c r="C6060" s="20"/>
      <c r="D6060" s="20"/>
      <c r="E6060" s="20"/>
      <c r="F6060" s="105">
        <v>35282</v>
      </c>
      <c r="G6060" s="116">
        <v>17.36</v>
      </c>
      <c r="H6060" s="20"/>
    </row>
    <row r="6061" spans="1:8" s="172" customFormat="1" ht="12.75" customHeight="1" x14ac:dyDescent="0.15">
      <c r="A6061" s="105"/>
      <c r="C6061" s="20"/>
      <c r="D6061" s="20"/>
      <c r="E6061" s="20"/>
      <c r="F6061" s="105">
        <v>35279</v>
      </c>
      <c r="G6061" s="116">
        <v>16.190000000000001</v>
      </c>
      <c r="H6061" s="20"/>
    </row>
    <row r="6062" spans="1:8" s="172" customFormat="1" ht="12.75" customHeight="1" x14ac:dyDescent="0.15">
      <c r="A6062" s="105"/>
      <c r="C6062" s="20"/>
      <c r="D6062" s="20"/>
      <c r="E6062" s="20"/>
      <c r="F6062" s="105">
        <v>35278</v>
      </c>
      <c r="G6062" s="116">
        <v>18.760000000000002</v>
      </c>
      <c r="H6062" s="20"/>
    </row>
    <row r="6063" spans="1:8" s="172" customFormat="1" ht="12.75" customHeight="1" x14ac:dyDescent="0.15">
      <c r="A6063" s="105"/>
      <c r="C6063" s="20"/>
      <c r="D6063" s="20"/>
      <c r="E6063" s="20"/>
      <c r="F6063" s="105">
        <v>35277</v>
      </c>
      <c r="G6063" s="116">
        <v>19.46</v>
      </c>
      <c r="H6063" s="20"/>
    </row>
    <row r="6064" spans="1:8" s="172" customFormat="1" ht="12.75" customHeight="1" x14ac:dyDescent="0.15">
      <c r="A6064" s="105"/>
      <c r="C6064" s="20"/>
      <c r="D6064" s="20"/>
      <c r="E6064" s="20"/>
      <c r="F6064" s="105">
        <v>35276</v>
      </c>
      <c r="G6064" s="116">
        <v>20.53</v>
      </c>
      <c r="H6064" s="20"/>
    </row>
    <row r="6065" spans="1:8" s="172" customFormat="1" ht="12.75" customHeight="1" x14ac:dyDescent="0.15">
      <c r="A6065" s="105"/>
      <c r="C6065" s="20"/>
      <c r="D6065" s="20"/>
      <c r="E6065" s="20"/>
      <c r="F6065" s="105">
        <v>35275</v>
      </c>
      <c r="G6065" s="116">
        <v>20.09</v>
      </c>
      <c r="H6065" s="20"/>
    </row>
    <row r="6066" spans="1:8" s="172" customFormat="1" ht="12.75" customHeight="1" x14ac:dyDescent="0.15">
      <c r="A6066" s="105"/>
      <c r="C6066" s="20"/>
      <c r="D6066" s="20"/>
      <c r="E6066" s="20"/>
      <c r="F6066" s="105">
        <v>35272</v>
      </c>
      <c r="G6066" s="116">
        <v>17.45</v>
      </c>
      <c r="H6066" s="20"/>
    </row>
    <row r="6067" spans="1:8" s="172" customFormat="1" ht="12.75" customHeight="1" x14ac:dyDescent="0.15">
      <c r="A6067" s="105"/>
      <c r="C6067" s="20"/>
      <c r="D6067" s="20"/>
      <c r="E6067" s="20"/>
      <c r="F6067" s="105">
        <v>35271</v>
      </c>
      <c r="G6067" s="116">
        <v>19.39</v>
      </c>
      <c r="H6067" s="20"/>
    </row>
    <row r="6068" spans="1:8" s="172" customFormat="1" ht="12.75" customHeight="1" x14ac:dyDescent="0.15">
      <c r="A6068" s="105"/>
      <c r="C6068" s="20"/>
      <c r="D6068" s="20"/>
      <c r="E6068" s="20"/>
      <c r="F6068" s="105">
        <v>35270</v>
      </c>
      <c r="G6068" s="116">
        <v>21.44</v>
      </c>
      <c r="H6068" s="20"/>
    </row>
    <row r="6069" spans="1:8" s="172" customFormat="1" ht="12.75" customHeight="1" x14ac:dyDescent="0.15">
      <c r="A6069" s="105"/>
      <c r="C6069" s="20"/>
      <c r="D6069" s="20"/>
      <c r="E6069" s="20"/>
      <c r="F6069" s="105">
        <v>35269</v>
      </c>
      <c r="G6069" s="116">
        <v>21.55</v>
      </c>
      <c r="H6069" s="20"/>
    </row>
    <row r="6070" spans="1:8" s="172" customFormat="1" ht="12.75" customHeight="1" x14ac:dyDescent="0.15">
      <c r="A6070" s="105"/>
      <c r="C6070" s="20"/>
      <c r="D6070" s="20"/>
      <c r="E6070" s="20"/>
      <c r="F6070" s="105">
        <v>35268</v>
      </c>
      <c r="G6070" s="116">
        <v>20.41</v>
      </c>
      <c r="H6070" s="20"/>
    </row>
    <row r="6071" spans="1:8" s="172" customFormat="1" ht="12.75" customHeight="1" x14ac:dyDescent="0.15">
      <c r="A6071" s="105"/>
      <c r="C6071" s="20"/>
      <c r="D6071" s="20"/>
      <c r="E6071" s="20"/>
      <c r="F6071" s="105">
        <v>35265</v>
      </c>
      <c r="G6071" s="116">
        <v>17.260000000000002</v>
      </c>
      <c r="H6071" s="20"/>
    </row>
    <row r="6072" spans="1:8" s="172" customFormat="1" ht="12.75" customHeight="1" x14ac:dyDescent="0.15">
      <c r="A6072" s="105"/>
      <c r="C6072" s="20"/>
      <c r="D6072" s="20"/>
      <c r="E6072" s="20"/>
      <c r="F6072" s="105">
        <v>35264</v>
      </c>
      <c r="G6072" s="116">
        <v>17.93</v>
      </c>
      <c r="H6072" s="20"/>
    </row>
    <row r="6073" spans="1:8" s="172" customFormat="1" ht="12.75" customHeight="1" x14ac:dyDescent="0.15">
      <c r="A6073" s="105"/>
      <c r="C6073" s="20"/>
      <c r="D6073" s="20"/>
      <c r="E6073" s="20"/>
      <c r="F6073" s="105">
        <v>35263</v>
      </c>
      <c r="G6073" s="116">
        <v>19.22</v>
      </c>
      <c r="H6073" s="20"/>
    </row>
    <row r="6074" spans="1:8" s="172" customFormat="1" ht="12.75" customHeight="1" x14ac:dyDescent="0.15">
      <c r="A6074" s="105"/>
      <c r="C6074" s="20"/>
      <c r="D6074" s="20"/>
      <c r="E6074" s="20"/>
      <c r="F6074" s="105">
        <v>35262</v>
      </c>
      <c r="G6074" s="116">
        <v>20.100000000000001</v>
      </c>
      <c r="H6074" s="20"/>
    </row>
    <row r="6075" spans="1:8" s="172" customFormat="1" ht="12.75" customHeight="1" x14ac:dyDescent="0.15">
      <c r="A6075" s="105"/>
      <c r="C6075" s="20"/>
      <c r="D6075" s="20"/>
      <c r="E6075" s="20"/>
      <c r="F6075" s="105">
        <v>35261</v>
      </c>
      <c r="G6075" s="116">
        <v>20.11</v>
      </c>
      <c r="H6075" s="20"/>
    </row>
    <row r="6076" spans="1:8" s="172" customFormat="1" ht="12.75" customHeight="1" x14ac:dyDescent="0.15">
      <c r="A6076" s="105"/>
      <c r="C6076" s="20"/>
      <c r="D6076" s="20"/>
      <c r="E6076" s="20"/>
      <c r="F6076" s="105">
        <v>35258</v>
      </c>
      <c r="G6076" s="116">
        <v>17.09</v>
      </c>
      <c r="H6076" s="20"/>
    </row>
    <row r="6077" spans="1:8" s="172" customFormat="1" ht="12.75" customHeight="1" x14ac:dyDescent="0.15">
      <c r="A6077" s="105"/>
      <c r="C6077" s="20"/>
      <c r="D6077" s="20"/>
      <c r="E6077" s="20"/>
      <c r="F6077" s="105">
        <v>35257</v>
      </c>
      <c r="G6077" s="116">
        <v>17.809999999999999</v>
      </c>
      <c r="H6077" s="20"/>
    </row>
    <row r="6078" spans="1:8" s="172" customFormat="1" ht="12.75" customHeight="1" x14ac:dyDescent="0.15">
      <c r="A6078" s="105"/>
      <c r="C6078" s="20"/>
      <c r="D6078" s="20"/>
      <c r="E6078" s="20"/>
      <c r="F6078" s="105">
        <v>35256</v>
      </c>
      <c r="G6078" s="116">
        <v>15.51</v>
      </c>
      <c r="H6078" s="20"/>
    </row>
    <row r="6079" spans="1:8" s="172" customFormat="1" ht="12.75" customHeight="1" x14ac:dyDescent="0.15">
      <c r="A6079" s="105"/>
      <c r="C6079" s="20"/>
      <c r="D6079" s="20"/>
      <c r="E6079" s="20"/>
      <c r="F6079" s="105">
        <v>35255</v>
      </c>
      <c r="G6079" s="116">
        <v>15.49</v>
      </c>
      <c r="H6079" s="20"/>
    </row>
    <row r="6080" spans="1:8" s="172" customFormat="1" ht="12.75" customHeight="1" x14ac:dyDescent="0.15">
      <c r="A6080" s="105"/>
      <c r="C6080" s="20"/>
      <c r="D6080" s="20"/>
      <c r="E6080" s="20"/>
      <c r="F6080" s="105">
        <v>35254</v>
      </c>
      <c r="G6080" s="116">
        <v>16.420000000000002</v>
      </c>
      <c r="H6080" s="20"/>
    </row>
    <row r="6081" spans="1:8" s="172" customFormat="1" ht="12.75" customHeight="1" x14ac:dyDescent="0.15">
      <c r="A6081" s="105"/>
      <c r="C6081" s="20"/>
      <c r="D6081" s="20"/>
      <c r="E6081" s="20"/>
      <c r="F6081" s="105">
        <v>35251</v>
      </c>
      <c r="G6081" s="116">
        <v>16.09</v>
      </c>
      <c r="H6081" s="20"/>
    </row>
    <row r="6082" spans="1:8" s="172" customFormat="1" ht="12.75" customHeight="1" x14ac:dyDescent="0.15">
      <c r="A6082" s="105"/>
      <c r="C6082" s="20"/>
      <c r="D6082" s="20"/>
      <c r="E6082" s="20"/>
      <c r="F6082" s="105">
        <v>35249</v>
      </c>
      <c r="G6082" s="116">
        <v>14.21</v>
      </c>
      <c r="H6082" s="20"/>
    </row>
    <row r="6083" spans="1:8" s="172" customFormat="1" ht="12.75" customHeight="1" x14ac:dyDescent="0.15">
      <c r="A6083" s="105"/>
      <c r="C6083" s="20"/>
      <c r="D6083" s="20"/>
      <c r="E6083" s="20"/>
      <c r="F6083" s="105">
        <v>35248</v>
      </c>
      <c r="G6083" s="116">
        <v>14.19</v>
      </c>
      <c r="H6083" s="20"/>
    </row>
    <row r="6084" spans="1:8" s="172" customFormat="1" ht="12.75" customHeight="1" x14ac:dyDescent="0.15">
      <c r="A6084" s="105"/>
      <c r="C6084" s="20"/>
      <c r="D6084" s="20"/>
      <c r="E6084" s="20"/>
      <c r="F6084" s="105">
        <v>35247</v>
      </c>
      <c r="G6084" s="116">
        <v>13.78</v>
      </c>
      <c r="H6084" s="20"/>
    </row>
    <row r="6085" spans="1:8" s="172" customFormat="1" ht="12.75" customHeight="1" x14ac:dyDescent="0.15">
      <c r="A6085" s="105"/>
      <c r="C6085" s="20"/>
      <c r="D6085" s="20"/>
      <c r="E6085" s="20"/>
      <c r="F6085" s="105">
        <v>35244</v>
      </c>
      <c r="G6085" s="116">
        <v>13.68</v>
      </c>
      <c r="H6085" s="20"/>
    </row>
    <row r="6086" spans="1:8" s="172" customFormat="1" ht="12.75" customHeight="1" x14ac:dyDescent="0.15">
      <c r="A6086" s="105"/>
      <c r="C6086" s="20"/>
      <c r="D6086" s="20"/>
      <c r="E6086" s="20"/>
      <c r="F6086" s="105">
        <v>35243</v>
      </c>
      <c r="G6086" s="116">
        <v>14.19</v>
      </c>
      <c r="H6086" s="20"/>
    </row>
    <row r="6087" spans="1:8" s="172" customFormat="1" ht="12.75" customHeight="1" x14ac:dyDescent="0.15">
      <c r="A6087" s="105"/>
      <c r="C6087" s="20"/>
      <c r="D6087" s="20"/>
      <c r="E6087" s="20"/>
      <c r="F6087" s="105">
        <v>35242</v>
      </c>
      <c r="G6087" s="116">
        <v>15.23</v>
      </c>
      <c r="H6087" s="20"/>
    </row>
    <row r="6088" spans="1:8" s="172" customFormat="1" ht="12.75" customHeight="1" x14ac:dyDescent="0.15">
      <c r="A6088" s="105"/>
      <c r="C6088" s="20"/>
      <c r="D6088" s="20"/>
      <c r="E6088" s="20"/>
      <c r="F6088" s="105">
        <v>35241</v>
      </c>
      <c r="G6088" s="116">
        <v>15.43</v>
      </c>
      <c r="H6088" s="20"/>
    </row>
    <row r="6089" spans="1:8" s="172" customFormat="1" ht="12.75" customHeight="1" x14ac:dyDescent="0.15">
      <c r="A6089" s="105"/>
      <c r="C6089" s="20"/>
      <c r="D6089" s="20"/>
      <c r="E6089" s="20"/>
      <c r="F6089" s="105">
        <v>35240</v>
      </c>
      <c r="G6089" s="116">
        <v>15.91</v>
      </c>
      <c r="H6089" s="20"/>
    </row>
    <row r="6090" spans="1:8" s="172" customFormat="1" ht="12.75" customHeight="1" x14ac:dyDescent="0.15">
      <c r="A6090" s="105"/>
      <c r="C6090" s="20"/>
      <c r="D6090" s="20"/>
      <c r="E6090" s="20"/>
      <c r="F6090" s="105">
        <v>35237</v>
      </c>
      <c r="G6090" s="116">
        <v>15.8</v>
      </c>
      <c r="H6090" s="20"/>
    </row>
    <row r="6091" spans="1:8" s="172" customFormat="1" ht="12.75" customHeight="1" x14ac:dyDescent="0.15">
      <c r="A6091" s="105"/>
      <c r="C6091" s="20"/>
      <c r="D6091" s="20"/>
      <c r="E6091" s="20"/>
      <c r="F6091" s="105">
        <v>35236</v>
      </c>
      <c r="G6091" s="116">
        <v>16.97</v>
      </c>
      <c r="H6091" s="20"/>
    </row>
    <row r="6092" spans="1:8" s="172" customFormat="1" ht="12.75" customHeight="1" x14ac:dyDescent="0.15">
      <c r="A6092" s="105"/>
      <c r="C6092" s="20"/>
      <c r="D6092" s="20"/>
      <c r="E6092" s="20"/>
      <c r="F6092" s="105">
        <v>35235</v>
      </c>
      <c r="G6092" s="116">
        <v>17.54</v>
      </c>
      <c r="H6092" s="20"/>
    </row>
    <row r="6093" spans="1:8" s="172" customFormat="1" ht="12.75" customHeight="1" x14ac:dyDescent="0.15">
      <c r="A6093" s="105"/>
      <c r="C6093" s="20"/>
      <c r="D6093" s="20"/>
      <c r="E6093" s="20"/>
      <c r="F6093" s="105">
        <v>35234</v>
      </c>
      <c r="G6093" s="116">
        <v>17.45</v>
      </c>
      <c r="H6093" s="20"/>
    </row>
    <row r="6094" spans="1:8" s="172" customFormat="1" ht="12.75" customHeight="1" x14ac:dyDescent="0.15">
      <c r="A6094" s="105"/>
      <c r="C6094" s="20"/>
      <c r="D6094" s="20"/>
      <c r="E6094" s="20"/>
      <c r="F6094" s="105">
        <v>35233</v>
      </c>
      <c r="G6094" s="116">
        <v>17.46</v>
      </c>
      <c r="H6094" s="20"/>
    </row>
    <row r="6095" spans="1:8" s="172" customFormat="1" ht="12.75" customHeight="1" x14ac:dyDescent="0.15">
      <c r="A6095" s="105"/>
      <c r="C6095" s="20"/>
      <c r="D6095" s="20"/>
      <c r="E6095" s="20"/>
      <c r="F6095" s="105">
        <v>35230</v>
      </c>
      <c r="G6095" s="116">
        <v>18.64</v>
      </c>
      <c r="H6095" s="20"/>
    </row>
    <row r="6096" spans="1:8" s="172" customFormat="1" ht="12.75" customHeight="1" x14ac:dyDescent="0.15">
      <c r="A6096" s="105"/>
      <c r="C6096" s="20"/>
      <c r="D6096" s="20"/>
      <c r="E6096" s="20"/>
      <c r="F6096" s="105">
        <v>35229</v>
      </c>
      <c r="G6096" s="116">
        <v>17.12</v>
      </c>
      <c r="H6096" s="20"/>
    </row>
    <row r="6097" spans="1:8" s="172" customFormat="1" ht="12.75" customHeight="1" x14ac:dyDescent="0.15">
      <c r="A6097" s="105"/>
      <c r="C6097" s="20"/>
      <c r="D6097" s="20"/>
      <c r="E6097" s="20"/>
      <c r="F6097" s="105">
        <v>35228</v>
      </c>
      <c r="G6097" s="116">
        <v>17</v>
      </c>
      <c r="H6097" s="20"/>
    </row>
    <row r="6098" spans="1:8" s="172" customFormat="1" ht="12.75" customHeight="1" x14ac:dyDescent="0.15">
      <c r="A6098" s="105"/>
      <c r="C6098" s="20"/>
      <c r="D6098" s="20"/>
      <c r="E6098" s="20"/>
      <c r="F6098" s="105">
        <v>35227</v>
      </c>
      <c r="G6098" s="116">
        <v>16.68</v>
      </c>
      <c r="H6098" s="20"/>
    </row>
    <row r="6099" spans="1:8" s="172" customFormat="1" ht="12.75" customHeight="1" x14ac:dyDescent="0.15">
      <c r="A6099" s="105"/>
      <c r="C6099" s="20"/>
      <c r="D6099" s="20"/>
      <c r="E6099" s="20"/>
      <c r="F6099" s="105">
        <v>35226</v>
      </c>
      <c r="G6099" s="116">
        <v>16.78</v>
      </c>
      <c r="H6099" s="20"/>
    </row>
    <row r="6100" spans="1:8" s="172" customFormat="1" ht="12.75" customHeight="1" x14ac:dyDescent="0.15">
      <c r="A6100" s="105"/>
      <c r="C6100" s="20"/>
      <c r="D6100" s="20"/>
      <c r="E6100" s="20"/>
      <c r="F6100" s="105">
        <v>35223</v>
      </c>
      <c r="G6100" s="116">
        <v>16.100000000000001</v>
      </c>
      <c r="H6100" s="20"/>
    </row>
    <row r="6101" spans="1:8" s="172" customFormat="1" ht="12.75" customHeight="1" x14ac:dyDescent="0.15">
      <c r="A6101" s="105"/>
      <c r="C6101" s="20"/>
      <c r="D6101" s="20"/>
      <c r="E6101" s="20"/>
      <c r="F6101" s="105">
        <v>35222</v>
      </c>
      <c r="G6101" s="116">
        <v>16.84</v>
      </c>
      <c r="H6101" s="20"/>
    </row>
    <row r="6102" spans="1:8" s="172" customFormat="1" ht="12.75" customHeight="1" x14ac:dyDescent="0.15">
      <c r="A6102" s="105"/>
      <c r="C6102" s="20"/>
      <c r="D6102" s="20"/>
      <c r="E6102" s="20"/>
      <c r="F6102" s="105">
        <v>35221</v>
      </c>
      <c r="G6102" s="116">
        <v>16.04</v>
      </c>
      <c r="H6102" s="20"/>
    </row>
    <row r="6103" spans="1:8" s="172" customFormat="1" ht="12.75" customHeight="1" x14ac:dyDescent="0.15">
      <c r="A6103" s="105"/>
      <c r="C6103" s="20"/>
      <c r="D6103" s="20"/>
      <c r="E6103" s="20"/>
      <c r="F6103" s="105">
        <v>35220</v>
      </c>
      <c r="G6103" s="116">
        <v>16.18</v>
      </c>
      <c r="H6103" s="20"/>
    </row>
    <row r="6104" spans="1:8" s="172" customFormat="1" ht="12.75" customHeight="1" x14ac:dyDescent="0.15">
      <c r="A6104" s="105"/>
      <c r="C6104" s="20"/>
      <c r="D6104" s="20"/>
      <c r="E6104" s="20"/>
      <c r="F6104" s="105">
        <v>35219</v>
      </c>
      <c r="G6104" s="116">
        <v>16.86</v>
      </c>
      <c r="H6104" s="20"/>
    </row>
    <row r="6105" spans="1:8" s="172" customFormat="1" ht="12.75" customHeight="1" x14ac:dyDescent="0.15">
      <c r="A6105" s="105"/>
      <c r="C6105" s="20"/>
      <c r="D6105" s="20"/>
      <c r="E6105" s="20"/>
      <c r="F6105" s="105">
        <v>35216</v>
      </c>
      <c r="G6105" s="116">
        <v>16.07</v>
      </c>
      <c r="H6105" s="20"/>
    </row>
    <row r="6106" spans="1:8" s="172" customFormat="1" ht="12.75" customHeight="1" x14ac:dyDescent="0.15">
      <c r="A6106" s="105"/>
      <c r="C6106" s="20"/>
      <c r="D6106" s="20"/>
      <c r="E6106" s="20"/>
      <c r="F6106" s="105">
        <v>35215</v>
      </c>
      <c r="G6106" s="116">
        <v>16.02</v>
      </c>
      <c r="H6106" s="20"/>
    </row>
    <row r="6107" spans="1:8" s="172" customFormat="1" ht="12.75" customHeight="1" x14ac:dyDescent="0.15">
      <c r="A6107" s="105"/>
      <c r="C6107" s="20"/>
      <c r="D6107" s="20"/>
      <c r="E6107" s="20"/>
      <c r="F6107" s="105">
        <v>35214</v>
      </c>
      <c r="G6107" s="116">
        <v>17.149999999999999</v>
      </c>
      <c r="H6107" s="20"/>
    </row>
    <row r="6108" spans="1:8" s="172" customFormat="1" ht="12.75" customHeight="1" x14ac:dyDescent="0.15">
      <c r="A6108" s="105"/>
      <c r="C6108" s="20"/>
      <c r="D6108" s="20"/>
      <c r="E6108" s="20"/>
      <c r="F6108" s="105">
        <v>35213</v>
      </c>
      <c r="G6108" s="116">
        <v>16.920000000000002</v>
      </c>
      <c r="H6108" s="20"/>
    </row>
    <row r="6109" spans="1:8" s="172" customFormat="1" ht="12.75" customHeight="1" x14ac:dyDescent="0.15">
      <c r="A6109" s="105"/>
      <c r="C6109" s="20"/>
      <c r="D6109" s="20"/>
      <c r="E6109" s="20"/>
      <c r="F6109" s="105">
        <v>35209</v>
      </c>
      <c r="G6109" s="116">
        <v>15.54</v>
      </c>
      <c r="H6109" s="20"/>
    </row>
    <row r="6110" spans="1:8" s="172" customFormat="1" ht="12.75" customHeight="1" x14ac:dyDescent="0.15">
      <c r="A6110" s="105"/>
      <c r="C6110" s="20"/>
      <c r="D6110" s="20"/>
      <c r="E6110" s="20"/>
      <c r="F6110" s="105">
        <v>35208</v>
      </c>
      <c r="G6110" s="116">
        <v>16.170000000000002</v>
      </c>
      <c r="H6110" s="20"/>
    </row>
    <row r="6111" spans="1:8" s="172" customFormat="1" ht="12.75" customHeight="1" x14ac:dyDescent="0.15">
      <c r="A6111" s="105"/>
      <c r="C6111" s="20"/>
      <c r="D6111" s="20"/>
      <c r="E6111" s="20"/>
      <c r="F6111" s="105">
        <v>35207</v>
      </c>
      <c r="G6111" s="116">
        <v>15.5</v>
      </c>
      <c r="H6111" s="20"/>
    </row>
    <row r="6112" spans="1:8" s="172" customFormat="1" ht="12.75" customHeight="1" x14ac:dyDescent="0.15">
      <c r="A6112" s="105"/>
      <c r="C6112" s="20"/>
      <c r="D6112" s="20"/>
      <c r="E6112" s="20"/>
      <c r="F6112" s="105">
        <v>35206</v>
      </c>
      <c r="G6112" s="116">
        <v>16</v>
      </c>
      <c r="H6112" s="20"/>
    </row>
    <row r="6113" spans="1:8" s="172" customFormat="1" ht="12.75" customHeight="1" x14ac:dyDescent="0.15">
      <c r="A6113" s="105"/>
      <c r="C6113" s="20"/>
      <c r="D6113" s="20"/>
      <c r="E6113" s="20"/>
      <c r="F6113" s="105">
        <v>35205</v>
      </c>
      <c r="G6113" s="116">
        <v>15.8</v>
      </c>
      <c r="H6113" s="20"/>
    </row>
    <row r="6114" spans="1:8" s="172" customFormat="1" ht="12.75" customHeight="1" x14ac:dyDescent="0.15">
      <c r="A6114" s="105"/>
      <c r="C6114" s="20"/>
      <c r="D6114" s="20"/>
      <c r="E6114" s="20"/>
      <c r="F6114" s="105">
        <v>35202</v>
      </c>
      <c r="G6114" s="116">
        <v>15.13</v>
      </c>
      <c r="H6114" s="20"/>
    </row>
    <row r="6115" spans="1:8" s="172" customFormat="1" ht="12.75" customHeight="1" x14ac:dyDescent="0.15">
      <c r="A6115" s="105"/>
      <c r="C6115" s="20"/>
      <c r="D6115" s="20"/>
      <c r="E6115" s="20"/>
      <c r="F6115" s="105">
        <v>35201</v>
      </c>
      <c r="G6115" s="116">
        <v>15.71</v>
      </c>
      <c r="H6115" s="20"/>
    </row>
    <row r="6116" spans="1:8" s="172" customFormat="1" ht="12.75" customHeight="1" x14ac:dyDescent="0.15">
      <c r="A6116" s="105"/>
      <c r="C6116" s="20"/>
      <c r="D6116" s="20"/>
      <c r="E6116" s="20"/>
      <c r="F6116" s="105">
        <v>35200</v>
      </c>
      <c r="G6116" s="116">
        <v>15.59</v>
      </c>
      <c r="H6116" s="20"/>
    </row>
    <row r="6117" spans="1:8" s="172" customFormat="1" ht="12.75" customHeight="1" x14ac:dyDescent="0.15">
      <c r="A6117" s="105"/>
      <c r="C6117" s="20"/>
      <c r="D6117" s="20"/>
      <c r="E6117" s="20"/>
      <c r="F6117" s="105">
        <v>35199</v>
      </c>
      <c r="G6117" s="116">
        <v>14.9</v>
      </c>
      <c r="H6117" s="20"/>
    </row>
    <row r="6118" spans="1:8" s="172" customFormat="1" ht="12.75" customHeight="1" x14ac:dyDescent="0.15">
      <c r="A6118" s="105"/>
      <c r="C6118" s="20"/>
      <c r="D6118" s="20"/>
      <c r="E6118" s="20"/>
      <c r="F6118" s="105">
        <v>35198</v>
      </c>
      <c r="G6118" s="116">
        <v>15.16</v>
      </c>
      <c r="H6118" s="20"/>
    </row>
    <row r="6119" spans="1:8" s="172" customFormat="1" ht="12.75" customHeight="1" x14ac:dyDescent="0.15">
      <c r="A6119" s="105"/>
      <c r="C6119" s="20"/>
      <c r="D6119" s="20"/>
      <c r="E6119" s="20"/>
      <c r="F6119" s="105">
        <v>35195</v>
      </c>
      <c r="G6119" s="116">
        <v>15.61</v>
      </c>
      <c r="H6119" s="20"/>
    </row>
    <row r="6120" spans="1:8" s="172" customFormat="1" ht="12.75" customHeight="1" x14ac:dyDescent="0.15">
      <c r="A6120" s="105"/>
      <c r="C6120" s="20"/>
      <c r="D6120" s="20"/>
      <c r="E6120" s="20"/>
      <c r="F6120" s="105">
        <v>35194</v>
      </c>
      <c r="G6120" s="116">
        <v>16.989999999999998</v>
      </c>
      <c r="H6120" s="20"/>
    </row>
    <row r="6121" spans="1:8" s="172" customFormat="1" ht="12.75" customHeight="1" x14ac:dyDescent="0.15">
      <c r="A6121" s="105"/>
      <c r="C6121" s="20"/>
      <c r="D6121" s="20"/>
      <c r="E6121" s="20"/>
      <c r="F6121" s="105">
        <v>35193</v>
      </c>
      <c r="G6121" s="116">
        <v>15.78</v>
      </c>
      <c r="H6121" s="20"/>
    </row>
    <row r="6122" spans="1:8" s="172" customFormat="1" ht="12.75" customHeight="1" x14ac:dyDescent="0.15">
      <c r="A6122" s="105"/>
      <c r="C6122" s="20"/>
      <c r="D6122" s="20"/>
      <c r="E6122" s="20"/>
      <c r="F6122" s="105">
        <v>35192</v>
      </c>
      <c r="G6122" s="116">
        <v>16.87</v>
      </c>
      <c r="H6122" s="20"/>
    </row>
    <row r="6123" spans="1:8" s="172" customFormat="1" ht="12.75" customHeight="1" x14ac:dyDescent="0.15">
      <c r="A6123" s="105"/>
      <c r="C6123" s="20"/>
      <c r="D6123" s="20"/>
      <c r="E6123" s="20"/>
      <c r="F6123" s="105">
        <v>35191</v>
      </c>
      <c r="G6123" s="116">
        <v>16.920000000000002</v>
      </c>
      <c r="H6123" s="20"/>
    </row>
    <row r="6124" spans="1:8" s="172" customFormat="1" ht="12.75" customHeight="1" x14ac:dyDescent="0.15">
      <c r="A6124" s="105"/>
      <c r="C6124" s="20"/>
      <c r="D6124" s="20"/>
      <c r="E6124" s="20"/>
      <c r="F6124" s="105">
        <v>35188</v>
      </c>
      <c r="G6124" s="116">
        <v>16.7</v>
      </c>
      <c r="H6124" s="20"/>
    </row>
    <row r="6125" spans="1:8" s="172" customFormat="1" ht="12.75" customHeight="1" x14ac:dyDescent="0.15">
      <c r="A6125" s="105"/>
      <c r="C6125" s="20"/>
      <c r="D6125" s="20"/>
      <c r="E6125" s="20"/>
      <c r="F6125" s="105">
        <v>35187</v>
      </c>
      <c r="G6125" s="116">
        <v>18.62</v>
      </c>
      <c r="H6125" s="20"/>
    </row>
    <row r="6126" spans="1:8" s="172" customFormat="1" ht="12.75" customHeight="1" x14ac:dyDescent="0.15">
      <c r="A6126" s="105"/>
      <c r="C6126" s="20"/>
      <c r="D6126" s="20"/>
      <c r="E6126" s="20"/>
      <c r="F6126" s="105">
        <v>35186</v>
      </c>
      <c r="G6126" s="116">
        <v>16.07</v>
      </c>
      <c r="H6126" s="20"/>
    </row>
    <row r="6127" spans="1:8" s="172" customFormat="1" ht="12.75" customHeight="1" x14ac:dyDescent="0.15">
      <c r="A6127" s="105"/>
      <c r="C6127" s="20"/>
      <c r="D6127" s="20"/>
      <c r="E6127" s="20"/>
      <c r="F6127" s="105">
        <v>35185</v>
      </c>
      <c r="G6127" s="116">
        <v>15.83</v>
      </c>
      <c r="H6127" s="20"/>
    </row>
    <row r="6128" spans="1:8" s="172" customFormat="1" ht="12.75" customHeight="1" x14ac:dyDescent="0.15">
      <c r="A6128" s="105"/>
      <c r="C6128" s="20"/>
      <c r="D6128" s="20"/>
      <c r="E6128" s="20"/>
      <c r="F6128" s="105">
        <v>35184</v>
      </c>
      <c r="G6128" s="116">
        <v>15.45</v>
      </c>
      <c r="H6128" s="20"/>
    </row>
    <row r="6129" spans="1:8" s="172" customFormat="1" ht="12.75" customHeight="1" x14ac:dyDescent="0.15">
      <c r="A6129" s="105"/>
      <c r="C6129" s="20"/>
      <c r="D6129" s="20"/>
      <c r="E6129" s="20"/>
      <c r="F6129" s="105">
        <v>35181</v>
      </c>
      <c r="G6129" s="116">
        <v>14.75</v>
      </c>
      <c r="H6129" s="20"/>
    </row>
    <row r="6130" spans="1:8" s="172" customFormat="1" ht="12.75" customHeight="1" x14ac:dyDescent="0.15">
      <c r="A6130" s="105"/>
      <c r="C6130" s="20"/>
      <c r="D6130" s="20"/>
      <c r="E6130" s="20"/>
      <c r="F6130" s="105">
        <v>35180</v>
      </c>
      <c r="G6130" s="116">
        <v>14.72</v>
      </c>
      <c r="H6130" s="20"/>
    </row>
    <row r="6131" spans="1:8" s="172" customFormat="1" ht="12.75" customHeight="1" x14ac:dyDescent="0.15">
      <c r="A6131" s="105"/>
      <c r="C6131" s="20"/>
      <c r="D6131" s="20"/>
      <c r="E6131" s="20"/>
      <c r="F6131" s="105">
        <v>35179</v>
      </c>
      <c r="G6131" s="116">
        <v>14.91</v>
      </c>
      <c r="H6131" s="20"/>
    </row>
    <row r="6132" spans="1:8" s="172" customFormat="1" ht="12.75" customHeight="1" x14ac:dyDescent="0.15">
      <c r="A6132" s="105"/>
      <c r="C6132" s="20"/>
      <c r="D6132" s="20"/>
      <c r="E6132" s="20"/>
      <c r="F6132" s="105">
        <v>35178</v>
      </c>
      <c r="G6132" s="116">
        <v>15.01</v>
      </c>
      <c r="H6132" s="20"/>
    </row>
    <row r="6133" spans="1:8" s="172" customFormat="1" ht="12.75" customHeight="1" x14ac:dyDescent="0.15">
      <c r="A6133" s="105"/>
      <c r="C6133" s="20"/>
      <c r="D6133" s="20"/>
      <c r="E6133" s="20"/>
      <c r="F6133" s="105">
        <v>35177</v>
      </c>
      <c r="G6133" s="116">
        <v>15.38</v>
      </c>
      <c r="H6133" s="20"/>
    </row>
    <row r="6134" spans="1:8" s="172" customFormat="1" ht="12.75" customHeight="1" x14ac:dyDescent="0.15">
      <c r="A6134" s="105"/>
      <c r="C6134" s="20"/>
      <c r="D6134" s="20"/>
      <c r="E6134" s="20"/>
      <c r="F6134" s="105">
        <v>35174</v>
      </c>
      <c r="G6134" s="116">
        <v>15.12</v>
      </c>
      <c r="H6134" s="20"/>
    </row>
    <row r="6135" spans="1:8" s="172" customFormat="1" ht="12.75" customHeight="1" x14ac:dyDescent="0.15">
      <c r="A6135" s="105"/>
      <c r="C6135" s="20"/>
      <c r="D6135" s="20"/>
      <c r="E6135" s="20"/>
      <c r="F6135" s="105">
        <v>35173</v>
      </c>
      <c r="G6135" s="116">
        <v>16.41</v>
      </c>
      <c r="H6135" s="20"/>
    </row>
    <row r="6136" spans="1:8" s="172" customFormat="1" ht="12.75" customHeight="1" x14ac:dyDescent="0.15">
      <c r="A6136" s="105"/>
      <c r="C6136" s="20"/>
      <c r="D6136" s="20"/>
      <c r="E6136" s="20"/>
      <c r="F6136" s="105">
        <v>35172</v>
      </c>
      <c r="G6136" s="116">
        <v>17.07</v>
      </c>
      <c r="H6136" s="20"/>
    </row>
    <row r="6137" spans="1:8" s="172" customFormat="1" ht="12.75" customHeight="1" x14ac:dyDescent="0.15">
      <c r="A6137" s="105"/>
      <c r="C6137" s="20"/>
      <c r="D6137" s="20"/>
      <c r="E6137" s="20"/>
      <c r="F6137" s="105">
        <v>35171</v>
      </c>
      <c r="G6137" s="116">
        <v>16.45</v>
      </c>
      <c r="H6137" s="20"/>
    </row>
    <row r="6138" spans="1:8" s="172" customFormat="1" ht="12.75" customHeight="1" x14ac:dyDescent="0.15">
      <c r="A6138" s="105"/>
      <c r="C6138" s="20"/>
      <c r="D6138" s="20"/>
      <c r="E6138" s="20"/>
      <c r="F6138" s="105">
        <v>35170</v>
      </c>
      <c r="G6138" s="116">
        <v>16.829999999999998</v>
      </c>
      <c r="H6138" s="20"/>
    </row>
    <row r="6139" spans="1:8" s="172" customFormat="1" ht="12.75" customHeight="1" x14ac:dyDescent="0.15">
      <c r="A6139" s="105"/>
      <c r="C6139" s="20"/>
      <c r="D6139" s="20"/>
      <c r="E6139" s="20"/>
      <c r="F6139" s="105">
        <v>35167</v>
      </c>
      <c r="G6139" s="116">
        <v>17.38</v>
      </c>
      <c r="H6139" s="20"/>
    </row>
    <row r="6140" spans="1:8" s="172" customFormat="1" ht="12.75" customHeight="1" x14ac:dyDescent="0.15">
      <c r="A6140" s="105"/>
      <c r="C6140" s="20"/>
      <c r="D6140" s="20"/>
      <c r="E6140" s="20"/>
      <c r="F6140" s="105">
        <v>35166</v>
      </c>
      <c r="G6140" s="116">
        <v>19.649999999999999</v>
      </c>
      <c r="H6140" s="20"/>
    </row>
    <row r="6141" spans="1:8" s="172" customFormat="1" ht="12.75" customHeight="1" x14ac:dyDescent="0.15">
      <c r="A6141" s="105"/>
      <c r="C6141" s="20"/>
      <c r="D6141" s="20"/>
      <c r="E6141" s="20"/>
      <c r="F6141" s="105">
        <v>35165</v>
      </c>
      <c r="G6141" s="116">
        <v>20.22</v>
      </c>
      <c r="H6141" s="20"/>
    </row>
    <row r="6142" spans="1:8" s="172" customFormat="1" ht="12.75" customHeight="1" x14ac:dyDescent="0.15">
      <c r="A6142" s="105"/>
      <c r="C6142" s="20"/>
      <c r="D6142" s="20"/>
      <c r="E6142" s="20"/>
      <c r="F6142" s="105">
        <v>35164</v>
      </c>
      <c r="G6142" s="116">
        <v>17.32</v>
      </c>
      <c r="H6142" s="20"/>
    </row>
    <row r="6143" spans="1:8" s="172" customFormat="1" ht="12.75" customHeight="1" x14ac:dyDescent="0.15">
      <c r="A6143" s="105"/>
      <c r="C6143" s="20"/>
      <c r="D6143" s="20"/>
      <c r="E6143" s="20"/>
      <c r="F6143" s="105">
        <v>35163</v>
      </c>
      <c r="G6143" s="116">
        <v>18.72</v>
      </c>
      <c r="H6143" s="20"/>
    </row>
    <row r="6144" spans="1:8" s="172" customFormat="1" ht="12.75" customHeight="1" x14ac:dyDescent="0.15">
      <c r="A6144" s="105"/>
      <c r="C6144" s="20"/>
      <c r="D6144" s="20"/>
      <c r="E6144" s="20"/>
      <c r="F6144" s="105">
        <v>35159</v>
      </c>
      <c r="G6144" s="116">
        <v>16.18</v>
      </c>
      <c r="H6144" s="20"/>
    </row>
    <row r="6145" spans="1:8" s="172" customFormat="1" ht="12.75" customHeight="1" x14ac:dyDescent="0.15">
      <c r="A6145" s="105"/>
      <c r="C6145" s="20"/>
      <c r="D6145" s="20"/>
      <c r="E6145" s="20"/>
      <c r="F6145" s="105">
        <v>35158</v>
      </c>
      <c r="G6145" s="116">
        <v>16.329999999999998</v>
      </c>
      <c r="H6145" s="20"/>
    </row>
    <row r="6146" spans="1:8" s="172" customFormat="1" ht="12.75" customHeight="1" x14ac:dyDescent="0.15">
      <c r="A6146" s="105"/>
      <c r="C6146" s="20"/>
      <c r="D6146" s="20"/>
      <c r="E6146" s="20"/>
      <c r="F6146" s="105">
        <v>35157</v>
      </c>
      <c r="G6146" s="116">
        <v>16.45</v>
      </c>
      <c r="H6146" s="20"/>
    </row>
    <row r="6147" spans="1:8" s="172" customFormat="1" ht="12.75" customHeight="1" x14ac:dyDescent="0.15">
      <c r="A6147" s="105"/>
      <c r="C6147" s="20"/>
      <c r="D6147" s="20"/>
      <c r="E6147" s="20"/>
      <c r="F6147" s="105">
        <v>35156</v>
      </c>
      <c r="G6147" s="116">
        <v>17.899999999999999</v>
      </c>
      <c r="H6147" s="20"/>
    </row>
    <row r="6148" spans="1:8" s="172" customFormat="1" ht="12.75" customHeight="1" x14ac:dyDescent="0.15">
      <c r="A6148" s="105"/>
      <c r="C6148" s="20"/>
      <c r="D6148" s="20"/>
      <c r="E6148" s="20"/>
      <c r="F6148" s="105">
        <v>35153</v>
      </c>
      <c r="G6148" s="116">
        <v>18.88</v>
      </c>
      <c r="H6148" s="20"/>
    </row>
    <row r="6149" spans="1:8" s="172" customFormat="1" ht="12.75" customHeight="1" x14ac:dyDescent="0.15">
      <c r="A6149" s="105"/>
      <c r="C6149" s="20"/>
      <c r="D6149" s="20"/>
      <c r="E6149" s="20"/>
      <c r="F6149" s="105">
        <v>35152</v>
      </c>
      <c r="G6149" s="116">
        <v>18.16</v>
      </c>
      <c r="H6149" s="20"/>
    </row>
    <row r="6150" spans="1:8" s="172" customFormat="1" ht="12.75" customHeight="1" x14ac:dyDescent="0.15">
      <c r="A6150" s="105"/>
      <c r="C6150" s="20"/>
      <c r="D6150" s="20"/>
      <c r="E6150" s="20"/>
      <c r="F6150" s="105">
        <v>35151</v>
      </c>
      <c r="G6150" s="116">
        <v>17.89</v>
      </c>
      <c r="H6150" s="20"/>
    </row>
    <row r="6151" spans="1:8" s="172" customFormat="1" ht="12.75" customHeight="1" x14ac:dyDescent="0.15">
      <c r="A6151" s="105"/>
      <c r="C6151" s="20"/>
      <c r="D6151" s="20"/>
      <c r="E6151" s="20"/>
      <c r="F6151" s="105">
        <v>35150</v>
      </c>
      <c r="G6151" s="116">
        <v>17.8</v>
      </c>
      <c r="H6151" s="20"/>
    </row>
    <row r="6152" spans="1:8" s="172" customFormat="1" ht="12.75" customHeight="1" x14ac:dyDescent="0.15">
      <c r="A6152" s="105"/>
      <c r="C6152" s="20"/>
      <c r="D6152" s="20"/>
      <c r="E6152" s="20"/>
      <c r="F6152" s="105">
        <v>35149</v>
      </c>
      <c r="G6152" s="116">
        <v>17.84</v>
      </c>
      <c r="H6152" s="20"/>
    </row>
    <row r="6153" spans="1:8" s="172" customFormat="1" ht="12.75" customHeight="1" x14ac:dyDescent="0.15">
      <c r="A6153" s="105"/>
      <c r="C6153" s="20"/>
      <c r="D6153" s="20"/>
      <c r="E6153" s="20"/>
      <c r="F6153" s="105">
        <v>35146</v>
      </c>
      <c r="G6153" s="116">
        <v>17.05</v>
      </c>
      <c r="H6153" s="20"/>
    </row>
    <row r="6154" spans="1:8" s="172" customFormat="1" ht="12.75" customHeight="1" x14ac:dyDescent="0.15">
      <c r="A6154" s="105"/>
      <c r="C6154" s="20"/>
      <c r="D6154" s="20"/>
      <c r="E6154" s="20"/>
      <c r="F6154" s="105">
        <v>35145</v>
      </c>
      <c r="G6154" s="116">
        <v>17.739999999999998</v>
      </c>
      <c r="H6154" s="20"/>
    </row>
    <row r="6155" spans="1:8" s="172" customFormat="1" ht="12.75" customHeight="1" x14ac:dyDescent="0.15">
      <c r="A6155" s="105"/>
      <c r="C6155" s="20"/>
      <c r="D6155" s="20"/>
      <c r="E6155" s="20"/>
      <c r="F6155" s="105">
        <v>35144</v>
      </c>
      <c r="G6155" s="116">
        <v>18.66</v>
      </c>
      <c r="H6155" s="20"/>
    </row>
    <row r="6156" spans="1:8" s="172" customFormat="1" ht="12.75" customHeight="1" x14ac:dyDescent="0.15">
      <c r="A6156" s="105"/>
      <c r="C6156" s="20"/>
      <c r="D6156" s="20"/>
      <c r="E6156" s="20"/>
      <c r="F6156" s="105">
        <v>35143</v>
      </c>
      <c r="G6156" s="116">
        <v>18.350000000000001</v>
      </c>
      <c r="H6156" s="20"/>
    </row>
    <row r="6157" spans="1:8" s="172" customFormat="1" ht="12.75" customHeight="1" x14ac:dyDescent="0.15">
      <c r="A6157" s="105"/>
      <c r="C6157" s="20"/>
      <c r="D6157" s="20"/>
      <c r="E6157" s="20"/>
      <c r="F6157" s="105">
        <v>35142</v>
      </c>
      <c r="G6157" s="116">
        <v>17.309999999999999</v>
      </c>
      <c r="H6157" s="20"/>
    </row>
    <row r="6158" spans="1:8" s="172" customFormat="1" ht="12.75" customHeight="1" x14ac:dyDescent="0.15">
      <c r="A6158" s="105"/>
      <c r="C6158" s="20"/>
      <c r="D6158" s="20"/>
      <c r="E6158" s="20"/>
      <c r="F6158" s="105">
        <v>35139</v>
      </c>
      <c r="G6158" s="116">
        <v>16.54</v>
      </c>
      <c r="H6158" s="20"/>
    </row>
    <row r="6159" spans="1:8" s="172" customFormat="1" ht="12.75" customHeight="1" x14ac:dyDescent="0.15">
      <c r="A6159" s="105"/>
      <c r="C6159" s="20"/>
      <c r="D6159" s="20"/>
      <c r="E6159" s="20"/>
      <c r="F6159" s="105">
        <v>35138</v>
      </c>
      <c r="G6159" s="116">
        <v>16.93</v>
      </c>
      <c r="H6159" s="20"/>
    </row>
    <row r="6160" spans="1:8" s="172" customFormat="1" ht="12.75" customHeight="1" x14ac:dyDescent="0.15">
      <c r="A6160" s="105"/>
      <c r="C6160" s="20"/>
      <c r="D6160" s="20"/>
      <c r="E6160" s="20"/>
      <c r="F6160" s="105">
        <v>35137</v>
      </c>
      <c r="G6160" s="116">
        <v>18.13</v>
      </c>
      <c r="H6160" s="20"/>
    </row>
    <row r="6161" spans="1:8" s="172" customFormat="1" ht="12.75" customHeight="1" x14ac:dyDescent="0.15">
      <c r="A6161" s="105"/>
      <c r="C6161" s="20"/>
      <c r="D6161" s="20"/>
      <c r="E6161" s="20"/>
      <c r="F6161" s="105">
        <v>35136</v>
      </c>
      <c r="G6161" s="116">
        <v>19.09</v>
      </c>
      <c r="H6161" s="20"/>
    </row>
    <row r="6162" spans="1:8" s="172" customFormat="1" ht="12.75" customHeight="1" x14ac:dyDescent="0.15">
      <c r="A6162" s="105"/>
      <c r="C6162" s="20"/>
      <c r="D6162" s="20"/>
      <c r="E6162" s="20"/>
      <c r="F6162" s="105">
        <v>35135</v>
      </c>
      <c r="G6162" s="116">
        <v>19.399999999999999</v>
      </c>
      <c r="H6162" s="20"/>
    </row>
    <row r="6163" spans="1:8" s="172" customFormat="1" ht="12.75" customHeight="1" x14ac:dyDescent="0.15">
      <c r="A6163" s="105"/>
      <c r="C6163" s="20"/>
      <c r="D6163" s="20"/>
      <c r="E6163" s="20"/>
      <c r="F6163" s="105">
        <v>35132</v>
      </c>
      <c r="G6163" s="116">
        <v>20.7</v>
      </c>
      <c r="H6163" s="20"/>
    </row>
    <row r="6164" spans="1:8" s="172" customFormat="1" ht="12.75" customHeight="1" x14ac:dyDescent="0.15">
      <c r="A6164" s="105"/>
      <c r="C6164" s="20"/>
      <c r="D6164" s="20"/>
      <c r="E6164" s="20"/>
      <c r="F6164" s="105">
        <v>35131</v>
      </c>
      <c r="G6164" s="116">
        <v>16.489999999999998</v>
      </c>
      <c r="H6164" s="20"/>
    </row>
    <row r="6165" spans="1:8" s="172" customFormat="1" ht="12.75" customHeight="1" x14ac:dyDescent="0.15">
      <c r="A6165" s="105"/>
      <c r="C6165" s="20"/>
      <c r="D6165" s="20"/>
      <c r="E6165" s="20"/>
      <c r="F6165" s="105">
        <v>35130</v>
      </c>
      <c r="G6165" s="116">
        <v>16.559999999999999</v>
      </c>
      <c r="H6165" s="20"/>
    </row>
    <row r="6166" spans="1:8" s="172" customFormat="1" ht="12.75" customHeight="1" x14ac:dyDescent="0.15">
      <c r="A6166" s="105"/>
      <c r="C6166" s="20"/>
      <c r="D6166" s="20"/>
      <c r="E6166" s="20"/>
      <c r="F6166" s="105">
        <v>35129</v>
      </c>
      <c r="G6166" s="116">
        <v>16.100000000000001</v>
      </c>
      <c r="H6166" s="20"/>
    </row>
    <row r="6167" spans="1:8" s="172" customFormat="1" ht="12.75" customHeight="1" x14ac:dyDescent="0.15">
      <c r="A6167" s="105"/>
      <c r="C6167" s="20"/>
      <c r="D6167" s="20"/>
      <c r="E6167" s="20"/>
      <c r="F6167" s="105">
        <v>35128</v>
      </c>
      <c r="G6167" s="116">
        <v>16.670000000000002</v>
      </c>
      <c r="H6167" s="20"/>
    </row>
    <row r="6168" spans="1:8" s="172" customFormat="1" ht="12.75" customHeight="1" x14ac:dyDescent="0.15">
      <c r="A6168" s="105"/>
      <c r="C6168" s="20"/>
      <c r="D6168" s="20"/>
      <c r="E6168" s="20"/>
      <c r="F6168" s="105">
        <v>35125</v>
      </c>
      <c r="G6168" s="116">
        <v>16.72</v>
      </c>
      <c r="H6168" s="20"/>
    </row>
    <row r="6169" spans="1:8" s="172" customFormat="1" ht="12.75" customHeight="1" x14ac:dyDescent="0.15">
      <c r="A6169" s="105"/>
      <c r="C6169" s="20"/>
      <c r="D6169" s="20"/>
      <c r="E6169" s="20"/>
      <c r="F6169" s="105">
        <v>35124</v>
      </c>
      <c r="G6169" s="116">
        <v>17.04</v>
      </c>
      <c r="H6169" s="20"/>
    </row>
    <row r="6170" spans="1:8" s="172" customFormat="1" ht="12.75" customHeight="1" x14ac:dyDescent="0.15">
      <c r="A6170" s="105"/>
      <c r="C6170" s="20"/>
      <c r="D6170" s="20"/>
      <c r="E6170" s="20"/>
      <c r="F6170" s="105">
        <v>35123</v>
      </c>
      <c r="G6170" s="116">
        <v>16.72</v>
      </c>
      <c r="H6170" s="20"/>
    </row>
    <row r="6171" spans="1:8" s="172" customFormat="1" ht="12.75" customHeight="1" x14ac:dyDescent="0.15">
      <c r="A6171" s="105"/>
      <c r="C6171" s="20"/>
      <c r="D6171" s="20"/>
      <c r="E6171" s="20"/>
      <c r="F6171" s="105">
        <v>35122</v>
      </c>
      <c r="G6171" s="116">
        <v>16.63</v>
      </c>
      <c r="H6171" s="20"/>
    </row>
    <row r="6172" spans="1:8" s="172" customFormat="1" ht="12.75" customHeight="1" x14ac:dyDescent="0.15">
      <c r="A6172" s="105"/>
      <c r="C6172" s="20"/>
      <c r="D6172" s="20"/>
      <c r="E6172" s="20"/>
      <c r="F6172" s="105">
        <v>35121</v>
      </c>
      <c r="G6172" s="116">
        <v>16.38</v>
      </c>
      <c r="H6172" s="20"/>
    </row>
    <row r="6173" spans="1:8" s="172" customFormat="1" ht="12.75" customHeight="1" x14ac:dyDescent="0.15">
      <c r="A6173" s="105"/>
      <c r="C6173" s="20"/>
      <c r="D6173" s="20"/>
      <c r="E6173" s="20"/>
      <c r="F6173" s="105">
        <v>35118</v>
      </c>
      <c r="G6173" s="116">
        <v>14.78</v>
      </c>
      <c r="H6173" s="20"/>
    </row>
    <row r="6174" spans="1:8" s="172" customFormat="1" ht="12.75" customHeight="1" x14ac:dyDescent="0.15">
      <c r="A6174" s="105"/>
      <c r="C6174" s="20"/>
      <c r="D6174" s="20"/>
      <c r="E6174" s="20"/>
      <c r="F6174" s="105">
        <v>35117</v>
      </c>
      <c r="G6174" s="116">
        <v>14.56</v>
      </c>
      <c r="H6174" s="20"/>
    </row>
    <row r="6175" spans="1:8" s="172" customFormat="1" ht="12.75" customHeight="1" x14ac:dyDescent="0.15">
      <c r="A6175" s="105"/>
      <c r="C6175" s="20"/>
      <c r="D6175" s="20"/>
      <c r="E6175" s="20"/>
      <c r="F6175" s="105">
        <v>35116</v>
      </c>
      <c r="G6175" s="116">
        <v>14.47</v>
      </c>
      <c r="H6175" s="20"/>
    </row>
    <row r="6176" spans="1:8" s="172" customFormat="1" ht="12.75" customHeight="1" x14ac:dyDescent="0.15">
      <c r="A6176" s="105"/>
      <c r="C6176" s="20"/>
      <c r="D6176" s="20"/>
      <c r="E6176" s="20"/>
      <c r="F6176" s="105">
        <v>35115</v>
      </c>
      <c r="G6176" s="116">
        <v>16.8</v>
      </c>
      <c r="H6176" s="20"/>
    </row>
    <row r="6177" spans="1:8" s="172" customFormat="1" ht="12.75" customHeight="1" x14ac:dyDescent="0.15">
      <c r="A6177" s="105"/>
      <c r="C6177" s="20"/>
      <c r="D6177" s="20"/>
      <c r="E6177" s="20"/>
      <c r="F6177" s="105">
        <v>35111</v>
      </c>
      <c r="G6177" s="116">
        <v>15.37</v>
      </c>
      <c r="H6177" s="20"/>
    </row>
    <row r="6178" spans="1:8" s="172" customFormat="1" ht="12.75" customHeight="1" x14ac:dyDescent="0.15">
      <c r="A6178" s="105"/>
      <c r="C6178" s="20"/>
      <c r="D6178" s="20"/>
      <c r="E6178" s="20"/>
      <c r="F6178" s="105">
        <v>35110</v>
      </c>
      <c r="G6178" s="116">
        <v>16.13</v>
      </c>
      <c r="H6178" s="20"/>
    </row>
    <row r="6179" spans="1:8" s="172" customFormat="1" ht="12.75" customHeight="1" x14ac:dyDescent="0.15">
      <c r="A6179" s="105"/>
      <c r="C6179" s="20"/>
      <c r="D6179" s="20"/>
      <c r="E6179" s="20"/>
      <c r="F6179" s="105">
        <v>35109</v>
      </c>
      <c r="G6179" s="116">
        <v>15.59</v>
      </c>
      <c r="H6179" s="20"/>
    </row>
    <row r="6180" spans="1:8" s="172" customFormat="1" ht="12.75" customHeight="1" x14ac:dyDescent="0.15">
      <c r="A6180" s="105"/>
      <c r="C6180" s="20"/>
      <c r="D6180" s="20"/>
      <c r="E6180" s="20"/>
      <c r="F6180" s="105">
        <v>35108</v>
      </c>
      <c r="G6180" s="116">
        <v>14.94</v>
      </c>
      <c r="H6180" s="20"/>
    </row>
    <row r="6181" spans="1:8" s="172" customFormat="1" ht="12.75" customHeight="1" x14ac:dyDescent="0.15">
      <c r="A6181" s="105"/>
      <c r="C6181" s="20"/>
      <c r="D6181" s="20"/>
      <c r="E6181" s="20"/>
      <c r="F6181" s="105">
        <v>35107</v>
      </c>
      <c r="G6181" s="116">
        <v>14.69</v>
      </c>
      <c r="H6181" s="20"/>
    </row>
    <row r="6182" spans="1:8" s="172" customFormat="1" ht="12.75" customHeight="1" x14ac:dyDescent="0.15">
      <c r="A6182" s="105"/>
      <c r="C6182" s="20"/>
      <c r="D6182" s="20"/>
      <c r="E6182" s="20"/>
      <c r="F6182" s="105">
        <v>35104</v>
      </c>
      <c r="G6182" s="116">
        <v>14.63</v>
      </c>
      <c r="H6182" s="20"/>
    </row>
    <row r="6183" spans="1:8" s="172" customFormat="1" ht="12.75" customHeight="1" x14ac:dyDescent="0.15">
      <c r="A6183" s="105"/>
      <c r="C6183" s="20"/>
      <c r="D6183" s="20"/>
      <c r="E6183" s="20"/>
      <c r="F6183" s="105">
        <v>35103</v>
      </c>
      <c r="G6183" s="116">
        <v>13.89</v>
      </c>
      <c r="H6183" s="20"/>
    </row>
    <row r="6184" spans="1:8" s="172" customFormat="1" ht="12.75" customHeight="1" x14ac:dyDescent="0.15">
      <c r="A6184" s="105"/>
      <c r="C6184" s="20"/>
      <c r="D6184" s="20"/>
      <c r="E6184" s="20"/>
      <c r="F6184" s="105">
        <v>35102</v>
      </c>
      <c r="G6184" s="116">
        <v>14.11</v>
      </c>
      <c r="H6184" s="20"/>
    </row>
    <row r="6185" spans="1:8" s="172" customFormat="1" ht="12.75" customHeight="1" x14ac:dyDescent="0.15">
      <c r="A6185" s="105"/>
      <c r="C6185" s="20"/>
      <c r="D6185" s="20"/>
      <c r="E6185" s="20"/>
      <c r="F6185" s="105">
        <v>35101</v>
      </c>
      <c r="G6185" s="116">
        <v>14.59</v>
      </c>
      <c r="H6185" s="20"/>
    </row>
    <row r="6186" spans="1:8" s="172" customFormat="1" ht="12.75" customHeight="1" x14ac:dyDescent="0.15">
      <c r="A6186" s="105"/>
      <c r="C6186" s="20"/>
      <c r="D6186" s="20"/>
      <c r="E6186" s="20"/>
      <c r="F6186" s="105">
        <v>35100</v>
      </c>
      <c r="G6186" s="116">
        <v>13.46</v>
      </c>
      <c r="H6186" s="20"/>
    </row>
    <row r="6187" spans="1:8" s="172" customFormat="1" ht="12.75" customHeight="1" x14ac:dyDescent="0.15">
      <c r="A6187" s="105"/>
      <c r="C6187" s="20"/>
      <c r="D6187" s="20"/>
      <c r="E6187" s="20"/>
      <c r="F6187" s="105">
        <v>35097</v>
      </c>
      <c r="G6187" s="116">
        <v>13.23</v>
      </c>
      <c r="H6187" s="20"/>
    </row>
    <row r="6188" spans="1:8" s="172" customFormat="1" ht="12.75" customHeight="1" x14ac:dyDescent="0.15">
      <c r="A6188" s="105"/>
      <c r="C6188" s="20"/>
      <c r="D6188" s="20"/>
      <c r="E6188" s="20"/>
      <c r="F6188" s="105">
        <v>35096</v>
      </c>
      <c r="G6188" s="116">
        <v>12.65</v>
      </c>
      <c r="H6188" s="20"/>
    </row>
    <row r="6189" spans="1:8" s="172" customFormat="1" ht="12.75" customHeight="1" x14ac:dyDescent="0.15">
      <c r="A6189" s="105"/>
      <c r="C6189" s="20"/>
      <c r="D6189" s="20"/>
      <c r="E6189" s="20"/>
      <c r="F6189" s="105">
        <v>35095</v>
      </c>
      <c r="G6189" s="116">
        <v>12.53</v>
      </c>
      <c r="H6189" s="20"/>
    </row>
    <row r="6190" spans="1:8" s="172" customFormat="1" ht="12.75" customHeight="1" x14ac:dyDescent="0.15">
      <c r="A6190" s="105"/>
      <c r="C6190" s="20"/>
      <c r="D6190" s="20"/>
      <c r="E6190" s="20"/>
      <c r="F6190" s="105">
        <v>35094</v>
      </c>
      <c r="G6190" s="116">
        <v>12.42</v>
      </c>
      <c r="H6190" s="20"/>
    </row>
    <row r="6191" spans="1:8" s="172" customFormat="1" ht="12.75" customHeight="1" x14ac:dyDescent="0.15">
      <c r="A6191" s="105"/>
      <c r="C6191" s="20"/>
      <c r="D6191" s="20"/>
      <c r="E6191" s="20"/>
      <c r="F6191" s="105">
        <v>35093</v>
      </c>
      <c r="G6191" s="116">
        <v>12.19</v>
      </c>
      <c r="H6191" s="20"/>
    </row>
    <row r="6192" spans="1:8" s="172" customFormat="1" ht="12.75" customHeight="1" x14ac:dyDescent="0.15">
      <c r="A6192" s="105"/>
      <c r="C6192" s="20"/>
      <c r="D6192" s="20"/>
      <c r="E6192" s="20"/>
      <c r="F6192" s="105">
        <v>35090</v>
      </c>
      <c r="G6192" s="116">
        <v>12</v>
      </c>
      <c r="H6192" s="20"/>
    </row>
    <row r="6193" spans="1:8" s="172" customFormat="1" ht="12.75" customHeight="1" x14ac:dyDescent="0.15">
      <c r="A6193" s="105"/>
      <c r="C6193" s="20"/>
      <c r="D6193" s="20"/>
      <c r="E6193" s="20"/>
      <c r="F6193" s="105">
        <v>35089</v>
      </c>
      <c r="G6193" s="116">
        <v>12.94</v>
      </c>
      <c r="H6193" s="20"/>
    </row>
    <row r="6194" spans="1:8" s="172" customFormat="1" ht="12.75" customHeight="1" x14ac:dyDescent="0.15">
      <c r="A6194" s="105"/>
      <c r="C6194" s="20"/>
      <c r="D6194" s="20"/>
      <c r="E6194" s="20"/>
      <c r="F6194" s="105">
        <v>35088</v>
      </c>
      <c r="G6194" s="116">
        <v>12.54</v>
      </c>
      <c r="H6194" s="20"/>
    </row>
    <row r="6195" spans="1:8" s="172" customFormat="1" ht="12.75" customHeight="1" x14ac:dyDescent="0.15">
      <c r="A6195" s="105"/>
      <c r="C6195" s="20"/>
      <c r="D6195" s="20"/>
      <c r="E6195" s="20"/>
      <c r="F6195" s="105">
        <v>35087</v>
      </c>
      <c r="G6195" s="116">
        <v>13.56</v>
      </c>
      <c r="H6195" s="20"/>
    </row>
    <row r="6196" spans="1:8" s="172" customFormat="1" ht="12.75" customHeight="1" x14ac:dyDescent="0.15">
      <c r="A6196" s="105"/>
      <c r="C6196" s="20"/>
      <c r="D6196" s="20"/>
      <c r="E6196" s="20"/>
      <c r="F6196" s="105">
        <v>35086</v>
      </c>
      <c r="G6196" s="116">
        <v>13.34</v>
      </c>
      <c r="H6196" s="20"/>
    </row>
    <row r="6197" spans="1:8" s="172" customFormat="1" ht="12.75" customHeight="1" x14ac:dyDescent="0.15">
      <c r="A6197" s="105"/>
      <c r="C6197" s="20"/>
      <c r="D6197" s="20"/>
      <c r="E6197" s="20"/>
      <c r="F6197" s="105">
        <v>35083</v>
      </c>
      <c r="G6197" s="116">
        <v>12.7</v>
      </c>
      <c r="H6197" s="20"/>
    </row>
    <row r="6198" spans="1:8" s="172" customFormat="1" ht="12.75" customHeight="1" x14ac:dyDescent="0.15">
      <c r="A6198" s="105"/>
      <c r="C6198" s="20"/>
      <c r="D6198" s="20"/>
      <c r="E6198" s="20"/>
      <c r="F6198" s="105">
        <v>35082</v>
      </c>
      <c r="G6198" s="116">
        <v>13.58</v>
      </c>
      <c r="H6198" s="20"/>
    </row>
    <row r="6199" spans="1:8" s="172" customFormat="1" ht="12.75" customHeight="1" x14ac:dyDescent="0.15">
      <c r="A6199" s="105"/>
      <c r="C6199" s="20"/>
      <c r="D6199" s="20"/>
      <c r="E6199" s="20"/>
      <c r="F6199" s="105">
        <v>35081</v>
      </c>
      <c r="G6199" s="116">
        <v>14.25</v>
      </c>
      <c r="H6199" s="20"/>
    </row>
    <row r="6200" spans="1:8" s="172" customFormat="1" ht="12.75" customHeight="1" x14ac:dyDescent="0.15">
      <c r="A6200" s="105"/>
      <c r="C6200" s="20"/>
      <c r="D6200" s="20"/>
      <c r="E6200" s="20"/>
      <c r="F6200" s="105">
        <v>35080</v>
      </c>
      <c r="G6200" s="116">
        <v>14.09</v>
      </c>
      <c r="H6200" s="20"/>
    </row>
    <row r="6201" spans="1:8" s="172" customFormat="1" ht="12.75" customHeight="1" x14ac:dyDescent="0.15">
      <c r="A6201" s="105"/>
      <c r="C6201" s="20"/>
      <c r="D6201" s="20"/>
      <c r="E6201" s="20"/>
      <c r="F6201" s="105">
        <v>35079</v>
      </c>
      <c r="G6201" s="116">
        <v>14.99</v>
      </c>
      <c r="H6201" s="20"/>
    </row>
    <row r="6202" spans="1:8" s="172" customFormat="1" ht="12.75" customHeight="1" x14ac:dyDescent="0.15">
      <c r="A6202" s="105"/>
      <c r="C6202" s="20"/>
      <c r="D6202" s="20"/>
      <c r="E6202" s="20"/>
      <c r="F6202" s="105">
        <v>35076</v>
      </c>
      <c r="G6202" s="116">
        <v>14.23</v>
      </c>
      <c r="H6202" s="20"/>
    </row>
    <row r="6203" spans="1:8" s="172" customFormat="1" ht="12.75" customHeight="1" x14ac:dyDescent="0.15">
      <c r="A6203" s="105"/>
      <c r="C6203" s="20"/>
      <c r="D6203" s="20"/>
      <c r="E6203" s="20"/>
      <c r="F6203" s="105">
        <v>35075</v>
      </c>
      <c r="G6203" s="116">
        <v>14.69</v>
      </c>
      <c r="H6203" s="20"/>
    </row>
    <row r="6204" spans="1:8" s="172" customFormat="1" ht="12.75" customHeight="1" x14ac:dyDescent="0.15">
      <c r="A6204" s="105"/>
      <c r="C6204" s="20"/>
      <c r="D6204" s="20"/>
      <c r="E6204" s="20"/>
      <c r="F6204" s="105">
        <v>35074</v>
      </c>
      <c r="G6204" s="116">
        <v>16.399999999999999</v>
      </c>
      <c r="H6204" s="20"/>
    </row>
    <row r="6205" spans="1:8" s="172" customFormat="1" ht="12.75" customHeight="1" x14ac:dyDescent="0.15">
      <c r="A6205" s="105"/>
      <c r="C6205" s="20"/>
      <c r="D6205" s="20"/>
      <c r="E6205" s="20"/>
      <c r="F6205" s="105">
        <v>35073</v>
      </c>
      <c r="G6205" s="116">
        <v>15.21</v>
      </c>
      <c r="H6205" s="20"/>
    </row>
    <row r="6206" spans="1:8" s="172" customFormat="1" ht="12.75" customHeight="1" x14ac:dyDescent="0.15">
      <c r="A6206" s="105"/>
      <c r="C6206" s="20"/>
      <c r="D6206" s="20"/>
      <c r="E6206" s="20"/>
      <c r="F6206" s="105">
        <v>35072</v>
      </c>
      <c r="G6206" s="116">
        <v>13.11</v>
      </c>
      <c r="H6206" s="20"/>
    </row>
    <row r="6207" spans="1:8" s="172" customFormat="1" ht="12.75" customHeight="1" x14ac:dyDescent="0.15">
      <c r="A6207" s="105"/>
      <c r="C6207" s="20"/>
      <c r="D6207" s="20"/>
      <c r="E6207" s="20"/>
      <c r="F6207" s="105">
        <v>35069</v>
      </c>
      <c r="G6207" s="116">
        <v>13.58</v>
      </c>
      <c r="H6207" s="20"/>
    </row>
    <row r="6208" spans="1:8" s="172" customFormat="1" ht="12.75" customHeight="1" x14ac:dyDescent="0.15">
      <c r="A6208" s="105"/>
      <c r="C6208" s="20"/>
      <c r="D6208" s="20"/>
      <c r="E6208" s="20"/>
      <c r="F6208" s="105">
        <v>35068</v>
      </c>
      <c r="G6208" s="116">
        <v>13.78</v>
      </c>
      <c r="H6208" s="20"/>
    </row>
    <row r="6209" spans="1:8" s="172" customFormat="1" ht="12.75" customHeight="1" x14ac:dyDescent="0.15">
      <c r="A6209" s="105"/>
      <c r="C6209" s="20"/>
      <c r="D6209" s="20"/>
      <c r="E6209" s="20"/>
      <c r="F6209" s="105">
        <v>35067</v>
      </c>
      <c r="G6209" s="116">
        <v>12.1</v>
      </c>
      <c r="H6209" s="20"/>
    </row>
    <row r="6210" spans="1:8" s="172" customFormat="1" ht="12.75" customHeight="1" x14ac:dyDescent="0.15">
      <c r="A6210" s="105"/>
      <c r="C6210" s="20"/>
      <c r="D6210" s="20"/>
      <c r="E6210" s="20"/>
      <c r="F6210" s="105">
        <v>35066</v>
      </c>
      <c r="G6210" s="116">
        <v>12.19</v>
      </c>
      <c r="H6210" s="20"/>
    </row>
    <row r="6211" spans="1:8" s="172" customFormat="1" ht="12.75" customHeight="1" x14ac:dyDescent="0.15">
      <c r="A6211" s="105"/>
      <c r="C6211" s="20"/>
      <c r="D6211" s="20"/>
      <c r="E6211" s="20"/>
      <c r="F6211" s="105">
        <v>35062</v>
      </c>
      <c r="G6211" s="116">
        <v>12.52</v>
      </c>
      <c r="H6211" s="20"/>
    </row>
    <row r="6212" spans="1:8" s="172" customFormat="1" ht="12.75" customHeight="1" x14ac:dyDescent="0.15">
      <c r="A6212" s="105"/>
      <c r="C6212" s="20"/>
      <c r="D6212" s="20"/>
      <c r="E6212" s="20"/>
      <c r="F6212" s="105">
        <v>35061</v>
      </c>
      <c r="G6212" s="116">
        <v>12.25</v>
      </c>
      <c r="H6212" s="20"/>
    </row>
    <row r="6213" spans="1:8" s="172" customFormat="1" ht="12.75" customHeight="1" x14ac:dyDescent="0.15">
      <c r="A6213" s="105"/>
      <c r="C6213" s="20"/>
      <c r="D6213" s="20"/>
      <c r="E6213" s="20"/>
      <c r="F6213" s="105">
        <v>35060</v>
      </c>
      <c r="G6213" s="116">
        <v>11.98</v>
      </c>
      <c r="H6213" s="20"/>
    </row>
    <row r="6214" spans="1:8" s="172" customFormat="1" ht="12.75" customHeight="1" x14ac:dyDescent="0.15">
      <c r="A6214" s="105"/>
      <c r="C6214" s="20"/>
      <c r="D6214" s="20"/>
      <c r="E6214" s="20"/>
      <c r="F6214" s="105">
        <v>35059</v>
      </c>
      <c r="G6214" s="116">
        <v>11.49</v>
      </c>
      <c r="H6214" s="20"/>
    </row>
    <row r="6215" spans="1:8" s="172" customFormat="1" ht="12.75" customHeight="1" x14ac:dyDescent="0.15">
      <c r="A6215" s="105"/>
      <c r="C6215" s="20"/>
      <c r="D6215" s="20"/>
      <c r="E6215" s="20"/>
      <c r="F6215" s="105">
        <v>35055</v>
      </c>
      <c r="G6215" s="116">
        <v>11.51</v>
      </c>
      <c r="H6215" s="20"/>
    </row>
    <row r="6216" spans="1:8" s="172" customFormat="1" ht="12.75" customHeight="1" x14ac:dyDescent="0.15">
      <c r="A6216" s="105"/>
      <c r="C6216" s="20"/>
      <c r="D6216" s="20"/>
      <c r="E6216" s="20"/>
      <c r="F6216" s="105">
        <v>35054</v>
      </c>
      <c r="G6216" s="116">
        <v>10.77</v>
      </c>
      <c r="H6216" s="20"/>
    </row>
    <row r="6217" spans="1:8" s="172" customFormat="1" ht="12.75" customHeight="1" x14ac:dyDescent="0.15">
      <c r="A6217" s="105"/>
      <c r="C6217" s="20"/>
      <c r="D6217" s="20"/>
      <c r="E6217" s="20"/>
      <c r="F6217" s="105">
        <v>35053</v>
      </c>
      <c r="G6217" s="116">
        <v>12.2</v>
      </c>
      <c r="H6217" s="20"/>
    </row>
    <row r="6218" spans="1:8" s="172" customFormat="1" ht="12.75" customHeight="1" x14ac:dyDescent="0.15">
      <c r="A6218" s="105"/>
      <c r="C6218" s="20"/>
      <c r="D6218" s="20"/>
      <c r="E6218" s="20"/>
      <c r="F6218" s="105">
        <v>35052</v>
      </c>
      <c r="G6218" s="116">
        <v>13.16</v>
      </c>
      <c r="H6218" s="20"/>
    </row>
    <row r="6219" spans="1:8" s="172" customFormat="1" ht="12.75" customHeight="1" x14ac:dyDescent="0.15">
      <c r="A6219" s="105"/>
      <c r="C6219" s="20"/>
      <c r="D6219" s="20"/>
      <c r="E6219" s="20"/>
      <c r="F6219" s="105">
        <v>35051</v>
      </c>
      <c r="G6219" s="116">
        <v>14.55</v>
      </c>
      <c r="H6219" s="20"/>
    </row>
    <row r="6220" spans="1:8" s="172" customFormat="1" ht="12.75" customHeight="1" x14ac:dyDescent="0.15">
      <c r="A6220" s="105"/>
      <c r="C6220" s="20"/>
      <c r="D6220" s="20"/>
      <c r="E6220" s="20"/>
      <c r="F6220" s="105">
        <v>35048</v>
      </c>
      <c r="G6220" s="116">
        <v>11.44</v>
      </c>
      <c r="H6220" s="20"/>
    </row>
    <row r="6221" spans="1:8" s="172" customFormat="1" ht="12.75" customHeight="1" x14ac:dyDescent="0.15">
      <c r="A6221" s="105"/>
      <c r="C6221" s="20"/>
      <c r="D6221" s="20"/>
      <c r="E6221" s="20"/>
      <c r="F6221" s="105">
        <v>35047</v>
      </c>
      <c r="G6221" s="116">
        <v>11.07</v>
      </c>
      <c r="H6221" s="20"/>
    </row>
    <row r="6222" spans="1:8" s="172" customFormat="1" ht="12.75" customHeight="1" x14ac:dyDescent="0.15">
      <c r="A6222" s="105"/>
      <c r="C6222" s="20"/>
      <c r="D6222" s="20"/>
      <c r="E6222" s="20"/>
      <c r="F6222" s="105">
        <v>35046</v>
      </c>
      <c r="G6222" s="116">
        <v>10.36</v>
      </c>
      <c r="H6222" s="20"/>
    </row>
    <row r="6223" spans="1:8" s="172" customFormat="1" ht="12.75" customHeight="1" x14ac:dyDescent="0.15">
      <c r="A6223" s="105"/>
      <c r="C6223" s="20"/>
      <c r="D6223" s="20"/>
      <c r="E6223" s="20"/>
      <c r="F6223" s="105">
        <v>35045</v>
      </c>
      <c r="G6223" s="116">
        <v>10.63</v>
      </c>
      <c r="H6223" s="20"/>
    </row>
    <row r="6224" spans="1:8" s="172" customFormat="1" ht="12.75" customHeight="1" x14ac:dyDescent="0.15">
      <c r="A6224" s="105"/>
      <c r="C6224" s="20"/>
      <c r="D6224" s="20"/>
      <c r="E6224" s="20"/>
      <c r="F6224" s="105">
        <v>35044</v>
      </c>
      <c r="G6224" s="116">
        <v>11.06</v>
      </c>
      <c r="H6224" s="20"/>
    </row>
    <row r="6225" spans="1:8" s="172" customFormat="1" ht="12.75" customHeight="1" x14ac:dyDescent="0.15">
      <c r="A6225" s="105"/>
      <c r="C6225" s="20"/>
      <c r="D6225" s="20"/>
      <c r="E6225" s="20"/>
      <c r="F6225" s="105">
        <v>35041</v>
      </c>
      <c r="G6225" s="116">
        <v>11.12</v>
      </c>
      <c r="H6225" s="20"/>
    </row>
    <row r="6226" spans="1:8" s="172" customFormat="1" ht="12.75" customHeight="1" x14ac:dyDescent="0.15">
      <c r="A6226" s="105"/>
      <c r="C6226" s="20"/>
      <c r="D6226" s="20"/>
      <c r="E6226" s="20"/>
      <c r="F6226" s="105">
        <v>35040</v>
      </c>
      <c r="G6226" s="116">
        <v>12.74</v>
      </c>
      <c r="H6226" s="20"/>
    </row>
    <row r="6227" spans="1:8" s="172" customFormat="1" ht="12.75" customHeight="1" x14ac:dyDescent="0.15">
      <c r="A6227" s="105"/>
      <c r="C6227" s="20"/>
      <c r="D6227" s="20"/>
      <c r="E6227" s="20"/>
      <c r="F6227" s="105">
        <v>35039</v>
      </c>
      <c r="G6227" s="116">
        <v>12.7</v>
      </c>
      <c r="H6227" s="20"/>
    </row>
    <row r="6228" spans="1:8" s="172" customFormat="1" ht="12.75" customHeight="1" x14ac:dyDescent="0.15">
      <c r="A6228" s="105"/>
      <c r="C6228" s="20"/>
      <c r="D6228" s="20"/>
      <c r="E6228" s="20"/>
      <c r="F6228" s="105">
        <v>35038</v>
      </c>
      <c r="G6228" s="116">
        <v>11.65</v>
      </c>
      <c r="H6228" s="20"/>
    </row>
    <row r="6229" spans="1:8" s="172" customFormat="1" ht="12.75" customHeight="1" x14ac:dyDescent="0.15">
      <c r="A6229" s="105"/>
      <c r="C6229" s="20"/>
      <c r="D6229" s="20"/>
      <c r="E6229" s="20"/>
      <c r="F6229" s="105">
        <v>35037</v>
      </c>
      <c r="G6229" s="116">
        <v>10.66</v>
      </c>
      <c r="H6229" s="20"/>
    </row>
    <row r="6230" spans="1:8" s="172" customFormat="1" ht="12.75" customHeight="1" x14ac:dyDescent="0.15">
      <c r="A6230" s="105"/>
      <c r="C6230" s="20"/>
      <c r="D6230" s="20"/>
      <c r="E6230" s="20"/>
      <c r="F6230" s="105">
        <v>35034</v>
      </c>
      <c r="G6230" s="116">
        <v>11.11</v>
      </c>
      <c r="H6230" s="20"/>
    </row>
    <row r="6231" spans="1:8" s="172" customFormat="1" ht="12.75" customHeight="1" x14ac:dyDescent="0.15">
      <c r="A6231" s="105"/>
      <c r="C6231" s="20"/>
      <c r="D6231" s="20"/>
      <c r="E6231" s="20"/>
      <c r="F6231" s="105">
        <v>35033</v>
      </c>
      <c r="G6231" s="116">
        <v>11.58</v>
      </c>
      <c r="H6231" s="20"/>
    </row>
    <row r="6232" spans="1:8" s="172" customFormat="1" ht="12.75" customHeight="1" x14ac:dyDescent="0.15">
      <c r="A6232" s="105"/>
      <c r="C6232" s="20"/>
      <c r="D6232" s="20"/>
      <c r="E6232" s="20"/>
      <c r="F6232" s="105">
        <v>35032</v>
      </c>
      <c r="G6232" s="116">
        <v>11.65</v>
      </c>
      <c r="H6232" s="20"/>
    </row>
    <row r="6233" spans="1:8" s="172" customFormat="1" ht="12.75" customHeight="1" x14ac:dyDescent="0.15">
      <c r="A6233" s="105"/>
      <c r="C6233" s="20"/>
      <c r="D6233" s="20"/>
      <c r="E6233" s="20"/>
      <c r="F6233" s="105">
        <v>35031</v>
      </c>
      <c r="G6233" s="116">
        <v>11.57</v>
      </c>
      <c r="H6233" s="20"/>
    </row>
    <row r="6234" spans="1:8" s="172" customFormat="1" ht="12.75" customHeight="1" x14ac:dyDescent="0.15">
      <c r="A6234" s="105"/>
      <c r="C6234" s="20"/>
      <c r="D6234" s="20"/>
      <c r="E6234" s="20"/>
      <c r="F6234" s="105">
        <v>35030</v>
      </c>
      <c r="G6234" s="116">
        <v>12.43</v>
      </c>
      <c r="H6234" s="20"/>
    </row>
    <row r="6235" spans="1:8" s="172" customFormat="1" ht="12.75" customHeight="1" x14ac:dyDescent="0.15">
      <c r="A6235" s="105"/>
      <c r="C6235" s="20"/>
      <c r="D6235" s="20"/>
      <c r="E6235" s="20"/>
      <c r="F6235" s="105">
        <v>35027</v>
      </c>
      <c r="G6235" s="116">
        <v>11.87</v>
      </c>
      <c r="H6235" s="20"/>
    </row>
    <row r="6236" spans="1:8" s="172" customFormat="1" ht="12.75" customHeight="1" x14ac:dyDescent="0.15">
      <c r="A6236" s="105"/>
      <c r="C6236" s="20"/>
      <c r="D6236" s="20"/>
      <c r="E6236" s="20"/>
      <c r="F6236" s="105">
        <v>35025</v>
      </c>
      <c r="G6236" s="116">
        <v>11.81</v>
      </c>
      <c r="H6236" s="20"/>
    </row>
    <row r="6237" spans="1:8" s="172" customFormat="1" ht="12.75" customHeight="1" x14ac:dyDescent="0.15">
      <c r="A6237" s="105"/>
      <c r="C6237" s="20"/>
      <c r="D6237" s="20"/>
      <c r="E6237" s="20"/>
      <c r="F6237" s="105">
        <v>35024</v>
      </c>
      <c r="G6237" s="116">
        <v>11.74</v>
      </c>
      <c r="H6237" s="20"/>
    </row>
    <row r="6238" spans="1:8" s="172" customFormat="1" ht="12.75" customHeight="1" x14ac:dyDescent="0.15">
      <c r="A6238" s="105"/>
      <c r="C6238" s="20"/>
      <c r="D6238" s="20"/>
      <c r="E6238" s="20"/>
      <c r="F6238" s="105">
        <v>35023</v>
      </c>
      <c r="G6238" s="116">
        <v>12.37</v>
      </c>
      <c r="H6238" s="20"/>
    </row>
    <row r="6239" spans="1:8" s="172" customFormat="1" ht="12.75" customHeight="1" x14ac:dyDescent="0.15">
      <c r="A6239" s="105"/>
      <c r="C6239" s="20"/>
      <c r="D6239" s="20"/>
      <c r="E6239" s="20"/>
      <c r="F6239" s="105">
        <v>35020</v>
      </c>
      <c r="G6239" s="116">
        <v>12.49</v>
      </c>
      <c r="H6239" s="20"/>
    </row>
    <row r="6240" spans="1:8" s="172" customFormat="1" ht="12.75" customHeight="1" x14ac:dyDescent="0.15">
      <c r="A6240" s="105"/>
      <c r="C6240" s="20"/>
      <c r="D6240" s="20"/>
      <c r="E6240" s="20"/>
      <c r="F6240" s="105">
        <v>35019</v>
      </c>
      <c r="G6240" s="116">
        <v>12.57</v>
      </c>
      <c r="H6240" s="20"/>
    </row>
    <row r="6241" spans="1:8" s="172" customFormat="1" ht="12.75" customHeight="1" x14ac:dyDescent="0.15">
      <c r="A6241" s="105"/>
      <c r="C6241" s="20"/>
      <c r="D6241" s="20"/>
      <c r="E6241" s="20"/>
      <c r="F6241" s="105">
        <v>35018</v>
      </c>
      <c r="G6241" s="116">
        <v>12.95</v>
      </c>
      <c r="H6241" s="20"/>
    </row>
    <row r="6242" spans="1:8" s="172" customFormat="1" ht="12.75" customHeight="1" x14ac:dyDescent="0.15">
      <c r="A6242" s="105"/>
      <c r="C6242" s="20"/>
      <c r="D6242" s="20"/>
      <c r="E6242" s="20"/>
      <c r="F6242" s="105">
        <v>35017</v>
      </c>
      <c r="G6242" s="116">
        <v>13.38</v>
      </c>
      <c r="H6242" s="20"/>
    </row>
    <row r="6243" spans="1:8" s="172" customFormat="1" ht="12.75" customHeight="1" x14ac:dyDescent="0.15">
      <c r="A6243" s="105"/>
      <c r="C6243" s="20"/>
      <c r="D6243" s="20"/>
      <c r="E6243" s="20"/>
      <c r="F6243" s="105">
        <v>35016</v>
      </c>
      <c r="G6243" s="116">
        <v>13.2</v>
      </c>
      <c r="H6243" s="20"/>
    </row>
    <row r="6244" spans="1:8" s="172" customFormat="1" ht="12.75" customHeight="1" x14ac:dyDescent="0.15">
      <c r="A6244" s="105"/>
      <c r="C6244" s="20"/>
      <c r="D6244" s="20"/>
      <c r="E6244" s="20"/>
      <c r="F6244" s="105">
        <v>35013</v>
      </c>
      <c r="G6244" s="116">
        <v>12.97</v>
      </c>
      <c r="H6244" s="20"/>
    </row>
    <row r="6245" spans="1:8" s="172" customFormat="1" ht="12.75" customHeight="1" x14ac:dyDescent="0.15">
      <c r="A6245" s="105"/>
      <c r="C6245" s="20"/>
      <c r="D6245" s="20"/>
      <c r="E6245" s="20"/>
      <c r="F6245" s="105">
        <v>35012</v>
      </c>
      <c r="G6245" s="116">
        <v>12.46</v>
      </c>
      <c r="H6245" s="20"/>
    </row>
    <row r="6246" spans="1:8" s="172" customFormat="1" ht="12.75" customHeight="1" x14ac:dyDescent="0.15">
      <c r="A6246" s="105"/>
      <c r="C6246" s="20"/>
      <c r="D6246" s="20"/>
      <c r="E6246" s="20"/>
      <c r="F6246" s="105">
        <v>35011</v>
      </c>
      <c r="G6246" s="116">
        <v>12.16</v>
      </c>
      <c r="H6246" s="20"/>
    </row>
    <row r="6247" spans="1:8" s="172" customFormat="1" ht="12.75" customHeight="1" x14ac:dyDescent="0.15">
      <c r="A6247" s="105"/>
      <c r="C6247" s="20"/>
      <c r="D6247" s="20"/>
      <c r="E6247" s="20"/>
      <c r="F6247" s="105">
        <v>35010</v>
      </c>
      <c r="G6247" s="116">
        <v>13.05</v>
      </c>
      <c r="H6247" s="20"/>
    </row>
    <row r="6248" spans="1:8" s="172" customFormat="1" ht="12.75" customHeight="1" x14ac:dyDescent="0.15">
      <c r="A6248" s="105"/>
      <c r="C6248" s="20"/>
      <c r="D6248" s="20"/>
      <c r="E6248" s="20"/>
      <c r="F6248" s="105">
        <v>35009</v>
      </c>
      <c r="G6248" s="116">
        <v>12.74</v>
      </c>
      <c r="H6248" s="20"/>
    </row>
    <row r="6249" spans="1:8" s="172" customFormat="1" ht="12.75" customHeight="1" x14ac:dyDescent="0.15">
      <c r="A6249" s="105"/>
      <c r="C6249" s="20"/>
      <c r="D6249" s="20"/>
      <c r="E6249" s="20"/>
      <c r="F6249" s="105">
        <v>35006</v>
      </c>
      <c r="G6249" s="116">
        <v>12.26</v>
      </c>
      <c r="H6249" s="20"/>
    </row>
    <row r="6250" spans="1:8" s="172" customFormat="1" ht="12.75" customHeight="1" x14ac:dyDescent="0.15">
      <c r="A6250" s="105"/>
      <c r="C6250" s="20"/>
      <c r="D6250" s="20"/>
      <c r="E6250" s="20"/>
      <c r="F6250" s="105">
        <v>35005</v>
      </c>
      <c r="G6250" s="116">
        <v>13.19</v>
      </c>
      <c r="H6250" s="20"/>
    </row>
    <row r="6251" spans="1:8" s="172" customFormat="1" ht="12.75" customHeight="1" x14ac:dyDescent="0.15">
      <c r="A6251" s="105"/>
      <c r="C6251" s="20"/>
      <c r="D6251" s="20"/>
      <c r="E6251" s="20"/>
      <c r="F6251" s="105">
        <v>35004</v>
      </c>
      <c r="G6251" s="116">
        <v>13.41</v>
      </c>
      <c r="H6251" s="20"/>
    </row>
    <row r="6252" spans="1:8" s="172" customFormat="1" ht="12.75" customHeight="1" x14ac:dyDescent="0.15">
      <c r="A6252" s="105"/>
      <c r="C6252" s="20"/>
      <c r="D6252" s="20"/>
      <c r="E6252" s="20"/>
      <c r="F6252" s="105">
        <v>35003</v>
      </c>
      <c r="G6252" s="116">
        <v>13.83</v>
      </c>
      <c r="H6252" s="20"/>
    </row>
    <row r="6253" spans="1:8" s="172" customFormat="1" ht="12.75" customHeight="1" x14ac:dyDescent="0.15">
      <c r="A6253" s="105"/>
      <c r="C6253" s="20"/>
      <c r="D6253" s="20"/>
      <c r="E6253" s="20"/>
      <c r="F6253" s="105">
        <v>35002</v>
      </c>
      <c r="G6253" s="116">
        <v>14.26</v>
      </c>
      <c r="H6253" s="20"/>
    </row>
    <row r="6254" spans="1:8" s="172" customFormat="1" ht="12.75" customHeight="1" x14ac:dyDescent="0.15">
      <c r="A6254" s="105"/>
      <c r="C6254" s="20"/>
      <c r="D6254" s="20"/>
      <c r="E6254" s="20"/>
      <c r="F6254" s="105">
        <v>34999</v>
      </c>
      <c r="G6254" s="116">
        <v>14.63</v>
      </c>
      <c r="H6254" s="20"/>
    </row>
    <row r="6255" spans="1:8" s="172" customFormat="1" ht="12.75" customHeight="1" x14ac:dyDescent="0.15">
      <c r="A6255" s="105"/>
      <c r="C6255" s="20"/>
      <c r="D6255" s="20"/>
      <c r="E6255" s="20"/>
      <c r="F6255" s="105">
        <v>34998</v>
      </c>
      <c r="G6255" s="116">
        <v>15.59</v>
      </c>
      <c r="H6255" s="20"/>
    </row>
    <row r="6256" spans="1:8" s="172" customFormat="1" ht="12.75" customHeight="1" x14ac:dyDescent="0.15">
      <c r="A6256" s="105"/>
      <c r="C6256" s="20"/>
      <c r="D6256" s="20"/>
      <c r="E6256" s="20"/>
      <c r="F6256" s="105">
        <v>34997</v>
      </c>
      <c r="G6256" s="116">
        <v>14.49</v>
      </c>
      <c r="H6256" s="20"/>
    </row>
    <row r="6257" spans="1:8" s="172" customFormat="1" ht="12.75" customHeight="1" x14ac:dyDescent="0.15">
      <c r="A6257" s="105"/>
      <c r="C6257" s="20"/>
      <c r="D6257" s="20"/>
      <c r="E6257" s="20"/>
      <c r="F6257" s="105">
        <v>34996</v>
      </c>
      <c r="G6257" s="116">
        <v>13.85</v>
      </c>
      <c r="H6257" s="20"/>
    </row>
    <row r="6258" spans="1:8" s="172" customFormat="1" ht="12.75" customHeight="1" x14ac:dyDescent="0.15">
      <c r="A6258" s="105"/>
      <c r="C6258" s="20"/>
      <c r="D6258" s="20"/>
      <c r="E6258" s="20"/>
      <c r="F6258" s="105">
        <v>34995</v>
      </c>
      <c r="G6258" s="116">
        <v>14.17</v>
      </c>
      <c r="H6258" s="20"/>
    </row>
    <row r="6259" spans="1:8" s="172" customFormat="1" ht="12.75" customHeight="1" x14ac:dyDescent="0.15">
      <c r="A6259" s="105"/>
      <c r="C6259" s="20"/>
      <c r="D6259" s="20"/>
      <c r="E6259" s="20"/>
      <c r="F6259" s="105">
        <v>34992</v>
      </c>
      <c r="G6259" s="116">
        <v>13.46</v>
      </c>
      <c r="H6259" s="20"/>
    </row>
    <row r="6260" spans="1:8" s="172" customFormat="1" ht="12.75" customHeight="1" x14ac:dyDescent="0.15">
      <c r="A6260" s="105"/>
      <c r="C6260" s="20"/>
      <c r="D6260" s="20"/>
      <c r="E6260" s="20"/>
      <c r="F6260" s="105">
        <v>34991</v>
      </c>
      <c r="G6260" s="116">
        <v>13.55</v>
      </c>
      <c r="H6260" s="20"/>
    </row>
    <row r="6261" spans="1:8" s="172" customFormat="1" ht="12.75" customHeight="1" x14ac:dyDescent="0.15">
      <c r="A6261" s="105"/>
      <c r="C6261" s="20"/>
      <c r="D6261" s="20"/>
      <c r="E6261" s="20"/>
      <c r="F6261" s="105">
        <v>34990</v>
      </c>
      <c r="G6261" s="116">
        <v>14.05</v>
      </c>
      <c r="H6261" s="20"/>
    </row>
    <row r="6262" spans="1:8" s="172" customFormat="1" ht="12.75" customHeight="1" x14ac:dyDescent="0.15">
      <c r="A6262" s="105"/>
      <c r="C6262" s="20"/>
      <c r="D6262" s="20"/>
      <c r="E6262" s="20"/>
      <c r="F6262" s="105">
        <v>34989</v>
      </c>
      <c r="G6262" s="116">
        <v>14.03</v>
      </c>
      <c r="H6262" s="20"/>
    </row>
    <row r="6263" spans="1:8" s="172" customFormat="1" ht="12.75" customHeight="1" x14ac:dyDescent="0.15">
      <c r="A6263" s="105"/>
      <c r="C6263" s="20"/>
      <c r="D6263" s="20"/>
      <c r="E6263" s="20"/>
      <c r="F6263" s="105">
        <v>34988</v>
      </c>
      <c r="G6263" s="116">
        <v>14.62</v>
      </c>
      <c r="H6263" s="20"/>
    </row>
    <row r="6264" spans="1:8" s="172" customFormat="1" ht="12.75" customHeight="1" x14ac:dyDescent="0.15">
      <c r="A6264" s="105"/>
      <c r="C6264" s="20"/>
      <c r="D6264" s="20"/>
      <c r="E6264" s="20"/>
      <c r="F6264" s="105">
        <v>34985</v>
      </c>
      <c r="G6264" s="116">
        <v>13.67</v>
      </c>
      <c r="H6264" s="20"/>
    </row>
    <row r="6265" spans="1:8" s="172" customFormat="1" ht="12.75" customHeight="1" x14ac:dyDescent="0.15">
      <c r="A6265" s="105"/>
      <c r="C6265" s="20"/>
      <c r="D6265" s="20"/>
      <c r="E6265" s="20"/>
      <c r="F6265" s="105">
        <v>34984</v>
      </c>
      <c r="G6265" s="116">
        <v>14.24</v>
      </c>
      <c r="H6265" s="20"/>
    </row>
    <row r="6266" spans="1:8" s="172" customFormat="1" ht="12.75" customHeight="1" x14ac:dyDescent="0.15">
      <c r="A6266" s="105"/>
      <c r="C6266" s="20"/>
      <c r="D6266" s="20"/>
      <c r="E6266" s="20"/>
      <c r="F6266" s="105">
        <v>34983</v>
      </c>
      <c r="G6266" s="116">
        <v>14.57</v>
      </c>
      <c r="H6266" s="20"/>
    </row>
    <row r="6267" spans="1:8" s="172" customFormat="1" ht="12.75" customHeight="1" x14ac:dyDescent="0.15">
      <c r="A6267" s="105"/>
      <c r="C6267" s="20"/>
      <c r="D6267" s="20"/>
      <c r="E6267" s="20"/>
      <c r="F6267" s="105">
        <v>34982</v>
      </c>
      <c r="G6267" s="116">
        <v>14.97</v>
      </c>
      <c r="H6267" s="20"/>
    </row>
    <row r="6268" spans="1:8" s="172" customFormat="1" ht="12.75" customHeight="1" x14ac:dyDescent="0.15">
      <c r="A6268" s="105"/>
      <c r="C6268" s="20"/>
      <c r="D6268" s="20"/>
      <c r="E6268" s="20"/>
      <c r="F6268" s="105">
        <v>34981</v>
      </c>
      <c r="G6268" s="116">
        <v>14.85</v>
      </c>
      <c r="H6268" s="20"/>
    </row>
    <row r="6269" spans="1:8" s="172" customFormat="1" ht="12.75" customHeight="1" x14ac:dyDescent="0.15">
      <c r="A6269" s="105"/>
      <c r="C6269" s="20"/>
      <c r="D6269" s="20"/>
      <c r="E6269" s="20"/>
      <c r="F6269" s="105">
        <v>34978</v>
      </c>
      <c r="G6269" s="116">
        <v>13.98</v>
      </c>
      <c r="H6269" s="20"/>
    </row>
    <row r="6270" spans="1:8" s="172" customFormat="1" ht="12.75" customHeight="1" x14ac:dyDescent="0.15">
      <c r="A6270" s="105"/>
      <c r="C6270" s="20"/>
      <c r="D6270" s="20"/>
      <c r="E6270" s="20"/>
      <c r="F6270" s="105">
        <v>34977</v>
      </c>
      <c r="G6270" s="116">
        <v>15.74</v>
      </c>
      <c r="H6270" s="20"/>
    </row>
    <row r="6271" spans="1:8" s="172" customFormat="1" ht="12.75" customHeight="1" x14ac:dyDescent="0.15">
      <c r="A6271" s="105"/>
      <c r="C6271" s="20"/>
      <c r="D6271" s="20"/>
      <c r="E6271" s="20"/>
      <c r="F6271" s="105">
        <v>34976</v>
      </c>
      <c r="G6271" s="116">
        <v>14.86</v>
      </c>
      <c r="H6271" s="20"/>
    </row>
    <row r="6272" spans="1:8" s="172" customFormat="1" ht="12.75" customHeight="1" x14ac:dyDescent="0.15">
      <c r="A6272" s="105"/>
      <c r="C6272" s="20"/>
      <c r="D6272" s="20"/>
      <c r="E6272" s="20"/>
      <c r="F6272" s="105">
        <v>34975</v>
      </c>
      <c r="G6272" s="116">
        <v>14.5</v>
      </c>
      <c r="H6272" s="20"/>
    </row>
    <row r="6273" spans="1:8" s="172" customFormat="1" ht="12.75" customHeight="1" x14ac:dyDescent="0.15">
      <c r="A6273" s="105"/>
      <c r="C6273" s="20"/>
      <c r="D6273" s="20"/>
      <c r="E6273" s="20"/>
      <c r="F6273" s="105">
        <v>34974</v>
      </c>
      <c r="G6273" s="116">
        <v>13.95</v>
      </c>
      <c r="H6273" s="20"/>
    </row>
    <row r="6274" spans="1:8" s="172" customFormat="1" ht="12.75" customHeight="1" x14ac:dyDescent="0.15">
      <c r="A6274" s="105"/>
      <c r="C6274" s="20"/>
      <c r="D6274" s="20"/>
      <c r="E6274" s="20"/>
      <c r="F6274" s="105">
        <v>34971</v>
      </c>
      <c r="G6274" s="116">
        <v>12.74</v>
      </c>
      <c r="H6274" s="20"/>
    </row>
    <row r="6275" spans="1:8" s="172" customFormat="1" ht="12.75" customHeight="1" x14ac:dyDescent="0.15">
      <c r="A6275" s="105"/>
      <c r="C6275" s="20"/>
      <c r="D6275" s="20"/>
      <c r="E6275" s="20"/>
      <c r="F6275" s="105">
        <v>34970</v>
      </c>
      <c r="G6275" s="116">
        <v>12.46</v>
      </c>
      <c r="H6275" s="20"/>
    </row>
    <row r="6276" spans="1:8" s="172" customFormat="1" ht="12.75" customHeight="1" x14ac:dyDescent="0.15">
      <c r="A6276" s="105"/>
      <c r="C6276" s="20"/>
      <c r="D6276" s="20"/>
      <c r="E6276" s="20"/>
      <c r="F6276" s="105">
        <v>34969</v>
      </c>
      <c r="G6276" s="116">
        <v>12.9</v>
      </c>
      <c r="H6276" s="20"/>
    </row>
    <row r="6277" spans="1:8" s="172" customFormat="1" ht="12.75" customHeight="1" x14ac:dyDescent="0.15">
      <c r="A6277" s="105"/>
      <c r="C6277" s="20"/>
      <c r="D6277" s="20"/>
      <c r="E6277" s="20"/>
      <c r="F6277" s="105">
        <v>34968</v>
      </c>
      <c r="G6277" s="116">
        <v>12.9</v>
      </c>
      <c r="H6277" s="20"/>
    </row>
    <row r="6278" spans="1:8" s="172" customFormat="1" ht="12.75" customHeight="1" x14ac:dyDescent="0.15">
      <c r="A6278" s="105"/>
      <c r="C6278" s="20"/>
      <c r="D6278" s="20"/>
      <c r="E6278" s="20"/>
      <c r="F6278" s="105">
        <v>34967</v>
      </c>
      <c r="G6278" s="116">
        <v>13.22</v>
      </c>
      <c r="H6278" s="20"/>
    </row>
    <row r="6279" spans="1:8" s="172" customFormat="1" ht="12.75" customHeight="1" x14ac:dyDescent="0.15">
      <c r="A6279" s="105"/>
      <c r="C6279" s="20"/>
      <c r="D6279" s="20"/>
      <c r="E6279" s="20"/>
      <c r="F6279" s="105">
        <v>34964</v>
      </c>
      <c r="G6279" s="116">
        <v>12.46</v>
      </c>
      <c r="H6279" s="20"/>
    </row>
    <row r="6280" spans="1:8" s="172" customFormat="1" ht="12.75" customHeight="1" x14ac:dyDescent="0.15">
      <c r="A6280" s="105"/>
      <c r="C6280" s="20"/>
      <c r="D6280" s="20"/>
      <c r="E6280" s="20"/>
      <c r="F6280" s="105">
        <v>34963</v>
      </c>
      <c r="G6280" s="116">
        <v>12.5</v>
      </c>
      <c r="H6280" s="20"/>
    </row>
    <row r="6281" spans="1:8" s="172" customFormat="1" ht="12.75" customHeight="1" x14ac:dyDescent="0.15">
      <c r="A6281" s="105"/>
      <c r="C6281" s="20"/>
      <c r="D6281" s="20"/>
      <c r="E6281" s="20"/>
      <c r="F6281" s="105">
        <v>34962</v>
      </c>
      <c r="G6281" s="116">
        <v>12.35</v>
      </c>
      <c r="H6281" s="20"/>
    </row>
    <row r="6282" spans="1:8" s="172" customFormat="1" ht="12.75" customHeight="1" x14ac:dyDescent="0.15">
      <c r="A6282" s="105"/>
      <c r="C6282" s="20"/>
      <c r="D6282" s="20"/>
      <c r="E6282" s="20"/>
      <c r="F6282" s="105">
        <v>34961</v>
      </c>
      <c r="G6282" s="116">
        <v>12.67</v>
      </c>
      <c r="H6282" s="20"/>
    </row>
    <row r="6283" spans="1:8" s="172" customFormat="1" ht="12.75" customHeight="1" x14ac:dyDescent="0.15">
      <c r="A6283" s="105"/>
      <c r="C6283" s="20"/>
      <c r="D6283" s="20"/>
      <c r="E6283" s="20"/>
      <c r="F6283" s="105">
        <v>34960</v>
      </c>
      <c r="G6283" s="116">
        <v>12.34</v>
      </c>
      <c r="H6283" s="20"/>
    </row>
    <row r="6284" spans="1:8" s="172" customFormat="1" ht="12.75" customHeight="1" x14ac:dyDescent="0.15">
      <c r="A6284" s="105"/>
      <c r="C6284" s="20"/>
      <c r="D6284" s="20"/>
      <c r="E6284" s="20"/>
      <c r="F6284" s="105">
        <v>34957</v>
      </c>
      <c r="G6284" s="116">
        <v>11.58</v>
      </c>
      <c r="H6284" s="20"/>
    </row>
    <row r="6285" spans="1:8" s="172" customFormat="1" ht="12.75" customHeight="1" x14ac:dyDescent="0.15">
      <c r="A6285" s="105"/>
      <c r="C6285" s="20"/>
      <c r="D6285" s="20"/>
      <c r="E6285" s="20"/>
      <c r="F6285" s="105">
        <v>34956</v>
      </c>
      <c r="G6285" s="116">
        <v>11.1</v>
      </c>
      <c r="H6285" s="20"/>
    </row>
    <row r="6286" spans="1:8" s="172" customFormat="1" ht="12.75" customHeight="1" x14ac:dyDescent="0.15">
      <c r="A6286" s="105"/>
      <c r="C6286" s="20"/>
      <c r="D6286" s="20"/>
      <c r="E6286" s="20"/>
      <c r="F6286" s="105">
        <v>34955</v>
      </c>
      <c r="G6286" s="116">
        <v>11.35</v>
      </c>
      <c r="H6286" s="20"/>
    </row>
    <row r="6287" spans="1:8" s="172" customFormat="1" ht="12.75" customHeight="1" x14ac:dyDescent="0.15">
      <c r="A6287" s="105"/>
      <c r="C6287" s="20"/>
      <c r="D6287" s="20"/>
      <c r="E6287" s="20"/>
      <c r="F6287" s="105">
        <v>34954</v>
      </c>
      <c r="G6287" s="116">
        <v>11.46</v>
      </c>
      <c r="H6287" s="20"/>
    </row>
    <row r="6288" spans="1:8" s="172" customFormat="1" ht="12.75" customHeight="1" x14ac:dyDescent="0.15">
      <c r="A6288" s="105"/>
      <c r="C6288" s="20"/>
      <c r="D6288" s="20"/>
      <c r="E6288" s="20"/>
      <c r="F6288" s="105">
        <v>34953</v>
      </c>
      <c r="G6288" s="116">
        <v>11.51</v>
      </c>
      <c r="H6288" s="20"/>
    </row>
    <row r="6289" spans="1:8" s="172" customFormat="1" ht="12.75" customHeight="1" x14ac:dyDescent="0.15">
      <c r="A6289" s="105"/>
      <c r="C6289" s="20"/>
      <c r="D6289" s="20"/>
      <c r="E6289" s="20"/>
      <c r="F6289" s="105">
        <v>34950</v>
      </c>
      <c r="G6289" s="116">
        <v>11.16</v>
      </c>
      <c r="H6289" s="20"/>
    </row>
    <row r="6290" spans="1:8" s="172" customFormat="1" ht="12.75" customHeight="1" x14ac:dyDescent="0.15">
      <c r="A6290" s="105"/>
      <c r="C6290" s="20"/>
      <c r="D6290" s="20"/>
      <c r="E6290" s="20"/>
      <c r="F6290" s="105">
        <v>34949</v>
      </c>
      <c r="G6290" s="116">
        <v>11.85</v>
      </c>
      <c r="H6290" s="20"/>
    </row>
    <row r="6291" spans="1:8" s="172" customFormat="1" ht="12.75" customHeight="1" x14ac:dyDescent="0.15">
      <c r="A6291" s="105"/>
      <c r="C6291" s="20"/>
      <c r="D6291" s="20"/>
      <c r="E6291" s="20"/>
      <c r="F6291" s="105">
        <v>34948</v>
      </c>
      <c r="G6291" s="116">
        <v>11.65</v>
      </c>
      <c r="H6291" s="20"/>
    </row>
    <row r="6292" spans="1:8" s="172" customFormat="1" ht="12.75" customHeight="1" x14ac:dyDescent="0.15">
      <c r="A6292" s="105"/>
      <c r="C6292" s="20"/>
      <c r="D6292" s="20"/>
      <c r="E6292" s="20"/>
      <c r="F6292" s="105">
        <v>34947</v>
      </c>
      <c r="G6292" s="116">
        <v>11.65</v>
      </c>
      <c r="H6292" s="20"/>
    </row>
    <row r="6293" spans="1:8" s="172" customFormat="1" ht="12.75" customHeight="1" x14ac:dyDescent="0.15">
      <c r="A6293" s="105"/>
      <c r="C6293" s="20"/>
      <c r="D6293" s="20"/>
      <c r="E6293" s="20"/>
      <c r="F6293" s="105">
        <v>34943</v>
      </c>
      <c r="G6293" s="116">
        <v>11.29</v>
      </c>
      <c r="H6293" s="20"/>
    </row>
    <row r="6294" spans="1:8" s="172" customFormat="1" ht="12.75" customHeight="1" x14ac:dyDescent="0.15">
      <c r="A6294" s="105"/>
      <c r="C6294" s="20"/>
      <c r="D6294" s="20"/>
      <c r="E6294" s="20"/>
      <c r="F6294" s="105">
        <v>34942</v>
      </c>
      <c r="G6294" s="116">
        <v>11.52</v>
      </c>
      <c r="H6294" s="20"/>
    </row>
    <row r="6295" spans="1:8" s="172" customFormat="1" ht="12.75" customHeight="1" x14ac:dyDescent="0.15">
      <c r="A6295" s="105"/>
      <c r="C6295" s="20"/>
      <c r="D6295" s="20"/>
      <c r="E6295" s="20"/>
      <c r="F6295" s="105">
        <v>34941</v>
      </c>
      <c r="G6295" s="116">
        <v>12.03</v>
      </c>
      <c r="H6295" s="20"/>
    </row>
    <row r="6296" spans="1:8" s="172" customFormat="1" ht="12.75" customHeight="1" x14ac:dyDescent="0.15">
      <c r="A6296" s="105"/>
      <c r="C6296" s="20"/>
      <c r="D6296" s="20"/>
      <c r="E6296" s="20"/>
      <c r="F6296" s="105">
        <v>34940</v>
      </c>
      <c r="G6296" s="116">
        <v>12.65</v>
      </c>
      <c r="H6296" s="20"/>
    </row>
    <row r="6297" spans="1:8" s="172" customFormat="1" ht="12.75" customHeight="1" x14ac:dyDescent="0.15">
      <c r="A6297" s="105"/>
      <c r="C6297" s="20"/>
      <c r="D6297" s="20"/>
      <c r="E6297" s="20"/>
      <c r="F6297" s="105">
        <v>34939</v>
      </c>
      <c r="G6297" s="116">
        <v>12.48</v>
      </c>
      <c r="H6297" s="20"/>
    </row>
    <row r="6298" spans="1:8" s="172" customFormat="1" ht="12.75" customHeight="1" x14ac:dyDescent="0.15">
      <c r="A6298" s="105"/>
      <c r="C6298" s="20"/>
      <c r="D6298" s="20"/>
      <c r="E6298" s="20"/>
      <c r="F6298" s="105">
        <v>34936</v>
      </c>
      <c r="G6298" s="116">
        <v>12.33</v>
      </c>
      <c r="H6298" s="20"/>
    </row>
    <row r="6299" spans="1:8" s="172" customFormat="1" ht="12.75" customHeight="1" x14ac:dyDescent="0.15">
      <c r="A6299" s="105"/>
      <c r="C6299" s="20"/>
      <c r="D6299" s="20"/>
      <c r="E6299" s="20"/>
      <c r="F6299" s="105">
        <v>34935</v>
      </c>
      <c r="G6299" s="116">
        <v>12.94</v>
      </c>
      <c r="H6299" s="20"/>
    </row>
    <row r="6300" spans="1:8" s="172" customFormat="1" ht="12.75" customHeight="1" x14ac:dyDescent="0.15">
      <c r="A6300" s="105"/>
      <c r="C6300" s="20"/>
      <c r="D6300" s="20"/>
      <c r="E6300" s="20"/>
      <c r="F6300" s="105">
        <v>34934</v>
      </c>
      <c r="G6300" s="116">
        <v>13.17</v>
      </c>
      <c r="H6300" s="20"/>
    </row>
    <row r="6301" spans="1:8" s="172" customFormat="1" ht="12.75" customHeight="1" x14ac:dyDescent="0.15">
      <c r="A6301" s="105"/>
      <c r="C6301" s="20"/>
      <c r="D6301" s="20"/>
      <c r="E6301" s="20"/>
      <c r="F6301" s="105">
        <v>34933</v>
      </c>
      <c r="G6301" s="116">
        <v>12.6</v>
      </c>
      <c r="H6301" s="20"/>
    </row>
    <row r="6302" spans="1:8" s="172" customFormat="1" ht="12.75" customHeight="1" x14ac:dyDescent="0.15">
      <c r="A6302" s="105"/>
      <c r="C6302" s="20"/>
      <c r="D6302" s="20"/>
      <c r="E6302" s="20"/>
      <c r="F6302" s="105">
        <v>34932</v>
      </c>
      <c r="G6302" s="116">
        <v>13.42</v>
      </c>
      <c r="H6302" s="20"/>
    </row>
    <row r="6303" spans="1:8" s="172" customFormat="1" ht="12.75" customHeight="1" x14ac:dyDescent="0.15">
      <c r="A6303" s="105"/>
      <c r="C6303" s="20"/>
      <c r="D6303" s="20"/>
      <c r="E6303" s="20"/>
      <c r="F6303" s="105">
        <v>34929</v>
      </c>
      <c r="G6303" s="116">
        <v>12.03</v>
      </c>
      <c r="H6303" s="20"/>
    </row>
    <row r="6304" spans="1:8" s="172" customFormat="1" ht="12.75" customHeight="1" x14ac:dyDescent="0.15">
      <c r="A6304" s="105"/>
      <c r="C6304" s="20"/>
      <c r="D6304" s="20"/>
      <c r="E6304" s="20"/>
      <c r="F6304" s="105">
        <v>34928</v>
      </c>
      <c r="G6304" s="116">
        <v>12.13</v>
      </c>
      <c r="H6304" s="20"/>
    </row>
    <row r="6305" spans="1:8" s="172" customFormat="1" ht="12.75" customHeight="1" x14ac:dyDescent="0.15">
      <c r="A6305" s="105"/>
      <c r="C6305" s="20"/>
      <c r="D6305" s="20"/>
      <c r="E6305" s="20"/>
      <c r="F6305" s="105">
        <v>34927</v>
      </c>
      <c r="G6305" s="116">
        <v>12.45</v>
      </c>
      <c r="H6305" s="20"/>
    </row>
    <row r="6306" spans="1:8" s="172" customFormat="1" ht="12.75" customHeight="1" x14ac:dyDescent="0.15">
      <c r="A6306" s="105"/>
      <c r="C6306" s="20"/>
      <c r="D6306" s="20"/>
      <c r="E6306" s="20"/>
      <c r="F6306" s="105">
        <v>34926</v>
      </c>
      <c r="G6306" s="116">
        <v>12.35</v>
      </c>
      <c r="H6306" s="20"/>
    </row>
    <row r="6307" spans="1:8" s="172" customFormat="1" ht="12.75" customHeight="1" x14ac:dyDescent="0.15">
      <c r="A6307" s="105"/>
      <c r="C6307" s="20"/>
      <c r="D6307" s="20"/>
      <c r="E6307" s="20"/>
      <c r="F6307" s="105">
        <v>34925</v>
      </c>
      <c r="G6307" s="116">
        <v>13.24</v>
      </c>
      <c r="H6307" s="20"/>
    </row>
    <row r="6308" spans="1:8" s="172" customFormat="1" ht="12.75" customHeight="1" x14ac:dyDescent="0.15">
      <c r="A6308" s="105"/>
      <c r="C6308" s="20"/>
      <c r="D6308" s="20"/>
      <c r="E6308" s="20"/>
      <c r="F6308" s="105">
        <v>34922</v>
      </c>
      <c r="G6308" s="116">
        <v>12.9</v>
      </c>
      <c r="H6308" s="20"/>
    </row>
    <row r="6309" spans="1:8" s="172" customFormat="1" ht="12.75" customHeight="1" x14ac:dyDescent="0.15">
      <c r="A6309" s="105"/>
      <c r="C6309" s="20"/>
      <c r="D6309" s="20"/>
      <c r="E6309" s="20"/>
      <c r="F6309" s="105">
        <v>34921</v>
      </c>
      <c r="G6309" s="116">
        <v>13</v>
      </c>
      <c r="H6309" s="20"/>
    </row>
    <row r="6310" spans="1:8" s="172" customFormat="1" ht="12.75" customHeight="1" x14ac:dyDescent="0.15">
      <c r="A6310" s="105"/>
      <c r="C6310" s="20"/>
      <c r="D6310" s="20"/>
      <c r="E6310" s="20"/>
      <c r="F6310" s="105">
        <v>34920</v>
      </c>
      <c r="G6310" s="116">
        <v>12.75</v>
      </c>
      <c r="H6310" s="20"/>
    </row>
    <row r="6311" spans="1:8" s="172" customFormat="1" ht="12.75" customHeight="1" x14ac:dyDescent="0.15">
      <c r="A6311" s="105"/>
      <c r="C6311" s="20"/>
      <c r="D6311" s="20"/>
      <c r="E6311" s="20"/>
      <c r="F6311" s="105">
        <v>34919</v>
      </c>
      <c r="G6311" s="116">
        <v>13.06</v>
      </c>
      <c r="H6311" s="20"/>
    </row>
    <row r="6312" spans="1:8" s="172" customFormat="1" ht="12.75" customHeight="1" x14ac:dyDescent="0.15">
      <c r="A6312" s="105"/>
      <c r="C6312" s="20"/>
      <c r="D6312" s="20"/>
      <c r="E6312" s="20"/>
      <c r="F6312" s="105">
        <v>34918</v>
      </c>
      <c r="G6312" s="116">
        <v>13.1</v>
      </c>
      <c r="H6312" s="20"/>
    </row>
    <row r="6313" spans="1:8" s="172" customFormat="1" ht="12.75" customHeight="1" x14ac:dyDescent="0.15">
      <c r="A6313" s="105"/>
      <c r="C6313" s="20"/>
      <c r="D6313" s="20"/>
      <c r="E6313" s="20"/>
      <c r="F6313" s="105">
        <v>34915</v>
      </c>
      <c r="G6313" s="116">
        <v>13.21</v>
      </c>
      <c r="H6313" s="20"/>
    </row>
    <row r="6314" spans="1:8" s="172" customFormat="1" ht="12.75" customHeight="1" x14ac:dyDescent="0.15">
      <c r="A6314" s="105"/>
      <c r="C6314" s="20"/>
      <c r="D6314" s="20"/>
      <c r="E6314" s="20"/>
      <c r="F6314" s="105">
        <v>34914</v>
      </c>
      <c r="G6314" s="116">
        <v>13.78</v>
      </c>
      <c r="H6314" s="20"/>
    </row>
    <row r="6315" spans="1:8" s="172" customFormat="1" ht="12.75" customHeight="1" x14ac:dyDescent="0.15">
      <c r="A6315" s="105"/>
      <c r="C6315" s="20"/>
      <c r="D6315" s="20"/>
      <c r="E6315" s="20"/>
      <c r="F6315" s="105">
        <v>34913</v>
      </c>
      <c r="G6315" s="116">
        <v>13.66</v>
      </c>
      <c r="H6315" s="20"/>
    </row>
    <row r="6316" spans="1:8" s="172" customFormat="1" ht="12.75" customHeight="1" x14ac:dyDescent="0.15">
      <c r="A6316" s="105"/>
      <c r="C6316" s="20"/>
      <c r="D6316" s="20"/>
      <c r="E6316" s="20"/>
      <c r="F6316" s="105">
        <v>34912</v>
      </c>
      <c r="G6316" s="116">
        <v>13.56</v>
      </c>
      <c r="H6316" s="20"/>
    </row>
    <row r="6317" spans="1:8" s="172" customFormat="1" ht="12.75" customHeight="1" x14ac:dyDescent="0.15">
      <c r="A6317" s="105"/>
      <c r="C6317" s="20"/>
      <c r="D6317" s="20"/>
      <c r="E6317" s="20"/>
      <c r="F6317" s="105">
        <v>34911</v>
      </c>
      <c r="G6317" s="116">
        <v>13.49</v>
      </c>
      <c r="H6317" s="20"/>
    </row>
    <row r="6318" spans="1:8" s="172" customFormat="1" ht="12.75" customHeight="1" x14ac:dyDescent="0.15">
      <c r="A6318" s="105"/>
      <c r="C6318" s="20"/>
      <c r="D6318" s="20"/>
      <c r="E6318" s="20"/>
      <c r="F6318" s="105">
        <v>34908</v>
      </c>
      <c r="G6318" s="116">
        <v>13.18</v>
      </c>
      <c r="H6318" s="20"/>
    </row>
    <row r="6319" spans="1:8" s="172" customFormat="1" ht="12.75" customHeight="1" x14ac:dyDescent="0.15">
      <c r="A6319" s="105"/>
      <c r="C6319" s="20"/>
      <c r="D6319" s="20"/>
      <c r="E6319" s="20"/>
      <c r="F6319" s="105">
        <v>34907</v>
      </c>
      <c r="G6319" s="116">
        <v>13.18</v>
      </c>
      <c r="H6319" s="20"/>
    </row>
    <row r="6320" spans="1:8" s="172" customFormat="1" ht="12.75" customHeight="1" x14ac:dyDescent="0.15">
      <c r="A6320" s="105"/>
      <c r="C6320" s="20"/>
      <c r="D6320" s="20"/>
      <c r="E6320" s="20"/>
      <c r="F6320" s="105">
        <v>34906</v>
      </c>
      <c r="G6320" s="116">
        <v>13.18</v>
      </c>
      <c r="H6320" s="20"/>
    </row>
    <row r="6321" spans="1:8" s="172" customFormat="1" ht="12.75" customHeight="1" x14ac:dyDescent="0.15">
      <c r="A6321" s="105"/>
      <c r="C6321" s="20"/>
      <c r="D6321" s="20"/>
      <c r="E6321" s="20"/>
      <c r="F6321" s="105">
        <v>34905</v>
      </c>
      <c r="G6321" s="116">
        <v>12.77</v>
      </c>
      <c r="H6321" s="20"/>
    </row>
    <row r="6322" spans="1:8" s="172" customFormat="1" ht="12.75" customHeight="1" x14ac:dyDescent="0.15">
      <c r="A6322" s="105"/>
      <c r="C6322" s="20"/>
      <c r="D6322" s="20"/>
      <c r="E6322" s="20"/>
      <c r="F6322" s="105">
        <v>34904</v>
      </c>
      <c r="G6322" s="116">
        <v>12.55</v>
      </c>
      <c r="H6322" s="20"/>
    </row>
    <row r="6323" spans="1:8" s="172" customFormat="1" ht="12.75" customHeight="1" x14ac:dyDescent="0.15">
      <c r="A6323" s="105"/>
      <c r="C6323" s="20"/>
      <c r="D6323" s="20"/>
      <c r="E6323" s="20"/>
      <c r="F6323" s="105">
        <v>34901</v>
      </c>
      <c r="G6323" s="116">
        <v>12.37</v>
      </c>
      <c r="H6323" s="20"/>
    </row>
    <row r="6324" spans="1:8" s="172" customFormat="1" ht="12.75" customHeight="1" x14ac:dyDescent="0.15">
      <c r="A6324" s="105"/>
      <c r="C6324" s="20"/>
      <c r="D6324" s="20"/>
      <c r="E6324" s="20"/>
      <c r="F6324" s="105">
        <v>34900</v>
      </c>
      <c r="G6324" s="116">
        <v>12.78</v>
      </c>
      <c r="H6324" s="20"/>
    </row>
    <row r="6325" spans="1:8" s="172" customFormat="1" ht="12.75" customHeight="1" x14ac:dyDescent="0.15">
      <c r="A6325" s="105"/>
      <c r="C6325" s="20"/>
      <c r="D6325" s="20"/>
      <c r="E6325" s="20"/>
      <c r="F6325" s="105">
        <v>34899</v>
      </c>
      <c r="G6325" s="116">
        <v>13.49</v>
      </c>
      <c r="H6325" s="20"/>
    </row>
    <row r="6326" spans="1:8" s="172" customFormat="1" ht="12.75" customHeight="1" x14ac:dyDescent="0.15">
      <c r="A6326" s="105"/>
      <c r="C6326" s="20"/>
      <c r="D6326" s="20"/>
      <c r="E6326" s="20"/>
      <c r="F6326" s="105">
        <v>34898</v>
      </c>
      <c r="G6326" s="116">
        <v>12.68</v>
      </c>
      <c r="H6326" s="20"/>
    </row>
    <row r="6327" spans="1:8" s="172" customFormat="1" ht="12.75" customHeight="1" x14ac:dyDescent="0.15">
      <c r="A6327" s="105"/>
      <c r="C6327" s="20"/>
      <c r="D6327" s="20"/>
      <c r="E6327" s="20"/>
      <c r="F6327" s="105">
        <v>34897</v>
      </c>
      <c r="G6327" s="116">
        <v>12.26</v>
      </c>
      <c r="H6327" s="20"/>
    </row>
    <row r="6328" spans="1:8" s="172" customFormat="1" ht="12.75" customHeight="1" x14ac:dyDescent="0.15">
      <c r="A6328" s="105"/>
      <c r="C6328" s="20"/>
      <c r="D6328" s="20"/>
      <c r="E6328" s="20"/>
      <c r="F6328" s="105">
        <v>34894</v>
      </c>
      <c r="G6328" s="116">
        <v>12.08</v>
      </c>
      <c r="H6328" s="20"/>
    </row>
    <row r="6329" spans="1:8" s="172" customFormat="1" ht="12.75" customHeight="1" x14ac:dyDescent="0.15">
      <c r="A6329" s="105"/>
      <c r="C6329" s="20"/>
      <c r="D6329" s="20"/>
      <c r="E6329" s="20"/>
      <c r="F6329" s="105">
        <v>34893</v>
      </c>
      <c r="G6329" s="116">
        <v>12.56</v>
      </c>
      <c r="H6329" s="20"/>
    </row>
    <row r="6330" spans="1:8" s="172" customFormat="1" ht="12.75" customHeight="1" x14ac:dyDescent="0.15">
      <c r="A6330" s="105"/>
      <c r="C6330" s="20"/>
      <c r="D6330" s="20"/>
      <c r="E6330" s="20"/>
      <c r="F6330" s="105">
        <v>34892</v>
      </c>
      <c r="G6330" s="116">
        <v>12.31</v>
      </c>
      <c r="H6330" s="20"/>
    </row>
    <row r="6331" spans="1:8" s="172" customFormat="1" ht="12.75" customHeight="1" x14ac:dyDescent="0.15">
      <c r="A6331" s="105"/>
      <c r="C6331" s="20"/>
      <c r="D6331" s="20"/>
      <c r="E6331" s="20"/>
      <c r="F6331" s="105">
        <v>34891</v>
      </c>
      <c r="G6331" s="116">
        <v>12.25</v>
      </c>
      <c r="H6331" s="20"/>
    </row>
    <row r="6332" spans="1:8" s="172" customFormat="1" ht="12.75" customHeight="1" x14ac:dyDescent="0.15">
      <c r="A6332" s="105"/>
      <c r="C6332" s="20"/>
      <c r="D6332" s="20"/>
      <c r="E6332" s="20"/>
      <c r="F6332" s="105">
        <v>34890</v>
      </c>
      <c r="G6332" s="116">
        <v>12.19</v>
      </c>
      <c r="H6332" s="20"/>
    </row>
    <row r="6333" spans="1:8" s="172" customFormat="1" ht="12.75" customHeight="1" x14ac:dyDescent="0.15">
      <c r="A6333" s="105"/>
      <c r="C6333" s="20"/>
      <c r="D6333" s="20"/>
      <c r="E6333" s="20"/>
      <c r="F6333" s="105">
        <v>34887</v>
      </c>
      <c r="G6333" s="116">
        <v>11.77</v>
      </c>
      <c r="H6333" s="20"/>
    </row>
    <row r="6334" spans="1:8" s="172" customFormat="1" ht="12.75" customHeight="1" x14ac:dyDescent="0.15">
      <c r="A6334" s="105"/>
      <c r="C6334" s="20"/>
      <c r="D6334" s="20"/>
      <c r="E6334" s="20"/>
      <c r="F6334" s="105">
        <v>34886</v>
      </c>
      <c r="G6334" s="116">
        <v>11.52</v>
      </c>
      <c r="H6334" s="20"/>
    </row>
    <row r="6335" spans="1:8" s="172" customFormat="1" ht="12.75" customHeight="1" x14ac:dyDescent="0.15">
      <c r="A6335" s="105"/>
      <c r="C6335" s="20"/>
      <c r="D6335" s="20"/>
      <c r="E6335" s="20"/>
      <c r="F6335" s="105">
        <v>34885</v>
      </c>
      <c r="G6335" s="116">
        <v>12.1</v>
      </c>
      <c r="H6335" s="20"/>
    </row>
    <row r="6336" spans="1:8" s="172" customFormat="1" ht="12.75" customHeight="1" x14ac:dyDescent="0.15">
      <c r="A6336" s="105"/>
      <c r="C6336" s="20"/>
      <c r="D6336" s="20"/>
      <c r="E6336" s="20"/>
      <c r="F6336" s="105">
        <v>34883</v>
      </c>
      <c r="G6336" s="116">
        <v>11.57</v>
      </c>
      <c r="H6336" s="20"/>
    </row>
    <row r="6337" spans="1:8" s="172" customFormat="1" ht="12.75" customHeight="1" x14ac:dyDescent="0.15">
      <c r="A6337" s="105"/>
      <c r="C6337" s="20"/>
      <c r="D6337" s="20"/>
      <c r="E6337" s="20"/>
      <c r="F6337" s="105">
        <v>34880</v>
      </c>
      <c r="G6337" s="116">
        <v>11.38</v>
      </c>
      <c r="H6337" s="20"/>
    </row>
    <row r="6338" spans="1:8" s="172" customFormat="1" ht="12.75" customHeight="1" x14ac:dyDescent="0.15">
      <c r="A6338" s="105"/>
      <c r="C6338" s="20"/>
      <c r="D6338" s="20"/>
      <c r="E6338" s="20"/>
      <c r="F6338" s="105">
        <v>34879</v>
      </c>
      <c r="G6338" s="116">
        <v>11.59</v>
      </c>
      <c r="H6338" s="20"/>
    </row>
    <row r="6339" spans="1:8" s="172" customFormat="1" ht="12.75" customHeight="1" x14ac:dyDescent="0.15">
      <c r="A6339" s="105"/>
      <c r="C6339" s="20"/>
      <c r="D6339" s="20"/>
      <c r="E6339" s="20"/>
      <c r="F6339" s="105">
        <v>34878</v>
      </c>
      <c r="G6339" s="116">
        <v>11.74</v>
      </c>
      <c r="H6339" s="20"/>
    </row>
    <row r="6340" spans="1:8" s="172" customFormat="1" ht="12.75" customHeight="1" x14ac:dyDescent="0.15">
      <c r="A6340" s="105"/>
      <c r="C6340" s="20"/>
      <c r="D6340" s="20"/>
      <c r="E6340" s="20"/>
      <c r="F6340" s="105">
        <v>34877</v>
      </c>
      <c r="G6340" s="116">
        <v>12.37</v>
      </c>
      <c r="H6340" s="20"/>
    </row>
    <row r="6341" spans="1:8" s="172" customFormat="1" ht="12.75" customHeight="1" x14ac:dyDescent="0.15">
      <c r="A6341" s="105"/>
      <c r="C6341" s="20"/>
      <c r="D6341" s="20"/>
      <c r="E6341" s="20"/>
      <c r="F6341" s="105">
        <v>34876</v>
      </c>
      <c r="G6341" s="116">
        <v>11.8</v>
      </c>
      <c r="H6341" s="20"/>
    </row>
    <row r="6342" spans="1:8" s="172" customFormat="1" ht="12.75" customHeight="1" x14ac:dyDescent="0.15">
      <c r="A6342" s="105"/>
      <c r="C6342" s="20"/>
      <c r="D6342" s="20"/>
      <c r="E6342" s="20"/>
      <c r="F6342" s="105">
        <v>34873</v>
      </c>
      <c r="G6342" s="116">
        <v>11.12</v>
      </c>
      <c r="H6342" s="20"/>
    </row>
    <row r="6343" spans="1:8" s="172" customFormat="1" ht="12.75" customHeight="1" x14ac:dyDescent="0.15">
      <c r="A6343" s="105"/>
      <c r="C6343" s="20"/>
      <c r="D6343" s="20"/>
      <c r="E6343" s="20"/>
      <c r="F6343" s="105">
        <v>34872</v>
      </c>
      <c r="G6343" s="116">
        <v>11.44</v>
      </c>
      <c r="H6343" s="20"/>
    </row>
    <row r="6344" spans="1:8" s="172" customFormat="1" ht="12.75" customHeight="1" x14ac:dyDescent="0.15">
      <c r="A6344" s="105"/>
      <c r="C6344" s="20"/>
      <c r="D6344" s="20"/>
      <c r="E6344" s="20"/>
      <c r="F6344" s="105">
        <v>34871</v>
      </c>
      <c r="G6344" s="116">
        <v>11.32</v>
      </c>
      <c r="H6344" s="20"/>
    </row>
    <row r="6345" spans="1:8" s="172" customFormat="1" ht="12.75" customHeight="1" x14ac:dyDescent="0.15">
      <c r="A6345" s="105"/>
      <c r="C6345" s="20"/>
      <c r="D6345" s="20"/>
      <c r="E6345" s="20"/>
      <c r="F6345" s="105">
        <v>34870</v>
      </c>
      <c r="G6345" s="116">
        <v>11.16</v>
      </c>
      <c r="H6345" s="20"/>
    </row>
    <row r="6346" spans="1:8" s="172" customFormat="1" ht="12.75" customHeight="1" x14ac:dyDescent="0.15">
      <c r="A6346" s="105"/>
      <c r="C6346" s="20"/>
      <c r="D6346" s="20"/>
      <c r="E6346" s="20"/>
      <c r="F6346" s="105">
        <v>34869</v>
      </c>
      <c r="G6346" s="116">
        <v>11.21</v>
      </c>
      <c r="H6346" s="20"/>
    </row>
    <row r="6347" spans="1:8" s="172" customFormat="1" ht="12.75" customHeight="1" x14ac:dyDescent="0.15">
      <c r="A6347" s="105"/>
      <c r="C6347" s="20"/>
      <c r="D6347" s="20"/>
      <c r="E6347" s="20"/>
      <c r="F6347" s="105">
        <v>34866</v>
      </c>
      <c r="G6347" s="116">
        <v>10.75</v>
      </c>
      <c r="H6347" s="20"/>
    </row>
    <row r="6348" spans="1:8" s="172" customFormat="1" ht="12.75" customHeight="1" x14ac:dyDescent="0.15">
      <c r="A6348" s="105"/>
      <c r="C6348" s="20"/>
      <c r="D6348" s="20"/>
      <c r="E6348" s="20"/>
      <c r="F6348" s="105">
        <v>34865</v>
      </c>
      <c r="G6348" s="116">
        <v>11.23</v>
      </c>
      <c r="H6348" s="20"/>
    </row>
    <row r="6349" spans="1:8" s="172" customFormat="1" ht="12.75" customHeight="1" x14ac:dyDescent="0.15">
      <c r="A6349" s="105"/>
      <c r="C6349" s="20"/>
      <c r="D6349" s="20"/>
      <c r="E6349" s="20"/>
      <c r="F6349" s="105">
        <v>34864</v>
      </c>
      <c r="G6349" s="116">
        <v>11.29</v>
      </c>
      <c r="H6349" s="20"/>
    </row>
    <row r="6350" spans="1:8" s="172" customFormat="1" ht="12.75" customHeight="1" x14ac:dyDescent="0.15">
      <c r="A6350" s="105"/>
      <c r="C6350" s="20"/>
      <c r="D6350" s="20"/>
      <c r="E6350" s="20"/>
      <c r="F6350" s="105">
        <v>34863</v>
      </c>
      <c r="G6350" s="116">
        <v>11.29</v>
      </c>
      <c r="H6350" s="20"/>
    </row>
    <row r="6351" spans="1:8" s="172" customFormat="1" ht="12.75" customHeight="1" x14ac:dyDescent="0.15">
      <c r="A6351" s="105"/>
      <c r="C6351" s="20"/>
      <c r="D6351" s="20"/>
      <c r="E6351" s="20"/>
      <c r="F6351" s="105">
        <v>34862</v>
      </c>
      <c r="G6351" s="116">
        <v>11.91</v>
      </c>
      <c r="H6351" s="20"/>
    </row>
    <row r="6352" spans="1:8" s="172" customFormat="1" ht="12.75" customHeight="1" x14ac:dyDescent="0.15">
      <c r="A6352" s="105"/>
      <c r="C6352" s="20"/>
      <c r="D6352" s="20"/>
      <c r="E6352" s="20"/>
      <c r="F6352" s="105">
        <v>34859</v>
      </c>
      <c r="G6352" s="116">
        <v>12.76</v>
      </c>
      <c r="H6352" s="20"/>
    </row>
    <row r="6353" spans="1:8" s="172" customFormat="1" ht="12.75" customHeight="1" x14ac:dyDescent="0.15">
      <c r="A6353" s="105"/>
      <c r="C6353" s="20"/>
      <c r="D6353" s="20"/>
      <c r="E6353" s="20"/>
      <c r="F6353" s="105">
        <v>34858</v>
      </c>
      <c r="G6353" s="116">
        <v>12.89</v>
      </c>
      <c r="H6353" s="20"/>
    </row>
    <row r="6354" spans="1:8" s="172" customFormat="1" ht="12.75" customHeight="1" x14ac:dyDescent="0.15">
      <c r="A6354" s="105"/>
      <c r="C6354" s="20"/>
      <c r="D6354" s="20"/>
      <c r="E6354" s="20"/>
      <c r="F6354" s="105">
        <v>34857</v>
      </c>
      <c r="G6354" s="116">
        <v>12.84</v>
      </c>
      <c r="H6354" s="20"/>
    </row>
    <row r="6355" spans="1:8" s="172" customFormat="1" ht="12.75" customHeight="1" x14ac:dyDescent="0.15">
      <c r="A6355" s="105"/>
      <c r="C6355" s="20"/>
      <c r="D6355" s="20"/>
      <c r="E6355" s="20"/>
      <c r="F6355" s="105">
        <v>34856</v>
      </c>
      <c r="G6355" s="116">
        <v>13</v>
      </c>
      <c r="H6355" s="20"/>
    </row>
    <row r="6356" spans="1:8" s="172" customFormat="1" ht="12.75" customHeight="1" x14ac:dyDescent="0.15">
      <c r="A6356" s="105"/>
      <c r="C6356" s="20"/>
      <c r="D6356" s="20"/>
      <c r="E6356" s="20"/>
      <c r="F6356" s="105">
        <v>34855</v>
      </c>
      <c r="G6356" s="116">
        <v>13.45</v>
      </c>
      <c r="H6356" s="20"/>
    </row>
    <row r="6357" spans="1:8" s="172" customFormat="1" ht="12.75" customHeight="1" x14ac:dyDescent="0.15">
      <c r="A6357" s="105"/>
      <c r="C6357" s="20"/>
      <c r="D6357" s="20"/>
      <c r="E6357" s="20"/>
      <c r="F6357" s="105">
        <v>34852</v>
      </c>
      <c r="G6357" s="116">
        <v>12.98</v>
      </c>
      <c r="H6357" s="20"/>
    </row>
    <row r="6358" spans="1:8" s="172" customFormat="1" ht="12.75" customHeight="1" x14ac:dyDescent="0.15">
      <c r="A6358" s="105"/>
      <c r="C6358" s="20"/>
      <c r="D6358" s="20"/>
      <c r="E6358" s="20"/>
      <c r="F6358" s="105">
        <v>34851</v>
      </c>
      <c r="G6358" s="116">
        <v>12.21</v>
      </c>
      <c r="H6358" s="20"/>
    </row>
    <row r="6359" spans="1:8" s="172" customFormat="1" ht="12.75" customHeight="1" x14ac:dyDescent="0.15">
      <c r="A6359" s="105"/>
      <c r="C6359" s="20"/>
      <c r="D6359" s="20"/>
      <c r="E6359" s="20"/>
      <c r="F6359" s="105">
        <v>34850</v>
      </c>
      <c r="G6359" s="116">
        <v>12.85</v>
      </c>
      <c r="H6359" s="20"/>
    </row>
    <row r="6360" spans="1:8" s="172" customFormat="1" ht="12.75" customHeight="1" x14ac:dyDescent="0.15">
      <c r="A6360" s="105"/>
      <c r="C6360" s="20"/>
      <c r="D6360" s="20"/>
      <c r="E6360" s="20"/>
      <c r="F6360" s="105">
        <v>34849</v>
      </c>
      <c r="G6360" s="116">
        <v>12.52</v>
      </c>
      <c r="H6360" s="20"/>
    </row>
    <row r="6361" spans="1:8" s="172" customFormat="1" ht="12.75" customHeight="1" x14ac:dyDescent="0.15">
      <c r="A6361" s="105"/>
      <c r="C6361" s="20"/>
      <c r="D6361" s="20"/>
      <c r="E6361" s="20"/>
      <c r="F6361" s="105">
        <v>34845</v>
      </c>
      <c r="G6361" s="116">
        <v>12.2</v>
      </c>
      <c r="H6361" s="20"/>
    </row>
    <row r="6362" spans="1:8" s="172" customFormat="1" ht="12.75" customHeight="1" x14ac:dyDescent="0.15">
      <c r="A6362" s="105"/>
      <c r="C6362" s="20"/>
      <c r="D6362" s="20"/>
      <c r="E6362" s="20"/>
      <c r="F6362" s="105">
        <v>34844</v>
      </c>
      <c r="G6362" s="116">
        <v>11.63</v>
      </c>
      <c r="H6362" s="20"/>
    </row>
    <row r="6363" spans="1:8" s="172" customFormat="1" ht="12.75" customHeight="1" x14ac:dyDescent="0.15">
      <c r="A6363" s="105"/>
      <c r="C6363" s="20"/>
      <c r="D6363" s="20"/>
      <c r="E6363" s="20"/>
      <c r="F6363" s="105">
        <v>34843</v>
      </c>
      <c r="G6363" s="116">
        <v>11.26</v>
      </c>
      <c r="H6363" s="20"/>
    </row>
    <row r="6364" spans="1:8" s="172" customFormat="1" ht="12.75" customHeight="1" x14ac:dyDescent="0.15">
      <c r="A6364" s="105"/>
      <c r="C6364" s="20"/>
      <c r="D6364" s="20"/>
      <c r="E6364" s="20"/>
      <c r="F6364" s="105">
        <v>34842</v>
      </c>
      <c r="G6364" s="116">
        <v>11.55</v>
      </c>
      <c r="H6364" s="20"/>
    </row>
    <row r="6365" spans="1:8" s="172" customFormat="1" ht="12.75" customHeight="1" x14ac:dyDescent="0.15">
      <c r="A6365" s="105"/>
      <c r="C6365" s="20"/>
      <c r="D6365" s="20"/>
      <c r="E6365" s="20"/>
      <c r="F6365" s="105">
        <v>34841</v>
      </c>
      <c r="G6365" s="116">
        <v>11.68</v>
      </c>
      <c r="H6365" s="20"/>
    </row>
    <row r="6366" spans="1:8" s="172" customFormat="1" ht="12.75" customHeight="1" x14ac:dyDescent="0.15">
      <c r="A6366" s="105"/>
      <c r="C6366" s="20"/>
      <c r="D6366" s="20"/>
      <c r="E6366" s="20"/>
      <c r="F6366" s="105">
        <v>34838</v>
      </c>
      <c r="G6366" s="116">
        <v>12.81</v>
      </c>
      <c r="H6366" s="20"/>
    </row>
    <row r="6367" spans="1:8" s="172" customFormat="1" ht="12.75" customHeight="1" x14ac:dyDescent="0.15">
      <c r="A6367" s="105"/>
      <c r="C6367" s="20"/>
      <c r="D6367" s="20"/>
      <c r="E6367" s="20"/>
      <c r="F6367" s="105">
        <v>34837</v>
      </c>
      <c r="G6367" s="116">
        <v>13.13</v>
      </c>
      <c r="H6367" s="20"/>
    </row>
    <row r="6368" spans="1:8" s="172" customFormat="1" ht="12.75" customHeight="1" x14ac:dyDescent="0.15">
      <c r="A6368" s="105"/>
      <c r="C6368" s="20"/>
      <c r="D6368" s="20"/>
      <c r="E6368" s="20"/>
      <c r="F6368" s="105">
        <v>34836</v>
      </c>
      <c r="G6368" s="116">
        <v>12.36</v>
      </c>
      <c r="H6368" s="20"/>
    </row>
    <row r="6369" spans="1:8" s="172" customFormat="1" ht="12.75" customHeight="1" x14ac:dyDescent="0.15">
      <c r="A6369" s="105"/>
      <c r="C6369" s="20"/>
      <c r="D6369" s="20"/>
      <c r="E6369" s="20"/>
      <c r="F6369" s="105">
        <v>34835</v>
      </c>
      <c r="G6369" s="116">
        <v>12.2</v>
      </c>
      <c r="H6369" s="20"/>
    </row>
    <row r="6370" spans="1:8" s="172" customFormat="1" ht="12.75" customHeight="1" x14ac:dyDescent="0.15">
      <c r="A6370" s="105"/>
      <c r="C6370" s="20"/>
      <c r="D6370" s="20"/>
      <c r="E6370" s="20"/>
      <c r="F6370" s="105">
        <v>34834</v>
      </c>
      <c r="G6370" s="116">
        <v>12.38</v>
      </c>
      <c r="H6370" s="20"/>
    </row>
    <row r="6371" spans="1:8" s="172" customFormat="1" ht="12.75" customHeight="1" x14ac:dyDescent="0.15">
      <c r="A6371" s="105"/>
      <c r="C6371" s="20"/>
      <c r="D6371" s="20"/>
      <c r="E6371" s="20"/>
      <c r="F6371" s="105">
        <v>34831</v>
      </c>
      <c r="G6371" s="116">
        <v>11.84</v>
      </c>
      <c r="H6371" s="20"/>
    </row>
    <row r="6372" spans="1:8" s="172" customFormat="1" ht="12.75" customHeight="1" x14ac:dyDescent="0.15">
      <c r="A6372" s="105"/>
      <c r="C6372" s="20"/>
      <c r="D6372" s="20"/>
      <c r="E6372" s="20"/>
      <c r="F6372" s="105">
        <v>34830</v>
      </c>
      <c r="G6372" s="116">
        <v>12.98</v>
      </c>
      <c r="H6372" s="20"/>
    </row>
    <row r="6373" spans="1:8" s="172" customFormat="1" ht="12.75" customHeight="1" x14ac:dyDescent="0.15">
      <c r="A6373" s="105"/>
      <c r="C6373" s="20"/>
      <c r="D6373" s="20"/>
      <c r="E6373" s="20"/>
      <c r="F6373" s="105">
        <v>34829</v>
      </c>
      <c r="G6373" s="116">
        <v>13.08</v>
      </c>
      <c r="H6373" s="20"/>
    </row>
    <row r="6374" spans="1:8" s="172" customFormat="1" ht="12.75" customHeight="1" x14ac:dyDescent="0.15">
      <c r="A6374" s="105"/>
      <c r="C6374" s="20"/>
      <c r="D6374" s="20"/>
      <c r="E6374" s="20"/>
      <c r="F6374" s="105">
        <v>34828</v>
      </c>
      <c r="G6374" s="116">
        <v>12.75</v>
      </c>
      <c r="H6374" s="20"/>
    </row>
    <row r="6375" spans="1:8" s="172" customFormat="1" ht="12.75" customHeight="1" x14ac:dyDescent="0.15">
      <c r="A6375" s="105"/>
      <c r="C6375" s="20"/>
      <c r="D6375" s="20"/>
      <c r="E6375" s="20"/>
      <c r="F6375" s="105">
        <v>34827</v>
      </c>
      <c r="G6375" s="116">
        <v>12.22</v>
      </c>
      <c r="H6375" s="20"/>
    </row>
    <row r="6376" spans="1:8" s="172" customFormat="1" ht="12.75" customHeight="1" x14ac:dyDescent="0.15">
      <c r="A6376" s="105"/>
      <c r="C6376" s="20"/>
      <c r="D6376" s="20"/>
      <c r="E6376" s="20"/>
      <c r="F6376" s="105">
        <v>34824</v>
      </c>
      <c r="G6376" s="116">
        <v>12.06</v>
      </c>
      <c r="H6376" s="20"/>
    </row>
    <row r="6377" spans="1:8" s="172" customFormat="1" ht="12.75" customHeight="1" x14ac:dyDescent="0.15">
      <c r="A6377" s="105"/>
      <c r="C6377" s="20"/>
      <c r="D6377" s="20"/>
      <c r="E6377" s="20"/>
      <c r="F6377" s="105">
        <v>34823</v>
      </c>
      <c r="G6377" s="116">
        <v>12.64</v>
      </c>
      <c r="H6377" s="20"/>
    </row>
    <row r="6378" spans="1:8" s="172" customFormat="1" ht="12.75" customHeight="1" x14ac:dyDescent="0.15">
      <c r="A6378" s="105"/>
      <c r="C6378" s="20"/>
      <c r="D6378" s="20"/>
      <c r="E6378" s="20"/>
      <c r="F6378" s="105">
        <v>34822</v>
      </c>
      <c r="G6378" s="116">
        <v>11.69</v>
      </c>
      <c r="H6378" s="20"/>
    </row>
    <row r="6379" spans="1:8" s="172" customFormat="1" ht="12.75" customHeight="1" x14ac:dyDescent="0.15">
      <c r="A6379" s="105"/>
      <c r="C6379" s="20"/>
      <c r="D6379" s="20"/>
      <c r="E6379" s="20"/>
      <c r="F6379" s="105">
        <v>34821</v>
      </c>
      <c r="G6379" s="116">
        <v>11.88</v>
      </c>
      <c r="H6379" s="20"/>
    </row>
    <row r="6380" spans="1:8" s="172" customFormat="1" ht="12.75" customHeight="1" x14ac:dyDescent="0.15">
      <c r="A6380" s="105"/>
      <c r="C6380" s="20"/>
      <c r="D6380" s="20"/>
      <c r="E6380" s="20"/>
      <c r="F6380" s="105">
        <v>34820</v>
      </c>
      <c r="G6380" s="116">
        <v>12.14</v>
      </c>
      <c r="H6380" s="20"/>
    </row>
    <row r="6381" spans="1:8" s="172" customFormat="1" ht="12.75" customHeight="1" x14ac:dyDescent="0.15">
      <c r="A6381" s="105"/>
      <c r="C6381" s="20"/>
      <c r="D6381" s="20"/>
      <c r="E6381" s="20"/>
      <c r="F6381" s="105">
        <v>34817</v>
      </c>
      <c r="G6381" s="116">
        <v>11.75</v>
      </c>
      <c r="H6381" s="20"/>
    </row>
    <row r="6382" spans="1:8" s="172" customFormat="1" ht="12.75" customHeight="1" x14ac:dyDescent="0.15">
      <c r="A6382" s="105"/>
      <c r="C6382" s="20"/>
      <c r="D6382" s="20"/>
      <c r="E6382" s="20"/>
      <c r="F6382" s="105">
        <v>34816</v>
      </c>
      <c r="G6382" s="116">
        <v>11.93</v>
      </c>
      <c r="H6382" s="20"/>
    </row>
    <row r="6383" spans="1:8" s="172" customFormat="1" ht="12.75" customHeight="1" x14ac:dyDescent="0.15">
      <c r="A6383" s="105"/>
      <c r="C6383" s="20"/>
      <c r="D6383" s="20"/>
      <c r="E6383" s="20"/>
      <c r="F6383" s="105">
        <v>34815</v>
      </c>
      <c r="G6383" s="116">
        <v>12.28</v>
      </c>
      <c r="H6383" s="20"/>
    </row>
    <row r="6384" spans="1:8" s="172" customFormat="1" ht="12.75" customHeight="1" x14ac:dyDescent="0.15">
      <c r="A6384" s="105"/>
      <c r="C6384" s="20"/>
      <c r="D6384" s="20"/>
      <c r="E6384" s="20"/>
      <c r="F6384" s="105">
        <v>34814</v>
      </c>
      <c r="G6384" s="116">
        <v>12.41</v>
      </c>
      <c r="H6384" s="20"/>
    </row>
    <row r="6385" spans="1:8" s="172" customFormat="1" ht="12.75" customHeight="1" x14ac:dyDescent="0.15">
      <c r="A6385" s="105"/>
      <c r="C6385" s="20"/>
      <c r="D6385" s="20"/>
      <c r="E6385" s="20"/>
      <c r="F6385" s="105">
        <v>34813</v>
      </c>
      <c r="G6385" s="116">
        <v>11.92</v>
      </c>
      <c r="H6385" s="20"/>
    </row>
    <row r="6386" spans="1:8" s="172" customFormat="1" ht="12.75" customHeight="1" x14ac:dyDescent="0.15">
      <c r="A6386" s="105"/>
      <c r="C6386" s="20"/>
      <c r="D6386" s="20"/>
      <c r="E6386" s="20"/>
      <c r="F6386" s="105">
        <v>34810</v>
      </c>
      <c r="G6386" s="116">
        <v>11.86</v>
      </c>
      <c r="H6386" s="20"/>
    </row>
    <row r="6387" spans="1:8" s="172" customFormat="1" ht="12.75" customHeight="1" x14ac:dyDescent="0.15">
      <c r="A6387" s="105"/>
      <c r="C6387" s="20"/>
      <c r="D6387" s="20"/>
      <c r="E6387" s="20"/>
      <c r="F6387" s="105">
        <v>34809</v>
      </c>
      <c r="G6387" s="116">
        <v>12.1</v>
      </c>
      <c r="H6387" s="20"/>
    </row>
    <row r="6388" spans="1:8" s="172" customFormat="1" ht="12.75" customHeight="1" x14ac:dyDescent="0.15">
      <c r="A6388" s="105"/>
      <c r="C6388" s="20"/>
      <c r="D6388" s="20"/>
      <c r="E6388" s="20"/>
      <c r="F6388" s="105">
        <v>34808</v>
      </c>
      <c r="G6388" s="116">
        <v>13.09</v>
      </c>
      <c r="H6388" s="20"/>
    </row>
    <row r="6389" spans="1:8" s="172" customFormat="1" ht="12.75" customHeight="1" x14ac:dyDescent="0.15">
      <c r="A6389" s="105"/>
      <c r="C6389" s="20"/>
      <c r="D6389" s="20"/>
      <c r="E6389" s="20"/>
      <c r="F6389" s="105">
        <v>34807</v>
      </c>
      <c r="G6389" s="116">
        <v>12.96</v>
      </c>
      <c r="H6389" s="20"/>
    </row>
    <row r="6390" spans="1:8" s="172" customFormat="1" ht="12.75" customHeight="1" x14ac:dyDescent="0.15">
      <c r="A6390" s="105"/>
      <c r="C6390" s="20"/>
      <c r="D6390" s="20"/>
      <c r="E6390" s="20"/>
      <c r="F6390" s="105">
        <v>34806</v>
      </c>
      <c r="G6390" s="116">
        <v>12.33</v>
      </c>
      <c r="H6390" s="20"/>
    </row>
    <row r="6391" spans="1:8" s="172" customFormat="1" ht="12.75" customHeight="1" x14ac:dyDescent="0.15">
      <c r="A6391" s="105"/>
      <c r="C6391" s="20"/>
      <c r="D6391" s="20"/>
      <c r="E6391" s="20"/>
      <c r="F6391" s="105">
        <v>34802</v>
      </c>
      <c r="G6391" s="116">
        <v>11.48</v>
      </c>
      <c r="H6391" s="20"/>
    </row>
    <row r="6392" spans="1:8" s="172" customFormat="1" ht="12.75" customHeight="1" x14ac:dyDescent="0.15">
      <c r="A6392" s="105"/>
      <c r="C6392" s="20"/>
      <c r="D6392" s="20"/>
      <c r="E6392" s="20"/>
      <c r="F6392" s="105">
        <v>34801</v>
      </c>
      <c r="G6392" s="116">
        <v>12.04</v>
      </c>
      <c r="H6392" s="20"/>
    </row>
    <row r="6393" spans="1:8" s="172" customFormat="1" ht="12.75" customHeight="1" x14ac:dyDescent="0.15">
      <c r="A6393" s="105"/>
      <c r="C6393" s="20"/>
      <c r="D6393" s="20"/>
      <c r="E6393" s="20"/>
      <c r="F6393" s="105">
        <v>34800</v>
      </c>
      <c r="G6393" s="116">
        <v>12.73</v>
      </c>
      <c r="H6393" s="20"/>
    </row>
    <row r="6394" spans="1:8" s="172" customFormat="1" ht="12.75" customHeight="1" x14ac:dyDescent="0.15">
      <c r="A6394" s="105"/>
      <c r="C6394" s="20"/>
      <c r="D6394" s="20"/>
      <c r="E6394" s="20"/>
      <c r="F6394" s="105">
        <v>34799</v>
      </c>
      <c r="G6394" s="116">
        <v>12.79</v>
      </c>
      <c r="H6394" s="20"/>
    </row>
    <row r="6395" spans="1:8" s="172" customFormat="1" ht="12.75" customHeight="1" x14ac:dyDescent="0.15">
      <c r="A6395" s="105"/>
      <c r="C6395" s="20"/>
      <c r="D6395" s="20"/>
      <c r="E6395" s="20"/>
      <c r="F6395" s="105">
        <v>34796</v>
      </c>
      <c r="G6395" s="116">
        <v>12.85</v>
      </c>
      <c r="H6395" s="20"/>
    </row>
    <row r="6396" spans="1:8" s="172" customFormat="1" ht="12.75" customHeight="1" x14ac:dyDescent="0.15">
      <c r="A6396" s="105"/>
      <c r="C6396" s="20"/>
      <c r="D6396" s="20"/>
      <c r="E6396" s="20"/>
      <c r="F6396" s="105">
        <v>34795</v>
      </c>
      <c r="G6396" s="116">
        <v>12.81</v>
      </c>
      <c r="H6396" s="20"/>
    </row>
    <row r="6397" spans="1:8" s="172" customFormat="1" ht="12.75" customHeight="1" x14ac:dyDescent="0.15">
      <c r="A6397" s="105"/>
      <c r="C6397" s="20"/>
      <c r="D6397" s="20"/>
      <c r="E6397" s="20"/>
      <c r="F6397" s="105">
        <v>34794</v>
      </c>
      <c r="G6397" s="116">
        <v>12.96</v>
      </c>
      <c r="H6397" s="20"/>
    </row>
    <row r="6398" spans="1:8" s="172" customFormat="1" ht="12.75" customHeight="1" x14ac:dyDescent="0.15">
      <c r="A6398" s="105"/>
      <c r="C6398" s="20"/>
      <c r="D6398" s="20"/>
      <c r="E6398" s="20"/>
      <c r="F6398" s="105">
        <v>34793</v>
      </c>
      <c r="G6398" s="116">
        <v>12.62</v>
      </c>
      <c r="H6398" s="20"/>
    </row>
    <row r="6399" spans="1:8" s="172" customFormat="1" ht="12.75" customHeight="1" x14ac:dyDescent="0.15">
      <c r="A6399" s="105"/>
      <c r="C6399" s="20"/>
      <c r="D6399" s="20"/>
      <c r="E6399" s="20"/>
      <c r="F6399" s="105">
        <v>34792</v>
      </c>
      <c r="G6399" s="116">
        <v>13.5</v>
      </c>
      <c r="H6399" s="20"/>
    </row>
    <row r="6400" spans="1:8" s="172" customFormat="1" ht="12.75" customHeight="1" x14ac:dyDescent="0.15">
      <c r="A6400" s="105"/>
      <c r="C6400" s="20"/>
      <c r="D6400" s="20"/>
      <c r="E6400" s="20"/>
      <c r="F6400" s="105">
        <v>34789</v>
      </c>
      <c r="G6400" s="116">
        <v>13.37</v>
      </c>
      <c r="H6400" s="20"/>
    </row>
    <row r="6401" spans="1:8" s="172" customFormat="1" ht="12.75" customHeight="1" x14ac:dyDescent="0.15">
      <c r="A6401" s="105"/>
      <c r="C6401" s="20"/>
      <c r="D6401" s="20"/>
      <c r="E6401" s="20"/>
      <c r="F6401" s="105">
        <v>34788</v>
      </c>
      <c r="G6401" s="116">
        <v>12.62</v>
      </c>
      <c r="H6401" s="20"/>
    </row>
    <row r="6402" spans="1:8" s="172" customFormat="1" ht="12.75" customHeight="1" x14ac:dyDescent="0.15">
      <c r="A6402" s="105"/>
      <c r="C6402" s="20"/>
      <c r="D6402" s="20"/>
      <c r="E6402" s="20"/>
      <c r="F6402" s="105">
        <v>34787</v>
      </c>
      <c r="G6402" s="116">
        <v>12.51</v>
      </c>
      <c r="H6402" s="20"/>
    </row>
    <row r="6403" spans="1:8" s="172" customFormat="1" ht="12.75" customHeight="1" x14ac:dyDescent="0.15">
      <c r="A6403" s="105"/>
      <c r="C6403" s="20"/>
      <c r="D6403" s="20"/>
      <c r="E6403" s="20"/>
      <c r="F6403" s="105">
        <v>34786</v>
      </c>
      <c r="G6403" s="116">
        <v>11.33</v>
      </c>
      <c r="H6403" s="20"/>
    </row>
    <row r="6404" spans="1:8" s="172" customFormat="1" ht="12.75" customHeight="1" x14ac:dyDescent="0.15">
      <c r="A6404" s="105"/>
      <c r="C6404" s="20"/>
      <c r="D6404" s="20"/>
      <c r="E6404" s="20"/>
      <c r="F6404" s="105">
        <v>34785</v>
      </c>
      <c r="G6404" s="116">
        <v>11.83</v>
      </c>
      <c r="H6404" s="20"/>
    </row>
    <row r="6405" spans="1:8" s="172" customFormat="1" ht="12.75" customHeight="1" x14ac:dyDescent="0.15">
      <c r="A6405" s="105"/>
      <c r="C6405" s="20"/>
      <c r="D6405" s="20"/>
      <c r="E6405" s="20"/>
      <c r="F6405" s="105">
        <v>34782</v>
      </c>
      <c r="G6405" s="116">
        <v>11.19</v>
      </c>
      <c r="H6405" s="20"/>
    </row>
    <row r="6406" spans="1:8" s="172" customFormat="1" ht="12.75" customHeight="1" x14ac:dyDescent="0.15">
      <c r="A6406" s="105"/>
      <c r="C6406" s="20"/>
      <c r="D6406" s="20"/>
      <c r="E6406" s="20"/>
      <c r="F6406" s="105">
        <v>34781</v>
      </c>
      <c r="G6406" s="116">
        <v>11.43</v>
      </c>
      <c r="H6406" s="20"/>
    </row>
    <row r="6407" spans="1:8" s="172" customFormat="1" ht="12.75" customHeight="1" x14ac:dyDescent="0.15">
      <c r="A6407" s="105"/>
      <c r="C6407" s="20"/>
      <c r="D6407" s="20"/>
      <c r="E6407" s="20"/>
      <c r="F6407" s="105">
        <v>34780</v>
      </c>
      <c r="G6407" s="116">
        <v>11.29</v>
      </c>
      <c r="H6407" s="20"/>
    </row>
    <row r="6408" spans="1:8" s="172" customFormat="1" ht="12.75" customHeight="1" x14ac:dyDescent="0.15">
      <c r="A6408" s="105"/>
      <c r="C6408" s="20"/>
      <c r="D6408" s="20"/>
      <c r="E6408" s="20"/>
      <c r="F6408" s="105">
        <v>34779</v>
      </c>
      <c r="G6408" s="116">
        <v>11.53</v>
      </c>
      <c r="H6408" s="20"/>
    </row>
    <row r="6409" spans="1:8" s="172" customFormat="1" ht="12.75" customHeight="1" x14ac:dyDescent="0.15">
      <c r="A6409" s="105"/>
      <c r="C6409" s="20"/>
      <c r="D6409" s="20"/>
      <c r="E6409" s="20"/>
      <c r="F6409" s="105">
        <v>34778</v>
      </c>
      <c r="G6409" s="116">
        <v>11.34</v>
      </c>
      <c r="H6409" s="20"/>
    </row>
    <row r="6410" spans="1:8" s="172" customFormat="1" ht="12.75" customHeight="1" x14ac:dyDescent="0.15">
      <c r="A6410" s="105"/>
      <c r="C6410" s="20"/>
      <c r="D6410" s="20"/>
      <c r="E6410" s="20"/>
      <c r="F6410" s="105">
        <v>34775</v>
      </c>
      <c r="G6410" s="116">
        <v>11.8</v>
      </c>
      <c r="H6410" s="20"/>
    </row>
    <row r="6411" spans="1:8" s="172" customFormat="1" ht="12.75" customHeight="1" x14ac:dyDescent="0.15">
      <c r="A6411" s="105"/>
      <c r="C6411" s="20"/>
      <c r="D6411" s="20"/>
      <c r="E6411" s="20"/>
      <c r="F6411" s="105">
        <v>34774</v>
      </c>
      <c r="G6411" s="116">
        <v>11.95</v>
      </c>
      <c r="H6411" s="20"/>
    </row>
    <row r="6412" spans="1:8" s="172" customFormat="1" ht="12.75" customHeight="1" x14ac:dyDescent="0.15">
      <c r="A6412" s="105"/>
      <c r="C6412" s="20"/>
      <c r="D6412" s="20"/>
      <c r="E6412" s="20"/>
      <c r="F6412" s="105">
        <v>34773</v>
      </c>
      <c r="G6412" s="116">
        <v>12.42</v>
      </c>
      <c r="H6412" s="20"/>
    </row>
    <row r="6413" spans="1:8" s="172" customFormat="1" ht="12.75" customHeight="1" x14ac:dyDescent="0.15">
      <c r="A6413" s="105"/>
      <c r="C6413" s="20"/>
      <c r="D6413" s="20"/>
      <c r="E6413" s="20"/>
      <c r="F6413" s="105">
        <v>34772</v>
      </c>
      <c r="G6413" s="116">
        <v>12.1</v>
      </c>
      <c r="H6413" s="20"/>
    </row>
    <row r="6414" spans="1:8" s="172" customFormat="1" ht="12.75" customHeight="1" x14ac:dyDescent="0.15">
      <c r="A6414" s="105"/>
      <c r="C6414" s="20"/>
      <c r="D6414" s="20"/>
      <c r="E6414" s="20"/>
      <c r="F6414" s="105">
        <v>34771</v>
      </c>
      <c r="G6414" s="116">
        <v>12.15</v>
      </c>
      <c r="H6414" s="20"/>
    </row>
    <row r="6415" spans="1:8" s="172" customFormat="1" ht="12.75" customHeight="1" x14ac:dyDescent="0.15">
      <c r="A6415" s="105"/>
      <c r="C6415" s="20"/>
      <c r="D6415" s="20"/>
      <c r="E6415" s="20"/>
      <c r="F6415" s="105">
        <v>34768</v>
      </c>
      <c r="G6415" s="116">
        <v>12.38</v>
      </c>
      <c r="H6415" s="20"/>
    </row>
    <row r="6416" spans="1:8" s="172" customFormat="1" ht="12.75" customHeight="1" x14ac:dyDescent="0.15">
      <c r="A6416" s="105"/>
      <c r="C6416" s="20"/>
      <c r="D6416" s="20"/>
      <c r="E6416" s="20"/>
      <c r="F6416" s="105">
        <v>34767</v>
      </c>
      <c r="G6416" s="116">
        <v>13.36</v>
      </c>
      <c r="H6416" s="20"/>
    </row>
    <row r="6417" spans="1:8" s="172" customFormat="1" ht="12.75" customHeight="1" x14ac:dyDescent="0.15">
      <c r="A6417" s="105"/>
      <c r="C6417" s="20"/>
      <c r="D6417" s="20"/>
      <c r="E6417" s="20"/>
      <c r="F6417" s="105">
        <v>34766</v>
      </c>
      <c r="G6417" s="116">
        <v>13.72</v>
      </c>
      <c r="H6417" s="20"/>
    </row>
    <row r="6418" spans="1:8" s="172" customFormat="1" ht="12.75" customHeight="1" x14ac:dyDescent="0.15">
      <c r="A6418" s="105"/>
      <c r="C6418" s="20"/>
      <c r="D6418" s="20"/>
      <c r="E6418" s="20"/>
      <c r="F6418" s="105">
        <v>34765</v>
      </c>
      <c r="G6418" s="116">
        <v>14.22</v>
      </c>
      <c r="H6418" s="20"/>
    </row>
    <row r="6419" spans="1:8" s="172" customFormat="1" ht="12.75" customHeight="1" x14ac:dyDescent="0.15">
      <c r="A6419" s="105"/>
      <c r="C6419" s="20"/>
      <c r="D6419" s="20"/>
      <c r="E6419" s="20"/>
      <c r="F6419" s="105">
        <v>34764</v>
      </c>
      <c r="G6419" s="116">
        <v>12.17</v>
      </c>
      <c r="H6419" s="20"/>
    </row>
    <row r="6420" spans="1:8" s="172" customFormat="1" ht="12.75" customHeight="1" x14ac:dyDescent="0.15">
      <c r="A6420" s="105"/>
      <c r="C6420" s="20"/>
      <c r="D6420" s="20"/>
      <c r="E6420" s="20"/>
      <c r="F6420" s="105">
        <v>34761</v>
      </c>
      <c r="G6420" s="116">
        <v>11.45</v>
      </c>
      <c r="H6420" s="20"/>
    </row>
    <row r="6421" spans="1:8" s="172" customFormat="1" ht="12.75" customHeight="1" x14ac:dyDescent="0.15">
      <c r="A6421" s="105"/>
      <c r="C6421" s="20"/>
      <c r="D6421" s="20"/>
      <c r="E6421" s="20"/>
      <c r="F6421" s="105">
        <v>34760</v>
      </c>
      <c r="G6421" s="116">
        <v>12.02</v>
      </c>
      <c r="H6421" s="20"/>
    </row>
    <row r="6422" spans="1:8" s="172" customFormat="1" ht="12.75" customHeight="1" x14ac:dyDescent="0.15">
      <c r="A6422" s="105"/>
      <c r="C6422" s="20"/>
      <c r="D6422" s="20"/>
      <c r="E6422" s="20"/>
      <c r="F6422" s="105">
        <v>34759</v>
      </c>
      <c r="G6422" s="116">
        <v>11.65</v>
      </c>
      <c r="H6422" s="20"/>
    </row>
    <row r="6423" spans="1:8" s="172" customFormat="1" ht="12.75" customHeight="1" x14ac:dyDescent="0.15">
      <c r="A6423" s="105"/>
      <c r="C6423" s="20"/>
      <c r="D6423" s="20"/>
      <c r="E6423" s="20"/>
      <c r="F6423" s="105">
        <v>34758</v>
      </c>
      <c r="G6423" s="116">
        <v>11.75</v>
      </c>
      <c r="H6423" s="20"/>
    </row>
    <row r="6424" spans="1:8" s="172" customFormat="1" ht="12.75" customHeight="1" x14ac:dyDescent="0.15">
      <c r="A6424" s="105"/>
      <c r="C6424" s="20"/>
      <c r="D6424" s="20"/>
      <c r="E6424" s="20"/>
      <c r="F6424" s="105">
        <v>34757</v>
      </c>
      <c r="G6424" s="116">
        <v>12.51</v>
      </c>
      <c r="H6424" s="20"/>
    </row>
    <row r="6425" spans="1:8" s="172" customFormat="1" ht="12.75" customHeight="1" x14ac:dyDescent="0.15">
      <c r="A6425" s="105"/>
      <c r="C6425" s="20"/>
      <c r="D6425" s="20"/>
      <c r="E6425" s="20"/>
      <c r="F6425" s="105">
        <v>34754</v>
      </c>
      <c r="G6425" s="116">
        <v>10.84</v>
      </c>
      <c r="H6425" s="20"/>
    </row>
    <row r="6426" spans="1:8" s="172" customFormat="1" ht="12.75" customHeight="1" x14ac:dyDescent="0.15">
      <c r="A6426" s="105"/>
      <c r="C6426" s="20"/>
      <c r="D6426" s="20"/>
      <c r="E6426" s="20"/>
      <c r="F6426" s="105">
        <v>34753</v>
      </c>
      <c r="G6426" s="116">
        <v>11.15</v>
      </c>
      <c r="H6426" s="20"/>
    </row>
    <row r="6427" spans="1:8" s="172" customFormat="1" ht="12.75" customHeight="1" x14ac:dyDescent="0.15">
      <c r="A6427" s="105"/>
      <c r="C6427" s="20"/>
      <c r="D6427" s="20"/>
      <c r="E6427" s="20"/>
      <c r="F6427" s="105">
        <v>34752</v>
      </c>
      <c r="G6427" s="116">
        <v>11.39</v>
      </c>
      <c r="H6427" s="20"/>
    </row>
    <row r="6428" spans="1:8" s="172" customFormat="1" ht="12.75" customHeight="1" x14ac:dyDescent="0.15">
      <c r="A6428" s="105"/>
      <c r="C6428" s="20"/>
      <c r="D6428" s="20"/>
      <c r="E6428" s="20"/>
      <c r="F6428" s="105">
        <v>34751</v>
      </c>
      <c r="G6428" s="116">
        <v>12.05</v>
      </c>
      <c r="H6428" s="20"/>
    </row>
    <row r="6429" spans="1:8" s="172" customFormat="1" ht="12.75" customHeight="1" x14ac:dyDescent="0.15">
      <c r="A6429" s="105"/>
      <c r="C6429" s="20"/>
      <c r="D6429" s="20"/>
      <c r="E6429" s="20"/>
      <c r="F6429" s="105">
        <v>34747</v>
      </c>
      <c r="G6429" s="116">
        <v>11.71</v>
      </c>
      <c r="H6429" s="20"/>
    </row>
    <row r="6430" spans="1:8" s="172" customFormat="1" ht="12.75" customHeight="1" x14ac:dyDescent="0.15">
      <c r="A6430" s="105"/>
      <c r="C6430" s="20"/>
      <c r="D6430" s="20"/>
      <c r="E6430" s="20"/>
      <c r="F6430" s="105">
        <v>34746</v>
      </c>
      <c r="G6430" s="116">
        <v>11.61</v>
      </c>
      <c r="H6430" s="20"/>
    </row>
    <row r="6431" spans="1:8" s="172" customFormat="1" ht="12.75" customHeight="1" x14ac:dyDescent="0.15">
      <c r="A6431" s="105"/>
      <c r="C6431" s="20"/>
      <c r="D6431" s="20"/>
      <c r="E6431" s="20"/>
      <c r="F6431" s="105">
        <v>34745</v>
      </c>
      <c r="G6431" s="116">
        <v>11.52</v>
      </c>
      <c r="H6431" s="20"/>
    </row>
    <row r="6432" spans="1:8" s="172" customFormat="1" ht="12.75" customHeight="1" x14ac:dyDescent="0.15">
      <c r="A6432" s="105"/>
      <c r="C6432" s="20"/>
      <c r="D6432" s="20"/>
      <c r="E6432" s="20"/>
      <c r="F6432" s="105">
        <v>34744</v>
      </c>
      <c r="G6432" s="116">
        <v>11.43</v>
      </c>
      <c r="H6432" s="20"/>
    </row>
    <row r="6433" spans="1:8" s="172" customFormat="1" ht="12.75" customHeight="1" x14ac:dyDescent="0.15">
      <c r="A6433" s="105"/>
      <c r="C6433" s="20"/>
      <c r="D6433" s="20"/>
      <c r="E6433" s="20"/>
      <c r="F6433" s="105">
        <v>34743</v>
      </c>
      <c r="G6433" s="116">
        <v>11.41</v>
      </c>
      <c r="H6433" s="20"/>
    </row>
    <row r="6434" spans="1:8" s="172" customFormat="1" ht="12.75" customHeight="1" x14ac:dyDescent="0.15">
      <c r="A6434" s="105"/>
      <c r="C6434" s="20"/>
      <c r="D6434" s="20"/>
      <c r="E6434" s="20"/>
      <c r="F6434" s="105">
        <v>34740</v>
      </c>
      <c r="G6434" s="116">
        <v>11.28</v>
      </c>
      <c r="H6434" s="20"/>
    </row>
    <row r="6435" spans="1:8" s="172" customFormat="1" ht="12.75" customHeight="1" x14ac:dyDescent="0.15">
      <c r="A6435" s="105"/>
      <c r="C6435" s="20"/>
      <c r="D6435" s="20"/>
      <c r="E6435" s="20"/>
      <c r="F6435" s="105">
        <v>34739</v>
      </c>
      <c r="G6435" s="116">
        <v>11.63</v>
      </c>
      <c r="H6435" s="20"/>
    </row>
    <row r="6436" spans="1:8" s="172" customFormat="1" ht="12.75" customHeight="1" x14ac:dyDescent="0.15">
      <c r="A6436" s="105"/>
      <c r="C6436" s="20"/>
      <c r="D6436" s="20"/>
      <c r="E6436" s="20"/>
      <c r="F6436" s="105">
        <v>34738</v>
      </c>
      <c r="G6436" s="116">
        <v>11.42</v>
      </c>
      <c r="H6436" s="20"/>
    </row>
    <row r="6437" spans="1:8" s="172" customFormat="1" ht="12.75" customHeight="1" x14ac:dyDescent="0.15">
      <c r="A6437" s="105"/>
      <c r="C6437" s="20"/>
      <c r="D6437" s="20"/>
      <c r="E6437" s="20"/>
      <c r="F6437" s="105">
        <v>34737</v>
      </c>
      <c r="G6437" s="116">
        <v>11.17</v>
      </c>
      <c r="H6437" s="20"/>
    </row>
    <row r="6438" spans="1:8" s="172" customFormat="1" ht="12.75" customHeight="1" x14ac:dyDescent="0.15">
      <c r="A6438" s="105"/>
      <c r="C6438" s="20"/>
      <c r="D6438" s="20"/>
      <c r="E6438" s="20"/>
      <c r="F6438" s="105">
        <v>34736</v>
      </c>
      <c r="G6438" s="116">
        <v>11.22</v>
      </c>
      <c r="H6438" s="20"/>
    </row>
    <row r="6439" spans="1:8" s="172" customFormat="1" ht="12.75" customHeight="1" x14ac:dyDescent="0.15">
      <c r="A6439" s="105"/>
      <c r="C6439" s="20"/>
      <c r="D6439" s="20"/>
      <c r="E6439" s="20"/>
      <c r="F6439" s="105">
        <v>34733</v>
      </c>
      <c r="G6439" s="116">
        <v>10.98</v>
      </c>
      <c r="H6439" s="20"/>
    </row>
    <row r="6440" spans="1:8" s="172" customFormat="1" ht="12.75" customHeight="1" x14ac:dyDescent="0.15">
      <c r="A6440" s="105"/>
      <c r="C6440" s="20"/>
      <c r="D6440" s="20"/>
      <c r="E6440" s="20"/>
      <c r="F6440" s="105">
        <v>34732</v>
      </c>
      <c r="G6440" s="116">
        <v>11.13</v>
      </c>
      <c r="H6440" s="20"/>
    </row>
    <row r="6441" spans="1:8" s="172" customFormat="1" ht="12.75" customHeight="1" x14ac:dyDescent="0.15">
      <c r="A6441" s="105"/>
      <c r="C6441" s="20"/>
      <c r="D6441" s="20"/>
      <c r="E6441" s="20"/>
      <c r="F6441" s="105">
        <v>34731</v>
      </c>
      <c r="G6441" s="116">
        <v>11.73</v>
      </c>
      <c r="H6441" s="20"/>
    </row>
    <row r="6442" spans="1:8" s="172" customFormat="1" ht="12.75" customHeight="1" x14ac:dyDescent="0.15">
      <c r="A6442" s="105"/>
      <c r="C6442" s="20"/>
      <c r="D6442" s="20"/>
      <c r="E6442" s="20"/>
      <c r="F6442" s="105">
        <v>34730</v>
      </c>
      <c r="G6442" s="116">
        <v>11.96</v>
      </c>
      <c r="H6442" s="20"/>
    </row>
    <row r="6443" spans="1:8" s="172" customFormat="1" ht="12.75" customHeight="1" x14ac:dyDescent="0.15">
      <c r="A6443" s="105"/>
      <c r="C6443" s="20"/>
      <c r="D6443" s="20"/>
      <c r="E6443" s="20"/>
      <c r="F6443" s="105">
        <v>34729</v>
      </c>
      <c r="G6443" s="116">
        <v>12.26</v>
      </c>
      <c r="H6443" s="20"/>
    </row>
    <row r="6444" spans="1:8" s="172" customFormat="1" ht="12.75" customHeight="1" x14ac:dyDescent="0.15">
      <c r="A6444" s="105"/>
      <c r="C6444" s="20"/>
      <c r="D6444" s="20"/>
      <c r="E6444" s="20"/>
      <c r="F6444" s="105">
        <v>34726</v>
      </c>
      <c r="G6444" s="116">
        <v>11.25</v>
      </c>
      <c r="H6444" s="20"/>
    </row>
    <row r="6445" spans="1:8" s="172" customFormat="1" ht="12.75" customHeight="1" x14ac:dyDescent="0.15">
      <c r="A6445" s="105"/>
      <c r="C6445" s="20"/>
      <c r="D6445" s="20"/>
      <c r="E6445" s="20"/>
      <c r="F6445" s="105">
        <v>34725</v>
      </c>
      <c r="G6445" s="116">
        <v>11.25</v>
      </c>
      <c r="H6445" s="20"/>
    </row>
    <row r="6446" spans="1:8" s="172" customFormat="1" ht="12.75" customHeight="1" x14ac:dyDescent="0.15">
      <c r="A6446" s="105"/>
      <c r="C6446" s="20"/>
      <c r="D6446" s="20"/>
      <c r="E6446" s="20"/>
      <c r="F6446" s="105">
        <v>34724</v>
      </c>
      <c r="G6446" s="116">
        <v>11.46</v>
      </c>
      <c r="H6446" s="20"/>
    </row>
    <row r="6447" spans="1:8" s="172" customFormat="1" ht="12.75" customHeight="1" x14ac:dyDescent="0.15">
      <c r="A6447" s="105"/>
      <c r="C6447" s="20"/>
      <c r="D6447" s="20"/>
      <c r="E6447" s="20"/>
      <c r="F6447" s="105">
        <v>34723</v>
      </c>
      <c r="G6447" s="116">
        <v>11.94</v>
      </c>
      <c r="H6447" s="20"/>
    </row>
    <row r="6448" spans="1:8" s="172" customFormat="1" ht="12.75" customHeight="1" x14ac:dyDescent="0.15">
      <c r="A6448" s="105"/>
      <c r="C6448" s="20"/>
      <c r="D6448" s="20"/>
      <c r="E6448" s="20"/>
      <c r="F6448" s="105">
        <v>34722</v>
      </c>
      <c r="G6448" s="116">
        <v>12.79</v>
      </c>
      <c r="H6448" s="20"/>
    </row>
    <row r="6449" spans="1:8" s="172" customFormat="1" ht="12.75" customHeight="1" x14ac:dyDescent="0.15">
      <c r="A6449" s="105"/>
      <c r="C6449" s="20"/>
      <c r="D6449" s="20"/>
      <c r="E6449" s="20"/>
      <c r="F6449" s="105">
        <v>34719</v>
      </c>
      <c r="G6449" s="116">
        <v>12.15</v>
      </c>
      <c r="H6449" s="20"/>
    </row>
    <row r="6450" spans="1:8" s="172" customFormat="1" ht="12.75" customHeight="1" x14ac:dyDescent="0.15">
      <c r="A6450" s="105"/>
      <c r="C6450" s="20"/>
      <c r="D6450" s="20"/>
      <c r="E6450" s="20"/>
      <c r="F6450" s="105">
        <v>34718</v>
      </c>
      <c r="G6450" s="116">
        <v>11.86</v>
      </c>
      <c r="H6450" s="20"/>
    </row>
    <row r="6451" spans="1:8" s="172" customFormat="1" ht="12.75" customHeight="1" x14ac:dyDescent="0.15">
      <c r="A6451" s="105"/>
      <c r="C6451" s="20"/>
      <c r="D6451" s="20"/>
      <c r="E6451" s="20"/>
      <c r="F6451" s="105">
        <v>34717</v>
      </c>
      <c r="G6451" s="116">
        <v>11.57</v>
      </c>
      <c r="H6451" s="20"/>
    </row>
    <row r="6452" spans="1:8" s="172" customFormat="1" ht="12.75" customHeight="1" x14ac:dyDescent="0.15">
      <c r="A6452" s="105"/>
      <c r="C6452" s="20"/>
      <c r="D6452" s="20"/>
      <c r="E6452" s="20"/>
      <c r="F6452" s="105">
        <v>34716</v>
      </c>
      <c r="G6452" s="116">
        <v>11.79</v>
      </c>
      <c r="H6452" s="20"/>
    </row>
    <row r="6453" spans="1:8" s="172" customFormat="1" ht="12.75" customHeight="1" x14ac:dyDescent="0.15">
      <c r="A6453" s="105"/>
      <c r="C6453" s="20"/>
      <c r="D6453" s="20"/>
      <c r="E6453" s="20"/>
      <c r="F6453" s="105">
        <v>34715</v>
      </c>
      <c r="G6453" s="116">
        <v>11.14</v>
      </c>
      <c r="H6453" s="20"/>
    </row>
    <row r="6454" spans="1:8" s="172" customFormat="1" ht="12.75" customHeight="1" x14ac:dyDescent="0.15">
      <c r="A6454" s="105"/>
      <c r="C6454" s="20"/>
      <c r="D6454" s="20"/>
      <c r="E6454" s="20"/>
      <c r="F6454" s="105">
        <v>34712</v>
      </c>
      <c r="G6454" s="116">
        <v>11.1</v>
      </c>
      <c r="H6454" s="20"/>
    </row>
    <row r="6455" spans="1:8" s="172" customFormat="1" ht="12.75" customHeight="1" x14ac:dyDescent="0.15">
      <c r="A6455" s="105"/>
      <c r="C6455" s="20"/>
      <c r="D6455" s="20"/>
      <c r="E6455" s="20"/>
      <c r="F6455" s="105">
        <v>34711</v>
      </c>
      <c r="G6455" s="116">
        <v>12.83</v>
      </c>
      <c r="H6455" s="20"/>
    </row>
    <row r="6456" spans="1:8" s="172" customFormat="1" ht="12.75" customHeight="1" x14ac:dyDescent="0.15">
      <c r="A6456" s="105"/>
      <c r="C6456" s="20"/>
      <c r="D6456" s="20"/>
      <c r="E6456" s="20"/>
      <c r="F6456" s="105">
        <v>34710</v>
      </c>
      <c r="G6456" s="116">
        <v>12.15</v>
      </c>
      <c r="H6456" s="20"/>
    </row>
    <row r="6457" spans="1:8" s="172" customFormat="1" ht="12.75" customHeight="1" x14ac:dyDescent="0.15">
      <c r="A6457" s="105"/>
      <c r="C6457" s="20"/>
      <c r="D6457" s="20"/>
      <c r="E6457" s="20"/>
      <c r="F6457" s="105">
        <v>34709</v>
      </c>
      <c r="G6457" s="116">
        <v>12.52</v>
      </c>
      <c r="H6457" s="20"/>
    </row>
    <row r="6458" spans="1:8" s="172" customFormat="1" ht="12.75" customHeight="1" x14ac:dyDescent="0.15">
      <c r="A6458" s="105"/>
      <c r="C6458" s="20"/>
      <c r="D6458" s="20"/>
      <c r="E6458" s="20"/>
      <c r="F6458" s="105">
        <v>34708</v>
      </c>
      <c r="G6458" s="116">
        <v>13.33</v>
      </c>
      <c r="H6458" s="20"/>
    </row>
    <row r="6459" spans="1:8" s="172" customFormat="1" ht="12.75" customHeight="1" x14ac:dyDescent="0.15">
      <c r="A6459" s="105"/>
      <c r="C6459" s="20"/>
      <c r="D6459" s="20"/>
      <c r="E6459" s="20"/>
      <c r="F6459" s="105">
        <v>34705</v>
      </c>
      <c r="G6459" s="116">
        <v>13.13</v>
      </c>
      <c r="H6459" s="20"/>
    </row>
    <row r="6460" spans="1:8" s="172" customFormat="1" ht="12.75" customHeight="1" x14ac:dyDescent="0.15">
      <c r="A6460" s="105"/>
      <c r="C6460" s="20"/>
      <c r="D6460" s="20"/>
      <c r="E6460" s="20"/>
      <c r="F6460" s="105">
        <v>34704</v>
      </c>
      <c r="G6460" s="116">
        <v>13.5</v>
      </c>
      <c r="H6460" s="20"/>
    </row>
    <row r="6461" spans="1:8" s="172" customFormat="1" ht="12.75" customHeight="1" x14ac:dyDescent="0.15">
      <c r="A6461" s="105"/>
      <c r="C6461" s="20"/>
      <c r="D6461" s="20"/>
      <c r="E6461" s="20"/>
      <c r="F6461" s="105">
        <v>34703</v>
      </c>
      <c r="G6461" s="116">
        <v>13.53</v>
      </c>
      <c r="H6461" s="20"/>
    </row>
    <row r="6462" spans="1:8" s="172" customFormat="1" ht="12.75" customHeight="1" x14ac:dyDescent="0.15">
      <c r="A6462" s="105"/>
      <c r="C6462" s="20"/>
      <c r="D6462" s="20"/>
      <c r="E6462" s="20"/>
      <c r="F6462" s="105">
        <v>34702</v>
      </c>
      <c r="G6462" s="116">
        <v>14.25</v>
      </c>
      <c r="H6462" s="20"/>
    </row>
    <row r="6463" spans="1:8" s="172" customFormat="1" ht="12.75" customHeight="1" x14ac:dyDescent="0.15">
      <c r="A6463" s="105"/>
      <c r="C6463" s="20"/>
      <c r="D6463" s="20"/>
      <c r="E6463" s="20"/>
      <c r="F6463" s="105">
        <v>34698</v>
      </c>
      <c r="G6463" s="116">
        <v>13.2</v>
      </c>
      <c r="H6463" s="20"/>
    </row>
    <row r="6464" spans="1:8" s="172" customFormat="1" ht="12.75" customHeight="1" x14ac:dyDescent="0.15">
      <c r="A6464" s="105"/>
      <c r="C6464" s="20"/>
      <c r="D6464" s="20"/>
      <c r="E6464" s="20"/>
      <c r="F6464" s="105">
        <v>34697</v>
      </c>
      <c r="G6464" s="116">
        <v>12.86</v>
      </c>
      <c r="H6464" s="20"/>
    </row>
    <row r="6465" spans="1:8" s="172" customFormat="1" ht="12.75" customHeight="1" x14ac:dyDescent="0.15">
      <c r="A6465" s="105"/>
      <c r="C6465" s="20"/>
      <c r="D6465" s="20"/>
      <c r="E6465" s="20"/>
      <c r="F6465" s="105">
        <v>34696</v>
      </c>
      <c r="G6465" s="116">
        <v>12.81</v>
      </c>
      <c r="H6465" s="20"/>
    </row>
    <row r="6466" spans="1:8" s="172" customFormat="1" ht="12.75" customHeight="1" x14ac:dyDescent="0.15">
      <c r="A6466" s="105"/>
      <c r="C6466" s="20"/>
      <c r="D6466" s="20"/>
      <c r="E6466" s="20"/>
      <c r="F6466" s="105">
        <v>34695</v>
      </c>
      <c r="G6466" s="116">
        <v>12.07</v>
      </c>
      <c r="H6466" s="20"/>
    </row>
    <row r="6467" spans="1:8" s="172" customFormat="1" ht="12.75" customHeight="1" x14ac:dyDescent="0.15">
      <c r="A6467" s="105"/>
      <c r="C6467" s="20"/>
      <c r="D6467" s="20"/>
      <c r="E6467" s="20"/>
      <c r="F6467" s="105">
        <v>34691</v>
      </c>
      <c r="G6467" s="116">
        <v>11.82</v>
      </c>
      <c r="H6467" s="20"/>
    </row>
    <row r="6468" spans="1:8" s="172" customFormat="1" ht="12.75" customHeight="1" x14ac:dyDescent="0.15">
      <c r="A6468" s="105"/>
      <c r="C6468" s="20"/>
      <c r="D6468" s="20"/>
      <c r="E6468" s="20"/>
      <c r="F6468" s="105">
        <v>34690</v>
      </c>
      <c r="G6468" s="116">
        <v>12.42</v>
      </c>
      <c r="H6468" s="20"/>
    </row>
    <row r="6469" spans="1:8" s="172" customFormat="1" ht="12.75" customHeight="1" x14ac:dyDescent="0.15">
      <c r="A6469" s="105"/>
      <c r="C6469" s="20"/>
      <c r="D6469" s="20"/>
      <c r="E6469" s="20"/>
      <c r="F6469" s="105">
        <v>34689</v>
      </c>
      <c r="G6469" s="116">
        <v>12.05</v>
      </c>
      <c r="H6469" s="20"/>
    </row>
    <row r="6470" spans="1:8" s="172" customFormat="1" ht="12.75" customHeight="1" x14ac:dyDescent="0.15">
      <c r="A6470" s="105"/>
      <c r="C6470" s="20"/>
      <c r="D6470" s="20"/>
      <c r="E6470" s="20"/>
      <c r="F6470" s="105">
        <v>34688</v>
      </c>
      <c r="G6470" s="116">
        <v>12.98</v>
      </c>
      <c r="H6470" s="20"/>
    </row>
    <row r="6471" spans="1:8" s="172" customFormat="1" ht="12.75" customHeight="1" x14ac:dyDescent="0.15">
      <c r="A6471" s="105"/>
      <c r="C6471" s="20"/>
      <c r="D6471" s="20"/>
      <c r="E6471" s="20"/>
      <c r="F6471" s="105">
        <v>34687</v>
      </c>
      <c r="G6471" s="116">
        <v>13.02</v>
      </c>
      <c r="H6471" s="20"/>
    </row>
    <row r="6472" spans="1:8" s="172" customFormat="1" ht="12.75" customHeight="1" x14ac:dyDescent="0.15">
      <c r="A6472" s="105"/>
      <c r="C6472" s="20"/>
      <c r="D6472" s="20"/>
      <c r="E6472" s="20"/>
      <c r="F6472" s="105">
        <v>34684</v>
      </c>
      <c r="G6472" s="116">
        <v>12.79</v>
      </c>
      <c r="H6472" s="20"/>
    </row>
    <row r="6473" spans="1:8" s="172" customFormat="1" ht="12.75" customHeight="1" x14ac:dyDescent="0.15">
      <c r="A6473" s="105"/>
      <c r="C6473" s="20"/>
      <c r="D6473" s="20"/>
      <c r="E6473" s="20"/>
      <c r="F6473" s="105">
        <v>34683</v>
      </c>
      <c r="G6473" s="116">
        <v>12.87</v>
      </c>
      <c r="H6473" s="20"/>
    </row>
    <row r="6474" spans="1:8" s="172" customFormat="1" ht="12.75" customHeight="1" x14ac:dyDescent="0.15">
      <c r="A6474" s="105"/>
      <c r="C6474" s="20"/>
      <c r="D6474" s="20"/>
      <c r="E6474" s="20"/>
      <c r="F6474" s="105">
        <v>34682</v>
      </c>
      <c r="G6474" s="116">
        <v>13.03</v>
      </c>
      <c r="H6474" s="20"/>
    </row>
    <row r="6475" spans="1:8" s="172" customFormat="1" ht="12.75" customHeight="1" x14ac:dyDescent="0.15">
      <c r="A6475" s="105"/>
      <c r="C6475" s="20"/>
      <c r="D6475" s="20"/>
      <c r="E6475" s="20"/>
      <c r="F6475" s="105">
        <v>34681</v>
      </c>
      <c r="G6475" s="116">
        <v>14.48</v>
      </c>
      <c r="H6475" s="20"/>
    </row>
    <row r="6476" spans="1:8" s="172" customFormat="1" ht="12.75" customHeight="1" x14ac:dyDescent="0.15">
      <c r="A6476" s="105"/>
      <c r="C6476" s="20"/>
      <c r="D6476" s="20"/>
      <c r="E6476" s="20"/>
      <c r="F6476" s="105">
        <v>34680</v>
      </c>
      <c r="G6476" s="116">
        <v>15.46</v>
      </c>
      <c r="H6476" s="20"/>
    </row>
    <row r="6477" spans="1:8" s="172" customFormat="1" ht="12.75" customHeight="1" x14ac:dyDescent="0.15">
      <c r="A6477" s="105"/>
      <c r="C6477" s="20"/>
      <c r="D6477" s="20"/>
      <c r="E6477" s="20"/>
      <c r="F6477" s="105">
        <v>34677</v>
      </c>
      <c r="G6477" s="116">
        <v>16.04</v>
      </c>
      <c r="H6477" s="20"/>
    </row>
    <row r="6478" spans="1:8" s="172" customFormat="1" ht="12.75" customHeight="1" x14ac:dyDescent="0.15">
      <c r="A6478" s="105"/>
      <c r="C6478" s="20"/>
      <c r="D6478" s="20"/>
      <c r="E6478" s="20"/>
      <c r="F6478" s="105">
        <v>34676</v>
      </c>
      <c r="G6478" s="116">
        <v>18.149999999999999</v>
      </c>
      <c r="H6478" s="20"/>
    </row>
    <row r="6479" spans="1:8" s="172" customFormat="1" ht="12.75" customHeight="1" x14ac:dyDescent="0.15">
      <c r="A6479" s="105"/>
      <c r="C6479" s="20"/>
      <c r="D6479" s="20"/>
      <c r="E6479" s="20"/>
      <c r="F6479" s="105">
        <v>34675</v>
      </c>
      <c r="G6479" s="116">
        <v>16.28</v>
      </c>
      <c r="H6479" s="20"/>
    </row>
    <row r="6480" spans="1:8" s="172" customFormat="1" ht="12.75" customHeight="1" x14ac:dyDescent="0.15">
      <c r="A6480" s="105"/>
      <c r="C6480" s="20"/>
      <c r="D6480" s="20"/>
      <c r="E6480" s="20"/>
      <c r="F6480" s="105">
        <v>34674</v>
      </c>
      <c r="G6480" s="116">
        <v>16.05</v>
      </c>
      <c r="H6480" s="20"/>
    </row>
    <row r="6481" spans="1:8" s="172" customFormat="1" ht="12.75" customHeight="1" x14ac:dyDescent="0.15">
      <c r="A6481" s="105"/>
      <c r="C6481" s="20"/>
      <c r="D6481" s="20"/>
      <c r="E6481" s="20"/>
      <c r="F6481" s="105">
        <v>34673</v>
      </c>
      <c r="G6481" s="116">
        <v>16.100000000000001</v>
      </c>
      <c r="H6481" s="20"/>
    </row>
    <row r="6482" spans="1:8" s="172" customFormat="1" ht="12.75" customHeight="1" x14ac:dyDescent="0.15">
      <c r="A6482" s="105"/>
      <c r="C6482" s="20"/>
      <c r="D6482" s="20"/>
      <c r="E6482" s="20"/>
      <c r="F6482" s="105">
        <v>34670</v>
      </c>
      <c r="G6482" s="116">
        <v>16.55</v>
      </c>
      <c r="H6482" s="20"/>
    </row>
    <row r="6483" spans="1:8" s="172" customFormat="1" ht="12.75" customHeight="1" x14ac:dyDescent="0.15">
      <c r="A6483" s="105"/>
      <c r="C6483" s="20"/>
      <c r="D6483" s="20"/>
      <c r="E6483" s="20"/>
      <c r="F6483" s="105">
        <v>34669</v>
      </c>
      <c r="G6483" s="116">
        <v>16.690000000000001</v>
      </c>
      <c r="H6483" s="20"/>
    </row>
    <row r="6484" spans="1:8" s="172" customFormat="1" ht="12.75" customHeight="1" x14ac:dyDescent="0.15">
      <c r="A6484" s="105"/>
      <c r="C6484" s="20"/>
      <c r="D6484" s="20"/>
      <c r="E6484" s="20"/>
      <c r="F6484" s="105">
        <v>34668</v>
      </c>
      <c r="G6484" s="116">
        <v>15.95</v>
      </c>
      <c r="H6484" s="20"/>
    </row>
    <row r="6485" spans="1:8" s="172" customFormat="1" ht="12.75" customHeight="1" x14ac:dyDescent="0.15">
      <c r="A6485" s="105"/>
      <c r="C6485" s="20"/>
      <c r="D6485" s="20"/>
      <c r="E6485" s="20"/>
      <c r="F6485" s="105">
        <v>34667</v>
      </c>
      <c r="G6485" s="116">
        <v>16.149999999999999</v>
      </c>
      <c r="H6485" s="20"/>
    </row>
    <row r="6486" spans="1:8" s="172" customFormat="1" ht="12.75" customHeight="1" x14ac:dyDescent="0.15">
      <c r="A6486" s="105"/>
      <c r="C6486" s="20"/>
      <c r="D6486" s="20"/>
      <c r="E6486" s="20"/>
      <c r="F6486" s="105">
        <v>34666</v>
      </c>
      <c r="G6486" s="116">
        <v>16.829999999999998</v>
      </c>
      <c r="H6486" s="20"/>
    </row>
    <row r="6487" spans="1:8" s="172" customFormat="1" ht="12.75" customHeight="1" x14ac:dyDescent="0.15">
      <c r="A6487" s="105"/>
      <c r="C6487" s="20"/>
      <c r="D6487" s="20"/>
      <c r="E6487" s="20"/>
      <c r="F6487" s="105">
        <v>34663</v>
      </c>
      <c r="G6487" s="116">
        <v>17.440000000000001</v>
      </c>
      <c r="H6487" s="20"/>
    </row>
    <row r="6488" spans="1:8" s="172" customFormat="1" ht="12.75" customHeight="1" x14ac:dyDescent="0.15">
      <c r="A6488" s="105"/>
      <c r="C6488" s="20"/>
      <c r="D6488" s="20"/>
      <c r="E6488" s="20"/>
      <c r="F6488" s="105">
        <v>34661</v>
      </c>
      <c r="G6488" s="116">
        <v>18.41</v>
      </c>
      <c r="H6488" s="20"/>
    </row>
    <row r="6489" spans="1:8" s="172" customFormat="1" ht="12.75" customHeight="1" x14ac:dyDescent="0.15">
      <c r="A6489" s="105"/>
      <c r="C6489" s="20"/>
      <c r="D6489" s="20"/>
      <c r="E6489" s="20"/>
      <c r="F6489" s="105">
        <v>34660</v>
      </c>
      <c r="G6489" s="116">
        <v>17.239999999999998</v>
      </c>
      <c r="H6489" s="20"/>
    </row>
    <row r="6490" spans="1:8" s="172" customFormat="1" ht="12.75" customHeight="1" x14ac:dyDescent="0.15">
      <c r="A6490" s="105"/>
      <c r="C6490" s="20"/>
      <c r="D6490" s="20"/>
      <c r="E6490" s="20"/>
      <c r="F6490" s="105">
        <v>34659</v>
      </c>
      <c r="G6490" s="116">
        <v>16.13</v>
      </c>
      <c r="H6490" s="20"/>
    </row>
    <row r="6491" spans="1:8" s="172" customFormat="1" ht="12.75" customHeight="1" x14ac:dyDescent="0.15">
      <c r="A6491" s="105"/>
      <c r="C6491" s="20"/>
      <c r="D6491" s="20"/>
      <c r="E6491" s="20"/>
      <c r="F6491" s="105">
        <v>34656</v>
      </c>
      <c r="G6491" s="116">
        <v>16</v>
      </c>
      <c r="H6491" s="20"/>
    </row>
    <row r="6492" spans="1:8" s="172" customFormat="1" ht="12.75" customHeight="1" x14ac:dyDescent="0.15">
      <c r="A6492" s="105"/>
      <c r="C6492" s="20"/>
      <c r="D6492" s="20"/>
      <c r="E6492" s="20"/>
      <c r="F6492" s="105">
        <v>34655</v>
      </c>
      <c r="G6492" s="116">
        <v>15.91</v>
      </c>
      <c r="H6492" s="20"/>
    </row>
    <row r="6493" spans="1:8" s="172" customFormat="1" ht="12.75" customHeight="1" x14ac:dyDescent="0.15">
      <c r="A6493" s="105"/>
      <c r="C6493" s="20"/>
      <c r="D6493" s="20"/>
      <c r="E6493" s="20"/>
      <c r="F6493" s="105">
        <v>34654</v>
      </c>
      <c r="G6493" s="116">
        <v>15.56</v>
      </c>
      <c r="H6493" s="20"/>
    </row>
    <row r="6494" spans="1:8" s="172" customFormat="1" ht="12.75" customHeight="1" x14ac:dyDescent="0.15">
      <c r="A6494" s="105"/>
      <c r="C6494" s="20"/>
      <c r="D6494" s="20"/>
      <c r="E6494" s="20"/>
      <c r="F6494" s="105">
        <v>34653</v>
      </c>
      <c r="G6494" s="116">
        <v>16.66</v>
      </c>
      <c r="H6494" s="20"/>
    </row>
    <row r="6495" spans="1:8" s="172" customFormat="1" ht="12.75" customHeight="1" x14ac:dyDescent="0.15">
      <c r="A6495" s="105"/>
      <c r="C6495" s="20"/>
      <c r="D6495" s="20"/>
      <c r="E6495" s="20"/>
      <c r="F6495" s="105">
        <v>34652</v>
      </c>
      <c r="G6495" s="116">
        <v>16.68</v>
      </c>
      <c r="H6495" s="20"/>
    </row>
    <row r="6496" spans="1:8" s="172" customFormat="1" ht="12.75" customHeight="1" x14ac:dyDescent="0.15">
      <c r="A6496" s="105"/>
      <c r="C6496" s="20"/>
      <c r="D6496" s="20"/>
      <c r="E6496" s="20"/>
      <c r="F6496" s="105">
        <v>34649</v>
      </c>
      <c r="G6496" s="116">
        <v>16.5</v>
      </c>
      <c r="H6496" s="20"/>
    </row>
    <row r="6497" spans="1:8" s="172" customFormat="1" ht="12.75" customHeight="1" x14ac:dyDescent="0.15">
      <c r="A6497" s="105"/>
      <c r="C6497" s="20"/>
      <c r="D6497" s="20"/>
      <c r="E6497" s="20"/>
      <c r="F6497" s="105">
        <v>34648</v>
      </c>
      <c r="G6497" s="116">
        <v>16</v>
      </c>
      <c r="H6497" s="20"/>
    </row>
    <row r="6498" spans="1:8" s="172" customFormat="1" ht="12.75" customHeight="1" x14ac:dyDescent="0.15">
      <c r="A6498" s="105"/>
      <c r="C6498" s="20"/>
      <c r="D6498" s="20"/>
      <c r="E6498" s="20"/>
      <c r="F6498" s="105">
        <v>34647</v>
      </c>
      <c r="G6498" s="116">
        <v>16.420000000000002</v>
      </c>
      <c r="H6498" s="20"/>
    </row>
    <row r="6499" spans="1:8" s="172" customFormat="1" ht="12.75" customHeight="1" x14ac:dyDescent="0.15">
      <c r="A6499" s="105"/>
      <c r="C6499" s="20"/>
      <c r="D6499" s="20"/>
      <c r="E6499" s="20"/>
      <c r="F6499" s="105">
        <v>34646</v>
      </c>
      <c r="G6499" s="116">
        <v>16.3</v>
      </c>
      <c r="H6499" s="20"/>
    </row>
    <row r="6500" spans="1:8" s="172" customFormat="1" ht="12.75" customHeight="1" x14ac:dyDescent="0.15">
      <c r="A6500" s="105"/>
      <c r="C6500" s="20"/>
      <c r="D6500" s="20"/>
      <c r="E6500" s="20"/>
      <c r="F6500" s="105">
        <v>34645</v>
      </c>
      <c r="G6500" s="116">
        <v>17.37</v>
      </c>
      <c r="H6500" s="20"/>
    </row>
    <row r="6501" spans="1:8" s="172" customFormat="1" ht="12.75" customHeight="1" x14ac:dyDescent="0.15">
      <c r="A6501" s="105"/>
      <c r="C6501" s="20"/>
      <c r="D6501" s="20"/>
      <c r="E6501" s="20"/>
      <c r="F6501" s="105">
        <v>34642</v>
      </c>
      <c r="G6501" s="116">
        <v>16.75</v>
      </c>
      <c r="H6501" s="20"/>
    </row>
    <row r="6502" spans="1:8" s="172" customFormat="1" ht="12.75" customHeight="1" x14ac:dyDescent="0.15">
      <c r="A6502" s="105"/>
      <c r="C6502" s="20"/>
      <c r="D6502" s="20"/>
      <c r="E6502" s="20"/>
      <c r="F6502" s="105">
        <v>34641</v>
      </c>
      <c r="G6502" s="116">
        <v>15.58</v>
      </c>
      <c r="H6502" s="20"/>
    </row>
    <row r="6503" spans="1:8" s="172" customFormat="1" ht="12.75" customHeight="1" x14ac:dyDescent="0.15">
      <c r="A6503" s="105"/>
      <c r="C6503" s="20"/>
      <c r="D6503" s="20"/>
      <c r="E6503" s="20"/>
      <c r="F6503" s="105">
        <v>34640</v>
      </c>
      <c r="G6503" s="116">
        <v>15.34</v>
      </c>
      <c r="H6503" s="20"/>
    </row>
    <row r="6504" spans="1:8" s="172" customFormat="1" ht="12.75" customHeight="1" x14ac:dyDescent="0.15">
      <c r="A6504" s="105"/>
      <c r="C6504" s="20"/>
      <c r="D6504" s="20"/>
      <c r="E6504" s="20"/>
      <c r="F6504" s="105">
        <v>34639</v>
      </c>
      <c r="G6504" s="116">
        <v>14.84</v>
      </c>
      <c r="H6504" s="20"/>
    </row>
    <row r="6505" spans="1:8" s="172" customFormat="1" ht="12.75" customHeight="1" x14ac:dyDescent="0.15">
      <c r="A6505" s="105"/>
      <c r="C6505" s="20"/>
      <c r="D6505" s="20"/>
      <c r="E6505" s="20"/>
      <c r="F6505" s="105">
        <v>34638</v>
      </c>
      <c r="G6505" s="116">
        <v>14.56</v>
      </c>
      <c r="H6505" s="20"/>
    </row>
    <row r="6506" spans="1:8" s="172" customFormat="1" ht="12.75" customHeight="1" x14ac:dyDescent="0.15">
      <c r="A6506" s="105"/>
      <c r="C6506" s="20"/>
      <c r="D6506" s="20"/>
      <c r="E6506" s="20"/>
      <c r="F6506" s="105">
        <v>34635</v>
      </c>
      <c r="G6506" s="116">
        <v>14.56</v>
      </c>
      <c r="H6506" s="20"/>
    </row>
    <row r="6507" spans="1:8" s="172" customFormat="1" ht="12.75" customHeight="1" x14ac:dyDescent="0.15">
      <c r="A6507" s="105"/>
      <c r="C6507" s="20"/>
      <c r="D6507" s="20"/>
      <c r="E6507" s="20"/>
      <c r="F6507" s="105">
        <v>34634</v>
      </c>
      <c r="G6507" s="116">
        <v>15.67</v>
      </c>
      <c r="H6507" s="20"/>
    </row>
    <row r="6508" spans="1:8" s="172" customFormat="1" ht="12.75" customHeight="1" x14ac:dyDescent="0.15">
      <c r="A6508" s="105"/>
      <c r="C6508" s="20"/>
      <c r="D6508" s="20"/>
      <c r="E6508" s="20"/>
      <c r="F6508" s="105">
        <v>34633</v>
      </c>
      <c r="G6508" s="116">
        <v>15.7</v>
      </c>
      <c r="H6508" s="20"/>
    </row>
    <row r="6509" spans="1:8" s="172" customFormat="1" ht="12.75" customHeight="1" x14ac:dyDescent="0.15">
      <c r="A6509" s="105"/>
      <c r="C6509" s="20"/>
      <c r="D6509" s="20"/>
      <c r="E6509" s="20"/>
      <c r="F6509" s="105">
        <v>34632</v>
      </c>
      <c r="G6509" s="116">
        <v>16.13</v>
      </c>
      <c r="H6509" s="20"/>
    </row>
    <row r="6510" spans="1:8" s="172" customFormat="1" ht="12.75" customHeight="1" x14ac:dyDescent="0.15">
      <c r="A6510" s="105"/>
      <c r="C6510" s="20"/>
      <c r="D6510" s="20"/>
      <c r="E6510" s="20"/>
      <c r="F6510" s="105">
        <v>34631</v>
      </c>
      <c r="G6510" s="116">
        <v>16.97</v>
      </c>
      <c r="H6510" s="20"/>
    </row>
    <row r="6511" spans="1:8" s="172" customFormat="1" ht="12.75" customHeight="1" x14ac:dyDescent="0.15">
      <c r="A6511" s="105"/>
      <c r="C6511" s="20"/>
      <c r="D6511" s="20"/>
      <c r="E6511" s="20"/>
      <c r="F6511" s="105">
        <v>34628</v>
      </c>
      <c r="G6511" s="116">
        <v>15.91</v>
      </c>
      <c r="H6511" s="20"/>
    </row>
    <row r="6512" spans="1:8" s="172" customFormat="1" ht="12.75" customHeight="1" x14ac:dyDescent="0.15">
      <c r="A6512" s="105"/>
      <c r="C6512" s="20"/>
      <c r="D6512" s="20"/>
      <c r="E6512" s="20"/>
      <c r="F6512" s="105">
        <v>34627</v>
      </c>
      <c r="G6512" s="116">
        <v>15.99</v>
      </c>
      <c r="H6512" s="20"/>
    </row>
    <row r="6513" spans="1:8" s="172" customFormat="1" ht="12.75" customHeight="1" x14ac:dyDescent="0.15">
      <c r="A6513" s="105"/>
      <c r="C6513" s="20"/>
      <c r="D6513" s="20"/>
      <c r="E6513" s="20"/>
      <c r="F6513" s="105">
        <v>34626</v>
      </c>
      <c r="G6513" s="116">
        <v>15.13</v>
      </c>
      <c r="H6513" s="20"/>
    </row>
    <row r="6514" spans="1:8" s="172" customFormat="1" ht="12.75" customHeight="1" x14ac:dyDescent="0.15">
      <c r="A6514" s="105"/>
      <c r="C6514" s="20"/>
      <c r="D6514" s="20"/>
      <c r="E6514" s="20"/>
      <c r="F6514" s="105">
        <v>34625</v>
      </c>
      <c r="G6514" s="116">
        <v>14.59</v>
      </c>
      <c r="H6514" s="20"/>
    </row>
    <row r="6515" spans="1:8" s="172" customFormat="1" ht="12.75" customHeight="1" x14ac:dyDescent="0.15">
      <c r="A6515" s="105"/>
      <c r="C6515" s="20"/>
      <c r="D6515" s="20"/>
      <c r="E6515" s="20"/>
      <c r="F6515" s="105">
        <v>34624</v>
      </c>
      <c r="G6515" s="116">
        <v>14.76</v>
      </c>
      <c r="H6515" s="20"/>
    </row>
    <row r="6516" spans="1:8" s="172" customFormat="1" ht="12.75" customHeight="1" x14ac:dyDescent="0.15">
      <c r="A6516" s="105"/>
      <c r="C6516" s="20"/>
      <c r="D6516" s="20"/>
      <c r="E6516" s="20"/>
      <c r="F6516" s="105">
        <v>34621</v>
      </c>
      <c r="G6516" s="116">
        <v>13.32</v>
      </c>
      <c r="H6516" s="20"/>
    </row>
    <row r="6517" spans="1:8" s="172" customFormat="1" ht="12.75" customHeight="1" x14ac:dyDescent="0.15">
      <c r="A6517" s="105"/>
      <c r="C6517" s="20"/>
      <c r="D6517" s="20"/>
      <c r="E6517" s="20"/>
      <c r="F6517" s="105">
        <v>34620</v>
      </c>
      <c r="G6517" s="116">
        <v>14.9</v>
      </c>
      <c r="H6517" s="20"/>
    </row>
    <row r="6518" spans="1:8" s="172" customFormat="1" ht="12.75" customHeight="1" x14ac:dyDescent="0.15">
      <c r="A6518" s="105"/>
      <c r="C6518" s="20"/>
      <c r="D6518" s="20"/>
      <c r="E6518" s="20"/>
      <c r="F6518" s="105">
        <v>34619</v>
      </c>
      <c r="G6518" s="116">
        <v>14.51</v>
      </c>
      <c r="H6518" s="20"/>
    </row>
    <row r="6519" spans="1:8" s="172" customFormat="1" ht="12.75" customHeight="1" x14ac:dyDescent="0.15">
      <c r="A6519" s="105"/>
      <c r="C6519" s="20"/>
      <c r="D6519" s="20"/>
      <c r="E6519" s="20"/>
      <c r="F6519" s="105">
        <v>34618</v>
      </c>
      <c r="G6519" s="116">
        <v>13.55</v>
      </c>
      <c r="H6519" s="20"/>
    </row>
    <row r="6520" spans="1:8" s="172" customFormat="1" ht="12.75" customHeight="1" x14ac:dyDescent="0.15">
      <c r="A6520" s="105"/>
      <c r="C6520" s="20"/>
      <c r="D6520" s="20"/>
      <c r="E6520" s="20"/>
      <c r="F6520" s="105">
        <v>34617</v>
      </c>
      <c r="G6520" s="116">
        <v>14.72</v>
      </c>
      <c r="H6520" s="20"/>
    </row>
    <row r="6521" spans="1:8" s="172" customFormat="1" ht="12.75" customHeight="1" x14ac:dyDescent="0.15">
      <c r="A6521" s="105"/>
      <c r="C6521" s="20"/>
      <c r="D6521" s="20"/>
      <c r="E6521" s="20"/>
      <c r="F6521" s="105">
        <v>34614</v>
      </c>
      <c r="G6521" s="116">
        <v>14.92</v>
      </c>
      <c r="H6521" s="20"/>
    </row>
    <row r="6522" spans="1:8" s="172" customFormat="1" ht="12.75" customHeight="1" x14ac:dyDescent="0.15">
      <c r="A6522" s="105"/>
      <c r="C6522" s="20"/>
      <c r="D6522" s="20"/>
      <c r="E6522" s="20"/>
      <c r="F6522" s="105">
        <v>34613</v>
      </c>
      <c r="G6522" s="116">
        <v>16.239999999999998</v>
      </c>
      <c r="H6522" s="20"/>
    </row>
    <row r="6523" spans="1:8" s="172" customFormat="1" ht="12.75" customHeight="1" x14ac:dyDescent="0.15">
      <c r="A6523" s="105"/>
      <c r="C6523" s="20"/>
      <c r="D6523" s="20"/>
      <c r="E6523" s="20"/>
      <c r="F6523" s="105">
        <v>34612</v>
      </c>
      <c r="G6523" s="116">
        <v>15.92</v>
      </c>
      <c r="H6523" s="20"/>
    </row>
    <row r="6524" spans="1:8" s="172" customFormat="1" ht="12.75" customHeight="1" x14ac:dyDescent="0.15">
      <c r="A6524" s="105"/>
      <c r="C6524" s="20"/>
      <c r="D6524" s="20"/>
      <c r="E6524" s="20"/>
      <c r="F6524" s="105">
        <v>34611</v>
      </c>
      <c r="G6524" s="116">
        <v>16.66</v>
      </c>
      <c r="H6524" s="20"/>
    </row>
    <row r="6525" spans="1:8" s="172" customFormat="1" ht="12.75" customHeight="1" x14ac:dyDescent="0.15">
      <c r="A6525" s="105"/>
      <c r="C6525" s="20"/>
      <c r="D6525" s="20"/>
      <c r="E6525" s="20"/>
      <c r="F6525" s="105">
        <v>34610</v>
      </c>
      <c r="G6525" s="116">
        <v>15.44</v>
      </c>
      <c r="H6525" s="20"/>
    </row>
    <row r="6526" spans="1:8" s="172" customFormat="1" ht="12.75" customHeight="1" x14ac:dyDescent="0.15">
      <c r="A6526" s="105"/>
      <c r="C6526" s="20"/>
      <c r="D6526" s="20"/>
      <c r="E6526" s="20"/>
      <c r="F6526" s="105">
        <v>34607</v>
      </c>
      <c r="G6526" s="116">
        <v>14.28</v>
      </c>
      <c r="H6526" s="20"/>
    </row>
    <row r="6527" spans="1:8" s="172" customFormat="1" ht="12.75" customHeight="1" x14ac:dyDescent="0.15">
      <c r="A6527" s="105"/>
      <c r="C6527" s="20"/>
      <c r="D6527" s="20"/>
      <c r="E6527" s="20"/>
      <c r="F6527" s="105">
        <v>34606</v>
      </c>
      <c r="G6527" s="116">
        <v>13.97</v>
      </c>
      <c r="H6527" s="20"/>
    </row>
    <row r="6528" spans="1:8" s="172" customFormat="1" ht="12.75" customHeight="1" x14ac:dyDescent="0.15">
      <c r="A6528" s="105"/>
      <c r="C6528" s="20"/>
      <c r="D6528" s="20"/>
      <c r="E6528" s="20"/>
      <c r="F6528" s="105">
        <v>34605</v>
      </c>
      <c r="G6528" s="116">
        <v>13.25</v>
      </c>
      <c r="H6528" s="20"/>
    </row>
    <row r="6529" spans="1:8" s="172" customFormat="1" ht="12.75" customHeight="1" x14ac:dyDescent="0.15">
      <c r="A6529" s="105"/>
      <c r="C6529" s="20"/>
      <c r="D6529" s="20"/>
      <c r="E6529" s="20"/>
      <c r="F6529" s="105">
        <v>34604</v>
      </c>
      <c r="G6529" s="116">
        <v>14.13</v>
      </c>
      <c r="H6529" s="20"/>
    </row>
    <row r="6530" spans="1:8" s="172" customFormat="1" ht="12.75" customHeight="1" x14ac:dyDescent="0.15">
      <c r="A6530" s="105"/>
      <c r="C6530" s="20"/>
      <c r="D6530" s="20"/>
      <c r="E6530" s="20"/>
      <c r="F6530" s="105">
        <v>34603</v>
      </c>
      <c r="G6530" s="116">
        <v>14.56</v>
      </c>
      <c r="H6530" s="20"/>
    </row>
    <row r="6531" spans="1:8" s="172" customFormat="1" ht="12.75" customHeight="1" x14ac:dyDescent="0.15">
      <c r="A6531" s="105"/>
      <c r="C6531" s="20"/>
      <c r="D6531" s="20"/>
      <c r="E6531" s="20"/>
      <c r="F6531" s="105">
        <v>34600</v>
      </c>
      <c r="G6531" s="116">
        <v>14.53</v>
      </c>
      <c r="H6531" s="20"/>
    </row>
    <row r="6532" spans="1:8" s="172" customFormat="1" ht="12.75" customHeight="1" x14ac:dyDescent="0.15">
      <c r="A6532" s="105"/>
      <c r="C6532" s="20"/>
      <c r="D6532" s="20"/>
      <c r="E6532" s="20"/>
      <c r="F6532" s="105">
        <v>34599</v>
      </c>
      <c r="G6532" s="116">
        <v>13.89</v>
      </c>
      <c r="H6532" s="20"/>
    </row>
    <row r="6533" spans="1:8" s="172" customFormat="1" ht="12.75" customHeight="1" x14ac:dyDescent="0.15">
      <c r="A6533" s="105"/>
      <c r="C6533" s="20"/>
      <c r="D6533" s="20"/>
      <c r="E6533" s="20"/>
      <c r="F6533" s="105">
        <v>34598</v>
      </c>
      <c r="G6533" s="116">
        <v>14.49</v>
      </c>
      <c r="H6533" s="20"/>
    </row>
    <row r="6534" spans="1:8" s="172" customFormat="1" ht="12.75" customHeight="1" x14ac:dyDescent="0.15">
      <c r="A6534" s="105"/>
      <c r="C6534" s="20"/>
      <c r="D6534" s="20"/>
      <c r="E6534" s="20"/>
      <c r="F6534" s="105">
        <v>34597</v>
      </c>
      <c r="G6534" s="116">
        <v>14.45</v>
      </c>
      <c r="H6534" s="20"/>
    </row>
    <row r="6535" spans="1:8" s="172" customFormat="1" ht="12.75" customHeight="1" x14ac:dyDescent="0.15">
      <c r="A6535" s="105"/>
      <c r="C6535" s="20"/>
      <c r="D6535" s="20"/>
      <c r="E6535" s="20"/>
      <c r="F6535" s="105">
        <v>34596</v>
      </c>
      <c r="G6535" s="116">
        <v>13.06</v>
      </c>
      <c r="H6535" s="20"/>
    </row>
    <row r="6536" spans="1:8" s="172" customFormat="1" ht="12.75" customHeight="1" x14ac:dyDescent="0.15">
      <c r="A6536" s="105"/>
      <c r="C6536" s="20"/>
      <c r="D6536" s="20"/>
      <c r="E6536" s="20"/>
      <c r="F6536" s="105">
        <v>34593</v>
      </c>
      <c r="G6536" s="116">
        <v>12.8</v>
      </c>
      <c r="H6536" s="20"/>
    </row>
    <row r="6537" spans="1:8" s="172" customFormat="1" ht="12.75" customHeight="1" x14ac:dyDescent="0.15">
      <c r="A6537" s="105"/>
      <c r="C6537" s="20"/>
      <c r="D6537" s="20"/>
      <c r="E6537" s="20"/>
      <c r="F6537" s="105">
        <v>34592</v>
      </c>
      <c r="G6537" s="116">
        <v>11.88</v>
      </c>
      <c r="H6537" s="20"/>
    </row>
    <row r="6538" spans="1:8" s="172" customFormat="1" ht="12.75" customHeight="1" x14ac:dyDescent="0.15">
      <c r="A6538" s="105"/>
      <c r="C6538" s="20"/>
      <c r="D6538" s="20"/>
      <c r="E6538" s="20"/>
      <c r="F6538" s="105">
        <v>34591</v>
      </c>
      <c r="G6538" s="116">
        <v>13.09</v>
      </c>
      <c r="H6538" s="20"/>
    </row>
    <row r="6539" spans="1:8" s="172" customFormat="1" ht="12.75" customHeight="1" x14ac:dyDescent="0.15">
      <c r="A6539" s="105"/>
      <c r="C6539" s="20"/>
      <c r="D6539" s="20"/>
      <c r="E6539" s="20"/>
      <c r="F6539" s="105">
        <v>34590</v>
      </c>
      <c r="G6539" s="116">
        <v>13.77</v>
      </c>
      <c r="H6539" s="20"/>
    </row>
    <row r="6540" spans="1:8" s="172" customFormat="1" ht="12.75" customHeight="1" x14ac:dyDescent="0.15">
      <c r="A6540" s="105"/>
      <c r="C6540" s="20"/>
      <c r="D6540" s="20"/>
      <c r="E6540" s="20"/>
      <c r="F6540" s="105">
        <v>34589</v>
      </c>
      <c r="G6540" s="116">
        <v>14.01</v>
      </c>
      <c r="H6540" s="20"/>
    </row>
    <row r="6541" spans="1:8" s="172" customFormat="1" ht="12.75" customHeight="1" x14ac:dyDescent="0.15">
      <c r="A6541" s="105"/>
      <c r="C6541" s="20"/>
      <c r="D6541" s="20"/>
      <c r="E6541" s="20"/>
      <c r="F6541" s="105">
        <v>34586</v>
      </c>
      <c r="G6541" s="116">
        <v>13.12</v>
      </c>
      <c r="H6541" s="20"/>
    </row>
    <row r="6542" spans="1:8" s="172" customFormat="1" ht="12.75" customHeight="1" x14ac:dyDescent="0.15">
      <c r="A6542" s="105"/>
      <c r="C6542" s="20"/>
      <c r="D6542" s="20"/>
      <c r="E6542" s="20"/>
      <c r="F6542" s="105">
        <v>34585</v>
      </c>
      <c r="G6542" s="116">
        <v>11.86</v>
      </c>
      <c r="H6542" s="20"/>
    </row>
    <row r="6543" spans="1:8" s="172" customFormat="1" ht="12.75" customHeight="1" x14ac:dyDescent="0.15">
      <c r="A6543" s="105"/>
      <c r="C6543" s="20"/>
      <c r="D6543" s="20"/>
      <c r="E6543" s="20"/>
      <c r="F6543" s="105">
        <v>34584</v>
      </c>
      <c r="G6543" s="116">
        <v>11.81</v>
      </c>
      <c r="H6543" s="20"/>
    </row>
    <row r="6544" spans="1:8" s="172" customFormat="1" ht="12.75" customHeight="1" x14ac:dyDescent="0.15">
      <c r="A6544" s="105"/>
      <c r="C6544" s="20"/>
      <c r="D6544" s="20"/>
      <c r="E6544" s="20"/>
      <c r="F6544" s="105">
        <v>34583</v>
      </c>
      <c r="G6544" s="116">
        <v>11.69</v>
      </c>
      <c r="H6544" s="20"/>
    </row>
    <row r="6545" spans="1:8" s="172" customFormat="1" ht="12.75" customHeight="1" x14ac:dyDescent="0.15">
      <c r="A6545" s="105"/>
      <c r="C6545" s="20"/>
      <c r="D6545" s="20"/>
      <c r="E6545" s="20"/>
      <c r="F6545" s="105">
        <v>34579</v>
      </c>
      <c r="G6545" s="116">
        <v>11.4</v>
      </c>
      <c r="H6545" s="20"/>
    </row>
    <row r="6546" spans="1:8" s="172" customFormat="1" ht="12.75" customHeight="1" x14ac:dyDescent="0.15">
      <c r="A6546" s="105"/>
      <c r="C6546" s="20"/>
      <c r="D6546" s="20"/>
      <c r="E6546" s="20"/>
      <c r="F6546" s="105">
        <v>34578</v>
      </c>
      <c r="G6546" s="116">
        <v>11.86</v>
      </c>
      <c r="H6546" s="20"/>
    </row>
    <row r="6547" spans="1:8" s="172" customFormat="1" ht="12.75" customHeight="1" x14ac:dyDescent="0.15">
      <c r="A6547" s="105"/>
      <c r="C6547" s="20"/>
      <c r="D6547" s="20"/>
      <c r="E6547" s="20"/>
      <c r="F6547" s="105">
        <v>34577</v>
      </c>
      <c r="G6547" s="116">
        <v>11.97</v>
      </c>
      <c r="H6547" s="20"/>
    </row>
    <row r="6548" spans="1:8" s="172" customFormat="1" ht="12.75" customHeight="1" x14ac:dyDescent="0.15">
      <c r="A6548" s="105"/>
      <c r="C6548" s="20"/>
      <c r="D6548" s="20"/>
      <c r="E6548" s="20"/>
      <c r="F6548" s="105">
        <v>34576</v>
      </c>
      <c r="G6548" s="116">
        <v>11.23</v>
      </c>
      <c r="H6548" s="20"/>
    </row>
    <row r="6549" spans="1:8" s="172" customFormat="1" ht="12.75" customHeight="1" x14ac:dyDescent="0.15">
      <c r="A6549" s="105"/>
      <c r="C6549" s="20"/>
      <c r="D6549" s="20"/>
      <c r="E6549" s="20"/>
      <c r="F6549" s="105">
        <v>34575</v>
      </c>
      <c r="G6549" s="116">
        <v>11.82</v>
      </c>
      <c r="H6549" s="20"/>
    </row>
    <row r="6550" spans="1:8" s="172" customFormat="1" ht="12.75" customHeight="1" x14ac:dyDescent="0.15">
      <c r="A6550" s="105"/>
      <c r="C6550" s="20"/>
      <c r="D6550" s="20"/>
      <c r="E6550" s="20"/>
      <c r="F6550" s="105">
        <v>34572</v>
      </c>
      <c r="G6550" s="116">
        <v>12.19</v>
      </c>
      <c r="H6550" s="20"/>
    </row>
    <row r="6551" spans="1:8" s="172" customFormat="1" ht="12.75" customHeight="1" x14ac:dyDescent="0.15">
      <c r="A6551" s="105"/>
      <c r="C6551" s="20"/>
      <c r="D6551" s="20"/>
      <c r="E6551" s="20"/>
      <c r="F6551" s="105">
        <v>34571</v>
      </c>
      <c r="G6551" s="116">
        <v>12.02</v>
      </c>
      <c r="H6551" s="20"/>
    </row>
    <row r="6552" spans="1:8" s="172" customFormat="1" ht="12.75" customHeight="1" x14ac:dyDescent="0.15">
      <c r="A6552" s="105"/>
      <c r="C6552" s="20"/>
      <c r="D6552" s="20"/>
      <c r="E6552" s="20"/>
      <c r="F6552" s="105">
        <v>34570</v>
      </c>
      <c r="G6552" s="116">
        <v>11.57</v>
      </c>
      <c r="H6552" s="20"/>
    </row>
    <row r="6553" spans="1:8" s="172" customFormat="1" ht="12.75" customHeight="1" x14ac:dyDescent="0.15">
      <c r="A6553" s="105"/>
      <c r="C6553" s="20"/>
      <c r="D6553" s="20"/>
      <c r="E6553" s="20"/>
      <c r="F6553" s="105">
        <v>34569</v>
      </c>
      <c r="G6553" s="116">
        <v>11.75</v>
      </c>
      <c r="H6553" s="20"/>
    </row>
    <row r="6554" spans="1:8" s="172" customFormat="1" ht="12.75" customHeight="1" x14ac:dyDescent="0.15">
      <c r="A6554" s="105"/>
      <c r="C6554" s="20"/>
      <c r="D6554" s="20"/>
      <c r="E6554" s="20"/>
      <c r="F6554" s="105">
        <v>34568</v>
      </c>
      <c r="G6554" s="116">
        <v>12.62</v>
      </c>
      <c r="H6554" s="20"/>
    </row>
    <row r="6555" spans="1:8" s="172" customFormat="1" ht="12.75" customHeight="1" x14ac:dyDescent="0.15">
      <c r="A6555" s="105"/>
      <c r="C6555" s="20"/>
      <c r="D6555" s="20"/>
      <c r="E6555" s="20"/>
      <c r="F6555" s="105">
        <v>34565</v>
      </c>
      <c r="G6555" s="116">
        <v>12.83</v>
      </c>
      <c r="H6555" s="20"/>
    </row>
    <row r="6556" spans="1:8" s="172" customFormat="1" ht="12.75" customHeight="1" x14ac:dyDescent="0.15">
      <c r="A6556" s="105"/>
      <c r="C6556" s="20"/>
      <c r="D6556" s="20"/>
      <c r="E6556" s="20"/>
      <c r="F6556" s="105">
        <v>34564</v>
      </c>
      <c r="G6556" s="116">
        <v>12.07</v>
      </c>
      <c r="H6556" s="20"/>
    </row>
    <row r="6557" spans="1:8" s="172" customFormat="1" ht="12.75" customHeight="1" x14ac:dyDescent="0.15">
      <c r="A6557" s="105"/>
      <c r="C6557" s="20"/>
      <c r="D6557" s="20"/>
      <c r="E6557" s="20"/>
      <c r="F6557" s="105">
        <v>34563</v>
      </c>
      <c r="G6557" s="116">
        <v>11.54</v>
      </c>
      <c r="H6557" s="20"/>
    </row>
    <row r="6558" spans="1:8" s="172" customFormat="1" ht="12.75" customHeight="1" x14ac:dyDescent="0.15">
      <c r="A6558" s="105"/>
      <c r="C6558" s="20"/>
      <c r="D6558" s="20"/>
      <c r="E6558" s="20"/>
      <c r="F6558" s="105">
        <v>34562</v>
      </c>
      <c r="G6558" s="116">
        <v>11.39</v>
      </c>
      <c r="H6558" s="20"/>
    </row>
    <row r="6559" spans="1:8" s="172" customFormat="1" ht="12.75" customHeight="1" x14ac:dyDescent="0.15">
      <c r="A6559" s="105"/>
      <c r="C6559" s="20"/>
      <c r="D6559" s="20"/>
      <c r="E6559" s="20"/>
      <c r="F6559" s="105">
        <v>34561</v>
      </c>
      <c r="G6559" s="116">
        <v>12.06</v>
      </c>
      <c r="H6559" s="20"/>
    </row>
    <row r="6560" spans="1:8" s="172" customFormat="1" ht="12.75" customHeight="1" x14ac:dyDescent="0.15">
      <c r="A6560" s="105"/>
      <c r="C6560" s="20"/>
      <c r="D6560" s="20"/>
      <c r="E6560" s="20"/>
      <c r="F6560" s="105">
        <v>34558</v>
      </c>
      <c r="G6560" s="116">
        <v>11.09</v>
      </c>
      <c r="H6560" s="20"/>
    </row>
    <row r="6561" spans="1:8" s="172" customFormat="1" ht="12.75" customHeight="1" x14ac:dyDescent="0.15">
      <c r="A6561" s="105"/>
      <c r="C6561" s="20"/>
      <c r="D6561" s="20"/>
      <c r="E6561" s="20"/>
      <c r="F6561" s="105">
        <v>34557</v>
      </c>
      <c r="G6561" s="116">
        <v>12.13</v>
      </c>
      <c r="H6561" s="20"/>
    </row>
    <row r="6562" spans="1:8" s="172" customFormat="1" ht="12.75" customHeight="1" x14ac:dyDescent="0.15">
      <c r="A6562" s="105"/>
      <c r="C6562" s="20"/>
      <c r="D6562" s="20"/>
      <c r="E6562" s="20"/>
      <c r="F6562" s="105">
        <v>34556</v>
      </c>
      <c r="G6562" s="116">
        <v>11.91</v>
      </c>
      <c r="H6562" s="20"/>
    </row>
    <row r="6563" spans="1:8" s="172" customFormat="1" ht="12.75" customHeight="1" x14ac:dyDescent="0.15">
      <c r="A6563" s="105"/>
      <c r="C6563" s="20"/>
      <c r="D6563" s="20"/>
      <c r="E6563" s="20"/>
      <c r="F6563" s="105">
        <v>34555</v>
      </c>
      <c r="G6563" s="116">
        <v>12.54</v>
      </c>
      <c r="H6563" s="20"/>
    </row>
    <row r="6564" spans="1:8" s="172" customFormat="1" ht="12.75" customHeight="1" x14ac:dyDescent="0.15">
      <c r="A6564" s="105"/>
      <c r="C6564" s="20"/>
      <c r="D6564" s="20"/>
      <c r="E6564" s="20"/>
      <c r="F6564" s="105">
        <v>34554</v>
      </c>
      <c r="G6564" s="116">
        <v>12.41</v>
      </c>
      <c r="H6564" s="20"/>
    </row>
    <row r="6565" spans="1:8" s="172" customFormat="1" ht="12.75" customHeight="1" x14ac:dyDescent="0.15">
      <c r="A6565" s="105"/>
      <c r="C6565" s="20"/>
      <c r="D6565" s="20"/>
      <c r="E6565" s="20"/>
      <c r="F6565" s="105">
        <v>34551</v>
      </c>
      <c r="G6565" s="116">
        <v>12.34</v>
      </c>
      <c r="H6565" s="20"/>
    </row>
    <row r="6566" spans="1:8" s="172" customFormat="1" ht="12.75" customHeight="1" x14ac:dyDescent="0.15">
      <c r="A6566" s="105"/>
      <c r="C6566" s="20"/>
      <c r="D6566" s="20"/>
      <c r="E6566" s="20"/>
      <c r="F6566" s="105">
        <v>34550</v>
      </c>
      <c r="G6566" s="116">
        <v>12.18</v>
      </c>
      <c r="H6566" s="20"/>
    </row>
    <row r="6567" spans="1:8" s="172" customFormat="1" ht="12.75" customHeight="1" x14ac:dyDescent="0.15">
      <c r="A6567" s="105"/>
      <c r="C6567" s="20"/>
      <c r="D6567" s="20"/>
      <c r="E6567" s="20"/>
      <c r="F6567" s="105">
        <v>34549</v>
      </c>
      <c r="G6567" s="116">
        <v>11.35</v>
      </c>
      <c r="H6567" s="20"/>
    </row>
    <row r="6568" spans="1:8" s="172" customFormat="1" ht="12.75" customHeight="1" x14ac:dyDescent="0.15">
      <c r="A6568" s="105"/>
      <c r="C6568" s="20"/>
      <c r="D6568" s="20"/>
      <c r="E6568" s="20"/>
      <c r="F6568" s="105">
        <v>34548</v>
      </c>
      <c r="G6568" s="116">
        <v>11.27</v>
      </c>
      <c r="H6568" s="20"/>
    </row>
    <row r="6569" spans="1:8" s="172" customFormat="1" ht="12.75" customHeight="1" x14ac:dyDescent="0.15">
      <c r="A6569" s="105"/>
      <c r="C6569" s="20"/>
      <c r="D6569" s="20"/>
      <c r="E6569" s="20"/>
      <c r="F6569" s="105">
        <v>34547</v>
      </c>
      <c r="G6569" s="116">
        <v>11.17</v>
      </c>
      <c r="H6569" s="20"/>
    </row>
    <row r="6570" spans="1:8" s="172" customFormat="1" ht="12.75" customHeight="1" x14ac:dyDescent="0.15">
      <c r="A6570" s="105"/>
      <c r="C6570" s="20"/>
      <c r="D6570" s="20"/>
      <c r="E6570" s="20"/>
      <c r="F6570" s="105">
        <v>34544</v>
      </c>
      <c r="G6570" s="116">
        <v>11.13</v>
      </c>
      <c r="H6570" s="20"/>
    </row>
    <row r="6571" spans="1:8" s="172" customFormat="1" ht="12.75" customHeight="1" x14ac:dyDescent="0.15">
      <c r="A6571" s="105"/>
      <c r="C6571" s="20"/>
      <c r="D6571" s="20"/>
      <c r="E6571" s="20"/>
      <c r="F6571" s="105">
        <v>34543</v>
      </c>
      <c r="G6571" s="116">
        <v>12.03</v>
      </c>
      <c r="H6571" s="20"/>
    </row>
    <row r="6572" spans="1:8" s="172" customFormat="1" ht="12.75" customHeight="1" x14ac:dyDescent="0.15">
      <c r="A6572" s="105"/>
      <c r="C6572" s="20"/>
      <c r="D6572" s="20"/>
      <c r="E6572" s="20"/>
      <c r="F6572" s="105">
        <v>34542</v>
      </c>
      <c r="G6572" s="116">
        <v>11.93</v>
      </c>
      <c r="H6572" s="20"/>
    </row>
    <row r="6573" spans="1:8" s="172" customFormat="1" ht="12.75" customHeight="1" x14ac:dyDescent="0.15">
      <c r="A6573" s="105"/>
      <c r="C6573" s="20"/>
      <c r="D6573" s="20"/>
      <c r="E6573" s="20"/>
      <c r="F6573" s="105">
        <v>34541</v>
      </c>
      <c r="G6573" s="116">
        <v>11.66</v>
      </c>
      <c r="H6573" s="20"/>
    </row>
    <row r="6574" spans="1:8" s="172" customFormat="1" ht="12.75" customHeight="1" x14ac:dyDescent="0.15">
      <c r="A6574" s="105"/>
      <c r="C6574" s="20"/>
      <c r="D6574" s="20"/>
      <c r="E6574" s="20"/>
      <c r="F6574" s="105">
        <v>34540</v>
      </c>
      <c r="G6574" s="116">
        <v>11.46</v>
      </c>
      <c r="H6574" s="20"/>
    </row>
    <row r="6575" spans="1:8" s="172" customFormat="1" ht="12.75" customHeight="1" x14ac:dyDescent="0.15">
      <c r="A6575" s="105"/>
      <c r="C6575" s="20"/>
      <c r="D6575" s="20"/>
      <c r="E6575" s="20"/>
      <c r="F6575" s="105">
        <v>34537</v>
      </c>
      <c r="G6575" s="116">
        <v>11.22</v>
      </c>
      <c r="H6575" s="20"/>
    </row>
    <row r="6576" spans="1:8" s="172" customFormat="1" ht="12.75" customHeight="1" x14ac:dyDescent="0.15">
      <c r="A6576" s="105"/>
      <c r="C6576" s="20"/>
      <c r="D6576" s="20"/>
      <c r="E6576" s="20"/>
      <c r="F6576" s="105">
        <v>34536</v>
      </c>
      <c r="G6576" s="116">
        <v>11.65</v>
      </c>
      <c r="H6576" s="20"/>
    </row>
    <row r="6577" spans="1:8" s="172" customFormat="1" ht="12.75" customHeight="1" x14ac:dyDescent="0.15">
      <c r="A6577" s="105"/>
      <c r="C6577" s="20"/>
      <c r="D6577" s="20"/>
      <c r="E6577" s="20"/>
      <c r="F6577" s="105">
        <v>34535</v>
      </c>
      <c r="G6577" s="116">
        <v>11.7</v>
      </c>
      <c r="H6577" s="20"/>
    </row>
    <row r="6578" spans="1:8" s="172" customFormat="1" ht="12.75" customHeight="1" x14ac:dyDescent="0.15">
      <c r="A6578" s="105"/>
      <c r="C6578" s="20"/>
      <c r="D6578" s="20"/>
      <c r="E6578" s="20"/>
      <c r="F6578" s="105">
        <v>34534</v>
      </c>
      <c r="G6578" s="116">
        <v>11.65</v>
      </c>
      <c r="H6578" s="20"/>
    </row>
    <row r="6579" spans="1:8" s="172" customFormat="1" ht="12.75" customHeight="1" x14ac:dyDescent="0.15">
      <c r="A6579" s="105"/>
      <c r="C6579" s="20"/>
      <c r="D6579" s="20"/>
      <c r="E6579" s="20"/>
      <c r="F6579" s="105">
        <v>34533</v>
      </c>
      <c r="G6579" s="116">
        <v>11.44</v>
      </c>
      <c r="H6579" s="20"/>
    </row>
    <row r="6580" spans="1:8" s="172" customFormat="1" ht="12.75" customHeight="1" x14ac:dyDescent="0.15">
      <c r="A6580" s="105"/>
      <c r="C6580" s="20"/>
      <c r="D6580" s="20"/>
      <c r="E6580" s="20"/>
      <c r="F6580" s="105">
        <v>34530</v>
      </c>
      <c r="G6580" s="116">
        <v>11.28</v>
      </c>
      <c r="H6580" s="20"/>
    </row>
    <row r="6581" spans="1:8" s="172" customFormat="1" ht="12.75" customHeight="1" x14ac:dyDescent="0.15">
      <c r="A6581" s="105"/>
      <c r="C6581" s="20"/>
      <c r="D6581" s="20"/>
      <c r="E6581" s="20"/>
      <c r="F6581" s="105">
        <v>34529</v>
      </c>
      <c r="G6581" s="116">
        <v>11.64</v>
      </c>
      <c r="H6581" s="20"/>
    </row>
    <row r="6582" spans="1:8" s="172" customFormat="1" ht="12.75" customHeight="1" x14ac:dyDescent="0.15">
      <c r="A6582" s="105"/>
      <c r="C6582" s="20"/>
      <c r="D6582" s="20"/>
      <c r="E6582" s="20"/>
      <c r="F6582" s="105">
        <v>34528</v>
      </c>
      <c r="G6582" s="116">
        <v>12.42</v>
      </c>
      <c r="H6582" s="20"/>
    </row>
    <row r="6583" spans="1:8" s="172" customFormat="1" ht="12.75" customHeight="1" x14ac:dyDescent="0.15">
      <c r="A6583" s="105"/>
      <c r="C6583" s="20"/>
      <c r="D6583" s="20"/>
      <c r="E6583" s="20"/>
      <c r="F6583" s="105">
        <v>34527</v>
      </c>
      <c r="G6583" s="116">
        <v>13.4</v>
      </c>
      <c r="H6583" s="20"/>
    </row>
    <row r="6584" spans="1:8" s="172" customFormat="1" ht="12.75" customHeight="1" x14ac:dyDescent="0.15">
      <c r="A6584" s="105"/>
      <c r="C6584" s="20"/>
      <c r="D6584" s="20"/>
      <c r="E6584" s="20"/>
      <c r="F6584" s="105">
        <v>34526</v>
      </c>
      <c r="G6584" s="116">
        <v>13.83</v>
      </c>
      <c r="H6584" s="20"/>
    </row>
    <row r="6585" spans="1:8" s="172" customFormat="1" ht="12.75" customHeight="1" x14ac:dyDescent="0.15">
      <c r="A6585" s="105"/>
      <c r="C6585" s="20"/>
      <c r="D6585" s="20"/>
      <c r="E6585" s="20"/>
      <c r="F6585" s="105">
        <v>34523</v>
      </c>
      <c r="G6585" s="116">
        <v>13.26</v>
      </c>
      <c r="H6585" s="20"/>
    </row>
    <row r="6586" spans="1:8" s="172" customFormat="1" ht="12.75" customHeight="1" x14ac:dyDescent="0.15">
      <c r="A6586" s="105"/>
      <c r="C6586" s="20"/>
      <c r="D6586" s="20"/>
      <c r="E6586" s="20"/>
      <c r="F6586" s="105">
        <v>34522</v>
      </c>
      <c r="G6586" s="116">
        <v>14.01</v>
      </c>
      <c r="H6586" s="20"/>
    </row>
    <row r="6587" spans="1:8" s="172" customFormat="1" ht="12.75" customHeight="1" x14ac:dyDescent="0.15">
      <c r="A6587" s="105"/>
      <c r="C6587" s="20"/>
      <c r="D6587" s="20"/>
      <c r="E6587" s="20"/>
      <c r="F6587" s="105">
        <v>34521</v>
      </c>
      <c r="G6587" s="116">
        <v>14.7</v>
      </c>
      <c r="H6587" s="20"/>
    </row>
    <row r="6588" spans="1:8" s="172" customFormat="1" ht="12.75" customHeight="1" x14ac:dyDescent="0.15">
      <c r="A6588" s="105"/>
      <c r="C6588" s="20"/>
      <c r="D6588" s="20"/>
      <c r="E6588" s="20"/>
      <c r="F6588" s="105">
        <v>34520</v>
      </c>
      <c r="G6588" s="116">
        <v>14.92</v>
      </c>
      <c r="H6588" s="20"/>
    </row>
    <row r="6589" spans="1:8" s="172" customFormat="1" ht="12.75" customHeight="1" x14ac:dyDescent="0.15">
      <c r="A6589" s="105"/>
      <c r="C6589" s="20"/>
      <c r="D6589" s="20"/>
      <c r="E6589" s="20"/>
      <c r="F6589" s="105">
        <v>34516</v>
      </c>
      <c r="G6589" s="116">
        <v>14.36</v>
      </c>
      <c r="H6589" s="20"/>
    </row>
    <row r="6590" spans="1:8" s="172" customFormat="1" ht="12.75" customHeight="1" x14ac:dyDescent="0.15">
      <c r="A6590" s="105"/>
      <c r="C6590" s="20"/>
      <c r="D6590" s="20"/>
      <c r="E6590" s="20"/>
      <c r="F6590" s="105">
        <v>34515</v>
      </c>
      <c r="G6590" s="116">
        <v>14.97</v>
      </c>
      <c r="H6590" s="20"/>
    </row>
    <row r="6591" spans="1:8" s="172" customFormat="1" ht="12.75" customHeight="1" x14ac:dyDescent="0.15">
      <c r="A6591" s="105"/>
      <c r="C6591" s="20"/>
      <c r="D6591" s="20"/>
      <c r="E6591" s="20"/>
      <c r="F6591" s="105">
        <v>34514</v>
      </c>
      <c r="G6591" s="116">
        <v>14.42</v>
      </c>
      <c r="H6591" s="20"/>
    </row>
    <row r="6592" spans="1:8" s="172" customFormat="1" ht="12.75" customHeight="1" x14ac:dyDescent="0.15">
      <c r="A6592" s="105"/>
      <c r="C6592" s="20"/>
      <c r="D6592" s="20"/>
      <c r="E6592" s="20"/>
      <c r="F6592" s="105">
        <v>34513</v>
      </c>
      <c r="G6592" s="116">
        <v>15.04</v>
      </c>
      <c r="H6592" s="20"/>
    </row>
    <row r="6593" spans="1:8" s="172" customFormat="1" ht="12.75" customHeight="1" x14ac:dyDescent="0.15">
      <c r="A6593" s="105"/>
      <c r="C6593" s="20"/>
      <c r="D6593" s="20"/>
      <c r="E6593" s="20"/>
      <c r="F6593" s="105">
        <v>34512</v>
      </c>
      <c r="G6593" s="116">
        <v>15.53</v>
      </c>
      <c r="H6593" s="20"/>
    </row>
    <row r="6594" spans="1:8" s="172" customFormat="1" ht="12.75" customHeight="1" x14ac:dyDescent="0.15">
      <c r="A6594" s="105"/>
      <c r="C6594" s="20"/>
      <c r="D6594" s="20"/>
      <c r="E6594" s="20"/>
      <c r="F6594" s="105">
        <v>34509</v>
      </c>
      <c r="G6594" s="116">
        <v>16.72</v>
      </c>
      <c r="H6594" s="20"/>
    </row>
    <row r="6595" spans="1:8" s="172" customFormat="1" ht="12.75" customHeight="1" x14ac:dyDescent="0.15">
      <c r="A6595" s="105"/>
      <c r="C6595" s="20"/>
      <c r="D6595" s="20"/>
      <c r="E6595" s="20"/>
      <c r="F6595" s="105">
        <v>34508</v>
      </c>
      <c r="G6595" s="116">
        <v>14.12</v>
      </c>
      <c r="H6595" s="20"/>
    </row>
    <row r="6596" spans="1:8" s="172" customFormat="1" ht="12.75" customHeight="1" x14ac:dyDescent="0.15">
      <c r="A6596" s="105"/>
      <c r="C6596" s="20"/>
      <c r="D6596" s="20"/>
      <c r="E6596" s="20"/>
      <c r="F6596" s="105">
        <v>34507</v>
      </c>
      <c r="G6596" s="116">
        <v>14.02</v>
      </c>
      <c r="H6596" s="20"/>
    </row>
    <row r="6597" spans="1:8" s="172" customFormat="1" ht="12.75" customHeight="1" x14ac:dyDescent="0.15">
      <c r="A6597" s="105"/>
      <c r="C6597" s="20"/>
      <c r="D6597" s="20"/>
      <c r="E6597" s="20"/>
      <c r="F6597" s="105">
        <v>34506</v>
      </c>
      <c r="G6597" s="116">
        <v>14.7</v>
      </c>
      <c r="H6597" s="20"/>
    </row>
    <row r="6598" spans="1:8" s="172" customFormat="1" ht="12.75" customHeight="1" x14ac:dyDescent="0.15">
      <c r="A6598" s="105"/>
      <c r="C6598" s="20"/>
      <c r="D6598" s="20"/>
      <c r="E6598" s="20"/>
      <c r="F6598" s="105">
        <v>34505</v>
      </c>
      <c r="G6598" s="116">
        <v>13.96</v>
      </c>
      <c r="H6598" s="20"/>
    </row>
    <row r="6599" spans="1:8" s="172" customFormat="1" ht="12.75" customHeight="1" x14ac:dyDescent="0.15">
      <c r="A6599" s="105"/>
      <c r="C6599" s="20"/>
      <c r="D6599" s="20"/>
      <c r="E6599" s="20"/>
      <c r="F6599" s="105">
        <v>34502</v>
      </c>
      <c r="G6599" s="116">
        <v>12.31</v>
      </c>
      <c r="H6599" s="20"/>
    </row>
    <row r="6600" spans="1:8" s="172" customFormat="1" ht="12.75" customHeight="1" x14ac:dyDescent="0.15">
      <c r="A6600" s="105"/>
      <c r="C6600" s="20"/>
      <c r="D6600" s="20"/>
      <c r="E6600" s="20"/>
      <c r="F6600" s="105">
        <v>34501</v>
      </c>
      <c r="G6600" s="116">
        <v>11.22</v>
      </c>
      <c r="H6600" s="20"/>
    </row>
    <row r="6601" spans="1:8" s="172" customFormat="1" ht="12.75" customHeight="1" x14ac:dyDescent="0.15">
      <c r="A6601" s="105"/>
      <c r="C6601" s="20"/>
      <c r="D6601" s="20"/>
      <c r="E6601" s="20"/>
      <c r="F6601" s="105">
        <v>34500</v>
      </c>
      <c r="G6601" s="116">
        <v>11.52</v>
      </c>
      <c r="H6601" s="20"/>
    </row>
    <row r="6602" spans="1:8" s="172" customFormat="1" ht="12.75" customHeight="1" x14ac:dyDescent="0.15">
      <c r="A6602" s="105"/>
      <c r="C6602" s="20"/>
      <c r="D6602" s="20"/>
      <c r="E6602" s="20"/>
      <c r="F6602" s="105">
        <v>34499</v>
      </c>
      <c r="G6602" s="116">
        <v>11.6</v>
      </c>
      <c r="H6602" s="20"/>
    </row>
    <row r="6603" spans="1:8" s="172" customFormat="1" ht="12.75" customHeight="1" x14ac:dyDescent="0.15">
      <c r="A6603" s="105"/>
      <c r="C6603" s="20"/>
      <c r="D6603" s="20"/>
      <c r="E6603" s="20"/>
      <c r="F6603" s="105">
        <v>34498</v>
      </c>
      <c r="G6603" s="116">
        <v>11.92</v>
      </c>
      <c r="H6603" s="20"/>
    </row>
    <row r="6604" spans="1:8" s="172" customFormat="1" ht="12.75" customHeight="1" x14ac:dyDescent="0.15">
      <c r="A6604" s="105"/>
      <c r="C6604" s="20"/>
      <c r="D6604" s="20"/>
      <c r="E6604" s="20"/>
      <c r="F6604" s="105">
        <v>34495</v>
      </c>
      <c r="G6604" s="116">
        <v>12.69</v>
      </c>
      <c r="H6604" s="20"/>
    </row>
    <row r="6605" spans="1:8" s="172" customFormat="1" ht="12.75" customHeight="1" x14ac:dyDescent="0.15">
      <c r="A6605" s="105"/>
      <c r="C6605" s="20"/>
      <c r="D6605" s="20"/>
      <c r="E6605" s="20"/>
      <c r="F6605" s="105">
        <v>34494</v>
      </c>
      <c r="G6605" s="116">
        <v>13.21</v>
      </c>
      <c r="H6605" s="20"/>
    </row>
    <row r="6606" spans="1:8" s="172" customFormat="1" ht="12.75" customHeight="1" x14ac:dyDescent="0.15">
      <c r="A6606" s="105"/>
      <c r="C6606" s="20"/>
      <c r="D6606" s="20"/>
      <c r="E6606" s="20"/>
      <c r="F6606" s="105">
        <v>34493</v>
      </c>
      <c r="G6606" s="116">
        <v>13.32</v>
      </c>
      <c r="H6606" s="20"/>
    </row>
    <row r="6607" spans="1:8" s="172" customFormat="1" ht="12.75" customHeight="1" x14ac:dyDescent="0.15">
      <c r="A6607" s="105"/>
      <c r="C6607" s="20"/>
      <c r="D6607" s="20"/>
      <c r="E6607" s="20"/>
      <c r="F6607" s="105">
        <v>34492</v>
      </c>
      <c r="G6607" s="116">
        <v>13.05</v>
      </c>
      <c r="H6607" s="20"/>
    </row>
    <row r="6608" spans="1:8" s="172" customFormat="1" ht="12.75" customHeight="1" x14ac:dyDescent="0.15">
      <c r="A6608" s="105"/>
      <c r="C6608" s="20"/>
      <c r="D6608" s="20"/>
      <c r="E6608" s="20"/>
      <c r="F6608" s="105">
        <v>34491</v>
      </c>
      <c r="G6608" s="116">
        <v>13.03</v>
      </c>
      <c r="H6608" s="20"/>
    </row>
    <row r="6609" spans="1:8" s="172" customFormat="1" ht="12.75" customHeight="1" x14ac:dyDescent="0.15">
      <c r="A6609" s="105"/>
      <c r="C6609" s="20"/>
      <c r="D6609" s="20"/>
      <c r="E6609" s="20"/>
      <c r="F6609" s="105">
        <v>34488</v>
      </c>
      <c r="G6609" s="116">
        <v>12.19</v>
      </c>
      <c r="H6609" s="20"/>
    </row>
    <row r="6610" spans="1:8" s="172" customFormat="1" ht="12.75" customHeight="1" x14ac:dyDescent="0.15">
      <c r="A6610" s="105"/>
      <c r="C6610" s="20"/>
      <c r="D6610" s="20"/>
      <c r="E6610" s="20"/>
      <c r="F6610" s="105">
        <v>34487</v>
      </c>
      <c r="G6610" s="116">
        <v>12.73</v>
      </c>
      <c r="H6610" s="20"/>
    </row>
    <row r="6611" spans="1:8" s="172" customFormat="1" ht="12.75" customHeight="1" x14ac:dyDescent="0.15">
      <c r="A6611" s="105"/>
      <c r="C6611" s="20"/>
      <c r="D6611" s="20"/>
      <c r="E6611" s="20"/>
      <c r="F6611" s="105">
        <v>34486</v>
      </c>
      <c r="G6611" s="116">
        <v>12.72</v>
      </c>
      <c r="H6611" s="20"/>
    </row>
    <row r="6612" spans="1:8" s="172" customFormat="1" ht="12.75" customHeight="1" x14ac:dyDescent="0.15">
      <c r="A6612" s="105"/>
      <c r="C6612" s="20"/>
      <c r="D6612" s="20"/>
      <c r="E6612" s="20"/>
      <c r="F6612" s="105">
        <v>34485</v>
      </c>
      <c r="G6612" s="116">
        <v>13.03</v>
      </c>
      <c r="H6612" s="20"/>
    </row>
    <row r="6613" spans="1:8" s="172" customFormat="1" ht="12.75" customHeight="1" x14ac:dyDescent="0.15">
      <c r="A6613" s="105"/>
      <c r="C6613" s="20"/>
      <c r="D6613" s="20"/>
      <c r="E6613" s="20"/>
      <c r="F6613" s="105">
        <v>34481</v>
      </c>
      <c r="G6613" s="116">
        <v>12.49</v>
      </c>
      <c r="H6613" s="20"/>
    </row>
    <row r="6614" spans="1:8" s="172" customFormat="1" ht="12.75" customHeight="1" x14ac:dyDescent="0.15">
      <c r="A6614" s="105"/>
      <c r="C6614" s="20"/>
      <c r="D6614" s="20"/>
      <c r="E6614" s="20"/>
      <c r="F6614" s="105">
        <v>34480</v>
      </c>
      <c r="G6614" s="116">
        <v>12.5</v>
      </c>
      <c r="H6614" s="20"/>
    </row>
    <row r="6615" spans="1:8" s="172" customFormat="1" ht="12.75" customHeight="1" x14ac:dyDescent="0.15">
      <c r="A6615" s="105"/>
      <c r="C6615" s="20"/>
      <c r="D6615" s="20"/>
      <c r="E6615" s="20"/>
      <c r="F6615" s="105">
        <v>34479</v>
      </c>
      <c r="G6615" s="116">
        <v>12.43</v>
      </c>
      <c r="H6615" s="20"/>
    </row>
    <row r="6616" spans="1:8" s="172" customFormat="1" ht="12.75" customHeight="1" x14ac:dyDescent="0.15">
      <c r="A6616" s="105"/>
      <c r="C6616" s="20"/>
      <c r="D6616" s="20"/>
      <c r="E6616" s="20"/>
      <c r="F6616" s="105">
        <v>34478</v>
      </c>
      <c r="G6616" s="116">
        <v>12.73</v>
      </c>
      <c r="H6616" s="20"/>
    </row>
    <row r="6617" spans="1:8" s="172" customFormat="1" ht="12.75" customHeight="1" x14ac:dyDescent="0.15">
      <c r="A6617" s="105"/>
      <c r="C6617" s="20"/>
      <c r="D6617" s="20"/>
      <c r="E6617" s="20"/>
      <c r="F6617" s="105">
        <v>34477</v>
      </c>
      <c r="G6617" s="116">
        <v>13.49</v>
      </c>
      <c r="H6617" s="20"/>
    </row>
    <row r="6618" spans="1:8" s="172" customFormat="1" ht="12.75" customHeight="1" x14ac:dyDescent="0.15">
      <c r="A6618" s="105"/>
      <c r="C6618" s="20"/>
      <c r="D6618" s="20"/>
      <c r="E6618" s="20"/>
      <c r="F6618" s="105">
        <v>34474</v>
      </c>
      <c r="G6618" s="116">
        <v>12.79</v>
      </c>
      <c r="H6618" s="20"/>
    </row>
    <row r="6619" spans="1:8" s="172" customFormat="1" ht="12.75" customHeight="1" x14ac:dyDescent="0.15">
      <c r="A6619" s="105"/>
      <c r="C6619" s="20"/>
      <c r="D6619" s="20"/>
      <c r="E6619" s="20"/>
      <c r="F6619" s="105">
        <v>34473</v>
      </c>
      <c r="G6619" s="116">
        <v>12.33</v>
      </c>
      <c r="H6619" s="20"/>
    </row>
    <row r="6620" spans="1:8" s="172" customFormat="1" ht="12.75" customHeight="1" x14ac:dyDescent="0.15">
      <c r="A6620" s="105"/>
      <c r="C6620" s="20"/>
      <c r="D6620" s="20"/>
      <c r="E6620" s="20"/>
      <c r="F6620" s="105">
        <v>34472</v>
      </c>
      <c r="G6620" s="116">
        <v>12.55</v>
      </c>
      <c r="H6620" s="20"/>
    </row>
    <row r="6621" spans="1:8" s="172" customFormat="1" ht="12.75" customHeight="1" x14ac:dyDescent="0.15">
      <c r="A6621" s="105"/>
      <c r="C6621" s="20"/>
      <c r="D6621" s="20"/>
      <c r="E6621" s="20"/>
      <c r="F6621" s="105">
        <v>34471</v>
      </c>
      <c r="G6621" s="116">
        <v>14.08</v>
      </c>
      <c r="H6621" s="20"/>
    </row>
    <row r="6622" spans="1:8" s="172" customFormat="1" ht="12.75" customHeight="1" x14ac:dyDescent="0.15">
      <c r="A6622" s="105"/>
      <c r="C6622" s="20"/>
      <c r="D6622" s="20"/>
      <c r="E6622" s="20"/>
      <c r="F6622" s="105">
        <v>34470</v>
      </c>
      <c r="G6622" s="116">
        <v>14.67</v>
      </c>
      <c r="H6622" s="20"/>
    </row>
    <row r="6623" spans="1:8" s="172" customFormat="1" ht="12.75" customHeight="1" x14ac:dyDescent="0.15">
      <c r="A6623" s="105"/>
      <c r="C6623" s="20"/>
      <c r="D6623" s="20"/>
      <c r="E6623" s="20"/>
      <c r="F6623" s="105">
        <v>34467</v>
      </c>
      <c r="G6623" s="116">
        <v>14.54</v>
      </c>
      <c r="H6623" s="20"/>
    </row>
    <row r="6624" spans="1:8" s="172" customFormat="1" ht="12.75" customHeight="1" x14ac:dyDescent="0.15">
      <c r="A6624" s="105"/>
      <c r="C6624" s="20"/>
      <c r="D6624" s="20"/>
      <c r="E6624" s="20"/>
      <c r="F6624" s="105">
        <v>34466</v>
      </c>
      <c r="G6624" s="116">
        <v>15.46</v>
      </c>
      <c r="H6624" s="20"/>
    </row>
    <row r="6625" spans="1:8" s="172" customFormat="1" ht="12.75" customHeight="1" x14ac:dyDescent="0.15">
      <c r="A6625" s="105"/>
      <c r="C6625" s="20"/>
      <c r="D6625" s="20"/>
      <c r="E6625" s="20"/>
      <c r="F6625" s="105">
        <v>34465</v>
      </c>
      <c r="G6625" s="116">
        <v>15.55</v>
      </c>
      <c r="H6625" s="20"/>
    </row>
    <row r="6626" spans="1:8" s="172" customFormat="1" ht="12.75" customHeight="1" x14ac:dyDescent="0.15">
      <c r="A6626" s="105"/>
      <c r="C6626" s="20"/>
      <c r="D6626" s="20"/>
      <c r="E6626" s="20"/>
      <c r="F6626" s="105">
        <v>34464</v>
      </c>
      <c r="G6626" s="116">
        <v>15.19</v>
      </c>
      <c r="H6626" s="20"/>
    </row>
    <row r="6627" spans="1:8" s="172" customFormat="1" ht="12.75" customHeight="1" x14ac:dyDescent="0.15">
      <c r="A6627" s="105"/>
      <c r="C6627" s="20"/>
      <c r="D6627" s="20"/>
      <c r="E6627" s="20"/>
      <c r="F6627" s="105">
        <v>34463</v>
      </c>
      <c r="G6627" s="116">
        <v>16.16</v>
      </c>
      <c r="H6627" s="20"/>
    </row>
    <row r="6628" spans="1:8" s="172" customFormat="1" ht="12.75" customHeight="1" x14ac:dyDescent="0.15">
      <c r="A6628" s="105"/>
      <c r="C6628" s="20"/>
      <c r="D6628" s="20"/>
      <c r="E6628" s="20"/>
      <c r="F6628" s="105">
        <v>34460</v>
      </c>
      <c r="G6628" s="116">
        <v>15.08</v>
      </c>
      <c r="H6628" s="20"/>
    </row>
    <row r="6629" spans="1:8" s="172" customFormat="1" ht="12.75" customHeight="1" x14ac:dyDescent="0.15">
      <c r="A6629" s="105"/>
      <c r="C6629" s="20"/>
      <c r="D6629" s="20"/>
      <c r="E6629" s="20"/>
      <c r="F6629" s="105">
        <v>34459</v>
      </c>
      <c r="G6629" s="116">
        <v>14.56</v>
      </c>
      <c r="H6629" s="20"/>
    </row>
    <row r="6630" spans="1:8" s="172" customFormat="1" ht="12.75" customHeight="1" x14ac:dyDescent="0.15">
      <c r="A6630" s="105"/>
      <c r="C6630" s="20"/>
      <c r="D6630" s="20"/>
      <c r="E6630" s="20"/>
      <c r="F6630" s="105">
        <v>34458</v>
      </c>
      <c r="G6630" s="116">
        <v>14.29</v>
      </c>
      <c r="H6630" s="20"/>
    </row>
    <row r="6631" spans="1:8" s="172" customFormat="1" ht="12.75" customHeight="1" x14ac:dyDescent="0.15">
      <c r="A6631" s="105"/>
      <c r="C6631" s="20"/>
      <c r="D6631" s="20"/>
      <c r="E6631" s="20"/>
      <c r="F6631" s="105">
        <v>34457</v>
      </c>
      <c r="G6631" s="116">
        <v>13.81</v>
      </c>
      <c r="H6631" s="20"/>
    </row>
    <row r="6632" spans="1:8" s="172" customFormat="1" ht="12.75" customHeight="1" x14ac:dyDescent="0.15">
      <c r="A6632" s="105"/>
      <c r="C6632" s="20"/>
      <c r="D6632" s="20"/>
      <c r="E6632" s="20"/>
      <c r="F6632" s="105">
        <v>34456</v>
      </c>
      <c r="G6632" s="116">
        <v>14.11</v>
      </c>
      <c r="H6632" s="20"/>
    </row>
    <row r="6633" spans="1:8" s="172" customFormat="1" ht="12.75" customHeight="1" x14ac:dyDescent="0.15">
      <c r="A6633" s="105"/>
      <c r="C6633" s="20"/>
      <c r="D6633" s="20"/>
      <c r="E6633" s="20"/>
      <c r="F6633" s="105">
        <v>34453</v>
      </c>
      <c r="G6633" s="116">
        <v>13.77</v>
      </c>
      <c r="H6633" s="20"/>
    </row>
    <row r="6634" spans="1:8" s="172" customFormat="1" ht="12.75" customHeight="1" x14ac:dyDescent="0.15">
      <c r="A6634" s="105"/>
      <c r="C6634" s="20"/>
      <c r="D6634" s="20"/>
      <c r="E6634" s="20"/>
      <c r="F6634" s="105">
        <v>34452</v>
      </c>
      <c r="G6634" s="116">
        <v>14.51</v>
      </c>
      <c r="H6634" s="20"/>
    </row>
    <row r="6635" spans="1:8" s="172" customFormat="1" ht="12.75" customHeight="1" x14ac:dyDescent="0.15">
      <c r="A6635" s="105"/>
      <c r="C6635" s="20"/>
      <c r="D6635" s="20"/>
      <c r="E6635" s="20"/>
      <c r="F6635" s="105">
        <v>34450</v>
      </c>
      <c r="G6635" s="116">
        <v>13.8</v>
      </c>
      <c r="H6635" s="20"/>
    </row>
    <row r="6636" spans="1:8" s="172" customFormat="1" ht="12.75" customHeight="1" x14ac:dyDescent="0.15">
      <c r="A6636" s="105"/>
      <c r="C6636" s="20"/>
      <c r="D6636" s="20"/>
      <c r="E6636" s="20"/>
      <c r="F6636" s="105">
        <v>34449</v>
      </c>
      <c r="G6636" s="116">
        <v>14.26</v>
      </c>
      <c r="H6636" s="20"/>
    </row>
    <row r="6637" spans="1:8" s="172" customFormat="1" ht="12.75" customHeight="1" x14ac:dyDescent="0.15">
      <c r="A6637" s="105"/>
      <c r="C6637" s="20"/>
      <c r="D6637" s="20"/>
      <c r="E6637" s="20"/>
      <c r="F6637" s="105">
        <v>34446</v>
      </c>
      <c r="G6637" s="116">
        <v>14.94</v>
      </c>
      <c r="H6637" s="20"/>
    </row>
    <row r="6638" spans="1:8" s="172" customFormat="1" ht="12.75" customHeight="1" x14ac:dyDescent="0.15">
      <c r="A6638" s="105"/>
      <c r="C6638" s="20"/>
      <c r="D6638" s="20"/>
      <c r="E6638" s="20"/>
      <c r="F6638" s="105">
        <v>34445</v>
      </c>
      <c r="G6638" s="116">
        <v>14.93</v>
      </c>
      <c r="H6638" s="20"/>
    </row>
    <row r="6639" spans="1:8" s="172" customFormat="1" ht="12.75" customHeight="1" x14ac:dyDescent="0.15">
      <c r="A6639" s="105"/>
      <c r="C6639" s="20"/>
      <c r="D6639" s="20"/>
      <c r="E6639" s="20"/>
      <c r="F6639" s="105">
        <v>34444</v>
      </c>
      <c r="G6639" s="116">
        <v>17.010000000000002</v>
      </c>
      <c r="H6639" s="20"/>
    </row>
    <row r="6640" spans="1:8" s="172" customFormat="1" ht="12.75" customHeight="1" x14ac:dyDescent="0.15">
      <c r="A6640" s="105"/>
      <c r="C6640" s="20"/>
      <c r="D6640" s="20"/>
      <c r="E6640" s="20"/>
      <c r="F6640" s="105">
        <v>34443</v>
      </c>
      <c r="G6640" s="116">
        <v>16.93</v>
      </c>
      <c r="H6640" s="20"/>
    </row>
    <row r="6641" spans="1:8" s="172" customFormat="1" ht="12.75" customHeight="1" x14ac:dyDescent="0.15">
      <c r="A6641" s="105"/>
      <c r="C6641" s="20"/>
      <c r="D6641" s="20"/>
      <c r="E6641" s="20"/>
      <c r="F6641" s="105">
        <v>34442</v>
      </c>
      <c r="G6641" s="116">
        <v>17.22</v>
      </c>
      <c r="H6641" s="20"/>
    </row>
    <row r="6642" spans="1:8" s="172" customFormat="1" ht="12.75" customHeight="1" x14ac:dyDescent="0.15">
      <c r="A6642" s="105"/>
      <c r="C6642" s="20"/>
      <c r="D6642" s="20"/>
      <c r="E6642" s="20"/>
      <c r="F6642" s="105">
        <v>34439</v>
      </c>
      <c r="G6642" s="116">
        <v>15.98</v>
      </c>
      <c r="H6642" s="20"/>
    </row>
    <row r="6643" spans="1:8" s="172" customFormat="1" ht="12.75" customHeight="1" x14ac:dyDescent="0.15">
      <c r="A6643" s="105"/>
      <c r="C6643" s="20"/>
      <c r="D6643" s="20"/>
      <c r="E6643" s="20"/>
      <c r="F6643" s="105">
        <v>34438</v>
      </c>
      <c r="G6643" s="116">
        <v>16.27</v>
      </c>
      <c r="H6643" s="20"/>
    </row>
    <row r="6644" spans="1:8" s="172" customFormat="1" ht="12.75" customHeight="1" x14ac:dyDescent="0.15">
      <c r="A6644" s="105"/>
      <c r="C6644" s="20"/>
      <c r="D6644" s="20"/>
      <c r="E6644" s="20"/>
      <c r="F6644" s="105">
        <v>34437</v>
      </c>
      <c r="G6644" s="116">
        <v>17.02</v>
      </c>
      <c r="H6644" s="20"/>
    </row>
    <row r="6645" spans="1:8" s="172" customFormat="1" ht="12.75" customHeight="1" x14ac:dyDescent="0.15">
      <c r="A6645" s="105"/>
      <c r="C6645" s="20"/>
      <c r="D6645" s="20"/>
      <c r="E6645" s="20"/>
      <c r="F6645" s="105">
        <v>34436</v>
      </c>
      <c r="G6645" s="116">
        <v>16.420000000000002</v>
      </c>
      <c r="H6645" s="20"/>
    </row>
    <row r="6646" spans="1:8" s="172" customFormat="1" ht="12.75" customHeight="1" x14ac:dyDescent="0.15">
      <c r="A6646" s="105"/>
      <c r="C6646" s="20"/>
      <c r="D6646" s="20"/>
      <c r="E6646" s="20"/>
      <c r="F6646" s="105">
        <v>34435</v>
      </c>
      <c r="G6646" s="116">
        <v>16.61</v>
      </c>
      <c r="H6646" s="20"/>
    </row>
    <row r="6647" spans="1:8" s="172" customFormat="1" ht="12.75" customHeight="1" x14ac:dyDescent="0.15">
      <c r="A6647" s="105"/>
      <c r="C6647" s="20"/>
      <c r="D6647" s="20"/>
      <c r="E6647" s="20"/>
      <c r="F6647" s="105">
        <v>34432</v>
      </c>
      <c r="G6647" s="116">
        <v>16.920000000000002</v>
      </c>
      <c r="H6647" s="20"/>
    </row>
    <row r="6648" spans="1:8" s="172" customFormat="1" ht="12.75" customHeight="1" x14ac:dyDescent="0.15">
      <c r="A6648" s="105"/>
      <c r="C6648" s="20"/>
      <c r="D6648" s="20"/>
      <c r="E6648" s="20"/>
      <c r="F6648" s="105">
        <v>34431</v>
      </c>
      <c r="G6648" s="116">
        <v>16.98</v>
      </c>
      <c r="H6648" s="20"/>
    </row>
    <row r="6649" spans="1:8" s="172" customFormat="1" ht="12.75" customHeight="1" x14ac:dyDescent="0.15">
      <c r="A6649" s="105"/>
      <c r="C6649" s="20"/>
      <c r="D6649" s="20"/>
      <c r="E6649" s="20"/>
      <c r="F6649" s="105">
        <v>34430</v>
      </c>
      <c r="G6649" s="116">
        <v>17.38</v>
      </c>
      <c r="H6649" s="20"/>
    </row>
    <row r="6650" spans="1:8" s="172" customFormat="1" ht="12.75" customHeight="1" x14ac:dyDescent="0.15">
      <c r="A6650" s="105"/>
      <c r="C6650" s="20"/>
      <c r="D6650" s="20"/>
      <c r="E6650" s="20"/>
      <c r="F6650" s="105">
        <v>34429</v>
      </c>
      <c r="G6650" s="116">
        <v>18.13</v>
      </c>
      <c r="H6650" s="20"/>
    </row>
    <row r="6651" spans="1:8" s="172" customFormat="1" ht="12.75" customHeight="1" x14ac:dyDescent="0.15">
      <c r="A6651" s="105"/>
      <c r="C6651" s="20"/>
      <c r="D6651" s="20"/>
      <c r="E6651" s="20"/>
      <c r="F6651" s="105">
        <v>34428</v>
      </c>
      <c r="G6651" s="116">
        <v>23.87</v>
      </c>
      <c r="H6651" s="20"/>
    </row>
    <row r="6652" spans="1:8" s="172" customFormat="1" ht="12.75" customHeight="1" x14ac:dyDescent="0.15">
      <c r="A6652" s="105"/>
      <c r="C6652" s="20"/>
      <c r="D6652" s="20"/>
      <c r="E6652" s="20"/>
      <c r="F6652" s="105">
        <v>34424</v>
      </c>
      <c r="G6652" s="116">
        <v>20.45</v>
      </c>
      <c r="H6652" s="20"/>
    </row>
    <row r="6653" spans="1:8" s="172" customFormat="1" ht="12.75" customHeight="1" x14ac:dyDescent="0.15">
      <c r="A6653" s="105"/>
      <c r="C6653" s="20"/>
      <c r="D6653" s="20"/>
      <c r="E6653" s="20"/>
      <c r="F6653" s="105">
        <v>34423</v>
      </c>
      <c r="G6653" s="116">
        <v>18.59</v>
      </c>
      <c r="H6653" s="20"/>
    </row>
    <row r="6654" spans="1:8" s="172" customFormat="1" ht="12.75" customHeight="1" x14ac:dyDescent="0.15">
      <c r="A6654" s="105"/>
      <c r="C6654" s="20"/>
      <c r="D6654" s="20"/>
      <c r="E6654" s="20"/>
      <c r="F6654" s="105">
        <v>34422</v>
      </c>
      <c r="G6654" s="116">
        <v>16.489999999999998</v>
      </c>
      <c r="H6654" s="20"/>
    </row>
    <row r="6655" spans="1:8" s="172" customFormat="1" ht="12.75" customHeight="1" x14ac:dyDescent="0.15">
      <c r="A6655" s="105"/>
      <c r="C6655" s="20"/>
      <c r="D6655" s="20"/>
      <c r="E6655" s="20"/>
      <c r="F6655" s="105">
        <v>34421</v>
      </c>
      <c r="G6655" s="116">
        <v>14.9</v>
      </c>
      <c r="H6655" s="20"/>
    </row>
    <row r="6656" spans="1:8" s="172" customFormat="1" ht="12.75" customHeight="1" x14ac:dyDescent="0.15">
      <c r="A6656" s="105"/>
      <c r="C6656" s="20"/>
      <c r="D6656" s="20"/>
      <c r="E6656" s="20"/>
      <c r="F6656" s="105">
        <v>34418</v>
      </c>
      <c r="G6656" s="116">
        <v>13.67</v>
      </c>
      <c r="H6656" s="20"/>
    </row>
    <row r="6657" spans="1:8" s="172" customFormat="1" ht="12.75" customHeight="1" x14ac:dyDescent="0.15">
      <c r="A6657" s="105"/>
      <c r="C6657" s="20"/>
      <c r="D6657" s="20"/>
      <c r="E6657" s="20"/>
      <c r="F6657" s="105">
        <v>34417</v>
      </c>
      <c r="G6657" s="116">
        <v>13.43</v>
      </c>
      <c r="H6657" s="20"/>
    </row>
    <row r="6658" spans="1:8" s="172" customFormat="1" ht="12.75" customHeight="1" x14ac:dyDescent="0.15">
      <c r="A6658" s="105"/>
      <c r="C6658" s="20"/>
      <c r="D6658" s="20"/>
      <c r="E6658" s="20"/>
      <c r="F6658" s="105">
        <v>34416</v>
      </c>
      <c r="G6658" s="116">
        <v>12.31</v>
      </c>
      <c r="H6658" s="20"/>
    </row>
    <row r="6659" spans="1:8" s="172" customFormat="1" ht="12.75" customHeight="1" x14ac:dyDescent="0.15">
      <c r="A6659" s="105"/>
      <c r="C6659" s="20"/>
      <c r="D6659" s="20"/>
      <c r="E6659" s="20"/>
      <c r="F6659" s="105">
        <v>34415</v>
      </c>
      <c r="G6659" s="116">
        <v>13.39</v>
      </c>
      <c r="H6659" s="20"/>
    </row>
    <row r="6660" spans="1:8" s="172" customFormat="1" ht="12.75" customHeight="1" x14ac:dyDescent="0.15">
      <c r="A6660" s="105"/>
      <c r="C6660" s="20"/>
      <c r="D6660" s="20"/>
      <c r="E6660" s="20"/>
      <c r="F6660" s="105">
        <v>34414</v>
      </c>
      <c r="G6660" s="116">
        <v>14.34</v>
      </c>
      <c r="H6660" s="20"/>
    </row>
    <row r="6661" spans="1:8" s="172" customFormat="1" ht="12.75" customHeight="1" x14ac:dyDescent="0.15">
      <c r="A6661" s="105"/>
      <c r="C6661" s="20"/>
      <c r="D6661" s="20"/>
      <c r="E6661" s="20"/>
      <c r="F6661" s="105">
        <v>34411</v>
      </c>
      <c r="G6661" s="116">
        <v>13.32</v>
      </c>
      <c r="H6661" s="20"/>
    </row>
    <row r="6662" spans="1:8" s="172" customFormat="1" ht="12.75" customHeight="1" x14ac:dyDescent="0.15">
      <c r="A6662" s="105"/>
      <c r="C6662" s="20"/>
      <c r="D6662" s="20"/>
      <c r="E6662" s="20"/>
      <c r="F6662" s="105">
        <v>34410</v>
      </c>
      <c r="G6662" s="116">
        <v>12.76</v>
      </c>
      <c r="H6662" s="20"/>
    </row>
    <row r="6663" spans="1:8" s="172" customFormat="1" ht="12.75" customHeight="1" x14ac:dyDescent="0.15">
      <c r="A6663" s="105"/>
      <c r="C6663" s="20"/>
      <c r="D6663" s="20"/>
      <c r="E6663" s="20"/>
      <c r="F6663" s="105">
        <v>34409</v>
      </c>
      <c r="G6663" s="116">
        <v>14.51</v>
      </c>
      <c r="H6663" s="20"/>
    </row>
    <row r="6664" spans="1:8" s="172" customFormat="1" ht="12.75" customHeight="1" x14ac:dyDescent="0.15">
      <c r="A6664" s="105"/>
      <c r="C6664" s="20"/>
      <c r="D6664" s="20"/>
      <c r="E6664" s="20"/>
      <c r="F6664" s="105">
        <v>34408</v>
      </c>
      <c r="G6664" s="116">
        <v>14.78</v>
      </c>
      <c r="H6664" s="20"/>
    </row>
    <row r="6665" spans="1:8" s="172" customFormat="1" ht="12.75" customHeight="1" x14ac:dyDescent="0.15">
      <c r="A6665" s="105"/>
      <c r="C6665" s="20"/>
      <c r="D6665" s="20"/>
      <c r="E6665" s="20"/>
      <c r="F6665" s="105">
        <v>34407</v>
      </c>
      <c r="G6665" s="116">
        <v>16.61</v>
      </c>
      <c r="H6665" s="20"/>
    </row>
    <row r="6666" spans="1:8" s="172" customFormat="1" ht="12.75" customHeight="1" x14ac:dyDescent="0.15">
      <c r="A6666" s="105"/>
      <c r="C6666" s="20"/>
      <c r="D6666" s="20"/>
      <c r="E6666" s="20"/>
      <c r="F6666" s="105">
        <v>34404</v>
      </c>
      <c r="G6666" s="116">
        <v>14.87</v>
      </c>
      <c r="H6666" s="20"/>
    </row>
    <row r="6667" spans="1:8" s="172" customFormat="1" ht="12.75" customHeight="1" x14ac:dyDescent="0.15">
      <c r="A6667" s="105"/>
      <c r="C6667" s="20"/>
      <c r="D6667" s="20"/>
      <c r="E6667" s="20"/>
      <c r="F6667" s="105">
        <v>34403</v>
      </c>
      <c r="G6667" s="116">
        <v>16.55</v>
      </c>
      <c r="H6667" s="20"/>
    </row>
    <row r="6668" spans="1:8" s="172" customFormat="1" ht="12.75" customHeight="1" x14ac:dyDescent="0.15">
      <c r="A6668" s="105"/>
      <c r="C6668" s="20"/>
      <c r="D6668" s="20"/>
      <c r="E6668" s="20"/>
      <c r="F6668" s="105">
        <v>34402</v>
      </c>
      <c r="G6668" s="116">
        <v>14.41</v>
      </c>
      <c r="H6668" s="20"/>
    </row>
    <row r="6669" spans="1:8" s="172" customFormat="1" ht="12.75" customHeight="1" x14ac:dyDescent="0.15">
      <c r="A6669" s="105"/>
      <c r="C6669" s="20"/>
      <c r="D6669" s="20"/>
      <c r="E6669" s="20"/>
      <c r="F6669" s="105">
        <v>34401</v>
      </c>
      <c r="G6669" s="116">
        <v>16.23</v>
      </c>
      <c r="H6669" s="20"/>
    </row>
    <row r="6670" spans="1:8" s="172" customFormat="1" ht="12.75" customHeight="1" x14ac:dyDescent="0.15">
      <c r="A6670" s="105"/>
      <c r="C6670" s="20"/>
      <c r="D6670" s="20"/>
      <c r="E6670" s="20"/>
      <c r="F6670" s="105">
        <v>34400</v>
      </c>
      <c r="G6670" s="116">
        <v>14.26</v>
      </c>
      <c r="H6670" s="20"/>
    </row>
    <row r="6671" spans="1:8" s="172" customFormat="1" ht="12.75" customHeight="1" x14ac:dyDescent="0.15">
      <c r="A6671" s="105"/>
      <c r="C6671" s="20"/>
      <c r="D6671" s="20"/>
      <c r="E6671" s="20"/>
      <c r="F6671" s="105">
        <v>34397</v>
      </c>
      <c r="G6671" s="116">
        <v>16</v>
      </c>
      <c r="H6671" s="20"/>
    </row>
    <row r="6672" spans="1:8" s="172" customFormat="1" ht="12.75" customHeight="1" x14ac:dyDescent="0.15">
      <c r="A6672" s="105"/>
      <c r="C6672" s="20"/>
      <c r="D6672" s="20"/>
      <c r="E6672" s="20"/>
      <c r="F6672" s="105">
        <v>34396</v>
      </c>
      <c r="G6672" s="116">
        <v>16.36</v>
      </c>
      <c r="H6672" s="20"/>
    </row>
    <row r="6673" spans="1:8" s="172" customFormat="1" ht="12.75" customHeight="1" x14ac:dyDescent="0.15">
      <c r="A6673" s="105"/>
      <c r="C6673" s="20"/>
      <c r="D6673" s="20"/>
      <c r="E6673" s="20"/>
      <c r="F6673" s="105">
        <v>34395</v>
      </c>
      <c r="G6673" s="116">
        <v>16.079999999999998</v>
      </c>
      <c r="H6673" s="20"/>
    </row>
    <row r="6674" spans="1:8" s="172" customFormat="1" ht="12.75" customHeight="1" x14ac:dyDescent="0.15">
      <c r="A6674" s="105"/>
      <c r="C6674" s="20"/>
      <c r="D6674" s="20"/>
      <c r="E6674" s="20"/>
      <c r="F6674" s="105">
        <v>34394</v>
      </c>
      <c r="G6674" s="116">
        <v>15.83</v>
      </c>
      <c r="H6674" s="20"/>
    </row>
    <row r="6675" spans="1:8" s="172" customFormat="1" ht="12.75" customHeight="1" x14ac:dyDescent="0.15">
      <c r="A6675" s="105"/>
      <c r="C6675" s="20"/>
      <c r="D6675" s="20"/>
      <c r="E6675" s="20"/>
      <c r="F6675" s="105">
        <v>34393</v>
      </c>
      <c r="G6675" s="116">
        <v>14.87</v>
      </c>
      <c r="H6675" s="20"/>
    </row>
    <row r="6676" spans="1:8" s="172" customFormat="1" ht="12.75" customHeight="1" x14ac:dyDescent="0.15">
      <c r="A6676" s="105"/>
      <c r="C6676" s="20"/>
      <c r="D6676" s="20"/>
      <c r="E6676" s="20"/>
      <c r="F6676" s="105">
        <v>34390</v>
      </c>
      <c r="G6676" s="116">
        <v>14.8</v>
      </c>
      <c r="H6676" s="20"/>
    </row>
    <row r="6677" spans="1:8" s="172" customFormat="1" ht="12.75" customHeight="1" x14ac:dyDescent="0.15">
      <c r="A6677" s="105"/>
      <c r="C6677" s="20"/>
      <c r="D6677" s="20"/>
      <c r="E6677" s="20"/>
      <c r="F6677" s="105">
        <v>34389</v>
      </c>
      <c r="G6677" s="116">
        <v>15.96</v>
      </c>
      <c r="H6677" s="20"/>
    </row>
    <row r="6678" spans="1:8" s="172" customFormat="1" ht="12.75" customHeight="1" x14ac:dyDescent="0.15">
      <c r="A6678" s="105"/>
      <c r="C6678" s="20"/>
      <c r="D6678" s="20"/>
      <c r="E6678" s="20"/>
      <c r="F6678" s="105">
        <v>34388</v>
      </c>
      <c r="G6678" s="116">
        <v>13.91</v>
      </c>
      <c r="H6678" s="20"/>
    </row>
    <row r="6679" spans="1:8" s="172" customFormat="1" ht="12.75" customHeight="1" x14ac:dyDescent="0.15">
      <c r="A6679" s="105"/>
      <c r="C6679" s="20"/>
      <c r="D6679" s="20"/>
      <c r="E6679" s="20"/>
      <c r="F6679" s="105">
        <v>34387</v>
      </c>
      <c r="G6679" s="116">
        <v>13.52</v>
      </c>
      <c r="H6679" s="20"/>
    </row>
    <row r="6680" spans="1:8" s="172" customFormat="1" ht="12.75" customHeight="1" x14ac:dyDescent="0.15">
      <c r="A6680" s="105"/>
      <c r="C6680" s="20"/>
      <c r="D6680" s="20"/>
      <c r="E6680" s="20"/>
      <c r="F6680" s="105">
        <v>34383</v>
      </c>
      <c r="G6680" s="116">
        <v>14.7</v>
      </c>
      <c r="H6680" s="20"/>
    </row>
    <row r="6681" spans="1:8" s="172" customFormat="1" ht="12.75" customHeight="1" x14ac:dyDescent="0.15">
      <c r="A6681" s="105"/>
      <c r="C6681" s="20"/>
      <c r="D6681" s="20"/>
      <c r="E6681" s="20"/>
      <c r="F6681" s="105">
        <v>34382</v>
      </c>
      <c r="G6681" s="116">
        <v>13.79</v>
      </c>
      <c r="H6681" s="20"/>
    </row>
    <row r="6682" spans="1:8" s="172" customFormat="1" ht="12.75" customHeight="1" x14ac:dyDescent="0.15">
      <c r="A6682" s="105"/>
      <c r="C6682" s="20"/>
      <c r="D6682" s="20"/>
      <c r="E6682" s="20"/>
      <c r="F6682" s="105">
        <v>34381</v>
      </c>
      <c r="G6682" s="116">
        <v>13.13</v>
      </c>
      <c r="H6682" s="20"/>
    </row>
    <row r="6683" spans="1:8" s="172" customFormat="1" ht="12.75" customHeight="1" x14ac:dyDescent="0.15">
      <c r="A6683" s="105"/>
      <c r="C6683" s="20"/>
      <c r="D6683" s="20"/>
      <c r="E6683" s="20"/>
      <c r="F6683" s="105">
        <v>34380</v>
      </c>
      <c r="G6683" s="116">
        <v>13.4</v>
      </c>
      <c r="H6683" s="20"/>
    </row>
    <row r="6684" spans="1:8" s="172" customFormat="1" ht="12.75" customHeight="1" x14ac:dyDescent="0.15">
      <c r="A6684" s="105"/>
      <c r="C6684" s="20"/>
      <c r="D6684" s="20"/>
      <c r="E6684" s="20"/>
      <c r="F6684" s="105">
        <v>34379</v>
      </c>
      <c r="G6684" s="116">
        <v>14.28</v>
      </c>
      <c r="H6684" s="20"/>
    </row>
    <row r="6685" spans="1:8" s="172" customFormat="1" ht="12.75" customHeight="1" x14ac:dyDescent="0.15">
      <c r="A6685" s="105"/>
      <c r="C6685" s="20"/>
      <c r="D6685" s="20"/>
      <c r="E6685" s="20"/>
      <c r="F6685" s="105">
        <v>34376</v>
      </c>
      <c r="G6685" s="116">
        <v>14.46</v>
      </c>
      <c r="H6685" s="20"/>
    </row>
    <row r="6686" spans="1:8" s="172" customFormat="1" ht="12.75" customHeight="1" x14ac:dyDescent="0.15">
      <c r="A6686" s="105"/>
      <c r="C6686" s="20"/>
      <c r="D6686" s="20"/>
      <c r="E6686" s="20"/>
      <c r="F6686" s="105">
        <v>34375</v>
      </c>
      <c r="G6686" s="116">
        <v>14.24</v>
      </c>
      <c r="H6686" s="20"/>
    </row>
    <row r="6687" spans="1:8" s="172" customFormat="1" ht="12.75" customHeight="1" x14ac:dyDescent="0.15">
      <c r="A6687" s="105"/>
      <c r="C6687" s="20"/>
      <c r="D6687" s="20"/>
      <c r="E6687" s="20"/>
      <c r="F6687" s="105">
        <v>34374</v>
      </c>
      <c r="G6687" s="116">
        <v>13.3</v>
      </c>
      <c r="H6687" s="20"/>
    </row>
    <row r="6688" spans="1:8" s="172" customFormat="1" ht="12.75" customHeight="1" x14ac:dyDescent="0.15">
      <c r="A6688" s="105"/>
      <c r="C6688" s="20"/>
      <c r="D6688" s="20"/>
      <c r="E6688" s="20"/>
      <c r="F6688" s="105">
        <v>34373</v>
      </c>
      <c r="G6688" s="116">
        <v>13.66</v>
      </c>
      <c r="H6688" s="20"/>
    </row>
    <row r="6689" spans="1:8" s="172" customFormat="1" ht="12.75" customHeight="1" x14ac:dyDescent="0.15">
      <c r="A6689" s="105"/>
      <c r="C6689" s="20"/>
      <c r="D6689" s="20"/>
      <c r="E6689" s="20"/>
      <c r="F6689" s="105">
        <v>34372</v>
      </c>
      <c r="G6689" s="116">
        <v>13.96</v>
      </c>
      <c r="H6689" s="20"/>
    </row>
    <row r="6690" spans="1:8" s="172" customFormat="1" ht="12.75" customHeight="1" x14ac:dyDescent="0.15">
      <c r="A6690" s="105"/>
      <c r="C6690" s="20"/>
      <c r="D6690" s="20"/>
      <c r="E6690" s="20"/>
      <c r="F6690" s="105">
        <v>34369</v>
      </c>
      <c r="G6690" s="116">
        <v>15.25</v>
      </c>
      <c r="H6690" s="20"/>
    </row>
    <row r="6691" spans="1:8" s="172" customFormat="1" ht="12.75" customHeight="1" x14ac:dyDescent="0.15">
      <c r="A6691" s="105"/>
      <c r="C6691" s="20"/>
      <c r="D6691" s="20"/>
      <c r="E6691" s="20"/>
      <c r="F6691" s="105">
        <v>34368</v>
      </c>
      <c r="G6691" s="116">
        <v>10.75</v>
      </c>
      <c r="H6691" s="20"/>
    </row>
    <row r="6692" spans="1:8" s="172" customFormat="1" ht="12.75" customHeight="1" x14ac:dyDescent="0.15">
      <c r="A6692" s="105"/>
      <c r="C6692" s="20"/>
      <c r="D6692" s="20"/>
      <c r="E6692" s="20"/>
      <c r="F6692" s="105">
        <v>34367</v>
      </c>
      <c r="G6692" s="116">
        <v>10.61</v>
      </c>
      <c r="H6692" s="20"/>
    </row>
    <row r="6693" spans="1:8" s="172" customFormat="1" ht="12.75" customHeight="1" x14ac:dyDescent="0.15">
      <c r="A6693" s="105"/>
      <c r="C6693" s="20"/>
      <c r="D6693" s="20"/>
      <c r="E6693" s="20"/>
      <c r="F6693" s="105">
        <v>34366</v>
      </c>
      <c r="G6693" s="116">
        <v>10.65</v>
      </c>
      <c r="H6693" s="20"/>
    </row>
    <row r="6694" spans="1:8" s="172" customFormat="1" ht="12.75" customHeight="1" x14ac:dyDescent="0.15">
      <c r="A6694" s="105"/>
      <c r="C6694" s="20"/>
      <c r="D6694" s="20"/>
      <c r="E6694" s="20"/>
      <c r="F6694" s="105">
        <v>34365</v>
      </c>
      <c r="G6694" s="116">
        <v>10.63</v>
      </c>
      <c r="H6694" s="20"/>
    </row>
    <row r="6695" spans="1:8" s="172" customFormat="1" ht="12.75" customHeight="1" x14ac:dyDescent="0.15">
      <c r="A6695" s="105"/>
      <c r="C6695" s="20"/>
      <c r="D6695" s="20"/>
      <c r="E6695" s="20"/>
      <c r="F6695" s="105">
        <v>34362</v>
      </c>
      <c r="G6695" s="116">
        <v>9.94</v>
      </c>
      <c r="H6695" s="20"/>
    </row>
    <row r="6696" spans="1:8" s="172" customFormat="1" ht="12.75" customHeight="1" x14ac:dyDescent="0.15">
      <c r="A6696" s="105"/>
      <c r="C6696" s="20"/>
      <c r="D6696" s="20"/>
      <c r="E6696" s="20"/>
      <c r="F6696" s="105">
        <v>34361</v>
      </c>
      <c r="G6696" s="116">
        <v>10.3</v>
      </c>
      <c r="H6696" s="20"/>
    </row>
    <row r="6697" spans="1:8" s="172" customFormat="1" ht="12.75" customHeight="1" x14ac:dyDescent="0.15">
      <c r="A6697" s="105"/>
      <c r="C6697" s="20"/>
      <c r="D6697" s="20"/>
      <c r="E6697" s="20"/>
      <c r="F6697" s="105">
        <v>34360</v>
      </c>
      <c r="G6697" s="116">
        <v>11.17</v>
      </c>
      <c r="H6697" s="20"/>
    </row>
    <row r="6698" spans="1:8" s="172" customFormat="1" ht="12.75" customHeight="1" x14ac:dyDescent="0.15">
      <c r="A6698" s="105"/>
      <c r="C6698" s="20"/>
      <c r="D6698" s="20"/>
      <c r="E6698" s="20"/>
      <c r="F6698" s="105">
        <v>34359</v>
      </c>
      <c r="G6698" s="116">
        <v>11.38</v>
      </c>
      <c r="H6698" s="20"/>
    </row>
    <row r="6699" spans="1:8" s="172" customFormat="1" ht="12.75" customHeight="1" x14ac:dyDescent="0.15">
      <c r="A6699" s="105"/>
      <c r="C6699" s="20"/>
      <c r="D6699" s="20"/>
      <c r="E6699" s="20"/>
      <c r="F6699" s="105">
        <v>34358</v>
      </c>
      <c r="G6699" s="116">
        <v>11.6</v>
      </c>
      <c r="H6699" s="20"/>
    </row>
    <row r="6700" spans="1:8" s="172" customFormat="1" ht="12.75" customHeight="1" x14ac:dyDescent="0.15">
      <c r="A6700" s="105"/>
      <c r="C6700" s="20"/>
      <c r="D6700" s="20"/>
      <c r="E6700" s="20"/>
      <c r="F6700" s="105">
        <v>34355</v>
      </c>
      <c r="G6700" s="116">
        <v>11.09</v>
      </c>
      <c r="H6700" s="20"/>
    </row>
    <row r="6701" spans="1:8" s="172" customFormat="1" ht="12.75" customHeight="1" x14ac:dyDescent="0.15">
      <c r="A6701" s="105"/>
      <c r="C6701" s="20"/>
      <c r="D6701" s="20"/>
      <c r="E6701" s="20"/>
      <c r="F6701" s="105">
        <v>34354</v>
      </c>
      <c r="G6701" s="116">
        <v>11.16</v>
      </c>
      <c r="H6701" s="20"/>
    </row>
    <row r="6702" spans="1:8" s="172" customFormat="1" ht="12.75" customHeight="1" x14ac:dyDescent="0.15">
      <c r="A6702" s="105"/>
      <c r="C6702" s="20"/>
      <c r="D6702" s="20"/>
      <c r="E6702" s="20"/>
      <c r="F6702" s="105">
        <v>34353</v>
      </c>
      <c r="G6702" s="116">
        <v>11.76</v>
      </c>
      <c r="H6702" s="20"/>
    </row>
    <row r="6703" spans="1:8" s="172" customFormat="1" ht="12.75" customHeight="1" x14ac:dyDescent="0.15">
      <c r="A6703" s="105"/>
      <c r="C6703" s="20"/>
      <c r="D6703" s="20"/>
      <c r="E6703" s="20"/>
      <c r="F6703" s="105">
        <v>34352</v>
      </c>
      <c r="G6703" s="116">
        <v>11.63</v>
      </c>
      <c r="H6703" s="20"/>
    </row>
    <row r="6704" spans="1:8" s="172" customFormat="1" ht="12.75" customHeight="1" x14ac:dyDescent="0.15">
      <c r="A6704" s="105"/>
      <c r="C6704" s="20"/>
      <c r="D6704" s="20"/>
      <c r="E6704" s="20"/>
      <c r="F6704" s="105">
        <v>34351</v>
      </c>
      <c r="G6704" s="116">
        <v>11.88</v>
      </c>
      <c r="H6704" s="20"/>
    </row>
    <row r="6705" spans="1:8" s="172" customFormat="1" ht="12.75" customHeight="1" x14ac:dyDescent="0.15">
      <c r="A6705" s="105"/>
      <c r="C6705" s="20"/>
      <c r="D6705" s="20"/>
      <c r="E6705" s="20"/>
      <c r="F6705" s="105">
        <v>34348</v>
      </c>
      <c r="G6705" s="116">
        <v>11.15</v>
      </c>
      <c r="H6705" s="20"/>
    </row>
    <row r="6706" spans="1:8" s="172" customFormat="1" ht="12.75" customHeight="1" x14ac:dyDescent="0.15">
      <c r="A6706" s="105"/>
      <c r="C6706" s="20"/>
      <c r="D6706" s="20"/>
      <c r="E6706" s="20"/>
      <c r="F6706" s="105">
        <v>34347</v>
      </c>
      <c r="G6706" s="116">
        <v>12.08</v>
      </c>
      <c r="H6706" s="20"/>
    </row>
    <row r="6707" spans="1:8" s="172" customFormat="1" ht="12.75" customHeight="1" x14ac:dyDescent="0.15">
      <c r="A6707" s="105"/>
      <c r="C6707" s="20"/>
      <c r="D6707" s="20"/>
      <c r="E6707" s="20"/>
      <c r="F6707" s="105">
        <v>34346</v>
      </c>
      <c r="G6707" s="116">
        <v>11.65</v>
      </c>
      <c r="H6707" s="20"/>
    </row>
    <row r="6708" spans="1:8" s="172" customFormat="1" ht="12.75" customHeight="1" x14ac:dyDescent="0.15">
      <c r="A6708" s="105"/>
      <c r="C6708" s="20"/>
      <c r="D6708" s="20"/>
      <c r="E6708" s="20"/>
      <c r="F6708" s="105">
        <v>34345</v>
      </c>
      <c r="G6708" s="116">
        <v>11.29</v>
      </c>
      <c r="H6708" s="20"/>
    </row>
    <row r="6709" spans="1:8" s="172" customFormat="1" ht="12.75" customHeight="1" x14ac:dyDescent="0.15">
      <c r="A6709" s="105"/>
      <c r="C6709" s="20"/>
      <c r="D6709" s="20"/>
      <c r="E6709" s="20"/>
      <c r="F6709" s="105">
        <v>34344</v>
      </c>
      <c r="G6709" s="116">
        <v>10.74</v>
      </c>
      <c r="H6709" s="20"/>
    </row>
    <row r="6710" spans="1:8" s="172" customFormat="1" ht="12.75" customHeight="1" x14ac:dyDescent="0.15">
      <c r="A6710" s="105"/>
      <c r="C6710" s="20"/>
      <c r="D6710" s="20"/>
      <c r="E6710" s="20"/>
      <c r="F6710" s="105">
        <v>34341</v>
      </c>
      <c r="G6710" s="116">
        <v>10.96</v>
      </c>
      <c r="H6710" s="20"/>
    </row>
    <row r="6711" spans="1:8" s="172" customFormat="1" ht="12.75" customHeight="1" x14ac:dyDescent="0.15">
      <c r="A6711" s="105"/>
      <c r="C6711" s="20"/>
      <c r="D6711" s="20"/>
      <c r="E6711" s="20"/>
      <c r="F6711" s="105">
        <v>34340</v>
      </c>
      <c r="G6711" s="116">
        <v>11.27</v>
      </c>
      <c r="H6711" s="20"/>
    </row>
    <row r="6712" spans="1:8" s="172" customFormat="1" ht="12.75" customHeight="1" x14ac:dyDescent="0.15">
      <c r="A6712" s="105"/>
      <c r="C6712" s="20"/>
      <c r="D6712" s="20"/>
      <c r="E6712" s="20"/>
      <c r="F6712" s="105">
        <v>34339</v>
      </c>
      <c r="G6712" s="116">
        <v>10.94</v>
      </c>
      <c r="H6712" s="20"/>
    </row>
    <row r="6713" spans="1:8" s="172" customFormat="1" ht="12.75" customHeight="1" x14ac:dyDescent="0.15">
      <c r="A6713" s="105"/>
      <c r="C6713" s="20"/>
      <c r="D6713" s="20"/>
      <c r="E6713" s="20"/>
      <c r="F6713" s="105">
        <v>34338</v>
      </c>
      <c r="G6713" s="116">
        <v>11.91</v>
      </c>
      <c r="H6713" s="20"/>
    </row>
    <row r="6714" spans="1:8" s="172" customFormat="1" ht="12.75" customHeight="1" x14ac:dyDescent="0.15">
      <c r="A6714" s="105"/>
      <c r="C6714" s="20"/>
      <c r="D6714" s="20"/>
      <c r="E6714" s="20"/>
      <c r="F6714" s="105">
        <v>34337</v>
      </c>
      <c r="G6714" s="116">
        <v>12.57</v>
      </c>
      <c r="H6714" s="20"/>
    </row>
    <row r="6715" spans="1:8" s="172" customFormat="1" ht="12.75" customHeight="1" x14ac:dyDescent="0.15">
      <c r="A6715" s="105"/>
      <c r="C6715" s="20"/>
      <c r="D6715" s="20"/>
      <c r="E6715" s="20"/>
      <c r="F6715" s="105">
        <v>34334</v>
      </c>
      <c r="G6715" s="116">
        <v>11.66</v>
      </c>
      <c r="H6715" s="20"/>
    </row>
    <row r="6716" spans="1:8" s="172" customFormat="1" ht="12.75" customHeight="1" x14ac:dyDescent="0.15">
      <c r="A6716" s="105"/>
      <c r="C6716" s="20"/>
      <c r="D6716" s="20"/>
      <c r="E6716" s="20"/>
      <c r="F6716" s="105">
        <v>34333</v>
      </c>
      <c r="G6716" s="116">
        <v>10.69</v>
      </c>
      <c r="H6716" s="20"/>
    </row>
    <row r="6717" spans="1:8" s="172" customFormat="1" ht="12.75" customHeight="1" x14ac:dyDescent="0.15">
      <c r="A6717" s="105"/>
      <c r="C6717" s="20"/>
      <c r="D6717" s="20"/>
      <c r="E6717" s="20"/>
      <c r="F6717" s="105">
        <v>34332</v>
      </c>
      <c r="G6717" s="116">
        <v>10.46</v>
      </c>
      <c r="H6717" s="20"/>
    </row>
    <row r="6718" spans="1:8" s="172" customFormat="1" ht="12.75" customHeight="1" x14ac:dyDescent="0.15">
      <c r="A6718" s="105"/>
      <c r="C6718" s="20"/>
      <c r="D6718" s="20"/>
      <c r="E6718" s="20"/>
      <c r="F6718" s="105">
        <v>34331</v>
      </c>
      <c r="G6718" s="116">
        <v>9.82</v>
      </c>
      <c r="H6718" s="20"/>
    </row>
    <row r="6719" spans="1:8" s="172" customFormat="1" ht="12.75" customHeight="1" x14ac:dyDescent="0.15">
      <c r="A6719" s="105"/>
      <c r="C6719" s="20"/>
      <c r="D6719" s="20"/>
      <c r="E6719" s="20"/>
      <c r="F6719" s="105">
        <v>34330</v>
      </c>
      <c r="G6719" s="116">
        <v>9.6999999999999993</v>
      </c>
      <c r="H6719" s="20"/>
    </row>
    <row r="6720" spans="1:8" s="172" customFormat="1" ht="12.75" customHeight="1" x14ac:dyDescent="0.15">
      <c r="A6720" s="105"/>
      <c r="C6720" s="20"/>
      <c r="D6720" s="20"/>
      <c r="E6720" s="20"/>
      <c r="F6720" s="105">
        <v>34326</v>
      </c>
      <c r="G6720" s="116">
        <v>9.48</v>
      </c>
      <c r="H6720" s="20"/>
    </row>
    <row r="6721" spans="1:8" s="172" customFormat="1" ht="12.75" customHeight="1" x14ac:dyDescent="0.15">
      <c r="A6721" s="105"/>
      <c r="C6721" s="20"/>
      <c r="D6721" s="20"/>
      <c r="E6721" s="20"/>
      <c r="F6721" s="105">
        <v>34325</v>
      </c>
      <c r="G6721" s="116">
        <v>9.31</v>
      </c>
      <c r="H6721" s="20"/>
    </row>
    <row r="6722" spans="1:8" s="172" customFormat="1" ht="12.75" customHeight="1" x14ac:dyDescent="0.15">
      <c r="A6722" s="105"/>
      <c r="C6722" s="20"/>
      <c r="D6722" s="20"/>
      <c r="E6722" s="20"/>
      <c r="F6722" s="105">
        <v>34324</v>
      </c>
      <c r="G6722" s="116">
        <v>10.08</v>
      </c>
      <c r="H6722" s="20"/>
    </row>
    <row r="6723" spans="1:8" s="172" customFormat="1" ht="12.75" customHeight="1" x14ac:dyDescent="0.15">
      <c r="A6723" s="105"/>
      <c r="C6723" s="20"/>
      <c r="D6723" s="20"/>
      <c r="E6723" s="20"/>
      <c r="F6723" s="105">
        <v>34323</v>
      </c>
      <c r="G6723" s="116">
        <v>10.75</v>
      </c>
      <c r="H6723" s="20"/>
    </row>
    <row r="6724" spans="1:8" s="172" customFormat="1" ht="12.75" customHeight="1" x14ac:dyDescent="0.15">
      <c r="A6724" s="105"/>
      <c r="C6724" s="20"/>
      <c r="D6724" s="20"/>
      <c r="E6724" s="20"/>
      <c r="F6724" s="105">
        <v>34320</v>
      </c>
      <c r="G6724" s="116">
        <v>11.08</v>
      </c>
      <c r="H6724" s="20"/>
    </row>
    <row r="6725" spans="1:8" s="172" customFormat="1" ht="12.75" customHeight="1" x14ac:dyDescent="0.15">
      <c r="A6725" s="105"/>
      <c r="C6725" s="20"/>
      <c r="D6725" s="20"/>
      <c r="E6725" s="20"/>
      <c r="F6725" s="105">
        <v>34319</v>
      </c>
      <c r="G6725" s="116">
        <v>10.9</v>
      </c>
      <c r="H6725" s="20"/>
    </row>
    <row r="6726" spans="1:8" s="172" customFormat="1" ht="12.75" customHeight="1" x14ac:dyDescent="0.15">
      <c r="A6726" s="105"/>
      <c r="C6726" s="20"/>
      <c r="D6726" s="20"/>
      <c r="E6726" s="20"/>
      <c r="F6726" s="105">
        <v>34318</v>
      </c>
      <c r="G6726" s="116">
        <v>11.03</v>
      </c>
      <c r="H6726" s="20"/>
    </row>
    <row r="6727" spans="1:8" s="172" customFormat="1" ht="12.75" customHeight="1" x14ac:dyDescent="0.15">
      <c r="A6727" s="105"/>
      <c r="C6727" s="20"/>
      <c r="D6727" s="20"/>
      <c r="E6727" s="20"/>
      <c r="F6727" s="105">
        <v>34317</v>
      </c>
      <c r="G6727" s="116">
        <v>11.13</v>
      </c>
      <c r="H6727" s="20"/>
    </row>
    <row r="6728" spans="1:8" s="172" customFormat="1" ht="12.75" customHeight="1" x14ac:dyDescent="0.15">
      <c r="A6728" s="105"/>
      <c r="C6728" s="20"/>
      <c r="D6728" s="20"/>
      <c r="E6728" s="20"/>
      <c r="F6728" s="105">
        <v>34316</v>
      </c>
      <c r="G6728" s="116">
        <v>10.98</v>
      </c>
      <c r="H6728" s="20"/>
    </row>
    <row r="6729" spans="1:8" s="172" customFormat="1" ht="12.75" customHeight="1" x14ac:dyDescent="0.15">
      <c r="A6729" s="105"/>
      <c r="C6729" s="20"/>
      <c r="D6729" s="20"/>
      <c r="E6729" s="20"/>
      <c r="F6729" s="105">
        <v>34313</v>
      </c>
      <c r="G6729" s="116">
        <v>12.6</v>
      </c>
      <c r="H6729" s="20"/>
    </row>
    <row r="6730" spans="1:8" s="172" customFormat="1" ht="12.75" customHeight="1" x14ac:dyDescent="0.15">
      <c r="A6730" s="105"/>
      <c r="C6730" s="20"/>
      <c r="D6730" s="20"/>
      <c r="E6730" s="20"/>
      <c r="F6730" s="105">
        <v>34312</v>
      </c>
      <c r="G6730" s="116">
        <v>12.43</v>
      </c>
      <c r="H6730" s="20"/>
    </row>
    <row r="6731" spans="1:8" s="172" customFormat="1" ht="12.75" customHeight="1" x14ac:dyDescent="0.15">
      <c r="A6731" s="105"/>
      <c r="C6731" s="20"/>
      <c r="D6731" s="20"/>
      <c r="E6731" s="20"/>
      <c r="F6731" s="105">
        <v>34311</v>
      </c>
      <c r="G6731" s="116">
        <v>12.46</v>
      </c>
      <c r="H6731" s="20"/>
    </row>
    <row r="6732" spans="1:8" s="172" customFormat="1" ht="12.75" customHeight="1" x14ac:dyDescent="0.15">
      <c r="A6732" s="105"/>
      <c r="C6732" s="20"/>
      <c r="D6732" s="20"/>
      <c r="E6732" s="20"/>
      <c r="F6732" s="105">
        <v>34310</v>
      </c>
      <c r="G6732" s="116">
        <v>12.41</v>
      </c>
      <c r="H6732" s="20"/>
    </row>
    <row r="6733" spans="1:8" s="172" customFormat="1" ht="12.75" customHeight="1" x14ac:dyDescent="0.15">
      <c r="A6733" s="105"/>
      <c r="C6733" s="20"/>
      <c r="D6733" s="20"/>
      <c r="E6733" s="20"/>
      <c r="F6733" s="105">
        <v>34309</v>
      </c>
      <c r="G6733" s="116">
        <v>12.84</v>
      </c>
      <c r="H6733" s="20"/>
    </row>
    <row r="6734" spans="1:8" s="172" customFormat="1" ht="12.75" customHeight="1" x14ac:dyDescent="0.15">
      <c r="A6734" s="105"/>
      <c r="C6734" s="20"/>
      <c r="D6734" s="20"/>
      <c r="E6734" s="20"/>
      <c r="F6734" s="105">
        <v>34306</v>
      </c>
      <c r="G6734" s="116">
        <v>12.69</v>
      </c>
      <c r="H6734" s="20"/>
    </row>
    <row r="6735" spans="1:8" s="172" customFormat="1" ht="12.75" customHeight="1" x14ac:dyDescent="0.15">
      <c r="A6735" s="105"/>
      <c r="C6735" s="20"/>
      <c r="D6735" s="20"/>
      <c r="E6735" s="20"/>
      <c r="F6735" s="105">
        <v>34305</v>
      </c>
      <c r="G6735" s="116">
        <v>13.51</v>
      </c>
      <c r="H6735" s="20"/>
    </row>
    <row r="6736" spans="1:8" s="172" customFormat="1" ht="12.75" customHeight="1" x14ac:dyDescent="0.15">
      <c r="A6736" s="105"/>
      <c r="C6736" s="20"/>
      <c r="D6736" s="20"/>
      <c r="E6736" s="20"/>
      <c r="F6736" s="105">
        <v>34304</v>
      </c>
      <c r="G6736" s="116">
        <v>13.83</v>
      </c>
      <c r="H6736" s="20"/>
    </row>
    <row r="6737" spans="1:8" s="172" customFormat="1" ht="12.75" customHeight="1" x14ac:dyDescent="0.15">
      <c r="A6737" s="105"/>
      <c r="C6737" s="20"/>
      <c r="D6737" s="20"/>
      <c r="E6737" s="20"/>
      <c r="F6737" s="105">
        <v>34303</v>
      </c>
      <c r="G6737" s="116">
        <v>13.76</v>
      </c>
      <c r="H6737" s="20"/>
    </row>
    <row r="6738" spans="1:8" s="172" customFormat="1" ht="12.75" customHeight="1" x14ac:dyDescent="0.15">
      <c r="A6738" s="105"/>
      <c r="C6738" s="20"/>
      <c r="D6738" s="20"/>
      <c r="E6738" s="20"/>
      <c r="F6738" s="105">
        <v>34302</v>
      </c>
      <c r="G6738" s="116">
        <v>14.12</v>
      </c>
      <c r="H6738" s="20"/>
    </row>
    <row r="6739" spans="1:8" s="172" customFormat="1" ht="12.75" customHeight="1" x14ac:dyDescent="0.15">
      <c r="A6739" s="105"/>
      <c r="C6739" s="20"/>
      <c r="D6739" s="20"/>
      <c r="E6739" s="20"/>
      <c r="F6739" s="105">
        <v>34299</v>
      </c>
      <c r="G6739" s="116">
        <v>13.77</v>
      </c>
      <c r="H6739" s="20"/>
    </row>
    <row r="6740" spans="1:8" s="172" customFormat="1" ht="12.75" customHeight="1" x14ac:dyDescent="0.15">
      <c r="A6740" s="105"/>
      <c r="C6740" s="20"/>
      <c r="D6740" s="20"/>
      <c r="E6740" s="20"/>
      <c r="F6740" s="105">
        <v>34297</v>
      </c>
      <c r="G6740" s="116">
        <v>13.51</v>
      </c>
      <c r="H6740" s="20"/>
    </row>
    <row r="6741" spans="1:8" s="172" customFormat="1" ht="12.75" customHeight="1" x14ac:dyDescent="0.15">
      <c r="A6741" s="105"/>
      <c r="C6741" s="20"/>
      <c r="D6741" s="20"/>
      <c r="E6741" s="20"/>
      <c r="F6741" s="105">
        <v>34296</v>
      </c>
      <c r="G6741" s="116">
        <v>14.27</v>
      </c>
      <c r="H6741" s="20"/>
    </row>
    <row r="6742" spans="1:8" s="172" customFormat="1" ht="12.75" customHeight="1" x14ac:dyDescent="0.15">
      <c r="A6742" s="105"/>
      <c r="C6742" s="20"/>
      <c r="D6742" s="20"/>
      <c r="E6742" s="20"/>
      <c r="F6742" s="105">
        <v>34295</v>
      </c>
      <c r="G6742" s="116">
        <v>15.9</v>
      </c>
      <c r="H6742" s="20"/>
    </row>
    <row r="6743" spans="1:8" s="172" customFormat="1" ht="12.75" customHeight="1" x14ac:dyDescent="0.15">
      <c r="A6743" s="105"/>
      <c r="C6743" s="20"/>
      <c r="D6743" s="20"/>
      <c r="E6743" s="20"/>
      <c r="F6743" s="105">
        <v>34292</v>
      </c>
      <c r="G6743" s="116">
        <v>15.03</v>
      </c>
      <c r="H6743" s="20"/>
    </row>
    <row r="6744" spans="1:8" s="172" customFormat="1" ht="12.75" customHeight="1" x14ac:dyDescent="0.15">
      <c r="A6744" s="105"/>
      <c r="C6744" s="20"/>
      <c r="D6744" s="20"/>
      <c r="E6744" s="20"/>
      <c r="F6744" s="105">
        <v>34291</v>
      </c>
      <c r="G6744" s="116">
        <v>14.65</v>
      </c>
      <c r="H6744" s="20"/>
    </row>
    <row r="6745" spans="1:8" s="172" customFormat="1" ht="12.75" customHeight="1" x14ac:dyDescent="0.15">
      <c r="A6745" s="105"/>
      <c r="C6745" s="20"/>
      <c r="D6745" s="20"/>
      <c r="E6745" s="20"/>
      <c r="F6745" s="105">
        <v>34290</v>
      </c>
      <c r="G6745" s="116">
        <v>15.57</v>
      </c>
      <c r="H6745" s="20"/>
    </row>
    <row r="6746" spans="1:8" s="172" customFormat="1" ht="12.75" customHeight="1" x14ac:dyDescent="0.15">
      <c r="A6746" s="105"/>
      <c r="C6746" s="20"/>
      <c r="D6746" s="20"/>
      <c r="E6746" s="20"/>
      <c r="F6746" s="105">
        <v>34289</v>
      </c>
      <c r="G6746" s="116">
        <v>15.11</v>
      </c>
      <c r="H6746" s="20"/>
    </row>
    <row r="6747" spans="1:8" s="172" customFormat="1" ht="12.75" customHeight="1" x14ac:dyDescent="0.15">
      <c r="A6747" s="105"/>
      <c r="C6747" s="20"/>
      <c r="D6747" s="20"/>
      <c r="E6747" s="20"/>
      <c r="F6747" s="105">
        <v>34288</v>
      </c>
      <c r="G6747" s="116">
        <v>14.46</v>
      </c>
      <c r="H6747" s="20"/>
    </row>
    <row r="6748" spans="1:8" s="172" customFormat="1" ht="12.75" customHeight="1" x14ac:dyDescent="0.15">
      <c r="A6748" s="105"/>
      <c r="C6748" s="20"/>
      <c r="D6748" s="20"/>
      <c r="E6748" s="20"/>
      <c r="F6748" s="105">
        <v>34285</v>
      </c>
      <c r="G6748" s="116">
        <v>13.33</v>
      </c>
      <c r="H6748" s="20"/>
    </row>
    <row r="6749" spans="1:8" s="172" customFormat="1" ht="12.75" customHeight="1" x14ac:dyDescent="0.15">
      <c r="A6749" s="105"/>
      <c r="C6749" s="20"/>
      <c r="D6749" s="20"/>
      <c r="E6749" s="20"/>
      <c r="F6749" s="105">
        <v>34284</v>
      </c>
      <c r="G6749" s="116">
        <v>13.88</v>
      </c>
      <c r="H6749" s="20"/>
    </row>
    <row r="6750" spans="1:8" s="172" customFormat="1" ht="12.75" customHeight="1" x14ac:dyDescent="0.15">
      <c r="A6750" s="105"/>
      <c r="C6750" s="20"/>
      <c r="D6750" s="20"/>
      <c r="E6750" s="20"/>
      <c r="F6750" s="105">
        <v>34283</v>
      </c>
      <c r="G6750" s="116">
        <v>13.72</v>
      </c>
      <c r="H6750" s="20"/>
    </row>
    <row r="6751" spans="1:8" s="172" customFormat="1" ht="12.75" customHeight="1" x14ac:dyDescent="0.15">
      <c r="A6751" s="105"/>
      <c r="C6751" s="20"/>
      <c r="D6751" s="20"/>
      <c r="E6751" s="20"/>
      <c r="F6751" s="105">
        <v>34282</v>
      </c>
      <c r="G6751" s="116">
        <v>13.94</v>
      </c>
      <c r="H6751" s="20"/>
    </row>
    <row r="6752" spans="1:8" s="172" customFormat="1" ht="12.75" customHeight="1" x14ac:dyDescent="0.15">
      <c r="A6752" s="105"/>
      <c r="C6752" s="20"/>
      <c r="D6752" s="20"/>
      <c r="E6752" s="20"/>
      <c r="F6752" s="105">
        <v>34281</v>
      </c>
      <c r="G6752" s="116">
        <v>14.31</v>
      </c>
      <c r="H6752" s="20"/>
    </row>
    <row r="6753" spans="1:8" s="172" customFormat="1" ht="12.75" customHeight="1" x14ac:dyDescent="0.15">
      <c r="A6753" s="105"/>
      <c r="C6753" s="20"/>
      <c r="D6753" s="20"/>
      <c r="E6753" s="20"/>
      <c r="F6753" s="105">
        <v>34278</v>
      </c>
      <c r="G6753" s="116">
        <v>14.97</v>
      </c>
      <c r="H6753" s="20"/>
    </row>
    <row r="6754" spans="1:8" s="172" customFormat="1" ht="12.75" customHeight="1" x14ac:dyDescent="0.15">
      <c r="A6754" s="105"/>
      <c r="C6754" s="20"/>
      <c r="D6754" s="20"/>
      <c r="E6754" s="20"/>
      <c r="F6754" s="105">
        <v>34277</v>
      </c>
      <c r="G6754" s="116">
        <v>14.68</v>
      </c>
      <c r="H6754" s="20"/>
    </row>
    <row r="6755" spans="1:8" s="172" customFormat="1" ht="12.75" customHeight="1" x14ac:dyDescent="0.15">
      <c r="A6755" s="105"/>
      <c r="C6755" s="20"/>
      <c r="D6755" s="20"/>
      <c r="E6755" s="20"/>
      <c r="F6755" s="105">
        <v>34276</v>
      </c>
      <c r="G6755" s="116">
        <v>13.26</v>
      </c>
      <c r="H6755" s="20"/>
    </row>
    <row r="6756" spans="1:8" s="172" customFormat="1" ht="12.75" customHeight="1" x14ac:dyDescent="0.15">
      <c r="A6756" s="105"/>
      <c r="C6756" s="20"/>
      <c r="D6756" s="20"/>
      <c r="E6756" s="20"/>
      <c r="F6756" s="105">
        <v>34275</v>
      </c>
      <c r="G6756" s="116">
        <v>11.74</v>
      </c>
      <c r="H6756" s="20"/>
    </row>
    <row r="6757" spans="1:8" s="172" customFormat="1" ht="12.75" customHeight="1" x14ac:dyDescent="0.15">
      <c r="A6757" s="105"/>
      <c r="C6757" s="20"/>
      <c r="D6757" s="20"/>
      <c r="E6757" s="20"/>
      <c r="F6757" s="105">
        <v>34274</v>
      </c>
      <c r="G6757" s="116">
        <v>11.78</v>
      </c>
      <c r="H6757" s="20"/>
    </row>
    <row r="6758" spans="1:8" s="172" customFormat="1" ht="12.75" customHeight="1" x14ac:dyDescent="0.15">
      <c r="A6758" s="105"/>
      <c r="C6758" s="20"/>
      <c r="D6758" s="20"/>
      <c r="E6758" s="20"/>
      <c r="F6758" s="105">
        <v>34271</v>
      </c>
      <c r="G6758" s="116">
        <v>11.46</v>
      </c>
      <c r="H6758" s="20"/>
    </row>
    <row r="6759" spans="1:8" s="172" customFormat="1" ht="12.75" customHeight="1" x14ac:dyDescent="0.15">
      <c r="A6759" s="105"/>
      <c r="C6759" s="20"/>
      <c r="D6759" s="20"/>
      <c r="E6759" s="20"/>
      <c r="F6759" s="105">
        <v>34270</v>
      </c>
      <c r="G6759" s="116">
        <v>11.88</v>
      </c>
      <c r="H6759" s="20"/>
    </row>
    <row r="6760" spans="1:8" s="172" customFormat="1" ht="12.75" customHeight="1" x14ac:dyDescent="0.15">
      <c r="A6760" s="105"/>
      <c r="C6760" s="20"/>
      <c r="D6760" s="20"/>
      <c r="E6760" s="20"/>
      <c r="F6760" s="105">
        <v>34269</v>
      </c>
      <c r="G6760" s="116">
        <v>12.01</v>
      </c>
      <c r="H6760" s="20"/>
    </row>
    <row r="6761" spans="1:8" s="172" customFormat="1" ht="12.75" customHeight="1" x14ac:dyDescent="0.15">
      <c r="A6761" s="105"/>
      <c r="C6761" s="20"/>
      <c r="D6761" s="20"/>
      <c r="E6761" s="20"/>
      <c r="F6761" s="105">
        <v>34268</v>
      </c>
      <c r="G6761" s="116">
        <v>11.83</v>
      </c>
      <c r="H6761" s="20"/>
    </row>
    <row r="6762" spans="1:8" s="172" customFormat="1" ht="12.75" customHeight="1" x14ac:dyDescent="0.15">
      <c r="A6762" s="105"/>
      <c r="C6762" s="20"/>
      <c r="D6762" s="20"/>
      <c r="E6762" s="20"/>
      <c r="F6762" s="105">
        <v>34267</v>
      </c>
      <c r="G6762" s="116">
        <v>11.83</v>
      </c>
      <c r="H6762" s="20"/>
    </row>
    <row r="6763" spans="1:8" s="172" customFormat="1" ht="12.75" customHeight="1" x14ac:dyDescent="0.15">
      <c r="A6763" s="105"/>
      <c r="C6763" s="20"/>
      <c r="D6763" s="20"/>
      <c r="E6763" s="20"/>
      <c r="F6763" s="105">
        <v>34264</v>
      </c>
      <c r="G6763" s="116">
        <v>11.48</v>
      </c>
      <c r="H6763" s="20"/>
    </row>
    <row r="6764" spans="1:8" s="172" customFormat="1" ht="12.75" customHeight="1" x14ac:dyDescent="0.15">
      <c r="A6764" s="105"/>
      <c r="C6764" s="20"/>
      <c r="D6764" s="20"/>
      <c r="E6764" s="20"/>
      <c r="F6764" s="105">
        <v>34263</v>
      </c>
      <c r="G6764" s="116">
        <v>11.2</v>
      </c>
      <c r="H6764" s="20"/>
    </row>
    <row r="6765" spans="1:8" s="172" customFormat="1" ht="12.75" customHeight="1" x14ac:dyDescent="0.15">
      <c r="A6765" s="105"/>
      <c r="C6765" s="20"/>
      <c r="D6765" s="20"/>
      <c r="E6765" s="20"/>
      <c r="F6765" s="105">
        <v>34262</v>
      </c>
      <c r="G6765" s="116">
        <v>11.32</v>
      </c>
      <c r="H6765" s="20"/>
    </row>
    <row r="6766" spans="1:8" s="172" customFormat="1" ht="12.75" customHeight="1" x14ac:dyDescent="0.15">
      <c r="A6766" s="105"/>
      <c r="C6766" s="20"/>
      <c r="D6766" s="20"/>
      <c r="E6766" s="20"/>
      <c r="F6766" s="105">
        <v>34261</v>
      </c>
      <c r="G6766" s="116">
        <v>11.61</v>
      </c>
      <c r="H6766" s="20"/>
    </row>
    <row r="6767" spans="1:8" s="172" customFormat="1" ht="12.75" customHeight="1" x14ac:dyDescent="0.15">
      <c r="A6767" s="105"/>
      <c r="C6767" s="20"/>
      <c r="D6767" s="20"/>
      <c r="E6767" s="20"/>
      <c r="F6767" s="105">
        <v>34260</v>
      </c>
      <c r="G6767" s="116">
        <v>11.33</v>
      </c>
      <c r="H6767" s="20"/>
    </row>
    <row r="6768" spans="1:8" s="172" customFormat="1" ht="12.75" customHeight="1" x14ac:dyDescent="0.15">
      <c r="A6768" s="105"/>
      <c r="C6768" s="20"/>
      <c r="D6768" s="20"/>
      <c r="E6768" s="20"/>
      <c r="F6768" s="105">
        <v>34257</v>
      </c>
      <c r="G6768" s="116">
        <v>10.87</v>
      </c>
      <c r="H6768" s="20"/>
    </row>
    <row r="6769" spans="1:8" s="172" customFormat="1" ht="12.75" customHeight="1" x14ac:dyDescent="0.15">
      <c r="A6769" s="105"/>
      <c r="C6769" s="20"/>
      <c r="D6769" s="20"/>
      <c r="E6769" s="20"/>
      <c r="F6769" s="105">
        <v>34256</v>
      </c>
      <c r="G6769" s="116">
        <v>11</v>
      </c>
      <c r="H6769" s="20"/>
    </row>
    <row r="6770" spans="1:8" s="172" customFormat="1" ht="12.75" customHeight="1" x14ac:dyDescent="0.15">
      <c r="A6770" s="105"/>
      <c r="C6770" s="20"/>
      <c r="D6770" s="20"/>
      <c r="E6770" s="20"/>
      <c r="F6770" s="105">
        <v>34255</v>
      </c>
      <c r="G6770" s="116">
        <v>11.38</v>
      </c>
      <c r="H6770" s="20"/>
    </row>
    <row r="6771" spans="1:8" s="172" customFormat="1" ht="12.75" customHeight="1" x14ac:dyDescent="0.15">
      <c r="A6771" s="105"/>
      <c r="C6771" s="20"/>
      <c r="D6771" s="20"/>
      <c r="E6771" s="20"/>
      <c r="F6771" s="105">
        <v>34254</v>
      </c>
      <c r="G6771" s="116">
        <v>12.41</v>
      </c>
      <c r="H6771" s="20"/>
    </row>
    <row r="6772" spans="1:8" s="172" customFormat="1" ht="12.75" customHeight="1" x14ac:dyDescent="0.15">
      <c r="A6772" s="105"/>
      <c r="C6772" s="20"/>
      <c r="D6772" s="20"/>
      <c r="E6772" s="20"/>
      <c r="F6772" s="105">
        <v>34253</v>
      </c>
      <c r="G6772" s="116">
        <v>12.26</v>
      </c>
      <c r="H6772" s="20"/>
    </row>
    <row r="6773" spans="1:8" s="172" customFormat="1" ht="12.75" customHeight="1" x14ac:dyDescent="0.15">
      <c r="A6773" s="105"/>
      <c r="C6773" s="20"/>
      <c r="D6773" s="20"/>
      <c r="E6773" s="20"/>
      <c r="F6773" s="105">
        <v>34250</v>
      </c>
      <c r="G6773" s="116">
        <v>12.04</v>
      </c>
      <c r="H6773" s="20"/>
    </row>
    <row r="6774" spans="1:8" s="172" customFormat="1" ht="12.75" customHeight="1" x14ac:dyDescent="0.15">
      <c r="A6774" s="105"/>
      <c r="C6774" s="20"/>
      <c r="D6774" s="20"/>
      <c r="E6774" s="20"/>
      <c r="F6774" s="105">
        <v>34249</v>
      </c>
      <c r="G6774" s="116">
        <v>13.14</v>
      </c>
      <c r="H6774" s="20"/>
    </row>
    <row r="6775" spans="1:8" s="172" customFormat="1" ht="12.75" customHeight="1" x14ac:dyDescent="0.15">
      <c r="A6775" s="105"/>
      <c r="C6775" s="20"/>
      <c r="D6775" s="20"/>
      <c r="E6775" s="20"/>
      <c r="F6775" s="105">
        <v>34248</v>
      </c>
      <c r="G6775" s="116">
        <v>12.68</v>
      </c>
      <c r="H6775" s="20"/>
    </row>
    <row r="6776" spans="1:8" s="172" customFormat="1" ht="12.75" customHeight="1" x14ac:dyDescent="0.15">
      <c r="A6776" s="105"/>
      <c r="C6776" s="20"/>
      <c r="D6776" s="20"/>
      <c r="E6776" s="20"/>
      <c r="F6776" s="105">
        <v>34247</v>
      </c>
      <c r="G6776" s="116">
        <v>12.97</v>
      </c>
      <c r="H6776" s="20"/>
    </row>
    <row r="6777" spans="1:8" s="172" customFormat="1" ht="12.75" customHeight="1" x14ac:dyDescent="0.15">
      <c r="A6777" s="105"/>
      <c r="C6777" s="20"/>
      <c r="D6777" s="20"/>
      <c r="E6777" s="20"/>
      <c r="F6777" s="105">
        <v>34246</v>
      </c>
      <c r="G6777" s="116">
        <v>12.85</v>
      </c>
      <c r="H6777" s="20"/>
    </row>
    <row r="6778" spans="1:8" s="172" customFormat="1" ht="12.75" customHeight="1" x14ac:dyDescent="0.15">
      <c r="A6778" s="105"/>
      <c r="C6778" s="20"/>
      <c r="D6778" s="20"/>
      <c r="E6778" s="20"/>
      <c r="F6778" s="105">
        <v>34243</v>
      </c>
      <c r="G6778" s="116">
        <v>11.83</v>
      </c>
      <c r="H6778" s="20"/>
    </row>
    <row r="6779" spans="1:8" s="172" customFormat="1" ht="12.75" customHeight="1" x14ac:dyDescent="0.15">
      <c r="A6779" s="105"/>
      <c r="C6779" s="20"/>
      <c r="D6779" s="20"/>
      <c r="E6779" s="20"/>
      <c r="F6779" s="105">
        <v>34242</v>
      </c>
      <c r="G6779" s="116">
        <v>12.99</v>
      </c>
      <c r="H6779" s="20"/>
    </row>
    <row r="6780" spans="1:8" s="172" customFormat="1" ht="12.75" customHeight="1" x14ac:dyDescent="0.15">
      <c r="A6780" s="105"/>
      <c r="C6780" s="20"/>
      <c r="D6780" s="20"/>
      <c r="E6780" s="20"/>
      <c r="F6780" s="105">
        <v>34241</v>
      </c>
      <c r="G6780" s="116">
        <v>12.63</v>
      </c>
      <c r="H6780" s="20"/>
    </row>
    <row r="6781" spans="1:8" s="172" customFormat="1" ht="12.75" customHeight="1" x14ac:dyDescent="0.15">
      <c r="A6781" s="105"/>
      <c r="C6781" s="20"/>
      <c r="D6781" s="20"/>
      <c r="E6781" s="20"/>
      <c r="F6781" s="105">
        <v>34240</v>
      </c>
      <c r="G6781" s="116">
        <v>12.19</v>
      </c>
      <c r="H6781" s="20"/>
    </row>
    <row r="6782" spans="1:8" s="172" customFormat="1" ht="12.75" customHeight="1" x14ac:dyDescent="0.15">
      <c r="A6782" s="105"/>
      <c r="C6782" s="20"/>
      <c r="D6782" s="20"/>
      <c r="E6782" s="20"/>
      <c r="F6782" s="105">
        <v>34239</v>
      </c>
      <c r="G6782" s="116">
        <v>12.49</v>
      </c>
      <c r="H6782" s="20"/>
    </row>
    <row r="6783" spans="1:8" s="172" customFormat="1" ht="12.75" customHeight="1" x14ac:dyDescent="0.15">
      <c r="A6783" s="105"/>
      <c r="C6783" s="20"/>
      <c r="D6783" s="20"/>
      <c r="E6783" s="20"/>
      <c r="F6783" s="105">
        <v>34236</v>
      </c>
      <c r="G6783" s="116">
        <v>12.47</v>
      </c>
      <c r="H6783" s="20"/>
    </row>
    <row r="6784" spans="1:8" s="172" customFormat="1" ht="12.75" customHeight="1" x14ac:dyDescent="0.15">
      <c r="A6784" s="105"/>
      <c r="C6784" s="20"/>
      <c r="D6784" s="20"/>
      <c r="E6784" s="20"/>
      <c r="F6784" s="105">
        <v>34235</v>
      </c>
      <c r="G6784" s="116">
        <v>13.36</v>
      </c>
      <c r="H6784" s="20"/>
    </row>
    <row r="6785" spans="1:8" s="172" customFormat="1" ht="12.75" customHeight="1" x14ac:dyDescent="0.15">
      <c r="A6785" s="105"/>
      <c r="C6785" s="20"/>
      <c r="D6785" s="20"/>
      <c r="E6785" s="20"/>
      <c r="F6785" s="105">
        <v>34234</v>
      </c>
      <c r="G6785" s="116">
        <v>13.75</v>
      </c>
      <c r="H6785" s="20"/>
    </row>
    <row r="6786" spans="1:8" s="172" customFormat="1" ht="12.75" customHeight="1" x14ac:dyDescent="0.15">
      <c r="A6786" s="105"/>
      <c r="C6786" s="20"/>
      <c r="D6786" s="20"/>
      <c r="E6786" s="20"/>
      <c r="F6786" s="105">
        <v>34233</v>
      </c>
      <c r="G6786" s="116">
        <v>17.3</v>
      </c>
      <c r="H6786" s="20"/>
    </row>
    <row r="6787" spans="1:8" s="172" customFormat="1" ht="12.75" customHeight="1" x14ac:dyDescent="0.15">
      <c r="A6787" s="105"/>
      <c r="C6787" s="20"/>
      <c r="D6787" s="20"/>
      <c r="E6787" s="20"/>
      <c r="F6787" s="105">
        <v>34232</v>
      </c>
      <c r="G6787" s="116">
        <v>14.6</v>
      </c>
      <c r="H6787" s="20"/>
    </row>
    <row r="6788" spans="1:8" s="172" customFormat="1" ht="12.75" customHeight="1" x14ac:dyDescent="0.15">
      <c r="A6788" s="105"/>
      <c r="C6788" s="20"/>
      <c r="D6788" s="20"/>
      <c r="E6788" s="20"/>
      <c r="F6788" s="105">
        <v>34229</v>
      </c>
      <c r="G6788" s="116">
        <v>13.39</v>
      </c>
      <c r="H6788" s="20"/>
    </row>
    <row r="6789" spans="1:8" s="172" customFormat="1" ht="12.75" customHeight="1" x14ac:dyDescent="0.15">
      <c r="A6789" s="105"/>
      <c r="C6789" s="20"/>
      <c r="D6789" s="20"/>
      <c r="E6789" s="20"/>
      <c r="F6789" s="105">
        <v>34228</v>
      </c>
      <c r="G6789" s="116">
        <v>13.36</v>
      </c>
      <c r="H6789" s="20"/>
    </row>
    <row r="6790" spans="1:8" s="172" customFormat="1" ht="12.75" customHeight="1" x14ac:dyDescent="0.15">
      <c r="A6790" s="105"/>
      <c r="C6790" s="20"/>
      <c r="D6790" s="20"/>
      <c r="E6790" s="20"/>
      <c r="F6790" s="105">
        <v>34227</v>
      </c>
      <c r="G6790" s="116">
        <v>12.7</v>
      </c>
      <c r="H6790" s="20"/>
    </row>
    <row r="6791" spans="1:8" s="172" customFormat="1" ht="12.75" customHeight="1" x14ac:dyDescent="0.15">
      <c r="A6791" s="105"/>
      <c r="C6791" s="20"/>
      <c r="D6791" s="20"/>
      <c r="E6791" s="20"/>
      <c r="F6791" s="105">
        <v>34226</v>
      </c>
      <c r="G6791" s="116">
        <v>13.15</v>
      </c>
      <c r="H6791" s="20"/>
    </row>
    <row r="6792" spans="1:8" s="172" customFormat="1" ht="12.75" customHeight="1" x14ac:dyDescent="0.15">
      <c r="A6792" s="105"/>
      <c r="C6792" s="20"/>
      <c r="D6792" s="20"/>
      <c r="E6792" s="20"/>
      <c r="F6792" s="105">
        <v>34225</v>
      </c>
      <c r="G6792" s="116">
        <v>12.16</v>
      </c>
      <c r="H6792" s="20"/>
    </row>
    <row r="6793" spans="1:8" s="172" customFormat="1" ht="12.75" customHeight="1" x14ac:dyDescent="0.15">
      <c r="A6793" s="105"/>
      <c r="C6793" s="20"/>
      <c r="D6793" s="20"/>
      <c r="E6793" s="20"/>
      <c r="F6793" s="105">
        <v>34222</v>
      </c>
      <c r="G6793" s="116">
        <v>11.7</v>
      </c>
      <c r="H6793" s="20"/>
    </row>
    <row r="6794" spans="1:8" s="172" customFormat="1" ht="12.75" customHeight="1" x14ac:dyDescent="0.15">
      <c r="A6794" s="105"/>
      <c r="C6794" s="20"/>
      <c r="D6794" s="20"/>
      <c r="E6794" s="20"/>
      <c r="F6794" s="105">
        <v>34221</v>
      </c>
      <c r="G6794" s="116">
        <v>12.67</v>
      </c>
      <c r="H6794" s="20"/>
    </row>
    <row r="6795" spans="1:8" s="172" customFormat="1" ht="12.75" customHeight="1" x14ac:dyDescent="0.15">
      <c r="A6795" s="105"/>
      <c r="C6795" s="20"/>
      <c r="D6795" s="20"/>
      <c r="E6795" s="20"/>
      <c r="F6795" s="105">
        <v>34220</v>
      </c>
      <c r="G6795" s="116">
        <v>13.24</v>
      </c>
      <c r="H6795" s="20"/>
    </row>
    <row r="6796" spans="1:8" s="172" customFormat="1" ht="12.75" customHeight="1" x14ac:dyDescent="0.15">
      <c r="A6796" s="105"/>
      <c r="C6796" s="20"/>
      <c r="D6796" s="20"/>
      <c r="E6796" s="20"/>
      <c r="F6796" s="105">
        <v>34219</v>
      </c>
      <c r="G6796" s="116">
        <v>12.9</v>
      </c>
      <c r="H6796" s="20"/>
    </row>
    <row r="6797" spans="1:8" s="172" customFormat="1" ht="12.75" customHeight="1" x14ac:dyDescent="0.15">
      <c r="A6797" s="105"/>
      <c r="C6797" s="20"/>
      <c r="D6797" s="20"/>
      <c r="E6797" s="20"/>
      <c r="F6797" s="105">
        <v>34215</v>
      </c>
      <c r="G6797" s="116">
        <v>11.16</v>
      </c>
      <c r="H6797" s="20"/>
    </row>
    <row r="6798" spans="1:8" s="172" customFormat="1" ht="12.75" customHeight="1" x14ac:dyDescent="0.15">
      <c r="A6798" s="105"/>
      <c r="C6798" s="20"/>
      <c r="D6798" s="20"/>
      <c r="E6798" s="20"/>
      <c r="F6798" s="105">
        <v>34214</v>
      </c>
      <c r="G6798" s="116">
        <v>11.87</v>
      </c>
      <c r="H6798" s="20"/>
    </row>
    <row r="6799" spans="1:8" s="172" customFormat="1" ht="12.75" customHeight="1" x14ac:dyDescent="0.15">
      <c r="A6799" s="105"/>
      <c r="C6799" s="20"/>
      <c r="D6799" s="20"/>
      <c r="E6799" s="20"/>
      <c r="F6799" s="105">
        <v>34213</v>
      </c>
      <c r="G6799" s="116">
        <v>11.48</v>
      </c>
      <c r="H6799" s="20"/>
    </row>
    <row r="6800" spans="1:8" s="172" customFormat="1" ht="12.75" customHeight="1" x14ac:dyDescent="0.15">
      <c r="A6800" s="105"/>
      <c r="C6800" s="20"/>
      <c r="D6800" s="20"/>
      <c r="E6800" s="20"/>
      <c r="F6800" s="105">
        <v>34212</v>
      </c>
      <c r="G6800" s="116">
        <v>11.85</v>
      </c>
      <c r="H6800" s="20"/>
    </row>
    <row r="6801" spans="1:8" s="172" customFormat="1" ht="12.75" customHeight="1" x14ac:dyDescent="0.15">
      <c r="A6801" s="105"/>
      <c r="C6801" s="20"/>
      <c r="D6801" s="20"/>
      <c r="E6801" s="20"/>
      <c r="F6801" s="105">
        <v>34211</v>
      </c>
      <c r="G6801" s="116">
        <v>11.74</v>
      </c>
      <c r="H6801" s="20"/>
    </row>
    <row r="6802" spans="1:8" s="172" customFormat="1" ht="12.75" customHeight="1" x14ac:dyDescent="0.15">
      <c r="A6802" s="105"/>
      <c r="C6802" s="20"/>
      <c r="D6802" s="20"/>
      <c r="E6802" s="20"/>
      <c r="F6802" s="105">
        <v>34208</v>
      </c>
      <c r="G6802" s="116">
        <v>11.91</v>
      </c>
      <c r="H6802" s="20"/>
    </row>
    <row r="6803" spans="1:8" s="172" customFormat="1" ht="12.75" customHeight="1" x14ac:dyDescent="0.15">
      <c r="A6803" s="105"/>
      <c r="C6803" s="20"/>
      <c r="D6803" s="20"/>
      <c r="E6803" s="20"/>
      <c r="F6803" s="105">
        <v>34207</v>
      </c>
      <c r="G6803" s="116">
        <v>12.14</v>
      </c>
      <c r="H6803" s="20"/>
    </row>
    <row r="6804" spans="1:8" s="172" customFormat="1" ht="12.75" customHeight="1" x14ac:dyDescent="0.15">
      <c r="A6804" s="105"/>
      <c r="C6804" s="20"/>
      <c r="D6804" s="20"/>
      <c r="E6804" s="20"/>
      <c r="F6804" s="105">
        <v>34206</v>
      </c>
      <c r="G6804" s="116">
        <v>12.1</v>
      </c>
      <c r="H6804" s="20"/>
    </row>
    <row r="6805" spans="1:8" s="172" customFormat="1" ht="12.75" customHeight="1" x14ac:dyDescent="0.15">
      <c r="A6805" s="105"/>
      <c r="C6805" s="20"/>
      <c r="D6805" s="20"/>
      <c r="E6805" s="20"/>
      <c r="F6805" s="105">
        <v>34205</v>
      </c>
      <c r="G6805" s="116">
        <v>11.8</v>
      </c>
      <c r="H6805" s="20"/>
    </row>
    <row r="6806" spans="1:8" s="172" customFormat="1" ht="12.75" customHeight="1" x14ac:dyDescent="0.15">
      <c r="A6806" s="105"/>
      <c r="C6806" s="20"/>
      <c r="D6806" s="20"/>
      <c r="E6806" s="20"/>
      <c r="F6806" s="105">
        <v>34204</v>
      </c>
      <c r="G6806" s="116">
        <v>12.15</v>
      </c>
      <c r="H6806" s="20"/>
    </row>
    <row r="6807" spans="1:8" s="172" customFormat="1" ht="12.75" customHeight="1" x14ac:dyDescent="0.15">
      <c r="A6807" s="105"/>
      <c r="C6807" s="20"/>
      <c r="D6807" s="20"/>
      <c r="E6807" s="20"/>
      <c r="F6807" s="105">
        <v>34201</v>
      </c>
      <c r="G6807" s="116">
        <v>11.62</v>
      </c>
      <c r="H6807" s="20"/>
    </row>
    <row r="6808" spans="1:8" s="172" customFormat="1" ht="12.75" customHeight="1" x14ac:dyDescent="0.15">
      <c r="A6808" s="105"/>
      <c r="C6808" s="20"/>
      <c r="D6808" s="20"/>
      <c r="E6808" s="20"/>
      <c r="F6808" s="105">
        <v>34200</v>
      </c>
      <c r="G6808" s="116">
        <v>11.63</v>
      </c>
      <c r="H6808" s="20"/>
    </row>
    <row r="6809" spans="1:8" s="172" customFormat="1" ht="12.75" customHeight="1" x14ac:dyDescent="0.15">
      <c r="A6809" s="105"/>
      <c r="C6809" s="20"/>
      <c r="D6809" s="20"/>
      <c r="E6809" s="20"/>
      <c r="F6809" s="105">
        <v>34199</v>
      </c>
      <c r="G6809" s="116">
        <v>11.52</v>
      </c>
      <c r="H6809" s="20"/>
    </row>
    <row r="6810" spans="1:8" s="172" customFormat="1" ht="12.75" customHeight="1" x14ac:dyDescent="0.15">
      <c r="A6810" s="105"/>
      <c r="C6810" s="20"/>
      <c r="D6810" s="20"/>
      <c r="E6810" s="20"/>
      <c r="F6810" s="105">
        <v>34198</v>
      </c>
      <c r="G6810" s="116">
        <v>11.59</v>
      </c>
      <c r="H6810" s="20"/>
    </row>
    <row r="6811" spans="1:8" s="172" customFormat="1" ht="12.75" customHeight="1" x14ac:dyDescent="0.15">
      <c r="A6811" s="105"/>
      <c r="C6811" s="20"/>
      <c r="D6811" s="20"/>
      <c r="E6811" s="20"/>
      <c r="F6811" s="105">
        <v>34197</v>
      </c>
      <c r="G6811" s="116">
        <v>12.01</v>
      </c>
      <c r="H6811" s="20"/>
    </row>
    <row r="6812" spans="1:8" s="172" customFormat="1" ht="12.75" customHeight="1" x14ac:dyDescent="0.15">
      <c r="A6812" s="105"/>
      <c r="C6812" s="20"/>
      <c r="D6812" s="20"/>
      <c r="E6812" s="20"/>
      <c r="F6812" s="105">
        <v>34194</v>
      </c>
      <c r="G6812" s="116">
        <v>12.19</v>
      </c>
      <c r="H6812" s="20"/>
    </row>
    <row r="6813" spans="1:8" s="172" customFormat="1" ht="12.75" customHeight="1" x14ac:dyDescent="0.15">
      <c r="A6813" s="105"/>
      <c r="C6813" s="20"/>
      <c r="D6813" s="20"/>
      <c r="E6813" s="20"/>
      <c r="F6813" s="105">
        <v>34193</v>
      </c>
      <c r="G6813" s="116">
        <v>12.38</v>
      </c>
      <c r="H6813" s="20"/>
    </row>
    <row r="6814" spans="1:8" s="172" customFormat="1" ht="12.75" customHeight="1" x14ac:dyDescent="0.15">
      <c r="A6814" s="105"/>
      <c r="C6814" s="20"/>
      <c r="D6814" s="20"/>
      <c r="E6814" s="20"/>
      <c r="F6814" s="105">
        <v>34192</v>
      </c>
      <c r="G6814" s="116">
        <v>12.07</v>
      </c>
      <c r="H6814" s="20"/>
    </row>
    <row r="6815" spans="1:8" s="172" customFormat="1" ht="12.75" customHeight="1" x14ac:dyDescent="0.15">
      <c r="A6815" s="105"/>
      <c r="C6815" s="20"/>
      <c r="D6815" s="20"/>
      <c r="E6815" s="20"/>
      <c r="F6815" s="105">
        <v>34191</v>
      </c>
      <c r="G6815" s="116">
        <v>12.31</v>
      </c>
      <c r="H6815" s="20"/>
    </row>
    <row r="6816" spans="1:8" s="172" customFormat="1" ht="12.75" customHeight="1" x14ac:dyDescent="0.15">
      <c r="A6816" s="105"/>
      <c r="C6816" s="20"/>
      <c r="D6816" s="20"/>
      <c r="E6816" s="20"/>
      <c r="F6816" s="105">
        <v>34190</v>
      </c>
      <c r="G6816" s="116">
        <v>12.39</v>
      </c>
      <c r="H6816" s="20"/>
    </row>
    <row r="6817" spans="1:8" s="172" customFormat="1" ht="12.75" customHeight="1" x14ac:dyDescent="0.15">
      <c r="A6817" s="105"/>
      <c r="C6817" s="20"/>
      <c r="D6817" s="20"/>
      <c r="E6817" s="20"/>
      <c r="F6817" s="105">
        <v>34187</v>
      </c>
      <c r="G6817" s="116">
        <v>12.33</v>
      </c>
      <c r="H6817" s="20"/>
    </row>
    <row r="6818" spans="1:8" s="172" customFormat="1" ht="12.75" customHeight="1" x14ac:dyDescent="0.15">
      <c r="A6818" s="105"/>
      <c r="C6818" s="20"/>
      <c r="D6818" s="20"/>
      <c r="E6818" s="20"/>
      <c r="F6818" s="105">
        <v>34186</v>
      </c>
      <c r="G6818" s="116">
        <v>12.03</v>
      </c>
      <c r="H6818" s="20"/>
    </row>
    <row r="6819" spans="1:8" s="172" customFormat="1" ht="12.75" customHeight="1" x14ac:dyDescent="0.15">
      <c r="A6819" s="105"/>
      <c r="C6819" s="20"/>
      <c r="D6819" s="20"/>
      <c r="E6819" s="20"/>
      <c r="F6819" s="105">
        <v>34185</v>
      </c>
      <c r="G6819" s="116">
        <v>11.71</v>
      </c>
      <c r="H6819" s="20"/>
    </row>
    <row r="6820" spans="1:8" s="172" customFormat="1" ht="12.75" customHeight="1" x14ac:dyDescent="0.15">
      <c r="A6820" s="105"/>
      <c r="C6820" s="20"/>
      <c r="D6820" s="20"/>
      <c r="E6820" s="20"/>
      <c r="F6820" s="105">
        <v>34184</v>
      </c>
      <c r="G6820" s="116">
        <v>11.49</v>
      </c>
      <c r="H6820" s="20"/>
    </row>
    <row r="6821" spans="1:8" s="172" customFormat="1" ht="12.75" customHeight="1" x14ac:dyDescent="0.15">
      <c r="A6821" s="105"/>
      <c r="C6821" s="20"/>
      <c r="D6821" s="20"/>
      <c r="E6821" s="20"/>
      <c r="F6821" s="105">
        <v>34183</v>
      </c>
      <c r="G6821" s="116">
        <v>11.47</v>
      </c>
      <c r="H6821" s="20"/>
    </row>
    <row r="6822" spans="1:8" s="172" customFormat="1" ht="12.75" customHeight="1" x14ac:dyDescent="0.15">
      <c r="A6822" s="105"/>
      <c r="C6822" s="20"/>
      <c r="D6822" s="20"/>
      <c r="E6822" s="20"/>
      <c r="F6822" s="105">
        <v>34180</v>
      </c>
      <c r="G6822" s="116">
        <v>11.73</v>
      </c>
      <c r="H6822" s="20"/>
    </row>
    <row r="6823" spans="1:8" s="172" customFormat="1" ht="12.75" customHeight="1" x14ac:dyDescent="0.15">
      <c r="A6823" s="105"/>
      <c r="C6823" s="20"/>
      <c r="D6823" s="20"/>
      <c r="E6823" s="20"/>
      <c r="F6823" s="105">
        <v>34179</v>
      </c>
      <c r="G6823" s="116">
        <v>11.25</v>
      </c>
      <c r="H6823" s="20"/>
    </row>
    <row r="6824" spans="1:8" s="172" customFormat="1" ht="12.75" customHeight="1" x14ac:dyDescent="0.15">
      <c r="A6824" s="105"/>
      <c r="C6824" s="20"/>
      <c r="D6824" s="20"/>
      <c r="E6824" s="20"/>
      <c r="F6824" s="105">
        <v>34178</v>
      </c>
      <c r="G6824" s="116">
        <v>11.37</v>
      </c>
      <c r="H6824" s="20"/>
    </row>
    <row r="6825" spans="1:8" s="172" customFormat="1" ht="12.75" customHeight="1" x14ac:dyDescent="0.15">
      <c r="A6825" s="105"/>
      <c r="C6825" s="20"/>
      <c r="D6825" s="20"/>
      <c r="E6825" s="20"/>
      <c r="F6825" s="105">
        <v>34177</v>
      </c>
      <c r="G6825" s="116">
        <v>11.34</v>
      </c>
      <c r="H6825" s="20"/>
    </row>
    <row r="6826" spans="1:8" s="172" customFormat="1" ht="12.75" customHeight="1" x14ac:dyDescent="0.15">
      <c r="A6826" s="105"/>
      <c r="C6826" s="20"/>
      <c r="D6826" s="20"/>
      <c r="E6826" s="20"/>
      <c r="F6826" s="105">
        <v>34176</v>
      </c>
      <c r="G6826" s="116">
        <v>11.32</v>
      </c>
      <c r="H6826" s="20"/>
    </row>
    <row r="6827" spans="1:8" s="172" customFormat="1" ht="12.75" customHeight="1" x14ac:dyDescent="0.15">
      <c r="A6827" s="105"/>
      <c r="C6827" s="20"/>
      <c r="D6827" s="20"/>
      <c r="E6827" s="20"/>
      <c r="F6827" s="105">
        <v>34173</v>
      </c>
      <c r="G6827" s="116">
        <v>11.32</v>
      </c>
      <c r="H6827" s="20"/>
    </row>
    <row r="6828" spans="1:8" s="172" customFormat="1" ht="12.75" customHeight="1" x14ac:dyDescent="0.15">
      <c r="A6828" s="105"/>
      <c r="C6828" s="20"/>
      <c r="D6828" s="20"/>
      <c r="E6828" s="20"/>
      <c r="F6828" s="105">
        <v>34172</v>
      </c>
      <c r="G6828" s="116">
        <v>11.69</v>
      </c>
      <c r="H6828" s="20"/>
    </row>
    <row r="6829" spans="1:8" s="172" customFormat="1" ht="12.75" customHeight="1" x14ac:dyDescent="0.15">
      <c r="A6829" s="105"/>
      <c r="C6829" s="20"/>
      <c r="D6829" s="20"/>
      <c r="E6829" s="20"/>
      <c r="F6829" s="105">
        <v>34171</v>
      </c>
      <c r="G6829" s="116">
        <v>11.97</v>
      </c>
      <c r="H6829" s="20"/>
    </row>
    <row r="6830" spans="1:8" s="172" customFormat="1" ht="12.75" customHeight="1" x14ac:dyDescent="0.15">
      <c r="A6830" s="105"/>
      <c r="C6830" s="20"/>
      <c r="D6830" s="20"/>
      <c r="E6830" s="20"/>
      <c r="F6830" s="105">
        <v>34170</v>
      </c>
      <c r="G6830" s="116">
        <v>11.05</v>
      </c>
      <c r="H6830" s="20"/>
    </row>
    <row r="6831" spans="1:8" s="172" customFormat="1" ht="12.75" customHeight="1" x14ac:dyDescent="0.15">
      <c r="A6831" s="105"/>
      <c r="C6831" s="20"/>
      <c r="D6831" s="20"/>
      <c r="E6831" s="20"/>
      <c r="F6831" s="105">
        <v>34169</v>
      </c>
      <c r="G6831" s="116">
        <v>11.46</v>
      </c>
      <c r="H6831" s="20"/>
    </row>
    <row r="6832" spans="1:8" s="172" customFormat="1" ht="12.75" customHeight="1" x14ac:dyDescent="0.15">
      <c r="A6832" s="105"/>
      <c r="C6832" s="20"/>
      <c r="D6832" s="20"/>
      <c r="E6832" s="20"/>
      <c r="F6832" s="105">
        <v>34166</v>
      </c>
      <c r="G6832" s="116">
        <v>10.96</v>
      </c>
      <c r="H6832" s="20"/>
    </row>
    <row r="6833" spans="1:8" s="172" customFormat="1" ht="12.75" customHeight="1" x14ac:dyDescent="0.15">
      <c r="A6833" s="105"/>
      <c r="C6833" s="20"/>
      <c r="D6833" s="20"/>
      <c r="E6833" s="20"/>
      <c r="F6833" s="105">
        <v>34165</v>
      </c>
      <c r="G6833" s="116">
        <v>10.6</v>
      </c>
      <c r="H6833" s="20"/>
    </row>
    <row r="6834" spans="1:8" s="172" customFormat="1" ht="12.75" customHeight="1" x14ac:dyDescent="0.15">
      <c r="A6834" s="105"/>
      <c r="C6834" s="20"/>
      <c r="D6834" s="20"/>
      <c r="E6834" s="20"/>
      <c r="F6834" s="105">
        <v>34164</v>
      </c>
      <c r="G6834" s="116">
        <v>10.78</v>
      </c>
      <c r="H6834" s="20"/>
    </row>
    <row r="6835" spans="1:8" s="172" customFormat="1" ht="12.75" customHeight="1" x14ac:dyDescent="0.15">
      <c r="A6835" s="105"/>
      <c r="C6835" s="20"/>
      <c r="D6835" s="20"/>
      <c r="E6835" s="20"/>
      <c r="F6835" s="105">
        <v>34163</v>
      </c>
      <c r="G6835" s="116">
        <v>11.02</v>
      </c>
      <c r="H6835" s="20"/>
    </row>
    <row r="6836" spans="1:8" s="172" customFormat="1" ht="12.75" customHeight="1" x14ac:dyDescent="0.15">
      <c r="A6836" s="105"/>
      <c r="C6836" s="20"/>
      <c r="D6836" s="20"/>
      <c r="E6836" s="20"/>
      <c r="F6836" s="105">
        <v>34162</v>
      </c>
      <c r="G6836" s="116">
        <v>10.85</v>
      </c>
      <c r="H6836" s="20"/>
    </row>
    <row r="6837" spans="1:8" s="172" customFormat="1" ht="12.75" customHeight="1" x14ac:dyDescent="0.15">
      <c r="A6837" s="105"/>
      <c r="C6837" s="20"/>
      <c r="D6837" s="20"/>
      <c r="E6837" s="20"/>
      <c r="F6837" s="105">
        <v>34159</v>
      </c>
      <c r="G6837" s="116">
        <v>10.8</v>
      </c>
      <c r="H6837" s="20"/>
    </row>
    <row r="6838" spans="1:8" s="172" customFormat="1" ht="12.75" customHeight="1" x14ac:dyDescent="0.15">
      <c r="A6838" s="105"/>
      <c r="C6838" s="20"/>
      <c r="D6838" s="20"/>
      <c r="E6838" s="20"/>
      <c r="F6838" s="105">
        <v>34158</v>
      </c>
      <c r="G6838" s="116">
        <v>12.24</v>
      </c>
      <c r="H6838" s="20"/>
    </row>
    <row r="6839" spans="1:8" s="172" customFormat="1" ht="12.75" customHeight="1" x14ac:dyDescent="0.15">
      <c r="A6839" s="105"/>
      <c r="C6839" s="20"/>
      <c r="D6839" s="20"/>
      <c r="E6839" s="20"/>
      <c r="F6839" s="105">
        <v>34157</v>
      </c>
      <c r="G6839" s="116">
        <v>13.05</v>
      </c>
      <c r="H6839" s="20"/>
    </row>
    <row r="6840" spans="1:8" s="172" customFormat="1" ht="12.75" customHeight="1" x14ac:dyDescent="0.15">
      <c r="A6840" s="105"/>
      <c r="C6840" s="20"/>
      <c r="D6840" s="20"/>
      <c r="E6840" s="20"/>
      <c r="F6840" s="105">
        <v>34156</v>
      </c>
      <c r="G6840" s="116">
        <v>13.87</v>
      </c>
      <c r="H6840" s="20"/>
    </row>
    <row r="6841" spans="1:8" s="172" customFormat="1" ht="12.75" customHeight="1" x14ac:dyDescent="0.15">
      <c r="A6841" s="105"/>
      <c r="C6841" s="20"/>
      <c r="D6841" s="20"/>
      <c r="E6841" s="20"/>
      <c r="F6841" s="105">
        <v>34152</v>
      </c>
      <c r="G6841" s="116">
        <v>11.33</v>
      </c>
      <c r="H6841" s="20"/>
    </row>
    <row r="6842" spans="1:8" s="172" customFormat="1" ht="12.75" customHeight="1" x14ac:dyDescent="0.15">
      <c r="A6842" s="105"/>
      <c r="C6842" s="20"/>
      <c r="D6842" s="20"/>
      <c r="E6842" s="20"/>
      <c r="F6842" s="105">
        <v>34151</v>
      </c>
      <c r="G6842" s="116">
        <v>11.51</v>
      </c>
      <c r="H6842" s="20"/>
    </row>
    <row r="6843" spans="1:8" s="172" customFormat="1" ht="12.75" customHeight="1" x14ac:dyDescent="0.15">
      <c r="A6843" s="105"/>
      <c r="C6843" s="20"/>
      <c r="D6843" s="20"/>
      <c r="E6843" s="20"/>
      <c r="F6843" s="105">
        <v>34150</v>
      </c>
      <c r="G6843" s="116">
        <v>11.26</v>
      </c>
      <c r="H6843" s="20"/>
    </row>
    <row r="6844" spans="1:8" s="172" customFormat="1" ht="12.75" customHeight="1" x14ac:dyDescent="0.15">
      <c r="A6844" s="105"/>
      <c r="C6844" s="20"/>
      <c r="D6844" s="20"/>
      <c r="E6844" s="20"/>
      <c r="F6844" s="105">
        <v>34149</v>
      </c>
      <c r="G6844" s="116">
        <v>11.29</v>
      </c>
      <c r="H6844" s="20"/>
    </row>
    <row r="6845" spans="1:8" s="172" customFormat="1" ht="12.75" customHeight="1" x14ac:dyDescent="0.15">
      <c r="A6845" s="105"/>
      <c r="C6845" s="20"/>
      <c r="D6845" s="20"/>
      <c r="E6845" s="20"/>
      <c r="F6845" s="105">
        <v>34148</v>
      </c>
      <c r="G6845" s="116">
        <v>11.11</v>
      </c>
      <c r="H6845" s="20"/>
    </row>
    <row r="6846" spans="1:8" s="172" customFormat="1" ht="12.75" customHeight="1" x14ac:dyDescent="0.15">
      <c r="A6846" s="105"/>
      <c r="C6846" s="20"/>
      <c r="D6846" s="20"/>
      <c r="E6846" s="20"/>
      <c r="F6846" s="105">
        <v>34145</v>
      </c>
      <c r="G6846" s="116">
        <v>11.25</v>
      </c>
      <c r="H6846" s="20"/>
    </row>
    <row r="6847" spans="1:8" s="172" customFormat="1" ht="12.75" customHeight="1" x14ac:dyDescent="0.15">
      <c r="A6847" s="105"/>
      <c r="C6847" s="20"/>
      <c r="D6847" s="20"/>
      <c r="E6847" s="20"/>
      <c r="F6847" s="105">
        <v>34144</v>
      </c>
      <c r="G6847" s="116">
        <v>12.25</v>
      </c>
      <c r="H6847" s="20"/>
    </row>
    <row r="6848" spans="1:8" s="172" customFormat="1" ht="12.75" customHeight="1" x14ac:dyDescent="0.15">
      <c r="A6848" s="105"/>
      <c r="C6848" s="20"/>
      <c r="D6848" s="20"/>
      <c r="E6848" s="20"/>
      <c r="F6848" s="105">
        <v>34143</v>
      </c>
      <c r="G6848" s="116">
        <v>12.04</v>
      </c>
      <c r="H6848" s="20"/>
    </row>
    <row r="6849" spans="1:8" s="172" customFormat="1" ht="12.75" customHeight="1" x14ac:dyDescent="0.15">
      <c r="A6849" s="105"/>
      <c r="C6849" s="20"/>
      <c r="D6849" s="20"/>
      <c r="E6849" s="20"/>
      <c r="F6849" s="105">
        <v>34142</v>
      </c>
      <c r="G6849" s="116">
        <v>11.65</v>
      </c>
      <c r="H6849" s="20"/>
    </row>
    <row r="6850" spans="1:8" s="172" customFormat="1" ht="12.75" customHeight="1" x14ac:dyDescent="0.15">
      <c r="A6850" s="105"/>
      <c r="C6850" s="20"/>
      <c r="D6850" s="20"/>
      <c r="E6850" s="20"/>
      <c r="F6850" s="105">
        <v>34141</v>
      </c>
      <c r="G6850" s="116">
        <v>12.25</v>
      </c>
      <c r="H6850" s="20"/>
    </row>
    <row r="6851" spans="1:8" s="172" customFormat="1" ht="12.75" customHeight="1" x14ac:dyDescent="0.15">
      <c r="A6851" s="105"/>
      <c r="C6851" s="20"/>
      <c r="D6851" s="20"/>
      <c r="E6851" s="20"/>
      <c r="F6851" s="105">
        <v>34138</v>
      </c>
      <c r="G6851" s="116">
        <v>12.24</v>
      </c>
      <c r="H6851" s="20"/>
    </row>
    <row r="6852" spans="1:8" s="172" customFormat="1" ht="12.75" customHeight="1" x14ac:dyDescent="0.15">
      <c r="A6852" s="105"/>
      <c r="C6852" s="20"/>
      <c r="D6852" s="20"/>
      <c r="E6852" s="20"/>
      <c r="F6852" s="105">
        <v>34137</v>
      </c>
      <c r="G6852" s="116">
        <v>11.66</v>
      </c>
      <c r="H6852" s="20"/>
    </row>
    <row r="6853" spans="1:8" s="172" customFormat="1" ht="12.75" customHeight="1" x14ac:dyDescent="0.15">
      <c r="A6853" s="105"/>
      <c r="C6853" s="20"/>
      <c r="D6853" s="20"/>
      <c r="E6853" s="20"/>
      <c r="F6853" s="105">
        <v>34136</v>
      </c>
      <c r="G6853" s="116">
        <v>11.87</v>
      </c>
      <c r="H6853" s="20"/>
    </row>
    <row r="6854" spans="1:8" s="172" customFormat="1" ht="12.75" customHeight="1" x14ac:dyDescent="0.15">
      <c r="A6854" s="105"/>
      <c r="C6854" s="20"/>
      <c r="D6854" s="20"/>
      <c r="E6854" s="20"/>
      <c r="F6854" s="105">
        <v>34135</v>
      </c>
      <c r="G6854" s="116">
        <v>11.99</v>
      </c>
      <c r="H6854" s="20"/>
    </row>
    <row r="6855" spans="1:8" s="172" customFormat="1" ht="12.75" customHeight="1" x14ac:dyDescent="0.15">
      <c r="A6855" s="105"/>
      <c r="C6855" s="20"/>
      <c r="D6855" s="20"/>
      <c r="E6855" s="20"/>
      <c r="F6855" s="105">
        <v>34134</v>
      </c>
      <c r="G6855" s="116">
        <v>12.33</v>
      </c>
      <c r="H6855" s="20"/>
    </row>
    <row r="6856" spans="1:8" s="172" customFormat="1" ht="12.75" customHeight="1" x14ac:dyDescent="0.15">
      <c r="A6856" s="105"/>
      <c r="C6856" s="20"/>
      <c r="D6856" s="20"/>
      <c r="E6856" s="20"/>
      <c r="F6856" s="105">
        <v>34131</v>
      </c>
      <c r="G6856" s="116">
        <v>12.71</v>
      </c>
      <c r="H6856" s="20"/>
    </row>
    <row r="6857" spans="1:8" s="172" customFormat="1" ht="12.75" customHeight="1" x14ac:dyDescent="0.15">
      <c r="A6857" s="105"/>
      <c r="C6857" s="20"/>
      <c r="D6857" s="20"/>
      <c r="E6857" s="20"/>
      <c r="F6857" s="105">
        <v>34130</v>
      </c>
      <c r="G6857" s="116">
        <v>13.31</v>
      </c>
      <c r="H6857" s="20"/>
    </row>
    <row r="6858" spans="1:8" s="172" customFormat="1" ht="12.75" customHeight="1" x14ac:dyDescent="0.15">
      <c r="A6858" s="105"/>
      <c r="C6858" s="20"/>
      <c r="D6858" s="20"/>
      <c r="E6858" s="20"/>
      <c r="F6858" s="105">
        <v>34129</v>
      </c>
      <c r="G6858" s="116">
        <v>13.96</v>
      </c>
      <c r="H6858" s="20"/>
    </row>
    <row r="6859" spans="1:8" s="172" customFormat="1" ht="12.75" customHeight="1" x14ac:dyDescent="0.15">
      <c r="A6859" s="105"/>
      <c r="C6859" s="20"/>
      <c r="D6859" s="20"/>
      <c r="E6859" s="20"/>
      <c r="F6859" s="105">
        <v>34128</v>
      </c>
      <c r="G6859" s="116">
        <v>14.74</v>
      </c>
      <c r="H6859" s="20"/>
    </row>
    <row r="6860" spans="1:8" s="172" customFormat="1" ht="12.75" customHeight="1" x14ac:dyDescent="0.15">
      <c r="A6860" s="105"/>
      <c r="C6860" s="20"/>
      <c r="D6860" s="20"/>
      <c r="E6860" s="20"/>
      <c r="F6860" s="105">
        <v>34127</v>
      </c>
      <c r="G6860" s="116">
        <v>14.07</v>
      </c>
      <c r="H6860" s="20"/>
    </row>
    <row r="6861" spans="1:8" s="172" customFormat="1" ht="12.75" customHeight="1" x14ac:dyDescent="0.15">
      <c r="A6861" s="105"/>
      <c r="C6861" s="20"/>
      <c r="D6861" s="20"/>
      <c r="E6861" s="20"/>
      <c r="F6861" s="105">
        <v>34124</v>
      </c>
      <c r="G6861" s="116">
        <v>12.86</v>
      </c>
      <c r="H6861" s="20"/>
    </row>
    <row r="6862" spans="1:8" s="172" customFormat="1" ht="12.75" customHeight="1" x14ac:dyDescent="0.15">
      <c r="A6862" s="105"/>
      <c r="C6862" s="20"/>
      <c r="D6862" s="20"/>
      <c r="E6862" s="20"/>
      <c r="F6862" s="105">
        <v>34123</v>
      </c>
      <c r="G6862" s="116">
        <v>13.54</v>
      </c>
      <c r="H6862" s="20"/>
    </row>
    <row r="6863" spans="1:8" s="172" customFormat="1" ht="12.75" customHeight="1" x14ac:dyDescent="0.15">
      <c r="A6863" s="105"/>
      <c r="C6863" s="20"/>
      <c r="D6863" s="20"/>
      <c r="E6863" s="20"/>
      <c r="F6863" s="105">
        <v>34122</v>
      </c>
      <c r="G6863" s="116">
        <v>13.48</v>
      </c>
      <c r="H6863" s="20"/>
    </row>
    <row r="6864" spans="1:8" s="172" customFormat="1" ht="12.75" customHeight="1" x14ac:dyDescent="0.15">
      <c r="A6864" s="105"/>
      <c r="C6864" s="20"/>
      <c r="D6864" s="20"/>
      <c r="E6864" s="20"/>
      <c r="F6864" s="105">
        <v>34121</v>
      </c>
      <c r="G6864" s="116">
        <v>13.67</v>
      </c>
      <c r="H6864" s="20"/>
    </row>
    <row r="6865" spans="1:8" s="172" customFormat="1" ht="12.75" customHeight="1" x14ac:dyDescent="0.15">
      <c r="A6865" s="105"/>
      <c r="C6865" s="20"/>
      <c r="D6865" s="20"/>
      <c r="E6865" s="20"/>
      <c r="F6865" s="105">
        <v>34117</v>
      </c>
      <c r="G6865" s="116">
        <v>13.47</v>
      </c>
      <c r="H6865" s="20"/>
    </row>
    <row r="6866" spans="1:8" s="172" customFormat="1" ht="12.75" customHeight="1" x14ac:dyDescent="0.15">
      <c r="A6866" s="105"/>
      <c r="C6866" s="20"/>
      <c r="D6866" s="20"/>
      <c r="E6866" s="20"/>
      <c r="F6866" s="105">
        <v>34116</v>
      </c>
      <c r="G6866" s="116">
        <v>13.1</v>
      </c>
      <c r="H6866" s="20"/>
    </row>
    <row r="6867" spans="1:8" s="172" customFormat="1" ht="12.75" customHeight="1" x14ac:dyDescent="0.15">
      <c r="A6867" s="105"/>
      <c r="C6867" s="20"/>
      <c r="D6867" s="20"/>
      <c r="E6867" s="20"/>
      <c r="F6867" s="105">
        <v>34115</v>
      </c>
      <c r="G6867" s="116">
        <v>12.88</v>
      </c>
      <c r="H6867" s="20"/>
    </row>
    <row r="6868" spans="1:8" s="172" customFormat="1" ht="12.75" customHeight="1" x14ac:dyDescent="0.15">
      <c r="A6868" s="105"/>
      <c r="C6868" s="20"/>
      <c r="D6868" s="20"/>
      <c r="E6868" s="20"/>
      <c r="F6868" s="105">
        <v>34114</v>
      </c>
      <c r="G6868" s="116">
        <v>14.04</v>
      </c>
      <c r="H6868" s="20"/>
    </row>
    <row r="6869" spans="1:8" s="172" customFormat="1" ht="12.75" customHeight="1" x14ac:dyDescent="0.15">
      <c r="A6869" s="105"/>
      <c r="C6869" s="20"/>
      <c r="D6869" s="20"/>
      <c r="E6869" s="20"/>
      <c r="F6869" s="105">
        <v>34113</v>
      </c>
      <c r="G6869" s="116">
        <v>14.1</v>
      </c>
      <c r="H6869" s="20"/>
    </row>
    <row r="6870" spans="1:8" s="172" customFormat="1" ht="12.75" customHeight="1" x14ac:dyDescent="0.15">
      <c r="A6870" s="105"/>
      <c r="C6870" s="20"/>
      <c r="D6870" s="20"/>
      <c r="E6870" s="20"/>
      <c r="F6870" s="105">
        <v>34110</v>
      </c>
      <c r="G6870" s="116">
        <v>14.51</v>
      </c>
      <c r="H6870" s="20"/>
    </row>
    <row r="6871" spans="1:8" s="172" customFormat="1" ht="12.75" customHeight="1" x14ac:dyDescent="0.15">
      <c r="A6871" s="105"/>
      <c r="C6871" s="20"/>
      <c r="D6871" s="20"/>
      <c r="E6871" s="20"/>
      <c r="F6871" s="105">
        <v>34109</v>
      </c>
      <c r="G6871" s="116">
        <v>13.98</v>
      </c>
      <c r="H6871" s="20"/>
    </row>
    <row r="6872" spans="1:8" s="172" customFormat="1" ht="12.75" customHeight="1" x14ac:dyDescent="0.15">
      <c r="A6872" s="105"/>
      <c r="C6872" s="20"/>
      <c r="D6872" s="20"/>
      <c r="E6872" s="20"/>
      <c r="F6872" s="105">
        <v>34108</v>
      </c>
      <c r="G6872" s="116">
        <v>14.29</v>
      </c>
      <c r="H6872" s="20"/>
    </row>
    <row r="6873" spans="1:8" s="172" customFormat="1" ht="12.75" customHeight="1" x14ac:dyDescent="0.15">
      <c r="A6873" s="105"/>
      <c r="C6873" s="20"/>
      <c r="D6873" s="20"/>
      <c r="E6873" s="20"/>
      <c r="F6873" s="105">
        <v>34107</v>
      </c>
      <c r="G6873" s="116">
        <v>14.19</v>
      </c>
      <c r="H6873" s="20"/>
    </row>
    <row r="6874" spans="1:8" s="172" customFormat="1" ht="12.75" customHeight="1" x14ac:dyDescent="0.15">
      <c r="A6874" s="105"/>
      <c r="C6874" s="20"/>
      <c r="D6874" s="20"/>
      <c r="E6874" s="20"/>
      <c r="F6874" s="105">
        <v>34106</v>
      </c>
      <c r="G6874" s="116">
        <v>14.13</v>
      </c>
      <c r="H6874" s="20"/>
    </row>
    <row r="6875" spans="1:8" s="172" customFormat="1" ht="12.75" customHeight="1" x14ac:dyDescent="0.15">
      <c r="A6875" s="105"/>
      <c r="C6875" s="20"/>
      <c r="D6875" s="20"/>
      <c r="E6875" s="20"/>
      <c r="F6875" s="105">
        <v>34103</v>
      </c>
      <c r="G6875" s="116">
        <v>14.39</v>
      </c>
      <c r="H6875" s="20"/>
    </row>
    <row r="6876" spans="1:8" s="172" customFormat="1" ht="12.75" customHeight="1" x14ac:dyDescent="0.15">
      <c r="A6876" s="105"/>
      <c r="C6876" s="20"/>
      <c r="D6876" s="20"/>
      <c r="E6876" s="20"/>
      <c r="F6876" s="105">
        <v>34102</v>
      </c>
      <c r="G6876" s="116">
        <v>14.76</v>
      </c>
      <c r="H6876" s="20"/>
    </row>
    <row r="6877" spans="1:8" s="172" customFormat="1" ht="12.75" customHeight="1" x14ac:dyDescent="0.15">
      <c r="A6877" s="105"/>
      <c r="C6877" s="20"/>
      <c r="D6877" s="20"/>
      <c r="E6877" s="20"/>
      <c r="F6877" s="105">
        <v>34101</v>
      </c>
      <c r="G6877" s="116">
        <v>13.56</v>
      </c>
      <c r="H6877" s="20"/>
    </row>
    <row r="6878" spans="1:8" s="172" customFormat="1" ht="12.75" customHeight="1" x14ac:dyDescent="0.15">
      <c r="A6878" s="105"/>
      <c r="C6878" s="20"/>
      <c r="D6878" s="20"/>
      <c r="E6878" s="20"/>
      <c r="F6878" s="105">
        <v>34100</v>
      </c>
      <c r="G6878" s="116">
        <v>13.35</v>
      </c>
      <c r="H6878" s="20"/>
    </row>
    <row r="6879" spans="1:8" s="172" customFormat="1" ht="12.75" customHeight="1" x14ac:dyDescent="0.15">
      <c r="A6879" s="105"/>
      <c r="C6879" s="20"/>
      <c r="D6879" s="20"/>
      <c r="E6879" s="20"/>
      <c r="F6879" s="105">
        <v>34099</v>
      </c>
      <c r="G6879" s="116">
        <v>13.72</v>
      </c>
      <c r="H6879" s="20"/>
    </row>
    <row r="6880" spans="1:8" s="172" customFormat="1" ht="12.75" customHeight="1" x14ac:dyDescent="0.15">
      <c r="A6880" s="105"/>
      <c r="C6880" s="20"/>
      <c r="D6880" s="20"/>
      <c r="E6880" s="20"/>
      <c r="F6880" s="105">
        <v>34096</v>
      </c>
      <c r="G6880" s="116">
        <v>13.01</v>
      </c>
      <c r="H6880" s="20"/>
    </row>
    <row r="6881" spans="1:8" s="172" customFormat="1" ht="12.75" customHeight="1" x14ac:dyDescent="0.15">
      <c r="A6881" s="105"/>
      <c r="C6881" s="20"/>
      <c r="D6881" s="20"/>
      <c r="E6881" s="20"/>
      <c r="F6881" s="105">
        <v>34095</v>
      </c>
      <c r="G6881" s="116">
        <v>13.22</v>
      </c>
      <c r="H6881" s="20"/>
    </row>
    <row r="6882" spans="1:8" s="172" customFormat="1" ht="12.75" customHeight="1" x14ac:dyDescent="0.15">
      <c r="A6882" s="105"/>
      <c r="C6882" s="20"/>
      <c r="D6882" s="20"/>
      <c r="E6882" s="20"/>
      <c r="F6882" s="105">
        <v>34094</v>
      </c>
      <c r="G6882" s="116">
        <v>12.38</v>
      </c>
      <c r="H6882" s="20"/>
    </row>
    <row r="6883" spans="1:8" s="172" customFormat="1" ht="12.75" customHeight="1" x14ac:dyDescent="0.15">
      <c r="A6883" s="105"/>
      <c r="C6883" s="20"/>
      <c r="D6883" s="20"/>
      <c r="E6883" s="20"/>
      <c r="F6883" s="105">
        <v>34093</v>
      </c>
      <c r="G6883" s="116">
        <v>12.14</v>
      </c>
      <c r="H6883" s="20"/>
    </row>
    <row r="6884" spans="1:8" s="172" customFormat="1" ht="12.75" customHeight="1" x14ac:dyDescent="0.15">
      <c r="A6884" s="105"/>
      <c r="C6884" s="20"/>
      <c r="D6884" s="20"/>
      <c r="E6884" s="20"/>
      <c r="F6884" s="105">
        <v>34092</v>
      </c>
      <c r="G6884" s="116">
        <v>12.9</v>
      </c>
      <c r="H6884" s="20"/>
    </row>
    <row r="6885" spans="1:8" s="172" customFormat="1" ht="12.75" customHeight="1" x14ac:dyDescent="0.15">
      <c r="A6885" s="105"/>
      <c r="C6885" s="20"/>
      <c r="D6885" s="20"/>
      <c r="E6885" s="20"/>
      <c r="F6885" s="105">
        <v>34089</v>
      </c>
      <c r="G6885" s="116">
        <v>12.42</v>
      </c>
      <c r="H6885" s="20"/>
    </row>
    <row r="6886" spans="1:8" s="172" customFormat="1" ht="12.75" customHeight="1" x14ac:dyDescent="0.15">
      <c r="A6886" s="105"/>
      <c r="C6886" s="20"/>
      <c r="D6886" s="20"/>
      <c r="E6886" s="20"/>
      <c r="F6886" s="105">
        <v>34088</v>
      </c>
      <c r="G6886" s="116">
        <v>12.8</v>
      </c>
      <c r="H6886" s="20"/>
    </row>
    <row r="6887" spans="1:8" s="172" customFormat="1" ht="12.75" customHeight="1" x14ac:dyDescent="0.15">
      <c r="A6887" s="105"/>
      <c r="C6887" s="20"/>
      <c r="D6887" s="20"/>
      <c r="E6887" s="20"/>
      <c r="F6887" s="105">
        <v>34087</v>
      </c>
      <c r="G6887" s="116">
        <v>13.12</v>
      </c>
      <c r="H6887" s="20"/>
    </row>
    <row r="6888" spans="1:8" s="172" customFormat="1" ht="12.75" customHeight="1" x14ac:dyDescent="0.15">
      <c r="A6888" s="105"/>
      <c r="C6888" s="20"/>
      <c r="D6888" s="20"/>
      <c r="E6888" s="20"/>
      <c r="F6888" s="105">
        <v>34086</v>
      </c>
      <c r="G6888" s="116">
        <v>13.93</v>
      </c>
      <c r="H6888" s="20"/>
    </row>
    <row r="6889" spans="1:8" s="172" customFormat="1" ht="12.75" customHeight="1" x14ac:dyDescent="0.15">
      <c r="A6889" s="105"/>
      <c r="C6889" s="20"/>
      <c r="D6889" s="20"/>
      <c r="E6889" s="20"/>
      <c r="F6889" s="105">
        <v>34085</v>
      </c>
      <c r="G6889" s="116">
        <v>15.25</v>
      </c>
      <c r="H6889" s="20"/>
    </row>
    <row r="6890" spans="1:8" s="172" customFormat="1" ht="12.75" customHeight="1" x14ac:dyDescent="0.15">
      <c r="A6890" s="105"/>
      <c r="C6890" s="20"/>
      <c r="D6890" s="20"/>
      <c r="E6890" s="20"/>
      <c r="F6890" s="105">
        <v>34082</v>
      </c>
      <c r="G6890" s="116">
        <v>13.36</v>
      </c>
      <c r="H6890" s="20"/>
    </row>
    <row r="6891" spans="1:8" s="172" customFormat="1" ht="12.75" customHeight="1" x14ac:dyDescent="0.15">
      <c r="A6891" s="105"/>
      <c r="C6891" s="20"/>
      <c r="D6891" s="20"/>
      <c r="E6891" s="20"/>
      <c r="F6891" s="105">
        <v>34081</v>
      </c>
      <c r="G6891" s="116">
        <v>12.68</v>
      </c>
      <c r="H6891" s="20"/>
    </row>
    <row r="6892" spans="1:8" s="172" customFormat="1" ht="12.75" customHeight="1" x14ac:dyDescent="0.15">
      <c r="A6892" s="105"/>
      <c r="C6892" s="20"/>
      <c r="D6892" s="20"/>
      <c r="E6892" s="20"/>
      <c r="F6892" s="105">
        <v>34080</v>
      </c>
      <c r="G6892" s="116">
        <v>12.11</v>
      </c>
      <c r="H6892" s="20"/>
    </row>
    <row r="6893" spans="1:8" s="172" customFormat="1" ht="12.75" customHeight="1" x14ac:dyDescent="0.15">
      <c r="A6893" s="105"/>
      <c r="C6893" s="20"/>
      <c r="D6893" s="20"/>
      <c r="E6893" s="20"/>
      <c r="F6893" s="105">
        <v>34079</v>
      </c>
      <c r="G6893" s="116">
        <v>11.94</v>
      </c>
      <c r="H6893" s="20"/>
    </row>
    <row r="6894" spans="1:8" s="172" customFormat="1" ht="12.75" customHeight="1" x14ac:dyDescent="0.15">
      <c r="A6894" s="105"/>
      <c r="C6894" s="20"/>
      <c r="D6894" s="20"/>
      <c r="E6894" s="20"/>
      <c r="F6894" s="105">
        <v>34078</v>
      </c>
      <c r="G6894" s="116">
        <v>12.06</v>
      </c>
      <c r="H6894" s="20"/>
    </row>
    <row r="6895" spans="1:8" s="172" customFormat="1" ht="12.75" customHeight="1" x14ac:dyDescent="0.15">
      <c r="A6895" s="105"/>
      <c r="C6895" s="20"/>
      <c r="D6895" s="20"/>
      <c r="E6895" s="20"/>
      <c r="F6895" s="105">
        <v>34075</v>
      </c>
      <c r="G6895" s="116">
        <v>11.29</v>
      </c>
      <c r="H6895" s="20"/>
    </row>
    <row r="6896" spans="1:8" s="172" customFormat="1" ht="12.75" customHeight="1" x14ac:dyDescent="0.15">
      <c r="A6896" s="105"/>
      <c r="C6896" s="20"/>
      <c r="D6896" s="20"/>
      <c r="E6896" s="20"/>
      <c r="F6896" s="105">
        <v>34074</v>
      </c>
      <c r="G6896" s="116">
        <v>10.96</v>
      </c>
      <c r="H6896" s="20"/>
    </row>
    <row r="6897" spans="1:8" s="172" customFormat="1" ht="12.75" customHeight="1" x14ac:dyDescent="0.15">
      <c r="A6897" s="105"/>
      <c r="C6897" s="20"/>
      <c r="D6897" s="20"/>
      <c r="E6897" s="20"/>
      <c r="F6897" s="105">
        <v>34073</v>
      </c>
      <c r="G6897" s="116">
        <v>11.76</v>
      </c>
      <c r="H6897" s="20"/>
    </row>
    <row r="6898" spans="1:8" s="172" customFormat="1" ht="12.75" customHeight="1" x14ac:dyDescent="0.15">
      <c r="A6898" s="105"/>
      <c r="C6898" s="20"/>
      <c r="D6898" s="20"/>
      <c r="E6898" s="20"/>
      <c r="F6898" s="105">
        <v>34072</v>
      </c>
      <c r="G6898" s="116">
        <v>11.7</v>
      </c>
      <c r="H6898" s="20"/>
    </row>
    <row r="6899" spans="1:8" s="172" customFormat="1" ht="12.75" customHeight="1" x14ac:dyDescent="0.15">
      <c r="A6899" s="105"/>
      <c r="C6899" s="20"/>
      <c r="D6899" s="20"/>
      <c r="E6899" s="20"/>
      <c r="F6899" s="105">
        <v>34071</v>
      </c>
      <c r="G6899" s="116">
        <v>11.93</v>
      </c>
      <c r="H6899" s="20"/>
    </row>
    <row r="6900" spans="1:8" s="172" customFormat="1" ht="12.75" customHeight="1" x14ac:dyDescent="0.15">
      <c r="A6900" s="105"/>
      <c r="C6900" s="20"/>
      <c r="D6900" s="20"/>
      <c r="E6900" s="20"/>
      <c r="F6900" s="105">
        <v>34067</v>
      </c>
      <c r="G6900" s="116">
        <v>12.83</v>
      </c>
      <c r="H6900" s="20"/>
    </row>
    <row r="6901" spans="1:8" s="172" customFormat="1" ht="12.75" customHeight="1" x14ac:dyDescent="0.15">
      <c r="A6901" s="105"/>
      <c r="C6901" s="20"/>
      <c r="D6901" s="20"/>
      <c r="E6901" s="20"/>
      <c r="F6901" s="105">
        <v>34066</v>
      </c>
      <c r="G6901" s="116">
        <v>13.64</v>
      </c>
      <c r="H6901" s="20"/>
    </row>
    <row r="6902" spans="1:8" s="172" customFormat="1" ht="12.75" customHeight="1" x14ac:dyDescent="0.15">
      <c r="A6902" s="105"/>
      <c r="C6902" s="20"/>
      <c r="D6902" s="20"/>
      <c r="E6902" s="20"/>
      <c r="F6902" s="105">
        <v>34065</v>
      </c>
      <c r="G6902" s="116">
        <v>14.24</v>
      </c>
      <c r="H6902" s="20"/>
    </row>
    <row r="6903" spans="1:8" s="172" customFormat="1" ht="12.75" customHeight="1" x14ac:dyDescent="0.15">
      <c r="A6903" s="105"/>
      <c r="C6903" s="20"/>
      <c r="D6903" s="20"/>
      <c r="E6903" s="20"/>
      <c r="F6903" s="105">
        <v>34064</v>
      </c>
      <c r="G6903" s="116">
        <v>14.12</v>
      </c>
      <c r="H6903" s="20"/>
    </row>
    <row r="6904" spans="1:8" s="172" customFormat="1" ht="12.75" customHeight="1" x14ac:dyDescent="0.15">
      <c r="A6904" s="105"/>
      <c r="C6904" s="20"/>
      <c r="D6904" s="20"/>
      <c r="E6904" s="20"/>
      <c r="F6904" s="105">
        <v>34061</v>
      </c>
      <c r="G6904" s="116">
        <v>14.5</v>
      </c>
      <c r="H6904" s="20"/>
    </row>
    <row r="6905" spans="1:8" s="172" customFormat="1" ht="12.75" customHeight="1" x14ac:dyDescent="0.15">
      <c r="A6905" s="105"/>
      <c r="C6905" s="20"/>
      <c r="D6905" s="20"/>
      <c r="E6905" s="20"/>
      <c r="F6905" s="105">
        <v>34060</v>
      </c>
      <c r="G6905" s="116">
        <v>13.02</v>
      </c>
      <c r="H6905" s="20"/>
    </row>
    <row r="6906" spans="1:8" s="172" customFormat="1" ht="12.75" customHeight="1" x14ac:dyDescent="0.15">
      <c r="A6906" s="105"/>
      <c r="C6906" s="20"/>
      <c r="D6906" s="20"/>
      <c r="E6906" s="20"/>
      <c r="F6906" s="105">
        <v>34059</v>
      </c>
      <c r="G6906" s="116">
        <v>12.53</v>
      </c>
      <c r="H6906" s="20"/>
    </row>
    <row r="6907" spans="1:8" s="172" customFormat="1" ht="12.75" customHeight="1" x14ac:dyDescent="0.15">
      <c r="A6907" s="105"/>
      <c r="C6907" s="20"/>
      <c r="D6907" s="20"/>
      <c r="E6907" s="20"/>
      <c r="F6907" s="105">
        <v>34058</v>
      </c>
      <c r="G6907" s="116">
        <v>12.23</v>
      </c>
      <c r="H6907" s="20"/>
    </row>
    <row r="6908" spans="1:8" s="172" customFormat="1" ht="12.75" customHeight="1" x14ac:dyDescent="0.15">
      <c r="A6908" s="105"/>
      <c r="C6908" s="20"/>
      <c r="D6908" s="20"/>
      <c r="E6908" s="20"/>
      <c r="F6908" s="105">
        <v>34057</v>
      </c>
      <c r="G6908" s="116">
        <v>12.63</v>
      </c>
      <c r="H6908" s="20"/>
    </row>
    <row r="6909" spans="1:8" s="172" customFormat="1" ht="12.75" customHeight="1" x14ac:dyDescent="0.15">
      <c r="A6909" s="105"/>
      <c r="C6909" s="20"/>
      <c r="D6909" s="20"/>
      <c r="E6909" s="20"/>
      <c r="F6909" s="105">
        <v>34054</v>
      </c>
      <c r="G6909" s="116">
        <v>12.21</v>
      </c>
      <c r="H6909" s="20"/>
    </row>
    <row r="6910" spans="1:8" s="172" customFormat="1" ht="12.75" customHeight="1" x14ac:dyDescent="0.15">
      <c r="A6910" s="105"/>
      <c r="C6910" s="20"/>
      <c r="D6910" s="20"/>
      <c r="E6910" s="20"/>
      <c r="F6910" s="105">
        <v>34053</v>
      </c>
      <c r="G6910" s="116">
        <v>12.08</v>
      </c>
      <c r="H6910" s="20"/>
    </row>
    <row r="6911" spans="1:8" s="172" customFormat="1" ht="12.75" customHeight="1" x14ac:dyDescent="0.15">
      <c r="A6911" s="105"/>
      <c r="C6911" s="20"/>
      <c r="D6911" s="20"/>
      <c r="E6911" s="20"/>
      <c r="F6911" s="105">
        <v>34052</v>
      </c>
      <c r="G6911" s="116">
        <v>12.44</v>
      </c>
      <c r="H6911" s="20"/>
    </row>
    <row r="6912" spans="1:8" s="172" customFormat="1" ht="12.75" customHeight="1" x14ac:dyDescent="0.15">
      <c r="A6912" s="105"/>
      <c r="C6912" s="20"/>
      <c r="D6912" s="20"/>
      <c r="E6912" s="20"/>
      <c r="F6912" s="105">
        <v>34051</v>
      </c>
      <c r="G6912" s="116">
        <v>13.02</v>
      </c>
      <c r="H6912" s="20"/>
    </row>
    <row r="6913" spans="1:8" s="172" customFormat="1" ht="12.75" customHeight="1" x14ac:dyDescent="0.15">
      <c r="A6913" s="105"/>
      <c r="C6913" s="20"/>
      <c r="D6913" s="20"/>
      <c r="E6913" s="20"/>
      <c r="F6913" s="105">
        <v>34050</v>
      </c>
      <c r="G6913" s="116">
        <v>13.66</v>
      </c>
      <c r="H6913" s="20"/>
    </row>
    <row r="6914" spans="1:8" s="172" customFormat="1" ht="12.75" customHeight="1" x14ac:dyDescent="0.15">
      <c r="A6914" s="105"/>
      <c r="C6914" s="20"/>
      <c r="D6914" s="20"/>
      <c r="E6914" s="20"/>
      <c r="F6914" s="105">
        <v>34047</v>
      </c>
      <c r="G6914" s="116">
        <v>13.23</v>
      </c>
      <c r="H6914" s="20"/>
    </row>
    <row r="6915" spans="1:8" s="172" customFormat="1" ht="12.75" customHeight="1" x14ac:dyDescent="0.15">
      <c r="A6915" s="105"/>
      <c r="C6915" s="20"/>
      <c r="D6915" s="20"/>
      <c r="E6915" s="20"/>
      <c r="F6915" s="105">
        <v>34046</v>
      </c>
      <c r="G6915" s="116">
        <v>14.17</v>
      </c>
      <c r="H6915" s="20"/>
    </row>
    <row r="6916" spans="1:8" s="172" customFormat="1" ht="12.75" customHeight="1" x14ac:dyDescent="0.15">
      <c r="A6916" s="105"/>
      <c r="C6916" s="20"/>
      <c r="D6916" s="20"/>
      <c r="E6916" s="20"/>
      <c r="F6916" s="105">
        <v>34045</v>
      </c>
      <c r="G6916" s="116">
        <v>14.53</v>
      </c>
      <c r="H6916" s="20"/>
    </row>
    <row r="6917" spans="1:8" s="172" customFormat="1" ht="12.75" customHeight="1" x14ac:dyDescent="0.15">
      <c r="A6917" s="105"/>
      <c r="C6917" s="20"/>
      <c r="D6917" s="20"/>
      <c r="E6917" s="20"/>
      <c r="F6917" s="105">
        <v>34044</v>
      </c>
      <c r="G6917" s="116">
        <v>14.51</v>
      </c>
      <c r="H6917" s="20"/>
    </row>
    <row r="6918" spans="1:8" s="172" customFormat="1" ht="12.75" customHeight="1" x14ac:dyDescent="0.15">
      <c r="A6918" s="105"/>
      <c r="C6918" s="20"/>
      <c r="D6918" s="20"/>
      <c r="E6918" s="20"/>
      <c r="F6918" s="105">
        <v>34043</v>
      </c>
      <c r="G6918" s="116">
        <v>14.74</v>
      </c>
      <c r="H6918" s="20"/>
    </row>
    <row r="6919" spans="1:8" s="172" customFormat="1" ht="12.75" customHeight="1" x14ac:dyDescent="0.15">
      <c r="A6919" s="105"/>
      <c r="C6919" s="20"/>
      <c r="D6919" s="20"/>
      <c r="E6919" s="20"/>
      <c r="F6919" s="105">
        <v>34040</v>
      </c>
      <c r="G6919" s="116">
        <v>15.66</v>
      </c>
      <c r="H6919" s="20"/>
    </row>
    <row r="6920" spans="1:8" s="172" customFormat="1" ht="12.75" customHeight="1" x14ac:dyDescent="0.15">
      <c r="A6920" s="105"/>
      <c r="C6920" s="20"/>
      <c r="D6920" s="20"/>
      <c r="E6920" s="20"/>
      <c r="F6920" s="105">
        <v>34039</v>
      </c>
      <c r="G6920" s="116">
        <v>14.26</v>
      </c>
      <c r="H6920" s="20"/>
    </row>
    <row r="6921" spans="1:8" s="172" customFormat="1" ht="12.75" customHeight="1" x14ac:dyDescent="0.15">
      <c r="A6921" s="105"/>
      <c r="C6921" s="20"/>
      <c r="D6921" s="20"/>
      <c r="E6921" s="20"/>
      <c r="F6921" s="105">
        <v>34038</v>
      </c>
      <c r="G6921" s="116">
        <v>13.91</v>
      </c>
      <c r="H6921" s="20"/>
    </row>
    <row r="6922" spans="1:8" s="172" customFormat="1" ht="12.75" customHeight="1" x14ac:dyDescent="0.15">
      <c r="A6922" s="105"/>
      <c r="C6922" s="20"/>
      <c r="D6922" s="20"/>
      <c r="E6922" s="20"/>
      <c r="F6922" s="105">
        <v>34037</v>
      </c>
      <c r="G6922" s="116">
        <v>14.17</v>
      </c>
      <c r="H6922" s="20"/>
    </row>
    <row r="6923" spans="1:8" s="172" customFormat="1" ht="12.75" customHeight="1" x14ac:dyDescent="0.15">
      <c r="A6923" s="105"/>
      <c r="C6923" s="20"/>
      <c r="D6923" s="20"/>
      <c r="E6923" s="20"/>
      <c r="F6923" s="105">
        <v>34036</v>
      </c>
      <c r="G6923" s="116">
        <v>16.22</v>
      </c>
      <c r="H6923" s="20"/>
    </row>
    <row r="6924" spans="1:8" s="172" customFormat="1" ht="12.75" customHeight="1" x14ac:dyDescent="0.15">
      <c r="A6924" s="105"/>
      <c r="C6924" s="20"/>
      <c r="D6924" s="20"/>
      <c r="E6924" s="20"/>
      <c r="F6924" s="105">
        <v>34033</v>
      </c>
      <c r="G6924" s="116">
        <v>14.08</v>
      </c>
      <c r="H6924" s="20"/>
    </row>
    <row r="6925" spans="1:8" s="172" customFormat="1" ht="12.75" customHeight="1" x14ac:dyDescent="0.15">
      <c r="A6925" s="105"/>
      <c r="C6925" s="20"/>
      <c r="D6925" s="20"/>
      <c r="E6925" s="20"/>
      <c r="F6925" s="105">
        <v>34032</v>
      </c>
      <c r="G6925" s="116">
        <v>13.44</v>
      </c>
      <c r="H6925" s="20"/>
    </row>
    <row r="6926" spans="1:8" s="172" customFormat="1" ht="12.75" customHeight="1" x14ac:dyDescent="0.15">
      <c r="A6926" s="105"/>
      <c r="C6926" s="20"/>
      <c r="D6926" s="20"/>
      <c r="E6926" s="20"/>
      <c r="F6926" s="105">
        <v>34031</v>
      </c>
      <c r="G6926" s="116">
        <v>13.13</v>
      </c>
      <c r="H6926" s="20"/>
    </row>
    <row r="6927" spans="1:8" s="172" customFormat="1" ht="12.75" customHeight="1" x14ac:dyDescent="0.15">
      <c r="A6927" s="105"/>
      <c r="C6927" s="20"/>
      <c r="D6927" s="20"/>
      <c r="E6927" s="20"/>
      <c r="F6927" s="105">
        <v>34030</v>
      </c>
      <c r="G6927" s="116">
        <v>12.49</v>
      </c>
      <c r="H6927" s="20"/>
    </row>
    <row r="6928" spans="1:8" s="172" customFormat="1" ht="12.75" customHeight="1" x14ac:dyDescent="0.15">
      <c r="A6928" s="105"/>
      <c r="C6928" s="20"/>
      <c r="D6928" s="20"/>
      <c r="E6928" s="20"/>
      <c r="F6928" s="105">
        <v>34029</v>
      </c>
      <c r="G6928" s="116">
        <v>13.6</v>
      </c>
      <c r="H6928" s="20"/>
    </row>
    <row r="6929" spans="1:8" s="172" customFormat="1" ht="12.75" customHeight="1" x14ac:dyDescent="0.15">
      <c r="A6929" s="105"/>
      <c r="C6929" s="20"/>
      <c r="D6929" s="20"/>
      <c r="E6929" s="20"/>
      <c r="F6929" s="105">
        <v>34026</v>
      </c>
      <c r="G6929" s="116">
        <v>13.16</v>
      </c>
      <c r="H6929" s="20"/>
    </row>
    <row r="6930" spans="1:8" s="172" customFormat="1" ht="12.75" customHeight="1" x14ac:dyDescent="0.15">
      <c r="A6930" s="105"/>
      <c r="C6930" s="20"/>
      <c r="D6930" s="20"/>
      <c r="E6930" s="20"/>
      <c r="F6930" s="105">
        <v>34025</v>
      </c>
      <c r="G6930" s="116">
        <v>13.76</v>
      </c>
      <c r="H6930" s="20"/>
    </row>
    <row r="6931" spans="1:8" s="172" customFormat="1" ht="12.75" customHeight="1" x14ac:dyDescent="0.15">
      <c r="A6931" s="105"/>
      <c r="C6931" s="20"/>
      <c r="D6931" s="20"/>
      <c r="E6931" s="20"/>
      <c r="F6931" s="105">
        <v>34024</v>
      </c>
      <c r="G6931" s="116">
        <v>14.72</v>
      </c>
      <c r="H6931" s="20"/>
    </row>
    <row r="6932" spans="1:8" s="172" customFormat="1" ht="12.75" customHeight="1" x14ac:dyDescent="0.15">
      <c r="A6932" s="105"/>
      <c r="C6932" s="20"/>
      <c r="D6932" s="20"/>
      <c r="E6932" s="20"/>
      <c r="F6932" s="105">
        <v>34023</v>
      </c>
      <c r="G6932" s="116">
        <v>15.04</v>
      </c>
      <c r="H6932" s="20"/>
    </row>
    <row r="6933" spans="1:8" s="172" customFormat="1" ht="12.75" customHeight="1" x14ac:dyDescent="0.15">
      <c r="A6933" s="105"/>
      <c r="C6933" s="20"/>
      <c r="D6933" s="20"/>
      <c r="E6933" s="20"/>
      <c r="F6933" s="105">
        <v>34022</v>
      </c>
      <c r="G6933" s="116">
        <v>14.7</v>
      </c>
      <c r="H6933" s="20"/>
    </row>
    <row r="6934" spans="1:8" s="172" customFormat="1" ht="12.75" customHeight="1" x14ac:dyDescent="0.15">
      <c r="A6934" s="105"/>
      <c r="C6934" s="20"/>
      <c r="D6934" s="20"/>
      <c r="E6934" s="20"/>
      <c r="F6934" s="105">
        <v>34019</v>
      </c>
      <c r="G6934" s="116">
        <v>15.02</v>
      </c>
      <c r="H6934" s="20"/>
    </row>
    <row r="6935" spans="1:8" s="172" customFormat="1" ht="12.75" customHeight="1" x14ac:dyDescent="0.15">
      <c r="A6935" s="105"/>
      <c r="C6935" s="20"/>
      <c r="D6935" s="20"/>
      <c r="E6935" s="20"/>
      <c r="F6935" s="105">
        <v>34018</v>
      </c>
      <c r="G6935" s="116">
        <v>15.56</v>
      </c>
      <c r="H6935" s="20"/>
    </row>
    <row r="6936" spans="1:8" s="172" customFormat="1" ht="12.75" customHeight="1" x14ac:dyDescent="0.15">
      <c r="A6936" s="105"/>
      <c r="C6936" s="20"/>
      <c r="D6936" s="20"/>
      <c r="E6936" s="20"/>
      <c r="F6936" s="105">
        <v>34017</v>
      </c>
      <c r="G6936" s="116">
        <v>15.9</v>
      </c>
      <c r="H6936" s="20"/>
    </row>
    <row r="6937" spans="1:8" s="172" customFormat="1" ht="12.75" customHeight="1" x14ac:dyDescent="0.15">
      <c r="A6937" s="105"/>
      <c r="C6937" s="20"/>
      <c r="D6937" s="20"/>
      <c r="E6937" s="20"/>
      <c r="F6937" s="105">
        <v>34016</v>
      </c>
      <c r="G6937" s="116">
        <v>15.76</v>
      </c>
      <c r="H6937" s="20"/>
    </row>
    <row r="6938" spans="1:8" s="172" customFormat="1" ht="12.75" customHeight="1" x14ac:dyDescent="0.15">
      <c r="A6938" s="105"/>
      <c r="C6938" s="20"/>
      <c r="D6938" s="20"/>
      <c r="E6938" s="20"/>
      <c r="F6938" s="105">
        <v>34012</v>
      </c>
      <c r="G6938" s="116">
        <v>12.38</v>
      </c>
      <c r="H6938" s="20"/>
    </row>
    <row r="6939" spans="1:8" s="172" customFormat="1" ht="12.75" customHeight="1" x14ac:dyDescent="0.15">
      <c r="A6939" s="105"/>
      <c r="C6939" s="20"/>
      <c r="D6939" s="20"/>
      <c r="E6939" s="20"/>
      <c r="F6939" s="105">
        <v>34011</v>
      </c>
      <c r="G6939" s="116">
        <v>12.69</v>
      </c>
      <c r="H6939" s="20"/>
    </row>
    <row r="6940" spans="1:8" s="172" customFormat="1" ht="12.75" customHeight="1" x14ac:dyDescent="0.15">
      <c r="A6940" s="105"/>
      <c r="C6940" s="20"/>
      <c r="D6940" s="20"/>
      <c r="E6940" s="20"/>
      <c r="F6940" s="105">
        <v>34010</v>
      </c>
      <c r="G6940" s="116">
        <v>13.43</v>
      </c>
      <c r="H6940" s="20"/>
    </row>
    <row r="6941" spans="1:8" s="172" customFormat="1" ht="12.75" customHeight="1" x14ac:dyDescent="0.15">
      <c r="A6941" s="105"/>
      <c r="C6941" s="20"/>
      <c r="D6941" s="20"/>
      <c r="E6941" s="20"/>
      <c r="F6941" s="105">
        <v>34009</v>
      </c>
      <c r="G6941" s="116">
        <v>13.48</v>
      </c>
      <c r="H6941" s="20"/>
    </row>
    <row r="6942" spans="1:8" s="172" customFormat="1" ht="12.75" customHeight="1" x14ac:dyDescent="0.15">
      <c r="A6942" s="105"/>
      <c r="C6942" s="20"/>
      <c r="D6942" s="20"/>
      <c r="E6942" s="20"/>
      <c r="F6942" s="105">
        <v>34008</v>
      </c>
      <c r="G6942" s="116">
        <v>13.22</v>
      </c>
      <c r="H6942" s="20"/>
    </row>
    <row r="6943" spans="1:8" s="172" customFormat="1" ht="12.75" customHeight="1" x14ac:dyDescent="0.15">
      <c r="A6943" s="105"/>
      <c r="C6943" s="20"/>
      <c r="D6943" s="20"/>
      <c r="E6943" s="20"/>
      <c r="F6943" s="105">
        <v>34005</v>
      </c>
      <c r="G6943" s="116">
        <v>12.9</v>
      </c>
      <c r="H6943" s="20"/>
    </row>
    <row r="6944" spans="1:8" s="172" customFormat="1" ht="12.75" customHeight="1" x14ac:dyDescent="0.15">
      <c r="A6944" s="105"/>
      <c r="C6944" s="20"/>
      <c r="D6944" s="20"/>
      <c r="E6944" s="20"/>
      <c r="F6944" s="105">
        <v>34004</v>
      </c>
      <c r="G6944" s="116">
        <v>12.29</v>
      </c>
      <c r="H6944" s="20"/>
    </row>
    <row r="6945" spans="1:8" s="172" customFormat="1" ht="12.75" customHeight="1" x14ac:dyDescent="0.15">
      <c r="A6945" s="105"/>
      <c r="C6945" s="20"/>
      <c r="D6945" s="20"/>
      <c r="E6945" s="20"/>
      <c r="F6945" s="105">
        <v>34003</v>
      </c>
      <c r="G6945" s="116">
        <v>12.12</v>
      </c>
      <c r="H6945" s="20"/>
    </row>
    <row r="6946" spans="1:8" s="172" customFormat="1" ht="12.75" customHeight="1" x14ac:dyDescent="0.15">
      <c r="A6946" s="105"/>
      <c r="C6946" s="20"/>
      <c r="D6946" s="20"/>
      <c r="E6946" s="20"/>
      <c r="F6946" s="105">
        <v>34002</v>
      </c>
      <c r="G6946" s="116">
        <v>12.25</v>
      </c>
      <c r="H6946" s="20"/>
    </row>
    <row r="6947" spans="1:8" s="172" customFormat="1" ht="12.75" customHeight="1" x14ac:dyDescent="0.15">
      <c r="A6947" s="105"/>
      <c r="C6947" s="20"/>
      <c r="D6947" s="20"/>
      <c r="E6947" s="20"/>
      <c r="F6947" s="105">
        <v>34001</v>
      </c>
      <c r="G6947" s="116">
        <v>12.33</v>
      </c>
      <c r="H6947" s="20"/>
    </row>
    <row r="6948" spans="1:8" s="172" customFormat="1" ht="12.75" customHeight="1" x14ac:dyDescent="0.15">
      <c r="A6948" s="105"/>
      <c r="C6948" s="20"/>
      <c r="D6948" s="20"/>
      <c r="E6948" s="20"/>
      <c r="F6948" s="105">
        <v>33998</v>
      </c>
      <c r="G6948" s="116">
        <v>12.42</v>
      </c>
      <c r="H6948" s="20"/>
    </row>
    <row r="6949" spans="1:8" s="172" customFormat="1" ht="12.75" customHeight="1" x14ac:dyDescent="0.15">
      <c r="A6949" s="105"/>
      <c r="C6949" s="20"/>
      <c r="D6949" s="20"/>
      <c r="E6949" s="20"/>
      <c r="F6949" s="105">
        <v>33997</v>
      </c>
      <c r="G6949" s="116">
        <v>12.04</v>
      </c>
      <c r="H6949" s="20"/>
    </row>
    <row r="6950" spans="1:8" s="172" customFormat="1" ht="12.75" customHeight="1" x14ac:dyDescent="0.15">
      <c r="A6950" s="105"/>
      <c r="C6950" s="20"/>
      <c r="D6950" s="20"/>
      <c r="E6950" s="20"/>
      <c r="F6950" s="105">
        <v>33996</v>
      </c>
      <c r="G6950" s="116">
        <v>12.01</v>
      </c>
      <c r="H6950" s="20"/>
    </row>
    <row r="6951" spans="1:8" s="172" customFormat="1" ht="12.75" customHeight="1" x14ac:dyDescent="0.15">
      <c r="A6951" s="105"/>
      <c r="C6951" s="20"/>
      <c r="D6951" s="20"/>
      <c r="E6951" s="20"/>
      <c r="F6951" s="105">
        <v>33995</v>
      </c>
      <c r="G6951" s="116">
        <v>11.45</v>
      </c>
      <c r="H6951" s="20"/>
    </row>
    <row r="6952" spans="1:8" s="172" customFormat="1" ht="12.75" customHeight="1" x14ac:dyDescent="0.15">
      <c r="A6952" s="105"/>
      <c r="C6952" s="20"/>
      <c r="D6952" s="20"/>
      <c r="E6952" s="20"/>
      <c r="F6952" s="105">
        <v>33994</v>
      </c>
      <c r="G6952" s="116">
        <v>11.38</v>
      </c>
      <c r="H6952" s="20"/>
    </row>
    <row r="6953" spans="1:8" s="172" customFormat="1" ht="12.75" customHeight="1" x14ac:dyDescent="0.15">
      <c r="A6953" s="105"/>
      <c r="C6953" s="20"/>
      <c r="D6953" s="20"/>
      <c r="E6953" s="20"/>
      <c r="F6953" s="105">
        <v>33991</v>
      </c>
      <c r="G6953" s="116">
        <v>11.3</v>
      </c>
      <c r="H6953" s="20"/>
    </row>
    <row r="6954" spans="1:8" s="172" customFormat="1" ht="12.75" customHeight="1" x14ac:dyDescent="0.15">
      <c r="A6954" s="105"/>
      <c r="C6954" s="20"/>
      <c r="D6954" s="20"/>
      <c r="E6954" s="20"/>
      <c r="F6954" s="105">
        <v>33990</v>
      </c>
      <c r="G6954" s="116">
        <v>11.69</v>
      </c>
      <c r="H6954" s="20"/>
    </row>
    <row r="6955" spans="1:8" s="172" customFormat="1" ht="12.75" customHeight="1" x14ac:dyDescent="0.15">
      <c r="A6955" s="105"/>
      <c r="C6955" s="20"/>
      <c r="D6955" s="20"/>
      <c r="E6955" s="20"/>
      <c r="F6955" s="105">
        <v>33989</v>
      </c>
      <c r="G6955" s="116">
        <v>12.15</v>
      </c>
      <c r="H6955" s="20"/>
    </row>
    <row r="6956" spans="1:8" s="172" customFormat="1" ht="12.75" customHeight="1" x14ac:dyDescent="0.15">
      <c r="A6956" s="105"/>
      <c r="C6956" s="20"/>
      <c r="D6956" s="20"/>
      <c r="E6956" s="20"/>
      <c r="F6956" s="105">
        <v>33988</v>
      </c>
      <c r="G6956" s="116">
        <v>12.06</v>
      </c>
      <c r="H6956" s="20"/>
    </row>
    <row r="6957" spans="1:8" s="172" customFormat="1" ht="12.75" customHeight="1" x14ac:dyDescent="0.15">
      <c r="A6957" s="105"/>
      <c r="C6957" s="20"/>
      <c r="D6957" s="20"/>
      <c r="E6957" s="20"/>
      <c r="F6957" s="105">
        <v>33987</v>
      </c>
      <c r="G6957" s="116">
        <v>11.49</v>
      </c>
      <c r="H6957" s="20"/>
    </row>
    <row r="6958" spans="1:8" s="172" customFormat="1" ht="12.75" customHeight="1" x14ac:dyDescent="0.15">
      <c r="A6958" s="105"/>
      <c r="C6958" s="20"/>
      <c r="D6958" s="20"/>
      <c r="E6958" s="20"/>
      <c r="F6958" s="105">
        <v>33984</v>
      </c>
      <c r="G6958" s="116">
        <v>11.57</v>
      </c>
      <c r="H6958" s="20"/>
    </row>
    <row r="6959" spans="1:8" s="172" customFormat="1" ht="12.75" customHeight="1" x14ac:dyDescent="0.15">
      <c r="A6959" s="105"/>
      <c r="C6959" s="20"/>
      <c r="D6959" s="20"/>
      <c r="E6959" s="20"/>
      <c r="F6959" s="105">
        <v>33983</v>
      </c>
      <c r="G6959" s="116">
        <v>11.99</v>
      </c>
      <c r="H6959" s="20"/>
    </row>
    <row r="6960" spans="1:8" s="172" customFormat="1" ht="12.75" customHeight="1" x14ac:dyDescent="0.15">
      <c r="A6960" s="105"/>
      <c r="C6960" s="20"/>
      <c r="D6960" s="20"/>
      <c r="E6960" s="20"/>
      <c r="F6960" s="105">
        <v>33982</v>
      </c>
      <c r="G6960" s="116">
        <v>12.42</v>
      </c>
      <c r="H6960" s="20"/>
    </row>
    <row r="6961" spans="1:8" s="172" customFormat="1" ht="12.75" customHeight="1" x14ac:dyDescent="0.15">
      <c r="A6961" s="105"/>
      <c r="C6961" s="20"/>
      <c r="D6961" s="20"/>
      <c r="E6961" s="20"/>
      <c r="F6961" s="105">
        <v>33981</v>
      </c>
      <c r="G6961" s="116">
        <v>12.78</v>
      </c>
      <c r="H6961" s="20"/>
    </row>
    <row r="6962" spans="1:8" s="172" customFormat="1" ht="12.75" customHeight="1" x14ac:dyDescent="0.15">
      <c r="A6962" s="105"/>
      <c r="C6962" s="20"/>
      <c r="D6962" s="20"/>
      <c r="E6962" s="20"/>
      <c r="F6962" s="105">
        <v>33980</v>
      </c>
      <c r="G6962" s="116">
        <v>12.86</v>
      </c>
      <c r="H6962" s="20"/>
    </row>
    <row r="6963" spans="1:8" s="172" customFormat="1" ht="12.75" customHeight="1" x14ac:dyDescent="0.15">
      <c r="A6963" s="105"/>
      <c r="C6963" s="20"/>
      <c r="D6963" s="20"/>
      <c r="E6963" s="20"/>
      <c r="F6963" s="105">
        <v>33977</v>
      </c>
      <c r="G6963" s="116">
        <v>13.77</v>
      </c>
      <c r="H6963" s="20"/>
    </row>
    <row r="6964" spans="1:8" s="172" customFormat="1" ht="12.75" customHeight="1" x14ac:dyDescent="0.15">
      <c r="A6964" s="105"/>
      <c r="C6964" s="20"/>
      <c r="D6964" s="20"/>
      <c r="E6964" s="20"/>
      <c r="F6964" s="105">
        <v>33976</v>
      </c>
      <c r="G6964" s="116">
        <v>14.72</v>
      </c>
      <c r="H6964" s="20"/>
    </row>
    <row r="6965" spans="1:8" s="172" customFormat="1" ht="12.75" customHeight="1" x14ac:dyDescent="0.15">
      <c r="A6965" s="105"/>
      <c r="C6965" s="20"/>
      <c r="D6965" s="20"/>
      <c r="E6965" s="20"/>
      <c r="F6965" s="105">
        <v>33975</v>
      </c>
      <c r="G6965" s="116">
        <v>13.37</v>
      </c>
      <c r="H6965" s="20"/>
    </row>
    <row r="6966" spans="1:8" s="172" customFormat="1" ht="12.75" customHeight="1" x14ac:dyDescent="0.15">
      <c r="A6966" s="105"/>
      <c r="C6966" s="20"/>
      <c r="D6966" s="20"/>
      <c r="E6966" s="20"/>
      <c r="F6966" s="105">
        <v>33974</v>
      </c>
      <c r="G6966" s="116">
        <v>13.35</v>
      </c>
      <c r="H6966" s="20"/>
    </row>
    <row r="6967" spans="1:8" s="172" customFormat="1" ht="12.75" customHeight="1" x14ac:dyDescent="0.15">
      <c r="A6967" s="105"/>
      <c r="C6967" s="20"/>
      <c r="D6967" s="20"/>
      <c r="E6967" s="20"/>
      <c r="F6967" s="105">
        <v>33973</v>
      </c>
      <c r="G6967" s="116">
        <v>13.36</v>
      </c>
      <c r="H6967" s="20"/>
    </row>
    <row r="6968" spans="1:8" s="172" customFormat="1" ht="12.75" customHeight="1" x14ac:dyDescent="0.15">
      <c r="A6968" s="105"/>
      <c r="C6968" s="20"/>
      <c r="D6968" s="20"/>
      <c r="E6968" s="20"/>
      <c r="F6968" s="105">
        <v>33969</v>
      </c>
      <c r="G6968" s="116">
        <v>12.57</v>
      </c>
      <c r="H6968" s="20"/>
    </row>
    <row r="6969" spans="1:8" s="172" customFormat="1" ht="12.75" customHeight="1" x14ac:dyDescent="0.15">
      <c r="A6969" s="105"/>
      <c r="C6969" s="20"/>
      <c r="D6969" s="20"/>
      <c r="E6969" s="20"/>
      <c r="F6969" s="105">
        <v>33968</v>
      </c>
      <c r="G6969" s="116">
        <v>12.6</v>
      </c>
      <c r="H6969" s="20"/>
    </row>
    <row r="6970" spans="1:8" s="172" customFormat="1" ht="12.75" customHeight="1" x14ac:dyDescent="0.15">
      <c r="A6970" s="105"/>
      <c r="C6970" s="20"/>
      <c r="D6970" s="20"/>
      <c r="E6970" s="20"/>
      <c r="F6970" s="105">
        <v>33967</v>
      </c>
      <c r="G6970" s="116">
        <v>12.29</v>
      </c>
      <c r="H6970" s="20"/>
    </row>
    <row r="6971" spans="1:8" s="172" customFormat="1" ht="12.75" customHeight="1" x14ac:dyDescent="0.15">
      <c r="A6971" s="105"/>
      <c r="C6971" s="20"/>
      <c r="D6971" s="20"/>
      <c r="E6971" s="20"/>
      <c r="F6971" s="105">
        <v>33966</v>
      </c>
      <c r="G6971" s="116">
        <v>12.22</v>
      </c>
      <c r="H6971" s="20"/>
    </row>
    <row r="6972" spans="1:8" s="172" customFormat="1" ht="12.75" customHeight="1" x14ac:dyDescent="0.15">
      <c r="A6972" s="105"/>
      <c r="C6972" s="20"/>
      <c r="D6972" s="20"/>
      <c r="E6972" s="20"/>
      <c r="F6972" s="105">
        <v>33962</v>
      </c>
      <c r="G6972" s="116">
        <v>11.57</v>
      </c>
      <c r="H6972" s="20"/>
    </row>
    <row r="6973" spans="1:8" s="172" customFormat="1" ht="12.75" customHeight="1" x14ac:dyDescent="0.15">
      <c r="A6973" s="105"/>
      <c r="C6973" s="20"/>
      <c r="D6973" s="20"/>
      <c r="E6973" s="20"/>
      <c r="F6973" s="105">
        <v>33961</v>
      </c>
      <c r="G6973" s="116">
        <v>11.51</v>
      </c>
      <c r="H6973" s="20"/>
    </row>
    <row r="6974" spans="1:8" s="172" customFormat="1" ht="12.75" customHeight="1" x14ac:dyDescent="0.15">
      <c r="A6974" s="105"/>
      <c r="C6974" s="20"/>
      <c r="D6974" s="20"/>
      <c r="E6974" s="20"/>
      <c r="F6974" s="105">
        <v>33960</v>
      </c>
      <c r="G6974" s="116">
        <v>11.75</v>
      </c>
      <c r="H6974" s="20"/>
    </row>
    <row r="6975" spans="1:8" s="172" customFormat="1" ht="12.75" customHeight="1" x14ac:dyDescent="0.15">
      <c r="A6975" s="105"/>
      <c r="C6975" s="20"/>
      <c r="D6975" s="20"/>
      <c r="E6975" s="20"/>
      <c r="F6975" s="105">
        <v>33959</v>
      </c>
      <c r="G6975" s="116">
        <v>11.65</v>
      </c>
      <c r="H6975" s="20"/>
    </row>
    <row r="6976" spans="1:8" s="172" customFormat="1" ht="12.75" customHeight="1" x14ac:dyDescent="0.15">
      <c r="A6976" s="105"/>
      <c r="C6976" s="20"/>
      <c r="D6976" s="20"/>
      <c r="E6976" s="20"/>
      <c r="F6976" s="105">
        <v>33956</v>
      </c>
      <c r="G6976" s="116">
        <v>11.66</v>
      </c>
      <c r="H6976" s="20"/>
    </row>
    <row r="6977" spans="1:8" s="172" customFormat="1" ht="12.75" customHeight="1" x14ac:dyDescent="0.15">
      <c r="A6977" s="105"/>
      <c r="C6977" s="20"/>
      <c r="D6977" s="20"/>
      <c r="E6977" s="20"/>
      <c r="F6977" s="105">
        <v>33955</v>
      </c>
      <c r="G6977" s="116">
        <v>12.14</v>
      </c>
      <c r="H6977" s="20"/>
    </row>
    <row r="6978" spans="1:8" s="172" customFormat="1" ht="12.75" customHeight="1" x14ac:dyDescent="0.15">
      <c r="A6978" s="105"/>
      <c r="C6978" s="20"/>
      <c r="D6978" s="20"/>
      <c r="E6978" s="20"/>
      <c r="F6978" s="105">
        <v>33954</v>
      </c>
      <c r="G6978" s="116">
        <v>12.58</v>
      </c>
      <c r="H6978" s="20"/>
    </row>
    <row r="6979" spans="1:8" s="172" customFormat="1" ht="12.75" customHeight="1" x14ac:dyDescent="0.15">
      <c r="A6979" s="105"/>
      <c r="C6979" s="20"/>
      <c r="D6979" s="20"/>
      <c r="E6979" s="20"/>
      <c r="F6979" s="105">
        <v>33953</v>
      </c>
      <c r="G6979" s="116">
        <v>12.41</v>
      </c>
      <c r="H6979" s="20"/>
    </row>
    <row r="6980" spans="1:8" s="172" customFormat="1" ht="12.75" customHeight="1" x14ac:dyDescent="0.15">
      <c r="A6980" s="105"/>
      <c r="C6980" s="20"/>
      <c r="D6980" s="20"/>
      <c r="E6980" s="20"/>
      <c r="F6980" s="105">
        <v>33952</v>
      </c>
      <c r="G6980" s="116">
        <v>12.66</v>
      </c>
      <c r="H6980" s="20"/>
    </row>
    <row r="6981" spans="1:8" s="172" customFormat="1" ht="12.75" customHeight="1" x14ac:dyDescent="0.15">
      <c r="A6981" s="105"/>
      <c r="C6981" s="20"/>
      <c r="D6981" s="20"/>
      <c r="E6981" s="20"/>
      <c r="F6981" s="105">
        <v>33949</v>
      </c>
      <c r="G6981" s="116">
        <v>12.34</v>
      </c>
      <c r="H6981" s="20"/>
    </row>
    <row r="6982" spans="1:8" s="172" customFormat="1" ht="12.75" customHeight="1" x14ac:dyDescent="0.15">
      <c r="A6982" s="105"/>
      <c r="C6982" s="20"/>
      <c r="D6982" s="20"/>
      <c r="E6982" s="20"/>
      <c r="F6982" s="105">
        <v>33948</v>
      </c>
      <c r="G6982" s="116">
        <v>12.75</v>
      </c>
      <c r="H6982" s="20"/>
    </row>
    <row r="6983" spans="1:8" s="172" customFormat="1" ht="12.75" customHeight="1" x14ac:dyDescent="0.15">
      <c r="A6983" s="105"/>
      <c r="C6983" s="20"/>
      <c r="D6983" s="20"/>
      <c r="E6983" s="20"/>
      <c r="F6983" s="105">
        <v>33947</v>
      </c>
      <c r="G6983" s="116">
        <v>12.58</v>
      </c>
      <c r="H6983" s="20"/>
    </row>
    <row r="6984" spans="1:8" s="172" customFormat="1" ht="12.75" customHeight="1" x14ac:dyDescent="0.15">
      <c r="A6984" s="105"/>
      <c r="C6984" s="20"/>
      <c r="D6984" s="20"/>
      <c r="E6984" s="20"/>
      <c r="F6984" s="105">
        <v>33946</v>
      </c>
      <c r="G6984" s="116">
        <v>11.73</v>
      </c>
      <c r="H6984" s="20"/>
    </row>
    <row r="6985" spans="1:8" s="172" customFormat="1" ht="12.75" customHeight="1" x14ac:dyDescent="0.15">
      <c r="A6985" s="105"/>
      <c r="C6985" s="20"/>
      <c r="D6985" s="20"/>
      <c r="E6985" s="20"/>
      <c r="F6985" s="105">
        <v>33945</v>
      </c>
      <c r="G6985" s="116">
        <v>12</v>
      </c>
      <c r="H6985" s="20"/>
    </row>
    <row r="6986" spans="1:8" s="172" customFormat="1" ht="12.75" customHeight="1" x14ac:dyDescent="0.15">
      <c r="A6986" s="105"/>
      <c r="C6986" s="20"/>
      <c r="D6986" s="20"/>
      <c r="E6986" s="20"/>
      <c r="F6986" s="105">
        <v>33942</v>
      </c>
      <c r="G6986" s="116">
        <v>11.81</v>
      </c>
      <c r="H6986" s="20"/>
    </row>
    <row r="6987" spans="1:8" s="172" customFormat="1" ht="12.75" customHeight="1" x14ac:dyDescent="0.15">
      <c r="A6987" s="105"/>
      <c r="C6987" s="20"/>
      <c r="D6987" s="20"/>
      <c r="E6987" s="20"/>
      <c r="F6987" s="105">
        <v>33941</v>
      </c>
      <c r="G6987" s="116">
        <v>12.03</v>
      </c>
      <c r="H6987" s="20"/>
    </row>
    <row r="6988" spans="1:8" s="172" customFormat="1" ht="12.75" customHeight="1" x14ac:dyDescent="0.15">
      <c r="A6988" s="105"/>
      <c r="C6988" s="20"/>
      <c r="D6988" s="20"/>
      <c r="E6988" s="20"/>
      <c r="F6988" s="105">
        <v>33940</v>
      </c>
      <c r="G6988" s="116">
        <v>12.56</v>
      </c>
      <c r="H6988" s="20"/>
    </row>
    <row r="6989" spans="1:8" s="172" customFormat="1" ht="12.75" customHeight="1" x14ac:dyDescent="0.15">
      <c r="A6989" s="105"/>
      <c r="C6989" s="20"/>
      <c r="D6989" s="20"/>
      <c r="E6989" s="20"/>
      <c r="F6989" s="105">
        <v>33939</v>
      </c>
      <c r="G6989" s="116">
        <v>12.8</v>
      </c>
      <c r="H6989" s="20"/>
    </row>
    <row r="6990" spans="1:8" s="172" customFormat="1" ht="12.75" customHeight="1" x14ac:dyDescent="0.15">
      <c r="A6990" s="105"/>
      <c r="C6990" s="20"/>
      <c r="D6990" s="20"/>
      <c r="E6990" s="20"/>
      <c r="F6990" s="105">
        <v>33938</v>
      </c>
      <c r="G6990" s="116">
        <v>13.01</v>
      </c>
      <c r="H6990" s="20"/>
    </row>
    <row r="6991" spans="1:8" s="172" customFormat="1" ht="12.75" customHeight="1" x14ac:dyDescent="0.15">
      <c r="A6991" s="105"/>
      <c r="C6991" s="20"/>
      <c r="D6991" s="20"/>
      <c r="E6991" s="20"/>
      <c r="F6991" s="105">
        <v>33935</v>
      </c>
      <c r="G6991" s="116">
        <v>12.58</v>
      </c>
      <c r="H6991" s="20"/>
    </row>
    <row r="6992" spans="1:8" s="172" customFormat="1" ht="12.75" customHeight="1" x14ac:dyDescent="0.15">
      <c r="A6992" s="105"/>
      <c r="C6992" s="20"/>
      <c r="D6992" s="20"/>
      <c r="E6992" s="20"/>
      <c r="F6992" s="105">
        <v>33933</v>
      </c>
      <c r="G6992" s="116">
        <v>12.5</v>
      </c>
      <c r="H6992" s="20"/>
    </row>
    <row r="6993" spans="1:8" s="172" customFormat="1" ht="12.75" customHeight="1" x14ac:dyDescent="0.15">
      <c r="A6993" s="105"/>
      <c r="C6993" s="20"/>
      <c r="D6993" s="20"/>
      <c r="E6993" s="20"/>
      <c r="F6993" s="105">
        <v>33932</v>
      </c>
      <c r="G6993" s="116">
        <v>12.66</v>
      </c>
      <c r="H6993" s="20"/>
    </row>
    <row r="6994" spans="1:8" s="172" customFormat="1" ht="12.75" customHeight="1" x14ac:dyDescent="0.15">
      <c r="A6994" s="105"/>
      <c r="C6994" s="20"/>
      <c r="D6994" s="20"/>
      <c r="E6994" s="20"/>
      <c r="F6994" s="105">
        <v>33931</v>
      </c>
      <c r="G6994" s="116">
        <v>13.4</v>
      </c>
      <c r="H6994" s="20"/>
    </row>
    <row r="6995" spans="1:8" s="172" customFormat="1" ht="12.75" customHeight="1" x14ac:dyDescent="0.15">
      <c r="A6995" s="105"/>
      <c r="C6995" s="20"/>
      <c r="D6995" s="20"/>
      <c r="E6995" s="20"/>
      <c r="F6995" s="105">
        <v>33928</v>
      </c>
      <c r="G6995" s="116">
        <v>13.67</v>
      </c>
      <c r="H6995" s="20"/>
    </row>
    <row r="6996" spans="1:8" s="172" customFormat="1" ht="12.75" customHeight="1" x14ac:dyDescent="0.15">
      <c r="A6996" s="105"/>
      <c r="C6996" s="20"/>
      <c r="D6996" s="20"/>
      <c r="E6996" s="20"/>
      <c r="F6996" s="105">
        <v>33927</v>
      </c>
      <c r="G6996" s="116">
        <v>14.33</v>
      </c>
      <c r="H6996" s="20"/>
    </row>
    <row r="6997" spans="1:8" s="172" customFormat="1" ht="12.75" customHeight="1" x14ac:dyDescent="0.15">
      <c r="A6997" s="105"/>
      <c r="C6997" s="20"/>
      <c r="D6997" s="20"/>
      <c r="E6997" s="20"/>
      <c r="F6997" s="105">
        <v>33926</v>
      </c>
      <c r="G6997" s="116">
        <v>14.55</v>
      </c>
      <c r="H6997" s="20"/>
    </row>
    <row r="6998" spans="1:8" s="172" customFormat="1" ht="12.75" customHeight="1" x14ac:dyDescent="0.15">
      <c r="A6998" s="105"/>
      <c r="C6998" s="20"/>
      <c r="D6998" s="20"/>
      <c r="E6998" s="20"/>
      <c r="F6998" s="105">
        <v>33925</v>
      </c>
      <c r="G6998" s="116">
        <v>15.01</v>
      </c>
      <c r="H6998" s="20"/>
    </row>
    <row r="6999" spans="1:8" s="172" customFormat="1" ht="12.75" customHeight="1" x14ac:dyDescent="0.15">
      <c r="A6999" s="105"/>
      <c r="C6999" s="20"/>
      <c r="D6999" s="20"/>
      <c r="E6999" s="20"/>
      <c r="F6999" s="105">
        <v>33924</v>
      </c>
      <c r="G6999" s="116">
        <v>14.86</v>
      </c>
      <c r="H6999" s="20"/>
    </row>
    <row r="7000" spans="1:8" s="172" customFormat="1" ht="12.75" customHeight="1" x14ac:dyDescent="0.15">
      <c r="A7000" s="105"/>
      <c r="C7000" s="20"/>
      <c r="D7000" s="20"/>
      <c r="E7000" s="20"/>
      <c r="F7000" s="105">
        <v>33921</v>
      </c>
      <c r="G7000" s="116">
        <v>14.61</v>
      </c>
      <c r="H7000" s="20"/>
    </row>
    <row r="7001" spans="1:8" s="172" customFormat="1" ht="12.75" customHeight="1" x14ac:dyDescent="0.15">
      <c r="A7001" s="105"/>
      <c r="C7001" s="20"/>
      <c r="D7001" s="20"/>
      <c r="E7001" s="20"/>
      <c r="F7001" s="105">
        <v>33920</v>
      </c>
      <c r="G7001" s="116">
        <v>14.37</v>
      </c>
      <c r="H7001" s="20"/>
    </row>
    <row r="7002" spans="1:8" s="172" customFormat="1" ht="12.75" customHeight="1" x14ac:dyDescent="0.15">
      <c r="A7002" s="105"/>
      <c r="C7002" s="20"/>
      <c r="D7002" s="20"/>
      <c r="E7002" s="20"/>
      <c r="F7002" s="105">
        <v>33919</v>
      </c>
      <c r="G7002" s="116">
        <v>13.99</v>
      </c>
      <c r="H7002" s="20"/>
    </row>
    <row r="7003" spans="1:8" s="172" customFormat="1" ht="12.75" customHeight="1" x14ac:dyDescent="0.15">
      <c r="A7003" s="105"/>
      <c r="C7003" s="20"/>
      <c r="D7003" s="20"/>
      <c r="E7003" s="20"/>
      <c r="F7003" s="105">
        <v>33918</v>
      </c>
      <c r="G7003" s="116">
        <v>14.37</v>
      </c>
      <c r="H7003" s="20"/>
    </row>
    <row r="7004" spans="1:8" s="172" customFormat="1" ht="12.75" customHeight="1" x14ac:dyDescent="0.15">
      <c r="A7004" s="105"/>
      <c r="C7004" s="20"/>
      <c r="D7004" s="20"/>
      <c r="E7004" s="20"/>
      <c r="F7004" s="105">
        <v>33917</v>
      </c>
      <c r="G7004" s="116">
        <v>14.23</v>
      </c>
      <c r="H7004" s="20"/>
    </row>
    <row r="7005" spans="1:8" s="172" customFormat="1" ht="12.75" customHeight="1" x14ac:dyDescent="0.15">
      <c r="A7005" s="105"/>
      <c r="C7005" s="20"/>
      <c r="D7005" s="20"/>
      <c r="E7005" s="20"/>
      <c r="F7005" s="105">
        <v>33914</v>
      </c>
      <c r="G7005" s="116">
        <v>14.69</v>
      </c>
      <c r="H7005" s="20"/>
    </row>
    <row r="7006" spans="1:8" s="172" customFormat="1" ht="12.75" customHeight="1" x14ac:dyDescent="0.15">
      <c r="A7006" s="105"/>
      <c r="C7006" s="20"/>
      <c r="D7006" s="20"/>
      <c r="E7006" s="20"/>
      <c r="F7006" s="105">
        <v>33913</v>
      </c>
      <c r="G7006" s="116">
        <v>15.38</v>
      </c>
      <c r="H7006" s="20"/>
    </row>
    <row r="7007" spans="1:8" s="172" customFormat="1" ht="12.75" customHeight="1" x14ac:dyDescent="0.15">
      <c r="A7007" s="105"/>
      <c r="C7007" s="20"/>
      <c r="D7007" s="20"/>
      <c r="E7007" s="20"/>
      <c r="F7007" s="105">
        <v>33912</v>
      </c>
      <c r="G7007" s="116">
        <v>16.28</v>
      </c>
      <c r="H7007" s="20"/>
    </row>
    <row r="7008" spans="1:8" s="172" customFormat="1" ht="12.75" customHeight="1" x14ac:dyDescent="0.15">
      <c r="A7008" s="105"/>
      <c r="C7008" s="20"/>
      <c r="D7008" s="20"/>
      <c r="E7008" s="20"/>
      <c r="F7008" s="105">
        <v>33911</v>
      </c>
      <c r="G7008" s="116">
        <v>17.329999999999998</v>
      </c>
      <c r="H7008" s="20"/>
    </row>
    <row r="7009" spans="1:8" s="172" customFormat="1" ht="12.75" customHeight="1" x14ac:dyDescent="0.15">
      <c r="A7009" s="105"/>
      <c r="C7009" s="20"/>
      <c r="D7009" s="20"/>
      <c r="E7009" s="20"/>
      <c r="F7009" s="105">
        <v>33910</v>
      </c>
      <c r="G7009" s="116">
        <v>16.670000000000002</v>
      </c>
      <c r="H7009" s="20"/>
    </row>
    <row r="7010" spans="1:8" s="172" customFormat="1" ht="12.75" customHeight="1" x14ac:dyDescent="0.15">
      <c r="A7010" s="105"/>
      <c r="C7010" s="20"/>
      <c r="D7010" s="20"/>
      <c r="E7010" s="20"/>
      <c r="F7010" s="105">
        <v>33907</v>
      </c>
      <c r="G7010" s="116">
        <v>16.149999999999999</v>
      </c>
      <c r="H7010" s="20"/>
    </row>
    <row r="7011" spans="1:8" s="172" customFormat="1" ht="12.75" customHeight="1" x14ac:dyDescent="0.15">
      <c r="A7011" s="105"/>
      <c r="C7011" s="20"/>
      <c r="D7011" s="20"/>
      <c r="E7011" s="20"/>
      <c r="F7011" s="105">
        <v>33906</v>
      </c>
      <c r="G7011" s="116">
        <v>15.47</v>
      </c>
      <c r="H7011" s="20"/>
    </row>
    <row r="7012" spans="1:8" s="172" customFormat="1" ht="12.75" customHeight="1" x14ac:dyDescent="0.15">
      <c r="A7012" s="105"/>
      <c r="C7012" s="20"/>
      <c r="D7012" s="20"/>
      <c r="E7012" s="20"/>
      <c r="F7012" s="105">
        <v>33905</v>
      </c>
      <c r="G7012" s="116">
        <v>15.95</v>
      </c>
      <c r="H7012" s="20"/>
    </row>
    <row r="7013" spans="1:8" s="172" customFormat="1" ht="12.75" customHeight="1" x14ac:dyDescent="0.15">
      <c r="A7013" s="105"/>
      <c r="C7013" s="20"/>
      <c r="D7013" s="20"/>
      <c r="E7013" s="20"/>
      <c r="F7013" s="105">
        <v>33904</v>
      </c>
      <c r="G7013" s="116">
        <v>16.239999999999998</v>
      </c>
      <c r="H7013" s="20"/>
    </row>
    <row r="7014" spans="1:8" s="172" customFormat="1" ht="12.75" customHeight="1" x14ac:dyDescent="0.15">
      <c r="A7014" s="105"/>
      <c r="C7014" s="20"/>
      <c r="D7014" s="20"/>
      <c r="E7014" s="20"/>
      <c r="F7014" s="105">
        <v>33903</v>
      </c>
      <c r="G7014" s="116">
        <v>16.32</v>
      </c>
      <c r="H7014" s="20"/>
    </row>
    <row r="7015" spans="1:8" s="172" customFormat="1" ht="12.75" customHeight="1" x14ac:dyDescent="0.15">
      <c r="A7015" s="105"/>
      <c r="C7015" s="20"/>
      <c r="D7015" s="20"/>
      <c r="E7015" s="20"/>
      <c r="F7015" s="105">
        <v>33900</v>
      </c>
      <c r="G7015" s="116">
        <v>16.46</v>
      </c>
      <c r="H7015" s="20"/>
    </row>
    <row r="7016" spans="1:8" s="172" customFormat="1" ht="12.75" customHeight="1" x14ac:dyDescent="0.15">
      <c r="A7016" s="105"/>
      <c r="C7016" s="20"/>
      <c r="D7016" s="20"/>
      <c r="E7016" s="20"/>
      <c r="F7016" s="105">
        <v>33899</v>
      </c>
      <c r="G7016" s="116">
        <v>15.84</v>
      </c>
      <c r="H7016" s="20"/>
    </row>
    <row r="7017" spans="1:8" s="172" customFormat="1" ht="12.75" customHeight="1" x14ac:dyDescent="0.15">
      <c r="A7017" s="105"/>
      <c r="C7017" s="20"/>
      <c r="D7017" s="20"/>
      <c r="E7017" s="20"/>
      <c r="F7017" s="105">
        <v>33898</v>
      </c>
      <c r="G7017" s="116">
        <v>16.62</v>
      </c>
      <c r="H7017" s="20"/>
    </row>
    <row r="7018" spans="1:8" s="172" customFormat="1" ht="12.75" customHeight="1" x14ac:dyDescent="0.15">
      <c r="A7018" s="105"/>
      <c r="C7018" s="20"/>
      <c r="D7018" s="20"/>
      <c r="E7018" s="20"/>
      <c r="F7018" s="105">
        <v>33897</v>
      </c>
      <c r="G7018" s="116">
        <v>16.87</v>
      </c>
      <c r="H7018" s="20"/>
    </row>
    <row r="7019" spans="1:8" s="172" customFormat="1" ht="12.75" customHeight="1" x14ac:dyDescent="0.15">
      <c r="A7019" s="105"/>
      <c r="C7019" s="20"/>
      <c r="D7019" s="20"/>
      <c r="E7019" s="20"/>
      <c r="F7019" s="105">
        <v>33896</v>
      </c>
      <c r="G7019" s="116">
        <v>17.309999999999999</v>
      </c>
      <c r="H7019" s="20"/>
    </row>
    <row r="7020" spans="1:8" s="172" customFormat="1" ht="12.75" customHeight="1" x14ac:dyDescent="0.15">
      <c r="A7020" s="105"/>
      <c r="C7020" s="20"/>
      <c r="D7020" s="20"/>
      <c r="E7020" s="20"/>
      <c r="F7020" s="105">
        <v>33893</v>
      </c>
      <c r="G7020" s="116">
        <v>17.010000000000002</v>
      </c>
      <c r="H7020" s="20"/>
    </row>
    <row r="7021" spans="1:8" s="172" customFormat="1" ht="12.75" customHeight="1" x14ac:dyDescent="0.15">
      <c r="A7021" s="105"/>
      <c r="C7021" s="20"/>
      <c r="D7021" s="20"/>
      <c r="E7021" s="20"/>
      <c r="F7021" s="105">
        <v>33892</v>
      </c>
      <c r="G7021" s="116">
        <v>17.11</v>
      </c>
      <c r="H7021" s="20"/>
    </row>
    <row r="7022" spans="1:8" s="172" customFormat="1" ht="12.75" customHeight="1" x14ac:dyDescent="0.15">
      <c r="A7022" s="105"/>
      <c r="C7022" s="20"/>
      <c r="D7022" s="20"/>
      <c r="E7022" s="20"/>
      <c r="F7022" s="105">
        <v>33891</v>
      </c>
      <c r="G7022" s="116">
        <v>18.420000000000002</v>
      </c>
      <c r="H7022" s="20"/>
    </row>
    <row r="7023" spans="1:8" s="172" customFormat="1" ht="12.75" customHeight="1" x14ac:dyDescent="0.15">
      <c r="A7023" s="105"/>
      <c r="C7023" s="20"/>
      <c r="D7023" s="20"/>
      <c r="E7023" s="20"/>
      <c r="F7023" s="105">
        <v>33890</v>
      </c>
      <c r="G7023" s="116">
        <v>17.899999999999999</v>
      </c>
      <c r="H7023" s="20"/>
    </row>
    <row r="7024" spans="1:8" s="172" customFormat="1" ht="12.75" customHeight="1" x14ac:dyDescent="0.15">
      <c r="A7024" s="105"/>
      <c r="C7024" s="20"/>
      <c r="D7024" s="20"/>
      <c r="E7024" s="20"/>
      <c r="F7024" s="105">
        <v>33889</v>
      </c>
      <c r="G7024" s="116">
        <v>19.489999999999998</v>
      </c>
      <c r="H7024" s="20"/>
    </row>
    <row r="7025" spans="1:8" s="172" customFormat="1" ht="12.75" customHeight="1" x14ac:dyDescent="0.15">
      <c r="A7025" s="105"/>
      <c r="C7025" s="20"/>
      <c r="D7025" s="20"/>
      <c r="E7025" s="20"/>
      <c r="F7025" s="105">
        <v>33886</v>
      </c>
      <c r="G7025" s="116">
        <v>20.51</v>
      </c>
      <c r="H7025" s="20"/>
    </row>
    <row r="7026" spans="1:8" s="172" customFormat="1" ht="12.75" customHeight="1" x14ac:dyDescent="0.15">
      <c r="A7026" s="105"/>
      <c r="C7026" s="20"/>
      <c r="D7026" s="20"/>
      <c r="E7026" s="20"/>
      <c r="F7026" s="105">
        <v>33885</v>
      </c>
      <c r="G7026" s="116">
        <v>19.260000000000002</v>
      </c>
      <c r="H7026" s="20"/>
    </row>
    <row r="7027" spans="1:8" s="172" customFormat="1" ht="12.75" customHeight="1" x14ac:dyDescent="0.15">
      <c r="A7027" s="105"/>
      <c r="C7027" s="20"/>
      <c r="D7027" s="20"/>
      <c r="E7027" s="20"/>
      <c r="F7027" s="105">
        <v>33884</v>
      </c>
      <c r="G7027" s="116">
        <v>21.02</v>
      </c>
      <c r="H7027" s="20"/>
    </row>
    <row r="7028" spans="1:8" s="172" customFormat="1" ht="12.75" customHeight="1" x14ac:dyDescent="0.15">
      <c r="A7028" s="105"/>
      <c r="C7028" s="20"/>
      <c r="D7028" s="20"/>
      <c r="E7028" s="20"/>
      <c r="F7028" s="105">
        <v>33883</v>
      </c>
      <c r="G7028" s="116">
        <v>19.95</v>
      </c>
      <c r="H7028" s="20"/>
    </row>
    <row r="7029" spans="1:8" s="172" customFormat="1" ht="12.75" customHeight="1" x14ac:dyDescent="0.15">
      <c r="A7029" s="105"/>
      <c r="C7029" s="20"/>
      <c r="D7029" s="20"/>
      <c r="E7029" s="20"/>
      <c r="F7029" s="105">
        <v>33882</v>
      </c>
      <c r="G7029" s="116">
        <v>20.010000000000002</v>
      </c>
      <c r="H7029" s="20"/>
    </row>
    <row r="7030" spans="1:8" s="172" customFormat="1" ht="12.75" customHeight="1" x14ac:dyDescent="0.15">
      <c r="A7030" s="105"/>
      <c r="C7030" s="20"/>
      <c r="D7030" s="20"/>
      <c r="E7030" s="20"/>
      <c r="F7030" s="105">
        <v>33879</v>
      </c>
      <c r="G7030" s="116">
        <v>17.79</v>
      </c>
      <c r="H7030" s="20"/>
    </row>
    <row r="7031" spans="1:8" s="172" customFormat="1" ht="12.75" customHeight="1" x14ac:dyDescent="0.15">
      <c r="A7031" s="105"/>
      <c r="C7031" s="20"/>
      <c r="D7031" s="20"/>
      <c r="E7031" s="20"/>
      <c r="F7031" s="105">
        <v>33878</v>
      </c>
      <c r="G7031" s="116">
        <v>16.309999999999999</v>
      </c>
      <c r="H7031" s="20"/>
    </row>
    <row r="7032" spans="1:8" s="172" customFormat="1" ht="12.75" customHeight="1" x14ac:dyDescent="0.15">
      <c r="A7032" s="105"/>
      <c r="C7032" s="20"/>
      <c r="D7032" s="20"/>
      <c r="E7032" s="20"/>
      <c r="F7032" s="105">
        <v>33877</v>
      </c>
      <c r="G7032" s="116">
        <v>14.28</v>
      </c>
      <c r="H7032" s="20"/>
    </row>
    <row r="7033" spans="1:8" s="172" customFormat="1" ht="12.75" customHeight="1" x14ac:dyDescent="0.15">
      <c r="A7033" s="105"/>
      <c r="C7033" s="20"/>
      <c r="D7033" s="20"/>
      <c r="E7033" s="20"/>
      <c r="F7033" s="105">
        <v>33876</v>
      </c>
      <c r="G7033" s="116">
        <v>14.97</v>
      </c>
      <c r="H7033" s="20"/>
    </row>
    <row r="7034" spans="1:8" s="172" customFormat="1" ht="12.75" customHeight="1" x14ac:dyDescent="0.15">
      <c r="A7034" s="105"/>
      <c r="C7034" s="20"/>
      <c r="D7034" s="20"/>
      <c r="E7034" s="20"/>
      <c r="F7034" s="105">
        <v>33875</v>
      </c>
      <c r="G7034" s="116">
        <v>15.19</v>
      </c>
      <c r="H7034" s="20"/>
    </row>
    <row r="7035" spans="1:8" s="172" customFormat="1" ht="12.75" customHeight="1" x14ac:dyDescent="0.15">
      <c r="A7035" s="105"/>
      <c r="C7035" s="20"/>
      <c r="D7035" s="20"/>
      <c r="E7035" s="20"/>
      <c r="F7035" s="105">
        <v>33872</v>
      </c>
      <c r="G7035" s="116">
        <v>14.8</v>
      </c>
      <c r="H7035" s="20"/>
    </row>
    <row r="7036" spans="1:8" s="172" customFormat="1" ht="12.75" customHeight="1" x14ac:dyDescent="0.15">
      <c r="A7036" s="105"/>
      <c r="C7036" s="20"/>
      <c r="D7036" s="20"/>
      <c r="E7036" s="20"/>
      <c r="F7036" s="105">
        <v>33871</v>
      </c>
      <c r="G7036" s="116">
        <v>13.44</v>
      </c>
      <c r="H7036" s="20"/>
    </row>
    <row r="7037" spans="1:8" s="172" customFormat="1" ht="12.75" customHeight="1" x14ac:dyDescent="0.15">
      <c r="A7037" s="105"/>
      <c r="C7037" s="20"/>
      <c r="D7037" s="20"/>
      <c r="E7037" s="20"/>
      <c r="F7037" s="105">
        <v>33870</v>
      </c>
      <c r="G7037" s="116">
        <v>13.83</v>
      </c>
      <c r="H7037" s="20"/>
    </row>
    <row r="7038" spans="1:8" s="172" customFormat="1" ht="12.75" customHeight="1" x14ac:dyDescent="0.15">
      <c r="A7038" s="105"/>
      <c r="C7038" s="20"/>
      <c r="D7038" s="20"/>
      <c r="E7038" s="20"/>
      <c r="F7038" s="105">
        <v>33869</v>
      </c>
      <c r="G7038" s="116">
        <v>13.88</v>
      </c>
      <c r="H7038" s="20"/>
    </row>
    <row r="7039" spans="1:8" s="172" customFormat="1" ht="12.75" customHeight="1" x14ac:dyDescent="0.15">
      <c r="A7039" s="105"/>
      <c r="C7039" s="20"/>
      <c r="D7039" s="20"/>
      <c r="E7039" s="20"/>
      <c r="F7039" s="105">
        <v>33868</v>
      </c>
      <c r="G7039" s="116">
        <v>13.45</v>
      </c>
      <c r="H7039" s="20"/>
    </row>
    <row r="7040" spans="1:8" s="172" customFormat="1" ht="12.75" customHeight="1" x14ac:dyDescent="0.15">
      <c r="A7040" s="105"/>
      <c r="C7040" s="20"/>
      <c r="D7040" s="20"/>
      <c r="E7040" s="20"/>
      <c r="F7040" s="105">
        <v>33865</v>
      </c>
      <c r="G7040" s="116">
        <v>13.74</v>
      </c>
      <c r="H7040" s="20"/>
    </row>
    <row r="7041" spans="1:8" s="172" customFormat="1" ht="12.75" customHeight="1" x14ac:dyDescent="0.15">
      <c r="A7041" s="105"/>
      <c r="C7041" s="20"/>
      <c r="D7041" s="20"/>
      <c r="E7041" s="20"/>
      <c r="F7041" s="105">
        <v>33864</v>
      </c>
      <c r="G7041" s="116">
        <v>14.31</v>
      </c>
      <c r="H7041" s="20"/>
    </row>
    <row r="7042" spans="1:8" s="172" customFormat="1" ht="12.75" customHeight="1" x14ac:dyDescent="0.15">
      <c r="A7042" s="105"/>
      <c r="C7042" s="20"/>
      <c r="D7042" s="20"/>
      <c r="E7042" s="20"/>
      <c r="F7042" s="105">
        <v>33863</v>
      </c>
      <c r="G7042" s="116">
        <v>14.72</v>
      </c>
      <c r="H7042" s="20"/>
    </row>
    <row r="7043" spans="1:8" s="172" customFormat="1" ht="12.75" customHeight="1" x14ac:dyDescent="0.15">
      <c r="A7043" s="105"/>
      <c r="C7043" s="20"/>
      <c r="D7043" s="20"/>
      <c r="E7043" s="20"/>
      <c r="F7043" s="105">
        <v>33862</v>
      </c>
      <c r="G7043" s="116">
        <v>13.63</v>
      </c>
      <c r="H7043" s="20"/>
    </row>
    <row r="7044" spans="1:8" s="172" customFormat="1" ht="12.75" customHeight="1" x14ac:dyDescent="0.15">
      <c r="A7044" s="105"/>
      <c r="C7044" s="20"/>
      <c r="D7044" s="20"/>
      <c r="E7044" s="20"/>
      <c r="F7044" s="105">
        <v>33861</v>
      </c>
      <c r="G7044" s="116">
        <v>13</v>
      </c>
      <c r="H7044" s="20"/>
    </row>
    <row r="7045" spans="1:8" s="172" customFormat="1" ht="12.75" customHeight="1" x14ac:dyDescent="0.15">
      <c r="A7045" s="105"/>
      <c r="C7045" s="20"/>
      <c r="D7045" s="20"/>
      <c r="E7045" s="20"/>
      <c r="F7045" s="105">
        <v>33858</v>
      </c>
      <c r="G7045" s="116">
        <v>12.47</v>
      </c>
      <c r="H7045" s="20"/>
    </row>
    <row r="7046" spans="1:8" s="172" customFormat="1" ht="12.75" customHeight="1" x14ac:dyDescent="0.15">
      <c r="A7046" s="105"/>
      <c r="C7046" s="20"/>
      <c r="D7046" s="20"/>
      <c r="E7046" s="20"/>
      <c r="F7046" s="105">
        <v>33857</v>
      </c>
      <c r="G7046" s="116">
        <v>12.92</v>
      </c>
      <c r="H7046" s="20"/>
    </row>
    <row r="7047" spans="1:8" s="172" customFormat="1" ht="12.75" customHeight="1" x14ac:dyDescent="0.15">
      <c r="A7047" s="105"/>
      <c r="C7047" s="20"/>
      <c r="D7047" s="20"/>
      <c r="E7047" s="20"/>
      <c r="F7047" s="105">
        <v>33856</v>
      </c>
      <c r="G7047" s="116">
        <v>13.36</v>
      </c>
      <c r="H7047" s="20"/>
    </row>
    <row r="7048" spans="1:8" s="172" customFormat="1" ht="12.75" customHeight="1" x14ac:dyDescent="0.15">
      <c r="A7048" s="105"/>
      <c r="C7048" s="20"/>
      <c r="D7048" s="20"/>
      <c r="E7048" s="20"/>
      <c r="F7048" s="105">
        <v>33855</v>
      </c>
      <c r="G7048" s="116">
        <v>13.65</v>
      </c>
      <c r="H7048" s="20"/>
    </row>
    <row r="7049" spans="1:8" s="172" customFormat="1" ht="12.75" customHeight="1" x14ac:dyDescent="0.15">
      <c r="A7049" s="105"/>
      <c r="C7049" s="20"/>
      <c r="D7049" s="20"/>
      <c r="E7049" s="20"/>
      <c r="F7049" s="105">
        <v>33851</v>
      </c>
      <c r="G7049" s="116">
        <v>12.98</v>
      </c>
      <c r="H7049" s="20"/>
    </row>
    <row r="7050" spans="1:8" s="172" customFormat="1" ht="12.75" customHeight="1" x14ac:dyDescent="0.15">
      <c r="A7050" s="105"/>
      <c r="C7050" s="20"/>
      <c r="D7050" s="20"/>
      <c r="E7050" s="20"/>
      <c r="F7050" s="105">
        <v>33850</v>
      </c>
      <c r="G7050" s="116">
        <v>12.88</v>
      </c>
      <c r="H7050" s="20"/>
    </row>
    <row r="7051" spans="1:8" s="172" customFormat="1" ht="12.75" customHeight="1" x14ac:dyDescent="0.15">
      <c r="A7051" s="105"/>
      <c r="C7051" s="20"/>
      <c r="D7051" s="20"/>
      <c r="E7051" s="20"/>
      <c r="F7051" s="105">
        <v>33849</v>
      </c>
      <c r="G7051" s="116">
        <v>12.73</v>
      </c>
      <c r="H7051" s="20"/>
    </row>
    <row r="7052" spans="1:8" s="172" customFormat="1" ht="12.75" customHeight="1" x14ac:dyDescent="0.15">
      <c r="A7052" s="105"/>
      <c r="C7052" s="20"/>
      <c r="D7052" s="20"/>
      <c r="E7052" s="20"/>
      <c r="F7052" s="105">
        <v>33848</v>
      </c>
      <c r="G7052" s="116">
        <v>13.4</v>
      </c>
      <c r="H7052" s="20"/>
    </row>
    <row r="7053" spans="1:8" s="172" customFormat="1" ht="12.75" customHeight="1" x14ac:dyDescent="0.15">
      <c r="A7053" s="105"/>
      <c r="C7053" s="20"/>
      <c r="D7053" s="20"/>
      <c r="E7053" s="20"/>
      <c r="F7053" s="105">
        <v>33847</v>
      </c>
      <c r="G7053" s="116">
        <v>13.58</v>
      </c>
      <c r="H7053" s="20"/>
    </row>
    <row r="7054" spans="1:8" s="172" customFormat="1" ht="12.75" customHeight="1" x14ac:dyDescent="0.15">
      <c r="A7054" s="105"/>
      <c r="C7054" s="20"/>
      <c r="D7054" s="20"/>
      <c r="E7054" s="20"/>
      <c r="F7054" s="105">
        <v>33844</v>
      </c>
      <c r="G7054" s="116">
        <v>13.14</v>
      </c>
      <c r="H7054" s="20"/>
    </row>
    <row r="7055" spans="1:8" s="172" customFormat="1" ht="12.75" customHeight="1" x14ac:dyDescent="0.15">
      <c r="A7055" s="105"/>
      <c r="C7055" s="20"/>
      <c r="D7055" s="20"/>
      <c r="E7055" s="20"/>
      <c r="F7055" s="105">
        <v>33843</v>
      </c>
      <c r="G7055" s="116">
        <v>13.66</v>
      </c>
      <c r="H7055" s="20"/>
    </row>
    <row r="7056" spans="1:8" s="172" customFormat="1" ht="12.75" customHeight="1" x14ac:dyDescent="0.15">
      <c r="A7056" s="105"/>
      <c r="C7056" s="20"/>
      <c r="D7056" s="20"/>
      <c r="E7056" s="20"/>
      <c r="F7056" s="105">
        <v>33842</v>
      </c>
      <c r="G7056" s="116">
        <v>14.5</v>
      </c>
      <c r="H7056" s="20"/>
    </row>
    <row r="7057" spans="1:8" s="172" customFormat="1" ht="12.75" customHeight="1" x14ac:dyDescent="0.15">
      <c r="A7057" s="105"/>
      <c r="C7057" s="20"/>
      <c r="D7057" s="20"/>
      <c r="E7057" s="20"/>
      <c r="F7057" s="105">
        <v>33841</v>
      </c>
      <c r="G7057" s="116">
        <v>15.62</v>
      </c>
      <c r="H7057" s="20"/>
    </row>
    <row r="7058" spans="1:8" s="172" customFormat="1" ht="12.75" customHeight="1" x14ac:dyDescent="0.15">
      <c r="A7058" s="105"/>
      <c r="C7058" s="20"/>
      <c r="D7058" s="20"/>
      <c r="E7058" s="20"/>
      <c r="F7058" s="105">
        <v>33840</v>
      </c>
      <c r="G7058" s="116">
        <v>16.190000000000001</v>
      </c>
      <c r="H7058" s="20"/>
    </row>
    <row r="7059" spans="1:8" s="172" customFormat="1" ht="12.75" customHeight="1" x14ac:dyDescent="0.15">
      <c r="A7059" s="105"/>
      <c r="C7059" s="20"/>
      <c r="D7059" s="20"/>
      <c r="E7059" s="20"/>
      <c r="F7059" s="105">
        <v>33837</v>
      </c>
      <c r="G7059" s="116">
        <v>15.01</v>
      </c>
      <c r="H7059" s="20"/>
    </row>
    <row r="7060" spans="1:8" s="172" customFormat="1" ht="12.75" customHeight="1" x14ac:dyDescent="0.15">
      <c r="A7060" s="105"/>
      <c r="C7060" s="20"/>
      <c r="D7060" s="20"/>
      <c r="E7060" s="20"/>
      <c r="F7060" s="105">
        <v>33836</v>
      </c>
      <c r="G7060" s="116">
        <v>14.48</v>
      </c>
      <c r="H7060" s="20"/>
    </row>
    <row r="7061" spans="1:8" s="172" customFormat="1" ht="12.75" customHeight="1" x14ac:dyDescent="0.15">
      <c r="A7061" s="105"/>
      <c r="C7061" s="20"/>
      <c r="D7061" s="20"/>
      <c r="E7061" s="20"/>
      <c r="F7061" s="105">
        <v>33835</v>
      </c>
      <c r="G7061" s="116">
        <v>14.35</v>
      </c>
      <c r="H7061" s="20"/>
    </row>
    <row r="7062" spans="1:8" s="172" customFormat="1" ht="12.75" customHeight="1" x14ac:dyDescent="0.15">
      <c r="A7062" s="105"/>
      <c r="C7062" s="20"/>
      <c r="D7062" s="20"/>
      <c r="E7062" s="20"/>
      <c r="F7062" s="105">
        <v>33834</v>
      </c>
      <c r="G7062" s="116">
        <v>13.84</v>
      </c>
      <c r="H7062" s="20"/>
    </row>
    <row r="7063" spans="1:8" s="172" customFormat="1" ht="12.75" customHeight="1" x14ac:dyDescent="0.15">
      <c r="A7063" s="105"/>
      <c r="C7063" s="20"/>
      <c r="D7063" s="20"/>
      <c r="E7063" s="20"/>
      <c r="F7063" s="105">
        <v>33833</v>
      </c>
      <c r="G7063" s="116">
        <v>14.61</v>
      </c>
      <c r="H7063" s="20"/>
    </row>
    <row r="7064" spans="1:8" s="172" customFormat="1" ht="12.75" customHeight="1" x14ac:dyDescent="0.15">
      <c r="A7064" s="105"/>
      <c r="C7064" s="20"/>
      <c r="D7064" s="20"/>
      <c r="E7064" s="20"/>
      <c r="F7064" s="105">
        <v>33830</v>
      </c>
      <c r="G7064" s="116">
        <v>14.66</v>
      </c>
      <c r="H7064" s="20"/>
    </row>
    <row r="7065" spans="1:8" s="172" customFormat="1" ht="12.75" customHeight="1" x14ac:dyDescent="0.15">
      <c r="A7065" s="105"/>
      <c r="C7065" s="20"/>
      <c r="D7065" s="20"/>
      <c r="E7065" s="20"/>
      <c r="F7065" s="105">
        <v>33829</v>
      </c>
      <c r="G7065" s="116">
        <v>15.34</v>
      </c>
      <c r="H7065" s="20"/>
    </row>
    <row r="7066" spans="1:8" s="172" customFormat="1" ht="12.75" customHeight="1" x14ac:dyDescent="0.15">
      <c r="A7066" s="105"/>
      <c r="C7066" s="20"/>
      <c r="D7066" s="20"/>
      <c r="E7066" s="20"/>
      <c r="F7066" s="105">
        <v>33828</v>
      </c>
      <c r="G7066" s="116">
        <v>14.88</v>
      </c>
      <c r="H7066" s="20"/>
    </row>
    <row r="7067" spans="1:8" s="172" customFormat="1" ht="12.75" customHeight="1" x14ac:dyDescent="0.15">
      <c r="A7067" s="105"/>
      <c r="C7067" s="20"/>
      <c r="D7067" s="20"/>
      <c r="E7067" s="20"/>
      <c r="F7067" s="105">
        <v>33827</v>
      </c>
      <c r="G7067" s="116">
        <v>15.09</v>
      </c>
      <c r="H7067" s="20"/>
    </row>
    <row r="7068" spans="1:8" s="172" customFormat="1" ht="12.75" customHeight="1" x14ac:dyDescent="0.15">
      <c r="A7068" s="105"/>
      <c r="C7068" s="20"/>
      <c r="D7068" s="20"/>
      <c r="E7068" s="20"/>
      <c r="F7068" s="105">
        <v>33826</v>
      </c>
      <c r="G7068" s="116">
        <v>14.51</v>
      </c>
      <c r="H7068" s="20"/>
    </row>
    <row r="7069" spans="1:8" s="172" customFormat="1" ht="12.75" customHeight="1" x14ac:dyDescent="0.15">
      <c r="A7069" s="105"/>
      <c r="C7069" s="20"/>
      <c r="D7069" s="20"/>
      <c r="E7069" s="20"/>
      <c r="F7069" s="105">
        <v>33823</v>
      </c>
      <c r="G7069" s="116">
        <v>13.94</v>
      </c>
      <c r="H7069" s="20"/>
    </row>
    <row r="7070" spans="1:8" s="172" customFormat="1" ht="12.75" customHeight="1" x14ac:dyDescent="0.15">
      <c r="A7070" s="105"/>
      <c r="C7070" s="20"/>
      <c r="D7070" s="20"/>
      <c r="E7070" s="20"/>
      <c r="F7070" s="105">
        <v>33822</v>
      </c>
      <c r="G7070" s="116">
        <v>14.23</v>
      </c>
      <c r="H7070" s="20"/>
    </row>
    <row r="7071" spans="1:8" s="172" customFormat="1" ht="12.75" customHeight="1" x14ac:dyDescent="0.15">
      <c r="A7071" s="105"/>
      <c r="C7071" s="20"/>
      <c r="D7071" s="20"/>
      <c r="E7071" s="20"/>
      <c r="F7071" s="105">
        <v>33821</v>
      </c>
      <c r="G7071" s="116">
        <v>13.82</v>
      </c>
      <c r="H7071" s="20"/>
    </row>
    <row r="7072" spans="1:8" s="172" customFormat="1" ht="12.75" customHeight="1" x14ac:dyDescent="0.15">
      <c r="A7072" s="105"/>
      <c r="C7072" s="20"/>
      <c r="D7072" s="20"/>
      <c r="E7072" s="20"/>
      <c r="F7072" s="105">
        <v>33820</v>
      </c>
      <c r="G7072" s="116">
        <v>13.58</v>
      </c>
      <c r="H7072" s="20"/>
    </row>
    <row r="7073" spans="1:8" s="172" customFormat="1" ht="12.75" customHeight="1" x14ac:dyDescent="0.15">
      <c r="A7073" s="105"/>
      <c r="C7073" s="20"/>
      <c r="D7073" s="20"/>
      <c r="E7073" s="20"/>
      <c r="F7073" s="105">
        <v>33819</v>
      </c>
      <c r="G7073" s="116">
        <v>13.83</v>
      </c>
      <c r="H7073" s="20"/>
    </row>
    <row r="7074" spans="1:8" s="172" customFormat="1" ht="12.75" customHeight="1" x14ac:dyDescent="0.15">
      <c r="A7074" s="105"/>
      <c r="C7074" s="20"/>
      <c r="D7074" s="20"/>
      <c r="E7074" s="20"/>
      <c r="F7074" s="105">
        <v>33816</v>
      </c>
      <c r="G7074" s="116">
        <v>13.17</v>
      </c>
      <c r="H7074" s="20"/>
    </row>
    <row r="7075" spans="1:8" s="172" customFormat="1" ht="12.75" customHeight="1" x14ac:dyDescent="0.15">
      <c r="A7075" s="105"/>
      <c r="C7075" s="20"/>
      <c r="D7075" s="20"/>
      <c r="E7075" s="20"/>
      <c r="F7075" s="105">
        <v>33815</v>
      </c>
      <c r="G7075" s="116">
        <v>13.5</v>
      </c>
      <c r="H7075" s="20"/>
    </row>
    <row r="7076" spans="1:8" s="172" customFormat="1" ht="12.75" customHeight="1" x14ac:dyDescent="0.15">
      <c r="A7076" s="105"/>
      <c r="C7076" s="20"/>
      <c r="D7076" s="20"/>
      <c r="E7076" s="20"/>
      <c r="F7076" s="105">
        <v>33814</v>
      </c>
      <c r="G7076" s="116">
        <v>13.44</v>
      </c>
      <c r="H7076" s="20"/>
    </row>
    <row r="7077" spans="1:8" s="172" customFormat="1" ht="12.75" customHeight="1" x14ac:dyDescent="0.15">
      <c r="A7077" s="105"/>
      <c r="C7077" s="20"/>
      <c r="D7077" s="20"/>
      <c r="E7077" s="20"/>
      <c r="F7077" s="105">
        <v>33813</v>
      </c>
      <c r="G7077" s="116">
        <v>13.05</v>
      </c>
      <c r="H7077" s="20"/>
    </row>
    <row r="7078" spans="1:8" s="172" customFormat="1" ht="12.75" customHeight="1" x14ac:dyDescent="0.15">
      <c r="A7078" s="105"/>
      <c r="C7078" s="20"/>
      <c r="D7078" s="20"/>
      <c r="E7078" s="20"/>
      <c r="F7078" s="105">
        <v>33812</v>
      </c>
      <c r="G7078" s="116">
        <v>13.9</v>
      </c>
      <c r="H7078" s="20"/>
    </row>
    <row r="7079" spans="1:8" s="172" customFormat="1" ht="12.75" customHeight="1" x14ac:dyDescent="0.15">
      <c r="A7079" s="105"/>
      <c r="C7079" s="20"/>
      <c r="D7079" s="20"/>
      <c r="E7079" s="20"/>
      <c r="F7079" s="105">
        <v>33809</v>
      </c>
      <c r="G7079" s="116">
        <v>13.37</v>
      </c>
      <c r="H7079" s="20"/>
    </row>
    <row r="7080" spans="1:8" s="172" customFormat="1" ht="12.75" customHeight="1" x14ac:dyDescent="0.15">
      <c r="A7080" s="105"/>
      <c r="C7080" s="20"/>
      <c r="D7080" s="20"/>
      <c r="E7080" s="20"/>
      <c r="F7080" s="105">
        <v>33808</v>
      </c>
      <c r="G7080" s="116">
        <v>13.33</v>
      </c>
      <c r="H7080" s="20"/>
    </row>
    <row r="7081" spans="1:8" s="172" customFormat="1" ht="12.75" customHeight="1" x14ac:dyDescent="0.15">
      <c r="A7081" s="105"/>
      <c r="C7081" s="20"/>
      <c r="D7081" s="20"/>
      <c r="E7081" s="20"/>
      <c r="F7081" s="105">
        <v>33807</v>
      </c>
      <c r="G7081" s="116">
        <v>13.57</v>
      </c>
      <c r="H7081" s="20"/>
    </row>
    <row r="7082" spans="1:8" s="172" customFormat="1" ht="12.75" customHeight="1" x14ac:dyDescent="0.15">
      <c r="A7082" s="105"/>
      <c r="C7082" s="20"/>
      <c r="D7082" s="20"/>
      <c r="E7082" s="20"/>
      <c r="F7082" s="105">
        <v>33806</v>
      </c>
      <c r="G7082" s="116">
        <v>12.6</v>
      </c>
      <c r="H7082" s="20"/>
    </row>
    <row r="7083" spans="1:8" s="172" customFormat="1" ht="12.75" customHeight="1" x14ac:dyDescent="0.15">
      <c r="A7083" s="105"/>
      <c r="C7083" s="20"/>
      <c r="D7083" s="20"/>
      <c r="E7083" s="20"/>
      <c r="F7083" s="105">
        <v>33805</v>
      </c>
      <c r="G7083" s="116">
        <v>12.66</v>
      </c>
      <c r="H7083" s="20"/>
    </row>
    <row r="7084" spans="1:8" s="172" customFormat="1" ht="12.75" customHeight="1" x14ac:dyDescent="0.15">
      <c r="A7084" s="105"/>
      <c r="C7084" s="20"/>
      <c r="D7084" s="20"/>
      <c r="E7084" s="20"/>
      <c r="F7084" s="105">
        <v>33802</v>
      </c>
      <c r="G7084" s="116">
        <v>12.6</v>
      </c>
      <c r="H7084" s="20"/>
    </row>
    <row r="7085" spans="1:8" s="172" customFormat="1" ht="12.75" customHeight="1" x14ac:dyDescent="0.15">
      <c r="A7085" s="105"/>
      <c r="C7085" s="20"/>
      <c r="D7085" s="20"/>
      <c r="E7085" s="20"/>
      <c r="F7085" s="105">
        <v>33801</v>
      </c>
      <c r="G7085" s="116">
        <v>12.27</v>
      </c>
      <c r="H7085" s="20"/>
    </row>
    <row r="7086" spans="1:8" s="172" customFormat="1" ht="12.75" customHeight="1" x14ac:dyDescent="0.15">
      <c r="A7086" s="105"/>
      <c r="C7086" s="20"/>
      <c r="D7086" s="20"/>
      <c r="E7086" s="20"/>
      <c r="F7086" s="105">
        <v>33800</v>
      </c>
      <c r="G7086" s="116">
        <v>12.52</v>
      </c>
      <c r="H7086" s="20"/>
    </row>
    <row r="7087" spans="1:8" s="172" customFormat="1" ht="12.75" customHeight="1" x14ac:dyDescent="0.15">
      <c r="A7087" s="105"/>
      <c r="C7087" s="20"/>
      <c r="D7087" s="20"/>
      <c r="E7087" s="20"/>
      <c r="F7087" s="105">
        <v>33799</v>
      </c>
      <c r="G7087" s="116">
        <v>13.5</v>
      </c>
      <c r="H7087" s="20"/>
    </row>
    <row r="7088" spans="1:8" s="172" customFormat="1" ht="12.75" customHeight="1" x14ac:dyDescent="0.15">
      <c r="A7088" s="105"/>
      <c r="C7088" s="20"/>
      <c r="D7088" s="20"/>
      <c r="E7088" s="20"/>
      <c r="F7088" s="105">
        <v>33798</v>
      </c>
      <c r="G7088" s="116">
        <v>14.01</v>
      </c>
      <c r="H7088" s="20"/>
    </row>
    <row r="7089" spans="1:8" s="172" customFormat="1" ht="12.75" customHeight="1" x14ac:dyDescent="0.15">
      <c r="A7089" s="105"/>
      <c r="C7089" s="20"/>
      <c r="D7089" s="20"/>
      <c r="E7089" s="20"/>
      <c r="F7089" s="105">
        <v>33795</v>
      </c>
      <c r="G7089" s="116">
        <v>13.7</v>
      </c>
      <c r="H7089" s="20"/>
    </row>
    <row r="7090" spans="1:8" s="172" customFormat="1" ht="12.75" customHeight="1" x14ac:dyDescent="0.15">
      <c r="A7090" s="105"/>
      <c r="C7090" s="20"/>
      <c r="D7090" s="20"/>
      <c r="E7090" s="20"/>
      <c r="F7090" s="105">
        <v>33794</v>
      </c>
      <c r="G7090" s="116">
        <v>14.6</v>
      </c>
      <c r="H7090" s="20"/>
    </row>
    <row r="7091" spans="1:8" s="172" customFormat="1" ht="12.75" customHeight="1" x14ac:dyDescent="0.15">
      <c r="A7091" s="105"/>
      <c r="C7091" s="20"/>
      <c r="D7091" s="20"/>
      <c r="E7091" s="20"/>
      <c r="F7091" s="105">
        <v>33793</v>
      </c>
      <c r="G7091" s="116">
        <v>15.53</v>
      </c>
      <c r="H7091" s="20"/>
    </row>
    <row r="7092" spans="1:8" s="172" customFormat="1" ht="12.75" customHeight="1" x14ac:dyDescent="0.15">
      <c r="A7092" s="105"/>
      <c r="C7092" s="20"/>
      <c r="D7092" s="20"/>
      <c r="E7092" s="20"/>
      <c r="F7092" s="105">
        <v>33792</v>
      </c>
      <c r="G7092" s="116">
        <v>15.83</v>
      </c>
      <c r="H7092" s="20"/>
    </row>
    <row r="7093" spans="1:8" s="172" customFormat="1" ht="12.75" customHeight="1" x14ac:dyDescent="0.15">
      <c r="A7093" s="105"/>
      <c r="C7093" s="20"/>
      <c r="D7093" s="20"/>
      <c r="E7093" s="20"/>
      <c r="F7093" s="105">
        <v>33791</v>
      </c>
      <c r="G7093" s="116">
        <v>14.87</v>
      </c>
      <c r="H7093" s="20"/>
    </row>
    <row r="7094" spans="1:8" s="172" customFormat="1" ht="12.75" customHeight="1" x14ac:dyDescent="0.15">
      <c r="A7094" s="105"/>
      <c r="C7094" s="20"/>
      <c r="D7094" s="20"/>
      <c r="E7094" s="20"/>
      <c r="F7094" s="105">
        <v>33787</v>
      </c>
      <c r="G7094" s="116">
        <v>13.88</v>
      </c>
      <c r="H7094" s="20"/>
    </row>
    <row r="7095" spans="1:8" s="172" customFormat="1" ht="12.75" customHeight="1" x14ac:dyDescent="0.15">
      <c r="A7095" s="105"/>
      <c r="C7095" s="20"/>
      <c r="D7095" s="20"/>
      <c r="E7095" s="20"/>
      <c r="F7095" s="105">
        <v>33786</v>
      </c>
      <c r="G7095" s="116">
        <v>13.34</v>
      </c>
      <c r="H7095" s="20"/>
    </row>
    <row r="7096" spans="1:8" s="172" customFormat="1" ht="12.75" customHeight="1" x14ac:dyDescent="0.15">
      <c r="A7096" s="105"/>
      <c r="C7096" s="20"/>
      <c r="D7096" s="20"/>
      <c r="E7096" s="20"/>
      <c r="F7096" s="105">
        <v>33785</v>
      </c>
      <c r="G7096" s="116">
        <v>13.35</v>
      </c>
      <c r="H7096" s="20"/>
    </row>
    <row r="7097" spans="1:8" s="172" customFormat="1" ht="12.75" customHeight="1" x14ac:dyDescent="0.15">
      <c r="A7097" s="105"/>
      <c r="C7097" s="20"/>
      <c r="D7097" s="20"/>
      <c r="E7097" s="20"/>
      <c r="F7097" s="105">
        <v>33784</v>
      </c>
      <c r="G7097" s="116">
        <v>13.21</v>
      </c>
      <c r="H7097" s="20"/>
    </row>
    <row r="7098" spans="1:8" s="172" customFormat="1" ht="12.75" customHeight="1" x14ac:dyDescent="0.15">
      <c r="A7098" s="105"/>
      <c r="C7098" s="20"/>
      <c r="D7098" s="20"/>
      <c r="E7098" s="20"/>
      <c r="F7098" s="105">
        <v>33781</v>
      </c>
      <c r="G7098" s="116">
        <v>14.67</v>
      </c>
      <c r="H7098" s="20"/>
    </row>
    <row r="7099" spans="1:8" s="172" customFormat="1" ht="12.75" customHeight="1" x14ac:dyDescent="0.15">
      <c r="A7099" s="105"/>
      <c r="C7099" s="20"/>
      <c r="D7099" s="20"/>
      <c r="E7099" s="20"/>
      <c r="F7099" s="105">
        <v>33780</v>
      </c>
      <c r="G7099" s="116">
        <v>14.4</v>
      </c>
      <c r="H7099" s="20"/>
    </row>
    <row r="7100" spans="1:8" s="172" customFormat="1" ht="12.75" customHeight="1" x14ac:dyDescent="0.15">
      <c r="A7100" s="105"/>
      <c r="C7100" s="20"/>
      <c r="D7100" s="20"/>
      <c r="E7100" s="20"/>
      <c r="F7100" s="105">
        <v>33779</v>
      </c>
      <c r="G7100" s="116">
        <v>14.4</v>
      </c>
      <c r="H7100" s="20"/>
    </row>
    <row r="7101" spans="1:8" s="172" customFormat="1" ht="12.75" customHeight="1" x14ac:dyDescent="0.15">
      <c r="A7101" s="105"/>
      <c r="C7101" s="20"/>
      <c r="D7101" s="20"/>
      <c r="E7101" s="20"/>
      <c r="F7101" s="105">
        <v>33778</v>
      </c>
      <c r="G7101" s="116">
        <v>14.53</v>
      </c>
      <c r="H7101" s="20"/>
    </row>
    <row r="7102" spans="1:8" s="172" customFormat="1" ht="12.75" customHeight="1" x14ac:dyDescent="0.15">
      <c r="A7102" s="105"/>
      <c r="C7102" s="20"/>
      <c r="D7102" s="20"/>
      <c r="E7102" s="20"/>
      <c r="F7102" s="105">
        <v>33777</v>
      </c>
      <c r="G7102" s="116">
        <v>16.66</v>
      </c>
      <c r="H7102" s="20"/>
    </row>
    <row r="7103" spans="1:8" s="172" customFormat="1" ht="12.75" customHeight="1" x14ac:dyDescent="0.15">
      <c r="A7103" s="105"/>
      <c r="C7103" s="20"/>
      <c r="D7103" s="20"/>
      <c r="E7103" s="20"/>
      <c r="F7103" s="105">
        <v>33774</v>
      </c>
      <c r="G7103" s="116">
        <v>16.309999999999999</v>
      </c>
      <c r="H7103" s="20"/>
    </row>
    <row r="7104" spans="1:8" s="172" customFormat="1" ht="12.75" customHeight="1" x14ac:dyDescent="0.15">
      <c r="A7104" s="105"/>
      <c r="C7104" s="20"/>
      <c r="D7104" s="20"/>
      <c r="E7104" s="20"/>
      <c r="F7104" s="105">
        <v>33773</v>
      </c>
      <c r="G7104" s="116">
        <v>18.2</v>
      </c>
      <c r="H7104" s="20"/>
    </row>
    <row r="7105" spans="1:8" s="172" customFormat="1" ht="12.75" customHeight="1" x14ac:dyDescent="0.15">
      <c r="A7105" s="105"/>
      <c r="C7105" s="20"/>
      <c r="D7105" s="20"/>
      <c r="E7105" s="20"/>
      <c r="F7105" s="105">
        <v>33772</v>
      </c>
      <c r="G7105" s="116">
        <v>18.079999999999998</v>
      </c>
      <c r="H7105" s="20"/>
    </row>
    <row r="7106" spans="1:8" s="172" customFormat="1" ht="12.75" customHeight="1" x14ac:dyDescent="0.15">
      <c r="A7106" s="105"/>
      <c r="C7106" s="20"/>
      <c r="D7106" s="20"/>
      <c r="E7106" s="20"/>
      <c r="F7106" s="105">
        <v>33771</v>
      </c>
      <c r="G7106" s="116">
        <v>15.22</v>
      </c>
      <c r="H7106" s="20"/>
    </row>
    <row r="7107" spans="1:8" s="172" customFormat="1" ht="12.75" customHeight="1" x14ac:dyDescent="0.15">
      <c r="A7107" s="105"/>
      <c r="C7107" s="20"/>
      <c r="D7107" s="20"/>
      <c r="E7107" s="20"/>
      <c r="F7107" s="105">
        <v>33770</v>
      </c>
      <c r="G7107" s="116">
        <v>14.76</v>
      </c>
      <c r="H7107" s="20"/>
    </row>
    <row r="7108" spans="1:8" s="172" customFormat="1" ht="12.75" customHeight="1" x14ac:dyDescent="0.15">
      <c r="A7108" s="105"/>
      <c r="C7108" s="20"/>
      <c r="D7108" s="20"/>
      <c r="E7108" s="20"/>
      <c r="F7108" s="105">
        <v>33767</v>
      </c>
      <c r="G7108" s="116">
        <v>14.95</v>
      </c>
      <c r="H7108" s="20"/>
    </row>
    <row r="7109" spans="1:8" s="172" customFormat="1" ht="12.75" customHeight="1" x14ac:dyDescent="0.15">
      <c r="A7109" s="105"/>
      <c r="C7109" s="20"/>
      <c r="D7109" s="20"/>
      <c r="E7109" s="20"/>
      <c r="F7109" s="105">
        <v>33766</v>
      </c>
      <c r="G7109" s="116">
        <v>16.29</v>
      </c>
      <c r="H7109" s="20"/>
    </row>
    <row r="7110" spans="1:8" s="172" customFormat="1" ht="12.75" customHeight="1" x14ac:dyDescent="0.15">
      <c r="A7110" s="105"/>
      <c r="C7110" s="20"/>
      <c r="D7110" s="20"/>
      <c r="E7110" s="20"/>
      <c r="F7110" s="105">
        <v>33765</v>
      </c>
      <c r="G7110" s="116">
        <v>16.62</v>
      </c>
      <c r="H7110" s="20"/>
    </row>
    <row r="7111" spans="1:8" s="172" customFormat="1" ht="12.75" customHeight="1" x14ac:dyDescent="0.15">
      <c r="A7111" s="105"/>
      <c r="C7111" s="20"/>
      <c r="D7111" s="20"/>
      <c r="E7111" s="20"/>
      <c r="F7111" s="105">
        <v>33764</v>
      </c>
      <c r="G7111" s="116">
        <v>15.97</v>
      </c>
      <c r="H7111" s="20"/>
    </row>
    <row r="7112" spans="1:8" s="172" customFormat="1" ht="12.75" customHeight="1" x14ac:dyDescent="0.15">
      <c r="A7112" s="105"/>
      <c r="C7112" s="20"/>
      <c r="D7112" s="20"/>
      <c r="E7112" s="20"/>
      <c r="F7112" s="105">
        <v>33763</v>
      </c>
      <c r="G7112" s="116">
        <v>15.19</v>
      </c>
      <c r="H7112" s="20"/>
    </row>
    <row r="7113" spans="1:8" s="172" customFormat="1" ht="12.75" customHeight="1" x14ac:dyDescent="0.15">
      <c r="A7113" s="105"/>
      <c r="C7113" s="20"/>
      <c r="D7113" s="20"/>
      <c r="E7113" s="20"/>
      <c r="F7113" s="105">
        <v>33760</v>
      </c>
      <c r="G7113" s="116">
        <v>14.65</v>
      </c>
      <c r="H7113" s="20"/>
    </row>
    <row r="7114" spans="1:8" s="172" customFormat="1" ht="12.75" customHeight="1" x14ac:dyDescent="0.15">
      <c r="A7114" s="105"/>
      <c r="C7114" s="20"/>
      <c r="D7114" s="20"/>
      <c r="E7114" s="20"/>
      <c r="F7114" s="105">
        <v>33759</v>
      </c>
      <c r="G7114" s="116">
        <v>13.66</v>
      </c>
      <c r="H7114" s="20"/>
    </row>
    <row r="7115" spans="1:8" s="172" customFormat="1" ht="12.75" customHeight="1" x14ac:dyDescent="0.15">
      <c r="A7115" s="105"/>
      <c r="C7115" s="20"/>
      <c r="D7115" s="20"/>
      <c r="E7115" s="20"/>
      <c r="F7115" s="105">
        <v>33758</v>
      </c>
      <c r="G7115" s="116">
        <v>14.35</v>
      </c>
      <c r="H7115" s="20"/>
    </row>
    <row r="7116" spans="1:8" s="172" customFormat="1" ht="12.75" customHeight="1" x14ac:dyDescent="0.15">
      <c r="A7116" s="105"/>
      <c r="C7116" s="20"/>
      <c r="D7116" s="20"/>
      <c r="E7116" s="20"/>
      <c r="F7116" s="105">
        <v>33757</v>
      </c>
      <c r="G7116" s="116">
        <v>14.57</v>
      </c>
      <c r="H7116" s="20"/>
    </row>
    <row r="7117" spans="1:8" s="172" customFormat="1" ht="12.75" customHeight="1" x14ac:dyDescent="0.15">
      <c r="A7117" s="105"/>
      <c r="C7117" s="20"/>
      <c r="D7117" s="20"/>
      <c r="E7117" s="20"/>
      <c r="F7117" s="105">
        <v>33756</v>
      </c>
      <c r="G7117" s="116">
        <v>14.43</v>
      </c>
      <c r="H7117" s="20"/>
    </row>
    <row r="7118" spans="1:8" s="172" customFormat="1" ht="12.75" customHeight="1" x14ac:dyDescent="0.15">
      <c r="A7118" s="105"/>
      <c r="C7118" s="20"/>
      <c r="D7118" s="20"/>
      <c r="E7118" s="20"/>
      <c r="F7118" s="105">
        <v>33753</v>
      </c>
      <c r="G7118" s="116">
        <v>13.86</v>
      </c>
      <c r="H7118" s="20"/>
    </row>
    <row r="7119" spans="1:8" s="172" customFormat="1" ht="12.75" customHeight="1" x14ac:dyDescent="0.15">
      <c r="A7119" s="105"/>
      <c r="C7119" s="20"/>
      <c r="D7119" s="20"/>
      <c r="E7119" s="20"/>
      <c r="F7119" s="105">
        <v>33752</v>
      </c>
      <c r="G7119" s="116">
        <v>13.77</v>
      </c>
      <c r="H7119" s="20"/>
    </row>
    <row r="7120" spans="1:8" s="172" customFormat="1" ht="12.75" customHeight="1" x14ac:dyDescent="0.15">
      <c r="A7120" s="105"/>
      <c r="C7120" s="20"/>
      <c r="D7120" s="20"/>
      <c r="E7120" s="20"/>
      <c r="F7120" s="105">
        <v>33751</v>
      </c>
      <c r="G7120" s="116">
        <v>13.99</v>
      </c>
      <c r="H7120" s="20"/>
    </row>
    <row r="7121" spans="1:8" s="172" customFormat="1" ht="12.75" customHeight="1" x14ac:dyDescent="0.15">
      <c r="A7121" s="105"/>
      <c r="C7121" s="20"/>
      <c r="D7121" s="20"/>
      <c r="E7121" s="20"/>
      <c r="F7121" s="105">
        <v>33750</v>
      </c>
      <c r="G7121" s="116">
        <v>14.92</v>
      </c>
      <c r="H7121" s="20"/>
    </row>
    <row r="7122" spans="1:8" s="172" customFormat="1" ht="12.75" customHeight="1" x14ac:dyDescent="0.15">
      <c r="A7122" s="105"/>
      <c r="C7122" s="20"/>
      <c r="D7122" s="20"/>
      <c r="E7122" s="20"/>
      <c r="F7122" s="105">
        <v>33746</v>
      </c>
      <c r="G7122" s="116">
        <v>13.73</v>
      </c>
      <c r="H7122" s="20"/>
    </row>
    <row r="7123" spans="1:8" s="172" customFormat="1" ht="12.75" customHeight="1" x14ac:dyDescent="0.15">
      <c r="A7123" s="105"/>
      <c r="C7123" s="20"/>
      <c r="D7123" s="20"/>
      <c r="E7123" s="20"/>
      <c r="F7123" s="105">
        <v>33745</v>
      </c>
      <c r="G7123" s="116">
        <v>13.92</v>
      </c>
      <c r="H7123" s="20"/>
    </row>
    <row r="7124" spans="1:8" s="172" customFormat="1" ht="12.75" customHeight="1" x14ac:dyDescent="0.15">
      <c r="A7124" s="105"/>
      <c r="C7124" s="20"/>
      <c r="D7124" s="20"/>
      <c r="E7124" s="20"/>
      <c r="F7124" s="105">
        <v>33744</v>
      </c>
      <c r="G7124" s="116">
        <v>13.62</v>
      </c>
      <c r="H7124" s="20"/>
    </row>
    <row r="7125" spans="1:8" s="172" customFormat="1" ht="12.75" customHeight="1" x14ac:dyDescent="0.15">
      <c r="A7125" s="105"/>
      <c r="C7125" s="20"/>
      <c r="D7125" s="20"/>
      <c r="E7125" s="20"/>
      <c r="F7125" s="105">
        <v>33743</v>
      </c>
      <c r="G7125" s="116">
        <v>13.57</v>
      </c>
      <c r="H7125" s="20"/>
    </row>
    <row r="7126" spans="1:8" s="172" customFormat="1" ht="12.75" customHeight="1" x14ac:dyDescent="0.15">
      <c r="A7126" s="105"/>
      <c r="C7126" s="20"/>
      <c r="D7126" s="20"/>
      <c r="E7126" s="20"/>
      <c r="F7126" s="105">
        <v>33742</v>
      </c>
      <c r="G7126" s="116">
        <v>14.62</v>
      </c>
      <c r="H7126" s="20"/>
    </row>
    <row r="7127" spans="1:8" s="172" customFormat="1" ht="12.75" customHeight="1" x14ac:dyDescent="0.15">
      <c r="A7127" s="105"/>
      <c r="C7127" s="20"/>
      <c r="D7127" s="20"/>
      <c r="E7127" s="20"/>
      <c r="F7127" s="105">
        <v>33739</v>
      </c>
      <c r="G7127" s="116">
        <v>14.82</v>
      </c>
      <c r="H7127" s="20"/>
    </row>
    <row r="7128" spans="1:8" s="172" customFormat="1" ht="12.75" customHeight="1" x14ac:dyDescent="0.15">
      <c r="A7128" s="105"/>
      <c r="C7128" s="20"/>
      <c r="D7128" s="20"/>
      <c r="E7128" s="20"/>
      <c r="F7128" s="105">
        <v>33738</v>
      </c>
      <c r="G7128" s="116">
        <v>15.49</v>
      </c>
      <c r="H7128" s="20"/>
    </row>
    <row r="7129" spans="1:8" s="172" customFormat="1" ht="12.75" customHeight="1" x14ac:dyDescent="0.15">
      <c r="A7129" s="105"/>
      <c r="C7129" s="20"/>
      <c r="D7129" s="20"/>
      <c r="E7129" s="20"/>
      <c r="F7129" s="105">
        <v>33737</v>
      </c>
      <c r="G7129" s="116">
        <v>15.19</v>
      </c>
      <c r="H7129" s="20"/>
    </row>
    <row r="7130" spans="1:8" s="172" customFormat="1" ht="12.75" customHeight="1" x14ac:dyDescent="0.15">
      <c r="A7130" s="105"/>
      <c r="C7130" s="20"/>
      <c r="D7130" s="20"/>
      <c r="E7130" s="20"/>
      <c r="F7130" s="105">
        <v>33736</v>
      </c>
      <c r="G7130" s="116">
        <v>15.68</v>
      </c>
      <c r="H7130" s="20"/>
    </row>
    <row r="7131" spans="1:8" s="172" customFormat="1" ht="12.75" customHeight="1" x14ac:dyDescent="0.15">
      <c r="A7131" s="105"/>
      <c r="C7131" s="20"/>
      <c r="D7131" s="20"/>
      <c r="E7131" s="20"/>
      <c r="F7131" s="105">
        <v>33735</v>
      </c>
      <c r="G7131" s="116">
        <v>15.17</v>
      </c>
      <c r="H7131" s="20"/>
    </row>
    <row r="7132" spans="1:8" s="172" customFormat="1" ht="12.75" customHeight="1" x14ac:dyDescent="0.15">
      <c r="A7132" s="105"/>
      <c r="C7132" s="20"/>
      <c r="D7132" s="20"/>
      <c r="E7132" s="20"/>
      <c r="F7132" s="105">
        <v>33732</v>
      </c>
      <c r="G7132" s="116">
        <v>15.65</v>
      </c>
      <c r="H7132" s="20"/>
    </row>
    <row r="7133" spans="1:8" s="172" customFormat="1" ht="12.75" customHeight="1" x14ac:dyDescent="0.15">
      <c r="A7133" s="105"/>
      <c r="C7133" s="20"/>
      <c r="D7133" s="20"/>
      <c r="E7133" s="20"/>
      <c r="F7133" s="105">
        <v>33731</v>
      </c>
      <c r="G7133" s="116">
        <v>16.54</v>
      </c>
      <c r="H7133" s="20"/>
    </row>
    <row r="7134" spans="1:8" s="172" customFormat="1" ht="12.75" customHeight="1" x14ac:dyDescent="0.15">
      <c r="A7134" s="105"/>
      <c r="C7134" s="20"/>
      <c r="D7134" s="20"/>
      <c r="E7134" s="20"/>
      <c r="F7134" s="105">
        <v>33730</v>
      </c>
      <c r="G7134" s="116">
        <v>16.809999999999999</v>
      </c>
      <c r="H7134" s="20"/>
    </row>
    <row r="7135" spans="1:8" s="172" customFormat="1" ht="12.75" customHeight="1" x14ac:dyDescent="0.15">
      <c r="A7135" s="105"/>
      <c r="C7135" s="20"/>
      <c r="D7135" s="20"/>
      <c r="E7135" s="20"/>
      <c r="F7135" s="105">
        <v>33729</v>
      </c>
      <c r="G7135" s="116">
        <v>16.66</v>
      </c>
      <c r="H7135" s="20"/>
    </row>
    <row r="7136" spans="1:8" s="172" customFormat="1" ht="12.75" customHeight="1" x14ac:dyDescent="0.15">
      <c r="A7136" s="105"/>
      <c r="C7136" s="20"/>
      <c r="D7136" s="20"/>
      <c r="E7136" s="20"/>
      <c r="F7136" s="105">
        <v>33728</v>
      </c>
      <c r="G7136" s="116">
        <v>16.920000000000002</v>
      </c>
      <c r="H7136" s="20"/>
    </row>
    <row r="7137" spans="1:8" s="172" customFormat="1" ht="12.75" customHeight="1" x14ac:dyDescent="0.15">
      <c r="A7137" s="105"/>
      <c r="C7137" s="20"/>
      <c r="D7137" s="20"/>
      <c r="E7137" s="20"/>
      <c r="F7137" s="105">
        <v>33725</v>
      </c>
      <c r="G7137" s="116">
        <v>16.61</v>
      </c>
      <c r="H7137" s="20"/>
    </row>
    <row r="7138" spans="1:8" s="172" customFormat="1" ht="12.75" customHeight="1" x14ac:dyDescent="0.15">
      <c r="A7138" s="105"/>
      <c r="C7138" s="20"/>
      <c r="D7138" s="20"/>
      <c r="E7138" s="20"/>
      <c r="F7138" s="105">
        <v>33724</v>
      </c>
      <c r="G7138" s="116">
        <v>15.53</v>
      </c>
      <c r="H7138" s="20"/>
    </row>
    <row r="7139" spans="1:8" s="172" customFormat="1" ht="12.75" customHeight="1" x14ac:dyDescent="0.15">
      <c r="A7139" s="105"/>
      <c r="C7139" s="20"/>
      <c r="D7139" s="20"/>
      <c r="E7139" s="20"/>
      <c r="F7139" s="105">
        <v>33723</v>
      </c>
      <c r="G7139" s="116">
        <v>15.95</v>
      </c>
      <c r="H7139" s="20"/>
    </row>
    <row r="7140" spans="1:8" s="172" customFormat="1" ht="12.75" customHeight="1" x14ac:dyDescent="0.15">
      <c r="A7140" s="105"/>
      <c r="C7140" s="20"/>
      <c r="D7140" s="20"/>
      <c r="E7140" s="20"/>
      <c r="F7140" s="105">
        <v>33722</v>
      </c>
      <c r="G7140" s="116">
        <v>16.239999999999998</v>
      </c>
      <c r="H7140" s="20"/>
    </row>
    <row r="7141" spans="1:8" s="172" customFormat="1" ht="12.75" customHeight="1" x14ac:dyDescent="0.15">
      <c r="A7141" s="105"/>
      <c r="C7141" s="20"/>
      <c r="D7141" s="20"/>
      <c r="E7141" s="20"/>
      <c r="F7141" s="105">
        <v>33721</v>
      </c>
      <c r="G7141" s="116">
        <v>16.489999999999998</v>
      </c>
      <c r="H7141" s="20"/>
    </row>
    <row r="7142" spans="1:8" s="172" customFormat="1" ht="12.75" customHeight="1" x14ac:dyDescent="0.15">
      <c r="A7142" s="105"/>
      <c r="C7142" s="20"/>
      <c r="D7142" s="20"/>
      <c r="E7142" s="20"/>
      <c r="F7142" s="105">
        <v>33718</v>
      </c>
      <c r="G7142" s="116">
        <v>15.71</v>
      </c>
      <c r="H7142" s="20"/>
    </row>
    <row r="7143" spans="1:8" s="172" customFormat="1" ht="12.75" customHeight="1" x14ac:dyDescent="0.15">
      <c r="A7143" s="105"/>
      <c r="C7143" s="20"/>
      <c r="D7143" s="20"/>
      <c r="E7143" s="20"/>
      <c r="F7143" s="105">
        <v>33717</v>
      </c>
      <c r="G7143" s="116">
        <v>15.83</v>
      </c>
      <c r="H7143" s="20"/>
    </row>
    <row r="7144" spans="1:8" s="172" customFormat="1" ht="12.75" customHeight="1" x14ac:dyDescent="0.15">
      <c r="A7144" s="105"/>
      <c r="C7144" s="20"/>
      <c r="D7144" s="20"/>
      <c r="E7144" s="20"/>
      <c r="F7144" s="105">
        <v>33716</v>
      </c>
      <c r="G7144" s="116">
        <v>15.96</v>
      </c>
      <c r="H7144" s="20"/>
    </row>
    <row r="7145" spans="1:8" s="172" customFormat="1" ht="12.75" customHeight="1" x14ac:dyDescent="0.15">
      <c r="A7145" s="105"/>
      <c r="C7145" s="20"/>
      <c r="D7145" s="20"/>
      <c r="E7145" s="20"/>
      <c r="F7145" s="105">
        <v>33715</v>
      </c>
      <c r="G7145" s="116">
        <v>16.53</v>
      </c>
      <c r="H7145" s="20"/>
    </row>
    <row r="7146" spans="1:8" s="172" customFormat="1" ht="12.75" customHeight="1" x14ac:dyDescent="0.15">
      <c r="A7146" s="105"/>
      <c r="C7146" s="20"/>
      <c r="D7146" s="20"/>
      <c r="E7146" s="20"/>
      <c r="F7146" s="105">
        <v>33714</v>
      </c>
      <c r="G7146" s="116">
        <v>15.93</v>
      </c>
      <c r="H7146" s="20"/>
    </row>
    <row r="7147" spans="1:8" s="172" customFormat="1" ht="12.75" customHeight="1" x14ac:dyDescent="0.15">
      <c r="A7147" s="105"/>
      <c r="C7147" s="20"/>
      <c r="D7147" s="20"/>
      <c r="E7147" s="20"/>
      <c r="F7147" s="105">
        <v>33710</v>
      </c>
      <c r="G7147" s="116">
        <v>14.85</v>
      </c>
      <c r="H7147" s="20"/>
    </row>
    <row r="7148" spans="1:8" s="172" customFormat="1" ht="12.75" customHeight="1" x14ac:dyDescent="0.15">
      <c r="A7148" s="105"/>
      <c r="C7148" s="20"/>
      <c r="D7148" s="20"/>
      <c r="E7148" s="20"/>
      <c r="F7148" s="105">
        <v>33709</v>
      </c>
      <c r="G7148" s="116">
        <v>15.15</v>
      </c>
      <c r="H7148" s="20"/>
    </row>
    <row r="7149" spans="1:8" s="172" customFormat="1" ht="12.75" customHeight="1" x14ac:dyDescent="0.15">
      <c r="A7149" s="105"/>
      <c r="C7149" s="20"/>
      <c r="D7149" s="20"/>
      <c r="E7149" s="20"/>
      <c r="F7149" s="105">
        <v>33708</v>
      </c>
      <c r="G7149" s="116">
        <v>15.98</v>
      </c>
      <c r="H7149" s="20"/>
    </row>
    <row r="7150" spans="1:8" s="172" customFormat="1" ht="12.75" customHeight="1" x14ac:dyDescent="0.15">
      <c r="A7150" s="105"/>
      <c r="C7150" s="20"/>
      <c r="D7150" s="20"/>
      <c r="E7150" s="20"/>
      <c r="F7150" s="105">
        <v>33707</v>
      </c>
      <c r="G7150" s="116">
        <v>16.989999999999998</v>
      </c>
      <c r="H7150" s="20"/>
    </row>
    <row r="7151" spans="1:8" s="172" customFormat="1" ht="12.75" customHeight="1" x14ac:dyDescent="0.15">
      <c r="A7151" s="105"/>
      <c r="C7151" s="20"/>
      <c r="D7151" s="20"/>
      <c r="E7151" s="20"/>
      <c r="F7151" s="105">
        <v>33704</v>
      </c>
      <c r="G7151" s="116">
        <v>16.850000000000001</v>
      </c>
      <c r="H7151" s="20"/>
    </row>
    <row r="7152" spans="1:8" s="172" customFormat="1" ht="12.75" customHeight="1" x14ac:dyDescent="0.15">
      <c r="A7152" s="105"/>
      <c r="C7152" s="20"/>
      <c r="D7152" s="20"/>
      <c r="E7152" s="20"/>
      <c r="F7152" s="105">
        <v>33703</v>
      </c>
      <c r="G7152" s="116">
        <v>17.89</v>
      </c>
      <c r="H7152" s="20"/>
    </row>
    <row r="7153" spans="1:8" s="172" customFormat="1" ht="12.75" customHeight="1" x14ac:dyDescent="0.15">
      <c r="A7153" s="105"/>
      <c r="C7153" s="20"/>
      <c r="D7153" s="20"/>
      <c r="E7153" s="20"/>
      <c r="F7153" s="105">
        <v>33702</v>
      </c>
      <c r="G7153" s="116">
        <v>20.149999999999999</v>
      </c>
      <c r="H7153" s="20"/>
    </row>
    <row r="7154" spans="1:8" s="172" customFormat="1" ht="12.75" customHeight="1" x14ac:dyDescent="0.15">
      <c r="A7154" s="105"/>
      <c r="C7154" s="20"/>
      <c r="D7154" s="20"/>
      <c r="E7154" s="20"/>
      <c r="F7154" s="105">
        <v>33701</v>
      </c>
      <c r="G7154" s="116">
        <v>18.809999999999999</v>
      </c>
      <c r="H7154" s="20"/>
    </row>
    <row r="7155" spans="1:8" s="172" customFormat="1" ht="12.75" customHeight="1" x14ac:dyDescent="0.15">
      <c r="A7155" s="105"/>
      <c r="C7155" s="20"/>
      <c r="D7155" s="20"/>
      <c r="E7155" s="20"/>
      <c r="F7155" s="105">
        <v>33700</v>
      </c>
      <c r="G7155" s="116">
        <v>16.72</v>
      </c>
      <c r="H7155" s="20"/>
    </row>
    <row r="7156" spans="1:8" s="172" customFormat="1" ht="12.75" customHeight="1" x14ac:dyDescent="0.15">
      <c r="A7156" s="105"/>
      <c r="C7156" s="20"/>
      <c r="D7156" s="20"/>
      <c r="E7156" s="20"/>
      <c r="F7156" s="105">
        <v>33697</v>
      </c>
      <c r="G7156" s="116">
        <v>16.72</v>
      </c>
      <c r="H7156" s="20"/>
    </row>
    <row r="7157" spans="1:8" s="172" customFormat="1" ht="12.75" customHeight="1" x14ac:dyDescent="0.15">
      <c r="A7157" s="105"/>
      <c r="C7157" s="20"/>
      <c r="D7157" s="20"/>
      <c r="E7157" s="20"/>
      <c r="F7157" s="105">
        <v>33696</v>
      </c>
      <c r="G7157" s="116">
        <v>17.059999999999999</v>
      </c>
      <c r="H7157" s="20"/>
    </row>
    <row r="7158" spans="1:8" s="172" customFormat="1" ht="12.75" customHeight="1" x14ac:dyDescent="0.15">
      <c r="A7158" s="105"/>
      <c r="C7158" s="20"/>
      <c r="D7158" s="20"/>
      <c r="E7158" s="20"/>
      <c r="F7158" s="105">
        <v>33695</v>
      </c>
      <c r="G7158" s="116">
        <v>16.48</v>
      </c>
      <c r="H7158" s="20"/>
    </row>
    <row r="7159" spans="1:8" s="172" customFormat="1" ht="12.75" customHeight="1" x14ac:dyDescent="0.15">
      <c r="A7159" s="105"/>
      <c r="C7159" s="20"/>
      <c r="D7159" s="20"/>
      <c r="E7159" s="20"/>
      <c r="F7159" s="105">
        <v>33694</v>
      </c>
      <c r="G7159" s="116">
        <v>16.18</v>
      </c>
      <c r="H7159" s="20"/>
    </row>
    <row r="7160" spans="1:8" s="172" customFormat="1" ht="12.75" customHeight="1" x14ac:dyDescent="0.15">
      <c r="A7160" s="105"/>
      <c r="C7160" s="20"/>
      <c r="D7160" s="20"/>
      <c r="E7160" s="20"/>
      <c r="F7160" s="105">
        <v>33693</v>
      </c>
      <c r="G7160" s="116">
        <v>15.97</v>
      </c>
      <c r="H7160" s="20"/>
    </row>
    <row r="7161" spans="1:8" s="172" customFormat="1" ht="12.75" customHeight="1" x14ac:dyDescent="0.15">
      <c r="A7161" s="105"/>
      <c r="C7161" s="20"/>
      <c r="D7161" s="20"/>
      <c r="E7161" s="20"/>
      <c r="F7161" s="105">
        <v>33690</v>
      </c>
      <c r="G7161" s="116">
        <v>16.02</v>
      </c>
      <c r="H7161" s="20"/>
    </row>
    <row r="7162" spans="1:8" s="172" customFormat="1" ht="12.75" customHeight="1" x14ac:dyDescent="0.15">
      <c r="A7162" s="105"/>
      <c r="C7162" s="20"/>
      <c r="D7162" s="20"/>
      <c r="E7162" s="20"/>
      <c r="F7162" s="105">
        <v>33689</v>
      </c>
      <c r="G7162" s="116">
        <v>16.29</v>
      </c>
      <c r="H7162" s="20"/>
    </row>
    <row r="7163" spans="1:8" s="172" customFormat="1" ht="12.75" customHeight="1" x14ac:dyDescent="0.15">
      <c r="A7163" s="105"/>
      <c r="C7163" s="20"/>
      <c r="D7163" s="20"/>
      <c r="E7163" s="20"/>
      <c r="F7163" s="105">
        <v>33688</v>
      </c>
      <c r="G7163" s="116">
        <v>16.190000000000001</v>
      </c>
      <c r="H7163" s="20"/>
    </row>
    <row r="7164" spans="1:8" s="172" customFormat="1" ht="12.75" customHeight="1" x14ac:dyDescent="0.15">
      <c r="A7164" s="105"/>
      <c r="C7164" s="20"/>
      <c r="D7164" s="20"/>
      <c r="E7164" s="20"/>
      <c r="F7164" s="105">
        <v>33687</v>
      </c>
      <c r="G7164" s="116">
        <v>16.32</v>
      </c>
      <c r="H7164" s="20"/>
    </row>
    <row r="7165" spans="1:8" s="172" customFormat="1" ht="12.75" customHeight="1" x14ac:dyDescent="0.15">
      <c r="A7165" s="105"/>
      <c r="C7165" s="20"/>
      <c r="D7165" s="20"/>
      <c r="E7165" s="20"/>
      <c r="F7165" s="105">
        <v>33686</v>
      </c>
      <c r="G7165" s="116">
        <v>16.73</v>
      </c>
      <c r="H7165" s="20"/>
    </row>
    <row r="7166" spans="1:8" s="172" customFormat="1" ht="12.75" customHeight="1" x14ac:dyDescent="0.15">
      <c r="A7166" s="105"/>
      <c r="C7166" s="20"/>
      <c r="D7166" s="20"/>
      <c r="E7166" s="20"/>
      <c r="F7166" s="105">
        <v>33683</v>
      </c>
      <c r="G7166" s="116">
        <v>16.82</v>
      </c>
      <c r="H7166" s="20"/>
    </row>
    <row r="7167" spans="1:8" s="172" customFormat="1" ht="12.75" customHeight="1" x14ac:dyDescent="0.15">
      <c r="A7167" s="105"/>
      <c r="C7167" s="20"/>
      <c r="D7167" s="20"/>
      <c r="E7167" s="20"/>
      <c r="F7167" s="105">
        <v>33682</v>
      </c>
      <c r="G7167" s="116">
        <v>16.52</v>
      </c>
      <c r="H7167" s="20"/>
    </row>
    <row r="7168" spans="1:8" s="172" customFormat="1" ht="12.75" customHeight="1" x14ac:dyDescent="0.15">
      <c r="A7168" s="105"/>
      <c r="C7168" s="20"/>
      <c r="D7168" s="20"/>
      <c r="E7168" s="20"/>
      <c r="F7168" s="105">
        <v>33681</v>
      </c>
      <c r="G7168" s="116">
        <v>16.690000000000001</v>
      </c>
      <c r="H7168" s="20"/>
    </row>
    <row r="7169" spans="1:8" s="172" customFormat="1" ht="12.75" customHeight="1" x14ac:dyDescent="0.15">
      <c r="A7169" s="105"/>
      <c r="C7169" s="20"/>
      <c r="D7169" s="20"/>
      <c r="E7169" s="20"/>
      <c r="F7169" s="105">
        <v>33680</v>
      </c>
      <c r="G7169" s="116">
        <v>16.79</v>
      </c>
      <c r="H7169" s="20"/>
    </row>
    <row r="7170" spans="1:8" s="172" customFormat="1" ht="12.75" customHeight="1" x14ac:dyDescent="0.15">
      <c r="A7170" s="105"/>
      <c r="C7170" s="20"/>
      <c r="D7170" s="20"/>
      <c r="E7170" s="20"/>
      <c r="F7170" s="105">
        <v>33679</v>
      </c>
      <c r="G7170" s="116">
        <v>18.46</v>
      </c>
      <c r="H7170" s="20"/>
    </row>
    <row r="7171" spans="1:8" s="172" customFormat="1" ht="12.75" customHeight="1" x14ac:dyDescent="0.15">
      <c r="A7171" s="105"/>
      <c r="C7171" s="20"/>
      <c r="D7171" s="20"/>
      <c r="E7171" s="20"/>
      <c r="F7171" s="105">
        <v>33676</v>
      </c>
      <c r="G7171" s="116">
        <v>18.350000000000001</v>
      </c>
      <c r="H7171" s="20"/>
    </row>
    <row r="7172" spans="1:8" s="172" customFormat="1" ht="12.75" customHeight="1" x14ac:dyDescent="0.15">
      <c r="A7172" s="105"/>
      <c r="C7172" s="20"/>
      <c r="D7172" s="20"/>
      <c r="E7172" s="20"/>
      <c r="F7172" s="105">
        <v>33675</v>
      </c>
      <c r="G7172" s="116">
        <v>19.72</v>
      </c>
      <c r="H7172" s="20"/>
    </row>
    <row r="7173" spans="1:8" s="172" customFormat="1" ht="12.75" customHeight="1" x14ac:dyDescent="0.15">
      <c r="A7173" s="105"/>
      <c r="C7173" s="20"/>
      <c r="D7173" s="20"/>
      <c r="E7173" s="20"/>
      <c r="F7173" s="105">
        <v>33674</v>
      </c>
      <c r="G7173" s="116">
        <v>19.79</v>
      </c>
      <c r="H7173" s="20"/>
    </row>
    <row r="7174" spans="1:8" s="172" customFormat="1" ht="12.75" customHeight="1" x14ac:dyDescent="0.15">
      <c r="A7174" s="105"/>
      <c r="C7174" s="20"/>
      <c r="D7174" s="20"/>
      <c r="E7174" s="20"/>
      <c r="F7174" s="105">
        <v>33673</v>
      </c>
      <c r="G7174" s="116">
        <v>18.68</v>
      </c>
      <c r="H7174" s="20"/>
    </row>
    <row r="7175" spans="1:8" s="172" customFormat="1" ht="12.75" customHeight="1" x14ac:dyDescent="0.15">
      <c r="A7175" s="105"/>
      <c r="C7175" s="20"/>
      <c r="D7175" s="20"/>
      <c r="E7175" s="20"/>
      <c r="F7175" s="105">
        <v>33672</v>
      </c>
      <c r="G7175" s="116">
        <v>19.68</v>
      </c>
      <c r="H7175" s="20"/>
    </row>
    <row r="7176" spans="1:8" s="172" customFormat="1" ht="12.75" customHeight="1" x14ac:dyDescent="0.15">
      <c r="A7176" s="105"/>
      <c r="C7176" s="20"/>
      <c r="D7176" s="20"/>
      <c r="E7176" s="20"/>
      <c r="F7176" s="105">
        <v>33669</v>
      </c>
      <c r="G7176" s="116">
        <v>19.75</v>
      </c>
      <c r="H7176" s="20"/>
    </row>
    <row r="7177" spans="1:8" s="172" customFormat="1" ht="12.75" customHeight="1" x14ac:dyDescent="0.15">
      <c r="A7177" s="105"/>
      <c r="C7177" s="20"/>
      <c r="D7177" s="20"/>
      <c r="E7177" s="20"/>
      <c r="F7177" s="105">
        <v>33668</v>
      </c>
      <c r="G7177" s="116">
        <v>18.47</v>
      </c>
      <c r="H7177" s="20"/>
    </row>
    <row r="7178" spans="1:8" s="172" customFormat="1" ht="12.75" customHeight="1" x14ac:dyDescent="0.15">
      <c r="A7178" s="105"/>
      <c r="C7178" s="20"/>
      <c r="D7178" s="20"/>
      <c r="E7178" s="20"/>
      <c r="F7178" s="105">
        <v>33667</v>
      </c>
      <c r="G7178" s="116">
        <v>17.89</v>
      </c>
      <c r="H7178" s="20"/>
    </row>
    <row r="7179" spans="1:8" s="172" customFormat="1" ht="12.75" customHeight="1" x14ac:dyDescent="0.15">
      <c r="A7179" s="105"/>
      <c r="C7179" s="20"/>
      <c r="D7179" s="20"/>
      <c r="E7179" s="20"/>
      <c r="F7179" s="105">
        <v>33666</v>
      </c>
      <c r="G7179" s="116">
        <v>17.260000000000002</v>
      </c>
      <c r="H7179" s="20"/>
    </row>
    <row r="7180" spans="1:8" s="172" customFormat="1" ht="12.75" customHeight="1" x14ac:dyDescent="0.15">
      <c r="A7180" s="105"/>
      <c r="C7180" s="20"/>
      <c r="D7180" s="20"/>
      <c r="E7180" s="20"/>
      <c r="F7180" s="105">
        <v>33665</v>
      </c>
      <c r="G7180" s="116">
        <v>16.88</v>
      </c>
      <c r="H7180" s="20"/>
    </row>
    <row r="7181" spans="1:8" s="172" customFormat="1" ht="12.75" customHeight="1" x14ac:dyDescent="0.15">
      <c r="A7181" s="105"/>
      <c r="C7181" s="20"/>
      <c r="D7181" s="20"/>
      <c r="E7181" s="20"/>
      <c r="F7181" s="105">
        <v>33662</v>
      </c>
      <c r="G7181" s="116">
        <v>16.68</v>
      </c>
      <c r="H7181" s="20"/>
    </row>
    <row r="7182" spans="1:8" s="172" customFormat="1" ht="12.75" customHeight="1" x14ac:dyDescent="0.15">
      <c r="A7182" s="105"/>
      <c r="C7182" s="20"/>
      <c r="D7182" s="20"/>
      <c r="E7182" s="20"/>
      <c r="F7182" s="105">
        <v>33661</v>
      </c>
      <c r="G7182" s="116">
        <v>16.510000000000002</v>
      </c>
      <c r="H7182" s="20"/>
    </row>
    <row r="7183" spans="1:8" s="172" customFormat="1" ht="12.75" customHeight="1" x14ac:dyDescent="0.15">
      <c r="A7183" s="105"/>
      <c r="C7183" s="20"/>
      <c r="D7183" s="20"/>
      <c r="E7183" s="20"/>
      <c r="F7183" s="105">
        <v>33660</v>
      </c>
      <c r="G7183" s="116">
        <v>16.64</v>
      </c>
      <c r="H7183" s="20"/>
    </row>
    <row r="7184" spans="1:8" s="172" customFormat="1" ht="12.75" customHeight="1" x14ac:dyDescent="0.15">
      <c r="A7184" s="105"/>
      <c r="C7184" s="20"/>
      <c r="D7184" s="20"/>
      <c r="E7184" s="20"/>
      <c r="F7184" s="105">
        <v>33659</v>
      </c>
      <c r="G7184" s="116">
        <v>16.350000000000001</v>
      </c>
      <c r="H7184" s="20"/>
    </row>
    <row r="7185" spans="1:8" s="172" customFormat="1" ht="12.75" customHeight="1" x14ac:dyDescent="0.15">
      <c r="A7185" s="105"/>
      <c r="C7185" s="20"/>
      <c r="D7185" s="20"/>
      <c r="E7185" s="20"/>
      <c r="F7185" s="105">
        <v>33658</v>
      </c>
      <c r="G7185" s="116">
        <v>17.13</v>
      </c>
      <c r="H7185" s="20"/>
    </row>
    <row r="7186" spans="1:8" s="172" customFormat="1" ht="12.75" customHeight="1" x14ac:dyDescent="0.15">
      <c r="A7186" s="105"/>
      <c r="C7186" s="20"/>
      <c r="D7186" s="20"/>
      <c r="E7186" s="20"/>
      <c r="F7186" s="105">
        <v>33655</v>
      </c>
      <c r="G7186" s="116">
        <v>16.87</v>
      </c>
      <c r="H7186" s="20"/>
    </row>
    <row r="7187" spans="1:8" s="172" customFormat="1" ht="12.75" customHeight="1" x14ac:dyDescent="0.15">
      <c r="A7187" s="105"/>
      <c r="C7187" s="20"/>
      <c r="D7187" s="20"/>
      <c r="E7187" s="20"/>
      <c r="F7187" s="105">
        <v>33654</v>
      </c>
      <c r="G7187" s="116">
        <v>16.72</v>
      </c>
      <c r="H7187" s="20"/>
    </row>
    <row r="7188" spans="1:8" s="172" customFormat="1" ht="12.75" customHeight="1" x14ac:dyDescent="0.15">
      <c r="A7188" s="105"/>
      <c r="C7188" s="20"/>
      <c r="D7188" s="20"/>
      <c r="E7188" s="20"/>
      <c r="F7188" s="105">
        <v>33653</v>
      </c>
      <c r="G7188" s="116">
        <v>17.16</v>
      </c>
      <c r="H7188" s="20"/>
    </row>
    <row r="7189" spans="1:8" s="172" customFormat="1" ht="12.75" customHeight="1" x14ac:dyDescent="0.15">
      <c r="A7189" s="105"/>
      <c r="C7189" s="20"/>
      <c r="D7189" s="20"/>
      <c r="E7189" s="20"/>
      <c r="F7189" s="105">
        <v>33652</v>
      </c>
      <c r="G7189" s="116">
        <v>18.22</v>
      </c>
      <c r="H7189" s="20"/>
    </row>
    <row r="7190" spans="1:8" s="172" customFormat="1" ht="12.75" customHeight="1" x14ac:dyDescent="0.15">
      <c r="A7190" s="105"/>
      <c r="C7190" s="20"/>
      <c r="D7190" s="20"/>
      <c r="E7190" s="20"/>
      <c r="F7190" s="105">
        <v>33648</v>
      </c>
      <c r="G7190" s="116">
        <v>17.03</v>
      </c>
      <c r="H7190" s="20"/>
    </row>
    <row r="7191" spans="1:8" s="172" customFormat="1" ht="12.75" customHeight="1" x14ac:dyDescent="0.15">
      <c r="A7191" s="105"/>
      <c r="C7191" s="20"/>
      <c r="D7191" s="20"/>
      <c r="E7191" s="20"/>
      <c r="F7191" s="105">
        <v>33647</v>
      </c>
      <c r="G7191" s="116">
        <v>17.45</v>
      </c>
      <c r="H7191" s="20"/>
    </row>
    <row r="7192" spans="1:8" s="172" customFormat="1" ht="12.75" customHeight="1" x14ac:dyDescent="0.15">
      <c r="A7192" s="105"/>
      <c r="C7192" s="20"/>
      <c r="D7192" s="20"/>
      <c r="E7192" s="20"/>
      <c r="F7192" s="105">
        <v>33646</v>
      </c>
      <c r="G7192" s="116">
        <v>17.37</v>
      </c>
      <c r="H7192" s="20"/>
    </row>
    <row r="7193" spans="1:8" s="172" customFormat="1" ht="12.75" customHeight="1" x14ac:dyDescent="0.15">
      <c r="A7193" s="105"/>
      <c r="C7193" s="20"/>
      <c r="D7193" s="20"/>
      <c r="E7193" s="20"/>
      <c r="F7193" s="105">
        <v>33645</v>
      </c>
      <c r="G7193" s="116">
        <v>17.7</v>
      </c>
      <c r="H7193" s="20"/>
    </row>
    <row r="7194" spans="1:8" s="172" customFormat="1" ht="12.75" customHeight="1" x14ac:dyDescent="0.15">
      <c r="A7194" s="105"/>
      <c r="C7194" s="20"/>
      <c r="D7194" s="20"/>
      <c r="E7194" s="20"/>
      <c r="F7194" s="105">
        <v>33644</v>
      </c>
      <c r="G7194" s="116">
        <v>18.559999999999999</v>
      </c>
      <c r="H7194" s="20"/>
    </row>
    <row r="7195" spans="1:8" s="172" customFormat="1" ht="12.75" customHeight="1" x14ac:dyDescent="0.15">
      <c r="A7195" s="105"/>
      <c r="C7195" s="20"/>
      <c r="D7195" s="20"/>
      <c r="E7195" s="20"/>
      <c r="F7195" s="105">
        <v>33641</v>
      </c>
      <c r="G7195" s="116">
        <v>18.510000000000002</v>
      </c>
      <c r="H7195" s="20"/>
    </row>
    <row r="7196" spans="1:8" s="172" customFormat="1" ht="12.75" customHeight="1" x14ac:dyDescent="0.15">
      <c r="A7196" s="105"/>
      <c r="C7196" s="20"/>
      <c r="D7196" s="20"/>
      <c r="E7196" s="20"/>
      <c r="F7196" s="105">
        <v>33640</v>
      </c>
      <c r="G7196" s="116">
        <v>18.79</v>
      </c>
      <c r="H7196" s="20"/>
    </row>
    <row r="7197" spans="1:8" s="172" customFormat="1" ht="12.75" customHeight="1" x14ac:dyDescent="0.15">
      <c r="A7197" s="105"/>
      <c r="C7197" s="20"/>
      <c r="D7197" s="20"/>
      <c r="E7197" s="20"/>
      <c r="F7197" s="105">
        <v>33639</v>
      </c>
      <c r="G7197" s="116">
        <v>18.22</v>
      </c>
      <c r="H7197" s="20"/>
    </row>
    <row r="7198" spans="1:8" s="172" customFormat="1" ht="12.75" customHeight="1" x14ac:dyDescent="0.15">
      <c r="A7198" s="105"/>
      <c r="C7198" s="20"/>
      <c r="D7198" s="20"/>
      <c r="E7198" s="20"/>
      <c r="F7198" s="105">
        <v>33638</v>
      </c>
      <c r="G7198" s="116">
        <v>17.96</v>
      </c>
      <c r="H7198" s="20"/>
    </row>
    <row r="7199" spans="1:8" s="172" customFormat="1" ht="12.75" customHeight="1" x14ac:dyDescent="0.15">
      <c r="A7199" s="105"/>
      <c r="C7199" s="20"/>
      <c r="D7199" s="20"/>
      <c r="E7199" s="20"/>
      <c r="F7199" s="105">
        <v>33637</v>
      </c>
      <c r="G7199" s="116">
        <v>18.2</v>
      </c>
      <c r="H7199" s="20"/>
    </row>
    <row r="7200" spans="1:8" s="172" customFormat="1" ht="12.75" customHeight="1" x14ac:dyDescent="0.15">
      <c r="A7200" s="105"/>
      <c r="C7200" s="20"/>
      <c r="D7200" s="20"/>
      <c r="E7200" s="20"/>
      <c r="F7200" s="105">
        <v>33634</v>
      </c>
      <c r="G7200" s="116">
        <v>17.399999999999999</v>
      </c>
      <c r="H7200" s="20"/>
    </row>
    <row r="7201" spans="1:8" s="172" customFormat="1" ht="12.75" customHeight="1" x14ac:dyDescent="0.15">
      <c r="A7201" s="105"/>
      <c r="C7201" s="20"/>
      <c r="D7201" s="20"/>
      <c r="E7201" s="20"/>
      <c r="F7201" s="105">
        <v>33633</v>
      </c>
      <c r="G7201" s="116">
        <v>17.489999999999998</v>
      </c>
      <c r="H7201" s="20"/>
    </row>
    <row r="7202" spans="1:8" s="172" customFormat="1" ht="12.75" customHeight="1" x14ac:dyDescent="0.15">
      <c r="A7202" s="105"/>
      <c r="C7202" s="20"/>
      <c r="D7202" s="20"/>
      <c r="E7202" s="20"/>
      <c r="F7202" s="105">
        <v>33632</v>
      </c>
      <c r="G7202" s="116">
        <v>17.62</v>
      </c>
      <c r="H7202" s="20"/>
    </row>
    <row r="7203" spans="1:8" s="172" customFormat="1" ht="12.75" customHeight="1" x14ac:dyDescent="0.15">
      <c r="A7203" s="105"/>
      <c r="C7203" s="20"/>
      <c r="D7203" s="20"/>
      <c r="E7203" s="20"/>
      <c r="F7203" s="105">
        <v>33631</v>
      </c>
      <c r="G7203" s="116">
        <v>17.670000000000002</v>
      </c>
      <c r="H7203" s="20"/>
    </row>
    <row r="7204" spans="1:8" s="172" customFormat="1" ht="12.75" customHeight="1" x14ac:dyDescent="0.15">
      <c r="A7204" s="105"/>
      <c r="C7204" s="20"/>
      <c r="D7204" s="20"/>
      <c r="E7204" s="20"/>
      <c r="F7204" s="105">
        <v>33630</v>
      </c>
      <c r="G7204" s="116">
        <v>16.670000000000002</v>
      </c>
      <c r="H7204" s="20"/>
    </row>
    <row r="7205" spans="1:8" s="172" customFormat="1" ht="12.75" customHeight="1" x14ac:dyDescent="0.15">
      <c r="A7205" s="105"/>
      <c r="C7205" s="20"/>
      <c r="D7205" s="20"/>
      <c r="E7205" s="20"/>
      <c r="F7205" s="105">
        <v>33627</v>
      </c>
      <c r="G7205" s="116">
        <v>16.239999999999998</v>
      </c>
      <c r="H7205" s="20"/>
    </row>
    <row r="7206" spans="1:8" s="172" customFormat="1" ht="12.75" customHeight="1" x14ac:dyDescent="0.15">
      <c r="A7206" s="105"/>
      <c r="C7206" s="20"/>
      <c r="D7206" s="20"/>
      <c r="E7206" s="20"/>
      <c r="F7206" s="105">
        <v>33626</v>
      </c>
      <c r="G7206" s="116">
        <v>16.46</v>
      </c>
      <c r="H7206" s="20"/>
    </row>
    <row r="7207" spans="1:8" s="172" customFormat="1" ht="12.75" customHeight="1" x14ac:dyDescent="0.15">
      <c r="A7207" s="105"/>
      <c r="C7207" s="20"/>
      <c r="D7207" s="20"/>
      <c r="E7207" s="20"/>
      <c r="F7207" s="105">
        <v>33625</v>
      </c>
      <c r="G7207" s="116">
        <v>16.75</v>
      </c>
      <c r="H7207" s="20"/>
    </row>
    <row r="7208" spans="1:8" s="172" customFormat="1" ht="12.75" customHeight="1" x14ac:dyDescent="0.15">
      <c r="A7208" s="105"/>
      <c r="C7208" s="20"/>
      <c r="D7208" s="20"/>
      <c r="E7208" s="20"/>
      <c r="F7208" s="105">
        <v>33624</v>
      </c>
      <c r="G7208" s="116">
        <v>17.920000000000002</v>
      </c>
      <c r="H7208" s="20"/>
    </row>
    <row r="7209" spans="1:8" s="172" customFormat="1" ht="12.75" customHeight="1" x14ac:dyDescent="0.15">
      <c r="A7209" s="105"/>
      <c r="C7209" s="20"/>
      <c r="D7209" s="20"/>
      <c r="E7209" s="20"/>
      <c r="F7209" s="105">
        <v>33623</v>
      </c>
      <c r="G7209" s="116">
        <v>16.420000000000002</v>
      </c>
      <c r="H7209" s="20"/>
    </row>
    <row r="7210" spans="1:8" s="172" customFormat="1" ht="12.75" customHeight="1" x14ac:dyDescent="0.15">
      <c r="A7210" s="105"/>
      <c r="C7210" s="20"/>
      <c r="D7210" s="20"/>
      <c r="E7210" s="20"/>
      <c r="F7210" s="105">
        <v>33620</v>
      </c>
      <c r="G7210" s="116">
        <v>16.32</v>
      </c>
      <c r="H7210" s="20"/>
    </row>
    <row r="7211" spans="1:8" s="172" customFormat="1" ht="12.75" customHeight="1" x14ac:dyDescent="0.15">
      <c r="A7211" s="105"/>
      <c r="C7211" s="20"/>
      <c r="D7211" s="20"/>
      <c r="E7211" s="20"/>
      <c r="F7211" s="105">
        <v>33619</v>
      </c>
      <c r="G7211" s="116">
        <v>17.64</v>
      </c>
      <c r="H7211" s="20"/>
    </row>
    <row r="7212" spans="1:8" s="172" customFormat="1" ht="12.75" customHeight="1" x14ac:dyDescent="0.15">
      <c r="A7212" s="105"/>
      <c r="C7212" s="20"/>
      <c r="D7212" s="20"/>
      <c r="E7212" s="20"/>
      <c r="F7212" s="105">
        <v>33618</v>
      </c>
      <c r="G7212" s="116">
        <v>17.39</v>
      </c>
      <c r="H7212" s="20"/>
    </row>
    <row r="7213" spans="1:8" s="172" customFormat="1" ht="12.75" customHeight="1" x14ac:dyDescent="0.15">
      <c r="A7213" s="105"/>
      <c r="C7213" s="20"/>
      <c r="D7213" s="20"/>
      <c r="E7213" s="20"/>
      <c r="F7213" s="105">
        <v>33617</v>
      </c>
      <c r="G7213" s="116">
        <v>17.010000000000002</v>
      </c>
      <c r="H7213" s="20"/>
    </row>
    <row r="7214" spans="1:8" s="172" customFormat="1" ht="12.75" customHeight="1" x14ac:dyDescent="0.15">
      <c r="A7214" s="105"/>
      <c r="C7214" s="20"/>
      <c r="D7214" s="20"/>
      <c r="E7214" s="20"/>
      <c r="F7214" s="105">
        <v>33616</v>
      </c>
      <c r="G7214" s="116">
        <v>18.010000000000002</v>
      </c>
      <c r="H7214" s="20"/>
    </row>
    <row r="7215" spans="1:8" s="172" customFormat="1" ht="12.75" customHeight="1" x14ac:dyDescent="0.15">
      <c r="A7215" s="105"/>
      <c r="C7215" s="20"/>
      <c r="D7215" s="20"/>
      <c r="E7215" s="20"/>
      <c r="F7215" s="105">
        <v>33613</v>
      </c>
      <c r="G7215" s="116">
        <v>18.45</v>
      </c>
      <c r="H7215" s="20"/>
    </row>
    <row r="7216" spans="1:8" s="172" customFormat="1" ht="12.75" customHeight="1" x14ac:dyDescent="0.15">
      <c r="A7216" s="105"/>
      <c r="C7216" s="20"/>
      <c r="D7216" s="20"/>
      <c r="E7216" s="20"/>
      <c r="F7216" s="105">
        <v>33612</v>
      </c>
      <c r="G7216" s="116">
        <v>18.96</v>
      </c>
      <c r="H7216" s="20"/>
    </row>
    <row r="7217" spans="1:8" s="172" customFormat="1" ht="12.75" customHeight="1" x14ac:dyDescent="0.15">
      <c r="A7217" s="105"/>
      <c r="C7217" s="20"/>
      <c r="D7217" s="20"/>
      <c r="E7217" s="20"/>
      <c r="F7217" s="105">
        <v>33611</v>
      </c>
      <c r="G7217" s="116">
        <v>18.72</v>
      </c>
      <c r="H7217" s="20"/>
    </row>
    <row r="7218" spans="1:8" s="172" customFormat="1" ht="12.75" customHeight="1" x14ac:dyDescent="0.15">
      <c r="A7218" s="105"/>
      <c r="C7218" s="20"/>
      <c r="D7218" s="20"/>
      <c r="E7218" s="20"/>
      <c r="F7218" s="105">
        <v>33610</v>
      </c>
      <c r="G7218" s="116">
        <v>19.23</v>
      </c>
      <c r="H7218" s="20"/>
    </row>
    <row r="7219" spans="1:8" s="172" customFormat="1" ht="12.75" customHeight="1" x14ac:dyDescent="0.15">
      <c r="A7219" s="105"/>
      <c r="C7219" s="20"/>
      <c r="D7219" s="20"/>
      <c r="E7219" s="20"/>
      <c r="F7219" s="105">
        <v>33609</v>
      </c>
      <c r="G7219" s="116">
        <v>18.96</v>
      </c>
      <c r="H7219" s="20"/>
    </row>
    <row r="7220" spans="1:8" s="172" customFormat="1" ht="12.75" customHeight="1" x14ac:dyDescent="0.15">
      <c r="A7220" s="105"/>
      <c r="C7220" s="20"/>
      <c r="D7220" s="20"/>
      <c r="E7220" s="20"/>
      <c r="F7220" s="105">
        <v>33606</v>
      </c>
      <c r="G7220" s="116">
        <v>18.75</v>
      </c>
      <c r="H7220" s="20"/>
    </row>
    <row r="7221" spans="1:8" s="172" customFormat="1" ht="12.75" customHeight="1" x14ac:dyDescent="0.15">
      <c r="A7221" s="105"/>
      <c r="C7221" s="20"/>
      <c r="D7221" s="20"/>
      <c r="E7221" s="20"/>
      <c r="F7221" s="105">
        <v>33605</v>
      </c>
      <c r="G7221" s="116">
        <v>18.95</v>
      </c>
      <c r="H7221" s="20"/>
    </row>
    <row r="7222" spans="1:8" s="172" customFormat="1" ht="12.75" customHeight="1" x14ac:dyDescent="0.15">
      <c r="A7222" s="105"/>
      <c r="C7222" s="20"/>
      <c r="D7222" s="20"/>
      <c r="E7222" s="20"/>
      <c r="F7222" s="105">
        <v>33603</v>
      </c>
      <c r="G7222" s="116">
        <v>19.309999999999999</v>
      </c>
      <c r="H7222" s="20"/>
    </row>
    <row r="7223" spans="1:8" s="172" customFormat="1" ht="12.75" customHeight="1" x14ac:dyDescent="0.15">
      <c r="A7223" s="105"/>
      <c r="C7223" s="20"/>
      <c r="D7223" s="20"/>
      <c r="E7223" s="20"/>
      <c r="F7223" s="105">
        <v>33602</v>
      </c>
      <c r="G7223" s="116">
        <v>17.63</v>
      </c>
      <c r="H7223" s="20"/>
    </row>
    <row r="7224" spans="1:8" s="172" customFormat="1" ht="12.75" customHeight="1" x14ac:dyDescent="0.15">
      <c r="A7224" s="105"/>
      <c r="C7224" s="20"/>
      <c r="D7224" s="20"/>
      <c r="E7224" s="20"/>
      <c r="F7224" s="105">
        <v>33599</v>
      </c>
      <c r="G7224" s="116">
        <v>15.7</v>
      </c>
      <c r="H7224" s="20"/>
    </row>
    <row r="7225" spans="1:8" s="172" customFormat="1" ht="12.75" customHeight="1" x14ac:dyDescent="0.15">
      <c r="A7225" s="105"/>
      <c r="C7225" s="20"/>
      <c r="D7225" s="20"/>
      <c r="E7225" s="20"/>
      <c r="F7225" s="105">
        <v>33598</v>
      </c>
      <c r="G7225" s="116">
        <v>15.44</v>
      </c>
      <c r="H7225" s="20"/>
    </row>
    <row r="7226" spans="1:8" s="172" customFormat="1" ht="12.75" customHeight="1" x14ac:dyDescent="0.15">
      <c r="A7226" s="105"/>
      <c r="C7226" s="20"/>
      <c r="D7226" s="20"/>
      <c r="E7226" s="20"/>
      <c r="F7226" s="105">
        <v>33596</v>
      </c>
      <c r="G7226" s="116">
        <v>15.67</v>
      </c>
      <c r="H7226" s="20"/>
    </row>
    <row r="7227" spans="1:8" s="172" customFormat="1" ht="12.75" customHeight="1" x14ac:dyDescent="0.15">
      <c r="A7227" s="105"/>
      <c r="C7227" s="20"/>
      <c r="D7227" s="20"/>
      <c r="E7227" s="20"/>
      <c r="F7227" s="105">
        <v>33595</v>
      </c>
      <c r="G7227" s="116">
        <v>16.61</v>
      </c>
      <c r="H7227" s="20"/>
    </row>
    <row r="7228" spans="1:8" s="172" customFormat="1" ht="12.75" customHeight="1" x14ac:dyDescent="0.15">
      <c r="A7228" s="105"/>
      <c r="C7228" s="20"/>
      <c r="D7228" s="20"/>
      <c r="E7228" s="20"/>
      <c r="F7228" s="105">
        <v>33592</v>
      </c>
      <c r="G7228" s="116">
        <v>17.649999999999999</v>
      </c>
      <c r="H7228" s="20"/>
    </row>
    <row r="7229" spans="1:8" s="172" customFormat="1" ht="12.75" customHeight="1" x14ac:dyDescent="0.15">
      <c r="A7229" s="105"/>
      <c r="C7229" s="20"/>
      <c r="D7229" s="20"/>
      <c r="E7229" s="20"/>
      <c r="F7229" s="105">
        <v>33591</v>
      </c>
      <c r="G7229" s="116">
        <v>17.96</v>
      </c>
      <c r="H7229" s="20"/>
    </row>
    <row r="7230" spans="1:8" s="172" customFormat="1" ht="12.75" customHeight="1" x14ac:dyDescent="0.15">
      <c r="A7230" s="105"/>
      <c r="C7230" s="20"/>
      <c r="D7230" s="20"/>
      <c r="E7230" s="20"/>
      <c r="F7230" s="105">
        <v>33590</v>
      </c>
      <c r="G7230" s="116">
        <v>17.78</v>
      </c>
      <c r="H7230" s="20"/>
    </row>
    <row r="7231" spans="1:8" s="172" customFormat="1" ht="12.75" customHeight="1" x14ac:dyDescent="0.15">
      <c r="A7231" s="105"/>
      <c r="C7231" s="20"/>
      <c r="D7231" s="20"/>
      <c r="E7231" s="20"/>
      <c r="F7231" s="105">
        <v>33589</v>
      </c>
      <c r="G7231" s="116">
        <v>18.12</v>
      </c>
      <c r="H7231" s="20"/>
    </row>
    <row r="7232" spans="1:8" s="172" customFormat="1" ht="12.75" customHeight="1" x14ac:dyDescent="0.15">
      <c r="A7232" s="105"/>
      <c r="C7232" s="20"/>
      <c r="D7232" s="20"/>
      <c r="E7232" s="20"/>
      <c r="F7232" s="105">
        <v>33588</v>
      </c>
      <c r="G7232" s="116">
        <v>17.62</v>
      </c>
      <c r="H7232" s="20"/>
    </row>
    <row r="7233" spans="1:8" s="172" customFormat="1" ht="12.75" customHeight="1" x14ac:dyDescent="0.15">
      <c r="A7233" s="105"/>
      <c r="C7233" s="20"/>
      <c r="D7233" s="20"/>
      <c r="E7233" s="20"/>
      <c r="F7233" s="105">
        <v>33585</v>
      </c>
      <c r="G7233" s="116">
        <v>17.88</v>
      </c>
      <c r="H7233" s="20"/>
    </row>
    <row r="7234" spans="1:8" s="172" customFormat="1" ht="12.75" customHeight="1" x14ac:dyDescent="0.15">
      <c r="A7234" s="105"/>
      <c r="C7234" s="20"/>
      <c r="D7234" s="20"/>
      <c r="E7234" s="20"/>
      <c r="F7234" s="105">
        <v>33584</v>
      </c>
      <c r="G7234" s="116">
        <v>19.079999999999998</v>
      </c>
      <c r="H7234" s="20"/>
    </row>
    <row r="7235" spans="1:8" s="172" customFormat="1" ht="12.75" customHeight="1" x14ac:dyDescent="0.15">
      <c r="A7235" s="105"/>
      <c r="C7235" s="20"/>
      <c r="D7235" s="20"/>
      <c r="E7235" s="20"/>
      <c r="F7235" s="105">
        <v>33583</v>
      </c>
      <c r="G7235" s="116">
        <v>20.57</v>
      </c>
      <c r="H7235" s="20"/>
    </row>
    <row r="7236" spans="1:8" s="172" customFormat="1" ht="12.75" customHeight="1" x14ac:dyDescent="0.15">
      <c r="A7236" s="105"/>
      <c r="C7236" s="20"/>
      <c r="D7236" s="20"/>
      <c r="E7236" s="20"/>
      <c r="F7236" s="105">
        <v>33582</v>
      </c>
      <c r="G7236" s="116">
        <v>19.89</v>
      </c>
      <c r="H7236" s="20"/>
    </row>
    <row r="7237" spans="1:8" s="172" customFormat="1" ht="12.75" customHeight="1" x14ac:dyDescent="0.15">
      <c r="A7237" s="105"/>
      <c r="C7237" s="20"/>
      <c r="D7237" s="20"/>
      <c r="E7237" s="20"/>
      <c r="F7237" s="105">
        <v>33581</v>
      </c>
      <c r="G7237" s="116">
        <v>19.739999999999998</v>
      </c>
      <c r="H7237" s="20"/>
    </row>
    <row r="7238" spans="1:8" s="172" customFormat="1" ht="12.75" customHeight="1" x14ac:dyDescent="0.15">
      <c r="A7238" s="105"/>
      <c r="C7238" s="20"/>
      <c r="D7238" s="20"/>
      <c r="E7238" s="20"/>
      <c r="F7238" s="105">
        <v>33578</v>
      </c>
      <c r="G7238" s="116">
        <v>19.04</v>
      </c>
      <c r="H7238" s="20"/>
    </row>
    <row r="7239" spans="1:8" s="172" customFormat="1" ht="12.75" customHeight="1" x14ac:dyDescent="0.15">
      <c r="A7239" s="105"/>
      <c r="C7239" s="20"/>
      <c r="D7239" s="20"/>
      <c r="E7239" s="20"/>
      <c r="F7239" s="105">
        <v>33577</v>
      </c>
      <c r="G7239" s="116">
        <v>20.190000000000001</v>
      </c>
      <c r="H7239" s="20"/>
    </row>
    <row r="7240" spans="1:8" s="172" customFormat="1" ht="12.75" customHeight="1" x14ac:dyDescent="0.15">
      <c r="A7240" s="105"/>
      <c r="C7240" s="20"/>
      <c r="D7240" s="20"/>
      <c r="E7240" s="20"/>
      <c r="F7240" s="105">
        <v>33576</v>
      </c>
      <c r="G7240" s="116">
        <v>19.54</v>
      </c>
      <c r="H7240" s="20"/>
    </row>
    <row r="7241" spans="1:8" s="172" customFormat="1" ht="12.75" customHeight="1" x14ac:dyDescent="0.15">
      <c r="A7241" s="105"/>
      <c r="C7241" s="20"/>
      <c r="D7241" s="20"/>
      <c r="E7241" s="20"/>
      <c r="F7241" s="105">
        <v>33575</v>
      </c>
      <c r="G7241" s="116">
        <v>19.7</v>
      </c>
      <c r="H7241" s="20"/>
    </row>
    <row r="7242" spans="1:8" s="172" customFormat="1" ht="12.75" customHeight="1" x14ac:dyDescent="0.15">
      <c r="A7242" s="105"/>
      <c r="C7242" s="20"/>
      <c r="D7242" s="20"/>
      <c r="E7242" s="20"/>
      <c r="F7242" s="105">
        <v>33574</v>
      </c>
      <c r="G7242" s="116">
        <v>20.18</v>
      </c>
      <c r="H7242" s="20"/>
    </row>
    <row r="7243" spans="1:8" s="172" customFormat="1" ht="12.75" customHeight="1" x14ac:dyDescent="0.15">
      <c r="A7243" s="105"/>
      <c r="C7243" s="20"/>
      <c r="D7243" s="20"/>
      <c r="E7243" s="20"/>
      <c r="F7243" s="105">
        <v>33571</v>
      </c>
      <c r="G7243" s="116">
        <v>20.260000000000002</v>
      </c>
      <c r="H7243" s="20"/>
    </row>
    <row r="7244" spans="1:8" s="172" customFormat="1" ht="12.75" customHeight="1" x14ac:dyDescent="0.15">
      <c r="A7244" s="105"/>
      <c r="C7244" s="20"/>
      <c r="D7244" s="20"/>
      <c r="E7244" s="20"/>
      <c r="F7244" s="105">
        <v>33569</v>
      </c>
      <c r="G7244" s="116">
        <v>19.84</v>
      </c>
      <c r="H7244" s="20"/>
    </row>
    <row r="7245" spans="1:8" s="172" customFormat="1" ht="12.75" customHeight="1" x14ac:dyDescent="0.15">
      <c r="A7245" s="105"/>
      <c r="C7245" s="20"/>
      <c r="D7245" s="20"/>
      <c r="E7245" s="20"/>
      <c r="F7245" s="105">
        <v>33568</v>
      </c>
      <c r="G7245" s="116">
        <v>19.8</v>
      </c>
      <c r="H7245" s="20"/>
    </row>
    <row r="7246" spans="1:8" s="172" customFormat="1" ht="12.75" customHeight="1" x14ac:dyDescent="0.15">
      <c r="A7246" s="105"/>
      <c r="C7246" s="20"/>
      <c r="D7246" s="20"/>
      <c r="E7246" s="20"/>
      <c r="F7246" s="105">
        <v>33567</v>
      </c>
      <c r="G7246" s="116">
        <v>21.92</v>
      </c>
      <c r="H7246" s="20"/>
    </row>
    <row r="7247" spans="1:8" s="172" customFormat="1" ht="12.75" customHeight="1" x14ac:dyDescent="0.15">
      <c r="A7247" s="105"/>
      <c r="C7247" s="20"/>
      <c r="D7247" s="20"/>
      <c r="E7247" s="20"/>
      <c r="F7247" s="105">
        <v>33564</v>
      </c>
      <c r="G7247" s="116">
        <v>21.2</v>
      </c>
      <c r="H7247" s="20"/>
    </row>
    <row r="7248" spans="1:8" s="172" customFormat="1" ht="12.75" customHeight="1" x14ac:dyDescent="0.15">
      <c r="A7248" s="105"/>
      <c r="C7248" s="20"/>
      <c r="D7248" s="20"/>
      <c r="E7248" s="20"/>
      <c r="F7248" s="105">
        <v>33563</v>
      </c>
      <c r="G7248" s="116">
        <v>19.11</v>
      </c>
      <c r="H7248" s="20"/>
    </row>
    <row r="7249" spans="1:8" s="172" customFormat="1" ht="12.75" customHeight="1" x14ac:dyDescent="0.15">
      <c r="A7249" s="105"/>
      <c r="C7249" s="20"/>
      <c r="D7249" s="20"/>
      <c r="E7249" s="20"/>
      <c r="F7249" s="105">
        <v>33562</v>
      </c>
      <c r="G7249" s="116">
        <v>20.399999999999999</v>
      </c>
      <c r="H7249" s="20"/>
    </row>
    <row r="7250" spans="1:8" s="172" customFormat="1" ht="12.75" customHeight="1" x14ac:dyDescent="0.15">
      <c r="A7250" s="105"/>
      <c r="C7250" s="20"/>
      <c r="D7250" s="20"/>
      <c r="E7250" s="20"/>
      <c r="F7250" s="105">
        <v>33561</v>
      </c>
      <c r="G7250" s="116">
        <v>20.34</v>
      </c>
      <c r="H7250" s="20"/>
    </row>
    <row r="7251" spans="1:8" s="172" customFormat="1" ht="12.75" customHeight="1" x14ac:dyDescent="0.15">
      <c r="A7251" s="105"/>
      <c r="C7251" s="20"/>
      <c r="D7251" s="20"/>
      <c r="E7251" s="20"/>
      <c r="F7251" s="105">
        <v>33560</v>
      </c>
      <c r="G7251" s="116">
        <v>18.28</v>
      </c>
      <c r="H7251" s="20"/>
    </row>
    <row r="7252" spans="1:8" s="172" customFormat="1" ht="12.75" customHeight="1" x14ac:dyDescent="0.15">
      <c r="A7252" s="105"/>
      <c r="C7252" s="20"/>
      <c r="D7252" s="20"/>
      <c r="E7252" s="20"/>
      <c r="F7252" s="105">
        <v>33557</v>
      </c>
      <c r="G7252" s="116">
        <v>21.18</v>
      </c>
      <c r="H7252" s="20"/>
    </row>
    <row r="7253" spans="1:8" s="172" customFormat="1" ht="12.75" customHeight="1" x14ac:dyDescent="0.15">
      <c r="A7253" s="105"/>
      <c r="C7253" s="20"/>
      <c r="D7253" s="20"/>
      <c r="E7253" s="20"/>
      <c r="F7253" s="105">
        <v>33556</v>
      </c>
      <c r="G7253" s="116">
        <v>13.96</v>
      </c>
      <c r="H7253" s="20"/>
    </row>
    <row r="7254" spans="1:8" s="172" customFormat="1" ht="12.75" customHeight="1" x14ac:dyDescent="0.15">
      <c r="A7254" s="105"/>
      <c r="C7254" s="20"/>
      <c r="D7254" s="20"/>
      <c r="E7254" s="20"/>
      <c r="F7254" s="105">
        <v>33555</v>
      </c>
      <c r="G7254" s="116">
        <v>13.95</v>
      </c>
      <c r="H7254" s="20"/>
    </row>
    <row r="7255" spans="1:8" s="172" customFormat="1" ht="12.75" customHeight="1" x14ac:dyDescent="0.15">
      <c r="A7255" s="105"/>
      <c r="C7255" s="20"/>
      <c r="D7255" s="20"/>
      <c r="E7255" s="20"/>
      <c r="F7255" s="105">
        <v>33554</v>
      </c>
      <c r="G7255" s="116">
        <v>14.04</v>
      </c>
      <c r="H7255" s="20"/>
    </row>
    <row r="7256" spans="1:8" s="172" customFormat="1" ht="12.75" customHeight="1" x14ac:dyDescent="0.15">
      <c r="A7256" s="105"/>
      <c r="C7256" s="20"/>
      <c r="D7256" s="20"/>
      <c r="E7256" s="20"/>
      <c r="F7256" s="105">
        <v>33553</v>
      </c>
      <c r="G7256" s="116">
        <v>14.89</v>
      </c>
      <c r="H7256" s="20"/>
    </row>
    <row r="7257" spans="1:8" s="172" customFormat="1" ht="12.75" customHeight="1" x14ac:dyDescent="0.15">
      <c r="A7257" s="105"/>
      <c r="C7257" s="20"/>
      <c r="D7257" s="20"/>
      <c r="E7257" s="20"/>
      <c r="F7257" s="105">
        <v>33550</v>
      </c>
      <c r="G7257" s="116">
        <v>15.43</v>
      </c>
      <c r="H7257" s="20"/>
    </row>
    <row r="7258" spans="1:8" s="172" customFormat="1" ht="12.75" customHeight="1" x14ac:dyDescent="0.15">
      <c r="A7258" s="105"/>
      <c r="C7258" s="20"/>
      <c r="D7258" s="20"/>
      <c r="E7258" s="20"/>
      <c r="F7258" s="105">
        <v>33549</v>
      </c>
      <c r="G7258" s="116">
        <v>15.97</v>
      </c>
      <c r="H7258" s="20"/>
    </row>
    <row r="7259" spans="1:8" s="172" customFormat="1" ht="12.75" customHeight="1" x14ac:dyDescent="0.15">
      <c r="A7259" s="105"/>
      <c r="C7259" s="20"/>
      <c r="D7259" s="20"/>
      <c r="E7259" s="20"/>
      <c r="F7259" s="105">
        <v>33548</v>
      </c>
      <c r="G7259" s="116">
        <v>16.47</v>
      </c>
      <c r="H7259" s="20"/>
    </row>
    <row r="7260" spans="1:8" s="172" customFormat="1" ht="12.75" customHeight="1" x14ac:dyDescent="0.15">
      <c r="A7260" s="105"/>
      <c r="C7260" s="20"/>
      <c r="D7260" s="20"/>
      <c r="E7260" s="20"/>
      <c r="F7260" s="105">
        <v>33547</v>
      </c>
      <c r="G7260" s="116">
        <v>16.48</v>
      </c>
      <c r="H7260" s="20"/>
    </row>
    <row r="7261" spans="1:8" s="172" customFormat="1" ht="12.75" customHeight="1" x14ac:dyDescent="0.15">
      <c r="A7261" s="105"/>
      <c r="C7261" s="20"/>
      <c r="D7261" s="20"/>
      <c r="E7261" s="20"/>
      <c r="F7261" s="105">
        <v>33546</v>
      </c>
      <c r="G7261" s="116">
        <v>16.350000000000001</v>
      </c>
      <c r="H7261" s="20"/>
    </row>
    <row r="7262" spans="1:8" s="172" customFormat="1" ht="12.75" customHeight="1" x14ac:dyDescent="0.15">
      <c r="A7262" s="105"/>
      <c r="C7262" s="20"/>
      <c r="D7262" s="20"/>
      <c r="E7262" s="20"/>
      <c r="F7262" s="105">
        <v>33543</v>
      </c>
      <c r="G7262" s="116">
        <v>15.6</v>
      </c>
      <c r="H7262" s="20"/>
    </row>
    <row r="7263" spans="1:8" s="172" customFormat="1" ht="12.75" customHeight="1" x14ac:dyDescent="0.15">
      <c r="A7263" s="105"/>
      <c r="C7263" s="20"/>
      <c r="D7263" s="20"/>
      <c r="E7263" s="20"/>
      <c r="F7263" s="105">
        <v>33542</v>
      </c>
      <c r="G7263" s="116">
        <v>15.48</v>
      </c>
      <c r="H7263" s="20"/>
    </row>
    <row r="7264" spans="1:8" s="172" customFormat="1" ht="12.75" customHeight="1" x14ac:dyDescent="0.15">
      <c r="A7264" s="105"/>
      <c r="C7264" s="20"/>
      <c r="D7264" s="20"/>
      <c r="E7264" s="20"/>
      <c r="F7264" s="105">
        <v>33541</v>
      </c>
      <c r="G7264" s="116">
        <v>15.46</v>
      </c>
      <c r="H7264" s="20"/>
    </row>
    <row r="7265" spans="1:8" s="172" customFormat="1" ht="12.75" customHeight="1" x14ac:dyDescent="0.15">
      <c r="A7265" s="105"/>
      <c r="C7265" s="20"/>
      <c r="D7265" s="20"/>
      <c r="E7265" s="20"/>
      <c r="F7265" s="105">
        <v>33540</v>
      </c>
      <c r="G7265" s="116">
        <v>15.55</v>
      </c>
      <c r="H7265" s="20"/>
    </row>
    <row r="7266" spans="1:8" s="172" customFormat="1" ht="12.75" customHeight="1" x14ac:dyDescent="0.15">
      <c r="A7266" s="105"/>
      <c r="C7266" s="20"/>
      <c r="D7266" s="20"/>
      <c r="E7266" s="20"/>
      <c r="F7266" s="105">
        <v>33539</v>
      </c>
      <c r="G7266" s="116">
        <v>15.45</v>
      </c>
      <c r="H7266" s="20"/>
    </row>
    <row r="7267" spans="1:8" s="172" customFormat="1" ht="12.75" customHeight="1" x14ac:dyDescent="0.15">
      <c r="A7267" s="105"/>
      <c r="C7267" s="20"/>
      <c r="D7267" s="20"/>
      <c r="E7267" s="20"/>
      <c r="F7267" s="105">
        <v>33536</v>
      </c>
      <c r="G7267" s="116">
        <v>15.75</v>
      </c>
      <c r="H7267" s="20"/>
    </row>
    <row r="7268" spans="1:8" s="172" customFormat="1" ht="12.75" customHeight="1" x14ac:dyDescent="0.15">
      <c r="A7268" s="105"/>
      <c r="C7268" s="20"/>
      <c r="D7268" s="20"/>
      <c r="E7268" s="20"/>
      <c r="F7268" s="105">
        <v>33535</v>
      </c>
      <c r="G7268" s="116">
        <v>15.62</v>
      </c>
      <c r="H7268" s="20"/>
    </row>
    <row r="7269" spans="1:8" s="172" customFormat="1" ht="12.75" customHeight="1" x14ac:dyDescent="0.15">
      <c r="A7269" s="105"/>
      <c r="C7269" s="20"/>
      <c r="D7269" s="20"/>
      <c r="E7269" s="20"/>
      <c r="F7269" s="105">
        <v>33534</v>
      </c>
      <c r="G7269" s="116">
        <v>16.260000000000002</v>
      </c>
      <c r="H7269" s="20"/>
    </row>
    <row r="7270" spans="1:8" s="172" customFormat="1" ht="12.75" customHeight="1" x14ac:dyDescent="0.15">
      <c r="A7270" s="105"/>
      <c r="C7270" s="20"/>
      <c r="D7270" s="20"/>
      <c r="E7270" s="20"/>
      <c r="F7270" s="105">
        <v>33533</v>
      </c>
      <c r="G7270" s="116">
        <v>16.55</v>
      </c>
      <c r="H7270" s="20"/>
    </row>
    <row r="7271" spans="1:8" s="172" customFormat="1" ht="12.75" customHeight="1" x14ac:dyDescent="0.15">
      <c r="A7271" s="105"/>
      <c r="C7271" s="20"/>
      <c r="D7271" s="20"/>
      <c r="E7271" s="20"/>
      <c r="F7271" s="105">
        <v>33532</v>
      </c>
      <c r="G7271" s="116">
        <v>16.66</v>
      </c>
      <c r="H7271" s="20"/>
    </row>
    <row r="7272" spans="1:8" s="172" customFormat="1" ht="12.75" customHeight="1" x14ac:dyDescent="0.15">
      <c r="A7272" s="105"/>
      <c r="C7272" s="20"/>
      <c r="D7272" s="20"/>
      <c r="E7272" s="20"/>
      <c r="F7272" s="105">
        <v>33529</v>
      </c>
      <c r="G7272" s="116">
        <v>15.87</v>
      </c>
      <c r="H7272" s="20"/>
    </row>
    <row r="7273" spans="1:8" s="172" customFormat="1" ht="12.75" customHeight="1" x14ac:dyDescent="0.15">
      <c r="A7273" s="105"/>
      <c r="C7273" s="20"/>
      <c r="D7273" s="20"/>
      <c r="E7273" s="20"/>
      <c r="F7273" s="105">
        <v>33528</v>
      </c>
      <c r="G7273" s="116">
        <v>16.32</v>
      </c>
      <c r="H7273" s="20"/>
    </row>
    <row r="7274" spans="1:8" s="172" customFormat="1" ht="12.75" customHeight="1" x14ac:dyDescent="0.15">
      <c r="A7274" s="105"/>
      <c r="C7274" s="20"/>
      <c r="D7274" s="20"/>
      <c r="E7274" s="20"/>
      <c r="F7274" s="105">
        <v>33527</v>
      </c>
      <c r="G7274" s="116">
        <v>14.85</v>
      </c>
      <c r="H7274" s="20"/>
    </row>
    <row r="7275" spans="1:8" s="172" customFormat="1" ht="12.75" customHeight="1" x14ac:dyDescent="0.15">
      <c r="A7275" s="105"/>
      <c r="C7275" s="20"/>
      <c r="D7275" s="20"/>
      <c r="E7275" s="20"/>
      <c r="F7275" s="105">
        <v>33526</v>
      </c>
      <c r="G7275" s="116">
        <v>16.22</v>
      </c>
      <c r="H7275" s="20"/>
    </row>
    <row r="7276" spans="1:8" s="172" customFormat="1" ht="12.75" customHeight="1" x14ac:dyDescent="0.15">
      <c r="A7276" s="105"/>
      <c r="C7276" s="20"/>
      <c r="D7276" s="20"/>
      <c r="E7276" s="20"/>
      <c r="F7276" s="105">
        <v>33525</v>
      </c>
      <c r="G7276" s="116">
        <v>16.71</v>
      </c>
      <c r="H7276" s="20"/>
    </row>
    <row r="7277" spans="1:8" s="172" customFormat="1" ht="12.75" customHeight="1" x14ac:dyDescent="0.15">
      <c r="A7277" s="105"/>
      <c r="C7277" s="20"/>
      <c r="D7277" s="20"/>
      <c r="E7277" s="20"/>
      <c r="F7277" s="105">
        <v>33522</v>
      </c>
      <c r="G7277" s="116">
        <v>17.600000000000001</v>
      </c>
      <c r="H7277" s="20"/>
    </row>
    <row r="7278" spans="1:8" s="172" customFormat="1" ht="12.75" customHeight="1" x14ac:dyDescent="0.15">
      <c r="A7278" s="105"/>
      <c r="C7278" s="20"/>
      <c r="D7278" s="20"/>
      <c r="E7278" s="20"/>
      <c r="F7278" s="105">
        <v>33521</v>
      </c>
      <c r="G7278" s="116">
        <v>17.8</v>
      </c>
      <c r="H7278" s="20"/>
    </row>
    <row r="7279" spans="1:8" s="172" customFormat="1" ht="12.75" customHeight="1" x14ac:dyDescent="0.15">
      <c r="A7279" s="105"/>
      <c r="C7279" s="20"/>
      <c r="D7279" s="20"/>
      <c r="E7279" s="20"/>
      <c r="F7279" s="105">
        <v>33520</v>
      </c>
      <c r="G7279" s="116">
        <v>18.54</v>
      </c>
      <c r="H7279" s="20"/>
    </row>
    <row r="7280" spans="1:8" s="172" customFormat="1" ht="12.75" customHeight="1" x14ac:dyDescent="0.15">
      <c r="A7280" s="105"/>
      <c r="C7280" s="20"/>
      <c r="D7280" s="20"/>
      <c r="E7280" s="20"/>
      <c r="F7280" s="105">
        <v>33519</v>
      </c>
      <c r="G7280" s="116">
        <v>17.809999999999999</v>
      </c>
      <c r="H7280" s="20"/>
    </row>
    <row r="7281" spans="1:8" s="172" customFormat="1" ht="12.75" customHeight="1" x14ac:dyDescent="0.15">
      <c r="A7281" s="105"/>
      <c r="C7281" s="20"/>
      <c r="D7281" s="20"/>
      <c r="E7281" s="20"/>
      <c r="F7281" s="105">
        <v>33518</v>
      </c>
      <c r="G7281" s="116">
        <v>18.579999999999998</v>
      </c>
      <c r="H7281" s="20"/>
    </row>
    <row r="7282" spans="1:8" s="172" customFormat="1" ht="12.75" customHeight="1" x14ac:dyDescent="0.15">
      <c r="A7282" s="105"/>
      <c r="C7282" s="20"/>
      <c r="D7282" s="20"/>
      <c r="E7282" s="20"/>
      <c r="F7282" s="105">
        <v>33515</v>
      </c>
      <c r="G7282" s="116">
        <v>15.63</v>
      </c>
      <c r="H7282" s="20"/>
    </row>
    <row r="7283" spans="1:8" s="172" customFormat="1" ht="12.75" customHeight="1" x14ac:dyDescent="0.15">
      <c r="A7283" s="105"/>
      <c r="C7283" s="20"/>
      <c r="D7283" s="20"/>
      <c r="E7283" s="20"/>
      <c r="F7283" s="105">
        <v>33514</v>
      </c>
      <c r="G7283" s="116">
        <v>17.04</v>
      </c>
      <c r="H7283" s="20"/>
    </row>
    <row r="7284" spans="1:8" s="172" customFormat="1" ht="12.75" customHeight="1" x14ac:dyDescent="0.15">
      <c r="A7284" s="105"/>
      <c r="C7284" s="20"/>
      <c r="D7284" s="20"/>
      <c r="E7284" s="20"/>
      <c r="F7284" s="105">
        <v>33513</v>
      </c>
      <c r="G7284" s="116">
        <v>15.81</v>
      </c>
      <c r="H7284" s="20"/>
    </row>
    <row r="7285" spans="1:8" s="172" customFormat="1" ht="12.75" customHeight="1" x14ac:dyDescent="0.15">
      <c r="A7285" s="105"/>
      <c r="C7285" s="20"/>
      <c r="D7285" s="20"/>
      <c r="E7285" s="20"/>
      <c r="F7285" s="105">
        <v>33512</v>
      </c>
      <c r="G7285" s="116">
        <v>14.81</v>
      </c>
      <c r="H7285" s="20"/>
    </row>
    <row r="7286" spans="1:8" s="172" customFormat="1" ht="12.75" customHeight="1" x14ac:dyDescent="0.15">
      <c r="A7286" s="105"/>
      <c r="C7286" s="20"/>
      <c r="D7286" s="20"/>
      <c r="E7286" s="20"/>
      <c r="F7286" s="105">
        <v>33511</v>
      </c>
      <c r="G7286" s="116">
        <v>15.85</v>
      </c>
      <c r="H7286" s="20"/>
    </row>
    <row r="7287" spans="1:8" s="172" customFormat="1" ht="12.75" customHeight="1" x14ac:dyDescent="0.15">
      <c r="A7287" s="105"/>
      <c r="C7287" s="20"/>
      <c r="D7287" s="20"/>
      <c r="E7287" s="20"/>
      <c r="F7287" s="105">
        <v>33508</v>
      </c>
      <c r="G7287" s="116">
        <v>16.309999999999999</v>
      </c>
      <c r="H7287" s="20"/>
    </row>
    <row r="7288" spans="1:8" s="172" customFormat="1" ht="12.75" customHeight="1" x14ac:dyDescent="0.15">
      <c r="A7288" s="105"/>
      <c r="C7288" s="20"/>
      <c r="D7288" s="20"/>
      <c r="E7288" s="20"/>
      <c r="F7288" s="105">
        <v>33507</v>
      </c>
      <c r="G7288" s="116">
        <v>15.35</v>
      </c>
      <c r="H7288" s="20"/>
    </row>
    <row r="7289" spans="1:8" s="172" customFormat="1" ht="12.75" customHeight="1" x14ac:dyDescent="0.15">
      <c r="A7289" s="105"/>
      <c r="C7289" s="20"/>
      <c r="D7289" s="20"/>
      <c r="E7289" s="20"/>
      <c r="F7289" s="105">
        <v>33506</v>
      </c>
      <c r="G7289" s="116">
        <v>15.68</v>
      </c>
      <c r="H7289" s="20"/>
    </row>
    <row r="7290" spans="1:8" s="172" customFormat="1" ht="12.75" customHeight="1" x14ac:dyDescent="0.15">
      <c r="A7290" s="105"/>
      <c r="C7290" s="20"/>
      <c r="D7290" s="20"/>
      <c r="E7290" s="20"/>
      <c r="F7290" s="105">
        <v>33505</v>
      </c>
      <c r="G7290" s="116">
        <v>16.04</v>
      </c>
      <c r="H7290" s="20"/>
    </row>
    <row r="7291" spans="1:8" s="172" customFormat="1" ht="12.75" customHeight="1" x14ac:dyDescent="0.15">
      <c r="A7291" s="105"/>
      <c r="C7291" s="20"/>
      <c r="D7291" s="20"/>
      <c r="E7291" s="20"/>
      <c r="F7291" s="105">
        <v>33504</v>
      </c>
      <c r="G7291" s="116">
        <v>16.38</v>
      </c>
      <c r="H7291" s="20"/>
    </row>
    <row r="7292" spans="1:8" s="172" customFormat="1" ht="12.75" customHeight="1" x14ac:dyDescent="0.15">
      <c r="A7292" s="105"/>
      <c r="C7292" s="20"/>
      <c r="D7292" s="20"/>
      <c r="E7292" s="20"/>
      <c r="F7292" s="105">
        <v>33501</v>
      </c>
      <c r="G7292" s="116">
        <v>17.079999999999998</v>
      </c>
      <c r="H7292" s="20"/>
    </row>
    <row r="7293" spans="1:8" s="172" customFormat="1" ht="12.75" customHeight="1" x14ac:dyDescent="0.15">
      <c r="A7293" s="105"/>
      <c r="C7293" s="20"/>
      <c r="D7293" s="20"/>
      <c r="E7293" s="20"/>
      <c r="F7293" s="105">
        <v>33500</v>
      </c>
      <c r="G7293" s="116">
        <v>17.559999999999999</v>
      </c>
      <c r="H7293" s="20"/>
    </row>
    <row r="7294" spans="1:8" s="172" customFormat="1" ht="12.75" customHeight="1" x14ac:dyDescent="0.15">
      <c r="A7294" s="105"/>
      <c r="C7294" s="20"/>
      <c r="D7294" s="20"/>
      <c r="E7294" s="20"/>
      <c r="F7294" s="105">
        <v>33499</v>
      </c>
      <c r="G7294" s="116">
        <v>17.559999999999999</v>
      </c>
      <c r="H7294" s="20"/>
    </row>
    <row r="7295" spans="1:8" s="172" customFormat="1" ht="12.75" customHeight="1" x14ac:dyDescent="0.15">
      <c r="A7295" s="105"/>
      <c r="C7295" s="20"/>
      <c r="D7295" s="20"/>
      <c r="E7295" s="20"/>
      <c r="F7295" s="105">
        <v>33498</v>
      </c>
      <c r="G7295" s="116">
        <v>17.68</v>
      </c>
      <c r="H7295" s="20"/>
    </row>
    <row r="7296" spans="1:8" s="172" customFormat="1" ht="12.75" customHeight="1" x14ac:dyDescent="0.15">
      <c r="A7296" s="105"/>
      <c r="C7296" s="20"/>
      <c r="D7296" s="20"/>
      <c r="E7296" s="20"/>
      <c r="F7296" s="105">
        <v>33497</v>
      </c>
      <c r="G7296" s="116">
        <v>17.82</v>
      </c>
      <c r="H7296" s="20"/>
    </row>
    <row r="7297" spans="1:8" s="172" customFormat="1" ht="12.75" customHeight="1" x14ac:dyDescent="0.15">
      <c r="A7297" s="105"/>
      <c r="C7297" s="20"/>
      <c r="D7297" s="20"/>
      <c r="E7297" s="20"/>
      <c r="F7297" s="105">
        <v>33494</v>
      </c>
      <c r="G7297" s="116">
        <v>17.88</v>
      </c>
      <c r="H7297" s="20"/>
    </row>
    <row r="7298" spans="1:8" s="172" customFormat="1" ht="12.75" customHeight="1" x14ac:dyDescent="0.15">
      <c r="A7298" s="105"/>
      <c r="C7298" s="20"/>
      <c r="D7298" s="20"/>
      <c r="E7298" s="20"/>
      <c r="F7298" s="105">
        <v>33493</v>
      </c>
      <c r="G7298" s="116">
        <v>16.21</v>
      </c>
      <c r="H7298" s="20"/>
    </row>
    <row r="7299" spans="1:8" s="172" customFormat="1" ht="12.75" customHeight="1" x14ac:dyDescent="0.15">
      <c r="A7299" s="105"/>
      <c r="C7299" s="20"/>
      <c r="D7299" s="20"/>
      <c r="E7299" s="20"/>
      <c r="F7299" s="105">
        <v>33492</v>
      </c>
      <c r="G7299" s="116">
        <v>17.96</v>
      </c>
      <c r="H7299" s="20"/>
    </row>
    <row r="7300" spans="1:8" s="172" customFormat="1" ht="12.75" customHeight="1" x14ac:dyDescent="0.15">
      <c r="A7300" s="105"/>
      <c r="C7300" s="20"/>
      <c r="D7300" s="20"/>
      <c r="E7300" s="20"/>
      <c r="F7300" s="105">
        <v>33491</v>
      </c>
      <c r="G7300" s="116">
        <v>18.22</v>
      </c>
      <c r="H7300" s="20"/>
    </row>
    <row r="7301" spans="1:8" s="172" customFormat="1" ht="12.75" customHeight="1" x14ac:dyDescent="0.15">
      <c r="A7301" s="105"/>
      <c r="C7301" s="20"/>
      <c r="D7301" s="20"/>
      <c r="E7301" s="20"/>
      <c r="F7301" s="105">
        <v>33490</v>
      </c>
      <c r="G7301" s="116">
        <v>17.73</v>
      </c>
      <c r="H7301" s="20"/>
    </row>
    <row r="7302" spans="1:8" s="172" customFormat="1" ht="12.75" customHeight="1" x14ac:dyDescent="0.15">
      <c r="A7302" s="105"/>
      <c r="C7302" s="20"/>
      <c r="D7302" s="20"/>
      <c r="E7302" s="20"/>
      <c r="F7302" s="105">
        <v>33487</v>
      </c>
      <c r="G7302" s="116">
        <v>16.760000000000002</v>
      </c>
      <c r="H7302" s="20"/>
    </row>
    <row r="7303" spans="1:8" s="172" customFormat="1" ht="12.75" customHeight="1" x14ac:dyDescent="0.15">
      <c r="A7303" s="105"/>
      <c r="C7303" s="20"/>
      <c r="D7303" s="20"/>
      <c r="E7303" s="20"/>
      <c r="F7303" s="105">
        <v>33486</v>
      </c>
      <c r="G7303" s="116">
        <v>17.309999999999999</v>
      </c>
      <c r="H7303" s="20"/>
    </row>
    <row r="7304" spans="1:8" s="172" customFormat="1" ht="12.75" customHeight="1" x14ac:dyDescent="0.15">
      <c r="A7304" s="105"/>
      <c r="C7304" s="20"/>
      <c r="D7304" s="20"/>
      <c r="E7304" s="20"/>
      <c r="F7304" s="105">
        <v>33485</v>
      </c>
      <c r="G7304" s="116">
        <v>17.18</v>
      </c>
      <c r="H7304" s="20"/>
    </row>
    <row r="7305" spans="1:8" s="172" customFormat="1" ht="12.75" customHeight="1" x14ac:dyDescent="0.15">
      <c r="A7305" s="105"/>
      <c r="C7305" s="20"/>
      <c r="D7305" s="20"/>
      <c r="E7305" s="20"/>
      <c r="F7305" s="105">
        <v>33484</v>
      </c>
      <c r="G7305" s="116">
        <v>16.57</v>
      </c>
      <c r="H7305" s="20"/>
    </row>
    <row r="7306" spans="1:8" s="172" customFormat="1" ht="12.75" customHeight="1" x14ac:dyDescent="0.15">
      <c r="A7306" s="105"/>
      <c r="C7306" s="20"/>
      <c r="D7306" s="20"/>
      <c r="E7306" s="20"/>
      <c r="F7306" s="105">
        <v>33480</v>
      </c>
      <c r="G7306" s="116">
        <v>14.46</v>
      </c>
      <c r="H7306" s="20"/>
    </row>
    <row r="7307" spans="1:8" s="172" customFormat="1" ht="12.75" customHeight="1" x14ac:dyDescent="0.15">
      <c r="A7307" s="105"/>
      <c r="C7307" s="20"/>
      <c r="D7307" s="20"/>
      <c r="E7307" s="20"/>
      <c r="F7307" s="105">
        <v>33479</v>
      </c>
      <c r="G7307" s="116">
        <v>14.82</v>
      </c>
      <c r="H7307" s="20"/>
    </row>
    <row r="7308" spans="1:8" s="172" customFormat="1" ht="12.75" customHeight="1" x14ac:dyDescent="0.15">
      <c r="A7308" s="105"/>
      <c r="C7308" s="20"/>
      <c r="D7308" s="20"/>
      <c r="E7308" s="20"/>
      <c r="F7308" s="105">
        <v>33478</v>
      </c>
      <c r="G7308" s="116">
        <v>15.31</v>
      </c>
      <c r="H7308" s="20"/>
    </row>
    <row r="7309" spans="1:8" s="172" customFormat="1" ht="12.75" customHeight="1" x14ac:dyDescent="0.15">
      <c r="A7309" s="105"/>
      <c r="C7309" s="20"/>
      <c r="D7309" s="20"/>
      <c r="E7309" s="20"/>
      <c r="F7309" s="105">
        <v>33477</v>
      </c>
      <c r="G7309" s="116">
        <v>15.46</v>
      </c>
      <c r="H7309" s="20"/>
    </row>
    <row r="7310" spans="1:8" s="172" customFormat="1" ht="12.75" customHeight="1" x14ac:dyDescent="0.15">
      <c r="A7310" s="105"/>
      <c r="C7310" s="20"/>
      <c r="D7310" s="20"/>
      <c r="E7310" s="20"/>
      <c r="F7310" s="105">
        <v>33476</v>
      </c>
      <c r="G7310" s="116">
        <v>14.81</v>
      </c>
      <c r="H7310" s="20"/>
    </row>
    <row r="7311" spans="1:8" s="172" customFormat="1" ht="12.75" customHeight="1" x14ac:dyDescent="0.15">
      <c r="A7311" s="105"/>
      <c r="C7311" s="20"/>
      <c r="D7311" s="20"/>
      <c r="E7311" s="20"/>
      <c r="F7311" s="105">
        <v>33473</v>
      </c>
      <c r="G7311" s="116">
        <v>14.41</v>
      </c>
      <c r="H7311" s="20"/>
    </row>
    <row r="7312" spans="1:8" s="172" customFormat="1" ht="12.75" customHeight="1" x14ac:dyDescent="0.15">
      <c r="A7312" s="105"/>
      <c r="C7312" s="20"/>
      <c r="D7312" s="20"/>
      <c r="E7312" s="20"/>
      <c r="F7312" s="105">
        <v>33472</v>
      </c>
      <c r="G7312" s="116">
        <v>14.59</v>
      </c>
      <c r="H7312" s="20"/>
    </row>
    <row r="7313" spans="1:8" s="172" customFormat="1" ht="12.75" customHeight="1" x14ac:dyDescent="0.15">
      <c r="A7313" s="105"/>
      <c r="C7313" s="20"/>
      <c r="D7313" s="20"/>
      <c r="E7313" s="20"/>
      <c r="F7313" s="105">
        <v>33471</v>
      </c>
      <c r="G7313" s="116">
        <v>15.62</v>
      </c>
      <c r="H7313" s="20"/>
    </row>
    <row r="7314" spans="1:8" s="172" customFormat="1" ht="12.75" customHeight="1" x14ac:dyDescent="0.15">
      <c r="A7314" s="105"/>
      <c r="C7314" s="20"/>
      <c r="D7314" s="20"/>
      <c r="E7314" s="20"/>
      <c r="F7314" s="105">
        <v>33470</v>
      </c>
      <c r="G7314" s="116">
        <v>18.86</v>
      </c>
      <c r="H7314" s="20"/>
    </row>
    <row r="7315" spans="1:8" s="172" customFormat="1" ht="12.75" customHeight="1" x14ac:dyDescent="0.15">
      <c r="A7315" s="105"/>
      <c r="C7315" s="20"/>
      <c r="D7315" s="20"/>
      <c r="E7315" s="20"/>
      <c r="F7315" s="105">
        <v>33469</v>
      </c>
      <c r="G7315" s="116">
        <v>21.19</v>
      </c>
      <c r="H7315" s="20"/>
    </row>
    <row r="7316" spans="1:8" s="172" customFormat="1" ht="12.75" customHeight="1" x14ac:dyDescent="0.15">
      <c r="A7316" s="105"/>
      <c r="C7316" s="20"/>
      <c r="D7316" s="20"/>
      <c r="E7316" s="20"/>
      <c r="F7316" s="105">
        <v>33466</v>
      </c>
      <c r="G7316" s="116">
        <v>16.010000000000002</v>
      </c>
      <c r="H7316" s="20"/>
    </row>
    <row r="7317" spans="1:8" s="172" customFormat="1" ht="12.75" customHeight="1" x14ac:dyDescent="0.15">
      <c r="A7317" s="105"/>
      <c r="C7317" s="20"/>
      <c r="D7317" s="20"/>
      <c r="E7317" s="20"/>
      <c r="F7317" s="105">
        <v>33465</v>
      </c>
      <c r="G7317" s="116">
        <v>15.19</v>
      </c>
      <c r="H7317" s="20"/>
    </row>
    <row r="7318" spans="1:8" s="172" customFormat="1" ht="12.75" customHeight="1" x14ac:dyDescent="0.15">
      <c r="A7318" s="105"/>
      <c r="C7318" s="20"/>
      <c r="D7318" s="20"/>
      <c r="E7318" s="20"/>
      <c r="F7318" s="105">
        <v>33464</v>
      </c>
      <c r="G7318" s="116">
        <v>15.09</v>
      </c>
      <c r="H7318" s="20"/>
    </row>
    <row r="7319" spans="1:8" s="172" customFormat="1" ht="12.75" customHeight="1" x14ac:dyDescent="0.15">
      <c r="A7319" s="105"/>
      <c r="C7319" s="20"/>
      <c r="D7319" s="20"/>
      <c r="E7319" s="20"/>
      <c r="F7319" s="105">
        <v>33463</v>
      </c>
      <c r="G7319" s="116">
        <v>14.73</v>
      </c>
      <c r="H7319" s="20"/>
    </row>
    <row r="7320" spans="1:8" s="172" customFormat="1" ht="12.75" customHeight="1" x14ac:dyDescent="0.15">
      <c r="A7320" s="105"/>
      <c r="C7320" s="20"/>
      <c r="D7320" s="20"/>
      <c r="E7320" s="20"/>
      <c r="F7320" s="105">
        <v>33462</v>
      </c>
      <c r="G7320" s="116">
        <v>15.26</v>
      </c>
      <c r="H7320" s="20"/>
    </row>
    <row r="7321" spans="1:8" s="172" customFormat="1" ht="12.75" customHeight="1" x14ac:dyDescent="0.15">
      <c r="A7321" s="105"/>
      <c r="C7321" s="20"/>
      <c r="D7321" s="20"/>
      <c r="E7321" s="20"/>
      <c r="F7321" s="105">
        <v>33459</v>
      </c>
      <c r="G7321" s="116">
        <v>15.45</v>
      </c>
      <c r="H7321" s="20"/>
    </row>
    <row r="7322" spans="1:8" s="172" customFormat="1" ht="12.75" customHeight="1" x14ac:dyDescent="0.15">
      <c r="A7322" s="105"/>
      <c r="C7322" s="20"/>
      <c r="D7322" s="20"/>
      <c r="E7322" s="20"/>
      <c r="F7322" s="105">
        <v>33458</v>
      </c>
      <c r="G7322" s="116">
        <v>15.98</v>
      </c>
      <c r="H7322" s="20"/>
    </row>
    <row r="7323" spans="1:8" s="172" customFormat="1" ht="12.75" customHeight="1" x14ac:dyDescent="0.15">
      <c r="A7323" s="105"/>
      <c r="C7323" s="20"/>
      <c r="D7323" s="20"/>
      <c r="E7323" s="20"/>
      <c r="F7323" s="105">
        <v>33457</v>
      </c>
      <c r="G7323" s="116">
        <v>15.56</v>
      </c>
      <c r="H7323" s="20"/>
    </row>
    <row r="7324" spans="1:8" s="172" customFormat="1" ht="12.75" customHeight="1" x14ac:dyDescent="0.15">
      <c r="A7324" s="105"/>
      <c r="C7324" s="20"/>
      <c r="D7324" s="20"/>
      <c r="E7324" s="20"/>
      <c r="F7324" s="105">
        <v>33456</v>
      </c>
      <c r="G7324" s="116">
        <v>15.54</v>
      </c>
      <c r="H7324" s="20"/>
    </row>
    <row r="7325" spans="1:8" s="172" customFormat="1" ht="12.75" customHeight="1" x14ac:dyDescent="0.15">
      <c r="A7325" s="105"/>
      <c r="C7325" s="20"/>
      <c r="D7325" s="20"/>
      <c r="E7325" s="20"/>
      <c r="F7325" s="105">
        <v>33455</v>
      </c>
      <c r="G7325" s="116">
        <v>15.92</v>
      </c>
      <c r="H7325" s="20"/>
    </row>
    <row r="7326" spans="1:8" s="172" customFormat="1" ht="12.75" customHeight="1" x14ac:dyDescent="0.15">
      <c r="A7326" s="105"/>
      <c r="C7326" s="20"/>
      <c r="D7326" s="20"/>
      <c r="E7326" s="20"/>
      <c r="F7326" s="105">
        <v>33452</v>
      </c>
      <c r="G7326" s="116">
        <v>15.26</v>
      </c>
      <c r="H7326" s="20"/>
    </row>
    <row r="7327" spans="1:8" s="172" customFormat="1" ht="12.75" customHeight="1" x14ac:dyDescent="0.15">
      <c r="A7327" s="105"/>
      <c r="C7327" s="20"/>
      <c r="D7327" s="20"/>
      <c r="E7327" s="20"/>
      <c r="F7327" s="105">
        <v>33451</v>
      </c>
      <c r="G7327" s="116">
        <v>15.47</v>
      </c>
      <c r="H7327" s="20"/>
    </row>
    <row r="7328" spans="1:8" s="172" customFormat="1" ht="12.75" customHeight="1" x14ac:dyDescent="0.15">
      <c r="A7328" s="105"/>
      <c r="C7328" s="20"/>
      <c r="D7328" s="20"/>
      <c r="E7328" s="20"/>
      <c r="F7328" s="105">
        <v>33450</v>
      </c>
      <c r="G7328" s="116">
        <v>15.18</v>
      </c>
      <c r="H7328" s="20"/>
    </row>
    <row r="7329" spans="1:8" s="172" customFormat="1" ht="12.75" customHeight="1" x14ac:dyDescent="0.15">
      <c r="A7329" s="105"/>
      <c r="C7329" s="20"/>
      <c r="D7329" s="20"/>
      <c r="E7329" s="20"/>
      <c r="F7329" s="105">
        <v>33449</v>
      </c>
      <c r="G7329" s="116">
        <v>15.47</v>
      </c>
      <c r="H7329" s="20"/>
    </row>
    <row r="7330" spans="1:8" s="172" customFormat="1" ht="12.75" customHeight="1" x14ac:dyDescent="0.15">
      <c r="A7330" s="105"/>
      <c r="C7330" s="20"/>
      <c r="D7330" s="20"/>
      <c r="E7330" s="20"/>
      <c r="F7330" s="105">
        <v>33448</v>
      </c>
      <c r="G7330" s="116">
        <v>15.67</v>
      </c>
      <c r="H7330" s="20"/>
    </row>
    <row r="7331" spans="1:8" s="172" customFormat="1" ht="12.75" customHeight="1" x14ac:dyDescent="0.15">
      <c r="A7331" s="105"/>
      <c r="C7331" s="20"/>
      <c r="D7331" s="20"/>
      <c r="E7331" s="20"/>
      <c r="F7331" s="105">
        <v>33445</v>
      </c>
      <c r="G7331" s="116">
        <v>15.45</v>
      </c>
      <c r="H7331" s="20"/>
    </row>
    <row r="7332" spans="1:8" s="172" customFormat="1" ht="12.75" customHeight="1" x14ac:dyDescent="0.15">
      <c r="A7332" s="105"/>
      <c r="C7332" s="20"/>
      <c r="D7332" s="20"/>
      <c r="E7332" s="20"/>
      <c r="F7332" s="105">
        <v>33444</v>
      </c>
      <c r="G7332" s="116">
        <v>15.74</v>
      </c>
      <c r="H7332" s="20"/>
    </row>
    <row r="7333" spans="1:8" s="172" customFormat="1" ht="12.75" customHeight="1" x14ac:dyDescent="0.15">
      <c r="A7333" s="105"/>
      <c r="C7333" s="20"/>
      <c r="D7333" s="20"/>
      <c r="E7333" s="20"/>
      <c r="F7333" s="105">
        <v>33443</v>
      </c>
      <c r="G7333" s="116">
        <v>16.41</v>
      </c>
      <c r="H7333" s="20"/>
    </row>
    <row r="7334" spans="1:8" s="172" customFormat="1" ht="12.75" customHeight="1" x14ac:dyDescent="0.15">
      <c r="A7334" s="105"/>
      <c r="C7334" s="20"/>
      <c r="D7334" s="20"/>
      <c r="E7334" s="20"/>
      <c r="F7334" s="105">
        <v>33442</v>
      </c>
      <c r="G7334" s="116">
        <v>16.579999999999998</v>
      </c>
      <c r="H7334" s="20"/>
    </row>
    <row r="7335" spans="1:8" s="172" customFormat="1" ht="12.75" customHeight="1" x14ac:dyDescent="0.15">
      <c r="A7335" s="105"/>
      <c r="C7335" s="20"/>
      <c r="D7335" s="20"/>
      <c r="E7335" s="20"/>
      <c r="F7335" s="105">
        <v>33441</v>
      </c>
      <c r="G7335" s="116">
        <v>16.899999999999999</v>
      </c>
      <c r="H7335" s="20"/>
    </row>
    <row r="7336" spans="1:8" s="172" customFormat="1" ht="12.75" customHeight="1" x14ac:dyDescent="0.15">
      <c r="A7336" s="105"/>
      <c r="C7336" s="20"/>
      <c r="D7336" s="20"/>
      <c r="E7336" s="20"/>
      <c r="F7336" s="105">
        <v>33438</v>
      </c>
      <c r="G7336" s="116">
        <v>15.5</v>
      </c>
      <c r="H7336" s="20"/>
    </row>
    <row r="7337" spans="1:8" s="172" customFormat="1" ht="12.75" customHeight="1" x14ac:dyDescent="0.15">
      <c r="A7337" s="105"/>
      <c r="C7337" s="20"/>
      <c r="D7337" s="20"/>
      <c r="E7337" s="20"/>
      <c r="F7337" s="105">
        <v>33437</v>
      </c>
      <c r="G7337" s="116">
        <v>15.77</v>
      </c>
      <c r="H7337" s="20"/>
    </row>
    <row r="7338" spans="1:8" s="172" customFormat="1" ht="12.75" customHeight="1" x14ac:dyDescent="0.15">
      <c r="A7338" s="105"/>
      <c r="C7338" s="20"/>
      <c r="D7338" s="20"/>
      <c r="E7338" s="20"/>
      <c r="F7338" s="105">
        <v>33436</v>
      </c>
      <c r="G7338" s="116">
        <v>17.52</v>
      </c>
      <c r="H7338" s="20"/>
    </row>
    <row r="7339" spans="1:8" s="172" customFormat="1" ht="12.75" customHeight="1" x14ac:dyDescent="0.15">
      <c r="A7339" s="105"/>
      <c r="C7339" s="20"/>
      <c r="D7339" s="20"/>
      <c r="E7339" s="20"/>
      <c r="F7339" s="105">
        <v>33435</v>
      </c>
      <c r="G7339" s="116">
        <v>17.489999999999998</v>
      </c>
      <c r="H7339" s="20"/>
    </row>
    <row r="7340" spans="1:8" s="172" customFormat="1" ht="12.75" customHeight="1" x14ac:dyDescent="0.15">
      <c r="A7340" s="105"/>
      <c r="C7340" s="20"/>
      <c r="D7340" s="20"/>
      <c r="E7340" s="20"/>
      <c r="F7340" s="105">
        <v>33434</v>
      </c>
      <c r="G7340" s="116">
        <v>17.78</v>
      </c>
      <c r="H7340" s="20"/>
    </row>
    <row r="7341" spans="1:8" s="172" customFormat="1" ht="12.75" customHeight="1" x14ac:dyDescent="0.15">
      <c r="A7341" s="105"/>
      <c r="C7341" s="20"/>
      <c r="D7341" s="20"/>
      <c r="E7341" s="20"/>
      <c r="F7341" s="105">
        <v>33431</v>
      </c>
      <c r="G7341" s="116">
        <v>18.29</v>
      </c>
      <c r="H7341" s="20"/>
    </row>
    <row r="7342" spans="1:8" s="172" customFormat="1" ht="12.75" customHeight="1" x14ac:dyDescent="0.15">
      <c r="A7342" s="105"/>
      <c r="C7342" s="20"/>
      <c r="D7342" s="20"/>
      <c r="E7342" s="20"/>
      <c r="F7342" s="105">
        <v>33430</v>
      </c>
      <c r="G7342" s="116">
        <v>17.39</v>
      </c>
      <c r="H7342" s="20"/>
    </row>
    <row r="7343" spans="1:8" s="172" customFormat="1" ht="12.75" customHeight="1" x14ac:dyDescent="0.15">
      <c r="A7343" s="105"/>
      <c r="C7343" s="20"/>
      <c r="D7343" s="20"/>
      <c r="E7343" s="20"/>
      <c r="F7343" s="105">
        <v>33429</v>
      </c>
      <c r="G7343" s="116">
        <v>19.190000000000001</v>
      </c>
      <c r="H7343" s="20"/>
    </row>
    <row r="7344" spans="1:8" s="172" customFormat="1" ht="12.75" customHeight="1" x14ac:dyDescent="0.15">
      <c r="A7344" s="105"/>
      <c r="C7344" s="20"/>
      <c r="D7344" s="20"/>
      <c r="E7344" s="20"/>
      <c r="F7344" s="105">
        <v>33428</v>
      </c>
      <c r="G7344" s="116">
        <v>19.760000000000002</v>
      </c>
      <c r="H7344" s="20"/>
    </row>
    <row r="7345" spans="1:8" s="172" customFormat="1" ht="12.75" customHeight="1" x14ac:dyDescent="0.15">
      <c r="A7345" s="105"/>
      <c r="C7345" s="20"/>
      <c r="D7345" s="20"/>
      <c r="E7345" s="20"/>
      <c r="F7345" s="105">
        <v>33427</v>
      </c>
      <c r="G7345" s="116">
        <v>20.29</v>
      </c>
      <c r="H7345" s="20"/>
    </row>
    <row r="7346" spans="1:8" s="172" customFormat="1" ht="12.75" customHeight="1" x14ac:dyDescent="0.15">
      <c r="A7346" s="105"/>
      <c r="C7346" s="20"/>
      <c r="D7346" s="20"/>
      <c r="E7346" s="20"/>
      <c r="F7346" s="105">
        <v>33424</v>
      </c>
      <c r="G7346" s="116">
        <v>18.350000000000001</v>
      </c>
      <c r="H7346" s="20"/>
    </row>
    <row r="7347" spans="1:8" s="172" customFormat="1" ht="12.75" customHeight="1" x14ac:dyDescent="0.15">
      <c r="A7347" s="105"/>
      <c r="C7347" s="20"/>
      <c r="D7347" s="20"/>
      <c r="E7347" s="20"/>
      <c r="F7347" s="105">
        <v>33422</v>
      </c>
      <c r="G7347" s="116">
        <v>19.47</v>
      </c>
      <c r="H7347" s="20"/>
    </row>
    <row r="7348" spans="1:8" s="172" customFormat="1" ht="12.75" customHeight="1" x14ac:dyDescent="0.15">
      <c r="A7348" s="105"/>
      <c r="C7348" s="20"/>
      <c r="D7348" s="20"/>
      <c r="E7348" s="20"/>
      <c r="F7348" s="105">
        <v>33421</v>
      </c>
      <c r="G7348" s="116">
        <v>17.63</v>
      </c>
      <c r="H7348" s="20"/>
    </row>
    <row r="7349" spans="1:8" s="172" customFormat="1" ht="12.75" customHeight="1" x14ac:dyDescent="0.15">
      <c r="A7349" s="105"/>
      <c r="C7349" s="20"/>
      <c r="D7349" s="20"/>
      <c r="E7349" s="20"/>
      <c r="F7349" s="105">
        <v>33420</v>
      </c>
      <c r="G7349" s="116">
        <v>18.64</v>
      </c>
      <c r="H7349" s="20"/>
    </row>
    <row r="7350" spans="1:8" s="172" customFormat="1" ht="12.75" customHeight="1" x14ac:dyDescent="0.15">
      <c r="A7350" s="105"/>
      <c r="C7350" s="20"/>
      <c r="D7350" s="20"/>
      <c r="E7350" s="20"/>
      <c r="F7350" s="105">
        <v>33417</v>
      </c>
      <c r="G7350" s="116">
        <v>19.55</v>
      </c>
      <c r="H7350" s="20"/>
    </row>
    <row r="7351" spans="1:8" s="172" customFormat="1" ht="12.75" customHeight="1" x14ac:dyDescent="0.15">
      <c r="A7351" s="105"/>
      <c r="C7351" s="20"/>
      <c r="D7351" s="20"/>
      <c r="E7351" s="20"/>
      <c r="F7351" s="105">
        <v>33416</v>
      </c>
      <c r="G7351" s="116">
        <v>17.87</v>
      </c>
      <c r="H7351" s="20"/>
    </row>
    <row r="7352" spans="1:8" s="172" customFormat="1" ht="12.75" customHeight="1" x14ac:dyDescent="0.15">
      <c r="A7352" s="105"/>
      <c r="C7352" s="20"/>
      <c r="D7352" s="20"/>
      <c r="E7352" s="20"/>
      <c r="F7352" s="105">
        <v>33415</v>
      </c>
      <c r="G7352" s="116">
        <v>17.98</v>
      </c>
      <c r="H7352" s="20"/>
    </row>
    <row r="7353" spans="1:8" s="172" customFormat="1" ht="12.75" customHeight="1" x14ac:dyDescent="0.15">
      <c r="A7353" s="105"/>
      <c r="C7353" s="20"/>
      <c r="D7353" s="20"/>
      <c r="E7353" s="20"/>
      <c r="F7353" s="105">
        <v>33414</v>
      </c>
      <c r="G7353" s="116">
        <v>17.850000000000001</v>
      </c>
      <c r="H7353" s="20"/>
    </row>
    <row r="7354" spans="1:8" s="172" customFormat="1" ht="12.75" customHeight="1" x14ac:dyDescent="0.15">
      <c r="A7354" s="105"/>
      <c r="C7354" s="20"/>
      <c r="D7354" s="20"/>
      <c r="E7354" s="20"/>
      <c r="F7354" s="105">
        <v>33413</v>
      </c>
      <c r="G7354" s="116">
        <v>18.28</v>
      </c>
      <c r="H7354" s="20"/>
    </row>
    <row r="7355" spans="1:8" s="172" customFormat="1" ht="12.75" customHeight="1" x14ac:dyDescent="0.15">
      <c r="A7355" s="105"/>
      <c r="C7355" s="20"/>
      <c r="D7355" s="20"/>
      <c r="E7355" s="20"/>
      <c r="F7355" s="105">
        <v>33410</v>
      </c>
      <c r="G7355" s="116">
        <v>16.510000000000002</v>
      </c>
      <c r="H7355" s="20"/>
    </row>
    <row r="7356" spans="1:8" s="172" customFormat="1" ht="12.75" customHeight="1" x14ac:dyDescent="0.15">
      <c r="A7356" s="105"/>
      <c r="C7356" s="20"/>
      <c r="D7356" s="20"/>
      <c r="E7356" s="20"/>
      <c r="F7356" s="105">
        <v>33409</v>
      </c>
      <c r="G7356" s="116">
        <v>16.75</v>
      </c>
      <c r="H7356" s="20"/>
    </row>
    <row r="7357" spans="1:8" s="172" customFormat="1" ht="12.75" customHeight="1" x14ac:dyDescent="0.15">
      <c r="A7357" s="105"/>
      <c r="C7357" s="20"/>
      <c r="D7357" s="20"/>
      <c r="E7357" s="20"/>
      <c r="F7357" s="105">
        <v>33408</v>
      </c>
      <c r="G7357" s="116">
        <v>17.440000000000001</v>
      </c>
      <c r="H7357" s="20"/>
    </row>
    <row r="7358" spans="1:8" s="172" customFormat="1" ht="12.75" customHeight="1" x14ac:dyDescent="0.15">
      <c r="A7358" s="105"/>
      <c r="C7358" s="20"/>
      <c r="D7358" s="20"/>
      <c r="E7358" s="20"/>
      <c r="F7358" s="105">
        <v>33407</v>
      </c>
      <c r="G7358" s="116">
        <v>16.14</v>
      </c>
      <c r="H7358" s="20"/>
    </row>
    <row r="7359" spans="1:8" s="172" customFormat="1" ht="12.75" customHeight="1" x14ac:dyDescent="0.15">
      <c r="A7359" s="105"/>
      <c r="C7359" s="20"/>
      <c r="D7359" s="20"/>
      <c r="E7359" s="20"/>
      <c r="F7359" s="105">
        <v>33406</v>
      </c>
      <c r="G7359" s="116">
        <v>15.5</v>
      </c>
      <c r="H7359" s="20"/>
    </row>
    <row r="7360" spans="1:8" s="172" customFormat="1" ht="12.75" customHeight="1" x14ac:dyDescent="0.15">
      <c r="A7360" s="105"/>
      <c r="C7360" s="20"/>
      <c r="D7360" s="20"/>
      <c r="E7360" s="20"/>
      <c r="F7360" s="105">
        <v>33403</v>
      </c>
      <c r="G7360" s="116">
        <v>15.98</v>
      </c>
      <c r="H7360" s="20"/>
    </row>
    <row r="7361" spans="1:8" s="172" customFormat="1" ht="12.75" customHeight="1" x14ac:dyDescent="0.15">
      <c r="A7361" s="105"/>
      <c r="C7361" s="20"/>
      <c r="D7361" s="20"/>
      <c r="E7361" s="20"/>
      <c r="F7361" s="105">
        <v>33402</v>
      </c>
      <c r="G7361" s="116">
        <v>16.989999999999998</v>
      </c>
      <c r="H7361" s="20"/>
    </row>
    <row r="7362" spans="1:8" s="172" customFormat="1" ht="12.75" customHeight="1" x14ac:dyDescent="0.15">
      <c r="A7362" s="105"/>
      <c r="C7362" s="20"/>
      <c r="D7362" s="20"/>
      <c r="E7362" s="20"/>
      <c r="F7362" s="105">
        <v>33401</v>
      </c>
      <c r="G7362" s="116">
        <v>17.72</v>
      </c>
      <c r="H7362" s="20"/>
    </row>
    <row r="7363" spans="1:8" s="172" customFormat="1" ht="12.75" customHeight="1" x14ac:dyDescent="0.15">
      <c r="A7363" s="105"/>
      <c r="C7363" s="20"/>
      <c r="D7363" s="20"/>
      <c r="E7363" s="20"/>
      <c r="F7363" s="105">
        <v>33400</v>
      </c>
      <c r="G7363" s="116">
        <v>17.32</v>
      </c>
      <c r="H7363" s="20"/>
    </row>
    <row r="7364" spans="1:8" s="172" customFormat="1" ht="12.75" customHeight="1" x14ac:dyDescent="0.15">
      <c r="A7364" s="105"/>
      <c r="C7364" s="20"/>
      <c r="D7364" s="20"/>
      <c r="E7364" s="20"/>
      <c r="F7364" s="105">
        <v>33399</v>
      </c>
      <c r="G7364" s="116">
        <v>17.47</v>
      </c>
      <c r="H7364" s="20"/>
    </row>
    <row r="7365" spans="1:8" s="172" customFormat="1" ht="12.75" customHeight="1" x14ac:dyDescent="0.15">
      <c r="A7365" s="105"/>
      <c r="C7365" s="20"/>
      <c r="D7365" s="20"/>
      <c r="E7365" s="20"/>
      <c r="F7365" s="105">
        <v>33396</v>
      </c>
      <c r="G7365" s="116">
        <v>16.98</v>
      </c>
      <c r="H7365" s="20"/>
    </row>
    <row r="7366" spans="1:8" s="172" customFormat="1" ht="12.75" customHeight="1" x14ac:dyDescent="0.15">
      <c r="A7366" s="105"/>
      <c r="C7366" s="20"/>
      <c r="D7366" s="20"/>
      <c r="E7366" s="20"/>
      <c r="F7366" s="105">
        <v>33395</v>
      </c>
      <c r="G7366" s="116">
        <v>16.93</v>
      </c>
      <c r="H7366" s="20"/>
    </row>
    <row r="7367" spans="1:8" s="172" customFormat="1" ht="12.75" customHeight="1" x14ac:dyDescent="0.15">
      <c r="A7367" s="105"/>
      <c r="C7367" s="20"/>
      <c r="D7367" s="20"/>
      <c r="E7367" s="20"/>
      <c r="F7367" s="105">
        <v>33394</v>
      </c>
      <c r="G7367" s="116">
        <v>16.399999999999999</v>
      </c>
      <c r="H7367" s="20"/>
    </row>
    <row r="7368" spans="1:8" s="172" customFormat="1" ht="12.75" customHeight="1" x14ac:dyDescent="0.15">
      <c r="A7368" s="105"/>
      <c r="C7368" s="20"/>
      <c r="D7368" s="20"/>
      <c r="E7368" s="20"/>
      <c r="F7368" s="105">
        <v>33393</v>
      </c>
      <c r="G7368" s="116">
        <v>16.170000000000002</v>
      </c>
      <c r="H7368" s="20"/>
    </row>
    <row r="7369" spans="1:8" s="172" customFormat="1" ht="12.75" customHeight="1" x14ac:dyDescent="0.15">
      <c r="A7369" s="105"/>
      <c r="C7369" s="20"/>
      <c r="D7369" s="20"/>
      <c r="E7369" s="20"/>
      <c r="F7369" s="105">
        <v>33392</v>
      </c>
      <c r="G7369" s="116">
        <v>16.87</v>
      </c>
      <c r="H7369" s="20"/>
    </row>
    <row r="7370" spans="1:8" s="172" customFormat="1" ht="12.75" customHeight="1" x14ac:dyDescent="0.15">
      <c r="A7370" s="105"/>
      <c r="C7370" s="20"/>
      <c r="D7370" s="20"/>
      <c r="E7370" s="20"/>
      <c r="F7370" s="105">
        <v>33389</v>
      </c>
      <c r="G7370" s="116">
        <v>15.93</v>
      </c>
      <c r="H7370" s="20"/>
    </row>
    <row r="7371" spans="1:8" s="172" customFormat="1" ht="12.75" customHeight="1" x14ac:dyDescent="0.15">
      <c r="A7371" s="105"/>
      <c r="C7371" s="20"/>
      <c r="D7371" s="20"/>
      <c r="E7371" s="20"/>
      <c r="F7371" s="105">
        <v>33388</v>
      </c>
      <c r="G7371" s="116">
        <v>16.02</v>
      </c>
      <c r="H7371" s="20"/>
    </row>
    <row r="7372" spans="1:8" s="172" customFormat="1" ht="12.75" customHeight="1" x14ac:dyDescent="0.15">
      <c r="A7372" s="105"/>
      <c r="C7372" s="20"/>
      <c r="D7372" s="20"/>
      <c r="E7372" s="20"/>
      <c r="F7372" s="105">
        <v>33387</v>
      </c>
      <c r="G7372" s="116">
        <v>15.9</v>
      </c>
      <c r="H7372" s="20"/>
    </row>
    <row r="7373" spans="1:8" s="172" customFormat="1" ht="12.75" customHeight="1" x14ac:dyDescent="0.15">
      <c r="A7373" s="105"/>
      <c r="C7373" s="20"/>
      <c r="D7373" s="20"/>
      <c r="E7373" s="20"/>
      <c r="F7373" s="105">
        <v>33386</v>
      </c>
      <c r="G7373" s="116">
        <v>15.67</v>
      </c>
      <c r="H7373" s="20"/>
    </row>
    <row r="7374" spans="1:8" s="172" customFormat="1" ht="12.75" customHeight="1" x14ac:dyDescent="0.15">
      <c r="A7374" s="105"/>
      <c r="C7374" s="20"/>
      <c r="D7374" s="20"/>
      <c r="E7374" s="20"/>
      <c r="F7374" s="105">
        <v>33382</v>
      </c>
      <c r="G7374" s="116">
        <v>15.23</v>
      </c>
      <c r="H7374" s="20"/>
    </row>
    <row r="7375" spans="1:8" s="172" customFormat="1" ht="12.75" customHeight="1" x14ac:dyDescent="0.15">
      <c r="A7375" s="105"/>
      <c r="C7375" s="20"/>
      <c r="D7375" s="20"/>
      <c r="E7375" s="20"/>
      <c r="F7375" s="105">
        <v>33381</v>
      </c>
      <c r="G7375" s="116">
        <v>16.11</v>
      </c>
      <c r="H7375" s="20"/>
    </row>
    <row r="7376" spans="1:8" s="172" customFormat="1" ht="12.75" customHeight="1" x14ac:dyDescent="0.15">
      <c r="A7376" s="105"/>
      <c r="C7376" s="20"/>
      <c r="D7376" s="20"/>
      <c r="E7376" s="20"/>
      <c r="F7376" s="105">
        <v>33380</v>
      </c>
      <c r="G7376" s="116">
        <v>16.16</v>
      </c>
      <c r="H7376" s="20"/>
    </row>
    <row r="7377" spans="1:8" s="172" customFormat="1" ht="12.75" customHeight="1" x14ac:dyDescent="0.15">
      <c r="A7377" s="105"/>
      <c r="C7377" s="20"/>
      <c r="D7377" s="20"/>
      <c r="E7377" s="20"/>
      <c r="F7377" s="105">
        <v>33379</v>
      </c>
      <c r="G7377" s="116">
        <v>16.07</v>
      </c>
      <c r="H7377" s="20"/>
    </row>
    <row r="7378" spans="1:8" s="172" customFormat="1" ht="12.75" customHeight="1" x14ac:dyDescent="0.15">
      <c r="A7378" s="105"/>
      <c r="C7378" s="20"/>
      <c r="D7378" s="20"/>
      <c r="E7378" s="20"/>
      <c r="F7378" s="105">
        <v>33378</v>
      </c>
      <c r="G7378" s="116">
        <v>17.100000000000001</v>
      </c>
      <c r="H7378" s="20"/>
    </row>
    <row r="7379" spans="1:8" s="172" customFormat="1" ht="12.75" customHeight="1" x14ac:dyDescent="0.15">
      <c r="A7379" s="105"/>
      <c r="C7379" s="20"/>
      <c r="D7379" s="20"/>
      <c r="E7379" s="20"/>
      <c r="F7379" s="105">
        <v>33375</v>
      </c>
      <c r="G7379" s="116">
        <v>16.64</v>
      </c>
      <c r="H7379" s="20"/>
    </row>
    <row r="7380" spans="1:8" s="172" customFormat="1" ht="12.75" customHeight="1" x14ac:dyDescent="0.15">
      <c r="A7380" s="105"/>
      <c r="C7380" s="20"/>
      <c r="D7380" s="20"/>
      <c r="E7380" s="20"/>
      <c r="F7380" s="105">
        <v>33374</v>
      </c>
      <c r="G7380" s="116">
        <v>17.239999999999998</v>
      </c>
      <c r="H7380" s="20"/>
    </row>
    <row r="7381" spans="1:8" s="172" customFormat="1" ht="12.75" customHeight="1" x14ac:dyDescent="0.15">
      <c r="A7381" s="105"/>
      <c r="C7381" s="20"/>
      <c r="D7381" s="20"/>
      <c r="E7381" s="20"/>
      <c r="F7381" s="105">
        <v>33373</v>
      </c>
      <c r="G7381" s="116">
        <v>18.38</v>
      </c>
      <c r="H7381" s="20"/>
    </row>
    <row r="7382" spans="1:8" s="172" customFormat="1" ht="12.75" customHeight="1" x14ac:dyDescent="0.15">
      <c r="A7382" s="105"/>
      <c r="C7382" s="20"/>
      <c r="D7382" s="20"/>
      <c r="E7382" s="20"/>
      <c r="F7382" s="105">
        <v>33372</v>
      </c>
      <c r="G7382" s="116">
        <v>18</v>
      </c>
      <c r="H7382" s="20"/>
    </row>
    <row r="7383" spans="1:8" s="172" customFormat="1" ht="12.75" customHeight="1" x14ac:dyDescent="0.15">
      <c r="A7383" s="105"/>
      <c r="C7383" s="20"/>
      <c r="D7383" s="20"/>
      <c r="E7383" s="20"/>
      <c r="F7383" s="105">
        <v>33371</v>
      </c>
      <c r="G7383" s="116">
        <v>17.66</v>
      </c>
      <c r="H7383" s="20"/>
    </row>
    <row r="7384" spans="1:8" s="172" customFormat="1" ht="12.75" customHeight="1" x14ac:dyDescent="0.15">
      <c r="A7384" s="105"/>
      <c r="C7384" s="20"/>
      <c r="D7384" s="20"/>
      <c r="E7384" s="20"/>
      <c r="F7384" s="105">
        <v>33368</v>
      </c>
      <c r="G7384" s="116">
        <v>17.54</v>
      </c>
      <c r="H7384" s="20"/>
    </row>
    <row r="7385" spans="1:8" s="172" customFormat="1" ht="12.75" customHeight="1" x14ac:dyDescent="0.15">
      <c r="A7385" s="105"/>
      <c r="C7385" s="20"/>
      <c r="D7385" s="20"/>
      <c r="E7385" s="20"/>
      <c r="F7385" s="105">
        <v>33367</v>
      </c>
      <c r="G7385" s="116">
        <v>17.170000000000002</v>
      </c>
      <c r="H7385" s="20"/>
    </row>
    <row r="7386" spans="1:8" s="172" customFormat="1" ht="12.75" customHeight="1" x14ac:dyDescent="0.15">
      <c r="A7386" s="105"/>
      <c r="C7386" s="20"/>
      <c r="D7386" s="20"/>
      <c r="E7386" s="20"/>
      <c r="F7386" s="105">
        <v>33366</v>
      </c>
      <c r="G7386" s="116">
        <v>17.78</v>
      </c>
      <c r="H7386" s="20"/>
    </row>
    <row r="7387" spans="1:8" s="172" customFormat="1" ht="12.75" customHeight="1" x14ac:dyDescent="0.15">
      <c r="A7387" s="105"/>
      <c r="C7387" s="20"/>
      <c r="D7387" s="20"/>
      <c r="E7387" s="20"/>
      <c r="F7387" s="105">
        <v>33365</v>
      </c>
      <c r="G7387" s="116">
        <v>17.46</v>
      </c>
      <c r="H7387" s="20"/>
    </row>
    <row r="7388" spans="1:8" s="172" customFormat="1" ht="12.75" customHeight="1" x14ac:dyDescent="0.15">
      <c r="A7388" s="105"/>
      <c r="C7388" s="20"/>
      <c r="D7388" s="20"/>
      <c r="E7388" s="20"/>
      <c r="F7388" s="105">
        <v>33364</v>
      </c>
      <c r="G7388" s="116">
        <v>17.920000000000002</v>
      </c>
      <c r="H7388" s="20"/>
    </row>
    <row r="7389" spans="1:8" s="172" customFormat="1" ht="12.75" customHeight="1" x14ac:dyDescent="0.15">
      <c r="A7389" s="105"/>
      <c r="C7389" s="20"/>
      <c r="D7389" s="20"/>
      <c r="E7389" s="20"/>
      <c r="F7389" s="105">
        <v>33361</v>
      </c>
      <c r="G7389" s="116">
        <v>17.239999999999998</v>
      </c>
      <c r="H7389" s="20"/>
    </row>
    <row r="7390" spans="1:8" s="172" customFormat="1" ht="12.75" customHeight="1" x14ac:dyDescent="0.15">
      <c r="A7390" s="105"/>
      <c r="C7390" s="20"/>
      <c r="D7390" s="20"/>
      <c r="E7390" s="20"/>
      <c r="F7390" s="105">
        <v>33360</v>
      </c>
      <c r="G7390" s="116">
        <v>17.52</v>
      </c>
      <c r="H7390" s="20"/>
    </row>
    <row r="7391" spans="1:8" s="172" customFormat="1" ht="12.75" customHeight="1" x14ac:dyDescent="0.15">
      <c r="A7391" s="105"/>
      <c r="C7391" s="20"/>
      <c r="D7391" s="20"/>
      <c r="E7391" s="20"/>
      <c r="F7391" s="105">
        <v>33359</v>
      </c>
      <c r="G7391" s="116">
        <v>17.77</v>
      </c>
      <c r="H7391" s="20"/>
    </row>
    <row r="7392" spans="1:8" s="172" customFormat="1" ht="12.75" customHeight="1" x14ac:dyDescent="0.15">
      <c r="A7392" s="105"/>
      <c r="C7392" s="20"/>
      <c r="D7392" s="20"/>
      <c r="E7392" s="20"/>
      <c r="F7392" s="105">
        <v>33358</v>
      </c>
      <c r="G7392" s="116">
        <v>18.239999999999998</v>
      </c>
      <c r="H7392" s="20"/>
    </row>
    <row r="7393" spans="1:8" s="172" customFormat="1" ht="12.75" customHeight="1" x14ac:dyDescent="0.15">
      <c r="A7393" s="105"/>
      <c r="C7393" s="20"/>
      <c r="D7393" s="20"/>
      <c r="E7393" s="20"/>
      <c r="F7393" s="105">
        <v>33357</v>
      </c>
      <c r="G7393" s="116">
        <v>18.27</v>
      </c>
      <c r="H7393" s="20"/>
    </row>
    <row r="7394" spans="1:8" s="172" customFormat="1" ht="12.75" customHeight="1" x14ac:dyDescent="0.15">
      <c r="A7394" s="105"/>
      <c r="C7394" s="20"/>
      <c r="D7394" s="20"/>
      <c r="E7394" s="20"/>
      <c r="F7394" s="105">
        <v>33354</v>
      </c>
      <c r="G7394" s="116">
        <v>17.27</v>
      </c>
      <c r="H7394" s="20"/>
    </row>
    <row r="7395" spans="1:8" s="172" customFormat="1" ht="12.75" customHeight="1" x14ac:dyDescent="0.15">
      <c r="A7395" s="105"/>
      <c r="C7395" s="20"/>
      <c r="D7395" s="20"/>
      <c r="E7395" s="20"/>
      <c r="F7395" s="105">
        <v>33353</v>
      </c>
      <c r="G7395" s="116">
        <v>17.149999999999999</v>
      </c>
      <c r="H7395" s="20"/>
    </row>
    <row r="7396" spans="1:8" s="172" customFormat="1" ht="12.75" customHeight="1" x14ac:dyDescent="0.15">
      <c r="A7396" s="105"/>
      <c r="C7396" s="20"/>
      <c r="D7396" s="20"/>
      <c r="E7396" s="20"/>
      <c r="F7396" s="105">
        <v>33352</v>
      </c>
      <c r="G7396" s="116">
        <v>16.72</v>
      </c>
      <c r="H7396" s="20"/>
    </row>
    <row r="7397" spans="1:8" s="172" customFormat="1" ht="12.75" customHeight="1" x14ac:dyDescent="0.15">
      <c r="A7397" s="105"/>
      <c r="C7397" s="20"/>
      <c r="D7397" s="20"/>
      <c r="E7397" s="20"/>
      <c r="F7397" s="105">
        <v>33351</v>
      </c>
      <c r="G7397" s="116">
        <v>17.02</v>
      </c>
      <c r="H7397" s="20"/>
    </row>
    <row r="7398" spans="1:8" s="172" customFormat="1" ht="12.75" customHeight="1" x14ac:dyDescent="0.15">
      <c r="A7398" s="105"/>
      <c r="C7398" s="20"/>
      <c r="D7398" s="20"/>
      <c r="E7398" s="20"/>
      <c r="F7398" s="105">
        <v>33350</v>
      </c>
      <c r="G7398" s="116">
        <v>16.78</v>
      </c>
      <c r="H7398" s="20"/>
    </row>
    <row r="7399" spans="1:8" s="172" customFormat="1" ht="12.75" customHeight="1" x14ac:dyDescent="0.15">
      <c r="A7399" s="105"/>
      <c r="C7399" s="20"/>
      <c r="D7399" s="20"/>
      <c r="E7399" s="20"/>
      <c r="F7399" s="105">
        <v>33347</v>
      </c>
      <c r="G7399" s="116">
        <v>15.68</v>
      </c>
      <c r="H7399" s="20"/>
    </row>
    <row r="7400" spans="1:8" s="172" customFormat="1" ht="12.75" customHeight="1" x14ac:dyDescent="0.15">
      <c r="A7400" s="105"/>
      <c r="C7400" s="20"/>
      <c r="D7400" s="20"/>
      <c r="E7400" s="20"/>
      <c r="F7400" s="105">
        <v>33346</v>
      </c>
      <c r="G7400" s="116">
        <v>16.260000000000002</v>
      </c>
      <c r="H7400" s="20"/>
    </row>
    <row r="7401" spans="1:8" s="172" customFormat="1" ht="12.75" customHeight="1" x14ac:dyDescent="0.15">
      <c r="A7401" s="105"/>
      <c r="C7401" s="20"/>
      <c r="D7401" s="20"/>
      <c r="E7401" s="20"/>
      <c r="F7401" s="105">
        <v>33345</v>
      </c>
      <c r="G7401" s="116">
        <v>15.47</v>
      </c>
      <c r="H7401" s="20"/>
    </row>
    <row r="7402" spans="1:8" s="172" customFormat="1" ht="12.75" customHeight="1" x14ac:dyDescent="0.15">
      <c r="A7402" s="105"/>
      <c r="C7402" s="20"/>
      <c r="D7402" s="20"/>
      <c r="E7402" s="20"/>
      <c r="F7402" s="105">
        <v>33344</v>
      </c>
      <c r="G7402" s="116">
        <v>15.82</v>
      </c>
      <c r="H7402" s="20"/>
    </row>
    <row r="7403" spans="1:8" s="172" customFormat="1" ht="12.75" customHeight="1" x14ac:dyDescent="0.15">
      <c r="A7403" s="105"/>
      <c r="C7403" s="20"/>
      <c r="D7403" s="20"/>
      <c r="E7403" s="20"/>
      <c r="F7403" s="105">
        <v>33343</v>
      </c>
      <c r="G7403" s="116">
        <v>16.5</v>
      </c>
      <c r="H7403" s="20"/>
    </row>
    <row r="7404" spans="1:8" s="172" customFormat="1" ht="12.75" customHeight="1" x14ac:dyDescent="0.15">
      <c r="A7404" s="105"/>
      <c r="C7404" s="20"/>
      <c r="D7404" s="20"/>
      <c r="E7404" s="20"/>
      <c r="F7404" s="105">
        <v>33340</v>
      </c>
      <c r="G7404" s="116">
        <v>18.45</v>
      </c>
      <c r="H7404" s="20"/>
    </row>
    <row r="7405" spans="1:8" s="172" customFormat="1" ht="12.75" customHeight="1" x14ac:dyDescent="0.15">
      <c r="A7405" s="105"/>
      <c r="C7405" s="20"/>
      <c r="D7405" s="20"/>
      <c r="E7405" s="20"/>
      <c r="F7405" s="105">
        <v>33339</v>
      </c>
      <c r="G7405" s="116">
        <v>17.239999999999998</v>
      </c>
      <c r="H7405" s="20"/>
    </row>
    <row r="7406" spans="1:8" s="172" customFormat="1" ht="12.75" customHeight="1" x14ac:dyDescent="0.15">
      <c r="A7406" s="105"/>
      <c r="C7406" s="20"/>
      <c r="D7406" s="20"/>
      <c r="E7406" s="20"/>
      <c r="F7406" s="105">
        <v>33338</v>
      </c>
      <c r="G7406" s="116">
        <v>19.73</v>
      </c>
      <c r="H7406" s="20"/>
    </row>
    <row r="7407" spans="1:8" s="172" customFormat="1" ht="12.75" customHeight="1" x14ac:dyDescent="0.15">
      <c r="A7407" s="105"/>
      <c r="C7407" s="20"/>
      <c r="D7407" s="20"/>
      <c r="E7407" s="20"/>
      <c r="F7407" s="105">
        <v>33337</v>
      </c>
      <c r="G7407" s="116">
        <v>20.12</v>
      </c>
      <c r="H7407" s="20"/>
    </row>
    <row r="7408" spans="1:8" s="172" customFormat="1" ht="12.75" customHeight="1" x14ac:dyDescent="0.15">
      <c r="A7408" s="105"/>
      <c r="C7408" s="20"/>
      <c r="D7408" s="20"/>
      <c r="E7408" s="20"/>
      <c r="F7408" s="105">
        <v>33336</v>
      </c>
      <c r="G7408" s="116">
        <v>17.41</v>
      </c>
      <c r="H7408" s="20"/>
    </row>
    <row r="7409" spans="1:8" s="172" customFormat="1" ht="12.75" customHeight="1" x14ac:dyDescent="0.15">
      <c r="A7409" s="105"/>
      <c r="C7409" s="20"/>
      <c r="D7409" s="20"/>
      <c r="E7409" s="20"/>
      <c r="F7409" s="105">
        <v>33333</v>
      </c>
      <c r="G7409" s="116">
        <v>17.63</v>
      </c>
      <c r="H7409" s="20"/>
    </row>
    <row r="7410" spans="1:8" s="172" customFormat="1" ht="12.75" customHeight="1" x14ac:dyDescent="0.15">
      <c r="A7410" s="105"/>
      <c r="C7410" s="20"/>
      <c r="D7410" s="20"/>
      <c r="E7410" s="20"/>
      <c r="F7410" s="105">
        <v>33332</v>
      </c>
      <c r="G7410" s="116">
        <v>18.010000000000002</v>
      </c>
      <c r="H7410" s="20"/>
    </row>
    <row r="7411" spans="1:8" s="172" customFormat="1" ht="12.75" customHeight="1" x14ac:dyDescent="0.15">
      <c r="A7411" s="105"/>
      <c r="C7411" s="20"/>
      <c r="D7411" s="20"/>
      <c r="E7411" s="20"/>
      <c r="F7411" s="105">
        <v>33331</v>
      </c>
      <c r="G7411" s="116">
        <v>17.61</v>
      </c>
      <c r="H7411" s="20"/>
    </row>
    <row r="7412" spans="1:8" s="172" customFormat="1" ht="12.75" customHeight="1" x14ac:dyDescent="0.15">
      <c r="A7412" s="105"/>
      <c r="C7412" s="20"/>
      <c r="D7412" s="20"/>
      <c r="E7412" s="20"/>
      <c r="F7412" s="105">
        <v>33330</v>
      </c>
      <c r="G7412" s="116">
        <v>17.399999999999999</v>
      </c>
      <c r="H7412" s="20"/>
    </row>
    <row r="7413" spans="1:8" s="172" customFormat="1" ht="12.75" customHeight="1" x14ac:dyDescent="0.15">
      <c r="A7413" s="105"/>
      <c r="C7413" s="20"/>
      <c r="D7413" s="20"/>
      <c r="E7413" s="20"/>
      <c r="F7413" s="105">
        <v>33329</v>
      </c>
      <c r="G7413" s="116">
        <v>17.420000000000002</v>
      </c>
      <c r="H7413" s="20"/>
    </row>
    <row r="7414" spans="1:8" s="172" customFormat="1" ht="12.75" customHeight="1" x14ac:dyDescent="0.15">
      <c r="A7414" s="105"/>
      <c r="C7414" s="20"/>
      <c r="D7414" s="20"/>
      <c r="E7414" s="20"/>
      <c r="F7414" s="105">
        <v>33325</v>
      </c>
      <c r="G7414" s="116">
        <v>16.88</v>
      </c>
      <c r="H7414" s="20"/>
    </row>
    <row r="7415" spans="1:8" s="172" customFormat="1" ht="12.75" customHeight="1" x14ac:dyDescent="0.15">
      <c r="A7415" s="105"/>
      <c r="C7415" s="20"/>
      <c r="D7415" s="20"/>
      <c r="E7415" s="20"/>
      <c r="F7415" s="105">
        <v>33324</v>
      </c>
      <c r="G7415" s="116">
        <v>16.55</v>
      </c>
      <c r="H7415" s="20"/>
    </row>
    <row r="7416" spans="1:8" s="172" customFormat="1" ht="12.75" customHeight="1" x14ac:dyDescent="0.15">
      <c r="A7416" s="105"/>
      <c r="C7416" s="20"/>
      <c r="D7416" s="20"/>
      <c r="E7416" s="20"/>
      <c r="F7416" s="105">
        <v>33323</v>
      </c>
      <c r="G7416" s="116">
        <v>16.309999999999999</v>
      </c>
      <c r="H7416" s="20"/>
    </row>
    <row r="7417" spans="1:8" s="172" customFormat="1" ht="12.75" customHeight="1" x14ac:dyDescent="0.15">
      <c r="A7417" s="105"/>
      <c r="C7417" s="20"/>
      <c r="D7417" s="20"/>
      <c r="E7417" s="20"/>
      <c r="F7417" s="105">
        <v>33322</v>
      </c>
      <c r="G7417" s="116">
        <v>16.760000000000002</v>
      </c>
      <c r="H7417" s="20"/>
    </row>
    <row r="7418" spans="1:8" s="172" customFormat="1" ht="12.75" customHeight="1" x14ac:dyDescent="0.15">
      <c r="A7418" s="105"/>
      <c r="C7418" s="20"/>
      <c r="D7418" s="20"/>
      <c r="E7418" s="20"/>
      <c r="F7418" s="105">
        <v>33319</v>
      </c>
      <c r="G7418" s="116">
        <v>16.489999999999998</v>
      </c>
      <c r="H7418" s="20"/>
    </row>
    <row r="7419" spans="1:8" s="172" customFormat="1" ht="12.75" customHeight="1" x14ac:dyDescent="0.15">
      <c r="A7419" s="105"/>
      <c r="C7419" s="20"/>
      <c r="D7419" s="20"/>
      <c r="E7419" s="20"/>
      <c r="F7419" s="105">
        <v>33318</v>
      </c>
      <c r="G7419" s="116">
        <v>16.86</v>
      </c>
      <c r="H7419" s="20"/>
    </row>
    <row r="7420" spans="1:8" s="172" customFormat="1" ht="12.75" customHeight="1" x14ac:dyDescent="0.15">
      <c r="A7420" s="105"/>
      <c r="C7420" s="20"/>
      <c r="D7420" s="20"/>
      <c r="E7420" s="20"/>
      <c r="F7420" s="105">
        <v>33317</v>
      </c>
      <c r="G7420" s="116">
        <v>16.04</v>
      </c>
      <c r="H7420" s="20"/>
    </row>
    <row r="7421" spans="1:8" s="172" customFormat="1" ht="12.75" customHeight="1" x14ac:dyDescent="0.15">
      <c r="A7421" s="105"/>
      <c r="C7421" s="20"/>
      <c r="D7421" s="20"/>
      <c r="E7421" s="20"/>
      <c r="F7421" s="105">
        <v>33316</v>
      </c>
      <c r="G7421" s="116">
        <v>16.11</v>
      </c>
      <c r="H7421" s="20"/>
    </row>
    <row r="7422" spans="1:8" s="172" customFormat="1" ht="12.75" customHeight="1" x14ac:dyDescent="0.15">
      <c r="A7422" s="105"/>
      <c r="C7422" s="20"/>
      <c r="D7422" s="20"/>
      <c r="E7422" s="20"/>
      <c r="F7422" s="105">
        <v>33315</v>
      </c>
      <c r="G7422" s="116">
        <v>15.79</v>
      </c>
      <c r="H7422" s="20"/>
    </row>
    <row r="7423" spans="1:8" s="172" customFormat="1" ht="12.75" customHeight="1" x14ac:dyDescent="0.15">
      <c r="A7423" s="105"/>
      <c r="C7423" s="20"/>
      <c r="D7423" s="20"/>
      <c r="E7423" s="20"/>
      <c r="F7423" s="105">
        <v>33312</v>
      </c>
      <c r="G7423" s="116">
        <v>14.9</v>
      </c>
      <c r="H7423" s="20"/>
    </row>
    <row r="7424" spans="1:8" s="172" customFormat="1" ht="12.75" customHeight="1" x14ac:dyDescent="0.15">
      <c r="A7424" s="105"/>
      <c r="C7424" s="20"/>
      <c r="D7424" s="20"/>
      <c r="E7424" s="20"/>
      <c r="F7424" s="105">
        <v>33311</v>
      </c>
      <c r="G7424" s="116">
        <v>14.94</v>
      </c>
      <c r="H7424" s="20"/>
    </row>
    <row r="7425" spans="1:8" s="172" customFormat="1" ht="12.75" customHeight="1" x14ac:dyDescent="0.15">
      <c r="A7425" s="105"/>
      <c r="C7425" s="20"/>
      <c r="D7425" s="20"/>
      <c r="E7425" s="20"/>
      <c r="F7425" s="105">
        <v>33310</v>
      </c>
      <c r="G7425" s="116">
        <v>16.09</v>
      </c>
      <c r="H7425" s="20"/>
    </row>
    <row r="7426" spans="1:8" s="172" customFormat="1" ht="12.75" customHeight="1" x14ac:dyDescent="0.15">
      <c r="A7426" s="105"/>
      <c r="C7426" s="20"/>
      <c r="D7426" s="20"/>
      <c r="E7426" s="20"/>
      <c r="F7426" s="105">
        <v>33309</v>
      </c>
      <c r="G7426" s="116">
        <v>18.82</v>
      </c>
      <c r="H7426" s="20"/>
    </row>
    <row r="7427" spans="1:8" s="172" customFormat="1" ht="12.75" customHeight="1" x14ac:dyDescent="0.15">
      <c r="A7427" s="105"/>
      <c r="C7427" s="20"/>
      <c r="D7427" s="20"/>
      <c r="E7427" s="20"/>
      <c r="F7427" s="105">
        <v>33308</v>
      </c>
      <c r="G7427" s="116">
        <v>20.88</v>
      </c>
      <c r="H7427" s="20"/>
    </row>
    <row r="7428" spans="1:8" s="172" customFormat="1" ht="12.75" customHeight="1" x14ac:dyDescent="0.15">
      <c r="A7428" s="105"/>
      <c r="C7428" s="20"/>
      <c r="D7428" s="20"/>
      <c r="E7428" s="20"/>
      <c r="F7428" s="105">
        <v>33305</v>
      </c>
      <c r="G7428" s="116">
        <v>20.81</v>
      </c>
      <c r="H7428" s="20"/>
    </row>
    <row r="7429" spans="1:8" s="172" customFormat="1" ht="12.75" customHeight="1" x14ac:dyDescent="0.15">
      <c r="A7429" s="105"/>
      <c r="C7429" s="20"/>
      <c r="D7429" s="20"/>
      <c r="E7429" s="20"/>
      <c r="F7429" s="105">
        <v>33304</v>
      </c>
      <c r="G7429" s="116">
        <v>21.05</v>
      </c>
      <c r="H7429" s="20"/>
    </row>
    <row r="7430" spans="1:8" s="172" customFormat="1" ht="12.75" customHeight="1" x14ac:dyDescent="0.15">
      <c r="A7430" s="105"/>
      <c r="C7430" s="20"/>
      <c r="D7430" s="20"/>
      <c r="E7430" s="20"/>
      <c r="F7430" s="105">
        <v>33303</v>
      </c>
      <c r="G7430" s="116">
        <v>20.55</v>
      </c>
      <c r="H7430" s="20"/>
    </row>
    <row r="7431" spans="1:8" s="172" customFormat="1" ht="12.75" customHeight="1" x14ac:dyDescent="0.15">
      <c r="A7431" s="105"/>
      <c r="C7431" s="20"/>
      <c r="D7431" s="20"/>
      <c r="E7431" s="20"/>
      <c r="F7431" s="105">
        <v>33302</v>
      </c>
      <c r="G7431" s="116">
        <v>20.45</v>
      </c>
      <c r="H7431" s="20"/>
    </row>
    <row r="7432" spans="1:8" s="172" customFormat="1" ht="12.75" customHeight="1" x14ac:dyDescent="0.15">
      <c r="A7432" s="105"/>
      <c r="C7432" s="20"/>
      <c r="D7432" s="20"/>
      <c r="E7432" s="20"/>
      <c r="F7432" s="105">
        <v>33301</v>
      </c>
      <c r="G7432" s="116">
        <v>20.86</v>
      </c>
      <c r="H7432" s="20"/>
    </row>
    <row r="7433" spans="1:8" s="172" customFormat="1" ht="12.75" customHeight="1" x14ac:dyDescent="0.15">
      <c r="A7433" s="105"/>
      <c r="C7433" s="20"/>
      <c r="D7433" s="20"/>
      <c r="E7433" s="20"/>
      <c r="F7433" s="105">
        <v>33297</v>
      </c>
      <c r="G7433" s="116">
        <v>21.23</v>
      </c>
      <c r="H7433" s="20"/>
    </row>
    <row r="7434" spans="1:8" s="172" customFormat="1" ht="12.75" customHeight="1" x14ac:dyDescent="0.15">
      <c r="A7434" s="105"/>
      <c r="C7434" s="20"/>
      <c r="D7434" s="20"/>
      <c r="E7434" s="20"/>
      <c r="F7434" s="105">
        <v>33296</v>
      </c>
      <c r="G7434" s="116">
        <v>21.26</v>
      </c>
      <c r="H7434" s="20"/>
    </row>
    <row r="7435" spans="1:8" s="172" customFormat="1" ht="12.75" customHeight="1" x14ac:dyDescent="0.15">
      <c r="A7435" s="105"/>
      <c r="C7435" s="20"/>
      <c r="D7435" s="20"/>
      <c r="E7435" s="20"/>
      <c r="F7435" s="105">
        <v>33295</v>
      </c>
      <c r="G7435" s="116">
        <v>20.38</v>
      </c>
      <c r="H7435" s="20"/>
    </row>
    <row r="7436" spans="1:8" s="172" customFormat="1" ht="12.75" customHeight="1" x14ac:dyDescent="0.15">
      <c r="A7436" s="105"/>
      <c r="C7436" s="20"/>
      <c r="D7436" s="20"/>
      <c r="E7436" s="20"/>
      <c r="F7436" s="105">
        <v>33294</v>
      </c>
      <c r="G7436" s="116">
        <v>22.86</v>
      </c>
      <c r="H7436" s="20"/>
    </row>
    <row r="7437" spans="1:8" s="172" customFormat="1" ht="12.75" customHeight="1" x14ac:dyDescent="0.15">
      <c r="A7437" s="105"/>
      <c r="C7437" s="20"/>
      <c r="D7437" s="20"/>
      <c r="E7437" s="20"/>
      <c r="F7437" s="105">
        <v>33291</v>
      </c>
      <c r="G7437" s="116">
        <v>21.01</v>
      </c>
      <c r="H7437" s="20"/>
    </row>
    <row r="7438" spans="1:8" s="172" customFormat="1" ht="12.75" customHeight="1" x14ac:dyDescent="0.15">
      <c r="A7438" s="105"/>
      <c r="C7438" s="20"/>
      <c r="D7438" s="20"/>
      <c r="E7438" s="20"/>
      <c r="F7438" s="105">
        <v>33290</v>
      </c>
      <c r="G7438" s="116">
        <v>20.78</v>
      </c>
      <c r="H7438" s="20"/>
    </row>
    <row r="7439" spans="1:8" s="172" customFormat="1" ht="12.75" customHeight="1" x14ac:dyDescent="0.15">
      <c r="A7439" s="105"/>
      <c r="C7439" s="20"/>
      <c r="D7439" s="20"/>
      <c r="E7439" s="20"/>
      <c r="F7439" s="105">
        <v>33289</v>
      </c>
      <c r="G7439" s="116">
        <v>22.26</v>
      </c>
      <c r="H7439" s="20"/>
    </row>
    <row r="7440" spans="1:8" s="172" customFormat="1" ht="12.75" customHeight="1" x14ac:dyDescent="0.15">
      <c r="A7440" s="105"/>
      <c r="C7440" s="20"/>
      <c r="D7440" s="20"/>
      <c r="E7440" s="20"/>
      <c r="F7440" s="105">
        <v>33288</v>
      </c>
      <c r="G7440" s="116">
        <v>19.84</v>
      </c>
      <c r="H7440" s="20"/>
    </row>
    <row r="7441" spans="1:8" s="172" customFormat="1" ht="12.75" customHeight="1" x14ac:dyDescent="0.15">
      <c r="A7441" s="105"/>
      <c r="C7441" s="20"/>
      <c r="D7441" s="20"/>
      <c r="E7441" s="20"/>
      <c r="F7441" s="105">
        <v>33284</v>
      </c>
      <c r="G7441" s="116">
        <v>19.57</v>
      </c>
      <c r="H7441" s="20"/>
    </row>
    <row r="7442" spans="1:8" s="172" customFormat="1" ht="12.75" customHeight="1" x14ac:dyDescent="0.15">
      <c r="A7442" s="105"/>
      <c r="C7442" s="20"/>
      <c r="D7442" s="20"/>
      <c r="E7442" s="20"/>
      <c r="F7442" s="105">
        <v>33283</v>
      </c>
      <c r="G7442" s="116">
        <v>21.48</v>
      </c>
      <c r="H7442" s="20"/>
    </row>
    <row r="7443" spans="1:8" s="172" customFormat="1" ht="12.75" customHeight="1" x14ac:dyDescent="0.15">
      <c r="A7443" s="105"/>
      <c r="C7443" s="20"/>
      <c r="D7443" s="20"/>
      <c r="E7443" s="20"/>
      <c r="F7443" s="105">
        <v>33282</v>
      </c>
      <c r="G7443" s="116">
        <v>20.86</v>
      </c>
      <c r="H7443" s="20"/>
    </row>
    <row r="7444" spans="1:8" s="172" customFormat="1" ht="12.75" customHeight="1" x14ac:dyDescent="0.15">
      <c r="A7444" s="105"/>
      <c r="C7444" s="20"/>
      <c r="D7444" s="20"/>
      <c r="E7444" s="20"/>
      <c r="F7444" s="105">
        <v>33281</v>
      </c>
      <c r="G7444" s="116">
        <v>22.26</v>
      </c>
      <c r="H7444" s="20"/>
    </row>
    <row r="7445" spans="1:8" s="172" customFormat="1" ht="12.75" customHeight="1" x14ac:dyDescent="0.15">
      <c r="A7445" s="105"/>
      <c r="C7445" s="20"/>
      <c r="D7445" s="20"/>
      <c r="E7445" s="20"/>
      <c r="F7445" s="105">
        <v>33280</v>
      </c>
      <c r="G7445" s="116">
        <v>22.56</v>
      </c>
      <c r="H7445" s="20"/>
    </row>
    <row r="7446" spans="1:8" s="172" customFormat="1" ht="12.75" customHeight="1" x14ac:dyDescent="0.15">
      <c r="A7446" s="105"/>
      <c r="C7446" s="20"/>
      <c r="D7446" s="20"/>
      <c r="E7446" s="20"/>
      <c r="F7446" s="105">
        <v>33277</v>
      </c>
      <c r="G7446" s="116">
        <v>23.38</v>
      </c>
      <c r="H7446" s="20"/>
    </row>
    <row r="7447" spans="1:8" s="172" customFormat="1" ht="12.75" customHeight="1" x14ac:dyDescent="0.15">
      <c r="A7447" s="105"/>
      <c r="C7447" s="20"/>
      <c r="D7447" s="20"/>
      <c r="E7447" s="20"/>
      <c r="F7447" s="105">
        <v>33276</v>
      </c>
      <c r="G7447" s="116">
        <v>23.6</v>
      </c>
      <c r="H7447" s="20"/>
    </row>
    <row r="7448" spans="1:8" s="172" customFormat="1" ht="12.75" customHeight="1" x14ac:dyDescent="0.15">
      <c r="A7448" s="105"/>
      <c r="C7448" s="20"/>
      <c r="D7448" s="20"/>
      <c r="E7448" s="20"/>
      <c r="F7448" s="105">
        <v>33275</v>
      </c>
      <c r="G7448" s="116">
        <v>22.68</v>
      </c>
      <c r="H7448" s="20"/>
    </row>
    <row r="7449" spans="1:8" s="172" customFormat="1" ht="12.75" customHeight="1" x14ac:dyDescent="0.15">
      <c r="A7449" s="105"/>
      <c r="C7449" s="20"/>
      <c r="D7449" s="20"/>
      <c r="E7449" s="20"/>
      <c r="F7449" s="105">
        <v>33274</v>
      </c>
      <c r="G7449" s="116">
        <v>21.46</v>
      </c>
      <c r="H7449" s="20"/>
    </row>
    <row r="7450" spans="1:8" s="172" customFormat="1" ht="12.75" customHeight="1" x14ac:dyDescent="0.15">
      <c r="A7450" s="105"/>
      <c r="C7450" s="20"/>
      <c r="D7450" s="20"/>
      <c r="E7450" s="20"/>
      <c r="F7450" s="105">
        <v>33273</v>
      </c>
      <c r="G7450" s="116">
        <v>21.86</v>
      </c>
      <c r="H7450" s="20"/>
    </row>
    <row r="7451" spans="1:8" s="172" customFormat="1" ht="12.75" customHeight="1" x14ac:dyDescent="0.15">
      <c r="A7451" s="105"/>
      <c r="C7451" s="20"/>
      <c r="D7451" s="20"/>
      <c r="E7451" s="20"/>
      <c r="F7451" s="105">
        <v>33270</v>
      </c>
      <c r="G7451" s="116">
        <v>21.04</v>
      </c>
      <c r="H7451" s="20"/>
    </row>
    <row r="7452" spans="1:8" s="172" customFormat="1" ht="12.75" customHeight="1" x14ac:dyDescent="0.15">
      <c r="A7452" s="105"/>
      <c r="C7452" s="20"/>
      <c r="D7452" s="20"/>
      <c r="E7452" s="20"/>
      <c r="F7452" s="105">
        <v>33269</v>
      </c>
      <c r="G7452" s="116">
        <v>20.91</v>
      </c>
      <c r="H7452" s="20"/>
    </row>
    <row r="7453" spans="1:8" s="172" customFormat="1" ht="12.75" customHeight="1" x14ac:dyDescent="0.15">
      <c r="A7453" s="105"/>
      <c r="C7453" s="20"/>
      <c r="D7453" s="20"/>
      <c r="E7453" s="20"/>
      <c r="F7453" s="105">
        <v>33268</v>
      </c>
      <c r="G7453" s="116">
        <v>21.37</v>
      </c>
      <c r="H7453" s="20"/>
    </row>
    <row r="7454" spans="1:8" s="172" customFormat="1" ht="12.75" customHeight="1" x14ac:dyDescent="0.15">
      <c r="A7454" s="105"/>
      <c r="C7454" s="20"/>
      <c r="D7454" s="20"/>
      <c r="E7454" s="20"/>
      <c r="F7454" s="105">
        <v>33267</v>
      </c>
      <c r="G7454" s="116">
        <v>23.17</v>
      </c>
      <c r="H7454" s="20"/>
    </row>
    <row r="7455" spans="1:8" s="172" customFormat="1" ht="12.75" customHeight="1" x14ac:dyDescent="0.15">
      <c r="A7455" s="105"/>
      <c r="C7455" s="20"/>
      <c r="D7455" s="20"/>
      <c r="E7455" s="20"/>
      <c r="F7455" s="105">
        <v>33266</v>
      </c>
      <c r="G7455" s="116">
        <v>23.05</v>
      </c>
      <c r="H7455" s="20"/>
    </row>
    <row r="7456" spans="1:8" s="172" customFormat="1" ht="12.75" customHeight="1" x14ac:dyDescent="0.15">
      <c r="A7456" s="105"/>
      <c r="C7456" s="20"/>
      <c r="D7456" s="20"/>
      <c r="E7456" s="20"/>
      <c r="F7456" s="105">
        <v>33263</v>
      </c>
      <c r="G7456" s="116">
        <v>22.2</v>
      </c>
      <c r="H7456" s="20"/>
    </row>
    <row r="7457" spans="1:8" s="172" customFormat="1" ht="12.75" customHeight="1" x14ac:dyDescent="0.15">
      <c r="A7457" s="105"/>
      <c r="C7457" s="20"/>
      <c r="D7457" s="20"/>
      <c r="E7457" s="20"/>
      <c r="F7457" s="105">
        <v>33262</v>
      </c>
      <c r="G7457" s="116">
        <v>22.86</v>
      </c>
      <c r="H7457" s="20"/>
    </row>
    <row r="7458" spans="1:8" s="172" customFormat="1" ht="12.75" customHeight="1" x14ac:dyDescent="0.15">
      <c r="A7458" s="105"/>
      <c r="C7458" s="20"/>
      <c r="D7458" s="20"/>
      <c r="E7458" s="20"/>
      <c r="F7458" s="105">
        <v>33261</v>
      </c>
      <c r="G7458" s="116">
        <v>23.92</v>
      </c>
      <c r="H7458" s="20"/>
    </row>
    <row r="7459" spans="1:8" s="172" customFormat="1" ht="12.75" customHeight="1" x14ac:dyDescent="0.15">
      <c r="A7459" s="105"/>
      <c r="C7459" s="20"/>
      <c r="D7459" s="20"/>
      <c r="E7459" s="20"/>
      <c r="F7459" s="105">
        <v>33260</v>
      </c>
      <c r="G7459" s="116">
        <v>24.9</v>
      </c>
      <c r="H7459" s="20"/>
    </row>
    <row r="7460" spans="1:8" s="172" customFormat="1" ht="12.75" customHeight="1" x14ac:dyDescent="0.15">
      <c r="A7460" s="105"/>
      <c r="C7460" s="20"/>
      <c r="D7460" s="20"/>
      <c r="E7460" s="20"/>
      <c r="F7460" s="105">
        <v>33259</v>
      </c>
      <c r="G7460" s="116">
        <v>24.33</v>
      </c>
      <c r="H7460" s="20"/>
    </row>
    <row r="7461" spans="1:8" s="172" customFormat="1" ht="12.75" customHeight="1" x14ac:dyDescent="0.15">
      <c r="A7461" s="105"/>
      <c r="C7461" s="20"/>
      <c r="D7461" s="20"/>
      <c r="E7461" s="20"/>
      <c r="F7461" s="105">
        <v>33256</v>
      </c>
      <c r="G7461" s="116">
        <v>25.39</v>
      </c>
      <c r="H7461" s="20"/>
    </row>
    <row r="7462" spans="1:8" s="172" customFormat="1" ht="12.75" customHeight="1" x14ac:dyDescent="0.15">
      <c r="A7462" s="105"/>
      <c r="C7462" s="20"/>
      <c r="D7462" s="20"/>
      <c r="E7462" s="20"/>
      <c r="F7462" s="105">
        <v>33255</v>
      </c>
      <c r="G7462" s="116">
        <v>27.45</v>
      </c>
      <c r="H7462" s="20"/>
    </row>
    <row r="7463" spans="1:8" s="172" customFormat="1" ht="12.75" customHeight="1" x14ac:dyDescent="0.15">
      <c r="A7463" s="105"/>
      <c r="C7463" s="20"/>
      <c r="D7463" s="20"/>
      <c r="E7463" s="20"/>
      <c r="F7463" s="105">
        <v>33254</v>
      </c>
      <c r="G7463" s="116">
        <v>33.200000000000003</v>
      </c>
      <c r="H7463" s="20"/>
    </row>
    <row r="7464" spans="1:8" s="172" customFormat="1" ht="12.75" customHeight="1" x14ac:dyDescent="0.15">
      <c r="A7464" s="105"/>
      <c r="C7464" s="20"/>
      <c r="D7464" s="20"/>
      <c r="E7464" s="20"/>
      <c r="F7464" s="105">
        <v>33253</v>
      </c>
      <c r="G7464" s="116">
        <v>36.159999999999997</v>
      </c>
      <c r="H7464" s="20"/>
    </row>
    <row r="7465" spans="1:8" s="172" customFormat="1" ht="12.75" customHeight="1" x14ac:dyDescent="0.15">
      <c r="A7465" s="105"/>
      <c r="C7465" s="20"/>
      <c r="D7465" s="20"/>
      <c r="E7465" s="20"/>
      <c r="F7465" s="105">
        <v>33252</v>
      </c>
      <c r="G7465" s="116">
        <v>36.200000000000003</v>
      </c>
      <c r="H7465" s="20"/>
    </row>
    <row r="7466" spans="1:8" s="172" customFormat="1" ht="12.75" customHeight="1" x14ac:dyDescent="0.15">
      <c r="A7466" s="105"/>
      <c r="C7466" s="20"/>
      <c r="D7466" s="20"/>
      <c r="E7466" s="20"/>
      <c r="F7466" s="105">
        <v>33249</v>
      </c>
      <c r="G7466" s="116">
        <v>32.630000000000003</v>
      </c>
      <c r="H7466" s="20"/>
    </row>
    <row r="7467" spans="1:8" s="172" customFormat="1" ht="12.75" customHeight="1" x14ac:dyDescent="0.15">
      <c r="A7467" s="105"/>
      <c r="C7467" s="20"/>
      <c r="D7467" s="20"/>
      <c r="E7467" s="20"/>
      <c r="F7467" s="105">
        <v>33248</v>
      </c>
      <c r="G7467" s="116">
        <v>31.33</v>
      </c>
      <c r="H7467" s="20"/>
    </row>
    <row r="7468" spans="1:8" s="172" customFormat="1" ht="12.75" customHeight="1" x14ac:dyDescent="0.15">
      <c r="A7468" s="105"/>
      <c r="C7468" s="20"/>
      <c r="D7468" s="20"/>
      <c r="E7468" s="20"/>
      <c r="F7468" s="105">
        <v>33247</v>
      </c>
      <c r="G7468" s="116">
        <v>33.299999999999997</v>
      </c>
      <c r="H7468" s="20"/>
    </row>
    <row r="7469" spans="1:8" s="172" customFormat="1" ht="12.75" customHeight="1" x14ac:dyDescent="0.15">
      <c r="A7469" s="105"/>
      <c r="C7469" s="20"/>
      <c r="D7469" s="20"/>
      <c r="E7469" s="20"/>
      <c r="F7469" s="105">
        <v>33246</v>
      </c>
      <c r="G7469" s="116">
        <v>30.38</v>
      </c>
      <c r="H7469" s="20"/>
    </row>
    <row r="7470" spans="1:8" s="172" customFormat="1" ht="12.75" customHeight="1" x14ac:dyDescent="0.15">
      <c r="A7470" s="105"/>
      <c r="C7470" s="20"/>
      <c r="D7470" s="20"/>
      <c r="E7470" s="20"/>
      <c r="F7470" s="105">
        <v>33245</v>
      </c>
      <c r="G7470" s="116">
        <v>28.95</v>
      </c>
      <c r="H7470" s="20"/>
    </row>
    <row r="7471" spans="1:8" s="172" customFormat="1" ht="12.75" customHeight="1" x14ac:dyDescent="0.15">
      <c r="A7471" s="105"/>
      <c r="C7471" s="20"/>
      <c r="D7471" s="20"/>
      <c r="E7471" s="20"/>
      <c r="F7471" s="105">
        <v>33242</v>
      </c>
      <c r="G7471" s="116">
        <v>27.19</v>
      </c>
      <c r="H7471" s="20"/>
    </row>
    <row r="7472" spans="1:8" s="172" customFormat="1" ht="12.75" customHeight="1" x14ac:dyDescent="0.15">
      <c r="A7472" s="105"/>
      <c r="C7472" s="20"/>
      <c r="D7472" s="20"/>
      <c r="E7472" s="20"/>
      <c r="F7472" s="105">
        <v>33241</v>
      </c>
      <c r="G7472" s="116">
        <v>27.93</v>
      </c>
      <c r="H7472" s="20"/>
    </row>
    <row r="7473" spans="1:8" s="172" customFormat="1" ht="12.75" customHeight="1" x14ac:dyDescent="0.15">
      <c r="A7473" s="105"/>
      <c r="C7473" s="20"/>
      <c r="D7473" s="20"/>
      <c r="E7473" s="20"/>
      <c r="F7473" s="105">
        <v>33240</v>
      </c>
      <c r="G7473" s="116">
        <v>26.62</v>
      </c>
      <c r="H7473" s="20"/>
    </row>
    <row r="7474" spans="1:8" s="172" customFormat="1" ht="12.75" customHeight="1" x14ac:dyDescent="0.15">
      <c r="A7474" s="105"/>
      <c r="C7474" s="20"/>
      <c r="D7474" s="20"/>
      <c r="E7474" s="20"/>
      <c r="F7474" s="105">
        <v>33238</v>
      </c>
      <c r="G7474" s="116">
        <v>26.38</v>
      </c>
      <c r="H7474" s="20"/>
    </row>
    <row r="7475" spans="1:8" s="172" customFormat="1" ht="12.75" customHeight="1" x14ac:dyDescent="0.15">
      <c r="A7475" s="105"/>
      <c r="C7475" s="20"/>
      <c r="D7475" s="20"/>
      <c r="E7475" s="20"/>
      <c r="F7475" s="105">
        <v>33235</v>
      </c>
      <c r="G7475" s="116">
        <v>25.05</v>
      </c>
      <c r="H7475" s="20"/>
    </row>
    <row r="7476" spans="1:8" s="172" customFormat="1" ht="12.75" customHeight="1" x14ac:dyDescent="0.15">
      <c r="A7476" s="105"/>
      <c r="C7476" s="20"/>
      <c r="D7476" s="20"/>
      <c r="E7476" s="20"/>
      <c r="F7476" s="105">
        <v>33234</v>
      </c>
      <c r="G7476" s="116">
        <v>24.81</v>
      </c>
      <c r="H7476" s="20"/>
    </row>
    <row r="7477" spans="1:8" s="172" customFormat="1" ht="12.75" customHeight="1" x14ac:dyDescent="0.15">
      <c r="A7477" s="105"/>
      <c r="C7477" s="20"/>
      <c r="D7477" s="20"/>
      <c r="E7477" s="20"/>
      <c r="F7477" s="105">
        <v>33233</v>
      </c>
      <c r="G7477" s="116">
        <v>24.18</v>
      </c>
      <c r="H7477" s="20"/>
    </row>
    <row r="7478" spans="1:8" s="172" customFormat="1" ht="12.75" customHeight="1" x14ac:dyDescent="0.15">
      <c r="A7478" s="105"/>
      <c r="C7478" s="20"/>
      <c r="D7478" s="20"/>
      <c r="E7478" s="20"/>
      <c r="F7478" s="105">
        <v>33231</v>
      </c>
      <c r="G7478" s="116">
        <v>24.03</v>
      </c>
      <c r="H7478" s="20"/>
    </row>
    <row r="7479" spans="1:8" s="172" customFormat="1" ht="12.75" customHeight="1" x14ac:dyDescent="0.15">
      <c r="A7479" s="105"/>
      <c r="C7479" s="20"/>
      <c r="D7479" s="20"/>
      <c r="E7479" s="20"/>
      <c r="F7479" s="105">
        <v>33228</v>
      </c>
      <c r="G7479" s="116">
        <v>22.66</v>
      </c>
      <c r="H7479" s="20"/>
    </row>
    <row r="7480" spans="1:8" s="172" customFormat="1" ht="12.75" customHeight="1" x14ac:dyDescent="0.15">
      <c r="A7480" s="105"/>
      <c r="C7480" s="20"/>
      <c r="D7480" s="20"/>
      <c r="E7480" s="20"/>
      <c r="F7480" s="105">
        <v>33227</v>
      </c>
      <c r="G7480" s="116">
        <v>23.13</v>
      </c>
      <c r="H7480" s="20"/>
    </row>
    <row r="7481" spans="1:8" s="172" customFormat="1" ht="12.75" customHeight="1" x14ac:dyDescent="0.15">
      <c r="A7481" s="105"/>
      <c r="C7481" s="20"/>
      <c r="D7481" s="20"/>
      <c r="E7481" s="20"/>
      <c r="F7481" s="105">
        <v>33226</v>
      </c>
      <c r="G7481" s="116">
        <v>23.08</v>
      </c>
      <c r="H7481" s="20"/>
    </row>
    <row r="7482" spans="1:8" s="172" customFormat="1" ht="12.75" customHeight="1" x14ac:dyDescent="0.15">
      <c r="A7482" s="105"/>
      <c r="C7482" s="20"/>
      <c r="D7482" s="20"/>
      <c r="E7482" s="20"/>
      <c r="F7482" s="105">
        <v>33225</v>
      </c>
      <c r="G7482" s="116">
        <v>23.11</v>
      </c>
      <c r="H7482" s="20"/>
    </row>
    <row r="7483" spans="1:8" s="172" customFormat="1" ht="12.75" customHeight="1" x14ac:dyDescent="0.15">
      <c r="A7483" s="105"/>
      <c r="C7483" s="20"/>
      <c r="D7483" s="20"/>
      <c r="E7483" s="20"/>
      <c r="F7483" s="105">
        <v>33224</v>
      </c>
      <c r="G7483" s="116">
        <v>24.85</v>
      </c>
      <c r="H7483" s="20"/>
    </row>
    <row r="7484" spans="1:8" s="172" customFormat="1" ht="12.75" customHeight="1" x14ac:dyDescent="0.15">
      <c r="A7484" s="105"/>
      <c r="C7484" s="20"/>
      <c r="D7484" s="20"/>
      <c r="E7484" s="20"/>
      <c r="F7484" s="105">
        <v>33221</v>
      </c>
      <c r="G7484" s="116">
        <v>23.85</v>
      </c>
      <c r="H7484" s="20"/>
    </row>
    <row r="7485" spans="1:8" s="172" customFormat="1" ht="12.75" customHeight="1" x14ac:dyDescent="0.15">
      <c r="A7485" s="105"/>
      <c r="C7485" s="20"/>
      <c r="D7485" s="20"/>
      <c r="E7485" s="20"/>
      <c r="F7485" s="105">
        <v>33220</v>
      </c>
      <c r="G7485" s="116">
        <v>23.05</v>
      </c>
      <c r="H7485" s="20"/>
    </row>
    <row r="7486" spans="1:8" s="172" customFormat="1" ht="12.75" customHeight="1" x14ac:dyDescent="0.15">
      <c r="A7486" s="105"/>
      <c r="C7486" s="20"/>
      <c r="D7486" s="20"/>
      <c r="E7486" s="20"/>
      <c r="F7486" s="105">
        <v>33219</v>
      </c>
      <c r="G7486" s="116">
        <v>21.28</v>
      </c>
      <c r="H7486" s="20"/>
    </row>
    <row r="7487" spans="1:8" s="172" customFormat="1" ht="12.75" customHeight="1" x14ac:dyDescent="0.15">
      <c r="A7487" s="105"/>
      <c r="C7487" s="20"/>
      <c r="D7487" s="20"/>
      <c r="E7487" s="20"/>
      <c r="F7487" s="105">
        <v>33218</v>
      </c>
      <c r="G7487" s="116">
        <v>23.75</v>
      </c>
      <c r="H7487" s="20"/>
    </row>
    <row r="7488" spans="1:8" s="172" customFormat="1" ht="12.75" customHeight="1" x14ac:dyDescent="0.15">
      <c r="A7488" s="105"/>
      <c r="C7488" s="20"/>
      <c r="D7488" s="20"/>
      <c r="E7488" s="20"/>
      <c r="F7488" s="105">
        <v>33217</v>
      </c>
      <c r="G7488" s="116">
        <v>23.58</v>
      </c>
      <c r="H7488" s="20"/>
    </row>
    <row r="7489" spans="1:8" s="172" customFormat="1" ht="12.75" customHeight="1" x14ac:dyDescent="0.15">
      <c r="A7489" s="105"/>
      <c r="C7489" s="20"/>
      <c r="D7489" s="20"/>
      <c r="E7489" s="20"/>
      <c r="F7489" s="105">
        <v>33214</v>
      </c>
      <c r="G7489" s="116">
        <v>22.59</v>
      </c>
      <c r="H7489" s="20"/>
    </row>
    <row r="7490" spans="1:8" s="172" customFormat="1" ht="12.75" customHeight="1" x14ac:dyDescent="0.15">
      <c r="A7490" s="105"/>
      <c r="C7490" s="20"/>
      <c r="D7490" s="20"/>
      <c r="E7490" s="20"/>
      <c r="F7490" s="105">
        <v>33213</v>
      </c>
      <c r="G7490" s="116">
        <v>22.62</v>
      </c>
      <c r="H7490" s="20"/>
    </row>
    <row r="7491" spans="1:8" s="172" customFormat="1" ht="12.75" customHeight="1" x14ac:dyDescent="0.15">
      <c r="A7491" s="105"/>
      <c r="C7491" s="20"/>
      <c r="D7491" s="20"/>
      <c r="E7491" s="20"/>
      <c r="F7491" s="105">
        <v>33212</v>
      </c>
      <c r="G7491" s="116">
        <v>20.94</v>
      </c>
      <c r="H7491" s="20"/>
    </row>
    <row r="7492" spans="1:8" s="172" customFormat="1" ht="12.75" customHeight="1" x14ac:dyDescent="0.15">
      <c r="A7492" s="105"/>
      <c r="C7492" s="20"/>
      <c r="D7492" s="20"/>
      <c r="E7492" s="20"/>
      <c r="F7492" s="105">
        <v>33211</v>
      </c>
      <c r="G7492" s="116">
        <v>22.03</v>
      </c>
      <c r="H7492" s="20"/>
    </row>
    <row r="7493" spans="1:8" s="172" customFormat="1" ht="12.75" customHeight="1" x14ac:dyDescent="0.15">
      <c r="A7493" s="105"/>
      <c r="C7493" s="20"/>
      <c r="D7493" s="20"/>
      <c r="E7493" s="20"/>
      <c r="F7493" s="105">
        <v>33210</v>
      </c>
      <c r="G7493" s="116">
        <v>22.29</v>
      </c>
      <c r="H7493" s="20"/>
    </row>
    <row r="7494" spans="1:8" s="172" customFormat="1" ht="12.75" customHeight="1" x14ac:dyDescent="0.15">
      <c r="A7494" s="105"/>
      <c r="C7494" s="20"/>
      <c r="D7494" s="20"/>
      <c r="E7494" s="20"/>
      <c r="F7494" s="105">
        <v>33207</v>
      </c>
      <c r="G7494" s="116">
        <v>22.16</v>
      </c>
      <c r="H7494" s="20"/>
    </row>
    <row r="7495" spans="1:8" s="172" customFormat="1" ht="12.75" customHeight="1" x14ac:dyDescent="0.15">
      <c r="A7495" s="105"/>
      <c r="C7495" s="20"/>
      <c r="D7495" s="20"/>
      <c r="E7495" s="20"/>
      <c r="F7495" s="105">
        <v>33206</v>
      </c>
      <c r="G7495" s="116">
        <v>23.91</v>
      </c>
      <c r="H7495" s="20"/>
    </row>
    <row r="7496" spans="1:8" s="172" customFormat="1" ht="12.75" customHeight="1" x14ac:dyDescent="0.15">
      <c r="A7496" s="105"/>
      <c r="C7496" s="20"/>
      <c r="D7496" s="20"/>
      <c r="E7496" s="20"/>
      <c r="F7496" s="105">
        <v>33205</v>
      </c>
      <c r="G7496" s="116">
        <v>22.96</v>
      </c>
      <c r="H7496" s="20"/>
    </row>
    <row r="7497" spans="1:8" s="172" customFormat="1" ht="12.75" customHeight="1" x14ac:dyDescent="0.15">
      <c r="A7497" s="105"/>
      <c r="C7497" s="20"/>
      <c r="D7497" s="20"/>
      <c r="E7497" s="20"/>
      <c r="F7497" s="105">
        <v>33204</v>
      </c>
      <c r="G7497" s="116">
        <v>22.86</v>
      </c>
      <c r="H7497" s="20"/>
    </row>
    <row r="7498" spans="1:8" s="172" customFormat="1" ht="12.75" customHeight="1" x14ac:dyDescent="0.15">
      <c r="A7498" s="105"/>
      <c r="C7498" s="20"/>
      <c r="D7498" s="20"/>
      <c r="E7498" s="20"/>
      <c r="F7498" s="105">
        <v>33203</v>
      </c>
      <c r="G7498" s="116">
        <v>22.76</v>
      </c>
      <c r="H7498" s="20"/>
    </row>
    <row r="7499" spans="1:8" s="172" customFormat="1" ht="12.75" customHeight="1" x14ac:dyDescent="0.15">
      <c r="A7499" s="105"/>
      <c r="C7499" s="20"/>
      <c r="D7499" s="20"/>
      <c r="E7499" s="20"/>
      <c r="F7499" s="105">
        <v>33200</v>
      </c>
      <c r="G7499" s="116">
        <v>20.98</v>
      </c>
      <c r="H7499" s="20"/>
    </row>
    <row r="7500" spans="1:8" s="172" customFormat="1" ht="12.75" customHeight="1" x14ac:dyDescent="0.15">
      <c r="A7500" s="105"/>
      <c r="C7500" s="20"/>
      <c r="D7500" s="20"/>
      <c r="E7500" s="20"/>
      <c r="F7500" s="105">
        <v>33198</v>
      </c>
      <c r="G7500" s="116">
        <v>21.09</v>
      </c>
      <c r="H7500" s="20"/>
    </row>
    <row r="7501" spans="1:8" s="172" customFormat="1" ht="12.75" customHeight="1" x14ac:dyDescent="0.15">
      <c r="A7501" s="105"/>
      <c r="C7501" s="20"/>
      <c r="D7501" s="20"/>
      <c r="E7501" s="20"/>
      <c r="F7501" s="105">
        <v>33197</v>
      </c>
      <c r="G7501" s="116">
        <v>20.09</v>
      </c>
      <c r="H7501" s="20"/>
    </row>
    <row r="7502" spans="1:8" s="172" customFormat="1" ht="12.75" customHeight="1" x14ac:dyDescent="0.15">
      <c r="A7502" s="105"/>
      <c r="C7502" s="20"/>
      <c r="D7502" s="20"/>
      <c r="E7502" s="20"/>
      <c r="F7502" s="105">
        <v>33196</v>
      </c>
      <c r="G7502" s="116">
        <v>20.95</v>
      </c>
      <c r="H7502" s="20"/>
    </row>
    <row r="7503" spans="1:8" s="172" customFormat="1" ht="12.75" customHeight="1" x14ac:dyDescent="0.15">
      <c r="A7503" s="105"/>
      <c r="C7503" s="20"/>
      <c r="D7503" s="20"/>
      <c r="E7503" s="20"/>
      <c r="F7503" s="105">
        <v>33193</v>
      </c>
      <c r="G7503" s="116">
        <v>21.34</v>
      </c>
      <c r="H7503" s="20"/>
    </row>
    <row r="7504" spans="1:8" s="172" customFormat="1" ht="12.75" customHeight="1" x14ac:dyDescent="0.15">
      <c r="A7504" s="105"/>
      <c r="C7504" s="20"/>
      <c r="D7504" s="20"/>
      <c r="E7504" s="20"/>
      <c r="F7504" s="105">
        <v>33192</v>
      </c>
      <c r="G7504" s="116">
        <v>22.57</v>
      </c>
      <c r="H7504" s="20"/>
    </row>
    <row r="7505" spans="1:8" s="172" customFormat="1" ht="12.75" customHeight="1" x14ac:dyDescent="0.15">
      <c r="A7505" s="105"/>
      <c r="C7505" s="20"/>
      <c r="D7505" s="20"/>
      <c r="E7505" s="20"/>
      <c r="F7505" s="105">
        <v>33191</v>
      </c>
      <c r="G7505" s="116">
        <v>22.89</v>
      </c>
      <c r="H7505" s="20"/>
    </row>
    <row r="7506" spans="1:8" s="172" customFormat="1" ht="12.75" customHeight="1" x14ac:dyDescent="0.15">
      <c r="A7506" s="105"/>
      <c r="C7506" s="20"/>
      <c r="D7506" s="20"/>
      <c r="E7506" s="20"/>
      <c r="F7506" s="105">
        <v>33190</v>
      </c>
      <c r="G7506" s="116">
        <v>24.58</v>
      </c>
      <c r="H7506" s="20"/>
    </row>
    <row r="7507" spans="1:8" s="172" customFormat="1" ht="12.75" customHeight="1" x14ac:dyDescent="0.15">
      <c r="A7507" s="105"/>
      <c r="C7507" s="20"/>
      <c r="D7507" s="20"/>
      <c r="E7507" s="20"/>
      <c r="F7507" s="105">
        <v>33189</v>
      </c>
      <c r="G7507" s="116">
        <v>25.6</v>
      </c>
      <c r="H7507" s="20"/>
    </row>
    <row r="7508" spans="1:8" s="172" customFormat="1" ht="12.75" customHeight="1" x14ac:dyDescent="0.15">
      <c r="A7508" s="105"/>
      <c r="C7508" s="20"/>
      <c r="D7508" s="20"/>
      <c r="E7508" s="20"/>
      <c r="F7508" s="105">
        <v>33186</v>
      </c>
      <c r="G7508" s="116">
        <v>26.96</v>
      </c>
      <c r="H7508" s="20"/>
    </row>
    <row r="7509" spans="1:8" s="172" customFormat="1" ht="12.75" customHeight="1" x14ac:dyDescent="0.15">
      <c r="A7509" s="105"/>
      <c r="C7509" s="20"/>
      <c r="D7509" s="20"/>
      <c r="E7509" s="20"/>
      <c r="F7509" s="105">
        <v>33185</v>
      </c>
      <c r="G7509" s="116">
        <v>30.79</v>
      </c>
      <c r="H7509" s="20"/>
    </row>
    <row r="7510" spans="1:8" s="172" customFormat="1" ht="12.75" customHeight="1" x14ac:dyDescent="0.15">
      <c r="A7510" s="105"/>
      <c r="C7510" s="20"/>
      <c r="D7510" s="20"/>
      <c r="E7510" s="20"/>
      <c r="F7510" s="105">
        <v>33184</v>
      </c>
      <c r="G7510" s="116">
        <v>30.87</v>
      </c>
      <c r="H7510" s="20"/>
    </row>
    <row r="7511" spans="1:8" s="172" customFormat="1" ht="12.75" customHeight="1" x14ac:dyDescent="0.15">
      <c r="A7511" s="105"/>
      <c r="C7511" s="20"/>
      <c r="D7511" s="20"/>
      <c r="E7511" s="20"/>
      <c r="F7511" s="105">
        <v>33183</v>
      </c>
      <c r="G7511" s="116">
        <v>29.11</v>
      </c>
      <c r="H7511" s="20"/>
    </row>
    <row r="7512" spans="1:8" s="172" customFormat="1" ht="12.75" customHeight="1" x14ac:dyDescent="0.15">
      <c r="A7512" s="105"/>
      <c r="C7512" s="20"/>
      <c r="D7512" s="20"/>
      <c r="E7512" s="20"/>
      <c r="F7512" s="105">
        <v>33182</v>
      </c>
      <c r="G7512" s="116">
        <v>29.85</v>
      </c>
      <c r="H7512" s="20"/>
    </row>
    <row r="7513" spans="1:8" s="172" customFormat="1" ht="12.75" customHeight="1" x14ac:dyDescent="0.15">
      <c r="A7513" s="105"/>
      <c r="C7513" s="20"/>
      <c r="D7513" s="20"/>
      <c r="E7513" s="20"/>
      <c r="F7513" s="105">
        <v>33179</v>
      </c>
      <c r="G7513" s="116">
        <v>30.03</v>
      </c>
      <c r="H7513" s="20"/>
    </row>
    <row r="7514" spans="1:8" s="172" customFormat="1" ht="12.75" customHeight="1" x14ac:dyDescent="0.15">
      <c r="A7514" s="105"/>
      <c r="C7514" s="20"/>
      <c r="D7514" s="20"/>
      <c r="E7514" s="20"/>
      <c r="F7514" s="105">
        <v>33178</v>
      </c>
      <c r="G7514" s="116">
        <v>30.25</v>
      </c>
      <c r="H7514" s="20"/>
    </row>
    <row r="7515" spans="1:8" s="172" customFormat="1" ht="12.75" customHeight="1" x14ac:dyDescent="0.15">
      <c r="A7515" s="105"/>
      <c r="C7515" s="20"/>
      <c r="D7515" s="20"/>
      <c r="E7515" s="20"/>
      <c r="F7515" s="105">
        <v>33177</v>
      </c>
      <c r="G7515" s="116">
        <v>30.04</v>
      </c>
      <c r="H7515" s="20"/>
    </row>
    <row r="7516" spans="1:8" s="172" customFormat="1" ht="12.75" customHeight="1" x14ac:dyDescent="0.15">
      <c r="A7516" s="105"/>
      <c r="C7516" s="20"/>
      <c r="D7516" s="20"/>
      <c r="E7516" s="20"/>
      <c r="F7516" s="105">
        <v>33176</v>
      </c>
      <c r="G7516" s="116">
        <v>30.52</v>
      </c>
      <c r="H7516" s="20"/>
    </row>
    <row r="7517" spans="1:8" s="172" customFormat="1" ht="12.75" customHeight="1" x14ac:dyDescent="0.15">
      <c r="A7517" s="105"/>
      <c r="C7517" s="20"/>
      <c r="D7517" s="20"/>
      <c r="E7517" s="20"/>
      <c r="F7517" s="105">
        <v>33175</v>
      </c>
      <c r="G7517" s="116">
        <v>31.54</v>
      </c>
      <c r="H7517" s="20"/>
    </row>
    <row r="7518" spans="1:8" s="172" customFormat="1" ht="12.75" customHeight="1" x14ac:dyDescent="0.15">
      <c r="A7518" s="105"/>
      <c r="C7518" s="20"/>
      <c r="D7518" s="20"/>
      <c r="E7518" s="20"/>
      <c r="F7518" s="105">
        <v>33172</v>
      </c>
      <c r="G7518" s="116">
        <v>30.75</v>
      </c>
      <c r="H7518" s="20"/>
    </row>
    <row r="7519" spans="1:8" s="172" customFormat="1" ht="12.75" customHeight="1" x14ac:dyDescent="0.15">
      <c r="A7519" s="105"/>
      <c r="C7519" s="20"/>
      <c r="D7519" s="20"/>
      <c r="E7519" s="20"/>
      <c r="F7519" s="105">
        <v>33171</v>
      </c>
      <c r="G7519" s="116">
        <v>29.04</v>
      </c>
      <c r="H7519" s="20"/>
    </row>
    <row r="7520" spans="1:8" s="172" customFormat="1" ht="12.75" customHeight="1" x14ac:dyDescent="0.15">
      <c r="A7520" s="105"/>
      <c r="C7520" s="20"/>
      <c r="D7520" s="20"/>
      <c r="E7520" s="20"/>
      <c r="F7520" s="105">
        <v>33170</v>
      </c>
      <c r="G7520" s="116">
        <v>28.28</v>
      </c>
      <c r="H7520" s="20"/>
    </row>
    <row r="7521" spans="1:8" s="172" customFormat="1" ht="12.75" customHeight="1" x14ac:dyDescent="0.15">
      <c r="A7521" s="105"/>
      <c r="C7521" s="20"/>
      <c r="D7521" s="20"/>
      <c r="E7521" s="20"/>
      <c r="F7521" s="105">
        <v>33169</v>
      </c>
      <c r="G7521" s="116">
        <v>27.57</v>
      </c>
      <c r="H7521" s="20"/>
    </row>
    <row r="7522" spans="1:8" s="172" customFormat="1" ht="12.75" customHeight="1" x14ac:dyDescent="0.15">
      <c r="A7522" s="105"/>
      <c r="C7522" s="20"/>
      <c r="D7522" s="20"/>
      <c r="E7522" s="20"/>
      <c r="F7522" s="105">
        <v>33168</v>
      </c>
      <c r="G7522" s="116">
        <v>27.27</v>
      </c>
      <c r="H7522" s="20"/>
    </row>
    <row r="7523" spans="1:8" s="172" customFormat="1" ht="12.75" customHeight="1" x14ac:dyDescent="0.15">
      <c r="A7523" s="105"/>
      <c r="C7523" s="20"/>
      <c r="D7523" s="20"/>
      <c r="E7523" s="20"/>
      <c r="F7523" s="105">
        <v>33165</v>
      </c>
      <c r="G7523" s="116">
        <v>27.86</v>
      </c>
      <c r="H7523" s="20"/>
    </row>
    <row r="7524" spans="1:8" s="172" customFormat="1" ht="12.75" customHeight="1" x14ac:dyDescent="0.15">
      <c r="A7524" s="105"/>
      <c r="C7524" s="20"/>
      <c r="D7524" s="20"/>
      <c r="E7524" s="20"/>
      <c r="F7524" s="105">
        <v>33164</v>
      </c>
      <c r="G7524" s="116">
        <v>29.6</v>
      </c>
      <c r="H7524" s="20"/>
    </row>
    <row r="7525" spans="1:8" s="172" customFormat="1" ht="12.75" customHeight="1" x14ac:dyDescent="0.15">
      <c r="A7525" s="105"/>
      <c r="C7525" s="20"/>
      <c r="D7525" s="20"/>
      <c r="E7525" s="20"/>
      <c r="F7525" s="105">
        <v>33163</v>
      </c>
      <c r="G7525" s="116">
        <v>31.37</v>
      </c>
      <c r="H7525" s="20"/>
    </row>
    <row r="7526" spans="1:8" s="172" customFormat="1" ht="12.75" customHeight="1" x14ac:dyDescent="0.15">
      <c r="A7526" s="105"/>
      <c r="C7526" s="20"/>
      <c r="D7526" s="20"/>
      <c r="E7526" s="20"/>
      <c r="F7526" s="105">
        <v>33162</v>
      </c>
      <c r="G7526" s="116">
        <v>31.45</v>
      </c>
      <c r="H7526" s="20"/>
    </row>
    <row r="7527" spans="1:8" s="172" customFormat="1" ht="12.75" customHeight="1" x14ac:dyDescent="0.15">
      <c r="A7527" s="105"/>
      <c r="C7527" s="20"/>
      <c r="D7527" s="20"/>
      <c r="E7527" s="20"/>
      <c r="F7527" s="105">
        <v>33161</v>
      </c>
      <c r="G7527" s="116">
        <v>31.64</v>
      </c>
      <c r="H7527" s="20"/>
    </row>
    <row r="7528" spans="1:8" s="172" customFormat="1" ht="12.75" customHeight="1" x14ac:dyDescent="0.15">
      <c r="A7528" s="105"/>
      <c r="C7528" s="20"/>
      <c r="D7528" s="20"/>
      <c r="E7528" s="20"/>
      <c r="F7528" s="105">
        <v>33158</v>
      </c>
      <c r="G7528" s="116">
        <v>31.94</v>
      </c>
      <c r="H7528" s="20"/>
    </row>
    <row r="7529" spans="1:8" s="172" customFormat="1" ht="12.75" customHeight="1" x14ac:dyDescent="0.15">
      <c r="A7529" s="105"/>
      <c r="C7529" s="20"/>
      <c r="D7529" s="20"/>
      <c r="E7529" s="20"/>
      <c r="F7529" s="105">
        <v>33157</v>
      </c>
      <c r="G7529" s="116">
        <v>33.979999999999997</v>
      </c>
      <c r="H7529" s="20"/>
    </row>
    <row r="7530" spans="1:8" s="172" customFormat="1" ht="12.75" customHeight="1" x14ac:dyDescent="0.15">
      <c r="A7530" s="105"/>
      <c r="C7530" s="20"/>
      <c r="D7530" s="20"/>
      <c r="E7530" s="20"/>
      <c r="F7530" s="105">
        <v>33156</v>
      </c>
      <c r="G7530" s="116">
        <v>31.19</v>
      </c>
      <c r="H7530" s="20"/>
    </row>
    <row r="7531" spans="1:8" s="172" customFormat="1" ht="12.75" customHeight="1" x14ac:dyDescent="0.15">
      <c r="A7531" s="105"/>
      <c r="C7531" s="20"/>
      <c r="D7531" s="20"/>
      <c r="E7531" s="20"/>
      <c r="F7531" s="105">
        <v>33155</v>
      </c>
      <c r="G7531" s="116">
        <v>30.71</v>
      </c>
      <c r="H7531" s="20"/>
    </row>
    <row r="7532" spans="1:8" s="172" customFormat="1" ht="12.75" customHeight="1" x14ac:dyDescent="0.15">
      <c r="A7532" s="105"/>
      <c r="C7532" s="20"/>
      <c r="D7532" s="20"/>
      <c r="E7532" s="20"/>
      <c r="F7532" s="105">
        <v>33154</v>
      </c>
      <c r="G7532" s="116">
        <v>28.04</v>
      </c>
      <c r="H7532" s="20"/>
    </row>
    <row r="7533" spans="1:8" s="172" customFormat="1" ht="12.75" customHeight="1" x14ac:dyDescent="0.15">
      <c r="A7533" s="105"/>
      <c r="C7533" s="20"/>
      <c r="D7533" s="20"/>
      <c r="E7533" s="20"/>
      <c r="F7533" s="105">
        <v>33151</v>
      </c>
      <c r="G7533" s="116">
        <v>27.85</v>
      </c>
      <c r="H7533" s="20"/>
    </row>
    <row r="7534" spans="1:8" s="172" customFormat="1" ht="12.75" customHeight="1" x14ac:dyDescent="0.15">
      <c r="A7534" s="105"/>
      <c r="C7534" s="20"/>
      <c r="D7534" s="20"/>
      <c r="E7534" s="20"/>
      <c r="F7534" s="105">
        <v>33150</v>
      </c>
      <c r="G7534" s="116">
        <v>27.51</v>
      </c>
      <c r="H7534" s="20"/>
    </row>
    <row r="7535" spans="1:8" s="172" customFormat="1" ht="12.75" customHeight="1" x14ac:dyDescent="0.15">
      <c r="A7535" s="105"/>
      <c r="C7535" s="20"/>
      <c r="D7535" s="20"/>
      <c r="E7535" s="20"/>
      <c r="F7535" s="105">
        <v>33149</v>
      </c>
      <c r="G7535" s="116">
        <v>27.9</v>
      </c>
      <c r="H7535" s="20"/>
    </row>
    <row r="7536" spans="1:8" s="172" customFormat="1" ht="12.75" customHeight="1" x14ac:dyDescent="0.15">
      <c r="A7536" s="105"/>
      <c r="C7536" s="20"/>
      <c r="D7536" s="20"/>
      <c r="E7536" s="20"/>
      <c r="F7536" s="105">
        <v>33148</v>
      </c>
      <c r="G7536" s="116">
        <v>27.28</v>
      </c>
      <c r="H7536" s="20"/>
    </row>
    <row r="7537" spans="1:8" s="172" customFormat="1" ht="12.75" customHeight="1" x14ac:dyDescent="0.15">
      <c r="A7537" s="105"/>
      <c r="C7537" s="20"/>
      <c r="D7537" s="20"/>
      <c r="E7537" s="20"/>
      <c r="F7537" s="105">
        <v>33147</v>
      </c>
      <c r="G7537" s="116">
        <v>28.06</v>
      </c>
      <c r="H7537" s="20"/>
    </row>
    <row r="7538" spans="1:8" s="172" customFormat="1" ht="12.75" customHeight="1" x14ac:dyDescent="0.15">
      <c r="A7538" s="105"/>
      <c r="C7538" s="20"/>
      <c r="D7538" s="20"/>
      <c r="E7538" s="20"/>
      <c r="F7538" s="105">
        <v>33144</v>
      </c>
      <c r="G7538" s="116">
        <v>29.11</v>
      </c>
      <c r="H7538" s="20"/>
    </row>
    <row r="7539" spans="1:8" s="172" customFormat="1" ht="12.75" customHeight="1" x14ac:dyDescent="0.15">
      <c r="A7539" s="105"/>
      <c r="C7539" s="20"/>
      <c r="D7539" s="20"/>
      <c r="E7539" s="20"/>
      <c r="F7539" s="105">
        <v>33143</v>
      </c>
      <c r="G7539" s="116">
        <v>28.67</v>
      </c>
      <c r="H7539" s="20"/>
    </row>
    <row r="7540" spans="1:8" s="172" customFormat="1" ht="12.75" customHeight="1" x14ac:dyDescent="0.15">
      <c r="A7540" s="105"/>
      <c r="C7540" s="20"/>
      <c r="D7540" s="20"/>
      <c r="E7540" s="20"/>
      <c r="F7540" s="105">
        <v>33142</v>
      </c>
      <c r="G7540" s="116">
        <v>28.19</v>
      </c>
      <c r="H7540" s="20"/>
    </row>
    <row r="7541" spans="1:8" s="172" customFormat="1" ht="12.75" customHeight="1" x14ac:dyDescent="0.15">
      <c r="A7541" s="105"/>
      <c r="C7541" s="20"/>
      <c r="D7541" s="20"/>
      <c r="E7541" s="20"/>
      <c r="F7541" s="105">
        <v>33141</v>
      </c>
      <c r="G7541" s="116">
        <v>28.81</v>
      </c>
      <c r="H7541" s="20"/>
    </row>
    <row r="7542" spans="1:8" s="172" customFormat="1" ht="12.75" customHeight="1" x14ac:dyDescent="0.15">
      <c r="A7542" s="105"/>
      <c r="C7542" s="20"/>
      <c r="D7542" s="20"/>
      <c r="E7542" s="20"/>
      <c r="F7542" s="105">
        <v>33140</v>
      </c>
      <c r="G7542" s="116">
        <v>30.56</v>
      </c>
      <c r="H7542" s="20"/>
    </row>
    <row r="7543" spans="1:8" s="172" customFormat="1" ht="12.75" customHeight="1" x14ac:dyDescent="0.15">
      <c r="A7543" s="105"/>
      <c r="C7543" s="20"/>
      <c r="D7543" s="20"/>
      <c r="E7543" s="20"/>
      <c r="F7543" s="105">
        <v>33137</v>
      </c>
      <c r="G7543" s="116">
        <v>30.04</v>
      </c>
      <c r="H7543" s="20"/>
    </row>
    <row r="7544" spans="1:8" s="172" customFormat="1" ht="12.75" customHeight="1" x14ac:dyDescent="0.15">
      <c r="A7544" s="105"/>
      <c r="C7544" s="20"/>
      <c r="D7544" s="20"/>
      <c r="E7544" s="20"/>
      <c r="F7544" s="105">
        <v>33136</v>
      </c>
      <c r="G7544" s="116">
        <v>28.66</v>
      </c>
      <c r="H7544" s="20"/>
    </row>
    <row r="7545" spans="1:8" s="172" customFormat="1" ht="12.75" customHeight="1" x14ac:dyDescent="0.15">
      <c r="A7545" s="105"/>
      <c r="C7545" s="20"/>
      <c r="D7545" s="20"/>
      <c r="E7545" s="20"/>
      <c r="F7545" s="105">
        <v>33135</v>
      </c>
      <c r="G7545" s="116">
        <v>27.88</v>
      </c>
      <c r="H7545" s="20"/>
    </row>
    <row r="7546" spans="1:8" s="172" customFormat="1" ht="12.75" customHeight="1" x14ac:dyDescent="0.15">
      <c r="A7546" s="105"/>
      <c r="C7546" s="20"/>
      <c r="D7546" s="20"/>
      <c r="E7546" s="20"/>
      <c r="F7546" s="105">
        <v>33134</v>
      </c>
      <c r="G7546" s="116">
        <v>28.82</v>
      </c>
      <c r="H7546" s="20"/>
    </row>
    <row r="7547" spans="1:8" s="172" customFormat="1" ht="12.75" customHeight="1" x14ac:dyDescent="0.15">
      <c r="A7547" s="105"/>
      <c r="C7547" s="20"/>
      <c r="D7547" s="20"/>
      <c r="E7547" s="20"/>
      <c r="F7547" s="105">
        <v>33133</v>
      </c>
      <c r="G7547" s="116">
        <v>29.55</v>
      </c>
      <c r="H7547" s="20"/>
    </row>
    <row r="7548" spans="1:8" s="172" customFormat="1" ht="12.75" customHeight="1" x14ac:dyDescent="0.15">
      <c r="A7548" s="105"/>
      <c r="C7548" s="20"/>
      <c r="D7548" s="20"/>
      <c r="E7548" s="20"/>
      <c r="F7548" s="105">
        <v>33130</v>
      </c>
      <c r="G7548" s="116">
        <v>30.56</v>
      </c>
      <c r="H7548" s="20"/>
    </row>
    <row r="7549" spans="1:8" s="172" customFormat="1" ht="12.75" customHeight="1" x14ac:dyDescent="0.15">
      <c r="A7549" s="105"/>
      <c r="C7549" s="20"/>
      <c r="D7549" s="20"/>
      <c r="E7549" s="20"/>
      <c r="F7549" s="105">
        <v>33129</v>
      </c>
      <c r="G7549" s="116">
        <v>29.33</v>
      </c>
      <c r="H7549" s="20"/>
    </row>
    <row r="7550" spans="1:8" s="172" customFormat="1" ht="12.75" customHeight="1" x14ac:dyDescent="0.15">
      <c r="A7550" s="105"/>
      <c r="C7550" s="20"/>
      <c r="D7550" s="20"/>
      <c r="E7550" s="20"/>
      <c r="F7550" s="105">
        <v>33128</v>
      </c>
      <c r="G7550" s="116">
        <v>28.12</v>
      </c>
      <c r="H7550" s="20"/>
    </row>
    <row r="7551" spans="1:8" s="172" customFormat="1" ht="12.75" customHeight="1" x14ac:dyDescent="0.15">
      <c r="A7551" s="105"/>
      <c r="C7551" s="20"/>
      <c r="D7551" s="20"/>
      <c r="E7551" s="20"/>
      <c r="F7551" s="105">
        <v>33127</v>
      </c>
      <c r="G7551" s="116">
        <v>28.38</v>
      </c>
      <c r="H7551" s="20"/>
    </row>
    <row r="7552" spans="1:8" s="172" customFormat="1" ht="12.75" customHeight="1" x14ac:dyDescent="0.15">
      <c r="A7552" s="105"/>
      <c r="C7552" s="20"/>
      <c r="D7552" s="20"/>
      <c r="E7552" s="20"/>
      <c r="F7552" s="105">
        <v>33126</v>
      </c>
      <c r="G7552" s="116">
        <v>29.34</v>
      </c>
      <c r="H7552" s="20"/>
    </row>
    <row r="7553" spans="1:8" s="172" customFormat="1" ht="12.75" customHeight="1" x14ac:dyDescent="0.15">
      <c r="A7553" s="105"/>
      <c r="C7553" s="20"/>
      <c r="D7553" s="20"/>
      <c r="E7553" s="20"/>
      <c r="F7553" s="105">
        <v>33123</v>
      </c>
      <c r="G7553" s="116">
        <v>28.73</v>
      </c>
      <c r="H7553" s="20"/>
    </row>
    <row r="7554" spans="1:8" s="172" customFormat="1" ht="12.75" customHeight="1" x14ac:dyDescent="0.15">
      <c r="A7554" s="105"/>
      <c r="C7554" s="20"/>
      <c r="D7554" s="20"/>
      <c r="E7554" s="20"/>
      <c r="F7554" s="105">
        <v>33122</v>
      </c>
      <c r="G7554" s="116">
        <v>30.19</v>
      </c>
      <c r="H7554" s="20"/>
    </row>
    <row r="7555" spans="1:8" s="172" customFormat="1" ht="12.75" customHeight="1" x14ac:dyDescent="0.15">
      <c r="A7555" s="105"/>
      <c r="C7555" s="20"/>
      <c r="D7555" s="20"/>
      <c r="E7555" s="20"/>
      <c r="F7555" s="105">
        <v>33121</v>
      </c>
      <c r="G7555" s="116">
        <v>28.52</v>
      </c>
      <c r="H7555" s="20"/>
    </row>
    <row r="7556" spans="1:8" s="172" customFormat="1" ht="12.75" customHeight="1" x14ac:dyDescent="0.15">
      <c r="A7556" s="105"/>
      <c r="C7556" s="20"/>
      <c r="D7556" s="20"/>
      <c r="E7556" s="20"/>
      <c r="F7556" s="105">
        <v>33120</v>
      </c>
      <c r="G7556" s="116">
        <v>29.58</v>
      </c>
      <c r="H7556" s="20"/>
    </row>
    <row r="7557" spans="1:8" s="172" customFormat="1" ht="12.75" customHeight="1" x14ac:dyDescent="0.15">
      <c r="A7557" s="105"/>
      <c r="C7557" s="20"/>
      <c r="D7557" s="20"/>
      <c r="E7557" s="20"/>
      <c r="F7557" s="105">
        <v>33116</v>
      </c>
      <c r="G7557" s="116">
        <v>29.9</v>
      </c>
      <c r="H7557" s="20"/>
    </row>
    <row r="7558" spans="1:8" s="172" customFormat="1" ht="12.75" customHeight="1" x14ac:dyDescent="0.15">
      <c r="A7558" s="105"/>
      <c r="C7558" s="20"/>
      <c r="D7558" s="20"/>
      <c r="E7558" s="20"/>
      <c r="F7558" s="105">
        <v>33115</v>
      </c>
      <c r="G7558" s="116">
        <v>29.89</v>
      </c>
      <c r="H7558" s="20"/>
    </row>
    <row r="7559" spans="1:8" s="172" customFormat="1" ht="12.75" customHeight="1" x14ac:dyDescent="0.15">
      <c r="A7559" s="105"/>
      <c r="C7559" s="20"/>
      <c r="D7559" s="20"/>
      <c r="E7559" s="20"/>
      <c r="F7559" s="105">
        <v>33114</v>
      </c>
      <c r="G7559" s="116">
        <v>27.38</v>
      </c>
      <c r="H7559" s="20"/>
    </row>
    <row r="7560" spans="1:8" s="172" customFormat="1" ht="12.75" customHeight="1" x14ac:dyDescent="0.15">
      <c r="A7560" s="105"/>
      <c r="C7560" s="20"/>
      <c r="D7560" s="20"/>
      <c r="E7560" s="20"/>
      <c r="F7560" s="105">
        <v>33113</v>
      </c>
      <c r="G7560" s="116">
        <v>29.12</v>
      </c>
      <c r="H7560" s="20"/>
    </row>
    <row r="7561" spans="1:8" s="172" customFormat="1" ht="12.75" customHeight="1" x14ac:dyDescent="0.15">
      <c r="A7561" s="105"/>
      <c r="C7561" s="20"/>
      <c r="D7561" s="20"/>
      <c r="E7561" s="20"/>
      <c r="F7561" s="105">
        <v>33112</v>
      </c>
      <c r="G7561" s="116">
        <v>29.63</v>
      </c>
      <c r="H7561" s="20"/>
    </row>
    <row r="7562" spans="1:8" s="172" customFormat="1" ht="12.75" customHeight="1" x14ac:dyDescent="0.15">
      <c r="A7562" s="105"/>
      <c r="C7562" s="20"/>
      <c r="D7562" s="20"/>
      <c r="E7562" s="20"/>
      <c r="F7562" s="105">
        <v>33109</v>
      </c>
      <c r="G7562" s="116">
        <v>33.93</v>
      </c>
      <c r="H7562" s="20"/>
    </row>
    <row r="7563" spans="1:8" s="172" customFormat="1" ht="12.75" customHeight="1" x14ac:dyDescent="0.15">
      <c r="A7563" s="105"/>
      <c r="C7563" s="20"/>
      <c r="D7563" s="20"/>
      <c r="E7563" s="20"/>
      <c r="F7563" s="105">
        <v>33108</v>
      </c>
      <c r="G7563" s="116">
        <v>36.47</v>
      </c>
      <c r="H7563" s="20"/>
    </row>
    <row r="7564" spans="1:8" s="172" customFormat="1" ht="12.75" customHeight="1" x14ac:dyDescent="0.15">
      <c r="A7564" s="105"/>
      <c r="C7564" s="20"/>
      <c r="D7564" s="20"/>
      <c r="E7564" s="20"/>
      <c r="F7564" s="105">
        <v>33107</v>
      </c>
      <c r="G7564" s="116">
        <v>30.55</v>
      </c>
      <c r="H7564" s="20"/>
    </row>
    <row r="7565" spans="1:8" s="172" customFormat="1" ht="12.75" customHeight="1" x14ac:dyDescent="0.15">
      <c r="A7565" s="105"/>
      <c r="C7565" s="20"/>
      <c r="D7565" s="20"/>
      <c r="E7565" s="20"/>
      <c r="F7565" s="105">
        <v>33106</v>
      </c>
      <c r="G7565" s="116">
        <v>28.9</v>
      </c>
      <c r="H7565" s="20"/>
    </row>
    <row r="7566" spans="1:8" s="172" customFormat="1" ht="12.75" customHeight="1" x14ac:dyDescent="0.15">
      <c r="A7566" s="105"/>
      <c r="C7566" s="20"/>
      <c r="D7566" s="20"/>
      <c r="E7566" s="20"/>
      <c r="F7566" s="105">
        <v>33105</v>
      </c>
      <c r="G7566" s="116">
        <v>26.46</v>
      </c>
      <c r="H7566" s="20"/>
    </row>
    <row r="7567" spans="1:8" s="172" customFormat="1" ht="12.75" customHeight="1" x14ac:dyDescent="0.15">
      <c r="A7567" s="105"/>
      <c r="C7567" s="20"/>
      <c r="D7567" s="20"/>
      <c r="E7567" s="20"/>
      <c r="F7567" s="105">
        <v>33102</v>
      </c>
      <c r="G7567" s="116">
        <v>27.53</v>
      </c>
      <c r="H7567" s="20"/>
    </row>
    <row r="7568" spans="1:8" s="172" customFormat="1" ht="12.75" customHeight="1" x14ac:dyDescent="0.15">
      <c r="A7568" s="105"/>
      <c r="C7568" s="20"/>
      <c r="D7568" s="20"/>
      <c r="E7568" s="20"/>
      <c r="F7568" s="105">
        <v>33101</v>
      </c>
      <c r="G7568" s="116">
        <v>27.16</v>
      </c>
      <c r="H7568" s="20"/>
    </row>
    <row r="7569" spans="1:8" s="172" customFormat="1" ht="12.75" customHeight="1" x14ac:dyDescent="0.15">
      <c r="A7569" s="105"/>
      <c r="C7569" s="20"/>
      <c r="D7569" s="20"/>
      <c r="E7569" s="20"/>
      <c r="F7569" s="105">
        <v>33100</v>
      </c>
      <c r="G7569" s="116">
        <v>23.31</v>
      </c>
      <c r="H7569" s="20"/>
    </row>
    <row r="7570" spans="1:8" s="172" customFormat="1" ht="12.75" customHeight="1" x14ac:dyDescent="0.15">
      <c r="A7570" s="105"/>
      <c r="C7570" s="20"/>
      <c r="D7570" s="20"/>
      <c r="E7570" s="20"/>
      <c r="F7570" s="105">
        <v>33099</v>
      </c>
      <c r="G7570" s="116">
        <v>24.18</v>
      </c>
      <c r="H7570" s="20"/>
    </row>
    <row r="7571" spans="1:8" s="172" customFormat="1" ht="12.75" customHeight="1" x14ac:dyDescent="0.15">
      <c r="A7571" s="105"/>
      <c r="C7571" s="20"/>
      <c r="D7571" s="20"/>
      <c r="E7571" s="20"/>
      <c r="F7571" s="105">
        <v>33098</v>
      </c>
      <c r="G7571" s="116">
        <v>25.74</v>
      </c>
      <c r="H7571" s="20"/>
    </row>
    <row r="7572" spans="1:8" s="172" customFormat="1" ht="12.75" customHeight="1" x14ac:dyDescent="0.15">
      <c r="A7572" s="105"/>
      <c r="C7572" s="20"/>
      <c r="D7572" s="20"/>
      <c r="E7572" s="20"/>
      <c r="F7572" s="105">
        <v>33095</v>
      </c>
      <c r="G7572" s="116">
        <v>25.75</v>
      </c>
      <c r="H7572" s="20"/>
    </row>
    <row r="7573" spans="1:8" s="172" customFormat="1" ht="12.75" customHeight="1" x14ac:dyDescent="0.15">
      <c r="A7573" s="105"/>
      <c r="C7573" s="20"/>
      <c r="D7573" s="20"/>
      <c r="E7573" s="20"/>
      <c r="F7573" s="105">
        <v>33094</v>
      </c>
      <c r="G7573" s="116">
        <v>24.39</v>
      </c>
      <c r="H7573" s="20"/>
    </row>
    <row r="7574" spans="1:8" s="172" customFormat="1" ht="12.75" customHeight="1" x14ac:dyDescent="0.15">
      <c r="A7574" s="105"/>
      <c r="C7574" s="20"/>
      <c r="D7574" s="20"/>
      <c r="E7574" s="20"/>
      <c r="F7574" s="105">
        <v>33093</v>
      </c>
      <c r="G7574" s="116">
        <v>28.27</v>
      </c>
      <c r="H7574" s="20"/>
    </row>
    <row r="7575" spans="1:8" s="172" customFormat="1" ht="12.75" customHeight="1" x14ac:dyDescent="0.15">
      <c r="A7575" s="105"/>
      <c r="C7575" s="20"/>
      <c r="D7575" s="20"/>
      <c r="E7575" s="20"/>
      <c r="F7575" s="105">
        <v>33092</v>
      </c>
      <c r="G7575" s="116">
        <v>32.75</v>
      </c>
      <c r="H7575" s="20"/>
    </row>
    <row r="7576" spans="1:8" s="172" customFormat="1" ht="12.75" customHeight="1" x14ac:dyDescent="0.15">
      <c r="A7576" s="105"/>
      <c r="C7576" s="20"/>
      <c r="D7576" s="20"/>
      <c r="E7576" s="20"/>
      <c r="F7576" s="105">
        <v>33091</v>
      </c>
      <c r="G7576" s="116">
        <v>35.909999999999997</v>
      </c>
      <c r="H7576" s="20"/>
    </row>
    <row r="7577" spans="1:8" s="172" customFormat="1" ht="12.75" customHeight="1" x14ac:dyDescent="0.15">
      <c r="A7577" s="105"/>
      <c r="C7577" s="20"/>
      <c r="D7577" s="20"/>
      <c r="E7577" s="20"/>
      <c r="F7577" s="105">
        <v>33088</v>
      </c>
      <c r="G7577" s="116">
        <v>28.74</v>
      </c>
      <c r="H7577" s="20"/>
    </row>
    <row r="7578" spans="1:8" s="172" customFormat="1" ht="12.75" customHeight="1" x14ac:dyDescent="0.15">
      <c r="A7578" s="105"/>
      <c r="C7578" s="20"/>
      <c r="D7578" s="20"/>
      <c r="E7578" s="20"/>
      <c r="F7578" s="105">
        <v>33087</v>
      </c>
      <c r="G7578" s="116">
        <v>20.43</v>
      </c>
      <c r="H7578" s="20"/>
    </row>
    <row r="7579" spans="1:8" s="172" customFormat="1" ht="12.75" customHeight="1" x14ac:dyDescent="0.15">
      <c r="A7579" s="105"/>
      <c r="C7579" s="20"/>
      <c r="D7579" s="20"/>
      <c r="E7579" s="20"/>
      <c r="F7579" s="105">
        <v>33086</v>
      </c>
      <c r="G7579" s="116">
        <v>21.64</v>
      </c>
      <c r="H7579" s="20"/>
    </row>
    <row r="7580" spans="1:8" s="172" customFormat="1" ht="12.75" customHeight="1" x14ac:dyDescent="0.15">
      <c r="A7580" s="105"/>
      <c r="C7580" s="20"/>
      <c r="D7580" s="20"/>
      <c r="E7580" s="20"/>
      <c r="F7580" s="105">
        <v>33085</v>
      </c>
      <c r="G7580" s="116">
        <v>21.11</v>
      </c>
      <c r="H7580" s="20"/>
    </row>
    <row r="7581" spans="1:8" s="172" customFormat="1" ht="12.75" customHeight="1" x14ac:dyDescent="0.15">
      <c r="A7581" s="105"/>
      <c r="C7581" s="20"/>
      <c r="D7581" s="20"/>
      <c r="E7581" s="20"/>
      <c r="F7581" s="105">
        <v>33084</v>
      </c>
      <c r="G7581" s="116">
        <v>21.16</v>
      </c>
      <c r="H7581" s="20"/>
    </row>
    <row r="7582" spans="1:8" s="172" customFormat="1" ht="12.75" customHeight="1" x14ac:dyDescent="0.15">
      <c r="A7582" s="105"/>
      <c r="C7582" s="20"/>
      <c r="D7582" s="20"/>
      <c r="E7582" s="20"/>
      <c r="F7582" s="105">
        <v>33081</v>
      </c>
      <c r="G7582" s="116">
        <v>21.12</v>
      </c>
      <c r="H7582" s="20"/>
    </row>
    <row r="7583" spans="1:8" s="172" customFormat="1" ht="12.75" customHeight="1" x14ac:dyDescent="0.15">
      <c r="A7583" s="105"/>
      <c r="C7583" s="20"/>
      <c r="D7583" s="20"/>
      <c r="E7583" s="20"/>
      <c r="F7583" s="105">
        <v>33080</v>
      </c>
      <c r="G7583" s="116">
        <v>20.260000000000002</v>
      </c>
      <c r="H7583" s="20"/>
    </row>
    <row r="7584" spans="1:8" s="172" customFormat="1" ht="12.75" customHeight="1" x14ac:dyDescent="0.15">
      <c r="A7584" s="105"/>
      <c r="C7584" s="20"/>
      <c r="D7584" s="20"/>
      <c r="E7584" s="20"/>
      <c r="F7584" s="105">
        <v>33079</v>
      </c>
      <c r="G7584" s="116">
        <v>20.190000000000001</v>
      </c>
      <c r="H7584" s="20"/>
    </row>
    <row r="7585" spans="1:8" s="172" customFormat="1" ht="12.75" customHeight="1" x14ac:dyDescent="0.15">
      <c r="A7585" s="105"/>
      <c r="C7585" s="20"/>
      <c r="D7585" s="20"/>
      <c r="E7585" s="20"/>
      <c r="F7585" s="105">
        <v>33078</v>
      </c>
      <c r="G7585" s="116">
        <v>21.79</v>
      </c>
      <c r="H7585" s="20"/>
    </row>
    <row r="7586" spans="1:8" s="172" customFormat="1" ht="12.75" customHeight="1" x14ac:dyDescent="0.15">
      <c r="A7586" s="105"/>
      <c r="C7586" s="20"/>
      <c r="D7586" s="20"/>
      <c r="E7586" s="20"/>
      <c r="F7586" s="105">
        <v>33077</v>
      </c>
      <c r="G7586" s="116">
        <v>23.68</v>
      </c>
      <c r="H7586" s="20"/>
    </row>
    <row r="7587" spans="1:8" s="172" customFormat="1" ht="12.75" customHeight="1" x14ac:dyDescent="0.15">
      <c r="A7587" s="105"/>
      <c r="C7587" s="20"/>
      <c r="D7587" s="20"/>
      <c r="E7587" s="20"/>
      <c r="F7587" s="105">
        <v>33074</v>
      </c>
      <c r="G7587" s="116">
        <v>15.63</v>
      </c>
      <c r="H7587" s="20"/>
    </row>
    <row r="7588" spans="1:8" s="172" customFormat="1" ht="12.75" customHeight="1" x14ac:dyDescent="0.15">
      <c r="A7588" s="105"/>
      <c r="C7588" s="20"/>
      <c r="D7588" s="20"/>
      <c r="E7588" s="20"/>
      <c r="F7588" s="105">
        <v>33073</v>
      </c>
      <c r="G7588" s="116">
        <v>18.559999999999999</v>
      </c>
      <c r="H7588" s="20"/>
    </row>
    <row r="7589" spans="1:8" s="172" customFormat="1" ht="12.75" customHeight="1" x14ac:dyDescent="0.15">
      <c r="A7589" s="105"/>
      <c r="C7589" s="20"/>
      <c r="D7589" s="20"/>
      <c r="E7589" s="20"/>
      <c r="F7589" s="105">
        <v>33072</v>
      </c>
      <c r="G7589" s="116">
        <v>18.899999999999999</v>
      </c>
      <c r="H7589" s="20"/>
    </row>
    <row r="7590" spans="1:8" s="172" customFormat="1" ht="12.75" customHeight="1" x14ac:dyDescent="0.15">
      <c r="A7590" s="105"/>
      <c r="C7590" s="20"/>
      <c r="D7590" s="20"/>
      <c r="E7590" s="20"/>
      <c r="F7590" s="105">
        <v>33071</v>
      </c>
      <c r="G7590" s="116">
        <v>16.66</v>
      </c>
      <c r="H7590" s="20"/>
    </row>
    <row r="7591" spans="1:8" s="172" customFormat="1" ht="12.75" customHeight="1" x14ac:dyDescent="0.15">
      <c r="A7591" s="105"/>
      <c r="C7591" s="20"/>
      <c r="D7591" s="20"/>
      <c r="E7591" s="20"/>
      <c r="F7591" s="105">
        <v>33070</v>
      </c>
      <c r="G7591" s="116">
        <v>16.75</v>
      </c>
      <c r="H7591" s="20"/>
    </row>
    <row r="7592" spans="1:8" s="172" customFormat="1" ht="12.75" customHeight="1" x14ac:dyDescent="0.15">
      <c r="A7592" s="105"/>
      <c r="C7592" s="20"/>
      <c r="D7592" s="20"/>
      <c r="E7592" s="20"/>
      <c r="F7592" s="105">
        <v>33067</v>
      </c>
      <c r="G7592" s="116">
        <v>17.09</v>
      </c>
      <c r="H7592" s="20"/>
    </row>
    <row r="7593" spans="1:8" s="172" customFormat="1" ht="12.75" customHeight="1" x14ac:dyDescent="0.15">
      <c r="A7593" s="105"/>
      <c r="C7593" s="20"/>
      <c r="D7593" s="20"/>
      <c r="E7593" s="20"/>
      <c r="F7593" s="105">
        <v>33066</v>
      </c>
      <c r="G7593" s="116">
        <v>17.059999999999999</v>
      </c>
      <c r="H7593" s="20"/>
    </row>
    <row r="7594" spans="1:8" s="172" customFormat="1" ht="12.75" customHeight="1" x14ac:dyDescent="0.15">
      <c r="A7594" s="105"/>
      <c r="C7594" s="20"/>
      <c r="D7594" s="20"/>
      <c r="E7594" s="20"/>
      <c r="F7594" s="105">
        <v>33065</v>
      </c>
      <c r="G7594" s="116">
        <v>16.68</v>
      </c>
      <c r="H7594" s="20"/>
    </row>
    <row r="7595" spans="1:8" s="172" customFormat="1" ht="12.75" customHeight="1" x14ac:dyDescent="0.15">
      <c r="A7595" s="105"/>
      <c r="C7595" s="20"/>
      <c r="D7595" s="20"/>
      <c r="E7595" s="20"/>
      <c r="F7595" s="105">
        <v>33064</v>
      </c>
      <c r="G7595" s="116">
        <v>16.920000000000002</v>
      </c>
      <c r="H7595" s="20"/>
    </row>
    <row r="7596" spans="1:8" s="172" customFormat="1" ht="12.75" customHeight="1" x14ac:dyDescent="0.15">
      <c r="A7596" s="105"/>
      <c r="C7596" s="20"/>
      <c r="D7596" s="20"/>
      <c r="E7596" s="20"/>
      <c r="F7596" s="105">
        <v>33063</v>
      </c>
      <c r="G7596" s="116">
        <v>16.66</v>
      </c>
      <c r="H7596" s="20"/>
    </row>
    <row r="7597" spans="1:8" s="172" customFormat="1" ht="12.75" customHeight="1" x14ac:dyDescent="0.15">
      <c r="A7597" s="105"/>
      <c r="C7597" s="20"/>
      <c r="D7597" s="20"/>
      <c r="E7597" s="20"/>
      <c r="F7597" s="105">
        <v>33060</v>
      </c>
      <c r="G7597" s="116">
        <v>16.41</v>
      </c>
      <c r="H7597" s="20"/>
    </row>
    <row r="7598" spans="1:8" s="172" customFormat="1" ht="12.75" customHeight="1" x14ac:dyDescent="0.15">
      <c r="A7598" s="105"/>
      <c r="C7598" s="20"/>
      <c r="D7598" s="20"/>
      <c r="E7598" s="20"/>
      <c r="F7598" s="105">
        <v>33059</v>
      </c>
      <c r="G7598" s="116">
        <v>17.25</v>
      </c>
      <c r="H7598" s="20"/>
    </row>
    <row r="7599" spans="1:8" s="172" customFormat="1" ht="12.75" customHeight="1" x14ac:dyDescent="0.15">
      <c r="A7599" s="105"/>
      <c r="C7599" s="20"/>
      <c r="D7599" s="20"/>
      <c r="E7599" s="20"/>
      <c r="F7599" s="105">
        <v>33057</v>
      </c>
      <c r="G7599" s="116">
        <v>16.11</v>
      </c>
      <c r="H7599" s="20"/>
    </row>
    <row r="7600" spans="1:8" s="172" customFormat="1" ht="12.75" customHeight="1" x14ac:dyDescent="0.15">
      <c r="A7600" s="105"/>
      <c r="C7600" s="20"/>
      <c r="D7600" s="20"/>
      <c r="E7600" s="20"/>
      <c r="F7600" s="105">
        <v>33056</v>
      </c>
      <c r="G7600" s="116">
        <v>16.260000000000002</v>
      </c>
      <c r="H7600" s="20"/>
    </row>
    <row r="7601" spans="1:8" s="172" customFormat="1" ht="12.75" customHeight="1" x14ac:dyDescent="0.15">
      <c r="A7601" s="105"/>
      <c r="C7601" s="20"/>
      <c r="D7601" s="20"/>
      <c r="E7601" s="20"/>
      <c r="F7601" s="105">
        <v>33053</v>
      </c>
      <c r="G7601" s="116">
        <v>15.5</v>
      </c>
      <c r="H7601" s="20"/>
    </row>
    <row r="7602" spans="1:8" s="172" customFormat="1" ht="12.75" customHeight="1" x14ac:dyDescent="0.15">
      <c r="A7602" s="105"/>
      <c r="C7602" s="20"/>
      <c r="D7602" s="20"/>
      <c r="E7602" s="20"/>
      <c r="F7602" s="105">
        <v>33052</v>
      </c>
      <c r="G7602" s="116">
        <v>16.18</v>
      </c>
      <c r="H7602" s="20"/>
    </row>
    <row r="7603" spans="1:8" s="172" customFormat="1" ht="12.75" customHeight="1" x14ac:dyDescent="0.15">
      <c r="A7603" s="105"/>
      <c r="C7603" s="20"/>
      <c r="D7603" s="20"/>
      <c r="E7603" s="20"/>
      <c r="F7603" s="105">
        <v>33051</v>
      </c>
      <c r="G7603" s="116">
        <v>16</v>
      </c>
      <c r="H7603" s="20"/>
    </row>
    <row r="7604" spans="1:8" s="172" customFormat="1" ht="12.75" customHeight="1" x14ac:dyDescent="0.15">
      <c r="A7604" s="105"/>
      <c r="C7604" s="20"/>
      <c r="D7604" s="20"/>
      <c r="E7604" s="20"/>
      <c r="F7604" s="105">
        <v>33050</v>
      </c>
      <c r="G7604" s="116">
        <v>16.29</v>
      </c>
      <c r="H7604" s="20"/>
    </row>
    <row r="7605" spans="1:8" s="172" customFormat="1" ht="12.75" customHeight="1" x14ac:dyDescent="0.15">
      <c r="A7605" s="105"/>
      <c r="C7605" s="20"/>
      <c r="D7605" s="20"/>
      <c r="E7605" s="20"/>
      <c r="F7605" s="105">
        <v>33049</v>
      </c>
      <c r="G7605" s="116">
        <v>17.059999999999999</v>
      </c>
      <c r="H7605" s="20"/>
    </row>
    <row r="7606" spans="1:8" s="172" customFormat="1" ht="12.75" customHeight="1" x14ac:dyDescent="0.15">
      <c r="A7606" s="105"/>
      <c r="C7606" s="20"/>
      <c r="D7606" s="20"/>
      <c r="E7606" s="20"/>
      <c r="F7606" s="105">
        <v>33046</v>
      </c>
      <c r="G7606" s="116">
        <v>19.36</v>
      </c>
      <c r="H7606" s="20"/>
    </row>
    <row r="7607" spans="1:8" s="172" customFormat="1" ht="12.75" customHeight="1" x14ac:dyDescent="0.15">
      <c r="A7607" s="105"/>
      <c r="C7607" s="20"/>
      <c r="D7607" s="20"/>
      <c r="E7607" s="20"/>
      <c r="F7607" s="105">
        <v>33045</v>
      </c>
      <c r="G7607" s="116">
        <v>14.72</v>
      </c>
      <c r="H7607" s="20"/>
    </row>
    <row r="7608" spans="1:8" s="172" customFormat="1" ht="12.75" customHeight="1" x14ac:dyDescent="0.15">
      <c r="A7608" s="105"/>
      <c r="C7608" s="20"/>
      <c r="D7608" s="20"/>
      <c r="E7608" s="20"/>
      <c r="F7608" s="105">
        <v>33044</v>
      </c>
      <c r="G7608" s="116">
        <v>15.27</v>
      </c>
      <c r="H7608" s="20"/>
    </row>
    <row r="7609" spans="1:8" s="172" customFormat="1" ht="12.75" customHeight="1" x14ac:dyDescent="0.15">
      <c r="A7609" s="105"/>
      <c r="C7609" s="20"/>
      <c r="D7609" s="20"/>
      <c r="E7609" s="20"/>
      <c r="F7609" s="105">
        <v>33043</v>
      </c>
      <c r="G7609" s="116">
        <v>15.23</v>
      </c>
      <c r="H7609" s="20"/>
    </row>
    <row r="7610" spans="1:8" s="172" customFormat="1" ht="12.75" customHeight="1" x14ac:dyDescent="0.15">
      <c r="A7610" s="105"/>
      <c r="C7610" s="20"/>
      <c r="D7610" s="20"/>
      <c r="E7610" s="20"/>
      <c r="F7610" s="105">
        <v>33042</v>
      </c>
      <c r="G7610" s="116">
        <v>17.71</v>
      </c>
      <c r="H7610" s="20"/>
    </row>
    <row r="7611" spans="1:8" s="172" customFormat="1" ht="12.75" customHeight="1" x14ac:dyDescent="0.15">
      <c r="A7611" s="105"/>
      <c r="C7611" s="20"/>
      <c r="D7611" s="20"/>
      <c r="E7611" s="20"/>
      <c r="F7611" s="105">
        <v>33039</v>
      </c>
      <c r="G7611" s="116">
        <v>15.9</v>
      </c>
      <c r="H7611" s="20"/>
    </row>
    <row r="7612" spans="1:8" s="172" customFormat="1" ht="12.75" customHeight="1" x14ac:dyDescent="0.15">
      <c r="A7612" s="105"/>
      <c r="C7612" s="20"/>
      <c r="D7612" s="20"/>
      <c r="E7612" s="20"/>
      <c r="F7612" s="105">
        <v>33038</v>
      </c>
      <c r="G7612" s="116">
        <v>17.399999999999999</v>
      </c>
      <c r="H7612" s="20"/>
    </row>
    <row r="7613" spans="1:8" s="172" customFormat="1" ht="12.75" customHeight="1" x14ac:dyDescent="0.15">
      <c r="A7613" s="105"/>
      <c r="C7613" s="20"/>
      <c r="D7613" s="20"/>
      <c r="E7613" s="20"/>
      <c r="F7613" s="105">
        <v>33037</v>
      </c>
      <c r="G7613" s="116">
        <v>17.38</v>
      </c>
      <c r="H7613" s="20"/>
    </row>
    <row r="7614" spans="1:8" s="172" customFormat="1" ht="12.75" customHeight="1" x14ac:dyDescent="0.15">
      <c r="A7614" s="105"/>
      <c r="C7614" s="20"/>
      <c r="D7614" s="20"/>
      <c r="E7614" s="20"/>
      <c r="F7614" s="105">
        <v>33036</v>
      </c>
      <c r="G7614" s="116">
        <v>16.600000000000001</v>
      </c>
      <c r="H7614" s="20"/>
    </row>
    <row r="7615" spans="1:8" s="172" customFormat="1" ht="12.75" customHeight="1" x14ac:dyDescent="0.15">
      <c r="A7615" s="105"/>
      <c r="C7615" s="20"/>
      <c r="D7615" s="20"/>
      <c r="E7615" s="20"/>
      <c r="F7615" s="105">
        <v>33035</v>
      </c>
      <c r="G7615" s="116">
        <v>16.34</v>
      </c>
      <c r="H7615" s="20"/>
    </row>
    <row r="7616" spans="1:8" s="172" customFormat="1" ht="12.75" customHeight="1" x14ac:dyDescent="0.15">
      <c r="A7616" s="105"/>
      <c r="C7616" s="20"/>
      <c r="D7616" s="20"/>
      <c r="E7616" s="20"/>
      <c r="F7616" s="105">
        <v>33032</v>
      </c>
      <c r="G7616" s="116">
        <v>17.579999999999998</v>
      </c>
      <c r="H7616" s="20"/>
    </row>
    <row r="7617" spans="1:8" s="172" customFormat="1" ht="12.75" customHeight="1" x14ac:dyDescent="0.15">
      <c r="A7617" s="105"/>
      <c r="C7617" s="20"/>
      <c r="D7617" s="20"/>
      <c r="E7617" s="20"/>
      <c r="F7617" s="105">
        <v>33031</v>
      </c>
      <c r="G7617" s="116">
        <v>16.88</v>
      </c>
      <c r="H7617" s="20"/>
    </row>
    <row r="7618" spans="1:8" s="172" customFormat="1" ht="12.75" customHeight="1" x14ac:dyDescent="0.15">
      <c r="A7618" s="105"/>
      <c r="C7618" s="20"/>
      <c r="D7618" s="20"/>
      <c r="E7618" s="20"/>
      <c r="F7618" s="105">
        <v>33030</v>
      </c>
      <c r="G7618" s="116">
        <v>17.420000000000002</v>
      </c>
      <c r="H7618" s="20"/>
    </row>
    <row r="7619" spans="1:8" s="172" customFormat="1" ht="12.75" customHeight="1" x14ac:dyDescent="0.15">
      <c r="A7619" s="105"/>
      <c r="C7619" s="20"/>
      <c r="D7619" s="20"/>
      <c r="E7619" s="20"/>
      <c r="F7619" s="105">
        <v>33029</v>
      </c>
      <c r="G7619" s="116">
        <v>18.97</v>
      </c>
      <c r="H7619" s="20"/>
    </row>
    <row r="7620" spans="1:8" s="172" customFormat="1" ht="12.75" customHeight="1" x14ac:dyDescent="0.15">
      <c r="A7620" s="105"/>
      <c r="C7620" s="20"/>
      <c r="D7620" s="20"/>
      <c r="E7620" s="20"/>
      <c r="F7620" s="105">
        <v>33028</v>
      </c>
      <c r="G7620" s="116">
        <v>18.39</v>
      </c>
      <c r="H7620" s="20"/>
    </row>
    <row r="7621" spans="1:8" s="172" customFormat="1" ht="12.75" customHeight="1" x14ac:dyDescent="0.15">
      <c r="A7621" s="105"/>
      <c r="C7621" s="20"/>
      <c r="D7621" s="20"/>
      <c r="E7621" s="20"/>
      <c r="F7621" s="105">
        <v>33025</v>
      </c>
      <c r="G7621" s="116">
        <v>17.09</v>
      </c>
      <c r="H7621" s="20"/>
    </row>
    <row r="7622" spans="1:8" s="172" customFormat="1" ht="12.75" customHeight="1" x14ac:dyDescent="0.15">
      <c r="A7622" s="105"/>
      <c r="C7622" s="20"/>
      <c r="D7622" s="20"/>
      <c r="E7622" s="20"/>
      <c r="F7622" s="105">
        <v>33024</v>
      </c>
      <c r="G7622" s="116">
        <v>17.37</v>
      </c>
      <c r="H7622" s="20"/>
    </row>
    <row r="7623" spans="1:8" s="172" customFormat="1" ht="12.75" customHeight="1" x14ac:dyDescent="0.15">
      <c r="A7623" s="105"/>
      <c r="C7623" s="20"/>
      <c r="D7623" s="20"/>
      <c r="E7623" s="20"/>
      <c r="F7623" s="105">
        <v>33023</v>
      </c>
      <c r="G7623" s="116">
        <v>17.440000000000001</v>
      </c>
      <c r="H7623" s="20"/>
    </row>
    <row r="7624" spans="1:8" s="172" customFormat="1" ht="12.75" customHeight="1" x14ac:dyDescent="0.15">
      <c r="A7624" s="105"/>
      <c r="C7624" s="20"/>
      <c r="D7624" s="20"/>
      <c r="E7624" s="20"/>
      <c r="F7624" s="105">
        <v>33022</v>
      </c>
      <c r="G7624" s="116">
        <v>18.75</v>
      </c>
      <c r="H7624" s="20"/>
    </row>
    <row r="7625" spans="1:8" s="172" customFormat="1" ht="12.75" customHeight="1" x14ac:dyDescent="0.15">
      <c r="A7625" s="105"/>
      <c r="C7625" s="20"/>
      <c r="D7625" s="20"/>
      <c r="E7625" s="20"/>
      <c r="F7625" s="105">
        <v>33018</v>
      </c>
      <c r="G7625" s="116">
        <v>17.32</v>
      </c>
      <c r="H7625" s="20"/>
    </row>
    <row r="7626" spans="1:8" s="172" customFormat="1" ht="12.75" customHeight="1" x14ac:dyDescent="0.15">
      <c r="A7626" s="105"/>
      <c r="C7626" s="20"/>
      <c r="D7626" s="20"/>
      <c r="E7626" s="20"/>
      <c r="F7626" s="105">
        <v>33017</v>
      </c>
      <c r="G7626" s="116">
        <v>17.7</v>
      </c>
      <c r="H7626" s="20"/>
    </row>
    <row r="7627" spans="1:8" s="172" customFormat="1" ht="12.75" customHeight="1" x14ac:dyDescent="0.15">
      <c r="A7627" s="105"/>
      <c r="C7627" s="20"/>
      <c r="D7627" s="20"/>
      <c r="E7627" s="20"/>
      <c r="F7627" s="105">
        <v>33016</v>
      </c>
      <c r="G7627" s="116">
        <v>17.18</v>
      </c>
      <c r="H7627" s="20"/>
    </row>
    <row r="7628" spans="1:8" s="172" customFormat="1" ht="12.75" customHeight="1" x14ac:dyDescent="0.15">
      <c r="A7628" s="105"/>
      <c r="C7628" s="20"/>
      <c r="D7628" s="20"/>
      <c r="E7628" s="20"/>
      <c r="F7628" s="105">
        <v>33015</v>
      </c>
      <c r="G7628" s="116">
        <v>17.84</v>
      </c>
      <c r="H7628" s="20"/>
    </row>
    <row r="7629" spans="1:8" s="172" customFormat="1" ht="12.75" customHeight="1" x14ac:dyDescent="0.15">
      <c r="A7629" s="105"/>
      <c r="C7629" s="20"/>
      <c r="D7629" s="20"/>
      <c r="E7629" s="20"/>
      <c r="F7629" s="105">
        <v>33014</v>
      </c>
      <c r="G7629" s="116">
        <v>16.72</v>
      </c>
      <c r="H7629" s="20"/>
    </row>
    <row r="7630" spans="1:8" s="172" customFormat="1" ht="12.75" customHeight="1" x14ac:dyDescent="0.15">
      <c r="A7630" s="105"/>
      <c r="C7630" s="20"/>
      <c r="D7630" s="20"/>
      <c r="E7630" s="20"/>
      <c r="F7630" s="105">
        <v>33011</v>
      </c>
      <c r="G7630" s="116">
        <v>17.2</v>
      </c>
      <c r="H7630" s="20"/>
    </row>
    <row r="7631" spans="1:8" s="172" customFormat="1" ht="12.75" customHeight="1" x14ac:dyDescent="0.15">
      <c r="A7631" s="105"/>
      <c r="C7631" s="20"/>
      <c r="D7631" s="20"/>
      <c r="E7631" s="20"/>
      <c r="F7631" s="105">
        <v>33010</v>
      </c>
      <c r="G7631" s="116">
        <v>17.27</v>
      </c>
      <c r="H7631" s="20"/>
    </row>
    <row r="7632" spans="1:8" s="172" customFormat="1" ht="12.75" customHeight="1" x14ac:dyDescent="0.15">
      <c r="A7632" s="105"/>
      <c r="C7632" s="20"/>
      <c r="D7632" s="20"/>
      <c r="E7632" s="20"/>
      <c r="F7632" s="105">
        <v>33009</v>
      </c>
      <c r="G7632" s="116">
        <v>17.71</v>
      </c>
      <c r="H7632" s="20"/>
    </row>
    <row r="7633" spans="1:8" s="172" customFormat="1" ht="12.75" customHeight="1" x14ac:dyDescent="0.15">
      <c r="A7633" s="105"/>
      <c r="C7633" s="20"/>
      <c r="D7633" s="20"/>
      <c r="E7633" s="20"/>
      <c r="F7633" s="105">
        <v>33008</v>
      </c>
      <c r="G7633" s="116">
        <v>19.489999999999998</v>
      </c>
      <c r="H7633" s="20"/>
    </row>
    <row r="7634" spans="1:8" s="172" customFormat="1" ht="12.75" customHeight="1" x14ac:dyDescent="0.15">
      <c r="A7634" s="105"/>
      <c r="C7634" s="20"/>
      <c r="D7634" s="20"/>
      <c r="E7634" s="20"/>
      <c r="F7634" s="105">
        <v>33007</v>
      </c>
      <c r="G7634" s="116">
        <v>20.14</v>
      </c>
      <c r="H7634" s="20"/>
    </row>
    <row r="7635" spans="1:8" s="172" customFormat="1" ht="12.75" customHeight="1" x14ac:dyDescent="0.15">
      <c r="A7635" s="105"/>
      <c r="C7635" s="20"/>
      <c r="D7635" s="20"/>
      <c r="E7635" s="20"/>
      <c r="F7635" s="105">
        <v>33004</v>
      </c>
      <c r="G7635" s="116">
        <v>19.809999999999999</v>
      </c>
      <c r="H7635" s="20"/>
    </row>
    <row r="7636" spans="1:8" s="172" customFormat="1" ht="12.75" customHeight="1" x14ac:dyDescent="0.15">
      <c r="A7636" s="105"/>
      <c r="C7636" s="20"/>
      <c r="D7636" s="20"/>
      <c r="E7636" s="20"/>
      <c r="F7636" s="105">
        <v>33003</v>
      </c>
      <c r="G7636" s="116">
        <v>18.59</v>
      </c>
      <c r="H7636" s="20"/>
    </row>
    <row r="7637" spans="1:8" s="172" customFormat="1" ht="12.75" customHeight="1" x14ac:dyDescent="0.15">
      <c r="A7637" s="105"/>
      <c r="C7637" s="20"/>
      <c r="D7637" s="20"/>
      <c r="E7637" s="20"/>
      <c r="F7637" s="105">
        <v>33002</v>
      </c>
      <c r="G7637" s="116">
        <v>18.64</v>
      </c>
      <c r="H7637" s="20"/>
    </row>
    <row r="7638" spans="1:8" s="172" customFormat="1" ht="12.75" customHeight="1" x14ac:dyDescent="0.15">
      <c r="A7638" s="105"/>
      <c r="C7638" s="20"/>
      <c r="D7638" s="20"/>
      <c r="E7638" s="20"/>
      <c r="F7638" s="105">
        <v>33001</v>
      </c>
      <c r="G7638" s="116">
        <v>18.489999999999998</v>
      </c>
      <c r="H7638" s="20"/>
    </row>
    <row r="7639" spans="1:8" s="172" customFormat="1" ht="12.75" customHeight="1" x14ac:dyDescent="0.15">
      <c r="A7639" s="105"/>
      <c r="C7639" s="20"/>
      <c r="D7639" s="20"/>
      <c r="E7639" s="20"/>
      <c r="F7639" s="105">
        <v>33000</v>
      </c>
      <c r="G7639" s="116">
        <v>17.649999999999999</v>
      </c>
      <c r="H7639" s="20"/>
    </row>
    <row r="7640" spans="1:8" s="172" customFormat="1" ht="12.75" customHeight="1" x14ac:dyDescent="0.15">
      <c r="A7640" s="105"/>
      <c r="C7640" s="20"/>
      <c r="D7640" s="20"/>
      <c r="E7640" s="20"/>
      <c r="F7640" s="105">
        <v>32997</v>
      </c>
      <c r="G7640" s="116">
        <v>17.28</v>
      </c>
      <c r="H7640" s="20"/>
    </row>
    <row r="7641" spans="1:8" s="172" customFormat="1" ht="12.75" customHeight="1" x14ac:dyDescent="0.15">
      <c r="A7641" s="105"/>
      <c r="C7641" s="20"/>
      <c r="D7641" s="20"/>
      <c r="E7641" s="20"/>
      <c r="F7641" s="105">
        <v>32996</v>
      </c>
      <c r="G7641" s="116">
        <v>17.809999999999999</v>
      </c>
      <c r="H7641" s="20"/>
    </row>
    <row r="7642" spans="1:8" s="172" customFormat="1" ht="12.75" customHeight="1" x14ac:dyDescent="0.15">
      <c r="A7642" s="105"/>
      <c r="C7642" s="20"/>
      <c r="D7642" s="20"/>
      <c r="E7642" s="20"/>
      <c r="F7642" s="105">
        <v>32995</v>
      </c>
      <c r="G7642" s="116">
        <v>19.32</v>
      </c>
      <c r="H7642" s="20"/>
    </row>
    <row r="7643" spans="1:8" s="172" customFormat="1" ht="12.75" customHeight="1" x14ac:dyDescent="0.15">
      <c r="A7643" s="105"/>
      <c r="C7643" s="20"/>
      <c r="D7643" s="20"/>
      <c r="E7643" s="20"/>
      <c r="F7643" s="105">
        <v>32994</v>
      </c>
      <c r="G7643" s="116">
        <v>18.43</v>
      </c>
      <c r="H7643" s="20"/>
    </row>
    <row r="7644" spans="1:8" s="172" customFormat="1" ht="12.75" customHeight="1" x14ac:dyDescent="0.15">
      <c r="A7644" s="105"/>
      <c r="C7644" s="20"/>
      <c r="D7644" s="20"/>
      <c r="E7644" s="20"/>
      <c r="F7644" s="105">
        <v>32993</v>
      </c>
      <c r="G7644" s="116">
        <v>19.52</v>
      </c>
      <c r="H7644" s="20"/>
    </row>
    <row r="7645" spans="1:8" s="172" customFormat="1" ht="12.75" customHeight="1" x14ac:dyDescent="0.15">
      <c r="A7645" s="105"/>
      <c r="C7645" s="20"/>
      <c r="D7645" s="20"/>
      <c r="E7645" s="20"/>
      <c r="F7645" s="105">
        <v>32990</v>
      </c>
      <c r="G7645" s="116">
        <v>22.19</v>
      </c>
      <c r="H7645" s="20"/>
    </row>
    <row r="7646" spans="1:8" s="172" customFormat="1" ht="12.75" customHeight="1" x14ac:dyDescent="0.15">
      <c r="A7646" s="105"/>
      <c r="C7646" s="20"/>
      <c r="D7646" s="20"/>
      <c r="E7646" s="20"/>
      <c r="F7646" s="105">
        <v>32989</v>
      </c>
      <c r="G7646" s="116">
        <v>20.25</v>
      </c>
      <c r="H7646" s="20"/>
    </row>
    <row r="7647" spans="1:8" s="172" customFormat="1" ht="12.75" customHeight="1" x14ac:dyDescent="0.15">
      <c r="A7647" s="105"/>
      <c r="C7647" s="20"/>
      <c r="D7647" s="20"/>
      <c r="E7647" s="20"/>
      <c r="F7647" s="105">
        <v>32988</v>
      </c>
      <c r="G7647" s="116">
        <v>20.86</v>
      </c>
      <c r="H7647" s="20"/>
    </row>
    <row r="7648" spans="1:8" s="172" customFormat="1" ht="12.75" customHeight="1" x14ac:dyDescent="0.15">
      <c r="A7648" s="105"/>
      <c r="C7648" s="20"/>
      <c r="D7648" s="20"/>
      <c r="E7648" s="20"/>
      <c r="F7648" s="105">
        <v>32987</v>
      </c>
      <c r="G7648" s="116">
        <v>21.7</v>
      </c>
      <c r="H7648" s="20"/>
    </row>
    <row r="7649" spans="1:8" s="172" customFormat="1" ht="12.75" customHeight="1" x14ac:dyDescent="0.15">
      <c r="A7649" s="105"/>
      <c r="C7649" s="20"/>
      <c r="D7649" s="20"/>
      <c r="E7649" s="20"/>
      <c r="F7649" s="105">
        <v>32986</v>
      </c>
      <c r="G7649" s="116">
        <v>24.16</v>
      </c>
      <c r="H7649" s="20"/>
    </row>
    <row r="7650" spans="1:8" s="172" customFormat="1" ht="12.75" customHeight="1" x14ac:dyDescent="0.15">
      <c r="A7650" s="105"/>
      <c r="C7650" s="20"/>
      <c r="D7650" s="20"/>
      <c r="E7650" s="20"/>
      <c r="F7650" s="105">
        <v>32983</v>
      </c>
      <c r="G7650" s="116">
        <v>23.33</v>
      </c>
      <c r="H7650" s="20"/>
    </row>
    <row r="7651" spans="1:8" s="172" customFormat="1" ht="12.75" customHeight="1" x14ac:dyDescent="0.15">
      <c r="A7651" s="105"/>
      <c r="C7651" s="20"/>
      <c r="D7651" s="20"/>
      <c r="E7651" s="20"/>
      <c r="F7651" s="105">
        <v>32982</v>
      </c>
      <c r="G7651" s="116">
        <v>22.46</v>
      </c>
      <c r="H7651" s="20"/>
    </row>
    <row r="7652" spans="1:8" s="172" customFormat="1" ht="12.75" customHeight="1" x14ac:dyDescent="0.15">
      <c r="A7652" s="105"/>
      <c r="C7652" s="20"/>
      <c r="D7652" s="20"/>
      <c r="E7652" s="20"/>
      <c r="F7652" s="105">
        <v>32981</v>
      </c>
      <c r="G7652" s="116">
        <v>22.67</v>
      </c>
      <c r="H7652" s="20"/>
    </row>
    <row r="7653" spans="1:8" s="172" customFormat="1" ht="12.75" customHeight="1" x14ac:dyDescent="0.15">
      <c r="A7653" s="105"/>
      <c r="C7653" s="20"/>
      <c r="D7653" s="20"/>
      <c r="E7653" s="20"/>
      <c r="F7653" s="105">
        <v>32980</v>
      </c>
      <c r="G7653" s="116">
        <v>20.38</v>
      </c>
      <c r="H7653" s="20"/>
    </row>
    <row r="7654" spans="1:8" s="172" customFormat="1" ht="12.75" customHeight="1" x14ac:dyDescent="0.15">
      <c r="A7654" s="105"/>
      <c r="C7654" s="20"/>
      <c r="D7654" s="20"/>
      <c r="E7654" s="20"/>
      <c r="F7654" s="105">
        <v>32979</v>
      </c>
      <c r="G7654" s="116">
        <v>20.75</v>
      </c>
      <c r="H7654" s="20"/>
    </row>
    <row r="7655" spans="1:8" s="172" customFormat="1" ht="12.75" customHeight="1" x14ac:dyDescent="0.15">
      <c r="A7655" s="105"/>
      <c r="C7655" s="20"/>
      <c r="D7655" s="20"/>
      <c r="E7655" s="20"/>
      <c r="F7655" s="105">
        <v>32975</v>
      </c>
      <c r="G7655" s="116">
        <v>19.8</v>
      </c>
      <c r="H7655" s="20"/>
    </row>
    <row r="7656" spans="1:8" s="172" customFormat="1" ht="12.75" customHeight="1" x14ac:dyDescent="0.15">
      <c r="A7656" s="105"/>
      <c r="C7656" s="20"/>
      <c r="D7656" s="20"/>
      <c r="E7656" s="20"/>
      <c r="F7656" s="105">
        <v>32974</v>
      </c>
      <c r="G7656" s="116">
        <v>17.73</v>
      </c>
      <c r="H7656" s="20"/>
    </row>
    <row r="7657" spans="1:8" s="172" customFormat="1" ht="12.75" customHeight="1" x14ac:dyDescent="0.15">
      <c r="A7657" s="105"/>
      <c r="C7657" s="20"/>
      <c r="D7657" s="20"/>
      <c r="E7657" s="20"/>
      <c r="F7657" s="105">
        <v>32973</v>
      </c>
      <c r="G7657" s="116">
        <v>21.69</v>
      </c>
      <c r="H7657" s="20"/>
    </row>
    <row r="7658" spans="1:8" s="172" customFormat="1" ht="12.75" customHeight="1" x14ac:dyDescent="0.15">
      <c r="A7658" s="105"/>
      <c r="C7658" s="20"/>
      <c r="D7658" s="20"/>
      <c r="E7658" s="20"/>
      <c r="F7658" s="105">
        <v>32972</v>
      </c>
      <c r="G7658" s="116">
        <v>22.3</v>
      </c>
      <c r="H7658" s="20"/>
    </row>
    <row r="7659" spans="1:8" s="172" customFormat="1" ht="12.75" customHeight="1" x14ac:dyDescent="0.15">
      <c r="A7659" s="105"/>
      <c r="C7659" s="20"/>
      <c r="D7659" s="20"/>
      <c r="E7659" s="20"/>
      <c r="F7659" s="105">
        <v>32969</v>
      </c>
      <c r="G7659" s="116">
        <v>21.76</v>
      </c>
      <c r="H7659" s="20"/>
    </row>
    <row r="7660" spans="1:8" s="172" customFormat="1" ht="12.75" customHeight="1" x14ac:dyDescent="0.15">
      <c r="A7660" s="105"/>
      <c r="C7660" s="20"/>
      <c r="D7660" s="20"/>
      <c r="E7660" s="20"/>
      <c r="F7660" s="105">
        <v>32968</v>
      </c>
      <c r="G7660" s="116">
        <v>21.21</v>
      </c>
      <c r="H7660" s="20"/>
    </row>
    <row r="7661" spans="1:8" s="172" customFormat="1" ht="12.75" customHeight="1" x14ac:dyDescent="0.15">
      <c r="A7661" s="105"/>
      <c r="C7661" s="20"/>
      <c r="D7661" s="20"/>
      <c r="E7661" s="20"/>
      <c r="F7661" s="105">
        <v>32967</v>
      </c>
      <c r="G7661" s="116">
        <v>22.03</v>
      </c>
      <c r="H7661" s="20"/>
    </row>
    <row r="7662" spans="1:8" s="172" customFormat="1" ht="12.75" customHeight="1" x14ac:dyDescent="0.15">
      <c r="A7662" s="105"/>
      <c r="C7662" s="20"/>
      <c r="D7662" s="20"/>
      <c r="E7662" s="20"/>
      <c r="F7662" s="105">
        <v>32966</v>
      </c>
      <c r="G7662" s="116">
        <v>20.440000000000001</v>
      </c>
      <c r="H7662" s="20"/>
    </row>
    <row r="7663" spans="1:8" s="172" customFormat="1" ht="12.75" customHeight="1" x14ac:dyDescent="0.15">
      <c r="A7663" s="105"/>
      <c r="C7663" s="20"/>
      <c r="D7663" s="20"/>
      <c r="E7663" s="20"/>
      <c r="F7663" s="105">
        <v>32965</v>
      </c>
      <c r="G7663" s="116">
        <v>22.84</v>
      </c>
      <c r="H7663" s="20"/>
    </row>
    <row r="7664" spans="1:8" s="172" customFormat="1" ht="12.75" customHeight="1" x14ac:dyDescent="0.15">
      <c r="A7664" s="105"/>
      <c r="C7664" s="20"/>
      <c r="D7664" s="20"/>
      <c r="E7664" s="20"/>
      <c r="F7664" s="105">
        <v>32962</v>
      </c>
      <c r="G7664" s="116">
        <v>19.73</v>
      </c>
      <c r="H7664" s="20"/>
    </row>
    <row r="7665" spans="1:8" s="172" customFormat="1" ht="12.75" customHeight="1" x14ac:dyDescent="0.15">
      <c r="A7665" s="105"/>
      <c r="C7665" s="20"/>
      <c r="D7665" s="20"/>
      <c r="E7665" s="20"/>
      <c r="F7665" s="105">
        <v>32961</v>
      </c>
      <c r="G7665" s="116">
        <v>18.46</v>
      </c>
      <c r="H7665" s="20"/>
    </row>
    <row r="7666" spans="1:8" s="172" customFormat="1" ht="12.75" customHeight="1" x14ac:dyDescent="0.15">
      <c r="A7666" s="105"/>
      <c r="C7666" s="20"/>
      <c r="D7666" s="20"/>
      <c r="E7666" s="20"/>
      <c r="F7666" s="105">
        <v>32960</v>
      </c>
      <c r="G7666" s="116">
        <v>19.77</v>
      </c>
      <c r="H7666" s="20"/>
    </row>
    <row r="7667" spans="1:8" s="172" customFormat="1" ht="12.75" customHeight="1" x14ac:dyDescent="0.15">
      <c r="A7667" s="105"/>
      <c r="C7667" s="20"/>
      <c r="D7667" s="20"/>
      <c r="E7667" s="20"/>
      <c r="F7667" s="105">
        <v>32959</v>
      </c>
      <c r="G7667" s="116">
        <v>21.01</v>
      </c>
      <c r="H7667" s="20"/>
    </row>
    <row r="7668" spans="1:8" s="172" customFormat="1" ht="12.75" customHeight="1" x14ac:dyDescent="0.15">
      <c r="A7668" s="105"/>
      <c r="C7668" s="20"/>
      <c r="D7668" s="20"/>
      <c r="E7668" s="20"/>
      <c r="F7668" s="105">
        <v>32958</v>
      </c>
      <c r="G7668" s="116">
        <v>19.59</v>
      </c>
      <c r="H7668" s="20"/>
    </row>
    <row r="7669" spans="1:8" s="172" customFormat="1" ht="12.75" customHeight="1" x14ac:dyDescent="0.15">
      <c r="A7669" s="105"/>
      <c r="C7669" s="20"/>
      <c r="D7669" s="20"/>
      <c r="E7669" s="20"/>
      <c r="F7669" s="105">
        <v>32955</v>
      </c>
      <c r="G7669" s="116">
        <v>20.46</v>
      </c>
      <c r="H7669" s="20"/>
    </row>
    <row r="7670" spans="1:8" s="172" customFormat="1" ht="12.75" customHeight="1" x14ac:dyDescent="0.15">
      <c r="A7670" s="105"/>
      <c r="C7670" s="20"/>
      <c r="D7670" s="20"/>
      <c r="E7670" s="20"/>
      <c r="F7670" s="105">
        <v>32954</v>
      </c>
      <c r="G7670" s="116">
        <v>22.74</v>
      </c>
      <c r="H7670" s="20"/>
    </row>
    <row r="7671" spans="1:8" s="172" customFormat="1" ht="12.75" customHeight="1" x14ac:dyDescent="0.15">
      <c r="A7671" s="105"/>
      <c r="C7671" s="20"/>
      <c r="D7671" s="20"/>
      <c r="E7671" s="20"/>
      <c r="F7671" s="105">
        <v>32953</v>
      </c>
      <c r="G7671" s="116">
        <v>20.100000000000001</v>
      </c>
      <c r="H7671" s="20"/>
    </row>
    <row r="7672" spans="1:8" s="172" customFormat="1" ht="12.75" customHeight="1" x14ac:dyDescent="0.15">
      <c r="A7672" s="105"/>
      <c r="C7672" s="20"/>
      <c r="D7672" s="20"/>
      <c r="E7672" s="20"/>
      <c r="F7672" s="105">
        <v>32952</v>
      </c>
      <c r="G7672" s="116">
        <v>19.059999999999999</v>
      </c>
      <c r="H7672" s="20"/>
    </row>
    <row r="7673" spans="1:8" s="172" customFormat="1" ht="12.75" customHeight="1" x14ac:dyDescent="0.15">
      <c r="A7673" s="105"/>
      <c r="C7673" s="20"/>
      <c r="D7673" s="20"/>
      <c r="E7673" s="20"/>
      <c r="F7673" s="105">
        <v>32951</v>
      </c>
      <c r="G7673" s="116">
        <v>18.29</v>
      </c>
      <c r="H7673" s="20"/>
    </row>
    <row r="7674" spans="1:8" s="172" customFormat="1" ht="12.75" customHeight="1" x14ac:dyDescent="0.15">
      <c r="A7674" s="105"/>
      <c r="C7674" s="20"/>
      <c r="D7674" s="20"/>
      <c r="E7674" s="20"/>
      <c r="F7674" s="105">
        <v>32948</v>
      </c>
      <c r="G7674" s="116">
        <v>17.62</v>
      </c>
      <c r="H7674" s="20"/>
    </row>
    <row r="7675" spans="1:8" s="172" customFormat="1" ht="12.75" customHeight="1" x14ac:dyDescent="0.15">
      <c r="A7675" s="105"/>
      <c r="C7675" s="20"/>
      <c r="D7675" s="20"/>
      <c r="E7675" s="20"/>
      <c r="F7675" s="105">
        <v>32947</v>
      </c>
      <c r="G7675" s="116">
        <v>18.809999999999999</v>
      </c>
      <c r="H7675" s="20"/>
    </row>
    <row r="7676" spans="1:8" s="172" customFormat="1" ht="12.75" customHeight="1" x14ac:dyDescent="0.15">
      <c r="A7676" s="105"/>
      <c r="C7676" s="20"/>
      <c r="D7676" s="20"/>
      <c r="E7676" s="20"/>
      <c r="F7676" s="105">
        <v>32946</v>
      </c>
      <c r="G7676" s="116">
        <v>19.649999999999999</v>
      </c>
      <c r="H7676" s="20"/>
    </row>
    <row r="7677" spans="1:8" s="172" customFormat="1" ht="12.75" customHeight="1" x14ac:dyDescent="0.15">
      <c r="A7677" s="105"/>
      <c r="C7677" s="20"/>
      <c r="D7677" s="20"/>
      <c r="E7677" s="20"/>
      <c r="F7677" s="105">
        <v>32945</v>
      </c>
      <c r="G7677" s="116">
        <v>21.05</v>
      </c>
      <c r="H7677" s="20"/>
    </row>
    <row r="7678" spans="1:8" s="172" customFormat="1" ht="12.75" customHeight="1" x14ac:dyDescent="0.15">
      <c r="A7678" s="105"/>
      <c r="C7678" s="20"/>
      <c r="D7678" s="20"/>
      <c r="E7678" s="20"/>
      <c r="F7678" s="105">
        <v>32944</v>
      </c>
      <c r="G7678" s="116">
        <v>20.07</v>
      </c>
      <c r="H7678" s="20"/>
    </row>
    <row r="7679" spans="1:8" s="172" customFormat="1" ht="12.75" customHeight="1" x14ac:dyDescent="0.15">
      <c r="A7679" s="105"/>
      <c r="C7679" s="20"/>
      <c r="D7679" s="20"/>
      <c r="E7679" s="20"/>
      <c r="F7679" s="105">
        <v>32941</v>
      </c>
      <c r="G7679" s="116">
        <v>20.3</v>
      </c>
      <c r="H7679" s="20"/>
    </row>
    <row r="7680" spans="1:8" s="172" customFormat="1" ht="12.75" customHeight="1" x14ac:dyDescent="0.15">
      <c r="A7680" s="105"/>
      <c r="C7680" s="20"/>
      <c r="D7680" s="20"/>
      <c r="E7680" s="20"/>
      <c r="F7680" s="105">
        <v>32940</v>
      </c>
      <c r="G7680" s="116">
        <v>19.739999999999998</v>
      </c>
      <c r="H7680" s="20"/>
    </row>
    <row r="7681" spans="1:8" s="172" customFormat="1" ht="12.75" customHeight="1" x14ac:dyDescent="0.15">
      <c r="A7681" s="105"/>
      <c r="C7681" s="20"/>
      <c r="D7681" s="20"/>
      <c r="E7681" s="20"/>
      <c r="F7681" s="105">
        <v>32939</v>
      </c>
      <c r="G7681" s="116">
        <v>19.100000000000001</v>
      </c>
      <c r="H7681" s="20"/>
    </row>
    <row r="7682" spans="1:8" s="172" customFormat="1" ht="12.75" customHeight="1" x14ac:dyDescent="0.15">
      <c r="A7682" s="105"/>
      <c r="C7682" s="20"/>
      <c r="D7682" s="20"/>
      <c r="E7682" s="20"/>
      <c r="F7682" s="105">
        <v>32938</v>
      </c>
      <c r="G7682" s="116">
        <v>20.55</v>
      </c>
      <c r="H7682" s="20"/>
    </row>
    <row r="7683" spans="1:8" s="172" customFormat="1" ht="12.75" customHeight="1" x14ac:dyDescent="0.15">
      <c r="A7683" s="105"/>
      <c r="C7683" s="20"/>
      <c r="D7683" s="20"/>
      <c r="E7683" s="20"/>
      <c r="F7683" s="105">
        <v>32937</v>
      </c>
      <c r="G7683" s="116">
        <v>22.03</v>
      </c>
      <c r="H7683" s="20"/>
    </row>
    <row r="7684" spans="1:8" s="172" customFormat="1" ht="12.75" customHeight="1" x14ac:dyDescent="0.15">
      <c r="A7684" s="105"/>
      <c r="C7684" s="20"/>
      <c r="D7684" s="20"/>
      <c r="E7684" s="20"/>
      <c r="F7684" s="105">
        <v>32934</v>
      </c>
      <c r="G7684" s="116">
        <v>21.34</v>
      </c>
      <c r="H7684" s="20"/>
    </row>
    <row r="7685" spans="1:8" s="172" customFormat="1" ht="12.75" customHeight="1" x14ac:dyDescent="0.15">
      <c r="A7685" s="105"/>
      <c r="C7685" s="20"/>
      <c r="D7685" s="20"/>
      <c r="E7685" s="20"/>
      <c r="F7685" s="105">
        <v>32933</v>
      </c>
      <c r="G7685" s="116">
        <v>21.9</v>
      </c>
      <c r="H7685" s="20"/>
    </row>
    <row r="7686" spans="1:8" s="172" customFormat="1" ht="12.75" customHeight="1" x14ac:dyDescent="0.15">
      <c r="A7686" s="105"/>
      <c r="C7686" s="20"/>
      <c r="D7686" s="20"/>
      <c r="E7686" s="20"/>
      <c r="F7686" s="105">
        <v>32932</v>
      </c>
      <c r="G7686" s="116">
        <v>21.99</v>
      </c>
      <c r="H7686" s="20"/>
    </row>
    <row r="7687" spans="1:8" s="172" customFormat="1" ht="12.75" customHeight="1" x14ac:dyDescent="0.15">
      <c r="A7687" s="105"/>
      <c r="C7687" s="20"/>
      <c r="D7687" s="20"/>
      <c r="E7687" s="20"/>
      <c r="F7687" s="105">
        <v>32931</v>
      </c>
      <c r="G7687" s="116">
        <v>22.69</v>
      </c>
      <c r="H7687" s="20"/>
    </row>
    <row r="7688" spans="1:8" s="172" customFormat="1" ht="12.75" customHeight="1" x14ac:dyDescent="0.15">
      <c r="A7688" s="105"/>
      <c r="C7688" s="20"/>
      <c r="D7688" s="20"/>
      <c r="E7688" s="20"/>
      <c r="F7688" s="105">
        <v>32930</v>
      </c>
      <c r="G7688" s="116">
        <v>23.56</v>
      </c>
      <c r="H7688" s="20"/>
    </row>
    <row r="7689" spans="1:8" s="172" customFormat="1" ht="12.75" customHeight="1" x14ac:dyDescent="0.15">
      <c r="A7689" s="105"/>
      <c r="C7689" s="20"/>
      <c r="D7689" s="20"/>
      <c r="E7689" s="20"/>
      <c r="F7689" s="105">
        <v>32927</v>
      </c>
      <c r="G7689" s="116">
        <v>23.69</v>
      </c>
      <c r="H7689" s="20"/>
    </row>
    <row r="7690" spans="1:8" s="172" customFormat="1" ht="12.75" customHeight="1" x14ac:dyDescent="0.15">
      <c r="A7690" s="105"/>
      <c r="C7690" s="20"/>
      <c r="D7690" s="20"/>
      <c r="E7690" s="20"/>
      <c r="F7690" s="105">
        <v>32926</v>
      </c>
      <c r="G7690" s="116">
        <v>22.54</v>
      </c>
      <c r="H7690" s="20"/>
    </row>
    <row r="7691" spans="1:8" s="172" customFormat="1" ht="12.75" customHeight="1" x14ac:dyDescent="0.15">
      <c r="A7691" s="105"/>
      <c r="C7691" s="20"/>
      <c r="D7691" s="20"/>
      <c r="E7691" s="20"/>
      <c r="F7691" s="105">
        <v>32925</v>
      </c>
      <c r="G7691" s="116">
        <v>23.89</v>
      </c>
      <c r="H7691" s="20"/>
    </row>
    <row r="7692" spans="1:8" s="172" customFormat="1" ht="12.75" customHeight="1" x14ac:dyDescent="0.15">
      <c r="A7692" s="105"/>
      <c r="C7692" s="20"/>
      <c r="D7692" s="20"/>
      <c r="E7692" s="20"/>
      <c r="F7692" s="105">
        <v>32924</v>
      </c>
      <c r="G7692" s="116">
        <v>22.78</v>
      </c>
      <c r="H7692" s="20"/>
    </row>
    <row r="7693" spans="1:8" s="172" customFormat="1" ht="12.75" customHeight="1" x14ac:dyDescent="0.15">
      <c r="A7693" s="105"/>
      <c r="C7693" s="20"/>
      <c r="D7693" s="20"/>
      <c r="E7693" s="20"/>
      <c r="F7693" s="105">
        <v>32920</v>
      </c>
      <c r="G7693" s="116">
        <v>20.78</v>
      </c>
      <c r="H7693" s="20"/>
    </row>
    <row r="7694" spans="1:8" s="172" customFormat="1" ht="12.75" customHeight="1" x14ac:dyDescent="0.15">
      <c r="A7694" s="105"/>
      <c r="C7694" s="20"/>
      <c r="D7694" s="20"/>
      <c r="E7694" s="20"/>
      <c r="F7694" s="105">
        <v>32919</v>
      </c>
      <c r="G7694" s="116">
        <v>19.71</v>
      </c>
      <c r="H7694" s="20"/>
    </row>
    <row r="7695" spans="1:8" s="172" customFormat="1" ht="12.75" customHeight="1" x14ac:dyDescent="0.15">
      <c r="A7695" s="105"/>
      <c r="C7695" s="20"/>
      <c r="D7695" s="20"/>
      <c r="E7695" s="20"/>
      <c r="F7695" s="105">
        <v>32918</v>
      </c>
      <c r="G7695" s="116">
        <v>22.05</v>
      </c>
      <c r="H7695" s="20"/>
    </row>
    <row r="7696" spans="1:8" s="172" customFormat="1" ht="12.75" customHeight="1" x14ac:dyDescent="0.15">
      <c r="A7696" s="105"/>
      <c r="C7696" s="20"/>
      <c r="D7696" s="20"/>
      <c r="E7696" s="20"/>
      <c r="F7696" s="105">
        <v>32917</v>
      </c>
      <c r="G7696" s="116">
        <v>23.76</v>
      </c>
      <c r="H7696" s="20"/>
    </row>
    <row r="7697" spans="1:8" s="172" customFormat="1" ht="12.75" customHeight="1" x14ac:dyDescent="0.15">
      <c r="A7697" s="105"/>
      <c r="C7697" s="20"/>
      <c r="D7697" s="20"/>
      <c r="E7697" s="20"/>
      <c r="F7697" s="105">
        <v>32916</v>
      </c>
      <c r="G7697" s="116">
        <v>24.38</v>
      </c>
      <c r="H7697" s="20"/>
    </row>
    <row r="7698" spans="1:8" s="172" customFormat="1" ht="12.75" customHeight="1" x14ac:dyDescent="0.15">
      <c r="A7698" s="105"/>
      <c r="C7698" s="20"/>
      <c r="D7698" s="20"/>
      <c r="E7698" s="20"/>
      <c r="F7698" s="105">
        <v>32913</v>
      </c>
      <c r="G7698" s="116">
        <v>23.69</v>
      </c>
      <c r="H7698" s="20"/>
    </row>
    <row r="7699" spans="1:8" s="172" customFormat="1" ht="12.75" customHeight="1" x14ac:dyDescent="0.15">
      <c r="A7699" s="105"/>
      <c r="C7699" s="20"/>
      <c r="D7699" s="20"/>
      <c r="E7699" s="20"/>
      <c r="F7699" s="105">
        <v>32912</v>
      </c>
      <c r="G7699" s="116">
        <v>23.77</v>
      </c>
      <c r="H7699" s="20"/>
    </row>
    <row r="7700" spans="1:8" s="172" customFormat="1" ht="12.75" customHeight="1" x14ac:dyDescent="0.15">
      <c r="A7700" s="105"/>
      <c r="C7700" s="20"/>
      <c r="D7700" s="20"/>
      <c r="E7700" s="20"/>
      <c r="F7700" s="105">
        <v>32911</v>
      </c>
      <c r="G7700" s="116">
        <v>24.29</v>
      </c>
      <c r="H7700" s="20"/>
    </row>
    <row r="7701" spans="1:8" s="172" customFormat="1" ht="12.75" customHeight="1" x14ac:dyDescent="0.15">
      <c r="A7701" s="105"/>
      <c r="C7701" s="20"/>
      <c r="D7701" s="20"/>
      <c r="E7701" s="20"/>
      <c r="F7701" s="105">
        <v>32910</v>
      </c>
      <c r="G7701" s="116">
        <v>24.69</v>
      </c>
      <c r="H7701" s="20"/>
    </row>
    <row r="7702" spans="1:8" s="172" customFormat="1" ht="12.75" customHeight="1" x14ac:dyDescent="0.15">
      <c r="A7702" s="105"/>
      <c r="C7702" s="20"/>
      <c r="D7702" s="20"/>
      <c r="E7702" s="20"/>
      <c r="F7702" s="105">
        <v>32909</v>
      </c>
      <c r="G7702" s="116">
        <v>24.54</v>
      </c>
      <c r="H7702" s="20"/>
    </row>
    <row r="7703" spans="1:8" s="172" customFormat="1" ht="12.75" customHeight="1" x14ac:dyDescent="0.15">
      <c r="A7703" s="105"/>
      <c r="C7703" s="20"/>
      <c r="D7703" s="20"/>
      <c r="E7703" s="20"/>
      <c r="F7703" s="105">
        <v>32906</v>
      </c>
      <c r="G7703" s="116">
        <v>24.32</v>
      </c>
      <c r="H7703" s="20"/>
    </row>
    <row r="7704" spans="1:8" s="172" customFormat="1" ht="12.75" customHeight="1" x14ac:dyDescent="0.15">
      <c r="A7704" s="105"/>
      <c r="C7704" s="20"/>
      <c r="D7704" s="20"/>
      <c r="E7704" s="20"/>
      <c r="F7704" s="105">
        <v>32905</v>
      </c>
      <c r="G7704" s="116">
        <v>24.87</v>
      </c>
      <c r="H7704" s="20"/>
    </row>
    <row r="7705" spans="1:8" s="172" customFormat="1" ht="12.75" customHeight="1" x14ac:dyDescent="0.15">
      <c r="A7705" s="105"/>
      <c r="C7705" s="20"/>
      <c r="D7705" s="20"/>
      <c r="E7705" s="20"/>
      <c r="F7705" s="105">
        <v>32904</v>
      </c>
      <c r="G7705" s="116">
        <v>25.36</v>
      </c>
      <c r="H7705" s="20"/>
    </row>
    <row r="7706" spans="1:8" s="172" customFormat="1" ht="12.75" customHeight="1" x14ac:dyDescent="0.15">
      <c r="A7706" s="105"/>
      <c r="C7706" s="20"/>
      <c r="D7706" s="20"/>
      <c r="E7706" s="20"/>
      <c r="F7706" s="105">
        <v>32903</v>
      </c>
      <c r="G7706" s="116">
        <v>27.25</v>
      </c>
      <c r="H7706" s="20"/>
    </row>
    <row r="7707" spans="1:8" s="172" customFormat="1" ht="12.75" customHeight="1" x14ac:dyDescent="0.15">
      <c r="A7707" s="105"/>
      <c r="C7707" s="20"/>
      <c r="D7707" s="20"/>
      <c r="E7707" s="20"/>
      <c r="F7707" s="105">
        <v>32902</v>
      </c>
      <c r="G7707" s="116">
        <v>26.44</v>
      </c>
      <c r="H7707" s="20"/>
    </row>
    <row r="7708" spans="1:8" s="172" customFormat="1" ht="12.75" customHeight="1" x14ac:dyDescent="0.15">
      <c r="A7708" s="105"/>
      <c r="C7708" s="20"/>
      <c r="D7708" s="20"/>
      <c r="E7708" s="20"/>
      <c r="F7708" s="105">
        <v>32899</v>
      </c>
      <c r="G7708" s="116">
        <v>26.28</v>
      </c>
      <c r="H7708" s="20"/>
    </row>
    <row r="7709" spans="1:8" s="172" customFormat="1" ht="12.75" customHeight="1" x14ac:dyDescent="0.15">
      <c r="A7709" s="105"/>
      <c r="C7709" s="20"/>
      <c r="D7709" s="20"/>
      <c r="E7709" s="20"/>
      <c r="F7709" s="105">
        <v>32898</v>
      </c>
      <c r="G7709" s="116">
        <v>25.63</v>
      </c>
      <c r="H7709" s="20"/>
    </row>
    <row r="7710" spans="1:8" s="172" customFormat="1" ht="12.75" customHeight="1" x14ac:dyDescent="0.15">
      <c r="A7710" s="105"/>
      <c r="C7710" s="20"/>
      <c r="D7710" s="20"/>
      <c r="E7710" s="20"/>
      <c r="F7710" s="105">
        <v>32897</v>
      </c>
      <c r="G7710" s="116">
        <v>25.39</v>
      </c>
      <c r="H7710" s="20"/>
    </row>
    <row r="7711" spans="1:8" s="172" customFormat="1" ht="12.75" customHeight="1" x14ac:dyDescent="0.15">
      <c r="A7711" s="105"/>
      <c r="C7711" s="20"/>
      <c r="D7711" s="20"/>
      <c r="E7711" s="20"/>
      <c r="F7711" s="105">
        <v>32896</v>
      </c>
      <c r="G7711" s="116">
        <v>24.72</v>
      </c>
      <c r="H7711" s="20"/>
    </row>
    <row r="7712" spans="1:8" s="172" customFormat="1" ht="12.75" customHeight="1" x14ac:dyDescent="0.15">
      <c r="A7712" s="105"/>
      <c r="C7712" s="20"/>
      <c r="D7712" s="20"/>
      <c r="E7712" s="20"/>
      <c r="F7712" s="105">
        <v>32895</v>
      </c>
      <c r="G7712" s="116">
        <v>26.7</v>
      </c>
      <c r="H7712" s="20"/>
    </row>
    <row r="7713" spans="1:8" s="172" customFormat="1" ht="12.75" customHeight="1" x14ac:dyDescent="0.15">
      <c r="A7713" s="105"/>
      <c r="C7713" s="20"/>
      <c r="D7713" s="20"/>
      <c r="E7713" s="20"/>
      <c r="F7713" s="105">
        <v>32892</v>
      </c>
      <c r="G7713" s="116">
        <v>22.5</v>
      </c>
      <c r="H7713" s="20"/>
    </row>
    <row r="7714" spans="1:8" s="172" customFormat="1" ht="12.75" customHeight="1" x14ac:dyDescent="0.15">
      <c r="A7714" s="105"/>
      <c r="C7714" s="20"/>
      <c r="D7714" s="20"/>
      <c r="E7714" s="20"/>
      <c r="F7714" s="105">
        <v>32891</v>
      </c>
      <c r="G7714" s="116">
        <v>24.34</v>
      </c>
      <c r="H7714" s="20"/>
    </row>
    <row r="7715" spans="1:8" s="172" customFormat="1" ht="12.75" customHeight="1" x14ac:dyDescent="0.15">
      <c r="A7715" s="105"/>
      <c r="C7715" s="20"/>
      <c r="D7715" s="20"/>
      <c r="E7715" s="20"/>
      <c r="F7715" s="105">
        <v>32890</v>
      </c>
      <c r="G7715" s="116">
        <v>24.16</v>
      </c>
      <c r="H7715" s="20"/>
    </row>
    <row r="7716" spans="1:8" s="172" customFormat="1" ht="12.75" customHeight="1" x14ac:dyDescent="0.15">
      <c r="A7716" s="105"/>
      <c r="C7716" s="20"/>
      <c r="D7716" s="20"/>
      <c r="E7716" s="20"/>
      <c r="F7716" s="105">
        <v>32889</v>
      </c>
      <c r="G7716" s="116">
        <v>24.18</v>
      </c>
      <c r="H7716" s="20"/>
    </row>
    <row r="7717" spans="1:8" s="172" customFormat="1" ht="12.75" customHeight="1" x14ac:dyDescent="0.15">
      <c r="A7717" s="105"/>
      <c r="C7717" s="20"/>
      <c r="D7717" s="20"/>
      <c r="E7717" s="20"/>
      <c r="F7717" s="105">
        <v>32888</v>
      </c>
      <c r="G7717" s="116">
        <v>26.34</v>
      </c>
      <c r="H7717" s="20"/>
    </row>
    <row r="7718" spans="1:8" s="172" customFormat="1" ht="12.75" customHeight="1" x14ac:dyDescent="0.15">
      <c r="A7718" s="105"/>
      <c r="C7718" s="20"/>
      <c r="D7718" s="20"/>
      <c r="E7718" s="20"/>
      <c r="F7718" s="105">
        <v>32885</v>
      </c>
      <c r="G7718" s="116">
        <v>24.64</v>
      </c>
      <c r="H7718" s="20"/>
    </row>
    <row r="7719" spans="1:8" s="172" customFormat="1" ht="12.75" customHeight="1" x14ac:dyDescent="0.15">
      <c r="A7719" s="105"/>
      <c r="C7719" s="20"/>
      <c r="D7719" s="20"/>
      <c r="E7719" s="20"/>
      <c r="F7719" s="105">
        <v>32884</v>
      </c>
      <c r="G7719" s="116">
        <v>20.05</v>
      </c>
      <c r="H7719" s="20"/>
    </row>
    <row r="7720" spans="1:8" s="172" customFormat="1" ht="12.75" customHeight="1" x14ac:dyDescent="0.15">
      <c r="A7720" s="105"/>
      <c r="C7720" s="20"/>
      <c r="D7720" s="20"/>
      <c r="E7720" s="20"/>
      <c r="F7720" s="105">
        <v>32883</v>
      </c>
      <c r="G7720" s="116">
        <v>22.44</v>
      </c>
      <c r="H7720" s="20"/>
    </row>
    <row r="7721" spans="1:8" s="172" customFormat="1" ht="12.75" customHeight="1" x14ac:dyDescent="0.15">
      <c r="A7721" s="105"/>
      <c r="C7721" s="20"/>
      <c r="D7721" s="20"/>
      <c r="E7721" s="20"/>
      <c r="F7721" s="105">
        <v>32882</v>
      </c>
      <c r="G7721" s="116">
        <v>22.2</v>
      </c>
      <c r="H7721" s="20"/>
    </row>
    <row r="7722" spans="1:8" s="172" customFormat="1" ht="12.75" customHeight="1" x14ac:dyDescent="0.15">
      <c r="A7722" s="105"/>
      <c r="C7722" s="20"/>
      <c r="D7722" s="20"/>
      <c r="E7722" s="20"/>
      <c r="F7722" s="105">
        <v>32881</v>
      </c>
      <c r="G7722" s="116">
        <v>20.260000000000002</v>
      </c>
      <c r="H7722" s="20"/>
    </row>
    <row r="7723" spans="1:8" s="172" customFormat="1" ht="12.75" customHeight="1" x14ac:dyDescent="0.15">
      <c r="A7723" s="105"/>
      <c r="C7723" s="20"/>
      <c r="D7723" s="20"/>
      <c r="E7723" s="20"/>
      <c r="F7723" s="105">
        <v>32878</v>
      </c>
      <c r="G7723" s="116">
        <v>20.11</v>
      </c>
      <c r="H7723" s="20"/>
    </row>
    <row r="7724" spans="1:8" s="172" customFormat="1" ht="12.75" customHeight="1" x14ac:dyDescent="0.15">
      <c r="A7724" s="105"/>
      <c r="C7724" s="20"/>
      <c r="D7724" s="20"/>
      <c r="E7724" s="20"/>
      <c r="F7724" s="105">
        <v>32877</v>
      </c>
      <c r="G7724" s="116">
        <v>19.22</v>
      </c>
      <c r="H7724" s="20"/>
    </row>
    <row r="7725" spans="1:8" s="172" customFormat="1" ht="12.75" customHeight="1" x14ac:dyDescent="0.15">
      <c r="A7725" s="105"/>
      <c r="C7725" s="20"/>
      <c r="D7725" s="20"/>
      <c r="E7725" s="20"/>
      <c r="F7725" s="105">
        <v>32876</v>
      </c>
      <c r="G7725" s="116">
        <v>18.190000000000001</v>
      </c>
      <c r="H7725" s="20"/>
    </row>
    <row r="7726" spans="1:8" s="172" customFormat="1" ht="12.75" customHeight="1" x14ac:dyDescent="0.15">
      <c r="A7726" s="105"/>
      <c r="C7726" s="20"/>
      <c r="D7726" s="20"/>
      <c r="E7726" s="20"/>
      <c r="F7726" s="105">
        <v>32875</v>
      </c>
      <c r="G7726" s="116">
        <v>17.239999999999998</v>
      </c>
      <c r="H7726" s="20"/>
    </row>
    <row r="7727" spans="1:8" s="172" customFormat="1" ht="12.75" customHeight="1" x14ac:dyDescent="0.15">
      <c r="A7727" s="105"/>
      <c r="C7727" s="20"/>
      <c r="D7727" s="20"/>
      <c r="E7727" s="20"/>
      <c r="F7727" s="20"/>
      <c r="G7727" s="20"/>
      <c r="H7727" s="20"/>
    </row>
    <row r="7728" spans="1:8" s="172" customFormat="1" ht="12.75" customHeight="1" x14ac:dyDescent="0.15">
      <c r="A7728" s="105"/>
      <c r="C7728" s="20"/>
      <c r="D7728" s="20"/>
      <c r="E7728" s="20"/>
      <c r="F7728" s="20"/>
      <c r="G7728" s="20"/>
      <c r="H7728" s="20"/>
    </row>
    <row r="7729" spans="1:8" s="172" customFormat="1" ht="12.75" customHeight="1" x14ac:dyDescent="0.15">
      <c r="A7729" s="105"/>
      <c r="C7729" s="20"/>
      <c r="D7729" s="20"/>
      <c r="E7729" s="20"/>
      <c r="F7729" s="20"/>
      <c r="G7729" s="20"/>
      <c r="H7729" s="20"/>
    </row>
    <row r="7730" spans="1:8" s="172" customFormat="1" ht="12.75" customHeight="1" x14ac:dyDescent="0.15">
      <c r="A7730" s="105"/>
      <c r="C7730" s="20"/>
      <c r="D7730" s="20"/>
      <c r="E7730" s="20"/>
      <c r="F7730" s="20"/>
      <c r="G7730" s="20"/>
      <c r="H7730" s="20"/>
    </row>
    <row r="7731" spans="1:8" s="172" customFormat="1" ht="12.75" customHeight="1" x14ac:dyDescent="0.15">
      <c r="A7731" s="105"/>
      <c r="C7731" s="20"/>
      <c r="D7731" s="20"/>
      <c r="E7731" s="20"/>
      <c r="F7731" s="20"/>
      <c r="G7731" s="20"/>
      <c r="H7731" s="20"/>
    </row>
    <row r="7732" spans="1:8" s="172" customFormat="1" ht="12.75" customHeight="1" x14ac:dyDescent="0.15">
      <c r="A7732" s="105"/>
      <c r="C7732" s="20"/>
      <c r="D7732" s="20"/>
      <c r="E7732" s="20"/>
      <c r="F7732" s="20"/>
      <c r="G7732" s="20"/>
      <c r="H7732" s="20"/>
    </row>
    <row r="7733" spans="1:8" s="172" customFormat="1" ht="12.75" customHeight="1" x14ac:dyDescent="0.15">
      <c r="A7733" s="105"/>
      <c r="C7733" s="20"/>
      <c r="D7733" s="20"/>
      <c r="E7733" s="20"/>
      <c r="F7733" s="20"/>
      <c r="G7733" s="20"/>
      <c r="H7733" s="20"/>
    </row>
    <row r="7734" spans="1:8" s="172" customFormat="1" ht="12.75" customHeight="1" x14ac:dyDescent="0.15">
      <c r="A7734" s="105"/>
      <c r="C7734" s="20"/>
      <c r="D7734" s="20"/>
      <c r="E7734" s="20"/>
      <c r="F7734" s="20"/>
      <c r="G7734" s="20"/>
      <c r="H7734" s="20"/>
    </row>
    <row r="7735" spans="1:8" s="172" customFormat="1" ht="12.75" customHeight="1" x14ac:dyDescent="0.15">
      <c r="A7735" s="105"/>
      <c r="C7735" s="20"/>
      <c r="D7735" s="20"/>
      <c r="E7735" s="20"/>
      <c r="F7735" s="20"/>
      <c r="G7735" s="20"/>
      <c r="H7735" s="20"/>
    </row>
    <row r="7736" spans="1:8" s="172" customFormat="1" ht="12.75" customHeight="1" x14ac:dyDescent="0.15">
      <c r="A7736" s="105"/>
      <c r="C7736" s="20"/>
      <c r="D7736" s="20"/>
      <c r="E7736" s="20"/>
      <c r="F7736" s="20"/>
      <c r="G7736" s="20"/>
      <c r="H7736" s="20"/>
    </row>
    <row r="7737" spans="1:8" s="172" customFormat="1" ht="12.75" customHeight="1" x14ac:dyDescent="0.15">
      <c r="A7737" s="105"/>
      <c r="C7737" s="20"/>
      <c r="D7737" s="20"/>
      <c r="E7737" s="20"/>
      <c r="F7737" s="20"/>
      <c r="G7737" s="20"/>
      <c r="H7737" s="20"/>
    </row>
    <row r="7738" spans="1:8" s="172" customFormat="1" ht="12.75" customHeight="1" x14ac:dyDescent="0.15">
      <c r="A7738" s="105"/>
      <c r="C7738" s="20"/>
      <c r="D7738" s="20"/>
      <c r="E7738" s="20"/>
      <c r="F7738" s="20"/>
      <c r="G7738" s="20"/>
      <c r="H7738" s="20"/>
    </row>
    <row r="7739" spans="1:8" s="172" customFormat="1" ht="12.75" customHeight="1" x14ac:dyDescent="0.15">
      <c r="A7739" s="105"/>
      <c r="C7739" s="20"/>
      <c r="D7739" s="20"/>
      <c r="E7739" s="20"/>
      <c r="F7739" s="20"/>
      <c r="G7739" s="20"/>
      <c r="H7739" s="20"/>
    </row>
    <row r="7740" spans="1:8" s="172" customFormat="1" ht="12.75" customHeight="1" x14ac:dyDescent="0.15">
      <c r="A7740" s="105"/>
      <c r="C7740" s="20"/>
      <c r="D7740" s="20"/>
      <c r="E7740" s="20"/>
      <c r="F7740" s="20"/>
      <c r="G7740" s="20"/>
      <c r="H7740" s="20"/>
    </row>
    <row r="7741" spans="1:8" s="172" customFormat="1" ht="12.75" customHeight="1" x14ac:dyDescent="0.15">
      <c r="A7741" s="105"/>
      <c r="C7741" s="20"/>
      <c r="D7741" s="20"/>
      <c r="E7741" s="20"/>
      <c r="F7741" s="20"/>
      <c r="G7741" s="20"/>
      <c r="H7741" s="20"/>
    </row>
    <row r="7742" spans="1:8" s="172" customFormat="1" ht="12.75" customHeight="1" x14ac:dyDescent="0.15">
      <c r="A7742" s="105"/>
      <c r="C7742" s="20"/>
      <c r="D7742" s="20"/>
      <c r="E7742" s="20"/>
      <c r="F7742" s="20"/>
      <c r="G7742" s="20"/>
      <c r="H7742" s="20"/>
    </row>
    <row r="7743" spans="1:8" s="172" customFormat="1" ht="12.75" customHeight="1" x14ac:dyDescent="0.15">
      <c r="A7743" s="105"/>
      <c r="C7743" s="20"/>
      <c r="D7743" s="20"/>
      <c r="E7743" s="20"/>
      <c r="F7743" s="20"/>
      <c r="G7743" s="20"/>
      <c r="H7743" s="20"/>
    </row>
    <row r="7744" spans="1:8" s="172" customFormat="1" ht="12.75" customHeight="1" x14ac:dyDescent="0.15">
      <c r="A7744" s="105"/>
      <c r="C7744" s="20"/>
      <c r="D7744" s="20"/>
      <c r="E7744" s="20"/>
      <c r="F7744" s="20"/>
      <c r="G7744" s="20"/>
      <c r="H7744" s="20"/>
    </row>
    <row r="7745" spans="1:8" s="172" customFormat="1" ht="12.75" customHeight="1" x14ac:dyDescent="0.15">
      <c r="A7745" s="105"/>
      <c r="C7745" s="20"/>
      <c r="D7745" s="20"/>
      <c r="E7745" s="20"/>
      <c r="F7745" s="20"/>
      <c r="G7745" s="20"/>
      <c r="H7745" s="20"/>
    </row>
    <row r="7746" spans="1:8" s="172" customFormat="1" ht="12.75" customHeight="1" x14ac:dyDescent="0.15">
      <c r="A7746" s="105"/>
      <c r="C7746" s="20"/>
      <c r="D7746" s="20"/>
      <c r="E7746" s="20"/>
      <c r="F7746" s="20"/>
      <c r="G7746" s="20"/>
      <c r="H7746" s="20"/>
    </row>
    <row r="7747" spans="1:8" s="172" customFormat="1" ht="12.75" customHeight="1" x14ac:dyDescent="0.15">
      <c r="A7747" s="105"/>
      <c r="C7747" s="20"/>
      <c r="D7747" s="20"/>
      <c r="E7747" s="20"/>
      <c r="F7747" s="20"/>
      <c r="G7747" s="20"/>
      <c r="H7747" s="20"/>
    </row>
    <row r="7748" spans="1:8" s="172" customFormat="1" ht="12.75" customHeight="1" x14ac:dyDescent="0.15">
      <c r="A7748" s="105"/>
      <c r="C7748" s="20"/>
      <c r="D7748" s="20"/>
      <c r="E7748" s="20"/>
      <c r="F7748" s="20"/>
      <c r="G7748" s="20"/>
      <c r="H7748" s="20"/>
    </row>
    <row r="7749" spans="1:8" s="172" customFormat="1" ht="12.75" customHeight="1" x14ac:dyDescent="0.15">
      <c r="A7749" s="105"/>
      <c r="C7749" s="20"/>
      <c r="D7749" s="20"/>
      <c r="E7749" s="20"/>
      <c r="F7749" s="20"/>
      <c r="G7749" s="20"/>
      <c r="H7749" s="20"/>
    </row>
    <row r="7750" spans="1:8" s="172" customFormat="1" ht="12.75" customHeight="1" x14ac:dyDescent="0.15">
      <c r="A7750" s="105"/>
      <c r="C7750" s="20"/>
      <c r="D7750" s="20"/>
      <c r="E7750" s="20"/>
      <c r="F7750" s="20"/>
      <c r="G7750" s="20"/>
      <c r="H7750" s="20"/>
    </row>
    <row r="7751" spans="1:8" s="172" customFormat="1" ht="12.75" customHeight="1" x14ac:dyDescent="0.15">
      <c r="A7751" s="105"/>
      <c r="C7751" s="20"/>
      <c r="D7751" s="20"/>
      <c r="E7751" s="20"/>
      <c r="F7751" s="20"/>
      <c r="G7751" s="20"/>
      <c r="H7751" s="20"/>
    </row>
    <row r="7752" spans="1:8" s="172" customFormat="1" ht="12.75" customHeight="1" x14ac:dyDescent="0.15">
      <c r="A7752" s="105"/>
      <c r="C7752" s="20"/>
      <c r="D7752" s="20"/>
      <c r="E7752" s="20"/>
      <c r="F7752" s="20"/>
      <c r="G7752" s="20"/>
      <c r="H7752" s="20"/>
    </row>
    <row r="7753" spans="1:8" s="172" customFormat="1" ht="12.75" customHeight="1" x14ac:dyDescent="0.15">
      <c r="A7753" s="105"/>
      <c r="C7753" s="20"/>
      <c r="D7753" s="20"/>
      <c r="E7753" s="20"/>
      <c r="F7753" s="20"/>
      <c r="G7753" s="20"/>
      <c r="H7753" s="20"/>
    </row>
    <row r="7754" spans="1:8" s="172" customFormat="1" ht="12.75" customHeight="1" x14ac:dyDescent="0.15">
      <c r="A7754" s="105"/>
      <c r="C7754" s="20"/>
      <c r="D7754" s="20"/>
      <c r="E7754" s="20"/>
      <c r="F7754" s="20"/>
      <c r="G7754" s="20"/>
      <c r="H7754" s="20"/>
    </row>
    <row r="7755" spans="1:8" s="172" customFormat="1" ht="12.75" customHeight="1" x14ac:dyDescent="0.15">
      <c r="A7755" s="105"/>
      <c r="C7755" s="20"/>
      <c r="D7755" s="20"/>
      <c r="E7755" s="20"/>
      <c r="F7755" s="20"/>
      <c r="G7755" s="20"/>
      <c r="H7755" s="20"/>
    </row>
    <row r="7756" spans="1:8" s="172" customFormat="1" ht="12.75" customHeight="1" x14ac:dyDescent="0.15">
      <c r="A7756" s="105"/>
      <c r="C7756" s="20"/>
      <c r="D7756" s="20"/>
      <c r="E7756" s="20"/>
      <c r="F7756" s="20"/>
      <c r="G7756" s="20"/>
      <c r="H7756" s="20"/>
    </row>
    <row r="7757" spans="1:8" s="172" customFormat="1" ht="12.75" customHeight="1" x14ac:dyDescent="0.15">
      <c r="A7757" s="105"/>
      <c r="C7757" s="20"/>
      <c r="D7757" s="20"/>
      <c r="E7757" s="20"/>
      <c r="F7757" s="20"/>
      <c r="G7757" s="20"/>
      <c r="H7757" s="20"/>
    </row>
    <row r="7758" spans="1:8" s="172" customFormat="1" ht="12.75" customHeight="1" x14ac:dyDescent="0.15">
      <c r="A7758" s="105"/>
      <c r="C7758" s="20"/>
      <c r="D7758" s="20"/>
      <c r="E7758" s="20"/>
      <c r="F7758" s="20"/>
      <c r="G7758" s="20"/>
      <c r="H7758" s="20"/>
    </row>
    <row r="7759" spans="1:8" s="172" customFormat="1" ht="12.75" customHeight="1" x14ac:dyDescent="0.15">
      <c r="A7759" s="105"/>
      <c r="C7759" s="20"/>
      <c r="D7759" s="20"/>
      <c r="E7759" s="20"/>
      <c r="F7759" s="20"/>
      <c r="G7759" s="20"/>
      <c r="H7759" s="20"/>
    </row>
    <row r="7760" spans="1:8" s="172" customFormat="1" ht="12.75" customHeight="1" x14ac:dyDescent="0.15">
      <c r="A7760" s="105"/>
      <c r="C7760" s="20"/>
      <c r="D7760" s="20"/>
      <c r="E7760" s="20"/>
      <c r="F7760" s="20"/>
      <c r="G7760" s="20"/>
      <c r="H7760" s="20"/>
    </row>
    <row r="7761" spans="1:8" s="172" customFormat="1" ht="12.75" customHeight="1" x14ac:dyDescent="0.15">
      <c r="A7761" s="105"/>
      <c r="C7761" s="20"/>
      <c r="D7761" s="20"/>
      <c r="E7761" s="20"/>
      <c r="F7761" s="20"/>
      <c r="G7761" s="20"/>
      <c r="H7761" s="20"/>
    </row>
    <row r="7762" spans="1:8" s="172" customFormat="1" ht="12.75" customHeight="1" x14ac:dyDescent="0.15">
      <c r="A7762" s="105"/>
      <c r="C7762" s="20"/>
      <c r="D7762" s="20"/>
      <c r="E7762" s="20"/>
      <c r="F7762" s="20"/>
      <c r="G7762" s="20"/>
      <c r="H7762" s="20"/>
    </row>
    <row r="7763" spans="1:8" s="172" customFormat="1" ht="12.75" customHeight="1" x14ac:dyDescent="0.15">
      <c r="A7763" s="105"/>
      <c r="C7763" s="20"/>
      <c r="D7763" s="20"/>
      <c r="E7763" s="20"/>
      <c r="F7763" s="20"/>
      <c r="G7763" s="20"/>
      <c r="H7763" s="20"/>
    </row>
    <row r="7764" spans="1:8" s="172" customFormat="1" ht="12.75" customHeight="1" x14ac:dyDescent="0.15">
      <c r="A7764" s="105"/>
      <c r="C7764" s="20"/>
      <c r="D7764" s="20"/>
      <c r="E7764" s="20"/>
      <c r="F7764" s="20"/>
      <c r="G7764" s="20"/>
      <c r="H7764" s="20"/>
    </row>
    <row r="7765" spans="1:8" s="172" customFormat="1" ht="12.75" customHeight="1" x14ac:dyDescent="0.15">
      <c r="A7765" s="105"/>
      <c r="C7765" s="20"/>
      <c r="D7765" s="20"/>
      <c r="E7765" s="20"/>
      <c r="F7765" s="20"/>
      <c r="G7765" s="20"/>
      <c r="H7765" s="20"/>
    </row>
    <row r="7766" spans="1:8" s="172" customFormat="1" ht="12.75" customHeight="1" x14ac:dyDescent="0.15">
      <c r="A7766" s="105"/>
      <c r="C7766" s="20"/>
      <c r="D7766" s="20"/>
      <c r="E7766" s="20"/>
      <c r="F7766" s="20"/>
      <c r="G7766" s="20"/>
      <c r="H7766" s="20"/>
    </row>
    <row r="7767" spans="1:8" s="172" customFormat="1" ht="12.75" customHeight="1" x14ac:dyDescent="0.15">
      <c r="A7767" s="105"/>
      <c r="C7767" s="20"/>
      <c r="D7767" s="20"/>
      <c r="E7767" s="20"/>
      <c r="F7767" s="20"/>
      <c r="G7767" s="20"/>
      <c r="H7767" s="20"/>
    </row>
    <row r="7768" spans="1:8" s="172" customFormat="1" ht="12.75" customHeight="1" x14ac:dyDescent="0.15">
      <c r="A7768" s="105"/>
      <c r="C7768" s="20"/>
      <c r="D7768" s="20"/>
      <c r="E7768" s="20"/>
      <c r="F7768" s="20"/>
      <c r="G7768" s="20"/>
      <c r="H7768" s="20"/>
    </row>
    <row r="7769" spans="1:8" s="172" customFormat="1" ht="12.75" customHeight="1" x14ac:dyDescent="0.15">
      <c r="A7769" s="105"/>
      <c r="C7769" s="20"/>
      <c r="D7769" s="20"/>
      <c r="E7769" s="20"/>
      <c r="F7769" s="20"/>
      <c r="G7769" s="20"/>
      <c r="H7769" s="20"/>
    </row>
    <row r="7770" spans="1:8" s="172" customFormat="1" ht="12.75" customHeight="1" x14ac:dyDescent="0.15">
      <c r="A7770" s="105"/>
      <c r="C7770" s="20"/>
      <c r="D7770" s="20"/>
      <c r="E7770" s="20"/>
      <c r="F7770" s="20"/>
      <c r="G7770" s="20"/>
      <c r="H7770" s="20"/>
    </row>
    <row r="7771" spans="1:8" s="172" customFormat="1" ht="12.75" customHeight="1" x14ac:dyDescent="0.15">
      <c r="A7771" s="105"/>
      <c r="C7771" s="20"/>
      <c r="D7771" s="20"/>
      <c r="E7771" s="20"/>
      <c r="F7771" s="20"/>
      <c r="G7771" s="20"/>
      <c r="H7771" s="20"/>
    </row>
    <row r="7772" spans="1:8" s="172" customFormat="1" ht="12.75" customHeight="1" x14ac:dyDescent="0.15">
      <c r="A7772" s="105"/>
      <c r="C7772" s="20"/>
      <c r="D7772" s="20"/>
      <c r="E7772" s="20"/>
      <c r="F7772" s="20"/>
      <c r="G7772" s="20"/>
      <c r="H7772" s="20"/>
    </row>
    <row r="7773" spans="1:8" s="172" customFormat="1" ht="12.75" customHeight="1" x14ac:dyDescent="0.15">
      <c r="A7773" s="105"/>
      <c r="C7773" s="20"/>
      <c r="D7773" s="20"/>
      <c r="E7773" s="20"/>
      <c r="F7773" s="20"/>
      <c r="G7773" s="20"/>
      <c r="H7773" s="20"/>
    </row>
    <row r="7774" spans="1:8" s="172" customFormat="1" ht="12.75" customHeight="1" x14ac:dyDescent="0.15">
      <c r="A7774" s="105"/>
      <c r="C7774" s="20"/>
      <c r="D7774" s="20"/>
      <c r="E7774" s="20"/>
      <c r="F7774" s="20"/>
      <c r="G7774" s="20"/>
      <c r="H7774" s="20"/>
    </row>
    <row r="7775" spans="1:8" s="172" customFormat="1" ht="12.75" customHeight="1" x14ac:dyDescent="0.15">
      <c r="A7775" s="105"/>
      <c r="C7775" s="20"/>
      <c r="D7775" s="20"/>
      <c r="E7775" s="20"/>
      <c r="F7775" s="20"/>
      <c r="G7775" s="20"/>
      <c r="H7775" s="20"/>
    </row>
    <row r="7776" spans="1:8" s="172" customFormat="1" ht="12.75" customHeight="1" x14ac:dyDescent="0.15">
      <c r="A7776" s="105"/>
      <c r="C7776" s="20"/>
      <c r="D7776" s="20"/>
      <c r="E7776" s="20"/>
      <c r="F7776" s="20"/>
      <c r="G7776" s="20"/>
      <c r="H7776" s="20"/>
    </row>
    <row r="7777" spans="1:8" s="172" customFormat="1" ht="12.75" customHeight="1" x14ac:dyDescent="0.15">
      <c r="A7777" s="105"/>
      <c r="C7777" s="20"/>
      <c r="D7777" s="20"/>
      <c r="E7777" s="20"/>
      <c r="F7777" s="20"/>
      <c r="G7777" s="20"/>
      <c r="H7777" s="20"/>
    </row>
    <row r="7778" spans="1:8" s="172" customFormat="1" ht="12.75" customHeight="1" x14ac:dyDescent="0.15">
      <c r="A7778" s="105"/>
      <c r="C7778" s="20"/>
      <c r="D7778" s="20"/>
      <c r="E7778" s="20"/>
      <c r="F7778" s="20"/>
      <c r="G7778" s="20"/>
      <c r="H7778" s="20"/>
    </row>
    <row r="7779" spans="1:8" s="172" customFormat="1" ht="12.75" customHeight="1" x14ac:dyDescent="0.15">
      <c r="A7779" s="105"/>
      <c r="C7779" s="20"/>
      <c r="D7779" s="20"/>
      <c r="E7779" s="20"/>
      <c r="F7779" s="20"/>
      <c r="G7779" s="20"/>
      <c r="H7779" s="20"/>
    </row>
    <row r="7780" spans="1:8" s="172" customFormat="1" ht="12.75" customHeight="1" x14ac:dyDescent="0.15">
      <c r="A7780" s="105"/>
      <c r="C7780" s="20"/>
      <c r="D7780" s="20"/>
      <c r="E7780" s="20"/>
      <c r="F7780" s="20"/>
      <c r="G7780" s="20"/>
      <c r="H7780" s="20"/>
    </row>
    <row r="7781" spans="1:8" s="172" customFormat="1" ht="12.75" customHeight="1" x14ac:dyDescent="0.15">
      <c r="A7781" s="105"/>
      <c r="C7781" s="20"/>
      <c r="D7781" s="20"/>
      <c r="E7781" s="20"/>
      <c r="F7781" s="20"/>
      <c r="G7781" s="20"/>
      <c r="H7781" s="20"/>
    </row>
    <row r="7782" spans="1:8" s="172" customFormat="1" ht="12.75" customHeight="1" x14ac:dyDescent="0.15">
      <c r="A7782" s="105"/>
      <c r="C7782" s="20"/>
      <c r="D7782" s="20"/>
      <c r="E7782" s="20"/>
      <c r="F7782" s="20"/>
      <c r="G7782" s="20"/>
      <c r="H7782" s="20"/>
    </row>
    <row r="7783" spans="1:8" s="172" customFormat="1" ht="12.75" customHeight="1" x14ac:dyDescent="0.15">
      <c r="A7783" s="105"/>
      <c r="C7783" s="20"/>
      <c r="D7783" s="20"/>
      <c r="E7783" s="20"/>
      <c r="F7783" s="20"/>
      <c r="G7783" s="20"/>
      <c r="H7783" s="20"/>
    </row>
    <row r="7784" spans="1:8" s="172" customFormat="1" ht="12.75" customHeight="1" x14ac:dyDescent="0.15">
      <c r="A7784" s="105"/>
      <c r="C7784" s="20"/>
      <c r="D7784" s="20"/>
      <c r="E7784" s="20"/>
      <c r="F7784" s="20"/>
      <c r="G7784" s="20"/>
      <c r="H7784" s="20"/>
    </row>
    <row r="7785" spans="1:8" s="172" customFormat="1" ht="12.75" customHeight="1" x14ac:dyDescent="0.15">
      <c r="A7785" s="105"/>
      <c r="C7785" s="20"/>
      <c r="D7785" s="20"/>
      <c r="E7785" s="20"/>
      <c r="F7785" s="20"/>
      <c r="G7785" s="20"/>
      <c r="H7785" s="20"/>
    </row>
    <row r="7786" spans="1:8" s="172" customFormat="1" ht="12.75" customHeight="1" x14ac:dyDescent="0.15">
      <c r="A7786" s="105"/>
      <c r="C7786" s="20"/>
      <c r="D7786" s="20"/>
      <c r="E7786" s="20"/>
      <c r="F7786" s="20"/>
      <c r="G7786" s="20"/>
      <c r="H7786" s="20"/>
    </row>
    <row r="7787" spans="1:8" s="172" customFormat="1" ht="12.75" customHeight="1" x14ac:dyDescent="0.15">
      <c r="A7787" s="105"/>
      <c r="C7787" s="20"/>
      <c r="D7787" s="20"/>
      <c r="E7787" s="20"/>
      <c r="F7787" s="20"/>
      <c r="G7787" s="20"/>
      <c r="H7787" s="20"/>
    </row>
    <row r="7788" spans="1:8" s="172" customFormat="1" ht="12.75" customHeight="1" x14ac:dyDescent="0.15">
      <c r="A7788" s="105"/>
      <c r="C7788" s="20"/>
      <c r="D7788" s="20"/>
      <c r="E7788" s="20"/>
      <c r="F7788" s="20"/>
      <c r="G7788" s="20"/>
      <c r="H7788" s="20"/>
    </row>
    <row r="7789" spans="1:8" s="172" customFormat="1" ht="12.75" customHeight="1" x14ac:dyDescent="0.15">
      <c r="A7789" s="105"/>
      <c r="C7789" s="20"/>
      <c r="D7789" s="20"/>
      <c r="E7789" s="20"/>
      <c r="F7789" s="20"/>
      <c r="G7789" s="20"/>
      <c r="H7789" s="20"/>
    </row>
    <row r="7790" spans="1:8" s="172" customFormat="1" ht="12.75" customHeight="1" x14ac:dyDescent="0.15">
      <c r="A7790" s="105"/>
      <c r="C7790" s="20"/>
      <c r="D7790" s="20"/>
      <c r="E7790" s="20"/>
      <c r="F7790" s="20"/>
      <c r="G7790" s="20"/>
      <c r="H7790" s="20"/>
    </row>
    <row r="7791" spans="1:8" s="172" customFormat="1" ht="12.75" customHeight="1" x14ac:dyDescent="0.15">
      <c r="A7791" s="105"/>
      <c r="C7791" s="20"/>
      <c r="D7791" s="20"/>
      <c r="E7791" s="20"/>
      <c r="F7791" s="20"/>
      <c r="G7791" s="20"/>
      <c r="H7791" s="20"/>
    </row>
    <row r="7792" spans="1:8" s="172" customFormat="1" ht="12.75" customHeight="1" x14ac:dyDescent="0.15">
      <c r="A7792" s="105"/>
      <c r="C7792" s="20"/>
      <c r="D7792" s="20"/>
      <c r="E7792" s="20"/>
      <c r="F7792" s="20"/>
      <c r="G7792" s="20"/>
      <c r="H7792" s="20"/>
    </row>
    <row r="7793" spans="1:8" s="172" customFormat="1" ht="12.75" customHeight="1" x14ac:dyDescent="0.15">
      <c r="A7793" s="105"/>
      <c r="C7793" s="20"/>
      <c r="D7793" s="20"/>
      <c r="E7793" s="20"/>
      <c r="F7793" s="20"/>
      <c r="G7793" s="20"/>
      <c r="H7793" s="20"/>
    </row>
    <row r="7794" spans="1:8" s="172" customFormat="1" ht="12.75" customHeight="1" x14ac:dyDescent="0.15">
      <c r="A7794" s="105"/>
      <c r="C7794" s="20"/>
      <c r="D7794" s="20"/>
      <c r="E7794" s="20"/>
      <c r="F7794" s="20"/>
      <c r="G7794" s="20"/>
      <c r="H7794" s="20"/>
    </row>
    <row r="7795" spans="1:8" s="172" customFormat="1" ht="12.75" customHeight="1" x14ac:dyDescent="0.15">
      <c r="A7795" s="105"/>
      <c r="C7795" s="20"/>
      <c r="D7795" s="20"/>
      <c r="E7795" s="20"/>
      <c r="F7795" s="20"/>
      <c r="G7795" s="20"/>
      <c r="H7795" s="20"/>
    </row>
    <row r="7796" spans="1:8" s="172" customFormat="1" ht="12.75" customHeight="1" x14ac:dyDescent="0.15">
      <c r="A7796" s="105"/>
      <c r="C7796" s="20"/>
      <c r="D7796" s="20"/>
      <c r="E7796" s="20"/>
      <c r="F7796" s="20"/>
      <c r="G7796" s="20"/>
      <c r="H7796" s="20"/>
    </row>
    <row r="7797" spans="1:8" s="172" customFormat="1" ht="12.75" customHeight="1" x14ac:dyDescent="0.15">
      <c r="A7797" s="105"/>
      <c r="C7797" s="20"/>
      <c r="D7797" s="20"/>
      <c r="E7797" s="20"/>
      <c r="F7797" s="20"/>
      <c r="G7797" s="20"/>
      <c r="H7797" s="20"/>
    </row>
    <row r="7798" spans="1:8" s="172" customFormat="1" ht="12.75" customHeight="1" x14ac:dyDescent="0.15">
      <c r="A7798" s="105"/>
      <c r="C7798" s="20"/>
      <c r="D7798" s="20"/>
      <c r="E7798" s="20"/>
      <c r="F7798" s="20"/>
      <c r="G7798" s="20"/>
      <c r="H7798" s="20"/>
    </row>
    <row r="7799" spans="1:8" s="172" customFormat="1" ht="12.75" customHeight="1" x14ac:dyDescent="0.15">
      <c r="A7799" s="105"/>
      <c r="C7799" s="20"/>
      <c r="D7799" s="20"/>
      <c r="E7799" s="20"/>
      <c r="F7799" s="20"/>
      <c r="G7799" s="20"/>
      <c r="H7799" s="20"/>
    </row>
    <row r="7800" spans="1:8" s="172" customFormat="1" ht="12.75" customHeight="1" x14ac:dyDescent="0.15">
      <c r="A7800" s="105"/>
      <c r="C7800" s="20"/>
      <c r="D7800" s="20"/>
      <c r="E7800" s="20"/>
      <c r="F7800" s="20"/>
      <c r="G7800" s="20"/>
      <c r="H7800" s="20"/>
    </row>
    <row r="7801" spans="1:8" s="172" customFormat="1" ht="12.75" customHeight="1" x14ac:dyDescent="0.15">
      <c r="A7801" s="105"/>
      <c r="C7801" s="20"/>
      <c r="D7801" s="20"/>
      <c r="E7801" s="20"/>
      <c r="F7801" s="20"/>
      <c r="G7801" s="20"/>
      <c r="H7801" s="20"/>
    </row>
    <row r="7802" spans="1:8" s="172" customFormat="1" ht="12.75" customHeight="1" x14ac:dyDescent="0.15">
      <c r="A7802" s="105"/>
      <c r="C7802" s="20"/>
      <c r="D7802" s="20"/>
      <c r="E7802" s="20"/>
      <c r="F7802" s="20"/>
      <c r="G7802" s="20"/>
      <c r="H7802" s="20"/>
    </row>
    <row r="7803" spans="1:8" s="172" customFormat="1" ht="12.75" customHeight="1" x14ac:dyDescent="0.15">
      <c r="A7803" s="105"/>
      <c r="C7803" s="20"/>
      <c r="D7803" s="20"/>
      <c r="E7803" s="20"/>
      <c r="F7803" s="20"/>
      <c r="G7803" s="20"/>
      <c r="H7803" s="20"/>
    </row>
    <row r="7804" spans="1:8" s="172" customFormat="1" ht="12.75" customHeight="1" x14ac:dyDescent="0.15">
      <c r="A7804" s="105"/>
      <c r="C7804" s="20"/>
      <c r="D7804" s="20"/>
      <c r="E7804" s="20"/>
      <c r="F7804" s="20"/>
      <c r="G7804" s="20"/>
      <c r="H7804" s="20"/>
    </row>
    <row r="7805" spans="1:8" s="172" customFormat="1" ht="12.75" customHeight="1" x14ac:dyDescent="0.15">
      <c r="A7805" s="105"/>
      <c r="C7805" s="20"/>
      <c r="D7805" s="20"/>
      <c r="E7805" s="20"/>
      <c r="F7805" s="20"/>
      <c r="G7805" s="20"/>
      <c r="H7805" s="20"/>
    </row>
    <row r="7806" spans="1:8" s="172" customFormat="1" ht="12.75" customHeight="1" x14ac:dyDescent="0.15">
      <c r="A7806" s="105"/>
      <c r="C7806" s="20"/>
      <c r="D7806" s="20"/>
      <c r="E7806" s="20"/>
      <c r="F7806" s="20"/>
      <c r="G7806" s="20"/>
      <c r="H7806" s="20"/>
    </row>
    <row r="7807" spans="1:8" s="172" customFormat="1" ht="12.75" customHeight="1" x14ac:dyDescent="0.15">
      <c r="A7807" s="105"/>
      <c r="C7807" s="20"/>
      <c r="D7807" s="20"/>
      <c r="E7807" s="20"/>
      <c r="F7807" s="20"/>
      <c r="G7807" s="20"/>
      <c r="H7807" s="20"/>
    </row>
    <row r="7808" spans="1:8" s="172" customFormat="1" ht="12.75" customHeight="1" x14ac:dyDescent="0.15">
      <c r="A7808" s="105"/>
      <c r="C7808" s="20"/>
      <c r="D7808" s="20"/>
      <c r="E7808" s="20"/>
      <c r="F7808" s="20"/>
      <c r="G7808" s="20"/>
      <c r="H7808" s="20"/>
    </row>
    <row r="7809" spans="1:8" s="172" customFormat="1" ht="12.75" customHeight="1" x14ac:dyDescent="0.15">
      <c r="A7809" s="105"/>
      <c r="C7809" s="20"/>
      <c r="D7809" s="20"/>
      <c r="E7809" s="20"/>
      <c r="F7809" s="20"/>
      <c r="G7809" s="20"/>
      <c r="H7809" s="20"/>
    </row>
    <row r="7810" spans="1:8" s="172" customFormat="1" ht="12.75" customHeight="1" x14ac:dyDescent="0.15">
      <c r="A7810" s="105"/>
      <c r="C7810" s="20"/>
      <c r="D7810" s="20"/>
      <c r="E7810" s="20"/>
      <c r="F7810" s="20"/>
      <c r="G7810" s="20"/>
      <c r="H7810" s="20"/>
    </row>
    <row r="7811" spans="1:8" s="172" customFormat="1" ht="12.75" customHeight="1" x14ac:dyDescent="0.15">
      <c r="A7811" s="105"/>
      <c r="C7811" s="20"/>
      <c r="D7811" s="20"/>
      <c r="E7811" s="20"/>
      <c r="F7811" s="20"/>
      <c r="G7811" s="20"/>
      <c r="H7811" s="20"/>
    </row>
    <row r="7812" spans="1:8" s="172" customFormat="1" ht="12.75" customHeight="1" x14ac:dyDescent="0.15">
      <c r="A7812" s="105"/>
      <c r="C7812" s="20"/>
      <c r="D7812" s="20"/>
      <c r="E7812" s="20"/>
      <c r="F7812" s="20"/>
      <c r="G7812" s="20"/>
      <c r="H7812" s="20"/>
    </row>
    <row r="7813" spans="1:8" s="172" customFormat="1" ht="12.75" customHeight="1" x14ac:dyDescent="0.15">
      <c r="A7813" s="105"/>
      <c r="C7813" s="20"/>
      <c r="D7813" s="20"/>
      <c r="E7813" s="20"/>
      <c r="F7813" s="20"/>
      <c r="G7813" s="20"/>
      <c r="H7813" s="20"/>
    </row>
    <row r="7814" spans="1:8" s="172" customFormat="1" ht="12.75" customHeight="1" x14ac:dyDescent="0.15">
      <c r="A7814" s="105"/>
      <c r="C7814" s="20"/>
      <c r="D7814" s="20"/>
      <c r="E7814" s="20"/>
      <c r="F7814" s="20"/>
      <c r="G7814" s="20"/>
      <c r="H7814" s="20"/>
    </row>
    <row r="7815" spans="1:8" s="172" customFormat="1" ht="12.75" customHeight="1" x14ac:dyDescent="0.15">
      <c r="A7815" s="105"/>
      <c r="C7815" s="20"/>
      <c r="D7815" s="20"/>
      <c r="E7815" s="20"/>
      <c r="F7815" s="20"/>
      <c r="G7815" s="20"/>
      <c r="H7815" s="20"/>
    </row>
    <row r="7816" spans="1:8" s="172" customFormat="1" ht="12.75" customHeight="1" x14ac:dyDescent="0.15">
      <c r="A7816" s="105"/>
      <c r="C7816" s="20"/>
      <c r="D7816" s="20"/>
      <c r="E7816" s="20"/>
      <c r="F7816" s="20"/>
      <c r="G7816" s="20"/>
      <c r="H7816" s="20"/>
    </row>
    <row r="7817" spans="1:8" s="172" customFormat="1" ht="12.75" customHeight="1" x14ac:dyDescent="0.15">
      <c r="A7817" s="105"/>
      <c r="C7817" s="20"/>
      <c r="D7817" s="20"/>
      <c r="E7817" s="20"/>
      <c r="F7817" s="20"/>
      <c r="G7817" s="20"/>
      <c r="H7817" s="20"/>
    </row>
    <row r="7818" spans="1:8" s="172" customFormat="1" ht="12.75" customHeight="1" x14ac:dyDescent="0.15">
      <c r="A7818" s="105"/>
      <c r="C7818" s="20"/>
      <c r="D7818" s="20"/>
      <c r="E7818" s="20"/>
      <c r="F7818" s="20"/>
      <c r="G7818" s="20"/>
      <c r="H7818" s="20"/>
    </row>
    <row r="7819" spans="1:8" s="172" customFormat="1" ht="12.75" customHeight="1" x14ac:dyDescent="0.15">
      <c r="A7819" s="105"/>
      <c r="C7819" s="20"/>
      <c r="D7819" s="20"/>
      <c r="E7819" s="20"/>
      <c r="F7819" s="20"/>
      <c r="G7819" s="20"/>
      <c r="H7819" s="20"/>
    </row>
    <row r="7820" spans="1:8" s="172" customFormat="1" ht="12.75" customHeight="1" x14ac:dyDescent="0.15">
      <c r="A7820" s="105"/>
      <c r="C7820" s="20"/>
      <c r="D7820" s="20"/>
      <c r="E7820" s="20"/>
      <c r="F7820" s="20"/>
      <c r="G7820" s="20"/>
      <c r="H7820" s="20"/>
    </row>
    <row r="7821" spans="1:8" s="172" customFormat="1" ht="12.75" customHeight="1" x14ac:dyDescent="0.15">
      <c r="A7821" s="105"/>
      <c r="C7821" s="20"/>
      <c r="D7821" s="20"/>
      <c r="E7821" s="20"/>
      <c r="F7821" s="20"/>
      <c r="G7821" s="20"/>
      <c r="H7821" s="20"/>
    </row>
    <row r="7822" spans="1:8" s="172" customFormat="1" ht="12.75" customHeight="1" x14ac:dyDescent="0.15">
      <c r="A7822" s="105"/>
      <c r="C7822" s="20"/>
      <c r="D7822" s="20"/>
      <c r="E7822" s="20"/>
      <c r="F7822" s="20"/>
      <c r="G7822" s="20"/>
      <c r="H7822" s="20"/>
    </row>
    <row r="7823" spans="1:8" s="172" customFormat="1" ht="12.75" customHeight="1" x14ac:dyDescent="0.15">
      <c r="A7823" s="105"/>
      <c r="C7823" s="20"/>
      <c r="D7823" s="20"/>
      <c r="E7823" s="20"/>
      <c r="F7823" s="20"/>
      <c r="G7823" s="20"/>
      <c r="H7823" s="20"/>
    </row>
    <row r="7824" spans="1:8" s="172" customFormat="1" ht="12.75" customHeight="1" x14ac:dyDescent="0.15">
      <c r="A7824" s="105"/>
      <c r="C7824" s="20"/>
      <c r="D7824" s="20"/>
      <c r="E7824" s="20"/>
      <c r="F7824" s="20"/>
      <c r="G7824" s="20"/>
      <c r="H7824" s="20"/>
    </row>
    <row r="7825" spans="1:8" s="172" customFormat="1" ht="12.75" customHeight="1" x14ac:dyDescent="0.15">
      <c r="A7825" s="105"/>
      <c r="C7825" s="20"/>
      <c r="D7825" s="20"/>
      <c r="E7825" s="20"/>
      <c r="F7825" s="20"/>
      <c r="G7825" s="20"/>
      <c r="H7825" s="20"/>
    </row>
    <row r="7826" spans="1:8" s="172" customFormat="1" ht="12.75" customHeight="1" x14ac:dyDescent="0.15">
      <c r="A7826" s="105"/>
      <c r="C7826" s="20"/>
      <c r="D7826" s="20"/>
      <c r="E7826" s="20"/>
      <c r="F7826" s="20"/>
      <c r="G7826" s="20"/>
      <c r="H7826" s="20"/>
    </row>
    <row r="7827" spans="1:8" s="172" customFormat="1" ht="12.75" customHeight="1" x14ac:dyDescent="0.15">
      <c r="A7827" s="105"/>
      <c r="C7827" s="20"/>
      <c r="D7827" s="20"/>
      <c r="E7827" s="20"/>
      <c r="F7827" s="20"/>
      <c r="G7827" s="20"/>
      <c r="H7827" s="20"/>
    </row>
    <row r="7828" spans="1:8" s="172" customFormat="1" ht="12.75" customHeight="1" x14ac:dyDescent="0.15">
      <c r="A7828" s="105"/>
      <c r="C7828" s="20"/>
      <c r="D7828" s="20"/>
      <c r="E7828" s="20"/>
      <c r="F7828" s="20"/>
      <c r="G7828" s="20"/>
      <c r="H7828" s="20"/>
    </row>
    <row r="7829" spans="1:8" s="172" customFormat="1" ht="12.75" customHeight="1" x14ac:dyDescent="0.15">
      <c r="A7829" s="105"/>
      <c r="C7829" s="20"/>
      <c r="D7829" s="20"/>
      <c r="E7829" s="20"/>
      <c r="F7829" s="20"/>
      <c r="G7829" s="20"/>
      <c r="H7829" s="20"/>
    </row>
    <row r="7830" spans="1:8" s="172" customFormat="1" ht="12.75" customHeight="1" x14ac:dyDescent="0.15">
      <c r="A7830" s="105"/>
      <c r="C7830" s="20"/>
      <c r="D7830" s="20"/>
      <c r="E7830" s="20"/>
      <c r="F7830" s="20"/>
      <c r="G7830" s="20"/>
      <c r="H7830" s="20"/>
    </row>
    <row r="7831" spans="1:8" s="172" customFormat="1" ht="12.75" customHeight="1" x14ac:dyDescent="0.15">
      <c r="A7831" s="105"/>
      <c r="C7831" s="20"/>
      <c r="D7831" s="20"/>
      <c r="E7831" s="20"/>
      <c r="F7831" s="20"/>
      <c r="G7831" s="20"/>
      <c r="H7831" s="20"/>
    </row>
    <row r="7832" spans="1:8" s="172" customFormat="1" ht="12.75" customHeight="1" x14ac:dyDescent="0.15">
      <c r="A7832" s="105"/>
      <c r="C7832" s="20"/>
      <c r="D7832" s="20"/>
      <c r="E7832" s="20"/>
      <c r="F7832" s="20"/>
      <c r="G7832" s="20"/>
      <c r="H7832" s="20"/>
    </row>
    <row r="7833" spans="1:8" s="172" customFormat="1" ht="12.75" customHeight="1" x14ac:dyDescent="0.15">
      <c r="A7833" s="105"/>
      <c r="C7833" s="20"/>
      <c r="D7833" s="20"/>
      <c r="E7833" s="20"/>
      <c r="F7833" s="20"/>
      <c r="G7833" s="20"/>
      <c r="H7833" s="20"/>
    </row>
    <row r="7834" spans="1:8" s="172" customFormat="1" ht="12.75" customHeight="1" x14ac:dyDescent="0.15">
      <c r="A7834" s="105"/>
      <c r="C7834" s="20"/>
      <c r="D7834" s="20"/>
      <c r="E7834" s="20"/>
      <c r="F7834" s="20"/>
      <c r="G7834" s="20"/>
      <c r="H7834" s="20"/>
    </row>
    <row r="7835" spans="1:8" s="172" customFormat="1" ht="12.75" customHeight="1" x14ac:dyDescent="0.15">
      <c r="A7835" s="105"/>
      <c r="C7835" s="20"/>
      <c r="D7835" s="20"/>
      <c r="E7835" s="20"/>
      <c r="F7835" s="20"/>
      <c r="G7835" s="20"/>
      <c r="H7835" s="20"/>
    </row>
    <row r="7836" spans="1:8" s="172" customFormat="1" ht="12.75" customHeight="1" x14ac:dyDescent="0.15">
      <c r="A7836" s="105"/>
      <c r="C7836" s="20"/>
      <c r="D7836" s="20"/>
      <c r="E7836" s="20"/>
      <c r="F7836" s="20"/>
      <c r="G7836" s="20"/>
      <c r="H7836" s="20"/>
    </row>
    <row r="7837" spans="1:8" s="172" customFormat="1" ht="12.75" customHeight="1" x14ac:dyDescent="0.15">
      <c r="A7837" s="105"/>
      <c r="C7837" s="20"/>
      <c r="D7837" s="20"/>
      <c r="E7837" s="20"/>
      <c r="F7837" s="20"/>
      <c r="G7837" s="20"/>
      <c r="H7837" s="20"/>
    </row>
    <row r="7838" spans="1:8" s="172" customFormat="1" ht="12.75" customHeight="1" x14ac:dyDescent="0.15">
      <c r="A7838" s="105"/>
      <c r="C7838" s="20"/>
      <c r="D7838" s="20"/>
      <c r="E7838" s="20"/>
      <c r="F7838" s="20"/>
      <c r="G7838" s="20"/>
      <c r="H7838" s="20"/>
    </row>
    <row r="7839" spans="1:8" s="172" customFormat="1" ht="12.75" customHeight="1" x14ac:dyDescent="0.15">
      <c r="A7839" s="105"/>
      <c r="C7839" s="20"/>
      <c r="D7839" s="20"/>
      <c r="E7839" s="20"/>
      <c r="F7839" s="20"/>
      <c r="G7839" s="20"/>
      <c r="H7839" s="20"/>
    </row>
    <row r="7840" spans="1:8" s="172" customFormat="1" ht="12.75" customHeight="1" x14ac:dyDescent="0.15">
      <c r="A7840" s="105"/>
      <c r="C7840" s="20"/>
      <c r="D7840" s="20"/>
      <c r="E7840" s="20"/>
      <c r="F7840" s="20"/>
      <c r="G7840" s="20"/>
      <c r="H7840" s="20"/>
    </row>
    <row r="7841" spans="1:8" s="172" customFormat="1" ht="12.75" customHeight="1" x14ac:dyDescent="0.15">
      <c r="A7841" s="105"/>
      <c r="C7841" s="20"/>
      <c r="D7841" s="20"/>
      <c r="E7841" s="20"/>
      <c r="F7841" s="20"/>
      <c r="G7841" s="20"/>
      <c r="H7841" s="20"/>
    </row>
    <row r="7842" spans="1:8" s="172" customFormat="1" ht="12.75" customHeight="1" x14ac:dyDescent="0.15">
      <c r="A7842" s="105"/>
      <c r="C7842" s="20"/>
      <c r="D7842" s="20"/>
      <c r="E7842" s="20"/>
      <c r="F7842" s="20"/>
      <c r="G7842" s="20"/>
      <c r="H7842" s="20"/>
    </row>
    <row r="7843" spans="1:8" s="172" customFormat="1" ht="12.75" customHeight="1" x14ac:dyDescent="0.15">
      <c r="A7843" s="105"/>
      <c r="C7843" s="20"/>
      <c r="D7843" s="20"/>
      <c r="E7843" s="20"/>
      <c r="F7843" s="20"/>
      <c r="G7843" s="20"/>
      <c r="H7843" s="20"/>
    </row>
    <row r="7844" spans="1:8" s="172" customFormat="1" ht="12.75" customHeight="1" x14ac:dyDescent="0.15">
      <c r="A7844" s="105"/>
      <c r="C7844" s="20"/>
      <c r="D7844" s="20"/>
      <c r="E7844" s="20"/>
      <c r="F7844" s="20"/>
      <c r="G7844" s="20"/>
      <c r="H7844" s="20"/>
    </row>
    <row r="7845" spans="1:8" s="172" customFormat="1" ht="12.75" customHeight="1" x14ac:dyDescent="0.15">
      <c r="A7845" s="105"/>
      <c r="C7845" s="20"/>
      <c r="D7845" s="20"/>
      <c r="E7845" s="20"/>
      <c r="F7845" s="20"/>
      <c r="G7845" s="20"/>
      <c r="H7845" s="20"/>
    </row>
    <row r="7846" spans="1:8" s="172" customFormat="1" ht="12.75" customHeight="1" x14ac:dyDescent="0.15">
      <c r="A7846" s="105"/>
      <c r="C7846" s="20"/>
      <c r="D7846" s="20"/>
      <c r="E7846" s="20"/>
      <c r="F7846" s="20"/>
      <c r="G7846" s="20"/>
      <c r="H7846" s="20"/>
    </row>
    <row r="7847" spans="1:8" s="172" customFormat="1" ht="12.75" customHeight="1" x14ac:dyDescent="0.15">
      <c r="A7847" s="105"/>
      <c r="C7847" s="20"/>
      <c r="D7847" s="20"/>
      <c r="E7847" s="20"/>
      <c r="F7847" s="20"/>
      <c r="G7847" s="20"/>
      <c r="H7847" s="20"/>
    </row>
    <row r="7848" spans="1:8" s="172" customFormat="1" ht="12.75" customHeight="1" x14ac:dyDescent="0.15">
      <c r="A7848" s="105"/>
      <c r="C7848" s="20"/>
      <c r="D7848" s="20"/>
      <c r="E7848" s="20"/>
      <c r="F7848" s="20"/>
      <c r="G7848" s="20"/>
      <c r="H7848" s="20"/>
    </row>
    <row r="7849" spans="1:8" s="172" customFormat="1" ht="12.75" customHeight="1" x14ac:dyDescent="0.15">
      <c r="A7849" s="105"/>
      <c r="C7849" s="20"/>
      <c r="D7849" s="20"/>
      <c r="E7849" s="20"/>
      <c r="F7849" s="20"/>
      <c r="G7849" s="20"/>
      <c r="H7849" s="20"/>
    </row>
    <row r="7850" spans="1:8" s="172" customFormat="1" ht="12.75" customHeight="1" x14ac:dyDescent="0.15">
      <c r="A7850" s="105"/>
      <c r="C7850" s="20"/>
      <c r="D7850" s="20"/>
      <c r="E7850" s="20"/>
      <c r="F7850" s="20"/>
      <c r="G7850" s="20"/>
      <c r="H7850" s="20"/>
    </row>
    <row r="7851" spans="1:8" s="172" customFormat="1" ht="12.75" customHeight="1" x14ac:dyDescent="0.15">
      <c r="A7851" s="105"/>
      <c r="C7851" s="20"/>
      <c r="D7851" s="20"/>
      <c r="E7851" s="20"/>
      <c r="F7851" s="20"/>
      <c r="G7851" s="20"/>
      <c r="H7851" s="20"/>
    </row>
    <row r="7852" spans="1:8" s="172" customFormat="1" ht="12.75" customHeight="1" x14ac:dyDescent="0.15">
      <c r="A7852" s="105"/>
      <c r="C7852" s="20"/>
      <c r="D7852" s="20"/>
      <c r="E7852" s="20"/>
      <c r="F7852" s="20"/>
      <c r="G7852" s="20"/>
      <c r="H7852" s="20"/>
    </row>
    <row r="7853" spans="1:8" s="172" customFormat="1" ht="12.75" customHeight="1" x14ac:dyDescent="0.15">
      <c r="A7853" s="105"/>
      <c r="C7853" s="20"/>
      <c r="D7853" s="20"/>
      <c r="E7853" s="20"/>
      <c r="F7853" s="20"/>
      <c r="G7853" s="20"/>
      <c r="H7853" s="20"/>
    </row>
    <row r="7854" spans="1:8" s="172" customFormat="1" ht="12.75" customHeight="1" x14ac:dyDescent="0.15">
      <c r="A7854" s="105"/>
      <c r="C7854" s="20"/>
      <c r="D7854" s="20"/>
      <c r="E7854" s="20"/>
      <c r="F7854" s="20"/>
      <c r="G7854" s="20"/>
      <c r="H7854" s="20"/>
    </row>
    <row r="7855" spans="1:8" s="172" customFormat="1" ht="12.75" customHeight="1" x14ac:dyDescent="0.15">
      <c r="A7855" s="105"/>
      <c r="C7855" s="20"/>
      <c r="D7855" s="20"/>
      <c r="E7855" s="20"/>
      <c r="F7855" s="20"/>
      <c r="G7855" s="20"/>
      <c r="H7855" s="20"/>
    </row>
    <row r="7856" spans="1:8" s="172" customFormat="1" ht="12.75" customHeight="1" x14ac:dyDescent="0.15">
      <c r="A7856" s="105"/>
      <c r="C7856" s="20"/>
      <c r="D7856" s="20"/>
      <c r="E7856" s="20"/>
      <c r="F7856" s="20"/>
      <c r="G7856" s="20"/>
      <c r="H7856" s="20"/>
    </row>
    <row r="7857" spans="1:8" s="172" customFormat="1" ht="12.75" customHeight="1" x14ac:dyDescent="0.15">
      <c r="A7857" s="105"/>
      <c r="C7857" s="20"/>
      <c r="D7857" s="20"/>
      <c r="E7857" s="20"/>
      <c r="F7857" s="20"/>
      <c r="G7857" s="20"/>
      <c r="H7857" s="20"/>
    </row>
    <row r="7858" spans="1:8" s="172" customFormat="1" ht="12.75" customHeight="1" x14ac:dyDescent="0.15">
      <c r="A7858" s="105"/>
      <c r="C7858" s="20"/>
      <c r="D7858" s="20"/>
      <c r="E7858" s="20"/>
      <c r="F7858" s="20"/>
      <c r="G7858" s="20"/>
      <c r="H7858" s="20"/>
    </row>
    <row r="7859" spans="1:8" s="172" customFormat="1" ht="12.75" customHeight="1" x14ac:dyDescent="0.15">
      <c r="A7859" s="105"/>
      <c r="C7859" s="20"/>
      <c r="D7859" s="20"/>
      <c r="E7859" s="20"/>
      <c r="F7859" s="20"/>
      <c r="G7859" s="20"/>
      <c r="H7859" s="20"/>
    </row>
    <row r="7860" spans="1:8" s="172" customFormat="1" ht="12.75" customHeight="1" x14ac:dyDescent="0.15">
      <c r="A7860" s="105"/>
      <c r="C7860" s="20"/>
      <c r="D7860" s="20"/>
      <c r="E7860" s="20"/>
      <c r="F7860" s="20"/>
      <c r="G7860" s="20"/>
      <c r="H7860" s="20"/>
    </row>
    <row r="7861" spans="1:8" s="172" customFormat="1" ht="12.75" customHeight="1" x14ac:dyDescent="0.15">
      <c r="A7861" s="105"/>
      <c r="C7861" s="20"/>
      <c r="D7861" s="20"/>
      <c r="E7861" s="20"/>
      <c r="F7861" s="20"/>
      <c r="G7861" s="20"/>
      <c r="H7861" s="20"/>
    </row>
    <row r="7862" spans="1:8" s="172" customFormat="1" ht="12.75" customHeight="1" x14ac:dyDescent="0.15">
      <c r="A7862" s="105"/>
      <c r="C7862" s="20"/>
      <c r="D7862" s="20"/>
      <c r="E7862" s="20"/>
      <c r="F7862" s="20"/>
      <c r="G7862" s="20"/>
      <c r="H7862" s="20"/>
    </row>
    <row r="7863" spans="1:8" s="172" customFormat="1" ht="12.75" customHeight="1" x14ac:dyDescent="0.15">
      <c r="A7863" s="105"/>
      <c r="C7863" s="20"/>
      <c r="D7863" s="20"/>
      <c r="E7863" s="20"/>
      <c r="F7863" s="20"/>
      <c r="G7863" s="20"/>
      <c r="H7863" s="20"/>
    </row>
    <row r="7864" spans="1:8" s="172" customFormat="1" ht="12.75" customHeight="1" x14ac:dyDescent="0.15">
      <c r="A7864" s="105"/>
      <c r="C7864" s="20"/>
      <c r="D7864" s="20"/>
      <c r="E7864" s="20"/>
      <c r="F7864" s="20"/>
      <c r="G7864" s="20"/>
      <c r="H7864" s="20"/>
    </row>
    <row r="7865" spans="1:8" s="172" customFormat="1" ht="12.75" customHeight="1" x14ac:dyDescent="0.15">
      <c r="A7865" s="105"/>
      <c r="C7865" s="20"/>
      <c r="D7865" s="20"/>
      <c r="E7865" s="20"/>
      <c r="F7865" s="20"/>
      <c r="G7865" s="20"/>
      <c r="H7865" s="20"/>
    </row>
    <row r="7866" spans="1:8" s="172" customFormat="1" ht="12.75" customHeight="1" x14ac:dyDescent="0.15">
      <c r="A7866" s="105"/>
      <c r="C7866" s="20"/>
      <c r="D7866" s="20"/>
      <c r="E7866" s="20"/>
      <c r="F7866" s="20"/>
      <c r="G7866" s="20"/>
      <c r="H7866" s="20"/>
    </row>
    <row r="7867" spans="1:8" s="172" customFormat="1" ht="12.75" customHeight="1" x14ac:dyDescent="0.15">
      <c r="A7867" s="105"/>
      <c r="C7867" s="20"/>
      <c r="D7867" s="20"/>
      <c r="E7867" s="20"/>
      <c r="F7867" s="20"/>
      <c r="G7867" s="20"/>
      <c r="H7867" s="20"/>
    </row>
    <row r="7868" spans="1:8" s="172" customFormat="1" ht="12.75" customHeight="1" x14ac:dyDescent="0.15">
      <c r="A7868" s="105"/>
      <c r="C7868" s="20"/>
      <c r="D7868" s="20"/>
      <c r="E7868" s="20"/>
      <c r="F7868" s="20"/>
      <c r="G7868" s="20"/>
      <c r="H7868" s="20"/>
    </row>
    <row r="7869" spans="1:8" s="172" customFormat="1" ht="12.75" customHeight="1" x14ac:dyDescent="0.15">
      <c r="A7869" s="105"/>
      <c r="C7869" s="20"/>
      <c r="D7869" s="20"/>
      <c r="E7869" s="20"/>
      <c r="F7869" s="20"/>
      <c r="G7869" s="20"/>
      <c r="H7869" s="20"/>
    </row>
    <row r="7870" spans="1:8" s="172" customFormat="1" ht="12.75" customHeight="1" x14ac:dyDescent="0.15">
      <c r="A7870" s="105"/>
      <c r="C7870" s="20"/>
      <c r="D7870" s="20"/>
      <c r="E7870" s="20"/>
      <c r="F7870" s="20"/>
      <c r="G7870" s="20"/>
      <c r="H7870" s="20"/>
    </row>
    <row r="7871" spans="1:8" s="172" customFormat="1" ht="12.75" customHeight="1" x14ac:dyDescent="0.15">
      <c r="A7871" s="105"/>
      <c r="C7871" s="20"/>
      <c r="D7871" s="20"/>
      <c r="E7871" s="20"/>
      <c r="F7871" s="20"/>
      <c r="G7871" s="20"/>
      <c r="H7871" s="20"/>
    </row>
    <row r="7872" spans="1:8" s="172" customFormat="1" ht="12.75" customHeight="1" x14ac:dyDescent="0.15">
      <c r="A7872" s="105"/>
      <c r="C7872" s="20"/>
      <c r="D7872" s="20"/>
      <c r="E7872" s="20"/>
      <c r="F7872" s="20"/>
      <c r="G7872" s="20"/>
      <c r="H7872" s="20"/>
    </row>
    <row r="7873" spans="1:8" s="172" customFormat="1" ht="12.75" customHeight="1" x14ac:dyDescent="0.15">
      <c r="A7873" s="105"/>
      <c r="C7873" s="20"/>
      <c r="D7873" s="20"/>
      <c r="E7873" s="20"/>
      <c r="F7873" s="20"/>
      <c r="G7873" s="20"/>
      <c r="H7873" s="20"/>
    </row>
    <row r="7874" spans="1:8" s="172" customFormat="1" ht="12.75" customHeight="1" x14ac:dyDescent="0.15">
      <c r="A7874" s="105"/>
      <c r="C7874" s="20"/>
      <c r="D7874" s="20"/>
      <c r="E7874" s="20"/>
      <c r="F7874" s="20"/>
      <c r="G7874" s="20"/>
      <c r="H7874" s="20"/>
    </row>
    <row r="7875" spans="1:8" s="172" customFormat="1" ht="12.75" customHeight="1" x14ac:dyDescent="0.15">
      <c r="A7875" s="105"/>
      <c r="C7875" s="20"/>
      <c r="D7875" s="20"/>
      <c r="E7875" s="20"/>
      <c r="F7875" s="20"/>
      <c r="G7875" s="20"/>
      <c r="H7875" s="20"/>
    </row>
    <row r="7876" spans="1:8" s="172" customFormat="1" ht="12.75" customHeight="1" x14ac:dyDescent="0.15">
      <c r="A7876" s="105"/>
      <c r="C7876" s="20"/>
      <c r="D7876" s="20"/>
      <c r="E7876" s="20"/>
      <c r="F7876" s="20"/>
      <c r="G7876" s="20"/>
      <c r="H7876" s="20"/>
    </row>
    <row r="7877" spans="1:8" s="172" customFormat="1" ht="12.75" customHeight="1" x14ac:dyDescent="0.15">
      <c r="A7877" s="105"/>
      <c r="C7877" s="20"/>
      <c r="D7877" s="20"/>
      <c r="E7877" s="20"/>
      <c r="F7877" s="20"/>
      <c r="G7877" s="20"/>
      <c r="H7877" s="20"/>
    </row>
    <row r="7878" spans="1:8" s="172" customFormat="1" ht="12.75" customHeight="1" x14ac:dyDescent="0.15">
      <c r="A7878" s="105"/>
      <c r="C7878" s="20"/>
      <c r="D7878" s="20"/>
      <c r="E7878" s="20"/>
      <c r="F7878" s="20"/>
      <c r="G7878" s="20"/>
      <c r="H7878" s="20"/>
    </row>
    <row r="7879" spans="1:8" s="172" customFormat="1" ht="12.75" customHeight="1" x14ac:dyDescent="0.15">
      <c r="A7879" s="105"/>
      <c r="C7879" s="20"/>
      <c r="D7879" s="20"/>
      <c r="E7879" s="20"/>
      <c r="F7879" s="20"/>
      <c r="G7879" s="20"/>
      <c r="H7879" s="20"/>
    </row>
    <row r="7880" spans="1:8" s="172" customFormat="1" ht="12.75" customHeight="1" x14ac:dyDescent="0.15">
      <c r="A7880" s="105"/>
      <c r="C7880" s="20"/>
      <c r="D7880" s="20"/>
      <c r="E7880" s="20"/>
      <c r="F7880" s="20"/>
      <c r="G7880" s="20"/>
      <c r="H7880" s="20"/>
    </row>
    <row r="7881" spans="1:8" s="172" customFormat="1" ht="12.75" customHeight="1" x14ac:dyDescent="0.15">
      <c r="A7881" s="105"/>
      <c r="C7881" s="20"/>
      <c r="D7881" s="20"/>
      <c r="E7881" s="20"/>
      <c r="F7881" s="20"/>
      <c r="G7881" s="20"/>
      <c r="H7881" s="20"/>
    </row>
    <row r="7882" spans="1:8" s="172" customFormat="1" ht="12.75" customHeight="1" x14ac:dyDescent="0.15">
      <c r="A7882" s="105"/>
      <c r="C7882" s="20"/>
      <c r="D7882" s="20"/>
      <c r="E7882" s="20"/>
      <c r="F7882" s="20"/>
      <c r="G7882" s="20"/>
      <c r="H7882" s="20"/>
    </row>
    <row r="7883" spans="1:8" s="172" customFormat="1" ht="12.75" customHeight="1" x14ac:dyDescent="0.15">
      <c r="A7883" s="105"/>
      <c r="C7883" s="20"/>
      <c r="D7883" s="20"/>
      <c r="E7883" s="20"/>
      <c r="F7883" s="20"/>
      <c r="G7883" s="20"/>
      <c r="H7883" s="20"/>
    </row>
    <row r="7884" spans="1:8" s="172" customFormat="1" ht="12.75" customHeight="1" x14ac:dyDescent="0.15">
      <c r="A7884" s="105"/>
      <c r="C7884" s="20"/>
      <c r="D7884" s="20"/>
      <c r="E7884" s="20"/>
      <c r="F7884" s="20"/>
      <c r="G7884" s="20"/>
      <c r="H7884" s="20"/>
    </row>
    <row r="7885" spans="1:8" s="172" customFormat="1" ht="12.75" customHeight="1" x14ac:dyDescent="0.15">
      <c r="A7885" s="105"/>
      <c r="C7885" s="20"/>
      <c r="D7885" s="20"/>
      <c r="E7885" s="20"/>
      <c r="F7885" s="20"/>
      <c r="G7885" s="20"/>
      <c r="H7885" s="20"/>
    </row>
    <row r="7886" spans="1:8" s="172" customFormat="1" ht="12.75" customHeight="1" x14ac:dyDescent="0.15">
      <c r="A7886" s="105"/>
      <c r="C7886" s="20"/>
      <c r="D7886" s="20"/>
      <c r="E7886" s="20"/>
      <c r="F7886" s="20"/>
      <c r="G7886" s="20"/>
      <c r="H7886" s="20"/>
    </row>
    <row r="7887" spans="1:8" s="172" customFormat="1" ht="12.75" customHeight="1" x14ac:dyDescent="0.15">
      <c r="A7887" s="105"/>
      <c r="C7887" s="20"/>
      <c r="D7887" s="20"/>
      <c r="E7887" s="20"/>
      <c r="F7887" s="20"/>
      <c r="G7887" s="20"/>
      <c r="H7887" s="20"/>
    </row>
    <row r="7888" spans="1:8" s="172" customFormat="1" ht="12.75" customHeight="1" x14ac:dyDescent="0.15">
      <c r="A7888" s="105"/>
      <c r="C7888" s="20"/>
      <c r="D7888" s="20"/>
      <c r="E7888" s="20"/>
      <c r="F7888" s="20"/>
      <c r="G7888" s="20"/>
      <c r="H7888" s="20"/>
    </row>
    <row r="7889" spans="1:8" s="172" customFormat="1" ht="12.75" customHeight="1" x14ac:dyDescent="0.15">
      <c r="A7889" s="105"/>
      <c r="C7889" s="20"/>
      <c r="D7889" s="20"/>
      <c r="E7889" s="20"/>
      <c r="F7889" s="20"/>
      <c r="G7889" s="20"/>
      <c r="H7889" s="20"/>
    </row>
    <row r="7890" spans="1:8" s="172" customFormat="1" ht="12.75" customHeight="1" x14ac:dyDescent="0.15">
      <c r="A7890" s="105"/>
      <c r="C7890" s="20"/>
      <c r="D7890" s="20"/>
      <c r="E7890" s="20"/>
      <c r="F7890" s="20"/>
      <c r="G7890" s="20"/>
      <c r="H7890" s="20"/>
    </row>
    <row r="7891" spans="1:8" s="172" customFormat="1" ht="12.75" customHeight="1" x14ac:dyDescent="0.15">
      <c r="A7891" s="105"/>
      <c r="C7891" s="20"/>
      <c r="D7891" s="20"/>
      <c r="E7891" s="20"/>
      <c r="F7891" s="20"/>
      <c r="G7891" s="20"/>
      <c r="H7891" s="20"/>
    </row>
    <row r="7892" spans="1:8" s="172" customFormat="1" ht="12.75" customHeight="1" x14ac:dyDescent="0.15">
      <c r="A7892" s="105"/>
      <c r="C7892" s="20"/>
      <c r="D7892" s="20"/>
      <c r="E7892" s="20"/>
      <c r="F7892" s="20"/>
      <c r="G7892" s="20"/>
      <c r="H7892" s="20"/>
    </row>
    <row r="7893" spans="1:8" s="172" customFormat="1" ht="12.75" customHeight="1" x14ac:dyDescent="0.15">
      <c r="A7893" s="105"/>
      <c r="C7893" s="20"/>
      <c r="D7893" s="20"/>
      <c r="E7893" s="20"/>
      <c r="F7893" s="20"/>
      <c r="G7893" s="20"/>
      <c r="H7893" s="20"/>
    </row>
    <row r="7894" spans="1:8" s="172" customFormat="1" ht="12.75" customHeight="1" x14ac:dyDescent="0.15">
      <c r="A7894" s="105"/>
      <c r="C7894" s="20"/>
      <c r="D7894" s="20"/>
      <c r="E7894" s="20"/>
      <c r="F7894" s="20"/>
      <c r="G7894" s="20"/>
      <c r="H7894" s="20"/>
    </row>
    <row r="7895" spans="1:8" s="172" customFormat="1" ht="12.75" customHeight="1" x14ac:dyDescent="0.15">
      <c r="A7895" s="105"/>
      <c r="C7895" s="20"/>
      <c r="D7895" s="20"/>
      <c r="E7895" s="20"/>
      <c r="F7895" s="20"/>
      <c r="G7895" s="20"/>
      <c r="H7895" s="20"/>
    </row>
    <row r="7896" spans="1:8" s="172" customFormat="1" ht="12.75" customHeight="1" x14ac:dyDescent="0.15">
      <c r="A7896" s="105"/>
      <c r="C7896" s="20"/>
      <c r="D7896" s="20"/>
      <c r="E7896" s="20"/>
      <c r="F7896" s="20"/>
      <c r="G7896" s="20"/>
      <c r="H7896" s="20"/>
    </row>
    <row r="7897" spans="1:8" s="172" customFormat="1" ht="12.75" customHeight="1" x14ac:dyDescent="0.15">
      <c r="A7897" s="105"/>
      <c r="C7897" s="20"/>
      <c r="D7897" s="20"/>
      <c r="E7897" s="20"/>
      <c r="F7897" s="20"/>
      <c r="G7897" s="20"/>
      <c r="H7897" s="20"/>
    </row>
    <row r="7898" spans="1:8" s="172" customFormat="1" ht="12.75" customHeight="1" x14ac:dyDescent="0.15">
      <c r="A7898" s="105"/>
      <c r="C7898" s="20"/>
      <c r="D7898" s="20"/>
      <c r="E7898" s="20"/>
      <c r="F7898" s="20"/>
      <c r="G7898" s="20"/>
      <c r="H7898" s="20"/>
    </row>
    <row r="7899" spans="1:8" s="172" customFormat="1" ht="12.75" customHeight="1" x14ac:dyDescent="0.15">
      <c r="A7899" s="105"/>
      <c r="C7899" s="20"/>
      <c r="D7899" s="20"/>
      <c r="E7899" s="20"/>
      <c r="F7899" s="20"/>
      <c r="G7899" s="20"/>
      <c r="H7899" s="20"/>
    </row>
    <row r="7900" spans="1:8" s="172" customFormat="1" ht="12.75" customHeight="1" x14ac:dyDescent="0.15">
      <c r="A7900" s="105"/>
      <c r="C7900" s="20"/>
      <c r="D7900" s="20"/>
      <c r="E7900" s="20"/>
      <c r="F7900" s="20"/>
      <c r="G7900" s="20"/>
      <c r="H7900" s="20"/>
    </row>
    <row r="7901" spans="1:8" s="172" customFormat="1" ht="12.75" customHeight="1" x14ac:dyDescent="0.15">
      <c r="A7901" s="105"/>
      <c r="C7901" s="20"/>
      <c r="D7901" s="20"/>
      <c r="E7901" s="20"/>
      <c r="F7901" s="20"/>
      <c r="G7901" s="20"/>
      <c r="H7901" s="20"/>
    </row>
    <row r="7902" spans="1:8" s="172" customFormat="1" ht="12.75" customHeight="1" x14ac:dyDescent="0.15">
      <c r="A7902" s="105"/>
      <c r="C7902" s="20"/>
      <c r="D7902" s="20"/>
      <c r="E7902" s="20"/>
      <c r="F7902" s="20"/>
      <c r="G7902" s="20"/>
      <c r="H7902" s="20"/>
    </row>
    <row r="7903" spans="1:8" s="172" customFormat="1" ht="12.75" customHeight="1" x14ac:dyDescent="0.15">
      <c r="A7903" s="105"/>
      <c r="C7903" s="20"/>
      <c r="D7903" s="20"/>
      <c r="E7903" s="20"/>
      <c r="F7903" s="20"/>
      <c r="G7903" s="20"/>
      <c r="H7903" s="20"/>
    </row>
    <row r="7904" spans="1:8" s="172" customFormat="1" ht="12.75" customHeight="1" x14ac:dyDescent="0.15">
      <c r="A7904" s="105"/>
      <c r="C7904" s="20"/>
      <c r="D7904" s="20"/>
      <c r="E7904" s="20"/>
      <c r="F7904" s="20"/>
      <c r="G7904" s="20"/>
      <c r="H7904" s="20"/>
    </row>
    <row r="7905" spans="1:8" s="172" customFormat="1" ht="12.75" customHeight="1" x14ac:dyDescent="0.15">
      <c r="A7905" s="105"/>
      <c r="C7905" s="20"/>
      <c r="D7905" s="20"/>
      <c r="E7905" s="20"/>
      <c r="F7905" s="20"/>
      <c r="G7905" s="20"/>
      <c r="H7905" s="20"/>
    </row>
    <row r="7906" spans="1:8" s="172" customFormat="1" ht="12.75" customHeight="1" x14ac:dyDescent="0.15">
      <c r="A7906" s="105"/>
      <c r="C7906" s="20"/>
      <c r="D7906" s="20"/>
      <c r="E7906" s="20"/>
      <c r="F7906" s="20"/>
      <c r="G7906" s="20"/>
      <c r="H7906" s="20"/>
    </row>
    <row r="7907" spans="1:8" s="172" customFormat="1" ht="12.75" customHeight="1" x14ac:dyDescent="0.15">
      <c r="A7907" s="105"/>
      <c r="C7907" s="20"/>
      <c r="D7907" s="20"/>
      <c r="E7907" s="20"/>
      <c r="F7907" s="20"/>
      <c r="G7907" s="20"/>
      <c r="H7907" s="20"/>
    </row>
    <row r="7908" spans="1:8" s="172" customFormat="1" ht="12.75" customHeight="1" x14ac:dyDescent="0.15">
      <c r="A7908" s="105"/>
      <c r="C7908" s="20"/>
      <c r="D7908" s="20"/>
      <c r="E7908" s="20"/>
      <c r="F7908" s="20"/>
      <c r="G7908" s="20"/>
      <c r="H7908" s="20"/>
    </row>
    <row r="7909" spans="1:8" s="172" customFormat="1" ht="12.75" customHeight="1" x14ac:dyDescent="0.15">
      <c r="A7909" s="105"/>
      <c r="C7909" s="20"/>
      <c r="D7909" s="20"/>
      <c r="E7909" s="20"/>
      <c r="F7909" s="20"/>
      <c r="G7909" s="20"/>
      <c r="H7909" s="20"/>
    </row>
    <row r="7910" spans="1:8" s="172" customFormat="1" ht="12.75" customHeight="1" x14ac:dyDescent="0.15">
      <c r="A7910" s="105"/>
      <c r="C7910" s="20"/>
      <c r="D7910" s="20"/>
      <c r="E7910" s="20"/>
      <c r="F7910" s="20"/>
      <c r="G7910" s="20"/>
      <c r="H7910" s="20"/>
    </row>
    <row r="7911" spans="1:8" s="172" customFormat="1" ht="12.75" customHeight="1" x14ac:dyDescent="0.15">
      <c r="A7911" s="105"/>
      <c r="C7911" s="20"/>
      <c r="D7911" s="20"/>
      <c r="E7911" s="20"/>
      <c r="F7911" s="20"/>
      <c r="G7911" s="20"/>
      <c r="H7911" s="20"/>
    </row>
    <row r="7912" spans="1:8" s="172" customFormat="1" ht="12.75" customHeight="1" x14ac:dyDescent="0.15">
      <c r="A7912" s="105"/>
      <c r="C7912" s="20"/>
      <c r="D7912" s="20"/>
      <c r="E7912" s="20"/>
      <c r="F7912" s="20"/>
      <c r="G7912" s="20"/>
      <c r="H7912" s="20"/>
    </row>
    <row r="7913" spans="1:8" s="172" customFormat="1" ht="12.75" customHeight="1" x14ac:dyDescent="0.15">
      <c r="A7913" s="105"/>
      <c r="C7913" s="20"/>
      <c r="D7913" s="20"/>
      <c r="E7913" s="20"/>
      <c r="F7913" s="20"/>
      <c r="G7913" s="20"/>
      <c r="H7913" s="20"/>
    </row>
    <row r="7914" spans="1:8" s="172" customFormat="1" ht="12.75" customHeight="1" x14ac:dyDescent="0.15">
      <c r="A7914" s="105"/>
      <c r="C7914" s="20"/>
      <c r="D7914" s="20"/>
      <c r="E7914" s="20"/>
      <c r="F7914" s="20"/>
      <c r="G7914" s="20"/>
      <c r="H7914" s="20"/>
    </row>
    <row r="7915" spans="1:8" s="172" customFormat="1" ht="12.75" customHeight="1" x14ac:dyDescent="0.15">
      <c r="A7915" s="105"/>
      <c r="C7915" s="20"/>
      <c r="D7915" s="20"/>
      <c r="E7915" s="20"/>
      <c r="F7915" s="20"/>
      <c r="G7915" s="20"/>
      <c r="H7915" s="20"/>
    </row>
    <row r="7916" spans="1:8" s="172" customFormat="1" ht="12.75" customHeight="1" x14ac:dyDescent="0.15">
      <c r="A7916" s="105"/>
      <c r="C7916" s="20"/>
      <c r="D7916" s="20"/>
      <c r="E7916" s="20"/>
      <c r="F7916" s="20"/>
      <c r="G7916" s="20"/>
      <c r="H7916" s="20"/>
    </row>
    <row r="7917" spans="1:8" s="172" customFormat="1" ht="12.75" customHeight="1" x14ac:dyDescent="0.15">
      <c r="A7917" s="105"/>
      <c r="C7917" s="20"/>
      <c r="D7917" s="20"/>
      <c r="E7917" s="20"/>
      <c r="F7917" s="20"/>
      <c r="G7917" s="20"/>
      <c r="H7917" s="20"/>
    </row>
    <row r="7918" spans="1:8" s="172" customFormat="1" ht="12.75" customHeight="1" x14ac:dyDescent="0.15">
      <c r="A7918" s="105"/>
      <c r="C7918" s="20"/>
      <c r="D7918" s="20"/>
      <c r="E7918" s="20"/>
      <c r="F7918" s="20"/>
      <c r="G7918" s="20"/>
      <c r="H7918" s="20"/>
    </row>
    <row r="7919" spans="1:8" s="172" customFormat="1" ht="12.75" customHeight="1" x14ac:dyDescent="0.15">
      <c r="A7919" s="105"/>
      <c r="C7919" s="20"/>
      <c r="D7919" s="20"/>
      <c r="E7919" s="20"/>
      <c r="F7919" s="20"/>
      <c r="G7919" s="20"/>
      <c r="H7919" s="20"/>
    </row>
    <row r="7920" spans="1:8" s="172" customFormat="1" ht="12.75" customHeight="1" x14ac:dyDescent="0.15">
      <c r="A7920" s="105"/>
      <c r="C7920" s="20"/>
      <c r="D7920" s="20"/>
      <c r="E7920" s="20"/>
      <c r="F7920" s="20"/>
      <c r="G7920" s="20"/>
      <c r="H7920" s="20"/>
    </row>
    <row r="7921" spans="1:8" s="172" customFormat="1" ht="12.75" customHeight="1" x14ac:dyDescent="0.15">
      <c r="A7921" s="105"/>
      <c r="C7921" s="20"/>
      <c r="D7921" s="20"/>
      <c r="E7921" s="20"/>
      <c r="F7921" s="20"/>
      <c r="G7921" s="20"/>
      <c r="H7921" s="20"/>
    </row>
    <row r="7922" spans="1:8" s="172" customFormat="1" ht="12.75" customHeight="1" x14ac:dyDescent="0.15">
      <c r="A7922" s="105"/>
      <c r="C7922" s="20"/>
      <c r="D7922" s="20"/>
      <c r="E7922" s="20"/>
      <c r="F7922" s="20"/>
      <c r="G7922" s="20"/>
      <c r="H7922" s="20"/>
    </row>
    <row r="7923" spans="1:8" s="172" customFormat="1" ht="12.75" customHeight="1" x14ac:dyDescent="0.15">
      <c r="A7923" s="105"/>
      <c r="C7923" s="20"/>
      <c r="D7923" s="20"/>
      <c r="E7923" s="20"/>
      <c r="F7923" s="20"/>
      <c r="G7923" s="20"/>
      <c r="H7923" s="20"/>
    </row>
    <row r="7924" spans="1:8" s="172" customFormat="1" ht="12.75" customHeight="1" x14ac:dyDescent="0.15">
      <c r="A7924" s="105"/>
      <c r="C7924" s="20"/>
      <c r="D7924" s="20"/>
      <c r="E7924" s="20"/>
      <c r="F7924" s="20"/>
      <c r="G7924" s="20"/>
      <c r="H7924" s="20"/>
    </row>
    <row r="7925" spans="1:8" s="172" customFormat="1" ht="12.75" customHeight="1" x14ac:dyDescent="0.15">
      <c r="A7925" s="105"/>
      <c r="C7925" s="20"/>
      <c r="D7925" s="20"/>
      <c r="E7925" s="20"/>
      <c r="F7925" s="20"/>
      <c r="G7925" s="20"/>
      <c r="H7925" s="20"/>
    </row>
    <row r="7926" spans="1:8" s="172" customFormat="1" ht="12.75" customHeight="1" x14ac:dyDescent="0.15">
      <c r="A7926" s="105"/>
      <c r="C7926" s="20"/>
      <c r="D7926" s="20"/>
      <c r="E7926" s="20"/>
      <c r="F7926" s="20"/>
      <c r="G7926" s="20"/>
      <c r="H7926" s="20"/>
    </row>
    <row r="7927" spans="1:8" s="172" customFormat="1" ht="12.75" customHeight="1" x14ac:dyDescent="0.15">
      <c r="A7927" s="105"/>
      <c r="C7927" s="20"/>
      <c r="D7927" s="20"/>
      <c r="E7927" s="20"/>
      <c r="F7927" s="20"/>
      <c r="G7927" s="20"/>
      <c r="H7927" s="20"/>
    </row>
    <row r="7928" spans="1:8" s="172" customFormat="1" ht="12.75" customHeight="1" x14ac:dyDescent="0.15">
      <c r="A7928" s="105"/>
      <c r="C7928" s="20"/>
      <c r="D7928" s="20"/>
      <c r="E7928" s="20"/>
      <c r="F7928" s="20"/>
      <c r="G7928" s="20"/>
      <c r="H7928" s="20"/>
    </row>
    <row r="7929" spans="1:8" s="172" customFormat="1" ht="12.75" customHeight="1" x14ac:dyDescent="0.15">
      <c r="A7929" s="105"/>
      <c r="C7929" s="20"/>
      <c r="D7929" s="20"/>
      <c r="E7929" s="20"/>
      <c r="F7929" s="20"/>
      <c r="G7929" s="20"/>
      <c r="H7929" s="20"/>
    </row>
    <row r="7930" spans="1:8" s="172" customFormat="1" ht="12.75" customHeight="1" x14ac:dyDescent="0.15">
      <c r="A7930" s="105"/>
      <c r="C7930" s="20"/>
      <c r="D7930" s="20"/>
      <c r="E7930" s="20"/>
      <c r="F7930" s="20"/>
      <c r="G7930" s="20"/>
      <c r="H7930" s="20"/>
    </row>
    <row r="7931" spans="1:8" s="172" customFormat="1" ht="12.75" customHeight="1" x14ac:dyDescent="0.15">
      <c r="A7931" s="105"/>
      <c r="C7931" s="20"/>
      <c r="D7931" s="20"/>
      <c r="E7931" s="20"/>
      <c r="F7931" s="20"/>
      <c r="G7931" s="20"/>
      <c r="H7931" s="20"/>
    </row>
    <row r="7932" spans="1:8" s="172" customFormat="1" ht="12.75" customHeight="1" x14ac:dyDescent="0.15">
      <c r="A7932" s="105"/>
      <c r="C7932" s="20"/>
      <c r="D7932" s="20"/>
      <c r="E7932" s="20"/>
      <c r="F7932" s="20"/>
      <c r="G7932" s="20"/>
      <c r="H7932" s="20"/>
    </row>
    <row r="7933" spans="1:8" s="172" customFormat="1" ht="12.75" customHeight="1" x14ac:dyDescent="0.15">
      <c r="A7933" s="105"/>
      <c r="C7933" s="20"/>
      <c r="D7933" s="20"/>
      <c r="E7933" s="20"/>
      <c r="F7933" s="20"/>
      <c r="G7933" s="20"/>
      <c r="H7933" s="20"/>
    </row>
    <row r="7934" spans="1:8" s="172" customFormat="1" ht="12.75" customHeight="1" x14ac:dyDescent="0.15">
      <c r="A7934" s="105"/>
      <c r="C7934" s="20"/>
      <c r="D7934" s="20"/>
      <c r="E7934" s="20"/>
      <c r="F7934" s="20"/>
      <c r="G7934" s="20"/>
      <c r="H7934" s="20"/>
    </row>
    <row r="7935" spans="1:8" s="172" customFormat="1" ht="12.75" customHeight="1" x14ac:dyDescent="0.15">
      <c r="A7935" s="105"/>
      <c r="C7935" s="20"/>
      <c r="D7935" s="20"/>
      <c r="E7935" s="20"/>
      <c r="F7935" s="20"/>
      <c r="G7935" s="20"/>
      <c r="H7935" s="20"/>
    </row>
    <row r="7936" spans="1:8" s="172" customFormat="1" ht="12.75" customHeight="1" x14ac:dyDescent="0.15">
      <c r="A7936" s="105"/>
      <c r="C7936" s="20"/>
      <c r="D7936" s="20"/>
      <c r="E7936" s="20"/>
      <c r="F7936" s="20"/>
      <c r="G7936" s="20"/>
      <c r="H7936" s="20"/>
    </row>
    <row r="7937" spans="1:8" s="172" customFormat="1" ht="12.75" customHeight="1" x14ac:dyDescent="0.15">
      <c r="A7937" s="105"/>
      <c r="C7937" s="20"/>
      <c r="D7937" s="20"/>
      <c r="E7937" s="20"/>
      <c r="F7937" s="20"/>
      <c r="G7937" s="20"/>
      <c r="H7937" s="20"/>
    </row>
    <row r="7938" spans="1:8" s="172" customFormat="1" ht="12.75" customHeight="1" x14ac:dyDescent="0.15">
      <c r="A7938" s="105"/>
      <c r="C7938" s="20"/>
      <c r="D7938" s="20"/>
      <c r="E7938" s="20"/>
      <c r="F7938" s="20"/>
      <c r="G7938" s="20"/>
      <c r="H7938" s="20"/>
    </row>
    <row r="7939" spans="1:8" s="172" customFormat="1" ht="12.75" customHeight="1" x14ac:dyDescent="0.15">
      <c r="A7939" s="105"/>
      <c r="C7939" s="20"/>
      <c r="D7939" s="20"/>
      <c r="E7939" s="20"/>
      <c r="F7939" s="20"/>
      <c r="G7939" s="20"/>
      <c r="H7939" s="20"/>
    </row>
    <row r="7940" spans="1:8" s="172" customFormat="1" ht="12.75" customHeight="1" x14ac:dyDescent="0.15">
      <c r="A7940" s="105"/>
      <c r="C7940" s="20"/>
      <c r="D7940" s="20"/>
      <c r="E7940" s="20"/>
      <c r="F7940" s="20"/>
      <c r="G7940" s="20"/>
      <c r="H7940" s="20"/>
    </row>
    <row r="7941" spans="1:8" s="172" customFormat="1" ht="12.75" customHeight="1" x14ac:dyDescent="0.15">
      <c r="A7941" s="105"/>
      <c r="C7941" s="20"/>
      <c r="D7941" s="20"/>
      <c r="E7941" s="20"/>
      <c r="F7941" s="20"/>
      <c r="G7941" s="20"/>
      <c r="H7941" s="20"/>
    </row>
    <row r="7942" spans="1:8" s="172" customFormat="1" ht="12.75" customHeight="1" x14ac:dyDescent="0.15">
      <c r="A7942" s="105"/>
      <c r="C7942" s="20"/>
      <c r="D7942" s="20"/>
      <c r="E7942" s="20"/>
      <c r="F7942" s="20"/>
      <c r="G7942" s="20"/>
      <c r="H7942" s="20"/>
    </row>
    <row r="7943" spans="1:8" s="172" customFormat="1" ht="12.75" customHeight="1" x14ac:dyDescent="0.15">
      <c r="A7943" s="105"/>
      <c r="C7943" s="20"/>
      <c r="D7943" s="20"/>
      <c r="E7943" s="20"/>
      <c r="F7943" s="20"/>
      <c r="G7943" s="20"/>
      <c r="H7943" s="20"/>
    </row>
    <row r="7944" spans="1:8" s="172" customFormat="1" ht="12.75" customHeight="1" x14ac:dyDescent="0.15">
      <c r="A7944" s="105"/>
      <c r="C7944" s="20"/>
      <c r="D7944" s="20"/>
      <c r="E7944" s="20"/>
      <c r="F7944" s="20"/>
      <c r="G7944" s="20"/>
      <c r="H7944" s="20"/>
    </row>
    <row r="7945" spans="1:8" s="172" customFormat="1" ht="12.75" customHeight="1" x14ac:dyDescent="0.15">
      <c r="A7945" s="105"/>
      <c r="C7945" s="20"/>
      <c r="D7945" s="20"/>
      <c r="E7945" s="20"/>
      <c r="F7945" s="20"/>
      <c r="G7945" s="20"/>
      <c r="H7945" s="20"/>
    </row>
    <row r="7946" spans="1:8" s="172" customFormat="1" ht="12.75" customHeight="1" x14ac:dyDescent="0.15">
      <c r="A7946" s="105"/>
      <c r="C7946" s="20"/>
      <c r="D7946" s="20"/>
      <c r="E7946" s="20"/>
      <c r="F7946" s="20"/>
      <c r="G7946" s="20"/>
      <c r="H7946" s="20"/>
    </row>
    <row r="7947" spans="1:8" s="172" customFormat="1" ht="12.75" customHeight="1" x14ac:dyDescent="0.15">
      <c r="A7947" s="105"/>
      <c r="C7947" s="20"/>
      <c r="D7947" s="20"/>
      <c r="E7947" s="20"/>
      <c r="F7947" s="20"/>
      <c r="G7947" s="20"/>
      <c r="H7947" s="20"/>
    </row>
    <row r="7948" spans="1:8" s="172" customFormat="1" ht="12.75" customHeight="1" x14ac:dyDescent="0.15">
      <c r="A7948" s="105"/>
      <c r="C7948" s="20"/>
      <c r="D7948" s="20"/>
      <c r="E7948" s="20"/>
      <c r="F7948" s="20"/>
      <c r="G7948" s="20"/>
      <c r="H7948" s="20"/>
    </row>
    <row r="7949" spans="1:8" s="172" customFormat="1" ht="12.75" customHeight="1" x14ac:dyDescent="0.15">
      <c r="A7949" s="105"/>
      <c r="C7949" s="20"/>
      <c r="D7949" s="20"/>
      <c r="E7949" s="20"/>
      <c r="F7949" s="20"/>
      <c r="G7949" s="20"/>
      <c r="H7949" s="20"/>
    </row>
    <row r="7950" spans="1:8" s="172" customFormat="1" ht="12.75" customHeight="1" x14ac:dyDescent="0.15">
      <c r="A7950" s="105"/>
      <c r="C7950" s="20"/>
      <c r="D7950" s="20"/>
      <c r="E7950" s="20"/>
      <c r="F7950" s="20"/>
      <c r="G7950" s="20"/>
      <c r="H7950" s="20"/>
    </row>
    <row r="7951" spans="1:8" s="172" customFormat="1" ht="12.75" customHeight="1" x14ac:dyDescent="0.15">
      <c r="A7951" s="105"/>
      <c r="C7951" s="20"/>
      <c r="D7951" s="20"/>
      <c r="E7951" s="20"/>
      <c r="F7951" s="20"/>
      <c r="G7951" s="20"/>
      <c r="H7951" s="20"/>
    </row>
    <row r="7952" spans="1:8" s="172" customFormat="1" ht="12.75" customHeight="1" x14ac:dyDescent="0.15">
      <c r="A7952" s="105"/>
      <c r="C7952" s="20"/>
      <c r="D7952" s="20"/>
      <c r="E7952" s="20"/>
      <c r="F7952" s="20"/>
      <c r="G7952" s="20"/>
      <c r="H7952" s="20"/>
    </row>
    <row r="7953" spans="1:8" s="172" customFormat="1" ht="12.75" customHeight="1" x14ac:dyDescent="0.15">
      <c r="A7953" s="105"/>
      <c r="C7953" s="20"/>
      <c r="D7953" s="20"/>
      <c r="E7953" s="20"/>
      <c r="F7953" s="20"/>
      <c r="G7953" s="20"/>
      <c r="H7953" s="20"/>
    </row>
    <row r="7954" spans="1:8" s="172" customFormat="1" ht="12.75" customHeight="1" x14ac:dyDescent="0.15">
      <c r="A7954" s="105"/>
      <c r="C7954" s="20"/>
      <c r="D7954" s="20"/>
      <c r="E7954" s="20"/>
      <c r="F7954" s="20"/>
      <c r="G7954" s="20"/>
      <c r="H7954" s="20"/>
    </row>
    <row r="7955" spans="1:8" s="172" customFormat="1" ht="12.75" customHeight="1" x14ac:dyDescent="0.15">
      <c r="A7955" s="105"/>
      <c r="C7955" s="20"/>
      <c r="D7955" s="20"/>
      <c r="E7955" s="20"/>
      <c r="F7955" s="20"/>
      <c r="G7955" s="20"/>
      <c r="H7955" s="20"/>
    </row>
    <row r="7956" spans="1:8" s="172" customFormat="1" ht="12.75" customHeight="1" x14ac:dyDescent="0.15">
      <c r="A7956" s="105"/>
      <c r="C7956" s="20"/>
      <c r="D7956" s="20"/>
      <c r="E7956" s="20"/>
      <c r="F7956" s="20"/>
      <c r="G7956" s="20"/>
      <c r="H7956" s="20"/>
    </row>
    <row r="7957" spans="1:8" s="172" customFormat="1" ht="12.75" customHeight="1" x14ac:dyDescent="0.15">
      <c r="A7957" s="105"/>
      <c r="C7957" s="20"/>
      <c r="D7957" s="20"/>
      <c r="E7957" s="20"/>
      <c r="F7957" s="20"/>
      <c r="G7957" s="20"/>
      <c r="H7957" s="20"/>
    </row>
    <row r="7958" spans="1:8" s="172" customFormat="1" ht="12.75" customHeight="1" x14ac:dyDescent="0.15">
      <c r="A7958" s="105"/>
      <c r="C7958" s="20"/>
      <c r="D7958" s="20"/>
      <c r="E7958" s="20"/>
      <c r="F7958" s="20"/>
      <c r="G7958" s="20"/>
      <c r="H7958" s="20"/>
    </row>
    <row r="7959" spans="1:8" s="172" customFormat="1" ht="12.75" customHeight="1" x14ac:dyDescent="0.15">
      <c r="A7959" s="105"/>
      <c r="C7959" s="20"/>
      <c r="D7959" s="20"/>
      <c r="E7959" s="20"/>
      <c r="F7959" s="20"/>
      <c r="G7959" s="20"/>
      <c r="H7959" s="20"/>
    </row>
    <row r="7960" spans="1:8" s="172" customFormat="1" ht="12.75" customHeight="1" x14ac:dyDescent="0.15">
      <c r="A7960" s="105"/>
      <c r="C7960" s="20"/>
      <c r="D7960" s="20"/>
      <c r="E7960" s="20"/>
      <c r="F7960" s="20"/>
      <c r="G7960" s="20"/>
      <c r="H7960" s="20"/>
    </row>
    <row r="7961" spans="1:8" s="172" customFormat="1" ht="12.75" customHeight="1" x14ac:dyDescent="0.15">
      <c r="A7961" s="105"/>
      <c r="C7961" s="20"/>
      <c r="D7961" s="20"/>
      <c r="E7961" s="20"/>
      <c r="F7961" s="20"/>
      <c r="G7961" s="20"/>
      <c r="H7961" s="20"/>
    </row>
    <row r="7962" spans="1:8" s="172" customFormat="1" ht="12.75" customHeight="1" x14ac:dyDescent="0.15">
      <c r="A7962" s="105"/>
      <c r="C7962" s="20"/>
      <c r="D7962" s="20"/>
      <c r="E7962" s="20"/>
      <c r="F7962" s="20"/>
      <c r="G7962" s="20"/>
      <c r="H7962" s="20"/>
    </row>
    <row r="7963" spans="1:8" s="172" customFormat="1" ht="12.75" customHeight="1" x14ac:dyDescent="0.15">
      <c r="A7963" s="105"/>
      <c r="C7963" s="20"/>
      <c r="D7963" s="20"/>
      <c r="E7963" s="20"/>
      <c r="F7963" s="20"/>
      <c r="G7963" s="20"/>
      <c r="H7963" s="20"/>
    </row>
    <row r="7964" spans="1:8" s="172" customFormat="1" ht="12.75" customHeight="1" x14ac:dyDescent="0.15">
      <c r="A7964" s="105"/>
      <c r="C7964" s="20"/>
      <c r="D7964" s="20"/>
      <c r="E7964" s="20"/>
      <c r="F7964" s="20"/>
      <c r="G7964" s="20"/>
      <c r="H7964" s="20"/>
    </row>
    <row r="7965" spans="1:8" s="172" customFormat="1" ht="12.75" customHeight="1" x14ac:dyDescent="0.15">
      <c r="A7965" s="105"/>
      <c r="C7965" s="20"/>
      <c r="D7965" s="20"/>
      <c r="E7965" s="20"/>
      <c r="F7965" s="20"/>
      <c r="G7965" s="20"/>
      <c r="H7965" s="20"/>
    </row>
    <row r="7966" spans="1:8" s="172" customFormat="1" ht="12.75" customHeight="1" x14ac:dyDescent="0.15">
      <c r="A7966" s="105"/>
      <c r="C7966" s="20"/>
      <c r="D7966" s="20"/>
      <c r="E7966" s="20"/>
      <c r="F7966" s="20"/>
      <c r="G7966" s="20"/>
      <c r="H7966" s="20"/>
    </row>
    <row r="7967" spans="1:8" s="172" customFormat="1" ht="12.75" customHeight="1" x14ac:dyDescent="0.15">
      <c r="A7967" s="105"/>
      <c r="C7967" s="20"/>
      <c r="D7967" s="20"/>
      <c r="E7967" s="20"/>
      <c r="F7967" s="20"/>
      <c r="G7967" s="20"/>
      <c r="H7967" s="20"/>
    </row>
    <row r="7968" spans="1:8" s="172" customFormat="1" ht="12.75" customHeight="1" x14ac:dyDescent="0.15">
      <c r="A7968" s="105"/>
      <c r="C7968" s="20"/>
      <c r="D7968" s="20"/>
      <c r="E7968" s="20"/>
      <c r="F7968" s="20"/>
      <c r="G7968" s="20"/>
      <c r="H7968" s="20"/>
    </row>
    <row r="7969" spans="1:8" s="172" customFormat="1" ht="12.75" customHeight="1" x14ac:dyDescent="0.15">
      <c r="A7969" s="105"/>
      <c r="C7969" s="20"/>
      <c r="D7969" s="20"/>
      <c r="E7969" s="20"/>
      <c r="F7969" s="20"/>
      <c r="G7969" s="20"/>
      <c r="H7969" s="20"/>
    </row>
    <row r="7970" spans="1:8" s="172" customFormat="1" ht="12.75" customHeight="1" x14ac:dyDescent="0.15">
      <c r="A7970" s="105"/>
      <c r="C7970" s="20"/>
      <c r="D7970" s="20"/>
      <c r="E7970" s="20"/>
      <c r="F7970" s="20"/>
      <c r="G7970" s="20"/>
      <c r="H7970" s="20"/>
    </row>
    <row r="7971" spans="1:8" s="172" customFormat="1" ht="12.75" customHeight="1" x14ac:dyDescent="0.15">
      <c r="A7971" s="105"/>
      <c r="C7971" s="20"/>
      <c r="D7971" s="20"/>
      <c r="E7971" s="20"/>
      <c r="F7971" s="20"/>
      <c r="G7971" s="20"/>
      <c r="H7971" s="20"/>
    </row>
    <row r="7972" spans="1:8" s="172" customFormat="1" ht="12.75" customHeight="1" x14ac:dyDescent="0.15">
      <c r="A7972" s="105"/>
      <c r="C7972" s="20"/>
      <c r="D7972" s="20"/>
      <c r="E7972" s="20"/>
      <c r="F7972" s="20"/>
      <c r="G7972" s="20"/>
      <c r="H7972" s="20"/>
    </row>
    <row r="7973" spans="1:8" s="172" customFormat="1" ht="12.75" customHeight="1" x14ac:dyDescent="0.15">
      <c r="A7973" s="105"/>
      <c r="C7973" s="20"/>
      <c r="D7973" s="20"/>
      <c r="E7973" s="20"/>
      <c r="F7973" s="20"/>
      <c r="G7973" s="20"/>
      <c r="H7973" s="20"/>
    </row>
    <row r="7974" spans="1:8" s="172" customFormat="1" ht="12.75" customHeight="1" x14ac:dyDescent="0.15">
      <c r="A7974" s="105"/>
      <c r="C7974" s="20"/>
      <c r="D7974" s="20"/>
      <c r="E7974" s="20"/>
      <c r="F7974" s="20"/>
      <c r="G7974" s="20"/>
      <c r="H7974" s="20"/>
    </row>
    <row r="7975" spans="1:8" s="172" customFormat="1" ht="12.75" customHeight="1" x14ac:dyDescent="0.15">
      <c r="A7975" s="105"/>
      <c r="C7975" s="20"/>
      <c r="D7975" s="20"/>
      <c r="E7975" s="20"/>
      <c r="F7975" s="20"/>
      <c r="G7975" s="20"/>
      <c r="H7975" s="20"/>
    </row>
    <row r="7976" spans="1:8" s="172" customFormat="1" ht="12.75" customHeight="1" x14ac:dyDescent="0.15">
      <c r="A7976" s="105"/>
      <c r="C7976" s="20"/>
      <c r="D7976" s="20"/>
      <c r="E7976" s="20"/>
      <c r="F7976" s="20"/>
      <c r="G7976" s="20"/>
      <c r="H7976" s="20"/>
    </row>
    <row r="7977" spans="1:8" s="172" customFormat="1" ht="12.75" customHeight="1" x14ac:dyDescent="0.15">
      <c r="A7977" s="105"/>
      <c r="C7977" s="20"/>
      <c r="D7977" s="20"/>
      <c r="E7977" s="20"/>
      <c r="F7977" s="20"/>
      <c r="G7977" s="20"/>
      <c r="H7977" s="20"/>
    </row>
    <row r="7978" spans="1:8" s="172" customFormat="1" ht="12.75" customHeight="1" x14ac:dyDescent="0.15">
      <c r="A7978" s="105"/>
      <c r="C7978" s="20"/>
      <c r="D7978" s="20"/>
      <c r="E7978" s="20"/>
      <c r="F7978" s="20"/>
      <c r="G7978" s="20"/>
      <c r="H7978" s="20"/>
    </row>
    <row r="7979" spans="1:8" s="172" customFormat="1" ht="12.75" customHeight="1" x14ac:dyDescent="0.15">
      <c r="A7979" s="105"/>
      <c r="C7979" s="20"/>
      <c r="D7979" s="20"/>
      <c r="E7979" s="20"/>
      <c r="F7979" s="20"/>
      <c r="G7979" s="20"/>
      <c r="H7979" s="20"/>
    </row>
    <row r="7980" spans="1:8" s="172" customFormat="1" ht="12.75" customHeight="1" x14ac:dyDescent="0.15">
      <c r="A7980" s="105"/>
      <c r="C7980" s="20"/>
      <c r="D7980" s="20"/>
      <c r="E7980" s="20"/>
      <c r="F7980" s="20"/>
      <c r="G7980" s="20"/>
      <c r="H7980" s="20"/>
    </row>
    <row r="7981" spans="1:8" s="172" customFormat="1" ht="12.75" customHeight="1" x14ac:dyDescent="0.15">
      <c r="A7981" s="105"/>
      <c r="C7981" s="20"/>
      <c r="D7981" s="20"/>
      <c r="E7981" s="20"/>
      <c r="F7981" s="20"/>
      <c r="G7981" s="20"/>
      <c r="H7981" s="20"/>
    </row>
    <row r="7982" spans="1:8" s="172" customFormat="1" ht="12.75" customHeight="1" x14ac:dyDescent="0.15">
      <c r="A7982" s="105"/>
      <c r="C7982" s="20"/>
      <c r="D7982" s="20"/>
      <c r="E7982" s="20"/>
      <c r="F7982" s="20"/>
      <c r="G7982" s="20"/>
      <c r="H7982" s="20"/>
    </row>
    <row r="7983" spans="1:8" s="172" customFormat="1" ht="12.75" customHeight="1" x14ac:dyDescent="0.15">
      <c r="A7983" s="105"/>
      <c r="C7983" s="20"/>
      <c r="D7983" s="20"/>
      <c r="E7983" s="20"/>
      <c r="F7983" s="20"/>
      <c r="G7983" s="20"/>
      <c r="H7983" s="20"/>
    </row>
    <row r="7984" spans="1:8" s="172" customFormat="1" ht="12.75" customHeight="1" x14ac:dyDescent="0.15">
      <c r="A7984" s="105"/>
      <c r="C7984" s="20"/>
      <c r="D7984" s="20"/>
      <c r="E7984" s="20"/>
      <c r="F7984" s="20"/>
      <c r="G7984" s="20"/>
      <c r="H7984" s="20"/>
    </row>
    <row r="7985" spans="1:8" s="172" customFormat="1" ht="12.75" customHeight="1" x14ac:dyDescent="0.15">
      <c r="A7985" s="105"/>
      <c r="C7985" s="20"/>
      <c r="D7985" s="20"/>
      <c r="E7985" s="20"/>
      <c r="F7985" s="20"/>
      <c r="G7985" s="20"/>
      <c r="H7985" s="20"/>
    </row>
    <row r="7986" spans="1:8" s="172" customFormat="1" ht="12.75" customHeight="1" x14ac:dyDescent="0.15">
      <c r="A7986" s="105"/>
      <c r="C7986" s="20"/>
      <c r="D7986" s="20"/>
      <c r="E7986" s="20"/>
      <c r="F7986" s="20"/>
      <c r="G7986" s="20"/>
      <c r="H7986" s="20"/>
    </row>
    <row r="7987" spans="1:8" s="172" customFormat="1" ht="12.75" customHeight="1" x14ac:dyDescent="0.15">
      <c r="A7987" s="105"/>
      <c r="C7987" s="20"/>
      <c r="D7987" s="20"/>
      <c r="E7987" s="20"/>
      <c r="F7987" s="20"/>
      <c r="G7987" s="20"/>
      <c r="H7987" s="20"/>
    </row>
    <row r="7988" spans="1:8" s="172" customFormat="1" ht="12.75" customHeight="1" x14ac:dyDescent="0.15">
      <c r="A7988" s="105"/>
      <c r="C7988" s="20"/>
      <c r="D7988" s="20"/>
      <c r="E7988" s="20"/>
      <c r="F7988" s="20"/>
      <c r="G7988" s="20"/>
      <c r="H7988" s="20"/>
    </row>
    <row r="7989" spans="1:8" s="172" customFormat="1" ht="12.75" customHeight="1" x14ac:dyDescent="0.15">
      <c r="A7989" s="105"/>
      <c r="C7989" s="20"/>
      <c r="D7989" s="20"/>
      <c r="E7989" s="20"/>
      <c r="F7989" s="20"/>
      <c r="G7989" s="20"/>
      <c r="H7989" s="20"/>
    </row>
    <row r="7990" spans="1:8" s="172" customFormat="1" ht="12.75" customHeight="1" x14ac:dyDescent="0.15">
      <c r="A7990" s="105"/>
      <c r="C7990" s="20"/>
      <c r="D7990" s="20"/>
      <c r="E7990" s="20"/>
      <c r="F7990" s="20"/>
      <c r="G7990" s="20"/>
      <c r="H7990" s="20"/>
    </row>
    <row r="7991" spans="1:8" s="172" customFormat="1" ht="12.75" customHeight="1" x14ac:dyDescent="0.15">
      <c r="A7991" s="105"/>
      <c r="C7991" s="20"/>
      <c r="D7991" s="20"/>
      <c r="E7991" s="20"/>
      <c r="F7991" s="20"/>
      <c r="G7991" s="20"/>
      <c r="H7991" s="20"/>
    </row>
    <row r="7992" spans="1:8" s="172" customFormat="1" ht="12.75" customHeight="1" x14ac:dyDescent="0.15">
      <c r="A7992" s="105"/>
      <c r="C7992" s="20"/>
      <c r="D7992" s="20"/>
      <c r="E7992" s="20"/>
      <c r="F7992" s="20"/>
      <c r="G7992" s="20"/>
      <c r="H7992" s="20"/>
    </row>
    <row r="7993" spans="1:8" s="172" customFormat="1" ht="12.75" customHeight="1" x14ac:dyDescent="0.15">
      <c r="A7993" s="105"/>
      <c r="C7993" s="20"/>
      <c r="D7993" s="20"/>
      <c r="E7993" s="20"/>
      <c r="F7993" s="20"/>
      <c r="G7993" s="20"/>
      <c r="H7993" s="20"/>
    </row>
    <row r="7994" spans="1:8" s="172" customFormat="1" ht="12.75" customHeight="1" x14ac:dyDescent="0.15">
      <c r="A7994" s="105"/>
      <c r="C7994" s="20"/>
      <c r="D7994" s="20"/>
      <c r="E7994" s="20"/>
      <c r="F7994" s="20"/>
      <c r="G7994" s="20"/>
      <c r="H7994" s="20"/>
    </row>
    <row r="7995" spans="1:8" s="172" customFormat="1" ht="12.75" customHeight="1" x14ac:dyDescent="0.15">
      <c r="A7995" s="105"/>
      <c r="C7995" s="20"/>
      <c r="D7995" s="20"/>
      <c r="E7995" s="20"/>
      <c r="F7995" s="20"/>
      <c r="G7995" s="20"/>
      <c r="H7995" s="20"/>
    </row>
    <row r="7996" spans="1:8" s="172" customFormat="1" ht="12.75" customHeight="1" x14ac:dyDescent="0.15">
      <c r="A7996" s="105"/>
      <c r="C7996" s="20"/>
      <c r="D7996" s="20"/>
      <c r="E7996" s="20"/>
      <c r="F7996" s="20"/>
      <c r="G7996" s="20"/>
      <c r="H7996" s="20"/>
    </row>
    <row r="7997" spans="1:8" s="172" customFormat="1" ht="12.75" customHeight="1" x14ac:dyDescent="0.15">
      <c r="A7997" s="105"/>
      <c r="C7997" s="20"/>
      <c r="D7997" s="20"/>
      <c r="E7997" s="20"/>
      <c r="F7997" s="20"/>
      <c r="G7997" s="20"/>
      <c r="H7997" s="20"/>
    </row>
    <row r="7998" spans="1:8" s="172" customFormat="1" ht="12.75" customHeight="1" x14ac:dyDescent="0.15">
      <c r="A7998" s="105"/>
      <c r="C7998" s="20"/>
      <c r="D7998" s="20"/>
      <c r="E7998" s="20"/>
      <c r="F7998" s="20"/>
      <c r="G7998" s="20"/>
      <c r="H7998" s="20"/>
    </row>
    <row r="7999" spans="1:8" s="172" customFormat="1" ht="12.75" customHeight="1" x14ac:dyDescent="0.15">
      <c r="A7999" s="105"/>
      <c r="C7999" s="20"/>
      <c r="D7999" s="20"/>
      <c r="E7999" s="20"/>
      <c r="F7999" s="20"/>
      <c r="G7999" s="20"/>
      <c r="H7999" s="20"/>
    </row>
    <row r="8000" spans="1:8" s="172" customFormat="1" ht="12.75" customHeight="1" x14ac:dyDescent="0.15">
      <c r="A8000" s="105"/>
      <c r="C8000" s="20"/>
      <c r="D8000" s="20"/>
      <c r="E8000" s="20"/>
      <c r="F8000" s="20"/>
      <c r="G8000" s="20"/>
      <c r="H8000" s="20"/>
    </row>
    <row r="8001" spans="1:8" s="172" customFormat="1" ht="12.75" customHeight="1" x14ac:dyDescent="0.15">
      <c r="A8001" s="105"/>
      <c r="C8001" s="20"/>
      <c r="D8001" s="20"/>
      <c r="E8001" s="20"/>
      <c r="F8001" s="20"/>
      <c r="G8001" s="20"/>
      <c r="H8001" s="20"/>
    </row>
    <row r="8002" spans="1:8" s="172" customFormat="1" ht="12.75" customHeight="1" x14ac:dyDescent="0.15">
      <c r="A8002" s="105"/>
      <c r="C8002" s="20"/>
      <c r="D8002" s="20"/>
      <c r="E8002" s="20"/>
      <c r="F8002" s="20"/>
      <c r="G8002" s="20"/>
      <c r="H8002" s="20"/>
    </row>
    <row r="8003" spans="1:8" s="172" customFormat="1" ht="12.75" customHeight="1" x14ac:dyDescent="0.15">
      <c r="A8003" s="105"/>
      <c r="C8003" s="20"/>
      <c r="D8003" s="20"/>
      <c r="E8003" s="20"/>
      <c r="F8003" s="20"/>
      <c r="G8003" s="20"/>
      <c r="H8003" s="20"/>
    </row>
    <row r="8004" spans="1:8" s="172" customFormat="1" ht="12.75" customHeight="1" x14ac:dyDescent="0.15">
      <c r="A8004" s="105"/>
      <c r="C8004" s="20"/>
      <c r="D8004" s="20"/>
      <c r="E8004" s="20"/>
      <c r="F8004" s="20"/>
      <c r="G8004" s="20"/>
      <c r="H8004" s="20"/>
    </row>
    <row r="8005" spans="1:8" s="172" customFormat="1" ht="12.75" customHeight="1" x14ac:dyDescent="0.15">
      <c r="A8005" s="105"/>
      <c r="C8005" s="20"/>
      <c r="D8005" s="20"/>
      <c r="E8005" s="20"/>
      <c r="F8005" s="20"/>
      <c r="G8005" s="20"/>
      <c r="H8005" s="20"/>
    </row>
    <row r="8006" spans="1:8" s="172" customFormat="1" ht="12.75" customHeight="1" x14ac:dyDescent="0.15">
      <c r="A8006" s="105"/>
      <c r="C8006" s="20"/>
      <c r="D8006" s="20"/>
      <c r="E8006" s="20"/>
      <c r="F8006" s="20"/>
      <c r="G8006" s="20"/>
      <c r="H8006" s="20"/>
    </row>
    <row r="8007" spans="1:8" s="172" customFormat="1" ht="12.75" customHeight="1" x14ac:dyDescent="0.15">
      <c r="A8007" s="105"/>
      <c r="C8007" s="20"/>
      <c r="D8007" s="20"/>
      <c r="E8007" s="20"/>
      <c r="F8007" s="20"/>
      <c r="G8007" s="20"/>
      <c r="H8007" s="20"/>
    </row>
    <row r="8008" spans="1:8" s="172" customFormat="1" ht="12.75" customHeight="1" x14ac:dyDescent="0.15">
      <c r="A8008" s="105"/>
      <c r="C8008" s="20"/>
      <c r="D8008" s="20"/>
      <c r="E8008" s="20"/>
      <c r="F8008" s="20"/>
      <c r="G8008" s="20"/>
      <c r="H8008" s="20"/>
    </row>
    <row r="8009" spans="1:8" s="172" customFormat="1" ht="12.75" customHeight="1" x14ac:dyDescent="0.15">
      <c r="A8009" s="105"/>
      <c r="C8009" s="20"/>
      <c r="D8009" s="20"/>
      <c r="E8009" s="20"/>
      <c r="F8009" s="20"/>
      <c r="G8009" s="20"/>
      <c r="H8009" s="20"/>
    </row>
    <row r="8010" spans="1:8" s="172" customFormat="1" ht="12.75" customHeight="1" x14ac:dyDescent="0.15">
      <c r="A8010" s="105"/>
      <c r="C8010" s="20"/>
      <c r="D8010" s="20"/>
      <c r="E8010" s="20"/>
      <c r="F8010" s="20"/>
      <c r="G8010" s="20"/>
      <c r="H8010" s="20"/>
    </row>
    <row r="8011" spans="1:8" s="172" customFormat="1" ht="12.75" customHeight="1" x14ac:dyDescent="0.15">
      <c r="A8011" s="105"/>
      <c r="C8011" s="20"/>
      <c r="D8011" s="20"/>
      <c r="E8011" s="20"/>
      <c r="F8011" s="20"/>
      <c r="G8011" s="20"/>
      <c r="H8011" s="20"/>
    </row>
    <row r="8012" spans="1:8" s="172" customFormat="1" ht="12.75" customHeight="1" x14ac:dyDescent="0.15">
      <c r="A8012" s="105"/>
      <c r="C8012" s="20"/>
      <c r="D8012" s="20"/>
      <c r="E8012" s="20"/>
      <c r="F8012" s="20"/>
      <c r="G8012" s="20"/>
      <c r="H8012" s="20"/>
    </row>
    <row r="8013" spans="1:8" s="172" customFormat="1" ht="12.75" customHeight="1" x14ac:dyDescent="0.15">
      <c r="A8013" s="105"/>
      <c r="C8013" s="20"/>
      <c r="D8013" s="20"/>
      <c r="E8013" s="20"/>
      <c r="F8013" s="20"/>
      <c r="G8013" s="20"/>
      <c r="H8013" s="20"/>
    </row>
    <row r="8014" spans="1:8" s="172" customFormat="1" ht="12.75" customHeight="1" x14ac:dyDescent="0.15">
      <c r="A8014" s="105"/>
      <c r="C8014" s="20"/>
      <c r="D8014" s="20"/>
      <c r="E8014" s="20"/>
      <c r="F8014" s="20"/>
      <c r="G8014" s="20"/>
      <c r="H8014" s="20"/>
    </row>
    <row r="8015" spans="1:8" s="172" customFormat="1" ht="12.75" customHeight="1" x14ac:dyDescent="0.15">
      <c r="A8015" s="105"/>
      <c r="C8015" s="20"/>
      <c r="D8015" s="20"/>
      <c r="E8015" s="20"/>
      <c r="F8015" s="20"/>
      <c r="G8015" s="20"/>
      <c r="H8015" s="20"/>
    </row>
    <row r="8016" spans="1:8" s="172" customFormat="1" ht="12.75" customHeight="1" x14ac:dyDescent="0.15">
      <c r="A8016" s="105"/>
      <c r="C8016" s="20"/>
      <c r="D8016" s="20"/>
      <c r="E8016" s="20"/>
      <c r="F8016" s="20"/>
      <c r="G8016" s="20"/>
      <c r="H8016" s="20"/>
    </row>
    <row r="8017" spans="1:8" s="172" customFormat="1" ht="12.75" customHeight="1" x14ac:dyDescent="0.15">
      <c r="A8017" s="105"/>
      <c r="C8017" s="20"/>
      <c r="D8017" s="20"/>
      <c r="E8017" s="20"/>
      <c r="F8017" s="20"/>
      <c r="G8017" s="20"/>
      <c r="H8017" s="20"/>
    </row>
    <row r="8018" spans="1:8" s="172" customFormat="1" ht="12.75" customHeight="1" x14ac:dyDescent="0.15">
      <c r="A8018" s="105"/>
      <c r="C8018" s="20"/>
      <c r="D8018" s="20"/>
      <c r="E8018" s="20"/>
      <c r="F8018" s="20"/>
      <c r="G8018" s="20"/>
      <c r="H8018" s="20"/>
    </row>
    <row r="8019" spans="1:8" s="172" customFormat="1" ht="12.75" customHeight="1" x14ac:dyDescent="0.15">
      <c r="A8019" s="105"/>
      <c r="C8019" s="20"/>
      <c r="D8019" s="20"/>
      <c r="E8019" s="20"/>
      <c r="F8019" s="20"/>
      <c r="G8019" s="20"/>
      <c r="H8019" s="20"/>
    </row>
    <row r="8020" spans="1:8" s="172" customFormat="1" ht="12.75" customHeight="1" x14ac:dyDescent="0.15">
      <c r="A8020" s="105"/>
      <c r="C8020" s="20"/>
      <c r="D8020" s="20"/>
      <c r="E8020" s="20"/>
      <c r="F8020" s="20"/>
      <c r="G8020" s="20"/>
      <c r="H8020" s="20"/>
    </row>
    <row r="8021" spans="1:8" s="172" customFormat="1" ht="12.75" customHeight="1" x14ac:dyDescent="0.15">
      <c r="A8021" s="105"/>
      <c r="C8021" s="20"/>
      <c r="D8021" s="20"/>
      <c r="E8021" s="20"/>
      <c r="F8021" s="20"/>
      <c r="G8021" s="20"/>
      <c r="H8021" s="20"/>
    </row>
    <row r="8022" spans="1:8" s="172" customFormat="1" ht="12.75" customHeight="1" x14ac:dyDescent="0.15">
      <c r="A8022" s="105"/>
      <c r="C8022" s="20"/>
      <c r="D8022" s="20"/>
      <c r="E8022" s="20"/>
      <c r="F8022" s="20"/>
      <c r="G8022" s="20"/>
      <c r="H8022" s="20"/>
    </row>
    <row r="8023" spans="1:8" s="172" customFormat="1" ht="12.75" customHeight="1" x14ac:dyDescent="0.15">
      <c r="A8023" s="105"/>
      <c r="C8023" s="20"/>
      <c r="D8023" s="20"/>
      <c r="E8023" s="20"/>
      <c r="F8023" s="20"/>
      <c r="G8023" s="20"/>
      <c r="H8023" s="20"/>
    </row>
    <row r="8024" spans="1:8" s="172" customFormat="1" ht="12.75" customHeight="1" x14ac:dyDescent="0.15">
      <c r="A8024" s="105"/>
      <c r="C8024" s="20"/>
      <c r="D8024" s="20"/>
      <c r="E8024" s="20"/>
      <c r="F8024" s="20"/>
      <c r="G8024" s="20"/>
      <c r="H8024" s="20"/>
    </row>
    <row r="8025" spans="1:8" s="172" customFormat="1" ht="12.75" customHeight="1" x14ac:dyDescent="0.15">
      <c r="A8025" s="105"/>
      <c r="C8025" s="20"/>
      <c r="D8025" s="20"/>
      <c r="E8025" s="20"/>
      <c r="F8025" s="20"/>
      <c r="G8025" s="20"/>
      <c r="H8025" s="20"/>
    </row>
    <row r="8026" spans="1:8" s="172" customFormat="1" ht="12.75" customHeight="1" x14ac:dyDescent="0.15">
      <c r="A8026" s="105"/>
      <c r="C8026" s="20"/>
      <c r="D8026" s="20"/>
      <c r="E8026" s="20"/>
      <c r="F8026" s="20"/>
      <c r="G8026" s="20"/>
      <c r="H8026" s="20"/>
    </row>
    <row r="8027" spans="1:8" s="172" customFormat="1" ht="12.75" customHeight="1" x14ac:dyDescent="0.15">
      <c r="A8027" s="105"/>
      <c r="C8027" s="20"/>
      <c r="D8027" s="20"/>
      <c r="E8027" s="20"/>
      <c r="F8027" s="20"/>
      <c r="G8027" s="20"/>
      <c r="H8027" s="20"/>
    </row>
    <row r="8028" spans="1:8" s="172" customFormat="1" ht="12.75" customHeight="1" x14ac:dyDescent="0.15">
      <c r="A8028" s="105"/>
      <c r="C8028" s="20"/>
      <c r="D8028" s="20"/>
      <c r="E8028" s="20"/>
      <c r="F8028" s="20"/>
      <c r="G8028" s="20"/>
      <c r="H8028" s="20"/>
    </row>
    <row r="8029" spans="1:8" s="172" customFormat="1" ht="12.75" customHeight="1" x14ac:dyDescent="0.15">
      <c r="A8029" s="105"/>
      <c r="C8029" s="20"/>
      <c r="D8029" s="20"/>
      <c r="E8029" s="20"/>
      <c r="F8029" s="20"/>
      <c r="G8029" s="20"/>
      <c r="H8029" s="20"/>
    </row>
    <row r="8030" spans="1:8" s="172" customFormat="1" ht="12.75" customHeight="1" x14ac:dyDescent="0.15">
      <c r="A8030" s="105"/>
      <c r="C8030" s="20"/>
      <c r="D8030" s="20"/>
      <c r="E8030" s="20"/>
      <c r="F8030" s="20"/>
      <c r="G8030" s="20"/>
      <c r="H8030" s="20"/>
    </row>
    <row r="8031" spans="1:8" s="172" customFormat="1" ht="12.75" customHeight="1" x14ac:dyDescent="0.15">
      <c r="A8031" s="105"/>
      <c r="C8031" s="20"/>
      <c r="D8031" s="20"/>
      <c r="E8031" s="20"/>
      <c r="F8031" s="20"/>
      <c r="G8031" s="20"/>
      <c r="H8031" s="20"/>
    </row>
    <row r="8032" spans="1:8" s="172" customFormat="1" ht="12.75" customHeight="1" x14ac:dyDescent="0.15">
      <c r="A8032" s="105"/>
      <c r="C8032" s="20"/>
      <c r="D8032" s="20"/>
      <c r="E8032" s="20"/>
      <c r="F8032" s="20"/>
      <c r="G8032" s="20"/>
      <c r="H8032" s="20"/>
    </row>
    <row r="8033" spans="1:8" s="172" customFormat="1" ht="12.75" customHeight="1" x14ac:dyDescent="0.15">
      <c r="A8033" s="105"/>
      <c r="C8033" s="20"/>
      <c r="D8033" s="20"/>
      <c r="E8033" s="20"/>
      <c r="F8033" s="20"/>
      <c r="G8033" s="20"/>
      <c r="H8033" s="20"/>
    </row>
    <row r="8034" spans="1:8" s="172" customFormat="1" ht="12.75" customHeight="1" x14ac:dyDescent="0.15">
      <c r="A8034" s="105"/>
      <c r="C8034" s="20"/>
      <c r="D8034" s="20"/>
      <c r="E8034" s="20"/>
      <c r="F8034" s="20"/>
      <c r="G8034" s="20"/>
      <c r="H8034" s="20"/>
    </row>
    <row r="8035" spans="1:8" s="172" customFormat="1" ht="12.75" customHeight="1" x14ac:dyDescent="0.15">
      <c r="A8035" s="105"/>
      <c r="C8035" s="20"/>
      <c r="D8035" s="20"/>
      <c r="E8035" s="20"/>
      <c r="F8035" s="20"/>
      <c r="G8035" s="20"/>
      <c r="H8035" s="20"/>
    </row>
    <row r="8036" spans="1:8" s="172" customFormat="1" ht="12.75" customHeight="1" x14ac:dyDescent="0.15">
      <c r="A8036" s="105"/>
      <c r="C8036" s="20"/>
      <c r="D8036" s="20"/>
      <c r="E8036" s="20"/>
      <c r="F8036" s="20"/>
      <c r="G8036" s="20"/>
      <c r="H8036" s="20"/>
    </row>
    <row r="8037" spans="1:8" s="172" customFormat="1" ht="12.75" customHeight="1" x14ac:dyDescent="0.15">
      <c r="A8037" s="105"/>
      <c r="C8037" s="20"/>
      <c r="D8037" s="20"/>
      <c r="E8037" s="20"/>
      <c r="F8037" s="20"/>
      <c r="G8037" s="20"/>
      <c r="H8037" s="20"/>
    </row>
    <row r="8038" spans="1:8" s="172" customFormat="1" ht="12.75" customHeight="1" x14ac:dyDescent="0.15">
      <c r="A8038" s="105"/>
      <c r="C8038" s="20"/>
      <c r="D8038" s="20"/>
      <c r="E8038" s="20"/>
      <c r="F8038" s="20"/>
      <c r="G8038" s="20"/>
      <c r="H8038" s="20"/>
    </row>
    <row r="8039" spans="1:8" s="172" customFormat="1" ht="12.75" customHeight="1" x14ac:dyDescent="0.15">
      <c r="A8039" s="105"/>
      <c r="C8039" s="20"/>
      <c r="D8039" s="20"/>
      <c r="E8039" s="20"/>
      <c r="F8039" s="20"/>
      <c r="G8039" s="20"/>
      <c r="H8039" s="20"/>
    </row>
    <row r="8040" spans="1:8" s="172" customFormat="1" ht="12.75" customHeight="1" x14ac:dyDescent="0.15">
      <c r="A8040" s="105"/>
      <c r="C8040" s="20"/>
      <c r="D8040" s="20"/>
      <c r="E8040" s="20"/>
      <c r="F8040" s="20"/>
      <c r="G8040" s="20"/>
      <c r="H8040" s="20"/>
    </row>
    <row r="8041" spans="1:8" s="172" customFormat="1" ht="12.75" customHeight="1" x14ac:dyDescent="0.15">
      <c r="A8041" s="105"/>
      <c r="C8041" s="20"/>
      <c r="D8041" s="20"/>
      <c r="E8041" s="20"/>
      <c r="F8041" s="20"/>
      <c r="G8041" s="20"/>
      <c r="H8041" s="20"/>
    </row>
    <row r="8042" spans="1:8" s="172" customFormat="1" ht="12.75" customHeight="1" x14ac:dyDescent="0.15">
      <c r="A8042" s="105"/>
      <c r="C8042" s="20"/>
      <c r="D8042" s="20"/>
      <c r="E8042" s="20"/>
      <c r="F8042" s="20"/>
      <c r="G8042" s="20"/>
      <c r="H8042" s="20"/>
    </row>
    <row r="8043" spans="1:8" s="172" customFormat="1" ht="12.75" customHeight="1" x14ac:dyDescent="0.15">
      <c r="A8043" s="105"/>
      <c r="C8043" s="20"/>
      <c r="D8043" s="20"/>
      <c r="E8043" s="20"/>
      <c r="F8043" s="20"/>
      <c r="G8043" s="20"/>
      <c r="H8043" s="20"/>
    </row>
    <row r="8044" spans="1:8" s="172" customFormat="1" ht="12.75" customHeight="1" x14ac:dyDescent="0.15">
      <c r="A8044" s="105"/>
      <c r="C8044" s="20"/>
      <c r="D8044" s="20"/>
      <c r="E8044" s="20"/>
      <c r="F8044" s="20"/>
      <c r="G8044" s="20"/>
      <c r="H8044" s="20"/>
    </row>
    <row r="8045" spans="1:8" s="172" customFormat="1" ht="12.75" customHeight="1" x14ac:dyDescent="0.15">
      <c r="A8045" s="105"/>
      <c r="C8045" s="20"/>
      <c r="D8045" s="20"/>
      <c r="E8045" s="20"/>
      <c r="F8045" s="20"/>
      <c r="G8045" s="20"/>
      <c r="H8045" s="20"/>
    </row>
    <row r="8046" spans="1:8" s="172" customFormat="1" ht="12.75" customHeight="1" x14ac:dyDescent="0.15">
      <c r="A8046" s="105"/>
      <c r="C8046" s="20"/>
      <c r="D8046" s="20"/>
      <c r="E8046" s="20"/>
      <c r="F8046" s="20"/>
      <c r="G8046" s="20"/>
      <c r="H8046" s="20"/>
    </row>
    <row r="8047" spans="1:8" s="172" customFormat="1" ht="12.75" customHeight="1" x14ac:dyDescent="0.15">
      <c r="A8047" s="105"/>
      <c r="C8047" s="20"/>
      <c r="D8047" s="20"/>
      <c r="E8047" s="20"/>
      <c r="F8047" s="20"/>
      <c r="G8047" s="20"/>
      <c r="H8047" s="20"/>
    </row>
    <row r="8048" spans="1:8" s="172" customFormat="1" ht="12.75" customHeight="1" x14ac:dyDescent="0.15">
      <c r="A8048" s="105"/>
      <c r="C8048" s="20"/>
      <c r="D8048" s="20"/>
      <c r="E8048" s="20"/>
      <c r="F8048" s="20"/>
      <c r="G8048" s="20"/>
      <c r="H8048" s="20"/>
    </row>
    <row r="8049" spans="1:8" s="172" customFormat="1" ht="12.75" customHeight="1" x14ac:dyDescent="0.15">
      <c r="A8049" s="105"/>
      <c r="C8049" s="20"/>
      <c r="D8049" s="20"/>
      <c r="E8049" s="20"/>
      <c r="F8049" s="20"/>
      <c r="G8049" s="20"/>
      <c r="H8049" s="20"/>
    </row>
    <row r="8050" spans="1:8" s="172" customFormat="1" ht="12.75" customHeight="1" x14ac:dyDescent="0.15">
      <c r="A8050" s="105"/>
      <c r="C8050" s="20"/>
      <c r="D8050" s="20"/>
      <c r="E8050" s="20"/>
      <c r="F8050" s="20"/>
      <c r="G8050" s="20"/>
      <c r="H8050" s="20"/>
    </row>
    <row r="8051" spans="1:8" s="172" customFormat="1" ht="12.75" customHeight="1" x14ac:dyDescent="0.15">
      <c r="A8051" s="105"/>
      <c r="C8051" s="20"/>
      <c r="D8051" s="20"/>
      <c r="E8051" s="20"/>
      <c r="F8051" s="20"/>
      <c r="G8051" s="20"/>
      <c r="H8051" s="20"/>
    </row>
    <row r="8052" spans="1:8" s="172" customFormat="1" ht="12.75" customHeight="1" x14ac:dyDescent="0.15">
      <c r="A8052" s="105"/>
      <c r="C8052" s="20"/>
      <c r="D8052" s="20"/>
      <c r="E8052" s="20"/>
      <c r="F8052" s="20"/>
      <c r="G8052" s="20"/>
      <c r="H8052" s="20"/>
    </row>
    <row r="8053" spans="1:8" s="172" customFormat="1" ht="12.75" customHeight="1" x14ac:dyDescent="0.15">
      <c r="A8053" s="105"/>
      <c r="C8053" s="20"/>
      <c r="D8053" s="20"/>
      <c r="E8053" s="20"/>
      <c r="F8053" s="20"/>
      <c r="G8053" s="20"/>
      <c r="H8053" s="20"/>
    </row>
    <row r="8054" spans="1:8" s="172" customFormat="1" ht="12.75" customHeight="1" x14ac:dyDescent="0.15">
      <c r="A8054" s="105"/>
      <c r="C8054" s="20"/>
      <c r="D8054" s="20"/>
      <c r="E8054" s="20"/>
      <c r="F8054" s="20"/>
      <c r="G8054" s="20"/>
      <c r="H8054" s="20"/>
    </row>
    <row r="8055" spans="1:8" s="172" customFormat="1" ht="12.75" customHeight="1" x14ac:dyDescent="0.15">
      <c r="A8055" s="105"/>
      <c r="C8055" s="20"/>
      <c r="D8055" s="20"/>
      <c r="E8055" s="20"/>
      <c r="F8055" s="20"/>
      <c r="G8055" s="20"/>
      <c r="H8055" s="20"/>
    </row>
    <row r="8056" spans="1:8" s="172" customFormat="1" ht="12.75" customHeight="1" x14ac:dyDescent="0.15">
      <c r="A8056" s="105"/>
      <c r="C8056" s="20"/>
      <c r="D8056" s="20"/>
      <c r="E8056" s="20"/>
      <c r="F8056" s="20"/>
      <c r="G8056" s="20"/>
      <c r="H8056" s="20"/>
    </row>
    <row r="8057" spans="1:8" s="172" customFormat="1" ht="12.75" customHeight="1" x14ac:dyDescent="0.15">
      <c r="A8057" s="105"/>
      <c r="C8057" s="20"/>
      <c r="D8057" s="20"/>
      <c r="E8057" s="20"/>
      <c r="F8057" s="20"/>
      <c r="G8057" s="20"/>
      <c r="H8057" s="20"/>
    </row>
    <row r="8058" spans="1:8" s="172" customFormat="1" ht="12.75" customHeight="1" x14ac:dyDescent="0.15">
      <c r="A8058" s="105"/>
      <c r="C8058" s="20"/>
      <c r="D8058" s="20"/>
      <c r="E8058" s="20"/>
      <c r="F8058" s="20"/>
      <c r="G8058" s="20"/>
      <c r="H8058" s="20"/>
    </row>
    <row r="8059" spans="1:8" s="172" customFormat="1" ht="12.75" customHeight="1" x14ac:dyDescent="0.15">
      <c r="A8059" s="105"/>
      <c r="C8059" s="20"/>
      <c r="D8059" s="20"/>
      <c r="E8059" s="20"/>
      <c r="F8059" s="20"/>
      <c r="G8059" s="20"/>
      <c r="H8059" s="20"/>
    </row>
    <row r="8060" spans="1:8" s="172" customFormat="1" ht="12.75" customHeight="1" x14ac:dyDescent="0.15">
      <c r="A8060" s="105"/>
      <c r="C8060" s="20"/>
      <c r="D8060" s="20"/>
      <c r="E8060" s="20"/>
      <c r="F8060" s="20"/>
      <c r="G8060" s="20"/>
      <c r="H8060" s="20"/>
    </row>
    <row r="8061" spans="1:8" s="172" customFormat="1" ht="12.75" customHeight="1" x14ac:dyDescent="0.15">
      <c r="A8061" s="105"/>
      <c r="C8061" s="20"/>
      <c r="D8061" s="20"/>
      <c r="E8061" s="20"/>
      <c r="F8061" s="20"/>
      <c r="G8061" s="20"/>
      <c r="H8061" s="20"/>
    </row>
    <row r="8062" spans="1:8" s="172" customFormat="1" ht="12.75" customHeight="1" x14ac:dyDescent="0.15">
      <c r="A8062" s="105"/>
      <c r="C8062" s="20"/>
      <c r="D8062" s="20"/>
      <c r="E8062" s="20"/>
      <c r="F8062" s="20"/>
      <c r="G8062" s="20"/>
      <c r="H8062" s="20"/>
    </row>
    <row r="8063" spans="1:8" s="172" customFormat="1" ht="12.75" customHeight="1" x14ac:dyDescent="0.15">
      <c r="A8063" s="105"/>
      <c r="C8063" s="20"/>
      <c r="D8063" s="20"/>
      <c r="E8063" s="20"/>
      <c r="F8063" s="20"/>
      <c r="G8063" s="20"/>
      <c r="H8063" s="20"/>
    </row>
    <row r="8064" spans="1:8" s="172" customFormat="1" ht="12.75" customHeight="1" x14ac:dyDescent="0.15">
      <c r="A8064" s="105"/>
      <c r="C8064" s="20"/>
      <c r="D8064" s="20"/>
      <c r="E8064" s="20"/>
      <c r="F8064" s="20"/>
      <c r="G8064" s="20"/>
      <c r="H8064" s="20"/>
    </row>
    <row r="8065" spans="1:8" s="172" customFormat="1" ht="12.75" customHeight="1" x14ac:dyDescent="0.15">
      <c r="A8065" s="105"/>
      <c r="C8065" s="20"/>
      <c r="D8065" s="20"/>
      <c r="E8065" s="20"/>
      <c r="F8065" s="20"/>
      <c r="G8065" s="20"/>
      <c r="H8065" s="20"/>
    </row>
    <row r="8066" spans="1:8" s="172" customFormat="1" ht="12.75" customHeight="1" x14ac:dyDescent="0.15">
      <c r="A8066" s="105"/>
      <c r="C8066" s="20"/>
      <c r="D8066" s="20"/>
      <c r="E8066" s="20"/>
      <c r="F8066" s="20"/>
      <c r="G8066" s="20"/>
      <c r="H8066" s="20"/>
    </row>
    <row r="8067" spans="1:8" s="172" customFormat="1" ht="12.75" customHeight="1" x14ac:dyDescent="0.15">
      <c r="A8067" s="105"/>
      <c r="C8067" s="20"/>
      <c r="D8067" s="20"/>
      <c r="E8067" s="20"/>
      <c r="F8067" s="20"/>
      <c r="G8067" s="20"/>
      <c r="H8067" s="20"/>
    </row>
    <row r="8068" spans="1:8" s="172" customFormat="1" ht="12.75" customHeight="1" x14ac:dyDescent="0.15">
      <c r="A8068" s="105"/>
      <c r="C8068" s="20"/>
      <c r="D8068" s="20"/>
      <c r="E8068" s="20"/>
      <c r="F8068" s="20"/>
      <c r="G8068" s="20"/>
      <c r="H8068" s="20"/>
    </row>
    <row r="8069" spans="1:8" s="172" customFormat="1" ht="12.75" customHeight="1" x14ac:dyDescent="0.15">
      <c r="A8069" s="105"/>
      <c r="C8069" s="20"/>
      <c r="D8069" s="20"/>
      <c r="E8069" s="20"/>
      <c r="F8069" s="20"/>
      <c r="G8069" s="20"/>
      <c r="H8069" s="20"/>
    </row>
    <row r="8070" spans="1:8" s="172" customFormat="1" ht="12.75" customHeight="1" x14ac:dyDescent="0.15">
      <c r="A8070" s="105"/>
      <c r="C8070" s="20"/>
      <c r="D8070" s="20"/>
      <c r="E8070" s="20"/>
      <c r="F8070" s="20"/>
      <c r="G8070" s="20"/>
      <c r="H8070" s="20"/>
    </row>
    <row r="8071" spans="1:8" s="172" customFormat="1" ht="12.75" customHeight="1" x14ac:dyDescent="0.15">
      <c r="A8071" s="105"/>
      <c r="C8071" s="20"/>
      <c r="D8071" s="20"/>
      <c r="E8071" s="20"/>
      <c r="F8071" s="20"/>
      <c r="G8071" s="20"/>
      <c r="H8071" s="20"/>
    </row>
    <row r="8072" spans="1:8" s="172" customFormat="1" ht="12.75" customHeight="1" x14ac:dyDescent="0.15">
      <c r="A8072" s="105"/>
      <c r="C8072" s="20"/>
      <c r="D8072" s="20"/>
      <c r="E8072" s="20"/>
      <c r="F8072" s="20"/>
      <c r="G8072" s="20"/>
      <c r="H8072" s="20"/>
    </row>
    <row r="8073" spans="1:8" s="172" customFormat="1" ht="12.75" customHeight="1" x14ac:dyDescent="0.15">
      <c r="A8073" s="105"/>
      <c r="C8073" s="20"/>
      <c r="D8073" s="20"/>
      <c r="E8073" s="20"/>
      <c r="F8073" s="20"/>
      <c r="G8073" s="20"/>
      <c r="H8073" s="20"/>
    </row>
    <row r="8074" spans="1:8" s="172" customFormat="1" ht="12.75" customHeight="1" x14ac:dyDescent="0.15">
      <c r="A8074" s="105"/>
      <c r="C8074" s="20"/>
      <c r="D8074" s="20"/>
      <c r="E8074" s="20"/>
      <c r="F8074" s="20"/>
      <c r="G8074" s="20"/>
      <c r="H8074" s="20"/>
    </row>
    <row r="8075" spans="1:8" s="172" customFormat="1" ht="12.75" customHeight="1" x14ac:dyDescent="0.15">
      <c r="A8075" s="105"/>
      <c r="C8075" s="20"/>
      <c r="D8075" s="20"/>
      <c r="E8075" s="20"/>
      <c r="F8075" s="20"/>
      <c r="G8075" s="20"/>
      <c r="H8075" s="20"/>
    </row>
    <row r="8076" spans="1:8" s="172" customFormat="1" ht="12.75" customHeight="1" x14ac:dyDescent="0.15">
      <c r="A8076" s="105"/>
      <c r="C8076" s="20"/>
      <c r="D8076" s="20"/>
      <c r="E8076" s="20"/>
      <c r="F8076" s="20"/>
      <c r="G8076" s="20"/>
      <c r="H8076" s="20"/>
    </row>
    <row r="8077" spans="1:8" s="172" customFormat="1" ht="12.75" customHeight="1" x14ac:dyDescent="0.15">
      <c r="A8077" s="105"/>
      <c r="C8077" s="20"/>
      <c r="D8077" s="20"/>
      <c r="E8077" s="20"/>
      <c r="F8077" s="20"/>
      <c r="G8077" s="20"/>
      <c r="H8077" s="20"/>
    </row>
    <row r="8078" spans="1:8" s="172" customFormat="1" ht="12.75" customHeight="1" x14ac:dyDescent="0.15">
      <c r="A8078" s="105"/>
      <c r="C8078" s="20"/>
      <c r="D8078" s="20"/>
      <c r="E8078" s="20"/>
      <c r="F8078" s="20"/>
      <c r="G8078" s="20"/>
      <c r="H8078" s="20"/>
    </row>
    <row r="8079" spans="1:8" s="172" customFormat="1" ht="12.75" customHeight="1" x14ac:dyDescent="0.15">
      <c r="A8079" s="105"/>
      <c r="C8079" s="20"/>
      <c r="D8079" s="20"/>
      <c r="E8079" s="20"/>
      <c r="F8079" s="20"/>
      <c r="G8079" s="20"/>
      <c r="H8079" s="20"/>
    </row>
    <row r="8080" spans="1:8" s="172" customFormat="1" ht="12.75" customHeight="1" x14ac:dyDescent="0.15">
      <c r="A8080" s="105"/>
      <c r="C8080" s="20"/>
      <c r="D8080" s="20"/>
      <c r="E8080" s="20"/>
      <c r="F8080" s="20"/>
      <c r="G8080" s="20"/>
      <c r="H8080" s="20"/>
    </row>
    <row r="8081" spans="1:8" s="172" customFormat="1" ht="12.75" customHeight="1" x14ac:dyDescent="0.15">
      <c r="A8081" s="105"/>
      <c r="C8081" s="20"/>
      <c r="D8081" s="20"/>
      <c r="E8081" s="20"/>
      <c r="F8081" s="20"/>
      <c r="G8081" s="20"/>
      <c r="H8081" s="20"/>
    </row>
    <row r="8082" spans="1:8" s="172" customFormat="1" ht="12.75" customHeight="1" x14ac:dyDescent="0.15">
      <c r="A8082" s="105"/>
      <c r="C8082" s="20"/>
      <c r="D8082" s="20"/>
      <c r="E8082" s="20"/>
      <c r="F8082" s="20"/>
      <c r="G8082" s="20"/>
      <c r="H8082" s="20"/>
    </row>
    <row r="8083" spans="1:8" s="172" customFormat="1" ht="12.75" customHeight="1" x14ac:dyDescent="0.15">
      <c r="A8083" s="105"/>
      <c r="C8083" s="20"/>
      <c r="D8083" s="20"/>
      <c r="E8083" s="20"/>
      <c r="F8083" s="20"/>
      <c r="G8083" s="20"/>
      <c r="H8083" s="20"/>
    </row>
    <row r="8084" spans="1:8" s="172" customFormat="1" ht="12.75" customHeight="1" x14ac:dyDescent="0.15">
      <c r="A8084" s="105"/>
      <c r="C8084" s="20"/>
      <c r="D8084" s="20"/>
      <c r="E8084" s="20"/>
      <c r="F8084" s="20"/>
      <c r="G8084" s="20"/>
      <c r="H8084" s="20"/>
    </row>
    <row r="8085" spans="1:8" s="172" customFormat="1" ht="12.75" customHeight="1" x14ac:dyDescent="0.15">
      <c r="A8085" s="105"/>
      <c r="C8085" s="20"/>
      <c r="D8085" s="20"/>
      <c r="E8085" s="20"/>
      <c r="F8085" s="20"/>
      <c r="G8085" s="20"/>
      <c r="H8085" s="20"/>
    </row>
    <row r="8086" spans="1:8" s="172" customFormat="1" ht="12.75" customHeight="1" x14ac:dyDescent="0.15">
      <c r="A8086" s="105"/>
      <c r="C8086" s="20"/>
      <c r="D8086" s="20"/>
      <c r="E8086" s="20"/>
      <c r="F8086" s="20"/>
      <c r="G8086" s="20"/>
      <c r="H8086" s="20"/>
    </row>
    <row r="8087" spans="1:8" s="172" customFormat="1" ht="12.75" customHeight="1" x14ac:dyDescent="0.15">
      <c r="A8087" s="105"/>
      <c r="C8087" s="20"/>
      <c r="D8087" s="20"/>
      <c r="E8087" s="20"/>
      <c r="F8087" s="20"/>
      <c r="G8087" s="20"/>
      <c r="H8087" s="20"/>
    </row>
    <row r="8088" spans="1:8" s="172" customFormat="1" ht="12.75" customHeight="1" x14ac:dyDescent="0.15">
      <c r="A8088" s="105"/>
      <c r="C8088" s="20"/>
      <c r="D8088" s="20"/>
      <c r="E8088" s="20"/>
      <c r="F8088" s="20"/>
      <c r="G8088" s="20"/>
      <c r="H8088" s="20"/>
    </row>
    <row r="8089" spans="1:8" s="172" customFormat="1" ht="12.75" customHeight="1" x14ac:dyDescent="0.15">
      <c r="A8089" s="105"/>
      <c r="C8089" s="20"/>
      <c r="D8089" s="20"/>
      <c r="E8089" s="20"/>
      <c r="F8089" s="20"/>
      <c r="G8089" s="20"/>
      <c r="H8089" s="20"/>
    </row>
    <row r="8090" spans="1:8" s="172" customFormat="1" ht="12.75" customHeight="1" x14ac:dyDescent="0.15">
      <c r="A8090" s="105"/>
      <c r="C8090" s="20"/>
      <c r="D8090" s="20"/>
      <c r="E8090" s="20"/>
      <c r="F8090" s="20"/>
      <c r="G8090" s="20"/>
      <c r="H8090" s="20"/>
    </row>
    <row r="8091" spans="1:8" s="172" customFormat="1" ht="12.75" customHeight="1" x14ac:dyDescent="0.15">
      <c r="A8091" s="105"/>
      <c r="C8091" s="20"/>
      <c r="D8091" s="20"/>
      <c r="E8091" s="20"/>
      <c r="F8091" s="20"/>
      <c r="G8091" s="20"/>
      <c r="H8091" s="20"/>
    </row>
    <row r="8092" spans="1:8" s="172" customFormat="1" ht="12.75" customHeight="1" x14ac:dyDescent="0.15">
      <c r="A8092" s="105"/>
      <c r="C8092" s="20"/>
      <c r="D8092" s="20"/>
      <c r="E8092" s="20"/>
      <c r="F8092" s="20"/>
      <c r="G8092" s="20"/>
      <c r="H8092" s="20"/>
    </row>
    <row r="8093" spans="1:8" s="172" customFormat="1" ht="12.75" customHeight="1" x14ac:dyDescent="0.15">
      <c r="A8093" s="105"/>
      <c r="C8093" s="20"/>
      <c r="D8093" s="20"/>
      <c r="E8093" s="20"/>
      <c r="F8093" s="20"/>
      <c r="G8093" s="20"/>
      <c r="H8093" s="20"/>
    </row>
    <row r="8094" spans="1:8" s="172" customFormat="1" ht="12.75" customHeight="1" x14ac:dyDescent="0.15">
      <c r="A8094" s="105"/>
      <c r="C8094" s="20"/>
      <c r="D8094" s="20"/>
      <c r="E8094" s="20"/>
      <c r="F8094" s="20"/>
      <c r="G8094" s="20"/>
      <c r="H8094" s="20"/>
    </row>
    <row r="8095" spans="1:8" s="172" customFormat="1" ht="12.75" customHeight="1" x14ac:dyDescent="0.15">
      <c r="A8095" s="105"/>
      <c r="C8095" s="20"/>
      <c r="D8095" s="20"/>
      <c r="E8095" s="20"/>
      <c r="F8095" s="20"/>
      <c r="G8095" s="20"/>
      <c r="H8095" s="20"/>
    </row>
    <row r="8096" spans="1:8" s="172" customFormat="1" ht="12.75" customHeight="1" x14ac:dyDescent="0.15">
      <c r="A8096" s="105"/>
      <c r="C8096" s="20"/>
      <c r="D8096" s="20"/>
      <c r="E8096" s="20"/>
      <c r="F8096" s="20"/>
      <c r="G8096" s="20"/>
      <c r="H8096" s="20"/>
    </row>
    <row r="8097" spans="1:8" s="172" customFormat="1" ht="12.75" customHeight="1" x14ac:dyDescent="0.15">
      <c r="A8097" s="105"/>
      <c r="C8097" s="20"/>
      <c r="D8097" s="20"/>
      <c r="E8097" s="20"/>
      <c r="F8097" s="20"/>
      <c r="G8097" s="20"/>
      <c r="H8097" s="20"/>
    </row>
    <row r="8098" spans="1:8" s="172" customFormat="1" ht="12.75" customHeight="1" x14ac:dyDescent="0.15">
      <c r="A8098" s="105"/>
      <c r="C8098" s="20"/>
      <c r="D8098" s="20"/>
      <c r="E8098" s="20"/>
      <c r="F8098" s="20"/>
      <c r="G8098" s="20"/>
      <c r="H8098" s="20"/>
    </row>
    <row r="8099" spans="1:8" s="172" customFormat="1" ht="12.75" customHeight="1" x14ac:dyDescent="0.15">
      <c r="A8099" s="105"/>
      <c r="C8099" s="20"/>
      <c r="D8099" s="20"/>
      <c r="E8099" s="20"/>
      <c r="F8099" s="20"/>
      <c r="G8099" s="20"/>
      <c r="H8099" s="20"/>
    </row>
    <row r="8100" spans="1:8" s="172" customFormat="1" ht="12.75" customHeight="1" x14ac:dyDescent="0.15">
      <c r="A8100" s="105"/>
      <c r="C8100" s="20"/>
      <c r="D8100" s="20"/>
      <c r="E8100" s="20"/>
      <c r="F8100" s="20"/>
      <c r="G8100" s="20"/>
      <c r="H8100" s="20"/>
    </row>
    <row r="8101" spans="1:8" s="172" customFormat="1" ht="12.75" customHeight="1" x14ac:dyDescent="0.15">
      <c r="A8101" s="105"/>
      <c r="C8101" s="20"/>
      <c r="D8101" s="20"/>
      <c r="E8101" s="20"/>
      <c r="F8101" s="20"/>
      <c r="G8101" s="20"/>
      <c r="H8101" s="20"/>
    </row>
    <row r="8102" spans="1:8" s="172" customFormat="1" ht="12.75" customHeight="1" x14ac:dyDescent="0.15">
      <c r="A8102" s="105"/>
      <c r="C8102" s="20"/>
      <c r="D8102" s="20"/>
      <c r="E8102" s="20"/>
      <c r="F8102" s="20"/>
      <c r="G8102" s="20"/>
      <c r="H8102" s="20"/>
    </row>
    <row r="8103" spans="1:8" s="172" customFormat="1" ht="12.75" customHeight="1" x14ac:dyDescent="0.15">
      <c r="A8103" s="105"/>
      <c r="C8103" s="20"/>
      <c r="D8103" s="20"/>
      <c r="E8103" s="20"/>
      <c r="F8103" s="20"/>
      <c r="G8103" s="20"/>
      <c r="H8103" s="20"/>
    </row>
    <row r="8104" spans="1:8" s="172" customFormat="1" ht="12.75" customHeight="1" x14ac:dyDescent="0.15">
      <c r="A8104" s="105"/>
      <c r="C8104" s="20"/>
      <c r="D8104" s="20"/>
      <c r="E8104" s="20"/>
      <c r="F8104" s="20"/>
      <c r="G8104" s="20"/>
      <c r="H8104" s="20"/>
    </row>
    <row r="8105" spans="1:8" s="172" customFormat="1" ht="12.75" customHeight="1" x14ac:dyDescent="0.15">
      <c r="A8105" s="105"/>
      <c r="C8105" s="20"/>
      <c r="D8105" s="20"/>
      <c r="E8105" s="20"/>
      <c r="F8105" s="20"/>
      <c r="G8105" s="20"/>
      <c r="H8105" s="20"/>
    </row>
    <row r="8106" spans="1:8" s="172" customFormat="1" ht="12.75" customHeight="1" x14ac:dyDescent="0.15">
      <c r="A8106" s="105"/>
      <c r="C8106" s="20"/>
      <c r="D8106" s="20"/>
      <c r="E8106" s="20"/>
      <c r="F8106" s="20"/>
      <c r="G8106" s="20"/>
      <c r="H8106" s="20"/>
    </row>
    <row r="8107" spans="1:8" s="172" customFormat="1" ht="12.75" customHeight="1" x14ac:dyDescent="0.15">
      <c r="A8107" s="105"/>
      <c r="C8107" s="20"/>
      <c r="D8107" s="20"/>
      <c r="E8107" s="20"/>
      <c r="F8107" s="20"/>
      <c r="G8107" s="20"/>
      <c r="H8107" s="20"/>
    </row>
    <row r="8108" spans="1:8" s="172" customFormat="1" ht="12.75" customHeight="1" x14ac:dyDescent="0.15">
      <c r="A8108" s="105"/>
      <c r="C8108" s="20"/>
      <c r="D8108" s="20"/>
      <c r="E8108" s="20"/>
      <c r="F8108" s="20"/>
      <c r="G8108" s="20"/>
      <c r="H8108" s="20"/>
    </row>
    <row r="8109" spans="1:8" s="172" customFormat="1" ht="12.75" customHeight="1" x14ac:dyDescent="0.15">
      <c r="A8109" s="105"/>
      <c r="C8109" s="20"/>
      <c r="D8109" s="20"/>
      <c r="E8109" s="20"/>
      <c r="F8109" s="20"/>
      <c r="G8109" s="20"/>
      <c r="H8109" s="20"/>
    </row>
    <row r="8110" spans="1:8" s="172" customFormat="1" ht="12.75" customHeight="1" x14ac:dyDescent="0.15">
      <c r="A8110" s="105"/>
      <c r="C8110" s="20"/>
      <c r="D8110" s="20"/>
      <c r="E8110" s="20"/>
      <c r="F8110" s="20"/>
      <c r="G8110" s="20"/>
      <c r="H8110" s="20"/>
    </row>
    <row r="8111" spans="1:8" s="172" customFormat="1" ht="12.75" customHeight="1" x14ac:dyDescent="0.15">
      <c r="A8111" s="105"/>
      <c r="C8111" s="20"/>
      <c r="D8111" s="20"/>
      <c r="E8111" s="20"/>
      <c r="F8111" s="20"/>
      <c r="G8111" s="20"/>
      <c r="H8111" s="20"/>
    </row>
    <row r="8112" spans="1:8" s="172" customFormat="1" ht="12.75" customHeight="1" x14ac:dyDescent="0.15">
      <c r="A8112" s="105"/>
      <c r="C8112" s="20"/>
      <c r="D8112" s="20"/>
      <c r="E8112" s="20"/>
      <c r="F8112" s="20"/>
      <c r="G8112" s="20"/>
      <c r="H8112" s="20"/>
    </row>
    <row r="8113" spans="1:8" s="172" customFormat="1" ht="12.75" customHeight="1" x14ac:dyDescent="0.15">
      <c r="A8113" s="105"/>
      <c r="C8113" s="20"/>
      <c r="D8113" s="20"/>
      <c r="E8113" s="20"/>
      <c r="F8113" s="20"/>
      <c r="G8113" s="20"/>
      <c r="H8113" s="20"/>
    </row>
    <row r="8114" spans="1:8" s="172" customFormat="1" ht="12.75" customHeight="1" x14ac:dyDescent="0.15">
      <c r="A8114" s="105"/>
      <c r="C8114" s="20"/>
      <c r="D8114" s="20"/>
      <c r="E8114" s="20"/>
      <c r="F8114" s="20"/>
      <c r="G8114" s="20"/>
      <c r="H8114" s="20"/>
    </row>
    <row r="8115" spans="1:8" s="172" customFormat="1" ht="12.75" customHeight="1" x14ac:dyDescent="0.15">
      <c r="A8115" s="105"/>
      <c r="C8115" s="20"/>
      <c r="D8115" s="20"/>
      <c r="E8115" s="20"/>
      <c r="F8115" s="20"/>
      <c r="G8115" s="20"/>
      <c r="H8115" s="20"/>
    </row>
    <row r="8116" spans="1:8" s="172" customFormat="1" ht="12.75" customHeight="1" x14ac:dyDescent="0.15">
      <c r="A8116" s="105"/>
      <c r="C8116" s="20"/>
      <c r="D8116" s="20"/>
      <c r="E8116" s="20"/>
      <c r="F8116" s="20"/>
      <c r="G8116" s="20"/>
      <c r="H8116" s="20"/>
    </row>
    <row r="8117" spans="1:8" s="172" customFormat="1" ht="12.75" customHeight="1" x14ac:dyDescent="0.15">
      <c r="A8117" s="105"/>
      <c r="C8117" s="20"/>
      <c r="D8117" s="20"/>
      <c r="E8117" s="20"/>
      <c r="F8117" s="20"/>
      <c r="G8117" s="20"/>
      <c r="H8117" s="20"/>
    </row>
    <row r="8118" spans="1:8" s="172" customFormat="1" ht="12.75" customHeight="1" x14ac:dyDescent="0.15">
      <c r="A8118" s="105"/>
      <c r="C8118" s="20"/>
      <c r="D8118" s="20"/>
      <c r="E8118" s="20"/>
      <c r="F8118" s="20"/>
      <c r="G8118" s="20"/>
      <c r="H8118" s="20"/>
    </row>
    <row r="8119" spans="1:8" s="172" customFormat="1" ht="12.75" customHeight="1" x14ac:dyDescent="0.15">
      <c r="A8119" s="105"/>
      <c r="C8119" s="20"/>
      <c r="D8119" s="20"/>
      <c r="E8119" s="20"/>
      <c r="F8119" s="20"/>
      <c r="G8119" s="20"/>
      <c r="H8119" s="20"/>
    </row>
    <row r="8120" spans="1:8" s="172" customFormat="1" ht="12.75" customHeight="1" x14ac:dyDescent="0.15">
      <c r="A8120" s="105"/>
      <c r="C8120" s="20"/>
      <c r="D8120" s="20"/>
      <c r="E8120" s="20"/>
      <c r="F8120" s="20"/>
      <c r="G8120" s="20"/>
      <c r="H8120" s="20"/>
    </row>
    <row r="8121" spans="1:8" s="172" customFormat="1" ht="12.75" customHeight="1" x14ac:dyDescent="0.15">
      <c r="A8121" s="105"/>
      <c r="C8121" s="20"/>
      <c r="D8121" s="20"/>
      <c r="E8121" s="20"/>
      <c r="F8121" s="20"/>
      <c r="G8121" s="20"/>
      <c r="H8121" s="20"/>
    </row>
    <row r="8122" spans="1:8" s="172" customFormat="1" ht="12.75" customHeight="1" x14ac:dyDescent="0.15">
      <c r="A8122" s="105"/>
      <c r="C8122" s="20"/>
      <c r="D8122" s="20"/>
      <c r="E8122" s="20"/>
      <c r="F8122" s="20"/>
      <c r="G8122" s="20"/>
      <c r="H8122" s="20"/>
    </row>
    <row r="8123" spans="1:8" s="172" customFormat="1" ht="12.75" customHeight="1" x14ac:dyDescent="0.15">
      <c r="A8123" s="105"/>
      <c r="C8123" s="20"/>
      <c r="D8123" s="20"/>
      <c r="E8123" s="20"/>
      <c r="F8123" s="20"/>
      <c r="G8123" s="20"/>
      <c r="H8123" s="20"/>
    </row>
    <row r="8124" spans="1:8" s="172" customFormat="1" ht="12.75" customHeight="1" x14ac:dyDescent="0.15">
      <c r="A8124" s="105"/>
      <c r="C8124" s="20"/>
      <c r="D8124" s="20"/>
      <c r="E8124" s="20"/>
      <c r="F8124" s="20"/>
      <c r="G8124" s="20"/>
      <c r="H8124" s="20"/>
    </row>
    <row r="8125" spans="1:8" s="172" customFormat="1" ht="12.75" customHeight="1" x14ac:dyDescent="0.15">
      <c r="A8125" s="105"/>
      <c r="C8125" s="20"/>
      <c r="D8125" s="20"/>
      <c r="E8125" s="20"/>
      <c r="F8125" s="20"/>
      <c r="G8125" s="20"/>
      <c r="H8125" s="20"/>
    </row>
    <row r="8126" spans="1:8" s="172" customFormat="1" ht="12.75" customHeight="1" x14ac:dyDescent="0.15">
      <c r="A8126" s="105"/>
      <c r="C8126" s="20"/>
      <c r="D8126" s="20"/>
      <c r="E8126" s="20"/>
      <c r="F8126" s="20"/>
      <c r="G8126" s="20"/>
      <c r="H8126" s="20"/>
    </row>
    <row r="8127" spans="1:8" s="172" customFormat="1" ht="12.75" customHeight="1" x14ac:dyDescent="0.15">
      <c r="A8127" s="105"/>
      <c r="C8127" s="20"/>
      <c r="D8127" s="20"/>
      <c r="E8127" s="20"/>
      <c r="F8127" s="20"/>
      <c r="G8127" s="20"/>
      <c r="H8127" s="20"/>
    </row>
    <row r="8128" spans="1:8" s="172" customFormat="1" ht="12.75" customHeight="1" x14ac:dyDescent="0.15">
      <c r="A8128" s="105"/>
      <c r="C8128" s="20"/>
      <c r="D8128" s="20"/>
      <c r="E8128" s="20"/>
      <c r="F8128" s="20"/>
      <c r="G8128" s="20"/>
      <c r="H8128" s="20"/>
    </row>
    <row r="8129" spans="1:8" s="172" customFormat="1" ht="12.75" customHeight="1" x14ac:dyDescent="0.15">
      <c r="A8129" s="105"/>
      <c r="C8129" s="20"/>
      <c r="D8129" s="20"/>
      <c r="E8129" s="20"/>
      <c r="F8129" s="20"/>
      <c r="G8129" s="20"/>
      <c r="H8129" s="20"/>
    </row>
    <row r="8130" spans="1:8" s="172" customFormat="1" ht="12.75" customHeight="1" x14ac:dyDescent="0.15">
      <c r="A8130" s="105"/>
      <c r="C8130" s="20"/>
      <c r="D8130" s="20"/>
      <c r="E8130" s="20"/>
      <c r="F8130" s="20"/>
      <c r="G8130" s="20"/>
      <c r="H8130" s="20"/>
    </row>
    <row r="8131" spans="1:8" s="172" customFormat="1" ht="12.75" customHeight="1" x14ac:dyDescent="0.15">
      <c r="A8131" s="105"/>
      <c r="C8131" s="20"/>
      <c r="D8131" s="20"/>
      <c r="E8131" s="20"/>
      <c r="F8131" s="20"/>
      <c r="G8131" s="20"/>
      <c r="H8131" s="20"/>
    </row>
    <row r="8132" spans="1:8" s="172" customFormat="1" ht="12.75" customHeight="1" x14ac:dyDescent="0.15">
      <c r="A8132" s="105"/>
      <c r="C8132" s="20"/>
      <c r="D8132" s="20"/>
      <c r="E8132" s="20"/>
      <c r="F8132" s="20"/>
      <c r="G8132" s="20"/>
      <c r="H8132" s="20"/>
    </row>
    <row r="8133" spans="1:8" s="172" customFormat="1" ht="12.75" customHeight="1" x14ac:dyDescent="0.15">
      <c r="A8133" s="105"/>
      <c r="C8133" s="20"/>
      <c r="D8133" s="20"/>
      <c r="E8133" s="20"/>
      <c r="F8133" s="20"/>
      <c r="G8133" s="20"/>
      <c r="H8133" s="20"/>
    </row>
    <row r="8134" spans="1:8" s="172" customFormat="1" ht="12.75" customHeight="1" x14ac:dyDescent="0.15">
      <c r="A8134" s="105"/>
      <c r="C8134" s="20"/>
      <c r="D8134" s="20"/>
      <c r="E8134" s="20"/>
      <c r="F8134" s="20"/>
      <c r="G8134" s="20"/>
      <c r="H8134" s="20"/>
    </row>
    <row r="8135" spans="1:8" s="172" customFormat="1" ht="12.75" customHeight="1" x14ac:dyDescent="0.15">
      <c r="A8135" s="105"/>
      <c r="C8135" s="20"/>
      <c r="D8135" s="20"/>
      <c r="E8135" s="20"/>
      <c r="F8135" s="20"/>
      <c r="G8135" s="20"/>
      <c r="H8135" s="20"/>
    </row>
    <row r="8136" spans="1:8" s="172" customFormat="1" ht="12.75" customHeight="1" x14ac:dyDescent="0.15">
      <c r="A8136" s="105"/>
      <c r="C8136" s="20"/>
      <c r="D8136" s="20"/>
      <c r="E8136" s="20"/>
      <c r="F8136" s="20"/>
      <c r="G8136" s="20"/>
      <c r="H8136" s="20"/>
    </row>
    <row r="8137" spans="1:8" s="172" customFormat="1" ht="12.75" customHeight="1" x14ac:dyDescent="0.15">
      <c r="A8137" s="105"/>
      <c r="C8137" s="20"/>
      <c r="D8137" s="20"/>
      <c r="E8137" s="20"/>
      <c r="F8137" s="20"/>
      <c r="G8137" s="20"/>
      <c r="H8137" s="20"/>
    </row>
    <row r="8138" spans="1:8" s="172" customFormat="1" ht="12.75" customHeight="1" x14ac:dyDescent="0.15">
      <c r="A8138" s="105"/>
      <c r="C8138" s="20"/>
      <c r="D8138" s="20"/>
      <c r="E8138" s="20"/>
      <c r="F8138" s="20"/>
      <c r="G8138" s="20"/>
      <c r="H8138" s="20"/>
    </row>
    <row r="8139" spans="1:8" s="172" customFormat="1" ht="12.75" customHeight="1" x14ac:dyDescent="0.15">
      <c r="A8139" s="105"/>
      <c r="C8139" s="20"/>
      <c r="D8139" s="20"/>
      <c r="E8139" s="20"/>
      <c r="F8139" s="20"/>
      <c r="G8139" s="20"/>
      <c r="H8139" s="20"/>
    </row>
    <row r="8140" spans="1:8" s="172" customFormat="1" ht="12.75" customHeight="1" x14ac:dyDescent="0.15">
      <c r="A8140" s="105"/>
      <c r="C8140" s="20"/>
      <c r="D8140" s="20"/>
      <c r="E8140" s="20"/>
      <c r="F8140" s="20"/>
      <c r="G8140" s="20"/>
      <c r="H8140" s="20"/>
    </row>
    <row r="8141" spans="1:8" s="172" customFormat="1" ht="12.75" customHeight="1" x14ac:dyDescent="0.15">
      <c r="A8141" s="105"/>
      <c r="C8141" s="20"/>
      <c r="D8141" s="20"/>
      <c r="E8141" s="20"/>
      <c r="F8141" s="20"/>
      <c r="G8141" s="20"/>
      <c r="H8141" s="20"/>
    </row>
    <row r="8142" spans="1:8" s="172" customFormat="1" ht="12.75" customHeight="1" x14ac:dyDescent="0.15">
      <c r="A8142" s="105"/>
      <c r="C8142" s="20"/>
      <c r="D8142" s="20"/>
      <c r="E8142" s="20"/>
      <c r="F8142" s="20"/>
      <c r="G8142" s="20"/>
      <c r="H8142" s="20"/>
    </row>
    <row r="8143" spans="1:8" s="172" customFormat="1" ht="12.75" customHeight="1" x14ac:dyDescent="0.15">
      <c r="A8143" s="105"/>
      <c r="C8143" s="20"/>
      <c r="D8143" s="20"/>
      <c r="E8143" s="20"/>
      <c r="F8143" s="20"/>
      <c r="G8143" s="20"/>
      <c r="H8143" s="20"/>
    </row>
    <row r="8144" spans="1:8" s="172" customFormat="1" ht="12.75" customHeight="1" x14ac:dyDescent="0.15">
      <c r="A8144" s="105"/>
      <c r="C8144" s="20"/>
      <c r="D8144" s="20"/>
      <c r="E8144" s="20"/>
      <c r="F8144" s="20"/>
      <c r="G8144" s="20"/>
      <c r="H8144" s="20"/>
    </row>
    <row r="8145" spans="1:8" s="172" customFormat="1" ht="12.75" customHeight="1" x14ac:dyDescent="0.15">
      <c r="A8145" s="105"/>
      <c r="C8145" s="20"/>
      <c r="D8145" s="20"/>
      <c r="E8145" s="20"/>
      <c r="F8145" s="20"/>
      <c r="G8145" s="20"/>
      <c r="H8145" s="20"/>
    </row>
    <row r="8146" spans="1:8" s="172" customFormat="1" ht="12.75" customHeight="1" x14ac:dyDescent="0.15">
      <c r="A8146" s="105"/>
      <c r="C8146" s="20"/>
      <c r="D8146" s="20"/>
      <c r="E8146" s="20"/>
      <c r="F8146" s="20"/>
      <c r="G8146" s="20"/>
      <c r="H8146" s="20"/>
    </row>
    <row r="8147" spans="1:8" s="172" customFormat="1" ht="12.75" customHeight="1" x14ac:dyDescent="0.15">
      <c r="A8147" s="105"/>
      <c r="C8147" s="20"/>
      <c r="D8147" s="20"/>
      <c r="E8147" s="20"/>
      <c r="F8147" s="20"/>
      <c r="G8147" s="20"/>
      <c r="H8147" s="20"/>
    </row>
    <row r="8148" spans="1:8" s="172" customFormat="1" ht="12.75" customHeight="1" x14ac:dyDescent="0.15">
      <c r="A8148" s="105"/>
      <c r="C8148" s="20"/>
      <c r="D8148" s="20"/>
      <c r="E8148" s="20"/>
      <c r="F8148" s="20"/>
      <c r="G8148" s="20"/>
      <c r="H8148" s="20"/>
    </row>
    <row r="8149" spans="1:8" s="172" customFormat="1" ht="12.75" customHeight="1" x14ac:dyDescent="0.15">
      <c r="A8149" s="105"/>
      <c r="C8149" s="20"/>
      <c r="D8149" s="20"/>
      <c r="E8149" s="20"/>
      <c r="F8149" s="20"/>
      <c r="G8149" s="20"/>
      <c r="H8149" s="20"/>
    </row>
    <row r="8150" spans="1:8" s="172" customFormat="1" ht="12.75" customHeight="1" x14ac:dyDescent="0.15">
      <c r="A8150" s="105"/>
      <c r="C8150" s="20"/>
      <c r="D8150" s="20"/>
      <c r="E8150" s="20"/>
      <c r="F8150" s="20"/>
      <c r="G8150" s="20"/>
      <c r="H8150" s="20"/>
    </row>
    <row r="8151" spans="1:8" s="172" customFormat="1" ht="12.75" customHeight="1" x14ac:dyDescent="0.15">
      <c r="A8151" s="105"/>
      <c r="C8151" s="20"/>
      <c r="D8151" s="20"/>
      <c r="E8151" s="20"/>
      <c r="F8151" s="20"/>
      <c r="G8151" s="20"/>
      <c r="H8151" s="20"/>
    </row>
    <row r="8152" spans="1:8" s="172" customFormat="1" ht="12.75" customHeight="1" x14ac:dyDescent="0.15">
      <c r="A8152" s="105"/>
      <c r="C8152" s="20"/>
      <c r="D8152" s="20"/>
      <c r="E8152" s="20"/>
      <c r="F8152" s="20"/>
      <c r="G8152" s="20"/>
      <c r="H8152" s="20"/>
    </row>
    <row r="8153" spans="1:8" s="172" customFormat="1" ht="12.75" customHeight="1" x14ac:dyDescent="0.15">
      <c r="A8153" s="105"/>
      <c r="C8153" s="20"/>
      <c r="D8153" s="20"/>
      <c r="E8153" s="20"/>
      <c r="F8153" s="20"/>
      <c r="G8153" s="20"/>
      <c r="H8153" s="20"/>
    </row>
    <row r="8154" spans="1:8" s="172" customFormat="1" ht="12.75" customHeight="1" x14ac:dyDescent="0.15">
      <c r="A8154" s="105"/>
      <c r="C8154" s="20"/>
      <c r="D8154" s="20"/>
      <c r="E8154" s="20"/>
      <c r="F8154" s="20"/>
      <c r="G8154" s="20"/>
      <c r="H8154" s="20"/>
    </row>
    <row r="8155" spans="1:8" s="172" customFormat="1" ht="12.75" customHeight="1" x14ac:dyDescent="0.15">
      <c r="A8155" s="105"/>
      <c r="C8155" s="20"/>
      <c r="D8155" s="20"/>
      <c r="E8155" s="20"/>
      <c r="F8155" s="20"/>
      <c r="G8155" s="20"/>
      <c r="H8155" s="20"/>
    </row>
    <row r="8156" spans="1:8" s="172" customFormat="1" ht="12.75" customHeight="1" x14ac:dyDescent="0.15">
      <c r="A8156" s="105"/>
      <c r="C8156" s="20"/>
      <c r="D8156" s="20"/>
      <c r="E8156" s="20"/>
      <c r="F8156" s="20"/>
      <c r="G8156" s="20"/>
      <c r="H8156" s="20"/>
    </row>
    <row r="8157" spans="1:8" s="172" customFormat="1" ht="12.75" customHeight="1" x14ac:dyDescent="0.15">
      <c r="A8157" s="105"/>
      <c r="C8157" s="20"/>
      <c r="D8157" s="20"/>
      <c r="E8157" s="20"/>
      <c r="F8157" s="20"/>
      <c r="G8157" s="20"/>
      <c r="H8157" s="20"/>
    </row>
    <row r="8158" spans="1:8" s="172" customFormat="1" ht="12.75" customHeight="1" x14ac:dyDescent="0.15">
      <c r="A8158" s="105"/>
      <c r="C8158" s="20"/>
      <c r="D8158" s="20"/>
      <c r="E8158" s="20"/>
      <c r="F8158" s="20"/>
      <c r="G8158" s="20"/>
      <c r="H8158" s="20"/>
    </row>
    <row r="8159" spans="1:8" s="172" customFormat="1" ht="12.75" customHeight="1" x14ac:dyDescent="0.15">
      <c r="A8159" s="105"/>
      <c r="C8159" s="20"/>
      <c r="D8159" s="20"/>
      <c r="E8159" s="20"/>
      <c r="F8159" s="20"/>
      <c r="G8159" s="20"/>
      <c r="H8159" s="20"/>
    </row>
    <row r="8160" spans="1:8" s="172" customFormat="1" ht="12.75" customHeight="1" x14ac:dyDescent="0.15">
      <c r="A8160" s="105"/>
      <c r="C8160" s="20"/>
      <c r="D8160" s="20"/>
      <c r="E8160" s="20"/>
      <c r="F8160" s="20"/>
      <c r="G8160" s="20"/>
      <c r="H8160" s="20"/>
    </row>
    <row r="8161" spans="1:8" s="172" customFormat="1" ht="12.75" customHeight="1" x14ac:dyDescent="0.15">
      <c r="A8161" s="105"/>
      <c r="C8161" s="20"/>
      <c r="D8161" s="20"/>
      <c r="E8161" s="20"/>
      <c r="F8161" s="20"/>
      <c r="G8161" s="20"/>
      <c r="H8161" s="20"/>
    </row>
    <row r="8162" spans="1:8" s="172" customFormat="1" ht="12.75" customHeight="1" x14ac:dyDescent="0.15">
      <c r="A8162" s="105"/>
      <c r="C8162" s="20"/>
      <c r="D8162" s="20"/>
      <c r="E8162" s="20"/>
      <c r="F8162" s="20"/>
      <c r="G8162" s="20"/>
      <c r="H8162" s="20"/>
    </row>
    <row r="8163" spans="1:8" s="172" customFormat="1" ht="12.75" customHeight="1" x14ac:dyDescent="0.15">
      <c r="A8163" s="105"/>
      <c r="C8163" s="20"/>
      <c r="D8163" s="20"/>
      <c r="E8163" s="20"/>
      <c r="F8163" s="20"/>
      <c r="G8163" s="20"/>
      <c r="H8163" s="20"/>
    </row>
    <row r="8164" spans="1:8" s="172" customFormat="1" ht="12.75" customHeight="1" x14ac:dyDescent="0.15">
      <c r="A8164" s="105"/>
      <c r="C8164" s="20"/>
      <c r="D8164" s="20"/>
      <c r="E8164" s="20"/>
      <c r="F8164" s="20"/>
      <c r="G8164" s="20"/>
      <c r="H8164" s="20"/>
    </row>
    <row r="8165" spans="1:8" s="172" customFormat="1" ht="12.75" customHeight="1" x14ac:dyDescent="0.15">
      <c r="A8165" s="105"/>
      <c r="C8165" s="20"/>
      <c r="D8165" s="20"/>
      <c r="E8165" s="20"/>
      <c r="F8165" s="20"/>
      <c r="G8165" s="20"/>
      <c r="H8165" s="20"/>
    </row>
    <row r="8166" spans="1:8" s="172" customFormat="1" ht="12.75" customHeight="1" x14ac:dyDescent="0.15">
      <c r="A8166" s="105"/>
      <c r="C8166" s="20"/>
      <c r="D8166" s="20"/>
      <c r="E8166" s="20"/>
      <c r="F8166" s="20"/>
      <c r="G8166" s="20"/>
      <c r="H8166" s="20"/>
    </row>
    <row r="8167" spans="1:8" s="172" customFormat="1" ht="12.75" customHeight="1" x14ac:dyDescent="0.15">
      <c r="A8167" s="105"/>
      <c r="C8167" s="20"/>
      <c r="D8167" s="20"/>
      <c r="E8167" s="20"/>
      <c r="F8167" s="20"/>
      <c r="G8167" s="20"/>
      <c r="H8167" s="20"/>
    </row>
    <row r="8168" spans="1:8" s="172" customFormat="1" ht="12.75" customHeight="1" x14ac:dyDescent="0.15">
      <c r="A8168" s="105"/>
      <c r="C8168" s="20"/>
      <c r="D8168" s="20"/>
      <c r="E8168" s="20"/>
      <c r="F8168" s="20"/>
      <c r="G8168" s="20"/>
      <c r="H8168" s="20"/>
    </row>
    <row r="8169" spans="1:8" s="172" customFormat="1" ht="12.75" customHeight="1" x14ac:dyDescent="0.15">
      <c r="A8169" s="105"/>
      <c r="C8169" s="20"/>
      <c r="D8169" s="20"/>
      <c r="E8169" s="20"/>
      <c r="F8169" s="20"/>
      <c r="G8169" s="20"/>
      <c r="H8169" s="20"/>
    </row>
    <row r="8170" spans="1:8" s="172" customFormat="1" ht="12.75" customHeight="1" x14ac:dyDescent="0.15">
      <c r="A8170" s="105"/>
      <c r="C8170" s="20"/>
      <c r="D8170" s="20"/>
      <c r="E8170" s="20"/>
      <c r="F8170" s="20"/>
      <c r="G8170" s="20"/>
      <c r="H8170" s="20"/>
    </row>
    <row r="8171" spans="1:8" s="172" customFormat="1" ht="12.75" customHeight="1" x14ac:dyDescent="0.15">
      <c r="A8171" s="105"/>
      <c r="C8171" s="20"/>
      <c r="D8171" s="20"/>
      <c r="E8171" s="20"/>
      <c r="F8171" s="20"/>
      <c r="G8171" s="20"/>
      <c r="H8171" s="20"/>
    </row>
    <row r="8172" spans="1:8" s="172" customFormat="1" ht="12.75" customHeight="1" x14ac:dyDescent="0.15">
      <c r="A8172" s="105"/>
      <c r="C8172" s="20"/>
      <c r="D8172" s="20"/>
      <c r="E8172" s="20"/>
      <c r="F8172" s="20"/>
      <c r="G8172" s="20"/>
      <c r="H8172" s="20"/>
    </row>
    <row r="8173" spans="1:8" s="172" customFormat="1" ht="12.75" customHeight="1" x14ac:dyDescent="0.15">
      <c r="A8173" s="105"/>
      <c r="C8173" s="20"/>
      <c r="D8173" s="20"/>
      <c r="E8173" s="20"/>
      <c r="F8173" s="20"/>
      <c r="G8173" s="20"/>
      <c r="H8173" s="20"/>
    </row>
    <row r="8174" spans="1:8" s="172" customFormat="1" ht="12.75" customHeight="1" x14ac:dyDescent="0.15">
      <c r="A8174" s="105"/>
      <c r="C8174" s="20"/>
      <c r="D8174" s="20"/>
      <c r="E8174" s="20"/>
      <c r="F8174" s="20"/>
      <c r="G8174" s="20"/>
      <c r="H8174" s="20"/>
    </row>
    <row r="8175" spans="1:8" s="172" customFormat="1" ht="12.75" customHeight="1" x14ac:dyDescent="0.15">
      <c r="A8175" s="105"/>
      <c r="C8175" s="20"/>
      <c r="D8175" s="20"/>
      <c r="E8175" s="20"/>
      <c r="F8175" s="20"/>
      <c r="G8175" s="20"/>
      <c r="H8175" s="20"/>
    </row>
    <row r="8176" spans="1:8" s="172" customFormat="1" ht="12.75" customHeight="1" x14ac:dyDescent="0.15">
      <c r="A8176" s="105"/>
      <c r="C8176" s="20"/>
      <c r="D8176" s="20"/>
      <c r="E8176" s="20"/>
      <c r="F8176" s="20"/>
      <c r="G8176" s="20"/>
      <c r="H8176" s="20"/>
    </row>
    <row r="8177" spans="1:8" s="172" customFormat="1" ht="12.75" customHeight="1" x14ac:dyDescent="0.15">
      <c r="A8177" s="105"/>
      <c r="C8177" s="20"/>
      <c r="D8177" s="20"/>
      <c r="E8177" s="20"/>
      <c r="F8177" s="20"/>
      <c r="G8177" s="20"/>
      <c r="H8177" s="20"/>
    </row>
    <row r="8178" spans="1:8" s="172" customFormat="1" ht="12.75" customHeight="1" x14ac:dyDescent="0.15">
      <c r="A8178" s="105"/>
      <c r="C8178" s="20"/>
      <c r="D8178" s="20"/>
      <c r="E8178" s="20"/>
      <c r="F8178" s="20"/>
      <c r="G8178" s="20"/>
      <c r="H8178" s="20"/>
    </row>
    <row r="8179" spans="1:8" s="172" customFormat="1" ht="12.75" customHeight="1" x14ac:dyDescent="0.15">
      <c r="A8179" s="105"/>
      <c r="C8179" s="20"/>
      <c r="D8179" s="20"/>
      <c r="E8179" s="20"/>
      <c r="F8179" s="20"/>
      <c r="G8179" s="20"/>
      <c r="H8179" s="20"/>
    </row>
    <row r="8180" spans="1:8" s="172" customFormat="1" ht="12.75" customHeight="1" x14ac:dyDescent="0.15">
      <c r="A8180" s="105"/>
      <c r="C8180" s="20"/>
      <c r="D8180" s="20"/>
      <c r="E8180" s="20"/>
      <c r="F8180" s="20"/>
      <c r="G8180" s="20"/>
      <c r="H8180" s="20"/>
    </row>
    <row r="8181" spans="1:8" s="172" customFormat="1" ht="12.75" customHeight="1" x14ac:dyDescent="0.15">
      <c r="A8181" s="105"/>
      <c r="C8181" s="20"/>
      <c r="D8181" s="20"/>
      <c r="E8181" s="20"/>
      <c r="F8181" s="20"/>
      <c r="G8181" s="20"/>
      <c r="H8181" s="20"/>
    </row>
    <row r="8182" spans="1:8" s="172" customFormat="1" ht="12.75" customHeight="1" x14ac:dyDescent="0.15">
      <c r="A8182" s="105"/>
      <c r="C8182" s="20"/>
      <c r="D8182" s="20"/>
      <c r="E8182" s="20"/>
      <c r="F8182" s="20"/>
      <c r="G8182" s="20"/>
      <c r="H8182" s="20"/>
    </row>
    <row r="8183" spans="1:8" s="172" customFormat="1" ht="12.75" customHeight="1" x14ac:dyDescent="0.15">
      <c r="A8183" s="105"/>
      <c r="C8183" s="20"/>
      <c r="D8183" s="20"/>
      <c r="E8183" s="20"/>
      <c r="F8183" s="20"/>
      <c r="G8183" s="20"/>
      <c r="H8183" s="20"/>
    </row>
    <row r="8184" spans="1:8" s="172" customFormat="1" ht="12.75" customHeight="1" x14ac:dyDescent="0.15">
      <c r="A8184" s="105"/>
      <c r="C8184" s="20"/>
      <c r="D8184" s="20"/>
      <c r="E8184" s="20"/>
      <c r="F8184" s="20"/>
      <c r="G8184" s="20"/>
      <c r="H8184" s="20"/>
    </row>
    <row r="8185" spans="1:8" s="172" customFormat="1" ht="12.75" customHeight="1" x14ac:dyDescent="0.15">
      <c r="A8185" s="105"/>
      <c r="C8185" s="20"/>
      <c r="D8185" s="20"/>
      <c r="E8185" s="20"/>
      <c r="F8185" s="20"/>
      <c r="G8185" s="20"/>
      <c r="H8185" s="20"/>
    </row>
    <row r="8186" spans="1:8" s="172" customFormat="1" ht="12.75" customHeight="1" x14ac:dyDescent="0.15">
      <c r="A8186" s="105"/>
      <c r="C8186" s="20"/>
      <c r="D8186" s="20"/>
      <c r="E8186" s="20"/>
      <c r="F8186" s="20"/>
      <c r="G8186" s="20"/>
      <c r="H8186" s="20"/>
    </row>
    <row r="8187" spans="1:8" s="172" customFormat="1" ht="12.75" customHeight="1" x14ac:dyDescent="0.15">
      <c r="A8187" s="105"/>
      <c r="C8187" s="20"/>
      <c r="D8187" s="20"/>
      <c r="E8187" s="20"/>
      <c r="F8187" s="20"/>
      <c r="G8187" s="20"/>
      <c r="H8187" s="20"/>
    </row>
    <row r="8188" spans="1:8" s="172" customFormat="1" ht="12.75" customHeight="1" x14ac:dyDescent="0.15">
      <c r="A8188" s="105"/>
      <c r="C8188" s="20"/>
      <c r="D8188" s="20"/>
      <c r="E8188" s="20"/>
      <c r="F8188" s="20"/>
      <c r="G8188" s="20"/>
      <c r="H8188" s="20"/>
    </row>
    <row r="8189" spans="1:8" s="172" customFormat="1" ht="12.75" customHeight="1" x14ac:dyDescent="0.15">
      <c r="A8189" s="105"/>
      <c r="C8189" s="20"/>
      <c r="D8189" s="20"/>
      <c r="E8189" s="20"/>
      <c r="F8189" s="20"/>
      <c r="G8189" s="20"/>
      <c r="H8189" s="20"/>
    </row>
    <row r="8190" spans="1:8" s="172" customFormat="1" ht="12.75" customHeight="1" x14ac:dyDescent="0.15">
      <c r="A8190" s="105"/>
      <c r="C8190" s="20"/>
      <c r="D8190" s="20"/>
      <c r="E8190" s="20"/>
      <c r="F8190" s="20"/>
      <c r="G8190" s="20"/>
      <c r="H8190" s="20"/>
    </row>
    <row r="8191" spans="1:8" s="172" customFormat="1" ht="12.75" customHeight="1" x14ac:dyDescent="0.15">
      <c r="A8191" s="105"/>
      <c r="C8191" s="20"/>
      <c r="D8191" s="20"/>
      <c r="E8191" s="20"/>
      <c r="F8191" s="20"/>
      <c r="G8191" s="20"/>
      <c r="H8191" s="20"/>
    </row>
    <row r="8192" spans="1:8" s="172" customFormat="1" ht="12.75" customHeight="1" x14ac:dyDescent="0.15">
      <c r="A8192" s="105"/>
      <c r="C8192" s="20"/>
      <c r="D8192" s="20"/>
      <c r="E8192" s="20"/>
      <c r="F8192" s="20"/>
      <c r="G8192" s="20"/>
      <c r="H8192" s="20"/>
    </row>
    <row r="8193" spans="1:8" s="172" customFormat="1" ht="12.75" customHeight="1" x14ac:dyDescent="0.15">
      <c r="A8193" s="105"/>
      <c r="C8193" s="20"/>
      <c r="D8193" s="20"/>
      <c r="E8193" s="20"/>
      <c r="F8193" s="20"/>
      <c r="G8193" s="20"/>
      <c r="H8193" s="20"/>
    </row>
    <row r="8194" spans="1:8" s="172" customFormat="1" ht="12.75" customHeight="1" x14ac:dyDescent="0.15">
      <c r="A8194" s="105"/>
      <c r="C8194" s="20"/>
      <c r="D8194" s="20"/>
      <c r="E8194" s="20"/>
      <c r="F8194" s="20"/>
      <c r="G8194" s="20"/>
      <c r="H8194" s="20"/>
    </row>
    <row r="8195" spans="1:8" s="172" customFormat="1" ht="12.75" customHeight="1" x14ac:dyDescent="0.15">
      <c r="A8195" s="105"/>
      <c r="C8195" s="20"/>
      <c r="D8195" s="20"/>
      <c r="E8195" s="20"/>
      <c r="F8195" s="20"/>
      <c r="G8195" s="20"/>
      <c r="H8195" s="20"/>
    </row>
    <row r="8196" spans="1:8" s="172" customFormat="1" ht="12.75" customHeight="1" x14ac:dyDescent="0.15">
      <c r="A8196" s="105"/>
      <c r="C8196" s="20"/>
      <c r="D8196" s="20"/>
      <c r="E8196" s="20"/>
      <c r="F8196" s="20"/>
      <c r="G8196" s="20"/>
      <c r="H8196" s="20"/>
    </row>
    <row r="8197" spans="1:8" s="172" customFormat="1" ht="12.75" customHeight="1" x14ac:dyDescent="0.15">
      <c r="A8197" s="105"/>
      <c r="C8197" s="20"/>
      <c r="D8197" s="20"/>
      <c r="E8197" s="20"/>
      <c r="F8197" s="20"/>
      <c r="G8197" s="20"/>
      <c r="H8197" s="20"/>
    </row>
    <row r="8198" spans="1:8" s="172" customFormat="1" ht="12.75" customHeight="1" x14ac:dyDescent="0.15">
      <c r="A8198" s="105"/>
      <c r="C8198" s="20"/>
      <c r="D8198" s="20"/>
      <c r="E8198" s="20"/>
      <c r="F8198" s="20"/>
      <c r="G8198" s="20"/>
      <c r="H8198" s="20"/>
    </row>
    <row r="8199" spans="1:8" s="172" customFormat="1" ht="12.75" customHeight="1" x14ac:dyDescent="0.15">
      <c r="A8199" s="105"/>
      <c r="C8199" s="20"/>
      <c r="D8199" s="20"/>
      <c r="E8199" s="20"/>
      <c r="F8199" s="20"/>
      <c r="G8199" s="20"/>
      <c r="H8199" s="20"/>
    </row>
    <row r="8200" spans="1:8" s="172" customFormat="1" ht="12.75" customHeight="1" x14ac:dyDescent="0.15">
      <c r="A8200" s="105"/>
      <c r="C8200" s="20"/>
      <c r="D8200" s="20"/>
      <c r="E8200" s="20"/>
      <c r="F8200" s="20"/>
      <c r="G8200" s="20"/>
      <c r="H8200" s="20"/>
    </row>
    <row r="8201" spans="1:8" s="172" customFormat="1" ht="12.75" customHeight="1" x14ac:dyDescent="0.15">
      <c r="A8201" s="105"/>
      <c r="C8201" s="20"/>
      <c r="D8201" s="20"/>
      <c r="E8201" s="20"/>
      <c r="F8201" s="20"/>
      <c r="G8201" s="20"/>
      <c r="H8201" s="20"/>
    </row>
    <row r="8202" spans="1:8" s="172" customFormat="1" ht="12.75" customHeight="1" x14ac:dyDescent="0.15">
      <c r="A8202" s="105"/>
      <c r="C8202" s="20"/>
      <c r="D8202" s="20"/>
      <c r="E8202" s="20"/>
      <c r="F8202" s="20"/>
      <c r="G8202" s="20"/>
      <c r="H8202" s="20"/>
    </row>
    <row r="8203" spans="1:8" s="172" customFormat="1" ht="12.75" customHeight="1" x14ac:dyDescent="0.15">
      <c r="A8203" s="105"/>
      <c r="C8203" s="20"/>
      <c r="D8203" s="20"/>
      <c r="E8203" s="20"/>
      <c r="F8203" s="20"/>
      <c r="G8203" s="20"/>
      <c r="H8203" s="20"/>
    </row>
    <row r="8204" spans="1:8" s="172" customFormat="1" ht="12.75" customHeight="1" x14ac:dyDescent="0.15">
      <c r="A8204" s="105"/>
      <c r="C8204" s="20"/>
      <c r="D8204" s="20"/>
      <c r="E8204" s="20"/>
      <c r="F8204" s="20"/>
      <c r="G8204" s="20"/>
      <c r="H8204" s="20"/>
    </row>
    <row r="8205" spans="1:8" s="172" customFormat="1" ht="12.75" customHeight="1" x14ac:dyDescent="0.15">
      <c r="A8205" s="105"/>
      <c r="C8205" s="20"/>
      <c r="D8205" s="20"/>
      <c r="E8205" s="20"/>
      <c r="F8205" s="20"/>
      <c r="G8205" s="20"/>
      <c r="H8205" s="20"/>
    </row>
    <row r="8206" spans="1:8" s="172" customFormat="1" ht="12.75" customHeight="1" x14ac:dyDescent="0.15">
      <c r="A8206" s="105"/>
      <c r="C8206" s="20"/>
      <c r="D8206" s="20"/>
      <c r="E8206" s="20"/>
      <c r="F8206" s="20"/>
      <c r="G8206" s="20"/>
      <c r="H8206" s="20"/>
    </row>
    <row r="8207" spans="1:8" s="172" customFormat="1" ht="12.75" customHeight="1" x14ac:dyDescent="0.15">
      <c r="A8207" s="105"/>
      <c r="C8207" s="20"/>
      <c r="D8207" s="20"/>
      <c r="E8207" s="20"/>
      <c r="F8207" s="20"/>
      <c r="G8207" s="20"/>
      <c r="H8207" s="20"/>
    </row>
    <row r="8208" spans="1:8" s="172" customFormat="1" ht="12.75" customHeight="1" x14ac:dyDescent="0.15">
      <c r="A8208" s="105"/>
      <c r="C8208" s="20"/>
      <c r="D8208" s="20"/>
      <c r="E8208" s="20"/>
      <c r="F8208" s="20"/>
      <c r="G8208" s="20"/>
      <c r="H8208" s="20"/>
    </row>
    <row r="8209" spans="1:8" s="172" customFormat="1" ht="12.75" customHeight="1" x14ac:dyDescent="0.15">
      <c r="A8209" s="105"/>
      <c r="C8209" s="20"/>
      <c r="D8209" s="20"/>
      <c r="E8209" s="20"/>
      <c r="F8209" s="20"/>
      <c r="G8209" s="20"/>
      <c r="H8209" s="20"/>
    </row>
    <row r="8210" spans="1:8" s="172" customFormat="1" ht="12.75" customHeight="1" x14ac:dyDescent="0.15">
      <c r="A8210" s="105"/>
      <c r="C8210" s="20"/>
      <c r="D8210" s="20"/>
      <c r="E8210" s="20"/>
      <c r="F8210" s="20"/>
      <c r="G8210" s="20"/>
      <c r="H8210" s="20"/>
    </row>
    <row r="8211" spans="1:8" s="172" customFormat="1" ht="12.75" customHeight="1" x14ac:dyDescent="0.15">
      <c r="A8211" s="105"/>
      <c r="C8211" s="20"/>
      <c r="D8211" s="20"/>
      <c r="E8211" s="20"/>
      <c r="F8211" s="20"/>
      <c r="G8211" s="20"/>
      <c r="H8211" s="20"/>
    </row>
    <row r="8212" spans="1:8" s="172" customFormat="1" ht="12.75" customHeight="1" x14ac:dyDescent="0.15">
      <c r="A8212" s="105"/>
      <c r="C8212" s="20"/>
      <c r="D8212" s="20"/>
      <c r="E8212" s="20"/>
      <c r="F8212" s="20"/>
      <c r="G8212" s="20"/>
      <c r="H8212" s="20"/>
    </row>
    <row r="8213" spans="1:8" s="172" customFormat="1" ht="12.75" customHeight="1" x14ac:dyDescent="0.15">
      <c r="A8213" s="105"/>
      <c r="C8213" s="20"/>
      <c r="D8213" s="20"/>
      <c r="E8213" s="20"/>
      <c r="F8213" s="20"/>
      <c r="G8213" s="20"/>
      <c r="H8213" s="20"/>
    </row>
    <row r="8214" spans="1:8" s="172" customFormat="1" ht="12.75" customHeight="1" x14ac:dyDescent="0.15">
      <c r="A8214" s="105"/>
      <c r="C8214" s="20"/>
      <c r="D8214" s="20"/>
      <c r="E8214" s="20"/>
      <c r="F8214" s="20"/>
      <c r="G8214" s="20"/>
      <c r="H8214" s="20"/>
    </row>
    <row r="8215" spans="1:8" s="172" customFormat="1" ht="12.75" customHeight="1" x14ac:dyDescent="0.15">
      <c r="A8215" s="105"/>
      <c r="C8215" s="20"/>
      <c r="D8215" s="20"/>
      <c r="E8215" s="20"/>
      <c r="F8215" s="20"/>
      <c r="G8215" s="20"/>
      <c r="H8215" s="20"/>
    </row>
    <row r="8216" spans="1:8" s="172" customFormat="1" ht="12.75" customHeight="1" x14ac:dyDescent="0.15">
      <c r="A8216" s="105"/>
      <c r="C8216" s="20"/>
      <c r="D8216" s="20"/>
      <c r="E8216" s="20"/>
      <c r="F8216" s="20"/>
      <c r="G8216" s="20"/>
      <c r="H8216" s="20"/>
    </row>
    <row r="8217" spans="1:8" s="172" customFormat="1" ht="12.75" customHeight="1" x14ac:dyDescent="0.15">
      <c r="A8217" s="105"/>
      <c r="C8217" s="20"/>
      <c r="D8217" s="20"/>
      <c r="E8217" s="20"/>
      <c r="F8217" s="20"/>
      <c r="G8217" s="20"/>
      <c r="H8217" s="20"/>
    </row>
    <row r="8218" spans="1:8" s="172" customFormat="1" ht="12.75" customHeight="1" x14ac:dyDescent="0.15">
      <c r="A8218" s="105"/>
      <c r="C8218" s="20"/>
      <c r="D8218" s="20"/>
      <c r="E8218" s="20"/>
      <c r="F8218" s="20"/>
      <c r="G8218" s="20"/>
      <c r="H8218" s="20"/>
    </row>
    <row r="8219" spans="1:8" s="172" customFormat="1" ht="12.75" customHeight="1" x14ac:dyDescent="0.15">
      <c r="A8219" s="105"/>
      <c r="C8219" s="20"/>
      <c r="D8219" s="20"/>
      <c r="E8219" s="20"/>
      <c r="F8219" s="20"/>
      <c r="G8219" s="20"/>
      <c r="H8219" s="20"/>
    </row>
    <row r="8220" spans="1:8" s="172" customFormat="1" ht="12.75" customHeight="1" x14ac:dyDescent="0.15">
      <c r="A8220" s="105"/>
      <c r="C8220" s="20"/>
      <c r="D8220" s="20"/>
      <c r="E8220" s="20"/>
      <c r="F8220" s="20"/>
      <c r="G8220" s="20"/>
      <c r="H8220" s="20"/>
    </row>
    <row r="8221" spans="1:8" s="172" customFormat="1" ht="12.75" customHeight="1" x14ac:dyDescent="0.15">
      <c r="A8221" s="105"/>
      <c r="C8221" s="20"/>
      <c r="D8221" s="20"/>
      <c r="E8221" s="20"/>
      <c r="F8221" s="20"/>
      <c r="G8221" s="20"/>
      <c r="H8221" s="20"/>
    </row>
    <row r="8222" spans="1:8" s="172" customFormat="1" ht="12.75" customHeight="1" x14ac:dyDescent="0.15">
      <c r="A8222" s="105"/>
      <c r="C8222" s="20"/>
      <c r="D8222" s="20"/>
      <c r="E8222" s="20"/>
      <c r="F8222" s="20"/>
      <c r="G8222" s="20"/>
      <c r="H8222" s="20"/>
    </row>
    <row r="8223" spans="1:8" s="172" customFormat="1" ht="12.75" customHeight="1" x14ac:dyDescent="0.15">
      <c r="A8223" s="105"/>
      <c r="C8223" s="20"/>
      <c r="D8223" s="20"/>
      <c r="E8223" s="20"/>
      <c r="F8223" s="20"/>
      <c r="G8223" s="20"/>
      <c r="H8223" s="20"/>
    </row>
    <row r="8224" spans="1:8" s="172" customFormat="1" ht="12.75" customHeight="1" x14ac:dyDescent="0.15">
      <c r="A8224" s="105"/>
      <c r="C8224" s="20"/>
      <c r="D8224" s="20"/>
      <c r="E8224" s="20"/>
      <c r="F8224" s="20"/>
      <c r="G8224" s="20"/>
      <c r="H8224" s="20"/>
    </row>
    <row r="8225" spans="1:8" s="172" customFormat="1" ht="12.75" customHeight="1" x14ac:dyDescent="0.15">
      <c r="A8225" s="105"/>
      <c r="C8225" s="20"/>
      <c r="D8225" s="20"/>
      <c r="E8225" s="20"/>
      <c r="F8225" s="20"/>
      <c r="G8225" s="20"/>
      <c r="H8225" s="20"/>
    </row>
    <row r="8226" spans="1:8" s="172" customFormat="1" ht="12.75" customHeight="1" x14ac:dyDescent="0.15">
      <c r="A8226" s="105"/>
      <c r="C8226" s="20"/>
      <c r="D8226" s="20"/>
      <c r="E8226" s="20"/>
      <c r="F8226" s="20"/>
      <c r="G8226" s="20"/>
      <c r="H8226" s="20"/>
    </row>
    <row r="8227" spans="1:8" s="172" customFormat="1" ht="12.75" customHeight="1" x14ac:dyDescent="0.15">
      <c r="A8227" s="105"/>
      <c r="C8227" s="20"/>
      <c r="D8227" s="20"/>
      <c r="E8227" s="20"/>
      <c r="F8227" s="20"/>
      <c r="G8227" s="20"/>
      <c r="H8227" s="20"/>
    </row>
    <row r="8228" spans="1:8" s="172" customFormat="1" ht="12.75" customHeight="1" x14ac:dyDescent="0.15">
      <c r="A8228" s="105"/>
      <c r="C8228" s="20"/>
      <c r="D8228" s="20"/>
      <c r="E8228" s="20"/>
      <c r="F8228" s="20"/>
      <c r="G8228" s="20"/>
      <c r="H8228" s="20"/>
    </row>
    <row r="8229" spans="1:8" s="172" customFormat="1" ht="12.75" customHeight="1" x14ac:dyDescent="0.15">
      <c r="A8229" s="105"/>
      <c r="C8229" s="20"/>
      <c r="D8229" s="20"/>
      <c r="E8229" s="20"/>
      <c r="F8229" s="20"/>
      <c r="G8229" s="20"/>
      <c r="H8229" s="20"/>
    </row>
    <row r="8230" spans="1:8" s="172" customFormat="1" ht="12.75" customHeight="1" x14ac:dyDescent="0.15">
      <c r="A8230" s="105"/>
      <c r="C8230" s="20"/>
      <c r="D8230" s="20"/>
      <c r="E8230" s="20"/>
      <c r="F8230" s="20"/>
      <c r="G8230" s="20"/>
      <c r="H8230" s="20"/>
    </row>
    <row r="8231" spans="1:8" s="172" customFormat="1" ht="12.75" customHeight="1" x14ac:dyDescent="0.15">
      <c r="A8231" s="105"/>
      <c r="C8231" s="20"/>
      <c r="D8231" s="20"/>
      <c r="E8231" s="20"/>
      <c r="F8231" s="20"/>
      <c r="G8231" s="20"/>
      <c r="H8231" s="20"/>
    </row>
    <row r="8232" spans="1:8" s="172" customFormat="1" ht="12.75" customHeight="1" x14ac:dyDescent="0.15">
      <c r="A8232" s="105"/>
      <c r="C8232" s="20"/>
      <c r="D8232" s="20"/>
      <c r="E8232" s="20"/>
      <c r="F8232" s="20"/>
      <c r="G8232" s="20"/>
      <c r="H8232" s="20"/>
    </row>
    <row r="8233" spans="1:8" s="172" customFormat="1" ht="12.75" customHeight="1" x14ac:dyDescent="0.15">
      <c r="A8233" s="105"/>
      <c r="C8233" s="20"/>
      <c r="D8233" s="20"/>
      <c r="E8233" s="20"/>
      <c r="F8233" s="20"/>
      <c r="G8233" s="20"/>
      <c r="H8233" s="20"/>
    </row>
    <row r="8234" spans="1:8" s="172" customFormat="1" ht="12.75" customHeight="1" x14ac:dyDescent="0.15">
      <c r="A8234" s="105"/>
      <c r="C8234" s="20"/>
      <c r="D8234" s="20"/>
      <c r="E8234" s="20"/>
      <c r="F8234" s="20"/>
      <c r="G8234" s="20"/>
      <c r="H8234" s="20"/>
    </row>
    <row r="8235" spans="1:8" s="172" customFormat="1" ht="12.75" customHeight="1" x14ac:dyDescent="0.15">
      <c r="A8235" s="105"/>
      <c r="C8235" s="20"/>
      <c r="D8235" s="20"/>
      <c r="E8235" s="20"/>
      <c r="F8235" s="20"/>
      <c r="G8235" s="20"/>
      <c r="H8235" s="20"/>
    </row>
    <row r="8236" spans="1:8" s="172" customFormat="1" ht="12.75" customHeight="1" x14ac:dyDescent="0.15">
      <c r="A8236" s="105"/>
      <c r="C8236" s="20"/>
      <c r="D8236" s="20"/>
      <c r="E8236" s="20"/>
      <c r="F8236" s="20"/>
      <c r="G8236" s="20"/>
      <c r="H8236" s="20"/>
    </row>
    <row r="8237" spans="1:8" s="172" customFormat="1" ht="12.75" customHeight="1" x14ac:dyDescent="0.15">
      <c r="A8237" s="105"/>
      <c r="C8237" s="20"/>
      <c r="D8237" s="20"/>
      <c r="E8237" s="20"/>
      <c r="F8237" s="20"/>
      <c r="G8237" s="20"/>
      <c r="H8237" s="20"/>
    </row>
    <row r="8238" spans="1:8" s="172" customFormat="1" ht="12.75" customHeight="1" x14ac:dyDescent="0.15">
      <c r="A8238" s="105"/>
      <c r="C8238" s="20"/>
      <c r="D8238" s="20"/>
      <c r="E8238" s="20"/>
      <c r="F8238" s="20"/>
      <c r="G8238" s="20"/>
      <c r="H8238" s="20"/>
    </row>
    <row r="8239" spans="1:8" s="172" customFormat="1" ht="12.75" customHeight="1" x14ac:dyDescent="0.15">
      <c r="A8239" s="105"/>
      <c r="C8239" s="20"/>
      <c r="D8239" s="20"/>
      <c r="E8239" s="20"/>
      <c r="F8239" s="20"/>
      <c r="G8239" s="20"/>
      <c r="H8239" s="20"/>
    </row>
    <row r="8240" spans="1:8" s="172" customFormat="1" ht="12.75" customHeight="1" x14ac:dyDescent="0.15">
      <c r="A8240" s="105"/>
      <c r="C8240" s="20"/>
      <c r="D8240" s="20"/>
      <c r="E8240" s="20"/>
      <c r="F8240" s="20"/>
      <c r="G8240" s="20"/>
      <c r="H8240" s="20"/>
    </row>
    <row r="8241" spans="1:8" s="172" customFormat="1" ht="12.75" customHeight="1" x14ac:dyDescent="0.15">
      <c r="A8241" s="105"/>
      <c r="C8241" s="20"/>
      <c r="D8241" s="20"/>
      <c r="E8241" s="20"/>
      <c r="F8241" s="20"/>
      <c r="G8241" s="20"/>
      <c r="H8241" s="20"/>
    </row>
    <row r="8242" spans="1:8" s="172" customFormat="1" ht="12.75" customHeight="1" x14ac:dyDescent="0.15">
      <c r="A8242" s="105"/>
      <c r="C8242" s="20"/>
      <c r="D8242" s="20"/>
      <c r="E8242" s="20"/>
      <c r="F8242" s="20"/>
      <c r="G8242" s="20"/>
      <c r="H8242" s="20"/>
    </row>
    <row r="8243" spans="1:8" s="172" customFormat="1" ht="12.75" customHeight="1" x14ac:dyDescent="0.15">
      <c r="A8243" s="105"/>
      <c r="C8243" s="20"/>
      <c r="D8243" s="20"/>
      <c r="E8243" s="20"/>
      <c r="F8243" s="20"/>
      <c r="G8243" s="20"/>
      <c r="H8243" s="20"/>
    </row>
    <row r="8244" spans="1:8" s="172" customFormat="1" ht="12.75" customHeight="1" x14ac:dyDescent="0.15">
      <c r="A8244" s="105"/>
      <c r="C8244" s="20"/>
      <c r="D8244" s="20"/>
      <c r="E8244" s="20"/>
      <c r="F8244" s="20"/>
      <c r="G8244" s="20"/>
      <c r="H8244" s="20"/>
    </row>
    <row r="8245" spans="1:8" s="172" customFormat="1" ht="12.75" customHeight="1" x14ac:dyDescent="0.15">
      <c r="A8245" s="105"/>
      <c r="C8245" s="20"/>
      <c r="D8245" s="20"/>
      <c r="E8245" s="20"/>
      <c r="F8245" s="20"/>
      <c r="G8245" s="20"/>
      <c r="H8245" s="20"/>
    </row>
    <row r="8246" spans="1:8" s="172" customFormat="1" ht="12.75" customHeight="1" x14ac:dyDescent="0.15">
      <c r="A8246" s="105"/>
      <c r="C8246" s="20"/>
      <c r="D8246" s="20"/>
      <c r="E8246" s="20"/>
      <c r="F8246" s="20"/>
      <c r="G8246" s="20"/>
      <c r="H8246" s="20"/>
    </row>
    <row r="8247" spans="1:8" s="172" customFormat="1" ht="12.75" customHeight="1" x14ac:dyDescent="0.15">
      <c r="A8247" s="105"/>
      <c r="C8247" s="20"/>
      <c r="D8247" s="20"/>
      <c r="E8247" s="20"/>
      <c r="F8247" s="20"/>
      <c r="G8247" s="20"/>
      <c r="H8247" s="20"/>
    </row>
    <row r="8248" spans="1:8" s="172" customFormat="1" ht="12.75" customHeight="1" x14ac:dyDescent="0.15">
      <c r="A8248" s="105"/>
      <c r="C8248" s="20"/>
      <c r="D8248" s="20"/>
      <c r="E8248" s="20"/>
      <c r="F8248" s="20"/>
      <c r="G8248" s="20"/>
      <c r="H8248" s="20"/>
    </row>
    <row r="8249" spans="1:8" s="172" customFormat="1" ht="12.75" customHeight="1" x14ac:dyDescent="0.15">
      <c r="A8249" s="105"/>
      <c r="C8249" s="20"/>
      <c r="D8249" s="20"/>
      <c r="E8249" s="20"/>
      <c r="F8249" s="20"/>
      <c r="G8249" s="20"/>
      <c r="H8249" s="20"/>
    </row>
    <row r="8250" spans="1:8" s="172" customFormat="1" ht="12.75" customHeight="1" x14ac:dyDescent="0.15">
      <c r="A8250" s="105"/>
      <c r="C8250" s="20"/>
      <c r="D8250" s="20"/>
      <c r="E8250" s="20"/>
      <c r="F8250" s="20"/>
      <c r="G8250" s="20"/>
      <c r="H8250" s="20"/>
    </row>
    <row r="8251" spans="1:8" s="172" customFormat="1" ht="12.75" customHeight="1" x14ac:dyDescent="0.15">
      <c r="A8251" s="105"/>
      <c r="C8251" s="20"/>
      <c r="D8251" s="20"/>
      <c r="E8251" s="20"/>
      <c r="F8251" s="20"/>
      <c r="G8251" s="20"/>
      <c r="H8251" s="20"/>
    </row>
    <row r="8252" spans="1:8" s="172" customFormat="1" ht="12.75" customHeight="1" x14ac:dyDescent="0.15">
      <c r="A8252" s="105"/>
      <c r="C8252" s="20"/>
      <c r="D8252" s="20"/>
      <c r="E8252" s="20"/>
      <c r="F8252" s="20"/>
      <c r="G8252" s="20"/>
      <c r="H8252" s="20"/>
    </row>
    <row r="8253" spans="1:8" s="172" customFormat="1" ht="12.75" customHeight="1" x14ac:dyDescent="0.15">
      <c r="A8253" s="105"/>
      <c r="C8253" s="20"/>
      <c r="D8253" s="20"/>
      <c r="E8253" s="20"/>
      <c r="F8253" s="20"/>
      <c r="G8253" s="20"/>
      <c r="H8253" s="20"/>
    </row>
    <row r="8254" spans="1:8" s="172" customFormat="1" ht="12.75" customHeight="1" x14ac:dyDescent="0.15">
      <c r="A8254" s="105"/>
      <c r="C8254" s="20"/>
      <c r="D8254" s="20"/>
      <c r="E8254" s="20"/>
      <c r="F8254" s="20"/>
      <c r="G8254" s="20"/>
      <c r="H8254" s="20"/>
    </row>
    <row r="8255" spans="1:8" s="172" customFormat="1" ht="12.75" customHeight="1" x14ac:dyDescent="0.15">
      <c r="A8255" s="105"/>
      <c r="C8255" s="20"/>
      <c r="D8255" s="20"/>
      <c r="E8255" s="20"/>
      <c r="F8255" s="20"/>
      <c r="G8255" s="20"/>
      <c r="H8255" s="20"/>
    </row>
    <row r="8256" spans="1:8" s="172" customFormat="1" ht="12.75" customHeight="1" x14ac:dyDescent="0.15">
      <c r="A8256" s="105"/>
      <c r="C8256" s="20"/>
      <c r="D8256" s="20"/>
      <c r="E8256" s="20"/>
      <c r="F8256" s="20"/>
      <c r="G8256" s="20"/>
      <c r="H8256" s="20"/>
    </row>
    <row r="8257" spans="1:8" s="172" customFormat="1" ht="12.75" customHeight="1" x14ac:dyDescent="0.15">
      <c r="A8257" s="105"/>
      <c r="C8257" s="20"/>
      <c r="D8257" s="20"/>
      <c r="E8257" s="20"/>
      <c r="F8257" s="20"/>
      <c r="G8257" s="20"/>
      <c r="H8257" s="20"/>
    </row>
    <row r="8258" spans="1:8" s="172" customFormat="1" ht="12.75" customHeight="1" x14ac:dyDescent="0.15">
      <c r="A8258" s="105"/>
      <c r="C8258" s="20"/>
      <c r="D8258" s="20"/>
      <c r="E8258" s="20"/>
      <c r="F8258" s="20"/>
      <c r="G8258" s="20"/>
      <c r="H8258" s="20"/>
    </row>
    <row r="8259" spans="1:8" s="172" customFormat="1" ht="12.75" customHeight="1" x14ac:dyDescent="0.15">
      <c r="A8259" s="105"/>
      <c r="C8259" s="20"/>
      <c r="D8259" s="20"/>
      <c r="E8259" s="20"/>
      <c r="F8259" s="20"/>
      <c r="G8259" s="20"/>
      <c r="H8259" s="20"/>
    </row>
    <row r="8260" spans="1:8" s="172" customFormat="1" ht="12.75" customHeight="1" x14ac:dyDescent="0.15">
      <c r="A8260" s="105"/>
      <c r="C8260" s="20"/>
      <c r="D8260" s="20"/>
      <c r="E8260" s="20"/>
      <c r="F8260" s="20"/>
      <c r="G8260" s="20"/>
      <c r="H8260" s="20"/>
    </row>
    <row r="8261" spans="1:8" s="172" customFormat="1" ht="12.75" customHeight="1" x14ac:dyDescent="0.15">
      <c r="A8261" s="105"/>
      <c r="C8261" s="20"/>
      <c r="D8261" s="20"/>
      <c r="E8261" s="20"/>
      <c r="F8261" s="20"/>
      <c r="G8261" s="20"/>
      <c r="H8261" s="20"/>
    </row>
    <row r="8262" spans="1:8" s="172" customFormat="1" ht="12.75" customHeight="1" x14ac:dyDescent="0.15">
      <c r="A8262" s="105"/>
      <c r="C8262" s="20"/>
      <c r="D8262" s="20"/>
      <c r="E8262" s="20"/>
      <c r="F8262" s="20"/>
      <c r="G8262" s="20"/>
      <c r="H8262" s="20"/>
    </row>
    <row r="8263" spans="1:8" s="172" customFormat="1" ht="12.75" customHeight="1" x14ac:dyDescent="0.15">
      <c r="A8263" s="105"/>
      <c r="C8263" s="20"/>
      <c r="D8263" s="20"/>
      <c r="E8263" s="20"/>
      <c r="F8263" s="20"/>
      <c r="G8263" s="20"/>
      <c r="H8263" s="20"/>
    </row>
    <row r="8264" spans="1:8" s="172" customFormat="1" ht="12.75" customHeight="1" x14ac:dyDescent="0.15">
      <c r="A8264" s="105"/>
      <c r="C8264" s="20"/>
      <c r="D8264" s="20"/>
      <c r="E8264" s="20"/>
      <c r="F8264" s="20"/>
      <c r="G8264" s="20"/>
      <c r="H8264" s="20"/>
    </row>
    <row r="8265" spans="1:8" s="172" customFormat="1" ht="12.75" customHeight="1" x14ac:dyDescent="0.15">
      <c r="A8265" s="105"/>
      <c r="C8265" s="20"/>
      <c r="D8265" s="20"/>
      <c r="E8265" s="20"/>
      <c r="F8265" s="20"/>
      <c r="G8265" s="20"/>
      <c r="H8265" s="20"/>
    </row>
    <row r="8266" spans="1:8" s="172" customFormat="1" ht="12.75" customHeight="1" x14ac:dyDescent="0.15">
      <c r="A8266" s="105"/>
      <c r="C8266" s="20"/>
      <c r="D8266" s="20"/>
      <c r="E8266" s="20"/>
      <c r="F8266" s="20"/>
      <c r="G8266" s="20"/>
      <c r="H8266" s="20"/>
    </row>
    <row r="8267" spans="1:8" s="172" customFormat="1" ht="12.75" customHeight="1" x14ac:dyDescent="0.15">
      <c r="A8267" s="105"/>
      <c r="C8267" s="20"/>
      <c r="D8267" s="20"/>
      <c r="E8267" s="20"/>
      <c r="F8267" s="20"/>
      <c r="G8267" s="20"/>
      <c r="H8267" s="20"/>
    </row>
    <row r="8268" spans="1:8" s="172" customFormat="1" ht="12.75" customHeight="1" x14ac:dyDescent="0.15">
      <c r="A8268" s="105"/>
      <c r="C8268" s="20"/>
      <c r="D8268" s="20"/>
      <c r="E8268" s="20"/>
      <c r="F8268" s="20"/>
      <c r="G8268" s="20"/>
      <c r="H8268" s="20"/>
    </row>
    <row r="8269" spans="1:8" s="172" customFormat="1" ht="12.75" customHeight="1" x14ac:dyDescent="0.15">
      <c r="A8269" s="105"/>
      <c r="C8269" s="20"/>
      <c r="D8269" s="20"/>
      <c r="E8269" s="20"/>
      <c r="F8269" s="20"/>
      <c r="G8269" s="20"/>
      <c r="H8269" s="20"/>
    </row>
    <row r="8270" spans="1:8" s="172" customFormat="1" ht="12.75" customHeight="1" x14ac:dyDescent="0.15">
      <c r="A8270" s="105"/>
      <c r="C8270" s="20"/>
      <c r="D8270" s="20"/>
      <c r="E8270" s="20"/>
      <c r="F8270" s="20"/>
      <c r="G8270" s="20"/>
      <c r="H8270" s="20"/>
    </row>
    <row r="8271" spans="1:8" s="172" customFormat="1" ht="12.75" customHeight="1" x14ac:dyDescent="0.15">
      <c r="A8271" s="105"/>
      <c r="C8271" s="20"/>
      <c r="D8271" s="20"/>
      <c r="E8271" s="20"/>
      <c r="F8271" s="20"/>
      <c r="G8271" s="20"/>
      <c r="H8271" s="20"/>
    </row>
    <row r="8272" spans="1:8" s="172" customFormat="1" ht="12.75" customHeight="1" x14ac:dyDescent="0.15">
      <c r="A8272" s="105"/>
      <c r="C8272" s="20"/>
      <c r="D8272" s="20"/>
      <c r="E8272" s="20"/>
      <c r="F8272" s="20"/>
      <c r="G8272" s="20"/>
      <c r="H8272" s="20"/>
    </row>
    <row r="8273" spans="1:8" s="172" customFormat="1" ht="12.75" customHeight="1" x14ac:dyDescent="0.15">
      <c r="A8273" s="105"/>
      <c r="C8273" s="20"/>
      <c r="D8273" s="20"/>
      <c r="E8273" s="20"/>
      <c r="F8273" s="20"/>
      <c r="G8273" s="20"/>
      <c r="H8273" s="20"/>
    </row>
    <row r="8274" spans="1:8" s="172" customFormat="1" ht="12.75" customHeight="1" x14ac:dyDescent="0.15">
      <c r="A8274" s="105"/>
      <c r="C8274" s="20"/>
      <c r="D8274" s="20"/>
      <c r="E8274" s="20"/>
      <c r="F8274" s="20"/>
      <c r="G8274" s="20"/>
      <c r="H8274" s="20"/>
    </row>
    <row r="8275" spans="1:8" s="172" customFormat="1" ht="12.75" customHeight="1" x14ac:dyDescent="0.15">
      <c r="A8275" s="105"/>
      <c r="C8275" s="20"/>
      <c r="D8275" s="20"/>
      <c r="E8275" s="20"/>
      <c r="F8275" s="20"/>
      <c r="G8275" s="20"/>
      <c r="H8275" s="20"/>
    </row>
    <row r="8276" spans="1:8" s="172" customFormat="1" ht="12.75" customHeight="1" x14ac:dyDescent="0.15">
      <c r="A8276" s="105"/>
      <c r="C8276" s="20"/>
      <c r="D8276" s="20"/>
      <c r="E8276" s="20"/>
      <c r="F8276" s="20"/>
      <c r="G8276" s="20"/>
      <c r="H8276" s="20"/>
    </row>
    <row r="8277" spans="1:8" s="172" customFormat="1" ht="12.75" customHeight="1" x14ac:dyDescent="0.15">
      <c r="A8277" s="105"/>
      <c r="C8277" s="20"/>
      <c r="D8277" s="20"/>
      <c r="E8277" s="20"/>
      <c r="F8277" s="20"/>
      <c r="G8277" s="20"/>
      <c r="H8277" s="20"/>
    </row>
    <row r="8278" spans="1:8" s="172" customFormat="1" ht="12.75" customHeight="1" x14ac:dyDescent="0.15">
      <c r="A8278" s="105"/>
      <c r="C8278" s="20"/>
      <c r="D8278" s="20"/>
      <c r="E8278" s="20"/>
      <c r="F8278" s="20"/>
      <c r="G8278" s="20"/>
      <c r="H8278" s="20"/>
    </row>
    <row r="8279" spans="1:8" s="172" customFormat="1" ht="12.75" customHeight="1" x14ac:dyDescent="0.15">
      <c r="A8279" s="105"/>
      <c r="C8279" s="20"/>
      <c r="D8279" s="20"/>
      <c r="E8279" s="20"/>
      <c r="F8279" s="20"/>
      <c r="G8279" s="20"/>
      <c r="H8279" s="20"/>
    </row>
    <row r="8280" spans="1:8" s="172" customFormat="1" ht="12.75" customHeight="1" x14ac:dyDescent="0.15">
      <c r="A8280" s="105"/>
      <c r="C8280" s="20"/>
      <c r="D8280" s="20"/>
      <c r="E8280" s="20"/>
      <c r="F8280" s="20"/>
      <c r="G8280" s="20"/>
      <c r="H8280" s="20"/>
    </row>
    <row r="8281" spans="1:8" s="172" customFormat="1" ht="12.75" customHeight="1" x14ac:dyDescent="0.15">
      <c r="A8281" s="105"/>
      <c r="C8281" s="20"/>
      <c r="D8281" s="20"/>
      <c r="E8281" s="20"/>
      <c r="F8281" s="20"/>
      <c r="G8281" s="20"/>
      <c r="H8281" s="20"/>
    </row>
    <row r="8282" spans="1:8" s="172" customFormat="1" ht="12.75" customHeight="1" x14ac:dyDescent="0.15">
      <c r="A8282" s="105"/>
      <c r="C8282" s="20"/>
      <c r="D8282" s="20"/>
      <c r="E8282" s="20"/>
      <c r="F8282" s="20"/>
      <c r="G8282" s="20"/>
      <c r="H8282" s="20"/>
    </row>
    <row r="8283" spans="1:8" s="172" customFormat="1" ht="12.75" customHeight="1" x14ac:dyDescent="0.15">
      <c r="A8283" s="105"/>
      <c r="C8283" s="20"/>
      <c r="D8283" s="20"/>
      <c r="E8283" s="20"/>
      <c r="F8283" s="20"/>
      <c r="G8283" s="20"/>
      <c r="H8283" s="20"/>
    </row>
    <row r="8284" spans="1:8" s="172" customFormat="1" ht="12.75" customHeight="1" x14ac:dyDescent="0.15">
      <c r="A8284" s="105"/>
      <c r="C8284" s="20"/>
      <c r="D8284" s="20"/>
      <c r="E8284" s="20"/>
      <c r="F8284" s="20"/>
      <c r="G8284" s="20"/>
      <c r="H8284" s="20"/>
    </row>
    <row r="8285" spans="1:8" s="172" customFormat="1" ht="12.75" customHeight="1" x14ac:dyDescent="0.15">
      <c r="A8285" s="105"/>
      <c r="C8285" s="20"/>
      <c r="D8285" s="20"/>
      <c r="E8285" s="20"/>
      <c r="F8285" s="20"/>
      <c r="G8285" s="20"/>
      <c r="H8285" s="20"/>
    </row>
    <row r="8286" spans="1:8" s="172" customFormat="1" ht="12.75" customHeight="1" x14ac:dyDescent="0.15">
      <c r="A8286" s="105"/>
      <c r="C8286" s="20"/>
      <c r="D8286" s="20"/>
      <c r="E8286" s="20"/>
      <c r="F8286" s="20"/>
      <c r="G8286" s="20"/>
      <c r="H8286" s="20"/>
    </row>
    <row r="8287" spans="1:8" s="172" customFormat="1" ht="12.75" customHeight="1" x14ac:dyDescent="0.15">
      <c r="A8287" s="105"/>
      <c r="C8287" s="20"/>
      <c r="D8287" s="20"/>
      <c r="E8287" s="20"/>
      <c r="F8287" s="20"/>
      <c r="G8287" s="20"/>
      <c r="H8287" s="20"/>
    </row>
    <row r="8288" spans="1:8" s="172" customFormat="1" ht="12.75" customHeight="1" x14ac:dyDescent="0.15">
      <c r="A8288" s="105"/>
      <c r="C8288" s="20"/>
      <c r="D8288" s="20"/>
      <c r="E8288" s="20"/>
      <c r="F8288" s="20"/>
      <c r="G8288" s="20"/>
      <c r="H8288" s="20"/>
    </row>
    <row r="8289" spans="1:8" s="172" customFormat="1" ht="12.75" customHeight="1" x14ac:dyDescent="0.15">
      <c r="A8289" s="105"/>
      <c r="C8289" s="20"/>
      <c r="D8289" s="20"/>
      <c r="E8289" s="20"/>
      <c r="F8289" s="20"/>
      <c r="G8289" s="20"/>
      <c r="H8289" s="20"/>
    </row>
    <row r="8290" spans="1:8" s="172" customFormat="1" ht="12.75" customHeight="1" x14ac:dyDescent="0.15">
      <c r="A8290" s="105"/>
      <c r="C8290" s="20"/>
      <c r="D8290" s="20"/>
      <c r="E8290" s="20"/>
      <c r="F8290" s="20"/>
      <c r="G8290" s="20"/>
      <c r="H8290" s="20"/>
    </row>
    <row r="8291" spans="1:8" s="172" customFormat="1" ht="12.75" customHeight="1" x14ac:dyDescent="0.15">
      <c r="A8291" s="105"/>
      <c r="C8291" s="20"/>
      <c r="D8291" s="20"/>
      <c r="E8291" s="20"/>
      <c r="F8291" s="20"/>
      <c r="G8291" s="20"/>
      <c r="H8291" s="20"/>
    </row>
    <row r="8292" spans="1:8" s="172" customFormat="1" ht="12.75" customHeight="1" x14ac:dyDescent="0.15">
      <c r="A8292" s="105"/>
      <c r="C8292" s="20"/>
      <c r="D8292" s="20"/>
      <c r="E8292" s="20"/>
      <c r="F8292" s="20"/>
      <c r="G8292" s="20"/>
      <c r="H8292" s="20"/>
    </row>
    <row r="8293" spans="1:8" s="172" customFormat="1" ht="12.75" customHeight="1" x14ac:dyDescent="0.15">
      <c r="A8293" s="105"/>
      <c r="C8293" s="20"/>
      <c r="D8293" s="20"/>
      <c r="E8293" s="20"/>
      <c r="F8293" s="20"/>
      <c r="G8293" s="20"/>
      <c r="H8293" s="20"/>
    </row>
    <row r="8294" spans="1:8" s="172" customFormat="1" ht="12.75" customHeight="1" x14ac:dyDescent="0.15">
      <c r="A8294" s="105"/>
      <c r="C8294" s="20"/>
      <c r="D8294" s="20"/>
      <c r="E8294" s="20"/>
      <c r="F8294" s="20"/>
      <c r="G8294" s="20"/>
      <c r="H8294" s="20"/>
    </row>
    <row r="8295" spans="1:8" s="172" customFormat="1" ht="12.75" customHeight="1" x14ac:dyDescent="0.15">
      <c r="A8295" s="105"/>
      <c r="C8295" s="20"/>
      <c r="D8295" s="20"/>
      <c r="E8295" s="20"/>
      <c r="F8295" s="20"/>
      <c r="G8295" s="20"/>
      <c r="H8295" s="20"/>
    </row>
    <row r="8296" spans="1:8" s="172" customFormat="1" ht="12.75" customHeight="1" x14ac:dyDescent="0.15">
      <c r="A8296" s="105"/>
      <c r="C8296" s="20"/>
      <c r="D8296" s="20"/>
      <c r="E8296" s="20"/>
      <c r="F8296" s="20"/>
      <c r="G8296" s="20"/>
      <c r="H8296" s="20"/>
    </row>
    <row r="8297" spans="1:8" s="172" customFormat="1" ht="12.75" customHeight="1" x14ac:dyDescent="0.15">
      <c r="A8297" s="105"/>
      <c r="C8297" s="20"/>
      <c r="D8297" s="20"/>
      <c r="E8297" s="20"/>
      <c r="F8297" s="20"/>
      <c r="G8297" s="20"/>
      <c r="H8297" s="20"/>
    </row>
    <row r="8298" spans="1:8" s="172" customFormat="1" ht="12.75" customHeight="1" x14ac:dyDescent="0.15">
      <c r="A8298" s="105"/>
      <c r="C8298" s="20"/>
      <c r="D8298" s="20"/>
      <c r="E8298" s="20"/>
      <c r="F8298" s="20"/>
      <c r="G8298" s="20"/>
      <c r="H8298" s="20"/>
    </row>
    <row r="8299" spans="1:8" s="172" customFormat="1" ht="12.75" customHeight="1" x14ac:dyDescent="0.15">
      <c r="A8299" s="105"/>
      <c r="C8299" s="20"/>
      <c r="D8299" s="20"/>
      <c r="E8299" s="20"/>
      <c r="F8299" s="20"/>
      <c r="G8299" s="20"/>
      <c r="H8299" s="20"/>
    </row>
    <row r="8300" spans="1:8" s="172" customFormat="1" ht="12.75" customHeight="1" x14ac:dyDescent="0.15">
      <c r="A8300" s="105"/>
      <c r="C8300" s="20"/>
      <c r="D8300" s="20"/>
      <c r="E8300" s="20"/>
      <c r="F8300" s="20"/>
      <c r="G8300" s="20"/>
      <c r="H8300" s="20"/>
    </row>
    <row r="8301" spans="1:8" s="172" customFormat="1" ht="12.75" customHeight="1" x14ac:dyDescent="0.15">
      <c r="A8301" s="105"/>
      <c r="C8301" s="20"/>
      <c r="D8301" s="20"/>
      <c r="E8301" s="20"/>
      <c r="F8301" s="20"/>
      <c r="G8301" s="20"/>
      <c r="H8301" s="20"/>
    </row>
    <row r="8302" spans="1:8" s="172" customFormat="1" ht="12.75" customHeight="1" x14ac:dyDescent="0.15">
      <c r="A8302" s="105"/>
      <c r="C8302" s="20"/>
      <c r="D8302" s="20"/>
      <c r="E8302" s="20"/>
      <c r="F8302" s="20"/>
      <c r="G8302" s="20"/>
      <c r="H8302" s="20"/>
    </row>
    <row r="8303" spans="1:8" s="172" customFormat="1" ht="12.75" customHeight="1" x14ac:dyDescent="0.15">
      <c r="A8303" s="105"/>
      <c r="C8303" s="20"/>
      <c r="D8303" s="20"/>
      <c r="E8303" s="20"/>
      <c r="F8303" s="20"/>
      <c r="G8303" s="20"/>
      <c r="H8303" s="20"/>
    </row>
    <row r="8304" spans="1:8" s="172" customFormat="1" ht="12.75" customHeight="1" x14ac:dyDescent="0.15">
      <c r="A8304" s="105"/>
      <c r="C8304" s="20"/>
      <c r="D8304" s="20"/>
      <c r="E8304" s="20"/>
      <c r="F8304" s="20"/>
      <c r="G8304" s="20"/>
      <c r="H8304" s="20"/>
    </row>
    <row r="8305" spans="1:8" s="172" customFormat="1" ht="12.75" customHeight="1" x14ac:dyDescent="0.15">
      <c r="A8305" s="105"/>
      <c r="C8305" s="20"/>
      <c r="D8305" s="20"/>
      <c r="E8305" s="20"/>
      <c r="F8305" s="20"/>
      <c r="G8305" s="20"/>
      <c r="H8305" s="20"/>
    </row>
    <row r="8306" spans="1:8" s="172" customFormat="1" ht="12.75" customHeight="1" x14ac:dyDescent="0.15">
      <c r="A8306" s="105"/>
      <c r="C8306" s="20"/>
      <c r="D8306" s="20"/>
      <c r="E8306" s="20"/>
      <c r="F8306" s="20"/>
      <c r="G8306" s="20"/>
      <c r="H8306" s="20"/>
    </row>
    <row r="8307" spans="1:8" s="172" customFormat="1" ht="12.75" customHeight="1" x14ac:dyDescent="0.15">
      <c r="A8307" s="105"/>
      <c r="C8307" s="20"/>
      <c r="D8307" s="20"/>
      <c r="E8307" s="20"/>
      <c r="F8307" s="20"/>
      <c r="G8307" s="20"/>
      <c r="H8307" s="20"/>
    </row>
    <row r="8308" spans="1:8" s="172" customFormat="1" ht="12.75" customHeight="1" x14ac:dyDescent="0.15">
      <c r="A8308" s="105"/>
      <c r="C8308" s="20"/>
      <c r="D8308" s="20"/>
      <c r="E8308" s="20"/>
      <c r="F8308" s="20"/>
      <c r="G8308" s="20"/>
      <c r="H8308" s="20"/>
    </row>
    <row r="8309" spans="1:8" s="172" customFormat="1" ht="12.75" customHeight="1" x14ac:dyDescent="0.15">
      <c r="A8309" s="105"/>
      <c r="C8309" s="20"/>
      <c r="D8309" s="20"/>
      <c r="E8309" s="20"/>
      <c r="F8309" s="20"/>
      <c r="G8309" s="20"/>
      <c r="H8309" s="20"/>
    </row>
    <row r="8310" spans="1:8" s="172" customFormat="1" ht="12.75" customHeight="1" x14ac:dyDescent="0.15">
      <c r="A8310" s="105"/>
      <c r="C8310" s="20"/>
      <c r="D8310" s="20"/>
      <c r="E8310" s="20"/>
      <c r="F8310" s="20"/>
      <c r="G8310" s="20"/>
      <c r="H8310" s="20"/>
    </row>
    <row r="8311" spans="1:8" s="172" customFormat="1" ht="12.75" customHeight="1" x14ac:dyDescent="0.15">
      <c r="A8311" s="105"/>
      <c r="C8311" s="20"/>
      <c r="D8311" s="20"/>
      <c r="E8311" s="20"/>
      <c r="F8311" s="20"/>
      <c r="G8311" s="20"/>
      <c r="H8311" s="20"/>
    </row>
    <row r="8312" spans="1:8" s="172" customFormat="1" ht="12.75" customHeight="1" x14ac:dyDescent="0.15">
      <c r="A8312" s="105"/>
      <c r="C8312" s="20"/>
      <c r="D8312" s="20"/>
      <c r="E8312" s="20"/>
      <c r="F8312" s="20"/>
      <c r="G8312" s="20"/>
      <c r="H8312" s="20"/>
    </row>
    <row r="8313" spans="1:8" s="172" customFormat="1" ht="12.75" customHeight="1" x14ac:dyDescent="0.15">
      <c r="A8313" s="105"/>
      <c r="C8313" s="20"/>
      <c r="D8313" s="20"/>
      <c r="E8313" s="20"/>
      <c r="F8313" s="20"/>
      <c r="G8313" s="20"/>
      <c r="H8313" s="20"/>
    </row>
    <row r="8314" spans="1:8" s="172" customFormat="1" ht="12.75" customHeight="1" x14ac:dyDescent="0.15">
      <c r="A8314" s="105"/>
      <c r="C8314" s="20"/>
      <c r="D8314" s="20"/>
      <c r="E8314" s="20"/>
      <c r="F8314" s="20"/>
      <c r="G8314" s="20"/>
      <c r="H8314" s="20"/>
    </row>
    <row r="8315" spans="1:8" s="172" customFormat="1" ht="12.75" customHeight="1" x14ac:dyDescent="0.15">
      <c r="A8315" s="105"/>
      <c r="C8315" s="20"/>
      <c r="D8315" s="20"/>
      <c r="E8315" s="20"/>
      <c r="F8315" s="20"/>
      <c r="G8315" s="20"/>
      <c r="H8315" s="20"/>
    </row>
    <row r="8316" spans="1:8" s="172" customFormat="1" ht="12.75" customHeight="1" x14ac:dyDescent="0.15">
      <c r="A8316" s="105"/>
      <c r="C8316" s="20"/>
      <c r="D8316" s="20"/>
      <c r="E8316" s="20"/>
      <c r="F8316" s="20"/>
      <c r="G8316" s="20"/>
      <c r="H8316" s="20"/>
    </row>
    <row r="8317" spans="1:8" s="172" customFormat="1" ht="12.75" customHeight="1" x14ac:dyDescent="0.15">
      <c r="A8317" s="105"/>
      <c r="C8317" s="20"/>
      <c r="D8317" s="20"/>
      <c r="E8317" s="20"/>
      <c r="F8317" s="20"/>
      <c r="G8317" s="20"/>
      <c r="H8317" s="20"/>
    </row>
    <row r="8318" spans="1:8" s="172" customFormat="1" ht="12.75" customHeight="1" x14ac:dyDescent="0.15">
      <c r="A8318" s="105"/>
      <c r="C8318" s="20"/>
      <c r="D8318" s="20"/>
      <c r="E8318" s="20"/>
      <c r="F8318" s="20"/>
      <c r="G8318" s="20"/>
      <c r="H8318" s="20"/>
    </row>
    <row r="8319" spans="1:8" s="172" customFormat="1" ht="12.75" customHeight="1" x14ac:dyDescent="0.15">
      <c r="A8319" s="105"/>
      <c r="C8319" s="20"/>
      <c r="D8319" s="20"/>
      <c r="E8319" s="20"/>
      <c r="F8319" s="20"/>
      <c r="G8319" s="20"/>
      <c r="H8319" s="20"/>
    </row>
    <row r="8320" spans="1:8" s="172" customFormat="1" ht="12.75" customHeight="1" x14ac:dyDescent="0.15">
      <c r="A8320" s="105"/>
      <c r="C8320" s="20"/>
      <c r="D8320" s="20"/>
      <c r="E8320" s="20"/>
      <c r="F8320" s="20"/>
      <c r="G8320" s="20"/>
      <c r="H8320" s="20"/>
    </row>
    <row r="8321" spans="1:8" s="172" customFormat="1" ht="12.75" customHeight="1" x14ac:dyDescent="0.15">
      <c r="A8321" s="105"/>
      <c r="C8321" s="20"/>
      <c r="D8321" s="20"/>
      <c r="E8321" s="20"/>
      <c r="F8321" s="20"/>
      <c r="G8321" s="20"/>
      <c r="H8321" s="20"/>
    </row>
    <row r="8322" spans="1:8" s="172" customFormat="1" ht="12.75" customHeight="1" x14ac:dyDescent="0.15">
      <c r="A8322" s="105"/>
      <c r="C8322" s="20"/>
      <c r="D8322" s="20"/>
      <c r="E8322" s="20"/>
      <c r="F8322" s="20"/>
      <c r="G8322" s="20"/>
      <c r="H8322" s="20"/>
    </row>
    <row r="8323" spans="1:8" s="172" customFormat="1" ht="12.75" customHeight="1" x14ac:dyDescent="0.15">
      <c r="A8323" s="105"/>
      <c r="C8323" s="20"/>
      <c r="D8323" s="20"/>
      <c r="E8323" s="20"/>
      <c r="F8323" s="20"/>
      <c r="G8323" s="20"/>
      <c r="H8323" s="20"/>
    </row>
    <row r="8324" spans="1:8" s="172" customFormat="1" ht="12.75" customHeight="1" x14ac:dyDescent="0.15">
      <c r="A8324" s="105"/>
      <c r="C8324" s="20"/>
      <c r="D8324" s="20"/>
      <c r="E8324" s="20"/>
      <c r="F8324" s="20"/>
      <c r="G8324" s="20"/>
      <c r="H8324" s="20"/>
    </row>
    <row r="8325" spans="1:8" s="172" customFormat="1" ht="12.75" customHeight="1" x14ac:dyDescent="0.15">
      <c r="A8325" s="105"/>
      <c r="C8325" s="20"/>
      <c r="D8325" s="20"/>
      <c r="E8325" s="20"/>
      <c r="F8325" s="20"/>
      <c r="G8325" s="20"/>
      <c r="H8325" s="20"/>
    </row>
    <row r="8326" spans="1:8" s="172" customFormat="1" ht="12.75" customHeight="1" x14ac:dyDescent="0.15">
      <c r="A8326" s="105"/>
      <c r="C8326" s="20"/>
      <c r="D8326" s="20"/>
      <c r="E8326" s="20"/>
      <c r="F8326" s="20"/>
      <c r="G8326" s="20"/>
      <c r="H8326" s="20"/>
    </row>
    <row r="8327" spans="1:8" s="172" customFormat="1" ht="12.75" customHeight="1" x14ac:dyDescent="0.15">
      <c r="A8327" s="105"/>
      <c r="C8327" s="20"/>
      <c r="D8327" s="20"/>
      <c r="E8327" s="20"/>
      <c r="F8327" s="20"/>
      <c r="G8327" s="20"/>
      <c r="H8327" s="20"/>
    </row>
    <row r="8328" spans="1:8" s="172" customFormat="1" ht="12.75" customHeight="1" x14ac:dyDescent="0.15">
      <c r="A8328" s="105"/>
      <c r="C8328" s="20"/>
      <c r="D8328" s="20"/>
      <c r="E8328" s="20"/>
      <c r="F8328" s="20"/>
      <c r="G8328" s="20"/>
      <c r="H8328" s="20"/>
    </row>
    <row r="8329" spans="1:8" s="172" customFormat="1" ht="12.75" customHeight="1" x14ac:dyDescent="0.15">
      <c r="A8329" s="105"/>
      <c r="C8329" s="20"/>
      <c r="D8329" s="20"/>
      <c r="E8329" s="20"/>
      <c r="F8329" s="20"/>
      <c r="G8329" s="20"/>
      <c r="H8329" s="20"/>
    </row>
    <row r="8330" spans="1:8" s="172" customFormat="1" ht="12.75" customHeight="1" x14ac:dyDescent="0.15">
      <c r="A8330" s="105"/>
      <c r="C8330" s="20"/>
      <c r="D8330" s="20"/>
      <c r="E8330" s="20"/>
      <c r="F8330" s="20"/>
      <c r="G8330" s="20"/>
      <c r="H8330" s="20"/>
    </row>
    <row r="8331" spans="1:8" s="172" customFormat="1" ht="12.75" customHeight="1" x14ac:dyDescent="0.15">
      <c r="A8331" s="105"/>
      <c r="C8331" s="20"/>
      <c r="D8331" s="20"/>
      <c r="E8331" s="20"/>
      <c r="F8331" s="20"/>
      <c r="G8331" s="20"/>
      <c r="H8331" s="20"/>
    </row>
    <row r="8332" spans="1:8" s="172" customFormat="1" ht="12.75" customHeight="1" x14ac:dyDescent="0.15">
      <c r="A8332" s="105"/>
      <c r="C8332" s="20"/>
      <c r="D8332" s="20"/>
      <c r="E8332" s="20"/>
      <c r="F8332" s="20"/>
      <c r="G8332" s="20"/>
      <c r="H8332" s="20"/>
    </row>
    <row r="8333" spans="1:8" s="172" customFormat="1" ht="12.75" customHeight="1" x14ac:dyDescent="0.15">
      <c r="A8333" s="105"/>
      <c r="C8333" s="20"/>
      <c r="D8333" s="20"/>
      <c r="E8333" s="20"/>
      <c r="F8333" s="20"/>
      <c r="G8333" s="20"/>
      <c r="H8333" s="20"/>
    </row>
    <row r="8334" spans="1:8" s="172" customFormat="1" ht="12.75" customHeight="1" x14ac:dyDescent="0.15">
      <c r="A8334" s="105"/>
      <c r="C8334" s="20"/>
      <c r="D8334" s="20"/>
      <c r="E8334" s="20"/>
      <c r="F8334" s="20"/>
      <c r="G8334" s="20"/>
      <c r="H8334" s="20"/>
    </row>
  </sheetData>
  <mergeCells count="2">
    <mergeCell ref="I3:J3"/>
    <mergeCell ref="I4:J4"/>
  </mergeCells>
  <pageMargins left="0.7" right="0.7" top="0.75" bottom="0.75" header="0.3" footer="0.3"/>
  <pageSetup orientation="portrait"/>
  <headerFooter>
    <oddFooter>&amp;C&amp;"Helvetica Neue,Regular"&amp;12&amp;K000000&amp;P</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963"/>
  <sheetViews>
    <sheetView showGridLines="0" workbookViewId="0"/>
  </sheetViews>
  <sheetFormatPr baseColWidth="10" defaultColWidth="9.1640625" defaultRowHeight="12.75" customHeight="1" x14ac:dyDescent="0.15"/>
  <cols>
    <col min="1" max="1" width="9.1640625" style="173" customWidth="1"/>
    <col min="2" max="2" width="11.33203125" style="173" customWidth="1"/>
    <col min="3" max="3" width="8" style="173" customWidth="1"/>
    <col min="4" max="25" width="10.6640625" style="173" customWidth="1"/>
    <col min="26" max="26" width="9.1640625" style="173" customWidth="1"/>
    <col min="27" max="16384" width="9.1640625" style="173"/>
  </cols>
  <sheetData>
    <row r="1" spans="1:25" ht="13.5" customHeight="1" x14ac:dyDescent="0.15">
      <c r="A1" s="16" t="s">
        <v>450</v>
      </c>
      <c r="B1" s="5"/>
      <c r="C1" s="5"/>
      <c r="D1" s="5"/>
      <c r="E1" s="5"/>
      <c r="F1" s="5"/>
      <c r="G1" s="5"/>
      <c r="H1" s="5"/>
      <c r="I1" s="5"/>
      <c r="J1" s="5"/>
      <c r="K1" s="5"/>
      <c r="L1" s="5"/>
      <c r="M1" s="5"/>
      <c r="N1" s="5"/>
      <c r="O1" s="5"/>
      <c r="P1" s="5"/>
      <c r="Q1" s="5"/>
      <c r="R1" s="5"/>
      <c r="S1" s="5"/>
      <c r="T1" s="5"/>
      <c r="U1" s="5"/>
      <c r="V1" s="5"/>
      <c r="W1" s="5"/>
      <c r="X1" s="5"/>
      <c r="Y1" s="5"/>
    </row>
    <row r="2" spans="1:25" ht="30" customHeight="1" x14ac:dyDescent="0.15">
      <c r="A2" s="5"/>
      <c r="B2" s="174"/>
      <c r="C2" s="175"/>
      <c r="D2" s="176"/>
      <c r="E2" s="176"/>
      <c r="F2" s="176"/>
      <c r="G2" s="176"/>
      <c r="H2" s="176"/>
      <c r="I2" s="5"/>
      <c r="J2" s="5"/>
      <c r="K2" s="5"/>
      <c r="L2" s="5"/>
      <c r="M2" s="5"/>
      <c r="N2" s="5"/>
      <c r="O2" s="5"/>
      <c r="P2" s="5"/>
      <c r="Q2" s="5"/>
      <c r="R2" s="5"/>
      <c r="S2" s="5"/>
      <c r="T2" s="5"/>
      <c r="U2" s="5"/>
      <c r="V2" s="5"/>
      <c r="W2" s="5"/>
      <c r="X2" s="5"/>
      <c r="Y2" s="5"/>
    </row>
    <row r="3" spans="1:25" ht="12.75" customHeight="1" x14ac:dyDescent="0.15">
      <c r="A3" s="5"/>
      <c r="B3" s="177"/>
      <c r="C3" s="5"/>
      <c r="D3" s="5"/>
      <c r="E3" s="5"/>
      <c r="F3" s="5"/>
      <c r="G3" s="5"/>
      <c r="H3" s="5"/>
      <c r="I3" s="5"/>
      <c r="J3" s="5"/>
      <c r="K3" s="5"/>
      <c r="L3" s="5"/>
      <c r="M3" s="5"/>
      <c r="N3" s="5"/>
      <c r="O3" s="5"/>
      <c r="P3" s="5"/>
      <c r="Q3" s="5"/>
      <c r="R3" s="5"/>
      <c r="S3" s="5"/>
      <c r="T3" s="5"/>
      <c r="U3" s="5"/>
      <c r="V3" s="5"/>
      <c r="W3" s="5"/>
      <c r="X3" s="5"/>
      <c r="Y3" s="5"/>
    </row>
    <row r="4" spans="1:25" ht="12.75" customHeight="1" x14ac:dyDescent="0.15">
      <c r="A4" s="5"/>
      <c r="B4" s="178"/>
      <c r="C4" s="5"/>
      <c r="D4" s="179">
        <v>30</v>
      </c>
      <c r="E4" s="179"/>
      <c r="F4" s="179"/>
      <c r="G4" s="179"/>
      <c r="H4" s="179"/>
      <c r="I4" s="5"/>
      <c r="J4" s="5"/>
      <c r="K4" s="5"/>
      <c r="L4" s="5"/>
      <c r="M4" s="5"/>
      <c r="N4" s="5"/>
      <c r="O4" s="5"/>
      <c r="P4" s="5"/>
      <c r="Q4" s="5"/>
      <c r="R4" s="5"/>
      <c r="S4" s="5"/>
      <c r="T4" s="5"/>
      <c r="U4" s="5"/>
      <c r="V4" s="5"/>
      <c r="W4" s="5"/>
      <c r="X4" s="5"/>
      <c r="Y4" s="5"/>
    </row>
    <row r="5" spans="1:25" ht="38.25" customHeight="1" x14ac:dyDescent="0.15">
      <c r="A5" s="5"/>
      <c r="B5" s="180" t="s">
        <v>451</v>
      </c>
      <c r="C5" s="180" t="s">
        <v>452</v>
      </c>
      <c r="D5" s="16" t="s">
        <v>453</v>
      </c>
      <c r="E5" s="25" t="s">
        <v>454</v>
      </c>
      <c r="F5" s="16" t="s">
        <v>453</v>
      </c>
      <c r="G5" s="181"/>
      <c r="H5" s="5"/>
      <c r="I5" s="5"/>
      <c r="J5" s="5"/>
      <c r="K5" s="5"/>
      <c r="L5" s="5"/>
      <c r="M5" s="5"/>
      <c r="N5" s="5"/>
      <c r="O5" s="5"/>
      <c r="P5" s="5"/>
      <c r="Q5" s="5"/>
      <c r="R5" s="5"/>
      <c r="S5" s="5"/>
      <c r="T5" s="5"/>
      <c r="U5" s="5"/>
      <c r="V5" s="5"/>
      <c r="W5" s="5"/>
      <c r="X5" s="5"/>
      <c r="Y5" s="5"/>
    </row>
    <row r="6" spans="1:25" ht="15" customHeight="1" x14ac:dyDescent="0.2">
      <c r="A6" s="116">
        <f t="shared" ref="A6:A69" si="0">YEAR(B6)</f>
        <v>2020</v>
      </c>
      <c r="B6" s="182">
        <v>44074</v>
      </c>
      <c r="C6" s="183">
        <v>1.49</v>
      </c>
      <c r="D6" s="181">
        <f ca="1">STDEV(C6:OFFSET(C6,D$4,0))/AVERAGE(C6:OFFSET(C6,D$4,0))</f>
        <v>7.623470978179972E-2</v>
      </c>
      <c r="E6" s="116">
        <v>2.86</v>
      </c>
      <c r="F6" s="181">
        <v>4.0407676394042899E-2</v>
      </c>
      <c r="G6" s="34"/>
      <c r="H6" s="181"/>
      <c r="I6" s="5"/>
      <c r="J6" s="16" t="s">
        <v>455</v>
      </c>
      <c r="K6" s="5"/>
      <c r="L6" s="5"/>
      <c r="M6" s="5"/>
      <c r="N6" s="5"/>
      <c r="O6" s="5"/>
      <c r="P6" s="5"/>
      <c r="Q6" s="5"/>
      <c r="R6" s="5"/>
      <c r="S6" s="5"/>
      <c r="T6" s="5"/>
      <c r="U6" s="5"/>
      <c r="V6" s="5"/>
      <c r="W6" s="177"/>
      <c r="X6" s="5"/>
      <c r="Y6" s="5"/>
    </row>
    <row r="7" spans="1:25" ht="15" customHeight="1" x14ac:dyDescent="0.2">
      <c r="A7" s="116">
        <f t="shared" si="0"/>
        <v>2020</v>
      </c>
      <c r="B7" s="182">
        <v>44071</v>
      </c>
      <c r="C7" s="183">
        <v>1.52</v>
      </c>
      <c r="D7" s="181">
        <f ca="1">STDEV(C7:OFFSET(C7,D$4,0))/AVERAGE(C7:OFFSET(C7,D$4,0))</f>
        <v>7.2860915810797539E-2</v>
      </c>
      <c r="E7" s="116">
        <v>2.92</v>
      </c>
      <c r="F7" s="181">
        <v>3.9097261123381299E-2</v>
      </c>
      <c r="G7" s="34"/>
      <c r="H7" s="181"/>
      <c r="I7" s="5"/>
      <c r="J7" s="5"/>
      <c r="K7" s="5"/>
      <c r="L7" s="5"/>
      <c r="M7" s="5"/>
      <c r="N7" s="5"/>
      <c r="O7" s="5"/>
      <c r="P7" s="5"/>
      <c r="Q7" s="5"/>
      <c r="R7" s="5"/>
      <c r="S7" s="5"/>
      <c r="T7" s="5"/>
      <c r="U7" s="5"/>
      <c r="V7" s="5"/>
      <c r="W7" s="177"/>
      <c r="X7" s="5"/>
      <c r="Y7" s="5"/>
    </row>
    <row r="8" spans="1:25" ht="15" customHeight="1" x14ac:dyDescent="0.2">
      <c r="A8" s="116">
        <f t="shared" si="0"/>
        <v>2020</v>
      </c>
      <c r="B8" s="182">
        <v>44070</v>
      </c>
      <c r="C8" s="183">
        <v>1.5</v>
      </c>
      <c r="D8" s="181">
        <f ca="1">STDEV(C8:OFFSET(C8,D$4,0))/AVERAGE(C8:OFFSET(C8,D$4,0))</f>
        <v>6.7430556197791341E-2</v>
      </c>
      <c r="E8" s="116">
        <v>2.91</v>
      </c>
      <c r="F8" s="181">
        <v>3.6041446403772701E-2</v>
      </c>
      <c r="G8" s="34"/>
      <c r="H8" s="181"/>
      <c r="I8" s="5"/>
      <c r="J8" s="5"/>
      <c r="K8" s="5"/>
      <c r="L8" s="5"/>
      <c r="M8" s="5"/>
      <c r="N8" s="5"/>
      <c r="O8" s="5"/>
      <c r="P8" s="5"/>
      <c r="Q8" s="5"/>
      <c r="R8" s="5"/>
      <c r="S8" s="5"/>
      <c r="T8" s="5"/>
      <c r="U8" s="5"/>
      <c r="V8" s="5"/>
      <c r="W8" s="177"/>
      <c r="X8" s="5"/>
      <c r="Y8" s="5"/>
    </row>
    <row r="9" spans="1:25" ht="15" customHeight="1" x14ac:dyDescent="0.2">
      <c r="A9" s="116">
        <f t="shared" si="0"/>
        <v>2020</v>
      </c>
      <c r="B9" s="182">
        <v>44069</v>
      </c>
      <c r="C9" s="183">
        <v>1.41</v>
      </c>
      <c r="D9" s="181">
        <f ca="1">STDEV(C9:OFFSET(C9,D$4,0))/AVERAGE(C9:OFFSET(C9,D$4,0))</f>
        <v>6.2270443987662211E-2</v>
      </c>
      <c r="E9" s="116">
        <v>2.82</v>
      </c>
      <c r="F9" s="181">
        <v>3.3283536744875601E-2</v>
      </c>
      <c r="G9" s="34"/>
      <c r="H9" s="181"/>
      <c r="I9" s="5"/>
      <c r="J9" s="5"/>
      <c r="K9" s="5"/>
      <c r="L9" s="5"/>
      <c r="M9" s="5"/>
      <c r="N9" s="5"/>
      <c r="O9" s="5"/>
      <c r="P9" s="5"/>
      <c r="Q9" s="5"/>
      <c r="R9" s="5"/>
      <c r="S9" s="5"/>
      <c r="T9" s="5"/>
      <c r="U9" s="5"/>
      <c r="V9" s="5"/>
      <c r="W9" s="177"/>
      <c r="X9" s="5"/>
      <c r="Y9" s="5"/>
    </row>
    <row r="10" spans="1:25" ht="15" customHeight="1" x14ac:dyDescent="0.2">
      <c r="A10" s="116">
        <f t="shared" si="0"/>
        <v>2020</v>
      </c>
      <c r="B10" s="182">
        <v>44068</v>
      </c>
      <c r="C10" s="183">
        <v>1.39</v>
      </c>
      <c r="D10" s="181">
        <f ca="1">STDEV(C10:OFFSET(C10,D$4,0))/AVERAGE(C10:OFFSET(C10,D$4,0))</f>
        <v>6.0649590856870245E-2</v>
      </c>
      <c r="E10" s="116">
        <v>2.79</v>
      </c>
      <c r="F10" s="181">
        <v>3.2374217143318097E-2</v>
      </c>
      <c r="G10" s="34"/>
      <c r="H10" s="181"/>
      <c r="I10" s="5"/>
      <c r="J10" s="5"/>
      <c r="K10" s="5"/>
      <c r="L10" s="5"/>
      <c r="M10" s="5"/>
      <c r="N10" s="5"/>
      <c r="O10" s="5"/>
      <c r="P10" s="5"/>
      <c r="Q10" s="5"/>
      <c r="R10" s="5"/>
      <c r="S10" s="5"/>
      <c r="T10" s="5"/>
      <c r="U10" s="5"/>
      <c r="V10" s="5"/>
      <c r="W10" s="177"/>
      <c r="X10" s="5"/>
      <c r="Y10" s="5"/>
    </row>
    <row r="11" spans="1:25" ht="15" customHeight="1" x14ac:dyDescent="0.2">
      <c r="A11" s="116">
        <f t="shared" si="0"/>
        <v>2020</v>
      </c>
      <c r="B11" s="182">
        <v>44067</v>
      </c>
      <c r="C11" s="183">
        <v>1.35</v>
      </c>
      <c r="D11" s="181">
        <f ca="1">STDEV(C11:OFFSET(C11,D$4,0))/AVERAGE(C11:OFFSET(C11,D$4,0))</f>
        <v>5.9585588815080699E-2</v>
      </c>
      <c r="E11" s="116">
        <v>2.74</v>
      </c>
      <c r="F11" s="181">
        <v>3.2710658115540497E-2</v>
      </c>
      <c r="G11" s="34"/>
      <c r="H11" s="181"/>
      <c r="I11" s="5"/>
      <c r="J11" s="5"/>
      <c r="K11" s="5"/>
      <c r="L11" s="5"/>
      <c r="M11" s="5"/>
      <c r="N11" s="5"/>
      <c r="O11" s="5"/>
      <c r="P11" s="5"/>
      <c r="Q11" s="5"/>
      <c r="R11" s="5"/>
      <c r="S11" s="5"/>
      <c r="T11" s="5"/>
      <c r="U11" s="5"/>
      <c r="V11" s="5"/>
      <c r="W11" s="177"/>
      <c r="X11" s="5"/>
      <c r="Y11" s="5"/>
    </row>
    <row r="12" spans="1:25" ht="15" customHeight="1" x14ac:dyDescent="0.2">
      <c r="A12" s="116">
        <f t="shared" si="0"/>
        <v>2020</v>
      </c>
      <c r="B12" s="182">
        <v>44064</v>
      </c>
      <c r="C12" s="183">
        <v>1.35</v>
      </c>
      <c r="D12" s="181">
        <f ca="1">STDEV(C12:OFFSET(C12,D$4,0))/AVERAGE(C12:OFFSET(C12,D$4,0))</f>
        <v>5.9349762454592503E-2</v>
      </c>
      <c r="E12" s="116">
        <v>2.74</v>
      </c>
      <c r="F12" s="181">
        <v>3.3438698211933203E-2</v>
      </c>
      <c r="G12" s="34"/>
      <c r="H12" s="181"/>
      <c r="I12" s="5"/>
      <c r="J12" s="5"/>
      <c r="K12" s="5"/>
      <c r="L12" s="5"/>
      <c r="M12" s="5"/>
      <c r="N12" s="5"/>
      <c r="O12" s="5"/>
      <c r="P12" s="5"/>
      <c r="Q12" s="5"/>
      <c r="R12" s="5"/>
      <c r="S12" s="5"/>
      <c r="T12" s="5"/>
      <c r="U12" s="5"/>
      <c r="V12" s="5"/>
      <c r="W12" s="177"/>
      <c r="X12" s="5"/>
      <c r="Y12" s="5"/>
    </row>
    <row r="13" spans="1:25" ht="15" customHeight="1" x14ac:dyDescent="0.2">
      <c r="A13" s="116">
        <f t="shared" si="0"/>
        <v>2020</v>
      </c>
      <c r="B13" s="182">
        <v>44063</v>
      </c>
      <c r="C13" s="183">
        <v>1.38</v>
      </c>
      <c r="D13" s="181">
        <f ca="1">STDEV(C13:OFFSET(C13,D$4,0))/AVERAGE(C13:OFFSET(C13,D$4,0))</f>
        <v>5.9035472274637707E-2</v>
      </c>
      <c r="E13" s="116">
        <v>2.76</v>
      </c>
      <c r="F13" s="181">
        <v>3.4133427395640202E-2</v>
      </c>
      <c r="G13" s="34"/>
      <c r="H13" s="181"/>
      <c r="I13" s="5"/>
      <c r="J13" s="5"/>
      <c r="K13" s="5"/>
      <c r="L13" s="5"/>
      <c r="M13" s="5"/>
      <c r="N13" s="5"/>
      <c r="O13" s="5"/>
      <c r="P13" s="5"/>
      <c r="Q13" s="5"/>
      <c r="R13" s="5"/>
      <c r="S13" s="5"/>
      <c r="T13" s="5"/>
      <c r="U13" s="5"/>
      <c r="V13" s="5"/>
      <c r="W13" s="177"/>
      <c r="X13" s="5"/>
      <c r="Y13" s="5"/>
    </row>
    <row r="14" spans="1:25" ht="15" customHeight="1" x14ac:dyDescent="0.2">
      <c r="A14" s="116">
        <f t="shared" si="0"/>
        <v>2020</v>
      </c>
      <c r="B14" s="182">
        <v>44062</v>
      </c>
      <c r="C14" s="183">
        <v>1.42</v>
      </c>
      <c r="D14" s="181">
        <f ca="1">STDEV(C14:OFFSET(C14,D$4,0))/AVERAGE(C14:OFFSET(C14,D$4,0))</f>
        <v>5.9308371099195574E-2</v>
      </c>
      <c r="E14" s="116">
        <v>2.79</v>
      </c>
      <c r="F14" s="181">
        <v>3.6450565043194501E-2</v>
      </c>
      <c r="G14" s="34"/>
      <c r="H14" s="181"/>
      <c r="I14" s="5"/>
      <c r="J14" s="5"/>
      <c r="K14" s="5"/>
      <c r="L14" s="5"/>
      <c r="M14" s="5"/>
      <c r="N14" s="5"/>
      <c r="O14" s="5"/>
      <c r="P14" s="5"/>
      <c r="Q14" s="5"/>
      <c r="R14" s="5"/>
      <c r="S14" s="5"/>
      <c r="T14" s="5"/>
      <c r="U14" s="5"/>
      <c r="V14" s="5"/>
      <c r="W14" s="177"/>
      <c r="X14" s="5"/>
      <c r="Y14" s="5"/>
    </row>
    <row r="15" spans="1:25" ht="15" customHeight="1" x14ac:dyDescent="0.2">
      <c r="A15" s="116">
        <f t="shared" si="0"/>
        <v>2020</v>
      </c>
      <c r="B15" s="182">
        <v>44061</v>
      </c>
      <c r="C15" s="183">
        <v>1.4</v>
      </c>
      <c r="D15" s="181">
        <f ca="1">STDEV(C15:OFFSET(C15,D$4,0))/AVERAGE(C15:OFFSET(C15,D$4,0))</f>
        <v>5.7996437053543411E-2</v>
      </c>
      <c r="E15" s="116">
        <v>2.77</v>
      </c>
      <c r="F15" s="181">
        <v>3.8264222752193398E-2</v>
      </c>
      <c r="G15" s="34"/>
      <c r="H15" s="181"/>
      <c r="I15" s="5"/>
      <c r="J15" s="5"/>
      <c r="K15" s="5"/>
      <c r="L15" s="5"/>
      <c r="M15" s="5"/>
      <c r="N15" s="5"/>
      <c r="O15" s="5"/>
      <c r="P15" s="5"/>
      <c r="Q15" s="5"/>
      <c r="R15" s="5"/>
      <c r="S15" s="5"/>
      <c r="T15" s="5"/>
      <c r="U15" s="5"/>
      <c r="V15" s="5"/>
      <c r="W15" s="177"/>
      <c r="X15" s="5"/>
      <c r="Y15" s="5"/>
    </row>
    <row r="16" spans="1:25" ht="15" customHeight="1" x14ac:dyDescent="0.2">
      <c r="A16" s="116">
        <f t="shared" si="0"/>
        <v>2020</v>
      </c>
      <c r="B16" s="182">
        <v>44060</v>
      </c>
      <c r="C16" s="183">
        <v>1.43</v>
      </c>
      <c r="D16" s="181">
        <f ca="1">STDEV(C16:OFFSET(C16,D$4,0))/AVERAGE(C16:OFFSET(C16,D$4,0))</f>
        <v>6.0040824319911409E-2</v>
      </c>
      <c r="E16" s="116">
        <v>2.78</v>
      </c>
      <c r="F16" s="181">
        <v>4.2181974700129202E-2</v>
      </c>
      <c r="G16" s="34"/>
      <c r="H16" s="181"/>
      <c r="I16" s="5"/>
      <c r="J16" s="5"/>
      <c r="K16" s="5"/>
      <c r="L16" s="5"/>
      <c r="M16" s="5"/>
      <c r="N16" s="5"/>
      <c r="O16" s="5"/>
      <c r="P16" s="5"/>
      <c r="Q16" s="5"/>
      <c r="R16" s="5"/>
      <c r="S16" s="5"/>
      <c r="T16" s="5"/>
      <c r="U16" s="5"/>
      <c r="V16" s="5"/>
      <c r="W16" s="177"/>
      <c r="X16" s="5"/>
      <c r="Y16" s="5"/>
    </row>
    <row r="17" spans="1:25" ht="15" customHeight="1" x14ac:dyDescent="0.2">
      <c r="A17" s="116">
        <f t="shared" si="0"/>
        <v>2020</v>
      </c>
      <c r="B17" s="182">
        <v>44057</v>
      </c>
      <c r="C17" s="183">
        <v>1.45</v>
      </c>
      <c r="D17" s="181">
        <f ca="1">STDEV(C17:OFFSET(C17,D$4,0))/AVERAGE(C17:OFFSET(C17,D$4,0))</f>
        <v>6.0040824319911409E-2</v>
      </c>
      <c r="E17" s="116">
        <v>2.79</v>
      </c>
      <c r="F17" s="181">
        <v>4.6076585476722401E-2</v>
      </c>
      <c r="G17" s="34"/>
      <c r="H17" s="181"/>
      <c r="I17" s="5"/>
      <c r="J17" s="5"/>
      <c r="K17" s="5"/>
      <c r="L17" s="5"/>
      <c r="M17" s="5"/>
      <c r="N17" s="5"/>
      <c r="O17" s="5"/>
      <c r="P17" s="5"/>
      <c r="Q17" s="5"/>
      <c r="R17" s="5"/>
      <c r="S17" s="5"/>
      <c r="T17" s="5"/>
      <c r="U17" s="5"/>
      <c r="V17" s="5"/>
      <c r="W17" s="177"/>
      <c r="X17" s="5"/>
      <c r="Y17" s="5"/>
    </row>
    <row r="18" spans="1:25" ht="15" customHeight="1" x14ac:dyDescent="0.2">
      <c r="A18" s="116">
        <f t="shared" si="0"/>
        <v>2020</v>
      </c>
      <c r="B18" s="182">
        <v>44056</v>
      </c>
      <c r="C18" s="183">
        <v>1.42</v>
      </c>
      <c r="D18" s="181">
        <f ca="1">STDEV(C18:OFFSET(C18,D$4,0))/AVERAGE(C18:OFFSET(C18,D$4,0))</f>
        <v>5.9135816842963651E-2</v>
      </c>
      <c r="E18" s="116">
        <v>2.77</v>
      </c>
      <c r="F18" s="181">
        <v>4.9955372040993901E-2</v>
      </c>
      <c r="G18" s="34"/>
      <c r="H18" s="181"/>
      <c r="I18" s="5"/>
      <c r="J18" s="5"/>
      <c r="K18" s="5"/>
      <c r="L18" s="5"/>
      <c r="M18" s="5"/>
      <c r="N18" s="5"/>
      <c r="O18" s="5"/>
      <c r="P18" s="5"/>
      <c r="Q18" s="5"/>
      <c r="R18" s="5"/>
      <c r="S18" s="5"/>
      <c r="T18" s="5"/>
      <c r="U18" s="5"/>
      <c r="V18" s="5"/>
      <c r="W18" s="177"/>
      <c r="X18" s="5"/>
      <c r="Y18" s="5"/>
    </row>
    <row r="19" spans="1:25" ht="15" customHeight="1" x14ac:dyDescent="0.2">
      <c r="A19" s="116">
        <f t="shared" si="0"/>
        <v>2020</v>
      </c>
      <c r="B19" s="182">
        <v>44055</v>
      </c>
      <c r="C19" s="183">
        <v>1.37</v>
      </c>
      <c r="D19" s="181">
        <f ca="1">STDEV(C19:OFFSET(C19,D$4,0))/AVERAGE(C19:OFFSET(C19,D$4,0))</f>
        <v>5.8759943756922818E-2</v>
      </c>
      <c r="E19" s="116">
        <v>2.71</v>
      </c>
      <c r="F19" s="181">
        <v>5.3240962445539101E-2</v>
      </c>
      <c r="G19" s="34"/>
      <c r="H19" s="181"/>
      <c r="I19" s="5"/>
      <c r="J19" s="5"/>
      <c r="K19" s="5"/>
      <c r="L19" s="5"/>
      <c r="M19" s="5"/>
      <c r="N19" s="5"/>
      <c r="O19" s="5"/>
      <c r="P19" s="5"/>
      <c r="Q19" s="5"/>
      <c r="R19" s="5"/>
      <c r="S19" s="5"/>
      <c r="T19" s="5"/>
      <c r="U19" s="5"/>
      <c r="V19" s="5"/>
      <c r="W19" s="177"/>
      <c r="X19" s="5"/>
      <c r="Y19" s="5"/>
    </row>
    <row r="20" spans="1:25" ht="15" customHeight="1" x14ac:dyDescent="0.2">
      <c r="A20" s="116">
        <f t="shared" si="0"/>
        <v>2020</v>
      </c>
      <c r="B20" s="182">
        <v>44054</v>
      </c>
      <c r="C20" s="183">
        <v>1.32</v>
      </c>
      <c r="D20" s="181">
        <f ca="1">STDEV(C20:OFFSET(C20,D$4,0))/AVERAGE(C20:OFFSET(C20,D$4,0))</f>
        <v>5.9275055711389649E-2</v>
      </c>
      <c r="E20" s="116">
        <v>2.69</v>
      </c>
      <c r="F20" s="181">
        <v>5.5588717564509102E-2</v>
      </c>
      <c r="G20" s="34"/>
      <c r="H20" s="181"/>
      <c r="I20" s="5"/>
      <c r="J20" s="5"/>
      <c r="K20" s="5"/>
      <c r="L20" s="5"/>
      <c r="M20" s="5"/>
      <c r="N20" s="5"/>
      <c r="O20" s="5"/>
      <c r="P20" s="5"/>
      <c r="Q20" s="5"/>
      <c r="R20" s="5"/>
      <c r="S20" s="5"/>
      <c r="T20" s="5"/>
      <c r="U20" s="5"/>
      <c r="V20" s="5"/>
      <c r="W20" s="177"/>
      <c r="X20" s="5"/>
      <c r="Y20" s="5"/>
    </row>
    <row r="21" spans="1:25" ht="15" customHeight="1" x14ac:dyDescent="0.2">
      <c r="A21" s="116">
        <f t="shared" si="0"/>
        <v>2020</v>
      </c>
      <c r="B21" s="182">
        <v>44053</v>
      </c>
      <c r="C21" s="183">
        <v>1.25</v>
      </c>
      <c r="D21" s="181">
        <f ca="1">STDEV(C21:OFFSET(C21,D$4,0))/AVERAGE(C21:OFFSET(C21,D$4,0))</f>
        <v>5.994840024316711E-2</v>
      </c>
      <c r="E21" s="116">
        <v>2.61</v>
      </c>
      <c r="F21" s="181">
        <v>5.7242230982826901E-2</v>
      </c>
      <c r="G21" s="34"/>
      <c r="H21" s="181"/>
      <c r="I21" s="5"/>
      <c r="J21" s="5"/>
      <c r="K21" s="5"/>
      <c r="L21" s="5"/>
      <c r="M21" s="5"/>
      <c r="N21" s="5"/>
      <c r="O21" s="5"/>
      <c r="P21" s="5"/>
      <c r="Q21" s="5"/>
      <c r="R21" s="5"/>
      <c r="S21" s="5"/>
      <c r="T21" s="5"/>
      <c r="U21" s="5"/>
      <c r="V21" s="5"/>
      <c r="W21" s="177"/>
      <c r="X21" s="5"/>
      <c r="Y21" s="5"/>
    </row>
    <row r="22" spans="1:25" ht="15" customHeight="1" x14ac:dyDescent="0.2">
      <c r="A22" s="116">
        <f t="shared" si="0"/>
        <v>2020</v>
      </c>
      <c r="B22" s="182">
        <v>44050</v>
      </c>
      <c r="C22" s="183">
        <v>1.23</v>
      </c>
      <c r="D22" s="181">
        <f ca="1">STDEV(C22:OFFSET(C22,D$4,0))/AVERAGE(C22:OFFSET(C22,D$4,0))</f>
        <v>6.1791704160374439E-2</v>
      </c>
      <c r="E22" s="116">
        <v>2.59</v>
      </c>
      <c r="F22" s="181">
        <v>5.8508571390820198E-2</v>
      </c>
      <c r="G22" s="34"/>
      <c r="H22" s="181"/>
      <c r="I22" s="5"/>
      <c r="J22" s="16" t="s">
        <v>456</v>
      </c>
      <c r="K22" s="5"/>
      <c r="L22" s="5"/>
      <c r="M22" s="5"/>
      <c r="N22" s="5"/>
      <c r="O22" s="5"/>
      <c r="P22" s="5"/>
      <c r="Q22" s="5"/>
      <c r="R22" s="5"/>
      <c r="S22" s="5"/>
      <c r="T22" s="5"/>
      <c r="U22" s="5"/>
      <c r="V22" s="5"/>
      <c r="W22" s="177"/>
      <c r="X22" s="5"/>
      <c r="Y22" s="5"/>
    </row>
    <row r="23" spans="1:25" ht="15" customHeight="1" x14ac:dyDescent="0.2">
      <c r="A23" s="116">
        <f t="shared" si="0"/>
        <v>2020</v>
      </c>
      <c r="B23" s="182">
        <v>44049</v>
      </c>
      <c r="C23" s="183">
        <v>1.2</v>
      </c>
      <c r="D23" s="181">
        <f ca="1">STDEV(C23:OFFSET(C23,D$4,0))/AVERAGE(C23:OFFSET(C23,D$4,0))</f>
        <v>6.3112468607453925E-2</v>
      </c>
      <c r="E23" s="116">
        <v>2.56</v>
      </c>
      <c r="F23" s="181">
        <v>5.94765667696876E-2</v>
      </c>
      <c r="G23" s="34"/>
      <c r="H23" s="181"/>
      <c r="I23" s="5"/>
      <c r="J23" s="5"/>
      <c r="K23" s="5"/>
      <c r="L23" s="5"/>
      <c r="M23" s="5"/>
      <c r="N23" s="5"/>
      <c r="O23" s="5"/>
      <c r="P23" s="5"/>
      <c r="Q23" s="5"/>
      <c r="R23" s="5"/>
      <c r="S23" s="5"/>
      <c r="T23" s="5"/>
      <c r="U23" s="5"/>
      <c r="V23" s="5"/>
      <c r="W23" s="177"/>
      <c r="X23" s="5"/>
      <c r="Y23" s="5"/>
    </row>
    <row r="24" spans="1:25" ht="15" customHeight="1" x14ac:dyDescent="0.2">
      <c r="A24" s="116">
        <f t="shared" si="0"/>
        <v>2020</v>
      </c>
      <c r="B24" s="182">
        <v>44048</v>
      </c>
      <c r="C24" s="183">
        <v>1.22</v>
      </c>
      <c r="D24" s="181">
        <f ca="1">STDEV(C24:OFFSET(C24,D$4,0))/AVERAGE(C24:OFFSET(C24,D$4,0))</f>
        <v>6.5011721208619283E-2</v>
      </c>
      <c r="E24" s="116">
        <v>2.58</v>
      </c>
      <c r="F24" s="181">
        <v>5.9725617622554898E-2</v>
      </c>
      <c r="G24" s="34"/>
      <c r="H24" s="181"/>
      <c r="I24" s="5"/>
      <c r="J24" s="5"/>
      <c r="K24" s="5"/>
      <c r="L24" s="5"/>
      <c r="M24" s="5"/>
      <c r="N24" s="5"/>
      <c r="O24" s="5"/>
      <c r="P24" s="5"/>
      <c r="Q24" s="5"/>
      <c r="R24" s="5"/>
      <c r="S24" s="5"/>
      <c r="T24" s="5"/>
      <c r="U24" s="5"/>
      <c r="V24" s="5"/>
      <c r="W24" s="177"/>
      <c r="X24" s="5"/>
      <c r="Y24" s="5"/>
    </row>
    <row r="25" spans="1:25" ht="15" customHeight="1" x14ac:dyDescent="0.2">
      <c r="A25" s="116">
        <f t="shared" si="0"/>
        <v>2020</v>
      </c>
      <c r="B25" s="182">
        <v>44047</v>
      </c>
      <c r="C25" s="183">
        <v>1.19</v>
      </c>
      <c r="D25" s="181">
        <f ca="1">STDEV(C25:OFFSET(C25,D$4,0))/AVERAGE(C25:OFFSET(C25,D$4,0))</f>
        <v>6.5574093767650124E-2</v>
      </c>
      <c r="E25" s="116">
        <v>2.56</v>
      </c>
      <c r="F25" s="181">
        <v>5.9679213833886198E-2</v>
      </c>
      <c r="G25" s="34"/>
      <c r="H25" s="181"/>
      <c r="I25" s="5"/>
      <c r="J25" s="5"/>
      <c r="K25" s="5"/>
      <c r="L25" s="5"/>
      <c r="M25" s="5"/>
      <c r="N25" s="5"/>
      <c r="O25" s="5"/>
      <c r="P25" s="5"/>
      <c r="Q25" s="5"/>
      <c r="R25" s="5"/>
      <c r="S25" s="5"/>
      <c r="T25" s="5"/>
      <c r="U25" s="5"/>
      <c r="V25" s="5"/>
      <c r="W25" s="177"/>
      <c r="X25" s="5"/>
      <c r="Y25" s="5"/>
    </row>
    <row r="26" spans="1:25" ht="15" customHeight="1" x14ac:dyDescent="0.2">
      <c r="A26" s="116">
        <f t="shared" si="0"/>
        <v>2020</v>
      </c>
      <c r="B26" s="182">
        <v>44046</v>
      </c>
      <c r="C26" s="183">
        <v>1.23</v>
      </c>
      <c r="D26" s="181">
        <f ca="1">STDEV(C26:OFFSET(C26,D$4,0))/AVERAGE(C26:OFFSET(C26,D$4,0))</f>
        <v>6.4744197049523458E-2</v>
      </c>
      <c r="E26" s="116">
        <v>2.6</v>
      </c>
      <c r="F26" s="181">
        <v>5.8877937167991203E-2</v>
      </c>
      <c r="G26" s="34"/>
      <c r="H26" s="181"/>
      <c r="I26" s="5"/>
      <c r="J26" s="5"/>
      <c r="K26" s="5"/>
      <c r="L26" s="5"/>
      <c r="M26" s="5"/>
      <c r="N26" s="5"/>
      <c r="O26" s="5"/>
      <c r="P26" s="5"/>
      <c r="Q26" s="5"/>
      <c r="R26" s="5"/>
      <c r="S26" s="5"/>
      <c r="T26" s="5"/>
      <c r="U26" s="5"/>
      <c r="V26" s="5"/>
      <c r="W26" s="177"/>
      <c r="X26" s="5"/>
      <c r="Y26" s="5"/>
    </row>
    <row r="27" spans="1:25" ht="15" customHeight="1" x14ac:dyDescent="0.2">
      <c r="A27" s="116">
        <f t="shared" si="0"/>
        <v>2020</v>
      </c>
      <c r="B27" s="182">
        <v>44043</v>
      </c>
      <c r="C27" s="183">
        <v>1.2</v>
      </c>
      <c r="D27" s="181">
        <f ca="1">STDEV(C27:OFFSET(C27,D$4,0))/AVERAGE(C27:OFFSET(C27,D$4,0))</f>
        <v>6.4834373955881097E-2</v>
      </c>
      <c r="E27" s="116">
        <v>2.56</v>
      </c>
      <c r="F27" s="181">
        <v>5.8216374925177998E-2</v>
      </c>
      <c r="G27" s="34"/>
      <c r="H27" s="181"/>
      <c r="I27" s="5"/>
      <c r="J27" s="5"/>
      <c r="K27" s="5"/>
      <c r="L27" s="5"/>
      <c r="M27" s="5"/>
      <c r="N27" s="5"/>
      <c r="O27" s="5"/>
      <c r="P27" s="5"/>
      <c r="Q27" s="5"/>
      <c r="R27" s="5"/>
      <c r="S27" s="5"/>
      <c r="T27" s="5"/>
      <c r="U27" s="5"/>
      <c r="V27" s="5"/>
      <c r="W27" s="177"/>
      <c r="X27" s="5"/>
      <c r="Y27" s="5"/>
    </row>
    <row r="28" spans="1:25" ht="15" customHeight="1" x14ac:dyDescent="0.2">
      <c r="A28" s="116">
        <f t="shared" si="0"/>
        <v>2020</v>
      </c>
      <c r="B28" s="182">
        <v>44042</v>
      </c>
      <c r="C28" s="183">
        <v>1.2</v>
      </c>
      <c r="D28" s="181">
        <f ca="1">STDEV(C28:OFFSET(C28,D$4,0))/AVERAGE(C28:OFFSET(C28,D$4,0))</f>
        <v>6.503416919868478E-2</v>
      </c>
      <c r="E28" s="116">
        <v>2.57</v>
      </c>
      <c r="F28" s="181">
        <v>5.7240557314544402E-2</v>
      </c>
      <c r="G28" s="34"/>
      <c r="H28" s="181"/>
      <c r="I28" s="5"/>
      <c r="J28" s="5"/>
      <c r="K28" s="5"/>
      <c r="L28" s="5"/>
      <c r="M28" s="5"/>
      <c r="N28" s="5"/>
      <c r="O28" s="5"/>
      <c r="P28" s="5"/>
      <c r="Q28" s="5"/>
      <c r="R28" s="5"/>
      <c r="S28" s="5"/>
      <c r="T28" s="5"/>
      <c r="U28" s="5"/>
      <c r="V28" s="5"/>
      <c r="W28" s="177"/>
      <c r="X28" s="5"/>
      <c r="Y28" s="5"/>
    </row>
    <row r="29" spans="1:25" ht="15" customHeight="1" x14ac:dyDescent="0.2">
      <c r="A29" s="116">
        <f t="shared" si="0"/>
        <v>2020</v>
      </c>
      <c r="B29" s="182">
        <v>44041</v>
      </c>
      <c r="C29" s="183">
        <v>1.24</v>
      </c>
      <c r="D29" s="181">
        <f ca="1">STDEV(C29:OFFSET(C29,D$4,0))/AVERAGE(C29:OFFSET(C29,D$4,0))</f>
        <v>6.5175329561598272E-2</v>
      </c>
      <c r="E29" s="116">
        <v>2.6</v>
      </c>
      <c r="F29" s="181">
        <v>5.7075902340575198E-2</v>
      </c>
      <c r="G29" s="34"/>
      <c r="H29" s="181"/>
      <c r="I29" s="5"/>
      <c r="J29" s="5"/>
      <c r="K29" s="5"/>
      <c r="L29" s="5"/>
      <c r="M29" s="5"/>
      <c r="N29" s="5"/>
      <c r="O29" s="5"/>
      <c r="P29" s="5"/>
      <c r="Q29" s="5"/>
      <c r="R29" s="5"/>
      <c r="S29" s="5"/>
      <c r="T29" s="5"/>
      <c r="U29" s="5"/>
      <c r="V29" s="5"/>
      <c r="W29" s="177"/>
      <c r="X29" s="5"/>
      <c r="Y29" s="5"/>
    </row>
    <row r="30" spans="1:25" ht="15" customHeight="1" x14ac:dyDescent="0.2">
      <c r="A30" s="116">
        <f t="shared" si="0"/>
        <v>2020</v>
      </c>
      <c r="B30" s="182">
        <v>44040</v>
      </c>
      <c r="C30" s="183">
        <v>1.22</v>
      </c>
      <c r="D30" s="181">
        <f ca="1">STDEV(C30:OFFSET(C30,D$4,0))/AVERAGE(C30:OFFSET(C30,D$4,0))</f>
        <v>6.3307668514954327E-2</v>
      </c>
      <c r="E30" s="116">
        <v>2.58</v>
      </c>
      <c r="F30" s="181">
        <v>5.5769492719856102E-2</v>
      </c>
      <c r="G30" s="34"/>
      <c r="H30" s="181"/>
      <c r="I30" s="5"/>
      <c r="J30" s="5"/>
      <c r="K30" s="5"/>
      <c r="L30" s="5"/>
      <c r="M30" s="5"/>
      <c r="N30" s="5"/>
      <c r="O30" s="5"/>
      <c r="P30" s="5"/>
      <c r="Q30" s="5"/>
      <c r="R30" s="5"/>
      <c r="S30" s="5"/>
      <c r="T30" s="5"/>
      <c r="U30" s="5"/>
      <c r="V30" s="5"/>
      <c r="W30" s="177"/>
      <c r="X30" s="5"/>
      <c r="Y30" s="5"/>
    </row>
    <row r="31" spans="1:25" ht="15" customHeight="1" x14ac:dyDescent="0.2">
      <c r="A31" s="116">
        <f t="shared" si="0"/>
        <v>2020</v>
      </c>
      <c r="B31" s="182">
        <v>44039</v>
      </c>
      <c r="C31" s="183">
        <v>1.25</v>
      </c>
      <c r="D31" s="181">
        <f ca="1">STDEV(C31:OFFSET(C31,D$4,0))/AVERAGE(C31:OFFSET(C31,D$4,0))</f>
        <v>6.0108655500701984E-2</v>
      </c>
      <c r="E31" s="116">
        <v>2.61</v>
      </c>
      <c r="F31" s="181">
        <v>5.3528827111966701E-2</v>
      </c>
      <c r="G31" s="34"/>
      <c r="H31" s="181"/>
      <c r="I31" s="5"/>
      <c r="J31" s="5"/>
      <c r="K31" s="5"/>
      <c r="L31" s="5"/>
      <c r="M31" s="5"/>
      <c r="N31" s="5"/>
      <c r="O31" s="5"/>
      <c r="P31" s="5"/>
      <c r="Q31" s="5"/>
      <c r="R31" s="5"/>
      <c r="S31" s="5"/>
      <c r="T31" s="5"/>
      <c r="U31" s="5"/>
      <c r="V31" s="5"/>
      <c r="W31" s="177"/>
      <c r="X31" s="5"/>
      <c r="Y31" s="5"/>
    </row>
    <row r="32" spans="1:25" ht="15" customHeight="1" x14ac:dyDescent="0.2">
      <c r="A32" s="116">
        <f t="shared" si="0"/>
        <v>2020</v>
      </c>
      <c r="B32" s="182">
        <v>44036</v>
      </c>
      <c r="C32" s="183">
        <v>1.23</v>
      </c>
      <c r="D32" s="181">
        <f ca="1">STDEV(C32:OFFSET(C32,D$4,0))/AVERAGE(C32:OFFSET(C32,D$4,0))</f>
        <v>5.7277402662233509E-2</v>
      </c>
      <c r="E32" s="116">
        <v>2.59</v>
      </c>
      <c r="F32" s="181">
        <v>5.0764078941927901E-2</v>
      </c>
      <c r="G32" s="34"/>
      <c r="H32" s="181"/>
      <c r="I32" s="5"/>
      <c r="J32" s="5"/>
      <c r="K32" s="5"/>
      <c r="L32" s="5"/>
      <c r="M32" s="5"/>
      <c r="N32" s="5"/>
      <c r="O32" s="5"/>
      <c r="P32" s="5"/>
      <c r="Q32" s="5"/>
      <c r="R32" s="5"/>
      <c r="S32" s="5"/>
      <c r="T32" s="5"/>
      <c r="U32" s="5"/>
      <c r="V32" s="5"/>
      <c r="W32" s="177"/>
      <c r="X32" s="5"/>
      <c r="Y32" s="5"/>
    </row>
    <row r="33" spans="1:25" ht="15" customHeight="1" x14ac:dyDescent="0.2">
      <c r="A33" s="116">
        <f t="shared" si="0"/>
        <v>2020</v>
      </c>
      <c r="B33" s="182">
        <v>44035</v>
      </c>
      <c r="C33" s="183">
        <v>1.24</v>
      </c>
      <c r="D33" s="181">
        <f ca="1">STDEV(C33:OFFSET(C33,D$4,0))/AVERAGE(C33:OFFSET(C33,D$4,0))</f>
        <v>5.5736618243722273E-2</v>
      </c>
      <c r="E33" s="116">
        <v>2.6</v>
      </c>
      <c r="F33" s="181">
        <v>4.7733014180158503E-2</v>
      </c>
      <c r="G33" s="34"/>
      <c r="H33" s="181"/>
      <c r="I33" s="5"/>
      <c r="J33" s="5"/>
      <c r="K33" s="5"/>
      <c r="L33" s="5"/>
      <c r="M33" s="5"/>
      <c r="N33" s="5"/>
      <c r="O33" s="5"/>
      <c r="P33" s="5"/>
      <c r="Q33" s="5"/>
      <c r="R33" s="5"/>
      <c r="S33" s="5"/>
      <c r="T33" s="5"/>
      <c r="U33" s="5"/>
      <c r="V33" s="5"/>
      <c r="W33" s="177"/>
      <c r="X33" s="5"/>
      <c r="Y33" s="5"/>
    </row>
    <row r="34" spans="1:25" ht="15" customHeight="1" x14ac:dyDescent="0.2">
      <c r="A34" s="116">
        <f t="shared" si="0"/>
        <v>2020</v>
      </c>
      <c r="B34" s="182">
        <v>44034</v>
      </c>
      <c r="C34" s="183">
        <v>1.29</v>
      </c>
      <c r="D34" s="181">
        <f ca="1">STDEV(C34:OFFSET(C34,D$4,0))/AVERAGE(C34:OFFSET(C34,D$4,0))</f>
        <v>5.6544774331781872E-2</v>
      </c>
      <c r="E34" s="116">
        <v>2.66</v>
      </c>
      <c r="F34" s="181">
        <v>4.5082258672262003E-2</v>
      </c>
      <c r="G34" s="34"/>
      <c r="H34" s="181"/>
      <c r="I34" s="5"/>
      <c r="J34" s="5"/>
      <c r="K34" s="5"/>
      <c r="L34" s="5"/>
      <c r="M34" s="5"/>
      <c r="N34" s="5"/>
      <c r="O34" s="5"/>
      <c r="P34" s="5"/>
      <c r="Q34" s="5"/>
      <c r="R34" s="5"/>
      <c r="S34" s="5"/>
      <c r="T34" s="5"/>
      <c r="U34" s="5"/>
      <c r="V34" s="5"/>
      <c r="W34" s="177"/>
      <c r="X34" s="5"/>
      <c r="Y34" s="5"/>
    </row>
    <row r="35" spans="1:25" ht="15" customHeight="1" x14ac:dyDescent="0.2">
      <c r="A35" s="116">
        <f t="shared" si="0"/>
        <v>2020</v>
      </c>
      <c r="B35" s="182">
        <v>44033</v>
      </c>
      <c r="C35" s="183">
        <v>1.31</v>
      </c>
      <c r="D35" s="181">
        <f ca="1">STDEV(C35:OFFSET(C35,D$4,0))/AVERAGE(C35:OFFSET(C35,D$4,0))</f>
        <v>6.1687377615841622E-2</v>
      </c>
      <c r="E35" s="116">
        <v>2.7</v>
      </c>
      <c r="F35" s="181">
        <v>4.4755149777370398E-2</v>
      </c>
      <c r="G35" s="34"/>
      <c r="H35" s="181"/>
      <c r="I35" s="5"/>
      <c r="J35" s="5"/>
      <c r="K35" s="5"/>
      <c r="L35" s="5"/>
      <c r="M35" s="5"/>
      <c r="N35" s="5"/>
      <c r="O35" s="5"/>
      <c r="P35" s="5"/>
      <c r="Q35" s="5"/>
      <c r="R35" s="5"/>
      <c r="S35" s="5"/>
      <c r="T35" s="5"/>
      <c r="U35" s="5"/>
      <c r="V35" s="5"/>
      <c r="W35" s="177"/>
      <c r="X35" s="5"/>
      <c r="Y35" s="5"/>
    </row>
    <row r="36" spans="1:25" ht="15" customHeight="1" x14ac:dyDescent="0.2">
      <c r="A36" s="116">
        <f t="shared" si="0"/>
        <v>2020</v>
      </c>
      <c r="B36" s="182">
        <v>44032</v>
      </c>
      <c r="C36" s="183">
        <v>1.32</v>
      </c>
      <c r="D36" s="181">
        <f ca="1">STDEV(C36:OFFSET(C36,D$4,0))/AVERAGE(C36:OFFSET(C36,D$4,0))</f>
        <v>6.7589761119866892E-2</v>
      </c>
      <c r="E36" s="116">
        <v>2.71</v>
      </c>
      <c r="F36" s="181">
        <v>4.5237203232532899E-2</v>
      </c>
      <c r="G36" s="34"/>
      <c r="H36" s="181"/>
      <c r="I36" s="5"/>
      <c r="J36" s="5"/>
      <c r="K36" s="5"/>
      <c r="L36" s="5"/>
      <c r="M36" s="5"/>
      <c r="N36" s="5"/>
      <c r="O36" s="5"/>
      <c r="P36" s="5"/>
      <c r="Q36" s="5"/>
      <c r="R36" s="5"/>
      <c r="S36" s="5"/>
      <c r="T36" s="5"/>
      <c r="U36" s="5"/>
      <c r="V36" s="5"/>
      <c r="W36" s="177"/>
      <c r="X36" s="5"/>
      <c r="Y36" s="5"/>
    </row>
    <row r="37" spans="1:25" ht="15" customHeight="1" x14ac:dyDescent="0.2">
      <c r="A37" s="116">
        <f t="shared" si="0"/>
        <v>2020</v>
      </c>
      <c r="B37" s="182">
        <v>44029</v>
      </c>
      <c r="C37" s="183">
        <v>1.33</v>
      </c>
      <c r="D37" s="181">
        <f ca="1">STDEV(C37:OFFSET(C37,D$4,0))/AVERAGE(C37:OFFSET(C37,D$4,0))</f>
        <v>6.9067752715062505E-2</v>
      </c>
      <c r="E37" s="116">
        <v>2.76</v>
      </c>
      <c r="F37" s="181">
        <v>4.5390656382619798E-2</v>
      </c>
      <c r="G37" s="34"/>
      <c r="H37" s="181"/>
      <c r="I37" s="5"/>
      <c r="J37" s="5"/>
      <c r="K37" s="5"/>
      <c r="L37" s="5"/>
      <c r="M37" s="5"/>
      <c r="N37" s="5"/>
      <c r="O37" s="5"/>
      <c r="P37" s="5"/>
      <c r="Q37" s="5"/>
      <c r="R37" s="5"/>
      <c r="S37" s="5"/>
      <c r="T37" s="5"/>
      <c r="U37" s="5"/>
      <c r="V37" s="5"/>
      <c r="W37" s="177"/>
      <c r="X37" s="5"/>
      <c r="Y37" s="5"/>
    </row>
    <row r="38" spans="1:25" ht="15" customHeight="1" x14ac:dyDescent="0.2">
      <c r="A38" s="116">
        <f t="shared" si="0"/>
        <v>2020</v>
      </c>
      <c r="B38" s="182">
        <v>44028</v>
      </c>
      <c r="C38" s="183">
        <v>1.31</v>
      </c>
      <c r="D38" s="181">
        <f ca="1">STDEV(C38:OFFSET(C38,D$4,0))/AVERAGE(C38:OFFSET(C38,D$4,0))</f>
        <v>6.8696967657775165E-2</v>
      </c>
      <c r="E38" s="116">
        <v>2.74</v>
      </c>
      <c r="F38" s="181">
        <v>4.4961642165780497E-2</v>
      </c>
      <c r="G38" s="34"/>
      <c r="H38" s="181"/>
      <c r="I38" s="5"/>
      <c r="J38" s="5"/>
      <c r="K38" s="5"/>
      <c r="L38" s="5"/>
      <c r="M38" s="5"/>
      <c r="N38" s="5"/>
      <c r="O38" s="5"/>
      <c r="P38" s="5"/>
      <c r="Q38" s="5"/>
      <c r="R38" s="5"/>
      <c r="S38" s="5"/>
      <c r="T38" s="5"/>
      <c r="U38" s="5"/>
      <c r="V38" s="5"/>
      <c r="W38" s="177"/>
      <c r="X38" s="5"/>
      <c r="Y38" s="5"/>
    </row>
    <row r="39" spans="1:25" ht="15" customHeight="1" x14ac:dyDescent="0.2">
      <c r="A39" s="116">
        <f t="shared" si="0"/>
        <v>2020</v>
      </c>
      <c r="B39" s="182">
        <v>44027</v>
      </c>
      <c r="C39" s="183">
        <v>1.33</v>
      </c>
      <c r="D39" s="181">
        <f ca="1">STDEV(C39:OFFSET(C39,D$4,0))/AVERAGE(C39:OFFSET(C39,D$4,0))</f>
        <v>6.617866937155964E-2</v>
      </c>
      <c r="E39" s="116">
        <v>2.78</v>
      </c>
      <c r="F39" s="181">
        <v>4.3046826937771697E-2</v>
      </c>
      <c r="G39" s="34"/>
      <c r="H39" s="181"/>
      <c r="I39" s="5"/>
      <c r="J39" s="5"/>
      <c r="K39" s="5"/>
      <c r="L39" s="5"/>
      <c r="M39" s="5"/>
      <c r="N39" s="5"/>
      <c r="O39" s="5"/>
      <c r="P39" s="5"/>
      <c r="Q39" s="5"/>
      <c r="R39" s="5"/>
      <c r="S39" s="5"/>
      <c r="T39" s="5"/>
      <c r="U39" s="5"/>
      <c r="V39" s="5"/>
      <c r="W39" s="177"/>
      <c r="X39" s="5"/>
      <c r="Y39" s="5"/>
    </row>
    <row r="40" spans="1:25" ht="15" customHeight="1" x14ac:dyDescent="0.2">
      <c r="A40" s="116">
        <f t="shared" si="0"/>
        <v>2020</v>
      </c>
      <c r="B40" s="182">
        <v>44026</v>
      </c>
      <c r="C40" s="183">
        <v>1.3</v>
      </c>
      <c r="D40" s="181">
        <f ca="1">STDEV(C40:OFFSET(C40,D$4,0))/AVERAGE(C40:OFFSET(C40,D$4,0))</f>
        <v>6.4058737158259077E-2</v>
      </c>
      <c r="E40" s="116">
        <v>2.76</v>
      </c>
      <c r="F40" s="181">
        <v>4.1299403580233499E-2</v>
      </c>
      <c r="G40" s="34"/>
      <c r="H40" s="181"/>
      <c r="I40" s="5"/>
      <c r="J40" s="5"/>
      <c r="K40" s="5"/>
      <c r="L40" s="5"/>
      <c r="M40" s="20"/>
      <c r="N40" s="20"/>
      <c r="O40" s="5"/>
      <c r="P40" s="5"/>
      <c r="Q40" s="5"/>
      <c r="R40" s="5"/>
      <c r="S40" s="5"/>
      <c r="T40" s="5"/>
      <c r="U40" s="5"/>
      <c r="V40" s="5"/>
      <c r="W40" s="177"/>
      <c r="X40" s="5"/>
      <c r="Y40" s="5"/>
    </row>
    <row r="41" spans="1:25" ht="15" customHeight="1" x14ac:dyDescent="0.2">
      <c r="A41" s="116">
        <f t="shared" si="0"/>
        <v>2020</v>
      </c>
      <c r="B41" s="182">
        <v>44025</v>
      </c>
      <c r="C41" s="183">
        <v>1.33</v>
      </c>
      <c r="D41" s="181">
        <f ca="1">STDEV(C41:OFFSET(C41,D$4,0))/AVERAGE(C41:OFFSET(C41,D$4,0))</f>
        <v>6.1007004689035756E-2</v>
      </c>
      <c r="E41" s="116">
        <v>2.81</v>
      </c>
      <c r="F41" s="181">
        <v>3.8477919784269302E-2</v>
      </c>
      <c r="G41" s="34"/>
      <c r="H41" s="181"/>
      <c r="I41" s="5"/>
      <c r="J41" s="5"/>
      <c r="K41" s="5"/>
      <c r="L41" s="5"/>
      <c r="M41" s="20"/>
      <c r="N41" s="20"/>
      <c r="O41" s="5"/>
      <c r="P41" s="5"/>
      <c r="Q41" s="5"/>
      <c r="R41" s="5"/>
      <c r="S41" s="5"/>
      <c r="T41" s="5"/>
      <c r="U41" s="5"/>
      <c r="V41" s="5"/>
      <c r="W41" s="177"/>
      <c r="X41" s="5"/>
      <c r="Y41" s="5"/>
    </row>
    <row r="42" spans="1:25" ht="15" customHeight="1" x14ac:dyDescent="0.2">
      <c r="A42" s="116">
        <f t="shared" si="0"/>
        <v>2020</v>
      </c>
      <c r="B42" s="182">
        <v>44022</v>
      </c>
      <c r="C42" s="183">
        <v>1.33</v>
      </c>
      <c r="D42" s="181">
        <f ca="1">STDEV(C42:OFFSET(C42,D$4,0))/AVERAGE(C42:OFFSET(C42,D$4,0))</f>
        <v>5.8472957502513273E-2</v>
      </c>
      <c r="E42" s="116">
        <v>2.8</v>
      </c>
      <c r="F42" s="181">
        <v>3.7090250444346301E-2</v>
      </c>
      <c r="G42" s="34"/>
      <c r="H42" s="181"/>
      <c r="I42" s="5"/>
      <c r="J42" s="5"/>
      <c r="K42" s="5"/>
      <c r="L42" s="5"/>
      <c r="M42" s="5"/>
      <c r="N42" s="5"/>
      <c r="O42" s="5"/>
      <c r="P42" s="5"/>
      <c r="Q42" s="5"/>
      <c r="R42" s="5"/>
      <c r="S42" s="5"/>
      <c r="T42" s="5"/>
      <c r="U42" s="5"/>
      <c r="V42" s="5"/>
      <c r="W42" s="177"/>
      <c r="X42" s="5"/>
      <c r="Y42" s="5"/>
    </row>
    <row r="43" spans="1:25" ht="15" customHeight="1" x14ac:dyDescent="0.2">
      <c r="A43" s="116">
        <f t="shared" si="0"/>
        <v>2020</v>
      </c>
      <c r="B43" s="182">
        <v>44021</v>
      </c>
      <c r="C43" s="183">
        <v>1.32</v>
      </c>
      <c r="D43" s="181">
        <f ca="1">STDEV(C43:OFFSET(C43,D$4,0))/AVERAGE(C43:OFFSET(C43,D$4,0))</f>
        <v>5.5849748843509739E-2</v>
      </c>
      <c r="E43" s="116">
        <v>2.8</v>
      </c>
      <c r="F43" s="181">
        <v>3.47274280568379E-2</v>
      </c>
      <c r="G43" s="34"/>
      <c r="H43" s="181"/>
      <c r="I43" s="5"/>
      <c r="J43" s="5"/>
      <c r="K43" s="5"/>
      <c r="L43" s="5"/>
      <c r="M43" s="5"/>
      <c r="N43" s="5"/>
      <c r="O43" s="5"/>
      <c r="P43" s="5"/>
      <c r="Q43" s="5"/>
      <c r="R43" s="5"/>
      <c r="S43" s="5"/>
      <c r="T43" s="5"/>
      <c r="U43" s="5"/>
      <c r="V43" s="5"/>
      <c r="W43" s="177"/>
      <c r="X43" s="5"/>
      <c r="Y43" s="5"/>
    </row>
    <row r="44" spans="1:25" ht="15" customHeight="1" x14ac:dyDescent="0.2">
      <c r="A44" s="116">
        <f t="shared" si="0"/>
        <v>2020</v>
      </c>
      <c r="B44" s="182">
        <v>44020</v>
      </c>
      <c r="C44" s="183">
        <v>1.39</v>
      </c>
      <c r="D44" s="181">
        <f ca="1">STDEV(C44:OFFSET(C44,D$4,0))/AVERAGE(C44:OFFSET(C44,D$4,0))</f>
        <v>5.2691647950852689E-2</v>
      </c>
      <c r="E44" s="116">
        <v>2.89</v>
      </c>
      <c r="F44" s="181">
        <v>3.2005987216467698E-2</v>
      </c>
      <c r="G44" s="34"/>
      <c r="H44" s="181"/>
      <c r="I44" s="5"/>
      <c r="J44" s="5"/>
      <c r="K44" s="5"/>
      <c r="L44" s="5"/>
      <c r="M44" s="5"/>
      <c r="N44" s="5"/>
      <c r="O44" s="5"/>
      <c r="P44" s="5"/>
      <c r="Q44" s="5"/>
      <c r="R44" s="5"/>
      <c r="S44" s="5"/>
      <c r="T44" s="5"/>
      <c r="U44" s="5"/>
      <c r="V44" s="5"/>
      <c r="W44" s="177"/>
      <c r="X44" s="5"/>
      <c r="Y44" s="5"/>
    </row>
    <row r="45" spans="1:25" ht="15" customHeight="1" x14ac:dyDescent="0.2">
      <c r="A45" s="116">
        <f t="shared" si="0"/>
        <v>2020</v>
      </c>
      <c r="B45" s="182">
        <v>44019</v>
      </c>
      <c r="C45" s="183">
        <v>1.38</v>
      </c>
      <c r="D45" s="181">
        <f ca="1">STDEV(C45:OFFSET(C45,D$4,0))/AVERAGE(C45:OFFSET(C45,D$4,0))</f>
        <v>5.3257031238849686E-2</v>
      </c>
      <c r="E45" s="116">
        <v>2.89</v>
      </c>
      <c r="F45" s="181">
        <v>3.05408106990376E-2</v>
      </c>
      <c r="G45" s="34"/>
      <c r="H45" s="181"/>
      <c r="I45" s="5"/>
      <c r="J45" s="5"/>
      <c r="K45" s="5"/>
      <c r="L45" s="5"/>
      <c r="M45" s="5"/>
      <c r="N45" s="5"/>
      <c r="O45" s="5"/>
      <c r="P45" s="5"/>
      <c r="Q45" s="5"/>
      <c r="R45" s="5"/>
      <c r="S45" s="5"/>
      <c r="T45" s="5"/>
      <c r="U45" s="5"/>
      <c r="V45" s="5"/>
      <c r="W45" s="177"/>
      <c r="X45" s="5"/>
      <c r="Y45" s="5"/>
    </row>
    <row r="46" spans="1:25" ht="15" customHeight="1" x14ac:dyDescent="0.2">
      <c r="A46" s="116">
        <f t="shared" si="0"/>
        <v>2020</v>
      </c>
      <c r="B46" s="182">
        <v>44018</v>
      </c>
      <c r="C46" s="183">
        <v>1.45</v>
      </c>
      <c r="D46" s="181">
        <f ca="1">STDEV(C46:OFFSET(C46,D$4,0))/AVERAGE(C46:OFFSET(C46,D$4,0))</f>
        <v>5.2749859372053273E-2</v>
      </c>
      <c r="E46" s="116">
        <v>2.97</v>
      </c>
      <c r="F46" s="181">
        <v>2.89464519038054E-2</v>
      </c>
      <c r="G46" s="34"/>
      <c r="H46" s="181"/>
      <c r="I46" s="5"/>
      <c r="J46" s="5"/>
      <c r="K46" s="5"/>
      <c r="L46" s="5"/>
      <c r="M46" s="5"/>
      <c r="N46" s="5"/>
      <c r="O46" s="5"/>
      <c r="P46" s="5"/>
      <c r="Q46" s="5"/>
      <c r="R46" s="5"/>
      <c r="S46" s="5"/>
      <c r="T46" s="5"/>
      <c r="U46" s="5"/>
      <c r="V46" s="5"/>
      <c r="W46" s="177"/>
      <c r="X46" s="5"/>
      <c r="Y46" s="5"/>
    </row>
    <row r="47" spans="1:25" ht="15" customHeight="1" x14ac:dyDescent="0.2">
      <c r="A47" s="116">
        <f t="shared" si="0"/>
        <v>2020</v>
      </c>
      <c r="B47" s="182">
        <v>44014</v>
      </c>
      <c r="C47" s="183">
        <v>1.43</v>
      </c>
      <c r="D47" s="181">
        <f ca="1">STDEV(C47:OFFSET(C47,D$4,0))/AVERAGE(C47:OFFSET(C47,D$4,0))</f>
        <v>5.3502927204254876E-2</v>
      </c>
      <c r="E47" s="116">
        <v>2.99</v>
      </c>
      <c r="F47" s="181">
        <v>2.8879831761334001E-2</v>
      </c>
      <c r="G47" s="34"/>
      <c r="H47" s="181"/>
      <c r="I47" s="5"/>
      <c r="J47" s="5"/>
      <c r="K47" s="5"/>
      <c r="L47" s="5"/>
      <c r="M47" s="5"/>
      <c r="N47" s="5"/>
      <c r="O47" s="5"/>
      <c r="P47" s="5"/>
      <c r="Q47" s="5"/>
      <c r="R47" s="5"/>
      <c r="S47" s="5"/>
      <c r="T47" s="5"/>
      <c r="U47" s="5"/>
      <c r="V47" s="5"/>
      <c r="W47" s="177"/>
      <c r="X47" s="5"/>
      <c r="Y47" s="5"/>
    </row>
    <row r="48" spans="1:25" ht="15" customHeight="1" x14ac:dyDescent="0.2">
      <c r="A48" s="116">
        <f t="shared" si="0"/>
        <v>2020</v>
      </c>
      <c r="B48" s="182">
        <v>44013</v>
      </c>
      <c r="C48" s="183">
        <v>1.43</v>
      </c>
      <c r="D48" s="181">
        <f ca="1">STDEV(C48:OFFSET(C48,D$4,0))/AVERAGE(C48:OFFSET(C48,D$4,0))</f>
        <v>5.3502927204254876E-2</v>
      </c>
      <c r="E48" s="116">
        <v>3.01</v>
      </c>
      <c r="F48" s="181">
        <v>2.9456403146147999E-2</v>
      </c>
      <c r="G48" s="34"/>
      <c r="H48" s="181"/>
      <c r="I48" s="5"/>
      <c r="J48" s="5"/>
      <c r="K48" s="5"/>
      <c r="L48" s="5"/>
      <c r="M48" s="5"/>
      <c r="N48" s="5"/>
      <c r="O48" s="5"/>
      <c r="P48" s="5"/>
      <c r="Q48" s="5"/>
      <c r="R48" s="5"/>
      <c r="S48" s="5"/>
      <c r="T48" s="5"/>
      <c r="U48" s="5"/>
      <c r="V48" s="5"/>
      <c r="W48" s="177"/>
      <c r="X48" s="5"/>
      <c r="Y48" s="5"/>
    </row>
    <row r="49" spans="1:25" ht="15" customHeight="1" x14ac:dyDescent="0.15">
      <c r="A49" s="116">
        <f t="shared" si="0"/>
        <v>2020</v>
      </c>
      <c r="B49" s="105">
        <v>44012</v>
      </c>
      <c r="C49" s="183">
        <v>1.41</v>
      </c>
      <c r="D49" s="181">
        <f ca="1">STDEV(C49:OFFSET(C49,D$4,0))/AVERAGE(C49:OFFSET(C49,D$4,0))</f>
        <v>5.3383567462920806E-2</v>
      </c>
      <c r="E49" s="116">
        <v>3</v>
      </c>
      <c r="F49" s="181">
        <v>3.0907198882589599E-2</v>
      </c>
      <c r="G49" s="34"/>
      <c r="H49" s="181"/>
      <c r="I49" s="5"/>
      <c r="J49" s="5"/>
      <c r="K49" s="5"/>
      <c r="L49" s="5"/>
      <c r="M49" s="5"/>
      <c r="N49" s="5"/>
      <c r="O49" s="5"/>
      <c r="P49" s="5"/>
      <c r="Q49" s="5"/>
      <c r="R49" s="5"/>
      <c r="S49" s="5"/>
      <c r="T49" s="5"/>
      <c r="U49" s="5"/>
      <c r="V49" s="5"/>
      <c r="W49" s="177"/>
      <c r="X49" s="5"/>
      <c r="Y49" s="5"/>
    </row>
    <row r="50" spans="1:25" ht="15" customHeight="1" x14ac:dyDescent="0.15">
      <c r="A50" s="116">
        <f t="shared" si="0"/>
        <v>2020</v>
      </c>
      <c r="B50" s="105">
        <v>44011</v>
      </c>
      <c r="C50" s="183">
        <v>1.39</v>
      </c>
      <c r="D50" s="181">
        <f ca="1">STDEV(C50:OFFSET(C50,D$4,0))/AVERAGE(C50:OFFSET(C50,D$4,0))</f>
        <v>5.6177263736138322E-2</v>
      </c>
      <c r="E50" s="116">
        <v>2.97</v>
      </c>
      <c r="F50" s="181">
        <v>3.0512857969812401E-2</v>
      </c>
      <c r="G50" s="34"/>
      <c r="H50" s="181"/>
      <c r="I50" s="5"/>
      <c r="J50" s="5"/>
      <c r="K50" s="5"/>
      <c r="L50" s="5"/>
      <c r="M50" s="5"/>
      <c r="N50" s="5"/>
      <c r="O50" s="5"/>
      <c r="P50" s="5"/>
      <c r="Q50" s="5"/>
      <c r="R50" s="5"/>
      <c r="S50" s="5"/>
      <c r="T50" s="5"/>
      <c r="U50" s="5"/>
      <c r="V50" s="5"/>
      <c r="W50" s="177"/>
      <c r="X50" s="5"/>
      <c r="Y50" s="5"/>
    </row>
    <row r="51" spans="1:25" ht="15" customHeight="1" x14ac:dyDescent="0.15">
      <c r="A51" s="116">
        <f t="shared" si="0"/>
        <v>2020</v>
      </c>
      <c r="B51" s="105">
        <v>44008</v>
      </c>
      <c r="C51" s="183">
        <v>1.37</v>
      </c>
      <c r="D51" s="181">
        <f ca="1">STDEV(C51:OFFSET(C51,D$4,0))/AVERAGE(C51:OFFSET(C51,D$4,0))</f>
        <v>5.9262537361077505E-2</v>
      </c>
      <c r="E51" s="116">
        <v>2.95</v>
      </c>
      <c r="F51" s="181">
        <v>2.9418127166353301E-2</v>
      </c>
      <c r="G51" s="34"/>
      <c r="H51" s="181"/>
      <c r="I51" s="5"/>
      <c r="J51" s="5"/>
      <c r="K51" s="5"/>
      <c r="L51" s="5"/>
      <c r="M51" s="5"/>
      <c r="N51" s="5"/>
      <c r="O51" s="5"/>
      <c r="P51" s="5"/>
      <c r="Q51" s="5"/>
      <c r="R51" s="5"/>
      <c r="S51" s="5"/>
      <c r="T51" s="5"/>
      <c r="U51" s="5"/>
      <c r="V51" s="5"/>
      <c r="W51" s="177"/>
      <c r="X51" s="5"/>
      <c r="Y51" s="5"/>
    </row>
    <row r="52" spans="1:25" ht="15" customHeight="1" x14ac:dyDescent="0.15">
      <c r="A52" s="116">
        <f t="shared" si="0"/>
        <v>2020</v>
      </c>
      <c r="B52" s="105">
        <v>44007</v>
      </c>
      <c r="C52" s="183">
        <v>1.43</v>
      </c>
      <c r="D52" s="181">
        <f ca="1">STDEV(C52:OFFSET(C52,D$4,0))/AVERAGE(C52:OFFSET(C52,D$4,0))</f>
        <v>5.984288371784869E-2</v>
      </c>
      <c r="E52" s="116">
        <v>2.98</v>
      </c>
      <c r="F52" s="181">
        <v>2.7915061204342399E-2</v>
      </c>
      <c r="G52" s="34"/>
      <c r="H52" s="181"/>
      <c r="I52" s="5"/>
      <c r="J52" s="5"/>
      <c r="K52" s="5"/>
      <c r="L52" s="5"/>
      <c r="M52" s="5"/>
      <c r="N52" s="5"/>
      <c r="O52" s="5"/>
      <c r="P52" s="5"/>
      <c r="Q52" s="5"/>
      <c r="R52" s="5"/>
      <c r="S52" s="5"/>
      <c r="T52" s="5"/>
      <c r="U52" s="5"/>
      <c r="V52" s="5"/>
      <c r="W52" s="177"/>
      <c r="X52" s="5"/>
      <c r="Y52" s="5"/>
    </row>
    <row r="53" spans="1:25" ht="15" customHeight="1" x14ac:dyDescent="0.15">
      <c r="A53" s="116">
        <f t="shared" si="0"/>
        <v>2020</v>
      </c>
      <c r="B53" s="105">
        <v>44006</v>
      </c>
      <c r="C53" s="183">
        <v>1.44</v>
      </c>
      <c r="D53" s="181">
        <f ca="1">STDEV(C53:OFFSET(C53,D$4,0))/AVERAGE(C53:OFFSET(C53,D$4,0))</f>
        <v>6.0686183884065881E-2</v>
      </c>
      <c r="E53" s="116">
        <v>3</v>
      </c>
      <c r="F53" s="181">
        <v>2.6826170043393001E-2</v>
      </c>
      <c r="G53" s="34"/>
      <c r="H53" s="181"/>
      <c r="I53" s="5"/>
      <c r="J53" s="5"/>
      <c r="K53" s="5"/>
      <c r="L53" s="5"/>
      <c r="M53" s="5"/>
      <c r="N53" s="5"/>
      <c r="O53" s="5"/>
      <c r="P53" s="5"/>
      <c r="Q53" s="5"/>
      <c r="R53" s="5"/>
      <c r="S53" s="5"/>
      <c r="T53" s="5"/>
      <c r="U53" s="5"/>
      <c r="V53" s="5"/>
      <c r="W53" s="177"/>
      <c r="X53" s="5"/>
      <c r="Y53" s="5"/>
    </row>
    <row r="54" spans="1:25" ht="15" customHeight="1" x14ac:dyDescent="0.15">
      <c r="A54" s="116">
        <f t="shared" si="0"/>
        <v>2020</v>
      </c>
      <c r="B54" s="105">
        <v>44005</v>
      </c>
      <c r="C54" s="183">
        <v>1.49</v>
      </c>
      <c r="D54" s="181">
        <f ca="1">STDEV(C54:OFFSET(C54,D$4,0))/AVERAGE(C54:OFFSET(C54,D$4,0))</f>
        <v>6.077470006398461E-2</v>
      </c>
      <c r="E54" s="116">
        <v>3.01</v>
      </c>
      <c r="F54" s="181">
        <v>2.6373536913605999E-2</v>
      </c>
      <c r="G54" s="34"/>
      <c r="H54" s="181"/>
      <c r="I54" s="5"/>
      <c r="J54" s="5"/>
      <c r="K54" s="5"/>
      <c r="L54" s="5"/>
      <c r="M54" s="5"/>
      <c r="N54" s="5"/>
      <c r="O54" s="5"/>
      <c r="P54" s="5"/>
      <c r="Q54" s="5"/>
      <c r="R54" s="5"/>
      <c r="S54" s="5"/>
      <c r="T54" s="5"/>
      <c r="U54" s="5"/>
      <c r="V54" s="5"/>
      <c r="W54" s="177"/>
      <c r="X54" s="5"/>
      <c r="Y54" s="5"/>
    </row>
    <row r="55" spans="1:25" ht="15" customHeight="1" x14ac:dyDescent="0.15">
      <c r="A55" s="116">
        <f t="shared" si="0"/>
        <v>2020</v>
      </c>
      <c r="B55" s="105">
        <v>44004</v>
      </c>
      <c r="C55" s="183">
        <v>1.46</v>
      </c>
      <c r="D55" s="181">
        <f ca="1">STDEV(C55:OFFSET(C55,D$4,0))/AVERAGE(C55:OFFSET(C55,D$4,0))</f>
        <v>6.1485130477548479E-2</v>
      </c>
      <c r="E55" s="116">
        <v>3</v>
      </c>
      <c r="F55" s="181">
        <v>2.5335432764835901E-2</v>
      </c>
      <c r="G55" s="34"/>
      <c r="H55" s="181"/>
      <c r="I55" s="5"/>
      <c r="J55" s="5"/>
      <c r="K55" s="5"/>
      <c r="L55" s="5"/>
      <c r="M55" s="5"/>
      <c r="N55" s="5"/>
      <c r="O55" s="5"/>
      <c r="P55" s="5"/>
      <c r="Q55" s="5"/>
      <c r="R55" s="5"/>
      <c r="S55" s="5"/>
      <c r="T55" s="5"/>
      <c r="U55" s="5"/>
      <c r="V55" s="5"/>
      <c r="W55" s="177"/>
      <c r="X55" s="5"/>
      <c r="Y55" s="5"/>
    </row>
    <row r="56" spans="1:25" ht="15" customHeight="1" x14ac:dyDescent="0.15">
      <c r="A56" s="116">
        <f t="shared" si="0"/>
        <v>2020</v>
      </c>
      <c r="B56" s="105">
        <v>44001</v>
      </c>
      <c r="C56" s="183">
        <v>1.47</v>
      </c>
      <c r="D56" s="181">
        <f ca="1">STDEV(C56:OFFSET(C56,D$4,0))/AVERAGE(C56:OFFSET(C56,D$4,0))</f>
        <v>6.4439607396659382E-2</v>
      </c>
      <c r="E56" s="116">
        <v>3</v>
      </c>
      <c r="F56" s="181">
        <v>2.46941682227062E-2</v>
      </c>
      <c r="G56" s="34"/>
      <c r="H56" s="181"/>
      <c r="I56" s="5"/>
      <c r="J56" s="5"/>
      <c r="K56" s="5"/>
      <c r="L56" s="5"/>
      <c r="M56" s="5"/>
      <c r="N56" s="5"/>
      <c r="O56" s="5"/>
      <c r="P56" s="5"/>
      <c r="Q56" s="5"/>
      <c r="R56" s="5"/>
      <c r="S56" s="5"/>
      <c r="T56" s="5"/>
      <c r="U56" s="5"/>
      <c r="V56" s="5"/>
      <c r="W56" s="177"/>
      <c r="X56" s="5"/>
      <c r="Y56" s="5"/>
    </row>
    <row r="57" spans="1:25" ht="15" customHeight="1" x14ac:dyDescent="0.15">
      <c r="A57" s="116">
        <f t="shared" si="0"/>
        <v>2020</v>
      </c>
      <c r="B57" s="105">
        <v>44000</v>
      </c>
      <c r="C57" s="183">
        <v>1.47</v>
      </c>
      <c r="D57" s="181">
        <f ca="1">STDEV(C57:OFFSET(C57,D$4,0))/AVERAGE(C57:OFFSET(C57,D$4,0))</f>
        <v>6.4747217165293858E-2</v>
      </c>
      <c r="E57" s="116">
        <v>2.99</v>
      </c>
      <c r="F57" s="181">
        <v>2.3421788478724798E-2</v>
      </c>
      <c r="G57" s="34"/>
      <c r="H57" s="181"/>
      <c r="I57" s="5"/>
      <c r="J57" s="5"/>
      <c r="K57" s="5"/>
      <c r="L57" s="5"/>
      <c r="M57" s="5"/>
      <c r="N57" s="5"/>
      <c r="O57" s="5"/>
      <c r="P57" s="5"/>
      <c r="Q57" s="5"/>
      <c r="R57" s="5"/>
      <c r="S57" s="5"/>
      <c r="T57" s="5"/>
      <c r="U57" s="5"/>
      <c r="V57" s="5"/>
      <c r="W57" s="177"/>
      <c r="X57" s="5"/>
      <c r="Y57" s="5"/>
    </row>
    <row r="58" spans="1:25" ht="15" customHeight="1" x14ac:dyDescent="0.15">
      <c r="A58" s="116">
        <f t="shared" si="0"/>
        <v>2020</v>
      </c>
      <c r="B58" s="105">
        <v>43999</v>
      </c>
      <c r="C58" s="183">
        <v>1.52</v>
      </c>
      <c r="D58" s="181">
        <f ca="1">STDEV(C58:OFFSET(C58,D$4,0))/AVERAGE(C58:OFFSET(C58,D$4,0))</f>
        <v>6.7011287888363982E-2</v>
      </c>
      <c r="E58" s="116">
        <v>3.05</v>
      </c>
      <c r="F58" s="181">
        <v>2.30075386086682E-2</v>
      </c>
      <c r="G58" s="34"/>
      <c r="H58" s="181"/>
      <c r="I58" s="5"/>
      <c r="J58" s="5"/>
      <c r="K58" s="5"/>
      <c r="L58" s="5"/>
      <c r="M58" s="5"/>
      <c r="N58" s="5"/>
      <c r="O58" s="5"/>
      <c r="P58" s="5"/>
      <c r="Q58" s="5"/>
      <c r="R58" s="5"/>
      <c r="S58" s="5"/>
      <c r="T58" s="5"/>
      <c r="U58" s="5"/>
      <c r="V58" s="5"/>
      <c r="W58" s="177"/>
      <c r="X58" s="5"/>
      <c r="Y58" s="5"/>
    </row>
    <row r="59" spans="1:25" ht="15" customHeight="1" x14ac:dyDescent="0.15">
      <c r="A59" s="116">
        <f t="shared" si="0"/>
        <v>2020</v>
      </c>
      <c r="B59" s="105">
        <v>43998</v>
      </c>
      <c r="C59" s="183">
        <v>1.54</v>
      </c>
      <c r="D59" s="181">
        <f ca="1">STDEV(C59:OFFSET(C59,D$4,0))/AVERAGE(C59:OFFSET(C59,D$4,0))</f>
        <v>6.9545588950270812E-2</v>
      </c>
      <c r="E59" s="116">
        <v>3.12</v>
      </c>
      <c r="F59" s="181">
        <v>2.4056461683478299E-2</v>
      </c>
      <c r="G59" s="34"/>
      <c r="H59" s="181"/>
      <c r="I59" s="5"/>
      <c r="J59" s="5"/>
      <c r="K59" s="5"/>
      <c r="L59" s="5"/>
      <c r="M59" s="5"/>
      <c r="N59" s="5"/>
      <c r="O59" s="5"/>
      <c r="P59" s="5"/>
      <c r="Q59" s="5"/>
      <c r="R59" s="5"/>
      <c r="S59" s="5"/>
      <c r="T59" s="5"/>
      <c r="U59" s="5"/>
      <c r="V59" s="5"/>
      <c r="W59" s="177"/>
      <c r="X59" s="5"/>
      <c r="Y59" s="5"/>
    </row>
    <row r="60" spans="1:25" ht="15" customHeight="1" x14ac:dyDescent="0.15">
      <c r="A60" s="116">
        <f t="shared" si="0"/>
        <v>2020</v>
      </c>
      <c r="B60" s="105">
        <v>43997</v>
      </c>
      <c r="C60" s="183">
        <v>1.45</v>
      </c>
      <c r="D60" s="181">
        <f ca="1">STDEV(C60:OFFSET(C60,D$4,0))/AVERAGE(C60:OFFSET(C60,D$4,0))</f>
        <v>7.1979504962796398E-2</v>
      </c>
      <c r="E60" s="116">
        <v>3.05</v>
      </c>
      <c r="F60" s="181">
        <v>2.6413083609958601E-2</v>
      </c>
      <c r="G60" s="34"/>
      <c r="H60" s="181"/>
      <c r="I60" s="5"/>
      <c r="J60" s="5"/>
      <c r="K60" s="5"/>
      <c r="L60" s="5"/>
      <c r="M60" s="5"/>
      <c r="N60" s="5"/>
      <c r="O60" s="5"/>
      <c r="P60" s="5"/>
      <c r="Q60" s="5"/>
      <c r="R60" s="5"/>
      <c r="S60" s="5"/>
      <c r="T60" s="5"/>
      <c r="U60" s="5"/>
      <c r="V60" s="5"/>
      <c r="W60" s="177"/>
      <c r="X60" s="5"/>
      <c r="Y60" s="5"/>
    </row>
    <row r="61" spans="1:25" ht="15" customHeight="1" x14ac:dyDescent="0.15">
      <c r="A61" s="116">
        <f t="shared" si="0"/>
        <v>2020</v>
      </c>
      <c r="B61" s="105">
        <v>43994</v>
      </c>
      <c r="C61" s="183">
        <v>1.45</v>
      </c>
      <c r="D61" s="181">
        <f ca="1">STDEV(C61:OFFSET(C61,D$4,0))/AVERAGE(C61:OFFSET(C61,D$4,0))</f>
        <v>7.4732872322733859E-2</v>
      </c>
      <c r="E61" s="116">
        <v>3.05</v>
      </c>
      <c r="F61" s="181">
        <v>2.8086500605919301E-2</v>
      </c>
      <c r="G61" s="34"/>
      <c r="H61" s="181"/>
      <c r="I61" s="5"/>
      <c r="J61" s="5"/>
      <c r="K61" s="5"/>
      <c r="L61" s="5"/>
      <c r="M61" s="5"/>
      <c r="N61" s="5"/>
      <c r="O61" s="5"/>
      <c r="P61" s="5"/>
      <c r="Q61" s="5"/>
      <c r="R61" s="5"/>
      <c r="S61" s="5"/>
      <c r="T61" s="5"/>
      <c r="U61" s="5"/>
      <c r="V61" s="5"/>
      <c r="W61" s="177"/>
      <c r="X61" s="5"/>
      <c r="Y61" s="5"/>
    </row>
    <row r="62" spans="1:25" ht="15" customHeight="1" x14ac:dyDescent="0.15">
      <c r="A62" s="116">
        <f t="shared" si="0"/>
        <v>2020</v>
      </c>
      <c r="B62" s="105">
        <v>43993</v>
      </c>
      <c r="C62" s="183">
        <v>1.41</v>
      </c>
      <c r="D62" s="181">
        <f ca="1">STDEV(C62:OFFSET(C62,D$4,0))/AVERAGE(C62:OFFSET(C62,D$4,0))</f>
        <v>7.8667628354790728E-2</v>
      </c>
      <c r="E62" s="116">
        <v>2.98</v>
      </c>
      <c r="F62" s="181">
        <v>2.96349097379109E-2</v>
      </c>
      <c r="G62" s="34"/>
      <c r="H62" s="181"/>
      <c r="I62" s="5"/>
      <c r="J62" s="5"/>
      <c r="K62" s="5"/>
      <c r="L62" s="5"/>
      <c r="M62" s="5"/>
      <c r="N62" s="5"/>
      <c r="O62" s="5"/>
      <c r="P62" s="5"/>
      <c r="Q62" s="5"/>
      <c r="R62" s="5"/>
      <c r="S62" s="5"/>
      <c r="T62" s="5"/>
      <c r="U62" s="5"/>
      <c r="V62" s="5"/>
      <c r="W62" s="177"/>
      <c r="X62" s="5"/>
      <c r="Y62" s="5"/>
    </row>
    <row r="63" spans="1:25" ht="15" customHeight="1" x14ac:dyDescent="0.15">
      <c r="A63" s="116">
        <f t="shared" si="0"/>
        <v>2020</v>
      </c>
      <c r="B63" s="105">
        <v>43992</v>
      </c>
      <c r="C63" s="183">
        <v>1.53</v>
      </c>
      <c r="D63" s="181">
        <f ca="1">STDEV(C63:OFFSET(C63,D$4,0))/AVERAGE(C63:OFFSET(C63,D$4,0))</f>
        <v>8.3881542234190379E-2</v>
      </c>
      <c r="E63" s="116">
        <v>3.06</v>
      </c>
      <c r="F63" s="181">
        <v>3.0403651439202199E-2</v>
      </c>
      <c r="G63" s="34"/>
      <c r="H63" s="181"/>
      <c r="I63" s="5"/>
      <c r="J63" s="5"/>
      <c r="K63" s="5"/>
      <c r="L63" s="5"/>
      <c r="M63" s="5"/>
      <c r="N63" s="5"/>
      <c r="O63" s="5"/>
      <c r="P63" s="5"/>
      <c r="Q63" s="5"/>
      <c r="R63" s="5"/>
      <c r="S63" s="5"/>
      <c r="T63" s="5"/>
      <c r="U63" s="5"/>
      <c r="V63" s="5"/>
      <c r="W63" s="177"/>
      <c r="X63" s="5"/>
      <c r="Y63" s="5"/>
    </row>
    <row r="64" spans="1:25" ht="15" customHeight="1" x14ac:dyDescent="0.15">
      <c r="A64" s="116">
        <f t="shared" si="0"/>
        <v>2020</v>
      </c>
      <c r="B64" s="105">
        <v>43991</v>
      </c>
      <c r="C64" s="183">
        <v>1.59</v>
      </c>
      <c r="D64" s="181">
        <f ca="1">STDEV(C64:OFFSET(C64,D$4,0))/AVERAGE(C64:OFFSET(C64,D$4,0))</f>
        <v>8.5515429864897657E-2</v>
      </c>
      <c r="E64" s="116">
        <v>3.12</v>
      </c>
      <c r="F64" s="181">
        <v>3.1353705535224603E-2</v>
      </c>
      <c r="G64" s="34"/>
      <c r="H64" s="181"/>
      <c r="I64" s="5"/>
      <c r="J64" s="5"/>
      <c r="K64" s="5"/>
      <c r="L64" s="5"/>
      <c r="M64" s="5"/>
      <c r="N64" s="5"/>
      <c r="O64" s="5"/>
      <c r="P64" s="5"/>
      <c r="Q64" s="5"/>
      <c r="R64" s="5"/>
      <c r="S64" s="5"/>
      <c r="T64" s="5"/>
      <c r="U64" s="5"/>
      <c r="V64" s="5"/>
      <c r="W64" s="177"/>
      <c r="X64" s="5"/>
      <c r="Y64" s="5"/>
    </row>
    <row r="65" spans="1:25" ht="15" customHeight="1" x14ac:dyDescent="0.15">
      <c r="A65" s="116">
        <f t="shared" si="0"/>
        <v>2020</v>
      </c>
      <c r="B65" s="105">
        <v>43990</v>
      </c>
      <c r="C65" s="183">
        <v>1.65</v>
      </c>
      <c r="D65" s="181">
        <f ca="1">STDEV(C65:OFFSET(C65,D$4,0))/AVERAGE(C65:OFFSET(C65,D$4,0))</f>
        <v>8.7873905534389729E-2</v>
      </c>
      <c r="E65" s="116">
        <v>3.2</v>
      </c>
      <c r="F65" s="181">
        <v>3.3331393220367003E-2</v>
      </c>
      <c r="G65" s="34"/>
      <c r="H65" s="181"/>
      <c r="I65" s="5"/>
      <c r="J65" s="5"/>
      <c r="K65" s="5"/>
      <c r="L65" s="5"/>
      <c r="M65" s="5"/>
      <c r="N65" s="5"/>
      <c r="O65" s="5"/>
      <c r="P65" s="5"/>
      <c r="Q65" s="5"/>
      <c r="R65" s="5"/>
      <c r="S65" s="5"/>
      <c r="T65" s="5"/>
      <c r="U65" s="5"/>
      <c r="V65" s="5"/>
      <c r="W65" s="177"/>
      <c r="X65" s="5"/>
      <c r="Y65" s="5"/>
    </row>
    <row r="66" spans="1:25" ht="15" customHeight="1" x14ac:dyDescent="0.15">
      <c r="A66" s="116">
        <f t="shared" si="0"/>
        <v>2020</v>
      </c>
      <c r="B66" s="105">
        <v>43987</v>
      </c>
      <c r="C66" s="183">
        <v>1.68</v>
      </c>
      <c r="D66" s="181">
        <f ca="1">STDEV(C66:OFFSET(C66,D$4,0))/AVERAGE(C66:OFFSET(C66,D$4,0))</f>
        <v>8.5911126853180877E-2</v>
      </c>
      <c r="E66" s="116">
        <v>3.23</v>
      </c>
      <c r="F66" s="181">
        <v>3.4385829159068397E-2</v>
      </c>
      <c r="G66" s="34"/>
      <c r="H66" s="181"/>
      <c r="I66" s="5"/>
      <c r="J66" s="5"/>
      <c r="K66" s="5"/>
      <c r="L66" s="5"/>
      <c r="M66" s="5"/>
      <c r="N66" s="5"/>
      <c r="O66" s="5"/>
      <c r="P66" s="5"/>
      <c r="Q66" s="184"/>
      <c r="R66" s="34"/>
      <c r="S66" s="5"/>
      <c r="T66" s="5"/>
      <c r="U66" s="5"/>
      <c r="V66" s="5"/>
      <c r="W66" s="177"/>
      <c r="X66" s="5"/>
      <c r="Y66" s="5"/>
    </row>
    <row r="67" spans="1:25" ht="15" customHeight="1" x14ac:dyDescent="0.15">
      <c r="A67" s="116">
        <f t="shared" si="0"/>
        <v>2020</v>
      </c>
      <c r="B67" s="105">
        <v>43986</v>
      </c>
      <c r="C67" s="183">
        <v>1.61</v>
      </c>
      <c r="D67" s="181">
        <f ca="1">STDEV(C67:OFFSET(C67,D$4,0))/AVERAGE(C67:OFFSET(C67,D$4,0))</f>
        <v>7.8760314867323336E-2</v>
      </c>
      <c r="E67" s="116">
        <v>3.24</v>
      </c>
      <c r="F67" s="181">
        <v>3.4354715986621598E-2</v>
      </c>
      <c r="G67" s="34"/>
      <c r="H67" s="181"/>
      <c r="I67" s="5"/>
      <c r="J67" s="5"/>
      <c r="K67" s="5"/>
      <c r="L67" s="5"/>
      <c r="M67" s="5"/>
      <c r="N67" s="5"/>
      <c r="O67" s="5"/>
      <c r="P67" s="5"/>
      <c r="Q67" s="184"/>
      <c r="R67" s="34"/>
      <c r="S67" s="5"/>
      <c r="T67" s="5"/>
      <c r="U67" s="5"/>
      <c r="V67" s="5"/>
      <c r="W67" s="177"/>
      <c r="X67" s="5"/>
      <c r="Y67" s="5"/>
    </row>
    <row r="68" spans="1:25" ht="15" customHeight="1" x14ac:dyDescent="0.15">
      <c r="A68" s="116">
        <f t="shared" si="0"/>
        <v>2020</v>
      </c>
      <c r="B68" s="105">
        <v>43985</v>
      </c>
      <c r="C68" s="183">
        <v>1.56</v>
      </c>
      <c r="D68" s="181">
        <f ca="1">STDEV(C68:OFFSET(C68,D$4,0))/AVERAGE(C68:OFFSET(C68,D$4,0))</f>
        <v>7.5902939698966859E-2</v>
      </c>
      <c r="E68" s="116">
        <v>3.19</v>
      </c>
      <c r="F68" s="181">
        <v>3.5166502436714202E-2</v>
      </c>
      <c r="G68" s="34"/>
      <c r="H68" s="181"/>
      <c r="I68" s="5"/>
      <c r="J68" s="5"/>
      <c r="K68" s="5"/>
      <c r="L68" s="5"/>
      <c r="M68" s="5"/>
      <c r="N68" s="5"/>
      <c r="O68" s="5"/>
      <c r="P68" s="5"/>
      <c r="Q68" s="184"/>
      <c r="R68" s="34"/>
      <c r="S68" s="5"/>
      <c r="T68" s="5"/>
      <c r="U68" s="5"/>
      <c r="V68" s="5"/>
      <c r="W68" s="177"/>
      <c r="X68" s="5"/>
      <c r="Y68" s="5"/>
    </row>
    <row r="69" spans="1:25" ht="15" customHeight="1" x14ac:dyDescent="0.15">
      <c r="A69" s="116">
        <f t="shared" si="0"/>
        <v>2020</v>
      </c>
      <c r="B69" s="105">
        <v>43984</v>
      </c>
      <c r="C69" s="183">
        <v>1.48</v>
      </c>
      <c r="D69" s="181">
        <f ca="1">STDEV(C69:OFFSET(C69,D$4,0))/AVERAGE(C69:OFFSET(C69,D$4,0))</f>
        <v>7.2125360224015764E-2</v>
      </c>
      <c r="E69" s="116">
        <v>3.15</v>
      </c>
      <c r="F69" s="181">
        <v>3.55231393149169E-2</v>
      </c>
      <c r="G69" s="34"/>
      <c r="H69" s="181"/>
      <c r="I69" s="5"/>
      <c r="J69" s="5"/>
      <c r="K69" s="5"/>
      <c r="L69" s="5"/>
      <c r="M69" s="5"/>
      <c r="N69" s="5"/>
      <c r="O69" s="5"/>
      <c r="P69" s="5"/>
      <c r="Q69" s="184"/>
      <c r="R69" s="34"/>
      <c r="S69" s="5"/>
      <c r="T69" s="5"/>
      <c r="U69" s="5"/>
      <c r="V69" s="5"/>
      <c r="W69" s="177"/>
      <c r="X69" s="5"/>
      <c r="Y69" s="5"/>
    </row>
    <row r="70" spans="1:25" ht="15" customHeight="1" x14ac:dyDescent="0.15">
      <c r="A70" s="116">
        <f t="shared" ref="A70:A133" si="1">YEAR(B70)</f>
        <v>2020</v>
      </c>
      <c r="B70" s="105">
        <v>43983</v>
      </c>
      <c r="C70" s="183">
        <v>1.46</v>
      </c>
      <c r="D70" s="181">
        <f ca="1">STDEV(C70:OFFSET(C70,D$4,0))/AVERAGE(C70:OFFSET(C70,D$4,0))</f>
        <v>7.0184388974513276E-2</v>
      </c>
      <c r="E70" s="116">
        <v>3.13</v>
      </c>
      <c r="F70" s="181">
        <v>3.5521745358006299E-2</v>
      </c>
      <c r="G70" s="34"/>
      <c r="H70" s="181"/>
      <c r="I70" s="5"/>
      <c r="J70" s="5"/>
      <c r="K70" s="5"/>
      <c r="L70" s="5"/>
      <c r="M70" s="5"/>
      <c r="N70" s="5"/>
      <c r="O70" s="5"/>
      <c r="P70" s="5"/>
      <c r="Q70" s="184"/>
      <c r="R70" s="34"/>
      <c r="S70" s="34"/>
      <c r="T70" s="5"/>
      <c r="U70" s="5"/>
      <c r="V70" s="5"/>
      <c r="W70" s="177"/>
      <c r="X70" s="5"/>
      <c r="Y70" s="5"/>
    </row>
    <row r="71" spans="1:25" ht="15" customHeight="1" x14ac:dyDescent="0.15">
      <c r="A71" s="116">
        <f t="shared" si="1"/>
        <v>2020</v>
      </c>
      <c r="B71" s="105">
        <v>43980</v>
      </c>
      <c r="C71" s="183">
        <v>1.41</v>
      </c>
      <c r="D71" s="181">
        <f ca="1">STDEV(C71:OFFSET(C71,D$4,0))/AVERAGE(C71:OFFSET(C71,D$4,0))</f>
        <v>6.9999917939231729E-2</v>
      </c>
      <c r="E71" s="116">
        <v>3.11</v>
      </c>
      <c r="F71" s="181">
        <v>3.6493726257765202E-2</v>
      </c>
      <c r="G71" s="34"/>
      <c r="H71" s="181"/>
      <c r="I71" s="5"/>
      <c r="J71" s="5"/>
      <c r="K71" s="5"/>
      <c r="L71" s="5"/>
      <c r="M71" s="5"/>
      <c r="N71" s="5"/>
      <c r="O71" s="5"/>
      <c r="P71" s="5"/>
      <c r="Q71" s="184"/>
      <c r="R71" s="34"/>
      <c r="S71" s="5"/>
      <c r="T71" s="5"/>
      <c r="U71" s="5"/>
      <c r="V71" s="5"/>
      <c r="W71" s="177"/>
      <c r="X71" s="5"/>
      <c r="Y71" s="5"/>
    </row>
    <row r="72" spans="1:25" ht="15" customHeight="1" x14ac:dyDescent="0.15">
      <c r="A72" s="116">
        <f t="shared" si="1"/>
        <v>2020</v>
      </c>
      <c r="B72" s="105">
        <v>43979</v>
      </c>
      <c r="C72" s="183">
        <v>1.47</v>
      </c>
      <c r="D72" s="181">
        <f ca="1">STDEV(C72:OFFSET(C72,D$4,0))/AVERAGE(C72:OFFSET(C72,D$4,0))</f>
        <v>6.9457568114516741E-2</v>
      </c>
      <c r="E72" s="116">
        <v>3.18</v>
      </c>
      <c r="F72" s="181">
        <v>3.6581621517342101E-2</v>
      </c>
      <c r="G72" s="34"/>
      <c r="H72" s="181"/>
      <c r="I72" s="5"/>
      <c r="J72" s="5"/>
      <c r="K72" s="5"/>
      <c r="L72" s="5"/>
      <c r="M72" s="5"/>
      <c r="N72" s="5"/>
      <c r="O72" s="5"/>
      <c r="P72" s="5"/>
      <c r="Q72" s="184"/>
      <c r="R72" s="34"/>
      <c r="S72" s="5"/>
      <c r="T72" s="5"/>
      <c r="U72" s="5"/>
      <c r="V72" s="5"/>
      <c r="W72" s="177"/>
      <c r="X72" s="5"/>
      <c r="Y72" s="5"/>
    </row>
    <row r="73" spans="1:25" ht="15" customHeight="1" x14ac:dyDescent="0.15">
      <c r="A73" s="116">
        <f t="shared" si="1"/>
        <v>2020</v>
      </c>
      <c r="B73" s="105">
        <v>43978</v>
      </c>
      <c r="C73" s="183">
        <v>1.44</v>
      </c>
      <c r="D73" s="181">
        <f ca="1">STDEV(C73:OFFSET(C73,D$4,0))/AVERAGE(C73:OFFSET(C73,D$4,0))</f>
        <v>6.7475785379054437E-2</v>
      </c>
      <c r="E73" s="116">
        <v>3.16</v>
      </c>
      <c r="F73" s="181">
        <v>3.66889589772849E-2</v>
      </c>
      <c r="G73" s="34"/>
      <c r="H73" s="181"/>
      <c r="I73" s="5"/>
      <c r="J73" s="5"/>
      <c r="K73" s="5"/>
      <c r="L73" s="5"/>
      <c r="M73" s="5"/>
      <c r="N73" s="5"/>
      <c r="O73" s="5"/>
      <c r="P73" s="5"/>
      <c r="Q73" s="184"/>
      <c r="R73" s="34"/>
      <c r="S73" s="5"/>
      <c r="T73" s="5"/>
      <c r="U73" s="5"/>
      <c r="V73" s="5"/>
      <c r="W73" s="177"/>
      <c r="X73" s="5"/>
      <c r="Y73" s="5"/>
    </row>
    <row r="74" spans="1:25" ht="15" customHeight="1" x14ac:dyDescent="0.15">
      <c r="A74" s="116">
        <f t="shared" si="1"/>
        <v>2020</v>
      </c>
      <c r="B74" s="105">
        <v>43977</v>
      </c>
      <c r="C74" s="183">
        <v>1.43</v>
      </c>
      <c r="D74" s="181">
        <f ca="1">STDEV(C74:OFFSET(C74,D$4,0))/AVERAGE(C74:OFFSET(C74,D$4,0))</f>
        <v>6.6109364050084302E-2</v>
      </c>
      <c r="E74" s="116">
        <v>3.18</v>
      </c>
      <c r="F74" s="181">
        <v>3.8702441317519001E-2</v>
      </c>
      <c r="G74" s="34"/>
      <c r="H74" s="181"/>
      <c r="I74" s="5"/>
      <c r="J74" s="5"/>
      <c r="K74" s="5"/>
      <c r="L74" s="5"/>
      <c r="M74" s="5"/>
      <c r="N74" s="5"/>
      <c r="O74" s="5"/>
      <c r="P74" s="5"/>
      <c r="Q74" s="184"/>
      <c r="R74" s="34"/>
      <c r="S74" s="5"/>
      <c r="T74" s="5"/>
      <c r="U74" s="5"/>
      <c r="V74" s="5"/>
      <c r="W74" s="177"/>
      <c r="X74" s="5"/>
      <c r="Y74" s="5"/>
    </row>
    <row r="75" spans="1:25" ht="15" customHeight="1" x14ac:dyDescent="0.15">
      <c r="A75" s="116">
        <f t="shared" si="1"/>
        <v>2020</v>
      </c>
      <c r="B75" s="105">
        <v>43973</v>
      </c>
      <c r="C75" s="183">
        <v>1.37</v>
      </c>
      <c r="D75" s="181">
        <f ca="1">STDEV(C75:OFFSET(C75,D$4,0))/AVERAGE(C75:OFFSET(C75,D$4,0))</f>
        <v>6.4401357959932709E-2</v>
      </c>
      <c r="E75" s="116">
        <v>3.14</v>
      </c>
      <c r="F75" s="181">
        <v>4.45926362378724E-2</v>
      </c>
      <c r="G75" s="34"/>
      <c r="H75" s="181"/>
      <c r="I75" s="5"/>
      <c r="J75" s="5"/>
      <c r="K75" s="5"/>
      <c r="L75" s="5"/>
      <c r="M75" s="5"/>
      <c r="N75" s="5"/>
      <c r="O75" s="5"/>
      <c r="P75" s="5"/>
      <c r="Q75" s="5"/>
      <c r="R75" s="5"/>
      <c r="S75" s="5"/>
      <c r="T75" s="5"/>
      <c r="U75" s="5"/>
      <c r="V75" s="5"/>
      <c r="W75" s="177"/>
      <c r="X75" s="5"/>
      <c r="Y75" s="5"/>
    </row>
    <row r="76" spans="1:25" ht="15" customHeight="1" x14ac:dyDescent="0.15">
      <c r="A76" s="116">
        <f t="shared" si="1"/>
        <v>2020</v>
      </c>
      <c r="B76" s="105">
        <v>43972</v>
      </c>
      <c r="C76" s="183">
        <v>1.4</v>
      </c>
      <c r="D76" s="181">
        <f ca="1">STDEV(C76:OFFSET(C76,D$4,0))/AVERAGE(C76:OFFSET(C76,D$4,0))</f>
        <v>6.4401357959932709E-2</v>
      </c>
      <c r="E76" s="116">
        <v>3.16</v>
      </c>
      <c r="F76" s="181">
        <v>5.1930952604939101E-2</v>
      </c>
      <c r="G76" s="34"/>
      <c r="H76" s="181"/>
      <c r="I76" s="5"/>
      <c r="J76" s="5"/>
      <c r="K76" s="5"/>
      <c r="L76" s="5"/>
      <c r="M76" s="5"/>
      <c r="N76" s="5"/>
      <c r="O76" s="5"/>
      <c r="P76" s="5"/>
      <c r="Q76" s="5"/>
      <c r="R76" s="5"/>
      <c r="S76" s="5"/>
      <c r="T76" s="5"/>
      <c r="U76" s="5"/>
      <c r="V76" s="5"/>
      <c r="W76" s="177"/>
      <c r="X76" s="5"/>
      <c r="Y76" s="5"/>
    </row>
    <row r="77" spans="1:25" ht="15" customHeight="1" x14ac:dyDescent="0.15">
      <c r="A77" s="116">
        <f t="shared" si="1"/>
        <v>2020</v>
      </c>
      <c r="B77" s="105">
        <v>43971</v>
      </c>
      <c r="C77" s="183">
        <v>1.4</v>
      </c>
      <c r="D77" s="181">
        <f ca="1">STDEV(C77:OFFSET(C77,D$4,0))/AVERAGE(C77:OFFSET(C77,D$4,0))</f>
        <v>6.3310428992063059E-2</v>
      </c>
      <c r="E77" s="116">
        <v>3.19</v>
      </c>
      <c r="F77" s="181">
        <v>5.8413956311900599E-2</v>
      </c>
      <c r="G77" s="34"/>
      <c r="H77" s="181"/>
      <c r="I77" s="5"/>
      <c r="J77" s="5"/>
      <c r="K77" s="5"/>
      <c r="L77" s="5"/>
      <c r="M77" s="5"/>
      <c r="N77" s="5"/>
      <c r="O77" s="5"/>
      <c r="P77" s="5"/>
      <c r="Q77" s="5"/>
      <c r="R77" s="5"/>
      <c r="S77" s="5"/>
      <c r="T77" s="5"/>
      <c r="U77" s="5"/>
      <c r="V77" s="5"/>
      <c r="W77" s="177"/>
      <c r="X77" s="5"/>
      <c r="Y77" s="5"/>
    </row>
    <row r="78" spans="1:25" ht="15" customHeight="1" x14ac:dyDescent="0.15">
      <c r="A78" s="116">
        <f t="shared" si="1"/>
        <v>2020</v>
      </c>
      <c r="B78" s="105">
        <v>43970</v>
      </c>
      <c r="C78" s="183">
        <v>1.43</v>
      </c>
      <c r="D78" s="181">
        <f ca="1">STDEV(C78:OFFSET(C78,D$4,0))/AVERAGE(C78:OFFSET(C78,D$4,0))</f>
        <v>6.236547983612712E-2</v>
      </c>
      <c r="E78" s="116">
        <v>3.23</v>
      </c>
      <c r="F78" s="181">
        <v>6.3798059837592597E-2</v>
      </c>
      <c r="G78" s="34"/>
      <c r="H78" s="181"/>
      <c r="I78" s="5"/>
      <c r="J78" s="5"/>
      <c r="K78" s="5"/>
      <c r="L78" s="5"/>
      <c r="M78" s="5"/>
      <c r="N78" s="5"/>
      <c r="O78" s="5"/>
      <c r="P78" s="5"/>
      <c r="Q78" s="5"/>
      <c r="R78" s="5"/>
      <c r="S78" s="5"/>
      <c r="T78" s="5"/>
      <c r="U78" s="5"/>
      <c r="V78" s="5"/>
      <c r="W78" s="177"/>
      <c r="X78" s="5"/>
      <c r="Y78" s="5"/>
    </row>
    <row r="79" spans="1:25" ht="15" customHeight="1" x14ac:dyDescent="0.15">
      <c r="A79" s="116">
        <f t="shared" si="1"/>
        <v>2020</v>
      </c>
      <c r="B79" s="105">
        <v>43969</v>
      </c>
      <c r="C79" s="183">
        <v>1.44</v>
      </c>
      <c r="D79" s="181">
        <f ca="1">STDEV(C79:OFFSET(C79,D$4,0))/AVERAGE(C79:OFFSET(C79,D$4,0))</f>
        <v>6.0615076235597608E-2</v>
      </c>
      <c r="E79" s="116">
        <v>3.28</v>
      </c>
      <c r="F79" s="181">
        <v>6.7922305221376406E-2</v>
      </c>
      <c r="G79" s="34"/>
      <c r="H79" s="181"/>
      <c r="I79" s="5"/>
      <c r="J79" s="5"/>
      <c r="K79" s="5"/>
      <c r="L79" s="5"/>
      <c r="M79" s="5"/>
      <c r="N79" s="5"/>
      <c r="O79" s="5"/>
      <c r="P79" s="5"/>
      <c r="Q79" s="5"/>
      <c r="R79" s="5"/>
      <c r="S79" s="5"/>
      <c r="T79" s="5"/>
      <c r="U79" s="5"/>
      <c r="V79" s="5"/>
      <c r="W79" s="177"/>
      <c r="X79" s="5"/>
      <c r="Y79" s="5"/>
    </row>
    <row r="80" spans="1:25" ht="15" customHeight="1" x14ac:dyDescent="0.15">
      <c r="A80" s="116">
        <f t="shared" si="1"/>
        <v>2020</v>
      </c>
      <c r="B80" s="105">
        <v>43966</v>
      </c>
      <c r="C80" s="183">
        <v>1.32</v>
      </c>
      <c r="D80" s="181">
        <f ca="1">STDEV(C80:OFFSET(C80,D$4,0))/AVERAGE(C80:OFFSET(C80,D$4,0))</f>
        <v>5.7582273013208368E-2</v>
      </c>
      <c r="E80" s="116">
        <v>3.17</v>
      </c>
      <c r="F80" s="181">
        <v>7.1950927149902796E-2</v>
      </c>
      <c r="G80" s="34"/>
      <c r="H80" s="181"/>
      <c r="I80" s="5"/>
      <c r="J80" s="5"/>
      <c r="K80" s="5"/>
      <c r="L80" s="5"/>
      <c r="M80" s="5"/>
      <c r="N80" s="5"/>
      <c r="O80" s="5"/>
      <c r="P80" s="5"/>
      <c r="Q80" s="5"/>
      <c r="R80" s="5"/>
      <c r="S80" s="5"/>
      <c r="T80" s="5"/>
      <c r="U80" s="5"/>
      <c r="V80" s="5"/>
      <c r="W80" s="177"/>
      <c r="X80" s="5"/>
      <c r="Y80" s="5"/>
    </row>
    <row r="81" spans="1:25" ht="15" customHeight="1" x14ac:dyDescent="0.15">
      <c r="A81" s="116">
        <f t="shared" si="1"/>
        <v>2020</v>
      </c>
      <c r="B81" s="105">
        <v>43965</v>
      </c>
      <c r="C81" s="183">
        <v>1.3</v>
      </c>
      <c r="D81" s="181">
        <f ca="1">STDEV(C81:OFFSET(C81,D$4,0))/AVERAGE(C81:OFFSET(C81,D$4,0))</f>
        <v>5.7598234469442282E-2</v>
      </c>
      <c r="E81" s="116">
        <v>3.14</v>
      </c>
      <c r="F81" s="181">
        <v>7.6406110097358607E-2</v>
      </c>
      <c r="G81" s="34"/>
      <c r="H81" s="181"/>
      <c r="I81" s="5"/>
      <c r="J81" s="5"/>
      <c r="K81" s="5"/>
      <c r="L81" s="5"/>
      <c r="M81" s="5"/>
      <c r="N81" s="5"/>
      <c r="O81" s="5"/>
      <c r="P81" s="5"/>
      <c r="Q81" s="5"/>
      <c r="R81" s="5"/>
      <c r="S81" s="5"/>
      <c r="T81" s="5"/>
      <c r="U81" s="5"/>
      <c r="V81" s="5"/>
      <c r="W81" s="177"/>
      <c r="X81" s="5"/>
      <c r="Y81" s="5"/>
    </row>
    <row r="82" spans="1:25" ht="15" customHeight="1" x14ac:dyDescent="0.15">
      <c r="A82" s="116">
        <f t="shared" si="1"/>
        <v>2020</v>
      </c>
      <c r="B82" s="105">
        <v>43964</v>
      </c>
      <c r="C82" s="183">
        <v>1.35</v>
      </c>
      <c r="D82" s="181">
        <f ca="1">STDEV(C82:OFFSET(C82,D$4,0))/AVERAGE(C82:OFFSET(C82,D$4,0))</f>
        <v>5.8099664346337697E-2</v>
      </c>
      <c r="E82" s="116">
        <v>3.17</v>
      </c>
      <c r="F82" s="181">
        <v>8.1731796926047304E-2</v>
      </c>
      <c r="G82" s="34"/>
      <c r="H82" s="181"/>
      <c r="I82" s="5"/>
      <c r="J82" s="5"/>
      <c r="K82" s="5"/>
      <c r="L82" s="5"/>
      <c r="M82" s="5"/>
      <c r="N82" s="5"/>
      <c r="O82" s="5"/>
      <c r="P82" s="5"/>
      <c r="Q82" s="5"/>
      <c r="R82" s="5"/>
      <c r="S82" s="5"/>
      <c r="T82" s="5"/>
      <c r="U82" s="5"/>
      <c r="V82" s="5"/>
      <c r="W82" s="177"/>
      <c r="X82" s="5"/>
      <c r="Y82" s="5"/>
    </row>
    <row r="83" spans="1:25" ht="15" customHeight="1" x14ac:dyDescent="0.15">
      <c r="A83" s="116">
        <f t="shared" si="1"/>
        <v>2020</v>
      </c>
      <c r="B83" s="105">
        <v>43963</v>
      </c>
      <c r="C83" s="183">
        <v>1.38</v>
      </c>
      <c r="D83" s="181">
        <f ca="1">STDEV(C83:OFFSET(C83,D$4,0))/AVERAGE(C83:OFFSET(C83,D$4,0))</f>
        <v>5.7631980103565697E-2</v>
      </c>
      <c r="E83" s="116">
        <v>3.18</v>
      </c>
      <c r="F83" s="181">
        <v>8.6687162380013005E-2</v>
      </c>
      <c r="G83" s="34"/>
      <c r="H83" s="181"/>
      <c r="I83" s="5"/>
      <c r="J83" s="5"/>
      <c r="K83" s="5"/>
      <c r="L83" s="5"/>
      <c r="M83" s="5"/>
      <c r="N83" s="5"/>
      <c r="O83" s="5"/>
      <c r="P83" s="5"/>
      <c r="Q83" s="5"/>
      <c r="R83" s="5"/>
      <c r="S83" s="5"/>
      <c r="T83" s="5"/>
      <c r="U83" s="5"/>
      <c r="V83" s="5"/>
      <c r="W83" s="177"/>
      <c r="X83" s="5"/>
      <c r="Y83" s="5"/>
    </row>
    <row r="84" spans="1:25" ht="15" customHeight="1" x14ac:dyDescent="0.15">
      <c r="A84" s="116">
        <f t="shared" si="1"/>
        <v>2020</v>
      </c>
      <c r="B84" s="105">
        <v>43962</v>
      </c>
      <c r="C84" s="183">
        <v>1.43</v>
      </c>
      <c r="D84" s="181">
        <f ca="1">STDEV(C84:OFFSET(C84,D$4,0))/AVERAGE(C84:OFFSET(C84,D$4,0))</f>
        <v>5.6331089123067161E-2</v>
      </c>
      <c r="E84" s="116">
        <v>3.23</v>
      </c>
      <c r="F84" s="181">
        <v>9.56194697119917E-2</v>
      </c>
      <c r="G84" s="34"/>
      <c r="H84" s="181"/>
      <c r="I84" s="5"/>
      <c r="J84" s="5"/>
      <c r="K84" s="5"/>
      <c r="L84" s="5"/>
      <c r="M84" s="5"/>
      <c r="N84" s="5"/>
      <c r="O84" s="5"/>
      <c r="P84" s="5"/>
      <c r="Q84" s="5"/>
      <c r="R84" s="5"/>
      <c r="S84" s="5"/>
      <c r="T84" s="5"/>
      <c r="U84" s="5"/>
      <c r="V84" s="5"/>
      <c r="W84" s="177"/>
      <c r="X84" s="5"/>
      <c r="Y84" s="5"/>
    </row>
    <row r="85" spans="1:25" ht="15" customHeight="1" x14ac:dyDescent="0.15">
      <c r="A85" s="116">
        <f t="shared" si="1"/>
        <v>2020</v>
      </c>
      <c r="B85" s="105">
        <v>43959</v>
      </c>
      <c r="C85" s="183">
        <v>1.39</v>
      </c>
      <c r="D85" s="181">
        <f ca="1">STDEV(C85:OFFSET(C85,D$4,0))/AVERAGE(C85:OFFSET(C85,D$4,0))</f>
        <v>5.5855369694211156E-2</v>
      </c>
      <c r="E85" s="116">
        <v>3.13</v>
      </c>
      <c r="F85" s="181">
        <v>0.10619323852944799</v>
      </c>
      <c r="G85" s="34"/>
      <c r="H85" s="181"/>
      <c r="I85" s="5"/>
      <c r="J85" s="5"/>
      <c r="K85" s="5"/>
      <c r="L85" s="5"/>
      <c r="M85" s="5"/>
      <c r="N85" s="5"/>
      <c r="O85" s="5"/>
      <c r="P85" s="5"/>
      <c r="Q85" s="5"/>
      <c r="R85" s="5"/>
      <c r="S85" s="5"/>
      <c r="T85" s="5"/>
      <c r="U85" s="5"/>
      <c r="V85" s="5"/>
      <c r="W85" s="177"/>
      <c r="X85" s="5"/>
      <c r="Y85" s="5"/>
    </row>
    <row r="86" spans="1:25" ht="15" customHeight="1" x14ac:dyDescent="0.15">
      <c r="A86" s="116">
        <f t="shared" si="1"/>
        <v>2020</v>
      </c>
      <c r="B86" s="105">
        <v>43958</v>
      </c>
      <c r="C86" s="183">
        <v>1.31</v>
      </c>
      <c r="D86" s="181">
        <f ca="1">STDEV(C86:OFFSET(C86,D$4,0))/AVERAGE(C86:OFFSET(C86,D$4,0))</f>
        <v>5.8525848335432167E-2</v>
      </c>
      <c r="E86" s="116">
        <v>3.04</v>
      </c>
      <c r="F86" s="181">
        <v>0.117371395724579</v>
      </c>
      <c r="G86" s="34"/>
      <c r="H86" s="181"/>
      <c r="I86" s="5"/>
      <c r="J86" s="5"/>
      <c r="K86" s="5"/>
      <c r="L86" s="5"/>
      <c r="M86" s="5"/>
      <c r="N86" s="5"/>
      <c r="O86" s="5"/>
      <c r="P86" s="5"/>
      <c r="Q86" s="5"/>
      <c r="R86" s="5"/>
      <c r="S86" s="5"/>
      <c r="T86" s="5"/>
      <c r="U86" s="5"/>
      <c r="V86" s="5"/>
      <c r="W86" s="177"/>
      <c r="X86" s="5"/>
      <c r="Y86" s="5"/>
    </row>
    <row r="87" spans="1:25" ht="15" customHeight="1" x14ac:dyDescent="0.15">
      <c r="A87" s="116">
        <f t="shared" si="1"/>
        <v>2020</v>
      </c>
      <c r="B87" s="105">
        <v>43957</v>
      </c>
      <c r="C87" s="183">
        <v>1.41</v>
      </c>
      <c r="D87" s="181">
        <f ca="1">STDEV(C87:OFFSET(C87,D$4,0))/AVERAGE(C87:OFFSET(C87,D$4,0))</f>
        <v>5.9991845855674512E-2</v>
      </c>
      <c r="E87" s="116">
        <v>3.1</v>
      </c>
      <c r="F87" s="181">
        <v>0.12504201739989301</v>
      </c>
      <c r="G87" s="34"/>
      <c r="H87" s="181"/>
      <c r="I87" s="5"/>
      <c r="J87" s="5"/>
      <c r="K87" s="5"/>
      <c r="L87" s="5"/>
      <c r="M87" s="5"/>
      <c r="N87" s="5"/>
      <c r="O87" s="5"/>
      <c r="P87" s="5"/>
      <c r="Q87" s="5"/>
      <c r="R87" s="5"/>
      <c r="S87" s="5"/>
      <c r="T87" s="5"/>
      <c r="U87" s="5"/>
      <c r="V87" s="5"/>
      <c r="W87" s="177"/>
      <c r="X87" s="5"/>
      <c r="Y87" s="5"/>
    </row>
    <row r="88" spans="1:25" ht="15" customHeight="1" x14ac:dyDescent="0.15">
      <c r="A88" s="116">
        <f t="shared" si="1"/>
        <v>2020</v>
      </c>
      <c r="B88" s="105">
        <v>43956</v>
      </c>
      <c r="C88" s="183">
        <v>1.32</v>
      </c>
      <c r="D88" s="181">
        <f ca="1">STDEV(C88:OFFSET(C88,D$4,0))/AVERAGE(C88:OFFSET(C88,D$4,0))</f>
        <v>5.7975651883920218E-2</v>
      </c>
      <c r="E88" s="116">
        <v>3.01</v>
      </c>
      <c r="F88" s="181">
        <v>0.13028389305847701</v>
      </c>
      <c r="G88" s="34"/>
      <c r="H88" s="181"/>
      <c r="I88" s="5"/>
      <c r="J88" s="5"/>
      <c r="K88" s="5"/>
      <c r="L88" s="5"/>
      <c r="M88" s="5"/>
      <c r="N88" s="5"/>
      <c r="O88" s="5"/>
      <c r="P88" s="5"/>
      <c r="Q88" s="5"/>
      <c r="R88" s="5"/>
      <c r="S88" s="5"/>
      <c r="T88" s="5"/>
      <c r="U88" s="5"/>
      <c r="V88" s="5"/>
      <c r="W88" s="177"/>
      <c r="X88" s="5"/>
      <c r="Y88" s="5"/>
    </row>
    <row r="89" spans="1:25" ht="15" customHeight="1" x14ac:dyDescent="0.15">
      <c r="A89" s="116">
        <f t="shared" si="1"/>
        <v>2020</v>
      </c>
      <c r="B89" s="1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 s="5"/>
      <c r="R89" s="5"/>
      <c r="S89" s="5"/>
      <c r="T89" s="5"/>
      <c r="U89" s="5"/>
      <c r="V89" s="5"/>
      <c r="W89" s="177"/>
      <c r="X89" s="5"/>
      <c r="Y89" s="5"/>
    </row>
    <row r="90" spans="1:25" ht="15" customHeight="1" x14ac:dyDescent="0.15">
      <c r="A90" s="116">
        <f t="shared" si="1"/>
        <v>2020</v>
      </c>
      <c r="B90" s="105">
        <v>43952</v>
      </c>
      <c r="C90" s="183">
        <v>1.27</v>
      </c>
      <c r="D90" s="181">
        <f ca="1">STDEV(C90:OFFSET(C90,D$4,0))/AVERAGE(C90:OFFSET(C90,D$4,0))</f>
        <v>9.4075075883878048E-2</v>
      </c>
      <c r="E90" s="116">
        <v>2.95</v>
      </c>
      <c r="F90" s="181">
        <v>0.13687893872117801</v>
      </c>
      <c r="G90" s="34"/>
      <c r="H90" s="181"/>
      <c r="I90" s="5"/>
      <c r="J90" s="5"/>
      <c r="K90" s="5"/>
      <c r="L90" s="5"/>
      <c r="M90" s="5"/>
      <c r="N90" s="5"/>
      <c r="O90" s="5"/>
      <c r="P90" s="5"/>
      <c r="Q90" s="5"/>
      <c r="R90" s="5"/>
      <c r="S90" s="5"/>
      <c r="T90" s="5"/>
      <c r="U90" s="5"/>
      <c r="V90" s="5"/>
      <c r="W90" s="177"/>
      <c r="X90" s="5"/>
      <c r="Y90" s="5"/>
    </row>
    <row r="91" spans="1:25" ht="15" customHeight="1" x14ac:dyDescent="0.15">
      <c r="A91" s="116">
        <f t="shared" si="1"/>
        <v>2020</v>
      </c>
      <c r="B91" s="105">
        <v>43951</v>
      </c>
      <c r="C91" s="183">
        <v>1.28</v>
      </c>
      <c r="D91" s="181">
        <f ca="1">STDEV(C91:OFFSET(C91,D$4,0))/AVERAGE(C91:OFFSET(C91,D$4,0))</f>
        <v>0.11128704834538884</v>
      </c>
      <c r="E91" s="116">
        <v>2.95</v>
      </c>
      <c r="F91" s="181">
        <v>0.13727214422982201</v>
      </c>
      <c r="G91" s="34"/>
      <c r="H91" s="181"/>
      <c r="I91" s="5"/>
      <c r="J91" s="5"/>
      <c r="K91" s="5"/>
      <c r="L91" s="5"/>
      <c r="M91" s="5"/>
      <c r="N91" s="5"/>
      <c r="O91" s="5"/>
      <c r="P91" s="5"/>
      <c r="Q91" s="5"/>
      <c r="R91" s="5"/>
      <c r="S91" s="5"/>
      <c r="T91" s="5"/>
      <c r="U91" s="5"/>
      <c r="V91" s="5"/>
      <c r="W91" s="177"/>
      <c r="X91" s="5"/>
      <c r="Y91" s="5"/>
    </row>
    <row r="92" spans="1:25" ht="15" customHeight="1" x14ac:dyDescent="0.15">
      <c r="A92" s="116">
        <f t="shared" si="1"/>
        <v>2020</v>
      </c>
      <c r="B92" s="105">
        <v>43950</v>
      </c>
      <c r="C92" s="183">
        <v>1.24</v>
      </c>
      <c r="D92" s="181">
        <f ca="1">STDEV(C92:OFFSET(C92,D$4,0))/AVERAGE(C92:OFFSET(C92,D$4,0))</f>
        <v>0.11719621832202261</v>
      </c>
      <c r="E92" s="116">
        <v>2.95</v>
      </c>
      <c r="F92" s="181">
        <v>0.133898710490123</v>
      </c>
      <c r="G92" s="34"/>
      <c r="H92" s="181"/>
      <c r="I92" s="5"/>
      <c r="J92" s="5"/>
      <c r="K92" s="5"/>
      <c r="L92" s="5"/>
      <c r="M92" s="5"/>
      <c r="N92" s="5"/>
      <c r="O92" s="5"/>
      <c r="P92" s="5"/>
      <c r="Q92" s="5"/>
      <c r="R92" s="5"/>
      <c r="S92" s="5"/>
      <c r="T92" s="5"/>
      <c r="U92" s="5"/>
      <c r="V92" s="5"/>
      <c r="W92" s="177"/>
      <c r="X92" s="5"/>
      <c r="Y92" s="5"/>
    </row>
    <row r="93" spans="1:25" ht="15" customHeight="1" x14ac:dyDescent="0.15">
      <c r="A93" s="116">
        <f t="shared" si="1"/>
        <v>2020</v>
      </c>
      <c r="B93" s="105">
        <v>43949</v>
      </c>
      <c r="C93" s="183">
        <v>1.2</v>
      </c>
      <c r="D93" s="181">
        <f ca="1">STDEV(C93:OFFSET(C93,D$4,0))/AVERAGE(C93:OFFSET(C93,D$4,0))</f>
        <v>0.11608698409007513</v>
      </c>
      <c r="E93" s="116">
        <v>2.94</v>
      </c>
      <c r="F93" s="181">
        <v>0.13107502842390301</v>
      </c>
      <c r="G93" s="34"/>
      <c r="H93" s="181"/>
      <c r="I93" s="5"/>
      <c r="J93" s="5"/>
      <c r="K93" s="5"/>
      <c r="L93" s="5"/>
      <c r="M93" s="5"/>
      <c r="N93" s="5"/>
      <c r="O93" s="5"/>
      <c r="P93" s="5"/>
      <c r="Q93" s="5"/>
      <c r="R93" s="5"/>
      <c r="S93" s="5"/>
      <c r="T93" s="5"/>
      <c r="U93" s="5"/>
      <c r="V93" s="5"/>
      <c r="W93" s="177"/>
      <c r="X93" s="5"/>
      <c r="Y93" s="5"/>
    </row>
    <row r="94" spans="1:25" ht="15" customHeight="1" x14ac:dyDescent="0.15">
      <c r="A94" s="116">
        <f t="shared" si="1"/>
        <v>2020</v>
      </c>
      <c r="B94" s="105">
        <v>43948</v>
      </c>
      <c r="C94" s="183">
        <v>1.25</v>
      </c>
      <c r="D94" s="181">
        <f ca="1">STDEV(C94:OFFSET(C94,D$4,0))/AVERAGE(C94:OFFSET(C94,D$4,0))</f>
        <v>0.11680047895898373</v>
      </c>
      <c r="E94" s="116">
        <v>2.98</v>
      </c>
      <c r="F94" s="181">
        <v>0.127225002455918</v>
      </c>
      <c r="G94" s="34"/>
      <c r="H94" s="181"/>
      <c r="I94" s="5"/>
      <c r="J94" s="5"/>
      <c r="K94" s="5"/>
      <c r="L94" s="5"/>
      <c r="M94" s="5"/>
      <c r="N94" s="5"/>
      <c r="O94" s="5"/>
      <c r="P94" s="5"/>
      <c r="Q94" s="5"/>
      <c r="R94" s="5"/>
      <c r="S94" s="5"/>
      <c r="T94" s="5"/>
      <c r="U94" s="5"/>
      <c r="V94" s="5"/>
      <c r="W94" s="177"/>
      <c r="X94" s="5"/>
      <c r="Y94" s="5"/>
    </row>
    <row r="95" spans="1:25" ht="15" customHeight="1" x14ac:dyDescent="0.15">
      <c r="A95" s="116">
        <f t="shared" si="1"/>
        <v>2020</v>
      </c>
      <c r="B95" s="105">
        <v>43945</v>
      </c>
      <c r="C95" s="183">
        <v>1.17</v>
      </c>
      <c r="D95" s="181">
        <f ca="1">STDEV(C95:OFFSET(C95,D$4,0))/AVERAGE(C95:OFFSET(C95,D$4,0))</f>
        <v>0.11653106626758813</v>
      </c>
      <c r="E95" s="116">
        <v>2.93</v>
      </c>
      <c r="F95" s="181">
        <v>0.124297570914588</v>
      </c>
      <c r="G95" s="34"/>
      <c r="H95" s="181"/>
      <c r="I95" s="5"/>
      <c r="J95" s="5"/>
      <c r="K95" s="5"/>
      <c r="L95" s="5"/>
      <c r="M95" s="5"/>
      <c r="N95" s="5"/>
      <c r="O95" s="5"/>
      <c r="P95" s="5"/>
      <c r="Q95" s="5"/>
      <c r="R95" s="5"/>
      <c r="S95" s="5"/>
      <c r="T95" s="5"/>
      <c r="U95" s="5"/>
      <c r="V95" s="5"/>
      <c r="W95" s="177"/>
      <c r="X95" s="5"/>
      <c r="Y95" s="5"/>
    </row>
    <row r="96" spans="1:25" ht="15" customHeight="1" x14ac:dyDescent="0.15">
      <c r="A96" s="116">
        <f t="shared" si="1"/>
        <v>2020</v>
      </c>
      <c r="B96" s="105">
        <v>43944</v>
      </c>
      <c r="C96" s="183">
        <v>1.18</v>
      </c>
      <c r="D96" s="181">
        <f ca="1">STDEV(C96:OFFSET(C96,D$4,0))/AVERAGE(C96:OFFSET(C96,D$4,0))</f>
        <v>0.11354419130366192</v>
      </c>
      <c r="E96" s="116">
        <v>2.95</v>
      </c>
      <c r="F96" s="181">
        <v>0.12266508096779399</v>
      </c>
      <c r="G96" s="34"/>
      <c r="H96" s="181"/>
      <c r="I96" s="5"/>
      <c r="J96" s="5"/>
      <c r="K96" s="5"/>
      <c r="L96" s="5"/>
      <c r="M96" s="5"/>
      <c r="N96" s="5"/>
      <c r="O96" s="5"/>
      <c r="P96" s="5"/>
      <c r="Q96" s="5"/>
      <c r="R96" s="5"/>
      <c r="S96" s="5"/>
      <c r="T96" s="5"/>
      <c r="U96" s="5"/>
      <c r="V96" s="5"/>
      <c r="W96" s="177"/>
      <c r="X96" s="5"/>
      <c r="Y96" s="5"/>
    </row>
    <row r="97" spans="1:25" ht="15" customHeight="1" x14ac:dyDescent="0.15">
      <c r="A97" s="116">
        <f t="shared" si="1"/>
        <v>2020</v>
      </c>
      <c r="B97" s="105">
        <v>43943</v>
      </c>
      <c r="C97" s="183">
        <v>1.22</v>
      </c>
      <c r="D97" s="181">
        <f ca="1">STDEV(C97:OFFSET(C97,D$4,0))/AVERAGE(C97:OFFSET(C97,D$4,0))</f>
        <v>0.11107789713376133</v>
      </c>
      <c r="E97" s="116">
        <v>2.99</v>
      </c>
      <c r="F97" s="181">
        <v>0.122396246256905</v>
      </c>
      <c r="G97" s="34"/>
      <c r="H97" s="181"/>
      <c r="I97" s="5"/>
      <c r="J97" s="5"/>
      <c r="K97" s="5"/>
      <c r="L97" s="5"/>
      <c r="M97" s="5"/>
      <c r="N97" s="5"/>
      <c r="O97" s="5"/>
      <c r="P97" s="5"/>
      <c r="Q97" s="5"/>
      <c r="R97" s="5"/>
      <c r="S97" s="5"/>
      <c r="T97" s="5"/>
      <c r="U97" s="5"/>
      <c r="V97" s="5"/>
      <c r="W97" s="177"/>
      <c r="X97" s="5"/>
      <c r="Y97" s="5"/>
    </row>
    <row r="98" spans="1:25" ht="15" customHeight="1" x14ac:dyDescent="0.15">
      <c r="A98" s="116">
        <f t="shared" si="1"/>
        <v>2020</v>
      </c>
      <c r="B98" s="105">
        <v>43942</v>
      </c>
      <c r="C98" s="183">
        <v>1.17</v>
      </c>
      <c r="D98" s="181">
        <f ca="1">STDEV(C98:OFFSET(C98,D$4,0))/AVERAGE(C98:OFFSET(C98,D$4,0))</f>
        <v>0.1209717687317389</v>
      </c>
      <c r="E98" s="116">
        <v>2.91</v>
      </c>
      <c r="F98" s="181">
        <v>0.128278746561544</v>
      </c>
      <c r="G98" s="34"/>
      <c r="H98" s="181"/>
      <c r="I98" s="5"/>
      <c r="J98" s="5"/>
      <c r="K98" s="5"/>
      <c r="L98" s="5"/>
      <c r="M98" s="5"/>
      <c r="N98" s="5"/>
      <c r="O98" s="5"/>
      <c r="P98" s="5"/>
      <c r="Q98" s="5"/>
      <c r="R98" s="5"/>
      <c r="S98" s="5"/>
      <c r="T98" s="5"/>
      <c r="U98" s="5"/>
      <c r="V98" s="5"/>
      <c r="W98" s="177"/>
      <c r="X98" s="5"/>
      <c r="Y98" s="5"/>
    </row>
    <row r="99" spans="1:25" ht="15" customHeight="1" x14ac:dyDescent="0.15">
      <c r="A99" s="116">
        <f t="shared" si="1"/>
        <v>2020</v>
      </c>
      <c r="B99" s="105">
        <v>43941</v>
      </c>
      <c r="C99" s="183">
        <v>1.23</v>
      </c>
      <c r="D99" s="181">
        <f ca="1">STDEV(C99:OFFSET(C99,D$4,0))/AVERAGE(C99:OFFSET(C99,D$4,0))</f>
        <v>0.11889975427411084</v>
      </c>
      <c r="E99" s="116">
        <v>2.96</v>
      </c>
      <c r="F99" s="181">
        <v>0.13196389011488299</v>
      </c>
      <c r="G99" s="34"/>
      <c r="H99" s="181"/>
      <c r="I99" s="5"/>
      <c r="J99" s="5"/>
      <c r="K99" s="5"/>
      <c r="L99" s="5"/>
      <c r="M99" s="5"/>
      <c r="N99" s="5"/>
      <c r="O99" s="5"/>
      <c r="P99" s="5"/>
      <c r="Q99" s="5"/>
      <c r="R99" s="5"/>
      <c r="S99" s="5"/>
      <c r="T99" s="5"/>
      <c r="U99" s="5"/>
      <c r="V99" s="5"/>
      <c r="W99" s="177"/>
      <c r="X99" s="5"/>
      <c r="Y99" s="5"/>
    </row>
    <row r="100" spans="1:25" ht="15" customHeight="1" x14ac:dyDescent="0.15">
      <c r="A100" s="116">
        <f t="shared" si="1"/>
        <v>2020</v>
      </c>
      <c r="B100" s="105">
        <v>43938</v>
      </c>
      <c r="C100" s="183">
        <v>1.27</v>
      </c>
      <c r="D100" s="181">
        <f ca="1">STDEV(C100:OFFSET(C100,D$4,0))/AVERAGE(C100:OFFSET(C100,D$4,0))</f>
        <v>0.11914913276482729</v>
      </c>
      <c r="E100" s="116">
        <v>3.02</v>
      </c>
      <c r="F100" s="181">
        <v>0.132607370111161</v>
      </c>
      <c r="G100" s="34"/>
      <c r="H100" s="181"/>
      <c r="I100" s="5"/>
      <c r="J100" s="5"/>
      <c r="K100" s="5"/>
      <c r="L100" s="5"/>
      <c r="M100" s="5"/>
      <c r="N100" s="5"/>
      <c r="O100" s="5"/>
      <c r="P100" s="5"/>
      <c r="Q100" s="5"/>
      <c r="R100" s="5"/>
      <c r="S100" s="5"/>
      <c r="T100" s="5"/>
      <c r="U100" s="5"/>
      <c r="V100" s="5"/>
      <c r="W100" s="177"/>
      <c r="X100" s="5"/>
      <c r="Y100" s="5"/>
    </row>
    <row r="101" spans="1:25" ht="15" customHeight="1" x14ac:dyDescent="0.15">
      <c r="A101" s="116">
        <f t="shared" si="1"/>
        <v>2020</v>
      </c>
      <c r="B101" s="105">
        <v>43937</v>
      </c>
      <c r="C101" s="183">
        <v>1.21</v>
      </c>
      <c r="D101" s="181">
        <f ca="1">STDEV(C101:OFFSET(C101,D$4,0))/AVERAGE(C101:OFFSET(C101,D$4,0))</f>
        <v>0.12303359992661676</v>
      </c>
      <c r="E101" s="116">
        <v>2.93</v>
      </c>
      <c r="F101" s="181">
        <v>0.133307424772525</v>
      </c>
      <c r="G101" s="34"/>
      <c r="H101" s="181"/>
      <c r="I101" s="5"/>
      <c r="J101" s="5"/>
      <c r="K101" s="5"/>
      <c r="L101" s="5"/>
      <c r="M101" s="5"/>
      <c r="N101" s="5"/>
      <c r="O101" s="5"/>
      <c r="P101" s="5"/>
      <c r="Q101" s="5"/>
      <c r="R101" s="5"/>
      <c r="S101" s="5"/>
      <c r="T101" s="5"/>
      <c r="U101" s="5"/>
      <c r="V101" s="5"/>
      <c r="W101" s="177"/>
      <c r="X101" s="5"/>
      <c r="Y101" s="5"/>
    </row>
    <row r="102" spans="1:25" ht="15" customHeight="1" x14ac:dyDescent="0.15">
      <c r="A102" s="116">
        <f t="shared" si="1"/>
        <v>2020</v>
      </c>
      <c r="B102" s="105">
        <v>43936</v>
      </c>
      <c r="C102" s="183">
        <v>1.27</v>
      </c>
      <c r="D102" s="181">
        <f ca="1">STDEV(C102:OFFSET(C102,D$4,0))/AVERAGE(C102:OFFSET(C102,D$4,0))</f>
        <v>0.12352107273751094</v>
      </c>
      <c r="E102" s="116">
        <v>3.02</v>
      </c>
      <c r="F102" s="181">
        <v>0.13305412943814801</v>
      </c>
      <c r="G102" s="34"/>
      <c r="H102" s="181"/>
      <c r="I102" s="5"/>
      <c r="J102" s="5"/>
      <c r="K102" s="5"/>
      <c r="L102" s="5"/>
      <c r="M102" s="5"/>
      <c r="N102" s="5"/>
      <c r="O102" s="5"/>
      <c r="P102" s="5"/>
      <c r="Q102" s="5"/>
      <c r="R102" s="5"/>
      <c r="S102" s="5"/>
      <c r="T102" s="5"/>
      <c r="U102" s="5"/>
      <c r="V102" s="5"/>
      <c r="W102" s="177"/>
      <c r="X102" s="5"/>
      <c r="Y102" s="5"/>
    </row>
    <row r="103" spans="1:25" ht="15" customHeight="1" x14ac:dyDescent="0.15">
      <c r="A103" s="116">
        <f t="shared" si="1"/>
        <v>2020</v>
      </c>
      <c r="B103" s="105">
        <v>43935</v>
      </c>
      <c r="C103" s="183">
        <v>1.41</v>
      </c>
      <c r="D103" s="181">
        <f ca="1">STDEV(C103:OFFSET(C103,D$4,0))/AVERAGE(C103:OFFSET(C103,D$4,0))</f>
        <v>0.12532827847894132</v>
      </c>
      <c r="E103" s="116">
        <v>3.19</v>
      </c>
      <c r="F103" s="181">
        <v>0.13375124676759201</v>
      </c>
      <c r="G103" s="34"/>
      <c r="H103" s="181"/>
      <c r="I103" s="5"/>
      <c r="J103" s="5"/>
      <c r="K103" s="5"/>
      <c r="L103" s="5"/>
      <c r="M103" s="5"/>
      <c r="N103" s="5"/>
      <c r="O103" s="5"/>
      <c r="P103" s="5"/>
      <c r="Q103" s="5"/>
      <c r="R103" s="5"/>
      <c r="S103" s="5"/>
      <c r="T103" s="5"/>
      <c r="U103" s="5"/>
      <c r="V103" s="5"/>
      <c r="W103" s="177"/>
      <c r="X103" s="5"/>
      <c r="Y103" s="5"/>
    </row>
    <row r="104" spans="1:25" ht="15" customHeight="1" x14ac:dyDescent="0.15">
      <c r="A104" s="116">
        <f t="shared" si="1"/>
        <v>2020</v>
      </c>
      <c r="B104" s="105">
        <v>43934</v>
      </c>
      <c r="C104" s="183">
        <v>1.39</v>
      </c>
      <c r="D104" s="181">
        <f ca="1">STDEV(C104:OFFSET(C104,D$4,0))/AVERAGE(C104:OFFSET(C104,D$4,0))</f>
        <v>0.12809308869906064</v>
      </c>
      <c r="E104" s="116">
        <v>3.3</v>
      </c>
      <c r="F104" s="181">
        <v>0.13587151054545801</v>
      </c>
      <c r="G104" s="34"/>
      <c r="H104" s="181"/>
      <c r="I104" s="5"/>
      <c r="J104" s="5"/>
      <c r="K104" s="5"/>
      <c r="L104" s="5"/>
      <c r="M104" s="5"/>
      <c r="N104" s="5"/>
      <c r="O104" s="5"/>
      <c r="P104" s="5"/>
      <c r="Q104" s="5"/>
      <c r="R104" s="5"/>
      <c r="S104" s="5"/>
      <c r="T104" s="5"/>
      <c r="U104" s="5"/>
      <c r="V104" s="5"/>
      <c r="W104" s="177"/>
      <c r="X104" s="5"/>
      <c r="Y104" s="5"/>
    </row>
    <row r="105" spans="1:25" ht="15" customHeight="1" x14ac:dyDescent="0.15">
      <c r="A105" s="116">
        <f t="shared" si="1"/>
        <v>2020</v>
      </c>
      <c r="B105" s="105">
        <v>43930</v>
      </c>
      <c r="C105" s="183">
        <v>1.35</v>
      </c>
      <c r="D105" s="181">
        <f ca="1">STDEV(C105:OFFSET(C105,D$4,0))/AVERAGE(C105:OFFSET(C105,D$4,0))</f>
        <v>0.13484131776608624</v>
      </c>
      <c r="E105" s="116">
        <v>3.47</v>
      </c>
      <c r="F105" s="181">
        <v>0.137952646839611</v>
      </c>
      <c r="G105" s="34"/>
      <c r="H105" s="181"/>
      <c r="I105" s="5"/>
      <c r="J105" s="5"/>
      <c r="K105" s="5"/>
      <c r="L105" s="5"/>
      <c r="M105" s="5"/>
      <c r="N105" s="5"/>
      <c r="O105" s="5"/>
      <c r="P105" s="5"/>
      <c r="Q105" s="5"/>
      <c r="R105" s="5"/>
      <c r="S105" s="5"/>
      <c r="T105" s="5"/>
      <c r="U105" s="5"/>
      <c r="V105" s="5"/>
      <c r="W105" s="177"/>
      <c r="X105" s="5"/>
      <c r="Y105" s="5"/>
    </row>
    <row r="106" spans="1:25" ht="15" customHeight="1" x14ac:dyDescent="0.15">
      <c r="A106" s="116">
        <f t="shared" si="1"/>
        <v>2020</v>
      </c>
      <c r="B106" s="105">
        <v>43929</v>
      </c>
      <c r="C106" s="183">
        <v>1.37</v>
      </c>
      <c r="D106" s="181">
        <f ca="1">STDEV(C106:OFFSET(C106,D$4,0))/AVERAGE(C106:OFFSET(C106,D$4,0))</f>
        <v>0.140692209175656</v>
      </c>
      <c r="E106" s="116">
        <v>3.55</v>
      </c>
      <c r="F106" s="181">
        <v>0.140792333712673</v>
      </c>
      <c r="G106" s="34"/>
      <c r="H106" s="181"/>
      <c r="I106" s="5"/>
      <c r="J106" s="5"/>
      <c r="K106" s="5"/>
      <c r="L106" s="5"/>
      <c r="M106" s="5"/>
      <c r="N106" s="5"/>
      <c r="O106" s="5"/>
      <c r="P106" s="5"/>
      <c r="Q106" s="5"/>
      <c r="R106" s="5"/>
      <c r="S106" s="5"/>
      <c r="T106" s="5"/>
      <c r="U106" s="5"/>
      <c r="V106" s="5"/>
      <c r="W106" s="177"/>
      <c r="X106" s="5"/>
      <c r="Y106" s="5"/>
    </row>
    <row r="107" spans="1:25" ht="15" customHeight="1" x14ac:dyDescent="0.15">
      <c r="A107" s="116">
        <f t="shared" si="1"/>
        <v>2020</v>
      </c>
      <c r="B107" s="105">
        <v>43928</v>
      </c>
      <c r="C107" s="183">
        <v>1.32</v>
      </c>
      <c r="D107" s="181">
        <f ca="1">STDEV(C107:OFFSET(C107,D$4,0))/AVERAGE(C107:OFFSET(C107,D$4,0))</f>
        <v>0.14530726682158621</v>
      </c>
      <c r="E107" s="116">
        <v>3.57</v>
      </c>
      <c r="F107" s="181">
        <v>0.14359972623168801</v>
      </c>
      <c r="G107" s="34"/>
      <c r="H107" s="181"/>
      <c r="I107" s="5"/>
      <c r="J107" s="5"/>
      <c r="K107" s="5"/>
      <c r="L107" s="5"/>
      <c r="M107" s="5"/>
      <c r="N107" s="5"/>
      <c r="O107" s="5"/>
      <c r="P107" s="5"/>
      <c r="Q107" s="5"/>
      <c r="R107" s="5"/>
      <c r="S107" s="5"/>
      <c r="T107" s="5"/>
      <c r="U107" s="5"/>
      <c r="V107" s="5"/>
      <c r="W107" s="177"/>
      <c r="X107" s="5"/>
      <c r="Y107" s="5"/>
    </row>
    <row r="108" spans="1:25" ht="15" customHeight="1" x14ac:dyDescent="0.15">
      <c r="A108" s="116">
        <f t="shared" si="1"/>
        <v>2020</v>
      </c>
      <c r="B108" s="105">
        <v>43927</v>
      </c>
      <c r="C108" s="183">
        <v>1.27</v>
      </c>
      <c r="D108" s="181">
        <f ca="1">STDEV(C108:OFFSET(C108,D$4,0))/AVERAGE(C108:OFFSET(C108,D$4,0))</f>
        <v>0.14939642608883502</v>
      </c>
      <c r="E108" s="116">
        <v>3.57</v>
      </c>
      <c r="F108" s="181">
        <v>0.14618869611772101</v>
      </c>
      <c r="G108" s="34"/>
      <c r="H108" s="181"/>
      <c r="I108" s="5"/>
      <c r="J108" s="5"/>
      <c r="K108" s="5"/>
      <c r="L108" s="5"/>
      <c r="M108" s="5"/>
      <c r="N108" s="5"/>
      <c r="O108" s="5"/>
      <c r="P108" s="5"/>
      <c r="Q108" s="5"/>
      <c r="R108" s="5"/>
      <c r="S108" s="5"/>
      <c r="T108" s="5"/>
      <c r="U108" s="5"/>
      <c r="V108" s="5"/>
      <c r="W108" s="177"/>
      <c r="X108" s="5"/>
      <c r="Y108" s="5"/>
    </row>
    <row r="109" spans="1:25" ht="15" customHeight="1" x14ac:dyDescent="0.15">
      <c r="A109" s="116">
        <f t="shared" si="1"/>
        <v>2020</v>
      </c>
      <c r="B109" s="105">
        <v>43924</v>
      </c>
      <c r="C109" s="183">
        <v>1.24</v>
      </c>
      <c r="D109" s="181">
        <f ca="1">STDEV(C109:OFFSET(C109,D$4,0))/AVERAGE(C109:OFFSET(C109,D$4,0))</f>
        <v>0.15312899479046818</v>
      </c>
      <c r="E109" s="116">
        <v>3.55</v>
      </c>
      <c r="F109" s="181">
        <v>0.14803616003493</v>
      </c>
      <c r="G109" s="34"/>
      <c r="H109" s="181"/>
      <c r="I109" s="5"/>
      <c r="J109" s="5"/>
      <c r="K109" s="5"/>
      <c r="L109" s="5"/>
      <c r="M109" s="5"/>
      <c r="N109" s="5"/>
      <c r="O109" s="5"/>
      <c r="P109" s="5"/>
      <c r="Q109" s="5"/>
      <c r="R109" s="5"/>
      <c r="S109" s="5"/>
      <c r="T109" s="5"/>
      <c r="U109" s="5"/>
      <c r="V109" s="5"/>
      <c r="W109" s="177"/>
      <c r="X109" s="5"/>
      <c r="Y109" s="5"/>
    </row>
    <row r="110" spans="1:25" ht="15" customHeight="1" x14ac:dyDescent="0.15">
      <c r="A110" s="116">
        <f t="shared" si="1"/>
        <v>2020</v>
      </c>
      <c r="B110" s="105">
        <v>43923</v>
      </c>
      <c r="C110" s="183">
        <v>1.26</v>
      </c>
      <c r="D110" s="181">
        <f ca="1">STDEV(C110:OFFSET(C110,D$4,0))/AVERAGE(C110:OFFSET(C110,D$4,0))</f>
        <v>0.15694552689647451</v>
      </c>
      <c r="E110" s="116">
        <v>3.58</v>
      </c>
      <c r="F110" s="181">
        <v>0.14944945541925</v>
      </c>
      <c r="G110" s="34"/>
      <c r="H110" s="181"/>
      <c r="I110" s="5"/>
      <c r="J110" s="5"/>
      <c r="K110" s="5"/>
      <c r="L110" s="5"/>
      <c r="M110" s="5"/>
      <c r="N110" s="5"/>
      <c r="O110" s="5"/>
      <c r="P110" s="5"/>
      <c r="Q110" s="5"/>
      <c r="R110" s="5"/>
      <c r="S110" s="5"/>
      <c r="T110" s="5"/>
      <c r="U110" s="5"/>
      <c r="V110" s="5"/>
      <c r="W110" s="177"/>
      <c r="X110" s="5"/>
      <c r="Y110" s="5"/>
    </row>
    <row r="111" spans="1:25" ht="15" customHeight="1" x14ac:dyDescent="0.15">
      <c r="A111" s="116">
        <f t="shared" si="1"/>
        <v>2020</v>
      </c>
      <c r="B111" s="105">
        <v>43922</v>
      </c>
      <c r="C111" s="183">
        <v>1.27</v>
      </c>
      <c r="D111" s="181">
        <f ca="1">STDEV(C111:OFFSET(C111,D$4,0))/AVERAGE(C111:OFFSET(C111,D$4,0))</f>
        <v>0.16090276017212871</v>
      </c>
      <c r="E111" s="116">
        <v>3.61</v>
      </c>
      <c r="F111" s="181">
        <v>0.150472711338211</v>
      </c>
      <c r="G111" s="34"/>
      <c r="H111" s="181"/>
      <c r="I111" s="5"/>
      <c r="J111" s="5"/>
      <c r="K111" s="5"/>
      <c r="L111" s="5"/>
      <c r="M111" s="5"/>
      <c r="N111" s="5"/>
      <c r="O111" s="5"/>
      <c r="P111" s="5"/>
      <c r="Q111" s="5"/>
      <c r="R111" s="5"/>
      <c r="S111" s="5"/>
      <c r="T111" s="5"/>
      <c r="U111" s="5"/>
      <c r="V111" s="5"/>
      <c r="W111" s="177"/>
      <c r="X111" s="5"/>
      <c r="Y111" s="5"/>
    </row>
    <row r="112" spans="1:25" ht="15" customHeight="1" x14ac:dyDescent="0.15">
      <c r="A112" s="116">
        <f t="shared" si="1"/>
        <v>2020</v>
      </c>
      <c r="B112" s="105">
        <v>43921</v>
      </c>
      <c r="C112" s="183">
        <v>1.35</v>
      </c>
      <c r="D112" s="181">
        <f ca="1">STDEV(C112:OFFSET(C112,D$4,0))/AVERAGE(C112:OFFSET(C112,D$4,0))</f>
        <v>0.16297195376147383</v>
      </c>
      <c r="E112" s="116">
        <v>3.69</v>
      </c>
      <c r="F112" s="181">
        <v>0.15134691696712901</v>
      </c>
      <c r="G112" s="34"/>
      <c r="H112" s="181"/>
      <c r="I112" s="5"/>
      <c r="J112" s="5"/>
      <c r="K112" s="5"/>
      <c r="L112" s="5"/>
      <c r="M112" s="5"/>
      <c r="N112" s="5"/>
      <c r="O112" s="5"/>
      <c r="P112" s="5"/>
      <c r="Q112" s="5"/>
      <c r="R112" s="5"/>
      <c r="S112" s="5"/>
      <c r="T112" s="5"/>
      <c r="U112" s="5"/>
      <c r="V112" s="5"/>
      <c r="W112" s="177"/>
      <c r="X112" s="5"/>
      <c r="Y112" s="5"/>
    </row>
    <row r="113" spans="1:25" ht="15" customHeight="1" x14ac:dyDescent="0.15">
      <c r="A113" s="116">
        <f t="shared" si="1"/>
        <v>2020</v>
      </c>
      <c r="B113" s="105">
        <v>43920</v>
      </c>
      <c r="C113" s="183">
        <v>1.31</v>
      </c>
      <c r="D113" s="181">
        <f ca="1">STDEV(C113:OFFSET(C113,D$4,0))/AVERAGE(C113:OFFSET(C113,D$4,0))</f>
        <v>0.16678402298829981</v>
      </c>
      <c r="E113" s="116">
        <v>3.71</v>
      </c>
      <c r="F113" s="181">
        <v>0.151544607868625</v>
      </c>
      <c r="G113" s="34"/>
      <c r="H113" s="181"/>
      <c r="I113" s="5"/>
      <c r="J113" s="5"/>
      <c r="K113" s="5"/>
      <c r="L113" s="5"/>
      <c r="M113" s="5"/>
      <c r="N113" s="5"/>
      <c r="O113" s="5"/>
      <c r="P113" s="5"/>
      <c r="Q113" s="5"/>
      <c r="R113" s="5"/>
      <c r="S113" s="5"/>
      <c r="T113" s="5"/>
      <c r="U113" s="5"/>
      <c r="V113" s="5"/>
      <c r="W113" s="177"/>
      <c r="X113" s="5"/>
      <c r="Y113" s="5"/>
    </row>
    <row r="114" spans="1:25" ht="15" customHeight="1" x14ac:dyDescent="0.15">
      <c r="A114" s="116">
        <f t="shared" si="1"/>
        <v>2020</v>
      </c>
      <c r="B114" s="105">
        <v>43917</v>
      </c>
      <c r="C114" s="183">
        <v>1.29</v>
      </c>
      <c r="D114" s="181">
        <f ca="1">STDEV(C114:OFFSET(C114,D$4,0))/AVERAGE(C114:OFFSET(C114,D$4,0))</f>
        <v>0.16900512753877364</v>
      </c>
      <c r="E114" s="116">
        <v>3.94</v>
      </c>
      <c r="F114" s="181">
        <v>0.15128289831914599</v>
      </c>
      <c r="G114" s="34"/>
      <c r="H114" s="181"/>
      <c r="I114" s="5"/>
      <c r="J114" s="5"/>
      <c r="K114" s="5"/>
      <c r="L114" s="5"/>
      <c r="M114" s="5"/>
      <c r="N114" s="5"/>
      <c r="O114" s="5"/>
      <c r="P114" s="5"/>
      <c r="Q114" s="5"/>
      <c r="R114" s="5"/>
      <c r="S114" s="5"/>
      <c r="T114" s="5"/>
      <c r="U114" s="5"/>
      <c r="V114" s="5"/>
      <c r="W114" s="177"/>
      <c r="X114" s="5"/>
      <c r="Y114" s="5"/>
    </row>
    <row r="115" spans="1:25" ht="15" customHeight="1" x14ac:dyDescent="0.15">
      <c r="A115" s="116">
        <f t="shared" si="1"/>
        <v>2020</v>
      </c>
      <c r="B115" s="105">
        <v>43916</v>
      </c>
      <c r="C115" s="183">
        <v>1.42</v>
      </c>
      <c r="D115" s="181">
        <f ca="1">STDEV(C115:OFFSET(C115,D$4,0))/AVERAGE(C115:OFFSET(C115,D$4,0))</f>
        <v>0.16968096014198511</v>
      </c>
      <c r="E115" s="116">
        <v>4.08</v>
      </c>
      <c r="F115" s="181">
        <v>0.14867914860958001</v>
      </c>
      <c r="G115" s="34"/>
      <c r="H115" s="181"/>
      <c r="I115" s="5"/>
      <c r="J115" s="5"/>
      <c r="K115" s="5"/>
      <c r="L115" s="5"/>
      <c r="M115" s="5"/>
      <c r="N115" s="5"/>
      <c r="O115" s="5"/>
      <c r="P115" s="5"/>
      <c r="Q115" s="5"/>
      <c r="R115" s="5"/>
      <c r="S115" s="5"/>
      <c r="T115" s="5"/>
      <c r="U115" s="5"/>
      <c r="V115" s="5"/>
      <c r="W115" s="177"/>
      <c r="X115" s="5"/>
      <c r="Y115" s="5"/>
    </row>
    <row r="116" spans="1:25" ht="15" customHeight="1" x14ac:dyDescent="0.15">
      <c r="A116" s="116">
        <f t="shared" si="1"/>
        <v>2020</v>
      </c>
      <c r="B116" s="105">
        <v>43915</v>
      </c>
      <c r="C116" s="183">
        <v>1.45</v>
      </c>
      <c r="D116" s="181">
        <f ca="1">STDEV(C116:OFFSET(C116,D$4,0))/AVERAGE(C116:OFFSET(C116,D$4,0))</f>
        <v>0.17112589757706353</v>
      </c>
      <c r="E116" s="116">
        <v>4.21</v>
      </c>
      <c r="F116" s="181">
        <v>0.143683408587679</v>
      </c>
      <c r="G116" s="34"/>
      <c r="H116" s="181"/>
      <c r="I116" s="5"/>
      <c r="J116" s="5"/>
      <c r="K116" s="5"/>
      <c r="L116" s="5"/>
      <c r="M116" s="5"/>
      <c r="N116" s="5"/>
      <c r="O116" s="5"/>
      <c r="P116" s="5"/>
      <c r="Q116" s="5"/>
      <c r="R116" s="5"/>
      <c r="S116" s="5"/>
      <c r="T116" s="5"/>
      <c r="U116" s="5"/>
      <c r="V116" s="5"/>
      <c r="W116" s="177"/>
      <c r="X116" s="5"/>
      <c r="Y116" s="5"/>
    </row>
    <row r="117" spans="1:25" ht="15" customHeight="1" x14ac:dyDescent="0.15">
      <c r="A117" s="116">
        <f t="shared" si="1"/>
        <v>2020</v>
      </c>
      <c r="B117" s="105">
        <v>43914</v>
      </c>
      <c r="C117" s="183">
        <v>1.39</v>
      </c>
      <c r="D117" s="181">
        <f ca="1">STDEV(C117:OFFSET(C117,D$4,0))/AVERAGE(C117:OFFSET(C117,D$4,0))</f>
        <v>0.17178909047964117</v>
      </c>
      <c r="E117" s="116">
        <v>4.18</v>
      </c>
      <c r="F117" s="181">
        <v>0.13521712459327601</v>
      </c>
      <c r="G117" s="34"/>
      <c r="H117" s="181"/>
      <c r="I117" s="5"/>
      <c r="J117" s="5"/>
      <c r="K117" s="5"/>
      <c r="L117" s="5"/>
      <c r="M117" s="5"/>
      <c r="N117" s="5"/>
      <c r="O117" s="5"/>
      <c r="P117" s="5"/>
      <c r="Q117" s="5"/>
      <c r="R117" s="5"/>
      <c r="S117" s="5"/>
      <c r="T117" s="5"/>
      <c r="U117" s="5"/>
      <c r="V117" s="5"/>
      <c r="W117" s="177"/>
      <c r="X117" s="5"/>
      <c r="Y117" s="5"/>
    </row>
    <row r="118" spans="1:25" ht="15" customHeight="1" x14ac:dyDescent="0.15">
      <c r="A118" s="116">
        <f t="shared" si="1"/>
        <v>2020</v>
      </c>
      <c r="B118" s="105">
        <v>43913</v>
      </c>
      <c r="C118" s="183">
        <v>1.33</v>
      </c>
      <c r="D118" s="181">
        <f ca="1">STDEV(C118:OFFSET(C118,D$4,0))/AVERAGE(C118:OFFSET(C118,D$4,0))</f>
        <v>0.17071982159521151</v>
      </c>
      <c r="E118" s="116">
        <v>4.1100000000000003</v>
      </c>
      <c r="F118" s="181">
        <v>0.12547512869809299</v>
      </c>
      <c r="G118" s="34"/>
      <c r="H118" s="181"/>
      <c r="I118" s="5"/>
      <c r="J118" s="5"/>
      <c r="K118" s="5"/>
      <c r="L118" s="5"/>
      <c r="M118" s="5"/>
      <c r="N118" s="5"/>
      <c r="O118" s="5"/>
      <c r="P118" s="5"/>
      <c r="Q118" s="5"/>
      <c r="R118" s="5"/>
      <c r="S118" s="5"/>
      <c r="T118" s="5"/>
      <c r="U118" s="5"/>
      <c r="V118" s="5"/>
      <c r="W118" s="177"/>
      <c r="X118" s="5"/>
      <c r="Y118" s="5"/>
    </row>
    <row r="119" spans="1:25" ht="15" customHeight="1" x14ac:dyDescent="0.15">
      <c r="A119" s="116">
        <f t="shared" si="1"/>
        <v>2020</v>
      </c>
      <c r="B119" s="105">
        <v>43910</v>
      </c>
      <c r="C119" s="183">
        <v>1.55</v>
      </c>
      <c r="D119" s="181">
        <f ca="1">STDEV(C119:OFFSET(C119,D$4,0))/AVERAGE(C119:OFFSET(C119,D$4,0))</f>
        <v>0.16828903850013163</v>
      </c>
      <c r="E119" s="116">
        <v>4.18</v>
      </c>
      <c r="F119" s="181">
        <v>0.11527169687833901</v>
      </c>
      <c r="G119" s="34"/>
      <c r="H119" s="181"/>
      <c r="I119" s="5"/>
      <c r="J119" s="5"/>
      <c r="K119" s="5"/>
      <c r="L119" s="5"/>
      <c r="M119" s="5"/>
      <c r="N119" s="5"/>
      <c r="O119" s="5"/>
      <c r="P119" s="5"/>
      <c r="Q119" s="5"/>
      <c r="R119" s="5"/>
      <c r="S119" s="5"/>
      <c r="T119" s="5"/>
      <c r="U119" s="5"/>
      <c r="V119" s="5"/>
      <c r="W119" s="177"/>
      <c r="X119" s="5"/>
      <c r="Y119" s="5"/>
    </row>
    <row r="120" spans="1:25" ht="15" customHeight="1" x14ac:dyDescent="0.15">
      <c r="A120" s="116">
        <f t="shared" si="1"/>
        <v>2020</v>
      </c>
      <c r="B120" s="105">
        <v>43909</v>
      </c>
      <c r="C120" s="183">
        <v>1.78</v>
      </c>
      <c r="D120" s="181">
        <f ca="1">STDEV(C120:OFFSET(C120,D$4,0))/AVERAGE(C120:OFFSET(C120,D$4,0))</f>
        <v>0.17041667649964803</v>
      </c>
      <c r="E120" s="116">
        <v>4.12</v>
      </c>
      <c r="F120" s="181">
        <v>0.100645068707788</v>
      </c>
      <c r="G120" s="34"/>
      <c r="H120" s="181"/>
      <c r="I120" s="5"/>
      <c r="J120" s="5"/>
      <c r="K120" s="5"/>
      <c r="L120" s="5"/>
      <c r="M120" s="5"/>
      <c r="N120" s="5"/>
      <c r="O120" s="5"/>
      <c r="P120" s="5"/>
      <c r="Q120" s="5"/>
      <c r="R120" s="5"/>
      <c r="S120" s="5"/>
      <c r="T120" s="5"/>
      <c r="U120" s="5"/>
      <c r="V120" s="5"/>
      <c r="W120" s="177"/>
      <c r="X120" s="5"/>
      <c r="Y120" s="5"/>
    </row>
    <row r="121" spans="1:25" ht="15" customHeight="1" x14ac:dyDescent="0.15">
      <c r="A121" s="116">
        <f t="shared" si="1"/>
        <v>2020</v>
      </c>
      <c r="B121" s="105">
        <v>43908</v>
      </c>
      <c r="C121" s="183">
        <v>1.77</v>
      </c>
      <c r="D121" s="181">
        <f ca="1">STDEV(C121:OFFSET(C121,D$4,0))/AVERAGE(C121:OFFSET(C121,D$4,0))</f>
        <v>0.1727708733995176</v>
      </c>
      <c r="E121" s="116">
        <v>4.09</v>
      </c>
      <c r="F121" s="181">
        <v>8.3935757620962406E-2</v>
      </c>
      <c r="G121" s="34"/>
      <c r="H121" s="181"/>
      <c r="I121" s="5"/>
      <c r="J121" s="5"/>
      <c r="K121" s="5"/>
      <c r="L121" s="5"/>
      <c r="M121" s="5"/>
      <c r="N121" s="5"/>
      <c r="O121" s="5"/>
      <c r="P121" s="5"/>
      <c r="Q121" s="5"/>
      <c r="R121" s="5"/>
      <c r="S121" s="5"/>
      <c r="T121" s="5"/>
      <c r="U121" s="5"/>
      <c r="V121" s="5"/>
      <c r="W121" s="177"/>
      <c r="X121" s="5"/>
      <c r="Y121" s="5"/>
    </row>
    <row r="122" spans="1:25" ht="15" customHeight="1" x14ac:dyDescent="0.15">
      <c r="A122" s="116">
        <f t="shared" si="1"/>
        <v>2020</v>
      </c>
      <c r="B122" s="105">
        <v>43907</v>
      </c>
      <c r="C122" s="183">
        <v>1.63</v>
      </c>
      <c r="D122" s="181">
        <f ca="1">STDEV(C122:OFFSET(C122,D$4,0))/AVERAGE(C122:OFFSET(C122,D$4,0))</f>
        <v>0.17387595889622703</v>
      </c>
      <c r="E122" s="116">
        <v>3.62</v>
      </c>
      <c r="F122" s="181">
        <v>6.1860548927144002E-2</v>
      </c>
      <c r="G122" s="34"/>
      <c r="H122" s="181"/>
      <c r="I122" s="5"/>
      <c r="J122" s="5"/>
      <c r="K122" s="5"/>
      <c r="L122" s="5"/>
      <c r="M122" s="5"/>
      <c r="N122" s="5"/>
      <c r="O122" s="5"/>
      <c r="P122" s="5"/>
      <c r="Q122" s="5"/>
      <c r="R122" s="5"/>
      <c r="S122" s="5"/>
      <c r="T122" s="5"/>
      <c r="U122" s="5"/>
      <c r="V122" s="5"/>
      <c r="W122" s="177"/>
      <c r="X122" s="5"/>
      <c r="Y122" s="5"/>
    </row>
    <row r="123" spans="1:25" ht="15" customHeight="1" x14ac:dyDescent="0.15">
      <c r="A123" s="116">
        <f t="shared" si="1"/>
        <v>2020</v>
      </c>
      <c r="B123" s="105">
        <v>43906</v>
      </c>
      <c r="C123" s="183">
        <v>1.34</v>
      </c>
      <c r="D123" s="181">
        <f ca="1">STDEV(C123:OFFSET(C123,D$4,0))/AVERAGE(C123:OFFSET(C123,D$4,0))</f>
        <v>0.17353198520481103</v>
      </c>
      <c r="E123" s="116">
        <v>3.26</v>
      </c>
      <c r="F123" s="181">
        <v>5.3506978909429202E-2</v>
      </c>
      <c r="G123" s="34"/>
      <c r="H123" s="181"/>
      <c r="I123" s="5"/>
      <c r="J123" s="5"/>
      <c r="K123" s="5"/>
      <c r="L123" s="5"/>
      <c r="M123" s="5"/>
      <c r="N123" s="5"/>
      <c r="O123" s="5"/>
      <c r="P123" s="5"/>
      <c r="Q123" s="5"/>
      <c r="R123" s="5"/>
      <c r="S123" s="5"/>
      <c r="T123" s="5"/>
      <c r="U123" s="5"/>
      <c r="V123" s="5"/>
      <c r="W123" s="177"/>
      <c r="X123" s="5"/>
      <c r="Y123" s="5"/>
    </row>
    <row r="124" spans="1:25" ht="15" customHeight="1" x14ac:dyDescent="0.15">
      <c r="A124" s="116">
        <f t="shared" si="1"/>
        <v>2020</v>
      </c>
      <c r="B124" s="105">
        <v>43903</v>
      </c>
      <c r="C124" s="183">
        <v>1.56</v>
      </c>
      <c r="D124" s="181">
        <f ca="1">STDEV(C124:OFFSET(C124,D$4,0))/AVERAGE(C124:OFFSET(C124,D$4,0))</f>
        <v>0.16707143836381452</v>
      </c>
      <c r="E124" s="116">
        <v>3.44</v>
      </c>
      <c r="F124" s="181">
        <v>5.25360991340953E-2</v>
      </c>
      <c r="G124" s="34"/>
      <c r="H124" s="181"/>
      <c r="I124" s="5"/>
      <c r="J124" s="5"/>
      <c r="K124" s="5"/>
      <c r="L124" s="5"/>
      <c r="M124" s="5"/>
      <c r="N124" s="5"/>
      <c r="O124" s="5"/>
      <c r="P124" s="5"/>
      <c r="Q124" s="5"/>
      <c r="R124" s="5"/>
      <c r="S124" s="5"/>
      <c r="T124" s="5"/>
      <c r="U124" s="5"/>
      <c r="V124" s="5"/>
      <c r="W124" s="177"/>
      <c r="X124" s="5"/>
      <c r="Y124" s="5"/>
    </row>
    <row r="125" spans="1:25" ht="15" customHeight="1" x14ac:dyDescent="0.15">
      <c r="A125" s="116">
        <f t="shared" si="1"/>
        <v>2020</v>
      </c>
      <c r="B125" s="105">
        <v>43902</v>
      </c>
      <c r="C125" s="183">
        <v>1.49</v>
      </c>
      <c r="D125" s="181">
        <f ca="1">STDEV(C125:OFFSET(C125,D$4,0))/AVERAGE(C125:OFFSET(C125,D$4,0))</f>
        <v>0.1654648350628688</v>
      </c>
      <c r="E125" s="116">
        <v>3.3</v>
      </c>
      <c r="F125" s="181">
        <v>4.7988500537810001E-2</v>
      </c>
      <c r="G125" s="34"/>
      <c r="H125" s="181"/>
      <c r="I125" s="5"/>
      <c r="J125" s="5"/>
      <c r="K125" s="5"/>
      <c r="L125" s="5"/>
      <c r="M125" s="5"/>
      <c r="N125" s="5"/>
      <c r="O125" s="5"/>
      <c r="P125" s="5"/>
      <c r="Q125" s="5"/>
      <c r="R125" s="5"/>
      <c r="S125" s="5"/>
      <c r="T125" s="5"/>
      <c r="U125" s="5"/>
      <c r="V125" s="5"/>
      <c r="W125" s="177"/>
      <c r="X125" s="5"/>
      <c r="Y125" s="5"/>
    </row>
    <row r="126" spans="1:25" ht="15" customHeight="1" x14ac:dyDescent="0.15">
      <c r="A126" s="116">
        <f t="shared" si="1"/>
        <v>2020</v>
      </c>
      <c r="B126" s="105">
        <v>43901</v>
      </c>
      <c r="C126" s="183">
        <v>1.3</v>
      </c>
      <c r="D126" s="181">
        <f ca="1">STDEV(C126:OFFSET(C126,D$4,0))/AVERAGE(C126:OFFSET(C126,D$4,0))</f>
        <v>0.16247845861816043</v>
      </c>
      <c r="E126" s="116">
        <v>3.06</v>
      </c>
      <c r="F126" s="181">
        <v>4.65176834906691E-2</v>
      </c>
      <c r="G126" s="34"/>
      <c r="H126" s="181"/>
      <c r="I126" s="5"/>
      <c r="J126" s="5"/>
      <c r="K126" s="5"/>
      <c r="L126" s="5"/>
      <c r="M126" s="5"/>
      <c r="N126" s="5"/>
      <c r="O126" s="5"/>
      <c r="P126" s="5"/>
      <c r="Q126" s="5"/>
      <c r="R126" s="5"/>
      <c r="S126" s="5"/>
      <c r="T126" s="5"/>
      <c r="U126" s="5"/>
      <c r="V126" s="5"/>
      <c r="W126" s="177"/>
      <c r="X126" s="5"/>
      <c r="Y126" s="5"/>
    </row>
    <row r="127" spans="1:25" ht="15" customHeight="1" x14ac:dyDescent="0.15">
      <c r="A127" s="116">
        <f t="shared" si="1"/>
        <v>2020</v>
      </c>
      <c r="B127" s="105">
        <v>43900</v>
      </c>
      <c r="C127" s="183">
        <v>1.28</v>
      </c>
      <c r="D127" s="181">
        <f ca="1">STDEV(C127:OFFSET(C127,D$4,0))/AVERAGE(C127:OFFSET(C127,D$4,0))</f>
        <v>0.15230247232563585</v>
      </c>
      <c r="E127" s="116">
        <v>2.97</v>
      </c>
      <c r="F127" s="181">
        <v>4.6669606938571799E-2</v>
      </c>
      <c r="G127" s="34"/>
      <c r="H127" s="181"/>
      <c r="I127" s="5"/>
      <c r="J127" s="5"/>
      <c r="K127" s="5"/>
      <c r="L127" s="5"/>
      <c r="M127" s="5"/>
      <c r="N127" s="5"/>
      <c r="O127" s="5"/>
      <c r="P127" s="5"/>
      <c r="Q127" s="5"/>
      <c r="R127" s="5"/>
      <c r="S127" s="5"/>
      <c r="T127" s="5"/>
      <c r="U127" s="5"/>
      <c r="V127" s="5"/>
      <c r="W127" s="177"/>
      <c r="X127" s="5"/>
      <c r="Y127" s="5"/>
    </row>
    <row r="128" spans="1:25" ht="15" customHeight="1" x14ac:dyDescent="0.15">
      <c r="A128" s="116">
        <f t="shared" si="1"/>
        <v>2020</v>
      </c>
      <c r="B128" s="105">
        <v>43899</v>
      </c>
      <c r="C128" s="183">
        <v>0.99</v>
      </c>
      <c r="D128" s="181">
        <f ca="1">STDEV(C128:OFFSET(C128,D$4,0))/AVERAGE(C128:OFFSET(C128,D$4,0))</f>
        <v>0.14091776285192539</v>
      </c>
      <c r="E128" s="116">
        <v>2.63</v>
      </c>
      <c r="F128" s="181">
        <v>4.6731118910878E-2</v>
      </c>
      <c r="G128" s="34"/>
      <c r="H128" s="181"/>
      <c r="I128" s="5"/>
      <c r="J128" s="5"/>
      <c r="K128" s="5"/>
      <c r="L128" s="5"/>
      <c r="M128" s="5"/>
      <c r="N128" s="5"/>
      <c r="O128" s="5"/>
      <c r="P128" s="5"/>
      <c r="Q128" s="5"/>
      <c r="R128" s="5"/>
      <c r="S128" s="5"/>
      <c r="T128" s="5"/>
      <c r="U128" s="5"/>
      <c r="V128" s="5"/>
      <c r="W128" s="177"/>
      <c r="X128" s="5"/>
      <c r="Y128" s="5"/>
    </row>
    <row r="129" spans="1:25" ht="15" customHeight="1" x14ac:dyDescent="0.15">
      <c r="A129" s="116">
        <f t="shared" si="1"/>
        <v>2020</v>
      </c>
      <c r="B129" s="105">
        <v>43896</v>
      </c>
      <c r="C129" s="183">
        <v>1.25</v>
      </c>
      <c r="D129" s="181">
        <f ca="1">STDEV(C129:OFFSET(C129,D$4,0))/AVERAGE(C129:OFFSET(C129,D$4,0))</f>
        <v>0.11028720428473218</v>
      </c>
      <c r="E129" s="116">
        <v>2.68</v>
      </c>
      <c r="F129" s="181">
        <v>3.9198602884878399E-2</v>
      </c>
      <c r="G129" s="34"/>
      <c r="H129" s="181"/>
      <c r="I129" s="5"/>
      <c r="J129" s="5"/>
      <c r="K129" s="5"/>
      <c r="L129" s="5"/>
      <c r="M129" s="5"/>
      <c r="N129" s="5"/>
      <c r="O129" s="5"/>
      <c r="P129" s="5"/>
      <c r="Q129" s="5"/>
      <c r="R129" s="5"/>
      <c r="S129" s="5"/>
      <c r="T129" s="5"/>
      <c r="U129" s="5"/>
      <c r="V129" s="5"/>
      <c r="W129" s="177"/>
      <c r="X129" s="5"/>
      <c r="Y129" s="5"/>
    </row>
    <row r="130" spans="1:25" ht="15" customHeight="1" x14ac:dyDescent="0.15">
      <c r="A130" s="116">
        <f t="shared" si="1"/>
        <v>2020</v>
      </c>
      <c r="B130" s="105">
        <v>43895</v>
      </c>
      <c r="C130" s="183">
        <v>1.56</v>
      </c>
      <c r="D130" s="181">
        <f ca="1">STDEV(C130:OFFSET(C130,D$4,0))/AVERAGE(C130:OFFSET(C130,D$4,0))</f>
        <v>9.0897209572777721E-2</v>
      </c>
      <c r="E130" s="116">
        <v>2.91</v>
      </c>
      <c r="F130" s="181">
        <v>3.1949247468930402E-2</v>
      </c>
      <c r="G130" s="34"/>
      <c r="H130" s="181"/>
      <c r="I130" s="5"/>
      <c r="J130" s="5"/>
      <c r="K130" s="5"/>
      <c r="L130" s="5"/>
      <c r="M130" s="5"/>
      <c r="N130" s="5"/>
      <c r="O130" s="5"/>
      <c r="P130" s="5"/>
      <c r="Q130" s="5"/>
      <c r="R130" s="5"/>
      <c r="S130" s="5"/>
      <c r="T130" s="5"/>
      <c r="U130" s="5"/>
      <c r="V130" s="5"/>
      <c r="W130" s="177"/>
      <c r="X130" s="5"/>
      <c r="Y130" s="5"/>
    </row>
    <row r="131" spans="1:25" ht="15" customHeight="1" x14ac:dyDescent="0.15">
      <c r="A131" s="116">
        <f t="shared" si="1"/>
        <v>2020</v>
      </c>
      <c r="B131" s="105">
        <v>43894</v>
      </c>
      <c r="C131" s="183">
        <v>1.67</v>
      </c>
      <c r="D131" s="181">
        <f ca="1">STDEV(C131:OFFSET(C131,D$4,0))/AVERAGE(C131:OFFSET(C131,D$4,0))</f>
        <v>8.5014659914791721E-2</v>
      </c>
      <c r="E131" s="116">
        <v>2.96</v>
      </c>
      <c r="F131" s="181">
        <v>3.1125067232133E-2</v>
      </c>
      <c r="G131" s="34"/>
      <c r="H131" s="181"/>
      <c r="I131" s="5"/>
      <c r="J131" s="5"/>
      <c r="K131" s="5"/>
      <c r="L131" s="5"/>
      <c r="M131" s="5"/>
      <c r="N131" s="5"/>
      <c r="O131" s="5"/>
      <c r="P131" s="5"/>
      <c r="Q131" s="5"/>
      <c r="R131" s="5"/>
      <c r="S131" s="5"/>
      <c r="T131" s="5"/>
      <c r="U131" s="5"/>
      <c r="V131" s="5"/>
      <c r="W131" s="177"/>
      <c r="X131" s="5"/>
      <c r="Y131" s="5"/>
    </row>
    <row r="132" spans="1:25" ht="15" customHeight="1" x14ac:dyDescent="0.15">
      <c r="A132" s="116">
        <f t="shared" si="1"/>
        <v>2020</v>
      </c>
      <c r="B132" s="105">
        <v>43893</v>
      </c>
      <c r="C132" s="183">
        <v>1.64</v>
      </c>
      <c r="D132" s="181">
        <f ca="1">STDEV(C132:OFFSET(C132,D$4,0))/AVERAGE(C132:OFFSET(C132,D$4,0))</f>
        <v>8.3489584840937645E-2</v>
      </c>
      <c r="E132" s="116">
        <v>2.95</v>
      </c>
      <c r="F132" s="181">
        <v>3.2271094484971799E-2</v>
      </c>
      <c r="G132" s="34"/>
      <c r="H132" s="181"/>
      <c r="I132" s="5"/>
      <c r="J132" s="5"/>
      <c r="K132" s="5"/>
      <c r="L132" s="5"/>
      <c r="M132" s="5"/>
      <c r="N132" s="5"/>
      <c r="O132" s="5"/>
      <c r="P132" s="5"/>
      <c r="Q132" s="5"/>
      <c r="R132" s="5"/>
      <c r="S132" s="5"/>
      <c r="T132" s="5"/>
      <c r="U132" s="5"/>
      <c r="V132" s="5"/>
      <c r="W132" s="177"/>
      <c r="X132" s="5"/>
      <c r="Y132" s="5"/>
    </row>
    <row r="133" spans="1:25" ht="15" customHeight="1" x14ac:dyDescent="0.15">
      <c r="A133" s="116">
        <f t="shared" si="1"/>
        <v>2020</v>
      </c>
      <c r="B133" s="105">
        <v>43892</v>
      </c>
      <c r="C133" s="183">
        <v>1.66</v>
      </c>
      <c r="D133" s="181">
        <f ca="1">STDEV(C133:OFFSET(C133,D$4,0))/AVERAGE(C133:OFFSET(C133,D$4,0))</f>
        <v>7.8843100073686778E-2</v>
      </c>
      <c r="E133" s="116">
        <v>2.96</v>
      </c>
      <c r="F133" s="181">
        <v>3.2073283366518997E-2</v>
      </c>
      <c r="G133" s="34"/>
      <c r="H133" s="181"/>
      <c r="I133" s="5"/>
      <c r="J133" s="5"/>
      <c r="K133" s="5"/>
      <c r="L133" s="5"/>
      <c r="M133" s="5"/>
      <c r="N133" s="5"/>
      <c r="O133" s="5"/>
      <c r="P133" s="5"/>
      <c r="Q133" s="5"/>
      <c r="R133" s="5"/>
      <c r="S133" s="5"/>
      <c r="T133" s="5"/>
      <c r="U133" s="5"/>
      <c r="V133" s="5"/>
      <c r="W133" s="177"/>
      <c r="X133" s="5"/>
      <c r="Y133" s="5"/>
    </row>
    <row r="134" spans="1:25" ht="15" customHeight="1" x14ac:dyDescent="0.15">
      <c r="A134" s="116">
        <f t="shared" ref="A134:A197" si="2">YEAR(B134)</f>
        <v>2020</v>
      </c>
      <c r="B134" s="105">
        <v>43889</v>
      </c>
      <c r="C134" s="183">
        <v>1.65</v>
      </c>
      <c r="D134" s="181">
        <f ca="1">STDEV(C134:OFFSET(C134,D$4,0))/AVERAGE(C134:OFFSET(C134,D$4,0))</f>
        <v>7.2983137164011364E-2</v>
      </c>
      <c r="E134" s="116">
        <v>2.97</v>
      </c>
      <c r="F134" s="181">
        <v>3.1457418393194901E-2</v>
      </c>
      <c r="G134" s="34"/>
      <c r="H134" s="181"/>
      <c r="I134" s="5"/>
      <c r="J134" s="5"/>
      <c r="K134" s="5"/>
      <c r="L134" s="5"/>
      <c r="M134" s="5"/>
      <c r="N134" s="5"/>
      <c r="O134" s="5"/>
      <c r="P134" s="5"/>
      <c r="Q134" s="5"/>
      <c r="R134" s="5"/>
      <c r="S134" s="5"/>
      <c r="T134" s="5"/>
      <c r="U134" s="5"/>
      <c r="V134" s="5"/>
      <c r="W134" s="177"/>
      <c r="X134" s="5"/>
      <c r="Y134" s="5"/>
    </row>
    <row r="135" spans="1:25" ht="15" customHeight="1" x14ac:dyDescent="0.15">
      <c r="A135" s="116">
        <f t="shared" si="2"/>
        <v>2020</v>
      </c>
      <c r="B135" s="105">
        <v>43888</v>
      </c>
      <c r="C135" s="183">
        <v>1.79</v>
      </c>
      <c r="D135" s="181">
        <f ca="1">STDEV(C135:OFFSET(C135,D$4,0))/AVERAGE(C135:OFFSET(C135,D$4,0))</f>
        <v>6.5975031214797364E-2</v>
      </c>
      <c r="E135" s="116">
        <v>3.03</v>
      </c>
      <c r="F135" s="181">
        <v>3.1135545102715802E-2</v>
      </c>
      <c r="G135" s="34"/>
      <c r="H135" s="181"/>
      <c r="I135" s="5"/>
      <c r="J135" s="5"/>
      <c r="K135" s="5"/>
      <c r="L135" s="5"/>
      <c r="M135" s="5"/>
      <c r="N135" s="5"/>
      <c r="O135" s="5"/>
      <c r="P135" s="5"/>
      <c r="Q135" s="5"/>
      <c r="R135" s="5"/>
      <c r="S135" s="5"/>
      <c r="T135" s="5"/>
      <c r="U135" s="5"/>
      <c r="V135" s="5"/>
      <c r="W135" s="177"/>
      <c r="X135" s="5"/>
      <c r="Y135" s="5"/>
    </row>
    <row r="136" spans="1:25" ht="15" customHeight="1" x14ac:dyDescent="0.15">
      <c r="A136" s="116">
        <f t="shared" si="2"/>
        <v>2020</v>
      </c>
      <c r="B136" s="105">
        <v>43887</v>
      </c>
      <c r="C136" s="183">
        <v>1.81</v>
      </c>
      <c r="D136" s="181">
        <f ca="1">STDEV(C136:OFFSET(C136,D$4,0))/AVERAGE(C136:OFFSET(C136,D$4,0))</f>
        <v>6.4076605450871266E-2</v>
      </c>
      <c r="E136" s="116">
        <v>3</v>
      </c>
      <c r="F136" s="181">
        <v>3.2238716819816597E-2</v>
      </c>
      <c r="G136" s="34"/>
      <c r="H136" s="181"/>
      <c r="I136" s="5"/>
      <c r="J136" s="5"/>
      <c r="K136" s="5"/>
      <c r="L136" s="5"/>
      <c r="M136" s="5"/>
      <c r="N136" s="5"/>
      <c r="O136" s="5"/>
      <c r="P136" s="5"/>
      <c r="Q136" s="5"/>
      <c r="R136" s="5"/>
      <c r="S136" s="5"/>
      <c r="T136" s="5"/>
      <c r="U136" s="5"/>
      <c r="V136" s="5"/>
      <c r="W136" s="177"/>
      <c r="X136" s="5"/>
      <c r="Y136" s="5"/>
    </row>
    <row r="137" spans="1:25" ht="15" customHeight="1" x14ac:dyDescent="0.15">
      <c r="A137" s="116">
        <f t="shared" si="2"/>
        <v>2020</v>
      </c>
      <c r="B137" s="105">
        <v>43886</v>
      </c>
      <c r="C137" s="183">
        <v>1.8</v>
      </c>
      <c r="D137" s="181">
        <f ca="1">STDEV(C137:OFFSET(C137,D$4,0))/AVERAGE(C137:OFFSET(C137,D$4,0))</f>
        <v>6.141157715489258E-2</v>
      </c>
      <c r="E137" s="116">
        <v>2.99</v>
      </c>
      <c r="F137" s="181">
        <v>3.2002602450907601E-2</v>
      </c>
      <c r="G137" s="34"/>
      <c r="H137" s="181"/>
      <c r="I137" s="5"/>
      <c r="J137" s="5"/>
      <c r="K137" s="5"/>
      <c r="L137" s="5"/>
      <c r="M137" s="5"/>
      <c r="N137" s="5"/>
      <c r="O137" s="5"/>
      <c r="P137" s="5"/>
      <c r="Q137" s="5"/>
      <c r="R137" s="5"/>
      <c r="S137" s="5"/>
      <c r="T137" s="5"/>
      <c r="U137" s="5"/>
      <c r="V137" s="5"/>
      <c r="W137" s="177"/>
      <c r="X137" s="5"/>
      <c r="Y137" s="5"/>
    </row>
    <row r="138" spans="1:25" ht="15" customHeight="1" x14ac:dyDescent="0.15">
      <c r="A138" s="116">
        <f t="shared" si="2"/>
        <v>2020</v>
      </c>
      <c r="B138" s="105">
        <v>43885</v>
      </c>
      <c r="C138" s="183">
        <v>1.84</v>
      </c>
      <c r="D138" s="181">
        <f ca="1">STDEV(C138:OFFSET(C138,D$4,0))/AVERAGE(C138:OFFSET(C138,D$4,0))</f>
        <v>6.0125751336227148E-2</v>
      </c>
      <c r="E138" s="116">
        <v>2.99</v>
      </c>
      <c r="F138" s="181">
        <v>3.2046337769955399E-2</v>
      </c>
      <c r="G138" s="34"/>
      <c r="H138" s="181"/>
      <c r="I138" s="5"/>
      <c r="J138" s="5"/>
      <c r="K138" s="5"/>
      <c r="L138" s="5"/>
      <c r="M138" s="5"/>
      <c r="N138" s="5"/>
      <c r="O138" s="5"/>
      <c r="P138" s="5"/>
      <c r="Q138" s="5"/>
      <c r="R138" s="5"/>
      <c r="S138" s="5"/>
      <c r="T138" s="5"/>
      <c r="U138" s="5"/>
      <c r="V138" s="5"/>
      <c r="W138" s="177"/>
      <c r="X138" s="5"/>
      <c r="Y138" s="5"/>
    </row>
    <row r="139" spans="1:25" ht="15" customHeight="1" x14ac:dyDescent="0.15">
      <c r="A139" s="116">
        <f t="shared" si="2"/>
        <v>2020</v>
      </c>
      <c r="B139" s="105">
        <v>43882</v>
      </c>
      <c r="C139" s="183">
        <v>1.9</v>
      </c>
      <c r="D139" s="181">
        <f ca="1">STDEV(C139:OFFSET(C139,D$4,0))/AVERAGE(C139:OFFSET(C139,D$4,0))</f>
        <v>5.8198896871588322E-2</v>
      </c>
      <c r="E139" s="116">
        <v>3.05</v>
      </c>
      <c r="F139" s="181">
        <v>3.2135363996089003E-2</v>
      </c>
      <c r="G139" s="34"/>
      <c r="H139" s="181"/>
      <c r="I139" s="5"/>
      <c r="J139" s="5"/>
      <c r="K139" s="5"/>
      <c r="L139" s="5"/>
      <c r="M139" s="5"/>
      <c r="N139" s="5"/>
      <c r="O139" s="5"/>
      <c r="P139" s="5"/>
      <c r="Q139" s="5"/>
      <c r="R139" s="5"/>
      <c r="S139" s="5"/>
      <c r="T139" s="5"/>
      <c r="U139" s="5"/>
      <c r="V139" s="5"/>
      <c r="W139" s="177"/>
      <c r="X139" s="5"/>
      <c r="Y139" s="5"/>
    </row>
    <row r="140" spans="1:25" ht="15" customHeight="1" x14ac:dyDescent="0.15">
      <c r="A140" s="116">
        <f t="shared" si="2"/>
        <v>2020</v>
      </c>
      <c r="B140" s="105">
        <v>43881</v>
      </c>
      <c r="C140" s="183">
        <v>1.97</v>
      </c>
      <c r="D140" s="181">
        <f ca="1">STDEV(C140:OFFSET(C140,D$4,0))/AVERAGE(C140:OFFSET(C140,D$4,0))</f>
        <v>5.6388688913710863E-2</v>
      </c>
      <c r="E140" s="116">
        <v>3.09</v>
      </c>
      <c r="F140" s="181">
        <v>3.1938421151626602E-2</v>
      </c>
      <c r="G140" s="34"/>
      <c r="H140" s="181"/>
      <c r="I140" s="5"/>
      <c r="J140" s="5"/>
      <c r="K140" s="5"/>
      <c r="L140" s="5"/>
      <c r="M140" s="5"/>
      <c r="N140" s="5"/>
      <c r="O140" s="5"/>
      <c r="P140" s="5"/>
      <c r="Q140" s="5"/>
      <c r="R140" s="5"/>
      <c r="S140" s="5"/>
      <c r="T140" s="5"/>
      <c r="U140" s="5"/>
      <c r="V140" s="5"/>
      <c r="W140" s="177"/>
      <c r="X140" s="5"/>
      <c r="Y140" s="5"/>
    </row>
    <row r="141" spans="1:25" ht="15" customHeight="1" x14ac:dyDescent="0.15">
      <c r="A141" s="116">
        <f t="shared" si="2"/>
        <v>2020</v>
      </c>
      <c r="B141" s="105">
        <v>43880</v>
      </c>
      <c r="C141" s="183">
        <v>2.0099999999999998</v>
      </c>
      <c r="D141" s="181">
        <f ca="1">STDEV(C141:OFFSET(C141,D$4,0))/AVERAGE(C141:OFFSET(C141,D$4,0))</f>
        <v>5.5349620701770935E-2</v>
      </c>
      <c r="E141" s="116">
        <v>3.12</v>
      </c>
      <c r="F141" s="181">
        <v>3.1535664711557103E-2</v>
      </c>
      <c r="G141" s="34"/>
      <c r="H141" s="181"/>
      <c r="I141" s="5"/>
      <c r="J141" s="5"/>
      <c r="K141" s="5"/>
      <c r="L141" s="5"/>
      <c r="M141" s="5"/>
      <c r="N141" s="5"/>
      <c r="O141" s="5"/>
      <c r="P141" s="5"/>
      <c r="Q141" s="5"/>
      <c r="R141" s="5"/>
      <c r="S141" s="5"/>
      <c r="T141" s="5"/>
      <c r="U141" s="5"/>
      <c r="V141" s="5"/>
      <c r="W141" s="177"/>
      <c r="X141" s="5"/>
      <c r="Y141" s="5"/>
    </row>
    <row r="142" spans="1:25" ht="15" customHeight="1" x14ac:dyDescent="0.15">
      <c r="A142" s="116">
        <f t="shared" si="2"/>
        <v>2020</v>
      </c>
      <c r="B142" s="105">
        <v>43879</v>
      </c>
      <c r="C142" s="183">
        <v>2</v>
      </c>
      <c r="D142" s="181">
        <f ca="1">STDEV(C142:OFFSET(C142,D$4,0))/AVERAGE(C142:OFFSET(C142,D$4,0))</f>
        <v>5.4542454195370453E-2</v>
      </c>
      <c r="E142" s="116">
        <v>3.11</v>
      </c>
      <c r="F142" s="181">
        <v>3.10740548168346E-2</v>
      </c>
      <c r="G142" s="34"/>
      <c r="H142" s="181"/>
      <c r="I142" s="5"/>
      <c r="J142" s="5"/>
      <c r="K142" s="5"/>
      <c r="L142" s="5"/>
      <c r="M142" s="5"/>
      <c r="N142" s="5"/>
      <c r="O142" s="5"/>
      <c r="P142" s="5"/>
      <c r="Q142" s="5"/>
      <c r="R142" s="5"/>
      <c r="S142" s="5"/>
      <c r="T142" s="5"/>
      <c r="U142" s="5"/>
      <c r="V142" s="5"/>
      <c r="W142" s="177"/>
      <c r="X142" s="5"/>
      <c r="Y142" s="5"/>
    </row>
    <row r="143" spans="1:25" ht="15" customHeight="1" x14ac:dyDescent="0.15">
      <c r="A143" s="116">
        <f t="shared" si="2"/>
        <v>2020</v>
      </c>
      <c r="B143" s="105">
        <v>43875</v>
      </c>
      <c r="C143" s="183">
        <v>2.04</v>
      </c>
      <c r="D143" s="181">
        <f ca="1">STDEV(C143:OFFSET(C143,D$4,0))/AVERAGE(C143:OFFSET(C143,D$4,0))</f>
        <v>5.437192604072056E-2</v>
      </c>
      <c r="E143" s="116">
        <v>3.14</v>
      </c>
      <c r="F143" s="181">
        <v>3.1202745214315299E-2</v>
      </c>
      <c r="G143" s="34"/>
      <c r="H143" s="181"/>
      <c r="I143" s="5"/>
      <c r="J143" s="5"/>
      <c r="K143" s="5"/>
      <c r="L143" s="5"/>
      <c r="M143" s="5"/>
      <c r="N143" s="5"/>
      <c r="O143" s="5"/>
      <c r="P143" s="5"/>
      <c r="Q143" s="5"/>
      <c r="R143" s="5"/>
      <c r="S143" s="5"/>
      <c r="T143" s="5"/>
      <c r="U143" s="5"/>
      <c r="V143" s="5"/>
      <c r="W143" s="177"/>
      <c r="X143" s="5"/>
      <c r="Y143" s="5"/>
    </row>
    <row r="144" spans="1:25" ht="15" customHeight="1" x14ac:dyDescent="0.15">
      <c r="A144" s="116">
        <f t="shared" si="2"/>
        <v>2020</v>
      </c>
      <c r="B144" s="105">
        <v>43874</v>
      </c>
      <c r="C144" s="183">
        <v>2.0699999999999998</v>
      </c>
      <c r="D144" s="181">
        <f ca="1">STDEV(C144:OFFSET(C144,D$4,0))/AVERAGE(C144:OFFSET(C144,D$4,0))</f>
        <v>5.5933909120603517E-2</v>
      </c>
      <c r="E144" s="116">
        <v>3.17</v>
      </c>
      <c r="F144" s="181">
        <v>3.2088779729677101E-2</v>
      </c>
      <c r="G144" s="34"/>
      <c r="H144" s="181"/>
      <c r="I144" s="5"/>
      <c r="J144" s="5"/>
      <c r="K144" s="5"/>
      <c r="L144" s="5"/>
      <c r="M144" s="5"/>
      <c r="N144" s="5"/>
      <c r="O144" s="5"/>
      <c r="P144" s="5"/>
      <c r="Q144" s="5"/>
      <c r="R144" s="5"/>
      <c r="S144" s="5"/>
      <c r="T144" s="5"/>
      <c r="U144" s="5"/>
      <c r="V144" s="5"/>
      <c r="W144" s="177"/>
      <c r="X144" s="5"/>
      <c r="Y144" s="5"/>
    </row>
    <row r="145" spans="1:25" ht="15" customHeight="1" x14ac:dyDescent="0.15">
      <c r="A145" s="116">
        <f t="shared" si="2"/>
        <v>2020</v>
      </c>
      <c r="B145" s="105">
        <v>43873</v>
      </c>
      <c r="C145" s="183">
        <v>2.09</v>
      </c>
      <c r="D145" s="181">
        <f ca="1">STDEV(C145:OFFSET(C145,D$4,0))/AVERAGE(C145:OFFSET(C145,D$4,0))</f>
        <v>5.6425080994623227E-2</v>
      </c>
      <c r="E145" s="116">
        <v>3.19</v>
      </c>
      <c r="F145" s="181">
        <v>3.25734216231739E-2</v>
      </c>
      <c r="G145" s="34"/>
      <c r="H145" s="181"/>
      <c r="I145" s="5"/>
      <c r="J145" s="5"/>
      <c r="K145" s="5"/>
      <c r="L145" s="5"/>
      <c r="M145" s="5"/>
      <c r="N145" s="5"/>
      <c r="O145" s="5"/>
      <c r="P145" s="5"/>
      <c r="Q145" s="5"/>
      <c r="R145" s="5"/>
      <c r="S145" s="5"/>
      <c r="T145" s="5"/>
      <c r="U145" s="5"/>
      <c r="V145" s="5"/>
      <c r="W145" s="177"/>
      <c r="X145" s="5"/>
      <c r="Y145" s="5"/>
    </row>
    <row r="146" spans="1:25" ht="15" customHeight="1" x14ac:dyDescent="0.15">
      <c r="A146" s="116">
        <f t="shared" si="2"/>
        <v>2020</v>
      </c>
      <c r="B146" s="105">
        <v>43872</v>
      </c>
      <c r="C146" s="183">
        <v>2.0499999999999998</v>
      </c>
      <c r="D146" s="181">
        <f ca="1">STDEV(C146:OFFSET(C146,D$4,0))/AVERAGE(C146:OFFSET(C146,D$4,0))</f>
        <v>5.6607245139033452E-2</v>
      </c>
      <c r="E146" s="116">
        <v>3.16</v>
      </c>
      <c r="F146" s="181">
        <v>3.2734239781392602E-2</v>
      </c>
      <c r="G146" s="34"/>
      <c r="H146" s="181"/>
      <c r="I146" s="5"/>
      <c r="J146" s="5"/>
      <c r="K146" s="5"/>
      <c r="L146" s="5"/>
      <c r="M146" s="5"/>
      <c r="N146" s="5"/>
      <c r="O146" s="5"/>
      <c r="P146" s="5"/>
      <c r="Q146" s="5"/>
      <c r="R146" s="5"/>
      <c r="S146" s="5"/>
      <c r="T146" s="5"/>
      <c r="U146" s="5"/>
      <c r="V146" s="5"/>
      <c r="W146" s="177"/>
      <c r="X146" s="5"/>
      <c r="Y146" s="5"/>
    </row>
    <row r="147" spans="1:25" ht="15" customHeight="1" x14ac:dyDescent="0.15">
      <c r="A147" s="116">
        <f t="shared" si="2"/>
        <v>2020</v>
      </c>
      <c r="B147" s="105">
        <v>43871</v>
      </c>
      <c r="C147" s="183">
        <v>2.0299999999999998</v>
      </c>
      <c r="D147" s="181">
        <f ca="1">STDEV(C147:OFFSET(C147,D$4,0))/AVERAGE(C147:OFFSET(C147,D$4,0))</f>
        <v>5.6033620539465104E-2</v>
      </c>
      <c r="E147" s="116">
        <v>3.14</v>
      </c>
      <c r="F147" s="181">
        <v>3.2664387648864E-2</v>
      </c>
      <c r="G147" s="34"/>
      <c r="H147" s="181"/>
      <c r="I147" s="5"/>
      <c r="J147" s="5"/>
      <c r="K147" s="5"/>
      <c r="L147" s="5"/>
      <c r="M147" s="5"/>
      <c r="N147" s="5"/>
      <c r="O147" s="5"/>
      <c r="P147" s="5"/>
      <c r="Q147" s="5"/>
      <c r="R147" s="5"/>
      <c r="S147" s="5"/>
      <c r="T147" s="5"/>
      <c r="U147" s="5"/>
      <c r="V147" s="5"/>
      <c r="W147" s="177"/>
      <c r="X147" s="5"/>
      <c r="Y147" s="5"/>
    </row>
    <row r="148" spans="1:25" ht="15" customHeight="1" x14ac:dyDescent="0.15">
      <c r="A148" s="116">
        <f t="shared" si="2"/>
        <v>2020</v>
      </c>
      <c r="B148" s="105">
        <v>43868</v>
      </c>
      <c r="C148" s="183">
        <v>2.0499999999999998</v>
      </c>
      <c r="D148" s="181">
        <f ca="1">STDEV(C148:OFFSET(C148,D$4,0))/AVERAGE(C148:OFFSET(C148,D$4,0))</f>
        <v>5.4704938217290201E-2</v>
      </c>
      <c r="E148" s="116">
        <v>3.16</v>
      </c>
      <c r="F148" s="181">
        <v>3.2142720529297203E-2</v>
      </c>
      <c r="G148" s="34"/>
      <c r="H148" s="181"/>
      <c r="I148" s="5"/>
      <c r="J148" s="5"/>
      <c r="K148" s="5"/>
      <c r="L148" s="5"/>
      <c r="M148" s="5"/>
      <c r="N148" s="5"/>
      <c r="O148" s="5"/>
      <c r="P148" s="5"/>
      <c r="Q148" s="5"/>
      <c r="R148" s="5"/>
      <c r="S148" s="5"/>
      <c r="T148" s="5"/>
      <c r="U148" s="5"/>
      <c r="V148" s="5"/>
      <c r="W148" s="177"/>
      <c r="X148" s="5"/>
      <c r="Y148" s="5"/>
    </row>
    <row r="149" spans="1:25" ht="15" customHeight="1" x14ac:dyDescent="0.15">
      <c r="A149" s="116">
        <f t="shared" si="2"/>
        <v>2020</v>
      </c>
      <c r="B149" s="105">
        <v>43867</v>
      </c>
      <c r="C149" s="183">
        <v>2.11</v>
      </c>
      <c r="D149" s="181">
        <f ca="1">STDEV(C149:OFFSET(C149,D$4,0))/AVERAGE(C149:OFFSET(C149,D$4,0))</f>
        <v>5.3755697563936333E-2</v>
      </c>
      <c r="E149" s="116">
        <v>3.23</v>
      </c>
      <c r="F149" s="181">
        <v>3.1908565247995999E-2</v>
      </c>
      <c r="G149" s="34"/>
      <c r="H149" s="181"/>
      <c r="I149" s="5"/>
      <c r="J149" s="5"/>
      <c r="K149" s="5"/>
      <c r="L149" s="5"/>
      <c r="M149" s="5"/>
      <c r="N149" s="5"/>
      <c r="O149" s="5"/>
      <c r="P149" s="5"/>
      <c r="Q149" s="5"/>
      <c r="R149" s="5"/>
      <c r="S149" s="5"/>
      <c r="T149" s="5"/>
      <c r="U149" s="5"/>
      <c r="V149" s="5"/>
      <c r="W149" s="177"/>
      <c r="X149" s="5"/>
      <c r="Y149" s="5"/>
    </row>
    <row r="150" spans="1:25" ht="15" customHeight="1" x14ac:dyDescent="0.15">
      <c r="A150" s="116">
        <f t="shared" si="2"/>
        <v>2020</v>
      </c>
      <c r="B150" s="105">
        <v>43866</v>
      </c>
      <c r="C150" s="183">
        <v>2.14</v>
      </c>
      <c r="D150" s="181">
        <f ca="1">STDEV(C150:OFFSET(C150,D$4,0))/AVERAGE(C150:OFFSET(C150,D$4,0))</f>
        <v>5.3502728072655062E-2</v>
      </c>
      <c r="E150" s="116">
        <v>3.25</v>
      </c>
      <c r="F150" s="181">
        <v>3.2140299533643599E-2</v>
      </c>
      <c r="G150" s="34"/>
      <c r="H150" s="181"/>
      <c r="I150" s="5"/>
      <c r="J150" s="5"/>
      <c r="K150" s="5"/>
      <c r="L150" s="5"/>
      <c r="M150" s="5"/>
      <c r="N150" s="5"/>
      <c r="O150" s="5"/>
      <c r="P150" s="5"/>
      <c r="Q150" s="5"/>
      <c r="R150" s="5"/>
      <c r="S150" s="5"/>
      <c r="T150" s="5"/>
      <c r="U150" s="5"/>
      <c r="V150" s="5"/>
      <c r="W150" s="177"/>
      <c r="X150" s="5"/>
      <c r="Y150" s="5"/>
    </row>
    <row r="151" spans="1:25" ht="15" customHeight="1" x14ac:dyDescent="0.15">
      <c r="A151" s="116">
        <f t="shared" si="2"/>
        <v>2020</v>
      </c>
      <c r="B151" s="105">
        <v>43865</v>
      </c>
      <c r="C151" s="183">
        <v>2.08</v>
      </c>
      <c r="D151" s="181">
        <f ca="1">STDEV(C151:OFFSET(C151,D$4,0))/AVERAGE(C151:OFFSET(C151,D$4,0))</f>
        <v>5.361055010656289E-2</v>
      </c>
      <c r="E151" s="116">
        <v>3.21</v>
      </c>
      <c r="F151" s="181">
        <v>3.2505120559779097E-2</v>
      </c>
      <c r="G151" s="34"/>
      <c r="H151" s="181"/>
      <c r="I151" s="5"/>
      <c r="J151" s="5"/>
      <c r="K151" s="5"/>
      <c r="L151" s="5"/>
      <c r="M151" s="5"/>
      <c r="N151" s="5"/>
      <c r="O151" s="5"/>
      <c r="P151" s="5"/>
      <c r="Q151" s="5"/>
      <c r="R151" s="5"/>
      <c r="S151" s="5"/>
      <c r="T151" s="5"/>
      <c r="U151" s="5"/>
      <c r="V151" s="5"/>
      <c r="W151" s="177"/>
      <c r="X151" s="5"/>
      <c r="Y151" s="5"/>
    </row>
    <row r="152" spans="1:25" ht="15" customHeight="1" x14ac:dyDescent="0.15">
      <c r="A152" s="116">
        <f t="shared" si="2"/>
        <v>2020</v>
      </c>
      <c r="B152" s="105">
        <v>43864</v>
      </c>
      <c r="C152" s="183">
        <v>2.0099999999999998</v>
      </c>
      <c r="D152" s="181">
        <f ca="1">STDEV(C152:OFFSET(C152,D$4,0))/AVERAGE(C152:OFFSET(C152,D$4,0))</f>
        <v>5.247933033477431E-2</v>
      </c>
      <c r="E152" s="116">
        <v>3.12</v>
      </c>
      <c r="F152" s="181">
        <v>3.2534787243981199E-2</v>
      </c>
      <c r="G152" s="34"/>
      <c r="H152" s="181"/>
      <c r="I152" s="5"/>
      <c r="J152" s="5"/>
      <c r="K152" s="5"/>
      <c r="L152" s="5"/>
      <c r="M152" s="5"/>
      <c r="N152" s="5"/>
      <c r="O152" s="5"/>
      <c r="P152" s="5"/>
      <c r="Q152" s="5"/>
      <c r="R152" s="5"/>
      <c r="S152" s="5"/>
      <c r="T152" s="5"/>
      <c r="U152" s="5"/>
      <c r="V152" s="5"/>
      <c r="W152" s="177"/>
      <c r="X152" s="5"/>
      <c r="Y152" s="5"/>
    </row>
    <row r="153" spans="1:25" ht="15" customHeight="1" x14ac:dyDescent="0.15">
      <c r="A153" s="116">
        <f t="shared" si="2"/>
        <v>2020</v>
      </c>
      <c r="B153" s="105">
        <v>43861</v>
      </c>
      <c r="C153" s="183">
        <v>1.99</v>
      </c>
      <c r="D153" s="181">
        <f ca="1">STDEV(C153:OFFSET(C153,D$4,0))/AVERAGE(C153:OFFSET(C153,D$4,0))</f>
        <v>4.8689286840659186E-2</v>
      </c>
      <c r="E153" s="116">
        <v>3.13</v>
      </c>
      <c r="F153" s="181">
        <v>3.0832686109471E-2</v>
      </c>
      <c r="G153" s="34"/>
      <c r="H153" s="181"/>
      <c r="I153" s="5"/>
      <c r="J153" s="5"/>
      <c r="K153" s="5"/>
      <c r="L153" s="5"/>
      <c r="M153" s="5"/>
      <c r="N153" s="5"/>
      <c r="O153" s="5"/>
      <c r="P153" s="5"/>
      <c r="Q153" s="5"/>
      <c r="R153" s="5"/>
      <c r="S153" s="5"/>
      <c r="T153" s="5"/>
      <c r="U153" s="5"/>
      <c r="V153" s="5"/>
      <c r="W153" s="177"/>
      <c r="X153" s="5"/>
      <c r="Y153" s="5"/>
    </row>
    <row r="154" spans="1:25" ht="15" customHeight="1" x14ac:dyDescent="0.15">
      <c r="A154" s="116">
        <f t="shared" si="2"/>
        <v>2020</v>
      </c>
      <c r="B154" s="105">
        <v>43860</v>
      </c>
      <c r="C154" s="183">
        <v>2.04</v>
      </c>
      <c r="D154" s="181">
        <f ca="1">STDEV(C154:OFFSET(C154,D$4,0))/AVERAGE(C154:OFFSET(C154,D$4,0))</f>
        <v>4.3373480890398469E-2</v>
      </c>
      <c r="E154" s="116">
        <v>3.13</v>
      </c>
      <c r="F154" s="181">
        <v>2.8993393908174899E-2</v>
      </c>
      <c r="G154" s="34"/>
      <c r="H154" s="181"/>
      <c r="I154" s="5"/>
      <c r="J154" s="5"/>
      <c r="K154" s="5"/>
      <c r="L154" s="5"/>
      <c r="M154" s="5"/>
      <c r="N154" s="5"/>
      <c r="O154" s="5"/>
      <c r="P154" s="5"/>
      <c r="Q154" s="5"/>
      <c r="R154" s="5"/>
      <c r="S154" s="5"/>
      <c r="T154" s="5"/>
      <c r="U154" s="5"/>
      <c r="V154" s="5"/>
      <c r="W154" s="177"/>
      <c r="X154" s="5"/>
      <c r="Y154" s="5"/>
    </row>
    <row r="155" spans="1:25" ht="15" customHeight="1" x14ac:dyDescent="0.15">
      <c r="A155" s="116">
        <f t="shared" si="2"/>
        <v>2020</v>
      </c>
      <c r="B155" s="105">
        <v>43859</v>
      </c>
      <c r="C155" s="183">
        <v>2.0499999999999998</v>
      </c>
      <c r="D155" s="181">
        <f ca="1">STDEV(C155:OFFSET(C155,D$4,0))/AVERAGE(C155:OFFSET(C155,D$4,0))</f>
        <v>3.9102975956797133E-2</v>
      </c>
      <c r="E155" s="116">
        <v>3.14</v>
      </c>
      <c r="F155" s="181">
        <v>2.6562401938189199E-2</v>
      </c>
      <c r="G155" s="34"/>
      <c r="H155" s="181"/>
      <c r="I155" s="5"/>
      <c r="J155" s="5"/>
      <c r="K155" s="5"/>
      <c r="L155" s="5"/>
      <c r="M155" s="5"/>
      <c r="N155" s="5"/>
      <c r="O155" s="5"/>
      <c r="P155" s="5"/>
      <c r="Q155" s="5"/>
      <c r="R155" s="5"/>
      <c r="S155" s="5"/>
      <c r="T155" s="5"/>
      <c r="U155" s="5"/>
      <c r="V155" s="5"/>
      <c r="W155" s="177"/>
      <c r="X155" s="5"/>
      <c r="Y155" s="5"/>
    </row>
    <row r="156" spans="1:25" ht="15" customHeight="1" x14ac:dyDescent="0.15">
      <c r="A156" s="116">
        <f t="shared" si="2"/>
        <v>2020</v>
      </c>
      <c r="B156" s="105">
        <v>43858</v>
      </c>
      <c r="C156" s="183">
        <v>2.1</v>
      </c>
      <c r="D156" s="181">
        <f ca="1">STDEV(C156:OFFSET(C156,D$4,0))/AVERAGE(C156:OFFSET(C156,D$4,0))</f>
        <v>3.4588202240970832E-2</v>
      </c>
      <c r="E156" s="116">
        <v>3.19</v>
      </c>
      <c r="F156" s="181">
        <v>2.43166134890687E-2</v>
      </c>
      <c r="G156" s="34"/>
      <c r="H156" s="181"/>
      <c r="I156" s="5"/>
      <c r="J156" s="5"/>
      <c r="K156" s="5"/>
      <c r="L156" s="5"/>
      <c r="M156" s="5"/>
      <c r="N156" s="5"/>
      <c r="O156" s="5"/>
      <c r="P156" s="5"/>
      <c r="Q156" s="5"/>
      <c r="R156" s="5"/>
      <c r="S156" s="5"/>
      <c r="T156" s="5"/>
      <c r="U156" s="5"/>
      <c r="V156" s="5"/>
      <c r="W156" s="177"/>
      <c r="X156" s="5"/>
      <c r="Y156" s="5"/>
    </row>
    <row r="157" spans="1:25" ht="15" customHeight="1" x14ac:dyDescent="0.15">
      <c r="A157" s="116">
        <f t="shared" si="2"/>
        <v>2020</v>
      </c>
      <c r="B157" s="105">
        <v>43857</v>
      </c>
      <c r="C157" s="183">
        <v>2.0499999999999998</v>
      </c>
      <c r="D157" s="181">
        <f ca="1">STDEV(C157:OFFSET(C157,D$4,0))/AVERAGE(C157:OFFSET(C157,D$4,0))</f>
        <v>3.1529268437614173E-2</v>
      </c>
      <c r="E157" s="116">
        <v>3.13</v>
      </c>
      <c r="F157" s="181">
        <v>2.2553730469858101E-2</v>
      </c>
      <c r="G157" s="34"/>
      <c r="H157" s="181"/>
      <c r="I157" s="5"/>
      <c r="J157" s="5"/>
      <c r="K157" s="5"/>
      <c r="L157" s="5"/>
      <c r="M157" s="5"/>
      <c r="N157" s="5"/>
      <c r="O157" s="5"/>
      <c r="P157" s="5"/>
      <c r="Q157" s="5"/>
      <c r="R157" s="5"/>
      <c r="S157" s="5"/>
      <c r="T157" s="5"/>
      <c r="U157" s="5"/>
      <c r="V157" s="5"/>
      <c r="W157" s="177"/>
      <c r="X157" s="5"/>
      <c r="Y157" s="5"/>
    </row>
    <row r="158" spans="1:25" ht="15" customHeight="1" x14ac:dyDescent="0.15">
      <c r="A158" s="116">
        <f t="shared" si="2"/>
        <v>2020</v>
      </c>
      <c r="B158" s="105">
        <v>43854</v>
      </c>
      <c r="C158" s="183">
        <v>2.14</v>
      </c>
      <c r="D158" s="181">
        <f ca="1">STDEV(C158:OFFSET(C158,D$4,0))/AVERAGE(C158:OFFSET(C158,D$4,0))</f>
        <v>2.5085212941046996E-2</v>
      </c>
      <c r="E158" s="116">
        <v>3.18</v>
      </c>
      <c r="F158" s="181">
        <v>1.8649891225035901E-2</v>
      </c>
      <c r="G158" s="34"/>
      <c r="H158" s="181"/>
      <c r="I158" s="5"/>
      <c r="J158" s="5"/>
      <c r="K158" s="5"/>
      <c r="L158" s="5"/>
      <c r="M158" s="5"/>
      <c r="N158" s="5"/>
      <c r="O158" s="5"/>
      <c r="P158" s="5"/>
      <c r="Q158" s="5"/>
      <c r="R158" s="5"/>
      <c r="S158" s="5"/>
      <c r="T158" s="5"/>
      <c r="U158" s="5"/>
      <c r="V158" s="5"/>
      <c r="W158" s="177"/>
      <c r="X158" s="5"/>
      <c r="Y158" s="5"/>
    </row>
    <row r="159" spans="1:25" ht="15" customHeight="1" x14ac:dyDescent="0.15">
      <c r="A159" s="116">
        <f t="shared" si="2"/>
        <v>2020</v>
      </c>
      <c r="B159" s="105">
        <v>43853</v>
      </c>
      <c r="C159" s="183">
        <v>2.1800000000000002</v>
      </c>
      <c r="D159" s="181">
        <f ca="1">STDEV(C159:OFFSET(C159,D$4,0))/AVERAGE(C159:OFFSET(C159,D$4,0))</f>
        <v>2.1878382809224599E-2</v>
      </c>
      <c r="E159" s="116">
        <v>3.23</v>
      </c>
      <c r="F159" s="181">
        <v>1.5545506388666501E-2</v>
      </c>
      <c r="G159" s="34"/>
      <c r="H159" s="181"/>
      <c r="I159" s="5"/>
      <c r="J159" s="5"/>
      <c r="K159" s="5"/>
      <c r="L159" s="5"/>
      <c r="M159" s="5"/>
      <c r="N159" s="5"/>
      <c r="O159" s="5"/>
      <c r="P159" s="5"/>
      <c r="Q159" s="5"/>
      <c r="R159" s="5"/>
      <c r="S159" s="5"/>
      <c r="T159" s="5"/>
      <c r="U159" s="5"/>
      <c r="V159" s="5"/>
      <c r="W159" s="177"/>
      <c r="X159" s="5"/>
      <c r="Y159" s="5"/>
    </row>
    <row r="160" spans="1:25" ht="15" customHeight="1" x14ac:dyDescent="0.15">
      <c r="A160" s="116">
        <f t="shared" si="2"/>
        <v>2020</v>
      </c>
      <c r="B160" s="105">
        <v>43852</v>
      </c>
      <c r="C160" s="183">
        <v>2.2200000000000002</v>
      </c>
      <c r="D160" s="181">
        <f ca="1">STDEV(C160:OFFSET(C160,D$4,0))/AVERAGE(C160:OFFSET(C160,D$4,0))</f>
        <v>1.9704672639228659E-2</v>
      </c>
      <c r="E160" s="116">
        <v>3.27</v>
      </c>
      <c r="F160" s="181">
        <v>1.3472733455017901E-2</v>
      </c>
      <c r="G160" s="34"/>
      <c r="H160" s="181"/>
      <c r="I160" s="5"/>
      <c r="J160" s="5"/>
      <c r="K160" s="5"/>
      <c r="L160" s="5"/>
      <c r="M160" s="5"/>
      <c r="N160" s="5"/>
      <c r="O160" s="5"/>
      <c r="P160" s="5"/>
      <c r="Q160" s="5"/>
      <c r="R160" s="5"/>
      <c r="S160" s="5"/>
      <c r="T160" s="5"/>
      <c r="U160" s="5"/>
      <c r="V160" s="5"/>
      <c r="W160" s="177"/>
      <c r="X160" s="5"/>
      <c r="Y160" s="5"/>
    </row>
    <row r="161" spans="1:25" ht="15" customHeight="1" x14ac:dyDescent="0.15">
      <c r="A161" s="116">
        <f t="shared" si="2"/>
        <v>2020</v>
      </c>
      <c r="B161" s="105">
        <v>43851</v>
      </c>
      <c r="C161" s="183">
        <v>2.23</v>
      </c>
      <c r="D161" s="181">
        <f ca="1">STDEV(C161:OFFSET(C161,D$4,0))/AVERAGE(C161:OFFSET(C161,D$4,0))</f>
        <v>1.923832323621899E-2</v>
      </c>
      <c r="E161" s="116">
        <v>3.28</v>
      </c>
      <c r="F161" s="181">
        <v>1.20520347534655E-2</v>
      </c>
      <c r="G161" s="34"/>
      <c r="H161" s="181"/>
      <c r="I161" s="5"/>
      <c r="J161" s="5"/>
      <c r="K161" s="5"/>
      <c r="L161" s="5"/>
      <c r="M161" s="5"/>
      <c r="N161" s="5"/>
      <c r="O161" s="5"/>
      <c r="P161" s="5"/>
      <c r="Q161" s="5"/>
      <c r="R161" s="5"/>
      <c r="S161" s="5"/>
      <c r="T161" s="5"/>
      <c r="U161" s="5"/>
      <c r="V161" s="5"/>
      <c r="W161" s="177"/>
      <c r="X161" s="5"/>
      <c r="Y161" s="5"/>
    </row>
    <row r="162" spans="1:25" ht="15" customHeight="1" x14ac:dyDescent="0.15">
      <c r="A162" s="116">
        <f t="shared" si="2"/>
        <v>2020</v>
      </c>
      <c r="B162" s="105">
        <v>43847</v>
      </c>
      <c r="C162" s="183">
        <v>2.29</v>
      </c>
      <c r="D162" s="181">
        <f ca="1">STDEV(C162:OFFSET(C162,D$4,0))/AVERAGE(C162:OFFSET(C162,D$4,0))</f>
        <v>1.948950438297312E-2</v>
      </c>
      <c r="E162" s="116">
        <v>3.35</v>
      </c>
      <c r="F162" s="181">
        <v>1.0629230996746E-2</v>
      </c>
      <c r="G162" s="34"/>
      <c r="H162" s="181"/>
      <c r="I162" s="5"/>
      <c r="J162" s="5"/>
      <c r="K162" s="5"/>
      <c r="L162" s="5"/>
      <c r="M162" s="5"/>
      <c r="N162" s="5"/>
      <c r="O162" s="5"/>
      <c r="P162" s="5"/>
      <c r="Q162" s="5"/>
      <c r="R162" s="5"/>
      <c r="S162" s="5"/>
      <c r="T162" s="5"/>
      <c r="U162" s="5"/>
      <c r="V162" s="5"/>
      <c r="W162" s="177"/>
      <c r="X162" s="5"/>
      <c r="Y162" s="5"/>
    </row>
    <row r="163" spans="1:25" ht="15" customHeight="1" x14ac:dyDescent="0.15">
      <c r="A163" s="116">
        <f t="shared" si="2"/>
        <v>2020</v>
      </c>
      <c r="B163" s="105">
        <v>43846</v>
      </c>
      <c r="C163" s="183">
        <v>2.2599999999999998</v>
      </c>
      <c r="D163" s="181">
        <f ca="1">STDEV(C163:OFFSET(C163,D$4,0))/AVERAGE(C163:OFFSET(C163,D$4,0))</f>
        <v>2.2050897210351274E-2</v>
      </c>
      <c r="E163" s="116">
        <v>3.32</v>
      </c>
      <c r="F163" s="181">
        <v>1.0743423051407099E-2</v>
      </c>
      <c r="G163" s="34"/>
      <c r="H163" s="181"/>
      <c r="I163" s="5"/>
      <c r="J163" s="5"/>
      <c r="K163" s="5"/>
      <c r="L163" s="5"/>
      <c r="M163" s="5"/>
      <c r="N163" s="5"/>
      <c r="O163" s="5"/>
      <c r="P163" s="5"/>
      <c r="Q163" s="5"/>
      <c r="R163" s="5"/>
      <c r="S163" s="5"/>
      <c r="T163" s="5"/>
      <c r="U163" s="5"/>
      <c r="V163" s="5"/>
      <c r="W163" s="177"/>
      <c r="X163" s="5"/>
      <c r="Y163" s="5"/>
    </row>
    <row r="164" spans="1:25" ht="15" customHeight="1" x14ac:dyDescent="0.15">
      <c r="A164" s="116">
        <f t="shared" si="2"/>
        <v>2020</v>
      </c>
      <c r="B164" s="105">
        <v>43845</v>
      </c>
      <c r="C164" s="183">
        <v>2.23</v>
      </c>
      <c r="D164" s="181">
        <f ca="1">STDEV(C164:OFFSET(C164,D$4,0))/AVERAGE(C164:OFFSET(C164,D$4,0))</f>
        <v>2.1885269255681458E-2</v>
      </c>
      <c r="E164" s="116">
        <v>3.31</v>
      </c>
      <c r="F164" s="181">
        <v>1.03315048468545E-2</v>
      </c>
      <c r="G164" s="34"/>
      <c r="H164" s="181"/>
      <c r="I164" s="5"/>
      <c r="J164" s="5"/>
      <c r="K164" s="5"/>
      <c r="L164" s="5"/>
      <c r="M164" s="5"/>
      <c r="N164" s="5"/>
      <c r="O164" s="5"/>
      <c r="P164" s="5"/>
      <c r="Q164" s="5"/>
      <c r="R164" s="5"/>
      <c r="S164" s="5"/>
      <c r="T164" s="5"/>
      <c r="U164" s="5"/>
      <c r="V164" s="5"/>
      <c r="W164" s="177"/>
      <c r="X164" s="5"/>
      <c r="Y164" s="5"/>
    </row>
    <row r="165" spans="1:25" ht="15" customHeight="1" x14ac:dyDescent="0.15">
      <c r="A165" s="116">
        <f t="shared" si="2"/>
        <v>2020</v>
      </c>
      <c r="B165" s="105">
        <v>43844</v>
      </c>
      <c r="C165" s="183">
        <v>2.27</v>
      </c>
      <c r="D165" s="181">
        <f ca="1">STDEV(C165:OFFSET(C165,D$4,0))/AVERAGE(C165:OFFSET(C165,D$4,0))</f>
        <v>2.2335460375204161E-2</v>
      </c>
      <c r="E165" s="116">
        <v>3.34</v>
      </c>
      <c r="F165" s="181">
        <v>9.5114133493439095E-3</v>
      </c>
      <c r="G165" s="34"/>
      <c r="H165" s="181"/>
      <c r="I165" s="5"/>
      <c r="J165" s="5"/>
      <c r="K165" s="5"/>
      <c r="L165" s="5"/>
      <c r="M165" s="5"/>
      <c r="N165" s="5"/>
      <c r="O165" s="5"/>
      <c r="P165" s="5"/>
      <c r="Q165" s="5"/>
      <c r="R165" s="5"/>
      <c r="S165" s="5"/>
      <c r="T165" s="5"/>
      <c r="U165" s="5"/>
      <c r="V165" s="5"/>
      <c r="W165" s="177"/>
      <c r="X165" s="5"/>
      <c r="Y165" s="5"/>
    </row>
    <row r="166" spans="1:25" ht="15" customHeight="1" x14ac:dyDescent="0.15">
      <c r="A166" s="116">
        <f t="shared" si="2"/>
        <v>2020</v>
      </c>
      <c r="B166" s="105">
        <v>43843</v>
      </c>
      <c r="C166" s="183">
        <v>2.2999999999999998</v>
      </c>
      <c r="D166" s="181">
        <f ca="1">STDEV(C166:OFFSET(C166,D$4,0))/AVERAGE(C166:OFFSET(C166,D$4,0))</f>
        <v>2.3811056143527711E-2</v>
      </c>
      <c r="E166" s="116">
        <v>3.38</v>
      </c>
      <c r="F166" s="181">
        <v>1.0892448848948799E-2</v>
      </c>
      <c r="G166" s="34"/>
      <c r="H166" s="181"/>
      <c r="I166" s="5"/>
      <c r="J166" s="5"/>
      <c r="K166" s="5"/>
      <c r="L166" s="5"/>
      <c r="M166" s="5"/>
      <c r="N166" s="5"/>
      <c r="O166" s="5"/>
      <c r="P166" s="5"/>
      <c r="Q166" s="5"/>
      <c r="R166" s="5"/>
      <c r="S166" s="5"/>
      <c r="T166" s="5"/>
      <c r="U166" s="5"/>
      <c r="V166" s="5"/>
      <c r="W166" s="177"/>
      <c r="X166" s="5"/>
      <c r="Y166" s="5"/>
    </row>
    <row r="167" spans="1:25" ht="15" customHeight="1" x14ac:dyDescent="0.15">
      <c r="A167" s="116">
        <f t="shared" si="2"/>
        <v>2020</v>
      </c>
      <c r="B167" s="105">
        <v>43840</v>
      </c>
      <c r="C167" s="183">
        <v>2.2799999999999998</v>
      </c>
      <c r="D167" s="181">
        <f ca="1">STDEV(C167:OFFSET(C167,D$4,0))/AVERAGE(C167:OFFSET(C167,D$4,0))</f>
        <v>2.5485700860739084E-2</v>
      </c>
      <c r="E167" s="116">
        <v>3.36</v>
      </c>
      <c r="F167" s="181">
        <v>1.13399330186181E-2</v>
      </c>
      <c r="G167" s="34"/>
      <c r="H167" s="181"/>
      <c r="I167" s="5"/>
      <c r="J167" s="5"/>
      <c r="K167" s="5"/>
      <c r="L167" s="5"/>
      <c r="M167" s="5"/>
      <c r="N167" s="5"/>
      <c r="O167" s="5"/>
      <c r="P167" s="5"/>
      <c r="Q167" s="5"/>
      <c r="R167" s="5"/>
      <c r="S167" s="5"/>
      <c r="T167" s="5"/>
      <c r="U167" s="5"/>
      <c r="V167" s="5"/>
      <c r="W167" s="177"/>
      <c r="X167" s="5"/>
      <c r="Y167" s="5"/>
    </row>
    <row r="168" spans="1:25" ht="15" customHeight="1" x14ac:dyDescent="0.15">
      <c r="A168" s="116">
        <f t="shared" si="2"/>
        <v>2020</v>
      </c>
      <c r="B168" s="105">
        <v>43839</v>
      </c>
      <c r="C168" s="183">
        <v>2.38</v>
      </c>
      <c r="D168" s="181">
        <f ca="1">STDEV(C168:OFFSET(C168,D$4,0))/AVERAGE(C168:OFFSET(C168,D$4,0))</f>
        <v>2.6282117588939828E-2</v>
      </c>
      <c r="E168" s="116">
        <v>3.41</v>
      </c>
      <c r="F168" s="181">
        <v>1.1279227150392999E-2</v>
      </c>
      <c r="G168" s="34"/>
      <c r="H168" s="181"/>
      <c r="I168" s="5"/>
      <c r="J168" s="5"/>
      <c r="K168" s="5"/>
      <c r="L168" s="5"/>
      <c r="M168" s="5"/>
      <c r="N168" s="5"/>
      <c r="O168" s="5"/>
      <c r="P168" s="5"/>
      <c r="Q168" s="5"/>
      <c r="R168" s="5"/>
      <c r="S168" s="5"/>
      <c r="T168" s="5"/>
      <c r="U168" s="5"/>
      <c r="V168" s="5"/>
      <c r="W168" s="177"/>
      <c r="X168" s="5"/>
      <c r="Y168" s="5"/>
    </row>
    <row r="169" spans="1:25" ht="15" customHeight="1" x14ac:dyDescent="0.15">
      <c r="A169" s="116">
        <f t="shared" si="2"/>
        <v>2020</v>
      </c>
      <c r="B169" s="105">
        <v>43838</v>
      </c>
      <c r="C169" s="183">
        <v>2.35</v>
      </c>
      <c r="D169" s="181">
        <f ca="1">STDEV(C169:OFFSET(C169,D$4,0))/AVERAGE(C169:OFFSET(C169,D$4,0))</f>
        <v>2.5797326753919707E-2</v>
      </c>
      <c r="E169" s="116">
        <v>3.44</v>
      </c>
      <c r="F169" s="181">
        <v>1.1219750598635799E-2</v>
      </c>
      <c r="G169" s="34"/>
      <c r="H169" s="181"/>
      <c r="I169" s="5"/>
      <c r="J169" s="5"/>
      <c r="K169" s="5"/>
      <c r="L169" s="5"/>
      <c r="M169" s="5"/>
      <c r="N169" s="5"/>
      <c r="O169" s="5"/>
      <c r="P169" s="5"/>
      <c r="Q169" s="5"/>
      <c r="R169" s="5"/>
      <c r="S169" s="5"/>
      <c r="T169" s="5"/>
      <c r="U169" s="5"/>
      <c r="V169" s="5"/>
      <c r="W169" s="177"/>
      <c r="X169" s="5"/>
      <c r="Y169" s="5"/>
    </row>
    <row r="170" spans="1:25" ht="15" customHeight="1" x14ac:dyDescent="0.15">
      <c r="A170" s="116">
        <f t="shared" si="2"/>
        <v>2020</v>
      </c>
      <c r="B170" s="105">
        <v>43837</v>
      </c>
      <c r="C170" s="183">
        <v>2.31</v>
      </c>
      <c r="D170" s="181">
        <f ca="1">STDEV(C170:OFFSET(C170,D$4,0))/AVERAGE(C170:OFFSET(C170,D$4,0))</f>
        <v>2.5473861420613451E-2</v>
      </c>
      <c r="E170" s="116">
        <v>3.39</v>
      </c>
      <c r="F170" s="181">
        <v>1.08778565813492E-2</v>
      </c>
      <c r="G170" s="34"/>
      <c r="H170" s="181"/>
      <c r="I170" s="5"/>
      <c r="J170" s="5"/>
      <c r="K170" s="5"/>
      <c r="L170" s="5"/>
      <c r="M170" s="5"/>
      <c r="N170" s="5"/>
      <c r="O170" s="5"/>
      <c r="P170" s="5"/>
      <c r="Q170" s="5"/>
      <c r="R170" s="5"/>
      <c r="S170" s="5"/>
      <c r="T170" s="5"/>
      <c r="U170" s="5"/>
      <c r="V170" s="5"/>
      <c r="W170" s="177"/>
      <c r="X170" s="5"/>
      <c r="Y170" s="5"/>
    </row>
    <row r="171" spans="1:25" ht="15" customHeight="1" x14ac:dyDescent="0.15">
      <c r="A171" s="116">
        <f t="shared" si="2"/>
        <v>2020</v>
      </c>
      <c r="B171" s="105">
        <v>43836</v>
      </c>
      <c r="C171" s="183">
        <v>2.2799999999999998</v>
      </c>
      <c r="D171" s="181">
        <f ca="1">STDEV(C171:OFFSET(C171,D$4,0))/AVERAGE(C171:OFFSET(C171,D$4,0))</f>
        <v>2.6149738438537937E-2</v>
      </c>
      <c r="E171" s="116">
        <v>3.35</v>
      </c>
      <c r="F171" s="181">
        <v>1.09685578798302E-2</v>
      </c>
      <c r="G171" s="34"/>
      <c r="H171" s="181"/>
      <c r="I171" s="5"/>
      <c r="J171" s="5"/>
      <c r="K171" s="5"/>
      <c r="L171" s="5"/>
      <c r="M171" s="5"/>
      <c r="N171" s="5"/>
      <c r="O171" s="5"/>
      <c r="P171" s="5"/>
      <c r="Q171" s="5"/>
      <c r="R171" s="5"/>
      <c r="S171" s="5"/>
      <c r="T171" s="5"/>
      <c r="U171" s="5"/>
      <c r="V171" s="5"/>
      <c r="W171" s="177"/>
      <c r="X171" s="5"/>
      <c r="Y171" s="5"/>
    </row>
    <row r="172" spans="1:25" ht="15" customHeight="1" x14ac:dyDescent="0.15">
      <c r="A172" s="116">
        <f t="shared" si="2"/>
        <v>2020</v>
      </c>
      <c r="B172" s="105">
        <v>43833</v>
      </c>
      <c r="C172" s="183">
        <v>2.2599999999999998</v>
      </c>
      <c r="D172" s="181">
        <f ca="1">STDEV(C172:OFFSET(C172,D$4,0))/AVERAGE(C172:OFFSET(C172,D$4,0))</f>
        <v>2.6187294748608664E-2</v>
      </c>
      <c r="E172" s="116">
        <v>3.32</v>
      </c>
      <c r="F172" s="181">
        <v>1.08126909561999E-2</v>
      </c>
      <c r="G172" s="34"/>
      <c r="H172" s="181"/>
      <c r="I172" s="5"/>
      <c r="J172" s="5"/>
      <c r="K172" s="5"/>
      <c r="L172" s="5"/>
      <c r="M172" s="5"/>
      <c r="N172" s="5"/>
      <c r="O172" s="5"/>
      <c r="P172" s="5"/>
      <c r="Q172" s="5"/>
      <c r="R172" s="5"/>
      <c r="S172" s="5"/>
      <c r="T172" s="5"/>
      <c r="U172" s="5"/>
      <c r="V172" s="5"/>
      <c r="W172" s="177"/>
      <c r="X172" s="5"/>
      <c r="Y172" s="5"/>
    </row>
    <row r="173" spans="1:25" ht="15" customHeight="1" x14ac:dyDescent="0.15">
      <c r="A173" s="116">
        <f t="shared" si="2"/>
        <v>2020</v>
      </c>
      <c r="B173" s="105">
        <v>43832</v>
      </c>
      <c r="C173" s="183">
        <v>2.33</v>
      </c>
      <c r="D173" s="181">
        <f ca="1">STDEV(C173:OFFSET(C173,D$4,0))/AVERAGE(C173:OFFSET(C173,D$4,0))</f>
        <v>2.6207295265271966E-2</v>
      </c>
      <c r="E173" s="116">
        <v>3.4</v>
      </c>
      <c r="F173" s="181">
        <v>1.0505401920383199E-2</v>
      </c>
      <c r="G173" s="34"/>
      <c r="H173" s="181"/>
      <c r="I173" s="5"/>
      <c r="J173" s="5"/>
      <c r="K173" s="5"/>
      <c r="L173" s="5"/>
      <c r="M173" s="5"/>
      <c r="N173" s="5"/>
      <c r="O173" s="5"/>
      <c r="P173" s="5"/>
      <c r="Q173" s="5"/>
      <c r="R173" s="5"/>
      <c r="S173" s="5"/>
      <c r="T173" s="5"/>
      <c r="U173" s="5"/>
      <c r="V173" s="5"/>
      <c r="W173" s="177"/>
      <c r="X173" s="5"/>
      <c r="Y173" s="5"/>
    </row>
    <row r="174" spans="1:25" ht="15" customHeight="1" x14ac:dyDescent="0.15">
      <c r="A174" s="116">
        <f t="shared" si="2"/>
        <v>2019</v>
      </c>
      <c r="B174" s="105">
        <v>43830</v>
      </c>
      <c r="C174" s="183">
        <v>2.39</v>
      </c>
      <c r="D174" s="181">
        <f ca="1">STDEV(C174:OFFSET(C174,D$4,0))/AVERAGE(C174:OFFSET(C174,D$4,0))</f>
        <v>2.6001733374699514E-2</v>
      </c>
      <c r="E174" s="116">
        <v>3.44</v>
      </c>
      <c r="F174" s="181">
        <v>1.09490268583182E-2</v>
      </c>
      <c r="G174" s="34"/>
      <c r="H174" s="181"/>
      <c r="I174" s="5"/>
      <c r="J174" s="5"/>
      <c r="K174" s="5"/>
      <c r="L174" s="5"/>
      <c r="M174" s="5"/>
      <c r="N174" s="5"/>
      <c r="O174" s="5"/>
      <c r="P174" s="5"/>
      <c r="Q174" s="5"/>
      <c r="R174" s="5"/>
      <c r="S174" s="5"/>
      <c r="T174" s="5"/>
      <c r="U174" s="5"/>
      <c r="V174" s="5"/>
      <c r="W174" s="177"/>
      <c r="X174" s="5"/>
      <c r="Y174" s="5"/>
    </row>
    <row r="175" spans="1:25" ht="15" customHeight="1" x14ac:dyDescent="0.15">
      <c r="A175" s="116">
        <f t="shared" si="2"/>
        <v>2019</v>
      </c>
      <c r="B175" s="105">
        <v>43829</v>
      </c>
      <c r="C175" s="183">
        <v>2.34</v>
      </c>
      <c r="D175" s="181">
        <f ca="1">STDEV(C175:OFFSET(C175,D$4,0))/AVERAGE(C175:OFFSET(C175,D$4,0))</f>
        <v>2.4503670478564225E-2</v>
      </c>
      <c r="E175" s="116">
        <v>3.41</v>
      </c>
      <c r="F175" s="181">
        <v>1.08368416679347E-2</v>
      </c>
      <c r="G175" s="34"/>
      <c r="H175" s="181"/>
      <c r="I175" s="5"/>
      <c r="J175" s="5"/>
      <c r="K175" s="5"/>
      <c r="L175" s="5"/>
      <c r="M175" s="5"/>
      <c r="N175" s="5"/>
      <c r="O175" s="5"/>
      <c r="P175" s="5"/>
      <c r="Q175" s="5"/>
      <c r="R175" s="5"/>
      <c r="S175" s="5"/>
      <c r="T175" s="5"/>
      <c r="U175" s="5"/>
      <c r="V175" s="5"/>
      <c r="W175" s="177"/>
      <c r="X175" s="5"/>
      <c r="Y175" s="5"/>
    </row>
    <row r="176" spans="1:25" ht="15" customHeight="1" x14ac:dyDescent="0.15">
      <c r="A176" s="116">
        <f t="shared" si="2"/>
        <v>2019</v>
      </c>
      <c r="B176" s="105">
        <v>43826</v>
      </c>
      <c r="C176" s="183">
        <v>2.3199999999999998</v>
      </c>
      <c r="D176" s="181">
        <f ca="1">STDEV(C176:OFFSET(C176,D$4,0))/AVERAGE(C176:OFFSET(C176,D$4,0))</f>
        <v>2.4892301990789581E-2</v>
      </c>
      <c r="E176" s="116">
        <v>3.38</v>
      </c>
      <c r="F176" s="181">
        <v>1.17551683185516E-2</v>
      </c>
      <c r="G176" s="34"/>
      <c r="H176" s="181"/>
      <c r="I176" s="5"/>
      <c r="J176" s="5"/>
      <c r="K176" s="5"/>
      <c r="L176" s="5"/>
      <c r="M176" s="5"/>
      <c r="N176" s="5"/>
      <c r="O176" s="5"/>
      <c r="P176" s="5"/>
      <c r="Q176" s="5"/>
      <c r="R176" s="5"/>
      <c r="S176" s="5"/>
      <c r="T176" s="5"/>
      <c r="U176" s="5"/>
      <c r="V176" s="5"/>
      <c r="W176" s="177"/>
      <c r="X176" s="5"/>
      <c r="Y176" s="5"/>
    </row>
    <row r="177" spans="1:25" ht="15" customHeight="1" x14ac:dyDescent="0.15">
      <c r="A177" s="116">
        <f t="shared" si="2"/>
        <v>2019</v>
      </c>
      <c r="B177" s="105">
        <v>43825</v>
      </c>
      <c r="C177" s="183">
        <v>2.33</v>
      </c>
      <c r="D177" s="181">
        <f ca="1">STDEV(C177:OFFSET(C177,D$4,0))/AVERAGE(C177:OFFSET(C177,D$4,0))</f>
        <v>2.6264768139348312E-2</v>
      </c>
      <c r="E177" s="116">
        <v>3.4</v>
      </c>
      <c r="F177" s="181">
        <v>1.31964810429129E-2</v>
      </c>
      <c r="G177" s="34"/>
      <c r="H177" s="181"/>
      <c r="I177" s="5"/>
      <c r="J177" s="5"/>
      <c r="K177" s="5"/>
      <c r="L177" s="5"/>
      <c r="M177" s="5"/>
      <c r="N177" s="5"/>
      <c r="O177" s="5"/>
      <c r="P177" s="5"/>
      <c r="Q177" s="5"/>
      <c r="R177" s="5"/>
      <c r="S177" s="5"/>
      <c r="T177" s="5"/>
      <c r="U177" s="5"/>
      <c r="V177" s="5"/>
      <c r="W177" s="177"/>
      <c r="X177" s="5"/>
      <c r="Y177" s="5"/>
    </row>
    <row r="178" spans="1:25" ht="15" customHeight="1" x14ac:dyDescent="0.15">
      <c r="A178" s="116">
        <f t="shared" si="2"/>
        <v>2019</v>
      </c>
      <c r="B178" s="105">
        <v>43823</v>
      </c>
      <c r="C178" s="183">
        <v>2.33</v>
      </c>
      <c r="D178" s="181">
        <f ca="1">STDEV(C178:OFFSET(C178,D$4,0))/AVERAGE(C178:OFFSET(C178,D$4,0))</f>
        <v>2.8604203745954616E-2</v>
      </c>
      <c r="E178" s="116">
        <v>3.4</v>
      </c>
      <c r="F178" s="181">
        <v>1.5408483159195701E-2</v>
      </c>
      <c r="G178" s="34"/>
      <c r="H178" s="181"/>
      <c r="I178" s="5"/>
      <c r="J178" s="5"/>
      <c r="K178" s="5"/>
      <c r="L178" s="5"/>
      <c r="M178" s="5"/>
      <c r="N178" s="5"/>
      <c r="O178" s="5"/>
      <c r="P178" s="5"/>
      <c r="Q178" s="5"/>
      <c r="R178" s="5"/>
      <c r="S178" s="5"/>
      <c r="T178" s="5"/>
      <c r="U178" s="5"/>
      <c r="V178" s="5"/>
      <c r="W178" s="177"/>
      <c r="X178" s="5"/>
      <c r="Y178" s="5"/>
    </row>
    <row r="179" spans="1:25" ht="15" customHeight="1" x14ac:dyDescent="0.15">
      <c r="A179" s="116">
        <f t="shared" si="2"/>
        <v>2019</v>
      </c>
      <c r="B179" s="105">
        <v>43822</v>
      </c>
      <c r="C179" s="183">
        <v>2.35</v>
      </c>
      <c r="D179" s="181">
        <f ca="1">STDEV(C179:OFFSET(C179,D$4,0))/AVERAGE(C179:OFFSET(C179,D$4,0))</f>
        <v>2.986176968884089E-2</v>
      </c>
      <c r="E179" s="116">
        <v>3.42</v>
      </c>
      <c r="F179" s="181">
        <v>1.6981644449450099E-2</v>
      </c>
      <c r="G179" s="34"/>
      <c r="H179" s="181"/>
      <c r="I179" s="5"/>
      <c r="J179" s="5"/>
      <c r="K179" s="5"/>
      <c r="L179" s="5"/>
      <c r="M179" s="5"/>
      <c r="N179" s="5"/>
      <c r="O179" s="5"/>
      <c r="P179" s="5"/>
      <c r="Q179" s="5"/>
      <c r="R179" s="5"/>
      <c r="S179" s="5"/>
      <c r="T179" s="5"/>
      <c r="U179" s="5"/>
      <c r="V179" s="5"/>
      <c r="W179" s="177"/>
      <c r="X179" s="5"/>
      <c r="Y179" s="5"/>
    </row>
    <row r="180" spans="1:25" ht="15" customHeight="1" x14ac:dyDescent="0.15">
      <c r="A180" s="116">
        <f t="shared" si="2"/>
        <v>2019</v>
      </c>
      <c r="B180" s="105">
        <v>43819</v>
      </c>
      <c r="C180" s="183">
        <v>2.34</v>
      </c>
      <c r="D180" s="181">
        <f ca="1">STDEV(C180:OFFSET(C180,D$4,0))/AVERAGE(C180:OFFSET(C180,D$4,0))</f>
        <v>2.9412218329575669E-2</v>
      </c>
      <c r="E180" s="116">
        <v>3.41</v>
      </c>
      <c r="F180" s="181">
        <v>1.7051311165626502E-2</v>
      </c>
      <c r="G180" s="34"/>
      <c r="H180" s="181"/>
      <c r="I180" s="5"/>
      <c r="J180" s="5"/>
      <c r="K180" s="5"/>
      <c r="L180" s="5"/>
      <c r="M180" s="5"/>
      <c r="N180" s="5"/>
      <c r="O180" s="5"/>
      <c r="P180" s="5"/>
      <c r="Q180" s="5"/>
      <c r="R180" s="5"/>
      <c r="S180" s="5"/>
      <c r="T180" s="5"/>
      <c r="U180" s="5"/>
      <c r="V180" s="5"/>
      <c r="W180" s="177"/>
      <c r="X180" s="5"/>
      <c r="Y180" s="5"/>
    </row>
    <row r="181" spans="1:25" ht="15" customHeight="1" x14ac:dyDescent="0.15">
      <c r="A181" s="116">
        <f t="shared" si="2"/>
        <v>2019</v>
      </c>
      <c r="B181" s="105">
        <v>43818</v>
      </c>
      <c r="C181" s="183">
        <v>2.35</v>
      </c>
      <c r="D181" s="181">
        <f ca="1">STDEV(C181:OFFSET(C181,D$4,0))/AVERAGE(C181:OFFSET(C181,D$4,0))</f>
        <v>2.9412218329575669E-2</v>
      </c>
      <c r="E181" s="116">
        <v>3.42</v>
      </c>
      <c r="F181" s="181">
        <v>1.7568151961359298E-2</v>
      </c>
      <c r="G181" s="34"/>
      <c r="H181" s="181"/>
      <c r="I181" s="5"/>
      <c r="J181" s="5"/>
      <c r="K181" s="5"/>
      <c r="L181" s="5"/>
      <c r="M181" s="5"/>
      <c r="N181" s="5"/>
      <c r="O181" s="5"/>
      <c r="P181" s="5"/>
      <c r="Q181" s="5"/>
      <c r="R181" s="5"/>
      <c r="S181" s="5"/>
      <c r="T181" s="5"/>
      <c r="U181" s="5"/>
      <c r="V181" s="5"/>
      <c r="W181" s="177"/>
      <c r="X181" s="5"/>
      <c r="Y181" s="5"/>
    </row>
    <row r="182" spans="1:25" ht="15" customHeight="1" x14ac:dyDescent="0.15">
      <c r="A182" s="116">
        <f t="shared" si="2"/>
        <v>2019</v>
      </c>
      <c r="B182" s="105">
        <v>43817</v>
      </c>
      <c r="C182" s="183">
        <v>2.35</v>
      </c>
      <c r="D182" s="181">
        <f ca="1">STDEV(C182:OFFSET(C182,D$4,0))/AVERAGE(C182:OFFSET(C182,D$4,0))</f>
        <v>2.8905805708328226E-2</v>
      </c>
      <c r="E182" s="116">
        <v>3.43</v>
      </c>
      <c r="F182" s="181">
        <v>1.7588565234495E-2</v>
      </c>
      <c r="G182" s="34"/>
      <c r="H182" s="181"/>
      <c r="I182" s="5"/>
      <c r="J182" s="5"/>
      <c r="K182" s="5"/>
      <c r="L182" s="5"/>
      <c r="M182" s="5"/>
      <c r="N182" s="5"/>
      <c r="O182" s="5"/>
      <c r="P182" s="5"/>
      <c r="Q182" s="5"/>
      <c r="R182" s="5"/>
      <c r="S182" s="5"/>
      <c r="T182" s="5"/>
      <c r="U182" s="5"/>
      <c r="V182" s="5"/>
      <c r="W182" s="177"/>
      <c r="X182" s="5"/>
      <c r="Y182" s="5"/>
    </row>
    <row r="183" spans="1:25" ht="15" customHeight="1" x14ac:dyDescent="0.15">
      <c r="A183" s="116">
        <f t="shared" si="2"/>
        <v>2019</v>
      </c>
      <c r="B183" s="105">
        <v>43816</v>
      </c>
      <c r="C183" s="183">
        <v>2.31</v>
      </c>
      <c r="D183" s="181">
        <f ca="1">STDEV(C183:OFFSET(C183,D$4,0))/AVERAGE(C183:OFFSET(C183,D$4,0))</f>
        <v>2.8832209959186467E-2</v>
      </c>
      <c r="E183" s="116">
        <v>3.41</v>
      </c>
      <c r="F183" s="181">
        <v>1.77759384876197E-2</v>
      </c>
      <c r="G183" s="34"/>
      <c r="H183" s="181"/>
      <c r="I183" s="5"/>
      <c r="J183" s="5"/>
      <c r="K183" s="5"/>
      <c r="L183" s="5"/>
      <c r="M183" s="5"/>
      <c r="N183" s="5"/>
      <c r="O183" s="5"/>
      <c r="P183" s="5"/>
      <c r="Q183" s="5"/>
      <c r="R183" s="5"/>
      <c r="S183" s="5"/>
      <c r="T183" s="5"/>
      <c r="U183" s="5"/>
      <c r="V183" s="5"/>
      <c r="W183" s="177"/>
      <c r="X183" s="5"/>
      <c r="Y183" s="5"/>
    </row>
    <row r="184" spans="1:25" ht="15" customHeight="1" x14ac:dyDescent="0.15">
      <c r="A184" s="116">
        <f t="shared" si="2"/>
        <v>2019</v>
      </c>
      <c r="B184" s="105">
        <v>43815</v>
      </c>
      <c r="C184" s="183">
        <v>2.2999999999999998</v>
      </c>
      <c r="D184" s="181">
        <f ca="1">STDEV(C184:OFFSET(C184,D$4,0))/AVERAGE(C184:OFFSET(C184,D$4,0))</f>
        <v>2.9855193142816251E-2</v>
      </c>
      <c r="E184" s="116">
        <v>3.41</v>
      </c>
      <c r="F184" s="181">
        <v>1.8274424799547401E-2</v>
      </c>
      <c r="G184" s="34"/>
      <c r="H184" s="181"/>
      <c r="I184" s="5"/>
      <c r="J184" s="5"/>
      <c r="K184" s="5"/>
      <c r="L184" s="5"/>
      <c r="M184" s="5"/>
      <c r="N184" s="5"/>
      <c r="O184" s="5"/>
      <c r="P184" s="5"/>
      <c r="Q184" s="5"/>
      <c r="R184" s="5"/>
      <c r="S184" s="5"/>
      <c r="T184" s="5"/>
      <c r="U184" s="5"/>
      <c r="V184" s="5"/>
      <c r="W184" s="177"/>
      <c r="X184" s="5"/>
      <c r="Y184" s="5"/>
    </row>
    <row r="185" spans="1:25" ht="15" customHeight="1" x14ac:dyDescent="0.15">
      <c r="A185" s="116">
        <f t="shared" si="2"/>
        <v>2019</v>
      </c>
      <c r="B185" s="105">
        <v>43812</v>
      </c>
      <c r="C185" s="183">
        <v>2.2599999999999998</v>
      </c>
      <c r="D185" s="181">
        <f ca="1">STDEV(C185:OFFSET(C185,D$4,0))/AVERAGE(C185:OFFSET(C185,D$4,0))</f>
        <v>2.9771217997024011E-2</v>
      </c>
      <c r="E185" s="116">
        <v>3.36</v>
      </c>
      <c r="F185" s="181">
        <v>1.8285363380579601E-2</v>
      </c>
      <c r="G185" s="34"/>
      <c r="H185" s="181"/>
      <c r="I185" s="5"/>
      <c r="J185" s="5"/>
      <c r="K185" s="5"/>
      <c r="L185" s="5"/>
      <c r="M185" s="5"/>
      <c r="N185" s="5"/>
      <c r="O185" s="5"/>
      <c r="P185" s="5"/>
      <c r="Q185" s="5"/>
      <c r="R185" s="5"/>
      <c r="S185" s="5"/>
      <c r="T185" s="5"/>
      <c r="U185" s="5"/>
      <c r="V185" s="5"/>
      <c r="W185" s="177"/>
      <c r="X185" s="5"/>
      <c r="Y185" s="5"/>
    </row>
    <row r="186" spans="1:25" ht="15" customHeight="1" x14ac:dyDescent="0.15">
      <c r="A186" s="116">
        <f t="shared" si="2"/>
        <v>2019</v>
      </c>
      <c r="B186" s="105">
        <v>43811</v>
      </c>
      <c r="C186" s="183">
        <v>2.3199999999999998</v>
      </c>
      <c r="D186" s="181">
        <f ca="1">STDEV(C186:OFFSET(C186,D$4,0))/AVERAGE(C186:OFFSET(C186,D$4,0))</f>
        <v>3.0136795377069724E-2</v>
      </c>
      <c r="E186" s="116">
        <v>3.43</v>
      </c>
      <c r="F186" s="181">
        <v>1.83717993243699E-2</v>
      </c>
      <c r="G186" s="34"/>
      <c r="H186" s="181"/>
      <c r="I186" s="5"/>
      <c r="J186" s="5"/>
      <c r="K186" s="5"/>
      <c r="L186" s="5"/>
      <c r="M186" s="5"/>
      <c r="N186" s="5"/>
      <c r="O186" s="5"/>
      <c r="P186" s="5"/>
      <c r="Q186" s="5"/>
      <c r="R186" s="5"/>
      <c r="S186" s="5"/>
      <c r="T186" s="5"/>
      <c r="U186" s="5"/>
      <c r="V186" s="5"/>
      <c r="W186" s="177"/>
      <c r="X186" s="5"/>
      <c r="Y186" s="5"/>
    </row>
    <row r="187" spans="1:25" ht="15" customHeight="1" x14ac:dyDescent="0.15">
      <c r="A187" s="116">
        <f t="shared" si="2"/>
        <v>2019</v>
      </c>
      <c r="B187" s="105">
        <v>43810</v>
      </c>
      <c r="C187" s="183">
        <v>2.23</v>
      </c>
      <c r="D187" s="181">
        <f ca="1">STDEV(C187:OFFSET(C187,D$4,0))/AVERAGE(C187:OFFSET(C187,D$4,0))</f>
        <v>3.0383274894630403E-2</v>
      </c>
      <c r="E187" s="116">
        <v>3.34</v>
      </c>
      <c r="F187" s="181">
        <v>1.8931485406454601E-2</v>
      </c>
      <c r="G187" s="34"/>
      <c r="H187" s="181"/>
      <c r="I187" s="5"/>
      <c r="J187" s="5"/>
      <c r="K187" s="5"/>
      <c r="L187" s="5"/>
      <c r="M187" s="5"/>
      <c r="N187" s="5"/>
      <c r="O187" s="5"/>
      <c r="P187" s="5"/>
      <c r="Q187" s="5"/>
      <c r="R187" s="5"/>
      <c r="S187" s="5"/>
      <c r="T187" s="5"/>
      <c r="U187" s="5"/>
      <c r="V187" s="5"/>
      <c r="W187" s="177"/>
      <c r="X187" s="5"/>
      <c r="Y187" s="5"/>
    </row>
    <row r="188" spans="1:25" ht="15" customHeight="1" x14ac:dyDescent="0.15">
      <c r="A188" s="116">
        <f t="shared" si="2"/>
        <v>2019</v>
      </c>
      <c r="B188" s="105">
        <v>43809</v>
      </c>
      <c r="C188" s="183">
        <v>2.2599999999999998</v>
      </c>
      <c r="D188" s="181">
        <f ca="1">STDEV(C188:OFFSET(C188,D$4,0))/AVERAGE(C188:OFFSET(C188,D$4,0))</f>
        <v>3.0208896819561841E-2</v>
      </c>
      <c r="E188" s="116">
        <v>3.38</v>
      </c>
      <c r="F188" s="181">
        <v>1.8539668339136901E-2</v>
      </c>
      <c r="G188" s="34"/>
      <c r="H188" s="181"/>
      <c r="I188" s="5"/>
      <c r="J188" s="5"/>
      <c r="K188" s="5"/>
      <c r="L188" s="5"/>
      <c r="M188" s="5"/>
      <c r="N188" s="5"/>
      <c r="O188" s="5"/>
      <c r="P188" s="5"/>
      <c r="Q188" s="5"/>
      <c r="R188" s="5"/>
      <c r="S188" s="5"/>
      <c r="T188" s="5"/>
      <c r="U188" s="5"/>
      <c r="V188" s="5"/>
      <c r="W188" s="177"/>
      <c r="X188" s="5"/>
      <c r="Y188" s="5"/>
    </row>
    <row r="189" spans="1:25" ht="15" customHeight="1" x14ac:dyDescent="0.15">
      <c r="A189" s="116">
        <f t="shared" si="2"/>
        <v>2019</v>
      </c>
      <c r="B189" s="105">
        <v>43808</v>
      </c>
      <c r="C189" s="183">
        <v>2.27</v>
      </c>
      <c r="D189" s="181">
        <f ca="1">STDEV(C189:OFFSET(C189,D$4,0))/AVERAGE(C189:OFFSET(C189,D$4,0))</f>
        <v>3.0208896819561848E-2</v>
      </c>
      <c r="E189" s="116">
        <v>3.39</v>
      </c>
      <c r="F189" s="181">
        <v>1.8434280840010701E-2</v>
      </c>
      <c r="G189" s="34"/>
      <c r="H189" s="181"/>
      <c r="I189" s="5"/>
      <c r="J189" s="5"/>
      <c r="K189" s="5"/>
      <c r="L189" s="5"/>
      <c r="M189" s="5"/>
      <c r="N189" s="5"/>
      <c r="O189" s="5"/>
      <c r="P189" s="5"/>
      <c r="Q189" s="5"/>
      <c r="R189" s="5"/>
      <c r="S189" s="5"/>
      <c r="T189" s="5"/>
      <c r="U189" s="5"/>
      <c r="V189" s="5"/>
      <c r="W189" s="177"/>
      <c r="X189" s="5"/>
      <c r="Y189" s="5"/>
    </row>
    <row r="190" spans="1:25" ht="15" customHeight="1" x14ac:dyDescent="0.15">
      <c r="A190" s="116">
        <f t="shared" si="2"/>
        <v>2019</v>
      </c>
      <c r="B190" s="105">
        <v>43805</v>
      </c>
      <c r="C190" s="183">
        <v>2.29</v>
      </c>
      <c r="D190" s="181">
        <f ca="1">STDEV(C190:OFFSET(C190,D$4,0))/AVERAGE(C190:OFFSET(C190,D$4,0))</f>
        <v>3.0269823763036906E-2</v>
      </c>
      <c r="E190" s="116">
        <v>3.41</v>
      </c>
      <c r="F190" s="181">
        <v>1.83767809826588E-2</v>
      </c>
      <c r="G190" s="34"/>
      <c r="H190" s="181"/>
      <c r="I190" s="5"/>
      <c r="J190" s="5"/>
      <c r="K190" s="5"/>
      <c r="L190" s="5"/>
      <c r="M190" s="5"/>
      <c r="N190" s="5"/>
      <c r="O190" s="5"/>
      <c r="P190" s="5"/>
      <c r="Q190" s="5"/>
      <c r="R190" s="5"/>
      <c r="S190" s="5"/>
      <c r="T190" s="5"/>
      <c r="U190" s="5"/>
      <c r="V190" s="5"/>
      <c r="W190" s="177"/>
      <c r="X190" s="5"/>
      <c r="Y190" s="5"/>
    </row>
    <row r="191" spans="1:25" ht="15" customHeight="1" x14ac:dyDescent="0.15">
      <c r="A191" s="116">
        <f t="shared" si="2"/>
        <v>2019</v>
      </c>
      <c r="B191" s="105">
        <v>43804</v>
      </c>
      <c r="C191" s="183">
        <v>2.2400000000000002</v>
      </c>
      <c r="D191" s="181">
        <f ca="1">STDEV(C191:OFFSET(C191,D$4,0))/AVERAGE(C191:OFFSET(C191,D$4,0))</f>
        <v>3.0259994001993595E-2</v>
      </c>
      <c r="E191" s="116">
        <v>3.39</v>
      </c>
      <c r="F191" s="181">
        <v>1.83767809826588E-2</v>
      </c>
      <c r="G191" s="34"/>
      <c r="H191" s="181"/>
      <c r="I191" s="5"/>
      <c r="J191" s="5"/>
      <c r="K191" s="5"/>
      <c r="L191" s="5"/>
      <c r="M191" s="5"/>
      <c r="N191" s="5"/>
      <c r="O191" s="5"/>
      <c r="P191" s="5"/>
      <c r="Q191" s="5"/>
      <c r="R191" s="5"/>
      <c r="S191" s="5"/>
      <c r="T191" s="5"/>
      <c r="U191" s="5"/>
      <c r="V191" s="5"/>
      <c r="W191" s="177"/>
      <c r="X191" s="5"/>
      <c r="Y191" s="5"/>
    </row>
    <row r="192" spans="1:25" ht="15" customHeight="1" x14ac:dyDescent="0.15">
      <c r="A192" s="116">
        <f t="shared" si="2"/>
        <v>2019</v>
      </c>
      <c r="B192" s="105">
        <v>43803</v>
      </c>
      <c r="C192" s="183">
        <v>2.2200000000000002</v>
      </c>
      <c r="D192" s="181">
        <f ca="1">STDEV(C192:OFFSET(C192,D$4,0))/AVERAGE(C192:OFFSET(C192,D$4,0))</f>
        <v>3.014348621323468E-2</v>
      </c>
      <c r="E192" s="116">
        <v>3.39</v>
      </c>
      <c r="F192" s="181">
        <v>1.84311058925112E-2</v>
      </c>
      <c r="G192" s="34"/>
      <c r="H192" s="181"/>
      <c r="I192" s="5"/>
      <c r="J192" s="5"/>
      <c r="K192" s="5"/>
      <c r="L192" s="5"/>
      <c r="M192" s="5"/>
      <c r="N192" s="5"/>
      <c r="O192" s="5"/>
      <c r="P192" s="5"/>
      <c r="Q192" s="5"/>
      <c r="R192" s="5"/>
      <c r="S192" s="5"/>
      <c r="T192" s="5"/>
      <c r="U192" s="5"/>
      <c r="V192" s="5"/>
      <c r="W192" s="177"/>
      <c r="X192" s="5"/>
      <c r="Y192" s="5"/>
    </row>
    <row r="193" spans="1:25" ht="15" customHeight="1" x14ac:dyDescent="0.15">
      <c r="A193" s="116">
        <f t="shared" si="2"/>
        <v>2019</v>
      </c>
      <c r="B193" s="105">
        <v>43802</v>
      </c>
      <c r="C193" s="183">
        <v>2.17</v>
      </c>
      <c r="D193" s="181">
        <f ca="1">STDEV(C193:OFFSET(C193,D$4,0))/AVERAGE(C193:OFFSET(C193,D$4,0))</f>
        <v>2.9887271977621754E-2</v>
      </c>
      <c r="E193" s="116">
        <v>3.34</v>
      </c>
      <c r="F193" s="181">
        <v>1.8358221921078902E-2</v>
      </c>
      <c r="G193" s="34"/>
      <c r="H193" s="181"/>
      <c r="I193" s="5"/>
      <c r="J193" s="5"/>
      <c r="K193" s="5"/>
      <c r="L193" s="5"/>
      <c r="M193" s="5"/>
      <c r="N193" s="5"/>
      <c r="O193" s="5"/>
      <c r="P193" s="5"/>
      <c r="Q193" s="5"/>
      <c r="R193" s="5"/>
      <c r="S193" s="5"/>
      <c r="T193" s="5"/>
      <c r="U193" s="5"/>
      <c r="V193" s="5"/>
      <c r="W193" s="177"/>
      <c r="X193" s="5"/>
      <c r="Y193" s="5"/>
    </row>
    <row r="194" spans="1:25" ht="15" customHeight="1" x14ac:dyDescent="0.15">
      <c r="A194" s="116">
        <f t="shared" si="2"/>
        <v>2019</v>
      </c>
      <c r="B194" s="105">
        <v>43801</v>
      </c>
      <c r="C194" s="183">
        <v>2.2799999999999998</v>
      </c>
      <c r="D194" s="181">
        <f ca="1">STDEV(C194:OFFSET(C194,D$4,0))/AVERAGE(C194:OFFSET(C194,D$4,0))</f>
        <v>2.8791822161172032E-2</v>
      </c>
      <c r="E194" s="116">
        <v>3.43</v>
      </c>
      <c r="F194" s="181">
        <v>1.78084152688005E-2</v>
      </c>
      <c r="G194" s="34"/>
      <c r="H194" s="181"/>
      <c r="I194" s="5"/>
      <c r="J194" s="5"/>
      <c r="K194" s="5"/>
      <c r="L194" s="5"/>
      <c r="M194" s="5"/>
      <c r="N194" s="5"/>
      <c r="O194" s="5"/>
      <c r="P194" s="5"/>
      <c r="Q194" s="5"/>
      <c r="R194" s="5"/>
      <c r="S194" s="5"/>
      <c r="T194" s="5"/>
      <c r="U194" s="5"/>
      <c r="V194" s="5"/>
      <c r="W194" s="177"/>
      <c r="X194" s="5"/>
      <c r="Y194" s="5"/>
    </row>
    <row r="195" spans="1:25" ht="15" customHeight="1" x14ac:dyDescent="0.15">
      <c r="A195" s="116">
        <f t="shared" si="2"/>
        <v>2019</v>
      </c>
      <c r="B195" s="105">
        <v>43798</v>
      </c>
      <c r="C195" s="183">
        <v>2.21</v>
      </c>
      <c r="D195" s="181">
        <f ca="1">STDEV(C195:OFFSET(C195,D$4,0))/AVERAGE(C195:OFFSET(C195,D$4,0))</f>
        <v>2.9031554792749992E-2</v>
      </c>
      <c r="E195" s="116">
        <v>3.36</v>
      </c>
      <c r="F195" s="181">
        <v>1.78084152688005E-2</v>
      </c>
      <c r="G195" s="34"/>
      <c r="H195" s="181"/>
      <c r="I195" s="5"/>
      <c r="J195" s="5"/>
      <c r="K195" s="5"/>
      <c r="L195" s="5"/>
      <c r="M195" s="5"/>
      <c r="N195" s="5"/>
      <c r="O195" s="5"/>
      <c r="P195" s="5"/>
      <c r="Q195" s="5"/>
      <c r="R195" s="5"/>
      <c r="S195" s="5"/>
      <c r="T195" s="5"/>
      <c r="U195" s="5"/>
      <c r="V195" s="5"/>
      <c r="W195" s="177"/>
      <c r="X195" s="5"/>
      <c r="Y195" s="5"/>
    </row>
    <row r="196" spans="1:25" ht="15" customHeight="1" x14ac:dyDescent="0.15">
      <c r="A196" s="116">
        <f t="shared" si="2"/>
        <v>2019</v>
      </c>
      <c r="B196" s="105">
        <v>43796</v>
      </c>
      <c r="C196" s="183">
        <v>2.19</v>
      </c>
      <c r="D196" s="181">
        <f ca="1">STDEV(C196:OFFSET(C196,D$4,0))/AVERAGE(C196:OFFSET(C196,D$4,0))</f>
        <v>2.8781694557757139E-2</v>
      </c>
      <c r="E196" s="116">
        <v>3.28</v>
      </c>
      <c r="F196" s="181">
        <v>1.7466765915859699E-2</v>
      </c>
      <c r="G196" s="34"/>
      <c r="H196" s="181"/>
      <c r="I196" s="5"/>
      <c r="J196" s="5"/>
      <c r="K196" s="5"/>
      <c r="L196" s="5"/>
      <c r="M196" s="5"/>
      <c r="N196" s="5"/>
      <c r="O196" s="5"/>
      <c r="P196" s="5"/>
      <c r="Q196" s="5"/>
      <c r="R196" s="5"/>
      <c r="S196" s="5"/>
      <c r="T196" s="5"/>
      <c r="U196" s="5"/>
      <c r="V196" s="5"/>
      <c r="W196" s="177"/>
      <c r="X196" s="5"/>
      <c r="Y196" s="5"/>
    </row>
    <row r="197" spans="1:25" ht="15" customHeight="1" x14ac:dyDescent="0.15">
      <c r="A197" s="116">
        <f t="shared" si="2"/>
        <v>2019</v>
      </c>
      <c r="B197" s="105">
        <v>43795</v>
      </c>
      <c r="C197" s="183">
        <v>2.1800000000000002</v>
      </c>
      <c r="D197" s="181">
        <f ca="1">STDEV(C197:OFFSET(C197,D$4,0))/AVERAGE(C197:OFFSET(C197,D$4,0))</f>
        <v>2.8295637676941283E-2</v>
      </c>
      <c r="E197" s="116">
        <v>3.33</v>
      </c>
      <c r="F197" s="181">
        <v>1.55313855773207E-2</v>
      </c>
      <c r="G197" s="34"/>
      <c r="H197" s="181"/>
      <c r="I197" s="5"/>
      <c r="J197" s="5"/>
      <c r="K197" s="5"/>
      <c r="L197" s="5"/>
      <c r="M197" s="5"/>
      <c r="N197" s="5"/>
      <c r="O197" s="5"/>
      <c r="P197" s="5"/>
      <c r="Q197" s="5"/>
      <c r="R197" s="5"/>
      <c r="S197" s="5"/>
      <c r="T197" s="5"/>
      <c r="U197" s="5"/>
      <c r="V197" s="5"/>
      <c r="W197" s="177"/>
      <c r="X197" s="5"/>
      <c r="Y197" s="5"/>
    </row>
    <row r="198" spans="1:25" ht="15" customHeight="1" x14ac:dyDescent="0.15">
      <c r="A198" s="116">
        <f t="shared" ref="A198:A261" si="3">YEAR(B198)</f>
        <v>2019</v>
      </c>
      <c r="B198" s="105">
        <v>43794</v>
      </c>
      <c r="C198" s="183">
        <v>2.21</v>
      </c>
      <c r="D198" s="181">
        <f ca="1">STDEV(C198:OFFSET(C198,D$4,0))/AVERAGE(C198:OFFSET(C198,D$4,0))</f>
        <v>2.8778335236336248E-2</v>
      </c>
      <c r="E198" s="116">
        <v>3.37</v>
      </c>
      <c r="F198" s="181">
        <v>1.48021423913011E-2</v>
      </c>
      <c r="G198" s="34"/>
      <c r="H198" s="181"/>
      <c r="I198" s="5"/>
      <c r="J198" s="5"/>
      <c r="K198" s="5"/>
      <c r="L198" s="5"/>
      <c r="M198" s="5"/>
      <c r="N198" s="5"/>
      <c r="O198" s="5"/>
      <c r="P198" s="5"/>
      <c r="Q198" s="5"/>
      <c r="R198" s="5"/>
      <c r="S198" s="5"/>
      <c r="T198" s="5"/>
      <c r="U198" s="5"/>
      <c r="V198" s="5"/>
      <c r="W198" s="177"/>
      <c r="X198" s="5"/>
      <c r="Y198" s="5"/>
    </row>
    <row r="199" spans="1:25" ht="15" customHeight="1" x14ac:dyDescent="0.15">
      <c r="A199" s="116">
        <f t="shared" si="3"/>
        <v>2019</v>
      </c>
      <c r="B199" s="105">
        <v>43791</v>
      </c>
      <c r="C199" s="183">
        <v>2.2200000000000002</v>
      </c>
      <c r="D199" s="181">
        <f ca="1">STDEV(C199:OFFSET(C199,D$4,0))/AVERAGE(C199:OFFSET(C199,D$4,0))</f>
        <v>3.2341640264953918E-2</v>
      </c>
      <c r="E199" s="116">
        <v>3.39</v>
      </c>
      <c r="F199" s="181">
        <v>1.5622245734767301E-2</v>
      </c>
      <c r="G199" s="34"/>
      <c r="H199" s="181"/>
      <c r="I199" s="5"/>
      <c r="J199" s="5"/>
      <c r="K199" s="5"/>
      <c r="L199" s="5"/>
      <c r="M199" s="5"/>
      <c r="N199" s="5"/>
      <c r="O199" s="5"/>
      <c r="P199" s="5"/>
      <c r="Q199" s="5"/>
      <c r="R199" s="5"/>
      <c r="S199" s="5"/>
      <c r="T199" s="5"/>
      <c r="U199" s="5"/>
      <c r="V199" s="5"/>
      <c r="W199" s="177"/>
      <c r="X199" s="5"/>
      <c r="Y199" s="5"/>
    </row>
    <row r="200" spans="1:25" ht="15" customHeight="1" x14ac:dyDescent="0.15">
      <c r="A200" s="116">
        <f t="shared" si="3"/>
        <v>2019</v>
      </c>
      <c r="B200" s="105">
        <v>43790</v>
      </c>
      <c r="C200" s="183">
        <v>2.2400000000000002</v>
      </c>
      <c r="D200" s="181">
        <f ca="1">STDEV(C200:OFFSET(C200,D$4,0))/AVERAGE(C200:OFFSET(C200,D$4,0))</f>
        <v>3.7061933738668319E-2</v>
      </c>
      <c r="E200" s="116">
        <v>3.4</v>
      </c>
      <c r="F200" s="181">
        <v>1.7428195257868699E-2</v>
      </c>
      <c r="G200" s="34"/>
      <c r="H200" s="181"/>
      <c r="I200" s="5"/>
      <c r="J200" s="5"/>
      <c r="K200" s="5"/>
      <c r="L200" s="5"/>
      <c r="M200" s="5"/>
      <c r="N200" s="5"/>
      <c r="O200" s="5"/>
      <c r="P200" s="5"/>
      <c r="Q200" s="5"/>
      <c r="R200" s="5"/>
      <c r="S200" s="5"/>
      <c r="T200" s="5"/>
      <c r="U200" s="5"/>
      <c r="V200" s="5"/>
      <c r="W200" s="177"/>
      <c r="X200" s="5"/>
      <c r="Y200" s="5"/>
    </row>
    <row r="201" spans="1:25" ht="15" customHeight="1" x14ac:dyDescent="0.15">
      <c r="A201" s="116">
        <f t="shared" si="3"/>
        <v>2019</v>
      </c>
      <c r="B201" s="105">
        <v>43789</v>
      </c>
      <c r="C201" s="183">
        <v>2.2000000000000002</v>
      </c>
      <c r="D201" s="181">
        <f ca="1">STDEV(C201:OFFSET(C201,D$4,0))/AVERAGE(C201:OFFSET(C201,D$4,0))</f>
        <v>4.0877602084201048E-2</v>
      </c>
      <c r="E201" s="116">
        <v>3.36</v>
      </c>
      <c r="F201" s="181">
        <v>1.9057667563751799E-2</v>
      </c>
      <c r="G201" s="34"/>
      <c r="H201" s="181"/>
      <c r="I201" s="5"/>
      <c r="J201" s="5"/>
      <c r="K201" s="5"/>
      <c r="L201" s="5"/>
      <c r="M201" s="5"/>
      <c r="N201" s="5"/>
      <c r="O201" s="5"/>
      <c r="P201" s="5"/>
      <c r="Q201" s="5"/>
      <c r="R201" s="5"/>
      <c r="S201" s="5"/>
      <c r="T201" s="5"/>
      <c r="U201" s="5"/>
      <c r="V201" s="5"/>
      <c r="W201" s="177"/>
      <c r="X201" s="5"/>
      <c r="Y201" s="5"/>
    </row>
    <row r="202" spans="1:25" ht="15" customHeight="1" x14ac:dyDescent="0.15">
      <c r="A202" s="116">
        <f t="shared" si="3"/>
        <v>2019</v>
      </c>
      <c r="B202" s="105">
        <v>43788</v>
      </c>
      <c r="C202" s="183">
        <v>2.2599999999999998</v>
      </c>
      <c r="D202" s="181">
        <f ca="1">STDEV(C202:OFFSET(C202,D$4,0))/AVERAGE(C202:OFFSET(C202,D$4,0))</f>
        <v>4.5344719245516071E-2</v>
      </c>
      <c r="E202" s="116">
        <v>3.4</v>
      </c>
      <c r="F202" s="181">
        <v>2.06884491025403E-2</v>
      </c>
      <c r="G202" s="34"/>
      <c r="H202" s="181"/>
      <c r="I202" s="5"/>
      <c r="J202" s="5"/>
      <c r="K202" s="5"/>
      <c r="L202" s="5"/>
      <c r="M202" s="5"/>
      <c r="N202" s="5"/>
      <c r="O202" s="5"/>
      <c r="P202" s="5"/>
      <c r="Q202" s="5"/>
      <c r="R202" s="5"/>
      <c r="S202" s="5"/>
      <c r="T202" s="5"/>
      <c r="U202" s="5"/>
      <c r="V202" s="5"/>
      <c r="W202" s="177"/>
      <c r="X202" s="5"/>
      <c r="Y202" s="5"/>
    </row>
    <row r="203" spans="1:25" ht="15" customHeight="1" x14ac:dyDescent="0.15">
      <c r="A203" s="116">
        <f t="shared" si="3"/>
        <v>2019</v>
      </c>
      <c r="B203" s="105">
        <v>43787</v>
      </c>
      <c r="C203" s="183">
        <v>2.2999999999999998</v>
      </c>
      <c r="D203" s="181">
        <f ca="1">STDEV(C203:OFFSET(C203,D$4,0))/AVERAGE(C203:OFFSET(C203,D$4,0))</f>
        <v>4.8551254735416743E-2</v>
      </c>
      <c r="E203" s="116">
        <v>3.44</v>
      </c>
      <c r="F203" s="181">
        <v>2.19802155449348E-2</v>
      </c>
      <c r="G203" s="34"/>
      <c r="H203" s="181"/>
      <c r="I203" s="5"/>
      <c r="J203" s="5"/>
      <c r="K203" s="5"/>
      <c r="L203" s="5"/>
      <c r="M203" s="5"/>
      <c r="N203" s="5"/>
      <c r="O203" s="5"/>
      <c r="P203" s="5"/>
      <c r="Q203" s="5"/>
      <c r="R203" s="5"/>
      <c r="S203" s="5"/>
      <c r="T203" s="5"/>
      <c r="U203" s="5"/>
      <c r="V203" s="5"/>
      <c r="W203" s="177"/>
      <c r="X203" s="5"/>
      <c r="Y203" s="5"/>
    </row>
    <row r="204" spans="1:25" ht="15" customHeight="1" x14ac:dyDescent="0.15">
      <c r="A204" s="116">
        <f t="shared" si="3"/>
        <v>2019</v>
      </c>
      <c r="B204" s="105">
        <v>43784</v>
      </c>
      <c r="C204" s="183">
        <v>2.31</v>
      </c>
      <c r="D204" s="181">
        <f ca="1">STDEV(C204:OFFSET(C204,D$4,0))/AVERAGE(C204:OFFSET(C204,D$4,0))</f>
        <v>5.0030705330136892E-2</v>
      </c>
      <c r="E204" s="116">
        <v>3.45</v>
      </c>
      <c r="F204" s="181">
        <v>2.2547088576207599E-2</v>
      </c>
      <c r="G204" s="34"/>
      <c r="H204" s="181"/>
      <c r="I204" s="5"/>
      <c r="J204" s="5"/>
      <c r="K204" s="5"/>
      <c r="L204" s="5"/>
      <c r="M204" s="5"/>
      <c r="N204" s="5"/>
      <c r="O204" s="5"/>
      <c r="P204" s="5"/>
      <c r="Q204" s="5"/>
      <c r="R204" s="5"/>
      <c r="S204" s="5"/>
      <c r="T204" s="5"/>
      <c r="U204" s="5"/>
      <c r="V204" s="5"/>
      <c r="W204" s="177"/>
      <c r="X204" s="5"/>
      <c r="Y204" s="5"/>
    </row>
    <row r="205" spans="1:25" ht="15" customHeight="1" x14ac:dyDescent="0.15">
      <c r="A205" s="116">
        <f t="shared" si="3"/>
        <v>2019</v>
      </c>
      <c r="B205" s="105">
        <v>43783</v>
      </c>
      <c r="C205" s="183">
        <v>2.31</v>
      </c>
      <c r="D205" s="181">
        <f ca="1">STDEV(C205:OFFSET(C205,D$4,0))/AVERAGE(C205:OFFSET(C205,D$4,0))</f>
        <v>5.0850272017735371E-2</v>
      </c>
      <c r="E205" s="116">
        <v>3.43</v>
      </c>
      <c r="F205" s="181">
        <v>2.27992792301491E-2</v>
      </c>
      <c r="G205" s="34"/>
      <c r="H205" s="181"/>
      <c r="I205" s="5"/>
      <c r="J205" s="5"/>
      <c r="K205" s="5"/>
      <c r="L205" s="5"/>
      <c r="M205" s="5"/>
      <c r="N205" s="5"/>
      <c r="O205" s="5"/>
      <c r="P205" s="5"/>
      <c r="Q205" s="5"/>
      <c r="R205" s="5"/>
      <c r="S205" s="5"/>
      <c r="T205" s="5"/>
      <c r="U205" s="5"/>
      <c r="V205" s="5"/>
      <c r="W205" s="177"/>
      <c r="X205" s="5"/>
      <c r="Y205" s="5"/>
    </row>
    <row r="206" spans="1:25" ht="15" customHeight="1" x14ac:dyDescent="0.15">
      <c r="A206" s="116">
        <f t="shared" si="3"/>
        <v>2019</v>
      </c>
      <c r="B206" s="105">
        <v>43782</v>
      </c>
      <c r="C206" s="183">
        <v>2.36</v>
      </c>
      <c r="D206" s="181">
        <f ca="1">STDEV(C206:OFFSET(C206,D$4,0))/AVERAGE(C206:OFFSET(C206,D$4,0))</f>
        <v>5.1344783992252084E-2</v>
      </c>
      <c r="E206" s="116">
        <v>3.48</v>
      </c>
      <c r="F206" s="181">
        <v>2.3000927285249599E-2</v>
      </c>
      <c r="G206" s="34"/>
      <c r="H206" s="181"/>
      <c r="I206" s="5"/>
      <c r="J206" s="5"/>
      <c r="K206" s="5"/>
      <c r="L206" s="5"/>
      <c r="M206" s="5"/>
      <c r="N206" s="5"/>
      <c r="O206" s="5"/>
      <c r="P206" s="5"/>
      <c r="Q206" s="5"/>
      <c r="R206" s="5"/>
      <c r="S206" s="5"/>
      <c r="T206" s="5"/>
      <c r="U206" s="5"/>
      <c r="V206" s="5"/>
      <c r="W206" s="177"/>
      <c r="X206" s="5"/>
      <c r="Y206" s="5"/>
    </row>
    <row r="207" spans="1:25" ht="15" customHeight="1" x14ac:dyDescent="0.15">
      <c r="A207" s="116">
        <f t="shared" si="3"/>
        <v>2019</v>
      </c>
      <c r="B207" s="105">
        <v>43781</v>
      </c>
      <c r="C207" s="183">
        <v>2.39</v>
      </c>
      <c r="D207" s="181">
        <f ca="1">STDEV(C207:OFFSET(C207,D$4,0))/AVERAGE(C207:OFFSET(C207,D$4,0))</f>
        <v>5.0829250513404908E-2</v>
      </c>
      <c r="E207" s="116">
        <v>3.51</v>
      </c>
      <c r="F207" s="181">
        <v>2.2866198970873199E-2</v>
      </c>
      <c r="G207" s="34"/>
      <c r="H207" s="181"/>
      <c r="I207" s="5"/>
      <c r="J207" s="5"/>
      <c r="K207" s="5"/>
      <c r="L207" s="5"/>
      <c r="M207" s="5"/>
      <c r="N207" s="5"/>
      <c r="O207" s="5"/>
      <c r="P207" s="5"/>
      <c r="Q207" s="5"/>
      <c r="R207" s="5"/>
      <c r="S207" s="5"/>
      <c r="T207" s="5"/>
      <c r="U207" s="5"/>
      <c r="V207" s="5"/>
      <c r="W207" s="177"/>
      <c r="X207" s="5"/>
      <c r="Y207" s="5"/>
    </row>
    <row r="208" spans="1:25" ht="15" customHeight="1" x14ac:dyDescent="0.15">
      <c r="A208" s="116">
        <f t="shared" si="3"/>
        <v>2019</v>
      </c>
      <c r="B208" s="105">
        <v>43777</v>
      </c>
      <c r="C208" s="183">
        <v>2.4300000000000002</v>
      </c>
      <c r="D208" s="181">
        <f ca="1">STDEV(C208:OFFSET(C208,D$4,0))/AVERAGE(C208:OFFSET(C208,D$4,0))</f>
        <v>4.9205601862607425E-2</v>
      </c>
      <c r="E208" s="116">
        <v>3.55</v>
      </c>
      <c r="F208" s="181">
        <v>2.22364772814659E-2</v>
      </c>
      <c r="G208" s="34"/>
      <c r="H208" s="181"/>
      <c r="I208" s="5"/>
      <c r="J208" s="5"/>
      <c r="K208" s="5"/>
      <c r="L208" s="5"/>
      <c r="M208" s="5"/>
      <c r="N208" s="5"/>
      <c r="O208" s="5"/>
      <c r="P208" s="5"/>
      <c r="Q208" s="5"/>
      <c r="R208" s="5"/>
      <c r="S208" s="5"/>
      <c r="T208" s="5"/>
      <c r="U208" s="5"/>
      <c r="V208" s="5"/>
      <c r="W208" s="177"/>
      <c r="X208" s="5"/>
      <c r="Y208" s="5"/>
    </row>
    <row r="209" spans="1:25" ht="15" customHeight="1" x14ac:dyDescent="0.15">
      <c r="A209" s="116">
        <f t="shared" si="3"/>
        <v>2019</v>
      </c>
      <c r="B209" s="105">
        <v>43776</v>
      </c>
      <c r="C209" s="183">
        <v>2.4</v>
      </c>
      <c r="D209" s="181">
        <f ca="1">STDEV(C209:OFFSET(C209,D$4,0))/AVERAGE(C209:OFFSET(C209,D$4,0))</f>
        <v>4.5849239334286758E-2</v>
      </c>
      <c r="E209" s="116">
        <v>3.54</v>
      </c>
      <c r="F209" s="181">
        <v>2.0662809706690401E-2</v>
      </c>
      <c r="G209" s="34"/>
      <c r="H209" s="181"/>
      <c r="I209" s="5"/>
      <c r="J209" s="5"/>
      <c r="K209" s="5"/>
      <c r="L209" s="5"/>
      <c r="M209" s="5"/>
      <c r="N209" s="5"/>
      <c r="O209" s="5"/>
      <c r="P209" s="5"/>
      <c r="Q209" s="5"/>
      <c r="R209" s="5"/>
      <c r="S209" s="5"/>
      <c r="T209" s="5"/>
      <c r="U209" s="5"/>
      <c r="V209" s="5"/>
      <c r="W209" s="177"/>
      <c r="X209" s="5"/>
      <c r="Y209" s="5"/>
    </row>
    <row r="210" spans="1:25" ht="15" customHeight="1" x14ac:dyDescent="0.15">
      <c r="A210" s="116">
        <f t="shared" si="3"/>
        <v>2019</v>
      </c>
      <c r="B210" s="105">
        <v>43775</v>
      </c>
      <c r="C210" s="183">
        <v>2.2999999999999998</v>
      </c>
      <c r="D210" s="181">
        <f ca="1">STDEV(C210:OFFSET(C210,D$4,0))/AVERAGE(C210:OFFSET(C210,D$4,0))</f>
        <v>4.3805971311824711E-2</v>
      </c>
      <c r="E210" s="116">
        <v>3.44</v>
      </c>
      <c r="F210" s="181">
        <v>1.9528523258005099E-2</v>
      </c>
      <c r="G210" s="34"/>
      <c r="H210" s="181"/>
      <c r="I210" s="5"/>
      <c r="J210" s="5"/>
      <c r="K210" s="5"/>
      <c r="L210" s="5"/>
      <c r="M210" s="5"/>
      <c r="N210" s="5"/>
      <c r="O210" s="5"/>
      <c r="P210" s="5"/>
      <c r="Q210" s="5"/>
      <c r="R210" s="5"/>
      <c r="S210" s="5"/>
      <c r="T210" s="5"/>
      <c r="U210" s="5"/>
      <c r="V210" s="5"/>
      <c r="W210" s="177"/>
      <c r="X210" s="5"/>
      <c r="Y210" s="5"/>
    </row>
    <row r="211" spans="1:25" ht="15" customHeight="1" x14ac:dyDescent="0.15">
      <c r="A211" s="116">
        <f t="shared" si="3"/>
        <v>2019</v>
      </c>
      <c r="B211" s="105">
        <v>43774</v>
      </c>
      <c r="C211" s="183">
        <v>2.34</v>
      </c>
      <c r="D211" s="181">
        <f ca="1">STDEV(C211:OFFSET(C211,D$4,0))/AVERAGE(C211:OFFSET(C211,D$4,0))</f>
        <v>4.3013870873346211E-2</v>
      </c>
      <c r="E211" s="116">
        <v>3.49</v>
      </c>
      <c r="F211" s="181">
        <v>1.93284348430433E-2</v>
      </c>
      <c r="G211" s="34"/>
      <c r="H211" s="181"/>
      <c r="I211" s="5"/>
      <c r="J211" s="5"/>
      <c r="K211" s="5"/>
      <c r="L211" s="5"/>
      <c r="M211" s="5"/>
      <c r="N211" s="5"/>
      <c r="O211" s="5"/>
      <c r="P211" s="5"/>
      <c r="Q211" s="5"/>
      <c r="R211" s="5"/>
      <c r="S211" s="5"/>
      <c r="T211" s="5"/>
      <c r="U211" s="5"/>
      <c r="V211" s="5"/>
      <c r="W211" s="177"/>
      <c r="X211" s="5"/>
      <c r="Y211" s="5"/>
    </row>
    <row r="212" spans="1:25" ht="15" customHeight="1" x14ac:dyDescent="0.15">
      <c r="A212" s="116">
        <f t="shared" si="3"/>
        <v>2019</v>
      </c>
      <c r="B212" s="105">
        <v>43773</v>
      </c>
      <c r="C212" s="183">
        <v>2.27</v>
      </c>
      <c r="D212" s="181">
        <f ca="1">STDEV(C212:OFFSET(C212,D$4,0))/AVERAGE(C212:OFFSET(C212,D$4,0))</f>
        <v>4.1164861848582625E-2</v>
      </c>
      <c r="E212" s="116">
        <v>3.43</v>
      </c>
      <c r="F212" s="181">
        <v>1.8508175917926899E-2</v>
      </c>
      <c r="G212" s="34"/>
      <c r="H212" s="181"/>
      <c r="I212" s="5"/>
      <c r="J212" s="5"/>
      <c r="K212" s="5"/>
      <c r="L212" s="5"/>
      <c r="M212" s="5"/>
      <c r="N212" s="5"/>
      <c r="O212" s="5"/>
      <c r="P212" s="5"/>
      <c r="Q212" s="5"/>
      <c r="R212" s="5"/>
      <c r="S212" s="5"/>
      <c r="T212" s="5"/>
      <c r="U212" s="5"/>
      <c r="V212" s="5"/>
      <c r="W212" s="177"/>
      <c r="X212" s="5"/>
      <c r="Y212" s="5"/>
    </row>
    <row r="213" spans="1:25" ht="15" customHeight="1" x14ac:dyDescent="0.15">
      <c r="A213" s="116">
        <f t="shared" si="3"/>
        <v>2019</v>
      </c>
      <c r="B213" s="105">
        <v>43770</v>
      </c>
      <c r="C213" s="183">
        <v>2.21</v>
      </c>
      <c r="D213" s="181">
        <f ca="1">STDEV(C213:OFFSET(C213,D$4,0))/AVERAGE(C213:OFFSET(C213,D$4,0))</f>
        <v>4.06569135696975E-2</v>
      </c>
      <c r="E213" s="116">
        <v>3.36</v>
      </c>
      <c r="F213" s="181">
        <v>1.8508175917926899E-2</v>
      </c>
      <c r="G213" s="34"/>
      <c r="H213" s="181"/>
      <c r="I213" s="5"/>
      <c r="J213" s="5"/>
      <c r="K213" s="5"/>
      <c r="L213" s="5"/>
      <c r="M213" s="5"/>
      <c r="N213" s="5"/>
      <c r="O213" s="5"/>
      <c r="P213" s="5"/>
      <c r="Q213" s="5"/>
      <c r="R213" s="5"/>
      <c r="S213" s="5"/>
      <c r="T213" s="5"/>
      <c r="U213" s="5"/>
      <c r="V213" s="5"/>
      <c r="W213" s="177"/>
      <c r="X213" s="5"/>
      <c r="Y213" s="5"/>
    </row>
    <row r="214" spans="1:25" ht="15" customHeight="1" x14ac:dyDescent="0.15">
      <c r="A214" s="116">
        <f t="shared" si="3"/>
        <v>2019</v>
      </c>
      <c r="B214" s="105">
        <v>43769</v>
      </c>
      <c r="C214" s="183">
        <v>2.17</v>
      </c>
      <c r="D214" s="181">
        <f ca="1">STDEV(C214:OFFSET(C214,D$4,0))/AVERAGE(C214:OFFSET(C214,D$4,0))</f>
        <v>4.0962628819609728E-2</v>
      </c>
      <c r="E214" s="116">
        <v>3.33</v>
      </c>
      <c r="F214" s="181">
        <v>1.8809494556917699E-2</v>
      </c>
      <c r="G214" s="34"/>
      <c r="H214" s="181"/>
      <c r="I214" s="5"/>
      <c r="J214" s="5"/>
      <c r="K214" s="5"/>
      <c r="L214" s="5"/>
      <c r="M214" s="5"/>
      <c r="N214" s="5"/>
      <c r="O214" s="5"/>
      <c r="P214" s="5"/>
      <c r="Q214" s="5"/>
      <c r="R214" s="5"/>
      <c r="S214" s="5"/>
      <c r="T214" s="5"/>
      <c r="U214" s="5"/>
      <c r="V214" s="5"/>
      <c r="W214" s="177"/>
      <c r="X214" s="5"/>
      <c r="Y214" s="5"/>
    </row>
    <row r="215" spans="1:25" ht="15" customHeight="1" x14ac:dyDescent="0.15">
      <c r="A215" s="116">
        <f t="shared" si="3"/>
        <v>2019</v>
      </c>
      <c r="B215" s="105">
        <v>43768</v>
      </c>
      <c r="C215" s="183">
        <v>2.2599999999999998</v>
      </c>
      <c r="D215" s="181">
        <f ca="1">STDEV(C215:OFFSET(C215,D$4,0))/AVERAGE(C215:OFFSET(C215,D$4,0))</f>
        <v>4.1508442618671322E-2</v>
      </c>
      <c r="E215" s="116">
        <v>3.42</v>
      </c>
      <c r="F215" s="181">
        <v>1.9354321597900199E-2</v>
      </c>
      <c r="G215" s="34"/>
      <c r="H215" s="181"/>
      <c r="I215" s="5"/>
      <c r="J215" s="5"/>
      <c r="K215" s="5"/>
      <c r="L215" s="5"/>
      <c r="M215" s="5"/>
      <c r="N215" s="5"/>
      <c r="O215" s="5"/>
      <c r="P215" s="5"/>
      <c r="Q215" s="5"/>
      <c r="R215" s="5"/>
      <c r="S215" s="5"/>
      <c r="T215" s="5"/>
      <c r="U215" s="5"/>
      <c r="V215" s="5"/>
      <c r="W215" s="177"/>
      <c r="X215" s="5"/>
      <c r="Y215" s="5"/>
    </row>
    <row r="216" spans="1:25" ht="15" customHeight="1" x14ac:dyDescent="0.15">
      <c r="A216" s="116">
        <f t="shared" si="3"/>
        <v>2019</v>
      </c>
      <c r="B216" s="105">
        <v>43767</v>
      </c>
      <c r="C216" s="183">
        <v>2.33</v>
      </c>
      <c r="D216" s="181">
        <f ca="1">STDEV(C216:OFFSET(C216,D$4,0))/AVERAGE(C216:OFFSET(C216,D$4,0))</f>
        <v>4.2296007685807456E-2</v>
      </c>
      <c r="E216" s="116">
        <v>3.47</v>
      </c>
      <c r="F216" s="181">
        <v>2.0317704616681202E-2</v>
      </c>
      <c r="G216" s="34"/>
      <c r="H216" s="181"/>
      <c r="I216" s="5"/>
      <c r="J216" s="5"/>
      <c r="K216" s="5"/>
      <c r="L216" s="5"/>
      <c r="M216" s="5"/>
      <c r="N216" s="5"/>
      <c r="O216" s="5"/>
      <c r="P216" s="5"/>
      <c r="Q216" s="5"/>
      <c r="R216" s="5"/>
      <c r="S216" s="5"/>
      <c r="T216" s="5"/>
      <c r="U216" s="5"/>
      <c r="V216" s="5"/>
      <c r="W216" s="177"/>
      <c r="X216" s="5"/>
      <c r="Y216" s="5"/>
    </row>
    <row r="217" spans="1:25" ht="15" customHeight="1" x14ac:dyDescent="0.15">
      <c r="A217" s="116">
        <f t="shared" si="3"/>
        <v>2019</v>
      </c>
      <c r="B217" s="105">
        <v>43766</v>
      </c>
      <c r="C217" s="183">
        <v>2.34</v>
      </c>
      <c r="D217" s="181">
        <f ca="1">STDEV(C217:OFFSET(C217,D$4,0))/AVERAGE(C217:OFFSET(C217,D$4,0))</f>
        <v>4.3324209052882715E-2</v>
      </c>
      <c r="E217" s="116">
        <v>3.5</v>
      </c>
      <c r="F217" s="181">
        <v>2.2026299588320801E-2</v>
      </c>
      <c r="G217" s="34"/>
      <c r="H217" s="181"/>
      <c r="I217" s="5"/>
      <c r="J217" s="5"/>
      <c r="K217" s="5"/>
      <c r="L217" s="5"/>
      <c r="M217" s="5"/>
      <c r="N217" s="5"/>
      <c r="O217" s="5"/>
      <c r="P217" s="5"/>
      <c r="Q217" s="5"/>
      <c r="R217" s="5"/>
      <c r="S217" s="5"/>
      <c r="T217" s="5"/>
      <c r="U217" s="5"/>
      <c r="V217" s="5"/>
      <c r="W217" s="177"/>
      <c r="X217" s="5"/>
      <c r="Y217" s="5"/>
    </row>
    <row r="218" spans="1:25" ht="15" customHeight="1" x14ac:dyDescent="0.15">
      <c r="A218" s="116">
        <f t="shared" si="3"/>
        <v>2019</v>
      </c>
      <c r="B218" s="105">
        <v>43763</v>
      </c>
      <c r="C218" s="183">
        <v>2.29</v>
      </c>
      <c r="D218" s="181">
        <f ca="1">STDEV(C218:OFFSET(C218,D$4,0))/AVERAGE(C218:OFFSET(C218,D$4,0))</f>
        <v>4.1562071635913085E-2</v>
      </c>
      <c r="E218" s="116">
        <v>3.44</v>
      </c>
      <c r="F218" s="181">
        <v>2.1673816259168099E-2</v>
      </c>
      <c r="G218" s="34"/>
      <c r="H218" s="181"/>
      <c r="I218" s="5"/>
      <c r="J218" s="5"/>
      <c r="K218" s="5"/>
      <c r="L218" s="5"/>
      <c r="M218" s="5"/>
      <c r="N218" s="5"/>
      <c r="O218" s="5"/>
      <c r="P218" s="5"/>
      <c r="Q218" s="5"/>
      <c r="R218" s="5"/>
      <c r="S218" s="5"/>
      <c r="T218" s="5"/>
      <c r="U218" s="5"/>
      <c r="V218" s="5"/>
      <c r="W218" s="177"/>
      <c r="X218" s="5"/>
      <c r="Y218" s="5"/>
    </row>
    <row r="219" spans="1:25" ht="15" customHeight="1" x14ac:dyDescent="0.15">
      <c r="A219" s="116">
        <f t="shared" si="3"/>
        <v>2019</v>
      </c>
      <c r="B219" s="105">
        <v>43762</v>
      </c>
      <c r="C219" s="183">
        <v>2.2599999999999998</v>
      </c>
      <c r="D219" s="181">
        <f ca="1">STDEV(C219:OFFSET(C219,D$4,0))/AVERAGE(C219:OFFSET(C219,D$4,0))</f>
        <v>4.0757123842608801E-2</v>
      </c>
      <c r="E219" s="116">
        <v>3.41</v>
      </c>
      <c r="F219" s="181">
        <v>2.15812407104892E-2</v>
      </c>
      <c r="G219" s="34"/>
      <c r="H219" s="181"/>
      <c r="I219" s="5"/>
      <c r="J219" s="5"/>
      <c r="K219" s="5"/>
      <c r="L219" s="5"/>
      <c r="M219" s="5"/>
      <c r="N219" s="5"/>
      <c r="O219" s="5"/>
      <c r="P219" s="5"/>
      <c r="Q219" s="5"/>
      <c r="R219" s="5"/>
      <c r="S219" s="5"/>
      <c r="T219" s="5"/>
      <c r="U219" s="5"/>
      <c r="V219" s="5"/>
      <c r="W219" s="177"/>
      <c r="X219" s="5"/>
      <c r="Y219" s="5"/>
    </row>
    <row r="220" spans="1:25" ht="15" customHeight="1" x14ac:dyDescent="0.15">
      <c r="A220" s="116">
        <f t="shared" si="3"/>
        <v>2019</v>
      </c>
      <c r="B220" s="105">
        <v>43761</v>
      </c>
      <c r="C220" s="183">
        <v>2.25</v>
      </c>
      <c r="D220" s="181">
        <f ca="1">STDEV(C220:OFFSET(C220,D$4,0))/AVERAGE(C220:OFFSET(C220,D$4,0))</f>
        <v>4.0272019451423141E-2</v>
      </c>
      <c r="E220" s="116">
        <v>3.41</v>
      </c>
      <c r="F220" s="181">
        <v>2.1567709997718499E-2</v>
      </c>
      <c r="G220" s="34"/>
      <c r="H220" s="181"/>
      <c r="I220" s="5"/>
      <c r="J220" s="5"/>
      <c r="K220" s="5"/>
      <c r="L220" s="5"/>
      <c r="M220" s="5"/>
      <c r="N220" s="5"/>
      <c r="O220" s="5"/>
      <c r="P220" s="5"/>
      <c r="Q220" s="5"/>
      <c r="R220" s="5"/>
      <c r="S220" s="5"/>
      <c r="T220" s="5"/>
      <c r="U220" s="5"/>
      <c r="V220" s="5"/>
      <c r="W220" s="177"/>
      <c r="X220" s="5"/>
      <c r="Y220" s="5"/>
    </row>
    <row r="221" spans="1:25" ht="15" customHeight="1" x14ac:dyDescent="0.15">
      <c r="A221" s="116">
        <f t="shared" si="3"/>
        <v>2019</v>
      </c>
      <c r="B221" s="105">
        <v>43760</v>
      </c>
      <c r="C221" s="183">
        <v>2.2599999999999998</v>
      </c>
      <c r="D221" s="181">
        <f ca="1">STDEV(C221:OFFSET(C221,D$4,0))/AVERAGE(C221:OFFSET(C221,D$4,0))</f>
        <v>4.0308303576792846E-2</v>
      </c>
      <c r="E221" s="116">
        <v>3.41</v>
      </c>
      <c r="F221" s="181">
        <v>2.2008878353588401E-2</v>
      </c>
      <c r="G221" s="34"/>
      <c r="H221" s="181"/>
      <c r="I221" s="5"/>
      <c r="J221" s="5"/>
      <c r="K221" s="5"/>
      <c r="L221" s="5"/>
      <c r="M221" s="5"/>
      <c r="N221" s="5"/>
      <c r="O221" s="5"/>
      <c r="P221" s="5"/>
      <c r="Q221" s="5"/>
      <c r="R221" s="5"/>
      <c r="S221" s="5"/>
      <c r="T221" s="5"/>
      <c r="U221" s="5"/>
      <c r="V221" s="5"/>
      <c r="W221" s="177"/>
      <c r="X221" s="5"/>
      <c r="Y221" s="5"/>
    </row>
    <row r="222" spans="1:25" ht="15" customHeight="1" x14ac:dyDescent="0.15">
      <c r="A222" s="116">
        <f t="shared" si="3"/>
        <v>2019</v>
      </c>
      <c r="B222" s="105">
        <v>43759</v>
      </c>
      <c r="C222" s="183">
        <v>2.2799999999999998</v>
      </c>
      <c r="D222" s="181">
        <f ca="1">STDEV(C222:OFFSET(C222,D$4,0))/AVERAGE(C222:OFFSET(C222,D$4,0))</f>
        <v>4.1774258126091465E-2</v>
      </c>
      <c r="E222" s="116">
        <v>3.46</v>
      </c>
      <c r="F222" s="181">
        <v>2.33999738027773E-2</v>
      </c>
      <c r="G222" s="34"/>
      <c r="H222" s="181"/>
      <c r="I222" s="5"/>
      <c r="J222" s="5"/>
      <c r="K222" s="5"/>
      <c r="L222" s="5"/>
      <c r="M222" s="5"/>
      <c r="N222" s="5"/>
      <c r="O222" s="5"/>
      <c r="P222" s="5"/>
      <c r="Q222" s="5"/>
      <c r="R222" s="5"/>
      <c r="S222" s="5"/>
      <c r="T222" s="5"/>
      <c r="U222" s="5"/>
      <c r="V222" s="5"/>
      <c r="W222" s="177"/>
      <c r="X222" s="5"/>
      <c r="Y222" s="5"/>
    </row>
    <row r="223" spans="1:25" ht="15" customHeight="1" x14ac:dyDescent="0.15">
      <c r="A223" s="116">
        <f t="shared" si="3"/>
        <v>2019</v>
      </c>
      <c r="B223" s="105">
        <v>43756</v>
      </c>
      <c r="C223" s="183">
        <v>2.25</v>
      </c>
      <c r="D223" s="181">
        <f ca="1">STDEV(C223:OFFSET(C223,D$4,0))/AVERAGE(C223:OFFSET(C223,D$4,0))</f>
        <v>4.1705466436757238E-2</v>
      </c>
      <c r="E223" s="116">
        <v>3.43</v>
      </c>
      <c r="F223" s="181">
        <v>2.3828665003309699E-2</v>
      </c>
      <c r="G223" s="34"/>
      <c r="H223" s="181"/>
      <c r="I223" s="5"/>
      <c r="J223" s="5"/>
      <c r="K223" s="5"/>
      <c r="L223" s="5"/>
      <c r="M223" s="5"/>
      <c r="N223" s="5"/>
      <c r="O223" s="5"/>
      <c r="P223" s="5"/>
      <c r="Q223" s="5"/>
      <c r="R223" s="5"/>
      <c r="S223" s="5"/>
      <c r="T223" s="5"/>
      <c r="U223" s="5"/>
      <c r="V223" s="5"/>
      <c r="W223" s="177"/>
      <c r="X223" s="5"/>
      <c r="Y223" s="5"/>
    </row>
    <row r="224" spans="1:25" ht="15" customHeight="1" x14ac:dyDescent="0.15">
      <c r="A224" s="116">
        <f t="shared" si="3"/>
        <v>2019</v>
      </c>
      <c r="B224" s="105">
        <v>43755</v>
      </c>
      <c r="C224" s="183">
        <v>2.2400000000000002</v>
      </c>
      <c r="D224" s="181">
        <f ca="1">STDEV(C224:OFFSET(C224,D$4,0))/AVERAGE(C224:OFFSET(C224,D$4,0))</f>
        <v>4.4059301981706656E-2</v>
      </c>
      <c r="E224" s="116">
        <v>3.43</v>
      </c>
      <c r="F224" s="181">
        <v>2.5928499800379E-2</v>
      </c>
      <c r="G224" s="34"/>
      <c r="H224" s="181"/>
      <c r="I224" s="5"/>
      <c r="J224" s="5"/>
      <c r="K224" s="5"/>
      <c r="L224" s="5"/>
      <c r="M224" s="5"/>
      <c r="N224" s="5"/>
      <c r="O224" s="5"/>
      <c r="P224" s="5"/>
      <c r="Q224" s="5"/>
      <c r="R224" s="5"/>
      <c r="S224" s="5"/>
      <c r="T224" s="5"/>
      <c r="U224" s="5"/>
      <c r="V224" s="5"/>
      <c r="W224" s="177"/>
      <c r="X224" s="5"/>
      <c r="Y224" s="5"/>
    </row>
    <row r="225" spans="1:25" ht="15" customHeight="1" x14ac:dyDescent="0.15">
      <c r="A225" s="116">
        <f t="shared" si="3"/>
        <v>2019</v>
      </c>
      <c r="B225" s="105">
        <v>43754</v>
      </c>
      <c r="C225" s="183">
        <v>2.23</v>
      </c>
      <c r="D225" s="181">
        <f ca="1">STDEV(C225:OFFSET(C225,D$4,0))/AVERAGE(C225:OFFSET(C225,D$4,0))</f>
        <v>4.6672187089543127E-2</v>
      </c>
      <c r="E225" s="116">
        <v>3.43</v>
      </c>
      <c r="F225" s="181">
        <v>2.7875779160720902E-2</v>
      </c>
      <c r="G225" s="34"/>
      <c r="H225" s="181"/>
      <c r="I225" s="5"/>
      <c r="J225" s="5"/>
      <c r="K225" s="5"/>
      <c r="L225" s="5"/>
      <c r="M225" s="5"/>
      <c r="N225" s="5"/>
      <c r="O225" s="5"/>
      <c r="P225" s="5"/>
      <c r="Q225" s="5"/>
      <c r="R225" s="5"/>
      <c r="S225" s="5"/>
      <c r="T225" s="5"/>
      <c r="U225" s="5"/>
      <c r="V225" s="5"/>
      <c r="W225" s="177"/>
      <c r="X225" s="5"/>
      <c r="Y225" s="5"/>
    </row>
    <row r="226" spans="1:25" ht="15" customHeight="1" x14ac:dyDescent="0.15">
      <c r="A226" s="116">
        <f t="shared" si="3"/>
        <v>2019</v>
      </c>
      <c r="B226" s="105">
        <v>43753</v>
      </c>
      <c r="C226" s="183">
        <v>2.23</v>
      </c>
      <c r="D226" s="181">
        <f ca="1">STDEV(C226:OFFSET(C226,D$4,0))/AVERAGE(C226:OFFSET(C226,D$4,0))</f>
        <v>4.8651686769957077E-2</v>
      </c>
      <c r="E226" s="116">
        <v>3.44</v>
      </c>
      <c r="F226" s="181">
        <v>2.9137690539514802E-2</v>
      </c>
      <c r="G226" s="34"/>
      <c r="H226" s="181"/>
      <c r="I226" s="5"/>
      <c r="J226" s="5"/>
      <c r="K226" s="5"/>
      <c r="L226" s="5"/>
      <c r="M226" s="5"/>
      <c r="N226" s="5"/>
      <c r="O226" s="5"/>
      <c r="P226" s="5"/>
      <c r="Q226" s="5"/>
      <c r="R226" s="5"/>
      <c r="S226" s="5"/>
      <c r="T226" s="5"/>
      <c r="U226" s="5"/>
      <c r="V226" s="5"/>
      <c r="W226" s="177"/>
      <c r="X226" s="5"/>
      <c r="Y226" s="5"/>
    </row>
    <row r="227" spans="1:25" ht="15" customHeight="1" x14ac:dyDescent="0.15">
      <c r="A227" s="116">
        <f t="shared" si="3"/>
        <v>2019</v>
      </c>
      <c r="B227" s="105">
        <v>43749</v>
      </c>
      <c r="C227" s="183">
        <v>2.2200000000000002</v>
      </c>
      <c r="D227" s="181">
        <f ca="1">STDEV(C227:OFFSET(C227,D$4,0))/AVERAGE(C227:OFFSET(C227,D$4,0))</f>
        <v>4.9995691963658051E-2</v>
      </c>
      <c r="E227" s="116">
        <v>3.43</v>
      </c>
      <c r="F227" s="181">
        <v>3.0090557555889401E-2</v>
      </c>
      <c r="G227" s="34"/>
      <c r="H227" s="181"/>
      <c r="I227" s="5"/>
      <c r="J227" s="5"/>
      <c r="K227" s="5"/>
      <c r="L227" s="5"/>
      <c r="M227" s="5"/>
      <c r="N227" s="5"/>
      <c r="O227" s="5"/>
      <c r="P227" s="5"/>
      <c r="Q227" s="5"/>
      <c r="R227" s="5"/>
      <c r="S227" s="5"/>
      <c r="T227" s="5"/>
      <c r="U227" s="5"/>
      <c r="V227" s="5"/>
      <c r="W227" s="177"/>
      <c r="X227" s="5"/>
      <c r="Y227" s="5"/>
    </row>
    <row r="228" spans="1:25" ht="15" customHeight="1" x14ac:dyDescent="0.15">
      <c r="A228" s="116">
        <f t="shared" si="3"/>
        <v>2019</v>
      </c>
      <c r="B228" s="105">
        <v>43748</v>
      </c>
      <c r="C228" s="183">
        <v>2.16</v>
      </c>
      <c r="D228" s="181">
        <f ca="1">STDEV(C228:OFFSET(C228,D$4,0))/AVERAGE(C228:OFFSET(C228,D$4,0))</f>
        <v>5.1881329043998572E-2</v>
      </c>
      <c r="E228" s="116">
        <v>3.38</v>
      </c>
      <c r="F228" s="181">
        <v>3.1573151178995298E-2</v>
      </c>
      <c r="G228" s="34"/>
      <c r="H228" s="181"/>
      <c r="I228" s="5"/>
      <c r="J228" s="5"/>
      <c r="K228" s="5"/>
      <c r="L228" s="5"/>
      <c r="M228" s="5"/>
      <c r="N228" s="5"/>
      <c r="O228" s="5"/>
      <c r="P228" s="5"/>
      <c r="Q228" s="5"/>
      <c r="R228" s="5"/>
      <c r="S228" s="5"/>
      <c r="T228" s="5"/>
      <c r="U228" s="5"/>
      <c r="V228" s="5"/>
      <c r="W228" s="177"/>
      <c r="X228" s="5"/>
      <c r="Y228" s="5"/>
    </row>
    <row r="229" spans="1:25" ht="15" customHeight="1" x14ac:dyDescent="0.15">
      <c r="A229" s="116">
        <f t="shared" si="3"/>
        <v>2019</v>
      </c>
      <c r="B229" s="105">
        <v>43747</v>
      </c>
      <c r="C229" s="183">
        <v>2.08</v>
      </c>
      <c r="D229" s="181">
        <f ca="1">STDEV(C229:OFFSET(C229,D$4,0))/AVERAGE(C229:OFFSET(C229,D$4,0))</f>
        <v>5.3338109498288988E-2</v>
      </c>
      <c r="E229" s="116">
        <v>3.32</v>
      </c>
      <c r="F229" s="181">
        <v>3.2641677531493302E-2</v>
      </c>
      <c r="G229" s="34"/>
      <c r="H229" s="181"/>
      <c r="I229" s="5"/>
      <c r="J229" s="5"/>
      <c r="K229" s="5"/>
      <c r="L229" s="5"/>
      <c r="M229" s="5"/>
      <c r="N229" s="5"/>
      <c r="O229" s="5"/>
      <c r="P229" s="5"/>
      <c r="Q229" s="5"/>
      <c r="R229" s="5"/>
      <c r="S229" s="5"/>
      <c r="T229" s="5"/>
      <c r="U229" s="5"/>
      <c r="V229" s="5"/>
      <c r="W229" s="177"/>
      <c r="X229" s="5"/>
      <c r="Y229" s="5"/>
    </row>
    <row r="230" spans="1:25" ht="15" customHeight="1" x14ac:dyDescent="0.15">
      <c r="A230" s="116">
        <f t="shared" si="3"/>
        <v>2019</v>
      </c>
      <c r="B230" s="105">
        <v>43746</v>
      </c>
      <c r="C230" s="183">
        <v>2.04</v>
      </c>
      <c r="D230" s="181">
        <f ca="1">STDEV(C230:OFFSET(C230,D$4,0))/AVERAGE(C230:OFFSET(C230,D$4,0))</f>
        <v>5.3649031971868474E-2</v>
      </c>
      <c r="E230" s="116">
        <v>3.28</v>
      </c>
      <c r="F230" s="181">
        <v>3.2949623445290503E-2</v>
      </c>
      <c r="G230" s="34"/>
      <c r="H230" s="181"/>
      <c r="I230" s="5"/>
      <c r="J230" s="5"/>
      <c r="K230" s="5"/>
      <c r="L230" s="5"/>
      <c r="M230" s="5"/>
      <c r="N230" s="5"/>
      <c r="O230" s="5"/>
      <c r="P230" s="5"/>
      <c r="Q230" s="5"/>
      <c r="R230" s="5"/>
      <c r="S230" s="5"/>
      <c r="T230" s="5"/>
      <c r="U230" s="5"/>
      <c r="V230" s="5"/>
      <c r="W230" s="177"/>
      <c r="X230" s="5"/>
      <c r="Y230" s="5"/>
    </row>
    <row r="231" spans="1:25" ht="15" customHeight="1" x14ac:dyDescent="0.15">
      <c r="A231" s="116">
        <f t="shared" si="3"/>
        <v>2019</v>
      </c>
      <c r="B231" s="105">
        <v>43745</v>
      </c>
      <c r="C231" s="183">
        <v>2.0499999999999998</v>
      </c>
      <c r="D231" s="181">
        <f ca="1">STDEV(C231:OFFSET(C231,D$4,0))/AVERAGE(C231:OFFSET(C231,D$4,0))</f>
        <v>5.3884958344554749E-2</v>
      </c>
      <c r="E231" s="116">
        <v>3.28</v>
      </c>
      <c r="F231" s="181">
        <v>3.32955073070147E-2</v>
      </c>
      <c r="G231" s="34"/>
      <c r="H231" s="181"/>
      <c r="I231" s="5"/>
      <c r="J231" s="5"/>
      <c r="K231" s="5"/>
      <c r="L231" s="5"/>
      <c r="M231" s="5"/>
      <c r="N231" s="5"/>
      <c r="O231" s="5"/>
      <c r="P231" s="5"/>
      <c r="Q231" s="5"/>
      <c r="R231" s="5"/>
      <c r="S231" s="5"/>
      <c r="T231" s="5"/>
      <c r="U231" s="5"/>
      <c r="V231" s="5"/>
      <c r="W231" s="177"/>
      <c r="X231" s="5"/>
      <c r="Y231" s="5"/>
    </row>
    <row r="232" spans="1:25" ht="15" customHeight="1" x14ac:dyDescent="0.15">
      <c r="A232" s="116">
        <f t="shared" si="3"/>
        <v>2019</v>
      </c>
      <c r="B232" s="105">
        <v>43742</v>
      </c>
      <c r="C232" s="183">
        <v>2.0099999999999998</v>
      </c>
      <c r="D232" s="181">
        <f ca="1">STDEV(C232:OFFSET(C232,D$4,0))/AVERAGE(C232:OFFSET(C232,D$4,0))</f>
        <v>5.3590104103182025E-2</v>
      </c>
      <c r="E232" s="116">
        <v>3.26</v>
      </c>
      <c r="F232" s="181">
        <v>3.3198194840797099E-2</v>
      </c>
      <c r="G232" s="34"/>
      <c r="H232" s="181"/>
      <c r="I232" s="5"/>
      <c r="J232" s="5"/>
      <c r="K232" s="5"/>
      <c r="L232" s="5"/>
      <c r="M232" s="5"/>
      <c r="N232" s="5"/>
      <c r="O232" s="5"/>
      <c r="P232" s="5"/>
      <c r="Q232" s="5"/>
      <c r="R232" s="5"/>
      <c r="S232" s="5"/>
      <c r="T232" s="5"/>
      <c r="U232" s="5"/>
      <c r="V232" s="5"/>
      <c r="W232" s="177"/>
      <c r="X232" s="5"/>
      <c r="Y232" s="5"/>
    </row>
    <row r="233" spans="1:25" ht="15" customHeight="1" x14ac:dyDescent="0.15">
      <c r="A233" s="116">
        <f t="shared" si="3"/>
        <v>2019</v>
      </c>
      <c r="B233" s="105">
        <v>43741</v>
      </c>
      <c r="C233" s="183">
        <v>2.04</v>
      </c>
      <c r="D233" s="181">
        <f ca="1">STDEV(C233:OFFSET(C233,D$4,0))/AVERAGE(C233:OFFSET(C233,D$4,0))</f>
        <v>5.2940763841553259E-2</v>
      </c>
      <c r="E233" s="116">
        <v>3.28</v>
      </c>
      <c r="F233" s="181">
        <v>3.3137898945783097E-2</v>
      </c>
      <c r="G233" s="34"/>
      <c r="H233" s="181"/>
      <c r="I233" s="5"/>
      <c r="J233" s="5"/>
      <c r="K233" s="5"/>
      <c r="L233" s="5"/>
      <c r="M233" s="5"/>
      <c r="N233" s="5"/>
      <c r="O233" s="5"/>
      <c r="P233" s="5"/>
      <c r="Q233" s="5"/>
      <c r="R233" s="5"/>
      <c r="S233" s="5"/>
      <c r="T233" s="5"/>
      <c r="U233" s="5"/>
      <c r="V233" s="5"/>
      <c r="W233" s="177"/>
      <c r="X233" s="5"/>
      <c r="Y233" s="5"/>
    </row>
    <row r="234" spans="1:25" ht="15" customHeight="1" x14ac:dyDescent="0.15">
      <c r="A234" s="116">
        <f t="shared" si="3"/>
        <v>2019</v>
      </c>
      <c r="B234" s="105">
        <v>43740</v>
      </c>
      <c r="C234" s="183">
        <v>2.09</v>
      </c>
      <c r="D234" s="181">
        <f ca="1">STDEV(C234:OFFSET(C234,D$4,0))/AVERAGE(C234:OFFSET(C234,D$4,0))</f>
        <v>5.2940763841553246E-2</v>
      </c>
      <c r="E234" s="116">
        <v>3.32</v>
      </c>
      <c r="F234" s="181">
        <v>3.3249058737279298E-2</v>
      </c>
      <c r="G234" s="34"/>
      <c r="H234" s="181"/>
      <c r="I234" s="5"/>
      <c r="J234" s="5"/>
      <c r="K234" s="5"/>
      <c r="L234" s="5"/>
      <c r="M234" s="5"/>
      <c r="N234" s="5"/>
      <c r="O234" s="5"/>
      <c r="P234" s="5"/>
      <c r="Q234" s="5"/>
      <c r="R234" s="5"/>
      <c r="S234" s="5"/>
      <c r="T234" s="5"/>
      <c r="U234" s="5"/>
      <c r="V234" s="5"/>
      <c r="W234" s="177"/>
      <c r="X234" s="5"/>
      <c r="Y234" s="5"/>
    </row>
    <row r="235" spans="1:25" ht="15" customHeight="1" x14ac:dyDescent="0.15">
      <c r="A235" s="116">
        <f t="shared" si="3"/>
        <v>2019</v>
      </c>
      <c r="B235" s="105">
        <v>43739</v>
      </c>
      <c r="C235" s="183">
        <v>2.11</v>
      </c>
      <c r="D235" s="181">
        <f ca="1">STDEV(C235:OFFSET(C235,D$4,0))/AVERAGE(C235:OFFSET(C235,D$4,0))</f>
        <v>5.2987081640689368E-2</v>
      </c>
      <c r="E235" s="116">
        <v>3.34</v>
      </c>
      <c r="F235" s="181">
        <v>3.3263381215014903E-2</v>
      </c>
      <c r="G235" s="34"/>
      <c r="H235" s="181"/>
      <c r="I235" s="5"/>
      <c r="J235" s="5"/>
      <c r="K235" s="5"/>
      <c r="L235" s="5"/>
      <c r="M235" s="5"/>
      <c r="N235" s="5"/>
      <c r="O235" s="5"/>
      <c r="P235" s="5"/>
      <c r="Q235" s="5"/>
      <c r="R235" s="5"/>
      <c r="S235" s="5"/>
      <c r="T235" s="5"/>
      <c r="U235" s="5"/>
      <c r="V235" s="5"/>
      <c r="W235" s="177"/>
      <c r="X235" s="5"/>
      <c r="Y235" s="5"/>
    </row>
    <row r="236" spans="1:25" ht="15" customHeight="1" x14ac:dyDescent="0.15">
      <c r="A236" s="116">
        <f t="shared" si="3"/>
        <v>2019</v>
      </c>
      <c r="B236" s="105">
        <v>43738</v>
      </c>
      <c r="C236" s="183">
        <v>2.12</v>
      </c>
      <c r="D236" s="181">
        <f ca="1">STDEV(C236:OFFSET(C236,D$4,0))/AVERAGE(C236:OFFSET(C236,D$4,0))</f>
        <v>5.3774284548661185E-2</v>
      </c>
      <c r="E236" s="116">
        <v>3.35</v>
      </c>
      <c r="F236" s="181">
        <v>3.3698460454487301E-2</v>
      </c>
      <c r="G236" s="34"/>
      <c r="H236" s="181"/>
      <c r="I236" s="5"/>
      <c r="J236" s="5"/>
      <c r="K236" s="5"/>
      <c r="L236" s="5"/>
      <c r="M236" s="5"/>
      <c r="N236" s="5"/>
      <c r="O236" s="5"/>
      <c r="P236" s="5"/>
      <c r="Q236" s="5"/>
      <c r="R236" s="5"/>
      <c r="S236" s="5"/>
      <c r="T236" s="5"/>
      <c r="U236" s="5"/>
      <c r="V236" s="5"/>
      <c r="W236" s="177"/>
      <c r="X236" s="5"/>
      <c r="Y236" s="5"/>
    </row>
    <row r="237" spans="1:25" ht="15" customHeight="1" x14ac:dyDescent="0.15">
      <c r="A237" s="116">
        <f t="shared" si="3"/>
        <v>2019</v>
      </c>
      <c r="B237" s="105">
        <v>43735</v>
      </c>
      <c r="C237" s="183">
        <v>2.13</v>
      </c>
      <c r="D237" s="181">
        <f ca="1">STDEV(C237:OFFSET(C237,D$4,0))/AVERAGE(C237:OFFSET(C237,D$4,0))</f>
        <v>5.4982707222528286E-2</v>
      </c>
      <c r="E237" s="116">
        <v>3.35</v>
      </c>
      <c r="F237" s="181">
        <v>3.4362521044011697E-2</v>
      </c>
      <c r="G237" s="34"/>
      <c r="H237" s="181"/>
      <c r="I237" s="5"/>
      <c r="J237" s="5"/>
      <c r="K237" s="5"/>
      <c r="L237" s="5"/>
      <c r="M237" s="5"/>
      <c r="N237" s="5"/>
      <c r="O237" s="5"/>
      <c r="P237" s="5"/>
      <c r="Q237" s="5"/>
      <c r="R237" s="5"/>
      <c r="S237" s="5"/>
      <c r="T237" s="5"/>
      <c r="U237" s="5"/>
      <c r="V237" s="5"/>
      <c r="W237" s="177"/>
      <c r="X237" s="5"/>
      <c r="Y237" s="5"/>
    </row>
    <row r="238" spans="1:25" ht="15" customHeight="1" x14ac:dyDescent="0.15">
      <c r="A238" s="116">
        <f t="shared" si="3"/>
        <v>2019</v>
      </c>
      <c r="B238" s="105">
        <v>43734</v>
      </c>
      <c r="C238" s="183">
        <v>2.15</v>
      </c>
      <c r="D238" s="181">
        <f ca="1">STDEV(C238:OFFSET(C238,D$4,0))/AVERAGE(C238:OFFSET(C238,D$4,0))</f>
        <v>5.5375920510800904E-2</v>
      </c>
      <c r="E238" s="116">
        <v>3.36</v>
      </c>
      <c r="F238" s="181">
        <v>3.4546352543291498E-2</v>
      </c>
      <c r="G238" s="34"/>
      <c r="H238" s="181"/>
      <c r="I238" s="5"/>
      <c r="J238" s="5"/>
      <c r="K238" s="5"/>
      <c r="L238" s="5"/>
      <c r="M238" s="5"/>
      <c r="N238" s="5"/>
      <c r="O238" s="5"/>
      <c r="P238" s="5"/>
      <c r="Q238" s="5"/>
      <c r="R238" s="5"/>
      <c r="S238" s="5"/>
      <c r="T238" s="5"/>
      <c r="U238" s="5"/>
      <c r="V238" s="5"/>
      <c r="W238" s="177"/>
      <c r="X238" s="5"/>
      <c r="Y238" s="5"/>
    </row>
    <row r="239" spans="1:25" ht="15" customHeight="1" x14ac:dyDescent="0.15">
      <c r="A239" s="116">
        <f t="shared" si="3"/>
        <v>2019</v>
      </c>
      <c r="B239" s="105">
        <v>43733</v>
      </c>
      <c r="C239" s="183">
        <v>2.1800000000000002</v>
      </c>
      <c r="D239" s="181">
        <f ca="1">STDEV(C239:OFFSET(C239,D$4,0))/AVERAGE(C239:OFFSET(C239,D$4,0))</f>
        <v>5.5375920510800904E-2</v>
      </c>
      <c r="E239" s="116">
        <v>3.4</v>
      </c>
      <c r="F239" s="181">
        <v>3.4473814623095601E-2</v>
      </c>
      <c r="G239" s="34"/>
      <c r="H239" s="181"/>
      <c r="I239" s="5"/>
      <c r="J239" s="5"/>
      <c r="K239" s="5"/>
      <c r="L239" s="5"/>
      <c r="M239" s="5"/>
      <c r="N239" s="5"/>
      <c r="O239" s="5"/>
      <c r="P239" s="5"/>
      <c r="Q239" s="5"/>
      <c r="R239" s="5"/>
      <c r="S239" s="5"/>
      <c r="T239" s="5"/>
      <c r="U239" s="5"/>
      <c r="V239" s="5"/>
      <c r="W239" s="177"/>
      <c r="X239" s="5"/>
      <c r="Y239" s="5"/>
    </row>
    <row r="240" spans="1:25" ht="15" customHeight="1" x14ac:dyDescent="0.15">
      <c r="A240" s="116">
        <f t="shared" si="3"/>
        <v>2019</v>
      </c>
      <c r="B240" s="105">
        <v>43732</v>
      </c>
      <c r="C240" s="183">
        <v>2.09</v>
      </c>
      <c r="D240" s="181">
        <f ca="1">STDEV(C240:OFFSET(C240,D$4,0))/AVERAGE(C240:OFFSET(C240,D$4,0))</f>
        <v>5.5083259241990055E-2</v>
      </c>
      <c r="E240" s="116">
        <v>3.31</v>
      </c>
      <c r="F240" s="181">
        <v>3.41902617513671E-2</v>
      </c>
      <c r="G240" s="34"/>
      <c r="H240" s="181"/>
      <c r="I240" s="5"/>
      <c r="J240" s="5"/>
      <c r="K240" s="5"/>
      <c r="L240" s="5"/>
      <c r="M240" s="5"/>
      <c r="N240" s="5"/>
      <c r="O240" s="5"/>
      <c r="P240" s="5"/>
      <c r="Q240" s="5"/>
      <c r="R240" s="5"/>
      <c r="S240" s="5"/>
      <c r="T240" s="5"/>
      <c r="U240" s="5"/>
      <c r="V240" s="5"/>
      <c r="W240" s="177"/>
      <c r="X240" s="5"/>
      <c r="Y240" s="5"/>
    </row>
    <row r="241" spans="1:25" ht="15" customHeight="1" x14ac:dyDescent="0.15">
      <c r="A241" s="116">
        <f t="shared" si="3"/>
        <v>2019</v>
      </c>
      <c r="B241" s="105">
        <v>43731</v>
      </c>
      <c r="C241" s="183">
        <v>2.16</v>
      </c>
      <c r="D241" s="181">
        <f ca="1">STDEV(C241:OFFSET(C241,D$4,0))/AVERAGE(C241:OFFSET(C241,D$4,0))</f>
        <v>5.6603807028496121E-2</v>
      </c>
      <c r="E241" s="116">
        <v>3.37</v>
      </c>
      <c r="F241" s="181">
        <v>3.4375111207673302E-2</v>
      </c>
      <c r="G241" s="34"/>
      <c r="H241" s="181"/>
      <c r="I241" s="5"/>
      <c r="J241" s="5"/>
      <c r="K241" s="5"/>
      <c r="L241" s="5"/>
      <c r="M241" s="5"/>
      <c r="N241" s="5"/>
      <c r="O241" s="5"/>
      <c r="P241" s="5"/>
      <c r="Q241" s="5"/>
      <c r="R241" s="5"/>
      <c r="S241" s="5"/>
      <c r="T241" s="5"/>
      <c r="U241" s="5"/>
      <c r="V241" s="5"/>
      <c r="W241" s="177"/>
      <c r="X241" s="5"/>
      <c r="Y241" s="5"/>
    </row>
    <row r="242" spans="1:25" ht="15" customHeight="1" x14ac:dyDescent="0.15">
      <c r="A242" s="116">
        <f t="shared" si="3"/>
        <v>2019</v>
      </c>
      <c r="B242" s="105">
        <v>43728</v>
      </c>
      <c r="C242" s="183">
        <v>2.17</v>
      </c>
      <c r="D242" s="181">
        <f ca="1">STDEV(C242:OFFSET(C242,D$4,0))/AVERAGE(C242:OFFSET(C242,D$4,0))</f>
        <v>5.7688904942433263E-2</v>
      </c>
      <c r="E242" s="116">
        <v>3.41</v>
      </c>
      <c r="F242" s="181">
        <v>3.4331957843456801E-2</v>
      </c>
      <c r="G242" s="34"/>
      <c r="H242" s="181"/>
      <c r="I242" s="5"/>
      <c r="J242" s="5"/>
      <c r="K242" s="5"/>
      <c r="L242" s="5"/>
      <c r="M242" s="5"/>
      <c r="N242" s="5"/>
      <c r="O242" s="5"/>
      <c r="P242" s="5"/>
      <c r="Q242" s="5"/>
      <c r="R242" s="5"/>
      <c r="S242" s="5"/>
      <c r="T242" s="5"/>
      <c r="U242" s="5"/>
      <c r="V242" s="5"/>
      <c r="W242" s="177"/>
      <c r="X242" s="5"/>
      <c r="Y242" s="5"/>
    </row>
    <row r="243" spans="1:25" ht="15" customHeight="1" x14ac:dyDescent="0.15">
      <c r="A243" s="116">
        <f t="shared" si="3"/>
        <v>2019</v>
      </c>
      <c r="B243" s="105">
        <v>43727</v>
      </c>
      <c r="C243" s="183">
        <v>2.2200000000000002</v>
      </c>
      <c r="D243" s="181">
        <f ca="1">STDEV(C243:OFFSET(C243,D$4,0))/AVERAGE(C243:OFFSET(C243,D$4,0))</f>
        <v>5.8201618690839764E-2</v>
      </c>
      <c r="E243" s="116">
        <v>3.43</v>
      </c>
      <c r="F243" s="181">
        <v>3.39273071281418E-2</v>
      </c>
      <c r="G243" s="34"/>
      <c r="H243" s="181"/>
      <c r="I243" s="5"/>
      <c r="J243" s="5"/>
      <c r="K243" s="5"/>
      <c r="L243" s="5"/>
      <c r="M243" s="5"/>
      <c r="N243" s="5"/>
      <c r="O243" s="5"/>
      <c r="P243" s="5"/>
      <c r="Q243" s="5"/>
      <c r="R243" s="5"/>
      <c r="S243" s="5"/>
      <c r="T243" s="5"/>
      <c r="U243" s="5"/>
      <c r="V243" s="5"/>
      <c r="W243" s="177"/>
      <c r="X243" s="5"/>
      <c r="Y243" s="5"/>
    </row>
    <row r="244" spans="1:25" ht="15" customHeight="1" x14ac:dyDescent="0.15">
      <c r="A244" s="116">
        <f t="shared" si="3"/>
        <v>2019</v>
      </c>
      <c r="B244" s="105">
        <v>43726</v>
      </c>
      <c r="C244" s="183">
        <v>2.25</v>
      </c>
      <c r="D244" s="181">
        <f ca="1">STDEV(C244:OFFSET(C244,D$4,0))/AVERAGE(C244:OFFSET(C244,D$4,0))</f>
        <v>5.8654661909298245E-2</v>
      </c>
      <c r="E244" s="116">
        <v>3.45</v>
      </c>
      <c r="F244" s="181">
        <v>3.3450116148935498E-2</v>
      </c>
      <c r="G244" s="34"/>
      <c r="H244" s="181"/>
      <c r="I244" s="5"/>
      <c r="J244" s="5"/>
      <c r="K244" s="5"/>
      <c r="L244" s="5"/>
      <c r="M244" s="5"/>
      <c r="N244" s="5"/>
      <c r="O244" s="5"/>
      <c r="P244" s="5"/>
      <c r="Q244" s="5"/>
      <c r="R244" s="5"/>
      <c r="S244" s="5"/>
      <c r="T244" s="5"/>
      <c r="U244" s="5"/>
      <c r="V244" s="5"/>
      <c r="W244" s="177"/>
      <c r="X244" s="5"/>
      <c r="Y244" s="5"/>
    </row>
    <row r="245" spans="1:25" ht="15" customHeight="1" x14ac:dyDescent="0.15">
      <c r="A245" s="116">
        <f t="shared" si="3"/>
        <v>2019</v>
      </c>
      <c r="B245" s="105">
        <v>43725</v>
      </c>
      <c r="C245" s="183">
        <v>2.27</v>
      </c>
      <c r="D245" s="181">
        <f ca="1">STDEV(C245:OFFSET(C245,D$4,0))/AVERAGE(C245:OFFSET(C245,D$4,0))</f>
        <v>5.9643155488695594E-2</v>
      </c>
      <c r="E245" s="116">
        <v>3.49</v>
      </c>
      <c r="F245" s="181">
        <v>3.2842835701131501E-2</v>
      </c>
      <c r="G245" s="34"/>
      <c r="H245" s="181"/>
      <c r="I245" s="5"/>
      <c r="J245" s="5"/>
      <c r="K245" s="5"/>
      <c r="L245" s="5"/>
      <c r="M245" s="5"/>
      <c r="N245" s="5"/>
      <c r="O245" s="5"/>
      <c r="P245" s="5"/>
      <c r="Q245" s="5"/>
      <c r="R245" s="5"/>
      <c r="S245" s="5"/>
      <c r="T245" s="5"/>
      <c r="U245" s="5"/>
      <c r="V245" s="5"/>
      <c r="W245" s="177"/>
      <c r="X245" s="5"/>
      <c r="Y245" s="5"/>
    </row>
    <row r="246" spans="1:25" ht="15" customHeight="1" x14ac:dyDescent="0.15">
      <c r="A246" s="116">
        <f t="shared" si="3"/>
        <v>2019</v>
      </c>
      <c r="B246" s="105">
        <v>43724</v>
      </c>
      <c r="C246" s="183">
        <v>2.31</v>
      </c>
      <c r="D246" s="181">
        <f ca="1">STDEV(C246:OFFSET(C246,D$4,0))/AVERAGE(C246:OFFSET(C246,D$4,0))</f>
        <v>6.2688467574864168E-2</v>
      </c>
      <c r="E246" s="116">
        <v>3.51</v>
      </c>
      <c r="F246" s="181">
        <v>3.2522746528590697E-2</v>
      </c>
      <c r="G246" s="34"/>
      <c r="H246" s="181"/>
      <c r="I246" s="5"/>
      <c r="J246" s="5"/>
      <c r="K246" s="5"/>
      <c r="L246" s="5"/>
      <c r="M246" s="5"/>
      <c r="N246" s="5"/>
      <c r="O246" s="5"/>
      <c r="P246" s="5"/>
      <c r="Q246" s="5"/>
      <c r="R246" s="5"/>
      <c r="S246" s="5"/>
      <c r="T246" s="5"/>
      <c r="U246" s="5"/>
      <c r="V246" s="5"/>
      <c r="W246" s="177"/>
      <c r="X246" s="5"/>
      <c r="Y246" s="5"/>
    </row>
    <row r="247" spans="1:25" ht="15" customHeight="1" x14ac:dyDescent="0.15">
      <c r="A247" s="116">
        <f t="shared" si="3"/>
        <v>2019</v>
      </c>
      <c r="B247" s="105">
        <v>43721</v>
      </c>
      <c r="C247" s="183">
        <v>2.37</v>
      </c>
      <c r="D247" s="181">
        <f ca="1">STDEV(C247:OFFSET(C247,D$4,0))/AVERAGE(C247:OFFSET(C247,D$4,0))</f>
        <v>6.6402621564054826E-2</v>
      </c>
      <c r="E247" s="116">
        <v>3.57</v>
      </c>
      <c r="F247" s="181">
        <v>3.2522746528590697E-2</v>
      </c>
      <c r="G247" s="34"/>
      <c r="H247" s="181"/>
      <c r="I247" s="5"/>
      <c r="J247" s="5"/>
      <c r="K247" s="5"/>
      <c r="L247" s="5"/>
      <c r="M247" s="5"/>
      <c r="N247" s="5"/>
      <c r="O247" s="5"/>
      <c r="P247" s="5"/>
      <c r="Q247" s="5"/>
      <c r="R247" s="5"/>
      <c r="S247" s="5"/>
      <c r="T247" s="5"/>
      <c r="U247" s="5"/>
      <c r="V247" s="5"/>
      <c r="W247" s="177"/>
      <c r="X247" s="5"/>
      <c r="Y247" s="5"/>
    </row>
    <row r="248" spans="1:25" ht="15" customHeight="1" x14ac:dyDescent="0.15">
      <c r="A248" s="116">
        <f t="shared" si="3"/>
        <v>2019</v>
      </c>
      <c r="B248" s="105">
        <v>43720</v>
      </c>
      <c r="C248" s="183">
        <v>2.2200000000000002</v>
      </c>
      <c r="D248" s="181">
        <f ca="1">STDEV(C248:OFFSET(C248,D$4,0))/AVERAGE(C248:OFFSET(C248,D$4,0))</f>
        <v>7.183471239464935E-2</v>
      </c>
      <c r="E248" s="116">
        <v>3.47</v>
      </c>
      <c r="F248" s="181">
        <v>3.3028092803386699E-2</v>
      </c>
      <c r="G248" s="34"/>
      <c r="H248" s="181"/>
      <c r="I248" s="5"/>
      <c r="J248" s="5"/>
      <c r="K248" s="5"/>
      <c r="L248" s="5"/>
      <c r="M248" s="5"/>
      <c r="N248" s="5"/>
      <c r="O248" s="5"/>
      <c r="P248" s="5"/>
      <c r="Q248" s="5"/>
      <c r="R248" s="5"/>
      <c r="S248" s="5"/>
      <c r="T248" s="5"/>
      <c r="U248" s="5"/>
      <c r="V248" s="5"/>
      <c r="W248" s="177"/>
      <c r="X248" s="5"/>
      <c r="Y248" s="5"/>
    </row>
    <row r="249" spans="1:25" ht="15" customHeight="1" x14ac:dyDescent="0.15">
      <c r="A249" s="116">
        <f t="shared" si="3"/>
        <v>2019</v>
      </c>
      <c r="B249" s="105">
        <v>43719</v>
      </c>
      <c r="C249" s="183">
        <v>2.2200000000000002</v>
      </c>
      <c r="D249" s="181">
        <f ca="1">STDEV(C249:OFFSET(C249,D$4,0))/AVERAGE(C249:OFFSET(C249,D$4,0))</f>
        <v>8.0723817047148164E-2</v>
      </c>
      <c r="E249" s="116">
        <v>3.42</v>
      </c>
      <c r="F249" s="181">
        <v>3.6910763750509099E-2</v>
      </c>
      <c r="G249" s="34"/>
      <c r="H249" s="181"/>
      <c r="I249" s="5"/>
      <c r="J249" s="5"/>
      <c r="K249" s="5"/>
      <c r="L249" s="5"/>
      <c r="M249" s="5"/>
      <c r="N249" s="5"/>
      <c r="O249" s="5"/>
      <c r="P249" s="5"/>
      <c r="Q249" s="5"/>
      <c r="R249" s="5"/>
      <c r="S249" s="5"/>
      <c r="T249" s="5"/>
      <c r="U249" s="5"/>
      <c r="V249" s="5"/>
      <c r="W249" s="177"/>
      <c r="X249" s="5"/>
      <c r="Y249" s="5"/>
    </row>
    <row r="250" spans="1:25" ht="15" customHeight="1" x14ac:dyDescent="0.15">
      <c r="A250" s="116">
        <f t="shared" si="3"/>
        <v>2019</v>
      </c>
      <c r="B250" s="105">
        <v>43718</v>
      </c>
      <c r="C250" s="183">
        <v>2.19</v>
      </c>
      <c r="D250" s="181">
        <f ca="1">STDEV(C250:OFFSET(C250,D$4,0))/AVERAGE(C250:OFFSET(C250,D$4,0))</f>
        <v>8.8561603290936611E-2</v>
      </c>
      <c r="E250" s="116">
        <v>3.4</v>
      </c>
      <c r="F250" s="181">
        <v>4.07750063898287E-2</v>
      </c>
      <c r="G250" s="34"/>
      <c r="H250" s="181"/>
      <c r="I250" s="5"/>
      <c r="J250" s="5"/>
      <c r="K250" s="5"/>
      <c r="L250" s="5"/>
      <c r="M250" s="5"/>
      <c r="N250" s="5"/>
      <c r="O250" s="5"/>
      <c r="P250" s="5"/>
      <c r="Q250" s="5"/>
      <c r="R250" s="5"/>
      <c r="S250" s="5"/>
      <c r="T250" s="5"/>
      <c r="U250" s="5"/>
      <c r="V250" s="5"/>
      <c r="W250" s="177"/>
      <c r="X250" s="5"/>
      <c r="Y250" s="5"/>
    </row>
    <row r="251" spans="1:25" ht="15" customHeight="1" x14ac:dyDescent="0.15">
      <c r="A251" s="116">
        <f t="shared" si="3"/>
        <v>2019</v>
      </c>
      <c r="B251" s="105">
        <v>43717</v>
      </c>
      <c r="C251" s="183">
        <v>2.11</v>
      </c>
      <c r="D251" s="181">
        <f ca="1">STDEV(C251:OFFSET(C251,D$4,0))/AVERAGE(C251:OFFSET(C251,D$4,0))</f>
        <v>9.5330031393541653E-2</v>
      </c>
      <c r="E251" s="116">
        <v>3.31</v>
      </c>
      <c r="F251" s="181">
        <v>4.4933211805562798E-2</v>
      </c>
      <c r="G251" s="34"/>
      <c r="H251" s="181"/>
      <c r="I251" s="5"/>
      <c r="J251" s="5"/>
      <c r="K251" s="5"/>
      <c r="L251" s="5"/>
      <c r="M251" s="5"/>
      <c r="N251" s="5"/>
      <c r="O251" s="5"/>
      <c r="P251" s="5"/>
      <c r="Q251" s="5"/>
      <c r="R251" s="5"/>
      <c r="S251" s="5"/>
      <c r="T251" s="5"/>
      <c r="U251" s="5"/>
      <c r="V251" s="5"/>
      <c r="W251" s="177"/>
      <c r="X251" s="5"/>
      <c r="Y251" s="5"/>
    </row>
    <row r="252" spans="1:25" ht="15" customHeight="1" x14ac:dyDescent="0.15">
      <c r="A252" s="116">
        <f t="shared" si="3"/>
        <v>2019</v>
      </c>
      <c r="B252" s="105">
        <v>43714</v>
      </c>
      <c r="C252" s="183">
        <v>2.02</v>
      </c>
      <c r="D252" s="181">
        <f ca="1">STDEV(C252:OFFSET(C252,D$4,0))/AVERAGE(C252:OFFSET(C252,D$4,0))</f>
        <v>0.101152158558462</v>
      </c>
      <c r="E252" s="116">
        <v>3.24</v>
      </c>
      <c r="F252" s="181">
        <v>4.8800252209172203E-2</v>
      </c>
      <c r="G252" s="34"/>
      <c r="H252" s="181"/>
      <c r="I252" s="5"/>
      <c r="J252" s="5"/>
      <c r="K252" s="5"/>
      <c r="L252" s="5"/>
      <c r="M252" s="5"/>
      <c r="N252" s="5"/>
      <c r="O252" s="5"/>
      <c r="P252" s="5"/>
      <c r="Q252" s="5"/>
      <c r="R252" s="5"/>
      <c r="S252" s="5"/>
      <c r="T252" s="5"/>
      <c r="U252" s="5"/>
      <c r="V252" s="5"/>
      <c r="W252" s="177"/>
      <c r="X252" s="5"/>
      <c r="Y252" s="5"/>
    </row>
    <row r="253" spans="1:25" ht="15" customHeight="1" x14ac:dyDescent="0.15">
      <c r="A253" s="116">
        <f t="shared" si="3"/>
        <v>2019</v>
      </c>
      <c r="B253" s="105">
        <v>43713</v>
      </c>
      <c r="C253" s="183">
        <v>2.06</v>
      </c>
      <c r="D253" s="181">
        <f ca="1">STDEV(C253:OFFSET(C253,D$4,0))/AVERAGE(C253:OFFSET(C253,D$4,0))</f>
        <v>0.10459831777042614</v>
      </c>
      <c r="E253" s="116">
        <v>3.27</v>
      </c>
      <c r="F253" s="181">
        <v>5.1178741365384098E-2</v>
      </c>
      <c r="G253" s="34"/>
      <c r="H253" s="181"/>
      <c r="I253" s="5"/>
      <c r="J253" s="5"/>
      <c r="K253" s="5"/>
      <c r="L253" s="5"/>
      <c r="M253" s="5"/>
      <c r="N253" s="5"/>
      <c r="O253" s="5"/>
      <c r="P253" s="5"/>
      <c r="Q253" s="5"/>
      <c r="R253" s="5"/>
      <c r="S253" s="5"/>
      <c r="T253" s="5"/>
      <c r="U253" s="5"/>
      <c r="V253" s="5"/>
      <c r="W253" s="177"/>
      <c r="X253" s="5"/>
      <c r="Y253" s="5"/>
    </row>
    <row r="254" spans="1:25" ht="15" customHeight="1" x14ac:dyDescent="0.15">
      <c r="A254" s="116">
        <f t="shared" si="3"/>
        <v>2019</v>
      </c>
      <c r="B254" s="105">
        <v>43712</v>
      </c>
      <c r="C254" s="183">
        <v>1.97</v>
      </c>
      <c r="D254" s="181">
        <f ca="1">STDEV(C254:OFFSET(C254,D$4,0))/AVERAGE(C254:OFFSET(C254,D$4,0))</f>
        <v>0.1083576018404119</v>
      </c>
      <c r="E254" s="116">
        <v>3.18</v>
      </c>
      <c r="F254" s="181">
        <v>5.4145971307696099E-2</v>
      </c>
      <c r="G254" s="34"/>
      <c r="H254" s="181"/>
      <c r="I254" s="5"/>
      <c r="J254" s="5"/>
      <c r="K254" s="5"/>
      <c r="L254" s="5"/>
      <c r="M254" s="5"/>
      <c r="N254" s="5"/>
      <c r="O254" s="5"/>
      <c r="P254" s="5"/>
      <c r="Q254" s="5"/>
      <c r="R254" s="5"/>
      <c r="S254" s="5"/>
      <c r="T254" s="5"/>
      <c r="U254" s="5"/>
      <c r="V254" s="5"/>
      <c r="W254" s="177"/>
      <c r="X254" s="5"/>
      <c r="Y254" s="5"/>
    </row>
    <row r="255" spans="1:25" ht="15" customHeight="1" x14ac:dyDescent="0.15">
      <c r="A255" s="116">
        <f t="shared" si="3"/>
        <v>2019</v>
      </c>
      <c r="B255" s="105">
        <v>43711</v>
      </c>
      <c r="C255" s="183">
        <v>1.95</v>
      </c>
      <c r="D255" s="181">
        <f ca="1">STDEV(C255:OFFSET(C255,D$4,0))/AVERAGE(C255:OFFSET(C255,D$4,0))</f>
        <v>0.109344520867926</v>
      </c>
      <c r="E255" s="116">
        <v>3.17</v>
      </c>
      <c r="F255" s="181">
        <v>5.5332315115374599E-2</v>
      </c>
      <c r="G255" s="34"/>
      <c r="H255" s="181"/>
      <c r="I255" s="5"/>
      <c r="J255" s="5"/>
      <c r="K255" s="5"/>
      <c r="L255" s="5"/>
      <c r="M255" s="5"/>
      <c r="N255" s="5"/>
      <c r="O255" s="5"/>
      <c r="P255" s="5"/>
      <c r="Q255" s="5"/>
      <c r="R255" s="5"/>
      <c r="S255" s="5"/>
      <c r="T255" s="5"/>
      <c r="U255" s="5"/>
      <c r="V255" s="5"/>
      <c r="W255" s="177"/>
      <c r="X255" s="5"/>
      <c r="Y255" s="5"/>
    </row>
    <row r="256" spans="1:25" ht="15" customHeight="1" x14ac:dyDescent="0.15">
      <c r="A256" s="116">
        <f t="shared" si="3"/>
        <v>2019</v>
      </c>
      <c r="B256" s="105">
        <v>43707</v>
      </c>
      <c r="C256" s="183">
        <v>1.96</v>
      </c>
      <c r="D256" s="181">
        <f ca="1">STDEV(C256:OFFSET(C256,D$4,0))/AVERAGE(C256:OFFSET(C256,D$4,0))</f>
        <v>0.10900219405319868</v>
      </c>
      <c r="E256" s="116">
        <v>3.19</v>
      </c>
      <c r="F256" s="181">
        <v>5.6077398979496998E-2</v>
      </c>
      <c r="G256" s="34"/>
      <c r="H256" s="181"/>
      <c r="I256" s="5"/>
      <c r="J256" s="5"/>
      <c r="K256" s="5"/>
      <c r="L256" s="5"/>
      <c r="M256" s="5"/>
      <c r="N256" s="5"/>
      <c r="O256" s="5"/>
      <c r="P256" s="5"/>
      <c r="Q256" s="5"/>
      <c r="R256" s="5"/>
      <c r="S256" s="5"/>
      <c r="T256" s="5"/>
      <c r="U256" s="5"/>
      <c r="V256" s="5"/>
      <c r="W256" s="177"/>
      <c r="X256" s="5"/>
      <c r="Y256" s="5"/>
    </row>
    <row r="257" spans="1:25" ht="15" customHeight="1" x14ac:dyDescent="0.15">
      <c r="A257" s="116">
        <f t="shared" si="3"/>
        <v>2019</v>
      </c>
      <c r="B257" s="105">
        <v>43706</v>
      </c>
      <c r="C257" s="183">
        <v>1.97</v>
      </c>
      <c r="D257" s="181">
        <f ca="1">STDEV(C257:OFFSET(C257,D$4,0))/AVERAGE(C257:OFFSET(C257,D$4,0))</f>
        <v>0.10796977898385414</v>
      </c>
      <c r="E257" s="116">
        <v>3.19</v>
      </c>
      <c r="F257" s="181">
        <v>5.66073998396577E-2</v>
      </c>
      <c r="G257" s="34"/>
      <c r="H257" s="181"/>
      <c r="I257" s="5"/>
      <c r="J257" s="5"/>
      <c r="K257" s="5"/>
      <c r="L257" s="5"/>
      <c r="M257" s="5"/>
      <c r="N257" s="5"/>
      <c r="O257" s="5"/>
      <c r="P257" s="5"/>
      <c r="Q257" s="5"/>
      <c r="R257" s="5"/>
      <c r="S257" s="5"/>
      <c r="T257" s="5"/>
      <c r="U257" s="5"/>
      <c r="V257" s="5"/>
      <c r="W257" s="177"/>
      <c r="X257" s="5"/>
      <c r="Y257" s="5"/>
    </row>
    <row r="258" spans="1:25" ht="15" customHeight="1" x14ac:dyDescent="0.15">
      <c r="A258" s="116">
        <f t="shared" si="3"/>
        <v>2019</v>
      </c>
      <c r="B258" s="105">
        <v>43705</v>
      </c>
      <c r="C258" s="183">
        <v>1.94</v>
      </c>
      <c r="D258" s="181">
        <f ca="1">STDEV(C258:OFFSET(C258,D$4,0))/AVERAGE(C258:OFFSET(C258,D$4,0))</f>
        <v>0.10662116792354065</v>
      </c>
      <c r="E258" s="116">
        <v>3.15</v>
      </c>
      <c r="F258" s="181">
        <v>5.6720730310924498E-2</v>
      </c>
      <c r="G258" s="34"/>
      <c r="H258" s="181"/>
      <c r="I258" s="5"/>
      <c r="J258" s="5"/>
      <c r="K258" s="5"/>
      <c r="L258" s="5"/>
      <c r="M258" s="5"/>
      <c r="N258" s="5"/>
      <c r="O258" s="5"/>
      <c r="P258" s="5"/>
      <c r="Q258" s="5"/>
      <c r="R258" s="5"/>
      <c r="S258" s="5"/>
      <c r="T258" s="5"/>
      <c r="U258" s="5"/>
      <c r="V258" s="5"/>
      <c r="W258" s="177"/>
      <c r="X258" s="5"/>
      <c r="Y258" s="5"/>
    </row>
    <row r="259" spans="1:25" ht="15" customHeight="1" x14ac:dyDescent="0.15">
      <c r="A259" s="116">
        <f t="shared" si="3"/>
        <v>2019</v>
      </c>
      <c r="B259" s="105">
        <v>43704</v>
      </c>
      <c r="C259" s="183">
        <v>1.97</v>
      </c>
      <c r="D259" s="181">
        <f ca="1">STDEV(C259:OFFSET(C259,D$4,0))/AVERAGE(C259:OFFSET(C259,D$4,0))</f>
        <v>0.10485840707431424</v>
      </c>
      <c r="E259" s="116">
        <v>3.18</v>
      </c>
      <c r="F259" s="181">
        <v>5.6623043603537003E-2</v>
      </c>
      <c r="G259" s="34"/>
      <c r="H259" s="181"/>
      <c r="I259" s="5"/>
      <c r="J259" s="5"/>
      <c r="K259" s="5"/>
      <c r="L259" s="5"/>
      <c r="M259" s="5"/>
      <c r="N259" s="5"/>
      <c r="O259" s="5"/>
      <c r="P259" s="5"/>
      <c r="Q259" s="5"/>
      <c r="R259" s="5"/>
      <c r="S259" s="5"/>
      <c r="T259" s="5"/>
      <c r="U259" s="5"/>
      <c r="V259" s="5"/>
      <c r="W259" s="177"/>
      <c r="X259" s="5"/>
      <c r="Y259" s="5"/>
    </row>
    <row r="260" spans="1:25" ht="15" customHeight="1" x14ac:dyDescent="0.15">
      <c r="A260" s="116">
        <f t="shared" si="3"/>
        <v>2019</v>
      </c>
      <c r="B260" s="105">
        <v>43703</v>
      </c>
      <c r="C260" s="183">
        <v>2.04</v>
      </c>
      <c r="D260" s="181">
        <f ca="1">STDEV(C260:OFFSET(C260,D$4,0))/AVERAGE(C260:OFFSET(C260,D$4,0))</f>
        <v>0.10262336301947157</v>
      </c>
      <c r="E260" s="116">
        <v>3.25</v>
      </c>
      <c r="F260" s="181">
        <v>5.6167632454557199E-2</v>
      </c>
      <c r="G260" s="34"/>
      <c r="H260" s="181"/>
      <c r="I260" s="5"/>
      <c r="J260" s="5"/>
      <c r="K260" s="5"/>
      <c r="L260" s="5"/>
      <c r="M260" s="5"/>
      <c r="N260" s="5"/>
      <c r="O260" s="5"/>
      <c r="P260" s="5"/>
      <c r="Q260" s="5"/>
      <c r="R260" s="5"/>
      <c r="S260" s="5"/>
      <c r="T260" s="5"/>
      <c r="U260" s="5"/>
      <c r="V260" s="5"/>
      <c r="W260" s="177"/>
      <c r="X260" s="5"/>
      <c r="Y260" s="5"/>
    </row>
    <row r="261" spans="1:25" ht="15" customHeight="1" x14ac:dyDescent="0.15">
      <c r="A261" s="116">
        <f t="shared" si="3"/>
        <v>2019</v>
      </c>
      <c r="B261" s="105">
        <v>43700</v>
      </c>
      <c r="C261" s="183">
        <v>2.02</v>
      </c>
      <c r="D261" s="181">
        <f ca="1">STDEV(C261:OFFSET(C261,D$4,0))/AVERAGE(C261:OFFSET(C261,D$4,0))</f>
        <v>0.1016194040031696</v>
      </c>
      <c r="E261" s="116">
        <v>3.23</v>
      </c>
      <c r="F261" s="181">
        <v>5.6568459402823498E-2</v>
      </c>
      <c r="G261" s="34"/>
      <c r="H261" s="181"/>
      <c r="I261" s="5"/>
      <c r="J261" s="5"/>
      <c r="K261" s="5"/>
      <c r="L261" s="5"/>
      <c r="M261" s="5"/>
      <c r="N261" s="5"/>
      <c r="O261" s="5"/>
      <c r="P261" s="5"/>
      <c r="Q261" s="5"/>
      <c r="R261" s="5"/>
      <c r="S261" s="5"/>
      <c r="T261" s="5"/>
      <c r="U261" s="5"/>
      <c r="V261" s="5"/>
      <c r="W261" s="177"/>
      <c r="X261" s="5"/>
      <c r="Y261" s="5"/>
    </row>
    <row r="262" spans="1:25" ht="15" customHeight="1" x14ac:dyDescent="0.15">
      <c r="A262" s="116">
        <f t="shared" ref="A262:A325" si="4">YEAR(B262)</f>
        <v>2019</v>
      </c>
      <c r="B262" s="105">
        <v>43699</v>
      </c>
      <c r="C262" s="183">
        <v>2.11</v>
      </c>
      <c r="D262" s="181">
        <f ca="1">STDEV(C262:OFFSET(C262,D$4,0))/AVERAGE(C262:OFFSET(C262,D$4,0))</f>
        <v>9.9658585806061822E-2</v>
      </c>
      <c r="E262" s="116">
        <v>3.31</v>
      </c>
      <c r="F262" s="181">
        <v>5.65381843552362E-2</v>
      </c>
      <c r="G262" s="34"/>
      <c r="H262" s="181"/>
      <c r="I262" s="5"/>
      <c r="J262" s="5"/>
      <c r="K262" s="5"/>
      <c r="L262" s="5"/>
      <c r="M262" s="5"/>
      <c r="N262" s="5"/>
      <c r="O262" s="5"/>
      <c r="P262" s="5"/>
      <c r="Q262" s="5"/>
      <c r="R262" s="5"/>
      <c r="S262" s="5"/>
      <c r="T262" s="5"/>
      <c r="U262" s="5"/>
      <c r="V262" s="5"/>
      <c r="W262" s="177"/>
      <c r="X262" s="5"/>
      <c r="Y262" s="5"/>
    </row>
    <row r="263" spans="1:25" ht="15" customHeight="1" x14ac:dyDescent="0.15">
      <c r="A263" s="116">
        <f t="shared" si="4"/>
        <v>2019</v>
      </c>
      <c r="B263" s="105">
        <v>43698</v>
      </c>
      <c r="C263" s="183">
        <v>2.0699999999999998</v>
      </c>
      <c r="D263" s="181">
        <f ca="1">STDEV(C263:OFFSET(C263,D$4,0))/AVERAGE(C263:OFFSET(C263,D$4,0))</f>
        <v>9.78958382234668E-2</v>
      </c>
      <c r="E263" s="116">
        <v>3.27</v>
      </c>
      <c r="F263" s="181">
        <v>5.6407777189506902E-2</v>
      </c>
      <c r="G263" s="34"/>
      <c r="H263" s="181"/>
      <c r="I263" s="5"/>
      <c r="J263" s="5"/>
      <c r="K263" s="5"/>
      <c r="L263" s="5"/>
      <c r="M263" s="5"/>
      <c r="N263" s="5"/>
      <c r="O263" s="5"/>
      <c r="P263" s="5"/>
      <c r="Q263" s="5"/>
      <c r="R263" s="5"/>
      <c r="S263" s="5"/>
      <c r="T263" s="5"/>
      <c r="U263" s="5"/>
      <c r="V263" s="5"/>
      <c r="W263" s="177"/>
      <c r="X263" s="5"/>
      <c r="Y263" s="5"/>
    </row>
    <row r="264" spans="1:25" ht="15" customHeight="1" x14ac:dyDescent="0.15">
      <c r="A264" s="116">
        <f t="shared" si="4"/>
        <v>2019</v>
      </c>
      <c r="B264" s="105">
        <v>43697</v>
      </c>
      <c r="C264" s="183">
        <v>2.04</v>
      </c>
      <c r="D264" s="181">
        <f ca="1">STDEV(C264:OFFSET(C264,D$4,0))/AVERAGE(C264:OFFSET(C264,D$4,0))</f>
        <v>9.468307850201238E-2</v>
      </c>
      <c r="E264" s="116">
        <v>3.26</v>
      </c>
      <c r="F264" s="181">
        <v>5.5301147291836002E-2</v>
      </c>
      <c r="G264" s="34"/>
      <c r="H264" s="181"/>
      <c r="I264" s="5"/>
      <c r="J264" s="5"/>
      <c r="K264" s="5"/>
      <c r="L264" s="5"/>
      <c r="M264" s="5"/>
      <c r="N264" s="5"/>
      <c r="O264" s="5"/>
      <c r="P264" s="5"/>
      <c r="Q264" s="5"/>
      <c r="R264" s="5"/>
      <c r="S264" s="5"/>
      <c r="T264" s="5"/>
      <c r="U264" s="5"/>
      <c r="V264" s="5"/>
      <c r="W264" s="177"/>
      <c r="X264" s="5"/>
      <c r="Y264" s="5"/>
    </row>
    <row r="265" spans="1:25" ht="15" customHeight="1" x14ac:dyDescent="0.15">
      <c r="A265" s="116">
        <f t="shared" si="4"/>
        <v>2019</v>
      </c>
      <c r="B265" s="105">
        <v>43696</v>
      </c>
      <c r="C265" s="183">
        <v>2.08</v>
      </c>
      <c r="D265" s="181">
        <f ca="1">STDEV(C265:OFFSET(C265,D$4,0))/AVERAGE(C265:OFFSET(C265,D$4,0))</f>
        <v>9.0208785017651241E-2</v>
      </c>
      <c r="E265" s="116">
        <v>3.31</v>
      </c>
      <c r="F265" s="181">
        <v>5.3702035033757201E-2</v>
      </c>
      <c r="G265" s="34"/>
      <c r="H265" s="181"/>
      <c r="I265" s="5"/>
      <c r="J265" s="5"/>
      <c r="K265" s="5"/>
      <c r="L265" s="5"/>
      <c r="M265" s="5"/>
      <c r="N265" s="5"/>
      <c r="O265" s="5"/>
      <c r="P265" s="5"/>
      <c r="Q265" s="5"/>
      <c r="R265" s="5"/>
      <c r="S265" s="5"/>
      <c r="T265" s="5"/>
      <c r="U265" s="5"/>
      <c r="V265" s="5"/>
      <c r="W265" s="177"/>
      <c r="X265" s="5"/>
      <c r="Y265" s="5"/>
    </row>
    <row r="266" spans="1:25" ht="15" customHeight="1" x14ac:dyDescent="0.15">
      <c r="A266" s="116">
        <f t="shared" si="4"/>
        <v>2019</v>
      </c>
      <c r="B266" s="105">
        <v>43693</v>
      </c>
      <c r="C266" s="183">
        <v>2.0099999999999998</v>
      </c>
      <c r="D266" s="181">
        <f ca="1">STDEV(C266:OFFSET(C266,D$4,0))/AVERAGE(C266:OFFSET(C266,D$4,0))</f>
        <v>8.6196627739859116E-2</v>
      </c>
      <c r="E266" s="116">
        <v>3.23</v>
      </c>
      <c r="F266" s="181">
        <v>5.2768245969551701E-2</v>
      </c>
      <c r="G266" s="34"/>
      <c r="H266" s="181"/>
      <c r="I266" s="5"/>
      <c r="J266" s="5"/>
      <c r="K266" s="5"/>
      <c r="L266" s="5"/>
      <c r="M266" s="5"/>
      <c r="N266" s="5"/>
      <c r="O266" s="5"/>
      <c r="P266" s="5"/>
      <c r="Q266" s="5"/>
      <c r="R266" s="5"/>
      <c r="S266" s="5"/>
      <c r="T266" s="5"/>
      <c r="U266" s="5"/>
      <c r="V266" s="5"/>
      <c r="W266" s="177"/>
      <c r="X266" s="5"/>
      <c r="Y266" s="5"/>
    </row>
    <row r="267" spans="1:25" ht="15" customHeight="1" x14ac:dyDescent="0.15">
      <c r="A267" s="116">
        <f t="shared" si="4"/>
        <v>2019</v>
      </c>
      <c r="B267" s="105">
        <v>43692</v>
      </c>
      <c r="C267" s="183">
        <v>1.98</v>
      </c>
      <c r="D267" s="181">
        <f ca="1">STDEV(C267:OFFSET(C267,D$4,0))/AVERAGE(C267:OFFSET(C267,D$4,0))</f>
        <v>7.9404978632836631E-2</v>
      </c>
      <c r="E267" s="116">
        <v>3.2</v>
      </c>
      <c r="F267" s="181">
        <v>4.9866118743564801E-2</v>
      </c>
      <c r="G267" s="34"/>
      <c r="H267" s="181"/>
      <c r="I267" s="5"/>
      <c r="J267" s="5"/>
      <c r="K267" s="5"/>
      <c r="L267" s="5"/>
      <c r="M267" s="5"/>
      <c r="N267" s="5"/>
      <c r="O267" s="5"/>
      <c r="P267" s="5"/>
      <c r="Q267" s="5"/>
      <c r="R267" s="5"/>
      <c r="S267" s="5"/>
      <c r="T267" s="5"/>
      <c r="U267" s="5"/>
      <c r="V267" s="5"/>
      <c r="W267" s="177"/>
      <c r="X267" s="5"/>
      <c r="Y267" s="5"/>
    </row>
    <row r="268" spans="1:25" ht="15" customHeight="1" x14ac:dyDescent="0.15">
      <c r="A268" s="116">
        <f t="shared" si="4"/>
        <v>2019</v>
      </c>
      <c r="B268" s="105">
        <v>43691</v>
      </c>
      <c r="C268" s="183">
        <v>2.0299999999999998</v>
      </c>
      <c r="D268" s="181">
        <f ca="1">STDEV(C268:OFFSET(C268,D$4,0))/AVERAGE(C268:OFFSET(C268,D$4,0))</f>
        <v>7.0557693557646267E-2</v>
      </c>
      <c r="E268" s="116">
        <v>3.25</v>
      </c>
      <c r="F268" s="181">
        <v>4.6044754499824203E-2</v>
      </c>
      <c r="G268" s="34"/>
      <c r="H268" s="181"/>
      <c r="I268" s="5"/>
      <c r="J268" s="5"/>
      <c r="K268" s="5"/>
      <c r="L268" s="5"/>
      <c r="M268" s="5"/>
      <c r="N268" s="5"/>
      <c r="O268" s="5"/>
      <c r="P268" s="5"/>
      <c r="Q268" s="5"/>
      <c r="R268" s="5"/>
      <c r="S268" s="5"/>
      <c r="T268" s="5"/>
      <c r="U268" s="5"/>
      <c r="V268" s="5"/>
      <c r="W268" s="177"/>
      <c r="X268" s="5"/>
      <c r="Y268" s="5"/>
    </row>
    <row r="269" spans="1:25" ht="15" customHeight="1" x14ac:dyDescent="0.15">
      <c r="A269" s="116">
        <f t="shared" si="4"/>
        <v>2019</v>
      </c>
      <c r="B269" s="105">
        <v>43690</v>
      </c>
      <c r="C269" s="183">
        <v>2.15</v>
      </c>
      <c r="D269" s="181">
        <f ca="1">STDEV(C269:OFFSET(C269,D$4,0))/AVERAGE(C269:OFFSET(C269,D$4,0))</f>
        <v>6.2202514032874023E-2</v>
      </c>
      <c r="E269" s="116">
        <v>3.31</v>
      </c>
      <c r="F269" s="181">
        <v>4.30283255861411E-2</v>
      </c>
      <c r="G269" s="34"/>
      <c r="H269" s="181"/>
      <c r="I269" s="5"/>
      <c r="J269" s="5"/>
      <c r="K269" s="5"/>
      <c r="L269" s="5"/>
      <c r="M269" s="5"/>
      <c r="N269" s="5"/>
      <c r="O269" s="5"/>
      <c r="P269" s="5"/>
      <c r="Q269" s="5"/>
      <c r="R269" s="5"/>
      <c r="S269" s="5"/>
      <c r="T269" s="5"/>
      <c r="U269" s="5"/>
      <c r="V269" s="5"/>
      <c r="W269" s="177"/>
      <c r="X269" s="5"/>
      <c r="Y269" s="5"/>
    </row>
    <row r="270" spans="1:25" ht="15" customHeight="1" x14ac:dyDescent="0.15">
      <c r="A270" s="116">
        <f t="shared" si="4"/>
        <v>2019</v>
      </c>
      <c r="B270" s="105">
        <v>43689</v>
      </c>
      <c r="C270" s="183">
        <v>2.14</v>
      </c>
      <c r="D270" s="181">
        <f ca="1">STDEV(C270:OFFSET(C270,D$4,0))/AVERAGE(C270:OFFSET(C270,D$4,0))</f>
        <v>5.6736962550506968E-2</v>
      </c>
      <c r="E270" s="116">
        <v>3.29</v>
      </c>
      <c r="F270" s="181">
        <v>4.0517025036770897E-2</v>
      </c>
      <c r="G270" s="34"/>
      <c r="H270" s="181"/>
      <c r="I270" s="5"/>
      <c r="J270" s="5"/>
      <c r="K270" s="5"/>
      <c r="L270" s="5"/>
      <c r="M270" s="5"/>
      <c r="N270" s="5"/>
      <c r="O270" s="5"/>
      <c r="P270" s="5"/>
      <c r="Q270" s="5"/>
      <c r="R270" s="5"/>
      <c r="S270" s="5"/>
      <c r="T270" s="5"/>
      <c r="U270" s="5"/>
      <c r="V270" s="5"/>
      <c r="W270" s="177"/>
      <c r="X270" s="5"/>
      <c r="Y270" s="5"/>
    </row>
    <row r="271" spans="1:25" ht="15" customHeight="1" x14ac:dyDescent="0.15">
      <c r="A271" s="116">
        <f t="shared" si="4"/>
        <v>2019</v>
      </c>
      <c r="B271" s="105">
        <v>43686</v>
      </c>
      <c r="C271" s="183">
        <v>2.2599999999999998</v>
      </c>
      <c r="D271" s="181">
        <f ca="1">STDEV(C271:OFFSET(C271,D$4,0))/AVERAGE(C271:OFFSET(C271,D$4,0))</f>
        <v>4.9952540000685997E-2</v>
      </c>
      <c r="E271" s="116">
        <v>3.38</v>
      </c>
      <c r="F271" s="181">
        <v>3.7061645639244301E-2</v>
      </c>
      <c r="G271" s="34"/>
      <c r="H271" s="181"/>
      <c r="I271" s="5"/>
      <c r="J271" s="5"/>
      <c r="K271" s="5"/>
      <c r="L271" s="5"/>
      <c r="M271" s="5"/>
      <c r="N271" s="5"/>
      <c r="O271" s="5"/>
      <c r="P271" s="5"/>
      <c r="Q271" s="5"/>
      <c r="R271" s="5"/>
      <c r="S271" s="5"/>
      <c r="T271" s="5"/>
      <c r="U271" s="5"/>
      <c r="V271" s="5"/>
      <c r="W271" s="177"/>
      <c r="X271" s="5"/>
      <c r="Y271" s="5"/>
    </row>
    <row r="272" spans="1:25" ht="15" customHeight="1" x14ac:dyDescent="0.15">
      <c r="A272" s="116">
        <f t="shared" si="4"/>
        <v>2019</v>
      </c>
      <c r="B272" s="105">
        <v>43685</v>
      </c>
      <c r="C272" s="183">
        <v>2.25</v>
      </c>
      <c r="D272" s="181">
        <f ca="1">STDEV(C272:OFFSET(C272,D$4,0))/AVERAGE(C272:OFFSET(C272,D$4,0))</f>
        <v>4.6431088351357799E-2</v>
      </c>
      <c r="E272" s="116">
        <v>3.36</v>
      </c>
      <c r="F272" s="181">
        <v>3.5287580791464997E-2</v>
      </c>
      <c r="G272" s="34"/>
      <c r="H272" s="181"/>
      <c r="I272" s="5"/>
      <c r="J272" s="5"/>
      <c r="K272" s="5"/>
      <c r="L272" s="5"/>
      <c r="M272" s="5"/>
      <c r="N272" s="5"/>
      <c r="O272" s="5"/>
      <c r="P272" s="5"/>
      <c r="Q272" s="5"/>
      <c r="R272" s="5"/>
      <c r="S272" s="5"/>
      <c r="T272" s="5"/>
      <c r="U272" s="5"/>
      <c r="V272" s="5"/>
      <c r="W272" s="177"/>
      <c r="X272" s="5"/>
      <c r="Y272" s="5"/>
    </row>
    <row r="273" spans="1:25" ht="15" customHeight="1" x14ac:dyDescent="0.15">
      <c r="A273" s="116">
        <f t="shared" si="4"/>
        <v>2019</v>
      </c>
      <c r="B273" s="105">
        <v>43684</v>
      </c>
      <c r="C273" s="183">
        <v>2.2200000000000002</v>
      </c>
      <c r="D273" s="181">
        <f ca="1">STDEV(C273:OFFSET(C273,D$4,0))/AVERAGE(C273:OFFSET(C273,D$4,0))</f>
        <v>4.1868063635624224E-2</v>
      </c>
      <c r="E273" s="116">
        <v>3.32</v>
      </c>
      <c r="F273" s="181">
        <v>3.2416459446923597E-2</v>
      </c>
      <c r="G273" s="34"/>
      <c r="H273" s="181"/>
      <c r="I273" s="5"/>
      <c r="J273" s="5"/>
      <c r="K273" s="5"/>
      <c r="L273" s="5"/>
      <c r="M273" s="5"/>
      <c r="N273" s="5"/>
      <c r="O273" s="5"/>
      <c r="P273" s="5"/>
      <c r="Q273" s="5"/>
      <c r="R273" s="5"/>
      <c r="S273" s="5"/>
      <c r="T273" s="5"/>
      <c r="U273" s="5"/>
      <c r="V273" s="5"/>
      <c r="W273" s="177"/>
      <c r="X273" s="5"/>
      <c r="Y273" s="5"/>
    </row>
    <row r="274" spans="1:25" ht="15" customHeight="1" x14ac:dyDescent="0.15">
      <c r="A274" s="116">
        <f t="shared" si="4"/>
        <v>2019</v>
      </c>
      <c r="B274" s="105">
        <v>43683</v>
      </c>
      <c r="C274" s="183">
        <v>2.25</v>
      </c>
      <c r="D274" s="181">
        <f ca="1">STDEV(C274:OFFSET(C274,D$4,0))/AVERAGE(C274:OFFSET(C274,D$4,0))</f>
        <v>3.5137777273492612E-2</v>
      </c>
      <c r="E274" s="116">
        <v>3.37</v>
      </c>
      <c r="F274" s="181">
        <v>2.7898488968160801E-2</v>
      </c>
      <c r="G274" s="34"/>
      <c r="H274" s="181"/>
      <c r="I274" s="5"/>
      <c r="J274" s="5"/>
      <c r="K274" s="5"/>
      <c r="L274" s="5"/>
      <c r="M274" s="5"/>
      <c r="N274" s="5"/>
      <c r="O274" s="5"/>
      <c r="P274" s="5"/>
      <c r="Q274" s="5"/>
      <c r="R274" s="5"/>
      <c r="S274" s="5"/>
      <c r="T274" s="5"/>
      <c r="U274" s="5"/>
      <c r="V274" s="5"/>
      <c r="W274" s="177"/>
      <c r="X274" s="5"/>
      <c r="Y274" s="5"/>
    </row>
    <row r="275" spans="1:25" ht="15" customHeight="1" x14ac:dyDescent="0.15">
      <c r="A275" s="116">
        <f t="shared" si="4"/>
        <v>2019</v>
      </c>
      <c r="B275" s="105">
        <v>43682</v>
      </c>
      <c r="C275" s="183">
        <v>2.2999999999999998</v>
      </c>
      <c r="D275" s="181">
        <f ca="1">STDEV(C275:OFFSET(C275,D$4,0))/AVERAGE(C275:OFFSET(C275,D$4,0))</f>
        <v>2.8179421312062376E-2</v>
      </c>
      <c r="E275" s="116">
        <v>3.39</v>
      </c>
      <c r="F275" s="181">
        <v>2.41145534252807E-2</v>
      </c>
      <c r="G275" s="34"/>
      <c r="H275" s="181"/>
      <c r="I275" s="5"/>
      <c r="J275" s="5"/>
      <c r="K275" s="5"/>
      <c r="L275" s="5"/>
      <c r="M275" s="5"/>
      <c r="N275" s="5"/>
      <c r="O275" s="5"/>
      <c r="P275" s="5"/>
      <c r="Q275" s="5"/>
      <c r="R275" s="5"/>
      <c r="S275" s="5"/>
      <c r="T275" s="5"/>
      <c r="U275" s="5"/>
      <c r="V275" s="5"/>
      <c r="W275" s="177"/>
      <c r="X275" s="5"/>
      <c r="Y275" s="5"/>
    </row>
    <row r="276" spans="1:25" ht="15" customHeight="1" x14ac:dyDescent="0.15">
      <c r="A276" s="116">
        <f t="shared" si="4"/>
        <v>2019</v>
      </c>
      <c r="B276" s="105">
        <v>43679</v>
      </c>
      <c r="C276" s="183">
        <v>2.39</v>
      </c>
      <c r="D276" s="181">
        <f ca="1">STDEV(C276:OFFSET(C276,D$4,0))/AVERAGE(C276:OFFSET(C276,D$4,0))</f>
        <v>2.1609829503890912E-2</v>
      </c>
      <c r="E276" s="116">
        <v>3.47</v>
      </c>
      <c r="F276" s="181">
        <v>1.9316000817758399E-2</v>
      </c>
      <c r="G276" s="34"/>
      <c r="H276" s="181"/>
      <c r="I276" s="5"/>
      <c r="J276" s="5"/>
      <c r="K276" s="5"/>
      <c r="L276" s="5"/>
      <c r="M276" s="5"/>
      <c r="N276" s="5"/>
      <c r="O276" s="5"/>
      <c r="P276" s="5"/>
      <c r="Q276" s="5"/>
      <c r="R276" s="5"/>
      <c r="S276" s="5"/>
      <c r="T276" s="5"/>
      <c r="U276" s="5"/>
      <c r="V276" s="5"/>
      <c r="W276" s="177"/>
      <c r="X276" s="5"/>
      <c r="Y276" s="5"/>
    </row>
    <row r="277" spans="1:25" ht="15" customHeight="1" x14ac:dyDescent="0.15">
      <c r="A277" s="116">
        <f t="shared" si="4"/>
        <v>2019</v>
      </c>
      <c r="B277" s="105">
        <v>43678</v>
      </c>
      <c r="C277" s="183">
        <v>2.44</v>
      </c>
      <c r="D277" s="181">
        <f ca="1">STDEV(C277:OFFSET(C277,D$4,0))/AVERAGE(C277:OFFSET(C277,D$4,0))</f>
        <v>1.7960682039497428E-2</v>
      </c>
      <c r="E277" s="116">
        <v>3.51</v>
      </c>
      <c r="F277" s="181">
        <v>1.6104212257044202E-2</v>
      </c>
      <c r="G277" s="34"/>
      <c r="H277" s="181"/>
      <c r="I277" s="5"/>
      <c r="J277" s="5"/>
      <c r="K277" s="5"/>
      <c r="L277" s="5"/>
      <c r="M277" s="5"/>
      <c r="N277" s="5"/>
      <c r="O277" s="5"/>
      <c r="P277" s="5"/>
      <c r="Q277" s="5"/>
      <c r="R277" s="5"/>
      <c r="S277" s="5"/>
      <c r="T277" s="5"/>
      <c r="U277" s="5"/>
      <c r="V277" s="5"/>
      <c r="W277" s="177"/>
      <c r="X277" s="5"/>
      <c r="Y277" s="5"/>
    </row>
    <row r="278" spans="1:25" ht="15" customHeight="1" x14ac:dyDescent="0.15">
      <c r="A278" s="116">
        <f t="shared" si="4"/>
        <v>2019</v>
      </c>
      <c r="B278" s="105">
        <v>43677</v>
      </c>
      <c r="C278" s="183">
        <v>2.5299999999999998</v>
      </c>
      <c r="D278" s="181">
        <f ca="1">STDEV(C278:OFFSET(C278,D$4,0))/AVERAGE(C278:OFFSET(C278,D$4,0))</f>
        <v>1.5689456302483761E-2</v>
      </c>
      <c r="E278" s="116">
        <v>3.59</v>
      </c>
      <c r="F278" s="181">
        <v>1.36710529499859E-2</v>
      </c>
      <c r="G278" s="34"/>
      <c r="H278" s="181"/>
      <c r="I278" s="5"/>
      <c r="J278" s="5"/>
      <c r="K278" s="5"/>
      <c r="L278" s="5"/>
      <c r="M278" s="5"/>
      <c r="N278" s="5"/>
      <c r="O278" s="5"/>
      <c r="P278" s="5"/>
      <c r="Q278" s="5"/>
      <c r="R278" s="5"/>
      <c r="S278" s="5"/>
      <c r="T278" s="5"/>
      <c r="U278" s="5"/>
      <c r="V278" s="5"/>
      <c r="W278" s="177"/>
      <c r="X278" s="5"/>
      <c r="Y278" s="5"/>
    </row>
    <row r="279" spans="1:25" ht="15" customHeight="1" x14ac:dyDescent="0.15">
      <c r="A279" s="116">
        <f t="shared" si="4"/>
        <v>2019</v>
      </c>
      <c r="B279" s="105">
        <v>43676</v>
      </c>
      <c r="C279" s="183">
        <v>2.58</v>
      </c>
      <c r="D279" s="181">
        <f ca="1">STDEV(C279:OFFSET(C279,D$4,0))/AVERAGE(C279:OFFSET(C279,D$4,0))</f>
        <v>1.5512073076101822E-2</v>
      </c>
      <c r="E279" s="116">
        <v>3.65</v>
      </c>
      <c r="F279" s="181">
        <v>1.351279755395E-2</v>
      </c>
      <c r="G279" s="34"/>
      <c r="H279" s="181"/>
      <c r="I279" s="5"/>
      <c r="J279" s="5"/>
      <c r="K279" s="5"/>
      <c r="L279" s="5"/>
      <c r="M279" s="5"/>
      <c r="N279" s="5"/>
      <c r="O279" s="5"/>
      <c r="P279" s="5"/>
      <c r="Q279" s="5"/>
      <c r="R279" s="5"/>
      <c r="S279" s="5"/>
      <c r="T279" s="5"/>
      <c r="U279" s="5"/>
      <c r="V279" s="5"/>
      <c r="W279" s="177"/>
      <c r="X279" s="5"/>
      <c r="Y279" s="5"/>
    </row>
    <row r="280" spans="1:25" ht="15" customHeight="1" x14ac:dyDescent="0.15">
      <c r="A280" s="116">
        <f t="shared" si="4"/>
        <v>2019</v>
      </c>
      <c r="B280" s="105">
        <v>43675</v>
      </c>
      <c r="C280" s="183">
        <v>2.59</v>
      </c>
      <c r="D280" s="181">
        <f ca="1">STDEV(C280:OFFSET(C280,D$4,0))/AVERAGE(C280:OFFSET(C280,D$4,0))</f>
        <v>1.5571050577943975E-2</v>
      </c>
      <c r="E280" s="116">
        <v>3.65</v>
      </c>
      <c r="F280" s="181">
        <v>1.45539244255669E-2</v>
      </c>
      <c r="G280" s="34"/>
      <c r="H280" s="181"/>
      <c r="I280" s="5"/>
      <c r="J280" s="5"/>
      <c r="K280" s="5"/>
      <c r="L280" s="5"/>
      <c r="M280" s="5"/>
      <c r="N280" s="5"/>
      <c r="O280" s="5"/>
      <c r="P280" s="5"/>
      <c r="Q280" s="5"/>
      <c r="R280" s="5"/>
      <c r="S280" s="5"/>
      <c r="T280" s="5"/>
      <c r="U280" s="5"/>
      <c r="V280" s="5"/>
      <c r="W280" s="177"/>
      <c r="X280" s="5"/>
      <c r="Y280" s="5"/>
    </row>
    <row r="281" spans="1:25" ht="15" customHeight="1" x14ac:dyDescent="0.15">
      <c r="A281" s="116">
        <f t="shared" si="4"/>
        <v>2019</v>
      </c>
      <c r="B281" s="105">
        <v>43672</v>
      </c>
      <c r="C281" s="183">
        <v>2.59</v>
      </c>
      <c r="D281" s="181">
        <f ca="1">STDEV(C281:OFFSET(C281,D$4,0))/AVERAGE(C281:OFFSET(C281,D$4,0))</f>
        <v>1.5781579354575994E-2</v>
      </c>
      <c r="E281" s="116">
        <v>3.68</v>
      </c>
      <c r="F281" s="181">
        <v>1.54973161092599E-2</v>
      </c>
      <c r="G281" s="34"/>
      <c r="H281" s="181"/>
      <c r="I281" s="5"/>
      <c r="J281" s="5"/>
      <c r="K281" s="5"/>
      <c r="L281" s="5"/>
      <c r="M281" s="5"/>
      <c r="N281" s="5"/>
      <c r="O281" s="5"/>
      <c r="P281" s="5"/>
      <c r="Q281" s="5"/>
      <c r="R281" s="5"/>
      <c r="S281" s="5"/>
      <c r="T281" s="5"/>
      <c r="U281" s="5"/>
      <c r="V281" s="5"/>
      <c r="W281" s="177"/>
      <c r="X281" s="5"/>
      <c r="Y281" s="5"/>
    </row>
    <row r="282" spans="1:25" ht="15" customHeight="1" x14ac:dyDescent="0.15">
      <c r="A282" s="116">
        <f t="shared" si="4"/>
        <v>2019</v>
      </c>
      <c r="B282" s="105">
        <v>43671</v>
      </c>
      <c r="C282" s="183">
        <v>2.6</v>
      </c>
      <c r="D282" s="181">
        <f ca="1">STDEV(C282:OFFSET(C282,D$4,0))/AVERAGE(C282:OFFSET(C282,D$4,0))</f>
        <v>1.613128778462871E-2</v>
      </c>
      <c r="E282" s="116">
        <v>3.69</v>
      </c>
      <c r="F282" s="181">
        <v>1.68843723081992E-2</v>
      </c>
      <c r="G282" s="34"/>
      <c r="H282" s="181"/>
      <c r="I282" s="5"/>
      <c r="J282" s="5"/>
      <c r="K282" s="5"/>
      <c r="L282" s="5"/>
      <c r="M282" s="5"/>
      <c r="N282" s="5"/>
      <c r="O282" s="5"/>
      <c r="P282" s="5"/>
      <c r="Q282" s="5"/>
      <c r="R282" s="5"/>
      <c r="S282" s="5"/>
      <c r="T282" s="5"/>
      <c r="U282" s="5"/>
      <c r="V282" s="5"/>
      <c r="W282" s="177"/>
      <c r="X282" s="5"/>
      <c r="Y282" s="5"/>
    </row>
    <row r="283" spans="1:25" ht="15" customHeight="1" x14ac:dyDescent="0.15">
      <c r="A283" s="116">
        <f t="shared" si="4"/>
        <v>2019</v>
      </c>
      <c r="B283" s="105">
        <v>43670</v>
      </c>
      <c r="C283" s="183">
        <v>2.58</v>
      </c>
      <c r="D283" s="181">
        <f ca="1">STDEV(C283:OFFSET(C283,D$4,0))/AVERAGE(C283:OFFSET(C283,D$4,0))</f>
        <v>1.6385865867940896E-2</v>
      </c>
      <c r="E283" s="116">
        <v>3.66</v>
      </c>
      <c r="F283" s="181">
        <v>1.78780172934839E-2</v>
      </c>
      <c r="G283" s="34"/>
      <c r="H283" s="181"/>
      <c r="I283" s="5"/>
      <c r="J283" s="5"/>
      <c r="K283" s="5"/>
      <c r="L283" s="5"/>
      <c r="M283" s="5"/>
      <c r="N283" s="5"/>
      <c r="O283" s="5"/>
      <c r="P283" s="5"/>
      <c r="Q283" s="5"/>
      <c r="R283" s="5"/>
      <c r="S283" s="5"/>
      <c r="T283" s="5"/>
      <c r="U283" s="5"/>
      <c r="V283" s="5"/>
      <c r="W283" s="177"/>
      <c r="X283" s="5"/>
      <c r="Y283" s="5"/>
    </row>
    <row r="284" spans="1:25" ht="15" customHeight="1" x14ac:dyDescent="0.15">
      <c r="A284" s="116">
        <f t="shared" si="4"/>
        <v>2019</v>
      </c>
      <c r="B284" s="105">
        <v>43669</v>
      </c>
      <c r="C284" s="183">
        <v>2.61</v>
      </c>
      <c r="D284" s="181">
        <f ca="1">STDEV(C284:OFFSET(C284,D$4,0))/AVERAGE(C284:OFFSET(C284,D$4,0))</f>
        <v>1.6751112104760508E-2</v>
      </c>
      <c r="E284" s="116">
        <v>3.71</v>
      </c>
      <c r="F284" s="181">
        <v>1.8517641515127001E-2</v>
      </c>
      <c r="G284" s="34"/>
      <c r="H284" s="181"/>
      <c r="I284" s="5"/>
      <c r="J284" s="5"/>
      <c r="K284" s="5"/>
      <c r="L284" s="5"/>
      <c r="M284" s="5"/>
      <c r="N284" s="5"/>
      <c r="O284" s="5"/>
      <c r="P284" s="5"/>
      <c r="Q284" s="5"/>
      <c r="R284" s="5"/>
      <c r="S284" s="5"/>
      <c r="T284" s="5"/>
      <c r="U284" s="5"/>
      <c r="V284" s="5"/>
      <c r="W284" s="177"/>
      <c r="X284" s="5"/>
      <c r="Y284" s="5"/>
    </row>
    <row r="285" spans="1:25" ht="15" customHeight="1" x14ac:dyDescent="0.15">
      <c r="A285" s="116">
        <f t="shared" si="4"/>
        <v>2019</v>
      </c>
      <c r="B285" s="105">
        <v>43668</v>
      </c>
      <c r="C285" s="183">
        <v>2.58</v>
      </c>
      <c r="D285" s="181">
        <f ca="1">STDEV(C285:OFFSET(C285,D$4,0))/AVERAGE(C285:OFFSET(C285,D$4,0))</f>
        <v>1.6508726904250783E-2</v>
      </c>
      <c r="E285" s="116">
        <v>3.68</v>
      </c>
      <c r="F285" s="181">
        <v>1.8772848737533699E-2</v>
      </c>
      <c r="G285" s="34"/>
      <c r="H285" s="181"/>
      <c r="I285" s="5"/>
      <c r="J285" s="5"/>
      <c r="K285" s="5"/>
      <c r="L285" s="5"/>
      <c r="M285" s="5"/>
      <c r="N285" s="5"/>
      <c r="O285" s="5"/>
      <c r="P285" s="5"/>
      <c r="Q285" s="5"/>
      <c r="R285" s="5"/>
      <c r="S285" s="5"/>
      <c r="T285" s="5"/>
      <c r="U285" s="5"/>
      <c r="V285" s="5"/>
      <c r="W285" s="177"/>
      <c r="X285" s="5"/>
      <c r="Y285" s="5"/>
    </row>
    <row r="286" spans="1:25" ht="15" customHeight="1" x14ac:dyDescent="0.15">
      <c r="A286" s="116">
        <f t="shared" si="4"/>
        <v>2019</v>
      </c>
      <c r="B286" s="105">
        <v>43665</v>
      </c>
      <c r="C286" s="183">
        <v>2.57</v>
      </c>
      <c r="D286" s="181">
        <f ca="1">STDEV(C286:OFFSET(C286,D$4,0))/AVERAGE(C286:OFFSET(C286,D$4,0))</f>
        <v>1.6871193298582735E-2</v>
      </c>
      <c r="E286" s="116">
        <v>3.69</v>
      </c>
      <c r="F286" s="181">
        <v>1.9148723320883899E-2</v>
      </c>
      <c r="G286" s="34"/>
      <c r="H286" s="181"/>
      <c r="I286" s="5"/>
      <c r="J286" s="5"/>
      <c r="K286" s="5"/>
      <c r="L286" s="5"/>
      <c r="M286" s="5"/>
      <c r="N286" s="5"/>
      <c r="O286" s="5"/>
      <c r="P286" s="5"/>
      <c r="Q286" s="5"/>
      <c r="R286" s="5"/>
      <c r="S286" s="5"/>
      <c r="T286" s="5"/>
      <c r="U286" s="5"/>
      <c r="V286" s="5"/>
      <c r="W286" s="177"/>
      <c r="X286" s="5"/>
      <c r="Y286" s="5"/>
    </row>
    <row r="287" spans="1:25" ht="15" customHeight="1" x14ac:dyDescent="0.15">
      <c r="A287" s="116">
        <f t="shared" si="4"/>
        <v>2019</v>
      </c>
      <c r="B287" s="105">
        <v>43664</v>
      </c>
      <c r="C287" s="183">
        <v>2.56</v>
      </c>
      <c r="D287" s="181">
        <f ca="1">STDEV(C287:OFFSET(C287,D$4,0))/AVERAGE(C287:OFFSET(C287,D$4,0))</f>
        <v>1.7371376589155194E-2</v>
      </c>
      <c r="E287" s="116">
        <v>3.69</v>
      </c>
      <c r="F287" s="181">
        <v>1.9742820145510102E-2</v>
      </c>
      <c r="G287" s="34"/>
      <c r="H287" s="181"/>
      <c r="I287" s="5"/>
      <c r="J287" s="5"/>
      <c r="K287" s="5"/>
      <c r="L287" s="5"/>
      <c r="M287" s="5"/>
      <c r="N287" s="5"/>
      <c r="O287" s="5"/>
      <c r="P287" s="5"/>
      <c r="Q287" s="5"/>
      <c r="R287" s="5"/>
      <c r="S287" s="5"/>
      <c r="T287" s="5"/>
      <c r="U287" s="5"/>
      <c r="V287" s="5"/>
      <c r="W287" s="177"/>
      <c r="X287" s="5"/>
      <c r="Y287" s="5"/>
    </row>
    <row r="288" spans="1:25" ht="15" customHeight="1" x14ac:dyDescent="0.15">
      <c r="A288" s="116">
        <f t="shared" si="4"/>
        <v>2019</v>
      </c>
      <c r="B288" s="105">
        <v>43663</v>
      </c>
      <c r="C288" s="183">
        <v>2.57</v>
      </c>
      <c r="D288" s="181">
        <f ca="1">STDEV(C288:OFFSET(C288,D$4,0))/AVERAGE(C288:OFFSET(C288,D$4,0))</f>
        <v>1.7448500086117334E-2</v>
      </c>
      <c r="E288" s="116">
        <v>3.69</v>
      </c>
      <c r="F288" s="181">
        <v>1.968818274211E-2</v>
      </c>
      <c r="G288" s="34"/>
      <c r="H288" s="181"/>
      <c r="I288" s="5"/>
      <c r="J288" s="5"/>
      <c r="K288" s="5"/>
      <c r="L288" s="5"/>
      <c r="M288" s="5"/>
      <c r="N288" s="5"/>
      <c r="O288" s="5"/>
      <c r="P288" s="5"/>
      <c r="Q288" s="5"/>
      <c r="R288" s="5"/>
      <c r="S288" s="5"/>
      <c r="T288" s="5"/>
      <c r="U288" s="5"/>
      <c r="V288" s="5"/>
      <c r="W288" s="177"/>
      <c r="X288" s="5"/>
      <c r="Y288" s="5"/>
    </row>
    <row r="289" spans="1:25" ht="15" customHeight="1" x14ac:dyDescent="0.15">
      <c r="A289" s="116">
        <f t="shared" si="4"/>
        <v>2019</v>
      </c>
      <c r="B289" s="105">
        <v>43662</v>
      </c>
      <c r="C289" s="183">
        <v>2.63</v>
      </c>
      <c r="D289" s="181">
        <f ca="1">STDEV(C289:OFFSET(C289,D$4,0))/AVERAGE(C289:OFFSET(C289,D$4,0))</f>
        <v>1.7716058289640107E-2</v>
      </c>
      <c r="E289" s="116">
        <v>3.75</v>
      </c>
      <c r="F289" s="181">
        <v>1.9197539085227502E-2</v>
      </c>
      <c r="G289" s="34"/>
      <c r="H289" s="181"/>
      <c r="I289" s="5"/>
      <c r="J289" s="5"/>
      <c r="K289" s="5"/>
      <c r="L289" s="5"/>
      <c r="M289" s="5"/>
      <c r="N289" s="5"/>
      <c r="O289" s="5"/>
      <c r="P289" s="5"/>
      <c r="Q289" s="5"/>
      <c r="R289" s="5"/>
      <c r="S289" s="5"/>
      <c r="T289" s="5"/>
      <c r="U289" s="5"/>
      <c r="V289" s="5"/>
      <c r="W289" s="177"/>
      <c r="X289" s="5"/>
      <c r="Y289" s="5"/>
    </row>
    <row r="290" spans="1:25" ht="15" customHeight="1" x14ac:dyDescent="0.15">
      <c r="A290" s="116">
        <f t="shared" si="4"/>
        <v>2019</v>
      </c>
      <c r="B290" s="105">
        <v>43661</v>
      </c>
      <c r="C290" s="183">
        <v>2.61</v>
      </c>
      <c r="D290" s="181">
        <f ca="1">STDEV(C290:OFFSET(C290,D$4,0))/AVERAGE(C290:OFFSET(C290,D$4,0))</f>
        <v>1.7238421499532728E-2</v>
      </c>
      <c r="E290" s="116">
        <v>3.73</v>
      </c>
      <c r="F290" s="181">
        <v>1.92438211380913E-2</v>
      </c>
      <c r="G290" s="34"/>
      <c r="H290" s="181"/>
      <c r="I290" s="5"/>
      <c r="J290" s="5"/>
      <c r="K290" s="5"/>
      <c r="L290" s="5"/>
      <c r="M290" s="5"/>
      <c r="N290" s="5"/>
      <c r="O290" s="5"/>
      <c r="P290" s="5"/>
      <c r="Q290" s="5"/>
      <c r="R290" s="5"/>
      <c r="S290" s="5"/>
      <c r="T290" s="5"/>
      <c r="U290" s="5"/>
      <c r="V290" s="5"/>
      <c r="W290" s="177"/>
      <c r="X290" s="5"/>
      <c r="Y290" s="5"/>
    </row>
    <row r="291" spans="1:25" ht="15" customHeight="1" x14ac:dyDescent="0.15">
      <c r="A291" s="116">
        <f t="shared" si="4"/>
        <v>2019</v>
      </c>
      <c r="B291" s="105">
        <v>43658</v>
      </c>
      <c r="C291" s="183">
        <v>2.64</v>
      </c>
      <c r="D291" s="181">
        <f ca="1">STDEV(C291:OFFSET(C291,D$4,0))/AVERAGE(C291:OFFSET(C291,D$4,0))</f>
        <v>1.790722979578209E-2</v>
      </c>
      <c r="E291" s="116">
        <v>3.76</v>
      </c>
      <c r="F291" s="181">
        <v>1.9432407080797701E-2</v>
      </c>
      <c r="G291" s="34"/>
      <c r="H291" s="181"/>
      <c r="I291" s="5"/>
      <c r="J291" s="5"/>
      <c r="K291" s="5"/>
      <c r="L291" s="5"/>
      <c r="M291" s="5"/>
      <c r="N291" s="5"/>
      <c r="O291" s="5"/>
      <c r="P291" s="5"/>
      <c r="Q291" s="5"/>
      <c r="R291" s="5"/>
      <c r="S291" s="5"/>
      <c r="T291" s="5"/>
      <c r="U291" s="5"/>
      <c r="V291" s="5"/>
      <c r="W291" s="177"/>
      <c r="X291" s="5"/>
      <c r="Y291" s="5"/>
    </row>
    <row r="292" spans="1:25" ht="15" customHeight="1" x14ac:dyDescent="0.15">
      <c r="A292" s="116">
        <f t="shared" si="4"/>
        <v>2019</v>
      </c>
      <c r="B292" s="105">
        <v>43657</v>
      </c>
      <c r="C292" s="183">
        <v>2.65</v>
      </c>
      <c r="D292" s="181">
        <f ca="1">STDEV(C292:OFFSET(C292,D$4,0))/AVERAGE(C292:OFFSET(C292,D$4,0))</f>
        <v>1.9153933143645871E-2</v>
      </c>
      <c r="E292" s="116">
        <v>3.78</v>
      </c>
      <c r="F292" s="181">
        <v>1.9814859325755899E-2</v>
      </c>
      <c r="G292" s="34"/>
      <c r="H292" s="181"/>
      <c r="I292" s="5"/>
      <c r="J292" s="5"/>
      <c r="K292" s="5"/>
      <c r="L292" s="5"/>
      <c r="M292" s="5"/>
      <c r="N292" s="5"/>
      <c r="O292" s="5"/>
      <c r="P292" s="5"/>
      <c r="Q292" s="5"/>
      <c r="R292" s="5"/>
      <c r="S292" s="5"/>
      <c r="T292" s="5"/>
      <c r="U292" s="5"/>
      <c r="V292" s="5"/>
      <c r="W292" s="177"/>
      <c r="X292" s="5"/>
      <c r="Y292" s="5"/>
    </row>
    <row r="293" spans="1:25" ht="15" customHeight="1" x14ac:dyDescent="0.15">
      <c r="A293" s="116">
        <f t="shared" si="4"/>
        <v>2019</v>
      </c>
      <c r="B293" s="105">
        <v>43656</v>
      </c>
      <c r="C293" s="183">
        <v>2.57</v>
      </c>
      <c r="D293" s="181">
        <f ca="1">STDEV(C293:OFFSET(C293,D$4,0))/AVERAGE(C293:OFFSET(C293,D$4,0))</f>
        <v>2.0424943462695879E-2</v>
      </c>
      <c r="E293" s="116">
        <v>3.72</v>
      </c>
      <c r="F293" s="181">
        <v>2.0528499320533501E-2</v>
      </c>
      <c r="G293" s="34"/>
      <c r="H293" s="181"/>
      <c r="I293" s="5"/>
      <c r="J293" s="5"/>
      <c r="K293" s="5"/>
      <c r="L293" s="5"/>
      <c r="M293" s="5"/>
      <c r="N293" s="5"/>
      <c r="O293" s="5"/>
      <c r="P293" s="5"/>
      <c r="Q293" s="5"/>
      <c r="R293" s="5"/>
      <c r="S293" s="5"/>
      <c r="T293" s="5"/>
      <c r="U293" s="5"/>
      <c r="V293" s="5"/>
      <c r="W293" s="177"/>
      <c r="X293" s="5"/>
      <c r="Y293" s="5"/>
    </row>
    <row r="294" spans="1:25" ht="15" customHeight="1" x14ac:dyDescent="0.15">
      <c r="A294" s="116">
        <f t="shared" si="4"/>
        <v>2019</v>
      </c>
      <c r="B294" s="105">
        <v>43655</v>
      </c>
      <c r="C294" s="183">
        <v>2.54</v>
      </c>
      <c r="D294" s="181">
        <f ca="1">STDEV(C294:OFFSET(C294,D$4,0))/AVERAGE(C294:OFFSET(C294,D$4,0))</f>
        <v>2.3738615692579908E-2</v>
      </c>
      <c r="E294" s="116">
        <v>3.69</v>
      </c>
      <c r="F294" s="181">
        <v>2.1337872400583199E-2</v>
      </c>
      <c r="G294" s="34"/>
      <c r="H294" s="181"/>
      <c r="I294" s="5"/>
      <c r="J294" s="5"/>
      <c r="K294" s="5"/>
      <c r="L294" s="5"/>
      <c r="M294" s="5"/>
      <c r="N294" s="5"/>
      <c r="O294" s="5"/>
      <c r="P294" s="5"/>
      <c r="Q294" s="5"/>
      <c r="R294" s="5"/>
      <c r="S294" s="5"/>
      <c r="T294" s="5"/>
      <c r="U294" s="5"/>
      <c r="V294" s="5"/>
      <c r="W294" s="177"/>
      <c r="X294" s="5"/>
      <c r="Y294" s="5"/>
    </row>
    <row r="295" spans="1:25" ht="15" customHeight="1" x14ac:dyDescent="0.15">
      <c r="A295" s="116">
        <f t="shared" si="4"/>
        <v>2019</v>
      </c>
      <c r="B295" s="105">
        <v>43654</v>
      </c>
      <c r="C295" s="183">
        <v>2.5299999999999998</v>
      </c>
      <c r="D295" s="181">
        <f ca="1">STDEV(C295:OFFSET(C295,D$4,0))/AVERAGE(C295:OFFSET(C295,D$4,0))</f>
        <v>2.623109584484723E-2</v>
      </c>
      <c r="E295" s="116">
        <v>3.68</v>
      </c>
      <c r="F295" s="181">
        <v>2.1319539564601801E-2</v>
      </c>
      <c r="G295" s="34"/>
      <c r="H295" s="181"/>
      <c r="I295" s="5"/>
      <c r="J295" s="5"/>
      <c r="K295" s="5"/>
      <c r="L295" s="5"/>
      <c r="M295" s="5"/>
      <c r="N295" s="5"/>
      <c r="O295" s="5"/>
      <c r="P295" s="5"/>
      <c r="Q295" s="5"/>
      <c r="R295" s="5"/>
      <c r="S295" s="5"/>
      <c r="T295" s="5"/>
      <c r="U295" s="5"/>
      <c r="V295" s="5"/>
      <c r="W295" s="177"/>
      <c r="X295" s="5"/>
      <c r="Y295" s="5"/>
    </row>
    <row r="296" spans="1:25" ht="15" customHeight="1" x14ac:dyDescent="0.15">
      <c r="A296" s="116">
        <f t="shared" si="4"/>
        <v>2019</v>
      </c>
      <c r="B296" s="105">
        <v>43651</v>
      </c>
      <c r="C296" s="183">
        <v>2.54</v>
      </c>
      <c r="D296" s="181">
        <f ca="1">STDEV(C296:OFFSET(C296,D$4,0))/AVERAGE(C296:OFFSET(C296,D$4,0))</f>
        <v>3.0344870780679576E-2</v>
      </c>
      <c r="E296" s="116">
        <v>3.72</v>
      </c>
      <c r="F296" s="181">
        <v>2.2001957594843399E-2</v>
      </c>
      <c r="G296" s="34"/>
      <c r="H296" s="181"/>
      <c r="I296" s="5"/>
      <c r="J296" s="5"/>
      <c r="K296" s="5"/>
      <c r="L296" s="5"/>
      <c r="M296" s="5"/>
      <c r="N296" s="5"/>
      <c r="O296" s="5"/>
      <c r="P296" s="5"/>
      <c r="Q296" s="5"/>
      <c r="R296" s="5"/>
      <c r="S296" s="5"/>
      <c r="T296" s="5"/>
      <c r="U296" s="5"/>
      <c r="V296" s="5"/>
      <c r="W296" s="177"/>
      <c r="X296" s="5"/>
      <c r="Y296" s="5"/>
    </row>
    <row r="297" spans="1:25" ht="15" customHeight="1" x14ac:dyDescent="0.15">
      <c r="A297" s="116">
        <f t="shared" si="4"/>
        <v>2019</v>
      </c>
      <c r="B297" s="105">
        <v>43649</v>
      </c>
      <c r="C297" s="183">
        <v>2.4700000000000002</v>
      </c>
      <c r="D297" s="181">
        <f ca="1">STDEV(C297:OFFSET(C297,D$4,0))/AVERAGE(C297:OFFSET(C297,D$4,0))</f>
        <v>3.426650700423111E-2</v>
      </c>
      <c r="E297" s="116">
        <v>3.64</v>
      </c>
      <c r="F297" s="181">
        <v>2.3033733186437699E-2</v>
      </c>
      <c r="G297" s="34"/>
      <c r="H297" s="181"/>
      <c r="I297" s="5"/>
      <c r="J297" s="5"/>
      <c r="K297" s="5"/>
      <c r="L297" s="5"/>
      <c r="M297" s="5"/>
      <c r="N297" s="5"/>
      <c r="O297" s="5"/>
      <c r="P297" s="5"/>
      <c r="Q297" s="5"/>
      <c r="R297" s="5"/>
      <c r="S297" s="5"/>
      <c r="T297" s="5"/>
      <c r="U297" s="5"/>
      <c r="V297" s="5"/>
      <c r="W297" s="177"/>
      <c r="X297" s="5"/>
      <c r="Y297" s="5"/>
    </row>
    <row r="298" spans="1:25" ht="15" customHeight="1" x14ac:dyDescent="0.15">
      <c r="A298" s="116">
        <f t="shared" si="4"/>
        <v>2019</v>
      </c>
      <c r="B298" s="105">
        <v>43648</v>
      </c>
      <c r="C298" s="183">
        <v>2.5099999999999998</v>
      </c>
      <c r="D298" s="181">
        <f ca="1">STDEV(C298:OFFSET(C298,D$4,0))/AVERAGE(C298:OFFSET(C298,D$4,0))</f>
        <v>3.5999336157844078E-2</v>
      </c>
      <c r="E298" s="116">
        <v>3.68</v>
      </c>
      <c r="F298" s="181">
        <v>2.2304496409209399E-2</v>
      </c>
      <c r="G298" s="34"/>
      <c r="H298" s="181"/>
      <c r="I298" s="5"/>
      <c r="J298" s="5"/>
      <c r="K298" s="5"/>
      <c r="L298" s="5"/>
      <c r="M298" s="5"/>
      <c r="N298" s="5"/>
      <c r="O298" s="5"/>
      <c r="P298" s="5"/>
      <c r="Q298" s="5"/>
      <c r="R298" s="5"/>
      <c r="S298" s="5"/>
      <c r="T298" s="5"/>
      <c r="U298" s="5"/>
      <c r="V298" s="5"/>
      <c r="W298" s="177"/>
      <c r="X298" s="5"/>
      <c r="Y298" s="5"/>
    </row>
    <row r="299" spans="1:25" ht="15" customHeight="1" x14ac:dyDescent="0.15">
      <c r="A299" s="116">
        <f t="shared" si="4"/>
        <v>2019</v>
      </c>
      <c r="B299" s="105">
        <v>43647</v>
      </c>
      <c r="C299" s="183">
        <v>2.5499999999999998</v>
      </c>
      <c r="D299" s="181">
        <f ca="1">STDEV(C299:OFFSET(C299,D$4,0))/AVERAGE(C299:OFFSET(C299,D$4,0))</f>
        <v>3.7571134661834649E-2</v>
      </c>
      <c r="E299" s="116">
        <v>3.74</v>
      </c>
      <c r="F299" s="181">
        <v>2.1798294917824E-2</v>
      </c>
      <c r="G299" s="34"/>
      <c r="H299" s="181"/>
      <c r="I299" s="5"/>
      <c r="J299" s="5"/>
      <c r="K299" s="5"/>
      <c r="L299" s="5"/>
      <c r="M299" s="5"/>
      <c r="N299" s="5"/>
      <c r="O299" s="5"/>
      <c r="P299" s="5"/>
      <c r="Q299" s="5"/>
      <c r="R299" s="5"/>
      <c r="S299" s="5"/>
      <c r="T299" s="5"/>
      <c r="U299" s="5"/>
      <c r="V299" s="5"/>
      <c r="W299" s="177"/>
      <c r="X299" s="5"/>
      <c r="Y299" s="5"/>
    </row>
    <row r="300" spans="1:25" ht="15" customHeight="1" x14ac:dyDescent="0.15">
      <c r="A300" s="116">
        <f t="shared" si="4"/>
        <v>2019</v>
      </c>
      <c r="B300" s="105">
        <v>43644</v>
      </c>
      <c r="C300" s="183">
        <v>2.52</v>
      </c>
      <c r="D300" s="181">
        <f ca="1">STDEV(C300:OFFSET(C300,D$4,0))/AVERAGE(C300:OFFSET(C300,D$4,0))</f>
        <v>3.9681647950972794E-2</v>
      </c>
      <c r="E300" s="116">
        <v>3.72</v>
      </c>
      <c r="F300" s="181">
        <v>2.2058923674459999E-2</v>
      </c>
      <c r="G300" s="34"/>
      <c r="H300" s="181"/>
      <c r="I300" s="5"/>
      <c r="J300" s="5"/>
      <c r="K300" s="5"/>
      <c r="L300" s="5"/>
      <c r="M300" s="5"/>
      <c r="N300" s="5"/>
      <c r="O300" s="5"/>
      <c r="P300" s="5"/>
      <c r="Q300" s="5"/>
      <c r="R300" s="5"/>
      <c r="S300" s="5"/>
      <c r="T300" s="5"/>
      <c r="U300" s="5"/>
      <c r="V300" s="5"/>
      <c r="W300" s="177"/>
      <c r="X300" s="5"/>
      <c r="Y300" s="5"/>
    </row>
    <row r="301" spans="1:25" ht="15" customHeight="1" x14ac:dyDescent="0.15">
      <c r="A301" s="116">
        <f t="shared" si="4"/>
        <v>2019</v>
      </c>
      <c r="B301" s="105">
        <v>43643</v>
      </c>
      <c r="C301" s="183">
        <v>2.52</v>
      </c>
      <c r="D301" s="181">
        <f ca="1">STDEV(C301:OFFSET(C301,D$4,0))/AVERAGE(C301:OFFSET(C301,D$4,0))</f>
        <v>4.0525585324991939E-2</v>
      </c>
      <c r="E301" s="116">
        <v>3.72</v>
      </c>
      <c r="F301" s="181">
        <v>2.1681189217601302E-2</v>
      </c>
      <c r="G301" s="34"/>
      <c r="H301" s="181"/>
      <c r="I301" s="5"/>
      <c r="J301" s="5"/>
      <c r="K301" s="5"/>
      <c r="L301" s="5"/>
      <c r="M301" s="5"/>
      <c r="N301" s="5"/>
      <c r="O301" s="5"/>
      <c r="P301" s="5"/>
      <c r="Q301" s="5"/>
      <c r="R301" s="5"/>
      <c r="S301" s="5"/>
      <c r="T301" s="5"/>
      <c r="U301" s="5"/>
      <c r="V301" s="5"/>
      <c r="W301" s="177"/>
      <c r="X301" s="5"/>
      <c r="Y301" s="5"/>
    </row>
    <row r="302" spans="1:25" ht="15" customHeight="1" x14ac:dyDescent="0.15">
      <c r="A302" s="116">
        <f t="shared" si="4"/>
        <v>2019</v>
      </c>
      <c r="B302" s="105">
        <v>43642</v>
      </c>
      <c r="C302" s="183">
        <v>2.57</v>
      </c>
      <c r="D302" s="181">
        <f ca="1">STDEV(C302:OFFSET(C302,D$4,0))/AVERAGE(C302:OFFSET(C302,D$4,0))</f>
        <v>4.1819197983836473E-2</v>
      </c>
      <c r="E302" s="116">
        <v>3.77</v>
      </c>
      <c r="F302" s="181">
        <v>2.1300936682671901E-2</v>
      </c>
      <c r="G302" s="34"/>
      <c r="H302" s="181"/>
      <c r="I302" s="5"/>
      <c r="J302" s="5"/>
      <c r="K302" s="5"/>
      <c r="L302" s="5"/>
      <c r="M302" s="5"/>
      <c r="N302" s="5"/>
      <c r="O302" s="5"/>
      <c r="P302" s="5"/>
      <c r="Q302" s="5"/>
      <c r="R302" s="5"/>
      <c r="S302" s="5"/>
      <c r="T302" s="5"/>
      <c r="U302" s="5"/>
      <c r="V302" s="5"/>
      <c r="W302" s="177"/>
      <c r="X302" s="5"/>
      <c r="Y302" s="5"/>
    </row>
    <row r="303" spans="1:25" ht="15" customHeight="1" x14ac:dyDescent="0.15">
      <c r="A303" s="116">
        <f t="shared" si="4"/>
        <v>2019</v>
      </c>
      <c r="B303" s="105">
        <v>43641</v>
      </c>
      <c r="C303" s="183">
        <v>2.5299999999999998</v>
      </c>
      <c r="D303" s="181">
        <f ca="1">STDEV(C303:OFFSET(C303,D$4,0))/AVERAGE(C303:OFFSET(C303,D$4,0))</f>
        <v>4.2777000147344139E-2</v>
      </c>
      <c r="E303" s="116">
        <v>3.74</v>
      </c>
      <c r="F303" s="181">
        <v>2.1166143513600699E-2</v>
      </c>
      <c r="G303" s="34"/>
      <c r="H303" s="181"/>
      <c r="I303" s="5"/>
      <c r="J303" s="5"/>
      <c r="K303" s="5"/>
      <c r="L303" s="5"/>
      <c r="M303" s="5"/>
      <c r="N303" s="5"/>
      <c r="O303" s="5"/>
      <c r="P303" s="5"/>
      <c r="Q303" s="5"/>
      <c r="R303" s="5"/>
      <c r="S303" s="5"/>
      <c r="T303" s="5"/>
      <c r="U303" s="5"/>
      <c r="V303" s="5"/>
      <c r="W303" s="177"/>
      <c r="X303" s="5"/>
      <c r="Y303" s="5"/>
    </row>
    <row r="304" spans="1:25" ht="15" customHeight="1" x14ac:dyDescent="0.15">
      <c r="A304" s="116">
        <f t="shared" si="4"/>
        <v>2019</v>
      </c>
      <c r="B304" s="105">
        <v>43640</v>
      </c>
      <c r="C304" s="183">
        <v>2.5499999999999998</v>
      </c>
      <c r="D304" s="181">
        <f ca="1">STDEV(C304:OFFSET(C304,D$4,0))/AVERAGE(C304:OFFSET(C304,D$4,0))</f>
        <v>4.404921652063272E-2</v>
      </c>
      <c r="E304" s="116">
        <v>3.76</v>
      </c>
      <c r="F304" s="181">
        <v>2.0633353898025501E-2</v>
      </c>
      <c r="G304" s="34"/>
      <c r="H304" s="181"/>
      <c r="I304" s="5"/>
      <c r="J304" s="5"/>
      <c r="K304" s="5"/>
      <c r="L304" s="5"/>
      <c r="M304" s="5"/>
      <c r="N304" s="5"/>
      <c r="O304" s="5"/>
      <c r="P304" s="5"/>
      <c r="Q304" s="5"/>
      <c r="R304" s="5"/>
      <c r="S304" s="5"/>
      <c r="T304" s="5"/>
      <c r="U304" s="5"/>
      <c r="V304" s="5"/>
      <c r="W304" s="177"/>
      <c r="X304" s="5"/>
      <c r="Y304" s="5"/>
    </row>
    <row r="305" spans="1:25" ht="15" customHeight="1" x14ac:dyDescent="0.15">
      <c r="A305" s="116">
        <f t="shared" si="4"/>
        <v>2019</v>
      </c>
      <c r="B305" s="105">
        <v>43637</v>
      </c>
      <c r="C305" s="183">
        <v>2.59</v>
      </c>
      <c r="D305" s="181">
        <f ca="1">STDEV(C305:OFFSET(C305,D$4,0))/AVERAGE(C305:OFFSET(C305,D$4,0))</f>
        <v>4.4771547086768046E-2</v>
      </c>
      <c r="E305" s="116">
        <v>3.8</v>
      </c>
      <c r="F305" s="181">
        <v>2.02930336597546E-2</v>
      </c>
      <c r="G305" s="34"/>
      <c r="H305" s="181"/>
      <c r="I305" s="5"/>
      <c r="J305" s="5"/>
      <c r="K305" s="5"/>
      <c r="L305" s="5"/>
      <c r="M305" s="5"/>
      <c r="N305" s="5"/>
      <c r="O305" s="5"/>
      <c r="P305" s="5"/>
      <c r="Q305" s="5"/>
      <c r="R305" s="5"/>
      <c r="S305" s="5"/>
      <c r="T305" s="5"/>
      <c r="U305" s="5"/>
      <c r="V305" s="5"/>
      <c r="W305" s="177"/>
      <c r="X305" s="5"/>
      <c r="Y305" s="5"/>
    </row>
    <row r="306" spans="1:25" ht="15" customHeight="1" x14ac:dyDescent="0.15">
      <c r="A306" s="116">
        <f t="shared" si="4"/>
        <v>2019</v>
      </c>
      <c r="B306" s="105">
        <v>43636</v>
      </c>
      <c r="C306" s="183">
        <v>2.5299999999999998</v>
      </c>
      <c r="D306" s="181">
        <f ca="1">STDEV(C306:OFFSET(C306,D$4,0))/AVERAGE(C306:OFFSET(C306,D$4,0))</f>
        <v>4.602875440609324E-2</v>
      </c>
      <c r="E306" s="116">
        <v>3.76</v>
      </c>
      <c r="F306" s="181">
        <v>2.04134758584502E-2</v>
      </c>
      <c r="G306" s="34"/>
      <c r="H306" s="181"/>
      <c r="I306" s="5"/>
      <c r="J306" s="5"/>
      <c r="K306" s="5"/>
      <c r="L306" s="5"/>
      <c r="M306" s="5"/>
      <c r="N306" s="5"/>
      <c r="O306" s="5"/>
      <c r="P306" s="5"/>
      <c r="Q306" s="5"/>
      <c r="R306" s="5"/>
      <c r="S306" s="5"/>
      <c r="T306" s="5"/>
      <c r="U306" s="5"/>
      <c r="V306" s="5"/>
      <c r="W306" s="177"/>
      <c r="X306" s="5"/>
      <c r="Y306" s="5"/>
    </row>
    <row r="307" spans="1:25" ht="15" customHeight="1" x14ac:dyDescent="0.15">
      <c r="A307" s="116">
        <f t="shared" si="4"/>
        <v>2019</v>
      </c>
      <c r="B307" s="105">
        <v>43635</v>
      </c>
      <c r="C307" s="183">
        <v>2.54</v>
      </c>
      <c r="D307" s="181">
        <f ca="1">STDEV(C307:OFFSET(C307,D$4,0))/AVERAGE(C307:OFFSET(C307,D$4,0))</f>
        <v>4.5572778664908643E-2</v>
      </c>
      <c r="E307" s="116">
        <v>3.78</v>
      </c>
      <c r="F307" s="181">
        <v>1.9345481097885898E-2</v>
      </c>
      <c r="G307" s="34"/>
      <c r="H307" s="181"/>
      <c r="I307" s="5"/>
      <c r="J307" s="5"/>
      <c r="K307" s="5"/>
      <c r="L307" s="5"/>
      <c r="M307" s="5"/>
      <c r="N307" s="5"/>
      <c r="O307" s="5"/>
      <c r="P307" s="5"/>
      <c r="Q307" s="5"/>
      <c r="R307" s="5"/>
      <c r="S307" s="5"/>
      <c r="T307" s="5"/>
      <c r="U307" s="5"/>
      <c r="V307" s="5"/>
      <c r="W307" s="177"/>
      <c r="X307" s="5"/>
      <c r="Y307" s="5"/>
    </row>
    <row r="308" spans="1:25" ht="15" customHeight="1" x14ac:dyDescent="0.15">
      <c r="A308" s="116">
        <f t="shared" si="4"/>
        <v>2019</v>
      </c>
      <c r="B308" s="105">
        <v>43634</v>
      </c>
      <c r="C308" s="183">
        <v>2.5499999999999998</v>
      </c>
      <c r="D308" s="181">
        <f ca="1">STDEV(C308:OFFSET(C308,D$4,0))/AVERAGE(C308:OFFSET(C308,D$4,0))</f>
        <v>4.5750358465233593E-2</v>
      </c>
      <c r="E308" s="116">
        <v>3.81</v>
      </c>
      <c r="F308" s="181">
        <v>1.8774969157483001E-2</v>
      </c>
      <c r="G308" s="34"/>
      <c r="H308" s="181"/>
      <c r="I308" s="5"/>
      <c r="J308" s="5"/>
      <c r="K308" s="5"/>
      <c r="L308" s="5"/>
      <c r="M308" s="5"/>
      <c r="N308" s="5"/>
      <c r="O308" s="5"/>
      <c r="P308" s="5"/>
      <c r="Q308" s="5"/>
      <c r="R308" s="5"/>
      <c r="S308" s="5"/>
      <c r="T308" s="5"/>
      <c r="U308" s="5"/>
      <c r="V308" s="5"/>
      <c r="W308" s="177"/>
      <c r="X308" s="5"/>
      <c r="Y308" s="5"/>
    </row>
    <row r="309" spans="1:25" ht="15" customHeight="1" x14ac:dyDescent="0.15">
      <c r="A309" s="116">
        <f t="shared" si="4"/>
        <v>2019</v>
      </c>
      <c r="B309" s="105">
        <v>43633</v>
      </c>
      <c r="C309" s="183">
        <v>2.58</v>
      </c>
      <c r="D309" s="181">
        <f ca="1">STDEV(C309:OFFSET(C309,D$4,0))/AVERAGE(C309:OFFSET(C309,D$4,0))</f>
        <v>4.6035003176923203E-2</v>
      </c>
      <c r="E309" s="116">
        <v>3.84</v>
      </c>
      <c r="F309" s="181">
        <v>1.86935210462096E-2</v>
      </c>
      <c r="G309" s="34"/>
      <c r="H309" s="181"/>
      <c r="I309" s="5"/>
      <c r="J309" s="5"/>
      <c r="K309" s="5"/>
      <c r="L309" s="5"/>
      <c r="M309" s="5"/>
      <c r="N309" s="5"/>
      <c r="O309" s="5"/>
      <c r="P309" s="5"/>
      <c r="Q309" s="5"/>
      <c r="R309" s="5"/>
      <c r="S309" s="5"/>
      <c r="T309" s="5"/>
      <c r="U309" s="5"/>
      <c r="V309" s="5"/>
      <c r="W309" s="177"/>
      <c r="X309" s="5"/>
      <c r="Y309" s="5"/>
    </row>
    <row r="310" spans="1:25" ht="15" customHeight="1" x14ac:dyDescent="0.15">
      <c r="A310" s="116">
        <f t="shared" si="4"/>
        <v>2019</v>
      </c>
      <c r="B310" s="105">
        <v>43630</v>
      </c>
      <c r="C310" s="183">
        <v>2.59</v>
      </c>
      <c r="D310" s="181">
        <f ca="1">STDEV(C310:OFFSET(C310,D$4,0))/AVERAGE(C310:OFFSET(C310,D$4,0))</f>
        <v>4.6574258430706464E-2</v>
      </c>
      <c r="E310" s="116">
        <v>3.86</v>
      </c>
      <c r="F310" s="181">
        <v>1.8935141050689799E-2</v>
      </c>
      <c r="G310" s="34"/>
      <c r="H310" s="181"/>
      <c r="I310" s="5"/>
      <c r="J310" s="5"/>
      <c r="K310" s="5"/>
      <c r="L310" s="5"/>
      <c r="M310" s="5"/>
      <c r="N310" s="5"/>
      <c r="O310" s="5"/>
      <c r="P310" s="5"/>
      <c r="Q310" s="5"/>
      <c r="R310" s="5"/>
      <c r="S310" s="5"/>
      <c r="T310" s="5"/>
      <c r="U310" s="5"/>
      <c r="V310" s="5"/>
      <c r="W310" s="177"/>
      <c r="X310" s="5"/>
      <c r="Y310" s="5"/>
    </row>
    <row r="311" spans="1:25" ht="15" customHeight="1" x14ac:dyDescent="0.15">
      <c r="A311" s="116">
        <f t="shared" si="4"/>
        <v>2019</v>
      </c>
      <c r="B311" s="105">
        <v>43629</v>
      </c>
      <c r="C311" s="183">
        <v>2.61</v>
      </c>
      <c r="D311" s="181">
        <f ca="1">STDEV(C311:OFFSET(C311,D$4,0))/AVERAGE(C311:OFFSET(C311,D$4,0))</f>
        <v>4.6555239684456004E-2</v>
      </c>
      <c r="E311" s="116">
        <v>3.87</v>
      </c>
      <c r="F311" s="181">
        <v>1.89026370654614E-2</v>
      </c>
      <c r="G311" s="34"/>
      <c r="H311" s="181"/>
      <c r="I311" s="5"/>
      <c r="J311" s="5"/>
      <c r="K311" s="5"/>
      <c r="L311" s="5"/>
      <c r="M311" s="5"/>
      <c r="N311" s="5"/>
      <c r="O311" s="5"/>
      <c r="P311" s="5"/>
      <c r="Q311" s="5"/>
      <c r="R311" s="5"/>
      <c r="S311" s="5"/>
      <c r="T311" s="5"/>
      <c r="U311" s="5"/>
      <c r="V311" s="5"/>
      <c r="W311" s="177"/>
      <c r="X311" s="5"/>
      <c r="Y311" s="5"/>
    </row>
    <row r="312" spans="1:25" ht="15" customHeight="1" x14ac:dyDescent="0.15">
      <c r="A312" s="116">
        <f t="shared" si="4"/>
        <v>2019</v>
      </c>
      <c r="B312" s="105">
        <v>43628</v>
      </c>
      <c r="C312" s="183">
        <v>2.62</v>
      </c>
      <c r="D312" s="181">
        <f ca="1">STDEV(C312:OFFSET(C312,D$4,0))/AVERAGE(C312:OFFSET(C312,D$4,0))</f>
        <v>4.6671563829569988E-2</v>
      </c>
      <c r="E312" s="116">
        <v>3.89</v>
      </c>
      <c r="F312" s="181">
        <v>1.9057654297243602E-2</v>
      </c>
      <c r="G312" s="34"/>
      <c r="H312" s="181"/>
      <c r="I312" s="5"/>
      <c r="J312" s="5"/>
      <c r="K312" s="5"/>
      <c r="L312" s="5"/>
      <c r="M312" s="5"/>
      <c r="N312" s="5"/>
      <c r="O312" s="5"/>
      <c r="P312" s="5"/>
      <c r="Q312" s="5"/>
      <c r="R312" s="5"/>
      <c r="S312" s="5"/>
      <c r="T312" s="5"/>
      <c r="U312" s="5"/>
      <c r="V312" s="5"/>
      <c r="W312" s="177"/>
      <c r="X312" s="5"/>
      <c r="Y312" s="5"/>
    </row>
    <row r="313" spans="1:25" ht="15" customHeight="1" x14ac:dyDescent="0.15">
      <c r="A313" s="116">
        <f t="shared" si="4"/>
        <v>2019</v>
      </c>
      <c r="B313" s="105">
        <v>43627</v>
      </c>
      <c r="C313" s="183">
        <v>2.62</v>
      </c>
      <c r="D313" s="181">
        <f ca="1">STDEV(C313:OFFSET(C313,D$4,0))/AVERAGE(C313:OFFSET(C313,D$4,0))</f>
        <v>4.7085265208385067E-2</v>
      </c>
      <c r="E313" s="116">
        <v>3.88</v>
      </c>
      <c r="F313" s="181">
        <v>1.96147814776617E-2</v>
      </c>
      <c r="G313" s="34"/>
      <c r="H313" s="181"/>
      <c r="I313" s="5"/>
      <c r="J313" s="5"/>
      <c r="K313" s="5"/>
      <c r="L313" s="5"/>
      <c r="M313" s="5"/>
      <c r="N313" s="5"/>
      <c r="O313" s="5"/>
      <c r="P313" s="5"/>
      <c r="Q313" s="5"/>
      <c r="R313" s="5"/>
      <c r="S313" s="5"/>
      <c r="T313" s="5"/>
      <c r="U313" s="5"/>
      <c r="V313" s="5"/>
      <c r="W313" s="177"/>
      <c r="X313" s="5"/>
      <c r="Y313" s="5"/>
    </row>
    <row r="314" spans="1:25" ht="15" customHeight="1" x14ac:dyDescent="0.15">
      <c r="A314" s="116">
        <f t="shared" si="4"/>
        <v>2019</v>
      </c>
      <c r="B314" s="105">
        <v>43626</v>
      </c>
      <c r="C314" s="183">
        <v>2.62</v>
      </c>
      <c r="D314" s="181">
        <f ca="1">STDEV(C314:OFFSET(C314,D$4,0))/AVERAGE(C314:OFFSET(C314,D$4,0))</f>
        <v>4.6610709825917612E-2</v>
      </c>
      <c r="E314" s="116">
        <v>3.89</v>
      </c>
      <c r="F314" s="181">
        <v>1.9544510972053099E-2</v>
      </c>
      <c r="G314" s="34"/>
      <c r="H314" s="181"/>
      <c r="I314" s="5"/>
      <c r="J314" s="5"/>
      <c r="K314" s="5"/>
      <c r="L314" s="5"/>
      <c r="M314" s="5"/>
      <c r="N314" s="5"/>
      <c r="O314" s="5"/>
      <c r="P314" s="5"/>
      <c r="Q314" s="5"/>
      <c r="R314" s="5"/>
      <c r="S314" s="5"/>
      <c r="T314" s="5"/>
      <c r="U314" s="5"/>
      <c r="V314" s="5"/>
      <c r="W314" s="177"/>
      <c r="X314" s="5"/>
      <c r="Y314" s="5"/>
    </row>
    <row r="315" spans="1:25" ht="15" customHeight="1" x14ac:dyDescent="0.15">
      <c r="A315" s="116">
        <f t="shared" si="4"/>
        <v>2019</v>
      </c>
      <c r="B315" s="105">
        <v>43623</v>
      </c>
      <c r="C315" s="183">
        <v>2.57</v>
      </c>
      <c r="D315" s="181">
        <f ca="1">STDEV(C315:OFFSET(C315,D$4,0))/AVERAGE(C315:OFFSET(C315,D$4,0))</f>
        <v>4.6105842396835788E-2</v>
      </c>
      <c r="E315" s="116">
        <v>3.84</v>
      </c>
      <c r="F315" s="181">
        <v>1.9647773203396099E-2</v>
      </c>
      <c r="G315" s="34"/>
      <c r="H315" s="181"/>
      <c r="I315" s="5"/>
      <c r="J315" s="5"/>
      <c r="K315" s="5"/>
      <c r="L315" s="5"/>
      <c r="M315" s="5"/>
      <c r="N315" s="5"/>
      <c r="O315" s="5"/>
      <c r="P315" s="5"/>
      <c r="Q315" s="5"/>
      <c r="R315" s="5"/>
      <c r="S315" s="5"/>
      <c r="T315" s="5"/>
      <c r="U315" s="5"/>
      <c r="V315" s="5"/>
      <c r="W315" s="177"/>
      <c r="X315" s="5"/>
      <c r="Y315" s="5"/>
    </row>
    <row r="316" spans="1:25" ht="15" customHeight="1" x14ac:dyDescent="0.15">
      <c r="A316" s="116">
        <f t="shared" si="4"/>
        <v>2019</v>
      </c>
      <c r="B316" s="105">
        <v>43622</v>
      </c>
      <c r="C316" s="183">
        <v>2.62</v>
      </c>
      <c r="D316" s="181">
        <f ca="1">STDEV(C316:OFFSET(C316,D$4,0))/AVERAGE(C316:OFFSET(C316,D$4,0))</f>
        <v>4.4265276646381559E-2</v>
      </c>
      <c r="E316" s="116">
        <v>3.88</v>
      </c>
      <c r="F316" s="181">
        <v>1.9032405157024101E-2</v>
      </c>
      <c r="G316" s="34"/>
      <c r="H316" s="181"/>
      <c r="I316" s="5"/>
      <c r="J316" s="5"/>
      <c r="K316" s="5"/>
      <c r="L316" s="5"/>
      <c r="M316" s="5"/>
      <c r="N316" s="5"/>
      <c r="O316" s="5"/>
      <c r="P316" s="5"/>
      <c r="Q316" s="5"/>
      <c r="R316" s="5"/>
      <c r="S316" s="5"/>
      <c r="T316" s="5"/>
      <c r="U316" s="5"/>
      <c r="V316" s="5"/>
      <c r="W316" s="177"/>
      <c r="X316" s="5"/>
      <c r="Y316" s="5"/>
    </row>
    <row r="317" spans="1:25" ht="15" customHeight="1" x14ac:dyDescent="0.15">
      <c r="A317" s="116">
        <f t="shared" si="4"/>
        <v>2019</v>
      </c>
      <c r="B317" s="105">
        <v>43621</v>
      </c>
      <c r="C317" s="183">
        <v>2.63</v>
      </c>
      <c r="D317" s="181">
        <f ca="1">STDEV(C317:OFFSET(C317,D$4,0))/AVERAGE(C317:OFFSET(C317,D$4,0))</f>
        <v>4.3594431867859697E-2</v>
      </c>
      <c r="E317" s="116">
        <v>3.9</v>
      </c>
      <c r="F317" s="181">
        <v>1.90896642564122E-2</v>
      </c>
      <c r="G317" s="34"/>
      <c r="H317" s="181"/>
      <c r="I317" s="5"/>
      <c r="J317" s="5"/>
      <c r="K317" s="5"/>
      <c r="L317" s="5"/>
      <c r="M317" s="5"/>
      <c r="N317" s="5"/>
      <c r="O317" s="5"/>
      <c r="P317" s="5"/>
      <c r="Q317" s="5"/>
      <c r="R317" s="5"/>
      <c r="S317" s="5"/>
      <c r="T317" s="5"/>
      <c r="U317" s="5"/>
      <c r="V317" s="5"/>
      <c r="W317" s="177"/>
      <c r="X317" s="5"/>
      <c r="Y317" s="5"/>
    </row>
    <row r="318" spans="1:25" ht="15" customHeight="1" x14ac:dyDescent="0.15">
      <c r="A318" s="116">
        <f t="shared" si="4"/>
        <v>2019</v>
      </c>
      <c r="B318" s="105">
        <v>43620</v>
      </c>
      <c r="C318" s="183">
        <v>2.6</v>
      </c>
      <c r="D318" s="181">
        <f ca="1">STDEV(C318:OFFSET(C318,D$4,0))/AVERAGE(C318:OFFSET(C318,D$4,0))</f>
        <v>4.2867300280250931E-2</v>
      </c>
      <c r="E318" s="116">
        <v>3.86</v>
      </c>
      <c r="F318" s="181">
        <v>1.9447477102986999E-2</v>
      </c>
      <c r="G318" s="34"/>
      <c r="H318" s="181"/>
      <c r="I318" s="5"/>
      <c r="J318" s="5"/>
      <c r="K318" s="5"/>
      <c r="L318" s="5"/>
      <c r="M318" s="5"/>
      <c r="N318" s="5"/>
      <c r="O318" s="5"/>
      <c r="P318" s="5"/>
      <c r="Q318" s="5"/>
      <c r="R318" s="5"/>
      <c r="S318" s="5"/>
      <c r="T318" s="5"/>
      <c r="U318" s="5"/>
      <c r="V318" s="5"/>
      <c r="W318" s="177"/>
      <c r="X318" s="5"/>
      <c r="Y318" s="5"/>
    </row>
    <row r="319" spans="1:25" ht="15" customHeight="1" x14ac:dyDescent="0.15">
      <c r="A319" s="116">
        <f t="shared" si="4"/>
        <v>2019</v>
      </c>
      <c r="B319" s="105">
        <v>43619</v>
      </c>
      <c r="C319" s="183">
        <v>2.5299999999999998</v>
      </c>
      <c r="D319" s="181">
        <f ca="1">STDEV(C319:OFFSET(C319,D$4,0))/AVERAGE(C319:OFFSET(C319,D$4,0))</f>
        <v>4.0646715176429864E-2</v>
      </c>
      <c r="E319" s="116">
        <v>3.8</v>
      </c>
      <c r="F319" s="181">
        <v>1.8816902242908301E-2</v>
      </c>
      <c r="G319" s="34"/>
      <c r="H319" s="181"/>
      <c r="I319" s="5"/>
      <c r="J319" s="5"/>
      <c r="K319" s="5"/>
      <c r="L319" s="5"/>
      <c r="M319" s="5"/>
      <c r="N319" s="5"/>
      <c r="O319" s="5"/>
      <c r="P319" s="5"/>
      <c r="Q319" s="5"/>
      <c r="R319" s="5"/>
      <c r="S319" s="5"/>
      <c r="T319" s="5"/>
      <c r="U319" s="5"/>
      <c r="V319" s="5"/>
      <c r="W319" s="177"/>
      <c r="X319" s="5"/>
      <c r="Y319" s="5"/>
    </row>
    <row r="320" spans="1:25" ht="15" customHeight="1" x14ac:dyDescent="0.15">
      <c r="A320" s="116">
        <f t="shared" si="4"/>
        <v>2019</v>
      </c>
      <c r="B320" s="105">
        <v>43616</v>
      </c>
      <c r="C320" s="183">
        <v>2.58</v>
      </c>
      <c r="D320" s="181">
        <f ca="1">STDEV(C320:OFFSET(C320,D$4,0))/AVERAGE(C320:OFFSET(C320,D$4,0))</f>
        <v>3.5982500682482724E-2</v>
      </c>
      <c r="E320" s="116">
        <v>3.83</v>
      </c>
      <c r="F320" s="181">
        <v>1.7031518245473599E-2</v>
      </c>
      <c r="G320" s="34"/>
      <c r="H320" s="181"/>
      <c r="I320" s="5"/>
      <c r="J320" s="5"/>
      <c r="K320" s="5"/>
      <c r="L320" s="5"/>
      <c r="M320" s="5"/>
      <c r="N320" s="5"/>
      <c r="O320" s="5"/>
      <c r="P320" s="5"/>
      <c r="Q320" s="5"/>
      <c r="R320" s="5"/>
      <c r="S320" s="5"/>
      <c r="T320" s="5"/>
      <c r="U320" s="5"/>
      <c r="V320" s="5"/>
      <c r="W320" s="177"/>
      <c r="X320" s="5"/>
      <c r="Y320" s="5"/>
    </row>
    <row r="321" spans="1:25" ht="15" customHeight="1" x14ac:dyDescent="0.15">
      <c r="A321" s="116">
        <f t="shared" si="4"/>
        <v>2019</v>
      </c>
      <c r="B321" s="105">
        <v>43615</v>
      </c>
      <c r="C321" s="183">
        <v>2.65</v>
      </c>
      <c r="D321" s="181">
        <f ca="1">STDEV(C321:OFFSET(C321,D$4,0))/AVERAGE(C321:OFFSET(C321,D$4,0))</f>
        <v>3.1916705525066327E-2</v>
      </c>
      <c r="E321" s="116">
        <v>3.87</v>
      </c>
      <c r="F321" s="181">
        <v>1.55927573261566E-2</v>
      </c>
      <c r="G321" s="34"/>
      <c r="H321" s="181"/>
      <c r="I321" s="5"/>
      <c r="J321" s="5"/>
      <c r="K321" s="5"/>
      <c r="L321" s="5"/>
      <c r="M321" s="5"/>
      <c r="N321" s="5"/>
      <c r="O321" s="5"/>
      <c r="P321" s="5"/>
      <c r="Q321" s="5"/>
      <c r="R321" s="5"/>
      <c r="S321" s="5"/>
      <c r="T321" s="5"/>
      <c r="U321" s="5"/>
      <c r="V321" s="5"/>
      <c r="W321" s="177"/>
      <c r="X321" s="5"/>
      <c r="Y321" s="5"/>
    </row>
    <row r="322" spans="1:25" ht="15" customHeight="1" x14ac:dyDescent="0.15">
      <c r="A322" s="116">
        <f t="shared" si="4"/>
        <v>2019</v>
      </c>
      <c r="B322" s="105">
        <v>43614</v>
      </c>
      <c r="C322" s="183">
        <v>2.69</v>
      </c>
      <c r="D322" s="181">
        <f ca="1">STDEV(C322:OFFSET(C322,D$4,0))/AVERAGE(C322:OFFSET(C322,D$4,0))</f>
        <v>2.8881595582182593E-2</v>
      </c>
      <c r="E322" s="116">
        <v>3.88</v>
      </c>
      <c r="F322" s="181">
        <v>1.4413228833373299E-2</v>
      </c>
      <c r="G322" s="34"/>
      <c r="H322" s="181"/>
      <c r="I322" s="5"/>
      <c r="J322" s="5"/>
      <c r="K322" s="5"/>
      <c r="L322" s="5"/>
      <c r="M322" s="5"/>
      <c r="N322" s="5"/>
      <c r="O322" s="5"/>
      <c r="P322" s="5"/>
      <c r="Q322" s="5"/>
      <c r="R322" s="5"/>
      <c r="S322" s="5"/>
      <c r="T322" s="5"/>
      <c r="U322" s="5"/>
      <c r="V322" s="5"/>
      <c r="W322" s="177"/>
      <c r="X322" s="5"/>
      <c r="Y322" s="5"/>
    </row>
    <row r="323" spans="1:25" ht="15" customHeight="1" x14ac:dyDescent="0.15">
      <c r="A323" s="116">
        <f t="shared" si="4"/>
        <v>2019</v>
      </c>
      <c r="B323" s="105">
        <v>43613</v>
      </c>
      <c r="C323" s="183">
        <v>2.7</v>
      </c>
      <c r="D323" s="181">
        <f ca="1">STDEV(C323:OFFSET(C323,D$4,0))/AVERAGE(C323:OFFSET(C323,D$4,0))</f>
        <v>2.6537587732486913E-2</v>
      </c>
      <c r="E323" s="116">
        <v>3.91</v>
      </c>
      <c r="F323" s="181">
        <v>1.32302740884439E-2</v>
      </c>
      <c r="G323" s="34"/>
      <c r="H323" s="181"/>
      <c r="I323" s="5"/>
      <c r="J323" s="5"/>
      <c r="K323" s="5"/>
      <c r="L323" s="5"/>
      <c r="M323" s="5"/>
      <c r="N323" s="5"/>
      <c r="O323" s="5"/>
      <c r="P323" s="5"/>
      <c r="Q323" s="5"/>
      <c r="R323" s="5"/>
      <c r="S323" s="5"/>
      <c r="T323" s="5"/>
      <c r="U323" s="5"/>
      <c r="V323" s="5"/>
      <c r="W323" s="177"/>
      <c r="X323" s="5"/>
      <c r="Y323" s="5"/>
    </row>
    <row r="324" spans="1:25" ht="15" customHeight="1" x14ac:dyDescent="0.15">
      <c r="A324" s="116">
        <f t="shared" si="4"/>
        <v>2019</v>
      </c>
      <c r="B324" s="105">
        <v>43609</v>
      </c>
      <c r="C324" s="183">
        <v>2.75</v>
      </c>
      <c r="D324" s="181">
        <f ca="1">STDEV(C324:OFFSET(C324,D$4,0))/AVERAGE(C324:OFFSET(C324,D$4,0))</f>
        <v>2.3646232812747761E-2</v>
      </c>
      <c r="E324" s="116">
        <v>3.95</v>
      </c>
      <c r="F324" s="181">
        <v>1.21830947041728E-2</v>
      </c>
      <c r="G324" s="34"/>
      <c r="H324" s="181"/>
      <c r="I324" s="5"/>
      <c r="J324" s="5"/>
      <c r="K324" s="5"/>
      <c r="L324" s="5"/>
      <c r="M324" s="5"/>
      <c r="N324" s="5"/>
      <c r="O324" s="5"/>
      <c r="P324" s="5"/>
      <c r="Q324" s="5"/>
      <c r="R324" s="5"/>
      <c r="S324" s="5"/>
      <c r="T324" s="5"/>
      <c r="U324" s="5"/>
      <c r="V324" s="5"/>
      <c r="W324" s="177"/>
      <c r="X324" s="5"/>
      <c r="Y324" s="5"/>
    </row>
    <row r="325" spans="1:25" ht="15" customHeight="1" x14ac:dyDescent="0.15">
      <c r="A325" s="116">
        <f t="shared" si="4"/>
        <v>2019</v>
      </c>
      <c r="B325" s="105">
        <v>43608</v>
      </c>
      <c r="C325" s="183">
        <v>2.75</v>
      </c>
      <c r="D325" s="181">
        <f ca="1">STDEV(C325:OFFSET(C325,D$4,0))/AVERAGE(C325:OFFSET(C325,D$4,0))</f>
        <v>2.1626520712236346E-2</v>
      </c>
      <c r="E325" s="116">
        <v>3.93</v>
      </c>
      <c r="F325" s="181">
        <v>1.1505841086722E-2</v>
      </c>
      <c r="G325" s="34"/>
      <c r="H325" s="181"/>
      <c r="I325" s="5"/>
      <c r="J325" s="5"/>
      <c r="K325" s="5"/>
      <c r="L325" s="5"/>
      <c r="M325" s="5"/>
      <c r="N325" s="5"/>
      <c r="O325" s="5"/>
      <c r="P325" s="5"/>
      <c r="Q325" s="5"/>
      <c r="R325" s="5"/>
      <c r="S325" s="5"/>
      <c r="T325" s="5"/>
      <c r="U325" s="5"/>
      <c r="V325" s="5"/>
      <c r="W325" s="177"/>
      <c r="X325" s="5"/>
      <c r="Y325" s="5"/>
    </row>
    <row r="326" spans="1:25" ht="15" customHeight="1" x14ac:dyDescent="0.15">
      <c r="A326" s="116">
        <f t="shared" ref="A326:A389" si="5">YEAR(B326)</f>
        <v>2019</v>
      </c>
      <c r="B326" s="105">
        <v>43607</v>
      </c>
      <c r="C326" s="183">
        <v>2.82</v>
      </c>
      <c r="D326" s="181">
        <f ca="1">STDEV(C326:OFFSET(C326,D$4,0))/AVERAGE(C326:OFFSET(C326,D$4,0))</f>
        <v>1.9268913470784212E-2</v>
      </c>
      <c r="E326" s="116">
        <v>4</v>
      </c>
      <c r="F326" s="181">
        <v>1.03391466715664E-2</v>
      </c>
      <c r="G326" s="34"/>
      <c r="H326" s="181"/>
      <c r="I326" s="5"/>
      <c r="J326" s="5"/>
      <c r="K326" s="5"/>
      <c r="L326" s="5"/>
      <c r="M326" s="5"/>
      <c r="N326" s="5"/>
      <c r="O326" s="5"/>
      <c r="P326" s="5"/>
      <c r="Q326" s="5"/>
      <c r="R326" s="5"/>
      <c r="S326" s="5"/>
      <c r="T326" s="5"/>
      <c r="U326" s="5"/>
      <c r="V326" s="5"/>
      <c r="W326" s="177"/>
      <c r="X326" s="5"/>
      <c r="Y326" s="5"/>
    </row>
    <row r="327" spans="1:25" ht="15" customHeight="1" x14ac:dyDescent="0.15">
      <c r="A327" s="116">
        <f t="shared" si="5"/>
        <v>2019</v>
      </c>
      <c r="B327" s="105">
        <v>43606</v>
      </c>
      <c r="C327" s="183">
        <v>2.84</v>
      </c>
      <c r="D327" s="181">
        <f ca="1">STDEV(C327:OFFSET(C327,D$4,0))/AVERAGE(C327:OFFSET(C327,D$4,0))</f>
        <v>1.8438482866826457E-2</v>
      </c>
      <c r="E327" s="116">
        <v>4.01</v>
      </c>
      <c r="F327" s="181">
        <v>1.0280194229112199E-2</v>
      </c>
      <c r="G327" s="34"/>
      <c r="H327" s="181"/>
      <c r="I327" s="5"/>
      <c r="J327" s="5"/>
      <c r="K327" s="5"/>
      <c r="L327" s="5"/>
      <c r="M327" s="5"/>
      <c r="N327" s="5"/>
      <c r="O327" s="5"/>
      <c r="P327" s="5"/>
      <c r="Q327" s="5"/>
      <c r="R327" s="5"/>
      <c r="S327" s="5"/>
      <c r="T327" s="5"/>
      <c r="U327" s="5"/>
      <c r="V327" s="5"/>
      <c r="W327" s="177"/>
      <c r="X327" s="5"/>
      <c r="Y327" s="5"/>
    </row>
    <row r="328" spans="1:25" ht="15" customHeight="1" x14ac:dyDescent="0.15">
      <c r="A328" s="116">
        <f t="shared" si="5"/>
        <v>2019</v>
      </c>
      <c r="B328" s="105">
        <v>43605</v>
      </c>
      <c r="C328" s="183">
        <v>2.83</v>
      </c>
      <c r="D328" s="181">
        <f ca="1">STDEV(C328:OFFSET(C328,D$4,0))/AVERAGE(C328:OFFSET(C328,D$4,0))</f>
        <v>1.7847532839144909E-2</v>
      </c>
      <c r="E328" s="116">
        <v>4</v>
      </c>
      <c r="F328" s="181">
        <v>1.0198316335454699E-2</v>
      </c>
      <c r="G328" s="34"/>
      <c r="H328" s="181"/>
      <c r="I328" s="5"/>
      <c r="J328" s="5"/>
      <c r="K328" s="5"/>
      <c r="L328" s="5"/>
      <c r="M328" s="5"/>
      <c r="N328" s="5"/>
      <c r="O328" s="5"/>
      <c r="P328" s="5"/>
      <c r="Q328" s="5"/>
      <c r="R328" s="5"/>
      <c r="S328" s="5"/>
      <c r="T328" s="5"/>
      <c r="U328" s="5"/>
      <c r="V328" s="5"/>
      <c r="W328" s="177"/>
      <c r="X328" s="5"/>
      <c r="Y328" s="5"/>
    </row>
    <row r="329" spans="1:25" ht="15" customHeight="1" x14ac:dyDescent="0.15">
      <c r="A329" s="116">
        <f t="shared" si="5"/>
        <v>2019</v>
      </c>
      <c r="B329" s="105">
        <v>43602</v>
      </c>
      <c r="C329" s="183">
        <v>2.82</v>
      </c>
      <c r="D329" s="181">
        <f ca="1">STDEV(C329:OFFSET(C329,D$4,0))/AVERAGE(C329:OFFSET(C329,D$4,0))</f>
        <v>1.7007112520660155E-2</v>
      </c>
      <c r="E329" s="116">
        <v>3.99</v>
      </c>
      <c r="F329" s="181">
        <v>1.00455636193251E-2</v>
      </c>
      <c r="G329" s="34"/>
      <c r="H329" s="181"/>
      <c r="I329" s="5"/>
      <c r="J329" s="5"/>
      <c r="K329" s="5"/>
      <c r="L329" s="5"/>
      <c r="M329" s="5"/>
      <c r="N329" s="5"/>
      <c r="O329" s="5"/>
      <c r="P329" s="5"/>
      <c r="Q329" s="5"/>
      <c r="R329" s="5"/>
      <c r="S329" s="5"/>
      <c r="T329" s="5"/>
      <c r="U329" s="5"/>
      <c r="V329" s="5"/>
      <c r="W329" s="177"/>
      <c r="X329" s="5"/>
      <c r="Y329" s="5"/>
    </row>
    <row r="330" spans="1:25" ht="15" customHeight="1" x14ac:dyDescent="0.15">
      <c r="A330" s="116">
        <f t="shared" si="5"/>
        <v>2019</v>
      </c>
      <c r="B330" s="105">
        <v>43601</v>
      </c>
      <c r="C330" s="183">
        <v>2.84</v>
      </c>
      <c r="D330" s="181">
        <f ca="1">STDEV(C330:OFFSET(C330,D$4,0))/AVERAGE(C330:OFFSET(C330,D$4,0))</f>
        <v>1.5837420311049649E-2</v>
      </c>
      <c r="E330" s="116">
        <v>4</v>
      </c>
      <c r="F330" s="181">
        <v>9.7831100095418493E-3</v>
      </c>
      <c r="G330" s="34"/>
      <c r="H330" s="181"/>
      <c r="I330" s="5"/>
      <c r="J330" s="5"/>
      <c r="K330" s="5"/>
      <c r="L330" s="5"/>
      <c r="M330" s="5"/>
      <c r="N330" s="5"/>
      <c r="O330" s="5"/>
      <c r="P330" s="5"/>
      <c r="Q330" s="5"/>
      <c r="R330" s="5"/>
      <c r="S330" s="5"/>
      <c r="T330" s="5"/>
      <c r="U330" s="5"/>
      <c r="V330" s="5"/>
      <c r="W330" s="177"/>
      <c r="X330" s="5"/>
      <c r="Y330" s="5"/>
    </row>
    <row r="331" spans="1:25" ht="15" customHeight="1" x14ac:dyDescent="0.15">
      <c r="A331" s="116">
        <f t="shared" si="5"/>
        <v>2019</v>
      </c>
      <c r="B331" s="105">
        <v>43600</v>
      </c>
      <c r="C331" s="183">
        <v>2.82</v>
      </c>
      <c r="D331" s="181">
        <f ca="1">STDEV(C331:OFFSET(C331,D$4,0))/AVERAGE(C331:OFFSET(C331,D$4,0))</f>
        <v>1.5213776321350811E-2</v>
      </c>
      <c r="E331" s="116">
        <v>3.99</v>
      </c>
      <c r="F331" s="181">
        <v>9.4224566914902393E-3</v>
      </c>
      <c r="G331" s="34"/>
      <c r="H331" s="181"/>
      <c r="I331" s="5"/>
      <c r="J331" s="5"/>
      <c r="K331" s="5"/>
      <c r="L331" s="5"/>
      <c r="M331" s="5"/>
      <c r="N331" s="5"/>
      <c r="O331" s="5"/>
      <c r="P331" s="5"/>
      <c r="Q331" s="5"/>
      <c r="R331" s="5"/>
      <c r="S331" s="5"/>
      <c r="T331" s="5"/>
      <c r="U331" s="5"/>
      <c r="V331" s="5"/>
      <c r="W331" s="177"/>
      <c r="X331" s="5"/>
      <c r="Y331" s="5"/>
    </row>
    <row r="332" spans="1:25" ht="15" customHeight="1" x14ac:dyDescent="0.15">
      <c r="A332" s="116">
        <f t="shared" si="5"/>
        <v>2019</v>
      </c>
      <c r="B332" s="105">
        <v>43599</v>
      </c>
      <c r="C332" s="183">
        <v>2.86</v>
      </c>
      <c r="D332" s="181">
        <f ca="1">STDEV(C332:OFFSET(C332,D$4,0))/AVERAGE(C332:OFFSET(C332,D$4,0))</f>
        <v>1.3926786550290384E-2</v>
      </c>
      <c r="E332" s="116">
        <v>4.01</v>
      </c>
      <c r="F332" s="181">
        <v>8.8632111989582207E-3</v>
      </c>
      <c r="G332" s="34"/>
      <c r="H332" s="181"/>
      <c r="I332" s="5"/>
      <c r="J332" s="5"/>
      <c r="K332" s="5"/>
      <c r="L332" s="5"/>
      <c r="M332" s="5"/>
      <c r="N332" s="5"/>
      <c r="O332" s="5"/>
      <c r="P332" s="5"/>
      <c r="Q332" s="5"/>
      <c r="R332" s="5"/>
      <c r="S332" s="5"/>
      <c r="T332" s="5"/>
      <c r="U332" s="5"/>
      <c r="V332" s="5"/>
      <c r="W332" s="177"/>
      <c r="X332" s="5"/>
      <c r="Y332" s="5"/>
    </row>
    <row r="333" spans="1:25" ht="15" customHeight="1" x14ac:dyDescent="0.15">
      <c r="A333" s="116">
        <f t="shared" si="5"/>
        <v>2019</v>
      </c>
      <c r="B333" s="105">
        <v>43598</v>
      </c>
      <c r="C333" s="183">
        <v>2.83</v>
      </c>
      <c r="D333" s="181">
        <f ca="1">STDEV(C333:OFFSET(C333,D$4,0))/AVERAGE(C333:OFFSET(C333,D$4,0))</f>
        <v>1.5121600789451484E-2</v>
      </c>
      <c r="E333" s="116">
        <v>3.99</v>
      </c>
      <c r="F333" s="181">
        <v>9.1412297227582602E-3</v>
      </c>
      <c r="G333" s="34"/>
      <c r="H333" s="181"/>
      <c r="I333" s="5"/>
      <c r="J333" s="5"/>
      <c r="K333" s="5"/>
      <c r="L333" s="5"/>
      <c r="M333" s="5"/>
      <c r="N333" s="5"/>
      <c r="O333" s="5"/>
      <c r="P333" s="5"/>
      <c r="Q333" s="5"/>
      <c r="R333" s="5"/>
      <c r="S333" s="5"/>
      <c r="T333" s="5"/>
      <c r="U333" s="5"/>
      <c r="V333" s="5"/>
      <c r="W333" s="177"/>
      <c r="X333" s="5"/>
      <c r="Y333" s="5"/>
    </row>
    <row r="334" spans="1:25" ht="15" customHeight="1" x14ac:dyDescent="0.15">
      <c r="A334" s="116">
        <f t="shared" si="5"/>
        <v>2019</v>
      </c>
      <c r="B334" s="105">
        <v>43595</v>
      </c>
      <c r="C334" s="183">
        <v>2.89</v>
      </c>
      <c r="D334" s="181">
        <f ca="1">STDEV(C334:OFFSET(C334,D$4,0))/AVERAGE(C334:OFFSET(C334,D$4,0))</f>
        <v>1.5643958460936337E-2</v>
      </c>
      <c r="E334" s="116">
        <v>4.01</v>
      </c>
      <c r="F334" s="181">
        <v>9.1412297227582602E-3</v>
      </c>
      <c r="G334" s="34"/>
      <c r="H334" s="181"/>
      <c r="I334" s="5"/>
      <c r="J334" s="5"/>
      <c r="K334" s="5"/>
      <c r="L334" s="5"/>
      <c r="M334" s="5"/>
      <c r="N334" s="5"/>
      <c r="O334" s="5"/>
      <c r="P334" s="5"/>
      <c r="Q334" s="5"/>
      <c r="R334" s="5"/>
      <c r="S334" s="5"/>
      <c r="T334" s="5"/>
      <c r="U334" s="5"/>
      <c r="V334" s="5"/>
      <c r="W334" s="177"/>
      <c r="X334" s="5"/>
      <c r="Y334" s="5"/>
    </row>
    <row r="335" spans="1:25" ht="15" customHeight="1" x14ac:dyDescent="0.15">
      <c r="A335" s="116">
        <f t="shared" si="5"/>
        <v>2019</v>
      </c>
      <c r="B335" s="105">
        <v>43594</v>
      </c>
      <c r="C335" s="183">
        <v>2.87</v>
      </c>
      <c r="D335" s="181">
        <f ca="1">STDEV(C335:OFFSET(C335,D$4,0))/AVERAGE(C335:OFFSET(C335,D$4,0))</f>
        <v>1.6542667518481099E-2</v>
      </c>
      <c r="E335" s="116">
        <v>4.0199999999999996</v>
      </c>
      <c r="F335" s="181">
        <v>9.2652237422967496E-3</v>
      </c>
      <c r="G335" s="34"/>
      <c r="H335" s="181"/>
      <c r="I335" s="5"/>
      <c r="J335" s="5"/>
      <c r="K335" s="5"/>
      <c r="L335" s="5"/>
      <c r="M335" s="5"/>
      <c r="N335" s="5"/>
      <c r="O335" s="5"/>
      <c r="P335" s="5"/>
      <c r="Q335" s="5"/>
      <c r="R335" s="5"/>
      <c r="S335" s="5"/>
      <c r="T335" s="5"/>
      <c r="U335" s="5"/>
      <c r="V335" s="5"/>
      <c r="W335" s="177"/>
      <c r="X335" s="5"/>
      <c r="Y335" s="5"/>
    </row>
    <row r="336" spans="1:25" ht="15" customHeight="1" x14ac:dyDescent="0.15">
      <c r="A336" s="116">
        <f t="shared" si="5"/>
        <v>2019</v>
      </c>
      <c r="B336" s="105">
        <v>43593</v>
      </c>
      <c r="C336" s="183">
        <v>2.89</v>
      </c>
      <c r="D336" s="181">
        <f ca="1">STDEV(C336:OFFSET(C336,D$4,0))/AVERAGE(C336:OFFSET(C336,D$4,0))</f>
        <v>1.6673602733534593E-2</v>
      </c>
      <c r="E336" s="116">
        <v>4.03</v>
      </c>
      <c r="F336" s="181">
        <v>9.1262305846987503E-3</v>
      </c>
      <c r="G336" s="34"/>
      <c r="H336" s="181"/>
      <c r="I336" s="5"/>
      <c r="J336" s="5"/>
      <c r="K336" s="5"/>
      <c r="L336" s="5"/>
      <c r="M336" s="5"/>
      <c r="N336" s="5"/>
      <c r="O336" s="5"/>
      <c r="P336" s="5"/>
      <c r="Q336" s="5"/>
      <c r="R336" s="5"/>
      <c r="S336" s="5"/>
      <c r="T336" s="5"/>
      <c r="U336" s="5"/>
      <c r="V336" s="5"/>
      <c r="W336" s="177"/>
      <c r="X336" s="5"/>
      <c r="Y336" s="5"/>
    </row>
    <row r="337" spans="1:25" ht="15" customHeight="1" x14ac:dyDescent="0.15">
      <c r="A337" s="116">
        <f t="shared" si="5"/>
        <v>2019</v>
      </c>
      <c r="B337" s="105">
        <v>43592</v>
      </c>
      <c r="C337" s="183">
        <v>2.86</v>
      </c>
      <c r="D337" s="181">
        <f ca="1">STDEV(C337:OFFSET(C337,D$4,0))/AVERAGE(C337:OFFSET(C337,D$4,0))</f>
        <v>1.6860907664789166E-2</v>
      </c>
      <c r="E337" s="116">
        <v>3.99</v>
      </c>
      <c r="F337" s="181">
        <v>9.0271410491991107E-3</v>
      </c>
      <c r="G337" s="34"/>
      <c r="H337" s="181"/>
      <c r="I337" s="5"/>
      <c r="J337" s="5"/>
      <c r="K337" s="5"/>
      <c r="L337" s="5"/>
      <c r="M337" s="5"/>
      <c r="N337" s="5"/>
      <c r="O337" s="5"/>
      <c r="P337" s="5"/>
      <c r="Q337" s="5"/>
      <c r="R337" s="5"/>
      <c r="S337" s="5"/>
      <c r="T337" s="5"/>
      <c r="U337" s="5"/>
      <c r="V337" s="5"/>
      <c r="W337" s="177"/>
      <c r="X337" s="5"/>
      <c r="Y337" s="5"/>
    </row>
    <row r="338" spans="1:25" ht="15" customHeight="1" x14ac:dyDescent="0.15">
      <c r="A338" s="116">
        <f t="shared" si="5"/>
        <v>2019</v>
      </c>
      <c r="B338" s="105">
        <v>43591</v>
      </c>
      <c r="C338" s="183">
        <v>2.91</v>
      </c>
      <c r="D338" s="181">
        <f ca="1">STDEV(C338:OFFSET(C338,D$4,0))/AVERAGE(C338:OFFSET(C338,D$4,0))</f>
        <v>1.6626632611162956E-2</v>
      </c>
      <c r="E338" s="116">
        <v>4.03</v>
      </c>
      <c r="F338" s="181">
        <v>8.3998186424702297E-3</v>
      </c>
      <c r="G338" s="34"/>
      <c r="H338" s="181"/>
      <c r="I338" s="5"/>
      <c r="J338" s="5"/>
      <c r="K338" s="5"/>
      <c r="L338" s="5"/>
      <c r="M338" s="5"/>
      <c r="N338" s="5"/>
      <c r="O338" s="5"/>
      <c r="P338" s="5"/>
      <c r="Q338" s="5"/>
      <c r="R338" s="5"/>
      <c r="S338" s="5"/>
      <c r="T338" s="5"/>
      <c r="U338" s="5"/>
      <c r="V338" s="5"/>
      <c r="W338" s="177"/>
      <c r="X338" s="5"/>
      <c r="Y338" s="5"/>
    </row>
    <row r="339" spans="1:25" ht="15" customHeight="1" x14ac:dyDescent="0.15">
      <c r="A339" s="116">
        <f t="shared" si="5"/>
        <v>2019</v>
      </c>
      <c r="B339" s="105">
        <v>43588</v>
      </c>
      <c r="C339" s="183">
        <v>2.93</v>
      </c>
      <c r="D339" s="181">
        <f ca="1">STDEV(C339:OFFSET(C339,D$4,0))/AVERAGE(C339:OFFSET(C339,D$4,0))</f>
        <v>1.6787188458709499E-2</v>
      </c>
      <c r="E339" s="116">
        <v>4.05</v>
      </c>
      <c r="F339" s="181">
        <v>8.8645592379464708E-3</v>
      </c>
      <c r="G339" s="34"/>
      <c r="H339" s="181"/>
      <c r="I339" s="5"/>
      <c r="J339" s="5"/>
      <c r="K339" s="5"/>
      <c r="L339" s="5"/>
      <c r="M339" s="5"/>
      <c r="N339" s="5"/>
      <c r="O339" s="5"/>
      <c r="P339" s="5"/>
      <c r="Q339" s="5"/>
      <c r="R339" s="5"/>
      <c r="S339" s="5"/>
      <c r="T339" s="5"/>
      <c r="U339" s="5"/>
      <c r="V339" s="5"/>
      <c r="W339" s="177"/>
      <c r="X339" s="5"/>
      <c r="Y339" s="5"/>
    </row>
    <row r="340" spans="1:25" ht="15" customHeight="1" x14ac:dyDescent="0.15">
      <c r="A340" s="116">
        <f t="shared" si="5"/>
        <v>2019</v>
      </c>
      <c r="B340" s="105">
        <v>43587</v>
      </c>
      <c r="C340" s="183">
        <v>2.94</v>
      </c>
      <c r="D340" s="181">
        <f ca="1">STDEV(C340:OFFSET(C340,D$4,0))/AVERAGE(C340:OFFSET(C340,D$4,0))</f>
        <v>1.7156237978823995E-2</v>
      </c>
      <c r="E340" s="116">
        <v>4.0599999999999996</v>
      </c>
      <c r="F340" s="181">
        <v>9.5142054227277204E-3</v>
      </c>
      <c r="G340" s="34"/>
      <c r="H340" s="181"/>
      <c r="I340" s="5"/>
      <c r="J340" s="5"/>
      <c r="K340" s="5"/>
      <c r="L340" s="5"/>
      <c r="M340" s="5"/>
      <c r="N340" s="5"/>
      <c r="O340" s="5"/>
      <c r="P340" s="5"/>
      <c r="Q340" s="5"/>
      <c r="R340" s="5"/>
      <c r="S340" s="5"/>
      <c r="T340" s="5"/>
      <c r="U340" s="5"/>
      <c r="V340" s="5"/>
      <c r="W340" s="177"/>
      <c r="X340" s="5"/>
      <c r="Y340" s="5"/>
    </row>
    <row r="341" spans="1:25" ht="15" customHeight="1" x14ac:dyDescent="0.15">
      <c r="A341" s="116">
        <f t="shared" si="5"/>
        <v>2019</v>
      </c>
      <c r="B341" s="105">
        <v>43586</v>
      </c>
      <c r="C341" s="183">
        <v>2.92</v>
      </c>
      <c r="D341" s="181">
        <f ca="1">STDEV(C341:OFFSET(C341,D$4,0))/AVERAGE(C341:OFFSET(C341,D$4,0))</f>
        <v>1.8127164561251293E-2</v>
      </c>
      <c r="E341" s="116">
        <v>4.03</v>
      </c>
      <c r="F341" s="181">
        <v>1.1269175212314599E-2</v>
      </c>
      <c r="G341" s="34"/>
      <c r="H341" s="181"/>
      <c r="I341" s="5"/>
      <c r="J341" s="5"/>
      <c r="K341" s="5"/>
      <c r="L341" s="5"/>
      <c r="M341" s="5"/>
      <c r="N341" s="5"/>
      <c r="O341" s="5"/>
      <c r="P341" s="5"/>
      <c r="Q341" s="5"/>
      <c r="R341" s="5"/>
      <c r="S341" s="5"/>
      <c r="T341" s="5"/>
      <c r="U341" s="5"/>
      <c r="V341" s="5"/>
      <c r="W341" s="177"/>
      <c r="X341" s="5"/>
      <c r="Y341" s="5"/>
    </row>
    <row r="342" spans="1:25" ht="15" customHeight="1" x14ac:dyDescent="0.15">
      <c r="A342" s="116">
        <f t="shared" si="5"/>
        <v>2019</v>
      </c>
      <c r="B342" s="105">
        <v>43585</v>
      </c>
      <c r="C342" s="183">
        <v>2.93</v>
      </c>
      <c r="D342" s="181">
        <f ca="1">STDEV(C342:OFFSET(C342,D$4,0))/AVERAGE(C342:OFFSET(C342,D$4,0))</f>
        <v>1.883017630204907E-2</v>
      </c>
      <c r="E342" s="116">
        <v>4.05</v>
      </c>
      <c r="F342" s="181">
        <v>1.22885408676625E-2</v>
      </c>
      <c r="G342" s="34"/>
      <c r="H342" s="181"/>
      <c r="I342" s="5"/>
      <c r="J342" s="5"/>
      <c r="K342" s="5"/>
      <c r="L342" s="5"/>
      <c r="M342" s="5"/>
      <c r="N342" s="5"/>
      <c r="O342" s="5"/>
      <c r="P342" s="5"/>
      <c r="Q342" s="5"/>
      <c r="R342" s="5"/>
      <c r="S342" s="5"/>
      <c r="T342" s="5"/>
      <c r="U342" s="5"/>
      <c r="V342" s="5"/>
      <c r="W342" s="177"/>
      <c r="X342" s="5"/>
      <c r="Y342" s="5"/>
    </row>
    <row r="343" spans="1:25" ht="15" customHeight="1" x14ac:dyDescent="0.15">
      <c r="A343" s="116">
        <f t="shared" si="5"/>
        <v>2019</v>
      </c>
      <c r="B343" s="105">
        <v>43584</v>
      </c>
      <c r="C343" s="183">
        <v>2.96</v>
      </c>
      <c r="D343" s="181">
        <f ca="1">STDEV(C343:OFFSET(C343,D$4,0))/AVERAGE(C343:OFFSET(C343,D$4,0))</f>
        <v>1.9631837420697771E-2</v>
      </c>
      <c r="E343" s="116">
        <v>4.08</v>
      </c>
      <c r="F343" s="181">
        <v>1.3404143941459E-2</v>
      </c>
      <c r="G343" s="34"/>
      <c r="H343" s="181"/>
      <c r="I343" s="5"/>
      <c r="J343" s="5"/>
      <c r="K343" s="5"/>
      <c r="L343" s="5"/>
      <c r="M343" s="5"/>
      <c r="N343" s="5"/>
      <c r="O343" s="5"/>
      <c r="P343" s="5"/>
      <c r="Q343" s="5"/>
      <c r="R343" s="5"/>
      <c r="S343" s="5"/>
      <c r="T343" s="5"/>
      <c r="U343" s="5"/>
      <c r="V343" s="5"/>
      <c r="W343" s="177"/>
      <c r="X343" s="5"/>
      <c r="Y343" s="5"/>
    </row>
    <row r="344" spans="1:25" ht="15" customHeight="1" x14ac:dyDescent="0.15">
      <c r="A344" s="116">
        <f t="shared" si="5"/>
        <v>2019</v>
      </c>
      <c r="B344" s="105">
        <v>43581</v>
      </c>
      <c r="C344" s="183">
        <v>2.92</v>
      </c>
      <c r="D344" s="181">
        <f ca="1">STDEV(C344:OFFSET(C344,D$4,0))/AVERAGE(C344:OFFSET(C344,D$4,0))</f>
        <v>2.0651994235911051E-2</v>
      </c>
      <c r="E344" s="116">
        <v>4.04</v>
      </c>
      <c r="F344" s="181">
        <v>1.49669583231606E-2</v>
      </c>
      <c r="G344" s="34"/>
      <c r="H344" s="181"/>
      <c r="I344" s="5"/>
      <c r="J344" s="5"/>
      <c r="K344" s="5"/>
      <c r="L344" s="5"/>
      <c r="M344" s="5"/>
      <c r="N344" s="5"/>
      <c r="O344" s="5"/>
      <c r="P344" s="5"/>
      <c r="Q344" s="5"/>
      <c r="R344" s="5"/>
      <c r="S344" s="5"/>
      <c r="T344" s="5"/>
      <c r="U344" s="5"/>
      <c r="V344" s="5"/>
      <c r="W344" s="177"/>
      <c r="X344" s="5"/>
      <c r="Y344" s="5"/>
    </row>
    <row r="345" spans="1:25" ht="15" customHeight="1" x14ac:dyDescent="0.15">
      <c r="A345" s="116">
        <f t="shared" si="5"/>
        <v>2019</v>
      </c>
      <c r="B345" s="105">
        <v>43580</v>
      </c>
      <c r="C345" s="183">
        <v>2.94</v>
      </c>
      <c r="D345" s="181">
        <f ca="1">STDEV(C345:OFFSET(C345,D$4,0))/AVERAGE(C345:OFFSET(C345,D$4,0))</f>
        <v>2.1266003397321685E-2</v>
      </c>
      <c r="E345" s="116">
        <v>4.0599999999999996</v>
      </c>
      <c r="F345" s="181">
        <v>1.54735867892693E-2</v>
      </c>
      <c r="G345" s="34"/>
      <c r="H345" s="181"/>
      <c r="I345" s="5"/>
      <c r="J345" s="5"/>
      <c r="K345" s="5"/>
      <c r="L345" s="5"/>
      <c r="M345" s="5"/>
      <c r="N345" s="5"/>
      <c r="O345" s="5"/>
      <c r="P345" s="5"/>
      <c r="Q345" s="5"/>
      <c r="R345" s="5"/>
      <c r="S345" s="5"/>
      <c r="T345" s="5"/>
      <c r="U345" s="5"/>
      <c r="V345" s="5"/>
      <c r="W345" s="177"/>
      <c r="X345" s="5"/>
      <c r="Y345" s="5"/>
    </row>
    <row r="346" spans="1:25" ht="15" customHeight="1" x14ac:dyDescent="0.15">
      <c r="A346" s="116">
        <f t="shared" si="5"/>
        <v>2019</v>
      </c>
      <c r="B346" s="105">
        <v>43579</v>
      </c>
      <c r="C346" s="183">
        <v>2.94</v>
      </c>
      <c r="D346" s="181">
        <f ca="1">STDEV(C346:OFFSET(C346,D$4,0))/AVERAGE(C346:OFFSET(C346,D$4,0))</f>
        <v>2.1597128857121842E-2</v>
      </c>
      <c r="E346" s="116">
        <v>4.0599999999999996</v>
      </c>
      <c r="F346" s="181">
        <v>1.57733677287831E-2</v>
      </c>
      <c r="G346" s="34"/>
      <c r="H346" s="181"/>
      <c r="I346" s="5"/>
      <c r="J346" s="5"/>
      <c r="K346" s="5"/>
      <c r="L346" s="5"/>
      <c r="M346" s="5"/>
      <c r="N346" s="5"/>
      <c r="O346" s="5"/>
      <c r="P346" s="5"/>
      <c r="Q346" s="5"/>
      <c r="R346" s="5"/>
      <c r="S346" s="5"/>
      <c r="T346" s="5"/>
      <c r="U346" s="5"/>
      <c r="V346" s="5"/>
      <c r="W346" s="177"/>
      <c r="X346" s="5"/>
      <c r="Y346" s="5"/>
    </row>
    <row r="347" spans="1:25" ht="15" customHeight="1" x14ac:dyDescent="0.15">
      <c r="A347" s="116">
        <f t="shared" si="5"/>
        <v>2019</v>
      </c>
      <c r="B347" s="105">
        <v>43578</v>
      </c>
      <c r="C347" s="183">
        <v>2.98</v>
      </c>
      <c r="D347" s="181">
        <f ca="1">STDEV(C347:OFFSET(C347,D$4,0))/AVERAGE(C347:OFFSET(C347,D$4,0))</f>
        <v>2.2279503783929084E-2</v>
      </c>
      <c r="E347" s="116">
        <v>4.09</v>
      </c>
      <c r="F347" s="181">
        <v>1.64629142978239E-2</v>
      </c>
      <c r="G347" s="34"/>
      <c r="H347" s="181"/>
      <c r="I347" s="5"/>
      <c r="J347" s="5"/>
      <c r="K347" s="5"/>
      <c r="L347" s="5"/>
      <c r="M347" s="5"/>
      <c r="N347" s="5"/>
      <c r="O347" s="5"/>
      <c r="P347" s="5"/>
      <c r="Q347" s="5"/>
      <c r="R347" s="5"/>
      <c r="S347" s="5"/>
      <c r="T347" s="5"/>
      <c r="U347" s="5"/>
      <c r="V347" s="5"/>
      <c r="W347" s="177"/>
      <c r="X347" s="5"/>
      <c r="Y347" s="5"/>
    </row>
    <row r="348" spans="1:25" ht="15" customHeight="1" x14ac:dyDescent="0.15">
      <c r="A348" s="116">
        <f t="shared" si="5"/>
        <v>2019</v>
      </c>
      <c r="B348" s="105">
        <v>43577</v>
      </c>
      <c r="C348" s="183">
        <v>2.99</v>
      </c>
      <c r="D348" s="181">
        <f ca="1">STDEV(C348:OFFSET(C348,D$4,0))/AVERAGE(C348:OFFSET(C348,D$4,0))</f>
        <v>2.2439034157892269E-2</v>
      </c>
      <c r="E348" s="116">
        <v>4.1100000000000003</v>
      </c>
      <c r="F348" s="181">
        <v>1.6828782890570899E-2</v>
      </c>
      <c r="G348" s="34"/>
      <c r="H348" s="181"/>
      <c r="I348" s="5"/>
      <c r="J348" s="5"/>
      <c r="K348" s="5"/>
      <c r="L348" s="5"/>
      <c r="M348" s="5"/>
      <c r="N348" s="5"/>
      <c r="O348" s="5"/>
      <c r="P348" s="5"/>
      <c r="Q348" s="5"/>
      <c r="R348" s="5"/>
      <c r="S348" s="5"/>
      <c r="T348" s="5"/>
      <c r="U348" s="5"/>
      <c r="V348" s="5"/>
      <c r="W348" s="177"/>
      <c r="X348" s="5"/>
      <c r="Y348" s="5"/>
    </row>
    <row r="349" spans="1:25" ht="15" customHeight="1" x14ac:dyDescent="0.15">
      <c r="A349" s="116">
        <f t="shared" si="5"/>
        <v>2019</v>
      </c>
      <c r="B349" s="105">
        <v>43573</v>
      </c>
      <c r="C349" s="183">
        <v>2.96</v>
      </c>
      <c r="D349" s="181">
        <f ca="1">STDEV(C349:OFFSET(C349,D$4,0))/AVERAGE(C349:OFFSET(C349,D$4,0))</f>
        <v>2.2882647564283438E-2</v>
      </c>
      <c r="E349" s="116">
        <v>4.08</v>
      </c>
      <c r="F349" s="181">
        <v>1.7377012955752402E-2</v>
      </c>
      <c r="G349" s="34"/>
      <c r="H349" s="181"/>
      <c r="I349" s="5"/>
      <c r="J349" s="5"/>
      <c r="K349" s="5"/>
      <c r="L349" s="5"/>
      <c r="M349" s="5"/>
      <c r="N349" s="5"/>
      <c r="O349" s="5"/>
      <c r="P349" s="5"/>
      <c r="Q349" s="5"/>
      <c r="R349" s="5"/>
      <c r="S349" s="5"/>
      <c r="T349" s="5"/>
      <c r="U349" s="5"/>
      <c r="V349" s="5"/>
      <c r="W349" s="177"/>
      <c r="X349" s="5"/>
      <c r="Y349" s="5"/>
    </row>
    <row r="350" spans="1:25" ht="15" customHeight="1" x14ac:dyDescent="0.15">
      <c r="A350" s="116">
        <f t="shared" si="5"/>
        <v>2019</v>
      </c>
      <c r="B350" s="105">
        <v>43572</v>
      </c>
      <c r="C350" s="183">
        <v>2.99</v>
      </c>
      <c r="D350" s="181">
        <f ca="1">STDEV(C350:OFFSET(C350,D$4,0))/AVERAGE(C350:OFFSET(C350,D$4,0))</f>
        <v>2.3916328860827344E-2</v>
      </c>
      <c r="E350" s="116">
        <v>4.1100000000000003</v>
      </c>
      <c r="F350" s="181">
        <v>1.82793770020373E-2</v>
      </c>
      <c r="G350" s="34"/>
      <c r="H350" s="181"/>
      <c r="I350" s="5"/>
      <c r="J350" s="5"/>
      <c r="K350" s="5"/>
      <c r="L350" s="5"/>
      <c r="M350" s="5"/>
      <c r="N350" s="5"/>
      <c r="O350" s="5"/>
      <c r="P350" s="5"/>
      <c r="Q350" s="5"/>
      <c r="R350" s="5"/>
      <c r="S350" s="5"/>
      <c r="T350" s="5"/>
      <c r="U350" s="5"/>
      <c r="V350" s="5"/>
      <c r="W350" s="177"/>
      <c r="X350" s="5"/>
      <c r="Y350" s="5"/>
    </row>
    <row r="351" spans="1:25" ht="15" customHeight="1" x14ac:dyDescent="0.15">
      <c r="A351" s="116">
        <f t="shared" si="5"/>
        <v>2019</v>
      </c>
      <c r="B351" s="105">
        <v>43571</v>
      </c>
      <c r="C351" s="183">
        <v>2.99</v>
      </c>
      <c r="D351" s="181">
        <f ca="1">STDEV(C351:OFFSET(C351,D$4,0))/AVERAGE(C351:OFFSET(C351,D$4,0))</f>
        <v>2.5109165087805758E-2</v>
      </c>
      <c r="E351" s="116">
        <v>4.12</v>
      </c>
      <c r="F351" s="181">
        <v>1.9406307065679002E-2</v>
      </c>
      <c r="G351" s="34"/>
      <c r="H351" s="181"/>
      <c r="I351" s="5"/>
      <c r="J351" s="5"/>
      <c r="K351" s="5"/>
      <c r="L351" s="5"/>
      <c r="M351" s="5"/>
      <c r="N351" s="5"/>
      <c r="O351" s="5"/>
      <c r="P351" s="5"/>
      <c r="Q351" s="5"/>
      <c r="R351" s="5"/>
      <c r="S351" s="5"/>
      <c r="T351" s="5"/>
      <c r="U351" s="5"/>
      <c r="V351" s="5"/>
      <c r="W351" s="177"/>
      <c r="X351" s="5"/>
      <c r="Y351" s="5"/>
    </row>
    <row r="352" spans="1:25" ht="15" customHeight="1" x14ac:dyDescent="0.15">
      <c r="A352" s="116">
        <f t="shared" si="5"/>
        <v>2019</v>
      </c>
      <c r="B352" s="105">
        <v>43570</v>
      </c>
      <c r="C352" s="183">
        <v>2.96</v>
      </c>
      <c r="D352" s="181">
        <f ca="1">STDEV(C352:OFFSET(C352,D$4,0))/AVERAGE(C352:OFFSET(C352,D$4,0))</f>
        <v>2.6394239520926552E-2</v>
      </c>
      <c r="E352" s="116">
        <v>4.0999999999999996</v>
      </c>
      <c r="F352" s="181">
        <v>2.0401613782247301E-2</v>
      </c>
      <c r="G352" s="34"/>
      <c r="H352" s="181"/>
      <c r="I352" s="5"/>
      <c r="J352" s="5"/>
      <c r="K352" s="5"/>
      <c r="L352" s="5"/>
      <c r="M352" s="5"/>
      <c r="N352" s="5"/>
      <c r="O352" s="5"/>
      <c r="P352" s="5"/>
      <c r="Q352" s="5"/>
      <c r="R352" s="5"/>
      <c r="S352" s="5"/>
      <c r="T352" s="5"/>
      <c r="U352" s="5"/>
      <c r="V352" s="5"/>
      <c r="W352" s="177"/>
      <c r="X352" s="5"/>
      <c r="Y352" s="5"/>
    </row>
    <row r="353" spans="1:25" ht="15" customHeight="1" x14ac:dyDescent="0.15">
      <c r="A353" s="116">
        <f t="shared" si="5"/>
        <v>2019</v>
      </c>
      <c r="B353" s="105">
        <v>43567</v>
      </c>
      <c r="C353" s="183">
        <v>2.97</v>
      </c>
      <c r="D353" s="181">
        <f ca="1">STDEV(C353:OFFSET(C353,D$4,0))/AVERAGE(C353:OFFSET(C353,D$4,0))</f>
        <v>2.844892938398183E-2</v>
      </c>
      <c r="E353" s="116">
        <v>4.1100000000000003</v>
      </c>
      <c r="F353" s="181">
        <v>2.1639337963595601E-2</v>
      </c>
      <c r="G353" s="34"/>
      <c r="H353" s="181"/>
      <c r="I353" s="5"/>
      <c r="J353" s="5"/>
      <c r="K353" s="5"/>
      <c r="L353" s="5"/>
      <c r="M353" s="5"/>
      <c r="N353" s="5"/>
      <c r="O353" s="5"/>
      <c r="P353" s="5"/>
      <c r="Q353" s="5"/>
      <c r="R353" s="5"/>
      <c r="S353" s="5"/>
      <c r="T353" s="5"/>
      <c r="U353" s="5"/>
      <c r="V353" s="5"/>
      <c r="W353" s="177"/>
      <c r="X353" s="5"/>
      <c r="Y353" s="5"/>
    </row>
    <row r="354" spans="1:25" ht="15" customHeight="1" x14ac:dyDescent="0.15">
      <c r="A354" s="116">
        <f t="shared" si="5"/>
        <v>2019</v>
      </c>
      <c r="B354" s="105">
        <v>43566</v>
      </c>
      <c r="C354" s="183">
        <v>2.94</v>
      </c>
      <c r="D354" s="181">
        <f ca="1">STDEV(C354:OFFSET(C354,D$4,0))/AVERAGE(C354:OFFSET(C354,D$4,0))</f>
        <v>2.9503285752880817E-2</v>
      </c>
      <c r="E354" s="116">
        <v>4.09</v>
      </c>
      <c r="F354" s="181">
        <v>2.2356591589234798E-2</v>
      </c>
      <c r="G354" s="34"/>
      <c r="H354" s="181"/>
      <c r="I354" s="5"/>
      <c r="J354" s="5"/>
      <c r="K354" s="5"/>
      <c r="L354" s="5"/>
      <c r="M354" s="5"/>
      <c r="N354" s="5"/>
      <c r="O354" s="5"/>
      <c r="P354" s="5"/>
      <c r="Q354" s="5"/>
      <c r="R354" s="5"/>
      <c r="S354" s="5"/>
      <c r="T354" s="5"/>
      <c r="U354" s="5"/>
      <c r="V354" s="5"/>
      <c r="W354" s="177"/>
      <c r="X354" s="5"/>
      <c r="Y354" s="5"/>
    </row>
    <row r="355" spans="1:25" ht="15" customHeight="1" x14ac:dyDescent="0.15">
      <c r="A355" s="116">
        <f t="shared" si="5"/>
        <v>2019</v>
      </c>
      <c r="B355" s="105">
        <v>43565</v>
      </c>
      <c r="C355" s="183">
        <v>2.9</v>
      </c>
      <c r="D355" s="181">
        <f ca="1">STDEV(C355:OFFSET(C355,D$4,0))/AVERAGE(C355:OFFSET(C355,D$4,0))</f>
        <v>3.0127870779147931E-2</v>
      </c>
      <c r="E355" s="116">
        <v>4.0599999999999996</v>
      </c>
      <c r="F355" s="181">
        <v>2.2706716793929899E-2</v>
      </c>
      <c r="G355" s="34"/>
      <c r="H355" s="181"/>
      <c r="I355" s="5"/>
      <c r="J355" s="5"/>
      <c r="K355" s="5"/>
      <c r="L355" s="5"/>
      <c r="M355" s="5"/>
      <c r="N355" s="5"/>
      <c r="O355" s="5"/>
      <c r="P355" s="5"/>
      <c r="Q355" s="5"/>
      <c r="R355" s="5"/>
      <c r="S355" s="5"/>
      <c r="T355" s="5"/>
      <c r="U355" s="5"/>
      <c r="V355" s="5"/>
      <c r="W355" s="177"/>
      <c r="X355" s="5"/>
      <c r="Y355" s="5"/>
    </row>
    <row r="356" spans="1:25" ht="15" customHeight="1" x14ac:dyDescent="0.15">
      <c r="A356" s="116">
        <f t="shared" si="5"/>
        <v>2019</v>
      </c>
      <c r="B356" s="105">
        <v>43564</v>
      </c>
      <c r="C356" s="183">
        <v>2.92</v>
      </c>
      <c r="D356" s="181">
        <f ca="1">STDEV(C356:OFFSET(C356,D$4,0))/AVERAGE(C356:OFFSET(C356,D$4,0))</f>
        <v>2.9904181879896446E-2</v>
      </c>
      <c r="E356" s="116">
        <v>4.07</v>
      </c>
      <c r="F356" s="181">
        <v>2.2472913996876599E-2</v>
      </c>
      <c r="G356" s="34"/>
      <c r="H356" s="181"/>
      <c r="I356" s="5"/>
      <c r="J356" s="5"/>
      <c r="K356" s="5"/>
      <c r="L356" s="5"/>
      <c r="M356" s="5"/>
      <c r="N356" s="5"/>
      <c r="O356" s="5"/>
      <c r="P356" s="5"/>
      <c r="Q356" s="5"/>
      <c r="R356" s="5"/>
      <c r="S356" s="5"/>
      <c r="T356" s="5"/>
      <c r="U356" s="5"/>
      <c r="V356" s="5"/>
      <c r="W356" s="177"/>
      <c r="X356" s="5"/>
      <c r="Y356" s="5"/>
    </row>
    <row r="357" spans="1:25" ht="15" customHeight="1" x14ac:dyDescent="0.15">
      <c r="A357" s="116">
        <f t="shared" si="5"/>
        <v>2019</v>
      </c>
      <c r="B357" s="105">
        <v>43563</v>
      </c>
      <c r="C357" s="183">
        <v>2.93</v>
      </c>
      <c r="D357" s="181">
        <f ca="1">STDEV(C357:OFFSET(C357,D$4,0))/AVERAGE(C357:OFFSET(C357,D$4,0))</f>
        <v>2.9908772449137207E-2</v>
      </c>
      <c r="E357" s="116">
        <v>4.09</v>
      </c>
      <c r="F357" s="181">
        <v>2.2413893909841699E-2</v>
      </c>
      <c r="G357" s="34"/>
      <c r="H357" s="181"/>
      <c r="I357" s="5"/>
      <c r="J357" s="5"/>
      <c r="K357" s="5"/>
      <c r="L357" s="5"/>
      <c r="M357" s="5"/>
      <c r="N357" s="5"/>
      <c r="O357" s="5"/>
      <c r="P357" s="5"/>
      <c r="Q357" s="5"/>
      <c r="R357" s="5"/>
      <c r="S357" s="5"/>
      <c r="T357" s="5"/>
      <c r="U357" s="5"/>
      <c r="V357" s="5"/>
      <c r="W357" s="177"/>
      <c r="X357" s="5"/>
      <c r="Y357" s="5"/>
    </row>
    <row r="358" spans="1:25" ht="15" customHeight="1" x14ac:dyDescent="0.15">
      <c r="A358" s="116">
        <f t="shared" si="5"/>
        <v>2019</v>
      </c>
      <c r="B358" s="105">
        <v>43560</v>
      </c>
      <c r="C358" s="183">
        <v>2.91</v>
      </c>
      <c r="D358" s="181">
        <f ca="1">STDEV(C358:OFFSET(C358,D$4,0))/AVERAGE(C358:OFFSET(C358,D$4,0))</f>
        <v>2.9875947374534119E-2</v>
      </c>
      <c r="E358" s="116">
        <v>4.08</v>
      </c>
      <c r="F358" s="181">
        <v>2.2369629033973101E-2</v>
      </c>
      <c r="G358" s="34"/>
      <c r="H358" s="181"/>
      <c r="I358" s="5"/>
      <c r="J358" s="5"/>
      <c r="K358" s="5"/>
      <c r="L358" s="5"/>
      <c r="M358" s="5"/>
      <c r="N358" s="5"/>
      <c r="O358" s="5"/>
      <c r="P358" s="5"/>
      <c r="Q358" s="5"/>
      <c r="R358" s="5"/>
      <c r="S358" s="5"/>
      <c r="T358" s="5"/>
      <c r="U358" s="5"/>
      <c r="V358" s="5"/>
      <c r="W358" s="177"/>
      <c r="X358" s="5"/>
      <c r="Y358" s="5"/>
    </row>
    <row r="359" spans="1:25" ht="15" customHeight="1" x14ac:dyDescent="0.15">
      <c r="A359" s="116">
        <f t="shared" si="5"/>
        <v>2019</v>
      </c>
      <c r="B359" s="105">
        <v>43559</v>
      </c>
      <c r="C359" s="183">
        <v>2.92</v>
      </c>
      <c r="D359" s="181">
        <f ca="1">STDEV(C359:OFFSET(C359,D$4,0))/AVERAGE(C359:OFFSET(C359,D$4,0))</f>
        <v>2.9847718854597066E-2</v>
      </c>
      <c r="E359" s="116">
        <v>4.09</v>
      </c>
      <c r="F359" s="181">
        <v>2.2387301975783199E-2</v>
      </c>
      <c r="G359" s="34"/>
      <c r="H359" s="181"/>
      <c r="I359" s="5"/>
      <c r="J359" s="5"/>
      <c r="K359" s="5"/>
      <c r="L359" s="5"/>
      <c r="M359" s="5"/>
      <c r="N359" s="5"/>
      <c r="O359" s="5"/>
      <c r="P359" s="5"/>
      <c r="Q359" s="5"/>
      <c r="R359" s="5"/>
      <c r="S359" s="5"/>
      <c r="T359" s="5"/>
      <c r="U359" s="5"/>
      <c r="V359" s="5"/>
      <c r="W359" s="177"/>
      <c r="X359" s="5"/>
      <c r="Y359" s="5"/>
    </row>
    <row r="360" spans="1:25" ht="15" customHeight="1" x14ac:dyDescent="0.15">
      <c r="A360" s="116">
        <f t="shared" si="5"/>
        <v>2019</v>
      </c>
      <c r="B360" s="105">
        <v>43558</v>
      </c>
      <c r="C360" s="183">
        <v>2.93</v>
      </c>
      <c r="D360" s="181">
        <f ca="1">STDEV(C360:OFFSET(C360,D$4,0))/AVERAGE(C360:OFFSET(C360,D$4,0))</f>
        <v>2.9594253155297207E-2</v>
      </c>
      <c r="E360" s="116">
        <v>4.0999999999999996</v>
      </c>
      <c r="F360" s="181">
        <v>2.2196536077476101E-2</v>
      </c>
      <c r="G360" s="34"/>
      <c r="H360" s="181"/>
      <c r="I360" s="5"/>
      <c r="J360" s="5"/>
      <c r="K360" s="5"/>
      <c r="L360" s="5"/>
      <c r="M360" s="5"/>
      <c r="N360" s="5"/>
      <c r="O360" s="5"/>
      <c r="P360" s="5"/>
      <c r="Q360" s="5"/>
      <c r="R360" s="5"/>
      <c r="S360" s="5"/>
      <c r="T360" s="5"/>
      <c r="U360" s="5"/>
      <c r="V360" s="5"/>
      <c r="W360" s="177"/>
      <c r="X360" s="5"/>
      <c r="Y360" s="5"/>
    </row>
    <row r="361" spans="1:25" ht="15" customHeight="1" x14ac:dyDescent="0.15">
      <c r="A361" s="116">
        <f t="shared" si="5"/>
        <v>2019</v>
      </c>
      <c r="B361" s="105">
        <v>43557</v>
      </c>
      <c r="C361" s="183">
        <v>2.88</v>
      </c>
      <c r="D361" s="181">
        <f ca="1">STDEV(C361:OFFSET(C361,D$4,0))/AVERAGE(C361:OFFSET(C361,D$4,0))</f>
        <v>2.938605271264115E-2</v>
      </c>
      <c r="E361" s="116">
        <v>4.05</v>
      </c>
      <c r="F361" s="181">
        <v>2.2068722604497101E-2</v>
      </c>
      <c r="G361" s="34"/>
      <c r="H361" s="181"/>
      <c r="I361" s="5"/>
      <c r="J361" s="5"/>
      <c r="K361" s="5"/>
      <c r="L361" s="5"/>
      <c r="M361" s="5"/>
      <c r="N361" s="5"/>
      <c r="O361" s="5"/>
      <c r="P361" s="5"/>
      <c r="Q361" s="5"/>
      <c r="R361" s="5"/>
      <c r="S361" s="5"/>
      <c r="T361" s="5"/>
      <c r="U361" s="5"/>
      <c r="V361" s="5"/>
      <c r="W361" s="177"/>
      <c r="X361" s="5"/>
      <c r="Y361" s="5"/>
    </row>
    <row r="362" spans="1:25" ht="15" customHeight="1" x14ac:dyDescent="0.15">
      <c r="A362" s="116">
        <f t="shared" si="5"/>
        <v>2019</v>
      </c>
      <c r="B362" s="105">
        <v>43556</v>
      </c>
      <c r="C362" s="183">
        <v>2.89</v>
      </c>
      <c r="D362" s="181">
        <f ca="1">STDEV(C362:OFFSET(C362,D$4,0))/AVERAGE(C362:OFFSET(C362,D$4,0))</f>
        <v>2.86107414275741E-2</v>
      </c>
      <c r="E362" s="116">
        <v>4.0599999999999996</v>
      </c>
      <c r="F362" s="181">
        <v>2.14826604856698E-2</v>
      </c>
      <c r="G362" s="34"/>
      <c r="H362" s="181"/>
      <c r="I362" s="5"/>
      <c r="J362" s="5"/>
      <c r="K362" s="5"/>
      <c r="L362" s="5"/>
      <c r="M362" s="5"/>
      <c r="N362" s="5"/>
      <c r="O362" s="5"/>
      <c r="P362" s="5"/>
      <c r="Q362" s="5"/>
      <c r="R362" s="5"/>
      <c r="S362" s="5"/>
      <c r="T362" s="5"/>
      <c r="U362" s="5"/>
      <c r="V362" s="5"/>
      <c r="W362" s="177"/>
      <c r="X362" s="5"/>
      <c r="Y362" s="5"/>
    </row>
    <row r="363" spans="1:25" ht="15" customHeight="1" x14ac:dyDescent="0.15">
      <c r="A363" s="116">
        <f t="shared" si="5"/>
        <v>2019</v>
      </c>
      <c r="B363" s="105">
        <v>43553</v>
      </c>
      <c r="C363" s="183">
        <v>2.81</v>
      </c>
      <c r="D363" s="181">
        <f ca="1">STDEV(C363:OFFSET(C363,D$4,0))/AVERAGE(C363:OFFSET(C363,D$4,0))</f>
        <v>2.791612500287919E-2</v>
      </c>
      <c r="E363" s="116">
        <v>3.99</v>
      </c>
      <c r="F363" s="181">
        <v>2.0952216884330199E-2</v>
      </c>
      <c r="G363" s="34"/>
      <c r="H363" s="181"/>
      <c r="I363" s="5"/>
      <c r="J363" s="5"/>
      <c r="K363" s="5"/>
      <c r="L363" s="5"/>
      <c r="M363" s="5"/>
      <c r="N363" s="5"/>
      <c r="O363" s="5"/>
      <c r="P363" s="5"/>
      <c r="Q363" s="5"/>
      <c r="R363" s="5"/>
      <c r="S363" s="5"/>
      <c r="T363" s="5"/>
      <c r="U363" s="5"/>
      <c r="V363" s="5"/>
      <c r="W363" s="177"/>
      <c r="X363" s="5"/>
      <c r="Y363" s="5"/>
    </row>
    <row r="364" spans="1:25" ht="15" customHeight="1" x14ac:dyDescent="0.15">
      <c r="A364" s="116">
        <f t="shared" si="5"/>
        <v>2019</v>
      </c>
      <c r="B364" s="105">
        <v>43552</v>
      </c>
      <c r="C364" s="183">
        <v>2.81</v>
      </c>
      <c r="D364" s="181">
        <f ca="1">STDEV(C364:OFFSET(C364,D$4,0))/AVERAGE(C364:OFFSET(C364,D$4,0))</f>
        <v>2.5542796298430405E-2</v>
      </c>
      <c r="E364" s="116">
        <v>3.99</v>
      </c>
      <c r="F364" s="181">
        <v>1.9367794537861902E-2</v>
      </c>
      <c r="G364" s="34"/>
      <c r="H364" s="181"/>
      <c r="I364" s="5"/>
      <c r="J364" s="5"/>
      <c r="K364" s="5"/>
      <c r="L364" s="5"/>
      <c r="M364" s="5"/>
      <c r="N364" s="5"/>
      <c r="O364" s="5"/>
      <c r="P364" s="5"/>
      <c r="Q364" s="5"/>
      <c r="R364" s="5"/>
      <c r="S364" s="5"/>
      <c r="T364" s="5"/>
      <c r="U364" s="5"/>
      <c r="V364" s="5"/>
      <c r="W364" s="177"/>
      <c r="X364" s="5"/>
      <c r="Y364" s="5"/>
    </row>
    <row r="365" spans="1:25" ht="15" customHeight="1" x14ac:dyDescent="0.15">
      <c r="A365" s="116">
        <f t="shared" si="5"/>
        <v>2019</v>
      </c>
      <c r="B365" s="105">
        <v>43551</v>
      </c>
      <c r="C365" s="183">
        <v>2.83</v>
      </c>
      <c r="D365" s="181">
        <f ca="1">STDEV(C365:OFFSET(C365,D$4,0))/AVERAGE(C365:OFFSET(C365,D$4,0))</f>
        <v>2.2610110039452277E-2</v>
      </c>
      <c r="E365" s="116">
        <v>4</v>
      </c>
      <c r="F365" s="181">
        <v>1.7259934476108501E-2</v>
      </c>
      <c r="G365" s="34"/>
      <c r="H365" s="181"/>
      <c r="I365" s="5"/>
      <c r="J365" s="5"/>
      <c r="K365" s="5"/>
      <c r="L365" s="5"/>
      <c r="M365" s="5"/>
      <c r="N365" s="5"/>
      <c r="O365" s="5"/>
      <c r="P365" s="5"/>
      <c r="Q365" s="5"/>
      <c r="R365" s="5"/>
      <c r="S365" s="5"/>
      <c r="T365" s="5"/>
      <c r="U365" s="5"/>
      <c r="V365" s="5"/>
      <c r="W365" s="177"/>
      <c r="X365" s="5"/>
      <c r="Y365" s="5"/>
    </row>
    <row r="366" spans="1:25" ht="15" customHeight="1" x14ac:dyDescent="0.15">
      <c r="A366" s="116">
        <f t="shared" si="5"/>
        <v>2019</v>
      </c>
      <c r="B366" s="105">
        <v>43550</v>
      </c>
      <c r="C366" s="183">
        <v>2.86</v>
      </c>
      <c r="D366" s="181">
        <f ca="1">STDEV(C366:OFFSET(C366,D$4,0))/AVERAGE(C366:OFFSET(C366,D$4,0))</f>
        <v>1.9752778535116772E-2</v>
      </c>
      <c r="E366" s="116">
        <v>4.04</v>
      </c>
      <c r="F366" s="181">
        <v>1.47968948516692E-2</v>
      </c>
      <c r="G366" s="34"/>
      <c r="H366" s="181"/>
      <c r="I366" s="5"/>
      <c r="J366" s="5"/>
      <c r="K366" s="5"/>
      <c r="L366" s="5"/>
      <c r="M366" s="5"/>
      <c r="N366" s="5"/>
      <c r="O366" s="5"/>
      <c r="P366" s="5"/>
      <c r="Q366" s="5"/>
      <c r="R366" s="5"/>
      <c r="S366" s="5"/>
      <c r="T366" s="5"/>
      <c r="U366" s="5"/>
      <c r="V366" s="5"/>
      <c r="W366" s="177"/>
      <c r="X366" s="5"/>
      <c r="Y366" s="5"/>
    </row>
    <row r="367" spans="1:25" ht="15" customHeight="1" x14ac:dyDescent="0.15">
      <c r="A367" s="116">
        <f t="shared" si="5"/>
        <v>2019</v>
      </c>
      <c r="B367" s="105">
        <v>43549</v>
      </c>
      <c r="C367" s="183">
        <v>2.87</v>
      </c>
      <c r="D367" s="181">
        <f ca="1">STDEV(C367:OFFSET(C367,D$4,0))/AVERAGE(C367:OFFSET(C367,D$4,0))</f>
        <v>1.7569207928273392E-2</v>
      </c>
      <c r="E367" s="116">
        <v>4.05</v>
      </c>
      <c r="F367" s="181">
        <v>1.27752894702451E-2</v>
      </c>
      <c r="G367" s="34"/>
      <c r="H367" s="181"/>
      <c r="I367" s="5"/>
      <c r="J367" s="5"/>
      <c r="K367" s="5"/>
      <c r="L367" s="5"/>
      <c r="M367" s="5"/>
      <c r="N367" s="5"/>
      <c r="O367" s="5"/>
      <c r="P367" s="5"/>
      <c r="Q367" s="5"/>
      <c r="R367" s="5"/>
      <c r="S367" s="5"/>
      <c r="T367" s="5"/>
      <c r="U367" s="5"/>
      <c r="V367" s="5"/>
      <c r="W367" s="177"/>
      <c r="X367" s="5"/>
      <c r="Y367" s="5"/>
    </row>
    <row r="368" spans="1:25" ht="15" customHeight="1" x14ac:dyDescent="0.15">
      <c r="A368" s="116">
        <f t="shared" si="5"/>
        <v>2019</v>
      </c>
      <c r="B368" s="105">
        <v>43546</v>
      </c>
      <c r="C368" s="183">
        <v>2.88</v>
      </c>
      <c r="D368" s="181">
        <f ca="1">STDEV(C368:OFFSET(C368,D$4,0))/AVERAGE(C368:OFFSET(C368,D$4,0))</f>
        <v>1.5105405963848524E-2</v>
      </c>
      <c r="E368" s="116">
        <v>4.07</v>
      </c>
      <c r="F368" s="181">
        <v>1.05416011026515E-2</v>
      </c>
      <c r="G368" s="34"/>
      <c r="H368" s="181"/>
      <c r="I368" s="5"/>
      <c r="J368" s="5"/>
      <c r="K368" s="5"/>
      <c r="L368" s="5"/>
      <c r="M368" s="5"/>
      <c r="N368" s="5"/>
      <c r="O368" s="5"/>
      <c r="P368" s="5"/>
      <c r="Q368" s="5"/>
      <c r="R368" s="5"/>
      <c r="S368" s="5"/>
      <c r="T368" s="5"/>
      <c r="U368" s="5"/>
      <c r="V368" s="5"/>
      <c r="W368" s="177"/>
      <c r="X368" s="5"/>
      <c r="Y368" s="5"/>
    </row>
    <row r="369" spans="1:25" ht="15" customHeight="1" x14ac:dyDescent="0.15">
      <c r="A369" s="116">
        <f t="shared" si="5"/>
        <v>2019</v>
      </c>
      <c r="B369" s="105">
        <v>43545</v>
      </c>
      <c r="C369" s="183">
        <v>2.96</v>
      </c>
      <c r="D369" s="181">
        <f ca="1">STDEV(C369:OFFSET(C369,D$4,0))/AVERAGE(C369:OFFSET(C369,D$4,0))</f>
        <v>1.2359168577913544E-2</v>
      </c>
      <c r="E369" s="116">
        <v>4.1399999999999997</v>
      </c>
      <c r="F369" s="181">
        <v>8.6306887682668799E-3</v>
      </c>
      <c r="G369" s="34"/>
      <c r="H369" s="181"/>
      <c r="I369" s="5"/>
      <c r="J369" s="5"/>
      <c r="K369" s="5"/>
      <c r="L369" s="5"/>
      <c r="M369" s="5"/>
      <c r="N369" s="5"/>
      <c r="O369" s="5"/>
      <c r="P369" s="5"/>
      <c r="Q369" s="5"/>
      <c r="R369" s="5"/>
      <c r="S369" s="5"/>
      <c r="T369" s="5"/>
      <c r="U369" s="5"/>
      <c r="V369" s="5"/>
      <c r="W369" s="177"/>
      <c r="X369" s="5"/>
      <c r="Y369" s="5"/>
    </row>
    <row r="370" spans="1:25" ht="15" customHeight="1" x14ac:dyDescent="0.15">
      <c r="A370" s="116">
        <f t="shared" si="5"/>
        <v>2019</v>
      </c>
      <c r="B370" s="105">
        <v>43544</v>
      </c>
      <c r="C370" s="183">
        <v>2.98</v>
      </c>
      <c r="D370" s="181">
        <f ca="1">STDEV(C370:OFFSET(C370,D$4,0))/AVERAGE(C370:OFFSET(C370,D$4,0))</f>
        <v>1.1673375766794196E-2</v>
      </c>
      <c r="E370" s="116">
        <v>4.1500000000000004</v>
      </c>
      <c r="F370" s="181">
        <v>7.9942847871079907E-3</v>
      </c>
      <c r="G370" s="34"/>
      <c r="H370" s="181"/>
      <c r="I370" s="5"/>
      <c r="J370" s="5"/>
      <c r="K370" s="5"/>
      <c r="L370" s="5"/>
      <c r="M370" s="5"/>
      <c r="N370" s="5"/>
      <c r="O370" s="5"/>
      <c r="P370" s="5"/>
      <c r="Q370" s="5"/>
      <c r="R370" s="5"/>
      <c r="S370" s="5"/>
      <c r="T370" s="5"/>
      <c r="U370" s="5"/>
      <c r="V370" s="5"/>
      <c r="W370" s="177"/>
      <c r="X370" s="5"/>
      <c r="Y370" s="5"/>
    </row>
    <row r="371" spans="1:25" ht="15" customHeight="1" x14ac:dyDescent="0.15">
      <c r="A371" s="116">
        <f t="shared" si="5"/>
        <v>2019</v>
      </c>
      <c r="B371" s="105">
        <v>43543</v>
      </c>
      <c r="C371" s="183">
        <v>3.02</v>
      </c>
      <c r="D371" s="181">
        <f ca="1">STDEV(C371:OFFSET(C371,D$4,0))/AVERAGE(C371:OFFSET(C371,D$4,0))</f>
        <v>1.1428196203887703E-2</v>
      </c>
      <c r="E371" s="116">
        <v>4.21</v>
      </c>
      <c r="F371" s="181">
        <v>7.9839397432334199E-3</v>
      </c>
      <c r="G371" s="34"/>
      <c r="H371" s="181"/>
      <c r="I371" s="5"/>
      <c r="J371" s="5"/>
      <c r="K371" s="5"/>
      <c r="L371" s="5"/>
      <c r="M371" s="5"/>
      <c r="N371" s="5"/>
      <c r="O371" s="5"/>
      <c r="P371" s="5"/>
      <c r="Q371" s="5"/>
      <c r="R371" s="5"/>
      <c r="S371" s="5"/>
      <c r="T371" s="5"/>
      <c r="U371" s="5"/>
      <c r="V371" s="5"/>
      <c r="W371" s="177"/>
      <c r="X371" s="5"/>
      <c r="Y371" s="5"/>
    </row>
    <row r="372" spans="1:25" ht="15" customHeight="1" x14ac:dyDescent="0.15">
      <c r="A372" s="116">
        <f t="shared" si="5"/>
        <v>2019</v>
      </c>
      <c r="B372" s="105">
        <v>43542</v>
      </c>
      <c r="C372" s="183">
        <v>3.01</v>
      </c>
      <c r="D372" s="181">
        <f ca="1">STDEV(C372:OFFSET(C372,D$4,0))/AVERAGE(C372:OFFSET(C372,D$4,0))</f>
        <v>1.1408527801562986E-2</v>
      </c>
      <c r="E372" s="116">
        <v>4.2</v>
      </c>
      <c r="F372" s="181">
        <v>8.1804024926339595E-3</v>
      </c>
      <c r="G372" s="34"/>
      <c r="H372" s="181"/>
      <c r="I372" s="5"/>
      <c r="J372" s="5"/>
      <c r="K372" s="5"/>
      <c r="L372" s="5"/>
      <c r="M372" s="5"/>
      <c r="N372" s="5"/>
      <c r="O372" s="5"/>
      <c r="P372" s="5"/>
      <c r="Q372" s="5"/>
      <c r="R372" s="5"/>
      <c r="S372" s="5"/>
      <c r="T372" s="5"/>
      <c r="U372" s="5"/>
      <c r="V372" s="5"/>
      <c r="W372" s="177"/>
      <c r="X372" s="5"/>
      <c r="Y372" s="5"/>
    </row>
    <row r="373" spans="1:25" ht="15" customHeight="1" x14ac:dyDescent="0.15">
      <c r="A373" s="116">
        <f t="shared" si="5"/>
        <v>2019</v>
      </c>
      <c r="B373" s="105">
        <v>43539</v>
      </c>
      <c r="C373" s="183">
        <v>3.02</v>
      </c>
      <c r="D373" s="181">
        <f ca="1">STDEV(C373:OFFSET(C373,D$4,0))/AVERAGE(C373:OFFSET(C373,D$4,0))</f>
        <v>1.1604290274478608E-2</v>
      </c>
      <c r="E373" s="116">
        <v>4.21</v>
      </c>
      <c r="F373" s="181">
        <v>8.0731085995204097E-3</v>
      </c>
      <c r="G373" s="34"/>
      <c r="H373" s="181"/>
      <c r="I373" s="5"/>
      <c r="J373" s="5"/>
      <c r="K373" s="5"/>
      <c r="L373" s="5"/>
      <c r="M373" s="5"/>
      <c r="N373" s="5"/>
      <c r="O373" s="5"/>
      <c r="P373" s="5"/>
      <c r="Q373" s="5"/>
      <c r="R373" s="5"/>
      <c r="S373" s="5"/>
      <c r="T373" s="5"/>
      <c r="U373" s="5"/>
      <c r="V373" s="5"/>
      <c r="W373" s="177"/>
      <c r="X373" s="5"/>
      <c r="Y373" s="5"/>
    </row>
    <row r="374" spans="1:25" ht="15" customHeight="1" x14ac:dyDescent="0.15">
      <c r="A374" s="116">
        <f t="shared" si="5"/>
        <v>2019</v>
      </c>
      <c r="B374" s="105">
        <v>43538</v>
      </c>
      <c r="C374" s="183">
        <v>3.04</v>
      </c>
      <c r="D374" s="181">
        <f ca="1">STDEV(C374:OFFSET(C374,D$4,0))/AVERAGE(C374:OFFSET(C374,D$4,0))</f>
        <v>1.1711774012432896E-2</v>
      </c>
      <c r="E374" s="116">
        <v>4.24</v>
      </c>
      <c r="F374" s="181">
        <v>8.5710778179619706E-3</v>
      </c>
      <c r="G374" s="34"/>
      <c r="H374" s="181"/>
      <c r="I374" s="5"/>
      <c r="J374" s="5"/>
      <c r="K374" s="5"/>
      <c r="L374" s="5"/>
      <c r="M374" s="5"/>
      <c r="N374" s="5"/>
      <c r="O374" s="5"/>
      <c r="P374" s="5"/>
      <c r="Q374" s="5"/>
      <c r="R374" s="5"/>
      <c r="S374" s="5"/>
      <c r="T374" s="5"/>
      <c r="U374" s="5"/>
      <c r="V374" s="5"/>
      <c r="W374" s="177"/>
      <c r="X374" s="5"/>
      <c r="Y374" s="5"/>
    </row>
    <row r="375" spans="1:25" ht="15" customHeight="1" x14ac:dyDescent="0.15">
      <c r="A375" s="116">
        <f t="shared" si="5"/>
        <v>2019</v>
      </c>
      <c r="B375" s="105">
        <v>43537</v>
      </c>
      <c r="C375" s="183">
        <v>3.02</v>
      </c>
      <c r="D375" s="181">
        <f ca="1">STDEV(C375:OFFSET(C375,D$4,0))/AVERAGE(C375:OFFSET(C375,D$4,0))</f>
        <v>1.1711774012432893E-2</v>
      </c>
      <c r="E375" s="116">
        <v>4.2</v>
      </c>
      <c r="F375" s="181">
        <v>9.1104404328469901E-3</v>
      </c>
      <c r="G375" s="34"/>
      <c r="H375" s="181"/>
      <c r="I375" s="5"/>
      <c r="J375" s="5"/>
      <c r="K375" s="5"/>
      <c r="L375" s="5"/>
      <c r="M375" s="5"/>
      <c r="N375" s="5"/>
      <c r="O375" s="5"/>
      <c r="P375" s="5"/>
      <c r="Q375" s="5"/>
      <c r="R375" s="5"/>
      <c r="S375" s="5"/>
      <c r="T375" s="5"/>
      <c r="U375" s="5"/>
      <c r="V375" s="5"/>
      <c r="W375" s="177"/>
      <c r="X375" s="5"/>
      <c r="Y375" s="5"/>
    </row>
    <row r="376" spans="1:25" ht="15" customHeight="1" x14ac:dyDescent="0.15">
      <c r="A376" s="116">
        <f t="shared" si="5"/>
        <v>2019</v>
      </c>
      <c r="B376" s="105">
        <v>43536</v>
      </c>
      <c r="C376" s="183">
        <v>3</v>
      </c>
      <c r="D376" s="181">
        <f ca="1">STDEV(C376:OFFSET(C376,D$4,0))/AVERAGE(C376:OFFSET(C376,D$4,0))</f>
        <v>1.1802261146819126E-2</v>
      </c>
      <c r="E376" s="116">
        <v>4.18</v>
      </c>
      <c r="F376" s="181">
        <v>9.7982200215095492E-3</v>
      </c>
      <c r="G376" s="34"/>
      <c r="H376" s="181"/>
      <c r="I376" s="5"/>
      <c r="J376" s="5"/>
      <c r="K376" s="5"/>
      <c r="L376" s="5"/>
      <c r="M376" s="5"/>
      <c r="N376" s="5"/>
      <c r="O376" s="5"/>
      <c r="P376" s="5"/>
      <c r="Q376" s="5"/>
      <c r="R376" s="5"/>
      <c r="S376" s="5"/>
      <c r="T376" s="5"/>
      <c r="U376" s="5"/>
      <c r="V376" s="5"/>
      <c r="W376" s="177"/>
      <c r="X376" s="5"/>
      <c r="Y376" s="5"/>
    </row>
    <row r="377" spans="1:25" ht="15" customHeight="1" x14ac:dyDescent="0.15">
      <c r="A377" s="116">
        <f t="shared" si="5"/>
        <v>2019</v>
      </c>
      <c r="B377" s="105">
        <v>43535</v>
      </c>
      <c r="C377" s="183">
        <v>3.03</v>
      </c>
      <c r="D377" s="181">
        <f ca="1">STDEV(C377:OFFSET(C377,D$4,0))/AVERAGE(C377:OFFSET(C377,D$4,0))</f>
        <v>1.1723250298595302E-2</v>
      </c>
      <c r="E377" s="116">
        <v>4.22</v>
      </c>
      <c r="F377" s="181">
        <v>1.00598104413428E-2</v>
      </c>
      <c r="G377" s="34"/>
      <c r="H377" s="181"/>
      <c r="I377" s="5"/>
      <c r="J377" s="5"/>
      <c r="K377" s="5"/>
      <c r="L377" s="5"/>
      <c r="M377" s="5"/>
      <c r="N377" s="5"/>
      <c r="O377" s="5"/>
      <c r="P377" s="5"/>
      <c r="Q377" s="5"/>
      <c r="R377" s="5"/>
      <c r="S377" s="5"/>
      <c r="T377" s="5"/>
      <c r="U377" s="5"/>
      <c r="V377" s="5"/>
      <c r="W377" s="177"/>
      <c r="X377" s="5"/>
      <c r="Y377" s="5"/>
    </row>
    <row r="378" spans="1:25" ht="15" customHeight="1" x14ac:dyDescent="0.15">
      <c r="A378" s="116">
        <f t="shared" si="5"/>
        <v>2019</v>
      </c>
      <c r="B378" s="105">
        <v>43532</v>
      </c>
      <c r="C378" s="183">
        <v>3</v>
      </c>
      <c r="D378" s="181">
        <f ca="1">STDEV(C378:OFFSET(C378,D$4,0))/AVERAGE(C378:OFFSET(C378,D$4,0))</f>
        <v>1.1722004337249929E-2</v>
      </c>
      <c r="E378" s="116">
        <v>4.1900000000000004</v>
      </c>
      <c r="F378" s="181">
        <v>1.0459189179503199E-2</v>
      </c>
      <c r="G378" s="34"/>
      <c r="H378" s="181"/>
      <c r="I378" s="5"/>
      <c r="J378" s="5"/>
      <c r="K378" s="5"/>
      <c r="L378" s="5"/>
      <c r="M378" s="5"/>
      <c r="N378" s="5"/>
      <c r="O378" s="5"/>
      <c r="P378" s="5"/>
      <c r="Q378" s="5"/>
      <c r="R378" s="5"/>
      <c r="S378" s="5"/>
      <c r="T378" s="5"/>
      <c r="U378" s="5"/>
      <c r="V378" s="5"/>
      <c r="W378" s="177"/>
      <c r="X378" s="5"/>
      <c r="Y378" s="5"/>
    </row>
    <row r="379" spans="1:25" ht="15" customHeight="1" x14ac:dyDescent="0.15">
      <c r="A379" s="116">
        <f t="shared" si="5"/>
        <v>2019</v>
      </c>
      <c r="B379" s="105">
        <v>43531</v>
      </c>
      <c r="C379" s="183">
        <v>3.03</v>
      </c>
      <c r="D379" s="181">
        <f ca="1">STDEV(C379:OFFSET(C379,D$4,0))/AVERAGE(C379:OFFSET(C379,D$4,0))</f>
        <v>1.1685396448820818E-2</v>
      </c>
      <c r="E379" s="116">
        <v>4.21</v>
      </c>
      <c r="F379" s="181">
        <v>1.1059328041825901E-2</v>
      </c>
      <c r="G379" s="34"/>
      <c r="H379" s="181"/>
      <c r="I379" s="5"/>
      <c r="J379" s="5"/>
      <c r="K379" s="5"/>
      <c r="L379" s="5"/>
      <c r="M379" s="5"/>
      <c r="N379" s="5"/>
      <c r="O379" s="5"/>
      <c r="P379" s="5"/>
      <c r="Q379" s="5"/>
      <c r="R379" s="5"/>
      <c r="S379" s="5"/>
      <c r="T379" s="5"/>
      <c r="U379" s="5"/>
      <c r="V379" s="5"/>
      <c r="W379" s="177"/>
      <c r="X379" s="5"/>
      <c r="Y379" s="5"/>
    </row>
    <row r="380" spans="1:25" ht="15" customHeight="1" x14ac:dyDescent="0.15">
      <c r="A380" s="116">
        <f t="shared" si="5"/>
        <v>2019</v>
      </c>
      <c r="B380" s="105">
        <v>43530</v>
      </c>
      <c r="C380" s="183">
        <v>3.06</v>
      </c>
      <c r="D380" s="181">
        <f ca="1">STDEV(C380:OFFSET(C380,D$4,0))/AVERAGE(C380:OFFSET(C380,D$4,0))</f>
        <v>1.1747296905686848E-2</v>
      </c>
      <c r="E380" s="116">
        <v>4.25</v>
      </c>
      <c r="F380" s="181">
        <v>1.152168849617E-2</v>
      </c>
      <c r="G380" s="34"/>
      <c r="H380" s="181"/>
      <c r="I380" s="5"/>
      <c r="J380" s="5"/>
      <c r="K380" s="5"/>
      <c r="L380" s="5"/>
      <c r="M380" s="5"/>
      <c r="N380" s="5"/>
      <c r="O380" s="5"/>
      <c r="P380" s="5"/>
      <c r="Q380" s="5"/>
      <c r="R380" s="5"/>
      <c r="S380" s="5"/>
      <c r="T380" s="5"/>
      <c r="U380" s="5"/>
      <c r="V380" s="5"/>
      <c r="W380" s="177"/>
      <c r="X380" s="5"/>
      <c r="Y380" s="5"/>
    </row>
    <row r="381" spans="1:25" ht="15" customHeight="1" x14ac:dyDescent="0.15">
      <c r="A381" s="116">
        <f t="shared" si="5"/>
        <v>2019</v>
      </c>
      <c r="B381" s="105">
        <v>43529</v>
      </c>
      <c r="C381" s="183">
        <v>3.08</v>
      </c>
      <c r="D381" s="181">
        <f ca="1">STDEV(C381:OFFSET(C381,D$4,0))/AVERAGE(C381:OFFSET(C381,D$4,0))</f>
        <v>1.2072001593445453E-2</v>
      </c>
      <c r="E381" s="116">
        <v>4.2699999999999996</v>
      </c>
      <c r="F381" s="181">
        <v>1.29745298895958E-2</v>
      </c>
      <c r="G381" s="34"/>
      <c r="H381" s="181"/>
      <c r="I381" s="5"/>
      <c r="J381" s="5"/>
      <c r="K381" s="5"/>
      <c r="L381" s="5"/>
      <c r="M381" s="5"/>
      <c r="N381" s="5"/>
      <c r="O381" s="5"/>
      <c r="P381" s="5"/>
      <c r="Q381" s="5"/>
      <c r="R381" s="5"/>
      <c r="S381" s="5"/>
      <c r="T381" s="5"/>
      <c r="U381" s="5"/>
      <c r="V381" s="5"/>
      <c r="W381" s="177"/>
      <c r="X381" s="5"/>
      <c r="Y381" s="5"/>
    </row>
    <row r="382" spans="1:25" ht="15" customHeight="1" x14ac:dyDescent="0.15">
      <c r="A382" s="116">
        <f t="shared" si="5"/>
        <v>2019</v>
      </c>
      <c r="B382" s="105">
        <v>43528</v>
      </c>
      <c r="C382" s="183">
        <v>3.09</v>
      </c>
      <c r="D382" s="181">
        <f ca="1">STDEV(C382:OFFSET(C382,D$4,0))/AVERAGE(C382:OFFSET(C382,D$4,0))</f>
        <v>1.1965764746371012E-2</v>
      </c>
      <c r="E382" s="116">
        <v>4.2699999999999996</v>
      </c>
      <c r="F382" s="181">
        <v>1.4053826383486699E-2</v>
      </c>
      <c r="G382" s="34"/>
      <c r="H382" s="181"/>
      <c r="I382" s="5"/>
      <c r="J382" s="5"/>
      <c r="K382" s="5"/>
      <c r="L382" s="5"/>
      <c r="M382" s="5"/>
      <c r="N382" s="5"/>
      <c r="O382" s="5"/>
      <c r="P382" s="5"/>
      <c r="Q382" s="5"/>
      <c r="R382" s="5"/>
      <c r="S382" s="5"/>
      <c r="T382" s="5"/>
      <c r="U382" s="5"/>
      <c r="V382" s="5"/>
      <c r="W382" s="177"/>
      <c r="X382" s="5"/>
      <c r="Y382" s="5"/>
    </row>
    <row r="383" spans="1:25" ht="15" customHeight="1" x14ac:dyDescent="0.15">
      <c r="A383" s="116">
        <f t="shared" si="5"/>
        <v>2019</v>
      </c>
      <c r="B383" s="105">
        <v>43525</v>
      </c>
      <c r="C383" s="183">
        <v>3.13</v>
      </c>
      <c r="D383" s="181">
        <f ca="1">STDEV(C383:OFFSET(C383,D$4,0))/AVERAGE(C383:OFFSET(C383,D$4,0))</f>
        <v>1.1716520076631497E-2</v>
      </c>
      <c r="E383" s="116">
        <v>4.3</v>
      </c>
      <c r="F383" s="181">
        <v>1.49755402381979E-2</v>
      </c>
      <c r="G383" s="34"/>
      <c r="H383" s="181"/>
      <c r="I383" s="5"/>
      <c r="J383" s="5"/>
      <c r="K383" s="5"/>
      <c r="L383" s="5"/>
      <c r="M383" s="5"/>
      <c r="N383" s="5"/>
      <c r="O383" s="5"/>
      <c r="P383" s="5"/>
      <c r="Q383" s="5"/>
      <c r="R383" s="5"/>
      <c r="S383" s="5"/>
      <c r="T383" s="5"/>
      <c r="U383" s="5"/>
      <c r="V383" s="5"/>
      <c r="W383" s="177"/>
      <c r="X383" s="5"/>
      <c r="Y383" s="5"/>
    </row>
    <row r="384" spans="1:25" ht="15" customHeight="1" x14ac:dyDescent="0.15">
      <c r="A384" s="116">
        <f t="shared" si="5"/>
        <v>2019</v>
      </c>
      <c r="B384" s="105">
        <v>43524</v>
      </c>
      <c r="C384" s="183">
        <v>3.09</v>
      </c>
      <c r="D384" s="181">
        <f ca="1">STDEV(C384:OFFSET(C384,D$4,0))/AVERAGE(C384:OFFSET(C384,D$4,0))</f>
        <v>1.0632669849605232E-2</v>
      </c>
      <c r="E384" s="116">
        <v>4.2699999999999996</v>
      </c>
      <c r="F384" s="181">
        <v>1.5797985287559099E-2</v>
      </c>
      <c r="G384" s="34"/>
      <c r="H384" s="181"/>
      <c r="I384" s="5"/>
      <c r="J384" s="5"/>
      <c r="K384" s="5"/>
      <c r="L384" s="5"/>
      <c r="M384" s="5"/>
      <c r="N384" s="5"/>
      <c r="O384" s="5"/>
      <c r="P384" s="5"/>
      <c r="Q384" s="5"/>
      <c r="R384" s="5"/>
      <c r="S384" s="5"/>
      <c r="T384" s="5"/>
      <c r="U384" s="5"/>
      <c r="V384" s="5"/>
      <c r="W384" s="177"/>
      <c r="X384" s="5"/>
      <c r="Y384" s="5"/>
    </row>
    <row r="385" spans="1:25" ht="15" customHeight="1" x14ac:dyDescent="0.15">
      <c r="A385" s="116">
        <f t="shared" si="5"/>
        <v>2019</v>
      </c>
      <c r="B385" s="105">
        <v>43523</v>
      </c>
      <c r="C385" s="183">
        <v>3.07</v>
      </c>
      <c r="D385" s="181">
        <f ca="1">STDEV(C385:OFFSET(C385,D$4,0))/AVERAGE(C385:OFFSET(C385,D$4,0))</f>
        <v>1.0233539450000721E-2</v>
      </c>
      <c r="E385" s="116">
        <v>4.25</v>
      </c>
      <c r="F385" s="181">
        <v>1.6375962114765101E-2</v>
      </c>
      <c r="G385" s="34"/>
      <c r="H385" s="181"/>
      <c r="I385" s="5"/>
      <c r="J385" s="5"/>
      <c r="K385" s="5"/>
      <c r="L385" s="5"/>
      <c r="M385" s="5"/>
      <c r="N385" s="5"/>
      <c r="O385" s="5"/>
      <c r="P385" s="5"/>
      <c r="Q385" s="5"/>
      <c r="R385" s="5"/>
      <c r="S385" s="5"/>
      <c r="T385" s="5"/>
      <c r="U385" s="5"/>
      <c r="V385" s="5"/>
      <c r="W385" s="177"/>
      <c r="X385" s="5"/>
      <c r="Y385" s="5"/>
    </row>
    <row r="386" spans="1:25" ht="15" customHeight="1" x14ac:dyDescent="0.15">
      <c r="A386" s="116">
        <f t="shared" si="5"/>
        <v>2019</v>
      </c>
      <c r="B386" s="105">
        <v>43522</v>
      </c>
      <c r="C386" s="183">
        <v>3.01</v>
      </c>
      <c r="D386" s="181">
        <f ca="1">STDEV(C386:OFFSET(C386,D$4,0))/AVERAGE(C386:OFFSET(C386,D$4,0))</f>
        <v>1.0025925809125745E-2</v>
      </c>
      <c r="E386" s="116">
        <v>4.2</v>
      </c>
      <c r="F386" s="181">
        <v>1.6514033919938002E-2</v>
      </c>
      <c r="G386" s="34"/>
      <c r="H386" s="181"/>
      <c r="I386" s="5"/>
      <c r="J386" s="5"/>
      <c r="K386" s="5"/>
      <c r="L386" s="5"/>
      <c r="M386" s="5"/>
      <c r="N386" s="5"/>
      <c r="O386" s="5"/>
      <c r="P386" s="5"/>
      <c r="Q386" s="5"/>
      <c r="R386" s="5"/>
      <c r="S386" s="5"/>
      <c r="T386" s="5"/>
      <c r="U386" s="5"/>
      <c r="V386" s="5"/>
      <c r="W386" s="177"/>
      <c r="X386" s="5"/>
      <c r="Y386" s="5"/>
    </row>
    <row r="387" spans="1:25" ht="15" customHeight="1" x14ac:dyDescent="0.15">
      <c r="A387" s="116">
        <f t="shared" si="5"/>
        <v>2019</v>
      </c>
      <c r="B387" s="105">
        <v>43521</v>
      </c>
      <c r="C387" s="183">
        <v>3.03</v>
      </c>
      <c r="D387" s="181">
        <f ca="1">STDEV(C387:OFFSET(C387,D$4,0))/AVERAGE(C387:OFFSET(C387,D$4,0))</f>
        <v>1.0008955140750212E-2</v>
      </c>
      <c r="E387" s="116">
        <v>4.2300000000000004</v>
      </c>
      <c r="F387" s="181">
        <v>1.6315918180811601E-2</v>
      </c>
      <c r="G387" s="34"/>
      <c r="H387" s="181"/>
      <c r="I387" s="5"/>
      <c r="J387" s="5"/>
      <c r="K387" s="5"/>
      <c r="L387" s="5"/>
      <c r="M387" s="5"/>
      <c r="N387" s="5"/>
      <c r="O387" s="5"/>
      <c r="P387" s="5"/>
      <c r="Q387" s="5"/>
      <c r="R387" s="5"/>
      <c r="S387" s="5"/>
      <c r="T387" s="5"/>
      <c r="U387" s="5"/>
      <c r="V387" s="5"/>
      <c r="W387" s="177"/>
      <c r="X387" s="5"/>
      <c r="Y387" s="5"/>
    </row>
    <row r="388" spans="1:25" ht="15" customHeight="1" x14ac:dyDescent="0.15">
      <c r="A388" s="116">
        <f t="shared" si="5"/>
        <v>2019</v>
      </c>
      <c r="B388" s="105">
        <v>43518</v>
      </c>
      <c r="C388" s="183">
        <v>3.02</v>
      </c>
      <c r="D388" s="181">
        <f ca="1">STDEV(C388:OFFSET(C388,D$4,0))/AVERAGE(C388:OFFSET(C388,D$4,0))</f>
        <v>1.0008955140750214E-2</v>
      </c>
      <c r="E388" s="116">
        <v>4.22</v>
      </c>
      <c r="F388" s="181">
        <v>1.61050421867352E-2</v>
      </c>
      <c r="G388" s="34"/>
      <c r="H388" s="181"/>
      <c r="I388" s="5"/>
      <c r="J388" s="5"/>
      <c r="K388" s="5"/>
      <c r="L388" s="5"/>
      <c r="M388" s="5"/>
      <c r="N388" s="5"/>
      <c r="O388" s="5"/>
      <c r="P388" s="5"/>
      <c r="Q388" s="5"/>
      <c r="R388" s="5"/>
      <c r="S388" s="5"/>
      <c r="T388" s="5"/>
      <c r="U388" s="5"/>
      <c r="V388" s="5"/>
      <c r="W388" s="177"/>
      <c r="X388" s="5"/>
      <c r="Y388" s="5"/>
    </row>
    <row r="389" spans="1:25" ht="15" customHeight="1" x14ac:dyDescent="0.15">
      <c r="A389" s="116">
        <f t="shared" si="5"/>
        <v>2019</v>
      </c>
      <c r="B389" s="105">
        <v>43517</v>
      </c>
      <c r="C389" s="183">
        <v>3.05</v>
      </c>
      <c r="D389" s="181">
        <f ca="1">STDEV(C389:OFFSET(C389,D$4,0))/AVERAGE(C389:OFFSET(C389,D$4,0))</f>
        <v>1.0198135100481894E-2</v>
      </c>
      <c r="E389" s="116">
        <v>4.25</v>
      </c>
      <c r="F389" s="181">
        <v>1.5626978858698602E-2</v>
      </c>
      <c r="G389" s="34"/>
      <c r="H389" s="181"/>
      <c r="I389" s="5"/>
      <c r="J389" s="5"/>
      <c r="K389" s="5"/>
      <c r="L389" s="5"/>
      <c r="M389" s="5"/>
      <c r="N389" s="5"/>
      <c r="O389" s="5"/>
      <c r="P389" s="5"/>
      <c r="Q389" s="5"/>
      <c r="R389" s="5"/>
      <c r="S389" s="5"/>
      <c r="T389" s="5"/>
      <c r="U389" s="5"/>
      <c r="V389" s="5"/>
      <c r="W389" s="177"/>
      <c r="X389" s="5"/>
      <c r="Y389" s="5"/>
    </row>
    <row r="390" spans="1:25" ht="15" customHeight="1" x14ac:dyDescent="0.15">
      <c r="A390" s="116">
        <f t="shared" ref="A390:A453" si="6">YEAR(B390)</f>
        <v>2019</v>
      </c>
      <c r="B390" s="105">
        <v>43516</v>
      </c>
      <c r="C390" s="183">
        <v>3</v>
      </c>
      <c r="D390" s="181">
        <f ca="1">STDEV(C390:OFFSET(C390,D$4,0))/AVERAGE(C390:OFFSET(C390,D$4,0))</f>
        <v>1.0515856952076928E-2</v>
      </c>
      <c r="E390" s="116">
        <v>4.21</v>
      </c>
      <c r="F390" s="181">
        <v>1.5373749904965799E-2</v>
      </c>
      <c r="G390" s="34"/>
      <c r="H390" s="181"/>
      <c r="I390" s="5"/>
      <c r="J390" s="5"/>
      <c r="K390" s="5"/>
      <c r="L390" s="5"/>
      <c r="M390" s="5"/>
      <c r="N390" s="5"/>
      <c r="O390" s="5"/>
      <c r="P390" s="5"/>
      <c r="Q390" s="5"/>
      <c r="R390" s="5"/>
      <c r="S390" s="5"/>
      <c r="T390" s="5"/>
      <c r="U390" s="5"/>
      <c r="V390" s="5"/>
      <c r="W390" s="177"/>
      <c r="X390" s="5"/>
      <c r="Y390" s="5"/>
    </row>
    <row r="391" spans="1:25" ht="15" customHeight="1" x14ac:dyDescent="0.15">
      <c r="A391" s="116">
        <f t="shared" si="6"/>
        <v>2019</v>
      </c>
      <c r="B391" s="105">
        <v>43515</v>
      </c>
      <c r="C391" s="183">
        <v>2.99</v>
      </c>
      <c r="D391" s="181">
        <f ca="1">STDEV(C391:OFFSET(C391,D$4,0))/AVERAGE(C391:OFFSET(C391,D$4,0))</f>
        <v>1.0813941920117318E-2</v>
      </c>
      <c r="E391" s="116">
        <v>4.22</v>
      </c>
      <c r="F391" s="181">
        <v>1.4671542186760599E-2</v>
      </c>
      <c r="G391" s="34"/>
      <c r="H391" s="181"/>
      <c r="I391" s="5"/>
      <c r="J391" s="5"/>
      <c r="K391" s="5"/>
      <c r="L391" s="5"/>
      <c r="M391" s="5"/>
      <c r="N391" s="5"/>
      <c r="O391" s="5"/>
      <c r="P391" s="5"/>
      <c r="Q391" s="5"/>
      <c r="R391" s="5"/>
      <c r="S391" s="5"/>
      <c r="T391" s="5"/>
      <c r="U391" s="5"/>
      <c r="V391" s="5"/>
      <c r="W391" s="177"/>
      <c r="X391" s="5"/>
      <c r="Y391" s="5"/>
    </row>
    <row r="392" spans="1:25" ht="15" customHeight="1" x14ac:dyDescent="0.15">
      <c r="A392" s="116">
        <f t="shared" si="6"/>
        <v>2019</v>
      </c>
      <c r="B392" s="105">
        <v>43511</v>
      </c>
      <c r="C392" s="183">
        <v>3</v>
      </c>
      <c r="D392" s="181">
        <f ca="1">STDEV(C392:OFFSET(C392,D$4,0))/AVERAGE(C392:OFFSET(C392,D$4,0))</f>
        <v>1.2501161716197638E-2</v>
      </c>
      <c r="E392" s="116">
        <v>4.2300000000000004</v>
      </c>
      <c r="F392" s="181">
        <v>1.4554522785589099E-2</v>
      </c>
      <c r="G392" s="34"/>
      <c r="H392" s="181"/>
      <c r="I392" s="5"/>
      <c r="J392" s="5"/>
      <c r="K392" s="5"/>
      <c r="L392" s="5"/>
      <c r="M392" s="5"/>
      <c r="N392" s="5"/>
      <c r="O392" s="5"/>
      <c r="P392" s="5"/>
      <c r="Q392" s="5"/>
      <c r="R392" s="5"/>
      <c r="S392" s="5"/>
      <c r="T392" s="5"/>
      <c r="U392" s="5"/>
      <c r="V392" s="5"/>
      <c r="W392" s="177"/>
      <c r="X392" s="5"/>
      <c r="Y392" s="5"/>
    </row>
    <row r="393" spans="1:25" ht="15" customHeight="1" x14ac:dyDescent="0.15">
      <c r="A393" s="116">
        <f t="shared" si="6"/>
        <v>2019</v>
      </c>
      <c r="B393" s="105">
        <v>43510</v>
      </c>
      <c r="C393" s="183">
        <v>3.01</v>
      </c>
      <c r="D393" s="181">
        <f ca="1">STDEV(C393:OFFSET(C393,D$4,0))/AVERAGE(C393:OFFSET(C393,D$4,0))</f>
        <v>1.2895241594800958E-2</v>
      </c>
      <c r="E393" s="116">
        <v>4.24</v>
      </c>
      <c r="F393" s="181">
        <v>1.4139695033186499E-2</v>
      </c>
      <c r="G393" s="34"/>
      <c r="H393" s="181"/>
      <c r="I393" s="5"/>
      <c r="J393" s="5"/>
      <c r="K393" s="5"/>
      <c r="L393" s="5"/>
      <c r="M393" s="5"/>
      <c r="N393" s="5"/>
      <c r="O393" s="5"/>
      <c r="P393" s="5"/>
      <c r="Q393" s="5"/>
      <c r="R393" s="5"/>
      <c r="S393" s="5"/>
      <c r="T393" s="5"/>
      <c r="U393" s="5"/>
      <c r="V393" s="5"/>
      <c r="W393" s="177"/>
      <c r="X393" s="5"/>
      <c r="Y393" s="5"/>
    </row>
    <row r="394" spans="1:25" ht="15" customHeight="1" x14ac:dyDescent="0.15">
      <c r="A394" s="116">
        <f t="shared" si="6"/>
        <v>2019</v>
      </c>
      <c r="B394" s="105">
        <v>43509</v>
      </c>
      <c r="C394" s="183">
        <v>3.04</v>
      </c>
      <c r="D394" s="181">
        <f ca="1">STDEV(C394:OFFSET(C394,D$4,0))/AVERAGE(C394:OFFSET(C394,D$4,0))</f>
        <v>1.2851115100760908E-2</v>
      </c>
      <c r="E394" s="116">
        <v>4.2699999999999996</v>
      </c>
      <c r="F394" s="181">
        <v>1.36912507996105E-2</v>
      </c>
      <c r="G394" s="34"/>
      <c r="H394" s="181"/>
      <c r="I394" s="5"/>
      <c r="J394" s="5"/>
      <c r="K394" s="5"/>
      <c r="L394" s="5"/>
      <c r="M394" s="5"/>
      <c r="N394" s="5"/>
      <c r="O394" s="5"/>
      <c r="P394" s="5"/>
      <c r="Q394" s="5"/>
      <c r="R394" s="5"/>
      <c r="S394" s="5"/>
      <c r="T394" s="5"/>
      <c r="U394" s="5"/>
      <c r="V394" s="5"/>
      <c r="W394" s="177"/>
      <c r="X394" s="5"/>
      <c r="Y394" s="5"/>
    </row>
    <row r="395" spans="1:25" ht="15" customHeight="1" x14ac:dyDescent="0.15">
      <c r="A395" s="116">
        <f t="shared" si="6"/>
        <v>2019</v>
      </c>
      <c r="B395" s="105">
        <v>43508</v>
      </c>
      <c r="C395" s="183">
        <v>3.02</v>
      </c>
      <c r="D395" s="181">
        <f ca="1">STDEV(C395:OFFSET(C395,D$4,0))/AVERAGE(C395:OFFSET(C395,D$4,0))</f>
        <v>1.285111510076091E-2</v>
      </c>
      <c r="E395" s="116">
        <v>4.25</v>
      </c>
      <c r="F395" s="181">
        <v>1.35175615675205E-2</v>
      </c>
      <c r="G395" s="34"/>
      <c r="H395" s="181"/>
      <c r="I395" s="5"/>
      <c r="J395" s="5"/>
      <c r="K395" s="5"/>
      <c r="L395" s="5"/>
      <c r="M395" s="5"/>
      <c r="N395" s="5"/>
      <c r="O395" s="5"/>
      <c r="P395" s="5"/>
      <c r="Q395" s="5"/>
      <c r="R395" s="5"/>
      <c r="S395" s="5"/>
      <c r="T395" s="5"/>
      <c r="U395" s="5"/>
      <c r="V395" s="5"/>
      <c r="W395" s="177"/>
      <c r="X395" s="5"/>
      <c r="Y395" s="5"/>
    </row>
    <row r="396" spans="1:25" ht="15" customHeight="1" x14ac:dyDescent="0.15">
      <c r="A396" s="116">
        <f t="shared" si="6"/>
        <v>2019</v>
      </c>
      <c r="B396" s="105">
        <v>43507</v>
      </c>
      <c r="C396" s="183">
        <v>3</v>
      </c>
      <c r="D396" s="181">
        <f ca="1">STDEV(C396:OFFSET(C396,D$4,0))/AVERAGE(C396:OFFSET(C396,D$4,0))</f>
        <v>1.2882487603463432E-2</v>
      </c>
      <c r="E396" s="116">
        <v>4.2300000000000004</v>
      </c>
      <c r="F396" s="181">
        <v>1.30990629653359E-2</v>
      </c>
      <c r="G396" s="34"/>
      <c r="H396" s="181"/>
      <c r="I396" s="5"/>
      <c r="J396" s="5"/>
      <c r="K396" s="5"/>
      <c r="L396" s="5"/>
      <c r="M396" s="5"/>
      <c r="N396" s="5"/>
      <c r="O396" s="5"/>
      <c r="P396" s="5"/>
      <c r="Q396" s="5"/>
      <c r="R396" s="5"/>
      <c r="S396" s="5"/>
      <c r="T396" s="5"/>
      <c r="U396" s="5"/>
      <c r="V396" s="5"/>
      <c r="W396" s="177"/>
      <c r="X396" s="5"/>
      <c r="Y396" s="5"/>
    </row>
    <row r="397" spans="1:25" ht="15" customHeight="1" x14ac:dyDescent="0.15">
      <c r="A397" s="116">
        <f t="shared" si="6"/>
        <v>2019</v>
      </c>
      <c r="B397" s="105">
        <v>43504</v>
      </c>
      <c r="C397" s="183">
        <v>2.97</v>
      </c>
      <c r="D397" s="181">
        <f ca="1">STDEV(C397:OFFSET(C397,D$4,0))/AVERAGE(C397:OFFSET(C397,D$4,0))</f>
        <v>1.2836083588764395E-2</v>
      </c>
      <c r="E397" s="116">
        <v>4.22</v>
      </c>
      <c r="F397" s="181">
        <v>1.2375895253397801E-2</v>
      </c>
      <c r="G397" s="34"/>
      <c r="H397" s="181"/>
      <c r="I397" s="5"/>
      <c r="J397" s="5"/>
      <c r="K397" s="5"/>
      <c r="L397" s="5"/>
      <c r="M397" s="5"/>
      <c r="N397" s="5"/>
      <c r="O397" s="5"/>
      <c r="P397" s="5"/>
      <c r="Q397" s="5"/>
      <c r="R397" s="5"/>
      <c r="S397" s="5"/>
      <c r="T397" s="5"/>
      <c r="U397" s="5"/>
      <c r="V397" s="5"/>
      <c r="W397" s="177"/>
      <c r="X397" s="5"/>
      <c r="Y397" s="5"/>
    </row>
    <row r="398" spans="1:25" ht="15" customHeight="1" x14ac:dyDescent="0.15">
      <c r="A398" s="116">
        <f t="shared" si="6"/>
        <v>2019</v>
      </c>
      <c r="B398" s="105">
        <v>43503</v>
      </c>
      <c r="C398" s="183">
        <v>3</v>
      </c>
      <c r="D398" s="181">
        <f ca="1">STDEV(C398:OFFSET(C398,D$4,0))/AVERAGE(C398:OFFSET(C398,D$4,0))</f>
        <v>1.241282310948792E-2</v>
      </c>
      <c r="E398" s="116">
        <v>4.24</v>
      </c>
      <c r="F398" s="181">
        <v>1.1545627717559501E-2</v>
      </c>
      <c r="G398" s="34"/>
      <c r="H398" s="181"/>
      <c r="I398" s="5"/>
      <c r="J398" s="5"/>
      <c r="K398" s="5"/>
      <c r="L398" s="5"/>
      <c r="M398" s="5"/>
      <c r="N398" s="5"/>
      <c r="O398" s="5"/>
      <c r="P398" s="5"/>
      <c r="Q398" s="5"/>
      <c r="R398" s="5"/>
      <c r="S398" s="5"/>
      <c r="T398" s="5"/>
      <c r="U398" s="5"/>
      <c r="V398" s="5"/>
      <c r="W398" s="177"/>
      <c r="X398" s="5"/>
      <c r="Y398" s="5"/>
    </row>
    <row r="399" spans="1:25" ht="15" customHeight="1" x14ac:dyDescent="0.15">
      <c r="A399" s="116">
        <f t="shared" si="6"/>
        <v>2019</v>
      </c>
      <c r="B399" s="105">
        <v>43502</v>
      </c>
      <c r="C399" s="183">
        <v>3.03</v>
      </c>
      <c r="D399" s="181">
        <f ca="1">STDEV(C399:OFFSET(C399,D$4,0))/AVERAGE(C399:OFFSET(C399,D$4,0))</f>
        <v>1.2235518240876401E-2</v>
      </c>
      <c r="E399" s="116">
        <v>4.29</v>
      </c>
      <c r="F399" s="181">
        <v>1.0857338449509899E-2</v>
      </c>
      <c r="G399" s="34"/>
      <c r="H399" s="181"/>
      <c r="I399" s="5"/>
      <c r="J399" s="5"/>
      <c r="K399" s="5"/>
      <c r="L399" s="5"/>
      <c r="M399" s="5"/>
      <c r="N399" s="5"/>
      <c r="O399" s="5"/>
      <c r="P399" s="5"/>
      <c r="Q399" s="5"/>
      <c r="R399" s="5"/>
      <c r="S399" s="5"/>
      <c r="T399" s="5"/>
      <c r="U399" s="5"/>
      <c r="V399" s="5"/>
      <c r="W399" s="177"/>
      <c r="X399" s="5"/>
      <c r="Y399" s="5"/>
    </row>
    <row r="400" spans="1:25" ht="15" customHeight="1" x14ac:dyDescent="0.15">
      <c r="A400" s="116">
        <f t="shared" si="6"/>
        <v>2019</v>
      </c>
      <c r="B400" s="105">
        <v>43501</v>
      </c>
      <c r="C400" s="183">
        <v>3.03</v>
      </c>
      <c r="D400" s="181">
        <f ca="1">STDEV(C400:OFFSET(C400,D$4,0))/AVERAGE(C400:OFFSET(C400,D$4,0))</f>
        <v>1.2266359098292037E-2</v>
      </c>
      <c r="E400" s="116">
        <v>4.28</v>
      </c>
      <c r="F400" s="181">
        <v>1.0857338449509899E-2</v>
      </c>
      <c r="G400" s="34"/>
      <c r="H400" s="181"/>
      <c r="I400" s="5"/>
      <c r="J400" s="5"/>
      <c r="K400" s="5"/>
      <c r="L400" s="5"/>
      <c r="M400" s="5"/>
      <c r="N400" s="5"/>
      <c r="O400" s="5"/>
      <c r="P400" s="5"/>
      <c r="Q400" s="5"/>
      <c r="R400" s="5"/>
      <c r="S400" s="5"/>
      <c r="T400" s="5"/>
      <c r="U400" s="5"/>
      <c r="V400" s="5"/>
      <c r="W400" s="177"/>
      <c r="X400" s="5"/>
      <c r="Y400" s="5"/>
    </row>
    <row r="401" spans="1:25" ht="15" customHeight="1" x14ac:dyDescent="0.15">
      <c r="A401" s="116">
        <f t="shared" si="6"/>
        <v>2019</v>
      </c>
      <c r="B401" s="105">
        <v>43500</v>
      </c>
      <c r="C401" s="183">
        <v>3.06</v>
      </c>
      <c r="D401" s="181">
        <f ca="1">STDEV(C401:OFFSET(C401,D$4,0))/AVERAGE(C401:OFFSET(C401,D$4,0))</f>
        <v>1.2440464016424025E-2</v>
      </c>
      <c r="E401" s="116">
        <v>4.32</v>
      </c>
      <c r="F401" s="181">
        <v>1.0769871909401801E-2</v>
      </c>
      <c r="G401" s="34"/>
      <c r="H401" s="181"/>
      <c r="I401" s="5"/>
      <c r="J401" s="5"/>
      <c r="K401" s="5"/>
      <c r="L401" s="5"/>
      <c r="M401" s="5"/>
      <c r="N401" s="5"/>
      <c r="O401" s="5"/>
      <c r="P401" s="5"/>
      <c r="Q401" s="5"/>
      <c r="R401" s="5"/>
      <c r="S401" s="5"/>
      <c r="T401" s="5"/>
      <c r="U401" s="5"/>
      <c r="V401" s="5"/>
      <c r="W401" s="177"/>
      <c r="X401" s="5"/>
      <c r="Y401" s="5"/>
    </row>
    <row r="402" spans="1:25" ht="15" customHeight="1" x14ac:dyDescent="0.15">
      <c r="A402" s="116">
        <f t="shared" si="6"/>
        <v>2019</v>
      </c>
      <c r="B402" s="105">
        <v>43497</v>
      </c>
      <c r="C402" s="183">
        <v>3.03</v>
      </c>
      <c r="D402" s="181">
        <f ca="1">STDEV(C402:OFFSET(C402,D$4,0))/AVERAGE(C402:OFFSET(C402,D$4,0))</f>
        <v>1.2528955868727383E-2</v>
      </c>
      <c r="E402" s="116">
        <v>4.29</v>
      </c>
      <c r="F402" s="181">
        <v>1.0749951866921501E-2</v>
      </c>
      <c r="G402" s="34"/>
      <c r="H402" s="181"/>
      <c r="I402" s="5"/>
      <c r="J402" s="5"/>
      <c r="K402" s="5"/>
      <c r="L402" s="5"/>
      <c r="M402" s="5"/>
      <c r="N402" s="5"/>
      <c r="O402" s="5"/>
      <c r="P402" s="5"/>
      <c r="Q402" s="5"/>
      <c r="R402" s="5"/>
      <c r="S402" s="5"/>
      <c r="T402" s="5"/>
      <c r="U402" s="5"/>
      <c r="V402" s="5"/>
      <c r="W402" s="177"/>
      <c r="X402" s="5"/>
      <c r="Y402" s="5"/>
    </row>
    <row r="403" spans="1:25" ht="15" customHeight="1" x14ac:dyDescent="0.15">
      <c r="A403" s="116">
        <f t="shared" si="6"/>
        <v>2019</v>
      </c>
      <c r="B403" s="105">
        <v>43496</v>
      </c>
      <c r="C403" s="183">
        <v>2.99</v>
      </c>
      <c r="D403" s="181">
        <f ca="1">STDEV(C403:OFFSET(C403,D$4,0))/AVERAGE(C403:OFFSET(C403,D$4,0))</f>
        <v>1.3291714566046112E-2</v>
      </c>
      <c r="E403" s="116">
        <v>4.2699999999999996</v>
      </c>
      <c r="F403" s="181">
        <v>1.07313428779544E-2</v>
      </c>
      <c r="G403" s="34"/>
      <c r="H403" s="181"/>
      <c r="I403" s="5"/>
      <c r="J403" s="5"/>
      <c r="K403" s="5"/>
      <c r="L403" s="5"/>
      <c r="M403" s="5"/>
      <c r="N403" s="5"/>
      <c r="O403" s="5"/>
      <c r="P403" s="5"/>
      <c r="Q403" s="5"/>
      <c r="R403" s="5"/>
      <c r="S403" s="5"/>
      <c r="T403" s="5"/>
      <c r="U403" s="5"/>
      <c r="V403" s="5"/>
      <c r="W403" s="177"/>
      <c r="X403" s="5"/>
      <c r="Y403" s="5"/>
    </row>
    <row r="404" spans="1:25" ht="15" customHeight="1" x14ac:dyDescent="0.15">
      <c r="A404" s="116">
        <f t="shared" si="6"/>
        <v>2019</v>
      </c>
      <c r="B404" s="105">
        <v>43495</v>
      </c>
      <c r="C404" s="183">
        <v>3.06</v>
      </c>
      <c r="D404" s="181">
        <f ca="1">STDEV(C404:OFFSET(C404,D$4,0))/AVERAGE(C404:OFFSET(C404,D$4,0))</f>
        <v>1.4282949114117517E-2</v>
      </c>
      <c r="E404" s="116">
        <v>4.32</v>
      </c>
      <c r="F404" s="181">
        <v>1.0615634905347201E-2</v>
      </c>
      <c r="G404" s="34"/>
      <c r="H404" s="181"/>
      <c r="I404" s="5"/>
      <c r="J404" s="5"/>
      <c r="K404" s="5"/>
      <c r="L404" s="5"/>
      <c r="M404" s="5"/>
      <c r="N404" s="5"/>
      <c r="O404" s="5"/>
      <c r="P404" s="5"/>
      <c r="Q404" s="5"/>
      <c r="R404" s="5"/>
      <c r="S404" s="5"/>
      <c r="T404" s="5"/>
      <c r="U404" s="5"/>
      <c r="V404" s="5"/>
      <c r="W404" s="177"/>
      <c r="X404" s="5"/>
      <c r="Y404" s="5"/>
    </row>
    <row r="405" spans="1:25" ht="15" customHeight="1" x14ac:dyDescent="0.15">
      <c r="A405" s="116">
        <f t="shared" si="6"/>
        <v>2019</v>
      </c>
      <c r="B405" s="105">
        <v>43494</v>
      </c>
      <c r="C405" s="183">
        <v>3.04</v>
      </c>
      <c r="D405" s="181">
        <f ca="1">STDEV(C405:OFFSET(C405,D$4,0))/AVERAGE(C405:OFFSET(C405,D$4,0))</f>
        <v>1.586149181167789E-2</v>
      </c>
      <c r="E405" s="116">
        <v>4.32</v>
      </c>
      <c r="F405" s="181">
        <v>1.10796042983663E-2</v>
      </c>
      <c r="G405" s="34"/>
      <c r="H405" s="181"/>
      <c r="I405" s="5"/>
      <c r="J405" s="5"/>
      <c r="K405" s="5"/>
      <c r="L405" s="5"/>
      <c r="M405" s="5"/>
      <c r="N405" s="5"/>
      <c r="O405" s="5"/>
      <c r="P405" s="5"/>
      <c r="Q405" s="5"/>
      <c r="R405" s="5"/>
      <c r="S405" s="5"/>
      <c r="T405" s="5"/>
      <c r="U405" s="5"/>
      <c r="V405" s="5"/>
      <c r="W405" s="177"/>
      <c r="X405" s="5"/>
      <c r="Y405" s="5"/>
    </row>
    <row r="406" spans="1:25" ht="15" customHeight="1" x14ac:dyDescent="0.15">
      <c r="A406" s="116">
        <f t="shared" si="6"/>
        <v>2019</v>
      </c>
      <c r="B406" s="105">
        <v>43493</v>
      </c>
      <c r="C406" s="183">
        <v>3.06</v>
      </c>
      <c r="D406" s="181">
        <f ca="1">STDEV(C406:OFFSET(C406,D$4,0))/AVERAGE(C406:OFFSET(C406,D$4,0))</f>
        <v>1.700548087021642E-2</v>
      </c>
      <c r="E406" s="116">
        <v>4.3499999999999996</v>
      </c>
      <c r="F406" s="181">
        <v>1.13547258010593E-2</v>
      </c>
      <c r="G406" s="34"/>
      <c r="H406" s="181"/>
      <c r="I406" s="5"/>
      <c r="J406" s="5"/>
      <c r="K406" s="5"/>
      <c r="L406" s="5"/>
      <c r="M406" s="5"/>
      <c r="N406" s="5"/>
      <c r="O406" s="5"/>
      <c r="P406" s="5"/>
      <c r="Q406" s="5"/>
      <c r="R406" s="5"/>
      <c r="S406" s="5"/>
      <c r="T406" s="5"/>
      <c r="U406" s="5"/>
      <c r="V406" s="5"/>
      <c r="W406" s="177"/>
      <c r="X406" s="5"/>
      <c r="Y406" s="5"/>
    </row>
    <row r="407" spans="1:25" ht="15" customHeight="1" x14ac:dyDescent="0.15">
      <c r="A407" s="116">
        <f t="shared" si="6"/>
        <v>2019</v>
      </c>
      <c r="B407" s="105">
        <v>43490</v>
      </c>
      <c r="C407" s="183">
        <v>3.06</v>
      </c>
      <c r="D407" s="181">
        <f ca="1">STDEV(C407:OFFSET(C407,D$4,0))/AVERAGE(C407:OFFSET(C407,D$4,0))</f>
        <v>1.7651234944792933E-2</v>
      </c>
      <c r="E407" s="116">
        <v>4.3499999999999996</v>
      </c>
      <c r="F407" s="181">
        <v>1.1509235284213199E-2</v>
      </c>
      <c r="G407" s="34"/>
      <c r="H407" s="181"/>
      <c r="I407" s="5"/>
      <c r="J407" s="5"/>
      <c r="K407" s="5"/>
      <c r="L407" s="5"/>
      <c r="M407" s="5"/>
      <c r="N407" s="5"/>
      <c r="O407" s="5"/>
      <c r="P407" s="5"/>
      <c r="Q407" s="5"/>
      <c r="R407" s="5"/>
      <c r="S407" s="5"/>
      <c r="T407" s="5"/>
      <c r="U407" s="5"/>
      <c r="V407" s="5"/>
      <c r="W407" s="177"/>
      <c r="X407" s="5"/>
      <c r="Y407" s="5"/>
    </row>
    <row r="408" spans="1:25" ht="15" customHeight="1" x14ac:dyDescent="0.15">
      <c r="A408" s="116">
        <f t="shared" si="6"/>
        <v>2019</v>
      </c>
      <c r="B408" s="105">
        <v>43489</v>
      </c>
      <c r="C408" s="183">
        <v>3.04</v>
      </c>
      <c r="D408" s="181">
        <f ca="1">STDEV(C408:OFFSET(C408,D$4,0))/AVERAGE(C408:OFFSET(C408,D$4,0))</f>
        <v>1.8241400313929654E-2</v>
      </c>
      <c r="E408" s="116">
        <v>4.34</v>
      </c>
      <c r="F408" s="181">
        <v>1.16493213716093E-2</v>
      </c>
      <c r="G408" s="34"/>
      <c r="H408" s="181"/>
      <c r="I408" s="5"/>
      <c r="J408" s="5"/>
      <c r="K408" s="5"/>
      <c r="L408" s="5"/>
      <c r="M408" s="5"/>
      <c r="N408" s="5"/>
      <c r="O408" s="5"/>
      <c r="P408" s="5"/>
      <c r="Q408" s="5"/>
      <c r="R408" s="5"/>
      <c r="S408" s="5"/>
      <c r="T408" s="5"/>
      <c r="U408" s="5"/>
      <c r="V408" s="5"/>
      <c r="W408" s="177"/>
      <c r="X408" s="5"/>
      <c r="Y408" s="5"/>
    </row>
    <row r="409" spans="1:25" ht="15" customHeight="1" x14ac:dyDescent="0.15">
      <c r="A409" s="116">
        <f t="shared" si="6"/>
        <v>2019</v>
      </c>
      <c r="B409" s="105">
        <v>43488</v>
      </c>
      <c r="C409" s="183">
        <v>3.07</v>
      </c>
      <c r="D409" s="181">
        <f ca="1">STDEV(C409:OFFSET(C409,D$4,0))/AVERAGE(C409:OFFSET(C409,D$4,0))</f>
        <v>1.890434726269195E-2</v>
      </c>
      <c r="E409" s="116">
        <v>4.38</v>
      </c>
      <c r="F409" s="181">
        <v>1.18222281407013E-2</v>
      </c>
      <c r="G409" s="34"/>
      <c r="H409" s="181"/>
      <c r="I409" s="5"/>
      <c r="J409" s="5"/>
      <c r="K409" s="5"/>
      <c r="L409" s="5"/>
      <c r="M409" s="5"/>
      <c r="N409" s="5"/>
      <c r="O409" s="5"/>
      <c r="P409" s="5"/>
      <c r="Q409" s="5"/>
      <c r="R409" s="5"/>
      <c r="S409" s="5"/>
      <c r="T409" s="5"/>
      <c r="U409" s="5"/>
      <c r="V409" s="5"/>
      <c r="W409" s="177"/>
      <c r="X409" s="5"/>
      <c r="Y409" s="5"/>
    </row>
    <row r="410" spans="1:25" ht="15" customHeight="1" x14ac:dyDescent="0.15">
      <c r="A410" s="116">
        <f t="shared" si="6"/>
        <v>2019</v>
      </c>
      <c r="B410" s="105">
        <v>43487</v>
      </c>
      <c r="C410" s="183">
        <v>3.06</v>
      </c>
      <c r="D410" s="181">
        <f ca="1">STDEV(C410:OFFSET(C410,D$4,0))/AVERAGE(C410:OFFSET(C410,D$4,0))</f>
        <v>1.9510657052736941E-2</v>
      </c>
      <c r="E410" s="116">
        <v>4.37</v>
      </c>
      <c r="F410" s="181">
        <v>1.18595823973572E-2</v>
      </c>
      <c r="G410" s="34"/>
      <c r="H410" s="181"/>
      <c r="I410" s="5"/>
      <c r="J410" s="5"/>
      <c r="K410" s="5"/>
      <c r="L410" s="5"/>
      <c r="M410" s="5"/>
      <c r="N410" s="5"/>
      <c r="O410" s="5"/>
      <c r="P410" s="5"/>
      <c r="Q410" s="5"/>
      <c r="R410" s="5"/>
      <c r="S410" s="5"/>
      <c r="T410" s="5"/>
      <c r="U410" s="5"/>
      <c r="V410" s="5"/>
      <c r="W410" s="177"/>
      <c r="X410" s="5"/>
      <c r="Y410" s="5"/>
    </row>
    <row r="411" spans="1:25" ht="15" customHeight="1" x14ac:dyDescent="0.15">
      <c r="A411" s="116">
        <f t="shared" si="6"/>
        <v>2019</v>
      </c>
      <c r="B411" s="105">
        <v>43483</v>
      </c>
      <c r="C411" s="183">
        <v>3.09</v>
      </c>
      <c r="D411" s="181">
        <f ca="1">STDEV(C411:OFFSET(C411,D$4,0))/AVERAGE(C411:OFFSET(C411,D$4,0))</f>
        <v>2.0381985804898518E-2</v>
      </c>
      <c r="E411" s="116">
        <v>4.42</v>
      </c>
      <c r="F411" s="181">
        <v>1.22011830732499E-2</v>
      </c>
      <c r="G411" s="34"/>
      <c r="H411" s="181"/>
      <c r="I411" s="5"/>
      <c r="J411" s="5"/>
      <c r="K411" s="5"/>
      <c r="L411" s="5"/>
      <c r="M411" s="5"/>
      <c r="N411" s="5"/>
      <c r="O411" s="5"/>
      <c r="P411" s="5"/>
      <c r="Q411" s="5"/>
      <c r="R411" s="5"/>
      <c r="S411" s="5"/>
      <c r="T411" s="5"/>
      <c r="U411" s="5"/>
      <c r="V411" s="5"/>
      <c r="W411" s="177"/>
      <c r="X411" s="5"/>
      <c r="Y411" s="5"/>
    </row>
    <row r="412" spans="1:25" ht="15" customHeight="1" x14ac:dyDescent="0.15">
      <c r="A412" s="116">
        <f t="shared" si="6"/>
        <v>2019</v>
      </c>
      <c r="B412" s="105">
        <v>43482</v>
      </c>
      <c r="C412" s="183">
        <v>3.07</v>
      </c>
      <c r="D412" s="181">
        <f ca="1">STDEV(C412:OFFSET(C412,D$4,0))/AVERAGE(C412:OFFSET(C412,D$4,0))</f>
        <v>2.3688358286793623E-2</v>
      </c>
      <c r="E412" s="116">
        <v>4.41</v>
      </c>
      <c r="F412" s="181">
        <v>1.3642948500618399E-2</v>
      </c>
      <c r="G412" s="34"/>
      <c r="H412" s="181"/>
      <c r="I412" s="5"/>
      <c r="J412" s="5"/>
      <c r="K412" s="5"/>
      <c r="L412" s="5"/>
      <c r="M412" s="5"/>
      <c r="N412" s="5"/>
      <c r="O412" s="5"/>
      <c r="P412" s="5"/>
      <c r="Q412" s="5"/>
      <c r="R412" s="5"/>
      <c r="S412" s="5"/>
      <c r="T412" s="5"/>
      <c r="U412" s="5"/>
      <c r="V412" s="5"/>
      <c r="W412" s="177"/>
      <c r="X412" s="5"/>
      <c r="Y412" s="5"/>
    </row>
    <row r="413" spans="1:25" ht="15" customHeight="1" x14ac:dyDescent="0.15">
      <c r="A413" s="116">
        <f t="shared" si="6"/>
        <v>2019</v>
      </c>
      <c r="B413" s="105">
        <v>43481</v>
      </c>
      <c r="C413" s="183">
        <v>3.07</v>
      </c>
      <c r="D413" s="181">
        <f ca="1">STDEV(C413:OFFSET(C413,D$4,0))/AVERAGE(C413:OFFSET(C413,D$4,0))</f>
        <v>2.7259993688878496E-2</v>
      </c>
      <c r="E413" s="116">
        <v>4.41</v>
      </c>
      <c r="F413" s="181">
        <v>1.51396977891077E-2</v>
      </c>
      <c r="G413" s="34"/>
      <c r="H413" s="181"/>
      <c r="I413" s="5"/>
      <c r="J413" s="5"/>
      <c r="K413" s="5"/>
      <c r="L413" s="5"/>
      <c r="M413" s="5"/>
      <c r="N413" s="5"/>
      <c r="O413" s="5"/>
      <c r="P413" s="5"/>
      <c r="Q413" s="5"/>
      <c r="R413" s="5"/>
      <c r="S413" s="5"/>
      <c r="T413" s="5"/>
      <c r="U413" s="5"/>
      <c r="V413" s="5"/>
      <c r="W413" s="177"/>
      <c r="X413" s="5"/>
      <c r="Y413" s="5"/>
    </row>
    <row r="414" spans="1:25" ht="15" customHeight="1" x14ac:dyDescent="0.15">
      <c r="A414" s="116">
        <f t="shared" si="6"/>
        <v>2019</v>
      </c>
      <c r="B414" s="105">
        <v>43480</v>
      </c>
      <c r="C414" s="183">
        <v>3.08</v>
      </c>
      <c r="D414" s="181">
        <f ca="1">STDEV(C414:OFFSET(C414,D$4,0))/AVERAGE(C414:OFFSET(C414,D$4,0))</f>
        <v>3.0978010547058885E-2</v>
      </c>
      <c r="E414" s="116">
        <v>4.41</v>
      </c>
      <c r="F414" s="181">
        <v>1.66176760567407E-2</v>
      </c>
      <c r="G414" s="34"/>
      <c r="H414" s="181"/>
      <c r="I414" s="5"/>
      <c r="J414" s="5"/>
      <c r="K414" s="5"/>
      <c r="L414" s="5"/>
      <c r="M414" s="5"/>
      <c r="N414" s="5"/>
      <c r="O414" s="5"/>
      <c r="P414" s="5"/>
      <c r="Q414" s="5"/>
      <c r="R414" s="5"/>
      <c r="S414" s="5"/>
      <c r="T414" s="5"/>
      <c r="U414" s="5"/>
      <c r="V414" s="5"/>
      <c r="W414" s="177"/>
      <c r="X414" s="5"/>
      <c r="Y414" s="5"/>
    </row>
    <row r="415" spans="1:25" ht="15" customHeight="1" x14ac:dyDescent="0.15">
      <c r="A415" s="116">
        <f t="shared" si="6"/>
        <v>2019</v>
      </c>
      <c r="B415" s="105">
        <v>43479</v>
      </c>
      <c r="C415" s="183">
        <v>3.06</v>
      </c>
      <c r="D415" s="181">
        <f ca="1">STDEV(C415:OFFSET(C415,D$4,0))/AVERAGE(C415:OFFSET(C415,D$4,0))</f>
        <v>3.430356502448885E-2</v>
      </c>
      <c r="E415" s="116">
        <v>4.4000000000000004</v>
      </c>
      <c r="F415" s="181">
        <v>1.7916651197366198E-2</v>
      </c>
      <c r="G415" s="34"/>
      <c r="H415" s="181"/>
      <c r="I415" s="5"/>
      <c r="J415" s="5"/>
      <c r="K415" s="5"/>
      <c r="L415" s="5"/>
      <c r="M415" s="5"/>
      <c r="N415" s="5"/>
      <c r="O415" s="5"/>
      <c r="P415" s="5"/>
      <c r="Q415" s="5"/>
      <c r="R415" s="5"/>
      <c r="S415" s="5"/>
      <c r="T415" s="5"/>
      <c r="U415" s="5"/>
      <c r="V415" s="5"/>
      <c r="W415" s="177"/>
      <c r="X415" s="5"/>
      <c r="Y415" s="5"/>
    </row>
    <row r="416" spans="1:25" ht="15" customHeight="1" x14ac:dyDescent="0.15">
      <c r="A416" s="116">
        <f t="shared" si="6"/>
        <v>2019</v>
      </c>
      <c r="B416" s="105">
        <v>43476</v>
      </c>
      <c r="C416" s="183">
        <v>3.04</v>
      </c>
      <c r="D416" s="181">
        <f ca="1">STDEV(C416:OFFSET(C416,D$4,0))/AVERAGE(C416:OFFSET(C416,D$4,0))</f>
        <v>3.6609705700931895E-2</v>
      </c>
      <c r="E416" s="116">
        <v>4.37</v>
      </c>
      <c r="F416" s="181">
        <v>1.8954794934408301E-2</v>
      </c>
      <c r="G416" s="34"/>
      <c r="H416" s="181"/>
      <c r="I416" s="5"/>
      <c r="J416" s="5"/>
      <c r="K416" s="5"/>
      <c r="L416" s="5"/>
      <c r="M416" s="5"/>
      <c r="N416" s="5"/>
      <c r="O416" s="5"/>
      <c r="P416" s="5"/>
      <c r="Q416" s="5"/>
      <c r="R416" s="5"/>
      <c r="S416" s="5"/>
      <c r="T416" s="5"/>
      <c r="U416" s="5"/>
      <c r="V416" s="5"/>
      <c r="W416" s="177"/>
      <c r="X416" s="5"/>
      <c r="Y416" s="5"/>
    </row>
    <row r="417" spans="1:25" ht="15" customHeight="1" x14ac:dyDescent="0.15">
      <c r="A417" s="116">
        <f t="shared" si="6"/>
        <v>2019</v>
      </c>
      <c r="B417" s="105">
        <v>43475</v>
      </c>
      <c r="C417" s="183">
        <v>3.06</v>
      </c>
      <c r="D417" s="181">
        <f ca="1">STDEV(C417:OFFSET(C417,D$4,0))/AVERAGE(C417:OFFSET(C417,D$4,0))</f>
        <v>3.8448214839746302E-2</v>
      </c>
      <c r="E417" s="116">
        <v>4.3899999999999997</v>
      </c>
      <c r="F417" s="181">
        <v>1.9649341738225301E-2</v>
      </c>
      <c r="G417" s="34"/>
      <c r="H417" s="181"/>
      <c r="I417" s="5"/>
      <c r="J417" s="5"/>
      <c r="K417" s="5"/>
      <c r="L417" s="5"/>
      <c r="M417" s="5"/>
      <c r="N417" s="5"/>
      <c r="O417" s="5"/>
      <c r="P417" s="5"/>
      <c r="Q417" s="5"/>
      <c r="R417" s="5"/>
      <c r="S417" s="5"/>
      <c r="T417" s="5"/>
      <c r="U417" s="5"/>
      <c r="V417" s="5"/>
      <c r="W417" s="177"/>
      <c r="X417" s="5"/>
      <c r="Y417" s="5"/>
    </row>
    <row r="418" spans="1:25" ht="15" customHeight="1" x14ac:dyDescent="0.15">
      <c r="A418" s="116">
        <f t="shared" si="6"/>
        <v>2019</v>
      </c>
      <c r="B418" s="105">
        <v>43474</v>
      </c>
      <c r="C418" s="183">
        <v>3.03</v>
      </c>
      <c r="D418" s="181">
        <f ca="1">STDEV(C418:OFFSET(C418,D$4,0))/AVERAGE(C418:OFFSET(C418,D$4,0))</f>
        <v>3.992517066418845E-2</v>
      </c>
      <c r="E418" s="116">
        <v>4.3600000000000003</v>
      </c>
      <c r="F418" s="181">
        <v>2.0095782519084001E-2</v>
      </c>
      <c r="G418" s="34"/>
      <c r="H418" s="181"/>
      <c r="I418" s="5"/>
      <c r="J418" s="5"/>
      <c r="K418" s="5"/>
      <c r="L418" s="5"/>
      <c r="M418" s="5"/>
      <c r="N418" s="5"/>
      <c r="O418" s="5"/>
      <c r="P418" s="5"/>
      <c r="Q418" s="5"/>
      <c r="R418" s="5"/>
      <c r="S418" s="5"/>
      <c r="T418" s="5"/>
      <c r="U418" s="5"/>
      <c r="V418" s="5"/>
      <c r="W418" s="177"/>
      <c r="X418" s="5"/>
      <c r="Y418" s="5"/>
    </row>
    <row r="419" spans="1:25" ht="15" customHeight="1" x14ac:dyDescent="0.15">
      <c r="A419" s="116">
        <f t="shared" si="6"/>
        <v>2019</v>
      </c>
      <c r="B419" s="105">
        <v>43473</v>
      </c>
      <c r="C419" s="183">
        <v>3</v>
      </c>
      <c r="D419" s="181">
        <f ca="1">STDEV(C419:OFFSET(C419,D$4,0))/AVERAGE(C419:OFFSET(C419,D$4,0))</f>
        <v>4.0954181161466569E-2</v>
      </c>
      <c r="E419" s="116">
        <v>4.33</v>
      </c>
      <c r="F419" s="181">
        <v>2.0455472178686901E-2</v>
      </c>
      <c r="G419" s="34"/>
      <c r="H419" s="181"/>
      <c r="I419" s="5"/>
      <c r="J419" s="5"/>
      <c r="K419" s="5"/>
      <c r="L419" s="5"/>
      <c r="M419" s="5"/>
      <c r="N419" s="5"/>
      <c r="O419" s="5"/>
      <c r="P419" s="5"/>
      <c r="Q419" s="5"/>
      <c r="R419" s="5"/>
      <c r="S419" s="5"/>
      <c r="T419" s="5"/>
      <c r="U419" s="5"/>
      <c r="V419" s="5"/>
      <c r="W419" s="177"/>
      <c r="X419" s="5"/>
      <c r="Y419" s="5"/>
    </row>
    <row r="420" spans="1:25" ht="15" customHeight="1" x14ac:dyDescent="0.15">
      <c r="A420" s="116">
        <f t="shared" si="6"/>
        <v>2019</v>
      </c>
      <c r="B420" s="105">
        <v>43472</v>
      </c>
      <c r="C420" s="183">
        <v>2.99</v>
      </c>
      <c r="D420" s="181">
        <f ca="1">STDEV(C420:OFFSET(C420,D$4,0))/AVERAGE(C420:OFFSET(C420,D$4,0))</f>
        <v>4.1433382257724721E-2</v>
      </c>
      <c r="E420" s="116">
        <v>4.32</v>
      </c>
      <c r="F420" s="181">
        <v>2.0555045246731799E-2</v>
      </c>
      <c r="G420" s="34"/>
      <c r="H420" s="181"/>
      <c r="I420" s="5"/>
      <c r="J420" s="5"/>
      <c r="K420" s="5"/>
      <c r="L420" s="5"/>
      <c r="M420" s="5"/>
      <c r="N420" s="5"/>
      <c r="O420" s="5"/>
      <c r="P420" s="5"/>
      <c r="Q420" s="5"/>
      <c r="R420" s="5"/>
      <c r="S420" s="5"/>
      <c r="T420" s="5"/>
      <c r="U420" s="5"/>
      <c r="V420" s="5"/>
      <c r="W420" s="177"/>
      <c r="X420" s="5"/>
      <c r="Y420" s="5"/>
    </row>
    <row r="421" spans="1:25" ht="15" customHeight="1" x14ac:dyDescent="0.15">
      <c r="A421" s="116">
        <f t="shared" si="6"/>
        <v>2019</v>
      </c>
      <c r="B421" s="105">
        <v>43469</v>
      </c>
      <c r="C421" s="183">
        <v>2.98</v>
      </c>
      <c r="D421" s="181">
        <f ca="1">STDEV(C421:OFFSET(C421,D$4,0))/AVERAGE(C421:OFFSET(C421,D$4,0))</f>
        <v>4.1656100798125227E-2</v>
      </c>
      <c r="E421" s="116">
        <v>4.3099999999999996</v>
      </c>
      <c r="F421" s="181">
        <v>2.0526626553957501E-2</v>
      </c>
      <c r="G421" s="34"/>
      <c r="H421" s="181"/>
      <c r="I421" s="5"/>
      <c r="J421" s="5"/>
      <c r="K421" s="5"/>
      <c r="L421" s="5"/>
      <c r="M421" s="5"/>
      <c r="N421" s="5"/>
      <c r="O421" s="5"/>
      <c r="P421" s="5"/>
      <c r="Q421" s="5"/>
      <c r="R421" s="5"/>
      <c r="S421" s="5"/>
      <c r="T421" s="5"/>
      <c r="U421" s="5"/>
      <c r="V421" s="5"/>
      <c r="W421" s="177"/>
      <c r="X421" s="5"/>
      <c r="Y421" s="5"/>
    </row>
    <row r="422" spans="1:25" ht="15" customHeight="1" x14ac:dyDescent="0.15">
      <c r="A422" s="116">
        <f t="shared" si="6"/>
        <v>2019</v>
      </c>
      <c r="B422" s="105">
        <v>43468</v>
      </c>
      <c r="C422" s="183">
        <v>2.92</v>
      </c>
      <c r="D422" s="181">
        <f ca="1">STDEV(C422:OFFSET(C422,D$4,0))/AVERAGE(C422:OFFSET(C422,D$4,0))</f>
        <v>4.1579842819975017E-2</v>
      </c>
      <c r="E422" s="116">
        <v>4.2300000000000004</v>
      </c>
      <c r="F422" s="181">
        <v>2.04119681566459E-2</v>
      </c>
      <c r="G422" s="34"/>
      <c r="H422" s="181"/>
      <c r="I422" s="5"/>
      <c r="J422" s="5"/>
      <c r="K422" s="5"/>
      <c r="L422" s="5"/>
      <c r="M422" s="5"/>
      <c r="N422" s="5"/>
      <c r="O422" s="5"/>
      <c r="P422" s="5"/>
      <c r="Q422" s="5"/>
      <c r="R422" s="5"/>
      <c r="S422" s="5"/>
      <c r="T422" s="5"/>
      <c r="U422" s="5"/>
      <c r="V422" s="5"/>
      <c r="W422" s="177"/>
      <c r="X422" s="5"/>
      <c r="Y422" s="5"/>
    </row>
    <row r="423" spans="1:25" ht="15" customHeight="1" x14ac:dyDescent="0.15">
      <c r="A423" s="116">
        <f t="shared" si="6"/>
        <v>2019</v>
      </c>
      <c r="B423" s="105">
        <v>43467</v>
      </c>
      <c r="C423" s="183">
        <v>2.97</v>
      </c>
      <c r="D423" s="181">
        <f ca="1">STDEV(C423:OFFSET(C423,D$4,0))/AVERAGE(C423:OFFSET(C423,D$4,0))</f>
        <v>4.0498199691815118E-2</v>
      </c>
      <c r="E423" s="116">
        <v>4.28</v>
      </c>
      <c r="F423" s="181">
        <v>1.9412998266004899E-2</v>
      </c>
      <c r="G423" s="34"/>
      <c r="H423" s="181"/>
      <c r="I423" s="5"/>
      <c r="J423" s="5"/>
      <c r="K423" s="5"/>
      <c r="L423" s="5"/>
      <c r="M423" s="5"/>
      <c r="N423" s="5"/>
      <c r="O423" s="5"/>
      <c r="P423" s="5"/>
      <c r="Q423" s="5"/>
      <c r="R423" s="5"/>
      <c r="S423" s="5"/>
      <c r="T423" s="5"/>
      <c r="U423" s="5"/>
      <c r="V423" s="5"/>
      <c r="W423" s="177"/>
      <c r="X423" s="5"/>
      <c r="Y423" s="5"/>
    </row>
    <row r="424" spans="1:25" ht="15" customHeight="1" x14ac:dyDescent="0.15">
      <c r="A424" s="116">
        <f t="shared" si="6"/>
        <v>2018</v>
      </c>
      <c r="B424" s="105">
        <v>43465</v>
      </c>
      <c r="C424" s="183">
        <v>3.02</v>
      </c>
      <c r="D424" s="181">
        <f ca="1">STDEV(C424:OFFSET(C424,D$4,0))/AVERAGE(C424:OFFSET(C424,D$4,0))</f>
        <v>3.9768954314910808E-2</v>
      </c>
      <c r="E424" s="116">
        <v>4.33</v>
      </c>
      <c r="F424" s="181">
        <v>1.8761105938549499E-2</v>
      </c>
      <c r="G424" s="34"/>
      <c r="H424" s="181"/>
      <c r="I424" s="5"/>
      <c r="J424" s="5"/>
      <c r="K424" s="5"/>
      <c r="L424" s="5"/>
      <c r="M424" s="5"/>
      <c r="N424" s="5"/>
      <c r="O424" s="5"/>
      <c r="P424" s="5"/>
      <c r="Q424" s="5"/>
      <c r="R424" s="5"/>
      <c r="S424" s="5"/>
      <c r="T424" s="5"/>
      <c r="U424" s="5"/>
      <c r="V424" s="5"/>
      <c r="W424" s="177"/>
      <c r="X424" s="5"/>
      <c r="Y424" s="5"/>
    </row>
    <row r="425" spans="1:25" ht="15" customHeight="1" x14ac:dyDescent="0.15">
      <c r="A425" s="116">
        <f t="shared" si="6"/>
        <v>2018</v>
      </c>
      <c r="B425" s="105">
        <v>43462</v>
      </c>
      <c r="C425" s="183">
        <v>3.04</v>
      </c>
      <c r="D425" s="181">
        <f ca="1">STDEV(C425:OFFSET(C425,D$4,0))/AVERAGE(C425:OFFSET(C425,D$4,0))</f>
        <v>3.9632456793539231E-2</v>
      </c>
      <c r="E425" s="116">
        <v>4.3499999999999996</v>
      </c>
      <c r="F425" s="181">
        <v>1.8604520296449701E-2</v>
      </c>
      <c r="G425" s="34"/>
      <c r="H425" s="181"/>
      <c r="I425" s="5"/>
      <c r="J425" s="5"/>
      <c r="K425" s="5"/>
      <c r="L425" s="5"/>
      <c r="M425" s="5"/>
      <c r="N425" s="5"/>
      <c r="O425" s="5"/>
      <c r="P425" s="5"/>
      <c r="Q425" s="5"/>
      <c r="R425" s="5"/>
      <c r="S425" s="5"/>
      <c r="T425" s="5"/>
      <c r="U425" s="5"/>
      <c r="V425" s="5"/>
      <c r="W425" s="177"/>
      <c r="X425" s="5"/>
      <c r="Y425" s="5"/>
    </row>
    <row r="426" spans="1:25" ht="15" customHeight="1" x14ac:dyDescent="0.15">
      <c r="A426" s="116">
        <f t="shared" si="6"/>
        <v>2018</v>
      </c>
      <c r="B426" s="105">
        <v>43461</v>
      </c>
      <c r="C426" s="183">
        <v>3.05</v>
      </c>
      <c r="D426" s="181">
        <f ca="1">STDEV(C426:OFFSET(C426,D$4,0))/AVERAGE(C426:OFFSET(C426,D$4,0))</f>
        <v>4.0037906217013024E-2</v>
      </c>
      <c r="E426" s="116">
        <v>4.33</v>
      </c>
      <c r="F426" s="181">
        <v>1.8680446393845099E-2</v>
      </c>
      <c r="G426" s="34"/>
      <c r="H426" s="181"/>
      <c r="I426" s="5"/>
      <c r="J426" s="5"/>
      <c r="K426" s="5"/>
      <c r="L426" s="5"/>
      <c r="M426" s="5"/>
      <c r="N426" s="5"/>
      <c r="O426" s="5"/>
      <c r="P426" s="5"/>
      <c r="Q426" s="5"/>
      <c r="R426" s="5"/>
      <c r="S426" s="5"/>
      <c r="T426" s="5"/>
      <c r="U426" s="5"/>
      <c r="V426" s="5"/>
      <c r="W426" s="177"/>
      <c r="X426" s="5"/>
      <c r="Y426" s="5"/>
    </row>
    <row r="427" spans="1:25" ht="15" customHeight="1" x14ac:dyDescent="0.15">
      <c r="A427" s="116">
        <f t="shared" si="6"/>
        <v>2018</v>
      </c>
      <c r="B427" s="105">
        <v>43460</v>
      </c>
      <c r="C427" s="183">
        <v>3.06</v>
      </c>
      <c r="D427" s="181">
        <f ca="1">STDEV(C427:OFFSET(C427,D$4,0))/AVERAGE(C427:OFFSET(C427,D$4,0))</f>
        <v>4.0697590637439073E-2</v>
      </c>
      <c r="E427" s="116">
        <v>4.34</v>
      </c>
      <c r="F427" s="181">
        <v>1.87430240946811E-2</v>
      </c>
      <c r="G427" s="34"/>
      <c r="H427" s="181"/>
      <c r="I427" s="5"/>
      <c r="J427" s="5"/>
      <c r="K427" s="5"/>
      <c r="L427" s="5"/>
      <c r="M427" s="5"/>
      <c r="N427" s="5"/>
      <c r="O427" s="5"/>
      <c r="P427" s="5"/>
      <c r="Q427" s="5"/>
      <c r="R427" s="5"/>
      <c r="S427" s="5"/>
      <c r="T427" s="5"/>
      <c r="U427" s="5"/>
      <c r="V427" s="5"/>
      <c r="W427" s="177"/>
      <c r="X427" s="5"/>
      <c r="Y427" s="5"/>
    </row>
    <row r="428" spans="1:25" ht="15" customHeight="1" x14ac:dyDescent="0.15">
      <c r="A428" s="116">
        <f t="shared" si="6"/>
        <v>2018</v>
      </c>
      <c r="B428" s="105">
        <v>43458</v>
      </c>
      <c r="C428" s="183">
        <v>3</v>
      </c>
      <c r="D428" s="181">
        <f ca="1">STDEV(C428:OFFSET(C428,D$4,0))/AVERAGE(C428:OFFSET(C428,D$4,0))</f>
        <v>4.1116507461468728E-2</v>
      </c>
      <c r="E428" s="116">
        <v>4.29</v>
      </c>
      <c r="F428" s="181">
        <v>1.8665710787593499E-2</v>
      </c>
      <c r="G428" s="34"/>
      <c r="H428" s="181"/>
      <c r="I428" s="5"/>
      <c r="J428" s="5"/>
      <c r="K428" s="5"/>
      <c r="L428" s="5"/>
      <c r="M428" s="5"/>
      <c r="N428" s="5"/>
      <c r="O428" s="5"/>
      <c r="P428" s="5"/>
      <c r="Q428" s="5"/>
      <c r="R428" s="5"/>
      <c r="S428" s="5"/>
      <c r="T428" s="5"/>
      <c r="U428" s="5"/>
      <c r="V428" s="5"/>
      <c r="W428" s="177"/>
      <c r="X428" s="5"/>
      <c r="Y428" s="5"/>
    </row>
    <row r="429" spans="1:25" ht="15" customHeight="1" x14ac:dyDescent="0.15">
      <c r="A429" s="116">
        <f t="shared" si="6"/>
        <v>2018</v>
      </c>
      <c r="B429" s="105">
        <v>43455</v>
      </c>
      <c r="C429" s="183">
        <v>3.03</v>
      </c>
      <c r="D429" s="181">
        <f ca="1">STDEV(C429:OFFSET(C429,D$4,0))/AVERAGE(C429:OFFSET(C429,D$4,0))</f>
        <v>4.0161210893741806E-2</v>
      </c>
      <c r="E429" s="116">
        <v>4.3099999999999996</v>
      </c>
      <c r="F429" s="181">
        <v>1.7789080288265601E-2</v>
      </c>
      <c r="G429" s="34"/>
      <c r="H429" s="181"/>
      <c r="I429" s="5"/>
      <c r="J429" s="5"/>
      <c r="K429" s="5"/>
      <c r="L429" s="5"/>
      <c r="M429" s="5"/>
      <c r="N429" s="5"/>
      <c r="O429" s="5"/>
      <c r="P429" s="5"/>
      <c r="Q429" s="5"/>
      <c r="R429" s="5"/>
      <c r="S429" s="5"/>
      <c r="T429" s="5"/>
      <c r="U429" s="5"/>
      <c r="V429" s="5"/>
      <c r="W429" s="177"/>
      <c r="X429" s="5"/>
      <c r="Y429" s="5"/>
    </row>
    <row r="430" spans="1:25" ht="15" customHeight="1" x14ac:dyDescent="0.15">
      <c r="A430" s="116">
        <f t="shared" si="6"/>
        <v>2018</v>
      </c>
      <c r="B430" s="105">
        <v>43454</v>
      </c>
      <c r="C430" s="183">
        <v>3.02</v>
      </c>
      <c r="D430" s="181">
        <f ca="1">STDEV(C430:OFFSET(C430,D$4,0))/AVERAGE(C430:OFFSET(C430,D$4,0))</f>
        <v>3.9317644913976518E-2</v>
      </c>
      <c r="E430" s="116">
        <v>4.29</v>
      </c>
      <c r="F430" s="181">
        <v>1.71701952942219E-2</v>
      </c>
      <c r="G430" s="34"/>
      <c r="H430" s="181"/>
      <c r="I430" s="5"/>
      <c r="J430" s="5"/>
      <c r="K430" s="5"/>
      <c r="L430" s="5"/>
      <c r="M430" s="5"/>
      <c r="N430" s="5"/>
      <c r="O430" s="5"/>
      <c r="P430" s="5"/>
      <c r="Q430" s="5"/>
      <c r="R430" s="5"/>
      <c r="S430" s="5"/>
      <c r="T430" s="5"/>
      <c r="U430" s="5"/>
      <c r="V430" s="5"/>
      <c r="W430" s="177"/>
      <c r="X430" s="5"/>
      <c r="Y430" s="5"/>
    </row>
    <row r="431" spans="1:25" ht="15" customHeight="1" x14ac:dyDescent="0.15">
      <c r="A431" s="116">
        <f t="shared" si="6"/>
        <v>2018</v>
      </c>
      <c r="B431" s="105">
        <v>43453</v>
      </c>
      <c r="C431" s="183">
        <v>3</v>
      </c>
      <c r="D431" s="181">
        <f ca="1">STDEV(C431:OFFSET(C431,D$4,0))/AVERAGE(C431:OFFSET(C431,D$4,0))</f>
        <v>3.8256595707672397E-2</v>
      </c>
      <c r="E431" s="116">
        <v>4.29</v>
      </c>
      <c r="F431" s="181">
        <v>1.60465865345631E-2</v>
      </c>
      <c r="G431" s="34"/>
      <c r="H431" s="181"/>
      <c r="I431" s="5"/>
      <c r="J431" s="5"/>
      <c r="K431" s="5"/>
      <c r="L431" s="5"/>
      <c r="M431" s="5"/>
      <c r="N431" s="5"/>
      <c r="O431" s="5"/>
      <c r="P431" s="5"/>
      <c r="Q431" s="5"/>
      <c r="R431" s="5"/>
      <c r="S431" s="5"/>
      <c r="T431" s="5"/>
      <c r="U431" s="5"/>
      <c r="V431" s="5"/>
      <c r="W431" s="177"/>
      <c r="X431" s="5"/>
      <c r="Y431" s="5"/>
    </row>
    <row r="432" spans="1:25" ht="15" customHeight="1" x14ac:dyDescent="0.15">
      <c r="A432" s="116">
        <f t="shared" si="6"/>
        <v>2018</v>
      </c>
      <c r="B432" s="105">
        <v>43452</v>
      </c>
      <c r="C432" s="183">
        <v>3.07</v>
      </c>
      <c r="D432" s="181">
        <f ca="1">STDEV(C432:OFFSET(C432,D$4,0))/AVERAGE(C432:OFFSET(C432,D$4,0))</f>
        <v>3.5286055643383593E-2</v>
      </c>
      <c r="E432" s="116">
        <v>4.3499999999999996</v>
      </c>
      <c r="F432" s="181">
        <v>1.4101198449530899E-2</v>
      </c>
      <c r="G432" s="34"/>
      <c r="H432" s="181"/>
      <c r="I432" s="5"/>
      <c r="J432" s="5"/>
      <c r="K432" s="5"/>
      <c r="L432" s="5"/>
      <c r="M432" s="5"/>
      <c r="N432" s="5"/>
      <c r="O432" s="5"/>
      <c r="P432" s="5"/>
      <c r="Q432" s="5"/>
      <c r="R432" s="5"/>
      <c r="S432" s="5"/>
      <c r="T432" s="5"/>
      <c r="U432" s="5"/>
      <c r="V432" s="5"/>
      <c r="W432" s="177"/>
      <c r="X432" s="5"/>
      <c r="Y432" s="5"/>
    </row>
    <row r="433" spans="1:25" ht="15" customHeight="1" x14ac:dyDescent="0.15">
      <c r="A433" s="116">
        <f t="shared" si="6"/>
        <v>2018</v>
      </c>
      <c r="B433" s="105">
        <v>43451</v>
      </c>
      <c r="C433" s="183">
        <v>3.11</v>
      </c>
      <c r="D433" s="181">
        <f ca="1">STDEV(C433:OFFSET(C433,D$4,0))/AVERAGE(C433:OFFSET(C433,D$4,0))</f>
        <v>3.3467037161460392E-2</v>
      </c>
      <c r="E433" s="116">
        <v>4.3899999999999997</v>
      </c>
      <c r="F433" s="181">
        <v>1.2968143960495501E-2</v>
      </c>
      <c r="G433" s="34"/>
      <c r="H433" s="181"/>
      <c r="I433" s="5"/>
      <c r="J433" s="5"/>
      <c r="K433" s="5"/>
      <c r="L433" s="5"/>
      <c r="M433" s="5"/>
      <c r="N433" s="5"/>
      <c r="O433" s="5"/>
      <c r="P433" s="5"/>
      <c r="Q433" s="5"/>
      <c r="R433" s="5"/>
      <c r="S433" s="5"/>
      <c r="T433" s="5"/>
      <c r="U433" s="5"/>
      <c r="V433" s="5"/>
      <c r="W433" s="177"/>
      <c r="X433" s="5"/>
      <c r="Y433" s="5"/>
    </row>
    <row r="434" spans="1:25" ht="15" customHeight="1" x14ac:dyDescent="0.15">
      <c r="A434" s="116">
        <f t="shared" si="6"/>
        <v>2018</v>
      </c>
      <c r="B434" s="105">
        <v>43448</v>
      </c>
      <c r="C434" s="183">
        <v>3.14</v>
      </c>
      <c r="D434" s="181">
        <f ca="1">STDEV(C434:OFFSET(C434,D$4,0))/AVERAGE(C434:OFFSET(C434,D$4,0))</f>
        <v>3.189043463802773E-2</v>
      </c>
      <c r="E434" s="116">
        <v>4.41</v>
      </c>
      <c r="F434" s="181">
        <v>1.22991736408695E-2</v>
      </c>
      <c r="G434" s="34"/>
      <c r="H434" s="181"/>
      <c r="I434" s="5"/>
      <c r="J434" s="5"/>
      <c r="K434" s="5"/>
      <c r="L434" s="5"/>
      <c r="M434" s="5"/>
      <c r="N434" s="5"/>
      <c r="O434" s="5"/>
      <c r="P434" s="5"/>
      <c r="Q434" s="5"/>
      <c r="R434" s="5"/>
      <c r="S434" s="5"/>
      <c r="T434" s="5"/>
      <c r="U434" s="5"/>
      <c r="V434" s="5"/>
      <c r="W434" s="177"/>
      <c r="X434" s="5"/>
      <c r="Y434" s="5"/>
    </row>
    <row r="435" spans="1:25" ht="15" customHeight="1" x14ac:dyDescent="0.15">
      <c r="A435" s="116">
        <f t="shared" si="6"/>
        <v>2018</v>
      </c>
      <c r="B435" s="105">
        <v>43447</v>
      </c>
      <c r="C435" s="183">
        <v>3.16</v>
      </c>
      <c r="D435" s="181">
        <f ca="1">STDEV(C435:OFFSET(C435,D$4,0))/AVERAGE(C435:OFFSET(C435,D$4,0))</f>
        <v>3.0514587277529696E-2</v>
      </c>
      <c r="E435" s="116">
        <v>4.43</v>
      </c>
      <c r="F435" s="181">
        <v>1.19513203452754E-2</v>
      </c>
      <c r="G435" s="34"/>
      <c r="H435" s="181"/>
      <c r="I435" s="5"/>
      <c r="J435" s="5"/>
      <c r="K435" s="5"/>
      <c r="L435" s="5"/>
      <c r="M435" s="5"/>
      <c r="N435" s="5"/>
      <c r="O435" s="5"/>
      <c r="P435" s="5"/>
      <c r="Q435" s="5"/>
      <c r="R435" s="5"/>
      <c r="S435" s="5"/>
      <c r="T435" s="5"/>
      <c r="U435" s="5"/>
      <c r="V435" s="5"/>
      <c r="W435" s="177"/>
      <c r="X435" s="5"/>
      <c r="Y435" s="5"/>
    </row>
    <row r="436" spans="1:25" ht="15" customHeight="1" x14ac:dyDescent="0.15">
      <c r="A436" s="116">
        <f t="shared" si="6"/>
        <v>2018</v>
      </c>
      <c r="B436" s="105">
        <v>43446</v>
      </c>
      <c r="C436" s="183">
        <v>3.15</v>
      </c>
      <c r="D436" s="181">
        <f ca="1">STDEV(C436:OFFSET(C436,D$4,0))/AVERAGE(C436:OFFSET(C436,D$4,0))</f>
        <v>2.9303538606829861E-2</v>
      </c>
      <c r="E436" s="116">
        <v>4.42</v>
      </c>
      <c r="F436" s="181">
        <v>1.1868659586150399E-2</v>
      </c>
      <c r="G436" s="34"/>
      <c r="H436" s="181"/>
      <c r="I436" s="5"/>
      <c r="J436" s="5"/>
      <c r="K436" s="5"/>
      <c r="L436" s="5"/>
      <c r="M436" s="5"/>
      <c r="N436" s="5"/>
      <c r="O436" s="5"/>
      <c r="P436" s="5"/>
      <c r="Q436" s="5"/>
      <c r="R436" s="5"/>
      <c r="S436" s="5"/>
      <c r="T436" s="5"/>
      <c r="U436" s="5"/>
      <c r="V436" s="5"/>
      <c r="W436" s="177"/>
      <c r="X436" s="5"/>
      <c r="Y436" s="5"/>
    </row>
    <row r="437" spans="1:25" ht="15" customHeight="1" x14ac:dyDescent="0.15">
      <c r="A437" s="116">
        <f t="shared" si="6"/>
        <v>2018</v>
      </c>
      <c r="B437" s="105">
        <v>43445</v>
      </c>
      <c r="C437" s="183">
        <v>3.13</v>
      </c>
      <c r="D437" s="181">
        <f ca="1">STDEV(C437:OFFSET(C437,D$4,0))/AVERAGE(C437:OFFSET(C437,D$4,0))</f>
        <v>2.7818002384762841E-2</v>
      </c>
      <c r="E437" s="116">
        <v>4.4000000000000004</v>
      </c>
      <c r="F437" s="181">
        <v>1.1556303594637199E-2</v>
      </c>
      <c r="G437" s="34"/>
      <c r="H437" s="181"/>
      <c r="I437" s="5"/>
      <c r="J437" s="5"/>
      <c r="K437" s="5"/>
      <c r="L437" s="5"/>
      <c r="M437" s="5"/>
      <c r="N437" s="5"/>
      <c r="O437" s="5"/>
      <c r="P437" s="5"/>
      <c r="Q437" s="5"/>
      <c r="R437" s="5"/>
      <c r="S437" s="5"/>
      <c r="T437" s="5"/>
      <c r="U437" s="5"/>
      <c r="V437" s="5"/>
      <c r="W437" s="177"/>
      <c r="X437" s="5"/>
      <c r="Y437" s="5"/>
    </row>
    <row r="438" spans="1:25" ht="15" customHeight="1" x14ac:dyDescent="0.15">
      <c r="A438" s="116">
        <f t="shared" si="6"/>
        <v>2018</v>
      </c>
      <c r="B438" s="105">
        <v>43444</v>
      </c>
      <c r="C438" s="183">
        <v>3.13</v>
      </c>
      <c r="D438" s="181">
        <f ca="1">STDEV(C438:OFFSET(C438,D$4,0))/AVERAGE(C438:OFFSET(C438,D$4,0))</f>
        <v>2.5647128080132177E-2</v>
      </c>
      <c r="E438" s="116">
        <v>4.4000000000000004</v>
      </c>
      <c r="F438" s="181">
        <v>1.1109991501773501E-2</v>
      </c>
      <c r="G438" s="34"/>
      <c r="H438" s="181"/>
      <c r="I438" s="5"/>
      <c r="J438" s="5"/>
      <c r="K438" s="5"/>
      <c r="L438" s="5"/>
      <c r="M438" s="5"/>
      <c r="N438" s="5"/>
      <c r="O438" s="5"/>
      <c r="P438" s="5"/>
      <c r="Q438" s="5"/>
      <c r="R438" s="5"/>
      <c r="S438" s="5"/>
      <c r="T438" s="5"/>
      <c r="U438" s="5"/>
      <c r="V438" s="5"/>
      <c r="W438" s="177"/>
      <c r="X438" s="5"/>
      <c r="Y438" s="5"/>
    </row>
    <row r="439" spans="1:25" ht="15" customHeight="1" x14ac:dyDescent="0.15">
      <c r="A439" s="116">
        <f t="shared" si="6"/>
        <v>2018</v>
      </c>
      <c r="B439" s="105">
        <v>43441</v>
      </c>
      <c r="C439" s="183">
        <v>3.14</v>
      </c>
      <c r="D439" s="181">
        <f ca="1">STDEV(C439:OFFSET(C439,D$4,0))/AVERAGE(C439:OFFSET(C439,D$4,0))</f>
        <v>2.3199920731193351E-2</v>
      </c>
      <c r="E439" s="116">
        <v>4.41</v>
      </c>
      <c r="F439" s="181">
        <v>1.04309916933682E-2</v>
      </c>
      <c r="G439" s="34"/>
      <c r="H439" s="181"/>
      <c r="I439" s="5"/>
      <c r="J439" s="5"/>
      <c r="K439" s="5"/>
      <c r="L439" s="5"/>
      <c r="M439" s="5"/>
      <c r="N439" s="5"/>
      <c r="O439" s="5"/>
      <c r="P439" s="5"/>
      <c r="Q439" s="5"/>
      <c r="R439" s="5"/>
      <c r="S439" s="5"/>
      <c r="T439" s="5"/>
      <c r="U439" s="5"/>
      <c r="V439" s="5"/>
      <c r="W439" s="177"/>
      <c r="X439" s="5"/>
      <c r="Y439" s="5"/>
    </row>
    <row r="440" spans="1:25" ht="15" customHeight="1" x14ac:dyDescent="0.15">
      <c r="A440" s="116">
        <f t="shared" si="6"/>
        <v>2018</v>
      </c>
      <c r="B440" s="105">
        <v>43440</v>
      </c>
      <c r="C440" s="183">
        <v>3.14</v>
      </c>
      <c r="D440" s="181">
        <f ca="1">STDEV(C440:OFFSET(C440,D$4,0))/AVERAGE(C440:OFFSET(C440,D$4,0))</f>
        <v>2.0567699284437087E-2</v>
      </c>
      <c r="E440" s="116">
        <v>4.3899999999999997</v>
      </c>
      <c r="F440" s="181">
        <v>9.7975339168649596E-3</v>
      </c>
      <c r="G440" s="34"/>
      <c r="H440" s="181"/>
      <c r="I440" s="5"/>
      <c r="J440" s="5"/>
      <c r="K440" s="5"/>
      <c r="L440" s="5"/>
      <c r="M440" s="5"/>
      <c r="N440" s="5"/>
      <c r="O440" s="5"/>
      <c r="P440" s="5"/>
      <c r="Q440" s="5"/>
      <c r="R440" s="5"/>
      <c r="S440" s="5"/>
      <c r="T440" s="5"/>
      <c r="U440" s="5"/>
      <c r="V440" s="5"/>
      <c r="W440" s="177"/>
      <c r="X440" s="5"/>
      <c r="Y440" s="5"/>
    </row>
    <row r="441" spans="1:25" ht="15" customHeight="1" x14ac:dyDescent="0.15">
      <c r="A441" s="116">
        <f t="shared" si="6"/>
        <v>2018</v>
      </c>
      <c r="B441" s="105">
        <v>43438</v>
      </c>
      <c r="C441" s="183">
        <v>3.16</v>
      </c>
      <c r="D441" s="181">
        <f ca="1">STDEV(C441:OFFSET(C441,D$4,0))/AVERAGE(C441:OFFSET(C441,D$4,0))</f>
        <v>1.7258229137338574E-2</v>
      </c>
      <c r="E441" s="116">
        <v>4.43</v>
      </c>
      <c r="F441" s="181">
        <v>8.7082511795134095E-3</v>
      </c>
      <c r="G441" s="34"/>
      <c r="H441" s="181"/>
      <c r="I441" s="5"/>
      <c r="J441" s="5"/>
      <c r="K441" s="5"/>
      <c r="L441" s="5"/>
      <c r="M441" s="5"/>
      <c r="N441" s="5"/>
      <c r="O441" s="5"/>
      <c r="P441" s="5"/>
      <c r="Q441" s="5"/>
      <c r="R441" s="5"/>
      <c r="S441" s="5"/>
      <c r="T441" s="5"/>
      <c r="U441" s="5"/>
      <c r="V441" s="5"/>
      <c r="W441" s="177"/>
      <c r="X441" s="5"/>
      <c r="Y441" s="5"/>
    </row>
    <row r="442" spans="1:25" ht="15" customHeight="1" x14ac:dyDescent="0.15">
      <c r="A442" s="116">
        <f t="shared" si="6"/>
        <v>2018</v>
      </c>
      <c r="B442" s="105">
        <v>43437</v>
      </c>
      <c r="C442" s="183">
        <v>3.27</v>
      </c>
      <c r="D442" s="181">
        <f ca="1">STDEV(C442:OFFSET(C442,D$4,0))/AVERAGE(C442:OFFSET(C442,D$4,0))</f>
        <v>1.363843691978491E-2</v>
      </c>
      <c r="E442" s="116">
        <v>4.5199999999999996</v>
      </c>
      <c r="F442" s="181">
        <v>8.3618475205289398E-3</v>
      </c>
      <c r="G442" s="34"/>
      <c r="H442" s="181"/>
      <c r="I442" s="5"/>
      <c r="J442" s="5"/>
      <c r="K442" s="5"/>
      <c r="L442" s="5"/>
      <c r="M442" s="5"/>
      <c r="N442" s="5"/>
      <c r="O442" s="5"/>
      <c r="P442" s="5"/>
      <c r="Q442" s="5"/>
      <c r="R442" s="5"/>
      <c r="S442" s="5"/>
      <c r="T442" s="5"/>
      <c r="U442" s="5"/>
      <c r="V442" s="5"/>
      <c r="W442" s="177"/>
      <c r="X442" s="5"/>
      <c r="Y442" s="5"/>
    </row>
    <row r="443" spans="1:25" ht="15" customHeight="1" x14ac:dyDescent="0.15">
      <c r="A443" s="116">
        <f t="shared" si="6"/>
        <v>2018</v>
      </c>
      <c r="B443" s="105">
        <v>43434</v>
      </c>
      <c r="C443" s="183">
        <v>3.3</v>
      </c>
      <c r="D443" s="181">
        <f ca="1">STDEV(C443:OFFSET(C443,D$4,0))/AVERAGE(C443:OFFSET(C443,D$4,0))</f>
        <v>1.2767394180902824E-2</v>
      </c>
      <c r="E443" s="116">
        <v>4.53</v>
      </c>
      <c r="F443" s="181">
        <v>8.6238633021867607E-3</v>
      </c>
      <c r="G443" s="34"/>
      <c r="H443" s="181"/>
      <c r="I443" s="5"/>
      <c r="J443" s="5"/>
      <c r="K443" s="5"/>
      <c r="L443" s="5"/>
      <c r="M443" s="5"/>
      <c r="N443" s="5"/>
      <c r="O443" s="5"/>
      <c r="P443" s="5"/>
      <c r="Q443" s="5"/>
      <c r="R443" s="5"/>
      <c r="S443" s="5"/>
      <c r="T443" s="5"/>
      <c r="U443" s="5"/>
      <c r="V443" s="5"/>
      <c r="W443" s="177"/>
      <c r="X443" s="5"/>
      <c r="Y443" s="5"/>
    </row>
    <row r="444" spans="1:25" ht="15" customHeight="1" x14ac:dyDescent="0.15">
      <c r="A444" s="116">
        <f t="shared" si="6"/>
        <v>2018</v>
      </c>
      <c r="B444" s="105">
        <v>43433</v>
      </c>
      <c r="C444" s="183">
        <v>3.33</v>
      </c>
      <c r="D444" s="181">
        <f ca="1">STDEV(C444:OFFSET(C444,D$4,0))/AVERAGE(C444:OFFSET(C444,D$4,0))</f>
        <v>1.2533025156629983E-2</v>
      </c>
      <c r="E444" s="116">
        <v>4.54</v>
      </c>
      <c r="F444" s="181">
        <v>9.0270623095067108E-3</v>
      </c>
      <c r="G444" s="34"/>
      <c r="H444" s="181"/>
      <c r="I444" s="5"/>
      <c r="J444" s="5"/>
      <c r="K444" s="5"/>
      <c r="L444" s="5"/>
      <c r="M444" s="5"/>
      <c r="N444" s="5"/>
      <c r="O444" s="5"/>
      <c r="P444" s="5"/>
      <c r="Q444" s="5"/>
      <c r="R444" s="5"/>
      <c r="S444" s="5"/>
      <c r="T444" s="5"/>
      <c r="U444" s="5"/>
      <c r="V444" s="5"/>
      <c r="W444" s="177"/>
      <c r="X444" s="5"/>
      <c r="Y444" s="5"/>
    </row>
    <row r="445" spans="1:25" ht="15" customHeight="1" x14ac:dyDescent="0.15">
      <c r="A445" s="116">
        <f t="shared" si="6"/>
        <v>2018</v>
      </c>
      <c r="B445" s="105">
        <v>43432</v>
      </c>
      <c r="C445" s="183">
        <v>3.34</v>
      </c>
      <c r="D445" s="181">
        <f ca="1">STDEV(C445:OFFSET(C445,D$4,0))/AVERAGE(C445:OFFSET(C445,D$4,0))</f>
        <v>1.2472411119514994E-2</v>
      </c>
      <c r="E445" s="116">
        <v>4.54</v>
      </c>
      <c r="F445" s="181">
        <v>9.1795421075327108E-3</v>
      </c>
      <c r="G445" s="34"/>
      <c r="H445" s="181"/>
      <c r="I445" s="5"/>
      <c r="J445" s="5"/>
      <c r="K445" s="5"/>
      <c r="L445" s="5"/>
      <c r="M445" s="5"/>
      <c r="N445" s="5"/>
      <c r="O445" s="5"/>
      <c r="P445" s="5"/>
      <c r="Q445" s="5"/>
      <c r="R445" s="5"/>
      <c r="S445" s="5"/>
      <c r="T445" s="5"/>
      <c r="U445" s="5"/>
      <c r="V445" s="5"/>
      <c r="W445" s="177"/>
      <c r="X445" s="5"/>
      <c r="Y445" s="5"/>
    </row>
    <row r="446" spans="1:25" ht="15" customHeight="1" x14ac:dyDescent="0.15">
      <c r="A446" s="116">
        <f t="shared" si="6"/>
        <v>2018</v>
      </c>
      <c r="B446" s="105">
        <v>43431</v>
      </c>
      <c r="C446" s="183">
        <v>3.32</v>
      </c>
      <c r="D446" s="181">
        <f ca="1">STDEV(C446:OFFSET(C446,D$4,0))/AVERAGE(C446:OFFSET(C446,D$4,0))</f>
        <v>1.2616043523336718E-2</v>
      </c>
      <c r="E446" s="116">
        <v>4.53</v>
      </c>
      <c r="F446" s="181">
        <v>9.4954194128724599E-3</v>
      </c>
      <c r="G446" s="34"/>
      <c r="H446" s="181"/>
      <c r="I446" s="5"/>
      <c r="J446" s="5"/>
      <c r="K446" s="5"/>
      <c r="L446" s="5"/>
      <c r="M446" s="5"/>
      <c r="N446" s="5"/>
      <c r="O446" s="5"/>
      <c r="P446" s="5"/>
      <c r="Q446" s="5"/>
      <c r="R446" s="5"/>
      <c r="S446" s="5"/>
      <c r="T446" s="5"/>
      <c r="U446" s="5"/>
      <c r="V446" s="5"/>
      <c r="W446" s="177"/>
      <c r="X446" s="5"/>
      <c r="Y446" s="5"/>
    </row>
    <row r="447" spans="1:25" ht="15" customHeight="1" x14ac:dyDescent="0.15">
      <c r="A447" s="116">
        <f t="shared" si="6"/>
        <v>2018</v>
      </c>
      <c r="B447" s="105">
        <v>43430</v>
      </c>
      <c r="C447" s="183">
        <v>3.32</v>
      </c>
      <c r="D447" s="181">
        <f ca="1">STDEV(C447:OFFSET(C447,D$4,0))/AVERAGE(C447:OFFSET(C447,D$4,0))</f>
        <v>1.2616043523336718E-2</v>
      </c>
      <c r="E447" s="116">
        <v>4.51</v>
      </c>
      <c r="F447" s="181">
        <v>9.8009049674485094E-3</v>
      </c>
      <c r="G447" s="34"/>
      <c r="H447" s="181"/>
      <c r="I447" s="5"/>
      <c r="J447" s="5"/>
      <c r="K447" s="5"/>
      <c r="L447" s="5"/>
      <c r="M447" s="5"/>
      <c r="N447" s="5"/>
      <c r="O447" s="5"/>
      <c r="P447" s="5"/>
      <c r="Q447" s="5"/>
      <c r="R447" s="5"/>
      <c r="S447" s="5"/>
      <c r="T447" s="5"/>
      <c r="U447" s="5"/>
      <c r="V447" s="5"/>
      <c r="W447" s="177"/>
      <c r="X447" s="5"/>
      <c r="Y447" s="5"/>
    </row>
    <row r="448" spans="1:25" ht="15" customHeight="1" x14ac:dyDescent="0.15">
      <c r="A448" s="116">
        <f t="shared" si="6"/>
        <v>2018</v>
      </c>
      <c r="B448" s="105">
        <v>43427</v>
      </c>
      <c r="C448" s="183">
        <v>3.31</v>
      </c>
      <c r="D448" s="181">
        <f ca="1">STDEV(C448:OFFSET(C448,D$4,0))/AVERAGE(C448:OFFSET(C448,D$4,0))</f>
        <v>1.2512131211378386E-2</v>
      </c>
      <c r="E448" s="116">
        <v>4.49</v>
      </c>
      <c r="F448" s="181">
        <v>9.7641234812189791E-3</v>
      </c>
      <c r="G448" s="34"/>
      <c r="H448" s="181"/>
      <c r="I448" s="5"/>
      <c r="J448" s="5"/>
      <c r="K448" s="5"/>
      <c r="L448" s="5"/>
      <c r="M448" s="5"/>
      <c r="N448" s="5"/>
      <c r="O448" s="5"/>
      <c r="P448" s="5"/>
      <c r="Q448" s="5"/>
      <c r="R448" s="5"/>
      <c r="S448" s="5"/>
      <c r="T448" s="5"/>
      <c r="U448" s="5"/>
      <c r="V448" s="5"/>
      <c r="W448" s="177"/>
      <c r="X448" s="5"/>
      <c r="Y448" s="5"/>
    </row>
    <row r="449" spans="1:25" ht="15" customHeight="1" x14ac:dyDescent="0.15">
      <c r="A449" s="116">
        <f t="shared" si="6"/>
        <v>2018</v>
      </c>
      <c r="B449" s="105">
        <v>43425</v>
      </c>
      <c r="C449" s="183">
        <v>3.31</v>
      </c>
      <c r="D449" s="181">
        <f ca="1">STDEV(C449:OFFSET(C449,D$4,0))/AVERAGE(C449:OFFSET(C449,D$4,0))</f>
        <v>1.2176912010882406E-2</v>
      </c>
      <c r="E449" s="116">
        <v>4.49</v>
      </c>
      <c r="F449" s="181">
        <v>9.7928250666210696E-3</v>
      </c>
      <c r="G449" s="34"/>
      <c r="H449" s="181"/>
      <c r="I449" s="5"/>
      <c r="J449" s="5"/>
      <c r="K449" s="5"/>
      <c r="L449" s="5"/>
      <c r="M449" s="5"/>
      <c r="N449" s="5"/>
      <c r="O449" s="5"/>
      <c r="P449" s="5"/>
      <c r="Q449" s="5"/>
      <c r="R449" s="5"/>
      <c r="S449" s="5"/>
      <c r="T449" s="5"/>
      <c r="U449" s="5"/>
      <c r="V449" s="5"/>
      <c r="W449" s="177"/>
      <c r="X449" s="5"/>
      <c r="Y449" s="5"/>
    </row>
    <row r="450" spans="1:25" ht="15" customHeight="1" x14ac:dyDescent="0.15">
      <c r="A450" s="116">
        <f t="shared" si="6"/>
        <v>2018</v>
      </c>
      <c r="B450" s="105">
        <v>43424</v>
      </c>
      <c r="C450" s="183">
        <v>3.31</v>
      </c>
      <c r="D450" s="181">
        <f ca="1">STDEV(C450:OFFSET(C450,D$4,0))/AVERAGE(C450:OFFSET(C450,D$4,0))</f>
        <v>1.1939747136832891E-2</v>
      </c>
      <c r="E450" s="116">
        <v>4.4800000000000004</v>
      </c>
      <c r="F450" s="181">
        <v>9.8753800706430899E-3</v>
      </c>
      <c r="G450" s="34"/>
      <c r="H450" s="181"/>
      <c r="I450" s="5"/>
      <c r="J450" s="5"/>
      <c r="K450" s="5"/>
      <c r="L450" s="5"/>
      <c r="M450" s="5"/>
      <c r="N450" s="5"/>
      <c r="O450" s="5"/>
      <c r="P450" s="5"/>
      <c r="Q450" s="5"/>
      <c r="R450" s="5"/>
      <c r="S450" s="5"/>
      <c r="T450" s="5"/>
      <c r="U450" s="5"/>
      <c r="V450" s="5"/>
      <c r="W450" s="177"/>
      <c r="X450" s="5"/>
      <c r="Y450" s="5"/>
    </row>
    <row r="451" spans="1:25" ht="15" customHeight="1" x14ac:dyDescent="0.15">
      <c r="A451" s="116">
        <f t="shared" si="6"/>
        <v>2018</v>
      </c>
      <c r="B451" s="105">
        <v>43423</v>
      </c>
      <c r="C451" s="183">
        <v>3.32</v>
      </c>
      <c r="D451" s="181">
        <f ca="1">STDEV(C451:OFFSET(C451,D$4,0))/AVERAGE(C451:OFFSET(C451,D$4,0))</f>
        <v>1.1560794465669138E-2</v>
      </c>
      <c r="E451" s="116">
        <v>4.4800000000000004</v>
      </c>
      <c r="F451" s="181">
        <v>9.8987624749776199E-3</v>
      </c>
      <c r="G451" s="34"/>
      <c r="H451" s="181"/>
      <c r="I451" s="5"/>
      <c r="J451" s="5"/>
      <c r="K451" s="5"/>
      <c r="L451" s="5"/>
      <c r="M451" s="5"/>
      <c r="N451" s="5"/>
      <c r="O451" s="5"/>
      <c r="P451" s="5"/>
      <c r="Q451" s="5"/>
      <c r="R451" s="5"/>
      <c r="S451" s="5"/>
      <c r="T451" s="5"/>
      <c r="U451" s="5"/>
      <c r="V451" s="5"/>
      <c r="W451" s="177"/>
      <c r="X451" s="5"/>
      <c r="Y451" s="5"/>
    </row>
    <row r="452" spans="1:25" ht="15" customHeight="1" x14ac:dyDescent="0.15">
      <c r="A452" s="116">
        <f t="shared" si="6"/>
        <v>2018</v>
      </c>
      <c r="B452" s="105">
        <v>43420</v>
      </c>
      <c r="C452" s="183">
        <v>3.33</v>
      </c>
      <c r="D452" s="181">
        <f ca="1">STDEV(C452:OFFSET(C452,D$4,0))/AVERAGE(C452:OFFSET(C452,D$4,0))</f>
        <v>1.1852959668232401E-2</v>
      </c>
      <c r="E452" s="116">
        <v>4.49</v>
      </c>
      <c r="F452" s="181">
        <v>1.01710713442414E-2</v>
      </c>
      <c r="G452" s="34"/>
      <c r="H452" s="181"/>
      <c r="I452" s="5"/>
      <c r="J452" s="5"/>
      <c r="K452" s="5"/>
      <c r="L452" s="5"/>
      <c r="M452" s="5"/>
      <c r="N452" s="5"/>
      <c r="O452" s="5"/>
      <c r="P452" s="5"/>
      <c r="Q452" s="5"/>
      <c r="R452" s="5"/>
      <c r="S452" s="5"/>
      <c r="T452" s="5"/>
      <c r="U452" s="5"/>
      <c r="V452" s="5"/>
      <c r="W452" s="177"/>
      <c r="X452" s="5"/>
      <c r="Y452" s="5"/>
    </row>
    <row r="453" spans="1:25" ht="15" customHeight="1" x14ac:dyDescent="0.15">
      <c r="A453" s="116">
        <f t="shared" si="6"/>
        <v>2018</v>
      </c>
      <c r="B453" s="105">
        <v>43419</v>
      </c>
      <c r="C453" s="183">
        <v>3.36</v>
      </c>
      <c r="D453" s="181">
        <f ca="1">STDEV(C453:OFFSET(C453,D$4,0))/AVERAGE(C453:OFFSET(C453,D$4,0))</f>
        <v>1.4754999670333786E-2</v>
      </c>
      <c r="E453" s="116">
        <v>4.5199999999999996</v>
      </c>
      <c r="F453" s="181">
        <v>1.1962099627615E-2</v>
      </c>
      <c r="G453" s="34"/>
      <c r="H453" s="181"/>
      <c r="I453" s="5"/>
      <c r="J453" s="5"/>
      <c r="K453" s="5"/>
      <c r="L453" s="5"/>
      <c r="M453" s="5"/>
      <c r="N453" s="5"/>
      <c r="O453" s="5"/>
      <c r="P453" s="5"/>
      <c r="Q453" s="5"/>
      <c r="R453" s="5"/>
      <c r="S453" s="5"/>
      <c r="T453" s="5"/>
      <c r="U453" s="5"/>
      <c r="V453" s="5"/>
      <c r="W453" s="177"/>
      <c r="X453" s="5"/>
      <c r="Y453" s="5"/>
    </row>
    <row r="454" spans="1:25" ht="15" customHeight="1" x14ac:dyDescent="0.15">
      <c r="A454" s="116">
        <f t="shared" ref="A454:A517" si="7">YEAR(B454)</f>
        <v>2018</v>
      </c>
      <c r="B454" s="105">
        <v>43418</v>
      </c>
      <c r="C454" s="183">
        <v>3.35</v>
      </c>
      <c r="D454" s="181">
        <f ca="1">STDEV(C454:OFFSET(C454,D$4,0))/AVERAGE(C454:OFFSET(C454,D$4,0))</f>
        <v>1.6175910212668232E-2</v>
      </c>
      <c r="E454" s="116">
        <v>4.5</v>
      </c>
      <c r="F454" s="181">
        <v>1.26673865203071E-2</v>
      </c>
      <c r="G454" s="34"/>
      <c r="H454" s="181"/>
      <c r="I454" s="5"/>
      <c r="J454" s="5"/>
      <c r="K454" s="5"/>
      <c r="L454" s="5"/>
      <c r="M454" s="5"/>
      <c r="N454" s="5"/>
      <c r="O454" s="5"/>
      <c r="P454" s="5"/>
      <c r="Q454" s="5"/>
      <c r="R454" s="5"/>
      <c r="S454" s="5"/>
      <c r="T454" s="5"/>
      <c r="U454" s="5"/>
      <c r="V454" s="5"/>
      <c r="W454" s="177"/>
      <c r="X454" s="5"/>
      <c r="Y454" s="5"/>
    </row>
    <row r="455" spans="1:25" ht="15" customHeight="1" x14ac:dyDescent="0.15">
      <c r="A455" s="116">
        <f t="shared" si="7"/>
        <v>2018</v>
      </c>
      <c r="B455" s="105">
        <v>43417</v>
      </c>
      <c r="C455" s="183">
        <v>3.36</v>
      </c>
      <c r="D455" s="181">
        <f ca="1">STDEV(C455:OFFSET(C455,D$4,0))/AVERAGE(C455:OFFSET(C455,D$4,0))</f>
        <v>1.8567074397624731E-2</v>
      </c>
      <c r="E455" s="116">
        <v>4.51</v>
      </c>
      <c r="F455" s="181">
        <v>1.3939899310611001E-2</v>
      </c>
      <c r="G455" s="34"/>
      <c r="H455" s="181"/>
      <c r="I455" s="5"/>
      <c r="J455" s="5"/>
      <c r="K455" s="5"/>
      <c r="L455" s="5"/>
      <c r="M455" s="5"/>
      <c r="N455" s="5"/>
      <c r="O455" s="5"/>
      <c r="P455" s="5"/>
      <c r="Q455" s="5"/>
      <c r="R455" s="5"/>
      <c r="S455" s="5"/>
      <c r="T455" s="5"/>
      <c r="U455" s="5"/>
      <c r="V455" s="5"/>
      <c r="W455" s="177"/>
      <c r="X455" s="5"/>
      <c r="Y455" s="5"/>
    </row>
    <row r="456" spans="1:25" ht="15" customHeight="1" x14ac:dyDescent="0.15">
      <c r="A456" s="116">
        <f t="shared" si="7"/>
        <v>2018</v>
      </c>
      <c r="B456" s="105">
        <v>43413</v>
      </c>
      <c r="C456" s="183">
        <v>3.4</v>
      </c>
      <c r="D456" s="181">
        <f ca="1">STDEV(C456:OFFSET(C456,D$4,0))/AVERAGE(C456:OFFSET(C456,D$4,0))</f>
        <v>2.0570182782377065E-2</v>
      </c>
      <c r="E456" s="116">
        <v>4.53</v>
      </c>
      <c r="F456" s="181">
        <v>1.49648016958134E-2</v>
      </c>
      <c r="G456" s="34"/>
      <c r="H456" s="181"/>
      <c r="I456" s="5"/>
      <c r="J456" s="5"/>
      <c r="K456" s="5"/>
      <c r="L456" s="5"/>
      <c r="M456" s="5"/>
      <c r="N456" s="5"/>
      <c r="O456" s="5"/>
      <c r="P456" s="5"/>
      <c r="Q456" s="5"/>
      <c r="R456" s="5"/>
      <c r="S456" s="5"/>
      <c r="T456" s="5"/>
      <c r="U456" s="5"/>
      <c r="V456" s="5"/>
      <c r="W456" s="177"/>
      <c r="X456" s="5"/>
      <c r="Y456" s="5"/>
    </row>
    <row r="457" spans="1:25" ht="15" customHeight="1" x14ac:dyDescent="0.15">
      <c r="A457" s="116">
        <f t="shared" si="7"/>
        <v>2018</v>
      </c>
      <c r="B457" s="105">
        <v>43412</v>
      </c>
      <c r="C457" s="183">
        <v>3.43</v>
      </c>
      <c r="D457" s="181">
        <f ca="1">STDEV(C457:OFFSET(C457,D$4,0))/AVERAGE(C457:OFFSET(C457,D$4,0))</f>
        <v>2.2089137940558987E-2</v>
      </c>
      <c r="E457" s="116">
        <v>4.5599999999999996</v>
      </c>
      <c r="F457" s="181">
        <v>1.5557203525126399E-2</v>
      </c>
      <c r="G457" s="34"/>
      <c r="H457" s="181"/>
      <c r="I457" s="5"/>
      <c r="J457" s="5"/>
      <c r="K457" s="5"/>
      <c r="L457" s="5"/>
      <c r="M457" s="5"/>
      <c r="N457" s="5"/>
      <c r="O457" s="5"/>
      <c r="P457" s="5"/>
      <c r="Q457" s="5"/>
      <c r="R457" s="5"/>
      <c r="S457" s="5"/>
      <c r="T457" s="5"/>
      <c r="U457" s="5"/>
      <c r="V457" s="5"/>
      <c r="W457" s="177"/>
      <c r="X457" s="5"/>
      <c r="Y457" s="5"/>
    </row>
    <row r="458" spans="1:25" ht="15" customHeight="1" x14ac:dyDescent="0.15">
      <c r="A458" s="116">
        <f t="shared" si="7"/>
        <v>2018</v>
      </c>
      <c r="B458" s="105">
        <v>43411</v>
      </c>
      <c r="C458" s="183">
        <v>3.43</v>
      </c>
      <c r="D458" s="181">
        <f ca="1">STDEV(C458:OFFSET(C458,D$4,0))/AVERAGE(C458:OFFSET(C458,D$4,0))</f>
        <v>2.2366437445497607E-2</v>
      </c>
      <c r="E458" s="116">
        <v>4.55</v>
      </c>
      <c r="F458" s="181">
        <v>1.5399031553942099E-2</v>
      </c>
      <c r="G458" s="34"/>
      <c r="H458" s="181"/>
      <c r="I458" s="5"/>
      <c r="J458" s="5"/>
      <c r="K458" s="5"/>
      <c r="L458" s="5"/>
      <c r="M458" s="5"/>
      <c r="N458" s="5"/>
      <c r="O458" s="5"/>
      <c r="P458" s="5"/>
      <c r="Q458" s="5"/>
      <c r="R458" s="5"/>
      <c r="S458" s="5"/>
      <c r="T458" s="5"/>
      <c r="U458" s="5"/>
      <c r="V458" s="5"/>
      <c r="W458" s="177"/>
      <c r="X458" s="5"/>
      <c r="Y458" s="5"/>
    </row>
    <row r="459" spans="1:25" ht="15" customHeight="1" x14ac:dyDescent="0.15">
      <c r="A459" s="116">
        <f t="shared" si="7"/>
        <v>2018</v>
      </c>
      <c r="B459" s="105">
        <v>43410</v>
      </c>
      <c r="C459" s="183">
        <v>3.43</v>
      </c>
      <c r="D459" s="181">
        <f ca="1">STDEV(C459:OFFSET(C459,D$4,0))/AVERAGE(C459:OFFSET(C459,D$4,0))</f>
        <v>2.2763892284311749E-2</v>
      </c>
      <c r="E459" s="116">
        <v>4.55</v>
      </c>
      <c r="F459" s="181">
        <v>1.5319436378029801E-2</v>
      </c>
      <c r="G459" s="34"/>
      <c r="H459" s="181"/>
      <c r="I459" s="5"/>
      <c r="J459" s="5"/>
      <c r="K459" s="5"/>
      <c r="L459" s="5"/>
      <c r="M459" s="5"/>
      <c r="N459" s="5"/>
      <c r="O459" s="5"/>
      <c r="P459" s="5"/>
      <c r="Q459" s="5"/>
      <c r="R459" s="5"/>
      <c r="S459" s="5"/>
      <c r="T459" s="5"/>
      <c r="U459" s="5"/>
      <c r="V459" s="5"/>
      <c r="W459" s="177"/>
      <c r="X459" s="5"/>
      <c r="Y459" s="5"/>
    </row>
    <row r="460" spans="1:25" ht="15" customHeight="1" x14ac:dyDescent="0.15">
      <c r="A460" s="116">
        <f t="shared" si="7"/>
        <v>2018</v>
      </c>
      <c r="B460" s="105">
        <v>43409</v>
      </c>
      <c r="C460" s="183">
        <v>3.43</v>
      </c>
      <c r="D460" s="181">
        <f ca="1">STDEV(C460:OFFSET(C460,D$4,0))/AVERAGE(C460:OFFSET(C460,D$4,0))</f>
        <v>2.3107731334036045E-2</v>
      </c>
      <c r="E460" s="116">
        <v>4.57</v>
      </c>
      <c r="F460" s="181">
        <v>1.5109244872912E-2</v>
      </c>
      <c r="G460" s="34"/>
      <c r="H460" s="181"/>
      <c r="I460" s="5"/>
      <c r="J460" s="5"/>
      <c r="K460" s="5"/>
      <c r="L460" s="5"/>
      <c r="M460" s="5"/>
      <c r="N460" s="5"/>
      <c r="O460" s="5"/>
      <c r="P460" s="5"/>
      <c r="Q460" s="5"/>
      <c r="R460" s="5"/>
      <c r="S460" s="5"/>
      <c r="T460" s="5"/>
      <c r="U460" s="5"/>
      <c r="V460" s="5"/>
      <c r="W460" s="177"/>
      <c r="X460" s="5"/>
      <c r="Y460" s="5"/>
    </row>
    <row r="461" spans="1:25" ht="15" customHeight="1" x14ac:dyDescent="0.15">
      <c r="A461" s="116">
        <f t="shared" si="7"/>
        <v>2018</v>
      </c>
      <c r="B461" s="105">
        <v>43406</v>
      </c>
      <c r="C461" s="183">
        <v>3.46</v>
      </c>
      <c r="D461" s="181">
        <f ca="1">STDEV(C461:OFFSET(C461,D$4,0))/AVERAGE(C461:OFFSET(C461,D$4,0))</f>
        <v>2.3082680416669176E-2</v>
      </c>
      <c r="E461" s="116">
        <v>4.58</v>
      </c>
      <c r="F461" s="181">
        <v>1.43903516656753E-2</v>
      </c>
      <c r="G461" s="34"/>
      <c r="H461" s="181"/>
      <c r="I461" s="5"/>
      <c r="J461" s="5"/>
      <c r="K461" s="5"/>
      <c r="L461" s="5"/>
      <c r="M461" s="5"/>
      <c r="N461" s="5"/>
      <c r="O461" s="5"/>
      <c r="P461" s="5"/>
      <c r="Q461" s="5"/>
      <c r="R461" s="5"/>
      <c r="S461" s="5"/>
      <c r="T461" s="5"/>
      <c r="U461" s="5"/>
      <c r="V461" s="5"/>
      <c r="W461" s="177"/>
      <c r="X461" s="5"/>
      <c r="Y461" s="5"/>
    </row>
    <row r="462" spans="1:25" ht="15" customHeight="1" x14ac:dyDescent="0.15">
      <c r="A462" s="116">
        <f t="shared" si="7"/>
        <v>2018</v>
      </c>
      <c r="B462" s="105">
        <v>43405</v>
      </c>
      <c r="C462" s="183">
        <v>3.38</v>
      </c>
      <c r="D462" s="181">
        <f ca="1">STDEV(C462:OFFSET(C462,D$4,0))/AVERAGE(C462:OFFSET(C462,D$4,0))</f>
        <v>2.2053154469380717E-2</v>
      </c>
      <c r="E462" s="116">
        <v>4.5199999999999996</v>
      </c>
      <c r="F462" s="181">
        <v>1.3111175854211499E-2</v>
      </c>
      <c r="G462" s="34"/>
      <c r="H462" s="181"/>
      <c r="I462" s="5"/>
      <c r="J462" s="5"/>
      <c r="K462" s="5"/>
      <c r="L462" s="5"/>
      <c r="M462" s="5"/>
      <c r="N462" s="5"/>
      <c r="O462" s="5"/>
      <c r="P462" s="5"/>
      <c r="Q462" s="5"/>
      <c r="R462" s="5"/>
      <c r="S462" s="5"/>
      <c r="T462" s="5"/>
      <c r="U462" s="5"/>
      <c r="V462" s="5"/>
      <c r="W462" s="177"/>
      <c r="X462" s="5"/>
      <c r="Y462" s="5"/>
    </row>
    <row r="463" spans="1:25" ht="15" customHeight="1" x14ac:dyDescent="0.15">
      <c r="A463" s="116">
        <f t="shared" si="7"/>
        <v>2018</v>
      </c>
      <c r="B463" s="105">
        <v>43404</v>
      </c>
      <c r="C463" s="183">
        <v>3.39</v>
      </c>
      <c r="D463" s="181">
        <f ca="1">STDEV(C463:OFFSET(C463,D$4,0))/AVERAGE(C463:OFFSET(C463,D$4,0))</f>
        <v>2.2427166007821141E-2</v>
      </c>
      <c r="E463" s="116">
        <v>4.51</v>
      </c>
      <c r="F463" s="181">
        <v>1.28352271160377E-2</v>
      </c>
      <c r="G463" s="34"/>
      <c r="H463" s="181"/>
      <c r="I463" s="5"/>
      <c r="J463" s="5"/>
      <c r="K463" s="5"/>
      <c r="L463" s="5"/>
      <c r="M463" s="5"/>
      <c r="N463" s="5"/>
      <c r="O463" s="5"/>
      <c r="P463" s="5"/>
      <c r="Q463" s="5"/>
      <c r="R463" s="5"/>
      <c r="S463" s="5"/>
      <c r="T463" s="5"/>
      <c r="U463" s="5"/>
      <c r="V463" s="5"/>
      <c r="W463" s="177"/>
      <c r="X463" s="5"/>
      <c r="Y463" s="5"/>
    </row>
    <row r="464" spans="1:25" ht="15" customHeight="1" x14ac:dyDescent="0.15">
      <c r="A464" s="116">
        <f t="shared" si="7"/>
        <v>2018</v>
      </c>
      <c r="B464" s="105">
        <v>43403</v>
      </c>
      <c r="C464" s="183">
        <v>3.36</v>
      </c>
      <c r="D464" s="181">
        <f ca="1">STDEV(C464:OFFSET(C464,D$4,0))/AVERAGE(C464:OFFSET(C464,D$4,0))</f>
        <v>2.3745231518383751E-2</v>
      </c>
      <c r="E464" s="116">
        <v>4.4800000000000004</v>
      </c>
      <c r="F464" s="181">
        <v>1.32713757216904E-2</v>
      </c>
      <c r="G464" s="34"/>
      <c r="H464" s="181"/>
      <c r="I464" s="5"/>
      <c r="J464" s="5"/>
      <c r="K464" s="5"/>
      <c r="L464" s="5"/>
      <c r="M464" s="5"/>
      <c r="N464" s="5"/>
      <c r="O464" s="5"/>
      <c r="P464" s="5"/>
      <c r="Q464" s="5"/>
      <c r="R464" s="5"/>
      <c r="S464" s="5"/>
      <c r="T464" s="5"/>
      <c r="U464" s="5"/>
      <c r="V464" s="5"/>
      <c r="W464" s="177"/>
      <c r="X464" s="5"/>
      <c r="Y464" s="5"/>
    </row>
    <row r="465" spans="1:25" ht="15" customHeight="1" x14ac:dyDescent="0.15">
      <c r="A465" s="116">
        <f t="shared" si="7"/>
        <v>2018</v>
      </c>
      <c r="B465" s="105">
        <v>43402</v>
      </c>
      <c r="C465" s="183">
        <v>3.33</v>
      </c>
      <c r="D465" s="181">
        <f ca="1">STDEV(C465:OFFSET(C465,D$4,0))/AVERAGE(C465:OFFSET(C465,D$4,0))</f>
        <v>2.5065319489056145E-2</v>
      </c>
      <c r="E465" s="116">
        <v>4.45</v>
      </c>
      <c r="F465" s="181">
        <v>1.38317022283529E-2</v>
      </c>
      <c r="G465" s="34"/>
      <c r="H465" s="181"/>
      <c r="I465" s="5"/>
      <c r="J465" s="5"/>
      <c r="K465" s="5"/>
      <c r="L465" s="5"/>
      <c r="M465" s="5"/>
      <c r="N465" s="5"/>
      <c r="O465" s="5"/>
      <c r="P465" s="5"/>
      <c r="Q465" s="5"/>
      <c r="R465" s="5"/>
      <c r="S465" s="5"/>
      <c r="T465" s="5"/>
      <c r="U465" s="5"/>
      <c r="V465" s="5"/>
      <c r="W465" s="177"/>
      <c r="X465" s="5"/>
      <c r="Y465" s="5"/>
    </row>
    <row r="466" spans="1:25" ht="15" customHeight="1" x14ac:dyDescent="0.15">
      <c r="A466" s="116">
        <f t="shared" si="7"/>
        <v>2018</v>
      </c>
      <c r="B466" s="105">
        <v>43399</v>
      </c>
      <c r="C466" s="183">
        <v>3.32</v>
      </c>
      <c r="D466" s="181">
        <f ca="1">STDEV(C466:OFFSET(C466,D$4,0))/AVERAGE(C466:OFFSET(C466,D$4,0))</f>
        <v>2.6733210678639006E-2</v>
      </c>
      <c r="E466" s="116">
        <v>4.4400000000000004</v>
      </c>
      <c r="F466" s="181">
        <v>1.48843189875247E-2</v>
      </c>
      <c r="G466" s="34"/>
      <c r="H466" s="181"/>
      <c r="I466" s="5"/>
      <c r="J466" s="5"/>
      <c r="K466" s="5"/>
      <c r="L466" s="5"/>
      <c r="M466" s="5"/>
      <c r="N466" s="5"/>
      <c r="O466" s="5"/>
      <c r="P466" s="5"/>
      <c r="Q466" s="5"/>
      <c r="R466" s="5"/>
      <c r="S466" s="5"/>
      <c r="T466" s="5"/>
      <c r="U466" s="5"/>
      <c r="V466" s="5"/>
      <c r="W466" s="177"/>
      <c r="X466" s="5"/>
      <c r="Y466" s="5"/>
    </row>
    <row r="467" spans="1:25" ht="15" customHeight="1" x14ac:dyDescent="0.15">
      <c r="A467" s="116">
        <f t="shared" si="7"/>
        <v>2018</v>
      </c>
      <c r="B467" s="105">
        <v>43398</v>
      </c>
      <c r="C467" s="183">
        <v>3.35</v>
      </c>
      <c r="D467" s="181">
        <f ca="1">STDEV(C467:OFFSET(C467,D$4,0))/AVERAGE(C467:OFFSET(C467,D$4,0))</f>
        <v>2.8200955540232962E-2</v>
      </c>
      <c r="E467" s="116">
        <v>4.46</v>
      </c>
      <c r="F467" s="181">
        <v>1.55409906913456E-2</v>
      </c>
      <c r="G467" s="34"/>
      <c r="H467" s="181"/>
      <c r="I467" s="5"/>
      <c r="J467" s="5"/>
      <c r="K467" s="5"/>
      <c r="L467" s="5"/>
      <c r="M467" s="5"/>
      <c r="N467" s="5"/>
      <c r="O467" s="5"/>
      <c r="P467" s="5"/>
      <c r="Q467" s="5"/>
      <c r="R467" s="5"/>
      <c r="S467" s="5"/>
      <c r="T467" s="5"/>
      <c r="U467" s="5"/>
      <c r="V467" s="5"/>
      <c r="W467" s="177"/>
      <c r="X467" s="5"/>
      <c r="Y467" s="5"/>
    </row>
    <row r="468" spans="1:25" ht="15" customHeight="1" x14ac:dyDescent="0.15">
      <c r="A468" s="116">
        <f t="shared" si="7"/>
        <v>2018</v>
      </c>
      <c r="B468" s="105">
        <v>43397</v>
      </c>
      <c r="C468" s="183">
        <v>3.33</v>
      </c>
      <c r="D468" s="181">
        <f ca="1">STDEV(C468:OFFSET(C468,D$4,0))/AVERAGE(C468:OFFSET(C468,D$4,0))</f>
        <v>2.8922424429829573E-2</v>
      </c>
      <c r="E468" s="116">
        <v>4.4400000000000004</v>
      </c>
      <c r="F468" s="181">
        <v>1.5870938100997899E-2</v>
      </c>
      <c r="G468" s="34"/>
      <c r="H468" s="181"/>
      <c r="I468" s="5"/>
      <c r="J468" s="5"/>
      <c r="K468" s="5"/>
      <c r="L468" s="5"/>
      <c r="M468" s="5"/>
      <c r="N468" s="5"/>
      <c r="O468" s="5"/>
      <c r="P468" s="5"/>
      <c r="Q468" s="5"/>
      <c r="R468" s="5"/>
      <c r="S468" s="5"/>
      <c r="T468" s="5"/>
      <c r="U468" s="5"/>
      <c r="V468" s="5"/>
      <c r="W468" s="177"/>
      <c r="X468" s="5"/>
      <c r="Y468" s="5"/>
    </row>
    <row r="469" spans="1:25" ht="15" customHeight="1" x14ac:dyDescent="0.15">
      <c r="A469" s="116">
        <f t="shared" si="7"/>
        <v>2018</v>
      </c>
      <c r="B469" s="105">
        <v>43396</v>
      </c>
      <c r="C469" s="183">
        <v>3.37</v>
      </c>
      <c r="D469" s="181">
        <f ca="1">STDEV(C469:OFFSET(C469,D$4,0))/AVERAGE(C469:OFFSET(C469,D$4,0))</f>
        <v>3.0264566524274273E-2</v>
      </c>
      <c r="E469" s="116">
        <v>4.47</v>
      </c>
      <c r="F469" s="181">
        <v>1.6568790832804998E-2</v>
      </c>
      <c r="G469" s="34"/>
      <c r="H469" s="181"/>
      <c r="I469" s="5"/>
      <c r="J469" s="5"/>
      <c r="K469" s="5"/>
      <c r="L469" s="5"/>
      <c r="M469" s="5"/>
      <c r="N469" s="5"/>
      <c r="O469" s="5"/>
      <c r="P469" s="5"/>
      <c r="Q469" s="5"/>
      <c r="R469" s="5"/>
      <c r="S469" s="5"/>
      <c r="T469" s="5"/>
      <c r="U469" s="5"/>
      <c r="V469" s="5"/>
      <c r="W469" s="177"/>
      <c r="X469" s="5"/>
      <c r="Y469" s="5"/>
    </row>
    <row r="470" spans="1:25" ht="15" customHeight="1" x14ac:dyDescent="0.15">
      <c r="A470" s="116">
        <f t="shared" si="7"/>
        <v>2018</v>
      </c>
      <c r="B470" s="105">
        <v>43395</v>
      </c>
      <c r="C470" s="183">
        <v>3.38</v>
      </c>
      <c r="D470" s="181">
        <f ca="1">STDEV(C470:OFFSET(C470,D$4,0))/AVERAGE(C470:OFFSET(C470,D$4,0))</f>
        <v>3.0664222073493782E-2</v>
      </c>
      <c r="E470" s="116">
        <v>4.4800000000000004</v>
      </c>
      <c r="F470" s="181">
        <v>1.67177260214596E-2</v>
      </c>
      <c r="G470" s="34"/>
      <c r="H470" s="181"/>
      <c r="I470" s="5"/>
      <c r="J470" s="5"/>
      <c r="K470" s="5"/>
      <c r="L470" s="5"/>
      <c r="M470" s="5"/>
      <c r="N470" s="5"/>
      <c r="O470" s="5"/>
      <c r="P470" s="5"/>
      <c r="Q470" s="5"/>
      <c r="R470" s="5"/>
      <c r="S470" s="5"/>
      <c r="T470" s="5"/>
      <c r="U470" s="5"/>
      <c r="V470" s="5"/>
      <c r="W470" s="177"/>
      <c r="X470" s="5"/>
      <c r="Y470" s="5"/>
    </row>
    <row r="471" spans="1:25" ht="15" customHeight="1" x14ac:dyDescent="0.15">
      <c r="A471" s="116">
        <f t="shared" si="7"/>
        <v>2018</v>
      </c>
      <c r="B471" s="105">
        <v>43392</v>
      </c>
      <c r="C471" s="183">
        <v>3.38</v>
      </c>
      <c r="D471" s="181">
        <f ca="1">STDEV(C471:OFFSET(C471,D$4,0))/AVERAGE(C471:OFFSET(C471,D$4,0))</f>
        <v>3.1500193426026599E-2</v>
      </c>
      <c r="E471" s="116">
        <v>4.4800000000000004</v>
      </c>
      <c r="F471" s="181">
        <v>1.6755766663077098E-2</v>
      </c>
      <c r="G471" s="34"/>
      <c r="H471" s="181"/>
      <c r="I471" s="5"/>
      <c r="J471" s="5"/>
      <c r="K471" s="5"/>
      <c r="L471" s="5"/>
      <c r="M471" s="5"/>
      <c r="N471" s="5"/>
      <c r="O471" s="5"/>
      <c r="P471" s="5"/>
      <c r="Q471" s="5"/>
      <c r="R471" s="5"/>
      <c r="S471" s="5"/>
      <c r="T471" s="5"/>
      <c r="U471" s="5"/>
      <c r="V471" s="5"/>
      <c r="W471" s="177"/>
      <c r="X471" s="5"/>
      <c r="Y471" s="5"/>
    </row>
    <row r="472" spans="1:25" ht="15" customHeight="1" x14ac:dyDescent="0.15">
      <c r="A472" s="116">
        <f t="shared" si="7"/>
        <v>2018</v>
      </c>
      <c r="B472" s="105">
        <v>43391</v>
      </c>
      <c r="C472" s="183">
        <v>3.36</v>
      </c>
      <c r="D472" s="181">
        <f ca="1">STDEV(C472:OFFSET(C472,D$4,0))/AVERAGE(C472:OFFSET(C472,D$4,0))</f>
        <v>3.1672940532825176E-2</v>
      </c>
      <c r="E472" s="116">
        <v>4.46</v>
      </c>
      <c r="F472" s="181">
        <v>1.6413726772177999E-2</v>
      </c>
      <c r="G472" s="34"/>
      <c r="H472" s="181"/>
      <c r="I472" s="5"/>
      <c r="J472" s="5"/>
      <c r="K472" s="5"/>
      <c r="L472" s="5"/>
      <c r="M472" s="5"/>
      <c r="N472" s="5"/>
      <c r="O472" s="5"/>
      <c r="P472" s="5"/>
      <c r="Q472" s="5"/>
      <c r="R472" s="5"/>
      <c r="S472" s="5"/>
      <c r="T472" s="5"/>
      <c r="U472" s="5"/>
      <c r="V472" s="5"/>
      <c r="W472" s="177"/>
      <c r="X472" s="5"/>
      <c r="Y472" s="5"/>
    </row>
    <row r="473" spans="1:25" ht="15" customHeight="1" x14ac:dyDescent="0.15">
      <c r="A473" s="116">
        <f t="shared" si="7"/>
        <v>2018</v>
      </c>
      <c r="B473" s="105">
        <v>43390</v>
      </c>
      <c r="C473" s="183">
        <v>3.35</v>
      </c>
      <c r="D473" s="181">
        <f ca="1">STDEV(C473:OFFSET(C473,D$4,0))/AVERAGE(C473:OFFSET(C473,D$4,0))</f>
        <v>3.2001061888197097E-2</v>
      </c>
      <c r="E473" s="116">
        <v>4.45</v>
      </c>
      <c r="F473" s="181">
        <v>1.6250937365434499E-2</v>
      </c>
      <c r="G473" s="34"/>
      <c r="H473" s="181"/>
      <c r="I473" s="5"/>
      <c r="J473" s="5"/>
      <c r="K473" s="5"/>
      <c r="L473" s="5"/>
      <c r="M473" s="5"/>
      <c r="N473" s="5"/>
      <c r="O473" s="5"/>
      <c r="P473" s="5"/>
      <c r="Q473" s="5"/>
      <c r="R473" s="5"/>
      <c r="S473" s="5"/>
      <c r="T473" s="5"/>
      <c r="U473" s="5"/>
      <c r="V473" s="5"/>
      <c r="W473" s="177"/>
      <c r="X473" s="5"/>
      <c r="Y473" s="5"/>
    </row>
    <row r="474" spans="1:25" ht="15" customHeight="1" x14ac:dyDescent="0.15">
      <c r="A474" s="116">
        <f t="shared" si="7"/>
        <v>2018</v>
      </c>
      <c r="B474" s="105">
        <v>43389</v>
      </c>
      <c r="C474" s="183">
        <v>3.32</v>
      </c>
      <c r="D474" s="181">
        <f ca="1">STDEV(C474:OFFSET(C474,D$4,0))/AVERAGE(C474:OFFSET(C474,D$4,0))</f>
        <v>3.3028477352148818E-2</v>
      </c>
      <c r="E474" s="116">
        <v>4.43</v>
      </c>
      <c r="F474" s="181">
        <v>1.6686994869429098E-2</v>
      </c>
      <c r="G474" s="34"/>
      <c r="H474" s="181"/>
      <c r="I474" s="5"/>
      <c r="J474" s="5"/>
      <c r="K474" s="5"/>
      <c r="L474" s="5"/>
      <c r="M474" s="5"/>
      <c r="N474" s="5"/>
      <c r="O474" s="5"/>
      <c r="P474" s="5"/>
      <c r="Q474" s="5"/>
      <c r="R474" s="5"/>
      <c r="S474" s="5"/>
      <c r="T474" s="5"/>
      <c r="U474" s="5"/>
      <c r="V474" s="5"/>
      <c r="W474" s="177"/>
      <c r="X474" s="5"/>
      <c r="Y474" s="5"/>
    </row>
    <row r="475" spans="1:25" ht="15" customHeight="1" x14ac:dyDescent="0.15">
      <c r="A475" s="116">
        <f t="shared" si="7"/>
        <v>2018</v>
      </c>
      <c r="B475" s="105">
        <v>43388</v>
      </c>
      <c r="C475" s="183">
        <v>3.34</v>
      </c>
      <c r="D475" s="181">
        <f ca="1">STDEV(C475:OFFSET(C475,D$4,0))/AVERAGE(C475:OFFSET(C475,D$4,0))</f>
        <v>3.4449792956080104E-2</v>
      </c>
      <c r="E475" s="116">
        <v>4.4400000000000004</v>
      </c>
      <c r="F475" s="181">
        <v>1.7143447038423801E-2</v>
      </c>
      <c r="G475" s="34"/>
      <c r="H475" s="181"/>
      <c r="I475" s="5"/>
      <c r="J475" s="5"/>
      <c r="K475" s="5"/>
      <c r="L475" s="5"/>
      <c r="M475" s="5"/>
      <c r="N475" s="5"/>
      <c r="O475" s="5"/>
      <c r="P475" s="5"/>
      <c r="Q475" s="5"/>
      <c r="R475" s="5"/>
      <c r="S475" s="5"/>
      <c r="T475" s="5"/>
      <c r="U475" s="5"/>
      <c r="V475" s="5"/>
      <c r="W475" s="177"/>
      <c r="X475" s="5"/>
      <c r="Y475" s="5"/>
    </row>
    <row r="476" spans="1:25" ht="15" customHeight="1" x14ac:dyDescent="0.15">
      <c r="A476" s="116">
        <f t="shared" si="7"/>
        <v>2018</v>
      </c>
      <c r="B476" s="105">
        <v>43385</v>
      </c>
      <c r="C476" s="183">
        <v>3.32</v>
      </c>
      <c r="D476" s="181">
        <f ca="1">STDEV(C476:OFFSET(C476,D$4,0))/AVERAGE(C476:OFFSET(C476,D$4,0))</f>
        <v>3.4931836724642208E-2</v>
      </c>
      <c r="E476" s="116">
        <v>4.42</v>
      </c>
      <c r="F476" s="181">
        <v>1.7280562457809099E-2</v>
      </c>
      <c r="G476" s="34"/>
      <c r="H476" s="181"/>
      <c r="I476" s="5"/>
      <c r="J476" s="5"/>
      <c r="K476" s="5"/>
      <c r="L476" s="5"/>
      <c r="M476" s="5"/>
      <c r="N476" s="5"/>
      <c r="O476" s="5"/>
      <c r="P476" s="5"/>
      <c r="Q476" s="5"/>
      <c r="R476" s="5"/>
      <c r="S476" s="5"/>
      <c r="T476" s="5"/>
      <c r="U476" s="5"/>
      <c r="V476" s="5"/>
      <c r="W476" s="177"/>
      <c r="X476" s="5"/>
      <c r="Y476" s="5"/>
    </row>
    <row r="477" spans="1:25" ht="15" customHeight="1" x14ac:dyDescent="0.15">
      <c r="A477" s="116">
        <f t="shared" si="7"/>
        <v>2018</v>
      </c>
      <c r="B477" s="105">
        <v>43384</v>
      </c>
      <c r="C477" s="183">
        <v>3.32</v>
      </c>
      <c r="D477" s="181">
        <f ca="1">STDEV(C477:OFFSET(C477,D$4,0))/AVERAGE(C477:OFFSET(C477,D$4,0))</f>
        <v>3.5236813259933941E-2</v>
      </c>
      <c r="E477" s="116">
        <v>4.42</v>
      </c>
      <c r="F477" s="181">
        <v>1.7385266107851099E-2</v>
      </c>
      <c r="G477" s="34"/>
      <c r="H477" s="181"/>
      <c r="I477" s="5"/>
      <c r="J477" s="5"/>
      <c r="K477" s="5"/>
      <c r="L477" s="5"/>
      <c r="M477" s="5"/>
      <c r="N477" s="5"/>
      <c r="O477" s="5"/>
      <c r="P477" s="5"/>
      <c r="Q477" s="5"/>
      <c r="R477" s="5"/>
      <c r="S477" s="5"/>
      <c r="T477" s="5"/>
      <c r="U477" s="5"/>
      <c r="V477" s="5"/>
      <c r="W477" s="177"/>
      <c r="X477" s="5"/>
      <c r="Y477" s="5"/>
    </row>
    <row r="478" spans="1:25" ht="15" customHeight="1" x14ac:dyDescent="0.15">
      <c r="A478" s="116">
        <f t="shared" si="7"/>
        <v>2018</v>
      </c>
      <c r="B478" s="105">
        <v>43383</v>
      </c>
      <c r="C478" s="183">
        <v>3.39</v>
      </c>
      <c r="D478" s="181">
        <f ca="1">STDEV(C478:OFFSET(C478,D$4,0))/AVERAGE(C478:OFFSET(C478,D$4,0))</f>
        <v>3.5728011068473099E-2</v>
      </c>
      <c r="E478" s="116">
        <v>4.49</v>
      </c>
      <c r="F478" s="181">
        <v>1.7688423532639101E-2</v>
      </c>
      <c r="G478" s="34"/>
      <c r="H478" s="181"/>
      <c r="I478" s="5"/>
      <c r="J478" s="5"/>
      <c r="K478" s="5"/>
      <c r="L478" s="5"/>
      <c r="M478" s="5"/>
      <c r="N478" s="5"/>
      <c r="O478" s="5"/>
      <c r="P478" s="5"/>
      <c r="Q478" s="5"/>
      <c r="R478" s="5"/>
      <c r="S478" s="5"/>
      <c r="T478" s="5"/>
      <c r="U478" s="5"/>
      <c r="V478" s="5"/>
      <c r="W478" s="177"/>
      <c r="X478" s="5"/>
      <c r="Y478" s="5"/>
    </row>
    <row r="479" spans="1:25" ht="15" customHeight="1" x14ac:dyDescent="0.15">
      <c r="A479" s="116">
        <f t="shared" si="7"/>
        <v>2018</v>
      </c>
      <c r="B479" s="105">
        <v>43382</v>
      </c>
      <c r="C479" s="183">
        <v>3.37</v>
      </c>
      <c r="D479" s="181">
        <f ca="1">STDEV(C479:OFFSET(C479,D$4,0))/AVERAGE(C479:OFFSET(C479,D$4,0))</f>
        <v>3.5114079494541491E-2</v>
      </c>
      <c r="E479" s="116">
        <v>4.47</v>
      </c>
      <c r="F479" s="181">
        <v>1.72099112656703E-2</v>
      </c>
      <c r="G479" s="34"/>
      <c r="H479" s="181"/>
      <c r="I479" s="5"/>
      <c r="J479" s="5"/>
      <c r="K479" s="5"/>
      <c r="L479" s="5"/>
      <c r="M479" s="5"/>
      <c r="N479" s="5"/>
      <c r="O479" s="5"/>
      <c r="P479" s="5"/>
      <c r="Q479" s="5"/>
      <c r="R479" s="5"/>
      <c r="S479" s="5"/>
      <c r="T479" s="5"/>
      <c r="U479" s="5"/>
      <c r="V479" s="5"/>
      <c r="W479" s="177"/>
      <c r="X479" s="5"/>
      <c r="Y479" s="5"/>
    </row>
    <row r="480" spans="1:25" ht="15" customHeight="1" x14ac:dyDescent="0.15">
      <c r="A480" s="116">
        <f t="shared" si="7"/>
        <v>2018</v>
      </c>
      <c r="B480" s="105">
        <v>43378</v>
      </c>
      <c r="C480" s="183">
        <v>3.4</v>
      </c>
      <c r="D480" s="181">
        <f ca="1">STDEV(C480:OFFSET(C480,D$4,0))/AVERAGE(C480:OFFSET(C480,D$4,0))</f>
        <v>3.4381898160429601E-2</v>
      </c>
      <c r="E480" s="116">
        <v>4.5199999999999996</v>
      </c>
      <c r="F480" s="181">
        <v>1.6785287779668898E-2</v>
      </c>
      <c r="G480" s="34"/>
      <c r="H480" s="181"/>
      <c r="I480" s="5"/>
      <c r="J480" s="5"/>
      <c r="K480" s="5"/>
      <c r="L480" s="5"/>
      <c r="M480" s="5"/>
      <c r="N480" s="5"/>
      <c r="O480" s="5"/>
      <c r="P480" s="5"/>
      <c r="Q480" s="5"/>
      <c r="R480" s="5"/>
      <c r="S480" s="5"/>
      <c r="T480" s="5"/>
      <c r="U480" s="5"/>
      <c r="V480" s="5"/>
      <c r="W480" s="177"/>
      <c r="X480" s="5"/>
      <c r="Y480" s="5"/>
    </row>
    <row r="481" spans="1:25" ht="15" customHeight="1" x14ac:dyDescent="0.15">
      <c r="A481" s="116">
        <f t="shared" si="7"/>
        <v>2018</v>
      </c>
      <c r="B481" s="105">
        <v>43377</v>
      </c>
      <c r="C481" s="183">
        <v>3.35</v>
      </c>
      <c r="D481" s="181">
        <f ca="1">STDEV(C481:OFFSET(C481,D$4,0))/AVERAGE(C481:OFFSET(C481,D$4,0))</f>
        <v>3.197950955667795E-2</v>
      </c>
      <c r="E481" s="116">
        <v>4.47</v>
      </c>
      <c r="F481" s="181">
        <v>1.4930190661647301E-2</v>
      </c>
      <c r="G481" s="34"/>
      <c r="H481" s="181"/>
      <c r="I481" s="5"/>
      <c r="J481" s="5"/>
      <c r="K481" s="5"/>
      <c r="L481" s="5"/>
      <c r="M481" s="5"/>
      <c r="N481" s="5"/>
      <c r="O481" s="5"/>
      <c r="P481" s="5"/>
      <c r="Q481" s="5"/>
      <c r="R481" s="5"/>
      <c r="S481" s="5"/>
      <c r="T481" s="5"/>
      <c r="U481" s="5"/>
      <c r="V481" s="5"/>
      <c r="W481" s="177"/>
      <c r="X481" s="5"/>
      <c r="Y481" s="5"/>
    </row>
    <row r="482" spans="1:25" ht="15" customHeight="1" x14ac:dyDescent="0.15">
      <c r="A482" s="116">
        <f t="shared" si="7"/>
        <v>2018</v>
      </c>
      <c r="B482" s="105">
        <v>43376</v>
      </c>
      <c r="C482" s="183">
        <v>3.3</v>
      </c>
      <c r="D482" s="181">
        <f ca="1">STDEV(C482:OFFSET(C482,D$4,0))/AVERAGE(C482:OFFSET(C482,D$4,0))</f>
        <v>3.0050201980618679E-2</v>
      </c>
      <c r="E482" s="116">
        <v>4.43</v>
      </c>
      <c r="F482" s="181">
        <v>1.36096038434895E-2</v>
      </c>
      <c r="G482" s="34"/>
      <c r="H482" s="181"/>
      <c r="I482" s="5"/>
      <c r="J482" s="5"/>
      <c r="K482" s="5"/>
      <c r="L482" s="5"/>
      <c r="M482" s="5"/>
      <c r="N482" s="5"/>
      <c r="O482" s="5"/>
      <c r="P482" s="5"/>
      <c r="Q482" s="5"/>
      <c r="R482" s="5"/>
      <c r="S482" s="5"/>
      <c r="T482" s="5"/>
      <c r="U482" s="5"/>
      <c r="V482" s="5"/>
      <c r="W482" s="177"/>
      <c r="X482" s="5"/>
      <c r="Y482" s="5"/>
    </row>
    <row r="483" spans="1:25" ht="15" customHeight="1" x14ac:dyDescent="0.15">
      <c r="A483" s="116">
        <f t="shared" si="7"/>
        <v>2018</v>
      </c>
      <c r="B483" s="105">
        <v>43375</v>
      </c>
      <c r="C483" s="183">
        <v>3.2</v>
      </c>
      <c r="D483" s="181">
        <f ca="1">STDEV(C483:OFFSET(C483,D$4,0))/AVERAGE(C483:OFFSET(C483,D$4,0))</f>
        <v>2.8930781085176212E-2</v>
      </c>
      <c r="E483" s="116">
        <v>4.33</v>
      </c>
      <c r="F483" s="181">
        <v>1.2976510407138601E-2</v>
      </c>
      <c r="G483" s="34"/>
      <c r="H483" s="181"/>
      <c r="I483" s="5"/>
      <c r="J483" s="5"/>
      <c r="K483" s="5"/>
      <c r="L483" s="5"/>
      <c r="M483" s="5"/>
      <c r="N483" s="5"/>
      <c r="O483" s="5"/>
      <c r="P483" s="5"/>
      <c r="Q483" s="5"/>
      <c r="R483" s="5"/>
      <c r="S483" s="5"/>
      <c r="T483" s="5"/>
      <c r="U483" s="5"/>
      <c r="V483" s="5"/>
      <c r="W483" s="177"/>
      <c r="X483" s="5"/>
      <c r="Y483" s="5"/>
    </row>
    <row r="484" spans="1:25" ht="15" customHeight="1" x14ac:dyDescent="0.15">
      <c r="A484" s="116">
        <f t="shared" si="7"/>
        <v>2018</v>
      </c>
      <c r="B484" s="105">
        <v>43374</v>
      </c>
      <c r="C484" s="183">
        <v>3.24</v>
      </c>
      <c r="D484" s="181">
        <f ca="1">STDEV(C484:OFFSET(C484,D$4,0))/AVERAGE(C484:OFFSET(C484,D$4,0))</f>
        <v>2.8751458553557662E-2</v>
      </c>
      <c r="E484" s="116">
        <v>4.37</v>
      </c>
      <c r="F484" s="181">
        <v>1.30202283564854E-2</v>
      </c>
      <c r="G484" s="34"/>
      <c r="H484" s="181"/>
      <c r="I484" s="5"/>
      <c r="J484" s="5"/>
      <c r="K484" s="5"/>
      <c r="L484" s="5"/>
      <c r="M484" s="5"/>
      <c r="N484" s="5"/>
      <c r="O484" s="5"/>
      <c r="P484" s="5"/>
      <c r="Q484" s="5"/>
      <c r="R484" s="5"/>
      <c r="S484" s="5"/>
      <c r="T484" s="5"/>
      <c r="U484" s="5"/>
      <c r="V484" s="5"/>
      <c r="W484" s="177"/>
      <c r="X484" s="5"/>
      <c r="Y484" s="5"/>
    </row>
    <row r="485" spans="1:25" ht="15" customHeight="1" x14ac:dyDescent="0.15">
      <c r="A485" s="116">
        <f t="shared" si="7"/>
        <v>2018</v>
      </c>
      <c r="B485" s="105">
        <v>43371</v>
      </c>
      <c r="C485" s="183">
        <v>3.19</v>
      </c>
      <c r="D485" s="181">
        <f ca="1">STDEV(C485:OFFSET(C485,D$4,0))/AVERAGE(C485:OFFSET(C485,D$4,0))</f>
        <v>2.7848734814692293E-2</v>
      </c>
      <c r="E485" s="116">
        <v>4.33</v>
      </c>
      <c r="F485" s="181">
        <v>1.26452474042101E-2</v>
      </c>
      <c r="G485" s="34"/>
      <c r="H485" s="181"/>
      <c r="I485" s="5"/>
      <c r="J485" s="5"/>
      <c r="K485" s="5"/>
      <c r="L485" s="5"/>
      <c r="M485" s="5"/>
      <c r="N485" s="5"/>
      <c r="O485" s="5"/>
      <c r="P485" s="5"/>
      <c r="Q485" s="5"/>
      <c r="R485" s="5"/>
      <c r="S485" s="5"/>
      <c r="T485" s="5"/>
      <c r="U485" s="5"/>
      <c r="V485" s="5"/>
      <c r="W485" s="177"/>
      <c r="X485" s="5"/>
      <c r="Y485" s="5"/>
    </row>
    <row r="486" spans="1:25" ht="15" customHeight="1" x14ac:dyDescent="0.15">
      <c r="A486" s="116">
        <f t="shared" si="7"/>
        <v>2018</v>
      </c>
      <c r="B486" s="105">
        <v>43370</v>
      </c>
      <c r="C486" s="183">
        <v>3.19</v>
      </c>
      <c r="D486" s="181">
        <f ca="1">STDEV(C486:OFFSET(C486,D$4,0))/AVERAGE(C486:OFFSET(C486,D$4,0))</f>
        <v>2.7524385876720136E-2</v>
      </c>
      <c r="E486" s="116">
        <v>4.33</v>
      </c>
      <c r="F486" s="181">
        <v>1.2619506002332401E-2</v>
      </c>
      <c r="G486" s="34"/>
      <c r="H486" s="181"/>
      <c r="I486" s="5"/>
      <c r="J486" s="5"/>
      <c r="K486" s="5"/>
      <c r="L486" s="5"/>
      <c r="M486" s="5"/>
      <c r="N486" s="5"/>
      <c r="O486" s="5"/>
      <c r="P486" s="5"/>
      <c r="Q486" s="5"/>
      <c r="R486" s="5"/>
      <c r="S486" s="5"/>
      <c r="T486" s="5"/>
      <c r="U486" s="5"/>
      <c r="V486" s="5"/>
      <c r="W486" s="177"/>
      <c r="X486" s="5"/>
      <c r="Y486" s="5"/>
    </row>
    <row r="487" spans="1:25" ht="15" customHeight="1" x14ac:dyDescent="0.15">
      <c r="A487" s="116">
        <f t="shared" si="7"/>
        <v>2018</v>
      </c>
      <c r="B487" s="105">
        <v>43369</v>
      </c>
      <c r="C487" s="183">
        <v>3.19</v>
      </c>
      <c r="D487" s="181">
        <f ca="1">STDEV(C487:OFFSET(C487,D$4,0))/AVERAGE(C487:OFFSET(C487,D$4,0))</f>
        <v>2.6925576472139719E-2</v>
      </c>
      <c r="E487" s="116">
        <v>4.34</v>
      </c>
      <c r="F487" s="181">
        <v>1.2493647681901299E-2</v>
      </c>
      <c r="G487" s="34"/>
      <c r="H487" s="181"/>
      <c r="I487" s="5"/>
      <c r="J487" s="5"/>
      <c r="K487" s="5"/>
      <c r="L487" s="5"/>
      <c r="M487" s="5"/>
      <c r="N487" s="5"/>
      <c r="O487" s="5"/>
      <c r="P487" s="5"/>
      <c r="Q487" s="5"/>
      <c r="R487" s="5"/>
      <c r="S487" s="5"/>
      <c r="T487" s="5"/>
      <c r="U487" s="5"/>
      <c r="V487" s="5"/>
      <c r="W487" s="177"/>
      <c r="X487" s="5"/>
      <c r="Y487" s="5"/>
    </row>
    <row r="488" spans="1:25" ht="15" customHeight="1" x14ac:dyDescent="0.15">
      <c r="A488" s="116">
        <f t="shared" si="7"/>
        <v>2018</v>
      </c>
      <c r="B488" s="105">
        <v>43368</v>
      </c>
      <c r="C488" s="183">
        <v>3.23</v>
      </c>
      <c r="D488" s="181">
        <f ca="1">STDEV(C488:OFFSET(C488,D$4,0))/AVERAGE(C488:OFFSET(C488,D$4,0))</f>
        <v>2.6273678764586503E-2</v>
      </c>
      <c r="E488" s="116">
        <v>4.37</v>
      </c>
      <c r="F488" s="181">
        <v>1.2336296907448E-2</v>
      </c>
      <c r="G488" s="34"/>
      <c r="H488" s="181"/>
      <c r="I488" s="5"/>
      <c r="J488" s="5"/>
      <c r="K488" s="5"/>
      <c r="L488" s="5"/>
      <c r="M488" s="5"/>
      <c r="N488" s="5"/>
      <c r="O488" s="5"/>
      <c r="P488" s="5"/>
      <c r="Q488" s="5"/>
      <c r="R488" s="5"/>
      <c r="S488" s="5"/>
      <c r="T488" s="5"/>
      <c r="U488" s="5"/>
      <c r="V488" s="5"/>
      <c r="W488" s="177"/>
      <c r="X488" s="5"/>
      <c r="Y488" s="5"/>
    </row>
    <row r="489" spans="1:25" ht="15" customHeight="1" x14ac:dyDescent="0.15">
      <c r="A489" s="116">
        <f t="shared" si="7"/>
        <v>2018</v>
      </c>
      <c r="B489" s="105">
        <v>43367</v>
      </c>
      <c r="C489" s="183">
        <v>3.21</v>
      </c>
      <c r="D489" s="181">
        <f ca="1">STDEV(C489:OFFSET(C489,D$4,0))/AVERAGE(C489:OFFSET(C489,D$4,0))</f>
        <v>2.4870736577709242E-2</v>
      </c>
      <c r="E489" s="116">
        <v>4.3600000000000003</v>
      </c>
      <c r="F489" s="181">
        <v>1.19804690477242E-2</v>
      </c>
      <c r="G489" s="34"/>
      <c r="H489" s="181"/>
      <c r="I489" s="5"/>
      <c r="J489" s="5"/>
      <c r="K489" s="5"/>
      <c r="L489" s="5"/>
      <c r="M489" s="5"/>
      <c r="N489" s="5"/>
      <c r="O489" s="5"/>
      <c r="P489" s="5"/>
      <c r="Q489" s="5"/>
      <c r="R489" s="5"/>
      <c r="S489" s="5"/>
      <c r="T489" s="5"/>
      <c r="U489" s="5"/>
      <c r="V489" s="5"/>
      <c r="W489" s="177"/>
      <c r="X489" s="5"/>
      <c r="Y489" s="5"/>
    </row>
    <row r="490" spans="1:25" ht="15" customHeight="1" x14ac:dyDescent="0.15">
      <c r="A490" s="116">
        <f t="shared" si="7"/>
        <v>2018</v>
      </c>
      <c r="B490" s="105">
        <v>43364</v>
      </c>
      <c r="C490" s="183">
        <v>3.2</v>
      </c>
      <c r="D490" s="181">
        <f ca="1">STDEV(C490:OFFSET(C490,D$4,0))/AVERAGE(C490:OFFSET(C490,D$4,0))</f>
        <v>2.3513736141329903E-2</v>
      </c>
      <c r="E490" s="116">
        <v>4.3600000000000003</v>
      </c>
      <c r="F490" s="181">
        <v>1.1424393580061899E-2</v>
      </c>
      <c r="G490" s="34"/>
      <c r="H490" s="181"/>
      <c r="I490" s="5"/>
      <c r="J490" s="5"/>
      <c r="K490" s="5"/>
      <c r="L490" s="5"/>
      <c r="M490" s="5"/>
      <c r="N490" s="5"/>
      <c r="O490" s="5"/>
      <c r="P490" s="5"/>
      <c r="Q490" s="5"/>
      <c r="R490" s="5"/>
      <c r="S490" s="5"/>
      <c r="T490" s="5"/>
      <c r="U490" s="5"/>
      <c r="V490" s="5"/>
      <c r="W490" s="177"/>
      <c r="X490" s="5"/>
      <c r="Y490" s="5"/>
    </row>
    <row r="491" spans="1:25" ht="15" customHeight="1" x14ac:dyDescent="0.15">
      <c r="A491" s="116">
        <f t="shared" si="7"/>
        <v>2018</v>
      </c>
      <c r="B491" s="105">
        <v>43363</v>
      </c>
      <c r="C491" s="183">
        <v>3.21</v>
      </c>
      <c r="D491" s="181">
        <f ca="1">STDEV(C491:OFFSET(C491,D$4,0))/AVERAGE(C491:OFFSET(C491,D$4,0))</f>
        <v>2.2402829532913948E-2</v>
      </c>
      <c r="E491" s="116">
        <v>4.37</v>
      </c>
      <c r="F491" s="181">
        <v>1.09198742273831E-2</v>
      </c>
      <c r="G491" s="34"/>
      <c r="H491" s="181"/>
      <c r="I491" s="5"/>
      <c r="J491" s="5"/>
      <c r="K491" s="5"/>
      <c r="L491" s="5"/>
      <c r="M491" s="5"/>
      <c r="N491" s="5"/>
      <c r="O491" s="5"/>
      <c r="P491" s="5"/>
      <c r="Q491" s="5"/>
      <c r="R491" s="5"/>
      <c r="S491" s="5"/>
      <c r="T491" s="5"/>
      <c r="U491" s="5"/>
      <c r="V491" s="5"/>
      <c r="W491" s="177"/>
      <c r="X491" s="5"/>
      <c r="Y491" s="5"/>
    </row>
    <row r="492" spans="1:25" ht="15" customHeight="1" x14ac:dyDescent="0.15">
      <c r="A492" s="116">
        <f t="shared" si="7"/>
        <v>2018</v>
      </c>
      <c r="B492" s="105">
        <v>43362</v>
      </c>
      <c r="C492" s="183">
        <v>3.23</v>
      </c>
      <c r="D492" s="181">
        <f ca="1">STDEV(C492:OFFSET(C492,D$4,0))/AVERAGE(C492:OFFSET(C492,D$4,0))</f>
        <v>2.0960627163488909E-2</v>
      </c>
      <c r="E492" s="116">
        <v>4.4000000000000004</v>
      </c>
      <c r="F492" s="181">
        <v>1.0208194247167899E-2</v>
      </c>
      <c r="G492" s="34"/>
      <c r="H492" s="181"/>
      <c r="I492" s="5"/>
      <c r="J492" s="5"/>
      <c r="K492" s="5"/>
      <c r="L492" s="5"/>
      <c r="M492" s="5"/>
      <c r="N492" s="5"/>
      <c r="O492" s="5"/>
      <c r="P492" s="5"/>
      <c r="Q492" s="5"/>
      <c r="R492" s="5"/>
      <c r="S492" s="5"/>
      <c r="T492" s="5"/>
      <c r="U492" s="5"/>
      <c r="V492" s="5"/>
      <c r="W492" s="177"/>
      <c r="X492" s="5"/>
      <c r="Y492" s="5"/>
    </row>
    <row r="493" spans="1:25" ht="15" customHeight="1" x14ac:dyDescent="0.15">
      <c r="A493" s="116">
        <f t="shared" si="7"/>
        <v>2018</v>
      </c>
      <c r="B493" s="105">
        <v>43361</v>
      </c>
      <c r="C493" s="183">
        <v>3.2</v>
      </c>
      <c r="D493" s="181">
        <f ca="1">STDEV(C493:OFFSET(C493,D$4,0))/AVERAGE(C493:OFFSET(C493,D$4,0))</f>
        <v>1.8469835453112773E-2</v>
      </c>
      <c r="E493" s="116">
        <v>4.3600000000000003</v>
      </c>
      <c r="F493" s="181">
        <v>8.5703218692254699E-3</v>
      </c>
      <c r="G493" s="34"/>
      <c r="H493" s="181"/>
      <c r="I493" s="5"/>
      <c r="J493" s="5"/>
      <c r="K493" s="5"/>
      <c r="L493" s="5"/>
      <c r="M493" s="5"/>
      <c r="N493" s="5"/>
      <c r="O493" s="5"/>
      <c r="P493" s="5"/>
      <c r="Q493" s="5"/>
      <c r="R493" s="5"/>
      <c r="S493" s="5"/>
      <c r="T493" s="5"/>
      <c r="U493" s="5"/>
      <c r="V493" s="5"/>
      <c r="W493" s="177"/>
      <c r="X493" s="5"/>
      <c r="Y493" s="5"/>
    </row>
    <row r="494" spans="1:25" ht="15" customHeight="1" x14ac:dyDescent="0.15">
      <c r="A494" s="116">
        <f t="shared" si="7"/>
        <v>2018</v>
      </c>
      <c r="B494" s="105">
        <v>43360</v>
      </c>
      <c r="C494" s="183">
        <v>3.13</v>
      </c>
      <c r="D494" s="181">
        <f ca="1">STDEV(C494:OFFSET(C494,D$4,0))/AVERAGE(C494:OFFSET(C494,D$4,0))</f>
        <v>1.6531027642111402E-2</v>
      </c>
      <c r="E494" s="116">
        <v>4.3</v>
      </c>
      <c r="F494" s="181">
        <v>7.7023954625439501E-3</v>
      </c>
      <c r="G494" s="34"/>
      <c r="H494" s="181"/>
      <c r="I494" s="5"/>
      <c r="J494" s="5"/>
      <c r="K494" s="5"/>
      <c r="L494" s="5"/>
      <c r="M494" s="5"/>
      <c r="N494" s="5"/>
      <c r="O494" s="5"/>
      <c r="P494" s="5"/>
      <c r="Q494" s="5"/>
      <c r="R494" s="5"/>
      <c r="S494" s="5"/>
      <c r="T494" s="5"/>
      <c r="U494" s="5"/>
      <c r="V494" s="5"/>
      <c r="W494" s="177"/>
      <c r="X494" s="5"/>
      <c r="Y494" s="5"/>
    </row>
    <row r="495" spans="1:25" ht="15" customHeight="1" x14ac:dyDescent="0.15">
      <c r="A495" s="116">
        <f t="shared" si="7"/>
        <v>2018</v>
      </c>
      <c r="B495" s="105">
        <v>43357</v>
      </c>
      <c r="C495" s="183">
        <v>3.13</v>
      </c>
      <c r="D495" s="181">
        <f ca="1">STDEV(C495:OFFSET(C495,D$4,0))/AVERAGE(C495:OFFSET(C495,D$4,0))</f>
        <v>1.6382309599239874E-2</v>
      </c>
      <c r="E495" s="116">
        <v>4.3</v>
      </c>
      <c r="F495" s="181">
        <v>8.0496080640388191E-3</v>
      </c>
      <c r="G495" s="34"/>
      <c r="H495" s="181"/>
      <c r="I495" s="5"/>
      <c r="J495" s="5"/>
      <c r="K495" s="5"/>
      <c r="L495" s="5"/>
      <c r="M495" s="5"/>
      <c r="N495" s="5"/>
      <c r="O495" s="5"/>
      <c r="P495" s="5"/>
      <c r="Q495" s="5"/>
      <c r="R495" s="5"/>
      <c r="S495" s="5"/>
      <c r="T495" s="5"/>
      <c r="U495" s="5"/>
      <c r="V495" s="5"/>
      <c r="W495" s="177"/>
      <c r="X495" s="5"/>
      <c r="Y495" s="5"/>
    </row>
    <row r="496" spans="1:25" ht="15" customHeight="1" x14ac:dyDescent="0.15">
      <c r="A496" s="116">
        <f t="shared" si="7"/>
        <v>2018</v>
      </c>
      <c r="B496" s="105">
        <v>43356</v>
      </c>
      <c r="C496" s="183">
        <v>3.11</v>
      </c>
      <c r="D496" s="181">
        <f ca="1">STDEV(C496:OFFSET(C496,D$4,0))/AVERAGE(C496:OFFSET(C496,D$4,0))</f>
        <v>1.6382309599239878E-2</v>
      </c>
      <c r="E496" s="116">
        <v>4.2699999999999996</v>
      </c>
      <c r="F496" s="181">
        <v>8.6887922696761207E-3</v>
      </c>
      <c r="G496" s="34"/>
      <c r="H496" s="181"/>
      <c r="I496" s="5"/>
      <c r="J496" s="5"/>
      <c r="K496" s="5"/>
      <c r="L496" s="5"/>
      <c r="M496" s="5"/>
      <c r="N496" s="5"/>
      <c r="O496" s="5"/>
      <c r="P496" s="5"/>
      <c r="Q496" s="5"/>
      <c r="R496" s="5"/>
      <c r="S496" s="5"/>
      <c r="T496" s="5"/>
      <c r="U496" s="5"/>
      <c r="V496" s="5"/>
      <c r="W496" s="177"/>
      <c r="X496" s="5"/>
      <c r="Y496" s="5"/>
    </row>
    <row r="497" spans="1:25" ht="15" customHeight="1" x14ac:dyDescent="0.15">
      <c r="A497" s="116">
        <f t="shared" si="7"/>
        <v>2018</v>
      </c>
      <c r="B497" s="105">
        <v>43355</v>
      </c>
      <c r="C497" s="183">
        <v>3.11</v>
      </c>
      <c r="D497" s="181">
        <f ca="1">STDEV(C497:OFFSET(C497,D$4,0))/AVERAGE(C497:OFFSET(C497,D$4,0))</f>
        <v>1.6123762749261417E-2</v>
      </c>
      <c r="E497" s="116">
        <v>4.29</v>
      </c>
      <c r="F497" s="181">
        <v>8.8717137521764702E-3</v>
      </c>
      <c r="G497" s="34"/>
      <c r="H497" s="181"/>
      <c r="I497" s="5"/>
      <c r="J497" s="5"/>
      <c r="K497" s="5"/>
      <c r="L497" s="5"/>
      <c r="M497" s="5"/>
      <c r="N497" s="5"/>
      <c r="O497" s="5"/>
      <c r="P497" s="5"/>
      <c r="Q497" s="5"/>
      <c r="R497" s="5"/>
      <c r="S497" s="5"/>
      <c r="T497" s="5"/>
      <c r="U497" s="5"/>
      <c r="V497" s="5"/>
      <c r="W497" s="177"/>
      <c r="X497" s="5"/>
      <c r="Y497" s="5"/>
    </row>
    <row r="498" spans="1:25" ht="15" customHeight="1" x14ac:dyDescent="0.15">
      <c r="A498" s="116">
        <f t="shared" si="7"/>
        <v>2018</v>
      </c>
      <c r="B498" s="105">
        <v>43354</v>
      </c>
      <c r="C498" s="183">
        <v>3.13</v>
      </c>
      <c r="D498" s="181">
        <f ca="1">STDEV(C498:OFFSET(C498,D$4,0))/AVERAGE(C498:OFFSET(C498,D$4,0))</f>
        <v>1.6123762749261417E-2</v>
      </c>
      <c r="E498" s="116">
        <v>4.3</v>
      </c>
      <c r="F498" s="181">
        <v>9.2006746556428497E-3</v>
      </c>
      <c r="G498" s="34"/>
      <c r="H498" s="181"/>
      <c r="I498" s="5"/>
      <c r="J498" s="5"/>
      <c r="K498" s="5"/>
      <c r="L498" s="5"/>
      <c r="M498" s="5"/>
      <c r="N498" s="5"/>
      <c r="O498" s="5"/>
      <c r="P498" s="5"/>
      <c r="Q498" s="5"/>
      <c r="R498" s="5"/>
      <c r="S498" s="5"/>
      <c r="T498" s="5"/>
      <c r="U498" s="5"/>
      <c r="V498" s="5"/>
      <c r="W498" s="177"/>
      <c r="X498" s="5"/>
      <c r="Y498" s="5"/>
    </row>
    <row r="499" spans="1:25" ht="15" customHeight="1" x14ac:dyDescent="0.15">
      <c r="A499" s="116">
        <f t="shared" si="7"/>
        <v>2018</v>
      </c>
      <c r="B499" s="105">
        <v>43353</v>
      </c>
      <c r="C499" s="183">
        <v>3.09</v>
      </c>
      <c r="D499" s="181">
        <f ca="1">STDEV(C499:OFFSET(C499,D$4,0))/AVERAGE(C499:OFFSET(C499,D$4,0))</f>
        <v>1.5624962983709131E-2</v>
      </c>
      <c r="E499" s="116">
        <v>4.2699999999999996</v>
      </c>
      <c r="F499" s="181">
        <v>9.3568964273224708E-3</v>
      </c>
      <c r="G499" s="34"/>
      <c r="H499" s="181"/>
      <c r="I499" s="5"/>
      <c r="J499" s="5"/>
      <c r="K499" s="5"/>
      <c r="L499" s="5"/>
      <c r="M499" s="5"/>
      <c r="N499" s="5"/>
      <c r="O499" s="5"/>
      <c r="P499" s="5"/>
      <c r="Q499" s="5"/>
      <c r="R499" s="5"/>
      <c r="S499" s="5"/>
      <c r="T499" s="5"/>
      <c r="U499" s="5"/>
      <c r="V499" s="5"/>
      <c r="W499" s="177"/>
      <c r="X499" s="5"/>
      <c r="Y499" s="5"/>
    </row>
    <row r="500" spans="1:25" ht="15" customHeight="1" x14ac:dyDescent="0.15">
      <c r="A500" s="116">
        <f t="shared" si="7"/>
        <v>2018</v>
      </c>
      <c r="B500" s="105">
        <v>43350</v>
      </c>
      <c r="C500" s="183">
        <v>3.11</v>
      </c>
      <c r="D500" s="181">
        <f ca="1">STDEV(C500:OFFSET(C500,D$4,0))/AVERAGE(C500:OFFSET(C500,D$4,0))</f>
        <v>1.5718243024933073E-2</v>
      </c>
      <c r="E500" s="116">
        <v>4.29</v>
      </c>
      <c r="F500" s="181">
        <v>9.6831801720033694E-3</v>
      </c>
      <c r="G500" s="34"/>
      <c r="H500" s="181"/>
      <c r="I500" s="5"/>
      <c r="J500" s="5"/>
      <c r="K500" s="5"/>
      <c r="L500" s="5"/>
      <c r="M500" s="5"/>
      <c r="N500" s="5"/>
      <c r="O500" s="5"/>
      <c r="P500" s="5"/>
      <c r="Q500" s="5"/>
      <c r="R500" s="5"/>
      <c r="S500" s="5"/>
      <c r="T500" s="5"/>
      <c r="U500" s="5"/>
      <c r="V500" s="5"/>
      <c r="W500" s="177"/>
      <c r="X500" s="5"/>
      <c r="Y500" s="5"/>
    </row>
    <row r="501" spans="1:25" ht="15" customHeight="1" x14ac:dyDescent="0.15">
      <c r="A501" s="116">
        <f t="shared" si="7"/>
        <v>2018</v>
      </c>
      <c r="B501" s="105">
        <v>43349</v>
      </c>
      <c r="C501" s="183">
        <v>3.06</v>
      </c>
      <c r="D501" s="181">
        <f ca="1">STDEV(C501:OFFSET(C501,D$4,0))/AVERAGE(C501:OFFSET(C501,D$4,0))</f>
        <v>1.5355132840626807E-2</v>
      </c>
      <c r="E501" s="116">
        <v>4.28</v>
      </c>
      <c r="F501" s="181">
        <v>9.72494013717882E-3</v>
      </c>
      <c r="G501" s="34"/>
      <c r="H501" s="181"/>
      <c r="I501" s="5"/>
      <c r="J501" s="5"/>
      <c r="K501" s="5"/>
      <c r="L501" s="5"/>
      <c r="M501" s="5"/>
      <c r="N501" s="5"/>
      <c r="O501" s="5"/>
      <c r="P501" s="5"/>
      <c r="Q501" s="5"/>
      <c r="R501" s="5"/>
      <c r="S501" s="5"/>
      <c r="T501" s="5"/>
      <c r="U501" s="5"/>
      <c r="V501" s="5"/>
      <c r="W501" s="177"/>
      <c r="X501" s="5"/>
      <c r="Y501" s="5"/>
    </row>
    <row r="502" spans="1:25" ht="15" customHeight="1" x14ac:dyDescent="0.15">
      <c r="A502" s="116">
        <f t="shared" si="7"/>
        <v>2018</v>
      </c>
      <c r="B502" s="105">
        <v>43348</v>
      </c>
      <c r="C502" s="183">
        <v>3.08</v>
      </c>
      <c r="D502" s="181">
        <f ca="1">STDEV(C502:OFFSET(C502,D$4,0))/AVERAGE(C502:OFFSET(C502,D$4,0))</f>
        <v>1.5434348588301143E-2</v>
      </c>
      <c r="E502" s="116">
        <v>4.3099999999999996</v>
      </c>
      <c r="F502" s="181">
        <v>9.9209955769918694E-3</v>
      </c>
      <c r="G502" s="34"/>
      <c r="H502" s="181"/>
      <c r="I502" s="5"/>
      <c r="J502" s="5"/>
      <c r="K502" s="5"/>
      <c r="L502" s="5"/>
      <c r="M502" s="5"/>
      <c r="N502" s="5"/>
      <c r="O502" s="5"/>
      <c r="P502" s="5"/>
      <c r="Q502" s="5"/>
      <c r="R502" s="5"/>
      <c r="S502" s="5"/>
      <c r="T502" s="5"/>
      <c r="U502" s="5"/>
      <c r="V502" s="5"/>
      <c r="W502" s="177"/>
      <c r="X502" s="5"/>
      <c r="Y502" s="5"/>
    </row>
    <row r="503" spans="1:25" ht="15" customHeight="1" x14ac:dyDescent="0.15">
      <c r="A503" s="116">
        <f t="shared" si="7"/>
        <v>2018</v>
      </c>
      <c r="B503" s="105">
        <v>43347</v>
      </c>
      <c r="C503" s="183">
        <v>3.07</v>
      </c>
      <c r="D503" s="181">
        <f ca="1">STDEV(C503:OFFSET(C503,D$4,0))/AVERAGE(C503:OFFSET(C503,D$4,0))</f>
        <v>1.5602061675805143E-2</v>
      </c>
      <c r="E503" s="116">
        <v>4.3</v>
      </c>
      <c r="F503" s="181">
        <v>1.0318042570798399E-2</v>
      </c>
      <c r="G503" s="34"/>
      <c r="H503" s="181"/>
      <c r="I503" s="5"/>
      <c r="J503" s="5"/>
      <c r="K503" s="5"/>
      <c r="L503" s="5"/>
      <c r="M503" s="5"/>
      <c r="N503" s="5"/>
      <c r="O503" s="5"/>
      <c r="P503" s="5"/>
      <c r="Q503" s="5"/>
      <c r="R503" s="5"/>
      <c r="S503" s="5"/>
      <c r="T503" s="5"/>
      <c r="U503" s="5"/>
      <c r="V503" s="5"/>
      <c r="W503" s="177"/>
      <c r="X503" s="5"/>
      <c r="Y503" s="5"/>
    </row>
    <row r="504" spans="1:25" ht="15" customHeight="1" x14ac:dyDescent="0.15">
      <c r="A504" s="116">
        <f t="shared" si="7"/>
        <v>2018</v>
      </c>
      <c r="B504" s="105">
        <v>43343</v>
      </c>
      <c r="C504" s="183">
        <v>3.02</v>
      </c>
      <c r="D504" s="181">
        <f ca="1">STDEV(C504:OFFSET(C504,D$4,0))/AVERAGE(C504:OFFSET(C504,D$4,0))</f>
        <v>1.5632307540210937E-2</v>
      </c>
      <c r="E504" s="116">
        <v>4.24</v>
      </c>
      <c r="F504" s="181">
        <v>1.0283406349224301E-2</v>
      </c>
      <c r="G504" s="34"/>
      <c r="H504" s="181"/>
      <c r="I504" s="5"/>
      <c r="J504" s="5"/>
      <c r="K504" s="5"/>
      <c r="L504" s="5"/>
      <c r="M504" s="5"/>
      <c r="N504" s="5"/>
      <c r="O504" s="5"/>
      <c r="P504" s="5"/>
      <c r="Q504" s="5"/>
      <c r="R504" s="5"/>
      <c r="S504" s="5"/>
      <c r="T504" s="5"/>
      <c r="U504" s="5"/>
      <c r="V504" s="5"/>
      <c r="W504" s="177"/>
      <c r="X504" s="5"/>
      <c r="Y504" s="5"/>
    </row>
    <row r="505" spans="1:25" ht="15" customHeight="1" x14ac:dyDescent="0.15">
      <c r="A505" s="116">
        <f t="shared" si="7"/>
        <v>2018</v>
      </c>
      <c r="B505" s="105">
        <v>43342</v>
      </c>
      <c r="C505" s="183">
        <v>3</v>
      </c>
      <c r="D505" s="181">
        <f ca="1">STDEV(C505:OFFSET(C505,D$4,0))/AVERAGE(C505:OFFSET(C505,D$4,0))</f>
        <v>1.6458885767883454E-2</v>
      </c>
      <c r="E505" s="116">
        <v>4.24</v>
      </c>
      <c r="F505" s="181">
        <v>1.0354327909141699E-2</v>
      </c>
      <c r="G505" s="34"/>
      <c r="H505" s="181"/>
      <c r="I505" s="5"/>
      <c r="J505" s="5"/>
      <c r="K505" s="5"/>
      <c r="L505" s="5"/>
      <c r="M505" s="5"/>
      <c r="N505" s="5"/>
      <c r="O505" s="5"/>
      <c r="P505" s="5"/>
      <c r="Q505" s="5"/>
      <c r="R505" s="5"/>
      <c r="S505" s="5"/>
      <c r="T505" s="5"/>
      <c r="U505" s="5"/>
      <c r="V505" s="5"/>
      <c r="W505" s="177"/>
      <c r="X505" s="5"/>
      <c r="Y505" s="5"/>
    </row>
    <row r="506" spans="1:25" ht="15" customHeight="1" x14ac:dyDescent="0.15">
      <c r="A506" s="116">
        <f t="shared" si="7"/>
        <v>2018</v>
      </c>
      <c r="B506" s="105">
        <v>43341</v>
      </c>
      <c r="C506" s="183">
        <v>3.02</v>
      </c>
      <c r="D506" s="181">
        <f ca="1">STDEV(C506:OFFSET(C506,D$4,0))/AVERAGE(C506:OFFSET(C506,D$4,0))</f>
        <v>1.6579598820119775E-2</v>
      </c>
      <c r="E506" s="116">
        <v>4.25</v>
      </c>
      <c r="F506" s="181">
        <v>1.03011289806814E-2</v>
      </c>
      <c r="G506" s="34"/>
      <c r="H506" s="181"/>
      <c r="I506" s="5"/>
      <c r="J506" s="5"/>
      <c r="K506" s="5"/>
      <c r="L506" s="5"/>
      <c r="M506" s="5"/>
      <c r="N506" s="5"/>
      <c r="O506" s="5"/>
      <c r="P506" s="5"/>
      <c r="Q506" s="5"/>
      <c r="R506" s="5"/>
      <c r="S506" s="5"/>
      <c r="T506" s="5"/>
      <c r="U506" s="5"/>
      <c r="V506" s="5"/>
      <c r="W506" s="177"/>
      <c r="X506" s="5"/>
      <c r="Y506" s="5"/>
    </row>
    <row r="507" spans="1:25" ht="15" customHeight="1" x14ac:dyDescent="0.15">
      <c r="A507" s="116">
        <f t="shared" si="7"/>
        <v>2018</v>
      </c>
      <c r="B507" s="105">
        <v>43340</v>
      </c>
      <c r="C507" s="183">
        <v>3.03</v>
      </c>
      <c r="D507" s="181">
        <f ca="1">STDEV(C507:OFFSET(C507,D$4,0))/AVERAGE(C507:OFFSET(C507,D$4,0))</f>
        <v>1.7161060879479047E-2</v>
      </c>
      <c r="E507" s="116">
        <v>4.26</v>
      </c>
      <c r="F507" s="181">
        <v>1.0354327909141699E-2</v>
      </c>
      <c r="G507" s="34"/>
      <c r="H507" s="181"/>
      <c r="I507" s="5"/>
      <c r="J507" s="5"/>
      <c r="K507" s="5"/>
      <c r="L507" s="5"/>
      <c r="M507" s="5"/>
      <c r="N507" s="5"/>
      <c r="O507" s="5"/>
      <c r="P507" s="5"/>
      <c r="Q507" s="5"/>
      <c r="R507" s="5"/>
      <c r="S507" s="5"/>
      <c r="T507" s="5"/>
      <c r="U507" s="5"/>
      <c r="V507" s="5"/>
      <c r="W507" s="177"/>
      <c r="X507" s="5"/>
      <c r="Y507" s="5"/>
    </row>
    <row r="508" spans="1:25" ht="15" customHeight="1" x14ac:dyDescent="0.15">
      <c r="A508" s="116">
        <f t="shared" si="7"/>
        <v>2018</v>
      </c>
      <c r="B508" s="105">
        <v>43339</v>
      </c>
      <c r="C508" s="183">
        <v>3</v>
      </c>
      <c r="D508" s="181">
        <f ca="1">STDEV(C508:OFFSET(C508,D$4,0))/AVERAGE(C508:OFFSET(C508,D$4,0))</f>
        <v>1.7918271302070649E-2</v>
      </c>
      <c r="E508" s="116">
        <v>4.2300000000000004</v>
      </c>
      <c r="F508" s="181">
        <v>1.03891573861872E-2</v>
      </c>
      <c r="G508" s="34"/>
      <c r="H508" s="181"/>
      <c r="I508" s="5"/>
      <c r="J508" s="5"/>
      <c r="K508" s="5"/>
      <c r="L508" s="5"/>
      <c r="M508" s="5"/>
      <c r="N508" s="5"/>
      <c r="O508" s="5"/>
      <c r="P508" s="5"/>
      <c r="Q508" s="5"/>
      <c r="R508" s="5"/>
      <c r="S508" s="5"/>
      <c r="T508" s="5"/>
      <c r="U508" s="5"/>
      <c r="V508" s="5"/>
      <c r="W508" s="177"/>
      <c r="X508" s="5"/>
      <c r="Y508" s="5"/>
    </row>
    <row r="509" spans="1:25" ht="15" customHeight="1" x14ac:dyDescent="0.15">
      <c r="A509" s="116">
        <f t="shared" si="7"/>
        <v>2018</v>
      </c>
      <c r="B509" s="105">
        <v>43336</v>
      </c>
      <c r="C509" s="183">
        <v>2.97</v>
      </c>
      <c r="D509" s="181">
        <f ca="1">STDEV(C509:OFFSET(C509,D$4,0))/AVERAGE(C509:OFFSET(C509,D$4,0))</f>
        <v>1.8809110758446823E-2</v>
      </c>
      <c r="E509" s="116">
        <v>4.21</v>
      </c>
      <c r="F509" s="181">
        <v>1.0578284975268901E-2</v>
      </c>
      <c r="G509" s="34"/>
      <c r="H509" s="181"/>
      <c r="I509" s="5"/>
      <c r="J509" s="5"/>
      <c r="K509" s="5"/>
      <c r="L509" s="5"/>
      <c r="M509" s="5"/>
      <c r="N509" s="5"/>
      <c r="O509" s="5"/>
      <c r="P509" s="5"/>
      <c r="Q509" s="5"/>
      <c r="R509" s="5"/>
      <c r="S509" s="5"/>
      <c r="T509" s="5"/>
      <c r="U509" s="5"/>
      <c r="V509" s="5"/>
      <c r="W509" s="177"/>
      <c r="X509" s="5"/>
      <c r="Y509" s="5"/>
    </row>
    <row r="510" spans="1:25" ht="15" customHeight="1" x14ac:dyDescent="0.15">
      <c r="A510" s="116">
        <f t="shared" si="7"/>
        <v>2018</v>
      </c>
      <c r="B510" s="105">
        <v>43335</v>
      </c>
      <c r="C510" s="183">
        <v>2.97</v>
      </c>
      <c r="D510" s="181">
        <f ca="1">STDEV(C510:OFFSET(C510,D$4,0))/AVERAGE(C510:OFFSET(C510,D$4,0))</f>
        <v>1.9130109329853488E-2</v>
      </c>
      <c r="E510" s="116">
        <v>4.21</v>
      </c>
      <c r="F510" s="181">
        <v>1.03891573861872E-2</v>
      </c>
      <c r="G510" s="34"/>
      <c r="H510" s="181"/>
      <c r="I510" s="5"/>
      <c r="J510" s="5"/>
      <c r="K510" s="5"/>
      <c r="L510" s="5"/>
      <c r="M510" s="5"/>
      <c r="N510" s="5"/>
      <c r="O510" s="5"/>
      <c r="P510" s="5"/>
      <c r="Q510" s="5"/>
      <c r="R510" s="5"/>
      <c r="S510" s="5"/>
      <c r="T510" s="5"/>
      <c r="U510" s="5"/>
      <c r="V510" s="5"/>
      <c r="W510" s="177"/>
      <c r="X510" s="5"/>
      <c r="Y510" s="5"/>
    </row>
    <row r="511" spans="1:25" ht="15" customHeight="1" x14ac:dyDescent="0.15">
      <c r="A511" s="116">
        <f t="shared" si="7"/>
        <v>2018</v>
      </c>
      <c r="B511" s="105">
        <v>43334</v>
      </c>
      <c r="C511" s="183">
        <v>2.99</v>
      </c>
      <c r="D511" s="181">
        <f ca="1">STDEV(C511:OFFSET(C511,D$4,0))/AVERAGE(C511:OFFSET(C511,D$4,0))</f>
        <v>1.9443685202272892E-2</v>
      </c>
      <c r="E511" s="116">
        <v>4.22</v>
      </c>
      <c r="F511" s="181">
        <v>1.0194331046048499E-2</v>
      </c>
      <c r="G511" s="34"/>
      <c r="H511" s="181"/>
      <c r="I511" s="5"/>
      <c r="J511" s="5"/>
      <c r="K511" s="5"/>
      <c r="L511" s="5"/>
      <c r="M511" s="5"/>
      <c r="N511" s="5"/>
      <c r="O511" s="5"/>
      <c r="P511" s="5"/>
      <c r="Q511" s="5"/>
      <c r="R511" s="5"/>
      <c r="S511" s="5"/>
      <c r="T511" s="5"/>
      <c r="U511" s="5"/>
      <c r="V511" s="5"/>
      <c r="W511" s="177"/>
      <c r="X511" s="5"/>
      <c r="Y511" s="5"/>
    </row>
    <row r="512" spans="1:25" ht="15" customHeight="1" x14ac:dyDescent="0.15">
      <c r="A512" s="116">
        <f t="shared" si="7"/>
        <v>2018</v>
      </c>
      <c r="B512" s="105">
        <v>43333</v>
      </c>
      <c r="C512" s="183">
        <v>3</v>
      </c>
      <c r="D512" s="181">
        <f ca="1">STDEV(C512:OFFSET(C512,D$4,0))/AVERAGE(C512:OFFSET(C512,D$4,0))</f>
        <v>1.9677096848992187E-2</v>
      </c>
      <c r="E512" s="116">
        <v>4.2300000000000004</v>
      </c>
      <c r="F512" s="181">
        <v>9.9341241342224395E-3</v>
      </c>
      <c r="G512" s="34"/>
      <c r="H512" s="181"/>
      <c r="I512" s="5"/>
      <c r="J512" s="5"/>
      <c r="K512" s="5"/>
      <c r="L512" s="5"/>
      <c r="M512" s="5"/>
      <c r="N512" s="5"/>
      <c r="O512" s="5"/>
      <c r="P512" s="5"/>
      <c r="Q512" s="5"/>
      <c r="R512" s="5"/>
      <c r="S512" s="5"/>
      <c r="T512" s="5"/>
      <c r="U512" s="5"/>
      <c r="V512" s="5"/>
      <c r="W512" s="177"/>
      <c r="X512" s="5"/>
      <c r="Y512" s="5"/>
    </row>
    <row r="513" spans="1:25" ht="15" customHeight="1" x14ac:dyDescent="0.15">
      <c r="A513" s="116">
        <f t="shared" si="7"/>
        <v>2018</v>
      </c>
      <c r="B513" s="105">
        <v>43332</v>
      </c>
      <c r="C513" s="183">
        <v>2.99</v>
      </c>
      <c r="D513" s="181">
        <f ca="1">STDEV(C513:OFFSET(C513,D$4,0))/AVERAGE(C513:OFFSET(C513,D$4,0))</f>
        <v>2.0129447615045006E-2</v>
      </c>
      <c r="E513" s="116">
        <v>4.21</v>
      </c>
      <c r="F513" s="181">
        <v>9.7563307832584899E-3</v>
      </c>
      <c r="G513" s="34"/>
      <c r="H513" s="181"/>
      <c r="I513" s="5"/>
      <c r="J513" s="5"/>
      <c r="K513" s="5"/>
      <c r="L513" s="5"/>
      <c r="M513" s="5"/>
      <c r="N513" s="5"/>
      <c r="O513" s="5"/>
      <c r="P513" s="5"/>
      <c r="Q513" s="5"/>
      <c r="R513" s="5"/>
      <c r="S513" s="5"/>
      <c r="T513" s="5"/>
      <c r="U513" s="5"/>
      <c r="V513" s="5"/>
      <c r="W513" s="177"/>
      <c r="X513" s="5"/>
      <c r="Y513" s="5"/>
    </row>
    <row r="514" spans="1:25" ht="15" customHeight="1" x14ac:dyDescent="0.15">
      <c r="A514" s="116">
        <f t="shared" si="7"/>
        <v>2018</v>
      </c>
      <c r="B514" s="105">
        <v>43329</v>
      </c>
      <c r="C514" s="183">
        <v>3.03</v>
      </c>
      <c r="D514" s="181">
        <f ca="1">STDEV(C514:OFFSET(C514,D$4,0))/AVERAGE(C514:OFFSET(C514,D$4,0))</f>
        <v>2.0799891447196125E-2</v>
      </c>
      <c r="E514" s="116">
        <v>4.25</v>
      </c>
      <c r="F514" s="181">
        <v>9.5380034691841999E-3</v>
      </c>
      <c r="G514" s="34"/>
      <c r="H514" s="181"/>
      <c r="I514" s="5"/>
      <c r="J514" s="5"/>
      <c r="K514" s="5"/>
      <c r="L514" s="5"/>
      <c r="M514" s="5"/>
      <c r="N514" s="5"/>
      <c r="O514" s="5"/>
      <c r="P514" s="5"/>
      <c r="Q514" s="5"/>
      <c r="R514" s="5"/>
      <c r="S514" s="5"/>
      <c r="T514" s="5"/>
      <c r="U514" s="5"/>
      <c r="V514" s="5"/>
      <c r="W514" s="177"/>
      <c r="X514" s="5"/>
      <c r="Y514" s="5"/>
    </row>
    <row r="515" spans="1:25" ht="15" customHeight="1" x14ac:dyDescent="0.15">
      <c r="A515" s="116">
        <f t="shared" si="7"/>
        <v>2018</v>
      </c>
      <c r="B515" s="105">
        <v>43328</v>
      </c>
      <c r="C515" s="183">
        <v>3.03</v>
      </c>
      <c r="D515" s="181">
        <f ca="1">STDEV(C515:OFFSET(C515,D$4,0))/AVERAGE(C515:OFFSET(C515,D$4,0))</f>
        <v>2.1470619788127265E-2</v>
      </c>
      <c r="E515" s="116">
        <v>4.26</v>
      </c>
      <c r="F515" s="181">
        <v>9.5380034691841999E-3</v>
      </c>
      <c r="G515" s="34"/>
      <c r="H515" s="181"/>
      <c r="I515" s="5"/>
      <c r="J515" s="5"/>
      <c r="K515" s="5"/>
      <c r="L515" s="5"/>
      <c r="M515" s="5"/>
      <c r="N515" s="5"/>
      <c r="O515" s="5"/>
      <c r="P515" s="5"/>
      <c r="Q515" s="5"/>
      <c r="R515" s="5"/>
      <c r="S515" s="5"/>
      <c r="T515" s="5"/>
      <c r="U515" s="5"/>
      <c r="V515" s="5"/>
      <c r="W515" s="177"/>
      <c r="X515" s="5"/>
      <c r="Y515" s="5"/>
    </row>
    <row r="516" spans="1:25" ht="15" customHeight="1" x14ac:dyDescent="0.15">
      <c r="A516" s="116">
        <f t="shared" si="7"/>
        <v>2018</v>
      </c>
      <c r="B516" s="105">
        <v>43327</v>
      </c>
      <c r="C516" s="183">
        <v>3.03</v>
      </c>
      <c r="D516" s="181">
        <f ca="1">STDEV(C516:OFFSET(C516,D$4,0))/AVERAGE(C516:OFFSET(C516,D$4,0))</f>
        <v>2.1957079205323752E-2</v>
      </c>
      <c r="E516" s="116">
        <v>4.25</v>
      </c>
      <c r="F516" s="181">
        <v>9.5380034691841808E-3</v>
      </c>
      <c r="G516" s="34"/>
      <c r="H516" s="181"/>
      <c r="I516" s="5"/>
      <c r="J516" s="5"/>
      <c r="K516" s="5"/>
      <c r="L516" s="5"/>
      <c r="M516" s="5"/>
      <c r="N516" s="5"/>
      <c r="O516" s="5"/>
      <c r="P516" s="5"/>
      <c r="Q516" s="5"/>
      <c r="R516" s="5"/>
      <c r="S516" s="5"/>
      <c r="T516" s="5"/>
      <c r="U516" s="5"/>
      <c r="V516" s="5"/>
      <c r="W516" s="177"/>
      <c r="X516" s="5"/>
      <c r="Y516" s="5"/>
    </row>
    <row r="517" spans="1:25" ht="15" customHeight="1" x14ac:dyDescent="0.15">
      <c r="A517" s="116">
        <f t="shared" si="7"/>
        <v>2018</v>
      </c>
      <c r="B517" s="105">
        <v>43326</v>
      </c>
      <c r="C517" s="183">
        <v>3.06</v>
      </c>
      <c r="D517" s="181">
        <f ca="1">STDEV(C517:OFFSET(C517,D$4,0))/AVERAGE(C517:OFFSET(C517,D$4,0))</f>
        <v>2.2121265051081179E-2</v>
      </c>
      <c r="E517" s="116">
        <v>4.2699999999999996</v>
      </c>
      <c r="F517" s="181">
        <v>9.45978330939478E-3</v>
      </c>
      <c r="G517" s="34"/>
      <c r="H517" s="181"/>
      <c r="I517" s="5"/>
      <c r="J517" s="5"/>
      <c r="K517" s="5"/>
      <c r="L517" s="5"/>
      <c r="M517" s="5"/>
      <c r="N517" s="5"/>
      <c r="O517" s="5"/>
      <c r="P517" s="5"/>
      <c r="Q517" s="5"/>
      <c r="R517" s="5"/>
      <c r="S517" s="5"/>
      <c r="T517" s="5"/>
      <c r="U517" s="5"/>
      <c r="V517" s="5"/>
      <c r="W517" s="177"/>
      <c r="X517" s="5"/>
      <c r="Y517" s="5"/>
    </row>
    <row r="518" spans="1:25" ht="15" customHeight="1" x14ac:dyDescent="0.15">
      <c r="A518" s="116">
        <f t="shared" ref="A518:A581" si="8">YEAR(B518)</f>
        <v>2018</v>
      </c>
      <c r="B518" s="105">
        <v>43325</v>
      </c>
      <c r="C518" s="183">
        <v>3.05</v>
      </c>
      <c r="D518" s="181">
        <f ca="1">STDEV(C518:OFFSET(C518,D$4,0))/AVERAGE(C518:OFFSET(C518,D$4,0))</f>
        <v>2.2291901630779948E-2</v>
      </c>
      <c r="E518" s="116">
        <v>4.25</v>
      </c>
      <c r="F518" s="181">
        <v>9.45978330939478E-3</v>
      </c>
      <c r="G518" s="34"/>
      <c r="H518" s="181"/>
      <c r="I518" s="5"/>
      <c r="J518" s="5"/>
      <c r="K518" s="5"/>
      <c r="L518" s="5"/>
      <c r="M518" s="5"/>
      <c r="N518" s="5"/>
      <c r="O518" s="5"/>
      <c r="P518" s="5"/>
      <c r="Q518" s="5"/>
      <c r="R518" s="5"/>
      <c r="S518" s="5"/>
      <c r="T518" s="5"/>
      <c r="U518" s="5"/>
      <c r="V518" s="5"/>
      <c r="W518" s="177"/>
      <c r="X518" s="5"/>
      <c r="Y518" s="5"/>
    </row>
    <row r="519" spans="1:25" ht="15" customHeight="1" x14ac:dyDescent="0.15">
      <c r="A519" s="116">
        <f t="shared" si="8"/>
        <v>2018</v>
      </c>
      <c r="B519" s="105">
        <v>43322</v>
      </c>
      <c r="C519" s="183">
        <v>3.03</v>
      </c>
      <c r="D519" s="181">
        <f ca="1">STDEV(C519:OFFSET(C519,D$4,0))/AVERAGE(C519:OFFSET(C519,D$4,0))</f>
        <v>2.2557681203084767E-2</v>
      </c>
      <c r="E519" s="116">
        <v>4.22</v>
      </c>
      <c r="F519" s="181">
        <v>9.3848180295406994E-3</v>
      </c>
      <c r="G519" s="34"/>
      <c r="H519" s="181"/>
      <c r="I519" s="5"/>
      <c r="J519" s="5"/>
      <c r="K519" s="5"/>
      <c r="L519" s="5"/>
      <c r="M519" s="5"/>
      <c r="N519" s="5"/>
      <c r="O519" s="5"/>
      <c r="P519" s="5"/>
      <c r="Q519" s="5"/>
      <c r="R519" s="5"/>
      <c r="S519" s="5"/>
      <c r="T519" s="5"/>
      <c r="U519" s="5"/>
      <c r="V519" s="5"/>
      <c r="W519" s="177"/>
      <c r="X519" s="5"/>
      <c r="Y519" s="5"/>
    </row>
    <row r="520" spans="1:25" ht="15" customHeight="1" x14ac:dyDescent="0.15">
      <c r="A520" s="116">
        <f t="shared" si="8"/>
        <v>2018</v>
      </c>
      <c r="B520" s="105">
        <v>43321</v>
      </c>
      <c r="C520" s="183">
        <v>3.08</v>
      </c>
      <c r="D520" s="181">
        <f ca="1">STDEV(C520:OFFSET(C520,D$4,0))/AVERAGE(C520:OFFSET(C520,D$4,0))</f>
        <v>2.282975464536419E-2</v>
      </c>
      <c r="E520" s="116">
        <v>4.28</v>
      </c>
      <c r="F520" s="181">
        <v>9.1181271534274307E-3</v>
      </c>
      <c r="G520" s="34"/>
      <c r="H520" s="181"/>
      <c r="I520" s="5"/>
      <c r="J520" s="5"/>
      <c r="K520" s="5"/>
      <c r="L520" s="5"/>
      <c r="M520" s="5"/>
      <c r="N520" s="5"/>
      <c r="O520" s="5"/>
      <c r="P520" s="5"/>
      <c r="Q520" s="5"/>
      <c r="R520" s="5"/>
      <c r="S520" s="5"/>
      <c r="T520" s="5"/>
      <c r="U520" s="5"/>
      <c r="V520" s="5"/>
      <c r="W520" s="177"/>
      <c r="X520" s="5"/>
      <c r="Y520" s="5"/>
    </row>
    <row r="521" spans="1:25" ht="15" customHeight="1" x14ac:dyDescent="0.15">
      <c r="A521" s="116">
        <f t="shared" si="8"/>
        <v>2018</v>
      </c>
      <c r="B521" s="105">
        <v>43320</v>
      </c>
      <c r="C521" s="183">
        <v>3.12</v>
      </c>
      <c r="D521" s="181">
        <f ca="1">STDEV(C521:OFFSET(C521,D$4,0))/AVERAGE(C521:OFFSET(C521,D$4,0))</f>
        <v>2.2601321757481016E-2</v>
      </c>
      <c r="E521" s="116">
        <v>4.3099999999999996</v>
      </c>
      <c r="F521" s="181">
        <v>9.1264461820016896E-3</v>
      </c>
      <c r="G521" s="34"/>
      <c r="H521" s="181"/>
      <c r="I521" s="5"/>
      <c r="J521" s="5"/>
      <c r="K521" s="5"/>
      <c r="L521" s="5"/>
      <c r="M521" s="5"/>
      <c r="N521" s="5"/>
      <c r="O521" s="5"/>
      <c r="P521" s="5"/>
      <c r="Q521" s="5"/>
      <c r="R521" s="5"/>
      <c r="S521" s="5"/>
      <c r="T521" s="5"/>
      <c r="U521" s="5"/>
      <c r="V521" s="5"/>
      <c r="W521" s="177"/>
      <c r="X521" s="5"/>
      <c r="Y521" s="5"/>
    </row>
    <row r="522" spans="1:25" ht="15" customHeight="1" x14ac:dyDescent="0.15">
      <c r="A522" s="116">
        <f t="shared" si="8"/>
        <v>2018</v>
      </c>
      <c r="B522" s="105">
        <v>43319</v>
      </c>
      <c r="C522" s="183">
        <v>3.12</v>
      </c>
      <c r="D522" s="181">
        <f ca="1">STDEV(C522:OFFSET(C522,D$4,0))/AVERAGE(C522:OFFSET(C522,D$4,0))</f>
        <v>2.1846548763560899E-2</v>
      </c>
      <c r="E522" s="116">
        <v>4.3099999999999996</v>
      </c>
      <c r="F522" s="181">
        <v>9.0490931131471906E-3</v>
      </c>
      <c r="G522" s="34"/>
      <c r="H522" s="181"/>
      <c r="I522" s="5"/>
      <c r="J522" s="5"/>
      <c r="K522" s="5"/>
      <c r="L522" s="5"/>
      <c r="M522" s="5"/>
      <c r="N522" s="5"/>
      <c r="O522" s="5"/>
      <c r="P522" s="5"/>
      <c r="Q522" s="5"/>
      <c r="R522" s="5"/>
      <c r="S522" s="5"/>
      <c r="T522" s="5"/>
      <c r="U522" s="5"/>
      <c r="V522" s="5"/>
      <c r="W522" s="177"/>
      <c r="X522" s="5"/>
      <c r="Y522" s="5"/>
    </row>
    <row r="523" spans="1:25" ht="15" customHeight="1" x14ac:dyDescent="0.15">
      <c r="A523" s="116">
        <f t="shared" si="8"/>
        <v>2018</v>
      </c>
      <c r="B523" s="105">
        <v>43318</v>
      </c>
      <c r="C523" s="183">
        <v>3.08</v>
      </c>
      <c r="D523" s="181">
        <f ca="1">STDEV(C523:OFFSET(C523,D$4,0))/AVERAGE(C523:OFFSET(C523,D$4,0))</f>
        <v>2.1042234378591027E-2</v>
      </c>
      <c r="E523" s="116">
        <v>4.29</v>
      </c>
      <c r="F523" s="181">
        <v>8.9532587000900801E-3</v>
      </c>
      <c r="G523" s="34"/>
      <c r="H523" s="181"/>
      <c r="I523" s="5"/>
      <c r="J523" s="5"/>
      <c r="K523" s="5"/>
      <c r="L523" s="5"/>
      <c r="M523" s="5"/>
      <c r="N523" s="5"/>
      <c r="O523" s="5"/>
      <c r="P523" s="5"/>
      <c r="Q523" s="5"/>
      <c r="R523" s="5"/>
      <c r="S523" s="5"/>
      <c r="T523" s="5"/>
      <c r="U523" s="5"/>
      <c r="V523" s="5"/>
      <c r="W523" s="177"/>
      <c r="X523" s="5"/>
      <c r="Y523" s="5"/>
    </row>
    <row r="524" spans="1:25" ht="15" customHeight="1" x14ac:dyDescent="0.15">
      <c r="A524" s="116">
        <f t="shared" si="8"/>
        <v>2018</v>
      </c>
      <c r="B524" s="105">
        <v>43315</v>
      </c>
      <c r="C524" s="183">
        <v>3.09</v>
      </c>
      <c r="D524" s="181">
        <f ca="1">STDEV(C524:OFFSET(C524,D$4,0))/AVERAGE(C524:OFFSET(C524,D$4,0))</f>
        <v>2.0755120458352958E-2</v>
      </c>
      <c r="E524" s="116">
        <v>4.3</v>
      </c>
      <c r="F524" s="181">
        <v>8.9401438667034393E-3</v>
      </c>
      <c r="G524" s="34"/>
      <c r="H524" s="181"/>
      <c r="I524" s="5"/>
      <c r="J524" s="5"/>
      <c r="K524" s="5"/>
      <c r="L524" s="5"/>
      <c r="M524" s="5"/>
      <c r="N524" s="5"/>
      <c r="O524" s="5"/>
      <c r="P524" s="5"/>
      <c r="Q524" s="5"/>
      <c r="R524" s="5"/>
      <c r="S524" s="5"/>
      <c r="T524" s="5"/>
      <c r="U524" s="5"/>
      <c r="V524" s="5"/>
      <c r="W524" s="177"/>
      <c r="X524" s="5"/>
      <c r="Y524" s="5"/>
    </row>
    <row r="525" spans="1:25" ht="15" customHeight="1" x14ac:dyDescent="0.15">
      <c r="A525" s="116">
        <f t="shared" si="8"/>
        <v>2018</v>
      </c>
      <c r="B525" s="105">
        <v>43314</v>
      </c>
      <c r="C525" s="183">
        <v>3.12</v>
      </c>
      <c r="D525" s="181">
        <f ca="1">STDEV(C525:OFFSET(C525,D$4,0))/AVERAGE(C525:OFFSET(C525,D$4,0))</f>
        <v>2.0450305386963925E-2</v>
      </c>
      <c r="E525" s="116">
        <v>4.33</v>
      </c>
      <c r="F525" s="181">
        <v>8.9059172678140099E-3</v>
      </c>
      <c r="G525" s="34"/>
      <c r="H525" s="181"/>
      <c r="I525" s="5"/>
      <c r="J525" s="5"/>
      <c r="K525" s="5"/>
      <c r="L525" s="5"/>
      <c r="M525" s="5"/>
      <c r="N525" s="5"/>
      <c r="O525" s="5"/>
      <c r="P525" s="5"/>
      <c r="Q525" s="5"/>
      <c r="R525" s="5"/>
      <c r="S525" s="5"/>
      <c r="T525" s="5"/>
      <c r="U525" s="5"/>
      <c r="V525" s="5"/>
      <c r="W525" s="177"/>
      <c r="X525" s="5"/>
      <c r="Y525" s="5"/>
    </row>
    <row r="526" spans="1:25" ht="15" customHeight="1" x14ac:dyDescent="0.15">
      <c r="A526" s="116">
        <f t="shared" si="8"/>
        <v>2018</v>
      </c>
      <c r="B526" s="105">
        <v>43313</v>
      </c>
      <c r="C526" s="183">
        <v>3.13</v>
      </c>
      <c r="D526" s="181">
        <f ca="1">STDEV(C526:OFFSET(C526,D$4,0))/AVERAGE(C526:OFFSET(C526,D$4,0))</f>
        <v>1.9451558157454762E-2</v>
      </c>
      <c r="E526" s="116">
        <v>4.3499999999999996</v>
      </c>
      <c r="F526" s="181">
        <v>8.6866363184491101E-3</v>
      </c>
      <c r="G526" s="34"/>
      <c r="H526" s="181"/>
      <c r="I526" s="5"/>
      <c r="J526" s="5"/>
      <c r="K526" s="5"/>
      <c r="L526" s="5"/>
      <c r="M526" s="5"/>
      <c r="N526" s="5"/>
      <c r="O526" s="5"/>
      <c r="P526" s="5"/>
      <c r="Q526" s="5"/>
      <c r="R526" s="5"/>
      <c r="S526" s="5"/>
      <c r="T526" s="5"/>
      <c r="U526" s="5"/>
      <c r="V526" s="5"/>
      <c r="W526" s="177"/>
      <c r="X526" s="5"/>
      <c r="Y526" s="5"/>
    </row>
    <row r="527" spans="1:25" ht="15" customHeight="1" x14ac:dyDescent="0.15">
      <c r="A527" s="116">
        <f t="shared" si="8"/>
        <v>2018</v>
      </c>
      <c r="B527" s="105">
        <v>43312</v>
      </c>
      <c r="C527" s="183">
        <v>3.08</v>
      </c>
      <c r="D527" s="181">
        <f ca="1">STDEV(C527:OFFSET(C527,D$4,0))/AVERAGE(C527:OFFSET(C527,D$4,0))</f>
        <v>1.8244958748169293E-2</v>
      </c>
      <c r="E527" s="116">
        <v>4.3099999999999996</v>
      </c>
      <c r="F527" s="181">
        <v>8.0618506198496705E-3</v>
      </c>
      <c r="G527" s="34"/>
      <c r="H527" s="181"/>
      <c r="I527" s="5"/>
      <c r="J527" s="5"/>
      <c r="K527" s="5"/>
      <c r="L527" s="5"/>
      <c r="M527" s="5"/>
      <c r="N527" s="5"/>
      <c r="O527" s="5"/>
      <c r="P527" s="5"/>
      <c r="Q527" s="5"/>
      <c r="R527" s="5"/>
      <c r="S527" s="5"/>
      <c r="T527" s="5"/>
      <c r="U527" s="5"/>
      <c r="V527" s="5"/>
      <c r="W527" s="177"/>
      <c r="X527" s="5"/>
      <c r="Y527" s="5"/>
    </row>
    <row r="528" spans="1:25" ht="15" customHeight="1" x14ac:dyDescent="0.15">
      <c r="A528" s="116">
        <f t="shared" si="8"/>
        <v>2018</v>
      </c>
      <c r="B528" s="105">
        <v>43311</v>
      </c>
      <c r="C528" s="183">
        <v>3.11</v>
      </c>
      <c r="D528" s="181">
        <f ca="1">STDEV(C528:OFFSET(C528,D$4,0))/AVERAGE(C528:OFFSET(C528,D$4,0))</f>
        <v>1.791397985958236E-2</v>
      </c>
      <c r="E528" s="116">
        <v>4.33</v>
      </c>
      <c r="F528" s="181">
        <v>7.9506555520953495E-3</v>
      </c>
      <c r="G528" s="34"/>
      <c r="H528" s="181"/>
      <c r="I528" s="5"/>
      <c r="J528" s="5"/>
      <c r="K528" s="5"/>
      <c r="L528" s="5"/>
      <c r="M528" s="5"/>
      <c r="N528" s="5"/>
      <c r="O528" s="5"/>
      <c r="P528" s="5"/>
      <c r="Q528" s="5"/>
      <c r="R528" s="5"/>
      <c r="S528" s="5"/>
      <c r="T528" s="5"/>
      <c r="U528" s="5"/>
      <c r="V528" s="5"/>
      <c r="W528" s="177"/>
      <c r="X528" s="5"/>
      <c r="Y528" s="5"/>
    </row>
    <row r="529" spans="1:25" ht="15" customHeight="1" x14ac:dyDescent="0.15">
      <c r="A529" s="116">
        <f t="shared" si="8"/>
        <v>2018</v>
      </c>
      <c r="B529" s="105">
        <v>43308</v>
      </c>
      <c r="C529" s="183">
        <v>3.09</v>
      </c>
      <c r="D529" s="181">
        <f ca="1">STDEV(C529:OFFSET(C529,D$4,0))/AVERAGE(C529:OFFSET(C529,D$4,0))</f>
        <v>1.7019187806766378E-2</v>
      </c>
      <c r="E529" s="116">
        <v>4.32</v>
      </c>
      <c r="F529" s="181">
        <v>7.5242248296042103E-3</v>
      </c>
      <c r="G529" s="34"/>
      <c r="H529" s="181"/>
      <c r="I529" s="5"/>
      <c r="J529" s="5"/>
      <c r="K529" s="5"/>
      <c r="L529" s="5"/>
      <c r="M529" s="5"/>
      <c r="N529" s="5"/>
      <c r="O529" s="5"/>
      <c r="P529" s="5"/>
      <c r="Q529" s="5"/>
      <c r="R529" s="5"/>
      <c r="S529" s="5"/>
      <c r="T529" s="5"/>
      <c r="U529" s="5"/>
      <c r="V529" s="5"/>
      <c r="W529" s="177"/>
      <c r="X529" s="5"/>
      <c r="Y529" s="5"/>
    </row>
    <row r="530" spans="1:25" ht="15" customHeight="1" x14ac:dyDescent="0.15">
      <c r="A530" s="116">
        <f t="shared" si="8"/>
        <v>2018</v>
      </c>
      <c r="B530" s="105">
        <v>43307</v>
      </c>
      <c r="C530" s="183">
        <v>3.1</v>
      </c>
      <c r="D530" s="181">
        <f ca="1">STDEV(C530:OFFSET(C530,D$4,0))/AVERAGE(C530:OFFSET(C530,D$4,0))</f>
        <v>1.7205604932052983E-2</v>
      </c>
      <c r="E530" s="116">
        <v>4.33</v>
      </c>
      <c r="F530" s="181">
        <v>7.3201948162393699E-3</v>
      </c>
      <c r="G530" s="34"/>
      <c r="H530" s="181"/>
      <c r="I530" s="5"/>
      <c r="J530" s="5"/>
      <c r="K530" s="5"/>
      <c r="L530" s="5"/>
      <c r="M530" s="5"/>
      <c r="N530" s="5"/>
      <c r="O530" s="5"/>
      <c r="P530" s="5"/>
      <c r="Q530" s="5"/>
      <c r="R530" s="5"/>
      <c r="S530" s="5"/>
      <c r="T530" s="5"/>
      <c r="U530" s="5"/>
      <c r="V530" s="5"/>
      <c r="W530" s="177"/>
      <c r="X530" s="5"/>
      <c r="Y530" s="5"/>
    </row>
    <row r="531" spans="1:25" ht="15" customHeight="1" x14ac:dyDescent="0.15">
      <c r="A531" s="116">
        <f t="shared" si="8"/>
        <v>2018</v>
      </c>
      <c r="B531" s="105">
        <v>43306</v>
      </c>
      <c r="C531" s="183">
        <v>3.06</v>
      </c>
      <c r="D531" s="181">
        <f ca="1">STDEV(C531:OFFSET(C531,D$4,0))/AVERAGE(C531:OFFSET(C531,D$4,0))</f>
        <v>1.7019187806766378E-2</v>
      </c>
      <c r="E531" s="116">
        <v>4.3</v>
      </c>
      <c r="F531" s="181">
        <v>6.8833554205650696E-3</v>
      </c>
      <c r="G531" s="34"/>
      <c r="H531" s="181"/>
      <c r="I531" s="5"/>
      <c r="J531" s="5"/>
      <c r="K531" s="5"/>
      <c r="L531" s="5"/>
      <c r="M531" s="5"/>
      <c r="N531" s="5"/>
      <c r="O531" s="5"/>
      <c r="P531" s="5"/>
      <c r="Q531" s="5"/>
      <c r="R531" s="5"/>
      <c r="S531" s="5"/>
      <c r="T531" s="5"/>
      <c r="U531" s="5"/>
      <c r="V531" s="5"/>
      <c r="W531" s="177"/>
      <c r="X531" s="5"/>
      <c r="Y531" s="5"/>
    </row>
    <row r="532" spans="1:25" ht="15" customHeight="1" x14ac:dyDescent="0.15">
      <c r="A532" s="116">
        <f t="shared" si="8"/>
        <v>2018</v>
      </c>
      <c r="B532" s="105">
        <v>43305</v>
      </c>
      <c r="C532" s="183">
        <v>3.08</v>
      </c>
      <c r="D532" s="181">
        <f ca="1">STDEV(C532:OFFSET(C532,D$4,0))/AVERAGE(C532:OFFSET(C532,D$4,0))</f>
        <v>1.762371580706161E-2</v>
      </c>
      <c r="E532" s="116">
        <v>4.32</v>
      </c>
      <c r="F532" s="181">
        <v>6.8079420932547702E-3</v>
      </c>
      <c r="G532" s="34"/>
      <c r="H532" s="181"/>
      <c r="I532" s="5"/>
      <c r="J532" s="5"/>
      <c r="K532" s="5"/>
      <c r="L532" s="5"/>
      <c r="M532" s="5"/>
      <c r="N532" s="5"/>
      <c r="O532" s="5"/>
      <c r="P532" s="5"/>
      <c r="Q532" s="5"/>
      <c r="R532" s="5"/>
      <c r="S532" s="5"/>
      <c r="T532" s="5"/>
      <c r="U532" s="5"/>
      <c r="V532" s="5"/>
      <c r="W532" s="177"/>
      <c r="X532" s="5"/>
      <c r="Y532" s="5"/>
    </row>
    <row r="533" spans="1:25" ht="15" customHeight="1" x14ac:dyDescent="0.15">
      <c r="A533" s="116">
        <f t="shared" si="8"/>
        <v>2018</v>
      </c>
      <c r="B533" s="105">
        <v>43304</v>
      </c>
      <c r="C533" s="183">
        <v>3.1</v>
      </c>
      <c r="D533" s="181">
        <f ca="1">STDEV(C533:OFFSET(C533,D$4,0))/AVERAGE(C533:OFFSET(C533,D$4,0))</f>
        <v>1.7623715807061617E-2</v>
      </c>
      <c r="E533" s="116">
        <v>4.3499999999999996</v>
      </c>
      <c r="F533" s="181">
        <v>6.4033974182227602E-3</v>
      </c>
      <c r="G533" s="34"/>
      <c r="H533" s="181"/>
      <c r="I533" s="5"/>
      <c r="J533" s="5"/>
      <c r="K533" s="5"/>
      <c r="L533" s="5"/>
      <c r="M533" s="5"/>
      <c r="N533" s="5"/>
      <c r="O533" s="5"/>
      <c r="P533" s="5"/>
      <c r="Q533" s="5"/>
      <c r="R533" s="5"/>
      <c r="S533" s="5"/>
      <c r="T533" s="5"/>
      <c r="U533" s="5"/>
      <c r="V533" s="5"/>
      <c r="W533" s="177"/>
      <c r="X533" s="5"/>
      <c r="Y533" s="5"/>
    </row>
    <row r="534" spans="1:25" ht="15" customHeight="1" x14ac:dyDescent="0.15">
      <c r="A534" s="116">
        <f t="shared" si="8"/>
        <v>2018</v>
      </c>
      <c r="B534" s="105">
        <v>43301</v>
      </c>
      <c r="C534" s="183">
        <v>3.03</v>
      </c>
      <c r="D534" s="181">
        <f ca="1">STDEV(C534:OFFSET(C534,D$4,0))/AVERAGE(C534:OFFSET(C534,D$4,0))</f>
        <v>1.7283013251070622E-2</v>
      </c>
      <c r="E534" s="116">
        <v>4.29</v>
      </c>
      <c r="F534" s="181">
        <v>5.2360412575291199E-3</v>
      </c>
      <c r="G534" s="34"/>
      <c r="H534" s="181"/>
      <c r="I534" s="5"/>
      <c r="J534" s="5"/>
      <c r="K534" s="5"/>
      <c r="L534" s="5"/>
      <c r="M534" s="5"/>
      <c r="N534" s="5"/>
      <c r="O534" s="5"/>
      <c r="P534" s="5"/>
      <c r="Q534" s="5"/>
      <c r="R534" s="5"/>
      <c r="S534" s="5"/>
      <c r="T534" s="5"/>
      <c r="U534" s="5"/>
      <c r="V534" s="5"/>
      <c r="W534" s="177"/>
      <c r="X534" s="5"/>
      <c r="Y534" s="5"/>
    </row>
    <row r="535" spans="1:25" ht="15" customHeight="1" x14ac:dyDescent="0.15">
      <c r="A535" s="116">
        <f t="shared" si="8"/>
        <v>2018</v>
      </c>
      <c r="B535" s="105">
        <v>43300</v>
      </c>
      <c r="C535" s="183">
        <v>2.96</v>
      </c>
      <c r="D535" s="181">
        <f ca="1">STDEV(C535:OFFSET(C535,D$4,0))/AVERAGE(C535:OFFSET(C535,D$4,0))</f>
        <v>1.8701974459847039E-2</v>
      </c>
      <c r="E535" s="116">
        <v>4.2300000000000004</v>
      </c>
      <c r="F535" s="181">
        <v>5.66160661374883E-3</v>
      </c>
      <c r="G535" s="34"/>
      <c r="H535" s="181"/>
      <c r="I535" s="5"/>
      <c r="J535" s="5"/>
      <c r="K535" s="5"/>
      <c r="L535" s="5"/>
      <c r="M535" s="5"/>
      <c r="N535" s="5"/>
      <c r="O535" s="5"/>
      <c r="P535" s="5"/>
      <c r="Q535" s="5"/>
      <c r="R535" s="5"/>
      <c r="S535" s="5"/>
      <c r="T535" s="5"/>
      <c r="U535" s="5"/>
      <c r="V535" s="5"/>
      <c r="W535" s="177"/>
      <c r="X535" s="5"/>
      <c r="Y535" s="5"/>
    </row>
    <row r="536" spans="1:25" ht="15" customHeight="1" x14ac:dyDescent="0.15">
      <c r="A536" s="116">
        <f t="shared" si="8"/>
        <v>2018</v>
      </c>
      <c r="B536" s="105">
        <v>43299</v>
      </c>
      <c r="C536" s="183">
        <v>2.99</v>
      </c>
      <c r="D536" s="181">
        <f ca="1">STDEV(C536:OFFSET(C536,D$4,0))/AVERAGE(C536:OFFSET(C536,D$4,0))</f>
        <v>1.8721714187454712E-2</v>
      </c>
      <c r="E536" s="116">
        <v>4.25</v>
      </c>
      <c r="F536" s="181">
        <v>5.4772680578732899E-3</v>
      </c>
      <c r="G536" s="34"/>
      <c r="H536" s="181"/>
      <c r="I536" s="5"/>
      <c r="J536" s="5"/>
      <c r="K536" s="5"/>
      <c r="L536" s="5"/>
      <c r="M536" s="5"/>
      <c r="N536" s="5"/>
      <c r="O536" s="5"/>
      <c r="P536" s="5"/>
      <c r="Q536" s="5"/>
      <c r="R536" s="5"/>
      <c r="S536" s="5"/>
      <c r="T536" s="5"/>
      <c r="U536" s="5"/>
      <c r="V536" s="5"/>
      <c r="W536" s="177"/>
      <c r="X536" s="5"/>
      <c r="Y536" s="5"/>
    </row>
    <row r="537" spans="1:25" ht="15" customHeight="1" x14ac:dyDescent="0.15">
      <c r="A537" s="116">
        <f t="shared" si="8"/>
        <v>2018</v>
      </c>
      <c r="B537" s="105">
        <v>43298</v>
      </c>
      <c r="C537" s="183">
        <v>2.97</v>
      </c>
      <c r="D537" s="181">
        <f ca="1">STDEV(C537:OFFSET(C537,D$4,0))/AVERAGE(C537:OFFSET(C537,D$4,0))</f>
        <v>1.9030380661279617E-2</v>
      </c>
      <c r="E537" s="116">
        <v>4.24</v>
      </c>
      <c r="F537" s="181">
        <v>5.4439638360092397E-3</v>
      </c>
      <c r="G537" s="34"/>
      <c r="H537" s="181"/>
      <c r="I537" s="5"/>
      <c r="J537" s="5"/>
      <c r="K537" s="5"/>
      <c r="L537" s="5"/>
      <c r="M537" s="5"/>
      <c r="N537" s="5"/>
      <c r="O537" s="5"/>
      <c r="P537" s="5"/>
      <c r="Q537" s="5"/>
      <c r="R537" s="5"/>
      <c r="S537" s="5"/>
      <c r="T537" s="5"/>
      <c r="U537" s="5"/>
      <c r="V537" s="5"/>
      <c r="W537" s="177"/>
      <c r="X537" s="5"/>
      <c r="Y537" s="5"/>
    </row>
    <row r="538" spans="1:25" ht="15" customHeight="1" x14ac:dyDescent="0.15">
      <c r="A538" s="116">
        <f t="shared" si="8"/>
        <v>2018</v>
      </c>
      <c r="B538" s="105">
        <v>43297</v>
      </c>
      <c r="C538" s="183">
        <v>2.96</v>
      </c>
      <c r="D538" s="181">
        <f ca="1">STDEV(C538:OFFSET(C538,D$4,0))/AVERAGE(C538:OFFSET(C538,D$4,0))</f>
        <v>1.8828611599593793E-2</v>
      </c>
      <c r="E538" s="116">
        <v>4.25</v>
      </c>
      <c r="F538" s="181">
        <v>5.4439638360092397E-3</v>
      </c>
      <c r="G538" s="34"/>
      <c r="H538" s="181"/>
      <c r="I538" s="5"/>
      <c r="J538" s="5"/>
      <c r="K538" s="5"/>
      <c r="L538" s="5"/>
      <c r="M538" s="5"/>
      <c r="N538" s="5"/>
      <c r="O538" s="5"/>
      <c r="P538" s="5"/>
      <c r="Q538" s="5"/>
      <c r="R538" s="5"/>
      <c r="S538" s="5"/>
      <c r="T538" s="5"/>
      <c r="U538" s="5"/>
      <c r="V538" s="5"/>
      <c r="W538" s="177"/>
      <c r="X538" s="5"/>
      <c r="Y538" s="5"/>
    </row>
    <row r="539" spans="1:25" ht="15" customHeight="1" x14ac:dyDescent="0.15">
      <c r="A539" s="116">
        <f t="shared" si="8"/>
        <v>2018</v>
      </c>
      <c r="B539" s="105">
        <v>43294</v>
      </c>
      <c r="C539" s="183">
        <v>2.94</v>
      </c>
      <c r="D539" s="181">
        <f ca="1">STDEV(C539:OFFSET(C539,D$4,0))/AVERAGE(C539:OFFSET(C539,D$4,0))</f>
        <v>1.8502431938697089E-2</v>
      </c>
      <c r="E539" s="116">
        <v>4.21</v>
      </c>
      <c r="F539" s="181">
        <v>6.7442879929328096E-3</v>
      </c>
      <c r="G539" s="34"/>
      <c r="H539" s="181"/>
      <c r="I539" s="5"/>
      <c r="J539" s="5"/>
      <c r="K539" s="5"/>
      <c r="L539" s="5"/>
      <c r="M539" s="5"/>
      <c r="N539" s="5"/>
      <c r="O539" s="5"/>
      <c r="P539" s="5"/>
      <c r="Q539" s="5"/>
      <c r="R539" s="5"/>
      <c r="S539" s="5"/>
      <c r="T539" s="5"/>
      <c r="U539" s="5"/>
      <c r="V539" s="5"/>
      <c r="W539" s="177"/>
      <c r="X539" s="5"/>
      <c r="Y539" s="5"/>
    </row>
    <row r="540" spans="1:25" ht="15" customHeight="1" x14ac:dyDescent="0.15">
      <c r="A540" s="116">
        <f t="shared" si="8"/>
        <v>2018</v>
      </c>
      <c r="B540" s="105">
        <v>43293</v>
      </c>
      <c r="C540" s="183">
        <v>2.95</v>
      </c>
      <c r="D540" s="181">
        <f ca="1">STDEV(C540:OFFSET(C540,D$4,0))/AVERAGE(C540:OFFSET(C540,D$4,0))</f>
        <v>1.7821967698322571E-2</v>
      </c>
      <c r="E540" s="116">
        <v>4.2300000000000004</v>
      </c>
      <c r="F540" s="181">
        <v>6.89923310834392E-3</v>
      </c>
      <c r="G540" s="34"/>
      <c r="H540" s="181"/>
      <c r="I540" s="5"/>
      <c r="J540" s="5"/>
      <c r="K540" s="5"/>
      <c r="L540" s="5"/>
      <c r="M540" s="5"/>
      <c r="N540" s="5"/>
      <c r="O540" s="5"/>
      <c r="P540" s="5"/>
      <c r="Q540" s="5"/>
      <c r="R540" s="5"/>
      <c r="S540" s="5"/>
      <c r="T540" s="5"/>
      <c r="U540" s="5"/>
      <c r="V540" s="5"/>
      <c r="W540" s="177"/>
      <c r="X540" s="5"/>
      <c r="Y540" s="5"/>
    </row>
    <row r="541" spans="1:25" ht="15" customHeight="1" x14ac:dyDescent="0.15">
      <c r="A541" s="116">
        <f t="shared" si="8"/>
        <v>2018</v>
      </c>
      <c r="B541" s="105">
        <v>43292</v>
      </c>
      <c r="C541" s="183">
        <v>2.95</v>
      </c>
      <c r="D541" s="181">
        <f ca="1">STDEV(C541:OFFSET(C541,D$4,0))/AVERAGE(C541:OFFSET(C541,D$4,0))</f>
        <v>1.7678948020860858E-2</v>
      </c>
      <c r="E541" s="116">
        <v>4.2300000000000004</v>
      </c>
      <c r="F541" s="181">
        <v>7.81984183542863E-3</v>
      </c>
      <c r="G541" s="34"/>
      <c r="H541" s="181"/>
      <c r="I541" s="5"/>
      <c r="J541" s="5"/>
      <c r="K541" s="5"/>
      <c r="L541" s="5"/>
      <c r="M541" s="5"/>
      <c r="N541" s="5"/>
      <c r="O541" s="5"/>
      <c r="P541" s="5"/>
      <c r="Q541" s="5"/>
      <c r="R541" s="5"/>
      <c r="S541" s="5"/>
      <c r="T541" s="5"/>
      <c r="U541" s="5"/>
      <c r="V541" s="5"/>
      <c r="W541" s="177"/>
      <c r="X541" s="5"/>
      <c r="Y541" s="5"/>
    </row>
    <row r="542" spans="1:25" ht="15" customHeight="1" x14ac:dyDescent="0.15">
      <c r="A542" s="116">
        <f t="shared" si="8"/>
        <v>2018</v>
      </c>
      <c r="B542" s="105">
        <v>43291</v>
      </c>
      <c r="C542" s="183">
        <v>2.97</v>
      </c>
      <c r="D542" s="181">
        <f ca="1">STDEV(C542:OFFSET(C542,D$4,0))/AVERAGE(C542:OFFSET(C542,D$4,0))</f>
        <v>1.7475019005237857E-2</v>
      </c>
      <c r="E542" s="116">
        <v>4.26</v>
      </c>
      <c r="F542" s="181">
        <v>7.7591739362430799E-3</v>
      </c>
      <c r="G542" s="34"/>
      <c r="H542" s="181"/>
      <c r="I542" s="5"/>
      <c r="J542" s="5"/>
      <c r="K542" s="5"/>
      <c r="L542" s="5"/>
      <c r="M542" s="5"/>
      <c r="N542" s="5"/>
      <c r="O542" s="5"/>
      <c r="P542" s="5"/>
      <c r="Q542" s="5"/>
      <c r="R542" s="5"/>
      <c r="S542" s="5"/>
      <c r="T542" s="5"/>
      <c r="U542" s="5"/>
      <c r="V542" s="5"/>
      <c r="W542" s="177"/>
      <c r="X542" s="5"/>
      <c r="Y542" s="5"/>
    </row>
    <row r="543" spans="1:25" ht="15" customHeight="1" x14ac:dyDescent="0.15">
      <c r="A543" s="116">
        <f t="shared" si="8"/>
        <v>2018</v>
      </c>
      <c r="B543" s="105">
        <v>43290</v>
      </c>
      <c r="C543" s="183">
        <v>2.96</v>
      </c>
      <c r="D543" s="181">
        <f ca="1">STDEV(C543:OFFSET(C543,D$4,0))/AVERAGE(C543:OFFSET(C543,D$4,0))</f>
        <v>1.8066505745578651E-2</v>
      </c>
      <c r="E543" s="116">
        <v>4.26</v>
      </c>
      <c r="F543" s="181">
        <v>7.8006258838230801E-3</v>
      </c>
      <c r="G543" s="34"/>
      <c r="H543" s="181"/>
      <c r="I543" s="5"/>
      <c r="J543" s="5"/>
      <c r="K543" s="5"/>
      <c r="L543" s="5"/>
      <c r="M543" s="5"/>
      <c r="N543" s="5"/>
      <c r="O543" s="5"/>
      <c r="P543" s="5"/>
      <c r="Q543" s="5"/>
      <c r="R543" s="5"/>
      <c r="S543" s="5"/>
      <c r="T543" s="5"/>
      <c r="U543" s="5"/>
      <c r="V543" s="5"/>
      <c r="W543" s="177"/>
      <c r="X543" s="5"/>
      <c r="Y543" s="5"/>
    </row>
    <row r="544" spans="1:25" ht="15" customHeight="1" x14ac:dyDescent="0.15">
      <c r="A544" s="116">
        <f t="shared" si="8"/>
        <v>2018</v>
      </c>
      <c r="B544" s="105">
        <v>43287</v>
      </c>
      <c r="C544" s="183">
        <v>2.94</v>
      </c>
      <c r="D544" s="181">
        <f ca="1">STDEV(C544:OFFSET(C544,D$4,0))/AVERAGE(C544:OFFSET(C544,D$4,0))</f>
        <v>1.9169020655186244E-2</v>
      </c>
      <c r="E544" s="116">
        <v>4.2300000000000004</v>
      </c>
      <c r="F544" s="181">
        <v>8.1792425950832498E-3</v>
      </c>
      <c r="G544" s="34"/>
      <c r="H544" s="181"/>
      <c r="I544" s="5"/>
      <c r="J544" s="5"/>
      <c r="K544" s="5"/>
      <c r="L544" s="5"/>
      <c r="M544" s="5"/>
      <c r="N544" s="5"/>
      <c r="O544" s="5"/>
      <c r="P544" s="5"/>
      <c r="Q544" s="5"/>
      <c r="R544" s="5"/>
      <c r="S544" s="5"/>
      <c r="T544" s="5"/>
      <c r="U544" s="5"/>
      <c r="V544" s="5"/>
      <c r="W544" s="177"/>
      <c r="X544" s="5"/>
      <c r="Y544" s="5"/>
    </row>
    <row r="545" spans="1:25" ht="15" customHeight="1" x14ac:dyDescent="0.15">
      <c r="A545" s="116">
        <f t="shared" si="8"/>
        <v>2018</v>
      </c>
      <c r="B545" s="105">
        <v>43286</v>
      </c>
      <c r="C545" s="183">
        <v>2.95</v>
      </c>
      <c r="D545" s="181">
        <f ca="1">STDEV(C545:OFFSET(C545,D$4,0))/AVERAGE(C545:OFFSET(C545,D$4,0))</f>
        <v>2.0592848702922002E-2</v>
      </c>
      <c r="E545" s="116">
        <v>4.25</v>
      </c>
      <c r="F545" s="181">
        <v>8.9940124970893497E-3</v>
      </c>
      <c r="G545" s="34"/>
      <c r="H545" s="181"/>
      <c r="I545" s="5"/>
      <c r="J545" s="5"/>
      <c r="K545" s="5"/>
      <c r="L545" s="5"/>
      <c r="M545" s="5"/>
      <c r="N545" s="5"/>
      <c r="O545" s="5"/>
      <c r="P545" s="5"/>
      <c r="Q545" s="5"/>
      <c r="R545" s="5"/>
      <c r="S545" s="5"/>
      <c r="T545" s="5"/>
      <c r="U545" s="5"/>
      <c r="V545" s="5"/>
      <c r="W545" s="177"/>
      <c r="X545" s="5"/>
      <c r="Y545" s="5"/>
    </row>
    <row r="546" spans="1:25" ht="15" customHeight="1" x14ac:dyDescent="0.15">
      <c r="A546" s="116">
        <f t="shared" si="8"/>
        <v>2018</v>
      </c>
      <c r="B546" s="105">
        <v>43284</v>
      </c>
      <c r="C546" s="183">
        <v>2.96</v>
      </c>
      <c r="D546" s="181">
        <f ca="1">STDEV(C546:OFFSET(C546,D$4,0))/AVERAGE(C546:OFFSET(C546,D$4,0))</f>
        <v>2.1469725534913078E-2</v>
      </c>
      <c r="E546" s="116">
        <v>4.26</v>
      </c>
      <c r="F546" s="181">
        <v>9.5963383530117997E-3</v>
      </c>
      <c r="G546" s="34"/>
      <c r="H546" s="181"/>
      <c r="I546" s="5"/>
      <c r="J546" s="5"/>
      <c r="K546" s="5"/>
      <c r="L546" s="5"/>
      <c r="M546" s="5"/>
      <c r="N546" s="5"/>
      <c r="O546" s="5"/>
      <c r="P546" s="5"/>
      <c r="Q546" s="5"/>
      <c r="R546" s="5"/>
      <c r="S546" s="5"/>
      <c r="T546" s="5"/>
      <c r="U546" s="5"/>
      <c r="V546" s="5"/>
      <c r="W546" s="177"/>
      <c r="X546" s="5"/>
      <c r="Y546" s="5"/>
    </row>
    <row r="547" spans="1:25" ht="15" customHeight="1" x14ac:dyDescent="0.15">
      <c r="A547" s="116">
        <f t="shared" si="8"/>
        <v>2018</v>
      </c>
      <c r="B547" s="105">
        <v>43283</v>
      </c>
      <c r="C547" s="183">
        <v>2.99</v>
      </c>
      <c r="D547" s="181">
        <f ca="1">STDEV(C547:OFFSET(C547,D$4,0))/AVERAGE(C547:OFFSET(C547,D$4,0))</f>
        <v>2.2159466472194807E-2</v>
      </c>
      <c r="E547" s="116">
        <v>4.28</v>
      </c>
      <c r="F547" s="181">
        <v>1.0282300350041001E-2</v>
      </c>
      <c r="G547" s="34"/>
      <c r="H547" s="181"/>
      <c r="I547" s="5"/>
      <c r="J547" s="5"/>
      <c r="K547" s="5"/>
      <c r="L547" s="5"/>
      <c r="M547" s="5"/>
      <c r="N547" s="5"/>
      <c r="O547" s="5"/>
      <c r="P547" s="5"/>
      <c r="Q547" s="5"/>
      <c r="R547" s="5"/>
      <c r="S547" s="5"/>
      <c r="T547" s="5"/>
      <c r="U547" s="5"/>
      <c r="V547" s="5"/>
      <c r="W547" s="177"/>
      <c r="X547" s="5"/>
      <c r="Y547" s="5"/>
    </row>
    <row r="548" spans="1:25" ht="15" customHeight="1" x14ac:dyDescent="0.15">
      <c r="A548" s="116">
        <f t="shared" si="8"/>
        <v>2018</v>
      </c>
      <c r="B548" s="105">
        <v>43280</v>
      </c>
      <c r="C548" s="183">
        <v>2.98</v>
      </c>
      <c r="D548" s="181">
        <f ca="1">STDEV(C548:OFFSET(C548,D$4,0))/AVERAGE(C548:OFFSET(C548,D$4,0))</f>
        <v>2.4122676454695513E-2</v>
      </c>
      <c r="E548" s="116">
        <v>4.2699999999999996</v>
      </c>
      <c r="F548" s="181">
        <v>1.1372789064123701E-2</v>
      </c>
      <c r="G548" s="34"/>
      <c r="H548" s="181"/>
      <c r="I548" s="5"/>
      <c r="J548" s="5"/>
      <c r="K548" s="5"/>
      <c r="L548" s="5"/>
      <c r="M548" s="5"/>
      <c r="N548" s="5"/>
      <c r="O548" s="5"/>
      <c r="P548" s="5"/>
      <c r="Q548" s="5"/>
      <c r="R548" s="5"/>
      <c r="S548" s="5"/>
      <c r="T548" s="5"/>
      <c r="U548" s="5"/>
      <c r="V548" s="5"/>
      <c r="W548" s="177"/>
      <c r="X548" s="5"/>
      <c r="Y548" s="5"/>
    </row>
    <row r="549" spans="1:25" ht="15" customHeight="1" x14ac:dyDescent="0.15">
      <c r="A549" s="116">
        <f t="shared" si="8"/>
        <v>2018</v>
      </c>
      <c r="B549" s="105">
        <v>43279</v>
      </c>
      <c r="C549" s="183">
        <v>2.97</v>
      </c>
      <c r="D549" s="181">
        <f ca="1">STDEV(C549:OFFSET(C549,D$4,0))/AVERAGE(C549:OFFSET(C549,D$4,0))</f>
        <v>2.4663542789271613E-2</v>
      </c>
      <c r="E549" s="116">
        <v>4.2699999999999996</v>
      </c>
      <c r="F549" s="181">
        <v>1.20021031246822E-2</v>
      </c>
      <c r="G549" s="34"/>
      <c r="H549" s="181"/>
      <c r="I549" s="5"/>
      <c r="J549" s="5"/>
      <c r="K549" s="5"/>
      <c r="L549" s="5"/>
      <c r="M549" s="5"/>
      <c r="N549" s="5"/>
      <c r="O549" s="5"/>
      <c r="P549" s="5"/>
      <c r="Q549" s="5"/>
      <c r="R549" s="5"/>
      <c r="S549" s="5"/>
      <c r="T549" s="5"/>
      <c r="U549" s="5"/>
      <c r="V549" s="5"/>
      <c r="W549" s="177"/>
      <c r="X549" s="5"/>
      <c r="Y549" s="5"/>
    </row>
    <row r="550" spans="1:25" ht="15" customHeight="1" x14ac:dyDescent="0.15">
      <c r="A550" s="116">
        <f t="shared" si="8"/>
        <v>2018</v>
      </c>
      <c r="B550" s="105">
        <v>43278</v>
      </c>
      <c r="C550" s="183">
        <v>2.97</v>
      </c>
      <c r="D550" s="181">
        <f ca="1">STDEV(C550:OFFSET(C550,D$4,0))/AVERAGE(C550:OFFSET(C550,D$4,0))</f>
        <v>2.4625358377633948E-2</v>
      </c>
      <c r="E550" s="116">
        <v>4.25</v>
      </c>
      <c r="F550" s="181">
        <v>1.2434409557287999E-2</v>
      </c>
      <c r="G550" s="34"/>
      <c r="H550" s="181"/>
      <c r="I550" s="5"/>
      <c r="J550" s="5"/>
      <c r="K550" s="5"/>
      <c r="L550" s="5"/>
      <c r="M550" s="5"/>
      <c r="N550" s="5"/>
      <c r="O550" s="5"/>
      <c r="P550" s="5"/>
      <c r="Q550" s="5"/>
      <c r="R550" s="5"/>
      <c r="S550" s="5"/>
      <c r="T550" s="5"/>
      <c r="U550" s="5"/>
      <c r="V550" s="5"/>
      <c r="W550" s="177"/>
      <c r="X550" s="5"/>
      <c r="Y550" s="5"/>
    </row>
    <row r="551" spans="1:25" ht="15" customHeight="1" x14ac:dyDescent="0.15">
      <c r="A551" s="116">
        <f t="shared" si="8"/>
        <v>2018</v>
      </c>
      <c r="B551" s="105">
        <v>43277</v>
      </c>
      <c r="C551" s="183">
        <v>3.03</v>
      </c>
      <c r="D551" s="181">
        <f ca="1">STDEV(C551:OFFSET(C551,D$4,0))/AVERAGE(C551:OFFSET(C551,D$4,0))</f>
        <v>2.3644749305947801E-2</v>
      </c>
      <c r="E551" s="116">
        <v>4.29</v>
      </c>
      <c r="F551" s="181">
        <v>1.2347920585913E-2</v>
      </c>
      <c r="G551" s="34"/>
      <c r="H551" s="181"/>
      <c r="I551" s="5"/>
      <c r="J551" s="5"/>
      <c r="K551" s="5"/>
      <c r="L551" s="5"/>
      <c r="M551" s="5"/>
      <c r="N551" s="5"/>
      <c r="O551" s="5"/>
      <c r="P551" s="5"/>
      <c r="Q551" s="5"/>
      <c r="R551" s="5"/>
      <c r="S551" s="5"/>
      <c r="T551" s="5"/>
      <c r="U551" s="5"/>
      <c r="V551" s="5"/>
      <c r="W551" s="177"/>
      <c r="X551" s="5"/>
      <c r="Y551" s="5"/>
    </row>
    <row r="552" spans="1:25" ht="15" customHeight="1" x14ac:dyDescent="0.15">
      <c r="A552" s="116">
        <f t="shared" si="8"/>
        <v>2018</v>
      </c>
      <c r="B552" s="105">
        <v>43276</v>
      </c>
      <c r="C552" s="183">
        <v>3.02</v>
      </c>
      <c r="D552" s="181">
        <f ca="1">STDEV(C552:OFFSET(C552,D$4,0))/AVERAGE(C552:OFFSET(C552,D$4,0))</f>
        <v>2.3322999851659264E-2</v>
      </c>
      <c r="E552" s="116">
        <v>4.2699999999999996</v>
      </c>
      <c r="F552" s="181">
        <v>1.23905024400639E-2</v>
      </c>
      <c r="G552" s="34"/>
      <c r="H552" s="181"/>
      <c r="I552" s="5"/>
      <c r="J552" s="5"/>
      <c r="K552" s="5"/>
      <c r="L552" s="5"/>
      <c r="M552" s="5"/>
      <c r="N552" s="5"/>
      <c r="O552" s="5"/>
      <c r="P552" s="5"/>
      <c r="Q552" s="5"/>
      <c r="R552" s="5"/>
      <c r="S552" s="5"/>
      <c r="T552" s="5"/>
      <c r="U552" s="5"/>
      <c r="V552" s="5"/>
      <c r="W552" s="177"/>
      <c r="X552" s="5"/>
      <c r="Y552" s="5"/>
    </row>
    <row r="553" spans="1:25" ht="15" customHeight="1" x14ac:dyDescent="0.15">
      <c r="A553" s="116">
        <f t="shared" si="8"/>
        <v>2018</v>
      </c>
      <c r="B553" s="105">
        <v>43273</v>
      </c>
      <c r="C553" s="183">
        <v>3.04</v>
      </c>
      <c r="D553" s="181">
        <f ca="1">STDEV(C553:OFFSET(C553,D$4,0))/AVERAGE(C553:OFFSET(C553,D$4,0))</f>
        <v>2.2891419418198614E-2</v>
      </c>
      <c r="E553" s="116">
        <v>4.28</v>
      </c>
      <c r="F553" s="181">
        <v>1.23905024400639E-2</v>
      </c>
      <c r="G553" s="34"/>
      <c r="H553" s="181"/>
      <c r="I553" s="5"/>
      <c r="J553" s="5"/>
      <c r="K553" s="5"/>
      <c r="L553" s="5"/>
      <c r="M553" s="5"/>
      <c r="N553" s="5"/>
      <c r="O553" s="5"/>
      <c r="P553" s="5"/>
      <c r="Q553" s="5"/>
      <c r="R553" s="5"/>
      <c r="S553" s="5"/>
      <c r="T553" s="5"/>
      <c r="U553" s="5"/>
      <c r="V553" s="5"/>
      <c r="W553" s="177"/>
      <c r="X553" s="5"/>
      <c r="Y553" s="5"/>
    </row>
    <row r="554" spans="1:25" ht="15" customHeight="1" x14ac:dyDescent="0.15">
      <c r="A554" s="116">
        <f t="shared" si="8"/>
        <v>2018</v>
      </c>
      <c r="B554" s="105">
        <v>43272</v>
      </c>
      <c r="C554" s="183">
        <v>3.04</v>
      </c>
      <c r="D554" s="181">
        <f ca="1">STDEV(C554:OFFSET(C554,D$4,0))/AVERAGE(C554:OFFSET(C554,D$4,0))</f>
        <v>2.2851129640414091E-2</v>
      </c>
      <c r="E554" s="116">
        <v>4.28</v>
      </c>
      <c r="F554" s="181">
        <v>1.23914609576289E-2</v>
      </c>
      <c r="G554" s="34"/>
      <c r="H554" s="181"/>
      <c r="I554" s="5"/>
      <c r="J554" s="5"/>
      <c r="K554" s="5"/>
      <c r="L554" s="5"/>
      <c r="M554" s="5"/>
      <c r="N554" s="5"/>
      <c r="O554" s="5"/>
      <c r="P554" s="5"/>
      <c r="Q554" s="5"/>
      <c r="R554" s="5"/>
      <c r="S554" s="5"/>
      <c r="T554" s="5"/>
      <c r="U554" s="5"/>
      <c r="V554" s="5"/>
      <c r="W554" s="177"/>
      <c r="X554" s="5"/>
      <c r="Y554" s="5"/>
    </row>
    <row r="555" spans="1:25" ht="15" customHeight="1" x14ac:dyDescent="0.15">
      <c r="A555" s="116">
        <f t="shared" si="8"/>
        <v>2018</v>
      </c>
      <c r="B555" s="105">
        <v>43271</v>
      </c>
      <c r="C555" s="183">
        <v>3.06</v>
      </c>
      <c r="D555" s="181">
        <f ca="1">STDEV(C555:OFFSET(C555,D$4,0))/AVERAGE(C555:OFFSET(C555,D$4,0))</f>
        <v>2.2568947650243313E-2</v>
      </c>
      <c r="E555" s="116">
        <v>4.29</v>
      </c>
      <c r="F555" s="181">
        <v>1.2432989193583601E-2</v>
      </c>
      <c r="G555" s="34"/>
      <c r="H555" s="181"/>
      <c r="I555" s="5"/>
      <c r="J555" s="5"/>
      <c r="K555" s="5"/>
      <c r="L555" s="5"/>
      <c r="M555" s="5"/>
      <c r="N555" s="5"/>
      <c r="O555" s="5"/>
      <c r="P555" s="5"/>
      <c r="Q555" s="5"/>
      <c r="R555" s="5"/>
      <c r="S555" s="5"/>
      <c r="T555" s="5"/>
      <c r="U555" s="5"/>
      <c r="V555" s="5"/>
      <c r="W555" s="177"/>
      <c r="X555" s="5"/>
      <c r="Y555" s="5"/>
    </row>
    <row r="556" spans="1:25" ht="15" customHeight="1" x14ac:dyDescent="0.15">
      <c r="A556" s="116">
        <f t="shared" si="8"/>
        <v>2018</v>
      </c>
      <c r="B556" s="105">
        <v>43270</v>
      </c>
      <c r="C556" s="183">
        <v>3.02</v>
      </c>
      <c r="D556" s="181">
        <f ca="1">STDEV(C556:OFFSET(C556,D$4,0))/AVERAGE(C556:OFFSET(C556,D$4,0))</f>
        <v>2.2403304105522874E-2</v>
      </c>
      <c r="E556" s="116">
        <v>4.25</v>
      </c>
      <c r="F556" s="181">
        <v>1.25100817326022E-2</v>
      </c>
      <c r="G556" s="34"/>
      <c r="H556" s="181"/>
      <c r="I556" s="5"/>
      <c r="J556" s="5"/>
      <c r="K556" s="5"/>
      <c r="L556" s="5"/>
      <c r="M556" s="5"/>
      <c r="N556" s="5"/>
      <c r="O556" s="5"/>
      <c r="P556" s="5"/>
      <c r="Q556" s="5"/>
      <c r="R556" s="5"/>
      <c r="S556" s="5"/>
      <c r="T556" s="5"/>
      <c r="U556" s="5"/>
      <c r="V556" s="5"/>
      <c r="W556" s="177"/>
      <c r="X556" s="5"/>
      <c r="Y556" s="5"/>
    </row>
    <row r="557" spans="1:25" ht="15" customHeight="1" x14ac:dyDescent="0.15">
      <c r="A557" s="116">
        <f t="shared" si="8"/>
        <v>2018</v>
      </c>
      <c r="B557" s="105">
        <v>43269</v>
      </c>
      <c r="C557" s="183">
        <v>3.05</v>
      </c>
      <c r="D557" s="181">
        <f ca="1">STDEV(C557:OFFSET(C557,D$4,0))/AVERAGE(C557:OFFSET(C557,D$4,0))</f>
        <v>2.1770968682181566E-2</v>
      </c>
      <c r="E557" s="116">
        <v>4.2699999999999996</v>
      </c>
      <c r="F557" s="181">
        <v>1.25643564613383E-2</v>
      </c>
      <c r="G557" s="34"/>
      <c r="H557" s="181"/>
      <c r="I557" s="5"/>
      <c r="J557" s="5"/>
      <c r="K557" s="5"/>
      <c r="L557" s="5"/>
      <c r="M557" s="5"/>
      <c r="N557" s="5"/>
      <c r="O557" s="5"/>
      <c r="P557" s="5"/>
      <c r="Q557" s="5"/>
      <c r="R557" s="5"/>
      <c r="S557" s="5"/>
      <c r="T557" s="5"/>
      <c r="U557" s="5"/>
      <c r="V557" s="5"/>
      <c r="W557" s="177"/>
      <c r="X557" s="5"/>
      <c r="Y557" s="5"/>
    </row>
    <row r="558" spans="1:25" ht="15" customHeight="1" x14ac:dyDescent="0.15">
      <c r="A558" s="116">
        <f t="shared" si="8"/>
        <v>2018</v>
      </c>
      <c r="B558" s="105">
        <v>43266</v>
      </c>
      <c r="C558" s="183">
        <v>3.05</v>
      </c>
      <c r="D558" s="181">
        <f ca="1">STDEV(C558:OFFSET(C558,D$4,0))/AVERAGE(C558:OFFSET(C558,D$4,0))</f>
        <v>2.1456783720132752E-2</v>
      </c>
      <c r="E558" s="116">
        <v>4.25</v>
      </c>
      <c r="F558" s="181">
        <v>1.27462008491428E-2</v>
      </c>
      <c r="G558" s="34"/>
      <c r="H558" s="181"/>
      <c r="I558" s="5"/>
      <c r="J558" s="5"/>
      <c r="K558" s="5"/>
      <c r="L558" s="5"/>
      <c r="M558" s="5"/>
      <c r="N558" s="5"/>
      <c r="O558" s="5"/>
      <c r="P558" s="5"/>
      <c r="Q558" s="5"/>
      <c r="R558" s="5"/>
      <c r="S558" s="5"/>
      <c r="T558" s="5"/>
      <c r="U558" s="5"/>
      <c r="V558" s="5"/>
      <c r="W558" s="177"/>
      <c r="X558" s="5"/>
      <c r="Y558" s="5"/>
    </row>
    <row r="559" spans="1:25" ht="15" customHeight="1" x14ac:dyDescent="0.15">
      <c r="A559" s="116">
        <f t="shared" si="8"/>
        <v>2018</v>
      </c>
      <c r="B559" s="105">
        <v>43265</v>
      </c>
      <c r="C559" s="183">
        <v>3.05</v>
      </c>
      <c r="D559" s="181">
        <f ca="1">STDEV(C559:OFFSET(C559,D$4,0))/AVERAGE(C559:OFFSET(C559,D$4,0))</f>
        <v>2.1155947407240815E-2</v>
      </c>
      <c r="E559" s="116">
        <v>4.2699999999999996</v>
      </c>
      <c r="F559" s="181">
        <v>1.27972560164759E-2</v>
      </c>
      <c r="G559" s="34"/>
      <c r="H559" s="181"/>
      <c r="I559" s="5"/>
      <c r="J559" s="5"/>
      <c r="K559" s="5"/>
      <c r="L559" s="5"/>
      <c r="M559" s="5"/>
      <c r="N559" s="5"/>
      <c r="O559" s="5"/>
      <c r="P559" s="5"/>
      <c r="Q559" s="5"/>
      <c r="R559" s="5"/>
      <c r="S559" s="5"/>
      <c r="T559" s="5"/>
      <c r="U559" s="5"/>
      <c r="V559" s="5"/>
      <c r="W559" s="177"/>
      <c r="X559" s="5"/>
      <c r="Y559" s="5"/>
    </row>
    <row r="560" spans="1:25" ht="15" customHeight="1" x14ac:dyDescent="0.15">
      <c r="A560" s="116">
        <f t="shared" si="8"/>
        <v>2018</v>
      </c>
      <c r="B560" s="105">
        <v>43264</v>
      </c>
      <c r="C560" s="183">
        <v>3.1</v>
      </c>
      <c r="D560" s="181">
        <f ca="1">STDEV(C560:OFFSET(C560,D$4,0))/AVERAGE(C560:OFFSET(C560,D$4,0))</f>
        <v>2.0783944490857836E-2</v>
      </c>
      <c r="E560" s="116">
        <v>4.3</v>
      </c>
      <c r="F560" s="181">
        <v>1.2904329656070501E-2</v>
      </c>
      <c r="G560" s="34"/>
      <c r="H560" s="181"/>
      <c r="I560" s="5"/>
      <c r="J560" s="5"/>
      <c r="K560" s="5"/>
      <c r="L560" s="5"/>
      <c r="M560" s="5"/>
      <c r="N560" s="5"/>
      <c r="O560" s="5"/>
      <c r="P560" s="5"/>
      <c r="Q560" s="5"/>
      <c r="R560" s="5"/>
      <c r="S560" s="5"/>
      <c r="T560" s="5"/>
      <c r="U560" s="5"/>
      <c r="V560" s="5"/>
      <c r="W560" s="177"/>
      <c r="X560" s="5"/>
      <c r="Y560" s="5"/>
    </row>
    <row r="561" spans="1:25" ht="15" customHeight="1" x14ac:dyDescent="0.15">
      <c r="A561" s="116">
        <f t="shared" si="8"/>
        <v>2018</v>
      </c>
      <c r="B561" s="105">
        <v>43263</v>
      </c>
      <c r="C561" s="183">
        <v>3.09</v>
      </c>
      <c r="D561" s="181">
        <f ca="1">STDEV(C561:OFFSET(C561,D$4,0))/AVERAGE(C561:OFFSET(C561,D$4,0))</f>
        <v>2.0759440117135663E-2</v>
      </c>
      <c r="E561" s="116">
        <v>4.29</v>
      </c>
      <c r="F561" s="181">
        <v>1.34066880422689E-2</v>
      </c>
      <c r="G561" s="34"/>
      <c r="H561" s="181"/>
      <c r="I561" s="5"/>
      <c r="J561" s="5"/>
      <c r="K561" s="5"/>
      <c r="L561" s="5"/>
      <c r="M561" s="5"/>
      <c r="N561" s="5"/>
      <c r="O561" s="5"/>
      <c r="P561" s="5"/>
      <c r="Q561" s="5"/>
      <c r="R561" s="5"/>
      <c r="S561" s="5"/>
      <c r="T561" s="5"/>
      <c r="U561" s="5"/>
      <c r="V561" s="5"/>
      <c r="W561" s="177"/>
      <c r="X561" s="5"/>
      <c r="Y561" s="5"/>
    </row>
    <row r="562" spans="1:25" ht="15" customHeight="1" x14ac:dyDescent="0.15">
      <c r="A562" s="116">
        <f t="shared" si="8"/>
        <v>2018</v>
      </c>
      <c r="B562" s="105">
        <v>43262</v>
      </c>
      <c r="C562" s="183">
        <v>3.1</v>
      </c>
      <c r="D562" s="181">
        <f ca="1">STDEV(C562:OFFSET(C562,D$4,0))/AVERAGE(C562:OFFSET(C562,D$4,0))</f>
        <v>2.0689013601535355E-2</v>
      </c>
      <c r="E562" s="116">
        <v>4.29</v>
      </c>
      <c r="F562" s="181">
        <v>1.3596898120225E-2</v>
      </c>
      <c r="G562" s="34"/>
      <c r="H562" s="181"/>
      <c r="I562" s="5"/>
      <c r="J562" s="5"/>
      <c r="K562" s="5"/>
      <c r="L562" s="5"/>
      <c r="M562" s="5"/>
      <c r="N562" s="5"/>
      <c r="O562" s="5"/>
      <c r="P562" s="5"/>
      <c r="Q562" s="5"/>
      <c r="R562" s="5"/>
      <c r="S562" s="5"/>
      <c r="T562" s="5"/>
      <c r="U562" s="5"/>
      <c r="V562" s="5"/>
      <c r="W562" s="177"/>
      <c r="X562" s="5"/>
      <c r="Y562" s="5"/>
    </row>
    <row r="563" spans="1:25" ht="15" customHeight="1" x14ac:dyDescent="0.15">
      <c r="A563" s="116">
        <f t="shared" si="8"/>
        <v>2018</v>
      </c>
      <c r="B563" s="105">
        <v>43259</v>
      </c>
      <c r="C563" s="183">
        <v>3.08</v>
      </c>
      <c r="D563" s="181">
        <f ca="1">STDEV(C563:OFFSET(C563,D$4,0))/AVERAGE(C563:OFFSET(C563,D$4,0))</f>
        <v>2.091798025848559E-2</v>
      </c>
      <c r="E563" s="116">
        <v>4.2699999999999996</v>
      </c>
      <c r="F563" s="181">
        <v>1.35798796005155E-2</v>
      </c>
      <c r="G563" s="34"/>
      <c r="H563" s="181"/>
      <c r="I563" s="5"/>
      <c r="J563" s="5"/>
      <c r="K563" s="5"/>
      <c r="L563" s="5"/>
      <c r="M563" s="5"/>
      <c r="N563" s="5"/>
      <c r="O563" s="5"/>
      <c r="P563" s="5"/>
      <c r="Q563" s="5"/>
      <c r="R563" s="5"/>
      <c r="S563" s="5"/>
      <c r="T563" s="5"/>
      <c r="U563" s="5"/>
      <c r="V563" s="5"/>
      <c r="W563" s="177"/>
      <c r="X563" s="5"/>
      <c r="Y563" s="5"/>
    </row>
    <row r="564" spans="1:25" ht="15" customHeight="1" x14ac:dyDescent="0.15">
      <c r="A564" s="116">
        <f t="shared" si="8"/>
        <v>2018</v>
      </c>
      <c r="B564" s="105">
        <v>43258</v>
      </c>
      <c r="C564" s="183">
        <v>3.08</v>
      </c>
      <c r="D564" s="181">
        <f ca="1">STDEV(C564:OFFSET(C564,D$4,0))/AVERAGE(C564:OFFSET(C564,D$4,0))</f>
        <v>2.1316757328935301E-2</v>
      </c>
      <c r="E564" s="116">
        <v>4.2699999999999996</v>
      </c>
      <c r="F564" s="181">
        <v>1.36248548875581E-2</v>
      </c>
      <c r="G564" s="34"/>
      <c r="H564" s="181"/>
      <c r="I564" s="5"/>
      <c r="J564" s="5"/>
      <c r="K564" s="5"/>
      <c r="L564" s="5"/>
      <c r="M564" s="5"/>
      <c r="N564" s="5"/>
      <c r="O564" s="5"/>
      <c r="P564" s="5"/>
      <c r="Q564" s="5"/>
      <c r="R564" s="5"/>
      <c r="S564" s="5"/>
      <c r="T564" s="5"/>
      <c r="U564" s="5"/>
      <c r="V564" s="5"/>
      <c r="W564" s="177"/>
      <c r="X564" s="5"/>
      <c r="Y564" s="5"/>
    </row>
    <row r="565" spans="1:25" ht="15" customHeight="1" x14ac:dyDescent="0.15">
      <c r="A565" s="116">
        <f t="shared" si="8"/>
        <v>2018</v>
      </c>
      <c r="B565" s="105">
        <v>43257</v>
      </c>
      <c r="C565" s="183">
        <v>3.13</v>
      </c>
      <c r="D565" s="181">
        <f ca="1">STDEV(C565:OFFSET(C565,D$4,0))/AVERAGE(C565:OFFSET(C565,D$4,0))</f>
        <v>2.1320543141626756E-2</v>
      </c>
      <c r="E565" s="116">
        <v>4.32</v>
      </c>
      <c r="F565" s="181">
        <v>1.36371148423922E-2</v>
      </c>
      <c r="G565" s="34"/>
      <c r="H565" s="181"/>
      <c r="I565" s="5"/>
      <c r="J565" s="5"/>
      <c r="K565" s="5"/>
      <c r="L565" s="5"/>
      <c r="M565" s="5"/>
      <c r="N565" s="5"/>
      <c r="O565" s="5"/>
      <c r="P565" s="5"/>
      <c r="Q565" s="5"/>
      <c r="R565" s="5"/>
      <c r="S565" s="5"/>
      <c r="T565" s="5"/>
      <c r="U565" s="5"/>
      <c r="V565" s="5"/>
      <c r="W565" s="177"/>
      <c r="X565" s="5"/>
      <c r="Y565" s="5"/>
    </row>
    <row r="566" spans="1:25" ht="15" customHeight="1" x14ac:dyDescent="0.15">
      <c r="A566" s="116">
        <f t="shared" si="8"/>
        <v>2018</v>
      </c>
      <c r="B566" s="105">
        <v>43256</v>
      </c>
      <c r="C566" s="183">
        <v>3.07</v>
      </c>
      <c r="D566" s="181">
        <f ca="1">STDEV(C566:OFFSET(C566,D$4,0))/AVERAGE(C566:OFFSET(C566,D$4,0))</f>
        <v>2.1347008117058277E-2</v>
      </c>
      <c r="E566" s="116">
        <v>4.2699999999999996</v>
      </c>
      <c r="F566" s="181">
        <v>1.35586678234032E-2</v>
      </c>
      <c r="G566" s="34"/>
      <c r="H566" s="181"/>
      <c r="I566" s="5"/>
      <c r="J566" s="5"/>
      <c r="K566" s="5"/>
      <c r="L566" s="5"/>
      <c r="M566" s="5"/>
      <c r="N566" s="5"/>
      <c r="O566" s="5"/>
      <c r="P566" s="5"/>
      <c r="Q566" s="5"/>
      <c r="R566" s="5"/>
      <c r="S566" s="5"/>
      <c r="T566" s="5"/>
      <c r="U566" s="5"/>
      <c r="V566" s="5"/>
      <c r="W566" s="177"/>
      <c r="X566" s="5"/>
      <c r="Y566" s="5"/>
    </row>
    <row r="567" spans="1:25" ht="15" customHeight="1" x14ac:dyDescent="0.15">
      <c r="A567" s="116">
        <f t="shared" si="8"/>
        <v>2018</v>
      </c>
      <c r="B567" s="105">
        <v>43255</v>
      </c>
      <c r="C567" s="183">
        <v>3.08</v>
      </c>
      <c r="D567" s="181">
        <f ca="1">STDEV(C567:OFFSET(C567,D$4,0))/AVERAGE(C567:OFFSET(C567,D$4,0))</f>
        <v>2.1031121635264348E-2</v>
      </c>
      <c r="E567" s="116">
        <v>4.2699999999999996</v>
      </c>
      <c r="F567" s="181">
        <v>1.3670208897073099E-2</v>
      </c>
      <c r="G567" s="34"/>
      <c r="H567" s="181"/>
      <c r="I567" s="5"/>
      <c r="J567" s="5"/>
      <c r="K567" s="5"/>
      <c r="L567" s="5"/>
      <c r="M567" s="5"/>
      <c r="N567" s="5"/>
      <c r="O567" s="5"/>
      <c r="P567" s="5"/>
      <c r="Q567" s="5"/>
      <c r="R567" s="5"/>
      <c r="S567" s="5"/>
      <c r="T567" s="5"/>
      <c r="U567" s="5"/>
      <c r="V567" s="5"/>
      <c r="W567" s="177"/>
      <c r="X567" s="5"/>
      <c r="Y567" s="5"/>
    </row>
    <row r="568" spans="1:25" ht="15" customHeight="1" x14ac:dyDescent="0.15">
      <c r="A568" s="116">
        <f t="shared" si="8"/>
        <v>2018</v>
      </c>
      <c r="B568" s="105">
        <v>43252</v>
      </c>
      <c r="C568" s="183">
        <v>3.04</v>
      </c>
      <c r="D568" s="181">
        <f ca="1">STDEV(C568:OFFSET(C568,D$4,0))/AVERAGE(C568:OFFSET(C568,D$4,0))</f>
        <v>2.0837891364058152E-2</v>
      </c>
      <c r="E568" s="116">
        <v>4.24</v>
      </c>
      <c r="F568" s="181">
        <v>1.3985281015841801E-2</v>
      </c>
      <c r="G568" s="34"/>
      <c r="H568" s="181"/>
      <c r="I568" s="5"/>
      <c r="J568" s="5"/>
      <c r="K568" s="5"/>
      <c r="L568" s="5"/>
      <c r="M568" s="5"/>
      <c r="N568" s="5"/>
      <c r="O568" s="5"/>
      <c r="P568" s="5"/>
      <c r="Q568" s="5"/>
      <c r="R568" s="5"/>
      <c r="S568" s="5"/>
      <c r="T568" s="5"/>
      <c r="U568" s="5"/>
      <c r="V568" s="5"/>
      <c r="W568" s="177"/>
      <c r="X568" s="5"/>
      <c r="Y568" s="5"/>
    </row>
    <row r="569" spans="1:25" ht="15" customHeight="1" x14ac:dyDescent="0.15">
      <c r="A569" s="116">
        <f t="shared" si="8"/>
        <v>2018</v>
      </c>
      <c r="B569" s="105">
        <v>43251</v>
      </c>
      <c r="C569" s="183">
        <v>3</v>
      </c>
      <c r="D569" s="181">
        <f ca="1">STDEV(C569:OFFSET(C569,D$4,0))/AVERAGE(C569:OFFSET(C569,D$4,0))</f>
        <v>2.055756441417882E-2</v>
      </c>
      <c r="E569" s="116">
        <v>4.17</v>
      </c>
      <c r="F569" s="181">
        <v>1.4952037305493099E-2</v>
      </c>
      <c r="G569" s="34"/>
      <c r="H569" s="181"/>
      <c r="I569" s="5"/>
      <c r="J569" s="5"/>
      <c r="K569" s="5"/>
      <c r="L569" s="5"/>
      <c r="M569" s="5"/>
      <c r="N569" s="5"/>
      <c r="O569" s="5"/>
      <c r="P569" s="5"/>
      <c r="Q569" s="5"/>
      <c r="R569" s="5"/>
      <c r="S569" s="5"/>
      <c r="T569" s="5"/>
      <c r="U569" s="5"/>
      <c r="V569" s="5"/>
      <c r="W569" s="177"/>
      <c r="X569" s="5"/>
      <c r="Y569" s="5"/>
    </row>
    <row r="570" spans="1:25" ht="15" customHeight="1" x14ac:dyDescent="0.15">
      <c r="A570" s="116">
        <f t="shared" si="8"/>
        <v>2018</v>
      </c>
      <c r="B570" s="105">
        <v>43250</v>
      </c>
      <c r="C570" s="183">
        <v>3.01</v>
      </c>
      <c r="D570" s="181">
        <f ca="1">STDEV(C570:OFFSET(C570,D$4,0))/AVERAGE(C570:OFFSET(C570,D$4,0))</f>
        <v>2.055756441417882E-2</v>
      </c>
      <c r="E570" s="116">
        <v>4.2</v>
      </c>
      <c r="F570" s="181">
        <v>1.6019502363050098E-2</v>
      </c>
      <c r="G570" s="34"/>
      <c r="H570" s="181"/>
      <c r="I570" s="5"/>
      <c r="J570" s="5"/>
      <c r="K570" s="5"/>
      <c r="L570" s="5"/>
      <c r="M570" s="5"/>
      <c r="N570" s="5"/>
      <c r="O570" s="5"/>
      <c r="P570" s="5"/>
      <c r="Q570" s="5"/>
      <c r="R570" s="5"/>
      <c r="S570" s="5"/>
      <c r="T570" s="5"/>
      <c r="U570" s="5"/>
      <c r="V570" s="5"/>
      <c r="W570" s="177"/>
      <c r="X570" s="5"/>
      <c r="Y570" s="5"/>
    </row>
    <row r="571" spans="1:25" ht="15" customHeight="1" x14ac:dyDescent="0.15">
      <c r="A571" s="116">
        <f t="shared" si="8"/>
        <v>2018</v>
      </c>
      <c r="B571" s="105">
        <v>43249</v>
      </c>
      <c r="C571" s="183">
        <v>2.96</v>
      </c>
      <c r="D571" s="181">
        <f ca="1">STDEV(C571:OFFSET(C571,D$4,0))/AVERAGE(C571:OFFSET(C571,D$4,0))</f>
        <v>2.0170813041034786E-2</v>
      </c>
      <c r="E571" s="116">
        <v>4.17</v>
      </c>
      <c r="F571" s="181">
        <v>1.67767040545823E-2</v>
      </c>
      <c r="G571" s="34"/>
      <c r="H571" s="181"/>
      <c r="I571" s="5"/>
      <c r="J571" s="5"/>
      <c r="K571" s="5"/>
      <c r="L571" s="5"/>
      <c r="M571" s="5"/>
      <c r="N571" s="5"/>
      <c r="O571" s="5"/>
      <c r="P571" s="5"/>
      <c r="Q571" s="5"/>
      <c r="R571" s="5"/>
      <c r="S571" s="5"/>
      <c r="T571" s="5"/>
      <c r="U571" s="5"/>
      <c r="V571" s="5"/>
      <c r="W571" s="177"/>
      <c r="X571" s="5"/>
      <c r="Y571" s="5"/>
    </row>
    <row r="572" spans="1:25" ht="15" customHeight="1" x14ac:dyDescent="0.15">
      <c r="A572" s="116">
        <f t="shared" si="8"/>
        <v>2018</v>
      </c>
      <c r="B572" s="105">
        <v>43245</v>
      </c>
      <c r="C572" s="183">
        <v>3.09</v>
      </c>
      <c r="D572" s="181">
        <f ca="1">STDEV(C572:OFFSET(C572,D$4,0))/AVERAGE(C572:OFFSET(C572,D$4,0))</f>
        <v>1.8419875056717903E-2</v>
      </c>
      <c r="E572" s="116">
        <v>4.24</v>
      </c>
      <c r="F572" s="181">
        <v>1.72515819532531E-2</v>
      </c>
      <c r="G572" s="34"/>
      <c r="H572" s="181"/>
      <c r="I572" s="5"/>
      <c r="J572" s="5"/>
      <c r="K572" s="5"/>
      <c r="L572" s="5"/>
      <c r="M572" s="5"/>
      <c r="N572" s="5"/>
      <c r="O572" s="5"/>
      <c r="P572" s="5"/>
      <c r="Q572" s="5"/>
      <c r="R572" s="5"/>
      <c r="S572" s="5"/>
      <c r="T572" s="5"/>
      <c r="U572" s="5"/>
      <c r="V572" s="5"/>
      <c r="W572" s="177"/>
      <c r="X572" s="5"/>
      <c r="Y572" s="5"/>
    </row>
    <row r="573" spans="1:25" ht="15" customHeight="1" x14ac:dyDescent="0.15">
      <c r="A573" s="116">
        <f t="shared" si="8"/>
        <v>2018</v>
      </c>
      <c r="B573" s="105">
        <v>43244</v>
      </c>
      <c r="C573" s="183">
        <v>3.13</v>
      </c>
      <c r="D573" s="181">
        <f ca="1">STDEV(C573:OFFSET(C573,D$4,0))/AVERAGE(C573:OFFSET(C573,D$4,0))</f>
        <v>1.8912315426270677E-2</v>
      </c>
      <c r="E573" s="116">
        <v>4.28</v>
      </c>
      <c r="F573" s="181">
        <v>1.7959379776930001E-2</v>
      </c>
      <c r="G573" s="34"/>
      <c r="H573" s="181"/>
      <c r="I573" s="5"/>
      <c r="J573" s="5"/>
      <c r="K573" s="5"/>
      <c r="L573" s="5"/>
      <c r="M573" s="5"/>
      <c r="N573" s="5"/>
      <c r="O573" s="5"/>
      <c r="P573" s="5"/>
      <c r="Q573" s="5"/>
      <c r="R573" s="5"/>
      <c r="S573" s="5"/>
      <c r="T573" s="5"/>
      <c r="U573" s="5"/>
      <c r="V573" s="5"/>
      <c r="W573" s="177"/>
      <c r="X573" s="5"/>
      <c r="Y573" s="5"/>
    </row>
    <row r="574" spans="1:25" ht="15" customHeight="1" x14ac:dyDescent="0.15">
      <c r="A574" s="116">
        <f t="shared" si="8"/>
        <v>2018</v>
      </c>
      <c r="B574" s="105">
        <v>43243</v>
      </c>
      <c r="C574" s="183">
        <v>3.17</v>
      </c>
      <c r="D574" s="181">
        <f ca="1">STDEV(C574:OFFSET(C574,D$4,0))/AVERAGE(C574:OFFSET(C574,D$4,0))</f>
        <v>2.0712583718106959E-2</v>
      </c>
      <c r="E574" s="116">
        <v>4.32</v>
      </c>
      <c r="F574" s="181">
        <v>1.9094178213564201E-2</v>
      </c>
      <c r="G574" s="34"/>
      <c r="H574" s="181"/>
      <c r="I574" s="5"/>
      <c r="J574" s="5"/>
      <c r="K574" s="5"/>
      <c r="L574" s="5"/>
      <c r="M574" s="5"/>
      <c r="N574" s="5"/>
      <c r="O574" s="5"/>
      <c r="P574" s="5"/>
      <c r="Q574" s="5"/>
      <c r="R574" s="5"/>
      <c r="S574" s="5"/>
      <c r="T574" s="5"/>
      <c r="U574" s="5"/>
      <c r="V574" s="5"/>
      <c r="W574" s="177"/>
      <c r="X574" s="5"/>
      <c r="Y574" s="5"/>
    </row>
    <row r="575" spans="1:25" ht="15" customHeight="1" x14ac:dyDescent="0.15">
      <c r="A575" s="116">
        <f t="shared" si="8"/>
        <v>2018</v>
      </c>
      <c r="B575" s="105">
        <v>43242</v>
      </c>
      <c r="C575" s="183">
        <v>3.21</v>
      </c>
      <c r="D575" s="181">
        <f ca="1">STDEV(C575:OFFSET(C575,D$4,0))/AVERAGE(C575:OFFSET(C575,D$4,0))</f>
        <v>2.1571147807423339E-2</v>
      </c>
      <c r="E575" s="116">
        <v>4.3600000000000003</v>
      </c>
      <c r="F575" s="181">
        <v>1.9616670438545099E-2</v>
      </c>
      <c r="G575" s="34"/>
      <c r="H575" s="181"/>
      <c r="I575" s="5"/>
      <c r="J575" s="5"/>
      <c r="K575" s="5"/>
      <c r="L575" s="5"/>
      <c r="M575" s="5"/>
      <c r="N575" s="5"/>
      <c r="O575" s="5"/>
      <c r="P575" s="5"/>
      <c r="Q575" s="5"/>
      <c r="R575" s="5"/>
      <c r="S575" s="5"/>
      <c r="T575" s="5"/>
      <c r="U575" s="5"/>
      <c r="V575" s="5"/>
      <c r="W575" s="177"/>
      <c r="X575" s="5"/>
      <c r="Y575" s="5"/>
    </row>
    <row r="576" spans="1:25" ht="15" customHeight="1" x14ac:dyDescent="0.15">
      <c r="A576" s="116">
        <f t="shared" si="8"/>
        <v>2018</v>
      </c>
      <c r="B576" s="105">
        <v>43241</v>
      </c>
      <c r="C576" s="183">
        <v>3.2</v>
      </c>
      <c r="D576" s="181">
        <f ca="1">STDEV(C576:OFFSET(C576,D$4,0))/AVERAGE(C576:OFFSET(C576,D$4,0))</f>
        <v>2.1874016027763694E-2</v>
      </c>
      <c r="E576" s="116">
        <v>4.3499999999999996</v>
      </c>
      <c r="F576" s="181">
        <v>1.9623222443164799E-2</v>
      </c>
      <c r="G576" s="34"/>
      <c r="H576" s="181"/>
      <c r="I576" s="5"/>
      <c r="J576" s="5"/>
      <c r="K576" s="5"/>
      <c r="L576" s="5"/>
      <c r="M576" s="5"/>
      <c r="N576" s="5"/>
      <c r="O576" s="5"/>
      <c r="P576" s="5"/>
      <c r="Q576" s="5"/>
      <c r="R576" s="5"/>
      <c r="S576" s="5"/>
      <c r="T576" s="5"/>
      <c r="U576" s="5"/>
      <c r="V576" s="5"/>
      <c r="W576" s="177"/>
      <c r="X576" s="5"/>
      <c r="Y576" s="5"/>
    </row>
    <row r="577" spans="1:25" ht="15" customHeight="1" x14ac:dyDescent="0.15">
      <c r="A577" s="116">
        <f t="shared" si="8"/>
        <v>2018</v>
      </c>
      <c r="B577" s="105">
        <v>43238</v>
      </c>
      <c r="C577" s="183">
        <v>3.2</v>
      </c>
      <c r="D577" s="181">
        <f ca="1">STDEV(C577:OFFSET(C577,D$4,0))/AVERAGE(C577:OFFSET(C577,D$4,0))</f>
        <v>2.2288687088193891E-2</v>
      </c>
      <c r="E577" s="116">
        <v>4.3600000000000003</v>
      </c>
      <c r="F577" s="181">
        <v>1.95730019838916E-2</v>
      </c>
      <c r="G577" s="34"/>
      <c r="H577" s="181"/>
      <c r="I577" s="5"/>
      <c r="J577" s="5"/>
      <c r="K577" s="5"/>
      <c r="L577" s="5"/>
      <c r="M577" s="5"/>
      <c r="N577" s="5"/>
      <c r="O577" s="5"/>
      <c r="P577" s="5"/>
      <c r="Q577" s="5"/>
      <c r="R577" s="5"/>
      <c r="S577" s="5"/>
      <c r="T577" s="5"/>
      <c r="U577" s="5"/>
      <c r="V577" s="5"/>
      <c r="W577" s="177"/>
      <c r="X577" s="5"/>
      <c r="Y577" s="5"/>
    </row>
    <row r="578" spans="1:25" ht="15" customHeight="1" x14ac:dyDescent="0.15">
      <c r="A578" s="116">
        <f t="shared" si="8"/>
        <v>2018</v>
      </c>
      <c r="B578" s="105">
        <v>43237</v>
      </c>
      <c r="C578" s="183">
        <v>3.25</v>
      </c>
      <c r="D578" s="181">
        <f ca="1">STDEV(C578:OFFSET(C578,D$4,0))/AVERAGE(C578:OFFSET(C578,D$4,0))</f>
        <v>2.186085378577636E-2</v>
      </c>
      <c r="E578" s="116">
        <v>4.3899999999999997</v>
      </c>
      <c r="F578" s="181">
        <v>1.8850026088585499E-2</v>
      </c>
      <c r="G578" s="34"/>
      <c r="H578" s="181"/>
      <c r="I578" s="5"/>
      <c r="J578" s="5"/>
      <c r="K578" s="5"/>
      <c r="L578" s="5"/>
      <c r="M578" s="5"/>
      <c r="N578" s="5"/>
      <c r="O578" s="5"/>
      <c r="P578" s="5"/>
      <c r="Q578" s="5"/>
      <c r="R578" s="5"/>
      <c r="S578" s="5"/>
      <c r="T578" s="5"/>
      <c r="U578" s="5"/>
      <c r="V578" s="5"/>
      <c r="W578" s="177"/>
      <c r="X578" s="5"/>
      <c r="Y578" s="5"/>
    </row>
    <row r="579" spans="1:25" ht="15" customHeight="1" x14ac:dyDescent="0.15">
      <c r="A579" s="116">
        <f t="shared" si="8"/>
        <v>2018</v>
      </c>
      <c r="B579" s="105">
        <v>43236</v>
      </c>
      <c r="C579" s="183">
        <v>3.21</v>
      </c>
      <c r="D579" s="181">
        <f ca="1">STDEV(C579:OFFSET(C579,D$4,0))/AVERAGE(C579:OFFSET(C579,D$4,0))</f>
        <v>2.0723942112328062E-2</v>
      </c>
      <c r="E579" s="116">
        <v>4.37</v>
      </c>
      <c r="F579" s="181">
        <v>1.77437350612724E-2</v>
      </c>
      <c r="G579" s="34"/>
      <c r="H579" s="181"/>
      <c r="I579" s="5"/>
      <c r="J579" s="5"/>
      <c r="K579" s="5"/>
      <c r="L579" s="5"/>
      <c r="M579" s="5"/>
      <c r="N579" s="5"/>
      <c r="O579" s="5"/>
      <c r="P579" s="5"/>
      <c r="Q579" s="5"/>
      <c r="R579" s="5"/>
      <c r="S579" s="5"/>
      <c r="T579" s="5"/>
      <c r="U579" s="5"/>
      <c r="V579" s="5"/>
      <c r="W579" s="177"/>
      <c r="X579" s="5"/>
      <c r="Y579" s="5"/>
    </row>
    <row r="580" spans="1:25" ht="15" customHeight="1" x14ac:dyDescent="0.15">
      <c r="A580" s="116">
        <f t="shared" si="8"/>
        <v>2018</v>
      </c>
      <c r="B580" s="105">
        <v>43235</v>
      </c>
      <c r="C580" s="183">
        <v>3.2</v>
      </c>
      <c r="D580" s="181">
        <f ca="1">STDEV(C580:OFFSET(C580,D$4,0))/AVERAGE(C580:OFFSET(C580,D$4,0))</f>
        <v>2.02876353591545E-2</v>
      </c>
      <c r="E580" s="116">
        <v>4.3600000000000003</v>
      </c>
      <c r="F580" s="181">
        <v>1.67926163460194E-2</v>
      </c>
      <c r="G580" s="34"/>
      <c r="H580" s="181"/>
      <c r="I580" s="5"/>
      <c r="J580" s="5"/>
      <c r="K580" s="5"/>
      <c r="L580" s="5"/>
      <c r="M580" s="5"/>
      <c r="N580" s="5"/>
      <c r="O580" s="5"/>
      <c r="P580" s="5"/>
      <c r="Q580" s="5"/>
      <c r="R580" s="5"/>
      <c r="S580" s="5"/>
      <c r="T580" s="5"/>
      <c r="U580" s="5"/>
      <c r="V580" s="5"/>
      <c r="W580" s="177"/>
      <c r="X580" s="5"/>
      <c r="Y580" s="5"/>
    </row>
    <row r="581" spans="1:25" ht="15" customHeight="1" x14ac:dyDescent="0.15">
      <c r="A581" s="116">
        <f t="shared" si="8"/>
        <v>2018</v>
      </c>
      <c r="B581" s="105">
        <v>43234</v>
      </c>
      <c r="C581" s="183">
        <v>3.13</v>
      </c>
      <c r="D581" s="181">
        <f ca="1">STDEV(C581:OFFSET(C581,D$4,0))/AVERAGE(C581:OFFSET(C581,D$4,0))</f>
        <v>2.0664920302504056E-2</v>
      </c>
      <c r="E581" s="116">
        <v>4.28</v>
      </c>
      <c r="F581" s="181">
        <v>1.6338688327686899E-2</v>
      </c>
      <c r="G581" s="34"/>
      <c r="H581" s="181"/>
      <c r="I581" s="5"/>
      <c r="J581" s="5"/>
      <c r="K581" s="5"/>
      <c r="L581" s="5"/>
      <c r="M581" s="5"/>
      <c r="N581" s="5"/>
      <c r="O581" s="5"/>
      <c r="P581" s="5"/>
      <c r="Q581" s="5"/>
      <c r="R581" s="5"/>
      <c r="S581" s="5"/>
      <c r="T581" s="5"/>
      <c r="U581" s="5"/>
      <c r="V581" s="5"/>
      <c r="W581" s="177"/>
      <c r="X581" s="5"/>
      <c r="Y581" s="5"/>
    </row>
    <row r="582" spans="1:25" ht="15" customHeight="1" x14ac:dyDescent="0.15">
      <c r="A582" s="116">
        <f t="shared" ref="A582:A645" si="9">YEAR(B582)</f>
        <v>2018</v>
      </c>
      <c r="B582" s="105">
        <v>43231</v>
      </c>
      <c r="C582" s="183">
        <v>3.1</v>
      </c>
      <c r="D582" s="181">
        <f ca="1">STDEV(C582:OFFSET(C582,D$4,0))/AVERAGE(C582:OFFSET(C582,D$4,0))</f>
        <v>2.16808538764151E-2</v>
      </c>
      <c r="E582" s="116">
        <v>4.26</v>
      </c>
      <c r="F582" s="181">
        <v>1.6776740088500299E-2</v>
      </c>
      <c r="G582" s="34"/>
      <c r="H582" s="181"/>
      <c r="I582" s="5"/>
      <c r="J582" s="5"/>
      <c r="K582" s="5"/>
      <c r="L582" s="5"/>
      <c r="M582" s="5"/>
      <c r="N582" s="5"/>
      <c r="O582" s="5"/>
      <c r="P582" s="5"/>
      <c r="Q582" s="5"/>
      <c r="R582" s="5"/>
      <c r="S582" s="5"/>
      <c r="T582" s="5"/>
      <c r="U582" s="5"/>
      <c r="V582" s="5"/>
      <c r="W582" s="177"/>
      <c r="X582" s="5"/>
      <c r="Y582" s="5"/>
    </row>
    <row r="583" spans="1:25" ht="15" customHeight="1" x14ac:dyDescent="0.15">
      <c r="A583" s="116">
        <f t="shared" si="9"/>
        <v>2018</v>
      </c>
      <c r="B583" s="105">
        <v>43230</v>
      </c>
      <c r="C583" s="183">
        <v>3.12</v>
      </c>
      <c r="D583" s="181">
        <f ca="1">STDEV(C583:OFFSET(C583,D$4,0))/AVERAGE(C583:OFFSET(C583,D$4,0))</f>
        <v>2.2106047412614255E-2</v>
      </c>
      <c r="E583" s="116">
        <v>4.2699999999999996</v>
      </c>
      <c r="F583" s="181">
        <v>1.6818071637678102E-2</v>
      </c>
      <c r="G583" s="34"/>
      <c r="H583" s="181"/>
      <c r="I583" s="5"/>
      <c r="J583" s="5"/>
      <c r="K583" s="5"/>
      <c r="L583" s="5"/>
      <c r="M583" s="5"/>
      <c r="N583" s="5"/>
      <c r="O583" s="5"/>
      <c r="P583" s="5"/>
      <c r="Q583" s="5"/>
      <c r="R583" s="5"/>
      <c r="S583" s="5"/>
      <c r="T583" s="5"/>
      <c r="U583" s="5"/>
      <c r="V583" s="5"/>
      <c r="W583" s="177"/>
      <c r="X583" s="5"/>
      <c r="Y583" s="5"/>
    </row>
    <row r="584" spans="1:25" ht="15" customHeight="1" x14ac:dyDescent="0.15">
      <c r="A584" s="116">
        <f t="shared" si="9"/>
        <v>2018</v>
      </c>
      <c r="B584" s="105">
        <v>43229</v>
      </c>
      <c r="C584" s="183">
        <v>3.16</v>
      </c>
      <c r="D584" s="181">
        <f ca="1">STDEV(C584:OFFSET(C584,D$4,0))/AVERAGE(C584:OFFSET(C584,D$4,0))</f>
        <v>2.2200598765297713E-2</v>
      </c>
      <c r="E584" s="116">
        <v>4.29</v>
      </c>
      <c r="F584" s="181">
        <v>1.6605575827399001E-2</v>
      </c>
      <c r="G584" s="34"/>
      <c r="H584" s="181"/>
      <c r="I584" s="5"/>
      <c r="J584" s="5"/>
      <c r="K584" s="5"/>
      <c r="L584" s="5"/>
      <c r="M584" s="5"/>
      <c r="N584" s="5"/>
      <c r="O584" s="5"/>
      <c r="P584" s="5"/>
      <c r="Q584" s="5"/>
      <c r="R584" s="5"/>
      <c r="S584" s="5"/>
      <c r="T584" s="5"/>
      <c r="U584" s="5"/>
      <c r="V584" s="5"/>
      <c r="W584" s="177"/>
      <c r="X584" s="5"/>
      <c r="Y584" s="5"/>
    </row>
    <row r="585" spans="1:25" ht="15" customHeight="1" x14ac:dyDescent="0.15">
      <c r="A585" s="116">
        <f t="shared" si="9"/>
        <v>2018</v>
      </c>
      <c r="B585" s="105">
        <v>43228</v>
      </c>
      <c r="C585" s="183">
        <v>3.13</v>
      </c>
      <c r="D585" s="181">
        <f ca="1">STDEV(C585:OFFSET(C585,D$4,0))/AVERAGE(C585:OFFSET(C585,D$4,0))</f>
        <v>2.1672434283411604E-2</v>
      </c>
      <c r="E585" s="116">
        <v>4.26</v>
      </c>
      <c r="F585" s="181">
        <v>1.5911983120294699E-2</v>
      </c>
      <c r="G585" s="34"/>
      <c r="H585" s="181"/>
      <c r="I585" s="5"/>
      <c r="J585" s="5"/>
      <c r="K585" s="5"/>
      <c r="L585" s="5"/>
      <c r="M585" s="5"/>
      <c r="N585" s="5"/>
      <c r="O585" s="5"/>
      <c r="P585" s="5"/>
      <c r="Q585" s="5"/>
      <c r="R585" s="5"/>
      <c r="S585" s="5"/>
      <c r="T585" s="5"/>
      <c r="U585" s="5"/>
      <c r="V585" s="5"/>
      <c r="W585" s="177"/>
      <c r="X585" s="5"/>
      <c r="Y585" s="5"/>
    </row>
    <row r="586" spans="1:25" ht="15" customHeight="1" x14ac:dyDescent="0.15">
      <c r="A586" s="116">
        <f t="shared" si="9"/>
        <v>2018</v>
      </c>
      <c r="B586" s="105">
        <v>43227</v>
      </c>
      <c r="C586" s="183">
        <v>3.12</v>
      </c>
      <c r="D586" s="181">
        <f ca="1">STDEV(C586:OFFSET(C586,D$4,0))/AVERAGE(C586:OFFSET(C586,D$4,0))</f>
        <v>2.1459422540896885E-2</v>
      </c>
      <c r="E586" s="116">
        <v>4.25</v>
      </c>
      <c r="F586" s="181">
        <v>1.54927230634079E-2</v>
      </c>
      <c r="G586" s="34"/>
      <c r="H586" s="181"/>
      <c r="I586" s="5"/>
      <c r="J586" s="5"/>
      <c r="K586" s="5"/>
      <c r="L586" s="5"/>
      <c r="M586" s="5"/>
      <c r="N586" s="5"/>
      <c r="O586" s="5"/>
      <c r="P586" s="5"/>
      <c r="Q586" s="5"/>
      <c r="R586" s="5"/>
      <c r="S586" s="5"/>
      <c r="T586" s="5"/>
      <c r="U586" s="5"/>
      <c r="V586" s="5"/>
      <c r="W586" s="177"/>
      <c r="X586" s="5"/>
      <c r="Y586" s="5"/>
    </row>
    <row r="587" spans="1:25" ht="15" customHeight="1" x14ac:dyDescent="0.15">
      <c r="A587" s="116">
        <f t="shared" si="9"/>
        <v>2018</v>
      </c>
      <c r="B587" s="105">
        <v>43224</v>
      </c>
      <c r="C587" s="183">
        <v>3.12</v>
      </c>
      <c r="D587" s="181">
        <f ca="1">STDEV(C587:OFFSET(C587,D$4,0))/AVERAGE(C587:OFFSET(C587,D$4,0))</f>
        <v>2.1303530801094546E-2</v>
      </c>
      <c r="E587" s="116">
        <v>4.24</v>
      </c>
      <c r="F587" s="181">
        <v>1.5192454340440101E-2</v>
      </c>
      <c r="G587" s="34"/>
      <c r="H587" s="181"/>
      <c r="I587" s="5"/>
      <c r="J587" s="5"/>
      <c r="K587" s="5"/>
      <c r="L587" s="5"/>
      <c r="M587" s="5"/>
      <c r="N587" s="5"/>
      <c r="O587" s="5"/>
      <c r="P587" s="5"/>
      <c r="Q587" s="5"/>
      <c r="R587" s="5"/>
      <c r="S587" s="5"/>
      <c r="T587" s="5"/>
      <c r="U587" s="5"/>
      <c r="V587" s="5"/>
      <c r="W587" s="177"/>
      <c r="X587" s="5"/>
      <c r="Y587" s="5"/>
    </row>
    <row r="588" spans="1:25" ht="15" customHeight="1" x14ac:dyDescent="0.15">
      <c r="A588" s="116">
        <f t="shared" si="9"/>
        <v>2018</v>
      </c>
      <c r="B588" s="105">
        <v>43223</v>
      </c>
      <c r="C588" s="183">
        <v>3.12</v>
      </c>
      <c r="D588" s="181">
        <f ca="1">STDEV(C588:OFFSET(C588,D$4,0))/AVERAGE(C588:OFFSET(C588,D$4,0))</f>
        <v>2.1303530801094539E-2</v>
      </c>
      <c r="E588" s="116">
        <v>4.2300000000000004</v>
      </c>
      <c r="F588" s="181">
        <v>1.48630430296908E-2</v>
      </c>
      <c r="G588" s="34"/>
      <c r="H588" s="181"/>
      <c r="I588" s="5"/>
      <c r="J588" s="5"/>
      <c r="K588" s="5"/>
      <c r="L588" s="5"/>
      <c r="M588" s="5"/>
      <c r="N588" s="5"/>
      <c r="O588" s="5"/>
      <c r="P588" s="5"/>
      <c r="Q588" s="5"/>
      <c r="R588" s="5"/>
      <c r="S588" s="5"/>
      <c r="T588" s="5"/>
      <c r="U588" s="5"/>
      <c r="V588" s="5"/>
      <c r="W588" s="177"/>
      <c r="X588" s="5"/>
      <c r="Y588" s="5"/>
    </row>
    <row r="589" spans="1:25" ht="15" customHeight="1" x14ac:dyDescent="0.15">
      <c r="A589" s="116">
        <f t="shared" si="9"/>
        <v>2018</v>
      </c>
      <c r="B589" s="105">
        <v>43222</v>
      </c>
      <c r="C589" s="183">
        <v>3.14</v>
      </c>
      <c r="D589" s="181">
        <f ca="1">STDEV(C589:OFFSET(C589,D$4,0))/AVERAGE(C589:OFFSET(C589,D$4,0))</f>
        <v>2.1303530801094539E-2</v>
      </c>
      <c r="E589" s="116">
        <v>4.24</v>
      </c>
      <c r="F589" s="181">
        <v>1.45880286873671E-2</v>
      </c>
      <c r="G589" s="34"/>
      <c r="H589" s="181"/>
      <c r="I589" s="5"/>
      <c r="J589" s="5"/>
      <c r="K589" s="5"/>
      <c r="L589" s="5"/>
      <c r="M589" s="5"/>
      <c r="N589" s="5"/>
      <c r="O589" s="5"/>
      <c r="P589" s="5"/>
      <c r="Q589" s="5"/>
      <c r="R589" s="5"/>
      <c r="S589" s="5"/>
      <c r="T589" s="5"/>
      <c r="U589" s="5"/>
      <c r="V589" s="5"/>
      <c r="W589" s="177"/>
      <c r="X589" s="5"/>
      <c r="Y589" s="5"/>
    </row>
    <row r="590" spans="1:25" ht="15" customHeight="1" x14ac:dyDescent="0.15">
      <c r="A590" s="116">
        <f t="shared" si="9"/>
        <v>2018</v>
      </c>
      <c r="B590" s="105">
        <v>43221</v>
      </c>
      <c r="C590" s="183">
        <v>3.13</v>
      </c>
      <c r="D590" s="181">
        <f ca="1">STDEV(C590:OFFSET(C590,D$4,0))/AVERAGE(C590:OFFSET(C590,D$4,0))</f>
        <v>2.0947664628734486E-2</v>
      </c>
      <c r="E590" s="116">
        <v>4.24</v>
      </c>
      <c r="F590" s="181">
        <v>1.4297014228684299E-2</v>
      </c>
      <c r="G590" s="34"/>
      <c r="H590" s="181"/>
      <c r="I590" s="5"/>
      <c r="J590" s="5"/>
      <c r="K590" s="5"/>
      <c r="L590" s="5"/>
      <c r="M590" s="5"/>
      <c r="N590" s="5"/>
      <c r="O590" s="5"/>
      <c r="P590" s="5"/>
      <c r="Q590" s="5"/>
      <c r="R590" s="5"/>
      <c r="S590" s="5"/>
      <c r="T590" s="5"/>
      <c r="U590" s="5"/>
      <c r="V590" s="5"/>
      <c r="W590" s="177"/>
      <c r="X590" s="5"/>
      <c r="Y590" s="5"/>
    </row>
    <row r="591" spans="1:25" ht="15" customHeight="1" x14ac:dyDescent="0.15">
      <c r="A591" s="116">
        <f t="shared" si="9"/>
        <v>2018</v>
      </c>
      <c r="B591" s="105">
        <v>43220</v>
      </c>
      <c r="C591" s="183">
        <v>3.11</v>
      </c>
      <c r="D591" s="181">
        <f ca="1">STDEV(C591:OFFSET(C591,D$4,0))/AVERAGE(C591:OFFSET(C591,D$4,0))</f>
        <v>2.0656858363922972E-2</v>
      </c>
      <c r="E591" s="116">
        <v>4.1900000000000004</v>
      </c>
      <c r="F591" s="181">
        <v>1.39346083135566E-2</v>
      </c>
      <c r="G591" s="34"/>
      <c r="H591" s="181"/>
      <c r="I591" s="5"/>
      <c r="J591" s="5"/>
      <c r="K591" s="5"/>
      <c r="L591" s="5"/>
      <c r="M591" s="5"/>
      <c r="N591" s="5"/>
      <c r="O591" s="5"/>
      <c r="P591" s="5"/>
      <c r="Q591" s="5"/>
      <c r="R591" s="5"/>
      <c r="S591" s="5"/>
      <c r="T591" s="5"/>
      <c r="U591" s="5"/>
      <c r="V591" s="5"/>
      <c r="W591" s="177"/>
      <c r="X591" s="5"/>
      <c r="Y591" s="5"/>
    </row>
    <row r="592" spans="1:25" ht="15" customHeight="1" x14ac:dyDescent="0.15">
      <c r="A592" s="116">
        <f t="shared" si="9"/>
        <v>2018</v>
      </c>
      <c r="B592" s="105">
        <v>43217</v>
      </c>
      <c r="C592" s="183">
        <v>3.13</v>
      </c>
      <c r="D592" s="181">
        <f ca="1">STDEV(C592:OFFSET(C592,D$4,0))/AVERAGE(C592:OFFSET(C592,D$4,0))</f>
        <v>2.0543397976365056E-2</v>
      </c>
      <c r="E592" s="116">
        <v>4.22</v>
      </c>
      <c r="F592" s="181">
        <v>1.4052612697967599E-2</v>
      </c>
      <c r="G592" s="34"/>
      <c r="H592" s="181"/>
      <c r="I592" s="5"/>
      <c r="J592" s="5"/>
      <c r="K592" s="5"/>
      <c r="L592" s="5"/>
      <c r="M592" s="5"/>
      <c r="N592" s="5"/>
      <c r="O592" s="5"/>
      <c r="P592" s="5"/>
      <c r="Q592" s="5"/>
      <c r="R592" s="5"/>
      <c r="S592" s="5"/>
      <c r="T592" s="5"/>
      <c r="U592" s="5"/>
      <c r="V592" s="5"/>
      <c r="W592" s="177"/>
      <c r="X592" s="5"/>
      <c r="Y592" s="5"/>
    </row>
    <row r="593" spans="1:25" ht="15" customHeight="1" x14ac:dyDescent="0.15">
      <c r="A593" s="116">
        <f t="shared" si="9"/>
        <v>2018</v>
      </c>
      <c r="B593" s="105">
        <v>43216</v>
      </c>
      <c r="C593" s="183">
        <v>3.18</v>
      </c>
      <c r="D593" s="181">
        <f ca="1">STDEV(C593:OFFSET(C593,D$4,0))/AVERAGE(C593:OFFSET(C593,D$4,0))</f>
        <v>2.021921426214137E-2</v>
      </c>
      <c r="E593" s="116">
        <v>4.2699999999999996</v>
      </c>
      <c r="F593" s="181">
        <v>1.39048874261681E-2</v>
      </c>
      <c r="G593" s="34"/>
      <c r="H593" s="181"/>
      <c r="I593" s="5"/>
      <c r="J593" s="5"/>
      <c r="K593" s="5"/>
      <c r="L593" s="5"/>
      <c r="M593" s="5"/>
      <c r="N593" s="5"/>
      <c r="O593" s="5"/>
      <c r="P593" s="5"/>
      <c r="Q593" s="5"/>
      <c r="R593" s="5"/>
      <c r="S593" s="5"/>
      <c r="T593" s="5"/>
      <c r="U593" s="5"/>
      <c r="V593" s="5"/>
      <c r="W593" s="177"/>
      <c r="X593" s="5"/>
      <c r="Y593" s="5"/>
    </row>
    <row r="594" spans="1:25" ht="15" customHeight="1" x14ac:dyDescent="0.15">
      <c r="A594" s="116">
        <f t="shared" si="9"/>
        <v>2018</v>
      </c>
      <c r="B594" s="105">
        <v>43215</v>
      </c>
      <c r="C594" s="183">
        <v>3.21</v>
      </c>
      <c r="D594" s="181">
        <f ca="1">STDEV(C594:OFFSET(C594,D$4,0))/AVERAGE(C594:OFFSET(C594,D$4,0))</f>
        <v>1.9121701322614249E-2</v>
      </c>
      <c r="E594" s="116">
        <v>4.3</v>
      </c>
      <c r="F594" s="181">
        <v>1.28252490020301E-2</v>
      </c>
      <c r="G594" s="34"/>
      <c r="H594" s="181"/>
      <c r="I594" s="5"/>
      <c r="J594" s="5"/>
      <c r="K594" s="5"/>
      <c r="L594" s="5"/>
      <c r="M594" s="5"/>
      <c r="N594" s="5"/>
      <c r="O594" s="5"/>
      <c r="P594" s="5"/>
      <c r="Q594" s="5"/>
      <c r="R594" s="5"/>
      <c r="S594" s="5"/>
      <c r="T594" s="5"/>
      <c r="U594" s="5"/>
      <c r="V594" s="5"/>
      <c r="W594" s="177"/>
      <c r="X594" s="5"/>
      <c r="Y594" s="5"/>
    </row>
    <row r="595" spans="1:25" ht="15" customHeight="1" x14ac:dyDescent="0.15">
      <c r="A595" s="116">
        <f t="shared" si="9"/>
        <v>2018</v>
      </c>
      <c r="B595" s="105">
        <v>43214</v>
      </c>
      <c r="C595" s="183">
        <v>3.18</v>
      </c>
      <c r="D595" s="181">
        <f ca="1">STDEV(C595:OFFSET(C595,D$4,0))/AVERAGE(C595:OFFSET(C595,D$4,0))</f>
        <v>1.7428335508151375E-2</v>
      </c>
      <c r="E595" s="116">
        <v>4.26</v>
      </c>
      <c r="F595" s="181">
        <v>1.0775119668524701E-2</v>
      </c>
      <c r="G595" s="34"/>
      <c r="H595" s="181"/>
      <c r="I595" s="5"/>
      <c r="J595" s="5"/>
      <c r="K595" s="5"/>
      <c r="L595" s="5"/>
      <c r="M595" s="5"/>
      <c r="N595" s="5"/>
      <c r="O595" s="5"/>
      <c r="P595" s="5"/>
      <c r="Q595" s="5"/>
      <c r="R595" s="5"/>
      <c r="S595" s="5"/>
      <c r="T595" s="5"/>
      <c r="U595" s="5"/>
      <c r="V595" s="5"/>
      <c r="W595" s="177"/>
      <c r="X595" s="5"/>
      <c r="Y595" s="5"/>
    </row>
    <row r="596" spans="1:25" ht="15" customHeight="1" x14ac:dyDescent="0.15">
      <c r="A596" s="116">
        <f t="shared" si="9"/>
        <v>2018</v>
      </c>
      <c r="B596" s="105">
        <v>43213</v>
      </c>
      <c r="C596" s="183">
        <v>3.15</v>
      </c>
      <c r="D596" s="181">
        <f ca="1">STDEV(C596:OFFSET(C596,D$4,0))/AVERAGE(C596:OFFSET(C596,D$4,0))</f>
        <v>1.6970889648953401E-2</v>
      </c>
      <c r="E596" s="116">
        <v>4.24</v>
      </c>
      <c r="F596" s="181">
        <v>9.5188194181690094E-3</v>
      </c>
      <c r="G596" s="34"/>
      <c r="H596" s="181"/>
      <c r="I596" s="5"/>
      <c r="J596" s="5"/>
      <c r="K596" s="5"/>
      <c r="L596" s="5"/>
      <c r="M596" s="5"/>
      <c r="N596" s="5"/>
      <c r="O596" s="5"/>
      <c r="P596" s="5"/>
      <c r="Q596" s="5"/>
      <c r="R596" s="5"/>
      <c r="S596" s="5"/>
      <c r="T596" s="5"/>
      <c r="U596" s="5"/>
      <c r="V596" s="5"/>
      <c r="W596" s="177"/>
      <c r="X596" s="5"/>
      <c r="Y596" s="5"/>
    </row>
    <row r="597" spans="1:25" ht="15" customHeight="1" x14ac:dyDescent="0.15">
      <c r="A597" s="116">
        <f t="shared" si="9"/>
        <v>2018</v>
      </c>
      <c r="B597" s="105">
        <v>43210</v>
      </c>
      <c r="C597" s="183">
        <v>3.14</v>
      </c>
      <c r="D597" s="181">
        <f ca="1">STDEV(C597:OFFSET(C597,D$4,0))/AVERAGE(C597:OFFSET(C597,D$4,0))</f>
        <v>1.6626730663714905E-2</v>
      </c>
      <c r="E597" s="116">
        <v>4.2300000000000004</v>
      </c>
      <c r="F597" s="181">
        <v>8.3465944139110102E-3</v>
      </c>
      <c r="G597" s="34"/>
      <c r="H597" s="181"/>
      <c r="I597" s="5"/>
      <c r="J597" s="5"/>
      <c r="K597" s="5"/>
      <c r="L597" s="5"/>
      <c r="M597" s="5"/>
      <c r="N597" s="5"/>
      <c r="O597" s="5"/>
      <c r="P597" s="5"/>
      <c r="Q597" s="5"/>
      <c r="R597" s="5"/>
      <c r="S597" s="5"/>
      <c r="T597" s="5"/>
      <c r="U597" s="5"/>
      <c r="V597" s="5"/>
      <c r="W597" s="177"/>
      <c r="X597" s="5"/>
      <c r="Y597" s="5"/>
    </row>
    <row r="598" spans="1:25" ht="15" customHeight="1" x14ac:dyDescent="0.15">
      <c r="A598" s="116">
        <f t="shared" si="9"/>
        <v>2018</v>
      </c>
      <c r="B598" s="105">
        <v>43209</v>
      </c>
      <c r="C598" s="183">
        <v>3.11</v>
      </c>
      <c r="D598" s="181">
        <f ca="1">STDEV(C598:OFFSET(C598,D$4,0))/AVERAGE(C598:OFFSET(C598,D$4,0))</f>
        <v>1.6810675004751537E-2</v>
      </c>
      <c r="E598" s="116">
        <v>4.2</v>
      </c>
      <c r="F598" s="181">
        <v>7.2547098142191702E-3</v>
      </c>
      <c r="G598" s="34"/>
      <c r="H598" s="181"/>
      <c r="I598" s="5"/>
      <c r="J598" s="5"/>
      <c r="K598" s="5"/>
      <c r="L598" s="5"/>
      <c r="M598" s="5"/>
      <c r="N598" s="5"/>
      <c r="O598" s="5"/>
      <c r="P598" s="5"/>
      <c r="Q598" s="5"/>
      <c r="R598" s="5"/>
      <c r="S598" s="5"/>
      <c r="T598" s="5"/>
      <c r="U598" s="5"/>
      <c r="V598" s="5"/>
      <c r="W598" s="177"/>
      <c r="X598" s="5"/>
      <c r="Y598" s="5"/>
    </row>
    <row r="599" spans="1:25" ht="15" customHeight="1" x14ac:dyDescent="0.15">
      <c r="A599" s="116">
        <f t="shared" si="9"/>
        <v>2018</v>
      </c>
      <c r="B599" s="105">
        <v>43208</v>
      </c>
      <c r="C599" s="183">
        <v>3.06</v>
      </c>
      <c r="D599" s="181">
        <f ca="1">STDEV(C599:OFFSET(C599,D$4,0))/AVERAGE(C599:OFFSET(C599,D$4,0))</f>
        <v>1.7222735101168739E-2</v>
      </c>
      <c r="E599" s="116">
        <v>4.1399999999999997</v>
      </c>
      <c r="F599" s="181">
        <v>6.6310662700329098E-3</v>
      </c>
      <c r="G599" s="34"/>
      <c r="H599" s="181"/>
      <c r="I599" s="5"/>
      <c r="J599" s="5"/>
      <c r="K599" s="5"/>
      <c r="L599" s="5"/>
      <c r="M599" s="5"/>
      <c r="N599" s="5"/>
      <c r="O599" s="5"/>
      <c r="P599" s="5"/>
      <c r="Q599" s="5"/>
      <c r="R599" s="5"/>
      <c r="S599" s="5"/>
      <c r="T599" s="5"/>
      <c r="U599" s="5"/>
      <c r="V599" s="5"/>
      <c r="W599" s="177"/>
      <c r="X599" s="5"/>
      <c r="Y599" s="5"/>
    </row>
    <row r="600" spans="1:25" ht="15" customHeight="1" x14ac:dyDescent="0.15">
      <c r="A600" s="116">
        <f t="shared" si="9"/>
        <v>2018</v>
      </c>
      <c r="B600" s="105">
        <v>43207</v>
      </c>
      <c r="C600" s="183">
        <v>3</v>
      </c>
      <c r="D600" s="181">
        <f ca="1">STDEV(C600:OFFSET(C600,D$4,0))/AVERAGE(C600:OFFSET(C600,D$4,0))</f>
        <v>1.8195760622258004E-2</v>
      </c>
      <c r="E600" s="116">
        <v>4.0999999999999996</v>
      </c>
      <c r="F600" s="181">
        <v>6.6310662700329098E-3</v>
      </c>
      <c r="G600" s="34"/>
      <c r="H600" s="181"/>
      <c r="I600" s="5"/>
      <c r="J600" s="5"/>
      <c r="K600" s="5"/>
      <c r="L600" s="5"/>
      <c r="M600" s="5"/>
      <c r="N600" s="5"/>
      <c r="O600" s="5"/>
      <c r="P600" s="5"/>
      <c r="Q600" s="5"/>
      <c r="R600" s="5"/>
      <c r="S600" s="5"/>
      <c r="T600" s="5"/>
      <c r="U600" s="5"/>
      <c r="V600" s="5"/>
      <c r="W600" s="177"/>
      <c r="X600" s="5"/>
      <c r="Y600" s="5"/>
    </row>
    <row r="601" spans="1:25" ht="15" customHeight="1" x14ac:dyDescent="0.15">
      <c r="A601" s="116">
        <f t="shared" si="9"/>
        <v>2018</v>
      </c>
      <c r="B601" s="105">
        <v>43206</v>
      </c>
      <c r="C601" s="183">
        <v>3.03</v>
      </c>
      <c r="D601" s="181">
        <f ca="1">STDEV(C601:OFFSET(C601,D$4,0))/AVERAGE(C601:OFFSET(C601,D$4,0))</f>
        <v>1.8318114885029824E-2</v>
      </c>
      <c r="E601" s="116">
        <v>4.13</v>
      </c>
      <c r="F601" s="181">
        <v>6.51107931227144E-3</v>
      </c>
      <c r="G601" s="34"/>
      <c r="H601" s="181"/>
      <c r="I601" s="5"/>
      <c r="J601" s="5"/>
      <c r="K601" s="5"/>
      <c r="L601" s="5"/>
      <c r="M601" s="5"/>
      <c r="N601" s="5"/>
      <c r="O601" s="5"/>
      <c r="P601" s="5"/>
      <c r="Q601" s="5"/>
      <c r="R601" s="5"/>
      <c r="S601" s="5"/>
      <c r="T601" s="5"/>
      <c r="U601" s="5"/>
      <c r="V601" s="5"/>
      <c r="W601" s="177"/>
      <c r="X601" s="5"/>
      <c r="Y601" s="5"/>
    </row>
    <row r="602" spans="1:25" ht="15" customHeight="1" x14ac:dyDescent="0.15">
      <c r="A602" s="116">
        <f t="shared" si="9"/>
        <v>2018</v>
      </c>
      <c r="B602" s="105">
        <v>43203</v>
      </c>
      <c r="C602" s="183">
        <v>3.03</v>
      </c>
      <c r="D602" s="181">
        <f ca="1">STDEV(C602:OFFSET(C602,D$4,0))/AVERAGE(C602:OFFSET(C602,D$4,0))</f>
        <v>1.8216522394390526E-2</v>
      </c>
      <c r="E602" s="116">
        <v>4.13</v>
      </c>
      <c r="F602" s="181">
        <v>7.0230530146765998E-3</v>
      </c>
      <c r="G602" s="34"/>
      <c r="H602" s="181"/>
      <c r="I602" s="5"/>
      <c r="J602" s="5"/>
      <c r="K602" s="5"/>
      <c r="L602" s="5"/>
      <c r="M602" s="5"/>
      <c r="N602" s="5"/>
      <c r="O602" s="5"/>
      <c r="P602" s="5"/>
      <c r="Q602" s="5"/>
      <c r="R602" s="5"/>
      <c r="S602" s="5"/>
      <c r="T602" s="5"/>
      <c r="U602" s="5"/>
      <c r="V602" s="5"/>
      <c r="W602" s="177"/>
      <c r="X602" s="5"/>
      <c r="Y602" s="5"/>
    </row>
    <row r="603" spans="1:25" ht="15" customHeight="1" x14ac:dyDescent="0.15">
      <c r="A603" s="116">
        <f t="shared" si="9"/>
        <v>2018</v>
      </c>
      <c r="B603" s="105">
        <v>43202</v>
      </c>
      <c r="C603" s="183">
        <v>3.05</v>
      </c>
      <c r="D603" s="181">
        <f ca="1">STDEV(C603:OFFSET(C603,D$4,0))/AVERAGE(C603:OFFSET(C603,D$4,0))</f>
        <v>1.8384281042844466E-2</v>
      </c>
      <c r="E603" s="116">
        <v>4.1399999999999997</v>
      </c>
      <c r="F603" s="181">
        <v>7.1317081265510401E-3</v>
      </c>
      <c r="G603" s="34"/>
      <c r="H603" s="181"/>
      <c r="I603" s="5"/>
      <c r="J603" s="5"/>
      <c r="K603" s="5"/>
      <c r="L603" s="5"/>
      <c r="M603" s="5"/>
      <c r="N603" s="5"/>
      <c r="O603" s="5"/>
      <c r="P603" s="5"/>
      <c r="Q603" s="5"/>
      <c r="R603" s="5"/>
      <c r="S603" s="5"/>
      <c r="T603" s="5"/>
      <c r="U603" s="5"/>
      <c r="V603" s="5"/>
      <c r="W603" s="177"/>
      <c r="X603" s="5"/>
      <c r="Y603" s="5"/>
    </row>
    <row r="604" spans="1:25" ht="15" customHeight="1" x14ac:dyDescent="0.15">
      <c r="A604" s="116">
        <f t="shared" si="9"/>
        <v>2018</v>
      </c>
      <c r="B604" s="105">
        <v>43201</v>
      </c>
      <c r="C604" s="183">
        <v>2.99</v>
      </c>
      <c r="D604" s="181">
        <f ca="1">STDEV(C604:OFFSET(C604,D$4,0))/AVERAGE(C604:OFFSET(C604,D$4,0))</f>
        <v>1.9175057047058179E-2</v>
      </c>
      <c r="E604" s="116">
        <v>4.0999999999999996</v>
      </c>
      <c r="F604" s="181">
        <v>7.1317081265510401E-3</v>
      </c>
      <c r="G604" s="34"/>
      <c r="H604" s="181"/>
      <c r="I604" s="5"/>
      <c r="J604" s="5"/>
      <c r="K604" s="5"/>
      <c r="L604" s="5"/>
      <c r="M604" s="5"/>
      <c r="N604" s="5"/>
      <c r="O604" s="5"/>
      <c r="P604" s="5"/>
      <c r="Q604" s="5"/>
      <c r="R604" s="5"/>
      <c r="S604" s="5"/>
      <c r="T604" s="5"/>
      <c r="U604" s="5"/>
      <c r="V604" s="5"/>
      <c r="W604" s="177"/>
      <c r="X604" s="5"/>
      <c r="Y604" s="5"/>
    </row>
    <row r="605" spans="1:25" ht="15" customHeight="1" x14ac:dyDescent="0.15">
      <c r="A605" s="116">
        <f t="shared" si="9"/>
        <v>2018</v>
      </c>
      <c r="B605" s="105">
        <v>43200</v>
      </c>
      <c r="C605" s="183">
        <v>3.02</v>
      </c>
      <c r="D605" s="181">
        <f ca="1">STDEV(C605:OFFSET(C605,D$4,0))/AVERAGE(C605:OFFSET(C605,D$4,0))</f>
        <v>1.8895165495387244E-2</v>
      </c>
      <c r="E605" s="116">
        <v>4.12</v>
      </c>
      <c r="F605" s="181">
        <v>7.0325799666882804E-3</v>
      </c>
      <c r="G605" s="34"/>
      <c r="H605" s="181"/>
      <c r="I605" s="5"/>
      <c r="J605" s="5"/>
      <c r="K605" s="5"/>
      <c r="L605" s="5"/>
      <c r="M605" s="5"/>
      <c r="N605" s="5"/>
      <c r="O605" s="5"/>
      <c r="P605" s="5"/>
      <c r="Q605" s="5"/>
      <c r="R605" s="5"/>
      <c r="S605" s="5"/>
      <c r="T605" s="5"/>
      <c r="U605" s="5"/>
      <c r="V605" s="5"/>
      <c r="W605" s="177"/>
      <c r="X605" s="5"/>
      <c r="Y605" s="5"/>
    </row>
    <row r="606" spans="1:25" ht="15" customHeight="1" x14ac:dyDescent="0.15">
      <c r="A606" s="116">
        <f t="shared" si="9"/>
        <v>2018</v>
      </c>
      <c r="B606" s="105">
        <v>43199</v>
      </c>
      <c r="C606" s="183">
        <v>3.02</v>
      </c>
      <c r="D606" s="181">
        <f ca="1">STDEV(C606:OFFSET(C606,D$4,0))/AVERAGE(C606:OFFSET(C606,D$4,0))</f>
        <v>1.9042692121211596E-2</v>
      </c>
      <c r="E606" s="116">
        <v>4.12</v>
      </c>
      <c r="F606" s="181">
        <v>7.0325799666882804E-3</v>
      </c>
      <c r="G606" s="34"/>
      <c r="H606" s="181"/>
      <c r="I606" s="5"/>
      <c r="J606" s="5"/>
      <c r="K606" s="5"/>
      <c r="L606" s="5"/>
      <c r="M606" s="5"/>
      <c r="N606" s="5"/>
      <c r="O606" s="5"/>
      <c r="P606" s="5"/>
      <c r="Q606" s="5"/>
      <c r="R606" s="5"/>
      <c r="S606" s="5"/>
      <c r="T606" s="5"/>
      <c r="U606" s="5"/>
      <c r="V606" s="5"/>
      <c r="W606" s="177"/>
      <c r="X606" s="5"/>
      <c r="Y606" s="5"/>
    </row>
    <row r="607" spans="1:25" ht="15" customHeight="1" x14ac:dyDescent="0.15">
      <c r="A607" s="116">
        <f t="shared" si="9"/>
        <v>2018</v>
      </c>
      <c r="B607" s="105">
        <v>43196</v>
      </c>
      <c r="C607" s="183">
        <v>3.01</v>
      </c>
      <c r="D607" s="181">
        <f ca="1">STDEV(C607:OFFSET(C607,D$4,0))/AVERAGE(C607:OFFSET(C607,D$4,0))</f>
        <v>1.9905835963133948E-2</v>
      </c>
      <c r="E607" s="116">
        <v>4.12</v>
      </c>
      <c r="F607" s="181">
        <v>7.1548551429714896E-3</v>
      </c>
      <c r="G607" s="34"/>
      <c r="H607" s="181"/>
      <c r="I607" s="5"/>
      <c r="J607" s="5"/>
      <c r="K607" s="5"/>
      <c r="L607" s="5"/>
      <c r="M607" s="5"/>
      <c r="N607" s="5"/>
      <c r="O607" s="5"/>
      <c r="P607" s="5"/>
      <c r="Q607" s="5"/>
      <c r="R607" s="5"/>
      <c r="S607" s="5"/>
      <c r="T607" s="5"/>
      <c r="U607" s="5"/>
      <c r="V607" s="5"/>
      <c r="W607" s="177"/>
      <c r="X607" s="5"/>
      <c r="Y607" s="5"/>
    </row>
    <row r="608" spans="1:25" ht="15" customHeight="1" x14ac:dyDescent="0.15">
      <c r="A608" s="116">
        <f t="shared" si="9"/>
        <v>2018</v>
      </c>
      <c r="B608" s="105">
        <v>43195</v>
      </c>
      <c r="C608" s="183">
        <v>3.07</v>
      </c>
      <c r="D608" s="181">
        <f ca="1">STDEV(C608:OFFSET(C608,D$4,0))/AVERAGE(C608:OFFSET(C608,D$4,0))</f>
        <v>2.0583444818633098E-2</v>
      </c>
      <c r="E608" s="116">
        <v>4.17</v>
      </c>
      <c r="F608" s="181">
        <v>7.4669706690467701E-3</v>
      </c>
      <c r="G608" s="34"/>
      <c r="H608" s="181"/>
      <c r="I608" s="5"/>
      <c r="J608" s="5"/>
      <c r="K608" s="5"/>
      <c r="L608" s="5"/>
      <c r="M608" s="5"/>
      <c r="N608" s="5"/>
      <c r="O608" s="5"/>
      <c r="P608" s="5"/>
      <c r="Q608" s="5"/>
      <c r="R608" s="5"/>
      <c r="S608" s="5"/>
      <c r="T608" s="5"/>
      <c r="U608" s="5"/>
      <c r="V608" s="5"/>
      <c r="W608" s="177"/>
      <c r="X608" s="5"/>
      <c r="Y608" s="5"/>
    </row>
    <row r="609" spans="1:25" ht="15" customHeight="1" x14ac:dyDescent="0.15">
      <c r="A609" s="116">
        <f t="shared" si="9"/>
        <v>2018</v>
      </c>
      <c r="B609" s="105">
        <v>43194</v>
      </c>
      <c r="C609" s="183">
        <v>3.03</v>
      </c>
      <c r="D609" s="181">
        <f ca="1">STDEV(C609:OFFSET(C609,D$4,0))/AVERAGE(C609:OFFSET(C609,D$4,0))</f>
        <v>2.0705036658842418E-2</v>
      </c>
      <c r="E609" s="116">
        <v>4.13</v>
      </c>
      <c r="F609" s="181">
        <v>7.3169513442214399E-3</v>
      </c>
      <c r="G609" s="34"/>
      <c r="H609" s="181"/>
      <c r="I609" s="5"/>
      <c r="J609" s="5"/>
      <c r="K609" s="5"/>
      <c r="L609" s="5"/>
      <c r="M609" s="5"/>
      <c r="N609" s="5"/>
      <c r="O609" s="5"/>
      <c r="P609" s="5"/>
      <c r="Q609" s="5"/>
      <c r="R609" s="5"/>
      <c r="S609" s="5"/>
      <c r="T609" s="5"/>
      <c r="U609" s="5"/>
      <c r="V609" s="5"/>
      <c r="W609" s="177"/>
      <c r="X609" s="5"/>
      <c r="Y609" s="5"/>
    </row>
    <row r="610" spans="1:25" ht="15" customHeight="1" x14ac:dyDescent="0.15">
      <c r="A610" s="116">
        <f t="shared" si="9"/>
        <v>2018</v>
      </c>
      <c r="B610" s="105">
        <v>43193</v>
      </c>
      <c r="C610" s="183">
        <v>3.02</v>
      </c>
      <c r="D610" s="181">
        <f ca="1">STDEV(C610:OFFSET(C610,D$4,0))/AVERAGE(C610:OFFSET(C610,D$4,0))</f>
        <v>2.0302355225027734E-2</v>
      </c>
      <c r="E610" s="116">
        <v>4.12</v>
      </c>
      <c r="F610" s="181">
        <v>7.4290366504890203E-3</v>
      </c>
      <c r="G610" s="34"/>
      <c r="H610" s="181"/>
      <c r="I610" s="5"/>
      <c r="J610" s="5"/>
      <c r="K610" s="5"/>
      <c r="L610" s="5"/>
      <c r="M610" s="5"/>
      <c r="N610" s="5"/>
      <c r="O610" s="5"/>
      <c r="P610" s="5"/>
      <c r="Q610" s="5"/>
      <c r="R610" s="5"/>
      <c r="S610" s="5"/>
      <c r="T610" s="5"/>
      <c r="U610" s="5"/>
      <c r="V610" s="5"/>
      <c r="W610" s="177"/>
      <c r="X610" s="5"/>
      <c r="Y610" s="5"/>
    </row>
    <row r="611" spans="1:25" ht="15" customHeight="1" x14ac:dyDescent="0.15">
      <c r="A611" s="116">
        <f t="shared" si="9"/>
        <v>2018</v>
      </c>
      <c r="B611" s="105">
        <v>43192</v>
      </c>
      <c r="C611" s="183">
        <v>2.97</v>
      </c>
      <c r="D611" s="181">
        <f ca="1">STDEV(C611:OFFSET(C611,D$4,0))/AVERAGE(C611:OFFSET(C611,D$4,0))</f>
        <v>1.9798415511693201E-2</v>
      </c>
      <c r="E611" s="116">
        <v>4.07</v>
      </c>
      <c r="F611" s="181">
        <v>7.5247247895154704E-3</v>
      </c>
      <c r="G611" s="34"/>
      <c r="H611" s="181"/>
      <c r="I611" s="5"/>
      <c r="J611" s="5"/>
      <c r="K611" s="5"/>
      <c r="L611" s="5"/>
      <c r="M611" s="5"/>
      <c r="N611" s="5"/>
      <c r="O611" s="5"/>
      <c r="P611" s="5"/>
      <c r="Q611" s="5"/>
      <c r="R611" s="5"/>
      <c r="S611" s="5"/>
      <c r="T611" s="5"/>
      <c r="U611" s="5"/>
      <c r="V611" s="5"/>
      <c r="W611" s="177"/>
      <c r="X611" s="5"/>
      <c r="Y611" s="5"/>
    </row>
    <row r="612" spans="1:25" ht="15" customHeight="1" x14ac:dyDescent="0.15">
      <c r="A612" s="116">
        <f t="shared" si="9"/>
        <v>2018</v>
      </c>
      <c r="B612" s="105">
        <v>43188</v>
      </c>
      <c r="C612" s="183">
        <v>2.97</v>
      </c>
      <c r="D612" s="181">
        <f ca="1">STDEV(C612:OFFSET(C612,D$4,0))/AVERAGE(C612:OFFSET(C612,D$4,0))</f>
        <v>1.8363586553513916E-2</v>
      </c>
      <c r="E612" s="116">
        <v>4.07</v>
      </c>
      <c r="F612" s="181">
        <v>7.0593686587872798E-3</v>
      </c>
      <c r="G612" s="34"/>
      <c r="H612" s="181"/>
      <c r="I612" s="5"/>
      <c r="J612" s="5"/>
      <c r="K612" s="5"/>
      <c r="L612" s="5"/>
      <c r="M612" s="5"/>
      <c r="N612" s="5"/>
      <c r="O612" s="5"/>
      <c r="P612" s="5"/>
      <c r="Q612" s="5"/>
      <c r="R612" s="5"/>
      <c r="S612" s="5"/>
      <c r="T612" s="5"/>
      <c r="U612" s="5"/>
      <c r="V612" s="5"/>
      <c r="W612" s="177"/>
      <c r="X612" s="5"/>
      <c r="Y612" s="5"/>
    </row>
    <row r="613" spans="1:25" ht="15" customHeight="1" x14ac:dyDescent="0.15">
      <c r="A613" s="116">
        <f t="shared" si="9"/>
        <v>2018</v>
      </c>
      <c r="B613" s="105">
        <v>43187</v>
      </c>
      <c r="C613" s="183">
        <v>3.01</v>
      </c>
      <c r="D613" s="181">
        <f ca="1">STDEV(C613:OFFSET(C613,D$4,0))/AVERAGE(C613:OFFSET(C613,D$4,0))</f>
        <v>1.6186436357978329E-2</v>
      </c>
      <c r="E613" s="116">
        <v>4.1100000000000003</v>
      </c>
      <c r="F613" s="181">
        <v>6.9053267590661596E-3</v>
      </c>
      <c r="G613" s="34"/>
      <c r="H613" s="181"/>
      <c r="I613" s="5"/>
      <c r="J613" s="5"/>
      <c r="K613" s="5"/>
      <c r="L613" s="5"/>
      <c r="M613" s="5"/>
      <c r="N613" s="5"/>
      <c r="O613" s="5"/>
      <c r="P613" s="5"/>
      <c r="Q613" s="5"/>
      <c r="R613" s="5"/>
      <c r="S613" s="5"/>
      <c r="T613" s="5"/>
      <c r="U613" s="5"/>
      <c r="V613" s="5"/>
      <c r="W613" s="177"/>
      <c r="X613" s="5"/>
      <c r="Y613" s="5"/>
    </row>
    <row r="614" spans="1:25" ht="15" customHeight="1" x14ac:dyDescent="0.15">
      <c r="A614" s="116">
        <f t="shared" si="9"/>
        <v>2018</v>
      </c>
      <c r="B614" s="105">
        <v>43186</v>
      </c>
      <c r="C614" s="183">
        <v>3.03</v>
      </c>
      <c r="D614" s="181">
        <f ca="1">STDEV(C614:OFFSET(C614,D$4,0))/AVERAGE(C614:OFFSET(C614,D$4,0))</f>
        <v>1.4824210442320586E-2</v>
      </c>
      <c r="E614" s="116">
        <v>4.12</v>
      </c>
      <c r="F614" s="181">
        <v>7.1940923119395697E-3</v>
      </c>
      <c r="G614" s="34"/>
      <c r="H614" s="181"/>
      <c r="I614" s="5"/>
      <c r="J614" s="5"/>
      <c r="K614" s="5"/>
      <c r="L614" s="5"/>
      <c r="M614" s="5"/>
      <c r="N614" s="5"/>
      <c r="O614" s="5"/>
      <c r="P614" s="5"/>
      <c r="Q614" s="5"/>
      <c r="R614" s="5"/>
      <c r="S614" s="5"/>
      <c r="T614" s="5"/>
      <c r="U614" s="5"/>
      <c r="V614" s="5"/>
      <c r="W614" s="177"/>
      <c r="X614" s="5"/>
      <c r="Y614" s="5"/>
    </row>
    <row r="615" spans="1:25" ht="15" customHeight="1" x14ac:dyDescent="0.15">
      <c r="A615" s="116">
        <f t="shared" si="9"/>
        <v>2018</v>
      </c>
      <c r="B615" s="105">
        <v>43185</v>
      </c>
      <c r="C615" s="183">
        <v>3.08</v>
      </c>
      <c r="D615" s="181">
        <f ca="1">STDEV(C615:OFFSET(C615,D$4,0))/AVERAGE(C615:OFFSET(C615,D$4,0))</f>
        <v>1.3739877035724202E-2</v>
      </c>
      <c r="E615" s="116">
        <v>4.1500000000000004</v>
      </c>
      <c r="F615" s="181">
        <v>7.4986803337228E-3</v>
      </c>
      <c r="G615" s="34"/>
      <c r="H615" s="181"/>
      <c r="I615" s="5"/>
      <c r="J615" s="5"/>
      <c r="K615" s="5"/>
      <c r="L615" s="5"/>
      <c r="M615" s="5"/>
      <c r="N615" s="5"/>
      <c r="O615" s="5"/>
      <c r="P615" s="5"/>
      <c r="Q615" s="5"/>
      <c r="R615" s="5"/>
      <c r="S615" s="5"/>
      <c r="T615" s="5"/>
      <c r="U615" s="5"/>
      <c r="V615" s="5"/>
      <c r="W615" s="177"/>
      <c r="X615" s="5"/>
      <c r="Y615" s="5"/>
    </row>
    <row r="616" spans="1:25" ht="15" customHeight="1" x14ac:dyDescent="0.15">
      <c r="A616" s="116">
        <f t="shared" si="9"/>
        <v>2018</v>
      </c>
      <c r="B616" s="105">
        <v>43182</v>
      </c>
      <c r="C616" s="183">
        <v>3.06</v>
      </c>
      <c r="D616" s="181">
        <f ca="1">STDEV(C616:OFFSET(C616,D$4,0))/AVERAGE(C616:OFFSET(C616,D$4,0))</f>
        <v>1.3455123995643584E-2</v>
      </c>
      <c r="E616" s="116">
        <v>4.1500000000000004</v>
      </c>
      <c r="F616" s="181">
        <v>7.7120658502158098E-3</v>
      </c>
      <c r="G616" s="34"/>
      <c r="H616" s="181"/>
      <c r="I616" s="5"/>
      <c r="J616" s="5"/>
      <c r="K616" s="5"/>
      <c r="L616" s="5"/>
      <c r="M616" s="5"/>
      <c r="N616" s="5"/>
      <c r="O616" s="5"/>
      <c r="P616" s="5"/>
      <c r="Q616" s="5"/>
      <c r="R616" s="5"/>
      <c r="S616" s="5"/>
      <c r="T616" s="5"/>
      <c r="U616" s="5"/>
      <c r="V616" s="5"/>
      <c r="W616" s="177"/>
      <c r="X616" s="5"/>
      <c r="Y616" s="5"/>
    </row>
    <row r="617" spans="1:25" ht="15" customHeight="1" x14ac:dyDescent="0.15">
      <c r="A617" s="116">
        <f t="shared" si="9"/>
        <v>2018</v>
      </c>
      <c r="B617" s="105">
        <v>43181</v>
      </c>
      <c r="C617" s="183">
        <v>3.06</v>
      </c>
      <c r="D617" s="181">
        <f ca="1">STDEV(C617:OFFSET(C617,D$4,0))/AVERAGE(C617:OFFSET(C617,D$4,0))</f>
        <v>1.2820561081445336E-2</v>
      </c>
      <c r="E617" s="116">
        <v>4.13</v>
      </c>
      <c r="F617" s="181">
        <v>8.1411753808800502E-3</v>
      </c>
      <c r="G617" s="34"/>
      <c r="H617" s="181"/>
      <c r="I617" s="5"/>
      <c r="J617" s="5"/>
      <c r="K617" s="5"/>
      <c r="L617" s="5"/>
      <c r="M617" s="5"/>
      <c r="N617" s="5"/>
      <c r="O617" s="5"/>
      <c r="P617" s="5"/>
      <c r="Q617" s="5"/>
      <c r="R617" s="5"/>
      <c r="S617" s="5"/>
      <c r="T617" s="5"/>
      <c r="U617" s="5"/>
      <c r="V617" s="5"/>
      <c r="W617" s="177"/>
      <c r="X617" s="5"/>
      <c r="Y617" s="5"/>
    </row>
    <row r="618" spans="1:25" ht="15" customHeight="1" x14ac:dyDescent="0.15">
      <c r="A618" s="116">
        <f t="shared" si="9"/>
        <v>2018</v>
      </c>
      <c r="B618" s="105">
        <v>43180</v>
      </c>
      <c r="C618" s="183">
        <v>3.12</v>
      </c>
      <c r="D618" s="181">
        <f ca="1">STDEV(C618:OFFSET(C618,D$4,0))/AVERAGE(C618:OFFSET(C618,D$4,0))</f>
        <v>1.2820561081445334E-2</v>
      </c>
      <c r="E618" s="116">
        <v>4.18</v>
      </c>
      <c r="F618" s="181">
        <v>9.9811622341922906E-3</v>
      </c>
      <c r="G618" s="34"/>
      <c r="H618" s="181"/>
      <c r="I618" s="5"/>
      <c r="J618" s="5"/>
      <c r="K618" s="5"/>
      <c r="L618" s="5"/>
      <c r="M618" s="5"/>
      <c r="N618" s="5"/>
      <c r="O618" s="5"/>
      <c r="P618" s="5"/>
      <c r="Q618" s="5"/>
      <c r="R618" s="5"/>
      <c r="S618" s="5"/>
      <c r="T618" s="5"/>
      <c r="U618" s="5"/>
      <c r="V618" s="5"/>
      <c r="W618" s="177"/>
      <c r="X618" s="5"/>
      <c r="Y618" s="5"/>
    </row>
    <row r="619" spans="1:25" ht="15" customHeight="1" x14ac:dyDescent="0.15">
      <c r="A619" s="116">
        <f t="shared" si="9"/>
        <v>2018</v>
      </c>
      <c r="B619" s="105">
        <v>43179</v>
      </c>
      <c r="C619" s="183">
        <v>3.12</v>
      </c>
      <c r="D619" s="181">
        <f ca="1">STDEV(C619:OFFSET(C619,D$4,0))/AVERAGE(C619:OFFSET(C619,D$4,0))</f>
        <v>1.3852075559578181E-2</v>
      </c>
      <c r="E619" s="116">
        <v>4.16</v>
      </c>
      <c r="F619" s="181">
        <v>1.06539796682492E-2</v>
      </c>
      <c r="G619" s="34"/>
      <c r="H619" s="181"/>
      <c r="I619" s="5"/>
      <c r="J619" s="5"/>
      <c r="K619" s="5"/>
      <c r="L619" s="5"/>
      <c r="M619" s="5"/>
      <c r="N619" s="5"/>
      <c r="O619" s="5"/>
      <c r="P619" s="5"/>
      <c r="Q619" s="5"/>
      <c r="R619" s="5"/>
      <c r="S619" s="5"/>
      <c r="T619" s="5"/>
      <c r="U619" s="5"/>
      <c r="V619" s="5"/>
      <c r="W619" s="177"/>
      <c r="X619" s="5"/>
      <c r="Y619" s="5"/>
    </row>
    <row r="620" spans="1:25" ht="15" customHeight="1" x14ac:dyDescent="0.15">
      <c r="A620" s="116">
        <f t="shared" si="9"/>
        <v>2018</v>
      </c>
      <c r="B620" s="105">
        <v>43178</v>
      </c>
      <c r="C620" s="183">
        <v>3.09</v>
      </c>
      <c r="D620" s="181">
        <f ca="1">STDEV(C620:OFFSET(C620,D$4,0))/AVERAGE(C620:OFFSET(C620,D$4,0))</f>
        <v>1.4131171031710214E-2</v>
      </c>
      <c r="E620" s="116">
        <v>4.12</v>
      </c>
      <c r="F620" s="181">
        <v>1.0897977594511899E-2</v>
      </c>
      <c r="G620" s="34"/>
      <c r="H620" s="181"/>
      <c r="I620" s="5"/>
      <c r="J620" s="5"/>
      <c r="K620" s="5"/>
      <c r="L620" s="5"/>
      <c r="M620" s="5"/>
      <c r="N620" s="5"/>
      <c r="O620" s="5"/>
      <c r="P620" s="5"/>
      <c r="Q620" s="5"/>
      <c r="R620" s="5"/>
      <c r="S620" s="5"/>
      <c r="T620" s="5"/>
      <c r="U620" s="5"/>
      <c r="V620" s="5"/>
      <c r="W620" s="177"/>
      <c r="X620" s="5"/>
      <c r="Y620" s="5"/>
    </row>
    <row r="621" spans="1:25" ht="15" customHeight="1" x14ac:dyDescent="0.15">
      <c r="A621" s="116">
        <f t="shared" si="9"/>
        <v>2018</v>
      </c>
      <c r="B621" s="105">
        <v>43175</v>
      </c>
      <c r="C621" s="183">
        <v>3.08</v>
      </c>
      <c r="D621" s="181">
        <f ca="1">STDEV(C621:OFFSET(C621,D$4,0))/AVERAGE(C621:OFFSET(C621,D$4,0))</f>
        <v>1.5543514814152041E-2</v>
      </c>
      <c r="E621" s="116">
        <v>4.12</v>
      </c>
      <c r="F621" s="181">
        <v>1.2686766095460199E-2</v>
      </c>
      <c r="G621" s="34"/>
      <c r="H621" s="181"/>
      <c r="I621" s="5"/>
      <c r="J621" s="5"/>
      <c r="K621" s="5"/>
      <c r="L621" s="5"/>
      <c r="M621" s="5"/>
      <c r="N621" s="5"/>
      <c r="O621" s="5"/>
      <c r="P621" s="5"/>
      <c r="Q621" s="5"/>
      <c r="R621" s="5"/>
      <c r="S621" s="5"/>
      <c r="T621" s="5"/>
      <c r="U621" s="5"/>
      <c r="V621" s="5"/>
      <c r="W621" s="177"/>
      <c r="X621" s="5"/>
      <c r="Y621" s="5"/>
    </row>
    <row r="622" spans="1:25" ht="15" customHeight="1" x14ac:dyDescent="0.15">
      <c r="A622" s="116">
        <f t="shared" si="9"/>
        <v>2018</v>
      </c>
      <c r="B622" s="105">
        <v>43174</v>
      </c>
      <c r="C622" s="183">
        <v>3.05</v>
      </c>
      <c r="D622" s="181">
        <f ca="1">STDEV(C622:OFFSET(C622,D$4,0))/AVERAGE(C622:OFFSET(C622,D$4,0))</f>
        <v>1.8388448786554604E-2</v>
      </c>
      <c r="E622" s="116">
        <v>4.0999999999999996</v>
      </c>
      <c r="F622" s="181">
        <v>1.5248738473987E-2</v>
      </c>
      <c r="G622" s="34"/>
      <c r="H622" s="181"/>
      <c r="I622" s="5"/>
      <c r="J622" s="5"/>
      <c r="K622" s="5"/>
      <c r="L622" s="5"/>
      <c r="M622" s="5"/>
      <c r="N622" s="5"/>
      <c r="O622" s="5"/>
      <c r="P622" s="5"/>
      <c r="Q622" s="5"/>
      <c r="R622" s="5"/>
      <c r="S622" s="5"/>
      <c r="T622" s="5"/>
      <c r="U622" s="5"/>
      <c r="V622" s="5"/>
      <c r="W622" s="177"/>
      <c r="X622" s="5"/>
      <c r="Y622" s="5"/>
    </row>
    <row r="623" spans="1:25" ht="15" customHeight="1" x14ac:dyDescent="0.15">
      <c r="A623" s="116">
        <f t="shared" si="9"/>
        <v>2018</v>
      </c>
      <c r="B623" s="105">
        <v>43173</v>
      </c>
      <c r="C623" s="183">
        <v>3.05</v>
      </c>
      <c r="D623" s="181">
        <f ca="1">STDEV(C623:OFFSET(C623,D$4,0))/AVERAGE(C623:OFFSET(C623,D$4,0))</f>
        <v>1.9717549245278344E-2</v>
      </c>
      <c r="E623" s="116">
        <v>4.0999999999999996</v>
      </c>
      <c r="F623" s="181">
        <v>1.67446474551299E-2</v>
      </c>
      <c r="G623" s="34"/>
      <c r="H623" s="181"/>
      <c r="I623" s="5"/>
      <c r="J623" s="5"/>
      <c r="K623" s="5"/>
      <c r="L623" s="5"/>
      <c r="M623" s="5"/>
      <c r="N623" s="5"/>
      <c r="O623" s="5"/>
      <c r="P623" s="5"/>
      <c r="Q623" s="5"/>
      <c r="R623" s="5"/>
      <c r="S623" s="5"/>
      <c r="T623" s="5"/>
      <c r="U623" s="5"/>
      <c r="V623" s="5"/>
      <c r="W623" s="177"/>
      <c r="X623" s="5"/>
      <c r="Y623" s="5"/>
    </row>
    <row r="624" spans="1:25" ht="15" customHeight="1" x14ac:dyDescent="0.15">
      <c r="A624" s="116">
        <f t="shared" si="9"/>
        <v>2018</v>
      </c>
      <c r="B624" s="105">
        <v>43172</v>
      </c>
      <c r="C624" s="183">
        <v>3.1</v>
      </c>
      <c r="D624" s="181">
        <f ca="1">STDEV(C624:OFFSET(C624,D$4,0))/AVERAGE(C624:OFFSET(C624,D$4,0))</f>
        <v>2.1945114062147671E-2</v>
      </c>
      <c r="E624" s="116">
        <v>4.13</v>
      </c>
      <c r="F624" s="181">
        <v>1.8564176144344101E-2</v>
      </c>
      <c r="G624" s="34"/>
      <c r="H624" s="181"/>
      <c r="I624" s="5"/>
      <c r="J624" s="5"/>
      <c r="K624" s="5"/>
      <c r="L624" s="5"/>
      <c r="M624" s="5"/>
      <c r="N624" s="5"/>
      <c r="O624" s="5"/>
      <c r="P624" s="5"/>
      <c r="Q624" s="5"/>
      <c r="R624" s="5"/>
      <c r="S624" s="5"/>
      <c r="T624" s="5"/>
      <c r="U624" s="5"/>
      <c r="V624" s="5"/>
      <c r="W624" s="177"/>
      <c r="X624" s="5"/>
      <c r="Y624" s="5"/>
    </row>
    <row r="625" spans="1:25" ht="15" customHeight="1" x14ac:dyDescent="0.15">
      <c r="A625" s="116">
        <f t="shared" si="9"/>
        <v>2018</v>
      </c>
      <c r="B625" s="105">
        <v>43171</v>
      </c>
      <c r="C625" s="183">
        <v>3.13</v>
      </c>
      <c r="D625" s="181">
        <f ca="1">STDEV(C625:OFFSET(C625,D$4,0))/AVERAGE(C625:OFFSET(C625,D$4,0))</f>
        <v>2.4968728255189164E-2</v>
      </c>
      <c r="E625" s="116">
        <v>4.1500000000000004</v>
      </c>
      <c r="F625" s="181">
        <v>2.0558084642680399E-2</v>
      </c>
      <c r="G625" s="34"/>
      <c r="H625" s="181"/>
      <c r="I625" s="5"/>
      <c r="J625" s="5"/>
      <c r="K625" s="5"/>
      <c r="L625" s="5"/>
      <c r="M625" s="5"/>
      <c r="N625" s="5"/>
      <c r="O625" s="5"/>
      <c r="P625" s="5"/>
      <c r="Q625" s="5"/>
      <c r="R625" s="5"/>
      <c r="S625" s="5"/>
      <c r="T625" s="5"/>
      <c r="U625" s="5"/>
      <c r="V625" s="5"/>
      <c r="W625" s="177"/>
      <c r="X625" s="5"/>
      <c r="Y625" s="5"/>
    </row>
    <row r="626" spans="1:25" ht="15" customHeight="1" x14ac:dyDescent="0.15">
      <c r="A626" s="116">
        <f t="shared" si="9"/>
        <v>2018</v>
      </c>
      <c r="B626" s="105">
        <v>43168</v>
      </c>
      <c r="C626" s="183">
        <v>3.16</v>
      </c>
      <c r="D626" s="181">
        <f ca="1">STDEV(C626:OFFSET(C626,D$4,0))/AVERAGE(C626:OFFSET(C626,D$4,0))</f>
        <v>2.8006351892785022E-2</v>
      </c>
      <c r="E626" s="116">
        <v>4.18</v>
      </c>
      <c r="F626" s="181">
        <v>2.2635754017967101E-2</v>
      </c>
      <c r="G626" s="34"/>
      <c r="H626" s="181"/>
      <c r="I626" s="5"/>
      <c r="J626" s="5"/>
      <c r="K626" s="5"/>
      <c r="L626" s="5"/>
      <c r="M626" s="5"/>
      <c r="N626" s="5"/>
      <c r="O626" s="5"/>
      <c r="P626" s="5"/>
      <c r="Q626" s="5"/>
      <c r="R626" s="5"/>
      <c r="S626" s="5"/>
      <c r="T626" s="5"/>
      <c r="U626" s="5"/>
      <c r="V626" s="5"/>
      <c r="W626" s="177"/>
      <c r="X626" s="5"/>
      <c r="Y626" s="5"/>
    </row>
    <row r="627" spans="1:25" ht="15" customHeight="1" x14ac:dyDescent="0.15">
      <c r="A627" s="116">
        <f t="shared" si="9"/>
        <v>2018</v>
      </c>
      <c r="B627" s="105">
        <v>43167</v>
      </c>
      <c r="C627" s="183">
        <v>3.13</v>
      </c>
      <c r="D627" s="181">
        <f ca="1">STDEV(C627:OFFSET(C627,D$4,0))/AVERAGE(C627:OFFSET(C627,D$4,0))</f>
        <v>2.9527132952949928E-2</v>
      </c>
      <c r="E627" s="116">
        <v>4.1500000000000004</v>
      </c>
      <c r="F627" s="181">
        <v>2.3122862539560599E-2</v>
      </c>
      <c r="G627" s="34"/>
      <c r="H627" s="181"/>
      <c r="I627" s="5"/>
      <c r="J627" s="5"/>
      <c r="K627" s="5"/>
      <c r="L627" s="5"/>
      <c r="M627" s="5"/>
      <c r="N627" s="5"/>
      <c r="O627" s="5"/>
      <c r="P627" s="5"/>
      <c r="Q627" s="5"/>
      <c r="R627" s="5"/>
      <c r="S627" s="5"/>
      <c r="T627" s="5"/>
      <c r="U627" s="5"/>
      <c r="V627" s="5"/>
      <c r="W627" s="177"/>
      <c r="X627" s="5"/>
      <c r="Y627" s="5"/>
    </row>
    <row r="628" spans="1:25" ht="15" customHeight="1" x14ac:dyDescent="0.15">
      <c r="A628" s="116">
        <f t="shared" si="9"/>
        <v>2018</v>
      </c>
      <c r="B628" s="105">
        <v>43166</v>
      </c>
      <c r="C628" s="183">
        <v>3.15</v>
      </c>
      <c r="D628" s="181">
        <f ca="1">STDEV(C628:OFFSET(C628,D$4,0))/AVERAGE(C628:OFFSET(C628,D$4,0))</f>
        <v>3.1567928828025692E-2</v>
      </c>
      <c r="E628" s="116">
        <v>4.16</v>
      </c>
      <c r="F628" s="181">
        <v>2.4093640603798299E-2</v>
      </c>
      <c r="G628" s="34"/>
      <c r="H628" s="181"/>
      <c r="I628" s="5"/>
      <c r="J628" s="5"/>
      <c r="K628" s="5"/>
      <c r="L628" s="5"/>
      <c r="M628" s="5"/>
      <c r="N628" s="5"/>
      <c r="O628" s="5"/>
      <c r="P628" s="5"/>
      <c r="Q628" s="5"/>
      <c r="R628" s="5"/>
      <c r="S628" s="5"/>
      <c r="T628" s="5"/>
      <c r="U628" s="5"/>
      <c r="V628" s="5"/>
      <c r="W628" s="177"/>
      <c r="X628" s="5"/>
      <c r="Y628" s="5"/>
    </row>
    <row r="629" spans="1:25" ht="15" customHeight="1" x14ac:dyDescent="0.15">
      <c r="A629" s="116">
        <f t="shared" si="9"/>
        <v>2018</v>
      </c>
      <c r="B629" s="105">
        <v>43165</v>
      </c>
      <c r="C629" s="183">
        <v>3.14</v>
      </c>
      <c r="D629" s="181">
        <f ca="1">STDEV(C629:OFFSET(C629,D$4,0))/AVERAGE(C629:OFFSET(C629,D$4,0))</f>
        <v>3.2665078675444499E-2</v>
      </c>
      <c r="E629" s="116">
        <v>4.1500000000000004</v>
      </c>
      <c r="F629" s="181">
        <v>2.4495459951354999E-2</v>
      </c>
      <c r="G629" s="34"/>
      <c r="H629" s="181"/>
      <c r="I629" s="5"/>
      <c r="J629" s="5"/>
      <c r="K629" s="5"/>
      <c r="L629" s="5"/>
      <c r="M629" s="5"/>
      <c r="N629" s="5"/>
      <c r="O629" s="5"/>
      <c r="P629" s="5"/>
      <c r="Q629" s="5"/>
      <c r="R629" s="5"/>
      <c r="S629" s="5"/>
      <c r="T629" s="5"/>
      <c r="U629" s="5"/>
      <c r="V629" s="5"/>
      <c r="W629" s="177"/>
      <c r="X629" s="5"/>
      <c r="Y629" s="5"/>
    </row>
    <row r="630" spans="1:25" ht="15" customHeight="1" x14ac:dyDescent="0.15">
      <c r="A630" s="116">
        <f t="shared" si="9"/>
        <v>2018</v>
      </c>
      <c r="B630" s="105">
        <v>43164</v>
      </c>
      <c r="C630" s="183">
        <v>3.16</v>
      </c>
      <c r="D630" s="181">
        <f ca="1">STDEV(C630:OFFSET(C630,D$4,0))/AVERAGE(C630:OFFSET(C630,D$4,0))</f>
        <v>3.396986708912704E-2</v>
      </c>
      <c r="E630" s="116">
        <v>4.1399999999999997</v>
      </c>
      <c r="F630" s="181">
        <v>2.49284476605354E-2</v>
      </c>
      <c r="G630" s="34"/>
      <c r="H630" s="181"/>
      <c r="I630" s="5"/>
      <c r="J630" s="5"/>
      <c r="K630" s="5"/>
      <c r="L630" s="5"/>
      <c r="M630" s="5"/>
      <c r="N630" s="5"/>
      <c r="O630" s="5"/>
      <c r="P630" s="5"/>
      <c r="Q630" s="5"/>
      <c r="R630" s="5"/>
      <c r="S630" s="5"/>
      <c r="T630" s="5"/>
      <c r="U630" s="5"/>
      <c r="V630" s="5"/>
      <c r="W630" s="177"/>
      <c r="X630" s="5"/>
      <c r="Y630" s="5"/>
    </row>
    <row r="631" spans="1:25" ht="15" customHeight="1" x14ac:dyDescent="0.15">
      <c r="A631" s="116">
        <f t="shared" si="9"/>
        <v>2018</v>
      </c>
      <c r="B631" s="105">
        <v>43161</v>
      </c>
      <c r="C631" s="183">
        <v>3.14</v>
      </c>
      <c r="D631" s="181">
        <f ca="1">STDEV(C631:OFFSET(C631,D$4,0))/AVERAGE(C631:OFFSET(C631,D$4,0))</f>
        <v>3.5062832122525318E-2</v>
      </c>
      <c r="E631" s="116">
        <v>4.12</v>
      </c>
      <c r="F631" s="181">
        <v>2.55147558511628E-2</v>
      </c>
      <c r="G631" s="34"/>
      <c r="H631" s="181"/>
      <c r="I631" s="5"/>
      <c r="J631" s="5"/>
      <c r="K631" s="5"/>
      <c r="L631" s="5"/>
      <c r="M631" s="5"/>
      <c r="N631" s="5"/>
      <c r="O631" s="5"/>
      <c r="P631" s="5"/>
      <c r="Q631" s="5"/>
      <c r="R631" s="5"/>
      <c r="S631" s="5"/>
      <c r="T631" s="5"/>
      <c r="U631" s="5"/>
      <c r="V631" s="5"/>
      <c r="W631" s="177"/>
      <c r="X631" s="5"/>
      <c r="Y631" s="5"/>
    </row>
    <row r="632" spans="1:25" ht="15" customHeight="1" x14ac:dyDescent="0.15">
      <c r="A632" s="116">
        <f t="shared" si="9"/>
        <v>2018</v>
      </c>
      <c r="B632" s="105">
        <v>43160</v>
      </c>
      <c r="C632" s="183">
        <v>3.09</v>
      </c>
      <c r="D632" s="181">
        <f ca="1">STDEV(C632:OFFSET(C632,D$4,0))/AVERAGE(C632:OFFSET(C632,D$4,0))</f>
        <v>3.7200740135561697E-2</v>
      </c>
      <c r="E632" s="116">
        <v>4.07</v>
      </c>
      <c r="F632" s="181">
        <v>2.6611828705611899E-2</v>
      </c>
      <c r="G632" s="34"/>
      <c r="H632" s="181"/>
      <c r="I632" s="5"/>
      <c r="J632" s="5"/>
      <c r="K632" s="5"/>
      <c r="L632" s="5"/>
      <c r="M632" s="5"/>
      <c r="N632" s="5"/>
      <c r="O632" s="5"/>
      <c r="P632" s="5"/>
      <c r="Q632" s="5"/>
      <c r="R632" s="5"/>
      <c r="S632" s="5"/>
      <c r="T632" s="5"/>
      <c r="U632" s="5"/>
      <c r="V632" s="5"/>
      <c r="W632" s="177"/>
      <c r="X632" s="5"/>
      <c r="Y632" s="5"/>
    </row>
    <row r="633" spans="1:25" ht="15" customHeight="1" x14ac:dyDescent="0.15">
      <c r="A633" s="116">
        <f t="shared" si="9"/>
        <v>2018</v>
      </c>
      <c r="B633" s="105">
        <v>43159</v>
      </c>
      <c r="C633" s="183">
        <v>3.13</v>
      </c>
      <c r="D633" s="181">
        <f ca="1">STDEV(C633:OFFSET(C633,D$4,0))/AVERAGE(C633:OFFSET(C633,D$4,0))</f>
        <v>3.9478512865499818E-2</v>
      </c>
      <c r="E633" s="116">
        <v>4.0999999999999996</v>
      </c>
      <c r="F633" s="181">
        <v>2.7928604834712399E-2</v>
      </c>
      <c r="G633" s="34"/>
      <c r="H633" s="181"/>
      <c r="I633" s="5"/>
      <c r="J633" s="5"/>
      <c r="K633" s="5"/>
      <c r="L633" s="5"/>
      <c r="M633" s="5"/>
      <c r="N633" s="5"/>
      <c r="O633" s="5"/>
      <c r="P633" s="5"/>
      <c r="Q633" s="5"/>
      <c r="R633" s="5"/>
      <c r="S633" s="5"/>
      <c r="T633" s="5"/>
      <c r="U633" s="5"/>
      <c r="V633" s="5"/>
      <c r="W633" s="177"/>
      <c r="X633" s="5"/>
      <c r="Y633" s="5"/>
    </row>
    <row r="634" spans="1:25" ht="15" customHeight="1" x14ac:dyDescent="0.15">
      <c r="A634" s="116">
        <f t="shared" si="9"/>
        <v>2018</v>
      </c>
      <c r="B634" s="105">
        <v>43158</v>
      </c>
      <c r="C634" s="183">
        <v>3.17</v>
      </c>
      <c r="D634" s="181">
        <f ca="1">STDEV(C634:OFFSET(C634,D$4,0))/AVERAGE(C634:OFFSET(C634,D$4,0))</f>
        <v>4.0870486753340277E-2</v>
      </c>
      <c r="E634" s="116">
        <v>4.1399999999999997</v>
      </c>
      <c r="F634" s="181">
        <v>2.8623316268398501E-2</v>
      </c>
      <c r="G634" s="34"/>
      <c r="H634" s="181"/>
      <c r="I634" s="5"/>
      <c r="J634" s="5"/>
      <c r="K634" s="5"/>
      <c r="L634" s="5"/>
      <c r="M634" s="5"/>
      <c r="N634" s="5"/>
      <c r="O634" s="5"/>
      <c r="P634" s="5"/>
      <c r="Q634" s="5"/>
      <c r="R634" s="5"/>
      <c r="S634" s="5"/>
      <c r="T634" s="5"/>
      <c r="U634" s="5"/>
      <c r="V634" s="5"/>
      <c r="W634" s="177"/>
      <c r="X634" s="5"/>
      <c r="Y634" s="5"/>
    </row>
    <row r="635" spans="1:25" ht="15" customHeight="1" x14ac:dyDescent="0.15">
      <c r="A635" s="116">
        <f t="shared" si="9"/>
        <v>2018</v>
      </c>
      <c r="B635" s="105">
        <v>43157</v>
      </c>
      <c r="C635" s="183">
        <v>3.15</v>
      </c>
      <c r="D635" s="181">
        <f ca="1">STDEV(C635:OFFSET(C635,D$4,0))/AVERAGE(C635:OFFSET(C635,D$4,0))</f>
        <v>4.0797247896315114E-2</v>
      </c>
      <c r="E635" s="116">
        <v>4.12</v>
      </c>
      <c r="F635" s="181">
        <v>2.8784438653264001E-2</v>
      </c>
      <c r="G635" s="34"/>
      <c r="H635" s="181"/>
      <c r="I635" s="5"/>
      <c r="J635" s="5"/>
      <c r="K635" s="5"/>
      <c r="L635" s="5"/>
      <c r="M635" s="5"/>
      <c r="N635" s="5"/>
      <c r="O635" s="5"/>
      <c r="P635" s="5"/>
      <c r="Q635" s="5"/>
      <c r="R635" s="5"/>
      <c r="S635" s="5"/>
      <c r="T635" s="5"/>
      <c r="U635" s="5"/>
      <c r="V635" s="5"/>
      <c r="W635" s="177"/>
      <c r="X635" s="5"/>
      <c r="Y635" s="5"/>
    </row>
    <row r="636" spans="1:25" ht="15" customHeight="1" x14ac:dyDescent="0.15">
      <c r="A636" s="116">
        <f t="shared" si="9"/>
        <v>2018</v>
      </c>
      <c r="B636" s="105">
        <v>43154</v>
      </c>
      <c r="C636" s="183">
        <v>3.16</v>
      </c>
      <c r="D636" s="181">
        <f ca="1">STDEV(C636:OFFSET(C636,D$4,0))/AVERAGE(C636:OFFSET(C636,D$4,0))</f>
        <v>4.1116858820783093E-2</v>
      </c>
      <c r="E636" s="116">
        <v>4.12</v>
      </c>
      <c r="F636" s="181">
        <v>2.8585286589418401E-2</v>
      </c>
      <c r="G636" s="34"/>
      <c r="H636" s="181"/>
      <c r="I636" s="5"/>
      <c r="J636" s="5"/>
      <c r="K636" s="5"/>
      <c r="L636" s="5"/>
      <c r="M636" s="5"/>
      <c r="N636" s="5"/>
      <c r="O636" s="5"/>
      <c r="P636" s="5"/>
      <c r="Q636" s="5"/>
      <c r="R636" s="5"/>
      <c r="S636" s="5"/>
      <c r="T636" s="5"/>
      <c r="U636" s="5"/>
      <c r="V636" s="5"/>
      <c r="W636" s="177"/>
      <c r="X636" s="5"/>
      <c r="Y636" s="5"/>
    </row>
    <row r="637" spans="1:25" ht="15" customHeight="1" x14ac:dyDescent="0.15">
      <c r="A637" s="116">
        <f t="shared" si="9"/>
        <v>2018</v>
      </c>
      <c r="B637" s="105">
        <v>43153</v>
      </c>
      <c r="C637" s="183">
        <v>3.21</v>
      </c>
      <c r="D637" s="181">
        <f ca="1">STDEV(C637:OFFSET(C637,D$4,0))/AVERAGE(C637:OFFSET(C637,D$4,0))</f>
        <v>4.1103027985513331E-2</v>
      </c>
      <c r="E637" s="116">
        <v>4.16</v>
      </c>
      <c r="F637" s="181">
        <v>2.8244536083223099E-2</v>
      </c>
      <c r="G637" s="34"/>
      <c r="H637" s="181"/>
      <c r="I637" s="5"/>
      <c r="J637" s="5"/>
      <c r="K637" s="5"/>
      <c r="L637" s="5"/>
      <c r="M637" s="5"/>
      <c r="N637" s="5"/>
      <c r="O637" s="5"/>
      <c r="P637" s="5"/>
      <c r="Q637" s="5"/>
      <c r="R637" s="5"/>
      <c r="S637" s="5"/>
      <c r="T637" s="5"/>
      <c r="U637" s="5"/>
      <c r="V637" s="5"/>
      <c r="W637" s="177"/>
      <c r="X637" s="5"/>
      <c r="Y637" s="5"/>
    </row>
    <row r="638" spans="1:25" ht="15" customHeight="1" x14ac:dyDescent="0.15">
      <c r="A638" s="116">
        <f t="shared" si="9"/>
        <v>2018</v>
      </c>
      <c r="B638" s="105">
        <v>43152</v>
      </c>
      <c r="C638" s="183">
        <v>3.22</v>
      </c>
      <c r="D638" s="181">
        <f ca="1">STDEV(C638:OFFSET(C638,D$4,0))/AVERAGE(C638:OFFSET(C638,D$4,0))</f>
        <v>4.1047342656798887E-2</v>
      </c>
      <c r="E638" s="116">
        <v>4.18</v>
      </c>
      <c r="F638" s="181">
        <v>2.7766552933283201E-2</v>
      </c>
      <c r="G638" s="34"/>
      <c r="H638" s="181"/>
      <c r="I638" s="5"/>
      <c r="J638" s="5"/>
      <c r="K638" s="5"/>
      <c r="L638" s="5"/>
      <c r="M638" s="5"/>
      <c r="N638" s="5"/>
      <c r="O638" s="5"/>
      <c r="P638" s="5"/>
      <c r="Q638" s="5"/>
      <c r="R638" s="5"/>
      <c r="S638" s="5"/>
      <c r="T638" s="5"/>
      <c r="U638" s="5"/>
      <c r="V638" s="5"/>
      <c r="W638" s="177"/>
      <c r="X638" s="5"/>
      <c r="Y638" s="5"/>
    </row>
    <row r="639" spans="1:25" ht="15" customHeight="1" x14ac:dyDescent="0.15">
      <c r="A639" s="116">
        <f t="shared" si="9"/>
        <v>2018</v>
      </c>
      <c r="B639" s="105">
        <v>43151</v>
      </c>
      <c r="C639" s="183">
        <v>3.15</v>
      </c>
      <c r="D639" s="181">
        <f ca="1">STDEV(C639:OFFSET(C639,D$4,0))/AVERAGE(C639:OFFSET(C639,D$4,0))</f>
        <v>4.0306205624363295E-2</v>
      </c>
      <c r="E639" s="116">
        <v>4.1100000000000003</v>
      </c>
      <c r="F639" s="181">
        <v>2.6637730427243E-2</v>
      </c>
      <c r="G639" s="34"/>
      <c r="H639" s="181"/>
      <c r="I639" s="5"/>
      <c r="J639" s="5"/>
      <c r="K639" s="5"/>
      <c r="L639" s="5"/>
      <c r="M639" s="5"/>
      <c r="N639" s="5"/>
      <c r="O639" s="5"/>
      <c r="P639" s="5"/>
      <c r="Q639" s="5"/>
      <c r="R639" s="5"/>
      <c r="S639" s="5"/>
      <c r="T639" s="5"/>
      <c r="U639" s="5"/>
      <c r="V639" s="5"/>
      <c r="W639" s="177"/>
      <c r="X639" s="5"/>
      <c r="Y639" s="5"/>
    </row>
    <row r="640" spans="1:25" ht="15" customHeight="1" x14ac:dyDescent="0.15">
      <c r="A640" s="116">
        <f t="shared" si="9"/>
        <v>2018</v>
      </c>
      <c r="B640" s="105">
        <v>43147</v>
      </c>
      <c r="C640" s="183">
        <v>3.13</v>
      </c>
      <c r="D640" s="181">
        <f ca="1">STDEV(C640:OFFSET(C640,D$4,0))/AVERAGE(C640:OFFSET(C640,D$4,0))</f>
        <v>4.0733506770531461E-2</v>
      </c>
      <c r="E640" s="116">
        <v>4.0999999999999996</v>
      </c>
      <c r="F640" s="181">
        <v>2.66077738025218E-2</v>
      </c>
      <c r="G640" s="34"/>
      <c r="H640" s="181"/>
      <c r="I640" s="5"/>
      <c r="J640" s="5"/>
      <c r="K640" s="5"/>
      <c r="L640" s="5"/>
      <c r="M640" s="5"/>
      <c r="N640" s="5"/>
      <c r="O640" s="5"/>
      <c r="P640" s="5"/>
      <c r="Q640" s="5"/>
      <c r="R640" s="5"/>
      <c r="S640" s="5"/>
      <c r="T640" s="5"/>
      <c r="U640" s="5"/>
      <c r="V640" s="5"/>
      <c r="W640" s="177"/>
      <c r="X640" s="5"/>
      <c r="Y640" s="5"/>
    </row>
    <row r="641" spans="1:25" ht="15" customHeight="1" x14ac:dyDescent="0.15">
      <c r="A641" s="116">
        <f t="shared" si="9"/>
        <v>2018</v>
      </c>
      <c r="B641" s="105">
        <v>43146</v>
      </c>
      <c r="C641" s="183">
        <v>3.15</v>
      </c>
      <c r="D641" s="181">
        <f ca="1">STDEV(C641:OFFSET(C641,D$4,0))/AVERAGE(C641:OFFSET(C641,D$4,0))</f>
        <v>4.1265028766574209E-2</v>
      </c>
      <c r="E641" s="116">
        <v>4.0999999999999996</v>
      </c>
      <c r="F641" s="181">
        <v>2.6448066397190401E-2</v>
      </c>
      <c r="G641" s="34"/>
      <c r="H641" s="181"/>
      <c r="I641" s="5"/>
      <c r="J641" s="5"/>
      <c r="K641" s="5"/>
      <c r="L641" s="5"/>
      <c r="M641" s="5"/>
      <c r="N641" s="5"/>
      <c r="O641" s="5"/>
      <c r="P641" s="5"/>
      <c r="Q641" s="5"/>
      <c r="R641" s="5"/>
      <c r="S641" s="5"/>
      <c r="T641" s="5"/>
      <c r="U641" s="5"/>
      <c r="V641" s="5"/>
      <c r="W641" s="177"/>
      <c r="X641" s="5"/>
      <c r="Y641" s="5"/>
    </row>
    <row r="642" spans="1:25" ht="15" customHeight="1" x14ac:dyDescent="0.15">
      <c r="A642" s="116">
        <f t="shared" si="9"/>
        <v>2018</v>
      </c>
      <c r="B642" s="105">
        <v>43145</v>
      </c>
      <c r="C642" s="183">
        <v>3.18</v>
      </c>
      <c r="D642" s="181">
        <f ca="1">STDEV(C642:OFFSET(C642,D$4,0))/AVERAGE(C642:OFFSET(C642,D$4,0))</f>
        <v>4.0640283864703239E-2</v>
      </c>
      <c r="E642" s="116">
        <v>4.13</v>
      </c>
      <c r="F642" s="181">
        <v>2.5729602098362898E-2</v>
      </c>
      <c r="G642" s="34"/>
      <c r="H642" s="181"/>
      <c r="I642" s="5"/>
      <c r="J642" s="5"/>
      <c r="K642" s="5"/>
      <c r="L642" s="5"/>
      <c r="M642" s="5"/>
      <c r="N642" s="5"/>
      <c r="O642" s="5"/>
      <c r="P642" s="5"/>
      <c r="Q642" s="5"/>
      <c r="R642" s="5"/>
      <c r="S642" s="5"/>
      <c r="T642" s="5"/>
      <c r="U642" s="5"/>
      <c r="V642" s="5"/>
      <c r="W642" s="177"/>
      <c r="X642" s="5"/>
      <c r="Y642" s="5"/>
    </row>
    <row r="643" spans="1:25" ht="15" customHeight="1" x14ac:dyDescent="0.15">
      <c r="A643" s="116">
        <f t="shared" si="9"/>
        <v>2018</v>
      </c>
      <c r="B643" s="105">
        <v>43144</v>
      </c>
      <c r="C643" s="183">
        <v>3.11</v>
      </c>
      <c r="D643" s="181">
        <f ca="1">STDEV(C643:OFFSET(C643,D$4,0))/AVERAGE(C643:OFFSET(C643,D$4,0))</f>
        <v>4.0118014076452775E-2</v>
      </c>
      <c r="E643" s="116">
        <v>4.08</v>
      </c>
      <c r="F643" s="181">
        <v>2.4884091252048501E-2</v>
      </c>
      <c r="G643" s="34"/>
      <c r="H643" s="181"/>
      <c r="I643" s="5"/>
      <c r="J643" s="5"/>
      <c r="K643" s="5"/>
      <c r="L643" s="5"/>
      <c r="M643" s="5"/>
      <c r="N643" s="5"/>
      <c r="O643" s="5"/>
      <c r="P643" s="5"/>
      <c r="Q643" s="5"/>
      <c r="R643" s="5"/>
      <c r="S643" s="5"/>
      <c r="T643" s="5"/>
      <c r="U643" s="5"/>
      <c r="V643" s="5"/>
      <c r="W643" s="177"/>
      <c r="X643" s="5"/>
      <c r="Y643" s="5"/>
    </row>
    <row r="644" spans="1:25" ht="15" customHeight="1" x14ac:dyDescent="0.15">
      <c r="A644" s="116">
        <f t="shared" si="9"/>
        <v>2018</v>
      </c>
      <c r="B644" s="105">
        <v>43143</v>
      </c>
      <c r="C644" s="183">
        <v>3.14</v>
      </c>
      <c r="D644" s="181">
        <f ca="1">STDEV(C644:OFFSET(C644,D$4,0))/AVERAGE(C644:OFFSET(C644,D$4,0))</f>
        <v>4.0277335478190478E-2</v>
      </c>
      <c r="E644" s="116">
        <v>4.08</v>
      </c>
      <c r="F644" s="181">
        <v>2.43971810129016E-2</v>
      </c>
      <c r="G644" s="34"/>
      <c r="H644" s="181"/>
      <c r="I644" s="5"/>
      <c r="J644" s="5"/>
      <c r="K644" s="5"/>
      <c r="L644" s="5"/>
      <c r="M644" s="5"/>
      <c r="N644" s="5"/>
      <c r="O644" s="5"/>
      <c r="P644" s="5"/>
      <c r="Q644" s="5"/>
      <c r="R644" s="5"/>
      <c r="S644" s="5"/>
      <c r="T644" s="5"/>
      <c r="U644" s="5"/>
      <c r="V644" s="5"/>
      <c r="W644" s="177"/>
      <c r="X644" s="5"/>
      <c r="Y644" s="5"/>
    </row>
    <row r="645" spans="1:25" ht="15" customHeight="1" x14ac:dyDescent="0.15">
      <c r="A645" s="116">
        <f t="shared" si="9"/>
        <v>2018</v>
      </c>
      <c r="B645" s="105">
        <v>43140</v>
      </c>
      <c r="C645" s="183">
        <v>3.14</v>
      </c>
      <c r="D645" s="181">
        <f ca="1">STDEV(C645:OFFSET(C645,D$4,0))/AVERAGE(C645:OFFSET(C645,D$4,0))</f>
        <v>3.9410770440933073E-2</v>
      </c>
      <c r="E645" s="116">
        <v>4.08</v>
      </c>
      <c r="F645" s="181">
        <v>2.37256706591699E-2</v>
      </c>
      <c r="G645" s="34"/>
      <c r="H645" s="181"/>
      <c r="I645" s="5"/>
      <c r="J645" s="5"/>
      <c r="K645" s="5"/>
      <c r="L645" s="5"/>
      <c r="M645" s="5"/>
      <c r="N645" s="5"/>
      <c r="O645" s="5"/>
      <c r="P645" s="5"/>
      <c r="Q645" s="5"/>
      <c r="R645" s="5"/>
      <c r="S645" s="5"/>
      <c r="T645" s="5"/>
      <c r="U645" s="5"/>
      <c r="V645" s="5"/>
      <c r="W645" s="177"/>
      <c r="X645" s="5"/>
      <c r="Y645" s="5"/>
    </row>
    <row r="646" spans="1:25" ht="15" customHeight="1" x14ac:dyDescent="0.15">
      <c r="A646" s="116">
        <f t="shared" ref="A646:A709" si="10">YEAR(B646)</f>
        <v>2018</v>
      </c>
      <c r="B646" s="105">
        <v>43139</v>
      </c>
      <c r="C646" s="183">
        <v>3.14</v>
      </c>
      <c r="D646" s="181">
        <f ca="1">STDEV(C646:OFFSET(C646,D$4,0))/AVERAGE(C646:OFFSET(C646,D$4,0))</f>
        <v>3.7119797392240778E-2</v>
      </c>
      <c r="E646" s="116">
        <v>4.08</v>
      </c>
      <c r="F646" s="181">
        <v>2.21027198009482E-2</v>
      </c>
      <c r="G646" s="34"/>
      <c r="H646" s="181"/>
      <c r="I646" s="5"/>
      <c r="J646" s="5"/>
      <c r="K646" s="5"/>
      <c r="L646" s="5"/>
      <c r="M646" s="5"/>
      <c r="N646" s="5"/>
      <c r="O646" s="5"/>
      <c r="P646" s="5"/>
      <c r="Q646" s="5"/>
      <c r="R646" s="5"/>
      <c r="S646" s="5"/>
      <c r="T646" s="5"/>
      <c r="U646" s="5"/>
      <c r="V646" s="5"/>
      <c r="W646" s="177"/>
      <c r="X646" s="5"/>
      <c r="Y646" s="5"/>
    </row>
    <row r="647" spans="1:25" ht="15" customHeight="1" x14ac:dyDescent="0.15">
      <c r="A647" s="116">
        <f t="shared" si="10"/>
        <v>2018</v>
      </c>
      <c r="B647" s="105">
        <v>43138</v>
      </c>
      <c r="C647" s="183">
        <v>3.12</v>
      </c>
      <c r="D647" s="181">
        <f ca="1">STDEV(C647:OFFSET(C647,D$4,0))/AVERAGE(C647:OFFSET(C647,D$4,0))</f>
        <v>3.4177730872366578E-2</v>
      </c>
      <c r="E647" s="116">
        <v>4.0599999999999996</v>
      </c>
      <c r="F647" s="181">
        <v>2.00356310202837E-2</v>
      </c>
      <c r="G647" s="34"/>
      <c r="H647" s="181"/>
      <c r="I647" s="5"/>
      <c r="J647" s="5"/>
      <c r="K647" s="5"/>
      <c r="L647" s="5"/>
      <c r="M647" s="5"/>
      <c r="N647" s="5"/>
      <c r="O647" s="5"/>
      <c r="P647" s="5"/>
      <c r="Q647" s="5"/>
      <c r="R647" s="5"/>
      <c r="S647" s="5"/>
      <c r="T647" s="5"/>
      <c r="U647" s="5"/>
      <c r="V647" s="5"/>
      <c r="W647" s="177"/>
      <c r="X647" s="5"/>
      <c r="Y647" s="5"/>
    </row>
    <row r="648" spans="1:25" ht="15" customHeight="1" x14ac:dyDescent="0.15">
      <c r="A648" s="116">
        <f t="shared" si="10"/>
        <v>2018</v>
      </c>
      <c r="B648" s="105">
        <v>43137</v>
      </c>
      <c r="C648" s="183">
        <v>3.06</v>
      </c>
      <c r="D648" s="181">
        <f ca="1">STDEV(C648:OFFSET(C648,D$4,0))/AVERAGE(C648:OFFSET(C648,D$4,0))</f>
        <v>3.1080098286409071E-2</v>
      </c>
      <c r="E648" s="116">
        <v>3.99</v>
      </c>
      <c r="F648" s="181">
        <v>1.8029792924587E-2</v>
      </c>
      <c r="G648" s="34"/>
      <c r="H648" s="181"/>
      <c r="I648" s="5"/>
      <c r="J648" s="5"/>
      <c r="K648" s="5"/>
      <c r="L648" s="5"/>
      <c r="M648" s="5"/>
      <c r="N648" s="5"/>
      <c r="O648" s="5"/>
      <c r="P648" s="5"/>
      <c r="Q648" s="5"/>
      <c r="R648" s="5"/>
      <c r="S648" s="5"/>
      <c r="T648" s="5"/>
      <c r="U648" s="5"/>
      <c r="V648" s="5"/>
      <c r="W648" s="177"/>
      <c r="X648" s="5"/>
      <c r="Y648" s="5"/>
    </row>
    <row r="649" spans="1:25" ht="15" customHeight="1" x14ac:dyDescent="0.15">
      <c r="A649" s="116">
        <f t="shared" si="10"/>
        <v>2018</v>
      </c>
      <c r="B649" s="105">
        <v>43136</v>
      </c>
      <c r="C649" s="183">
        <v>3.04</v>
      </c>
      <c r="D649" s="181">
        <f ca="1">STDEV(C649:OFFSET(C649,D$4,0))/AVERAGE(C649:OFFSET(C649,D$4,0))</f>
        <v>2.895532459687478E-2</v>
      </c>
      <c r="E649" s="116">
        <v>4.01</v>
      </c>
      <c r="F649" s="181">
        <v>1.7098004870907201E-2</v>
      </c>
      <c r="G649" s="34"/>
      <c r="H649" s="181"/>
      <c r="I649" s="5"/>
      <c r="J649" s="5"/>
      <c r="K649" s="5"/>
      <c r="L649" s="5"/>
      <c r="M649" s="5"/>
      <c r="N649" s="5"/>
      <c r="O649" s="5"/>
      <c r="P649" s="5"/>
      <c r="Q649" s="5"/>
      <c r="R649" s="5"/>
      <c r="S649" s="5"/>
      <c r="T649" s="5"/>
      <c r="U649" s="5"/>
      <c r="V649" s="5"/>
      <c r="W649" s="177"/>
      <c r="X649" s="5"/>
      <c r="Y649" s="5"/>
    </row>
    <row r="650" spans="1:25" ht="15" customHeight="1" x14ac:dyDescent="0.15">
      <c r="A650" s="116">
        <f t="shared" si="10"/>
        <v>2018</v>
      </c>
      <c r="B650" s="105">
        <v>43133</v>
      </c>
      <c r="C650" s="183">
        <v>3.08</v>
      </c>
      <c r="D650" s="181">
        <f ca="1">STDEV(C650:OFFSET(C650,D$4,0))/AVERAGE(C650:OFFSET(C650,D$4,0))</f>
        <v>2.7218572682478029E-2</v>
      </c>
      <c r="E650" s="116">
        <v>4.04</v>
      </c>
      <c r="F650" s="181">
        <v>1.56173617818258E-2</v>
      </c>
      <c r="G650" s="34"/>
      <c r="H650" s="181"/>
      <c r="I650" s="5"/>
      <c r="J650" s="5"/>
      <c r="K650" s="5"/>
      <c r="L650" s="5"/>
      <c r="M650" s="5"/>
      <c r="N650" s="5"/>
      <c r="O650" s="5"/>
      <c r="P650" s="5"/>
      <c r="Q650" s="5"/>
      <c r="R650" s="5"/>
      <c r="S650" s="5"/>
      <c r="T650" s="5"/>
      <c r="U650" s="5"/>
      <c r="V650" s="5"/>
      <c r="W650" s="177"/>
      <c r="X650" s="5"/>
      <c r="Y650" s="5"/>
    </row>
    <row r="651" spans="1:25" ht="15" customHeight="1" x14ac:dyDescent="0.15">
      <c r="A651" s="116">
        <f t="shared" si="10"/>
        <v>2018</v>
      </c>
      <c r="B651" s="105">
        <v>43132</v>
      </c>
      <c r="C651" s="183">
        <v>3.01</v>
      </c>
      <c r="D651" s="181">
        <f ca="1">STDEV(C651:OFFSET(C651,D$4,0))/AVERAGE(C651:OFFSET(C651,D$4,0))</f>
        <v>2.4871137704673793E-2</v>
      </c>
      <c r="E651" s="116">
        <v>3.96</v>
      </c>
      <c r="F651" s="181">
        <v>1.3546394608213301E-2</v>
      </c>
      <c r="G651" s="34"/>
      <c r="H651" s="181"/>
      <c r="I651" s="5"/>
      <c r="J651" s="5"/>
      <c r="K651" s="5"/>
      <c r="L651" s="5"/>
      <c r="M651" s="5"/>
      <c r="N651" s="5"/>
      <c r="O651" s="5"/>
      <c r="P651" s="5"/>
      <c r="Q651" s="5"/>
      <c r="R651" s="5"/>
      <c r="S651" s="5"/>
      <c r="T651" s="5"/>
      <c r="U651" s="5"/>
      <c r="V651" s="5"/>
      <c r="W651" s="177"/>
      <c r="X651" s="5"/>
      <c r="Y651" s="5"/>
    </row>
    <row r="652" spans="1:25" ht="15" customHeight="1" x14ac:dyDescent="0.15">
      <c r="A652" s="116">
        <f t="shared" si="10"/>
        <v>2018</v>
      </c>
      <c r="B652" s="105">
        <v>43131</v>
      </c>
      <c r="C652" s="183">
        <v>2.95</v>
      </c>
      <c r="D652" s="181">
        <f ca="1">STDEV(C652:OFFSET(C652,D$4,0))/AVERAGE(C652:OFFSET(C652,D$4,0))</f>
        <v>2.5398510266675445E-2</v>
      </c>
      <c r="E652" s="116">
        <v>3.91</v>
      </c>
      <c r="F652" s="181">
        <v>1.38162102948639E-2</v>
      </c>
      <c r="G652" s="34"/>
      <c r="H652" s="181"/>
      <c r="I652" s="5"/>
      <c r="J652" s="5"/>
      <c r="K652" s="5"/>
      <c r="L652" s="5"/>
      <c r="M652" s="5"/>
      <c r="N652" s="5"/>
      <c r="O652" s="5"/>
      <c r="P652" s="5"/>
      <c r="Q652" s="5"/>
      <c r="R652" s="5"/>
      <c r="S652" s="5"/>
      <c r="T652" s="5"/>
      <c r="U652" s="5"/>
      <c r="V652" s="5"/>
      <c r="W652" s="177"/>
      <c r="X652" s="5"/>
      <c r="Y652" s="5"/>
    </row>
    <row r="653" spans="1:25" ht="15" customHeight="1" x14ac:dyDescent="0.15">
      <c r="A653" s="116">
        <f t="shared" si="10"/>
        <v>2018</v>
      </c>
      <c r="B653" s="105">
        <v>43130</v>
      </c>
      <c r="C653" s="183">
        <v>2.98</v>
      </c>
      <c r="D653" s="181">
        <f ca="1">STDEV(C653:OFFSET(C653,D$4,0))/AVERAGE(C653:OFFSET(C653,D$4,0))</f>
        <v>2.6002354940935186E-2</v>
      </c>
      <c r="E653" s="116">
        <v>3.94</v>
      </c>
      <c r="F653" s="181">
        <v>1.42340949106094E-2</v>
      </c>
      <c r="G653" s="34"/>
      <c r="H653" s="181"/>
      <c r="I653" s="5"/>
      <c r="J653" s="5"/>
      <c r="K653" s="5"/>
      <c r="L653" s="5"/>
      <c r="M653" s="5"/>
      <c r="N653" s="5"/>
      <c r="O653" s="5"/>
      <c r="P653" s="5"/>
      <c r="Q653" s="5"/>
      <c r="R653" s="5"/>
      <c r="S653" s="5"/>
      <c r="T653" s="5"/>
      <c r="U653" s="5"/>
      <c r="V653" s="5"/>
      <c r="W653" s="177"/>
      <c r="X653" s="5"/>
      <c r="Y653" s="5"/>
    </row>
    <row r="654" spans="1:25" ht="15" customHeight="1" x14ac:dyDescent="0.15">
      <c r="A654" s="116">
        <f t="shared" si="10"/>
        <v>2018</v>
      </c>
      <c r="B654" s="105">
        <v>43129</v>
      </c>
      <c r="C654" s="183">
        <v>2.94</v>
      </c>
      <c r="D654" s="181">
        <f ca="1">STDEV(C654:OFFSET(C654,D$4,0))/AVERAGE(C654:OFFSET(C654,D$4,0))</f>
        <v>2.5143806105745656E-2</v>
      </c>
      <c r="E654" s="116">
        <v>3.91</v>
      </c>
      <c r="F654" s="181">
        <v>1.37853651278833E-2</v>
      </c>
      <c r="G654" s="34"/>
      <c r="H654" s="181"/>
      <c r="I654" s="5"/>
      <c r="J654" s="5"/>
      <c r="K654" s="5"/>
      <c r="L654" s="5"/>
      <c r="M654" s="5"/>
      <c r="N654" s="5"/>
      <c r="O654" s="5"/>
      <c r="P654" s="5"/>
      <c r="Q654" s="5"/>
      <c r="R654" s="5"/>
      <c r="S654" s="5"/>
      <c r="T654" s="5"/>
      <c r="U654" s="5"/>
      <c r="V654" s="5"/>
      <c r="W654" s="177"/>
      <c r="X654" s="5"/>
      <c r="Y654" s="5"/>
    </row>
    <row r="655" spans="1:25" ht="15" customHeight="1" x14ac:dyDescent="0.15">
      <c r="A655" s="116">
        <f t="shared" si="10"/>
        <v>2018</v>
      </c>
      <c r="B655" s="105">
        <v>43126</v>
      </c>
      <c r="C655" s="183">
        <v>2.91</v>
      </c>
      <c r="D655" s="181">
        <f ca="1">STDEV(C655:OFFSET(C655,D$4,0))/AVERAGE(C655:OFFSET(C655,D$4,0))</f>
        <v>2.4298019640983982E-2</v>
      </c>
      <c r="E655" s="116">
        <v>3.88</v>
      </c>
      <c r="F655" s="181">
        <v>1.3282047864600801E-2</v>
      </c>
      <c r="G655" s="34"/>
      <c r="H655" s="181"/>
      <c r="I655" s="5"/>
      <c r="J655" s="5"/>
      <c r="K655" s="5"/>
      <c r="L655" s="5"/>
      <c r="M655" s="5"/>
      <c r="N655" s="5"/>
      <c r="O655" s="5"/>
      <c r="P655" s="5"/>
      <c r="Q655" s="5"/>
      <c r="R655" s="5"/>
      <c r="S655" s="5"/>
      <c r="T655" s="5"/>
      <c r="U655" s="5"/>
      <c r="V655" s="5"/>
      <c r="W655" s="177"/>
      <c r="X655" s="5"/>
      <c r="Y655" s="5"/>
    </row>
    <row r="656" spans="1:25" ht="15" customHeight="1" x14ac:dyDescent="0.15">
      <c r="A656" s="116">
        <f t="shared" si="10"/>
        <v>2018</v>
      </c>
      <c r="B656" s="105">
        <v>43125</v>
      </c>
      <c r="C656" s="183">
        <v>2.89</v>
      </c>
      <c r="D656" s="181">
        <f ca="1">STDEV(C656:OFFSET(C656,D$4,0))/AVERAGE(C656:OFFSET(C656,D$4,0))</f>
        <v>2.3977169710843418E-2</v>
      </c>
      <c r="E656" s="116">
        <v>3.85</v>
      </c>
      <c r="F656" s="181">
        <v>1.31039117534292E-2</v>
      </c>
      <c r="G656" s="34"/>
      <c r="H656" s="181"/>
      <c r="I656" s="5"/>
      <c r="J656" s="5"/>
      <c r="K656" s="5"/>
      <c r="L656" s="5"/>
      <c r="M656" s="5"/>
      <c r="N656" s="5"/>
      <c r="O656" s="5"/>
      <c r="P656" s="5"/>
      <c r="Q656" s="5"/>
      <c r="R656" s="5"/>
      <c r="S656" s="5"/>
      <c r="T656" s="5"/>
      <c r="U656" s="5"/>
      <c r="V656" s="5"/>
      <c r="W656" s="177"/>
      <c r="X656" s="5"/>
      <c r="Y656" s="5"/>
    </row>
    <row r="657" spans="1:25" ht="15" customHeight="1" x14ac:dyDescent="0.15">
      <c r="A657" s="116">
        <f t="shared" si="10"/>
        <v>2018</v>
      </c>
      <c r="B657" s="105">
        <v>43124</v>
      </c>
      <c r="C657" s="183">
        <v>2.93</v>
      </c>
      <c r="D657" s="181">
        <f ca="1">STDEV(C657:OFFSET(C657,D$4,0))/AVERAGE(C657:OFFSET(C657,D$4,0))</f>
        <v>2.3819992787103238E-2</v>
      </c>
      <c r="E657" s="116">
        <v>3.91</v>
      </c>
      <c r="F657" s="181">
        <v>1.3070129828770601E-2</v>
      </c>
      <c r="G657" s="34"/>
      <c r="H657" s="181"/>
      <c r="I657" s="5"/>
      <c r="J657" s="5"/>
      <c r="K657" s="5"/>
      <c r="L657" s="5"/>
      <c r="M657" s="5"/>
      <c r="N657" s="5"/>
      <c r="O657" s="5"/>
      <c r="P657" s="5"/>
      <c r="Q657" s="5"/>
      <c r="R657" s="5"/>
      <c r="S657" s="5"/>
      <c r="T657" s="5"/>
      <c r="U657" s="5"/>
      <c r="V657" s="5"/>
      <c r="W657" s="177"/>
      <c r="X657" s="5"/>
      <c r="Y657" s="5"/>
    </row>
    <row r="658" spans="1:25" ht="15" customHeight="1" x14ac:dyDescent="0.15">
      <c r="A658" s="116">
        <f t="shared" si="10"/>
        <v>2018</v>
      </c>
      <c r="B658" s="105">
        <v>43123</v>
      </c>
      <c r="C658" s="183">
        <v>2.9</v>
      </c>
      <c r="D658" s="181">
        <f ca="1">STDEV(C658:OFFSET(C658,D$4,0))/AVERAGE(C658:OFFSET(C658,D$4,0))</f>
        <v>2.2989185828406235E-2</v>
      </c>
      <c r="E658" s="116">
        <v>3.88</v>
      </c>
      <c r="F658" s="181">
        <v>1.24048363953012E-2</v>
      </c>
      <c r="G658" s="34"/>
      <c r="H658" s="181"/>
      <c r="I658" s="5"/>
      <c r="J658" s="5"/>
      <c r="K658" s="5"/>
      <c r="L658" s="5"/>
      <c r="M658" s="5"/>
      <c r="N658" s="5"/>
      <c r="O658" s="5"/>
      <c r="P658" s="5"/>
      <c r="Q658" s="5"/>
      <c r="R658" s="5"/>
      <c r="S658" s="5"/>
      <c r="T658" s="5"/>
      <c r="U658" s="5"/>
      <c r="V658" s="5"/>
      <c r="W658" s="177"/>
      <c r="X658" s="5"/>
      <c r="Y658" s="5"/>
    </row>
    <row r="659" spans="1:25" ht="15" customHeight="1" x14ac:dyDescent="0.15">
      <c r="A659" s="116">
        <f t="shared" si="10"/>
        <v>2018</v>
      </c>
      <c r="B659" s="105">
        <v>43122</v>
      </c>
      <c r="C659" s="183">
        <v>2.93</v>
      </c>
      <c r="D659" s="181">
        <f ca="1">STDEV(C659:OFFSET(C659,D$4,0))/AVERAGE(C659:OFFSET(C659,D$4,0))</f>
        <v>2.3229851880481742E-2</v>
      </c>
      <c r="E659" s="116">
        <v>3.9</v>
      </c>
      <c r="F659" s="181">
        <v>1.25031870785445E-2</v>
      </c>
      <c r="G659" s="34"/>
      <c r="H659" s="181"/>
      <c r="I659" s="5"/>
      <c r="J659" s="5"/>
      <c r="K659" s="5"/>
      <c r="L659" s="5"/>
      <c r="M659" s="5"/>
      <c r="N659" s="5"/>
      <c r="O659" s="5"/>
      <c r="P659" s="5"/>
      <c r="Q659" s="5"/>
      <c r="R659" s="5"/>
      <c r="S659" s="5"/>
      <c r="T659" s="5"/>
      <c r="U659" s="5"/>
      <c r="V659" s="5"/>
      <c r="W659" s="177"/>
      <c r="X659" s="5"/>
      <c r="Y659" s="5"/>
    </row>
    <row r="660" spans="1:25" ht="15" customHeight="1" x14ac:dyDescent="0.15">
      <c r="A660" s="116">
        <f t="shared" si="10"/>
        <v>2018</v>
      </c>
      <c r="B660" s="105">
        <v>43119</v>
      </c>
      <c r="C660" s="183">
        <v>2.91</v>
      </c>
      <c r="D660" s="181">
        <f ca="1">STDEV(C660:OFFSET(C660,D$4,0))/AVERAGE(C660:OFFSET(C660,D$4,0))</f>
        <v>2.2321661605196583E-2</v>
      </c>
      <c r="E660" s="116">
        <v>3.89</v>
      </c>
      <c r="F660" s="181">
        <v>1.20150927471162E-2</v>
      </c>
      <c r="G660" s="34"/>
      <c r="H660" s="181"/>
      <c r="I660" s="5"/>
      <c r="J660" s="5"/>
      <c r="K660" s="5"/>
      <c r="L660" s="5"/>
      <c r="M660" s="5"/>
      <c r="N660" s="5"/>
      <c r="O660" s="5"/>
      <c r="P660" s="5"/>
      <c r="Q660" s="5"/>
      <c r="R660" s="5"/>
      <c r="S660" s="5"/>
      <c r="T660" s="5"/>
      <c r="U660" s="5"/>
      <c r="V660" s="5"/>
      <c r="W660" s="177"/>
      <c r="X660" s="5"/>
      <c r="Y660" s="5"/>
    </row>
    <row r="661" spans="1:25" ht="15" customHeight="1" x14ac:dyDescent="0.15">
      <c r="A661" s="116">
        <f t="shared" si="10"/>
        <v>2018</v>
      </c>
      <c r="B661" s="105">
        <v>43118</v>
      </c>
      <c r="C661" s="183">
        <v>2.9</v>
      </c>
      <c r="D661" s="181">
        <f ca="1">STDEV(C661:OFFSET(C661,D$4,0))/AVERAGE(C661:OFFSET(C661,D$4,0))</f>
        <v>2.1227039951567783E-2</v>
      </c>
      <c r="E661" s="116">
        <v>3.87</v>
      </c>
      <c r="F661" s="181">
        <v>1.14212273565623E-2</v>
      </c>
      <c r="G661" s="34"/>
      <c r="H661" s="181"/>
      <c r="I661" s="5"/>
      <c r="J661" s="5"/>
      <c r="K661" s="5"/>
      <c r="L661" s="5"/>
      <c r="M661" s="5"/>
      <c r="N661" s="5"/>
      <c r="O661" s="5"/>
      <c r="P661" s="5"/>
      <c r="Q661" s="5"/>
      <c r="R661" s="5"/>
      <c r="S661" s="5"/>
      <c r="T661" s="5"/>
      <c r="U661" s="5"/>
      <c r="V661" s="5"/>
      <c r="W661" s="177"/>
      <c r="X661" s="5"/>
      <c r="Y661" s="5"/>
    </row>
    <row r="662" spans="1:25" ht="15" customHeight="1" x14ac:dyDescent="0.15">
      <c r="A662" s="116">
        <f t="shared" si="10"/>
        <v>2018</v>
      </c>
      <c r="B662" s="105">
        <v>43117</v>
      </c>
      <c r="C662" s="183">
        <v>2.84</v>
      </c>
      <c r="D662" s="181">
        <f ca="1">STDEV(C662:OFFSET(C662,D$4,0))/AVERAGE(C662:OFFSET(C662,D$4,0))</f>
        <v>2.022801945361152E-2</v>
      </c>
      <c r="E662" s="116">
        <v>3.83</v>
      </c>
      <c r="F662" s="181">
        <v>1.10443950130041E-2</v>
      </c>
      <c r="G662" s="34"/>
      <c r="H662" s="181"/>
      <c r="I662" s="5"/>
      <c r="J662" s="5"/>
      <c r="K662" s="5"/>
      <c r="L662" s="5"/>
      <c r="M662" s="5"/>
      <c r="N662" s="5"/>
      <c r="O662" s="5"/>
      <c r="P662" s="5"/>
      <c r="Q662" s="5"/>
      <c r="R662" s="5"/>
      <c r="S662" s="5"/>
      <c r="T662" s="5"/>
      <c r="U662" s="5"/>
      <c r="V662" s="5"/>
      <c r="W662" s="177"/>
      <c r="X662" s="5"/>
      <c r="Y662" s="5"/>
    </row>
    <row r="663" spans="1:25" ht="15" customHeight="1" x14ac:dyDescent="0.15">
      <c r="A663" s="116">
        <f t="shared" si="10"/>
        <v>2018</v>
      </c>
      <c r="B663" s="105">
        <v>43116</v>
      </c>
      <c r="C663" s="183">
        <v>2.83</v>
      </c>
      <c r="D663" s="181">
        <f ca="1">STDEV(C663:OFFSET(C663,D$4,0))/AVERAGE(C663:OFFSET(C663,D$4,0))</f>
        <v>2.013875755644421E-2</v>
      </c>
      <c r="E663" s="116">
        <v>3.82</v>
      </c>
      <c r="F663" s="181">
        <v>1.1387079308121901E-2</v>
      </c>
      <c r="G663" s="34"/>
      <c r="H663" s="181"/>
      <c r="I663" s="5"/>
      <c r="J663" s="5"/>
      <c r="K663" s="5"/>
      <c r="L663" s="5"/>
      <c r="M663" s="5"/>
      <c r="N663" s="5"/>
      <c r="O663" s="5"/>
      <c r="P663" s="5"/>
      <c r="Q663" s="5"/>
      <c r="R663" s="5"/>
      <c r="S663" s="5"/>
      <c r="T663" s="5"/>
      <c r="U663" s="5"/>
      <c r="V663" s="5"/>
      <c r="W663" s="177"/>
      <c r="X663" s="5"/>
      <c r="Y663" s="5"/>
    </row>
    <row r="664" spans="1:25" ht="15" customHeight="1" x14ac:dyDescent="0.15">
      <c r="A664" s="116">
        <f t="shared" si="10"/>
        <v>2018</v>
      </c>
      <c r="B664" s="105">
        <v>43112</v>
      </c>
      <c r="C664" s="183">
        <v>2.85</v>
      </c>
      <c r="D664" s="181">
        <f ca="1">STDEV(C664:OFFSET(C664,D$4,0))/AVERAGE(C664:OFFSET(C664,D$4,0))</f>
        <v>2.0021059635699261E-2</v>
      </c>
      <c r="E664" s="116">
        <v>3.84</v>
      </c>
      <c r="F664" s="181">
        <v>1.16304608389735E-2</v>
      </c>
      <c r="G664" s="34"/>
      <c r="H664" s="181"/>
      <c r="I664" s="5"/>
      <c r="J664" s="5"/>
      <c r="K664" s="5"/>
      <c r="L664" s="5"/>
      <c r="M664" s="5"/>
      <c r="N664" s="5"/>
      <c r="O664" s="5"/>
      <c r="P664" s="5"/>
      <c r="Q664" s="5"/>
      <c r="R664" s="5"/>
      <c r="S664" s="5"/>
      <c r="T664" s="5"/>
      <c r="U664" s="5"/>
      <c r="V664" s="5"/>
      <c r="W664" s="177"/>
      <c r="X664" s="5"/>
      <c r="Y664" s="5"/>
    </row>
    <row r="665" spans="1:25" ht="15" customHeight="1" x14ac:dyDescent="0.15">
      <c r="A665" s="116">
        <f t="shared" si="10"/>
        <v>2018</v>
      </c>
      <c r="B665" s="105">
        <v>43111</v>
      </c>
      <c r="C665" s="183">
        <v>2.91</v>
      </c>
      <c r="D665" s="181">
        <f ca="1">STDEV(C665:OFFSET(C665,D$4,0))/AVERAGE(C665:OFFSET(C665,D$4,0))</f>
        <v>1.9688698577235302E-2</v>
      </c>
      <c r="E665" s="116">
        <v>3.84</v>
      </c>
      <c r="F665" s="181">
        <v>1.1539372143110301E-2</v>
      </c>
      <c r="G665" s="34"/>
      <c r="H665" s="181"/>
      <c r="I665" s="5"/>
      <c r="J665" s="5"/>
      <c r="K665" s="5"/>
      <c r="L665" s="5"/>
      <c r="M665" s="5"/>
      <c r="N665" s="5"/>
      <c r="O665" s="5"/>
      <c r="P665" s="5"/>
      <c r="Q665" s="5"/>
      <c r="R665" s="5"/>
      <c r="S665" s="5"/>
      <c r="T665" s="5"/>
      <c r="U665" s="5"/>
      <c r="V665" s="5"/>
      <c r="W665" s="177"/>
      <c r="X665" s="5"/>
      <c r="Y665" s="5"/>
    </row>
    <row r="666" spans="1:25" ht="15" customHeight="1" x14ac:dyDescent="0.15">
      <c r="A666" s="116">
        <f t="shared" si="10"/>
        <v>2018</v>
      </c>
      <c r="B666" s="105">
        <v>43110</v>
      </c>
      <c r="C666" s="183">
        <v>2.88</v>
      </c>
      <c r="D666" s="181">
        <f ca="1">STDEV(C666:OFFSET(C666,D$4,0))/AVERAGE(C666:OFFSET(C666,D$4,0))</f>
        <v>1.8047468620418155E-2</v>
      </c>
      <c r="E666" s="116">
        <v>3.88</v>
      </c>
      <c r="F666" s="181">
        <v>1.14416320732929E-2</v>
      </c>
      <c r="G666" s="34"/>
      <c r="H666" s="181"/>
      <c r="I666" s="5"/>
      <c r="J666" s="5"/>
      <c r="K666" s="5"/>
      <c r="L666" s="5"/>
      <c r="M666" s="5"/>
      <c r="N666" s="5"/>
      <c r="O666" s="5"/>
      <c r="P666" s="5"/>
      <c r="Q666" s="5"/>
      <c r="R666" s="5"/>
      <c r="S666" s="5"/>
      <c r="T666" s="5"/>
      <c r="U666" s="5"/>
      <c r="V666" s="5"/>
      <c r="W666" s="177"/>
      <c r="X666" s="5"/>
      <c r="Y666" s="5"/>
    </row>
    <row r="667" spans="1:25" ht="15" customHeight="1" x14ac:dyDescent="0.15">
      <c r="A667" s="116">
        <f t="shared" si="10"/>
        <v>2018</v>
      </c>
      <c r="B667" s="105">
        <v>43109</v>
      </c>
      <c r="C667" s="183">
        <v>2.88</v>
      </c>
      <c r="D667" s="181">
        <f ca="1">STDEV(C667:OFFSET(C667,D$4,0))/AVERAGE(C667:OFFSET(C667,D$4,0))</f>
        <v>1.6937342216274749E-2</v>
      </c>
      <c r="E667" s="116">
        <v>3.88</v>
      </c>
      <c r="F667" s="181">
        <v>1.0894781995935099E-2</v>
      </c>
      <c r="G667" s="34"/>
      <c r="H667" s="181"/>
      <c r="I667" s="5"/>
      <c r="J667" s="5"/>
      <c r="K667" s="5"/>
      <c r="L667" s="5"/>
      <c r="M667" s="5"/>
      <c r="N667" s="5"/>
      <c r="O667" s="5"/>
      <c r="P667" s="5"/>
      <c r="Q667" s="5"/>
      <c r="R667" s="5"/>
      <c r="S667" s="5"/>
      <c r="T667" s="5"/>
      <c r="U667" s="5"/>
      <c r="V667" s="5"/>
      <c r="W667" s="177"/>
      <c r="X667" s="5"/>
      <c r="Y667" s="5"/>
    </row>
    <row r="668" spans="1:25" ht="15" customHeight="1" x14ac:dyDescent="0.15">
      <c r="A668" s="116">
        <f t="shared" si="10"/>
        <v>2018</v>
      </c>
      <c r="B668" s="105">
        <v>43108</v>
      </c>
      <c r="C668" s="183">
        <v>2.81</v>
      </c>
      <c r="D668" s="181">
        <f ca="1">STDEV(C668:OFFSET(C668,D$4,0))/AVERAGE(C668:OFFSET(C668,D$4,0))</f>
        <v>1.5672976215250527E-2</v>
      </c>
      <c r="E668" s="116">
        <v>3.82</v>
      </c>
      <c r="F668" s="181">
        <v>1.02969688176444E-2</v>
      </c>
      <c r="G668" s="34"/>
      <c r="H668" s="181"/>
      <c r="I668" s="5"/>
      <c r="J668" s="5"/>
      <c r="K668" s="5"/>
      <c r="L668" s="5"/>
      <c r="M668" s="5"/>
      <c r="N668" s="5"/>
      <c r="O668" s="5"/>
      <c r="P668" s="5"/>
      <c r="Q668" s="5"/>
      <c r="R668" s="5"/>
      <c r="S668" s="5"/>
      <c r="T668" s="5"/>
      <c r="U668" s="5"/>
      <c r="V668" s="5"/>
      <c r="W668" s="177"/>
      <c r="X668" s="5"/>
      <c r="Y668" s="5"/>
    </row>
    <row r="669" spans="1:25" ht="15" customHeight="1" x14ac:dyDescent="0.15">
      <c r="A669" s="116">
        <f t="shared" si="10"/>
        <v>2018</v>
      </c>
      <c r="B669" s="105">
        <v>43105</v>
      </c>
      <c r="C669" s="183">
        <v>2.81</v>
      </c>
      <c r="D669" s="181">
        <f ca="1">STDEV(C669:OFFSET(C669,D$4,0))/AVERAGE(C669:OFFSET(C669,D$4,0))</f>
        <v>1.5538854689858354E-2</v>
      </c>
      <c r="E669" s="116">
        <v>3.82</v>
      </c>
      <c r="F669" s="181">
        <v>1.02639866341078E-2</v>
      </c>
      <c r="G669" s="34"/>
      <c r="H669" s="181"/>
      <c r="I669" s="5"/>
      <c r="J669" s="5"/>
      <c r="K669" s="5"/>
      <c r="L669" s="5"/>
      <c r="M669" s="5"/>
      <c r="N669" s="5"/>
      <c r="O669" s="5"/>
      <c r="P669" s="5"/>
      <c r="Q669" s="5"/>
      <c r="R669" s="5"/>
      <c r="S669" s="5"/>
      <c r="T669" s="5"/>
      <c r="U669" s="5"/>
      <c r="V669" s="5"/>
      <c r="W669" s="177"/>
      <c r="X669" s="5"/>
      <c r="Y669" s="5"/>
    </row>
    <row r="670" spans="1:25" ht="15" customHeight="1" x14ac:dyDescent="0.15">
      <c r="A670" s="116">
        <f t="shared" si="10"/>
        <v>2018</v>
      </c>
      <c r="B670" s="105">
        <v>43104</v>
      </c>
      <c r="C670" s="183">
        <v>2.79</v>
      </c>
      <c r="D670" s="181">
        <f ca="1">STDEV(C670:OFFSET(C670,D$4,0))/AVERAGE(C670:OFFSET(C670,D$4,0))</f>
        <v>1.5362382390698998E-2</v>
      </c>
      <c r="E670" s="116">
        <v>3.79</v>
      </c>
      <c r="F670" s="181">
        <v>1.03861341783859E-2</v>
      </c>
      <c r="G670" s="34"/>
      <c r="H670" s="181"/>
      <c r="I670" s="5"/>
      <c r="J670" s="5"/>
      <c r="K670" s="5"/>
      <c r="L670" s="5"/>
      <c r="M670" s="5"/>
      <c r="N670" s="5"/>
      <c r="O670" s="5"/>
      <c r="P670" s="5"/>
      <c r="Q670" s="5"/>
      <c r="R670" s="5"/>
      <c r="S670" s="5"/>
      <c r="T670" s="5"/>
      <c r="U670" s="5"/>
      <c r="V670" s="5"/>
      <c r="W670" s="177"/>
      <c r="X670" s="5"/>
      <c r="Y670" s="5"/>
    </row>
    <row r="671" spans="1:25" ht="15" customHeight="1" x14ac:dyDescent="0.15">
      <c r="A671" s="116">
        <f t="shared" si="10"/>
        <v>2018</v>
      </c>
      <c r="B671" s="105">
        <v>43103</v>
      </c>
      <c r="C671" s="183">
        <v>2.78</v>
      </c>
      <c r="D671" s="181">
        <f ca="1">STDEV(C671:OFFSET(C671,D$4,0))/AVERAGE(C671:OFFSET(C671,D$4,0))</f>
        <v>1.5329534931472332E-2</v>
      </c>
      <c r="E671" s="116">
        <v>3.79</v>
      </c>
      <c r="F671" s="181">
        <v>1.0442560652433E-2</v>
      </c>
      <c r="G671" s="34"/>
      <c r="H671" s="181"/>
      <c r="I671" s="5"/>
      <c r="J671" s="5"/>
      <c r="K671" s="5"/>
      <c r="L671" s="5"/>
      <c r="M671" s="5"/>
      <c r="N671" s="5"/>
      <c r="O671" s="5"/>
      <c r="P671" s="5"/>
      <c r="Q671" s="5"/>
      <c r="R671" s="5"/>
      <c r="S671" s="5"/>
      <c r="T671" s="5"/>
      <c r="U671" s="5"/>
      <c r="V671" s="5"/>
      <c r="W671" s="177"/>
      <c r="X671" s="5"/>
      <c r="Y671" s="5"/>
    </row>
    <row r="672" spans="1:25" ht="15" customHeight="1" x14ac:dyDescent="0.15">
      <c r="A672" s="116">
        <f t="shared" si="10"/>
        <v>2018</v>
      </c>
      <c r="B672" s="105">
        <v>43102</v>
      </c>
      <c r="C672" s="183">
        <v>2.81</v>
      </c>
      <c r="D672" s="181">
        <f ca="1">STDEV(C672:OFFSET(C672,D$4,0))/AVERAGE(C672:OFFSET(C672,D$4,0))</f>
        <v>1.550914932499798E-2</v>
      </c>
      <c r="E672" s="116">
        <v>3.82</v>
      </c>
      <c r="F672" s="181">
        <v>1.06359383748363E-2</v>
      </c>
      <c r="G672" s="34"/>
      <c r="H672" s="181"/>
      <c r="I672" s="5"/>
      <c r="J672" s="5"/>
      <c r="K672" s="5"/>
      <c r="L672" s="5"/>
      <c r="M672" s="5"/>
      <c r="N672" s="5"/>
      <c r="O672" s="5"/>
      <c r="P672" s="5"/>
      <c r="Q672" s="5"/>
      <c r="R672" s="5"/>
      <c r="S672" s="5"/>
      <c r="T672" s="5"/>
      <c r="U672" s="5"/>
      <c r="V672" s="5"/>
      <c r="W672" s="177"/>
      <c r="X672" s="5"/>
      <c r="Y672" s="5"/>
    </row>
    <row r="673" spans="1:25" ht="15" customHeight="1" x14ac:dyDescent="0.15">
      <c r="A673" s="116">
        <f t="shared" si="10"/>
        <v>2017</v>
      </c>
      <c r="B673" s="105">
        <v>43098</v>
      </c>
      <c r="C673" s="183">
        <v>2.74</v>
      </c>
      <c r="D673" s="181">
        <f ca="1">STDEV(C673:OFFSET(C673,D$4,0))/AVERAGE(C673:OFFSET(C673,D$4,0))</f>
        <v>1.5324016312994015E-2</v>
      </c>
      <c r="E673" s="116">
        <v>3.76</v>
      </c>
      <c r="F673" s="181">
        <v>1.06359383748363E-2</v>
      </c>
      <c r="G673" s="34"/>
      <c r="H673" s="181"/>
      <c r="I673" s="5"/>
      <c r="J673" s="5"/>
      <c r="K673" s="5"/>
      <c r="L673" s="5"/>
      <c r="M673" s="5"/>
      <c r="N673" s="5"/>
      <c r="O673" s="5"/>
      <c r="P673" s="5"/>
      <c r="Q673" s="5"/>
      <c r="R673" s="5"/>
      <c r="S673" s="5"/>
      <c r="T673" s="5"/>
      <c r="U673" s="5"/>
      <c r="V673" s="5"/>
      <c r="W673" s="177"/>
      <c r="X673" s="5"/>
      <c r="Y673" s="5"/>
    </row>
    <row r="674" spans="1:25" ht="15" customHeight="1" x14ac:dyDescent="0.15">
      <c r="A674" s="116">
        <f t="shared" si="10"/>
        <v>2017</v>
      </c>
      <c r="B674" s="105">
        <v>43097</v>
      </c>
      <c r="C674" s="183">
        <v>2.75</v>
      </c>
      <c r="D674" s="181">
        <f ca="1">STDEV(C674:OFFSET(C674,D$4,0))/AVERAGE(C674:OFFSET(C674,D$4,0))</f>
        <v>1.5755585350382607E-2</v>
      </c>
      <c r="E674" s="116">
        <v>3.77</v>
      </c>
      <c r="F674" s="181">
        <v>1.09384701319393E-2</v>
      </c>
      <c r="G674" s="34"/>
      <c r="H674" s="181"/>
      <c r="I674" s="5"/>
      <c r="J674" s="5"/>
      <c r="K674" s="5"/>
      <c r="L674" s="5"/>
      <c r="M674" s="5"/>
      <c r="N674" s="5"/>
      <c r="O674" s="5"/>
      <c r="P674" s="5"/>
      <c r="Q674" s="5"/>
      <c r="R674" s="5"/>
      <c r="S674" s="5"/>
      <c r="T674" s="5"/>
      <c r="U674" s="5"/>
      <c r="V674" s="5"/>
      <c r="W674" s="177"/>
      <c r="X674" s="5"/>
      <c r="Y674" s="5"/>
    </row>
    <row r="675" spans="1:25" ht="15" customHeight="1" x14ac:dyDescent="0.15">
      <c r="A675" s="116">
        <f t="shared" si="10"/>
        <v>2017</v>
      </c>
      <c r="B675" s="105">
        <v>43096</v>
      </c>
      <c r="C675" s="183">
        <v>2.75</v>
      </c>
      <c r="D675" s="181">
        <f ca="1">STDEV(C675:OFFSET(C675,D$4,0))/AVERAGE(C675:OFFSET(C675,D$4,0))</f>
        <v>1.6771665645865182E-2</v>
      </c>
      <c r="E675" s="116">
        <v>3.76</v>
      </c>
      <c r="F675" s="181">
        <v>1.1542344241119501E-2</v>
      </c>
      <c r="G675" s="34"/>
      <c r="H675" s="181"/>
      <c r="I675" s="5"/>
      <c r="J675" s="5"/>
      <c r="K675" s="5"/>
      <c r="L675" s="5"/>
      <c r="M675" s="5"/>
      <c r="N675" s="5"/>
      <c r="O675" s="5"/>
      <c r="P675" s="5"/>
      <c r="Q675" s="5"/>
      <c r="R675" s="5"/>
      <c r="S675" s="5"/>
      <c r="T675" s="5"/>
      <c r="U675" s="5"/>
      <c r="V675" s="5"/>
      <c r="W675" s="177"/>
      <c r="X675" s="5"/>
      <c r="Y675" s="5"/>
    </row>
    <row r="676" spans="1:25" ht="15" customHeight="1" x14ac:dyDescent="0.15">
      <c r="A676" s="116">
        <f t="shared" si="10"/>
        <v>2017</v>
      </c>
      <c r="B676" s="105">
        <v>43095</v>
      </c>
      <c r="C676" s="183">
        <v>2.82</v>
      </c>
      <c r="D676" s="181">
        <f ca="1">STDEV(C676:OFFSET(C676,D$4,0))/AVERAGE(C676:OFFSET(C676,D$4,0))</f>
        <v>1.7831638489856923E-2</v>
      </c>
      <c r="E676" s="116">
        <v>3.83</v>
      </c>
      <c r="F676" s="181">
        <v>1.14680959034449E-2</v>
      </c>
      <c r="G676" s="34"/>
      <c r="H676" s="181"/>
      <c r="I676" s="5"/>
      <c r="J676" s="5"/>
      <c r="K676" s="5"/>
      <c r="L676" s="5"/>
      <c r="M676" s="5"/>
      <c r="N676" s="5"/>
      <c r="O676" s="5"/>
      <c r="P676" s="5"/>
      <c r="Q676" s="5"/>
      <c r="R676" s="5"/>
      <c r="S676" s="5"/>
      <c r="T676" s="5"/>
      <c r="U676" s="5"/>
      <c r="V676" s="5"/>
      <c r="W676" s="177"/>
      <c r="X676" s="5"/>
      <c r="Y676" s="5"/>
    </row>
    <row r="677" spans="1:25" ht="15" customHeight="1" x14ac:dyDescent="0.15">
      <c r="A677" s="116">
        <f t="shared" si="10"/>
        <v>2017</v>
      </c>
      <c r="B677" s="105">
        <v>43091</v>
      </c>
      <c r="C677" s="183">
        <v>2.83</v>
      </c>
      <c r="D677" s="181">
        <f ca="1">STDEV(C677:OFFSET(C677,D$4,0))/AVERAGE(C677:OFFSET(C677,D$4,0))</f>
        <v>1.775726243275853E-2</v>
      </c>
      <c r="E677" s="116">
        <v>3.85</v>
      </c>
      <c r="F677" s="181">
        <v>1.14680959034449E-2</v>
      </c>
      <c r="G677" s="34"/>
      <c r="H677" s="181"/>
      <c r="I677" s="5"/>
      <c r="J677" s="5"/>
      <c r="K677" s="5"/>
      <c r="L677" s="5"/>
      <c r="M677" s="5"/>
      <c r="N677" s="5"/>
      <c r="O677" s="5"/>
      <c r="P677" s="5"/>
      <c r="Q677" s="5"/>
      <c r="R677" s="5"/>
      <c r="S677" s="5"/>
      <c r="T677" s="5"/>
      <c r="U677" s="5"/>
      <c r="V677" s="5"/>
      <c r="W677" s="177"/>
      <c r="X677" s="5"/>
      <c r="Y677" s="5"/>
    </row>
    <row r="678" spans="1:25" ht="15" customHeight="1" x14ac:dyDescent="0.15">
      <c r="A678" s="116">
        <f t="shared" si="10"/>
        <v>2017</v>
      </c>
      <c r="B678" s="105">
        <v>43090</v>
      </c>
      <c r="C678" s="183">
        <v>2.84</v>
      </c>
      <c r="D678" s="181">
        <f ca="1">STDEV(C678:OFFSET(C678,D$4,0))/AVERAGE(C678:OFFSET(C678,D$4,0))</f>
        <v>1.7497574591294588E-2</v>
      </c>
      <c r="E678" s="116">
        <v>3.84</v>
      </c>
      <c r="F678" s="181">
        <v>1.1387329407095401E-2</v>
      </c>
      <c r="G678" s="34"/>
      <c r="H678" s="181"/>
      <c r="I678" s="5"/>
      <c r="J678" s="5"/>
      <c r="K678" s="5"/>
      <c r="L678" s="5"/>
      <c r="M678" s="5"/>
      <c r="N678" s="5"/>
      <c r="O678" s="5"/>
      <c r="P678" s="5"/>
      <c r="Q678" s="5"/>
      <c r="R678" s="5"/>
      <c r="S678" s="5"/>
      <c r="T678" s="5"/>
      <c r="U678" s="5"/>
      <c r="V678" s="5"/>
      <c r="W678" s="177"/>
      <c r="X678" s="5"/>
      <c r="Y678" s="5"/>
    </row>
    <row r="679" spans="1:25" ht="15" customHeight="1" x14ac:dyDescent="0.15">
      <c r="A679" s="116">
        <f t="shared" si="10"/>
        <v>2017</v>
      </c>
      <c r="B679" s="105">
        <v>43089</v>
      </c>
      <c r="C679" s="183">
        <v>2.88</v>
      </c>
      <c r="D679" s="181">
        <f ca="1">STDEV(C679:OFFSET(C679,D$4,0))/AVERAGE(C679:OFFSET(C679,D$4,0))</f>
        <v>1.7089484434696527E-2</v>
      </c>
      <c r="E679" s="116">
        <v>3.89</v>
      </c>
      <c r="F679" s="181">
        <v>1.14494239055062E-2</v>
      </c>
      <c r="G679" s="34"/>
      <c r="H679" s="181"/>
      <c r="I679" s="5"/>
      <c r="J679" s="5"/>
      <c r="K679" s="5"/>
      <c r="L679" s="5"/>
      <c r="M679" s="5"/>
      <c r="N679" s="5"/>
      <c r="O679" s="5"/>
      <c r="P679" s="5"/>
      <c r="Q679" s="5"/>
      <c r="R679" s="5"/>
      <c r="S679" s="5"/>
      <c r="T679" s="5"/>
      <c r="U679" s="5"/>
      <c r="V679" s="5"/>
      <c r="W679" s="177"/>
      <c r="X679" s="5"/>
      <c r="Y679" s="5"/>
    </row>
    <row r="680" spans="1:25" ht="15" customHeight="1" x14ac:dyDescent="0.15">
      <c r="A680" s="116">
        <f t="shared" si="10"/>
        <v>2017</v>
      </c>
      <c r="B680" s="105">
        <v>43088</v>
      </c>
      <c r="C680" s="183">
        <v>2.82</v>
      </c>
      <c r="D680" s="181">
        <f ca="1">STDEV(C680:OFFSET(C680,D$4,0))/AVERAGE(C680:OFFSET(C680,D$4,0))</f>
        <v>1.5810938759487067E-2</v>
      </c>
      <c r="E680" s="116">
        <v>3.85</v>
      </c>
      <c r="F680" s="181">
        <v>1.0851796579109001E-2</v>
      </c>
      <c r="G680" s="34"/>
      <c r="H680" s="181"/>
      <c r="I680" s="5"/>
      <c r="J680" s="5"/>
      <c r="K680" s="5"/>
      <c r="L680" s="5"/>
      <c r="M680" s="5"/>
      <c r="N680" s="5"/>
      <c r="O680" s="5"/>
      <c r="P680" s="5"/>
      <c r="Q680" s="5"/>
      <c r="R680" s="5"/>
      <c r="S680" s="5"/>
      <c r="T680" s="5"/>
      <c r="U680" s="5"/>
      <c r="V680" s="5"/>
      <c r="W680" s="177"/>
      <c r="X680" s="5"/>
      <c r="Y680" s="5"/>
    </row>
    <row r="681" spans="1:25" ht="15" customHeight="1" x14ac:dyDescent="0.15">
      <c r="A681" s="116">
        <f t="shared" si="10"/>
        <v>2017</v>
      </c>
      <c r="B681" s="105">
        <v>43087</v>
      </c>
      <c r="C681" s="183">
        <v>2.74</v>
      </c>
      <c r="D681" s="181">
        <f ca="1">STDEV(C681:OFFSET(C681,D$4,0))/AVERAGE(C681:OFFSET(C681,D$4,0))</f>
        <v>1.5810938759487067E-2</v>
      </c>
      <c r="E681" s="116">
        <v>3.77</v>
      </c>
      <c r="F681" s="181">
        <v>1.07280233802379E-2</v>
      </c>
      <c r="G681" s="34"/>
      <c r="H681" s="181"/>
      <c r="I681" s="5"/>
      <c r="J681" s="5"/>
      <c r="K681" s="5"/>
      <c r="L681" s="5"/>
      <c r="M681" s="5"/>
      <c r="N681" s="5"/>
      <c r="O681" s="5"/>
      <c r="P681" s="5"/>
      <c r="Q681" s="5"/>
      <c r="R681" s="5"/>
      <c r="S681" s="5"/>
      <c r="T681" s="5"/>
      <c r="U681" s="5"/>
      <c r="V681" s="5"/>
      <c r="W681" s="177"/>
      <c r="X681" s="5"/>
      <c r="Y681" s="5"/>
    </row>
    <row r="682" spans="1:25" ht="15" customHeight="1" x14ac:dyDescent="0.15">
      <c r="A682" s="116">
        <f t="shared" si="10"/>
        <v>2017</v>
      </c>
      <c r="B682" s="105">
        <v>43084</v>
      </c>
      <c r="C682" s="183">
        <v>2.68</v>
      </c>
      <c r="D682" s="181">
        <f ca="1">STDEV(C682:OFFSET(C682,D$4,0))/AVERAGE(C682:OFFSET(C682,D$4,0))</f>
        <v>1.5952199874880179E-2</v>
      </c>
      <c r="E682" s="116">
        <v>3.72</v>
      </c>
      <c r="F682" s="181">
        <v>1.0578768702979399E-2</v>
      </c>
      <c r="G682" s="34"/>
      <c r="H682" s="181"/>
      <c r="I682" s="5"/>
      <c r="J682" s="5"/>
      <c r="K682" s="5"/>
      <c r="L682" s="5"/>
      <c r="M682" s="5"/>
      <c r="N682" s="5"/>
      <c r="O682" s="5"/>
      <c r="P682" s="5"/>
      <c r="Q682" s="5"/>
      <c r="R682" s="5"/>
      <c r="S682" s="5"/>
      <c r="T682" s="5"/>
      <c r="U682" s="5"/>
      <c r="V682" s="5"/>
      <c r="W682" s="177"/>
      <c r="X682" s="5"/>
      <c r="Y682" s="5"/>
    </row>
    <row r="683" spans="1:25" ht="15" customHeight="1" x14ac:dyDescent="0.15">
      <c r="A683" s="116">
        <f t="shared" si="10"/>
        <v>2017</v>
      </c>
      <c r="B683" s="105">
        <v>43083</v>
      </c>
      <c r="C683" s="183">
        <v>2.71</v>
      </c>
      <c r="D683" s="181">
        <f ca="1">STDEV(C683:OFFSET(C683,D$4,0))/AVERAGE(C683:OFFSET(C683,D$4,0))</f>
        <v>1.5084970112195126E-2</v>
      </c>
      <c r="E683" s="116">
        <v>3.74</v>
      </c>
      <c r="F683" s="181">
        <v>9.9111620428089797E-3</v>
      </c>
      <c r="G683" s="34"/>
      <c r="H683" s="181"/>
      <c r="I683" s="5"/>
      <c r="J683" s="5"/>
      <c r="K683" s="5"/>
      <c r="L683" s="5"/>
      <c r="M683" s="5"/>
      <c r="N683" s="5"/>
      <c r="O683" s="5"/>
      <c r="P683" s="5"/>
      <c r="Q683" s="5"/>
      <c r="R683" s="5"/>
      <c r="S683" s="5"/>
      <c r="T683" s="5"/>
      <c r="U683" s="5"/>
      <c r="V683" s="5"/>
      <c r="W683" s="177"/>
      <c r="X683" s="5"/>
      <c r="Y683" s="5"/>
    </row>
    <row r="684" spans="1:25" ht="15" customHeight="1" x14ac:dyDescent="0.15">
      <c r="A684" s="116">
        <f t="shared" si="10"/>
        <v>2017</v>
      </c>
      <c r="B684" s="105">
        <v>43082</v>
      </c>
      <c r="C684" s="183">
        <v>2.74</v>
      </c>
      <c r="D684" s="181">
        <f ca="1">STDEV(C684:OFFSET(C684,D$4,0))/AVERAGE(C684:OFFSET(C684,D$4,0))</f>
        <v>1.5379176815300141E-2</v>
      </c>
      <c r="E684" s="116">
        <v>3.76</v>
      </c>
      <c r="F684" s="181">
        <v>9.5980907288440998E-3</v>
      </c>
      <c r="G684" s="34"/>
      <c r="H684" s="181"/>
      <c r="I684" s="5"/>
      <c r="J684" s="5"/>
      <c r="K684" s="5"/>
      <c r="L684" s="5"/>
      <c r="M684" s="5"/>
      <c r="N684" s="5"/>
      <c r="O684" s="5"/>
      <c r="P684" s="5"/>
      <c r="Q684" s="5"/>
      <c r="R684" s="5"/>
      <c r="S684" s="5"/>
      <c r="T684" s="5"/>
      <c r="U684" s="5"/>
      <c r="V684" s="5"/>
      <c r="W684" s="177"/>
      <c r="X684" s="5"/>
      <c r="Y684" s="5"/>
    </row>
    <row r="685" spans="1:25" ht="15" customHeight="1" x14ac:dyDescent="0.15">
      <c r="A685" s="116">
        <f t="shared" si="10"/>
        <v>2017</v>
      </c>
      <c r="B685" s="105">
        <v>43081</v>
      </c>
      <c r="C685" s="183">
        <v>2.79</v>
      </c>
      <c r="D685" s="181">
        <f ca="1">STDEV(C685:OFFSET(C685,D$4,0))/AVERAGE(C685:OFFSET(C685,D$4,0))</f>
        <v>1.5993415854477524E-2</v>
      </c>
      <c r="E685" s="116">
        <v>3.81</v>
      </c>
      <c r="F685" s="181">
        <v>9.4913249114623593E-3</v>
      </c>
      <c r="G685" s="34"/>
      <c r="H685" s="181"/>
      <c r="I685" s="5"/>
      <c r="J685" s="5"/>
      <c r="K685" s="5"/>
      <c r="L685" s="5"/>
      <c r="M685" s="5"/>
      <c r="N685" s="5"/>
      <c r="O685" s="5"/>
      <c r="P685" s="5"/>
      <c r="Q685" s="5"/>
      <c r="R685" s="5"/>
      <c r="S685" s="5"/>
      <c r="T685" s="5"/>
      <c r="U685" s="5"/>
      <c r="V685" s="5"/>
      <c r="W685" s="177"/>
      <c r="X685" s="5"/>
      <c r="Y685" s="5"/>
    </row>
    <row r="686" spans="1:25" ht="15" customHeight="1" x14ac:dyDescent="0.15">
      <c r="A686" s="116">
        <f t="shared" si="10"/>
        <v>2017</v>
      </c>
      <c r="B686" s="105">
        <v>43080</v>
      </c>
      <c r="C686" s="183">
        <v>2.77</v>
      </c>
      <c r="D686" s="181">
        <f ca="1">STDEV(C686:OFFSET(C686,D$4,0))/AVERAGE(C686:OFFSET(C686,D$4,0))</f>
        <v>1.8140607284571869E-2</v>
      </c>
      <c r="E686" s="116">
        <v>3.8</v>
      </c>
      <c r="F686" s="181">
        <v>1.08630897415229E-2</v>
      </c>
      <c r="G686" s="34"/>
      <c r="H686" s="181"/>
      <c r="I686" s="5"/>
      <c r="J686" s="5"/>
      <c r="K686" s="5"/>
      <c r="L686" s="5"/>
      <c r="M686" s="5"/>
      <c r="N686" s="5"/>
      <c r="O686" s="5"/>
      <c r="P686" s="5"/>
      <c r="Q686" s="5"/>
      <c r="R686" s="5"/>
      <c r="S686" s="5"/>
      <c r="T686" s="5"/>
      <c r="U686" s="5"/>
      <c r="V686" s="5"/>
      <c r="W686" s="177"/>
      <c r="X686" s="5"/>
      <c r="Y686" s="5"/>
    </row>
    <row r="687" spans="1:25" ht="15" customHeight="1" x14ac:dyDescent="0.15">
      <c r="A687" s="116">
        <f t="shared" si="10"/>
        <v>2017</v>
      </c>
      <c r="B687" s="105">
        <v>43077</v>
      </c>
      <c r="C687" s="183">
        <v>2.77</v>
      </c>
      <c r="D687" s="181">
        <f ca="1">STDEV(C687:OFFSET(C687,D$4,0))/AVERAGE(C687:OFFSET(C687,D$4,0))</f>
        <v>2.0670627954297017E-2</v>
      </c>
      <c r="E687" s="116">
        <v>3.81</v>
      </c>
      <c r="F687" s="181">
        <v>1.2346568339987299E-2</v>
      </c>
      <c r="G687" s="34"/>
      <c r="H687" s="181"/>
      <c r="I687" s="5"/>
      <c r="J687" s="5"/>
      <c r="K687" s="5"/>
      <c r="L687" s="5"/>
      <c r="M687" s="5"/>
      <c r="N687" s="5"/>
      <c r="O687" s="5"/>
      <c r="P687" s="5"/>
      <c r="Q687" s="5"/>
      <c r="R687" s="5"/>
      <c r="S687" s="5"/>
      <c r="T687" s="5"/>
      <c r="U687" s="5"/>
      <c r="V687" s="5"/>
      <c r="W687" s="177"/>
      <c r="X687" s="5"/>
      <c r="Y687" s="5"/>
    </row>
    <row r="688" spans="1:25" ht="15" customHeight="1" x14ac:dyDescent="0.15">
      <c r="A688" s="116">
        <f t="shared" si="10"/>
        <v>2017</v>
      </c>
      <c r="B688" s="105">
        <v>43076</v>
      </c>
      <c r="C688" s="183">
        <v>2.76</v>
      </c>
      <c r="D688" s="181">
        <f ca="1">STDEV(C688:OFFSET(C688,D$4,0))/AVERAGE(C688:OFFSET(C688,D$4,0))</f>
        <v>2.2424609170018667E-2</v>
      </c>
      <c r="E688" s="116">
        <v>3.81</v>
      </c>
      <c r="F688" s="181">
        <v>1.35848599012594E-2</v>
      </c>
      <c r="G688" s="34"/>
      <c r="H688" s="181"/>
      <c r="I688" s="5"/>
      <c r="J688" s="5"/>
      <c r="K688" s="5"/>
      <c r="L688" s="5"/>
      <c r="M688" s="5"/>
      <c r="N688" s="5"/>
      <c r="O688" s="5"/>
      <c r="P688" s="5"/>
      <c r="Q688" s="5"/>
      <c r="R688" s="5"/>
      <c r="S688" s="5"/>
      <c r="T688" s="5"/>
      <c r="U688" s="5"/>
      <c r="V688" s="5"/>
      <c r="W688" s="177"/>
      <c r="X688" s="5"/>
      <c r="Y688" s="5"/>
    </row>
    <row r="689" spans="1:25" ht="15" customHeight="1" x14ac:dyDescent="0.15">
      <c r="A689" s="116">
        <f t="shared" si="10"/>
        <v>2017</v>
      </c>
      <c r="B689" s="105">
        <v>43075</v>
      </c>
      <c r="C689" s="183">
        <v>2.71</v>
      </c>
      <c r="D689" s="181">
        <f ca="1">STDEV(C689:OFFSET(C689,D$4,0))/AVERAGE(C689:OFFSET(C689,D$4,0))</f>
        <v>2.3136000718315414E-2</v>
      </c>
      <c r="E689" s="116">
        <v>3.75</v>
      </c>
      <c r="F689" s="181">
        <v>1.4129333464266499E-2</v>
      </c>
      <c r="G689" s="34"/>
      <c r="H689" s="181"/>
      <c r="I689" s="5"/>
      <c r="J689" s="5"/>
      <c r="K689" s="5"/>
      <c r="L689" s="5"/>
      <c r="M689" s="5"/>
      <c r="N689" s="5"/>
      <c r="O689" s="5"/>
      <c r="P689" s="5"/>
      <c r="Q689" s="5"/>
      <c r="R689" s="5"/>
      <c r="S689" s="5"/>
      <c r="T689" s="5"/>
      <c r="U689" s="5"/>
      <c r="V689" s="5"/>
      <c r="W689" s="177"/>
      <c r="X689" s="5"/>
      <c r="Y689" s="5"/>
    </row>
    <row r="690" spans="1:25" ht="15" customHeight="1" x14ac:dyDescent="0.15">
      <c r="A690" s="116">
        <f t="shared" si="10"/>
        <v>2017</v>
      </c>
      <c r="B690" s="105">
        <v>43074</v>
      </c>
      <c r="C690" s="183">
        <v>2.73</v>
      </c>
      <c r="D690" s="181">
        <f ca="1">STDEV(C690:OFFSET(C690,D$4,0))/AVERAGE(C690:OFFSET(C690,D$4,0))</f>
        <v>2.2426708395589804E-2</v>
      </c>
      <c r="E690" s="116">
        <v>3.77</v>
      </c>
      <c r="F690" s="181">
        <v>1.36968416245939E-2</v>
      </c>
      <c r="G690" s="34"/>
      <c r="H690" s="181"/>
      <c r="I690" s="5"/>
      <c r="J690" s="5"/>
      <c r="K690" s="5"/>
      <c r="L690" s="5"/>
      <c r="M690" s="5"/>
      <c r="N690" s="5"/>
      <c r="O690" s="5"/>
      <c r="P690" s="5"/>
      <c r="Q690" s="5"/>
      <c r="R690" s="5"/>
      <c r="S690" s="5"/>
      <c r="T690" s="5"/>
      <c r="U690" s="5"/>
      <c r="V690" s="5"/>
      <c r="W690" s="177"/>
      <c r="X690" s="5"/>
      <c r="Y690" s="5"/>
    </row>
    <row r="691" spans="1:25" ht="15" customHeight="1" x14ac:dyDescent="0.15">
      <c r="A691" s="116">
        <f t="shared" si="10"/>
        <v>2017</v>
      </c>
      <c r="B691" s="105">
        <v>43073</v>
      </c>
      <c r="C691" s="183">
        <v>2.77</v>
      </c>
      <c r="D691" s="181">
        <f ca="1">STDEV(C691:OFFSET(C691,D$4,0))/AVERAGE(C691:OFFSET(C691,D$4,0))</f>
        <v>2.1919686336788431E-2</v>
      </c>
      <c r="E691" s="116">
        <v>3.8</v>
      </c>
      <c r="F691" s="181">
        <v>1.34301987239017E-2</v>
      </c>
      <c r="G691" s="34"/>
      <c r="H691" s="181"/>
      <c r="I691" s="5"/>
      <c r="J691" s="5"/>
      <c r="K691" s="5"/>
      <c r="L691" s="5"/>
      <c r="M691" s="5"/>
      <c r="N691" s="5"/>
      <c r="O691" s="5"/>
      <c r="P691" s="5"/>
      <c r="Q691" s="5"/>
      <c r="R691" s="5"/>
      <c r="S691" s="5"/>
      <c r="T691" s="5"/>
      <c r="U691" s="5"/>
      <c r="V691" s="5"/>
      <c r="W691" s="177"/>
      <c r="X691" s="5"/>
      <c r="Y691" s="5"/>
    </row>
    <row r="692" spans="1:25" ht="15" customHeight="1" x14ac:dyDescent="0.15">
      <c r="A692" s="116">
        <f t="shared" si="10"/>
        <v>2017</v>
      </c>
      <c r="B692" s="105">
        <v>43070</v>
      </c>
      <c r="C692" s="183">
        <v>2.76</v>
      </c>
      <c r="D692" s="181">
        <f ca="1">STDEV(C692:OFFSET(C692,D$4,0))/AVERAGE(C692:OFFSET(C692,D$4,0))</f>
        <v>2.1571176825821253E-2</v>
      </c>
      <c r="E692" s="116">
        <v>3.8</v>
      </c>
      <c r="F692" s="181">
        <v>1.3180312317003701E-2</v>
      </c>
      <c r="G692" s="34"/>
      <c r="H692" s="181"/>
      <c r="I692" s="5"/>
      <c r="J692" s="5"/>
      <c r="K692" s="5"/>
      <c r="L692" s="5"/>
      <c r="M692" s="5"/>
      <c r="N692" s="5"/>
      <c r="O692" s="5"/>
      <c r="P692" s="5"/>
      <c r="Q692" s="5"/>
      <c r="R692" s="5"/>
      <c r="S692" s="5"/>
      <c r="T692" s="5"/>
      <c r="U692" s="5"/>
      <c r="V692" s="5"/>
      <c r="W692" s="177"/>
      <c r="X692" s="5"/>
      <c r="Y692" s="5"/>
    </row>
    <row r="693" spans="1:25" ht="15" customHeight="1" x14ac:dyDescent="0.15">
      <c r="A693" s="116">
        <f t="shared" si="10"/>
        <v>2017</v>
      </c>
      <c r="B693" s="105">
        <v>43069</v>
      </c>
      <c r="C693" s="183">
        <v>2.83</v>
      </c>
      <c r="D693" s="181">
        <f ca="1">STDEV(C693:OFFSET(C693,D$4,0))/AVERAGE(C693:OFFSET(C693,D$4,0))</f>
        <v>2.1085216579381751E-2</v>
      </c>
      <c r="E693" s="116">
        <v>3.87</v>
      </c>
      <c r="F693" s="181">
        <v>1.29479657929712E-2</v>
      </c>
      <c r="G693" s="34"/>
      <c r="H693" s="181"/>
      <c r="I693" s="5"/>
      <c r="J693" s="5"/>
      <c r="K693" s="5"/>
      <c r="L693" s="5"/>
      <c r="M693" s="5"/>
      <c r="N693" s="5"/>
      <c r="O693" s="5"/>
      <c r="P693" s="5"/>
      <c r="Q693" s="5"/>
      <c r="R693" s="5"/>
      <c r="S693" s="5"/>
      <c r="T693" s="5"/>
      <c r="U693" s="5"/>
      <c r="V693" s="5"/>
      <c r="W693" s="177"/>
      <c r="X693" s="5"/>
      <c r="Y693" s="5"/>
    </row>
    <row r="694" spans="1:25" ht="15" customHeight="1" x14ac:dyDescent="0.15">
      <c r="A694" s="116">
        <f t="shared" si="10"/>
        <v>2017</v>
      </c>
      <c r="B694" s="105">
        <v>43068</v>
      </c>
      <c r="C694" s="183">
        <v>2.81</v>
      </c>
      <c r="D694" s="181">
        <f ca="1">STDEV(C694:OFFSET(C694,D$4,0))/AVERAGE(C694:OFFSET(C694,D$4,0))</f>
        <v>2.119514844583963E-2</v>
      </c>
      <c r="E694" s="116">
        <v>3.86</v>
      </c>
      <c r="F694" s="181">
        <v>1.29620952781486E-2</v>
      </c>
      <c r="G694" s="34"/>
      <c r="H694" s="181"/>
      <c r="I694" s="5"/>
      <c r="J694" s="5"/>
      <c r="K694" s="5"/>
      <c r="L694" s="5"/>
      <c r="M694" s="5"/>
      <c r="N694" s="5"/>
      <c r="O694" s="5"/>
      <c r="P694" s="5"/>
      <c r="Q694" s="5"/>
      <c r="R694" s="5"/>
      <c r="S694" s="5"/>
      <c r="T694" s="5"/>
      <c r="U694" s="5"/>
      <c r="V694" s="5"/>
      <c r="W694" s="177"/>
      <c r="X694" s="5"/>
      <c r="Y694" s="5"/>
    </row>
    <row r="695" spans="1:25" ht="15" customHeight="1" x14ac:dyDescent="0.15">
      <c r="A695" s="116">
        <f t="shared" si="10"/>
        <v>2017</v>
      </c>
      <c r="B695" s="105">
        <v>43067</v>
      </c>
      <c r="C695" s="183">
        <v>2.77</v>
      </c>
      <c r="D695" s="181">
        <f ca="1">STDEV(C695:OFFSET(C695,D$4,0))/AVERAGE(C695:OFFSET(C695,D$4,0))</f>
        <v>2.1159185064886423E-2</v>
      </c>
      <c r="E695" s="116">
        <v>3.81</v>
      </c>
      <c r="F695" s="181">
        <v>1.29620952781486E-2</v>
      </c>
      <c r="G695" s="34"/>
      <c r="H695" s="181"/>
      <c r="I695" s="5"/>
      <c r="J695" s="5"/>
      <c r="K695" s="5"/>
      <c r="L695" s="5"/>
      <c r="M695" s="5"/>
      <c r="N695" s="5"/>
      <c r="O695" s="5"/>
      <c r="P695" s="5"/>
      <c r="Q695" s="5"/>
      <c r="R695" s="5"/>
      <c r="S695" s="5"/>
      <c r="T695" s="5"/>
      <c r="U695" s="5"/>
      <c r="V695" s="5"/>
      <c r="W695" s="177"/>
      <c r="X695" s="5"/>
      <c r="Y695" s="5"/>
    </row>
    <row r="696" spans="1:25" ht="15" customHeight="1" x14ac:dyDescent="0.15">
      <c r="A696" s="116">
        <f t="shared" si="10"/>
        <v>2017</v>
      </c>
      <c r="B696" s="105">
        <v>43066</v>
      </c>
      <c r="C696" s="183">
        <v>2.76</v>
      </c>
      <c r="D696" s="181">
        <f ca="1">STDEV(C696:OFFSET(C696,D$4,0))/AVERAGE(C696:OFFSET(C696,D$4,0))</f>
        <v>2.0809950182178218E-2</v>
      </c>
      <c r="E696" s="116">
        <v>3.81</v>
      </c>
      <c r="F696" s="181">
        <v>1.2767917084602899E-2</v>
      </c>
      <c r="G696" s="34"/>
      <c r="H696" s="181"/>
      <c r="I696" s="5"/>
      <c r="J696" s="5"/>
      <c r="K696" s="5"/>
      <c r="L696" s="5"/>
      <c r="M696" s="5"/>
      <c r="N696" s="5"/>
      <c r="O696" s="5"/>
      <c r="P696" s="5"/>
      <c r="Q696" s="5"/>
      <c r="R696" s="5"/>
      <c r="S696" s="5"/>
      <c r="T696" s="5"/>
      <c r="U696" s="5"/>
      <c r="V696" s="5"/>
      <c r="W696" s="177"/>
      <c r="X696" s="5"/>
      <c r="Y696" s="5"/>
    </row>
    <row r="697" spans="1:25" ht="15" customHeight="1" x14ac:dyDescent="0.15">
      <c r="A697" s="116">
        <f t="shared" si="10"/>
        <v>2017</v>
      </c>
      <c r="B697" s="105">
        <v>43063</v>
      </c>
      <c r="C697" s="183">
        <v>2.76</v>
      </c>
      <c r="D697" s="181">
        <f ca="1">STDEV(C697:OFFSET(C697,D$4,0))/AVERAGE(C697:OFFSET(C697,D$4,0))</f>
        <v>2.0278687604946933E-2</v>
      </c>
      <c r="E697" s="116">
        <v>3.81</v>
      </c>
      <c r="F697" s="181">
        <v>1.26297985182108E-2</v>
      </c>
      <c r="G697" s="34"/>
      <c r="H697" s="181"/>
      <c r="I697" s="5"/>
      <c r="J697" s="5"/>
      <c r="K697" s="5"/>
      <c r="L697" s="5"/>
      <c r="M697" s="5"/>
      <c r="N697" s="5"/>
      <c r="O697" s="5"/>
      <c r="P697" s="5"/>
      <c r="Q697" s="5"/>
      <c r="R697" s="5"/>
      <c r="S697" s="5"/>
      <c r="T697" s="5"/>
      <c r="U697" s="5"/>
      <c r="V697" s="5"/>
      <c r="W697" s="177"/>
      <c r="X697" s="5"/>
      <c r="Y697" s="5"/>
    </row>
    <row r="698" spans="1:25" ht="15" customHeight="1" x14ac:dyDescent="0.15">
      <c r="A698" s="116">
        <f t="shared" si="10"/>
        <v>2017</v>
      </c>
      <c r="B698" s="105">
        <v>43061</v>
      </c>
      <c r="C698" s="183">
        <v>2.75</v>
      </c>
      <c r="D698" s="181">
        <f ca="1">STDEV(C698:OFFSET(C698,D$4,0))/AVERAGE(C698:OFFSET(C698,D$4,0))</f>
        <v>1.9787776485160842E-2</v>
      </c>
      <c r="E698" s="116">
        <v>3.79</v>
      </c>
      <c r="F698" s="181">
        <v>1.25820980314488E-2</v>
      </c>
      <c r="G698" s="34"/>
      <c r="H698" s="181"/>
      <c r="I698" s="5"/>
      <c r="J698" s="5"/>
      <c r="K698" s="5"/>
      <c r="L698" s="5"/>
      <c r="M698" s="5"/>
      <c r="N698" s="5"/>
      <c r="O698" s="5"/>
      <c r="P698" s="5"/>
      <c r="Q698" s="5"/>
      <c r="R698" s="5"/>
      <c r="S698" s="5"/>
      <c r="T698" s="5"/>
      <c r="U698" s="5"/>
      <c r="V698" s="5"/>
      <c r="W698" s="177"/>
      <c r="X698" s="5"/>
      <c r="Y698" s="5"/>
    </row>
    <row r="699" spans="1:25" ht="15" customHeight="1" x14ac:dyDescent="0.15">
      <c r="A699" s="116">
        <f t="shared" si="10"/>
        <v>2017</v>
      </c>
      <c r="B699" s="105">
        <v>43060</v>
      </c>
      <c r="C699" s="183">
        <v>2.76</v>
      </c>
      <c r="D699" s="181">
        <f ca="1">STDEV(C699:OFFSET(C699,D$4,0))/AVERAGE(C699:OFFSET(C699,D$4,0))</f>
        <v>1.8991960450150114E-2</v>
      </c>
      <c r="E699" s="116">
        <v>3.8</v>
      </c>
      <c r="F699" s="181">
        <v>1.23168974384454E-2</v>
      </c>
      <c r="G699" s="34"/>
      <c r="H699" s="181"/>
      <c r="I699" s="5"/>
      <c r="J699" s="5"/>
      <c r="K699" s="5"/>
      <c r="L699" s="5"/>
      <c r="M699" s="5"/>
      <c r="N699" s="5"/>
      <c r="O699" s="5"/>
      <c r="P699" s="5"/>
      <c r="Q699" s="5"/>
      <c r="R699" s="5"/>
      <c r="S699" s="5"/>
      <c r="T699" s="5"/>
      <c r="U699" s="5"/>
      <c r="V699" s="5"/>
      <c r="W699" s="177"/>
      <c r="X699" s="5"/>
      <c r="Y699" s="5"/>
    </row>
    <row r="700" spans="1:25" ht="15" customHeight="1" x14ac:dyDescent="0.15">
      <c r="A700" s="116">
        <f t="shared" si="10"/>
        <v>2017</v>
      </c>
      <c r="B700" s="105">
        <v>43059</v>
      </c>
      <c r="C700" s="183">
        <v>2.78</v>
      </c>
      <c r="D700" s="181">
        <f ca="1">STDEV(C700:OFFSET(C700,D$4,0))/AVERAGE(C700:OFFSET(C700,D$4,0))</f>
        <v>1.8557364701833483E-2</v>
      </c>
      <c r="E700" s="116">
        <v>3.84</v>
      </c>
      <c r="F700" s="181">
        <v>1.24276215149874E-2</v>
      </c>
      <c r="G700" s="34"/>
      <c r="H700" s="181"/>
      <c r="I700" s="5"/>
      <c r="J700" s="5"/>
      <c r="K700" s="5"/>
      <c r="L700" s="5"/>
      <c r="M700" s="5"/>
      <c r="N700" s="5"/>
      <c r="O700" s="5"/>
      <c r="P700" s="5"/>
      <c r="Q700" s="5"/>
      <c r="R700" s="5"/>
      <c r="S700" s="5"/>
      <c r="T700" s="5"/>
      <c r="U700" s="5"/>
      <c r="V700" s="5"/>
      <c r="W700" s="177"/>
      <c r="X700" s="5"/>
      <c r="Y700" s="5"/>
    </row>
    <row r="701" spans="1:25" ht="15" customHeight="1" x14ac:dyDescent="0.15">
      <c r="A701" s="116">
        <f t="shared" si="10"/>
        <v>2017</v>
      </c>
      <c r="B701" s="105">
        <v>43056</v>
      </c>
      <c r="C701" s="183">
        <v>2.78</v>
      </c>
      <c r="D701" s="181">
        <f ca="1">STDEV(C701:OFFSET(C701,D$4,0))/AVERAGE(C701:OFFSET(C701,D$4,0))</f>
        <v>1.8130088777402433E-2</v>
      </c>
      <c r="E701" s="116">
        <v>3.83</v>
      </c>
      <c r="F701" s="181">
        <v>1.26937585915914E-2</v>
      </c>
      <c r="G701" s="34"/>
      <c r="H701" s="181"/>
      <c r="I701" s="5"/>
      <c r="J701" s="5"/>
      <c r="K701" s="5"/>
      <c r="L701" s="5"/>
      <c r="M701" s="5"/>
      <c r="N701" s="5"/>
      <c r="O701" s="5"/>
      <c r="P701" s="5"/>
      <c r="Q701" s="5"/>
      <c r="R701" s="5"/>
      <c r="S701" s="5"/>
      <c r="T701" s="5"/>
      <c r="U701" s="5"/>
      <c r="V701" s="5"/>
      <c r="W701" s="177"/>
      <c r="X701" s="5"/>
      <c r="Y701" s="5"/>
    </row>
    <row r="702" spans="1:25" ht="15" customHeight="1" x14ac:dyDescent="0.15">
      <c r="A702" s="116">
        <f t="shared" si="10"/>
        <v>2017</v>
      </c>
      <c r="B702" s="105">
        <v>43055</v>
      </c>
      <c r="C702" s="183">
        <v>2.81</v>
      </c>
      <c r="D702" s="181">
        <f ca="1">STDEV(C702:OFFSET(C702,D$4,0))/AVERAGE(C702:OFFSET(C702,D$4,0))</f>
        <v>1.7498680708182304E-2</v>
      </c>
      <c r="E702" s="116">
        <v>3.85</v>
      </c>
      <c r="F702" s="181">
        <v>1.28208163515199E-2</v>
      </c>
      <c r="G702" s="34"/>
      <c r="H702" s="181"/>
      <c r="I702" s="5"/>
      <c r="J702" s="5"/>
      <c r="K702" s="5"/>
      <c r="L702" s="5"/>
      <c r="M702" s="5"/>
      <c r="N702" s="5"/>
      <c r="O702" s="5"/>
      <c r="P702" s="5"/>
      <c r="Q702" s="5"/>
      <c r="R702" s="5"/>
      <c r="S702" s="5"/>
      <c r="T702" s="5"/>
      <c r="U702" s="5"/>
      <c r="V702" s="5"/>
      <c r="W702" s="177"/>
      <c r="X702" s="5"/>
      <c r="Y702" s="5"/>
    </row>
    <row r="703" spans="1:25" ht="15" customHeight="1" x14ac:dyDescent="0.15">
      <c r="A703" s="116">
        <f t="shared" si="10"/>
        <v>2017</v>
      </c>
      <c r="B703" s="105">
        <v>43054</v>
      </c>
      <c r="C703" s="183">
        <v>2.77</v>
      </c>
      <c r="D703" s="181">
        <f ca="1">STDEV(C703:OFFSET(C703,D$4,0))/AVERAGE(C703:OFFSET(C703,D$4,0))</f>
        <v>1.7245788667220954E-2</v>
      </c>
      <c r="E703" s="116">
        <v>3.82</v>
      </c>
      <c r="F703" s="181">
        <v>1.29386381114951E-2</v>
      </c>
      <c r="G703" s="34"/>
      <c r="H703" s="181"/>
      <c r="I703" s="5"/>
      <c r="J703" s="5"/>
      <c r="K703" s="5"/>
      <c r="L703" s="5"/>
      <c r="M703" s="5"/>
      <c r="N703" s="5"/>
      <c r="O703" s="5"/>
      <c r="P703" s="5"/>
      <c r="Q703" s="5"/>
      <c r="R703" s="5"/>
      <c r="S703" s="5"/>
      <c r="T703" s="5"/>
      <c r="U703" s="5"/>
      <c r="V703" s="5"/>
      <c r="W703" s="177"/>
      <c r="X703" s="5"/>
      <c r="Y703" s="5"/>
    </row>
    <row r="704" spans="1:25" ht="15" customHeight="1" x14ac:dyDescent="0.15">
      <c r="A704" s="116">
        <f t="shared" si="10"/>
        <v>2017</v>
      </c>
      <c r="B704" s="105">
        <v>43053</v>
      </c>
      <c r="C704" s="183">
        <v>2.84</v>
      </c>
      <c r="D704" s="181">
        <f ca="1">STDEV(C704:OFFSET(C704,D$4,0))/AVERAGE(C704:OFFSET(C704,D$4,0))</f>
        <v>1.6261538506421799E-2</v>
      </c>
      <c r="E704" s="116">
        <v>3.88</v>
      </c>
      <c r="F704" s="181">
        <v>1.2759076802587799E-2</v>
      </c>
      <c r="G704" s="34"/>
      <c r="H704" s="181"/>
      <c r="I704" s="5"/>
      <c r="J704" s="5"/>
      <c r="K704" s="5"/>
      <c r="L704" s="5"/>
      <c r="M704" s="5"/>
      <c r="N704" s="5"/>
      <c r="O704" s="5"/>
      <c r="P704" s="5"/>
      <c r="Q704" s="5"/>
      <c r="R704" s="5"/>
      <c r="S704" s="5"/>
      <c r="T704" s="5"/>
      <c r="U704" s="5"/>
      <c r="V704" s="5"/>
      <c r="W704" s="177"/>
      <c r="X704" s="5"/>
      <c r="Y704" s="5"/>
    </row>
    <row r="705" spans="1:25" ht="15" customHeight="1" x14ac:dyDescent="0.15">
      <c r="A705" s="116">
        <f t="shared" si="10"/>
        <v>2017</v>
      </c>
      <c r="B705" s="105">
        <v>43052</v>
      </c>
      <c r="C705" s="183">
        <v>2.87</v>
      </c>
      <c r="D705" s="181">
        <f ca="1">STDEV(C705:OFFSET(C705,D$4,0))/AVERAGE(C705:OFFSET(C705,D$4,0))</f>
        <v>1.6199629556767004E-2</v>
      </c>
      <c r="E705" s="116">
        <v>3.9</v>
      </c>
      <c r="F705" s="181">
        <v>1.28493496132768E-2</v>
      </c>
      <c r="G705" s="34"/>
      <c r="H705" s="181"/>
      <c r="I705" s="5"/>
      <c r="J705" s="5"/>
      <c r="K705" s="5"/>
      <c r="L705" s="5"/>
      <c r="M705" s="5"/>
      <c r="N705" s="5"/>
      <c r="O705" s="5"/>
      <c r="P705" s="5"/>
      <c r="Q705" s="5"/>
      <c r="R705" s="5"/>
      <c r="S705" s="5"/>
      <c r="T705" s="5"/>
      <c r="U705" s="5"/>
      <c r="V705" s="5"/>
      <c r="W705" s="177"/>
      <c r="X705" s="5"/>
      <c r="Y705" s="5"/>
    </row>
    <row r="706" spans="1:25" ht="15" customHeight="1" x14ac:dyDescent="0.15">
      <c r="A706" s="116">
        <f t="shared" si="10"/>
        <v>2017</v>
      </c>
      <c r="B706" s="105">
        <v>43049</v>
      </c>
      <c r="C706" s="183">
        <v>2.88</v>
      </c>
      <c r="D706" s="181">
        <f ca="1">STDEV(C706:OFFSET(C706,D$4,0))/AVERAGE(C706:OFFSET(C706,D$4,0))</f>
        <v>1.6199629556767004E-2</v>
      </c>
      <c r="E706" s="116">
        <v>3.8650000000000002</v>
      </c>
      <c r="F706" s="181">
        <v>1.3065778351365701E-2</v>
      </c>
      <c r="G706" s="34"/>
      <c r="H706" s="181"/>
      <c r="I706" s="5"/>
      <c r="J706" s="5"/>
      <c r="K706" s="5"/>
      <c r="L706" s="5"/>
      <c r="M706" s="5"/>
      <c r="N706" s="5"/>
      <c r="O706" s="5"/>
      <c r="P706" s="5"/>
      <c r="Q706" s="5"/>
      <c r="R706" s="5"/>
      <c r="S706" s="5"/>
      <c r="T706" s="5"/>
      <c r="U706" s="5"/>
      <c r="V706" s="5"/>
      <c r="W706" s="177"/>
      <c r="X706" s="5"/>
      <c r="Y706" s="5"/>
    </row>
    <row r="707" spans="1:25" ht="15" customHeight="1" x14ac:dyDescent="0.15">
      <c r="A707" s="116">
        <f t="shared" si="10"/>
        <v>2017</v>
      </c>
      <c r="B707" s="105">
        <v>43048</v>
      </c>
      <c r="C707" s="183">
        <v>2.81</v>
      </c>
      <c r="D707" s="181">
        <f ca="1">STDEV(C707:OFFSET(C707,D$4,0))/AVERAGE(C707:OFFSET(C707,D$4,0))</f>
        <v>1.6161077661767238E-2</v>
      </c>
      <c r="E707" s="116">
        <v>3.83</v>
      </c>
      <c r="F707" s="181">
        <v>1.32218647077877E-2</v>
      </c>
      <c r="G707" s="34"/>
      <c r="H707" s="181"/>
      <c r="I707" s="5"/>
      <c r="J707" s="5"/>
      <c r="K707" s="5"/>
      <c r="L707" s="5"/>
      <c r="M707" s="5"/>
      <c r="N707" s="5"/>
      <c r="O707" s="5"/>
      <c r="P707" s="5"/>
      <c r="Q707" s="5"/>
      <c r="R707" s="5"/>
      <c r="S707" s="5"/>
      <c r="T707" s="5"/>
      <c r="U707" s="5"/>
      <c r="V707" s="5"/>
      <c r="W707" s="177"/>
      <c r="X707" s="5"/>
      <c r="Y707" s="5"/>
    </row>
    <row r="708" spans="1:25" ht="15" customHeight="1" x14ac:dyDescent="0.15">
      <c r="A708" s="116">
        <f t="shared" si="10"/>
        <v>2017</v>
      </c>
      <c r="B708" s="105">
        <v>43047</v>
      </c>
      <c r="C708" s="183">
        <v>2.79</v>
      </c>
      <c r="D708" s="181">
        <f ca="1">STDEV(C708:OFFSET(C708,D$4,0))/AVERAGE(C708:OFFSET(C708,D$4,0))</f>
        <v>1.6656648756542252E-2</v>
      </c>
      <c r="E708" s="116">
        <v>3.8</v>
      </c>
      <c r="F708" s="181">
        <v>1.30488238851243E-2</v>
      </c>
      <c r="G708" s="34"/>
      <c r="H708" s="181"/>
      <c r="I708" s="5"/>
      <c r="J708" s="5"/>
      <c r="K708" s="5"/>
      <c r="L708" s="5"/>
      <c r="M708" s="5"/>
      <c r="N708" s="5"/>
      <c r="O708" s="5"/>
      <c r="P708" s="5"/>
      <c r="Q708" s="5"/>
      <c r="R708" s="5"/>
      <c r="S708" s="5"/>
      <c r="T708" s="5"/>
      <c r="U708" s="5"/>
      <c r="V708" s="5"/>
      <c r="W708" s="177"/>
      <c r="X708" s="5"/>
      <c r="Y708" s="5"/>
    </row>
    <row r="709" spans="1:25" ht="15" customHeight="1" x14ac:dyDescent="0.15">
      <c r="A709" s="116">
        <f t="shared" si="10"/>
        <v>2017</v>
      </c>
      <c r="B709" s="105">
        <v>43046</v>
      </c>
      <c r="C709" s="183">
        <v>2.77</v>
      </c>
      <c r="D709" s="181">
        <f ca="1">STDEV(C709:OFFSET(C709,D$4,0))/AVERAGE(C709:OFFSET(C709,D$4,0))</f>
        <v>1.7273827523674644E-2</v>
      </c>
      <c r="E709" s="116">
        <v>3.78</v>
      </c>
      <c r="F709" s="181">
        <v>1.2464852500730801E-2</v>
      </c>
      <c r="G709" s="34"/>
      <c r="H709" s="181"/>
      <c r="I709" s="5"/>
      <c r="J709" s="5"/>
      <c r="K709" s="5"/>
      <c r="L709" s="5"/>
      <c r="M709" s="5"/>
      <c r="N709" s="5"/>
      <c r="O709" s="5"/>
      <c r="P709" s="5"/>
      <c r="Q709" s="5"/>
      <c r="R709" s="5"/>
      <c r="S709" s="5"/>
      <c r="T709" s="5"/>
      <c r="U709" s="5"/>
      <c r="V709" s="5"/>
      <c r="W709" s="177"/>
      <c r="X709" s="5"/>
      <c r="Y709" s="5"/>
    </row>
    <row r="710" spans="1:25" ht="15" customHeight="1" x14ac:dyDescent="0.15">
      <c r="A710" s="116">
        <f t="shared" ref="A710:A773" si="11">YEAR(B710)</f>
        <v>2017</v>
      </c>
      <c r="B710" s="105">
        <v>43045</v>
      </c>
      <c r="C710" s="183">
        <v>2.8</v>
      </c>
      <c r="D710" s="181">
        <f ca="1">STDEV(C710:OFFSET(C710,D$4,0))/AVERAGE(C710:OFFSET(C710,D$4,0))</f>
        <v>1.6729868608656013E-2</v>
      </c>
      <c r="E710" s="116">
        <v>3.8</v>
      </c>
      <c r="F710" s="181">
        <v>1.1259716248035701E-2</v>
      </c>
      <c r="G710" s="34"/>
      <c r="H710" s="181"/>
      <c r="I710" s="5"/>
      <c r="J710" s="5"/>
      <c r="K710" s="5"/>
      <c r="L710" s="5"/>
      <c r="M710" s="5"/>
      <c r="N710" s="5"/>
      <c r="O710" s="5"/>
      <c r="P710" s="5"/>
      <c r="Q710" s="5"/>
      <c r="R710" s="5"/>
      <c r="S710" s="5"/>
      <c r="T710" s="5"/>
      <c r="U710" s="5"/>
      <c r="V710" s="5"/>
      <c r="W710" s="177"/>
      <c r="X710" s="5"/>
      <c r="Y710" s="5"/>
    </row>
    <row r="711" spans="1:25" ht="15" customHeight="1" x14ac:dyDescent="0.15">
      <c r="A711" s="116">
        <f t="shared" si="11"/>
        <v>2017</v>
      </c>
      <c r="B711" s="105">
        <v>43042</v>
      </c>
      <c r="C711" s="183">
        <v>2.82</v>
      </c>
      <c r="D711" s="181">
        <f ca="1">STDEV(C711:OFFSET(C711,D$4,0))/AVERAGE(C711:OFFSET(C711,D$4,0))</f>
        <v>1.6729868608656016E-2</v>
      </c>
      <c r="E711" s="116">
        <v>3.83</v>
      </c>
      <c r="F711" s="181">
        <v>1.0287871881997699E-2</v>
      </c>
      <c r="G711" s="34"/>
      <c r="H711" s="181"/>
      <c r="I711" s="5"/>
      <c r="J711" s="5"/>
      <c r="K711" s="5"/>
      <c r="L711" s="5"/>
      <c r="M711" s="5"/>
      <c r="N711" s="5"/>
      <c r="O711" s="5"/>
      <c r="P711" s="5"/>
      <c r="Q711" s="5"/>
      <c r="R711" s="5"/>
      <c r="S711" s="5"/>
      <c r="T711" s="5"/>
      <c r="U711" s="5"/>
      <c r="V711" s="5"/>
      <c r="W711" s="177"/>
      <c r="X711" s="5"/>
      <c r="Y711" s="5"/>
    </row>
    <row r="712" spans="1:25" ht="15" customHeight="1" x14ac:dyDescent="0.15">
      <c r="A712" s="116">
        <f t="shared" si="11"/>
        <v>2017</v>
      </c>
      <c r="B712" s="105">
        <v>43041</v>
      </c>
      <c r="C712" s="183">
        <v>2.83</v>
      </c>
      <c r="D712" s="181">
        <f ca="1">STDEV(C712:OFFSET(C712,D$4,0))/AVERAGE(C712:OFFSET(C712,D$4,0))</f>
        <v>1.6729868608656016E-2</v>
      </c>
      <c r="E712" s="116">
        <v>3.83</v>
      </c>
      <c r="F712" s="181">
        <v>9.7507242953077198E-3</v>
      </c>
      <c r="G712" s="34"/>
      <c r="H712" s="181"/>
      <c r="I712" s="5"/>
      <c r="J712" s="5"/>
      <c r="K712" s="5"/>
      <c r="L712" s="5"/>
      <c r="M712" s="5"/>
      <c r="N712" s="5"/>
      <c r="O712" s="5"/>
      <c r="P712" s="5"/>
      <c r="Q712" s="5"/>
      <c r="R712" s="5"/>
      <c r="S712" s="5"/>
      <c r="T712" s="5"/>
      <c r="U712" s="5"/>
      <c r="V712" s="5"/>
      <c r="W712" s="177"/>
      <c r="X712" s="5"/>
      <c r="Y712" s="5"/>
    </row>
    <row r="713" spans="1:25" ht="15" customHeight="1" x14ac:dyDescent="0.15">
      <c r="A713" s="116">
        <f t="shared" si="11"/>
        <v>2017</v>
      </c>
      <c r="B713" s="105">
        <v>43040</v>
      </c>
      <c r="C713" s="183">
        <v>2.85</v>
      </c>
      <c r="D713" s="181">
        <f ca="1">STDEV(C713:OFFSET(C713,D$4,0))/AVERAGE(C713:OFFSET(C713,D$4,0))</f>
        <v>1.6927390953096314E-2</v>
      </c>
      <c r="E713" s="116">
        <v>3.87</v>
      </c>
      <c r="F713" s="181">
        <v>9.1328967629231393E-3</v>
      </c>
      <c r="G713" s="34"/>
      <c r="H713" s="181"/>
      <c r="I713" s="5"/>
      <c r="J713" s="5"/>
      <c r="K713" s="5"/>
      <c r="L713" s="5"/>
      <c r="M713" s="5"/>
      <c r="N713" s="5"/>
      <c r="O713" s="5"/>
      <c r="P713" s="5"/>
      <c r="Q713" s="5"/>
      <c r="R713" s="5"/>
      <c r="S713" s="5"/>
      <c r="T713" s="5"/>
      <c r="U713" s="5"/>
      <c r="V713" s="5"/>
      <c r="W713" s="177"/>
      <c r="X713" s="5"/>
      <c r="Y713" s="5"/>
    </row>
    <row r="714" spans="1:25" ht="15" customHeight="1" x14ac:dyDescent="0.15">
      <c r="A714" s="116">
        <f t="shared" si="11"/>
        <v>2017</v>
      </c>
      <c r="B714" s="105">
        <v>43039</v>
      </c>
      <c r="C714" s="183">
        <v>2.88</v>
      </c>
      <c r="D714" s="181">
        <f ca="1">STDEV(C714:OFFSET(C714,D$4,0))/AVERAGE(C714:OFFSET(C714,D$4,0))</f>
        <v>1.7340178399127416E-2</v>
      </c>
      <c r="E714" s="116">
        <v>3.88</v>
      </c>
      <c r="F714" s="181">
        <v>8.9905368996748194E-3</v>
      </c>
      <c r="G714" s="34"/>
      <c r="H714" s="181"/>
      <c r="I714" s="5"/>
      <c r="J714" s="5"/>
      <c r="K714" s="5"/>
      <c r="L714" s="5"/>
      <c r="M714" s="5"/>
      <c r="N714" s="5"/>
      <c r="O714" s="5"/>
      <c r="P714" s="5"/>
      <c r="Q714" s="5"/>
      <c r="R714" s="5"/>
      <c r="S714" s="5"/>
      <c r="T714" s="5"/>
      <c r="U714" s="5"/>
      <c r="V714" s="5"/>
      <c r="W714" s="177"/>
      <c r="X714" s="5"/>
      <c r="Y714" s="5"/>
    </row>
    <row r="715" spans="1:25" ht="15" customHeight="1" x14ac:dyDescent="0.15">
      <c r="A715" s="116">
        <f t="shared" si="11"/>
        <v>2017</v>
      </c>
      <c r="B715" s="105">
        <v>43038</v>
      </c>
      <c r="C715" s="183">
        <v>2.88</v>
      </c>
      <c r="D715" s="181">
        <f ca="1">STDEV(C715:OFFSET(C715,D$4,0))/AVERAGE(C715:OFFSET(C715,D$4,0))</f>
        <v>1.8154632721485577E-2</v>
      </c>
      <c r="E715" s="116">
        <v>3.88</v>
      </c>
      <c r="F715" s="181">
        <v>9.1583684911056597E-3</v>
      </c>
      <c r="G715" s="34"/>
      <c r="H715" s="181"/>
      <c r="I715" s="5"/>
      <c r="J715" s="5"/>
      <c r="K715" s="5"/>
      <c r="L715" s="5"/>
      <c r="M715" s="5"/>
      <c r="N715" s="5"/>
      <c r="O715" s="5"/>
      <c r="P715" s="5"/>
      <c r="Q715" s="5"/>
      <c r="R715" s="5"/>
      <c r="S715" s="5"/>
      <c r="T715" s="5"/>
      <c r="U715" s="5"/>
      <c r="V715" s="5"/>
      <c r="W715" s="177"/>
      <c r="X715" s="5"/>
      <c r="Y715" s="5"/>
    </row>
    <row r="716" spans="1:25" ht="15" customHeight="1" x14ac:dyDescent="0.15">
      <c r="A716" s="116">
        <f t="shared" si="11"/>
        <v>2017</v>
      </c>
      <c r="B716" s="105">
        <v>43035</v>
      </c>
      <c r="C716" s="183">
        <v>2.93</v>
      </c>
      <c r="D716" s="181">
        <f ca="1">STDEV(C716:OFFSET(C716,D$4,0))/AVERAGE(C716:OFFSET(C716,D$4,0))</f>
        <v>1.8853148665387506E-2</v>
      </c>
      <c r="E716" s="116">
        <v>3.94</v>
      </c>
      <c r="F716" s="181">
        <v>9.2281937895332192E-3</v>
      </c>
      <c r="G716" s="34"/>
      <c r="H716" s="181"/>
      <c r="I716" s="5"/>
      <c r="J716" s="5"/>
      <c r="K716" s="5"/>
      <c r="L716" s="5"/>
      <c r="M716" s="5"/>
      <c r="N716" s="5"/>
      <c r="O716" s="5"/>
      <c r="P716" s="5"/>
      <c r="Q716" s="5"/>
      <c r="R716" s="5"/>
      <c r="S716" s="5"/>
      <c r="T716" s="5"/>
      <c r="U716" s="5"/>
      <c r="V716" s="5"/>
      <c r="W716" s="177"/>
      <c r="X716" s="5"/>
      <c r="Y716" s="5"/>
    </row>
    <row r="717" spans="1:25" ht="15" customHeight="1" x14ac:dyDescent="0.15">
      <c r="A717" s="116">
        <f t="shared" si="11"/>
        <v>2017</v>
      </c>
      <c r="B717" s="105">
        <v>43034</v>
      </c>
      <c r="C717" s="183">
        <v>2.96</v>
      </c>
      <c r="D717" s="181">
        <f ca="1">STDEV(C717:OFFSET(C717,D$4,0))/AVERAGE(C717:OFFSET(C717,D$4,0))</f>
        <v>1.8535485675014649E-2</v>
      </c>
      <c r="E717" s="116">
        <v>3.96</v>
      </c>
      <c r="F717" s="181">
        <v>9.0894053119970099E-3</v>
      </c>
      <c r="G717" s="34"/>
      <c r="H717" s="181"/>
      <c r="I717" s="5"/>
      <c r="J717" s="5"/>
      <c r="K717" s="5"/>
      <c r="L717" s="5"/>
      <c r="M717" s="5"/>
      <c r="N717" s="5"/>
      <c r="O717" s="5"/>
      <c r="P717" s="5"/>
      <c r="Q717" s="5"/>
      <c r="R717" s="5"/>
      <c r="S717" s="5"/>
      <c r="T717" s="5"/>
      <c r="U717" s="5"/>
      <c r="V717" s="5"/>
      <c r="W717" s="177"/>
      <c r="X717" s="5"/>
      <c r="Y717" s="5"/>
    </row>
    <row r="718" spans="1:25" ht="15" customHeight="1" x14ac:dyDescent="0.15">
      <c r="A718" s="116">
        <f t="shared" si="11"/>
        <v>2017</v>
      </c>
      <c r="B718" s="105">
        <v>43033</v>
      </c>
      <c r="C718" s="183">
        <v>2.95</v>
      </c>
      <c r="D718" s="181">
        <f ca="1">STDEV(C718:OFFSET(C718,D$4,0))/AVERAGE(C718:OFFSET(C718,D$4,0))</f>
        <v>1.748237285484916E-2</v>
      </c>
      <c r="E718" s="116">
        <v>3.96</v>
      </c>
      <c r="F718" s="181">
        <v>8.7829079852842808E-3</v>
      </c>
      <c r="G718" s="34"/>
      <c r="H718" s="181"/>
      <c r="I718" s="5"/>
      <c r="J718" s="5"/>
      <c r="K718" s="5"/>
      <c r="L718" s="5"/>
      <c r="M718" s="5"/>
      <c r="N718" s="5"/>
      <c r="O718" s="5"/>
      <c r="P718" s="5"/>
      <c r="Q718" s="5"/>
      <c r="R718" s="5"/>
      <c r="S718" s="5"/>
      <c r="T718" s="5"/>
      <c r="U718" s="5"/>
      <c r="V718" s="5"/>
      <c r="W718" s="177"/>
      <c r="X718" s="5"/>
      <c r="Y718" s="5"/>
    </row>
    <row r="719" spans="1:25" ht="15" customHeight="1" x14ac:dyDescent="0.15">
      <c r="A719" s="116">
        <f t="shared" si="11"/>
        <v>2017</v>
      </c>
      <c r="B719" s="105">
        <v>43032</v>
      </c>
      <c r="C719" s="183">
        <v>2.92</v>
      </c>
      <c r="D719" s="181">
        <f ca="1">STDEV(C719:OFFSET(C719,D$4,0))/AVERAGE(C719:OFFSET(C719,D$4,0))</f>
        <v>1.6915788287703425E-2</v>
      </c>
      <c r="E719" s="116">
        <v>3.93</v>
      </c>
      <c r="F719" s="181">
        <v>8.8654105699871796E-3</v>
      </c>
      <c r="G719" s="34"/>
      <c r="H719" s="181"/>
      <c r="I719" s="5"/>
      <c r="J719" s="5"/>
      <c r="K719" s="5"/>
      <c r="L719" s="5"/>
      <c r="M719" s="5"/>
      <c r="N719" s="5"/>
      <c r="O719" s="5"/>
      <c r="P719" s="5"/>
      <c r="Q719" s="5"/>
      <c r="R719" s="5"/>
      <c r="S719" s="5"/>
      <c r="T719" s="5"/>
      <c r="U719" s="5"/>
      <c r="V719" s="5"/>
      <c r="W719" s="177"/>
      <c r="X719" s="5"/>
      <c r="Y719" s="5"/>
    </row>
    <row r="720" spans="1:25" ht="15" customHeight="1" x14ac:dyDescent="0.15">
      <c r="A720" s="116">
        <f t="shared" si="11"/>
        <v>2017</v>
      </c>
      <c r="B720" s="105">
        <v>43031</v>
      </c>
      <c r="C720" s="183">
        <v>2.89</v>
      </c>
      <c r="D720" s="181">
        <f ca="1">STDEV(C720:OFFSET(C720,D$4,0))/AVERAGE(C720:OFFSET(C720,D$4,0))</f>
        <v>1.9003977140740928E-2</v>
      </c>
      <c r="E720" s="116">
        <v>3.91</v>
      </c>
      <c r="F720" s="181">
        <v>1.01847257652532E-2</v>
      </c>
      <c r="G720" s="34"/>
      <c r="H720" s="181"/>
      <c r="I720" s="5"/>
      <c r="J720" s="5"/>
      <c r="K720" s="5"/>
      <c r="L720" s="5"/>
      <c r="M720" s="5"/>
      <c r="N720" s="5"/>
      <c r="O720" s="5"/>
      <c r="P720" s="5"/>
      <c r="Q720" s="5"/>
      <c r="R720" s="5"/>
      <c r="S720" s="5"/>
      <c r="T720" s="5"/>
      <c r="U720" s="5"/>
      <c r="V720" s="5"/>
      <c r="W720" s="177"/>
      <c r="X720" s="5"/>
      <c r="Y720" s="5"/>
    </row>
    <row r="721" spans="1:25" ht="15" customHeight="1" x14ac:dyDescent="0.15">
      <c r="A721" s="116">
        <f t="shared" si="11"/>
        <v>2017</v>
      </c>
      <c r="B721" s="105">
        <v>43028</v>
      </c>
      <c r="C721" s="183">
        <v>2.89</v>
      </c>
      <c r="D721" s="181">
        <f ca="1">STDEV(C721:OFFSET(C721,D$4,0))/AVERAGE(C721:OFFSET(C721,D$4,0))</f>
        <v>2.1320640701985565E-2</v>
      </c>
      <c r="E721" s="116">
        <v>3.91</v>
      </c>
      <c r="F721" s="181">
        <v>1.15619911734204E-2</v>
      </c>
      <c r="G721" s="34"/>
      <c r="H721" s="181"/>
      <c r="I721" s="5"/>
      <c r="J721" s="5"/>
      <c r="K721" s="5"/>
      <c r="L721" s="5"/>
      <c r="M721" s="5"/>
      <c r="N721" s="5"/>
      <c r="O721" s="5"/>
      <c r="P721" s="5"/>
      <c r="Q721" s="5"/>
      <c r="R721" s="5"/>
      <c r="S721" s="5"/>
      <c r="T721" s="5"/>
      <c r="U721" s="5"/>
      <c r="V721" s="5"/>
      <c r="W721" s="177"/>
      <c r="X721" s="5"/>
      <c r="Y721" s="5"/>
    </row>
    <row r="722" spans="1:25" ht="15" customHeight="1" x14ac:dyDescent="0.15">
      <c r="A722" s="116">
        <f t="shared" si="11"/>
        <v>2017</v>
      </c>
      <c r="B722" s="105">
        <v>43027</v>
      </c>
      <c r="C722" s="183">
        <v>2.83</v>
      </c>
      <c r="D722" s="181">
        <f ca="1">STDEV(C722:OFFSET(C722,D$4,0))/AVERAGE(C722:OFFSET(C722,D$4,0))</f>
        <v>2.1726703678784674E-2</v>
      </c>
      <c r="E722" s="116">
        <v>3.86</v>
      </c>
      <c r="F722" s="181">
        <v>1.18988254119486E-2</v>
      </c>
      <c r="G722" s="34"/>
      <c r="H722" s="181"/>
      <c r="I722" s="5"/>
      <c r="J722" s="5"/>
      <c r="K722" s="5"/>
      <c r="L722" s="5"/>
      <c r="M722" s="5"/>
      <c r="N722" s="5"/>
      <c r="O722" s="5"/>
      <c r="P722" s="5"/>
      <c r="Q722" s="5"/>
      <c r="R722" s="5"/>
      <c r="S722" s="5"/>
      <c r="T722" s="5"/>
      <c r="U722" s="5"/>
      <c r="V722" s="5"/>
      <c r="W722" s="177"/>
      <c r="X722" s="5"/>
      <c r="Y722" s="5"/>
    </row>
    <row r="723" spans="1:25" ht="15" customHeight="1" x14ac:dyDescent="0.15">
      <c r="A723" s="116">
        <f t="shared" si="11"/>
        <v>2017</v>
      </c>
      <c r="B723" s="105">
        <v>43026</v>
      </c>
      <c r="C723" s="183">
        <v>2.85</v>
      </c>
      <c r="D723" s="181">
        <f ca="1">STDEV(C723:OFFSET(C723,D$4,0))/AVERAGE(C723:OFFSET(C723,D$4,0))</f>
        <v>2.3105606518341433E-2</v>
      </c>
      <c r="E723" s="116">
        <v>3.88</v>
      </c>
      <c r="F723" s="181">
        <v>1.27904045741237E-2</v>
      </c>
      <c r="G723" s="34"/>
      <c r="H723" s="181"/>
      <c r="I723" s="5"/>
      <c r="J723" s="5"/>
      <c r="K723" s="5"/>
      <c r="L723" s="5"/>
      <c r="M723" s="5"/>
      <c r="N723" s="5"/>
      <c r="O723" s="5"/>
      <c r="P723" s="5"/>
      <c r="Q723" s="5"/>
      <c r="R723" s="5"/>
      <c r="S723" s="5"/>
      <c r="T723" s="5"/>
      <c r="U723" s="5"/>
      <c r="V723" s="5"/>
      <c r="W723" s="177"/>
      <c r="X723" s="5"/>
      <c r="Y723" s="5"/>
    </row>
    <row r="724" spans="1:25" ht="15" customHeight="1" x14ac:dyDescent="0.15">
      <c r="A724" s="116">
        <f t="shared" si="11"/>
        <v>2017</v>
      </c>
      <c r="B724" s="105">
        <v>43025</v>
      </c>
      <c r="C724" s="183">
        <v>2.8</v>
      </c>
      <c r="D724" s="181">
        <f ca="1">STDEV(C724:OFFSET(C724,D$4,0))/AVERAGE(C724:OFFSET(C724,D$4,0))</f>
        <v>2.3089035592015077E-2</v>
      </c>
      <c r="E724" s="116">
        <v>3.84</v>
      </c>
      <c r="F724" s="181">
        <v>1.2870434362961199E-2</v>
      </c>
      <c r="G724" s="34"/>
      <c r="H724" s="181"/>
      <c r="I724" s="5"/>
      <c r="J724" s="5"/>
      <c r="K724" s="5"/>
      <c r="L724" s="5"/>
      <c r="M724" s="5"/>
      <c r="N724" s="5"/>
      <c r="O724" s="5"/>
      <c r="P724" s="5"/>
      <c r="Q724" s="5"/>
      <c r="R724" s="5"/>
      <c r="S724" s="5"/>
      <c r="T724" s="5"/>
      <c r="U724" s="5"/>
      <c r="V724" s="5"/>
      <c r="W724" s="177"/>
      <c r="X724" s="5"/>
      <c r="Y724" s="5"/>
    </row>
    <row r="725" spans="1:25" ht="15" customHeight="1" x14ac:dyDescent="0.15">
      <c r="A725" s="116">
        <f t="shared" si="11"/>
        <v>2017</v>
      </c>
      <c r="B725" s="105">
        <v>43024</v>
      </c>
      <c r="C725" s="183">
        <v>2.82</v>
      </c>
      <c r="D725" s="181">
        <f ca="1">STDEV(C725:OFFSET(C725,D$4,0))/AVERAGE(C725:OFFSET(C725,D$4,0))</f>
        <v>2.3615808158781813E-2</v>
      </c>
      <c r="E725" s="116">
        <v>3.86</v>
      </c>
      <c r="F725" s="181">
        <v>1.31488992196989E-2</v>
      </c>
      <c r="G725" s="34"/>
      <c r="H725" s="181"/>
      <c r="I725" s="5"/>
      <c r="J725" s="5"/>
      <c r="K725" s="5"/>
      <c r="L725" s="5"/>
      <c r="M725" s="5"/>
      <c r="N725" s="5"/>
      <c r="O725" s="5"/>
      <c r="P725" s="5"/>
      <c r="Q725" s="5"/>
      <c r="R725" s="5"/>
      <c r="S725" s="5"/>
      <c r="T725" s="5"/>
      <c r="U725" s="5"/>
      <c r="V725" s="5"/>
      <c r="W725" s="177"/>
      <c r="X725" s="5"/>
      <c r="Y725" s="5"/>
    </row>
    <row r="726" spans="1:25" ht="15" customHeight="1" x14ac:dyDescent="0.15">
      <c r="A726" s="116">
        <f t="shared" si="11"/>
        <v>2017</v>
      </c>
      <c r="B726" s="105">
        <v>43021</v>
      </c>
      <c r="C726" s="183">
        <v>2.81</v>
      </c>
      <c r="D726" s="181">
        <f ca="1">STDEV(C726:OFFSET(C726,D$4,0))/AVERAGE(C726:OFFSET(C726,D$4,0))</f>
        <v>2.3856954658530626E-2</v>
      </c>
      <c r="E726" s="116">
        <v>3.85</v>
      </c>
      <c r="F726" s="181">
        <v>1.3317542141501699E-2</v>
      </c>
      <c r="G726" s="34"/>
      <c r="H726" s="181"/>
      <c r="I726" s="5"/>
      <c r="J726" s="5"/>
      <c r="K726" s="5"/>
      <c r="L726" s="5"/>
      <c r="M726" s="5"/>
      <c r="N726" s="5"/>
      <c r="O726" s="5"/>
      <c r="P726" s="5"/>
      <c r="Q726" s="5"/>
      <c r="R726" s="5"/>
      <c r="S726" s="5"/>
      <c r="T726" s="5"/>
      <c r="U726" s="5"/>
      <c r="V726" s="5"/>
      <c r="W726" s="177"/>
      <c r="X726" s="5"/>
      <c r="Y726" s="5"/>
    </row>
    <row r="727" spans="1:25" ht="15" customHeight="1" x14ac:dyDescent="0.15">
      <c r="A727" s="116">
        <f t="shared" si="11"/>
        <v>2017</v>
      </c>
      <c r="B727" s="105">
        <v>43020</v>
      </c>
      <c r="C727" s="183">
        <v>2.86</v>
      </c>
      <c r="D727" s="181">
        <f ca="1">STDEV(C727:OFFSET(C727,D$4,0))/AVERAGE(C727:OFFSET(C727,D$4,0))</f>
        <v>2.4191916455666828E-2</v>
      </c>
      <c r="E727" s="116">
        <v>3.89</v>
      </c>
      <c r="F727" s="181">
        <v>1.3442730727720901E-2</v>
      </c>
      <c r="G727" s="34"/>
      <c r="H727" s="181"/>
      <c r="I727" s="5"/>
      <c r="J727" s="5"/>
      <c r="K727" s="5"/>
      <c r="L727" s="5"/>
      <c r="M727" s="5"/>
      <c r="N727" s="5"/>
      <c r="O727" s="5"/>
      <c r="P727" s="5"/>
      <c r="Q727" s="5"/>
      <c r="R727" s="5"/>
      <c r="S727" s="5"/>
      <c r="T727" s="5"/>
      <c r="U727" s="5"/>
      <c r="V727" s="5"/>
      <c r="W727" s="177"/>
      <c r="X727" s="5"/>
      <c r="Y727" s="5"/>
    </row>
    <row r="728" spans="1:25" ht="15" customHeight="1" x14ac:dyDescent="0.15">
      <c r="A728" s="116">
        <f t="shared" si="11"/>
        <v>2017</v>
      </c>
      <c r="B728" s="105">
        <v>43019</v>
      </c>
      <c r="C728" s="183">
        <v>2.88</v>
      </c>
      <c r="D728" s="181">
        <f ca="1">STDEV(C728:OFFSET(C728,D$4,0))/AVERAGE(C728:OFFSET(C728,D$4,0))</f>
        <v>2.4003074016912367E-2</v>
      </c>
      <c r="E728" s="116">
        <v>3.91</v>
      </c>
      <c r="F728" s="181">
        <v>1.3605094604026599E-2</v>
      </c>
      <c r="G728" s="34"/>
      <c r="H728" s="181"/>
      <c r="I728" s="5"/>
      <c r="J728" s="5"/>
      <c r="K728" s="5"/>
      <c r="L728" s="5"/>
      <c r="M728" s="5"/>
      <c r="N728" s="5"/>
      <c r="O728" s="5"/>
      <c r="P728" s="5"/>
      <c r="Q728" s="5"/>
      <c r="R728" s="5"/>
      <c r="S728" s="5"/>
      <c r="T728" s="5"/>
      <c r="U728" s="5"/>
      <c r="V728" s="5"/>
      <c r="W728" s="177"/>
      <c r="X728" s="5"/>
      <c r="Y728" s="5"/>
    </row>
    <row r="729" spans="1:25" ht="15" customHeight="1" x14ac:dyDescent="0.15">
      <c r="A729" s="116">
        <f t="shared" si="11"/>
        <v>2017</v>
      </c>
      <c r="B729" s="105">
        <v>43018</v>
      </c>
      <c r="C729" s="183">
        <v>2.88</v>
      </c>
      <c r="D729" s="181">
        <f ca="1">STDEV(C729:OFFSET(C729,D$4,0))/AVERAGE(C729:OFFSET(C729,D$4,0))</f>
        <v>2.3549244401601097E-2</v>
      </c>
      <c r="E729" s="116">
        <v>3.92</v>
      </c>
      <c r="F729" s="181">
        <v>1.3660436255764701E-2</v>
      </c>
      <c r="G729" s="34"/>
      <c r="H729" s="181"/>
      <c r="I729" s="5"/>
      <c r="J729" s="5"/>
      <c r="K729" s="5"/>
      <c r="L729" s="5"/>
      <c r="M729" s="5"/>
      <c r="N729" s="5"/>
      <c r="O729" s="5"/>
      <c r="P729" s="5"/>
      <c r="Q729" s="5"/>
      <c r="R729" s="5"/>
      <c r="S729" s="5"/>
      <c r="T729" s="5"/>
      <c r="U729" s="5"/>
      <c r="V729" s="5"/>
      <c r="W729" s="177"/>
      <c r="X729" s="5"/>
      <c r="Y729" s="5"/>
    </row>
    <row r="730" spans="1:25" ht="15" customHeight="1" x14ac:dyDescent="0.15">
      <c r="A730" s="116">
        <f t="shared" si="11"/>
        <v>2017</v>
      </c>
      <c r="B730" s="105">
        <v>43014</v>
      </c>
      <c r="C730" s="183">
        <v>2.91</v>
      </c>
      <c r="D730" s="181">
        <f ca="1">STDEV(C730:OFFSET(C730,D$4,0))/AVERAGE(C730:OFFSET(C730,D$4,0))</f>
        <v>2.2871817154439009E-2</v>
      </c>
      <c r="E730" s="116">
        <v>3.95</v>
      </c>
      <c r="F730" s="181">
        <v>1.35093773827374E-2</v>
      </c>
      <c r="G730" s="34"/>
      <c r="H730" s="181"/>
      <c r="I730" s="5"/>
      <c r="J730" s="5"/>
      <c r="K730" s="5"/>
      <c r="L730" s="5"/>
      <c r="M730" s="5"/>
      <c r="N730" s="5"/>
      <c r="O730" s="5"/>
      <c r="P730" s="5"/>
      <c r="Q730" s="5"/>
      <c r="R730" s="5"/>
      <c r="S730" s="5"/>
      <c r="T730" s="5"/>
      <c r="U730" s="5"/>
      <c r="V730" s="5"/>
      <c r="W730" s="177"/>
      <c r="X730" s="5"/>
      <c r="Y730" s="5"/>
    </row>
    <row r="731" spans="1:25" ht="15" customHeight="1" x14ac:dyDescent="0.15">
      <c r="A731" s="116">
        <f t="shared" si="11"/>
        <v>2017</v>
      </c>
      <c r="B731" s="105">
        <v>43013</v>
      </c>
      <c r="C731" s="183">
        <v>2.89</v>
      </c>
      <c r="D731" s="181">
        <f ca="1">STDEV(C731:OFFSET(C731,D$4,0))/AVERAGE(C731:OFFSET(C731,D$4,0))</f>
        <v>2.1545481510881807E-2</v>
      </c>
      <c r="E731" s="116">
        <v>3.94</v>
      </c>
      <c r="F731" s="181">
        <v>1.30816084537422E-2</v>
      </c>
      <c r="G731" s="34"/>
      <c r="H731" s="181"/>
      <c r="I731" s="5"/>
      <c r="J731" s="5"/>
      <c r="K731" s="5"/>
      <c r="L731" s="5"/>
      <c r="M731" s="5"/>
      <c r="N731" s="5"/>
      <c r="O731" s="5"/>
      <c r="P731" s="5"/>
      <c r="Q731" s="5"/>
      <c r="R731" s="5"/>
      <c r="S731" s="5"/>
      <c r="T731" s="5"/>
      <c r="U731" s="5"/>
      <c r="V731" s="5"/>
      <c r="W731" s="177"/>
      <c r="X731" s="5"/>
      <c r="Y731" s="5"/>
    </row>
    <row r="732" spans="1:25" ht="15" customHeight="1" x14ac:dyDescent="0.15">
      <c r="A732" s="116">
        <f t="shared" si="11"/>
        <v>2017</v>
      </c>
      <c r="B732" s="105">
        <v>43012</v>
      </c>
      <c r="C732" s="183">
        <v>2.87</v>
      </c>
      <c r="D732" s="181">
        <f ca="1">STDEV(C732:OFFSET(C732,D$4,0))/AVERAGE(C732:OFFSET(C732,D$4,0))</f>
        <v>2.0369581799119345E-2</v>
      </c>
      <c r="E732" s="116">
        <v>3.94</v>
      </c>
      <c r="F732" s="181">
        <v>1.26731263887419E-2</v>
      </c>
      <c r="G732" s="34"/>
      <c r="H732" s="181"/>
      <c r="I732" s="5"/>
      <c r="J732" s="5"/>
      <c r="K732" s="5"/>
      <c r="L732" s="5"/>
      <c r="M732" s="5"/>
      <c r="N732" s="5"/>
      <c r="O732" s="5"/>
      <c r="P732" s="5"/>
      <c r="Q732" s="5"/>
      <c r="R732" s="5"/>
      <c r="S732" s="5"/>
      <c r="T732" s="5"/>
      <c r="U732" s="5"/>
      <c r="V732" s="5"/>
      <c r="W732" s="177"/>
      <c r="X732" s="5"/>
      <c r="Y732" s="5"/>
    </row>
    <row r="733" spans="1:25" ht="15" customHeight="1" x14ac:dyDescent="0.15">
      <c r="A733" s="116">
        <f t="shared" si="11"/>
        <v>2017</v>
      </c>
      <c r="B733" s="105">
        <v>43011</v>
      </c>
      <c r="C733" s="183">
        <v>2.87</v>
      </c>
      <c r="D733" s="181">
        <f ca="1">STDEV(C733:OFFSET(C733,D$4,0))/AVERAGE(C733:OFFSET(C733,D$4,0))</f>
        <v>1.9491149631601513E-2</v>
      </c>
      <c r="E733" s="116">
        <v>3.93</v>
      </c>
      <c r="F733" s="181">
        <v>1.2163694919521999E-2</v>
      </c>
      <c r="G733" s="34"/>
      <c r="H733" s="181"/>
      <c r="I733" s="5"/>
      <c r="J733" s="5"/>
      <c r="K733" s="5"/>
      <c r="L733" s="5"/>
      <c r="M733" s="5"/>
      <c r="N733" s="5"/>
      <c r="O733" s="5"/>
      <c r="P733" s="5"/>
      <c r="Q733" s="5"/>
      <c r="R733" s="5"/>
      <c r="S733" s="5"/>
      <c r="T733" s="5"/>
      <c r="U733" s="5"/>
      <c r="V733" s="5"/>
      <c r="W733" s="177"/>
      <c r="X733" s="5"/>
      <c r="Y733" s="5"/>
    </row>
    <row r="734" spans="1:25" ht="15" customHeight="1" x14ac:dyDescent="0.15">
      <c r="A734" s="116">
        <f t="shared" si="11"/>
        <v>2017</v>
      </c>
      <c r="B734" s="105">
        <v>43010</v>
      </c>
      <c r="C734" s="183">
        <v>2.87</v>
      </c>
      <c r="D734" s="181">
        <f ca="1">STDEV(C734:OFFSET(C734,D$4,0))/AVERAGE(C734:OFFSET(C734,D$4,0))</f>
        <v>1.8492228674874923E-2</v>
      </c>
      <c r="E734" s="116">
        <v>3.93</v>
      </c>
      <c r="F734" s="181">
        <v>1.1694521479398199E-2</v>
      </c>
      <c r="G734" s="34"/>
      <c r="H734" s="181"/>
      <c r="I734" s="5"/>
      <c r="J734" s="5"/>
      <c r="K734" s="5"/>
      <c r="L734" s="5"/>
      <c r="M734" s="5"/>
      <c r="N734" s="5"/>
      <c r="O734" s="5"/>
      <c r="P734" s="5"/>
      <c r="Q734" s="5"/>
      <c r="R734" s="5"/>
      <c r="S734" s="5"/>
      <c r="T734" s="5"/>
      <c r="U734" s="5"/>
      <c r="V734" s="5"/>
      <c r="W734" s="177"/>
      <c r="X734" s="5"/>
      <c r="Y734" s="5"/>
    </row>
    <row r="735" spans="1:25" ht="15" customHeight="1" x14ac:dyDescent="0.15">
      <c r="A735" s="116">
        <f t="shared" si="11"/>
        <v>2017</v>
      </c>
      <c r="B735" s="105">
        <v>43007</v>
      </c>
      <c r="C735" s="183">
        <v>2.86</v>
      </c>
      <c r="D735" s="181">
        <f ca="1">STDEV(C735:OFFSET(C735,D$4,0))/AVERAGE(C735:OFFSET(C735,D$4,0))</f>
        <v>1.736639108670807E-2</v>
      </c>
      <c r="E735" s="116">
        <v>3.92</v>
      </c>
      <c r="F735" s="181">
        <v>1.1162957341100699E-2</v>
      </c>
      <c r="G735" s="34"/>
      <c r="H735" s="181"/>
      <c r="I735" s="5"/>
      <c r="J735" s="5"/>
      <c r="K735" s="5"/>
      <c r="L735" s="5"/>
      <c r="M735" s="5"/>
      <c r="N735" s="5"/>
      <c r="O735" s="5"/>
      <c r="P735" s="5"/>
      <c r="Q735" s="5"/>
      <c r="R735" s="5"/>
      <c r="S735" s="5"/>
      <c r="T735" s="5"/>
      <c r="U735" s="5"/>
      <c r="V735" s="5"/>
      <c r="W735" s="177"/>
      <c r="X735" s="5"/>
      <c r="Y735" s="5"/>
    </row>
    <row r="736" spans="1:25" ht="15" customHeight="1" x14ac:dyDescent="0.15">
      <c r="A736" s="116">
        <f t="shared" si="11"/>
        <v>2017</v>
      </c>
      <c r="B736" s="105">
        <v>43006</v>
      </c>
      <c r="C736" s="183">
        <v>2.87</v>
      </c>
      <c r="D736" s="181">
        <f ca="1">STDEV(C736:OFFSET(C736,D$4,0))/AVERAGE(C736:OFFSET(C736,D$4,0))</f>
        <v>1.6545753982447002E-2</v>
      </c>
      <c r="E736" s="116">
        <v>3.94</v>
      </c>
      <c r="F736" s="181">
        <v>1.07879745524631E-2</v>
      </c>
      <c r="G736" s="34"/>
      <c r="H736" s="181"/>
      <c r="I736" s="5"/>
      <c r="J736" s="5"/>
      <c r="K736" s="5"/>
      <c r="L736" s="5"/>
      <c r="M736" s="5"/>
      <c r="N736" s="5"/>
      <c r="O736" s="5"/>
      <c r="P736" s="5"/>
      <c r="Q736" s="5"/>
      <c r="R736" s="5"/>
      <c r="S736" s="5"/>
      <c r="T736" s="5"/>
      <c r="U736" s="5"/>
      <c r="V736" s="5"/>
      <c r="W736" s="177"/>
      <c r="X736" s="5"/>
      <c r="Y736" s="5"/>
    </row>
    <row r="737" spans="1:25" ht="15" customHeight="1" x14ac:dyDescent="0.15">
      <c r="A737" s="116">
        <f t="shared" si="11"/>
        <v>2017</v>
      </c>
      <c r="B737" s="105">
        <v>43005</v>
      </c>
      <c r="C737" s="183">
        <v>2.86</v>
      </c>
      <c r="D737" s="181">
        <f ca="1">STDEV(C737:OFFSET(C737,D$4,0))/AVERAGE(C737:OFFSET(C737,D$4,0))</f>
        <v>1.5858027877515855E-2</v>
      </c>
      <c r="E737" s="116">
        <v>3.94</v>
      </c>
      <c r="F737" s="181">
        <v>1.0328502720251201E-2</v>
      </c>
      <c r="G737" s="34"/>
      <c r="H737" s="181"/>
      <c r="I737" s="5"/>
      <c r="J737" s="5"/>
      <c r="K737" s="5"/>
      <c r="L737" s="5"/>
      <c r="M737" s="5"/>
      <c r="N737" s="5"/>
      <c r="O737" s="5"/>
      <c r="P737" s="5"/>
      <c r="Q737" s="5"/>
      <c r="R737" s="5"/>
      <c r="S737" s="5"/>
      <c r="T737" s="5"/>
      <c r="U737" s="5"/>
      <c r="V737" s="5"/>
      <c r="W737" s="177"/>
      <c r="X737" s="5"/>
      <c r="Y737" s="5"/>
    </row>
    <row r="738" spans="1:25" ht="15" customHeight="1" x14ac:dyDescent="0.15">
      <c r="A738" s="116">
        <f t="shared" si="11"/>
        <v>2017</v>
      </c>
      <c r="B738" s="105">
        <v>43004</v>
      </c>
      <c r="C738" s="183">
        <v>2.78</v>
      </c>
      <c r="D738" s="181">
        <f ca="1">STDEV(C738:OFFSET(C738,D$4,0))/AVERAGE(C738:OFFSET(C738,D$4,0))</f>
        <v>1.4913518929057732E-2</v>
      </c>
      <c r="E738" s="116">
        <v>3.85</v>
      </c>
      <c r="F738" s="181">
        <v>9.4757787938738302E-3</v>
      </c>
      <c r="G738" s="34"/>
      <c r="H738" s="181"/>
      <c r="I738" s="5"/>
      <c r="J738" s="5"/>
      <c r="K738" s="5"/>
      <c r="L738" s="5"/>
      <c r="M738" s="5"/>
      <c r="N738" s="5"/>
      <c r="O738" s="5"/>
      <c r="P738" s="5"/>
      <c r="Q738" s="5"/>
      <c r="R738" s="5"/>
      <c r="S738" s="5"/>
      <c r="T738" s="5"/>
      <c r="U738" s="5"/>
      <c r="V738" s="5"/>
      <c r="W738" s="177"/>
      <c r="X738" s="5"/>
      <c r="Y738" s="5"/>
    </row>
    <row r="739" spans="1:25" ht="15" customHeight="1" x14ac:dyDescent="0.15">
      <c r="A739" s="116">
        <f t="shared" si="11"/>
        <v>2017</v>
      </c>
      <c r="B739" s="105">
        <v>43003</v>
      </c>
      <c r="C739" s="183">
        <v>2.76</v>
      </c>
      <c r="D739" s="181">
        <f ca="1">STDEV(C739:OFFSET(C739,D$4,0))/AVERAGE(C739:OFFSET(C739,D$4,0))</f>
        <v>1.4964425812097148E-2</v>
      </c>
      <c r="E739" s="116">
        <v>3.85</v>
      </c>
      <c r="F739" s="181">
        <v>9.4868436766648804E-3</v>
      </c>
      <c r="G739" s="34"/>
      <c r="H739" s="181"/>
      <c r="I739" s="5"/>
      <c r="J739" s="5"/>
      <c r="K739" s="5"/>
      <c r="L739" s="5"/>
      <c r="M739" s="5"/>
      <c r="N739" s="5"/>
      <c r="O739" s="5"/>
      <c r="P739" s="5"/>
      <c r="Q739" s="5"/>
      <c r="R739" s="5"/>
      <c r="S739" s="5"/>
      <c r="T739" s="5"/>
      <c r="U739" s="5"/>
      <c r="V739" s="5"/>
      <c r="W739" s="177"/>
      <c r="X739" s="5"/>
      <c r="Y739" s="5"/>
    </row>
    <row r="740" spans="1:25" ht="15" customHeight="1" x14ac:dyDescent="0.15">
      <c r="A740" s="116">
        <f t="shared" si="11"/>
        <v>2017</v>
      </c>
      <c r="B740" s="105">
        <v>43000</v>
      </c>
      <c r="C740" s="183">
        <v>2.8</v>
      </c>
      <c r="D740" s="181">
        <f ca="1">STDEV(C740:OFFSET(C740,D$4,0))/AVERAGE(C740:OFFSET(C740,D$4,0))</f>
        <v>1.5023784649468293E-2</v>
      </c>
      <c r="E740" s="116">
        <v>3.88</v>
      </c>
      <c r="F740" s="181">
        <v>9.4868436766648804E-3</v>
      </c>
      <c r="G740" s="34"/>
      <c r="H740" s="181"/>
      <c r="I740" s="5"/>
      <c r="J740" s="5"/>
      <c r="K740" s="5"/>
      <c r="L740" s="5"/>
      <c r="M740" s="5"/>
      <c r="N740" s="5"/>
      <c r="O740" s="5"/>
      <c r="P740" s="5"/>
      <c r="Q740" s="5"/>
      <c r="R740" s="5"/>
      <c r="S740" s="5"/>
      <c r="T740" s="5"/>
      <c r="U740" s="5"/>
      <c r="V740" s="5"/>
      <c r="W740" s="177"/>
      <c r="X740" s="5"/>
      <c r="Y740" s="5"/>
    </row>
    <row r="741" spans="1:25" ht="15" customHeight="1" x14ac:dyDescent="0.15">
      <c r="A741" s="116">
        <f t="shared" si="11"/>
        <v>2017</v>
      </c>
      <c r="B741" s="105">
        <v>42999</v>
      </c>
      <c r="C741" s="183">
        <v>2.8</v>
      </c>
      <c r="D741" s="181">
        <f ca="1">STDEV(C741:OFFSET(C741,D$4,0))/AVERAGE(C741:OFFSET(C741,D$4,0))</f>
        <v>1.5259318961266533E-2</v>
      </c>
      <c r="E741" s="116">
        <v>3.89</v>
      </c>
      <c r="F741" s="181">
        <v>9.4281904419279798E-3</v>
      </c>
      <c r="G741" s="34"/>
      <c r="H741" s="181"/>
      <c r="I741" s="5"/>
      <c r="J741" s="5"/>
      <c r="K741" s="5"/>
      <c r="L741" s="5"/>
      <c r="M741" s="5"/>
      <c r="N741" s="5"/>
      <c r="O741" s="5"/>
      <c r="P741" s="5"/>
      <c r="Q741" s="5"/>
      <c r="R741" s="5"/>
      <c r="S741" s="5"/>
      <c r="T741" s="5"/>
      <c r="U741" s="5"/>
      <c r="V741" s="5"/>
      <c r="W741" s="177"/>
      <c r="X741" s="5"/>
      <c r="Y741" s="5"/>
    </row>
    <row r="742" spans="1:25" ht="15" customHeight="1" x14ac:dyDescent="0.15">
      <c r="A742" s="116">
        <f t="shared" si="11"/>
        <v>2017</v>
      </c>
      <c r="B742" s="105">
        <v>42998</v>
      </c>
      <c r="C742" s="183">
        <v>2.82</v>
      </c>
      <c r="D742" s="181">
        <f ca="1">STDEV(C742:OFFSET(C742,D$4,0))/AVERAGE(C742:OFFSET(C742,D$4,0))</f>
        <v>1.6246662718863977E-2</v>
      </c>
      <c r="E742" s="116">
        <v>3.91</v>
      </c>
      <c r="F742" s="181">
        <v>9.8092118555307192E-3</v>
      </c>
      <c r="G742" s="34"/>
      <c r="H742" s="181"/>
      <c r="I742" s="5"/>
      <c r="J742" s="5"/>
      <c r="K742" s="5"/>
      <c r="L742" s="5"/>
      <c r="M742" s="5"/>
      <c r="N742" s="5"/>
      <c r="O742" s="5"/>
      <c r="P742" s="5"/>
      <c r="Q742" s="5"/>
      <c r="R742" s="5"/>
      <c r="S742" s="5"/>
      <c r="T742" s="5"/>
      <c r="U742" s="5"/>
      <c r="V742" s="5"/>
      <c r="W742" s="177"/>
      <c r="X742" s="5"/>
      <c r="Y742" s="5"/>
    </row>
    <row r="743" spans="1:25" ht="15" customHeight="1" x14ac:dyDescent="0.15">
      <c r="A743" s="116">
        <f t="shared" si="11"/>
        <v>2017</v>
      </c>
      <c r="B743" s="105">
        <v>42997</v>
      </c>
      <c r="C743" s="183">
        <v>2.81</v>
      </c>
      <c r="D743" s="181">
        <f ca="1">STDEV(C743:OFFSET(C743,D$4,0))/AVERAGE(C743:OFFSET(C743,D$4,0))</f>
        <v>1.6555354269493731E-2</v>
      </c>
      <c r="E743" s="116">
        <v>3.9</v>
      </c>
      <c r="F743" s="181">
        <v>9.5811856756014592E-3</v>
      </c>
      <c r="G743" s="34"/>
      <c r="H743" s="181"/>
      <c r="I743" s="5"/>
      <c r="J743" s="5"/>
      <c r="K743" s="5"/>
      <c r="L743" s="5"/>
      <c r="M743" s="5"/>
      <c r="N743" s="5"/>
      <c r="O743" s="5"/>
      <c r="P743" s="5"/>
      <c r="Q743" s="5"/>
      <c r="R743" s="5"/>
      <c r="S743" s="5"/>
      <c r="T743" s="5"/>
      <c r="U743" s="5"/>
      <c r="V743" s="5"/>
      <c r="W743" s="177"/>
      <c r="X743" s="5"/>
      <c r="Y743" s="5"/>
    </row>
    <row r="744" spans="1:25" ht="15" customHeight="1" x14ac:dyDescent="0.15">
      <c r="A744" s="116">
        <f t="shared" si="11"/>
        <v>2017</v>
      </c>
      <c r="B744" s="105">
        <v>42996</v>
      </c>
      <c r="C744" s="183">
        <v>2.8</v>
      </c>
      <c r="D744" s="181">
        <f ca="1">STDEV(C744:OFFSET(C744,D$4,0))/AVERAGE(C744:OFFSET(C744,D$4,0))</f>
        <v>1.6962887661881153E-2</v>
      </c>
      <c r="E744" s="116">
        <v>3.9</v>
      </c>
      <c r="F744" s="181">
        <v>9.5811856756014696E-3</v>
      </c>
      <c r="G744" s="34"/>
      <c r="H744" s="181"/>
      <c r="I744" s="5"/>
      <c r="J744" s="5"/>
      <c r="K744" s="5"/>
      <c r="L744" s="5"/>
      <c r="M744" s="5"/>
      <c r="N744" s="5"/>
      <c r="O744" s="5"/>
      <c r="P744" s="5"/>
      <c r="Q744" s="5"/>
      <c r="R744" s="5"/>
      <c r="S744" s="5"/>
      <c r="T744" s="5"/>
      <c r="U744" s="5"/>
      <c r="V744" s="5"/>
      <c r="W744" s="177"/>
      <c r="X744" s="5"/>
      <c r="Y744" s="5"/>
    </row>
    <row r="745" spans="1:25" ht="15" customHeight="1" x14ac:dyDescent="0.15">
      <c r="A745" s="116">
        <f t="shared" si="11"/>
        <v>2017</v>
      </c>
      <c r="B745" s="105">
        <v>42993</v>
      </c>
      <c r="C745" s="183">
        <v>2.77</v>
      </c>
      <c r="D745" s="181">
        <f ca="1">STDEV(C745:OFFSET(C745,D$4,0))/AVERAGE(C745:OFFSET(C745,D$4,0))</f>
        <v>1.7044005909001136E-2</v>
      </c>
      <c r="E745" s="116">
        <v>3.86</v>
      </c>
      <c r="F745" s="181">
        <v>9.2937188589182294E-3</v>
      </c>
      <c r="G745" s="34"/>
      <c r="H745" s="181"/>
      <c r="I745" s="5"/>
      <c r="J745" s="5"/>
      <c r="K745" s="5"/>
      <c r="L745" s="5"/>
      <c r="M745" s="5"/>
      <c r="N745" s="5"/>
      <c r="O745" s="5"/>
      <c r="P745" s="5"/>
      <c r="Q745" s="5"/>
      <c r="R745" s="5"/>
      <c r="S745" s="5"/>
      <c r="T745" s="5"/>
      <c r="U745" s="5"/>
      <c r="V745" s="5"/>
      <c r="W745" s="177"/>
      <c r="X745" s="5"/>
      <c r="Y745" s="5"/>
    </row>
    <row r="746" spans="1:25" ht="15" customHeight="1" x14ac:dyDescent="0.15">
      <c r="A746" s="116">
        <f t="shared" si="11"/>
        <v>2017</v>
      </c>
      <c r="B746" s="105">
        <v>42992</v>
      </c>
      <c r="C746" s="183">
        <v>2.77</v>
      </c>
      <c r="D746" s="181">
        <f ca="1">STDEV(C746:OFFSET(C746,D$4,0))/AVERAGE(C746:OFFSET(C746,D$4,0))</f>
        <v>1.7747608679755712E-2</v>
      </c>
      <c r="E746" s="116">
        <v>3.87</v>
      </c>
      <c r="F746" s="181">
        <v>9.5811856756014592E-3</v>
      </c>
      <c r="G746" s="34"/>
      <c r="H746" s="181"/>
      <c r="I746" s="5"/>
      <c r="J746" s="5"/>
      <c r="K746" s="5"/>
      <c r="L746" s="5"/>
      <c r="M746" s="5"/>
      <c r="N746" s="5"/>
      <c r="O746" s="5"/>
      <c r="P746" s="5"/>
      <c r="Q746" s="5"/>
      <c r="R746" s="5"/>
      <c r="S746" s="5"/>
      <c r="T746" s="5"/>
      <c r="U746" s="5"/>
      <c r="V746" s="5"/>
      <c r="W746" s="177"/>
      <c r="X746" s="5"/>
      <c r="Y746" s="5"/>
    </row>
    <row r="747" spans="1:25" ht="15" customHeight="1" x14ac:dyDescent="0.15">
      <c r="A747" s="116">
        <f t="shared" si="11"/>
        <v>2017</v>
      </c>
      <c r="B747" s="105">
        <v>42991</v>
      </c>
      <c r="C747" s="183">
        <v>2.79</v>
      </c>
      <c r="D747" s="181">
        <f ca="1">STDEV(C747:OFFSET(C747,D$4,0))/AVERAGE(C747:OFFSET(C747,D$4,0))</f>
        <v>1.855163782128286E-2</v>
      </c>
      <c r="E747" s="116">
        <v>3.89</v>
      </c>
      <c r="F747" s="181">
        <v>9.9389882009640693E-3</v>
      </c>
      <c r="G747" s="34"/>
      <c r="H747" s="181"/>
      <c r="I747" s="5"/>
      <c r="J747" s="5"/>
      <c r="K747" s="5"/>
      <c r="L747" s="5"/>
      <c r="M747" s="5"/>
      <c r="N747" s="5"/>
      <c r="O747" s="5"/>
      <c r="P747" s="5"/>
      <c r="Q747" s="5"/>
      <c r="R747" s="5"/>
      <c r="S747" s="5"/>
      <c r="T747" s="5"/>
      <c r="U747" s="5"/>
      <c r="V747" s="5"/>
      <c r="W747" s="177"/>
      <c r="X747" s="5"/>
      <c r="Y747" s="5"/>
    </row>
    <row r="748" spans="1:25" ht="15" customHeight="1" x14ac:dyDescent="0.15">
      <c r="A748" s="116">
        <f t="shared" si="11"/>
        <v>2017</v>
      </c>
      <c r="B748" s="105">
        <v>42990</v>
      </c>
      <c r="C748" s="183">
        <v>2.78</v>
      </c>
      <c r="D748" s="181">
        <f ca="1">STDEV(C748:OFFSET(C748,D$4,0))/AVERAGE(C748:OFFSET(C748,D$4,0))</f>
        <v>1.9883474061643508E-2</v>
      </c>
      <c r="E748" s="116">
        <v>3.87</v>
      </c>
      <c r="F748" s="181">
        <v>1.1242401250003701E-2</v>
      </c>
      <c r="G748" s="34"/>
      <c r="H748" s="181"/>
      <c r="I748" s="5"/>
      <c r="J748" s="5"/>
      <c r="K748" s="5"/>
      <c r="L748" s="5"/>
      <c r="M748" s="5"/>
      <c r="N748" s="5"/>
      <c r="O748" s="5"/>
      <c r="P748" s="5"/>
      <c r="Q748" s="5"/>
      <c r="R748" s="5"/>
      <c r="S748" s="5"/>
      <c r="T748" s="5"/>
      <c r="U748" s="5"/>
      <c r="V748" s="5"/>
      <c r="W748" s="177"/>
      <c r="X748" s="5"/>
      <c r="Y748" s="5"/>
    </row>
    <row r="749" spans="1:25" ht="15" customHeight="1" x14ac:dyDescent="0.15">
      <c r="A749" s="116">
        <f t="shared" si="11"/>
        <v>2017</v>
      </c>
      <c r="B749" s="105">
        <v>42989</v>
      </c>
      <c r="C749" s="183">
        <v>2.75</v>
      </c>
      <c r="D749" s="181">
        <f ca="1">STDEV(C749:OFFSET(C749,D$4,0))/AVERAGE(C749:OFFSET(C749,D$4,0))</f>
        <v>2.1058375574750904E-2</v>
      </c>
      <c r="E749" s="116">
        <v>3.83</v>
      </c>
      <c r="F749" s="181">
        <v>1.2450546554036599E-2</v>
      </c>
      <c r="G749" s="34"/>
      <c r="H749" s="181"/>
      <c r="I749" s="5"/>
      <c r="J749" s="5"/>
      <c r="K749" s="5"/>
      <c r="L749" s="5"/>
      <c r="M749" s="5"/>
      <c r="N749" s="5"/>
      <c r="O749" s="5"/>
      <c r="P749" s="5"/>
      <c r="Q749" s="5"/>
      <c r="R749" s="5"/>
      <c r="S749" s="5"/>
      <c r="T749" s="5"/>
      <c r="U749" s="5"/>
      <c r="V749" s="5"/>
      <c r="W749" s="177"/>
      <c r="X749" s="5"/>
      <c r="Y749" s="5"/>
    </row>
    <row r="750" spans="1:25" ht="15" customHeight="1" x14ac:dyDescent="0.15">
      <c r="A750" s="116">
        <f t="shared" si="11"/>
        <v>2017</v>
      </c>
      <c r="B750" s="105">
        <v>42986</v>
      </c>
      <c r="C750" s="183">
        <v>2.67</v>
      </c>
      <c r="D750" s="181">
        <f ca="1">STDEV(C750:OFFSET(C750,D$4,0))/AVERAGE(C750:OFFSET(C750,D$4,0))</f>
        <v>2.2850289262484814E-2</v>
      </c>
      <c r="E750" s="116">
        <v>3.78</v>
      </c>
      <c r="F750" s="181">
        <v>1.40125828138257E-2</v>
      </c>
      <c r="G750" s="34"/>
      <c r="H750" s="181"/>
      <c r="I750" s="5"/>
      <c r="J750" s="5"/>
      <c r="K750" s="5"/>
      <c r="L750" s="5"/>
      <c r="M750" s="5"/>
      <c r="N750" s="5"/>
      <c r="O750" s="5"/>
      <c r="P750" s="5"/>
      <c r="Q750" s="5"/>
      <c r="R750" s="5"/>
      <c r="S750" s="5"/>
      <c r="T750" s="5"/>
      <c r="U750" s="5"/>
      <c r="V750" s="5"/>
      <c r="W750" s="177"/>
      <c r="X750" s="5"/>
      <c r="Y750" s="5"/>
    </row>
    <row r="751" spans="1:25" ht="15" customHeight="1" x14ac:dyDescent="0.15">
      <c r="A751" s="116">
        <f t="shared" si="11"/>
        <v>2017</v>
      </c>
      <c r="B751" s="105">
        <v>42985</v>
      </c>
      <c r="C751" s="183">
        <v>2.66</v>
      </c>
      <c r="D751" s="181">
        <f ca="1">STDEV(C751:OFFSET(C751,D$4,0))/AVERAGE(C751:OFFSET(C751,D$4,0))</f>
        <v>2.2201232776191304E-2</v>
      </c>
      <c r="E751" s="116">
        <v>3.77</v>
      </c>
      <c r="F751" s="181">
        <v>1.4428990929626901E-2</v>
      </c>
      <c r="G751" s="34"/>
      <c r="H751" s="181"/>
      <c r="I751" s="5"/>
      <c r="J751" s="5"/>
      <c r="K751" s="5"/>
      <c r="L751" s="5"/>
      <c r="M751" s="5"/>
      <c r="N751" s="5"/>
      <c r="O751" s="5"/>
      <c r="P751" s="5"/>
      <c r="Q751" s="5"/>
      <c r="R751" s="5"/>
      <c r="S751" s="5"/>
      <c r="T751" s="5"/>
      <c r="U751" s="5"/>
      <c r="V751" s="5"/>
      <c r="W751" s="177"/>
      <c r="X751" s="5"/>
      <c r="Y751" s="5"/>
    </row>
    <row r="752" spans="1:25" ht="15" customHeight="1" x14ac:dyDescent="0.15">
      <c r="A752" s="116">
        <f t="shared" si="11"/>
        <v>2017</v>
      </c>
      <c r="B752" s="105">
        <v>42984</v>
      </c>
      <c r="C752" s="183">
        <v>2.72</v>
      </c>
      <c r="D752" s="181">
        <f ca="1">STDEV(C752:OFFSET(C752,D$4,0))/AVERAGE(C752:OFFSET(C752,D$4,0))</f>
        <v>2.1320258941627913E-2</v>
      </c>
      <c r="E752" s="116">
        <v>3.82</v>
      </c>
      <c r="F752" s="181">
        <v>1.48236995172426E-2</v>
      </c>
      <c r="G752" s="34"/>
      <c r="H752" s="181"/>
      <c r="I752" s="5"/>
      <c r="J752" s="5"/>
      <c r="K752" s="5"/>
      <c r="L752" s="5"/>
      <c r="M752" s="5"/>
      <c r="N752" s="5"/>
      <c r="O752" s="5"/>
      <c r="P752" s="5"/>
      <c r="Q752" s="5"/>
      <c r="R752" s="5"/>
      <c r="S752" s="5"/>
      <c r="T752" s="5"/>
      <c r="U752" s="5"/>
      <c r="V752" s="5"/>
      <c r="W752" s="177"/>
      <c r="X752" s="5"/>
      <c r="Y752" s="5"/>
    </row>
    <row r="753" spans="1:25" ht="15" customHeight="1" x14ac:dyDescent="0.15">
      <c r="A753" s="116">
        <f t="shared" si="11"/>
        <v>2017</v>
      </c>
      <c r="B753" s="105">
        <v>42983</v>
      </c>
      <c r="C753" s="183">
        <v>2.69</v>
      </c>
      <c r="D753" s="181">
        <f ca="1">STDEV(C753:OFFSET(C753,D$4,0))/AVERAGE(C753:OFFSET(C753,D$4,0))</f>
        <v>2.0570207461850419E-2</v>
      </c>
      <c r="E753" s="116">
        <v>3.78</v>
      </c>
      <c r="F753" s="181">
        <v>1.4754340112376901E-2</v>
      </c>
      <c r="G753" s="34"/>
      <c r="H753" s="181"/>
      <c r="I753" s="5"/>
      <c r="J753" s="5"/>
      <c r="K753" s="5"/>
      <c r="L753" s="5"/>
      <c r="M753" s="5"/>
      <c r="N753" s="5"/>
      <c r="O753" s="5"/>
      <c r="P753" s="5"/>
      <c r="Q753" s="5"/>
      <c r="R753" s="5"/>
      <c r="S753" s="5"/>
      <c r="T753" s="5"/>
      <c r="U753" s="5"/>
      <c r="V753" s="5"/>
      <c r="W753" s="177"/>
      <c r="X753" s="5"/>
      <c r="Y753" s="5"/>
    </row>
    <row r="754" spans="1:25" ht="15" customHeight="1" x14ac:dyDescent="0.15">
      <c r="A754" s="116">
        <f t="shared" si="11"/>
        <v>2017</v>
      </c>
      <c r="B754" s="105">
        <v>42979</v>
      </c>
      <c r="C754" s="183">
        <v>2.77</v>
      </c>
      <c r="D754" s="181">
        <f ca="1">STDEV(C754:OFFSET(C754,D$4,0))/AVERAGE(C754:OFFSET(C754,D$4,0))</f>
        <v>1.8974069234544588E-2</v>
      </c>
      <c r="E754" s="116">
        <v>3.85</v>
      </c>
      <c r="F754" s="181">
        <v>1.39935607593181E-2</v>
      </c>
      <c r="G754" s="34"/>
      <c r="H754" s="181"/>
      <c r="I754" s="5"/>
      <c r="J754" s="5"/>
      <c r="K754" s="5"/>
      <c r="L754" s="5"/>
      <c r="M754" s="5"/>
      <c r="N754" s="5"/>
      <c r="O754" s="5"/>
      <c r="P754" s="5"/>
      <c r="Q754" s="5"/>
      <c r="R754" s="5"/>
      <c r="S754" s="5"/>
      <c r="T754" s="5"/>
      <c r="U754" s="5"/>
      <c r="V754" s="5"/>
      <c r="W754" s="177"/>
      <c r="X754" s="5"/>
      <c r="Y754" s="5"/>
    </row>
    <row r="755" spans="1:25" ht="15" customHeight="1" x14ac:dyDescent="0.15">
      <c r="A755" s="116">
        <f t="shared" si="11"/>
        <v>2017</v>
      </c>
      <c r="B755" s="105">
        <v>42978</v>
      </c>
      <c r="C755" s="183">
        <v>2.73</v>
      </c>
      <c r="D755" s="181">
        <f ca="1">STDEV(C755:OFFSET(C755,D$4,0))/AVERAGE(C755:OFFSET(C755,D$4,0))</f>
        <v>1.8771164620033882E-2</v>
      </c>
      <c r="E755" s="116">
        <v>3.81</v>
      </c>
      <c r="F755" s="181">
        <v>1.4201574501065699E-2</v>
      </c>
      <c r="G755" s="34"/>
      <c r="H755" s="181"/>
      <c r="I755" s="5"/>
      <c r="J755" s="5"/>
      <c r="K755" s="5"/>
      <c r="L755" s="5"/>
      <c r="M755" s="5"/>
      <c r="N755" s="5"/>
      <c r="O755" s="5"/>
      <c r="P755" s="5"/>
      <c r="Q755" s="5"/>
      <c r="R755" s="5"/>
      <c r="S755" s="5"/>
      <c r="T755" s="5"/>
      <c r="U755" s="5"/>
      <c r="V755" s="5"/>
      <c r="W755" s="177"/>
      <c r="X755" s="5"/>
      <c r="Y755" s="5"/>
    </row>
    <row r="756" spans="1:25" ht="15" customHeight="1" x14ac:dyDescent="0.15">
      <c r="A756" s="116">
        <f t="shared" si="11"/>
        <v>2017</v>
      </c>
      <c r="B756" s="105">
        <v>42977</v>
      </c>
      <c r="C756" s="183">
        <v>2.75</v>
      </c>
      <c r="D756" s="181">
        <f ca="1">STDEV(C756:OFFSET(C756,D$4,0))/AVERAGE(C756:OFFSET(C756,D$4,0))</f>
        <v>1.8003108663633405E-2</v>
      </c>
      <c r="E756" s="116">
        <v>3.83</v>
      </c>
      <c r="F756" s="181">
        <v>1.4067105927113801E-2</v>
      </c>
      <c r="G756" s="34"/>
      <c r="H756" s="181"/>
      <c r="I756" s="5"/>
      <c r="J756" s="5"/>
      <c r="K756" s="5"/>
      <c r="L756" s="5"/>
      <c r="M756" s="5"/>
      <c r="N756" s="5"/>
      <c r="O756" s="5"/>
      <c r="P756" s="5"/>
      <c r="Q756" s="5"/>
      <c r="R756" s="5"/>
      <c r="S756" s="5"/>
      <c r="T756" s="5"/>
      <c r="U756" s="5"/>
      <c r="V756" s="5"/>
      <c r="W756" s="177"/>
      <c r="X756" s="5"/>
      <c r="Y756" s="5"/>
    </row>
    <row r="757" spans="1:25" ht="15" customHeight="1" x14ac:dyDescent="0.15">
      <c r="A757" s="116">
        <f t="shared" si="11"/>
        <v>2017</v>
      </c>
      <c r="B757" s="105">
        <v>42976</v>
      </c>
      <c r="C757" s="183">
        <v>2.74</v>
      </c>
      <c r="D757" s="181">
        <f ca="1">STDEV(C757:OFFSET(C757,D$4,0))/AVERAGE(C757:OFFSET(C757,D$4,0))</f>
        <v>1.7495480485017711E-2</v>
      </c>
      <c r="E757" s="116">
        <v>3.83</v>
      </c>
      <c r="F757" s="181">
        <v>1.40617908559349E-2</v>
      </c>
      <c r="G757" s="34"/>
      <c r="H757" s="181"/>
      <c r="I757" s="5"/>
      <c r="J757" s="5"/>
      <c r="K757" s="5"/>
      <c r="L757" s="5"/>
      <c r="M757" s="5"/>
      <c r="N757" s="5"/>
      <c r="O757" s="5"/>
      <c r="P757" s="5"/>
      <c r="Q757" s="5"/>
      <c r="R757" s="5"/>
      <c r="S757" s="5"/>
      <c r="T757" s="5"/>
      <c r="U757" s="5"/>
      <c r="V757" s="5"/>
      <c r="W757" s="177"/>
      <c r="X757" s="5"/>
      <c r="Y757" s="5"/>
    </row>
    <row r="758" spans="1:25" ht="15" customHeight="1" x14ac:dyDescent="0.15">
      <c r="A758" s="116">
        <f t="shared" si="11"/>
        <v>2017</v>
      </c>
      <c r="B758" s="105">
        <v>42975</v>
      </c>
      <c r="C758" s="183">
        <v>2.76</v>
      </c>
      <c r="D758" s="181">
        <f ca="1">STDEV(C758:OFFSET(C758,D$4,0))/AVERAGE(C758:OFFSET(C758,D$4,0))</f>
        <v>1.7115396318102698E-2</v>
      </c>
      <c r="E758" s="116">
        <v>3.83</v>
      </c>
      <c r="F758" s="181">
        <v>1.4450731234132101E-2</v>
      </c>
      <c r="G758" s="34"/>
      <c r="H758" s="181"/>
      <c r="I758" s="5"/>
      <c r="J758" s="5"/>
      <c r="K758" s="5"/>
      <c r="L758" s="5"/>
      <c r="M758" s="5"/>
      <c r="N758" s="5"/>
      <c r="O758" s="5"/>
      <c r="P758" s="5"/>
      <c r="Q758" s="5"/>
      <c r="R758" s="5"/>
      <c r="S758" s="5"/>
      <c r="T758" s="5"/>
      <c r="U758" s="5"/>
      <c r="V758" s="5"/>
      <c r="W758" s="177"/>
      <c r="X758" s="5"/>
      <c r="Y758" s="5"/>
    </row>
    <row r="759" spans="1:25" ht="15" customHeight="1" x14ac:dyDescent="0.15">
      <c r="A759" s="116">
        <f t="shared" si="11"/>
        <v>2017</v>
      </c>
      <c r="B759" s="105">
        <v>42972</v>
      </c>
      <c r="C759" s="183">
        <v>2.75</v>
      </c>
      <c r="D759" s="181">
        <f ca="1">STDEV(C759:OFFSET(C759,D$4,0))/AVERAGE(C759:OFFSET(C759,D$4,0))</f>
        <v>1.728509399028107E-2</v>
      </c>
      <c r="E759" s="116">
        <v>3.83</v>
      </c>
      <c r="F759" s="181">
        <v>1.4987364392483901E-2</v>
      </c>
      <c r="G759" s="34"/>
      <c r="H759" s="181"/>
      <c r="I759" s="5"/>
      <c r="J759" s="5"/>
      <c r="K759" s="5"/>
      <c r="L759" s="5"/>
      <c r="M759" s="5"/>
      <c r="N759" s="5"/>
      <c r="O759" s="5"/>
      <c r="P759" s="5"/>
      <c r="Q759" s="5"/>
      <c r="R759" s="5"/>
      <c r="S759" s="5"/>
      <c r="T759" s="5"/>
      <c r="U759" s="5"/>
      <c r="V759" s="5"/>
      <c r="W759" s="177"/>
      <c r="X759" s="5"/>
      <c r="Y759" s="5"/>
    </row>
    <row r="760" spans="1:25" ht="15" customHeight="1" x14ac:dyDescent="0.15">
      <c r="A760" s="116">
        <f t="shared" si="11"/>
        <v>2017</v>
      </c>
      <c r="B760" s="105">
        <v>42971</v>
      </c>
      <c r="C760" s="183">
        <v>2.77</v>
      </c>
      <c r="D760" s="181">
        <f ca="1">STDEV(C760:OFFSET(C760,D$4,0))/AVERAGE(C760:OFFSET(C760,D$4,0))</f>
        <v>1.7264843083441735E-2</v>
      </c>
      <c r="E760" s="116">
        <v>3.85</v>
      </c>
      <c r="F760" s="181">
        <v>1.5659066971263898E-2</v>
      </c>
      <c r="G760" s="34"/>
      <c r="H760" s="181"/>
      <c r="I760" s="5"/>
      <c r="J760" s="5"/>
      <c r="K760" s="5"/>
      <c r="L760" s="5"/>
      <c r="M760" s="5"/>
      <c r="N760" s="5"/>
      <c r="O760" s="5"/>
      <c r="P760" s="5"/>
      <c r="Q760" s="5"/>
      <c r="R760" s="5"/>
      <c r="S760" s="5"/>
      <c r="T760" s="5"/>
      <c r="U760" s="5"/>
      <c r="V760" s="5"/>
      <c r="W760" s="177"/>
      <c r="X760" s="5"/>
      <c r="Y760" s="5"/>
    </row>
    <row r="761" spans="1:25" ht="15" customHeight="1" x14ac:dyDescent="0.15">
      <c r="A761" s="116">
        <f t="shared" si="11"/>
        <v>2017</v>
      </c>
      <c r="B761" s="105">
        <v>42970</v>
      </c>
      <c r="C761" s="183">
        <v>2.75</v>
      </c>
      <c r="D761" s="181">
        <f ca="1">STDEV(C761:OFFSET(C761,D$4,0))/AVERAGE(C761:OFFSET(C761,D$4,0))</f>
        <v>1.6970351786168854E-2</v>
      </c>
      <c r="E761" s="116">
        <v>3.83</v>
      </c>
      <c r="F761" s="181">
        <v>1.6038898067723802E-2</v>
      </c>
      <c r="G761" s="34"/>
      <c r="H761" s="181"/>
      <c r="I761" s="5"/>
      <c r="J761" s="5"/>
      <c r="K761" s="5"/>
      <c r="L761" s="5"/>
      <c r="M761" s="5"/>
      <c r="N761" s="5"/>
      <c r="O761" s="5"/>
      <c r="P761" s="5"/>
      <c r="Q761" s="5"/>
      <c r="R761" s="5"/>
      <c r="S761" s="5"/>
      <c r="T761" s="5"/>
      <c r="U761" s="5"/>
      <c r="V761" s="5"/>
      <c r="W761" s="177"/>
      <c r="X761" s="5"/>
      <c r="Y761" s="5"/>
    </row>
    <row r="762" spans="1:25" ht="15" customHeight="1" x14ac:dyDescent="0.15">
      <c r="A762" s="116">
        <f t="shared" si="11"/>
        <v>2017</v>
      </c>
      <c r="B762" s="105">
        <v>42969</v>
      </c>
      <c r="C762" s="183">
        <v>2.79</v>
      </c>
      <c r="D762" s="181">
        <f ca="1">STDEV(C762:OFFSET(C762,D$4,0))/AVERAGE(C762:OFFSET(C762,D$4,0))</f>
        <v>1.6560587658138455E-2</v>
      </c>
      <c r="E762" s="116">
        <v>3.835</v>
      </c>
      <c r="F762" s="181">
        <v>1.6477235846413901E-2</v>
      </c>
      <c r="G762" s="34"/>
      <c r="H762" s="181"/>
      <c r="I762" s="5"/>
      <c r="J762" s="5"/>
      <c r="K762" s="5"/>
      <c r="L762" s="5"/>
      <c r="M762" s="5"/>
      <c r="N762" s="5"/>
      <c r="O762" s="5"/>
      <c r="P762" s="5"/>
      <c r="Q762" s="5"/>
      <c r="R762" s="5"/>
      <c r="S762" s="5"/>
      <c r="T762" s="5"/>
      <c r="U762" s="5"/>
      <c r="V762" s="5"/>
      <c r="W762" s="177"/>
      <c r="X762" s="5"/>
      <c r="Y762" s="5"/>
    </row>
    <row r="763" spans="1:25" ht="15" customHeight="1" x14ac:dyDescent="0.15">
      <c r="A763" s="116">
        <f t="shared" si="11"/>
        <v>2017</v>
      </c>
      <c r="B763" s="105">
        <v>42968</v>
      </c>
      <c r="C763" s="183">
        <v>2.77</v>
      </c>
      <c r="D763" s="181">
        <f ca="1">STDEV(C763:OFFSET(C763,D$4,0))/AVERAGE(C763:OFFSET(C763,D$4,0))</f>
        <v>1.6910833638711986E-2</v>
      </c>
      <c r="E763" s="116">
        <v>3.84</v>
      </c>
      <c r="F763" s="181">
        <v>1.67674102100006E-2</v>
      </c>
      <c r="G763" s="34"/>
      <c r="H763" s="181"/>
      <c r="I763" s="5"/>
      <c r="J763" s="5"/>
      <c r="K763" s="5"/>
      <c r="L763" s="5"/>
      <c r="M763" s="5"/>
      <c r="N763" s="5"/>
      <c r="O763" s="5"/>
      <c r="P763" s="5"/>
      <c r="Q763" s="5"/>
      <c r="R763" s="5"/>
      <c r="S763" s="5"/>
      <c r="T763" s="5"/>
      <c r="U763" s="5"/>
      <c r="V763" s="5"/>
      <c r="W763" s="177"/>
      <c r="X763" s="5"/>
      <c r="Y763" s="5"/>
    </row>
    <row r="764" spans="1:25" ht="15" customHeight="1" x14ac:dyDescent="0.15">
      <c r="A764" s="116">
        <f t="shared" si="11"/>
        <v>2017</v>
      </c>
      <c r="B764" s="105">
        <v>42965</v>
      </c>
      <c r="C764" s="183">
        <v>2.78</v>
      </c>
      <c r="D764" s="181">
        <f ca="1">STDEV(C764:OFFSET(C764,D$4,0))/AVERAGE(C764:OFFSET(C764,D$4,0))</f>
        <v>1.6729711906190044E-2</v>
      </c>
      <c r="E764" s="116">
        <v>3.85</v>
      </c>
      <c r="F764" s="181">
        <v>1.7070499659656398E-2</v>
      </c>
      <c r="G764" s="34"/>
      <c r="H764" s="181"/>
      <c r="I764" s="5"/>
      <c r="J764" s="5"/>
      <c r="K764" s="5"/>
      <c r="L764" s="5"/>
      <c r="M764" s="5"/>
      <c r="N764" s="5"/>
      <c r="O764" s="5"/>
      <c r="P764" s="5"/>
      <c r="Q764" s="5"/>
      <c r="R764" s="5"/>
      <c r="S764" s="5"/>
      <c r="T764" s="5"/>
      <c r="U764" s="5"/>
      <c r="V764" s="5"/>
      <c r="W764" s="177"/>
      <c r="X764" s="5"/>
      <c r="Y764" s="5"/>
    </row>
    <row r="765" spans="1:25" ht="15" customHeight="1" x14ac:dyDescent="0.15">
      <c r="A765" s="116">
        <f t="shared" si="11"/>
        <v>2017</v>
      </c>
      <c r="B765" s="105">
        <v>42964</v>
      </c>
      <c r="C765" s="183">
        <v>2.78</v>
      </c>
      <c r="D765" s="181">
        <f ca="1">STDEV(C765:OFFSET(C765,D$4,0))/AVERAGE(C765:OFFSET(C765,D$4,0))</f>
        <v>1.6160040492059439E-2</v>
      </c>
      <c r="E765" s="116">
        <v>3.85</v>
      </c>
      <c r="F765" s="181">
        <v>1.6943062966348101E-2</v>
      </c>
      <c r="G765" s="34"/>
      <c r="H765" s="181"/>
      <c r="I765" s="5"/>
      <c r="J765" s="5"/>
      <c r="K765" s="5"/>
      <c r="L765" s="5"/>
      <c r="M765" s="5"/>
      <c r="N765" s="5"/>
      <c r="O765" s="5"/>
      <c r="P765" s="5"/>
      <c r="Q765" s="5"/>
      <c r="R765" s="5"/>
      <c r="S765" s="5"/>
      <c r="T765" s="5"/>
      <c r="U765" s="5"/>
      <c r="V765" s="5"/>
      <c r="W765" s="177"/>
      <c r="X765" s="5"/>
      <c r="Y765" s="5"/>
    </row>
    <row r="766" spans="1:25" ht="15" customHeight="1" x14ac:dyDescent="0.15">
      <c r="A766" s="116">
        <f t="shared" si="11"/>
        <v>2017</v>
      </c>
      <c r="B766" s="105">
        <v>42963</v>
      </c>
      <c r="C766" s="183">
        <v>2.81</v>
      </c>
      <c r="D766" s="181">
        <f ca="1">STDEV(C766:OFFSET(C766,D$4,0))/AVERAGE(C766:OFFSET(C766,D$4,0))</f>
        <v>1.5306241468391856E-2</v>
      </c>
      <c r="E766" s="116">
        <v>3.88</v>
      </c>
      <c r="F766" s="181">
        <v>1.6391344241169701E-2</v>
      </c>
      <c r="G766" s="34"/>
      <c r="H766" s="181"/>
      <c r="I766" s="5"/>
      <c r="J766" s="5"/>
      <c r="K766" s="5"/>
      <c r="L766" s="5"/>
      <c r="M766" s="5"/>
      <c r="N766" s="5"/>
      <c r="O766" s="5"/>
      <c r="P766" s="5"/>
      <c r="Q766" s="5"/>
      <c r="R766" s="5"/>
      <c r="S766" s="5"/>
      <c r="T766" s="5"/>
      <c r="U766" s="5"/>
      <c r="V766" s="5"/>
      <c r="W766" s="177"/>
      <c r="X766" s="5"/>
      <c r="Y766" s="5"/>
    </row>
    <row r="767" spans="1:25" ht="15" customHeight="1" x14ac:dyDescent="0.15">
      <c r="A767" s="116">
        <f t="shared" si="11"/>
        <v>2017</v>
      </c>
      <c r="B767" s="105">
        <v>42962</v>
      </c>
      <c r="C767" s="183">
        <v>2.84</v>
      </c>
      <c r="D767" s="181">
        <f ca="1">STDEV(C767:OFFSET(C767,D$4,0))/AVERAGE(C767:OFFSET(C767,D$4,0))</f>
        <v>1.4915858765681798E-2</v>
      </c>
      <c r="E767" s="116">
        <v>3.91</v>
      </c>
      <c r="F767" s="181">
        <v>1.6157329047948699E-2</v>
      </c>
      <c r="G767" s="34"/>
      <c r="H767" s="181"/>
      <c r="I767" s="5"/>
      <c r="J767" s="5"/>
      <c r="K767" s="5"/>
      <c r="L767" s="5"/>
      <c r="M767" s="5"/>
      <c r="N767" s="5"/>
      <c r="O767" s="5"/>
      <c r="P767" s="5"/>
      <c r="Q767" s="5"/>
      <c r="R767" s="5"/>
      <c r="S767" s="5"/>
      <c r="T767" s="5"/>
      <c r="U767" s="5"/>
      <c r="V767" s="5"/>
      <c r="W767" s="177"/>
      <c r="X767" s="5"/>
      <c r="Y767" s="5"/>
    </row>
    <row r="768" spans="1:25" ht="15" customHeight="1" x14ac:dyDescent="0.15">
      <c r="A768" s="116">
        <f t="shared" si="11"/>
        <v>2017</v>
      </c>
      <c r="B768" s="105">
        <v>42961</v>
      </c>
      <c r="C768" s="183">
        <v>2.81</v>
      </c>
      <c r="D768" s="181">
        <f ca="1">STDEV(C768:OFFSET(C768,D$4,0))/AVERAGE(C768:OFFSET(C768,D$4,0))</f>
        <v>1.4915858765681798E-2</v>
      </c>
      <c r="E768" s="116">
        <v>3.87</v>
      </c>
      <c r="F768" s="181">
        <v>1.60376482164718E-2</v>
      </c>
      <c r="G768" s="34"/>
      <c r="H768" s="181"/>
      <c r="I768" s="5"/>
      <c r="J768" s="5"/>
      <c r="K768" s="5"/>
      <c r="L768" s="5"/>
      <c r="M768" s="5"/>
      <c r="N768" s="5"/>
      <c r="O768" s="5"/>
      <c r="P768" s="5"/>
      <c r="Q768" s="5"/>
      <c r="R768" s="5"/>
      <c r="S768" s="5"/>
      <c r="T768" s="5"/>
      <c r="U768" s="5"/>
      <c r="V768" s="5"/>
      <c r="W768" s="177"/>
      <c r="X768" s="5"/>
      <c r="Y768" s="5"/>
    </row>
    <row r="769" spans="1:25" ht="15" customHeight="1" x14ac:dyDescent="0.15">
      <c r="A769" s="116">
        <f t="shared" si="11"/>
        <v>2017</v>
      </c>
      <c r="B769" s="105">
        <v>42958</v>
      </c>
      <c r="C769" s="183">
        <v>2.79</v>
      </c>
      <c r="D769" s="181">
        <f ca="1">STDEV(C769:OFFSET(C769,D$4,0))/AVERAGE(C769:OFFSET(C769,D$4,0))</f>
        <v>1.4779134436989161E-2</v>
      </c>
      <c r="E769" s="116">
        <v>3.86</v>
      </c>
      <c r="F769" s="181">
        <v>1.54856411617828E-2</v>
      </c>
      <c r="G769" s="34"/>
      <c r="H769" s="181"/>
      <c r="I769" s="5"/>
      <c r="J769" s="5"/>
      <c r="K769" s="5"/>
      <c r="L769" s="5"/>
      <c r="M769" s="5"/>
      <c r="N769" s="5"/>
      <c r="O769" s="5"/>
      <c r="P769" s="5"/>
      <c r="Q769" s="5"/>
      <c r="R769" s="5"/>
      <c r="S769" s="5"/>
      <c r="T769" s="5"/>
      <c r="U769" s="5"/>
      <c r="V769" s="5"/>
      <c r="W769" s="177"/>
      <c r="X769" s="5"/>
      <c r="Y769" s="5"/>
    </row>
    <row r="770" spans="1:25" ht="15" customHeight="1" x14ac:dyDescent="0.15">
      <c r="A770" s="116">
        <f t="shared" si="11"/>
        <v>2017</v>
      </c>
      <c r="B770" s="105">
        <v>42957</v>
      </c>
      <c r="C770" s="183">
        <v>2.79</v>
      </c>
      <c r="D770" s="181">
        <f ca="1">STDEV(C770:OFFSET(C770,D$4,0))/AVERAGE(C770:OFFSET(C770,D$4,0))</f>
        <v>1.5238382850767776E-2</v>
      </c>
      <c r="E770" s="116">
        <v>3.85</v>
      </c>
      <c r="F770" s="181">
        <v>1.48744329746927E-2</v>
      </c>
      <c r="G770" s="34"/>
      <c r="H770" s="181"/>
      <c r="I770" s="5"/>
      <c r="J770" s="5"/>
      <c r="K770" s="5"/>
      <c r="L770" s="5"/>
      <c r="M770" s="5"/>
      <c r="N770" s="5"/>
      <c r="O770" s="5"/>
      <c r="P770" s="5"/>
      <c r="Q770" s="5"/>
      <c r="R770" s="5"/>
      <c r="S770" s="5"/>
      <c r="T770" s="5"/>
      <c r="U770" s="5"/>
      <c r="V770" s="5"/>
      <c r="W770" s="177"/>
      <c r="X770" s="5"/>
      <c r="Y770" s="5"/>
    </row>
    <row r="771" spans="1:25" ht="15" customHeight="1" x14ac:dyDescent="0.15">
      <c r="A771" s="116">
        <f t="shared" si="11"/>
        <v>2017</v>
      </c>
      <c r="B771" s="105">
        <v>42956</v>
      </c>
      <c r="C771" s="183">
        <v>2.82</v>
      </c>
      <c r="D771" s="181">
        <f ca="1">STDEV(C771:OFFSET(C771,D$4,0))/AVERAGE(C771:OFFSET(C771,D$4,0))</f>
        <v>1.6209746141441023E-2</v>
      </c>
      <c r="E771" s="116">
        <v>3.87</v>
      </c>
      <c r="F771" s="181">
        <v>1.43258654828952E-2</v>
      </c>
      <c r="G771" s="34"/>
      <c r="H771" s="181"/>
      <c r="I771" s="5"/>
      <c r="J771" s="5"/>
      <c r="K771" s="5"/>
      <c r="L771" s="5"/>
      <c r="M771" s="5"/>
      <c r="N771" s="5"/>
      <c r="O771" s="5"/>
      <c r="P771" s="5"/>
      <c r="Q771" s="5"/>
      <c r="R771" s="5"/>
      <c r="S771" s="5"/>
      <c r="T771" s="5"/>
      <c r="U771" s="5"/>
      <c r="V771" s="5"/>
      <c r="W771" s="177"/>
      <c r="X771" s="5"/>
      <c r="Y771" s="5"/>
    </row>
    <row r="772" spans="1:25" ht="15" customHeight="1" x14ac:dyDescent="0.15">
      <c r="A772" s="116">
        <f t="shared" si="11"/>
        <v>2017</v>
      </c>
      <c r="B772" s="105">
        <v>42955</v>
      </c>
      <c r="C772" s="183">
        <v>2.86</v>
      </c>
      <c r="D772" s="181">
        <f ca="1">STDEV(C772:OFFSET(C772,D$4,0))/AVERAGE(C772:OFFSET(C772,D$4,0))</f>
        <v>1.9026090371925874E-2</v>
      </c>
      <c r="E772" s="116">
        <v>3.92</v>
      </c>
      <c r="F772" s="181">
        <v>1.48044829522203E-2</v>
      </c>
      <c r="G772" s="34"/>
      <c r="H772" s="181"/>
      <c r="I772" s="5"/>
      <c r="J772" s="5"/>
      <c r="K772" s="5"/>
      <c r="L772" s="5"/>
      <c r="M772" s="5"/>
      <c r="N772" s="5"/>
      <c r="O772" s="5"/>
      <c r="P772" s="5"/>
      <c r="Q772" s="5"/>
      <c r="R772" s="5"/>
      <c r="S772" s="5"/>
      <c r="T772" s="5"/>
      <c r="U772" s="5"/>
      <c r="V772" s="5"/>
      <c r="W772" s="177"/>
      <c r="X772" s="5"/>
      <c r="Y772" s="5"/>
    </row>
    <row r="773" spans="1:25" ht="15" customHeight="1" x14ac:dyDescent="0.15">
      <c r="A773" s="116">
        <f t="shared" si="11"/>
        <v>2017</v>
      </c>
      <c r="B773" s="105">
        <v>42954</v>
      </c>
      <c r="C773" s="183">
        <v>2.84</v>
      </c>
      <c r="D773" s="181">
        <f ca="1">STDEV(C773:OFFSET(C773,D$4,0))/AVERAGE(C773:OFFSET(C773,D$4,0))</f>
        <v>2.123091302990969E-2</v>
      </c>
      <c r="E773" s="116">
        <v>3.89</v>
      </c>
      <c r="F773" s="181">
        <v>1.5420967436284501E-2</v>
      </c>
      <c r="G773" s="34"/>
      <c r="H773" s="181"/>
      <c r="I773" s="5"/>
      <c r="J773" s="5"/>
      <c r="K773" s="5"/>
      <c r="L773" s="5"/>
      <c r="M773" s="5"/>
      <c r="N773" s="5"/>
      <c r="O773" s="5"/>
      <c r="P773" s="5"/>
      <c r="Q773" s="5"/>
      <c r="R773" s="5"/>
      <c r="S773" s="5"/>
      <c r="T773" s="5"/>
      <c r="U773" s="5"/>
      <c r="V773" s="5"/>
      <c r="W773" s="177"/>
      <c r="X773" s="5"/>
      <c r="Y773" s="5"/>
    </row>
    <row r="774" spans="1:25" ht="15" customHeight="1" x14ac:dyDescent="0.15">
      <c r="A774" s="116">
        <f t="shared" ref="A774:A837" si="12">YEAR(B774)</f>
        <v>2017</v>
      </c>
      <c r="B774" s="105">
        <v>42951</v>
      </c>
      <c r="C774" s="183">
        <v>2.84</v>
      </c>
      <c r="D774" s="181">
        <f ca="1">STDEV(C774:OFFSET(C774,D$4,0))/AVERAGE(C774:OFFSET(C774,D$4,0))</f>
        <v>2.2865422293890672E-2</v>
      </c>
      <c r="E774" s="116">
        <v>3.9</v>
      </c>
      <c r="F774" s="181">
        <v>1.5644992293822001E-2</v>
      </c>
      <c r="G774" s="34"/>
      <c r="H774" s="181"/>
      <c r="I774" s="5"/>
      <c r="J774" s="5"/>
      <c r="K774" s="5"/>
      <c r="L774" s="5"/>
      <c r="M774" s="5"/>
      <c r="N774" s="5"/>
      <c r="O774" s="5"/>
      <c r="P774" s="5"/>
      <c r="Q774" s="5"/>
      <c r="R774" s="5"/>
      <c r="S774" s="5"/>
      <c r="T774" s="5"/>
      <c r="U774" s="5"/>
      <c r="V774" s="5"/>
      <c r="W774" s="177"/>
      <c r="X774" s="5"/>
      <c r="Y774" s="5"/>
    </row>
    <row r="775" spans="1:25" ht="15" customHeight="1" x14ac:dyDescent="0.15">
      <c r="A775" s="116">
        <f t="shared" si="12"/>
        <v>2017</v>
      </c>
      <c r="B775" s="105">
        <v>42950</v>
      </c>
      <c r="C775" s="183">
        <v>2.81</v>
      </c>
      <c r="D775" s="181">
        <f ca="1">STDEV(C775:OFFSET(C775,D$4,0))/AVERAGE(C775:OFFSET(C775,D$4,0))</f>
        <v>2.4111349568722826E-2</v>
      </c>
      <c r="E775" s="116">
        <v>3.86</v>
      </c>
      <c r="F775" s="181">
        <v>1.5952207453995702E-2</v>
      </c>
      <c r="G775" s="34"/>
      <c r="H775" s="181"/>
      <c r="I775" s="5"/>
      <c r="J775" s="5"/>
      <c r="K775" s="5"/>
      <c r="L775" s="5"/>
      <c r="M775" s="5"/>
      <c r="N775" s="5"/>
      <c r="O775" s="5"/>
      <c r="P775" s="5"/>
      <c r="Q775" s="5"/>
      <c r="R775" s="5"/>
      <c r="S775" s="5"/>
      <c r="T775" s="5"/>
      <c r="U775" s="5"/>
      <c r="V775" s="5"/>
      <c r="W775" s="177"/>
      <c r="X775" s="5"/>
      <c r="Y775" s="5"/>
    </row>
    <row r="776" spans="1:25" ht="15" customHeight="1" x14ac:dyDescent="0.15">
      <c r="A776" s="116">
        <f t="shared" si="12"/>
        <v>2017</v>
      </c>
      <c r="B776" s="105">
        <v>42949</v>
      </c>
      <c r="C776" s="183">
        <v>2.85</v>
      </c>
      <c r="D776" s="181">
        <f ca="1">STDEV(C776:OFFSET(C776,D$4,0))/AVERAGE(C776:OFFSET(C776,D$4,0))</f>
        <v>2.4956935280344608E-2</v>
      </c>
      <c r="E776" s="116">
        <v>3.9</v>
      </c>
      <c r="F776" s="181">
        <v>1.5707927461150802E-2</v>
      </c>
      <c r="G776" s="34"/>
      <c r="H776" s="181"/>
      <c r="I776" s="5"/>
      <c r="J776" s="5"/>
      <c r="K776" s="5"/>
      <c r="L776" s="5"/>
      <c r="M776" s="5"/>
      <c r="N776" s="5"/>
      <c r="O776" s="5"/>
      <c r="P776" s="5"/>
      <c r="Q776" s="5"/>
      <c r="R776" s="5"/>
      <c r="S776" s="5"/>
      <c r="T776" s="5"/>
      <c r="U776" s="5"/>
      <c r="V776" s="5"/>
      <c r="W776" s="177"/>
      <c r="X776" s="5"/>
      <c r="Y776" s="5"/>
    </row>
    <row r="777" spans="1:25" ht="15" customHeight="1" x14ac:dyDescent="0.15">
      <c r="A777" s="116">
        <f t="shared" si="12"/>
        <v>2017</v>
      </c>
      <c r="B777" s="105">
        <v>42948</v>
      </c>
      <c r="C777" s="183">
        <v>2.86</v>
      </c>
      <c r="D777" s="181">
        <f ca="1">STDEV(C777:OFFSET(C777,D$4,0))/AVERAGE(C777:OFFSET(C777,D$4,0))</f>
        <v>2.5203121698450091E-2</v>
      </c>
      <c r="E777" s="116">
        <v>3.91</v>
      </c>
      <c r="F777" s="181">
        <v>1.5517093320351101E-2</v>
      </c>
      <c r="G777" s="34"/>
      <c r="H777" s="181"/>
      <c r="I777" s="5"/>
      <c r="J777" s="5"/>
      <c r="K777" s="5"/>
      <c r="L777" s="5"/>
      <c r="M777" s="5"/>
      <c r="N777" s="5"/>
      <c r="O777" s="5"/>
      <c r="P777" s="5"/>
      <c r="Q777" s="5"/>
      <c r="R777" s="5"/>
      <c r="S777" s="5"/>
      <c r="T777" s="5"/>
      <c r="U777" s="5"/>
      <c r="V777" s="5"/>
      <c r="W777" s="177"/>
      <c r="X777" s="5"/>
      <c r="Y777" s="5"/>
    </row>
    <row r="778" spans="1:25" ht="15" customHeight="1" x14ac:dyDescent="0.15">
      <c r="A778" s="116">
        <f t="shared" si="12"/>
        <v>2017</v>
      </c>
      <c r="B778" s="105">
        <v>42947</v>
      </c>
      <c r="C778" s="183">
        <v>2.89</v>
      </c>
      <c r="D778" s="181">
        <f ca="1">STDEV(C778:OFFSET(C778,D$4,0))/AVERAGE(C778:OFFSET(C778,D$4,0))</f>
        <v>2.5499418268989493E-2</v>
      </c>
      <c r="E778" s="116">
        <v>3.97</v>
      </c>
      <c r="F778" s="181">
        <v>1.5400229841372E-2</v>
      </c>
      <c r="G778" s="34"/>
      <c r="H778" s="181"/>
      <c r="I778" s="5"/>
      <c r="J778" s="5"/>
      <c r="K778" s="5"/>
      <c r="L778" s="5"/>
      <c r="M778" s="5"/>
      <c r="N778" s="5"/>
      <c r="O778" s="5"/>
      <c r="P778" s="5"/>
      <c r="Q778" s="5"/>
      <c r="R778" s="5"/>
      <c r="S778" s="5"/>
      <c r="T778" s="5"/>
      <c r="U778" s="5"/>
      <c r="V778" s="5"/>
      <c r="W778" s="177"/>
      <c r="X778" s="5"/>
      <c r="Y778" s="5"/>
    </row>
    <row r="779" spans="1:25" ht="15" customHeight="1" x14ac:dyDescent="0.15">
      <c r="A779" s="116">
        <f t="shared" si="12"/>
        <v>2017</v>
      </c>
      <c r="B779" s="105">
        <v>42944</v>
      </c>
      <c r="C779" s="183">
        <v>2.89</v>
      </c>
      <c r="D779" s="181">
        <f ca="1">STDEV(C779:OFFSET(C779,D$4,0))/AVERAGE(C779:OFFSET(C779,D$4,0))</f>
        <v>2.5583104494102903E-2</v>
      </c>
      <c r="E779" s="116">
        <v>3.97</v>
      </c>
      <c r="F779" s="181">
        <v>1.5467415339683901E-2</v>
      </c>
      <c r="G779" s="34"/>
      <c r="H779" s="181"/>
      <c r="I779" s="5"/>
      <c r="J779" s="5"/>
      <c r="K779" s="5"/>
      <c r="L779" s="5"/>
      <c r="M779" s="5"/>
      <c r="N779" s="5"/>
      <c r="O779" s="5"/>
      <c r="P779" s="5"/>
      <c r="Q779" s="5"/>
      <c r="R779" s="5"/>
      <c r="S779" s="5"/>
      <c r="T779" s="5"/>
      <c r="U779" s="5"/>
      <c r="V779" s="5"/>
      <c r="W779" s="177"/>
      <c r="X779" s="5"/>
      <c r="Y779" s="5"/>
    </row>
    <row r="780" spans="1:25" ht="15" customHeight="1" x14ac:dyDescent="0.15">
      <c r="A780" s="116">
        <f t="shared" si="12"/>
        <v>2017</v>
      </c>
      <c r="B780" s="105">
        <v>42943</v>
      </c>
      <c r="C780" s="183">
        <v>2.93</v>
      </c>
      <c r="D780" s="181">
        <f ca="1">STDEV(C780:OFFSET(C780,D$4,0))/AVERAGE(C780:OFFSET(C780,D$4,0))</f>
        <v>2.552314948304733E-2</v>
      </c>
      <c r="E780" s="116">
        <v>4</v>
      </c>
      <c r="F780" s="181">
        <v>1.5575352890536E-2</v>
      </c>
      <c r="G780" s="34"/>
      <c r="H780" s="181"/>
      <c r="I780" s="5"/>
      <c r="J780" s="5"/>
      <c r="K780" s="5"/>
      <c r="L780" s="5"/>
      <c r="M780" s="5"/>
      <c r="N780" s="5"/>
      <c r="O780" s="5"/>
      <c r="P780" s="5"/>
      <c r="Q780" s="5"/>
      <c r="R780" s="5"/>
      <c r="S780" s="5"/>
      <c r="T780" s="5"/>
      <c r="U780" s="5"/>
      <c r="V780" s="5"/>
      <c r="W780" s="177"/>
      <c r="X780" s="5"/>
      <c r="Y780" s="5"/>
    </row>
    <row r="781" spans="1:25" ht="15" customHeight="1" x14ac:dyDescent="0.15">
      <c r="A781" s="116">
        <f t="shared" si="12"/>
        <v>2017</v>
      </c>
      <c r="B781" s="105">
        <v>42942</v>
      </c>
      <c r="C781" s="183">
        <v>2.89</v>
      </c>
      <c r="D781" s="181">
        <f ca="1">STDEV(C781:OFFSET(C781,D$4,0))/AVERAGE(C781:OFFSET(C781,D$4,0))</f>
        <v>2.4866664567996442E-2</v>
      </c>
      <c r="E781" s="116">
        <v>3.98</v>
      </c>
      <c r="F781" s="181">
        <v>1.5575352890536E-2</v>
      </c>
      <c r="G781" s="34"/>
      <c r="H781" s="181"/>
      <c r="I781" s="5"/>
      <c r="J781" s="5"/>
      <c r="K781" s="5"/>
      <c r="L781" s="5"/>
      <c r="M781" s="5"/>
      <c r="N781" s="5"/>
      <c r="O781" s="5"/>
      <c r="P781" s="5"/>
      <c r="Q781" s="5"/>
      <c r="R781" s="5"/>
      <c r="S781" s="5"/>
      <c r="T781" s="5"/>
      <c r="U781" s="5"/>
      <c r="V781" s="5"/>
      <c r="W781" s="177"/>
      <c r="X781" s="5"/>
      <c r="Y781" s="5"/>
    </row>
    <row r="782" spans="1:25" ht="15" customHeight="1" x14ac:dyDescent="0.15">
      <c r="A782" s="116">
        <f t="shared" si="12"/>
        <v>2017</v>
      </c>
      <c r="B782" s="105">
        <v>42941</v>
      </c>
      <c r="C782" s="183">
        <v>2.91</v>
      </c>
      <c r="D782" s="181">
        <f ca="1">STDEV(C782:OFFSET(C782,D$4,0))/AVERAGE(C782:OFFSET(C782,D$4,0))</f>
        <v>2.4650706167793104E-2</v>
      </c>
      <c r="E782" s="116">
        <v>4</v>
      </c>
      <c r="F782" s="181">
        <v>1.57161892831711E-2</v>
      </c>
      <c r="G782" s="34"/>
      <c r="H782" s="181"/>
      <c r="I782" s="5"/>
      <c r="J782" s="5"/>
      <c r="K782" s="5"/>
      <c r="L782" s="5"/>
      <c r="M782" s="5"/>
      <c r="N782" s="5"/>
      <c r="O782" s="5"/>
      <c r="P782" s="5"/>
      <c r="Q782" s="5"/>
      <c r="R782" s="5"/>
      <c r="S782" s="5"/>
      <c r="T782" s="5"/>
      <c r="U782" s="5"/>
      <c r="V782" s="5"/>
      <c r="W782" s="177"/>
      <c r="X782" s="5"/>
      <c r="Y782" s="5"/>
    </row>
    <row r="783" spans="1:25" ht="15" customHeight="1" x14ac:dyDescent="0.15">
      <c r="A783" s="116">
        <f t="shared" si="12"/>
        <v>2017</v>
      </c>
      <c r="B783" s="105">
        <v>42940</v>
      </c>
      <c r="C783" s="183">
        <v>2.83</v>
      </c>
      <c r="D783" s="181">
        <f ca="1">STDEV(C783:OFFSET(C783,D$4,0))/AVERAGE(C783:OFFSET(C783,D$4,0))</f>
        <v>2.4188782641235296E-2</v>
      </c>
      <c r="E783" s="116">
        <v>3.93</v>
      </c>
      <c r="F783" s="181">
        <v>1.57161892831711E-2</v>
      </c>
      <c r="G783" s="34"/>
      <c r="H783" s="181"/>
      <c r="I783" s="5"/>
      <c r="J783" s="5"/>
      <c r="K783" s="5"/>
      <c r="L783" s="5"/>
      <c r="M783" s="5"/>
      <c r="N783" s="5"/>
      <c r="O783" s="5"/>
      <c r="P783" s="5"/>
      <c r="Q783" s="5"/>
      <c r="R783" s="5"/>
      <c r="S783" s="5"/>
      <c r="T783" s="5"/>
      <c r="U783" s="5"/>
      <c r="V783" s="5"/>
      <c r="W783" s="177"/>
      <c r="X783" s="5"/>
      <c r="Y783" s="5"/>
    </row>
    <row r="784" spans="1:25" ht="15" customHeight="1" x14ac:dyDescent="0.15">
      <c r="A784" s="116">
        <f t="shared" si="12"/>
        <v>2017</v>
      </c>
      <c r="B784" s="105">
        <v>42937</v>
      </c>
      <c r="C784" s="183">
        <v>2.81</v>
      </c>
      <c r="D784" s="181">
        <f ca="1">STDEV(C784:OFFSET(C784,D$4,0))/AVERAGE(C784:OFFSET(C784,D$4,0))</f>
        <v>2.4222123948368861E-2</v>
      </c>
      <c r="E784" s="116">
        <v>3.91</v>
      </c>
      <c r="F784" s="181">
        <v>1.5743817950402202E-2</v>
      </c>
      <c r="G784" s="34"/>
      <c r="H784" s="181"/>
      <c r="I784" s="5"/>
      <c r="J784" s="5"/>
      <c r="K784" s="5"/>
      <c r="L784" s="5"/>
      <c r="M784" s="5"/>
      <c r="N784" s="5"/>
      <c r="O784" s="5"/>
      <c r="P784" s="5"/>
      <c r="Q784" s="5"/>
      <c r="R784" s="5"/>
      <c r="S784" s="5"/>
      <c r="T784" s="5"/>
      <c r="U784" s="5"/>
      <c r="V784" s="5"/>
      <c r="W784" s="177"/>
      <c r="X784" s="5"/>
      <c r="Y784" s="5"/>
    </row>
    <row r="785" spans="1:25" ht="15" customHeight="1" x14ac:dyDescent="0.15">
      <c r="A785" s="116">
        <f t="shared" si="12"/>
        <v>2017</v>
      </c>
      <c r="B785" s="105">
        <v>42936</v>
      </c>
      <c r="C785" s="183">
        <v>2.83</v>
      </c>
      <c r="D785" s="181">
        <f ca="1">STDEV(C785:OFFSET(C785,D$4,0))/AVERAGE(C785:OFFSET(C785,D$4,0))</f>
        <v>2.419054191217206E-2</v>
      </c>
      <c r="E785" s="116">
        <v>3.95</v>
      </c>
      <c r="F785" s="181">
        <v>1.55604047445822E-2</v>
      </c>
      <c r="G785" s="34"/>
      <c r="H785" s="181"/>
      <c r="I785" s="5"/>
      <c r="J785" s="5"/>
      <c r="K785" s="5"/>
      <c r="L785" s="5"/>
      <c r="M785" s="5"/>
      <c r="N785" s="5"/>
      <c r="O785" s="5"/>
      <c r="P785" s="5"/>
      <c r="Q785" s="5"/>
      <c r="R785" s="5"/>
      <c r="S785" s="5"/>
      <c r="T785" s="5"/>
      <c r="U785" s="5"/>
      <c r="V785" s="5"/>
      <c r="W785" s="177"/>
      <c r="X785" s="5"/>
      <c r="Y785" s="5"/>
    </row>
    <row r="786" spans="1:25" ht="15" customHeight="1" x14ac:dyDescent="0.15">
      <c r="A786" s="116">
        <f t="shared" si="12"/>
        <v>2017</v>
      </c>
      <c r="B786" s="105">
        <v>42935</v>
      </c>
      <c r="C786" s="183">
        <v>2.85</v>
      </c>
      <c r="D786" s="181">
        <f ca="1">STDEV(C786:OFFSET(C786,D$4,0))/AVERAGE(C786:OFFSET(C786,D$4,0))</f>
        <v>2.422934306888402E-2</v>
      </c>
      <c r="E786" s="116">
        <v>3.96</v>
      </c>
      <c r="F786" s="181">
        <v>1.55459444589537E-2</v>
      </c>
      <c r="G786" s="34"/>
      <c r="H786" s="181"/>
      <c r="I786" s="5"/>
      <c r="J786" s="5"/>
      <c r="K786" s="5"/>
      <c r="L786" s="5"/>
      <c r="M786" s="5"/>
      <c r="N786" s="5"/>
      <c r="O786" s="5"/>
      <c r="P786" s="5"/>
      <c r="Q786" s="5"/>
      <c r="R786" s="5"/>
      <c r="S786" s="5"/>
      <c r="T786" s="5"/>
      <c r="U786" s="5"/>
      <c r="V786" s="5"/>
      <c r="W786" s="177"/>
      <c r="X786" s="5"/>
      <c r="Y786" s="5"/>
    </row>
    <row r="787" spans="1:25" ht="15" customHeight="1" x14ac:dyDescent="0.15">
      <c r="A787" s="116">
        <f t="shared" si="12"/>
        <v>2017</v>
      </c>
      <c r="B787" s="105">
        <v>42934</v>
      </c>
      <c r="C787" s="183">
        <v>2.85</v>
      </c>
      <c r="D787" s="181">
        <f ca="1">STDEV(C787:OFFSET(C787,D$4,0))/AVERAGE(C787:OFFSET(C787,D$4,0))</f>
        <v>2.4204923294665441E-2</v>
      </c>
      <c r="E787" s="116">
        <v>3.96</v>
      </c>
      <c r="F787" s="181">
        <v>1.5581690611163801E-2</v>
      </c>
      <c r="G787" s="34"/>
      <c r="H787" s="181"/>
      <c r="I787" s="5"/>
      <c r="J787" s="5"/>
      <c r="K787" s="5"/>
      <c r="L787" s="5"/>
      <c r="M787" s="5"/>
      <c r="N787" s="5"/>
      <c r="O787" s="5"/>
      <c r="P787" s="5"/>
      <c r="Q787" s="5"/>
      <c r="R787" s="5"/>
      <c r="S787" s="5"/>
      <c r="T787" s="5"/>
      <c r="U787" s="5"/>
      <c r="V787" s="5"/>
      <c r="W787" s="177"/>
      <c r="X787" s="5"/>
      <c r="Y787" s="5"/>
    </row>
    <row r="788" spans="1:25" ht="15" customHeight="1" x14ac:dyDescent="0.15">
      <c r="A788" s="116">
        <f t="shared" si="12"/>
        <v>2017</v>
      </c>
      <c r="B788" s="105">
        <v>42933</v>
      </c>
      <c r="C788" s="183">
        <v>2.89</v>
      </c>
      <c r="D788" s="181">
        <f ca="1">STDEV(C788:OFFSET(C788,D$4,0))/AVERAGE(C788:OFFSET(C788,D$4,0))</f>
        <v>2.424648378670044E-2</v>
      </c>
      <c r="E788" s="116">
        <v>4</v>
      </c>
      <c r="F788" s="181">
        <v>1.5579107025705001E-2</v>
      </c>
      <c r="G788" s="34"/>
      <c r="H788" s="181"/>
      <c r="I788" s="5"/>
      <c r="J788" s="5"/>
      <c r="K788" s="5"/>
      <c r="L788" s="5"/>
      <c r="M788" s="5"/>
      <c r="N788" s="5"/>
      <c r="O788" s="5"/>
      <c r="P788" s="5"/>
      <c r="Q788" s="5"/>
      <c r="R788" s="5"/>
      <c r="S788" s="5"/>
      <c r="T788" s="5"/>
      <c r="U788" s="5"/>
      <c r="V788" s="5"/>
      <c r="W788" s="177"/>
      <c r="X788" s="5"/>
      <c r="Y788" s="5"/>
    </row>
    <row r="789" spans="1:25" ht="15" customHeight="1" x14ac:dyDescent="0.15">
      <c r="A789" s="116">
        <f t="shared" si="12"/>
        <v>2017</v>
      </c>
      <c r="B789" s="105">
        <v>42930</v>
      </c>
      <c r="C789" s="183">
        <v>2.91</v>
      </c>
      <c r="D789" s="181">
        <f ca="1">STDEV(C789:OFFSET(C789,D$4,0))/AVERAGE(C789:OFFSET(C789,D$4,0))</f>
        <v>2.4069334010002705E-2</v>
      </c>
      <c r="E789" s="116">
        <v>4.0199999999999996</v>
      </c>
      <c r="F789" s="181">
        <v>1.5694575937872601E-2</v>
      </c>
      <c r="G789" s="34"/>
      <c r="H789" s="181"/>
      <c r="I789" s="5"/>
      <c r="J789" s="5"/>
      <c r="K789" s="5"/>
      <c r="L789" s="5"/>
      <c r="M789" s="5"/>
      <c r="N789" s="5"/>
      <c r="O789" s="5"/>
      <c r="P789" s="5"/>
      <c r="Q789" s="5"/>
      <c r="R789" s="5"/>
      <c r="S789" s="5"/>
      <c r="T789" s="5"/>
      <c r="U789" s="5"/>
      <c r="V789" s="5"/>
      <c r="W789" s="177"/>
      <c r="X789" s="5"/>
      <c r="Y789" s="5"/>
    </row>
    <row r="790" spans="1:25" ht="15" customHeight="1" x14ac:dyDescent="0.15">
      <c r="A790" s="116">
        <f t="shared" si="12"/>
        <v>2017</v>
      </c>
      <c r="B790" s="105">
        <v>42929</v>
      </c>
      <c r="C790" s="183">
        <v>2.92</v>
      </c>
      <c r="D790" s="181">
        <f ca="1">STDEV(C790:OFFSET(C790,D$4,0))/AVERAGE(C790:OFFSET(C790,D$4,0))</f>
        <v>2.3633184103060798E-2</v>
      </c>
      <c r="E790" s="116">
        <v>4.04</v>
      </c>
      <c r="F790" s="181">
        <v>1.5630399939570098E-2</v>
      </c>
      <c r="G790" s="34"/>
      <c r="H790" s="181"/>
      <c r="I790" s="5"/>
      <c r="J790" s="5"/>
      <c r="K790" s="5"/>
      <c r="L790" s="5"/>
      <c r="M790" s="5"/>
      <c r="N790" s="5"/>
      <c r="O790" s="5"/>
      <c r="P790" s="5"/>
      <c r="Q790" s="5"/>
      <c r="R790" s="5"/>
      <c r="S790" s="5"/>
      <c r="T790" s="5"/>
      <c r="U790" s="5"/>
      <c r="V790" s="5"/>
      <c r="W790" s="177"/>
      <c r="X790" s="5"/>
      <c r="Y790" s="5"/>
    </row>
    <row r="791" spans="1:25" ht="15" customHeight="1" x14ac:dyDescent="0.15">
      <c r="A791" s="116">
        <f t="shared" si="12"/>
        <v>2017</v>
      </c>
      <c r="B791" s="105">
        <v>42928</v>
      </c>
      <c r="C791" s="183">
        <v>2.89</v>
      </c>
      <c r="D791" s="181">
        <f ca="1">STDEV(C791:OFFSET(C791,D$4,0))/AVERAGE(C791:OFFSET(C791,D$4,0))</f>
        <v>2.3106469581864665E-2</v>
      </c>
      <c r="E791" s="116">
        <v>4.0199999999999996</v>
      </c>
      <c r="F791" s="181">
        <v>1.5630399939570098E-2</v>
      </c>
      <c r="G791" s="34"/>
      <c r="H791" s="181"/>
      <c r="I791" s="5"/>
      <c r="J791" s="5"/>
      <c r="K791" s="5"/>
      <c r="L791" s="5"/>
      <c r="M791" s="5"/>
      <c r="N791" s="5"/>
      <c r="O791" s="5"/>
      <c r="P791" s="5"/>
      <c r="Q791" s="5"/>
      <c r="R791" s="5"/>
      <c r="S791" s="5"/>
      <c r="T791" s="5"/>
      <c r="U791" s="5"/>
      <c r="V791" s="5"/>
      <c r="W791" s="177"/>
      <c r="X791" s="5"/>
      <c r="Y791" s="5"/>
    </row>
    <row r="792" spans="1:25" ht="15" customHeight="1" x14ac:dyDescent="0.15">
      <c r="A792" s="116">
        <f t="shared" si="12"/>
        <v>2017</v>
      </c>
      <c r="B792" s="105">
        <v>42927</v>
      </c>
      <c r="C792" s="183">
        <v>2.92</v>
      </c>
      <c r="D792" s="181">
        <f ca="1">STDEV(C792:OFFSET(C792,D$4,0))/AVERAGE(C792:OFFSET(C792,D$4,0))</f>
        <v>2.3530200218631864E-2</v>
      </c>
      <c r="E792" s="116">
        <v>4.05</v>
      </c>
      <c r="F792" s="181">
        <v>1.6142144144752301E-2</v>
      </c>
      <c r="G792" s="34"/>
      <c r="H792" s="181"/>
      <c r="I792" s="5"/>
      <c r="J792" s="5"/>
      <c r="K792" s="5"/>
      <c r="L792" s="5"/>
      <c r="M792" s="5"/>
      <c r="N792" s="5"/>
      <c r="O792" s="5"/>
      <c r="P792" s="5"/>
      <c r="Q792" s="5"/>
      <c r="R792" s="5"/>
      <c r="S792" s="5"/>
      <c r="T792" s="5"/>
      <c r="U792" s="5"/>
      <c r="V792" s="5"/>
      <c r="W792" s="177"/>
      <c r="X792" s="5"/>
      <c r="Y792" s="5"/>
    </row>
    <row r="793" spans="1:25" ht="15" customHeight="1" x14ac:dyDescent="0.15">
      <c r="A793" s="116">
        <f t="shared" si="12"/>
        <v>2017</v>
      </c>
      <c r="B793" s="105">
        <v>42926</v>
      </c>
      <c r="C793" s="183">
        <v>2.93</v>
      </c>
      <c r="D793" s="181">
        <f ca="1">STDEV(C793:OFFSET(C793,D$4,0))/AVERAGE(C793:OFFSET(C793,D$4,0))</f>
        <v>2.353020021863186E-2</v>
      </c>
      <c r="E793" s="116">
        <v>4.05</v>
      </c>
      <c r="F793" s="181">
        <v>1.6513239849179202E-2</v>
      </c>
      <c r="G793" s="34"/>
      <c r="H793" s="181"/>
      <c r="I793" s="5"/>
      <c r="J793" s="5"/>
      <c r="K793" s="5"/>
      <c r="L793" s="5"/>
      <c r="M793" s="5"/>
      <c r="N793" s="5"/>
      <c r="O793" s="5"/>
      <c r="P793" s="5"/>
      <c r="Q793" s="5"/>
      <c r="R793" s="5"/>
      <c r="S793" s="5"/>
      <c r="T793" s="5"/>
      <c r="U793" s="5"/>
      <c r="V793" s="5"/>
      <c r="W793" s="177"/>
      <c r="X793" s="5"/>
      <c r="Y793" s="5"/>
    </row>
    <row r="794" spans="1:25" ht="15" customHeight="1" x14ac:dyDescent="0.15">
      <c r="A794" s="116">
        <f t="shared" si="12"/>
        <v>2017</v>
      </c>
      <c r="B794" s="105">
        <v>42923</v>
      </c>
      <c r="C794" s="183">
        <v>2.93</v>
      </c>
      <c r="D794" s="181">
        <f ca="1">STDEV(C794:OFFSET(C794,D$4,0))/AVERAGE(C794:OFFSET(C794,D$4,0))</f>
        <v>2.3354705372237168E-2</v>
      </c>
      <c r="E794" s="116">
        <v>4.0599999999999996</v>
      </c>
      <c r="F794" s="181">
        <v>1.7014147214782799E-2</v>
      </c>
      <c r="G794" s="34"/>
      <c r="H794" s="181"/>
      <c r="I794" s="5"/>
      <c r="J794" s="5"/>
      <c r="K794" s="5"/>
      <c r="L794" s="5"/>
      <c r="M794" s="5"/>
      <c r="N794" s="5"/>
      <c r="O794" s="5"/>
      <c r="P794" s="5"/>
      <c r="Q794" s="5"/>
      <c r="R794" s="5"/>
      <c r="S794" s="5"/>
      <c r="T794" s="5"/>
      <c r="U794" s="5"/>
      <c r="V794" s="5"/>
      <c r="W794" s="177"/>
      <c r="X794" s="5"/>
      <c r="Y794" s="5"/>
    </row>
    <row r="795" spans="1:25" ht="15" customHeight="1" x14ac:dyDescent="0.15">
      <c r="A795" s="116">
        <f t="shared" si="12"/>
        <v>2017</v>
      </c>
      <c r="B795" s="105">
        <v>42922</v>
      </c>
      <c r="C795" s="183">
        <v>2.9</v>
      </c>
      <c r="D795" s="181">
        <f ca="1">STDEV(C795:OFFSET(C795,D$4,0))/AVERAGE(C795:OFFSET(C795,D$4,0))</f>
        <v>2.3756533489990149E-2</v>
      </c>
      <c r="E795" s="116">
        <v>4.03</v>
      </c>
      <c r="F795" s="181">
        <v>1.75421173097382E-2</v>
      </c>
      <c r="G795" s="34"/>
      <c r="H795" s="181"/>
      <c r="I795" s="5"/>
      <c r="J795" s="5"/>
      <c r="K795" s="5"/>
      <c r="L795" s="5"/>
      <c r="M795" s="5"/>
      <c r="N795" s="5"/>
      <c r="O795" s="5"/>
      <c r="P795" s="5"/>
      <c r="Q795" s="5"/>
      <c r="R795" s="5"/>
      <c r="S795" s="5"/>
      <c r="T795" s="5"/>
      <c r="U795" s="5"/>
      <c r="V795" s="5"/>
      <c r="W795" s="177"/>
      <c r="X795" s="5"/>
      <c r="Y795" s="5"/>
    </row>
    <row r="796" spans="1:25" ht="15" customHeight="1" x14ac:dyDescent="0.15">
      <c r="A796" s="116">
        <f t="shared" si="12"/>
        <v>2017</v>
      </c>
      <c r="B796" s="105">
        <v>42921</v>
      </c>
      <c r="C796" s="183">
        <v>2.85</v>
      </c>
      <c r="D796" s="181">
        <f ca="1">STDEV(C796:OFFSET(C796,D$4,0))/AVERAGE(C796:OFFSET(C796,D$4,0))</f>
        <v>2.3892869504941277E-2</v>
      </c>
      <c r="E796" s="116">
        <v>3.99</v>
      </c>
      <c r="F796" s="181">
        <v>1.79069919542473E-2</v>
      </c>
      <c r="G796" s="34"/>
      <c r="H796" s="181"/>
      <c r="I796" s="5"/>
      <c r="J796" s="5"/>
      <c r="K796" s="5"/>
      <c r="L796" s="5"/>
      <c r="M796" s="5"/>
      <c r="N796" s="5"/>
      <c r="O796" s="5"/>
      <c r="P796" s="5"/>
      <c r="Q796" s="5"/>
      <c r="R796" s="5"/>
      <c r="S796" s="5"/>
      <c r="T796" s="5"/>
      <c r="U796" s="5"/>
      <c r="V796" s="5"/>
      <c r="W796" s="177"/>
      <c r="X796" s="5"/>
      <c r="Y796" s="5"/>
    </row>
    <row r="797" spans="1:25" ht="15" customHeight="1" x14ac:dyDescent="0.15">
      <c r="A797" s="116">
        <f t="shared" si="12"/>
        <v>2017</v>
      </c>
      <c r="B797" s="105">
        <v>42919</v>
      </c>
      <c r="C797" s="183">
        <v>2.86</v>
      </c>
      <c r="D797" s="181">
        <f ca="1">STDEV(C797:OFFSET(C797,D$4,0))/AVERAGE(C797:OFFSET(C797,D$4,0))</f>
        <v>2.4298019640983975E-2</v>
      </c>
      <c r="E797" s="116">
        <v>4</v>
      </c>
      <c r="F797" s="181">
        <v>1.8312512463088002E-2</v>
      </c>
      <c r="G797" s="34"/>
      <c r="H797" s="181"/>
      <c r="I797" s="5"/>
      <c r="J797" s="5"/>
      <c r="K797" s="5"/>
      <c r="L797" s="5"/>
      <c r="M797" s="5"/>
      <c r="N797" s="5"/>
      <c r="O797" s="5"/>
      <c r="P797" s="5"/>
      <c r="Q797" s="5"/>
      <c r="R797" s="5"/>
      <c r="S797" s="5"/>
      <c r="T797" s="5"/>
      <c r="U797" s="5"/>
      <c r="V797" s="5"/>
      <c r="W797" s="177"/>
      <c r="X797" s="5"/>
      <c r="Y797" s="5"/>
    </row>
    <row r="798" spans="1:25" ht="15" customHeight="1" x14ac:dyDescent="0.15">
      <c r="A798" s="116">
        <f t="shared" si="12"/>
        <v>2017</v>
      </c>
      <c r="B798" s="105">
        <v>42916</v>
      </c>
      <c r="C798" s="183">
        <v>2.84</v>
      </c>
      <c r="D798" s="181">
        <f ca="1">STDEV(C798:OFFSET(C798,D$4,0))/AVERAGE(C798:OFFSET(C798,D$4,0))</f>
        <v>2.4640690574198838E-2</v>
      </c>
      <c r="E798" s="116">
        <v>3.98</v>
      </c>
      <c r="F798" s="181">
        <v>1.8672040512607499E-2</v>
      </c>
      <c r="G798" s="34"/>
      <c r="H798" s="181"/>
      <c r="I798" s="5"/>
      <c r="J798" s="5"/>
      <c r="K798" s="5"/>
      <c r="L798" s="5"/>
      <c r="M798" s="5"/>
      <c r="N798" s="5"/>
      <c r="O798" s="5"/>
      <c r="P798" s="5"/>
      <c r="Q798" s="5"/>
      <c r="R798" s="5"/>
      <c r="S798" s="5"/>
      <c r="T798" s="5"/>
      <c r="U798" s="5"/>
      <c r="V798" s="5"/>
      <c r="W798" s="177"/>
      <c r="X798" s="5"/>
      <c r="Y798" s="5"/>
    </row>
    <row r="799" spans="1:25" ht="15" customHeight="1" x14ac:dyDescent="0.15">
      <c r="A799" s="116">
        <f t="shared" si="12"/>
        <v>2017</v>
      </c>
      <c r="B799" s="105">
        <v>42915</v>
      </c>
      <c r="C799" s="183">
        <v>2.82</v>
      </c>
      <c r="D799" s="181">
        <f ca="1">STDEV(C799:OFFSET(C799,D$4,0))/AVERAGE(C799:OFFSET(C799,D$4,0))</f>
        <v>2.514939874852018E-2</v>
      </c>
      <c r="E799" s="116">
        <v>3.96</v>
      </c>
      <c r="F799" s="181">
        <v>1.90317124226854E-2</v>
      </c>
      <c r="G799" s="34"/>
      <c r="H799" s="181"/>
      <c r="I799" s="5"/>
      <c r="J799" s="5"/>
      <c r="K799" s="5"/>
      <c r="L799" s="5"/>
      <c r="M799" s="5"/>
      <c r="N799" s="5"/>
      <c r="O799" s="5"/>
      <c r="P799" s="5"/>
      <c r="Q799" s="5"/>
      <c r="R799" s="5"/>
      <c r="S799" s="5"/>
      <c r="T799" s="5"/>
      <c r="U799" s="5"/>
      <c r="V799" s="5"/>
      <c r="W799" s="177"/>
      <c r="X799" s="5"/>
      <c r="Y799" s="5"/>
    </row>
    <row r="800" spans="1:25" ht="15" customHeight="1" x14ac:dyDescent="0.15">
      <c r="A800" s="116">
        <f t="shared" si="12"/>
        <v>2017</v>
      </c>
      <c r="B800" s="105">
        <v>42914</v>
      </c>
      <c r="C800" s="183">
        <v>2.77</v>
      </c>
      <c r="D800" s="181">
        <f ca="1">STDEV(C800:OFFSET(C800,D$4,0))/AVERAGE(C800:OFFSET(C800,D$4,0))</f>
        <v>2.7027263061864152E-2</v>
      </c>
      <c r="E800" s="116">
        <v>3.92</v>
      </c>
      <c r="F800" s="181">
        <v>2.0462292962520001E-2</v>
      </c>
      <c r="G800" s="34"/>
      <c r="H800" s="181"/>
      <c r="I800" s="5"/>
      <c r="J800" s="5"/>
      <c r="K800" s="5"/>
      <c r="L800" s="5"/>
      <c r="M800" s="5"/>
      <c r="N800" s="5"/>
      <c r="O800" s="5"/>
      <c r="P800" s="5"/>
      <c r="Q800" s="5"/>
      <c r="R800" s="5"/>
      <c r="S800" s="5"/>
      <c r="T800" s="5"/>
      <c r="U800" s="5"/>
      <c r="V800" s="5"/>
      <c r="W800" s="177"/>
      <c r="X800" s="5"/>
      <c r="Y800" s="5"/>
    </row>
    <row r="801" spans="1:25" ht="15" customHeight="1" x14ac:dyDescent="0.15">
      <c r="A801" s="116">
        <f t="shared" si="12"/>
        <v>2017</v>
      </c>
      <c r="B801" s="105">
        <v>42913</v>
      </c>
      <c r="C801" s="183">
        <v>2.75</v>
      </c>
      <c r="D801" s="181">
        <f ca="1">STDEV(C801:OFFSET(C801,D$4,0))/AVERAGE(C801:OFFSET(C801,D$4,0))</f>
        <v>2.8489935904995028E-2</v>
      </c>
      <c r="E801" s="116">
        <v>3.89</v>
      </c>
      <c r="F801" s="181">
        <v>2.1786518543375901E-2</v>
      </c>
      <c r="G801" s="34"/>
      <c r="H801" s="181"/>
      <c r="I801" s="5"/>
      <c r="J801" s="5"/>
      <c r="K801" s="5"/>
      <c r="L801" s="5"/>
      <c r="M801" s="5"/>
      <c r="N801" s="5"/>
      <c r="O801" s="5"/>
      <c r="P801" s="5"/>
      <c r="Q801" s="5"/>
      <c r="R801" s="5"/>
      <c r="S801" s="5"/>
      <c r="T801" s="5"/>
      <c r="U801" s="5"/>
      <c r="V801" s="5"/>
      <c r="W801" s="177"/>
      <c r="X801" s="5"/>
      <c r="Y801" s="5"/>
    </row>
    <row r="802" spans="1:25" ht="15" customHeight="1" x14ac:dyDescent="0.15">
      <c r="A802" s="116">
        <f t="shared" si="12"/>
        <v>2017</v>
      </c>
      <c r="B802" s="105">
        <v>42912</v>
      </c>
      <c r="C802" s="183">
        <v>2.7</v>
      </c>
      <c r="D802" s="181">
        <f ca="1">STDEV(C802:OFFSET(C802,D$4,0))/AVERAGE(C802:OFFSET(C802,D$4,0))</f>
        <v>2.8988128979926177E-2</v>
      </c>
      <c r="E802" s="116">
        <v>3.84</v>
      </c>
      <c r="F802" s="181">
        <v>2.2280075264815499E-2</v>
      </c>
      <c r="G802" s="34"/>
      <c r="H802" s="181"/>
      <c r="I802" s="5"/>
      <c r="J802" s="5"/>
      <c r="K802" s="5"/>
      <c r="L802" s="5"/>
      <c r="M802" s="5"/>
      <c r="N802" s="5"/>
      <c r="O802" s="5"/>
      <c r="P802" s="5"/>
      <c r="Q802" s="5"/>
      <c r="R802" s="5"/>
      <c r="S802" s="5"/>
      <c r="T802" s="5"/>
      <c r="U802" s="5"/>
      <c r="V802" s="5"/>
      <c r="W802" s="177"/>
      <c r="X802" s="5"/>
      <c r="Y802" s="5"/>
    </row>
    <row r="803" spans="1:25" ht="15" customHeight="1" x14ac:dyDescent="0.15">
      <c r="A803" s="116">
        <f t="shared" si="12"/>
        <v>2017</v>
      </c>
      <c r="B803" s="105">
        <v>42909</v>
      </c>
      <c r="C803" s="183">
        <v>2.71</v>
      </c>
      <c r="D803" s="181">
        <f ca="1">STDEV(C803:OFFSET(C803,D$4,0))/AVERAGE(C803:OFFSET(C803,D$4,0))</f>
        <v>2.9267723563117184E-2</v>
      </c>
      <c r="E803" s="116">
        <v>3.86</v>
      </c>
      <c r="F803" s="181">
        <v>2.2612236466593501E-2</v>
      </c>
      <c r="G803" s="34"/>
      <c r="H803" s="181"/>
      <c r="I803" s="5"/>
      <c r="J803" s="5"/>
      <c r="K803" s="5"/>
      <c r="L803" s="5"/>
      <c r="M803" s="5"/>
      <c r="N803" s="5"/>
      <c r="O803" s="5"/>
      <c r="P803" s="5"/>
      <c r="Q803" s="5"/>
      <c r="R803" s="5"/>
      <c r="S803" s="5"/>
      <c r="T803" s="5"/>
      <c r="U803" s="5"/>
      <c r="V803" s="5"/>
      <c r="W803" s="177"/>
      <c r="X803" s="5"/>
      <c r="Y803" s="5"/>
    </row>
    <row r="804" spans="1:25" ht="15" customHeight="1" x14ac:dyDescent="0.15">
      <c r="A804" s="116">
        <f t="shared" si="12"/>
        <v>2017</v>
      </c>
      <c r="B804" s="105">
        <v>42908</v>
      </c>
      <c r="C804" s="183">
        <v>2.72</v>
      </c>
      <c r="D804" s="181">
        <f ca="1">STDEV(C804:OFFSET(C804,D$4,0))/AVERAGE(C804:OFFSET(C804,D$4,0))</f>
        <v>2.9290973165326716E-2</v>
      </c>
      <c r="E804" s="116">
        <v>3.87</v>
      </c>
      <c r="F804" s="181">
        <v>2.28784931074714E-2</v>
      </c>
      <c r="G804" s="34"/>
      <c r="H804" s="181"/>
      <c r="I804" s="5"/>
      <c r="J804" s="5"/>
      <c r="K804" s="5"/>
      <c r="L804" s="5"/>
      <c r="M804" s="5"/>
      <c r="N804" s="5"/>
      <c r="O804" s="5"/>
      <c r="P804" s="5"/>
      <c r="Q804" s="5"/>
      <c r="R804" s="5"/>
      <c r="S804" s="5"/>
      <c r="T804" s="5"/>
      <c r="U804" s="5"/>
      <c r="V804" s="5"/>
      <c r="W804" s="177"/>
      <c r="X804" s="5"/>
      <c r="Y804" s="5"/>
    </row>
    <row r="805" spans="1:25" ht="15" customHeight="1" x14ac:dyDescent="0.15">
      <c r="A805" s="116">
        <f t="shared" si="12"/>
        <v>2017</v>
      </c>
      <c r="B805" s="105">
        <v>42907</v>
      </c>
      <c r="C805" s="183">
        <v>2.73</v>
      </c>
      <c r="D805" s="181">
        <f ca="1">STDEV(C805:OFFSET(C805,D$4,0))/AVERAGE(C805:OFFSET(C805,D$4,0))</f>
        <v>2.9299367589265393E-2</v>
      </c>
      <c r="E805" s="116">
        <v>3.87</v>
      </c>
      <c r="F805" s="181">
        <v>2.2960930925470101E-2</v>
      </c>
      <c r="G805" s="34"/>
      <c r="H805" s="181"/>
      <c r="I805" s="5"/>
      <c r="J805" s="5"/>
      <c r="K805" s="5"/>
      <c r="L805" s="5"/>
      <c r="M805" s="5"/>
      <c r="N805" s="5"/>
      <c r="O805" s="5"/>
      <c r="P805" s="5"/>
      <c r="Q805" s="5"/>
      <c r="R805" s="5"/>
      <c r="S805" s="5"/>
      <c r="T805" s="5"/>
      <c r="U805" s="5"/>
      <c r="V805" s="5"/>
      <c r="W805" s="177"/>
      <c r="X805" s="5"/>
      <c r="Y805" s="5"/>
    </row>
    <row r="806" spans="1:25" ht="15" customHeight="1" x14ac:dyDescent="0.15">
      <c r="A806" s="116">
        <f t="shared" si="12"/>
        <v>2017</v>
      </c>
      <c r="B806" s="105">
        <v>42906</v>
      </c>
      <c r="C806" s="183">
        <v>2.74</v>
      </c>
      <c r="D806" s="181">
        <f ca="1">STDEV(C806:OFFSET(C806,D$4,0))/AVERAGE(C806:OFFSET(C806,D$4,0))</f>
        <v>2.8715348366438301E-2</v>
      </c>
      <c r="E806" s="116">
        <v>3.88</v>
      </c>
      <c r="F806" s="181">
        <v>2.2473281523446E-2</v>
      </c>
      <c r="G806" s="34"/>
      <c r="H806" s="181"/>
      <c r="I806" s="5"/>
      <c r="J806" s="5"/>
      <c r="K806" s="5"/>
      <c r="L806" s="5"/>
      <c r="M806" s="5"/>
      <c r="N806" s="5"/>
      <c r="O806" s="5"/>
      <c r="P806" s="5"/>
      <c r="Q806" s="5"/>
      <c r="R806" s="5"/>
      <c r="S806" s="5"/>
      <c r="T806" s="5"/>
      <c r="U806" s="5"/>
      <c r="V806" s="5"/>
      <c r="W806" s="177"/>
      <c r="X806" s="5"/>
      <c r="Y806" s="5"/>
    </row>
    <row r="807" spans="1:25" ht="15" customHeight="1" x14ac:dyDescent="0.15">
      <c r="A807" s="116">
        <f t="shared" si="12"/>
        <v>2017</v>
      </c>
      <c r="B807" s="105">
        <v>42905</v>
      </c>
      <c r="C807" s="183">
        <v>2.79</v>
      </c>
      <c r="D807" s="181">
        <f ca="1">STDEV(C807:OFFSET(C807,D$4,0))/AVERAGE(C807:OFFSET(C807,D$4,0))</f>
        <v>2.7543069720987398E-2</v>
      </c>
      <c r="E807" s="116">
        <v>3.93</v>
      </c>
      <c r="F807" s="181">
        <v>2.1650301847303301E-2</v>
      </c>
      <c r="G807" s="34"/>
      <c r="H807" s="181"/>
      <c r="I807" s="5"/>
      <c r="J807" s="5"/>
      <c r="K807" s="5"/>
      <c r="L807" s="5"/>
      <c r="M807" s="5"/>
      <c r="N807" s="5"/>
      <c r="O807" s="5"/>
      <c r="P807" s="5"/>
      <c r="Q807" s="5"/>
      <c r="R807" s="5"/>
      <c r="S807" s="5"/>
      <c r="T807" s="5"/>
      <c r="U807" s="5"/>
      <c r="V807" s="5"/>
      <c r="W807" s="177"/>
      <c r="X807" s="5"/>
      <c r="Y807" s="5"/>
    </row>
    <row r="808" spans="1:25" ht="15" customHeight="1" x14ac:dyDescent="0.15">
      <c r="A808" s="116">
        <f t="shared" si="12"/>
        <v>2017</v>
      </c>
      <c r="B808" s="105">
        <v>42902</v>
      </c>
      <c r="C808" s="183">
        <v>2.78</v>
      </c>
      <c r="D808" s="181">
        <f ca="1">STDEV(C808:OFFSET(C808,D$4,0))/AVERAGE(C808:OFFSET(C808,D$4,0))</f>
        <v>2.7224842117502205E-2</v>
      </c>
      <c r="E808" s="116">
        <v>3.93</v>
      </c>
      <c r="F808" s="181">
        <v>2.1420052165775801E-2</v>
      </c>
      <c r="G808" s="34"/>
      <c r="H808" s="181"/>
      <c r="I808" s="5"/>
      <c r="J808" s="5"/>
      <c r="K808" s="5"/>
      <c r="L808" s="5"/>
      <c r="M808" s="5"/>
      <c r="N808" s="5"/>
      <c r="O808" s="5"/>
      <c r="P808" s="5"/>
      <c r="Q808" s="5"/>
      <c r="R808" s="5"/>
      <c r="S808" s="5"/>
      <c r="T808" s="5"/>
      <c r="U808" s="5"/>
      <c r="V808" s="5"/>
      <c r="W808" s="177"/>
      <c r="X808" s="5"/>
      <c r="Y808" s="5"/>
    </row>
    <row r="809" spans="1:25" ht="15" customHeight="1" x14ac:dyDescent="0.15">
      <c r="A809" s="116">
        <f t="shared" si="12"/>
        <v>2017</v>
      </c>
      <c r="B809" s="105">
        <v>42901</v>
      </c>
      <c r="C809" s="183">
        <v>2.78</v>
      </c>
      <c r="D809" s="181">
        <f ca="1">STDEV(C809:OFFSET(C809,D$4,0))/AVERAGE(C809:OFFSET(C809,D$4,0))</f>
        <v>2.6192899290651928E-2</v>
      </c>
      <c r="E809" s="116">
        <v>3.93</v>
      </c>
      <c r="F809" s="181">
        <v>2.0707127054641301E-2</v>
      </c>
      <c r="G809" s="34"/>
      <c r="H809" s="181"/>
      <c r="I809" s="5"/>
      <c r="J809" s="5"/>
      <c r="K809" s="5"/>
      <c r="L809" s="5"/>
      <c r="M809" s="5"/>
      <c r="N809" s="5"/>
      <c r="O809" s="5"/>
      <c r="P809" s="5"/>
      <c r="Q809" s="5"/>
      <c r="R809" s="5"/>
      <c r="S809" s="5"/>
      <c r="T809" s="5"/>
      <c r="U809" s="5"/>
      <c r="V809" s="5"/>
      <c r="W809" s="177"/>
      <c r="X809" s="5"/>
      <c r="Y809" s="5"/>
    </row>
    <row r="810" spans="1:25" ht="15" customHeight="1" x14ac:dyDescent="0.15">
      <c r="A810" s="116">
        <f t="shared" si="12"/>
        <v>2017</v>
      </c>
      <c r="B810" s="105">
        <v>42900</v>
      </c>
      <c r="C810" s="183">
        <v>2.79</v>
      </c>
      <c r="D810" s="181">
        <f ca="1">STDEV(C810:OFFSET(C810,D$4,0))/AVERAGE(C810:OFFSET(C810,D$4,0))</f>
        <v>2.4945714055591883E-2</v>
      </c>
      <c r="E810" s="116">
        <v>3.92</v>
      </c>
      <c r="F810" s="181">
        <v>2.00479693137669E-2</v>
      </c>
      <c r="G810" s="34"/>
      <c r="H810" s="181"/>
      <c r="I810" s="5"/>
      <c r="J810" s="5"/>
      <c r="K810" s="5"/>
      <c r="L810" s="5"/>
      <c r="M810" s="5"/>
      <c r="N810" s="5"/>
      <c r="O810" s="5"/>
      <c r="P810" s="5"/>
      <c r="Q810" s="5"/>
      <c r="R810" s="5"/>
      <c r="S810" s="5"/>
      <c r="T810" s="5"/>
      <c r="U810" s="5"/>
      <c r="V810" s="5"/>
      <c r="W810" s="177"/>
      <c r="X810" s="5"/>
      <c r="Y810" s="5"/>
    </row>
    <row r="811" spans="1:25" ht="15" customHeight="1" x14ac:dyDescent="0.15">
      <c r="A811" s="116">
        <f t="shared" si="12"/>
        <v>2017</v>
      </c>
      <c r="B811" s="105">
        <v>42899</v>
      </c>
      <c r="C811" s="183">
        <v>2.87</v>
      </c>
      <c r="D811" s="181">
        <f ca="1">STDEV(C811:OFFSET(C811,D$4,0))/AVERAGE(C811:OFFSET(C811,D$4,0))</f>
        <v>2.3970136505962605E-2</v>
      </c>
      <c r="E811" s="116">
        <v>4</v>
      </c>
      <c r="F811" s="181">
        <v>1.9305908616437099E-2</v>
      </c>
      <c r="G811" s="34"/>
      <c r="H811" s="181"/>
      <c r="I811" s="5"/>
      <c r="J811" s="5"/>
      <c r="K811" s="5"/>
      <c r="L811" s="5"/>
      <c r="M811" s="5"/>
      <c r="N811" s="5"/>
      <c r="O811" s="5"/>
      <c r="P811" s="5"/>
      <c r="Q811" s="5"/>
      <c r="R811" s="5"/>
      <c r="S811" s="5"/>
      <c r="T811" s="5"/>
      <c r="U811" s="5"/>
      <c r="V811" s="5"/>
      <c r="W811" s="177"/>
      <c r="X811" s="5"/>
      <c r="Y811" s="5"/>
    </row>
    <row r="812" spans="1:25" ht="15" customHeight="1" x14ac:dyDescent="0.15">
      <c r="A812" s="116">
        <f t="shared" si="12"/>
        <v>2017</v>
      </c>
      <c r="B812" s="105">
        <v>42898</v>
      </c>
      <c r="C812" s="183">
        <v>2.86</v>
      </c>
      <c r="D812" s="181">
        <f ca="1">STDEV(C812:OFFSET(C812,D$4,0))/AVERAGE(C812:OFFSET(C812,D$4,0))</f>
        <v>2.376666030048729E-2</v>
      </c>
      <c r="E812" s="116">
        <v>4.01</v>
      </c>
      <c r="F812" s="181">
        <v>1.89890512703389E-2</v>
      </c>
      <c r="G812" s="34"/>
      <c r="H812" s="181"/>
      <c r="I812" s="5"/>
      <c r="J812" s="5"/>
      <c r="K812" s="5"/>
      <c r="L812" s="5"/>
      <c r="M812" s="5"/>
      <c r="N812" s="5"/>
      <c r="O812" s="5"/>
      <c r="P812" s="5"/>
      <c r="Q812" s="5"/>
      <c r="R812" s="5"/>
      <c r="S812" s="5"/>
      <c r="T812" s="5"/>
      <c r="U812" s="5"/>
      <c r="V812" s="5"/>
      <c r="W812" s="177"/>
      <c r="X812" s="5"/>
      <c r="Y812" s="5"/>
    </row>
    <row r="813" spans="1:25" ht="15" customHeight="1" x14ac:dyDescent="0.15">
      <c r="A813" s="116">
        <f t="shared" si="12"/>
        <v>2017</v>
      </c>
      <c r="B813" s="105">
        <v>42895</v>
      </c>
      <c r="C813" s="183">
        <v>2.86</v>
      </c>
      <c r="D813" s="181">
        <f ca="1">STDEV(C813:OFFSET(C813,D$4,0))/AVERAGE(C813:OFFSET(C813,D$4,0))</f>
        <v>2.3406218545956592E-2</v>
      </c>
      <c r="E813" s="116">
        <v>4</v>
      </c>
      <c r="F813" s="181">
        <v>1.8801607564280801E-2</v>
      </c>
      <c r="G813" s="34"/>
      <c r="H813" s="181"/>
      <c r="I813" s="5"/>
      <c r="J813" s="5"/>
      <c r="K813" s="5"/>
      <c r="L813" s="5"/>
      <c r="M813" s="5"/>
      <c r="N813" s="5"/>
      <c r="O813" s="5"/>
      <c r="P813" s="5"/>
      <c r="Q813" s="5"/>
      <c r="R813" s="5"/>
      <c r="S813" s="5"/>
      <c r="T813" s="5"/>
      <c r="U813" s="5"/>
      <c r="V813" s="5"/>
      <c r="W813" s="177"/>
      <c r="X813" s="5"/>
      <c r="Y813" s="5"/>
    </row>
    <row r="814" spans="1:25" ht="15" customHeight="1" x14ac:dyDescent="0.15">
      <c r="A814" s="116">
        <f t="shared" si="12"/>
        <v>2017</v>
      </c>
      <c r="B814" s="105">
        <v>42894</v>
      </c>
      <c r="C814" s="183">
        <v>2.85</v>
      </c>
      <c r="D814" s="181">
        <f ca="1">STDEV(C814:OFFSET(C814,D$4,0))/AVERAGE(C814:OFFSET(C814,D$4,0))</f>
        <v>2.303486486602881E-2</v>
      </c>
      <c r="E814" s="116">
        <v>4</v>
      </c>
      <c r="F814" s="181">
        <v>1.8444051457942999E-2</v>
      </c>
      <c r="G814" s="34"/>
      <c r="H814" s="181"/>
      <c r="I814" s="5"/>
      <c r="J814" s="5"/>
      <c r="K814" s="5"/>
      <c r="L814" s="5"/>
      <c r="M814" s="5"/>
      <c r="N814" s="5"/>
      <c r="O814" s="5"/>
      <c r="P814" s="5"/>
      <c r="Q814" s="5"/>
      <c r="R814" s="5"/>
      <c r="S814" s="5"/>
      <c r="T814" s="5"/>
      <c r="U814" s="5"/>
      <c r="V814" s="5"/>
      <c r="W814" s="177"/>
      <c r="X814" s="5"/>
      <c r="Y814" s="5"/>
    </row>
    <row r="815" spans="1:25" ht="15" customHeight="1" x14ac:dyDescent="0.15">
      <c r="A815" s="116">
        <f t="shared" si="12"/>
        <v>2017</v>
      </c>
      <c r="B815" s="105">
        <v>42893</v>
      </c>
      <c r="C815" s="183">
        <v>2.84</v>
      </c>
      <c r="D815" s="181">
        <f ca="1">STDEV(C815:OFFSET(C815,D$4,0))/AVERAGE(C815:OFFSET(C815,D$4,0))</f>
        <v>2.2579159414105637E-2</v>
      </c>
      <c r="E815" s="116">
        <v>3.98</v>
      </c>
      <c r="F815" s="181">
        <v>1.80567411439518E-2</v>
      </c>
      <c r="G815" s="34"/>
      <c r="H815" s="181"/>
      <c r="I815" s="5"/>
      <c r="J815" s="5"/>
      <c r="K815" s="5"/>
      <c r="L815" s="5"/>
      <c r="M815" s="5"/>
      <c r="N815" s="5"/>
      <c r="O815" s="5"/>
      <c r="P815" s="5"/>
      <c r="Q815" s="5"/>
      <c r="R815" s="5"/>
      <c r="S815" s="5"/>
      <c r="T815" s="5"/>
      <c r="U815" s="5"/>
      <c r="V815" s="5"/>
      <c r="W815" s="177"/>
      <c r="X815" s="5"/>
      <c r="Y815" s="5"/>
    </row>
    <row r="816" spans="1:25" ht="15" customHeight="1" x14ac:dyDescent="0.15">
      <c r="A816" s="116">
        <f t="shared" si="12"/>
        <v>2017</v>
      </c>
      <c r="B816" s="105">
        <v>42892</v>
      </c>
      <c r="C816" s="183">
        <v>2.81</v>
      </c>
      <c r="D816" s="181">
        <f ca="1">STDEV(C816:OFFSET(C816,D$4,0))/AVERAGE(C816:OFFSET(C816,D$4,0))</f>
        <v>2.167265886974596E-2</v>
      </c>
      <c r="E816" s="116">
        <v>3.96</v>
      </c>
      <c r="F816" s="181">
        <v>1.7153182864928899E-2</v>
      </c>
      <c r="G816" s="34"/>
      <c r="H816" s="181"/>
      <c r="I816" s="5"/>
      <c r="J816" s="5"/>
      <c r="K816" s="5"/>
      <c r="L816" s="5"/>
      <c r="M816" s="5"/>
      <c r="N816" s="5"/>
      <c r="O816" s="5"/>
      <c r="P816" s="5"/>
      <c r="Q816" s="5"/>
      <c r="R816" s="5"/>
      <c r="S816" s="5"/>
      <c r="T816" s="5"/>
      <c r="U816" s="5"/>
      <c r="V816" s="5"/>
      <c r="W816" s="177"/>
      <c r="X816" s="5"/>
      <c r="Y816" s="5"/>
    </row>
    <row r="817" spans="1:25" ht="15" customHeight="1" x14ac:dyDescent="0.15">
      <c r="A817" s="116">
        <f t="shared" si="12"/>
        <v>2017</v>
      </c>
      <c r="B817" s="105">
        <v>42891</v>
      </c>
      <c r="C817" s="183">
        <v>2.84</v>
      </c>
      <c r="D817" s="181">
        <f ca="1">STDEV(C817:OFFSET(C817,D$4,0))/AVERAGE(C817:OFFSET(C817,D$4,0))</f>
        <v>2.0272585358865416E-2</v>
      </c>
      <c r="E817" s="116">
        <v>3.99</v>
      </c>
      <c r="F817" s="181">
        <v>1.5850568861013301E-2</v>
      </c>
      <c r="G817" s="34"/>
      <c r="H817" s="181"/>
      <c r="I817" s="5"/>
      <c r="J817" s="5"/>
      <c r="K817" s="5"/>
      <c r="L817" s="5"/>
      <c r="M817" s="5"/>
      <c r="N817" s="5"/>
      <c r="O817" s="5"/>
      <c r="P817" s="5"/>
      <c r="Q817" s="5"/>
      <c r="R817" s="5"/>
      <c r="S817" s="5"/>
      <c r="T817" s="5"/>
      <c r="U817" s="5"/>
      <c r="V817" s="5"/>
      <c r="W817" s="177"/>
      <c r="X817" s="5"/>
      <c r="Y817" s="5"/>
    </row>
    <row r="818" spans="1:25" ht="15" customHeight="1" x14ac:dyDescent="0.15">
      <c r="A818" s="116">
        <f t="shared" si="12"/>
        <v>2017</v>
      </c>
      <c r="B818" s="105">
        <v>42888</v>
      </c>
      <c r="C818" s="183">
        <v>2.8</v>
      </c>
      <c r="D818" s="181">
        <f ca="1">STDEV(C818:OFFSET(C818,D$4,0))/AVERAGE(C818:OFFSET(C818,D$4,0))</f>
        <v>1.9476392096817025E-2</v>
      </c>
      <c r="E818" s="116">
        <v>3.97</v>
      </c>
      <c r="F818" s="181">
        <v>1.49934583026427E-2</v>
      </c>
      <c r="G818" s="34"/>
      <c r="H818" s="181"/>
      <c r="I818" s="5"/>
      <c r="J818" s="5"/>
      <c r="K818" s="5"/>
      <c r="L818" s="5"/>
      <c r="M818" s="5"/>
      <c r="N818" s="5"/>
      <c r="O818" s="5"/>
      <c r="P818" s="5"/>
      <c r="Q818" s="5"/>
      <c r="R818" s="5"/>
      <c r="S818" s="5"/>
      <c r="T818" s="5"/>
      <c r="U818" s="5"/>
      <c r="V818" s="5"/>
      <c r="W818" s="177"/>
      <c r="X818" s="5"/>
      <c r="Y818" s="5"/>
    </row>
    <row r="819" spans="1:25" ht="15" customHeight="1" x14ac:dyDescent="0.15">
      <c r="A819" s="116">
        <f t="shared" si="12"/>
        <v>2017</v>
      </c>
      <c r="B819" s="105">
        <v>42887</v>
      </c>
      <c r="C819" s="183">
        <v>2.87</v>
      </c>
      <c r="D819" s="181">
        <f ca="1">STDEV(C819:OFFSET(C819,D$4,0))/AVERAGE(C819:OFFSET(C819,D$4,0))</f>
        <v>1.7832721719600104E-2</v>
      </c>
      <c r="E819" s="116">
        <v>4.0199999999999996</v>
      </c>
      <c r="F819" s="181">
        <v>1.3832107215707601E-2</v>
      </c>
      <c r="G819" s="34"/>
      <c r="H819" s="181"/>
      <c r="I819" s="5"/>
      <c r="J819" s="5"/>
      <c r="K819" s="5"/>
      <c r="L819" s="5"/>
      <c r="M819" s="5"/>
      <c r="N819" s="5"/>
      <c r="O819" s="5"/>
      <c r="P819" s="5"/>
      <c r="Q819" s="5"/>
      <c r="R819" s="5"/>
      <c r="S819" s="5"/>
      <c r="T819" s="5"/>
      <c r="U819" s="5"/>
      <c r="V819" s="5"/>
      <c r="W819" s="177"/>
      <c r="X819" s="5"/>
      <c r="Y819" s="5"/>
    </row>
    <row r="820" spans="1:25" ht="15" customHeight="1" x14ac:dyDescent="0.15">
      <c r="A820" s="116">
        <f t="shared" si="12"/>
        <v>2017</v>
      </c>
      <c r="B820" s="105">
        <v>42886</v>
      </c>
      <c r="C820" s="183">
        <v>2.87</v>
      </c>
      <c r="D820" s="181">
        <f ca="1">STDEV(C820:OFFSET(C820,D$4,0))/AVERAGE(C820:OFFSET(C820,D$4,0))</f>
        <v>1.8433982154838394E-2</v>
      </c>
      <c r="E820" s="116">
        <v>4.01</v>
      </c>
      <c r="F820" s="181">
        <v>1.36996848529753E-2</v>
      </c>
      <c r="G820" s="34"/>
      <c r="H820" s="181"/>
      <c r="I820" s="5"/>
      <c r="J820" s="5"/>
      <c r="K820" s="5"/>
      <c r="L820" s="5"/>
      <c r="M820" s="5"/>
      <c r="N820" s="5"/>
      <c r="O820" s="5"/>
      <c r="P820" s="5"/>
      <c r="Q820" s="5"/>
      <c r="R820" s="5"/>
      <c r="S820" s="5"/>
      <c r="T820" s="5"/>
      <c r="U820" s="5"/>
      <c r="V820" s="5"/>
      <c r="W820" s="177"/>
      <c r="X820" s="5"/>
      <c r="Y820" s="5"/>
    </row>
    <row r="821" spans="1:25" ht="15" customHeight="1" x14ac:dyDescent="0.15">
      <c r="A821" s="116">
        <f t="shared" si="12"/>
        <v>2017</v>
      </c>
      <c r="B821" s="105">
        <v>42885</v>
      </c>
      <c r="C821" s="183">
        <v>2.88</v>
      </c>
      <c r="D821" s="181">
        <f ca="1">STDEV(C821:OFFSET(C821,D$4,0))/AVERAGE(C821:OFFSET(C821,D$4,0))</f>
        <v>1.7851676979101921E-2</v>
      </c>
      <c r="E821" s="116">
        <v>4.04</v>
      </c>
      <c r="F821" s="181">
        <v>1.28823835765015E-2</v>
      </c>
      <c r="G821" s="34"/>
      <c r="H821" s="181"/>
      <c r="I821" s="5"/>
      <c r="J821" s="5"/>
      <c r="K821" s="5"/>
      <c r="L821" s="5"/>
      <c r="M821" s="5"/>
      <c r="N821" s="5"/>
      <c r="O821" s="5"/>
      <c r="P821" s="5"/>
      <c r="Q821" s="5"/>
      <c r="R821" s="5"/>
      <c r="S821" s="5"/>
      <c r="T821" s="5"/>
      <c r="U821" s="5"/>
      <c r="V821" s="5"/>
      <c r="W821" s="177"/>
      <c r="X821" s="5"/>
      <c r="Y821" s="5"/>
    </row>
    <row r="822" spans="1:25" ht="15" customHeight="1" x14ac:dyDescent="0.15">
      <c r="A822" s="116">
        <f t="shared" si="12"/>
        <v>2017</v>
      </c>
      <c r="B822" s="105">
        <v>42881</v>
      </c>
      <c r="C822" s="183">
        <v>2.92</v>
      </c>
      <c r="D822" s="181">
        <f ca="1">STDEV(C822:OFFSET(C822,D$4,0))/AVERAGE(C822:OFFSET(C822,D$4,0))</f>
        <v>1.7709376346142156E-2</v>
      </c>
      <c r="E822" s="116">
        <v>4.07</v>
      </c>
      <c r="F822" s="181">
        <v>1.26651579006369E-2</v>
      </c>
      <c r="G822" s="34"/>
      <c r="H822" s="181"/>
      <c r="I822" s="5"/>
      <c r="J822" s="5"/>
      <c r="K822" s="5"/>
      <c r="L822" s="5"/>
      <c r="M822" s="5"/>
      <c r="N822" s="5"/>
      <c r="O822" s="5"/>
      <c r="P822" s="5"/>
      <c r="Q822" s="5"/>
      <c r="R822" s="5"/>
      <c r="S822" s="5"/>
      <c r="T822" s="5"/>
      <c r="U822" s="5"/>
      <c r="V822" s="5"/>
      <c r="W822" s="177"/>
      <c r="X822" s="5"/>
      <c r="Y822" s="5"/>
    </row>
    <row r="823" spans="1:25" ht="15" customHeight="1" x14ac:dyDescent="0.15">
      <c r="A823" s="116">
        <f t="shared" si="12"/>
        <v>2017</v>
      </c>
      <c r="B823" s="105">
        <v>42880</v>
      </c>
      <c r="C823" s="183">
        <v>2.92</v>
      </c>
      <c r="D823" s="181">
        <f ca="1">STDEV(C823:OFFSET(C823,D$4,0))/AVERAGE(C823:OFFSET(C823,D$4,0))</f>
        <v>1.7709376346142152E-2</v>
      </c>
      <c r="E823" s="116">
        <v>4.08</v>
      </c>
      <c r="F823" s="181">
        <v>1.24945854798911E-2</v>
      </c>
      <c r="G823" s="34"/>
      <c r="H823" s="181"/>
      <c r="I823" s="5"/>
      <c r="J823" s="5"/>
      <c r="K823" s="5"/>
      <c r="L823" s="5"/>
      <c r="M823" s="5"/>
      <c r="N823" s="5"/>
      <c r="O823" s="5"/>
      <c r="P823" s="5"/>
      <c r="Q823" s="5"/>
      <c r="R823" s="5"/>
      <c r="S823" s="5"/>
      <c r="T823" s="5"/>
      <c r="U823" s="5"/>
      <c r="V823" s="5"/>
      <c r="W823" s="177"/>
      <c r="X823" s="5"/>
      <c r="Y823" s="5"/>
    </row>
    <row r="824" spans="1:25" ht="15" customHeight="1" x14ac:dyDescent="0.15">
      <c r="A824" s="116">
        <f t="shared" si="12"/>
        <v>2017</v>
      </c>
      <c r="B824" s="105">
        <v>42879</v>
      </c>
      <c r="C824" s="183">
        <v>2.92</v>
      </c>
      <c r="D824" s="181">
        <f ca="1">STDEV(C824:OFFSET(C824,D$4,0))/AVERAGE(C824:OFFSET(C824,D$4,0))</f>
        <v>1.7652253910798135E-2</v>
      </c>
      <c r="E824" s="116">
        <v>4.09</v>
      </c>
      <c r="F824" s="181">
        <v>1.2392939481159399E-2</v>
      </c>
      <c r="G824" s="34"/>
      <c r="H824" s="181"/>
      <c r="I824" s="5"/>
      <c r="J824" s="5"/>
      <c r="K824" s="5"/>
      <c r="L824" s="5"/>
      <c r="M824" s="5"/>
      <c r="N824" s="5"/>
      <c r="O824" s="5"/>
      <c r="P824" s="5"/>
      <c r="Q824" s="5"/>
      <c r="R824" s="5"/>
      <c r="S824" s="5"/>
      <c r="T824" s="5"/>
      <c r="U824" s="5"/>
      <c r="V824" s="5"/>
      <c r="W824" s="177"/>
      <c r="X824" s="5"/>
      <c r="Y824" s="5"/>
    </row>
    <row r="825" spans="1:25" ht="15" customHeight="1" x14ac:dyDescent="0.15">
      <c r="A825" s="116">
        <f t="shared" si="12"/>
        <v>2017</v>
      </c>
      <c r="B825" s="105">
        <v>42878</v>
      </c>
      <c r="C825" s="183">
        <v>2.95</v>
      </c>
      <c r="D825" s="181">
        <f ca="1">STDEV(C825:OFFSET(C825,D$4,0))/AVERAGE(C825:OFFSET(C825,D$4,0))</f>
        <v>1.7687625936743983E-2</v>
      </c>
      <c r="E825" s="116">
        <v>4.0999999999999996</v>
      </c>
      <c r="F825" s="181">
        <v>1.2407572019785901E-2</v>
      </c>
      <c r="G825" s="34"/>
      <c r="H825" s="181"/>
      <c r="I825" s="5"/>
      <c r="J825" s="5"/>
      <c r="K825" s="5"/>
      <c r="L825" s="5"/>
      <c r="M825" s="5"/>
      <c r="N825" s="5"/>
      <c r="O825" s="5"/>
      <c r="P825" s="5"/>
      <c r="Q825" s="5"/>
      <c r="R825" s="5"/>
      <c r="S825" s="5"/>
      <c r="T825" s="5"/>
      <c r="U825" s="5"/>
      <c r="V825" s="5"/>
      <c r="W825" s="177"/>
      <c r="X825" s="5"/>
      <c r="Y825" s="5"/>
    </row>
    <row r="826" spans="1:25" ht="15" customHeight="1" x14ac:dyDescent="0.15">
      <c r="A826" s="116">
        <f t="shared" si="12"/>
        <v>2017</v>
      </c>
      <c r="B826" s="105">
        <v>42877</v>
      </c>
      <c r="C826" s="183">
        <v>2.91</v>
      </c>
      <c r="D826" s="181">
        <f ca="1">STDEV(C826:OFFSET(C826,D$4,0))/AVERAGE(C826:OFFSET(C826,D$4,0))</f>
        <v>1.7906439701069664E-2</v>
      </c>
      <c r="E826" s="116">
        <v>4.07</v>
      </c>
      <c r="F826" s="181">
        <v>1.25072636421097E-2</v>
      </c>
      <c r="G826" s="34"/>
      <c r="H826" s="181"/>
      <c r="I826" s="5"/>
      <c r="J826" s="5"/>
      <c r="K826" s="5"/>
      <c r="L826" s="5"/>
      <c r="M826" s="5"/>
      <c r="N826" s="5"/>
      <c r="O826" s="5"/>
      <c r="P826" s="5"/>
      <c r="Q826" s="5"/>
      <c r="R826" s="5"/>
      <c r="S826" s="5"/>
      <c r="T826" s="5"/>
      <c r="U826" s="5"/>
      <c r="V826" s="5"/>
      <c r="W826" s="177"/>
      <c r="X826" s="5"/>
      <c r="Y826" s="5"/>
    </row>
    <row r="827" spans="1:25" ht="15" customHeight="1" x14ac:dyDescent="0.15">
      <c r="A827" s="116">
        <f t="shared" si="12"/>
        <v>2017</v>
      </c>
      <c r="B827" s="105">
        <v>42874</v>
      </c>
      <c r="C827" s="183">
        <v>2.9</v>
      </c>
      <c r="D827" s="181">
        <f ca="1">STDEV(C827:OFFSET(C827,D$4,0))/AVERAGE(C827:OFFSET(C827,D$4,0))</f>
        <v>1.7791564163047089E-2</v>
      </c>
      <c r="E827" s="116">
        <v>4.0599999999999996</v>
      </c>
      <c r="F827" s="181">
        <v>1.23154963419981E-2</v>
      </c>
      <c r="G827" s="34"/>
      <c r="H827" s="181"/>
      <c r="I827" s="5"/>
      <c r="J827" s="5"/>
      <c r="K827" s="5"/>
      <c r="L827" s="5"/>
      <c r="M827" s="5"/>
      <c r="N827" s="5"/>
      <c r="O827" s="5"/>
      <c r="P827" s="5"/>
      <c r="Q827" s="5"/>
      <c r="R827" s="5"/>
      <c r="S827" s="5"/>
      <c r="T827" s="5"/>
      <c r="U827" s="5"/>
      <c r="V827" s="5"/>
      <c r="W827" s="177"/>
      <c r="X827" s="5"/>
      <c r="Y827" s="5"/>
    </row>
    <row r="828" spans="1:25" ht="15" customHeight="1" x14ac:dyDescent="0.15">
      <c r="A828" s="116">
        <f t="shared" si="12"/>
        <v>2017</v>
      </c>
      <c r="B828" s="105">
        <v>42873</v>
      </c>
      <c r="C828" s="183">
        <v>2.9</v>
      </c>
      <c r="D828" s="181">
        <f ca="1">STDEV(C828:OFFSET(C828,D$4,0))/AVERAGE(C828:OFFSET(C828,D$4,0))</f>
        <v>1.7458322284791741E-2</v>
      </c>
      <c r="E828" s="116">
        <v>4.0599999999999996</v>
      </c>
      <c r="F828" s="181">
        <v>1.2020251573877899E-2</v>
      </c>
      <c r="G828" s="34"/>
      <c r="H828" s="181"/>
      <c r="I828" s="5"/>
      <c r="J828" s="5"/>
      <c r="K828" s="5"/>
      <c r="L828" s="5"/>
      <c r="M828" s="5"/>
      <c r="N828" s="5"/>
      <c r="O828" s="5"/>
      <c r="P828" s="5"/>
      <c r="Q828" s="5"/>
      <c r="R828" s="5"/>
      <c r="S828" s="5"/>
      <c r="T828" s="5"/>
      <c r="U828" s="5"/>
      <c r="V828" s="5"/>
      <c r="W828" s="177"/>
      <c r="X828" s="5"/>
      <c r="Y828" s="5"/>
    </row>
    <row r="829" spans="1:25" ht="15" customHeight="1" x14ac:dyDescent="0.15">
      <c r="A829" s="116">
        <f t="shared" si="12"/>
        <v>2017</v>
      </c>
      <c r="B829" s="105">
        <v>42872</v>
      </c>
      <c r="C829" s="183">
        <v>2.91</v>
      </c>
      <c r="D829" s="181">
        <f ca="1">STDEV(C829:OFFSET(C829,D$4,0))/AVERAGE(C829:OFFSET(C829,D$4,0))</f>
        <v>1.7122205053704015E-2</v>
      </c>
      <c r="E829" s="116">
        <v>4.0599999999999996</v>
      </c>
      <c r="F829" s="181">
        <v>1.1606353590187E-2</v>
      </c>
      <c r="G829" s="34"/>
      <c r="H829" s="181"/>
      <c r="I829" s="5"/>
      <c r="J829" s="5"/>
      <c r="K829" s="5"/>
      <c r="L829" s="5"/>
      <c r="M829" s="5"/>
      <c r="N829" s="5"/>
      <c r="O829" s="5"/>
      <c r="P829" s="5"/>
      <c r="Q829" s="5"/>
      <c r="R829" s="5"/>
      <c r="S829" s="5"/>
      <c r="T829" s="5"/>
      <c r="U829" s="5"/>
      <c r="V829" s="5"/>
      <c r="W829" s="177"/>
      <c r="X829" s="5"/>
      <c r="Y829" s="5"/>
    </row>
    <row r="830" spans="1:25" ht="15" customHeight="1" x14ac:dyDescent="0.15">
      <c r="A830" s="116">
        <f t="shared" si="12"/>
        <v>2017</v>
      </c>
      <c r="B830" s="105">
        <v>42871</v>
      </c>
      <c r="C830" s="183">
        <v>2.99</v>
      </c>
      <c r="D830" s="181">
        <f ca="1">STDEV(C830:OFFSET(C830,D$4,0))/AVERAGE(C830:OFFSET(C830,D$4,0))</f>
        <v>1.6816382733623673E-2</v>
      </c>
      <c r="E830" s="116">
        <v>4.1500000000000004</v>
      </c>
      <c r="F830" s="181">
        <v>1.10953958221861E-2</v>
      </c>
      <c r="G830" s="34"/>
      <c r="H830" s="181"/>
      <c r="I830" s="5"/>
      <c r="J830" s="5"/>
      <c r="K830" s="5"/>
      <c r="L830" s="5"/>
      <c r="M830" s="5"/>
      <c r="N830" s="5"/>
      <c r="O830" s="5"/>
      <c r="P830" s="5"/>
      <c r="Q830" s="5"/>
      <c r="R830" s="5"/>
      <c r="S830" s="5"/>
      <c r="T830" s="5"/>
      <c r="U830" s="5"/>
      <c r="V830" s="5"/>
      <c r="W830" s="177"/>
      <c r="X830" s="5"/>
      <c r="Y830" s="5"/>
    </row>
    <row r="831" spans="1:25" ht="15" customHeight="1" x14ac:dyDescent="0.15">
      <c r="A831" s="116">
        <f t="shared" si="12"/>
        <v>2017</v>
      </c>
      <c r="B831" s="105">
        <v>42870</v>
      </c>
      <c r="C831" s="183">
        <v>3</v>
      </c>
      <c r="D831" s="181">
        <f ca="1">STDEV(C831:OFFSET(C831,D$4,0))/AVERAGE(C831:OFFSET(C831,D$4,0))</f>
        <v>1.7077116185892822E-2</v>
      </c>
      <c r="E831" s="116">
        <v>4.17</v>
      </c>
      <c r="F831" s="181">
        <v>1.12260386846592E-2</v>
      </c>
      <c r="G831" s="34"/>
      <c r="H831" s="181"/>
      <c r="I831" s="5"/>
      <c r="J831" s="5"/>
      <c r="K831" s="5"/>
      <c r="L831" s="5"/>
      <c r="M831" s="5"/>
      <c r="N831" s="5"/>
      <c r="O831" s="5"/>
      <c r="P831" s="5"/>
      <c r="Q831" s="5"/>
      <c r="R831" s="5"/>
      <c r="S831" s="5"/>
      <c r="T831" s="5"/>
      <c r="U831" s="5"/>
      <c r="V831" s="5"/>
      <c r="W831" s="177"/>
      <c r="X831" s="5"/>
      <c r="Y831" s="5"/>
    </row>
    <row r="832" spans="1:25" ht="15" customHeight="1" x14ac:dyDescent="0.15">
      <c r="A832" s="116">
        <f t="shared" si="12"/>
        <v>2017</v>
      </c>
      <c r="B832" s="105">
        <v>42867</v>
      </c>
      <c r="C832" s="183">
        <v>2.98</v>
      </c>
      <c r="D832" s="181">
        <f ca="1">STDEV(C832:OFFSET(C832,D$4,0))/AVERAGE(C832:OFFSET(C832,D$4,0))</f>
        <v>1.7392695460893393E-2</v>
      </c>
      <c r="E832" s="116">
        <v>4.1500000000000004</v>
      </c>
      <c r="F832" s="181">
        <v>1.1360912012464801E-2</v>
      </c>
      <c r="G832" s="34"/>
      <c r="H832" s="181"/>
      <c r="I832" s="5"/>
      <c r="J832" s="5"/>
      <c r="K832" s="5"/>
      <c r="L832" s="5"/>
      <c r="M832" s="5"/>
      <c r="N832" s="5"/>
      <c r="O832" s="5"/>
      <c r="P832" s="5"/>
      <c r="Q832" s="5"/>
      <c r="R832" s="5"/>
      <c r="S832" s="5"/>
      <c r="T832" s="5"/>
      <c r="U832" s="5"/>
      <c r="V832" s="5"/>
      <c r="W832" s="177"/>
      <c r="X832" s="5"/>
      <c r="Y832" s="5"/>
    </row>
    <row r="833" spans="1:25" ht="15" customHeight="1" x14ac:dyDescent="0.15">
      <c r="A833" s="116">
        <f t="shared" si="12"/>
        <v>2017</v>
      </c>
      <c r="B833" s="105">
        <v>42866</v>
      </c>
      <c r="C833" s="183">
        <v>3.03</v>
      </c>
      <c r="D833" s="181">
        <f ca="1">STDEV(C833:OFFSET(C833,D$4,0))/AVERAGE(C833:OFFSET(C833,D$4,0))</f>
        <v>1.7430089989033337E-2</v>
      </c>
      <c r="E833" s="116">
        <v>4.2</v>
      </c>
      <c r="F833" s="181">
        <v>1.1360912012464801E-2</v>
      </c>
      <c r="G833" s="34"/>
      <c r="H833" s="181"/>
      <c r="I833" s="5"/>
      <c r="J833" s="5"/>
      <c r="K833" s="5"/>
      <c r="L833" s="5"/>
      <c r="M833" s="5"/>
      <c r="N833" s="5"/>
      <c r="O833" s="5"/>
      <c r="P833" s="5"/>
      <c r="Q833" s="5"/>
      <c r="R833" s="5"/>
      <c r="S833" s="5"/>
      <c r="T833" s="5"/>
      <c r="U833" s="5"/>
      <c r="V833" s="5"/>
      <c r="W833" s="177"/>
      <c r="X833" s="5"/>
      <c r="Y833" s="5"/>
    </row>
    <row r="834" spans="1:25" ht="15" customHeight="1" x14ac:dyDescent="0.15">
      <c r="A834" s="116">
        <f t="shared" si="12"/>
        <v>2017</v>
      </c>
      <c r="B834" s="105">
        <v>42865</v>
      </c>
      <c r="C834" s="183">
        <v>3.03</v>
      </c>
      <c r="D834" s="181">
        <f ca="1">STDEV(C834:OFFSET(C834,D$4,0))/AVERAGE(C834:OFFSET(C834,D$4,0))</f>
        <v>1.7305379353192075E-2</v>
      </c>
      <c r="E834" s="116">
        <v>4.2</v>
      </c>
      <c r="F834" s="181">
        <v>1.1130933589577501E-2</v>
      </c>
      <c r="G834" s="34"/>
      <c r="H834" s="181"/>
      <c r="I834" s="5"/>
      <c r="J834" s="5"/>
      <c r="K834" s="5"/>
      <c r="L834" s="5"/>
      <c r="M834" s="5"/>
      <c r="N834" s="5"/>
      <c r="O834" s="5"/>
      <c r="P834" s="5"/>
      <c r="Q834" s="5"/>
      <c r="R834" s="5"/>
      <c r="S834" s="5"/>
      <c r="T834" s="5"/>
      <c r="U834" s="5"/>
      <c r="V834" s="5"/>
      <c r="W834" s="177"/>
      <c r="X834" s="5"/>
      <c r="Y834" s="5"/>
    </row>
    <row r="835" spans="1:25" ht="15" customHeight="1" x14ac:dyDescent="0.15">
      <c r="A835" s="116">
        <f t="shared" si="12"/>
        <v>2017</v>
      </c>
      <c r="B835" s="105">
        <v>42864</v>
      </c>
      <c r="C835" s="183">
        <v>3.04</v>
      </c>
      <c r="D835" s="181">
        <f ca="1">STDEV(C835:OFFSET(C835,D$4,0))/AVERAGE(C835:OFFSET(C835,D$4,0))</f>
        <v>1.6882060009254636E-2</v>
      </c>
      <c r="E835" s="116">
        <v>4.2</v>
      </c>
      <c r="F835" s="181">
        <v>1.08029247936601E-2</v>
      </c>
      <c r="G835" s="34"/>
      <c r="H835" s="181"/>
      <c r="I835" s="5"/>
      <c r="J835" s="5"/>
      <c r="K835" s="5"/>
      <c r="L835" s="5"/>
      <c r="M835" s="5"/>
      <c r="N835" s="5"/>
      <c r="O835" s="5"/>
      <c r="P835" s="5"/>
      <c r="Q835" s="5"/>
      <c r="R835" s="5"/>
      <c r="S835" s="5"/>
      <c r="T835" s="5"/>
      <c r="U835" s="5"/>
      <c r="V835" s="5"/>
      <c r="W835" s="177"/>
      <c r="X835" s="5"/>
      <c r="Y835" s="5"/>
    </row>
    <row r="836" spans="1:25" ht="15" customHeight="1" x14ac:dyDescent="0.15">
      <c r="A836" s="116">
        <f t="shared" si="12"/>
        <v>2017</v>
      </c>
      <c r="B836" s="105">
        <v>42863</v>
      </c>
      <c r="C836" s="183">
        <v>3.02</v>
      </c>
      <c r="D836" s="181">
        <f ca="1">STDEV(C836:OFFSET(C836,D$4,0))/AVERAGE(C836:OFFSET(C836,D$4,0))</f>
        <v>1.6383200426552821E-2</v>
      </c>
      <c r="E836" s="116">
        <v>4.18</v>
      </c>
      <c r="F836" s="181">
        <v>1.0492351669314901E-2</v>
      </c>
      <c r="G836" s="34"/>
      <c r="H836" s="181"/>
      <c r="I836" s="5"/>
      <c r="J836" s="5"/>
      <c r="K836" s="5"/>
      <c r="L836" s="5"/>
      <c r="M836" s="5"/>
      <c r="N836" s="5"/>
      <c r="O836" s="5"/>
      <c r="P836" s="5"/>
      <c r="Q836" s="5"/>
      <c r="R836" s="5"/>
      <c r="S836" s="5"/>
      <c r="T836" s="5"/>
      <c r="U836" s="5"/>
      <c r="V836" s="5"/>
      <c r="W836" s="177"/>
      <c r="X836" s="5"/>
      <c r="Y836" s="5"/>
    </row>
    <row r="837" spans="1:25" ht="15" customHeight="1" x14ac:dyDescent="0.15">
      <c r="A837" s="116">
        <f t="shared" si="12"/>
        <v>2017</v>
      </c>
      <c r="B837" s="105">
        <v>42860</v>
      </c>
      <c r="C837" s="183">
        <v>2.99</v>
      </c>
      <c r="D837" s="181">
        <f ca="1">STDEV(C837:OFFSET(C837,D$4,0))/AVERAGE(C837:OFFSET(C837,D$4,0))</f>
        <v>1.6383200426552821E-2</v>
      </c>
      <c r="E837" s="116">
        <v>4.16</v>
      </c>
      <c r="F837" s="181">
        <v>1.05809871633768E-2</v>
      </c>
      <c r="G837" s="34"/>
      <c r="H837" s="181"/>
      <c r="I837" s="5"/>
      <c r="J837" s="5"/>
      <c r="K837" s="5"/>
      <c r="L837" s="5"/>
      <c r="M837" s="5"/>
      <c r="N837" s="5"/>
      <c r="O837" s="5"/>
      <c r="P837" s="5"/>
      <c r="Q837" s="5"/>
      <c r="R837" s="5"/>
      <c r="S837" s="5"/>
      <c r="T837" s="5"/>
      <c r="U837" s="5"/>
      <c r="V837" s="5"/>
      <c r="W837" s="177"/>
      <c r="X837" s="5"/>
      <c r="Y837" s="5"/>
    </row>
    <row r="838" spans="1:25" ht="15" customHeight="1" x14ac:dyDescent="0.15">
      <c r="A838" s="116">
        <f t="shared" ref="A838:A901" si="13">YEAR(B838)</f>
        <v>2017</v>
      </c>
      <c r="B838" s="105">
        <v>42859</v>
      </c>
      <c r="C838" s="183">
        <v>3</v>
      </c>
      <c r="D838" s="181">
        <f ca="1">STDEV(C838:OFFSET(C838,D$4,0))/AVERAGE(C838:OFFSET(C838,D$4,0))</f>
        <v>1.6657785780985545E-2</v>
      </c>
      <c r="E838" s="116">
        <v>4.17</v>
      </c>
      <c r="F838" s="181">
        <v>1.0631696415689699E-2</v>
      </c>
      <c r="G838" s="34"/>
      <c r="H838" s="181"/>
      <c r="I838" s="5"/>
      <c r="J838" s="5"/>
      <c r="K838" s="5"/>
      <c r="L838" s="5"/>
      <c r="M838" s="5"/>
      <c r="N838" s="5"/>
      <c r="O838" s="5"/>
      <c r="P838" s="5"/>
      <c r="Q838" s="5"/>
      <c r="R838" s="5"/>
      <c r="S838" s="5"/>
      <c r="T838" s="5"/>
      <c r="U838" s="5"/>
      <c r="V838" s="5"/>
      <c r="W838" s="177"/>
      <c r="X838" s="5"/>
      <c r="Y838" s="5"/>
    </row>
    <row r="839" spans="1:25" ht="15" customHeight="1" x14ac:dyDescent="0.15">
      <c r="A839" s="116">
        <f t="shared" si="13"/>
        <v>2017</v>
      </c>
      <c r="B839" s="105">
        <v>42858</v>
      </c>
      <c r="C839" s="183">
        <v>2.97</v>
      </c>
      <c r="D839" s="181">
        <f ca="1">STDEV(C839:OFFSET(C839,D$4,0))/AVERAGE(C839:OFFSET(C839,D$4,0))</f>
        <v>1.7139556643854213E-2</v>
      </c>
      <c r="E839" s="116">
        <v>4.13</v>
      </c>
      <c r="F839" s="181">
        <v>1.0886624502655901E-2</v>
      </c>
      <c r="G839" s="34"/>
      <c r="H839" s="181"/>
      <c r="I839" s="5"/>
      <c r="J839" s="5"/>
      <c r="K839" s="5"/>
      <c r="L839" s="5"/>
      <c r="M839" s="5"/>
      <c r="N839" s="5"/>
      <c r="O839" s="5"/>
      <c r="P839" s="5"/>
      <c r="Q839" s="5"/>
      <c r="R839" s="5"/>
      <c r="S839" s="5"/>
      <c r="T839" s="5"/>
      <c r="U839" s="5"/>
      <c r="V839" s="5"/>
      <c r="W839" s="177"/>
      <c r="X839" s="5"/>
      <c r="Y839" s="5"/>
    </row>
    <row r="840" spans="1:25" ht="15" customHeight="1" x14ac:dyDescent="0.15">
      <c r="A840" s="116">
        <f t="shared" si="13"/>
        <v>2017</v>
      </c>
      <c r="B840" s="105">
        <v>42857</v>
      </c>
      <c r="C840" s="183">
        <v>2.97</v>
      </c>
      <c r="D840" s="181">
        <f ca="1">STDEV(C840:OFFSET(C840,D$4,0))/AVERAGE(C840:OFFSET(C840,D$4,0))</f>
        <v>1.8453753573013511E-2</v>
      </c>
      <c r="E840" s="116">
        <v>4.16</v>
      </c>
      <c r="F840" s="181">
        <v>1.17312921571849E-2</v>
      </c>
      <c r="G840" s="34"/>
      <c r="H840" s="181"/>
      <c r="I840" s="5"/>
      <c r="J840" s="5"/>
      <c r="K840" s="5"/>
      <c r="L840" s="5"/>
      <c r="M840" s="5"/>
      <c r="N840" s="5"/>
      <c r="O840" s="5"/>
      <c r="P840" s="5"/>
      <c r="Q840" s="5"/>
      <c r="R840" s="5"/>
      <c r="S840" s="5"/>
      <c r="T840" s="5"/>
      <c r="U840" s="5"/>
      <c r="V840" s="5"/>
      <c r="W840" s="177"/>
      <c r="X840" s="5"/>
      <c r="Y840" s="5"/>
    </row>
    <row r="841" spans="1:25" ht="15" customHeight="1" x14ac:dyDescent="0.15">
      <c r="A841" s="116">
        <f t="shared" si="13"/>
        <v>2017</v>
      </c>
      <c r="B841" s="105">
        <v>42856</v>
      </c>
      <c r="C841" s="183">
        <v>3</v>
      </c>
      <c r="D841" s="181">
        <f ca="1">STDEV(C841:OFFSET(C841,D$4,0))/AVERAGE(C841:OFFSET(C841,D$4,0))</f>
        <v>2.0281106309840327E-2</v>
      </c>
      <c r="E841" s="116">
        <v>4.1900000000000004</v>
      </c>
      <c r="F841" s="181">
        <v>1.27797164925654E-2</v>
      </c>
      <c r="G841" s="34"/>
      <c r="H841" s="181"/>
      <c r="I841" s="5"/>
      <c r="J841" s="5"/>
      <c r="K841" s="5"/>
      <c r="L841" s="5"/>
      <c r="M841" s="5"/>
      <c r="N841" s="5"/>
      <c r="O841" s="5"/>
      <c r="P841" s="5"/>
      <c r="Q841" s="5"/>
      <c r="R841" s="5"/>
      <c r="S841" s="5"/>
      <c r="T841" s="5"/>
      <c r="U841" s="5"/>
      <c r="V841" s="5"/>
      <c r="W841" s="177"/>
      <c r="X841" s="5"/>
      <c r="Y841" s="5"/>
    </row>
    <row r="842" spans="1:25" ht="15" customHeight="1" x14ac:dyDescent="0.15">
      <c r="A842" s="116">
        <f t="shared" si="13"/>
        <v>2017</v>
      </c>
      <c r="B842" s="105">
        <v>42853</v>
      </c>
      <c r="C842" s="183">
        <v>2.96</v>
      </c>
      <c r="D842" s="181">
        <f ca="1">STDEV(C842:OFFSET(C842,D$4,0))/AVERAGE(C842:OFFSET(C842,D$4,0))</f>
        <v>2.2549542687118767E-2</v>
      </c>
      <c r="E842" s="116">
        <v>4.13</v>
      </c>
      <c r="F842" s="181">
        <v>1.3929503458499999E-2</v>
      </c>
      <c r="G842" s="34"/>
      <c r="H842" s="181"/>
      <c r="I842" s="5"/>
      <c r="J842" s="5"/>
      <c r="K842" s="5"/>
      <c r="L842" s="5"/>
      <c r="M842" s="5"/>
      <c r="N842" s="5"/>
      <c r="O842" s="5"/>
      <c r="P842" s="5"/>
      <c r="Q842" s="5"/>
      <c r="R842" s="5"/>
      <c r="S842" s="5"/>
      <c r="T842" s="5"/>
      <c r="U842" s="5"/>
      <c r="V842" s="5"/>
      <c r="W842" s="177"/>
      <c r="X842" s="5"/>
      <c r="Y842" s="5"/>
    </row>
    <row r="843" spans="1:25" ht="15" customHeight="1" x14ac:dyDescent="0.15">
      <c r="A843" s="116">
        <f t="shared" si="13"/>
        <v>2017</v>
      </c>
      <c r="B843" s="105">
        <v>42852</v>
      </c>
      <c r="C843" s="183">
        <v>2.96</v>
      </c>
      <c r="D843" s="181">
        <f ca="1">STDEV(C843:OFFSET(C843,D$4,0))/AVERAGE(C843:OFFSET(C843,D$4,0))</f>
        <v>2.3819161759989757E-2</v>
      </c>
      <c r="E843" s="116">
        <v>4.1500000000000004</v>
      </c>
      <c r="F843" s="181">
        <v>1.4449883459811699E-2</v>
      </c>
      <c r="G843" s="34"/>
      <c r="H843" s="181"/>
      <c r="I843" s="5"/>
      <c r="J843" s="5"/>
      <c r="K843" s="5"/>
      <c r="L843" s="5"/>
      <c r="M843" s="5"/>
      <c r="N843" s="5"/>
      <c r="O843" s="5"/>
      <c r="P843" s="5"/>
      <c r="Q843" s="5"/>
      <c r="R843" s="5"/>
      <c r="S843" s="5"/>
      <c r="T843" s="5"/>
      <c r="U843" s="5"/>
      <c r="V843" s="5"/>
      <c r="W843" s="177"/>
      <c r="X843" s="5"/>
      <c r="Y843" s="5"/>
    </row>
    <row r="844" spans="1:25" ht="15" customHeight="1" x14ac:dyDescent="0.15">
      <c r="A844" s="116">
        <f t="shared" si="13"/>
        <v>2017</v>
      </c>
      <c r="B844" s="105">
        <v>42851</v>
      </c>
      <c r="C844" s="183">
        <v>2.97</v>
      </c>
      <c r="D844" s="181">
        <f ca="1">STDEV(C844:OFFSET(C844,D$4,0))/AVERAGE(C844:OFFSET(C844,D$4,0))</f>
        <v>2.6210795328036055E-2</v>
      </c>
      <c r="E844" s="116">
        <v>4.1500000000000004</v>
      </c>
      <c r="F844" s="181">
        <v>1.6166514538430699E-2</v>
      </c>
      <c r="G844" s="34"/>
      <c r="H844" s="181"/>
      <c r="I844" s="5"/>
      <c r="J844" s="5"/>
      <c r="K844" s="5"/>
      <c r="L844" s="5"/>
      <c r="M844" s="5"/>
      <c r="N844" s="5"/>
      <c r="O844" s="5"/>
      <c r="P844" s="5"/>
      <c r="Q844" s="5"/>
      <c r="R844" s="5"/>
      <c r="S844" s="5"/>
      <c r="T844" s="5"/>
      <c r="U844" s="5"/>
      <c r="V844" s="5"/>
      <c r="W844" s="177"/>
      <c r="X844" s="5"/>
      <c r="Y844" s="5"/>
    </row>
    <row r="845" spans="1:25" ht="15" customHeight="1" x14ac:dyDescent="0.15">
      <c r="A845" s="116">
        <f t="shared" si="13"/>
        <v>2017</v>
      </c>
      <c r="B845" s="105">
        <v>42850</v>
      </c>
      <c r="C845" s="183">
        <v>2.99</v>
      </c>
      <c r="D845" s="181">
        <f ca="1">STDEV(C845:OFFSET(C845,D$4,0))/AVERAGE(C845:OFFSET(C845,D$4,0))</f>
        <v>2.8962475655454626E-2</v>
      </c>
      <c r="E845" s="116">
        <v>4.16</v>
      </c>
      <c r="F845" s="181">
        <v>1.7783576068256899E-2</v>
      </c>
      <c r="G845" s="34"/>
      <c r="H845" s="181"/>
      <c r="I845" s="5"/>
      <c r="J845" s="5"/>
      <c r="K845" s="5"/>
      <c r="L845" s="5"/>
      <c r="M845" s="5"/>
      <c r="N845" s="5"/>
      <c r="O845" s="5"/>
      <c r="P845" s="5"/>
      <c r="Q845" s="5"/>
      <c r="R845" s="5"/>
      <c r="S845" s="5"/>
      <c r="T845" s="5"/>
      <c r="U845" s="5"/>
      <c r="V845" s="5"/>
      <c r="W845" s="177"/>
      <c r="X845" s="5"/>
      <c r="Y845" s="5"/>
    </row>
    <row r="846" spans="1:25" ht="15" customHeight="1" x14ac:dyDescent="0.15">
      <c r="A846" s="116">
        <f t="shared" si="13"/>
        <v>2017</v>
      </c>
      <c r="B846" s="105">
        <v>42849</v>
      </c>
      <c r="C846" s="183">
        <v>2.93</v>
      </c>
      <c r="D846" s="181">
        <f ca="1">STDEV(C846:OFFSET(C846,D$4,0))/AVERAGE(C846:OFFSET(C846,D$4,0))</f>
        <v>3.0486030724972846E-2</v>
      </c>
      <c r="E846" s="116">
        <v>4.1100000000000003</v>
      </c>
      <c r="F846" s="181">
        <v>1.88633783937018E-2</v>
      </c>
      <c r="G846" s="34"/>
      <c r="H846" s="181"/>
      <c r="I846" s="5"/>
      <c r="J846" s="5"/>
      <c r="K846" s="5"/>
      <c r="L846" s="5"/>
      <c r="M846" s="5"/>
      <c r="N846" s="5"/>
      <c r="O846" s="5"/>
      <c r="P846" s="5"/>
      <c r="Q846" s="5"/>
      <c r="R846" s="5"/>
      <c r="S846" s="5"/>
      <c r="T846" s="5"/>
      <c r="U846" s="5"/>
      <c r="V846" s="5"/>
      <c r="W846" s="177"/>
      <c r="X846" s="5"/>
      <c r="Y846" s="5"/>
    </row>
    <row r="847" spans="1:25" ht="15" customHeight="1" x14ac:dyDescent="0.15">
      <c r="A847" s="116">
        <f t="shared" si="13"/>
        <v>2017</v>
      </c>
      <c r="B847" s="105">
        <v>42846</v>
      </c>
      <c r="C847" s="183">
        <v>2.89</v>
      </c>
      <c r="D847" s="181">
        <f ca="1">STDEV(C847:OFFSET(C847,D$4,0))/AVERAGE(C847:OFFSET(C847,D$4,0))</f>
        <v>3.2011179923046008E-2</v>
      </c>
      <c r="E847" s="116">
        <v>4.08</v>
      </c>
      <c r="F847" s="181">
        <v>1.97530333384217E-2</v>
      </c>
      <c r="G847" s="34"/>
      <c r="H847" s="181"/>
      <c r="I847" s="5"/>
      <c r="J847" s="5"/>
      <c r="K847" s="5"/>
      <c r="L847" s="5"/>
      <c r="M847" s="5"/>
      <c r="N847" s="5"/>
      <c r="O847" s="5"/>
      <c r="P847" s="5"/>
      <c r="Q847" s="5"/>
      <c r="R847" s="5"/>
      <c r="S847" s="5"/>
      <c r="T847" s="5"/>
      <c r="U847" s="5"/>
      <c r="V847" s="5"/>
      <c r="W847" s="177"/>
      <c r="X847" s="5"/>
      <c r="Y847" s="5"/>
    </row>
    <row r="848" spans="1:25" ht="15" customHeight="1" x14ac:dyDescent="0.15">
      <c r="A848" s="116">
        <f t="shared" si="13"/>
        <v>2017</v>
      </c>
      <c r="B848" s="105">
        <v>42845</v>
      </c>
      <c r="C848" s="183">
        <v>2.89</v>
      </c>
      <c r="D848" s="181">
        <f ca="1">STDEV(C848:OFFSET(C848,D$4,0))/AVERAGE(C848:OFFSET(C848,D$4,0))</f>
        <v>3.2046867860834369E-2</v>
      </c>
      <c r="E848" s="116">
        <v>4.07</v>
      </c>
      <c r="F848" s="181">
        <v>1.9772397244795001E-2</v>
      </c>
      <c r="G848" s="34"/>
      <c r="H848" s="181"/>
      <c r="I848" s="5"/>
      <c r="J848" s="5"/>
      <c r="K848" s="5"/>
      <c r="L848" s="5"/>
      <c r="M848" s="5"/>
      <c r="N848" s="5"/>
      <c r="O848" s="5"/>
      <c r="P848" s="5"/>
      <c r="Q848" s="5"/>
      <c r="R848" s="5"/>
      <c r="S848" s="5"/>
      <c r="T848" s="5"/>
      <c r="U848" s="5"/>
      <c r="V848" s="5"/>
      <c r="W848" s="177"/>
      <c r="X848" s="5"/>
      <c r="Y848" s="5"/>
    </row>
    <row r="849" spans="1:25" ht="15" customHeight="1" x14ac:dyDescent="0.15">
      <c r="A849" s="116">
        <f t="shared" si="13"/>
        <v>2017</v>
      </c>
      <c r="B849" s="105">
        <v>42844</v>
      </c>
      <c r="C849" s="183">
        <v>2.87</v>
      </c>
      <c r="D849" s="181">
        <f ca="1">STDEV(C849:OFFSET(C849,D$4,0))/AVERAGE(C849:OFFSET(C849,D$4,0))</f>
        <v>3.1376754844754703E-2</v>
      </c>
      <c r="E849" s="116">
        <v>4.05</v>
      </c>
      <c r="F849" s="181">
        <v>1.9276018443887599E-2</v>
      </c>
      <c r="G849" s="34"/>
      <c r="H849" s="181"/>
      <c r="I849" s="5"/>
      <c r="J849" s="5"/>
      <c r="K849" s="5"/>
      <c r="L849" s="5"/>
      <c r="M849" s="5"/>
      <c r="N849" s="5"/>
      <c r="O849" s="5"/>
      <c r="P849" s="5"/>
      <c r="Q849" s="5"/>
      <c r="R849" s="5"/>
      <c r="S849" s="5"/>
      <c r="T849" s="5"/>
      <c r="U849" s="5"/>
      <c r="V849" s="5"/>
      <c r="W849" s="177"/>
      <c r="X849" s="5"/>
      <c r="Y849" s="5"/>
    </row>
    <row r="850" spans="1:25" ht="15" customHeight="1" x14ac:dyDescent="0.15">
      <c r="A850" s="116">
        <f t="shared" si="13"/>
        <v>2017</v>
      </c>
      <c r="B850" s="105">
        <v>42843</v>
      </c>
      <c r="C850" s="183">
        <v>2.84</v>
      </c>
      <c r="D850" s="181">
        <f ca="1">STDEV(C850:OFFSET(C850,D$4,0))/AVERAGE(C850:OFFSET(C850,D$4,0))</f>
        <v>3.0056897288414354E-2</v>
      </c>
      <c r="E850" s="116">
        <v>4.03</v>
      </c>
      <c r="F850" s="181">
        <v>1.8358990037344002E-2</v>
      </c>
      <c r="G850" s="34"/>
      <c r="H850" s="181"/>
      <c r="I850" s="5"/>
      <c r="J850" s="5"/>
      <c r="K850" s="5"/>
      <c r="L850" s="5"/>
      <c r="M850" s="5"/>
      <c r="N850" s="5"/>
      <c r="O850" s="5"/>
      <c r="P850" s="5"/>
      <c r="Q850" s="5"/>
      <c r="R850" s="5"/>
      <c r="S850" s="5"/>
      <c r="T850" s="5"/>
      <c r="U850" s="5"/>
      <c r="V850" s="5"/>
      <c r="W850" s="177"/>
      <c r="X850" s="5"/>
      <c r="Y850" s="5"/>
    </row>
    <row r="851" spans="1:25" ht="15" customHeight="1" x14ac:dyDescent="0.15">
      <c r="A851" s="116">
        <f t="shared" si="13"/>
        <v>2017</v>
      </c>
      <c r="B851" s="105">
        <v>42842</v>
      </c>
      <c r="C851" s="183">
        <v>2.92</v>
      </c>
      <c r="D851" s="181">
        <f ca="1">STDEV(C851:OFFSET(C851,D$4,0))/AVERAGE(C851:OFFSET(C851,D$4,0))</f>
        <v>2.7628147736369089E-2</v>
      </c>
      <c r="E851" s="116">
        <v>4.09</v>
      </c>
      <c r="F851" s="181">
        <v>1.69043826856922E-2</v>
      </c>
      <c r="G851" s="34"/>
      <c r="H851" s="181"/>
      <c r="I851" s="5"/>
      <c r="J851" s="5"/>
      <c r="K851" s="5"/>
      <c r="L851" s="5"/>
      <c r="M851" s="5"/>
      <c r="N851" s="5"/>
      <c r="O851" s="5"/>
      <c r="P851" s="5"/>
      <c r="Q851" s="5"/>
      <c r="R851" s="5"/>
      <c r="S851" s="5"/>
      <c r="T851" s="5"/>
      <c r="U851" s="5"/>
      <c r="V851" s="5"/>
      <c r="W851" s="177"/>
      <c r="X851" s="5"/>
      <c r="Y851" s="5"/>
    </row>
    <row r="852" spans="1:25" ht="15" customHeight="1" x14ac:dyDescent="0.15">
      <c r="A852" s="116">
        <f t="shared" si="13"/>
        <v>2017</v>
      </c>
      <c r="B852" s="105">
        <v>42838</v>
      </c>
      <c r="C852" s="183">
        <v>2.89</v>
      </c>
      <c r="D852" s="181">
        <f ca="1">STDEV(C852:OFFSET(C852,D$4,0))/AVERAGE(C852:OFFSET(C852,D$4,0))</f>
        <v>2.6678932935286399E-2</v>
      </c>
      <c r="E852" s="116">
        <v>4.0599999999999996</v>
      </c>
      <c r="F852" s="181">
        <v>1.6218010328437098E-2</v>
      </c>
      <c r="G852" s="34"/>
      <c r="H852" s="181"/>
      <c r="I852" s="5"/>
      <c r="J852" s="5"/>
      <c r="K852" s="5"/>
      <c r="L852" s="5"/>
      <c r="M852" s="5"/>
      <c r="N852" s="5"/>
      <c r="O852" s="5"/>
      <c r="P852" s="5"/>
      <c r="Q852" s="5"/>
      <c r="R852" s="5"/>
      <c r="S852" s="5"/>
      <c r="T852" s="5"/>
      <c r="U852" s="5"/>
      <c r="V852" s="5"/>
      <c r="W852" s="177"/>
      <c r="X852" s="5"/>
      <c r="Y852" s="5"/>
    </row>
    <row r="853" spans="1:25" ht="15" customHeight="1" x14ac:dyDescent="0.15">
      <c r="A853" s="116">
        <f t="shared" si="13"/>
        <v>2017</v>
      </c>
      <c r="B853" s="105">
        <v>42837</v>
      </c>
      <c r="C853" s="183">
        <v>2.92</v>
      </c>
      <c r="D853" s="181">
        <f ca="1">STDEV(C853:OFFSET(C853,D$4,0))/AVERAGE(C853:OFFSET(C853,D$4,0))</f>
        <v>2.4848388179422139E-2</v>
      </c>
      <c r="E853" s="116">
        <v>4.0999999999999996</v>
      </c>
      <c r="F853" s="181">
        <v>1.49349476371141E-2</v>
      </c>
      <c r="G853" s="34"/>
      <c r="H853" s="181"/>
      <c r="I853" s="5"/>
      <c r="J853" s="5"/>
      <c r="K853" s="5"/>
      <c r="L853" s="5"/>
      <c r="M853" s="5"/>
      <c r="N853" s="5"/>
      <c r="O853" s="5"/>
      <c r="P853" s="5"/>
      <c r="Q853" s="5"/>
      <c r="R853" s="5"/>
      <c r="S853" s="5"/>
      <c r="T853" s="5"/>
      <c r="U853" s="5"/>
      <c r="V853" s="5"/>
      <c r="W853" s="177"/>
      <c r="X853" s="5"/>
      <c r="Y853" s="5"/>
    </row>
    <row r="854" spans="1:25" ht="15" customHeight="1" x14ac:dyDescent="0.15">
      <c r="A854" s="116">
        <f t="shared" si="13"/>
        <v>2017</v>
      </c>
      <c r="B854" s="105">
        <v>42836</v>
      </c>
      <c r="C854" s="183">
        <v>2.93</v>
      </c>
      <c r="D854" s="181">
        <f ca="1">STDEV(C854:OFFSET(C854,D$4,0))/AVERAGE(C854:OFFSET(C854,D$4,0))</f>
        <v>2.403840839413637E-2</v>
      </c>
      <c r="E854" s="116">
        <v>4.0999999999999996</v>
      </c>
      <c r="F854" s="181">
        <v>1.4804305084061701E-2</v>
      </c>
      <c r="G854" s="34"/>
      <c r="H854" s="181"/>
      <c r="I854" s="5"/>
      <c r="J854" s="5"/>
      <c r="K854" s="5"/>
      <c r="L854" s="5"/>
      <c r="M854" s="5"/>
      <c r="N854" s="5"/>
      <c r="O854" s="5"/>
      <c r="P854" s="5"/>
      <c r="Q854" s="5"/>
      <c r="R854" s="5"/>
      <c r="S854" s="5"/>
      <c r="T854" s="5"/>
      <c r="U854" s="5"/>
      <c r="V854" s="5"/>
      <c r="W854" s="177"/>
      <c r="X854" s="5"/>
      <c r="Y854" s="5"/>
    </row>
    <row r="855" spans="1:25" ht="15" customHeight="1" x14ac:dyDescent="0.15">
      <c r="A855" s="116">
        <f t="shared" si="13"/>
        <v>2017</v>
      </c>
      <c r="B855" s="105">
        <v>42835</v>
      </c>
      <c r="C855" s="183">
        <v>2.99</v>
      </c>
      <c r="D855" s="181">
        <f ca="1">STDEV(C855:OFFSET(C855,D$4,0))/AVERAGE(C855:OFFSET(C855,D$4,0))</f>
        <v>2.3266362499155209E-2</v>
      </c>
      <c r="E855" s="116">
        <v>4.16</v>
      </c>
      <c r="F855" s="181">
        <v>1.44421383493482E-2</v>
      </c>
      <c r="G855" s="34"/>
      <c r="H855" s="181"/>
      <c r="I855" s="5"/>
      <c r="J855" s="5"/>
      <c r="K855" s="5"/>
      <c r="L855" s="5"/>
      <c r="M855" s="5"/>
      <c r="N855" s="5"/>
      <c r="O855" s="5"/>
      <c r="P855" s="5"/>
      <c r="Q855" s="5"/>
      <c r="R855" s="5"/>
      <c r="S855" s="5"/>
      <c r="T855" s="5"/>
      <c r="U855" s="5"/>
      <c r="V855" s="5"/>
      <c r="W855" s="177"/>
      <c r="X855" s="5"/>
      <c r="Y855" s="5"/>
    </row>
    <row r="856" spans="1:25" ht="15" customHeight="1" x14ac:dyDescent="0.15">
      <c r="A856" s="116">
        <f t="shared" si="13"/>
        <v>2017</v>
      </c>
      <c r="B856" s="105">
        <v>42832</v>
      </c>
      <c r="C856" s="183">
        <v>3</v>
      </c>
      <c r="D856" s="181">
        <f ca="1">STDEV(C856:OFFSET(C856,D$4,0))/AVERAGE(C856:OFFSET(C856,D$4,0))</f>
        <v>2.3796960271898926E-2</v>
      </c>
      <c r="E856" s="116">
        <v>4.17</v>
      </c>
      <c r="F856" s="181">
        <v>1.5042238675935401E-2</v>
      </c>
      <c r="G856" s="34"/>
      <c r="H856" s="181"/>
      <c r="I856" s="5"/>
      <c r="J856" s="5"/>
      <c r="K856" s="5"/>
      <c r="L856" s="5"/>
      <c r="M856" s="5"/>
      <c r="N856" s="5"/>
      <c r="O856" s="5"/>
      <c r="P856" s="5"/>
      <c r="Q856" s="5"/>
      <c r="R856" s="5"/>
      <c r="S856" s="5"/>
      <c r="T856" s="5"/>
      <c r="U856" s="5"/>
      <c r="V856" s="5"/>
      <c r="W856" s="177"/>
      <c r="X856" s="5"/>
      <c r="Y856" s="5"/>
    </row>
    <row r="857" spans="1:25" ht="15" customHeight="1" x14ac:dyDescent="0.15">
      <c r="A857" s="116">
        <f t="shared" si="13"/>
        <v>2017</v>
      </c>
      <c r="B857" s="105">
        <v>42831</v>
      </c>
      <c r="C857" s="183">
        <v>2.99</v>
      </c>
      <c r="D857" s="181">
        <f ca="1">STDEV(C857:OFFSET(C857,D$4,0))/AVERAGE(C857:OFFSET(C857,D$4,0))</f>
        <v>2.3655057438514079E-2</v>
      </c>
      <c r="E857" s="116">
        <v>4.16</v>
      </c>
      <c r="F857" s="181">
        <v>1.5042238675935401E-2</v>
      </c>
      <c r="G857" s="34"/>
      <c r="H857" s="181"/>
      <c r="I857" s="5"/>
      <c r="J857" s="5"/>
      <c r="K857" s="5"/>
      <c r="L857" s="5"/>
      <c r="M857" s="5"/>
      <c r="N857" s="5"/>
      <c r="O857" s="5"/>
      <c r="P857" s="5"/>
      <c r="Q857" s="5"/>
      <c r="R857" s="5"/>
      <c r="S857" s="5"/>
      <c r="T857" s="5"/>
      <c r="U857" s="5"/>
      <c r="V857" s="5"/>
      <c r="W857" s="177"/>
      <c r="X857" s="5"/>
      <c r="Y857" s="5"/>
    </row>
    <row r="858" spans="1:25" ht="15" customHeight="1" x14ac:dyDescent="0.15">
      <c r="A858" s="116">
        <f t="shared" si="13"/>
        <v>2017</v>
      </c>
      <c r="B858" s="105">
        <v>42830</v>
      </c>
      <c r="C858" s="183">
        <v>2.98</v>
      </c>
      <c r="D858" s="181">
        <f ca="1">STDEV(C858:OFFSET(C858,D$4,0))/AVERAGE(C858:OFFSET(C858,D$4,0))</f>
        <v>2.3326654031664434E-2</v>
      </c>
      <c r="E858" s="116">
        <v>4.17</v>
      </c>
      <c r="F858" s="181">
        <v>1.49475521716188E-2</v>
      </c>
      <c r="G858" s="34"/>
      <c r="H858" s="181"/>
      <c r="I858" s="5"/>
      <c r="J858" s="5"/>
      <c r="K858" s="5"/>
      <c r="L858" s="5"/>
      <c r="M858" s="5"/>
      <c r="N858" s="5"/>
      <c r="O858" s="5"/>
      <c r="P858" s="5"/>
      <c r="Q858" s="5"/>
      <c r="R858" s="5"/>
      <c r="S858" s="5"/>
      <c r="T858" s="5"/>
      <c r="U858" s="5"/>
      <c r="V858" s="5"/>
      <c r="W858" s="177"/>
      <c r="X858" s="5"/>
      <c r="Y858" s="5"/>
    </row>
    <row r="859" spans="1:25" ht="15" customHeight="1" x14ac:dyDescent="0.15">
      <c r="A859" s="116">
        <f t="shared" si="13"/>
        <v>2017</v>
      </c>
      <c r="B859" s="105">
        <v>42829</v>
      </c>
      <c r="C859" s="183">
        <v>2.99</v>
      </c>
      <c r="D859" s="181">
        <f ca="1">STDEV(C859:OFFSET(C859,D$4,0))/AVERAGE(C859:OFFSET(C859,D$4,0))</f>
        <v>2.2864065816457273E-2</v>
      </c>
      <c r="E859" s="116">
        <v>4.16</v>
      </c>
      <c r="F859" s="181">
        <v>1.49057112206031E-2</v>
      </c>
      <c r="G859" s="34"/>
      <c r="H859" s="181"/>
      <c r="I859" s="5"/>
      <c r="J859" s="5"/>
      <c r="K859" s="5"/>
      <c r="L859" s="5"/>
      <c r="M859" s="5"/>
      <c r="N859" s="5"/>
      <c r="O859" s="5"/>
      <c r="P859" s="5"/>
      <c r="Q859" s="5"/>
      <c r="R859" s="5"/>
      <c r="S859" s="5"/>
      <c r="T859" s="5"/>
      <c r="U859" s="5"/>
      <c r="V859" s="5"/>
      <c r="W859" s="177"/>
      <c r="X859" s="5"/>
      <c r="Y859" s="5"/>
    </row>
    <row r="860" spans="1:25" ht="15" customHeight="1" x14ac:dyDescent="0.15">
      <c r="A860" s="116">
        <f t="shared" si="13"/>
        <v>2017</v>
      </c>
      <c r="B860" s="105">
        <v>42828</v>
      </c>
      <c r="C860" s="183">
        <v>2.98</v>
      </c>
      <c r="D860" s="181">
        <f ca="1">STDEV(C860:OFFSET(C860,D$4,0))/AVERAGE(C860:OFFSET(C860,D$4,0))</f>
        <v>2.2540880268054734E-2</v>
      </c>
      <c r="E860" s="116">
        <v>4.1500000000000004</v>
      </c>
      <c r="F860" s="181">
        <v>1.4807777506841899E-2</v>
      </c>
      <c r="G860" s="34"/>
      <c r="H860" s="181"/>
      <c r="I860" s="5"/>
      <c r="J860" s="5"/>
      <c r="K860" s="5"/>
      <c r="L860" s="5"/>
      <c r="M860" s="5"/>
      <c r="N860" s="5"/>
      <c r="O860" s="5"/>
      <c r="P860" s="5"/>
      <c r="Q860" s="5"/>
      <c r="R860" s="5"/>
      <c r="S860" s="5"/>
      <c r="T860" s="5"/>
      <c r="U860" s="5"/>
      <c r="V860" s="5"/>
      <c r="W860" s="177"/>
      <c r="X860" s="5"/>
      <c r="Y860" s="5"/>
    </row>
    <row r="861" spans="1:25" ht="15" customHeight="1" x14ac:dyDescent="0.15">
      <c r="A861" s="116">
        <f t="shared" si="13"/>
        <v>2017</v>
      </c>
      <c r="B861" s="105">
        <v>42825</v>
      </c>
      <c r="C861" s="183">
        <v>3.02</v>
      </c>
      <c r="D861" s="181">
        <f ca="1">STDEV(C861:OFFSET(C861,D$4,0))/AVERAGE(C861:OFFSET(C861,D$4,0))</f>
        <v>2.2001706060702075E-2</v>
      </c>
      <c r="E861" s="116">
        <v>4.18</v>
      </c>
      <c r="F861" s="181">
        <v>1.45853099864773E-2</v>
      </c>
      <c r="G861" s="34"/>
      <c r="H861" s="181"/>
      <c r="I861" s="5"/>
      <c r="J861" s="5"/>
      <c r="K861" s="5"/>
      <c r="L861" s="5"/>
      <c r="M861" s="5"/>
      <c r="N861" s="5"/>
      <c r="O861" s="5"/>
      <c r="P861" s="5"/>
      <c r="Q861" s="5"/>
      <c r="R861" s="5"/>
      <c r="S861" s="5"/>
      <c r="T861" s="5"/>
      <c r="U861" s="5"/>
      <c r="V861" s="5"/>
      <c r="W861" s="177"/>
      <c r="X861" s="5"/>
      <c r="Y861" s="5"/>
    </row>
    <row r="862" spans="1:25" ht="15" customHeight="1" x14ac:dyDescent="0.15">
      <c r="A862" s="116">
        <f t="shared" si="13"/>
        <v>2017</v>
      </c>
      <c r="B862" s="105">
        <v>42824</v>
      </c>
      <c r="C862" s="183">
        <v>3.03</v>
      </c>
      <c r="D862" s="181">
        <f ca="1">STDEV(C862:OFFSET(C862,D$4,0))/AVERAGE(C862:OFFSET(C862,D$4,0))</f>
        <v>2.1883229298854272E-2</v>
      </c>
      <c r="E862" s="116">
        <v>4.1900000000000004</v>
      </c>
      <c r="F862" s="181">
        <v>1.45736164987346E-2</v>
      </c>
      <c r="G862" s="34"/>
      <c r="H862" s="181"/>
      <c r="I862" s="5"/>
      <c r="J862" s="5"/>
      <c r="K862" s="5"/>
      <c r="L862" s="5"/>
      <c r="M862" s="5"/>
      <c r="N862" s="5"/>
      <c r="O862" s="5"/>
      <c r="P862" s="5"/>
      <c r="Q862" s="5"/>
      <c r="R862" s="5"/>
      <c r="S862" s="5"/>
      <c r="T862" s="5"/>
      <c r="U862" s="5"/>
      <c r="V862" s="5"/>
      <c r="W862" s="177"/>
      <c r="X862" s="5"/>
      <c r="Y862" s="5"/>
    </row>
    <row r="863" spans="1:25" ht="15" customHeight="1" x14ac:dyDescent="0.15">
      <c r="A863" s="116">
        <f t="shared" si="13"/>
        <v>2017</v>
      </c>
      <c r="B863" s="105">
        <v>42823</v>
      </c>
      <c r="C863" s="183">
        <v>2.99</v>
      </c>
      <c r="D863" s="181">
        <f ca="1">STDEV(C863:OFFSET(C863,D$4,0))/AVERAGE(C863:OFFSET(C863,D$4,0))</f>
        <v>2.1771315780571419E-2</v>
      </c>
      <c r="E863" s="116">
        <v>4.1500000000000004</v>
      </c>
      <c r="F863" s="181">
        <v>1.45405753781295E-2</v>
      </c>
      <c r="G863" s="34"/>
      <c r="H863" s="181"/>
      <c r="I863" s="5"/>
      <c r="J863" s="5"/>
      <c r="K863" s="5"/>
      <c r="L863" s="5"/>
      <c r="M863" s="5"/>
      <c r="N863" s="5"/>
      <c r="O863" s="5"/>
      <c r="P863" s="5"/>
      <c r="Q863" s="5"/>
      <c r="R863" s="5"/>
      <c r="S863" s="5"/>
      <c r="T863" s="5"/>
      <c r="U863" s="5"/>
      <c r="V863" s="5"/>
      <c r="W863" s="177"/>
      <c r="X863" s="5"/>
      <c r="Y863" s="5"/>
    </row>
    <row r="864" spans="1:25" ht="15" customHeight="1" x14ac:dyDescent="0.15">
      <c r="A864" s="116">
        <f t="shared" si="13"/>
        <v>2017</v>
      </c>
      <c r="B864" s="105">
        <v>42822</v>
      </c>
      <c r="C864" s="183">
        <v>3.02</v>
      </c>
      <c r="D864" s="181">
        <f ca="1">STDEV(C864:OFFSET(C864,D$4,0))/AVERAGE(C864:OFFSET(C864,D$4,0))</f>
        <v>2.1387213017204549E-2</v>
      </c>
      <c r="E864" s="116">
        <v>4.17</v>
      </c>
      <c r="F864" s="181">
        <v>1.43127479368916E-2</v>
      </c>
      <c r="G864" s="34"/>
      <c r="H864" s="181"/>
      <c r="I864" s="5"/>
      <c r="J864" s="5"/>
      <c r="K864" s="5"/>
      <c r="L864" s="5"/>
      <c r="M864" s="5"/>
      <c r="N864" s="5"/>
      <c r="O864" s="5"/>
      <c r="P864" s="5"/>
      <c r="Q864" s="5"/>
      <c r="R864" s="5"/>
      <c r="S864" s="5"/>
      <c r="T864" s="5"/>
      <c r="U864" s="5"/>
      <c r="V864" s="5"/>
      <c r="W864" s="177"/>
      <c r="X864" s="5"/>
      <c r="Y864" s="5"/>
    </row>
    <row r="865" spans="1:25" ht="15" customHeight="1" x14ac:dyDescent="0.15">
      <c r="A865" s="116">
        <f t="shared" si="13"/>
        <v>2017</v>
      </c>
      <c r="B865" s="105">
        <v>42821</v>
      </c>
      <c r="C865" s="183">
        <v>2.98</v>
      </c>
      <c r="D865" s="181">
        <f ca="1">STDEV(C865:OFFSET(C865,D$4,0))/AVERAGE(C865:OFFSET(C865,D$4,0))</f>
        <v>2.147637363255368E-2</v>
      </c>
      <c r="E865" s="116">
        <v>4.1399999999999997</v>
      </c>
      <c r="F865" s="181">
        <v>1.43771815451315E-2</v>
      </c>
      <c r="G865" s="34"/>
      <c r="H865" s="181"/>
      <c r="I865" s="5"/>
      <c r="J865" s="5"/>
      <c r="K865" s="5"/>
      <c r="L865" s="5"/>
      <c r="M865" s="5"/>
      <c r="N865" s="5"/>
      <c r="O865" s="5"/>
      <c r="P865" s="5"/>
      <c r="Q865" s="5"/>
      <c r="R865" s="5"/>
      <c r="S865" s="5"/>
      <c r="T865" s="5"/>
      <c r="U865" s="5"/>
      <c r="V865" s="5"/>
      <c r="W865" s="177"/>
      <c r="X865" s="5"/>
      <c r="Y865" s="5"/>
    </row>
    <row r="866" spans="1:25" ht="15" customHeight="1" x14ac:dyDescent="0.15">
      <c r="A866" s="116">
        <f t="shared" si="13"/>
        <v>2017</v>
      </c>
      <c r="B866" s="105">
        <v>42818</v>
      </c>
      <c r="C866" s="183">
        <v>3</v>
      </c>
      <c r="D866" s="181">
        <f ca="1">STDEV(C866:OFFSET(C866,D$4,0))/AVERAGE(C866:OFFSET(C866,D$4,0))</f>
        <v>2.1013627979679254E-2</v>
      </c>
      <c r="E866" s="116">
        <v>4.16</v>
      </c>
      <c r="F866" s="181">
        <v>1.42080355940456E-2</v>
      </c>
      <c r="G866" s="34"/>
      <c r="H866" s="181"/>
      <c r="I866" s="5"/>
      <c r="J866" s="5"/>
      <c r="K866" s="5"/>
      <c r="L866" s="5"/>
      <c r="M866" s="5"/>
      <c r="N866" s="5"/>
      <c r="O866" s="5"/>
      <c r="P866" s="5"/>
      <c r="Q866" s="5"/>
      <c r="R866" s="5"/>
      <c r="S866" s="5"/>
      <c r="T866" s="5"/>
      <c r="U866" s="5"/>
      <c r="V866" s="5"/>
      <c r="W866" s="177"/>
      <c r="X866" s="5"/>
      <c r="Y866" s="5"/>
    </row>
    <row r="867" spans="1:25" ht="15" customHeight="1" x14ac:dyDescent="0.15">
      <c r="A867" s="116">
        <f t="shared" si="13"/>
        <v>2017</v>
      </c>
      <c r="B867" s="105">
        <v>42817</v>
      </c>
      <c r="C867" s="183">
        <v>3.02</v>
      </c>
      <c r="D867" s="181">
        <f ca="1">STDEV(C867:OFFSET(C867,D$4,0))/AVERAGE(C867:OFFSET(C867,D$4,0))</f>
        <v>2.1607936483974032E-2</v>
      </c>
      <c r="E867" s="116">
        <v>4.1900000000000004</v>
      </c>
      <c r="F867" s="181">
        <v>1.4720346048454401E-2</v>
      </c>
      <c r="G867" s="34"/>
      <c r="H867" s="181"/>
      <c r="I867" s="5"/>
      <c r="J867" s="5"/>
      <c r="K867" s="5"/>
      <c r="L867" s="5"/>
      <c r="M867" s="5"/>
      <c r="N867" s="5"/>
      <c r="O867" s="5"/>
      <c r="P867" s="5"/>
      <c r="Q867" s="5"/>
      <c r="R867" s="5"/>
      <c r="S867" s="5"/>
      <c r="T867" s="5"/>
      <c r="U867" s="5"/>
      <c r="V867" s="5"/>
      <c r="W867" s="177"/>
      <c r="X867" s="5"/>
      <c r="Y867" s="5"/>
    </row>
    <row r="868" spans="1:25" ht="15" customHeight="1" x14ac:dyDescent="0.15">
      <c r="A868" s="116">
        <f t="shared" si="13"/>
        <v>2017</v>
      </c>
      <c r="B868" s="105">
        <v>42816</v>
      </c>
      <c r="C868" s="183">
        <v>3.02</v>
      </c>
      <c r="D868" s="181">
        <f ca="1">STDEV(C868:OFFSET(C868,D$4,0))/AVERAGE(C868:OFFSET(C868,D$4,0))</f>
        <v>2.1607936483974032E-2</v>
      </c>
      <c r="E868" s="116">
        <v>4.17</v>
      </c>
      <c r="F868" s="181">
        <v>1.48039033925407E-2</v>
      </c>
      <c r="G868" s="34"/>
      <c r="H868" s="181"/>
      <c r="I868" s="5"/>
      <c r="J868" s="5"/>
      <c r="K868" s="5"/>
      <c r="L868" s="5"/>
      <c r="M868" s="5"/>
      <c r="N868" s="5"/>
      <c r="O868" s="5"/>
      <c r="P868" s="5"/>
      <c r="Q868" s="5"/>
      <c r="R868" s="5"/>
      <c r="S868" s="5"/>
      <c r="T868" s="5"/>
      <c r="U868" s="5"/>
      <c r="V868" s="5"/>
      <c r="W868" s="177"/>
      <c r="X868" s="5"/>
      <c r="Y868" s="5"/>
    </row>
    <row r="869" spans="1:25" ht="15" customHeight="1" x14ac:dyDescent="0.15">
      <c r="A869" s="116">
        <f t="shared" si="13"/>
        <v>2017</v>
      </c>
      <c r="B869" s="105">
        <v>42815</v>
      </c>
      <c r="C869" s="183">
        <v>3.04</v>
      </c>
      <c r="D869" s="181">
        <f ca="1">STDEV(C869:OFFSET(C869,D$4,0))/AVERAGE(C869:OFFSET(C869,D$4,0))</f>
        <v>2.1438724733694056E-2</v>
      </c>
      <c r="E869" s="116">
        <v>4.2</v>
      </c>
      <c r="F869" s="181">
        <v>1.4696972523868901E-2</v>
      </c>
      <c r="G869" s="34"/>
      <c r="H869" s="181"/>
      <c r="I869" s="5"/>
      <c r="J869" s="5"/>
      <c r="K869" s="5"/>
      <c r="L869" s="5"/>
      <c r="M869" s="5"/>
      <c r="N869" s="5"/>
      <c r="O869" s="5"/>
      <c r="P869" s="5"/>
      <c r="Q869" s="5"/>
      <c r="R869" s="5"/>
      <c r="S869" s="5"/>
      <c r="T869" s="5"/>
      <c r="U869" s="5"/>
      <c r="V869" s="5"/>
      <c r="W869" s="177"/>
      <c r="X869" s="5"/>
      <c r="Y869" s="5"/>
    </row>
    <row r="870" spans="1:25" ht="15" customHeight="1" x14ac:dyDescent="0.15">
      <c r="A870" s="116">
        <f t="shared" si="13"/>
        <v>2017</v>
      </c>
      <c r="B870" s="105">
        <v>42814</v>
      </c>
      <c r="C870" s="183">
        <v>3.08</v>
      </c>
      <c r="D870" s="181">
        <f ca="1">STDEV(C870:OFFSET(C870,D$4,0))/AVERAGE(C870:OFFSET(C870,D$4,0))</f>
        <v>2.1486212816139307E-2</v>
      </c>
      <c r="E870" s="116">
        <v>4.24</v>
      </c>
      <c r="F870" s="181">
        <v>1.4765343261209599E-2</v>
      </c>
      <c r="G870" s="34"/>
      <c r="H870" s="181"/>
      <c r="I870" s="5"/>
      <c r="J870" s="5"/>
      <c r="K870" s="5"/>
      <c r="L870" s="5"/>
      <c r="M870" s="5"/>
      <c r="N870" s="5"/>
      <c r="O870" s="5"/>
      <c r="P870" s="5"/>
      <c r="Q870" s="5"/>
      <c r="R870" s="5"/>
      <c r="S870" s="5"/>
      <c r="T870" s="5"/>
      <c r="U870" s="5"/>
      <c r="V870" s="5"/>
      <c r="W870" s="177"/>
      <c r="X870" s="5"/>
      <c r="Y870" s="5"/>
    </row>
    <row r="871" spans="1:25" ht="15" customHeight="1" x14ac:dyDescent="0.15">
      <c r="A871" s="116">
        <f t="shared" si="13"/>
        <v>2017</v>
      </c>
      <c r="B871" s="105">
        <v>42811</v>
      </c>
      <c r="C871" s="183">
        <v>3.11</v>
      </c>
      <c r="D871" s="181">
        <f ca="1">STDEV(C871:OFFSET(C871,D$4,0))/AVERAGE(C871:OFFSET(C871,D$4,0))</f>
        <v>2.1507294156898699E-2</v>
      </c>
      <c r="E871" s="116">
        <v>4.26</v>
      </c>
      <c r="F871" s="181">
        <v>1.4726534954349399E-2</v>
      </c>
      <c r="G871" s="34"/>
      <c r="H871" s="181"/>
      <c r="I871" s="5"/>
      <c r="J871" s="5"/>
      <c r="K871" s="5"/>
      <c r="L871" s="5"/>
      <c r="M871" s="5"/>
      <c r="N871" s="5"/>
      <c r="O871" s="5"/>
      <c r="P871" s="5"/>
      <c r="Q871" s="5"/>
      <c r="R871" s="5"/>
      <c r="S871" s="5"/>
      <c r="T871" s="5"/>
      <c r="U871" s="5"/>
      <c r="V871" s="5"/>
      <c r="W871" s="177"/>
      <c r="X871" s="5"/>
      <c r="Y871" s="5"/>
    </row>
    <row r="872" spans="1:25" ht="15" customHeight="1" x14ac:dyDescent="0.15">
      <c r="A872" s="116">
        <f t="shared" si="13"/>
        <v>2017</v>
      </c>
      <c r="B872" s="105">
        <v>42810</v>
      </c>
      <c r="C872" s="183">
        <v>3.14</v>
      </c>
      <c r="D872" s="181">
        <f ca="1">STDEV(C872:OFFSET(C872,D$4,0))/AVERAGE(C872:OFFSET(C872,D$4,0))</f>
        <v>2.1392824842962593E-2</v>
      </c>
      <c r="E872" s="116">
        <v>4.28</v>
      </c>
      <c r="F872" s="181">
        <v>1.45921644199297E-2</v>
      </c>
      <c r="G872" s="34"/>
      <c r="H872" s="181"/>
      <c r="I872" s="5"/>
      <c r="J872" s="5"/>
      <c r="K872" s="5"/>
      <c r="L872" s="5"/>
      <c r="M872" s="5"/>
      <c r="N872" s="5"/>
      <c r="O872" s="5"/>
      <c r="P872" s="5"/>
      <c r="Q872" s="5"/>
      <c r="R872" s="5"/>
      <c r="S872" s="5"/>
      <c r="T872" s="5"/>
      <c r="U872" s="5"/>
      <c r="V872" s="5"/>
      <c r="W872" s="177"/>
      <c r="X872" s="5"/>
      <c r="Y872" s="5"/>
    </row>
    <row r="873" spans="1:25" ht="15" customHeight="1" x14ac:dyDescent="0.15">
      <c r="A873" s="116">
        <f t="shared" si="13"/>
        <v>2017</v>
      </c>
      <c r="B873" s="105">
        <v>42809</v>
      </c>
      <c r="C873" s="183">
        <v>3.11</v>
      </c>
      <c r="D873" s="181">
        <f ca="1">STDEV(C873:OFFSET(C873,D$4,0))/AVERAGE(C873:OFFSET(C873,D$4,0))</f>
        <v>2.101543411202628E-2</v>
      </c>
      <c r="E873" s="116">
        <v>4.24</v>
      </c>
      <c r="F873" s="181">
        <v>1.43189567492517E-2</v>
      </c>
      <c r="G873" s="34"/>
      <c r="H873" s="181"/>
      <c r="I873" s="5"/>
      <c r="J873" s="5"/>
      <c r="K873" s="5"/>
      <c r="L873" s="5"/>
      <c r="M873" s="5"/>
      <c r="N873" s="5"/>
      <c r="O873" s="5"/>
      <c r="P873" s="5"/>
      <c r="Q873" s="5"/>
      <c r="R873" s="5"/>
      <c r="S873" s="5"/>
      <c r="T873" s="5"/>
      <c r="U873" s="5"/>
      <c r="V873" s="5"/>
      <c r="W873" s="177"/>
      <c r="X873" s="5"/>
      <c r="Y873" s="5"/>
    </row>
    <row r="874" spans="1:25" ht="15" customHeight="1" x14ac:dyDescent="0.15">
      <c r="A874" s="116">
        <f t="shared" si="13"/>
        <v>2017</v>
      </c>
      <c r="B874" s="105">
        <v>42808</v>
      </c>
      <c r="C874" s="183">
        <v>3.17</v>
      </c>
      <c r="D874" s="181">
        <f ca="1">STDEV(C874:OFFSET(C874,D$4,0))/AVERAGE(C874:OFFSET(C874,D$4,0))</f>
        <v>2.0877936518845328E-2</v>
      </c>
      <c r="E874" s="116">
        <v>4.32</v>
      </c>
      <c r="F874" s="181">
        <v>1.4258521073127301E-2</v>
      </c>
      <c r="G874" s="34"/>
      <c r="H874" s="181"/>
      <c r="I874" s="5"/>
      <c r="J874" s="5"/>
      <c r="K874" s="5"/>
      <c r="L874" s="5"/>
      <c r="M874" s="5"/>
      <c r="N874" s="5"/>
      <c r="O874" s="5"/>
      <c r="P874" s="5"/>
      <c r="Q874" s="5"/>
      <c r="R874" s="5"/>
      <c r="S874" s="5"/>
      <c r="T874" s="5"/>
      <c r="U874" s="5"/>
      <c r="V874" s="5"/>
      <c r="W874" s="177"/>
      <c r="X874" s="5"/>
      <c r="Y874" s="5"/>
    </row>
    <row r="875" spans="1:25" ht="15" customHeight="1" x14ac:dyDescent="0.15">
      <c r="A875" s="116">
        <f t="shared" si="13"/>
        <v>2017</v>
      </c>
      <c r="B875" s="105">
        <v>42807</v>
      </c>
      <c r="C875" s="183">
        <v>3.2</v>
      </c>
      <c r="D875" s="181">
        <f ca="1">STDEV(C875:OFFSET(C875,D$4,0))/AVERAGE(C875:OFFSET(C875,D$4,0))</f>
        <v>1.9932428258840187E-2</v>
      </c>
      <c r="E875" s="116">
        <v>4.33</v>
      </c>
      <c r="F875" s="181">
        <v>1.3409977190955699E-2</v>
      </c>
      <c r="G875" s="34"/>
      <c r="H875" s="181"/>
      <c r="I875" s="5"/>
      <c r="J875" s="5"/>
      <c r="K875" s="5"/>
      <c r="L875" s="5"/>
      <c r="M875" s="5"/>
      <c r="N875" s="5"/>
      <c r="O875" s="5"/>
      <c r="P875" s="5"/>
      <c r="Q875" s="5"/>
      <c r="R875" s="5"/>
      <c r="S875" s="5"/>
      <c r="T875" s="5"/>
      <c r="U875" s="5"/>
      <c r="V875" s="5"/>
      <c r="W875" s="177"/>
      <c r="X875" s="5"/>
      <c r="Y875" s="5"/>
    </row>
    <row r="876" spans="1:25" ht="15" customHeight="1" x14ac:dyDescent="0.15">
      <c r="A876" s="116">
        <f t="shared" si="13"/>
        <v>2017</v>
      </c>
      <c r="B876" s="105">
        <v>42804</v>
      </c>
      <c r="C876" s="183">
        <v>3.16</v>
      </c>
      <c r="D876" s="181">
        <f ca="1">STDEV(C876:OFFSET(C876,D$4,0))/AVERAGE(C876:OFFSET(C876,D$4,0))</f>
        <v>1.8178343199274537E-2</v>
      </c>
      <c r="E876" s="116">
        <v>4.3099999999999996</v>
      </c>
      <c r="F876" s="181">
        <v>1.2246115054571301E-2</v>
      </c>
      <c r="G876" s="34"/>
      <c r="H876" s="181"/>
      <c r="I876" s="5"/>
      <c r="J876" s="5"/>
      <c r="K876" s="5"/>
      <c r="L876" s="5"/>
      <c r="M876" s="5"/>
      <c r="N876" s="5"/>
      <c r="O876" s="5"/>
      <c r="P876" s="5"/>
      <c r="Q876" s="5"/>
      <c r="R876" s="5"/>
      <c r="S876" s="5"/>
      <c r="T876" s="5"/>
      <c r="U876" s="5"/>
      <c r="V876" s="5"/>
      <c r="W876" s="177"/>
      <c r="X876" s="5"/>
      <c r="Y876" s="5"/>
    </row>
    <row r="877" spans="1:25" ht="15" customHeight="1" x14ac:dyDescent="0.15">
      <c r="A877" s="116">
        <f t="shared" si="13"/>
        <v>2017</v>
      </c>
      <c r="B877" s="105">
        <v>42803</v>
      </c>
      <c r="C877" s="183">
        <v>3.19</v>
      </c>
      <c r="D877" s="181">
        <f ca="1">STDEV(C877:OFFSET(C877,D$4,0))/AVERAGE(C877:OFFSET(C877,D$4,0))</f>
        <v>1.7318716417360783E-2</v>
      </c>
      <c r="E877" s="116">
        <v>4.32</v>
      </c>
      <c r="F877" s="181">
        <v>1.13478185810606E-2</v>
      </c>
      <c r="G877" s="34"/>
      <c r="H877" s="181"/>
      <c r="I877" s="5"/>
      <c r="J877" s="5"/>
      <c r="K877" s="5"/>
      <c r="L877" s="5"/>
      <c r="M877" s="5"/>
      <c r="N877" s="5"/>
      <c r="O877" s="5"/>
      <c r="P877" s="5"/>
      <c r="Q877" s="5"/>
      <c r="R877" s="5"/>
      <c r="S877" s="5"/>
      <c r="T877" s="5"/>
      <c r="U877" s="5"/>
      <c r="V877" s="5"/>
      <c r="W877" s="177"/>
      <c r="X877" s="5"/>
      <c r="Y877" s="5"/>
    </row>
    <row r="878" spans="1:25" ht="15" customHeight="1" x14ac:dyDescent="0.15">
      <c r="A878" s="116">
        <f t="shared" si="13"/>
        <v>2017</v>
      </c>
      <c r="B878" s="105">
        <v>42802</v>
      </c>
      <c r="C878" s="183">
        <v>3.15</v>
      </c>
      <c r="D878" s="181">
        <f ca="1">STDEV(C878:OFFSET(C878,D$4,0))/AVERAGE(C878:OFFSET(C878,D$4,0))</f>
        <v>1.5336962852638596E-2</v>
      </c>
      <c r="E878" s="116">
        <v>4.28</v>
      </c>
      <c r="F878" s="181">
        <v>1.0049922504583199E-2</v>
      </c>
      <c r="G878" s="34"/>
      <c r="H878" s="181"/>
      <c r="I878" s="5"/>
      <c r="J878" s="5"/>
      <c r="K878" s="5"/>
      <c r="L878" s="5"/>
      <c r="M878" s="5"/>
      <c r="N878" s="5"/>
      <c r="O878" s="5"/>
      <c r="P878" s="5"/>
      <c r="Q878" s="5"/>
      <c r="R878" s="5"/>
      <c r="S878" s="5"/>
      <c r="T878" s="5"/>
      <c r="U878" s="5"/>
      <c r="V878" s="5"/>
      <c r="W878" s="177"/>
      <c r="X878" s="5"/>
      <c r="Y878" s="5"/>
    </row>
    <row r="879" spans="1:25" ht="15" customHeight="1" x14ac:dyDescent="0.15">
      <c r="A879" s="116">
        <f t="shared" si="13"/>
        <v>2017</v>
      </c>
      <c r="B879" s="105">
        <v>42801</v>
      </c>
      <c r="C879" s="183">
        <v>3.11</v>
      </c>
      <c r="D879" s="181">
        <f ca="1">STDEV(C879:OFFSET(C879,D$4,0))/AVERAGE(C879:OFFSET(C879,D$4,0))</f>
        <v>1.4583303707126516E-2</v>
      </c>
      <c r="E879" s="116">
        <v>4.24</v>
      </c>
      <c r="F879" s="181">
        <v>1.0074820297661999E-2</v>
      </c>
      <c r="G879" s="34"/>
      <c r="H879" s="181"/>
      <c r="I879" s="5"/>
      <c r="J879" s="5"/>
      <c r="K879" s="5"/>
      <c r="L879" s="5"/>
      <c r="M879" s="5"/>
      <c r="N879" s="5"/>
      <c r="O879" s="5"/>
      <c r="P879" s="5"/>
      <c r="Q879" s="5"/>
      <c r="R879" s="5"/>
      <c r="S879" s="5"/>
      <c r="T879" s="5"/>
      <c r="U879" s="5"/>
      <c r="V879" s="5"/>
      <c r="W879" s="177"/>
      <c r="X879" s="5"/>
      <c r="Y879" s="177"/>
    </row>
    <row r="880" spans="1:25" ht="15" customHeight="1" x14ac:dyDescent="0.15">
      <c r="A880" s="116">
        <f t="shared" si="13"/>
        <v>2017</v>
      </c>
      <c r="B880" s="105">
        <v>42800</v>
      </c>
      <c r="C880" s="183">
        <v>3.1</v>
      </c>
      <c r="D880" s="181">
        <f ca="1">STDEV(C880:OFFSET(C880,D$4,0))/AVERAGE(C880:OFFSET(C880,D$4,0))</f>
        <v>1.4083061284710204E-2</v>
      </c>
      <c r="E880" s="116">
        <v>4.2300000000000004</v>
      </c>
      <c r="F880" s="181">
        <v>9.8692954895132599E-3</v>
      </c>
      <c r="G880" s="34"/>
      <c r="H880" s="181"/>
      <c r="I880" s="5"/>
      <c r="J880" s="5"/>
      <c r="K880" s="5"/>
      <c r="L880" s="5"/>
      <c r="M880" s="5"/>
      <c r="N880" s="5"/>
      <c r="O880" s="5"/>
      <c r="P880" s="5"/>
      <c r="Q880" s="5"/>
      <c r="R880" s="5"/>
      <c r="S880" s="5"/>
      <c r="T880" s="5"/>
      <c r="U880" s="5"/>
      <c r="V880" s="5"/>
      <c r="W880" s="177"/>
      <c r="X880" s="5"/>
      <c r="Y880" s="177"/>
    </row>
    <row r="881" spans="1:25" ht="15" customHeight="1" x14ac:dyDescent="0.15">
      <c r="A881" s="116">
        <f t="shared" si="13"/>
        <v>2017</v>
      </c>
      <c r="B881" s="105">
        <v>42797</v>
      </c>
      <c r="C881" s="183">
        <v>3.08</v>
      </c>
      <c r="D881" s="181">
        <f ca="1">STDEV(C881:OFFSET(C881,D$4,0))/AVERAGE(C881:OFFSET(C881,D$4,0))</f>
        <v>1.369083454792764E-2</v>
      </c>
      <c r="E881" s="116">
        <v>4.22</v>
      </c>
      <c r="F881" s="181">
        <v>9.7752774387503197E-3</v>
      </c>
      <c r="G881" s="34"/>
      <c r="H881" s="181"/>
      <c r="I881" s="5"/>
      <c r="J881" s="5"/>
      <c r="K881" s="5"/>
      <c r="L881" s="5"/>
      <c r="M881" s="5"/>
      <c r="N881" s="5"/>
      <c r="O881" s="5"/>
      <c r="P881" s="5"/>
      <c r="Q881" s="5"/>
      <c r="R881" s="5"/>
      <c r="S881" s="5"/>
      <c r="T881" s="5"/>
      <c r="U881" s="5"/>
      <c r="V881" s="5"/>
      <c r="W881" s="177"/>
      <c r="X881" s="5"/>
      <c r="Y881" s="177"/>
    </row>
    <row r="882" spans="1:25" ht="15" customHeight="1" x14ac:dyDescent="0.15">
      <c r="A882" s="116">
        <f t="shared" si="13"/>
        <v>2017</v>
      </c>
      <c r="B882" s="105">
        <v>42796</v>
      </c>
      <c r="C882" s="183">
        <v>3.09</v>
      </c>
      <c r="D882" s="181">
        <f ca="1">STDEV(C882:OFFSET(C882,D$4,0))/AVERAGE(C882:OFFSET(C882,D$4,0))</f>
        <v>1.3743134492337E-2</v>
      </c>
      <c r="E882" s="116">
        <v>4.22</v>
      </c>
      <c r="F882" s="181">
        <v>1.02491641236422E-2</v>
      </c>
      <c r="G882" s="34"/>
      <c r="H882" s="181"/>
      <c r="I882" s="5"/>
      <c r="J882" s="5"/>
      <c r="K882" s="5"/>
      <c r="L882" s="5"/>
      <c r="M882" s="5"/>
      <c r="N882" s="5"/>
      <c r="O882" s="5"/>
      <c r="P882" s="5"/>
      <c r="Q882" s="5"/>
      <c r="R882" s="5"/>
      <c r="S882" s="5"/>
      <c r="T882" s="5"/>
      <c r="U882" s="5"/>
      <c r="V882" s="5"/>
      <c r="W882" s="177"/>
      <c r="X882" s="5"/>
      <c r="Y882" s="177"/>
    </row>
    <row r="883" spans="1:25" ht="15" customHeight="1" x14ac:dyDescent="0.15">
      <c r="A883" s="116">
        <f t="shared" si="13"/>
        <v>2017</v>
      </c>
      <c r="B883" s="105">
        <v>42795</v>
      </c>
      <c r="C883" s="183">
        <v>3.06</v>
      </c>
      <c r="D883" s="181">
        <f ca="1">STDEV(C883:OFFSET(C883,D$4,0))/AVERAGE(C883:OFFSET(C883,D$4,0))</f>
        <v>1.4899836910380871E-2</v>
      </c>
      <c r="E883" s="116">
        <v>4.21</v>
      </c>
      <c r="F883" s="181">
        <v>1.14793532427468E-2</v>
      </c>
      <c r="G883" s="34"/>
      <c r="H883" s="181"/>
      <c r="I883" s="5"/>
      <c r="J883" s="5"/>
      <c r="K883" s="5"/>
      <c r="L883" s="5"/>
      <c r="M883" s="5"/>
      <c r="N883" s="5"/>
      <c r="O883" s="5"/>
      <c r="P883" s="5"/>
      <c r="Q883" s="5"/>
      <c r="R883" s="5"/>
      <c r="S883" s="5"/>
      <c r="T883" s="5"/>
      <c r="U883" s="5"/>
      <c r="V883" s="5"/>
      <c r="W883" s="177"/>
      <c r="X883" s="5"/>
      <c r="Y883" s="177"/>
    </row>
    <row r="884" spans="1:25" ht="15" customHeight="1" x14ac:dyDescent="0.15">
      <c r="A884" s="116">
        <f t="shared" si="13"/>
        <v>2017</v>
      </c>
      <c r="B884" s="105">
        <v>42794</v>
      </c>
      <c r="C884" s="183">
        <v>2.97</v>
      </c>
      <c r="D884" s="181">
        <f ca="1">STDEV(C884:OFFSET(C884,D$4,0))/AVERAGE(C884:OFFSET(C884,D$4,0))</f>
        <v>1.506919954300413E-2</v>
      </c>
      <c r="E884" s="116">
        <v>4.1100000000000003</v>
      </c>
      <c r="F884" s="181">
        <v>1.1781513740218101E-2</v>
      </c>
      <c r="G884" s="34"/>
      <c r="H884" s="181"/>
      <c r="I884" s="5"/>
      <c r="J884" s="5"/>
      <c r="K884" s="5"/>
      <c r="L884" s="5"/>
      <c r="M884" s="5"/>
      <c r="N884" s="5"/>
      <c r="O884" s="5"/>
      <c r="P884" s="5"/>
      <c r="Q884" s="5"/>
      <c r="R884" s="5"/>
      <c r="S884" s="5"/>
      <c r="T884" s="5"/>
      <c r="U884" s="5"/>
      <c r="V884" s="5"/>
      <c r="W884" s="177"/>
      <c r="X884" s="5"/>
      <c r="Y884" s="177"/>
    </row>
    <row r="885" spans="1:25" ht="15" customHeight="1" x14ac:dyDescent="0.15">
      <c r="A885" s="116">
        <f t="shared" si="13"/>
        <v>2017</v>
      </c>
      <c r="B885" s="105">
        <v>42793</v>
      </c>
      <c r="C885" s="183">
        <v>2.98</v>
      </c>
      <c r="D885" s="181">
        <f ca="1">STDEV(C885:OFFSET(C885,D$4,0))/AVERAGE(C885:OFFSET(C885,D$4,0))</f>
        <v>1.4634989665312178E-2</v>
      </c>
      <c r="E885" s="116">
        <v>4.13</v>
      </c>
      <c r="F885" s="181">
        <v>1.21396637466846E-2</v>
      </c>
      <c r="G885" s="34"/>
      <c r="H885" s="181"/>
      <c r="I885" s="5"/>
      <c r="J885" s="5"/>
      <c r="K885" s="5"/>
      <c r="L885" s="5"/>
      <c r="M885" s="5"/>
      <c r="N885" s="5"/>
      <c r="O885" s="5"/>
      <c r="P885" s="5"/>
      <c r="Q885" s="5"/>
      <c r="R885" s="5"/>
      <c r="S885" s="5"/>
      <c r="T885" s="5"/>
      <c r="U885" s="5"/>
      <c r="V885" s="5"/>
      <c r="W885" s="177"/>
      <c r="X885" s="5"/>
      <c r="Y885" s="177"/>
    </row>
    <row r="886" spans="1:25" ht="15" customHeight="1" x14ac:dyDescent="0.15">
      <c r="A886" s="116">
        <f t="shared" si="13"/>
        <v>2017</v>
      </c>
      <c r="B886" s="105">
        <v>42790</v>
      </c>
      <c r="C886" s="183">
        <v>2.95</v>
      </c>
      <c r="D886" s="181">
        <f ca="1">STDEV(C886:OFFSET(C886,D$4,0))/AVERAGE(C886:OFFSET(C886,D$4,0))</f>
        <v>1.4952358279254724E-2</v>
      </c>
      <c r="E886" s="116">
        <v>4.0999999999999996</v>
      </c>
      <c r="F886" s="181">
        <v>1.2629347282250901E-2</v>
      </c>
      <c r="G886" s="34"/>
      <c r="H886" s="181"/>
      <c r="I886" s="5"/>
      <c r="J886" s="5"/>
      <c r="K886" s="5"/>
      <c r="L886" s="5"/>
      <c r="M886" s="5"/>
      <c r="N886" s="5"/>
      <c r="O886" s="5"/>
      <c r="P886" s="5"/>
      <c r="Q886" s="5"/>
      <c r="R886" s="5"/>
      <c r="S886" s="5"/>
      <c r="T886" s="5"/>
      <c r="U886" s="5"/>
      <c r="V886" s="5"/>
      <c r="W886" s="177"/>
      <c r="X886" s="5"/>
      <c r="Y886" s="177"/>
    </row>
    <row r="887" spans="1:25" ht="15" customHeight="1" x14ac:dyDescent="0.15">
      <c r="A887" s="116">
        <f t="shared" si="13"/>
        <v>2017</v>
      </c>
      <c r="B887" s="105">
        <v>42789</v>
      </c>
      <c r="C887" s="183">
        <v>3.02</v>
      </c>
      <c r="D887" s="181">
        <f ca="1">STDEV(C887:OFFSET(C887,D$4,0))/AVERAGE(C887:OFFSET(C887,D$4,0))</f>
        <v>1.4585436284047727E-2</v>
      </c>
      <c r="E887" s="116">
        <v>4.17</v>
      </c>
      <c r="F887" s="181">
        <v>1.27387335012084E-2</v>
      </c>
      <c r="G887" s="34"/>
      <c r="H887" s="181"/>
      <c r="I887" s="5"/>
      <c r="J887" s="5"/>
      <c r="K887" s="5"/>
      <c r="L887" s="5"/>
      <c r="M887" s="5"/>
      <c r="N887" s="5"/>
      <c r="O887" s="5"/>
      <c r="P887" s="5"/>
      <c r="Q887" s="5"/>
      <c r="R887" s="5"/>
      <c r="S887" s="5"/>
      <c r="T887" s="5"/>
      <c r="U887" s="5"/>
      <c r="V887" s="5"/>
      <c r="W887" s="177"/>
      <c r="X887" s="5"/>
      <c r="Y887" s="177"/>
    </row>
    <row r="888" spans="1:25" ht="15" customHeight="1" x14ac:dyDescent="0.15">
      <c r="A888" s="116">
        <f t="shared" si="13"/>
        <v>2017</v>
      </c>
      <c r="B888" s="105">
        <v>42788</v>
      </c>
      <c r="C888" s="183">
        <v>3.04</v>
      </c>
      <c r="D888" s="181">
        <f ca="1">STDEV(C888:OFFSET(C888,D$4,0))/AVERAGE(C888:OFFSET(C888,D$4,0))</f>
        <v>1.5066147713379075E-2</v>
      </c>
      <c r="E888" s="116">
        <v>4.18</v>
      </c>
      <c r="F888" s="181">
        <v>1.31640646649639E-2</v>
      </c>
      <c r="G888" s="34"/>
      <c r="H888" s="181"/>
      <c r="I888" s="5"/>
      <c r="J888" s="5"/>
      <c r="K888" s="5"/>
      <c r="L888" s="5"/>
      <c r="M888" s="5"/>
      <c r="N888" s="5"/>
      <c r="O888" s="5"/>
      <c r="P888" s="5"/>
      <c r="Q888" s="5"/>
      <c r="R888" s="5"/>
      <c r="S888" s="5"/>
      <c r="T888" s="5"/>
      <c r="U888" s="5"/>
      <c r="V888" s="5"/>
      <c r="W888" s="177"/>
      <c r="X888" s="5"/>
      <c r="Y888" s="177"/>
    </row>
    <row r="889" spans="1:25" ht="15" customHeight="1" x14ac:dyDescent="0.15">
      <c r="A889" s="116">
        <f t="shared" si="13"/>
        <v>2017</v>
      </c>
      <c r="B889" s="105">
        <v>42787</v>
      </c>
      <c r="C889" s="183">
        <v>3.04</v>
      </c>
      <c r="D889" s="181">
        <f ca="1">STDEV(C889:OFFSET(C889,D$4,0))/AVERAGE(C889:OFFSET(C889,D$4,0))</f>
        <v>1.5190086819746179E-2</v>
      </c>
      <c r="E889" s="116">
        <v>4.18</v>
      </c>
      <c r="F889" s="181">
        <v>1.32279475932837E-2</v>
      </c>
      <c r="G889" s="34"/>
      <c r="H889" s="181"/>
      <c r="I889" s="5"/>
      <c r="J889" s="5"/>
      <c r="K889" s="5"/>
      <c r="L889" s="5"/>
      <c r="M889" s="5"/>
      <c r="N889" s="5"/>
      <c r="O889" s="5"/>
      <c r="P889" s="5"/>
      <c r="Q889" s="5"/>
      <c r="R889" s="5"/>
      <c r="S889" s="5"/>
      <c r="T889" s="5"/>
      <c r="U889" s="5"/>
      <c r="V889" s="5"/>
      <c r="W889" s="177"/>
      <c r="X889" s="5"/>
      <c r="Y889" s="177"/>
    </row>
    <row r="890" spans="1:25" ht="15" customHeight="1" x14ac:dyDescent="0.15">
      <c r="A890" s="116">
        <f t="shared" si="13"/>
        <v>2017</v>
      </c>
      <c r="B890" s="105">
        <v>42783</v>
      </c>
      <c r="C890" s="183">
        <v>3.03</v>
      </c>
      <c r="D890" s="181">
        <f ca="1">STDEV(C890:OFFSET(C890,D$4,0))/AVERAGE(C890:OFFSET(C890,D$4,0))</f>
        <v>1.5772070411677587E-2</v>
      </c>
      <c r="E890" s="116">
        <v>4.18</v>
      </c>
      <c r="F890" s="181">
        <v>1.3478083359842101E-2</v>
      </c>
      <c r="G890" s="34"/>
      <c r="H890" s="181"/>
      <c r="I890" s="5"/>
      <c r="J890" s="5"/>
      <c r="K890" s="5"/>
      <c r="L890" s="5"/>
      <c r="M890" s="5"/>
      <c r="N890" s="5"/>
      <c r="O890" s="5"/>
      <c r="P890" s="5"/>
      <c r="Q890" s="5"/>
      <c r="R890" s="5"/>
      <c r="S890" s="5"/>
      <c r="T890" s="5"/>
      <c r="U890" s="5"/>
      <c r="V890" s="5"/>
      <c r="W890" s="177"/>
      <c r="X890" s="5"/>
      <c r="Y890" s="177"/>
    </row>
    <row r="891" spans="1:25" ht="15" customHeight="1" x14ac:dyDescent="0.15">
      <c r="A891" s="116">
        <f t="shared" si="13"/>
        <v>2017</v>
      </c>
      <c r="B891" s="105">
        <v>42782</v>
      </c>
      <c r="C891" s="183">
        <v>3.05</v>
      </c>
      <c r="D891" s="181">
        <f ca="1">STDEV(C891:OFFSET(C891,D$4,0))/AVERAGE(C891:OFFSET(C891,D$4,0))</f>
        <v>1.5817666941189659E-2</v>
      </c>
      <c r="E891" s="116">
        <v>4.2</v>
      </c>
      <c r="F891" s="181">
        <v>1.3478083359842101E-2</v>
      </c>
      <c r="G891" s="34"/>
      <c r="H891" s="181"/>
      <c r="I891" s="5"/>
      <c r="J891" s="5"/>
      <c r="K891" s="5"/>
      <c r="L891" s="5"/>
      <c r="M891" s="5"/>
      <c r="N891" s="5"/>
      <c r="O891" s="5"/>
      <c r="P891" s="5"/>
      <c r="Q891" s="5"/>
      <c r="R891" s="5"/>
      <c r="S891" s="5"/>
      <c r="T891" s="5"/>
      <c r="U891" s="5"/>
      <c r="V891" s="5"/>
      <c r="W891" s="177"/>
      <c r="X891" s="5"/>
      <c r="Y891" s="177"/>
    </row>
    <row r="892" spans="1:25" ht="15" customHeight="1" x14ac:dyDescent="0.15">
      <c r="A892" s="116">
        <f t="shared" si="13"/>
        <v>2017</v>
      </c>
      <c r="B892" s="105">
        <v>42781</v>
      </c>
      <c r="C892" s="183">
        <v>3.09</v>
      </c>
      <c r="D892" s="181">
        <f ca="1">STDEV(C892:OFFSET(C892,D$4,0))/AVERAGE(C892:OFFSET(C892,D$4,0))</f>
        <v>1.5783758811163152E-2</v>
      </c>
      <c r="E892" s="116">
        <v>4.24</v>
      </c>
      <c r="F892" s="181">
        <v>1.33922700664306E-2</v>
      </c>
      <c r="G892" s="34"/>
      <c r="H892" s="181"/>
      <c r="I892" s="5"/>
      <c r="J892" s="5"/>
      <c r="K892" s="5"/>
      <c r="L892" s="5"/>
      <c r="M892" s="5"/>
      <c r="N892" s="5"/>
      <c r="O892" s="5"/>
      <c r="P892" s="5"/>
      <c r="Q892" s="5"/>
      <c r="R892" s="5"/>
      <c r="S892" s="5"/>
      <c r="T892" s="5"/>
      <c r="U892" s="5"/>
      <c r="V892" s="5"/>
      <c r="W892" s="177"/>
      <c r="X892" s="5"/>
      <c r="Y892" s="177"/>
    </row>
    <row r="893" spans="1:25" ht="15" customHeight="1" x14ac:dyDescent="0.15">
      <c r="A893" s="116">
        <f t="shared" si="13"/>
        <v>2017</v>
      </c>
      <c r="B893" s="105">
        <v>42780</v>
      </c>
      <c r="C893" s="183">
        <v>3.07</v>
      </c>
      <c r="D893" s="181">
        <f ca="1">STDEV(C893:OFFSET(C893,D$4,0))/AVERAGE(C893:OFFSET(C893,D$4,0))</f>
        <v>1.5466954076814783E-2</v>
      </c>
      <c r="E893" s="116">
        <v>4.21</v>
      </c>
      <c r="F893" s="181">
        <v>1.2982407162057501E-2</v>
      </c>
      <c r="G893" s="34"/>
      <c r="H893" s="181"/>
      <c r="I893" s="5"/>
      <c r="J893" s="5"/>
      <c r="K893" s="5"/>
      <c r="L893" s="5"/>
      <c r="M893" s="5"/>
      <c r="N893" s="5"/>
      <c r="O893" s="5"/>
      <c r="P893" s="5"/>
      <c r="Q893" s="5"/>
      <c r="R893" s="5"/>
      <c r="S893" s="5"/>
      <c r="T893" s="5"/>
      <c r="U893" s="5"/>
      <c r="V893" s="5"/>
      <c r="W893" s="177"/>
      <c r="X893" s="5"/>
      <c r="Y893" s="177"/>
    </row>
    <row r="894" spans="1:25" ht="15" customHeight="1" x14ac:dyDescent="0.15">
      <c r="A894" s="116">
        <f t="shared" si="13"/>
        <v>2017</v>
      </c>
      <c r="B894" s="105">
        <v>42779</v>
      </c>
      <c r="C894" s="183">
        <v>3.03</v>
      </c>
      <c r="D894" s="181">
        <f ca="1">STDEV(C894:OFFSET(C894,D$4,0))/AVERAGE(C894:OFFSET(C894,D$4,0))</f>
        <v>1.5574069748969185E-2</v>
      </c>
      <c r="E894" s="116">
        <v>4.1900000000000004</v>
      </c>
      <c r="F894" s="181">
        <v>1.30664120145761E-2</v>
      </c>
      <c r="G894" s="34"/>
      <c r="H894" s="181"/>
      <c r="I894" s="5"/>
      <c r="J894" s="5"/>
      <c r="K894" s="5"/>
      <c r="L894" s="5"/>
      <c r="M894" s="5"/>
      <c r="N894" s="5"/>
      <c r="O894" s="5"/>
      <c r="P894" s="5"/>
      <c r="Q894" s="5"/>
      <c r="R894" s="5"/>
      <c r="S894" s="5"/>
      <c r="T894" s="5"/>
      <c r="U894" s="5"/>
      <c r="V894" s="5"/>
      <c r="W894" s="177"/>
      <c r="X894" s="5"/>
      <c r="Y894" s="177"/>
    </row>
    <row r="895" spans="1:25" ht="15" customHeight="1" x14ac:dyDescent="0.15">
      <c r="A895" s="116">
        <f t="shared" si="13"/>
        <v>2017</v>
      </c>
      <c r="B895" s="105">
        <v>42776</v>
      </c>
      <c r="C895" s="183">
        <v>3.01</v>
      </c>
      <c r="D895" s="181">
        <f ca="1">STDEV(C895:OFFSET(C895,D$4,0))/AVERAGE(C895:OFFSET(C895,D$4,0))</f>
        <v>1.5982724309262505E-2</v>
      </c>
      <c r="E895" s="116">
        <v>4.16</v>
      </c>
      <c r="F895" s="181">
        <v>1.33634604586525E-2</v>
      </c>
      <c r="G895" s="34"/>
      <c r="H895" s="181"/>
      <c r="I895" s="5"/>
      <c r="J895" s="5"/>
      <c r="K895" s="5"/>
      <c r="L895" s="5"/>
      <c r="M895" s="5"/>
      <c r="N895" s="5"/>
      <c r="O895" s="5"/>
      <c r="P895" s="5"/>
      <c r="Q895" s="5"/>
      <c r="R895" s="5"/>
      <c r="S895" s="5"/>
      <c r="T895" s="5"/>
      <c r="U895" s="5"/>
      <c r="V895" s="5"/>
      <c r="W895" s="177"/>
      <c r="X895" s="5"/>
      <c r="Y895" s="177"/>
    </row>
    <row r="896" spans="1:25" ht="15" customHeight="1" x14ac:dyDescent="0.15">
      <c r="A896" s="116">
        <f t="shared" si="13"/>
        <v>2017</v>
      </c>
      <c r="B896" s="105">
        <v>42775</v>
      </c>
      <c r="C896" s="183">
        <v>3.02</v>
      </c>
      <c r="D896" s="181">
        <f ca="1">STDEV(C896:OFFSET(C896,D$4,0))/AVERAGE(C896:OFFSET(C896,D$4,0))</f>
        <v>1.7161178417986169E-2</v>
      </c>
      <c r="E896" s="116">
        <v>4.16</v>
      </c>
      <c r="F896" s="181">
        <v>1.44968825667999E-2</v>
      </c>
      <c r="G896" s="34"/>
      <c r="H896" s="181"/>
      <c r="I896" s="5"/>
      <c r="J896" s="5"/>
      <c r="K896" s="5"/>
      <c r="L896" s="5"/>
      <c r="M896" s="5"/>
      <c r="N896" s="5"/>
      <c r="O896" s="5"/>
      <c r="P896" s="5"/>
      <c r="Q896" s="5"/>
      <c r="R896" s="5"/>
      <c r="S896" s="5"/>
      <c r="T896" s="5"/>
      <c r="U896" s="5"/>
      <c r="V896" s="5"/>
      <c r="W896" s="177"/>
      <c r="X896" s="5"/>
      <c r="Y896" s="177"/>
    </row>
    <row r="897" spans="1:25" ht="15" customHeight="1" x14ac:dyDescent="0.15">
      <c r="A897" s="116">
        <f t="shared" si="13"/>
        <v>2017</v>
      </c>
      <c r="B897" s="105">
        <v>42774</v>
      </c>
      <c r="C897" s="183">
        <v>2.96</v>
      </c>
      <c r="D897" s="181">
        <f ca="1">STDEV(C897:OFFSET(C897,D$4,0))/AVERAGE(C897:OFFSET(C897,D$4,0))</f>
        <v>1.7835717149095969E-2</v>
      </c>
      <c r="E897" s="116">
        <v>4.1100000000000003</v>
      </c>
      <c r="F897" s="181">
        <v>1.50724261708395E-2</v>
      </c>
      <c r="G897" s="34"/>
      <c r="H897" s="181"/>
      <c r="I897" s="5"/>
      <c r="J897" s="5"/>
      <c r="K897" s="5"/>
      <c r="L897" s="5"/>
      <c r="M897" s="5"/>
      <c r="N897" s="5"/>
      <c r="O897" s="5"/>
      <c r="P897" s="5"/>
      <c r="Q897" s="5"/>
      <c r="R897" s="5"/>
      <c r="S897" s="5"/>
      <c r="T897" s="5"/>
      <c r="U897" s="5"/>
      <c r="V897" s="5"/>
      <c r="W897" s="177"/>
      <c r="X897" s="5"/>
      <c r="Y897" s="177"/>
    </row>
    <row r="898" spans="1:25" ht="15" customHeight="1" x14ac:dyDescent="0.15">
      <c r="A898" s="116">
        <f t="shared" si="13"/>
        <v>2017</v>
      </c>
      <c r="B898" s="105">
        <v>42773</v>
      </c>
      <c r="C898" s="183">
        <v>3.02</v>
      </c>
      <c r="D898" s="181">
        <f ca="1">STDEV(C898:OFFSET(C898,D$4,0))/AVERAGE(C898:OFFSET(C898,D$4,0))</f>
        <v>1.7784589360698093E-2</v>
      </c>
      <c r="E898" s="116">
        <v>4.17</v>
      </c>
      <c r="F898" s="181">
        <v>1.54747626730431E-2</v>
      </c>
      <c r="G898" s="34"/>
      <c r="H898" s="181"/>
      <c r="I898" s="5"/>
      <c r="J898" s="5"/>
      <c r="K898" s="5"/>
      <c r="L898" s="5"/>
      <c r="M898" s="5"/>
      <c r="N898" s="5"/>
      <c r="O898" s="5"/>
      <c r="P898" s="5"/>
      <c r="Q898" s="5"/>
      <c r="R898" s="5"/>
      <c r="S898" s="5"/>
      <c r="T898" s="5"/>
      <c r="U898" s="5"/>
      <c r="V898" s="5"/>
      <c r="W898" s="177"/>
      <c r="X898" s="5"/>
      <c r="Y898" s="177"/>
    </row>
    <row r="899" spans="1:25" ht="15" customHeight="1" x14ac:dyDescent="0.15">
      <c r="A899" s="116">
        <f t="shared" si="13"/>
        <v>2017</v>
      </c>
      <c r="B899" s="105">
        <v>42772</v>
      </c>
      <c r="C899" s="183">
        <v>3.05</v>
      </c>
      <c r="D899" s="181">
        <f ca="1">STDEV(C899:OFFSET(C899,D$4,0))/AVERAGE(C899:OFFSET(C899,D$4,0))</f>
        <v>1.8267350601390373E-2</v>
      </c>
      <c r="E899" s="116">
        <v>4.2</v>
      </c>
      <c r="F899" s="181">
        <v>1.60308889775377E-2</v>
      </c>
      <c r="G899" s="34"/>
      <c r="H899" s="181"/>
      <c r="I899" s="5"/>
      <c r="J899" s="5"/>
      <c r="K899" s="5"/>
      <c r="L899" s="5"/>
      <c r="M899" s="5"/>
      <c r="N899" s="5"/>
      <c r="O899" s="5"/>
      <c r="P899" s="5"/>
      <c r="Q899" s="5"/>
      <c r="R899" s="5"/>
      <c r="S899" s="5"/>
      <c r="T899" s="5"/>
      <c r="U899" s="5"/>
      <c r="V899" s="5"/>
      <c r="W899" s="177"/>
      <c r="X899" s="5"/>
      <c r="Y899" s="177"/>
    </row>
    <row r="900" spans="1:25" ht="15" customHeight="1" x14ac:dyDescent="0.15">
      <c r="A900" s="116">
        <f t="shared" si="13"/>
        <v>2017</v>
      </c>
      <c r="B900" s="105">
        <v>42769</v>
      </c>
      <c r="C900" s="183">
        <v>3.11</v>
      </c>
      <c r="D900" s="181">
        <f ca="1">STDEV(C900:OFFSET(C900,D$4,0))/AVERAGE(C900:OFFSET(C900,D$4,0))</f>
        <v>1.9241053545518052E-2</v>
      </c>
      <c r="E900" s="116">
        <v>4.25</v>
      </c>
      <c r="F900" s="181">
        <v>1.6872504827750899E-2</v>
      </c>
      <c r="G900" s="34"/>
      <c r="H900" s="181"/>
      <c r="I900" s="5"/>
      <c r="J900" s="5"/>
      <c r="K900" s="5"/>
      <c r="L900" s="5"/>
      <c r="M900" s="5"/>
      <c r="N900" s="5"/>
      <c r="O900" s="5"/>
      <c r="P900" s="5"/>
      <c r="Q900" s="5"/>
      <c r="R900" s="5"/>
      <c r="S900" s="5"/>
      <c r="T900" s="5"/>
      <c r="U900" s="5"/>
      <c r="V900" s="5"/>
      <c r="W900" s="177"/>
      <c r="X900" s="5"/>
      <c r="Y900" s="177"/>
    </row>
    <row r="901" spans="1:25" ht="15" customHeight="1" x14ac:dyDescent="0.15">
      <c r="A901" s="116">
        <f t="shared" si="13"/>
        <v>2017</v>
      </c>
      <c r="B901" s="105">
        <v>42768</v>
      </c>
      <c r="C901" s="183">
        <v>3.09</v>
      </c>
      <c r="D901" s="181">
        <f ca="1">STDEV(C901:OFFSET(C901,D$4,0))/AVERAGE(C901:OFFSET(C901,D$4,0))</f>
        <v>1.936000100686814E-2</v>
      </c>
      <c r="E901" s="116">
        <v>4.22</v>
      </c>
      <c r="F901" s="181">
        <v>1.70536012539073E-2</v>
      </c>
      <c r="G901" s="34"/>
      <c r="H901" s="181"/>
      <c r="I901" s="5"/>
      <c r="J901" s="5"/>
      <c r="K901" s="5"/>
      <c r="L901" s="5"/>
      <c r="M901" s="5"/>
      <c r="N901" s="5"/>
      <c r="O901" s="5"/>
      <c r="P901" s="5"/>
      <c r="Q901" s="5"/>
      <c r="R901" s="5"/>
      <c r="S901" s="5"/>
      <c r="T901" s="5"/>
      <c r="U901" s="5"/>
      <c r="V901" s="5"/>
      <c r="W901" s="177"/>
      <c r="X901" s="5"/>
      <c r="Y901" s="177"/>
    </row>
    <row r="902" spans="1:25" ht="15" customHeight="1" x14ac:dyDescent="0.15">
      <c r="A902" s="116">
        <f t="shared" ref="A902:A965" si="14">YEAR(B902)</f>
        <v>2017</v>
      </c>
      <c r="B902" s="105">
        <v>42767</v>
      </c>
      <c r="C902" s="183">
        <v>3.08</v>
      </c>
      <c r="D902" s="181">
        <f ca="1">STDEV(C902:OFFSET(C902,D$4,0))/AVERAGE(C902:OFFSET(C902,D$4,0))</f>
        <v>2.0909978217077175E-2</v>
      </c>
      <c r="E902" s="116">
        <v>4.22</v>
      </c>
      <c r="F902" s="181">
        <v>1.8164760636117099E-2</v>
      </c>
      <c r="G902" s="34"/>
      <c r="H902" s="181"/>
      <c r="I902" s="5"/>
      <c r="J902" s="5"/>
      <c r="K902" s="5"/>
      <c r="L902" s="5"/>
      <c r="M902" s="5"/>
      <c r="N902" s="5"/>
      <c r="O902" s="5"/>
      <c r="P902" s="5"/>
      <c r="Q902" s="5"/>
      <c r="R902" s="5"/>
      <c r="S902" s="5"/>
      <c r="T902" s="5"/>
      <c r="U902" s="5"/>
      <c r="V902" s="5"/>
      <c r="W902" s="177"/>
      <c r="X902" s="5"/>
      <c r="Y902" s="177"/>
    </row>
    <row r="903" spans="1:25" ht="15" customHeight="1" x14ac:dyDescent="0.15">
      <c r="A903" s="116">
        <f t="shared" si="14"/>
        <v>2017</v>
      </c>
      <c r="B903" s="105">
        <v>42766</v>
      </c>
      <c r="C903" s="183">
        <v>3.05</v>
      </c>
      <c r="D903" s="181">
        <f ca="1">STDEV(C903:OFFSET(C903,D$4,0))/AVERAGE(C903:OFFSET(C903,D$4,0))</f>
        <v>2.1769011504113797E-2</v>
      </c>
      <c r="E903" s="116">
        <v>4.1900000000000004</v>
      </c>
      <c r="F903" s="181">
        <v>1.8783879161997401E-2</v>
      </c>
      <c r="G903" s="34"/>
      <c r="H903" s="181"/>
      <c r="I903" s="5"/>
      <c r="J903" s="5"/>
      <c r="K903" s="5"/>
      <c r="L903" s="5"/>
      <c r="M903" s="5"/>
      <c r="N903" s="5"/>
      <c r="O903" s="5"/>
      <c r="P903" s="5"/>
      <c r="Q903" s="5"/>
      <c r="R903" s="5"/>
      <c r="S903" s="5"/>
      <c r="T903" s="5"/>
      <c r="U903" s="5"/>
      <c r="V903" s="5"/>
      <c r="W903" s="177"/>
      <c r="X903" s="5"/>
      <c r="Y903" s="177"/>
    </row>
    <row r="904" spans="1:25" ht="15" customHeight="1" x14ac:dyDescent="0.15">
      <c r="A904" s="116">
        <f t="shared" si="14"/>
        <v>2017</v>
      </c>
      <c r="B904" s="105">
        <v>42765</v>
      </c>
      <c r="C904" s="183">
        <v>3.08</v>
      </c>
      <c r="D904" s="181">
        <f ca="1">STDEV(C904:OFFSET(C904,D$4,0))/AVERAGE(C904:OFFSET(C904,D$4,0))</f>
        <v>2.2297877547295168E-2</v>
      </c>
      <c r="E904" s="116">
        <v>4.21</v>
      </c>
      <c r="F904" s="181">
        <v>1.9407320981014602E-2</v>
      </c>
      <c r="G904" s="34"/>
      <c r="H904" s="181"/>
      <c r="I904" s="5"/>
      <c r="J904" s="5"/>
      <c r="K904" s="5"/>
      <c r="L904" s="5"/>
      <c r="M904" s="5"/>
      <c r="N904" s="5"/>
      <c r="O904" s="5"/>
      <c r="P904" s="5"/>
      <c r="Q904" s="5"/>
      <c r="R904" s="5"/>
      <c r="S904" s="5"/>
      <c r="T904" s="5"/>
      <c r="U904" s="5"/>
      <c r="V904" s="5"/>
      <c r="W904" s="177"/>
      <c r="X904" s="5"/>
      <c r="Y904" s="177"/>
    </row>
    <row r="905" spans="1:25" ht="15" customHeight="1" x14ac:dyDescent="0.15">
      <c r="A905" s="116">
        <f t="shared" si="14"/>
        <v>2017</v>
      </c>
      <c r="B905" s="105">
        <v>42762</v>
      </c>
      <c r="C905" s="183">
        <v>3.06</v>
      </c>
      <c r="D905" s="181">
        <f ca="1">STDEV(C905:OFFSET(C905,D$4,0))/AVERAGE(C905:OFFSET(C905,D$4,0))</f>
        <v>2.27608162798957E-2</v>
      </c>
      <c r="E905" s="116">
        <v>4.1900000000000004</v>
      </c>
      <c r="F905" s="181">
        <v>2.0065532936785199E-2</v>
      </c>
      <c r="G905" s="34"/>
      <c r="H905" s="181"/>
      <c r="I905" s="5"/>
      <c r="J905" s="5"/>
      <c r="K905" s="5"/>
      <c r="L905" s="5"/>
      <c r="M905" s="5"/>
      <c r="N905" s="5"/>
      <c r="O905" s="5"/>
      <c r="P905" s="5"/>
      <c r="Q905" s="5"/>
      <c r="R905" s="5"/>
      <c r="S905" s="5"/>
      <c r="T905" s="5"/>
      <c r="U905" s="5"/>
      <c r="V905" s="5"/>
      <c r="W905" s="177"/>
      <c r="X905" s="5"/>
      <c r="Y905" s="177"/>
    </row>
    <row r="906" spans="1:25" ht="15" customHeight="1" x14ac:dyDescent="0.15">
      <c r="A906" s="116">
        <f t="shared" si="14"/>
        <v>2017</v>
      </c>
      <c r="B906" s="105">
        <v>42761</v>
      </c>
      <c r="C906" s="183">
        <v>3.08</v>
      </c>
      <c r="D906" s="181">
        <f ca="1">STDEV(C906:OFFSET(C906,D$4,0))/AVERAGE(C906:OFFSET(C906,D$4,0))</f>
        <v>2.3470615214711318E-2</v>
      </c>
      <c r="E906" s="116">
        <v>4.22</v>
      </c>
      <c r="F906" s="181">
        <v>2.0900069593831502E-2</v>
      </c>
      <c r="G906" s="34"/>
      <c r="H906" s="181"/>
      <c r="I906" s="5"/>
      <c r="J906" s="5"/>
      <c r="K906" s="5"/>
      <c r="L906" s="5"/>
      <c r="M906" s="5"/>
      <c r="N906" s="5"/>
      <c r="O906" s="5"/>
      <c r="P906" s="5"/>
      <c r="Q906" s="5"/>
      <c r="R906" s="5"/>
      <c r="S906" s="5"/>
      <c r="T906" s="5"/>
      <c r="U906" s="5"/>
      <c r="V906" s="5"/>
      <c r="W906" s="177"/>
      <c r="X906" s="5"/>
      <c r="Y906" s="177"/>
    </row>
    <row r="907" spans="1:25" ht="15" customHeight="1" x14ac:dyDescent="0.15">
      <c r="A907" s="116">
        <f t="shared" si="14"/>
        <v>2017</v>
      </c>
      <c r="B907" s="105">
        <v>42760</v>
      </c>
      <c r="C907" s="183">
        <v>3.1</v>
      </c>
      <c r="D907" s="181">
        <f ca="1">STDEV(C907:OFFSET(C907,D$4,0))/AVERAGE(C907:OFFSET(C907,D$4,0))</f>
        <v>2.4104912220205804E-2</v>
      </c>
      <c r="E907" s="116">
        <v>4.2300000000000004</v>
      </c>
      <c r="F907" s="181">
        <v>2.1528095181526E-2</v>
      </c>
      <c r="G907" s="34"/>
      <c r="H907" s="181"/>
      <c r="I907" s="5"/>
      <c r="J907" s="5"/>
      <c r="K907" s="5"/>
      <c r="L907" s="5"/>
      <c r="M907" s="5"/>
      <c r="N907" s="5"/>
      <c r="O907" s="5"/>
      <c r="P907" s="5"/>
      <c r="Q907" s="5"/>
      <c r="R907" s="5"/>
      <c r="S907" s="5"/>
      <c r="T907" s="5"/>
      <c r="U907" s="5"/>
      <c r="V907" s="5"/>
      <c r="W907" s="177"/>
      <c r="X907" s="5"/>
      <c r="Y907" s="177"/>
    </row>
    <row r="908" spans="1:25" ht="15" customHeight="1" x14ac:dyDescent="0.15">
      <c r="A908" s="116">
        <f t="shared" si="14"/>
        <v>2017</v>
      </c>
      <c r="B908" s="105">
        <v>42759</v>
      </c>
      <c r="C908" s="183">
        <v>3.05</v>
      </c>
      <c r="D908" s="181">
        <f ca="1">STDEV(C908:OFFSET(C908,D$4,0))/AVERAGE(C908:OFFSET(C908,D$4,0))</f>
        <v>2.4104912220205804E-2</v>
      </c>
      <c r="E908" s="116">
        <v>4.17</v>
      </c>
      <c r="F908" s="181">
        <v>2.1641739506936802E-2</v>
      </c>
      <c r="G908" s="34"/>
      <c r="H908" s="181"/>
      <c r="I908" s="5"/>
      <c r="J908" s="5"/>
      <c r="K908" s="5"/>
      <c r="L908" s="5"/>
      <c r="M908" s="5"/>
      <c r="N908" s="5"/>
      <c r="O908" s="5"/>
      <c r="P908" s="5"/>
      <c r="Q908" s="5"/>
      <c r="R908" s="5"/>
      <c r="S908" s="5"/>
      <c r="T908" s="5"/>
      <c r="U908" s="5"/>
      <c r="V908" s="5"/>
      <c r="W908" s="177"/>
      <c r="X908" s="5"/>
      <c r="Y908" s="177"/>
    </row>
    <row r="909" spans="1:25" ht="15" customHeight="1" x14ac:dyDescent="0.15">
      <c r="A909" s="116">
        <f t="shared" si="14"/>
        <v>2017</v>
      </c>
      <c r="B909" s="105">
        <v>42758</v>
      </c>
      <c r="C909" s="183">
        <v>2.99</v>
      </c>
      <c r="D909" s="181">
        <f ca="1">STDEV(C909:OFFSET(C909,D$4,0))/AVERAGE(C909:OFFSET(C909,D$4,0))</f>
        <v>2.4248805386509191E-2</v>
      </c>
      <c r="E909" s="116">
        <v>4.0999999999999996</v>
      </c>
      <c r="F909" s="181">
        <v>2.1596771137173901E-2</v>
      </c>
      <c r="G909" s="34"/>
      <c r="H909" s="181"/>
      <c r="I909" s="5"/>
      <c r="J909" s="5"/>
      <c r="K909" s="5"/>
      <c r="L909" s="5"/>
      <c r="M909" s="5"/>
      <c r="N909" s="5"/>
      <c r="O909" s="5"/>
      <c r="P909" s="5"/>
      <c r="Q909" s="5"/>
      <c r="R909" s="5"/>
      <c r="S909" s="5"/>
      <c r="T909" s="5"/>
      <c r="U909" s="5"/>
      <c r="V909" s="5"/>
      <c r="W909" s="177"/>
      <c r="X909" s="5"/>
      <c r="Y909" s="177"/>
    </row>
    <row r="910" spans="1:25" ht="15" customHeight="1" x14ac:dyDescent="0.15">
      <c r="A910" s="116">
        <f t="shared" si="14"/>
        <v>2017</v>
      </c>
      <c r="B910" s="105">
        <v>42755</v>
      </c>
      <c r="C910" s="183">
        <v>3.05</v>
      </c>
      <c r="D910" s="181">
        <f ca="1">STDEV(C910:OFFSET(C910,D$4,0))/AVERAGE(C910:OFFSET(C910,D$4,0))</f>
        <v>2.3802111342023414E-2</v>
      </c>
      <c r="E910" s="116">
        <v>4.16</v>
      </c>
      <c r="F910" s="181">
        <v>2.1279384645181899E-2</v>
      </c>
      <c r="G910" s="34"/>
      <c r="H910" s="181"/>
      <c r="I910" s="5"/>
      <c r="J910" s="5"/>
      <c r="K910" s="5"/>
      <c r="L910" s="5"/>
      <c r="M910" s="5"/>
      <c r="N910" s="5"/>
      <c r="O910" s="5"/>
      <c r="P910" s="5"/>
      <c r="Q910" s="5"/>
      <c r="R910" s="5"/>
      <c r="S910" s="5"/>
      <c r="T910" s="5"/>
      <c r="U910" s="5"/>
      <c r="V910" s="5"/>
      <c r="W910" s="177"/>
      <c r="X910" s="5"/>
      <c r="Y910" s="177"/>
    </row>
    <row r="911" spans="1:25" ht="15" customHeight="1" x14ac:dyDescent="0.15">
      <c r="A911" s="116">
        <f t="shared" si="14"/>
        <v>2017</v>
      </c>
      <c r="B911" s="105">
        <v>42754</v>
      </c>
      <c r="C911" s="183">
        <v>3.04</v>
      </c>
      <c r="D911" s="181">
        <f ca="1">STDEV(C911:OFFSET(C911,D$4,0))/AVERAGE(C911:OFFSET(C911,D$4,0))</f>
        <v>2.3802111342023414E-2</v>
      </c>
      <c r="E911" s="116">
        <v>4.1500000000000004</v>
      </c>
      <c r="F911" s="181">
        <v>2.1236447395013101E-2</v>
      </c>
      <c r="G911" s="34"/>
      <c r="H911" s="181"/>
      <c r="I911" s="5"/>
      <c r="J911" s="5"/>
      <c r="K911" s="5"/>
      <c r="L911" s="5"/>
      <c r="M911" s="5"/>
      <c r="N911" s="5"/>
      <c r="O911" s="5"/>
      <c r="P911" s="5"/>
      <c r="Q911" s="5"/>
      <c r="R911" s="5"/>
      <c r="S911" s="5"/>
      <c r="T911" s="5"/>
      <c r="U911" s="5"/>
      <c r="V911" s="5"/>
      <c r="W911" s="177"/>
      <c r="X911" s="5"/>
      <c r="Y911" s="177"/>
    </row>
    <row r="912" spans="1:25" ht="15" customHeight="1" x14ac:dyDescent="0.15">
      <c r="A912" s="116">
        <f t="shared" si="14"/>
        <v>2017</v>
      </c>
      <c r="B912" s="105">
        <v>42753</v>
      </c>
      <c r="C912" s="183">
        <v>3</v>
      </c>
      <c r="D912" s="181">
        <f ca="1">STDEV(C912:OFFSET(C912,D$4,0))/AVERAGE(C912:OFFSET(C912,D$4,0))</f>
        <v>2.3738327859408295E-2</v>
      </c>
      <c r="E912" s="116">
        <v>4.0999999999999996</v>
      </c>
      <c r="F912" s="181">
        <v>2.1152525459426901E-2</v>
      </c>
      <c r="G912" s="34"/>
      <c r="H912" s="181"/>
      <c r="I912" s="5"/>
      <c r="J912" s="5"/>
      <c r="K912" s="5"/>
      <c r="L912" s="5"/>
      <c r="M912" s="5"/>
      <c r="N912" s="5"/>
      <c r="O912" s="5"/>
      <c r="P912" s="5"/>
      <c r="Q912" s="5"/>
      <c r="R912" s="5"/>
      <c r="S912" s="5"/>
      <c r="T912" s="5"/>
      <c r="U912" s="5"/>
      <c r="V912" s="5"/>
      <c r="W912" s="177"/>
      <c r="X912" s="5"/>
      <c r="Y912" s="177"/>
    </row>
    <row r="913" spans="1:25" ht="15" customHeight="1" x14ac:dyDescent="0.15">
      <c r="A913" s="116">
        <f t="shared" si="14"/>
        <v>2017</v>
      </c>
      <c r="B913" s="105">
        <v>42752</v>
      </c>
      <c r="C913" s="183">
        <v>2.93</v>
      </c>
      <c r="D913" s="181">
        <f ca="1">STDEV(C913:OFFSET(C913,D$4,0))/AVERAGE(C913:OFFSET(C913,D$4,0))</f>
        <v>2.3394327315716165E-2</v>
      </c>
      <c r="E913" s="116">
        <v>4.05</v>
      </c>
      <c r="F913" s="181">
        <v>2.0754648658939199E-2</v>
      </c>
      <c r="G913" s="34"/>
      <c r="H913" s="181"/>
      <c r="I913" s="5"/>
      <c r="J913" s="5"/>
      <c r="K913" s="5"/>
      <c r="L913" s="5"/>
      <c r="M913" s="5"/>
      <c r="N913" s="5"/>
      <c r="O913" s="5"/>
      <c r="P913" s="5"/>
      <c r="Q913" s="5"/>
      <c r="R913" s="5"/>
      <c r="S913" s="5"/>
      <c r="T913" s="5"/>
      <c r="U913" s="5"/>
      <c r="V913" s="5"/>
      <c r="W913" s="177"/>
      <c r="X913" s="5"/>
      <c r="Y913" s="177"/>
    </row>
    <row r="914" spans="1:25" ht="15" customHeight="1" x14ac:dyDescent="0.15">
      <c r="A914" s="116">
        <f t="shared" si="14"/>
        <v>2017</v>
      </c>
      <c r="B914" s="105">
        <v>42748</v>
      </c>
      <c r="C914" s="183">
        <v>2.99</v>
      </c>
      <c r="D914" s="181">
        <f ca="1">STDEV(C914:OFFSET(C914,D$4,0))/AVERAGE(C914:OFFSET(C914,D$4,0))</f>
        <v>2.1982948170997819E-2</v>
      </c>
      <c r="E914" s="116">
        <v>4.0999999999999996</v>
      </c>
      <c r="F914" s="181">
        <v>1.9342694567547801E-2</v>
      </c>
      <c r="G914" s="34"/>
      <c r="H914" s="181"/>
      <c r="I914" s="5"/>
      <c r="J914" s="5"/>
      <c r="K914" s="5"/>
      <c r="L914" s="5"/>
      <c r="M914" s="5"/>
      <c r="N914" s="5"/>
      <c r="O914" s="5"/>
      <c r="P914" s="5"/>
      <c r="Q914" s="5"/>
      <c r="R914" s="5"/>
      <c r="S914" s="5"/>
      <c r="T914" s="5"/>
      <c r="U914" s="5"/>
      <c r="V914" s="5"/>
      <c r="W914" s="177"/>
      <c r="X914" s="5"/>
      <c r="Y914" s="177"/>
    </row>
    <row r="915" spans="1:25" ht="15" customHeight="1" x14ac:dyDescent="0.15">
      <c r="A915" s="116">
        <f t="shared" si="14"/>
        <v>2017</v>
      </c>
      <c r="B915" s="105">
        <v>42747</v>
      </c>
      <c r="C915" s="183">
        <v>3.01</v>
      </c>
      <c r="D915" s="181">
        <f ca="1">STDEV(C915:OFFSET(C915,D$4,0))/AVERAGE(C915:OFFSET(C915,D$4,0))</f>
        <v>2.2656622549485139E-2</v>
      </c>
      <c r="E915" s="116">
        <v>4.08</v>
      </c>
      <c r="F915" s="181">
        <v>1.8769067413669401E-2</v>
      </c>
      <c r="G915" s="34"/>
      <c r="H915" s="181"/>
      <c r="I915" s="5"/>
      <c r="J915" s="5"/>
      <c r="K915" s="5"/>
      <c r="L915" s="5"/>
      <c r="M915" s="5"/>
      <c r="N915" s="5"/>
      <c r="O915" s="5"/>
      <c r="P915" s="5"/>
      <c r="Q915" s="5"/>
      <c r="R915" s="5"/>
      <c r="S915" s="5"/>
      <c r="T915" s="5"/>
      <c r="U915" s="5"/>
      <c r="V915" s="5"/>
      <c r="W915" s="177"/>
      <c r="X915" s="5"/>
      <c r="Y915" s="177"/>
    </row>
    <row r="916" spans="1:25" ht="15" customHeight="1" x14ac:dyDescent="0.15">
      <c r="A916" s="116">
        <f t="shared" si="14"/>
        <v>2017</v>
      </c>
      <c r="B916" s="105">
        <v>42746</v>
      </c>
      <c r="C916" s="183">
        <v>2.96</v>
      </c>
      <c r="D916" s="181">
        <f ca="1">STDEV(C916:OFFSET(C916,D$4,0))/AVERAGE(C916:OFFSET(C916,D$4,0))</f>
        <v>2.289121514751654E-2</v>
      </c>
      <c r="E916" s="116">
        <v>4.08</v>
      </c>
      <c r="F916" s="181">
        <v>1.7698200404265899E-2</v>
      </c>
      <c r="G916" s="34"/>
      <c r="H916" s="181"/>
      <c r="I916" s="5"/>
      <c r="J916" s="5"/>
      <c r="K916" s="5"/>
      <c r="L916" s="5"/>
      <c r="M916" s="5"/>
      <c r="N916" s="5"/>
      <c r="O916" s="5"/>
      <c r="P916" s="5"/>
      <c r="Q916" s="5"/>
      <c r="R916" s="5"/>
      <c r="S916" s="5"/>
      <c r="T916" s="5"/>
      <c r="U916" s="5"/>
      <c r="V916" s="5"/>
      <c r="W916" s="177"/>
      <c r="X916" s="5"/>
      <c r="Y916" s="177"/>
    </row>
    <row r="917" spans="1:25" ht="15" customHeight="1" x14ac:dyDescent="0.15">
      <c r="A917" s="116">
        <f t="shared" si="14"/>
        <v>2017</v>
      </c>
      <c r="B917" s="105">
        <v>42745</v>
      </c>
      <c r="C917" s="183">
        <v>2.97</v>
      </c>
      <c r="D917" s="181">
        <f ca="1">STDEV(C917:OFFSET(C917,D$4,0))/AVERAGE(C917:OFFSET(C917,D$4,0))</f>
        <v>2.2177799094183683E-2</v>
      </c>
      <c r="E917" s="116">
        <v>4.09</v>
      </c>
      <c r="F917" s="181">
        <v>1.6414012844254498E-2</v>
      </c>
      <c r="G917" s="34"/>
      <c r="H917" s="181"/>
      <c r="I917" s="5"/>
      <c r="J917" s="5"/>
      <c r="K917" s="5"/>
      <c r="L917" s="5"/>
      <c r="M917" s="5"/>
      <c r="N917" s="5"/>
      <c r="O917" s="5"/>
      <c r="P917" s="5"/>
      <c r="Q917" s="5"/>
      <c r="R917" s="5"/>
      <c r="S917" s="5"/>
      <c r="T917" s="5"/>
      <c r="U917" s="5"/>
      <c r="V917" s="5"/>
      <c r="W917" s="177"/>
      <c r="X917" s="5"/>
      <c r="Y917" s="177"/>
    </row>
    <row r="918" spans="1:25" ht="15" customHeight="1" x14ac:dyDescent="0.15">
      <c r="A918" s="116">
        <f t="shared" si="14"/>
        <v>2017</v>
      </c>
      <c r="B918" s="105">
        <v>42744</v>
      </c>
      <c r="C918" s="183">
        <v>2.97</v>
      </c>
      <c r="D918" s="181">
        <f ca="1">STDEV(C918:OFFSET(C918,D$4,0))/AVERAGE(C918:OFFSET(C918,D$4,0))</f>
        <v>2.1510963392948803E-2</v>
      </c>
      <c r="E918" s="116">
        <v>4.09</v>
      </c>
      <c r="F918" s="181">
        <v>1.5140010233700801E-2</v>
      </c>
      <c r="G918" s="34"/>
      <c r="H918" s="181"/>
      <c r="I918" s="5"/>
      <c r="J918" s="5"/>
      <c r="K918" s="5"/>
      <c r="L918" s="5"/>
      <c r="M918" s="5"/>
      <c r="N918" s="5"/>
      <c r="O918" s="5"/>
      <c r="P918" s="5"/>
      <c r="Q918" s="5"/>
      <c r="R918" s="5"/>
      <c r="S918" s="5"/>
      <c r="T918" s="5"/>
      <c r="U918" s="5"/>
      <c r="V918" s="5"/>
      <c r="W918" s="177"/>
      <c r="X918" s="5"/>
      <c r="Y918" s="177"/>
    </row>
    <row r="919" spans="1:25" ht="15" customHeight="1" x14ac:dyDescent="0.15">
      <c r="A919" s="116">
        <f t="shared" si="14"/>
        <v>2017</v>
      </c>
      <c r="B919" s="105">
        <v>42741</v>
      </c>
      <c r="C919" s="183">
        <v>3</v>
      </c>
      <c r="D919" s="181">
        <f ca="1">STDEV(C919:OFFSET(C919,D$4,0))/AVERAGE(C919:OFFSET(C919,D$4,0))</f>
        <v>2.1044891877863129E-2</v>
      </c>
      <c r="E919" s="116">
        <v>4.13</v>
      </c>
      <c r="F919" s="181">
        <v>1.37200434406141E-2</v>
      </c>
      <c r="G919" s="34"/>
      <c r="H919" s="181"/>
      <c r="I919" s="5"/>
      <c r="J919" s="5"/>
      <c r="K919" s="5"/>
      <c r="L919" s="5"/>
      <c r="M919" s="5"/>
      <c r="N919" s="5"/>
      <c r="O919" s="5"/>
      <c r="P919" s="5"/>
      <c r="Q919" s="5"/>
      <c r="R919" s="5"/>
      <c r="S919" s="5"/>
      <c r="T919" s="5"/>
      <c r="U919" s="5"/>
      <c r="V919" s="5"/>
      <c r="W919" s="177"/>
      <c r="X919" s="5"/>
      <c r="Y919" s="177"/>
    </row>
    <row r="920" spans="1:25" ht="15" customHeight="1" x14ac:dyDescent="0.15">
      <c r="A920" s="116">
        <f t="shared" si="14"/>
        <v>2017</v>
      </c>
      <c r="B920" s="105">
        <v>42740</v>
      </c>
      <c r="C920" s="183">
        <v>2.96</v>
      </c>
      <c r="D920" s="181">
        <f ca="1">STDEV(C920:OFFSET(C920,D$4,0))/AVERAGE(C920:OFFSET(C920,D$4,0))</f>
        <v>2.1044891877863126E-2</v>
      </c>
      <c r="E920" s="116">
        <v>4.0999999999999996</v>
      </c>
      <c r="F920" s="181">
        <v>1.28827362473045E-2</v>
      </c>
      <c r="G920" s="34"/>
      <c r="H920" s="181"/>
      <c r="I920" s="5"/>
      <c r="J920" s="5"/>
      <c r="K920" s="5"/>
      <c r="L920" s="5"/>
      <c r="M920" s="5"/>
      <c r="N920" s="5"/>
      <c r="O920" s="5"/>
      <c r="P920" s="5"/>
      <c r="Q920" s="5"/>
      <c r="R920" s="5"/>
      <c r="S920" s="5"/>
      <c r="T920" s="5"/>
      <c r="U920" s="5"/>
      <c r="V920" s="5"/>
      <c r="W920" s="177"/>
      <c r="X920" s="5"/>
      <c r="Y920" s="177"/>
    </row>
    <row r="921" spans="1:25" ht="15" customHeight="1" x14ac:dyDescent="0.15">
      <c r="A921" s="116">
        <f t="shared" si="14"/>
        <v>2017</v>
      </c>
      <c r="B921" s="105">
        <v>42739</v>
      </c>
      <c r="C921" s="183">
        <v>3.05</v>
      </c>
      <c r="D921" s="181">
        <f ca="1">STDEV(C921:OFFSET(C921,D$4,0))/AVERAGE(C921:OFFSET(C921,D$4,0))</f>
        <v>2.023443554153374E-2</v>
      </c>
      <c r="E921" s="116">
        <v>4.18</v>
      </c>
      <c r="F921" s="181">
        <v>1.12603419578679E-2</v>
      </c>
      <c r="G921" s="34"/>
      <c r="H921" s="181"/>
      <c r="I921" s="5"/>
      <c r="J921" s="5"/>
      <c r="K921" s="5"/>
      <c r="L921" s="5"/>
      <c r="M921" s="5"/>
      <c r="N921" s="5"/>
      <c r="O921" s="5"/>
      <c r="P921" s="5"/>
      <c r="Q921" s="5"/>
      <c r="R921" s="5"/>
      <c r="S921" s="5"/>
      <c r="T921" s="5"/>
      <c r="U921" s="5"/>
      <c r="V921" s="5"/>
      <c r="W921" s="5"/>
      <c r="X921" s="5"/>
      <c r="Y921" s="5"/>
    </row>
    <row r="922" spans="1:25" ht="15" customHeight="1" x14ac:dyDescent="0.15">
      <c r="A922" s="116">
        <f t="shared" si="14"/>
        <v>2017</v>
      </c>
      <c r="B922" s="105">
        <v>42738</v>
      </c>
      <c r="C922" s="183">
        <v>3.04</v>
      </c>
      <c r="D922" s="181">
        <f ca="1">STDEV(C922:OFFSET(C922,D$4,0))/AVERAGE(C922:OFFSET(C922,D$4,0))</f>
        <v>2.0580896598030429E-2</v>
      </c>
      <c r="E922" s="116">
        <v>4.18</v>
      </c>
      <c r="F922" s="181">
        <v>1.11527095202218E-2</v>
      </c>
      <c r="G922" s="34"/>
      <c r="H922" s="181"/>
      <c r="I922" s="5"/>
      <c r="J922" s="5"/>
      <c r="K922" s="5"/>
      <c r="L922" s="5"/>
      <c r="M922" s="5"/>
      <c r="N922" s="5"/>
      <c r="O922" s="5"/>
      <c r="P922" s="5"/>
      <c r="Q922" s="5"/>
      <c r="R922" s="5"/>
      <c r="S922" s="5"/>
      <c r="T922" s="5"/>
      <c r="U922" s="5"/>
      <c r="V922" s="5"/>
      <c r="W922" s="5"/>
      <c r="X922" s="5"/>
      <c r="Y922" s="5"/>
    </row>
    <row r="923" spans="1:25" ht="15" customHeight="1" x14ac:dyDescent="0.15">
      <c r="A923" s="116">
        <f t="shared" si="14"/>
        <v>2016</v>
      </c>
      <c r="B923" s="105">
        <v>42734</v>
      </c>
      <c r="C923" s="183">
        <v>3.06</v>
      </c>
      <c r="D923" s="181">
        <f ca="1">STDEV(C923:OFFSET(C923,D$4,0))/AVERAGE(C923:OFFSET(C923,D$4,0))</f>
        <v>2.2500441083268298E-2</v>
      </c>
      <c r="E923" s="116">
        <v>4.1900000000000004</v>
      </c>
      <c r="F923" s="181">
        <v>1.1732793918555799E-2</v>
      </c>
      <c r="G923" s="34"/>
      <c r="H923" s="181"/>
      <c r="I923" s="5"/>
      <c r="J923" s="5"/>
      <c r="K923" s="5"/>
      <c r="L923" s="5"/>
      <c r="M923" s="5"/>
      <c r="N923" s="5"/>
      <c r="O923" s="5"/>
      <c r="P923" s="5"/>
      <c r="Q923" s="5"/>
      <c r="R923" s="5"/>
      <c r="S923" s="5"/>
      <c r="T923" s="5"/>
      <c r="U923" s="5"/>
      <c r="V923" s="5"/>
      <c r="W923" s="5"/>
      <c r="X923" s="5"/>
      <c r="Y923" s="5"/>
    </row>
    <row r="924" spans="1:25" ht="15" customHeight="1" x14ac:dyDescent="0.15">
      <c r="A924" s="116">
        <f t="shared" si="14"/>
        <v>2016</v>
      </c>
      <c r="B924" s="105">
        <v>42733</v>
      </c>
      <c r="C924" s="183">
        <v>3.08</v>
      </c>
      <c r="D924" s="181">
        <f ca="1">STDEV(C924:OFFSET(C924,D$4,0))/AVERAGE(C924:OFFSET(C924,D$4,0))</f>
        <v>2.3327088620747605E-2</v>
      </c>
      <c r="E924" s="116">
        <v>4.22</v>
      </c>
      <c r="F924" s="181">
        <v>1.1732793918555799E-2</v>
      </c>
      <c r="G924" s="34"/>
      <c r="H924" s="181"/>
      <c r="I924" s="5"/>
      <c r="J924" s="5"/>
      <c r="K924" s="5"/>
      <c r="L924" s="5"/>
      <c r="M924" s="5"/>
      <c r="N924" s="5"/>
      <c r="O924" s="5"/>
      <c r="P924" s="5"/>
      <c r="Q924" s="5"/>
      <c r="R924" s="5"/>
      <c r="S924" s="5"/>
      <c r="T924" s="5"/>
      <c r="U924" s="5"/>
      <c r="V924" s="5"/>
      <c r="W924" s="5"/>
      <c r="X924" s="5"/>
      <c r="Y924" s="5"/>
    </row>
    <row r="925" spans="1:25" ht="15" customHeight="1" x14ac:dyDescent="0.15">
      <c r="A925" s="116">
        <f t="shared" si="14"/>
        <v>2016</v>
      </c>
      <c r="B925" s="105">
        <v>42732</v>
      </c>
      <c r="C925" s="183">
        <v>3.09</v>
      </c>
      <c r="D925" s="181">
        <f ca="1">STDEV(C925:OFFSET(C925,D$4,0))/AVERAGE(C925:OFFSET(C925,D$4,0))</f>
        <v>2.3824065127959492E-2</v>
      </c>
      <c r="E925" s="116">
        <v>4.2300000000000004</v>
      </c>
      <c r="F925" s="181">
        <v>1.1854809212986E-2</v>
      </c>
      <c r="G925" s="34"/>
      <c r="H925" s="181"/>
      <c r="I925" s="5"/>
      <c r="J925" s="5"/>
      <c r="K925" s="5"/>
      <c r="L925" s="5"/>
      <c r="M925" s="5"/>
      <c r="N925" s="5"/>
      <c r="O925" s="5"/>
      <c r="P925" s="5"/>
      <c r="Q925" s="5"/>
      <c r="R925" s="5"/>
      <c r="S925" s="5"/>
      <c r="T925" s="5"/>
      <c r="U925" s="5"/>
      <c r="V925" s="5"/>
      <c r="W925" s="5"/>
      <c r="X925" s="5"/>
      <c r="Y925" s="5"/>
    </row>
    <row r="926" spans="1:25" ht="15" customHeight="1" x14ac:dyDescent="0.15">
      <c r="A926" s="116">
        <f t="shared" si="14"/>
        <v>2016</v>
      </c>
      <c r="B926" s="105">
        <v>42731</v>
      </c>
      <c r="C926" s="183">
        <v>3.14</v>
      </c>
      <c r="D926" s="181">
        <f ca="1">STDEV(C926:OFFSET(C926,D$4,0))/AVERAGE(C926:OFFSET(C926,D$4,0))</f>
        <v>2.4980356499671272E-2</v>
      </c>
      <c r="E926" s="116">
        <v>4.29</v>
      </c>
      <c r="F926" s="181">
        <v>1.30303537793064E-2</v>
      </c>
      <c r="G926" s="34"/>
      <c r="H926" s="181"/>
      <c r="I926" s="5"/>
      <c r="J926" s="5"/>
      <c r="K926" s="5"/>
      <c r="L926" s="5"/>
      <c r="M926" s="5"/>
      <c r="N926" s="5"/>
      <c r="O926" s="5"/>
      <c r="P926" s="5"/>
      <c r="Q926" s="5"/>
      <c r="R926" s="5"/>
      <c r="S926" s="5"/>
      <c r="T926" s="5"/>
      <c r="U926" s="5"/>
      <c r="V926" s="5"/>
      <c r="W926" s="5"/>
      <c r="X926" s="5"/>
      <c r="Y926" s="5"/>
    </row>
    <row r="927" spans="1:25" ht="15" customHeight="1" x14ac:dyDescent="0.15">
      <c r="A927" s="116">
        <f t="shared" si="14"/>
        <v>2016</v>
      </c>
      <c r="B927" s="105">
        <v>42727</v>
      </c>
      <c r="C927" s="183">
        <v>3.12</v>
      </c>
      <c r="D927" s="181">
        <f ca="1">STDEV(C927:OFFSET(C927,D$4,0))/AVERAGE(C927:OFFSET(C927,D$4,0))</f>
        <v>2.6826863062807349E-2</v>
      </c>
      <c r="E927" s="116">
        <v>4.26</v>
      </c>
      <c r="F927" s="181">
        <v>1.4631824518590001E-2</v>
      </c>
      <c r="G927" s="34"/>
      <c r="H927" s="181"/>
      <c r="I927" s="5"/>
      <c r="J927" s="5"/>
      <c r="K927" s="5"/>
      <c r="L927" s="5"/>
      <c r="M927" s="5"/>
      <c r="N927" s="5"/>
      <c r="O927" s="5"/>
      <c r="P927" s="5"/>
      <c r="Q927" s="5"/>
      <c r="R927" s="5"/>
      <c r="S927" s="5"/>
      <c r="T927" s="5"/>
      <c r="U927" s="5"/>
      <c r="V927" s="5"/>
      <c r="W927" s="5"/>
      <c r="X927" s="5"/>
      <c r="Y927" s="5"/>
    </row>
    <row r="928" spans="1:25" ht="15" customHeight="1" x14ac:dyDescent="0.15">
      <c r="A928" s="116">
        <f t="shared" si="14"/>
        <v>2016</v>
      </c>
      <c r="B928" s="105">
        <v>42726</v>
      </c>
      <c r="C928" s="183">
        <v>3.12</v>
      </c>
      <c r="D928" s="181">
        <f ca="1">STDEV(C928:OFFSET(C928,D$4,0))/AVERAGE(C928:OFFSET(C928,D$4,0))</f>
        <v>3.6569689992240022E-2</v>
      </c>
      <c r="E928" s="116">
        <v>4.2699999999999996</v>
      </c>
      <c r="F928" s="181">
        <v>2.1709594471901902E-2</v>
      </c>
      <c r="G928" s="34"/>
      <c r="H928" s="181"/>
      <c r="I928" s="5"/>
      <c r="J928" s="5"/>
      <c r="K928" s="5"/>
      <c r="L928" s="5"/>
      <c r="M928" s="5"/>
      <c r="N928" s="5"/>
      <c r="O928" s="5"/>
      <c r="P928" s="5"/>
      <c r="Q928" s="5"/>
      <c r="R928" s="5"/>
      <c r="S928" s="5"/>
      <c r="T928" s="5"/>
      <c r="U928" s="5"/>
      <c r="V928" s="5"/>
      <c r="W928" s="5"/>
      <c r="X928" s="5"/>
      <c r="Y928" s="5"/>
    </row>
    <row r="929" spans="1:25" ht="15" customHeight="1" x14ac:dyDescent="0.15">
      <c r="A929" s="116">
        <f t="shared" si="14"/>
        <v>2016</v>
      </c>
      <c r="B929" s="105">
        <v>42725</v>
      </c>
      <c r="C929" s="183">
        <v>3.12</v>
      </c>
      <c r="D929" s="181">
        <f ca="1">STDEV(C929:OFFSET(C929,D$4,0))/AVERAGE(C929:OFFSET(C929,D$4,0))</f>
        <v>4.4744277101141788E-2</v>
      </c>
      <c r="E929" s="116">
        <v>4.2699999999999996</v>
      </c>
      <c r="F929" s="181">
        <v>2.71619675612935E-2</v>
      </c>
      <c r="G929" s="34"/>
      <c r="H929" s="181"/>
      <c r="I929" s="5"/>
      <c r="J929" s="5"/>
      <c r="K929" s="5"/>
      <c r="L929" s="5"/>
      <c r="M929" s="5"/>
      <c r="N929" s="5"/>
      <c r="O929" s="5"/>
      <c r="P929" s="5"/>
      <c r="Q929" s="5"/>
      <c r="R929" s="5"/>
      <c r="S929" s="5"/>
      <c r="T929" s="5"/>
      <c r="U929" s="5"/>
      <c r="V929" s="5"/>
      <c r="W929" s="5"/>
      <c r="X929" s="5"/>
      <c r="Y929" s="5"/>
    </row>
    <row r="930" spans="1:25" ht="15" customHeight="1" x14ac:dyDescent="0.15">
      <c r="A930" s="116">
        <f t="shared" si="14"/>
        <v>2016</v>
      </c>
      <c r="B930" s="105">
        <v>42724</v>
      </c>
      <c r="C930" s="183">
        <v>3.15</v>
      </c>
      <c r="D930" s="181">
        <f ca="1">STDEV(C930:OFFSET(C930,D$4,0))/AVERAGE(C930:OFFSET(C930,D$4,0))</f>
        <v>5.2393855937197725E-2</v>
      </c>
      <c r="E930" s="116">
        <v>4.3</v>
      </c>
      <c r="F930" s="181">
        <v>3.2060083660189899E-2</v>
      </c>
      <c r="G930" s="34"/>
      <c r="H930" s="181"/>
      <c r="I930" s="5"/>
      <c r="J930" s="5"/>
      <c r="K930" s="5"/>
      <c r="L930" s="5"/>
      <c r="M930" s="5"/>
      <c r="N930" s="5"/>
      <c r="O930" s="5"/>
      <c r="P930" s="5"/>
      <c r="Q930" s="5"/>
      <c r="R930" s="5"/>
      <c r="S930" s="5"/>
      <c r="T930" s="5"/>
      <c r="U930" s="5"/>
      <c r="V930" s="5"/>
      <c r="W930" s="5"/>
      <c r="X930" s="5"/>
      <c r="Y930" s="5"/>
    </row>
    <row r="931" spans="1:25" ht="15" customHeight="1" x14ac:dyDescent="0.15">
      <c r="A931" s="116">
        <f t="shared" si="14"/>
        <v>2016</v>
      </c>
      <c r="B931" s="105">
        <v>42723</v>
      </c>
      <c r="C931" s="183">
        <v>3.12</v>
      </c>
      <c r="D931" s="181">
        <f ca="1">STDEV(C931:OFFSET(C931,D$4,0))/AVERAGE(C931:OFFSET(C931,D$4,0))</f>
        <v>5.7226923856784843E-2</v>
      </c>
      <c r="E931" s="116">
        <v>4.2699999999999996</v>
      </c>
      <c r="F931" s="181">
        <v>3.5261620057140002E-2</v>
      </c>
      <c r="G931" s="34"/>
      <c r="H931" s="181"/>
      <c r="I931" s="5"/>
      <c r="J931" s="5"/>
      <c r="K931" s="5"/>
      <c r="L931" s="5"/>
      <c r="M931" s="5"/>
      <c r="N931" s="5"/>
      <c r="O931" s="5"/>
      <c r="P931" s="5"/>
      <c r="Q931" s="5"/>
      <c r="R931" s="5"/>
      <c r="S931" s="5"/>
      <c r="T931" s="5"/>
      <c r="U931" s="5"/>
      <c r="V931" s="5"/>
      <c r="W931" s="5"/>
      <c r="X931" s="5"/>
      <c r="Y931" s="5"/>
    </row>
    <row r="932" spans="1:25" ht="15" customHeight="1" x14ac:dyDescent="0.15">
      <c r="A932" s="116">
        <f t="shared" si="14"/>
        <v>2016</v>
      </c>
      <c r="B932" s="105">
        <v>42720</v>
      </c>
      <c r="C932" s="183">
        <v>3.19</v>
      </c>
      <c r="D932" s="181">
        <f ca="1">STDEV(C932:OFFSET(C932,D$4,0))/AVERAGE(C932:OFFSET(C932,D$4,0))</f>
        <v>6.2446895456941348E-2</v>
      </c>
      <c r="E932" s="116">
        <v>4.33</v>
      </c>
      <c r="F932" s="181">
        <v>3.8584300614607603E-2</v>
      </c>
      <c r="G932" s="34"/>
      <c r="H932" s="181"/>
      <c r="I932" s="5"/>
      <c r="J932" s="5"/>
      <c r="K932" s="5"/>
      <c r="L932" s="5"/>
      <c r="M932" s="5"/>
      <c r="N932" s="5"/>
      <c r="O932" s="5"/>
      <c r="P932" s="5"/>
      <c r="Q932" s="5"/>
      <c r="R932" s="5"/>
      <c r="S932" s="5"/>
      <c r="T932" s="5"/>
      <c r="U932" s="5"/>
      <c r="V932" s="5"/>
      <c r="W932" s="5"/>
      <c r="X932" s="5"/>
      <c r="Y932" s="5"/>
    </row>
    <row r="933" spans="1:25" ht="15" customHeight="1" x14ac:dyDescent="0.15">
      <c r="A933" s="116">
        <f t="shared" si="14"/>
        <v>2016</v>
      </c>
      <c r="B933" s="105">
        <v>42719</v>
      </c>
      <c r="C933" s="183">
        <v>3.16</v>
      </c>
      <c r="D933" s="181">
        <f ca="1">STDEV(C933:OFFSET(C933,D$4,0))/AVERAGE(C933:OFFSET(C933,D$4,0))</f>
        <v>6.5564320839526902E-2</v>
      </c>
      <c r="E933" s="116">
        <v>4.3</v>
      </c>
      <c r="F933" s="181">
        <v>4.0964600941939801E-2</v>
      </c>
      <c r="G933" s="34"/>
      <c r="H933" s="181"/>
      <c r="I933" s="5"/>
      <c r="J933" s="5"/>
      <c r="K933" s="5"/>
      <c r="L933" s="5"/>
      <c r="M933" s="5"/>
      <c r="N933" s="5"/>
      <c r="O933" s="5"/>
      <c r="P933" s="5"/>
      <c r="Q933" s="5"/>
      <c r="R933" s="5"/>
      <c r="S933" s="5"/>
      <c r="T933" s="5"/>
      <c r="U933" s="5"/>
      <c r="V933" s="5"/>
      <c r="W933" s="5"/>
      <c r="X933" s="5"/>
      <c r="Y933" s="5"/>
    </row>
    <row r="934" spans="1:25" ht="15" customHeight="1" x14ac:dyDescent="0.15">
      <c r="A934" s="116">
        <f t="shared" si="14"/>
        <v>2016</v>
      </c>
      <c r="B934" s="105">
        <v>42718</v>
      </c>
      <c r="C934" s="183">
        <v>3.14</v>
      </c>
      <c r="D934" s="181">
        <f ca="1">STDEV(C934:OFFSET(C934,D$4,0))/AVERAGE(C934:OFFSET(C934,D$4,0))</f>
        <v>6.5463991712903805E-2</v>
      </c>
      <c r="E934" s="116">
        <v>4.3</v>
      </c>
      <c r="F934" s="181">
        <v>0.184105713137384</v>
      </c>
      <c r="G934" s="34"/>
      <c r="H934" s="181"/>
      <c r="I934" s="5"/>
      <c r="J934" s="5"/>
      <c r="K934" s="5"/>
      <c r="L934" s="5"/>
      <c r="M934" s="5"/>
      <c r="N934" s="5"/>
      <c r="O934" s="5"/>
      <c r="P934" s="5"/>
      <c r="Q934" s="5"/>
      <c r="R934" s="5"/>
      <c r="S934" s="5"/>
      <c r="T934" s="5"/>
      <c r="U934" s="5"/>
      <c r="V934" s="5"/>
      <c r="W934" s="5"/>
      <c r="X934" s="5"/>
      <c r="Y934" s="5"/>
    </row>
    <row r="935" spans="1:25" ht="15" customHeight="1" x14ac:dyDescent="0.15">
      <c r="A935" s="116">
        <f t="shared" si="14"/>
        <v>2016</v>
      </c>
      <c r="B935" s="105">
        <v>42717</v>
      </c>
      <c r="C935" s="183">
        <v>3.14</v>
      </c>
      <c r="D935" s="181">
        <f ca="1">STDEV(C935:OFFSET(C935,D$4,0))/AVERAGE(C935:OFFSET(C935,D$4,0))</f>
        <v>6.5511118739914415E-2</v>
      </c>
      <c r="E935" s="116">
        <v>4.3099999999999996</v>
      </c>
      <c r="F935" s="181">
        <v>0.25289942628062601</v>
      </c>
      <c r="G935" s="34"/>
      <c r="H935" s="181"/>
      <c r="I935" s="5"/>
      <c r="J935" s="5"/>
      <c r="K935" s="5"/>
      <c r="L935" s="5"/>
      <c r="M935" s="5"/>
      <c r="N935" s="5"/>
      <c r="O935" s="5"/>
      <c r="P935" s="5"/>
      <c r="Q935" s="5"/>
      <c r="R935" s="5"/>
      <c r="S935" s="5"/>
      <c r="T935" s="5"/>
      <c r="U935" s="5"/>
      <c r="V935" s="5"/>
      <c r="W935" s="5"/>
      <c r="X935" s="5"/>
      <c r="Y935" s="5"/>
    </row>
    <row r="936" spans="1:25" ht="15" customHeight="1" x14ac:dyDescent="0.15">
      <c r="A936" s="116">
        <f t="shared" si="14"/>
        <v>2016</v>
      </c>
      <c r="B936" s="105">
        <v>42716</v>
      </c>
      <c r="C936" s="183">
        <v>3.16</v>
      </c>
      <c r="D936" s="181">
        <f ca="1">STDEV(C936:OFFSET(C936,D$4,0))/AVERAGE(C936:OFFSET(C936,D$4,0))</f>
        <v>6.546621298195722E-2</v>
      </c>
      <c r="E936" s="116">
        <v>4.33</v>
      </c>
      <c r="F936" s="181">
        <v>0.30308568355883603</v>
      </c>
      <c r="G936" s="34"/>
      <c r="H936" s="181"/>
      <c r="I936" s="5"/>
      <c r="J936" s="5"/>
      <c r="K936" s="5"/>
      <c r="L936" s="5"/>
      <c r="M936" s="5"/>
      <c r="N936" s="5"/>
      <c r="O936" s="5"/>
      <c r="P936" s="5"/>
      <c r="Q936" s="5"/>
      <c r="R936" s="5"/>
      <c r="S936" s="5"/>
      <c r="T936" s="5"/>
      <c r="U936" s="5"/>
      <c r="V936" s="5"/>
      <c r="W936" s="5"/>
      <c r="X936" s="5"/>
      <c r="Y936" s="5"/>
    </row>
    <row r="937" spans="1:25" ht="15" customHeight="1" x14ac:dyDescent="0.15">
      <c r="A937" s="116">
        <f t="shared" si="14"/>
        <v>2016</v>
      </c>
      <c r="B937" s="105">
        <v>42713</v>
      </c>
      <c r="C937" s="183">
        <v>3.16</v>
      </c>
      <c r="D937" s="181">
        <f ca="1">STDEV(C937:OFFSET(C937,D$4,0))/AVERAGE(C937:OFFSET(C937,D$4,0))</f>
        <v>6.5003777587202216E-2</v>
      </c>
      <c r="E937" s="116">
        <v>4.32</v>
      </c>
      <c r="F937" s="181">
        <v>0.34292008932912399</v>
      </c>
      <c r="G937" s="34"/>
      <c r="H937" s="181"/>
      <c r="I937" s="5"/>
      <c r="J937" s="5"/>
      <c r="K937" s="5"/>
      <c r="L937" s="5"/>
      <c r="M937" s="5"/>
      <c r="N937" s="5"/>
      <c r="O937" s="5"/>
      <c r="P937" s="5"/>
      <c r="Q937" s="5"/>
      <c r="R937" s="5"/>
      <c r="S937" s="5"/>
      <c r="T937" s="5"/>
      <c r="U937" s="5"/>
      <c r="V937" s="5"/>
      <c r="W937" s="5"/>
      <c r="X937" s="5"/>
      <c r="Y937" s="5"/>
    </row>
    <row r="938" spans="1:25" ht="15" customHeight="1" x14ac:dyDescent="0.15">
      <c r="A938" s="116">
        <f t="shared" si="14"/>
        <v>2016</v>
      </c>
      <c r="B938" s="105">
        <v>42712</v>
      </c>
      <c r="C938" s="183">
        <v>3.1</v>
      </c>
      <c r="D938" s="181">
        <f ca="1">STDEV(C938:OFFSET(C938,D$4,0))/AVERAGE(C938:OFFSET(C938,D$4,0))</f>
        <v>6.433608314480864E-2</v>
      </c>
      <c r="E938" s="116">
        <v>4.26</v>
      </c>
      <c r="F938" s="181">
        <v>0.375737343676316</v>
      </c>
      <c r="G938" s="34"/>
      <c r="H938" s="181"/>
      <c r="I938" s="5"/>
      <c r="J938" s="5"/>
      <c r="K938" s="5"/>
      <c r="L938" s="5"/>
      <c r="M938" s="5"/>
      <c r="N938" s="5"/>
      <c r="O938" s="5"/>
      <c r="P938" s="5"/>
      <c r="Q938" s="5"/>
      <c r="R938" s="5"/>
      <c r="S938" s="5"/>
      <c r="T938" s="5"/>
      <c r="U938" s="5"/>
      <c r="V938" s="5"/>
      <c r="W938" s="5"/>
      <c r="X938" s="5"/>
      <c r="Y938" s="5"/>
    </row>
    <row r="939" spans="1:25" ht="15" customHeight="1" x14ac:dyDescent="0.15">
      <c r="A939" s="116">
        <f t="shared" si="14"/>
        <v>2016</v>
      </c>
      <c r="B939" s="105">
        <v>42711</v>
      </c>
      <c r="C939" s="183">
        <v>3.02</v>
      </c>
      <c r="D939" s="181">
        <f ca="1">STDEV(C939:OFFSET(C939,D$4,0))/AVERAGE(C939:OFFSET(C939,D$4,0))</f>
        <v>6.4414725501874617E-2</v>
      </c>
      <c r="E939" s="116">
        <v>4.21</v>
      </c>
      <c r="F939" s="181">
        <v>0.403294818122864</v>
      </c>
      <c r="G939" s="34"/>
      <c r="H939" s="181"/>
      <c r="I939" s="5"/>
      <c r="J939" s="5"/>
      <c r="K939" s="5"/>
      <c r="L939" s="5"/>
      <c r="M939" s="5"/>
      <c r="N939" s="5"/>
      <c r="O939" s="5"/>
      <c r="P939" s="5"/>
      <c r="Q939" s="5"/>
      <c r="R939" s="5"/>
      <c r="S939" s="5"/>
      <c r="T939" s="5"/>
      <c r="U939" s="5"/>
      <c r="V939" s="5"/>
      <c r="W939" s="5"/>
      <c r="X939" s="5"/>
      <c r="Y939" s="5"/>
    </row>
    <row r="940" spans="1:25" ht="15" customHeight="1" x14ac:dyDescent="0.15">
      <c r="A940" s="116">
        <f t="shared" si="14"/>
        <v>2016</v>
      </c>
      <c r="B940" s="105">
        <v>42710</v>
      </c>
      <c r="C940" s="183">
        <v>3.08</v>
      </c>
      <c r="D940" s="181">
        <f ca="1">STDEV(C940:OFFSET(C940,D$4,0))/AVERAGE(C940:OFFSET(C940,D$4,0))</f>
        <v>6.5346663570011662E-2</v>
      </c>
      <c r="E940" s="116">
        <v>4.2699999999999996</v>
      </c>
      <c r="F940" s="181">
        <v>0.42659675596458801</v>
      </c>
      <c r="G940" s="34"/>
      <c r="H940" s="181"/>
      <c r="I940" s="5"/>
      <c r="J940" s="5"/>
      <c r="K940" s="5"/>
      <c r="L940" s="5"/>
      <c r="M940" s="5"/>
      <c r="N940" s="5"/>
      <c r="O940" s="5"/>
      <c r="P940" s="5"/>
      <c r="Q940" s="5"/>
      <c r="R940" s="5"/>
      <c r="S940" s="5"/>
      <c r="T940" s="5"/>
      <c r="U940" s="5"/>
      <c r="V940" s="5"/>
      <c r="W940" s="5"/>
      <c r="X940" s="5"/>
      <c r="Y940" s="5"/>
    </row>
    <row r="941" spans="1:25" ht="15" customHeight="1" x14ac:dyDescent="0.15">
      <c r="A941" s="116">
        <f t="shared" si="14"/>
        <v>2016</v>
      </c>
      <c r="B941" s="105">
        <v>42709</v>
      </c>
      <c r="C941" s="183">
        <v>3.05</v>
      </c>
      <c r="D941" s="181">
        <f ca="1">STDEV(C941:OFFSET(C941,D$4,0))/AVERAGE(C941:OFFSET(C941,D$4,0))</f>
        <v>6.5578175475652783E-2</v>
      </c>
      <c r="E941" s="116">
        <v>4.25</v>
      </c>
      <c r="F941" s="181">
        <v>0.44625096176273898</v>
      </c>
      <c r="G941" s="34"/>
      <c r="H941" s="181"/>
      <c r="I941" s="5"/>
      <c r="J941" s="5"/>
      <c r="K941" s="5"/>
      <c r="L941" s="5"/>
      <c r="M941" s="5"/>
      <c r="N941" s="5"/>
      <c r="O941" s="5"/>
      <c r="P941" s="5"/>
      <c r="Q941" s="5"/>
      <c r="R941" s="5"/>
      <c r="S941" s="5"/>
      <c r="T941" s="5"/>
      <c r="U941" s="5"/>
      <c r="V941" s="5"/>
      <c r="W941" s="5"/>
      <c r="X941" s="5"/>
      <c r="Y941" s="5"/>
    </row>
    <row r="942" spans="1:25" ht="15" customHeight="1" x14ac:dyDescent="0.15">
      <c r="A942" s="116">
        <f t="shared" si="14"/>
        <v>2016</v>
      </c>
      <c r="B942" s="105">
        <v>42706</v>
      </c>
      <c r="C942" s="183">
        <v>3.08</v>
      </c>
      <c r="D942" s="181">
        <f ca="1">STDEV(C942:OFFSET(C942,D$4,0))/AVERAGE(C942:OFFSET(C942,D$4,0))</f>
        <v>6.6141374655337662E-2</v>
      </c>
      <c r="E942" s="116">
        <v>4.26</v>
      </c>
      <c r="F942" s="181">
        <v>0.46276587481609799</v>
      </c>
      <c r="G942" s="34"/>
      <c r="H942" s="181"/>
      <c r="I942" s="5"/>
      <c r="J942" s="5"/>
      <c r="K942" s="5"/>
      <c r="L942" s="5"/>
      <c r="M942" s="5"/>
      <c r="N942" s="5"/>
      <c r="O942" s="5"/>
      <c r="P942" s="5"/>
      <c r="Q942" s="5"/>
      <c r="R942" s="5"/>
      <c r="S942" s="5"/>
      <c r="T942" s="5"/>
      <c r="U942" s="5"/>
      <c r="V942" s="5"/>
      <c r="W942" s="5"/>
      <c r="X942" s="5"/>
      <c r="Y942" s="5"/>
    </row>
    <row r="943" spans="1:25" ht="15" customHeight="1" x14ac:dyDescent="0.15">
      <c r="A943" s="116">
        <f t="shared" si="14"/>
        <v>2016</v>
      </c>
      <c r="B943" s="105">
        <v>42705</v>
      </c>
      <c r="C943" s="183">
        <v>3.1</v>
      </c>
      <c r="D943" s="181">
        <f ca="1">STDEV(C943:OFFSET(C943,D$4,0))/AVERAGE(C943:OFFSET(C943,D$4,0))</f>
        <v>6.6155811737277262E-2</v>
      </c>
      <c r="E943" s="116">
        <v>4.29</v>
      </c>
      <c r="F943" s="181">
        <v>0.47644871155148499</v>
      </c>
      <c r="G943" s="34"/>
      <c r="H943" s="181"/>
      <c r="I943" s="5"/>
      <c r="J943" s="5"/>
      <c r="K943" s="5"/>
      <c r="L943" s="5"/>
      <c r="M943" s="5"/>
      <c r="N943" s="5"/>
      <c r="O943" s="5"/>
      <c r="P943" s="5"/>
      <c r="Q943" s="5"/>
      <c r="R943" s="5"/>
      <c r="S943" s="5"/>
      <c r="T943" s="5"/>
      <c r="U943" s="5"/>
      <c r="V943" s="5"/>
      <c r="W943" s="5"/>
      <c r="X943" s="5"/>
      <c r="Y943" s="5"/>
    </row>
    <row r="944" spans="1:25" ht="15" customHeight="1" x14ac:dyDescent="0.15">
      <c r="A944" s="116">
        <f t="shared" si="14"/>
        <v>2016</v>
      </c>
      <c r="B944" s="105">
        <v>42704</v>
      </c>
      <c r="C944" s="183">
        <v>3.02</v>
      </c>
      <c r="D944" s="181">
        <f ca="1">STDEV(C944:OFFSET(C944,D$4,0))/AVERAGE(C944:OFFSET(C944,D$4,0))</f>
        <v>6.5550457360944656E-2</v>
      </c>
      <c r="E944" s="116">
        <v>4.22</v>
      </c>
      <c r="F944" s="181">
        <v>0.48751961607027899</v>
      </c>
      <c r="G944" s="34"/>
      <c r="H944" s="181"/>
      <c r="I944" s="5"/>
      <c r="J944" s="5"/>
      <c r="K944" s="5"/>
      <c r="L944" s="5"/>
      <c r="M944" s="5"/>
      <c r="N944" s="5"/>
      <c r="O944" s="5"/>
      <c r="P944" s="5"/>
      <c r="Q944" s="5"/>
      <c r="R944" s="5"/>
      <c r="S944" s="5"/>
      <c r="T944" s="5"/>
      <c r="U944" s="5"/>
      <c r="V944" s="5"/>
      <c r="W944" s="5"/>
      <c r="X944" s="5"/>
      <c r="Y944" s="5"/>
    </row>
    <row r="945" spans="1:25" ht="15" customHeight="1" x14ac:dyDescent="0.15">
      <c r="A945" s="116">
        <f t="shared" si="14"/>
        <v>2016</v>
      </c>
      <c r="B945" s="105">
        <v>42703</v>
      </c>
      <c r="C945" s="183">
        <v>2.95</v>
      </c>
      <c r="D945" s="181">
        <f ca="1">STDEV(C945:OFFSET(C945,D$4,0))/AVERAGE(C945:OFFSET(C945,D$4,0))</f>
        <v>6.6202567602274387E-2</v>
      </c>
      <c r="E945" s="116">
        <v>4.16</v>
      </c>
      <c r="F945" s="181">
        <v>0.49622407545178199</v>
      </c>
      <c r="G945" s="34"/>
      <c r="H945" s="181"/>
      <c r="I945" s="5"/>
      <c r="J945" s="5"/>
      <c r="K945" s="5"/>
      <c r="L945" s="5"/>
      <c r="M945" s="5"/>
      <c r="N945" s="5"/>
      <c r="O945" s="5"/>
      <c r="P945" s="5"/>
      <c r="Q945" s="5"/>
      <c r="R945" s="5"/>
      <c r="S945" s="5"/>
      <c r="T945" s="5"/>
      <c r="U945" s="5"/>
      <c r="V945" s="5"/>
      <c r="W945" s="5"/>
      <c r="X945" s="5"/>
      <c r="Y945" s="5"/>
    </row>
    <row r="946" spans="1:25" ht="15" customHeight="1" x14ac:dyDescent="0.15">
      <c r="A946" s="116">
        <f t="shared" si="14"/>
        <v>2016</v>
      </c>
      <c r="B946" s="105">
        <v>42702</v>
      </c>
      <c r="C946" s="183">
        <v>2.99</v>
      </c>
      <c r="D946" s="181">
        <f ca="1">STDEV(C946:OFFSET(C946,D$4,0))/AVERAGE(C946:OFFSET(C946,D$4,0))</f>
        <v>6.7727724286821014E-2</v>
      </c>
      <c r="E946" s="116">
        <v>4.1900000000000004</v>
      </c>
      <c r="F946" s="181">
        <v>0.50266804009323995</v>
      </c>
      <c r="G946" s="34"/>
      <c r="H946" s="181"/>
      <c r="I946" s="5"/>
      <c r="J946" s="5"/>
      <c r="K946" s="5"/>
      <c r="L946" s="5"/>
      <c r="M946" s="5"/>
      <c r="N946" s="5"/>
      <c r="O946" s="5"/>
      <c r="P946" s="5"/>
      <c r="Q946" s="5"/>
      <c r="R946" s="5"/>
      <c r="S946" s="5"/>
      <c r="T946" s="5"/>
      <c r="U946" s="5"/>
      <c r="V946" s="5"/>
      <c r="W946" s="5"/>
      <c r="X946" s="5"/>
      <c r="Y946" s="5"/>
    </row>
    <row r="947" spans="1:25" ht="15" customHeight="1" x14ac:dyDescent="0.15">
      <c r="A947" s="116">
        <f t="shared" si="14"/>
        <v>2016</v>
      </c>
      <c r="B947" s="105">
        <v>42699</v>
      </c>
      <c r="C947" s="183">
        <v>3.01</v>
      </c>
      <c r="D947" s="181">
        <f ca="1">STDEV(C947:OFFSET(C947,D$4,0))/AVERAGE(C947:OFFSET(C947,D$4,0))</f>
        <v>6.8831048599734532E-2</v>
      </c>
      <c r="E947" s="116">
        <v>4.22</v>
      </c>
      <c r="F947" s="181">
        <v>0.50689870994429198</v>
      </c>
      <c r="G947" s="34"/>
      <c r="H947" s="181"/>
      <c r="I947" s="5"/>
      <c r="J947" s="5"/>
      <c r="K947" s="5"/>
      <c r="L947" s="5"/>
      <c r="M947" s="5"/>
      <c r="N947" s="5"/>
      <c r="O947" s="5"/>
      <c r="P947" s="5"/>
      <c r="Q947" s="5"/>
      <c r="R947" s="5"/>
      <c r="S947" s="5"/>
      <c r="T947" s="5"/>
      <c r="U947" s="5"/>
      <c r="V947" s="5"/>
      <c r="W947" s="5"/>
      <c r="X947" s="5"/>
      <c r="Y947" s="5"/>
    </row>
    <row r="948" spans="1:25" ht="15" customHeight="1" x14ac:dyDescent="0.15">
      <c r="A948" s="116">
        <f t="shared" si="14"/>
        <v>2016</v>
      </c>
      <c r="B948" s="105">
        <v>42697</v>
      </c>
      <c r="C948" s="183">
        <v>3.02</v>
      </c>
      <c r="D948" s="181">
        <f ca="1">STDEV(C948:OFFSET(C948,D$4,0))/AVERAGE(C948:OFFSET(C948,D$4,0))</f>
        <v>6.9540440041889737E-2</v>
      </c>
      <c r="E948" s="116">
        <v>4.22</v>
      </c>
      <c r="F948" s="181">
        <v>0.508964268238985</v>
      </c>
      <c r="G948" s="34"/>
      <c r="H948" s="181"/>
      <c r="I948" s="5"/>
      <c r="J948" s="5"/>
      <c r="K948" s="5"/>
      <c r="L948" s="5"/>
      <c r="M948" s="5"/>
      <c r="N948" s="5"/>
      <c r="O948" s="5"/>
      <c r="P948" s="5"/>
      <c r="Q948" s="5"/>
      <c r="R948" s="5"/>
      <c r="S948" s="5"/>
      <c r="T948" s="5"/>
      <c r="U948" s="5"/>
      <c r="V948" s="5"/>
      <c r="W948" s="5"/>
      <c r="X948" s="5"/>
      <c r="Y948" s="5"/>
    </row>
    <row r="949" spans="1:25" ht="15" customHeight="1" x14ac:dyDescent="0.15">
      <c r="A949" s="116">
        <f t="shared" si="14"/>
        <v>2016</v>
      </c>
      <c r="B949" s="105">
        <v>42696</v>
      </c>
      <c r="C949" s="183">
        <v>3</v>
      </c>
      <c r="D949" s="181">
        <f ca="1">STDEV(C949:OFFSET(C949,D$4,0))/AVERAGE(C949:OFFSET(C949,D$4,0))</f>
        <v>6.9851133856429798E-2</v>
      </c>
      <c r="E949" s="116">
        <v>4.21</v>
      </c>
      <c r="F949" s="181">
        <v>0.50890548939355196</v>
      </c>
      <c r="G949" s="34"/>
      <c r="H949" s="181"/>
      <c r="I949" s="5"/>
      <c r="J949" s="5"/>
      <c r="K949" s="5"/>
      <c r="L949" s="5"/>
      <c r="M949" s="5"/>
      <c r="N949" s="5"/>
      <c r="O949" s="5"/>
      <c r="P949" s="5"/>
      <c r="Q949" s="5"/>
      <c r="R949" s="5"/>
      <c r="S949" s="5"/>
      <c r="T949" s="5"/>
      <c r="U949" s="5"/>
      <c r="V949" s="5"/>
      <c r="W949" s="5"/>
      <c r="X949" s="5"/>
      <c r="Y949" s="5"/>
    </row>
    <row r="950" spans="1:25" ht="15" customHeight="1" x14ac:dyDescent="0.15">
      <c r="A950" s="116">
        <f t="shared" si="14"/>
        <v>2016</v>
      </c>
      <c r="B950" s="105">
        <v>42695</v>
      </c>
      <c r="C950" s="183">
        <v>3</v>
      </c>
      <c r="D950" s="181">
        <f ca="1">STDEV(C950:OFFSET(C950,D$4,0))/AVERAGE(C950:OFFSET(C950,D$4,0))</f>
        <v>7.0365250117216185E-2</v>
      </c>
      <c r="E950" s="116">
        <v>4.21</v>
      </c>
      <c r="F950" s="181">
        <v>0.50672739119189403</v>
      </c>
      <c r="G950" s="34"/>
      <c r="H950" s="181"/>
      <c r="I950" s="5"/>
      <c r="J950" s="5"/>
      <c r="K950" s="5"/>
      <c r="L950" s="5"/>
      <c r="M950" s="5"/>
      <c r="N950" s="5"/>
      <c r="O950" s="5"/>
      <c r="P950" s="5"/>
      <c r="Q950" s="5"/>
      <c r="R950" s="5"/>
      <c r="S950" s="5"/>
      <c r="T950" s="5"/>
      <c r="U950" s="5"/>
      <c r="V950" s="5"/>
      <c r="W950" s="5"/>
      <c r="X950" s="5"/>
      <c r="Y950" s="5"/>
    </row>
    <row r="951" spans="1:25" ht="15" customHeight="1" x14ac:dyDescent="0.15">
      <c r="A951" s="116">
        <f t="shared" si="14"/>
        <v>2016</v>
      </c>
      <c r="B951" s="105">
        <v>42692</v>
      </c>
      <c r="C951" s="183">
        <v>3.01</v>
      </c>
      <c r="D951" s="181">
        <f ca="1">STDEV(C951:OFFSET(C951,D$4,0))/AVERAGE(C951:OFFSET(C951,D$4,0))</f>
        <v>7.0546656597143376E-2</v>
      </c>
      <c r="E951" s="116">
        <v>4.22</v>
      </c>
      <c r="F951" s="181">
        <v>0.50239377749078495</v>
      </c>
      <c r="G951" s="34"/>
      <c r="H951" s="181"/>
      <c r="I951" s="5"/>
      <c r="J951" s="5"/>
      <c r="K951" s="5"/>
      <c r="L951" s="5"/>
      <c r="M951" s="5"/>
      <c r="N951" s="5"/>
      <c r="O951" s="5"/>
      <c r="P951" s="5"/>
      <c r="Q951" s="5"/>
      <c r="R951" s="5"/>
      <c r="S951" s="5"/>
      <c r="T951" s="5"/>
      <c r="U951" s="5"/>
      <c r="V951" s="5"/>
      <c r="W951" s="5"/>
      <c r="X951" s="5"/>
      <c r="Y951" s="5"/>
    </row>
    <row r="952" spans="1:25" ht="15" customHeight="1" x14ac:dyDescent="0.15">
      <c r="A952" s="116">
        <f t="shared" si="14"/>
        <v>2016</v>
      </c>
      <c r="B952" s="105">
        <v>42691</v>
      </c>
      <c r="C952" s="183">
        <v>3.01</v>
      </c>
      <c r="D952" s="181">
        <f ca="1">STDEV(C952:OFFSET(C952,D$4,0))/AVERAGE(C952:OFFSET(C952,D$4,0))</f>
        <v>6.9799199412187429E-2</v>
      </c>
      <c r="E952" s="116">
        <v>4.1900000000000004</v>
      </c>
      <c r="F952" s="181">
        <v>0.49583606144429998</v>
      </c>
      <c r="G952" s="34"/>
      <c r="H952" s="181"/>
      <c r="I952" s="5"/>
      <c r="J952" s="5"/>
      <c r="K952" s="5"/>
      <c r="L952" s="5"/>
      <c r="M952" s="5"/>
      <c r="N952" s="5"/>
      <c r="O952" s="5"/>
      <c r="P952" s="5"/>
      <c r="Q952" s="5"/>
      <c r="R952" s="5"/>
      <c r="S952" s="5"/>
      <c r="T952" s="5"/>
      <c r="U952" s="5"/>
      <c r="V952" s="5"/>
      <c r="W952" s="5"/>
      <c r="X952" s="5"/>
      <c r="Y952" s="5"/>
    </row>
    <row r="953" spans="1:25" ht="15" customHeight="1" x14ac:dyDescent="0.15">
      <c r="A953" s="116">
        <f t="shared" si="14"/>
        <v>2016</v>
      </c>
      <c r="B953" s="105">
        <v>42690</v>
      </c>
      <c r="C953" s="183">
        <v>2.92</v>
      </c>
      <c r="D953" s="181">
        <f ca="1">STDEV(C953:OFFSET(C953,D$4,0))/AVERAGE(C953:OFFSET(C953,D$4,0))</f>
        <v>6.7915819526609814E-2</v>
      </c>
      <c r="E953" s="116">
        <v>4.1399999999999997</v>
      </c>
      <c r="F953" s="181">
        <v>0.48699710186747902</v>
      </c>
      <c r="G953" s="34"/>
      <c r="H953" s="181"/>
      <c r="I953" s="5"/>
      <c r="J953" s="5"/>
      <c r="K953" s="5"/>
      <c r="L953" s="5"/>
      <c r="M953" s="5"/>
      <c r="N953" s="5"/>
      <c r="O953" s="5"/>
      <c r="P953" s="5"/>
      <c r="Q953" s="5"/>
      <c r="R953" s="5"/>
      <c r="S953" s="5"/>
      <c r="T953" s="5"/>
      <c r="U953" s="5"/>
      <c r="V953" s="5"/>
      <c r="W953" s="5"/>
      <c r="X953" s="5"/>
      <c r="Y953" s="5"/>
    </row>
    <row r="954" spans="1:25" ht="15" customHeight="1" x14ac:dyDescent="0.15">
      <c r="A954" s="116">
        <f t="shared" si="14"/>
        <v>2016</v>
      </c>
      <c r="B954" s="105">
        <v>42689</v>
      </c>
      <c r="C954" s="183">
        <v>2.97</v>
      </c>
      <c r="D954" s="181">
        <f ca="1">STDEV(C954:OFFSET(C954,D$4,0))/AVERAGE(C954:OFFSET(C954,D$4,0))</f>
        <v>6.8600137163054783E-2</v>
      </c>
      <c r="E954" s="116">
        <v>4.1900000000000004</v>
      </c>
      <c r="F954" s="181">
        <v>0.475765780522796</v>
      </c>
      <c r="G954" s="34"/>
      <c r="H954" s="181"/>
      <c r="I954" s="5"/>
      <c r="J954" s="5"/>
      <c r="K954" s="5"/>
      <c r="L954" s="5"/>
      <c r="M954" s="5"/>
      <c r="N954" s="5"/>
      <c r="O954" s="5"/>
      <c r="P954" s="5"/>
      <c r="Q954" s="5"/>
      <c r="R954" s="5"/>
      <c r="S954" s="5"/>
      <c r="T954" s="5"/>
      <c r="U954" s="5"/>
      <c r="V954" s="5"/>
      <c r="W954" s="5"/>
      <c r="X954" s="5"/>
      <c r="Y954" s="5"/>
    </row>
    <row r="955" spans="1:25" ht="15" customHeight="1" x14ac:dyDescent="0.15">
      <c r="A955" s="116">
        <f t="shared" si="14"/>
        <v>2016</v>
      </c>
      <c r="B955" s="105">
        <v>42688</v>
      </c>
      <c r="C955" s="183">
        <v>2.99</v>
      </c>
      <c r="D955" s="181">
        <f ca="1">STDEV(C955:OFFSET(C955,D$4,0))/AVERAGE(C955:OFFSET(C955,D$4,0))</f>
        <v>6.5681147998856257E-2</v>
      </c>
      <c r="E955" s="116">
        <v>4.2</v>
      </c>
      <c r="F955" s="181">
        <v>0.461872063747088</v>
      </c>
      <c r="G955" s="34"/>
      <c r="H955" s="181"/>
      <c r="I955" s="5"/>
      <c r="J955" s="5"/>
      <c r="K955" s="5"/>
      <c r="L955" s="5"/>
      <c r="M955" s="5"/>
      <c r="N955" s="5"/>
      <c r="O955" s="5"/>
      <c r="P955" s="5"/>
      <c r="Q955" s="5"/>
      <c r="R955" s="5"/>
      <c r="S955" s="5"/>
      <c r="T955" s="5"/>
      <c r="U955" s="5"/>
      <c r="V955" s="5"/>
      <c r="W955" s="5"/>
      <c r="X955" s="5"/>
      <c r="Y955" s="5"/>
    </row>
    <row r="956" spans="1:25" ht="15" customHeight="1" x14ac:dyDescent="0.15">
      <c r="A956" s="116">
        <f t="shared" si="14"/>
        <v>2016</v>
      </c>
      <c r="B956" s="105">
        <v>42684</v>
      </c>
      <c r="C956" s="183">
        <v>2.94</v>
      </c>
      <c r="D956" s="181">
        <f ca="1">STDEV(C956:OFFSET(C956,D$4,0))/AVERAGE(C956:OFFSET(C956,D$4,0))</f>
        <v>5.6771992224771771E-2</v>
      </c>
      <c r="E956" s="116">
        <v>4.12</v>
      </c>
      <c r="F956" s="181">
        <v>0.445083489412686</v>
      </c>
      <c r="G956" s="34"/>
      <c r="H956" s="181"/>
      <c r="I956" s="5"/>
      <c r="J956" s="5"/>
      <c r="K956" s="5"/>
      <c r="L956" s="5"/>
      <c r="M956" s="5"/>
      <c r="N956" s="5"/>
      <c r="O956" s="5"/>
      <c r="P956" s="5"/>
      <c r="Q956" s="5"/>
      <c r="R956" s="5"/>
      <c r="S956" s="5"/>
      <c r="T956" s="5"/>
      <c r="U956" s="5"/>
      <c r="V956" s="5"/>
      <c r="W956" s="5"/>
      <c r="X956" s="5"/>
      <c r="Y956" s="5"/>
    </row>
    <row r="957" spans="1:25" ht="15" customHeight="1" x14ac:dyDescent="0.15">
      <c r="A957" s="116">
        <f t="shared" si="14"/>
        <v>2016</v>
      </c>
      <c r="B957" s="105">
        <v>42683</v>
      </c>
      <c r="C957" s="183">
        <v>2.88</v>
      </c>
      <c r="D957" s="181">
        <f ca="1">STDEV(C957:OFFSET(C957,D$4,0))/AVERAGE(C957:OFFSET(C957,D$4,0))</f>
        <v>4.2961853629095777E-2</v>
      </c>
      <c r="E957" s="116">
        <v>4.08</v>
      </c>
      <c r="F957" s="181">
        <v>0.425172249943092</v>
      </c>
      <c r="G957" s="34"/>
      <c r="H957" s="181"/>
      <c r="I957" s="5"/>
      <c r="J957" s="5"/>
      <c r="K957" s="5"/>
      <c r="L957" s="5"/>
      <c r="M957" s="5"/>
      <c r="N957" s="5"/>
      <c r="O957" s="5"/>
      <c r="P957" s="5"/>
      <c r="Q957" s="5"/>
      <c r="R957" s="5"/>
      <c r="S957" s="5"/>
      <c r="T957" s="5"/>
      <c r="U957" s="5"/>
      <c r="V957" s="5"/>
      <c r="W957" s="5"/>
      <c r="X957" s="5"/>
      <c r="Y957" s="5"/>
    </row>
    <row r="958" spans="1:25" ht="15" customHeight="1" x14ac:dyDescent="0.15">
      <c r="A958" s="116">
        <f t="shared" si="14"/>
        <v>2016</v>
      </c>
      <c r="B958" s="105">
        <v>42682</v>
      </c>
      <c r="C958" s="183">
        <v>2.63</v>
      </c>
      <c r="D958" s="181">
        <f ca="1">STDEV(C958:OFFSET(C958,D$4,0))/AVERAGE(C958:OFFSET(C958,D$4,0))</f>
        <v>1.0486131608923244E-2</v>
      </c>
      <c r="E958" s="116">
        <v>3.86</v>
      </c>
      <c r="F958" s="181">
        <v>0.40161612978465799</v>
      </c>
      <c r="G958" s="34"/>
      <c r="H958" s="181"/>
      <c r="I958" s="5"/>
      <c r="J958" s="5"/>
      <c r="K958" s="5"/>
      <c r="L958" s="5"/>
      <c r="M958" s="5"/>
      <c r="N958" s="5"/>
      <c r="O958" s="5"/>
      <c r="P958" s="5"/>
      <c r="Q958" s="5"/>
      <c r="R958" s="5"/>
      <c r="S958" s="5"/>
      <c r="T958" s="5"/>
      <c r="U958" s="5"/>
      <c r="V958" s="5"/>
      <c r="W958" s="5"/>
      <c r="X958" s="5"/>
      <c r="Y958" s="5"/>
    </row>
    <row r="959" spans="1:25" ht="15" customHeight="1" x14ac:dyDescent="0.15">
      <c r="A959" s="116">
        <f t="shared" si="14"/>
        <v>2016</v>
      </c>
      <c r="B959" s="105">
        <v>42681</v>
      </c>
      <c r="C959" s="183">
        <v>2.6</v>
      </c>
      <c r="D959" s="181">
        <f ca="1">STDEV(C959:OFFSET(C959,D$4,0))/AVERAGE(C959:OFFSET(C959,D$4,0))</f>
        <v>7.7519379844961309E-3</v>
      </c>
      <c r="E959" s="116">
        <v>3.84</v>
      </c>
      <c r="F959" s="181">
        <v>0.37388154633912701</v>
      </c>
      <c r="G959" s="34"/>
      <c r="H959" s="181"/>
      <c r="I959" s="5"/>
      <c r="J959" s="5"/>
      <c r="K959" s="5"/>
      <c r="L959" s="5"/>
      <c r="M959" s="5"/>
      <c r="N959" s="5"/>
      <c r="O959" s="5"/>
      <c r="P959" s="5"/>
      <c r="Q959" s="5"/>
      <c r="R959" s="5"/>
      <c r="S959" s="5"/>
      <c r="T959" s="5"/>
      <c r="U959" s="5"/>
      <c r="V959" s="5"/>
      <c r="W959" s="5"/>
      <c r="X959" s="5"/>
      <c r="Y959" s="5"/>
    </row>
    <row r="960" spans="1:25" ht="15" customHeight="1" x14ac:dyDescent="0.15">
      <c r="A960" s="116">
        <f t="shared" si="14"/>
        <v>2016</v>
      </c>
      <c r="B960" s="105">
        <v>42678</v>
      </c>
      <c r="C960" s="183">
        <v>2.56</v>
      </c>
      <c r="D960" s="181">
        <f ca="1">STDEV(C960:OFFSET(C960,D$4,0))/AVERAGE(C960:OFFSET(C960,D$4,0))</f>
        <v>7.4363270505346715E-3</v>
      </c>
      <c r="E960" s="116">
        <v>3.81</v>
      </c>
      <c r="F960" s="181">
        <v>0.34077936583185597</v>
      </c>
      <c r="G960" s="34"/>
      <c r="H960" s="181"/>
      <c r="I960" s="5"/>
      <c r="J960" s="5"/>
      <c r="K960" s="5"/>
      <c r="L960" s="5"/>
      <c r="M960" s="5"/>
      <c r="N960" s="5"/>
      <c r="O960" s="5"/>
      <c r="P960" s="5"/>
      <c r="Q960" s="5"/>
      <c r="R960" s="5"/>
      <c r="S960" s="5"/>
      <c r="T960" s="5"/>
      <c r="U960" s="5"/>
      <c r="V960" s="5"/>
      <c r="W960" s="5"/>
      <c r="X960" s="5"/>
      <c r="Y960" s="5"/>
    </row>
    <row r="961" spans="1:25" ht="15" customHeight="1" x14ac:dyDescent="0.15">
      <c r="A961" s="116">
        <f t="shared" si="14"/>
        <v>2016</v>
      </c>
      <c r="B961" s="105">
        <v>42677</v>
      </c>
      <c r="C961" s="183">
        <v>2.6</v>
      </c>
      <c r="D961" s="181">
        <f ca="1">STDEV(C961:OFFSET(C961,D$4,0))/AVERAGE(C961:OFFSET(C961,D$4,0))</f>
        <v>7.7519379844961309E-3</v>
      </c>
      <c r="E961" s="116">
        <v>3.84</v>
      </c>
      <c r="F961" s="181">
        <v>0.30053943372147601</v>
      </c>
      <c r="G961" s="34"/>
      <c r="H961" s="181"/>
      <c r="I961" s="5"/>
      <c r="J961" s="5"/>
      <c r="K961" s="5"/>
      <c r="L961" s="5"/>
      <c r="M961" s="5"/>
      <c r="N961" s="5"/>
      <c r="O961" s="5"/>
      <c r="P961" s="5"/>
      <c r="Q961" s="5"/>
      <c r="R961" s="5"/>
      <c r="S961" s="5"/>
      <c r="T961" s="5"/>
      <c r="U961" s="5"/>
      <c r="V961" s="5"/>
      <c r="W961" s="5"/>
      <c r="X961" s="5"/>
      <c r="Y961" s="5"/>
    </row>
    <row r="962" spans="1:25" ht="15" customHeight="1" x14ac:dyDescent="0.15">
      <c r="A962" s="116">
        <f t="shared" si="14"/>
        <v>2016</v>
      </c>
      <c r="B962" s="105">
        <v>42676</v>
      </c>
      <c r="C962" s="183">
        <v>2.56</v>
      </c>
      <c r="D962" s="181">
        <f ca="1">STDEV(C962:OFFSET(C962,D$4,0))/AVERAGE(C962:OFFSET(C962,D$4,0))</f>
        <v>5.5027765072883121E-3</v>
      </c>
      <c r="E962" s="116">
        <v>3.81</v>
      </c>
      <c r="F962" s="181">
        <v>0.24973103811470701</v>
      </c>
      <c r="G962" s="34"/>
      <c r="H962" s="181"/>
      <c r="I962" s="5"/>
      <c r="J962" s="5"/>
      <c r="K962" s="5"/>
      <c r="L962" s="5"/>
      <c r="M962" s="5"/>
      <c r="N962" s="5"/>
      <c r="O962" s="5"/>
      <c r="P962" s="5"/>
      <c r="Q962" s="5"/>
      <c r="R962" s="5"/>
      <c r="S962" s="5"/>
      <c r="T962" s="5"/>
      <c r="U962" s="5"/>
      <c r="V962" s="5"/>
      <c r="W962" s="5"/>
      <c r="X962" s="5"/>
      <c r="Y962" s="5"/>
    </row>
    <row r="963" spans="1:25" ht="15" customHeight="1" x14ac:dyDescent="0.15">
      <c r="A963" s="116">
        <f t="shared" si="14"/>
        <v>2016</v>
      </c>
      <c r="B963" s="105">
        <v>42675</v>
      </c>
      <c r="C963" s="183">
        <v>2.58</v>
      </c>
      <c r="D963" s="181" t="e">
        <f ca="1">STDEV(C963:OFFSET(C963,D$4,0))/AVERAGE(C963:OFFSET(C963,D$4,0))</f>
        <v>#DIV/0!</v>
      </c>
      <c r="E963" s="116">
        <v>3.81</v>
      </c>
      <c r="F963" s="181">
        <v>0.17960530202677499</v>
      </c>
      <c r="G963" s="34"/>
      <c r="H963" s="181"/>
      <c r="I963" s="5"/>
      <c r="J963" s="5"/>
      <c r="K963" s="5"/>
      <c r="L963" s="5"/>
      <c r="M963" s="5"/>
      <c r="N963" s="5"/>
      <c r="O963" s="5"/>
      <c r="P963" s="5"/>
      <c r="Q963" s="5"/>
      <c r="R963" s="5"/>
      <c r="S963" s="5"/>
      <c r="T963" s="5"/>
      <c r="U963" s="5"/>
      <c r="V963" s="5"/>
      <c r="W963" s="5"/>
      <c r="X963" s="5"/>
      <c r="Y963" s="5"/>
    </row>
  </sheetData>
  <pageMargins left="0.75" right="0.75" top="1" bottom="1" header="0.5" footer="0.5"/>
  <pageSetup scale="63" orientation="landscape"/>
  <headerFooter>
    <oddFooter>&amp;C&amp;"Helvetica Neue,Regular"&amp;12&amp;K000000&amp;P</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62"/>
  <sheetViews>
    <sheetView showGridLines="0" workbookViewId="0"/>
  </sheetViews>
  <sheetFormatPr baseColWidth="10" defaultColWidth="8.83203125" defaultRowHeight="15" customHeight="1" x14ac:dyDescent="0.15"/>
  <cols>
    <col min="1" max="1" width="12" style="185" customWidth="1"/>
    <col min="2" max="2" width="16" style="185" customWidth="1"/>
    <col min="3" max="3" width="10.5" style="185" customWidth="1"/>
    <col min="4" max="4" width="2.1640625" style="185" customWidth="1"/>
    <col min="5" max="5" width="38.33203125" style="185" customWidth="1"/>
    <col min="6" max="6" width="8.83203125" style="185" customWidth="1"/>
    <col min="7" max="7" width="54.5" style="185" customWidth="1"/>
    <col min="8" max="8" width="8.83203125" style="185" customWidth="1"/>
    <col min="9" max="9" width="40.5" style="185" customWidth="1"/>
    <col min="10" max="10" width="34.5" style="185" customWidth="1"/>
    <col min="11" max="22" width="8.83203125" style="185" customWidth="1"/>
    <col min="23" max="16384" width="8.83203125" style="185"/>
  </cols>
  <sheetData>
    <row r="1" spans="1:21" ht="45.75" customHeight="1" x14ac:dyDescent="0.2">
      <c r="A1" s="186" t="s">
        <v>457</v>
      </c>
      <c r="B1" s="186" t="s">
        <v>458</v>
      </c>
      <c r="C1" s="186" t="s">
        <v>459</v>
      </c>
      <c r="D1" s="5"/>
      <c r="E1" s="187" t="s">
        <v>460</v>
      </c>
      <c r="F1" s="5"/>
      <c r="G1" s="188"/>
      <c r="H1" s="5"/>
      <c r="I1" s="5"/>
      <c r="J1" s="5"/>
      <c r="K1" s="5"/>
      <c r="L1" s="5"/>
      <c r="M1" s="5"/>
      <c r="N1" s="5"/>
      <c r="O1" s="5"/>
      <c r="P1" s="5"/>
      <c r="Q1" s="5"/>
      <c r="R1" s="5"/>
      <c r="S1" s="5"/>
      <c r="T1" s="5"/>
      <c r="U1" s="5"/>
    </row>
    <row r="2" spans="1:21" ht="15.75" customHeight="1" x14ac:dyDescent="0.15">
      <c r="A2" s="189" t="s">
        <v>50</v>
      </c>
      <c r="B2" s="189" t="s">
        <v>435</v>
      </c>
      <c r="C2" s="189" t="s">
        <v>319</v>
      </c>
      <c r="D2" s="190"/>
      <c r="E2" s="191">
        <v>44074</v>
      </c>
      <c r="F2" s="192"/>
      <c r="G2" s="105"/>
      <c r="H2" s="5"/>
      <c r="I2" s="5"/>
      <c r="J2" s="5"/>
      <c r="K2" s="5"/>
      <c r="L2" s="5"/>
      <c r="M2" s="5"/>
      <c r="N2" s="5"/>
      <c r="O2" s="5"/>
      <c r="P2" s="5"/>
      <c r="Q2" s="5"/>
      <c r="R2" s="5"/>
      <c r="S2" s="5"/>
      <c r="T2" s="5"/>
      <c r="U2" s="5"/>
    </row>
    <row r="3" spans="1:21" ht="16.5" customHeight="1" x14ac:dyDescent="0.15">
      <c r="A3" s="193" t="s">
        <v>53</v>
      </c>
      <c r="B3" s="193" t="s">
        <v>435</v>
      </c>
      <c r="C3" s="193" t="s">
        <v>321</v>
      </c>
      <c r="D3" s="192"/>
      <c r="E3" s="194"/>
      <c r="F3" s="5"/>
      <c r="G3" s="5"/>
      <c r="H3" s="5"/>
      <c r="I3" s="5"/>
      <c r="J3" s="5"/>
      <c r="K3" s="5"/>
      <c r="L3" s="5"/>
      <c r="M3" s="5"/>
      <c r="N3" s="5"/>
      <c r="O3" s="5"/>
      <c r="P3" s="5"/>
      <c r="Q3" s="5"/>
      <c r="R3" s="5"/>
      <c r="S3" s="5"/>
      <c r="T3" s="5"/>
      <c r="U3" s="5"/>
    </row>
    <row r="4" spans="1:21" ht="15.75" customHeight="1" x14ac:dyDescent="0.2">
      <c r="A4" s="193" t="s">
        <v>55</v>
      </c>
      <c r="B4" s="193" t="s">
        <v>435</v>
      </c>
      <c r="C4" s="193" t="s">
        <v>323</v>
      </c>
      <c r="D4" s="192"/>
      <c r="E4" s="187" t="s">
        <v>461</v>
      </c>
      <c r="F4" s="5"/>
      <c r="G4" s="5"/>
      <c r="H4" s="5"/>
      <c r="I4" s="5"/>
      <c r="J4" s="5"/>
      <c r="K4" s="5"/>
      <c r="L4" s="5"/>
      <c r="M4" s="5"/>
      <c r="N4" s="5"/>
      <c r="O4" s="5"/>
      <c r="P4" s="5"/>
      <c r="Q4" s="5"/>
      <c r="R4" s="5"/>
      <c r="S4" s="5"/>
      <c r="T4" s="5"/>
      <c r="U4" s="5"/>
    </row>
    <row r="5" spans="1:21" ht="15.75" customHeight="1" x14ac:dyDescent="0.2">
      <c r="A5" s="193" t="s">
        <v>58</v>
      </c>
      <c r="B5" s="193" t="s">
        <v>435</v>
      </c>
      <c r="C5" s="193" t="s">
        <v>325</v>
      </c>
      <c r="D5" s="190"/>
      <c r="E5" s="195"/>
      <c r="F5" s="192"/>
      <c r="G5" s="5"/>
      <c r="H5" s="5"/>
      <c r="I5" s="5"/>
      <c r="J5" s="5"/>
      <c r="K5" s="5"/>
      <c r="L5" s="5"/>
      <c r="M5" s="5"/>
      <c r="N5" s="5"/>
      <c r="O5" s="5"/>
      <c r="P5" s="5"/>
      <c r="Q5" s="5"/>
      <c r="R5" s="5"/>
      <c r="S5" s="5"/>
      <c r="T5" s="5"/>
      <c r="U5" s="5"/>
    </row>
    <row r="6" spans="1:21" ht="16.5" customHeight="1" x14ac:dyDescent="0.15">
      <c r="A6" s="193" t="s">
        <v>60</v>
      </c>
      <c r="B6" s="193" t="s">
        <v>436</v>
      </c>
      <c r="C6" s="193" t="s">
        <v>327</v>
      </c>
      <c r="D6" s="192"/>
      <c r="E6" s="194"/>
      <c r="F6" s="5"/>
      <c r="G6" s="5"/>
      <c r="H6" s="5"/>
      <c r="I6" s="5"/>
      <c r="J6" s="5"/>
      <c r="K6" s="5"/>
      <c r="L6" s="5"/>
      <c r="M6" s="5"/>
      <c r="N6" s="5"/>
      <c r="O6" s="5"/>
      <c r="P6" s="5"/>
      <c r="Q6" s="5"/>
      <c r="R6" s="5"/>
      <c r="S6" s="5"/>
      <c r="T6" s="5"/>
      <c r="U6" s="5"/>
    </row>
    <row r="7" spans="1:21" ht="15.75" customHeight="1" x14ac:dyDescent="0.2">
      <c r="A7" s="193" t="s">
        <v>62</v>
      </c>
      <c r="B7" s="193" t="s">
        <v>435</v>
      </c>
      <c r="C7" s="193" t="s">
        <v>329</v>
      </c>
      <c r="D7" s="192"/>
      <c r="E7" s="187" t="s">
        <v>21</v>
      </c>
      <c r="F7" s="5"/>
      <c r="G7" s="5"/>
      <c r="H7" s="5"/>
      <c r="I7" s="5"/>
      <c r="J7" s="5"/>
      <c r="K7" s="5"/>
      <c r="L7" s="5"/>
      <c r="M7" s="5"/>
      <c r="N7" s="5"/>
      <c r="O7" s="5"/>
      <c r="P7" s="5"/>
      <c r="Q7" s="5"/>
      <c r="R7" s="5"/>
      <c r="S7" s="5"/>
      <c r="T7" s="5"/>
      <c r="U7" s="5"/>
    </row>
    <row r="8" spans="1:21" ht="15.75" customHeight="1" x14ac:dyDescent="0.15">
      <c r="A8" s="193" t="s">
        <v>64</v>
      </c>
      <c r="B8" s="193" t="s">
        <v>436</v>
      </c>
      <c r="C8" s="193" t="s">
        <v>331</v>
      </c>
      <c r="D8" s="190"/>
      <c r="E8" s="196"/>
      <c r="F8" s="192"/>
      <c r="G8" s="5"/>
      <c r="H8" s="5"/>
      <c r="I8" s="5"/>
      <c r="J8" s="5"/>
      <c r="K8" s="5"/>
      <c r="L8" s="5"/>
      <c r="M8" s="5"/>
      <c r="N8" s="5"/>
      <c r="O8" s="5"/>
      <c r="P8" s="5"/>
      <c r="Q8" s="5"/>
      <c r="R8" s="5"/>
      <c r="S8" s="5"/>
      <c r="T8" s="5"/>
      <c r="U8" s="5"/>
    </row>
    <row r="9" spans="1:21" ht="16.5" customHeight="1" x14ac:dyDescent="0.15">
      <c r="A9" s="197"/>
      <c r="B9" s="198"/>
      <c r="C9" s="193" t="s">
        <v>333</v>
      </c>
      <c r="D9" s="192"/>
      <c r="E9" s="194"/>
      <c r="F9" s="5"/>
      <c r="G9" s="5"/>
      <c r="H9" s="5"/>
      <c r="I9" s="5"/>
      <c r="J9" s="5"/>
      <c r="K9" s="5"/>
      <c r="L9" s="5"/>
      <c r="M9" s="5"/>
      <c r="N9" s="5"/>
      <c r="O9" s="5"/>
      <c r="P9" s="5"/>
      <c r="Q9" s="5"/>
      <c r="R9" s="5"/>
      <c r="S9" s="5"/>
      <c r="T9" s="5"/>
      <c r="U9" s="5"/>
    </row>
    <row r="10" spans="1:21" ht="15.75" customHeight="1" x14ac:dyDescent="0.2">
      <c r="A10" s="198"/>
      <c r="B10" s="198"/>
      <c r="C10" s="193" t="s">
        <v>335</v>
      </c>
      <c r="D10" s="192"/>
      <c r="E10" s="199" t="s">
        <v>462</v>
      </c>
      <c r="F10" s="200"/>
      <c r="G10" s="200"/>
      <c r="H10" s="200"/>
      <c r="I10" s="200"/>
      <c r="J10" s="200"/>
      <c r="K10" s="200"/>
      <c r="L10" s="200"/>
      <c r="M10" s="200"/>
      <c r="N10" s="200"/>
      <c r="O10" s="200"/>
      <c r="P10" s="200"/>
      <c r="Q10" s="200"/>
      <c r="R10" s="200"/>
      <c r="S10" s="200"/>
      <c r="T10" s="200"/>
      <c r="U10" s="200"/>
    </row>
    <row r="11" spans="1:21" ht="16" customHeight="1" x14ac:dyDescent="0.15">
      <c r="A11" s="198"/>
      <c r="B11" s="198"/>
      <c r="C11" s="193" t="s">
        <v>337</v>
      </c>
      <c r="D11" s="192"/>
      <c r="E11" s="200"/>
      <c r="F11" s="200"/>
      <c r="G11" s="200"/>
      <c r="H11" s="200"/>
      <c r="I11" s="200"/>
      <c r="J11" s="200"/>
      <c r="K11" s="200"/>
      <c r="L11" s="200"/>
      <c r="M11" s="200"/>
      <c r="N11" s="200"/>
      <c r="O11" s="200"/>
      <c r="P11" s="200"/>
      <c r="Q11" s="200"/>
      <c r="R11" s="200"/>
      <c r="S11" s="200"/>
      <c r="T11" s="200"/>
      <c r="U11" s="200"/>
    </row>
    <row r="12" spans="1:21" ht="16.5" customHeight="1" x14ac:dyDescent="0.2">
      <c r="A12" s="198"/>
      <c r="B12" s="198"/>
      <c r="C12" s="193" t="s">
        <v>339</v>
      </c>
      <c r="D12" s="192"/>
      <c r="E12" s="201" t="s">
        <v>463</v>
      </c>
      <c r="F12" s="202"/>
      <c r="G12" s="203" t="s">
        <v>464</v>
      </c>
      <c r="H12" s="200"/>
      <c r="I12" s="200"/>
      <c r="J12" s="5"/>
      <c r="K12" s="5"/>
      <c r="L12" s="5"/>
      <c r="M12" s="5"/>
      <c r="N12" s="5"/>
      <c r="O12" s="5"/>
      <c r="P12" s="5"/>
      <c r="Q12" s="200"/>
      <c r="R12" s="200"/>
      <c r="S12" s="200"/>
      <c r="T12" s="200"/>
      <c r="U12" s="200"/>
    </row>
    <row r="13" spans="1:21" ht="16.5" customHeight="1" x14ac:dyDescent="0.15">
      <c r="A13" s="198"/>
      <c r="B13" s="198"/>
      <c r="C13" s="193" t="s">
        <v>341</v>
      </c>
      <c r="D13" s="192"/>
      <c r="E13" s="204" t="s">
        <v>465</v>
      </c>
      <c r="F13" s="205">
        <v>0.5</v>
      </c>
      <c r="G13" s="206" t="s">
        <v>466</v>
      </c>
      <c r="H13" s="200"/>
      <c r="I13" s="200"/>
      <c r="J13" s="5"/>
      <c r="K13" s="5"/>
      <c r="L13" s="5"/>
      <c r="M13" s="5"/>
      <c r="N13" s="5"/>
      <c r="O13" s="5"/>
      <c r="P13" s="5"/>
      <c r="Q13" s="200"/>
      <c r="R13" s="200"/>
      <c r="S13" s="200"/>
      <c r="T13" s="200"/>
      <c r="U13" s="200"/>
    </row>
    <row r="14" spans="1:21" ht="16" customHeight="1" x14ac:dyDescent="0.15">
      <c r="A14" s="198"/>
      <c r="B14" s="198"/>
      <c r="C14" s="193" t="s">
        <v>343</v>
      </c>
      <c r="D14" s="192"/>
      <c r="E14" s="207" t="s">
        <v>467</v>
      </c>
      <c r="F14" s="208">
        <v>0.5</v>
      </c>
      <c r="G14" s="209" t="s">
        <v>466</v>
      </c>
      <c r="H14" s="200"/>
      <c r="I14" s="200"/>
      <c r="J14" s="5"/>
      <c r="K14" s="5"/>
      <c r="L14" s="5"/>
      <c r="M14" s="5"/>
      <c r="N14" s="5"/>
      <c r="O14" s="5"/>
      <c r="P14" s="5"/>
      <c r="Q14" s="200"/>
      <c r="R14" s="200"/>
      <c r="S14" s="200"/>
      <c r="T14" s="200"/>
      <c r="U14" s="200"/>
    </row>
    <row r="15" spans="1:21" ht="16" customHeight="1" x14ac:dyDescent="0.15">
      <c r="A15" s="198"/>
      <c r="B15" s="198"/>
      <c r="C15" s="193" t="s">
        <v>345</v>
      </c>
      <c r="D15" s="192"/>
      <c r="E15" s="207" t="s">
        <v>468</v>
      </c>
      <c r="F15" s="208"/>
      <c r="G15" s="209" t="s">
        <v>466</v>
      </c>
      <c r="H15" s="200"/>
      <c r="I15" s="200"/>
      <c r="J15" s="200"/>
      <c r="K15" s="200"/>
      <c r="L15" s="200"/>
      <c r="M15" s="200"/>
      <c r="N15" s="200"/>
      <c r="O15" s="200"/>
      <c r="P15" s="200"/>
      <c r="Q15" s="200"/>
      <c r="R15" s="200"/>
      <c r="S15" s="200"/>
      <c r="T15" s="200"/>
      <c r="U15" s="200"/>
    </row>
    <row r="16" spans="1:21" ht="16" customHeight="1" x14ac:dyDescent="0.15">
      <c r="A16" s="198"/>
      <c r="B16" s="198"/>
      <c r="C16" s="193" t="s">
        <v>347</v>
      </c>
      <c r="D16" s="192"/>
      <c r="E16" s="207" t="s">
        <v>469</v>
      </c>
      <c r="F16" s="208">
        <v>9.5000000000000001E-2</v>
      </c>
      <c r="G16" s="209" t="s">
        <v>466</v>
      </c>
      <c r="H16" s="200"/>
      <c r="I16" s="200"/>
      <c r="J16" s="200"/>
      <c r="K16" s="200"/>
      <c r="L16" s="200"/>
      <c r="M16" s="200"/>
      <c r="N16" s="200"/>
      <c r="O16" s="200"/>
      <c r="P16" s="200"/>
      <c r="Q16" s="200"/>
      <c r="R16" s="200"/>
      <c r="S16" s="200"/>
      <c r="T16" s="200"/>
      <c r="U16" s="200"/>
    </row>
    <row r="17" spans="1:21" ht="15.75" customHeight="1" x14ac:dyDescent="0.15">
      <c r="A17" s="198"/>
      <c r="B17" s="198"/>
      <c r="C17" s="193" t="s">
        <v>349</v>
      </c>
      <c r="D17" s="192"/>
      <c r="E17" s="207" t="s">
        <v>470</v>
      </c>
      <c r="F17" s="210"/>
      <c r="G17" s="209" t="s">
        <v>466</v>
      </c>
      <c r="H17" s="200"/>
      <c r="I17" s="200"/>
      <c r="J17" s="200"/>
      <c r="K17" s="200"/>
      <c r="L17" s="200"/>
      <c r="M17" s="200"/>
      <c r="N17" s="200"/>
      <c r="O17" s="200"/>
      <c r="P17" s="200"/>
      <c r="Q17" s="200"/>
      <c r="R17" s="200"/>
      <c r="S17" s="200"/>
      <c r="T17" s="200"/>
      <c r="U17" s="200"/>
    </row>
    <row r="18" spans="1:21" ht="16.5" customHeight="1" x14ac:dyDescent="0.15">
      <c r="A18" s="198"/>
      <c r="B18" s="198"/>
      <c r="C18" s="193" t="s">
        <v>351</v>
      </c>
      <c r="D18" s="192"/>
      <c r="E18" s="200"/>
      <c r="F18" s="211"/>
      <c r="G18" s="212"/>
      <c r="H18" s="200"/>
      <c r="I18" s="200"/>
      <c r="J18" s="200"/>
      <c r="K18" s="200"/>
      <c r="L18" s="200"/>
      <c r="M18" s="200"/>
      <c r="N18" s="200"/>
      <c r="O18" s="200"/>
      <c r="P18" s="200"/>
      <c r="Q18" s="200"/>
      <c r="R18" s="200"/>
      <c r="S18" s="200"/>
      <c r="T18" s="200"/>
      <c r="U18" s="200"/>
    </row>
    <row r="19" spans="1:21" ht="16" customHeight="1" x14ac:dyDescent="0.15">
      <c r="A19" s="198"/>
      <c r="B19" s="198"/>
      <c r="C19" s="193" t="s">
        <v>353</v>
      </c>
      <c r="D19" s="192"/>
      <c r="E19" s="5"/>
      <c r="F19" s="5"/>
      <c r="G19" s="5"/>
      <c r="H19" s="5"/>
      <c r="I19" s="5"/>
      <c r="J19" s="200"/>
      <c r="K19" s="200"/>
      <c r="L19" s="200"/>
      <c r="M19" s="200"/>
      <c r="N19" s="200"/>
      <c r="O19" s="200"/>
      <c r="P19" s="200"/>
      <c r="Q19" s="200"/>
      <c r="R19" s="200"/>
      <c r="S19" s="200"/>
      <c r="T19" s="200"/>
      <c r="U19" s="200"/>
    </row>
    <row r="20" spans="1:21" ht="16.5" customHeight="1" x14ac:dyDescent="0.2">
      <c r="A20" s="198"/>
      <c r="B20" s="198"/>
      <c r="C20" s="193" t="s">
        <v>355</v>
      </c>
      <c r="D20" s="192"/>
      <c r="E20" s="201" t="str">
        <f>"SBBI (1926-"&amp;YEAR(E2)-1&amp;")"</f>
        <v>SBBI (1926-2019)</v>
      </c>
      <c r="F20" s="213"/>
      <c r="G20" s="10" t="s">
        <v>70</v>
      </c>
      <c r="H20" s="200"/>
      <c r="I20" s="200"/>
      <c r="J20" s="200"/>
      <c r="K20" s="200"/>
      <c r="L20" s="200"/>
      <c r="M20" s="200"/>
      <c r="N20" s="200"/>
      <c r="O20" s="200"/>
      <c r="P20" s="200"/>
      <c r="Q20" s="200"/>
      <c r="R20" s="200"/>
      <c r="S20" s="200"/>
      <c r="T20" s="200"/>
      <c r="U20" s="200"/>
    </row>
    <row r="21" spans="1:21" ht="15.75" customHeight="1" x14ac:dyDescent="0.15">
      <c r="A21" s="198"/>
      <c r="B21" s="198"/>
      <c r="C21" s="193" t="s">
        <v>357</v>
      </c>
      <c r="D21" s="192"/>
      <c r="E21" s="204" t="s">
        <v>471</v>
      </c>
      <c r="F21" s="214">
        <v>12.1</v>
      </c>
      <c r="G21" s="215" t="s">
        <v>472</v>
      </c>
      <c r="H21" s="200"/>
      <c r="I21" s="200"/>
      <c r="J21" s="200"/>
      <c r="K21" s="200"/>
      <c r="L21" s="200"/>
      <c r="M21" s="200"/>
      <c r="N21" s="200"/>
      <c r="O21" s="200"/>
      <c r="P21" s="200"/>
      <c r="Q21" s="200"/>
      <c r="R21" s="200"/>
      <c r="S21" s="200"/>
      <c r="T21" s="200"/>
      <c r="U21" s="200"/>
    </row>
    <row r="22" spans="1:21" ht="16.5" customHeight="1" x14ac:dyDescent="0.15">
      <c r="A22" s="198"/>
      <c r="B22" s="198"/>
      <c r="C22" s="193" t="s">
        <v>359</v>
      </c>
      <c r="D22" s="192"/>
      <c r="E22" s="207" t="s">
        <v>473</v>
      </c>
      <c r="F22" s="216">
        <v>5.09</v>
      </c>
      <c r="G22" s="217" t="s">
        <v>472</v>
      </c>
      <c r="H22" s="200"/>
      <c r="I22" s="200"/>
      <c r="J22" s="200"/>
      <c r="K22" s="200"/>
      <c r="L22" s="200"/>
      <c r="M22" s="200"/>
      <c r="N22" s="200"/>
      <c r="O22" s="200"/>
      <c r="P22" s="200"/>
      <c r="Q22" s="200"/>
      <c r="R22" s="200"/>
      <c r="S22" s="200"/>
      <c r="T22" s="200"/>
      <c r="U22" s="200"/>
    </row>
    <row r="23" spans="1:21" ht="16" customHeight="1" x14ac:dyDescent="0.15">
      <c r="A23" s="198"/>
      <c r="B23" s="198"/>
      <c r="C23" s="193" t="s">
        <v>361</v>
      </c>
      <c r="D23" s="192"/>
      <c r="E23" s="200"/>
      <c r="F23" s="218"/>
      <c r="G23" s="200"/>
      <c r="H23" s="5"/>
      <c r="I23" s="5"/>
      <c r="J23" s="200"/>
      <c r="K23" s="200"/>
      <c r="L23" s="200"/>
      <c r="M23" s="200"/>
      <c r="N23" s="200"/>
      <c r="O23" s="200"/>
      <c r="P23" s="200"/>
      <c r="Q23" s="200"/>
      <c r="R23" s="200"/>
      <c r="S23" s="200"/>
      <c r="T23" s="200"/>
      <c r="U23" s="200"/>
    </row>
    <row r="24" spans="1:21" ht="15.75" customHeight="1" x14ac:dyDescent="0.2">
      <c r="A24" s="198"/>
      <c r="B24" s="198"/>
      <c r="C24" s="193" t="s">
        <v>363</v>
      </c>
      <c r="D24" s="192"/>
      <c r="E24" s="187" t="s">
        <v>474</v>
      </c>
      <c r="F24" s="200"/>
      <c r="G24" s="187" t="s">
        <v>475</v>
      </c>
      <c r="H24" s="5"/>
      <c r="I24" s="187" t="s">
        <v>476</v>
      </c>
      <c r="J24" s="200"/>
      <c r="K24" s="200"/>
      <c r="L24" s="200"/>
      <c r="M24" s="200"/>
      <c r="N24" s="200"/>
      <c r="O24" s="200"/>
      <c r="P24" s="200"/>
      <c r="Q24" s="200"/>
      <c r="R24" s="200"/>
      <c r="S24" s="200"/>
      <c r="T24" s="200"/>
      <c r="U24" s="200"/>
    </row>
    <row r="25" spans="1:21" ht="15.75" customHeight="1" x14ac:dyDescent="0.15">
      <c r="A25" s="198"/>
      <c r="B25" s="198"/>
      <c r="C25" s="198"/>
      <c r="D25" s="190"/>
      <c r="E25" s="191">
        <v>44071</v>
      </c>
      <c r="F25" s="219"/>
      <c r="G25" s="220" t="s">
        <v>145</v>
      </c>
      <c r="H25" s="190"/>
      <c r="I25" s="220" t="s">
        <v>477</v>
      </c>
      <c r="J25" s="221"/>
      <c r="K25" s="200"/>
      <c r="L25" s="200"/>
      <c r="M25" s="200"/>
      <c r="N25" s="200"/>
      <c r="O25" s="200"/>
      <c r="P25" s="200"/>
      <c r="Q25" s="200"/>
      <c r="R25" s="200"/>
      <c r="S25" s="200"/>
      <c r="T25" s="200"/>
      <c r="U25" s="200"/>
    </row>
    <row r="26" spans="1:21" ht="14.25" customHeight="1" x14ac:dyDescent="0.15">
      <c r="A26" s="198"/>
      <c r="B26" s="198"/>
      <c r="C26" s="198"/>
      <c r="D26" s="192"/>
      <c r="E26" s="194"/>
      <c r="F26" s="5"/>
      <c r="G26" s="194"/>
      <c r="H26" s="5"/>
      <c r="I26" s="194"/>
      <c r="J26" s="5"/>
      <c r="K26" s="5"/>
      <c r="L26" s="5"/>
      <c r="M26" s="5"/>
      <c r="N26" s="5"/>
      <c r="O26" s="5"/>
      <c r="P26" s="5"/>
      <c r="Q26" s="5"/>
      <c r="R26" s="5"/>
      <c r="S26" s="5"/>
      <c r="T26" s="5"/>
      <c r="U26" s="5"/>
    </row>
    <row r="27" spans="1:21" ht="15.75" customHeight="1" x14ac:dyDescent="0.2">
      <c r="A27" s="198"/>
      <c r="B27" s="198"/>
      <c r="C27" s="198"/>
      <c r="D27" s="192"/>
      <c r="E27" s="187" t="s">
        <v>478</v>
      </c>
      <c r="F27" s="5"/>
      <c r="G27" s="187" t="s">
        <v>479</v>
      </c>
      <c r="H27" s="5"/>
      <c r="I27" s="187" t="s">
        <v>480</v>
      </c>
      <c r="J27" s="200"/>
      <c r="K27" s="200"/>
      <c r="L27" s="5"/>
      <c r="M27" s="5"/>
      <c r="N27" s="5"/>
      <c r="O27" s="5"/>
      <c r="P27" s="5"/>
      <c r="Q27" s="5"/>
      <c r="R27" s="5"/>
      <c r="S27" s="5"/>
      <c r="T27" s="5"/>
      <c r="U27" s="5"/>
    </row>
    <row r="28" spans="1:21" ht="15.75" customHeight="1" x14ac:dyDescent="0.2">
      <c r="A28" s="198"/>
      <c r="B28" s="198"/>
      <c r="C28" s="198"/>
      <c r="D28" s="190"/>
      <c r="E28" s="189" t="s">
        <v>481</v>
      </c>
      <c r="F28" s="190"/>
      <c r="G28" s="222" t="s">
        <v>482</v>
      </c>
      <c r="H28" s="190"/>
      <c r="I28" s="222" t="s">
        <v>483</v>
      </c>
      <c r="J28" s="221"/>
      <c r="K28" s="200"/>
      <c r="L28" s="5"/>
      <c r="M28" s="5"/>
      <c r="N28" s="5"/>
      <c r="O28" s="5"/>
      <c r="P28" s="5"/>
      <c r="Q28" s="5"/>
      <c r="R28" s="5"/>
      <c r="S28" s="5"/>
      <c r="T28" s="5"/>
      <c r="U28" s="5"/>
    </row>
    <row r="29" spans="1:21" ht="16.5" customHeight="1" x14ac:dyDescent="0.15">
      <c r="A29" s="198"/>
      <c r="B29" s="198"/>
      <c r="C29" s="198"/>
      <c r="D29" s="190"/>
      <c r="E29" s="193" t="s">
        <v>484</v>
      </c>
      <c r="F29" s="192"/>
      <c r="G29" s="194"/>
      <c r="H29" s="5"/>
      <c r="I29" s="194"/>
      <c r="J29" s="200"/>
      <c r="K29" s="200"/>
      <c r="L29" s="5"/>
      <c r="M29" s="5"/>
      <c r="N29" s="5"/>
      <c r="O29" s="5"/>
      <c r="P29" s="5"/>
      <c r="Q29" s="5"/>
      <c r="R29" s="5"/>
      <c r="S29" s="5"/>
      <c r="T29" s="5"/>
      <c r="U29" s="5"/>
    </row>
    <row r="30" spans="1:21" ht="15.75" customHeight="1" x14ac:dyDescent="0.2">
      <c r="A30" s="198"/>
      <c r="B30" s="198"/>
      <c r="C30" s="198"/>
      <c r="D30" s="190"/>
      <c r="E30" s="193" t="s">
        <v>485</v>
      </c>
      <c r="F30" s="192"/>
      <c r="G30" s="187" t="s">
        <v>486</v>
      </c>
      <c r="H30" s="5"/>
      <c r="I30" s="5"/>
      <c r="J30" s="5"/>
      <c r="K30" s="5"/>
      <c r="L30" s="5"/>
      <c r="M30" s="5"/>
      <c r="N30" s="5"/>
      <c r="O30" s="5"/>
      <c r="P30" s="5"/>
      <c r="Q30" s="5"/>
      <c r="R30" s="5"/>
      <c r="S30" s="5"/>
      <c r="T30" s="5"/>
      <c r="U30" s="5"/>
    </row>
    <row r="31" spans="1:21" ht="15.75" customHeight="1" x14ac:dyDescent="0.2">
      <c r="A31" s="198"/>
      <c r="B31" s="198"/>
      <c r="C31" s="198"/>
      <c r="D31" s="190"/>
      <c r="E31" s="193" t="s">
        <v>53</v>
      </c>
      <c r="F31" s="190"/>
      <c r="G31" s="222" t="s">
        <v>487</v>
      </c>
      <c r="H31" s="192"/>
      <c r="I31" s="16" t="s">
        <v>3</v>
      </c>
      <c r="J31" s="5"/>
      <c r="K31" s="5"/>
      <c r="L31" s="5"/>
      <c r="M31" s="5"/>
      <c r="N31" s="5"/>
      <c r="O31" s="5"/>
      <c r="P31" s="5"/>
      <c r="Q31" s="5"/>
      <c r="R31" s="5"/>
      <c r="S31" s="5"/>
      <c r="T31" s="5"/>
      <c r="U31" s="5"/>
    </row>
    <row r="32" spans="1:21" ht="16.5" customHeight="1" x14ac:dyDescent="0.15">
      <c r="A32" s="198"/>
      <c r="B32" s="198"/>
      <c r="C32" s="198"/>
      <c r="D32" s="190"/>
      <c r="E32" s="193" t="s">
        <v>488</v>
      </c>
      <c r="F32" s="192"/>
      <c r="G32" s="194"/>
      <c r="H32" s="5"/>
      <c r="I32" s="16" t="s">
        <v>317</v>
      </c>
      <c r="J32" s="5"/>
      <c r="K32" s="5"/>
      <c r="L32" s="5"/>
      <c r="M32" s="5"/>
      <c r="N32" s="5"/>
      <c r="O32" s="5"/>
      <c r="P32" s="5"/>
      <c r="Q32" s="5"/>
      <c r="R32" s="5"/>
      <c r="S32" s="5"/>
      <c r="T32" s="5"/>
      <c r="U32" s="5"/>
    </row>
    <row r="33" spans="1:21" ht="15.75" customHeight="1" x14ac:dyDescent="0.2">
      <c r="A33" s="198"/>
      <c r="B33" s="198"/>
      <c r="C33" s="198"/>
      <c r="D33" s="190"/>
      <c r="E33" s="193" t="s">
        <v>489</v>
      </c>
      <c r="F33" s="192"/>
      <c r="G33" s="187" t="s">
        <v>490</v>
      </c>
      <c r="H33" s="5"/>
      <c r="I33" s="5"/>
      <c r="J33" s="5"/>
      <c r="K33" s="5"/>
      <c r="L33" s="5"/>
      <c r="M33" s="5"/>
      <c r="N33" s="5"/>
      <c r="O33" s="5"/>
      <c r="P33" s="5"/>
      <c r="Q33" s="5"/>
      <c r="R33" s="5"/>
      <c r="S33" s="5"/>
      <c r="T33" s="5"/>
      <c r="U33" s="5"/>
    </row>
    <row r="34" spans="1:21" ht="15.75" customHeight="1" x14ac:dyDescent="0.2">
      <c r="A34" s="198"/>
      <c r="B34" s="198"/>
      <c r="C34" s="198"/>
      <c r="D34" s="190"/>
      <c r="E34" s="193" t="s">
        <v>491</v>
      </c>
      <c r="F34" s="190"/>
      <c r="G34" s="222" t="s">
        <v>492</v>
      </c>
      <c r="H34" s="192"/>
      <c r="I34" s="5"/>
      <c r="J34" s="5"/>
      <c r="K34" s="5"/>
      <c r="L34" s="5"/>
      <c r="M34" s="5"/>
      <c r="N34" s="5"/>
      <c r="O34" s="5"/>
      <c r="P34" s="5"/>
      <c r="Q34" s="5"/>
      <c r="R34" s="5"/>
      <c r="S34" s="5"/>
      <c r="T34" s="5"/>
      <c r="U34" s="5"/>
    </row>
    <row r="35" spans="1:21" ht="16.5" customHeight="1" x14ac:dyDescent="0.2">
      <c r="A35" s="198"/>
      <c r="B35" s="198"/>
      <c r="C35" s="198"/>
      <c r="D35" s="190"/>
      <c r="E35" s="193" t="s">
        <v>493</v>
      </c>
      <c r="F35" s="192"/>
      <c r="G35" s="194"/>
      <c r="H35" s="223" t="s">
        <v>494</v>
      </c>
      <c r="I35" s="5"/>
      <c r="J35" s="5"/>
      <c r="K35" s="5"/>
      <c r="L35" s="5"/>
      <c r="M35" s="5"/>
      <c r="N35" s="5"/>
      <c r="O35" s="5"/>
      <c r="P35" s="5"/>
      <c r="Q35" s="5"/>
      <c r="R35" s="5"/>
      <c r="S35" s="5"/>
      <c r="T35" s="5"/>
      <c r="U35" s="5"/>
    </row>
    <row r="36" spans="1:21" ht="15.75" customHeight="1" x14ac:dyDescent="0.2">
      <c r="A36" s="198"/>
      <c r="B36" s="198"/>
      <c r="C36" s="198"/>
      <c r="D36" s="190"/>
      <c r="E36" s="193" t="s">
        <v>495</v>
      </c>
      <c r="F36" s="192"/>
      <c r="G36" s="187" t="s">
        <v>496</v>
      </c>
      <c r="H36" s="5"/>
      <c r="I36" s="5"/>
      <c r="J36" s="5"/>
      <c r="K36" s="5"/>
      <c r="L36" s="5"/>
      <c r="M36" s="5"/>
      <c r="N36" s="5"/>
      <c r="O36" s="5"/>
      <c r="P36" s="5"/>
      <c r="Q36" s="5"/>
      <c r="R36" s="5"/>
      <c r="S36" s="5"/>
      <c r="T36" s="5"/>
      <c r="U36" s="5"/>
    </row>
    <row r="37" spans="1:21" ht="15.75" customHeight="1" x14ac:dyDescent="0.2">
      <c r="A37" s="198"/>
      <c r="B37" s="198"/>
      <c r="C37" s="198"/>
      <c r="D37" s="190"/>
      <c r="E37" s="193" t="s">
        <v>497</v>
      </c>
      <c r="F37" s="190"/>
      <c r="G37" s="222" t="s">
        <v>57</v>
      </c>
      <c r="H37" s="192"/>
      <c r="I37" s="5"/>
      <c r="J37" s="5"/>
      <c r="K37" s="5"/>
      <c r="L37" s="5"/>
      <c r="M37" s="5"/>
      <c r="N37" s="5"/>
      <c r="O37" s="5"/>
      <c r="P37" s="5"/>
      <c r="Q37" s="5"/>
      <c r="R37" s="5"/>
      <c r="S37" s="5"/>
      <c r="T37" s="5"/>
      <c r="U37" s="5"/>
    </row>
    <row r="38" spans="1:21" ht="16.5" customHeight="1" x14ac:dyDescent="0.15">
      <c r="A38" s="198"/>
      <c r="B38" s="198"/>
      <c r="C38" s="198"/>
      <c r="D38" s="190"/>
      <c r="E38" s="193" t="s">
        <v>498</v>
      </c>
      <c r="F38" s="192"/>
      <c r="G38" s="194"/>
      <c r="H38" s="5"/>
      <c r="I38" s="5"/>
      <c r="J38" s="5"/>
      <c r="K38" s="5"/>
      <c r="L38" s="5"/>
      <c r="M38" s="5"/>
      <c r="N38" s="5"/>
      <c r="O38" s="5"/>
      <c r="P38" s="5"/>
      <c r="Q38" s="5"/>
      <c r="R38" s="5"/>
      <c r="S38" s="5"/>
      <c r="T38" s="5"/>
      <c r="U38" s="5"/>
    </row>
    <row r="39" spans="1:21" ht="15.75" customHeight="1" x14ac:dyDescent="0.2">
      <c r="A39" s="198"/>
      <c r="B39" s="198"/>
      <c r="C39" s="198"/>
      <c r="D39" s="190"/>
      <c r="E39" s="193" t="s">
        <v>499</v>
      </c>
      <c r="F39" s="192"/>
      <c r="G39" s="187" t="s">
        <v>500</v>
      </c>
      <c r="H39" s="5"/>
      <c r="I39" s="5"/>
      <c r="J39" s="5"/>
      <c r="K39" s="5"/>
      <c r="L39" s="5"/>
      <c r="M39" s="5"/>
      <c r="N39" s="5"/>
      <c r="O39" s="5"/>
      <c r="P39" s="5"/>
      <c r="Q39" s="5"/>
      <c r="R39" s="5"/>
      <c r="S39" s="5"/>
      <c r="T39" s="5"/>
      <c r="U39" s="5"/>
    </row>
    <row r="40" spans="1:21" ht="15.75" customHeight="1" x14ac:dyDescent="0.2">
      <c r="A40" s="198"/>
      <c r="B40" s="198"/>
      <c r="C40" s="198"/>
      <c r="D40" s="190"/>
      <c r="E40" s="193" t="s">
        <v>501</v>
      </c>
      <c r="F40" s="190"/>
      <c r="G40" s="222" t="s">
        <v>57</v>
      </c>
      <c r="H40" s="192"/>
      <c r="I40" s="5"/>
      <c r="J40" s="5"/>
      <c r="K40" s="5"/>
      <c r="L40" s="5"/>
      <c r="M40" s="5"/>
      <c r="N40" s="5"/>
      <c r="O40" s="5"/>
      <c r="P40" s="5"/>
      <c r="Q40" s="5"/>
      <c r="R40" s="5"/>
      <c r="S40" s="5"/>
      <c r="T40" s="5"/>
      <c r="U40" s="5"/>
    </row>
    <row r="41" spans="1:21" ht="16.5" customHeight="1" x14ac:dyDescent="0.15">
      <c r="A41" s="198"/>
      <c r="B41" s="198"/>
      <c r="C41" s="198"/>
      <c r="D41" s="190"/>
      <c r="E41" s="193" t="s">
        <v>502</v>
      </c>
      <c r="F41" s="192"/>
      <c r="G41" s="194"/>
      <c r="H41" s="5"/>
      <c r="I41" s="5"/>
      <c r="J41" s="5"/>
      <c r="K41" s="5"/>
      <c r="L41" s="5"/>
      <c r="M41" s="5"/>
      <c r="N41" s="5"/>
      <c r="O41" s="5"/>
      <c r="P41" s="5"/>
      <c r="Q41" s="5"/>
      <c r="R41" s="5"/>
      <c r="S41" s="5"/>
      <c r="T41" s="5"/>
      <c r="U41" s="5"/>
    </row>
    <row r="42" spans="1:21" ht="15.75" customHeight="1" x14ac:dyDescent="0.2">
      <c r="A42" s="198"/>
      <c r="B42" s="198"/>
      <c r="C42" s="198"/>
      <c r="D42" s="190"/>
      <c r="E42" s="193" t="s">
        <v>503</v>
      </c>
      <c r="F42" s="192"/>
      <c r="G42" s="187" t="s">
        <v>504</v>
      </c>
      <c r="H42" s="5"/>
      <c r="I42" s="5"/>
      <c r="J42" s="5"/>
      <c r="K42" s="5"/>
      <c r="L42" s="5"/>
      <c r="M42" s="5"/>
      <c r="N42" s="5"/>
      <c r="O42" s="5"/>
      <c r="P42" s="5"/>
      <c r="Q42" s="5"/>
      <c r="R42" s="5"/>
      <c r="S42" s="5"/>
      <c r="T42" s="5"/>
      <c r="U42" s="5"/>
    </row>
    <row r="43" spans="1:21" ht="15.75" customHeight="1" x14ac:dyDescent="0.2">
      <c r="A43" s="198"/>
      <c r="B43" s="198"/>
      <c r="C43" s="198"/>
      <c r="D43" s="190"/>
      <c r="E43" s="193" t="s">
        <v>505</v>
      </c>
      <c r="F43" s="190"/>
      <c r="G43" s="224">
        <v>7900000</v>
      </c>
      <c r="H43" s="192"/>
      <c r="I43" s="16" t="s">
        <v>506</v>
      </c>
      <c r="J43" s="5"/>
      <c r="K43" s="5"/>
      <c r="L43" s="5"/>
      <c r="M43" s="5"/>
      <c r="N43" s="5"/>
      <c r="O43" s="5"/>
      <c r="P43" s="5"/>
      <c r="Q43" s="5"/>
      <c r="R43" s="5"/>
      <c r="S43" s="5"/>
      <c r="T43" s="5"/>
      <c r="U43" s="5"/>
    </row>
    <row r="44" spans="1:21" ht="16.5" customHeight="1" x14ac:dyDescent="0.15">
      <c r="A44" s="198"/>
      <c r="B44" s="198"/>
      <c r="C44" s="198"/>
      <c r="D44" s="190"/>
      <c r="E44" s="193" t="s">
        <v>507</v>
      </c>
      <c r="F44" s="192"/>
      <c r="G44" s="194"/>
      <c r="H44" s="5"/>
      <c r="I44" s="5"/>
      <c r="J44" s="5"/>
      <c r="K44" s="5"/>
      <c r="L44" s="5"/>
      <c r="M44" s="5"/>
      <c r="N44" s="5"/>
      <c r="O44" s="5"/>
      <c r="P44" s="5"/>
      <c r="Q44" s="5"/>
      <c r="R44" s="5"/>
      <c r="S44" s="5"/>
      <c r="T44" s="5"/>
      <c r="U44" s="5"/>
    </row>
    <row r="45" spans="1:21" ht="15.75" customHeight="1" x14ac:dyDescent="0.2">
      <c r="A45" s="198"/>
      <c r="B45" s="198"/>
      <c r="C45" s="198"/>
      <c r="D45" s="190"/>
      <c r="E45" s="193" t="s">
        <v>508</v>
      </c>
      <c r="F45" s="192"/>
      <c r="G45" s="187" t="s">
        <v>509</v>
      </c>
      <c r="H45" s="5"/>
      <c r="I45" s="5"/>
      <c r="J45" s="5"/>
      <c r="K45" s="5"/>
      <c r="L45" s="5"/>
      <c r="M45" s="5"/>
      <c r="N45" s="5"/>
      <c r="O45" s="5"/>
      <c r="P45" s="5"/>
      <c r="Q45" s="5"/>
      <c r="R45" s="5"/>
      <c r="S45" s="5"/>
      <c r="T45" s="5"/>
      <c r="U45" s="5"/>
    </row>
    <row r="46" spans="1:21" ht="15.75" customHeight="1" x14ac:dyDescent="0.2">
      <c r="A46" s="198"/>
      <c r="B46" s="198"/>
      <c r="C46" s="198"/>
      <c r="D46" s="190"/>
      <c r="E46" s="193" t="s">
        <v>510</v>
      </c>
      <c r="F46" s="190"/>
      <c r="G46" s="222" t="s">
        <v>57</v>
      </c>
      <c r="H46" s="192"/>
      <c r="I46" s="5"/>
      <c r="J46" s="5"/>
      <c r="K46" s="5"/>
      <c r="L46" s="5"/>
      <c r="M46" s="5"/>
      <c r="N46" s="5"/>
      <c r="O46" s="5"/>
      <c r="P46" s="5"/>
      <c r="Q46" s="5"/>
      <c r="R46" s="5"/>
      <c r="S46" s="5"/>
      <c r="T46" s="5"/>
      <c r="U46" s="5"/>
    </row>
    <row r="47" spans="1:21" ht="16.5" customHeight="1" x14ac:dyDescent="0.15">
      <c r="A47" s="198"/>
      <c r="B47" s="198"/>
      <c r="C47" s="198"/>
      <c r="D47" s="190"/>
      <c r="E47" s="193" t="s">
        <v>511</v>
      </c>
      <c r="F47" s="192"/>
      <c r="G47" s="194"/>
      <c r="H47" s="5"/>
      <c r="I47" s="5"/>
      <c r="J47" s="5"/>
      <c r="K47" s="5"/>
      <c r="L47" s="5"/>
      <c r="M47" s="5"/>
      <c r="N47" s="5"/>
      <c r="O47" s="5"/>
      <c r="P47" s="5"/>
      <c r="Q47" s="5"/>
      <c r="R47" s="5"/>
      <c r="S47" s="5"/>
      <c r="T47" s="5"/>
      <c r="U47" s="5"/>
    </row>
    <row r="48" spans="1:21" ht="15.75" customHeight="1" x14ac:dyDescent="0.2">
      <c r="A48" s="198"/>
      <c r="B48" s="198"/>
      <c r="C48" s="198"/>
      <c r="D48" s="190"/>
      <c r="E48" s="193" t="s">
        <v>512</v>
      </c>
      <c r="F48" s="192"/>
      <c r="G48" s="187" t="s">
        <v>513</v>
      </c>
      <c r="H48" s="5"/>
      <c r="I48" s="5"/>
      <c r="J48" s="5"/>
      <c r="K48" s="5"/>
      <c r="L48" s="5"/>
      <c r="M48" s="5"/>
      <c r="N48" s="5"/>
      <c r="O48" s="5"/>
      <c r="P48" s="5"/>
      <c r="Q48" s="5"/>
      <c r="R48" s="5"/>
      <c r="S48" s="5"/>
      <c r="T48" s="5"/>
      <c r="U48" s="5"/>
    </row>
    <row r="49" spans="1:21" ht="15.75" customHeight="1" x14ac:dyDescent="0.2">
      <c r="A49" s="198"/>
      <c r="B49" s="198"/>
      <c r="C49" s="198"/>
      <c r="D49" s="190"/>
      <c r="E49" s="193" t="s">
        <v>514</v>
      </c>
      <c r="F49" s="190"/>
      <c r="G49" s="222" t="s">
        <v>515</v>
      </c>
      <c r="H49" s="192"/>
      <c r="I49" s="5"/>
      <c r="J49" s="5"/>
      <c r="K49" s="5"/>
      <c r="L49" s="5"/>
      <c r="M49" s="5"/>
      <c r="N49" s="5"/>
      <c r="O49" s="5"/>
      <c r="P49" s="5"/>
      <c r="Q49" s="5"/>
      <c r="R49" s="5"/>
      <c r="S49" s="5"/>
      <c r="T49" s="5"/>
      <c r="U49" s="5"/>
    </row>
    <row r="50" spans="1:21" ht="16.5" customHeight="1" x14ac:dyDescent="0.15">
      <c r="A50" s="198"/>
      <c r="B50" s="198"/>
      <c r="C50" s="198"/>
      <c r="D50" s="190"/>
      <c r="E50" s="193" t="s">
        <v>516</v>
      </c>
      <c r="F50" s="192"/>
      <c r="G50" s="194"/>
      <c r="H50" s="5"/>
      <c r="I50" s="5"/>
      <c r="J50" s="5"/>
      <c r="K50" s="5"/>
      <c r="L50" s="5"/>
      <c r="M50" s="5"/>
      <c r="N50" s="5"/>
      <c r="O50" s="5"/>
      <c r="P50" s="5"/>
      <c r="Q50" s="5"/>
      <c r="R50" s="5"/>
      <c r="S50" s="5"/>
      <c r="T50" s="5"/>
      <c r="U50" s="5"/>
    </row>
    <row r="51" spans="1:21" ht="15.75" customHeight="1" x14ac:dyDescent="0.2">
      <c r="A51" s="198"/>
      <c r="B51" s="198"/>
      <c r="C51" s="198"/>
      <c r="D51" s="190"/>
      <c r="E51" s="193" t="s">
        <v>517</v>
      </c>
      <c r="F51" s="192"/>
      <c r="G51" s="187" t="s">
        <v>518</v>
      </c>
      <c r="H51" s="5"/>
      <c r="I51" s="5"/>
      <c r="J51" s="5"/>
      <c r="K51" s="5"/>
      <c r="L51" s="5"/>
      <c r="M51" s="5"/>
      <c r="N51" s="5"/>
      <c r="O51" s="5"/>
      <c r="P51" s="5"/>
      <c r="Q51" s="5"/>
      <c r="R51" s="5"/>
      <c r="S51" s="5"/>
      <c r="T51" s="5"/>
      <c r="U51" s="5"/>
    </row>
    <row r="52" spans="1:21" ht="15.75" customHeight="1" x14ac:dyDescent="0.15">
      <c r="A52" s="198"/>
      <c r="B52" s="198"/>
      <c r="C52" s="198"/>
      <c r="D52" s="190"/>
      <c r="E52" s="193" t="s">
        <v>519</v>
      </c>
      <c r="F52" s="190"/>
      <c r="G52" s="196"/>
      <c r="H52" s="192"/>
      <c r="I52" s="5"/>
      <c r="J52" s="5"/>
      <c r="K52" s="5"/>
      <c r="L52" s="5"/>
      <c r="M52" s="5"/>
      <c r="N52" s="5"/>
      <c r="O52" s="5"/>
      <c r="P52" s="5"/>
      <c r="Q52" s="5"/>
      <c r="R52" s="5"/>
      <c r="S52" s="5"/>
      <c r="T52" s="5"/>
      <c r="U52" s="5"/>
    </row>
    <row r="53" spans="1:21" ht="16.5" customHeight="1" x14ac:dyDescent="0.15">
      <c r="A53" s="198"/>
      <c r="B53" s="198"/>
      <c r="C53" s="198"/>
      <c r="D53" s="190"/>
      <c r="E53" s="193" t="s">
        <v>520</v>
      </c>
      <c r="F53" s="192"/>
      <c r="G53" s="194"/>
      <c r="H53" s="5"/>
      <c r="I53" s="5"/>
      <c r="J53" s="5"/>
      <c r="K53" s="5"/>
      <c r="L53" s="5"/>
      <c r="M53" s="5"/>
      <c r="N53" s="5"/>
      <c r="O53" s="5"/>
      <c r="P53" s="5"/>
      <c r="Q53" s="5"/>
      <c r="R53" s="5"/>
      <c r="S53" s="5"/>
      <c r="T53" s="5"/>
      <c r="U53" s="5"/>
    </row>
    <row r="54" spans="1:21" ht="13.75" customHeight="1" x14ac:dyDescent="0.15">
      <c r="A54" s="198"/>
      <c r="B54" s="198"/>
      <c r="C54" s="198"/>
      <c r="D54" s="190"/>
      <c r="E54" s="198"/>
      <c r="F54" s="192"/>
      <c r="G54" s="5"/>
      <c r="H54" s="5"/>
      <c r="I54" s="5"/>
      <c r="J54" s="5"/>
      <c r="K54" s="5"/>
      <c r="L54" s="5"/>
      <c r="M54" s="5"/>
      <c r="N54" s="5"/>
      <c r="O54" s="5"/>
      <c r="P54" s="5"/>
      <c r="Q54" s="5"/>
      <c r="R54" s="5"/>
      <c r="S54" s="5"/>
      <c r="T54" s="5"/>
      <c r="U54" s="5"/>
    </row>
    <row r="55" spans="1:21" ht="13.75" customHeight="1" x14ac:dyDescent="0.15">
      <c r="A55" s="198"/>
      <c r="B55" s="198"/>
      <c r="C55" s="198"/>
      <c r="D55" s="190"/>
      <c r="E55" s="198"/>
      <c r="F55" s="192"/>
      <c r="G55" s="5"/>
      <c r="H55" s="5"/>
      <c r="I55" s="5"/>
      <c r="J55" s="5"/>
      <c r="K55" s="5"/>
      <c r="L55" s="5"/>
      <c r="M55" s="5"/>
      <c r="N55" s="5"/>
      <c r="O55" s="5"/>
      <c r="P55" s="5"/>
      <c r="Q55" s="5"/>
      <c r="R55" s="5"/>
      <c r="S55" s="5"/>
      <c r="T55" s="5"/>
      <c r="U55" s="5"/>
    </row>
    <row r="56" spans="1:21" ht="13.75" customHeight="1" x14ac:dyDescent="0.15">
      <c r="A56" s="198"/>
      <c r="B56" s="198"/>
      <c r="C56" s="198"/>
      <c r="D56" s="190"/>
      <c r="E56" s="198"/>
      <c r="F56" s="192"/>
      <c r="G56" s="5"/>
      <c r="H56" s="5"/>
      <c r="I56" s="5"/>
      <c r="J56" s="5"/>
      <c r="K56" s="5"/>
      <c r="L56" s="5"/>
      <c r="M56" s="5"/>
      <c r="N56" s="5"/>
      <c r="O56" s="5"/>
      <c r="P56" s="5"/>
      <c r="Q56" s="5"/>
      <c r="R56" s="5"/>
      <c r="S56" s="5"/>
      <c r="T56" s="5"/>
      <c r="U56" s="5"/>
    </row>
    <row r="57" spans="1:21" ht="13.75" customHeight="1" x14ac:dyDescent="0.15">
      <c r="A57" s="198"/>
      <c r="B57" s="198"/>
      <c r="C57" s="198"/>
      <c r="D57" s="190"/>
      <c r="E57" s="198"/>
      <c r="F57" s="192"/>
      <c r="G57" s="5"/>
      <c r="H57" s="5"/>
      <c r="I57" s="5"/>
      <c r="J57" s="5"/>
      <c r="K57" s="5"/>
      <c r="L57" s="5"/>
      <c r="M57" s="5"/>
      <c r="N57" s="5"/>
      <c r="O57" s="5"/>
      <c r="P57" s="5"/>
      <c r="Q57" s="5"/>
      <c r="R57" s="5"/>
      <c r="S57" s="5"/>
      <c r="T57" s="5"/>
      <c r="U57" s="5"/>
    </row>
    <row r="58" spans="1:21" ht="15.75" customHeight="1" x14ac:dyDescent="0.15">
      <c r="A58" s="225"/>
      <c r="B58" s="225"/>
      <c r="C58" s="225"/>
      <c r="D58" s="190"/>
      <c r="E58" s="198"/>
      <c r="F58" s="192"/>
      <c r="G58" s="5"/>
      <c r="H58" s="5"/>
      <c r="I58" s="5"/>
      <c r="J58" s="5"/>
      <c r="K58" s="5"/>
      <c r="L58" s="5"/>
      <c r="M58" s="5"/>
      <c r="N58" s="5"/>
      <c r="O58" s="5"/>
      <c r="P58" s="5"/>
      <c r="Q58" s="5"/>
      <c r="R58" s="5"/>
      <c r="S58" s="5"/>
      <c r="T58" s="5"/>
      <c r="U58" s="5"/>
    </row>
    <row r="59" spans="1:21" ht="14.25" customHeight="1" x14ac:dyDescent="0.15">
      <c r="A59" s="194"/>
      <c r="B59" s="194"/>
      <c r="C59" s="194"/>
      <c r="D59" s="226"/>
      <c r="E59" s="198"/>
      <c r="F59" s="192"/>
      <c r="G59" s="5"/>
      <c r="H59" s="5"/>
      <c r="I59" s="5"/>
      <c r="J59" s="5"/>
      <c r="K59" s="5"/>
      <c r="L59" s="5"/>
      <c r="M59" s="5"/>
      <c r="N59" s="5"/>
      <c r="O59" s="5"/>
      <c r="P59" s="5"/>
      <c r="Q59" s="5"/>
      <c r="R59" s="5"/>
      <c r="S59" s="5"/>
      <c r="T59" s="5"/>
      <c r="U59" s="5"/>
    </row>
    <row r="60" spans="1:21" ht="15.75" customHeight="1" x14ac:dyDescent="0.15">
      <c r="A60" s="5"/>
      <c r="B60" s="5"/>
      <c r="C60" s="5"/>
      <c r="D60" s="226"/>
      <c r="E60" s="225"/>
      <c r="F60" s="192"/>
      <c r="G60" s="5"/>
      <c r="H60" s="5"/>
      <c r="I60" s="5"/>
      <c r="J60" s="5"/>
      <c r="K60" s="5"/>
      <c r="L60" s="5"/>
      <c r="M60" s="5"/>
      <c r="N60" s="5"/>
      <c r="O60" s="5"/>
      <c r="P60" s="5"/>
      <c r="Q60" s="5"/>
      <c r="R60" s="5"/>
      <c r="S60" s="5"/>
      <c r="T60" s="5"/>
      <c r="U60" s="5"/>
    </row>
    <row r="61" spans="1:21" ht="14.25" customHeight="1" x14ac:dyDescent="0.15">
      <c r="A61" s="5"/>
      <c r="B61" s="5"/>
      <c r="C61" s="5"/>
      <c r="D61" s="5"/>
      <c r="E61" s="194"/>
      <c r="F61" s="5"/>
      <c r="G61" s="5"/>
      <c r="H61" s="5"/>
      <c r="I61" s="5"/>
      <c r="J61" s="5"/>
      <c r="K61" s="5"/>
      <c r="L61" s="5"/>
      <c r="M61" s="5"/>
      <c r="N61" s="5"/>
      <c r="O61" s="5"/>
      <c r="P61" s="5"/>
      <c r="Q61" s="5"/>
      <c r="R61" s="5"/>
      <c r="S61" s="5"/>
      <c r="T61" s="5"/>
      <c r="U61" s="5"/>
    </row>
    <row r="62" spans="1:21" ht="16" customHeight="1" x14ac:dyDescent="0.15">
      <c r="A62" s="5"/>
      <c r="B62" s="5"/>
      <c r="C62" s="116">
        <f>COUNTA(C2:C29)</f>
        <v>23</v>
      </c>
      <c r="D62" s="5"/>
      <c r="E62" s="5"/>
      <c r="F62" s="5"/>
      <c r="G62" s="5"/>
      <c r="H62" s="5"/>
      <c r="I62" s="5"/>
      <c r="J62" s="5"/>
      <c r="K62" s="5"/>
      <c r="L62" s="5"/>
      <c r="M62" s="5"/>
      <c r="N62" s="5"/>
      <c r="O62" s="5"/>
      <c r="P62" s="5"/>
      <c r="Q62" s="5"/>
      <c r="R62" s="5"/>
      <c r="S62" s="5"/>
      <c r="T62" s="5"/>
      <c r="U62" s="5"/>
    </row>
  </sheetData>
  <pageMargins left="0.7" right="0.7" top="0.75" bottom="0.75" header="0.3" footer="0.3"/>
  <pageSetup orientation="portrait"/>
  <headerFooter>
    <oddFooter>&amp;C&amp;"Helvetica Neue,Regular"&amp;12&amp;K000000&amp;P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6"/>
  <sheetViews>
    <sheetView showGridLines="0" workbookViewId="0"/>
  </sheetViews>
  <sheetFormatPr baseColWidth="10" defaultColWidth="8.83203125" defaultRowHeight="15" customHeight="1" x14ac:dyDescent="0.15"/>
  <cols>
    <col min="1" max="1" width="27" style="227" customWidth="1"/>
    <col min="2" max="2" width="11.1640625" style="227" customWidth="1"/>
    <col min="3" max="12" width="8.83203125" style="227" customWidth="1"/>
    <col min="13" max="16384" width="8.83203125" style="227"/>
  </cols>
  <sheetData>
    <row r="1" spans="1:11" ht="33" customHeight="1" x14ac:dyDescent="0.2">
      <c r="A1" s="223" t="s">
        <v>521</v>
      </c>
      <c r="B1" s="228">
        <v>44044</v>
      </c>
      <c r="C1" s="228">
        <v>44013</v>
      </c>
      <c r="D1" s="228">
        <v>43983</v>
      </c>
      <c r="E1" s="228"/>
      <c r="F1" s="228"/>
      <c r="G1" s="228"/>
      <c r="H1" s="228"/>
      <c r="I1" s="228"/>
      <c r="J1" s="228"/>
      <c r="K1" s="228"/>
    </row>
    <row r="2" spans="1:11" ht="16" customHeight="1" x14ac:dyDescent="0.2">
      <c r="A2" s="223" t="s">
        <v>522</v>
      </c>
      <c r="B2" s="229">
        <v>2.73</v>
      </c>
      <c r="C2" s="116">
        <v>2.74</v>
      </c>
      <c r="D2" s="116">
        <v>3.07</v>
      </c>
      <c r="E2" s="5"/>
      <c r="F2" s="5"/>
      <c r="G2" s="5"/>
      <c r="H2" s="5"/>
      <c r="I2" s="5"/>
      <c r="J2" s="5"/>
      <c r="K2" s="5"/>
    </row>
    <row r="3" spans="1:11" ht="16" customHeight="1" x14ac:dyDescent="0.2">
      <c r="A3" s="223" t="s">
        <v>523</v>
      </c>
      <c r="B3" s="229">
        <v>3.06</v>
      </c>
      <c r="C3" s="116">
        <v>3.09</v>
      </c>
      <c r="D3" s="116">
        <v>3.44</v>
      </c>
      <c r="E3" s="5"/>
      <c r="F3" s="5"/>
      <c r="G3" s="5"/>
      <c r="H3" s="5"/>
      <c r="I3" s="5"/>
      <c r="J3" s="5"/>
      <c r="K3" s="5"/>
    </row>
    <row r="4" spans="1:11" ht="16" customHeight="1" x14ac:dyDescent="0.2">
      <c r="A4" s="223" t="s">
        <v>524</v>
      </c>
      <c r="B4" s="230">
        <v>2.25</v>
      </c>
      <c r="C4" s="116">
        <v>2.14</v>
      </c>
      <c r="D4" s="116">
        <v>2.41</v>
      </c>
      <c r="E4" s="5"/>
      <c r="F4" s="5"/>
      <c r="G4" s="5"/>
      <c r="H4" s="5"/>
      <c r="I4" s="5"/>
      <c r="J4" s="5"/>
      <c r="K4" s="5"/>
    </row>
    <row r="5" spans="1:11" ht="16" customHeight="1" x14ac:dyDescent="0.2">
      <c r="A5" s="223" t="s">
        <v>525</v>
      </c>
      <c r="B5" s="230">
        <v>2.37</v>
      </c>
      <c r="C5" s="116">
        <v>2.3199999999999998</v>
      </c>
      <c r="D5" s="116">
        <v>2.63</v>
      </c>
      <c r="E5" s="5"/>
      <c r="F5" s="5"/>
      <c r="G5" s="5"/>
      <c r="H5" s="5"/>
      <c r="I5" s="5"/>
      <c r="J5" s="5"/>
      <c r="K5" s="5"/>
    </row>
    <row r="6" spans="1:11" ht="16" customHeight="1" x14ac:dyDescent="0.2">
      <c r="A6" s="223" t="s">
        <v>526</v>
      </c>
      <c r="B6" s="229">
        <v>2.68</v>
      </c>
      <c r="C6" s="116">
        <v>2.69</v>
      </c>
      <c r="D6" s="116">
        <v>3.02</v>
      </c>
      <c r="E6" s="5"/>
      <c r="F6" s="5"/>
      <c r="G6" s="5"/>
      <c r="H6" s="5"/>
      <c r="I6" s="5"/>
      <c r="J6" s="5"/>
      <c r="K6" s="5"/>
    </row>
    <row r="7" spans="1:11" ht="16" customHeight="1" x14ac:dyDescent="0.2">
      <c r="A7" s="223" t="s">
        <v>527</v>
      </c>
      <c r="B7" s="230">
        <v>3.27</v>
      </c>
      <c r="C7" s="116">
        <v>3.31</v>
      </c>
      <c r="D7" s="116">
        <v>3.65</v>
      </c>
      <c r="E7" s="5"/>
      <c r="F7" s="5"/>
      <c r="G7" s="5"/>
      <c r="H7" s="5"/>
      <c r="I7" s="5"/>
      <c r="J7" s="5"/>
      <c r="K7" s="5"/>
    </row>
    <row r="8" spans="1:11" ht="13.75" customHeight="1" x14ac:dyDescent="0.15">
      <c r="A8" s="5"/>
      <c r="B8" s="5"/>
      <c r="C8" s="5"/>
      <c r="D8" s="5"/>
      <c r="E8" s="5"/>
      <c r="F8" s="5"/>
      <c r="G8" s="5"/>
      <c r="H8" s="5"/>
      <c r="I8" s="5"/>
      <c r="J8" s="5"/>
      <c r="K8" s="5"/>
    </row>
    <row r="9" spans="1:11" ht="16" customHeight="1" x14ac:dyDescent="0.2">
      <c r="A9" s="223" t="s">
        <v>528</v>
      </c>
      <c r="B9" s="5"/>
      <c r="C9" s="5"/>
      <c r="D9" s="5"/>
      <c r="E9" s="5"/>
      <c r="F9" s="5"/>
      <c r="G9" s="5"/>
      <c r="H9" s="5"/>
      <c r="I9" s="5"/>
      <c r="J9" s="5"/>
      <c r="K9" s="5"/>
    </row>
    <row r="10" spans="1:11" ht="78" customHeight="1" x14ac:dyDescent="0.2">
      <c r="A10" s="231" t="s">
        <v>529</v>
      </c>
      <c r="B10" s="20">
        <v>0.1183</v>
      </c>
      <c r="C10" s="5"/>
      <c r="D10" s="20"/>
      <c r="E10" s="5"/>
      <c r="F10" s="5"/>
      <c r="G10" s="5"/>
      <c r="H10" s="5"/>
      <c r="I10" s="5"/>
      <c r="J10" s="5"/>
      <c r="K10" s="5"/>
    </row>
    <row r="11" spans="1:11" ht="65.25" customHeight="1" x14ac:dyDescent="0.15">
      <c r="A11" s="232" t="s">
        <v>530</v>
      </c>
      <c r="B11" s="20">
        <v>6.0499999999999998E-2</v>
      </c>
      <c r="C11" s="5"/>
      <c r="D11" s="20"/>
      <c r="E11" s="5"/>
      <c r="F11" s="5"/>
      <c r="G11" s="5"/>
      <c r="H11" s="5"/>
      <c r="I11" s="5"/>
      <c r="J11" s="5"/>
      <c r="K11" s="5"/>
    </row>
    <row r="12" spans="1:11" ht="61.5" customHeight="1" x14ac:dyDescent="0.15">
      <c r="A12" s="232" t="s">
        <v>531</v>
      </c>
      <c r="B12" s="20">
        <v>0.1074</v>
      </c>
      <c r="C12" s="5"/>
      <c r="D12" s="20"/>
      <c r="E12" s="5"/>
      <c r="F12" s="5"/>
      <c r="G12" s="5"/>
      <c r="H12" s="5"/>
      <c r="I12" s="5"/>
      <c r="J12" s="5"/>
      <c r="K12" s="5"/>
    </row>
    <row r="13" spans="1:11" ht="45" customHeight="1" x14ac:dyDescent="0.15">
      <c r="A13" s="232" t="s">
        <v>532</v>
      </c>
      <c r="B13" s="20">
        <v>6.5299999999999997E-2</v>
      </c>
      <c r="C13" s="5"/>
      <c r="D13" s="20"/>
      <c r="E13" s="5"/>
      <c r="F13" s="5"/>
      <c r="G13" s="5"/>
      <c r="H13" s="5"/>
      <c r="I13" s="5"/>
      <c r="J13" s="5"/>
      <c r="K13" s="5"/>
    </row>
    <row r="14" spans="1:11" ht="13.75" customHeight="1" x14ac:dyDescent="0.15">
      <c r="A14" s="5"/>
      <c r="B14" s="5"/>
      <c r="C14" s="5"/>
      <c r="D14" s="5"/>
      <c r="E14" s="5"/>
      <c r="F14" s="5"/>
      <c r="G14" s="5"/>
      <c r="H14" s="5"/>
      <c r="I14" s="5"/>
      <c r="J14" s="5"/>
      <c r="K14" s="5"/>
    </row>
    <row r="15" spans="1:11" ht="13.75" customHeight="1" x14ac:dyDescent="0.15">
      <c r="A15" s="5"/>
      <c r="B15" s="5"/>
      <c r="C15" s="5"/>
      <c r="D15" s="5"/>
      <c r="E15" s="5"/>
      <c r="F15" s="5"/>
      <c r="G15" s="5"/>
      <c r="H15" s="5"/>
      <c r="I15" s="5"/>
      <c r="J15" s="5"/>
      <c r="K15" s="5"/>
    </row>
    <row r="16" spans="1:11" ht="16" customHeight="1" x14ac:dyDescent="0.15">
      <c r="A16" s="5"/>
      <c r="B16" s="20"/>
      <c r="C16" s="5"/>
      <c r="D16" s="5"/>
      <c r="E16" s="5"/>
      <c r="F16" s="5"/>
      <c r="G16" s="5"/>
      <c r="H16" s="5"/>
      <c r="I16" s="5"/>
      <c r="J16" s="5"/>
      <c r="K16" s="5"/>
    </row>
  </sheetData>
  <pageMargins left="0.7" right="0.7" top="0.75" bottom="0.75" header="0.3" footer="0.3"/>
  <pageSetup orientation="portrait"/>
  <headerFooter>
    <oddFooter>&amp;C&amp;"Helvetica Neue,Regular"&amp;12&amp;K000000&amp;P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62"/>
  <sheetViews>
    <sheetView showGridLines="0" workbookViewId="0"/>
  </sheetViews>
  <sheetFormatPr baseColWidth="10" defaultColWidth="8.83203125" defaultRowHeight="15" customHeight="1" x14ac:dyDescent="0.15"/>
  <cols>
    <col min="1" max="1" width="8.6640625" style="233" customWidth="1"/>
    <col min="2" max="2" width="37.1640625" style="233" customWidth="1"/>
    <col min="3" max="3" width="8.5" style="233" customWidth="1"/>
    <col min="4" max="4" width="9.1640625" style="233" customWidth="1"/>
    <col min="5" max="8" width="14" style="233" customWidth="1"/>
    <col min="9" max="10" width="14.83203125" style="233" customWidth="1"/>
    <col min="11" max="11" width="11.5" style="233" customWidth="1"/>
    <col min="12" max="12" width="12.5" style="233" customWidth="1"/>
    <col min="13" max="13" width="13.5" style="233" customWidth="1"/>
    <col min="14" max="14" width="17.5" style="233" customWidth="1"/>
    <col min="15" max="15" width="6.6640625" style="233" customWidth="1"/>
    <col min="16" max="16" width="11" style="233" customWidth="1"/>
    <col min="17" max="17" width="8.83203125" style="233" customWidth="1"/>
    <col min="18" max="18" width="14" style="233" customWidth="1"/>
    <col min="19" max="21" width="8.83203125" style="233" customWidth="1"/>
    <col min="22" max="16384" width="8.83203125" style="233"/>
  </cols>
  <sheetData>
    <row r="1" spans="1:20" ht="15" customHeight="1" x14ac:dyDescent="0.2">
      <c r="A1" s="5"/>
      <c r="B1" s="234"/>
      <c r="C1" s="513" t="s">
        <v>533</v>
      </c>
      <c r="D1" s="515"/>
      <c r="E1" s="515"/>
      <c r="F1" s="514"/>
      <c r="G1" s="513" t="s">
        <v>534</v>
      </c>
      <c r="H1" s="515"/>
      <c r="I1" s="514"/>
      <c r="J1" s="516" t="s">
        <v>535</v>
      </c>
      <c r="K1" s="513" t="s">
        <v>536</v>
      </c>
      <c r="L1" s="515"/>
      <c r="M1" s="515"/>
      <c r="N1" s="514"/>
      <c r="O1" s="513" t="s">
        <v>537</v>
      </c>
      <c r="P1" s="514"/>
      <c r="Q1" s="235"/>
      <c r="R1" s="5"/>
      <c r="S1" s="5"/>
      <c r="T1" s="5"/>
    </row>
    <row r="2" spans="1:20" ht="16" customHeight="1" x14ac:dyDescent="0.2">
      <c r="A2" s="236" t="s">
        <v>316</v>
      </c>
      <c r="B2" s="237" t="s">
        <v>479</v>
      </c>
      <c r="C2" s="238" t="s">
        <v>538</v>
      </c>
      <c r="D2" s="239" t="s">
        <v>539</v>
      </c>
      <c r="E2" s="239" t="s">
        <v>540</v>
      </c>
      <c r="F2" s="240" t="s">
        <v>541</v>
      </c>
      <c r="G2" s="238" t="s">
        <v>540</v>
      </c>
      <c r="H2" s="239" t="s">
        <v>541</v>
      </c>
      <c r="I2" s="240" t="s">
        <v>542</v>
      </c>
      <c r="J2" s="517"/>
      <c r="K2" s="238" t="s">
        <v>543</v>
      </c>
      <c r="L2" s="239" t="s">
        <v>544</v>
      </c>
      <c r="M2" s="239" t="s">
        <v>545</v>
      </c>
      <c r="N2" s="240" t="s">
        <v>546</v>
      </c>
      <c r="O2" s="238" t="s">
        <v>547</v>
      </c>
      <c r="P2" s="240" t="s">
        <v>141</v>
      </c>
      <c r="Q2" s="235"/>
      <c r="R2" s="5"/>
      <c r="S2" s="5"/>
      <c r="T2" s="5"/>
    </row>
    <row r="3" spans="1:20" ht="16" customHeight="1" x14ac:dyDescent="0.2">
      <c r="A3" s="241" t="s">
        <v>50</v>
      </c>
      <c r="B3" s="242" t="s">
        <v>51</v>
      </c>
      <c r="C3" s="243">
        <v>4.9000000000000002E-2</v>
      </c>
      <c r="D3" s="244">
        <v>5.2999999999999999E-2</v>
      </c>
      <c r="E3" s="244">
        <v>6.5000000000000002E-2</v>
      </c>
      <c r="F3" s="245">
        <v>0.06</v>
      </c>
      <c r="G3" s="246">
        <v>0.65</v>
      </c>
      <c r="H3" s="247">
        <v>0.55540937185287498</v>
      </c>
      <c r="I3" s="248">
        <v>0.44</v>
      </c>
      <c r="J3" s="249">
        <v>1.34</v>
      </c>
      <c r="K3" s="250">
        <v>0.37240000000000001</v>
      </c>
      <c r="L3" s="251">
        <v>2.6930000000000001</v>
      </c>
      <c r="M3" s="251">
        <v>2.8961000000000001</v>
      </c>
      <c r="N3" s="252">
        <v>6.8000000000000005E-2</v>
      </c>
      <c r="O3" s="253" t="s">
        <v>179</v>
      </c>
      <c r="P3" s="254" t="s">
        <v>180</v>
      </c>
      <c r="Q3" s="235"/>
      <c r="R3" s="16" t="s">
        <v>548</v>
      </c>
      <c r="S3" s="5"/>
      <c r="T3" s="5"/>
    </row>
    <row r="4" spans="1:20" ht="16" customHeight="1" x14ac:dyDescent="0.2">
      <c r="A4" s="255" t="s">
        <v>53</v>
      </c>
      <c r="B4" s="256" t="s">
        <v>54</v>
      </c>
      <c r="C4" s="257">
        <v>8.1000000000000003E-2</v>
      </c>
      <c r="D4" s="258">
        <v>8.3000000000000004E-2</v>
      </c>
      <c r="E4" s="258">
        <v>8.5000000000000006E-2</v>
      </c>
      <c r="F4" s="259">
        <v>8.1900000000000001E-2</v>
      </c>
      <c r="G4" s="260">
        <v>0.85</v>
      </c>
      <c r="H4" s="261">
        <v>0.98723286390304599</v>
      </c>
      <c r="I4" s="262">
        <v>0.71</v>
      </c>
      <c r="J4" s="263">
        <v>2.2000000000000002</v>
      </c>
      <c r="K4" s="264">
        <v>0.48699999999999999</v>
      </c>
      <c r="L4" s="265">
        <v>3.1574</v>
      </c>
      <c r="M4" s="265">
        <v>3.6078999999999999</v>
      </c>
      <c r="N4" s="266">
        <v>7.9699999999999993E-2</v>
      </c>
      <c r="O4" s="267" t="s">
        <v>181</v>
      </c>
      <c r="P4" s="268" t="s">
        <v>182</v>
      </c>
      <c r="Q4" s="235"/>
      <c r="R4" s="16" t="s">
        <v>549</v>
      </c>
      <c r="S4" s="5"/>
      <c r="T4" s="5"/>
    </row>
    <row r="5" spans="1:20" ht="16" customHeight="1" x14ac:dyDescent="0.2">
      <c r="A5" s="255" t="s">
        <v>55</v>
      </c>
      <c r="B5" s="256" t="s">
        <v>56</v>
      </c>
      <c r="C5" s="267" t="s">
        <v>57</v>
      </c>
      <c r="D5" s="258">
        <v>0.115</v>
      </c>
      <c r="E5" s="258">
        <v>6.5000000000000002E-2</v>
      </c>
      <c r="F5" s="259">
        <v>0.09</v>
      </c>
      <c r="G5" s="260">
        <v>0.65</v>
      </c>
      <c r="H5" s="261">
        <v>0.552201747894287</v>
      </c>
      <c r="I5" s="262">
        <v>0.4</v>
      </c>
      <c r="J5" s="263">
        <v>0.85</v>
      </c>
      <c r="K5" s="264">
        <v>0.3049</v>
      </c>
      <c r="L5" s="265">
        <v>3.1162999999999998</v>
      </c>
      <c r="M5" s="265">
        <v>3.2656999999999998</v>
      </c>
      <c r="N5" s="266">
        <v>7.8700000000000006E-2</v>
      </c>
      <c r="O5" s="267" t="s">
        <v>179</v>
      </c>
      <c r="P5" s="268" t="s">
        <v>550</v>
      </c>
      <c r="Q5" s="235"/>
      <c r="R5" s="5"/>
      <c r="S5" s="5"/>
      <c r="T5" s="5"/>
    </row>
    <row r="6" spans="1:20" ht="16" customHeight="1" x14ac:dyDescent="0.2">
      <c r="A6" s="255" t="s">
        <v>58</v>
      </c>
      <c r="B6" s="256" t="s">
        <v>59</v>
      </c>
      <c r="C6" s="257">
        <v>0.06</v>
      </c>
      <c r="D6" s="258">
        <v>6.4000000000000001E-2</v>
      </c>
      <c r="E6" s="258">
        <v>7.0000000000000007E-2</v>
      </c>
      <c r="F6" s="259">
        <v>6.2700000000000006E-2</v>
      </c>
      <c r="G6" s="260">
        <v>0.9</v>
      </c>
      <c r="H6" s="261">
        <v>0.95908635854721103</v>
      </c>
      <c r="I6" s="262">
        <v>0.82</v>
      </c>
      <c r="J6" s="263">
        <v>1.0027999999999999</v>
      </c>
      <c r="K6" s="264">
        <v>0.60670000000000002</v>
      </c>
      <c r="L6" s="265">
        <v>2.6697000000000002</v>
      </c>
      <c r="M6" s="265">
        <v>3.3517999999999999</v>
      </c>
      <c r="N6" s="266">
        <v>6.7400000000000002E-2</v>
      </c>
      <c r="O6" s="267" t="s">
        <v>181</v>
      </c>
      <c r="P6" s="268" t="s">
        <v>550</v>
      </c>
      <c r="Q6" s="235"/>
      <c r="R6" s="16" t="s">
        <v>551</v>
      </c>
      <c r="S6" s="5"/>
      <c r="T6" s="5"/>
    </row>
    <row r="7" spans="1:20" ht="16" customHeight="1" x14ac:dyDescent="0.2">
      <c r="A7" s="255" t="s">
        <v>60</v>
      </c>
      <c r="B7" s="256" t="s">
        <v>61</v>
      </c>
      <c r="C7" s="267" t="s">
        <v>57</v>
      </c>
      <c r="D7" s="258">
        <v>2.7E-2</v>
      </c>
      <c r="E7" s="258">
        <v>0.06</v>
      </c>
      <c r="F7" s="268" t="s">
        <v>57</v>
      </c>
      <c r="G7" s="260">
        <v>0.75</v>
      </c>
      <c r="H7" s="261">
        <v>0.779213666915894</v>
      </c>
      <c r="I7" s="262">
        <v>0.55000000000000004</v>
      </c>
      <c r="J7" s="263">
        <v>1.0249999999999999</v>
      </c>
      <c r="K7" s="264">
        <v>0.36770000000000003</v>
      </c>
      <c r="L7" s="265">
        <v>3.4325999999999999</v>
      </c>
      <c r="M7" s="265">
        <v>3.6840000000000002</v>
      </c>
      <c r="N7" s="266">
        <v>8.6699999999999999E-2</v>
      </c>
      <c r="O7" s="267" t="s">
        <v>181</v>
      </c>
      <c r="P7" s="268" t="s">
        <v>550</v>
      </c>
      <c r="Q7" s="235"/>
      <c r="R7" s="5"/>
      <c r="S7" s="5"/>
      <c r="T7" s="5"/>
    </row>
    <row r="8" spans="1:20" ht="16" customHeight="1" x14ac:dyDescent="0.2">
      <c r="A8" s="255" t="s">
        <v>62</v>
      </c>
      <c r="B8" s="256" t="s">
        <v>63</v>
      </c>
      <c r="C8" s="257">
        <v>0.14000000000000001</v>
      </c>
      <c r="D8" s="258">
        <v>0.14099999999999999</v>
      </c>
      <c r="E8" s="258">
        <v>0.105</v>
      </c>
      <c r="F8" s="268" t="s">
        <v>57</v>
      </c>
      <c r="G8" s="260">
        <v>0.8</v>
      </c>
      <c r="H8" s="261">
        <v>0.88496392965316795</v>
      </c>
      <c r="I8" s="262">
        <v>0.68</v>
      </c>
      <c r="J8" s="263">
        <v>1.28</v>
      </c>
      <c r="K8" s="264">
        <v>0.43090000000000001</v>
      </c>
      <c r="L8" s="265">
        <v>3.5244</v>
      </c>
      <c r="M8" s="265">
        <v>3.8978999999999999</v>
      </c>
      <c r="N8" s="266">
        <v>8.8999999999999996E-2</v>
      </c>
      <c r="O8" s="267" t="s">
        <v>552</v>
      </c>
      <c r="P8" s="268" t="s">
        <v>550</v>
      </c>
      <c r="Q8" s="235"/>
      <c r="R8" s="16" t="s">
        <v>553</v>
      </c>
      <c r="S8" s="5"/>
      <c r="T8" s="5"/>
    </row>
    <row r="9" spans="1:20" ht="16" customHeight="1" x14ac:dyDescent="0.2">
      <c r="A9" s="269" t="s">
        <v>64</v>
      </c>
      <c r="B9" s="270" t="s">
        <v>65</v>
      </c>
      <c r="C9" s="271" t="s">
        <v>57</v>
      </c>
      <c r="D9" s="272">
        <v>4.9000000000000002E-2</v>
      </c>
      <c r="E9" s="272">
        <v>7.0000000000000007E-2</v>
      </c>
      <c r="F9" s="273" t="s">
        <v>57</v>
      </c>
      <c r="G9" s="274">
        <v>0.8</v>
      </c>
      <c r="H9" s="275">
        <v>0.909856557846069</v>
      </c>
      <c r="I9" s="276">
        <v>0.64</v>
      </c>
      <c r="J9" s="277">
        <v>0.7208</v>
      </c>
      <c r="K9" s="278">
        <v>0.40150000000000002</v>
      </c>
      <c r="L9" s="279">
        <v>3.6173000000000002</v>
      </c>
      <c r="M9" s="279">
        <v>3.9419</v>
      </c>
      <c r="N9" s="280">
        <v>9.1300000000000006E-2</v>
      </c>
      <c r="O9" s="271" t="s">
        <v>183</v>
      </c>
      <c r="P9" s="273" t="s">
        <v>550</v>
      </c>
      <c r="Q9" s="235"/>
      <c r="R9" s="5"/>
      <c r="S9" s="5"/>
      <c r="T9" s="5"/>
    </row>
    <row r="10" spans="1:20" ht="16" customHeight="1" x14ac:dyDescent="0.2">
      <c r="A10" s="13"/>
      <c r="B10" s="13"/>
      <c r="C10" s="244"/>
      <c r="D10" s="244"/>
      <c r="E10" s="244"/>
      <c r="F10" s="244"/>
      <c r="G10" s="281"/>
      <c r="H10" s="281"/>
      <c r="I10" s="281"/>
      <c r="J10" s="13"/>
      <c r="K10" s="281"/>
      <c r="L10" s="13"/>
      <c r="M10" s="13"/>
      <c r="N10" s="13"/>
      <c r="O10" s="13"/>
      <c r="P10" s="13"/>
      <c r="Q10" s="5"/>
      <c r="R10" s="5"/>
      <c r="S10" s="5"/>
      <c r="T10" s="5"/>
    </row>
    <row r="11" spans="1:20" ht="16" customHeight="1" x14ac:dyDescent="0.2">
      <c r="A11" s="5"/>
      <c r="B11" s="5"/>
      <c r="C11" s="258"/>
      <c r="D11" s="258"/>
      <c r="E11" s="258"/>
      <c r="F11" s="258"/>
      <c r="G11" s="282"/>
      <c r="H11" s="283"/>
      <c r="I11" s="282"/>
      <c r="J11" s="282"/>
      <c r="K11" s="282"/>
      <c r="L11" s="5"/>
      <c r="M11" s="5"/>
      <c r="N11" s="5"/>
      <c r="O11" s="5"/>
      <c r="P11" s="5"/>
      <c r="Q11" s="5"/>
      <c r="R11" s="16" t="s">
        <v>62</v>
      </c>
      <c r="S11" s="16" t="s">
        <v>181</v>
      </c>
      <c r="T11" s="116">
        <f>VLOOKUP(S11,'3.6 MOODY_S&amp;P numbericl_assign'!F6:H26,3,FALSE)</f>
        <v>6</v>
      </c>
    </row>
    <row r="12" spans="1:20" ht="16" customHeight="1" x14ac:dyDescent="0.2">
      <c r="A12" s="5"/>
      <c r="B12" s="5"/>
      <c r="C12" s="258"/>
      <c r="D12" s="258"/>
      <c r="E12" s="258"/>
      <c r="F12" s="258"/>
      <c r="G12" s="282"/>
      <c r="H12" s="282"/>
      <c r="I12" s="282"/>
      <c r="J12" s="282"/>
      <c r="K12" s="282"/>
      <c r="L12" s="5"/>
      <c r="M12" s="5"/>
      <c r="N12" s="5"/>
      <c r="O12" s="5"/>
      <c r="P12" s="5"/>
      <c r="Q12" s="5"/>
      <c r="R12" s="16" t="s">
        <v>554</v>
      </c>
      <c r="S12" s="16" t="s">
        <v>183</v>
      </c>
      <c r="T12" s="116">
        <f>VLOOKUP(S12,'3.6 MOODY_S&amp;P numbericl_assign'!F7:H27,3,FALSE)</f>
        <v>7</v>
      </c>
    </row>
    <row r="13" spans="1:20" ht="16" customHeight="1" x14ac:dyDescent="0.2">
      <c r="A13" s="5"/>
      <c r="B13" s="5"/>
      <c r="C13" s="258"/>
      <c r="D13" s="258"/>
      <c r="E13" s="258"/>
      <c r="F13" s="258"/>
      <c r="G13" s="282"/>
      <c r="H13" s="282"/>
      <c r="I13" s="282"/>
      <c r="J13" s="282"/>
      <c r="K13" s="282"/>
      <c r="L13" s="5"/>
      <c r="M13" s="5"/>
      <c r="N13" s="5"/>
      <c r="O13" s="5"/>
      <c r="P13" s="5"/>
      <c r="Q13" s="5"/>
      <c r="R13" s="5"/>
      <c r="S13" s="5"/>
      <c r="T13" s="116">
        <f>AVERAGE(T11:T12)</f>
        <v>6.5</v>
      </c>
    </row>
    <row r="14" spans="1:20" ht="16" customHeight="1" x14ac:dyDescent="0.2">
      <c r="A14" s="5"/>
      <c r="B14" s="5"/>
      <c r="C14" s="258"/>
      <c r="D14" s="20"/>
      <c r="E14" s="258"/>
      <c r="F14" s="258"/>
      <c r="G14" s="282"/>
      <c r="H14" s="284"/>
      <c r="I14" s="282"/>
      <c r="J14" s="282"/>
      <c r="K14" s="282"/>
      <c r="L14" s="5"/>
      <c r="M14" s="5"/>
      <c r="N14" s="5"/>
      <c r="O14" s="5"/>
      <c r="P14" s="5"/>
      <c r="Q14" s="5"/>
      <c r="R14" s="5"/>
      <c r="S14" s="5"/>
      <c r="T14" s="5"/>
    </row>
    <row r="15" spans="1:20" ht="16" customHeight="1" x14ac:dyDescent="0.2">
      <c r="A15" s="5"/>
      <c r="B15" s="5"/>
      <c r="C15" s="258"/>
      <c r="D15" s="258"/>
      <c r="E15" s="258"/>
      <c r="F15" s="258"/>
      <c r="G15" s="282"/>
      <c r="H15" s="284"/>
      <c r="I15" s="282"/>
      <c r="J15" s="282"/>
      <c r="K15" s="282"/>
      <c r="L15" s="5"/>
      <c r="M15" s="5"/>
      <c r="N15" s="5"/>
      <c r="O15" s="5"/>
      <c r="P15" s="5"/>
      <c r="Q15" s="5"/>
      <c r="R15" s="5"/>
      <c r="S15" s="5"/>
      <c r="T15" s="5"/>
    </row>
    <row r="16" spans="1:20" ht="16" customHeight="1" x14ac:dyDescent="0.2">
      <c r="A16" s="5"/>
      <c r="B16" s="5"/>
      <c r="C16" s="258"/>
      <c r="D16" s="258"/>
      <c r="E16" s="258"/>
      <c r="F16" s="258"/>
      <c r="G16" s="282"/>
      <c r="H16" s="284"/>
      <c r="I16" s="282"/>
      <c r="J16" s="282"/>
      <c r="K16" s="282"/>
      <c r="L16" s="5"/>
      <c r="M16" s="5"/>
      <c r="N16" s="5"/>
      <c r="O16" s="5"/>
      <c r="P16" s="5"/>
      <c r="Q16" s="5"/>
      <c r="R16" s="5"/>
      <c r="S16" s="5"/>
      <c r="T16" s="5"/>
    </row>
    <row r="17" spans="1:20" ht="16" customHeight="1" x14ac:dyDescent="0.2">
      <c r="A17" s="5"/>
      <c r="B17" s="5"/>
      <c r="C17" s="258"/>
      <c r="D17" s="258"/>
      <c r="E17" s="258"/>
      <c r="F17" s="258"/>
      <c r="G17" s="282"/>
      <c r="H17" s="284"/>
      <c r="I17" s="282"/>
      <c r="J17" s="282"/>
      <c r="K17" s="282"/>
      <c r="L17" s="5"/>
      <c r="M17" s="5"/>
      <c r="N17" s="5"/>
      <c r="O17" s="5"/>
      <c r="P17" s="5"/>
      <c r="Q17" s="5"/>
      <c r="R17" s="5"/>
      <c r="S17" s="5"/>
      <c r="T17" s="5"/>
    </row>
    <row r="18" spans="1:20" ht="16" customHeight="1" x14ac:dyDescent="0.2">
      <c r="A18" s="5"/>
      <c r="B18" s="5"/>
      <c r="C18" s="258"/>
      <c r="D18" s="258"/>
      <c r="E18" s="258"/>
      <c r="F18" s="258"/>
      <c r="G18" s="282"/>
      <c r="H18" s="284"/>
      <c r="I18" s="282"/>
      <c r="J18" s="282"/>
      <c r="K18" s="282"/>
      <c r="L18" s="5"/>
      <c r="M18" s="5"/>
      <c r="N18" s="5"/>
      <c r="O18" s="5"/>
      <c r="P18" s="5"/>
      <c r="Q18" s="5"/>
      <c r="R18" s="5"/>
      <c r="S18" s="5"/>
      <c r="T18" s="5"/>
    </row>
    <row r="19" spans="1:20" ht="16" customHeight="1" x14ac:dyDescent="0.2">
      <c r="A19" s="5"/>
      <c r="B19" s="5"/>
      <c r="C19" s="258"/>
      <c r="D19" s="258"/>
      <c r="E19" s="258"/>
      <c r="F19" s="258"/>
      <c r="G19" s="282"/>
      <c r="H19" s="284"/>
      <c r="I19" s="282"/>
      <c r="J19" s="282"/>
      <c r="K19" s="282"/>
      <c r="L19" s="5"/>
      <c r="M19" s="5"/>
      <c r="N19" s="5"/>
      <c r="O19" s="5"/>
      <c r="P19" s="5"/>
      <c r="Q19" s="5"/>
      <c r="R19" s="5"/>
      <c r="S19" s="5"/>
      <c r="T19" s="5"/>
    </row>
    <row r="20" spans="1:20" ht="16" customHeight="1" x14ac:dyDescent="0.2">
      <c r="A20" s="5"/>
      <c r="B20" s="5"/>
      <c r="C20" s="258"/>
      <c r="D20" s="258"/>
      <c r="E20" s="258"/>
      <c r="F20" s="258"/>
      <c r="G20" s="282"/>
      <c r="H20" s="284"/>
      <c r="I20" s="282"/>
      <c r="J20" s="282"/>
      <c r="K20" s="282"/>
      <c r="L20" s="5"/>
      <c r="M20" s="5"/>
      <c r="N20" s="5"/>
      <c r="O20" s="5"/>
      <c r="P20" s="5"/>
      <c r="Q20" s="5"/>
      <c r="R20" s="5"/>
      <c r="S20" s="5"/>
      <c r="T20" s="5"/>
    </row>
    <row r="21" spans="1:20" ht="16" customHeight="1" x14ac:dyDescent="0.2">
      <c r="A21" s="5"/>
      <c r="B21" s="5"/>
      <c r="C21" s="258"/>
      <c r="D21" s="258"/>
      <c r="E21" s="258"/>
      <c r="F21" s="258"/>
      <c r="G21" s="282"/>
      <c r="H21" s="284"/>
      <c r="I21" s="282"/>
      <c r="J21" s="282"/>
      <c r="K21" s="282"/>
      <c r="L21" s="5"/>
      <c r="M21" s="5"/>
      <c r="N21" s="5"/>
      <c r="O21" s="5"/>
      <c r="P21" s="5"/>
      <c r="Q21" s="5"/>
      <c r="R21" s="5"/>
      <c r="S21" s="5"/>
      <c r="T21" s="5"/>
    </row>
    <row r="22" spans="1:20" ht="16" customHeight="1" x14ac:dyDescent="0.2">
      <c r="A22" s="5"/>
      <c r="B22" s="5"/>
      <c r="C22" s="258"/>
      <c r="D22" s="258"/>
      <c r="E22" s="258"/>
      <c r="F22" s="258"/>
      <c r="G22" s="282"/>
      <c r="H22" s="284"/>
      <c r="I22" s="282"/>
      <c r="J22" s="282"/>
      <c r="K22" s="282"/>
      <c r="L22" s="5"/>
      <c r="M22" s="5"/>
      <c r="N22" s="5"/>
      <c r="O22" s="5"/>
      <c r="P22" s="5"/>
      <c r="Q22" s="5"/>
      <c r="R22" s="5"/>
      <c r="S22" s="5"/>
      <c r="T22" s="5"/>
    </row>
    <row r="23" spans="1:20" ht="16" customHeight="1" x14ac:dyDescent="0.2">
      <c r="A23" s="5"/>
      <c r="B23" s="5"/>
      <c r="C23" s="258"/>
      <c r="D23" s="258"/>
      <c r="E23" s="258"/>
      <c r="F23" s="258"/>
      <c r="G23" s="282"/>
      <c r="H23" s="284"/>
      <c r="I23" s="282"/>
      <c r="J23" s="282"/>
      <c r="K23" s="282"/>
      <c r="L23" s="5"/>
      <c r="M23" s="5"/>
      <c r="N23" s="5"/>
      <c r="O23" s="5"/>
      <c r="P23" s="5"/>
      <c r="Q23" s="5"/>
      <c r="R23" s="5"/>
      <c r="S23" s="5"/>
      <c r="T23" s="5"/>
    </row>
    <row r="24" spans="1:20" ht="16" customHeight="1" x14ac:dyDescent="0.2">
      <c r="A24" s="5"/>
      <c r="B24" s="5"/>
      <c r="C24" s="258"/>
      <c r="D24" s="258"/>
      <c r="E24" s="258"/>
      <c r="F24" s="258"/>
      <c r="G24" s="282"/>
      <c r="H24" s="284"/>
      <c r="I24" s="282"/>
      <c r="J24" s="282"/>
      <c r="K24" s="282"/>
      <c r="L24" s="5"/>
      <c r="M24" s="5"/>
      <c r="N24" s="5"/>
      <c r="O24" s="5"/>
      <c r="P24" s="5"/>
      <c r="Q24" s="5"/>
      <c r="R24" s="5"/>
      <c r="S24" s="5"/>
      <c r="T24" s="5"/>
    </row>
    <row r="25" spans="1:20" ht="16" customHeight="1" x14ac:dyDescent="0.2">
      <c r="A25" s="5"/>
      <c r="B25" s="5"/>
      <c r="C25" s="258"/>
      <c r="D25" s="258"/>
      <c r="E25" s="258"/>
      <c r="F25" s="258"/>
      <c r="G25" s="282"/>
      <c r="H25" s="284"/>
      <c r="I25" s="282"/>
      <c r="J25" s="282"/>
      <c r="K25" s="282"/>
      <c r="L25" s="5"/>
      <c r="M25" s="5"/>
      <c r="N25" s="5"/>
      <c r="O25" s="5"/>
      <c r="P25" s="5"/>
      <c r="Q25" s="5"/>
      <c r="R25" s="5"/>
      <c r="S25" s="5"/>
      <c r="T25" s="5"/>
    </row>
    <row r="26" spans="1:20" ht="16" customHeight="1" x14ac:dyDescent="0.2">
      <c r="A26" s="5"/>
      <c r="B26" s="5"/>
      <c r="C26" s="258"/>
      <c r="D26" s="258"/>
      <c r="E26" s="258"/>
      <c r="F26" s="258"/>
      <c r="G26" s="282"/>
      <c r="H26" s="282"/>
      <c r="I26" s="282"/>
      <c r="J26" s="282"/>
      <c r="K26" s="282"/>
      <c r="L26" s="5"/>
      <c r="M26" s="5"/>
      <c r="N26" s="5"/>
      <c r="O26" s="5"/>
      <c r="P26" s="5"/>
      <c r="Q26" s="5"/>
      <c r="R26" s="5"/>
      <c r="S26" s="5"/>
      <c r="T26" s="5"/>
    </row>
    <row r="27" spans="1:20" ht="16" customHeight="1" x14ac:dyDescent="0.2">
      <c r="A27" s="5"/>
      <c r="B27" s="5"/>
      <c r="C27" s="258"/>
      <c r="D27" s="258"/>
      <c r="E27" s="258"/>
      <c r="F27" s="258"/>
      <c r="G27" s="282"/>
      <c r="H27" s="282"/>
      <c r="I27" s="282"/>
      <c r="J27" s="282"/>
      <c r="K27" s="282"/>
      <c r="L27" s="5"/>
      <c r="M27" s="5"/>
      <c r="N27" s="5"/>
      <c r="O27" s="5"/>
      <c r="P27" s="5"/>
      <c r="Q27" s="5"/>
      <c r="R27" s="5"/>
      <c r="S27" s="5"/>
      <c r="T27" s="5"/>
    </row>
    <row r="28" spans="1:20" ht="16" customHeight="1" x14ac:dyDescent="0.2">
      <c r="A28" s="5"/>
      <c r="B28" s="5"/>
      <c r="C28" s="258"/>
      <c r="D28" s="258"/>
      <c r="E28" s="258"/>
      <c r="F28" s="258"/>
      <c r="G28" s="282"/>
      <c r="H28" s="282"/>
      <c r="I28" s="282"/>
      <c r="J28" s="282"/>
      <c r="K28" s="282"/>
      <c r="L28" s="5"/>
      <c r="M28" s="5"/>
      <c r="N28" s="5"/>
      <c r="O28" s="5"/>
      <c r="P28" s="5"/>
      <c r="Q28" s="5"/>
      <c r="R28" s="5"/>
      <c r="S28" s="5"/>
      <c r="T28" s="5"/>
    </row>
    <row r="29" spans="1:20" ht="16" customHeight="1" x14ac:dyDescent="0.2">
      <c r="A29" s="5"/>
      <c r="B29" s="5"/>
      <c r="C29" s="258"/>
      <c r="D29" s="258"/>
      <c r="E29" s="258"/>
      <c r="F29" s="258"/>
      <c r="G29" s="282"/>
      <c r="H29" s="282"/>
      <c r="I29" s="282"/>
      <c r="J29" s="282"/>
      <c r="K29" s="282"/>
      <c r="L29" s="5"/>
      <c r="M29" s="5"/>
      <c r="N29" s="5"/>
      <c r="O29" s="5"/>
      <c r="P29" s="5"/>
      <c r="Q29" s="5"/>
      <c r="R29" s="5"/>
      <c r="S29" s="5"/>
      <c r="T29" s="5"/>
    </row>
    <row r="30" spans="1:20" ht="16" customHeight="1" x14ac:dyDescent="0.2">
      <c r="A30" s="5"/>
      <c r="B30" s="5"/>
      <c r="C30" s="258"/>
      <c r="D30" s="258"/>
      <c r="E30" s="258"/>
      <c r="F30" s="258"/>
      <c r="G30" s="282"/>
      <c r="H30" s="282"/>
      <c r="I30" s="282"/>
      <c r="J30" s="282"/>
      <c r="K30" s="282"/>
      <c r="L30" s="5"/>
      <c r="M30" s="5"/>
      <c r="N30" s="5"/>
      <c r="O30" s="5"/>
      <c r="P30" s="5"/>
      <c r="Q30" s="5"/>
      <c r="R30" s="5"/>
      <c r="S30" s="5"/>
      <c r="T30" s="5"/>
    </row>
    <row r="31" spans="1:20" ht="16" customHeight="1" x14ac:dyDescent="0.2">
      <c r="A31" s="5"/>
      <c r="B31" s="5"/>
      <c r="C31" s="258"/>
      <c r="D31" s="258"/>
      <c r="E31" s="258"/>
      <c r="F31" s="258"/>
      <c r="G31" s="282"/>
      <c r="H31" s="282"/>
      <c r="I31" s="282"/>
      <c r="J31" s="282"/>
      <c r="K31" s="282"/>
      <c r="L31" s="5"/>
      <c r="M31" s="5"/>
      <c r="N31" s="5"/>
      <c r="O31" s="5"/>
      <c r="P31" s="5"/>
      <c r="Q31" s="5"/>
      <c r="R31" s="5"/>
      <c r="S31" s="5"/>
      <c r="T31" s="5"/>
    </row>
    <row r="32" spans="1:20" ht="16" customHeight="1" x14ac:dyDescent="0.2">
      <c r="A32" s="5"/>
      <c r="B32" s="5"/>
      <c r="C32" s="258"/>
      <c r="D32" s="258"/>
      <c r="E32" s="258"/>
      <c r="F32" s="258"/>
      <c r="G32" s="282"/>
      <c r="H32" s="282"/>
      <c r="I32" s="282"/>
      <c r="J32" s="282"/>
      <c r="K32" s="282"/>
      <c r="L32" s="5"/>
      <c r="M32" s="5"/>
      <c r="N32" s="5"/>
      <c r="O32" s="5"/>
      <c r="P32" s="5"/>
      <c r="Q32" s="5"/>
      <c r="R32" s="5"/>
      <c r="S32" s="5"/>
      <c r="T32" s="5"/>
    </row>
    <row r="33" spans="1:20" ht="16" customHeight="1" x14ac:dyDescent="0.2">
      <c r="A33" s="5"/>
      <c r="B33" s="5"/>
      <c r="C33" s="258"/>
      <c r="D33" s="258"/>
      <c r="E33" s="258"/>
      <c r="F33" s="258"/>
      <c r="G33" s="282"/>
      <c r="H33" s="282"/>
      <c r="I33" s="282"/>
      <c r="J33" s="282"/>
      <c r="K33" s="282"/>
      <c r="L33" s="5"/>
      <c r="M33" s="5"/>
      <c r="N33" s="5"/>
      <c r="O33" s="5"/>
      <c r="P33" s="5"/>
      <c r="Q33" s="5"/>
      <c r="R33" s="5"/>
      <c r="S33" s="5"/>
      <c r="T33" s="5"/>
    </row>
    <row r="34" spans="1:20" ht="16" customHeight="1" x14ac:dyDescent="0.2">
      <c r="A34" s="5"/>
      <c r="B34" s="5"/>
      <c r="C34" s="258"/>
      <c r="D34" s="258"/>
      <c r="E34" s="258"/>
      <c r="F34" s="258"/>
      <c r="G34" s="282"/>
      <c r="H34" s="282"/>
      <c r="I34" s="282"/>
      <c r="J34" s="282"/>
      <c r="K34" s="282"/>
      <c r="L34" s="5"/>
      <c r="M34" s="5"/>
      <c r="N34" s="5"/>
      <c r="O34" s="5"/>
      <c r="P34" s="5"/>
      <c r="Q34" s="5"/>
      <c r="R34" s="5"/>
      <c r="S34" s="5"/>
      <c r="T34" s="5"/>
    </row>
    <row r="35" spans="1:20" ht="16" customHeight="1" x14ac:dyDescent="0.2">
      <c r="A35" s="5"/>
      <c r="B35" s="5"/>
      <c r="C35" s="258"/>
      <c r="D35" s="258"/>
      <c r="E35" s="258"/>
      <c r="F35" s="258"/>
      <c r="G35" s="282"/>
      <c r="H35" s="282"/>
      <c r="I35" s="282"/>
      <c r="J35" s="282"/>
      <c r="K35" s="282"/>
      <c r="L35" s="5"/>
      <c r="M35" s="5"/>
      <c r="N35" s="5"/>
      <c r="O35" s="5"/>
      <c r="P35" s="5"/>
      <c r="Q35" s="5"/>
      <c r="R35" s="5"/>
      <c r="S35" s="5"/>
      <c r="T35" s="5"/>
    </row>
    <row r="36" spans="1:20" ht="16" customHeight="1" x14ac:dyDescent="0.2">
      <c r="A36" s="5"/>
      <c r="B36" s="5"/>
      <c r="C36" s="258"/>
      <c r="D36" s="258"/>
      <c r="E36" s="258"/>
      <c r="F36" s="258"/>
      <c r="G36" s="282"/>
      <c r="H36" s="282"/>
      <c r="I36" s="282"/>
      <c r="J36" s="282"/>
      <c r="K36" s="282"/>
      <c r="L36" s="5"/>
      <c r="M36" s="5"/>
      <c r="N36" s="5"/>
      <c r="O36" s="5"/>
      <c r="P36" s="5"/>
      <c r="Q36" s="5"/>
      <c r="R36" s="5"/>
      <c r="S36" s="5"/>
      <c r="T36" s="5"/>
    </row>
    <row r="37" spans="1:20" ht="16" customHeight="1" x14ac:dyDescent="0.2">
      <c r="A37" s="5"/>
      <c r="B37" s="5"/>
      <c r="C37" s="258"/>
      <c r="D37" s="258"/>
      <c r="E37" s="258"/>
      <c r="F37" s="258"/>
      <c r="G37" s="282"/>
      <c r="H37" s="282"/>
      <c r="I37" s="282"/>
      <c r="J37" s="282"/>
      <c r="K37" s="282"/>
      <c r="L37" s="5"/>
      <c r="M37" s="5"/>
      <c r="N37" s="5"/>
      <c r="O37" s="5"/>
      <c r="P37" s="5"/>
      <c r="Q37" s="5"/>
      <c r="R37" s="5"/>
      <c r="S37" s="5"/>
      <c r="T37" s="5"/>
    </row>
    <row r="38" spans="1:20" ht="16" customHeight="1" x14ac:dyDescent="0.2">
      <c r="A38" s="5"/>
      <c r="B38" s="5"/>
      <c r="C38" s="258"/>
      <c r="D38" s="258"/>
      <c r="E38" s="258"/>
      <c r="F38" s="258"/>
      <c r="G38" s="282"/>
      <c r="H38" s="282"/>
      <c r="I38" s="282"/>
      <c r="J38" s="282"/>
      <c r="K38" s="282"/>
      <c r="L38" s="5"/>
      <c r="M38" s="5"/>
      <c r="N38" s="5"/>
      <c r="O38" s="5"/>
      <c r="P38" s="5"/>
      <c r="Q38" s="5"/>
      <c r="R38" s="5"/>
      <c r="S38" s="5"/>
      <c r="T38" s="5"/>
    </row>
    <row r="39" spans="1:20" ht="16" customHeight="1" x14ac:dyDescent="0.2">
      <c r="A39" s="5"/>
      <c r="B39" s="5"/>
      <c r="C39" s="258"/>
      <c r="D39" s="258"/>
      <c r="E39" s="258"/>
      <c r="F39" s="258"/>
      <c r="G39" s="282"/>
      <c r="H39" s="282"/>
      <c r="I39" s="282"/>
      <c r="J39" s="282"/>
      <c r="K39" s="282"/>
      <c r="L39" s="5"/>
      <c r="M39" s="5"/>
      <c r="N39" s="5"/>
      <c r="O39" s="5"/>
      <c r="P39" s="5"/>
      <c r="Q39" s="5"/>
      <c r="R39" s="5"/>
      <c r="S39" s="5"/>
      <c r="T39" s="5"/>
    </row>
    <row r="40" spans="1:20" ht="16" customHeight="1" x14ac:dyDescent="0.2">
      <c r="A40" s="5"/>
      <c r="B40" s="5"/>
      <c r="C40" s="258"/>
      <c r="D40" s="258"/>
      <c r="E40" s="258"/>
      <c r="F40" s="258"/>
      <c r="G40" s="282"/>
      <c r="H40" s="282"/>
      <c r="I40" s="282"/>
      <c r="J40" s="282"/>
      <c r="K40" s="282"/>
      <c r="L40" s="5"/>
      <c r="M40" s="5"/>
      <c r="N40" s="5"/>
      <c r="O40" s="5"/>
      <c r="P40" s="5"/>
      <c r="Q40" s="5"/>
      <c r="R40" s="5"/>
      <c r="S40" s="5"/>
      <c r="T40" s="5"/>
    </row>
    <row r="41" spans="1:20" ht="16" customHeight="1" x14ac:dyDescent="0.2">
      <c r="A41" s="5"/>
      <c r="B41" s="5"/>
      <c r="C41" s="258"/>
      <c r="D41" s="258"/>
      <c r="E41" s="258"/>
      <c r="F41" s="258"/>
      <c r="G41" s="282"/>
      <c r="H41" s="282"/>
      <c r="I41" s="282"/>
      <c r="J41" s="282"/>
      <c r="K41" s="282"/>
      <c r="L41" s="5"/>
      <c r="M41" s="5"/>
      <c r="N41" s="5"/>
      <c r="O41" s="5"/>
      <c r="P41" s="5"/>
      <c r="Q41" s="5"/>
      <c r="R41" s="5"/>
      <c r="S41" s="5"/>
      <c r="T41" s="5"/>
    </row>
    <row r="42" spans="1:20" ht="16" customHeight="1" x14ac:dyDescent="0.2">
      <c r="A42" s="5"/>
      <c r="B42" s="5"/>
      <c r="C42" s="258"/>
      <c r="D42" s="258"/>
      <c r="E42" s="258"/>
      <c r="F42" s="258"/>
      <c r="G42" s="282"/>
      <c r="H42" s="282"/>
      <c r="I42" s="282"/>
      <c r="J42" s="282"/>
      <c r="K42" s="282"/>
      <c r="L42" s="5"/>
      <c r="M42" s="5"/>
      <c r="N42" s="5"/>
      <c r="O42" s="5"/>
      <c r="P42" s="5"/>
      <c r="Q42" s="5"/>
      <c r="R42" s="5"/>
      <c r="S42" s="5"/>
      <c r="T42" s="5"/>
    </row>
    <row r="43" spans="1:20" ht="16" customHeight="1" x14ac:dyDescent="0.2">
      <c r="A43" s="5"/>
      <c r="B43" s="5"/>
      <c r="C43" s="258"/>
      <c r="D43" s="258"/>
      <c r="E43" s="258"/>
      <c r="F43" s="258"/>
      <c r="G43" s="282"/>
      <c r="H43" s="282"/>
      <c r="I43" s="282"/>
      <c r="J43" s="282"/>
      <c r="K43" s="282"/>
      <c r="L43" s="5"/>
      <c r="M43" s="5"/>
      <c r="N43" s="5"/>
      <c r="O43" s="5"/>
      <c r="P43" s="5"/>
      <c r="Q43" s="5"/>
      <c r="R43" s="5"/>
      <c r="S43" s="5"/>
      <c r="T43" s="5"/>
    </row>
    <row r="44" spans="1:20" ht="16" customHeight="1" x14ac:dyDescent="0.2">
      <c r="A44" s="5"/>
      <c r="B44" s="5"/>
      <c r="C44" s="258"/>
      <c r="D44" s="258"/>
      <c r="E44" s="258"/>
      <c r="F44" s="258"/>
      <c r="G44" s="282"/>
      <c r="H44" s="282"/>
      <c r="I44" s="282"/>
      <c r="J44" s="282"/>
      <c r="K44" s="282"/>
      <c r="L44" s="5"/>
      <c r="M44" s="5"/>
      <c r="N44" s="5"/>
      <c r="O44" s="5"/>
      <c r="P44" s="5"/>
      <c r="Q44" s="5"/>
      <c r="R44" s="5"/>
      <c r="S44" s="5"/>
      <c r="T44" s="5"/>
    </row>
    <row r="45" spans="1:20" ht="16" customHeight="1" x14ac:dyDescent="0.2">
      <c r="A45" s="5"/>
      <c r="B45" s="5"/>
      <c r="C45" s="258"/>
      <c r="D45" s="258"/>
      <c r="E45" s="258"/>
      <c r="F45" s="258"/>
      <c r="G45" s="282"/>
      <c r="H45" s="282"/>
      <c r="I45" s="282"/>
      <c r="J45" s="282"/>
      <c r="K45" s="282"/>
      <c r="L45" s="5"/>
      <c r="M45" s="5"/>
      <c r="N45" s="5"/>
      <c r="O45" s="5"/>
      <c r="P45" s="5"/>
      <c r="Q45" s="5"/>
      <c r="R45" s="5"/>
      <c r="S45" s="5"/>
      <c r="T45" s="5"/>
    </row>
    <row r="46" spans="1:20" ht="16" customHeight="1" x14ac:dyDescent="0.2">
      <c r="A46" s="5"/>
      <c r="B46" s="5"/>
      <c r="C46" s="258"/>
      <c r="D46" s="258"/>
      <c r="E46" s="258"/>
      <c r="F46" s="258"/>
      <c r="G46" s="282"/>
      <c r="H46" s="282"/>
      <c r="I46" s="282"/>
      <c r="J46" s="282"/>
      <c r="K46" s="282"/>
      <c r="L46" s="5"/>
      <c r="M46" s="5"/>
      <c r="N46" s="5"/>
      <c r="O46" s="5"/>
      <c r="P46" s="5"/>
      <c r="Q46" s="5"/>
      <c r="R46" s="5"/>
      <c r="S46" s="5"/>
      <c r="T46" s="5"/>
    </row>
    <row r="47" spans="1:20" ht="16" customHeight="1" x14ac:dyDescent="0.2">
      <c r="A47" s="5"/>
      <c r="B47" s="5"/>
      <c r="C47" s="258"/>
      <c r="D47" s="258"/>
      <c r="E47" s="258"/>
      <c r="F47" s="258"/>
      <c r="G47" s="282"/>
      <c r="H47" s="282"/>
      <c r="I47" s="282"/>
      <c r="J47" s="282"/>
      <c r="K47" s="282"/>
      <c r="L47" s="5"/>
      <c r="M47" s="5"/>
      <c r="N47" s="5"/>
      <c r="O47" s="5"/>
      <c r="P47" s="5"/>
      <c r="Q47" s="5"/>
      <c r="R47" s="5"/>
      <c r="S47" s="5"/>
      <c r="T47" s="5"/>
    </row>
    <row r="48" spans="1:20" ht="16" customHeight="1" x14ac:dyDescent="0.2">
      <c r="A48" s="5"/>
      <c r="B48" s="5"/>
      <c r="C48" s="258"/>
      <c r="D48" s="258"/>
      <c r="E48" s="258"/>
      <c r="F48" s="258"/>
      <c r="G48" s="282"/>
      <c r="H48" s="282"/>
      <c r="I48" s="282"/>
      <c r="J48" s="282"/>
      <c r="K48" s="282"/>
      <c r="L48" s="5"/>
      <c r="M48" s="5"/>
      <c r="N48" s="5"/>
      <c r="O48" s="5"/>
      <c r="P48" s="5"/>
      <c r="Q48" s="5"/>
      <c r="R48" s="5"/>
      <c r="S48" s="5"/>
      <c r="T48" s="5"/>
    </row>
    <row r="49" spans="1:20" ht="16" customHeight="1" x14ac:dyDescent="0.2">
      <c r="A49" s="5"/>
      <c r="B49" s="5"/>
      <c r="C49" s="258"/>
      <c r="D49" s="258"/>
      <c r="E49" s="258"/>
      <c r="F49" s="258"/>
      <c r="G49" s="282"/>
      <c r="H49" s="282"/>
      <c r="I49" s="282"/>
      <c r="J49" s="282"/>
      <c r="K49" s="282"/>
      <c r="L49" s="5"/>
      <c r="M49" s="5"/>
      <c r="N49" s="5"/>
      <c r="O49" s="5"/>
      <c r="P49" s="5"/>
      <c r="Q49" s="5"/>
      <c r="R49" s="5"/>
      <c r="S49" s="5"/>
      <c r="T49" s="5"/>
    </row>
    <row r="50" spans="1:20" ht="16" customHeight="1" x14ac:dyDescent="0.2">
      <c r="A50" s="5"/>
      <c r="B50" s="5"/>
      <c r="C50" s="258"/>
      <c r="D50" s="258"/>
      <c r="E50" s="258"/>
      <c r="F50" s="258"/>
      <c r="G50" s="282"/>
      <c r="H50" s="282"/>
      <c r="I50" s="282"/>
      <c r="J50" s="282"/>
      <c r="K50" s="282"/>
      <c r="L50" s="5"/>
      <c r="M50" s="5"/>
      <c r="N50" s="5"/>
      <c r="O50" s="5"/>
      <c r="P50" s="5"/>
      <c r="Q50" s="5"/>
      <c r="R50" s="5"/>
      <c r="S50" s="5"/>
      <c r="T50" s="5"/>
    </row>
    <row r="51" spans="1:20" ht="16" customHeight="1" x14ac:dyDescent="0.2">
      <c r="A51" s="5"/>
      <c r="B51" s="5"/>
      <c r="C51" s="258"/>
      <c r="D51" s="258"/>
      <c r="E51" s="258"/>
      <c r="F51" s="258"/>
      <c r="G51" s="282"/>
      <c r="H51" s="282"/>
      <c r="I51" s="282"/>
      <c r="J51" s="282"/>
      <c r="K51" s="282"/>
      <c r="L51" s="5"/>
      <c r="M51" s="5"/>
      <c r="N51" s="5"/>
      <c r="O51" s="5"/>
      <c r="P51" s="5"/>
      <c r="Q51" s="5"/>
      <c r="R51" s="5"/>
      <c r="S51" s="5"/>
      <c r="T51" s="5"/>
    </row>
    <row r="52" spans="1:20" ht="16" customHeight="1" x14ac:dyDescent="0.2">
      <c r="A52" s="5"/>
      <c r="B52" s="5"/>
      <c r="C52" s="258"/>
      <c r="D52" s="258"/>
      <c r="E52" s="258"/>
      <c r="F52" s="258"/>
      <c r="G52" s="282"/>
      <c r="H52" s="282"/>
      <c r="I52" s="282"/>
      <c r="J52" s="282"/>
      <c r="K52" s="282"/>
      <c r="L52" s="5"/>
      <c r="M52" s="5"/>
      <c r="N52" s="5"/>
      <c r="O52" s="5"/>
      <c r="P52" s="5"/>
      <c r="Q52" s="5"/>
      <c r="R52" s="5"/>
      <c r="S52" s="5"/>
      <c r="T52" s="5"/>
    </row>
    <row r="53" spans="1:20" ht="16" customHeight="1" x14ac:dyDescent="0.2">
      <c r="A53" s="5"/>
      <c r="B53" s="5"/>
      <c r="C53" s="258"/>
      <c r="D53" s="258"/>
      <c r="E53" s="258"/>
      <c r="F53" s="258"/>
      <c r="G53" s="282"/>
      <c r="H53" s="282"/>
      <c r="I53" s="282"/>
      <c r="J53" s="282"/>
      <c r="K53" s="282"/>
      <c r="L53" s="5"/>
      <c r="M53" s="5"/>
      <c r="N53" s="5"/>
      <c r="O53" s="5"/>
      <c r="P53" s="5"/>
      <c r="Q53" s="5"/>
      <c r="R53" s="5"/>
      <c r="S53" s="5"/>
      <c r="T53" s="5"/>
    </row>
    <row r="54" spans="1:20" ht="16" customHeight="1" x14ac:dyDescent="0.2">
      <c r="A54" s="5"/>
      <c r="B54" s="5"/>
      <c r="C54" s="258"/>
      <c r="D54" s="258"/>
      <c r="E54" s="258"/>
      <c r="F54" s="258"/>
      <c r="G54" s="282"/>
      <c r="H54" s="282"/>
      <c r="I54" s="282"/>
      <c r="J54" s="282"/>
      <c r="K54" s="282"/>
      <c r="L54" s="5"/>
      <c r="M54" s="5"/>
      <c r="N54" s="5"/>
      <c r="O54" s="5"/>
      <c r="P54" s="5"/>
      <c r="Q54" s="5"/>
      <c r="R54" s="5"/>
      <c r="S54" s="5"/>
      <c r="T54" s="5"/>
    </row>
    <row r="55" spans="1:20" ht="16" customHeight="1" x14ac:dyDescent="0.2">
      <c r="A55" s="5"/>
      <c r="B55" s="5"/>
      <c r="C55" s="258"/>
      <c r="D55" s="258"/>
      <c r="E55" s="258"/>
      <c r="F55" s="258"/>
      <c r="G55" s="282"/>
      <c r="H55" s="282"/>
      <c r="I55" s="282"/>
      <c r="J55" s="282"/>
      <c r="K55" s="282"/>
      <c r="L55" s="5"/>
      <c r="M55" s="5"/>
      <c r="N55" s="5"/>
      <c r="O55" s="5"/>
      <c r="P55" s="5"/>
      <c r="Q55" s="5"/>
      <c r="R55" s="5"/>
      <c r="S55" s="5"/>
      <c r="T55" s="5"/>
    </row>
    <row r="56" spans="1:20" ht="16" customHeight="1" x14ac:dyDescent="0.2">
      <c r="A56" s="5"/>
      <c r="B56" s="5"/>
      <c r="C56" s="258"/>
      <c r="D56" s="258"/>
      <c r="E56" s="258"/>
      <c r="F56" s="258"/>
      <c r="G56" s="282"/>
      <c r="H56" s="282"/>
      <c r="I56" s="282"/>
      <c r="J56" s="282"/>
      <c r="K56" s="282"/>
      <c r="L56" s="5"/>
      <c r="M56" s="5"/>
      <c r="N56" s="5"/>
      <c r="O56" s="5"/>
      <c r="P56" s="5"/>
      <c r="Q56" s="5"/>
      <c r="R56" s="5"/>
      <c r="S56" s="5"/>
      <c r="T56" s="5"/>
    </row>
    <row r="57" spans="1:20" ht="16" customHeight="1" x14ac:dyDescent="0.2">
      <c r="A57" s="5"/>
      <c r="B57" s="5"/>
      <c r="C57" s="258"/>
      <c r="D57" s="258"/>
      <c r="E57" s="258"/>
      <c r="F57" s="258"/>
      <c r="G57" s="282"/>
      <c r="H57" s="282"/>
      <c r="I57" s="282"/>
      <c r="J57" s="282"/>
      <c r="K57" s="282"/>
      <c r="L57" s="5"/>
      <c r="M57" s="5"/>
      <c r="N57" s="5"/>
      <c r="O57" s="5"/>
      <c r="P57" s="5"/>
      <c r="Q57" s="5"/>
      <c r="R57" s="5"/>
      <c r="S57" s="5"/>
      <c r="T57" s="5"/>
    </row>
    <row r="58" spans="1:20" ht="16" customHeight="1" x14ac:dyDescent="0.2">
      <c r="A58" s="5"/>
      <c r="B58" s="5"/>
      <c r="C58" s="258"/>
      <c r="D58" s="258"/>
      <c r="E58" s="258"/>
      <c r="F58" s="258"/>
      <c r="G58" s="282"/>
      <c r="H58" s="282"/>
      <c r="I58" s="282"/>
      <c r="J58" s="282"/>
      <c r="K58" s="282"/>
      <c r="L58" s="5"/>
      <c r="M58" s="5"/>
      <c r="N58" s="5"/>
      <c r="O58" s="5"/>
      <c r="P58" s="5"/>
      <c r="Q58" s="5"/>
      <c r="R58" s="5"/>
      <c r="S58" s="5"/>
      <c r="T58" s="5"/>
    </row>
    <row r="59" spans="1:20" ht="16" customHeight="1" x14ac:dyDescent="0.15">
      <c r="A59" s="5"/>
      <c r="B59" s="5"/>
      <c r="C59" s="20"/>
      <c r="D59" s="20"/>
      <c r="E59" s="20"/>
      <c r="F59" s="20"/>
      <c r="G59" s="5"/>
      <c r="H59" s="5"/>
      <c r="I59" s="5"/>
      <c r="J59" s="5"/>
      <c r="K59" s="5"/>
      <c r="L59" s="5"/>
      <c r="M59" s="5"/>
      <c r="N59" s="5"/>
      <c r="O59" s="5"/>
      <c r="P59" s="5"/>
      <c r="Q59" s="5"/>
      <c r="R59" s="5"/>
      <c r="S59" s="5"/>
      <c r="T59" s="5"/>
    </row>
    <row r="60" spans="1:20" ht="16" customHeight="1" x14ac:dyDescent="0.15">
      <c r="A60" s="5"/>
      <c r="B60" s="5"/>
      <c r="C60" s="20"/>
      <c r="D60" s="20"/>
      <c r="E60" s="20"/>
      <c r="F60" s="20"/>
      <c r="G60" s="5"/>
      <c r="H60" s="5"/>
      <c r="I60" s="5"/>
      <c r="J60" s="5"/>
      <c r="K60" s="5"/>
      <c r="L60" s="5"/>
      <c r="M60" s="5"/>
      <c r="N60" s="5"/>
      <c r="O60" s="5"/>
      <c r="P60" s="5"/>
      <c r="Q60" s="5"/>
      <c r="R60" s="5"/>
      <c r="S60" s="5"/>
      <c r="T60" s="5"/>
    </row>
    <row r="61" spans="1:20" ht="16" customHeight="1" x14ac:dyDescent="0.15">
      <c r="A61" s="5"/>
      <c r="B61" s="5"/>
      <c r="C61" s="20"/>
      <c r="D61" s="20"/>
      <c r="E61" s="20"/>
      <c r="F61" s="20"/>
      <c r="G61" s="5"/>
      <c r="H61" s="5"/>
      <c r="I61" s="5"/>
      <c r="J61" s="5"/>
      <c r="K61" s="5"/>
      <c r="L61" s="5"/>
      <c r="M61" s="5"/>
      <c r="N61" s="5"/>
      <c r="O61" s="5"/>
      <c r="P61" s="5"/>
      <c r="Q61" s="5"/>
      <c r="R61" s="5"/>
      <c r="S61" s="5"/>
      <c r="T61" s="5"/>
    </row>
    <row r="62" spans="1:20" ht="16" customHeight="1" x14ac:dyDescent="0.15">
      <c r="A62" s="5"/>
      <c r="B62" s="5"/>
      <c r="C62" s="20"/>
      <c r="D62" s="20"/>
      <c r="E62" s="20"/>
      <c r="F62" s="20"/>
      <c r="G62" s="5"/>
      <c r="H62" s="5"/>
      <c r="I62" s="5"/>
      <c r="J62" s="5"/>
      <c r="K62" s="5"/>
      <c r="L62" s="5"/>
      <c r="M62" s="5"/>
      <c r="N62" s="5"/>
      <c r="O62" s="5"/>
      <c r="P62" s="5"/>
      <c r="Q62" s="5"/>
      <c r="R62" s="5"/>
      <c r="S62" s="5"/>
      <c r="T62" s="5"/>
    </row>
  </sheetData>
  <mergeCells count="5">
    <mergeCell ref="O1:P1"/>
    <mergeCell ref="G1:I1"/>
    <mergeCell ref="J1:J2"/>
    <mergeCell ref="K1:N1"/>
    <mergeCell ref="C1:F1"/>
  </mergeCells>
  <pageMargins left="0.7" right="0.7" top="0.75" bottom="0.75" header="0.3" footer="0.3"/>
  <pageSetup scale="39" orientation="portrait"/>
  <headerFooter>
    <oddFooter>&amp;C&amp;"Helvetica Neue,Regular"&amp;12&amp;K000000&amp;P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76"/>
  <sheetViews>
    <sheetView showGridLines="0" workbookViewId="0"/>
  </sheetViews>
  <sheetFormatPr baseColWidth="10" defaultColWidth="8.83203125" defaultRowHeight="15" customHeight="1" x14ac:dyDescent="0.15"/>
  <cols>
    <col min="1" max="2" width="17.33203125" style="285" customWidth="1"/>
    <col min="3" max="3" width="10.6640625" style="285" customWidth="1"/>
    <col min="4" max="10" width="12.33203125" style="285" customWidth="1"/>
    <col min="11" max="11" width="8.83203125" style="285" customWidth="1"/>
    <col min="12" max="16384" width="8.83203125" style="285"/>
  </cols>
  <sheetData>
    <row r="1" spans="1:10" ht="15.75" customHeight="1" x14ac:dyDescent="0.15">
      <c r="A1" s="286"/>
      <c r="B1" s="287" t="s">
        <v>555</v>
      </c>
      <c r="C1" s="288" t="s">
        <v>50</v>
      </c>
      <c r="D1" s="289" t="s">
        <v>53</v>
      </c>
      <c r="E1" s="290" t="s">
        <v>55</v>
      </c>
      <c r="F1" s="288" t="s">
        <v>58</v>
      </c>
      <c r="G1" s="288" t="s">
        <v>60</v>
      </c>
      <c r="H1" s="288" t="s">
        <v>62</v>
      </c>
      <c r="I1" s="288" t="s">
        <v>64</v>
      </c>
      <c r="J1" s="291"/>
    </row>
    <row r="2" spans="1:10" ht="15" customHeight="1" x14ac:dyDescent="0.15">
      <c r="A2" s="286"/>
      <c r="B2" s="16" t="s">
        <v>447</v>
      </c>
      <c r="C2" s="292" t="s">
        <v>556</v>
      </c>
      <c r="D2" s="292" t="s">
        <v>557</v>
      </c>
      <c r="E2" s="292" t="s">
        <v>558</v>
      </c>
      <c r="F2" s="292" t="s">
        <v>559</v>
      </c>
      <c r="G2" s="292" t="s">
        <v>560</v>
      </c>
      <c r="H2" s="292" t="s">
        <v>561</v>
      </c>
      <c r="I2" s="292" t="s">
        <v>562</v>
      </c>
      <c r="J2" s="5"/>
    </row>
    <row r="3" spans="1:10" ht="14.5" customHeight="1" x14ac:dyDescent="0.15">
      <c r="A3" s="293">
        <v>1</v>
      </c>
      <c r="B3" s="105">
        <v>44074</v>
      </c>
      <c r="C3" s="116">
        <v>76.08</v>
      </c>
      <c r="D3" s="116">
        <v>141.34</v>
      </c>
      <c r="E3" s="116">
        <v>45.34</v>
      </c>
      <c r="F3" s="116">
        <v>42.5</v>
      </c>
      <c r="G3" s="116">
        <v>64.13</v>
      </c>
      <c r="H3" s="116">
        <v>62.53</v>
      </c>
      <c r="I3" s="116">
        <v>45.61</v>
      </c>
      <c r="J3" s="5"/>
    </row>
    <row r="4" spans="1:10" ht="14.5" customHeight="1" x14ac:dyDescent="0.15">
      <c r="A4" s="293">
        <f t="shared" ref="A4:A35" si="0">A3+1</f>
        <v>2</v>
      </c>
      <c r="B4" s="105">
        <v>44071</v>
      </c>
      <c r="C4" s="116">
        <v>76.510000000000005</v>
      </c>
      <c r="D4" s="116">
        <v>140.79</v>
      </c>
      <c r="E4" s="116">
        <v>46.05</v>
      </c>
      <c r="F4" s="116">
        <v>42.62</v>
      </c>
      <c r="G4" s="116">
        <v>64.83</v>
      </c>
      <c r="H4" s="116">
        <v>63.4</v>
      </c>
      <c r="I4" s="116">
        <v>44.87</v>
      </c>
      <c r="J4" s="5"/>
    </row>
    <row r="5" spans="1:10" ht="14.5" customHeight="1" x14ac:dyDescent="0.15">
      <c r="A5" s="293">
        <f t="shared" si="0"/>
        <v>3</v>
      </c>
      <c r="B5" s="105">
        <v>44070</v>
      </c>
      <c r="C5" s="116">
        <v>77.010000000000005</v>
      </c>
      <c r="D5" s="116">
        <v>141.37</v>
      </c>
      <c r="E5" s="116">
        <v>46.7</v>
      </c>
      <c r="F5" s="116">
        <v>42.4</v>
      </c>
      <c r="G5" s="116">
        <v>65.33</v>
      </c>
      <c r="H5" s="116">
        <v>63.47</v>
      </c>
      <c r="I5" s="116">
        <v>45.39</v>
      </c>
      <c r="J5" s="5"/>
    </row>
    <row r="6" spans="1:10" ht="14.5" customHeight="1" x14ac:dyDescent="0.15">
      <c r="A6" s="293">
        <f t="shared" si="0"/>
        <v>4</v>
      </c>
      <c r="B6" s="105">
        <v>44069</v>
      </c>
      <c r="C6" s="116">
        <v>76.430000000000007</v>
      </c>
      <c r="D6" s="116">
        <v>140.9</v>
      </c>
      <c r="E6" s="116">
        <v>46.25</v>
      </c>
      <c r="F6" s="116">
        <v>42.62</v>
      </c>
      <c r="G6" s="116">
        <v>64.09</v>
      </c>
      <c r="H6" s="116">
        <v>62.92</v>
      </c>
      <c r="I6" s="116">
        <v>45.12</v>
      </c>
      <c r="J6" s="5"/>
    </row>
    <row r="7" spans="1:10" ht="14.5" customHeight="1" x14ac:dyDescent="0.15">
      <c r="A7" s="293">
        <f t="shared" si="0"/>
        <v>5</v>
      </c>
      <c r="B7" s="105">
        <v>44068</v>
      </c>
      <c r="C7" s="116">
        <v>78.05</v>
      </c>
      <c r="D7" s="116">
        <v>143.53</v>
      </c>
      <c r="E7" s="116">
        <v>47.41</v>
      </c>
      <c r="F7" s="116">
        <v>43.28</v>
      </c>
      <c r="G7" s="116">
        <v>64.66</v>
      </c>
      <c r="H7" s="116">
        <v>63.83</v>
      </c>
      <c r="I7" s="116">
        <v>45.84</v>
      </c>
      <c r="J7" s="5"/>
    </row>
    <row r="8" spans="1:10" ht="14.5" customHeight="1" x14ac:dyDescent="0.15">
      <c r="A8" s="293">
        <f t="shared" si="0"/>
        <v>6</v>
      </c>
      <c r="B8" s="105">
        <v>44067</v>
      </c>
      <c r="C8" s="116">
        <v>77.78</v>
      </c>
      <c r="D8" s="116">
        <v>143.88</v>
      </c>
      <c r="E8" s="116">
        <v>47.12</v>
      </c>
      <c r="F8" s="116">
        <v>43.6</v>
      </c>
      <c r="G8" s="116">
        <v>64.78</v>
      </c>
      <c r="H8" s="116">
        <v>64.180000000000007</v>
      </c>
      <c r="I8" s="116">
        <v>45.91</v>
      </c>
      <c r="J8" s="5"/>
    </row>
    <row r="9" spans="1:10" ht="14.5" customHeight="1" x14ac:dyDescent="0.15">
      <c r="A9" s="293">
        <f t="shared" si="0"/>
        <v>7</v>
      </c>
      <c r="B9" s="105">
        <v>44064</v>
      </c>
      <c r="C9" s="116">
        <v>76.510000000000005</v>
      </c>
      <c r="D9" s="116">
        <v>143.63999999999999</v>
      </c>
      <c r="E9" s="116">
        <v>46.63</v>
      </c>
      <c r="F9" s="116">
        <v>43.2</v>
      </c>
      <c r="G9" s="116">
        <v>64.790000000000006</v>
      </c>
      <c r="H9" s="116">
        <v>63.83</v>
      </c>
      <c r="I9" s="116">
        <v>45.65</v>
      </c>
      <c r="J9" s="5"/>
    </row>
    <row r="10" spans="1:10" ht="14.5" customHeight="1" x14ac:dyDescent="0.15">
      <c r="A10" s="293">
        <f t="shared" si="0"/>
        <v>8</v>
      </c>
      <c r="B10" s="105">
        <v>44063</v>
      </c>
      <c r="C10" s="116">
        <v>77.02</v>
      </c>
      <c r="D10" s="116">
        <v>144.28</v>
      </c>
      <c r="E10" s="116">
        <v>47.11</v>
      </c>
      <c r="F10" s="116">
        <v>43.61</v>
      </c>
      <c r="G10" s="116">
        <v>65.239999999999995</v>
      </c>
      <c r="H10" s="116">
        <v>64.599999999999994</v>
      </c>
      <c r="I10" s="116">
        <v>45.8</v>
      </c>
      <c r="J10" s="5"/>
    </row>
    <row r="11" spans="1:10" ht="14.5" customHeight="1" x14ac:dyDescent="0.15">
      <c r="A11" s="293">
        <f t="shared" si="0"/>
        <v>9</v>
      </c>
      <c r="B11" s="105">
        <v>44062</v>
      </c>
      <c r="C11" s="116">
        <v>77.09</v>
      </c>
      <c r="D11" s="116">
        <v>143.91999999999999</v>
      </c>
      <c r="E11" s="116">
        <v>47.2</v>
      </c>
      <c r="F11" s="116">
        <v>43.97</v>
      </c>
      <c r="G11" s="116">
        <v>65.489999999999995</v>
      </c>
      <c r="H11" s="116">
        <v>64.819999999999993</v>
      </c>
      <c r="I11" s="116">
        <v>45.84</v>
      </c>
      <c r="J11" s="5"/>
    </row>
    <row r="12" spans="1:10" ht="14.5" customHeight="1" x14ac:dyDescent="0.15">
      <c r="A12" s="293">
        <f t="shared" si="0"/>
        <v>10</v>
      </c>
      <c r="B12" s="105">
        <v>44061</v>
      </c>
      <c r="C12" s="116">
        <v>78.12</v>
      </c>
      <c r="D12" s="116">
        <v>146</v>
      </c>
      <c r="E12" s="116">
        <v>48.16</v>
      </c>
      <c r="F12" s="116">
        <v>44.7</v>
      </c>
      <c r="G12" s="116">
        <v>66.55</v>
      </c>
      <c r="H12" s="116">
        <v>66.2</v>
      </c>
      <c r="I12" s="116">
        <v>46.28</v>
      </c>
      <c r="J12" s="5"/>
    </row>
    <row r="13" spans="1:10" ht="14.5" customHeight="1" x14ac:dyDescent="0.15">
      <c r="A13" s="293">
        <f t="shared" si="0"/>
        <v>11</v>
      </c>
      <c r="B13" s="105">
        <v>44060</v>
      </c>
      <c r="C13" s="116">
        <v>78.67</v>
      </c>
      <c r="D13" s="116">
        <v>146.56</v>
      </c>
      <c r="E13" s="116">
        <v>48.24</v>
      </c>
      <c r="F13" s="116">
        <v>44.75</v>
      </c>
      <c r="G13" s="116">
        <v>66.81</v>
      </c>
      <c r="H13" s="116">
        <v>67.459999999999994</v>
      </c>
      <c r="I13" s="116">
        <v>47.02</v>
      </c>
      <c r="J13" s="5"/>
    </row>
    <row r="14" spans="1:10" ht="14.5" customHeight="1" x14ac:dyDescent="0.15">
      <c r="A14" s="293">
        <f t="shared" si="0"/>
        <v>12</v>
      </c>
      <c r="B14" s="105">
        <v>44057</v>
      </c>
      <c r="C14" s="116">
        <v>78.739999999999995</v>
      </c>
      <c r="D14" s="116">
        <v>145.31</v>
      </c>
      <c r="E14" s="116">
        <v>48.44</v>
      </c>
      <c r="F14" s="116">
        <v>45.35</v>
      </c>
      <c r="G14" s="116">
        <v>67.430000000000007</v>
      </c>
      <c r="H14" s="116">
        <v>69.05</v>
      </c>
      <c r="I14" s="116">
        <v>47.05</v>
      </c>
      <c r="J14" s="5"/>
    </row>
    <row r="15" spans="1:10" ht="14.5" customHeight="1" x14ac:dyDescent="0.15">
      <c r="A15" s="293">
        <f t="shared" si="0"/>
        <v>13</v>
      </c>
      <c r="B15" s="105">
        <v>44056</v>
      </c>
      <c r="C15" s="116">
        <v>78.95</v>
      </c>
      <c r="D15" s="116">
        <v>146.51</v>
      </c>
      <c r="E15" s="116">
        <v>48.37</v>
      </c>
      <c r="F15" s="116">
        <v>45.31</v>
      </c>
      <c r="G15" s="116">
        <v>67.91</v>
      </c>
      <c r="H15" s="116">
        <v>68.64</v>
      </c>
      <c r="I15" s="116">
        <v>47.33</v>
      </c>
      <c r="J15" s="5"/>
    </row>
    <row r="16" spans="1:10" ht="14.5" customHeight="1" x14ac:dyDescent="0.15">
      <c r="A16" s="293">
        <f t="shared" si="0"/>
        <v>14</v>
      </c>
      <c r="B16" s="105">
        <v>44055</v>
      </c>
      <c r="C16" s="116">
        <v>80.290000000000006</v>
      </c>
      <c r="D16" s="116">
        <v>145.87</v>
      </c>
      <c r="E16" s="116">
        <v>48.63</v>
      </c>
      <c r="F16" s="116">
        <v>46.02</v>
      </c>
      <c r="G16" s="116">
        <v>68.16</v>
      </c>
      <c r="H16" s="116">
        <v>68.489999999999995</v>
      </c>
      <c r="I16" s="116">
        <v>48.15</v>
      </c>
      <c r="J16" s="5"/>
    </row>
    <row r="17" spans="1:10" ht="14.5" customHeight="1" x14ac:dyDescent="0.15">
      <c r="A17" s="293">
        <f t="shared" si="0"/>
        <v>15</v>
      </c>
      <c r="B17" s="105">
        <v>44054</v>
      </c>
      <c r="C17" s="116">
        <v>78.13</v>
      </c>
      <c r="D17" s="116">
        <v>142.41999999999999</v>
      </c>
      <c r="E17" s="116">
        <v>47.93</v>
      </c>
      <c r="F17" s="116">
        <v>45.68</v>
      </c>
      <c r="G17" s="116">
        <v>67.83</v>
      </c>
      <c r="H17" s="116">
        <v>66.430000000000007</v>
      </c>
      <c r="I17" s="116">
        <v>47.09</v>
      </c>
      <c r="J17" s="5"/>
    </row>
    <row r="18" spans="1:10" ht="14.5" customHeight="1" x14ac:dyDescent="0.15">
      <c r="A18" s="293">
        <f t="shared" si="0"/>
        <v>16</v>
      </c>
      <c r="B18" s="105">
        <v>44053</v>
      </c>
      <c r="C18" s="116">
        <v>79.849999999999994</v>
      </c>
      <c r="D18" s="116">
        <v>149.11000000000001</v>
      </c>
      <c r="E18" s="116">
        <v>48.98</v>
      </c>
      <c r="F18" s="116">
        <v>47.81</v>
      </c>
      <c r="G18" s="116">
        <v>69.349999999999994</v>
      </c>
      <c r="H18" s="116">
        <v>71.06</v>
      </c>
      <c r="I18" s="116">
        <v>47.74</v>
      </c>
      <c r="J18" s="5"/>
    </row>
    <row r="19" spans="1:10" ht="14.5" customHeight="1" x14ac:dyDescent="0.15">
      <c r="A19" s="293">
        <f t="shared" si="0"/>
        <v>17</v>
      </c>
      <c r="B19" s="105">
        <v>44050</v>
      </c>
      <c r="C19" s="116">
        <v>79.87</v>
      </c>
      <c r="D19" s="116">
        <v>149.79</v>
      </c>
      <c r="E19" s="116">
        <v>48.82</v>
      </c>
      <c r="F19" s="116">
        <v>47.27</v>
      </c>
      <c r="G19" s="116">
        <v>69.58</v>
      </c>
      <c r="H19" s="116">
        <v>70.040000000000006</v>
      </c>
      <c r="I19" s="116">
        <v>48.1</v>
      </c>
      <c r="J19" s="5"/>
    </row>
    <row r="20" spans="1:10" ht="14.5" customHeight="1" x14ac:dyDescent="0.15">
      <c r="A20" s="293">
        <f t="shared" si="0"/>
        <v>18</v>
      </c>
      <c r="B20" s="105">
        <v>44049</v>
      </c>
      <c r="C20" s="116">
        <v>76.650000000000006</v>
      </c>
      <c r="D20" s="116">
        <v>146.97</v>
      </c>
      <c r="E20" s="116">
        <v>46.96</v>
      </c>
      <c r="F20" s="116">
        <v>45.56</v>
      </c>
      <c r="G20" s="116">
        <v>66.099999999999994</v>
      </c>
      <c r="H20" s="116">
        <v>64.760000000000005</v>
      </c>
      <c r="I20" s="116">
        <v>45.98</v>
      </c>
      <c r="J20" s="5"/>
    </row>
    <row r="21" spans="1:10" ht="14.5" customHeight="1" x14ac:dyDescent="0.15">
      <c r="A21" s="293">
        <f t="shared" si="0"/>
        <v>19</v>
      </c>
      <c r="B21" s="105">
        <v>44048</v>
      </c>
      <c r="C21" s="116">
        <v>76.64</v>
      </c>
      <c r="D21" s="116">
        <v>147.25</v>
      </c>
      <c r="E21" s="116">
        <v>46.91</v>
      </c>
      <c r="F21" s="116">
        <v>44.69</v>
      </c>
      <c r="G21" s="116">
        <v>65.739999999999995</v>
      </c>
      <c r="H21" s="116">
        <v>63.96</v>
      </c>
      <c r="I21" s="116">
        <v>45.01</v>
      </c>
      <c r="J21" s="5"/>
    </row>
    <row r="22" spans="1:10" ht="14.5" customHeight="1" x14ac:dyDescent="0.15">
      <c r="A22" s="293">
        <f t="shared" si="0"/>
        <v>20</v>
      </c>
      <c r="B22" s="105">
        <v>44047</v>
      </c>
      <c r="C22" s="116">
        <v>76.03</v>
      </c>
      <c r="D22" s="116">
        <v>147.5</v>
      </c>
      <c r="E22" s="116">
        <v>46.65</v>
      </c>
      <c r="F22" s="116">
        <v>45.09</v>
      </c>
      <c r="G22" s="116">
        <v>65.599999999999994</v>
      </c>
      <c r="H22" s="116">
        <v>63.23</v>
      </c>
      <c r="I22" s="116">
        <v>45.04</v>
      </c>
      <c r="J22" s="5"/>
    </row>
    <row r="23" spans="1:10" ht="14.5" customHeight="1" x14ac:dyDescent="0.15">
      <c r="A23" s="293">
        <f t="shared" si="0"/>
        <v>21</v>
      </c>
      <c r="B23" s="105">
        <v>44046</v>
      </c>
      <c r="C23" s="116">
        <v>77</v>
      </c>
      <c r="D23" s="116">
        <v>147.06</v>
      </c>
      <c r="E23" s="116">
        <v>46.98</v>
      </c>
      <c r="F23" s="116">
        <v>44.93</v>
      </c>
      <c r="G23" s="116">
        <v>66.02</v>
      </c>
      <c r="H23" s="116">
        <v>62.66</v>
      </c>
      <c r="I23" s="116">
        <v>45.64</v>
      </c>
      <c r="J23" s="5"/>
    </row>
    <row r="24" spans="1:10" ht="14.5" customHeight="1" x14ac:dyDescent="0.15">
      <c r="A24" s="293">
        <f t="shared" si="0"/>
        <v>22</v>
      </c>
      <c r="B24" s="105">
        <v>44043</v>
      </c>
      <c r="C24" s="116">
        <v>76.88</v>
      </c>
      <c r="D24" s="116">
        <v>147.27000000000001</v>
      </c>
      <c r="E24" s="116">
        <v>46.87</v>
      </c>
      <c r="F24" s="116">
        <v>45.35</v>
      </c>
      <c r="G24" s="116">
        <v>64.06</v>
      </c>
      <c r="H24" s="116">
        <v>62.46</v>
      </c>
      <c r="I24" s="116">
        <v>46.31</v>
      </c>
      <c r="J24" s="5"/>
    </row>
    <row r="25" spans="1:10" ht="14.5" customHeight="1" x14ac:dyDescent="0.15">
      <c r="A25" s="293">
        <f t="shared" si="0"/>
        <v>23</v>
      </c>
      <c r="B25" s="105">
        <v>44042</v>
      </c>
      <c r="C25" s="116">
        <v>78.33</v>
      </c>
      <c r="D25" s="116">
        <v>146.63</v>
      </c>
      <c r="E25" s="116">
        <v>48.04</v>
      </c>
      <c r="F25" s="116">
        <v>45.55</v>
      </c>
      <c r="G25" s="116">
        <v>64.900000000000006</v>
      </c>
      <c r="H25" s="116">
        <v>63.57</v>
      </c>
      <c r="I25" s="116">
        <v>47.21</v>
      </c>
      <c r="J25" s="5"/>
    </row>
    <row r="26" spans="1:10" ht="14.5" customHeight="1" x14ac:dyDescent="0.15">
      <c r="A26" s="293">
        <f t="shared" si="0"/>
        <v>24</v>
      </c>
      <c r="B26" s="105">
        <v>44041</v>
      </c>
      <c r="C26" s="116">
        <v>79.87</v>
      </c>
      <c r="D26" s="116">
        <v>147.99</v>
      </c>
      <c r="E26" s="116">
        <v>49.38</v>
      </c>
      <c r="F26" s="116">
        <v>45.87</v>
      </c>
      <c r="G26" s="116">
        <v>67.36</v>
      </c>
      <c r="H26" s="116">
        <v>65.23</v>
      </c>
      <c r="I26" s="116">
        <v>48.44</v>
      </c>
      <c r="J26" s="5"/>
    </row>
    <row r="27" spans="1:10" ht="14.5" customHeight="1" x14ac:dyDescent="0.15">
      <c r="A27" s="293">
        <f t="shared" si="0"/>
        <v>25</v>
      </c>
      <c r="B27" s="105">
        <v>44040</v>
      </c>
      <c r="C27" s="116">
        <v>79.22</v>
      </c>
      <c r="D27" s="116">
        <v>145.36000000000001</v>
      </c>
      <c r="E27" s="116">
        <v>48.95</v>
      </c>
      <c r="F27" s="116">
        <v>45.54</v>
      </c>
      <c r="G27" s="116">
        <v>65.92</v>
      </c>
      <c r="H27" s="116">
        <v>64.69</v>
      </c>
      <c r="I27" s="116">
        <v>48.13</v>
      </c>
      <c r="J27" s="5"/>
    </row>
    <row r="28" spans="1:10" ht="14.5" customHeight="1" x14ac:dyDescent="0.15">
      <c r="A28" s="293">
        <f t="shared" si="0"/>
        <v>26</v>
      </c>
      <c r="B28" s="105">
        <v>44039</v>
      </c>
      <c r="C28" s="116">
        <v>79.209999999999994</v>
      </c>
      <c r="D28" s="116">
        <v>144.33000000000001</v>
      </c>
      <c r="E28" s="116">
        <v>49.25</v>
      </c>
      <c r="F28" s="116">
        <v>45.26</v>
      </c>
      <c r="G28" s="116">
        <v>66.08</v>
      </c>
      <c r="H28" s="116">
        <v>64.14</v>
      </c>
      <c r="I28" s="116">
        <v>48.43</v>
      </c>
      <c r="J28" s="5"/>
    </row>
    <row r="29" spans="1:10" ht="14.5" customHeight="1" x14ac:dyDescent="0.15">
      <c r="A29" s="293">
        <f t="shared" si="0"/>
        <v>27</v>
      </c>
      <c r="B29" s="105">
        <v>44036</v>
      </c>
      <c r="C29" s="116">
        <v>80.2</v>
      </c>
      <c r="D29" s="116">
        <v>144.52000000000001</v>
      </c>
      <c r="E29" s="116">
        <v>49.72</v>
      </c>
      <c r="F29" s="116">
        <v>45.7</v>
      </c>
      <c r="G29" s="116">
        <v>66.95</v>
      </c>
      <c r="H29" s="116">
        <v>64.709999999999994</v>
      </c>
      <c r="I29" s="116">
        <v>48.46</v>
      </c>
      <c r="J29" s="5"/>
    </row>
    <row r="30" spans="1:10" ht="14.5" customHeight="1" x14ac:dyDescent="0.15">
      <c r="A30" s="293">
        <f t="shared" si="0"/>
        <v>28</v>
      </c>
      <c r="B30" s="105">
        <v>44035</v>
      </c>
      <c r="C30" s="116">
        <v>81.34</v>
      </c>
      <c r="D30" s="116">
        <v>144.88999999999999</v>
      </c>
      <c r="E30" s="116">
        <v>50.54</v>
      </c>
      <c r="F30" s="116">
        <v>45.88</v>
      </c>
      <c r="G30" s="116">
        <v>67.11</v>
      </c>
      <c r="H30" s="116">
        <v>65.91</v>
      </c>
      <c r="I30" s="116">
        <v>48.45</v>
      </c>
      <c r="J30" s="5"/>
    </row>
    <row r="31" spans="1:10" ht="14.5" customHeight="1" x14ac:dyDescent="0.15">
      <c r="A31" s="293">
        <f t="shared" si="0"/>
        <v>29</v>
      </c>
      <c r="B31" s="105">
        <v>44034</v>
      </c>
      <c r="C31" s="116">
        <v>80.959999999999994</v>
      </c>
      <c r="D31" s="116">
        <v>143.79</v>
      </c>
      <c r="E31" s="116">
        <v>50.02</v>
      </c>
      <c r="F31" s="116">
        <v>45.71</v>
      </c>
      <c r="G31" s="116">
        <v>67.150000000000006</v>
      </c>
      <c r="H31" s="116">
        <v>65.61</v>
      </c>
      <c r="I31" s="116">
        <v>49.25</v>
      </c>
      <c r="J31" s="5"/>
    </row>
    <row r="32" spans="1:10" ht="14.5" customHeight="1" x14ac:dyDescent="0.15">
      <c r="A32" s="293">
        <f t="shared" si="0"/>
        <v>30</v>
      </c>
      <c r="B32" s="105">
        <v>44033</v>
      </c>
      <c r="C32" s="116">
        <v>80.66</v>
      </c>
      <c r="D32" s="116">
        <v>141.18</v>
      </c>
      <c r="E32" s="116">
        <v>49.67</v>
      </c>
      <c r="F32" s="116">
        <v>44.7</v>
      </c>
      <c r="G32" s="116">
        <v>67</v>
      </c>
      <c r="H32" s="116">
        <v>64.75</v>
      </c>
      <c r="I32" s="116">
        <v>50.65</v>
      </c>
      <c r="J32" s="5"/>
    </row>
    <row r="33" spans="1:10" ht="14.5" customHeight="1" x14ac:dyDescent="0.15">
      <c r="A33" s="293">
        <f t="shared" si="0"/>
        <v>31</v>
      </c>
      <c r="B33" s="105">
        <v>44032</v>
      </c>
      <c r="C33" s="116">
        <v>78.89</v>
      </c>
      <c r="D33" s="116">
        <v>139.71</v>
      </c>
      <c r="E33" s="116">
        <v>48.55</v>
      </c>
      <c r="F33" s="116">
        <v>44.41</v>
      </c>
      <c r="G33" s="116">
        <v>66.08</v>
      </c>
      <c r="H33" s="116">
        <v>63.83</v>
      </c>
      <c r="I33" s="116">
        <v>49.87</v>
      </c>
      <c r="J33" s="5"/>
    </row>
    <row r="34" spans="1:10" ht="14.5" customHeight="1" x14ac:dyDescent="0.15">
      <c r="A34" s="293">
        <f t="shared" si="0"/>
        <v>32</v>
      </c>
      <c r="B34" s="105">
        <v>44029</v>
      </c>
      <c r="C34" s="116">
        <v>79.92</v>
      </c>
      <c r="D34" s="116">
        <v>141.22</v>
      </c>
      <c r="E34" s="116">
        <v>49.32</v>
      </c>
      <c r="F34" s="116">
        <v>44.71</v>
      </c>
      <c r="G34" s="116">
        <v>66.53</v>
      </c>
      <c r="H34" s="116">
        <v>65.06</v>
      </c>
      <c r="I34" s="116">
        <v>49.93</v>
      </c>
      <c r="J34" s="5"/>
    </row>
    <row r="35" spans="1:10" ht="14.5" customHeight="1" x14ac:dyDescent="0.15">
      <c r="A35" s="293">
        <f t="shared" si="0"/>
        <v>33</v>
      </c>
      <c r="B35" s="105">
        <v>44028</v>
      </c>
      <c r="C35" s="116">
        <v>77.59</v>
      </c>
      <c r="D35" s="116">
        <v>138.32</v>
      </c>
      <c r="E35" s="116">
        <v>48.28</v>
      </c>
      <c r="F35" s="116">
        <v>43.88</v>
      </c>
      <c r="G35" s="116">
        <v>64.680000000000007</v>
      </c>
      <c r="H35" s="116">
        <v>63.02</v>
      </c>
      <c r="I35" s="116">
        <v>47.72</v>
      </c>
      <c r="J35" s="5"/>
    </row>
    <row r="36" spans="1:10" ht="14.5" customHeight="1" x14ac:dyDescent="0.15">
      <c r="A36" s="293">
        <f t="shared" ref="A36:A62" si="1">A35+1</f>
        <v>34</v>
      </c>
      <c r="B36" s="105">
        <v>44027</v>
      </c>
      <c r="C36" s="116">
        <v>77.209999999999994</v>
      </c>
      <c r="D36" s="116">
        <v>134.06</v>
      </c>
      <c r="E36" s="116">
        <v>48</v>
      </c>
      <c r="F36" s="116">
        <v>43.04</v>
      </c>
      <c r="G36" s="116">
        <v>64.02</v>
      </c>
      <c r="H36" s="116">
        <v>62.63</v>
      </c>
      <c r="I36" s="116">
        <v>47.32</v>
      </c>
      <c r="J36" s="5"/>
    </row>
    <row r="37" spans="1:10" ht="14.5" customHeight="1" x14ac:dyDescent="0.15">
      <c r="A37" s="293">
        <f t="shared" si="1"/>
        <v>35</v>
      </c>
      <c r="B37" s="105">
        <v>44026</v>
      </c>
      <c r="C37" s="116">
        <v>76.569999999999993</v>
      </c>
      <c r="D37" s="116">
        <v>134.84</v>
      </c>
      <c r="E37" s="116">
        <v>47.47</v>
      </c>
      <c r="F37" s="116">
        <v>43.38</v>
      </c>
      <c r="G37" s="116">
        <v>63.06</v>
      </c>
      <c r="H37" s="116">
        <v>62.7</v>
      </c>
      <c r="I37" s="116">
        <v>46.72</v>
      </c>
      <c r="J37" s="5"/>
    </row>
    <row r="38" spans="1:10" ht="14.5" customHeight="1" x14ac:dyDescent="0.15">
      <c r="A38" s="293">
        <f t="shared" si="1"/>
        <v>36</v>
      </c>
      <c r="B38" s="105">
        <v>44025</v>
      </c>
      <c r="C38" s="116">
        <v>76.91</v>
      </c>
      <c r="D38" s="116">
        <v>132.97</v>
      </c>
      <c r="E38" s="116">
        <v>46.95</v>
      </c>
      <c r="F38" s="116">
        <v>43.37</v>
      </c>
      <c r="G38" s="116">
        <v>62.76</v>
      </c>
      <c r="H38" s="116">
        <v>62.12</v>
      </c>
      <c r="I38" s="116">
        <v>45.92</v>
      </c>
      <c r="J38" s="5"/>
    </row>
    <row r="39" spans="1:10" ht="14.5" customHeight="1" x14ac:dyDescent="0.15">
      <c r="A39" s="293">
        <f t="shared" si="1"/>
        <v>37</v>
      </c>
      <c r="B39" s="105">
        <v>44022</v>
      </c>
      <c r="C39" s="116">
        <v>77.87</v>
      </c>
      <c r="D39" s="116">
        <v>133.38999999999999</v>
      </c>
      <c r="E39" s="116">
        <v>47.99</v>
      </c>
      <c r="F39" s="116">
        <v>43.28</v>
      </c>
      <c r="G39" s="116">
        <v>63.64</v>
      </c>
      <c r="H39" s="116">
        <v>62.03</v>
      </c>
      <c r="I39" s="116">
        <v>46.34</v>
      </c>
      <c r="J39" s="5"/>
    </row>
    <row r="40" spans="1:10" ht="14.5" customHeight="1" x14ac:dyDescent="0.15">
      <c r="A40" s="293">
        <f t="shared" si="1"/>
        <v>38</v>
      </c>
      <c r="B40" s="105">
        <v>44021</v>
      </c>
      <c r="C40" s="116">
        <v>76.44</v>
      </c>
      <c r="D40" s="116">
        <v>130.69</v>
      </c>
      <c r="E40" s="116">
        <v>46.71</v>
      </c>
      <c r="F40" s="116">
        <v>42.53</v>
      </c>
      <c r="G40" s="116">
        <v>62.54</v>
      </c>
      <c r="H40" s="116">
        <v>60.98</v>
      </c>
      <c r="I40" s="116">
        <v>45.27</v>
      </c>
      <c r="J40" s="5"/>
    </row>
    <row r="41" spans="1:10" ht="14.5" customHeight="1" x14ac:dyDescent="0.15">
      <c r="A41" s="293">
        <f t="shared" si="1"/>
        <v>39</v>
      </c>
      <c r="B41" s="105">
        <v>44020</v>
      </c>
      <c r="C41" s="116">
        <v>77.52</v>
      </c>
      <c r="D41" s="116">
        <v>131.76</v>
      </c>
      <c r="E41" s="116">
        <v>47.69</v>
      </c>
      <c r="F41" s="116">
        <v>43.1</v>
      </c>
      <c r="G41" s="116">
        <v>64.44</v>
      </c>
      <c r="H41" s="116">
        <v>61.64</v>
      </c>
      <c r="I41" s="116">
        <v>46.46</v>
      </c>
      <c r="J41" s="5"/>
    </row>
    <row r="42" spans="1:10" ht="14.5" customHeight="1" x14ac:dyDescent="0.15">
      <c r="A42" s="293">
        <f t="shared" si="1"/>
        <v>40</v>
      </c>
      <c r="B42" s="105">
        <v>44019</v>
      </c>
      <c r="C42" s="116">
        <v>77.27</v>
      </c>
      <c r="D42" s="116">
        <v>130.31</v>
      </c>
      <c r="E42" s="116">
        <v>47.79</v>
      </c>
      <c r="F42" s="116">
        <v>42.9</v>
      </c>
      <c r="G42" s="116">
        <v>64.58</v>
      </c>
      <c r="H42" s="116">
        <v>61.28</v>
      </c>
      <c r="I42" s="116">
        <v>46.24</v>
      </c>
      <c r="J42" s="5"/>
    </row>
    <row r="43" spans="1:10" ht="14.5" customHeight="1" x14ac:dyDescent="0.15">
      <c r="A43" s="293">
        <f t="shared" si="1"/>
        <v>41</v>
      </c>
      <c r="B43" s="105">
        <v>44018</v>
      </c>
      <c r="C43" s="116">
        <v>78.27</v>
      </c>
      <c r="D43" s="116">
        <v>131.04</v>
      </c>
      <c r="E43" s="116">
        <v>48.19</v>
      </c>
      <c r="F43" s="116">
        <v>43.68</v>
      </c>
      <c r="G43" s="116">
        <v>66.599999999999994</v>
      </c>
      <c r="H43" s="116">
        <v>62.12</v>
      </c>
      <c r="I43" s="116">
        <v>47.72</v>
      </c>
      <c r="J43" s="5"/>
    </row>
    <row r="44" spans="1:10" ht="14.5" customHeight="1" x14ac:dyDescent="0.15">
      <c r="A44" s="293">
        <f t="shared" si="1"/>
        <v>42</v>
      </c>
      <c r="B44" s="105">
        <v>44014</v>
      </c>
      <c r="C44" s="116">
        <v>79.59</v>
      </c>
      <c r="D44" s="116">
        <v>131.06</v>
      </c>
      <c r="E44" s="116">
        <v>48.35</v>
      </c>
      <c r="F44" s="116">
        <v>43.44</v>
      </c>
      <c r="G44" s="116">
        <v>67.650000000000006</v>
      </c>
      <c r="H44" s="116">
        <v>63.44</v>
      </c>
      <c r="I44" s="116">
        <v>48.87</v>
      </c>
      <c r="J44" s="5"/>
    </row>
    <row r="45" spans="1:10" ht="14.5" customHeight="1" x14ac:dyDescent="0.15">
      <c r="A45" s="293">
        <f t="shared" si="1"/>
        <v>43</v>
      </c>
      <c r="B45" s="105">
        <v>44013</v>
      </c>
      <c r="C45" s="116">
        <v>78.47</v>
      </c>
      <c r="D45" s="116">
        <v>130.62</v>
      </c>
      <c r="E45" s="116">
        <v>48.03</v>
      </c>
      <c r="F45" s="116">
        <v>43.31</v>
      </c>
      <c r="G45" s="116">
        <v>67.209999999999994</v>
      </c>
      <c r="H45" s="116">
        <v>62.5</v>
      </c>
      <c r="I45" s="116">
        <v>48.04</v>
      </c>
      <c r="J45" s="5"/>
    </row>
    <row r="46" spans="1:10" ht="14.5" customHeight="1" x14ac:dyDescent="0.15">
      <c r="A46" s="293">
        <f t="shared" si="1"/>
        <v>44</v>
      </c>
      <c r="B46" s="105">
        <v>44012</v>
      </c>
      <c r="C46" s="116">
        <v>78.63</v>
      </c>
      <c r="D46" s="116">
        <v>128.66</v>
      </c>
      <c r="E46" s="116">
        <v>47.7</v>
      </c>
      <c r="F46" s="116">
        <v>42.24</v>
      </c>
      <c r="G46" s="116">
        <v>67.180000000000007</v>
      </c>
      <c r="H46" s="116">
        <v>62.11</v>
      </c>
      <c r="I46" s="116">
        <v>47.96</v>
      </c>
      <c r="J46" s="5"/>
    </row>
    <row r="47" spans="1:10" ht="14.5" customHeight="1" x14ac:dyDescent="0.15">
      <c r="A47" s="293">
        <f t="shared" si="1"/>
        <v>45</v>
      </c>
      <c r="B47" s="105">
        <v>44011</v>
      </c>
      <c r="C47" s="116">
        <v>77.290000000000006</v>
      </c>
      <c r="D47" s="116">
        <v>125.37</v>
      </c>
      <c r="E47" s="116">
        <v>46.39</v>
      </c>
      <c r="F47" s="116">
        <v>41.67</v>
      </c>
      <c r="G47" s="116">
        <v>65.92</v>
      </c>
      <c r="H47" s="116">
        <v>60.01</v>
      </c>
      <c r="I47" s="116">
        <v>47.02</v>
      </c>
      <c r="J47" s="5"/>
    </row>
    <row r="48" spans="1:10" ht="14.5" customHeight="1" x14ac:dyDescent="0.15">
      <c r="A48" s="293">
        <f t="shared" si="1"/>
        <v>46</v>
      </c>
      <c r="B48" s="105">
        <v>44008</v>
      </c>
      <c r="C48" s="116">
        <v>73.849999999999994</v>
      </c>
      <c r="D48" s="116">
        <v>124.08</v>
      </c>
      <c r="E48" s="116">
        <v>44.28</v>
      </c>
      <c r="F48" s="116">
        <v>41.14</v>
      </c>
      <c r="G48" s="116">
        <v>61.5</v>
      </c>
      <c r="H48" s="116">
        <v>57.02</v>
      </c>
      <c r="I48" s="116">
        <v>47.53</v>
      </c>
      <c r="J48" s="5"/>
    </row>
    <row r="49" spans="1:10" ht="14.5" customHeight="1" x14ac:dyDescent="0.15">
      <c r="A49" s="293">
        <f t="shared" si="1"/>
        <v>47</v>
      </c>
      <c r="B49" s="105">
        <v>44007</v>
      </c>
      <c r="C49" s="116">
        <v>75.67</v>
      </c>
      <c r="D49" s="116">
        <v>122.22</v>
      </c>
      <c r="E49" s="116">
        <v>45.38</v>
      </c>
      <c r="F49" s="116">
        <v>40.74</v>
      </c>
      <c r="G49" s="116">
        <v>63.76</v>
      </c>
      <c r="H49" s="116">
        <v>59.59</v>
      </c>
      <c r="I49" s="116">
        <v>47.3</v>
      </c>
      <c r="J49" s="5"/>
    </row>
    <row r="50" spans="1:10" ht="14.5" customHeight="1" x14ac:dyDescent="0.15">
      <c r="A50" s="293">
        <f t="shared" si="1"/>
        <v>48</v>
      </c>
      <c r="B50" s="105">
        <v>44006</v>
      </c>
      <c r="C50" s="116">
        <v>76.569999999999993</v>
      </c>
      <c r="D50" s="116">
        <v>124.4</v>
      </c>
      <c r="E50" s="116">
        <v>45.57</v>
      </c>
      <c r="F50" s="116">
        <v>41.43</v>
      </c>
      <c r="G50" s="116">
        <v>64.73</v>
      </c>
      <c r="H50" s="116">
        <v>59.85</v>
      </c>
      <c r="I50" s="116">
        <v>46.29</v>
      </c>
      <c r="J50" s="5"/>
    </row>
    <row r="51" spans="1:10" ht="14.5" customHeight="1" x14ac:dyDescent="0.15">
      <c r="A51" s="293">
        <f t="shared" si="1"/>
        <v>49</v>
      </c>
      <c r="B51" s="105">
        <v>44005</v>
      </c>
      <c r="C51" s="116">
        <v>77.319999999999993</v>
      </c>
      <c r="D51" s="116">
        <v>125.22</v>
      </c>
      <c r="E51" s="116">
        <v>45.9</v>
      </c>
      <c r="F51" s="116">
        <v>41.64</v>
      </c>
      <c r="G51" s="116">
        <v>66.31</v>
      </c>
      <c r="H51" s="116">
        <v>61.15</v>
      </c>
      <c r="I51" s="116">
        <v>46.91</v>
      </c>
      <c r="J51" s="5"/>
    </row>
    <row r="52" spans="1:10" ht="14.5" customHeight="1" x14ac:dyDescent="0.15">
      <c r="A52" s="293">
        <f t="shared" si="1"/>
        <v>50</v>
      </c>
      <c r="B52" s="105">
        <v>44004</v>
      </c>
      <c r="C52" s="116">
        <v>77.63</v>
      </c>
      <c r="D52" s="116">
        <v>126.83</v>
      </c>
      <c r="E52" s="116">
        <v>46.43</v>
      </c>
      <c r="F52" s="116">
        <v>41.98</v>
      </c>
      <c r="G52" s="116">
        <v>66.48</v>
      </c>
      <c r="H52" s="116">
        <v>60.62</v>
      </c>
      <c r="I52" s="116">
        <v>45.93</v>
      </c>
      <c r="J52" s="5"/>
    </row>
    <row r="53" spans="1:10" ht="14.5" customHeight="1" x14ac:dyDescent="0.15">
      <c r="A53" s="293">
        <f t="shared" si="1"/>
        <v>51</v>
      </c>
      <c r="B53" s="105">
        <v>44001</v>
      </c>
      <c r="C53" s="116">
        <v>77</v>
      </c>
      <c r="D53" s="116">
        <v>126.36</v>
      </c>
      <c r="E53" s="116">
        <v>45.83</v>
      </c>
      <c r="F53" s="116">
        <v>42.01</v>
      </c>
      <c r="G53" s="116">
        <v>67.540000000000006</v>
      </c>
      <c r="H53" s="116">
        <v>61.22</v>
      </c>
      <c r="I53" s="116">
        <v>46.38</v>
      </c>
      <c r="J53" s="5"/>
    </row>
    <row r="54" spans="1:10" ht="14.5" customHeight="1" x14ac:dyDescent="0.15">
      <c r="A54" s="293">
        <f t="shared" si="1"/>
        <v>52</v>
      </c>
      <c r="B54" s="105">
        <v>44000</v>
      </c>
      <c r="C54" s="116">
        <v>77.59</v>
      </c>
      <c r="D54" s="116">
        <v>129.16999999999999</v>
      </c>
      <c r="E54" s="116">
        <v>46.9</v>
      </c>
      <c r="F54" s="116">
        <v>43.6</v>
      </c>
      <c r="G54" s="116">
        <v>68.099999999999994</v>
      </c>
      <c r="H54" s="116">
        <v>61.97</v>
      </c>
      <c r="I54" s="116">
        <v>45.37</v>
      </c>
      <c r="J54" s="5"/>
    </row>
    <row r="55" spans="1:10" ht="14.5" customHeight="1" x14ac:dyDescent="0.15">
      <c r="A55" s="293">
        <f t="shared" si="1"/>
        <v>53</v>
      </c>
      <c r="B55" s="105">
        <v>43999</v>
      </c>
      <c r="C55" s="116">
        <v>77.650000000000006</v>
      </c>
      <c r="D55" s="116">
        <v>129.86000000000001</v>
      </c>
      <c r="E55" s="116">
        <v>46.76</v>
      </c>
      <c r="F55" s="116">
        <v>43.59</v>
      </c>
      <c r="G55" s="116">
        <v>68.56</v>
      </c>
      <c r="H55" s="116">
        <v>63.11</v>
      </c>
      <c r="I55" s="116">
        <v>45.18</v>
      </c>
      <c r="J55" s="5"/>
    </row>
    <row r="56" spans="1:10" ht="14.5" customHeight="1" x14ac:dyDescent="0.15">
      <c r="A56" s="293">
        <f t="shared" si="1"/>
        <v>54</v>
      </c>
      <c r="B56" s="105">
        <v>43998</v>
      </c>
      <c r="C56" s="116">
        <v>78.38</v>
      </c>
      <c r="D56" s="116">
        <v>129.66</v>
      </c>
      <c r="E56" s="116">
        <v>47.02</v>
      </c>
      <c r="F56" s="116">
        <v>43.98</v>
      </c>
      <c r="G56" s="116">
        <v>69.38</v>
      </c>
      <c r="H56" s="116">
        <v>63.42</v>
      </c>
      <c r="I56" s="116">
        <v>45.61</v>
      </c>
      <c r="J56" s="5"/>
    </row>
    <row r="57" spans="1:10" ht="14.5" customHeight="1" x14ac:dyDescent="0.15">
      <c r="A57" s="293">
        <f t="shared" si="1"/>
        <v>55</v>
      </c>
      <c r="B57" s="105">
        <v>43997</v>
      </c>
      <c r="C57" s="116">
        <v>78.95</v>
      </c>
      <c r="D57" s="116">
        <v>129.22</v>
      </c>
      <c r="E57" s="116">
        <v>47.31</v>
      </c>
      <c r="F57" s="116">
        <v>44.67</v>
      </c>
      <c r="G57" s="116">
        <v>70.56</v>
      </c>
      <c r="H57" s="116">
        <v>63.87</v>
      </c>
      <c r="I57" s="116">
        <v>46.8</v>
      </c>
      <c r="J57" s="5"/>
    </row>
    <row r="58" spans="1:10" ht="14.5" customHeight="1" x14ac:dyDescent="0.15">
      <c r="A58" s="293">
        <f t="shared" si="1"/>
        <v>56</v>
      </c>
      <c r="B58" s="105">
        <v>43994</v>
      </c>
      <c r="C58" s="116">
        <v>76.489999999999995</v>
      </c>
      <c r="D58" s="116">
        <v>127.29</v>
      </c>
      <c r="E58" s="116">
        <v>45.95</v>
      </c>
      <c r="F58" s="116">
        <v>43.97</v>
      </c>
      <c r="G58" s="116">
        <v>68.040000000000006</v>
      </c>
      <c r="H58" s="116">
        <v>62.78</v>
      </c>
      <c r="I58" s="116">
        <v>43.74</v>
      </c>
      <c r="J58" s="5"/>
    </row>
    <row r="59" spans="1:10" ht="14.5" customHeight="1" x14ac:dyDescent="0.15">
      <c r="A59" s="293">
        <f t="shared" si="1"/>
        <v>57</v>
      </c>
      <c r="B59" s="105">
        <v>43993</v>
      </c>
      <c r="C59" s="116">
        <v>75.569999999999993</v>
      </c>
      <c r="D59" s="116">
        <v>127.5</v>
      </c>
      <c r="E59" s="116">
        <v>45.49</v>
      </c>
      <c r="F59" s="116">
        <v>43.54</v>
      </c>
      <c r="G59" s="116">
        <v>67.680000000000007</v>
      </c>
      <c r="H59" s="116">
        <v>63.04</v>
      </c>
      <c r="I59" s="116">
        <v>43.09</v>
      </c>
      <c r="J59" s="5"/>
    </row>
    <row r="60" spans="1:10" ht="14.5" customHeight="1" x14ac:dyDescent="0.15">
      <c r="A60" s="293">
        <f t="shared" si="1"/>
        <v>58</v>
      </c>
      <c r="B60" s="105">
        <v>43992</v>
      </c>
      <c r="C60" s="116">
        <v>79.849999999999994</v>
      </c>
      <c r="D60" s="116">
        <v>131.06</v>
      </c>
      <c r="E60" s="116">
        <v>47.58</v>
      </c>
      <c r="F60" s="116">
        <v>45.72</v>
      </c>
      <c r="G60" s="116">
        <v>68.849999999999994</v>
      </c>
      <c r="H60" s="116">
        <v>64.849999999999994</v>
      </c>
      <c r="I60" s="116">
        <v>45.63</v>
      </c>
      <c r="J60" s="5"/>
    </row>
    <row r="61" spans="1:10" ht="14.5" customHeight="1" x14ac:dyDescent="0.15">
      <c r="A61" s="293">
        <f t="shared" si="1"/>
        <v>59</v>
      </c>
      <c r="B61" s="105">
        <v>43991</v>
      </c>
      <c r="C61" s="116">
        <v>79.5</v>
      </c>
      <c r="D61" s="116">
        <v>130.69999999999999</v>
      </c>
      <c r="E61" s="116">
        <v>47.5</v>
      </c>
      <c r="F61" s="116">
        <v>46.06</v>
      </c>
      <c r="G61" s="116">
        <v>68.75</v>
      </c>
      <c r="H61" s="116">
        <v>65.930000000000007</v>
      </c>
      <c r="I61" s="116">
        <v>45.97</v>
      </c>
      <c r="J61" s="5"/>
    </row>
    <row r="62" spans="1:10" ht="14.5" customHeight="1" x14ac:dyDescent="0.15">
      <c r="A62" s="293">
        <f t="shared" si="1"/>
        <v>60</v>
      </c>
      <c r="B62" s="105">
        <v>43990</v>
      </c>
      <c r="C62" s="116">
        <v>81.59</v>
      </c>
      <c r="D62" s="116">
        <v>132.5</v>
      </c>
      <c r="E62" s="116">
        <v>48.01</v>
      </c>
      <c r="F62" s="116">
        <v>46.61</v>
      </c>
      <c r="G62" s="116">
        <v>69.42</v>
      </c>
      <c r="H62" s="116">
        <v>65.58</v>
      </c>
      <c r="I62" s="116">
        <v>46.87</v>
      </c>
      <c r="J62" s="5"/>
    </row>
    <row r="63" spans="1:10" ht="16" customHeight="1" x14ac:dyDescent="0.15">
      <c r="A63" s="5"/>
      <c r="B63" s="105"/>
      <c r="C63" s="5"/>
      <c r="D63" s="5"/>
      <c r="E63" s="5"/>
      <c r="F63" s="5"/>
      <c r="G63" s="5"/>
      <c r="H63" s="5"/>
      <c r="I63" s="5"/>
      <c r="J63" s="5"/>
    </row>
    <row r="64" spans="1:10" ht="16" customHeight="1" x14ac:dyDescent="0.15">
      <c r="A64" s="5"/>
      <c r="B64" s="105"/>
      <c r="C64" s="5"/>
      <c r="D64" s="5"/>
      <c r="E64" s="5"/>
      <c r="F64" s="5"/>
      <c r="G64" s="5"/>
      <c r="H64" s="5"/>
      <c r="I64" s="5"/>
      <c r="J64" s="5"/>
    </row>
    <row r="65" spans="1:10" ht="16" customHeight="1" x14ac:dyDescent="0.15">
      <c r="A65" s="5"/>
      <c r="B65" s="105"/>
      <c r="C65" s="5"/>
      <c r="D65" s="5"/>
      <c r="E65" s="5"/>
      <c r="F65" s="5"/>
      <c r="G65" s="5"/>
      <c r="H65" s="5"/>
      <c r="I65" s="5"/>
      <c r="J65" s="5"/>
    </row>
    <row r="66" spans="1:10" ht="13.75" customHeight="1" x14ac:dyDescent="0.15">
      <c r="A66" s="5"/>
      <c r="B66" s="105"/>
      <c r="C66" s="5"/>
      <c r="D66" s="5"/>
      <c r="E66" s="5"/>
      <c r="F66" s="5"/>
      <c r="G66" s="5"/>
      <c r="H66" s="5"/>
      <c r="I66" s="5"/>
      <c r="J66" s="5"/>
    </row>
    <row r="67" spans="1:10" ht="13.75" customHeight="1" x14ac:dyDescent="0.15">
      <c r="A67" s="5"/>
      <c r="B67" s="105"/>
      <c r="C67" s="5"/>
      <c r="D67" s="5"/>
      <c r="E67" s="5"/>
      <c r="F67" s="5"/>
      <c r="G67" s="5"/>
      <c r="H67" s="5"/>
      <c r="I67" s="5"/>
      <c r="J67" s="5"/>
    </row>
    <row r="68" spans="1:10" ht="13.75" customHeight="1" x14ac:dyDescent="0.15">
      <c r="A68" s="5"/>
      <c r="B68" s="105"/>
      <c r="C68" s="5"/>
      <c r="D68" s="5"/>
      <c r="E68" s="5"/>
      <c r="F68" s="5"/>
      <c r="G68" s="5"/>
      <c r="H68" s="5"/>
      <c r="I68" s="5"/>
      <c r="J68" s="5"/>
    </row>
    <row r="69" spans="1:10" ht="13.75" customHeight="1" x14ac:dyDescent="0.15">
      <c r="A69" s="5"/>
      <c r="B69" s="105"/>
      <c r="C69" s="5"/>
      <c r="D69" s="5"/>
      <c r="E69" s="5"/>
      <c r="F69" s="5"/>
      <c r="G69" s="5"/>
      <c r="H69" s="5"/>
      <c r="I69" s="5"/>
      <c r="J69" s="5"/>
    </row>
    <row r="70" spans="1:10" ht="13.75" customHeight="1" x14ac:dyDescent="0.15">
      <c r="A70" s="5"/>
      <c r="B70" s="105"/>
      <c r="C70" s="5"/>
      <c r="D70" s="5"/>
      <c r="E70" s="5"/>
      <c r="F70" s="5"/>
      <c r="G70" s="5"/>
      <c r="H70" s="5"/>
      <c r="I70" s="5"/>
      <c r="J70" s="5"/>
    </row>
    <row r="71" spans="1:10" ht="13.75" customHeight="1" x14ac:dyDescent="0.15">
      <c r="A71" s="5"/>
      <c r="B71" s="105"/>
      <c r="C71" s="5"/>
      <c r="D71" s="5"/>
      <c r="E71" s="5"/>
      <c r="F71" s="5"/>
      <c r="G71" s="5"/>
      <c r="H71" s="5"/>
      <c r="I71" s="5"/>
      <c r="J71" s="5"/>
    </row>
    <row r="72" spans="1:10" ht="13.75" customHeight="1" x14ac:dyDescent="0.15">
      <c r="A72" s="5"/>
      <c r="B72" s="105"/>
      <c r="C72" s="5"/>
      <c r="D72" s="5"/>
      <c r="E72" s="5"/>
      <c r="F72" s="5"/>
      <c r="G72" s="5"/>
      <c r="H72" s="5"/>
      <c r="I72" s="5"/>
      <c r="J72" s="5"/>
    </row>
    <row r="73" spans="1:10" ht="13.75" customHeight="1" x14ac:dyDescent="0.15">
      <c r="A73" s="5"/>
      <c r="B73" s="105"/>
      <c r="C73" s="5"/>
      <c r="D73" s="5"/>
      <c r="E73" s="5"/>
      <c r="F73" s="5"/>
      <c r="G73" s="5"/>
      <c r="H73" s="5"/>
      <c r="I73" s="5"/>
      <c r="J73" s="5"/>
    </row>
    <row r="74" spans="1:10" ht="13.75" customHeight="1" x14ac:dyDescent="0.15">
      <c r="A74" s="5"/>
      <c r="B74" s="105"/>
      <c r="C74" s="5"/>
      <c r="D74" s="5"/>
      <c r="E74" s="5"/>
      <c r="F74" s="5"/>
      <c r="G74" s="5"/>
      <c r="H74" s="5"/>
      <c r="I74" s="5"/>
      <c r="J74" s="5"/>
    </row>
    <row r="75" spans="1:10" ht="13.75" customHeight="1" x14ac:dyDescent="0.15">
      <c r="A75" s="5"/>
      <c r="B75" s="105"/>
      <c r="C75" s="5"/>
      <c r="D75" s="5"/>
      <c r="E75" s="5"/>
      <c r="F75" s="5"/>
      <c r="G75" s="5"/>
      <c r="H75" s="5"/>
      <c r="I75" s="5"/>
      <c r="J75" s="5"/>
    </row>
    <row r="76" spans="1:10" ht="13.75" customHeight="1" x14ac:dyDescent="0.15">
      <c r="A76" s="5"/>
      <c r="B76" s="105"/>
      <c r="C76" s="5"/>
      <c r="D76" s="5"/>
      <c r="E76" s="5"/>
      <c r="F76" s="5"/>
      <c r="G76" s="5"/>
      <c r="H76" s="5"/>
      <c r="I76" s="5"/>
      <c r="J76" s="5"/>
    </row>
    <row r="77" spans="1:10" ht="13.75" customHeight="1" x14ac:dyDescent="0.15">
      <c r="A77" s="5"/>
      <c r="B77" s="105"/>
      <c r="C77" s="5"/>
      <c r="D77" s="5"/>
      <c r="E77" s="5"/>
      <c r="F77" s="5"/>
      <c r="G77" s="5"/>
      <c r="H77" s="5"/>
      <c r="I77" s="5"/>
      <c r="J77" s="5"/>
    </row>
    <row r="78" spans="1:10" ht="13.75" customHeight="1" x14ac:dyDescent="0.15">
      <c r="A78" s="5"/>
      <c r="B78" s="105"/>
      <c r="C78" s="5"/>
      <c r="D78" s="5"/>
      <c r="E78" s="5"/>
      <c r="F78" s="5"/>
      <c r="G78" s="5"/>
      <c r="H78" s="5"/>
      <c r="I78" s="5"/>
      <c r="J78" s="5"/>
    </row>
    <row r="79" spans="1:10" ht="13.75" customHeight="1" x14ac:dyDescent="0.15">
      <c r="A79" s="5"/>
      <c r="B79" s="105"/>
      <c r="C79" s="5"/>
      <c r="D79" s="5"/>
      <c r="E79" s="5"/>
      <c r="F79" s="5"/>
      <c r="G79" s="5"/>
      <c r="H79" s="5"/>
      <c r="I79" s="5"/>
      <c r="J79" s="5"/>
    </row>
    <row r="80" spans="1:10" ht="13.75" customHeight="1" x14ac:dyDescent="0.15">
      <c r="A80" s="5"/>
      <c r="B80" s="105"/>
      <c r="C80" s="5"/>
      <c r="D80" s="5"/>
      <c r="E80" s="5"/>
      <c r="F80" s="5"/>
      <c r="G80" s="5"/>
      <c r="H80" s="5"/>
      <c r="I80" s="5"/>
      <c r="J80" s="5"/>
    </row>
    <row r="81" spans="1:10" ht="13.75" customHeight="1" x14ac:dyDescent="0.15">
      <c r="A81" s="5"/>
      <c r="B81" s="105"/>
      <c r="C81" s="5"/>
      <c r="D81" s="5"/>
      <c r="E81" s="5"/>
      <c r="F81" s="5"/>
      <c r="G81" s="5"/>
      <c r="H81" s="5"/>
      <c r="I81" s="5"/>
      <c r="J81" s="5"/>
    </row>
    <row r="82" spans="1:10" ht="13.75" customHeight="1" x14ac:dyDescent="0.15">
      <c r="A82" s="5"/>
      <c r="B82" s="105"/>
      <c r="C82" s="5"/>
      <c r="D82" s="5"/>
      <c r="E82" s="5"/>
      <c r="F82" s="5"/>
      <c r="G82" s="5"/>
      <c r="H82" s="5"/>
      <c r="I82" s="5"/>
      <c r="J82" s="5"/>
    </row>
    <row r="83" spans="1:10" ht="13.75" customHeight="1" x14ac:dyDescent="0.15">
      <c r="A83" s="5"/>
      <c r="B83" s="105"/>
      <c r="C83" s="5"/>
      <c r="D83" s="5"/>
      <c r="E83" s="5"/>
      <c r="F83" s="5"/>
      <c r="G83" s="5"/>
      <c r="H83" s="5"/>
      <c r="I83" s="5"/>
      <c r="J83" s="5"/>
    </row>
    <row r="84" spans="1:10" ht="13.75" customHeight="1" x14ac:dyDescent="0.15">
      <c r="A84" s="5"/>
      <c r="B84" s="105"/>
      <c r="C84" s="5"/>
      <c r="D84" s="5"/>
      <c r="E84" s="5"/>
      <c r="F84" s="5"/>
      <c r="G84" s="5"/>
      <c r="H84" s="5"/>
      <c r="I84" s="5"/>
      <c r="J84" s="5"/>
    </row>
    <row r="85" spans="1:10" ht="13.75" customHeight="1" x14ac:dyDescent="0.15">
      <c r="A85" s="5"/>
      <c r="B85" s="105"/>
      <c r="C85" s="5"/>
      <c r="D85" s="5"/>
      <c r="E85" s="5"/>
      <c r="F85" s="5"/>
      <c r="G85" s="5"/>
      <c r="H85" s="5"/>
      <c r="I85" s="5"/>
      <c r="J85" s="5"/>
    </row>
    <row r="86" spans="1:10" ht="13.75" customHeight="1" x14ac:dyDescent="0.15">
      <c r="A86" s="5"/>
      <c r="B86" s="105"/>
      <c r="C86" s="5"/>
      <c r="D86" s="5"/>
      <c r="E86" s="5"/>
      <c r="F86" s="5"/>
      <c r="G86" s="5"/>
      <c r="H86" s="5"/>
      <c r="I86" s="5"/>
      <c r="J86" s="5"/>
    </row>
    <row r="87" spans="1:10" ht="13.75" customHeight="1" x14ac:dyDescent="0.15">
      <c r="A87" s="5"/>
      <c r="B87" s="105"/>
      <c r="C87" s="5"/>
      <c r="D87" s="5"/>
      <c r="E87" s="5"/>
      <c r="F87" s="5"/>
      <c r="G87" s="5"/>
      <c r="H87" s="5"/>
      <c r="I87" s="5"/>
      <c r="J87" s="5"/>
    </row>
    <row r="88" spans="1:10" ht="13.75" customHeight="1" x14ac:dyDescent="0.15">
      <c r="A88" s="5"/>
      <c r="B88" s="105"/>
      <c r="C88" s="5"/>
      <c r="D88" s="5"/>
      <c r="E88" s="5"/>
      <c r="F88" s="5"/>
      <c r="G88" s="5"/>
      <c r="H88" s="5"/>
      <c r="I88" s="5"/>
      <c r="J88" s="5"/>
    </row>
    <row r="89" spans="1:10" ht="13.75" customHeight="1" x14ac:dyDescent="0.15">
      <c r="A89" s="5"/>
      <c r="B89" s="105"/>
      <c r="C89" s="5"/>
      <c r="D89" s="5"/>
      <c r="E89" s="5"/>
      <c r="F89" s="5"/>
      <c r="G89" s="5"/>
      <c r="H89" s="5"/>
      <c r="I89" s="5"/>
      <c r="J89" s="5"/>
    </row>
    <row r="90" spans="1:10" ht="13.75" customHeight="1" x14ac:dyDescent="0.15">
      <c r="A90" s="5"/>
      <c r="B90" s="105"/>
      <c r="C90" s="5"/>
      <c r="D90" s="5"/>
      <c r="E90" s="5"/>
      <c r="F90" s="5"/>
      <c r="G90" s="5"/>
      <c r="H90" s="5"/>
      <c r="I90" s="5"/>
      <c r="J90" s="5"/>
    </row>
    <row r="91" spans="1:10" ht="13.75" customHeight="1" x14ac:dyDescent="0.15">
      <c r="A91" s="5"/>
      <c r="B91" s="105"/>
      <c r="C91" s="5"/>
      <c r="D91" s="5"/>
      <c r="E91" s="5"/>
      <c r="F91" s="5"/>
      <c r="G91" s="5"/>
      <c r="H91" s="5"/>
      <c r="I91" s="5"/>
      <c r="J91" s="5"/>
    </row>
    <row r="92" spans="1:10" ht="13.75" customHeight="1" x14ac:dyDescent="0.15">
      <c r="A92" s="5"/>
      <c r="B92" s="105"/>
      <c r="C92" s="5"/>
      <c r="D92" s="5"/>
      <c r="E92" s="5"/>
      <c r="F92" s="5"/>
      <c r="G92" s="5"/>
      <c r="H92" s="5"/>
      <c r="I92" s="5"/>
      <c r="J92" s="5"/>
    </row>
    <row r="93" spans="1:10" ht="13.75" customHeight="1" x14ac:dyDescent="0.15">
      <c r="A93" s="5"/>
      <c r="B93" s="105"/>
      <c r="C93" s="5"/>
      <c r="D93" s="5"/>
      <c r="E93" s="5"/>
      <c r="F93" s="5"/>
      <c r="G93" s="5"/>
      <c r="H93" s="5"/>
      <c r="I93" s="5"/>
      <c r="J93" s="5"/>
    </row>
    <row r="94" spans="1:10" ht="13.75" customHeight="1" x14ac:dyDescent="0.15">
      <c r="A94" s="5"/>
      <c r="B94" s="105"/>
      <c r="C94" s="5"/>
      <c r="D94" s="5"/>
      <c r="E94" s="5"/>
      <c r="F94" s="5"/>
      <c r="G94" s="5"/>
      <c r="H94" s="5"/>
      <c r="I94" s="5"/>
      <c r="J94" s="5"/>
    </row>
    <row r="95" spans="1:10" ht="13.75" customHeight="1" x14ac:dyDescent="0.15">
      <c r="A95" s="5"/>
      <c r="B95" s="105"/>
      <c r="C95" s="5"/>
      <c r="D95" s="5"/>
      <c r="E95" s="5"/>
      <c r="F95" s="5"/>
      <c r="G95" s="5"/>
      <c r="H95" s="5"/>
      <c r="I95" s="5"/>
      <c r="J95" s="5"/>
    </row>
    <row r="96" spans="1:10" ht="13.75" customHeight="1" x14ac:dyDescent="0.15">
      <c r="A96" s="5"/>
      <c r="B96" s="105"/>
      <c r="C96" s="5"/>
      <c r="D96" s="5"/>
      <c r="E96" s="5"/>
      <c r="F96" s="5"/>
      <c r="G96" s="5"/>
      <c r="H96" s="5"/>
      <c r="I96" s="5"/>
      <c r="J96" s="5"/>
    </row>
    <row r="97" spans="1:10" ht="13.75" customHeight="1" x14ac:dyDescent="0.15">
      <c r="A97" s="5"/>
      <c r="B97" s="105"/>
      <c r="C97" s="5"/>
      <c r="D97" s="5"/>
      <c r="E97" s="5"/>
      <c r="F97" s="5"/>
      <c r="G97" s="5"/>
      <c r="H97" s="5"/>
      <c r="I97" s="5"/>
      <c r="J97" s="5"/>
    </row>
    <row r="98" spans="1:10" ht="13.75" customHeight="1" x14ac:dyDescent="0.15">
      <c r="A98" s="5"/>
      <c r="B98" s="105"/>
      <c r="C98" s="5"/>
      <c r="D98" s="5"/>
      <c r="E98" s="5"/>
      <c r="F98" s="5"/>
      <c r="G98" s="5"/>
      <c r="H98" s="5"/>
      <c r="I98" s="5"/>
      <c r="J98" s="5"/>
    </row>
    <row r="99" spans="1:10" ht="13.75" customHeight="1" x14ac:dyDescent="0.15">
      <c r="A99" s="5"/>
      <c r="B99" s="105"/>
      <c r="C99" s="5"/>
      <c r="D99" s="5"/>
      <c r="E99" s="5"/>
      <c r="F99" s="5"/>
      <c r="G99" s="5"/>
      <c r="H99" s="5"/>
      <c r="I99" s="5"/>
      <c r="J99" s="5"/>
    </row>
    <row r="100" spans="1:10" ht="13.75" customHeight="1" x14ac:dyDescent="0.15">
      <c r="A100" s="5"/>
      <c r="B100" s="105"/>
      <c r="C100" s="5"/>
      <c r="D100" s="5"/>
      <c r="E100" s="5"/>
      <c r="F100" s="5"/>
      <c r="G100" s="5"/>
      <c r="H100" s="5"/>
      <c r="I100" s="5"/>
      <c r="J100" s="5"/>
    </row>
    <row r="101" spans="1:10" ht="13.75" customHeight="1" x14ac:dyDescent="0.15">
      <c r="A101" s="5"/>
      <c r="B101" s="105"/>
      <c r="C101" s="5"/>
      <c r="D101" s="5"/>
      <c r="E101" s="5"/>
      <c r="F101" s="5"/>
      <c r="G101" s="5"/>
      <c r="H101" s="5"/>
      <c r="I101" s="5"/>
      <c r="J101" s="5"/>
    </row>
    <row r="102" spans="1:10" ht="13.75" customHeight="1" x14ac:dyDescent="0.15">
      <c r="A102" s="5"/>
      <c r="B102" s="105"/>
      <c r="C102" s="5"/>
      <c r="D102" s="5"/>
      <c r="E102" s="5"/>
      <c r="F102" s="5"/>
      <c r="G102" s="5"/>
      <c r="H102" s="5"/>
      <c r="I102" s="5"/>
      <c r="J102" s="5"/>
    </row>
    <row r="103" spans="1:10" ht="13.75" customHeight="1" x14ac:dyDescent="0.15">
      <c r="A103" s="5"/>
      <c r="B103" s="105"/>
      <c r="C103" s="5"/>
      <c r="D103" s="5"/>
      <c r="E103" s="5"/>
      <c r="F103" s="5"/>
      <c r="G103" s="5"/>
      <c r="H103" s="5"/>
      <c r="I103" s="5"/>
      <c r="J103" s="5"/>
    </row>
    <row r="104" spans="1:10" ht="13.75" customHeight="1" x14ac:dyDescent="0.15">
      <c r="A104" s="5"/>
      <c r="B104" s="105"/>
      <c r="C104" s="5"/>
      <c r="D104" s="5"/>
      <c r="E104" s="5"/>
      <c r="F104" s="5"/>
      <c r="G104" s="5"/>
      <c r="H104" s="5"/>
      <c r="I104" s="5"/>
      <c r="J104" s="5"/>
    </row>
    <row r="105" spans="1:10" ht="13.75" customHeight="1" x14ac:dyDescent="0.15">
      <c r="A105" s="5"/>
      <c r="B105" s="105"/>
      <c r="C105" s="5"/>
      <c r="D105" s="5"/>
      <c r="E105" s="5"/>
      <c r="F105" s="5"/>
      <c r="G105" s="5"/>
      <c r="H105" s="5"/>
      <c r="I105" s="5"/>
      <c r="J105" s="5"/>
    </row>
    <row r="106" spans="1:10" ht="13.75" customHeight="1" x14ac:dyDescent="0.15">
      <c r="A106" s="5"/>
      <c r="B106" s="105"/>
      <c r="C106" s="5"/>
      <c r="D106" s="5"/>
      <c r="E106" s="5"/>
      <c r="F106" s="5"/>
      <c r="G106" s="5"/>
      <c r="H106" s="5"/>
      <c r="I106" s="5"/>
      <c r="J106" s="5"/>
    </row>
    <row r="107" spans="1:10" ht="13.75" customHeight="1" x14ac:dyDescent="0.15">
      <c r="A107" s="5"/>
      <c r="B107" s="105"/>
      <c r="C107" s="5"/>
      <c r="D107" s="5"/>
      <c r="E107" s="5"/>
      <c r="F107" s="5"/>
      <c r="G107" s="5"/>
      <c r="H107" s="5"/>
      <c r="I107" s="5"/>
      <c r="J107" s="5"/>
    </row>
    <row r="108" spans="1:10" ht="13.75" customHeight="1" x14ac:dyDescent="0.15">
      <c r="A108" s="5"/>
      <c r="B108" s="105"/>
      <c r="C108" s="5"/>
      <c r="D108" s="5"/>
      <c r="E108" s="5"/>
      <c r="F108" s="5"/>
      <c r="G108" s="5"/>
      <c r="H108" s="5"/>
      <c r="I108" s="5"/>
      <c r="J108" s="5"/>
    </row>
    <row r="109" spans="1:10" ht="13.75" customHeight="1" x14ac:dyDescent="0.15">
      <c r="A109" s="5"/>
      <c r="B109" s="105"/>
      <c r="C109" s="5"/>
      <c r="D109" s="5"/>
      <c r="E109" s="5"/>
      <c r="F109" s="5"/>
      <c r="G109" s="5"/>
      <c r="H109" s="5"/>
      <c r="I109" s="5"/>
      <c r="J109" s="5"/>
    </row>
    <row r="110" spans="1:10" ht="13.75" customHeight="1" x14ac:dyDescent="0.15">
      <c r="A110" s="5"/>
      <c r="B110" s="105"/>
      <c r="C110" s="5"/>
      <c r="D110" s="5"/>
      <c r="E110" s="5"/>
      <c r="F110" s="5"/>
      <c r="G110" s="5"/>
      <c r="H110" s="5"/>
      <c r="I110" s="5"/>
      <c r="J110" s="5"/>
    </row>
    <row r="111" spans="1:10" ht="13.75" customHeight="1" x14ac:dyDescent="0.15">
      <c r="A111" s="5"/>
      <c r="B111" s="105"/>
      <c r="C111" s="5"/>
      <c r="D111" s="5"/>
      <c r="E111" s="5"/>
      <c r="F111" s="5"/>
      <c r="G111" s="5"/>
      <c r="H111" s="5"/>
      <c r="I111" s="5"/>
      <c r="J111" s="5"/>
    </row>
    <row r="112" spans="1:10" ht="13.75" customHeight="1" x14ac:dyDescent="0.15">
      <c r="A112" s="5"/>
      <c r="B112" s="105"/>
      <c r="C112" s="5"/>
      <c r="D112" s="5"/>
      <c r="E112" s="5"/>
      <c r="F112" s="5"/>
      <c r="G112" s="5"/>
      <c r="H112" s="5"/>
      <c r="I112" s="5"/>
      <c r="J112" s="5"/>
    </row>
    <row r="113" spans="1:10" ht="13.75" customHeight="1" x14ac:dyDescent="0.15">
      <c r="A113" s="5"/>
      <c r="B113" s="105"/>
      <c r="C113" s="5"/>
      <c r="D113" s="5"/>
      <c r="E113" s="5"/>
      <c r="F113" s="5"/>
      <c r="G113" s="5"/>
      <c r="H113" s="5"/>
      <c r="I113" s="5"/>
      <c r="J113" s="5"/>
    </row>
    <row r="114" spans="1:10" ht="13.75" customHeight="1" x14ac:dyDescent="0.15">
      <c r="A114" s="5"/>
      <c r="B114" s="105"/>
      <c r="C114" s="5"/>
      <c r="D114" s="5"/>
      <c r="E114" s="5"/>
      <c r="F114" s="5"/>
      <c r="G114" s="5"/>
      <c r="H114" s="5"/>
      <c r="I114" s="5"/>
      <c r="J114" s="5"/>
    </row>
    <row r="115" spans="1:10" ht="13.75" customHeight="1" x14ac:dyDescent="0.15">
      <c r="A115" s="5"/>
      <c r="B115" s="105"/>
      <c r="C115" s="5"/>
      <c r="D115" s="5"/>
      <c r="E115" s="5"/>
      <c r="F115" s="5"/>
      <c r="G115" s="5"/>
      <c r="H115" s="5"/>
      <c r="I115" s="5"/>
      <c r="J115" s="5"/>
    </row>
    <row r="116" spans="1:10" ht="13.75" customHeight="1" x14ac:dyDescent="0.15">
      <c r="A116" s="5"/>
      <c r="B116" s="105"/>
      <c r="C116" s="5"/>
      <c r="D116" s="5"/>
      <c r="E116" s="5"/>
      <c r="F116" s="5"/>
      <c r="G116" s="5"/>
      <c r="H116" s="5"/>
      <c r="I116" s="5"/>
      <c r="J116" s="5"/>
    </row>
    <row r="117" spans="1:10" ht="13.75" customHeight="1" x14ac:dyDescent="0.15">
      <c r="A117" s="5"/>
      <c r="B117" s="105"/>
      <c r="C117" s="5"/>
      <c r="D117" s="5"/>
      <c r="E117" s="5"/>
      <c r="F117" s="5"/>
      <c r="G117" s="5"/>
      <c r="H117" s="5"/>
      <c r="I117" s="5"/>
      <c r="J117" s="5"/>
    </row>
    <row r="118" spans="1:10" ht="13.75" customHeight="1" x14ac:dyDescent="0.15">
      <c r="A118" s="5"/>
      <c r="B118" s="105"/>
      <c r="C118" s="5"/>
      <c r="D118" s="5"/>
      <c r="E118" s="5"/>
      <c r="F118" s="5"/>
      <c r="G118" s="5"/>
      <c r="H118" s="5"/>
      <c r="I118" s="5"/>
      <c r="J118" s="5"/>
    </row>
    <row r="119" spans="1:10" ht="13.75" customHeight="1" x14ac:dyDescent="0.15">
      <c r="A119" s="5"/>
      <c r="B119" s="105"/>
      <c r="C119" s="5"/>
      <c r="D119" s="5"/>
      <c r="E119" s="5"/>
      <c r="F119" s="5"/>
      <c r="G119" s="5"/>
      <c r="H119" s="5"/>
      <c r="I119" s="5"/>
      <c r="J119" s="5"/>
    </row>
    <row r="120" spans="1:10" ht="13.75" customHeight="1" x14ac:dyDescent="0.15">
      <c r="A120" s="5"/>
      <c r="B120" s="105"/>
      <c r="C120" s="5"/>
      <c r="D120" s="5"/>
      <c r="E120" s="5"/>
      <c r="F120" s="5"/>
      <c r="G120" s="5"/>
      <c r="H120" s="5"/>
      <c r="I120" s="5"/>
      <c r="J120" s="5"/>
    </row>
    <row r="121" spans="1:10" ht="13.75" customHeight="1" x14ac:dyDescent="0.15">
      <c r="A121" s="5"/>
      <c r="B121" s="105"/>
      <c r="C121" s="5"/>
      <c r="D121" s="5"/>
      <c r="E121" s="5"/>
      <c r="F121" s="5"/>
      <c r="G121" s="5"/>
      <c r="H121" s="5"/>
      <c r="I121" s="5"/>
      <c r="J121" s="5"/>
    </row>
    <row r="122" spans="1:10" ht="13.75" customHeight="1" x14ac:dyDescent="0.15">
      <c r="A122" s="5"/>
      <c r="B122" s="105"/>
      <c r="C122" s="5"/>
      <c r="D122" s="5"/>
      <c r="E122" s="5"/>
      <c r="F122" s="5"/>
      <c r="G122" s="5"/>
      <c r="H122" s="5"/>
      <c r="I122" s="5"/>
      <c r="J122" s="5"/>
    </row>
    <row r="123" spans="1:10" ht="13.75" customHeight="1" x14ac:dyDescent="0.15">
      <c r="A123" s="5"/>
      <c r="B123" s="105"/>
      <c r="C123" s="5"/>
      <c r="D123" s="5"/>
      <c r="E123" s="5"/>
      <c r="F123" s="5"/>
      <c r="G123" s="5"/>
      <c r="H123" s="5"/>
      <c r="I123" s="5"/>
      <c r="J123" s="5"/>
    </row>
    <row r="124" spans="1:10" ht="13.75" customHeight="1" x14ac:dyDescent="0.15">
      <c r="A124" s="5"/>
      <c r="B124" s="105"/>
      <c r="C124" s="5"/>
      <c r="D124" s="5"/>
      <c r="E124" s="5"/>
      <c r="F124" s="5"/>
      <c r="G124" s="5"/>
      <c r="H124" s="5"/>
      <c r="I124" s="5"/>
      <c r="J124" s="5"/>
    </row>
    <row r="125" spans="1:10" ht="13.75" customHeight="1" x14ac:dyDescent="0.15">
      <c r="A125" s="5"/>
      <c r="B125" s="105"/>
      <c r="C125" s="5"/>
      <c r="D125" s="5"/>
      <c r="E125" s="5"/>
      <c r="F125" s="5"/>
      <c r="G125" s="5"/>
      <c r="H125" s="5"/>
      <c r="I125" s="5"/>
      <c r="J125" s="5"/>
    </row>
    <row r="126" spans="1:10" ht="13.75" customHeight="1" x14ac:dyDescent="0.15">
      <c r="A126" s="5"/>
      <c r="B126" s="105"/>
      <c r="C126" s="5"/>
      <c r="D126" s="5"/>
      <c r="E126" s="5"/>
      <c r="F126" s="5"/>
      <c r="G126" s="5"/>
      <c r="H126" s="5"/>
      <c r="I126" s="5"/>
      <c r="J126" s="5"/>
    </row>
    <row r="127" spans="1:10" ht="13.75" customHeight="1" x14ac:dyDescent="0.15">
      <c r="A127" s="5"/>
      <c r="B127" s="105"/>
      <c r="C127" s="5"/>
      <c r="D127" s="5"/>
      <c r="E127" s="5"/>
      <c r="F127" s="5"/>
      <c r="G127" s="5"/>
      <c r="H127" s="5"/>
      <c r="I127" s="5"/>
      <c r="J127" s="5"/>
    </row>
    <row r="128" spans="1:10" ht="13.75" customHeight="1" x14ac:dyDescent="0.15">
      <c r="A128" s="5"/>
      <c r="B128" s="105"/>
      <c r="C128" s="5"/>
      <c r="D128" s="5"/>
      <c r="E128" s="5"/>
      <c r="F128" s="5"/>
      <c r="G128" s="5"/>
      <c r="H128" s="5"/>
      <c r="I128" s="5"/>
      <c r="J128" s="5"/>
    </row>
    <row r="129" spans="1:10" ht="13.75" customHeight="1" x14ac:dyDescent="0.15">
      <c r="A129" s="5"/>
      <c r="B129" s="105"/>
      <c r="C129" s="5"/>
      <c r="D129" s="5"/>
      <c r="E129" s="5"/>
      <c r="F129" s="5"/>
      <c r="G129" s="5"/>
      <c r="H129" s="5"/>
      <c r="I129" s="5"/>
      <c r="J129" s="5"/>
    </row>
    <row r="130" spans="1:10" ht="13.75" customHeight="1" x14ac:dyDescent="0.15">
      <c r="A130" s="5"/>
      <c r="B130" s="105"/>
      <c r="C130" s="5"/>
      <c r="D130" s="5"/>
      <c r="E130" s="5"/>
      <c r="F130" s="5"/>
      <c r="G130" s="5"/>
      <c r="H130" s="5"/>
      <c r="I130" s="5"/>
      <c r="J130" s="5"/>
    </row>
    <row r="131" spans="1:10" ht="13.75" customHeight="1" x14ac:dyDescent="0.15">
      <c r="A131" s="5"/>
      <c r="B131" s="105"/>
      <c r="C131" s="5"/>
      <c r="D131" s="5"/>
      <c r="E131" s="5"/>
      <c r="F131" s="5"/>
      <c r="G131" s="5"/>
      <c r="H131" s="5"/>
      <c r="I131" s="5"/>
      <c r="J131" s="5"/>
    </row>
    <row r="132" spans="1:10" ht="13.75" customHeight="1" x14ac:dyDescent="0.15">
      <c r="A132" s="5"/>
      <c r="B132" s="105"/>
      <c r="C132" s="5"/>
      <c r="D132" s="5"/>
      <c r="E132" s="5"/>
      <c r="F132" s="5"/>
      <c r="G132" s="5"/>
      <c r="H132" s="5"/>
      <c r="I132" s="5"/>
      <c r="J132" s="5"/>
    </row>
    <row r="133" spans="1:10" ht="13.75" customHeight="1" x14ac:dyDescent="0.15">
      <c r="A133" s="5"/>
      <c r="B133" s="105"/>
      <c r="C133" s="5"/>
      <c r="D133" s="5"/>
      <c r="E133" s="5"/>
      <c r="F133" s="5"/>
      <c r="G133" s="5"/>
      <c r="H133" s="5"/>
      <c r="I133" s="5"/>
      <c r="J133" s="5"/>
    </row>
    <row r="134" spans="1:10" ht="13.75" customHeight="1" x14ac:dyDescent="0.15">
      <c r="A134" s="5"/>
      <c r="B134" s="105"/>
      <c r="C134" s="5"/>
      <c r="D134" s="5"/>
      <c r="E134" s="5"/>
      <c r="F134" s="5"/>
      <c r="G134" s="5"/>
      <c r="H134" s="5"/>
      <c r="I134" s="5"/>
      <c r="J134" s="5"/>
    </row>
    <row r="135" spans="1:10" ht="13.75" customHeight="1" x14ac:dyDescent="0.15">
      <c r="A135" s="5"/>
      <c r="B135" s="105"/>
      <c r="C135" s="5"/>
      <c r="D135" s="5"/>
      <c r="E135" s="5"/>
      <c r="F135" s="5"/>
      <c r="G135" s="5"/>
      <c r="H135" s="5"/>
      <c r="I135" s="5"/>
      <c r="J135" s="5"/>
    </row>
    <row r="136" spans="1:10" ht="13.75" customHeight="1" x14ac:dyDescent="0.15">
      <c r="A136" s="5"/>
      <c r="B136" s="105"/>
      <c r="C136" s="5"/>
      <c r="D136" s="5"/>
      <c r="E136" s="5"/>
      <c r="F136" s="5"/>
      <c r="G136" s="5"/>
      <c r="H136" s="5"/>
      <c r="I136" s="5"/>
      <c r="J136" s="5"/>
    </row>
    <row r="137" spans="1:10" ht="13.75" customHeight="1" x14ac:dyDescent="0.15">
      <c r="A137" s="5"/>
      <c r="B137" s="105"/>
      <c r="C137" s="5"/>
      <c r="D137" s="5"/>
      <c r="E137" s="5"/>
      <c r="F137" s="5"/>
      <c r="G137" s="5"/>
      <c r="H137" s="5"/>
      <c r="I137" s="5"/>
      <c r="J137" s="5"/>
    </row>
    <row r="138" spans="1:10" ht="13.75" customHeight="1" x14ac:dyDescent="0.15">
      <c r="A138" s="5"/>
      <c r="B138" s="105"/>
      <c r="C138" s="5"/>
      <c r="D138" s="5"/>
      <c r="E138" s="5"/>
      <c r="F138" s="5"/>
      <c r="G138" s="5"/>
      <c r="H138" s="5"/>
      <c r="I138" s="5"/>
      <c r="J138" s="5"/>
    </row>
    <row r="139" spans="1:10" ht="13.75" customHeight="1" x14ac:dyDescent="0.15">
      <c r="A139" s="5"/>
      <c r="B139" s="105"/>
      <c r="C139" s="5"/>
      <c r="D139" s="5"/>
      <c r="E139" s="5"/>
      <c r="F139" s="5"/>
      <c r="G139" s="5"/>
      <c r="H139" s="5"/>
      <c r="I139" s="5"/>
      <c r="J139" s="5"/>
    </row>
    <row r="140" spans="1:10" ht="13.75" customHeight="1" x14ac:dyDescent="0.15">
      <c r="A140" s="5"/>
      <c r="B140" s="105"/>
      <c r="C140" s="5"/>
      <c r="D140" s="5"/>
      <c r="E140" s="5"/>
      <c r="F140" s="5"/>
      <c r="G140" s="5"/>
      <c r="H140" s="5"/>
      <c r="I140" s="5"/>
      <c r="J140" s="5"/>
    </row>
    <row r="141" spans="1:10" ht="13.75" customHeight="1" x14ac:dyDescent="0.15">
      <c r="A141" s="5"/>
      <c r="B141" s="105"/>
      <c r="C141" s="5"/>
      <c r="D141" s="5"/>
      <c r="E141" s="5"/>
      <c r="F141" s="5"/>
      <c r="G141" s="5"/>
      <c r="H141" s="5"/>
      <c r="I141" s="5"/>
      <c r="J141" s="5"/>
    </row>
    <row r="142" spans="1:10" ht="13.75" customHeight="1" x14ac:dyDescent="0.15">
      <c r="A142" s="5"/>
      <c r="B142" s="105"/>
      <c r="C142" s="5"/>
      <c r="D142" s="5"/>
      <c r="E142" s="5"/>
      <c r="F142" s="5"/>
      <c r="G142" s="5"/>
      <c r="H142" s="5"/>
      <c r="I142" s="5"/>
      <c r="J142" s="5"/>
    </row>
    <row r="143" spans="1:10" ht="13.75" customHeight="1" x14ac:dyDescent="0.15">
      <c r="A143" s="5"/>
      <c r="B143" s="105"/>
      <c r="C143" s="5"/>
      <c r="D143" s="5"/>
      <c r="E143" s="5"/>
      <c r="F143" s="5"/>
      <c r="G143" s="5"/>
      <c r="H143" s="5"/>
      <c r="I143" s="5"/>
      <c r="J143" s="5"/>
    </row>
    <row r="144" spans="1:10" ht="13.75" customHeight="1" x14ac:dyDescent="0.15">
      <c r="A144" s="5"/>
      <c r="B144" s="105"/>
      <c r="C144" s="5"/>
      <c r="D144" s="5"/>
      <c r="E144" s="5"/>
      <c r="F144" s="5"/>
      <c r="G144" s="5"/>
      <c r="H144" s="5"/>
      <c r="I144" s="5"/>
      <c r="J144" s="5"/>
    </row>
    <row r="145" spans="1:10" ht="13.75" customHeight="1" x14ac:dyDescent="0.15">
      <c r="A145" s="5"/>
      <c r="B145" s="105"/>
      <c r="C145" s="5"/>
      <c r="D145" s="5"/>
      <c r="E145" s="5"/>
      <c r="F145" s="5"/>
      <c r="G145" s="5"/>
      <c r="H145" s="5"/>
      <c r="I145" s="5"/>
      <c r="J145" s="5"/>
    </row>
    <row r="146" spans="1:10" ht="13.75" customHeight="1" x14ac:dyDescent="0.15">
      <c r="A146" s="5"/>
      <c r="B146" s="105"/>
      <c r="C146" s="5"/>
      <c r="D146" s="5"/>
      <c r="E146" s="5"/>
      <c r="F146" s="5"/>
      <c r="G146" s="5"/>
      <c r="H146" s="5"/>
      <c r="I146" s="5"/>
      <c r="J146" s="5"/>
    </row>
    <row r="147" spans="1:10" ht="13.75" customHeight="1" x14ac:dyDescent="0.15">
      <c r="A147" s="5"/>
      <c r="B147" s="105"/>
      <c r="C147" s="5"/>
      <c r="D147" s="5"/>
      <c r="E147" s="5"/>
      <c r="F147" s="5"/>
      <c r="G147" s="5"/>
      <c r="H147" s="5"/>
      <c r="I147" s="5"/>
      <c r="J147" s="5"/>
    </row>
    <row r="148" spans="1:10" ht="13.75" customHeight="1" x14ac:dyDescent="0.15">
      <c r="A148" s="5"/>
      <c r="B148" s="105"/>
      <c r="C148" s="5"/>
      <c r="D148" s="5"/>
      <c r="E148" s="5"/>
      <c r="F148" s="5"/>
      <c r="G148" s="5"/>
      <c r="H148" s="5"/>
      <c r="I148" s="5"/>
      <c r="J148" s="5"/>
    </row>
    <row r="149" spans="1:10" ht="13.75" customHeight="1" x14ac:dyDescent="0.15">
      <c r="A149" s="5"/>
      <c r="B149" s="105"/>
      <c r="C149" s="5"/>
      <c r="D149" s="5"/>
      <c r="E149" s="5"/>
      <c r="F149" s="5"/>
      <c r="G149" s="5"/>
      <c r="H149" s="5"/>
      <c r="I149" s="5"/>
      <c r="J149" s="5"/>
    </row>
    <row r="150" spans="1:10" ht="13.75" customHeight="1" x14ac:dyDescent="0.15">
      <c r="A150" s="5"/>
      <c r="B150" s="105"/>
      <c r="C150" s="5"/>
      <c r="D150" s="5"/>
      <c r="E150" s="5"/>
      <c r="F150" s="5"/>
      <c r="G150" s="5"/>
      <c r="H150" s="5"/>
      <c r="I150" s="5"/>
      <c r="J150" s="5"/>
    </row>
    <row r="151" spans="1:10" ht="13.75" customHeight="1" x14ac:dyDescent="0.15">
      <c r="A151" s="5"/>
      <c r="B151" s="105"/>
      <c r="C151" s="5"/>
      <c r="D151" s="5"/>
      <c r="E151" s="5"/>
      <c r="F151" s="5"/>
      <c r="G151" s="5"/>
      <c r="H151" s="5"/>
      <c r="I151" s="5"/>
      <c r="J151" s="5"/>
    </row>
    <row r="152" spans="1:10" ht="13.75" customHeight="1" x14ac:dyDescent="0.15">
      <c r="A152" s="5"/>
      <c r="B152" s="105"/>
      <c r="C152" s="5"/>
      <c r="D152" s="5"/>
      <c r="E152" s="5"/>
      <c r="F152" s="5"/>
      <c r="G152" s="5"/>
      <c r="H152" s="5"/>
      <c r="I152" s="5"/>
      <c r="J152" s="5"/>
    </row>
    <row r="153" spans="1:10" ht="13.75" customHeight="1" x14ac:dyDescent="0.15">
      <c r="A153" s="5"/>
      <c r="B153" s="105"/>
      <c r="C153" s="5"/>
      <c r="D153" s="5"/>
      <c r="E153" s="5"/>
      <c r="F153" s="5"/>
      <c r="G153" s="5"/>
      <c r="H153" s="5"/>
      <c r="I153" s="5"/>
      <c r="J153" s="5"/>
    </row>
    <row r="154" spans="1:10" ht="13.75" customHeight="1" x14ac:dyDescent="0.15">
      <c r="A154" s="5"/>
      <c r="B154" s="105"/>
      <c r="C154" s="5"/>
      <c r="D154" s="5"/>
      <c r="E154" s="5"/>
      <c r="F154" s="5"/>
      <c r="G154" s="5"/>
      <c r="H154" s="5"/>
      <c r="I154" s="5"/>
      <c r="J154" s="5"/>
    </row>
    <row r="155" spans="1:10" ht="13.75" customHeight="1" x14ac:dyDescent="0.15">
      <c r="A155" s="5"/>
      <c r="B155" s="105"/>
      <c r="C155" s="5"/>
      <c r="D155" s="5"/>
      <c r="E155" s="5"/>
      <c r="F155" s="5"/>
      <c r="G155" s="5"/>
      <c r="H155" s="5"/>
      <c r="I155" s="5"/>
      <c r="J155" s="5"/>
    </row>
    <row r="156" spans="1:10" ht="13.75" customHeight="1" x14ac:dyDescent="0.15">
      <c r="A156" s="5"/>
      <c r="B156" s="105"/>
      <c r="C156" s="5"/>
      <c r="D156" s="5"/>
      <c r="E156" s="5"/>
      <c r="F156" s="5"/>
      <c r="G156" s="5"/>
      <c r="H156" s="5"/>
      <c r="I156" s="5"/>
      <c r="J156" s="5"/>
    </row>
    <row r="157" spans="1:10" ht="13.75" customHeight="1" x14ac:dyDescent="0.15">
      <c r="A157" s="5"/>
      <c r="B157" s="105"/>
      <c r="C157" s="5"/>
      <c r="D157" s="5"/>
      <c r="E157" s="5"/>
      <c r="F157" s="5"/>
      <c r="G157" s="5"/>
      <c r="H157" s="5"/>
      <c r="I157" s="5"/>
      <c r="J157" s="5"/>
    </row>
    <row r="158" spans="1:10" ht="13.75" customHeight="1" x14ac:dyDescent="0.15">
      <c r="A158" s="5"/>
      <c r="B158" s="105"/>
      <c r="C158" s="5"/>
      <c r="D158" s="5"/>
      <c r="E158" s="5"/>
      <c r="F158" s="5"/>
      <c r="G158" s="5"/>
      <c r="H158" s="5"/>
      <c r="I158" s="5"/>
      <c r="J158" s="5"/>
    </row>
    <row r="159" spans="1:10" ht="13.75" customHeight="1" x14ac:dyDescent="0.15">
      <c r="A159" s="5"/>
      <c r="B159" s="105"/>
      <c r="C159" s="5"/>
      <c r="D159" s="5"/>
      <c r="E159" s="5"/>
      <c r="F159" s="5"/>
      <c r="G159" s="5"/>
      <c r="H159" s="5"/>
      <c r="I159" s="5"/>
      <c r="J159" s="5"/>
    </row>
    <row r="160" spans="1:10" ht="13.75" customHeight="1" x14ac:dyDescent="0.15">
      <c r="A160" s="5"/>
      <c r="B160" s="105"/>
      <c r="C160" s="5"/>
      <c r="D160" s="5"/>
      <c r="E160" s="5"/>
      <c r="F160" s="5"/>
      <c r="G160" s="5"/>
      <c r="H160" s="5"/>
      <c r="I160" s="5"/>
      <c r="J160" s="5"/>
    </row>
    <row r="161" spans="1:10" ht="13.75" customHeight="1" x14ac:dyDescent="0.15">
      <c r="A161" s="5"/>
      <c r="B161" s="105"/>
      <c r="C161" s="5"/>
      <c r="D161" s="5"/>
      <c r="E161" s="5"/>
      <c r="F161" s="5"/>
      <c r="G161" s="5"/>
      <c r="H161" s="5"/>
      <c r="I161" s="5"/>
      <c r="J161" s="5"/>
    </row>
    <row r="162" spans="1:10" ht="13.75" customHeight="1" x14ac:dyDescent="0.15">
      <c r="A162" s="5"/>
      <c r="B162" s="105"/>
      <c r="C162" s="5"/>
      <c r="D162" s="5"/>
      <c r="E162" s="5"/>
      <c r="F162" s="5"/>
      <c r="G162" s="5"/>
      <c r="H162" s="5"/>
      <c r="I162" s="5"/>
      <c r="J162" s="5"/>
    </row>
    <row r="163" spans="1:10" ht="13.75" customHeight="1" x14ac:dyDescent="0.15">
      <c r="A163" s="5"/>
      <c r="B163" s="105"/>
      <c r="C163" s="5"/>
      <c r="D163" s="5"/>
      <c r="E163" s="5"/>
      <c r="F163" s="5"/>
      <c r="G163" s="5"/>
      <c r="H163" s="5"/>
      <c r="I163" s="5"/>
      <c r="J163" s="5"/>
    </row>
    <row r="164" spans="1:10" ht="13.75" customHeight="1" x14ac:dyDescent="0.15">
      <c r="A164" s="5"/>
      <c r="B164" s="105"/>
      <c r="C164" s="5"/>
      <c r="D164" s="5"/>
      <c r="E164" s="5"/>
      <c r="F164" s="5"/>
      <c r="G164" s="5"/>
      <c r="H164" s="5"/>
      <c r="I164" s="5"/>
      <c r="J164" s="5"/>
    </row>
    <row r="165" spans="1:10" ht="13.75" customHeight="1" x14ac:dyDescent="0.15">
      <c r="A165" s="5"/>
      <c r="B165" s="105"/>
      <c r="C165" s="5"/>
      <c r="D165" s="5"/>
      <c r="E165" s="5"/>
      <c r="F165" s="5"/>
      <c r="G165" s="5"/>
      <c r="H165" s="5"/>
      <c r="I165" s="5"/>
      <c r="J165" s="5"/>
    </row>
    <row r="166" spans="1:10" ht="13.75" customHeight="1" x14ac:dyDescent="0.15">
      <c r="A166" s="5"/>
      <c r="B166" s="105"/>
      <c r="C166" s="5"/>
      <c r="D166" s="5"/>
      <c r="E166" s="5"/>
      <c r="F166" s="5"/>
      <c r="G166" s="5"/>
      <c r="H166" s="5"/>
      <c r="I166" s="5"/>
      <c r="J166" s="5"/>
    </row>
    <row r="167" spans="1:10" ht="13.75" customHeight="1" x14ac:dyDescent="0.15">
      <c r="A167" s="5"/>
      <c r="B167" s="105"/>
      <c r="C167" s="5"/>
      <c r="D167" s="5"/>
      <c r="E167" s="5"/>
      <c r="F167" s="5"/>
      <c r="G167" s="5"/>
      <c r="H167" s="5"/>
      <c r="I167" s="5"/>
      <c r="J167" s="5"/>
    </row>
    <row r="168" spans="1:10" ht="13.75" customHeight="1" x14ac:dyDescent="0.15">
      <c r="A168" s="5"/>
      <c r="B168" s="105"/>
      <c r="C168" s="5"/>
      <c r="D168" s="5"/>
      <c r="E168" s="5"/>
      <c r="F168" s="5"/>
      <c r="G168" s="5"/>
      <c r="H168" s="5"/>
      <c r="I168" s="5"/>
      <c r="J168" s="5"/>
    </row>
    <row r="169" spans="1:10" ht="13.75" customHeight="1" x14ac:dyDescent="0.15">
      <c r="A169" s="5"/>
      <c r="B169" s="105"/>
      <c r="C169" s="5"/>
      <c r="D169" s="5"/>
      <c r="E169" s="5"/>
      <c r="F169" s="5"/>
      <c r="G169" s="5"/>
      <c r="H169" s="5"/>
      <c r="I169" s="5"/>
      <c r="J169" s="5"/>
    </row>
    <row r="170" spans="1:10" ht="13.75" customHeight="1" x14ac:dyDescent="0.15">
      <c r="A170" s="5"/>
      <c r="B170" s="105"/>
      <c r="C170" s="5"/>
      <c r="D170" s="5"/>
      <c r="E170" s="5"/>
      <c r="F170" s="5"/>
      <c r="G170" s="5"/>
      <c r="H170" s="5"/>
      <c r="I170" s="5"/>
      <c r="J170" s="5"/>
    </row>
    <row r="171" spans="1:10" ht="13.75" customHeight="1" x14ac:dyDescent="0.15">
      <c r="A171" s="5"/>
      <c r="B171" s="105"/>
      <c r="C171" s="5"/>
      <c r="D171" s="5"/>
      <c r="E171" s="5"/>
      <c r="F171" s="5"/>
      <c r="G171" s="5"/>
      <c r="H171" s="5"/>
      <c r="I171" s="5"/>
      <c r="J171" s="5"/>
    </row>
    <row r="172" spans="1:10" ht="13.75" customHeight="1" x14ac:dyDescent="0.15">
      <c r="A172" s="5"/>
      <c r="B172" s="105"/>
      <c r="C172" s="5"/>
      <c r="D172" s="5"/>
      <c r="E172" s="5"/>
      <c r="F172" s="5"/>
      <c r="G172" s="5"/>
      <c r="H172" s="5"/>
      <c r="I172" s="5"/>
      <c r="J172" s="5"/>
    </row>
    <row r="173" spans="1:10" ht="13.75" customHeight="1" x14ac:dyDescent="0.15">
      <c r="A173" s="5"/>
      <c r="B173" s="105"/>
      <c r="C173" s="5"/>
      <c r="D173" s="5"/>
      <c r="E173" s="5"/>
      <c r="F173" s="5"/>
      <c r="G173" s="5"/>
      <c r="H173" s="5"/>
      <c r="I173" s="5"/>
      <c r="J173" s="5"/>
    </row>
    <row r="174" spans="1:10" ht="13.75" customHeight="1" x14ac:dyDescent="0.15">
      <c r="A174" s="5"/>
      <c r="B174" s="105"/>
      <c r="C174" s="5"/>
      <c r="D174" s="5"/>
      <c r="E174" s="5"/>
      <c r="F174" s="5"/>
      <c r="G174" s="5"/>
      <c r="H174" s="5"/>
      <c r="I174" s="5"/>
      <c r="J174" s="5"/>
    </row>
    <row r="175" spans="1:10" ht="13.75" customHeight="1" x14ac:dyDescent="0.15">
      <c r="A175" s="5"/>
      <c r="B175" s="105"/>
      <c r="C175" s="5"/>
      <c r="D175" s="5"/>
      <c r="E175" s="5"/>
      <c r="F175" s="5"/>
      <c r="G175" s="5"/>
      <c r="H175" s="5"/>
      <c r="I175" s="5"/>
      <c r="J175" s="5"/>
    </row>
    <row r="176" spans="1:10" ht="13.75" customHeight="1" x14ac:dyDescent="0.15">
      <c r="A176" s="5"/>
      <c r="B176" s="105"/>
      <c r="C176" s="5"/>
      <c r="D176" s="5"/>
      <c r="E176" s="5"/>
      <c r="F176" s="5"/>
      <c r="G176" s="5"/>
      <c r="H176" s="5"/>
      <c r="I176" s="5"/>
      <c r="J176" s="5"/>
    </row>
    <row r="177" spans="1:10" ht="13.75" customHeight="1" x14ac:dyDescent="0.15">
      <c r="A177" s="5"/>
      <c r="B177" s="105"/>
      <c r="C177" s="5"/>
      <c r="D177" s="5"/>
      <c r="E177" s="5"/>
      <c r="F177" s="5"/>
      <c r="G177" s="5"/>
      <c r="H177" s="5"/>
      <c r="I177" s="5"/>
      <c r="J177" s="5"/>
    </row>
    <row r="178" spans="1:10" ht="13.75" customHeight="1" x14ac:dyDescent="0.15">
      <c r="A178" s="5"/>
      <c r="B178" s="105"/>
      <c r="C178" s="5"/>
      <c r="D178" s="5"/>
      <c r="E178" s="5"/>
      <c r="F178" s="5"/>
      <c r="G178" s="5"/>
      <c r="H178" s="5"/>
      <c r="I178" s="5"/>
      <c r="J178" s="5"/>
    </row>
    <row r="179" spans="1:10" ht="13.75" customHeight="1" x14ac:dyDescent="0.15">
      <c r="A179" s="5"/>
      <c r="B179" s="105"/>
      <c r="C179" s="5"/>
      <c r="D179" s="5"/>
      <c r="E179" s="5"/>
      <c r="F179" s="5"/>
      <c r="G179" s="5"/>
      <c r="H179" s="5"/>
      <c r="I179" s="5"/>
      <c r="J179" s="5"/>
    </row>
    <row r="180" spans="1:10" ht="13.75" customHeight="1" x14ac:dyDescent="0.15">
      <c r="A180" s="5"/>
      <c r="B180" s="105"/>
      <c r="C180" s="5"/>
      <c r="D180" s="5"/>
      <c r="E180" s="5"/>
      <c r="F180" s="5"/>
      <c r="G180" s="5"/>
      <c r="H180" s="5"/>
      <c r="I180" s="5"/>
      <c r="J180" s="5"/>
    </row>
    <row r="181" spans="1:10" ht="13.75" customHeight="1" x14ac:dyDescent="0.15">
      <c r="A181" s="5"/>
      <c r="B181" s="105"/>
      <c r="C181" s="5"/>
      <c r="D181" s="5"/>
      <c r="E181" s="5"/>
      <c r="F181" s="5"/>
      <c r="G181" s="5"/>
      <c r="H181" s="5"/>
      <c r="I181" s="5"/>
      <c r="J181" s="5"/>
    </row>
    <row r="182" spans="1:10" ht="13.75" customHeight="1" x14ac:dyDescent="0.15">
      <c r="A182" s="5"/>
      <c r="B182" s="105"/>
      <c r="C182" s="5"/>
      <c r="D182" s="5"/>
      <c r="E182" s="5"/>
      <c r="F182" s="5"/>
      <c r="G182" s="5"/>
      <c r="H182" s="5"/>
      <c r="I182" s="5"/>
      <c r="J182" s="5"/>
    </row>
    <row r="183" spans="1:10" ht="13.75" customHeight="1" x14ac:dyDescent="0.15">
      <c r="A183" s="5"/>
      <c r="B183" s="105"/>
      <c r="C183" s="5"/>
      <c r="D183" s="5"/>
      <c r="E183" s="5"/>
      <c r="F183" s="5"/>
      <c r="G183" s="5"/>
      <c r="H183" s="5"/>
      <c r="I183" s="5"/>
      <c r="J183" s="5"/>
    </row>
    <row r="184" spans="1:10" ht="13.75" customHeight="1" x14ac:dyDescent="0.15">
      <c r="A184" s="5"/>
      <c r="B184" s="105"/>
      <c r="C184" s="5"/>
      <c r="D184" s="5"/>
      <c r="E184" s="5"/>
      <c r="F184" s="5"/>
      <c r="G184" s="5"/>
      <c r="H184" s="5"/>
      <c r="I184" s="5"/>
      <c r="J184" s="5"/>
    </row>
    <row r="185" spans="1:10" ht="13.75" customHeight="1" x14ac:dyDescent="0.15">
      <c r="A185" s="5"/>
      <c r="B185" s="105"/>
      <c r="C185" s="5"/>
      <c r="D185" s="5"/>
      <c r="E185" s="5"/>
      <c r="F185" s="5"/>
      <c r="G185" s="5"/>
      <c r="H185" s="5"/>
      <c r="I185" s="5"/>
      <c r="J185" s="5"/>
    </row>
    <row r="186" spans="1:10" ht="13.75" customHeight="1" x14ac:dyDescent="0.15">
      <c r="A186" s="5"/>
      <c r="B186" s="105"/>
      <c r="C186" s="5"/>
      <c r="D186" s="5"/>
      <c r="E186" s="5"/>
      <c r="F186" s="5"/>
      <c r="G186" s="5"/>
      <c r="H186" s="5"/>
      <c r="I186" s="5"/>
      <c r="J186" s="5"/>
    </row>
    <row r="187" spans="1:10" ht="13.75" customHeight="1" x14ac:dyDescent="0.15">
      <c r="A187" s="5"/>
      <c r="B187" s="105"/>
      <c r="C187" s="5"/>
      <c r="D187" s="5"/>
      <c r="E187" s="5"/>
      <c r="F187" s="5"/>
      <c r="G187" s="5"/>
      <c r="H187" s="5"/>
      <c r="I187" s="5"/>
      <c r="J187" s="5"/>
    </row>
    <row r="188" spans="1:10" ht="13.75" customHeight="1" x14ac:dyDescent="0.15">
      <c r="A188" s="5"/>
      <c r="B188" s="105"/>
      <c r="C188" s="5"/>
      <c r="D188" s="5"/>
      <c r="E188" s="5"/>
      <c r="F188" s="5"/>
      <c r="G188" s="5"/>
      <c r="H188" s="5"/>
      <c r="I188" s="5"/>
      <c r="J188" s="5"/>
    </row>
    <row r="189" spans="1:10" ht="13.75" customHeight="1" x14ac:dyDescent="0.15">
      <c r="A189" s="5"/>
      <c r="B189" s="105"/>
      <c r="C189" s="5"/>
      <c r="D189" s="5"/>
      <c r="E189" s="5"/>
      <c r="F189" s="5"/>
      <c r="G189" s="5"/>
      <c r="H189" s="5"/>
      <c r="I189" s="5"/>
      <c r="J189" s="5"/>
    </row>
    <row r="190" spans="1:10" ht="13.75" customHeight="1" x14ac:dyDescent="0.15">
      <c r="A190" s="5"/>
      <c r="B190" s="105"/>
      <c r="C190" s="5"/>
      <c r="D190" s="5"/>
      <c r="E190" s="5"/>
      <c r="F190" s="5"/>
      <c r="G190" s="5"/>
      <c r="H190" s="5"/>
      <c r="I190" s="5"/>
      <c r="J190" s="5"/>
    </row>
    <row r="191" spans="1:10" ht="13.75" customHeight="1" x14ac:dyDescent="0.15">
      <c r="A191" s="5"/>
      <c r="B191" s="105"/>
      <c r="C191" s="5"/>
      <c r="D191" s="5"/>
      <c r="E191" s="5"/>
      <c r="F191" s="5"/>
      <c r="G191" s="5"/>
      <c r="H191" s="5"/>
      <c r="I191" s="5"/>
      <c r="J191" s="5"/>
    </row>
    <row r="192" spans="1:10" ht="13.75" customHeight="1" x14ac:dyDescent="0.15">
      <c r="A192" s="5"/>
      <c r="B192" s="105"/>
      <c r="C192" s="5"/>
      <c r="D192" s="5"/>
      <c r="E192" s="5"/>
      <c r="F192" s="5"/>
      <c r="G192" s="5"/>
      <c r="H192" s="5"/>
      <c r="I192" s="5"/>
      <c r="J192" s="5"/>
    </row>
    <row r="193" spans="1:10" ht="13.75" customHeight="1" x14ac:dyDescent="0.15">
      <c r="A193" s="5"/>
      <c r="B193" s="105"/>
      <c r="C193" s="5"/>
      <c r="D193" s="5"/>
      <c r="E193" s="5"/>
      <c r="F193" s="5"/>
      <c r="G193" s="5"/>
      <c r="H193" s="5"/>
      <c r="I193" s="5"/>
      <c r="J193" s="5"/>
    </row>
    <row r="194" spans="1:10" ht="13.75" customHeight="1" x14ac:dyDescent="0.15">
      <c r="A194" s="5"/>
      <c r="B194" s="105"/>
      <c r="C194" s="5"/>
      <c r="D194" s="5"/>
      <c r="E194" s="5"/>
      <c r="F194" s="5"/>
      <c r="G194" s="5"/>
      <c r="H194" s="5"/>
      <c r="I194" s="5"/>
      <c r="J194" s="5"/>
    </row>
    <row r="195" spans="1:10" ht="13.75" customHeight="1" x14ac:dyDescent="0.15">
      <c r="A195" s="5"/>
      <c r="B195" s="105"/>
      <c r="C195" s="5"/>
      <c r="D195" s="5"/>
      <c r="E195" s="5"/>
      <c r="F195" s="5"/>
      <c r="G195" s="5"/>
      <c r="H195" s="5"/>
      <c r="I195" s="5"/>
      <c r="J195" s="5"/>
    </row>
    <row r="196" spans="1:10" ht="13.75" customHeight="1" x14ac:dyDescent="0.15">
      <c r="A196" s="5"/>
      <c r="B196" s="105"/>
      <c r="C196" s="5"/>
      <c r="D196" s="5"/>
      <c r="E196" s="5"/>
      <c r="F196" s="5"/>
      <c r="G196" s="5"/>
      <c r="H196" s="5"/>
      <c r="I196" s="5"/>
      <c r="J196" s="5"/>
    </row>
    <row r="197" spans="1:10" ht="13.75" customHeight="1" x14ac:dyDescent="0.15">
      <c r="A197" s="5"/>
      <c r="B197" s="105"/>
      <c r="C197" s="5"/>
      <c r="D197" s="5"/>
      <c r="E197" s="5"/>
      <c r="F197" s="5"/>
      <c r="G197" s="5"/>
      <c r="H197" s="5"/>
      <c r="I197" s="5"/>
      <c r="J197" s="5"/>
    </row>
    <row r="198" spans="1:10" ht="13.75" customHeight="1" x14ac:dyDescent="0.15">
      <c r="A198" s="5"/>
      <c r="B198" s="105"/>
      <c r="C198" s="5"/>
      <c r="D198" s="5"/>
      <c r="E198" s="5"/>
      <c r="F198" s="5"/>
      <c r="G198" s="5"/>
      <c r="H198" s="5"/>
      <c r="I198" s="5"/>
      <c r="J198" s="5"/>
    </row>
    <row r="199" spans="1:10" ht="13.75" customHeight="1" x14ac:dyDescent="0.15">
      <c r="A199" s="5"/>
      <c r="B199" s="105"/>
      <c r="C199" s="5"/>
      <c r="D199" s="5"/>
      <c r="E199" s="5"/>
      <c r="F199" s="5"/>
      <c r="G199" s="5"/>
      <c r="H199" s="5"/>
      <c r="I199" s="5"/>
      <c r="J199" s="5"/>
    </row>
    <row r="200" spans="1:10" ht="13.75" customHeight="1" x14ac:dyDescent="0.15">
      <c r="A200" s="5"/>
      <c r="B200" s="105"/>
      <c r="C200" s="5"/>
      <c r="D200" s="5"/>
      <c r="E200" s="5"/>
      <c r="F200" s="5"/>
      <c r="G200" s="5"/>
      <c r="H200" s="5"/>
      <c r="I200" s="5"/>
      <c r="J200" s="5"/>
    </row>
    <row r="201" spans="1:10" ht="13.75" customHeight="1" x14ac:dyDescent="0.15">
      <c r="A201" s="5"/>
      <c r="B201" s="105"/>
      <c r="C201" s="5"/>
      <c r="D201" s="5"/>
      <c r="E201" s="5"/>
      <c r="F201" s="5"/>
      <c r="G201" s="5"/>
      <c r="H201" s="5"/>
      <c r="I201" s="5"/>
      <c r="J201" s="5"/>
    </row>
    <row r="202" spans="1:10" ht="13.75" customHeight="1" x14ac:dyDescent="0.15">
      <c r="A202" s="5"/>
      <c r="B202" s="105"/>
      <c r="C202" s="5"/>
      <c r="D202" s="5"/>
      <c r="E202" s="5"/>
      <c r="F202" s="5"/>
      <c r="G202" s="5"/>
      <c r="H202" s="5"/>
      <c r="I202" s="5"/>
      <c r="J202" s="5"/>
    </row>
    <row r="203" spans="1:10" ht="13.75" customHeight="1" x14ac:dyDescent="0.15">
      <c r="A203" s="5"/>
      <c r="B203" s="105"/>
      <c r="C203" s="5"/>
      <c r="D203" s="5"/>
      <c r="E203" s="5"/>
      <c r="F203" s="5"/>
      <c r="G203" s="5"/>
      <c r="H203" s="5"/>
      <c r="I203" s="5"/>
      <c r="J203" s="5"/>
    </row>
    <row r="204" spans="1:10" ht="13.75" customHeight="1" x14ac:dyDescent="0.15">
      <c r="A204" s="5"/>
      <c r="B204" s="105"/>
      <c r="C204" s="5"/>
      <c r="D204" s="5"/>
      <c r="E204" s="5"/>
      <c r="F204" s="5"/>
      <c r="G204" s="5"/>
      <c r="H204" s="5"/>
      <c r="I204" s="5"/>
      <c r="J204" s="5"/>
    </row>
    <row r="205" spans="1:10" ht="13.75" customHeight="1" x14ac:dyDescent="0.15">
      <c r="A205" s="5"/>
      <c r="B205" s="105"/>
      <c r="C205" s="5"/>
      <c r="D205" s="5"/>
      <c r="E205" s="5"/>
      <c r="F205" s="5"/>
      <c r="G205" s="5"/>
      <c r="H205" s="5"/>
      <c r="I205" s="5"/>
      <c r="J205" s="5"/>
    </row>
    <row r="206" spans="1:10" ht="13.75" customHeight="1" x14ac:dyDescent="0.15">
      <c r="A206" s="5"/>
      <c r="B206" s="105"/>
      <c r="C206" s="5"/>
      <c r="D206" s="5"/>
      <c r="E206" s="5"/>
      <c r="F206" s="5"/>
      <c r="G206" s="5"/>
      <c r="H206" s="5"/>
      <c r="I206" s="5"/>
      <c r="J206" s="5"/>
    </row>
    <row r="207" spans="1:10" ht="13.75" customHeight="1" x14ac:dyDescent="0.15">
      <c r="A207" s="5"/>
      <c r="B207" s="105"/>
      <c r="C207" s="5"/>
      <c r="D207" s="5"/>
      <c r="E207" s="5"/>
      <c r="F207" s="5"/>
      <c r="G207" s="5"/>
      <c r="H207" s="5"/>
      <c r="I207" s="5"/>
      <c r="J207" s="5"/>
    </row>
    <row r="208" spans="1:10" ht="13.75" customHeight="1" x14ac:dyDescent="0.15">
      <c r="A208" s="5"/>
      <c r="B208" s="105"/>
      <c r="C208" s="5"/>
      <c r="D208" s="5"/>
      <c r="E208" s="5"/>
      <c r="F208" s="5"/>
      <c r="G208" s="5"/>
      <c r="H208" s="5"/>
      <c r="I208" s="5"/>
      <c r="J208" s="5"/>
    </row>
    <row r="209" spans="1:10" ht="13.75" customHeight="1" x14ac:dyDescent="0.15">
      <c r="A209" s="5"/>
      <c r="B209" s="105"/>
      <c r="C209" s="5"/>
      <c r="D209" s="5"/>
      <c r="E209" s="5"/>
      <c r="F209" s="5"/>
      <c r="G209" s="5"/>
      <c r="H209" s="5"/>
      <c r="I209" s="5"/>
      <c r="J209" s="5"/>
    </row>
    <row r="210" spans="1:10" ht="13.75" customHeight="1" x14ac:dyDescent="0.15">
      <c r="A210" s="5"/>
      <c r="B210" s="105"/>
      <c r="C210" s="5"/>
      <c r="D210" s="5"/>
      <c r="E210" s="5"/>
      <c r="F210" s="5"/>
      <c r="G210" s="5"/>
      <c r="H210" s="5"/>
      <c r="I210" s="5"/>
      <c r="J210" s="5"/>
    </row>
    <row r="211" spans="1:10" ht="13.75" customHeight="1" x14ac:dyDescent="0.15">
      <c r="A211" s="5"/>
      <c r="B211" s="105"/>
      <c r="C211" s="5"/>
      <c r="D211" s="5"/>
      <c r="E211" s="5"/>
      <c r="F211" s="5"/>
      <c r="G211" s="5"/>
      <c r="H211" s="5"/>
      <c r="I211" s="5"/>
      <c r="J211" s="5"/>
    </row>
    <row r="212" spans="1:10" ht="13.75" customHeight="1" x14ac:dyDescent="0.15">
      <c r="A212" s="5"/>
      <c r="B212" s="105"/>
      <c r="C212" s="5"/>
      <c r="D212" s="5"/>
      <c r="E212" s="5"/>
      <c r="F212" s="5"/>
      <c r="G212" s="5"/>
      <c r="H212" s="5"/>
      <c r="I212" s="5"/>
      <c r="J212" s="5"/>
    </row>
    <row r="213" spans="1:10" ht="13.75" customHeight="1" x14ac:dyDescent="0.15">
      <c r="A213" s="5"/>
      <c r="B213" s="105"/>
      <c r="C213" s="5"/>
      <c r="D213" s="5"/>
      <c r="E213" s="5"/>
      <c r="F213" s="5"/>
      <c r="G213" s="5"/>
      <c r="H213" s="5"/>
      <c r="I213" s="5"/>
      <c r="J213" s="5"/>
    </row>
    <row r="214" spans="1:10" ht="13.75" customHeight="1" x14ac:dyDescent="0.15">
      <c r="A214" s="5"/>
      <c r="B214" s="105"/>
      <c r="C214" s="5"/>
      <c r="D214" s="5"/>
      <c r="E214" s="5"/>
      <c r="F214" s="5"/>
      <c r="G214" s="5"/>
      <c r="H214" s="5"/>
      <c r="I214" s="5"/>
      <c r="J214" s="5"/>
    </row>
    <row r="215" spans="1:10" ht="13.75" customHeight="1" x14ac:dyDescent="0.15">
      <c r="A215" s="5"/>
      <c r="B215" s="105"/>
      <c r="C215" s="5"/>
      <c r="D215" s="5"/>
      <c r="E215" s="5"/>
      <c r="F215" s="5"/>
      <c r="G215" s="5"/>
      <c r="H215" s="5"/>
      <c r="I215" s="5"/>
      <c r="J215" s="5"/>
    </row>
    <row r="216" spans="1:10" ht="13.75" customHeight="1" x14ac:dyDescent="0.15">
      <c r="A216" s="5"/>
      <c r="B216" s="105"/>
      <c r="C216" s="5"/>
      <c r="D216" s="5"/>
      <c r="E216" s="5"/>
      <c r="F216" s="5"/>
      <c r="G216" s="5"/>
      <c r="H216" s="5"/>
      <c r="I216" s="5"/>
      <c r="J216" s="5"/>
    </row>
    <row r="217" spans="1:10" ht="13.75" customHeight="1" x14ac:dyDescent="0.15">
      <c r="A217" s="5"/>
      <c r="B217" s="105"/>
      <c r="C217" s="5"/>
      <c r="D217" s="5"/>
      <c r="E217" s="5"/>
      <c r="F217" s="5"/>
      <c r="G217" s="5"/>
      <c r="H217" s="5"/>
      <c r="I217" s="5"/>
      <c r="J217" s="5"/>
    </row>
    <row r="218" spans="1:10" ht="13.75" customHeight="1" x14ac:dyDescent="0.15">
      <c r="A218" s="5"/>
      <c r="B218" s="105"/>
      <c r="C218" s="5"/>
      <c r="D218" s="5"/>
      <c r="E218" s="5"/>
      <c r="F218" s="5"/>
      <c r="G218" s="5"/>
      <c r="H218" s="5"/>
      <c r="I218" s="5"/>
      <c r="J218" s="5"/>
    </row>
    <row r="219" spans="1:10" ht="13.75" customHeight="1" x14ac:dyDescent="0.15">
      <c r="A219" s="5"/>
      <c r="B219" s="105"/>
      <c r="C219" s="5"/>
      <c r="D219" s="5"/>
      <c r="E219" s="5"/>
      <c r="F219" s="5"/>
      <c r="G219" s="5"/>
      <c r="H219" s="5"/>
      <c r="I219" s="5"/>
      <c r="J219" s="5"/>
    </row>
    <row r="220" spans="1:10" ht="13.75" customHeight="1" x14ac:dyDescent="0.15">
      <c r="A220" s="5"/>
      <c r="B220" s="105"/>
      <c r="C220" s="5"/>
      <c r="D220" s="5"/>
      <c r="E220" s="5"/>
      <c r="F220" s="5"/>
      <c r="G220" s="5"/>
      <c r="H220" s="5"/>
      <c r="I220" s="5"/>
      <c r="J220" s="5"/>
    </row>
    <row r="221" spans="1:10" ht="13.75" customHeight="1" x14ac:dyDescent="0.15">
      <c r="A221" s="5"/>
      <c r="B221" s="105"/>
      <c r="C221" s="5"/>
      <c r="D221" s="5"/>
      <c r="E221" s="5"/>
      <c r="F221" s="5"/>
      <c r="G221" s="5"/>
      <c r="H221" s="5"/>
      <c r="I221" s="5"/>
      <c r="J221" s="5"/>
    </row>
    <row r="222" spans="1:10" ht="13.75" customHeight="1" x14ac:dyDescent="0.15">
      <c r="A222" s="5"/>
      <c r="B222" s="105"/>
      <c r="C222" s="5"/>
      <c r="D222" s="5"/>
      <c r="E222" s="5"/>
      <c r="F222" s="5"/>
      <c r="G222" s="5"/>
      <c r="H222" s="5"/>
      <c r="I222" s="5"/>
      <c r="J222" s="5"/>
    </row>
    <row r="223" spans="1:10" ht="13.75" customHeight="1" x14ac:dyDescent="0.15">
      <c r="A223" s="5"/>
      <c r="B223" s="105"/>
      <c r="C223" s="5"/>
      <c r="D223" s="5"/>
      <c r="E223" s="5"/>
      <c r="F223" s="5"/>
      <c r="G223" s="5"/>
      <c r="H223" s="5"/>
      <c r="I223" s="5"/>
      <c r="J223" s="5"/>
    </row>
    <row r="224" spans="1:10" ht="13.75" customHeight="1" x14ac:dyDescent="0.15">
      <c r="A224" s="5"/>
      <c r="B224" s="105"/>
      <c r="C224" s="5"/>
      <c r="D224" s="5"/>
      <c r="E224" s="5"/>
      <c r="F224" s="5"/>
      <c r="G224" s="5"/>
      <c r="H224" s="5"/>
      <c r="I224" s="5"/>
      <c r="J224" s="5"/>
    </row>
    <row r="225" spans="1:10" ht="13.75" customHeight="1" x14ac:dyDescent="0.15">
      <c r="A225" s="5"/>
      <c r="B225" s="105"/>
      <c r="C225" s="5"/>
      <c r="D225" s="5"/>
      <c r="E225" s="5"/>
      <c r="F225" s="5"/>
      <c r="G225" s="5"/>
      <c r="H225" s="5"/>
      <c r="I225" s="5"/>
      <c r="J225" s="5"/>
    </row>
    <row r="226" spans="1:10" ht="13.75" customHeight="1" x14ac:dyDescent="0.15">
      <c r="A226" s="5"/>
      <c r="B226" s="105"/>
      <c r="C226" s="5"/>
      <c r="D226" s="5"/>
      <c r="E226" s="5"/>
      <c r="F226" s="5"/>
      <c r="G226" s="5"/>
      <c r="H226" s="5"/>
      <c r="I226" s="5"/>
      <c r="J226" s="5"/>
    </row>
    <row r="227" spans="1:10" ht="13.75" customHeight="1" x14ac:dyDescent="0.15">
      <c r="A227" s="5"/>
      <c r="B227" s="105"/>
      <c r="C227" s="5"/>
      <c r="D227" s="5"/>
      <c r="E227" s="5"/>
      <c r="F227" s="5"/>
      <c r="G227" s="5"/>
      <c r="H227" s="5"/>
      <c r="I227" s="5"/>
      <c r="J227" s="5"/>
    </row>
    <row r="228" spans="1:10" ht="13.75" customHeight="1" x14ac:dyDescent="0.15">
      <c r="A228" s="5"/>
      <c r="B228" s="105"/>
      <c r="C228" s="5"/>
      <c r="D228" s="5"/>
      <c r="E228" s="5"/>
      <c r="F228" s="5"/>
      <c r="G228" s="5"/>
      <c r="H228" s="5"/>
      <c r="I228" s="5"/>
      <c r="J228" s="5"/>
    </row>
    <row r="229" spans="1:10" ht="13.75" customHeight="1" x14ac:dyDescent="0.15">
      <c r="A229" s="5"/>
      <c r="B229" s="105"/>
      <c r="C229" s="5"/>
      <c r="D229" s="5"/>
      <c r="E229" s="5"/>
      <c r="F229" s="5"/>
      <c r="G229" s="5"/>
      <c r="H229" s="5"/>
      <c r="I229" s="5"/>
      <c r="J229" s="5"/>
    </row>
    <row r="230" spans="1:10" ht="13.75" customHeight="1" x14ac:dyDescent="0.15">
      <c r="A230" s="5"/>
      <c r="B230" s="105"/>
      <c r="C230" s="5"/>
      <c r="D230" s="5"/>
      <c r="E230" s="5"/>
      <c r="F230" s="5"/>
      <c r="G230" s="5"/>
      <c r="H230" s="5"/>
      <c r="I230" s="5"/>
      <c r="J230" s="5"/>
    </row>
    <row r="231" spans="1:10" ht="13.75" customHeight="1" x14ac:dyDescent="0.15">
      <c r="A231" s="5"/>
      <c r="B231" s="105"/>
      <c r="C231" s="5"/>
      <c r="D231" s="5"/>
      <c r="E231" s="5"/>
      <c r="F231" s="5"/>
      <c r="G231" s="5"/>
      <c r="H231" s="5"/>
      <c r="I231" s="5"/>
      <c r="J231" s="5"/>
    </row>
    <row r="232" spans="1:10" ht="13.75" customHeight="1" x14ac:dyDescent="0.15">
      <c r="A232" s="5"/>
      <c r="B232" s="105"/>
      <c r="C232" s="5"/>
      <c r="D232" s="5"/>
      <c r="E232" s="5"/>
      <c r="F232" s="5"/>
      <c r="G232" s="5"/>
      <c r="H232" s="5"/>
      <c r="I232" s="5"/>
      <c r="J232" s="5"/>
    </row>
    <row r="233" spans="1:10" ht="13.75" customHeight="1" x14ac:dyDescent="0.15">
      <c r="A233" s="5"/>
      <c r="B233" s="105"/>
      <c r="C233" s="5"/>
      <c r="D233" s="5"/>
      <c r="E233" s="5"/>
      <c r="F233" s="5"/>
      <c r="G233" s="5"/>
      <c r="H233" s="5"/>
      <c r="I233" s="5"/>
      <c r="J233" s="5"/>
    </row>
    <row r="234" spans="1:10" ht="13.75" customHeight="1" x14ac:dyDescent="0.15">
      <c r="A234" s="5"/>
      <c r="B234" s="105"/>
      <c r="C234" s="5"/>
      <c r="D234" s="5"/>
      <c r="E234" s="5"/>
      <c r="F234" s="5"/>
      <c r="G234" s="5"/>
      <c r="H234" s="5"/>
      <c r="I234" s="5"/>
      <c r="J234" s="5"/>
    </row>
    <row r="235" spans="1:10" ht="13.75" customHeight="1" x14ac:dyDescent="0.15">
      <c r="A235" s="5"/>
      <c r="B235" s="105"/>
      <c r="C235" s="5"/>
      <c r="D235" s="5"/>
      <c r="E235" s="5"/>
      <c r="F235" s="5"/>
      <c r="G235" s="5"/>
      <c r="H235" s="5"/>
      <c r="I235" s="5"/>
      <c r="J235" s="5"/>
    </row>
    <row r="236" spans="1:10" ht="13.75" customHeight="1" x14ac:dyDescent="0.15">
      <c r="A236" s="5"/>
      <c r="B236" s="105"/>
      <c r="C236" s="5"/>
      <c r="D236" s="5"/>
      <c r="E236" s="5"/>
      <c r="F236" s="5"/>
      <c r="G236" s="5"/>
      <c r="H236" s="5"/>
      <c r="I236" s="5"/>
      <c r="J236" s="5"/>
    </row>
    <row r="237" spans="1:10" ht="13.75" customHeight="1" x14ac:dyDescent="0.15">
      <c r="A237" s="5"/>
      <c r="B237" s="105"/>
      <c r="C237" s="5"/>
      <c r="D237" s="5"/>
      <c r="E237" s="5"/>
      <c r="F237" s="5"/>
      <c r="G237" s="5"/>
      <c r="H237" s="5"/>
      <c r="I237" s="5"/>
      <c r="J237" s="5"/>
    </row>
    <row r="238" spans="1:10" ht="13.75" customHeight="1" x14ac:dyDescent="0.15">
      <c r="A238" s="5"/>
      <c r="B238" s="105"/>
      <c r="C238" s="5"/>
      <c r="D238" s="5"/>
      <c r="E238" s="5"/>
      <c r="F238" s="5"/>
      <c r="G238" s="5"/>
      <c r="H238" s="5"/>
      <c r="I238" s="5"/>
      <c r="J238" s="5"/>
    </row>
    <row r="239" spans="1:10" ht="13.75" customHeight="1" x14ac:dyDescent="0.15">
      <c r="A239" s="5"/>
      <c r="B239" s="105"/>
      <c r="C239" s="5"/>
      <c r="D239" s="5"/>
      <c r="E239" s="5"/>
      <c r="F239" s="5"/>
      <c r="G239" s="5"/>
      <c r="H239" s="5"/>
      <c r="I239" s="5"/>
      <c r="J239" s="5"/>
    </row>
    <row r="240" spans="1:10" ht="13.75" customHeight="1" x14ac:dyDescent="0.15">
      <c r="A240" s="5"/>
      <c r="B240" s="105"/>
      <c r="C240" s="5"/>
      <c r="D240" s="5"/>
      <c r="E240" s="5"/>
      <c r="F240" s="5"/>
      <c r="G240" s="5"/>
      <c r="H240" s="5"/>
      <c r="I240" s="5"/>
      <c r="J240" s="5"/>
    </row>
    <row r="241" spans="1:10" ht="13.75" customHeight="1" x14ac:dyDescent="0.15">
      <c r="A241" s="5"/>
      <c r="B241" s="105"/>
      <c r="C241" s="5"/>
      <c r="D241" s="5"/>
      <c r="E241" s="5"/>
      <c r="F241" s="5"/>
      <c r="G241" s="5"/>
      <c r="H241" s="5"/>
      <c r="I241" s="5"/>
      <c r="J241" s="5"/>
    </row>
    <row r="242" spans="1:10" ht="13.75" customHeight="1" x14ac:dyDescent="0.15">
      <c r="A242" s="5"/>
      <c r="B242" s="105"/>
      <c r="C242" s="5"/>
      <c r="D242" s="5"/>
      <c r="E242" s="5"/>
      <c r="F242" s="5"/>
      <c r="G242" s="5"/>
      <c r="H242" s="5"/>
      <c r="I242" s="5"/>
      <c r="J242" s="5"/>
    </row>
    <row r="243" spans="1:10" ht="13.75" customHeight="1" x14ac:dyDescent="0.15">
      <c r="A243" s="5"/>
      <c r="B243" s="105"/>
      <c r="C243" s="5"/>
      <c r="D243" s="5"/>
      <c r="E243" s="5"/>
      <c r="F243" s="5"/>
      <c r="G243" s="5"/>
      <c r="H243" s="5"/>
      <c r="I243" s="5"/>
      <c r="J243" s="5"/>
    </row>
    <row r="244" spans="1:10" ht="13.75" customHeight="1" x14ac:dyDescent="0.15">
      <c r="A244" s="5"/>
      <c r="B244" s="105"/>
      <c r="C244" s="5"/>
      <c r="D244" s="5"/>
      <c r="E244" s="5"/>
      <c r="F244" s="5"/>
      <c r="G244" s="5"/>
      <c r="H244" s="5"/>
      <c r="I244" s="5"/>
      <c r="J244" s="5"/>
    </row>
    <row r="245" spans="1:10" ht="13.75" customHeight="1" x14ac:dyDescent="0.15">
      <c r="A245" s="5"/>
      <c r="B245" s="105"/>
      <c r="C245" s="5"/>
      <c r="D245" s="5"/>
      <c r="E245" s="5"/>
      <c r="F245" s="5"/>
      <c r="G245" s="5"/>
      <c r="H245" s="5"/>
      <c r="I245" s="5"/>
      <c r="J245" s="5"/>
    </row>
    <row r="246" spans="1:10" ht="13.75" customHeight="1" x14ac:dyDescent="0.15">
      <c r="A246" s="5"/>
      <c r="B246" s="105"/>
      <c r="C246" s="5"/>
      <c r="D246" s="5"/>
      <c r="E246" s="5"/>
      <c r="F246" s="5"/>
      <c r="G246" s="5"/>
      <c r="H246" s="5"/>
      <c r="I246" s="5"/>
      <c r="J246" s="5"/>
    </row>
    <row r="247" spans="1:10" ht="13.75" customHeight="1" x14ac:dyDescent="0.15">
      <c r="A247" s="5"/>
      <c r="B247" s="105"/>
      <c r="C247" s="5"/>
      <c r="D247" s="5"/>
      <c r="E247" s="5"/>
      <c r="F247" s="5"/>
      <c r="G247" s="5"/>
      <c r="H247" s="5"/>
      <c r="I247" s="5"/>
      <c r="J247" s="5"/>
    </row>
    <row r="248" spans="1:10" ht="13.75" customHeight="1" x14ac:dyDescent="0.15">
      <c r="A248" s="5"/>
      <c r="B248" s="105"/>
      <c r="C248" s="5"/>
      <c r="D248" s="5"/>
      <c r="E248" s="5"/>
      <c r="F248" s="5"/>
      <c r="G248" s="5"/>
      <c r="H248" s="5"/>
      <c r="I248" s="5"/>
      <c r="J248" s="5"/>
    </row>
    <row r="249" spans="1:10" ht="13.75" customHeight="1" x14ac:dyDescent="0.15">
      <c r="A249" s="5"/>
      <c r="B249" s="105"/>
      <c r="C249" s="5"/>
      <c r="D249" s="5"/>
      <c r="E249" s="5"/>
      <c r="F249" s="5"/>
      <c r="G249" s="5"/>
      <c r="H249" s="5"/>
      <c r="I249" s="5"/>
      <c r="J249" s="5"/>
    </row>
    <row r="250" spans="1:10" ht="13.75" customHeight="1" x14ac:dyDescent="0.15">
      <c r="A250" s="5"/>
      <c r="B250" s="105"/>
      <c r="C250" s="5"/>
      <c r="D250" s="5"/>
      <c r="E250" s="5"/>
      <c r="F250" s="5"/>
      <c r="G250" s="5"/>
      <c r="H250" s="5"/>
      <c r="I250" s="5"/>
      <c r="J250" s="5"/>
    </row>
    <row r="251" spans="1:10" ht="13.75" customHeight="1" x14ac:dyDescent="0.15">
      <c r="A251" s="5"/>
      <c r="B251" s="105"/>
      <c r="C251" s="5"/>
      <c r="D251" s="5"/>
      <c r="E251" s="5"/>
      <c r="F251" s="5"/>
      <c r="G251" s="5"/>
      <c r="H251" s="5"/>
      <c r="I251" s="5"/>
      <c r="J251" s="5"/>
    </row>
    <row r="252" spans="1:10" ht="13.75" customHeight="1" x14ac:dyDescent="0.15">
      <c r="A252" s="5"/>
      <c r="B252" s="105"/>
      <c r="C252" s="5"/>
      <c r="D252" s="5"/>
      <c r="E252" s="5"/>
      <c r="F252" s="5"/>
      <c r="G252" s="5"/>
      <c r="H252" s="5"/>
      <c r="I252" s="5"/>
      <c r="J252" s="5"/>
    </row>
    <row r="253" spans="1:10" ht="13.75" customHeight="1" x14ac:dyDescent="0.15">
      <c r="A253" s="5"/>
      <c r="B253" s="105"/>
      <c r="C253" s="5"/>
      <c r="D253" s="5"/>
      <c r="E253" s="5"/>
      <c r="F253" s="5"/>
      <c r="G253" s="5"/>
      <c r="H253" s="5"/>
      <c r="I253" s="5"/>
      <c r="J253" s="5"/>
    </row>
    <row r="254" spans="1:10" ht="13.75" customHeight="1" x14ac:dyDescent="0.15">
      <c r="A254" s="5"/>
      <c r="B254" s="105"/>
      <c r="C254" s="5"/>
      <c r="D254" s="5"/>
      <c r="E254" s="5"/>
      <c r="F254" s="5"/>
      <c r="G254" s="5"/>
      <c r="H254" s="5"/>
      <c r="I254" s="5"/>
      <c r="J254" s="5"/>
    </row>
    <row r="255" spans="1:10" ht="13.75" customHeight="1" x14ac:dyDescent="0.15">
      <c r="A255" s="5"/>
      <c r="B255" s="105"/>
      <c r="C255" s="5"/>
      <c r="D255" s="5"/>
      <c r="E255" s="5"/>
      <c r="F255" s="5"/>
      <c r="G255" s="5"/>
      <c r="H255" s="5"/>
      <c r="I255" s="5"/>
      <c r="J255" s="5"/>
    </row>
    <row r="256" spans="1:10" ht="13.75" customHeight="1" x14ac:dyDescent="0.15">
      <c r="A256" s="5"/>
      <c r="B256" s="105"/>
      <c r="C256" s="5"/>
      <c r="D256" s="5"/>
      <c r="E256" s="5"/>
      <c r="F256" s="5"/>
      <c r="G256" s="5"/>
      <c r="H256" s="5"/>
      <c r="I256" s="5"/>
      <c r="J256" s="5"/>
    </row>
    <row r="257" spans="1:10" ht="13.75" customHeight="1" x14ac:dyDescent="0.15">
      <c r="A257" s="5"/>
      <c r="B257" s="105"/>
      <c r="C257" s="5"/>
      <c r="D257" s="5"/>
      <c r="E257" s="5"/>
      <c r="F257" s="5"/>
      <c r="G257" s="5"/>
      <c r="H257" s="5"/>
      <c r="I257" s="5"/>
      <c r="J257" s="5"/>
    </row>
    <row r="258" spans="1:10" ht="13.75" customHeight="1" x14ac:dyDescent="0.15">
      <c r="A258" s="5"/>
      <c r="B258" s="105"/>
      <c r="C258" s="5"/>
      <c r="D258" s="5"/>
      <c r="E258" s="5"/>
      <c r="F258" s="5"/>
      <c r="G258" s="5"/>
      <c r="H258" s="5"/>
      <c r="I258" s="5"/>
      <c r="J258" s="5"/>
    </row>
    <row r="259" spans="1:10" ht="13.75" customHeight="1" x14ac:dyDescent="0.15">
      <c r="A259" s="5"/>
      <c r="B259" s="105"/>
      <c r="C259" s="5"/>
      <c r="D259" s="5"/>
      <c r="E259" s="5"/>
      <c r="F259" s="5"/>
      <c r="G259" s="5"/>
      <c r="H259" s="5"/>
      <c r="I259" s="5"/>
      <c r="J259" s="5"/>
    </row>
    <row r="260" spans="1:10" ht="13.75" customHeight="1" x14ac:dyDescent="0.15">
      <c r="A260" s="5"/>
      <c r="B260" s="105"/>
      <c r="C260" s="5"/>
      <c r="D260" s="5"/>
      <c r="E260" s="5"/>
      <c r="F260" s="5"/>
      <c r="G260" s="5"/>
      <c r="H260" s="5"/>
      <c r="I260" s="5"/>
      <c r="J260" s="5"/>
    </row>
    <row r="261" spans="1:10" ht="13.75" customHeight="1" x14ac:dyDescent="0.15">
      <c r="A261" s="5"/>
      <c r="B261" s="105"/>
      <c r="C261" s="5"/>
      <c r="D261" s="5"/>
      <c r="E261" s="5"/>
      <c r="F261" s="5"/>
      <c r="G261" s="5"/>
      <c r="H261" s="5"/>
      <c r="I261" s="5"/>
      <c r="J261" s="5"/>
    </row>
    <row r="262" spans="1:10" ht="13.75" customHeight="1" x14ac:dyDescent="0.15">
      <c r="A262" s="5"/>
      <c r="B262" s="105"/>
      <c r="C262" s="5"/>
      <c r="D262" s="5"/>
      <c r="E262" s="5"/>
      <c r="F262" s="5"/>
      <c r="G262" s="5"/>
      <c r="H262" s="5"/>
      <c r="I262" s="5"/>
      <c r="J262" s="5"/>
    </row>
    <row r="263" spans="1:10" ht="13.75" customHeight="1" x14ac:dyDescent="0.15">
      <c r="A263" s="5"/>
      <c r="B263" s="105"/>
      <c r="C263" s="5"/>
      <c r="D263" s="5"/>
      <c r="E263" s="5"/>
      <c r="F263" s="5"/>
      <c r="G263" s="5"/>
      <c r="H263" s="5"/>
      <c r="I263" s="5"/>
      <c r="J263" s="5"/>
    </row>
    <row r="264" spans="1:10" ht="13.75" customHeight="1" x14ac:dyDescent="0.15">
      <c r="A264" s="5"/>
      <c r="B264" s="105"/>
      <c r="C264" s="5"/>
      <c r="D264" s="5"/>
      <c r="E264" s="5"/>
      <c r="F264" s="5"/>
      <c r="G264" s="5"/>
      <c r="H264" s="5"/>
      <c r="I264" s="5"/>
      <c r="J264" s="5"/>
    </row>
    <row r="265" spans="1:10" ht="13.75" customHeight="1" x14ac:dyDescent="0.15">
      <c r="A265" s="5"/>
      <c r="B265" s="105"/>
      <c r="C265" s="5"/>
      <c r="D265" s="5"/>
      <c r="E265" s="5"/>
      <c r="F265" s="5"/>
      <c r="G265" s="5"/>
      <c r="H265" s="5"/>
      <c r="I265" s="5"/>
      <c r="J265" s="5"/>
    </row>
    <row r="266" spans="1:10" ht="13.75" customHeight="1" x14ac:dyDescent="0.15">
      <c r="A266" s="5"/>
      <c r="B266" s="105"/>
      <c r="C266" s="5"/>
      <c r="D266" s="5"/>
      <c r="E266" s="5"/>
      <c r="F266" s="5"/>
      <c r="G266" s="5"/>
      <c r="H266" s="5"/>
      <c r="I266" s="5"/>
      <c r="J266" s="5"/>
    </row>
    <row r="267" spans="1:10" ht="13.75" customHeight="1" x14ac:dyDescent="0.15">
      <c r="A267" s="5"/>
      <c r="B267" s="105"/>
      <c r="C267" s="5"/>
      <c r="D267" s="5"/>
      <c r="E267" s="5"/>
      <c r="F267" s="5"/>
      <c r="G267" s="5"/>
      <c r="H267" s="5"/>
      <c r="I267" s="5"/>
      <c r="J267" s="5"/>
    </row>
    <row r="268" spans="1:10" ht="13.75" customHeight="1" x14ac:dyDescent="0.15">
      <c r="A268" s="5"/>
      <c r="B268" s="105"/>
      <c r="C268" s="5"/>
      <c r="D268" s="5"/>
      <c r="E268" s="5"/>
      <c r="F268" s="5"/>
      <c r="G268" s="5"/>
      <c r="H268" s="5"/>
      <c r="I268" s="5"/>
      <c r="J268" s="5"/>
    </row>
    <row r="269" spans="1:10" ht="13.75" customHeight="1" x14ac:dyDescent="0.15">
      <c r="A269" s="5"/>
      <c r="B269" s="105"/>
      <c r="C269" s="5"/>
      <c r="D269" s="5"/>
      <c r="E269" s="5"/>
      <c r="F269" s="5"/>
      <c r="G269" s="5"/>
      <c r="H269" s="5"/>
      <c r="I269" s="5"/>
      <c r="J269" s="5"/>
    </row>
    <row r="270" spans="1:10" ht="13.75" customHeight="1" x14ac:dyDescent="0.15">
      <c r="A270" s="5"/>
      <c r="B270" s="105"/>
      <c r="C270" s="5"/>
      <c r="D270" s="5"/>
      <c r="E270" s="5"/>
      <c r="F270" s="5"/>
      <c r="G270" s="5"/>
      <c r="H270" s="5"/>
      <c r="I270" s="5"/>
      <c r="J270" s="5"/>
    </row>
    <row r="271" spans="1:10" ht="13.75" customHeight="1" x14ac:dyDescent="0.15">
      <c r="A271" s="5"/>
      <c r="B271" s="105"/>
      <c r="C271" s="5"/>
      <c r="D271" s="5"/>
      <c r="E271" s="5"/>
      <c r="F271" s="5"/>
      <c r="G271" s="5"/>
      <c r="H271" s="5"/>
      <c r="I271" s="5"/>
      <c r="J271" s="5"/>
    </row>
    <row r="272" spans="1:10" ht="13.75" customHeight="1" x14ac:dyDescent="0.15">
      <c r="A272" s="5"/>
      <c r="B272" s="105"/>
      <c r="C272" s="5"/>
      <c r="D272" s="5"/>
      <c r="E272" s="5"/>
      <c r="F272" s="5"/>
      <c r="G272" s="5"/>
      <c r="H272" s="5"/>
      <c r="I272" s="5"/>
      <c r="J272" s="5"/>
    </row>
    <row r="273" spans="1:10" ht="13.75" customHeight="1" x14ac:dyDescent="0.15">
      <c r="A273" s="5"/>
      <c r="B273" s="105"/>
      <c r="C273" s="5"/>
      <c r="D273" s="5"/>
      <c r="E273" s="5"/>
      <c r="F273" s="5"/>
      <c r="G273" s="5"/>
      <c r="H273" s="5"/>
      <c r="I273" s="5"/>
      <c r="J273" s="5"/>
    </row>
    <row r="274" spans="1:10" ht="13.75" customHeight="1" x14ac:dyDescent="0.15">
      <c r="A274" s="5"/>
      <c r="B274" s="105"/>
      <c r="C274" s="5"/>
      <c r="D274" s="5"/>
      <c r="E274" s="5"/>
      <c r="F274" s="5"/>
      <c r="G274" s="5"/>
      <c r="H274" s="5"/>
      <c r="I274" s="5"/>
      <c r="J274" s="5"/>
    </row>
    <row r="275" spans="1:10" ht="13.75" customHeight="1" x14ac:dyDescent="0.15">
      <c r="A275" s="5"/>
      <c r="B275" s="105"/>
      <c r="C275" s="5"/>
      <c r="D275" s="5"/>
      <c r="E275" s="5"/>
      <c r="F275" s="5"/>
      <c r="G275" s="5"/>
      <c r="H275" s="5"/>
      <c r="I275" s="5"/>
      <c r="J275" s="5"/>
    </row>
    <row r="276" spans="1:10" ht="13.75" customHeight="1" x14ac:dyDescent="0.15">
      <c r="A276" s="5"/>
      <c r="B276" s="105"/>
      <c r="C276" s="5"/>
      <c r="D276" s="5"/>
      <c r="E276" s="5"/>
      <c r="F276" s="5"/>
      <c r="G276" s="5"/>
      <c r="H276" s="5"/>
      <c r="I276" s="5"/>
      <c r="J276" s="5"/>
    </row>
    <row r="277" spans="1:10" ht="13.75" customHeight="1" x14ac:dyDescent="0.15">
      <c r="A277" s="5"/>
      <c r="B277" s="105"/>
      <c r="C277" s="5"/>
      <c r="D277" s="5"/>
      <c r="E277" s="5"/>
      <c r="F277" s="5"/>
      <c r="G277" s="5"/>
      <c r="H277" s="5"/>
      <c r="I277" s="5"/>
      <c r="J277" s="5"/>
    </row>
    <row r="278" spans="1:10" ht="13.75" customHeight="1" x14ac:dyDescent="0.15">
      <c r="A278" s="5"/>
      <c r="B278" s="105"/>
      <c r="C278" s="5"/>
      <c r="D278" s="5"/>
      <c r="E278" s="5"/>
      <c r="F278" s="5"/>
      <c r="G278" s="5"/>
      <c r="H278" s="5"/>
      <c r="I278" s="5"/>
      <c r="J278" s="5"/>
    </row>
    <row r="279" spans="1:10" ht="13.75" customHeight="1" x14ac:dyDescent="0.15">
      <c r="A279" s="5"/>
      <c r="B279" s="105"/>
      <c r="C279" s="5"/>
      <c r="D279" s="5"/>
      <c r="E279" s="5"/>
      <c r="F279" s="5"/>
      <c r="G279" s="5"/>
      <c r="H279" s="5"/>
      <c r="I279" s="5"/>
      <c r="J279" s="5"/>
    </row>
    <row r="280" spans="1:10" ht="13.75" customHeight="1" x14ac:dyDescent="0.15">
      <c r="A280" s="5"/>
      <c r="B280" s="105"/>
      <c r="C280" s="5"/>
      <c r="D280" s="5"/>
      <c r="E280" s="5"/>
      <c r="F280" s="5"/>
      <c r="G280" s="5"/>
      <c r="H280" s="5"/>
      <c r="I280" s="5"/>
      <c r="J280" s="5"/>
    </row>
    <row r="281" spans="1:10" ht="13.75" customHeight="1" x14ac:dyDescent="0.15">
      <c r="A281" s="5"/>
      <c r="B281" s="105"/>
      <c r="C281" s="5"/>
      <c r="D281" s="5"/>
      <c r="E281" s="5"/>
      <c r="F281" s="5"/>
      <c r="G281" s="5"/>
      <c r="H281" s="5"/>
      <c r="I281" s="5"/>
      <c r="J281" s="5"/>
    </row>
    <row r="282" spans="1:10" ht="13.75" customHeight="1" x14ac:dyDescent="0.15">
      <c r="A282" s="5"/>
      <c r="B282" s="105"/>
      <c r="C282" s="5"/>
      <c r="D282" s="5"/>
      <c r="E282" s="5"/>
      <c r="F282" s="5"/>
      <c r="G282" s="5"/>
      <c r="H282" s="5"/>
      <c r="I282" s="5"/>
      <c r="J282" s="5"/>
    </row>
    <row r="283" spans="1:10" ht="13.75" customHeight="1" x14ac:dyDescent="0.15">
      <c r="A283" s="5"/>
      <c r="B283" s="105"/>
      <c r="C283" s="5"/>
      <c r="D283" s="5"/>
      <c r="E283" s="5"/>
      <c r="F283" s="5"/>
      <c r="G283" s="5"/>
      <c r="H283" s="5"/>
      <c r="I283" s="5"/>
      <c r="J283" s="5"/>
    </row>
    <row r="284" spans="1:10" ht="13.75" customHeight="1" x14ac:dyDescent="0.15">
      <c r="A284" s="5"/>
      <c r="B284" s="105"/>
      <c r="C284" s="5"/>
      <c r="D284" s="5"/>
      <c r="E284" s="5"/>
      <c r="F284" s="5"/>
      <c r="G284" s="5"/>
      <c r="H284" s="5"/>
      <c r="I284" s="5"/>
      <c r="J284" s="5"/>
    </row>
    <row r="285" spans="1:10" ht="13.75" customHeight="1" x14ac:dyDescent="0.15">
      <c r="A285" s="5"/>
      <c r="B285" s="105"/>
      <c r="C285" s="5"/>
      <c r="D285" s="5"/>
      <c r="E285" s="5"/>
      <c r="F285" s="5"/>
      <c r="G285" s="5"/>
      <c r="H285" s="5"/>
      <c r="I285" s="5"/>
      <c r="J285" s="5"/>
    </row>
    <row r="286" spans="1:10" ht="13.75" customHeight="1" x14ac:dyDescent="0.15">
      <c r="A286" s="5"/>
      <c r="B286" s="105"/>
      <c r="C286" s="5"/>
      <c r="D286" s="5"/>
      <c r="E286" s="5"/>
      <c r="F286" s="5"/>
      <c r="G286" s="5"/>
      <c r="H286" s="5"/>
      <c r="I286" s="5"/>
      <c r="J286" s="5"/>
    </row>
    <row r="287" spans="1:10" ht="13.75" customHeight="1" x14ac:dyDescent="0.15">
      <c r="A287" s="5"/>
      <c r="B287" s="105"/>
      <c r="C287" s="5"/>
      <c r="D287" s="5"/>
      <c r="E287" s="5"/>
      <c r="F287" s="5"/>
      <c r="G287" s="5"/>
      <c r="H287" s="5"/>
      <c r="I287" s="5"/>
      <c r="J287" s="5"/>
    </row>
    <row r="288" spans="1:10" ht="13.75" customHeight="1" x14ac:dyDescent="0.15">
      <c r="A288" s="5"/>
      <c r="B288" s="105"/>
      <c r="C288" s="5"/>
      <c r="D288" s="5"/>
      <c r="E288" s="5"/>
      <c r="F288" s="5"/>
      <c r="G288" s="5"/>
      <c r="H288" s="5"/>
      <c r="I288" s="5"/>
      <c r="J288" s="5"/>
    </row>
    <row r="289" spans="1:10" ht="13.75" customHeight="1" x14ac:dyDescent="0.15">
      <c r="A289" s="5"/>
      <c r="B289" s="105"/>
      <c r="C289" s="5"/>
      <c r="D289" s="5"/>
      <c r="E289" s="5"/>
      <c r="F289" s="5"/>
      <c r="G289" s="5"/>
      <c r="H289" s="5"/>
      <c r="I289" s="5"/>
      <c r="J289" s="5"/>
    </row>
    <row r="290" spans="1:10" ht="13.75" customHeight="1" x14ac:dyDescent="0.15">
      <c r="A290" s="5"/>
      <c r="B290" s="105"/>
      <c r="C290" s="5"/>
      <c r="D290" s="5"/>
      <c r="E290" s="5"/>
      <c r="F290" s="5"/>
      <c r="G290" s="5"/>
      <c r="H290" s="5"/>
      <c r="I290" s="5"/>
      <c r="J290" s="5"/>
    </row>
    <row r="291" spans="1:10" ht="13.75" customHeight="1" x14ac:dyDescent="0.15">
      <c r="A291" s="5"/>
      <c r="B291" s="105"/>
      <c r="C291" s="5"/>
      <c r="D291" s="5"/>
      <c r="E291" s="5"/>
      <c r="F291" s="5"/>
      <c r="G291" s="5"/>
      <c r="H291" s="5"/>
      <c r="I291" s="5"/>
      <c r="J291" s="5"/>
    </row>
    <row r="292" spans="1:10" ht="13.75" customHeight="1" x14ac:dyDescent="0.15">
      <c r="A292" s="5"/>
      <c r="B292" s="105"/>
      <c r="C292" s="5"/>
      <c r="D292" s="5"/>
      <c r="E292" s="5"/>
      <c r="F292" s="5"/>
      <c r="G292" s="5"/>
      <c r="H292" s="5"/>
      <c r="I292" s="5"/>
      <c r="J292" s="5"/>
    </row>
    <row r="293" spans="1:10" ht="13.75" customHeight="1" x14ac:dyDescent="0.15">
      <c r="A293" s="5"/>
      <c r="B293" s="105"/>
      <c r="C293" s="5"/>
      <c r="D293" s="5"/>
      <c r="E293" s="5"/>
      <c r="F293" s="5"/>
      <c r="G293" s="5"/>
      <c r="H293" s="5"/>
      <c r="I293" s="5"/>
      <c r="J293" s="5"/>
    </row>
    <row r="294" spans="1:10" ht="13.75" customHeight="1" x14ac:dyDescent="0.15">
      <c r="A294" s="5"/>
      <c r="B294" s="105"/>
      <c r="C294" s="5"/>
      <c r="D294" s="5"/>
      <c r="E294" s="5"/>
      <c r="F294" s="5"/>
      <c r="G294" s="5"/>
      <c r="H294" s="5"/>
      <c r="I294" s="5"/>
      <c r="J294" s="5"/>
    </row>
    <row r="295" spans="1:10" ht="13.75" customHeight="1" x14ac:dyDescent="0.15">
      <c r="A295" s="5"/>
      <c r="B295" s="105"/>
      <c r="C295" s="5"/>
      <c r="D295" s="5"/>
      <c r="E295" s="5"/>
      <c r="F295" s="5"/>
      <c r="G295" s="5"/>
      <c r="H295" s="5"/>
      <c r="I295" s="5"/>
      <c r="J295" s="5"/>
    </row>
    <row r="296" spans="1:10" ht="13.75" customHeight="1" x14ac:dyDescent="0.15">
      <c r="A296" s="5"/>
      <c r="B296" s="105"/>
      <c r="C296" s="5"/>
      <c r="D296" s="5"/>
      <c r="E296" s="5"/>
      <c r="F296" s="5"/>
      <c r="G296" s="5"/>
      <c r="H296" s="5"/>
      <c r="I296" s="5"/>
      <c r="J296" s="5"/>
    </row>
    <row r="297" spans="1:10" ht="13.75" customHeight="1" x14ac:dyDescent="0.15">
      <c r="A297" s="5"/>
      <c r="B297" s="105"/>
      <c r="C297" s="5"/>
      <c r="D297" s="5"/>
      <c r="E297" s="5"/>
      <c r="F297" s="5"/>
      <c r="G297" s="5"/>
      <c r="H297" s="5"/>
      <c r="I297" s="5"/>
      <c r="J297" s="5"/>
    </row>
    <row r="298" spans="1:10" ht="13.75" customHeight="1" x14ac:dyDescent="0.15">
      <c r="A298" s="5"/>
      <c r="B298" s="105"/>
      <c r="C298" s="5"/>
      <c r="D298" s="5"/>
      <c r="E298" s="5"/>
      <c r="F298" s="5"/>
      <c r="G298" s="5"/>
      <c r="H298" s="5"/>
      <c r="I298" s="5"/>
      <c r="J298" s="5"/>
    </row>
    <row r="299" spans="1:10" ht="13.75" customHeight="1" x14ac:dyDescent="0.15">
      <c r="A299" s="5"/>
      <c r="B299" s="105"/>
      <c r="C299" s="5"/>
      <c r="D299" s="5"/>
      <c r="E299" s="5"/>
      <c r="F299" s="5"/>
      <c r="G299" s="5"/>
      <c r="H299" s="5"/>
      <c r="I299" s="5"/>
      <c r="J299" s="5"/>
    </row>
    <row r="300" spans="1:10" ht="13.75" customHeight="1" x14ac:dyDescent="0.15">
      <c r="A300" s="5"/>
      <c r="B300" s="105"/>
      <c r="C300" s="5"/>
      <c r="D300" s="5"/>
      <c r="E300" s="5"/>
      <c r="F300" s="5"/>
      <c r="G300" s="5"/>
      <c r="H300" s="5"/>
      <c r="I300" s="5"/>
      <c r="J300" s="5"/>
    </row>
    <row r="301" spans="1:10" ht="13.75" customHeight="1" x14ac:dyDescent="0.15">
      <c r="A301" s="5"/>
      <c r="B301" s="105"/>
      <c r="C301" s="5"/>
      <c r="D301" s="5"/>
      <c r="E301" s="5"/>
      <c r="F301" s="5"/>
      <c r="G301" s="5"/>
      <c r="H301" s="5"/>
      <c r="I301" s="5"/>
      <c r="J301" s="5"/>
    </row>
    <row r="302" spans="1:10" ht="13.75" customHeight="1" x14ac:dyDescent="0.15">
      <c r="A302" s="5"/>
      <c r="B302" s="105"/>
      <c r="C302" s="5"/>
      <c r="D302" s="5"/>
      <c r="E302" s="5"/>
      <c r="F302" s="5"/>
      <c r="G302" s="5"/>
      <c r="H302" s="5"/>
      <c r="I302" s="5"/>
      <c r="J302" s="5"/>
    </row>
    <row r="303" spans="1:10" ht="13.75" customHeight="1" x14ac:dyDescent="0.15">
      <c r="A303" s="5"/>
      <c r="B303" s="105"/>
      <c r="C303" s="5"/>
      <c r="D303" s="5"/>
      <c r="E303" s="5"/>
      <c r="F303" s="5"/>
      <c r="G303" s="5"/>
      <c r="H303" s="5"/>
      <c r="I303" s="5"/>
      <c r="J303" s="5"/>
    </row>
    <row r="304" spans="1:10" ht="13.75" customHeight="1" x14ac:dyDescent="0.15">
      <c r="A304" s="5"/>
      <c r="B304" s="105"/>
      <c r="C304" s="5"/>
      <c r="D304" s="5"/>
      <c r="E304" s="5"/>
      <c r="F304" s="5"/>
      <c r="G304" s="5"/>
      <c r="H304" s="5"/>
      <c r="I304" s="5"/>
      <c r="J304" s="5"/>
    </row>
    <row r="305" spans="1:10" ht="13.75" customHeight="1" x14ac:dyDescent="0.15">
      <c r="A305" s="5"/>
      <c r="B305" s="105"/>
      <c r="C305" s="5"/>
      <c r="D305" s="5"/>
      <c r="E305" s="5"/>
      <c r="F305" s="5"/>
      <c r="G305" s="5"/>
      <c r="H305" s="5"/>
      <c r="I305" s="5"/>
      <c r="J305" s="5"/>
    </row>
    <row r="306" spans="1:10" ht="13.75" customHeight="1" x14ac:dyDescent="0.15">
      <c r="A306" s="5"/>
      <c r="B306" s="105"/>
      <c r="C306" s="5"/>
      <c r="D306" s="5"/>
      <c r="E306" s="5"/>
      <c r="F306" s="5"/>
      <c r="G306" s="5"/>
      <c r="H306" s="5"/>
      <c r="I306" s="5"/>
      <c r="J306" s="5"/>
    </row>
    <row r="307" spans="1:10" ht="13.75" customHeight="1" x14ac:dyDescent="0.15">
      <c r="A307" s="5"/>
      <c r="B307" s="105"/>
      <c r="C307" s="5"/>
      <c r="D307" s="5"/>
      <c r="E307" s="5"/>
      <c r="F307" s="5"/>
      <c r="G307" s="5"/>
      <c r="H307" s="5"/>
      <c r="I307" s="5"/>
      <c r="J307" s="5"/>
    </row>
    <row r="308" spans="1:10" ht="13.75" customHeight="1" x14ac:dyDescent="0.15">
      <c r="A308" s="5"/>
      <c r="B308" s="105"/>
      <c r="C308" s="5"/>
      <c r="D308" s="5"/>
      <c r="E308" s="5"/>
      <c r="F308" s="5"/>
      <c r="G308" s="5"/>
      <c r="H308" s="5"/>
      <c r="I308" s="5"/>
      <c r="J308" s="5"/>
    </row>
    <row r="309" spans="1:10" ht="13.75" customHeight="1" x14ac:dyDescent="0.15">
      <c r="A309" s="5"/>
      <c r="B309" s="105"/>
      <c r="C309" s="5"/>
      <c r="D309" s="5"/>
      <c r="E309" s="5"/>
      <c r="F309" s="5"/>
      <c r="G309" s="5"/>
      <c r="H309" s="5"/>
      <c r="I309" s="5"/>
      <c r="J309" s="5"/>
    </row>
    <row r="310" spans="1:10" ht="13.75" customHeight="1" x14ac:dyDescent="0.15">
      <c r="A310" s="5"/>
      <c r="B310" s="105"/>
      <c r="C310" s="5"/>
      <c r="D310" s="5"/>
      <c r="E310" s="5"/>
      <c r="F310" s="5"/>
      <c r="G310" s="5"/>
      <c r="H310" s="5"/>
      <c r="I310" s="5"/>
      <c r="J310" s="5"/>
    </row>
    <row r="311" spans="1:10" ht="13.75" customHeight="1" x14ac:dyDescent="0.15">
      <c r="A311" s="5"/>
      <c r="B311" s="105"/>
      <c r="C311" s="5"/>
      <c r="D311" s="5"/>
      <c r="E311" s="5"/>
      <c r="F311" s="5"/>
      <c r="G311" s="5"/>
      <c r="H311" s="5"/>
      <c r="I311" s="5"/>
      <c r="J311" s="5"/>
    </row>
    <row r="312" spans="1:10" ht="13.75" customHeight="1" x14ac:dyDescent="0.15">
      <c r="A312" s="5"/>
      <c r="B312" s="105"/>
      <c r="C312" s="5"/>
      <c r="D312" s="5"/>
      <c r="E312" s="5"/>
      <c r="F312" s="5"/>
      <c r="G312" s="5"/>
      <c r="H312" s="5"/>
      <c r="I312" s="5"/>
      <c r="J312" s="5"/>
    </row>
    <row r="313" spans="1:10" ht="13.75" customHeight="1" x14ac:dyDescent="0.15">
      <c r="A313" s="5"/>
      <c r="B313" s="105"/>
      <c r="C313" s="5"/>
      <c r="D313" s="5"/>
      <c r="E313" s="5"/>
      <c r="F313" s="5"/>
      <c r="G313" s="5"/>
      <c r="H313" s="5"/>
      <c r="I313" s="5"/>
      <c r="J313" s="5"/>
    </row>
    <row r="314" spans="1:10" ht="13.75" customHeight="1" x14ac:dyDescent="0.15">
      <c r="A314" s="5"/>
      <c r="B314" s="105"/>
      <c r="C314" s="5"/>
      <c r="D314" s="5"/>
      <c r="E314" s="5"/>
      <c r="F314" s="5"/>
      <c r="G314" s="5"/>
      <c r="H314" s="5"/>
      <c r="I314" s="5"/>
      <c r="J314" s="5"/>
    </row>
    <row r="315" spans="1:10" ht="13.75" customHeight="1" x14ac:dyDescent="0.15">
      <c r="A315" s="5"/>
      <c r="B315" s="105"/>
      <c r="C315" s="5"/>
      <c r="D315" s="5"/>
      <c r="E315" s="5"/>
      <c r="F315" s="5"/>
      <c r="G315" s="5"/>
      <c r="H315" s="5"/>
      <c r="I315" s="5"/>
      <c r="J315" s="5"/>
    </row>
    <row r="316" spans="1:10" ht="13.75" customHeight="1" x14ac:dyDescent="0.15">
      <c r="A316" s="5"/>
      <c r="B316" s="105"/>
      <c r="C316" s="5"/>
      <c r="D316" s="5"/>
      <c r="E316" s="5"/>
      <c r="F316" s="5"/>
      <c r="G316" s="5"/>
      <c r="H316" s="5"/>
      <c r="I316" s="5"/>
      <c r="J316" s="5"/>
    </row>
    <row r="317" spans="1:10" ht="13.75" customHeight="1" x14ac:dyDescent="0.15">
      <c r="A317" s="5"/>
      <c r="B317" s="105"/>
      <c r="C317" s="5"/>
      <c r="D317" s="5"/>
      <c r="E317" s="5"/>
      <c r="F317" s="5"/>
      <c r="G317" s="5"/>
      <c r="H317" s="5"/>
      <c r="I317" s="5"/>
      <c r="J317" s="5"/>
    </row>
    <row r="318" spans="1:10" ht="13.75" customHeight="1" x14ac:dyDescent="0.15">
      <c r="A318" s="5"/>
      <c r="B318" s="105"/>
      <c r="C318" s="5"/>
      <c r="D318" s="5"/>
      <c r="E318" s="5"/>
      <c r="F318" s="5"/>
      <c r="G318" s="5"/>
      <c r="H318" s="5"/>
      <c r="I318" s="5"/>
      <c r="J318" s="5"/>
    </row>
    <row r="319" spans="1:10" ht="13.75" customHeight="1" x14ac:dyDescent="0.15">
      <c r="A319" s="5"/>
      <c r="B319" s="105"/>
      <c r="C319" s="5"/>
      <c r="D319" s="5"/>
      <c r="E319" s="5"/>
      <c r="F319" s="5"/>
      <c r="G319" s="5"/>
      <c r="H319" s="5"/>
      <c r="I319" s="5"/>
      <c r="J319" s="5"/>
    </row>
    <row r="320" spans="1:10" ht="13.75" customHeight="1" x14ac:dyDescent="0.15">
      <c r="A320" s="5"/>
      <c r="B320" s="105"/>
      <c r="C320" s="5"/>
      <c r="D320" s="5"/>
      <c r="E320" s="5"/>
      <c r="F320" s="5"/>
      <c r="G320" s="5"/>
      <c r="H320" s="5"/>
      <c r="I320" s="5"/>
      <c r="J320" s="5"/>
    </row>
    <row r="321" spans="1:10" ht="13.75" customHeight="1" x14ac:dyDescent="0.15">
      <c r="A321" s="5"/>
      <c r="B321" s="105"/>
      <c r="C321" s="5"/>
      <c r="D321" s="5"/>
      <c r="E321" s="5"/>
      <c r="F321" s="5"/>
      <c r="G321" s="5"/>
      <c r="H321" s="5"/>
      <c r="I321" s="5"/>
      <c r="J321" s="5"/>
    </row>
    <row r="322" spans="1:10" ht="13.75" customHeight="1" x14ac:dyDescent="0.15">
      <c r="A322" s="5"/>
      <c r="B322" s="105"/>
      <c r="C322" s="5"/>
      <c r="D322" s="5"/>
      <c r="E322" s="5"/>
      <c r="F322" s="5"/>
      <c r="G322" s="5"/>
      <c r="H322" s="5"/>
      <c r="I322" s="5"/>
      <c r="J322" s="5"/>
    </row>
    <row r="323" spans="1:10" ht="13.75" customHeight="1" x14ac:dyDescent="0.15">
      <c r="A323" s="5"/>
      <c r="B323" s="105"/>
      <c r="C323" s="5"/>
      <c r="D323" s="5"/>
      <c r="E323" s="5"/>
      <c r="F323" s="5"/>
      <c r="G323" s="5"/>
      <c r="H323" s="5"/>
      <c r="I323" s="5"/>
      <c r="J323" s="5"/>
    </row>
    <row r="324" spans="1:10" ht="13.75" customHeight="1" x14ac:dyDescent="0.15">
      <c r="A324" s="5"/>
      <c r="B324" s="105"/>
      <c r="C324" s="5"/>
      <c r="D324" s="5"/>
      <c r="E324" s="5"/>
      <c r="F324" s="5"/>
      <c r="G324" s="5"/>
      <c r="H324" s="5"/>
      <c r="I324" s="5"/>
      <c r="J324" s="5"/>
    </row>
    <row r="325" spans="1:10" ht="13.75" customHeight="1" x14ac:dyDescent="0.15">
      <c r="A325" s="5"/>
      <c r="B325" s="105"/>
      <c r="C325" s="5"/>
      <c r="D325" s="5"/>
      <c r="E325" s="5"/>
      <c r="F325" s="5"/>
      <c r="G325" s="5"/>
      <c r="H325" s="5"/>
      <c r="I325" s="5"/>
      <c r="J325" s="5"/>
    </row>
    <row r="326" spans="1:10" ht="13.75" customHeight="1" x14ac:dyDescent="0.15">
      <c r="A326" s="5"/>
      <c r="B326" s="105"/>
      <c r="C326" s="5"/>
      <c r="D326" s="5"/>
      <c r="E326" s="5"/>
      <c r="F326" s="5"/>
      <c r="G326" s="5"/>
      <c r="H326" s="5"/>
      <c r="I326" s="5"/>
      <c r="J326" s="5"/>
    </row>
    <row r="327" spans="1:10" ht="13.75" customHeight="1" x14ac:dyDescent="0.15">
      <c r="A327" s="5"/>
      <c r="B327" s="105"/>
      <c r="C327" s="5"/>
      <c r="D327" s="5"/>
      <c r="E327" s="5"/>
      <c r="F327" s="5"/>
      <c r="G327" s="5"/>
      <c r="H327" s="5"/>
      <c r="I327" s="5"/>
      <c r="J327" s="5"/>
    </row>
    <row r="328" spans="1:10" ht="13.75" customHeight="1" x14ac:dyDescent="0.15">
      <c r="A328" s="5"/>
      <c r="B328" s="105"/>
      <c r="C328" s="5"/>
      <c r="D328" s="5"/>
      <c r="E328" s="5"/>
      <c r="F328" s="5"/>
      <c r="G328" s="5"/>
      <c r="H328" s="5"/>
      <c r="I328" s="5"/>
      <c r="J328" s="5"/>
    </row>
    <row r="329" spans="1:10" ht="13.75" customHeight="1" x14ac:dyDescent="0.15">
      <c r="A329" s="5"/>
      <c r="B329" s="105"/>
      <c r="C329" s="5"/>
      <c r="D329" s="5"/>
      <c r="E329" s="5"/>
      <c r="F329" s="5"/>
      <c r="G329" s="5"/>
      <c r="H329" s="5"/>
      <c r="I329" s="5"/>
      <c r="J329" s="5"/>
    </row>
    <row r="330" spans="1:10" ht="13.75" customHeight="1" x14ac:dyDescent="0.15">
      <c r="A330" s="5"/>
      <c r="B330" s="105"/>
      <c r="C330" s="5"/>
      <c r="D330" s="5"/>
      <c r="E330" s="5"/>
      <c r="F330" s="5"/>
      <c r="G330" s="5"/>
      <c r="H330" s="5"/>
      <c r="I330" s="5"/>
      <c r="J330" s="5"/>
    </row>
    <row r="331" spans="1:10" ht="13.75" customHeight="1" x14ac:dyDescent="0.15">
      <c r="A331" s="5"/>
      <c r="B331" s="105"/>
      <c r="C331" s="5"/>
      <c r="D331" s="5"/>
      <c r="E331" s="5"/>
      <c r="F331" s="5"/>
      <c r="G331" s="5"/>
      <c r="H331" s="5"/>
      <c r="I331" s="5"/>
      <c r="J331" s="5"/>
    </row>
    <row r="332" spans="1:10" ht="13.75" customHeight="1" x14ac:dyDescent="0.15">
      <c r="A332" s="5"/>
      <c r="B332" s="105"/>
      <c r="C332" s="5"/>
      <c r="D332" s="5"/>
      <c r="E332" s="5"/>
      <c r="F332" s="5"/>
      <c r="G332" s="5"/>
      <c r="H332" s="5"/>
      <c r="I332" s="5"/>
      <c r="J332" s="5"/>
    </row>
    <row r="333" spans="1:10" ht="13.75" customHeight="1" x14ac:dyDescent="0.15">
      <c r="A333" s="5"/>
      <c r="B333" s="105"/>
      <c r="C333" s="5"/>
      <c r="D333" s="5"/>
      <c r="E333" s="5"/>
      <c r="F333" s="5"/>
      <c r="G333" s="5"/>
      <c r="H333" s="5"/>
      <c r="I333" s="5"/>
      <c r="J333" s="5"/>
    </row>
    <row r="334" spans="1:10" ht="13.75" customHeight="1" x14ac:dyDescent="0.15">
      <c r="A334" s="5"/>
      <c r="B334" s="105"/>
      <c r="C334" s="5"/>
      <c r="D334" s="5"/>
      <c r="E334" s="5"/>
      <c r="F334" s="5"/>
      <c r="G334" s="5"/>
      <c r="H334" s="5"/>
      <c r="I334" s="5"/>
      <c r="J334" s="5"/>
    </row>
    <row r="335" spans="1:10" ht="13.75" customHeight="1" x14ac:dyDescent="0.15">
      <c r="A335" s="5"/>
      <c r="B335" s="105"/>
      <c r="C335" s="5"/>
      <c r="D335" s="5"/>
      <c r="E335" s="5"/>
      <c r="F335" s="5"/>
      <c r="G335" s="5"/>
      <c r="H335" s="5"/>
      <c r="I335" s="5"/>
      <c r="J335" s="5"/>
    </row>
    <row r="336" spans="1:10" ht="13.75" customHeight="1" x14ac:dyDescent="0.15">
      <c r="A336" s="5"/>
      <c r="B336" s="105"/>
      <c r="C336" s="5"/>
      <c r="D336" s="5"/>
      <c r="E336" s="5"/>
      <c r="F336" s="5"/>
      <c r="G336" s="5"/>
      <c r="H336" s="5"/>
      <c r="I336" s="5"/>
      <c r="J336" s="5"/>
    </row>
    <row r="337" spans="1:10" ht="13.75" customHeight="1" x14ac:dyDescent="0.15">
      <c r="A337" s="5"/>
      <c r="B337" s="105"/>
      <c r="C337" s="5"/>
      <c r="D337" s="5"/>
      <c r="E337" s="5"/>
      <c r="F337" s="5"/>
      <c r="G337" s="5"/>
      <c r="H337" s="5"/>
      <c r="I337" s="5"/>
      <c r="J337" s="5"/>
    </row>
    <row r="338" spans="1:10" ht="13.75" customHeight="1" x14ac:dyDescent="0.15">
      <c r="A338" s="5"/>
      <c r="B338" s="105"/>
      <c r="C338" s="5"/>
      <c r="D338" s="5"/>
      <c r="E338" s="5"/>
      <c r="F338" s="5"/>
      <c r="G338" s="5"/>
      <c r="H338" s="5"/>
      <c r="I338" s="5"/>
      <c r="J338" s="5"/>
    </row>
    <row r="339" spans="1:10" ht="13.75" customHeight="1" x14ac:dyDescent="0.15">
      <c r="A339" s="5"/>
      <c r="B339" s="105"/>
      <c r="C339" s="5"/>
      <c r="D339" s="5"/>
      <c r="E339" s="5"/>
      <c r="F339" s="5"/>
      <c r="G339" s="5"/>
      <c r="H339" s="5"/>
      <c r="I339" s="5"/>
      <c r="J339" s="5"/>
    </row>
    <row r="340" spans="1:10" ht="13.75" customHeight="1" x14ac:dyDescent="0.15">
      <c r="A340" s="5"/>
      <c r="B340" s="105"/>
      <c r="C340" s="5"/>
      <c r="D340" s="5"/>
      <c r="E340" s="5"/>
      <c r="F340" s="5"/>
      <c r="G340" s="5"/>
      <c r="H340" s="5"/>
      <c r="I340" s="5"/>
      <c r="J340" s="5"/>
    </row>
    <row r="341" spans="1:10" ht="13.75" customHeight="1" x14ac:dyDescent="0.15">
      <c r="A341" s="5"/>
      <c r="B341" s="105"/>
      <c r="C341" s="5"/>
      <c r="D341" s="5"/>
      <c r="E341" s="5"/>
      <c r="F341" s="5"/>
      <c r="G341" s="5"/>
      <c r="H341" s="5"/>
      <c r="I341" s="5"/>
      <c r="J341" s="5"/>
    </row>
    <row r="342" spans="1:10" ht="13.75" customHeight="1" x14ac:dyDescent="0.15">
      <c r="A342" s="5"/>
      <c r="B342" s="105"/>
      <c r="C342" s="5"/>
      <c r="D342" s="5"/>
      <c r="E342" s="5"/>
      <c r="F342" s="5"/>
      <c r="G342" s="5"/>
      <c r="H342" s="5"/>
      <c r="I342" s="5"/>
      <c r="J342" s="5"/>
    </row>
    <row r="343" spans="1:10" ht="13.75" customHeight="1" x14ac:dyDescent="0.15">
      <c r="A343" s="5"/>
      <c r="B343" s="105"/>
      <c r="C343" s="5"/>
      <c r="D343" s="5"/>
      <c r="E343" s="5"/>
      <c r="F343" s="5"/>
      <c r="G343" s="5"/>
      <c r="H343" s="5"/>
      <c r="I343" s="5"/>
      <c r="J343" s="5"/>
    </row>
    <row r="344" spans="1:10" ht="13.75" customHeight="1" x14ac:dyDescent="0.15">
      <c r="A344" s="5"/>
      <c r="B344" s="105"/>
      <c r="C344" s="5"/>
      <c r="D344" s="5"/>
      <c r="E344" s="5"/>
      <c r="F344" s="5"/>
      <c r="G344" s="5"/>
      <c r="H344" s="5"/>
      <c r="I344" s="5"/>
      <c r="J344" s="5"/>
    </row>
    <row r="345" spans="1:10" ht="13.75" customHeight="1" x14ac:dyDescent="0.15">
      <c r="A345" s="5"/>
      <c r="B345" s="105"/>
      <c r="C345" s="5"/>
      <c r="D345" s="5"/>
      <c r="E345" s="5"/>
      <c r="F345" s="5"/>
      <c r="G345" s="5"/>
      <c r="H345" s="5"/>
      <c r="I345" s="5"/>
      <c r="J345" s="5"/>
    </row>
    <row r="346" spans="1:10" ht="13.75" customHeight="1" x14ac:dyDescent="0.15">
      <c r="A346" s="5"/>
      <c r="B346" s="105"/>
      <c r="C346" s="5"/>
      <c r="D346" s="5"/>
      <c r="E346" s="5"/>
      <c r="F346" s="5"/>
      <c r="G346" s="5"/>
      <c r="H346" s="5"/>
      <c r="I346" s="5"/>
      <c r="J346" s="5"/>
    </row>
    <row r="347" spans="1:10" ht="13.75" customHeight="1" x14ac:dyDescent="0.15">
      <c r="A347" s="5"/>
      <c r="B347" s="105"/>
      <c r="C347" s="5"/>
      <c r="D347" s="5"/>
      <c r="E347" s="5"/>
      <c r="F347" s="5"/>
      <c r="G347" s="5"/>
      <c r="H347" s="5"/>
      <c r="I347" s="5"/>
      <c r="J347" s="5"/>
    </row>
    <row r="348" spans="1:10" ht="13.75" customHeight="1" x14ac:dyDescent="0.15">
      <c r="A348" s="5"/>
      <c r="B348" s="105"/>
      <c r="C348" s="5"/>
      <c r="D348" s="5"/>
      <c r="E348" s="5"/>
      <c r="F348" s="5"/>
      <c r="G348" s="5"/>
      <c r="H348" s="5"/>
      <c r="I348" s="5"/>
      <c r="J348" s="5"/>
    </row>
    <row r="349" spans="1:10" ht="13.75" customHeight="1" x14ac:dyDescent="0.15">
      <c r="A349" s="5"/>
      <c r="B349" s="105"/>
      <c r="C349" s="5"/>
      <c r="D349" s="5"/>
      <c r="E349" s="5"/>
      <c r="F349" s="5"/>
      <c r="G349" s="5"/>
      <c r="H349" s="5"/>
      <c r="I349" s="5"/>
      <c r="J349" s="5"/>
    </row>
    <row r="350" spans="1:10" ht="13.75" customHeight="1" x14ac:dyDescent="0.15">
      <c r="A350" s="5"/>
      <c r="B350" s="105"/>
      <c r="C350" s="5"/>
      <c r="D350" s="5"/>
      <c r="E350" s="5"/>
      <c r="F350" s="5"/>
      <c r="G350" s="5"/>
      <c r="H350" s="5"/>
      <c r="I350" s="5"/>
      <c r="J350" s="5"/>
    </row>
    <row r="351" spans="1:10" ht="13.75" customHeight="1" x14ac:dyDescent="0.15">
      <c r="A351" s="5"/>
      <c r="B351" s="105"/>
      <c r="C351" s="5"/>
      <c r="D351" s="5"/>
      <c r="E351" s="5"/>
      <c r="F351" s="5"/>
      <c r="G351" s="5"/>
      <c r="H351" s="5"/>
      <c r="I351" s="5"/>
      <c r="J351" s="5"/>
    </row>
    <row r="352" spans="1:10" ht="13.75" customHeight="1" x14ac:dyDescent="0.15">
      <c r="A352" s="5"/>
      <c r="B352" s="105"/>
      <c r="C352" s="5"/>
      <c r="D352" s="5"/>
      <c r="E352" s="5"/>
      <c r="F352" s="5"/>
      <c r="G352" s="5"/>
      <c r="H352" s="5"/>
      <c r="I352" s="5"/>
      <c r="J352" s="5"/>
    </row>
    <row r="353" spans="1:10" ht="13.75" customHeight="1" x14ac:dyDescent="0.15">
      <c r="A353" s="5"/>
      <c r="B353" s="105"/>
      <c r="C353" s="5"/>
      <c r="D353" s="5"/>
      <c r="E353" s="5"/>
      <c r="F353" s="5"/>
      <c r="G353" s="5"/>
      <c r="H353" s="5"/>
      <c r="I353" s="5"/>
      <c r="J353" s="5"/>
    </row>
    <row r="354" spans="1:10" ht="13.75" customHeight="1" x14ac:dyDescent="0.15">
      <c r="A354" s="5"/>
      <c r="B354" s="105"/>
      <c r="C354" s="5"/>
      <c r="D354" s="5"/>
      <c r="E354" s="5"/>
      <c r="F354" s="5"/>
      <c r="G354" s="5"/>
      <c r="H354" s="5"/>
      <c r="I354" s="5"/>
      <c r="J354" s="5"/>
    </row>
    <row r="355" spans="1:10" ht="13.75" customHeight="1" x14ac:dyDescent="0.15">
      <c r="A355" s="5"/>
      <c r="B355" s="105"/>
      <c r="C355" s="5"/>
      <c r="D355" s="5"/>
      <c r="E355" s="5"/>
      <c r="F355" s="5"/>
      <c r="G355" s="5"/>
      <c r="H355" s="5"/>
      <c r="I355" s="5"/>
      <c r="J355" s="5"/>
    </row>
    <row r="356" spans="1:10" ht="13.75" customHeight="1" x14ac:dyDescent="0.15">
      <c r="A356" s="5"/>
      <c r="B356" s="105"/>
      <c r="C356" s="5"/>
      <c r="D356" s="5"/>
      <c r="E356" s="5"/>
      <c r="F356" s="5"/>
      <c r="G356" s="5"/>
      <c r="H356" s="5"/>
      <c r="I356" s="5"/>
      <c r="J356" s="5"/>
    </row>
    <row r="357" spans="1:10" ht="13.75" customHeight="1" x14ac:dyDescent="0.15">
      <c r="A357" s="5"/>
      <c r="B357" s="105"/>
      <c r="C357" s="5"/>
      <c r="D357" s="5"/>
      <c r="E357" s="5"/>
      <c r="F357" s="5"/>
      <c r="G357" s="5"/>
      <c r="H357" s="5"/>
      <c r="I357" s="5"/>
      <c r="J357" s="5"/>
    </row>
    <row r="358" spans="1:10" ht="13.75" customHeight="1" x14ac:dyDescent="0.15">
      <c r="A358" s="5"/>
      <c r="B358" s="105"/>
      <c r="C358" s="5"/>
      <c r="D358" s="5"/>
      <c r="E358" s="5"/>
      <c r="F358" s="5"/>
      <c r="G358" s="5"/>
      <c r="H358" s="5"/>
      <c r="I358" s="5"/>
      <c r="J358" s="5"/>
    </row>
    <row r="359" spans="1:10" ht="13.75" customHeight="1" x14ac:dyDescent="0.15">
      <c r="A359" s="5"/>
      <c r="B359" s="105"/>
      <c r="C359" s="5"/>
      <c r="D359" s="5"/>
      <c r="E359" s="5"/>
      <c r="F359" s="5"/>
      <c r="G359" s="5"/>
      <c r="H359" s="5"/>
      <c r="I359" s="5"/>
      <c r="J359" s="5"/>
    </row>
    <row r="360" spans="1:10" ht="13.75" customHeight="1" x14ac:dyDescent="0.15">
      <c r="A360" s="5"/>
      <c r="B360" s="105"/>
      <c r="C360" s="5"/>
      <c r="D360" s="5"/>
      <c r="E360" s="5"/>
      <c r="F360" s="5"/>
      <c r="G360" s="5"/>
      <c r="H360" s="5"/>
      <c r="I360" s="5"/>
      <c r="J360" s="5"/>
    </row>
    <row r="361" spans="1:10" ht="13.75" customHeight="1" x14ac:dyDescent="0.15">
      <c r="A361" s="5"/>
      <c r="B361" s="105"/>
      <c r="C361" s="5"/>
      <c r="D361" s="5"/>
      <c r="E361" s="5"/>
      <c r="F361" s="5"/>
      <c r="G361" s="5"/>
      <c r="H361" s="5"/>
      <c r="I361" s="5"/>
      <c r="J361" s="5"/>
    </row>
    <row r="362" spans="1:10" ht="13.75" customHeight="1" x14ac:dyDescent="0.15">
      <c r="A362" s="5"/>
      <c r="B362" s="105"/>
      <c r="C362" s="5"/>
      <c r="D362" s="5"/>
      <c r="E362" s="5"/>
      <c r="F362" s="5"/>
      <c r="G362" s="5"/>
      <c r="H362" s="5"/>
      <c r="I362" s="5"/>
      <c r="J362" s="5"/>
    </row>
    <row r="363" spans="1:10" ht="13.75" customHeight="1" x14ac:dyDescent="0.15">
      <c r="A363" s="5"/>
      <c r="B363" s="105"/>
      <c r="C363" s="5"/>
      <c r="D363" s="5"/>
      <c r="E363" s="5"/>
      <c r="F363" s="5"/>
      <c r="G363" s="5"/>
      <c r="H363" s="5"/>
      <c r="I363" s="5"/>
      <c r="J363" s="5"/>
    </row>
    <row r="364" spans="1:10" ht="13.75" customHeight="1" x14ac:dyDescent="0.15">
      <c r="A364" s="5"/>
      <c r="B364" s="105"/>
      <c r="C364" s="5"/>
      <c r="D364" s="5"/>
      <c r="E364" s="5"/>
      <c r="F364" s="5"/>
      <c r="G364" s="5"/>
      <c r="H364" s="5"/>
      <c r="I364" s="5"/>
      <c r="J364" s="5"/>
    </row>
    <row r="365" spans="1:10" ht="13.75" customHeight="1" x14ac:dyDescent="0.15">
      <c r="A365" s="5"/>
      <c r="B365" s="105"/>
      <c r="C365" s="5"/>
      <c r="D365" s="5"/>
      <c r="E365" s="5"/>
      <c r="F365" s="5"/>
      <c r="G365" s="5"/>
      <c r="H365" s="5"/>
      <c r="I365" s="5"/>
      <c r="J365" s="5"/>
    </row>
    <row r="366" spans="1:10" ht="13.75" customHeight="1" x14ac:dyDescent="0.15">
      <c r="A366" s="5"/>
      <c r="B366" s="105"/>
      <c r="C366" s="5"/>
      <c r="D366" s="5"/>
      <c r="E366" s="5"/>
      <c r="F366" s="5"/>
      <c r="G366" s="5"/>
      <c r="H366" s="5"/>
      <c r="I366" s="5"/>
      <c r="J366" s="5"/>
    </row>
    <row r="367" spans="1:10" ht="13.75" customHeight="1" x14ac:dyDescent="0.15">
      <c r="A367" s="5"/>
      <c r="B367" s="105"/>
      <c r="C367" s="5"/>
      <c r="D367" s="5"/>
      <c r="E367" s="5"/>
      <c r="F367" s="5"/>
      <c r="G367" s="5"/>
      <c r="H367" s="5"/>
      <c r="I367" s="5"/>
      <c r="J367" s="5"/>
    </row>
    <row r="368" spans="1:10" ht="13.75" customHeight="1" x14ac:dyDescent="0.15">
      <c r="A368" s="5"/>
      <c r="B368" s="105"/>
      <c r="C368" s="5"/>
      <c r="D368" s="5"/>
      <c r="E368" s="5"/>
      <c r="F368" s="5"/>
      <c r="G368" s="5"/>
      <c r="H368" s="5"/>
      <c r="I368" s="5"/>
      <c r="J368" s="5"/>
    </row>
    <row r="369" spans="1:10" ht="13.75" customHeight="1" x14ac:dyDescent="0.15">
      <c r="A369" s="5"/>
      <c r="B369" s="105"/>
      <c r="C369" s="5"/>
      <c r="D369" s="5"/>
      <c r="E369" s="5"/>
      <c r="F369" s="5"/>
      <c r="G369" s="5"/>
      <c r="H369" s="5"/>
      <c r="I369" s="5"/>
      <c r="J369" s="5"/>
    </row>
    <row r="370" spans="1:10" ht="13.75" customHeight="1" x14ac:dyDescent="0.15">
      <c r="A370" s="5"/>
      <c r="B370" s="105"/>
      <c r="C370" s="5"/>
      <c r="D370" s="5"/>
      <c r="E370" s="5"/>
      <c r="F370" s="5"/>
      <c r="G370" s="5"/>
      <c r="H370" s="5"/>
      <c r="I370" s="5"/>
      <c r="J370" s="5"/>
    </row>
    <row r="371" spans="1:10" ht="13.75" customHeight="1" x14ac:dyDescent="0.15">
      <c r="A371" s="5"/>
      <c r="B371" s="105"/>
      <c r="C371" s="5"/>
      <c r="D371" s="5"/>
      <c r="E371" s="5"/>
      <c r="F371" s="5"/>
      <c r="G371" s="5"/>
      <c r="H371" s="5"/>
      <c r="I371" s="5"/>
      <c r="J371" s="5"/>
    </row>
    <row r="372" spans="1:10" ht="13.75" customHeight="1" x14ac:dyDescent="0.15">
      <c r="A372" s="5"/>
      <c r="B372" s="105"/>
      <c r="C372" s="5"/>
      <c r="D372" s="5"/>
      <c r="E372" s="5"/>
      <c r="F372" s="5"/>
      <c r="G372" s="5"/>
      <c r="H372" s="5"/>
      <c r="I372" s="5"/>
      <c r="J372" s="5"/>
    </row>
    <row r="373" spans="1:10" ht="13.75" customHeight="1" x14ac:dyDescent="0.15">
      <c r="A373" s="5"/>
      <c r="B373" s="105"/>
      <c r="C373" s="5"/>
      <c r="D373" s="5"/>
      <c r="E373" s="5"/>
      <c r="F373" s="5"/>
      <c r="G373" s="5"/>
      <c r="H373" s="5"/>
      <c r="I373" s="5"/>
      <c r="J373" s="5"/>
    </row>
    <row r="374" spans="1:10" ht="13.75" customHeight="1" x14ac:dyDescent="0.15">
      <c r="A374" s="5"/>
      <c r="B374" s="105"/>
      <c r="C374" s="5"/>
      <c r="D374" s="5"/>
      <c r="E374" s="5"/>
      <c r="F374" s="5"/>
      <c r="G374" s="5"/>
      <c r="H374" s="5"/>
      <c r="I374" s="5"/>
      <c r="J374" s="5"/>
    </row>
    <row r="375" spans="1:10" ht="13.75" customHeight="1" x14ac:dyDescent="0.15">
      <c r="A375" s="5"/>
      <c r="B375" s="105"/>
      <c r="C375" s="5"/>
      <c r="D375" s="5"/>
      <c r="E375" s="5"/>
      <c r="F375" s="5"/>
      <c r="G375" s="5"/>
      <c r="H375" s="5"/>
      <c r="I375" s="5"/>
      <c r="J375" s="5"/>
    </row>
    <row r="376" spans="1:10" ht="13.75" customHeight="1" x14ac:dyDescent="0.15">
      <c r="A376" s="5"/>
      <c r="B376" s="105"/>
      <c r="C376" s="5"/>
      <c r="D376" s="5"/>
      <c r="E376" s="5"/>
      <c r="F376" s="5"/>
      <c r="G376" s="5"/>
      <c r="H376" s="5"/>
      <c r="I376" s="5"/>
      <c r="J376" s="5"/>
    </row>
    <row r="377" spans="1:10" ht="13.75" customHeight="1" x14ac:dyDescent="0.15">
      <c r="A377" s="5"/>
      <c r="B377" s="105"/>
      <c r="C377" s="5"/>
      <c r="D377" s="5"/>
      <c r="E377" s="5"/>
      <c r="F377" s="5"/>
      <c r="G377" s="5"/>
      <c r="H377" s="5"/>
      <c r="I377" s="5"/>
      <c r="J377" s="5"/>
    </row>
    <row r="378" spans="1:10" ht="13.75" customHeight="1" x14ac:dyDescent="0.15">
      <c r="A378" s="5"/>
      <c r="B378" s="105"/>
      <c r="C378" s="5"/>
      <c r="D378" s="5"/>
      <c r="E378" s="5"/>
      <c r="F378" s="5"/>
      <c r="G378" s="5"/>
      <c r="H378" s="5"/>
      <c r="I378" s="5"/>
      <c r="J378" s="5"/>
    </row>
    <row r="379" spans="1:10" ht="13.75" customHeight="1" x14ac:dyDescent="0.15">
      <c r="A379" s="5"/>
      <c r="B379" s="105"/>
      <c r="C379" s="5"/>
      <c r="D379" s="5"/>
      <c r="E379" s="5"/>
      <c r="F379" s="5"/>
      <c r="G379" s="5"/>
      <c r="H379" s="5"/>
      <c r="I379" s="5"/>
      <c r="J379" s="5"/>
    </row>
    <row r="380" spans="1:10" ht="13.75" customHeight="1" x14ac:dyDescent="0.15">
      <c r="A380" s="5"/>
      <c r="B380" s="105"/>
      <c r="C380" s="5"/>
      <c r="D380" s="5"/>
      <c r="E380" s="5"/>
      <c r="F380" s="5"/>
      <c r="G380" s="5"/>
      <c r="H380" s="5"/>
      <c r="I380" s="5"/>
      <c r="J380" s="5"/>
    </row>
    <row r="381" spans="1:10" ht="13.75" customHeight="1" x14ac:dyDescent="0.15">
      <c r="A381" s="5"/>
      <c r="B381" s="105"/>
      <c r="C381" s="5"/>
      <c r="D381" s="5"/>
      <c r="E381" s="5"/>
      <c r="F381" s="5"/>
      <c r="G381" s="5"/>
      <c r="H381" s="5"/>
      <c r="I381" s="5"/>
      <c r="J381" s="5"/>
    </row>
    <row r="382" spans="1:10" ht="13.75" customHeight="1" x14ac:dyDescent="0.15">
      <c r="A382" s="5"/>
      <c r="B382" s="105"/>
      <c r="C382" s="5"/>
      <c r="D382" s="5"/>
      <c r="E382" s="5"/>
      <c r="F382" s="5"/>
      <c r="G382" s="5"/>
      <c r="H382" s="5"/>
      <c r="I382" s="5"/>
      <c r="J382" s="5"/>
    </row>
    <row r="383" spans="1:10" ht="13.75" customHeight="1" x14ac:dyDescent="0.15">
      <c r="A383" s="5"/>
      <c r="B383" s="105"/>
      <c r="C383" s="5"/>
      <c r="D383" s="5"/>
      <c r="E383" s="5"/>
      <c r="F383" s="5"/>
      <c r="G383" s="5"/>
      <c r="H383" s="5"/>
      <c r="I383" s="5"/>
      <c r="J383" s="5"/>
    </row>
    <row r="384" spans="1:10" ht="13.75" customHeight="1" x14ac:dyDescent="0.15">
      <c r="A384" s="5"/>
      <c r="B384" s="105"/>
      <c r="C384" s="5"/>
      <c r="D384" s="5"/>
      <c r="E384" s="5"/>
      <c r="F384" s="5"/>
      <c r="G384" s="5"/>
      <c r="H384" s="5"/>
      <c r="I384" s="5"/>
      <c r="J384" s="5"/>
    </row>
    <row r="385" spans="1:10" ht="13.75" customHeight="1" x14ac:dyDescent="0.15">
      <c r="A385" s="5"/>
      <c r="B385" s="105"/>
      <c r="C385" s="5"/>
      <c r="D385" s="5"/>
      <c r="E385" s="5"/>
      <c r="F385" s="5"/>
      <c r="G385" s="5"/>
      <c r="H385" s="5"/>
      <c r="I385" s="5"/>
      <c r="J385" s="5"/>
    </row>
    <row r="386" spans="1:10" ht="13.75" customHeight="1" x14ac:dyDescent="0.15">
      <c r="A386" s="5"/>
      <c r="B386" s="105"/>
      <c r="C386" s="5"/>
      <c r="D386" s="5"/>
      <c r="E386" s="5"/>
      <c r="F386" s="5"/>
      <c r="G386" s="5"/>
      <c r="H386" s="5"/>
      <c r="I386" s="5"/>
      <c r="J386" s="5"/>
    </row>
    <row r="387" spans="1:10" ht="13.75" customHeight="1" x14ac:dyDescent="0.15">
      <c r="A387" s="5"/>
      <c r="B387" s="105"/>
      <c r="C387" s="5"/>
      <c r="D387" s="5"/>
      <c r="E387" s="5"/>
      <c r="F387" s="5"/>
      <c r="G387" s="5"/>
      <c r="H387" s="5"/>
      <c r="I387" s="5"/>
      <c r="J387" s="5"/>
    </row>
    <row r="388" spans="1:10" ht="13.75" customHeight="1" x14ac:dyDescent="0.15">
      <c r="A388" s="5"/>
      <c r="B388" s="105"/>
      <c r="C388" s="5"/>
      <c r="D388" s="5"/>
      <c r="E388" s="5"/>
      <c r="F388" s="5"/>
      <c r="G388" s="5"/>
      <c r="H388" s="5"/>
      <c r="I388" s="5"/>
      <c r="J388" s="5"/>
    </row>
    <row r="389" spans="1:10" ht="13.75" customHeight="1" x14ac:dyDescent="0.15">
      <c r="A389" s="5"/>
      <c r="B389" s="105"/>
      <c r="C389" s="5"/>
      <c r="D389" s="5"/>
      <c r="E389" s="5"/>
      <c r="F389" s="5"/>
      <c r="G389" s="5"/>
      <c r="H389" s="5"/>
      <c r="I389" s="5"/>
      <c r="J389" s="5"/>
    </row>
    <row r="390" spans="1:10" ht="13.75" customHeight="1" x14ac:dyDescent="0.15">
      <c r="A390" s="5"/>
      <c r="B390" s="105"/>
      <c r="C390" s="5"/>
      <c r="D390" s="5"/>
      <c r="E390" s="5"/>
      <c r="F390" s="5"/>
      <c r="G390" s="5"/>
      <c r="H390" s="5"/>
      <c r="I390" s="5"/>
      <c r="J390" s="5"/>
    </row>
    <row r="391" spans="1:10" ht="13.75" customHeight="1" x14ac:dyDescent="0.15">
      <c r="A391" s="5"/>
      <c r="B391" s="105"/>
      <c r="C391" s="5"/>
      <c r="D391" s="5"/>
      <c r="E391" s="5"/>
      <c r="F391" s="5"/>
      <c r="G391" s="5"/>
      <c r="H391" s="5"/>
      <c r="I391" s="5"/>
      <c r="J391" s="5"/>
    </row>
    <row r="392" spans="1:10" ht="13.75" customHeight="1" x14ac:dyDescent="0.15">
      <c r="A392" s="5"/>
      <c r="B392" s="105"/>
      <c r="C392" s="5"/>
      <c r="D392" s="5"/>
      <c r="E392" s="5"/>
      <c r="F392" s="5"/>
      <c r="G392" s="5"/>
      <c r="H392" s="5"/>
      <c r="I392" s="5"/>
      <c r="J392" s="5"/>
    </row>
    <row r="393" spans="1:10" ht="13.75" customHeight="1" x14ac:dyDescent="0.15">
      <c r="A393" s="5"/>
      <c r="B393" s="105"/>
      <c r="C393" s="5"/>
      <c r="D393" s="5"/>
      <c r="E393" s="5"/>
      <c r="F393" s="5"/>
      <c r="G393" s="5"/>
      <c r="H393" s="5"/>
      <c r="I393" s="5"/>
      <c r="J393" s="5"/>
    </row>
    <row r="394" spans="1:10" ht="13.75" customHeight="1" x14ac:dyDescent="0.15">
      <c r="A394" s="5"/>
      <c r="B394" s="105"/>
      <c r="C394" s="5"/>
      <c r="D394" s="5"/>
      <c r="E394" s="5"/>
      <c r="F394" s="5"/>
      <c r="G394" s="5"/>
      <c r="H394" s="5"/>
      <c r="I394" s="5"/>
      <c r="J394" s="5"/>
    </row>
    <row r="395" spans="1:10" ht="13.75" customHeight="1" x14ac:dyDescent="0.15">
      <c r="A395" s="5"/>
      <c r="B395" s="105"/>
      <c r="C395" s="5"/>
      <c r="D395" s="5"/>
      <c r="E395" s="5"/>
      <c r="F395" s="5"/>
      <c r="G395" s="5"/>
      <c r="H395" s="5"/>
      <c r="I395" s="5"/>
      <c r="J395" s="5"/>
    </row>
    <row r="396" spans="1:10" ht="13.75" customHeight="1" x14ac:dyDescent="0.15">
      <c r="A396" s="5"/>
      <c r="B396" s="105"/>
      <c r="C396" s="5"/>
      <c r="D396" s="5"/>
      <c r="E396" s="5"/>
      <c r="F396" s="5"/>
      <c r="G396" s="5"/>
      <c r="H396" s="5"/>
      <c r="I396" s="5"/>
      <c r="J396" s="5"/>
    </row>
    <row r="397" spans="1:10" ht="13.75" customHeight="1" x14ac:dyDescent="0.15">
      <c r="A397" s="5"/>
      <c r="B397" s="105"/>
      <c r="C397" s="5"/>
      <c r="D397" s="5"/>
      <c r="E397" s="5"/>
      <c r="F397" s="5"/>
      <c r="G397" s="5"/>
      <c r="H397" s="5"/>
      <c r="I397" s="5"/>
      <c r="J397" s="5"/>
    </row>
    <row r="398" spans="1:10" ht="13.75" customHeight="1" x14ac:dyDescent="0.15">
      <c r="A398" s="5"/>
      <c r="B398" s="105"/>
      <c r="C398" s="5"/>
      <c r="D398" s="5"/>
      <c r="E398" s="5"/>
      <c r="F398" s="5"/>
      <c r="G398" s="5"/>
      <c r="H398" s="5"/>
      <c r="I398" s="5"/>
      <c r="J398" s="5"/>
    </row>
    <row r="399" spans="1:10" ht="13.75" customHeight="1" x14ac:dyDescent="0.15">
      <c r="A399" s="5"/>
      <c r="B399" s="105"/>
      <c r="C399" s="5"/>
      <c r="D399" s="5"/>
      <c r="E399" s="5"/>
      <c r="F399" s="5"/>
      <c r="G399" s="5"/>
      <c r="H399" s="5"/>
      <c r="I399" s="5"/>
      <c r="J399" s="5"/>
    </row>
    <row r="400" spans="1:10" ht="13.75" customHeight="1" x14ac:dyDescent="0.15">
      <c r="A400" s="5"/>
      <c r="B400" s="105"/>
      <c r="C400" s="5"/>
      <c r="D400" s="5"/>
      <c r="E400" s="5"/>
      <c r="F400" s="5"/>
      <c r="G400" s="5"/>
      <c r="H400" s="5"/>
      <c r="I400" s="5"/>
      <c r="J400" s="5"/>
    </row>
    <row r="401" spans="1:10" ht="13.75" customHeight="1" x14ac:dyDescent="0.15">
      <c r="A401" s="5"/>
      <c r="B401" s="105"/>
      <c r="C401" s="5"/>
      <c r="D401" s="5"/>
      <c r="E401" s="5"/>
      <c r="F401" s="5"/>
      <c r="G401" s="5"/>
      <c r="H401" s="5"/>
      <c r="I401" s="5"/>
      <c r="J401" s="5"/>
    </row>
    <row r="402" spans="1:10" ht="13.75" customHeight="1" x14ac:dyDescent="0.15">
      <c r="A402" s="5"/>
      <c r="B402" s="105"/>
      <c r="C402" s="5"/>
      <c r="D402" s="5"/>
      <c r="E402" s="5"/>
      <c r="F402" s="5"/>
      <c r="G402" s="5"/>
      <c r="H402" s="5"/>
      <c r="I402" s="5"/>
      <c r="J402" s="5"/>
    </row>
    <row r="403" spans="1:10" ht="13.75" customHeight="1" x14ac:dyDescent="0.15">
      <c r="A403" s="5"/>
      <c r="B403" s="105"/>
      <c r="C403" s="5"/>
      <c r="D403" s="5"/>
      <c r="E403" s="5"/>
      <c r="F403" s="5"/>
      <c r="G403" s="5"/>
      <c r="H403" s="5"/>
      <c r="I403" s="5"/>
      <c r="J403" s="5"/>
    </row>
    <row r="404" spans="1:10" ht="13.75" customHeight="1" x14ac:dyDescent="0.15">
      <c r="A404" s="5"/>
      <c r="B404" s="105"/>
      <c r="C404" s="5"/>
      <c r="D404" s="5"/>
      <c r="E404" s="5"/>
      <c r="F404" s="5"/>
      <c r="G404" s="5"/>
      <c r="H404" s="5"/>
      <c r="I404" s="5"/>
      <c r="J404" s="5"/>
    </row>
    <row r="405" spans="1:10" ht="13.75" customHeight="1" x14ac:dyDescent="0.15">
      <c r="A405" s="5"/>
      <c r="B405" s="105"/>
      <c r="C405" s="5"/>
      <c r="D405" s="5"/>
      <c r="E405" s="5"/>
      <c r="F405" s="5"/>
      <c r="G405" s="5"/>
      <c r="H405" s="5"/>
      <c r="I405" s="5"/>
      <c r="J405" s="5"/>
    </row>
    <row r="406" spans="1:10" ht="13.75" customHeight="1" x14ac:dyDescent="0.15">
      <c r="A406" s="5"/>
      <c r="B406" s="105"/>
      <c r="C406" s="5"/>
      <c r="D406" s="5"/>
      <c r="E406" s="5"/>
      <c r="F406" s="5"/>
      <c r="G406" s="5"/>
      <c r="H406" s="5"/>
      <c r="I406" s="5"/>
      <c r="J406" s="5"/>
    </row>
    <row r="407" spans="1:10" ht="13.75" customHeight="1" x14ac:dyDescent="0.15">
      <c r="A407" s="5"/>
      <c r="B407" s="105"/>
      <c r="C407" s="5"/>
      <c r="D407" s="5"/>
      <c r="E407" s="5"/>
      <c r="F407" s="5"/>
      <c r="G407" s="5"/>
      <c r="H407" s="5"/>
      <c r="I407" s="5"/>
      <c r="J407" s="5"/>
    </row>
    <row r="408" spans="1:10" ht="13.75" customHeight="1" x14ac:dyDescent="0.15">
      <c r="A408" s="5"/>
      <c r="B408" s="105"/>
      <c r="C408" s="5"/>
      <c r="D408" s="5"/>
      <c r="E408" s="5"/>
      <c r="F408" s="5"/>
      <c r="G408" s="5"/>
      <c r="H408" s="5"/>
      <c r="I408" s="5"/>
      <c r="J408" s="5"/>
    </row>
    <row r="409" spans="1:10" ht="13.75" customHeight="1" x14ac:dyDescent="0.15">
      <c r="A409" s="5"/>
      <c r="B409" s="105"/>
      <c r="C409" s="5"/>
      <c r="D409" s="5"/>
      <c r="E409" s="5"/>
      <c r="F409" s="5"/>
      <c r="G409" s="5"/>
      <c r="H409" s="5"/>
      <c r="I409" s="5"/>
      <c r="J409" s="5"/>
    </row>
    <row r="410" spans="1:10" ht="13.75" customHeight="1" x14ac:dyDescent="0.15">
      <c r="A410" s="5"/>
      <c r="B410" s="105"/>
      <c r="C410" s="5"/>
      <c r="D410" s="5"/>
      <c r="E410" s="5"/>
      <c r="F410" s="5"/>
      <c r="G410" s="5"/>
      <c r="H410" s="5"/>
      <c r="I410" s="5"/>
      <c r="J410" s="5"/>
    </row>
    <row r="411" spans="1:10" ht="13.75" customHeight="1" x14ac:dyDescent="0.15">
      <c r="A411" s="5"/>
      <c r="B411" s="105"/>
      <c r="C411" s="5"/>
      <c r="D411" s="5"/>
      <c r="E411" s="5"/>
      <c r="F411" s="5"/>
      <c r="G411" s="5"/>
      <c r="H411" s="5"/>
      <c r="I411" s="5"/>
      <c r="J411" s="5"/>
    </row>
    <row r="412" spans="1:10" ht="13.75" customHeight="1" x14ac:dyDescent="0.15">
      <c r="A412" s="5"/>
      <c r="B412" s="105"/>
      <c r="C412" s="5"/>
      <c r="D412" s="5"/>
      <c r="E412" s="5"/>
      <c r="F412" s="5"/>
      <c r="G412" s="5"/>
      <c r="H412" s="5"/>
      <c r="I412" s="5"/>
      <c r="J412" s="5"/>
    </row>
    <row r="413" spans="1:10" ht="13.75" customHeight="1" x14ac:dyDescent="0.15">
      <c r="A413" s="5"/>
      <c r="B413" s="105"/>
      <c r="C413" s="5"/>
      <c r="D413" s="5"/>
      <c r="E413" s="5"/>
      <c r="F413" s="5"/>
      <c r="G413" s="5"/>
      <c r="H413" s="5"/>
      <c r="I413" s="5"/>
      <c r="J413" s="5"/>
    </row>
    <row r="414" spans="1:10" ht="13.75" customHeight="1" x14ac:dyDescent="0.15">
      <c r="A414" s="5"/>
      <c r="B414" s="105"/>
      <c r="C414" s="5"/>
      <c r="D414" s="5"/>
      <c r="E414" s="5"/>
      <c r="F414" s="5"/>
      <c r="G414" s="5"/>
      <c r="H414" s="5"/>
      <c r="I414" s="5"/>
      <c r="J414" s="5"/>
    </row>
    <row r="415" spans="1:10" ht="13.75" customHeight="1" x14ac:dyDescent="0.15">
      <c r="A415" s="5"/>
      <c r="B415" s="105"/>
      <c r="C415" s="5"/>
      <c r="D415" s="5"/>
      <c r="E415" s="5"/>
      <c r="F415" s="5"/>
      <c r="G415" s="5"/>
      <c r="H415" s="5"/>
      <c r="I415" s="5"/>
      <c r="J415" s="5"/>
    </row>
    <row r="416" spans="1:10" ht="13.75" customHeight="1" x14ac:dyDescent="0.15">
      <c r="A416" s="5"/>
      <c r="B416" s="105"/>
      <c r="C416" s="5"/>
      <c r="D416" s="5"/>
      <c r="E416" s="5"/>
      <c r="F416" s="5"/>
      <c r="G416" s="5"/>
      <c r="H416" s="5"/>
      <c r="I416" s="5"/>
      <c r="J416" s="5"/>
    </row>
    <row r="417" spans="1:10" ht="13.75" customHeight="1" x14ac:dyDescent="0.15">
      <c r="A417" s="5"/>
      <c r="B417" s="105"/>
      <c r="C417" s="5"/>
      <c r="D417" s="5"/>
      <c r="E417" s="5"/>
      <c r="F417" s="5"/>
      <c r="G417" s="5"/>
      <c r="H417" s="5"/>
      <c r="I417" s="5"/>
      <c r="J417" s="5"/>
    </row>
    <row r="418" spans="1:10" ht="13.75" customHeight="1" x14ac:dyDescent="0.15">
      <c r="A418" s="5"/>
      <c r="B418" s="105"/>
      <c r="C418" s="5"/>
      <c r="D418" s="5"/>
      <c r="E418" s="5"/>
      <c r="F418" s="5"/>
      <c r="G418" s="5"/>
      <c r="H418" s="5"/>
      <c r="I418" s="5"/>
      <c r="J418" s="5"/>
    </row>
    <row r="419" spans="1:10" ht="13.75" customHeight="1" x14ac:dyDescent="0.15">
      <c r="A419" s="5"/>
      <c r="B419" s="105"/>
      <c r="C419" s="5"/>
      <c r="D419" s="5"/>
      <c r="E419" s="5"/>
      <c r="F419" s="5"/>
      <c r="G419" s="5"/>
      <c r="H419" s="5"/>
      <c r="I419" s="5"/>
      <c r="J419" s="5"/>
    </row>
    <row r="420" spans="1:10" ht="13.75" customHeight="1" x14ac:dyDescent="0.15">
      <c r="A420" s="5"/>
      <c r="B420" s="105"/>
      <c r="C420" s="5"/>
      <c r="D420" s="5"/>
      <c r="E420" s="5"/>
      <c r="F420" s="5"/>
      <c r="G420" s="5"/>
      <c r="H420" s="5"/>
      <c r="I420" s="5"/>
      <c r="J420" s="5"/>
    </row>
    <row r="421" spans="1:10" ht="13.75" customHeight="1" x14ac:dyDescent="0.15">
      <c r="A421" s="5"/>
      <c r="B421" s="105"/>
      <c r="C421" s="5"/>
      <c r="D421" s="5"/>
      <c r="E421" s="5"/>
      <c r="F421" s="5"/>
      <c r="G421" s="5"/>
      <c r="H421" s="5"/>
      <c r="I421" s="5"/>
      <c r="J421" s="5"/>
    </row>
    <row r="422" spans="1:10" ht="13.75" customHeight="1" x14ac:dyDescent="0.15">
      <c r="A422" s="5"/>
      <c r="B422" s="105"/>
      <c r="C422" s="5"/>
      <c r="D422" s="5"/>
      <c r="E422" s="5"/>
      <c r="F422" s="5"/>
      <c r="G422" s="5"/>
      <c r="H422" s="5"/>
      <c r="I422" s="5"/>
      <c r="J422" s="5"/>
    </row>
    <row r="423" spans="1:10" ht="13.75" customHeight="1" x14ac:dyDescent="0.15">
      <c r="A423" s="5"/>
      <c r="B423" s="105"/>
      <c r="C423" s="5"/>
      <c r="D423" s="5"/>
      <c r="E423" s="5"/>
      <c r="F423" s="5"/>
      <c r="G423" s="5"/>
      <c r="H423" s="5"/>
      <c r="I423" s="5"/>
      <c r="J423" s="5"/>
    </row>
    <row r="424" spans="1:10" ht="13.75" customHeight="1" x14ac:dyDescent="0.15">
      <c r="A424" s="5"/>
      <c r="B424" s="105"/>
      <c r="C424" s="5"/>
      <c r="D424" s="5"/>
      <c r="E424" s="5"/>
      <c r="F424" s="5"/>
      <c r="G424" s="5"/>
      <c r="H424" s="5"/>
      <c r="I424" s="5"/>
      <c r="J424" s="5"/>
    </row>
    <row r="425" spans="1:10" ht="13.75" customHeight="1" x14ac:dyDescent="0.15">
      <c r="A425" s="5"/>
      <c r="B425" s="105"/>
      <c r="C425" s="5"/>
      <c r="D425" s="5"/>
      <c r="E425" s="5"/>
      <c r="F425" s="5"/>
      <c r="G425" s="5"/>
      <c r="H425" s="5"/>
      <c r="I425" s="5"/>
      <c r="J425" s="5"/>
    </row>
    <row r="426" spans="1:10" ht="13.75" customHeight="1" x14ac:dyDescent="0.15">
      <c r="A426" s="5"/>
      <c r="B426" s="105"/>
      <c r="C426" s="5"/>
      <c r="D426" s="5"/>
      <c r="E426" s="5"/>
      <c r="F426" s="5"/>
      <c r="G426" s="5"/>
      <c r="H426" s="5"/>
      <c r="I426" s="5"/>
      <c r="J426" s="5"/>
    </row>
    <row r="427" spans="1:10" ht="13.75" customHeight="1" x14ac:dyDescent="0.15">
      <c r="A427" s="5"/>
      <c r="B427" s="105"/>
      <c r="C427" s="5"/>
      <c r="D427" s="5"/>
      <c r="E427" s="5"/>
      <c r="F427" s="5"/>
      <c r="G427" s="5"/>
      <c r="H427" s="5"/>
      <c r="I427" s="5"/>
      <c r="J427" s="5"/>
    </row>
    <row r="428" spans="1:10" ht="13.75" customHeight="1" x14ac:dyDescent="0.15">
      <c r="A428" s="5"/>
      <c r="B428" s="105"/>
      <c r="C428" s="5"/>
      <c r="D428" s="5"/>
      <c r="E428" s="5"/>
      <c r="F428" s="5"/>
      <c r="G428" s="5"/>
      <c r="H428" s="5"/>
      <c r="I428" s="5"/>
      <c r="J428" s="5"/>
    </row>
    <row r="429" spans="1:10" ht="13.75" customHeight="1" x14ac:dyDescent="0.15">
      <c r="A429" s="5"/>
      <c r="B429" s="105"/>
      <c r="C429" s="5"/>
      <c r="D429" s="5"/>
      <c r="E429" s="5"/>
      <c r="F429" s="5"/>
      <c r="G429" s="5"/>
      <c r="H429" s="5"/>
      <c r="I429" s="5"/>
      <c r="J429" s="5"/>
    </row>
    <row r="430" spans="1:10" ht="13.75" customHeight="1" x14ac:dyDescent="0.15">
      <c r="A430" s="5"/>
      <c r="B430" s="105"/>
      <c r="C430" s="5"/>
      <c r="D430" s="5"/>
      <c r="E430" s="5"/>
      <c r="F430" s="5"/>
      <c r="G430" s="5"/>
      <c r="H430" s="5"/>
      <c r="I430" s="5"/>
      <c r="J430" s="5"/>
    </row>
    <row r="431" spans="1:10" ht="13.75" customHeight="1" x14ac:dyDescent="0.15">
      <c r="A431" s="5"/>
      <c r="B431" s="105"/>
      <c r="C431" s="5"/>
      <c r="D431" s="5"/>
      <c r="E431" s="5"/>
      <c r="F431" s="5"/>
      <c r="G431" s="5"/>
      <c r="H431" s="5"/>
      <c r="I431" s="5"/>
      <c r="J431" s="5"/>
    </row>
    <row r="432" spans="1:10" ht="13.75" customHeight="1" x14ac:dyDescent="0.15">
      <c r="A432" s="5"/>
      <c r="B432" s="105"/>
      <c r="C432" s="5"/>
      <c r="D432" s="5"/>
      <c r="E432" s="5"/>
      <c r="F432" s="5"/>
      <c r="G432" s="5"/>
      <c r="H432" s="5"/>
      <c r="I432" s="5"/>
      <c r="J432" s="5"/>
    </row>
    <row r="433" spans="1:10" ht="13.75" customHeight="1" x14ac:dyDescent="0.15">
      <c r="A433" s="5"/>
      <c r="B433" s="105"/>
      <c r="C433" s="5"/>
      <c r="D433" s="5"/>
      <c r="E433" s="5"/>
      <c r="F433" s="5"/>
      <c r="G433" s="5"/>
      <c r="H433" s="5"/>
      <c r="I433" s="5"/>
      <c r="J433" s="5"/>
    </row>
    <row r="434" spans="1:10" ht="13.75" customHeight="1" x14ac:dyDescent="0.15">
      <c r="A434" s="5"/>
      <c r="B434" s="105"/>
      <c r="C434" s="5"/>
      <c r="D434" s="5"/>
      <c r="E434" s="5"/>
      <c r="F434" s="5"/>
      <c r="G434" s="5"/>
      <c r="H434" s="5"/>
      <c r="I434" s="5"/>
      <c r="J434" s="5"/>
    </row>
    <row r="435" spans="1:10" ht="13.75" customHeight="1" x14ac:dyDescent="0.15">
      <c r="A435" s="5"/>
      <c r="B435" s="105"/>
      <c r="C435" s="5"/>
      <c r="D435" s="5"/>
      <c r="E435" s="5"/>
      <c r="F435" s="5"/>
      <c r="G435" s="5"/>
      <c r="H435" s="5"/>
      <c r="I435" s="5"/>
      <c r="J435" s="5"/>
    </row>
    <row r="436" spans="1:10" ht="13.75" customHeight="1" x14ac:dyDescent="0.15">
      <c r="A436" s="5"/>
      <c r="B436" s="105"/>
      <c r="C436" s="5"/>
      <c r="D436" s="5"/>
      <c r="E436" s="5"/>
      <c r="F436" s="5"/>
      <c r="G436" s="5"/>
      <c r="H436" s="5"/>
      <c r="I436" s="5"/>
      <c r="J436" s="5"/>
    </row>
    <row r="437" spans="1:10" ht="13.75" customHeight="1" x14ac:dyDescent="0.15">
      <c r="A437" s="5"/>
      <c r="B437" s="105"/>
      <c r="C437" s="5"/>
      <c r="D437" s="5"/>
      <c r="E437" s="5"/>
      <c r="F437" s="5"/>
      <c r="G437" s="5"/>
      <c r="H437" s="5"/>
      <c r="I437" s="5"/>
      <c r="J437" s="5"/>
    </row>
    <row r="438" spans="1:10" ht="13.75" customHeight="1" x14ac:dyDescent="0.15">
      <c r="A438" s="5"/>
      <c r="B438" s="105"/>
      <c r="C438" s="5"/>
      <c r="D438" s="5"/>
      <c r="E438" s="5"/>
      <c r="F438" s="5"/>
      <c r="G438" s="5"/>
      <c r="H438" s="5"/>
      <c r="I438" s="5"/>
      <c r="J438" s="5"/>
    </row>
    <row r="439" spans="1:10" ht="13.75" customHeight="1" x14ac:dyDescent="0.15">
      <c r="A439" s="5"/>
      <c r="B439" s="105"/>
      <c r="C439" s="5"/>
      <c r="D439" s="5"/>
      <c r="E439" s="5"/>
      <c r="F439" s="5"/>
      <c r="G439" s="5"/>
      <c r="H439" s="5"/>
      <c r="I439" s="5"/>
      <c r="J439" s="5"/>
    </row>
    <row r="440" spans="1:10" ht="13.75" customHeight="1" x14ac:dyDescent="0.15">
      <c r="A440" s="5"/>
      <c r="B440" s="105"/>
      <c r="C440" s="5"/>
      <c r="D440" s="5"/>
      <c r="E440" s="5"/>
      <c r="F440" s="5"/>
      <c r="G440" s="5"/>
      <c r="H440" s="5"/>
      <c r="I440" s="5"/>
      <c r="J440" s="5"/>
    </row>
    <row r="441" spans="1:10" ht="13.75" customHeight="1" x14ac:dyDescent="0.15">
      <c r="A441" s="5"/>
      <c r="B441" s="105"/>
      <c r="C441" s="5"/>
      <c r="D441" s="5"/>
      <c r="E441" s="5"/>
      <c r="F441" s="5"/>
      <c r="G441" s="5"/>
      <c r="H441" s="5"/>
      <c r="I441" s="5"/>
      <c r="J441" s="5"/>
    </row>
    <row r="442" spans="1:10" ht="13.75" customHeight="1" x14ac:dyDescent="0.15">
      <c r="A442" s="5"/>
      <c r="B442" s="105"/>
      <c r="C442" s="5"/>
      <c r="D442" s="5"/>
      <c r="E442" s="5"/>
      <c r="F442" s="5"/>
      <c r="G442" s="5"/>
      <c r="H442" s="5"/>
      <c r="I442" s="5"/>
      <c r="J442" s="5"/>
    </row>
    <row r="443" spans="1:10" ht="13.75" customHeight="1" x14ac:dyDescent="0.15">
      <c r="A443" s="5"/>
      <c r="B443" s="105"/>
      <c r="C443" s="5"/>
      <c r="D443" s="5"/>
      <c r="E443" s="5"/>
      <c r="F443" s="5"/>
      <c r="G443" s="5"/>
      <c r="H443" s="5"/>
      <c r="I443" s="5"/>
      <c r="J443" s="5"/>
    </row>
    <row r="444" spans="1:10" ht="13.75" customHeight="1" x14ac:dyDescent="0.15">
      <c r="A444" s="5"/>
      <c r="B444" s="105"/>
      <c r="C444" s="5"/>
      <c r="D444" s="5"/>
      <c r="E444" s="5"/>
      <c r="F444" s="5"/>
      <c r="G444" s="5"/>
      <c r="H444" s="5"/>
      <c r="I444" s="5"/>
      <c r="J444" s="5"/>
    </row>
    <row r="445" spans="1:10" ht="13.75" customHeight="1" x14ac:dyDescent="0.15">
      <c r="A445" s="5"/>
      <c r="B445" s="105"/>
      <c r="C445" s="5"/>
      <c r="D445" s="5"/>
      <c r="E445" s="5"/>
      <c r="F445" s="5"/>
      <c r="G445" s="5"/>
      <c r="H445" s="5"/>
      <c r="I445" s="5"/>
      <c r="J445" s="5"/>
    </row>
    <row r="446" spans="1:10" ht="13.75" customHeight="1" x14ac:dyDescent="0.15">
      <c r="A446" s="5"/>
      <c r="B446" s="105"/>
      <c r="C446" s="5"/>
      <c r="D446" s="5"/>
      <c r="E446" s="5"/>
      <c r="F446" s="5"/>
      <c r="G446" s="5"/>
      <c r="H446" s="5"/>
      <c r="I446" s="5"/>
      <c r="J446" s="5"/>
    </row>
    <row r="447" spans="1:10" ht="13.75" customHeight="1" x14ac:dyDescent="0.15">
      <c r="A447" s="5"/>
      <c r="B447" s="105"/>
      <c r="C447" s="5"/>
      <c r="D447" s="5"/>
      <c r="E447" s="5"/>
      <c r="F447" s="5"/>
      <c r="G447" s="5"/>
      <c r="H447" s="5"/>
      <c r="I447" s="5"/>
      <c r="J447" s="5"/>
    </row>
    <row r="448" spans="1:10" ht="13.75" customHeight="1" x14ac:dyDescent="0.15">
      <c r="A448" s="5"/>
      <c r="B448" s="105"/>
      <c r="C448" s="5"/>
      <c r="D448" s="5"/>
      <c r="E448" s="5"/>
      <c r="F448" s="5"/>
      <c r="G448" s="5"/>
      <c r="H448" s="5"/>
      <c r="I448" s="5"/>
      <c r="J448" s="5"/>
    </row>
    <row r="449" spans="1:10" ht="13.75" customHeight="1" x14ac:dyDescent="0.15">
      <c r="A449" s="5"/>
      <c r="B449" s="105"/>
      <c r="C449" s="5"/>
      <c r="D449" s="5"/>
      <c r="E449" s="5"/>
      <c r="F449" s="5"/>
      <c r="G449" s="5"/>
      <c r="H449" s="5"/>
      <c r="I449" s="5"/>
      <c r="J449" s="5"/>
    </row>
    <row r="450" spans="1:10" ht="13.75" customHeight="1" x14ac:dyDescent="0.15">
      <c r="A450" s="5"/>
      <c r="B450" s="105"/>
      <c r="C450" s="5"/>
      <c r="D450" s="5"/>
      <c r="E450" s="5"/>
      <c r="F450" s="5"/>
      <c r="G450" s="5"/>
      <c r="H450" s="5"/>
      <c r="I450" s="5"/>
      <c r="J450" s="5"/>
    </row>
    <row r="451" spans="1:10" ht="13.75" customHeight="1" x14ac:dyDescent="0.15">
      <c r="A451" s="5"/>
      <c r="B451" s="105"/>
      <c r="C451" s="5"/>
      <c r="D451" s="5"/>
      <c r="E451" s="5"/>
      <c r="F451" s="5"/>
      <c r="G451" s="5"/>
      <c r="H451" s="5"/>
      <c r="I451" s="5"/>
      <c r="J451" s="5"/>
    </row>
    <row r="452" spans="1:10" ht="13.75" customHeight="1" x14ac:dyDescent="0.15">
      <c r="A452" s="5"/>
      <c r="B452" s="105"/>
      <c r="C452" s="5"/>
      <c r="D452" s="5"/>
      <c r="E452" s="5"/>
      <c r="F452" s="5"/>
      <c r="G452" s="5"/>
      <c r="H452" s="5"/>
      <c r="I452" s="5"/>
      <c r="J452" s="5"/>
    </row>
    <row r="453" spans="1:10" ht="13.75" customHeight="1" x14ac:dyDescent="0.15">
      <c r="A453" s="5"/>
      <c r="B453" s="105"/>
      <c r="C453" s="5"/>
      <c r="D453" s="5"/>
      <c r="E453" s="5"/>
      <c r="F453" s="5"/>
      <c r="G453" s="5"/>
      <c r="H453" s="5"/>
      <c r="I453" s="5"/>
      <c r="J453" s="5"/>
    </row>
    <row r="454" spans="1:10" ht="13.75" customHeight="1" x14ac:dyDescent="0.15">
      <c r="A454" s="5"/>
      <c r="B454" s="105"/>
      <c r="C454" s="5"/>
      <c r="D454" s="5"/>
      <c r="E454" s="5"/>
      <c r="F454" s="5"/>
      <c r="G454" s="5"/>
      <c r="H454" s="5"/>
      <c r="I454" s="5"/>
      <c r="J454" s="5"/>
    </row>
    <row r="455" spans="1:10" ht="13.75" customHeight="1" x14ac:dyDescent="0.15">
      <c r="A455" s="5"/>
      <c r="B455" s="105"/>
      <c r="C455" s="5"/>
      <c r="D455" s="5"/>
      <c r="E455" s="5"/>
      <c r="F455" s="5"/>
      <c r="G455" s="5"/>
      <c r="H455" s="5"/>
      <c r="I455" s="5"/>
      <c r="J455" s="5"/>
    </row>
    <row r="456" spans="1:10" ht="13.75" customHeight="1" x14ac:dyDescent="0.15">
      <c r="A456" s="5"/>
      <c r="B456" s="105"/>
      <c r="C456" s="5"/>
      <c r="D456" s="5"/>
      <c r="E456" s="5"/>
      <c r="F456" s="5"/>
      <c r="G456" s="5"/>
      <c r="H456" s="5"/>
      <c r="I456" s="5"/>
      <c r="J456" s="5"/>
    </row>
    <row r="457" spans="1:10" ht="13.75" customHeight="1" x14ac:dyDescent="0.15">
      <c r="A457" s="5"/>
      <c r="B457" s="105"/>
      <c r="C457" s="5"/>
      <c r="D457" s="5"/>
      <c r="E457" s="5"/>
      <c r="F457" s="5"/>
      <c r="G457" s="5"/>
      <c r="H457" s="5"/>
      <c r="I457" s="5"/>
      <c r="J457" s="5"/>
    </row>
    <row r="458" spans="1:10" ht="13.75" customHeight="1" x14ac:dyDescent="0.15">
      <c r="A458" s="5"/>
      <c r="B458" s="105"/>
      <c r="C458" s="5"/>
      <c r="D458" s="5"/>
      <c r="E458" s="5"/>
      <c r="F458" s="5"/>
      <c r="G458" s="5"/>
      <c r="H458" s="5"/>
      <c r="I458" s="5"/>
      <c r="J458" s="5"/>
    </row>
    <row r="459" spans="1:10" ht="13.75" customHeight="1" x14ac:dyDescent="0.15">
      <c r="A459" s="5"/>
      <c r="B459" s="105"/>
      <c r="C459" s="5"/>
      <c r="D459" s="5"/>
      <c r="E459" s="5"/>
      <c r="F459" s="5"/>
      <c r="G459" s="5"/>
      <c r="H459" s="5"/>
      <c r="I459" s="5"/>
      <c r="J459" s="5"/>
    </row>
    <row r="460" spans="1:10" ht="13.75" customHeight="1" x14ac:dyDescent="0.15">
      <c r="A460" s="5"/>
      <c r="B460" s="105"/>
      <c r="C460" s="5"/>
      <c r="D460" s="5"/>
      <c r="E460" s="5"/>
      <c r="F460" s="5"/>
      <c r="G460" s="5"/>
      <c r="H460" s="5"/>
      <c r="I460" s="5"/>
      <c r="J460" s="5"/>
    </row>
    <row r="461" spans="1:10" ht="13.75" customHeight="1" x14ac:dyDescent="0.15">
      <c r="A461" s="5"/>
      <c r="B461" s="105"/>
      <c r="C461" s="5"/>
      <c r="D461" s="5"/>
      <c r="E461" s="5"/>
      <c r="F461" s="5"/>
      <c r="G461" s="5"/>
      <c r="H461" s="5"/>
      <c r="I461" s="5"/>
      <c r="J461" s="5"/>
    </row>
    <row r="462" spans="1:10" ht="13.75" customHeight="1" x14ac:dyDescent="0.15">
      <c r="A462" s="5"/>
      <c r="B462" s="105"/>
      <c r="C462" s="5"/>
      <c r="D462" s="5"/>
      <c r="E462" s="5"/>
      <c r="F462" s="5"/>
      <c r="G462" s="5"/>
      <c r="H462" s="5"/>
      <c r="I462" s="5"/>
      <c r="J462" s="5"/>
    </row>
    <row r="463" spans="1:10" ht="13.75" customHeight="1" x14ac:dyDescent="0.15">
      <c r="A463" s="5"/>
      <c r="B463" s="105"/>
      <c r="C463" s="5"/>
      <c r="D463" s="5"/>
      <c r="E463" s="5"/>
      <c r="F463" s="5"/>
      <c r="G463" s="5"/>
      <c r="H463" s="5"/>
      <c r="I463" s="5"/>
      <c r="J463" s="5"/>
    </row>
    <row r="464" spans="1:10" ht="13.75" customHeight="1" x14ac:dyDescent="0.15">
      <c r="A464" s="5"/>
      <c r="B464" s="105"/>
      <c r="C464" s="5"/>
      <c r="D464" s="5"/>
      <c r="E464" s="5"/>
      <c r="F464" s="5"/>
      <c r="G464" s="5"/>
      <c r="H464" s="5"/>
      <c r="I464" s="5"/>
      <c r="J464" s="5"/>
    </row>
    <row r="465" spans="1:10" ht="13.75" customHeight="1" x14ac:dyDescent="0.15">
      <c r="A465" s="5"/>
      <c r="B465" s="105"/>
      <c r="C465" s="5"/>
      <c r="D465" s="5"/>
      <c r="E465" s="5"/>
      <c r="F465" s="5"/>
      <c r="G465" s="5"/>
      <c r="H465" s="5"/>
      <c r="I465" s="5"/>
      <c r="J465" s="5"/>
    </row>
    <row r="466" spans="1:10" ht="13.75" customHeight="1" x14ac:dyDescent="0.15">
      <c r="A466" s="5"/>
      <c r="B466" s="105"/>
      <c r="C466" s="5"/>
      <c r="D466" s="5"/>
      <c r="E466" s="5"/>
      <c r="F466" s="5"/>
      <c r="G466" s="5"/>
      <c r="H466" s="5"/>
      <c r="I466" s="5"/>
      <c r="J466" s="5"/>
    </row>
    <row r="467" spans="1:10" ht="13.75" customHeight="1" x14ac:dyDescent="0.15">
      <c r="A467" s="5"/>
      <c r="B467" s="105"/>
      <c r="C467" s="5"/>
      <c r="D467" s="5"/>
      <c r="E467" s="5"/>
      <c r="F467" s="5"/>
      <c r="G467" s="5"/>
      <c r="H467" s="5"/>
      <c r="I467" s="5"/>
      <c r="J467" s="5"/>
    </row>
    <row r="468" spans="1:10" ht="13.75" customHeight="1" x14ac:dyDescent="0.15">
      <c r="A468" s="5"/>
      <c r="B468" s="105"/>
      <c r="C468" s="5"/>
      <c r="D468" s="5"/>
      <c r="E468" s="5"/>
      <c r="F468" s="5"/>
      <c r="G468" s="5"/>
      <c r="H468" s="5"/>
      <c r="I468" s="5"/>
      <c r="J468" s="5"/>
    </row>
    <row r="469" spans="1:10" ht="13.75" customHeight="1" x14ac:dyDescent="0.15">
      <c r="A469" s="5"/>
      <c r="B469" s="105"/>
      <c r="C469" s="5"/>
      <c r="D469" s="5"/>
      <c r="E469" s="5"/>
      <c r="F469" s="5"/>
      <c r="G469" s="5"/>
      <c r="H469" s="5"/>
      <c r="I469" s="5"/>
      <c r="J469" s="5"/>
    </row>
    <row r="470" spans="1:10" ht="13.75" customHeight="1" x14ac:dyDescent="0.15">
      <c r="A470" s="5"/>
      <c r="B470" s="105"/>
      <c r="C470" s="5"/>
      <c r="D470" s="5"/>
      <c r="E470" s="5"/>
      <c r="F470" s="5"/>
      <c r="G470" s="5"/>
      <c r="H470" s="5"/>
      <c r="I470" s="5"/>
      <c r="J470" s="5"/>
    </row>
    <row r="471" spans="1:10" ht="13.75" customHeight="1" x14ac:dyDescent="0.15">
      <c r="A471" s="5"/>
      <c r="B471" s="105"/>
      <c r="C471" s="5"/>
      <c r="D471" s="5"/>
      <c r="E471" s="5"/>
      <c r="F471" s="5"/>
      <c r="G471" s="5"/>
      <c r="H471" s="5"/>
      <c r="I471" s="5"/>
      <c r="J471" s="5"/>
    </row>
    <row r="472" spans="1:10" ht="13.75" customHeight="1" x14ac:dyDescent="0.15">
      <c r="A472" s="5"/>
      <c r="B472" s="105"/>
      <c r="C472" s="5"/>
      <c r="D472" s="5"/>
      <c r="E472" s="5"/>
      <c r="F472" s="5"/>
      <c r="G472" s="5"/>
      <c r="H472" s="5"/>
      <c r="I472" s="5"/>
      <c r="J472" s="5"/>
    </row>
    <row r="473" spans="1:10" ht="13.75" customHeight="1" x14ac:dyDescent="0.15">
      <c r="A473" s="5"/>
      <c r="B473" s="105"/>
      <c r="C473" s="5"/>
      <c r="D473" s="5"/>
      <c r="E473" s="5"/>
      <c r="F473" s="5"/>
      <c r="G473" s="5"/>
      <c r="H473" s="5"/>
      <c r="I473" s="5"/>
      <c r="J473" s="5"/>
    </row>
    <row r="474" spans="1:10" ht="13.75" customHeight="1" x14ac:dyDescent="0.15">
      <c r="A474" s="5"/>
      <c r="B474" s="105"/>
      <c r="C474" s="5"/>
      <c r="D474" s="5"/>
      <c r="E474" s="5"/>
      <c r="F474" s="5"/>
      <c r="G474" s="5"/>
      <c r="H474" s="5"/>
      <c r="I474" s="5"/>
      <c r="J474" s="5"/>
    </row>
    <row r="475" spans="1:10" ht="13.75" customHeight="1" x14ac:dyDescent="0.15">
      <c r="A475" s="5"/>
      <c r="B475" s="105"/>
      <c r="C475" s="5"/>
      <c r="D475" s="5"/>
      <c r="E475" s="5"/>
      <c r="F475" s="5"/>
      <c r="G475" s="5"/>
      <c r="H475" s="5"/>
      <c r="I475" s="5"/>
      <c r="J475" s="5"/>
    </row>
    <row r="476" spans="1:10" ht="13.75" customHeight="1" x14ac:dyDescent="0.15">
      <c r="A476" s="5"/>
      <c r="B476" s="105"/>
      <c r="C476" s="5"/>
      <c r="D476" s="5"/>
      <c r="E476" s="5"/>
      <c r="F476" s="5"/>
      <c r="G476" s="5"/>
      <c r="H476" s="5"/>
      <c r="I476" s="5"/>
      <c r="J476" s="5"/>
    </row>
  </sheetData>
  <pageMargins left="0.7" right="0.7" top="0.75" bottom="0.75" header="0.3" footer="0.3"/>
  <pageSetup orientation="portrait"/>
  <headerFooter>
    <oddFooter>&amp;C&amp;"Helvetica Neue,Regular"&amp;12&amp;K000000&amp;P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showGridLines="0" workbookViewId="0"/>
  </sheetViews>
  <sheetFormatPr baseColWidth="10" defaultColWidth="9.1640625" defaultRowHeight="15.75" customHeight="1" x14ac:dyDescent="0.15"/>
  <cols>
    <col min="1" max="1" width="22.1640625" style="51" customWidth="1"/>
    <col min="2" max="2" width="6.6640625" style="51" customWidth="1"/>
    <col min="3" max="3" width="9.6640625" style="51" customWidth="1"/>
    <col min="4" max="4" width="17" style="51" customWidth="1"/>
    <col min="5" max="5" width="2.6640625" style="51" customWidth="1"/>
    <col min="6" max="6" width="9.1640625" style="51" customWidth="1"/>
    <col min="7" max="16384" width="9.1640625" style="51"/>
  </cols>
  <sheetData>
    <row r="1" spans="1:5" ht="17" customHeight="1" x14ac:dyDescent="0.2">
      <c r="A1" s="478" t="str">
        <f>Input!G28</f>
        <v>Bluegrass Water Operating Company, LLC</v>
      </c>
      <c r="B1" s="479"/>
      <c r="C1" s="479"/>
      <c r="D1" s="479"/>
      <c r="E1" s="479"/>
    </row>
    <row r="2" spans="1:5" ht="17" customHeight="1" x14ac:dyDescent="0.2">
      <c r="A2" s="482" t="s">
        <v>81</v>
      </c>
      <c r="B2" s="483"/>
      <c r="C2" s="483"/>
      <c r="D2" s="483"/>
      <c r="E2" s="483"/>
    </row>
    <row r="3" spans="1:5" ht="17" customHeight="1" x14ac:dyDescent="0.2">
      <c r="A3" s="478" t="str">
        <f>Input!I31</f>
        <v>Proxy Group of Seven Water Companies</v>
      </c>
      <c r="B3" s="479"/>
      <c r="C3" s="479"/>
      <c r="D3" s="479"/>
      <c r="E3" s="479"/>
    </row>
    <row r="4" spans="1:5" ht="13.75" customHeight="1" x14ac:dyDescent="0.15">
      <c r="A4" s="5"/>
      <c r="B4" s="5"/>
      <c r="C4" s="5"/>
      <c r="D4" s="5"/>
      <c r="E4" s="5"/>
    </row>
    <row r="5" spans="1:5" ht="51.75" customHeight="1" x14ac:dyDescent="0.2">
      <c r="A5" s="5"/>
      <c r="B5" s="5"/>
      <c r="C5" s="5"/>
      <c r="D5" s="480" t="str">
        <f>A3</f>
        <v>Proxy Group of Seven Water Companies</v>
      </c>
      <c r="E5" s="481"/>
    </row>
    <row r="6" spans="1:5" ht="48.75" customHeight="1" x14ac:dyDescent="0.15">
      <c r="A6" s="25" t="s">
        <v>82</v>
      </c>
      <c r="B6" s="5"/>
      <c r="C6" s="5"/>
      <c r="D6" s="50">
        <f>IFERROR('3.2 Ind. PRPM Results'!P22*100,"NA")</f>
        <v>11.05</v>
      </c>
      <c r="E6" s="52" t="s">
        <v>52</v>
      </c>
    </row>
    <row r="7" spans="1:5" ht="13.75" customHeight="1" x14ac:dyDescent="0.15">
      <c r="A7" s="5"/>
      <c r="B7" s="5"/>
      <c r="C7" s="5"/>
      <c r="D7" s="5"/>
      <c r="E7" s="5"/>
    </row>
    <row r="8" spans="1:5" ht="63" customHeight="1" x14ac:dyDescent="0.15">
      <c r="A8" s="25" t="s">
        <v>83</v>
      </c>
      <c r="B8" s="5"/>
      <c r="C8" s="5"/>
      <c r="D8" s="49">
        <f>IFERROR('3.3 Risk Premium Summary'!G28,"NA")</f>
        <v>10.7</v>
      </c>
      <c r="E8" s="16" t="s">
        <v>52</v>
      </c>
    </row>
    <row r="9" spans="1:5" ht="13.75" customHeight="1" x14ac:dyDescent="0.15">
      <c r="A9" s="5"/>
      <c r="B9" s="5"/>
      <c r="C9" s="5"/>
      <c r="D9" s="13"/>
      <c r="E9" s="5"/>
    </row>
    <row r="10" spans="1:5" ht="16.5" customHeight="1" x14ac:dyDescent="0.15">
      <c r="A10" s="5"/>
      <c r="B10" s="5"/>
      <c r="C10" s="16" t="s">
        <v>66</v>
      </c>
      <c r="D10" s="49">
        <f>IFERROR(ROUND(AVERAGE(D6:D8),2),"NA")</f>
        <v>10.88</v>
      </c>
      <c r="E10" s="16" t="s">
        <v>52</v>
      </c>
    </row>
    <row r="11" spans="1:5" ht="16.5" customHeight="1" x14ac:dyDescent="0.15">
      <c r="A11" s="5"/>
      <c r="B11" s="5"/>
      <c r="C11" s="5"/>
      <c r="D11" s="13"/>
      <c r="E11" s="5"/>
    </row>
    <row r="12" spans="1:5" ht="17" customHeight="1" x14ac:dyDescent="0.2">
      <c r="A12" s="48" t="s">
        <v>70</v>
      </c>
      <c r="B12" s="5"/>
      <c r="C12" s="5"/>
      <c r="D12" s="5"/>
      <c r="E12" s="5"/>
    </row>
    <row r="13" spans="1:5" ht="17" customHeight="1" x14ac:dyDescent="0.2">
      <c r="A13" s="48" t="s">
        <v>23</v>
      </c>
      <c r="B13" s="16" t="s">
        <v>84</v>
      </c>
      <c r="C13" s="5"/>
      <c r="D13" s="5"/>
      <c r="E13" s="5"/>
    </row>
    <row r="14" spans="1:5" ht="17" customHeight="1" x14ac:dyDescent="0.2">
      <c r="A14" s="48" t="s">
        <v>25</v>
      </c>
      <c r="B14" s="16" t="s">
        <v>85</v>
      </c>
      <c r="C14" s="5"/>
      <c r="D14" s="5"/>
      <c r="E14" s="5"/>
    </row>
  </sheetData>
  <mergeCells count="4">
    <mergeCell ref="A1:E1"/>
    <mergeCell ref="A2:E2"/>
    <mergeCell ref="A3:E3"/>
    <mergeCell ref="D5:E5"/>
  </mergeCells>
  <pageMargins left="0.7" right="0.7" top="0.75" bottom="0.75" header="0.3" footer="0.3"/>
  <pageSetup orientation="portrait"/>
  <headerFooter>
    <oddFooter>&amp;C&amp;"Helvetica Neue,Regular"&amp;12&amp;K000000&amp;P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BN524"/>
  <sheetViews>
    <sheetView defaultGridColor="0" colorId="10" workbookViewId="0"/>
  </sheetViews>
  <sheetFormatPr baseColWidth="10" defaultColWidth="9.1640625" defaultRowHeight="15.75" customHeight="1" x14ac:dyDescent="0.2"/>
  <cols>
    <col min="1" max="1" width="25.83203125" style="295" customWidth="1"/>
    <col min="2" max="2" width="18.6640625" style="295" customWidth="1"/>
    <col min="3" max="3" width="16" style="295" customWidth="1"/>
    <col min="4" max="4" width="14.1640625" style="295" customWidth="1"/>
    <col min="5" max="5" width="13.83203125" style="295" customWidth="1"/>
    <col min="6" max="7" width="14.6640625" style="295" customWidth="1"/>
    <col min="8" max="8" width="15.33203125" style="295" customWidth="1"/>
    <col min="9" max="66" width="9.1640625" style="295" customWidth="1"/>
    <col min="67" max="67" width="9.1640625" style="294" customWidth="1"/>
    <col min="68" max="16384" width="9.1640625" style="294"/>
  </cols>
  <sheetData>
    <row r="2" spans="1:8" s="172" customFormat="1" ht="16.5" customHeight="1" x14ac:dyDescent="0.15">
      <c r="A2" s="296" t="s">
        <v>446</v>
      </c>
      <c r="B2" s="297">
        <v>44074</v>
      </c>
    </row>
    <row r="5" spans="1:8" s="172" customFormat="1" ht="17" customHeight="1" x14ac:dyDescent="0.15">
      <c r="A5" s="16" t="str">
        <f>IF('Proxy Price Data'!B2="","",'Proxy Price Data'!B2)</f>
        <v>PX_LAST</v>
      </c>
      <c r="B5" s="16" t="str">
        <f>IF('Proxy Price Data'!C2="","",'Proxy Price Data'!C2)</f>
        <v>AWR US Equity</v>
      </c>
      <c r="C5" s="16" t="str">
        <f>IF('Proxy Price Data'!D2="","",'Proxy Price Data'!D2)</f>
        <v>AWK US Equity</v>
      </c>
      <c r="D5" s="16" t="str">
        <f>IF('Proxy Price Data'!E2="","",'Proxy Price Data'!E2)</f>
        <v>CWT US Equity</v>
      </c>
      <c r="E5" s="16" t="str">
        <f>IF('Proxy Price Data'!F2="","",'Proxy Price Data'!F2)</f>
        <v>WTRG US Equity</v>
      </c>
      <c r="F5" s="16" t="str">
        <f>IF('Proxy Price Data'!G2="","",'Proxy Price Data'!G2)</f>
        <v>MSEX US Equity</v>
      </c>
      <c r="G5" s="16" t="str">
        <f>IF('Proxy Price Data'!H2="","",'Proxy Price Data'!H2)</f>
        <v>SJW US Equity</v>
      </c>
      <c r="H5" s="16" t="str">
        <f>IF('Proxy Price Data'!I2="","",'Proxy Price Data'!I2)</f>
        <v>YORW US Equity</v>
      </c>
    </row>
    <row r="6" spans="1:8" s="172" customFormat="1" ht="17" customHeight="1" x14ac:dyDescent="0.15">
      <c r="A6" s="105">
        <f>IF('Proxy Price Data'!B3="","",'Proxy Price Data'!B3)</f>
        <v>44074</v>
      </c>
      <c r="B6" s="116">
        <f>IF('Proxy Price Data'!C3="","",'Proxy Price Data'!C3)</f>
        <v>76.08</v>
      </c>
      <c r="C6" s="116">
        <f>IF('Proxy Price Data'!D3="","",'Proxy Price Data'!D3)</f>
        <v>141.34</v>
      </c>
      <c r="D6" s="116">
        <f>IF('Proxy Price Data'!E3="","",'Proxy Price Data'!E3)</f>
        <v>45.34</v>
      </c>
      <c r="E6" s="116">
        <f>IF('Proxy Price Data'!F3="","",'Proxy Price Data'!F3)</f>
        <v>42.5</v>
      </c>
      <c r="F6" s="116">
        <f>IF('Proxy Price Data'!G3="","",'Proxy Price Data'!G3)</f>
        <v>64.13</v>
      </c>
      <c r="G6" s="116">
        <f>IF('Proxy Price Data'!H3="","",'Proxy Price Data'!H3)</f>
        <v>62.53</v>
      </c>
      <c r="H6" s="116">
        <f>IF('Proxy Price Data'!I3="","",'Proxy Price Data'!I3)</f>
        <v>45.61</v>
      </c>
    </row>
    <row r="7" spans="1:8" s="172" customFormat="1" ht="17" customHeight="1" x14ac:dyDescent="0.15">
      <c r="A7" s="105">
        <f>IF('Proxy Price Data'!B4="","",'Proxy Price Data'!B4)</f>
        <v>44071</v>
      </c>
      <c r="B7" s="116">
        <f>IF('Proxy Price Data'!C4="","",'Proxy Price Data'!C4)</f>
        <v>76.510000000000005</v>
      </c>
      <c r="C7" s="116">
        <f>IF('Proxy Price Data'!D4="","",'Proxy Price Data'!D4)</f>
        <v>140.79</v>
      </c>
      <c r="D7" s="116">
        <f>IF('Proxy Price Data'!E4="","",'Proxy Price Data'!E4)</f>
        <v>46.05</v>
      </c>
      <c r="E7" s="116">
        <f>IF('Proxy Price Data'!F4="","",'Proxy Price Data'!F4)</f>
        <v>42.62</v>
      </c>
      <c r="F7" s="116">
        <f>IF('Proxy Price Data'!G4="","",'Proxy Price Data'!G4)</f>
        <v>64.83</v>
      </c>
      <c r="G7" s="116">
        <f>IF('Proxy Price Data'!H4="","",'Proxy Price Data'!H4)</f>
        <v>63.4</v>
      </c>
      <c r="H7" s="116">
        <f>IF('Proxy Price Data'!I4="","",'Proxy Price Data'!I4)</f>
        <v>44.87</v>
      </c>
    </row>
    <row r="8" spans="1:8" s="172" customFormat="1" ht="17" customHeight="1" x14ac:dyDescent="0.15">
      <c r="A8" s="105">
        <f>IF('Proxy Price Data'!B5="","",'Proxy Price Data'!B5)</f>
        <v>44070</v>
      </c>
      <c r="B8" s="116">
        <f>IF('Proxy Price Data'!C5="","",'Proxy Price Data'!C5)</f>
        <v>77.010000000000005</v>
      </c>
      <c r="C8" s="116">
        <f>IF('Proxy Price Data'!D5="","",'Proxy Price Data'!D5)</f>
        <v>141.37</v>
      </c>
      <c r="D8" s="116">
        <f>IF('Proxy Price Data'!E5="","",'Proxy Price Data'!E5)</f>
        <v>46.7</v>
      </c>
      <c r="E8" s="116">
        <f>IF('Proxy Price Data'!F5="","",'Proxy Price Data'!F5)</f>
        <v>42.4</v>
      </c>
      <c r="F8" s="116">
        <f>IF('Proxy Price Data'!G5="","",'Proxy Price Data'!G5)</f>
        <v>65.33</v>
      </c>
      <c r="G8" s="116">
        <f>IF('Proxy Price Data'!H5="","",'Proxy Price Data'!H5)</f>
        <v>63.47</v>
      </c>
      <c r="H8" s="116">
        <f>IF('Proxy Price Data'!I5="","",'Proxy Price Data'!I5)</f>
        <v>45.39</v>
      </c>
    </row>
    <row r="9" spans="1:8" s="172" customFormat="1" ht="17" customHeight="1" x14ac:dyDescent="0.15">
      <c r="A9" s="105">
        <f>IF('Proxy Price Data'!B6="","",'Proxy Price Data'!B6)</f>
        <v>44069</v>
      </c>
      <c r="B9" s="116">
        <f>IF('Proxy Price Data'!C6="","",'Proxy Price Data'!C6)</f>
        <v>76.430000000000007</v>
      </c>
      <c r="C9" s="116">
        <f>IF('Proxy Price Data'!D6="","",'Proxy Price Data'!D6)</f>
        <v>140.9</v>
      </c>
      <c r="D9" s="116">
        <f>IF('Proxy Price Data'!E6="","",'Proxy Price Data'!E6)</f>
        <v>46.25</v>
      </c>
      <c r="E9" s="116">
        <f>IF('Proxy Price Data'!F6="","",'Proxy Price Data'!F6)</f>
        <v>42.62</v>
      </c>
      <c r="F9" s="116">
        <f>IF('Proxy Price Data'!G6="","",'Proxy Price Data'!G6)</f>
        <v>64.09</v>
      </c>
      <c r="G9" s="116">
        <f>IF('Proxy Price Data'!H6="","",'Proxy Price Data'!H6)</f>
        <v>62.92</v>
      </c>
      <c r="H9" s="116">
        <f>IF('Proxy Price Data'!I6="","",'Proxy Price Data'!I6)</f>
        <v>45.12</v>
      </c>
    </row>
    <row r="10" spans="1:8" s="172" customFormat="1" ht="17" customHeight="1" x14ac:dyDescent="0.15">
      <c r="A10" s="105">
        <f>IF('Proxy Price Data'!B7="","",'Proxy Price Data'!B7)</f>
        <v>44068</v>
      </c>
      <c r="B10" s="116">
        <f>IF('Proxy Price Data'!C7="","",'Proxy Price Data'!C7)</f>
        <v>78.05</v>
      </c>
      <c r="C10" s="116">
        <f>IF('Proxy Price Data'!D7="","",'Proxy Price Data'!D7)</f>
        <v>143.53</v>
      </c>
      <c r="D10" s="116">
        <f>IF('Proxy Price Data'!E7="","",'Proxy Price Data'!E7)</f>
        <v>47.41</v>
      </c>
      <c r="E10" s="116">
        <f>IF('Proxy Price Data'!F7="","",'Proxy Price Data'!F7)</f>
        <v>43.28</v>
      </c>
      <c r="F10" s="116">
        <f>IF('Proxy Price Data'!G7="","",'Proxy Price Data'!G7)</f>
        <v>64.66</v>
      </c>
      <c r="G10" s="116">
        <f>IF('Proxy Price Data'!H7="","",'Proxy Price Data'!H7)</f>
        <v>63.83</v>
      </c>
      <c r="H10" s="116">
        <f>IF('Proxy Price Data'!I7="","",'Proxy Price Data'!I7)</f>
        <v>45.84</v>
      </c>
    </row>
    <row r="11" spans="1:8" s="172" customFormat="1" ht="17" customHeight="1" x14ac:dyDescent="0.15">
      <c r="A11" s="105">
        <f>IF('Proxy Price Data'!B8="","",'Proxy Price Data'!B8)</f>
        <v>44067</v>
      </c>
      <c r="B11" s="116">
        <f>IF('Proxy Price Data'!C8="","",'Proxy Price Data'!C8)</f>
        <v>77.78</v>
      </c>
      <c r="C11" s="116">
        <f>IF('Proxy Price Data'!D8="","",'Proxy Price Data'!D8)</f>
        <v>143.88</v>
      </c>
      <c r="D11" s="116">
        <f>IF('Proxy Price Data'!E8="","",'Proxy Price Data'!E8)</f>
        <v>47.12</v>
      </c>
      <c r="E11" s="116">
        <f>IF('Proxy Price Data'!F8="","",'Proxy Price Data'!F8)</f>
        <v>43.6</v>
      </c>
      <c r="F11" s="116">
        <f>IF('Proxy Price Data'!G8="","",'Proxy Price Data'!G8)</f>
        <v>64.78</v>
      </c>
      <c r="G11" s="116">
        <f>IF('Proxy Price Data'!H8="","",'Proxy Price Data'!H8)</f>
        <v>64.180000000000007</v>
      </c>
      <c r="H11" s="116">
        <f>IF('Proxy Price Data'!I8="","",'Proxy Price Data'!I8)</f>
        <v>45.91</v>
      </c>
    </row>
    <row r="12" spans="1:8" s="172" customFormat="1" ht="17" customHeight="1" x14ac:dyDescent="0.15">
      <c r="A12" s="105">
        <f>IF('Proxy Price Data'!B9="","",'Proxy Price Data'!B9)</f>
        <v>44064</v>
      </c>
      <c r="B12" s="116">
        <f>IF('Proxy Price Data'!C9="","",'Proxy Price Data'!C9)</f>
        <v>76.510000000000005</v>
      </c>
      <c r="C12" s="116">
        <f>IF('Proxy Price Data'!D9="","",'Proxy Price Data'!D9)</f>
        <v>143.63999999999999</v>
      </c>
      <c r="D12" s="116">
        <f>IF('Proxy Price Data'!E9="","",'Proxy Price Data'!E9)</f>
        <v>46.63</v>
      </c>
      <c r="E12" s="116">
        <f>IF('Proxy Price Data'!F9="","",'Proxy Price Data'!F9)</f>
        <v>43.2</v>
      </c>
      <c r="F12" s="116">
        <f>IF('Proxy Price Data'!G9="","",'Proxy Price Data'!G9)</f>
        <v>64.790000000000006</v>
      </c>
      <c r="G12" s="116">
        <f>IF('Proxy Price Data'!H9="","",'Proxy Price Data'!H9)</f>
        <v>63.83</v>
      </c>
      <c r="H12" s="116">
        <f>IF('Proxy Price Data'!I9="","",'Proxy Price Data'!I9)</f>
        <v>45.65</v>
      </c>
    </row>
    <row r="13" spans="1:8" s="172" customFormat="1" ht="17" customHeight="1" x14ac:dyDescent="0.15">
      <c r="A13" s="105">
        <f>IF('Proxy Price Data'!B10="","",'Proxy Price Data'!B10)</f>
        <v>44063</v>
      </c>
      <c r="B13" s="116">
        <f>IF('Proxy Price Data'!C10="","",'Proxy Price Data'!C10)</f>
        <v>77.02</v>
      </c>
      <c r="C13" s="116">
        <f>IF('Proxy Price Data'!D10="","",'Proxy Price Data'!D10)</f>
        <v>144.28</v>
      </c>
      <c r="D13" s="116">
        <f>IF('Proxy Price Data'!E10="","",'Proxy Price Data'!E10)</f>
        <v>47.11</v>
      </c>
      <c r="E13" s="116">
        <f>IF('Proxy Price Data'!F10="","",'Proxy Price Data'!F10)</f>
        <v>43.61</v>
      </c>
      <c r="F13" s="116">
        <f>IF('Proxy Price Data'!G10="","",'Proxy Price Data'!G10)</f>
        <v>65.239999999999995</v>
      </c>
      <c r="G13" s="116">
        <f>IF('Proxy Price Data'!H10="","",'Proxy Price Data'!H10)</f>
        <v>64.599999999999994</v>
      </c>
      <c r="H13" s="116">
        <f>IF('Proxy Price Data'!I10="","",'Proxy Price Data'!I10)</f>
        <v>45.8</v>
      </c>
    </row>
    <row r="14" spans="1:8" s="172" customFormat="1" ht="17" customHeight="1" x14ac:dyDescent="0.15">
      <c r="A14" s="105">
        <f>IF('Proxy Price Data'!B11="","",'Proxy Price Data'!B11)</f>
        <v>44062</v>
      </c>
      <c r="B14" s="116">
        <f>IF('Proxy Price Data'!C11="","",'Proxy Price Data'!C11)</f>
        <v>77.09</v>
      </c>
      <c r="C14" s="116">
        <f>IF('Proxy Price Data'!D11="","",'Proxy Price Data'!D11)</f>
        <v>143.91999999999999</v>
      </c>
      <c r="D14" s="116">
        <f>IF('Proxy Price Data'!E11="","",'Proxy Price Data'!E11)</f>
        <v>47.2</v>
      </c>
      <c r="E14" s="116">
        <f>IF('Proxy Price Data'!F11="","",'Proxy Price Data'!F11)</f>
        <v>43.97</v>
      </c>
      <c r="F14" s="116">
        <f>IF('Proxy Price Data'!G11="","",'Proxy Price Data'!G11)</f>
        <v>65.489999999999995</v>
      </c>
      <c r="G14" s="116">
        <f>IF('Proxy Price Data'!H11="","",'Proxy Price Data'!H11)</f>
        <v>64.819999999999993</v>
      </c>
      <c r="H14" s="116">
        <f>IF('Proxy Price Data'!I11="","",'Proxy Price Data'!I11)</f>
        <v>45.84</v>
      </c>
    </row>
    <row r="15" spans="1:8" s="172" customFormat="1" ht="17" customHeight="1" x14ac:dyDescent="0.15">
      <c r="A15" s="105">
        <f>IF('Proxy Price Data'!B12="","",'Proxy Price Data'!B12)</f>
        <v>44061</v>
      </c>
      <c r="B15" s="116">
        <f>IF('Proxy Price Data'!C12="","",'Proxy Price Data'!C12)</f>
        <v>78.12</v>
      </c>
      <c r="C15" s="116">
        <f>IF('Proxy Price Data'!D12="","",'Proxy Price Data'!D12)</f>
        <v>146</v>
      </c>
      <c r="D15" s="116">
        <f>IF('Proxy Price Data'!E12="","",'Proxy Price Data'!E12)</f>
        <v>48.16</v>
      </c>
      <c r="E15" s="116">
        <f>IF('Proxy Price Data'!F12="","",'Proxy Price Data'!F12)</f>
        <v>44.7</v>
      </c>
      <c r="F15" s="116">
        <f>IF('Proxy Price Data'!G12="","",'Proxy Price Data'!G12)</f>
        <v>66.55</v>
      </c>
      <c r="G15" s="116">
        <f>IF('Proxy Price Data'!H12="","",'Proxy Price Data'!H12)</f>
        <v>66.2</v>
      </c>
      <c r="H15" s="116">
        <f>IF('Proxy Price Data'!I12="","",'Proxy Price Data'!I12)</f>
        <v>46.28</v>
      </c>
    </row>
    <row r="16" spans="1:8" s="172" customFormat="1" ht="17" customHeight="1" x14ac:dyDescent="0.15">
      <c r="A16" s="105">
        <f>IF('Proxy Price Data'!B13="","",'Proxy Price Data'!B13)</f>
        <v>44060</v>
      </c>
      <c r="B16" s="116">
        <f>IF('Proxy Price Data'!C13="","",'Proxy Price Data'!C13)</f>
        <v>78.67</v>
      </c>
      <c r="C16" s="116">
        <f>IF('Proxy Price Data'!D13="","",'Proxy Price Data'!D13)</f>
        <v>146.56</v>
      </c>
      <c r="D16" s="116">
        <f>IF('Proxy Price Data'!E13="","",'Proxy Price Data'!E13)</f>
        <v>48.24</v>
      </c>
      <c r="E16" s="116">
        <f>IF('Proxy Price Data'!F13="","",'Proxy Price Data'!F13)</f>
        <v>44.75</v>
      </c>
      <c r="F16" s="116">
        <f>IF('Proxy Price Data'!G13="","",'Proxy Price Data'!G13)</f>
        <v>66.81</v>
      </c>
      <c r="G16" s="116">
        <f>IF('Proxy Price Data'!H13="","",'Proxy Price Data'!H13)</f>
        <v>67.459999999999994</v>
      </c>
      <c r="H16" s="116">
        <f>IF('Proxy Price Data'!I13="","",'Proxy Price Data'!I13)</f>
        <v>47.02</v>
      </c>
    </row>
    <row r="17" spans="1:8" s="172" customFormat="1" ht="17" customHeight="1" x14ac:dyDescent="0.15">
      <c r="A17" s="105">
        <f>IF('Proxy Price Data'!B14="","",'Proxy Price Data'!B14)</f>
        <v>44057</v>
      </c>
      <c r="B17" s="116">
        <f>IF('Proxy Price Data'!C14="","",'Proxy Price Data'!C14)</f>
        <v>78.739999999999995</v>
      </c>
      <c r="C17" s="116">
        <f>IF('Proxy Price Data'!D14="","",'Proxy Price Data'!D14)</f>
        <v>145.31</v>
      </c>
      <c r="D17" s="116">
        <f>IF('Proxy Price Data'!E14="","",'Proxy Price Data'!E14)</f>
        <v>48.44</v>
      </c>
      <c r="E17" s="116">
        <f>IF('Proxy Price Data'!F14="","",'Proxy Price Data'!F14)</f>
        <v>45.35</v>
      </c>
      <c r="F17" s="116">
        <f>IF('Proxy Price Data'!G14="","",'Proxy Price Data'!G14)</f>
        <v>67.430000000000007</v>
      </c>
      <c r="G17" s="116">
        <f>IF('Proxy Price Data'!H14="","",'Proxy Price Data'!H14)</f>
        <v>69.05</v>
      </c>
      <c r="H17" s="116">
        <f>IF('Proxy Price Data'!I14="","",'Proxy Price Data'!I14)</f>
        <v>47.05</v>
      </c>
    </row>
    <row r="18" spans="1:8" s="172" customFormat="1" ht="17" customHeight="1" x14ac:dyDescent="0.15">
      <c r="A18" s="105">
        <f>IF('Proxy Price Data'!B15="","",'Proxy Price Data'!B15)</f>
        <v>44056</v>
      </c>
      <c r="B18" s="116">
        <f>IF('Proxy Price Data'!C15="","",'Proxy Price Data'!C15)</f>
        <v>78.95</v>
      </c>
      <c r="C18" s="116">
        <f>IF('Proxy Price Data'!D15="","",'Proxy Price Data'!D15)</f>
        <v>146.51</v>
      </c>
      <c r="D18" s="116">
        <f>IF('Proxy Price Data'!E15="","",'Proxy Price Data'!E15)</f>
        <v>48.37</v>
      </c>
      <c r="E18" s="116">
        <f>IF('Proxy Price Data'!F15="","",'Proxy Price Data'!F15)</f>
        <v>45.31</v>
      </c>
      <c r="F18" s="116">
        <f>IF('Proxy Price Data'!G15="","",'Proxy Price Data'!G15)</f>
        <v>67.91</v>
      </c>
      <c r="G18" s="116">
        <f>IF('Proxy Price Data'!H15="","",'Proxy Price Data'!H15)</f>
        <v>68.64</v>
      </c>
      <c r="H18" s="116">
        <f>IF('Proxy Price Data'!I15="","",'Proxy Price Data'!I15)</f>
        <v>47.33</v>
      </c>
    </row>
    <row r="19" spans="1:8" s="172" customFormat="1" ht="17" customHeight="1" x14ac:dyDescent="0.15">
      <c r="A19" s="105">
        <f>IF('Proxy Price Data'!B16="","",'Proxy Price Data'!B16)</f>
        <v>44055</v>
      </c>
      <c r="B19" s="116">
        <f>IF('Proxy Price Data'!C16="","",'Proxy Price Data'!C16)</f>
        <v>80.290000000000006</v>
      </c>
      <c r="C19" s="116">
        <f>IF('Proxy Price Data'!D16="","",'Proxy Price Data'!D16)</f>
        <v>145.87</v>
      </c>
      <c r="D19" s="116">
        <f>IF('Proxy Price Data'!E16="","",'Proxy Price Data'!E16)</f>
        <v>48.63</v>
      </c>
      <c r="E19" s="116">
        <f>IF('Proxy Price Data'!F16="","",'Proxy Price Data'!F16)</f>
        <v>46.02</v>
      </c>
      <c r="F19" s="116">
        <f>IF('Proxy Price Data'!G16="","",'Proxy Price Data'!G16)</f>
        <v>68.16</v>
      </c>
      <c r="G19" s="116">
        <f>IF('Proxy Price Data'!H16="","",'Proxy Price Data'!H16)</f>
        <v>68.489999999999995</v>
      </c>
      <c r="H19" s="116">
        <f>IF('Proxy Price Data'!I16="","",'Proxy Price Data'!I16)</f>
        <v>48.15</v>
      </c>
    </row>
    <row r="20" spans="1:8" s="172" customFormat="1" ht="17" customHeight="1" x14ac:dyDescent="0.15">
      <c r="A20" s="105">
        <f>IF('Proxy Price Data'!B17="","",'Proxy Price Data'!B17)</f>
        <v>44054</v>
      </c>
      <c r="B20" s="116">
        <f>IF('Proxy Price Data'!C17="","",'Proxy Price Data'!C17)</f>
        <v>78.13</v>
      </c>
      <c r="C20" s="116">
        <f>IF('Proxy Price Data'!D17="","",'Proxy Price Data'!D17)</f>
        <v>142.41999999999999</v>
      </c>
      <c r="D20" s="116">
        <f>IF('Proxy Price Data'!E17="","",'Proxy Price Data'!E17)</f>
        <v>47.93</v>
      </c>
      <c r="E20" s="116">
        <f>IF('Proxy Price Data'!F17="","",'Proxy Price Data'!F17)</f>
        <v>45.68</v>
      </c>
      <c r="F20" s="116">
        <f>IF('Proxy Price Data'!G17="","",'Proxy Price Data'!G17)</f>
        <v>67.83</v>
      </c>
      <c r="G20" s="116">
        <f>IF('Proxy Price Data'!H17="","",'Proxy Price Data'!H17)</f>
        <v>66.430000000000007</v>
      </c>
      <c r="H20" s="116">
        <f>IF('Proxy Price Data'!I17="","",'Proxy Price Data'!I17)</f>
        <v>47.09</v>
      </c>
    </row>
    <row r="21" spans="1:8" s="172" customFormat="1" ht="17" customHeight="1" x14ac:dyDescent="0.15">
      <c r="A21" s="105">
        <f>IF('Proxy Price Data'!B18="","",'Proxy Price Data'!B18)</f>
        <v>44053</v>
      </c>
      <c r="B21" s="116">
        <f>IF('Proxy Price Data'!C18="","",'Proxy Price Data'!C18)</f>
        <v>79.849999999999994</v>
      </c>
      <c r="C21" s="116">
        <f>IF('Proxy Price Data'!D18="","",'Proxy Price Data'!D18)</f>
        <v>149.11000000000001</v>
      </c>
      <c r="D21" s="116">
        <f>IF('Proxy Price Data'!E18="","",'Proxy Price Data'!E18)</f>
        <v>48.98</v>
      </c>
      <c r="E21" s="116">
        <f>IF('Proxy Price Data'!F18="","",'Proxy Price Data'!F18)</f>
        <v>47.81</v>
      </c>
      <c r="F21" s="116">
        <f>IF('Proxy Price Data'!G18="","",'Proxy Price Data'!G18)</f>
        <v>69.349999999999994</v>
      </c>
      <c r="G21" s="116">
        <f>IF('Proxy Price Data'!H18="","",'Proxy Price Data'!H18)</f>
        <v>71.06</v>
      </c>
      <c r="H21" s="116">
        <f>IF('Proxy Price Data'!I18="","",'Proxy Price Data'!I18)</f>
        <v>47.74</v>
      </c>
    </row>
    <row r="22" spans="1:8" s="172" customFormat="1" ht="17" customHeight="1" x14ac:dyDescent="0.15">
      <c r="A22" s="105">
        <f>IF('Proxy Price Data'!B19="","",'Proxy Price Data'!B19)</f>
        <v>44050</v>
      </c>
      <c r="B22" s="116">
        <f>IF('Proxy Price Data'!C19="","",'Proxy Price Data'!C19)</f>
        <v>79.87</v>
      </c>
      <c r="C22" s="116">
        <f>IF('Proxy Price Data'!D19="","",'Proxy Price Data'!D19)</f>
        <v>149.79</v>
      </c>
      <c r="D22" s="116">
        <f>IF('Proxy Price Data'!E19="","",'Proxy Price Data'!E19)</f>
        <v>48.82</v>
      </c>
      <c r="E22" s="116">
        <f>IF('Proxy Price Data'!F19="","",'Proxy Price Data'!F19)</f>
        <v>47.27</v>
      </c>
      <c r="F22" s="116">
        <f>IF('Proxy Price Data'!G19="","",'Proxy Price Data'!G19)</f>
        <v>69.58</v>
      </c>
      <c r="G22" s="116">
        <f>IF('Proxy Price Data'!H19="","",'Proxy Price Data'!H19)</f>
        <v>70.040000000000006</v>
      </c>
      <c r="H22" s="116">
        <f>IF('Proxy Price Data'!I19="","",'Proxy Price Data'!I19)</f>
        <v>48.1</v>
      </c>
    </row>
    <row r="23" spans="1:8" s="172" customFormat="1" ht="17" customHeight="1" x14ac:dyDescent="0.15">
      <c r="A23" s="105">
        <f>IF('Proxy Price Data'!B20="","",'Proxy Price Data'!B20)</f>
        <v>44049</v>
      </c>
      <c r="B23" s="116">
        <f>IF('Proxy Price Data'!C20="","",'Proxy Price Data'!C20)</f>
        <v>76.650000000000006</v>
      </c>
      <c r="C23" s="116">
        <f>IF('Proxy Price Data'!D20="","",'Proxy Price Data'!D20)</f>
        <v>146.97</v>
      </c>
      <c r="D23" s="116">
        <f>IF('Proxy Price Data'!E20="","",'Proxy Price Data'!E20)</f>
        <v>46.96</v>
      </c>
      <c r="E23" s="116">
        <f>IF('Proxy Price Data'!F20="","",'Proxy Price Data'!F20)</f>
        <v>45.56</v>
      </c>
      <c r="F23" s="116">
        <f>IF('Proxy Price Data'!G20="","",'Proxy Price Data'!G20)</f>
        <v>66.099999999999994</v>
      </c>
      <c r="G23" s="116">
        <f>IF('Proxy Price Data'!H20="","",'Proxy Price Data'!H20)</f>
        <v>64.760000000000005</v>
      </c>
      <c r="H23" s="116">
        <f>IF('Proxy Price Data'!I20="","",'Proxy Price Data'!I20)</f>
        <v>45.98</v>
      </c>
    </row>
    <row r="24" spans="1:8" s="172" customFormat="1" ht="17" customHeight="1" x14ac:dyDescent="0.15">
      <c r="A24" s="105">
        <f>IF('Proxy Price Data'!B21="","",'Proxy Price Data'!B21)</f>
        <v>44048</v>
      </c>
      <c r="B24" s="116">
        <f>IF('Proxy Price Data'!C21="","",'Proxy Price Data'!C21)</f>
        <v>76.64</v>
      </c>
      <c r="C24" s="116">
        <f>IF('Proxy Price Data'!D21="","",'Proxy Price Data'!D21)</f>
        <v>147.25</v>
      </c>
      <c r="D24" s="116">
        <f>IF('Proxy Price Data'!E21="","",'Proxy Price Data'!E21)</f>
        <v>46.91</v>
      </c>
      <c r="E24" s="116">
        <f>IF('Proxy Price Data'!F21="","",'Proxy Price Data'!F21)</f>
        <v>44.69</v>
      </c>
      <c r="F24" s="116">
        <f>IF('Proxy Price Data'!G21="","",'Proxy Price Data'!G21)</f>
        <v>65.739999999999995</v>
      </c>
      <c r="G24" s="116">
        <f>IF('Proxy Price Data'!H21="","",'Proxy Price Data'!H21)</f>
        <v>63.96</v>
      </c>
      <c r="H24" s="116">
        <f>IF('Proxy Price Data'!I21="","",'Proxy Price Data'!I21)</f>
        <v>45.01</v>
      </c>
    </row>
    <row r="25" spans="1:8" s="172" customFormat="1" ht="17" customHeight="1" x14ac:dyDescent="0.15">
      <c r="A25" s="105">
        <f>IF('Proxy Price Data'!B22="","",'Proxy Price Data'!B22)</f>
        <v>44047</v>
      </c>
      <c r="B25" s="116">
        <f>IF('Proxy Price Data'!C22="","",'Proxy Price Data'!C22)</f>
        <v>76.03</v>
      </c>
      <c r="C25" s="116">
        <f>IF('Proxy Price Data'!D22="","",'Proxy Price Data'!D22)</f>
        <v>147.5</v>
      </c>
      <c r="D25" s="116">
        <f>IF('Proxy Price Data'!E22="","",'Proxy Price Data'!E22)</f>
        <v>46.65</v>
      </c>
      <c r="E25" s="116">
        <f>IF('Proxy Price Data'!F22="","",'Proxy Price Data'!F22)</f>
        <v>45.09</v>
      </c>
      <c r="F25" s="116">
        <f>IF('Proxy Price Data'!G22="","",'Proxy Price Data'!G22)</f>
        <v>65.599999999999994</v>
      </c>
      <c r="G25" s="116">
        <f>IF('Proxy Price Data'!H22="","",'Proxy Price Data'!H22)</f>
        <v>63.23</v>
      </c>
      <c r="H25" s="116">
        <f>IF('Proxy Price Data'!I22="","",'Proxy Price Data'!I22)</f>
        <v>45.04</v>
      </c>
    </row>
    <row r="26" spans="1:8" s="172" customFormat="1" ht="17" customHeight="1" x14ac:dyDescent="0.15">
      <c r="A26" s="105">
        <f>IF('Proxy Price Data'!B23="","",'Proxy Price Data'!B23)</f>
        <v>44046</v>
      </c>
      <c r="B26" s="116">
        <f>IF('Proxy Price Data'!C23="","",'Proxy Price Data'!C23)</f>
        <v>77</v>
      </c>
      <c r="C26" s="116">
        <f>IF('Proxy Price Data'!D23="","",'Proxy Price Data'!D23)</f>
        <v>147.06</v>
      </c>
      <c r="D26" s="116">
        <f>IF('Proxy Price Data'!E23="","",'Proxy Price Data'!E23)</f>
        <v>46.98</v>
      </c>
      <c r="E26" s="116">
        <f>IF('Proxy Price Data'!F23="","",'Proxy Price Data'!F23)</f>
        <v>44.93</v>
      </c>
      <c r="F26" s="116">
        <f>IF('Proxy Price Data'!G23="","",'Proxy Price Data'!G23)</f>
        <v>66.02</v>
      </c>
      <c r="G26" s="116">
        <f>IF('Proxy Price Data'!H23="","",'Proxy Price Data'!H23)</f>
        <v>62.66</v>
      </c>
      <c r="H26" s="116">
        <f>IF('Proxy Price Data'!I23="","",'Proxy Price Data'!I23)</f>
        <v>45.64</v>
      </c>
    </row>
    <row r="27" spans="1:8" s="172" customFormat="1" ht="17" customHeight="1" x14ac:dyDescent="0.15">
      <c r="A27" s="105">
        <f>IF('Proxy Price Data'!B24="","",'Proxy Price Data'!B24)</f>
        <v>44043</v>
      </c>
      <c r="B27" s="116">
        <f>IF('Proxy Price Data'!C24="","",'Proxy Price Data'!C24)</f>
        <v>76.88</v>
      </c>
      <c r="C27" s="116">
        <f>IF('Proxy Price Data'!D24="","",'Proxy Price Data'!D24)</f>
        <v>147.27000000000001</v>
      </c>
      <c r="D27" s="116">
        <f>IF('Proxy Price Data'!E24="","",'Proxy Price Data'!E24)</f>
        <v>46.87</v>
      </c>
      <c r="E27" s="116">
        <f>IF('Proxy Price Data'!F24="","",'Proxy Price Data'!F24)</f>
        <v>45.35</v>
      </c>
      <c r="F27" s="116">
        <f>IF('Proxy Price Data'!G24="","",'Proxy Price Data'!G24)</f>
        <v>64.06</v>
      </c>
      <c r="G27" s="116">
        <f>IF('Proxy Price Data'!H24="","",'Proxy Price Data'!H24)</f>
        <v>62.46</v>
      </c>
      <c r="H27" s="116">
        <f>IF('Proxy Price Data'!I24="","",'Proxy Price Data'!I24)</f>
        <v>46.31</v>
      </c>
    </row>
    <row r="28" spans="1:8" s="172" customFormat="1" ht="17" customHeight="1" x14ac:dyDescent="0.15">
      <c r="A28" s="105">
        <f>IF('Proxy Price Data'!B25="","",'Proxy Price Data'!B25)</f>
        <v>44042</v>
      </c>
      <c r="B28" s="116">
        <f>IF('Proxy Price Data'!C25="","",'Proxy Price Data'!C25)</f>
        <v>78.33</v>
      </c>
      <c r="C28" s="116">
        <f>IF('Proxy Price Data'!D25="","",'Proxy Price Data'!D25)</f>
        <v>146.63</v>
      </c>
      <c r="D28" s="116">
        <f>IF('Proxy Price Data'!E25="","",'Proxy Price Data'!E25)</f>
        <v>48.04</v>
      </c>
      <c r="E28" s="116">
        <f>IF('Proxy Price Data'!F25="","",'Proxy Price Data'!F25)</f>
        <v>45.55</v>
      </c>
      <c r="F28" s="116">
        <f>IF('Proxy Price Data'!G25="","",'Proxy Price Data'!G25)</f>
        <v>64.900000000000006</v>
      </c>
      <c r="G28" s="116">
        <f>IF('Proxy Price Data'!H25="","",'Proxy Price Data'!H25)</f>
        <v>63.57</v>
      </c>
      <c r="H28" s="116">
        <f>IF('Proxy Price Data'!I25="","",'Proxy Price Data'!I25)</f>
        <v>47.21</v>
      </c>
    </row>
    <row r="29" spans="1:8" s="172" customFormat="1" ht="17" customHeight="1" x14ac:dyDescent="0.15">
      <c r="A29" s="105">
        <f>IF('Proxy Price Data'!B26="","",'Proxy Price Data'!B26)</f>
        <v>44041</v>
      </c>
      <c r="B29" s="116">
        <f>IF('Proxy Price Data'!C26="","",'Proxy Price Data'!C26)</f>
        <v>79.87</v>
      </c>
      <c r="C29" s="116">
        <f>IF('Proxy Price Data'!D26="","",'Proxy Price Data'!D26)</f>
        <v>147.99</v>
      </c>
      <c r="D29" s="116">
        <f>IF('Proxy Price Data'!E26="","",'Proxy Price Data'!E26)</f>
        <v>49.38</v>
      </c>
      <c r="E29" s="116">
        <f>IF('Proxy Price Data'!F26="","",'Proxy Price Data'!F26)</f>
        <v>45.87</v>
      </c>
      <c r="F29" s="116">
        <f>IF('Proxy Price Data'!G26="","",'Proxy Price Data'!G26)</f>
        <v>67.36</v>
      </c>
      <c r="G29" s="116">
        <f>IF('Proxy Price Data'!H26="","",'Proxy Price Data'!H26)</f>
        <v>65.23</v>
      </c>
      <c r="H29" s="116">
        <f>IF('Proxy Price Data'!I26="","",'Proxy Price Data'!I26)</f>
        <v>48.44</v>
      </c>
    </row>
    <row r="30" spans="1:8" s="172" customFormat="1" ht="17" customHeight="1" x14ac:dyDescent="0.15">
      <c r="A30" s="105">
        <f>IF('Proxy Price Data'!B27="","",'Proxy Price Data'!B27)</f>
        <v>44040</v>
      </c>
      <c r="B30" s="116">
        <f>IF('Proxy Price Data'!C27="","",'Proxy Price Data'!C27)</f>
        <v>79.22</v>
      </c>
      <c r="C30" s="116">
        <f>IF('Proxy Price Data'!D27="","",'Proxy Price Data'!D27)</f>
        <v>145.36000000000001</v>
      </c>
      <c r="D30" s="116">
        <f>IF('Proxy Price Data'!E27="","",'Proxy Price Data'!E27)</f>
        <v>48.95</v>
      </c>
      <c r="E30" s="116">
        <f>IF('Proxy Price Data'!F27="","",'Proxy Price Data'!F27)</f>
        <v>45.54</v>
      </c>
      <c r="F30" s="116">
        <f>IF('Proxy Price Data'!G27="","",'Proxy Price Data'!G27)</f>
        <v>65.92</v>
      </c>
      <c r="G30" s="116">
        <f>IF('Proxy Price Data'!H27="","",'Proxy Price Data'!H27)</f>
        <v>64.69</v>
      </c>
      <c r="H30" s="116">
        <f>IF('Proxy Price Data'!I27="","",'Proxy Price Data'!I27)</f>
        <v>48.13</v>
      </c>
    </row>
    <row r="31" spans="1:8" s="172" customFormat="1" ht="17" customHeight="1" x14ac:dyDescent="0.15">
      <c r="A31" s="105">
        <f>IF('Proxy Price Data'!B28="","",'Proxy Price Data'!B28)</f>
        <v>44039</v>
      </c>
      <c r="B31" s="116">
        <f>IF('Proxy Price Data'!C28="","",'Proxy Price Data'!C28)</f>
        <v>79.209999999999994</v>
      </c>
      <c r="C31" s="116">
        <f>IF('Proxy Price Data'!D28="","",'Proxy Price Data'!D28)</f>
        <v>144.33000000000001</v>
      </c>
      <c r="D31" s="116">
        <f>IF('Proxy Price Data'!E28="","",'Proxy Price Data'!E28)</f>
        <v>49.25</v>
      </c>
      <c r="E31" s="116">
        <f>IF('Proxy Price Data'!F28="","",'Proxy Price Data'!F28)</f>
        <v>45.26</v>
      </c>
      <c r="F31" s="116">
        <f>IF('Proxy Price Data'!G28="","",'Proxy Price Data'!G28)</f>
        <v>66.08</v>
      </c>
      <c r="G31" s="116">
        <f>IF('Proxy Price Data'!H28="","",'Proxy Price Data'!H28)</f>
        <v>64.14</v>
      </c>
      <c r="H31" s="116">
        <f>IF('Proxy Price Data'!I28="","",'Proxy Price Data'!I28)</f>
        <v>48.43</v>
      </c>
    </row>
    <row r="32" spans="1:8" s="172" customFormat="1" ht="17" customHeight="1" x14ac:dyDescent="0.15">
      <c r="A32" s="105">
        <f>IF('Proxy Price Data'!B29="","",'Proxy Price Data'!B29)</f>
        <v>44036</v>
      </c>
      <c r="B32" s="116">
        <f>IF('Proxy Price Data'!C29="","",'Proxy Price Data'!C29)</f>
        <v>80.2</v>
      </c>
      <c r="C32" s="116">
        <f>IF('Proxy Price Data'!D29="","",'Proxy Price Data'!D29)</f>
        <v>144.52000000000001</v>
      </c>
      <c r="D32" s="116">
        <f>IF('Proxy Price Data'!E29="","",'Proxy Price Data'!E29)</f>
        <v>49.72</v>
      </c>
      <c r="E32" s="116">
        <f>IF('Proxy Price Data'!F29="","",'Proxy Price Data'!F29)</f>
        <v>45.7</v>
      </c>
      <c r="F32" s="116">
        <f>IF('Proxy Price Data'!G29="","",'Proxy Price Data'!G29)</f>
        <v>66.95</v>
      </c>
      <c r="G32" s="116">
        <f>IF('Proxy Price Data'!H29="","",'Proxy Price Data'!H29)</f>
        <v>64.709999999999994</v>
      </c>
      <c r="H32" s="116">
        <f>IF('Proxy Price Data'!I29="","",'Proxy Price Data'!I29)</f>
        <v>48.46</v>
      </c>
    </row>
    <row r="33" spans="1:8" s="172" customFormat="1" ht="17" customHeight="1" x14ac:dyDescent="0.15">
      <c r="A33" s="105">
        <f>IF('Proxy Price Data'!B30="","",'Proxy Price Data'!B30)</f>
        <v>44035</v>
      </c>
      <c r="B33" s="116">
        <f>IF('Proxy Price Data'!C30="","",'Proxy Price Data'!C30)</f>
        <v>81.34</v>
      </c>
      <c r="C33" s="116">
        <f>IF('Proxy Price Data'!D30="","",'Proxy Price Data'!D30)</f>
        <v>144.88999999999999</v>
      </c>
      <c r="D33" s="116">
        <f>IF('Proxy Price Data'!E30="","",'Proxy Price Data'!E30)</f>
        <v>50.54</v>
      </c>
      <c r="E33" s="116">
        <f>IF('Proxy Price Data'!F30="","",'Proxy Price Data'!F30)</f>
        <v>45.88</v>
      </c>
      <c r="F33" s="116">
        <f>IF('Proxy Price Data'!G30="","",'Proxy Price Data'!G30)</f>
        <v>67.11</v>
      </c>
      <c r="G33" s="116">
        <f>IF('Proxy Price Data'!H30="","",'Proxy Price Data'!H30)</f>
        <v>65.91</v>
      </c>
      <c r="H33" s="116">
        <f>IF('Proxy Price Data'!I30="","",'Proxy Price Data'!I30)</f>
        <v>48.45</v>
      </c>
    </row>
    <row r="34" spans="1:8" s="172" customFormat="1" ht="17" customHeight="1" x14ac:dyDescent="0.15">
      <c r="A34" s="105">
        <f>IF('Proxy Price Data'!B31="","",'Proxy Price Data'!B31)</f>
        <v>44034</v>
      </c>
      <c r="B34" s="116">
        <f>IF('Proxy Price Data'!C31="","",'Proxy Price Data'!C31)</f>
        <v>80.959999999999994</v>
      </c>
      <c r="C34" s="116">
        <f>IF('Proxy Price Data'!D31="","",'Proxy Price Data'!D31)</f>
        <v>143.79</v>
      </c>
      <c r="D34" s="116">
        <f>IF('Proxy Price Data'!E31="","",'Proxy Price Data'!E31)</f>
        <v>50.02</v>
      </c>
      <c r="E34" s="116">
        <f>IF('Proxy Price Data'!F31="","",'Proxy Price Data'!F31)</f>
        <v>45.71</v>
      </c>
      <c r="F34" s="116">
        <f>IF('Proxy Price Data'!G31="","",'Proxy Price Data'!G31)</f>
        <v>67.150000000000006</v>
      </c>
      <c r="G34" s="116">
        <f>IF('Proxy Price Data'!H31="","",'Proxy Price Data'!H31)</f>
        <v>65.61</v>
      </c>
      <c r="H34" s="116">
        <f>IF('Proxy Price Data'!I31="","",'Proxy Price Data'!I31)</f>
        <v>49.25</v>
      </c>
    </row>
    <row r="35" spans="1:8" s="172" customFormat="1" ht="17" customHeight="1" x14ac:dyDescent="0.15">
      <c r="A35" s="105">
        <f>IF('Proxy Price Data'!B32="","",'Proxy Price Data'!B32)</f>
        <v>44033</v>
      </c>
      <c r="B35" s="116">
        <f>IF('Proxy Price Data'!C32="","",'Proxy Price Data'!C32)</f>
        <v>80.66</v>
      </c>
      <c r="C35" s="116">
        <f>IF('Proxy Price Data'!D32="","",'Proxy Price Data'!D32)</f>
        <v>141.18</v>
      </c>
      <c r="D35" s="116">
        <f>IF('Proxy Price Data'!E32="","",'Proxy Price Data'!E32)</f>
        <v>49.67</v>
      </c>
      <c r="E35" s="116">
        <f>IF('Proxy Price Data'!F32="","",'Proxy Price Data'!F32)</f>
        <v>44.7</v>
      </c>
      <c r="F35" s="116">
        <f>IF('Proxy Price Data'!G32="","",'Proxy Price Data'!G32)</f>
        <v>67</v>
      </c>
      <c r="G35" s="116">
        <f>IF('Proxy Price Data'!H32="","",'Proxy Price Data'!H32)</f>
        <v>64.75</v>
      </c>
      <c r="H35" s="116">
        <f>IF('Proxy Price Data'!I32="","",'Proxy Price Data'!I32)</f>
        <v>50.65</v>
      </c>
    </row>
    <row r="36" spans="1:8" s="172" customFormat="1" ht="17" customHeight="1" x14ac:dyDescent="0.15">
      <c r="A36" s="105">
        <f>IF('Proxy Price Data'!B33="","",'Proxy Price Data'!B33)</f>
        <v>44032</v>
      </c>
      <c r="B36" s="116">
        <f>IF('Proxy Price Data'!C33="","",'Proxy Price Data'!C33)</f>
        <v>78.89</v>
      </c>
      <c r="C36" s="116">
        <f>IF('Proxy Price Data'!D33="","",'Proxy Price Data'!D33)</f>
        <v>139.71</v>
      </c>
      <c r="D36" s="116">
        <f>IF('Proxy Price Data'!E33="","",'Proxy Price Data'!E33)</f>
        <v>48.55</v>
      </c>
      <c r="E36" s="116">
        <f>IF('Proxy Price Data'!F33="","",'Proxy Price Data'!F33)</f>
        <v>44.41</v>
      </c>
      <c r="F36" s="116">
        <f>IF('Proxy Price Data'!G33="","",'Proxy Price Data'!G33)</f>
        <v>66.08</v>
      </c>
      <c r="G36" s="116">
        <f>IF('Proxy Price Data'!H33="","",'Proxy Price Data'!H33)</f>
        <v>63.83</v>
      </c>
      <c r="H36" s="116">
        <f>IF('Proxy Price Data'!I33="","",'Proxy Price Data'!I33)</f>
        <v>49.87</v>
      </c>
    </row>
    <row r="37" spans="1:8" s="172" customFormat="1" ht="17" customHeight="1" x14ac:dyDescent="0.15">
      <c r="A37" s="105">
        <f>IF('Proxy Price Data'!B34="","",'Proxy Price Data'!B34)</f>
        <v>44029</v>
      </c>
      <c r="B37" s="116">
        <f>IF('Proxy Price Data'!C34="","",'Proxy Price Data'!C34)</f>
        <v>79.92</v>
      </c>
      <c r="C37" s="116">
        <f>IF('Proxy Price Data'!D34="","",'Proxy Price Data'!D34)</f>
        <v>141.22</v>
      </c>
      <c r="D37" s="116">
        <f>IF('Proxy Price Data'!E34="","",'Proxy Price Data'!E34)</f>
        <v>49.32</v>
      </c>
      <c r="E37" s="116">
        <f>IF('Proxy Price Data'!F34="","",'Proxy Price Data'!F34)</f>
        <v>44.71</v>
      </c>
      <c r="F37" s="116">
        <f>IF('Proxy Price Data'!G34="","",'Proxy Price Data'!G34)</f>
        <v>66.53</v>
      </c>
      <c r="G37" s="116">
        <f>IF('Proxy Price Data'!H34="","",'Proxy Price Data'!H34)</f>
        <v>65.06</v>
      </c>
      <c r="H37" s="116">
        <f>IF('Proxy Price Data'!I34="","",'Proxy Price Data'!I34)</f>
        <v>49.93</v>
      </c>
    </row>
    <row r="38" spans="1:8" s="172" customFormat="1" ht="17" customHeight="1" x14ac:dyDescent="0.15">
      <c r="A38" s="105">
        <f>IF('Proxy Price Data'!B35="","",'Proxy Price Data'!B35)</f>
        <v>44028</v>
      </c>
      <c r="B38" s="116">
        <f>IF('Proxy Price Data'!C35="","",'Proxy Price Data'!C35)</f>
        <v>77.59</v>
      </c>
      <c r="C38" s="116">
        <f>IF('Proxy Price Data'!D35="","",'Proxy Price Data'!D35)</f>
        <v>138.32</v>
      </c>
      <c r="D38" s="116">
        <f>IF('Proxy Price Data'!E35="","",'Proxy Price Data'!E35)</f>
        <v>48.28</v>
      </c>
      <c r="E38" s="116">
        <f>IF('Proxy Price Data'!F35="","",'Proxy Price Data'!F35)</f>
        <v>43.88</v>
      </c>
      <c r="F38" s="116">
        <f>IF('Proxy Price Data'!G35="","",'Proxy Price Data'!G35)</f>
        <v>64.680000000000007</v>
      </c>
      <c r="G38" s="116">
        <f>IF('Proxy Price Data'!H35="","",'Proxy Price Data'!H35)</f>
        <v>63.02</v>
      </c>
      <c r="H38" s="116">
        <f>IF('Proxy Price Data'!I35="","",'Proxy Price Data'!I35)</f>
        <v>47.72</v>
      </c>
    </row>
    <row r="39" spans="1:8" s="172" customFormat="1" ht="17" customHeight="1" x14ac:dyDescent="0.15">
      <c r="A39" s="105">
        <f>IF('Proxy Price Data'!B36="","",'Proxy Price Data'!B36)</f>
        <v>44027</v>
      </c>
      <c r="B39" s="116">
        <f>IF('Proxy Price Data'!C36="","",'Proxy Price Data'!C36)</f>
        <v>77.209999999999994</v>
      </c>
      <c r="C39" s="116">
        <f>IF('Proxy Price Data'!D36="","",'Proxy Price Data'!D36)</f>
        <v>134.06</v>
      </c>
      <c r="D39" s="116">
        <f>IF('Proxy Price Data'!E36="","",'Proxy Price Data'!E36)</f>
        <v>48</v>
      </c>
      <c r="E39" s="116">
        <f>IF('Proxy Price Data'!F36="","",'Proxy Price Data'!F36)</f>
        <v>43.04</v>
      </c>
      <c r="F39" s="116">
        <f>IF('Proxy Price Data'!G36="","",'Proxy Price Data'!G36)</f>
        <v>64.02</v>
      </c>
      <c r="G39" s="116">
        <f>IF('Proxy Price Data'!H36="","",'Proxy Price Data'!H36)</f>
        <v>62.63</v>
      </c>
      <c r="H39" s="116">
        <f>IF('Proxy Price Data'!I36="","",'Proxy Price Data'!I36)</f>
        <v>47.32</v>
      </c>
    </row>
    <row r="40" spans="1:8" s="172" customFormat="1" ht="17" customHeight="1" x14ac:dyDescent="0.15">
      <c r="A40" s="105">
        <f>IF('Proxy Price Data'!B37="","",'Proxy Price Data'!B37)</f>
        <v>44026</v>
      </c>
      <c r="B40" s="116">
        <f>IF('Proxy Price Data'!C37="","",'Proxy Price Data'!C37)</f>
        <v>76.569999999999993</v>
      </c>
      <c r="C40" s="116">
        <f>IF('Proxy Price Data'!D37="","",'Proxy Price Data'!D37)</f>
        <v>134.84</v>
      </c>
      <c r="D40" s="116">
        <f>IF('Proxy Price Data'!E37="","",'Proxy Price Data'!E37)</f>
        <v>47.47</v>
      </c>
      <c r="E40" s="116">
        <f>IF('Proxy Price Data'!F37="","",'Proxy Price Data'!F37)</f>
        <v>43.38</v>
      </c>
      <c r="F40" s="116">
        <f>IF('Proxy Price Data'!G37="","",'Proxy Price Data'!G37)</f>
        <v>63.06</v>
      </c>
      <c r="G40" s="116">
        <f>IF('Proxy Price Data'!H37="","",'Proxy Price Data'!H37)</f>
        <v>62.7</v>
      </c>
      <c r="H40" s="116">
        <f>IF('Proxy Price Data'!I37="","",'Proxy Price Data'!I37)</f>
        <v>46.72</v>
      </c>
    </row>
    <row r="41" spans="1:8" s="172" customFormat="1" ht="17" customHeight="1" x14ac:dyDescent="0.15">
      <c r="A41" s="105">
        <f>IF('Proxy Price Data'!B38="","",'Proxy Price Data'!B38)</f>
        <v>44025</v>
      </c>
      <c r="B41" s="116">
        <f>IF('Proxy Price Data'!C38="","",'Proxy Price Data'!C38)</f>
        <v>76.91</v>
      </c>
      <c r="C41" s="116">
        <f>IF('Proxy Price Data'!D38="","",'Proxy Price Data'!D38)</f>
        <v>132.97</v>
      </c>
      <c r="D41" s="116">
        <f>IF('Proxy Price Data'!E38="","",'Proxy Price Data'!E38)</f>
        <v>46.95</v>
      </c>
      <c r="E41" s="116">
        <f>IF('Proxy Price Data'!F38="","",'Proxy Price Data'!F38)</f>
        <v>43.37</v>
      </c>
      <c r="F41" s="116">
        <f>IF('Proxy Price Data'!G38="","",'Proxy Price Data'!G38)</f>
        <v>62.76</v>
      </c>
      <c r="G41" s="116">
        <f>IF('Proxy Price Data'!H38="","",'Proxy Price Data'!H38)</f>
        <v>62.12</v>
      </c>
      <c r="H41" s="116">
        <f>IF('Proxy Price Data'!I38="","",'Proxy Price Data'!I38)</f>
        <v>45.92</v>
      </c>
    </row>
    <row r="42" spans="1:8" s="172" customFormat="1" ht="17" customHeight="1" x14ac:dyDescent="0.15">
      <c r="A42" s="105">
        <f>IF('Proxy Price Data'!B39="","",'Proxy Price Data'!B39)</f>
        <v>44022</v>
      </c>
      <c r="B42" s="116">
        <f>IF('Proxy Price Data'!C39="","",'Proxy Price Data'!C39)</f>
        <v>77.87</v>
      </c>
      <c r="C42" s="116">
        <f>IF('Proxy Price Data'!D39="","",'Proxy Price Data'!D39)</f>
        <v>133.38999999999999</v>
      </c>
      <c r="D42" s="116">
        <f>IF('Proxy Price Data'!E39="","",'Proxy Price Data'!E39)</f>
        <v>47.99</v>
      </c>
      <c r="E42" s="116">
        <f>IF('Proxy Price Data'!F39="","",'Proxy Price Data'!F39)</f>
        <v>43.28</v>
      </c>
      <c r="F42" s="116">
        <f>IF('Proxy Price Data'!G39="","",'Proxy Price Data'!G39)</f>
        <v>63.64</v>
      </c>
      <c r="G42" s="116">
        <f>IF('Proxy Price Data'!H39="","",'Proxy Price Data'!H39)</f>
        <v>62.03</v>
      </c>
      <c r="H42" s="116">
        <f>IF('Proxy Price Data'!I39="","",'Proxy Price Data'!I39)</f>
        <v>46.34</v>
      </c>
    </row>
    <row r="43" spans="1:8" s="172" customFormat="1" ht="17" customHeight="1" x14ac:dyDescent="0.15">
      <c r="A43" s="105">
        <f>IF('Proxy Price Data'!B40="","",'Proxy Price Data'!B40)</f>
        <v>44021</v>
      </c>
      <c r="B43" s="116">
        <f>IF('Proxy Price Data'!C40="","",'Proxy Price Data'!C40)</f>
        <v>76.44</v>
      </c>
      <c r="C43" s="116">
        <f>IF('Proxy Price Data'!D40="","",'Proxy Price Data'!D40)</f>
        <v>130.69</v>
      </c>
      <c r="D43" s="116">
        <f>IF('Proxy Price Data'!E40="","",'Proxy Price Data'!E40)</f>
        <v>46.71</v>
      </c>
      <c r="E43" s="116">
        <f>IF('Proxy Price Data'!F40="","",'Proxy Price Data'!F40)</f>
        <v>42.53</v>
      </c>
      <c r="F43" s="116">
        <f>IF('Proxy Price Data'!G40="","",'Proxy Price Data'!G40)</f>
        <v>62.54</v>
      </c>
      <c r="G43" s="116">
        <f>IF('Proxy Price Data'!H40="","",'Proxy Price Data'!H40)</f>
        <v>60.98</v>
      </c>
      <c r="H43" s="116">
        <f>IF('Proxy Price Data'!I40="","",'Proxy Price Data'!I40)</f>
        <v>45.27</v>
      </c>
    </row>
    <row r="44" spans="1:8" s="172" customFormat="1" ht="17" customHeight="1" x14ac:dyDescent="0.15">
      <c r="A44" s="105">
        <f>IF('Proxy Price Data'!B41="","",'Proxy Price Data'!B41)</f>
        <v>44020</v>
      </c>
      <c r="B44" s="116">
        <f>IF('Proxy Price Data'!C41="","",'Proxy Price Data'!C41)</f>
        <v>77.52</v>
      </c>
      <c r="C44" s="116">
        <f>IF('Proxy Price Data'!D41="","",'Proxy Price Data'!D41)</f>
        <v>131.76</v>
      </c>
      <c r="D44" s="116">
        <f>IF('Proxy Price Data'!E41="","",'Proxy Price Data'!E41)</f>
        <v>47.69</v>
      </c>
      <c r="E44" s="116">
        <f>IF('Proxy Price Data'!F41="","",'Proxy Price Data'!F41)</f>
        <v>43.1</v>
      </c>
      <c r="F44" s="116">
        <f>IF('Proxy Price Data'!G41="","",'Proxy Price Data'!G41)</f>
        <v>64.44</v>
      </c>
      <c r="G44" s="116">
        <f>IF('Proxy Price Data'!H41="","",'Proxy Price Data'!H41)</f>
        <v>61.64</v>
      </c>
      <c r="H44" s="116">
        <f>IF('Proxy Price Data'!I41="","",'Proxy Price Data'!I41)</f>
        <v>46.46</v>
      </c>
    </row>
    <row r="45" spans="1:8" s="172" customFormat="1" ht="17" customHeight="1" x14ac:dyDescent="0.15">
      <c r="A45" s="105">
        <f>IF('Proxy Price Data'!B42="","",'Proxy Price Data'!B42)</f>
        <v>44019</v>
      </c>
      <c r="B45" s="116">
        <f>IF('Proxy Price Data'!C42="","",'Proxy Price Data'!C42)</f>
        <v>77.27</v>
      </c>
      <c r="C45" s="116">
        <f>IF('Proxy Price Data'!D42="","",'Proxy Price Data'!D42)</f>
        <v>130.31</v>
      </c>
      <c r="D45" s="116">
        <f>IF('Proxy Price Data'!E42="","",'Proxy Price Data'!E42)</f>
        <v>47.79</v>
      </c>
      <c r="E45" s="116">
        <f>IF('Proxy Price Data'!F42="","",'Proxy Price Data'!F42)</f>
        <v>42.9</v>
      </c>
      <c r="F45" s="116">
        <f>IF('Proxy Price Data'!G42="","",'Proxy Price Data'!G42)</f>
        <v>64.58</v>
      </c>
      <c r="G45" s="116">
        <f>IF('Proxy Price Data'!H42="","",'Proxy Price Data'!H42)</f>
        <v>61.28</v>
      </c>
      <c r="H45" s="116">
        <f>IF('Proxy Price Data'!I42="","",'Proxy Price Data'!I42)</f>
        <v>46.24</v>
      </c>
    </row>
    <row r="46" spans="1:8" s="172" customFormat="1" ht="17" customHeight="1" x14ac:dyDescent="0.15">
      <c r="A46" s="105">
        <f>IF('Proxy Price Data'!B43="","",'Proxy Price Data'!B43)</f>
        <v>44018</v>
      </c>
      <c r="B46" s="116">
        <f>IF('Proxy Price Data'!C43="","",'Proxy Price Data'!C43)</f>
        <v>78.27</v>
      </c>
      <c r="C46" s="116">
        <f>IF('Proxy Price Data'!D43="","",'Proxy Price Data'!D43)</f>
        <v>131.04</v>
      </c>
      <c r="D46" s="116">
        <f>IF('Proxy Price Data'!E43="","",'Proxy Price Data'!E43)</f>
        <v>48.19</v>
      </c>
      <c r="E46" s="116">
        <f>IF('Proxy Price Data'!F43="","",'Proxy Price Data'!F43)</f>
        <v>43.68</v>
      </c>
      <c r="F46" s="116">
        <f>IF('Proxy Price Data'!G43="","",'Proxy Price Data'!G43)</f>
        <v>66.599999999999994</v>
      </c>
      <c r="G46" s="116">
        <f>IF('Proxy Price Data'!H43="","",'Proxy Price Data'!H43)</f>
        <v>62.12</v>
      </c>
      <c r="H46" s="116">
        <f>IF('Proxy Price Data'!I43="","",'Proxy Price Data'!I43)</f>
        <v>47.72</v>
      </c>
    </row>
    <row r="47" spans="1:8" s="172" customFormat="1" ht="17" customHeight="1" x14ac:dyDescent="0.15">
      <c r="A47" s="105">
        <f>IF('Proxy Price Data'!B44="","",'Proxy Price Data'!B44)</f>
        <v>44014</v>
      </c>
      <c r="B47" s="116">
        <f>IF('Proxy Price Data'!C44="","",'Proxy Price Data'!C44)</f>
        <v>79.59</v>
      </c>
      <c r="C47" s="116">
        <f>IF('Proxy Price Data'!D44="","",'Proxy Price Data'!D44)</f>
        <v>131.06</v>
      </c>
      <c r="D47" s="116">
        <f>IF('Proxy Price Data'!E44="","",'Proxy Price Data'!E44)</f>
        <v>48.35</v>
      </c>
      <c r="E47" s="116">
        <f>IF('Proxy Price Data'!F44="","",'Proxy Price Data'!F44)</f>
        <v>43.44</v>
      </c>
      <c r="F47" s="116">
        <f>IF('Proxy Price Data'!G44="","",'Proxy Price Data'!G44)</f>
        <v>67.650000000000006</v>
      </c>
      <c r="G47" s="116">
        <f>IF('Proxy Price Data'!H44="","",'Proxy Price Data'!H44)</f>
        <v>63.44</v>
      </c>
      <c r="H47" s="116">
        <f>IF('Proxy Price Data'!I44="","",'Proxy Price Data'!I44)</f>
        <v>48.87</v>
      </c>
    </row>
    <row r="48" spans="1:8" s="172" customFormat="1" ht="17" customHeight="1" x14ac:dyDescent="0.15">
      <c r="A48" s="105">
        <f>IF('Proxy Price Data'!B45="","",'Proxy Price Data'!B45)</f>
        <v>44013</v>
      </c>
      <c r="B48" s="116">
        <f>IF('Proxy Price Data'!C45="","",'Proxy Price Data'!C45)</f>
        <v>78.47</v>
      </c>
      <c r="C48" s="116">
        <f>IF('Proxy Price Data'!D45="","",'Proxy Price Data'!D45)</f>
        <v>130.62</v>
      </c>
      <c r="D48" s="116">
        <f>IF('Proxy Price Data'!E45="","",'Proxy Price Data'!E45)</f>
        <v>48.03</v>
      </c>
      <c r="E48" s="116">
        <f>IF('Proxy Price Data'!F45="","",'Proxy Price Data'!F45)</f>
        <v>43.31</v>
      </c>
      <c r="F48" s="116">
        <f>IF('Proxy Price Data'!G45="","",'Proxy Price Data'!G45)</f>
        <v>67.209999999999994</v>
      </c>
      <c r="G48" s="116">
        <f>IF('Proxy Price Data'!H45="","",'Proxy Price Data'!H45)</f>
        <v>62.5</v>
      </c>
      <c r="H48" s="116">
        <f>IF('Proxy Price Data'!I45="","",'Proxy Price Data'!I45)</f>
        <v>48.04</v>
      </c>
    </row>
    <row r="49" spans="1:8" s="172" customFormat="1" ht="17" customHeight="1" x14ac:dyDescent="0.15">
      <c r="A49" s="105">
        <f>IF('Proxy Price Data'!B46="","",'Proxy Price Data'!B46)</f>
        <v>44012</v>
      </c>
      <c r="B49" s="116">
        <f>IF('Proxy Price Data'!C46="","",'Proxy Price Data'!C46)</f>
        <v>78.63</v>
      </c>
      <c r="C49" s="116">
        <f>IF('Proxy Price Data'!D46="","",'Proxy Price Data'!D46)</f>
        <v>128.66</v>
      </c>
      <c r="D49" s="116">
        <f>IF('Proxy Price Data'!E46="","",'Proxy Price Data'!E46)</f>
        <v>47.7</v>
      </c>
      <c r="E49" s="116">
        <f>IF('Proxy Price Data'!F46="","",'Proxy Price Data'!F46)</f>
        <v>42.24</v>
      </c>
      <c r="F49" s="116">
        <f>IF('Proxy Price Data'!G46="","",'Proxy Price Data'!G46)</f>
        <v>67.180000000000007</v>
      </c>
      <c r="G49" s="116">
        <f>IF('Proxy Price Data'!H46="","",'Proxy Price Data'!H46)</f>
        <v>62.11</v>
      </c>
      <c r="H49" s="116">
        <f>IF('Proxy Price Data'!I46="","",'Proxy Price Data'!I46)</f>
        <v>47.96</v>
      </c>
    </row>
    <row r="50" spans="1:8" s="172" customFormat="1" ht="17" customHeight="1" x14ac:dyDescent="0.15">
      <c r="A50" s="105">
        <f>IF('Proxy Price Data'!B47="","",'Proxy Price Data'!B47)</f>
        <v>44011</v>
      </c>
      <c r="B50" s="116">
        <f>IF('Proxy Price Data'!C47="","",'Proxy Price Data'!C47)</f>
        <v>77.290000000000006</v>
      </c>
      <c r="C50" s="116">
        <f>IF('Proxy Price Data'!D47="","",'Proxy Price Data'!D47)</f>
        <v>125.37</v>
      </c>
      <c r="D50" s="116">
        <f>IF('Proxy Price Data'!E47="","",'Proxy Price Data'!E47)</f>
        <v>46.39</v>
      </c>
      <c r="E50" s="116">
        <f>IF('Proxy Price Data'!F47="","",'Proxy Price Data'!F47)</f>
        <v>41.67</v>
      </c>
      <c r="F50" s="116">
        <f>IF('Proxy Price Data'!G47="","",'Proxy Price Data'!G47)</f>
        <v>65.92</v>
      </c>
      <c r="G50" s="116">
        <f>IF('Proxy Price Data'!H47="","",'Proxy Price Data'!H47)</f>
        <v>60.01</v>
      </c>
      <c r="H50" s="116">
        <f>IF('Proxy Price Data'!I47="","",'Proxy Price Data'!I47)</f>
        <v>47.02</v>
      </c>
    </row>
    <row r="51" spans="1:8" s="172" customFormat="1" ht="17" customHeight="1" x14ac:dyDescent="0.15">
      <c r="A51" s="105">
        <f>IF('Proxy Price Data'!B48="","",'Proxy Price Data'!B48)</f>
        <v>44008</v>
      </c>
      <c r="B51" s="116">
        <f>IF('Proxy Price Data'!C48="","",'Proxy Price Data'!C48)</f>
        <v>73.849999999999994</v>
      </c>
      <c r="C51" s="116">
        <f>IF('Proxy Price Data'!D48="","",'Proxy Price Data'!D48)</f>
        <v>124.08</v>
      </c>
      <c r="D51" s="116">
        <f>IF('Proxy Price Data'!E48="","",'Proxy Price Data'!E48)</f>
        <v>44.28</v>
      </c>
      <c r="E51" s="116">
        <f>IF('Proxy Price Data'!F48="","",'Proxy Price Data'!F48)</f>
        <v>41.14</v>
      </c>
      <c r="F51" s="116">
        <f>IF('Proxy Price Data'!G48="","",'Proxy Price Data'!G48)</f>
        <v>61.5</v>
      </c>
      <c r="G51" s="116">
        <f>IF('Proxy Price Data'!H48="","",'Proxy Price Data'!H48)</f>
        <v>57.02</v>
      </c>
      <c r="H51" s="116">
        <f>IF('Proxy Price Data'!I48="","",'Proxy Price Data'!I48)</f>
        <v>47.53</v>
      </c>
    </row>
    <row r="52" spans="1:8" s="172" customFormat="1" ht="17" customHeight="1" x14ac:dyDescent="0.15">
      <c r="A52" s="105">
        <f>IF('Proxy Price Data'!B49="","",'Proxy Price Data'!B49)</f>
        <v>44007</v>
      </c>
      <c r="B52" s="116">
        <f>IF('Proxy Price Data'!C49="","",'Proxy Price Data'!C49)</f>
        <v>75.67</v>
      </c>
      <c r="C52" s="116">
        <f>IF('Proxy Price Data'!D49="","",'Proxy Price Data'!D49)</f>
        <v>122.22</v>
      </c>
      <c r="D52" s="116">
        <f>IF('Proxy Price Data'!E49="","",'Proxy Price Data'!E49)</f>
        <v>45.38</v>
      </c>
      <c r="E52" s="116">
        <f>IF('Proxy Price Data'!F49="","",'Proxy Price Data'!F49)</f>
        <v>40.74</v>
      </c>
      <c r="F52" s="116">
        <f>IF('Proxy Price Data'!G49="","",'Proxy Price Data'!G49)</f>
        <v>63.76</v>
      </c>
      <c r="G52" s="116">
        <f>IF('Proxy Price Data'!H49="","",'Proxy Price Data'!H49)</f>
        <v>59.59</v>
      </c>
      <c r="H52" s="116">
        <f>IF('Proxy Price Data'!I49="","",'Proxy Price Data'!I49)</f>
        <v>47.3</v>
      </c>
    </row>
    <row r="53" spans="1:8" s="172" customFormat="1" ht="17" customHeight="1" x14ac:dyDescent="0.15">
      <c r="A53" s="105">
        <f>IF('Proxy Price Data'!B50="","",'Proxy Price Data'!B50)</f>
        <v>44006</v>
      </c>
      <c r="B53" s="116">
        <f>IF('Proxy Price Data'!C50="","",'Proxy Price Data'!C50)</f>
        <v>76.569999999999993</v>
      </c>
      <c r="C53" s="116">
        <f>IF('Proxy Price Data'!D50="","",'Proxy Price Data'!D50)</f>
        <v>124.4</v>
      </c>
      <c r="D53" s="116">
        <f>IF('Proxy Price Data'!E50="","",'Proxy Price Data'!E50)</f>
        <v>45.57</v>
      </c>
      <c r="E53" s="116">
        <f>IF('Proxy Price Data'!F50="","",'Proxy Price Data'!F50)</f>
        <v>41.43</v>
      </c>
      <c r="F53" s="116">
        <f>IF('Proxy Price Data'!G50="","",'Proxy Price Data'!G50)</f>
        <v>64.73</v>
      </c>
      <c r="G53" s="116">
        <f>IF('Proxy Price Data'!H50="","",'Proxy Price Data'!H50)</f>
        <v>59.85</v>
      </c>
      <c r="H53" s="116">
        <f>IF('Proxy Price Data'!I50="","",'Proxy Price Data'!I50)</f>
        <v>46.29</v>
      </c>
    </row>
    <row r="54" spans="1:8" s="172" customFormat="1" ht="17" customHeight="1" x14ac:dyDescent="0.15">
      <c r="A54" s="105">
        <f>IF('Proxy Price Data'!B51="","",'Proxy Price Data'!B51)</f>
        <v>44005</v>
      </c>
      <c r="B54" s="116">
        <f>IF('Proxy Price Data'!C51="","",'Proxy Price Data'!C51)</f>
        <v>77.319999999999993</v>
      </c>
      <c r="C54" s="116">
        <f>IF('Proxy Price Data'!D51="","",'Proxy Price Data'!D51)</f>
        <v>125.22</v>
      </c>
      <c r="D54" s="116">
        <f>IF('Proxy Price Data'!E51="","",'Proxy Price Data'!E51)</f>
        <v>45.9</v>
      </c>
      <c r="E54" s="116">
        <f>IF('Proxy Price Data'!F51="","",'Proxy Price Data'!F51)</f>
        <v>41.64</v>
      </c>
      <c r="F54" s="116">
        <f>IF('Proxy Price Data'!G51="","",'Proxy Price Data'!G51)</f>
        <v>66.31</v>
      </c>
      <c r="G54" s="116">
        <f>IF('Proxy Price Data'!H51="","",'Proxy Price Data'!H51)</f>
        <v>61.15</v>
      </c>
      <c r="H54" s="116">
        <f>IF('Proxy Price Data'!I51="","",'Proxy Price Data'!I51)</f>
        <v>46.91</v>
      </c>
    </row>
    <row r="55" spans="1:8" s="172" customFormat="1" ht="17" customHeight="1" x14ac:dyDescent="0.15">
      <c r="A55" s="105">
        <f>IF('Proxy Price Data'!B52="","",'Proxy Price Data'!B52)</f>
        <v>44004</v>
      </c>
      <c r="B55" s="116">
        <f>IF('Proxy Price Data'!C52="","",'Proxy Price Data'!C52)</f>
        <v>77.63</v>
      </c>
      <c r="C55" s="116">
        <f>IF('Proxy Price Data'!D52="","",'Proxy Price Data'!D52)</f>
        <v>126.83</v>
      </c>
      <c r="D55" s="116">
        <f>IF('Proxy Price Data'!E52="","",'Proxy Price Data'!E52)</f>
        <v>46.43</v>
      </c>
      <c r="E55" s="116">
        <f>IF('Proxy Price Data'!F52="","",'Proxy Price Data'!F52)</f>
        <v>41.98</v>
      </c>
      <c r="F55" s="116">
        <f>IF('Proxy Price Data'!G52="","",'Proxy Price Data'!G52)</f>
        <v>66.48</v>
      </c>
      <c r="G55" s="116">
        <f>IF('Proxy Price Data'!H52="","",'Proxy Price Data'!H52)</f>
        <v>60.62</v>
      </c>
      <c r="H55" s="116">
        <f>IF('Proxy Price Data'!I52="","",'Proxy Price Data'!I52)</f>
        <v>45.93</v>
      </c>
    </row>
    <row r="56" spans="1:8" s="172" customFormat="1" ht="17" customHeight="1" x14ac:dyDescent="0.15">
      <c r="A56" s="105">
        <f>IF('Proxy Price Data'!B53="","",'Proxy Price Data'!B53)</f>
        <v>44001</v>
      </c>
      <c r="B56" s="116">
        <f>IF('Proxy Price Data'!C53="","",'Proxy Price Data'!C53)</f>
        <v>77</v>
      </c>
      <c r="C56" s="116">
        <f>IF('Proxy Price Data'!D53="","",'Proxy Price Data'!D53)</f>
        <v>126.36</v>
      </c>
      <c r="D56" s="116">
        <f>IF('Proxy Price Data'!E53="","",'Proxy Price Data'!E53)</f>
        <v>45.83</v>
      </c>
      <c r="E56" s="116">
        <f>IF('Proxy Price Data'!F53="","",'Proxy Price Data'!F53)</f>
        <v>42.01</v>
      </c>
      <c r="F56" s="116">
        <f>IF('Proxy Price Data'!G53="","",'Proxy Price Data'!G53)</f>
        <v>67.540000000000006</v>
      </c>
      <c r="G56" s="116">
        <f>IF('Proxy Price Data'!H53="","",'Proxy Price Data'!H53)</f>
        <v>61.22</v>
      </c>
      <c r="H56" s="116">
        <f>IF('Proxy Price Data'!I53="","",'Proxy Price Data'!I53)</f>
        <v>46.38</v>
      </c>
    </row>
    <row r="57" spans="1:8" s="172" customFormat="1" ht="17" customHeight="1" x14ac:dyDescent="0.15">
      <c r="A57" s="105">
        <f>IF('Proxy Price Data'!B54="","",'Proxy Price Data'!B54)</f>
        <v>44000</v>
      </c>
      <c r="B57" s="116">
        <f>IF('Proxy Price Data'!C54="","",'Proxy Price Data'!C54)</f>
        <v>77.59</v>
      </c>
      <c r="C57" s="116">
        <f>IF('Proxy Price Data'!D54="","",'Proxy Price Data'!D54)</f>
        <v>129.16999999999999</v>
      </c>
      <c r="D57" s="116">
        <f>IF('Proxy Price Data'!E54="","",'Proxy Price Data'!E54)</f>
        <v>46.9</v>
      </c>
      <c r="E57" s="116">
        <f>IF('Proxy Price Data'!F54="","",'Proxy Price Data'!F54)</f>
        <v>43.6</v>
      </c>
      <c r="F57" s="116">
        <f>IF('Proxy Price Data'!G54="","",'Proxy Price Data'!G54)</f>
        <v>68.099999999999994</v>
      </c>
      <c r="G57" s="116">
        <f>IF('Proxy Price Data'!H54="","",'Proxy Price Data'!H54)</f>
        <v>61.97</v>
      </c>
      <c r="H57" s="116">
        <f>IF('Proxy Price Data'!I54="","",'Proxy Price Data'!I54)</f>
        <v>45.37</v>
      </c>
    </row>
    <row r="58" spans="1:8" s="172" customFormat="1" ht="17" customHeight="1" x14ac:dyDescent="0.15">
      <c r="A58" s="105">
        <f>IF('Proxy Price Data'!B55="","",'Proxy Price Data'!B55)</f>
        <v>43999</v>
      </c>
      <c r="B58" s="116">
        <f>IF('Proxy Price Data'!C55="","",'Proxy Price Data'!C55)</f>
        <v>77.650000000000006</v>
      </c>
      <c r="C58" s="116">
        <f>IF('Proxy Price Data'!D55="","",'Proxy Price Data'!D55)</f>
        <v>129.86000000000001</v>
      </c>
      <c r="D58" s="116">
        <f>IF('Proxy Price Data'!E55="","",'Proxy Price Data'!E55)</f>
        <v>46.76</v>
      </c>
      <c r="E58" s="116">
        <f>IF('Proxy Price Data'!F55="","",'Proxy Price Data'!F55)</f>
        <v>43.59</v>
      </c>
      <c r="F58" s="116">
        <f>IF('Proxy Price Data'!G55="","",'Proxy Price Data'!G55)</f>
        <v>68.56</v>
      </c>
      <c r="G58" s="116">
        <f>IF('Proxy Price Data'!H55="","",'Proxy Price Data'!H55)</f>
        <v>63.11</v>
      </c>
      <c r="H58" s="116">
        <f>IF('Proxy Price Data'!I55="","",'Proxy Price Data'!I55)</f>
        <v>45.18</v>
      </c>
    </row>
    <row r="59" spans="1:8" s="172" customFormat="1" ht="17" customHeight="1" x14ac:dyDescent="0.15">
      <c r="A59" s="105">
        <f>IF('Proxy Price Data'!B56="","",'Proxy Price Data'!B56)</f>
        <v>43998</v>
      </c>
      <c r="B59" s="116">
        <f>IF('Proxy Price Data'!C56="","",'Proxy Price Data'!C56)</f>
        <v>78.38</v>
      </c>
      <c r="C59" s="116">
        <f>IF('Proxy Price Data'!D56="","",'Proxy Price Data'!D56)</f>
        <v>129.66</v>
      </c>
      <c r="D59" s="116">
        <f>IF('Proxy Price Data'!E56="","",'Proxy Price Data'!E56)</f>
        <v>47.02</v>
      </c>
      <c r="E59" s="116">
        <f>IF('Proxy Price Data'!F56="","",'Proxy Price Data'!F56)</f>
        <v>43.98</v>
      </c>
      <c r="F59" s="116">
        <f>IF('Proxy Price Data'!G56="","",'Proxy Price Data'!G56)</f>
        <v>69.38</v>
      </c>
      <c r="G59" s="116">
        <f>IF('Proxy Price Data'!H56="","",'Proxy Price Data'!H56)</f>
        <v>63.42</v>
      </c>
      <c r="H59" s="116">
        <f>IF('Proxy Price Data'!I56="","",'Proxy Price Data'!I56)</f>
        <v>45.61</v>
      </c>
    </row>
    <row r="60" spans="1:8" s="172" customFormat="1" ht="17" customHeight="1" x14ac:dyDescent="0.15">
      <c r="A60" s="105">
        <f>IF('Proxy Price Data'!B57="","",'Proxy Price Data'!B57)</f>
        <v>43997</v>
      </c>
      <c r="B60" s="116">
        <f>IF('Proxy Price Data'!C57="","",'Proxy Price Data'!C57)</f>
        <v>78.95</v>
      </c>
      <c r="C60" s="116">
        <f>IF('Proxy Price Data'!D57="","",'Proxy Price Data'!D57)</f>
        <v>129.22</v>
      </c>
      <c r="D60" s="116">
        <f>IF('Proxy Price Data'!E57="","",'Proxy Price Data'!E57)</f>
        <v>47.31</v>
      </c>
      <c r="E60" s="116">
        <f>IF('Proxy Price Data'!F57="","",'Proxy Price Data'!F57)</f>
        <v>44.67</v>
      </c>
      <c r="F60" s="116">
        <f>IF('Proxy Price Data'!G57="","",'Proxy Price Data'!G57)</f>
        <v>70.56</v>
      </c>
      <c r="G60" s="116">
        <f>IF('Proxy Price Data'!H57="","",'Proxy Price Data'!H57)</f>
        <v>63.87</v>
      </c>
      <c r="H60" s="116">
        <f>IF('Proxy Price Data'!I57="","",'Proxy Price Data'!I57)</f>
        <v>46.8</v>
      </c>
    </row>
    <row r="61" spans="1:8" s="172" customFormat="1" ht="17" customHeight="1" x14ac:dyDescent="0.15">
      <c r="A61" s="105">
        <f>IF('Proxy Price Data'!B58="","",'Proxy Price Data'!B58)</f>
        <v>43994</v>
      </c>
      <c r="B61" s="116">
        <f>IF('Proxy Price Data'!C58="","",'Proxy Price Data'!C58)</f>
        <v>76.489999999999995</v>
      </c>
      <c r="C61" s="116">
        <f>IF('Proxy Price Data'!D58="","",'Proxy Price Data'!D58)</f>
        <v>127.29</v>
      </c>
      <c r="D61" s="116">
        <f>IF('Proxy Price Data'!E58="","",'Proxy Price Data'!E58)</f>
        <v>45.95</v>
      </c>
      <c r="E61" s="116">
        <f>IF('Proxy Price Data'!F58="","",'Proxy Price Data'!F58)</f>
        <v>43.97</v>
      </c>
      <c r="F61" s="116">
        <f>IF('Proxy Price Data'!G58="","",'Proxy Price Data'!G58)</f>
        <v>68.040000000000006</v>
      </c>
      <c r="G61" s="116">
        <f>IF('Proxy Price Data'!H58="","",'Proxy Price Data'!H58)</f>
        <v>62.78</v>
      </c>
      <c r="H61" s="116">
        <f>IF('Proxy Price Data'!I58="","",'Proxy Price Data'!I58)</f>
        <v>43.74</v>
      </c>
    </row>
    <row r="62" spans="1:8" s="172" customFormat="1" ht="17" customHeight="1" x14ac:dyDescent="0.15">
      <c r="A62" s="105">
        <f>IF('Proxy Price Data'!B59="","",'Proxy Price Data'!B59)</f>
        <v>43993</v>
      </c>
      <c r="B62" s="116">
        <f>IF('Proxy Price Data'!C59="","",'Proxy Price Data'!C59)</f>
        <v>75.569999999999993</v>
      </c>
      <c r="C62" s="116">
        <f>IF('Proxy Price Data'!D59="","",'Proxy Price Data'!D59)</f>
        <v>127.5</v>
      </c>
      <c r="D62" s="116">
        <f>IF('Proxy Price Data'!E59="","",'Proxy Price Data'!E59)</f>
        <v>45.49</v>
      </c>
      <c r="E62" s="116">
        <f>IF('Proxy Price Data'!F59="","",'Proxy Price Data'!F59)</f>
        <v>43.54</v>
      </c>
      <c r="F62" s="116">
        <f>IF('Proxy Price Data'!G59="","",'Proxy Price Data'!G59)</f>
        <v>67.680000000000007</v>
      </c>
      <c r="G62" s="116">
        <f>IF('Proxy Price Data'!H59="","",'Proxy Price Data'!H59)</f>
        <v>63.04</v>
      </c>
      <c r="H62" s="116">
        <f>IF('Proxy Price Data'!I59="","",'Proxy Price Data'!I59)</f>
        <v>43.09</v>
      </c>
    </row>
    <row r="63" spans="1:8" s="172" customFormat="1" ht="17" customHeight="1" x14ac:dyDescent="0.15">
      <c r="A63" s="105">
        <f>IF('Proxy Price Data'!B60="","",'Proxy Price Data'!B60)</f>
        <v>43992</v>
      </c>
      <c r="B63" s="116">
        <f>IF('Proxy Price Data'!C60="","",'Proxy Price Data'!C60)</f>
        <v>79.849999999999994</v>
      </c>
      <c r="C63" s="116">
        <f>IF('Proxy Price Data'!D60="","",'Proxy Price Data'!D60)</f>
        <v>131.06</v>
      </c>
      <c r="D63" s="116">
        <f>IF('Proxy Price Data'!E60="","",'Proxy Price Data'!E60)</f>
        <v>47.58</v>
      </c>
      <c r="E63" s="116">
        <f>IF('Proxy Price Data'!F60="","",'Proxy Price Data'!F60)</f>
        <v>45.72</v>
      </c>
      <c r="F63" s="116">
        <f>IF('Proxy Price Data'!G60="","",'Proxy Price Data'!G60)</f>
        <v>68.849999999999994</v>
      </c>
      <c r="G63" s="116">
        <f>IF('Proxy Price Data'!H60="","",'Proxy Price Data'!H60)</f>
        <v>64.849999999999994</v>
      </c>
      <c r="H63" s="116">
        <f>IF('Proxy Price Data'!I60="","",'Proxy Price Data'!I60)</f>
        <v>45.63</v>
      </c>
    </row>
    <row r="64" spans="1:8" s="172" customFormat="1" ht="17" customHeight="1" x14ac:dyDescent="0.15">
      <c r="A64" s="105">
        <f>IF('Proxy Price Data'!B61="","",'Proxy Price Data'!B61)</f>
        <v>43991</v>
      </c>
      <c r="B64" s="116">
        <f>IF('Proxy Price Data'!C61="","",'Proxy Price Data'!C61)</f>
        <v>79.5</v>
      </c>
      <c r="C64" s="116">
        <f>IF('Proxy Price Data'!D61="","",'Proxy Price Data'!D61)</f>
        <v>130.69999999999999</v>
      </c>
      <c r="D64" s="116">
        <f>IF('Proxy Price Data'!E61="","",'Proxy Price Data'!E61)</f>
        <v>47.5</v>
      </c>
      <c r="E64" s="116">
        <f>IF('Proxy Price Data'!F61="","",'Proxy Price Data'!F61)</f>
        <v>46.06</v>
      </c>
      <c r="F64" s="116">
        <f>IF('Proxy Price Data'!G61="","",'Proxy Price Data'!G61)</f>
        <v>68.75</v>
      </c>
      <c r="G64" s="116">
        <f>IF('Proxy Price Data'!H61="","",'Proxy Price Data'!H61)</f>
        <v>65.930000000000007</v>
      </c>
      <c r="H64" s="116">
        <f>IF('Proxy Price Data'!I61="","",'Proxy Price Data'!I61)</f>
        <v>45.97</v>
      </c>
    </row>
    <row r="65" spans="1:8" s="172" customFormat="1" ht="17" customHeight="1" x14ac:dyDescent="0.15">
      <c r="A65" s="105">
        <f>IF('Proxy Price Data'!B62="","",'Proxy Price Data'!B62)</f>
        <v>43990</v>
      </c>
      <c r="B65" s="116">
        <f>IF('Proxy Price Data'!C62="","",'Proxy Price Data'!C62)</f>
        <v>81.59</v>
      </c>
      <c r="C65" s="116">
        <f>IF('Proxy Price Data'!D62="","",'Proxy Price Data'!D62)</f>
        <v>132.5</v>
      </c>
      <c r="D65" s="116">
        <f>IF('Proxy Price Data'!E62="","",'Proxy Price Data'!E62)</f>
        <v>48.01</v>
      </c>
      <c r="E65" s="116">
        <f>IF('Proxy Price Data'!F62="","",'Proxy Price Data'!F62)</f>
        <v>46.61</v>
      </c>
      <c r="F65" s="116">
        <f>IF('Proxy Price Data'!G62="","",'Proxy Price Data'!G62)</f>
        <v>69.42</v>
      </c>
      <c r="G65" s="116">
        <f>IF('Proxy Price Data'!H62="","",'Proxy Price Data'!H62)</f>
        <v>65.58</v>
      </c>
      <c r="H65" s="116">
        <f>IF('Proxy Price Data'!I62="","",'Proxy Price Data'!I62)</f>
        <v>46.87</v>
      </c>
    </row>
    <row r="66" spans="1:8" s="172" customFormat="1" ht="17" customHeight="1" x14ac:dyDescent="0.15">
      <c r="A66" s="105"/>
    </row>
    <row r="67" spans="1:8" s="172" customFormat="1" ht="17" customHeight="1" x14ac:dyDescent="0.15">
      <c r="A67" s="16" t="s">
        <v>563</v>
      </c>
      <c r="B67" s="34">
        <f t="shared" ref="B67:H67" si="0">IFERROR(ROUND(AVERAGE(B6:B65),2),0)</f>
        <v>78</v>
      </c>
      <c r="C67" s="34">
        <f t="shared" si="0"/>
        <v>137.66999999999999</v>
      </c>
      <c r="D67" s="34">
        <f t="shared" si="0"/>
        <v>47.51</v>
      </c>
      <c r="E67" s="34">
        <f t="shared" si="0"/>
        <v>44.07</v>
      </c>
      <c r="F67" s="34">
        <f t="shared" si="0"/>
        <v>66.23</v>
      </c>
      <c r="G67" s="34">
        <f t="shared" si="0"/>
        <v>63.77</v>
      </c>
      <c r="H67" s="34">
        <f t="shared" si="0"/>
        <v>46.76</v>
      </c>
    </row>
    <row r="68" spans="1:8" s="172" customFormat="1" ht="17" customHeight="1" x14ac:dyDescent="0.15">
      <c r="A68" s="105"/>
      <c r="B68" s="105"/>
      <c r="C68" s="105"/>
      <c r="D68" s="105"/>
      <c r="E68" s="105"/>
      <c r="F68" s="105"/>
      <c r="G68" s="105"/>
      <c r="H68" s="105"/>
    </row>
    <row r="69" spans="1:8" s="172" customFormat="1" ht="17" customHeight="1" x14ac:dyDescent="0.15">
      <c r="A69" s="16" t="s">
        <v>564</v>
      </c>
      <c r="B69" s="298">
        <f>IFERROR(ROUND(VLOOKUP(LEFT(B5,FIND(" ",B5)-1),'Proxy Data Lookup'!$A1:$O62,10,FALSE),10),0)</f>
        <v>1.34</v>
      </c>
      <c r="C69" s="298">
        <f>IFERROR(ROUND(VLOOKUP(LEFT(C5,FIND(" ",C5)-1),'Proxy Data Lookup'!$A1:$O62,10,FALSE),10),0)</f>
        <v>2.2000000000000002</v>
      </c>
      <c r="D69" s="298">
        <f>IFERROR(ROUND(VLOOKUP(LEFT(D5,FIND(" ",D5)-1),'Proxy Data Lookup'!$A1:$O62,10,FALSE),10),0)</f>
        <v>0.85</v>
      </c>
      <c r="E69" s="298">
        <f>IFERROR(ROUND(VLOOKUP(LEFT(E5,FIND(" ",E5)-1),'Proxy Data Lookup'!$A1:$O62,10,FALSE),10),0)</f>
        <v>1.0027999999999999</v>
      </c>
      <c r="F69" s="298">
        <f>IFERROR(ROUND(VLOOKUP(LEFT(F5,FIND(" ",F5)-1),'Proxy Data Lookup'!$A1:$O62,10,FALSE),10),0)</f>
        <v>1.0249999999999999</v>
      </c>
      <c r="G69" s="298">
        <f>IFERROR(ROUND(VLOOKUP(LEFT(G5,FIND(" ",G5)-1),'Proxy Data Lookup'!$A1:$O62,10,FALSE),10),0)</f>
        <v>1.28</v>
      </c>
      <c r="H69" s="298">
        <f>IFERROR(ROUND(VLOOKUP(LEFT(H5,FIND(" ",H5)-1),'Proxy Data Lookup'!$A1:$O62,10,FALSE),10),0)</f>
        <v>0.7208</v>
      </c>
    </row>
    <row r="70" spans="1:8" s="172" customFormat="1" ht="17" customHeight="1" x14ac:dyDescent="0.15">
      <c r="A70" s="105"/>
      <c r="B70" s="105"/>
      <c r="C70" s="105"/>
      <c r="D70" s="105"/>
      <c r="E70" s="105"/>
      <c r="F70" s="105"/>
      <c r="G70" s="105"/>
      <c r="H70" s="105"/>
    </row>
    <row r="71" spans="1:8" s="172" customFormat="1" ht="17" customHeight="1" x14ac:dyDescent="0.15">
      <c r="A71" s="16" t="s">
        <v>565</v>
      </c>
      <c r="B71" s="20">
        <f t="shared" ref="B71:H71" si="1">IFERROR(ROUND(B69/B67,4),0)</f>
        <v>1.72E-2</v>
      </c>
      <c r="C71" s="20">
        <f t="shared" si="1"/>
        <v>1.6E-2</v>
      </c>
      <c r="D71" s="20">
        <f t="shared" si="1"/>
        <v>1.7899999999999999E-2</v>
      </c>
      <c r="E71" s="20">
        <f t="shared" si="1"/>
        <v>2.2800000000000001E-2</v>
      </c>
      <c r="F71" s="20">
        <f t="shared" si="1"/>
        <v>1.55E-2</v>
      </c>
      <c r="G71" s="20">
        <f t="shared" si="1"/>
        <v>2.01E-2</v>
      </c>
      <c r="H71" s="20">
        <f t="shared" si="1"/>
        <v>1.54E-2</v>
      </c>
    </row>
    <row r="72" spans="1:8" s="172" customFormat="1" ht="17" customHeight="1" x14ac:dyDescent="0.15">
      <c r="A72" s="105"/>
      <c r="C72" s="105"/>
    </row>
    <row r="73" spans="1:8" s="172" customFormat="1" ht="17" customHeight="1" x14ac:dyDescent="0.15">
      <c r="A73" s="105"/>
    </row>
    <row r="74" spans="1:8" s="172" customFormat="1" ht="17" customHeight="1" x14ac:dyDescent="0.15">
      <c r="A74" s="105"/>
      <c r="C74" s="105"/>
    </row>
    <row r="75" spans="1:8" s="172" customFormat="1" ht="17" customHeight="1" x14ac:dyDescent="0.15">
      <c r="A75" s="105"/>
      <c r="C75" s="105"/>
    </row>
    <row r="76" spans="1:8" s="172" customFormat="1" ht="17" customHeight="1" x14ac:dyDescent="0.15">
      <c r="A76" s="105"/>
    </row>
    <row r="77" spans="1:8" s="172" customFormat="1" ht="17" customHeight="1" x14ac:dyDescent="0.15">
      <c r="A77" s="105"/>
    </row>
    <row r="78" spans="1:8" s="172" customFormat="1" ht="17" customHeight="1" x14ac:dyDescent="0.15">
      <c r="A78" s="105"/>
      <c r="C78" s="105"/>
    </row>
    <row r="79" spans="1:8" s="172" customFormat="1" ht="17" customHeight="1" x14ac:dyDescent="0.15">
      <c r="A79" s="105"/>
      <c r="C79" s="105"/>
    </row>
    <row r="80" spans="1:8" s="172" customFormat="1" ht="17" customHeight="1" x14ac:dyDescent="0.15">
      <c r="A80" s="105"/>
      <c r="C80" s="105"/>
    </row>
    <row r="81" spans="1:3" s="172" customFormat="1" ht="17" customHeight="1" x14ac:dyDescent="0.15">
      <c r="A81" s="105"/>
      <c r="C81" s="105"/>
    </row>
    <row r="82" spans="1:3" s="172" customFormat="1" ht="17" customHeight="1" x14ac:dyDescent="0.15">
      <c r="A82" s="105"/>
      <c r="C82" s="105"/>
    </row>
    <row r="83" spans="1:3" s="172" customFormat="1" ht="17" customHeight="1" x14ac:dyDescent="0.15">
      <c r="A83" s="105"/>
      <c r="C83" s="105"/>
    </row>
    <row r="84" spans="1:3" s="172" customFormat="1" ht="17" customHeight="1" x14ac:dyDescent="0.15">
      <c r="A84" s="105"/>
      <c r="C84" s="105"/>
    </row>
    <row r="85" spans="1:3" s="172" customFormat="1" ht="17" customHeight="1" x14ac:dyDescent="0.15">
      <c r="A85" s="105"/>
      <c r="C85" s="105"/>
    </row>
    <row r="86" spans="1:3" s="172" customFormat="1" ht="17" customHeight="1" x14ac:dyDescent="0.15">
      <c r="A86" s="105"/>
      <c r="C86" s="105"/>
    </row>
    <row r="87" spans="1:3" s="172" customFormat="1" ht="17" customHeight="1" x14ac:dyDescent="0.15">
      <c r="A87" s="105"/>
      <c r="C87" s="105"/>
    </row>
    <row r="88" spans="1:3" s="172" customFormat="1" ht="17" customHeight="1" x14ac:dyDescent="0.15">
      <c r="A88" s="105"/>
      <c r="C88" s="105"/>
    </row>
    <row r="89" spans="1:3" s="172" customFormat="1" ht="17" customHeight="1" x14ac:dyDescent="0.15">
      <c r="A89" s="105"/>
      <c r="C89" s="105"/>
    </row>
    <row r="90" spans="1:3" s="172" customFormat="1" ht="17" customHeight="1" x14ac:dyDescent="0.15">
      <c r="A90" s="105"/>
      <c r="C90" s="105"/>
    </row>
    <row r="91" spans="1:3" s="172" customFormat="1" ht="17" customHeight="1" x14ac:dyDescent="0.15">
      <c r="A91" s="105"/>
      <c r="C91" s="105"/>
    </row>
    <row r="92" spans="1:3" s="172" customFormat="1" ht="17" customHeight="1" x14ac:dyDescent="0.15">
      <c r="A92" s="105"/>
      <c r="C92" s="105"/>
    </row>
    <row r="93" spans="1:3" s="172" customFormat="1" ht="17" customHeight="1" x14ac:dyDescent="0.15">
      <c r="A93" s="105"/>
      <c r="C93" s="105"/>
    </row>
    <row r="94" spans="1:3" s="172" customFormat="1" ht="17" customHeight="1" x14ac:dyDescent="0.15">
      <c r="A94" s="105"/>
      <c r="C94" s="105"/>
    </row>
    <row r="95" spans="1:3" s="172" customFormat="1" ht="17" customHeight="1" x14ac:dyDescent="0.15">
      <c r="A95" s="105"/>
      <c r="C95" s="105"/>
    </row>
    <row r="96" spans="1:3" s="172" customFormat="1" ht="17" customHeight="1" x14ac:dyDescent="0.15">
      <c r="A96" s="105"/>
      <c r="C96" s="105"/>
    </row>
    <row r="97" spans="1:66" s="172" customFormat="1" ht="17" customHeight="1" x14ac:dyDescent="0.15">
      <c r="A97" s="105"/>
      <c r="C97" s="105"/>
    </row>
    <row r="98" spans="1:66" s="172" customFormat="1" ht="17" customHeight="1" x14ac:dyDescent="0.15">
      <c r="A98" s="105"/>
      <c r="C98" s="105"/>
    </row>
    <row r="99" spans="1:66" s="172" customFormat="1" ht="17" customHeight="1" x14ac:dyDescent="0.15">
      <c r="A99" s="105"/>
      <c r="C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row>
    <row r="100" spans="1:66" s="172" customFormat="1" ht="17" customHeight="1" x14ac:dyDescent="0.15">
      <c r="A100" s="105"/>
      <c r="C100" s="105"/>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row>
    <row r="101" spans="1:66" s="172" customFormat="1" ht="17" customHeight="1" x14ac:dyDescent="0.15">
      <c r="A101" s="105"/>
      <c r="C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row>
    <row r="102" spans="1:66" s="172" customFormat="1" ht="17" customHeight="1" x14ac:dyDescent="0.15">
      <c r="A102" s="105"/>
      <c r="C102" s="105"/>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row>
    <row r="103" spans="1:66" s="172" customFormat="1" ht="17" customHeight="1" x14ac:dyDescent="0.15">
      <c r="A103" s="105"/>
      <c r="C103" s="105"/>
    </row>
    <row r="104" spans="1:66" s="172" customFormat="1" ht="17" customHeight="1" x14ac:dyDescent="0.15">
      <c r="A104" s="105"/>
      <c r="C104" s="105"/>
    </row>
    <row r="105" spans="1:66" s="172" customFormat="1" ht="17" customHeight="1" x14ac:dyDescent="0.15">
      <c r="A105" s="105"/>
      <c r="C105" s="105"/>
    </row>
    <row r="106" spans="1:66" s="172" customFormat="1" ht="17" customHeight="1" x14ac:dyDescent="0.15">
      <c r="A106" s="105"/>
      <c r="C106" s="105"/>
    </row>
    <row r="107" spans="1:66" s="172" customFormat="1" ht="17" customHeight="1" x14ac:dyDescent="0.15">
      <c r="A107" s="105"/>
      <c r="C107" s="105"/>
    </row>
    <row r="108" spans="1:66" s="172" customFormat="1" ht="17" customHeight="1" x14ac:dyDescent="0.15">
      <c r="A108" s="105"/>
      <c r="C108" s="105"/>
    </row>
    <row r="109" spans="1:66" s="172" customFormat="1" ht="17" customHeight="1" x14ac:dyDescent="0.15">
      <c r="A109" s="105"/>
      <c r="C109" s="105"/>
    </row>
    <row r="110" spans="1:66" s="172" customFormat="1" ht="17" customHeight="1" x14ac:dyDescent="0.15">
      <c r="A110" s="105"/>
      <c r="C110" s="105"/>
    </row>
    <row r="111" spans="1:66" s="172" customFormat="1" ht="17" customHeight="1" x14ac:dyDescent="0.15">
      <c r="A111" s="105"/>
      <c r="C111" s="105"/>
    </row>
    <row r="112" spans="1:66" s="172" customFormat="1" ht="17" customHeight="1" x14ac:dyDescent="0.15">
      <c r="A112" s="105"/>
      <c r="C112" s="105"/>
    </row>
    <row r="113" spans="1:3" s="172" customFormat="1" ht="17" customHeight="1" x14ac:dyDescent="0.15">
      <c r="A113" s="105"/>
      <c r="C113" s="105"/>
    </row>
    <row r="114" spans="1:3" s="172" customFormat="1" ht="17" customHeight="1" x14ac:dyDescent="0.15">
      <c r="A114" s="105"/>
      <c r="C114" s="105"/>
    </row>
    <row r="115" spans="1:3" s="172" customFormat="1" ht="17" customHeight="1" x14ac:dyDescent="0.15">
      <c r="A115" s="105"/>
      <c r="C115" s="105"/>
    </row>
    <row r="116" spans="1:3" s="172" customFormat="1" ht="17" customHeight="1" x14ac:dyDescent="0.15">
      <c r="A116" s="105"/>
      <c r="C116" s="105"/>
    </row>
    <row r="117" spans="1:3" s="172" customFormat="1" ht="17" customHeight="1" x14ac:dyDescent="0.15">
      <c r="A117" s="105"/>
      <c r="C117" s="105"/>
    </row>
    <row r="118" spans="1:3" s="172" customFormat="1" ht="17" customHeight="1" x14ac:dyDescent="0.15">
      <c r="A118" s="105"/>
      <c r="C118" s="105"/>
    </row>
    <row r="119" spans="1:3" s="172" customFormat="1" ht="17" customHeight="1" x14ac:dyDescent="0.15">
      <c r="A119" s="105"/>
      <c r="C119" s="105"/>
    </row>
    <row r="120" spans="1:3" s="172" customFormat="1" ht="17" customHeight="1" x14ac:dyDescent="0.15">
      <c r="A120" s="105"/>
      <c r="C120" s="105"/>
    </row>
    <row r="121" spans="1:3" s="172" customFormat="1" ht="17" customHeight="1" x14ac:dyDescent="0.15">
      <c r="A121" s="105"/>
      <c r="C121" s="105"/>
    </row>
    <row r="122" spans="1:3" s="172" customFormat="1" ht="17" customHeight="1" x14ac:dyDescent="0.15">
      <c r="A122" s="105"/>
      <c r="C122" s="105"/>
    </row>
    <row r="123" spans="1:3" s="172" customFormat="1" ht="17" customHeight="1" x14ac:dyDescent="0.15">
      <c r="A123" s="105"/>
      <c r="C123" s="105"/>
    </row>
    <row r="124" spans="1:3" s="172" customFormat="1" ht="17" customHeight="1" x14ac:dyDescent="0.15">
      <c r="A124" s="105"/>
      <c r="C124" s="105"/>
    </row>
    <row r="125" spans="1:3" s="172" customFormat="1" ht="17" customHeight="1" x14ac:dyDescent="0.15">
      <c r="A125" s="105"/>
      <c r="C125" s="105"/>
    </row>
    <row r="126" spans="1:3" s="172" customFormat="1" ht="17" customHeight="1" x14ac:dyDescent="0.15">
      <c r="A126" s="105"/>
      <c r="C126" s="105"/>
    </row>
    <row r="127" spans="1:3" s="172" customFormat="1" ht="17" customHeight="1" x14ac:dyDescent="0.15">
      <c r="A127" s="105"/>
      <c r="C127" s="105"/>
    </row>
    <row r="128" spans="1:3" s="172" customFormat="1" ht="17" customHeight="1" x14ac:dyDescent="0.15">
      <c r="A128" s="105"/>
      <c r="C128" s="105"/>
    </row>
    <row r="129" spans="1:3" s="172" customFormat="1" ht="17" customHeight="1" x14ac:dyDescent="0.15">
      <c r="A129" s="105"/>
      <c r="C129" s="105"/>
    </row>
    <row r="130" spans="1:3" s="172" customFormat="1" ht="17" customHeight="1" x14ac:dyDescent="0.15">
      <c r="A130" s="105"/>
      <c r="C130" s="105"/>
    </row>
    <row r="131" spans="1:3" s="172" customFormat="1" ht="17" customHeight="1" x14ac:dyDescent="0.15">
      <c r="A131" s="105"/>
      <c r="C131" s="105"/>
    </row>
    <row r="132" spans="1:3" s="172" customFormat="1" ht="17" customHeight="1" x14ac:dyDescent="0.15">
      <c r="A132" s="105"/>
      <c r="C132" s="105"/>
    </row>
    <row r="133" spans="1:3" s="172" customFormat="1" ht="17" customHeight="1" x14ac:dyDescent="0.15">
      <c r="A133" s="105"/>
      <c r="C133" s="105"/>
    </row>
    <row r="134" spans="1:3" s="172" customFormat="1" ht="17" customHeight="1" x14ac:dyDescent="0.15">
      <c r="A134" s="105"/>
      <c r="C134" s="105"/>
    </row>
    <row r="135" spans="1:3" s="172" customFormat="1" ht="17" customHeight="1" x14ac:dyDescent="0.15">
      <c r="A135" s="105"/>
      <c r="C135" s="105"/>
    </row>
    <row r="136" spans="1:3" s="172" customFormat="1" ht="17" customHeight="1" x14ac:dyDescent="0.15">
      <c r="A136" s="105"/>
      <c r="C136" s="105"/>
    </row>
    <row r="137" spans="1:3" s="172" customFormat="1" ht="17" customHeight="1" x14ac:dyDescent="0.15">
      <c r="A137" s="105"/>
      <c r="C137" s="105"/>
    </row>
    <row r="138" spans="1:3" s="172" customFormat="1" ht="17" customHeight="1" x14ac:dyDescent="0.15">
      <c r="A138" s="105"/>
      <c r="C138" s="105"/>
    </row>
    <row r="139" spans="1:3" s="172" customFormat="1" ht="17" customHeight="1" x14ac:dyDescent="0.15">
      <c r="A139" s="105"/>
      <c r="C139" s="105"/>
    </row>
    <row r="140" spans="1:3" s="172" customFormat="1" ht="17" customHeight="1" x14ac:dyDescent="0.15">
      <c r="A140" s="105"/>
      <c r="C140" s="105"/>
    </row>
    <row r="141" spans="1:3" s="172" customFormat="1" ht="17" customHeight="1" x14ac:dyDescent="0.15">
      <c r="A141" s="105"/>
      <c r="C141" s="105"/>
    </row>
    <row r="142" spans="1:3" s="172" customFormat="1" ht="17" customHeight="1" x14ac:dyDescent="0.15">
      <c r="A142" s="105"/>
      <c r="C142" s="105"/>
    </row>
    <row r="143" spans="1:3" s="172" customFormat="1" ht="17" customHeight="1" x14ac:dyDescent="0.15">
      <c r="A143" s="105"/>
      <c r="C143" s="105"/>
    </row>
    <row r="144" spans="1:3" s="172" customFormat="1" ht="17" customHeight="1" x14ac:dyDescent="0.15">
      <c r="A144" s="105"/>
      <c r="C144" s="105"/>
    </row>
    <row r="145" spans="1:3" s="172" customFormat="1" ht="17" customHeight="1" x14ac:dyDescent="0.15">
      <c r="A145" s="105"/>
      <c r="C145" s="105"/>
    </row>
    <row r="146" spans="1:3" s="172" customFormat="1" ht="17" customHeight="1" x14ac:dyDescent="0.15">
      <c r="A146" s="105"/>
      <c r="C146" s="105"/>
    </row>
    <row r="147" spans="1:3" s="172" customFormat="1" ht="17" customHeight="1" x14ac:dyDescent="0.15">
      <c r="A147" s="105"/>
      <c r="C147" s="105"/>
    </row>
    <row r="148" spans="1:3" s="172" customFormat="1" ht="17" customHeight="1" x14ac:dyDescent="0.15">
      <c r="A148" s="105"/>
      <c r="C148" s="105"/>
    </row>
    <row r="149" spans="1:3" s="172" customFormat="1" ht="17" customHeight="1" x14ac:dyDescent="0.15">
      <c r="A149" s="105"/>
      <c r="C149" s="105"/>
    </row>
    <row r="150" spans="1:3" s="172" customFormat="1" ht="17" customHeight="1" x14ac:dyDescent="0.15">
      <c r="A150" s="105"/>
      <c r="C150" s="105"/>
    </row>
    <row r="151" spans="1:3" s="172" customFormat="1" ht="17" customHeight="1" x14ac:dyDescent="0.15">
      <c r="A151" s="105"/>
      <c r="C151" s="105"/>
    </row>
    <row r="152" spans="1:3" s="172" customFormat="1" ht="17" customHeight="1" x14ac:dyDescent="0.15">
      <c r="A152" s="105"/>
      <c r="C152" s="105"/>
    </row>
    <row r="153" spans="1:3" s="172" customFormat="1" ht="17" customHeight="1" x14ac:dyDescent="0.15">
      <c r="A153" s="105"/>
      <c r="C153" s="105"/>
    </row>
    <row r="154" spans="1:3" s="172" customFormat="1" ht="17" customHeight="1" x14ac:dyDescent="0.15">
      <c r="A154" s="105"/>
      <c r="C154" s="105"/>
    </row>
    <row r="155" spans="1:3" s="172" customFormat="1" ht="17" customHeight="1" x14ac:dyDescent="0.15">
      <c r="A155" s="105"/>
      <c r="C155" s="105"/>
    </row>
    <row r="156" spans="1:3" s="172" customFormat="1" ht="17" customHeight="1" x14ac:dyDescent="0.15">
      <c r="A156" s="105"/>
      <c r="C156" s="105"/>
    </row>
    <row r="157" spans="1:3" s="172" customFormat="1" ht="17" customHeight="1" x14ac:dyDescent="0.15">
      <c r="A157" s="105"/>
      <c r="C157" s="105"/>
    </row>
    <row r="158" spans="1:3" s="172" customFormat="1" ht="17" customHeight="1" x14ac:dyDescent="0.15">
      <c r="A158" s="105"/>
      <c r="C158" s="105"/>
    </row>
    <row r="159" spans="1:3" s="172" customFormat="1" ht="17" customHeight="1" x14ac:dyDescent="0.15">
      <c r="A159" s="105"/>
      <c r="C159" s="105"/>
    </row>
    <row r="160" spans="1:3" s="172" customFormat="1" ht="17" customHeight="1" x14ac:dyDescent="0.15">
      <c r="A160" s="105"/>
      <c r="C160" s="105"/>
    </row>
    <row r="161" spans="1:3" s="172" customFormat="1" ht="17" customHeight="1" x14ac:dyDescent="0.15">
      <c r="A161" s="105"/>
      <c r="C161" s="105"/>
    </row>
    <row r="162" spans="1:3" s="172" customFormat="1" ht="17" customHeight="1" x14ac:dyDescent="0.15">
      <c r="A162" s="105"/>
      <c r="C162" s="105"/>
    </row>
    <row r="163" spans="1:3" s="172" customFormat="1" ht="17" customHeight="1" x14ac:dyDescent="0.15">
      <c r="A163" s="105"/>
      <c r="C163" s="105"/>
    </row>
    <row r="164" spans="1:3" s="172" customFormat="1" ht="17" customHeight="1" x14ac:dyDescent="0.15">
      <c r="A164" s="105"/>
      <c r="C164" s="105"/>
    </row>
    <row r="165" spans="1:3" s="172" customFormat="1" ht="17" customHeight="1" x14ac:dyDescent="0.15">
      <c r="A165" s="105"/>
      <c r="C165" s="105"/>
    </row>
    <row r="166" spans="1:3" s="172" customFormat="1" ht="17" customHeight="1" x14ac:dyDescent="0.15">
      <c r="A166" s="105"/>
      <c r="C166" s="105"/>
    </row>
    <row r="167" spans="1:3" s="172" customFormat="1" ht="17" customHeight="1" x14ac:dyDescent="0.15">
      <c r="A167" s="105"/>
      <c r="C167" s="105"/>
    </row>
    <row r="168" spans="1:3" s="172" customFormat="1" ht="17" customHeight="1" x14ac:dyDescent="0.15">
      <c r="A168" s="105"/>
      <c r="C168" s="105"/>
    </row>
    <row r="169" spans="1:3" s="172" customFormat="1" ht="17" customHeight="1" x14ac:dyDescent="0.15">
      <c r="A169" s="105"/>
      <c r="C169" s="105"/>
    </row>
    <row r="170" spans="1:3" s="172" customFormat="1" ht="17" customHeight="1" x14ac:dyDescent="0.15">
      <c r="A170" s="105"/>
      <c r="C170" s="105"/>
    </row>
    <row r="171" spans="1:3" s="172" customFormat="1" ht="17" customHeight="1" x14ac:dyDescent="0.15">
      <c r="A171" s="105"/>
      <c r="C171" s="105"/>
    </row>
    <row r="172" spans="1:3" s="172" customFormat="1" ht="17" customHeight="1" x14ac:dyDescent="0.15">
      <c r="A172" s="105"/>
      <c r="C172" s="105"/>
    </row>
    <row r="173" spans="1:3" s="172" customFormat="1" ht="17" customHeight="1" x14ac:dyDescent="0.15">
      <c r="A173" s="105"/>
      <c r="C173" s="105"/>
    </row>
    <row r="174" spans="1:3" s="172" customFormat="1" ht="17" customHeight="1" x14ac:dyDescent="0.15">
      <c r="A174" s="105"/>
      <c r="C174" s="105"/>
    </row>
    <row r="175" spans="1:3" s="172" customFormat="1" ht="17" customHeight="1" x14ac:dyDescent="0.15">
      <c r="A175" s="105"/>
      <c r="C175" s="105"/>
    </row>
    <row r="176" spans="1:3" s="172" customFormat="1" ht="17" customHeight="1" x14ac:dyDescent="0.15">
      <c r="A176" s="105"/>
      <c r="C176" s="105"/>
    </row>
    <row r="177" spans="1:3" s="172" customFormat="1" ht="17" customHeight="1" x14ac:dyDescent="0.15">
      <c r="A177" s="105"/>
      <c r="C177" s="105"/>
    </row>
    <row r="178" spans="1:3" s="172" customFormat="1" ht="17" customHeight="1" x14ac:dyDescent="0.15">
      <c r="A178" s="105"/>
      <c r="C178" s="105"/>
    </row>
    <row r="179" spans="1:3" s="172" customFormat="1" ht="17" customHeight="1" x14ac:dyDescent="0.15">
      <c r="A179" s="105"/>
      <c r="C179" s="105"/>
    </row>
    <row r="180" spans="1:3" s="172" customFormat="1" ht="17" customHeight="1" x14ac:dyDescent="0.15">
      <c r="A180" s="105"/>
      <c r="C180" s="105"/>
    </row>
    <row r="181" spans="1:3" s="172" customFormat="1" ht="17" customHeight="1" x14ac:dyDescent="0.15">
      <c r="A181" s="105"/>
      <c r="C181" s="105"/>
    </row>
    <row r="182" spans="1:3" s="172" customFormat="1" ht="17" customHeight="1" x14ac:dyDescent="0.15">
      <c r="A182" s="105"/>
      <c r="C182" s="105"/>
    </row>
    <row r="183" spans="1:3" s="172" customFormat="1" ht="17" customHeight="1" x14ac:dyDescent="0.15">
      <c r="A183" s="105"/>
      <c r="C183" s="105"/>
    </row>
    <row r="184" spans="1:3" s="172" customFormat="1" ht="17" customHeight="1" x14ac:dyDescent="0.15">
      <c r="A184" s="105"/>
      <c r="C184" s="105"/>
    </row>
    <row r="185" spans="1:3" s="172" customFormat="1" ht="17" customHeight="1" x14ac:dyDescent="0.15">
      <c r="A185" s="105"/>
      <c r="C185" s="105"/>
    </row>
    <row r="186" spans="1:3" s="172" customFormat="1" ht="17" customHeight="1" x14ac:dyDescent="0.15">
      <c r="A186" s="105"/>
      <c r="C186" s="105"/>
    </row>
    <row r="187" spans="1:3" s="172" customFormat="1" ht="17" customHeight="1" x14ac:dyDescent="0.15">
      <c r="A187" s="105"/>
      <c r="C187" s="105"/>
    </row>
    <row r="188" spans="1:3" s="172" customFormat="1" ht="17" customHeight="1" x14ac:dyDescent="0.15">
      <c r="A188" s="105"/>
      <c r="C188" s="105"/>
    </row>
    <row r="189" spans="1:3" s="172" customFormat="1" ht="17" customHeight="1" x14ac:dyDescent="0.15">
      <c r="A189" s="105"/>
      <c r="C189" s="105"/>
    </row>
    <row r="190" spans="1:3" s="172" customFormat="1" ht="17" customHeight="1" x14ac:dyDescent="0.15">
      <c r="A190" s="105"/>
      <c r="C190" s="105"/>
    </row>
    <row r="191" spans="1:3" s="172" customFormat="1" ht="17" customHeight="1" x14ac:dyDescent="0.15">
      <c r="A191" s="105"/>
      <c r="C191" s="105"/>
    </row>
    <row r="192" spans="1:3" s="172" customFormat="1" ht="17" customHeight="1" x14ac:dyDescent="0.15">
      <c r="A192" s="105"/>
      <c r="C192" s="105"/>
    </row>
    <row r="193" spans="1:3" s="172" customFormat="1" ht="17" customHeight="1" x14ac:dyDescent="0.15">
      <c r="A193" s="105"/>
      <c r="C193" s="105"/>
    </row>
    <row r="194" spans="1:3" s="172" customFormat="1" ht="17" customHeight="1" x14ac:dyDescent="0.15">
      <c r="A194" s="105"/>
      <c r="C194" s="105"/>
    </row>
    <row r="195" spans="1:3" s="172" customFormat="1" ht="17" customHeight="1" x14ac:dyDescent="0.15">
      <c r="A195" s="105"/>
      <c r="C195" s="105"/>
    </row>
    <row r="196" spans="1:3" s="172" customFormat="1" ht="17" customHeight="1" x14ac:dyDescent="0.15">
      <c r="A196" s="105"/>
      <c r="C196" s="105"/>
    </row>
    <row r="197" spans="1:3" s="172" customFormat="1" ht="17" customHeight="1" x14ac:dyDescent="0.15">
      <c r="A197" s="105"/>
      <c r="C197" s="105"/>
    </row>
    <row r="198" spans="1:3" s="172" customFormat="1" ht="17" customHeight="1" x14ac:dyDescent="0.15">
      <c r="A198" s="105"/>
      <c r="C198" s="105"/>
    </row>
    <row r="199" spans="1:3" s="172" customFormat="1" ht="17" customHeight="1" x14ac:dyDescent="0.15">
      <c r="A199" s="105"/>
      <c r="C199" s="105"/>
    </row>
    <row r="200" spans="1:3" s="172" customFormat="1" ht="17" customHeight="1" x14ac:dyDescent="0.15">
      <c r="A200" s="105"/>
      <c r="C200" s="105"/>
    </row>
    <row r="201" spans="1:3" s="172" customFormat="1" ht="17" customHeight="1" x14ac:dyDescent="0.15">
      <c r="A201" s="105"/>
      <c r="C201" s="105"/>
    </row>
    <row r="202" spans="1:3" s="172" customFormat="1" ht="17" customHeight="1" x14ac:dyDescent="0.15">
      <c r="A202" s="105"/>
      <c r="C202" s="105"/>
    </row>
    <row r="203" spans="1:3" s="172" customFormat="1" ht="17" customHeight="1" x14ac:dyDescent="0.15">
      <c r="A203" s="105"/>
      <c r="C203" s="105"/>
    </row>
    <row r="204" spans="1:3" s="172" customFormat="1" ht="17" customHeight="1" x14ac:dyDescent="0.15">
      <c r="A204" s="105"/>
      <c r="C204" s="105"/>
    </row>
    <row r="205" spans="1:3" s="172" customFormat="1" ht="17" customHeight="1" x14ac:dyDescent="0.15">
      <c r="A205" s="105"/>
      <c r="C205" s="105"/>
    </row>
    <row r="206" spans="1:3" s="172" customFormat="1" ht="17" customHeight="1" x14ac:dyDescent="0.15">
      <c r="A206" s="105"/>
      <c r="C206" s="105"/>
    </row>
    <row r="207" spans="1:3" s="172" customFormat="1" ht="17" customHeight="1" x14ac:dyDescent="0.15">
      <c r="A207" s="105"/>
      <c r="C207" s="105"/>
    </row>
    <row r="208" spans="1:3" s="172" customFormat="1" ht="17" customHeight="1" x14ac:dyDescent="0.15">
      <c r="A208" s="105"/>
      <c r="C208" s="105"/>
    </row>
    <row r="209" spans="1:3" s="172" customFormat="1" ht="17" customHeight="1" x14ac:dyDescent="0.15">
      <c r="A209" s="105"/>
      <c r="C209" s="105"/>
    </row>
    <row r="210" spans="1:3" s="172" customFormat="1" ht="17" customHeight="1" x14ac:dyDescent="0.15">
      <c r="A210" s="105"/>
      <c r="C210" s="105"/>
    </row>
    <row r="211" spans="1:3" s="172" customFormat="1" ht="17" customHeight="1" x14ac:dyDescent="0.15">
      <c r="A211" s="105"/>
      <c r="C211" s="105"/>
    </row>
    <row r="212" spans="1:3" s="172" customFormat="1" ht="17" customHeight="1" x14ac:dyDescent="0.15">
      <c r="A212" s="105"/>
      <c r="C212" s="105"/>
    </row>
    <row r="213" spans="1:3" s="172" customFormat="1" ht="17" customHeight="1" x14ac:dyDescent="0.15">
      <c r="A213" s="105"/>
      <c r="C213" s="105"/>
    </row>
    <row r="214" spans="1:3" s="172" customFormat="1" ht="17" customHeight="1" x14ac:dyDescent="0.15">
      <c r="A214" s="105"/>
      <c r="C214" s="105"/>
    </row>
    <row r="215" spans="1:3" s="172" customFormat="1" ht="17" customHeight="1" x14ac:dyDescent="0.15">
      <c r="A215" s="105"/>
      <c r="C215" s="105"/>
    </row>
    <row r="216" spans="1:3" s="172" customFormat="1" ht="17" customHeight="1" x14ac:dyDescent="0.15">
      <c r="A216" s="105"/>
      <c r="C216" s="105"/>
    </row>
    <row r="217" spans="1:3" s="172" customFormat="1" ht="17" customHeight="1" x14ac:dyDescent="0.15">
      <c r="A217" s="105"/>
      <c r="C217" s="105"/>
    </row>
    <row r="218" spans="1:3" s="172" customFormat="1" ht="17" customHeight="1" x14ac:dyDescent="0.15">
      <c r="A218" s="105"/>
      <c r="C218" s="105"/>
    </row>
    <row r="219" spans="1:3" s="172" customFormat="1" ht="17" customHeight="1" x14ac:dyDescent="0.15">
      <c r="A219" s="105"/>
      <c r="C219" s="105"/>
    </row>
    <row r="220" spans="1:3" s="172" customFormat="1" ht="17" customHeight="1" x14ac:dyDescent="0.15">
      <c r="A220" s="105"/>
      <c r="C220" s="105"/>
    </row>
    <row r="221" spans="1:3" s="172" customFormat="1" ht="17" customHeight="1" x14ac:dyDescent="0.15">
      <c r="A221" s="105"/>
      <c r="C221" s="105"/>
    </row>
    <row r="222" spans="1:3" s="172" customFormat="1" ht="17" customHeight="1" x14ac:dyDescent="0.15">
      <c r="A222" s="105"/>
      <c r="C222" s="105"/>
    </row>
    <row r="223" spans="1:3" s="172" customFormat="1" ht="17" customHeight="1" x14ac:dyDescent="0.15">
      <c r="A223" s="105"/>
      <c r="C223" s="105"/>
    </row>
    <row r="224" spans="1:3" s="172" customFormat="1" ht="17" customHeight="1" x14ac:dyDescent="0.15">
      <c r="A224" s="105"/>
      <c r="C224" s="105"/>
    </row>
    <row r="225" spans="1:3" s="172" customFormat="1" ht="17" customHeight="1" x14ac:dyDescent="0.15">
      <c r="A225" s="105"/>
      <c r="C225" s="105"/>
    </row>
    <row r="226" spans="1:3" s="172" customFormat="1" ht="17" customHeight="1" x14ac:dyDescent="0.15">
      <c r="A226" s="105"/>
      <c r="C226" s="105"/>
    </row>
    <row r="227" spans="1:3" s="172" customFormat="1" ht="17" customHeight="1" x14ac:dyDescent="0.15">
      <c r="A227" s="105"/>
      <c r="C227" s="105"/>
    </row>
    <row r="228" spans="1:3" s="172" customFormat="1" ht="17" customHeight="1" x14ac:dyDescent="0.15">
      <c r="A228" s="105"/>
      <c r="C228" s="105"/>
    </row>
    <row r="229" spans="1:3" s="172" customFormat="1" ht="17" customHeight="1" x14ac:dyDescent="0.15">
      <c r="A229" s="105"/>
      <c r="C229" s="105"/>
    </row>
    <row r="230" spans="1:3" s="172" customFormat="1" ht="17" customHeight="1" x14ac:dyDescent="0.15">
      <c r="A230" s="105"/>
      <c r="C230" s="105"/>
    </row>
    <row r="231" spans="1:3" s="172" customFormat="1" ht="17" customHeight="1" x14ac:dyDescent="0.15">
      <c r="A231" s="105"/>
      <c r="C231" s="105"/>
    </row>
    <row r="232" spans="1:3" s="172" customFormat="1" ht="17" customHeight="1" x14ac:dyDescent="0.15">
      <c r="A232" s="105"/>
      <c r="C232" s="105"/>
    </row>
    <row r="233" spans="1:3" s="172" customFormat="1" ht="17" customHeight="1" x14ac:dyDescent="0.15">
      <c r="A233" s="105"/>
      <c r="C233" s="105"/>
    </row>
    <row r="234" spans="1:3" s="172" customFormat="1" ht="17" customHeight="1" x14ac:dyDescent="0.15">
      <c r="A234" s="105"/>
      <c r="C234" s="105"/>
    </row>
    <row r="235" spans="1:3" s="172" customFormat="1" ht="17" customHeight="1" x14ac:dyDescent="0.15">
      <c r="A235" s="105"/>
      <c r="C235" s="105"/>
    </row>
    <row r="236" spans="1:3" s="172" customFormat="1" ht="17" customHeight="1" x14ac:dyDescent="0.15">
      <c r="A236" s="105"/>
      <c r="C236" s="105"/>
    </row>
    <row r="237" spans="1:3" s="172" customFormat="1" ht="17" customHeight="1" x14ac:dyDescent="0.15">
      <c r="A237" s="105"/>
      <c r="C237" s="105"/>
    </row>
    <row r="238" spans="1:3" s="172" customFormat="1" ht="17" customHeight="1" x14ac:dyDescent="0.15">
      <c r="A238" s="105"/>
      <c r="C238" s="105"/>
    </row>
    <row r="239" spans="1:3" s="172" customFormat="1" ht="17" customHeight="1" x14ac:dyDescent="0.15">
      <c r="A239" s="105"/>
      <c r="C239" s="105"/>
    </row>
    <row r="240" spans="1:3" s="172" customFormat="1" ht="17" customHeight="1" x14ac:dyDescent="0.15">
      <c r="A240" s="105"/>
      <c r="C240" s="105"/>
    </row>
    <row r="241" spans="1:3" s="172" customFormat="1" ht="17" customHeight="1" x14ac:dyDescent="0.15">
      <c r="A241" s="105"/>
      <c r="C241" s="105"/>
    </row>
    <row r="242" spans="1:3" s="172" customFormat="1" ht="17" customHeight="1" x14ac:dyDescent="0.15">
      <c r="A242" s="105"/>
      <c r="C242" s="105"/>
    </row>
    <row r="243" spans="1:3" s="172" customFormat="1" ht="17" customHeight="1" x14ac:dyDescent="0.15">
      <c r="A243" s="105"/>
      <c r="C243" s="105"/>
    </row>
    <row r="244" spans="1:3" s="172" customFormat="1" ht="17" customHeight="1" x14ac:dyDescent="0.15">
      <c r="A244" s="105"/>
      <c r="C244" s="105"/>
    </row>
    <row r="245" spans="1:3" s="172" customFormat="1" ht="17" customHeight="1" x14ac:dyDescent="0.15">
      <c r="A245" s="105"/>
      <c r="C245" s="105"/>
    </row>
    <row r="246" spans="1:3" s="172" customFormat="1" ht="17" customHeight="1" x14ac:dyDescent="0.15">
      <c r="A246" s="105"/>
      <c r="C246" s="105"/>
    </row>
    <row r="247" spans="1:3" s="172" customFormat="1" ht="17" customHeight="1" x14ac:dyDescent="0.15">
      <c r="A247" s="105"/>
      <c r="C247" s="105"/>
    </row>
    <row r="248" spans="1:3" s="172" customFormat="1" ht="17" customHeight="1" x14ac:dyDescent="0.15">
      <c r="A248" s="105"/>
      <c r="C248" s="105"/>
    </row>
    <row r="249" spans="1:3" s="172" customFormat="1" ht="17" customHeight="1" x14ac:dyDescent="0.15">
      <c r="A249" s="105"/>
      <c r="C249" s="105"/>
    </row>
    <row r="250" spans="1:3" s="172" customFormat="1" ht="17" customHeight="1" x14ac:dyDescent="0.15">
      <c r="A250" s="105"/>
      <c r="C250" s="105"/>
    </row>
    <row r="251" spans="1:3" s="172" customFormat="1" ht="17" customHeight="1" x14ac:dyDescent="0.15">
      <c r="A251" s="105"/>
      <c r="C251" s="105"/>
    </row>
    <row r="252" spans="1:3" s="172" customFormat="1" ht="17" customHeight="1" x14ac:dyDescent="0.15">
      <c r="A252" s="105"/>
      <c r="C252" s="105"/>
    </row>
    <row r="253" spans="1:3" s="172" customFormat="1" ht="17" customHeight="1" x14ac:dyDescent="0.15">
      <c r="A253" s="105"/>
      <c r="C253" s="105"/>
    </row>
    <row r="254" spans="1:3" s="172" customFormat="1" ht="17" customHeight="1" x14ac:dyDescent="0.15">
      <c r="A254" s="105"/>
      <c r="C254" s="105"/>
    </row>
    <row r="255" spans="1:3" s="172" customFormat="1" ht="17" customHeight="1" x14ac:dyDescent="0.15">
      <c r="A255" s="105"/>
      <c r="C255" s="105"/>
    </row>
    <row r="256" spans="1:3" s="172" customFormat="1" ht="17" customHeight="1" x14ac:dyDescent="0.15">
      <c r="A256" s="105"/>
      <c r="C256" s="105"/>
    </row>
    <row r="257" spans="1:3" s="172" customFormat="1" ht="17" customHeight="1" x14ac:dyDescent="0.15">
      <c r="A257" s="105"/>
      <c r="C257" s="105"/>
    </row>
    <row r="258" spans="1:3" s="172" customFormat="1" ht="17" customHeight="1" x14ac:dyDescent="0.15">
      <c r="A258" s="105"/>
      <c r="C258" s="105"/>
    </row>
    <row r="259" spans="1:3" s="172" customFormat="1" ht="17" customHeight="1" x14ac:dyDescent="0.15">
      <c r="A259" s="105"/>
      <c r="C259" s="105"/>
    </row>
    <row r="260" spans="1:3" s="172" customFormat="1" ht="17" customHeight="1" x14ac:dyDescent="0.15">
      <c r="A260" s="105"/>
      <c r="C260" s="105"/>
    </row>
    <row r="261" spans="1:3" s="172" customFormat="1" ht="17" customHeight="1" x14ac:dyDescent="0.15">
      <c r="A261" s="105"/>
      <c r="C261" s="105"/>
    </row>
    <row r="262" spans="1:3" s="172" customFormat="1" ht="17" customHeight="1" x14ac:dyDescent="0.15">
      <c r="A262" s="105"/>
      <c r="C262" s="105"/>
    </row>
    <row r="263" spans="1:3" s="172" customFormat="1" ht="17" customHeight="1" x14ac:dyDescent="0.15">
      <c r="A263" s="105"/>
      <c r="C263" s="105"/>
    </row>
    <row r="264" spans="1:3" s="172" customFormat="1" ht="17" customHeight="1" x14ac:dyDescent="0.15">
      <c r="A264" s="105"/>
      <c r="C264" s="105"/>
    </row>
    <row r="265" spans="1:3" s="172" customFormat="1" ht="17" customHeight="1" x14ac:dyDescent="0.15">
      <c r="A265" s="105"/>
      <c r="C265" s="105"/>
    </row>
    <row r="266" spans="1:3" s="172" customFormat="1" ht="17" customHeight="1" x14ac:dyDescent="0.15">
      <c r="A266" s="105"/>
      <c r="C266" s="105"/>
    </row>
    <row r="267" spans="1:3" s="172" customFormat="1" ht="17" customHeight="1" x14ac:dyDescent="0.15">
      <c r="A267" s="105"/>
      <c r="C267" s="105"/>
    </row>
    <row r="268" spans="1:3" s="172" customFormat="1" ht="17" customHeight="1" x14ac:dyDescent="0.15">
      <c r="A268" s="105"/>
      <c r="C268" s="105"/>
    </row>
    <row r="269" spans="1:3" s="172" customFormat="1" ht="17" customHeight="1" x14ac:dyDescent="0.15">
      <c r="A269" s="105"/>
      <c r="C269" s="105"/>
    </row>
    <row r="270" spans="1:3" s="172" customFormat="1" ht="17" customHeight="1" x14ac:dyDescent="0.15">
      <c r="A270" s="105"/>
      <c r="C270" s="105"/>
    </row>
    <row r="271" spans="1:3" s="172" customFormat="1" ht="17" customHeight="1" x14ac:dyDescent="0.15">
      <c r="A271" s="105"/>
      <c r="C271" s="105"/>
    </row>
    <row r="272" spans="1:3" s="172" customFormat="1" ht="17" customHeight="1" x14ac:dyDescent="0.15">
      <c r="A272" s="105"/>
      <c r="C272" s="105"/>
    </row>
    <row r="273" spans="1:3" s="172" customFormat="1" ht="17" customHeight="1" x14ac:dyDescent="0.15">
      <c r="A273" s="105"/>
      <c r="C273" s="105"/>
    </row>
    <row r="274" spans="1:3" s="172" customFormat="1" ht="17" customHeight="1" x14ac:dyDescent="0.15">
      <c r="A274" s="105"/>
      <c r="C274" s="105"/>
    </row>
    <row r="275" spans="1:3" s="172" customFormat="1" ht="17" customHeight="1" x14ac:dyDescent="0.15">
      <c r="A275" s="105"/>
      <c r="C275" s="105"/>
    </row>
    <row r="276" spans="1:3" s="172" customFormat="1" ht="17" customHeight="1" x14ac:dyDescent="0.15">
      <c r="A276" s="105"/>
      <c r="C276" s="105"/>
    </row>
    <row r="277" spans="1:3" s="172" customFormat="1" ht="17" customHeight="1" x14ac:dyDescent="0.15">
      <c r="A277" s="105"/>
      <c r="C277" s="105"/>
    </row>
    <row r="278" spans="1:3" s="172" customFormat="1" ht="17" customHeight="1" x14ac:dyDescent="0.15">
      <c r="A278" s="105"/>
      <c r="C278" s="105"/>
    </row>
    <row r="279" spans="1:3" s="172" customFormat="1" ht="17" customHeight="1" x14ac:dyDescent="0.15">
      <c r="A279" s="105"/>
      <c r="C279" s="105"/>
    </row>
    <row r="280" spans="1:3" s="172" customFormat="1" ht="17" customHeight="1" x14ac:dyDescent="0.15">
      <c r="A280" s="105"/>
      <c r="C280" s="105"/>
    </row>
    <row r="281" spans="1:3" s="172" customFormat="1" ht="17" customHeight="1" x14ac:dyDescent="0.15">
      <c r="A281" s="105"/>
      <c r="C281" s="105"/>
    </row>
    <row r="282" spans="1:3" s="172" customFormat="1" ht="17" customHeight="1" x14ac:dyDescent="0.15">
      <c r="A282" s="105"/>
      <c r="C282" s="105"/>
    </row>
    <row r="283" spans="1:3" s="172" customFormat="1" ht="17" customHeight="1" x14ac:dyDescent="0.15">
      <c r="A283" s="105"/>
      <c r="C283" s="105"/>
    </row>
    <row r="284" spans="1:3" s="172" customFormat="1" ht="17" customHeight="1" x14ac:dyDescent="0.15">
      <c r="A284" s="105"/>
      <c r="C284" s="105"/>
    </row>
    <row r="285" spans="1:3" s="172" customFormat="1" ht="17" customHeight="1" x14ac:dyDescent="0.15">
      <c r="A285" s="105"/>
      <c r="C285" s="105"/>
    </row>
    <row r="286" spans="1:3" s="172" customFormat="1" ht="17" customHeight="1" x14ac:dyDescent="0.15">
      <c r="A286" s="105"/>
      <c r="C286" s="105"/>
    </row>
    <row r="287" spans="1:3" s="172" customFormat="1" ht="17" customHeight="1" x14ac:dyDescent="0.15">
      <c r="A287" s="105"/>
      <c r="C287" s="105"/>
    </row>
    <row r="288" spans="1:3" s="172" customFormat="1" ht="17" customHeight="1" x14ac:dyDescent="0.15">
      <c r="A288" s="105"/>
      <c r="C288" s="105"/>
    </row>
    <row r="289" spans="1:3" s="172" customFormat="1" ht="17" customHeight="1" x14ac:dyDescent="0.15">
      <c r="A289" s="105"/>
      <c r="C289" s="105"/>
    </row>
    <row r="290" spans="1:3" s="172" customFormat="1" ht="17" customHeight="1" x14ac:dyDescent="0.15">
      <c r="A290" s="105"/>
      <c r="C290" s="105"/>
    </row>
    <row r="291" spans="1:3" s="172" customFormat="1" ht="17" customHeight="1" x14ac:dyDescent="0.15">
      <c r="A291" s="105"/>
      <c r="C291" s="105"/>
    </row>
    <row r="292" spans="1:3" s="172" customFormat="1" ht="17" customHeight="1" x14ac:dyDescent="0.15">
      <c r="A292" s="105"/>
      <c r="C292" s="105"/>
    </row>
    <row r="293" spans="1:3" s="172" customFormat="1" ht="17" customHeight="1" x14ac:dyDescent="0.15">
      <c r="A293" s="105"/>
      <c r="C293" s="105"/>
    </row>
    <row r="294" spans="1:3" s="172" customFormat="1" ht="17" customHeight="1" x14ac:dyDescent="0.15">
      <c r="A294" s="105"/>
      <c r="C294" s="105"/>
    </row>
    <row r="295" spans="1:3" s="172" customFormat="1" ht="17" customHeight="1" x14ac:dyDescent="0.15">
      <c r="A295" s="105"/>
      <c r="C295" s="105"/>
    </row>
    <row r="296" spans="1:3" s="172" customFormat="1" ht="17" customHeight="1" x14ac:dyDescent="0.15">
      <c r="A296" s="105"/>
      <c r="C296" s="105"/>
    </row>
    <row r="297" spans="1:3" s="172" customFormat="1" ht="17" customHeight="1" x14ac:dyDescent="0.15">
      <c r="A297" s="105"/>
      <c r="C297" s="105"/>
    </row>
    <row r="298" spans="1:3" s="172" customFormat="1" ht="17" customHeight="1" x14ac:dyDescent="0.15">
      <c r="A298" s="105"/>
      <c r="C298" s="105"/>
    </row>
    <row r="299" spans="1:3" s="172" customFormat="1" ht="17" customHeight="1" x14ac:dyDescent="0.15">
      <c r="A299" s="105"/>
      <c r="C299" s="105"/>
    </row>
    <row r="300" spans="1:3" s="172" customFormat="1" ht="17" customHeight="1" x14ac:dyDescent="0.15">
      <c r="A300" s="105"/>
      <c r="C300" s="105"/>
    </row>
    <row r="301" spans="1:3" s="172" customFormat="1" ht="17" customHeight="1" x14ac:dyDescent="0.15">
      <c r="A301" s="105"/>
      <c r="C301" s="105"/>
    </row>
    <row r="302" spans="1:3" s="172" customFormat="1" ht="17" customHeight="1" x14ac:dyDescent="0.15">
      <c r="A302" s="105"/>
      <c r="C302" s="105"/>
    </row>
    <row r="303" spans="1:3" s="172" customFormat="1" ht="17" customHeight="1" x14ac:dyDescent="0.15">
      <c r="A303" s="105"/>
      <c r="C303" s="105"/>
    </row>
    <row r="304" spans="1:3" s="172" customFormat="1" ht="17" customHeight="1" x14ac:dyDescent="0.15">
      <c r="A304" s="105"/>
      <c r="C304" s="105"/>
    </row>
    <row r="305" spans="1:3" s="172" customFormat="1" ht="17" customHeight="1" x14ac:dyDescent="0.15">
      <c r="A305" s="105"/>
      <c r="C305" s="105"/>
    </row>
    <row r="306" spans="1:3" s="172" customFormat="1" ht="17" customHeight="1" x14ac:dyDescent="0.15">
      <c r="A306" s="105"/>
      <c r="C306" s="105"/>
    </row>
    <row r="307" spans="1:3" s="172" customFormat="1" ht="17" customHeight="1" x14ac:dyDescent="0.15">
      <c r="A307" s="105"/>
      <c r="C307" s="105"/>
    </row>
    <row r="308" spans="1:3" s="172" customFormat="1" ht="17" customHeight="1" x14ac:dyDescent="0.15">
      <c r="A308" s="105"/>
      <c r="C308" s="105"/>
    </row>
    <row r="309" spans="1:3" s="172" customFormat="1" ht="17" customHeight="1" x14ac:dyDescent="0.15">
      <c r="A309" s="105"/>
      <c r="C309" s="105"/>
    </row>
    <row r="310" spans="1:3" s="172" customFormat="1" ht="17" customHeight="1" x14ac:dyDescent="0.15">
      <c r="A310" s="105"/>
      <c r="C310" s="105"/>
    </row>
    <row r="311" spans="1:3" s="172" customFormat="1" ht="17" customHeight="1" x14ac:dyDescent="0.15">
      <c r="A311" s="105"/>
      <c r="C311" s="105"/>
    </row>
    <row r="312" spans="1:3" s="172" customFormat="1" ht="17" customHeight="1" x14ac:dyDescent="0.15">
      <c r="A312" s="105"/>
      <c r="C312" s="105"/>
    </row>
    <row r="313" spans="1:3" s="172" customFormat="1" ht="17" customHeight="1" x14ac:dyDescent="0.15">
      <c r="A313" s="105"/>
      <c r="C313" s="105"/>
    </row>
    <row r="314" spans="1:3" s="172" customFormat="1" ht="17" customHeight="1" x14ac:dyDescent="0.15">
      <c r="A314" s="105"/>
      <c r="C314" s="105"/>
    </row>
    <row r="315" spans="1:3" s="172" customFormat="1" ht="17" customHeight="1" x14ac:dyDescent="0.15">
      <c r="A315" s="105"/>
      <c r="C315" s="105"/>
    </row>
    <row r="316" spans="1:3" s="172" customFormat="1" ht="17" customHeight="1" x14ac:dyDescent="0.15">
      <c r="A316" s="105"/>
      <c r="C316" s="105"/>
    </row>
    <row r="317" spans="1:3" s="172" customFormat="1" ht="17" customHeight="1" x14ac:dyDescent="0.15">
      <c r="A317" s="105"/>
      <c r="C317" s="105"/>
    </row>
    <row r="318" spans="1:3" s="172" customFormat="1" ht="17" customHeight="1" x14ac:dyDescent="0.15">
      <c r="A318" s="105"/>
      <c r="C318" s="105"/>
    </row>
    <row r="319" spans="1:3" s="172" customFormat="1" ht="17" customHeight="1" x14ac:dyDescent="0.15">
      <c r="A319" s="105"/>
      <c r="C319" s="105"/>
    </row>
    <row r="320" spans="1:3" s="172" customFormat="1" ht="17" customHeight="1" x14ac:dyDescent="0.15">
      <c r="A320" s="105"/>
      <c r="C320" s="105"/>
    </row>
    <row r="321" spans="1:3" s="172" customFormat="1" ht="17" customHeight="1" x14ac:dyDescent="0.15">
      <c r="A321" s="105"/>
      <c r="C321" s="105"/>
    </row>
    <row r="322" spans="1:3" s="172" customFormat="1" ht="17" customHeight="1" x14ac:dyDescent="0.15">
      <c r="A322" s="105"/>
      <c r="C322" s="105"/>
    </row>
    <row r="323" spans="1:3" s="172" customFormat="1" ht="17" customHeight="1" x14ac:dyDescent="0.15">
      <c r="A323" s="105"/>
      <c r="C323" s="105"/>
    </row>
    <row r="324" spans="1:3" s="172" customFormat="1" ht="17" customHeight="1" x14ac:dyDescent="0.15">
      <c r="A324" s="105"/>
      <c r="C324" s="105"/>
    </row>
    <row r="325" spans="1:3" s="172" customFormat="1" ht="17" customHeight="1" x14ac:dyDescent="0.15">
      <c r="A325" s="105"/>
      <c r="C325" s="105"/>
    </row>
    <row r="326" spans="1:3" s="172" customFormat="1" ht="17" customHeight="1" x14ac:dyDescent="0.15">
      <c r="A326" s="105"/>
      <c r="C326" s="105"/>
    </row>
    <row r="327" spans="1:3" s="172" customFormat="1" ht="17" customHeight="1" x14ac:dyDescent="0.15">
      <c r="A327" s="105"/>
      <c r="C327" s="105"/>
    </row>
    <row r="328" spans="1:3" s="172" customFormat="1" ht="17" customHeight="1" x14ac:dyDescent="0.15">
      <c r="A328" s="105"/>
      <c r="C328" s="105"/>
    </row>
    <row r="329" spans="1:3" s="172" customFormat="1" ht="17" customHeight="1" x14ac:dyDescent="0.15">
      <c r="A329" s="105"/>
      <c r="C329" s="105"/>
    </row>
    <row r="330" spans="1:3" s="172" customFormat="1" ht="17" customHeight="1" x14ac:dyDescent="0.15">
      <c r="A330" s="105"/>
      <c r="C330" s="105"/>
    </row>
    <row r="331" spans="1:3" s="172" customFormat="1" ht="17" customHeight="1" x14ac:dyDescent="0.15">
      <c r="A331" s="105"/>
      <c r="C331" s="105"/>
    </row>
    <row r="332" spans="1:3" s="172" customFormat="1" ht="17" customHeight="1" x14ac:dyDescent="0.15">
      <c r="A332" s="105"/>
      <c r="C332" s="105"/>
    </row>
    <row r="333" spans="1:3" s="172" customFormat="1" ht="17" customHeight="1" x14ac:dyDescent="0.15">
      <c r="A333" s="105"/>
      <c r="C333" s="105"/>
    </row>
    <row r="334" spans="1:3" s="172" customFormat="1" ht="17" customHeight="1" x14ac:dyDescent="0.15">
      <c r="A334" s="105"/>
      <c r="C334" s="105"/>
    </row>
    <row r="335" spans="1:3" s="172" customFormat="1" ht="17" customHeight="1" x14ac:dyDescent="0.15">
      <c r="A335" s="105"/>
      <c r="C335" s="105"/>
    </row>
    <row r="336" spans="1:3" s="172" customFormat="1" ht="17" customHeight="1" x14ac:dyDescent="0.15">
      <c r="A336" s="105"/>
      <c r="C336" s="105"/>
    </row>
    <row r="337" spans="1:3" s="172" customFormat="1" ht="17" customHeight="1" x14ac:dyDescent="0.15">
      <c r="A337" s="105"/>
      <c r="C337" s="105"/>
    </row>
    <row r="338" spans="1:3" s="172" customFormat="1" ht="17" customHeight="1" x14ac:dyDescent="0.15">
      <c r="A338" s="105"/>
      <c r="C338" s="105"/>
    </row>
    <row r="339" spans="1:3" s="172" customFormat="1" ht="17" customHeight="1" x14ac:dyDescent="0.15">
      <c r="A339" s="105"/>
      <c r="C339" s="105"/>
    </row>
    <row r="340" spans="1:3" s="172" customFormat="1" ht="17" customHeight="1" x14ac:dyDescent="0.15">
      <c r="A340" s="105"/>
      <c r="C340" s="105"/>
    </row>
    <row r="341" spans="1:3" s="172" customFormat="1" ht="17" customHeight="1" x14ac:dyDescent="0.15">
      <c r="A341" s="105"/>
      <c r="C341" s="105"/>
    </row>
    <row r="342" spans="1:3" s="172" customFormat="1" ht="17" customHeight="1" x14ac:dyDescent="0.15">
      <c r="A342" s="105"/>
      <c r="C342" s="105"/>
    </row>
    <row r="343" spans="1:3" s="172" customFormat="1" ht="17" customHeight="1" x14ac:dyDescent="0.15">
      <c r="A343" s="105"/>
      <c r="C343" s="105"/>
    </row>
    <row r="344" spans="1:3" s="172" customFormat="1" ht="17" customHeight="1" x14ac:dyDescent="0.15">
      <c r="A344" s="105"/>
      <c r="C344" s="105"/>
    </row>
    <row r="345" spans="1:3" s="172" customFormat="1" ht="17" customHeight="1" x14ac:dyDescent="0.15">
      <c r="A345" s="105"/>
      <c r="C345" s="105"/>
    </row>
    <row r="346" spans="1:3" s="172" customFormat="1" ht="17" customHeight="1" x14ac:dyDescent="0.15">
      <c r="A346" s="105"/>
      <c r="C346" s="105"/>
    </row>
    <row r="347" spans="1:3" s="172" customFormat="1" ht="17" customHeight="1" x14ac:dyDescent="0.15">
      <c r="A347" s="105"/>
      <c r="C347" s="105"/>
    </row>
    <row r="348" spans="1:3" s="172" customFormat="1" ht="17" customHeight="1" x14ac:dyDescent="0.15">
      <c r="A348" s="105"/>
      <c r="C348" s="105"/>
    </row>
    <row r="349" spans="1:3" s="172" customFormat="1" ht="17" customHeight="1" x14ac:dyDescent="0.15">
      <c r="A349" s="105"/>
      <c r="C349" s="105"/>
    </row>
    <row r="350" spans="1:3" s="172" customFormat="1" ht="17" customHeight="1" x14ac:dyDescent="0.15">
      <c r="A350" s="105"/>
      <c r="C350" s="105"/>
    </row>
    <row r="351" spans="1:3" s="172" customFormat="1" ht="17" customHeight="1" x14ac:dyDescent="0.15">
      <c r="A351" s="105"/>
      <c r="C351" s="105"/>
    </row>
    <row r="352" spans="1:3" s="172" customFormat="1" ht="17" customHeight="1" x14ac:dyDescent="0.15">
      <c r="A352" s="105"/>
      <c r="C352" s="105"/>
    </row>
    <row r="353" spans="1:3" s="172" customFormat="1" ht="17" customHeight="1" x14ac:dyDescent="0.15">
      <c r="A353" s="105"/>
      <c r="C353" s="105"/>
    </row>
    <row r="354" spans="1:3" s="172" customFormat="1" ht="17" customHeight="1" x14ac:dyDescent="0.15">
      <c r="A354" s="105"/>
      <c r="C354" s="105"/>
    </row>
    <row r="355" spans="1:3" s="172" customFormat="1" ht="17" customHeight="1" x14ac:dyDescent="0.15">
      <c r="A355" s="105"/>
      <c r="C355" s="105"/>
    </row>
    <row r="356" spans="1:3" s="172" customFormat="1" ht="17" customHeight="1" x14ac:dyDescent="0.15">
      <c r="A356" s="105"/>
      <c r="C356" s="105"/>
    </row>
    <row r="357" spans="1:3" s="172" customFormat="1" ht="17" customHeight="1" x14ac:dyDescent="0.15">
      <c r="A357" s="105"/>
      <c r="C357" s="105"/>
    </row>
    <row r="358" spans="1:3" s="172" customFormat="1" ht="17" customHeight="1" x14ac:dyDescent="0.15">
      <c r="A358" s="105"/>
      <c r="C358" s="105"/>
    </row>
    <row r="359" spans="1:3" s="172" customFormat="1" ht="17" customHeight="1" x14ac:dyDescent="0.15">
      <c r="A359" s="105"/>
      <c r="C359" s="105"/>
    </row>
    <row r="360" spans="1:3" s="172" customFormat="1" ht="17" customHeight="1" x14ac:dyDescent="0.15">
      <c r="A360" s="105"/>
      <c r="C360" s="105"/>
    </row>
    <row r="361" spans="1:3" s="172" customFormat="1" ht="17" customHeight="1" x14ac:dyDescent="0.15">
      <c r="A361" s="105"/>
      <c r="C361" s="105"/>
    </row>
    <row r="362" spans="1:3" s="172" customFormat="1" ht="17" customHeight="1" x14ac:dyDescent="0.15">
      <c r="A362" s="105"/>
      <c r="C362" s="105"/>
    </row>
    <row r="363" spans="1:3" s="172" customFormat="1" ht="17" customHeight="1" x14ac:dyDescent="0.15">
      <c r="A363" s="105"/>
      <c r="C363" s="105"/>
    </row>
    <row r="364" spans="1:3" s="172" customFormat="1" ht="17" customHeight="1" x14ac:dyDescent="0.15">
      <c r="A364" s="105"/>
      <c r="C364" s="105"/>
    </row>
    <row r="365" spans="1:3" s="172" customFormat="1" ht="17" customHeight="1" x14ac:dyDescent="0.15">
      <c r="A365" s="105"/>
      <c r="C365" s="105"/>
    </row>
    <row r="366" spans="1:3" s="172" customFormat="1" ht="17" customHeight="1" x14ac:dyDescent="0.15">
      <c r="A366" s="105"/>
      <c r="C366" s="105"/>
    </row>
    <row r="367" spans="1:3" s="172" customFormat="1" ht="17" customHeight="1" x14ac:dyDescent="0.15">
      <c r="A367" s="105"/>
      <c r="C367" s="105"/>
    </row>
    <row r="368" spans="1:3" s="172" customFormat="1" ht="17" customHeight="1" x14ac:dyDescent="0.15">
      <c r="A368" s="105"/>
      <c r="C368" s="105"/>
    </row>
    <row r="369" spans="1:3" s="172" customFormat="1" ht="17" customHeight="1" x14ac:dyDescent="0.15">
      <c r="A369" s="105"/>
      <c r="C369" s="105"/>
    </row>
    <row r="370" spans="1:3" s="172" customFormat="1" ht="17" customHeight="1" x14ac:dyDescent="0.15">
      <c r="A370" s="105"/>
      <c r="C370" s="105"/>
    </row>
    <row r="371" spans="1:3" s="172" customFormat="1" ht="17" customHeight="1" x14ac:dyDescent="0.15">
      <c r="A371" s="105"/>
      <c r="C371" s="105"/>
    </row>
    <row r="372" spans="1:3" s="172" customFormat="1" ht="17" customHeight="1" x14ac:dyDescent="0.15">
      <c r="A372" s="105"/>
      <c r="C372" s="105"/>
    </row>
    <row r="373" spans="1:3" s="172" customFormat="1" ht="17" customHeight="1" x14ac:dyDescent="0.15">
      <c r="A373" s="105"/>
      <c r="C373" s="105"/>
    </row>
    <row r="374" spans="1:3" s="172" customFormat="1" ht="17" customHeight="1" x14ac:dyDescent="0.15">
      <c r="A374" s="105"/>
      <c r="C374" s="105"/>
    </row>
    <row r="375" spans="1:3" s="172" customFormat="1" ht="17" customHeight="1" x14ac:dyDescent="0.15">
      <c r="A375" s="105"/>
      <c r="C375" s="105"/>
    </row>
    <row r="376" spans="1:3" s="172" customFormat="1" ht="17" customHeight="1" x14ac:dyDescent="0.15">
      <c r="A376" s="105"/>
      <c r="C376" s="105"/>
    </row>
    <row r="377" spans="1:3" s="172" customFormat="1" ht="17" customHeight="1" x14ac:dyDescent="0.15">
      <c r="A377" s="105"/>
      <c r="C377" s="105"/>
    </row>
    <row r="378" spans="1:3" s="172" customFormat="1" ht="17" customHeight="1" x14ac:dyDescent="0.15">
      <c r="A378" s="105"/>
      <c r="C378" s="105"/>
    </row>
    <row r="379" spans="1:3" s="172" customFormat="1" ht="17" customHeight="1" x14ac:dyDescent="0.15">
      <c r="A379" s="105"/>
      <c r="C379" s="105"/>
    </row>
    <row r="380" spans="1:3" s="172" customFormat="1" ht="17" customHeight="1" x14ac:dyDescent="0.15">
      <c r="A380" s="105"/>
      <c r="C380" s="105"/>
    </row>
    <row r="381" spans="1:3" s="172" customFormat="1" ht="17" customHeight="1" x14ac:dyDescent="0.15">
      <c r="A381" s="105"/>
      <c r="C381" s="105"/>
    </row>
    <row r="382" spans="1:3" s="172" customFormat="1" ht="17" customHeight="1" x14ac:dyDescent="0.15">
      <c r="A382" s="105"/>
      <c r="C382" s="105"/>
    </row>
    <row r="383" spans="1:3" s="172" customFormat="1" ht="17" customHeight="1" x14ac:dyDescent="0.15">
      <c r="A383" s="105"/>
      <c r="C383" s="105"/>
    </row>
    <row r="384" spans="1:3" s="172" customFormat="1" ht="17" customHeight="1" x14ac:dyDescent="0.15">
      <c r="A384" s="105"/>
      <c r="C384" s="105"/>
    </row>
    <row r="385" spans="1:3" s="172" customFormat="1" ht="17" customHeight="1" x14ac:dyDescent="0.15">
      <c r="A385" s="105"/>
      <c r="C385" s="105"/>
    </row>
    <row r="386" spans="1:3" s="172" customFormat="1" ht="17" customHeight="1" x14ac:dyDescent="0.15">
      <c r="A386" s="105"/>
      <c r="C386" s="105"/>
    </row>
    <row r="387" spans="1:3" s="172" customFormat="1" ht="17" customHeight="1" x14ac:dyDescent="0.15">
      <c r="A387" s="105"/>
      <c r="C387" s="105"/>
    </row>
    <row r="388" spans="1:3" s="172" customFormat="1" ht="17" customHeight="1" x14ac:dyDescent="0.15">
      <c r="A388" s="105"/>
      <c r="C388" s="105"/>
    </row>
    <row r="389" spans="1:3" s="172" customFormat="1" ht="17" customHeight="1" x14ac:dyDescent="0.15">
      <c r="A389" s="105"/>
      <c r="C389" s="105"/>
    </row>
    <row r="390" spans="1:3" s="172" customFormat="1" ht="17" customHeight="1" x14ac:dyDescent="0.15">
      <c r="A390" s="105"/>
      <c r="C390" s="105"/>
    </row>
    <row r="391" spans="1:3" s="172" customFormat="1" ht="17" customHeight="1" x14ac:dyDescent="0.15">
      <c r="A391" s="105"/>
      <c r="C391" s="105"/>
    </row>
    <row r="392" spans="1:3" s="172" customFormat="1" ht="17" customHeight="1" x14ac:dyDescent="0.15">
      <c r="A392" s="105"/>
      <c r="C392" s="105"/>
    </row>
    <row r="393" spans="1:3" s="172" customFormat="1" ht="17" customHeight="1" x14ac:dyDescent="0.15">
      <c r="A393" s="105"/>
      <c r="C393" s="105"/>
    </row>
    <row r="394" spans="1:3" s="172" customFormat="1" ht="17" customHeight="1" x14ac:dyDescent="0.15">
      <c r="A394" s="105"/>
      <c r="C394" s="105"/>
    </row>
    <row r="395" spans="1:3" s="172" customFormat="1" ht="17" customHeight="1" x14ac:dyDescent="0.15">
      <c r="A395" s="105"/>
      <c r="C395" s="105"/>
    </row>
    <row r="396" spans="1:3" s="172" customFormat="1" ht="17" customHeight="1" x14ac:dyDescent="0.15">
      <c r="A396" s="105"/>
      <c r="C396" s="105"/>
    </row>
    <row r="397" spans="1:3" s="172" customFormat="1" ht="17" customHeight="1" x14ac:dyDescent="0.15">
      <c r="A397" s="105"/>
      <c r="C397" s="105"/>
    </row>
    <row r="398" spans="1:3" s="172" customFormat="1" ht="17" customHeight="1" x14ac:dyDescent="0.15">
      <c r="A398" s="105"/>
      <c r="C398" s="105"/>
    </row>
    <row r="399" spans="1:3" s="172" customFormat="1" ht="17" customHeight="1" x14ac:dyDescent="0.15">
      <c r="A399" s="105"/>
      <c r="C399" s="105"/>
    </row>
    <row r="400" spans="1:3" s="172" customFormat="1" ht="17" customHeight="1" x14ac:dyDescent="0.15">
      <c r="A400" s="105"/>
      <c r="C400" s="105"/>
    </row>
    <row r="401" spans="1:3" s="172" customFormat="1" ht="17" customHeight="1" x14ac:dyDescent="0.15">
      <c r="A401" s="105"/>
      <c r="C401" s="105"/>
    </row>
    <row r="402" spans="1:3" s="172" customFormat="1" ht="17" customHeight="1" x14ac:dyDescent="0.15">
      <c r="A402" s="105"/>
      <c r="C402" s="105"/>
    </row>
    <row r="403" spans="1:3" s="172" customFormat="1" ht="17" customHeight="1" x14ac:dyDescent="0.15">
      <c r="A403" s="105"/>
      <c r="C403" s="105"/>
    </row>
    <row r="404" spans="1:3" s="172" customFormat="1" ht="17" customHeight="1" x14ac:dyDescent="0.15">
      <c r="A404" s="105"/>
      <c r="C404" s="105"/>
    </row>
    <row r="405" spans="1:3" s="172" customFormat="1" ht="17" customHeight="1" x14ac:dyDescent="0.15">
      <c r="A405" s="105"/>
      <c r="C405" s="105"/>
    </row>
    <row r="406" spans="1:3" s="172" customFormat="1" ht="17" customHeight="1" x14ac:dyDescent="0.15">
      <c r="A406" s="105"/>
      <c r="C406" s="105"/>
    </row>
    <row r="407" spans="1:3" s="172" customFormat="1" ht="17" customHeight="1" x14ac:dyDescent="0.15">
      <c r="A407" s="105"/>
      <c r="C407" s="105"/>
    </row>
    <row r="408" spans="1:3" s="172" customFormat="1" ht="17" customHeight="1" x14ac:dyDescent="0.15">
      <c r="A408" s="105"/>
      <c r="C408" s="105"/>
    </row>
    <row r="409" spans="1:3" s="172" customFormat="1" ht="17" customHeight="1" x14ac:dyDescent="0.15">
      <c r="A409" s="105"/>
      <c r="C409" s="105"/>
    </row>
    <row r="410" spans="1:3" s="172" customFormat="1" ht="17" customHeight="1" x14ac:dyDescent="0.15">
      <c r="A410" s="105"/>
      <c r="C410" s="105"/>
    </row>
    <row r="411" spans="1:3" s="172" customFormat="1" ht="17" customHeight="1" x14ac:dyDescent="0.15">
      <c r="A411" s="105"/>
      <c r="C411" s="105"/>
    </row>
    <row r="412" spans="1:3" s="172" customFormat="1" ht="17" customHeight="1" x14ac:dyDescent="0.15">
      <c r="A412" s="105"/>
      <c r="C412" s="105"/>
    </row>
    <row r="413" spans="1:3" s="172" customFormat="1" ht="17" customHeight="1" x14ac:dyDescent="0.15">
      <c r="A413" s="105"/>
      <c r="C413" s="105"/>
    </row>
    <row r="414" spans="1:3" s="172" customFormat="1" ht="17" customHeight="1" x14ac:dyDescent="0.15">
      <c r="A414" s="105"/>
      <c r="C414" s="105"/>
    </row>
    <row r="415" spans="1:3" s="172" customFormat="1" ht="17" customHeight="1" x14ac:dyDescent="0.15">
      <c r="A415" s="105"/>
      <c r="C415" s="105"/>
    </row>
    <row r="416" spans="1:3" s="172" customFormat="1" ht="17" customHeight="1" x14ac:dyDescent="0.15">
      <c r="A416" s="105"/>
      <c r="C416" s="105"/>
    </row>
    <row r="417" spans="1:3" s="172" customFormat="1" ht="17" customHeight="1" x14ac:dyDescent="0.15">
      <c r="A417" s="105"/>
      <c r="C417" s="105"/>
    </row>
    <row r="418" spans="1:3" s="172" customFormat="1" ht="17" customHeight="1" x14ac:dyDescent="0.15">
      <c r="A418" s="105"/>
      <c r="C418" s="105"/>
    </row>
    <row r="419" spans="1:3" s="172" customFormat="1" ht="17" customHeight="1" x14ac:dyDescent="0.15">
      <c r="A419" s="105"/>
      <c r="C419" s="105"/>
    </row>
    <row r="420" spans="1:3" s="172" customFormat="1" ht="17" customHeight="1" x14ac:dyDescent="0.15">
      <c r="A420" s="105"/>
      <c r="C420" s="105"/>
    </row>
    <row r="421" spans="1:3" s="172" customFormat="1" ht="17" customHeight="1" x14ac:dyDescent="0.15">
      <c r="A421" s="105"/>
      <c r="C421" s="105"/>
    </row>
    <row r="422" spans="1:3" s="172" customFormat="1" ht="17" customHeight="1" x14ac:dyDescent="0.15">
      <c r="A422" s="105"/>
      <c r="C422" s="105"/>
    </row>
    <row r="423" spans="1:3" s="172" customFormat="1" ht="17" customHeight="1" x14ac:dyDescent="0.15">
      <c r="A423" s="105"/>
      <c r="C423" s="105"/>
    </row>
    <row r="424" spans="1:3" s="172" customFormat="1" ht="17" customHeight="1" x14ac:dyDescent="0.15">
      <c r="A424" s="105"/>
      <c r="C424" s="105"/>
    </row>
    <row r="425" spans="1:3" s="172" customFormat="1" ht="17" customHeight="1" x14ac:dyDescent="0.15">
      <c r="A425" s="105"/>
      <c r="C425" s="105"/>
    </row>
    <row r="426" spans="1:3" s="172" customFormat="1" ht="17" customHeight="1" x14ac:dyDescent="0.15">
      <c r="A426" s="105"/>
      <c r="C426" s="105"/>
    </row>
    <row r="427" spans="1:3" s="172" customFormat="1" ht="17" customHeight="1" x14ac:dyDescent="0.15">
      <c r="A427" s="105"/>
      <c r="C427" s="105"/>
    </row>
    <row r="428" spans="1:3" s="172" customFormat="1" ht="17" customHeight="1" x14ac:dyDescent="0.15">
      <c r="A428" s="105"/>
      <c r="C428" s="105"/>
    </row>
    <row r="429" spans="1:3" s="172" customFormat="1" ht="17" customHeight="1" x14ac:dyDescent="0.15">
      <c r="A429" s="105"/>
      <c r="C429" s="105"/>
    </row>
    <row r="430" spans="1:3" s="172" customFormat="1" ht="17" customHeight="1" x14ac:dyDescent="0.15">
      <c r="A430" s="105"/>
      <c r="C430" s="105"/>
    </row>
    <row r="431" spans="1:3" s="172" customFormat="1" ht="17" customHeight="1" x14ac:dyDescent="0.15">
      <c r="A431" s="105"/>
      <c r="C431" s="105"/>
    </row>
    <row r="432" spans="1:3" s="172" customFormat="1" ht="17" customHeight="1" x14ac:dyDescent="0.15">
      <c r="A432" s="105"/>
      <c r="C432" s="105"/>
    </row>
    <row r="433" spans="1:3" s="172" customFormat="1" ht="17" customHeight="1" x14ac:dyDescent="0.15">
      <c r="A433" s="105"/>
      <c r="C433" s="105"/>
    </row>
    <row r="434" spans="1:3" s="172" customFormat="1" ht="17" customHeight="1" x14ac:dyDescent="0.15">
      <c r="A434" s="105"/>
      <c r="C434" s="105"/>
    </row>
    <row r="435" spans="1:3" s="172" customFormat="1" ht="17" customHeight="1" x14ac:dyDescent="0.15">
      <c r="A435" s="105"/>
      <c r="C435" s="105"/>
    </row>
    <row r="436" spans="1:3" s="172" customFormat="1" ht="17" customHeight="1" x14ac:dyDescent="0.15">
      <c r="A436" s="105"/>
      <c r="C436" s="105"/>
    </row>
    <row r="437" spans="1:3" s="172" customFormat="1" ht="17" customHeight="1" x14ac:dyDescent="0.15">
      <c r="A437" s="105"/>
      <c r="C437" s="105"/>
    </row>
    <row r="438" spans="1:3" s="172" customFormat="1" ht="17" customHeight="1" x14ac:dyDescent="0.15">
      <c r="A438" s="105"/>
      <c r="C438" s="105"/>
    </row>
    <row r="439" spans="1:3" s="172" customFormat="1" ht="17" customHeight="1" x14ac:dyDescent="0.15">
      <c r="A439" s="105"/>
      <c r="C439" s="105"/>
    </row>
    <row r="440" spans="1:3" s="172" customFormat="1" ht="17" customHeight="1" x14ac:dyDescent="0.15">
      <c r="A440" s="105"/>
      <c r="C440" s="105"/>
    </row>
    <row r="441" spans="1:3" s="172" customFormat="1" ht="17" customHeight="1" x14ac:dyDescent="0.15">
      <c r="A441" s="105"/>
      <c r="C441" s="105"/>
    </row>
    <row r="442" spans="1:3" s="172" customFormat="1" ht="17" customHeight="1" x14ac:dyDescent="0.15">
      <c r="A442" s="105"/>
      <c r="C442" s="105"/>
    </row>
    <row r="443" spans="1:3" s="172" customFormat="1" ht="17" customHeight="1" x14ac:dyDescent="0.15">
      <c r="A443" s="105"/>
      <c r="C443" s="105"/>
    </row>
    <row r="444" spans="1:3" s="172" customFormat="1" ht="17" customHeight="1" x14ac:dyDescent="0.15">
      <c r="A444" s="105"/>
      <c r="C444" s="105"/>
    </row>
    <row r="445" spans="1:3" s="172" customFormat="1" ht="17" customHeight="1" x14ac:dyDescent="0.15">
      <c r="A445" s="105"/>
      <c r="C445" s="105"/>
    </row>
    <row r="446" spans="1:3" s="172" customFormat="1" ht="17" customHeight="1" x14ac:dyDescent="0.15">
      <c r="A446" s="105"/>
      <c r="C446" s="105"/>
    </row>
    <row r="447" spans="1:3" s="172" customFormat="1" ht="17" customHeight="1" x14ac:dyDescent="0.15">
      <c r="A447" s="105"/>
      <c r="C447" s="105"/>
    </row>
    <row r="448" spans="1:3" s="172" customFormat="1" ht="17" customHeight="1" x14ac:dyDescent="0.15">
      <c r="A448" s="105"/>
      <c r="C448" s="105"/>
    </row>
    <row r="449" spans="1:3" s="172" customFormat="1" ht="17" customHeight="1" x14ac:dyDescent="0.15">
      <c r="A449" s="105"/>
      <c r="C449" s="105"/>
    </row>
    <row r="450" spans="1:3" s="172" customFormat="1" ht="17" customHeight="1" x14ac:dyDescent="0.15">
      <c r="A450" s="105"/>
      <c r="C450" s="105"/>
    </row>
    <row r="451" spans="1:3" s="172" customFormat="1" ht="17" customHeight="1" x14ac:dyDescent="0.15">
      <c r="A451" s="105"/>
      <c r="C451" s="105"/>
    </row>
    <row r="452" spans="1:3" s="172" customFormat="1" ht="17" customHeight="1" x14ac:dyDescent="0.15">
      <c r="A452" s="105"/>
      <c r="C452" s="105"/>
    </row>
    <row r="453" spans="1:3" s="172" customFormat="1" ht="17" customHeight="1" x14ac:dyDescent="0.15">
      <c r="A453" s="105"/>
      <c r="C453" s="105"/>
    </row>
    <row r="454" spans="1:3" s="172" customFormat="1" ht="17" customHeight="1" x14ac:dyDescent="0.15">
      <c r="A454" s="105"/>
      <c r="C454" s="105"/>
    </row>
    <row r="455" spans="1:3" s="172" customFormat="1" ht="17" customHeight="1" x14ac:dyDescent="0.15">
      <c r="A455" s="105"/>
      <c r="C455" s="105"/>
    </row>
    <row r="456" spans="1:3" s="172" customFormat="1" ht="17" customHeight="1" x14ac:dyDescent="0.15">
      <c r="A456" s="105"/>
      <c r="C456" s="105"/>
    </row>
    <row r="457" spans="1:3" s="172" customFormat="1" ht="17" customHeight="1" x14ac:dyDescent="0.15">
      <c r="A457" s="105"/>
      <c r="C457" s="105"/>
    </row>
    <row r="458" spans="1:3" s="172" customFormat="1" ht="17" customHeight="1" x14ac:dyDescent="0.15">
      <c r="A458" s="105"/>
      <c r="C458" s="105"/>
    </row>
    <row r="459" spans="1:3" s="172" customFormat="1" ht="17" customHeight="1" x14ac:dyDescent="0.15">
      <c r="A459" s="105"/>
      <c r="C459" s="105"/>
    </row>
    <row r="460" spans="1:3" s="172" customFormat="1" ht="17" customHeight="1" x14ac:dyDescent="0.15">
      <c r="A460" s="105"/>
      <c r="C460" s="105"/>
    </row>
    <row r="461" spans="1:3" s="172" customFormat="1" ht="17" customHeight="1" x14ac:dyDescent="0.15">
      <c r="A461" s="105"/>
      <c r="C461" s="105"/>
    </row>
    <row r="462" spans="1:3" s="172" customFormat="1" ht="17" customHeight="1" x14ac:dyDescent="0.15">
      <c r="A462" s="105"/>
      <c r="C462" s="105"/>
    </row>
    <row r="463" spans="1:3" s="172" customFormat="1" ht="17" customHeight="1" x14ac:dyDescent="0.15">
      <c r="A463" s="105"/>
      <c r="C463" s="105"/>
    </row>
    <row r="464" spans="1:3" s="172" customFormat="1" ht="17" customHeight="1" x14ac:dyDescent="0.15">
      <c r="A464" s="105"/>
      <c r="C464" s="105"/>
    </row>
    <row r="465" spans="1:3" s="172" customFormat="1" ht="17" customHeight="1" x14ac:dyDescent="0.15">
      <c r="A465" s="105"/>
      <c r="C465" s="105"/>
    </row>
    <row r="466" spans="1:3" s="172" customFormat="1" ht="17" customHeight="1" x14ac:dyDescent="0.15">
      <c r="A466" s="105"/>
      <c r="C466" s="105"/>
    </row>
    <row r="467" spans="1:3" s="172" customFormat="1" ht="17" customHeight="1" x14ac:dyDescent="0.15">
      <c r="A467" s="105"/>
      <c r="C467" s="105"/>
    </row>
    <row r="468" spans="1:3" s="172" customFormat="1" ht="17" customHeight="1" x14ac:dyDescent="0.15">
      <c r="A468" s="105"/>
      <c r="C468" s="105"/>
    </row>
    <row r="469" spans="1:3" s="172" customFormat="1" ht="17" customHeight="1" x14ac:dyDescent="0.15">
      <c r="A469" s="105"/>
      <c r="C469" s="105"/>
    </row>
    <row r="470" spans="1:3" s="172" customFormat="1" ht="17" customHeight="1" x14ac:dyDescent="0.15">
      <c r="A470" s="105"/>
      <c r="C470" s="105"/>
    </row>
    <row r="471" spans="1:3" s="172" customFormat="1" ht="17" customHeight="1" x14ac:dyDescent="0.15">
      <c r="A471" s="105"/>
      <c r="C471" s="105"/>
    </row>
    <row r="472" spans="1:3" s="172" customFormat="1" ht="17" customHeight="1" x14ac:dyDescent="0.15">
      <c r="A472" s="105"/>
      <c r="C472" s="105"/>
    </row>
    <row r="473" spans="1:3" s="172" customFormat="1" ht="17" customHeight="1" x14ac:dyDescent="0.15">
      <c r="A473" s="105"/>
      <c r="C473" s="105"/>
    </row>
    <row r="474" spans="1:3" s="172" customFormat="1" ht="17" customHeight="1" x14ac:dyDescent="0.15">
      <c r="A474" s="105"/>
      <c r="C474" s="105"/>
    </row>
    <row r="475" spans="1:3" s="172" customFormat="1" ht="17" customHeight="1" x14ac:dyDescent="0.15">
      <c r="A475" s="105"/>
      <c r="C475" s="105"/>
    </row>
    <row r="476" spans="1:3" s="172" customFormat="1" ht="17" customHeight="1" x14ac:dyDescent="0.15">
      <c r="A476" s="105"/>
      <c r="C476" s="105"/>
    </row>
    <row r="477" spans="1:3" s="172" customFormat="1" ht="17" customHeight="1" x14ac:dyDescent="0.15">
      <c r="A477" s="105"/>
      <c r="C477" s="105"/>
    </row>
    <row r="478" spans="1:3" s="172" customFormat="1" ht="17" customHeight="1" x14ac:dyDescent="0.15">
      <c r="A478" s="105"/>
      <c r="C478" s="105"/>
    </row>
    <row r="479" spans="1:3" s="172" customFormat="1" ht="17" customHeight="1" x14ac:dyDescent="0.15">
      <c r="A479" s="105"/>
      <c r="C479" s="105"/>
    </row>
    <row r="480" spans="1:3" s="172" customFormat="1" ht="17" customHeight="1" x14ac:dyDescent="0.15">
      <c r="A480" s="105"/>
      <c r="C480" s="105"/>
    </row>
    <row r="481" spans="1:3" s="172" customFormat="1" ht="17" customHeight="1" x14ac:dyDescent="0.15">
      <c r="A481" s="105"/>
      <c r="C481" s="105"/>
    </row>
    <row r="482" spans="1:3" s="172" customFormat="1" ht="17" customHeight="1" x14ac:dyDescent="0.15">
      <c r="A482" s="105"/>
      <c r="C482" s="105"/>
    </row>
    <row r="483" spans="1:3" s="172" customFormat="1" ht="17" customHeight="1" x14ac:dyDescent="0.15">
      <c r="A483" s="105"/>
      <c r="C483" s="105"/>
    </row>
    <row r="484" spans="1:3" s="172" customFormat="1" ht="17" customHeight="1" x14ac:dyDescent="0.15">
      <c r="A484" s="105"/>
      <c r="C484" s="105"/>
    </row>
    <row r="485" spans="1:3" s="172" customFormat="1" ht="17" customHeight="1" x14ac:dyDescent="0.15">
      <c r="A485" s="105"/>
      <c r="C485" s="105"/>
    </row>
    <row r="486" spans="1:3" s="172" customFormat="1" ht="17" customHeight="1" x14ac:dyDescent="0.15">
      <c r="A486" s="105"/>
      <c r="C486" s="105"/>
    </row>
    <row r="487" spans="1:3" s="172" customFormat="1" ht="17" customHeight="1" x14ac:dyDescent="0.15">
      <c r="A487" s="105"/>
      <c r="C487" s="105"/>
    </row>
    <row r="488" spans="1:3" s="172" customFormat="1" ht="17" customHeight="1" x14ac:dyDescent="0.15">
      <c r="A488" s="105"/>
      <c r="C488" s="105"/>
    </row>
    <row r="489" spans="1:3" s="172" customFormat="1" ht="17" customHeight="1" x14ac:dyDescent="0.15">
      <c r="A489" s="105"/>
      <c r="C489" s="105"/>
    </row>
    <row r="490" spans="1:3" s="172" customFormat="1" ht="17" customHeight="1" x14ac:dyDescent="0.15">
      <c r="A490" s="105"/>
      <c r="C490" s="105"/>
    </row>
    <row r="491" spans="1:3" s="172" customFormat="1" ht="17" customHeight="1" x14ac:dyDescent="0.15">
      <c r="A491" s="105"/>
      <c r="C491" s="105"/>
    </row>
    <row r="492" spans="1:3" s="172" customFormat="1" ht="17" customHeight="1" x14ac:dyDescent="0.15">
      <c r="A492" s="105"/>
      <c r="C492" s="105"/>
    </row>
    <row r="493" spans="1:3" s="172" customFormat="1" ht="17" customHeight="1" x14ac:dyDescent="0.15">
      <c r="A493" s="105"/>
      <c r="C493" s="105"/>
    </row>
    <row r="494" spans="1:3" s="172" customFormat="1" ht="17" customHeight="1" x14ac:dyDescent="0.15">
      <c r="A494" s="105"/>
      <c r="C494" s="105"/>
    </row>
    <row r="495" spans="1:3" s="172" customFormat="1" ht="17" customHeight="1" x14ac:dyDescent="0.15">
      <c r="A495" s="105"/>
      <c r="C495" s="105"/>
    </row>
    <row r="496" spans="1:3" s="172" customFormat="1" ht="17" customHeight="1" x14ac:dyDescent="0.15">
      <c r="A496" s="105"/>
      <c r="C496" s="105"/>
    </row>
    <row r="497" spans="1:3" s="172" customFormat="1" ht="17" customHeight="1" x14ac:dyDescent="0.15">
      <c r="A497" s="105"/>
      <c r="C497" s="105"/>
    </row>
    <row r="498" spans="1:3" s="172" customFormat="1" ht="17" customHeight="1" x14ac:dyDescent="0.15">
      <c r="A498" s="105"/>
      <c r="C498" s="105"/>
    </row>
    <row r="499" spans="1:3" s="172" customFormat="1" ht="17" customHeight="1" x14ac:dyDescent="0.15">
      <c r="A499" s="105"/>
      <c r="C499" s="105"/>
    </row>
    <row r="500" spans="1:3" s="172" customFormat="1" ht="17" customHeight="1" x14ac:dyDescent="0.15">
      <c r="A500" s="105"/>
      <c r="C500" s="105"/>
    </row>
    <row r="501" spans="1:3" s="172" customFormat="1" ht="17" customHeight="1" x14ac:dyDescent="0.15">
      <c r="A501" s="105"/>
      <c r="C501" s="105"/>
    </row>
    <row r="502" spans="1:3" s="172" customFormat="1" ht="17" customHeight="1" x14ac:dyDescent="0.15">
      <c r="A502" s="105"/>
      <c r="C502" s="105"/>
    </row>
    <row r="503" spans="1:3" s="172" customFormat="1" ht="17" customHeight="1" x14ac:dyDescent="0.15">
      <c r="A503" s="105"/>
      <c r="C503" s="105"/>
    </row>
    <row r="504" spans="1:3" s="172" customFormat="1" ht="17" customHeight="1" x14ac:dyDescent="0.15">
      <c r="A504" s="105"/>
      <c r="C504" s="105"/>
    </row>
    <row r="505" spans="1:3" s="172" customFormat="1" ht="17" customHeight="1" x14ac:dyDescent="0.15">
      <c r="A505" s="105"/>
      <c r="C505" s="105"/>
    </row>
    <row r="506" spans="1:3" s="172" customFormat="1" ht="17" customHeight="1" x14ac:dyDescent="0.15">
      <c r="A506" s="105"/>
      <c r="C506" s="105"/>
    </row>
    <row r="507" spans="1:3" s="172" customFormat="1" ht="17" customHeight="1" x14ac:dyDescent="0.15">
      <c r="A507" s="105"/>
      <c r="C507" s="105"/>
    </row>
    <row r="508" spans="1:3" s="172" customFormat="1" ht="17" customHeight="1" x14ac:dyDescent="0.15">
      <c r="A508" s="105"/>
      <c r="C508" s="105"/>
    </row>
    <row r="509" spans="1:3" s="172" customFormat="1" ht="17" customHeight="1" x14ac:dyDescent="0.15">
      <c r="A509" s="105"/>
      <c r="C509" s="105"/>
    </row>
    <row r="510" spans="1:3" s="172" customFormat="1" ht="17" customHeight="1" x14ac:dyDescent="0.15">
      <c r="A510" s="105"/>
      <c r="C510" s="105"/>
    </row>
    <row r="511" spans="1:3" s="172" customFormat="1" ht="17" customHeight="1" x14ac:dyDescent="0.15">
      <c r="A511" s="105"/>
      <c r="C511" s="105"/>
    </row>
    <row r="512" spans="1:3" s="172" customFormat="1" ht="17" customHeight="1" x14ac:dyDescent="0.15">
      <c r="A512" s="105"/>
      <c r="C512" s="105"/>
    </row>
    <row r="513" spans="1:3" s="172" customFormat="1" ht="17" customHeight="1" x14ac:dyDescent="0.15">
      <c r="A513" s="105"/>
      <c r="C513" s="105"/>
    </row>
    <row r="514" spans="1:3" s="172" customFormat="1" ht="17" customHeight="1" x14ac:dyDescent="0.15">
      <c r="A514" s="105"/>
      <c r="C514" s="105"/>
    </row>
    <row r="515" spans="1:3" s="172" customFormat="1" ht="17" customHeight="1" x14ac:dyDescent="0.15">
      <c r="A515" s="105"/>
      <c r="C515" s="105"/>
    </row>
    <row r="516" spans="1:3" s="172" customFormat="1" ht="17" customHeight="1" x14ac:dyDescent="0.15">
      <c r="A516" s="105"/>
      <c r="C516" s="105"/>
    </row>
    <row r="517" spans="1:3" s="172" customFormat="1" ht="17" customHeight="1" x14ac:dyDescent="0.15">
      <c r="A517" s="105"/>
      <c r="C517" s="105"/>
    </row>
    <row r="518" spans="1:3" s="172" customFormat="1" ht="17" customHeight="1" x14ac:dyDescent="0.15">
      <c r="A518" s="105"/>
      <c r="C518" s="105"/>
    </row>
    <row r="519" spans="1:3" s="172" customFormat="1" ht="17" customHeight="1" x14ac:dyDescent="0.15">
      <c r="A519" s="105"/>
      <c r="C519" s="105"/>
    </row>
    <row r="520" spans="1:3" s="172" customFormat="1" ht="17" customHeight="1" x14ac:dyDescent="0.15">
      <c r="A520" s="105"/>
      <c r="C520" s="105"/>
    </row>
    <row r="521" spans="1:3" s="172" customFormat="1" ht="17" customHeight="1" x14ac:dyDescent="0.15">
      <c r="A521" s="105"/>
      <c r="C521" s="105"/>
    </row>
    <row r="522" spans="1:3" s="172" customFormat="1" ht="17" customHeight="1" x14ac:dyDescent="0.15">
      <c r="A522" s="105"/>
      <c r="C522" s="105"/>
    </row>
    <row r="523" spans="1:3" s="172" customFormat="1" ht="17" customHeight="1" x14ac:dyDescent="0.15">
      <c r="A523" s="105"/>
      <c r="C523" s="105"/>
    </row>
    <row r="524" spans="1:3" s="172" customFormat="1" ht="17" customHeight="1" x14ac:dyDescent="0.15">
      <c r="A524" s="105"/>
      <c r="C524" s="105"/>
    </row>
  </sheetData>
  <pageMargins left="0.7" right="0.7" top="0.75" bottom="0.75" header="0.3" footer="0.3"/>
  <pageSetup orientation="portrait"/>
  <headerFooter>
    <oddFooter>&amp;C&amp;"Helvetica Neue,Regular"&amp;12&amp;K000000&amp;P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55"/>
  <sheetViews>
    <sheetView showGridLines="0" workbookViewId="0"/>
  </sheetViews>
  <sheetFormatPr baseColWidth="10" defaultColWidth="8.83203125" defaultRowHeight="15" customHeight="1" x14ac:dyDescent="0.15"/>
  <cols>
    <col min="1" max="1" width="7.83203125" style="299" customWidth="1"/>
    <col min="2" max="2" width="22.5" style="299" customWidth="1"/>
    <col min="3" max="3" width="10.33203125" style="299" customWidth="1"/>
    <col min="4" max="4" width="10" style="299" customWidth="1"/>
    <col min="5" max="7" width="11.6640625" style="299" customWidth="1"/>
    <col min="8" max="8" width="13" style="299" customWidth="1"/>
    <col min="9" max="9" width="12.5" style="299" customWidth="1"/>
    <col min="10" max="10" width="12.6640625" style="299" customWidth="1"/>
    <col min="11" max="12" width="10.1640625" style="299" customWidth="1"/>
    <col min="13" max="13" width="11.5" style="299" customWidth="1"/>
    <col min="14" max="14" width="12.5" style="299" customWidth="1"/>
    <col min="15" max="15" width="13.5" style="299" customWidth="1"/>
    <col min="16" max="16" width="17.5" style="299" customWidth="1"/>
    <col min="17" max="17" width="8.83203125" style="299" customWidth="1"/>
    <col min="18" max="18" width="9.33203125" style="299" customWidth="1"/>
    <col min="19" max="19" width="6.1640625" style="299" customWidth="1"/>
    <col min="20" max="20" width="7.33203125" style="299" customWidth="1"/>
    <col min="21" max="21" width="6.1640625" style="299" customWidth="1"/>
    <col min="22" max="22" width="19.83203125" style="299" customWidth="1"/>
    <col min="23" max="23" width="8.83203125" style="299" customWidth="1"/>
    <col min="24" max="16384" width="8.83203125" style="299"/>
  </cols>
  <sheetData>
    <row r="1" spans="1:22" ht="15" customHeight="1" x14ac:dyDescent="0.2">
      <c r="A1" s="5"/>
      <c r="B1" s="5"/>
      <c r="C1" s="518" t="s">
        <v>533</v>
      </c>
      <c r="D1" s="519"/>
      <c r="E1" s="519"/>
      <c r="F1" s="301"/>
      <c r="G1" s="518" t="s">
        <v>534</v>
      </c>
      <c r="H1" s="519"/>
      <c r="I1" s="519"/>
      <c r="J1" s="520" t="s">
        <v>535</v>
      </c>
      <c r="K1" s="518" t="s">
        <v>537</v>
      </c>
      <c r="L1" s="519"/>
      <c r="M1" s="518" t="s">
        <v>536</v>
      </c>
      <c r="N1" s="519"/>
      <c r="O1" s="519"/>
      <c r="P1" s="519"/>
      <c r="Q1" s="5"/>
      <c r="R1" s="5"/>
      <c r="S1" s="5"/>
      <c r="T1" s="5"/>
      <c r="U1" s="5"/>
      <c r="V1" s="5"/>
    </row>
    <row r="2" spans="1:22" ht="16" customHeight="1" x14ac:dyDescent="0.2">
      <c r="A2" s="223" t="s">
        <v>316</v>
      </c>
      <c r="B2" s="223" t="s">
        <v>479</v>
      </c>
      <c r="C2" s="300" t="s">
        <v>538</v>
      </c>
      <c r="D2" s="300" t="s">
        <v>539</v>
      </c>
      <c r="E2" s="300" t="s">
        <v>540</v>
      </c>
      <c r="F2" s="300" t="s">
        <v>541</v>
      </c>
      <c r="G2" s="300" t="s">
        <v>540</v>
      </c>
      <c r="H2" s="300" t="s">
        <v>541</v>
      </c>
      <c r="I2" s="300" t="s">
        <v>542</v>
      </c>
      <c r="J2" s="521"/>
      <c r="K2" s="300" t="s">
        <v>141</v>
      </c>
      <c r="L2" s="300" t="s">
        <v>547</v>
      </c>
      <c r="M2" s="300" t="s">
        <v>543</v>
      </c>
      <c r="N2" s="300" t="s">
        <v>544</v>
      </c>
      <c r="O2" s="300" t="s">
        <v>545</v>
      </c>
      <c r="P2" s="300" t="s">
        <v>546</v>
      </c>
      <c r="Q2" s="5"/>
      <c r="R2" s="5"/>
      <c r="S2" s="5"/>
      <c r="T2" s="5"/>
      <c r="U2" s="5"/>
      <c r="V2" s="5"/>
    </row>
    <row r="3" spans="1:22" ht="16" customHeight="1" x14ac:dyDescent="0.2">
      <c r="A3" s="16" t="s">
        <v>319</v>
      </c>
      <c r="B3" s="16" t="s">
        <v>320</v>
      </c>
      <c r="C3" s="302">
        <v>0.16</v>
      </c>
      <c r="D3" s="302">
        <v>0.15</v>
      </c>
      <c r="E3" s="302">
        <v>0.19500000000000001</v>
      </c>
      <c r="F3" s="20">
        <v>0.16350000000000001</v>
      </c>
      <c r="G3" s="116">
        <v>0.85</v>
      </c>
      <c r="H3" s="34">
        <v>0.86278986930847101</v>
      </c>
      <c r="I3" s="116">
        <v>0.72</v>
      </c>
      <c r="J3" s="303" t="s">
        <v>57</v>
      </c>
      <c r="K3" s="303" t="s">
        <v>180</v>
      </c>
      <c r="L3" s="303" t="s">
        <v>181</v>
      </c>
      <c r="M3" s="116">
        <v>0.49490000000000001</v>
      </c>
      <c r="N3" s="116">
        <v>3.1208999999999998</v>
      </c>
      <c r="O3" s="116">
        <v>3.5847000000000002</v>
      </c>
      <c r="P3" s="116">
        <v>7.8799999999999995E-2</v>
      </c>
      <c r="Q3" s="5"/>
      <c r="R3" s="5"/>
      <c r="S3" s="46"/>
      <c r="T3" s="5"/>
      <c r="U3" s="5"/>
      <c r="V3" s="304"/>
    </row>
    <row r="4" spans="1:22" ht="16" customHeight="1" x14ac:dyDescent="0.2">
      <c r="A4" s="16" t="s">
        <v>321</v>
      </c>
      <c r="B4" s="16" t="s">
        <v>322</v>
      </c>
      <c r="C4" s="302">
        <v>8.5999999999999993E-2</v>
      </c>
      <c r="D4" s="302">
        <v>0.184</v>
      </c>
      <c r="E4" s="302">
        <v>0.125</v>
      </c>
      <c r="F4" s="20">
        <v>0.1065</v>
      </c>
      <c r="G4" s="116">
        <v>0.85</v>
      </c>
      <c r="H4" s="34">
        <v>0.81477415561676003</v>
      </c>
      <c r="I4" s="116">
        <v>0.75</v>
      </c>
      <c r="J4" s="305">
        <v>1.8</v>
      </c>
      <c r="K4" s="303" t="s">
        <v>180</v>
      </c>
      <c r="L4" s="303" t="s">
        <v>179</v>
      </c>
      <c r="M4" s="116">
        <v>0.48580000000000001</v>
      </c>
      <c r="N4" s="116">
        <v>3.3342000000000001</v>
      </c>
      <c r="O4" s="116">
        <v>3.8071999999999999</v>
      </c>
      <c r="P4" s="116">
        <v>8.4199999999999997E-2</v>
      </c>
      <c r="Q4" s="5"/>
      <c r="R4" s="5"/>
      <c r="S4" s="46"/>
      <c r="T4" s="5"/>
      <c r="U4" s="5"/>
      <c r="V4" s="304"/>
    </row>
    <row r="5" spans="1:22" ht="16" customHeight="1" x14ac:dyDescent="0.2">
      <c r="A5" s="16" t="s">
        <v>323</v>
      </c>
      <c r="B5" s="16" t="s">
        <v>324</v>
      </c>
      <c r="C5" s="303" t="s">
        <v>57</v>
      </c>
      <c r="D5" s="302">
        <v>6.7799999999999999E-2</v>
      </c>
      <c r="E5" s="302">
        <v>6.5000000000000002E-2</v>
      </c>
      <c r="F5" s="302">
        <v>0.16305</v>
      </c>
      <c r="G5" s="116">
        <v>0.8</v>
      </c>
      <c r="H5" s="34">
        <v>0.87048095464706399</v>
      </c>
      <c r="I5" s="116">
        <v>0.66</v>
      </c>
      <c r="J5" s="305">
        <v>1.28</v>
      </c>
      <c r="K5" s="303" t="s">
        <v>550</v>
      </c>
      <c r="L5" s="303" t="s">
        <v>550</v>
      </c>
      <c r="M5" s="116">
        <v>0.4405</v>
      </c>
      <c r="N5" s="116">
        <v>3.3239000000000001</v>
      </c>
      <c r="O5" s="116">
        <v>3.6953</v>
      </c>
      <c r="P5" s="116">
        <v>8.3900000000000002E-2</v>
      </c>
      <c r="Q5" s="5"/>
      <c r="R5" s="5"/>
      <c r="S5" s="46"/>
      <c r="T5" s="5"/>
      <c r="U5" s="5"/>
      <c r="V5" s="304"/>
    </row>
    <row r="6" spans="1:22" ht="16" customHeight="1" x14ac:dyDescent="0.2">
      <c r="A6" s="16" t="s">
        <v>325</v>
      </c>
      <c r="B6" s="16" t="s">
        <v>326</v>
      </c>
      <c r="C6" s="303" t="s">
        <v>57</v>
      </c>
      <c r="D6" s="303" t="s">
        <v>95</v>
      </c>
      <c r="E6" s="302">
        <v>0.1</v>
      </c>
      <c r="F6" s="20">
        <v>0.08</v>
      </c>
      <c r="G6" s="116">
        <v>0.75</v>
      </c>
      <c r="H6" s="34">
        <v>0.90668624639511097</v>
      </c>
      <c r="I6" s="116">
        <v>0.62</v>
      </c>
      <c r="J6" s="305">
        <v>0.94</v>
      </c>
      <c r="K6" s="303" t="s">
        <v>550</v>
      </c>
      <c r="L6" s="303" t="s">
        <v>191</v>
      </c>
      <c r="M6" s="116">
        <v>0.43209999999999998</v>
      </c>
      <c r="N6" s="116">
        <v>3.1842999999999999</v>
      </c>
      <c r="O6" s="116">
        <v>3.5240999999999998</v>
      </c>
      <c r="P6" s="116">
        <v>8.0399999999999999E-2</v>
      </c>
      <c r="Q6" s="5"/>
      <c r="R6" s="5"/>
      <c r="S6" s="46"/>
      <c r="T6" s="5"/>
      <c r="U6" s="5"/>
      <c r="V6" s="304"/>
    </row>
    <row r="7" spans="1:22" ht="16" customHeight="1" x14ac:dyDescent="0.2">
      <c r="A7" s="16" t="s">
        <v>327</v>
      </c>
      <c r="B7" s="16" t="s">
        <v>328</v>
      </c>
      <c r="C7" s="302">
        <v>7.0000000000000007E-2</v>
      </c>
      <c r="D7" s="302">
        <v>9.3700000000000006E-2</v>
      </c>
      <c r="E7" s="302">
        <v>0.09</v>
      </c>
      <c r="F7" s="20">
        <v>9.6299999999999997E-2</v>
      </c>
      <c r="G7" s="116">
        <v>0.8</v>
      </c>
      <c r="H7" s="34">
        <v>0.63887643814086903</v>
      </c>
      <c r="I7" s="116">
        <v>0.64</v>
      </c>
      <c r="J7" s="305">
        <v>1.4</v>
      </c>
      <c r="K7" s="303" t="s">
        <v>550</v>
      </c>
      <c r="L7" s="303" t="s">
        <v>187</v>
      </c>
      <c r="M7" s="116">
        <v>0.44290000000000002</v>
      </c>
      <c r="N7" s="116">
        <v>3.2241</v>
      </c>
      <c r="O7" s="116">
        <v>3.5891000000000002</v>
      </c>
      <c r="P7" s="116">
        <v>8.14E-2</v>
      </c>
      <c r="Q7" s="5"/>
      <c r="R7" s="5"/>
      <c r="S7" s="46"/>
      <c r="T7" s="5"/>
      <c r="U7" s="5"/>
      <c r="V7" s="304"/>
    </row>
    <row r="8" spans="1:22" ht="16" customHeight="1" x14ac:dyDescent="0.2">
      <c r="A8" s="16" t="s">
        <v>329</v>
      </c>
      <c r="B8" s="16" t="s">
        <v>330</v>
      </c>
      <c r="C8" s="302">
        <v>0.125</v>
      </c>
      <c r="D8" s="302">
        <v>0.13750000000000001</v>
      </c>
      <c r="E8" s="302">
        <v>0.12</v>
      </c>
      <c r="F8" s="302">
        <v>0.11223</v>
      </c>
      <c r="G8" s="116">
        <v>0.7</v>
      </c>
      <c r="H8" s="34">
        <v>0.67699885368347201</v>
      </c>
      <c r="I8" s="116">
        <v>0.51</v>
      </c>
      <c r="J8" s="305">
        <v>1.44</v>
      </c>
      <c r="K8" s="303" t="s">
        <v>186</v>
      </c>
      <c r="L8" s="303" t="s">
        <v>187</v>
      </c>
      <c r="M8" s="116">
        <v>0.3614</v>
      </c>
      <c r="N8" s="116">
        <v>3.2273000000000001</v>
      </c>
      <c r="O8" s="116">
        <v>3.4544999999999999</v>
      </c>
      <c r="P8" s="116">
        <v>8.1500000000000003E-2</v>
      </c>
      <c r="Q8" s="5"/>
      <c r="R8" s="5"/>
      <c r="S8" s="46"/>
      <c r="T8" s="5"/>
      <c r="U8" s="5"/>
      <c r="V8" s="304"/>
    </row>
    <row r="9" spans="1:22" ht="16" customHeight="1" x14ac:dyDescent="0.2">
      <c r="A9" s="16" t="s">
        <v>331</v>
      </c>
      <c r="B9" s="16" t="s">
        <v>332</v>
      </c>
      <c r="C9" s="303" t="s">
        <v>57</v>
      </c>
      <c r="D9" s="302">
        <v>0.05</v>
      </c>
      <c r="E9" s="302">
        <v>0.03</v>
      </c>
      <c r="F9" s="303" t="s">
        <v>57</v>
      </c>
      <c r="G9" s="116">
        <v>0.75</v>
      </c>
      <c r="H9" s="34">
        <v>0.79286348819732699</v>
      </c>
      <c r="I9" s="116">
        <v>0.61</v>
      </c>
      <c r="J9" s="305">
        <v>0.9</v>
      </c>
      <c r="K9" s="303" t="s">
        <v>550</v>
      </c>
      <c r="L9" s="303" t="s">
        <v>550</v>
      </c>
      <c r="M9" s="116">
        <v>0.41930000000000001</v>
      </c>
      <c r="N9" s="116">
        <v>3.2688000000000001</v>
      </c>
      <c r="O9" s="116">
        <v>3.5937000000000001</v>
      </c>
      <c r="P9" s="116">
        <v>8.2500000000000004E-2</v>
      </c>
      <c r="Q9" s="5"/>
      <c r="R9" s="5"/>
      <c r="S9" s="46"/>
      <c r="T9" s="5"/>
      <c r="U9" s="5"/>
      <c r="V9" s="304"/>
    </row>
    <row r="10" spans="1:22" ht="16" customHeight="1" x14ac:dyDescent="0.2">
      <c r="A10" s="16" t="s">
        <v>333</v>
      </c>
      <c r="B10" s="16" t="s">
        <v>334</v>
      </c>
      <c r="C10" s="303" t="s">
        <v>57</v>
      </c>
      <c r="D10" s="20">
        <v>8.5900000000000004E-2</v>
      </c>
      <c r="E10" s="302">
        <v>0.09</v>
      </c>
      <c r="F10" s="303" t="s">
        <v>57</v>
      </c>
      <c r="G10" s="116">
        <v>0.8</v>
      </c>
      <c r="H10" s="34">
        <v>0.99700331687927202</v>
      </c>
      <c r="I10" s="116">
        <v>0.68</v>
      </c>
      <c r="J10" s="305">
        <v>1.08</v>
      </c>
      <c r="K10" s="303" t="s">
        <v>190</v>
      </c>
      <c r="L10" s="303" t="s">
        <v>193</v>
      </c>
      <c r="M10" s="116">
        <v>0.45610000000000001</v>
      </c>
      <c r="N10" s="116">
        <v>3.2873999999999999</v>
      </c>
      <c r="O10" s="116">
        <v>3.6869000000000001</v>
      </c>
      <c r="P10" s="116">
        <v>8.3000000000000004E-2</v>
      </c>
      <c r="Q10" s="5"/>
      <c r="R10" s="5"/>
      <c r="S10" s="46"/>
      <c r="T10" s="5"/>
      <c r="U10" s="5"/>
      <c r="V10" s="304"/>
    </row>
    <row r="11" spans="1:22" ht="16" customHeight="1" x14ac:dyDescent="0.2">
      <c r="A11" s="16" t="s">
        <v>335</v>
      </c>
      <c r="B11" s="16" t="s">
        <v>336</v>
      </c>
      <c r="C11" s="302">
        <v>5.5E-2</v>
      </c>
      <c r="D11" s="302">
        <v>1.4E-2</v>
      </c>
      <c r="E11" s="302">
        <v>3.5000000000000003E-2</v>
      </c>
      <c r="F11" s="20">
        <v>8.43E-2</v>
      </c>
      <c r="G11" s="116">
        <v>0.65</v>
      </c>
      <c r="H11" s="34">
        <v>0.55727404356002797</v>
      </c>
      <c r="I11" s="116">
        <v>0.46</v>
      </c>
      <c r="J11" s="305">
        <v>2.72</v>
      </c>
      <c r="K11" s="303" t="s">
        <v>182</v>
      </c>
      <c r="L11" s="303" t="s">
        <v>181</v>
      </c>
      <c r="M11" s="116">
        <v>0.3271</v>
      </c>
      <c r="N11" s="116">
        <v>3.2542</v>
      </c>
      <c r="O11" s="116">
        <v>3.4369999999999998</v>
      </c>
      <c r="P11" s="116">
        <v>8.2199999999999995E-2</v>
      </c>
      <c r="Q11" s="5"/>
      <c r="R11" s="5"/>
      <c r="S11" s="46"/>
      <c r="T11" s="5"/>
      <c r="U11" s="5"/>
      <c r="V11" s="304"/>
    </row>
    <row r="12" spans="1:22" ht="16" customHeight="1" x14ac:dyDescent="0.2">
      <c r="A12" s="16" t="s">
        <v>337</v>
      </c>
      <c r="B12" s="16" t="s">
        <v>338</v>
      </c>
      <c r="C12" s="302">
        <v>7.4999999999999997E-2</v>
      </c>
      <c r="D12" s="302">
        <v>4.9000000000000002E-2</v>
      </c>
      <c r="E12" s="302">
        <v>0.03</v>
      </c>
      <c r="F12" s="302">
        <v>5.5329999999999997E-2</v>
      </c>
      <c r="G12" s="116">
        <v>0.7</v>
      </c>
      <c r="H12" s="34">
        <v>0.48896870017051702</v>
      </c>
      <c r="I12" s="116">
        <v>0.48</v>
      </c>
      <c r="J12" s="305">
        <v>1.96</v>
      </c>
      <c r="K12" s="303" t="s">
        <v>186</v>
      </c>
      <c r="L12" s="303" t="s">
        <v>187</v>
      </c>
      <c r="M12" s="116">
        <v>0.37190000000000001</v>
      </c>
      <c r="N12" s="116">
        <v>2.9432999999999998</v>
      </c>
      <c r="O12" s="116">
        <v>3.1646000000000001</v>
      </c>
      <c r="P12" s="116">
        <v>7.4300000000000005E-2</v>
      </c>
      <c r="Q12" s="5"/>
      <c r="R12" s="5"/>
      <c r="S12" s="46"/>
      <c r="T12" s="5"/>
      <c r="U12" s="5"/>
      <c r="V12" s="304"/>
    </row>
    <row r="13" spans="1:22" ht="16" customHeight="1" x14ac:dyDescent="0.2">
      <c r="A13" s="16" t="s">
        <v>339</v>
      </c>
      <c r="B13" s="16" t="s">
        <v>340</v>
      </c>
      <c r="C13" s="303" t="s">
        <v>57</v>
      </c>
      <c r="D13" s="302">
        <v>5.8000000000000003E-2</v>
      </c>
      <c r="E13" s="302">
        <v>8.5000000000000006E-2</v>
      </c>
      <c r="F13" s="303" t="s">
        <v>57</v>
      </c>
      <c r="G13" s="116">
        <v>0.75</v>
      </c>
      <c r="H13" s="34">
        <v>0.80177825689315796</v>
      </c>
      <c r="I13" s="116">
        <v>0.57999999999999996</v>
      </c>
      <c r="J13" s="305">
        <v>0.08</v>
      </c>
      <c r="K13" s="303" t="s">
        <v>550</v>
      </c>
      <c r="L13" s="303" t="s">
        <v>550</v>
      </c>
      <c r="M13" s="116">
        <v>0.4168</v>
      </c>
      <c r="N13" s="116">
        <v>3.109</v>
      </c>
      <c r="O13" s="116">
        <v>3.4136000000000002</v>
      </c>
      <c r="P13" s="116">
        <v>7.85E-2</v>
      </c>
      <c r="Q13" s="5"/>
      <c r="R13" s="5"/>
      <c r="S13" s="46"/>
      <c r="T13" s="5"/>
      <c r="U13" s="5"/>
      <c r="V13" s="304"/>
    </row>
    <row r="14" spans="1:22" ht="16" customHeight="1" x14ac:dyDescent="0.2">
      <c r="A14" s="16" t="s">
        <v>341</v>
      </c>
      <c r="B14" s="16" t="s">
        <v>342</v>
      </c>
      <c r="C14" s="303" t="s">
        <v>57</v>
      </c>
      <c r="D14" s="303" t="s">
        <v>95</v>
      </c>
      <c r="E14" s="302">
        <v>0.16500000000000001</v>
      </c>
      <c r="F14" s="303" t="s">
        <v>57</v>
      </c>
      <c r="G14" s="116">
        <v>0.8</v>
      </c>
      <c r="H14" s="34">
        <v>0.96408569812774703</v>
      </c>
      <c r="I14" s="116">
        <v>0.65</v>
      </c>
      <c r="J14" s="303" t="s">
        <v>57</v>
      </c>
      <c r="K14" s="303" t="s">
        <v>550</v>
      </c>
      <c r="L14" s="303" t="s">
        <v>550</v>
      </c>
      <c r="M14" s="116">
        <v>0.47639999999999999</v>
      </c>
      <c r="N14" s="116">
        <v>2.9722</v>
      </c>
      <c r="O14" s="116">
        <v>3.3740000000000001</v>
      </c>
      <c r="P14" s="116">
        <v>7.51E-2</v>
      </c>
      <c r="Q14" s="5"/>
      <c r="R14" s="5"/>
      <c r="S14" s="46"/>
      <c r="T14" s="5"/>
      <c r="U14" s="5"/>
      <c r="V14" s="304"/>
    </row>
    <row r="15" spans="1:22" ht="16" customHeight="1" x14ac:dyDescent="0.2">
      <c r="A15" s="16" t="s">
        <v>343</v>
      </c>
      <c r="B15" s="16" t="s">
        <v>344</v>
      </c>
      <c r="C15" s="302">
        <v>0.06</v>
      </c>
      <c r="D15" s="302">
        <v>1.7500000000000002E-2</v>
      </c>
      <c r="E15" s="302">
        <v>0.03</v>
      </c>
      <c r="F15" s="302">
        <v>4.1450000000000001E-2</v>
      </c>
      <c r="G15" s="116">
        <v>0.65</v>
      </c>
      <c r="H15" s="34">
        <v>0.64189368486404397</v>
      </c>
      <c r="I15" s="116">
        <v>0.45</v>
      </c>
      <c r="J15" s="305">
        <v>2.2799999999999998</v>
      </c>
      <c r="K15" s="303" t="s">
        <v>186</v>
      </c>
      <c r="L15" s="303" t="s">
        <v>187</v>
      </c>
      <c r="M15" s="107">
        <v>0.3609</v>
      </c>
      <c r="N15" s="107">
        <v>2.8959000000000001</v>
      </c>
      <c r="O15" s="107">
        <v>3.0991</v>
      </c>
      <c r="P15" s="107">
        <v>7.3099999999999998E-2</v>
      </c>
      <c r="Q15" s="5"/>
      <c r="R15" s="5"/>
      <c r="S15" s="46"/>
      <c r="T15" s="5"/>
      <c r="U15" s="5"/>
      <c r="V15" s="304"/>
    </row>
    <row r="16" spans="1:22" ht="16" customHeight="1" x14ac:dyDescent="0.2">
      <c r="A16" s="16" t="s">
        <v>345</v>
      </c>
      <c r="B16" s="16" t="s">
        <v>346</v>
      </c>
      <c r="C16" s="302">
        <v>8.7999999999999995E-2</v>
      </c>
      <c r="D16" s="302">
        <v>7.6999999999999999E-2</v>
      </c>
      <c r="E16" s="302">
        <v>0.17</v>
      </c>
      <c r="F16" s="20">
        <v>7.5200000000000003E-2</v>
      </c>
      <c r="G16" s="116">
        <v>0.85</v>
      </c>
      <c r="H16" s="34">
        <v>0.82824802398681596</v>
      </c>
      <c r="I16" s="116">
        <v>0.74</v>
      </c>
      <c r="J16" s="303" t="s">
        <v>57</v>
      </c>
      <c r="K16" s="303" t="s">
        <v>186</v>
      </c>
      <c r="L16" s="303" t="s">
        <v>187</v>
      </c>
      <c r="M16" s="107">
        <v>0.47710000000000002</v>
      </c>
      <c r="N16" s="107">
        <v>3.3858999999999999</v>
      </c>
      <c r="O16" s="107">
        <v>3.8452999999999999</v>
      </c>
      <c r="P16" s="107">
        <v>8.5500000000000007E-2</v>
      </c>
      <c r="Q16" s="5"/>
      <c r="R16" s="5"/>
      <c r="S16" s="46"/>
      <c r="T16" s="5"/>
      <c r="U16" s="5"/>
      <c r="V16" s="304"/>
    </row>
    <row r="17" spans="1:22" ht="16" customHeight="1" x14ac:dyDescent="0.2">
      <c r="A17" s="16" t="s">
        <v>347</v>
      </c>
      <c r="B17" s="16" t="s">
        <v>348</v>
      </c>
      <c r="C17" s="303" t="s">
        <v>57</v>
      </c>
      <c r="D17" s="302">
        <v>0.03</v>
      </c>
      <c r="E17" s="302">
        <v>0.05</v>
      </c>
      <c r="F17" s="302">
        <v>0.1</v>
      </c>
      <c r="G17" s="116">
        <v>0.65</v>
      </c>
      <c r="H17" s="34">
        <v>0.64389902353286699</v>
      </c>
      <c r="I17" s="116">
        <v>0.46</v>
      </c>
      <c r="J17" s="305">
        <v>2.8</v>
      </c>
      <c r="K17" s="303" t="s">
        <v>550</v>
      </c>
      <c r="L17" s="303" t="s">
        <v>550</v>
      </c>
      <c r="M17" s="107">
        <v>0.35049999999999998</v>
      </c>
      <c r="N17" s="107">
        <v>3.0091000000000001</v>
      </c>
      <c r="O17" s="107">
        <v>3.2067000000000001</v>
      </c>
      <c r="P17" s="107">
        <v>7.5999999999999998E-2</v>
      </c>
      <c r="Q17" s="5"/>
      <c r="R17" s="5"/>
      <c r="S17" s="46"/>
      <c r="T17" s="5"/>
      <c r="U17" s="5"/>
      <c r="V17" s="304"/>
    </row>
    <row r="18" spans="1:22" ht="16" customHeight="1" x14ac:dyDescent="0.2">
      <c r="A18" s="16" t="s">
        <v>349</v>
      </c>
      <c r="B18" s="16" t="s">
        <v>350</v>
      </c>
      <c r="C18" s="20">
        <v>0.156</v>
      </c>
      <c r="D18" s="302">
        <v>0.13170000000000001</v>
      </c>
      <c r="E18" s="302">
        <v>0.1</v>
      </c>
      <c r="F18" s="302">
        <v>0.16245000000000001</v>
      </c>
      <c r="G18" s="116">
        <v>0.75</v>
      </c>
      <c r="H18" s="34">
        <v>0.71896040439605702</v>
      </c>
      <c r="I18" s="116">
        <v>0.56000000000000005</v>
      </c>
      <c r="J18" s="305">
        <v>2.96</v>
      </c>
      <c r="K18" s="303" t="s">
        <v>180</v>
      </c>
      <c r="L18" s="303" t="s">
        <v>179</v>
      </c>
      <c r="M18" s="107">
        <v>0.42909999999999998</v>
      </c>
      <c r="N18" s="107">
        <v>2.9256000000000002</v>
      </c>
      <c r="O18" s="107">
        <v>3.2326000000000001</v>
      </c>
      <c r="P18" s="107">
        <v>7.3899999999999993E-2</v>
      </c>
      <c r="Q18" s="5"/>
      <c r="R18" s="5"/>
      <c r="S18" s="46"/>
      <c r="T18" s="5"/>
      <c r="U18" s="5"/>
      <c r="V18" s="304"/>
    </row>
    <row r="19" spans="1:22" ht="16" customHeight="1" x14ac:dyDescent="0.2">
      <c r="A19" s="16" t="s">
        <v>351</v>
      </c>
      <c r="B19" s="16" t="s">
        <v>352</v>
      </c>
      <c r="C19" s="302">
        <v>7.3999999999999996E-2</v>
      </c>
      <c r="D19" s="302">
        <v>7.0199999999999999E-2</v>
      </c>
      <c r="E19" s="302">
        <v>0.12</v>
      </c>
      <c r="F19" s="20">
        <v>7.3599999999999999E-2</v>
      </c>
      <c r="G19" s="116">
        <v>0.85</v>
      </c>
      <c r="H19" s="34">
        <v>1.10354816913605</v>
      </c>
      <c r="I19" s="116">
        <v>0.75</v>
      </c>
      <c r="J19" s="305">
        <v>1.28</v>
      </c>
      <c r="K19" s="303" t="s">
        <v>566</v>
      </c>
      <c r="L19" s="303" t="s">
        <v>191</v>
      </c>
      <c r="M19" s="107">
        <v>0.52990000000000004</v>
      </c>
      <c r="N19" s="107">
        <v>2.9683000000000002</v>
      </c>
      <c r="O19" s="107">
        <v>3.4931999999999999</v>
      </c>
      <c r="P19" s="107">
        <v>7.4999999999999997E-2</v>
      </c>
      <c r="Q19" s="5"/>
      <c r="R19" s="5"/>
      <c r="S19" s="46"/>
      <c r="T19" s="5"/>
      <c r="U19" s="5"/>
      <c r="V19" s="304"/>
    </row>
    <row r="20" spans="1:22" ht="16" customHeight="1" x14ac:dyDescent="0.2">
      <c r="A20" s="16" t="s">
        <v>353</v>
      </c>
      <c r="B20" s="16" t="s">
        <v>354</v>
      </c>
      <c r="C20" s="303" t="s">
        <v>57</v>
      </c>
      <c r="D20" s="302">
        <v>0.125</v>
      </c>
      <c r="E20" s="302">
        <v>0.1</v>
      </c>
      <c r="F20" s="20">
        <v>7.4999999999999997E-2</v>
      </c>
      <c r="G20" s="116">
        <v>0.8</v>
      </c>
      <c r="H20" s="34">
        <v>0.88189989328384399</v>
      </c>
      <c r="I20" s="116">
        <v>0.68</v>
      </c>
      <c r="J20" s="305">
        <v>1.1200000000000001</v>
      </c>
      <c r="K20" s="303" t="s">
        <v>550</v>
      </c>
      <c r="L20" s="303" t="s">
        <v>550</v>
      </c>
      <c r="M20" s="306">
        <v>0.44919999999999999</v>
      </c>
      <c r="N20" s="306">
        <v>3.3329</v>
      </c>
      <c r="O20" s="306">
        <v>3.7231000000000001</v>
      </c>
      <c r="P20" s="306">
        <v>8.4199999999999997E-2</v>
      </c>
      <c r="Q20" s="5"/>
      <c r="R20" s="5"/>
      <c r="S20" s="46"/>
      <c r="T20" s="5"/>
      <c r="U20" s="5"/>
      <c r="V20" s="304"/>
    </row>
    <row r="21" spans="1:22" ht="16" customHeight="1" x14ac:dyDescent="0.2">
      <c r="A21" s="16" t="s">
        <v>355</v>
      </c>
      <c r="B21" s="16" t="s">
        <v>356</v>
      </c>
      <c r="C21" s="302">
        <v>0.05</v>
      </c>
      <c r="D21" s="302">
        <v>6.0999999999999999E-2</v>
      </c>
      <c r="E21" s="302">
        <v>0.06</v>
      </c>
      <c r="F21" s="302">
        <v>4.4499999999999998E-2</v>
      </c>
      <c r="G21" s="116">
        <v>0.85</v>
      </c>
      <c r="H21" s="34">
        <v>0.84345126152038596</v>
      </c>
      <c r="I21" s="116">
        <v>0.72</v>
      </c>
      <c r="J21" s="305">
        <v>3.44</v>
      </c>
      <c r="K21" s="303" t="s">
        <v>182</v>
      </c>
      <c r="L21" s="303" t="s">
        <v>187</v>
      </c>
      <c r="M21" s="307">
        <v>0.52259999999999995</v>
      </c>
      <c r="N21" s="307">
        <v>2.9098000000000002</v>
      </c>
      <c r="O21" s="307">
        <v>3.4062000000000001</v>
      </c>
      <c r="P21" s="306">
        <v>7.3499999999999996E-2</v>
      </c>
      <c r="Q21" s="5"/>
      <c r="R21" s="5"/>
      <c r="S21" s="46"/>
      <c r="T21" s="5"/>
      <c r="U21" s="5"/>
      <c r="V21" s="304"/>
    </row>
    <row r="22" spans="1:22" ht="16" customHeight="1" x14ac:dyDescent="0.2">
      <c r="A22" s="16" t="s">
        <v>357</v>
      </c>
      <c r="B22" s="16" t="s">
        <v>358</v>
      </c>
      <c r="C22" s="302">
        <v>2.1999999999999999E-2</v>
      </c>
      <c r="D22" s="302">
        <v>2.2000000000000001E-3</v>
      </c>
      <c r="E22" s="302">
        <v>0.03</v>
      </c>
      <c r="F22" s="303" t="s">
        <v>95</v>
      </c>
      <c r="G22" s="116">
        <v>0.65</v>
      </c>
      <c r="H22" s="34">
        <v>0.50232046842575095</v>
      </c>
      <c r="I22" s="116">
        <v>0.46</v>
      </c>
      <c r="J22" s="305">
        <v>3.6</v>
      </c>
      <c r="K22" s="303" t="s">
        <v>186</v>
      </c>
      <c r="L22" s="303" t="s">
        <v>187</v>
      </c>
      <c r="M22" s="307">
        <v>0.35630000000000001</v>
      </c>
      <c r="N22" s="307">
        <v>3.0024999999999999</v>
      </c>
      <c r="O22" s="307">
        <v>3.2071999999999998</v>
      </c>
      <c r="P22" s="306">
        <v>7.5800000000000006E-2</v>
      </c>
      <c r="Q22" s="5"/>
      <c r="R22" s="5"/>
      <c r="S22" s="46"/>
      <c r="T22" s="5"/>
      <c r="U22" s="5"/>
      <c r="V22" s="304"/>
    </row>
    <row r="23" spans="1:22" ht="16" customHeight="1" x14ac:dyDescent="0.2">
      <c r="A23" s="16" t="s">
        <v>359</v>
      </c>
      <c r="B23" s="16" t="s">
        <v>360</v>
      </c>
      <c r="C23" s="303" t="s">
        <v>57</v>
      </c>
      <c r="D23" s="302">
        <v>7.0000000000000007E-2</v>
      </c>
      <c r="E23" s="302">
        <v>6.5000000000000002E-2</v>
      </c>
      <c r="F23" s="303" t="s">
        <v>57</v>
      </c>
      <c r="G23" s="116">
        <v>0.8</v>
      </c>
      <c r="H23" s="34">
        <v>0.945445775985718</v>
      </c>
      <c r="I23" s="116">
        <v>0.68</v>
      </c>
      <c r="J23" s="303" t="s">
        <v>57</v>
      </c>
      <c r="K23" s="303" t="s">
        <v>550</v>
      </c>
      <c r="L23" s="303" t="s">
        <v>550</v>
      </c>
      <c r="M23" s="307">
        <v>0.44469999999999998</v>
      </c>
      <c r="N23" s="307">
        <v>3.3706</v>
      </c>
      <c r="O23" s="307">
        <v>3.7559</v>
      </c>
      <c r="P23" s="306">
        <v>8.5099999999999995E-2</v>
      </c>
      <c r="Q23" s="5"/>
      <c r="R23" s="5"/>
      <c r="S23" s="46"/>
      <c r="T23" s="5"/>
      <c r="U23" s="5"/>
      <c r="V23" s="304"/>
    </row>
    <row r="24" spans="1:22" ht="16" customHeight="1" x14ac:dyDescent="0.2">
      <c r="A24" s="16" t="s">
        <v>361</v>
      </c>
      <c r="B24" s="16" t="s">
        <v>362</v>
      </c>
      <c r="C24" s="302">
        <v>0.15</v>
      </c>
      <c r="D24" s="302">
        <v>0.1</v>
      </c>
      <c r="E24" s="302">
        <v>0.105</v>
      </c>
      <c r="F24" s="20">
        <v>0.13250000000000001</v>
      </c>
      <c r="G24" s="116">
        <v>0.8</v>
      </c>
      <c r="H24" s="34">
        <v>0.74976390600204501</v>
      </c>
      <c r="I24" s="116">
        <v>0.65</v>
      </c>
      <c r="J24" s="303" t="s">
        <v>57</v>
      </c>
      <c r="K24" s="303" t="s">
        <v>550</v>
      </c>
      <c r="L24" s="303" t="s">
        <v>550</v>
      </c>
      <c r="M24" s="307">
        <v>0.45650000000000002</v>
      </c>
      <c r="N24" s="307">
        <v>3.1082999999999998</v>
      </c>
      <c r="O24" s="307">
        <v>3.4866999999999999</v>
      </c>
      <c r="P24" s="306">
        <v>7.85E-2</v>
      </c>
      <c r="Q24" s="5"/>
      <c r="R24" s="5"/>
      <c r="S24" s="46"/>
      <c r="T24" s="5"/>
      <c r="U24" s="5"/>
      <c r="V24" s="304"/>
    </row>
    <row r="25" spans="1:22" ht="16" customHeight="1" x14ac:dyDescent="0.2">
      <c r="A25" s="16" t="s">
        <v>363</v>
      </c>
      <c r="B25" s="16" t="s">
        <v>364</v>
      </c>
      <c r="C25" s="302">
        <v>0.05</v>
      </c>
      <c r="D25" s="302">
        <v>1E-4</v>
      </c>
      <c r="E25" s="302">
        <v>0.06</v>
      </c>
      <c r="F25" s="303" t="s">
        <v>95</v>
      </c>
      <c r="G25" s="116">
        <v>0.75</v>
      </c>
      <c r="H25" s="34">
        <v>0.77598088979721103</v>
      </c>
      <c r="I25" s="116">
        <v>0.6</v>
      </c>
      <c r="J25" s="305">
        <v>1.87</v>
      </c>
      <c r="K25" s="303" t="s">
        <v>186</v>
      </c>
      <c r="L25" s="303" t="s">
        <v>187</v>
      </c>
      <c r="M25" s="307">
        <v>0.42359999999999998</v>
      </c>
      <c r="N25" s="307">
        <v>3.1663000000000001</v>
      </c>
      <c r="O25" s="307">
        <v>3.4885999999999999</v>
      </c>
      <c r="P25" s="306">
        <v>0.08</v>
      </c>
      <c r="Q25" s="5"/>
      <c r="R25" s="5"/>
      <c r="S25" s="46"/>
      <c r="T25" s="5"/>
      <c r="U25" s="5"/>
      <c r="V25" s="304"/>
    </row>
    <row r="26" spans="1:22" ht="16" customHeight="1" x14ac:dyDescent="0.2">
      <c r="A26" s="5"/>
      <c r="B26" s="5"/>
      <c r="C26" s="5"/>
      <c r="D26" s="302"/>
      <c r="E26" s="284"/>
      <c r="F26" s="302"/>
      <c r="G26" s="308"/>
      <c r="H26" s="308"/>
      <c r="I26" s="308"/>
      <c r="J26" s="305"/>
      <c r="K26" s="284"/>
      <c r="L26" s="284"/>
      <c r="M26" s="284"/>
      <c r="N26" s="284"/>
      <c r="O26" s="284"/>
      <c r="P26" s="306"/>
      <c r="Q26" s="5"/>
      <c r="R26" s="5"/>
      <c r="S26" s="5"/>
      <c r="T26" s="5"/>
      <c r="U26" s="5"/>
      <c r="V26" s="5"/>
    </row>
    <row r="27" spans="1:22" ht="16" customHeight="1" x14ac:dyDescent="0.2">
      <c r="A27" s="5"/>
      <c r="B27" s="5"/>
      <c r="C27" s="5"/>
      <c r="D27" s="302"/>
      <c r="E27" s="284"/>
      <c r="F27" s="302"/>
      <c r="G27" s="308"/>
      <c r="H27" s="308"/>
      <c r="I27" s="308"/>
      <c r="J27" s="305"/>
      <c r="K27" s="284"/>
      <c r="L27" s="284"/>
      <c r="M27" s="284"/>
      <c r="N27" s="284"/>
      <c r="O27" s="284"/>
      <c r="P27" s="306"/>
      <c r="Q27" s="5"/>
      <c r="R27" s="5"/>
      <c r="S27" s="5"/>
      <c r="T27" s="5"/>
      <c r="U27" s="5"/>
      <c r="V27" s="5"/>
    </row>
    <row r="28" spans="1:22" ht="16" customHeight="1" x14ac:dyDescent="0.2">
      <c r="A28" s="5"/>
      <c r="B28" s="5"/>
      <c r="C28" s="5"/>
      <c r="D28" s="302"/>
      <c r="E28" s="284"/>
      <c r="F28" s="302"/>
      <c r="G28" s="308"/>
      <c r="H28" s="308"/>
      <c r="I28" s="308"/>
      <c r="J28" s="305"/>
      <c r="K28" s="284"/>
      <c r="L28" s="284"/>
      <c r="M28" s="284"/>
      <c r="N28" s="284"/>
      <c r="O28" s="284"/>
      <c r="P28" s="306"/>
      <c r="Q28" s="5"/>
      <c r="R28" s="5"/>
      <c r="S28" s="5"/>
      <c r="T28" s="5"/>
      <c r="U28" s="5"/>
      <c r="V28" s="5"/>
    </row>
    <row r="29" spans="1:22" ht="16" customHeight="1" x14ac:dyDescent="0.2">
      <c r="A29" s="5"/>
      <c r="B29" s="5"/>
      <c r="C29" s="5"/>
      <c r="D29" s="302"/>
      <c r="E29" s="284"/>
      <c r="F29" s="302"/>
      <c r="G29" s="308"/>
      <c r="H29" s="308"/>
      <c r="I29" s="308"/>
      <c r="J29" s="305"/>
      <c r="K29" s="284"/>
      <c r="L29" s="284"/>
      <c r="M29" s="284"/>
      <c r="N29" s="284"/>
      <c r="O29" s="284"/>
      <c r="P29" s="306"/>
      <c r="Q29" s="5"/>
      <c r="R29" s="5"/>
      <c r="S29" s="5"/>
      <c r="T29" s="5"/>
      <c r="U29" s="5"/>
      <c r="V29" s="5"/>
    </row>
    <row r="30" spans="1:22" ht="16" customHeight="1" x14ac:dyDescent="0.2">
      <c r="A30" s="5"/>
      <c r="B30" s="5"/>
      <c r="C30" s="5"/>
      <c r="D30" s="302"/>
      <c r="E30" s="284"/>
      <c r="F30" s="302"/>
      <c r="G30" s="308"/>
      <c r="H30" s="308"/>
      <c r="I30" s="308"/>
      <c r="J30" s="305"/>
      <c r="K30" s="284"/>
      <c r="L30" s="284"/>
      <c r="M30" s="284"/>
      <c r="N30" s="284"/>
      <c r="O30" s="284"/>
      <c r="P30" s="306"/>
      <c r="Q30" s="5"/>
      <c r="R30" s="5"/>
      <c r="S30" s="5"/>
      <c r="T30" s="5"/>
      <c r="U30" s="5"/>
      <c r="V30" s="5"/>
    </row>
    <row r="31" spans="1:22" ht="16" customHeight="1" x14ac:dyDescent="0.2">
      <c r="A31" s="5"/>
      <c r="B31" s="5"/>
      <c r="C31" s="5"/>
      <c r="D31" s="302"/>
      <c r="E31" s="284"/>
      <c r="F31" s="302"/>
      <c r="G31" s="308"/>
      <c r="H31" s="308"/>
      <c r="I31" s="308"/>
      <c r="J31" s="305"/>
      <c r="K31" s="284"/>
      <c r="L31" s="284"/>
      <c r="M31" s="284"/>
      <c r="N31" s="284"/>
      <c r="O31" s="284"/>
      <c r="P31" s="306"/>
      <c r="Q31" s="5"/>
      <c r="R31" s="5"/>
      <c r="S31" s="5"/>
      <c r="T31" s="5"/>
      <c r="U31" s="5"/>
      <c r="V31" s="5"/>
    </row>
    <row r="32" spans="1:22" ht="16" customHeight="1" x14ac:dyDescent="0.2">
      <c r="A32" s="5"/>
      <c r="B32" s="5"/>
      <c r="C32" s="5"/>
      <c r="D32" s="302"/>
      <c r="E32" s="284"/>
      <c r="F32" s="302"/>
      <c r="G32" s="308"/>
      <c r="H32" s="308"/>
      <c r="I32" s="308"/>
      <c r="J32" s="305"/>
      <c r="K32" s="284"/>
      <c r="L32" s="284"/>
      <c r="M32" s="284"/>
      <c r="N32" s="284"/>
      <c r="O32" s="284"/>
      <c r="P32" s="306"/>
      <c r="Q32" s="5"/>
      <c r="R32" s="5"/>
      <c r="S32" s="5"/>
      <c r="T32" s="5"/>
      <c r="U32" s="5"/>
      <c r="V32" s="5"/>
    </row>
    <row r="33" spans="1:22" ht="16" customHeight="1" x14ac:dyDescent="0.2">
      <c r="A33" s="5"/>
      <c r="B33" s="5"/>
      <c r="C33" s="5"/>
      <c r="D33" s="302"/>
      <c r="E33" s="284"/>
      <c r="F33" s="302"/>
      <c r="G33" s="308"/>
      <c r="H33" s="308"/>
      <c r="I33" s="308"/>
      <c r="J33" s="305"/>
      <c r="K33" s="284"/>
      <c r="L33" s="284"/>
      <c r="M33" s="284"/>
      <c r="N33" s="284"/>
      <c r="O33" s="284"/>
      <c r="P33" s="306"/>
      <c r="Q33" s="5"/>
      <c r="R33" s="5"/>
      <c r="S33" s="5"/>
      <c r="T33" s="5"/>
      <c r="U33" s="5"/>
      <c r="V33" s="5"/>
    </row>
    <row r="34" spans="1:22" ht="16" customHeight="1" x14ac:dyDescent="0.2">
      <c r="A34" s="5"/>
      <c r="B34" s="5"/>
      <c r="C34" s="5"/>
      <c r="D34" s="302"/>
      <c r="E34" s="284"/>
      <c r="F34" s="5"/>
      <c r="G34" s="308"/>
      <c r="H34" s="308"/>
      <c r="I34" s="308"/>
      <c r="J34" s="305"/>
      <c r="K34" s="284"/>
      <c r="L34" s="284"/>
      <c r="M34" s="284"/>
      <c r="N34" s="284"/>
      <c r="O34" s="284"/>
      <c r="P34" s="306"/>
      <c r="Q34" s="5"/>
      <c r="R34" s="5"/>
      <c r="S34" s="5"/>
      <c r="T34" s="5"/>
      <c r="U34" s="5"/>
      <c r="V34" s="5"/>
    </row>
    <row r="35" spans="1:22" ht="16" customHeight="1" x14ac:dyDescent="0.2">
      <c r="A35" s="5"/>
      <c r="B35" s="5"/>
      <c r="C35" s="5"/>
      <c r="D35" s="302"/>
      <c r="E35" s="284"/>
      <c r="F35" s="5"/>
      <c r="G35" s="308"/>
      <c r="H35" s="308"/>
      <c r="I35" s="308"/>
      <c r="J35" s="305"/>
      <c r="K35" s="284"/>
      <c r="L35" s="284"/>
      <c r="M35" s="284"/>
      <c r="N35" s="284"/>
      <c r="O35" s="284"/>
      <c r="P35" s="306"/>
      <c r="Q35" s="5"/>
      <c r="R35" s="5"/>
      <c r="S35" s="5"/>
      <c r="T35" s="5"/>
      <c r="U35" s="5"/>
      <c r="V35" s="5"/>
    </row>
    <row r="36" spans="1:22" ht="16" customHeight="1" x14ac:dyDescent="0.2">
      <c r="A36" s="5"/>
      <c r="B36" s="5"/>
      <c r="C36" s="5"/>
      <c r="D36" s="302"/>
      <c r="E36" s="284"/>
      <c r="F36" s="5"/>
      <c r="G36" s="308"/>
      <c r="H36" s="308"/>
      <c r="I36" s="308"/>
      <c r="J36" s="305"/>
      <c r="K36" s="284"/>
      <c r="L36" s="284"/>
      <c r="M36" s="284"/>
      <c r="N36" s="284"/>
      <c r="O36" s="284"/>
      <c r="P36" s="306"/>
      <c r="Q36" s="5"/>
      <c r="R36" s="5"/>
      <c r="S36" s="5"/>
      <c r="T36" s="5"/>
      <c r="U36" s="5"/>
      <c r="V36" s="5"/>
    </row>
    <row r="37" spans="1:22" ht="16" customHeight="1" x14ac:dyDescent="0.2">
      <c r="A37" s="5"/>
      <c r="B37" s="5"/>
      <c r="C37" s="5"/>
      <c r="D37" s="302"/>
      <c r="E37" s="284"/>
      <c r="F37" s="5"/>
      <c r="G37" s="308"/>
      <c r="H37" s="308"/>
      <c r="I37" s="308"/>
      <c r="J37" s="305"/>
      <c r="K37" s="284"/>
      <c r="L37" s="284"/>
      <c r="M37" s="284"/>
      <c r="N37" s="284"/>
      <c r="O37" s="284"/>
      <c r="P37" s="306"/>
      <c r="Q37" s="5"/>
      <c r="R37" s="5"/>
      <c r="S37" s="5"/>
      <c r="T37" s="5"/>
      <c r="U37" s="5"/>
      <c r="V37" s="5"/>
    </row>
    <row r="38" spans="1:22" ht="16" customHeight="1" x14ac:dyDescent="0.2">
      <c r="A38" s="5"/>
      <c r="B38" s="5"/>
      <c r="C38" s="5"/>
      <c r="D38" s="302"/>
      <c r="E38" s="284"/>
      <c r="F38" s="5"/>
      <c r="G38" s="308"/>
      <c r="H38" s="308"/>
      <c r="I38" s="308"/>
      <c r="J38" s="305"/>
      <c r="K38" s="284"/>
      <c r="L38" s="284"/>
      <c r="M38" s="284"/>
      <c r="N38" s="284"/>
      <c r="O38" s="284"/>
      <c r="P38" s="306"/>
      <c r="Q38" s="5"/>
      <c r="R38" s="5"/>
      <c r="S38" s="5"/>
      <c r="T38" s="5"/>
      <c r="U38" s="5"/>
      <c r="V38" s="5"/>
    </row>
    <row r="39" spans="1:22" ht="16" customHeight="1" x14ac:dyDescent="0.2">
      <c r="A39" s="5"/>
      <c r="B39" s="5"/>
      <c r="C39" s="5"/>
      <c r="D39" s="302"/>
      <c r="E39" s="284"/>
      <c r="F39" s="5"/>
      <c r="G39" s="308"/>
      <c r="H39" s="308"/>
      <c r="I39" s="308"/>
      <c r="J39" s="305"/>
      <c r="K39" s="284"/>
      <c r="L39" s="284"/>
      <c r="M39" s="284"/>
      <c r="N39" s="284"/>
      <c r="O39" s="284"/>
      <c r="P39" s="306"/>
      <c r="Q39" s="5"/>
      <c r="R39" s="5"/>
      <c r="S39" s="5"/>
      <c r="T39" s="5"/>
      <c r="U39" s="5"/>
      <c r="V39" s="5"/>
    </row>
    <row r="40" spans="1:22" ht="16" customHeight="1" x14ac:dyDescent="0.2">
      <c r="A40" s="5"/>
      <c r="B40" s="5"/>
      <c r="C40" s="5"/>
      <c r="D40" s="302"/>
      <c r="E40" s="284"/>
      <c r="F40" s="5"/>
      <c r="G40" s="308"/>
      <c r="H40" s="308"/>
      <c r="I40" s="308"/>
      <c r="J40" s="305"/>
      <c r="K40" s="284"/>
      <c r="L40" s="284"/>
      <c r="M40" s="284"/>
      <c r="N40" s="284"/>
      <c r="O40" s="284"/>
      <c r="P40" s="306"/>
      <c r="Q40" s="5"/>
      <c r="R40" s="5"/>
      <c r="S40" s="5"/>
      <c r="T40" s="5"/>
      <c r="U40" s="5"/>
      <c r="V40" s="5"/>
    </row>
    <row r="41" spans="1:22" ht="16" customHeight="1" x14ac:dyDescent="0.2">
      <c r="A41" s="5"/>
      <c r="B41" s="5"/>
      <c r="C41" s="5"/>
      <c r="D41" s="302"/>
      <c r="E41" s="284"/>
      <c r="F41" s="5"/>
      <c r="G41" s="308"/>
      <c r="H41" s="308"/>
      <c r="I41" s="308"/>
      <c r="J41" s="305"/>
      <c r="K41" s="284"/>
      <c r="L41" s="284"/>
      <c r="M41" s="284"/>
      <c r="N41" s="284"/>
      <c r="O41" s="284"/>
      <c r="P41" s="306"/>
      <c r="Q41" s="5"/>
      <c r="R41" s="5"/>
      <c r="S41" s="5"/>
      <c r="T41" s="5"/>
      <c r="U41" s="5"/>
      <c r="V41" s="5"/>
    </row>
    <row r="42" spans="1:22" ht="16" customHeight="1" x14ac:dyDescent="0.2">
      <c r="A42" s="5"/>
      <c r="B42" s="5"/>
      <c r="C42" s="5"/>
      <c r="D42" s="302"/>
      <c r="E42" s="284"/>
      <c r="F42" s="5"/>
      <c r="G42" s="308"/>
      <c r="H42" s="308"/>
      <c r="I42" s="308"/>
      <c r="J42" s="305"/>
      <c r="K42" s="284"/>
      <c r="L42" s="284"/>
      <c r="M42" s="284"/>
      <c r="N42" s="284"/>
      <c r="O42" s="284"/>
      <c r="P42" s="306"/>
      <c r="Q42" s="5"/>
      <c r="R42" s="5"/>
      <c r="S42" s="5"/>
      <c r="T42" s="5"/>
      <c r="U42" s="5"/>
      <c r="V42" s="5"/>
    </row>
    <row r="43" spans="1:22" ht="16" customHeight="1" x14ac:dyDescent="0.2">
      <c r="A43" s="5"/>
      <c r="B43" s="5"/>
      <c r="C43" s="5"/>
      <c r="D43" s="302"/>
      <c r="E43" s="284"/>
      <c r="F43" s="5"/>
      <c r="G43" s="308"/>
      <c r="H43" s="308"/>
      <c r="I43" s="308"/>
      <c r="J43" s="305"/>
      <c r="K43" s="284"/>
      <c r="L43" s="284"/>
      <c r="M43" s="284"/>
      <c r="N43" s="284"/>
      <c r="O43" s="284"/>
      <c r="P43" s="306"/>
      <c r="Q43" s="5"/>
      <c r="R43" s="5"/>
      <c r="S43" s="5"/>
      <c r="T43" s="5"/>
      <c r="U43" s="5"/>
      <c r="V43" s="5"/>
    </row>
    <row r="44" spans="1:22" ht="16" customHeight="1" x14ac:dyDescent="0.2">
      <c r="A44" s="5"/>
      <c r="B44" s="5"/>
      <c r="C44" s="5"/>
      <c r="D44" s="302"/>
      <c r="E44" s="284"/>
      <c r="F44" s="5"/>
      <c r="G44" s="308"/>
      <c r="H44" s="308"/>
      <c r="I44" s="308"/>
      <c r="J44" s="305"/>
      <c r="K44" s="284"/>
      <c r="L44" s="284"/>
      <c r="M44" s="284"/>
      <c r="N44" s="284"/>
      <c r="O44" s="284"/>
      <c r="P44" s="306"/>
      <c r="Q44" s="5"/>
      <c r="R44" s="5"/>
      <c r="S44" s="5"/>
      <c r="T44" s="5"/>
      <c r="U44" s="5"/>
      <c r="V44" s="5"/>
    </row>
    <row r="45" spans="1:22" ht="16" customHeight="1" x14ac:dyDescent="0.2">
      <c r="A45" s="5"/>
      <c r="B45" s="5"/>
      <c r="C45" s="5"/>
      <c r="D45" s="302"/>
      <c r="E45" s="284"/>
      <c r="F45" s="5"/>
      <c r="G45" s="308"/>
      <c r="H45" s="308"/>
      <c r="I45" s="308"/>
      <c r="J45" s="305"/>
      <c r="K45" s="284"/>
      <c r="L45" s="284"/>
      <c r="M45" s="284"/>
      <c r="N45" s="284"/>
      <c r="O45" s="284"/>
      <c r="P45" s="306"/>
      <c r="Q45" s="5"/>
      <c r="R45" s="5"/>
      <c r="S45" s="5"/>
      <c r="T45" s="5"/>
      <c r="U45" s="5"/>
      <c r="V45" s="5"/>
    </row>
    <row r="46" spans="1:22" ht="16" customHeight="1" x14ac:dyDescent="0.2">
      <c r="A46" s="5"/>
      <c r="B46" s="5"/>
      <c r="C46" s="5"/>
      <c r="D46" s="302"/>
      <c r="E46" s="284"/>
      <c r="F46" s="5"/>
      <c r="G46" s="308"/>
      <c r="H46" s="308"/>
      <c r="I46" s="308"/>
      <c r="J46" s="305"/>
      <c r="K46" s="284"/>
      <c r="L46" s="284"/>
      <c r="M46" s="284"/>
      <c r="N46" s="284"/>
      <c r="O46" s="284"/>
      <c r="P46" s="306"/>
      <c r="Q46" s="5"/>
      <c r="R46" s="5"/>
      <c r="S46" s="5"/>
      <c r="T46" s="5"/>
      <c r="U46" s="5"/>
      <c r="V46" s="5"/>
    </row>
    <row r="47" spans="1:22" ht="16" customHeight="1" x14ac:dyDescent="0.2">
      <c r="A47" s="5"/>
      <c r="B47" s="5"/>
      <c r="C47" s="5"/>
      <c r="D47" s="302"/>
      <c r="E47" s="284"/>
      <c r="F47" s="5"/>
      <c r="G47" s="308"/>
      <c r="H47" s="308"/>
      <c r="I47" s="308"/>
      <c r="J47" s="305"/>
      <c r="K47" s="284"/>
      <c r="L47" s="284"/>
      <c r="M47" s="284"/>
      <c r="N47" s="284"/>
      <c r="O47" s="284"/>
      <c r="P47" s="306"/>
      <c r="Q47" s="5"/>
      <c r="R47" s="5"/>
      <c r="S47" s="5"/>
      <c r="T47" s="5"/>
      <c r="U47" s="5"/>
      <c r="V47" s="5"/>
    </row>
    <row r="48" spans="1:22" ht="16" customHeight="1" x14ac:dyDescent="0.2">
      <c r="A48" s="5"/>
      <c r="B48" s="5"/>
      <c r="C48" s="5"/>
      <c r="D48" s="5"/>
      <c r="E48" s="284"/>
      <c r="F48" s="5"/>
      <c r="G48" s="308"/>
      <c r="H48" s="308"/>
      <c r="I48" s="308"/>
      <c r="J48" s="305"/>
      <c r="K48" s="284"/>
      <c r="L48" s="284"/>
      <c r="M48" s="284"/>
      <c r="N48" s="284"/>
      <c r="O48" s="284"/>
      <c r="P48" s="306"/>
      <c r="Q48" s="5"/>
      <c r="R48" s="5"/>
      <c r="S48" s="5"/>
      <c r="T48" s="5"/>
      <c r="U48" s="5"/>
      <c r="V48" s="5"/>
    </row>
    <row r="49" spans="1:22" ht="16" customHeight="1" x14ac:dyDescent="0.2">
      <c r="A49" s="5"/>
      <c r="B49" s="5"/>
      <c r="C49" s="5"/>
      <c r="D49" s="5"/>
      <c r="E49" s="284"/>
      <c r="F49" s="5"/>
      <c r="G49" s="308"/>
      <c r="H49" s="308"/>
      <c r="I49" s="308"/>
      <c r="J49" s="305"/>
      <c r="K49" s="284"/>
      <c r="L49" s="284"/>
      <c r="M49" s="284"/>
      <c r="N49" s="284"/>
      <c r="O49" s="284"/>
      <c r="P49" s="306"/>
      <c r="Q49" s="5"/>
      <c r="R49" s="5"/>
      <c r="S49" s="5"/>
      <c r="T49" s="5"/>
      <c r="U49" s="5"/>
      <c r="V49" s="5"/>
    </row>
    <row r="50" spans="1:22" ht="16" customHeight="1" x14ac:dyDescent="0.2">
      <c r="A50" s="5"/>
      <c r="B50" s="5"/>
      <c r="C50" s="5"/>
      <c r="D50" s="5"/>
      <c r="E50" s="5"/>
      <c r="F50" s="5"/>
      <c r="G50" s="308"/>
      <c r="H50" s="308"/>
      <c r="I50" s="308"/>
      <c r="J50" s="305"/>
      <c r="K50" s="284"/>
      <c r="L50" s="284"/>
      <c r="M50" s="284"/>
      <c r="N50" s="284"/>
      <c r="O50" s="284"/>
      <c r="P50" s="306"/>
      <c r="Q50" s="5"/>
      <c r="R50" s="5"/>
      <c r="S50" s="5"/>
      <c r="T50" s="5"/>
      <c r="U50" s="5"/>
      <c r="V50" s="5"/>
    </row>
    <row r="51" spans="1:22" ht="16" customHeight="1" x14ac:dyDescent="0.2">
      <c r="A51" s="5"/>
      <c r="B51" s="5"/>
      <c r="C51" s="5"/>
      <c r="D51" s="5"/>
      <c r="E51" s="5"/>
      <c r="F51" s="5"/>
      <c r="G51" s="5"/>
      <c r="H51" s="5"/>
      <c r="I51" s="5"/>
      <c r="J51" s="305"/>
      <c r="K51" s="5"/>
      <c r="L51" s="5"/>
      <c r="M51" s="5"/>
      <c r="N51" s="5"/>
      <c r="O51" s="5"/>
      <c r="P51" s="5"/>
      <c r="Q51" s="5"/>
      <c r="R51" s="5"/>
      <c r="S51" s="5"/>
      <c r="T51" s="5"/>
      <c r="U51" s="5"/>
      <c r="V51" s="5"/>
    </row>
    <row r="52" spans="1:22" ht="16" customHeight="1" x14ac:dyDescent="0.2">
      <c r="A52" s="5"/>
      <c r="B52" s="5"/>
      <c r="C52" s="5"/>
      <c r="D52" s="5"/>
      <c r="E52" s="5"/>
      <c r="F52" s="5"/>
      <c r="G52" s="5"/>
      <c r="H52" s="5"/>
      <c r="I52" s="5"/>
      <c r="J52" s="305"/>
      <c r="K52" s="5"/>
      <c r="L52" s="5"/>
      <c r="M52" s="5"/>
      <c r="N52" s="5"/>
      <c r="O52" s="5"/>
      <c r="P52" s="5"/>
      <c r="Q52" s="5"/>
      <c r="R52" s="5"/>
      <c r="S52" s="5"/>
      <c r="T52" s="5"/>
      <c r="U52" s="5"/>
      <c r="V52" s="5"/>
    </row>
    <row r="53" spans="1:22" ht="13.75" customHeight="1" x14ac:dyDescent="0.15">
      <c r="A53" s="5"/>
      <c r="B53" s="5"/>
      <c r="C53" s="5"/>
      <c r="D53" s="5"/>
      <c r="E53" s="5"/>
      <c r="F53" s="5"/>
      <c r="G53" s="5"/>
      <c r="H53" s="5"/>
      <c r="I53" s="5"/>
      <c r="J53" s="5"/>
      <c r="K53" s="5"/>
      <c r="L53" s="5"/>
      <c r="M53" s="5"/>
      <c r="N53" s="5"/>
      <c r="O53" s="5"/>
      <c r="P53" s="5"/>
      <c r="Q53" s="5"/>
      <c r="R53" s="5"/>
      <c r="S53" s="5"/>
      <c r="T53" s="5"/>
      <c r="U53" s="5"/>
      <c r="V53" s="5"/>
    </row>
    <row r="54" spans="1:22" ht="13.75" customHeight="1" x14ac:dyDescent="0.15">
      <c r="A54" s="5"/>
      <c r="B54" s="5"/>
      <c r="C54" s="5"/>
      <c r="D54" s="5"/>
      <c r="E54" s="5"/>
      <c r="F54" s="5"/>
      <c r="G54" s="5"/>
      <c r="H54" s="5"/>
      <c r="I54" s="5"/>
      <c r="J54" s="5"/>
      <c r="K54" s="5"/>
      <c r="L54" s="5"/>
      <c r="M54" s="5"/>
      <c r="N54" s="5"/>
      <c r="O54" s="5"/>
      <c r="P54" s="5"/>
      <c r="Q54" s="5"/>
      <c r="R54" s="5"/>
      <c r="S54" s="5"/>
      <c r="T54" s="5"/>
      <c r="U54" s="5"/>
      <c r="V54" s="5"/>
    </row>
    <row r="55" spans="1:22" ht="13.75" customHeight="1" x14ac:dyDescent="0.15">
      <c r="A55" s="5"/>
      <c r="B55" s="5"/>
      <c r="C55" s="5"/>
      <c r="D55" s="5"/>
      <c r="E55" s="5"/>
      <c r="F55" s="5"/>
      <c r="G55" s="5"/>
      <c r="H55" s="5"/>
      <c r="I55" s="5"/>
      <c r="J55" s="5"/>
      <c r="K55" s="5"/>
      <c r="L55" s="5"/>
      <c r="M55" s="5"/>
      <c r="N55" s="5"/>
      <c r="O55" s="5"/>
      <c r="P55" s="5"/>
      <c r="Q55" s="5"/>
      <c r="R55" s="5"/>
      <c r="S55" s="5"/>
      <c r="T55" s="5"/>
      <c r="U55" s="5"/>
      <c r="V55" s="5"/>
    </row>
  </sheetData>
  <mergeCells count="5">
    <mergeCell ref="C1:E1"/>
    <mergeCell ref="G1:I1"/>
    <mergeCell ref="J1:J2"/>
    <mergeCell ref="K1:L1"/>
    <mergeCell ref="M1:P1"/>
  </mergeCells>
  <pageMargins left="0.7" right="0.7" top="0.75" bottom="0.75" header="0.3" footer="0.3"/>
  <pageSetup orientation="portrait"/>
  <headerFooter>
    <oddFooter>&amp;C&amp;"Helvetica Neue,Regular"&amp;12&amp;K000000&amp;P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I91"/>
  <sheetViews>
    <sheetView showGridLines="0" workbookViewId="0"/>
  </sheetViews>
  <sheetFormatPr baseColWidth="10" defaultColWidth="13.5" defaultRowHeight="15.75" customHeight="1" x14ac:dyDescent="0.15"/>
  <cols>
    <col min="1" max="3" width="13.5" style="309" customWidth="1"/>
    <col min="4" max="5" width="15.33203125" style="309" customWidth="1"/>
    <col min="6" max="6" width="13.5" style="309" customWidth="1"/>
    <col min="7" max="7" width="15.33203125" style="309" customWidth="1"/>
    <col min="8" max="8" width="12.6640625" style="309" customWidth="1"/>
    <col min="9" max="9" width="15.5" style="309" customWidth="1"/>
    <col min="10" max="10" width="13.1640625" style="309" customWidth="1"/>
    <col min="11" max="11" width="14.5" style="309" customWidth="1"/>
    <col min="12" max="36" width="13.5" style="309" customWidth="1"/>
    <col min="37" max="16384" width="13.5" style="309"/>
  </cols>
  <sheetData>
    <row r="1" spans="1:35" ht="17" customHeight="1" x14ac:dyDescent="0.15">
      <c r="A1" s="310"/>
      <c r="B1" s="16" t="s">
        <v>447</v>
      </c>
      <c r="C1" s="16" t="s">
        <v>567</v>
      </c>
      <c r="D1" s="16" t="s">
        <v>568</v>
      </c>
      <c r="E1" s="16" t="s">
        <v>569</v>
      </c>
      <c r="F1" s="16" t="s">
        <v>570</v>
      </c>
      <c r="G1" s="16" t="s">
        <v>571</v>
      </c>
      <c r="H1" s="16" t="s">
        <v>572</v>
      </c>
      <c r="I1" s="16" t="s">
        <v>573</v>
      </c>
      <c r="J1" s="16" t="s">
        <v>574</v>
      </c>
      <c r="K1" s="16" t="s">
        <v>575</v>
      </c>
      <c r="L1" s="16" t="s">
        <v>576</v>
      </c>
      <c r="M1" s="16" t="s">
        <v>577</v>
      </c>
      <c r="N1" s="16" t="s">
        <v>578</v>
      </c>
      <c r="O1" s="16" t="s">
        <v>579</v>
      </c>
      <c r="P1" s="16" t="s">
        <v>580</v>
      </c>
      <c r="Q1" s="16" t="s">
        <v>581</v>
      </c>
      <c r="R1" s="16" t="s">
        <v>582</v>
      </c>
      <c r="S1" s="16" t="s">
        <v>583</v>
      </c>
      <c r="T1" s="16" t="s">
        <v>584</v>
      </c>
      <c r="U1" s="16" t="s">
        <v>585</v>
      </c>
      <c r="V1" s="16" t="s">
        <v>586</v>
      </c>
      <c r="W1" s="16" t="s">
        <v>587</v>
      </c>
      <c r="X1" s="16" t="s">
        <v>588</v>
      </c>
      <c r="Y1" s="16" t="s">
        <v>589</v>
      </c>
      <c r="Z1" s="5"/>
      <c r="AA1" s="5"/>
      <c r="AB1" s="5"/>
      <c r="AC1" s="5"/>
      <c r="AD1" s="5"/>
      <c r="AE1" s="5"/>
      <c r="AF1" s="5"/>
      <c r="AG1" s="5"/>
      <c r="AH1" s="5"/>
      <c r="AI1" s="5"/>
    </row>
    <row r="2" spans="1:35" ht="17" customHeight="1" x14ac:dyDescent="0.2">
      <c r="A2" s="311">
        <v>1</v>
      </c>
      <c r="B2" s="105">
        <v>44074</v>
      </c>
      <c r="C2" s="116">
        <v>513.39</v>
      </c>
      <c r="D2" s="116">
        <v>62.2</v>
      </c>
      <c r="E2" s="116">
        <v>177.85</v>
      </c>
      <c r="F2" s="116">
        <v>42.57</v>
      </c>
      <c r="G2" s="116">
        <v>145.19999999999999</v>
      </c>
      <c r="H2" s="116">
        <v>201.88</v>
      </c>
      <c r="I2" s="116">
        <v>18.329999999999998</v>
      </c>
      <c r="J2" s="116">
        <v>59.75</v>
      </c>
      <c r="K2" s="116">
        <v>66.75</v>
      </c>
      <c r="L2" s="116">
        <v>63.95</v>
      </c>
      <c r="M2" s="116">
        <v>20.684999999999999</v>
      </c>
      <c r="N2" s="116">
        <v>23.21</v>
      </c>
      <c r="O2" s="116">
        <v>70.91</v>
      </c>
      <c r="P2" s="116">
        <v>98.52</v>
      </c>
      <c r="Q2" s="116">
        <v>177.72</v>
      </c>
      <c r="R2" s="116">
        <v>148.38999999999999</v>
      </c>
      <c r="S2" s="116">
        <v>74.849999999999994</v>
      </c>
      <c r="T2" s="116">
        <v>77.55</v>
      </c>
      <c r="U2" s="116">
        <v>43.74</v>
      </c>
      <c r="V2" s="116">
        <v>120.18</v>
      </c>
      <c r="W2" s="116">
        <v>45.44</v>
      </c>
      <c r="X2" s="116">
        <v>345.31</v>
      </c>
      <c r="Y2" s="116">
        <v>38.020000000000003</v>
      </c>
      <c r="Z2" s="34"/>
      <c r="AA2" s="34"/>
      <c r="AB2" s="5"/>
      <c r="AC2" s="46"/>
      <c r="AD2" s="5"/>
      <c r="AE2" s="5"/>
      <c r="AF2" s="5"/>
      <c r="AG2" s="5"/>
      <c r="AH2" s="5"/>
      <c r="AI2" s="5"/>
    </row>
    <row r="3" spans="1:35" ht="17" customHeight="1" x14ac:dyDescent="0.2">
      <c r="A3" s="311">
        <f t="shared" ref="A3:A34" si="0">A2+1</f>
        <v>2</v>
      </c>
      <c r="B3" s="105">
        <v>44071</v>
      </c>
      <c r="C3" s="116">
        <v>516.44000000000005</v>
      </c>
      <c r="D3" s="116">
        <v>62.37</v>
      </c>
      <c r="E3" s="116">
        <v>177.69</v>
      </c>
      <c r="F3" s="116">
        <v>43.24</v>
      </c>
      <c r="G3" s="116">
        <v>144.03</v>
      </c>
      <c r="H3" s="116">
        <v>200.39</v>
      </c>
      <c r="I3" s="116">
        <v>18.54</v>
      </c>
      <c r="J3" s="116">
        <v>60.57</v>
      </c>
      <c r="K3" s="116">
        <v>65.260000000000005</v>
      </c>
      <c r="L3" s="116">
        <v>63.39</v>
      </c>
      <c r="M3" s="116">
        <v>20.87</v>
      </c>
      <c r="N3" s="116">
        <v>23.34</v>
      </c>
      <c r="O3" s="116">
        <v>70.540000000000006</v>
      </c>
      <c r="P3" s="116">
        <v>97.33</v>
      </c>
      <c r="Q3" s="116">
        <v>174.55</v>
      </c>
      <c r="R3" s="116">
        <v>147.34</v>
      </c>
      <c r="S3" s="116">
        <v>75.14</v>
      </c>
      <c r="T3" s="116">
        <v>78.209999999999994</v>
      </c>
      <c r="U3" s="116">
        <v>43.93</v>
      </c>
      <c r="V3" s="116">
        <v>119.65</v>
      </c>
      <c r="W3" s="116">
        <v>46.03</v>
      </c>
      <c r="X3" s="116">
        <v>337.63</v>
      </c>
      <c r="Y3" s="116">
        <v>38.76</v>
      </c>
      <c r="Z3" s="34"/>
      <c r="AA3" s="34"/>
      <c r="AB3" s="5"/>
      <c r="AC3" s="46"/>
      <c r="AD3" s="5"/>
      <c r="AE3" s="5"/>
      <c r="AF3" s="5"/>
      <c r="AG3" s="5"/>
      <c r="AH3" s="5"/>
      <c r="AI3" s="5"/>
    </row>
    <row r="4" spans="1:35" ht="17" customHeight="1" x14ac:dyDescent="0.2">
      <c r="A4" s="311">
        <f t="shared" si="0"/>
        <v>3</v>
      </c>
      <c r="B4" s="105">
        <v>44070</v>
      </c>
      <c r="C4" s="116">
        <v>510.32</v>
      </c>
      <c r="D4" s="116">
        <v>62.51</v>
      </c>
      <c r="E4" s="116">
        <v>176.52</v>
      </c>
      <c r="F4" s="116">
        <v>43.68</v>
      </c>
      <c r="G4" s="116">
        <v>142.24</v>
      </c>
      <c r="H4" s="116">
        <v>201.34</v>
      </c>
      <c r="I4" s="116">
        <v>18.43</v>
      </c>
      <c r="J4" s="116">
        <v>60.67</v>
      </c>
      <c r="K4" s="116">
        <v>65.55</v>
      </c>
      <c r="L4" s="116">
        <v>64.709999999999994</v>
      </c>
      <c r="M4" s="116">
        <v>21.03</v>
      </c>
      <c r="N4" s="116">
        <v>23.14</v>
      </c>
      <c r="O4" s="116">
        <v>70.459999999999994</v>
      </c>
      <c r="P4" s="116">
        <v>95.61</v>
      </c>
      <c r="Q4" s="116">
        <v>172.86</v>
      </c>
      <c r="R4" s="116">
        <v>148.97</v>
      </c>
      <c r="S4" s="116">
        <v>75.25</v>
      </c>
      <c r="T4" s="116">
        <v>78.010000000000005</v>
      </c>
      <c r="U4" s="116">
        <v>43.75</v>
      </c>
      <c r="V4" s="116">
        <v>120.92</v>
      </c>
      <c r="W4" s="116">
        <v>45.99</v>
      </c>
      <c r="X4" s="116">
        <v>340.38</v>
      </c>
      <c r="Y4" s="116">
        <v>39.340000000000003</v>
      </c>
      <c r="Z4" s="34"/>
      <c r="AA4" s="34"/>
      <c r="AB4" s="5"/>
      <c r="AC4" s="46"/>
      <c r="AD4" s="5"/>
      <c r="AE4" s="5"/>
      <c r="AF4" s="5"/>
      <c r="AG4" s="5"/>
      <c r="AH4" s="5"/>
      <c r="AI4" s="5"/>
    </row>
    <row r="5" spans="1:35" ht="17" customHeight="1" x14ac:dyDescent="0.2">
      <c r="A5" s="311">
        <f t="shared" si="0"/>
        <v>4</v>
      </c>
      <c r="B5" s="105">
        <v>44069</v>
      </c>
      <c r="C5" s="116">
        <v>528.49</v>
      </c>
      <c r="D5" s="116">
        <v>62.28</v>
      </c>
      <c r="E5" s="116">
        <v>174.49</v>
      </c>
      <c r="F5" s="116">
        <v>43.44</v>
      </c>
      <c r="G5" s="116">
        <v>144.29</v>
      </c>
      <c r="H5" s="116">
        <v>204.09</v>
      </c>
      <c r="I5" s="116">
        <v>18.22</v>
      </c>
      <c r="J5" s="116">
        <v>60.88</v>
      </c>
      <c r="K5" s="116">
        <v>65.599999999999994</v>
      </c>
      <c r="L5" s="116">
        <v>64.25</v>
      </c>
      <c r="M5" s="116">
        <v>21.11</v>
      </c>
      <c r="N5" s="116">
        <v>22.41</v>
      </c>
      <c r="O5" s="116">
        <v>70.38</v>
      </c>
      <c r="P5" s="116">
        <v>98.07</v>
      </c>
      <c r="Q5" s="116">
        <v>169.11</v>
      </c>
      <c r="R5" s="116">
        <v>149.26</v>
      </c>
      <c r="S5" s="116">
        <v>74.959999999999994</v>
      </c>
      <c r="T5" s="116">
        <v>77.95</v>
      </c>
      <c r="U5" s="116">
        <v>43.2</v>
      </c>
      <c r="V5" s="116">
        <v>121.73</v>
      </c>
      <c r="W5" s="116">
        <v>45.65</v>
      </c>
      <c r="X5" s="116">
        <v>343.83</v>
      </c>
      <c r="Y5" s="116">
        <v>38.67</v>
      </c>
      <c r="Z5" s="34"/>
      <c r="AA5" s="34"/>
      <c r="AB5" s="5"/>
      <c r="AC5" s="46"/>
      <c r="AD5" s="5"/>
      <c r="AE5" s="5"/>
      <c r="AF5" s="5"/>
      <c r="AG5" s="5"/>
      <c r="AH5" s="5"/>
      <c r="AI5" s="5"/>
    </row>
    <row r="6" spans="1:35" ht="17" customHeight="1" x14ac:dyDescent="0.2">
      <c r="A6" s="311">
        <f t="shared" si="0"/>
        <v>5</v>
      </c>
      <c r="B6" s="105">
        <v>44068</v>
      </c>
      <c r="C6" s="116">
        <v>484.43</v>
      </c>
      <c r="D6" s="116">
        <v>62.71</v>
      </c>
      <c r="E6" s="116">
        <v>177.67</v>
      </c>
      <c r="F6" s="116">
        <v>43.77</v>
      </c>
      <c r="G6" s="116">
        <v>142.91</v>
      </c>
      <c r="H6" s="116">
        <v>198.66</v>
      </c>
      <c r="I6" s="116">
        <v>18.23</v>
      </c>
      <c r="J6" s="116">
        <v>60.87</v>
      </c>
      <c r="K6" s="116">
        <v>66.05</v>
      </c>
      <c r="L6" s="116">
        <v>63.9</v>
      </c>
      <c r="M6" s="116">
        <v>20.78</v>
      </c>
      <c r="N6" s="116">
        <v>22.49</v>
      </c>
      <c r="O6" s="116">
        <v>69.489999999999995</v>
      </c>
      <c r="P6" s="116">
        <v>97.58</v>
      </c>
      <c r="Q6" s="116">
        <v>169.2</v>
      </c>
      <c r="R6" s="116">
        <v>149.68</v>
      </c>
      <c r="S6" s="116">
        <v>75.28</v>
      </c>
      <c r="T6" s="116">
        <v>77.69</v>
      </c>
      <c r="U6" s="116">
        <v>43.52</v>
      </c>
      <c r="V6" s="116">
        <v>120.75</v>
      </c>
      <c r="W6" s="116">
        <v>45.64</v>
      </c>
      <c r="X6" s="116">
        <v>342.23</v>
      </c>
      <c r="Y6" s="116">
        <v>39.5</v>
      </c>
      <c r="Z6" s="34"/>
      <c r="AA6" s="34"/>
      <c r="AB6" s="5"/>
      <c r="AC6" s="46"/>
      <c r="AD6" s="5"/>
      <c r="AE6" s="5"/>
      <c r="AF6" s="5"/>
      <c r="AG6" s="5"/>
      <c r="AH6" s="5"/>
      <c r="AI6" s="5"/>
    </row>
    <row r="7" spans="1:35" ht="17" customHeight="1" x14ac:dyDescent="0.2">
      <c r="A7" s="311">
        <f t="shared" si="0"/>
        <v>6</v>
      </c>
      <c r="B7" s="105">
        <v>44067</v>
      </c>
      <c r="C7" s="116">
        <v>476.3</v>
      </c>
      <c r="D7" s="116">
        <v>62.41</v>
      </c>
      <c r="E7" s="116">
        <v>179.81</v>
      </c>
      <c r="F7" s="116">
        <v>43.7</v>
      </c>
      <c r="G7" s="116">
        <v>142.80000000000001</v>
      </c>
      <c r="H7" s="116">
        <v>198.32</v>
      </c>
      <c r="I7" s="116">
        <v>18.54</v>
      </c>
      <c r="J7" s="116">
        <v>61.34</v>
      </c>
      <c r="K7" s="116">
        <v>66.08</v>
      </c>
      <c r="L7" s="116">
        <v>64.13</v>
      </c>
      <c r="M7" s="116">
        <v>20.62</v>
      </c>
      <c r="N7" s="116">
        <v>22.65</v>
      </c>
      <c r="O7" s="116">
        <v>69.58</v>
      </c>
      <c r="P7" s="116">
        <v>96.29</v>
      </c>
      <c r="Q7" s="116">
        <v>171.06</v>
      </c>
      <c r="R7" s="116">
        <v>149.52000000000001</v>
      </c>
      <c r="S7" s="116">
        <v>75.52</v>
      </c>
      <c r="T7" s="116">
        <v>78.25</v>
      </c>
      <c r="U7" s="116">
        <v>44.04</v>
      </c>
      <c r="V7" s="116">
        <v>112.99</v>
      </c>
      <c r="W7" s="116">
        <v>45.5</v>
      </c>
      <c r="X7" s="116">
        <v>340.02</v>
      </c>
      <c r="Y7" s="116">
        <v>39.74</v>
      </c>
      <c r="Z7" s="5"/>
      <c r="AA7" s="5"/>
      <c r="AB7" s="5"/>
      <c r="AC7" s="5"/>
      <c r="AD7" s="5"/>
      <c r="AE7" s="5"/>
      <c r="AF7" s="5"/>
      <c r="AG7" s="5"/>
      <c r="AH7" s="5"/>
      <c r="AI7" s="5"/>
    </row>
    <row r="8" spans="1:35" ht="17" customHeight="1" x14ac:dyDescent="0.2">
      <c r="A8" s="311">
        <f t="shared" si="0"/>
        <v>7</v>
      </c>
      <c r="B8" s="105">
        <v>44064</v>
      </c>
      <c r="C8" s="116">
        <v>473.22</v>
      </c>
      <c r="D8" s="116">
        <v>62.19</v>
      </c>
      <c r="E8" s="116">
        <v>178.69</v>
      </c>
      <c r="F8" s="116">
        <v>43.51</v>
      </c>
      <c r="G8" s="116">
        <v>143.22999999999999</v>
      </c>
      <c r="H8" s="116">
        <v>198.93</v>
      </c>
      <c r="I8" s="116">
        <v>18</v>
      </c>
      <c r="J8" s="116">
        <v>60.62</v>
      </c>
      <c r="K8" s="116">
        <v>66.5</v>
      </c>
      <c r="L8" s="116">
        <v>64.02</v>
      </c>
      <c r="M8" s="116">
        <v>20.844999999999999</v>
      </c>
      <c r="N8" s="116">
        <v>22.46</v>
      </c>
      <c r="O8" s="116">
        <v>68.89</v>
      </c>
      <c r="P8" s="116">
        <v>95.88</v>
      </c>
      <c r="Q8" s="116">
        <v>167.19</v>
      </c>
      <c r="R8" s="116">
        <v>149.26</v>
      </c>
      <c r="S8" s="116">
        <v>74.36</v>
      </c>
      <c r="T8" s="116">
        <v>77.19</v>
      </c>
      <c r="U8" s="116">
        <v>43.46</v>
      </c>
      <c r="V8" s="116">
        <v>112.09</v>
      </c>
      <c r="W8" s="116">
        <v>44.73</v>
      </c>
      <c r="X8" s="116">
        <v>339.91</v>
      </c>
      <c r="Y8" s="116">
        <v>39.46</v>
      </c>
      <c r="Z8" s="34"/>
      <c r="AA8" s="34"/>
      <c r="AB8" s="5"/>
      <c r="AC8" s="46"/>
      <c r="AD8" s="5"/>
      <c r="AE8" s="5"/>
      <c r="AF8" s="5"/>
      <c r="AG8" s="5"/>
      <c r="AH8" s="5"/>
      <c r="AI8" s="5"/>
    </row>
    <row r="9" spans="1:35" ht="17" customHeight="1" x14ac:dyDescent="0.2">
      <c r="A9" s="311">
        <f t="shared" si="0"/>
        <v>8</v>
      </c>
      <c r="B9" s="105">
        <v>44063</v>
      </c>
      <c r="C9" s="116">
        <v>478.48</v>
      </c>
      <c r="D9" s="116">
        <v>62.22</v>
      </c>
      <c r="E9" s="116">
        <v>177.07</v>
      </c>
      <c r="F9" s="116">
        <v>43.63</v>
      </c>
      <c r="G9" s="116">
        <v>141.51</v>
      </c>
      <c r="H9" s="116">
        <v>197.8</v>
      </c>
      <c r="I9" s="116">
        <v>18.11</v>
      </c>
      <c r="J9" s="116">
        <v>60.44</v>
      </c>
      <c r="K9" s="116">
        <v>66.05</v>
      </c>
      <c r="L9" s="116">
        <v>64.209999999999994</v>
      </c>
      <c r="M9" s="116">
        <v>20.47</v>
      </c>
      <c r="N9" s="116">
        <v>22.25</v>
      </c>
      <c r="O9" s="116">
        <v>68.739999999999995</v>
      </c>
      <c r="P9" s="116">
        <v>102.82</v>
      </c>
      <c r="Q9" s="116">
        <v>167.09</v>
      </c>
      <c r="R9" s="116">
        <v>151.34</v>
      </c>
      <c r="S9" s="116">
        <v>73.78</v>
      </c>
      <c r="T9" s="116">
        <v>77.59</v>
      </c>
      <c r="U9" s="116">
        <v>43.5</v>
      </c>
      <c r="V9" s="116">
        <v>111.9</v>
      </c>
      <c r="W9" s="116">
        <v>45.66</v>
      </c>
      <c r="X9" s="116">
        <v>339.5</v>
      </c>
      <c r="Y9" s="116">
        <v>39.71</v>
      </c>
      <c r="Z9" s="34"/>
      <c r="AA9" s="34"/>
      <c r="AB9" s="5"/>
      <c r="AC9" s="46"/>
      <c r="AD9" s="5"/>
      <c r="AE9" s="5"/>
      <c r="AF9" s="5"/>
      <c r="AG9" s="5"/>
      <c r="AH9" s="5"/>
      <c r="AI9" s="5"/>
    </row>
    <row r="10" spans="1:35" ht="17" customHeight="1" x14ac:dyDescent="0.2">
      <c r="A10" s="311">
        <f t="shared" si="0"/>
        <v>9</v>
      </c>
      <c r="B10" s="105">
        <v>44062</v>
      </c>
      <c r="C10" s="116">
        <v>462.01</v>
      </c>
      <c r="D10" s="116">
        <v>63.09</v>
      </c>
      <c r="E10" s="116">
        <v>177.6</v>
      </c>
      <c r="F10" s="116">
        <v>44.07</v>
      </c>
      <c r="G10" s="116">
        <v>140.49</v>
      </c>
      <c r="H10" s="116">
        <v>200.13</v>
      </c>
      <c r="I10" s="116">
        <v>18.14</v>
      </c>
      <c r="J10" s="116">
        <v>61.08</v>
      </c>
      <c r="K10" s="116">
        <v>65.7</v>
      </c>
      <c r="L10" s="116">
        <v>64.459999999999994</v>
      </c>
      <c r="M10" s="116">
        <v>20.53</v>
      </c>
      <c r="N10" s="116">
        <v>22.09</v>
      </c>
      <c r="O10" s="116">
        <v>68.849999999999994</v>
      </c>
      <c r="P10" s="116">
        <v>104</v>
      </c>
      <c r="Q10" s="116">
        <v>167.25</v>
      </c>
      <c r="R10" s="116">
        <v>152.29</v>
      </c>
      <c r="S10" s="116">
        <v>74.37</v>
      </c>
      <c r="T10" s="116">
        <v>78.09</v>
      </c>
      <c r="U10" s="116">
        <v>43.65</v>
      </c>
      <c r="V10" s="116">
        <v>111.36</v>
      </c>
      <c r="W10" s="116">
        <v>46.23</v>
      </c>
      <c r="X10" s="116">
        <v>338.18</v>
      </c>
      <c r="Y10" s="116">
        <v>40.25</v>
      </c>
      <c r="Z10" s="34"/>
      <c r="AA10" s="34"/>
      <c r="AB10" s="5"/>
      <c r="AC10" s="46"/>
      <c r="AD10" s="5"/>
      <c r="AE10" s="5"/>
      <c r="AF10" s="5"/>
      <c r="AG10" s="5"/>
      <c r="AH10" s="5"/>
      <c r="AI10" s="5"/>
    </row>
    <row r="11" spans="1:35" ht="17" customHeight="1" x14ac:dyDescent="0.2">
      <c r="A11" s="311">
        <f t="shared" si="0"/>
        <v>10</v>
      </c>
      <c r="B11" s="105">
        <v>44061</v>
      </c>
      <c r="C11" s="116">
        <v>463.51</v>
      </c>
      <c r="D11" s="116">
        <v>63.03</v>
      </c>
      <c r="E11" s="116">
        <v>177</v>
      </c>
      <c r="F11" s="116">
        <v>44.18</v>
      </c>
      <c r="G11" s="116">
        <v>140.38999999999999</v>
      </c>
      <c r="H11" s="116">
        <v>197.98</v>
      </c>
      <c r="I11" s="116">
        <v>18.079999999999998</v>
      </c>
      <c r="J11" s="116">
        <v>61.33</v>
      </c>
      <c r="K11" s="116">
        <v>69.06</v>
      </c>
      <c r="L11" s="116">
        <v>64.63</v>
      </c>
      <c r="M11" s="116">
        <v>20.51</v>
      </c>
      <c r="N11" s="116">
        <v>22.19</v>
      </c>
      <c r="O11" s="116">
        <v>70.11</v>
      </c>
      <c r="P11" s="116">
        <v>102.69</v>
      </c>
      <c r="Q11" s="116">
        <v>167.18</v>
      </c>
      <c r="R11" s="116">
        <v>153.11000000000001</v>
      </c>
      <c r="S11" s="116">
        <v>73.959999999999994</v>
      </c>
      <c r="T11" s="116">
        <v>78.260000000000005</v>
      </c>
      <c r="U11" s="116">
        <v>43.22</v>
      </c>
      <c r="V11" s="116">
        <v>113.92</v>
      </c>
      <c r="W11" s="116">
        <v>46.81</v>
      </c>
      <c r="X11" s="116">
        <v>340.04</v>
      </c>
      <c r="Y11" s="116">
        <v>40.76</v>
      </c>
      <c r="Z11" s="34"/>
      <c r="AA11" s="34"/>
      <c r="AB11" s="5"/>
      <c r="AC11" s="46"/>
      <c r="AD11" s="5"/>
      <c r="AE11" s="5"/>
      <c r="AF11" s="5"/>
      <c r="AG11" s="5"/>
      <c r="AH11" s="5"/>
      <c r="AI11" s="5"/>
    </row>
    <row r="12" spans="1:35" ht="17" customHeight="1" x14ac:dyDescent="0.2">
      <c r="A12" s="311">
        <f t="shared" si="0"/>
        <v>11</v>
      </c>
      <c r="B12" s="105">
        <v>44060</v>
      </c>
      <c r="C12" s="116">
        <v>451.58</v>
      </c>
      <c r="D12" s="116">
        <v>63.62</v>
      </c>
      <c r="E12" s="116">
        <v>176.69</v>
      </c>
      <c r="F12" s="116">
        <v>44.56</v>
      </c>
      <c r="G12" s="116">
        <v>138.08000000000001</v>
      </c>
      <c r="H12" s="116">
        <v>200.73</v>
      </c>
      <c r="I12" s="116">
        <v>18.260000000000002</v>
      </c>
      <c r="J12" s="116">
        <v>61.07</v>
      </c>
      <c r="K12" s="116">
        <v>69.150000000000006</v>
      </c>
      <c r="L12" s="116">
        <v>64.28</v>
      </c>
      <c r="M12" s="116">
        <v>20.62</v>
      </c>
      <c r="N12" s="116">
        <v>22.46</v>
      </c>
      <c r="O12" s="116">
        <v>69.680000000000007</v>
      </c>
      <c r="P12" s="116">
        <v>102.6</v>
      </c>
      <c r="Q12" s="116">
        <v>169.56</v>
      </c>
      <c r="R12" s="116">
        <v>151.53</v>
      </c>
      <c r="S12" s="116">
        <v>74.84</v>
      </c>
      <c r="T12" s="116">
        <v>78.33</v>
      </c>
      <c r="U12" s="116">
        <v>43.03</v>
      </c>
      <c r="V12" s="116">
        <v>113.5</v>
      </c>
      <c r="W12" s="116">
        <v>47.43</v>
      </c>
      <c r="X12" s="116">
        <v>340.81</v>
      </c>
      <c r="Y12" s="34">
        <v>41.174999999999997</v>
      </c>
      <c r="Z12" s="34"/>
      <c r="AA12" s="34"/>
      <c r="AB12" s="5"/>
      <c r="AC12" s="46"/>
      <c r="AD12" s="5"/>
      <c r="AE12" s="5"/>
      <c r="AF12" s="5"/>
      <c r="AG12" s="5"/>
      <c r="AH12" s="5"/>
      <c r="AI12" s="5"/>
    </row>
    <row r="13" spans="1:35" ht="17" customHeight="1" x14ac:dyDescent="0.2">
      <c r="A13" s="311">
        <f t="shared" si="0"/>
        <v>12</v>
      </c>
      <c r="B13" s="105">
        <v>44057</v>
      </c>
      <c r="C13" s="116">
        <v>447.6</v>
      </c>
      <c r="D13" s="116">
        <v>63.16</v>
      </c>
      <c r="E13" s="116">
        <v>174.89</v>
      </c>
      <c r="F13" s="116">
        <v>44.47</v>
      </c>
      <c r="G13" s="116">
        <v>136.35</v>
      </c>
      <c r="H13" s="116">
        <v>198.55</v>
      </c>
      <c r="I13" s="116">
        <v>18.23</v>
      </c>
      <c r="J13" s="116">
        <v>60.95</v>
      </c>
      <c r="K13" s="116">
        <v>68.5</v>
      </c>
      <c r="L13" s="116">
        <v>63.27</v>
      </c>
      <c r="M13" s="116">
        <v>20.72</v>
      </c>
      <c r="N13" s="116">
        <v>22.08</v>
      </c>
      <c r="O13" s="116">
        <v>69.099999999999994</v>
      </c>
      <c r="P13" s="116">
        <v>102.95</v>
      </c>
      <c r="Q13" s="116">
        <v>168.66</v>
      </c>
      <c r="R13" s="116">
        <v>150.09</v>
      </c>
      <c r="S13" s="116">
        <v>75.510000000000005</v>
      </c>
      <c r="T13" s="116">
        <v>77.63</v>
      </c>
      <c r="U13" s="116">
        <v>42.54</v>
      </c>
      <c r="V13" s="116">
        <v>113.97</v>
      </c>
      <c r="W13" s="116">
        <v>47.44</v>
      </c>
      <c r="X13" s="116">
        <v>335.57</v>
      </c>
      <c r="Y13" s="116">
        <v>41.91</v>
      </c>
      <c r="Z13" s="34"/>
      <c r="AA13" s="34"/>
      <c r="AB13" s="5"/>
      <c r="AC13" s="46"/>
      <c r="AD13" s="5"/>
      <c r="AE13" s="5"/>
      <c r="AF13" s="5"/>
      <c r="AG13" s="5"/>
      <c r="AH13" s="5"/>
      <c r="AI13" s="5"/>
    </row>
    <row r="14" spans="1:35" ht="17" customHeight="1" x14ac:dyDescent="0.2">
      <c r="A14" s="311">
        <f t="shared" si="0"/>
        <v>13</v>
      </c>
      <c r="B14" s="105">
        <v>44056</v>
      </c>
      <c r="C14" s="116">
        <v>450.02</v>
      </c>
      <c r="D14" s="116">
        <v>63.24</v>
      </c>
      <c r="E14" s="116">
        <v>172.22</v>
      </c>
      <c r="F14" s="116">
        <v>43.98</v>
      </c>
      <c r="G14" s="116">
        <v>137.4</v>
      </c>
      <c r="H14" s="116">
        <v>196.08</v>
      </c>
      <c r="I14" s="116">
        <v>18.2</v>
      </c>
      <c r="J14" s="116">
        <v>59.89</v>
      </c>
      <c r="K14" s="116">
        <v>68.180000000000007</v>
      </c>
      <c r="L14" s="116">
        <v>62.97</v>
      </c>
      <c r="M14" s="116">
        <v>20.79</v>
      </c>
      <c r="N14" s="116">
        <v>22.32</v>
      </c>
      <c r="O14" s="116">
        <v>69.02</v>
      </c>
      <c r="P14" s="116">
        <v>103.2</v>
      </c>
      <c r="Q14" s="116">
        <v>171.3</v>
      </c>
      <c r="R14" s="116">
        <v>150.46</v>
      </c>
      <c r="S14" s="116">
        <v>74.510000000000005</v>
      </c>
      <c r="T14" s="116">
        <v>76.69</v>
      </c>
      <c r="U14" s="116">
        <v>42.57</v>
      </c>
      <c r="V14" s="116">
        <v>114.63</v>
      </c>
      <c r="W14" s="116">
        <v>47.74</v>
      </c>
      <c r="X14" s="116">
        <v>338.3</v>
      </c>
      <c r="Y14" s="116">
        <v>41</v>
      </c>
      <c r="Z14" s="34"/>
      <c r="AA14" s="34"/>
      <c r="AB14" s="5"/>
      <c r="AC14" s="46"/>
      <c r="AD14" s="5"/>
      <c r="AE14" s="5"/>
      <c r="AF14" s="5"/>
      <c r="AG14" s="5"/>
      <c r="AH14" s="5"/>
      <c r="AI14" s="5"/>
    </row>
    <row r="15" spans="1:35" ht="17" customHeight="1" x14ac:dyDescent="0.2">
      <c r="A15" s="311">
        <f t="shared" si="0"/>
        <v>14</v>
      </c>
      <c r="B15" s="105">
        <v>44055</v>
      </c>
      <c r="C15" s="116">
        <v>445.36</v>
      </c>
      <c r="D15" s="116">
        <v>63.64</v>
      </c>
      <c r="E15" s="116">
        <v>172.97</v>
      </c>
      <c r="F15" s="116">
        <v>44.27</v>
      </c>
      <c r="G15" s="116">
        <v>136.49</v>
      </c>
      <c r="H15" s="116">
        <v>196.83</v>
      </c>
      <c r="I15" s="116">
        <v>18.399999999999999</v>
      </c>
      <c r="J15" s="116">
        <v>62.55</v>
      </c>
      <c r="K15" s="116">
        <v>68.84</v>
      </c>
      <c r="L15" s="116">
        <v>63.06</v>
      </c>
      <c r="M15" s="116">
        <v>21.08</v>
      </c>
      <c r="N15" s="116">
        <v>22.66</v>
      </c>
      <c r="O15" s="116">
        <v>69.28</v>
      </c>
      <c r="P15" s="116">
        <v>99.57</v>
      </c>
      <c r="Q15" s="116">
        <v>171.74</v>
      </c>
      <c r="R15" s="116">
        <v>152.55000000000001</v>
      </c>
      <c r="S15" s="116">
        <v>75</v>
      </c>
      <c r="T15" s="116">
        <v>76.400000000000006</v>
      </c>
      <c r="U15" s="116">
        <v>42.96</v>
      </c>
      <c r="V15" s="116">
        <v>114.96</v>
      </c>
      <c r="W15" s="116">
        <v>48.23</v>
      </c>
      <c r="X15" s="116">
        <v>328.76</v>
      </c>
      <c r="Y15" s="116">
        <v>41.82</v>
      </c>
      <c r="Z15" s="34"/>
      <c r="AA15" s="34"/>
      <c r="AB15" s="5"/>
      <c r="AC15" s="46"/>
      <c r="AD15" s="5"/>
      <c r="AE15" s="5"/>
      <c r="AF15" s="5"/>
      <c r="AG15" s="5"/>
      <c r="AH15" s="5"/>
      <c r="AI15" s="5"/>
    </row>
    <row r="16" spans="1:35" ht="17" customHeight="1" x14ac:dyDescent="0.2">
      <c r="A16" s="311">
        <f t="shared" si="0"/>
        <v>15</v>
      </c>
      <c r="B16" s="105">
        <v>44054</v>
      </c>
      <c r="C16" s="116">
        <v>435.23</v>
      </c>
      <c r="D16" s="116">
        <v>63.13</v>
      </c>
      <c r="E16" s="116">
        <v>171.41</v>
      </c>
      <c r="F16" s="116">
        <v>44.46</v>
      </c>
      <c r="G16" s="116">
        <v>135.72999999999999</v>
      </c>
      <c r="H16" s="116">
        <v>191.09</v>
      </c>
      <c r="I16" s="116">
        <v>18.27</v>
      </c>
      <c r="J16" s="116">
        <v>59.77</v>
      </c>
      <c r="K16" s="116">
        <v>68.099999999999994</v>
      </c>
      <c r="L16" s="116">
        <v>62.14</v>
      </c>
      <c r="M16" s="116">
        <v>20.93</v>
      </c>
      <c r="N16" s="116">
        <v>22.31</v>
      </c>
      <c r="O16" s="116">
        <v>68.13</v>
      </c>
      <c r="P16" s="116">
        <v>98.81</v>
      </c>
      <c r="Q16" s="116">
        <v>168.6</v>
      </c>
      <c r="R16" s="116">
        <v>150.63</v>
      </c>
      <c r="S16" s="116">
        <v>74.58</v>
      </c>
      <c r="T16" s="116">
        <v>76.19</v>
      </c>
      <c r="U16" s="116">
        <v>43.6</v>
      </c>
      <c r="V16" s="116">
        <v>112.71</v>
      </c>
      <c r="W16" s="116">
        <v>47.68</v>
      </c>
      <c r="X16" s="116">
        <v>326.94</v>
      </c>
      <c r="Y16" s="116">
        <v>41.85</v>
      </c>
      <c r="Z16" s="34"/>
      <c r="AA16" s="34"/>
      <c r="AB16" s="5"/>
      <c r="AC16" s="46"/>
      <c r="AD16" s="5"/>
      <c r="AE16" s="5"/>
      <c r="AF16" s="5"/>
      <c r="AG16" s="5"/>
      <c r="AH16" s="5"/>
      <c r="AI16" s="5"/>
    </row>
    <row r="17" spans="1:35" ht="17" customHeight="1" x14ac:dyDescent="0.2">
      <c r="A17" s="311">
        <f t="shared" si="0"/>
        <v>16</v>
      </c>
      <c r="B17" s="105">
        <v>44053</v>
      </c>
      <c r="C17" s="116">
        <v>443.29</v>
      </c>
      <c r="D17" s="116">
        <v>61.82</v>
      </c>
      <c r="E17" s="116">
        <v>171.71</v>
      </c>
      <c r="F17" s="116">
        <v>44.07</v>
      </c>
      <c r="G17" s="116">
        <v>137.57</v>
      </c>
      <c r="H17" s="116">
        <v>193.29</v>
      </c>
      <c r="I17" s="116">
        <v>18.329999999999998</v>
      </c>
      <c r="J17" s="116">
        <v>60.18</v>
      </c>
      <c r="K17" s="116">
        <v>68.510000000000005</v>
      </c>
      <c r="L17" s="116">
        <v>63.75</v>
      </c>
      <c r="M17" s="116">
        <v>20.77</v>
      </c>
      <c r="N17" s="116">
        <v>22.55</v>
      </c>
      <c r="O17" s="116">
        <v>69.02</v>
      </c>
      <c r="P17" s="116">
        <v>97.77</v>
      </c>
      <c r="Q17" s="116">
        <v>167.66</v>
      </c>
      <c r="R17" s="116">
        <v>153</v>
      </c>
      <c r="S17" s="116">
        <v>73.36</v>
      </c>
      <c r="T17" s="116">
        <v>76.709999999999994</v>
      </c>
      <c r="U17" s="116">
        <v>43.22</v>
      </c>
      <c r="V17" s="116">
        <v>112.84</v>
      </c>
      <c r="W17" s="116">
        <v>46.58</v>
      </c>
      <c r="X17" s="116">
        <v>336.37</v>
      </c>
      <c r="Y17" s="116">
        <v>42.86</v>
      </c>
      <c r="Z17" s="34"/>
      <c r="AA17" s="34"/>
      <c r="AB17" s="5"/>
      <c r="AC17" s="46"/>
      <c r="AD17" s="5"/>
      <c r="AE17" s="5"/>
      <c r="AF17" s="5"/>
      <c r="AG17" s="5"/>
      <c r="AH17" s="5"/>
      <c r="AI17" s="5"/>
    </row>
    <row r="18" spans="1:35" ht="17" customHeight="1" x14ac:dyDescent="0.2">
      <c r="A18" s="311">
        <f t="shared" si="0"/>
        <v>17</v>
      </c>
      <c r="B18" s="105">
        <v>44050</v>
      </c>
      <c r="C18" s="116">
        <v>449.57</v>
      </c>
      <c r="D18" s="116">
        <v>61.02</v>
      </c>
      <c r="E18" s="116">
        <v>171.06</v>
      </c>
      <c r="F18" s="116">
        <v>43.89</v>
      </c>
      <c r="G18" s="116">
        <v>141.13999999999999</v>
      </c>
      <c r="H18" s="116">
        <v>195.29</v>
      </c>
      <c r="I18" s="116">
        <v>17.989999999999998</v>
      </c>
      <c r="J18" s="116">
        <v>60.42</v>
      </c>
      <c r="K18" s="116">
        <v>69.349999999999994</v>
      </c>
      <c r="L18" s="116">
        <v>64.349999999999994</v>
      </c>
      <c r="M18" s="116">
        <v>20.5</v>
      </c>
      <c r="N18" s="116">
        <v>21.83</v>
      </c>
      <c r="O18" s="116">
        <v>69.52</v>
      </c>
      <c r="P18" s="116">
        <v>98.14</v>
      </c>
      <c r="Q18" s="116">
        <v>165.13</v>
      </c>
      <c r="R18" s="116">
        <v>152.93</v>
      </c>
      <c r="S18" s="116">
        <v>72.28</v>
      </c>
      <c r="T18" s="116">
        <v>77.58</v>
      </c>
      <c r="U18" s="116">
        <v>42.17</v>
      </c>
      <c r="V18" s="116">
        <v>111.05</v>
      </c>
      <c r="W18" s="116">
        <v>46.26</v>
      </c>
      <c r="X18" s="116">
        <v>356.88</v>
      </c>
      <c r="Y18" s="116">
        <v>41.52</v>
      </c>
      <c r="Z18" s="34"/>
      <c r="AA18" s="34"/>
      <c r="AB18" s="5"/>
      <c r="AC18" s="46"/>
      <c r="AD18" s="5"/>
      <c r="AE18" s="5"/>
      <c r="AF18" s="5"/>
      <c r="AG18" s="5"/>
      <c r="AH18" s="5"/>
      <c r="AI18" s="5"/>
    </row>
    <row r="19" spans="1:35" ht="17" customHeight="1" x14ac:dyDescent="0.2">
      <c r="A19" s="311">
        <f t="shared" si="0"/>
        <v>18</v>
      </c>
      <c r="B19" s="105">
        <v>44049</v>
      </c>
      <c r="C19" s="116">
        <v>464.11</v>
      </c>
      <c r="D19" s="116">
        <v>61.33</v>
      </c>
      <c r="E19" s="116">
        <v>169.88</v>
      </c>
      <c r="F19" s="116">
        <v>43.034999999999997</v>
      </c>
      <c r="G19" s="116">
        <v>140.79</v>
      </c>
      <c r="H19" s="116">
        <v>192.55</v>
      </c>
      <c r="I19" s="116">
        <v>17.399999999999999</v>
      </c>
      <c r="J19" s="116">
        <v>58.88</v>
      </c>
      <c r="K19" s="116">
        <v>68.81</v>
      </c>
      <c r="L19" s="116">
        <v>64.180000000000007</v>
      </c>
      <c r="M19" s="116">
        <v>20.29</v>
      </c>
      <c r="N19" s="116">
        <v>21.11</v>
      </c>
      <c r="O19" s="116">
        <v>69.23</v>
      </c>
      <c r="P19" s="116">
        <v>99.98</v>
      </c>
      <c r="Q19" s="116">
        <v>160.81</v>
      </c>
      <c r="R19" s="116">
        <v>152.88</v>
      </c>
      <c r="S19" s="116">
        <v>70.930000000000007</v>
      </c>
      <c r="T19" s="116">
        <v>76.72</v>
      </c>
      <c r="U19" s="116">
        <v>41.55</v>
      </c>
      <c r="V19" s="116">
        <v>110.29</v>
      </c>
      <c r="W19" s="116">
        <v>46.2</v>
      </c>
      <c r="X19" s="116">
        <v>364.11</v>
      </c>
      <c r="Y19" s="116">
        <v>40.89</v>
      </c>
      <c r="Z19" s="34"/>
      <c r="AA19" s="34"/>
      <c r="AB19" s="5"/>
      <c r="AC19" s="46"/>
      <c r="AD19" s="5"/>
      <c r="AE19" s="5"/>
      <c r="AF19" s="5"/>
      <c r="AG19" s="5"/>
      <c r="AH19" s="5"/>
      <c r="AI19" s="5"/>
    </row>
    <row r="20" spans="1:35" ht="17" customHeight="1" x14ac:dyDescent="0.2">
      <c r="A20" s="311">
        <f t="shared" si="0"/>
        <v>19</v>
      </c>
      <c r="B20" s="105">
        <v>44048</v>
      </c>
      <c r="C20" s="116">
        <v>449.51</v>
      </c>
      <c r="D20" s="116">
        <v>59.69</v>
      </c>
      <c r="E20" s="116">
        <v>169.3</v>
      </c>
      <c r="F20" s="116">
        <v>43.91</v>
      </c>
      <c r="G20" s="116">
        <v>142.63999999999999</v>
      </c>
      <c r="H20" s="116">
        <v>195.28</v>
      </c>
      <c r="I20" s="116">
        <v>17.41</v>
      </c>
      <c r="J20" s="116">
        <v>58.3</v>
      </c>
      <c r="K20" s="116">
        <v>69</v>
      </c>
      <c r="L20" s="116">
        <v>64.42</v>
      </c>
      <c r="M20" s="116">
        <v>20.195</v>
      </c>
      <c r="N20" s="116">
        <v>21.55</v>
      </c>
      <c r="O20" s="116">
        <v>69.260000000000005</v>
      </c>
      <c r="P20" s="116">
        <v>100.35</v>
      </c>
      <c r="Q20" s="116">
        <v>160.03</v>
      </c>
      <c r="R20" s="116">
        <v>154.34</v>
      </c>
      <c r="S20" s="116">
        <v>70.790000000000006</v>
      </c>
      <c r="T20" s="116">
        <v>76.569999999999993</v>
      </c>
      <c r="U20" s="116">
        <v>41.66</v>
      </c>
      <c r="V20" s="116">
        <v>111.14</v>
      </c>
      <c r="W20" s="116">
        <v>47.16</v>
      </c>
      <c r="X20" s="116">
        <v>365.59</v>
      </c>
      <c r="Y20" s="116">
        <v>40.81</v>
      </c>
      <c r="Z20" s="34"/>
      <c r="AA20" s="34"/>
      <c r="AB20" s="5"/>
      <c r="AC20" s="46"/>
      <c r="AD20" s="5"/>
      <c r="AE20" s="5"/>
      <c r="AF20" s="5"/>
      <c r="AG20" s="5"/>
      <c r="AH20" s="5"/>
      <c r="AI20" s="5"/>
    </row>
    <row r="21" spans="1:35" ht="17" customHeight="1" x14ac:dyDescent="0.2">
      <c r="A21" s="311">
        <f t="shared" si="0"/>
        <v>20</v>
      </c>
      <c r="B21" s="105">
        <v>44047</v>
      </c>
      <c r="C21" s="116">
        <v>446.92</v>
      </c>
      <c r="D21" s="116">
        <v>59.47</v>
      </c>
      <c r="E21" s="116">
        <v>171.29</v>
      </c>
      <c r="F21" s="116">
        <v>43.4</v>
      </c>
      <c r="G21" s="116">
        <v>142.63999999999999</v>
      </c>
      <c r="H21" s="116">
        <v>195.43</v>
      </c>
      <c r="I21" s="116">
        <v>17.309999999999999</v>
      </c>
      <c r="J21" s="116">
        <v>56.28</v>
      </c>
      <c r="K21" s="116">
        <v>70.88</v>
      </c>
      <c r="L21" s="116">
        <v>65.739999999999995</v>
      </c>
      <c r="M21" s="116">
        <v>20.46</v>
      </c>
      <c r="N21" s="116">
        <v>20.65</v>
      </c>
      <c r="O21" s="116">
        <v>69.709999999999994</v>
      </c>
      <c r="P21" s="116">
        <v>100.3</v>
      </c>
      <c r="Q21" s="116">
        <v>160.91</v>
      </c>
      <c r="R21" s="116">
        <v>154.85</v>
      </c>
      <c r="S21" s="116">
        <v>70.37</v>
      </c>
      <c r="T21" s="116">
        <v>75.97</v>
      </c>
      <c r="U21" s="116">
        <v>41.6</v>
      </c>
      <c r="V21" s="116">
        <v>113.26</v>
      </c>
      <c r="W21" s="116">
        <v>45.96</v>
      </c>
      <c r="X21" s="116">
        <v>365.94</v>
      </c>
      <c r="Y21" s="116">
        <v>40.93</v>
      </c>
      <c r="Z21" s="34"/>
      <c r="AA21" s="34"/>
      <c r="AB21" s="5"/>
      <c r="AC21" s="46"/>
      <c r="AD21" s="5"/>
      <c r="AE21" s="5"/>
      <c r="AF21" s="5"/>
      <c r="AG21" s="5"/>
      <c r="AH21" s="5"/>
      <c r="AI21" s="5"/>
    </row>
    <row r="22" spans="1:35" ht="17" customHeight="1" x14ac:dyDescent="0.2">
      <c r="A22" s="311">
        <f t="shared" si="0"/>
        <v>21</v>
      </c>
      <c r="B22" s="105">
        <v>44046</v>
      </c>
      <c r="C22" s="116">
        <v>447.97</v>
      </c>
      <c r="D22" s="116">
        <v>59.1</v>
      </c>
      <c r="E22" s="116">
        <v>164.77</v>
      </c>
      <c r="F22" s="116">
        <v>42.78</v>
      </c>
      <c r="G22" s="116">
        <v>139.85</v>
      </c>
      <c r="H22" s="116">
        <v>192.89</v>
      </c>
      <c r="I22" s="116">
        <v>17.399999999999999</v>
      </c>
      <c r="J22" s="116">
        <v>56.48</v>
      </c>
      <c r="K22" s="116">
        <v>71.73</v>
      </c>
      <c r="L22" s="116">
        <v>64.599999999999994</v>
      </c>
      <c r="M22" s="116">
        <v>20.22</v>
      </c>
      <c r="N22" s="116">
        <v>20.21</v>
      </c>
      <c r="O22" s="116">
        <v>69.349999999999994</v>
      </c>
      <c r="P22" s="116">
        <v>100.77</v>
      </c>
      <c r="Q22" s="116">
        <v>160.02000000000001</v>
      </c>
      <c r="R22" s="116">
        <v>152.84</v>
      </c>
      <c r="S22" s="116">
        <v>70.45</v>
      </c>
      <c r="T22" s="116">
        <v>75.59</v>
      </c>
      <c r="U22" s="116">
        <v>41.01</v>
      </c>
      <c r="V22" s="116">
        <v>110.97</v>
      </c>
      <c r="W22" s="116">
        <v>46.26</v>
      </c>
      <c r="X22" s="116">
        <v>363.97</v>
      </c>
      <c r="Y22" s="116">
        <v>41.08</v>
      </c>
      <c r="Z22" s="34"/>
      <c r="AA22" s="34"/>
      <c r="AB22" s="5"/>
      <c r="AC22" s="46"/>
      <c r="AD22" s="5"/>
      <c r="AE22" s="5"/>
      <c r="AF22" s="5"/>
      <c r="AG22" s="5"/>
      <c r="AH22" s="5"/>
      <c r="AI22" s="5"/>
    </row>
    <row r="23" spans="1:35" ht="17" customHeight="1" x14ac:dyDescent="0.2">
      <c r="A23" s="311">
        <f t="shared" si="0"/>
        <v>22</v>
      </c>
      <c r="B23" s="105">
        <v>44043</v>
      </c>
      <c r="C23" s="116">
        <v>444.32</v>
      </c>
      <c r="D23" s="116">
        <v>58.66</v>
      </c>
      <c r="E23" s="116">
        <v>159.19</v>
      </c>
      <c r="F23" s="116">
        <v>42.13</v>
      </c>
      <c r="G23" s="116">
        <v>142.76</v>
      </c>
      <c r="H23" s="116">
        <v>190.4</v>
      </c>
      <c r="I23" s="116">
        <v>17.3</v>
      </c>
      <c r="J23" s="116">
        <v>57.64</v>
      </c>
      <c r="K23" s="116">
        <v>69.53</v>
      </c>
      <c r="L23" s="116">
        <v>63.27</v>
      </c>
      <c r="M23" s="116">
        <v>20.285</v>
      </c>
      <c r="N23" s="116">
        <v>20.61</v>
      </c>
      <c r="O23" s="116">
        <v>68.989999999999995</v>
      </c>
      <c r="P23" s="116">
        <v>99.89</v>
      </c>
      <c r="Q23" s="116">
        <v>158.59</v>
      </c>
      <c r="R23" s="116">
        <v>150.29</v>
      </c>
      <c r="S23" s="116">
        <v>69.58</v>
      </c>
      <c r="T23" s="116">
        <v>74.209999999999994</v>
      </c>
      <c r="U23" s="116">
        <v>41.15</v>
      </c>
      <c r="V23" s="116">
        <v>109.35</v>
      </c>
      <c r="W23" s="116">
        <v>45.48</v>
      </c>
      <c r="X23" s="116">
        <v>357.25</v>
      </c>
      <c r="Y23" s="116">
        <v>40.71</v>
      </c>
      <c r="Z23" s="34"/>
      <c r="AA23" s="34"/>
      <c r="AB23" s="5"/>
      <c r="AC23" s="46"/>
      <c r="AD23" s="5"/>
      <c r="AE23" s="5"/>
      <c r="AF23" s="5"/>
      <c r="AG23" s="5"/>
      <c r="AH23" s="5"/>
      <c r="AI23" s="5"/>
    </row>
    <row r="24" spans="1:35" ht="17" customHeight="1" x14ac:dyDescent="0.2">
      <c r="A24" s="311">
        <f t="shared" si="0"/>
        <v>23</v>
      </c>
      <c r="B24" s="105">
        <v>44042</v>
      </c>
      <c r="C24" s="116">
        <v>438.88</v>
      </c>
      <c r="D24" s="116">
        <v>58.87</v>
      </c>
      <c r="E24" s="116">
        <v>160.77000000000001</v>
      </c>
      <c r="F24" s="116">
        <v>41.82</v>
      </c>
      <c r="G24" s="116">
        <v>141.69</v>
      </c>
      <c r="H24" s="116">
        <v>191.32</v>
      </c>
      <c r="I24" s="116">
        <v>17.53</v>
      </c>
      <c r="J24" s="116">
        <v>58.43</v>
      </c>
      <c r="K24" s="116">
        <v>72.33</v>
      </c>
      <c r="L24" s="116">
        <v>63.48</v>
      </c>
      <c r="M24" s="116">
        <v>20.28</v>
      </c>
      <c r="N24" s="116">
        <v>21.03</v>
      </c>
      <c r="O24" s="116">
        <v>70.59</v>
      </c>
      <c r="P24" s="116">
        <v>98.98</v>
      </c>
      <c r="Q24" s="116">
        <v>158.35</v>
      </c>
      <c r="R24" s="116">
        <v>153</v>
      </c>
      <c r="S24" s="116">
        <v>70.75</v>
      </c>
      <c r="T24" s="116">
        <v>73.849999999999994</v>
      </c>
      <c r="U24" s="116">
        <v>41.58</v>
      </c>
      <c r="V24" s="116">
        <v>109.35</v>
      </c>
      <c r="W24" s="116">
        <v>46.06</v>
      </c>
      <c r="X24" s="116">
        <v>350.04</v>
      </c>
      <c r="Y24" s="116">
        <v>40.64</v>
      </c>
      <c r="Z24" s="34"/>
      <c r="AA24" s="34"/>
      <c r="AB24" s="5"/>
      <c r="AC24" s="46"/>
      <c r="AD24" s="5"/>
      <c r="AE24" s="5"/>
      <c r="AF24" s="5"/>
      <c r="AG24" s="5"/>
      <c r="AH24" s="5"/>
      <c r="AI24" s="5"/>
    </row>
    <row r="25" spans="1:35" ht="17" customHeight="1" x14ac:dyDescent="0.2">
      <c r="A25" s="311">
        <f t="shared" si="0"/>
        <v>24</v>
      </c>
      <c r="B25" s="105">
        <v>44041</v>
      </c>
      <c r="C25" s="116">
        <v>436.3</v>
      </c>
      <c r="D25" s="116">
        <v>59.15</v>
      </c>
      <c r="E25" s="116">
        <v>161.91</v>
      </c>
      <c r="F25" s="116">
        <v>41.84</v>
      </c>
      <c r="G25" s="116">
        <v>139.29</v>
      </c>
      <c r="H25" s="116">
        <v>191.38</v>
      </c>
      <c r="I25" s="116">
        <v>17.62</v>
      </c>
      <c r="J25" s="116">
        <v>58.67</v>
      </c>
      <c r="K25" s="116">
        <v>73.010000000000005</v>
      </c>
      <c r="L25" s="116">
        <v>64.37</v>
      </c>
      <c r="M25" s="116">
        <v>20.28</v>
      </c>
      <c r="N25" s="116">
        <v>21.03</v>
      </c>
      <c r="O25" s="116">
        <v>70.94</v>
      </c>
      <c r="P25" s="116">
        <v>96.21</v>
      </c>
      <c r="Q25" s="116">
        <v>159.09</v>
      </c>
      <c r="R25" s="116">
        <v>161.75</v>
      </c>
      <c r="S25" s="116">
        <v>67.61</v>
      </c>
      <c r="T25" s="116">
        <v>73.760000000000005</v>
      </c>
      <c r="U25" s="116">
        <v>41.63</v>
      </c>
      <c r="V25" s="116">
        <v>110.49</v>
      </c>
      <c r="W25" s="116">
        <v>44.1</v>
      </c>
      <c r="X25" s="116">
        <v>350.77</v>
      </c>
      <c r="Y25" s="116">
        <v>41.16</v>
      </c>
      <c r="Z25" s="34"/>
      <c r="AA25" s="34"/>
      <c r="AB25" s="5"/>
      <c r="AC25" s="46"/>
      <c r="AD25" s="5"/>
      <c r="AE25" s="5"/>
      <c r="AF25" s="5"/>
      <c r="AG25" s="5"/>
      <c r="AH25" s="5"/>
      <c r="AI25" s="5"/>
    </row>
    <row r="26" spans="1:35" ht="17" customHeight="1" x14ac:dyDescent="0.2">
      <c r="A26" s="311">
        <f t="shared" si="0"/>
        <v>25</v>
      </c>
      <c r="B26" s="105">
        <v>44040</v>
      </c>
      <c r="C26" s="116">
        <v>432.26</v>
      </c>
      <c r="D26" s="116">
        <v>59.43</v>
      </c>
      <c r="E26" s="116">
        <v>162.88</v>
      </c>
      <c r="F26" s="116">
        <v>41.07</v>
      </c>
      <c r="G26" s="116">
        <v>138.03</v>
      </c>
      <c r="H26" s="116">
        <v>190.03</v>
      </c>
      <c r="I26" s="116">
        <v>17.260000000000002</v>
      </c>
      <c r="J26" s="116">
        <v>58.71</v>
      </c>
      <c r="K26" s="116">
        <v>73.73</v>
      </c>
      <c r="L26" s="116">
        <v>64.540000000000006</v>
      </c>
      <c r="M26" s="116">
        <v>20.170000000000002</v>
      </c>
      <c r="N26" s="116">
        <v>20.32</v>
      </c>
      <c r="O26" s="116">
        <v>70.91</v>
      </c>
      <c r="P26" s="116">
        <v>95.68</v>
      </c>
      <c r="Q26" s="116">
        <v>157.09</v>
      </c>
      <c r="R26" s="116">
        <v>162.65</v>
      </c>
      <c r="S26" s="116">
        <v>65.900000000000006</v>
      </c>
      <c r="T26" s="116">
        <v>72.739999999999995</v>
      </c>
      <c r="U26" s="116">
        <v>42.52</v>
      </c>
      <c r="V26" s="116">
        <v>109.27</v>
      </c>
      <c r="W26" s="116">
        <v>39.21</v>
      </c>
      <c r="X26" s="116">
        <v>347.26</v>
      </c>
      <c r="Y26" s="116">
        <v>40.68</v>
      </c>
      <c r="Z26" s="34"/>
      <c r="AA26" s="34"/>
      <c r="AB26" s="5"/>
      <c r="AC26" s="46"/>
      <c r="AD26" s="5"/>
      <c r="AE26" s="5"/>
      <c r="AF26" s="5"/>
      <c r="AG26" s="5"/>
      <c r="AH26" s="5"/>
      <c r="AI26" s="5"/>
    </row>
    <row r="27" spans="1:35" ht="17" customHeight="1" x14ac:dyDescent="0.2">
      <c r="A27" s="311">
        <f t="shared" si="0"/>
        <v>26</v>
      </c>
      <c r="B27" s="105">
        <v>44039</v>
      </c>
      <c r="C27" s="116">
        <v>437.1</v>
      </c>
      <c r="D27" s="116">
        <v>58.05</v>
      </c>
      <c r="E27" s="116">
        <v>164.16</v>
      </c>
      <c r="F27" s="116">
        <v>40.96</v>
      </c>
      <c r="G27" s="116">
        <v>142</v>
      </c>
      <c r="H27" s="116">
        <v>189.95</v>
      </c>
      <c r="I27" s="116">
        <v>17.260000000000002</v>
      </c>
      <c r="J27" s="116">
        <v>59.8</v>
      </c>
      <c r="K27" s="116">
        <v>74.540000000000006</v>
      </c>
      <c r="L27" s="116">
        <v>64.08</v>
      </c>
      <c r="M27" s="116">
        <v>20.55</v>
      </c>
      <c r="N27" s="116">
        <v>20.190000000000001</v>
      </c>
      <c r="O27" s="116">
        <v>69.97</v>
      </c>
      <c r="P27" s="116">
        <v>98.2</v>
      </c>
      <c r="Q27" s="116">
        <v>159</v>
      </c>
      <c r="R27" s="116">
        <v>160.5</v>
      </c>
      <c r="S27" s="116">
        <v>67.64</v>
      </c>
      <c r="T27" s="116">
        <v>72.8</v>
      </c>
      <c r="U27" s="116">
        <v>42.13</v>
      </c>
      <c r="V27" s="116">
        <v>108.87</v>
      </c>
      <c r="W27" s="116">
        <v>39.5</v>
      </c>
      <c r="X27" s="116">
        <v>359.09</v>
      </c>
      <c r="Y27" s="116">
        <v>39.840000000000003</v>
      </c>
      <c r="Z27" s="34"/>
      <c r="AA27" s="34"/>
      <c r="AB27" s="5"/>
      <c r="AC27" s="46"/>
      <c r="AD27" s="5"/>
      <c r="AE27" s="5"/>
      <c r="AF27" s="5"/>
      <c r="AG27" s="5"/>
      <c r="AH27" s="5"/>
      <c r="AI27" s="5"/>
    </row>
    <row r="28" spans="1:35" ht="17" customHeight="1" x14ac:dyDescent="0.2">
      <c r="A28" s="311">
        <f t="shared" si="0"/>
        <v>27</v>
      </c>
      <c r="B28" s="105">
        <v>44036</v>
      </c>
      <c r="C28" s="116">
        <v>430.31</v>
      </c>
      <c r="D28" s="116">
        <v>57.85</v>
      </c>
      <c r="E28" s="116">
        <v>163.66999999999999</v>
      </c>
      <c r="F28" s="116">
        <v>40.14</v>
      </c>
      <c r="G28" s="116">
        <v>142.49</v>
      </c>
      <c r="H28" s="116">
        <v>191.7</v>
      </c>
      <c r="I28" s="116">
        <v>17.12</v>
      </c>
      <c r="J28" s="116">
        <v>60.97</v>
      </c>
      <c r="K28" s="116">
        <v>73.64</v>
      </c>
      <c r="L28" s="116">
        <v>64.23</v>
      </c>
      <c r="M28" s="116">
        <v>20.37</v>
      </c>
      <c r="N28" s="116">
        <v>20.23</v>
      </c>
      <c r="O28" s="116">
        <v>68.680000000000007</v>
      </c>
      <c r="P28" s="116">
        <v>96.85</v>
      </c>
      <c r="Q28" s="116">
        <v>156.5</v>
      </c>
      <c r="R28" s="116">
        <v>159.54</v>
      </c>
      <c r="S28" s="116">
        <v>65.89</v>
      </c>
      <c r="T28" s="116">
        <v>72.099999999999994</v>
      </c>
      <c r="U28" s="116">
        <v>41.85</v>
      </c>
      <c r="V28" s="116">
        <v>108.14</v>
      </c>
      <c r="W28" s="116">
        <v>38.840000000000003</v>
      </c>
      <c r="X28" s="116">
        <v>357.19</v>
      </c>
      <c r="Y28" s="116">
        <v>40.51</v>
      </c>
      <c r="Z28" s="34"/>
      <c r="AA28" s="34"/>
      <c r="AB28" s="5"/>
      <c r="AC28" s="46"/>
      <c r="AD28" s="5"/>
      <c r="AE28" s="5"/>
      <c r="AF28" s="5"/>
      <c r="AG28" s="5"/>
      <c r="AH28" s="5"/>
      <c r="AI28" s="5"/>
    </row>
    <row r="29" spans="1:35" ht="17" customHeight="1" x14ac:dyDescent="0.2">
      <c r="A29" s="311">
        <f t="shared" si="0"/>
        <v>28</v>
      </c>
      <c r="B29" s="105">
        <v>44035</v>
      </c>
      <c r="C29" s="116">
        <v>431.74</v>
      </c>
      <c r="D29" s="116">
        <v>59.87</v>
      </c>
      <c r="E29" s="116">
        <v>165.7</v>
      </c>
      <c r="F29" s="116">
        <v>40.630000000000003</v>
      </c>
      <c r="G29" s="116">
        <v>145.54</v>
      </c>
      <c r="H29" s="116">
        <v>191.65</v>
      </c>
      <c r="I29" s="116">
        <v>17.46</v>
      </c>
      <c r="J29" s="116">
        <v>65.3</v>
      </c>
      <c r="K29" s="116">
        <v>75.56</v>
      </c>
      <c r="L29" s="116">
        <v>64.989999999999995</v>
      </c>
      <c r="M29" s="116">
        <v>20.45</v>
      </c>
      <c r="N29" s="116">
        <v>19.93</v>
      </c>
      <c r="O29" s="116">
        <v>68.41</v>
      </c>
      <c r="P29" s="116">
        <v>99.18</v>
      </c>
      <c r="Q29" s="116">
        <v>158.78</v>
      </c>
      <c r="R29" s="116">
        <v>161.52000000000001</v>
      </c>
      <c r="S29" s="116">
        <v>66.47</v>
      </c>
      <c r="T29" s="116">
        <v>72.459999999999994</v>
      </c>
      <c r="U29" s="116">
        <v>41.58</v>
      </c>
      <c r="V29" s="116">
        <v>108.42</v>
      </c>
      <c r="W29" s="116">
        <v>39.85</v>
      </c>
      <c r="X29" s="116">
        <v>363.46</v>
      </c>
      <c r="Y29" s="116">
        <v>40.340000000000003</v>
      </c>
      <c r="Z29" s="34"/>
      <c r="AA29" s="34"/>
      <c r="AB29" s="5"/>
      <c r="AC29" s="46"/>
      <c r="AD29" s="5"/>
      <c r="AE29" s="5"/>
      <c r="AF29" s="5"/>
      <c r="AG29" s="5"/>
      <c r="AH29" s="5"/>
      <c r="AI29" s="5"/>
    </row>
    <row r="30" spans="1:35" ht="17" customHeight="1" x14ac:dyDescent="0.2">
      <c r="A30" s="311">
        <f t="shared" si="0"/>
        <v>29</v>
      </c>
      <c r="B30" s="105">
        <v>44034</v>
      </c>
      <c r="C30" s="116">
        <v>445.05</v>
      </c>
      <c r="D30" s="116">
        <v>59.85</v>
      </c>
      <c r="E30" s="116">
        <v>164.57</v>
      </c>
      <c r="F30" s="116">
        <v>41.35</v>
      </c>
      <c r="G30" s="116">
        <v>167.15</v>
      </c>
      <c r="H30" s="116">
        <v>195.15</v>
      </c>
      <c r="I30" s="116">
        <v>17.41</v>
      </c>
      <c r="J30" s="116">
        <v>66.44</v>
      </c>
      <c r="K30" s="116">
        <v>76.25</v>
      </c>
      <c r="L30" s="116">
        <v>64.72</v>
      </c>
      <c r="M30" s="116">
        <v>20.225000000000001</v>
      </c>
      <c r="N30" s="116">
        <v>19.78</v>
      </c>
      <c r="O30" s="116">
        <v>67.459999999999994</v>
      </c>
      <c r="P30" s="116">
        <v>98.37</v>
      </c>
      <c r="Q30" s="116">
        <v>158.15</v>
      </c>
      <c r="R30" s="116">
        <v>164.84</v>
      </c>
      <c r="S30" s="116">
        <v>66.38</v>
      </c>
      <c r="T30" s="116">
        <v>72.95</v>
      </c>
      <c r="U30" s="116">
        <v>41.34</v>
      </c>
      <c r="V30" s="116">
        <v>107.59</v>
      </c>
      <c r="W30" s="116">
        <v>39.64</v>
      </c>
      <c r="X30" s="116">
        <v>367.86</v>
      </c>
      <c r="Y30" s="116">
        <v>40.69</v>
      </c>
      <c r="Z30" s="34"/>
      <c r="AA30" s="34"/>
      <c r="AB30" s="5"/>
      <c r="AC30" s="46"/>
      <c r="AD30" s="5"/>
      <c r="AE30" s="5"/>
      <c r="AF30" s="5"/>
      <c r="AG30" s="5"/>
      <c r="AH30" s="5"/>
      <c r="AI30" s="5"/>
    </row>
    <row r="31" spans="1:35" ht="17" customHeight="1" x14ac:dyDescent="0.2">
      <c r="A31" s="311">
        <f t="shared" si="0"/>
        <v>30</v>
      </c>
      <c r="B31" s="105">
        <v>44033</v>
      </c>
      <c r="C31" s="116">
        <v>444.28</v>
      </c>
      <c r="D31" s="116">
        <v>59.8</v>
      </c>
      <c r="E31" s="116">
        <v>164.02</v>
      </c>
      <c r="F31" s="116">
        <v>41.92</v>
      </c>
      <c r="G31" s="116">
        <v>165.81</v>
      </c>
      <c r="H31" s="116">
        <v>191.86</v>
      </c>
      <c r="I31" s="116">
        <v>16.84</v>
      </c>
      <c r="J31" s="116">
        <v>63.95</v>
      </c>
      <c r="K31" s="116">
        <v>76.78</v>
      </c>
      <c r="L31" s="116">
        <v>64.5</v>
      </c>
      <c r="M31" s="116">
        <v>21.52</v>
      </c>
      <c r="N31" s="116">
        <v>20.059999999999999</v>
      </c>
      <c r="O31" s="116">
        <v>67.67</v>
      </c>
      <c r="P31" s="116">
        <v>98.43</v>
      </c>
      <c r="Q31" s="116">
        <v>156.93</v>
      </c>
      <c r="R31" s="116">
        <v>165.3</v>
      </c>
      <c r="S31" s="116">
        <v>66.150000000000006</v>
      </c>
      <c r="T31" s="116">
        <v>72.739999999999995</v>
      </c>
      <c r="U31" s="116">
        <v>41.22</v>
      </c>
      <c r="V31" s="116">
        <v>106.56</v>
      </c>
      <c r="W31" s="116">
        <v>40.380000000000003</v>
      </c>
      <c r="X31" s="116">
        <v>369</v>
      </c>
      <c r="Y31" s="116">
        <v>40.409999999999997</v>
      </c>
      <c r="Z31" s="34"/>
      <c r="AA31" s="34"/>
      <c r="AB31" s="5"/>
      <c r="AC31" s="46"/>
      <c r="AD31" s="5"/>
      <c r="AE31" s="5"/>
      <c r="AF31" s="5"/>
      <c r="AG31" s="5"/>
      <c r="AH31" s="5"/>
      <c r="AI31" s="5"/>
    </row>
    <row r="32" spans="1:35" ht="17" customHeight="1" x14ac:dyDescent="0.2">
      <c r="A32" s="311">
        <f t="shared" si="0"/>
        <v>31</v>
      </c>
      <c r="B32" s="105">
        <v>44032</v>
      </c>
      <c r="C32" s="116">
        <v>455.27</v>
      </c>
      <c r="D32" s="116">
        <v>59.46</v>
      </c>
      <c r="E32" s="116">
        <v>159.94999999999999</v>
      </c>
      <c r="F32" s="116">
        <v>41.37</v>
      </c>
      <c r="G32" s="116">
        <v>167.73</v>
      </c>
      <c r="H32" s="116">
        <v>192.77</v>
      </c>
      <c r="I32" s="116">
        <v>16.38</v>
      </c>
      <c r="J32" s="116">
        <v>63.3</v>
      </c>
      <c r="K32" s="116">
        <v>78.08</v>
      </c>
      <c r="L32" s="116">
        <v>63.64</v>
      </c>
      <c r="M32" s="116">
        <v>21.38</v>
      </c>
      <c r="N32" s="116">
        <v>19.510000000000002</v>
      </c>
      <c r="O32" s="116">
        <v>67.42</v>
      </c>
      <c r="P32" s="116">
        <v>97.87</v>
      </c>
      <c r="Q32" s="116">
        <v>156.13</v>
      </c>
      <c r="R32" s="116">
        <v>167.04</v>
      </c>
      <c r="S32" s="116">
        <v>65.489999999999995</v>
      </c>
      <c r="T32" s="116">
        <v>73.180000000000007</v>
      </c>
      <c r="U32" s="116">
        <v>40.869999999999997</v>
      </c>
      <c r="V32" s="116">
        <v>105.31</v>
      </c>
      <c r="W32" s="116">
        <v>39.75</v>
      </c>
      <c r="X32" s="116">
        <v>370.4</v>
      </c>
      <c r="Y32" s="116">
        <v>40.46</v>
      </c>
      <c r="Z32" s="34"/>
      <c r="AA32" s="34"/>
      <c r="AB32" s="5"/>
      <c r="AC32" s="46"/>
      <c r="AD32" s="5"/>
      <c r="AE32" s="5"/>
      <c r="AF32" s="5"/>
      <c r="AG32" s="5"/>
      <c r="AH32" s="5"/>
      <c r="AI32" s="5"/>
    </row>
    <row r="33" spans="1:35" ht="17" customHeight="1" x14ac:dyDescent="0.2">
      <c r="A33" s="311">
        <f t="shared" si="0"/>
        <v>32</v>
      </c>
      <c r="B33" s="105">
        <v>44029</v>
      </c>
      <c r="C33" s="116">
        <v>432.42</v>
      </c>
      <c r="D33" s="116">
        <v>60.39</v>
      </c>
      <c r="E33" s="116">
        <v>161.88999999999999</v>
      </c>
      <c r="F33" s="116">
        <v>41.79</v>
      </c>
      <c r="G33" s="116">
        <v>155.83000000000001</v>
      </c>
      <c r="H33" s="116">
        <v>188.48</v>
      </c>
      <c r="I33" s="116">
        <v>16.920000000000002</v>
      </c>
      <c r="J33" s="116">
        <v>63.65</v>
      </c>
      <c r="K33" s="116">
        <v>77.510000000000005</v>
      </c>
      <c r="L33" s="116">
        <v>64.64</v>
      </c>
      <c r="M33" s="116">
        <v>22.17</v>
      </c>
      <c r="N33" s="116">
        <v>19.52</v>
      </c>
      <c r="O33" s="116">
        <v>68.63</v>
      </c>
      <c r="P33" s="116">
        <v>97.78</v>
      </c>
      <c r="Q33" s="116">
        <v>156.75</v>
      </c>
      <c r="R33" s="116">
        <v>165.96</v>
      </c>
      <c r="S33" s="116">
        <v>65.47</v>
      </c>
      <c r="T33" s="116">
        <v>72.650000000000006</v>
      </c>
      <c r="U33" s="116">
        <v>41.54</v>
      </c>
      <c r="V33" s="34">
        <v>106.71</v>
      </c>
      <c r="W33" s="34">
        <v>40.01</v>
      </c>
      <c r="X33" s="34">
        <v>355.8</v>
      </c>
      <c r="Y33" s="34">
        <v>41.42</v>
      </c>
      <c r="Z33" s="34"/>
      <c r="AA33" s="34"/>
      <c r="AB33" s="5"/>
      <c r="AC33" s="46"/>
      <c r="AD33" s="5"/>
      <c r="AE33" s="5"/>
      <c r="AF33" s="5"/>
      <c r="AG33" s="5"/>
      <c r="AH33" s="5"/>
      <c r="AI33" s="5"/>
    </row>
    <row r="34" spans="1:35" ht="17" customHeight="1" x14ac:dyDescent="0.2">
      <c r="A34" s="311">
        <f t="shared" si="0"/>
        <v>33</v>
      </c>
      <c r="B34" s="105">
        <v>44028</v>
      </c>
      <c r="C34" s="116">
        <v>426.29</v>
      </c>
      <c r="D34" s="116">
        <v>59.32</v>
      </c>
      <c r="E34" s="116">
        <v>158.29</v>
      </c>
      <c r="F34" s="116">
        <v>41.59</v>
      </c>
      <c r="G34" s="116">
        <v>151.87</v>
      </c>
      <c r="H34" s="116">
        <v>188.92</v>
      </c>
      <c r="I34" s="116">
        <v>16.84</v>
      </c>
      <c r="J34" s="116">
        <v>64.55</v>
      </c>
      <c r="K34" s="116">
        <v>76.64</v>
      </c>
      <c r="L34" s="116">
        <v>64.69</v>
      </c>
      <c r="M34" s="116">
        <v>21.35</v>
      </c>
      <c r="N34" s="116">
        <v>19.3</v>
      </c>
      <c r="O34" s="116">
        <v>68.239999999999995</v>
      </c>
      <c r="P34" s="116">
        <v>96.38</v>
      </c>
      <c r="Q34" s="116">
        <v>158.37</v>
      </c>
      <c r="R34" s="116">
        <v>165</v>
      </c>
      <c r="S34" s="116">
        <v>64.540000000000006</v>
      </c>
      <c r="T34" s="116">
        <v>71.27</v>
      </c>
      <c r="U34" s="116">
        <v>41.48</v>
      </c>
      <c r="V34" s="116">
        <v>106.08</v>
      </c>
      <c r="W34" s="116">
        <v>40.56</v>
      </c>
      <c r="X34" s="116">
        <v>351.32</v>
      </c>
      <c r="Y34" s="116">
        <v>41.35</v>
      </c>
      <c r="Z34" s="34"/>
      <c r="AA34" s="34"/>
      <c r="AB34" s="5"/>
      <c r="AC34" s="46"/>
      <c r="AD34" s="5"/>
      <c r="AE34" s="5"/>
      <c r="AF34" s="5"/>
      <c r="AG34" s="5"/>
      <c r="AH34" s="5"/>
      <c r="AI34" s="5"/>
    </row>
    <row r="35" spans="1:35" ht="17" customHeight="1" x14ac:dyDescent="0.2">
      <c r="A35" s="311">
        <f t="shared" ref="A35:A61" si="1">A34+1</f>
        <v>34</v>
      </c>
      <c r="B35" s="105">
        <v>44027</v>
      </c>
      <c r="C35" s="116">
        <v>433.01</v>
      </c>
      <c r="D35" s="116">
        <v>59.27</v>
      </c>
      <c r="E35" s="116">
        <v>157.63999999999999</v>
      </c>
      <c r="F35" s="116">
        <v>41.95</v>
      </c>
      <c r="G35" s="116">
        <v>150.82</v>
      </c>
      <c r="H35" s="116">
        <v>189.43</v>
      </c>
      <c r="I35" s="116">
        <v>16.920000000000002</v>
      </c>
      <c r="J35" s="116">
        <v>66.33</v>
      </c>
      <c r="K35" s="116">
        <v>76.650000000000006</v>
      </c>
      <c r="L35" s="116">
        <v>64.599999999999994</v>
      </c>
      <c r="M35" s="116">
        <v>20.85</v>
      </c>
      <c r="N35" s="116">
        <v>19.309999999999999</v>
      </c>
      <c r="O35" s="116">
        <v>68.09</v>
      </c>
      <c r="P35" s="116">
        <v>96.78</v>
      </c>
      <c r="Q35" s="116">
        <v>156.9</v>
      </c>
      <c r="R35" s="116">
        <v>165.45</v>
      </c>
      <c r="S35" s="116">
        <v>65.349999999999994</v>
      </c>
      <c r="T35" s="116">
        <v>72.290000000000006</v>
      </c>
      <c r="U35" s="116">
        <v>41</v>
      </c>
      <c r="V35" s="34">
        <v>105.88</v>
      </c>
      <c r="W35" s="34">
        <v>41.02</v>
      </c>
      <c r="X35" s="34">
        <v>351.22</v>
      </c>
      <c r="Y35" s="34">
        <v>40.68</v>
      </c>
      <c r="Z35" s="34"/>
      <c r="AA35" s="34"/>
      <c r="AB35" s="5"/>
      <c r="AC35" s="46"/>
      <c r="AD35" s="5"/>
      <c r="AE35" s="5"/>
      <c r="AF35" s="5"/>
      <c r="AG35" s="5"/>
      <c r="AH35" s="5"/>
      <c r="AI35" s="5"/>
    </row>
    <row r="36" spans="1:35" ht="17" customHeight="1" x14ac:dyDescent="0.2">
      <c r="A36" s="311">
        <f t="shared" si="1"/>
        <v>35</v>
      </c>
      <c r="B36" s="105">
        <v>44026</v>
      </c>
      <c r="C36" s="116">
        <v>433.78</v>
      </c>
      <c r="D36" s="116">
        <v>57.89</v>
      </c>
      <c r="E36" s="116">
        <v>155.94</v>
      </c>
      <c r="F36" s="116">
        <v>41.12</v>
      </c>
      <c r="G36" s="116">
        <v>153.66999999999999</v>
      </c>
      <c r="H36" s="116">
        <v>189.73</v>
      </c>
      <c r="I36" s="116">
        <v>16.510000000000002</v>
      </c>
      <c r="J36" s="116">
        <v>65.41</v>
      </c>
      <c r="K36" s="116">
        <v>77.19</v>
      </c>
      <c r="L36" s="116">
        <v>65.17</v>
      </c>
      <c r="M36" s="116">
        <v>20.97</v>
      </c>
      <c r="N36" s="116">
        <v>18.91</v>
      </c>
      <c r="O36" s="116">
        <v>68.400000000000006</v>
      </c>
      <c r="P36" s="116">
        <v>95.83</v>
      </c>
      <c r="Q36" s="116">
        <v>156.02000000000001</v>
      </c>
      <c r="R36" s="116">
        <v>163.88</v>
      </c>
      <c r="S36" s="116">
        <v>63.15</v>
      </c>
      <c r="T36" s="116">
        <v>70.42</v>
      </c>
      <c r="U36" s="116">
        <v>41.06</v>
      </c>
      <c r="V36" s="34">
        <v>107.19</v>
      </c>
      <c r="W36" s="34">
        <v>39.19</v>
      </c>
      <c r="X36" s="34">
        <v>347.57</v>
      </c>
      <c r="Y36" s="34">
        <v>40.11</v>
      </c>
      <c r="Z36" s="34"/>
      <c r="AA36" s="34"/>
      <c r="AB36" s="5"/>
      <c r="AC36" s="46"/>
      <c r="AD36" s="5"/>
      <c r="AE36" s="5"/>
      <c r="AF36" s="5"/>
      <c r="AG36" s="5"/>
      <c r="AH36" s="5"/>
      <c r="AI36" s="5"/>
    </row>
    <row r="37" spans="1:35" ht="17" customHeight="1" x14ac:dyDescent="0.2">
      <c r="A37" s="311">
        <f t="shared" si="1"/>
        <v>36</v>
      </c>
      <c r="B37" s="105">
        <v>44025</v>
      </c>
      <c r="C37" s="116">
        <v>442.47</v>
      </c>
      <c r="D37" s="116">
        <v>57.75</v>
      </c>
      <c r="E37" s="116">
        <v>153.69</v>
      </c>
      <c r="F37" s="116">
        <v>40.29</v>
      </c>
      <c r="G37" s="116">
        <v>149.08000000000001</v>
      </c>
      <c r="H37" s="116">
        <v>186.46</v>
      </c>
      <c r="I37" s="116">
        <v>16.350000000000001</v>
      </c>
      <c r="J37" s="116">
        <v>65.099999999999994</v>
      </c>
      <c r="K37" s="116">
        <v>76.680000000000007</v>
      </c>
      <c r="L37" s="116">
        <v>63.56</v>
      </c>
      <c r="M37" s="116">
        <v>20.67</v>
      </c>
      <c r="N37" s="116">
        <v>18.61</v>
      </c>
      <c r="O37" s="116">
        <v>66.95</v>
      </c>
      <c r="P37" s="116">
        <v>94.77</v>
      </c>
      <c r="Q37" s="116">
        <v>153.86000000000001</v>
      </c>
      <c r="R37" s="116">
        <v>162.08000000000001</v>
      </c>
      <c r="S37" s="116">
        <v>62.85</v>
      </c>
      <c r="T37" s="116">
        <v>70.290000000000006</v>
      </c>
      <c r="U37" s="116">
        <v>40.21</v>
      </c>
      <c r="V37" s="34">
        <v>104.68</v>
      </c>
      <c r="W37" s="34">
        <v>39.51</v>
      </c>
      <c r="X37" s="34">
        <v>344.97</v>
      </c>
      <c r="Y37" s="34">
        <v>39.58</v>
      </c>
      <c r="Z37" s="34"/>
      <c r="AA37" s="34"/>
      <c r="AB37" s="5"/>
      <c r="AC37" s="46"/>
      <c r="AD37" s="5"/>
      <c r="AE37" s="5"/>
      <c r="AF37" s="5"/>
      <c r="AG37" s="5"/>
      <c r="AH37" s="5"/>
      <c r="AI37" s="5"/>
    </row>
    <row r="38" spans="1:35" ht="17" customHeight="1" x14ac:dyDescent="0.2">
      <c r="A38" s="311">
        <f t="shared" si="1"/>
        <v>37</v>
      </c>
      <c r="B38" s="105">
        <v>44022</v>
      </c>
      <c r="C38" s="116">
        <v>466.2</v>
      </c>
      <c r="D38" s="116">
        <v>57.43</v>
      </c>
      <c r="E38" s="116">
        <v>154.27000000000001</v>
      </c>
      <c r="F38" s="116">
        <v>40.5</v>
      </c>
      <c r="G38" s="116">
        <v>152.28</v>
      </c>
      <c r="H38" s="116">
        <v>188.24</v>
      </c>
      <c r="I38" s="116">
        <v>16.559999999999999</v>
      </c>
      <c r="J38" s="116">
        <v>64.36</v>
      </c>
      <c r="K38" s="116">
        <v>76.319999999999993</v>
      </c>
      <c r="L38" s="116">
        <v>63.55</v>
      </c>
      <c r="M38" s="116">
        <v>21</v>
      </c>
      <c r="N38" s="116">
        <v>18.7</v>
      </c>
      <c r="O38" s="116">
        <v>67.19</v>
      </c>
      <c r="P38" s="116">
        <v>97.64</v>
      </c>
      <c r="Q38" s="116">
        <v>156.44</v>
      </c>
      <c r="R38" s="116">
        <v>163.36000000000001</v>
      </c>
      <c r="S38" s="116">
        <v>64.709999999999994</v>
      </c>
      <c r="T38" s="116">
        <v>71.510000000000005</v>
      </c>
      <c r="U38" s="116">
        <v>40.270000000000003</v>
      </c>
      <c r="V38" s="116">
        <v>105.18</v>
      </c>
      <c r="W38" s="116">
        <v>38.14</v>
      </c>
      <c r="X38" s="116">
        <v>359.73</v>
      </c>
      <c r="Y38" s="116">
        <v>40.119999999999997</v>
      </c>
      <c r="Z38" s="34"/>
      <c r="AA38" s="34"/>
      <c r="AB38" s="5"/>
      <c r="AC38" s="46"/>
      <c r="AD38" s="5"/>
      <c r="AE38" s="5"/>
      <c r="AF38" s="5"/>
      <c r="AG38" s="5"/>
      <c r="AH38" s="5"/>
      <c r="AI38" s="5"/>
    </row>
    <row r="39" spans="1:35" ht="17" customHeight="1" x14ac:dyDescent="0.2">
      <c r="A39" s="311">
        <f t="shared" si="1"/>
        <v>38</v>
      </c>
      <c r="B39" s="105">
        <v>44021</v>
      </c>
      <c r="C39" s="116">
        <v>460.84</v>
      </c>
      <c r="D39" s="116">
        <v>58.11</v>
      </c>
      <c r="E39" s="116">
        <v>151.46</v>
      </c>
      <c r="F39" s="116">
        <v>38.380000000000003</v>
      </c>
      <c r="G39" s="116">
        <v>152.68</v>
      </c>
      <c r="H39" s="116">
        <v>189.74</v>
      </c>
      <c r="I39" s="116">
        <v>16.28</v>
      </c>
      <c r="J39" s="116">
        <v>63.65</v>
      </c>
      <c r="K39" s="116">
        <v>74.709999999999994</v>
      </c>
      <c r="L39" s="116">
        <v>62.55</v>
      </c>
      <c r="M39" s="116">
        <v>20.85</v>
      </c>
      <c r="N39" s="116">
        <v>18.47</v>
      </c>
      <c r="O39" s="116">
        <v>65.900000000000006</v>
      </c>
      <c r="P39" s="116">
        <v>99.83</v>
      </c>
      <c r="Q39" s="116">
        <v>153.12</v>
      </c>
      <c r="R39" s="116">
        <v>166.45</v>
      </c>
      <c r="S39" s="116">
        <v>63.45</v>
      </c>
      <c r="T39" s="116">
        <v>71.95</v>
      </c>
      <c r="U39" s="116">
        <v>38.6</v>
      </c>
      <c r="V39" s="34">
        <v>103.39</v>
      </c>
      <c r="W39" s="34">
        <v>38.1</v>
      </c>
      <c r="X39" s="34">
        <v>361.29</v>
      </c>
      <c r="Y39" s="34">
        <v>39.01</v>
      </c>
      <c r="Z39" s="34"/>
      <c r="AA39" s="34"/>
      <c r="AB39" s="5"/>
      <c r="AC39" s="46"/>
      <c r="AD39" s="5"/>
      <c r="AE39" s="5"/>
      <c r="AF39" s="5"/>
      <c r="AG39" s="5"/>
      <c r="AH39" s="5"/>
      <c r="AI39" s="5"/>
    </row>
    <row r="40" spans="1:35" ht="17" customHeight="1" x14ac:dyDescent="0.2">
      <c r="A40" s="311">
        <f t="shared" si="1"/>
        <v>39</v>
      </c>
      <c r="B40" s="105">
        <v>44020</v>
      </c>
      <c r="C40" s="116">
        <v>457.68</v>
      </c>
      <c r="D40" s="116">
        <v>59.56</v>
      </c>
      <c r="E40" s="116">
        <v>149.58000000000001</v>
      </c>
      <c r="F40" s="116">
        <v>39.549999999999997</v>
      </c>
      <c r="G40" s="116">
        <v>149.69</v>
      </c>
      <c r="H40" s="116">
        <v>186.53</v>
      </c>
      <c r="I40" s="116">
        <v>16.5</v>
      </c>
      <c r="J40" s="116">
        <v>66.03</v>
      </c>
      <c r="K40" s="116">
        <v>75.61</v>
      </c>
      <c r="L40" s="116">
        <v>62.94</v>
      </c>
      <c r="M40" s="116">
        <v>21.16</v>
      </c>
      <c r="N40" s="116">
        <v>18.690000000000001</v>
      </c>
      <c r="O40" s="116">
        <v>66.61</v>
      </c>
      <c r="P40" s="116">
        <v>99.14</v>
      </c>
      <c r="Q40" s="116">
        <v>156.62</v>
      </c>
      <c r="R40" s="116">
        <v>169.13</v>
      </c>
      <c r="S40" s="116">
        <v>65.88</v>
      </c>
      <c r="T40" s="116">
        <v>72.19</v>
      </c>
      <c r="U40" s="116">
        <v>39.869999999999997</v>
      </c>
      <c r="V40" s="34">
        <v>104.71</v>
      </c>
      <c r="W40" s="34">
        <v>39.42</v>
      </c>
      <c r="X40" s="34">
        <v>355.04</v>
      </c>
      <c r="Y40" s="34">
        <v>42.29</v>
      </c>
      <c r="Z40" s="34"/>
      <c r="AA40" s="34"/>
      <c r="AB40" s="5"/>
      <c r="AC40" s="46"/>
      <c r="AD40" s="5"/>
      <c r="AE40" s="5"/>
      <c r="AF40" s="5"/>
      <c r="AG40" s="5"/>
      <c r="AH40" s="5"/>
      <c r="AI40" s="5"/>
    </row>
    <row r="41" spans="1:35" ht="17" customHeight="1" x14ac:dyDescent="0.2">
      <c r="A41" s="311">
        <f t="shared" si="1"/>
        <v>40</v>
      </c>
      <c r="B41" s="105">
        <v>44019</v>
      </c>
      <c r="C41" s="116">
        <v>449.36</v>
      </c>
      <c r="D41" s="116">
        <v>60.29</v>
      </c>
      <c r="E41" s="116">
        <v>149.97</v>
      </c>
      <c r="F41" s="116">
        <v>39.630000000000003</v>
      </c>
      <c r="G41" s="116">
        <v>150.08000000000001</v>
      </c>
      <c r="H41" s="116">
        <v>187.82</v>
      </c>
      <c r="I41" s="116">
        <v>16.61</v>
      </c>
      <c r="J41" s="116">
        <v>67.150000000000006</v>
      </c>
      <c r="K41" s="116">
        <v>76.42</v>
      </c>
      <c r="L41" s="116">
        <v>62.98</v>
      </c>
      <c r="M41" s="116">
        <v>21</v>
      </c>
      <c r="N41" s="116">
        <v>18.77</v>
      </c>
      <c r="O41" s="116">
        <v>66.61</v>
      </c>
      <c r="P41" s="116">
        <v>99.88</v>
      </c>
      <c r="Q41" s="116">
        <v>158.5</v>
      </c>
      <c r="R41" s="116">
        <v>166.75</v>
      </c>
      <c r="S41" s="116">
        <v>65.819999999999993</v>
      </c>
      <c r="T41" s="116">
        <v>71</v>
      </c>
      <c r="U41" s="116">
        <v>39.94</v>
      </c>
      <c r="V41" s="34">
        <v>106.05</v>
      </c>
      <c r="W41" s="34">
        <v>40.14</v>
      </c>
      <c r="X41" s="34">
        <v>352.52</v>
      </c>
      <c r="Y41" s="34">
        <v>42.22</v>
      </c>
      <c r="Z41" s="34"/>
      <c r="AA41" s="34"/>
      <c r="AB41" s="5"/>
      <c r="AC41" s="46"/>
      <c r="AD41" s="5"/>
      <c r="AE41" s="5"/>
      <c r="AF41" s="5"/>
      <c r="AG41" s="5"/>
      <c r="AH41" s="5"/>
      <c r="AI41" s="5"/>
    </row>
    <row r="42" spans="1:35" ht="17" customHeight="1" x14ac:dyDescent="0.2">
      <c r="A42" s="311">
        <f t="shared" si="1"/>
        <v>41</v>
      </c>
      <c r="B42" s="105">
        <v>44018</v>
      </c>
      <c r="C42" s="116">
        <v>452.59</v>
      </c>
      <c r="D42" s="116">
        <v>60.19</v>
      </c>
      <c r="E42" s="116">
        <v>150.93</v>
      </c>
      <c r="F42" s="116">
        <v>40.71</v>
      </c>
      <c r="G42" s="116">
        <v>150.38</v>
      </c>
      <c r="H42" s="116">
        <v>187.14</v>
      </c>
      <c r="I42" s="116">
        <v>16.84</v>
      </c>
      <c r="J42" s="116">
        <v>69.02</v>
      </c>
      <c r="K42" s="116">
        <v>76.760000000000005</v>
      </c>
      <c r="L42" s="116">
        <v>62.19</v>
      </c>
      <c r="M42" s="116">
        <v>20.76</v>
      </c>
      <c r="N42" s="116">
        <v>19.059999999999999</v>
      </c>
      <c r="O42" s="116">
        <v>66.2</v>
      </c>
      <c r="P42" s="116">
        <v>101.82</v>
      </c>
      <c r="Q42" s="116">
        <v>158.66999999999999</v>
      </c>
      <c r="R42" s="116">
        <v>166.89</v>
      </c>
      <c r="S42" s="116">
        <v>67.08</v>
      </c>
      <c r="T42" s="116">
        <v>70.25</v>
      </c>
      <c r="U42" s="116">
        <v>39.6</v>
      </c>
      <c r="V42" s="34">
        <v>105.87</v>
      </c>
      <c r="W42" s="34">
        <v>41.61</v>
      </c>
      <c r="X42" s="34">
        <v>352.47</v>
      </c>
      <c r="Y42" s="34">
        <v>43.16</v>
      </c>
      <c r="Z42" s="34"/>
      <c r="AA42" s="34"/>
      <c r="AB42" s="5"/>
      <c r="AC42" s="46"/>
      <c r="AD42" s="5"/>
      <c r="AE42" s="5"/>
      <c r="AF42" s="5"/>
      <c r="AG42" s="5"/>
      <c r="AH42" s="5"/>
      <c r="AI42" s="5"/>
    </row>
    <row r="43" spans="1:35" ht="17" customHeight="1" x14ac:dyDescent="0.2">
      <c r="A43" s="311">
        <f t="shared" si="1"/>
        <v>42</v>
      </c>
      <c r="B43" s="105">
        <v>44014</v>
      </c>
      <c r="C43" s="116">
        <v>442.95</v>
      </c>
      <c r="D43" s="116">
        <v>59.14</v>
      </c>
      <c r="E43" s="116">
        <v>149.72</v>
      </c>
      <c r="F43" s="116">
        <v>41.17</v>
      </c>
      <c r="G43" s="116">
        <v>150.06</v>
      </c>
      <c r="H43" s="116">
        <v>189.48</v>
      </c>
      <c r="I43" s="116">
        <v>16.87</v>
      </c>
      <c r="J43" s="116">
        <v>67.510000000000005</v>
      </c>
      <c r="K43" s="116">
        <v>76.349999999999994</v>
      </c>
      <c r="L43" s="116">
        <v>61.48</v>
      </c>
      <c r="M43" s="116">
        <v>20.75</v>
      </c>
      <c r="N43" s="116">
        <v>19.14</v>
      </c>
      <c r="O43" s="116">
        <v>66.31</v>
      </c>
      <c r="P43" s="116">
        <v>100.73</v>
      </c>
      <c r="Q43" s="116">
        <v>157.55000000000001</v>
      </c>
      <c r="R43" s="116">
        <v>163.87</v>
      </c>
      <c r="S43" s="116">
        <v>68.989999999999995</v>
      </c>
      <c r="T43" s="116">
        <v>70.180000000000007</v>
      </c>
      <c r="U43" s="116">
        <v>39.4</v>
      </c>
      <c r="V43" s="34">
        <v>105.02</v>
      </c>
      <c r="W43" s="34">
        <v>41.33</v>
      </c>
      <c r="X43" s="34">
        <v>355.22</v>
      </c>
      <c r="Y43" s="34">
        <v>41.98</v>
      </c>
      <c r="Z43" s="34"/>
      <c r="AA43" s="34"/>
      <c r="AB43" s="5"/>
      <c r="AC43" s="46"/>
      <c r="AD43" s="5"/>
      <c r="AE43" s="5"/>
      <c r="AF43" s="5"/>
      <c r="AG43" s="5"/>
      <c r="AH43" s="5"/>
      <c r="AI43" s="5"/>
    </row>
    <row r="44" spans="1:35" ht="17" customHeight="1" x14ac:dyDescent="0.2">
      <c r="A44" s="311">
        <f t="shared" si="1"/>
        <v>43</v>
      </c>
      <c r="B44" s="105">
        <v>44013</v>
      </c>
      <c r="C44" s="116">
        <v>439.81</v>
      </c>
      <c r="D44" s="116">
        <v>59.43</v>
      </c>
      <c r="E44" s="116">
        <v>150.01</v>
      </c>
      <c r="F44" s="116">
        <v>41.66</v>
      </c>
      <c r="G44" s="116">
        <v>149.38</v>
      </c>
      <c r="H44" s="116">
        <v>190.9</v>
      </c>
      <c r="I44" s="116">
        <v>17.32</v>
      </c>
      <c r="J44" s="116">
        <v>65.75</v>
      </c>
      <c r="K44" s="116">
        <v>76.06</v>
      </c>
      <c r="L44" s="116">
        <v>60.43</v>
      </c>
      <c r="M44" s="116">
        <v>20.56</v>
      </c>
      <c r="N44" s="116">
        <v>19.13</v>
      </c>
      <c r="O44" s="116">
        <v>65.930000000000007</v>
      </c>
      <c r="P44" s="116">
        <v>99.71</v>
      </c>
      <c r="Q44" s="116">
        <v>154.88999999999999</v>
      </c>
      <c r="R44" s="116">
        <v>163.30000000000001</v>
      </c>
      <c r="S44" s="116">
        <v>68.63</v>
      </c>
      <c r="T44" s="116">
        <v>70.39</v>
      </c>
      <c r="U44" s="116">
        <v>39.24</v>
      </c>
      <c r="V44" s="34">
        <v>105.22</v>
      </c>
      <c r="W44" s="34">
        <v>40.43</v>
      </c>
      <c r="X44" s="34">
        <v>350.32</v>
      </c>
      <c r="Y44" s="34">
        <v>40.880000000000003</v>
      </c>
      <c r="Z44" s="34"/>
      <c r="AA44" s="34"/>
      <c r="AB44" s="5"/>
      <c r="AC44" s="46"/>
      <c r="AD44" s="5"/>
      <c r="AE44" s="5"/>
      <c r="AF44" s="5"/>
      <c r="AG44" s="5"/>
      <c r="AH44" s="5"/>
      <c r="AI44" s="5"/>
    </row>
    <row r="45" spans="1:35" ht="17" customHeight="1" x14ac:dyDescent="0.2">
      <c r="A45" s="311">
        <f t="shared" si="1"/>
        <v>44</v>
      </c>
      <c r="B45" s="105">
        <v>44012</v>
      </c>
      <c r="C45" s="116">
        <v>435.31</v>
      </c>
      <c r="D45" s="116">
        <v>58.8</v>
      </c>
      <c r="E45" s="116">
        <v>149.52000000000001</v>
      </c>
      <c r="F45" s="116">
        <v>41.39</v>
      </c>
      <c r="G45" s="116">
        <v>147.91</v>
      </c>
      <c r="H45" s="116">
        <v>190.51</v>
      </c>
      <c r="I45" s="116">
        <v>18.14</v>
      </c>
      <c r="J45" s="116">
        <v>67.48</v>
      </c>
      <c r="K45" s="116">
        <v>76.94</v>
      </c>
      <c r="L45" s="116">
        <v>61.65</v>
      </c>
      <c r="M45" s="116">
        <v>20.82</v>
      </c>
      <c r="N45" s="116">
        <v>19.420000000000002</v>
      </c>
      <c r="O45" s="116">
        <v>66.06</v>
      </c>
      <c r="P45" s="116">
        <v>100.78</v>
      </c>
      <c r="Q45" s="116">
        <v>154.99</v>
      </c>
      <c r="R45" s="116">
        <v>164.18</v>
      </c>
      <c r="S45" s="116">
        <v>68.489999999999995</v>
      </c>
      <c r="T45" s="116">
        <v>70.45</v>
      </c>
      <c r="U45" s="116">
        <v>39.25</v>
      </c>
      <c r="V45" s="34">
        <v>105.81</v>
      </c>
      <c r="W45" s="34">
        <v>41.2</v>
      </c>
      <c r="X45" s="34">
        <v>346.88</v>
      </c>
      <c r="Y45" s="34">
        <v>42.39</v>
      </c>
      <c r="Z45" s="34"/>
      <c r="AA45" s="34"/>
      <c r="AB45" s="5"/>
      <c r="AC45" s="46"/>
      <c r="AD45" s="5"/>
      <c r="AE45" s="5"/>
      <c r="AF45" s="5"/>
      <c r="AG45" s="5"/>
      <c r="AH45" s="5"/>
      <c r="AI45" s="5"/>
    </row>
    <row r="46" spans="1:35" ht="17" customHeight="1" x14ac:dyDescent="0.2">
      <c r="A46" s="311">
        <f t="shared" si="1"/>
        <v>45</v>
      </c>
      <c r="B46" s="105">
        <v>44011</v>
      </c>
      <c r="C46" s="116">
        <v>424.2</v>
      </c>
      <c r="D46" s="116">
        <v>57.8</v>
      </c>
      <c r="E46" s="116">
        <v>148.38999999999999</v>
      </c>
      <c r="F46" s="116">
        <v>41.81</v>
      </c>
      <c r="G46" s="116">
        <v>144.82</v>
      </c>
      <c r="H46" s="116">
        <v>190.02</v>
      </c>
      <c r="I46" s="116">
        <v>17.7</v>
      </c>
      <c r="J46" s="116">
        <v>66.260000000000005</v>
      </c>
      <c r="K46" s="116">
        <v>74.56</v>
      </c>
      <c r="L46" s="116">
        <v>60.74</v>
      </c>
      <c r="M46" s="116">
        <v>20.49</v>
      </c>
      <c r="N46" s="116">
        <v>19.45</v>
      </c>
      <c r="O46" s="116">
        <v>65.08</v>
      </c>
      <c r="P46" s="116">
        <v>98.13</v>
      </c>
      <c r="Q46" s="116">
        <v>151.66999999999999</v>
      </c>
      <c r="R46" s="116">
        <v>162.72</v>
      </c>
      <c r="S46" s="116">
        <v>68.209999999999994</v>
      </c>
      <c r="T46" s="116">
        <v>71.150000000000006</v>
      </c>
      <c r="U46" s="116">
        <v>39.229999999999997</v>
      </c>
      <c r="V46" s="34">
        <v>105.08</v>
      </c>
      <c r="W46" s="34">
        <v>41.1</v>
      </c>
      <c r="X46" s="34">
        <v>339.86</v>
      </c>
      <c r="Y46" s="34">
        <v>42.32</v>
      </c>
      <c r="Z46" s="34"/>
      <c r="AA46" s="34"/>
      <c r="AB46" s="5"/>
      <c r="AC46" s="46"/>
      <c r="AD46" s="5"/>
      <c r="AE46" s="5"/>
      <c r="AF46" s="5"/>
      <c r="AG46" s="5"/>
      <c r="AH46" s="5"/>
      <c r="AI46" s="5"/>
    </row>
    <row r="47" spans="1:35" ht="17" customHeight="1" x14ac:dyDescent="0.2">
      <c r="A47" s="311">
        <f t="shared" si="1"/>
        <v>46</v>
      </c>
      <c r="B47" s="105">
        <v>44008</v>
      </c>
      <c r="C47" s="116">
        <v>426.92</v>
      </c>
      <c r="D47" s="116">
        <v>57.54</v>
      </c>
      <c r="E47" s="116">
        <v>142.6</v>
      </c>
      <c r="F47" s="116">
        <v>40.56</v>
      </c>
      <c r="G47" s="116">
        <v>142.77000000000001</v>
      </c>
      <c r="H47" s="116">
        <v>189.39</v>
      </c>
      <c r="I47" s="116">
        <v>16.829999999999998</v>
      </c>
      <c r="J47" s="116">
        <v>65.209999999999994</v>
      </c>
      <c r="K47" s="116">
        <v>74.569999999999993</v>
      </c>
      <c r="L47" s="116">
        <v>59.21</v>
      </c>
      <c r="M47" s="116">
        <v>20.32</v>
      </c>
      <c r="N47" s="116">
        <v>18.23</v>
      </c>
      <c r="O47" s="116">
        <v>63.86</v>
      </c>
      <c r="P47" s="116">
        <v>97.56</v>
      </c>
      <c r="Q47" s="116">
        <v>147.02000000000001</v>
      </c>
      <c r="R47" s="116">
        <v>162.83000000000001</v>
      </c>
      <c r="S47" s="116">
        <v>65.08</v>
      </c>
      <c r="T47" s="116">
        <v>69.430000000000007</v>
      </c>
      <c r="U47" s="116">
        <v>38.19</v>
      </c>
      <c r="V47" s="34">
        <v>103.01</v>
      </c>
      <c r="W47" s="34">
        <v>39.79</v>
      </c>
      <c r="X47" s="34">
        <v>340.79</v>
      </c>
      <c r="Y47" s="34">
        <v>41.17</v>
      </c>
      <c r="Z47" s="34"/>
      <c r="AA47" s="34"/>
      <c r="AB47" s="5"/>
      <c r="AC47" s="46"/>
      <c r="AD47" s="5"/>
      <c r="AE47" s="5"/>
      <c r="AF47" s="5"/>
      <c r="AG47" s="5"/>
      <c r="AH47" s="5"/>
      <c r="AI47" s="5"/>
    </row>
    <row r="48" spans="1:35" ht="17" customHeight="1" x14ac:dyDescent="0.2">
      <c r="A48" s="311">
        <f t="shared" si="1"/>
        <v>47</v>
      </c>
      <c r="B48" s="105">
        <v>44007</v>
      </c>
      <c r="C48" s="116">
        <v>436.95</v>
      </c>
      <c r="D48" s="116">
        <v>58.18</v>
      </c>
      <c r="E48" s="116">
        <v>146.62</v>
      </c>
      <c r="F48" s="116">
        <v>41.75</v>
      </c>
      <c r="G48" s="116">
        <v>140.88999999999999</v>
      </c>
      <c r="H48" s="116">
        <v>190.67</v>
      </c>
      <c r="I48" s="116">
        <v>16.88</v>
      </c>
      <c r="J48" s="116">
        <v>68.92</v>
      </c>
      <c r="K48" s="116">
        <v>75.489999999999995</v>
      </c>
      <c r="L48" s="116">
        <v>60.33</v>
      </c>
      <c r="M48" s="116">
        <v>20.12</v>
      </c>
      <c r="N48" s="116">
        <v>18.579999999999998</v>
      </c>
      <c r="O48" s="116">
        <v>65.510000000000005</v>
      </c>
      <c r="P48" s="116">
        <v>100.39</v>
      </c>
      <c r="Q48" s="116">
        <v>151.83000000000001</v>
      </c>
      <c r="R48" s="116">
        <v>162.86000000000001</v>
      </c>
      <c r="S48" s="116">
        <v>66.03</v>
      </c>
      <c r="T48" s="116">
        <v>70.819999999999993</v>
      </c>
      <c r="U48" s="116">
        <v>39.659999999999997</v>
      </c>
      <c r="V48" s="34">
        <v>105.74</v>
      </c>
      <c r="W48" s="34">
        <v>39.630000000000003</v>
      </c>
      <c r="X48" s="34">
        <v>340.32</v>
      </c>
      <c r="Y48" s="34">
        <v>42.04</v>
      </c>
      <c r="Z48" s="34"/>
      <c r="AA48" s="34"/>
      <c r="AB48" s="5"/>
      <c r="AC48" s="46"/>
      <c r="AD48" s="5"/>
      <c r="AE48" s="5"/>
      <c r="AF48" s="5"/>
      <c r="AG48" s="5"/>
      <c r="AH48" s="5"/>
      <c r="AI48" s="5"/>
    </row>
    <row r="49" spans="1:35" ht="17" customHeight="1" x14ac:dyDescent="0.2">
      <c r="A49" s="311">
        <f t="shared" si="1"/>
        <v>48</v>
      </c>
      <c r="B49" s="105">
        <v>44006</v>
      </c>
      <c r="C49" s="116">
        <v>431.68</v>
      </c>
      <c r="D49" s="116">
        <v>57.76</v>
      </c>
      <c r="E49" s="116">
        <v>149.22999999999999</v>
      </c>
      <c r="F49" s="116">
        <v>41.97</v>
      </c>
      <c r="G49" s="116">
        <v>142.16999999999999</v>
      </c>
      <c r="H49" s="116">
        <v>191.85</v>
      </c>
      <c r="I49" s="116">
        <v>16.89</v>
      </c>
      <c r="J49" s="116">
        <v>67.94</v>
      </c>
      <c r="K49" s="116">
        <v>75.930000000000007</v>
      </c>
      <c r="L49" s="116">
        <v>60.29</v>
      </c>
      <c r="M49" s="116">
        <v>20.23</v>
      </c>
      <c r="N49" s="116">
        <v>18.5</v>
      </c>
      <c r="O49" s="116">
        <v>64.88</v>
      </c>
      <c r="P49" s="116">
        <v>101.23</v>
      </c>
      <c r="Q49" s="116">
        <v>150.29</v>
      </c>
      <c r="R49" s="116">
        <v>157.03</v>
      </c>
      <c r="S49" s="116">
        <v>65.39</v>
      </c>
      <c r="T49" s="116">
        <v>70.05</v>
      </c>
      <c r="U49" s="116">
        <v>39.43</v>
      </c>
      <c r="V49" s="34">
        <v>106.24</v>
      </c>
      <c r="W49" s="34">
        <v>39.28</v>
      </c>
      <c r="X49" s="34">
        <v>338.47</v>
      </c>
      <c r="Y49" s="34">
        <v>41.17</v>
      </c>
      <c r="Z49" s="34"/>
      <c r="AA49" s="34"/>
      <c r="AB49" s="5"/>
      <c r="AC49" s="46"/>
      <c r="AD49" s="5"/>
      <c r="AE49" s="5"/>
      <c r="AF49" s="5"/>
      <c r="AG49" s="5"/>
      <c r="AH49" s="5"/>
      <c r="AI49" s="5"/>
    </row>
    <row r="50" spans="1:35" ht="17" customHeight="1" x14ac:dyDescent="0.2">
      <c r="A50" s="311">
        <f t="shared" si="1"/>
        <v>49</v>
      </c>
      <c r="B50" s="105">
        <v>44005</v>
      </c>
      <c r="C50" s="116">
        <v>440.55</v>
      </c>
      <c r="D50" s="116">
        <v>58.38</v>
      </c>
      <c r="E50" s="116">
        <v>152.47</v>
      </c>
      <c r="F50" s="116">
        <v>43.24</v>
      </c>
      <c r="G50" s="116">
        <v>142.72</v>
      </c>
      <c r="H50" s="116">
        <v>189.97</v>
      </c>
      <c r="I50" s="116">
        <v>17.010000000000002</v>
      </c>
      <c r="J50" s="116">
        <v>67.23</v>
      </c>
      <c r="K50" s="116">
        <v>75.05</v>
      </c>
      <c r="L50" s="116">
        <v>61</v>
      </c>
      <c r="M50" s="116">
        <v>20.48</v>
      </c>
      <c r="N50" s="116">
        <v>19.11</v>
      </c>
      <c r="O50" s="116">
        <v>66.319999999999993</v>
      </c>
      <c r="P50" s="116">
        <v>104.34</v>
      </c>
      <c r="Q50" s="116">
        <v>150.88999999999999</v>
      </c>
      <c r="R50" s="116">
        <v>159.34</v>
      </c>
      <c r="S50" s="116">
        <v>67.63</v>
      </c>
      <c r="T50" s="116">
        <v>68.239999999999995</v>
      </c>
      <c r="U50" s="116">
        <v>40.340000000000003</v>
      </c>
      <c r="V50" s="34">
        <v>106.44</v>
      </c>
      <c r="W50" s="34">
        <v>40.520000000000003</v>
      </c>
      <c r="X50" s="34">
        <v>334.47</v>
      </c>
      <c r="Y50" s="34">
        <v>42.81</v>
      </c>
      <c r="Z50" s="34"/>
      <c r="AA50" s="34"/>
      <c r="AB50" s="5"/>
      <c r="AC50" s="46"/>
      <c r="AD50" s="5"/>
      <c r="AE50" s="5"/>
      <c r="AF50" s="5"/>
      <c r="AG50" s="5"/>
      <c r="AH50" s="5"/>
      <c r="AI50" s="5"/>
    </row>
    <row r="51" spans="1:35" ht="17" customHeight="1" x14ac:dyDescent="0.2">
      <c r="A51" s="311">
        <f t="shared" si="1"/>
        <v>50</v>
      </c>
      <c r="B51" s="105">
        <v>44004</v>
      </c>
      <c r="C51" s="116">
        <v>438.64</v>
      </c>
      <c r="D51" s="116">
        <v>57.56</v>
      </c>
      <c r="E51" s="116">
        <v>152.26</v>
      </c>
      <c r="F51" s="116">
        <v>43.62</v>
      </c>
      <c r="G51" s="116">
        <v>144.84</v>
      </c>
      <c r="H51" s="116">
        <v>192.14</v>
      </c>
      <c r="I51" s="116">
        <v>17.47</v>
      </c>
      <c r="J51" s="116">
        <v>66.48</v>
      </c>
      <c r="K51" s="116">
        <v>75.67</v>
      </c>
      <c r="L51" s="116">
        <v>61.52</v>
      </c>
      <c r="M51" s="116">
        <v>20.375</v>
      </c>
      <c r="N51" s="116">
        <v>19.43</v>
      </c>
      <c r="O51" s="116">
        <v>66.7</v>
      </c>
      <c r="P51" s="116">
        <v>104.82</v>
      </c>
      <c r="Q51" s="116">
        <v>152.72</v>
      </c>
      <c r="R51" s="116">
        <v>160.44999999999999</v>
      </c>
      <c r="S51" s="116">
        <v>68.23</v>
      </c>
      <c r="T51" s="116">
        <v>68.47</v>
      </c>
      <c r="U51" s="116">
        <v>40.049999999999997</v>
      </c>
      <c r="V51" s="34">
        <v>108.95</v>
      </c>
      <c r="W51" s="34">
        <v>40.520000000000003</v>
      </c>
      <c r="X51" s="34">
        <v>338.3</v>
      </c>
      <c r="Y51" s="34">
        <v>43.24</v>
      </c>
      <c r="Z51" s="34"/>
      <c r="AA51" s="34"/>
      <c r="AB51" s="5"/>
      <c r="AC51" s="46"/>
      <c r="AD51" s="5"/>
      <c r="AE51" s="5"/>
      <c r="AF51" s="5"/>
      <c r="AG51" s="5"/>
      <c r="AH51" s="5"/>
      <c r="AI51" s="5"/>
    </row>
    <row r="52" spans="1:35" ht="17" customHeight="1" x14ac:dyDescent="0.2">
      <c r="A52" s="311">
        <f t="shared" si="1"/>
        <v>51</v>
      </c>
      <c r="B52" s="105">
        <v>44001</v>
      </c>
      <c r="C52" s="116">
        <v>428.01</v>
      </c>
      <c r="D52" s="116">
        <v>56.41</v>
      </c>
      <c r="E52" s="116">
        <v>155.69999999999999</v>
      </c>
      <c r="F52" s="116">
        <v>43.84</v>
      </c>
      <c r="G52" s="116">
        <v>144.6</v>
      </c>
      <c r="H52" s="116">
        <v>188.78</v>
      </c>
      <c r="I52" s="116">
        <v>16.510000000000002</v>
      </c>
      <c r="J52" s="116">
        <v>65.38</v>
      </c>
      <c r="K52" s="116">
        <v>77.47</v>
      </c>
      <c r="L52" s="116">
        <v>61.58</v>
      </c>
      <c r="M52" s="116">
        <v>20.36</v>
      </c>
      <c r="N52" s="116">
        <v>19.260000000000002</v>
      </c>
      <c r="O52" s="116">
        <v>67.78</v>
      </c>
      <c r="P52" s="116">
        <v>106.44</v>
      </c>
      <c r="Q52" s="116">
        <v>154.72</v>
      </c>
      <c r="R52" s="116">
        <v>159.94</v>
      </c>
      <c r="S52" s="116">
        <v>67.16</v>
      </c>
      <c r="T52" s="116">
        <v>68.02</v>
      </c>
      <c r="U52" s="116">
        <v>40.69</v>
      </c>
      <c r="V52" s="34">
        <v>108.94</v>
      </c>
      <c r="W52" s="34">
        <v>39.9</v>
      </c>
      <c r="X52" s="34">
        <v>333.21</v>
      </c>
      <c r="Y52" s="34">
        <v>44.13</v>
      </c>
      <c r="Z52" s="34"/>
      <c r="AA52" s="34"/>
      <c r="AB52" s="5"/>
      <c r="AC52" s="46"/>
      <c r="AD52" s="5"/>
      <c r="AE52" s="5"/>
      <c r="AF52" s="5"/>
      <c r="AG52" s="5"/>
      <c r="AH52" s="5"/>
      <c r="AI52" s="5"/>
    </row>
    <row r="53" spans="1:35" ht="17" customHeight="1" x14ac:dyDescent="0.2">
      <c r="A53" s="311">
        <f t="shared" si="1"/>
        <v>52</v>
      </c>
      <c r="B53" s="105">
        <v>44000</v>
      </c>
      <c r="C53" s="116">
        <v>420.46</v>
      </c>
      <c r="D53" s="116">
        <v>55.97</v>
      </c>
      <c r="E53" s="116">
        <v>154.07499999999999</v>
      </c>
      <c r="F53" s="116">
        <v>44.44</v>
      </c>
      <c r="G53" s="116">
        <v>146.72999999999999</v>
      </c>
      <c r="H53" s="116">
        <v>191.32</v>
      </c>
      <c r="I53" s="116">
        <v>17.18</v>
      </c>
      <c r="J53" s="116">
        <v>66.91</v>
      </c>
      <c r="K53" s="116">
        <v>74.040000000000006</v>
      </c>
      <c r="L53" s="116">
        <v>61.76</v>
      </c>
      <c r="M53" s="116">
        <v>20.88</v>
      </c>
      <c r="N53" s="116">
        <v>19.57</v>
      </c>
      <c r="O53" s="116">
        <v>67.75</v>
      </c>
      <c r="P53" s="116">
        <v>102.59</v>
      </c>
      <c r="Q53" s="116">
        <v>155.79</v>
      </c>
      <c r="R53" s="116">
        <v>161.07</v>
      </c>
      <c r="S53" s="116">
        <v>69.040000000000006</v>
      </c>
      <c r="T53" s="116">
        <v>67.88</v>
      </c>
      <c r="U53" s="116">
        <v>41.47</v>
      </c>
      <c r="V53" s="34">
        <v>108.59</v>
      </c>
      <c r="W53" s="34">
        <v>40.17</v>
      </c>
      <c r="X53" s="34">
        <v>342.55</v>
      </c>
      <c r="Y53" s="34">
        <v>41.98</v>
      </c>
      <c r="Z53" s="34"/>
      <c r="AA53" s="34"/>
      <c r="AB53" s="5"/>
      <c r="AC53" s="46"/>
      <c r="AD53" s="5"/>
      <c r="AE53" s="5"/>
      <c r="AF53" s="5"/>
      <c r="AG53" s="5"/>
      <c r="AH53" s="5"/>
      <c r="AI53" s="5"/>
    </row>
    <row r="54" spans="1:35" ht="17" customHeight="1" x14ac:dyDescent="0.2">
      <c r="A54" s="311">
        <f t="shared" si="1"/>
        <v>53</v>
      </c>
      <c r="B54" s="105">
        <v>43999</v>
      </c>
      <c r="C54" s="116">
        <v>413.49</v>
      </c>
      <c r="D54" s="116">
        <v>56.95</v>
      </c>
      <c r="E54" s="116">
        <v>153.93</v>
      </c>
      <c r="F54" s="116">
        <v>44.47</v>
      </c>
      <c r="G54" s="116">
        <v>145.37</v>
      </c>
      <c r="H54" s="116">
        <v>189.76</v>
      </c>
      <c r="I54" s="116">
        <v>17.23</v>
      </c>
      <c r="J54" s="116">
        <v>68.78</v>
      </c>
      <c r="K54" s="116">
        <v>73.760000000000005</v>
      </c>
      <c r="L54" s="116">
        <v>61.8</v>
      </c>
      <c r="M54" s="116">
        <v>20.92</v>
      </c>
      <c r="N54" s="116">
        <v>19.54</v>
      </c>
      <c r="O54" s="116">
        <v>67.08</v>
      </c>
      <c r="P54" s="116">
        <v>104.31</v>
      </c>
      <c r="Q54" s="116">
        <v>158.16999999999999</v>
      </c>
      <c r="R54" s="116">
        <v>159.97</v>
      </c>
      <c r="S54" s="116">
        <v>70.290000000000006</v>
      </c>
      <c r="T54" s="116">
        <v>68.239999999999995</v>
      </c>
      <c r="U54" s="116">
        <v>40.86</v>
      </c>
      <c r="V54" s="34">
        <v>109.05</v>
      </c>
      <c r="W54" s="34">
        <v>40.119999999999997</v>
      </c>
      <c r="X54" s="34">
        <v>339.05</v>
      </c>
      <c r="Y54" s="34">
        <v>42.15</v>
      </c>
      <c r="Z54" s="34"/>
      <c r="AA54" s="34"/>
      <c r="AB54" s="5"/>
      <c r="AC54" s="46"/>
      <c r="AD54" s="5"/>
      <c r="AE54" s="5"/>
      <c r="AF54" s="5"/>
      <c r="AG54" s="5"/>
      <c r="AH54" s="5"/>
      <c r="AI54" s="5"/>
    </row>
    <row r="55" spans="1:35" ht="17" customHeight="1" x14ac:dyDescent="0.2">
      <c r="A55" s="311">
        <f t="shared" si="1"/>
        <v>54</v>
      </c>
      <c r="B55" s="105">
        <v>43998</v>
      </c>
      <c r="C55" s="116">
        <v>411.67</v>
      </c>
      <c r="D55" s="116">
        <v>57.06</v>
      </c>
      <c r="E55" s="116">
        <v>155.01</v>
      </c>
      <c r="F55" s="116">
        <v>45.3</v>
      </c>
      <c r="G55" s="116">
        <v>145.46</v>
      </c>
      <c r="H55" s="116">
        <v>190.88</v>
      </c>
      <c r="I55" s="116">
        <v>17.600000000000001</v>
      </c>
      <c r="J55" s="116">
        <v>70.55</v>
      </c>
      <c r="K55" s="116">
        <v>74.62</v>
      </c>
      <c r="L55" s="116">
        <v>61.79</v>
      </c>
      <c r="M55" s="116">
        <v>20.62</v>
      </c>
      <c r="N55" s="116">
        <v>20.190000000000001</v>
      </c>
      <c r="O55" s="116">
        <v>66.680000000000007</v>
      </c>
      <c r="P55" s="116">
        <v>101.45</v>
      </c>
      <c r="Q55" s="116">
        <v>158.25</v>
      </c>
      <c r="R55" s="116">
        <v>163.71</v>
      </c>
      <c r="S55" s="116">
        <v>71.48</v>
      </c>
      <c r="T55" s="116">
        <v>69.959999999999994</v>
      </c>
      <c r="U55" s="116">
        <v>41.09</v>
      </c>
      <c r="V55" s="34">
        <v>108.07</v>
      </c>
      <c r="W55" s="34">
        <v>40.5</v>
      </c>
      <c r="X55" s="34">
        <v>342.8</v>
      </c>
      <c r="Y55" s="34">
        <v>42.15</v>
      </c>
      <c r="Z55" s="34"/>
      <c r="AA55" s="34"/>
      <c r="AB55" s="5"/>
      <c r="AC55" s="46"/>
      <c r="AD55" s="5"/>
      <c r="AE55" s="5"/>
      <c r="AF55" s="5"/>
      <c r="AG55" s="5"/>
      <c r="AH55" s="5"/>
      <c r="AI55" s="5"/>
    </row>
    <row r="56" spans="1:35" ht="17" customHeight="1" x14ac:dyDescent="0.2">
      <c r="A56" s="311">
        <f t="shared" si="1"/>
        <v>55</v>
      </c>
      <c r="B56" s="105">
        <v>43997</v>
      </c>
      <c r="C56" s="116">
        <v>401.34</v>
      </c>
      <c r="D56" s="116">
        <v>55.1</v>
      </c>
      <c r="E56" s="116">
        <v>154.32</v>
      </c>
      <c r="F56" s="116">
        <v>44.5</v>
      </c>
      <c r="G56" s="116">
        <v>143.22999999999999</v>
      </c>
      <c r="H56" s="116">
        <v>187.86</v>
      </c>
      <c r="I56" s="116">
        <v>17.309999999999999</v>
      </c>
      <c r="J56" s="116">
        <v>69.44</v>
      </c>
      <c r="K56" s="116">
        <v>73.97</v>
      </c>
      <c r="L56" s="116">
        <v>60.87</v>
      </c>
      <c r="M56" s="116">
        <v>20.58</v>
      </c>
      <c r="N56" s="116">
        <v>19.87</v>
      </c>
      <c r="O56" s="116">
        <v>65.489999999999995</v>
      </c>
      <c r="P56" s="116">
        <v>98.54</v>
      </c>
      <c r="Q56" s="116">
        <v>160.21</v>
      </c>
      <c r="R56" s="116">
        <v>141.52000000000001</v>
      </c>
      <c r="S56" s="116">
        <v>71.94</v>
      </c>
      <c r="T56" s="116">
        <v>68.62</v>
      </c>
      <c r="U56" s="116">
        <v>40.31</v>
      </c>
      <c r="V56" s="34">
        <v>105.8</v>
      </c>
      <c r="W56" s="34">
        <v>41.04</v>
      </c>
      <c r="X56" s="34">
        <v>341.08</v>
      </c>
      <c r="Y56" s="34">
        <v>41.49</v>
      </c>
      <c r="Z56" s="34"/>
      <c r="AA56" s="34"/>
      <c r="AB56" s="5"/>
      <c r="AC56" s="46"/>
      <c r="AD56" s="5"/>
      <c r="AE56" s="5"/>
      <c r="AF56" s="5"/>
      <c r="AG56" s="5"/>
      <c r="AH56" s="5"/>
      <c r="AI56" s="5"/>
    </row>
    <row r="57" spans="1:35" ht="17" customHeight="1" x14ac:dyDescent="0.2">
      <c r="A57" s="311">
        <f t="shared" si="1"/>
        <v>56</v>
      </c>
      <c r="B57" s="105">
        <v>43994</v>
      </c>
      <c r="C57" s="116">
        <v>406.54</v>
      </c>
      <c r="D57" s="116">
        <v>56.17</v>
      </c>
      <c r="E57" s="116">
        <v>151.28</v>
      </c>
      <c r="F57" s="116">
        <v>44.54</v>
      </c>
      <c r="G57" s="116">
        <v>140.74</v>
      </c>
      <c r="H57" s="116">
        <v>184</v>
      </c>
      <c r="I57" s="116">
        <v>17.34</v>
      </c>
      <c r="J57" s="116">
        <v>72.3</v>
      </c>
      <c r="K57" s="116">
        <v>73.2</v>
      </c>
      <c r="L57" s="116">
        <v>60.15</v>
      </c>
      <c r="M57" s="116">
        <v>19.899999999999999</v>
      </c>
      <c r="N57" s="116">
        <v>19.739999999999998</v>
      </c>
      <c r="O57" s="116">
        <v>63.59</v>
      </c>
      <c r="P57" s="116">
        <v>95.67</v>
      </c>
      <c r="Q57" s="116">
        <v>154.97</v>
      </c>
      <c r="R57" s="116">
        <v>143.54</v>
      </c>
      <c r="S57" s="116">
        <v>70.23</v>
      </c>
      <c r="T57" s="116">
        <v>68.14</v>
      </c>
      <c r="U57" s="116">
        <v>39.130000000000003</v>
      </c>
      <c r="V57" s="34">
        <v>104.7</v>
      </c>
      <c r="W57" s="34">
        <v>40.33</v>
      </c>
      <c r="X57" s="34">
        <v>342.71</v>
      </c>
      <c r="Y57" s="34">
        <v>41.4</v>
      </c>
      <c r="Z57" s="34"/>
      <c r="AA57" s="34"/>
      <c r="AB57" s="5"/>
      <c r="AC57" s="46"/>
      <c r="AD57" s="5"/>
      <c r="AE57" s="5"/>
      <c r="AF57" s="5"/>
      <c r="AG57" s="5"/>
      <c r="AH57" s="5"/>
      <c r="AI57" s="5"/>
    </row>
    <row r="58" spans="1:35" ht="17" customHeight="1" x14ac:dyDescent="0.2">
      <c r="A58" s="311">
        <f t="shared" si="1"/>
        <v>57</v>
      </c>
      <c r="B58" s="105">
        <v>43993</v>
      </c>
      <c r="C58" s="116">
        <v>387.67</v>
      </c>
      <c r="D58" s="116">
        <v>56.71</v>
      </c>
      <c r="E58" s="116">
        <v>148.63999999999999</v>
      </c>
      <c r="F58" s="116">
        <v>44.63</v>
      </c>
      <c r="G58" s="116">
        <v>137.88</v>
      </c>
      <c r="H58" s="116">
        <v>188.28</v>
      </c>
      <c r="I58" s="116">
        <v>17.27</v>
      </c>
      <c r="J58" s="116">
        <v>71.655000000000001</v>
      </c>
      <c r="K58" s="116">
        <v>72.84</v>
      </c>
      <c r="L58" s="116">
        <v>60.58</v>
      </c>
      <c r="M58" s="116">
        <v>19.989999999999998</v>
      </c>
      <c r="N58" s="116">
        <v>19.55</v>
      </c>
      <c r="O58" s="116">
        <v>63.77</v>
      </c>
      <c r="P58" s="116">
        <v>97.82</v>
      </c>
      <c r="Q58" s="116">
        <v>155.24</v>
      </c>
      <c r="R58" s="116">
        <v>144.08000000000001</v>
      </c>
      <c r="S58" s="116">
        <v>69.36</v>
      </c>
      <c r="T58" s="116">
        <v>67.91</v>
      </c>
      <c r="U58" s="116">
        <v>39.29</v>
      </c>
      <c r="V58" s="34">
        <v>106.29</v>
      </c>
      <c r="W58" s="34">
        <v>40.25</v>
      </c>
      <c r="X58" s="34">
        <v>351.9</v>
      </c>
      <c r="Y58" s="34">
        <v>40.75</v>
      </c>
      <c r="Z58" s="34"/>
      <c r="AA58" s="34"/>
      <c r="AB58" s="5"/>
      <c r="AC58" s="46"/>
      <c r="AD58" s="5"/>
      <c r="AE58" s="5"/>
      <c r="AF58" s="5"/>
      <c r="AG58" s="5"/>
      <c r="AH58" s="5"/>
      <c r="AI58" s="5"/>
    </row>
    <row r="59" spans="1:35" ht="17" customHeight="1" x14ac:dyDescent="0.2">
      <c r="A59" s="311">
        <f t="shared" si="1"/>
        <v>58</v>
      </c>
      <c r="B59" s="105">
        <v>43992</v>
      </c>
      <c r="C59" s="116">
        <v>406.82</v>
      </c>
      <c r="D59" s="116">
        <v>60.16</v>
      </c>
      <c r="E59" s="116">
        <v>156.4</v>
      </c>
      <c r="F59" s="116">
        <v>47.59</v>
      </c>
      <c r="G59" s="116">
        <v>141.37</v>
      </c>
      <c r="H59" s="116">
        <v>190.13</v>
      </c>
      <c r="I59" s="116">
        <v>18.38</v>
      </c>
      <c r="J59" s="116">
        <v>74.66</v>
      </c>
      <c r="K59" s="116">
        <v>77.069999999999993</v>
      </c>
      <c r="L59" s="116">
        <v>62.78</v>
      </c>
      <c r="M59" s="116">
        <v>21.01</v>
      </c>
      <c r="N59" s="116">
        <v>20.78</v>
      </c>
      <c r="O59" s="116">
        <v>66.52</v>
      </c>
      <c r="P59" s="116">
        <v>103.49</v>
      </c>
      <c r="Q59" s="116">
        <v>163.54</v>
      </c>
      <c r="R59" s="116">
        <v>151</v>
      </c>
      <c r="S59" s="116">
        <v>74.430000000000007</v>
      </c>
      <c r="T59" s="116">
        <v>72.739999999999995</v>
      </c>
      <c r="U59" s="116">
        <v>41.82</v>
      </c>
      <c r="V59" s="34">
        <v>108.74</v>
      </c>
      <c r="W59" s="34">
        <v>42.76</v>
      </c>
      <c r="X59" s="34">
        <v>363.83</v>
      </c>
      <c r="Y59" s="34">
        <v>44.28</v>
      </c>
      <c r="Z59" s="34"/>
      <c r="AA59" s="34"/>
      <c r="AB59" s="5"/>
      <c r="AC59" s="46"/>
      <c r="AD59" s="5"/>
      <c r="AE59" s="5"/>
      <c r="AF59" s="5"/>
      <c r="AG59" s="5"/>
      <c r="AH59" s="5"/>
      <c r="AI59" s="5"/>
    </row>
    <row r="60" spans="1:35" ht="17" customHeight="1" x14ac:dyDescent="0.2">
      <c r="A60" s="311">
        <f t="shared" si="1"/>
        <v>59</v>
      </c>
      <c r="B60" s="105">
        <v>43991</v>
      </c>
      <c r="C60" s="116">
        <v>397.16</v>
      </c>
      <c r="D60" s="116">
        <v>60.93</v>
      </c>
      <c r="E60" s="116">
        <v>161.33000000000001</v>
      </c>
      <c r="F60" s="116">
        <v>47.32</v>
      </c>
      <c r="G60" s="116">
        <v>140.22</v>
      </c>
      <c r="H60" s="116">
        <v>186.25</v>
      </c>
      <c r="I60" s="116">
        <v>19.12</v>
      </c>
      <c r="J60" s="116">
        <v>75.33</v>
      </c>
      <c r="K60" s="116">
        <v>77.59</v>
      </c>
      <c r="L60" s="116">
        <v>62.82</v>
      </c>
      <c r="M60" s="116">
        <v>20.95</v>
      </c>
      <c r="N60" s="116">
        <v>21.35</v>
      </c>
      <c r="O60" s="116">
        <v>66.2</v>
      </c>
      <c r="P60" s="116">
        <v>103.11</v>
      </c>
      <c r="Q60" s="116">
        <v>163.38</v>
      </c>
      <c r="R60" s="116">
        <v>149.13</v>
      </c>
      <c r="S60" s="116">
        <v>75.290000000000006</v>
      </c>
      <c r="T60" s="116">
        <v>73.05</v>
      </c>
      <c r="U60" s="116">
        <v>42.18</v>
      </c>
      <c r="V60" s="34">
        <v>108.43</v>
      </c>
      <c r="W60" s="34">
        <v>42.8</v>
      </c>
      <c r="X60" s="34">
        <v>355.61</v>
      </c>
      <c r="Y60" s="34">
        <v>45.28</v>
      </c>
      <c r="Z60" s="34"/>
      <c r="AA60" s="34"/>
      <c r="AB60" s="5"/>
      <c r="AC60" s="46"/>
      <c r="AD60" s="5"/>
      <c r="AE60" s="5"/>
      <c r="AF60" s="5"/>
      <c r="AG60" s="5"/>
      <c r="AH60" s="5"/>
      <c r="AI60" s="5"/>
    </row>
    <row r="61" spans="1:35" ht="17" customHeight="1" x14ac:dyDescent="0.2">
      <c r="A61" s="311">
        <f t="shared" si="1"/>
        <v>60</v>
      </c>
      <c r="B61" s="105">
        <v>43990</v>
      </c>
      <c r="C61" s="116">
        <v>397.78</v>
      </c>
      <c r="D61" s="116">
        <v>61.43</v>
      </c>
      <c r="E61" s="116">
        <v>169.51</v>
      </c>
      <c r="F61" s="116">
        <v>48.44</v>
      </c>
      <c r="G61" s="116">
        <v>139.88999999999999</v>
      </c>
      <c r="H61" s="116">
        <v>186</v>
      </c>
      <c r="I61" s="116">
        <v>19.350000000000001</v>
      </c>
      <c r="J61" s="116">
        <v>75</v>
      </c>
      <c r="K61" s="116">
        <v>76.97</v>
      </c>
      <c r="L61" s="116">
        <v>62.14</v>
      </c>
      <c r="M61" s="116">
        <v>21.18</v>
      </c>
      <c r="N61" s="116">
        <v>22</v>
      </c>
      <c r="O61" s="116">
        <v>67.17</v>
      </c>
      <c r="P61" s="116">
        <v>102.87</v>
      </c>
      <c r="Q61" s="116">
        <v>167.23</v>
      </c>
      <c r="R61" s="116">
        <v>149.21</v>
      </c>
      <c r="S61" s="116">
        <v>75.56</v>
      </c>
      <c r="T61" s="116">
        <v>73.48</v>
      </c>
      <c r="U61" s="116">
        <v>42.83</v>
      </c>
      <c r="V61" s="34">
        <v>111.16</v>
      </c>
      <c r="W61" s="34">
        <v>44.04</v>
      </c>
      <c r="X61" s="34">
        <v>358.17</v>
      </c>
      <c r="Y61" s="34">
        <v>47.02</v>
      </c>
      <c r="Z61" s="34"/>
      <c r="AA61" s="34"/>
      <c r="AB61" s="5"/>
      <c r="AC61" s="46"/>
      <c r="AD61" s="5"/>
      <c r="AE61" s="5"/>
      <c r="AF61" s="5"/>
      <c r="AG61" s="5"/>
      <c r="AH61" s="5"/>
      <c r="AI61" s="5"/>
    </row>
    <row r="62" spans="1:35" ht="17" customHeight="1" x14ac:dyDescent="0.2">
      <c r="A62" s="38"/>
      <c r="B62" s="105"/>
      <c r="C62" s="5"/>
      <c r="D62" s="5"/>
      <c r="E62" s="5"/>
      <c r="F62" s="5"/>
      <c r="G62" s="5"/>
      <c r="H62" s="5"/>
      <c r="I62" s="5"/>
      <c r="J62" s="5"/>
      <c r="K62" s="5"/>
      <c r="L62" s="5"/>
      <c r="M62" s="5"/>
      <c r="N62" s="5"/>
      <c r="O62" s="5"/>
      <c r="P62" s="5"/>
      <c r="Q62" s="5"/>
      <c r="R62" s="5"/>
      <c r="S62" s="5"/>
      <c r="T62" s="5"/>
      <c r="U62" s="5"/>
      <c r="V62" s="34"/>
      <c r="W62" s="34"/>
      <c r="X62" s="34"/>
      <c r="Y62" s="34"/>
      <c r="Z62" s="5"/>
      <c r="AA62" s="5"/>
      <c r="AB62" s="5"/>
      <c r="AC62" s="5"/>
      <c r="AD62" s="5"/>
      <c r="AE62" s="5"/>
      <c r="AF62" s="5"/>
      <c r="AG62" s="5"/>
      <c r="AH62" s="5"/>
      <c r="AI62" s="5"/>
    </row>
    <row r="63" spans="1:35" ht="17" customHeight="1" x14ac:dyDescent="0.2">
      <c r="A63" s="38"/>
      <c r="B63" s="105"/>
      <c r="C63" s="5"/>
      <c r="D63" s="5"/>
      <c r="E63" s="5"/>
      <c r="F63" s="5"/>
      <c r="G63" s="5"/>
      <c r="H63" s="5"/>
      <c r="I63" s="5"/>
      <c r="J63" s="5"/>
      <c r="K63" s="5"/>
      <c r="L63" s="5"/>
      <c r="M63" s="5"/>
      <c r="N63" s="5"/>
      <c r="O63" s="5"/>
      <c r="P63" s="5"/>
      <c r="Q63" s="5"/>
      <c r="R63" s="5"/>
      <c r="S63" s="5"/>
      <c r="T63" s="5"/>
      <c r="U63" s="5"/>
      <c r="V63" s="34"/>
      <c r="W63" s="34"/>
      <c r="X63" s="34"/>
      <c r="Y63" s="34"/>
      <c r="Z63" s="5"/>
      <c r="AA63" s="5"/>
      <c r="AB63" s="5"/>
      <c r="AC63" s="5"/>
      <c r="AD63" s="5"/>
      <c r="AE63" s="5"/>
      <c r="AF63" s="5"/>
      <c r="AG63" s="5"/>
      <c r="AH63" s="5"/>
      <c r="AI63" s="5"/>
    </row>
    <row r="64" spans="1:35" ht="17" customHeight="1" x14ac:dyDescent="0.2">
      <c r="A64" s="38"/>
      <c r="B64" s="105"/>
      <c r="C64" s="5"/>
      <c r="D64" s="5"/>
      <c r="E64" s="5"/>
      <c r="F64" s="5"/>
      <c r="G64" s="5"/>
      <c r="H64" s="5"/>
      <c r="I64" s="5"/>
      <c r="J64" s="5"/>
      <c r="K64" s="5"/>
      <c r="L64" s="5"/>
      <c r="M64" s="5"/>
      <c r="N64" s="5"/>
      <c r="O64" s="5"/>
      <c r="P64" s="5"/>
      <c r="Q64" s="5"/>
      <c r="R64" s="5"/>
      <c r="S64" s="5"/>
      <c r="T64" s="5"/>
      <c r="U64" s="5"/>
      <c r="V64" s="34"/>
      <c r="W64" s="34"/>
      <c r="X64" s="34"/>
      <c r="Y64" s="34"/>
      <c r="Z64" s="5"/>
      <c r="AA64" s="5"/>
      <c r="AB64" s="5"/>
      <c r="AC64" s="5"/>
      <c r="AD64" s="5"/>
      <c r="AE64" s="5"/>
      <c r="AF64" s="5"/>
      <c r="AG64" s="5"/>
      <c r="AH64" s="5"/>
      <c r="AI64" s="5"/>
    </row>
    <row r="65" spans="1:35" ht="17" customHeight="1" x14ac:dyDescent="0.2">
      <c r="A65" s="38"/>
      <c r="B65" s="105"/>
      <c r="C65" s="5"/>
      <c r="D65" s="5"/>
      <c r="E65" s="5"/>
      <c r="F65" s="5"/>
      <c r="G65" s="5"/>
      <c r="H65" s="5"/>
      <c r="I65" s="5"/>
      <c r="J65" s="5"/>
      <c r="K65" s="5"/>
      <c r="L65" s="5"/>
      <c r="M65" s="5"/>
      <c r="N65" s="5"/>
      <c r="O65" s="5"/>
      <c r="P65" s="5"/>
      <c r="Q65" s="5"/>
      <c r="R65" s="5"/>
      <c r="S65" s="5"/>
      <c r="T65" s="5"/>
      <c r="U65" s="5"/>
      <c r="V65" s="34"/>
      <c r="W65" s="34"/>
      <c r="X65" s="34"/>
      <c r="Y65" s="34"/>
      <c r="Z65" s="5"/>
      <c r="AA65" s="5"/>
      <c r="AB65" s="5"/>
      <c r="AC65" s="5"/>
      <c r="AD65" s="5"/>
      <c r="AE65" s="5"/>
      <c r="AF65" s="5"/>
      <c r="AG65" s="5"/>
      <c r="AH65" s="5"/>
      <c r="AI65" s="5"/>
    </row>
    <row r="66" spans="1:35" ht="17" customHeight="1" x14ac:dyDescent="0.2">
      <c r="A66" s="38"/>
      <c r="B66" s="105"/>
      <c r="C66" s="5"/>
      <c r="D66" s="5"/>
      <c r="E66" s="5"/>
      <c r="F66" s="5"/>
      <c r="G66" s="5"/>
      <c r="H66" s="5"/>
      <c r="I66" s="5"/>
      <c r="J66" s="5"/>
      <c r="K66" s="5"/>
      <c r="L66" s="5"/>
      <c r="M66" s="5"/>
      <c r="N66" s="5"/>
      <c r="O66" s="5"/>
      <c r="P66" s="5"/>
      <c r="Q66" s="5"/>
      <c r="R66" s="5"/>
      <c r="S66" s="5"/>
      <c r="T66" s="5"/>
      <c r="U66" s="5"/>
      <c r="V66" s="34"/>
      <c r="W66" s="34"/>
      <c r="X66" s="34"/>
      <c r="Y66" s="34"/>
      <c r="Z66" s="5"/>
      <c r="AA66" s="5"/>
      <c r="AB66" s="5"/>
      <c r="AC66" s="5"/>
      <c r="AD66" s="5"/>
      <c r="AE66" s="5"/>
      <c r="AF66" s="5"/>
      <c r="AG66" s="5"/>
      <c r="AH66" s="5"/>
      <c r="AI66" s="5"/>
    </row>
    <row r="67" spans="1:35" ht="17" customHeight="1" x14ac:dyDescent="0.2">
      <c r="A67" s="38"/>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row>
    <row r="68" spans="1:35" ht="17" customHeight="1" x14ac:dyDescent="0.2">
      <c r="A68" s="38"/>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row>
    <row r="69" spans="1:35" ht="17" customHeight="1" x14ac:dyDescent="0.2">
      <c r="A69" s="38"/>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row>
    <row r="70" spans="1:35" ht="17" customHeight="1" x14ac:dyDescent="0.2">
      <c r="A70" s="38"/>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row>
    <row r="71" spans="1:35" ht="17" customHeight="1" x14ac:dyDescent="0.2">
      <c r="A71" s="38"/>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row>
    <row r="72" spans="1:35" ht="17" customHeight="1" x14ac:dyDescent="0.2">
      <c r="A72" s="38"/>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row>
    <row r="73" spans="1:35" ht="17" customHeight="1" x14ac:dyDescent="0.2">
      <c r="A73" s="38"/>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row>
    <row r="74" spans="1:35" ht="17" customHeight="1" x14ac:dyDescent="0.2">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row>
    <row r="75" spans="1:35" ht="17" customHeight="1" x14ac:dyDescent="0.2">
      <c r="A75" s="38"/>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row>
    <row r="76" spans="1:35" ht="17" customHeight="1" x14ac:dyDescent="0.2">
      <c r="A76" s="38"/>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row>
    <row r="77" spans="1:35" ht="17" customHeight="1" x14ac:dyDescent="0.2">
      <c r="A77" s="38"/>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row>
    <row r="78" spans="1:35" ht="17" customHeight="1" x14ac:dyDescent="0.2">
      <c r="A78" s="38"/>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row>
    <row r="79" spans="1:35" ht="17" customHeight="1" x14ac:dyDescent="0.2">
      <c r="A79" s="38"/>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row>
    <row r="80" spans="1:35" ht="17" customHeight="1" x14ac:dyDescent="0.2">
      <c r="A80" s="38"/>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row>
    <row r="81" spans="1:35" ht="17" customHeight="1" x14ac:dyDescent="0.2">
      <c r="A81" s="38"/>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row>
    <row r="82" spans="1:35" ht="17" customHeight="1" x14ac:dyDescent="0.2">
      <c r="A82" s="38"/>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row>
    <row r="83" spans="1:35" ht="17" customHeight="1" x14ac:dyDescent="0.2">
      <c r="A83" s="38"/>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row>
    <row r="84" spans="1:35" ht="17" customHeight="1" x14ac:dyDescent="0.2">
      <c r="A84" s="38"/>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row>
    <row r="85" spans="1:35" ht="17" customHeight="1" x14ac:dyDescent="0.2">
      <c r="A85" s="38"/>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row>
    <row r="86" spans="1:35" ht="17" customHeight="1" x14ac:dyDescent="0.2">
      <c r="A86" s="38"/>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row>
    <row r="87" spans="1:35" ht="17" customHeight="1" x14ac:dyDescent="0.2">
      <c r="A87" s="38"/>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row>
    <row r="88" spans="1:35" ht="17" customHeight="1" x14ac:dyDescent="0.2">
      <c r="A88" s="38"/>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row>
    <row r="89" spans="1:35" ht="17" customHeight="1" x14ac:dyDescent="0.2">
      <c r="A89" s="38"/>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row>
    <row r="90" spans="1:35" ht="17" customHeight="1" x14ac:dyDescent="0.2">
      <c r="A90" s="38"/>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row>
    <row r="91" spans="1:35" ht="17" customHeight="1" x14ac:dyDescent="0.2">
      <c r="A91" s="38"/>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row>
  </sheetData>
  <pageMargins left="0.7" right="0.7" top="0.75" bottom="0.75" header="0.3" footer="0.3"/>
  <pageSetup orientation="portrait"/>
  <headerFooter>
    <oddFooter>&amp;C&amp;"Helvetica Neue,Regular"&amp;12&amp;K000000&amp;P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A72"/>
  <sheetViews>
    <sheetView showGridLines="0" workbookViewId="0"/>
  </sheetViews>
  <sheetFormatPr baseColWidth="10" defaultColWidth="9.1640625" defaultRowHeight="15.75" customHeight="1" x14ac:dyDescent="0.15"/>
  <cols>
    <col min="1" max="1" width="27.83203125" style="312" customWidth="1"/>
    <col min="2" max="2" width="18.1640625" style="312" customWidth="1"/>
    <col min="3" max="3" width="17.83203125" style="312" customWidth="1"/>
    <col min="4" max="4" width="20.1640625" style="312" customWidth="1"/>
    <col min="5" max="5" width="19.33203125" style="312" customWidth="1"/>
    <col min="6" max="6" width="19.5" style="312" customWidth="1"/>
    <col min="7" max="7" width="14.5" style="312" customWidth="1"/>
    <col min="8" max="10" width="17.5" style="312" customWidth="1"/>
    <col min="11" max="11" width="20.1640625" style="312" customWidth="1"/>
    <col min="12" max="12" width="17" style="312" customWidth="1"/>
    <col min="13" max="13" width="19.5" style="312" customWidth="1"/>
    <col min="14" max="14" width="17" style="312" customWidth="1"/>
    <col min="15" max="15" width="19.5" style="312" customWidth="1"/>
    <col min="16" max="16" width="17.33203125" style="312" customWidth="1"/>
    <col min="17" max="17" width="17" style="312" customWidth="1"/>
    <col min="18" max="18" width="18.6640625" style="312" customWidth="1"/>
    <col min="19" max="19" width="18.5" style="312" customWidth="1"/>
    <col min="20" max="20" width="18.1640625" style="312" customWidth="1"/>
    <col min="21" max="21" width="15.83203125" style="312" customWidth="1"/>
    <col min="22" max="22" width="14.5" style="312" customWidth="1"/>
    <col min="23" max="23" width="18.1640625" style="312" customWidth="1"/>
    <col min="24" max="24" width="16.6640625" style="312" customWidth="1"/>
    <col min="25" max="26" width="17.5" style="312" customWidth="1"/>
    <col min="27" max="27" width="19.5" style="312" customWidth="1"/>
    <col min="28" max="28" width="18.6640625" style="312" customWidth="1"/>
    <col min="29" max="29" width="20.1640625" style="312" customWidth="1"/>
    <col min="30" max="30" width="18.1640625" style="312" customWidth="1"/>
    <col min="31" max="80" width="9.1640625" style="312" customWidth="1"/>
    <col min="81" max="16384" width="9.1640625" style="312"/>
  </cols>
  <sheetData>
    <row r="1" spans="1:79" ht="17" customHeight="1" x14ac:dyDescent="0.15">
      <c r="A1" s="16" t="str">
        <f>IF('CEM Price Data'!B1="","",'CEM Price Data'!B1)</f>
        <v>PX_LAST</v>
      </c>
      <c r="B1" s="16" t="str">
        <f>IF('CEM Price Data'!C1="","",'CEM Price Data'!C1)</f>
        <v>ADBE US Equity</v>
      </c>
      <c r="C1" s="16" t="str">
        <f>IF('CEM Price Data'!D1="","",'CEM Price Data'!D1)</f>
        <v>BMY US Equity</v>
      </c>
      <c r="D1" s="16" t="str">
        <f>IF('CEM Price Data'!E1="","",'CEM Price Data'!E1)</f>
        <v>CASY US Equity</v>
      </c>
      <c r="E1" s="16" t="str">
        <f>IF('CEM Price Data'!F1="","",'CEM Price Data'!F1)</f>
        <v>CSGS US Equity</v>
      </c>
      <c r="F1" s="16" t="str">
        <f>IF('CEM Price Data'!G1="","",'CEM Price Data'!G1)</f>
        <v>CTXS US Equity</v>
      </c>
      <c r="G1" s="16" t="str">
        <f>IF('CEM Price Data'!H1="","",'CEM Price Data'!H1)</f>
        <v>DG US Equity</v>
      </c>
      <c r="H1" s="16" t="str">
        <f>IF('CEM Price Data'!I1="","",'CEM Price Data'!I1)</f>
        <v>EBF US Equity</v>
      </c>
      <c r="I1" s="16" t="str">
        <f>IF('CEM Price Data'!J1="","",'CEM Price Data'!J1)</f>
        <v>FCFS US Equity</v>
      </c>
      <c r="J1" s="16" t="str">
        <f>IF('CEM Price Data'!K1="","",'CEM Price Data'!K1)</f>
        <v>GILD US Equity</v>
      </c>
      <c r="K1" s="16" t="str">
        <f>IF('CEM Price Data'!L1="","",'CEM Price Data'!L1)</f>
        <v>GIS US Equity</v>
      </c>
      <c r="L1" s="16" t="str">
        <f>IF('CEM Price Data'!M1="","",'CEM Price Data'!M1)</f>
        <v>HTLD US Equity</v>
      </c>
      <c r="M1" s="16" t="str">
        <f>IF('CEM Price Data'!N1="","",'CEM Price Data'!N1)</f>
        <v>JOE US Equity</v>
      </c>
      <c r="N1" s="16" t="str">
        <f>IF('CEM Price Data'!O1="","",'CEM Price Data'!O1)</f>
        <v>K US Equity</v>
      </c>
      <c r="O1" s="16" t="str">
        <f>IF('CEM Price Data'!P1="","",'CEM Price Data'!P1)</f>
        <v>KEYS US Equity</v>
      </c>
      <c r="P1" s="16" t="str">
        <f>IF('CEM Price Data'!Q1="","",'CEM Price Data'!Q1)</f>
        <v>LANC US Equity</v>
      </c>
      <c r="Q1" s="16" t="str">
        <f>IF('CEM Price Data'!R1="","",'CEM Price Data'!R1)</f>
        <v>LLY US Equity</v>
      </c>
      <c r="R1" s="16" t="str">
        <f>IF('CEM Price Data'!S1="","",'CEM Price Data'!S1)</f>
        <v>MANT US Equity</v>
      </c>
      <c r="S1" s="16" t="str">
        <f>IF('CEM Price Data'!T1="","",'CEM Price Data'!T1)</f>
        <v>MMS US Equity</v>
      </c>
      <c r="T1" s="16" t="str">
        <f>IF('CEM Price Data'!U1="","",'CEM Price Data'!U1)</f>
        <v>MO US Equity</v>
      </c>
      <c r="U1" s="16" t="str">
        <f>IF('CEM Price Data'!V1="","",'CEM Price Data'!V1)</f>
        <v>SJM US Equity</v>
      </c>
      <c r="V1" s="16" t="str">
        <f>IF('CEM Price Data'!W1="","",'CEM Price Data'!W1)</f>
        <v>SMP US Equity</v>
      </c>
      <c r="W1" s="16" t="str">
        <f>IF('CEM Price Data'!X1="","",'CEM Price Data'!X1)</f>
        <v>TYL US Equity</v>
      </c>
      <c r="X1" s="16" t="str">
        <f>IF('CEM Price Data'!Y1="","",'CEM Price Data'!Y1)</f>
        <v>WBA US Equity</v>
      </c>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row>
    <row r="2" spans="1:79" ht="17" customHeight="1" x14ac:dyDescent="0.15">
      <c r="A2" s="105">
        <v>44074</v>
      </c>
      <c r="B2" s="116">
        <v>513.39</v>
      </c>
      <c r="C2" s="116">
        <v>62.2</v>
      </c>
      <c r="D2" s="116">
        <v>177.85</v>
      </c>
      <c r="E2" s="116">
        <v>42.57</v>
      </c>
      <c r="F2" s="116">
        <v>145.19999999999999</v>
      </c>
      <c r="G2" s="116">
        <v>201.88</v>
      </c>
      <c r="H2" s="116">
        <v>18.329999999999998</v>
      </c>
      <c r="I2" s="116">
        <v>59.75</v>
      </c>
      <c r="J2" s="116">
        <v>66.75</v>
      </c>
      <c r="K2" s="116">
        <v>63.95</v>
      </c>
      <c r="L2" s="116">
        <v>20.684999999999999</v>
      </c>
      <c r="M2" s="116">
        <v>23.21</v>
      </c>
      <c r="N2" s="116">
        <v>70.91</v>
      </c>
      <c r="O2" s="116">
        <v>98.52</v>
      </c>
      <c r="P2" s="116">
        <v>177.72</v>
      </c>
      <c r="Q2" s="116">
        <v>148.38999999999999</v>
      </c>
      <c r="R2" s="116">
        <v>74.849999999999994</v>
      </c>
      <c r="S2" s="116">
        <v>77.55</v>
      </c>
      <c r="T2" s="116">
        <v>43.74</v>
      </c>
      <c r="U2" s="116">
        <v>120.18</v>
      </c>
      <c r="V2" s="116">
        <v>45.44</v>
      </c>
      <c r="W2" s="116">
        <v>345.31</v>
      </c>
      <c r="X2" s="116">
        <v>38.020000000000003</v>
      </c>
      <c r="Y2" s="16" t="str">
        <f>IF('CEM Price Data'!Z2="","",'CEM Price Data'!Z2)</f>
        <v/>
      </c>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row>
    <row r="3" spans="1:79" ht="17" customHeight="1" x14ac:dyDescent="0.15">
      <c r="A3" s="105">
        <v>44071</v>
      </c>
      <c r="B3" s="116">
        <v>516.44000000000005</v>
      </c>
      <c r="C3" s="116">
        <v>62.37</v>
      </c>
      <c r="D3" s="116">
        <v>177.69</v>
      </c>
      <c r="E3" s="116">
        <v>43.24</v>
      </c>
      <c r="F3" s="116">
        <v>144.03</v>
      </c>
      <c r="G3" s="116">
        <v>200.39</v>
      </c>
      <c r="H3" s="116">
        <v>18.54</v>
      </c>
      <c r="I3" s="116">
        <v>60.57</v>
      </c>
      <c r="J3" s="116">
        <v>65.260000000000005</v>
      </c>
      <c r="K3" s="116">
        <v>63.39</v>
      </c>
      <c r="L3" s="116">
        <v>20.87</v>
      </c>
      <c r="M3" s="116">
        <v>23.34</v>
      </c>
      <c r="N3" s="116">
        <v>70.540000000000006</v>
      </c>
      <c r="O3" s="116">
        <v>97.33</v>
      </c>
      <c r="P3" s="116">
        <v>174.55</v>
      </c>
      <c r="Q3" s="116">
        <v>147.34</v>
      </c>
      <c r="R3" s="116">
        <v>75.14</v>
      </c>
      <c r="S3" s="116">
        <v>78.209999999999994</v>
      </c>
      <c r="T3" s="116">
        <v>43.93</v>
      </c>
      <c r="U3" s="116">
        <v>119.65</v>
      </c>
      <c r="V3" s="116">
        <v>46.03</v>
      </c>
      <c r="W3" s="116">
        <v>337.63</v>
      </c>
      <c r="X3" s="116">
        <v>38.76</v>
      </c>
      <c r="Y3" s="16" t="str">
        <f>IF('CEM Price Data'!Z3="","",'CEM Price Data'!Z3)</f>
        <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row>
    <row r="4" spans="1:79" ht="17" customHeight="1" x14ac:dyDescent="0.15">
      <c r="A4" s="105">
        <v>44070</v>
      </c>
      <c r="B4" s="116">
        <v>510.32</v>
      </c>
      <c r="C4" s="116">
        <v>62.51</v>
      </c>
      <c r="D4" s="116">
        <v>176.52</v>
      </c>
      <c r="E4" s="116">
        <v>43.68</v>
      </c>
      <c r="F4" s="116">
        <v>142.24</v>
      </c>
      <c r="G4" s="116">
        <v>201.34</v>
      </c>
      <c r="H4" s="116">
        <v>18.43</v>
      </c>
      <c r="I4" s="116">
        <v>60.67</v>
      </c>
      <c r="J4" s="116">
        <v>65.55</v>
      </c>
      <c r="K4" s="116">
        <v>64.709999999999994</v>
      </c>
      <c r="L4" s="116">
        <v>21.03</v>
      </c>
      <c r="M4" s="116">
        <v>23.14</v>
      </c>
      <c r="N4" s="116">
        <v>70.459999999999994</v>
      </c>
      <c r="O4" s="116">
        <v>95.61</v>
      </c>
      <c r="P4" s="116">
        <v>172.86</v>
      </c>
      <c r="Q4" s="116">
        <v>148.97</v>
      </c>
      <c r="R4" s="116">
        <v>75.25</v>
      </c>
      <c r="S4" s="116">
        <v>78.010000000000005</v>
      </c>
      <c r="T4" s="116">
        <v>43.75</v>
      </c>
      <c r="U4" s="116">
        <v>120.92</v>
      </c>
      <c r="V4" s="116">
        <v>45.99</v>
      </c>
      <c r="W4" s="116">
        <v>340.38</v>
      </c>
      <c r="X4" s="116">
        <v>39.340000000000003</v>
      </c>
      <c r="Y4" s="16" t="str">
        <f>IF('CEM Price Data'!Z4="","",'CEM Price Data'!Z4)</f>
        <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row>
    <row r="5" spans="1:79" ht="17" customHeight="1" x14ac:dyDescent="0.15">
      <c r="A5" s="105">
        <v>44069</v>
      </c>
      <c r="B5" s="116">
        <v>528.49</v>
      </c>
      <c r="C5" s="116">
        <v>62.28</v>
      </c>
      <c r="D5" s="116">
        <v>174.49</v>
      </c>
      <c r="E5" s="116">
        <v>43.44</v>
      </c>
      <c r="F5" s="116">
        <v>144.29</v>
      </c>
      <c r="G5" s="116">
        <v>204.09</v>
      </c>
      <c r="H5" s="116">
        <v>18.22</v>
      </c>
      <c r="I5" s="116">
        <v>60.88</v>
      </c>
      <c r="J5" s="116">
        <v>65.599999999999994</v>
      </c>
      <c r="K5" s="116">
        <v>64.25</v>
      </c>
      <c r="L5" s="116">
        <v>21.11</v>
      </c>
      <c r="M5" s="116">
        <v>22.41</v>
      </c>
      <c r="N5" s="116">
        <v>70.38</v>
      </c>
      <c r="O5" s="116">
        <v>98.07</v>
      </c>
      <c r="P5" s="116">
        <v>169.11</v>
      </c>
      <c r="Q5" s="116">
        <v>149.26</v>
      </c>
      <c r="R5" s="116">
        <v>74.959999999999994</v>
      </c>
      <c r="S5" s="116">
        <v>77.95</v>
      </c>
      <c r="T5" s="116">
        <v>43.2</v>
      </c>
      <c r="U5" s="116">
        <v>121.73</v>
      </c>
      <c r="V5" s="116">
        <v>45.65</v>
      </c>
      <c r="W5" s="116">
        <v>343.83</v>
      </c>
      <c r="X5" s="116">
        <v>38.67</v>
      </c>
      <c r="Y5" s="16" t="str">
        <f>IF('CEM Price Data'!Z5="","",'CEM Price Data'!Z5)</f>
        <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row>
    <row r="6" spans="1:79" ht="17" customHeight="1" x14ac:dyDescent="0.15">
      <c r="A6" s="105">
        <v>44068</v>
      </c>
      <c r="B6" s="116">
        <v>484.43</v>
      </c>
      <c r="C6" s="116">
        <v>62.71</v>
      </c>
      <c r="D6" s="116">
        <v>177.67</v>
      </c>
      <c r="E6" s="116">
        <v>43.77</v>
      </c>
      <c r="F6" s="116">
        <v>142.91</v>
      </c>
      <c r="G6" s="116">
        <v>198.66</v>
      </c>
      <c r="H6" s="116">
        <v>18.23</v>
      </c>
      <c r="I6" s="116">
        <v>60.87</v>
      </c>
      <c r="J6" s="116">
        <v>66.05</v>
      </c>
      <c r="K6" s="116">
        <v>63.9</v>
      </c>
      <c r="L6" s="116">
        <v>20.78</v>
      </c>
      <c r="M6" s="116">
        <v>22.49</v>
      </c>
      <c r="N6" s="116">
        <v>69.489999999999995</v>
      </c>
      <c r="O6" s="116">
        <v>97.58</v>
      </c>
      <c r="P6" s="116">
        <v>169.2</v>
      </c>
      <c r="Q6" s="116">
        <v>149.68</v>
      </c>
      <c r="R6" s="116">
        <v>75.28</v>
      </c>
      <c r="S6" s="116">
        <v>77.69</v>
      </c>
      <c r="T6" s="116">
        <v>43.52</v>
      </c>
      <c r="U6" s="116">
        <v>120.75</v>
      </c>
      <c r="V6" s="116">
        <v>45.64</v>
      </c>
      <c r="W6" s="116">
        <v>342.23</v>
      </c>
      <c r="X6" s="116">
        <v>39.5</v>
      </c>
      <c r="Y6" s="16" t="str">
        <f>IF('CEM Price Data'!Z6="","",'CEM Price Data'!Z6)</f>
        <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row>
    <row r="7" spans="1:79" ht="17" customHeight="1" x14ac:dyDescent="0.15">
      <c r="A7" s="105">
        <v>44067</v>
      </c>
      <c r="B7" s="116">
        <v>476.3</v>
      </c>
      <c r="C7" s="116">
        <v>62.41</v>
      </c>
      <c r="D7" s="116">
        <v>179.81</v>
      </c>
      <c r="E7" s="116">
        <v>43.7</v>
      </c>
      <c r="F7" s="116">
        <v>142.80000000000001</v>
      </c>
      <c r="G7" s="116">
        <v>198.32</v>
      </c>
      <c r="H7" s="116">
        <v>18.54</v>
      </c>
      <c r="I7" s="116">
        <v>61.34</v>
      </c>
      <c r="J7" s="116">
        <v>66.08</v>
      </c>
      <c r="K7" s="116">
        <v>64.13</v>
      </c>
      <c r="L7" s="116">
        <v>20.62</v>
      </c>
      <c r="M7" s="116">
        <v>22.65</v>
      </c>
      <c r="N7" s="116">
        <v>69.58</v>
      </c>
      <c r="O7" s="116">
        <v>96.29</v>
      </c>
      <c r="P7" s="116">
        <v>171.06</v>
      </c>
      <c r="Q7" s="116">
        <v>149.52000000000001</v>
      </c>
      <c r="R7" s="116">
        <v>75.52</v>
      </c>
      <c r="S7" s="116">
        <v>78.25</v>
      </c>
      <c r="T7" s="116">
        <v>44.04</v>
      </c>
      <c r="U7" s="116">
        <v>112.99</v>
      </c>
      <c r="V7" s="116">
        <v>45.5</v>
      </c>
      <c r="W7" s="116">
        <v>340.02</v>
      </c>
      <c r="X7" s="116">
        <v>39.74</v>
      </c>
      <c r="Y7" s="16" t="str">
        <f>IF('CEM Price Data'!Z7="","",'CEM Price Data'!Z7)</f>
        <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row>
    <row r="8" spans="1:79" ht="17" customHeight="1" x14ac:dyDescent="0.15">
      <c r="A8" s="105">
        <v>44064</v>
      </c>
      <c r="B8" s="116">
        <v>473.22</v>
      </c>
      <c r="C8" s="116">
        <v>62.19</v>
      </c>
      <c r="D8" s="116">
        <v>178.69</v>
      </c>
      <c r="E8" s="116">
        <v>43.51</v>
      </c>
      <c r="F8" s="116">
        <v>143.22999999999999</v>
      </c>
      <c r="G8" s="116">
        <v>198.93</v>
      </c>
      <c r="H8" s="116">
        <v>18</v>
      </c>
      <c r="I8" s="116">
        <v>60.62</v>
      </c>
      <c r="J8" s="116">
        <v>66.5</v>
      </c>
      <c r="K8" s="116">
        <v>64.02</v>
      </c>
      <c r="L8" s="116">
        <v>20.844999999999999</v>
      </c>
      <c r="M8" s="116">
        <v>22.46</v>
      </c>
      <c r="N8" s="116">
        <v>68.89</v>
      </c>
      <c r="O8" s="116">
        <v>95.88</v>
      </c>
      <c r="P8" s="116">
        <v>167.19</v>
      </c>
      <c r="Q8" s="116">
        <v>149.26</v>
      </c>
      <c r="R8" s="116">
        <v>74.36</v>
      </c>
      <c r="S8" s="116">
        <v>77.19</v>
      </c>
      <c r="T8" s="116">
        <v>43.46</v>
      </c>
      <c r="U8" s="116">
        <v>112.09</v>
      </c>
      <c r="V8" s="116">
        <v>44.73</v>
      </c>
      <c r="W8" s="116">
        <v>339.91</v>
      </c>
      <c r="X8" s="116">
        <v>39.46</v>
      </c>
      <c r="Y8" s="16" t="str">
        <f>IF('CEM Price Data'!Z8="","",'CEM Price Data'!Z8)</f>
        <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row>
    <row r="9" spans="1:79" ht="17" customHeight="1" x14ac:dyDescent="0.15">
      <c r="A9" s="105">
        <v>44063</v>
      </c>
      <c r="B9" s="116">
        <v>478.48</v>
      </c>
      <c r="C9" s="116">
        <v>62.22</v>
      </c>
      <c r="D9" s="116">
        <v>177.07</v>
      </c>
      <c r="E9" s="116">
        <v>43.63</v>
      </c>
      <c r="F9" s="116">
        <v>141.51</v>
      </c>
      <c r="G9" s="116">
        <v>197.8</v>
      </c>
      <c r="H9" s="116">
        <v>18.11</v>
      </c>
      <c r="I9" s="116">
        <v>60.44</v>
      </c>
      <c r="J9" s="116">
        <v>66.05</v>
      </c>
      <c r="K9" s="116">
        <v>64.209999999999994</v>
      </c>
      <c r="L9" s="116">
        <v>20.47</v>
      </c>
      <c r="M9" s="116">
        <v>22.25</v>
      </c>
      <c r="N9" s="116">
        <v>68.739999999999995</v>
      </c>
      <c r="O9" s="116">
        <v>102.82</v>
      </c>
      <c r="P9" s="116">
        <v>167.09</v>
      </c>
      <c r="Q9" s="116">
        <v>151.34</v>
      </c>
      <c r="R9" s="116">
        <v>73.78</v>
      </c>
      <c r="S9" s="116">
        <v>77.59</v>
      </c>
      <c r="T9" s="116">
        <v>43.5</v>
      </c>
      <c r="U9" s="116">
        <v>111.9</v>
      </c>
      <c r="V9" s="116">
        <v>45.66</v>
      </c>
      <c r="W9" s="116">
        <v>339.5</v>
      </c>
      <c r="X9" s="116">
        <v>39.71</v>
      </c>
      <c r="Y9" s="16" t="str">
        <f>IF('CEM Price Data'!Z9="","",'CEM Price Data'!Z9)</f>
        <v/>
      </c>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row>
    <row r="10" spans="1:79" ht="17" customHeight="1" x14ac:dyDescent="0.15">
      <c r="A10" s="105">
        <v>44062</v>
      </c>
      <c r="B10" s="116">
        <v>462.01</v>
      </c>
      <c r="C10" s="116">
        <v>63.09</v>
      </c>
      <c r="D10" s="116">
        <v>177.6</v>
      </c>
      <c r="E10" s="116">
        <v>44.07</v>
      </c>
      <c r="F10" s="116">
        <v>140.49</v>
      </c>
      <c r="G10" s="116">
        <v>200.13</v>
      </c>
      <c r="H10" s="116">
        <v>18.14</v>
      </c>
      <c r="I10" s="116">
        <v>61.08</v>
      </c>
      <c r="J10" s="116">
        <v>65.7</v>
      </c>
      <c r="K10" s="116">
        <v>64.459999999999994</v>
      </c>
      <c r="L10" s="116">
        <v>20.53</v>
      </c>
      <c r="M10" s="116">
        <v>22.09</v>
      </c>
      <c r="N10" s="116">
        <v>68.849999999999994</v>
      </c>
      <c r="O10" s="116">
        <v>104</v>
      </c>
      <c r="P10" s="116">
        <v>167.25</v>
      </c>
      <c r="Q10" s="116">
        <v>152.29</v>
      </c>
      <c r="R10" s="116">
        <v>74.37</v>
      </c>
      <c r="S10" s="116">
        <v>78.09</v>
      </c>
      <c r="T10" s="116">
        <v>43.65</v>
      </c>
      <c r="U10" s="116">
        <v>111.36</v>
      </c>
      <c r="V10" s="116">
        <v>46.23</v>
      </c>
      <c r="W10" s="116">
        <v>338.18</v>
      </c>
      <c r="X10" s="116">
        <v>40.25</v>
      </c>
      <c r="Y10" s="16" t="str">
        <f>IF('CEM Price Data'!Z10="","",'CEM Price Data'!Z10)</f>
        <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row>
    <row r="11" spans="1:79" ht="17" customHeight="1" x14ac:dyDescent="0.15">
      <c r="A11" s="105">
        <v>44061</v>
      </c>
      <c r="B11" s="116">
        <v>463.51</v>
      </c>
      <c r="C11" s="116">
        <v>63.03</v>
      </c>
      <c r="D11" s="116">
        <v>177</v>
      </c>
      <c r="E11" s="116">
        <v>44.18</v>
      </c>
      <c r="F11" s="116">
        <v>140.38999999999999</v>
      </c>
      <c r="G11" s="116">
        <v>197.98</v>
      </c>
      <c r="H11" s="116">
        <v>18.079999999999998</v>
      </c>
      <c r="I11" s="116">
        <v>61.33</v>
      </c>
      <c r="J11" s="116">
        <v>69.06</v>
      </c>
      <c r="K11" s="116">
        <v>64.63</v>
      </c>
      <c r="L11" s="116">
        <v>20.51</v>
      </c>
      <c r="M11" s="116">
        <v>22.19</v>
      </c>
      <c r="N11" s="116">
        <v>70.11</v>
      </c>
      <c r="O11" s="116">
        <v>102.69</v>
      </c>
      <c r="P11" s="116">
        <v>167.18</v>
      </c>
      <c r="Q11" s="116">
        <v>153.11000000000001</v>
      </c>
      <c r="R11" s="116">
        <v>73.959999999999994</v>
      </c>
      <c r="S11" s="116">
        <v>78.260000000000005</v>
      </c>
      <c r="T11" s="116">
        <v>43.22</v>
      </c>
      <c r="U11" s="116">
        <v>113.92</v>
      </c>
      <c r="V11" s="116">
        <v>46.81</v>
      </c>
      <c r="W11" s="116">
        <v>340.04</v>
      </c>
      <c r="X11" s="116">
        <v>40.76</v>
      </c>
      <c r="Y11" s="16" t="str">
        <f>IF('CEM Price Data'!Z11="","",'CEM Price Data'!Z11)</f>
        <v/>
      </c>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row>
    <row r="12" spans="1:79" ht="17" customHeight="1" x14ac:dyDescent="0.15">
      <c r="A12" s="105">
        <v>44060</v>
      </c>
      <c r="B12" s="116">
        <v>451.58</v>
      </c>
      <c r="C12" s="116">
        <v>63.62</v>
      </c>
      <c r="D12" s="116">
        <v>176.69</v>
      </c>
      <c r="E12" s="116">
        <v>44.56</v>
      </c>
      <c r="F12" s="116">
        <v>138.08000000000001</v>
      </c>
      <c r="G12" s="116">
        <v>200.73</v>
      </c>
      <c r="H12" s="116">
        <v>18.260000000000002</v>
      </c>
      <c r="I12" s="116">
        <v>61.07</v>
      </c>
      <c r="J12" s="116">
        <v>69.150000000000006</v>
      </c>
      <c r="K12" s="116">
        <v>64.28</v>
      </c>
      <c r="L12" s="116">
        <v>20.62</v>
      </c>
      <c r="M12" s="116">
        <v>22.46</v>
      </c>
      <c r="N12" s="116">
        <v>69.680000000000007</v>
      </c>
      <c r="O12" s="116">
        <v>102.6</v>
      </c>
      <c r="P12" s="116">
        <v>169.56</v>
      </c>
      <c r="Q12" s="116">
        <v>151.53</v>
      </c>
      <c r="R12" s="116">
        <v>74.84</v>
      </c>
      <c r="S12" s="116">
        <v>78.33</v>
      </c>
      <c r="T12" s="116">
        <v>43.03</v>
      </c>
      <c r="U12" s="116">
        <v>113.5</v>
      </c>
      <c r="V12" s="116">
        <v>47.43</v>
      </c>
      <c r="W12" s="116">
        <v>340.81</v>
      </c>
      <c r="X12" s="34">
        <v>41.174999999999997</v>
      </c>
      <c r="Y12" s="16" t="str">
        <f>IF('CEM Price Data'!Z12="","",'CEM Price Data'!Z12)</f>
        <v/>
      </c>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row>
    <row r="13" spans="1:79" ht="17" customHeight="1" x14ac:dyDescent="0.15">
      <c r="A13" s="105">
        <v>44057</v>
      </c>
      <c r="B13" s="116">
        <v>447.6</v>
      </c>
      <c r="C13" s="116">
        <v>63.16</v>
      </c>
      <c r="D13" s="116">
        <v>174.89</v>
      </c>
      <c r="E13" s="116">
        <v>44.47</v>
      </c>
      <c r="F13" s="116">
        <v>136.35</v>
      </c>
      <c r="G13" s="116">
        <v>198.55</v>
      </c>
      <c r="H13" s="116">
        <v>18.23</v>
      </c>
      <c r="I13" s="116">
        <v>60.95</v>
      </c>
      <c r="J13" s="116">
        <v>68.5</v>
      </c>
      <c r="K13" s="116">
        <v>63.27</v>
      </c>
      <c r="L13" s="116">
        <v>20.72</v>
      </c>
      <c r="M13" s="116">
        <v>22.08</v>
      </c>
      <c r="N13" s="116">
        <v>69.099999999999994</v>
      </c>
      <c r="O13" s="116">
        <v>102.95</v>
      </c>
      <c r="P13" s="116">
        <v>168.66</v>
      </c>
      <c r="Q13" s="116">
        <v>150.09</v>
      </c>
      <c r="R13" s="116">
        <v>75.510000000000005</v>
      </c>
      <c r="S13" s="116">
        <v>77.63</v>
      </c>
      <c r="T13" s="116">
        <v>42.54</v>
      </c>
      <c r="U13" s="116">
        <v>113.97</v>
      </c>
      <c r="V13" s="116">
        <v>47.44</v>
      </c>
      <c r="W13" s="116">
        <v>335.57</v>
      </c>
      <c r="X13" s="116">
        <v>41.91</v>
      </c>
      <c r="Y13" s="16" t="str">
        <f>IF('CEM Price Data'!Z13="","",'CEM Price Data'!Z13)</f>
        <v/>
      </c>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row>
    <row r="14" spans="1:79" ht="17" customHeight="1" x14ac:dyDescent="0.15">
      <c r="A14" s="105">
        <v>44056</v>
      </c>
      <c r="B14" s="116">
        <v>450.02</v>
      </c>
      <c r="C14" s="116">
        <v>63.24</v>
      </c>
      <c r="D14" s="116">
        <v>172.22</v>
      </c>
      <c r="E14" s="116">
        <v>43.98</v>
      </c>
      <c r="F14" s="116">
        <v>137.4</v>
      </c>
      <c r="G14" s="116">
        <v>196.08</v>
      </c>
      <c r="H14" s="116">
        <v>18.2</v>
      </c>
      <c r="I14" s="116">
        <v>59.89</v>
      </c>
      <c r="J14" s="116">
        <v>68.180000000000007</v>
      </c>
      <c r="K14" s="116">
        <v>62.97</v>
      </c>
      <c r="L14" s="116">
        <v>20.79</v>
      </c>
      <c r="M14" s="116">
        <v>22.32</v>
      </c>
      <c r="N14" s="116">
        <v>69.02</v>
      </c>
      <c r="O14" s="116">
        <v>103.2</v>
      </c>
      <c r="P14" s="116">
        <v>171.3</v>
      </c>
      <c r="Q14" s="116">
        <v>150.46</v>
      </c>
      <c r="R14" s="116">
        <v>74.510000000000005</v>
      </c>
      <c r="S14" s="116">
        <v>76.69</v>
      </c>
      <c r="T14" s="116">
        <v>42.57</v>
      </c>
      <c r="U14" s="116">
        <v>114.63</v>
      </c>
      <c r="V14" s="116">
        <v>47.74</v>
      </c>
      <c r="W14" s="116">
        <v>338.3</v>
      </c>
      <c r="X14" s="116">
        <v>41</v>
      </c>
      <c r="Y14" s="16" t="str">
        <f>IF('CEM Price Data'!Z14="","",'CEM Price Data'!Z14)</f>
        <v/>
      </c>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row>
    <row r="15" spans="1:79" ht="17" customHeight="1" x14ac:dyDescent="0.15">
      <c r="A15" s="105">
        <v>44055</v>
      </c>
      <c r="B15" s="116">
        <v>445.36</v>
      </c>
      <c r="C15" s="116">
        <v>63.64</v>
      </c>
      <c r="D15" s="116">
        <v>172.97</v>
      </c>
      <c r="E15" s="116">
        <v>44.27</v>
      </c>
      <c r="F15" s="116">
        <v>136.49</v>
      </c>
      <c r="G15" s="116">
        <v>196.83</v>
      </c>
      <c r="H15" s="116">
        <v>18.399999999999999</v>
      </c>
      <c r="I15" s="116">
        <v>62.55</v>
      </c>
      <c r="J15" s="116">
        <v>68.84</v>
      </c>
      <c r="K15" s="116">
        <v>63.06</v>
      </c>
      <c r="L15" s="116">
        <v>21.08</v>
      </c>
      <c r="M15" s="116">
        <v>22.66</v>
      </c>
      <c r="N15" s="116">
        <v>69.28</v>
      </c>
      <c r="O15" s="116">
        <v>99.57</v>
      </c>
      <c r="P15" s="116">
        <v>171.74</v>
      </c>
      <c r="Q15" s="116">
        <v>152.55000000000001</v>
      </c>
      <c r="R15" s="116">
        <v>75</v>
      </c>
      <c r="S15" s="116">
        <v>76.400000000000006</v>
      </c>
      <c r="T15" s="116">
        <v>42.96</v>
      </c>
      <c r="U15" s="116">
        <v>114.96</v>
      </c>
      <c r="V15" s="116">
        <v>48.23</v>
      </c>
      <c r="W15" s="116">
        <v>328.76</v>
      </c>
      <c r="X15" s="116">
        <v>41.82</v>
      </c>
      <c r="Y15" s="16" t="str">
        <f>IF('CEM Price Data'!Z15="","",'CEM Price Data'!Z15)</f>
        <v/>
      </c>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row>
    <row r="16" spans="1:79" ht="17" customHeight="1" x14ac:dyDescent="0.15">
      <c r="A16" s="105">
        <v>44054</v>
      </c>
      <c r="B16" s="116">
        <v>435.23</v>
      </c>
      <c r="C16" s="116">
        <v>63.13</v>
      </c>
      <c r="D16" s="116">
        <v>171.41</v>
      </c>
      <c r="E16" s="116">
        <v>44.46</v>
      </c>
      <c r="F16" s="116">
        <v>135.72999999999999</v>
      </c>
      <c r="G16" s="116">
        <v>191.09</v>
      </c>
      <c r="H16" s="116">
        <v>18.27</v>
      </c>
      <c r="I16" s="116">
        <v>59.77</v>
      </c>
      <c r="J16" s="116">
        <v>68.099999999999994</v>
      </c>
      <c r="K16" s="116">
        <v>62.14</v>
      </c>
      <c r="L16" s="116">
        <v>20.93</v>
      </c>
      <c r="M16" s="116">
        <v>22.31</v>
      </c>
      <c r="N16" s="116">
        <v>68.13</v>
      </c>
      <c r="O16" s="116">
        <v>98.81</v>
      </c>
      <c r="P16" s="116">
        <v>168.6</v>
      </c>
      <c r="Q16" s="116">
        <v>150.63</v>
      </c>
      <c r="R16" s="116">
        <v>74.58</v>
      </c>
      <c r="S16" s="116">
        <v>76.19</v>
      </c>
      <c r="T16" s="116">
        <v>43.6</v>
      </c>
      <c r="U16" s="116">
        <v>112.71</v>
      </c>
      <c r="V16" s="116">
        <v>47.68</v>
      </c>
      <c r="W16" s="116">
        <v>326.94</v>
      </c>
      <c r="X16" s="116">
        <v>41.85</v>
      </c>
      <c r="Y16" s="16" t="str">
        <f>IF('CEM Price Data'!Z16="","",'CEM Price Data'!Z16)</f>
        <v/>
      </c>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row>
    <row r="17" spans="1:79" ht="17" customHeight="1" x14ac:dyDescent="0.15">
      <c r="A17" s="105">
        <v>44053</v>
      </c>
      <c r="B17" s="116">
        <v>443.29</v>
      </c>
      <c r="C17" s="116">
        <v>61.82</v>
      </c>
      <c r="D17" s="116">
        <v>171.71</v>
      </c>
      <c r="E17" s="116">
        <v>44.07</v>
      </c>
      <c r="F17" s="116">
        <v>137.57</v>
      </c>
      <c r="G17" s="116">
        <v>193.29</v>
      </c>
      <c r="H17" s="116">
        <v>18.329999999999998</v>
      </c>
      <c r="I17" s="116">
        <v>60.18</v>
      </c>
      <c r="J17" s="116">
        <v>68.510000000000005</v>
      </c>
      <c r="K17" s="116">
        <v>63.75</v>
      </c>
      <c r="L17" s="116">
        <v>20.77</v>
      </c>
      <c r="M17" s="116">
        <v>22.55</v>
      </c>
      <c r="N17" s="116">
        <v>69.02</v>
      </c>
      <c r="O17" s="116">
        <v>97.77</v>
      </c>
      <c r="P17" s="116">
        <v>167.66</v>
      </c>
      <c r="Q17" s="116">
        <v>153</v>
      </c>
      <c r="R17" s="116">
        <v>73.36</v>
      </c>
      <c r="S17" s="116">
        <v>76.709999999999994</v>
      </c>
      <c r="T17" s="116">
        <v>43.22</v>
      </c>
      <c r="U17" s="116">
        <v>112.84</v>
      </c>
      <c r="V17" s="116">
        <v>46.58</v>
      </c>
      <c r="W17" s="116">
        <v>336.37</v>
      </c>
      <c r="X17" s="116">
        <v>42.86</v>
      </c>
      <c r="Y17" s="16" t="str">
        <f>IF('CEM Price Data'!Z17="","",'CEM Price Data'!Z17)</f>
        <v/>
      </c>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1:79" ht="17" customHeight="1" x14ac:dyDescent="0.15">
      <c r="A18" s="105">
        <v>44050</v>
      </c>
      <c r="B18" s="116">
        <v>449.57</v>
      </c>
      <c r="C18" s="116">
        <v>61.02</v>
      </c>
      <c r="D18" s="116">
        <v>171.06</v>
      </c>
      <c r="E18" s="116">
        <v>43.89</v>
      </c>
      <c r="F18" s="116">
        <v>141.13999999999999</v>
      </c>
      <c r="G18" s="116">
        <v>195.29</v>
      </c>
      <c r="H18" s="116">
        <v>17.989999999999998</v>
      </c>
      <c r="I18" s="116">
        <v>60.42</v>
      </c>
      <c r="J18" s="116">
        <v>69.349999999999994</v>
      </c>
      <c r="K18" s="116">
        <v>64.349999999999994</v>
      </c>
      <c r="L18" s="116">
        <v>20.5</v>
      </c>
      <c r="M18" s="116">
        <v>21.83</v>
      </c>
      <c r="N18" s="116">
        <v>69.52</v>
      </c>
      <c r="O18" s="116">
        <v>98.14</v>
      </c>
      <c r="P18" s="116">
        <v>165.13</v>
      </c>
      <c r="Q18" s="116">
        <v>152.93</v>
      </c>
      <c r="R18" s="116">
        <v>72.28</v>
      </c>
      <c r="S18" s="116">
        <v>77.58</v>
      </c>
      <c r="T18" s="116">
        <v>42.17</v>
      </c>
      <c r="U18" s="116">
        <v>111.05</v>
      </c>
      <c r="V18" s="116">
        <v>46.26</v>
      </c>
      <c r="W18" s="116">
        <v>356.88</v>
      </c>
      <c r="X18" s="116">
        <v>41.52</v>
      </c>
      <c r="Y18" s="16" t="str">
        <f>IF('CEM Price Data'!Z18="","",'CEM Price Data'!Z18)</f>
        <v/>
      </c>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1:79" ht="17" customHeight="1" x14ac:dyDescent="0.15">
      <c r="A19" s="105">
        <v>44049</v>
      </c>
      <c r="B19" s="116">
        <v>464.11</v>
      </c>
      <c r="C19" s="116">
        <v>61.33</v>
      </c>
      <c r="D19" s="116">
        <v>169.88</v>
      </c>
      <c r="E19" s="116">
        <v>43.034999999999997</v>
      </c>
      <c r="F19" s="116">
        <v>140.79</v>
      </c>
      <c r="G19" s="116">
        <v>192.55</v>
      </c>
      <c r="H19" s="116">
        <v>17.399999999999999</v>
      </c>
      <c r="I19" s="116">
        <v>58.88</v>
      </c>
      <c r="J19" s="116">
        <v>68.81</v>
      </c>
      <c r="K19" s="116">
        <v>64.180000000000007</v>
      </c>
      <c r="L19" s="116">
        <v>20.29</v>
      </c>
      <c r="M19" s="116">
        <v>21.11</v>
      </c>
      <c r="N19" s="116">
        <v>69.23</v>
      </c>
      <c r="O19" s="116">
        <v>99.98</v>
      </c>
      <c r="P19" s="116">
        <v>160.81</v>
      </c>
      <c r="Q19" s="116">
        <v>152.88</v>
      </c>
      <c r="R19" s="116">
        <v>70.930000000000007</v>
      </c>
      <c r="S19" s="116">
        <v>76.72</v>
      </c>
      <c r="T19" s="116">
        <v>41.55</v>
      </c>
      <c r="U19" s="116">
        <v>110.29</v>
      </c>
      <c r="V19" s="116">
        <v>46.2</v>
      </c>
      <c r="W19" s="116">
        <v>364.11</v>
      </c>
      <c r="X19" s="116">
        <v>40.89</v>
      </c>
      <c r="Y19" s="16" t="str">
        <f>IF('CEM Price Data'!Z19="","",'CEM Price Data'!Z19)</f>
        <v/>
      </c>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1:79" ht="17" customHeight="1" x14ac:dyDescent="0.15">
      <c r="A20" s="105">
        <v>44048</v>
      </c>
      <c r="B20" s="116">
        <v>449.51</v>
      </c>
      <c r="C20" s="116">
        <v>59.69</v>
      </c>
      <c r="D20" s="116">
        <v>169.3</v>
      </c>
      <c r="E20" s="116">
        <v>43.91</v>
      </c>
      <c r="F20" s="116">
        <v>142.63999999999999</v>
      </c>
      <c r="G20" s="116">
        <v>195.28</v>
      </c>
      <c r="H20" s="116">
        <v>17.41</v>
      </c>
      <c r="I20" s="116">
        <v>58.3</v>
      </c>
      <c r="J20" s="116">
        <v>69</v>
      </c>
      <c r="K20" s="116">
        <v>64.42</v>
      </c>
      <c r="L20" s="116">
        <v>20.195</v>
      </c>
      <c r="M20" s="116">
        <v>21.55</v>
      </c>
      <c r="N20" s="116">
        <v>69.260000000000005</v>
      </c>
      <c r="O20" s="116">
        <v>100.35</v>
      </c>
      <c r="P20" s="116">
        <v>160.03</v>
      </c>
      <c r="Q20" s="116">
        <v>154.34</v>
      </c>
      <c r="R20" s="116">
        <v>70.790000000000006</v>
      </c>
      <c r="S20" s="116">
        <v>76.569999999999993</v>
      </c>
      <c r="T20" s="116">
        <v>41.66</v>
      </c>
      <c r="U20" s="116">
        <v>111.14</v>
      </c>
      <c r="V20" s="116">
        <v>47.16</v>
      </c>
      <c r="W20" s="116">
        <v>365.59</v>
      </c>
      <c r="X20" s="116">
        <v>40.81</v>
      </c>
      <c r="Y20" s="16" t="str">
        <f>IF('CEM Price Data'!Z20="","",'CEM Price Data'!Z20)</f>
        <v/>
      </c>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1:79" ht="17" customHeight="1" x14ac:dyDescent="0.15">
      <c r="A21" s="105">
        <v>44047</v>
      </c>
      <c r="B21" s="116">
        <v>446.92</v>
      </c>
      <c r="C21" s="116">
        <v>59.47</v>
      </c>
      <c r="D21" s="116">
        <v>171.29</v>
      </c>
      <c r="E21" s="116">
        <v>43.4</v>
      </c>
      <c r="F21" s="116">
        <v>142.63999999999999</v>
      </c>
      <c r="G21" s="116">
        <v>195.43</v>
      </c>
      <c r="H21" s="116">
        <v>17.309999999999999</v>
      </c>
      <c r="I21" s="116">
        <v>56.28</v>
      </c>
      <c r="J21" s="116">
        <v>70.88</v>
      </c>
      <c r="K21" s="116">
        <v>65.739999999999995</v>
      </c>
      <c r="L21" s="116">
        <v>20.46</v>
      </c>
      <c r="M21" s="116">
        <v>20.65</v>
      </c>
      <c r="N21" s="116">
        <v>69.709999999999994</v>
      </c>
      <c r="O21" s="116">
        <v>100.3</v>
      </c>
      <c r="P21" s="116">
        <v>160.91</v>
      </c>
      <c r="Q21" s="116">
        <v>154.85</v>
      </c>
      <c r="R21" s="116">
        <v>70.37</v>
      </c>
      <c r="S21" s="116">
        <v>75.97</v>
      </c>
      <c r="T21" s="116">
        <v>41.6</v>
      </c>
      <c r="U21" s="116">
        <v>113.26</v>
      </c>
      <c r="V21" s="116">
        <v>45.96</v>
      </c>
      <c r="W21" s="116">
        <v>365.94</v>
      </c>
      <c r="X21" s="116">
        <v>40.93</v>
      </c>
      <c r="Y21" s="16" t="str">
        <f>IF('CEM Price Data'!Z21="","",'CEM Price Data'!Z21)</f>
        <v/>
      </c>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1:79" ht="17" customHeight="1" x14ac:dyDescent="0.15">
      <c r="A22" s="105">
        <v>44046</v>
      </c>
      <c r="B22" s="116">
        <v>447.97</v>
      </c>
      <c r="C22" s="116">
        <v>59.1</v>
      </c>
      <c r="D22" s="116">
        <v>164.77</v>
      </c>
      <c r="E22" s="116">
        <v>42.78</v>
      </c>
      <c r="F22" s="116">
        <v>139.85</v>
      </c>
      <c r="G22" s="116">
        <v>192.89</v>
      </c>
      <c r="H22" s="116">
        <v>17.399999999999999</v>
      </c>
      <c r="I22" s="116">
        <v>56.48</v>
      </c>
      <c r="J22" s="116">
        <v>71.73</v>
      </c>
      <c r="K22" s="116">
        <v>64.599999999999994</v>
      </c>
      <c r="L22" s="116">
        <v>20.22</v>
      </c>
      <c r="M22" s="116">
        <v>20.21</v>
      </c>
      <c r="N22" s="116">
        <v>69.349999999999994</v>
      </c>
      <c r="O22" s="116">
        <v>100.77</v>
      </c>
      <c r="P22" s="116">
        <v>160.02000000000001</v>
      </c>
      <c r="Q22" s="116">
        <v>152.84</v>
      </c>
      <c r="R22" s="116">
        <v>70.45</v>
      </c>
      <c r="S22" s="116">
        <v>75.59</v>
      </c>
      <c r="T22" s="116">
        <v>41.01</v>
      </c>
      <c r="U22" s="116">
        <v>110.97</v>
      </c>
      <c r="V22" s="116">
        <v>46.26</v>
      </c>
      <c r="W22" s="116">
        <v>363.97</v>
      </c>
      <c r="X22" s="116">
        <v>41.08</v>
      </c>
      <c r="Y22" s="16" t="str">
        <f>IF('CEM Price Data'!Z22="","",'CEM Price Data'!Z22)</f>
        <v/>
      </c>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row>
    <row r="23" spans="1:79" ht="17" customHeight="1" x14ac:dyDescent="0.15">
      <c r="A23" s="105">
        <v>44043</v>
      </c>
      <c r="B23" s="116">
        <v>444.32</v>
      </c>
      <c r="C23" s="116">
        <v>58.66</v>
      </c>
      <c r="D23" s="116">
        <v>159.19</v>
      </c>
      <c r="E23" s="116">
        <v>42.13</v>
      </c>
      <c r="F23" s="116">
        <v>142.76</v>
      </c>
      <c r="G23" s="116">
        <v>190.4</v>
      </c>
      <c r="H23" s="116">
        <v>17.3</v>
      </c>
      <c r="I23" s="116">
        <v>57.64</v>
      </c>
      <c r="J23" s="116">
        <v>69.53</v>
      </c>
      <c r="K23" s="116">
        <v>63.27</v>
      </c>
      <c r="L23" s="116">
        <v>20.285</v>
      </c>
      <c r="M23" s="116">
        <v>20.61</v>
      </c>
      <c r="N23" s="116">
        <v>68.989999999999995</v>
      </c>
      <c r="O23" s="116">
        <v>99.89</v>
      </c>
      <c r="P23" s="116">
        <v>158.59</v>
      </c>
      <c r="Q23" s="116">
        <v>150.29</v>
      </c>
      <c r="R23" s="116">
        <v>69.58</v>
      </c>
      <c r="S23" s="116">
        <v>74.209999999999994</v>
      </c>
      <c r="T23" s="116">
        <v>41.15</v>
      </c>
      <c r="U23" s="116">
        <v>109.35</v>
      </c>
      <c r="V23" s="116">
        <v>45.48</v>
      </c>
      <c r="W23" s="116">
        <v>357.25</v>
      </c>
      <c r="X23" s="116">
        <v>40.71</v>
      </c>
      <c r="Y23" s="16" t="str">
        <f>IF('CEM Price Data'!Z23="","",'CEM Price Data'!Z23)</f>
        <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row>
    <row r="24" spans="1:79" ht="17" customHeight="1" x14ac:dyDescent="0.15">
      <c r="A24" s="105">
        <v>44042</v>
      </c>
      <c r="B24" s="116">
        <v>438.88</v>
      </c>
      <c r="C24" s="116">
        <v>58.87</v>
      </c>
      <c r="D24" s="116">
        <v>160.77000000000001</v>
      </c>
      <c r="E24" s="116">
        <v>41.82</v>
      </c>
      <c r="F24" s="116">
        <v>141.69</v>
      </c>
      <c r="G24" s="116">
        <v>191.32</v>
      </c>
      <c r="H24" s="116">
        <v>17.53</v>
      </c>
      <c r="I24" s="116">
        <v>58.43</v>
      </c>
      <c r="J24" s="116">
        <v>72.33</v>
      </c>
      <c r="K24" s="116">
        <v>63.48</v>
      </c>
      <c r="L24" s="116">
        <v>20.28</v>
      </c>
      <c r="M24" s="116">
        <v>21.03</v>
      </c>
      <c r="N24" s="116">
        <v>70.59</v>
      </c>
      <c r="O24" s="116">
        <v>98.98</v>
      </c>
      <c r="P24" s="116">
        <v>158.35</v>
      </c>
      <c r="Q24" s="116">
        <v>153</v>
      </c>
      <c r="R24" s="116">
        <v>70.75</v>
      </c>
      <c r="S24" s="116">
        <v>73.849999999999994</v>
      </c>
      <c r="T24" s="116">
        <v>41.58</v>
      </c>
      <c r="U24" s="116">
        <v>109.35</v>
      </c>
      <c r="V24" s="116">
        <v>46.06</v>
      </c>
      <c r="W24" s="116">
        <v>350.04</v>
      </c>
      <c r="X24" s="116">
        <v>40.64</v>
      </c>
      <c r="Y24" s="16" t="str">
        <f>IF('CEM Price Data'!Z24="","",'CEM Price Data'!Z24)</f>
        <v/>
      </c>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row>
    <row r="25" spans="1:79" ht="17" customHeight="1" x14ac:dyDescent="0.15">
      <c r="A25" s="105">
        <v>44041</v>
      </c>
      <c r="B25" s="116">
        <v>436.3</v>
      </c>
      <c r="C25" s="116">
        <v>59.15</v>
      </c>
      <c r="D25" s="116">
        <v>161.91</v>
      </c>
      <c r="E25" s="116">
        <v>41.84</v>
      </c>
      <c r="F25" s="116">
        <v>139.29</v>
      </c>
      <c r="G25" s="116">
        <v>191.38</v>
      </c>
      <c r="H25" s="116">
        <v>17.62</v>
      </c>
      <c r="I25" s="116">
        <v>58.67</v>
      </c>
      <c r="J25" s="116">
        <v>73.010000000000005</v>
      </c>
      <c r="K25" s="116">
        <v>64.37</v>
      </c>
      <c r="L25" s="116">
        <v>20.28</v>
      </c>
      <c r="M25" s="116">
        <v>21.03</v>
      </c>
      <c r="N25" s="116">
        <v>70.94</v>
      </c>
      <c r="O25" s="116">
        <v>96.21</v>
      </c>
      <c r="P25" s="116">
        <v>159.09</v>
      </c>
      <c r="Q25" s="116">
        <v>161.75</v>
      </c>
      <c r="R25" s="116">
        <v>67.61</v>
      </c>
      <c r="S25" s="116">
        <v>73.760000000000005</v>
      </c>
      <c r="T25" s="116">
        <v>41.63</v>
      </c>
      <c r="U25" s="116">
        <v>110.49</v>
      </c>
      <c r="V25" s="116">
        <v>44.1</v>
      </c>
      <c r="W25" s="116">
        <v>350.77</v>
      </c>
      <c r="X25" s="116">
        <v>41.16</v>
      </c>
      <c r="Y25" s="16" t="str">
        <f>IF('CEM Price Data'!Z25="","",'CEM Price Data'!Z25)</f>
        <v/>
      </c>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row>
    <row r="26" spans="1:79" ht="17" customHeight="1" x14ac:dyDescent="0.15">
      <c r="A26" s="105">
        <v>44040</v>
      </c>
      <c r="B26" s="116">
        <v>432.26</v>
      </c>
      <c r="C26" s="116">
        <v>59.43</v>
      </c>
      <c r="D26" s="116">
        <v>162.88</v>
      </c>
      <c r="E26" s="116">
        <v>41.07</v>
      </c>
      <c r="F26" s="116">
        <v>138.03</v>
      </c>
      <c r="G26" s="116">
        <v>190.03</v>
      </c>
      <c r="H26" s="116">
        <v>17.260000000000002</v>
      </c>
      <c r="I26" s="116">
        <v>58.71</v>
      </c>
      <c r="J26" s="116">
        <v>73.73</v>
      </c>
      <c r="K26" s="116">
        <v>64.540000000000006</v>
      </c>
      <c r="L26" s="116">
        <v>20.170000000000002</v>
      </c>
      <c r="M26" s="116">
        <v>20.32</v>
      </c>
      <c r="N26" s="116">
        <v>70.91</v>
      </c>
      <c r="O26" s="116">
        <v>95.68</v>
      </c>
      <c r="P26" s="116">
        <v>157.09</v>
      </c>
      <c r="Q26" s="116">
        <v>162.65</v>
      </c>
      <c r="R26" s="116">
        <v>65.900000000000006</v>
      </c>
      <c r="S26" s="116">
        <v>72.739999999999995</v>
      </c>
      <c r="T26" s="116">
        <v>42.52</v>
      </c>
      <c r="U26" s="116">
        <v>109.27</v>
      </c>
      <c r="V26" s="116">
        <v>39.21</v>
      </c>
      <c r="W26" s="116">
        <v>347.26</v>
      </c>
      <c r="X26" s="116">
        <v>40.68</v>
      </c>
      <c r="Y26" s="16" t="str">
        <f>IF('CEM Price Data'!Z26="","",'CEM Price Data'!Z26)</f>
        <v/>
      </c>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row>
    <row r="27" spans="1:79" ht="17" customHeight="1" x14ac:dyDescent="0.15">
      <c r="A27" s="105">
        <v>44039</v>
      </c>
      <c r="B27" s="116">
        <v>437.1</v>
      </c>
      <c r="C27" s="116">
        <v>58.05</v>
      </c>
      <c r="D27" s="116">
        <v>164.16</v>
      </c>
      <c r="E27" s="116">
        <v>40.96</v>
      </c>
      <c r="F27" s="116">
        <v>142</v>
      </c>
      <c r="G27" s="116">
        <v>189.95</v>
      </c>
      <c r="H27" s="116">
        <v>17.260000000000002</v>
      </c>
      <c r="I27" s="116">
        <v>59.8</v>
      </c>
      <c r="J27" s="116">
        <v>74.540000000000006</v>
      </c>
      <c r="K27" s="116">
        <v>64.08</v>
      </c>
      <c r="L27" s="116">
        <v>20.55</v>
      </c>
      <c r="M27" s="116">
        <v>20.190000000000001</v>
      </c>
      <c r="N27" s="116">
        <v>69.97</v>
      </c>
      <c r="O27" s="116">
        <v>98.2</v>
      </c>
      <c r="P27" s="116">
        <v>159</v>
      </c>
      <c r="Q27" s="116">
        <v>160.5</v>
      </c>
      <c r="R27" s="116">
        <v>67.64</v>
      </c>
      <c r="S27" s="116">
        <v>72.8</v>
      </c>
      <c r="T27" s="116">
        <v>42.13</v>
      </c>
      <c r="U27" s="116">
        <v>108.87</v>
      </c>
      <c r="V27" s="116">
        <v>39.5</v>
      </c>
      <c r="W27" s="116">
        <v>359.09</v>
      </c>
      <c r="X27" s="116">
        <v>39.840000000000003</v>
      </c>
      <c r="Y27" s="16" t="str">
        <f>IF('CEM Price Data'!Z27="","",'CEM Price Data'!Z27)</f>
        <v/>
      </c>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row>
    <row r="28" spans="1:79" ht="17" customHeight="1" x14ac:dyDescent="0.15">
      <c r="A28" s="105">
        <v>44036</v>
      </c>
      <c r="B28" s="116">
        <v>430.31</v>
      </c>
      <c r="C28" s="116">
        <v>57.85</v>
      </c>
      <c r="D28" s="116">
        <v>163.66999999999999</v>
      </c>
      <c r="E28" s="116">
        <v>40.14</v>
      </c>
      <c r="F28" s="116">
        <v>142.49</v>
      </c>
      <c r="G28" s="116">
        <v>191.7</v>
      </c>
      <c r="H28" s="116">
        <v>17.12</v>
      </c>
      <c r="I28" s="116">
        <v>60.97</v>
      </c>
      <c r="J28" s="116">
        <v>73.64</v>
      </c>
      <c r="K28" s="116">
        <v>64.23</v>
      </c>
      <c r="L28" s="116">
        <v>20.37</v>
      </c>
      <c r="M28" s="116">
        <v>20.23</v>
      </c>
      <c r="N28" s="116">
        <v>68.680000000000007</v>
      </c>
      <c r="O28" s="116">
        <v>96.85</v>
      </c>
      <c r="P28" s="116">
        <v>156.5</v>
      </c>
      <c r="Q28" s="116">
        <v>159.54</v>
      </c>
      <c r="R28" s="116">
        <v>65.89</v>
      </c>
      <c r="S28" s="116">
        <v>72.099999999999994</v>
      </c>
      <c r="T28" s="116">
        <v>41.85</v>
      </c>
      <c r="U28" s="116">
        <v>108.14</v>
      </c>
      <c r="V28" s="116">
        <v>38.840000000000003</v>
      </c>
      <c r="W28" s="116">
        <v>357.19</v>
      </c>
      <c r="X28" s="116">
        <v>40.51</v>
      </c>
      <c r="Y28" s="16" t="str">
        <f>IF('CEM Price Data'!Z28="","",'CEM Price Data'!Z28)</f>
        <v/>
      </c>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row>
    <row r="29" spans="1:79" ht="17" customHeight="1" x14ac:dyDescent="0.15">
      <c r="A29" s="105">
        <v>44035</v>
      </c>
      <c r="B29" s="116">
        <v>431.74</v>
      </c>
      <c r="C29" s="116">
        <v>59.87</v>
      </c>
      <c r="D29" s="116">
        <v>165.7</v>
      </c>
      <c r="E29" s="116">
        <v>40.630000000000003</v>
      </c>
      <c r="F29" s="116">
        <v>145.54</v>
      </c>
      <c r="G29" s="116">
        <v>191.65</v>
      </c>
      <c r="H29" s="116">
        <v>17.46</v>
      </c>
      <c r="I29" s="116">
        <v>65.3</v>
      </c>
      <c r="J29" s="116">
        <v>75.56</v>
      </c>
      <c r="K29" s="116">
        <v>64.989999999999995</v>
      </c>
      <c r="L29" s="116">
        <v>20.45</v>
      </c>
      <c r="M29" s="116">
        <v>19.93</v>
      </c>
      <c r="N29" s="116">
        <v>68.41</v>
      </c>
      <c r="O29" s="116">
        <v>99.18</v>
      </c>
      <c r="P29" s="116">
        <v>158.78</v>
      </c>
      <c r="Q29" s="116">
        <v>161.52000000000001</v>
      </c>
      <c r="R29" s="116">
        <v>66.47</v>
      </c>
      <c r="S29" s="116">
        <v>72.459999999999994</v>
      </c>
      <c r="T29" s="116">
        <v>41.58</v>
      </c>
      <c r="U29" s="116">
        <v>108.42</v>
      </c>
      <c r="V29" s="116">
        <v>39.85</v>
      </c>
      <c r="W29" s="116">
        <v>363.46</v>
      </c>
      <c r="X29" s="116">
        <v>40.340000000000003</v>
      </c>
      <c r="Y29" s="16" t="str">
        <f>IF('CEM Price Data'!Z29="","",'CEM Price Data'!Z29)</f>
        <v/>
      </c>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row>
    <row r="30" spans="1:79" ht="17" customHeight="1" x14ac:dyDescent="0.15">
      <c r="A30" s="105">
        <v>44034</v>
      </c>
      <c r="B30" s="116">
        <v>445.05</v>
      </c>
      <c r="C30" s="116">
        <v>59.85</v>
      </c>
      <c r="D30" s="116">
        <v>164.57</v>
      </c>
      <c r="E30" s="116">
        <v>41.35</v>
      </c>
      <c r="F30" s="116">
        <v>167.15</v>
      </c>
      <c r="G30" s="116">
        <v>195.15</v>
      </c>
      <c r="H30" s="116">
        <v>17.41</v>
      </c>
      <c r="I30" s="116">
        <v>66.44</v>
      </c>
      <c r="J30" s="116">
        <v>76.25</v>
      </c>
      <c r="K30" s="116">
        <v>64.72</v>
      </c>
      <c r="L30" s="116">
        <v>20.225000000000001</v>
      </c>
      <c r="M30" s="116">
        <v>19.78</v>
      </c>
      <c r="N30" s="116">
        <v>67.459999999999994</v>
      </c>
      <c r="O30" s="116">
        <v>98.37</v>
      </c>
      <c r="P30" s="116">
        <v>158.15</v>
      </c>
      <c r="Q30" s="116">
        <v>164.84</v>
      </c>
      <c r="R30" s="116">
        <v>66.38</v>
      </c>
      <c r="S30" s="116">
        <v>72.95</v>
      </c>
      <c r="T30" s="116">
        <v>41.34</v>
      </c>
      <c r="U30" s="116">
        <v>107.59</v>
      </c>
      <c r="V30" s="116">
        <v>39.64</v>
      </c>
      <c r="W30" s="116">
        <v>367.86</v>
      </c>
      <c r="X30" s="116">
        <v>40.69</v>
      </c>
      <c r="Y30" s="16" t="str">
        <f>IF('CEM Price Data'!Z30="","",'CEM Price Data'!Z30)</f>
        <v/>
      </c>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row>
    <row r="31" spans="1:79" ht="17" customHeight="1" x14ac:dyDescent="0.15">
      <c r="A31" s="105">
        <v>44033</v>
      </c>
      <c r="B31" s="116">
        <v>444.28</v>
      </c>
      <c r="C31" s="116">
        <v>59.8</v>
      </c>
      <c r="D31" s="116">
        <v>164.02</v>
      </c>
      <c r="E31" s="116">
        <v>41.92</v>
      </c>
      <c r="F31" s="116">
        <v>165.81</v>
      </c>
      <c r="G31" s="116">
        <v>191.86</v>
      </c>
      <c r="H31" s="116">
        <v>16.84</v>
      </c>
      <c r="I31" s="116">
        <v>63.95</v>
      </c>
      <c r="J31" s="116">
        <v>76.78</v>
      </c>
      <c r="K31" s="116">
        <v>64.5</v>
      </c>
      <c r="L31" s="116">
        <v>21.52</v>
      </c>
      <c r="M31" s="116">
        <v>20.059999999999999</v>
      </c>
      <c r="N31" s="116">
        <v>67.67</v>
      </c>
      <c r="O31" s="116">
        <v>98.43</v>
      </c>
      <c r="P31" s="116">
        <v>156.93</v>
      </c>
      <c r="Q31" s="116">
        <v>165.3</v>
      </c>
      <c r="R31" s="116">
        <v>66.150000000000006</v>
      </c>
      <c r="S31" s="116">
        <v>72.739999999999995</v>
      </c>
      <c r="T31" s="116">
        <v>41.22</v>
      </c>
      <c r="U31" s="116">
        <v>106.56</v>
      </c>
      <c r="V31" s="116">
        <v>40.380000000000003</v>
      </c>
      <c r="W31" s="116">
        <v>369</v>
      </c>
      <c r="X31" s="116">
        <v>40.409999999999997</v>
      </c>
      <c r="Y31" s="16" t="str">
        <f>IF('CEM Price Data'!Z31="","",'CEM Price Data'!Z31)</f>
        <v/>
      </c>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row>
    <row r="32" spans="1:79" ht="17" customHeight="1" x14ac:dyDescent="0.15">
      <c r="A32" s="105">
        <v>44032</v>
      </c>
      <c r="B32" s="116">
        <v>455.27</v>
      </c>
      <c r="C32" s="116">
        <v>59.46</v>
      </c>
      <c r="D32" s="116">
        <v>159.94999999999999</v>
      </c>
      <c r="E32" s="116">
        <v>41.37</v>
      </c>
      <c r="F32" s="116">
        <v>167.73</v>
      </c>
      <c r="G32" s="116">
        <v>192.77</v>
      </c>
      <c r="H32" s="116">
        <v>16.38</v>
      </c>
      <c r="I32" s="116">
        <v>63.3</v>
      </c>
      <c r="J32" s="116">
        <v>78.08</v>
      </c>
      <c r="K32" s="116">
        <v>63.64</v>
      </c>
      <c r="L32" s="116">
        <v>21.38</v>
      </c>
      <c r="M32" s="116">
        <v>19.510000000000002</v>
      </c>
      <c r="N32" s="116">
        <v>67.42</v>
      </c>
      <c r="O32" s="116">
        <v>97.87</v>
      </c>
      <c r="P32" s="116">
        <v>156.13</v>
      </c>
      <c r="Q32" s="116">
        <v>167.04</v>
      </c>
      <c r="R32" s="116">
        <v>65.489999999999995</v>
      </c>
      <c r="S32" s="116">
        <v>73.180000000000007</v>
      </c>
      <c r="T32" s="116">
        <v>40.869999999999997</v>
      </c>
      <c r="U32" s="116">
        <v>105.31</v>
      </c>
      <c r="V32" s="116">
        <v>39.75</v>
      </c>
      <c r="W32" s="116">
        <v>370.4</v>
      </c>
      <c r="X32" s="116">
        <v>40.46</v>
      </c>
      <c r="Y32" s="16" t="str">
        <f>IF('CEM Price Data'!Z32="","",'CEM Price Data'!Z32)</f>
        <v/>
      </c>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ht="17" customHeight="1" x14ac:dyDescent="0.15">
      <c r="A33" s="105">
        <v>44029</v>
      </c>
      <c r="B33" s="116">
        <v>432.42</v>
      </c>
      <c r="C33" s="116">
        <v>60.39</v>
      </c>
      <c r="D33" s="116">
        <v>161.88999999999999</v>
      </c>
      <c r="E33" s="116">
        <v>41.79</v>
      </c>
      <c r="F33" s="116">
        <v>155.83000000000001</v>
      </c>
      <c r="G33" s="116">
        <v>188.48</v>
      </c>
      <c r="H33" s="116">
        <v>16.920000000000002</v>
      </c>
      <c r="I33" s="116">
        <v>63.65</v>
      </c>
      <c r="J33" s="116">
        <v>77.510000000000005</v>
      </c>
      <c r="K33" s="116">
        <v>64.64</v>
      </c>
      <c r="L33" s="116">
        <v>22.17</v>
      </c>
      <c r="M33" s="116">
        <v>19.52</v>
      </c>
      <c r="N33" s="116">
        <v>68.63</v>
      </c>
      <c r="O33" s="116">
        <v>97.78</v>
      </c>
      <c r="P33" s="116">
        <v>156.75</v>
      </c>
      <c r="Q33" s="116">
        <v>165.96</v>
      </c>
      <c r="R33" s="116">
        <v>65.47</v>
      </c>
      <c r="S33" s="116">
        <v>72.650000000000006</v>
      </c>
      <c r="T33" s="116">
        <v>41.54</v>
      </c>
      <c r="U33" s="34">
        <v>106.71</v>
      </c>
      <c r="V33" s="34">
        <v>40.01</v>
      </c>
      <c r="W33" s="34">
        <v>355.8</v>
      </c>
      <c r="X33" s="34">
        <v>41.42</v>
      </c>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row>
    <row r="34" spans="1:79" ht="17" customHeight="1" x14ac:dyDescent="0.15">
      <c r="A34" s="105">
        <v>44028</v>
      </c>
      <c r="B34" s="116">
        <v>426.29</v>
      </c>
      <c r="C34" s="116">
        <v>59.32</v>
      </c>
      <c r="D34" s="116">
        <v>158.29</v>
      </c>
      <c r="E34" s="116">
        <v>41.59</v>
      </c>
      <c r="F34" s="116">
        <v>151.87</v>
      </c>
      <c r="G34" s="116">
        <v>188.92</v>
      </c>
      <c r="H34" s="116">
        <v>16.84</v>
      </c>
      <c r="I34" s="116">
        <v>64.55</v>
      </c>
      <c r="J34" s="116">
        <v>76.64</v>
      </c>
      <c r="K34" s="116">
        <v>64.69</v>
      </c>
      <c r="L34" s="116">
        <v>21.35</v>
      </c>
      <c r="M34" s="116">
        <v>19.3</v>
      </c>
      <c r="N34" s="116">
        <v>68.239999999999995</v>
      </c>
      <c r="O34" s="116">
        <v>96.38</v>
      </c>
      <c r="P34" s="116">
        <v>158.37</v>
      </c>
      <c r="Q34" s="116">
        <v>165</v>
      </c>
      <c r="R34" s="116">
        <v>64.540000000000006</v>
      </c>
      <c r="S34" s="116">
        <v>71.27</v>
      </c>
      <c r="T34" s="116">
        <v>41.48</v>
      </c>
      <c r="U34" s="116">
        <v>106.08</v>
      </c>
      <c r="V34" s="116">
        <v>40.56</v>
      </c>
      <c r="W34" s="116">
        <v>351.32</v>
      </c>
      <c r="X34" s="116">
        <v>41.35</v>
      </c>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row>
    <row r="35" spans="1:79" ht="17" customHeight="1" x14ac:dyDescent="0.15">
      <c r="A35" s="105">
        <f>IF('CEM Price Data'!B35="","",'CEM Price Data'!B35)</f>
        <v>44027</v>
      </c>
      <c r="B35" s="116">
        <f>IF('CEM Price Data'!C35="","",'CEM Price Data'!C35)</f>
        <v>433.01</v>
      </c>
      <c r="C35" s="116">
        <f>IF('CEM Price Data'!D35="","",'CEM Price Data'!D35)</f>
        <v>59.27</v>
      </c>
      <c r="D35" s="116">
        <f>IF('CEM Price Data'!E35="","",'CEM Price Data'!E35)</f>
        <v>157.63999999999999</v>
      </c>
      <c r="E35" s="116">
        <f>IF('CEM Price Data'!F35="","",'CEM Price Data'!F35)</f>
        <v>41.95</v>
      </c>
      <c r="F35" s="116">
        <f>IF('CEM Price Data'!G35="","",'CEM Price Data'!G35)</f>
        <v>150.82</v>
      </c>
      <c r="G35" s="116">
        <f>IF('CEM Price Data'!H35="","",'CEM Price Data'!H35)</f>
        <v>189.43</v>
      </c>
      <c r="H35" s="116">
        <f>IF('CEM Price Data'!I35="","",'CEM Price Data'!I35)</f>
        <v>16.920000000000002</v>
      </c>
      <c r="I35" s="116">
        <f>IF('CEM Price Data'!J35="","",'CEM Price Data'!J35)</f>
        <v>66.33</v>
      </c>
      <c r="J35" s="116">
        <f>IF('CEM Price Data'!K35="","",'CEM Price Data'!K35)</f>
        <v>76.650000000000006</v>
      </c>
      <c r="K35" s="116">
        <f>IF('CEM Price Data'!L35="","",'CEM Price Data'!L35)</f>
        <v>64.599999999999994</v>
      </c>
      <c r="L35" s="116">
        <f>IF('CEM Price Data'!M35="","",'CEM Price Data'!M35)</f>
        <v>20.85</v>
      </c>
      <c r="M35" s="116">
        <f>IF('CEM Price Data'!N35="","",'CEM Price Data'!N35)</f>
        <v>19.309999999999999</v>
      </c>
      <c r="N35" s="116">
        <f>IF('CEM Price Data'!O35="","",'CEM Price Data'!O35)</f>
        <v>68.09</v>
      </c>
      <c r="O35" s="116">
        <f>IF('CEM Price Data'!P35="","",'CEM Price Data'!P35)</f>
        <v>96.78</v>
      </c>
      <c r="P35" s="116">
        <f>IF('CEM Price Data'!Q35="","",'CEM Price Data'!Q35)</f>
        <v>156.9</v>
      </c>
      <c r="Q35" s="116">
        <f>IF('CEM Price Data'!R35="","",'CEM Price Data'!R35)</f>
        <v>165.45</v>
      </c>
      <c r="R35" s="116">
        <f>IF('CEM Price Data'!S35="","",'CEM Price Data'!S35)</f>
        <v>65.349999999999994</v>
      </c>
      <c r="S35" s="116">
        <f>IF('CEM Price Data'!T35="","",'CEM Price Data'!T35)</f>
        <v>72.290000000000006</v>
      </c>
      <c r="T35" s="116">
        <f>IF('CEM Price Data'!U35="","",'CEM Price Data'!U35)</f>
        <v>41</v>
      </c>
      <c r="U35" s="34">
        <f>IF('CEM Price Data'!V35="","",'CEM Price Data'!V35)</f>
        <v>105.88</v>
      </c>
      <c r="V35" s="34">
        <f>IF('CEM Price Data'!W35="","",'CEM Price Data'!W35)</f>
        <v>41.02</v>
      </c>
      <c r="W35" s="34">
        <f>IF('CEM Price Data'!X35="","",'CEM Price Data'!X35)</f>
        <v>351.22</v>
      </c>
      <c r="X35" s="34">
        <f>IF('CEM Price Data'!Y35="","",'CEM Price Data'!Y35)</f>
        <v>40.68</v>
      </c>
      <c r="Y35" s="16" t="str">
        <f>IF('CEM Price Data'!Z33="","",'CEM Price Data'!Z33)</f>
        <v/>
      </c>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row>
    <row r="36" spans="1:79" ht="17" customHeight="1" x14ac:dyDescent="0.15">
      <c r="A36" s="105">
        <f>IF('CEM Price Data'!B36="","",'CEM Price Data'!B36)</f>
        <v>44026</v>
      </c>
      <c r="B36" s="116">
        <f>IF('CEM Price Data'!C36="","",'CEM Price Data'!C36)</f>
        <v>433.78</v>
      </c>
      <c r="C36" s="116">
        <f>IF('CEM Price Data'!D36="","",'CEM Price Data'!D36)</f>
        <v>57.89</v>
      </c>
      <c r="D36" s="116">
        <f>IF('CEM Price Data'!E36="","",'CEM Price Data'!E36)</f>
        <v>155.94</v>
      </c>
      <c r="E36" s="116">
        <f>IF('CEM Price Data'!F36="","",'CEM Price Data'!F36)</f>
        <v>41.12</v>
      </c>
      <c r="F36" s="116">
        <f>IF('CEM Price Data'!G36="","",'CEM Price Data'!G36)</f>
        <v>153.66999999999999</v>
      </c>
      <c r="G36" s="116">
        <f>IF('CEM Price Data'!H36="","",'CEM Price Data'!H36)</f>
        <v>189.73</v>
      </c>
      <c r="H36" s="116">
        <f>IF('CEM Price Data'!I36="","",'CEM Price Data'!I36)</f>
        <v>16.510000000000002</v>
      </c>
      <c r="I36" s="116">
        <f>IF('CEM Price Data'!J36="","",'CEM Price Data'!J36)</f>
        <v>65.41</v>
      </c>
      <c r="J36" s="116">
        <f>IF('CEM Price Data'!K36="","",'CEM Price Data'!K36)</f>
        <v>77.19</v>
      </c>
      <c r="K36" s="116">
        <f>IF('CEM Price Data'!L36="","",'CEM Price Data'!L36)</f>
        <v>65.17</v>
      </c>
      <c r="L36" s="116">
        <f>IF('CEM Price Data'!M36="","",'CEM Price Data'!M36)</f>
        <v>20.97</v>
      </c>
      <c r="M36" s="116">
        <f>IF('CEM Price Data'!N36="","",'CEM Price Data'!N36)</f>
        <v>18.91</v>
      </c>
      <c r="N36" s="116">
        <f>IF('CEM Price Data'!O36="","",'CEM Price Data'!O36)</f>
        <v>68.400000000000006</v>
      </c>
      <c r="O36" s="116">
        <f>IF('CEM Price Data'!P36="","",'CEM Price Data'!P36)</f>
        <v>95.83</v>
      </c>
      <c r="P36" s="116">
        <f>IF('CEM Price Data'!Q36="","",'CEM Price Data'!Q36)</f>
        <v>156.02000000000001</v>
      </c>
      <c r="Q36" s="116">
        <f>IF('CEM Price Data'!R36="","",'CEM Price Data'!R36)</f>
        <v>163.88</v>
      </c>
      <c r="R36" s="116">
        <f>IF('CEM Price Data'!S36="","",'CEM Price Data'!S36)</f>
        <v>63.15</v>
      </c>
      <c r="S36" s="116">
        <f>IF('CEM Price Data'!T36="","",'CEM Price Data'!T36)</f>
        <v>70.42</v>
      </c>
      <c r="T36" s="116">
        <f>IF('CEM Price Data'!U36="","",'CEM Price Data'!U36)</f>
        <v>41.06</v>
      </c>
      <c r="U36" s="34">
        <f>IF('CEM Price Data'!V36="","",'CEM Price Data'!V36)</f>
        <v>107.19</v>
      </c>
      <c r="V36" s="34">
        <f>IF('CEM Price Data'!W36="","",'CEM Price Data'!W36)</f>
        <v>39.19</v>
      </c>
      <c r="W36" s="34">
        <f>IF('CEM Price Data'!X36="","",'CEM Price Data'!X36)</f>
        <v>347.57</v>
      </c>
      <c r="X36" s="34">
        <f>IF('CEM Price Data'!Y36="","",'CEM Price Data'!Y36)</f>
        <v>40.11</v>
      </c>
      <c r="Y36" s="16" t="str">
        <f>IF('CEM Price Data'!Z34="","",'CEM Price Data'!Z34)</f>
        <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row>
    <row r="37" spans="1:79" ht="17" customHeight="1" x14ac:dyDescent="0.15">
      <c r="A37" s="105">
        <f>IF('CEM Price Data'!B37="","",'CEM Price Data'!B37)</f>
        <v>44025</v>
      </c>
      <c r="B37" s="116">
        <f>IF('CEM Price Data'!C37="","",'CEM Price Data'!C37)</f>
        <v>442.47</v>
      </c>
      <c r="C37" s="116">
        <f>IF('CEM Price Data'!D37="","",'CEM Price Data'!D37)</f>
        <v>57.75</v>
      </c>
      <c r="D37" s="116">
        <f>IF('CEM Price Data'!E37="","",'CEM Price Data'!E37)</f>
        <v>153.69</v>
      </c>
      <c r="E37" s="116">
        <f>IF('CEM Price Data'!F37="","",'CEM Price Data'!F37)</f>
        <v>40.29</v>
      </c>
      <c r="F37" s="116">
        <f>IF('CEM Price Data'!G37="","",'CEM Price Data'!G37)</f>
        <v>149.08000000000001</v>
      </c>
      <c r="G37" s="116">
        <f>IF('CEM Price Data'!H37="","",'CEM Price Data'!H37)</f>
        <v>186.46</v>
      </c>
      <c r="H37" s="116">
        <f>IF('CEM Price Data'!I37="","",'CEM Price Data'!I37)</f>
        <v>16.350000000000001</v>
      </c>
      <c r="I37" s="116">
        <f>IF('CEM Price Data'!J37="","",'CEM Price Data'!J37)</f>
        <v>65.099999999999994</v>
      </c>
      <c r="J37" s="116">
        <f>IF('CEM Price Data'!K37="","",'CEM Price Data'!K37)</f>
        <v>76.680000000000007</v>
      </c>
      <c r="K37" s="116">
        <f>IF('CEM Price Data'!L37="","",'CEM Price Data'!L37)</f>
        <v>63.56</v>
      </c>
      <c r="L37" s="116">
        <f>IF('CEM Price Data'!M37="","",'CEM Price Data'!M37)</f>
        <v>20.67</v>
      </c>
      <c r="M37" s="116">
        <f>IF('CEM Price Data'!N37="","",'CEM Price Data'!N37)</f>
        <v>18.61</v>
      </c>
      <c r="N37" s="116">
        <f>IF('CEM Price Data'!O37="","",'CEM Price Data'!O37)</f>
        <v>66.95</v>
      </c>
      <c r="O37" s="116">
        <f>IF('CEM Price Data'!P37="","",'CEM Price Data'!P37)</f>
        <v>94.77</v>
      </c>
      <c r="P37" s="116">
        <f>IF('CEM Price Data'!Q37="","",'CEM Price Data'!Q37)</f>
        <v>153.86000000000001</v>
      </c>
      <c r="Q37" s="116">
        <f>IF('CEM Price Data'!R37="","",'CEM Price Data'!R37)</f>
        <v>162.08000000000001</v>
      </c>
      <c r="R37" s="116">
        <f>IF('CEM Price Data'!S37="","",'CEM Price Data'!S37)</f>
        <v>62.85</v>
      </c>
      <c r="S37" s="116">
        <f>IF('CEM Price Data'!T37="","",'CEM Price Data'!T37)</f>
        <v>70.290000000000006</v>
      </c>
      <c r="T37" s="116">
        <f>IF('CEM Price Data'!U37="","",'CEM Price Data'!U37)</f>
        <v>40.21</v>
      </c>
      <c r="U37" s="34">
        <f>IF('CEM Price Data'!V37="","",'CEM Price Data'!V37)</f>
        <v>104.68</v>
      </c>
      <c r="V37" s="34">
        <f>IF('CEM Price Data'!W37="","",'CEM Price Data'!W37)</f>
        <v>39.51</v>
      </c>
      <c r="W37" s="34">
        <f>IF('CEM Price Data'!X37="","",'CEM Price Data'!X37)</f>
        <v>344.97</v>
      </c>
      <c r="X37" s="34">
        <f>IF('CEM Price Data'!Y37="","",'CEM Price Data'!Y37)</f>
        <v>39.58</v>
      </c>
      <c r="Y37" s="16" t="str">
        <f>IF('CEM Price Data'!Z35="","",'CEM Price Data'!Z35)</f>
        <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row>
    <row r="38" spans="1:79" ht="17" customHeight="1" x14ac:dyDescent="0.15">
      <c r="A38" s="105">
        <f>IF('CEM Price Data'!B38="","",'CEM Price Data'!B38)</f>
        <v>44022</v>
      </c>
      <c r="B38" s="116">
        <f>IF('CEM Price Data'!C38="","",'CEM Price Data'!C38)</f>
        <v>466.2</v>
      </c>
      <c r="C38" s="116">
        <f>IF('CEM Price Data'!D38="","",'CEM Price Data'!D38)</f>
        <v>57.43</v>
      </c>
      <c r="D38" s="116">
        <f>IF('CEM Price Data'!E38="","",'CEM Price Data'!E38)</f>
        <v>154.27000000000001</v>
      </c>
      <c r="E38" s="116">
        <f>IF('CEM Price Data'!F38="","",'CEM Price Data'!F38)</f>
        <v>40.5</v>
      </c>
      <c r="F38" s="116">
        <f>IF('CEM Price Data'!G38="","",'CEM Price Data'!G38)</f>
        <v>152.28</v>
      </c>
      <c r="G38" s="116">
        <f>IF('CEM Price Data'!H38="","",'CEM Price Data'!H38)</f>
        <v>188.24</v>
      </c>
      <c r="H38" s="116">
        <f>IF('CEM Price Data'!I38="","",'CEM Price Data'!I38)</f>
        <v>16.559999999999999</v>
      </c>
      <c r="I38" s="116">
        <f>IF('CEM Price Data'!J38="","",'CEM Price Data'!J38)</f>
        <v>64.36</v>
      </c>
      <c r="J38" s="116">
        <f>IF('CEM Price Data'!K38="","",'CEM Price Data'!K38)</f>
        <v>76.319999999999993</v>
      </c>
      <c r="K38" s="116">
        <f>IF('CEM Price Data'!L38="","",'CEM Price Data'!L38)</f>
        <v>63.55</v>
      </c>
      <c r="L38" s="116">
        <f>IF('CEM Price Data'!M38="","",'CEM Price Data'!M38)</f>
        <v>21</v>
      </c>
      <c r="M38" s="116">
        <f>IF('CEM Price Data'!N38="","",'CEM Price Data'!N38)</f>
        <v>18.7</v>
      </c>
      <c r="N38" s="116">
        <f>IF('CEM Price Data'!O38="","",'CEM Price Data'!O38)</f>
        <v>67.19</v>
      </c>
      <c r="O38" s="116">
        <f>IF('CEM Price Data'!P38="","",'CEM Price Data'!P38)</f>
        <v>97.64</v>
      </c>
      <c r="P38" s="116">
        <f>IF('CEM Price Data'!Q38="","",'CEM Price Data'!Q38)</f>
        <v>156.44</v>
      </c>
      <c r="Q38" s="116">
        <f>IF('CEM Price Data'!R38="","",'CEM Price Data'!R38)</f>
        <v>163.36000000000001</v>
      </c>
      <c r="R38" s="116">
        <f>IF('CEM Price Data'!S38="","",'CEM Price Data'!S38)</f>
        <v>64.709999999999994</v>
      </c>
      <c r="S38" s="116">
        <f>IF('CEM Price Data'!T38="","",'CEM Price Data'!T38)</f>
        <v>71.510000000000005</v>
      </c>
      <c r="T38" s="116">
        <f>IF('CEM Price Data'!U38="","",'CEM Price Data'!U38)</f>
        <v>40.270000000000003</v>
      </c>
      <c r="U38" s="116">
        <f>IF('CEM Price Data'!V38="","",'CEM Price Data'!V38)</f>
        <v>105.18</v>
      </c>
      <c r="V38" s="116">
        <f>IF('CEM Price Data'!W38="","",'CEM Price Data'!W38)</f>
        <v>38.14</v>
      </c>
      <c r="W38" s="116">
        <f>IF('CEM Price Data'!X38="","",'CEM Price Data'!X38)</f>
        <v>359.73</v>
      </c>
      <c r="X38" s="116">
        <f>IF('CEM Price Data'!Y38="","",'CEM Price Data'!Y38)</f>
        <v>40.119999999999997</v>
      </c>
      <c r="Y38" s="16" t="str">
        <f>IF('CEM Price Data'!Z36="","",'CEM Price Data'!Z36)</f>
        <v/>
      </c>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row>
    <row r="39" spans="1:79" ht="17" customHeight="1" x14ac:dyDescent="0.15">
      <c r="A39" s="105">
        <f>IF('CEM Price Data'!B39="","",'CEM Price Data'!B39)</f>
        <v>44021</v>
      </c>
      <c r="B39" s="116">
        <f>IF('CEM Price Data'!C39="","",'CEM Price Data'!C39)</f>
        <v>460.84</v>
      </c>
      <c r="C39" s="116">
        <f>IF('CEM Price Data'!D39="","",'CEM Price Data'!D39)</f>
        <v>58.11</v>
      </c>
      <c r="D39" s="116">
        <f>IF('CEM Price Data'!E39="","",'CEM Price Data'!E39)</f>
        <v>151.46</v>
      </c>
      <c r="E39" s="116">
        <f>IF('CEM Price Data'!F39="","",'CEM Price Data'!F39)</f>
        <v>38.380000000000003</v>
      </c>
      <c r="F39" s="116">
        <f>IF('CEM Price Data'!G39="","",'CEM Price Data'!G39)</f>
        <v>152.68</v>
      </c>
      <c r="G39" s="116">
        <f>IF('CEM Price Data'!H39="","",'CEM Price Data'!H39)</f>
        <v>189.74</v>
      </c>
      <c r="H39" s="116">
        <f>IF('CEM Price Data'!I39="","",'CEM Price Data'!I39)</f>
        <v>16.28</v>
      </c>
      <c r="I39" s="116">
        <f>IF('CEM Price Data'!J39="","",'CEM Price Data'!J39)</f>
        <v>63.65</v>
      </c>
      <c r="J39" s="116">
        <f>IF('CEM Price Data'!K39="","",'CEM Price Data'!K39)</f>
        <v>74.709999999999994</v>
      </c>
      <c r="K39" s="116">
        <f>IF('CEM Price Data'!L39="","",'CEM Price Data'!L39)</f>
        <v>62.55</v>
      </c>
      <c r="L39" s="116">
        <f>IF('CEM Price Data'!M39="","",'CEM Price Data'!M39)</f>
        <v>20.85</v>
      </c>
      <c r="M39" s="116">
        <f>IF('CEM Price Data'!N39="","",'CEM Price Data'!N39)</f>
        <v>18.47</v>
      </c>
      <c r="N39" s="116">
        <f>IF('CEM Price Data'!O39="","",'CEM Price Data'!O39)</f>
        <v>65.900000000000006</v>
      </c>
      <c r="O39" s="116">
        <f>IF('CEM Price Data'!P39="","",'CEM Price Data'!P39)</f>
        <v>99.83</v>
      </c>
      <c r="P39" s="116">
        <f>IF('CEM Price Data'!Q39="","",'CEM Price Data'!Q39)</f>
        <v>153.12</v>
      </c>
      <c r="Q39" s="116">
        <f>IF('CEM Price Data'!R39="","",'CEM Price Data'!R39)</f>
        <v>166.45</v>
      </c>
      <c r="R39" s="116">
        <f>IF('CEM Price Data'!S39="","",'CEM Price Data'!S39)</f>
        <v>63.45</v>
      </c>
      <c r="S39" s="116">
        <f>IF('CEM Price Data'!T39="","",'CEM Price Data'!T39)</f>
        <v>71.95</v>
      </c>
      <c r="T39" s="116">
        <f>IF('CEM Price Data'!U39="","",'CEM Price Data'!U39)</f>
        <v>38.6</v>
      </c>
      <c r="U39" s="34">
        <f>IF('CEM Price Data'!V39="","",'CEM Price Data'!V39)</f>
        <v>103.39</v>
      </c>
      <c r="V39" s="34">
        <f>IF('CEM Price Data'!W39="","",'CEM Price Data'!W39)</f>
        <v>38.1</v>
      </c>
      <c r="W39" s="34">
        <f>IF('CEM Price Data'!X39="","",'CEM Price Data'!X39)</f>
        <v>361.29</v>
      </c>
      <c r="X39" s="34">
        <f>IF('CEM Price Data'!Y39="","",'CEM Price Data'!Y39)</f>
        <v>39.01</v>
      </c>
      <c r="Y39" s="16" t="str">
        <f>IF('CEM Price Data'!Z37="","",'CEM Price Data'!Z37)</f>
        <v/>
      </c>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row>
    <row r="40" spans="1:79" ht="17" customHeight="1" x14ac:dyDescent="0.15">
      <c r="A40" s="105">
        <f>IF('CEM Price Data'!B40="","",'CEM Price Data'!B40)</f>
        <v>44020</v>
      </c>
      <c r="B40" s="116">
        <f>IF('CEM Price Data'!C40="","",'CEM Price Data'!C40)</f>
        <v>457.68</v>
      </c>
      <c r="C40" s="116">
        <f>IF('CEM Price Data'!D40="","",'CEM Price Data'!D40)</f>
        <v>59.56</v>
      </c>
      <c r="D40" s="116">
        <f>IF('CEM Price Data'!E40="","",'CEM Price Data'!E40)</f>
        <v>149.58000000000001</v>
      </c>
      <c r="E40" s="116">
        <f>IF('CEM Price Data'!F40="","",'CEM Price Data'!F40)</f>
        <v>39.549999999999997</v>
      </c>
      <c r="F40" s="116">
        <f>IF('CEM Price Data'!G40="","",'CEM Price Data'!G40)</f>
        <v>149.69</v>
      </c>
      <c r="G40" s="116">
        <f>IF('CEM Price Data'!H40="","",'CEM Price Data'!H40)</f>
        <v>186.53</v>
      </c>
      <c r="H40" s="116">
        <f>IF('CEM Price Data'!I40="","",'CEM Price Data'!I40)</f>
        <v>16.5</v>
      </c>
      <c r="I40" s="116">
        <f>IF('CEM Price Data'!J40="","",'CEM Price Data'!J40)</f>
        <v>66.03</v>
      </c>
      <c r="J40" s="116">
        <f>IF('CEM Price Data'!K40="","",'CEM Price Data'!K40)</f>
        <v>75.61</v>
      </c>
      <c r="K40" s="116">
        <f>IF('CEM Price Data'!L40="","",'CEM Price Data'!L40)</f>
        <v>62.94</v>
      </c>
      <c r="L40" s="116">
        <f>IF('CEM Price Data'!M40="","",'CEM Price Data'!M40)</f>
        <v>21.16</v>
      </c>
      <c r="M40" s="116">
        <f>IF('CEM Price Data'!N40="","",'CEM Price Data'!N40)</f>
        <v>18.690000000000001</v>
      </c>
      <c r="N40" s="116">
        <f>IF('CEM Price Data'!O40="","",'CEM Price Data'!O40)</f>
        <v>66.61</v>
      </c>
      <c r="O40" s="116">
        <f>IF('CEM Price Data'!P40="","",'CEM Price Data'!P40)</f>
        <v>99.14</v>
      </c>
      <c r="P40" s="116">
        <f>IF('CEM Price Data'!Q40="","",'CEM Price Data'!Q40)</f>
        <v>156.62</v>
      </c>
      <c r="Q40" s="116">
        <f>IF('CEM Price Data'!R40="","",'CEM Price Data'!R40)</f>
        <v>169.13</v>
      </c>
      <c r="R40" s="116">
        <f>IF('CEM Price Data'!S40="","",'CEM Price Data'!S40)</f>
        <v>65.88</v>
      </c>
      <c r="S40" s="116">
        <f>IF('CEM Price Data'!T40="","",'CEM Price Data'!T40)</f>
        <v>72.19</v>
      </c>
      <c r="T40" s="116">
        <f>IF('CEM Price Data'!U40="","",'CEM Price Data'!U40)</f>
        <v>39.869999999999997</v>
      </c>
      <c r="U40" s="34">
        <f>IF('CEM Price Data'!V40="","",'CEM Price Data'!V40)</f>
        <v>104.71</v>
      </c>
      <c r="V40" s="34">
        <f>IF('CEM Price Data'!W40="","",'CEM Price Data'!W40)</f>
        <v>39.42</v>
      </c>
      <c r="W40" s="34">
        <f>IF('CEM Price Data'!X40="","",'CEM Price Data'!X40)</f>
        <v>355.04</v>
      </c>
      <c r="X40" s="34">
        <f>IF('CEM Price Data'!Y40="","",'CEM Price Data'!Y40)</f>
        <v>42.29</v>
      </c>
      <c r="Y40" s="16" t="str">
        <f>IF('CEM Price Data'!Z38="","",'CEM Price Data'!Z38)</f>
        <v/>
      </c>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row>
    <row r="41" spans="1:79" ht="17" customHeight="1" x14ac:dyDescent="0.15">
      <c r="A41" s="105">
        <f>IF('CEM Price Data'!B41="","",'CEM Price Data'!B41)</f>
        <v>44019</v>
      </c>
      <c r="B41" s="116">
        <f>IF('CEM Price Data'!C41="","",'CEM Price Data'!C41)</f>
        <v>449.36</v>
      </c>
      <c r="C41" s="116">
        <f>IF('CEM Price Data'!D41="","",'CEM Price Data'!D41)</f>
        <v>60.29</v>
      </c>
      <c r="D41" s="116">
        <f>IF('CEM Price Data'!E41="","",'CEM Price Data'!E41)</f>
        <v>149.97</v>
      </c>
      <c r="E41" s="116">
        <f>IF('CEM Price Data'!F41="","",'CEM Price Data'!F41)</f>
        <v>39.630000000000003</v>
      </c>
      <c r="F41" s="116">
        <f>IF('CEM Price Data'!G41="","",'CEM Price Data'!G41)</f>
        <v>150.08000000000001</v>
      </c>
      <c r="G41" s="116">
        <f>IF('CEM Price Data'!H41="","",'CEM Price Data'!H41)</f>
        <v>187.82</v>
      </c>
      <c r="H41" s="116">
        <f>IF('CEM Price Data'!I41="","",'CEM Price Data'!I41)</f>
        <v>16.61</v>
      </c>
      <c r="I41" s="116">
        <f>IF('CEM Price Data'!J41="","",'CEM Price Data'!J41)</f>
        <v>67.150000000000006</v>
      </c>
      <c r="J41" s="116">
        <f>IF('CEM Price Data'!K41="","",'CEM Price Data'!K41)</f>
        <v>76.42</v>
      </c>
      <c r="K41" s="116">
        <f>IF('CEM Price Data'!L41="","",'CEM Price Data'!L41)</f>
        <v>62.98</v>
      </c>
      <c r="L41" s="116">
        <f>IF('CEM Price Data'!M41="","",'CEM Price Data'!M41)</f>
        <v>21</v>
      </c>
      <c r="M41" s="116">
        <f>IF('CEM Price Data'!N41="","",'CEM Price Data'!N41)</f>
        <v>18.77</v>
      </c>
      <c r="N41" s="116">
        <f>IF('CEM Price Data'!O41="","",'CEM Price Data'!O41)</f>
        <v>66.61</v>
      </c>
      <c r="O41" s="116">
        <f>IF('CEM Price Data'!P41="","",'CEM Price Data'!P41)</f>
        <v>99.88</v>
      </c>
      <c r="P41" s="116">
        <f>IF('CEM Price Data'!Q41="","",'CEM Price Data'!Q41)</f>
        <v>158.5</v>
      </c>
      <c r="Q41" s="116">
        <f>IF('CEM Price Data'!R41="","",'CEM Price Data'!R41)</f>
        <v>166.75</v>
      </c>
      <c r="R41" s="116">
        <f>IF('CEM Price Data'!S41="","",'CEM Price Data'!S41)</f>
        <v>65.819999999999993</v>
      </c>
      <c r="S41" s="116">
        <f>IF('CEM Price Data'!T41="","",'CEM Price Data'!T41)</f>
        <v>71</v>
      </c>
      <c r="T41" s="116">
        <f>IF('CEM Price Data'!U41="","",'CEM Price Data'!U41)</f>
        <v>39.94</v>
      </c>
      <c r="U41" s="34">
        <f>IF('CEM Price Data'!V41="","",'CEM Price Data'!V41)</f>
        <v>106.05</v>
      </c>
      <c r="V41" s="34">
        <f>IF('CEM Price Data'!W41="","",'CEM Price Data'!W41)</f>
        <v>40.14</v>
      </c>
      <c r="W41" s="34">
        <f>IF('CEM Price Data'!X41="","",'CEM Price Data'!X41)</f>
        <v>352.52</v>
      </c>
      <c r="X41" s="34">
        <f>IF('CEM Price Data'!Y41="","",'CEM Price Data'!Y41)</f>
        <v>42.22</v>
      </c>
      <c r="Y41" s="16" t="str">
        <f>IF('CEM Price Data'!Z39="","",'CEM Price Data'!Z39)</f>
        <v/>
      </c>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row>
    <row r="42" spans="1:79" ht="17" customHeight="1" x14ac:dyDescent="0.15">
      <c r="A42" s="105">
        <f>IF('CEM Price Data'!B42="","",'CEM Price Data'!B42)</f>
        <v>44018</v>
      </c>
      <c r="B42" s="116">
        <f>IF('CEM Price Data'!C42="","",'CEM Price Data'!C42)</f>
        <v>452.59</v>
      </c>
      <c r="C42" s="116">
        <f>IF('CEM Price Data'!D42="","",'CEM Price Data'!D42)</f>
        <v>60.19</v>
      </c>
      <c r="D42" s="116">
        <f>IF('CEM Price Data'!E42="","",'CEM Price Data'!E42)</f>
        <v>150.93</v>
      </c>
      <c r="E42" s="116">
        <f>IF('CEM Price Data'!F42="","",'CEM Price Data'!F42)</f>
        <v>40.71</v>
      </c>
      <c r="F42" s="116">
        <f>IF('CEM Price Data'!G42="","",'CEM Price Data'!G42)</f>
        <v>150.38</v>
      </c>
      <c r="G42" s="116">
        <f>IF('CEM Price Data'!H42="","",'CEM Price Data'!H42)</f>
        <v>187.14</v>
      </c>
      <c r="H42" s="116">
        <f>IF('CEM Price Data'!I42="","",'CEM Price Data'!I42)</f>
        <v>16.84</v>
      </c>
      <c r="I42" s="116">
        <f>IF('CEM Price Data'!J42="","",'CEM Price Data'!J42)</f>
        <v>69.02</v>
      </c>
      <c r="J42" s="116">
        <f>IF('CEM Price Data'!K42="","",'CEM Price Data'!K42)</f>
        <v>76.760000000000005</v>
      </c>
      <c r="K42" s="116">
        <f>IF('CEM Price Data'!L42="","",'CEM Price Data'!L42)</f>
        <v>62.19</v>
      </c>
      <c r="L42" s="116">
        <f>IF('CEM Price Data'!M42="","",'CEM Price Data'!M42)</f>
        <v>20.76</v>
      </c>
      <c r="M42" s="116">
        <f>IF('CEM Price Data'!N42="","",'CEM Price Data'!N42)</f>
        <v>19.059999999999999</v>
      </c>
      <c r="N42" s="116">
        <f>IF('CEM Price Data'!O42="","",'CEM Price Data'!O42)</f>
        <v>66.2</v>
      </c>
      <c r="O42" s="116">
        <f>IF('CEM Price Data'!P42="","",'CEM Price Data'!P42)</f>
        <v>101.82</v>
      </c>
      <c r="P42" s="116">
        <f>IF('CEM Price Data'!Q42="","",'CEM Price Data'!Q42)</f>
        <v>158.66999999999999</v>
      </c>
      <c r="Q42" s="116">
        <f>IF('CEM Price Data'!R42="","",'CEM Price Data'!R42)</f>
        <v>166.89</v>
      </c>
      <c r="R42" s="116">
        <f>IF('CEM Price Data'!S42="","",'CEM Price Data'!S42)</f>
        <v>67.08</v>
      </c>
      <c r="S42" s="116">
        <f>IF('CEM Price Data'!T42="","",'CEM Price Data'!T42)</f>
        <v>70.25</v>
      </c>
      <c r="T42" s="116">
        <f>IF('CEM Price Data'!U42="","",'CEM Price Data'!U42)</f>
        <v>39.6</v>
      </c>
      <c r="U42" s="34">
        <f>IF('CEM Price Data'!V42="","",'CEM Price Data'!V42)</f>
        <v>105.87</v>
      </c>
      <c r="V42" s="34">
        <f>IF('CEM Price Data'!W42="","",'CEM Price Data'!W42)</f>
        <v>41.61</v>
      </c>
      <c r="W42" s="34">
        <f>IF('CEM Price Data'!X42="","",'CEM Price Data'!X42)</f>
        <v>352.47</v>
      </c>
      <c r="X42" s="34">
        <f>IF('CEM Price Data'!Y42="","",'CEM Price Data'!Y42)</f>
        <v>43.16</v>
      </c>
      <c r="Y42" s="16" t="str">
        <f>IF('CEM Price Data'!Z40="","",'CEM Price Data'!Z40)</f>
        <v/>
      </c>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row>
    <row r="43" spans="1:79" ht="17" customHeight="1" x14ac:dyDescent="0.15">
      <c r="A43" s="105">
        <f>IF('CEM Price Data'!B43="","",'CEM Price Data'!B43)</f>
        <v>44014</v>
      </c>
      <c r="B43" s="116">
        <f>IF('CEM Price Data'!C43="","",'CEM Price Data'!C43)</f>
        <v>442.95</v>
      </c>
      <c r="C43" s="116">
        <f>IF('CEM Price Data'!D43="","",'CEM Price Data'!D43)</f>
        <v>59.14</v>
      </c>
      <c r="D43" s="116">
        <f>IF('CEM Price Data'!E43="","",'CEM Price Data'!E43)</f>
        <v>149.72</v>
      </c>
      <c r="E43" s="116">
        <f>IF('CEM Price Data'!F43="","",'CEM Price Data'!F43)</f>
        <v>41.17</v>
      </c>
      <c r="F43" s="116">
        <f>IF('CEM Price Data'!G43="","",'CEM Price Data'!G43)</f>
        <v>150.06</v>
      </c>
      <c r="G43" s="116">
        <f>IF('CEM Price Data'!H43="","",'CEM Price Data'!H43)</f>
        <v>189.48</v>
      </c>
      <c r="H43" s="116">
        <f>IF('CEM Price Data'!I43="","",'CEM Price Data'!I43)</f>
        <v>16.87</v>
      </c>
      <c r="I43" s="116">
        <f>IF('CEM Price Data'!J43="","",'CEM Price Data'!J43)</f>
        <v>67.510000000000005</v>
      </c>
      <c r="J43" s="116">
        <f>IF('CEM Price Data'!K43="","",'CEM Price Data'!K43)</f>
        <v>76.349999999999994</v>
      </c>
      <c r="K43" s="116">
        <f>IF('CEM Price Data'!L43="","",'CEM Price Data'!L43)</f>
        <v>61.48</v>
      </c>
      <c r="L43" s="116">
        <f>IF('CEM Price Data'!M43="","",'CEM Price Data'!M43)</f>
        <v>20.75</v>
      </c>
      <c r="M43" s="116">
        <f>IF('CEM Price Data'!N43="","",'CEM Price Data'!N43)</f>
        <v>19.14</v>
      </c>
      <c r="N43" s="116">
        <f>IF('CEM Price Data'!O43="","",'CEM Price Data'!O43)</f>
        <v>66.31</v>
      </c>
      <c r="O43" s="116">
        <f>IF('CEM Price Data'!P43="","",'CEM Price Data'!P43)</f>
        <v>100.73</v>
      </c>
      <c r="P43" s="116">
        <f>IF('CEM Price Data'!Q43="","",'CEM Price Data'!Q43)</f>
        <v>157.55000000000001</v>
      </c>
      <c r="Q43" s="116">
        <f>IF('CEM Price Data'!R43="","",'CEM Price Data'!R43)</f>
        <v>163.87</v>
      </c>
      <c r="R43" s="116">
        <f>IF('CEM Price Data'!S43="","",'CEM Price Data'!S43)</f>
        <v>68.989999999999995</v>
      </c>
      <c r="S43" s="116">
        <f>IF('CEM Price Data'!T43="","",'CEM Price Data'!T43)</f>
        <v>70.180000000000007</v>
      </c>
      <c r="T43" s="116">
        <f>IF('CEM Price Data'!U43="","",'CEM Price Data'!U43)</f>
        <v>39.4</v>
      </c>
      <c r="U43" s="34">
        <f>IF('CEM Price Data'!V43="","",'CEM Price Data'!V43)</f>
        <v>105.02</v>
      </c>
      <c r="V43" s="34">
        <f>IF('CEM Price Data'!W43="","",'CEM Price Data'!W43)</f>
        <v>41.33</v>
      </c>
      <c r="W43" s="34">
        <f>IF('CEM Price Data'!X43="","",'CEM Price Data'!X43)</f>
        <v>355.22</v>
      </c>
      <c r="X43" s="34">
        <f>IF('CEM Price Data'!Y43="","",'CEM Price Data'!Y43)</f>
        <v>41.98</v>
      </c>
      <c r="Y43" s="16" t="str">
        <f>IF('CEM Price Data'!Z41="","",'CEM Price Data'!Z41)</f>
        <v/>
      </c>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row>
    <row r="44" spans="1:79" ht="17" customHeight="1" x14ac:dyDescent="0.15">
      <c r="A44" s="105">
        <f>IF('CEM Price Data'!B44="","",'CEM Price Data'!B44)</f>
        <v>44013</v>
      </c>
      <c r="B44" s="116">
        <f>IF('CEM Price Data'!C44="","",'CEM Price Data'!C44)</f>
        <v>439.81</v>
      </c>
      <c r="C44" s="116">
        <f>IF('CEM Price Data'!D44="","",'CEM Price Data'!D44)</f>
        <v>59.43</v>
      </c>
      <c r="D44" s="116">
        <f>IF('CEM Price Data'!E44="","",'CEM Price Data'!E44)</f>
        <v>150.01</v>
      </c>
      <c r="E44" s="116">
        <f>IF('CEM Price Data'!F44="","",'CEM Price Data'!F44)</f>
        <v>41.66</v>
      </c>
      <c r="F44" s="116">
        <f>IF('CEM Price Data'!G44="","",'CEM Price Data'!G44)</f>
        <v>149.38</v>
      </c>
      <c r="G44" s="116">
        <f>IF('CEM Price Data'!H44="","",'CEM Price Data'!H44)</f>
        <v>190.9</v>
      </c>
      <c r="H44" s="116">
        <f>IF('CEM Price Data'!I44="","",'CEM Price Data'!I44)</f>
        <v>17.32</v>
      </c>
      <c r="I44" s="116">
        <f>IF('CEM Price Data'!J44="","",'CEM Price Data'!J44)</f>
        <v>65.75</v>
      </c>
      <c r="J44" s="116">
        <f>IF('CEM Price Data'!K44="","",'CEM Price Data'!K44)</f>
        <v>76.06</v>
      </c>
      <c r="K44" s="116">
        <f>IF('CEM Price Data'!L44="","",'CEM Price Data'!L44)</f>
        <v>60.43</v>
      </c>
      <c r="L44" s="116">
        <f>IF('CEM Price Data'!M44="","",'CEM Price Data'!M44)</f>
        <v>20.56</v>
      </c>
      <c r="M44" s="116">
        <f>IF('CEM Price Data'!N44="","",'CEM Price Data'!N44)</f>
        <v>19.13</v>
      </c>
      <c r="N44" s="116">
        <f>IF('CEM Price Data'!O44="","",'CEM Price Data'!O44)</f>
        <v>65.930000000000007</v>
      </c>
      <c r="O44" s="116">
        <f>IF('CEM Price Data'!P44="","",'CEM Price Data'!P44)</f>
        <v>99.71</v>
      </c>
      <c r="P44" s="116">
        <f>IF('CEM Price Data'!Q44="","",'CEM Price Data'!Q44)</f>
        <v>154.88999999999999</v>
      </c>
      <c r="Q44" s="116">
        <f>IF('CEM Price Data'!R44="","",'CEM Price Data'!R44)</f>
        <v>163.30000000000001</v>
      </c>
      <c r="R44" s="116">
        <f>IF('CEM Price Data'!S44="","",'CEM Price Data'!S44)</f>
        <v>68.63</v>
      </c>
      <c r="S44" s="116">
        <f>IF('CEM Price Data'!T44="","",'CEM Price Data'!T44)</f>
        <v>70.39</v>
      </c>
      <c r="T44" s="116">
        <f>IF('CEM Price Data'!U44="","",'CEM Price Data'!U44)</f>
        <v>39.24</v>
      </c>
      <c r="U44" s="34">
        <f>IF('CEM Price Data'!V44="","",'CEM Price Data'!V44)</f>
        <v>105.22</v>
      </c>
      <c r="V44" s="34">
        <f>IF('CEM Price Data'!W44="","",'CEM Price Data'!W44)</f>
        <v>40.43</v>
      </c>
      <c r="W44" s="34">
        <f>IF('CEM Price Data'!X44="","",'CEM Price Data'!X44)</f>
        <v>350.32</v>
      </c>
      <c r="X44" s="34">
        <f>IF('CEM Price Data'!Y44="","",'CEM Price Data'!Y44)</f>
        <v>40.880000000000003</v>
      </c>
      <c r="Y44" s="16" t="str">
        <f>IF('CEM Price Data'!Z42="","",'CEM Price Data'!Z42)</f>
        <v/>
      </c>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row>
    <row r="45" spans="1:79" ht="17" customHeight="1" x14ac:dyDescent="0.15">
      <c r="A45" s="105">
        <f>IF('CEM Price Data'!B45="","",'CEM Price Data'!B45)</f>
        <v>44012</v>
      </c>
      <c r="B45" s="116">
        <f>IF('CEM Price Data'!C45="","",'CEM Price Data'!C45)</f>
        <v>435.31</v>
      </c>
      <c r="C45" s="116">
        <f>IF('CEM Price Data'!D45="","",'CEM Price Data'!D45)</f>
        <v>58.8</v>
      </c>
      <c r="D45" s="116">
        <f>IF('CEM Price Data'!E45="","",'CEM Price Data'!E45)</f>
        <v>149.52000000000001</v>
      </c>
      <c r="E45" s="116">
        <f>IF('CEM Price Data'!F45="","",'CEM Price Data'!F45)</f>
        <v>41.39</v>
      </c>
      <c r="F45" s="116">
        <f>IF('CEM Price Data'!G45="","",'CEM Price Data'!G45)</f>
        <v>147.91</v>
      </c>
      <c r="G45" s="116">
        <f>IF('CEM Price Data'!H45="","",'CEM Price Data'!H45)</f>
        <v>190.51</v>
      </c>
      <c r="H45" s="116">
        <f>IF('CEM Price Data'!I45="","",'CEM Price Data'!I45)</f>
        <v>18.14</v>
      </c>
      <c r="I45" s="116">
        <f>IF('CEM Price Data'!J45="","",'CEM Price Data'!J45)</f>
        <v>67.48</v>
      </c>
      <c r="J45" s="116">
        <f>IF('CEM Price Data'!K45="","",'CEM Price Data'!K45)</f>
        <v>76.94</v>
      </c>
      <c r="K45" s="116">
        <f>IF('CEM Price Data'!L45="","",'CEM Price Data'!L45)</f>
        <v>61.65</v>
      </c>
      <c r="L45" s="116">
        <f>IF('CEM Price Data'!M45="","",'CEM Price Data'!M45)</f>
        <v>20.82</v>
      </c>
      <c r="M45" s="116">
        <f>IF('CEM Price Data'!N45="","",'CEM Price Data'!N45)</f>
        <v>19.420000000000002</v>
      </c>
      <c r="N45" s="116">
        <f>IF('CEM Price Data'!O45="","",'CEM Price Data'!O45)</f>
        <v>66.06</v>
      </c>
      <c r="O45" s="116">
        <f>IF('CEM Price Data'!P45="","",'CEM Price Data'!P45)</f>
        <v>100.78</v>
      </c>
      <c r="P45" s="116">
        <f>IF('CEM Price Data'!Q45="","",'CEM Price Data'!Q45)</f>
        <v>154.99</v>
      </c>
      <c r="Q45" s="116">
        <f>IF('CEM Price Data'!R45="","",'CEM Price Data'!R45)</f>
        <v>164.18</v>
      </c>
      <c r="R45" s="116">
        <f>IF('CEM Price Data'!S45="","",'CEM Price Data'!S45)</f>
        <v>68.489999999999995</v>
      </c>
      <c r="S45" s="116">
        <f>IF('CEM Price Data'!T45="","",'CEM Price Data'!T45)</f>
        <v>70.45</v>
      </c>
      <c r="T45" s="116">
        <f>IF('CEM Price Data'!U45="","",'CEM Price Data'!U45)</f>
        <v>39.25</v>
      </c>
      <c r="U45" s="34">
        <f>IF('CEM Price Data'!V45="","",'CEM Price Data'!V45)</f>
        <v>105.81</v>
      </c>
      <c r="V45" s="34">
        <f>IF('CEM Price Data'!W45="","",'CEM Price Data'!W45)</f>
        <v>41.2</v>
      </c>
      <c r="W45" s="34">
        <f>IF('CEM Price Data'!X45="","",'CEM Price Data'!X45)</f>
        <v>346.88</v>
      </c>
      <c r="X45" s="34">
        <f>IF('CEM Price Data'!Y45="","",'CEM Price Data'!Y45)</f>
        <v>42.39</v>
      </c>
      <c r="Y45" s="16" t="str">
        <f>IF('CEM Price Data'!Z43="","",'CEM Price Data'!Z43)</f>
        <v/>
      </c>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row>
    <row r="46" spans="1:79" ht="17" customHeight="1" x14ac:dyDescent="0.15">
      <c r="A46" s="105">
        <f>IF('CEM Price Data'!B46="","",'CEM Price Data'!B46)</f>
        <v>44011</v>
      </c>
      <c r="B46" s="116">
        <f>IF('CEM Price Data'!C46="","",'CEM Price Data'!C46)</f>
        <v>424.2</v>
      </c>
      <c r="C46" s="116">
        <f>IF('CEM Price Data'!D46="","",'CEM Price Data'!D46)</f>
        <v>57.8</v>
      </c>
      <c r="D46" s="116">
        <f>IF('CEM Price Data'!E46="","",'CEM Price Data'!E46)</f>
        <v>148.38999999999999</v>
      </c>
      <c r="E46" s="116">
        <f>IF('CEM Price Data'!F46="","",'CEM Price Data'!F46)</f>
        <v>41.81</v>
      </c>
      <c r="F46" s="116">
        <f>IF('CEM Price Data'!G46="","",'CEM Price Data'!G46)</f>
        <v>144.82</v>
      </c>
      <c r="G46" s="116">
        <f>IF('CEM Price Data'!H46="","",'CEM Price Data'!H46)</f>
        <v>190.02</v>
      </c>
      <c r="H46" s="116">
        <f>IF('CEM Price Data'!I46="","",'CEM Price Data'!I46)</f>
        <v>17.7</v>
      </c>
      <c r="I46" s="116">
        <f>IF('CEM Price Data'!J46="","",'CEM Price Data'!J46)</f>
        <v>66.260000000000005</v>
      </c>
      <c r="J46" s="116">
        <f>IF('CEM Price Data'!K46="","",'CEM Price Data'!K46)</f>
        <v>74.56</v>
      </c>
      <c r="K46" s="116">
        <f>IF('CEM Price Data'!L46="","",'CEM Price Data'!L46)</f>
        <v>60.74</v>
      </c>
      <c r="L46" s="116">
        <f>IF('CEM Price Data'!M46="","",'CEM Price Data'!M46)</f>
        <v>20.49</v>
      </c>
      <c r="M46" s="116">
        <f>IF('CEM Price Data'!N46="","",'CEM Price Data'!N46)</f>
        <v>19.45</v>
      </c>
      <c r="N46" s="116">
        <f>IF('CEM Price Data'!O46="","",'CEM Price Data'!O46)</f>
        <v>65.08</v>
      </c>
      <c r="O46" s="116">
        <f>IF('CEM Price Data'!P46="","",'CEM Price Data'!P46)</f>
        <v>98.13</v>
      </c>
      <c r="P46" s="116">
        <f>IF('CEM Price Data'!Q46="","",'CEM Price Data'!Q46)</f>
        <v>151.66999999999999</v>
      </c>
      <c r="Q46" s="116">
        <f>IF('CEM Price Data'!R46="","",'CEM Price Data'!R46)</f>
        <v>162.72</v>
      </c>
      <c r="R46" s="116">
        <f>IF('CEM Price Data'!S46="","",'CEM Price Data'!S46)</f>
        <v>68.209999999999994</v>
      </c>
      <c r="S46" s="116">
        <f>IF('CEM Price Data'!T46="","",'CEM Price Data'!T46)</f>
        <v>71.150000000000006</v>
      </c>
      <c r="T46" s="116">
        <f>IF('CEM Price Data'!U46="","",'CEM Price Data'!U46)</f>
        <v>39.229999999999997</v>
      </c>
      <c r="U46" s="34">
        <f>IF('CEM Price Data'!V46="","",'CEM Price Data'!V46)</f>
        <v>105.08</v>
      </c>
      <c r="V46" s="34">
        <f>IF('CEM Price Data'!W46="","",'CEM Price Data'!W46)</f>
        <v>41.1</v>
      </c>
      <c r="W46" s="34">
        <f>IF('CEM Price Data'!X46="","",'CEM Price Data'!X46)</f>
        <v>339.86</v>
      </c>
      <c r="X46" s="34">
        <f>IF('CEM Price Data'!Y46="","",'CEM Price Data'!Y46)</f>
        <v>42.32</v>
      </c>
      <c r="Y46" s="16" t="str">
        <f>IF('CEM Price Data'!Z44="","",'CEM Price Data'!Z44)</f>
        <v/>
      </c>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row>
    <row r="47" spans="1:79" ht="17" customHeight="1" x14ac:dyDescent="0.15">
      <c r="A47" s="105">
        <f>IF('CEM Price Data'!B47="","",'CEM Price Data'!B47)</f>
        <v>44008</v>
      </c>
      <c r="B47" s="116">
        <f>IF('CEM Price Data'!C47="","",'CEM Price Data'!C47)</f>
        <v>426.92</v>
      </c>
      <c r="C47" s="116">
        <f>IF('CEM Price Data'!D47="","",'CEM Price Data'!D47)</f>
        <v>57.54</v>
      </c>
      <c r="D47" s="116">
        <f>IF('CEM Price Data'!E47="","",'CEM Price Data'!E47)</f>
        <v>142.6</v>
      </c>
      <c r="E47" s="116">
        <f>IF('CEM Price Data'!F47="","",'CEM Price Data'!F47)</f>
        <v>40.56</v>
      </c>
      <c r="F47" s="116">
        <f>IF('CEM Price Data'!G47="","",'CEM Price Data'!G47)</f>
        <v>142.77000000000001</v>
      </c>
      <c r="G47" s="116">
        <f>IF('CEM Price Data'!H47="","",'CEM Price Data'!H47)</f>
        <v>189.39</v>
      </c>
      <c r="H47" s="116">
        <f>IF('CEM Price Data'!I47="","",'CEM Price Data'!I47)</f>
        <v>16.829999999999998</v>
      </c>
      <c r="I47" s="116">
        <f>IF('CEM Price Data'!J47="","",'CEM Price Data'!J47)</f>
        <v>65.209999999999994</v>
      </c>
      <c r="J47" s="116">
        <f>IF('CEM Price Data'!K47="","",'CEM Price Data'!K47)</f>
        <v>74.569999999999993</v>
      </c>
      <c r="K47" s="116">
        <f>IF('CEM Price Data'!L47="","",'CEM Price Data'!L47)</f>
        <v>59.21</v>
      </c>
      <c r="L47" s="116">
        <f>IF('CEM Price Data'!M47="","",'CEM Price Data'!M47)</f>
        <v>20.32</v>
      </c>
      <c r="M47" s="116">
        <f>IF('CEM Price Data'!N47="","",'CEM Price Data'!N47)</f>
        <v>18.23</v>
      </c>
      <c r="N47" s="116">
        <f>IF('CEM Price Data'!O47="","",'CEM Price Data'!O47)</f>
        <v>63.86</v>
      </c>
      <c r="O47" s="116">
        <f>IF('CEM Price Data'!P47="","",'CEM Price Data'!P47)</f>
        <v>97.56</v>
      </c>
      <c r="P47" s="116">
        <f>IF('CEM Price Data'!Q47="","",'CEM Price Data'!Q47)</f>
        <v>147.02000000000001</v>
      </c>
      <c r="Q47" s="116">
        <f>IF('CEM Price Data'!R47="","",'CEM Price Data'!R47)</f>
        <v>162.83000000000001</v>
      </c>
      <c r="R47" s="116">
        <f>IF('CEM Price Data'!S47="","",'CEM Price Data'!S47)</f>
        <v>65.08</v>
      </c>
      <c r="S47" s="116">
        <f>IF('CEM Price Data'!T47="","",'CEM Price Data'!T47)</f>
        <v>69.430000000000007</v>
      </c>
      <c r="T47" s="116">
        <f>IF('CEM Price Data'!U47="","",'CEM Price Data'!U47)</f>
        <v>38.19</v>
      </c>
      <c r="U47" s="34">
        <f>IF('CEM Price Data'!V47="","",'CEM Price Data'!V47)</f>
        <v>103.01</v>
      </c>
      <c r="V47" s="34">
        <f>IF('CEM Price Data'!W47="","",'CEM Price Data'!W47)</f>
        <v>39.79</v>
      </c>
      <c r="W47" s="34">
        <f>IF('CEM Price Data'!X47="","",'CEM Price Data'!X47)</f>
        <v>340.79</v>
      </c>
      <c r="X47" s="34">
        <f>IF('CEM Price Data'!Y47="","",'CEM Price Data'!Y47)</f>
        <v>41.17</v>
      </c>
      <c r="Y47" s="16" t="str">
        <f>IF('CEM Price Data'!Z45="","",'CEM Price Data'!Z45)</f>
        <v/>
      </c>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row>
    <row r="48" spans="1:79" ht="17" customHeight="1" x14ac:dyDescent="0.15">
      <c r="A48" s="105">
        <f>IF('CEM Price Data'!B48="","",'CEM Price Data'!B48)</f>
        <v>44007</v>
      </c>
      <c r="B48" s="116">
        <f>IF('CEM Price Data'!C48="","",'CEM Price Data'!C48)</f>
        <v>436.95</v>
      </c>
      <c r="C48" s="116">
        <f>IF('CEM Price Data'!D48="","",'CEM Price Data'!D48)</f>
        <v>58.18</v>
      </c>
      <c r="D48" s="116">
        <f>IF('CEM Price Data'!E48="","",'CEM Price Data'!E48)</f>
        <v>146.62</v>
      </c>
      <c r="E48" s="116">
        <f>IF('CEM Price Data'!F48="","",'CEM Price Data'!F48)</f>
        <v>41.75</v>
      </c>
      <c r="F48" s="116">
        <f>IF('CEM Price Data'!G48="","",'CEM Price Data'!G48)</f>
        <v>140.88999999999999</v>
      </c>
      <c r="G48" s="116">
        <f>IF('CEM Price Data'!H48="","",'CEM Price Data'!H48)</f>
        <v>190.67</v>
      </c>
      <c r="H48" s="116">
        <f>IF('CEM Price Data'!I48="","",'CEM Price Data'!I48)</f>
        <v>16.88</v>
      </c>
      <c r="I48" s="116">
        <f>IF('CEM Price Data'!J48="","",'CEM Price Data'!J48)</f>
        <v>68.92</v>
      </c>
      <c r="J48" s="116">
        <f>IF('CEM Price Data'!K48="","",'CEM Price Data'!K48)</f>
        <v>75.489999999999995</v>
      </c>
      <c r="K48" s="116">
        <f>IF('CEM Price Data'!L48="","",'CEM Price Data'!L48)</f>
        <v>60.33</v>
      </c>
      <c r="L48" s="116">
        <f>IF('CEM Price Data'!M48="","",'CEM Price Data'!M48)</f>
        <v>20.12</v>
      </c>
      <c r="M48" s="116">
        <f>IF('CEM Price Data'!N48="","",'CEM Price Data'!N48)</f>
        <v>18.579999999999998</v>
      </c>
      <c r="N48" s="116">
        <f>IF('CEM Price Data'!O48="","",'CEM Price Data'!O48)</f>
        <v>65.510000000000005</v>
      </c>
      <c r="O48" s="116">
        <f>IF('CEM Price Data'!P48="","",'CEM Price Data'!P48)</f>
        <v>100.39</v>
      </c>
      <c r="P48" s="116">
        <f>IF('CEM Price Data'!Q48="","",'CEM Price Data'!Q48)</f>
        <v>151.83000000000001</v>
      </c>
      <c r="Q48" s="116">
        <f>IF('CEM Price Data'!R48="","",'CEM Price Data'!R48)</f>
        <v>162.86000000000001</v>
      </c>
      <c r="R48" s="116">
        <f>IF('CEM Price Data'!S48="","",'CEM Price Data'!S48)</f>
        <v>66.03</v>
      </c>
      <c r="S48" s="116">
        <f>IF('CEM Price Data'!T48="","",'CEM Price Data'!T48)</f>
        <v>70.819999999999993</v>
      </c>
      <c r="T48" s="116">
        <f>IF('CEM Price Data'!U48="","",'CEM Price Data'!U48)</f>
        <v>39.659999999999997</v>
      </c>
      <c r="U48" s="34">
        <f>IF('CEM Price Data'!V48="","",'CEM Price Data'!V48)</f>
        <v>105.74</v>
      </c>
      <c r="V48" s="34">
        <f>IF('CEM Price Data'!W48="","",'CEM Price Data'!W48)</f>
        <v>39.630000000000003</v>
      </c>
      <c r="W48" s="34">
        <f>IF('CEM Price Data'!X48="","",'CEM Price Data'!X48)</f>
        <v>340.32</v>
      </c>
      <c r="X48" s="34">
        <f>IF('CEM Price Data'!Y48="","",'CEM Price Data'!Y48)</f>
        <v>42.04</v>
      </c>
      <c r="Y48" s="16" t="str">
        <f>IF('CEM Price Data'!Z46="","",'CEM Price Data'!Z46)</f>
        <v/>
      </c>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row>
    <row r="49" spans="1:79" ht="17" customHeight="1" x14ac:dyDescent="0.15">
      <c r="A49" s="105">
        <f>IF('CEM Price Data'!B49="","",'CEM Price Data'!B49)</f>
        <v>44006</v>
      </c>
      <c r="B49" s="116">
        <f>IF('CEM Price Data'!C49="","",'CEM Price Data'!C49)</f>
        <v>431.68</v>
      </c>
      <c r="C49" s="116">
        <f>IF('CEM Price Data'!D49="","",'CEM Price Data'!D49)</f>
        <v>57.76</v>
      </c>
      <c r="D49" s="116">
        <f>IF('CEM Price Data'!E49="","",'CEM Price Data'!E49)</f>
        <v>149.22999999999999</v>
      </c>
      <c r="E49" s="116">
        <f>IF('CEM Price Data'!F49="","",'CEM Price Data'!F49)</f>
        <v>41.97</v>
      </c>
      <c r="F49" s="116">
        <f>IF('CEM Price Data'!G49="","",'CEM Price Data'!G49)</f>
        <v>142.16999999999999</v>
      </c>
      <c r="G49" s="116">
        <f>IF('CEM Price Data'!H49="","",'CEM Price Data'!H49)</f>
        <v>191.85</v>
      </c>
      <c r="H49" s="116">
        <f>IF('CEM Price Data'!I49="","",'CEM Price Data'!I49)</f>
        <v>16.89</v>
      </c>
      <c r="I49" s="116">
        <f>IF('CEM Price Data'!J49="","",'CEM Price Data'!J49)</f>
        <v>67.94</v>
      </c>
      <c r="J49" s="116">
        <f>IF('CEM Price Data'!K49="","",'CEM Price Data'!K49)</f>
        <v>75.930000000000007</v>
      </c>
      <c r="K49" s="116">
        <f>IF('CEM Price Data'!L49="","",'CEM Price Data'!L49)</f>
        <v>60.29</v>
      </c>
      <c r="L49" s="116">
        <f>IF('CEM Price Data'!M49="","",'CEM Price Data'!M49)</f>
        <v>20.23</v>
      </c>
      <c r="M49" s="116">
        <f>IF('CEM Price Data'!N49="","",'CEM Price Data'!N49)</f>
        <v>18.5</v>
      </c>
      <c r="N49" s="116">
        <f>IF('CEM Price Data'!O49="","",'CEM Price Data'!O49)</f>
        <v>64.88</v>
      </c>
      <c r="O49" s="116">
        <f>IF('CEM Price Data'!P49="","",'CEM Price Data'!P49)</f>
        <v>101.23</v>
      </c>
      <c r="P49" s="116">
        <f>IF('CEM Price Data'!Q49="","",'CEM Price Data'!Q49)</f>
        <v>150.29</v>
      </c>
      <c r="Q49" s="116">
        <f>IF('CEM Price Data'!R49="","",'CEM Price Data'!R49)</f>
        <v>157.03</v>
      </c>
      <c r="R49" s="116">
        <f>IF('CEM Price Data'!S49="","",'CEM Price Data'!S49)</f>
        <v>65.39</v>
      </c>
      <c r="S49" s="116">
        <f>IF('CEM Price Data'!T49="","",'CEM Price Data'!T49)</f>
        <v>70.05</v>
      </c>
      <c r="T49" s="116">
        <f>IF('CEM Price Data'!U49="","",'CEM Price Data'!U49)</f>
        <v>39.43</v>
      </c>
      <c r="U49" s="34">
        <f>IF('CEM Price Data'!V49="","",'CEM Price Data'!V49)</f>
        <v>106.24</v>
      </c>
      <c r="V49" s="34">
        <f>IF('CEM Price Data'!W49="","",'CEM Price Data'!W49)</f>
        <v>39.28</v>
      </c>
      <c r="W49" s="34">
        <f>IF('CEM Price Data'!X49="","",'CEM Price Data'!X49)</f>
        <v>338.47</v>
      </c>
      <c r="X49" s="34">
        <f>IF('CEM Price Data'!Y49="","",'CEM Price Data'!Y49)</f>
        <v>41.17</v>
      </c>
      <c r="Y49" s="16" t="str">
        <f>IF('CEM Price Data'!Z47="","",'CEM Price Data'!Z47)</f>
        <v/>
      </c>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row>
    <row r="50" spans="1:79" ht="17" customHeight="1" x14ac:dyDescent="0.15">
      <c r="A50" s="105">
        <f>IF('CEM Price Data'!B50="","",'CEM Price Data'!B50)</f>
        <v>44005</v>
      </c>
      <c r="B50" s="116">
        <f>IF('CEM Price Data'!C50="","",'CEM Price Data'!C50)</f>
        <v>440.55</v>
      </c>
      <c r="C50" s="116">
        <f>IF('CEM Price Data'!D50="","",'CEM Price Data'!D50)</f>
        <v>58.38</v>
      </c>
      <c r="D50" s="116">
        <f>IF('CEM Price Data'!E50="","",'CEM Price Data'!E50)</f>
        <v>152.47</v>
      </c>
      <c r="E50" s="116">
        <f>IF('CEM Price Data'!F50="","",'CEM Price Data'!F50)</f>
        <v>43.24</v>
      </c>
      <c r="F50" s="116">
        <f>IF('CEM Price Data'!G50="","",'CEM Price Data'!G50)</f>
        <v>142.72</v>
      </c>
      <c r="G50" s="116">
        <f>IF('CEM Price Data'!H50="","",'CEM Price Data'!H50)</f>
        <v>189.97</v>
      </c>
      <c r="H50" s="116">
        <f>IF('CEM Price Data'!I50="","",'CEM Price Data'!I50)</f>
        <v>17.010000000000002</v>
      </c>
      <c r="I50" s="116">
        <f>IF('CEM Price Data'!J50="","",'CEM Price Data'!J50)</f>
        <v>67.23</v>
      </c>
      <c r="J50" s="116">
        <f>IF('CEM Price Data'!K50="","",'CEM Price Data'!K50)</f>
        <v>75.05</v>
      </c>
      <c r="K50" s="116">
        <f>IF('CEM Price Data'!L50="","",'CEM Price Data'!L50)</f>
        <v>61</v>
      </c>
      <c r="L50" s="116">
        <f>IF('CEM Price Data'!M50="","",'CEM Price Data'!M50)</f>
        <v>20.48</v>
      </c>
      <c r="M50" s="116">
        <f>IF('CEM Price Data'!N50="","",'CEM Price Data'!N50)</f>
        <v>19.11</v>
      </c>
      <c r="N50" s="116">
        <f>IF('CEM Price Data'!O50="","",'CEM Price Data'!O50)</f>
        <v>66.319999999999993</v>
      </c>
      <c r="O50" s="116">
        <f>IF('CEM Price Data'!P50="","",'CEM Price Data'!P50)</f>
        <v>104.34</v>
      </c>
      <c r="P50" s="116">
        <f>IF('CEM Price Data'!Q50="","",'CEM Price Data'!Q50)</f>
        <v>150.88999999999999</v>
      </c>
      <c r="Q50" s="116">
        <f>IF('CEM Price Data'!R50="","",'CEM Price Data'!R50)</f>
        <v>159.34</v>
      </c>
      <c r="R50" s="116">
        <f>IF('CEM Price Data'!S50="","",'CEM Price Data'!S50)</f>
        <v>67.63</v>
      </c>
      <c r="S50" s="116">
        <f>IF('CEM Price Data'!T50="","",'CEM Price Data'!T50)</f>
        <v>68.239999999999995</v>
      </c>
      <c r="T50" s="116">
        <f>IF('CEM Price Data'!U50="","",'CEM Price Data'!U50)</f>
        <v>40.340000000000003</v>
      </c>
      <c r="U50" s="34">
        <f>IF('CEM Price Data'!V50="","",'CEM Price Data'!V50)</f>
        <v>106.44</v>
      </c>
      <c r="V50" s="34">
        <f>IF('CEM Price Data'!W50="","",'CEM Price Data'!W50)</f>
        <v>40.520000000000003</v>
      </c>
      <c r="W50" s="34">
        <f>IF('CEM Price Data'!X50="","",'CEM Price Data'!X50)</f>
        <v>334.47</v>
      </c>
      <c r="X50" s="34">
        <f>IF('CEM Price Data'!Y50="","",'CEM Price Data'!Y50)</f>
        <v>42.81</v>
      </c>
      <c r="Y50" s="16" t="str">
        <f>IF('CEM Price Data'!Z48="","",'CEM Price Data'!Z48)</f>
        <v/>
      </c>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row>
    <row r="51" spans="1:79" ht="17" customHeight="1" x14ac:dyDescent="0.15">
      <c r="A51" s="105">
        <f>IF('CEM Price Data'!B51="","",'CEM Price Data'!B51)</f>
        <v>44004</v>
      </c>
      <c r="B51" s="116">
        <f>IF('CEM Price Data'!C51="","",'CEM Price Data'!C51)</f>
        <v>438.64</v>
      </c>
      <c r="C51" s="116">
        <f>IF('CEM Price Data'!D51="","",'CEM Price Data'!D51)</f>
        <v>57.56</v>
      </c>
      <c r="D51" s="116">
        <f>IF('CEM Price Data'!E51="","",'CEM Price Data'!E51)</f>
        <v>152.26</v>
      </c>
      <c r="E51" s="116">
        <f>IF('CEM Price Data'!F51="","",'CEM Price Data'!F51)</f>
        <v>43.62</v>
      </c>
      <c r="F51" s="116">
        <f>IF('CEM Price Data'!G51="","",'CEM Price Data'!G51)</f>
        <v>144.84</v>
      </c>
      <c r="G51" s="116">
        <f>IF('CEM Price Data'!H51="","",'CEM Price Data'!H51)</f>
        <v>192.14</v>
      </c>
      <c r="H51" s="116">
        <f>IF('CEM Price Data'!I51="","",'CEM Price Data'!I51)</f>
        <v>17.47</v>
      </c>
      <c r="I51" s="116">
        <f>IF('CEM Price Data'!J51="","",'CEM Price Data'!J51)</f>
        <v>66.48</v>
      </c>
      <c r="J51" s="116">
        <f>IF('CEM Price Data'!K51="","",'CEM Price Data'!K51)</f>
        <v>75.67</v>
      </c>
      <c r="K51" s="116">
        <f>IF('CEM Price Data'!L51="","",'CEM Price Data'!L51)</f>
        <v>61.52</v>
      </c>
      <c r="L51" s="116">
        <f>IF('CEM Price Data'!M51="","",'CEM Price Data'!M51)</f>
        <v>20.375</v>
      </c>
      <c r="M51" s="116">
        <f>IF('CEM Price Data'!N51="","",'CEM Price Data'!N51)</f>
        <v>19.43</v>
      </c>
      <c r="N51" s="116">
        <f>IF('CEM Price Data'!O51="","",'CEM Price Data'!O51)</f>
        <v>66.7</v>
      </c>
      <c r="O51" s="116">
        <f>IF('CEM Price Data'!P51="","",'CEM Price Data'!P51)</f>
        <v>104.82</v>
      </c>
      <c r="P51" s="116">
        <f>IF('CEM Price Data'!Q51="","",'CEM Price Data'!Q51)</f>
        <v>152.72</v>
      </c>
      <c r="Q51" s="116">
        <f>IF('CEM Price Data'!R51="","",'CEM Price Data'!R51)</f>
        <v>160.44999999999999</v>
      </c>
      <c r="R51" s="116">
        <f>IF('CEM Price Data'!S51="","",'CEM Price Data'!S51)</f>
        <v>68.23</v>
      </c>
      <c r="S51" s="116">
        <f>IF('CEM Price Data'!T51="","",'CEM Price Data'!T51)</f>
        <v>68.47</v>
      </c>
      <c r="T51" s="116">
        <f>IF('CEM Price Data'!U51="","",'CEM Price Data'!U51)</f>
        <v>40.049999999999997</v>
      </c>
      <c r="U51" s="34">
        <f>IF('CEM Price Data'!V51="","",'CEM Price Data'!V51)</f>
        <v>108.95</v>
      </c>
      <c r="V51" s="34">
        <f>IF('CEM Price Data'!W51="","",'CEM Price Data'!W51)</f>
        <v>40.520000000000003</v>
      </c>
      <c r="W51" s="34">
        <f>IF('CEM Price Data'!X51="","",'CEM Price Data'!X51)</f>
        <v>338.3</v>
      </c>
      <c r="X51" s="34">
        <f>IF('CEM Price Data'!Y51="","",'CEM Price Data'!Y51)</f>
        <v>43.24</v>
      </c>
      <c r="Y51" s="16" t="str">
        <f>IF('CEM Price Data'!Z49="","",'CEM Price Data'!Z49)</f>
        <v/>
      </c>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row>
    <row r="52" spans="1:79" ht="17" customHeight="1" x14ac:dyDescent="0.15">
      <c r="A52" s="105">
        <f>IF('CEM Price Data'!B52="","",'CEM Price Data'!B52)</f>
        <v>44001</v>
      </c>
      <c r="B52" s="116">
        <f>IF('CEM Price Data'!C52="","",'CEM Price Data'!C52)</f>
        <v>428.01</v>
      </c>
      <c r="C52" s="116">
        <f>IF('CEM Price Data'!D52="","",'CEM Price Data'!D52)</f>
        <v>56.41</v>
      </c>
      <c r="D52" s="116">
        <f>IF('CEM Price Data'!E52="","",'CEM Price Data'!E52)</f>
        <v>155.69999999999999</v>
      </c>
      <c r="E52" s="116">
        <f>IF('CEM Price Data'!F52="","",'CEM Price Data'!F52)</f>
        <v>43.84</v>
      </c>
      <c r="F52" s="116">
        <f>IF('CEM Price Data'!G52="","",'CEM Price Data'!G52)</f>
        <v>144.6</v>
      </c>
      <c r="G52" s="116">
        <f>IF('CEM Price Data'!H52="","",'CEM Price Data'!H52)</f>
        <v>188.78</v>
      </c>
      <c r="H52" s="116">
        <f>IF('CEM Price Data'!I52="","",'CEM Price Data'!I52)</f>
        <v>16.510000000000002</v>
      </c>
      <c r="I52" s="116">
        <f>IF('CEM Price Data'!J52="","",'CEM Price Data'!J52)</f>
        <v>65.38</v>
      </c>
      <c r="J52" s="116">
        <f>IF('CEM Price Data'!K52="","",'CEM Price Data'!K52)</f>
        <v>77.47</v>
      </c>
      <c r="K52" s="116">
        <f>IF('CEM Price Data'!L52="","",'CEM Price Data'!L52)</f>
        <v>61.58</v>
      </c>
      <c r="L52" s="116">
        <f>IF('CEM Price Data'!M52="","",'CEM Price Data'!M52)</f>
        <v>20.36</v>
      </c>
      <c r="M52" s="116">
        <f>IF('CEM Price Data'!N52="","",'CEM Price Data'!N52)</f>
        <v>19.260000000000002</v>
      </c>
      <c r="N52" s="116">
        <f>IF('CEM Price Data'!O52="","",'CEM Price Data'!O52)</f>
        <v>67.78</v>
      </c>
      <c r="O52" s="116">
        <f>IF('CEM Price Data'!P52="","",'CEM Price Data'!P52)</f>
        <v>106.44</v>
      </c>
      <c r="P52" s="116">
        <f>IF('CEM Price Data'!Q52="","",'CEM Price Data'!Q52)</f>
        <v>154.72</v>
      </c>
      <c r="Q52" s="116">
        <f>IF('CEM Price Data'!R52="","",'CEM Price Data'!R52)</f>
        <v>159.94</v>
      </c>
      <c r="R52" s="116">
        <f>IF('CEM Price Data'!S52="","",'CEM Price Data'!S52)</f>
        <v>67.16</v>
      </c>
      <c r="S52" s="116">
        <f>IF('CEM Price Data'!T52="","",'CEM Price Data'!T52)</f>
        <v>68.02</v>
      </c>
      <c r="T52" s="116">
        <f>IF('CEM Price Data'!U52="","",'CEM Price Data'!U52)</f>
        <v>40.69</v>
      </c>
      <c r="U52" s="34">
        <f>IF('CEM Price Data'!V52="","",'CEM Price Data'!V52)</f>
        <v>108.94</v>
      </c>
      <c r="V52" s="34">
        <f>IF('CEM Price Data'!W52="","",'CEM Price Data'!W52)</f>
        <v>39.9</v>
      </c>
      <c r="W52" s="34">
        <f>IF('CEM Price Data'!X52="","",'CEM Price Data'!X52)</f>
        <v>333.21</v>
      </c>
      <c r="X52" s="34">
        <f>IF('CEM Price Data'!Y52="","",'CEM Price Data'!Y52)</f>
        <v>44.13</v>
      </c>
      <c r="Y52" s="16" t="str">
        <f>IF('CEM Price Data'!Z50="","",'CEM Price Data'!Z50)</f>
        <v/>
      </c>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row>
    <row r="53" spans="1:79" ht="17" customHeight="1" x14ac:dyDescent="0.15">
      <c r="A53" s="105">
        <f>IF('CEM Price Data'!B53="","",'CEM Price Data'!B53)</f>
        <v>44000</v>
      </c>
      <c r="B53" s="116">
        <f>IF('CEM Price Data'!C53="","",'CEM Price Data'!C53)</f>
        <v>420.46</v>
      </c>
      <c r="C53" s="116">
        <f>IF('CEM Price Data'!D53="","",'CEM Price Data'!D53)</f>
        <v>55.97</v>
      </c>
      <c r="D53" s="116">
        <f>IF('CEM Price Data'!E53="","",'CEM Price Data'!E53)</f>
        <v>154.07499999999999</v>
      </c>
      <c r="E53" s="116">
        <f>IF('CEM Price Data'!F53="","",'CEM Price Data'!F53)</f>
        <v>44.44</v>
      </c>
      <c r="F53" s="116">
        <f>IF('CEM Price Data'!G53="","",'CEM Price Data'!G53)</f>
        <v>146.72999999999999</v>
      </c>
      <c r="G53" s="116">
        <f>IF('CEM Price Data'!H53="","",'CEM Price Data'!H53)</f>
        <v>191.32</v>
      </c>
      <c r="H53" s="116">
        <f>IF('CEM Price Data'!I53="","",'CEM Price Data'!I53)</f>
        <v>17.18</v>
      </c>
      <c r="I53" s="116">
        <f>IF('CEM Price Data'!J53="","",'CEM Price Data'!J53)</f>
        <v>66.91</v>
      </c>
      <c r="J53" s="116">
        <f>IF('CEM Price Data'!K53="","",'CEM Price Data'!K53)</f>
        <v>74.040000000000006</v>
      </c>
      <c r="K53" s="116">
        <f>IF('CEM Price Data'!L53="","",'CEM Price Data'!L53)</f>
        <v>61.76</v>
      </c>
      <c r="L53" s="116">
        <f>IF('CEM Price Data'!M53="","",'CEM Price Data'!M53)</f>
        <v>20.88</v>
      </c>
      <c r="M53" s="116">
        <f>IF('CEM Price Data'!N53="","",'CEM Price Data'!N53)</f>
        <v>19.57</v>
      </c>
      <c r="N53" s="116">
        <f>IF('CEM Price Data'!O53="","",'CEM Price Data'!O53)</f>
        <v>67.75</v>
      </c>
      <c r="O53" s="116">
        <f>IF('CEM Price Data'!P53="","",'CEM Price Data'!P53)</f>
        <v>102.59</v>
      </c>
      <c r="P53" s="116">
        <f>IF('CEM Price Data'!Q53="","",'CEM Price Data'!Q53)</f>
        <v>155.79</v>
      </c>
      <c r="Q53" s="116">
        <f>IF('CEM Price Data'!R53="","",'CEM Price Data'!R53)</f>
        <v>161.07</v>
      </c>
      <c r="R53" s="116">
        <f>IF('CEM Price Data'!S53="","",'CEM Price Data'!S53)</f>
        <v>69.040000000000006</v>
      </c>
      <c r="S53" s="116">
        <f>IF('CEM Price Data'!T53="","",'CEM Price Data'!T53)</f>
        <v>67.88</v>
      </c>
      <c r="T53" s="116">
        <f>IF('CEM Price Data'!U53="","",'CEM Price Data'!U53)</f>
        <v>41.47</v>
      </c>
      <c r="U53" s="34">
        <f>IF('CEM Price Data'!V53="","",'CEM Price Data'!V53)</f>
        <v>108.59</v>
      </c>
      <c r="V53" s="34">
        <f>IF('CEM Price Data'!W53="","",'CEM Price Data'!W53)</f>
        <v>40.17</v>
      </c>
      <c r="W53" s="34">
        <f>IF('CEM Price Data'!X53="","",'CEM Price Data'!X53)</f>
        <v>342.55</v>
      </c>
      <c r="X53" s="34">
        <f>IF('CEM Price Data'!Y53="","",'CEM Price Data'!Y53)</f>
        <v>41.98</v>
      </c>
      <c r="Y53" s="16" t="str">
        <f>IF('CEM Price Data'!Z51="","",'CEM Price Data'!Z51)</f>
        <v/>
      </c>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row>
    <row r="54" spans="1:79" ht="17" customHeight="1" x14ac:dyDescent="0.15">
      <c r="A54" s="105">
        <f>IF('CEM Price Data'!B54="","",'CEM Price Data'!B54)</f>
        <v>43999</v>
      </c>
      <c r="B54" s="116">
        <f>IF('CEM Price Data'!C54="","",'CEM Price Data'!C54)</f>
        <v>413.49</v>
      </c>
      <c r="C54" s="116">
        <f>IF('CEM Price Data'!D54="","",'CEM Price Data'!D54)</f>
        <v>56.95</v>
      </c>
      <c r="D54" s="116">
        <f>IF('CEM Price Data'!E54="","",'CEM Price Data'!E54)</f>
        <v>153.93</v>
      </c>
      <c r="E54" s="116">
        <f>IF('CEM Price Data'!F54="","",'CEM Price Data'!F54)</f>
        <v>44.47</v>
      </c>
      <c r="F54" s="116">
        <f>IF('CEM Price Data'!G54="","",'CEM Price Data'!G54)</f>
        <v>145.37</v>
      </c>
      <c r="G54" s="116">
        <f>IF('CEM Price Data'!H54="","",'CEM Price Data'!H54)</f>
        <v>189.76</v>
      </c>
      <c r="H54" s="116">
        <f>IF('CEM Price Data'!I54="","",'CEM Price Data'!I54)</f>
        <v>17.23</v>
      </c>
      <c r="I54" s="116">
        <f>IF('CEM Price Data'!J54="","",'CEM Price Data'!J54)</f>
        <v>68.78</v>
      </c>
      <c r="J54" s="116">
        <f>IF('CEM Price Data'!K54="","",'CEM Price Data'!K54)</f>
        <v>73.760000000000005</v>
      </c>
      <c r="K54" s="116">
        <f>IF('CEM Price Data'!L54="","",'CEM Price Data'!L54)</f>
        <v>61.8</v>
      </c>
      <c r="L54" s="116">
        <f>IF('CEM Price Data'!M54="","",'CEM Price Data'!M54)</f>
        <v>20.92</v>
      </c>
      <c r="M54" s="116">
        <f>IF('CEM Price Data'!N54="","",'CEM Price Data'!N54)</f>
        <v>19.54</v>
      </c>
      <c r="N54" s="116">
        <f>IF('CEM Price Data'!O54="","",'CEM Price Data'!O54)</f>
        <v>67.08</v>
      </c>
      <c r="O54" s="116">
        <f>IF('CEM Price Data'!P54="","",'CEM Price Data'!P54)</f>
        <v>104.31</v>
      </c>
      <c r="P54" s="116">
        <f>IF('CEM Price Data'!Q54="","",'CEM Price Data'!Q54)</f>
        <v>158.16999999999999</v>
      </c>
      <c r="Q54" s="116">
        <f>IF('CEM Price Data'!R54="","",'CEM Price Data'!R54)</f>
        <v>159.97</v>
      </c>
      <c r="R54" s="116">
        <f>IF('CEM Price Data'!S54="","",'CEM Price Data'!S54)</f>
        <v>70.290000000000006</v>
      </c>
      <c r="S54" s="116">
        <f>IF('CEM Price Data'!T54="","",'CEM Price Data'!T54)</f>
        <v>68.239999999999995</v>
      </c>
      <c r="T54" s="116">
        <f>IF('CEM Price Data'!U54="","",'CEM Price Data'!U54)</f>
        <v>40.86</v>
      </c>
      <c r="U54" s="34">
        <f>IF('CEM Price Data'!V54="","",'CEM Price Data'!V54)</f>
        <v>109.05</v>
      </c>
      <c r="V54" s="34">
        <f>IF('CEM Price Data'!W54="","",'CEM Price Data'!W54)</f>
        <v>40.119999999999997</v>
      </c>
      <c r="W54" s="34">
        <f>IF('CEM Price Data'!X54="","",'CEM Price Data'!X54)</f>
        <v>339.05</v>
      </c>
      <c r="X54" s="34">
        <f>IF('CEM Price Data'!Y54="","",'CEM Price Data'!Y54)</f>
        <v>42.15</v>
      </c>
      <c r="Y54" s="16" t="str">
        <f>IF('CEM Price Data'!Z52="","",'CEM Price Data'!Z52)</f>
        <v/>
      </c>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row>
    <row r="55" spans="1:79" ht="17" customHeight="1" x14ac:dyDescent="0.15">
      <c r="A55" s="105">
        <f>IF('CEM Price Data'!B55="","",'CEM Price Data'!B55)</f>
        <v>43998</v>
      </c>
      <c r="B55" s="116">
        <f>IF('CEM Price Data'!C55="","",'CEM Price Data'!C55)</f>
        <v>411.67</v>
      </c>
      <c r="C55" s="116">
        <f>IF('CEM Price Data'!D55="","",'CEM Price Data'!D55)</f>
        <v>57.06</v>
      </c>
      <c r="D55" s="116">
        <f>IF('CEM Price Data'!E55="","",'CEM Price Data'!E55)</f>
        <v>155.01</v>
      </c>
      <c r="E55" s="116">
        <f>IF('CEM Price Data'!F55="","",'CEM Price Data'!F55)</f>
        <v>45.3</v>
      </c>
      <c r="F55" s="116">
        <f>IF('CEM Price Data'!G55="","",'CEM Price Data'!G55)</f>
        <v>145.46</v>
      </c>
      <c r="G55" s="116">
        <f>IF('CEM Price Data'!H55="","",'CEM Price Data'!H55)</f>
        <v>190.88</v>
      </c>
      <c r="H55" s="116">
        <f>IF('CEM Price Data'!I55="","",'CEM Price Data'!I55)</f>
        <v>17.600000000000001</v>
      </c>
      <c r="I55" s="116">
        <f>IF('CEM Price Data'!J55="","",'CEM Price Data'!J55)</f>
        <v>70.55</v>
      </c>
      <c r="J55" s="116">
        <f>IF('CEM Price Data'!K55="","",'CEM Price Data'!K55)</f>
        <v>74.62</v>
      </c>
      <c r="K55" s="116">
        <f>IF('CEM Price Data'!L55="","",'CEM Price Data'!L55)</f>
        <v>61.79</v>
      </c>
      <c r="L55" s="116">
        <f>IF('CEM Price Data'!M55="","",'CEM Price Data'!M55)</f>
        <v>20.62</v>
      </c>
      <c r="M55" s="116">
        <f>IF('CEM Price Data'!N55="","",'CEM Price Data'!N55)</f>
        <v>20.190000000000001</v>
      </c>
      <c r="N55" s="116">
        <f>IF('CEM Price Data'!O55="","",'CEM Price Data'!O55)</f>
        <v>66.680000000000007</v>
      </c>
      <c r="O55" s="116">
        <f>IF('CEM Price Data'!P55="","",'CEM Price Data'!P55)</f>
        <v>101.45</v>
      </c>
      <c r="P55" s="116">
        <f>IF('CEM Price Data'!Q55="","",'CEM Price Data'!Q55)</f>
        <v>158.25</v>
      </c>
      <c r="Q55" s="116">
        <f>IF('CEM Price Data'!R55="","",'CEM Price Data'!R55)</f>
        <v>163.71</v>
      </c>
      <c r="R55" s="116">
        <f>IF('CEM Price Data'!S55="","",'CEM Price Data'!S55)</f>
        <v>71.48</v>
      </c>
      <c r="S55" s="116">
        <f>IF('CEM Price Data'!T55="","",'CEM Price Data'!T55)</f>
        <v>69.959999999999994</v>
      </c>
      <c r="T55" s="116">
        <f>IF('CEM Price Data'!U55="","",'CEM Price Data'!U55)</f>
        <v>41.09</v>
      </c>
      <c r="U55" s="34">
        <f>IF('CEM Price Data'!V55="","",'CEM Price Data'!V55)</f>
        <v>108.07</v>
      </c>
      <c r="V55" s="34">
        <f>IF('CEM Price Data'!W55="","",'CEM Price Data'!W55)</f>
        <v>40.5</v>
      </c>
      <c r="W55" s="34">
        <f>IF('CEM Price Data'!X55="","",'CEM Price Data'!X55)</f>
        <v>342.8</v>
      </c>
      <c r="X55" s="34">
        <f>IF('CEM Price Data'!Y55="","",'CEM Price Data'!Y55)</f>
        <v>42.15</v>
      </c>
      <c r="Y55" s="16" t="str">
        <f>IF('CEM Price Data'!Z53="","",'CEM Price Data'!Z53)</f>
        <v/>
      </c>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row>
    <row r="56" spans="1:79" ht="17" customHeight="1" x14ac:dyDescent="0.15">
      <c r="A56" s="105">
        <f>IF('CEM Price Data'!B56="","",'CEM Price Data'!B56)</f>
        <v>43997</v>
      </c>
      <c r="B56" s="116">
        <f>IF('CEM Price Data'!C56="","",'CEM Price Data'!C56)</f>
        <v>401.34</v>
      </c>
      <c r="C56" s="116">
        <f>IF('CEM Price Data'!D56="","",'CEM Price Data'!D56)</f>
        <v>55.1</v>
      </c>
      <c r="D56" s="116">
        <f>IF('CEM Price Data'!E56="","",'CEM Price Data'!E56)</f>
        <v>154.32</v>
      </c>
      <c r="E56" s="116">
        <f>IF('CEM Price Data'!F56="","",'CEM Price Data'!F56)</f>
        <v>44.5</v>
      </c>
      <c r="F56" s="116">
        <f>IF('CEM Price Data'!G56="","",'CEM Price Data'!G56)</f>
        <v>143.22999999999999</v>
      </c>
      <c r="G56" s="116">
        <f>IF('CEM Price Data'!H56="","",'CEM Price Data'!H56)</f>
        <v>187.86</v>
      </c>
      <c r="H56" s="116">
        <f>IF('CEM Price Data'!I56="","",'CEM Price Data'!I56)</f>
        <v>17.309999999999999</v>
      </c>
      <c r="I56" s="116">
        <f>IF('CEM Price Data'!J56="","",'CEM Price Data'!J56)</f>
        <v>69.44</v>
      </c>
      <c r="J56" s="116">
        <f>IF('CEM Price Data'!K56="","",'CEM Price Data'!K56)</f>
        <v>73.97</v>
      </c>
      <c r="K56" s="116">
        <f>IF('CEM Price Data'!L56="","",'CEM Price Data'!L56)</f>
        <v>60.87</v>
      </c>
      <c r="L56" s="116">
        <f>IF('CEM Price Data'!M56="","",'CEM Price Data'!M56)</f>
        <v>20.58</v>
      </c>
      <c r="M56" s="116">
        <f>IF('CEM Price Data'!N56="","",'CEM Price Data'!N56)</f>
        <v>19.87</v>
      </c>
      <c r="N56" s="116">
        <f>IF('CEM Price Data'!O56="","",'CEM Price Data'!O56)</f>
        <v>65.489999999999995</v>
      </c>
      <c r="O56" s="116">
        <f>IF('CEM Price Data'!P56="","",'CEM Price Data'!P56)</f>
        <v>98.54</v>
      </c>
      <c r="P56" s="116">
        <f>IF('CEM Price Data'!Q56="","",'CEM Price Data'!Q56)</f>
        <v>160.21</v>
      </c>
      <c r="Q56" s="116">
        <f>IF('CEM Price Data'!R56="","",'CEM Price Data'!R56)</f>
        <v>141.52000000000001</v>
      </c>
      <c r="R56" s="116">
        <f>IF('CEM Price Data'!S56="","",'CEM Price Data'!S56)</f>
        <v>71.94</v>
      </c>
      <c r="S56" s="116">
        <f>IF('CEM Price Data'!T56="","",'CEM Price Data'!T56)</f>
        <v>68.62</v>
      </c>
      <c r="T56" s="116">
        <f>IF('CEM Price Data'!U56="","",'CEM Price Data'!U56)</f>
        <v>40.31</v>
      </c>
      <c r="U56" s="34">
        <f>IF('CEM Price Data'!V56="","",'CEM Price Data'!V56)</f>
        <v>105.8</v>
      </c>
      <c r="V56" s="34">
        <f>IF('CEM Price Data'!W56="","",'CEM Price Data'!W56)</f>
        <v>41.04</v>
      </c>
      <c r="W56" s="34">
        <f>IF('CEM Price Data'!X56="","",'CEM Price Data'!X56)</f>
        <v>341.08</v>
      </c>
      <c r="X56" s="34">
        <f>IF('CEM Price Data'!Y56="","",'CEM Price Data'!Y56)</f>
        <v>41.49</v>
      </c>
      <c r="Y56" s="16" t="str">
        <f>IF('CEM Price Data'!Z54="","",'CEM Price Data'!Z54)</f>
        <v/>
      </c>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row>
    <row r="57" spans="1:79" ht="17" customHeight="1" x14ac:dyDescent="0.15">
      <c r="A57" s="105">
        <f>IF('CEM Price Data'!B57="","",'CEM Price Data'!B57)</f>
        <v>43994</v>
      </c>
      <c r="B57" s="116">
        <f>IF('CEM Price Data'!C57="","",'CEM Price Data'!C57)</f>
        <v>406.54</v>
      </c>
      <c r="C57" s="116">
        <f>IF('CEM Price Data'!D57="","",'CEM Price Data'!D57)</f>
        <v>56.17</v>
      </c>
      <c r="D57" s="116">
        <f>IF('CEM Price Data'!E57="","",'CEM Price Data'!E57)</f>
        <v>151.28</v>
      </c>
      <c r="E57" s="116">
        <f>IF('CEM Price Data'!F57="","",'CEM Price Data'!F57)</f>
        <v>44.54</v>
      </c>
      <c r="F57" s="116">
        <f>IF('CEM Price Data'!G57="","",'CEM Price Data'!G57)</f>
        <v>140.74</v>
      </c>
      <c r="G57" s="116">
        <f>IF('CEM Price Data'!H57="","",'CEM Price Data'!H57)</f>
        <v>184</v>
      </c>
      <c r="H57" s="116">
        <f>IF('CEM Price Data'!I57="","",'CEM Price Data'!I57)</f>
        <v>17.34</v>
      </c>
      <c r="I57" s="116">
        <f>IF('CEM Price Data'!J57="","",'CEM Price Data'!J57)</f>
        <v>72.3</v>
      </c>
      <c r="J57" s="116">
        <f>IF('CEM Price Data'!K57="","",'CEM Price Data'!K57)</f>
        <v>73.2</v>
      </c>
      <c r="K57" s="116">
        <f>IF('CEM Price Data'!L57="","",'CEM Price Data'!L57)</f>
        <v>60.15</v>
      </c>
      <c r="L57" s="116">
        <f>IF('CEM Price Data'!M57="","",'CEM Price Data'!M57)</f>
        <v>19.899999999999999</v>
      </c>
      <c r="M57" s="116">
        <f>IF('CEM Price Data'!N57="","",'CEM Price Data'!N57)</f>
        <v>19.739999999999998</v>
      </c>
      <c r="N57" s="116">
        <f>IF('CEM Price Data'!O57="","",'CEM Price Data'!O57)</f>
        <v>63.59</v>
      </c>
      <c r="O57" s="116">
        <f>IF('CEM Price Data'!P57="","",'CEM Price Data'!P57)</f>
        <v>95.67</v>
      </c>
      <c r="P57" s="116">
        <f>IF('CEM Price Data'!Q57="","",'CEM Price Data'!Q57)</f>
        <v>154.97</v>
      </c>
      <c r="Q57" s="116">
        <f>IF('CEM Price Data'!R57="","",'CEM Price Data'!R57)</f>
        <v>143.54</v>
      </c>
      <c r="R57" s="116">
        <f>IF('CEM Price Data'!S57="","",'CEM Price Data'!S57)</f>
        <v>70.23</v>
      </c>
      <c r="S57" s="116">
        <f>IF('CEM Price Data'!T57="","",'CEM Price Data'!T57)</f>
        <v>68.14</v>
      </c>
      <c r="T57" s="116">
        <f>IF('CEM Price Data'!U57="","",'CEM Price Data'!U57)</f>
        <v>39.130000000000003</v>
      </c>
      <c r="U57" s="34">
        <f>IF('CEM Price Data'!V57="","",'CEM Price Data'!V57)</f>
        <v>104.7</v>
      </c>
      <c r="V57" s="34">
        <f>IF('CEM Price Data'!W57="","",'CEM Price Data'!W57)</f>
        <v>40.33</v>
      </c>
      <c r="W57" s="34">
        <f>IF('CEM Price Data'!X57="","",'CEM Price Data'!X57)</f>
        <v>342.71</v>
      </c>
      <c r="X57" s="34">
        <f>IF('CEM Price Data'!Y57="","",'CEM Price Data'!Y57)</f>
        <v>41.4</v>
      </c>
      <c r="Y57" s="16" t="str">
        <f>IF('CEM Price Data'!Z55="","",'CEM Price Data'!Z55)</f>
        <v/>
      </c>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row>
    <row r="58" spans="1:79" ht="17" customHeight="1" x14ac:dyDescent="0.15">
      <c r="A58" s="105">
        <f>IF('CEM Price Data'!B58="","",'CEM Price Data'!B58)</f>
        <v>43993</v>
      </c>
      <c r="B58" s="116">
        <f>IF('CEM Price Data'!C58="","",'CEM Price Data'!C58)</f>
        <v>387.67</v>
      </c>
      <c r="C58" s="116">
        <f>IF('CEM Price Data'!D58="","",'CEM Price Data'!D58)</f>
        <v>56.71</v>
      </c>
      <c r="D58" s="116">
        <f>IF('CEM Price Data'!E58="","",'CEM Price Data'!E58)</f>
        <v>148.63999999999999</v>
      </c>
      <c r="E58" s="116">
        <f>IF('CEM Price Data'!F58="","",'CEM Price Data'!F58)</f>
        <v>44.63</v>
      </c>
      <c r="F58" s="116">
        <f>IF('CEM Price Data'!G58="","",'CEM Price Data'!G58)</f>
        <v>137.88</v>
      </c>
      <c r="G58" s="116">
        <f>IF('CEM Price Data'!H58="","",'CEM Price Data'!H58)</f>
        <v>188.28</v>
      </c>
      <c r="H58" s="116">
        <f>IF('CEM Price Data'!I58="","",'CEM Price Data'!I58)</f>
        <v>17.27</v>
      </c>
      <c r="I58" s="116">
        <f>IF('CEM Price Data'!J58="","",'CEM Price Data'!J58)</f>
        <v>71.655000000000001</v>
      </c>
      <c r="J58" s="116">
        <f>IF('CEM Price Data'!K58="","",'CEM Price Data'!K58)</f>
        <v>72.84</v>
      </c>
      <c r="K58" s="116">
        <f>IF('CEM Price Data'!L58="","",'CEM Price Data'!L58)</f>
        <v>60.58</v>
      </c>
      <c r="L58" s="116">
        <f>IF('CEM Price Data'!M58="","",'CEM Price Data'!M58)</f>
        <v>19.989999999999998</v>
      </c>
      <c r="M58" s="116">
        <f>IF('CEM Price Data'!N58="","",'CEM Price Data'!N58)</f>
        <v>19.55</v>
      </c>
      <c r="N58" s="116">
        <f>IF('CEM Price Data'!O58="","",'CEM Price Data'!O58)</f>
        <v>63.77</v>
      </c>
      <c r="O58" s="116">
        <f>IF('CEM Price Data'!P58="","",'CEM Price Data'!P58)</f>
        <v>97.82</v>
      </c>
      <c r="P58" s="116">
        <f>IF('CEM Price Data'!Q58="","",'CEM Price Data'!Q58)</f>
        <v>155.24</v>
      </c>
      <c r="Q58" s="116">
        <f>IF('CEM Price Data'!R58="","",'CEM Price Data'!R58)</f>
        <v>144.08000000000001</v>
      </c>
      <c r="R58" s="116">
        <f>IF('CEM Price Data'!S58="","",'CEM Price Data'!S58)</f>
        <v>69.36</v>
      </c>
      <c r="S58" s="116">
        <f>IF('CEM Price Data'!T58="","",'CEM Price Data'!T58)</f>
        <v>67.91</v>
      </c>
      <c r="T58" s="116">
        <f>IF('CEM Price Data'!U58="","",'CEM Price Data'!U58)</f>
        <v>39.29</v>
      </c>
      <c r="U58" s="34">
        <f>IF('CEM Price Data'!V58="","",'CEM Price Data'!V58)</f>
        <v>106.29</v>
      </c>
      <c r="V58" s="34">
        <f>IF('CEM Price Data'!W58="","",'CEM Price Data'!W58)</f>
        <v>40.25</v>
      </c>
      <c r="W58" s="34">
        <f>IF('CEM Price Data'!X58="","",'CEM Price Data'!X58)</f>
        <v>351.9</v>
      </c>
      <c r="X58" s="34">
        <f>IF('CEM Price Data'!Y58="","",'CEM Price Data'!Y58)</f>
        <v>40.75</v>
      </c>
      <c r="Y58" s="16" t="str">
        <f>IF('CEM Price Data'!Z56="","",'CEM Price Data'!Z56)</f>
        <v/>
      </c>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row>
    <row r="59" spans="1:79" ht="17" customHeight="1" x14ac:dyDescent="0.15">
      <c r="A59" s="105">
        <f>IF('CEM Price Data'!B59="","",'CEM Price Data'!B59)</f>
        <v>43992</v>
      </c>
      <c r="B59" s="116">
        <f>IF('CEM Price Data'!C59="","",'CEM Price Data'!C59)</f>
        <v>406.82</v>
      </c>
      <c r="C59" s="116">
        <f>IF('CEM Price Data'!D59="","",'CEM Price Data'!D59)</f>
        <v>60.16</v>
      </c>
      <c r="D59" s="116">
        <f>IF('CEM Price Data'!E59="","",'CEM Price Data'!E59)</f>
        <v>156.4</v>
      </c>
      <c r="E59" s="116">
        <f>IF('CEM Price Data'!F59="","",'CEM Price Data'!F59)</f>
        <v>47.59</v>
      </c>
      <c r="F59" s="116">
        <f>IF('CEM Price Data'!G59="","",'CEM Price Data'!G59)</f>
        <v>141.37</v>
      </c>
      <c r="G59" s="116">
        <f>IF('CEM Price Data'!H59="","",'CEM Price Data'!H59)</f>
        <v>190.13</v>
      </c>
      <c r="H59" s="116">
        <f>IF('CEM Price Data'!I59="","",'CEM Price Data'!I59)</f>
        <v>18.38</v>
      </c>
      <c r="I59" s="116">
        <f>IF('CEM Price Data'!J59="","",'CEM Price Data'!J59)</f>
        <v>74.66</v>
      </c>
      <c r="J59" s="116">
        <f>IF('CEM Price Data'!K59="","",'CEM Price Data'!K59)</f>
        <v>77.069999999999993</v>
      </c>
      <c r="K59" s="116">
        <f>IF('CEM Price Data'!L59="","",'CEM Price Data'!L59)</f>
        <v>62.78</v>
      </c>
      <c r="L59" s="116">
        <f>IF('CEM Price Data'!M59="","",'CEM Price Data'!M59)</f>
        <v>21.01</v>
      </c>
      <c r="M59" s="116">
        <f>IF('CEM Price Data'!N59="","",'CEM Price Data'!N59)</f>
        <v>20.78</v>
      </c>
      <c r="N59" s="116">
        <f>IF('CEM Price Data'!O59="","",'CEM Price Data'!O59)</f>
        <v>66.52</v>
      </c>
      <c r="O59" s="116">
        <f>IF('CEM Price Data'!P59="","",'CEM Price Data'!P59)</f>
        <v>103.49</v>
      </c>
      <c r="P59" s="116">
        <f>IF('CEM Price Data'!Q59="","",'CEM Price Data'!Q59)</f>
        <v>163.54</v>
      </c>
      <c r="Q59" s="116">
        <f>IF('CEM Price Data'!R59="","",'CEM Price Data'!R59)</f>
        <v>151</v>
      </c>
      <c r="R59" s="116">
        <f>IF('CEM Price Data'!S59="","",'CEM Price Data'!S59)</f>
        <v>74.430000000000007</v>
      </c>
      <c r="S59" s="116">
        <f>IF('CEM Price Data'!T59="","",'CEM Price Data'!T59)</f>
        <v>72.739999999999995</v>
      </c>
      <c r="T59" s="116">
        <f>IF('CEM Price Data'!U59="","",'CEM Price Data'!U59)</f>
        <v>41.82</v>
      </c>
      <c r="U59" s="34">
        <f>IF('CEM Price Data'!V59="","",'CEM Price Data'!V59)</f>
        <v>108.74</v>
      </c>
      <c r="V59" s="34">
        <f>IF('CEM Price Data'!W59="","",'CEM Price Data'!W59)</f>
        <v>42.76</v>
      </c>
      <c r="W59" s="34">
        <f>IF('CEM Price Data'!X59="","",'CEM Price Data'!X59)</f>
        <v>363.83</v>
      </c>
      <c r="X59" s="34">
        <f>IF('CEM Price Data'!Y59="","",'CEM Price Data'!Y59)</f>
        <v>44.28</v>
      </c>
      <c r="Y59" s="16" t="str">
        <f>IF('CEM Price Data'!Z57="","",'CEM Price Data'!Z57)</f>
        <v/>
      </c>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row>
    <row r="60" spans="1:79" ht="17" customHeight="1" x14ac:dyDescent="0.15">
      <c r="A60" s="105">
        <f>IF('CEM Price Data'!B60="","",'CEM Price Data'!B60)</f>
        <v>43991</v>
      </c>
      <c r="B60" s="116">
        <f>IF('CEM Price Data'!C60="","",'CEM Price Data'!C60)</f>
        <v>397.16</v>
      </c>
      <c r="C60" s="116">
        <f>IF('CEM Price Data'!D60="","",'CEM Price Data'!D60)</f>
        <v>60.93</v>
      </c>
      <c r="D60" s="116">
        <f>IF('CEM Price Data'!E60="","",'CEM Price Data'!E60)</f>
        <v>161.33000000000001</v>
      </c>
      <c r="E60" s="116">
        <f>IF('CEM Price Data'!F60="","",'CEM Price Data'!F60)</f>
        <v>47.32</v>
      </c>
      <c r="F60" s="116">
        <f>IF('CEM Price Data'!G60="","",'CEM Price Data'!G60)</f>
        <v>140.22</v>
      </c>
      <c r="G60" s="116">
        <f>IF('CEM Price Data'!H60="","",'CEM Price Data'!H60)</f>
        <v>186.25</v>
      </c>
      <c r="H60" s="116">
        <f>IF('CEM Price Data'!I60="","",'CEM Price Data'!I60)</f>
        <v>19.12</v>
      </c>
      <c r="I60" s="116">
        <f>IF('CEM Price Data'!J60="","",'CEM Price Data'!J60)</f>
        <v>75.33</v>
      </c>
      <c r="J60" s="116">
        <f>IF('CEM Price Data'!K60="","",'CEM Price Data'!K60)</f>
        <v>77.59</v>
      </c>
      <c r="K60" s="116">
        <f>IF('CEM Price Data'!L60="","",'CEM Price Data'!L60)</f>
        <v>62.82</v>
      </c>
      <c r="L60" s="116">
        <f>IF('CEM Price Data'!M60="","",'CEM Price Data'!M60)</f>
        <v>20.95</v>
      </c>
      <c r="M60" s="116">
        <f>IF('CEM Price Data'!N60="","",'CEM Price Data'!N60)</f>
        <v>21.35</v>
      </c>
      <c r="N60" s="116">
        <f>IF('CEM Price Data'!O60="","",'CEM Price Data'!O60)</f>
        <v>66.2</v>
      </c>
      <c r="O60" s="116">
        <f>IF('CEM Price Data'!P60="","",'CEM Price Data'!P60)</f>
        <v>103.11</v>
      </c>
      <c r="P60" s="116">
        <f>IF('CEM Price Data'!Q60="","",'CEM Price Data'!Q60)</f>
        <v>163.38</v>
      </c>
      <c r="Q60" s="116">
        <f>IF('CEM Price Data'!R60="","",'CEM Price Data'!R60)</f>
        <v>149.13</v>
      </c>
      <c r="R60" s="116">
        <f>IF('CEM Price Data'!S60="","",'CEM Price Data'!S60)</f>
        <v>75.290000000000006</v>
      </c>
      <c r="S60" s="116">
        <f>IF('CEM Price Data'!T60="","",'CEM Price Data'!T60)</f>
        <v>73.05</v>
      </c>
      <c r="T60" s="116">
        <f>IF('CEM Price Data'!U60="","",'CEM Price Data'!U60)</f>
        <v>42.18</v>
      </c>
      <c r="U60" s="34">
        <f>IF('CEM Price Data'!V60="","",'CEM Price Data'!V60)</f>
        <v>108.43</v>
      </c>
      <c r="V60" s="34">
        <f>IF('CEM Price Data'!W60="","",'CEM Price Data'!W60)</f>
        <v>42.8</v>
      </c>
      <c r="W60" s="34">
        <f>IF('CEM Price Data'!X60="","",'CEM Price Data'!X60)</f>
        <v>355.61</v>
      </c>
      <c r="X60" s="34">
        <f>IF('CEM Price Data'!Y60="","",'CEM Price Data'!Y60)</f>
        <v>45.28</v>
      </c>
      <c r="Y60" s="16" t="str">
        <f>IF('CEM Price Data'!Z58="","",'CEM Price Data'!Z58)</f>
        <v/>
      </c>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row>
    <row r="61" spans="1:79" ht="17" customHeight="1" x14ac:dyDescent="0.15">
      <c r="A61" s="105">
        <f>IF('CEM Price Data'!B61="","",'CEM Price Data'!B61)</f>
        <v>43990</v>
      </c>
      <c r="B61" s="116">
        <f>IF('CEM Price Data'!C61="","",'CEM Price Data'!C61)</f>
        <v>397.78</v>
      </c>
      <c r="C61" s="116">
        <f>IF('CEM Price Data'!D61="","",'CEM Price Data'!D61)</f>
        <v>61.43</v>
      </c>
      <c r="D61" s="116">
        <f>IF('CEM Price Data'!E61="","",'CEM Price Data'!E61)</f>
        <v>169.51</v>
      </c>
      <c r="E61" s="116">
        <f>IF('CEM Price Data'!F61="","",'CEM Price Data'!F61)</f>
        <v>48.44</v>
      </c>
      <c r="F61" s="116">
        <f>IF('CEM Price Data'!G61="","",'CEM Price Data'!G61)</f>
        <v>139.88999999999999</v>
      </c>
      <c r="G61" s="116">
        <f>IF('CEM Price Data'!H61="","",'CEM Price Data'!H61)</f>
        <v>186</v>
      </c>
      <c r="H61" s="116">
        <f>IF('CEM Price Data'!I61="","",'CEM Price Data'!I61)</f>
        <v>19.350000000000001</v>
      </c>
      <c r="I61" s="116">
        <f>IF('CEM Price Data'!J61="","",'CEM Price Data'!J61)</f>
        <v>75</v>
      </c>
      <c r="J61" s="116">
        <f>IF('CEM Price Data'!K61="","",'CEM Price Data'!K61)</f>
        <v>76.97</v>
      </c>
      <c r="K61" s="116">
        <f>IF('CEM Price Data'!L61="","",'CEM Price Data'!L61)</f>
        <v>62.14</v>
      </c>
      <c r="L61" s="116">
        <f>IF('CEM Price Data'!M61="","",'CEM Price Data'!M61)</f>
        <v>21.18</v>
      </c>
      <c r="M61" s="116">
        <f>IF('CEM Price Data'!N61="","",'CEM Price Data'!N61)</f>
        <v>22</v>
      </c>
      <c r="N61" s="116">
        <f>IF('CEM Price Data'!O61="","",'CEM Price Data'!O61)</f>
        <v>67.17</v>
      </c>
      <c r="O61" s="116">
        <f>IF('CEM Price Data'!P61="","",'CEM Price Data'!P61)</f>
        <v>102.87</v>
      </c>
      <c r="P61" s="116">
        <f>IF('CEM Price Data'!Q61="","",'CEM Price Data'!Q61)</f>
        <v>167.23</v>
      </c>
      <c r="Q61" s="116">
        <f>IF('CEM Price Data'!R61="","",'CEM Price Data'!R61)</f>
        <v>149.21</v>
      </c>
      <c r="R61" s="116">
        <f>IF('CEM Price Data'!S61="","",'CEM Price Data'!S61)</f>
        <v>75.56</v>
      </c>
      <c r="S61" s="116">
        <f>IF('CEM Price Data'!T61="","",'CEM Price Data'!T61)</f>
        <v>73.48</v>
      </c>
      <c r="T61" s="116">
        <f>IF('CEM Price Data'!U61="","",'CEM Price Data'!U61)</f>
        <v>42.83</v>
      </c>
      <c r="U61" s="34">
        <f>IF('CEM Price Data'!V61="","",'CEM Price Data'!V61)</f>
        <v>111.16</v>
      </c>
      <c r="V61" s="34">
        <f>IF('CEM Price Data'!W61="","",'CEM Price Data'!W61)</f>
        <v>44.04</v>
      </c>
      <c r="W61" s="34">
        <f>IF('CEM Price Data'!X61="","",'CEM Price Data'!X61)</f>
        <v>358.17</v>
      </c>
      <c r="X61" s="34">
        <f>IF('CEM Price Data'!Y61="","",'CEM Price Data'!Y61)</f>
        <v>47.02</v>
      </c>
      <c r="Y61" s="16" t="str">
        <f>IF('CEM Price Data'!Z59="","",'CEM Price Data'!Z59)</f>
        <v/>
      </c>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row>
    <row r="62" spans="1:79" ht="17" customHeight="1" x14ac:dyDescent="0.15">
      <c r="A62" s="105"/>
      <c r="B62" s="5"/>
      <c r="C62" s="5"/>
      <c r="D62" s="5"/>
      <c r="E62" s="5"/>
      <c r="F62" s="5"/>
      <c r="G62" s="5"/>
      <c r="H62" s="5"/>
      <c r="I62" s="5"/>
      <c r="J62" s="5"/>
      <c r="K62" s="5"/>
      <c r="L62" s="5"/>
      <c r="M62" s="5"/>
      <c r="N62" s="5"/>
      <c r="O62" s="5"/>
      <c r="P62" s="5"/>
      <c r="Q62" s="5"/>
      <c r="R62" s="5"/>
      <c r="S62" s="5"/>
      <c r="T62" s="5"/>
      <c r="U62" s="5"/>
      <c r="V62" s="5"/>
      <c r="W62" s="5"/>
      <c r="X62" s="5"/>
      <c r="Y62" s="16" t="str">
        <f>IF('CEM Price Data'!Z60="","",'CEM Price Data'!Z60)</f>
        <v/>
      </c>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row>
    <row r="63" spans="1:79" ht="17" customHeight="1" x14ac:dyDescent="0.15">
      <c r="A63" s="105"/>
      <c r="B63" s="5"/>
      <c r="C63" s="5"/>
      <c r="D63" s="5"/>
      <c r="E63" s="5"/>
      <c r="F63" s="5"/>
      <c r="G63" s="5"/>
      <c r="H63" s="5"/>
      <c r="I63" s="5"/>
      <c r="J63" s="5"/>
      <c r="K63" s="5"/>
      <c r="L63" s="5"/>
      <c r="M63" s="5"/>
      <c r="N63" s="5"/>
      <c r="O63" s="5"/>
      <c r="P63" s="5"/>
      <c r="Q63" s="5"/>
      <c r="R63" s="5"/>
      <c r="S63" s="5"/>
      <c r="T63" s="5"/>
      <c r="U63" s="5"/>
      <c r="V63" s="5"/>
      <c r="W63" s="5"/>
      <c r="X63" s="5"/>
      <c r="Y63" s="16" t="str">
        <f>IF('CEM Price Data'!Z61="","",'CEM Price Data'!Z61)</f>
        <v/>
      </c>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row>
    <row r="64" spans="1:79" ht="13.75" customHeight="1" x14ac:dyDescent="0.1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row>
    <row r="65" spans="1:79" ht="17" customHeight="1" x14ac:dyDescent="0.15">
      <c r="A65" s="16" t="s">
        <v>563</v>
      </c>
      <c r="B65" s="46">
        <f t="shared" ref="B65:X65" si="0">IFERROR(ROUND(AVERAGE(B2:B61),2),0)</f>
        <v>444.6</v>
      </c>
      <c r="C65" s="46">
        <f t="shared" si="0"/>
        <v>59.78</v>
      </c>
      <c r="D65" s="46">
        <f t="shared" si="0"/>
        <v>162.19999999999999</v>
      </c>
      <c r="E65" s="46">
        <f t="shared" si="0"/>
        <v>42.83</v>
      </c>
      <c r="F65" s="46">
        <f t="shared" si="0"/>
        <v>144.93</v>
      </c>
      <c r="G65" s="46">
        <f t="shared" si="0"/>
        <v>192.41</v>
      </c>
      <c r="H65" s="46">
        <f t="shared" si="0"/>
        <v>17.510000000000002</v>
      </c>
      <c r="I65" s="46">
        <f t="shared" si="0"/>
        <v>64.06</v>
      </c>
      <c r="J65" s="46">
        <f t="shared" si="0"/>
        <v>72.73</v>
      </c>
      <c r="K65" s="46">
        <f t="shared" si="0"/>
        <v>63.1</v>
      </c>
      <c r="L65" s="46">
        <f t="shared" si="0"/>
        <v>20.68</v>
      </c>
      <c r="M65" s="46">
        <f t="shared" si="0"/>
        <v>20.51</v>
      </c>
      <c r="N65" s="46">
        <f t="shared" si="0"/>
        <v>67.930000000000007</v>
      </c>
      <c r="O65" s="46">
        <f t="shared" si="0"/>
        <v>99.61</v>
      </c>
      <c r="P65" s="46">
        <f t="shared" si="0"/>
        <v>160.58000000000001</v>
      </c>
      <c r="Q65" s="46">
        <f t="shared" si="0"/>
        <v>156.94</v>
      </c>
      <c r="R65" s="46">
        <f t="shared" si="0"/>
        <v>69.86</v>
      </c>
      <c r="S65" s="46">
        <f t="shared" si="0"/>
        <v>73.25</v>
      </c>
      <c r="T65" s="46">
        <f t="shared" si="0"/>
        <v>41.43</v>
      </c>
      <c r="U65" s="46">
        <f t="shared" si="0"/>
        <v>109.59</v>
      </c>
      <c r="V65" s="46">
        <f t="shared" si="0"/>
        <v>42.68</v>
      </c>
      <c r="W65" s="46">
        <f t="shared" si="0"/>
        <v>348.5</v>
      </c>
      <c r="X65" s="46">
        <f t="shared" si="0"/>
        <v>41.23</v>
      </c>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row>
    <row r="66" spans="1:79" ht="17" customHeight="1" x14ac:dyDescent="0.15">
      <c r="A66" s="5"/>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row>
    <row r="67" spans="1:79" ht="17" customHeight="1" x14ac:dyDescent="0.15">
      <c r="A67" s="16" t="s">
        <v>564</v>
      </c>
      <c r="B67" s="16" t="str">
        <f>'CEM Data Lookup'!$J3</f>
        <v>NA</v>
      </c>
      <c r="C67" s="46">
        <f>'CEM Data Lookup'!$J4</f>
        <v>1.8</v>
      </c>
      <c r="D67" s="46">
        <f>'CEM Data Lookup'!$J5</f>
        <v>1.28</v>
      </c>
      <c r="E67" s="46">
        <f>'CEM Data Lookup'!$J6</f>
        <v>0.94</v>
      </c>
      <c r="F67" s="46">
        <f>'CEM Data Lookup'!$J7</f>
        <v>1.4</v>
      </c>
      <c r="G67" s="46">
        <f>'CEM Data Lookup'!$J8</f>
        <v>1.44</v>
      </c>
      <c r="H67" s="46">
        <f>'CEM Data Lookup'!$J9</f>
        <v>0.9</v>
      </c>
      <c r="I67" s="46">
        <f>'CEM Data Lookup'!$J10</f>
        <v>1.08</v>
      </c>
      <c r="J67" s="46">
        <f>'CEM Data Lookup'!$J11</f>
        <v>2.72</v>
      </c>
      <c r="K67" s="46">
        <f>'CEM Data Lookup'!$J12</f>
        <v>1.96</v>
      </c>
      <c r="L67" s="46">
        <f>'CEM Data Lookup'!$J13</f>
        <v>0.08</v>
      </c>
      <c r="M67" s="16" t="str">
        <f>'CEM Data Lookup'!$J14</f>
        <v>NA</v>
      </c>
      <c r="N67" s="46">
        <f>'CEM Data Lookup'!$J15</f>
        <v>2.2799999999999998</v>
      </c>
      <c r="O67" s="16" t="str">
        <f>'CEM Data Lookup'!$J16</f>
        <v>NA</v>
      </c>
      <c r="P67" s="46">
        <f>'CEM Data Lookup'!$J17</f>
        <v>2.8</v>
      </c>
      <c r="Q67" s="46">
        <f>'CEM Data Lookup'!$J18</f>
        <v>2.96</v>
      </c>
      <c r="R67" s="46">
        <f>'CEM Data Lookup'!$J19</f>
        <v>1.28</v>
      </c>
      <c r="S67" s="46">
        <f>'CEM Data Lookup'!$J20</f>
        <v>1.1200000000000001</v>
      </c>
      <c r="T67" s="46">
        <f>'CEM Data Lookup'!$J21</f>
        <v>3.44</v>
      </c>
      <c r="U67" s="46">
        <f>'CEM Data Lookup'!$J22</f>
        <v>3.6</v>
      </c>
      <c r="V67" s="16" t="str">
        <f>'CEM Data Lookup'!$J23</f>
        <v>NA</v>
      </c>
      <c r="W67" s="16" t="str">
        <f>'CEM Data Lookup'!$J24</f>
        <v>NA</v>
      </c>
      <c r="X67" s="46">
        <f>'CEM Data Lookup'!$J25</f>
        <v>1.87</v>
      </c>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row>
    <row r="68" spans="1:79" ht="17" customHeight="1" x14ac:dyDescent="0.15">
      <c r="A68" s="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row>
    <row r="69" spans="1:79" ht="17" customHeight="1" x14ac:dyDescent="0.15">
      <c r="A69" s="16" t="s">
        <v>565</v>
      </c>
      <c r="B69" s="46">
        <f t="shared" ref="B69:X69" si="1">IFERROR(ROUND(100*B67/B65,2),0)</f>
        <v>0</v>
      </c>
      <c r="C69" s="46">
        <f t="shared" si="1"/>
        <v>3.01</v>
      </c>
      <c r="D69" s="46">
        <f t="shared" si="1"/>
        <v>0.79</v>
      </c>
      <c r="E69" s="46">
        <f t="shared" si="1"/>
        <v>2.19</v>
      </c>
      <c r="F69" s="46">
        <f t="shared" si="1"/>
        <v>0.97</v>
      </c>
      <c r="G69" s="46">
        <f t="shared" si="1"/>
        <v>0.75</v>
      </c>
      <c r="H69" s="46">
        <f t="shared" si="1"/>
        <v>5.14</v>
      </c>
      <c r="I69" s="46">
        <f t="shared" si="1"/>
        <v>1.69</v>
      </c>
      <c r="J69" s="46">
        <f t="shared" si="1"/>
        <v>3.74</v>
      </c>
      <c r="K69" s="46">
        <f t="shared" si="1"/>
        <v>3.11</v>
      </c>
      <c r="L69" s="46">
        <f t="shared" si="1"/>
        <v>0.39</v>
      </c>
      <c r="M69" s="46">
        <f t="shared" si="1"/>
        <v>0</v>
      </c>
      <c r="N69" s="46">
        <f t="shared" si="1"/>
        <v>3.36</v>
      </c>
      <c r="O69" s="46">
        <f t="shared" si="1"/>
        <v>0</v>
      </c>
      <c r="P69" s="46">
        <f t="shared" si="1"/>
        <v>1.74</v>
      </c>
      <c r="Q69" s="46">
        <f t="shared" si="1"/>
        <v>1.89</v>
      </c>
      <c r="R69" s="46">
        <f t="shared" si="1"/>
        <v>1.83</v>
      </c>
      <c r="S69" s="46">
        <f t="shared" si="1"/>
        <v>1.53</v>
      </c>
      <c r="T69" s="46">
        <f t="shared" si="1"/>
        <v>8.3000000000000007</v>
      </c>
      <c r="U69" s="46">
        <f t="shared" si="1"/>
        <v>3.28</v>
      </c>
      <c r="V69" s="46">
        <f t="shared" si="1"/>
        <v>0</v>
      </c>
      <c r="W69" s="46">
        <f t="shared" si="1"/>
        <v>0</v>
      </c>
      <c r="X69" s="46">
        <f t="shared" si="1"/>
        <v>4.54</v>
      </c>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row>
    <row r="70" spans="1:79" ht="13.75" customHeight="1" x14ac:dyDescent="0.1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row>
    <row r="71" spans="1:79" ht="13.75" customHeight="1" x14ac:dyDescent="0.1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row>
    <row r="72" spans="1:79" ht="13.75" customHeight="1" x14ac:dyDescent="0.1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row>
  </sheetData>
  <pageMargins left="0.7" right="0.7" top="0.75" bottom="0.75" header="0.3" footer="0.3"/>
  <pageSetup orientation="portrait"/>
  <headerFooter>
    <oddFooter>&amp;C&amp;"Helvetica Neue,Regular"&amp;12&amp;K000000&amp;P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S127"/>
  <sheetViews>
    <sheetView showGridLines="0" workbookViewId="0"/>
  </sheetViews>
  <sheetFormatPr baseColWidth="10" defaultColWidth="9.1640625" defaultRowHeight="15.75" customHeight="1" x14ac:dyDescent="0.15"/>
  <cols>
    <col min="1" max="1" width="12.5" style="313" customWidth="1"/>
    <col min="2" max="2" width="22.83203125" style="313" customWidth="1"/>
    <col min="3" max="3" width="9" style="313" customWidth="1"/>
    <col min="4" max="4" width="16" style="313" customWidth="1"/>
    <col min="5" max="5" width="7.5" style="313" customWidth="1"/>
    <col min="6" max="6" width="14.1640625" style="313" customWidth="1"/>
    <col min="7" max="7" width="9.6640625" style="313" customWidth="1"/>
    <col min="8" max="8" width="15.5" style="313" customWidth="1"/>
    <col min="9" max="9" width="5.83203125" style="313" customWidth="1"/>
    <col min="10" max="10" width="13.33203125" style="313" customWidth="1"/>
    <col min="11" max="11" width="9.33203125" style="313" customWidth="1"/>
    <col min="12" max="12" width="19.5" style="313" customWidth="1"/>
    <col min="13" max="13" width="11.33203125" style="313" customWidth="1"/>
    <col min="14" max="14" width="9.33203125" style="313" customWidth="1"/>
    <col min="15" max="18" width="9.1640625" style="313" customWidth="1"/>
    <col min="19" max="19" width="11.33203125" style="313" customWidth="1"/>
    <col min="20" max="20" width="9.1640625" style="313" customWidth="1"/>
    <col min="21" max="16384" width="9.1640625" style="313"/>
  </cols>
  <sheetData>
    <row r="1" spans="1:19" ht="17" customHeight="1" x14ac:dyDescent="0.15">
      <c r="A1" s="105"/>
      <c r="B1" s="5"/>
      <c r="C1" s="5"/>
      <c r="D1" s="5"/>
      <c r="E1" s="5"/>
      <c r="F1" s="5"/>
      <c r="G1" s="5"/>
      <c r="H1" s="5"/>
      <c r="I1" s="5"/>
      <c r="J1" s="5"/>
      <c r="K1" s="5"/>
      <c r="L1" s="5"/>
      <c r="M1" s="5"/>
      <c r="N1" s="5"/>
      <c r="O1" s="5"/>
      <c r="P1" s="5"/>
      <c r="Q1" s="5"/>
      <c r="R1" s="5"/>
      <c r="S1" s="5"/>
    </row>
    <row r="2" spans="1:19" ht="13.75" customHeight="1" x14ac:dyDescent="0.15">
      <c r="A2" s="5"/>
      <c r="B2" s="5"/>
      <c r="C2" s="5"/>
      <c r="D2" s="5"/>
      <c r="E2" s="5"/>
      <c r="F2" s="5"/>
      <c r="G2" s="5"/>
      <c r="H2" s="5"/>
      <c r="I2" s="5"/>
      <c r="J2" s="5"/>
      <c r="K2" s="5"/>
      <c r="L2" s="5"/>
      <c r="M2" s="5"/>
      <c r="N2" s="5"/>
      <c r="O2" s="5"/>
      <c r="P2" s="5"/>
      <c r="Q2" s="5"/>
      <c r="R2" s="5"/>
      <c r="S2" s="5"/>
    </row>
    <row r="3" spans="1:19" ht="13.75" customHeight="1" x14ac:dyDescent="0.15">
      <c r="A3" s="5"/>
      <c r="B3" s="5"/>
      <c r="C3" s="5"/>
      <c r="D3" s="502" t="s">
        <v>590</v>
      </c>
      <c r="E3" s="477"/>
      <c r="F3" s="5"/>
      <c r="G3" s="502" t="s">
        <v>591</v>
      </c>
      <c r="H3" s="477"/>
      <c r="I3" s="5"/>
      <c r="J3" s="5"/>
      <c r="K3" s="5"/>
      <c r="L3" s="5"/>
      <c r="M3" s="5"/>
      <c r="N3" s="5"/>
      <c r="O3" s="5"/>
      <c r="P3" s="5"/>
      <c r="Q3" s="5"/>
      <c r="R3" s="5"/>
      <c r="S3" s="5"/>
    </row>
    <row r="4" spans="1:19" ht="13.75" customHeight="1" x14ac:dyDescent="0.15">
      <c r="A4" s="5"/>
      <c r="B4" s="502" t="s">
        <v>592</v>
      </c>
      <c r="C4" s="5"/>
      <c r="D4" s="477"/>
      <c r="E4" s="477"/>
      <c r="F4" s="5"/>
      <c r="G4" s="477"/>
      <c r="H4" s="477"/>
      <c r="I4" s="5"/>
      <c r="J4" s="502" t="s">
        <v>593</v>
      </c>
      <c r="K4" s="477"/>
      <c r="L4" s="5"/>
      <c r="M4" s="502" t="s">
        <v>594</v>
      </c>
      <c r="N4" s="477"/>
      <c r="O4" s="5"/>
      <c r="P4" s="5"/>
      <c r="Q4" s="5"/>
      <c r="R4" s="5"/>
      <c r="S4" s="5"/>
    </row>
    <row r="5" spans="1:19" ht="17.25" customHeight="1" x14ac:dyDescent="0.15">
      <c r="A5" s="5"/>
      <c r="B5" s="488"/>
      <c r="C5" s="5"/>
      <c r="D5" s="488"/>
      <c r="E5" s="488"/>
      <c r="F5" s="5"/>
      <c r="G5" s="488"/>
      <c r="H5" s="488"/>
      <c r="I5" s="5"/>
      <c r="J5" s="488"/>
      <c r="K5" s="488"/>
      <c r="L5" s="5"/>
      <c r="M5" s="488"/>
      <c r="N5" s="488"/>
      <c r="O5" s="5"/>
      <c r="P5" s="5"/>
      <c r="Q5" s="5"/>
      <c r="R5" s="5"/>
      <c r="S5" s="5"/>
    </row>
    <row r="6" spans="1:19" ht="16.5" customHeight="1" x14ac:dyDescent="0.2">
      <c r="A6" s="5"/>
      <c r="B6" s="314"/>
      <c r="C6" s="76"/>
      <c r="D6" s="314"/>
      <c r="E6" s="315"/>
      <c r="F6" s="76"/>
      <c r="G6" s="314"/>
      <c r="H6" s="315"/>
      <c r="I6" s="76"/>
      <c r="J6" s="314"/>
      <c r="K6" s="315"/>
      <c r="L6" s="76"/>
      <c r="M6" s="316"/>
      <c r="N6" s="315"/>
      <c r="O6" s="5"/>
      <c r="P6" s="5"/>
      <c r="Q6" s="5"/>
      <c r="R6" s="5"/>
      <c r="S6" s="5"/>
    </row>
    <row r="7" spans="1:19" ht="17.5" customHeight="1" x14ac:dyDescent="0.2">
      <c r="A7" s="226"/>
      <c r="B7" s="317">
        <v>44078</v>
      </c>
      <c r="C7" s="318"/>
      <c r="D7" s="319">
        <v>0.5</v>
      </c>
      <c r="E7" s="320"/>
      <c r="F7" s="321"/>
      <c r="G7" s="322">
        <f t="shared" ref="G7:G19" si="0">ROUND(((1+D7)^0.25)-1,4)</f>
        <v>0.1067</v>
      </c>
      <c r="H7" s="320"/>
      <c r="I7" s="321"/>
      <c r="J7" s="323">
        <v>2.1999999999999999E-2</v>
      </c>
      <c r="K7" s="320"/>
      <c r="L7" s="321"/>
      <c r="M7" s="324">
        <f t="shared" ref="M7:M19" si="1">J7+G7</f>
        <v>0.12870000000000001</v>
      </c>
      <c r="N7" s="320"/>
      <c r="O7" s="5"/>
      <c r="P7" s="5"/>
      <c r="Q7" s="5"/>
      <c r="R7" s="5"/>
      <c r="S7" s="5"/>
    </row>
    <row r="8" spans="1:19" ht="17" customHeight="1" x14ac:dyDescent="0.2">
      <c r="A8" s="226"/>
      <c r="B8" s="325">
        <v>44071</v>
      </c>
      <c r="C8" s="318"/>
      <c r="D8" s="326">
        <v>0.5</v>
      </c>
      <c r="E8" s="320"/>
      <c r="F8" s="321"/>
      <c r="G8" s="324">
        <f t="shared" si="0"/>
        <v>0.1067</v>
      </c>
      <c r="H8" s="320"/>
      <c r="I8" s="321"/>
      <c r="J8" s="327">
        <v>2.1999999999999999E-2</v>
      </c>
      <c r="K8" s="320"/>
      <c r="L8" s="321"/>
      <c r="M8" s="324">
        <f t="shared" si="1"/>
        <v>0.12870000000000001</v>
      </c>
      <c r="N8" s="320"/>
      <c r="O8" s="5"/>
      <c r="P8" s="5"/>
      <c r="Q8" s="5"/>
      <c r="R8" s="5"/>
      <c r="S8" s="5"/>
    </row>
    <row r="9" spans="1:19" ht="17" customHeight="1" x14ac:dyDescent="0.2">
      <c r="A9" s="226"/>
      <c r="B9" s="325">
        <v>44064</v>
      </c>
      <c r="C9" s="318"/>
      <c r="D9" s="326">
        <v>0.5</v>
      </c>
      <c r="E9" s="320"/>
      <c r="F9" s="321"/>
      <c r="G9" s="324">
        <f t="shared" si="0"/>
        <v>0.1067</v>
      </c>
      <c r="H9" s="320"/>
      <c r="I9" s="321"/>
      <c r="J9" s="327">
        <v>2.1999999999999999E-2</v>
      </c>
      <c r="K9" s="320"/>
      <c r="L9" s="321"/>
      <c r="M9" s="324">
        <f t="shared" si="1"/>
        <v>0.12870000000000001</v>
      </c>
      <c r="N9" s="320"/>
      <c r="O9" s="5"/>
      <c r="P9" s="5"/>
      <c r="Q9" s="5"/>
      <c r="R9" s="5"/>
      <c r="S9" s="5"/>
    </row>
    <row r="10" spans="1:19" ht="17" customHeight="1" x14ac:dyDescent="0.2">
      <c r="A10" s="328"/>
      <c r="B10" s="325">
        <v>44057</v>
      </c>
      <c r="C10" s="190"/>
      <c r="D10" s="329">
        <v>0.55000000000000004</v>
      </c>
      <c r="E10" s="192"/>
      <c r="F10" s="226"/>
      <c r="G10" s="330">
        <f t="shared" si="0"/>
        <v>0.1158</v>
      </c>
      <c r="H10" s="192"/>
      <c r="I10" s="226"/>
      <c r="J10" s="327">
        <v>2.3E-2</v>
      </c>
      <c r="K10" s="192"/>
      <c r="L10" s="226"/>
      <c r="M10" s="330">
        <f t="shared" si="1"/>
        <v>0.13880000000000001</v>
      </c>
      <c r="N10" s="331"/>
      <c r="O10" s="5"/>
      <c r="P10" s="5"/>
      <c r="Q10" s="5"/>
      <c r="R10" s="5"/>
      <c r="S10" s="5"/>
    </row>
    <row r="11" spans="1:19" ht="17" customHeight="1" x14ac:dyDescent="0.2">
      <c r="A11" s="332"/>
      <c r="B11" s="325">
        <v>44050</v>
      </c>
      <c r="C11" s="190"/>
      <c r="D11" s="329">
        <v>0.55000000000000004</v>
      </c>
      <c r="E11" s="192"/>
      <c r="F11" s="226"/>
      <c r="G11" s="330">
        <f t="shared" si="0"/>
        <v>0.1158</v>
      </c>
      <c r="H11" s="192"/>
      <c r="I11" s="226"/>
      <c r="J11" s="327">
        <v>2.3E-2</v>
      </c>
      <c r="K11" s="192"/>
      <c r="L11" s="226"/>
      <c r="M11" s="330">
        <f t="shared" si="1"/>
        <v>0.13880000000000001</v>
      </c>
      <c r="N11" s="331"/>
      <c r="O11" s="20"/>
      <c r="P11" s="5"/>
      <c r="Q11" s="20"/>
      <c r="R11" s="5"/>
      <c r="S11" s="20"/>
    </row>
    <row r="12" spans="1:19" ht="17" customHeight="1" x14ac:dyDescent="0.2">
      <c r="A12" s="332"/>
      <c r="B12" s="325">
        <v>44043</v>
      </c>
      <c r="C12" s="190"/>
      <c r="D12" s="329">
        <v>0.6</v>
      </c>
      <c r="E12" s="192"/>
      <c r="F12" s="226"/>
      <c r="G12" s="330">
        <f t="shared" si="0"/>
        <v>0.12470000000000001</v>
      </c>
      <c r="H12" s="192"/>
      <c r="I12" s="226"/>
      <c r="J12" s="327">
        <v>2.4E-2</v>
      </c>
      <c r="K12" s="192"/>
      <c r="L12" s="226"/>
      <c r="M12" s="330">
        <f t="shared" si="1"/>
        <v>0.1487</v>
      </c>
      <c r="N12" s="331"/>
      <c r="O12" s="20"/>
      <c r="P12" s="5"/>
      <c r="Q12" s="20"/>
      <c r="R12" s="5"/>
      <c r="S12" s="20"/>
    </row>
    <row r="13" spans="1:19" ht="17" customHeight="1" x14ac:dyDescent="0.2">
      <c r="A13" s="332"/>
      <c r="B13" s="325">
        <v>44036</v>
      </c>
      <c r="C13" s="190"/>
      <c r="D13" s="329">
        <v>0.65</v>
      </c>
      <c r="E13" s="192"/>
      <c r="F13" s="226"/>
      <c r="G13" s="330">
        <f t="shared" si="0"/>
        <v>0.13339999999999999</v>
      </c>
      <c r="H13" s="331"/>
      <c r="I13" s="333"/>
      <c r="J13" s="327">
        <v>2.4E-2</v>
      </c>
      <c r="K13" s="192"/>
      <c r="L13" s="226"/>
      <c r="M13" s="330">
        <f t="shared" si="1"/>
        <v>0.15739999999999998</v>
      </c>
      <c r="N13" s="331"/>
      <c r="O13" s="20"/>
      <c r="P13" s="5"/>
      <c r="Q13" s="20"/>
      <c r="R13" s="5"/>
      <c r="S13" s="20"/>
    </row>
    <row r="14" spans="1:19" ht="17" customHeight="1" x14ac:dyDescent="0.2">
      <c r="A14" s="332"/>
      <c r="B14" s="325">
        <v>44029</v>
      </c>
      <c r="C14" s="190"/>
      <c r="D14" s="329">
        <v>0.6</v>
      </c>
      <c r="E14" s="192"/>
      <c r="F14" s="226"/>
      <c r="G14" s="330">
        <f t="shared" si="0"/>
        <v>0.12470000000000001</v>
      </c>
      <c r="H14" s="331"/>
      <c r="I14" s="333"/>
      <c r="J14" s="327">
        <v>2.4E-2</v>
      </c>
      <c r="K14" s="192"/>
      <c r="L14" s="226"/>
      <c r="M14" s="330">
        <f t="shared" si="1"/>
        <v>0.1487</v>
      </c>
      <c r="N14" s="334"/>
      <c r="O14" s="5"/>
      <c r="P14" s="5"/>
      <c r="Q14" s="5"/>
      <c r="R14" s="5"/>
      <c r="S14" s="5"/>
    </row>
    <row r="15" spans="1:19" ht="17" customHeight="1" x14ac:dyDescent="0.2">
      <c r="A15" s="332"/>
      <c r="B15" s="325">
        <v>44022</v>
      </c>
      <c r="C15" s="190"/>
      <c r="D15" s="329">
        <v>0.65</v>
      </c>
      <c r="E15" s="192"/>
      <c r="F15" s="226"/>
      <c r="G15" s="330">
        <f t="shared" si="0"/>
        <v>0.13339999999999999</v>
      </c>
      <c r="H15" s="331"/>
      <c r="I15" s="333"/>
      <c r="J15" s="327">
        <v>2.5000000000000001E-2</v>
      </c>
      <c r="K15" s="192"/>
      <c r="L15" s="226"/>
      <c r="M15" s="330">
        <f t="shared" si="1"/>
        <v>0.15839999999999999</v>
      </c>
      <c r="N15" s="331"/>
      <c r="O15" s="5"/>
      <c r="P15" s="5"/>
      <c r="Q15" s="5"/>
      <c r="R15" s="5"/>
      <c r="S15" s="5"/>
    </row>
    <row r="16" spans="1:19" ht="17" customHeight="1" x14ac:dyDescent="0.2">
      <c r="A16" s="332"/>
      <c r="B16" s="325">
        <v>44015</v>
      </c>
      <c r="C16" s="190"/>
      <c r="D16" s="329">
        <v>0.6</v>
      </c>
      <c r="E16" s="192"/>
      <c r="F16" s="226"/>
      <c r="G16" s="330">
        <f t="shared" si="0"/>
        <v>0.12470000000000001</v>
      </c>
      <c r="H16" s="331"/>
      <c r="I16" s="333"/>
      <c r="J16" s="327">
        <v>2.4E-2</v>
      </c>
      <c r="K16" s="192"/>
      <c r="L16" s="226"/>
      <c r="M16" s="330">
        <f t="shared" si="1"/>
        <v>0.1487</v>
      </c>
      <c r="N16" s="331"/>
      <c r="O16" s="5"/>
      <c r="P16" s="5"/>
      <c r="Q16" s="5"/>
      <c r="R16" s="5"/>
      <c r="S16" s="5"/>
    </row>
    <row r="17" spans="1:19" ht="17" customHeight="1" x14ac:dyDescent="0.2">
      <c r="A17" s="332"/>
      <c r="B17" s="325">
        <v>44008</v>
      </c>
      <c r="C17" s="190"/>
      <c r="D17" s="329">
        <v>0.65</v>
      </c>
      <c r="E17" s="335"/>
      <c r="F17" s="336"/>
      <c r="G17" s="330">
        <f t="shared" si="0"/>
        <v>0.13339999999999999</v>
      </c>
      <c r="H17" s="331"/>
      <c r="I17" s="333"/>
      <c r="J17" s="327">
        <v>2.4E-2</v>
      </c>
      <c r="K17" s="331"/>
      <c r="L17" s="333"/>
      <c r="M17" s="330">
        <f t="shared" si="1"/>
        <v>0.15739999999999998</v>
      </c>
      <c r="N17" s="331"/>
      <c r="O17" s="5"/>
      <c r="P17" s="5"/>
      <c r="Q17" s="5"/>
      <c r="R17" s="5"/>
      <c r="S17" s="5"/>
    </row>
    <row r="18" spans="1:19" ht="17" customHeight="1" x14ac:dyDescent="0.2">
      <c r="A18" s="332"/>
      <c r="B18" s="325">
        <v>44001</v>
      </c>
      <c r="C18" s="190"/>
      <c r="D18" s="329">
        <v>0.5</v>
      </c>
      <c r="E18" s="335"/>
      <c r="F18" s="336"/>
      <c r="G18" s="330">
        <f t="shared" si="0"/>
        <v>0.1067</v>
      </c>
      <c r="H18" s="331"/>
      <c r="I18" s="333"/>
      <c r="J18" s="327">
        <v>2.1999999999999999E-2</v>
      </c>
      <c r="K18" s="192"/>
      <c r="L18" s="226"/>
      <c r="M18" s="330">
        <f t="shared" si="1"/>
        <v>0.12870000000000001</v>
      </c>
      <c r="N18" s="331"/>
      <c r="O18" s="5"/>
      <c r="P18" s="5"/>
      <c r="Q18" s="5"/>
      <c r="R18" s="5"/>
      <c r="S18" s="5"/>
    </row>
    <row r="19" spans="1:19" ht="16.5" customHeight="1" x14ac:dyDescent="0.2">
      <c r="A19" s="332"/>
      <c r="B19" s="337">
        <v>43994</v>
      </c>
      <c r="C19" s="190"/>
      <c r="D19" s="338">
        <v>0.65</v>
      </c>
      <c r="E19" s="335"/>
      <c r="F19" s="336"/>
      <c r="G19" s="339">
        <f t="shared" si="0"/>
        <v>0.13339999999999999</v>
      </c>
      <c r="H19" s="331"/>
      <c r="I19" s="333"/>
      <c r="J19" s="339">
        <v>2.4E-2</v>
      </c>
      <c r="K19" s="192"/>
      <c r="L19" s="226"/>
      <c r="M19" s="339">
        <f t="shared" si="1"/>
        <v>0.15739999999999998</v>
      </c>
      <c r="N19" s="331"/>
      <c r="O19" s="5"/>
      <c r="P19" s="5"/>
      <c r="Q19" s="5"/>
      <c r="R19" s="5"/>
      <c r="S19" s="5"/>
    </row>
    <row r="20" spans="1:19" ht="17.5" customHeight="1" x14ac:dyDescent="0.2">
      <c r="A20" s="105"/>
      <c r="B20" s="340"/>
      <c r="C20" s="5"/>
      <c r="D20" s="341"/>
      <c r="E20" s="5"/>
      <c r="F20" s="5"/>
      <c r="G20" s="342"/>
      <c r="H20" s="5"/>
      <c r="I20" s="5"/>
      <c r="J20" s="342"/>
      <c r="K20" s="20"/>
      <c r="L20" s="5"/>
      <c r="M20" s="342"/>
      <c r="N20" s="24"/>
      <c r="O20" s="5"/>
      <c r="P20" s="5"/>
      <c r="Q20" s="5"/>
      <c r="R20" s="5"/>
      <c r="S20" s="5"/>
    </row>
    <row r="21" spans="1:19" ht="17" customHeight="1" x14ac:dyDescent="0.2">
      <c r="A21" s="105"/>
      <c r="B21" s="16"/>
      <c r="C21" s="5"/>
      <c r="D21" s="343"/>
      <c r="E21" s="5"/>
      <c r="F21" s="5"/>
      <c r="G21" s="5"/>
      <c r="H21" s="5"/>
      <c r="I21" s="5"/>
      <c r="J21" s="20"/>
      <c r="K21" s="5"/>
      <c r="L21" s="5"/>
      <c r="M21" s="20"/>
      <c r="N21" s="24"/>
      <c r="O21" s="5"/>
      <c r="P21" s="5"/>
      <c r="Q21" s="5"/>
      <c r="R21" s="5"/>
      <c r="S21" s="5"/>
    </row>
    <row r="22" spans="1:19" ht="17" customHeight="1" x14ac:dyDescent="0.2">
      <c r="A22" s="105"/>
      <c r="B22" s="16" t="s">
        <v>66</v>
      </c>
      <c r="C22" s="5"/>
      <c r="D22" s="343">
        <f>ROUND(AVERAGE(D7:D19),2)</f>
        <v>0.57999999999999996</v>
      </c>
      <c r="E22" s="5"/>
      <c r="F22" s="5"/>
      <c r="G22" s="17">
        <f>ROUND(((1+D22)^0.25)-1,4)</f>
        <v>0.1212</v>
      </c>
      <c r="H22" s="20"/>
      <c r="I22" s="20"/>
      <c r="J22" s="20">
        <f>ROUND(AVERAGE(J7:J19),4)</f>
        <v>2.3300000000000001E-2</v>
      </c>
      <c r="K22" s="20"/>
      <c r="L22" s="20"/>
      <c r="M22" s="20">
        <f>J22+G22</f>
        <v>0.14450000000000002</v>
      </c>
      <c r="N22" s="24"/>
      <c r="O22" s="5"/>
      <c r="P22" s="5"/>
      <c r="Q22" s="5"/>
      <c r="R22" s="5"/>
      <c r="S22" s="20"/>
    </row>
    <row r="23" spans="1:19" ht="17" customHeight="1" x14ac:dyDescent="0.15">
      <c r="A23" s="5"/>
      <c r="B23" s="5"/>
      <c r="C23" s="5"/>
      <c r="D23" s="5"/>
      <c r="E23" s="5"/>
      <c r="F23" s="5"/>
      <c r="G23" s="5"/>
      <c r="H23" s="5"/>
      <c r="I23" s="5"/>
      <c r="J23" s="5"/>
      <c r="K23" s="5"/>
      <c r="L23" s="5"/>
      <c r="M23" s="5"/>
      <c r="N23" s="16"/>
      <c r="O23" s="5"/>
      <c r="P23" s="5"/>
      <c r="Q23" s="5"/>
      <c r="R23" s="5"/>
      <c r="S23" s="5"/>
    </row>
    <row r="24" spans="1:19" ht="13.75" customHeight="1" x14ac:dyDescent="0.15">
      <c r="A24" s="5"/>
      <c r="B24" s="5"/>
      <c r="C24" s="5"/>
      <c r="D24" s="5"/>
      <c r="E24" s="5"/>
      <c r="F24" s="5"/>
      <c r="G24" s="5"/>
      <c r="H24" s="5"/>
      <c r="I24" s="5"/>
      <c r="J24" s="5"/>
      <c r="K24" s="5"/>
      <c r="L24" s="5"/>
      <c r="M24" s="5"/>
      <c r="N24" s="5"/>
      <c r="O24" s="5"/>
      <c r="P24" s="5"/>
      <c r="Q24" s="5"/>
      <c r="R24" s="5"/>
      <c r="S24" s="5"/>
    </row>
    <row r="25" spans="1:19" ht="17" customHeight="1" x14ac:dyDescent="0.2">
      <c r="A25" s="5"/>
      <c r="B25" s="482" t="s">
        <v>595</v>
      </c>
      <c r="C25" s="483"/>
      <c r="D25" s="483"/>
      <c r="E25" s="483"/>
      <c r="F25" s="483"/>
      <c r="G25" s="483"/>
      <c r="H25" s="483"/>
      <c r="I25" s="483"/>
      <c r="J25" s="483"/>
      <c r="K25" s="5"/>
      <c r="L25" s="5"/>
      <c r="M25" s="5"/>
      <c r="N25" s="5"/>
      <c r="O25" s="5"/>
      <c r="P25" s="5"/>
      <c r="Q25" s="5"/>
      <c r="R25" s="5"/>
      <c r="S25" s="5"/>
    </row>
    <row r="26" spans="1:19" ht="17" customHeight="1" x14ac:dyDescent="0.2">
      <c r="A26" s="5"/>
      <c r="B26" s="478" t="s">
        <v>596</v>
      </c>
      <c r="C26" s="479"/>
      <c r="D26" s="479"/>
      <c r="E26" s="479"/>
      <c r="F26" s="479"/>
      <c r="G26" s="479"/>
      <c r="H26" s="479"/>
      <c r="I26" s="479"/>
      <c r="J26" s="479"/>
      <c r="K26" s="5"/>
      <c r="L26" s="5"/>
      <c r="M26" s="5"/>
      <c r="N26" s="5"/>
      <c r="O26" s="5"/>
      <c r="P26" s="5"/>
      <c r="Q26" s="5"/>
      <c r="R26" s="5"/>
      <c r="S26" s="5"/>
    </row>
    <row r="27" spans="1:19" ht="16.5" customHeight="1" x14ac:dyDescent="0.15">
      <c r="A27" s="5"/>
      <c r="B27" s="98"/>
      <c r="C27" s="5"/>
      <c r="D27" s="5"/>
      <c r="E27" s="5"/>
      <c r="F27" s="344"/>
      <c r="G27" s="5"/>
      <c r="H27" s="5"/>
      <c r="I27" s="5"/>
      <c r="J27" s="5"/>
      <c r="K27" s="5"/>
      <c r="L27" s="5"/>
      <c r="M27" s="345" t="s">
        <v>597</v>
      </c>
      <c r="N27" s="5"/>
      <c r="O27" s="345" t="s">
        <v>598</v>
      </c>
      <c r="P27" s="5"/>
      <c r="Q27" s="5"/>
      <c r="R27" s="5"/>
      <c r="S27" s="5"/>
    </row>
    <row r="28" spans="1:19" ht="17.5" customHeight="1" x14ac:dyDescent="0.15">
      <c r="A28" s="226"/>
      <c r="B28" s="193" t="s">
        <v>291</v>
      </c>
      <c r="C28" s="192"/>
      <c r="D28" s="346"/>
      <c r="E28" s="226"/>
      <c r="F28" s="347">
        <v>1.4</v>
      </c>
      <c r="G28" s="348" t="s">
        <v>52</v>
      </c>
      <c r="H28" s="5"/>
      <c r="I28" s="5"/>
      <c r="J28" s="5"/>
      <c r="K28" s="16" t="str">
        <f t="shared" ref="K28:K35" si="2">B28</f>
        <v>Third Quarter 2020</v>
      </c>
      <c r="L28" s="226"/>
      <c r="M28" s="349">
        <v>2.2999999999999998</v>
      </c>
      <c r="N28" s="190"/>
      <c r="O28" s="349">
        <v>3.5</v>
      </c>
      <c r="P28" s="192"/>
      <c r="Q28" s="5"/>
      <c r="R28" s="5"/>
      <c r="S28" s="5"/>
    </row>
    <row r="29" spans="1:19" ht="17" customHeight="1" x14ac:dyDescent="0.15">
      <c r="A29" s="226"/>
      <c r="B29" s="193" t="s">
        <v>292</v>
      </c>
      <c r="C29" s="192"/>
      <c r="D29" s="346"/>
      <c r="E29" s="226"/>
      <c r="F29" s="350">
        <v>1.5</v>
      </c>
      <c r="G29" s="192"/>
      <c r="H29" s="5"/>
      <c r="I29" s="5"/>
      <c r="J29" s="5"/>
      <c r="K29" s="16" t="str">
        <f t="shared" si="2"/>
        <v>Fourth Quarter 2020</v>
      </c>
      <c r="L29" s="226"/>
      <c r="M29" s="351">
        <v>2.4</v>
      </c>
      <c r="N29" s="190"/>
      <c r="O29" s="352">
        <v>3.6</v>
      </c>
      <c r="P29" s="192"/>
      <c r="Q29" s="5"/>
      <c r="R29" s="5"/>
      <c r="S29" s="5"/>
    </row>
    <row r="30" spans="1:19" ht="17" customHeight="1" x14ac:dyDescent="0.15">
      <c r="A30" s="226"/>
      <c r="B30" s="193" t="s">
        <v>293</v>
      </c>
      <c r="C30" s="192"/>
      <c r="D30" s="346"/>
      <c r="E30" s="226"/>
      <c r="F30" s="350">
        <v>1.6</v>
      </c>
      <c r="G30" s="192"/>
      <c r="H30" s="5"/>
      <c r="I30" s="5"/>
      <c r="J30" s="5"/>
      <c r="K30" s="16" t="str">
        <f t="shared" si="2"/>
        <v>First Quarter 2021</v>
      </c>
      <c r="L30" s="226"/>
      <c r="M30" s="351">
        <v>2.5</v>
      </c>
      <c r="N30" s="190"/>
      <c r="O30" s="352">
        <v>3.7</v>
      </c>
      <c r="P30" s="192"/>
      <c r="Q30" s="5"/>
      <c r="R30" s="5"/>
      <c r="S30" s="5"/>
    </row>
    <row r="31" spans="1:19" ht="17" customHeight="1" x14ac:dyDescent="0.15">
      <c r="A31" s="226"/>
      <c r="B31" s="193" t="s">
        <v>294</v>
      </c>
      <c r="C31" s="192"/>
      <c r="D31" s="346"/>
      <c r="E31" s="226"/>
      <c r="F31" s="350">
        <v>1.6</v>
      </c>
      <c r="G31" s="192"/>
      <c r="H31" s="5"/>
      <c r="I31" s="5"/>
      <c r="J31" s="5"/>
      <c r="K31" s="16" t="str">
        <f t="shared" si="2"/>
        <v>Second Quarter 2021</v>
      </c>
      <c r="L31" s="226"/>
      <c r="M31" s="351">
        <v>2.6</v>
      </c>
      <c r="N31" s="190"/>
      <c r="O31" s="352">
        <v>3.7</v>
      </c>
      <c r="P31" s="192"/>
      <c r="Q31" s="5"/>
      <c r="R31" s="5"/>
      <c r="S31" s="5"/>
    </row>
    <row r="32" spans="1:19" ht="17" customHeight="1" x14ac:dyDescent="0.2">
      <c r="A32" s="226"/>
      <c r="B32" s="193" t="s">
        <v>295</v>
      </c>
      <c r="C32" s="192"/>
      <c r="D32" s="346"/>
      <c r="E32" s="226"/>
      <c r="F32" s="350">
        <v>1.7</v>
      </c>
      <c r="G32" s="192"/>
      <c r="H32" s="6"/>
      <c r="I32" s="5"/>
      <c r="J32" s="5"/>
      <c r="K32" s="16" t="str">
        <f t="shared" si="2"/>
        <v>Third Quarter 2021</v>
      </c>
      <c r="L32" s="226"/>
      <c r="M32" s="351">
        <v>2.7</v>
      </c>
      <c r="N32" s="190"/>
      <c r="O32" s="351">
        <v>3.8</v>
      </c>
      <c r="P32" s="192"/>
      <c r="Q32" s="5"/>
      <c r="R32" s="5"/>
      <c r="S32" s="5"/>
    </row>
    <row r="33" spans="1:19" ht="17" customHeight="1" x14ac:dyDescent="0.2">
      <c r="A33" s="226"/>
      <c r="B33" s="193" t="s">
        <v>296</v>
      </c>
      <c r="C33" s="192"/>
      <c r="D33" s="346"/>
      <c r="E33" s="226"/>
      <c r="F33" s="350">
        <v>1.8</v>
      </c>
      <c r="G33" s="192"/>
      <c r="H33" s="14" t="s">
        <v>599</v>
      </c>
      <c r="I33" s="5"/>
      <c r="J33" s="5"/>
      <c r="K33" s="16" t="str">
        <f t="shared" si="2"/>
        <v>Fourth Quarter 2021</v>
      </c>
      <c r="L33" s="226"/>
      <c r="M33" s="352">
        <v>2.8</v>
      </c>
      <c r="N33" s="190"/>
      <c r="O33" s="351">
        <v>3.8</v>
      </c>
      <c r="P33" s="192"/>
      <c r="Q33" s="5"/>
      <c r="R33" s="5"/>
      <c r="S33" s="5"/>
    </row>
    <row r="34" spans="1:19" ht="17" customHeight="1" x14ac:dyDescent="0.2">
      <c r="A34" s="226"/>
      <c r="B34" s="193" t="s">
        <v>297</v>
      </c>
      <c r="C34" s="192"/>
      <c r="D34" s="346"/>
      <c r="E34" s="226"/>
      <c r="F34" s="350">
        <v>3</v>
      </c>
      <c r="G34" s="192"/>
      <c r="H34" s="14" t="s">
        <v>600</v>
      </c>
      <c r="I34" s="5"/>
      <c r="J34" s="5"/>
      <c r="K34" s="16" t="str">
        <f t="shared" si="2"/>
        <v>2022-2026</v>
      </c>
      <c r="L34" s="226"/>
      <c r="M34" s="351">
        <v>3.9</v>
      </c>
      <c r="N34" s="190"/>
      <c r="O34" s="352">
        <v>5</v>
      </c>
      <c r="P34" s="192"/>
      <c r="Q34" s="5"/>
      <c r="R34" s="5"/>
      <c r="S34" s="5"/>
    </row>
    <row r="35" spans="1:19" ht="16.5" customHeight="1" x14ac:dyDescent="0.2">
      <c r="A35" s="226"/>
      <c r="B35" s="353" t="s">
        <v>298</v>
      </c>
      <c r="C35" s="192"/>
      <c r="D35" s="346"/>
      <c r="E35" s="226"/>
      <c r="F35" s="354">
        <v>3.8</v>
      </c>
      <c r="G35" s="192"/>
      <c r="H35" s="9" t="s">
        <v>601</v>
      </c>
      <c r="I35" s="5"/>
      <c r="J35" s="5"/>
      <c r="K35" s="16" t="str">
        <f t="shared" si="2"/>
        <v>2027-2031</v>
      </c>
      <c r="L35" s="226"/>
      <c r="M35" s="355">
        <v>4.5999999999999996</v>
      </c>
      <c r="N35" s="190"/>
      <c r="O35" s="355">
        <v>5.7</v>
      </c>
      <c r="P35" s="192"/>
      <c r="Q35" s="5"/>
      <c r="R35" s="5"/>
      <c r="S35" s="5"/>
    </row>
    <row r="36" spans="1:19" ht="17.5" customHeight="1" x14ac:dyDescent="0.15">
      <c r="A36" s="5"/>
      <c r="B36" s="194"/>
      <c r="C36" s="5"/>
      <c r="D36" s="346"/>
      <c r="E36" s="5"/>
      <c r="F36" s="356"/>
      <c r="G36" s="5"/>
      <c r="H36" s="13"/>
      <c r="I36" s="5"/>
      <c r="J36" s="5"/>
      <c r="K36" s="5"/>
      <c r="L36" s="5"/>
      <c r="M36" s="194"/>
      <c r="N36" s="5"/>
      <c r="O36" s="194"/>
      <c r="P36" s="5"/>
      <c r="Q36" s="5"/>
      <c r="R36" s="5"/>
      <c r="S36" s="5"/>
    </row>
    <row r="37" spans="1:19" ht="16.5" customHeight="1" x14ac:dyDescent="0.2">
      <c r="A37" s="5"/>
      <c r="B37" s="48" t="s">
        <v>66</v>
      </c>
      <c r="C37" s="5"/>
      <c r="D37" s="346"/>
      <c r="E37" s="5"/>
      <c r="F37" s="49">
        <f>ROUND(AVERAGE(F28:F35),2)</f>
        <v>2.0499999999999998</v>
      </c>
      <c r="G37" s="16" t="s">
        <v>52</v>
      </c>
      <c r="H37" s="46">
        <f>($M$22*100)-$F$37</f>
        <v>12.400000000000002</v>
      </c>
      <c r="I37" s="16" t="s">
        <v>52</v>
      </c>
      <c r="J37" s="5"/>
      <c r="K37" s="5"/>
      <c r="L37" s="5"/>
      <c r="M37" s="34">
        <f>ROUND(AVERAGE(M28:M35),2)</f>
        <v>2.98</v>
      </c>
      <c r="N37" s="5"/>
      <c r="O37" s="116">
        <f>ROUND(AVERAGE(O28:O35),2)</f>
        <v>4.0999999999999996</v>
      </c>
      <c r="P37" s="5"/>
      <c r="Q37" s="5"/>
      <c r="R37" s="5"/>
      <c r="S37" s="5"/>
    </row>
    <row r="38" spans="1:19" ht="16.5" customHeight="1" x14ac:dyDescent="0.2">
      <c r="A38" s="5"/>
      <c r="B38" s="23"/>
      <c r="C38" s="5"/>
      <c r="D38" s="346"/>
      <c r="E38" s="5"/>
      <c r="F38" s="50"/>
      <c r="G38" s="5"/>
      <c r="H38" s="46"/>
      <c r="I38" s="5"/>
      <c r="J38" s="5"/>
      <c r="K38" s="5"/>
      <c r="L38" s="5"/>
      <c r="M38" s="5"/>
      <c r="N38" s="5"/>
      <c r="O38" s="5"/>
      <c r="P38" s="5"/>
      <c r="Q38" s="5"/>
      <c r="R38" s="5"/>
      <c r="S38" s="5"/>
    </row>
    <row r="39" spans="1:19" ht="17" customHeight="1" x14ac:dyDescent="0.15">
      <c r="A39" s="5"/>
      <c r="B39" s="16" t="s">
        <v>602</v>
      </c>
      <c r="C39" s="5"/>
      <c r="D39" s="346"/>
      <c r="E39" s="5"/>
      <c r="F39" s="46"/>
      <c r="G39" s="5"/>
      <c r="H39" s="46"/>
      <c r="I39" s="5"/>
      <c r="J39" s="5"/>
      <c r="K39" s="5"/>
      <c r="L39" s="5"/>
      <c r="M39" s="5"/>
      <c r="N39" s="5"/>
      <c r="O39" s="5"/>
      <c r="P39" s="5"/>
      <c r="Q39" s="5"/>
      <c r="R39" s="5"/>
      <c r="S39" s="5"/>
    </row>
    <row r="40" spans="1:19" ht="17" customHeight="1" x14ac:dyDescent="0.15">
      <c r="A40" s="5"/>
      <c r="B40" s="16" t="s">
        <v>603</v>
      </c>
      <c r="C40" s="5"/>
      <c r="D40" s="346"/>
      <c r="E40" s="5"/>
      <c r="F40" s="46"/>
      <c r="G40" s="5"/>
      <c r="H40" s="49">
        <f>ROUND(('MRP WP3'!H504*100)-F37,2)</f>
        <v>11.78</v>
      </c>
      <c r="I40" s="5"/>
      <c r="J40" s="5"/>
      <c r="K40" s="5"/>
      <c r="L40" s="5"/>
      <c r="M40" s="46"/>
      <c r="N40" s="5"/>
      <c r="O40" s="5"/>
      <c r="P40" s="5"/>
      <c r="Q40" s="5"/>
      <c r="R40" s="5"/>
      <c r="S40" s="5"/>
    </row>
    <row r="41" spans="1:19" ht="17" customHeight="1" x14ac:dyDescent="0.15">
      <c r="A41" s="5"/>
      <c r="B41" s="5"/>
      <c r="C41" s="5"/>
      <c r="D41" s="346"/>
      <c r="E41" s="5"/>
      <c r="F41" s="46"/>
      <c r="G41" s="5"/>
      <c r="H41" s="50"/>
      <c r="I41" s="5"/>
      <c r="J41" s="5"/>
      <c r="K41" s="5"/>
      <c r="L41" s="5"/>
      <c r="M41" s="5"/>
      <c r="N41" s="5"/>
      <c r="O41" s="5"/>
      <c r="P41" s="5"/>
      <c r="Q41" s="5"/>
      <c r="R41" s="5"/>
      <c r="S41" s="5"/>
    </row>
    <row r="42" spans="1:19" ht="16.5" customHeight="1" x14ac:dyDescent="0.2">
      <c r="A42" s="5"/>
      <c r="B42" s="37" t="s">
        <v>604</v>
      </c>
      <c r="C42" s="5"/>
      <c r="D42" s="346"/>
      <c r="E42" s="5"/>
      <c r="F42" s="46"/>
      <c r="G42" s="5"/>
      <c r="H42" s="49">
        <f>AVERAGE(H37:H40)</f>
        <v>12.09</v>
      </c>
      <c r="I42" s="5"/>
      <c r="J42" s="5"/>
      <c r="K42" s="5"/>
      <c r="L42" s="5"/>
      <c r="M42" s="5"/>
      <c r="N42" s="5"/>
      <c r="O42" s="5"/>
      <c r="P42" s="5"/>
      <c r="Q42" s="5"/>
      <c r="R42" s="5"/>
      <c r="S42" s="5"/>
    </row>
    <row r="43" spans="1:19" ht="16.5" customHeight="1" x14ac:dyDescent="0.15">
      <c r="A43" s="5"/>
      <c r="B43" s="5"/>
      <c r="C43" s="5"/>
      <c r="D43" s="5"/>
      <c r="E43" s="5"/>
      <c r="F43" s="5"/>
      <c r="G43" s="5"/>
      <c r="H43" s="50"/>
      <c r="I43" s="5"/>
      <c r="J43" s="5"/>
      <c r="K43" s="5"/>
      <c r="L43" s="5"/>
      <c r="M43" s="5"/>
      <c r="N43" s="5"/>
      <c r="O43" s="5"/>
      <c r="P43" s="5"/>
      <c r="Q43" s="5"/>
      <c r="R43" s="5"/>
      <c r="S43" s="5"/>
    </row>
    <row r="44" spans="1:19" ht="17" customHeight="1" x14ac:dyDescent="0.15">
      <c r="A44" s="5"/>
      <c r="B44" s="16" t="s">
        <v>605</v>
      </c>
      <c r="C44" s="5"/>
      <c r="D44" s="5"/>
      <c r="E44" s="5"/>
      <c r="F44" s="5"/>
      <c r="G44" s="5"/>
      <c r="H44" s="46"/>
      <c r="I44" s="5"/>
      <c r="J44" s="5"/>
      <c r="K44" s="5"/>
      <c r="L44" s="5"/>
      <c r="M44" s="5"/>
      <c r="N44" s="5"/>
      <c r="O44" s="5"/>
      <c r="P44" s="5"/>
      <c r="Q44" s="5"/>
      <c r="R44" s="5"/>
      <c r="S44" s="5"/>
    </row>
    <row r="45" spans="1:19" ht="17" customHeight="1" x14ac:dyDescent="0.15">
      <c r="A45" s="5"/>
      <c r="B45" s="5"/>
      <c r="C45" s="5"/>
      <c r="D45" s="5"/>
      <c r="E45" s="5"/>
      <c r="F45" s="5"/>
      <c r="G45" s="5"/>
      <c r="H45" s="46"/>
      <c r="I45" s="5"/>
      <c r="J45" s="5"/>
      <c r="K45" s="5"/>
      <c r="L45" s="5"/>
      <c r="M45" s="5"/>
      <c r="N45" s="5"/>
      <c r="O45" s="5"/>
      <c r="P45" s="5"/>
      <c r="Q45" s="5"/>
      <c r="R45" s="5"/>
      <c r="S45" s="5"/>
    </row>
    <row r="46" spans="1:19" ht="17" customHeight="1" x14ac:dyDescent="0.15">
      <c r="A46" s="5"/>
      <c r="B46" s="16" t="s">
        <v>606</v>
      </c>
      <c r="C46" s="5"/>
      <c r="D46" s="5"/>
      <c r="E46" s="5"/>
      <c r="F46" s="5"/>
      <c r="G46" s="5"/>
      <c r="H46" s="46">
        <f>'PRPM WP1'!I1149*100</f>
        <v>10.731681948457506</v>
      </c>
      <c r="I46" s="5"/>
      <c r="J46" s="5"/>
      <c r="K46" s="5"/>
      <c r="L46" s="5"/>
      <c r="M46" s="5"/>
      <c r="N46" s="5"/>
      <c r="O46" s="5"/>
      <c r="P46" s="5"/>
      <c r="Q46" s="5"/>
      <c r="R46" s="5"/>
      <c r="S46" s="5"/>
    </row>
    <row r="47" spans="1:19" ht="17" customHeight="1" x14ac:dyDescent="0.15">
      <c r="A47" s="5"/>
      <c r="B47" s="5"/>
      <c r="C47" s="5"/>
      <c r="D47" s="5"/>
      <c r="E47" s="5"/>
      <c r="F47" s="5"/>
      <c r="G47" s="5"/>
      <c r="H47" s="46"/>
      <c r="I47" s="5"/>
      <c r="J47" s="5"/>
      <c r="K47" s="5"/>
      <c r="L47" s="5"/>
      <c r="M47" s="5"/>
      <c r="N47" s="5"/>
      <c r="O47" s="5"/>
      <c r="P47" s="5"/>
      <c r="Q47" s="5"/>
      <c r="R47" s="5"/>
      <c r="S47" s="5"/>
    </row>
    <row r="48" spans="1:19" ht="17" customHeight="1" x14ac:dyDescent="0.15">
      <c r="A48" s="5"/>
      <c r="B48" s="16" t="s">
        <v>607</v>
      </c>
      <c r="C48" s="5"/>
      <c r="D48" s="5"/>
      <c r="E48" s="5"/>
      <c r="F48" s="5"/>
      <c r="G48" s="5"/>
      <c r="H48" s="46"/>
      <c r="I48" s="5"/>
      <c r="J48" s="5"/>
      <c r="K48" s="5"/>
      <c r="L48" s="5"/>
      <c r="M48" s="5"/>
      <c r="N48" s="5"/>
      <c r="O48" s="5"/>
      <c r="P48" s="5"/>
      <c r="Q48" s="5"/>
      <c r="R48" s="5"/>
      <c r="S48" s="5"/>
    </row>
    <row r="49" spans="1:19" ht="17" customHeight="1" x14ac:dyDescent="0.15">
      <c r="A49" s="5"/>
      <c r="B49" s="16" t="s">
        <v>608</v>
      </c>
      <c r="C49" s="5"/>
      <c r="D49" s="5"/>
      <c r="E49" s="5"/>
      <c r="F49" s="5"/>
      <c r="G49" s="5"/>
      <c r="H49" s="46">
        <f>Input!F21</f>
        <v>12.1</v>
      </c>
      <c r="I49" s="16" t="s">
        <v>52</v>
      </c>
      <c r="J49" s="5"/>
      <c r="K49" s="46"/>
      <c r="L49" s="5"/>
      <c r="M49" s="5"/>
      <c r="N49" s="5"/>
      <c r="O49" s="5"/>
      <c r="P49" s="5"/>
      <c r="Q49" s="5"/>
      <c r="R49" s="5"/>
      <c r="S49" s="5"/>
    </row>
    <row r="50" spans="1:19" ht="17" customHeight="1" x14ac:dyDescent="0.15">
      <c r="A50" s="5"/>
      <c r="B50" s="16" t="s">
        <v>609</v>
      </c>
      <c r="C50" s="5"/>
      <c r="D50" s="5"/>
      <c r="E50" s="5"/>
      <c r="F50" s="5"/>
      <c r="G50" s="5"/>
      <c r="H50" s="46"/>
      <c r="I50" s="5"/>
      <c r="J50" s="5"/>
      <c r="K50" s="5"/>
      <c r="L50" s="5"/>
      <c r="M50" s="5"/>
      <c r="N50" s="5"/>
      <c r="O50" s="5"/>
      <c r="P50" s="5"/>
      <c r="Q50" s="5"/>
      <c r="R50" s="5"/>
      <c r="S50" s="5"/>
    </row>
    <row r="51" spans="1:19" ht="17" customHeight="1" x14ac:dyDescent="0.15">
      <c r="A51" s="5"/>
      <c r="B51" s="16" t="s">
        <v>610</v>
      </c>
      <c r="C51" s="5"/>
      <c r="D51" s="5"/>
      <c r="E51" s="5"/>
      <c r="F51" s="5"/>
      <c r="G51" s="5"/>
      <c r="H51" s="49">
        <f>Input!F22</f>
        <v>5.09</v>
      </c>
      <c r="I51" s="5"/>
      <c r="J51" s="5"/>
      <c r="K51" s="46"/>
      <c r="L51" s="5"/>
      <c r="M51" s="46"/>
      <c r="N51" s="5"/>
      <c r="O51" s="5"/>
      <c r="P51" s="5"/>
      <c r="Q51" s="5"/>
      <c r="R51" s="5"/>
      <c r="S51" s="5"/>
    </row>
    <row r="52" spans="1:19" ht="17" customHeight="1" x14ac:dyDescent="0.15">
      <c r="A52" s="5"/>
      <c r="B52" s="5"/>
      <c r="C52" s="5"/>
      <c r="D52" s="5"/>
      <c r="E52" s="5"/>
      <c r="F52" s="5"/>
      <c r="G52" s="5"/>
      <c r="H52" s="50"/>
      <c r="I52" s="5"/>
      <c r="J52" s="5"/>
      <c r="K52" s="5"/>
      <c r="L52" s="5"/>
      <c r="M52" s="5"/>
      <c r="N52" s="5"/>
      <c r="O52" s="5"/>
      <c r="P52" s="5"/>
      <c r="Q52" s="5"/>
      <c r="R52" s="5"/>
      <c r="S52" s="5"/>
    </row>
    <row r="53" spans="1:19" ht="16.5" customHeight="1" x14ac:dyDescent="0.15">
      <c r="A53" s="5"/>
      <c r="B53" s="16" t="s">
        <v>611</v>
      </c>
      <c r="C53" s="5"/>
      <c r="D53" s="5"/>
      <c r="E53" s="5"/>
      <c r="F53" s="5"/>
      <c r="G53" s="5"/>
      <c r="H53" s="49">
        <f>H49-H51</f>
        <v>7.01</v>
      </c>
      <c r="I53" s="16" t="s">
        <v>52</v>
      </c>
      <c r="J53" s="5"/>
      <c r="K53" s="46"/>
      <c r="L53" s="5"/>
      <c r="M53" s="5"/>
      <c r="N53" s="5"/>
      <c r="O53" s="5"/>
      <c r="P53" s="5"/>
      <c r="Q53" s="5"/>
      <c r="R53" s="5"/>
      <c r="S53" s="5"/>
    </row>
    <row r="54" spans="1:19" ht="16.5" customHeight="1" x14ac:dyDescent="0.15">
      <c r="A54" s="5"/>
      <c r="B54" s="5"/>
      <c r="C54" s="5"/>
      <c r="D54" s="5"/>
      <c r="E54" s="5"/>
      <c r="F54" s="5"/>
      <c r="G54" s="5"/>
      <c r="H54" s="50"/>
      <c r="I54" s="5"/>
      <c r="J54" s="5"/>
      <c r="K54" s="5"/>
      <c r="L54" s="5"/>
      <c r="M54" s="5"/>
      <c r="N54" s="5"/>
      <c r="O54" s="5"/>
      <c r="P54" s="5"/>
      <c r="Q54" s="5"/>
      <c r="R54" s="5"/>
      <c r="S54" s="5"/>
    </row>
    <row r="55" spans="1:19" ht="17" customHeight="1" x14ac:dyDescent="0.15">
      <c r="A55" s="5"/>
      <c r="B55" s="16" t="s">
        <v>612</v>
      </c>
      <c r="C55" s="5"/>
      <c r="D55" s="5"/>
      <c r="E55" s="5"/>
      <c r="F55" s="5"/>
      <c r="G55" s="5"/>
      <c r="H55" s="46">
        <f>'MRP ERP WP'!AA42*100</f>
        <v>10.241060894006466</v>
      </c>
      <c r="I55" s="5"/>
      <c r="J55" s="5"/>
      <c r="K55" s="5"/>
      <c r="L55" s="5"/>
      <c r="M55" s="5"/>
      <c r="N55" s="5"/>
      <c r="O55" s="5"/>
      <c r="P55" s="5"/>
      <c r="Q55" s="5"/>
      <c r="R55" s="5"/>
      <c r="S55" s="5"/>
    </row>
    <row r="56" spans="1:19" ht="17" customHeight="1" x14ac:dyDescent="0.15">
      <c r="A56" s="5"/>
      <c r="B56" s="5"/>
      <c r="C56" s="5"/>
      <c r="D56" s="5"/>
      <c r="E56" s="5"/>
      <c r="F56" s="5"/>
      <c r="G56" s="5"/>
      <c r="H56" s="46"/>
      <c r="I56" s="5"/>
      <c r="J56" s="5"/>
      <c r="K56" s="5"/>
      <c r="L56" s="5"/>
      <c r="M56" s="5"/>
      <c r="N56" s="5"/>
      <c r="O56" s="5"/>
      <c r="P56" s="5"/>
      <c r="Q56" s="5"/>
      <c r="R56" s="5"/>
      <c r="S56" s="5"/>
    </row>
    <row r="57" spans="1:19" ht="16.5" customHeight="1" x14ac:dyDescent="0.15">
      <c r="A57" s="5"/>
      <c r="B57" s="16" t="s">
        <v>613</v>
      </c>
      <c r="C57" s="5"/>
      <c r="D57" s="5"/>
      <c r="E57" s="5"/>
      <c r="F57" s="5"/>
      <c r="G57" s="5"/>
      <c r="H57" s="49">
        <f>AVERAGE(H55,H53,H46)</f>
        <v>9.3275809474879896</v>
      </c>
      <c r="I57" s="5"/>
      <c r="J57" s="5"/>
      <c r="K57" s="5"/>
      <c r="L57" s="5"/>
      <c r="M57" s="5"/>
      <c r="N57" s="5"/>
      <c r="O57" s="5"/>
      <c r="P57" s="5"/>
      <c r="Q57" s="5"/>
      <c r="R57" s="5"/>
      <c r="S57" s="5"/>
    </row>
    <row r="58" spans="1:19" ht="16.5" customHeight="1" x14ac:dyDescent="0.15">
      <c r="A58" s="5"/>
      <c r="B58" s="5"/>
      <c r="C58" s="5"/>
      <c r="D58" s="5"/>
      <c r="E58" s="5"/>
      <c r="F58" s="5"/>
      <c r="G58" s="5"/>
      <c r="H58" s="50"/>
      <c r="I58" s="5"/>
      <c r="J58" s="5"/>
      <c r="K58" s="46"/>
      <c r="L58" s="5"/>
      <c r="M58" s="5"/>
      <c r="N58" s="5"/>
      <c r="O58" s="5"/>
      <c r="P58" s="5"/>
      <c r="Q58" s="5"/>
      <c r="R58" s="5"/>
      <c r="S58" s="5"/>
    </row>
    <row r="59" spans="1:19" ht="17" customHeight="1" x14ac:dyDescent="0.15">
      <c r="A59" s="5"/>
      <c r="B59" s="16" t="s">
        <v>602</v>
      </c>
      <c r="C59" s="5"/>
      <c r="D59" s="5"/>
      <c r="E59" s="5"/>
      <c r="F59" s="5"/>
      <c r="G59" s="5"/>
      <c r="H59" s="46"/>
      <c r="I59" s="5"/>
      <c r="J59" s="5"/>
      <c r="K59" s="5"/>
      <c r="L59" s="5"/>
      <c r="M59" s="5"/>
      <c r="N59" s="5"/>
      <c r="O59" s="5"/>
      <c r="P59" s="5"/>
      <c r="Q59" s="5"/>
      <c r="R59" s="5"/>
      <c r="S59" s="5"/>
    </row>
    <row r="60" spans="1:19" ht="16.5" customHeight="1" x14ac:dyDescent="0.15">
      <c r="A60" s="5"/>
      <c r="B60" s="16" t="s">
        <v>614</v>
      </c>
      <c r="C60" s="5"/>
      <c r="D60" s="5"/>
      <c r="E60" s="5"/>
      <c r="F60" s="5"/>
      <c r="G60" s="5"/>
      <c r="H60" s="49">
        <f>'MRP WP2'!Q504*100-F37</f>
        <v>11.730122275182723</v>
      </c>
      <c r="I60" s="5"/>
      <c r="J60" s="5"/>
      <c r="K60" s="5"/>
      <c r="L60" s="5"/>
      <c r="M60" s="5"/>
      <c r="N60" s="5"/>
      <c r="O60" s="5"/>
      <c r="P60" s="5"/>
      <c r="Q60" s="5"/>
      <c r="R60" s="5"/>
      <c r="S60" s="5"/>
    </row>
    <row r="61" spans="1:19" ht="16.5" customHeight="1" x14ac:dyDescent="0.15">
      <c r="A61" s="5"/>
      <c r="B61" s="5"/>
      <c r="C61" s="5"/>
      <c r="D61" s="5"/>
      <c r="E61" s="5"/>
      <c r="F61" s="5"/>
      <c r="G61" s="5"/>
      <c r="H61" s="50"/>
      <c r="I61" s="5"/>
      <c r="J61" s="5"/>
      <c r="K61" s="5"/>
      <c r="L61" s="5"/>
      <c r="M61" s="5"/>
      <c r="N61" s="5"/>
      <c r="O61" s="5"/>
      <c r="P61" s="5"/>
      <c r="Q61" s="5"/>
      <c r="R61" s="5"/>
      <c r="S61" s="5"/>
    </row>
    <row r="62" spans="1:19" ht="17" customHeight="1" x14ac:dyDescent="0.15">
      <c r="A62" s="5"/>
      <c r="B62" s="5"/>
      <c r="C62" s="5"/>
      <c r="D62" s="5"/>
      <c r="E62" s="5"/>
      <c r="F62" s="5"/>
      <c r="G62" s="5"/>
      <c r="H62" s="46"/>
      <c r="I62" s="5"/>
      <c r="J62" s="5"/>
      <c r="K62" s="5"/>
      <c r="L62" s="5"/>
      <c r="M62" s="5"/>
      <c r="N62" s="5"/>
      <c r="O62" s="5"/>
      <c r="P62" s="5"/>
      <c r="Q62" s="5"/>
      <c r="R62" s="5"/>
      <c r="S62" s="5"/>
    </row>
    <row r="63" spans="1:19" ht="17" customHeight="1" x14ac:dyDescent="0.15">
      <c r="A63" s="5"/>
      <c r="B63" s="16" t="s">
        <v>615</v>
      </c>
      <c r="C63" s="5"/>
      <c r="D63" s="5"/>
      <c r="E63" s="5"/>
      <c r="F63" s="5"/>
      <c r="G63" s="5"/>
      <c r="H63" s="46"/>
      <c r="I63" s="5"/>
      <c r="J63" s="5"/>
      <c r="K63" s="5"/>
      <c r="L63" s="5"/>
      <c r="M63" s="5"/>
      <c r="N63" s="5"/>
      <c r="O63" s="5"/>
      <c r="P63" s="5"/>
      <c r="Q63" s="5"/>
      <c r="R63" s="5"/>
      <c r="S63" s="5"/>
    </row>
    <row r="64" spans="1:19" ht="16.5" customHeight="1" x14ac:dyDescent="0.15">
      <c r="A64" s="5"/>
      <c r="B64" s="16" t="s">
        <v>616</v>
      </c>
      <c r="C64" s="5"/>
      <c r="D64" s="5"/>
      <c r="E64" s="5"/>
      <c r="F64" s="5"/>
      <c r="G64" s="5"/>
      <c r="H64" s="49">
        <f>AVERAGE(H37,H40,H46,H53,H55,H60)</f>
        <v>10.648810852941116</v>
      </c>
      <c r="I64" s="16" t="s">
        <v>52</v>
      </c>
      <c r="J64" s="5"/>
      <c r="K64" s="5"/>
      <c r="L64" s="5"/>
      <c r="M64" s="5"/>
      <c r="N64" s="5"/>
      <c r="O64" s="5"/>
      <c r="P64" s="5"/>
      <c r="Q64" s="5"/>
      <c r="R64" s="5"/>
      <c r="S64" s="5"/>
    </row>
    <row r="65" spans="1:19" ht="16.5" customHeight="1" x14ac:dyDescent="0.15">
      <c r="A65" s="5"/>
      <c r="B65" s="5"/>
      <c r="C65" s="5"/>
      <c r="D65" s="5"/>
      <c r="E65" s="5"/>
      <c r="F65" s="5"/>
      <c r="G65" s="5"/>
      <c r="H65" s="52" t="s">
        <v>101</v>
      </c>
      <c r="I65" s="5"/>
      <c r="J65" s="5"/>
      <c r="K65" s="5"/>
      <c r="L65" s="5"/>
      <c r="M65" s="5"/>
      <c r="N65" s="5"/>
      <c r="O65" s="5"/>
      <c r="P65" s="5"/>
      <c r="Q65" s="5"/>
      <c r="R65" s="5"/>
      <c r="S65" s="5"/>
    </row>
    <row r="66" spans="1:19" ht="17" customHeight="1" x14ac:dyDescent="0.2">
      <c r="A66" s="5"/>
      <c r="B66" s="48" t="s">
        <v>617</v>
      </c>
      <c r="C66" s="16" t="s">
        <v>77</v>
      </c>
      <c r="D66" s="5"/>
      <c r="E66" s="5"/>
      <c r="F66" s="5"/>
      <c r="G66" s="5"/>
      <c r="H66" s="5"/>
      <c r="I66" s="5"/>
      <c r="J66" s="5"/>
      <c r="K66" s="5"/>
      <c r="L66" s="5"/>
      <c r="M66" s="5"/>
      <c r="N66" s="5"/>
      <c r="O66" s="5"/>
      <c r="P66" s="5"/>
      <c r="Q66" s="5"/>
      <c r="R66" s="5"/>
      <c r="S66" s="5"/>
    </row>
    <row r="67" spans="1:19" ht="17" customHeight="1" x14ac:dyDescent="0.15">
      <c r="A67" s="5"/>
      <c r="B67" s="5"/>
      <c r="C67" s="16" t="s">
        <v>618</v>
      </c>
      <c r="D67" s="5"/>
      <c r="E67" s="5"/>
      <c r="F67" s="5"/>
      <c r="G67" s="5"/>
      <c r="H67" s="5"/>
      <c r="I67" s="5"/>
      <c r="J67" s="5"/>
      <c r="K67" s="5"/>
      <c r="L67" s="5"/>
      <c r="M67" s="5"/>
      <c r="N67" s="5"/>
      <c r="O67" s="5"/>
      <c r="P67" s="5"/>
      <c r="Q67" s="5"/>
      <c r="R67" s="5"/>
      <c r="S67" s="5"/>
    </row>
    <row r="68" spans="1:19" ht="17" customHeight="1" x14ac:dyDescent="0.15">
      <c r="A68" s="5"/>
      <c r="B68" s="5"/>
      <c r="C68" s="16" t="s">
        <v>619</v>
      </c>
      <c r="D68" s="5"/>
      <c r="E68" s="5"/>
      <c r="F68" s="5"/>
      <c r="G68" s="5"/>
      <c r="H68" s="5"/>
      <c r="I68" s="5"/>
      <c r="J68" s="5"/>
      <c r="K68" s="5"/>
      <c r="L68" s="5"/>
      <c r="M68" s="5"/>
      <c r="N68" s="5"/>
      <c r="O68" s="5"/>
      <c r="P68" s="5"/>
      <c r="Q68" s="5"/>
      <c r="R68" s="5"/>
      <c r="S68" s="5"/>
    </row>
    <row r="69" spans="1:19" ht="17" customHeight="1" x14ac:dyDescent="0.2">
      <c r="A69" s="5"/>
      <c r="B69" s="23"/>
      <c r="C69" s="16" t="s">
        <v>241</v>
      </c>
      <c r="D69" s="5"/>
      <c r="E69" s="5"/>
      <c r="F69" s="5"/>
      <c r="G69" s="5"/>
      <c r="H69" s="5"/>
      <c r="I69" s="5"/>
      <c r="J69" s="5"/>
      <c r="K69" s="5"/>
      <c r="L69" s="5"/>
      <c r="M69" s="5"/>
      <c r="N69" s="5"/>
      <c r="O69" s="5"/>
      <c r="P69" s="5"/>
      <c r="Q69" s="5"/>
      <c r="R69" s="5"/>
      <c r="S69" s="5"/>
    </row>
    <row r="70" spans="1:19" ht="16.5" customHeight="1" x14ac:dyDescent="0.2">
      <c r="A70" s="5"/>
      <c r="B70" s="357" t="s">
        <v>620</v>
      </c>
      <c r="C70" s="357" t="s">
        <v>621</v>
      </c>
      <c r="D70" s="357" t="s">
        <v>622</v>
      </c>
      <c r="E70" s="357" t="s">
        <v>621</v>
      </c>
      <c r="F70" s="5"/>
      <c r="G70" s="5"/>
      <c r="H70" s="5"/>
      <c r="I70" s="5"/>
      <c r="J70" s="5"/>
      <c r="K70" s="5"/>
      <c r="L70" s="5"/>
      <c r="M70" s="5"/>
      <c r="N70" s="5"/>
      <c r="O70" s="5"/>
      <c r="P70" s="5"/>
      <c r="Q70" s="5"/>
      <c r="R70" s="5"/>
      <c r="S70" s="5"/>
    </row>
    <row r="71" spans="1:19" ht="17.5" customHeight="1" x14ac:dyDescent="0.15">
      <c r="A71" s="226"/>
      <c r="B71" s="358" t="s">
        <v>50</v>
      </c>
      <c r="C71" s="359">
        <v>0.65</v>
      </c>
      <c r="D71" s="358" t="s">
        <v>319</v>
      </c>
      <c r="E71" s="359">
        <v>0.85</v>
      </c>
      <c r="F71" s="360"/>
      <c r="G71" s="5"/>
      <c r="H71" s="5"/>
      <c r="I71" s="5"/>
      <c r="J71" s="5"/>
      <c r="K71" s="5"/>
      <c r="L71" s="5"/>
      <c r="M71" s="5"/>
      <c r="N71" s="5"/>
      <c r="O71" s="5"/>
      <c r="P71" s="5"/>
      <c r="Q71" s="5"/>
      <c r="R71" s="5"/>
      <c r="S71" s="5"/>
    </row>
    <row r="72" spans="1:19" ht="17" customHeight="1" x14ac:dyDescent="0.15">
      <c r="A72" s="226"/>
      <c r="B72" s="361" t="s">
        <v>53</v>
      </c>
      <c r="C72" s="362">
        <v>0.85</v>
      </c>
      <c r="D72" s="361" t="s">
        <v>321</v>
      </c>
      <c r="E72" s="362">
        <v>0.85</v>
      </c>
      <c r="F72" s="360"/>
      <c r="G72" s="5"/>
      <c r="H72" s="5"/>
      <c r="I72" s="5"/>
      <c r="J72" s="5"/>
      <c r="K72" s="5"/>
      <c r="L72" s="5"/>
      <c r="M72" s="5"/>
      <c r="N72" s="5"/>
      <c r="O72" s="5"/>
      <c r="P72" s="5"/>
      <c r="Q72" s="5"/>
      <c r="R72" s="5"/>
      <c r="S72" s="5"/>
    </row>
    <row r="73" spans="1:19" ht="17" customHeight="1" x14ac:dyDescent="0.15">
      <c r="A73" s="226"/>
      <c r="B73" s="361" t="s">
        <v>55</v>
      </c>
      <c r="C73" s="362">
        <v>0.65</v>
      </c>
      <c r="D73" s="361" t="s">
        <v>323</v>
      </c>
      <c r="E73" s="362">
        <v>0.8</v>
      </c>
      <c r="F73" s="360"/>
      <c r="G73" s="5"/>
      <c r="H73" s="5"/>
      <c r="I73" s="5"/>
      <c r="J73" s="5"/>
      <c r="K73" s="5"/>
      <c r="L73" s="5"/>
      <c r="M73" s="5"/>
      <c r="N73" s="5"/>
      <c r="O73" s="5"/>
      <c r="P73" s="5"/>
      <c r="Q73" s="5"/>
      <c r="R73" s="5"/>
      <c r="S73" s="5"/>
    </row>
    <row r="74" spans="1:19" ht="15" customHeight="1" x14ac:dyDescent="0.15">
      <c r="A74" s="226"/>
      <c r="B74" s="361" t="s">
        <v>58</v>
      </c>
      <c r="C74" s="362">
        <v>0.9</v>
      </c>
      <c r="D74" s="361" t="s">
        <v>325</v>
      </c>
      <c r="E74" s="362">
        <v>0.75</v>
      </c>
      <c r="F74" s="360"/>
      <c r="G74" s="5"/>
      <c r="H74" s="5"/>
      <c r="I74" s="5"/>
      <c r="J74" s="5"/>
      <c r="K74" s="5"/>
      <c r="L74" s="5"/>
      <c r="M74" s="5"/>
      <c r="N74" s="5"/>
      <c r="O74" s="5"/>
      <c r="P74" s="5"/>
      <c r="Q74" s="5"/>
      <c r="R74" s="5"/>
      <c r="S74" s="5"/>
    </row>
    <row r="75" spans="1:19" ht="15" customHeight="1" x14ac:dyDescent="0.15">
      <c r="A75" s="226"/>
      <c r="B75" s="361" t="s">
        <v>60</v>
      </c>
      <c r="C75" s="362">
        <v>0.75</v>
      </c>
      <c r="D75" s="361" t="s">
        <v>327</v>
      </c>
      <c r="E75" s="362">
        <v>0.8</v>
      </c>
      <c r="F75" s="360"/>
      <c r="G75" s="5"/>
      <c r="H75" s="5"/>
      <c r="I75" s="5"/>
      <c r="J75" s="5"/>
      <c r="K75" s="5"/>
      <c r="L75" s="5"/>
      <c r="M75" s="5"/>
      <c r="N75" s="5"/>
      <c r="O75" s="5"/>
      <c r="P75" s="5"/>
      <c r="Q75" s="5"/>
      <c r="R75" s="5"/>
      <c r="S75" s="5"/>
    </row>
    <row r="76" spans="1:19" ht="17" customHeight="1" x14ac:dyDescent="0.15">
      <c r="A76" s="226"/>
      <c r="B76" s="361" t="s">
        <v>62</v>
      </c>
      <c r="C76" s="362">
        <v>0.8</v>
      </c>
      <c r="D76" s="361" t="s">
        <v>329</v>
      </c>
      <c r="E76" s="363">
        <v>0.7</v>
      </c>
      <c r="F76" s="360"/>
      <c r="G76" s="5"/>
      <c r="H76" s="5"/>
      <c r="I76" s="5"/>
      <c r="J76" s="5"/>
      <c r="K76" s="5"/>
      <c r="L76" s="5"/>
      <c r="M76" s="5"/>
      <c r="N76" s="5"/>
      <c r="O76" s="5"/>
      <c r="P76" s="5"/>
      <c r="Q76" s="5"/>
      <c r="R76" s="5"/>
      <c r="S76" s="5"/>
    </row>
    <row r="77" spans="1:19" ht="17" customHeight="1" x14ac:dyDescent="0.15">
      <c r="A77" s="226"/>
      <c r="B77" s="361" t="s">
        <v>64</v>
      </c>
      <c r="C77" s="362">
        <v>0.8</v>
      </c>
      <c r="D77" s="361" t="s">
        <v>331</v>
      </c>
      <c r="E77" s="362">
        <v>0.75</v>
      </c>
      <c r="F77" s="360"/>
      <c r="G77" s="5"/>
      <c r="H77" s="5"/>
      <c r="I77" s="5"/>
      <c r="J77" s="5"/>
      <c r="K77" s="5"/>
      <c r="L77" s="5"/>
      <c r="M77" s="5"/>
      <c r="N77" s="5"/>
      <c r="O77" s="5"/>
      <c r="P77" s="5"/>
      <c r="Q77" s="5"/>
      <c r="R77" s="5"/>
      <c r="S77" s="5"/>
    </row>
    <row r="78" spans="1:19" ht="17" customHeight="1" x14ac:dyDescent="0.15">
      <c r="A78" s="226"/>
      <c r="B78" s="364"/>
      <c r="C78" s="362"/>
      <c r="D78" s="361" t="s">
        <v>333</v>
      </c>
      <c r="E78" s="362">
        <v>0.8</v>
      </c>
      <c r="F78" s="360"/>
      <c r="G78" s="5"/>
      <c r="H78" s="5"/>
      <c r="I78" s="5"/>
      <c r="J78" s="5"/>
      <c r="K78" s="5"/>
      <c r="L78" s="5"/>
      <c r="M78" s="5"/>
      <c r="N78" s="5"/>
      <c r="O78" s="5"/>
      <c r="P78" s="5"/>
      <c r="Q78" s="5"/>
      <c r="R78" s="5"/>
      <c r="S78" s="5"/>
    </row>
    <row r="79" spans="1:19" ht="17" customHeight="1" x14ac:dyDescent="0.15">
      <c r="A79" s="226"/>
      <c r="B79" s="364"/>
      <c r="C79" s="362"/>
      <c r="D79" s="361" t="s">
        <v>335</v>
      </c>
      <c r="E79" s="362">
        <v>0.65</v>
      </c>
      <c r="F79" s="360"/>
      <c r="G79" s="5"/>
      <c r="H79" s="5"/>
      <c r="I79" s="5"/>
      <c r="J79" s="5"/>
      <c r="K79" s="5"/>
      <c r="L79" s="5"/>
      <c r="M79" s="5"/>
      <c r="N79" s="5"/>
      <c r="O79" s="5"/>
      <c r="P79" s="5"/>
      <c r="Q79" s="5"/>
      <c r="R79" s="5"/>
      <c r="S79" s="5"/>
    </row>
    <row r="80" spans="1:19" ht="17" customHeight="1" x14ac:dyDescent="0.15">
      <c r="A80" s="226"/>
      <c r="B80" s="364"/>
      <c r="C80" s="362"/>
      <c r="D80" s="361" t="s">
        <v>337</v>
      </c>
      <c r="E80" s="362">
        <v>0.7</v>
      </c>
      <c r="F80" s="360"/>
      <c r="G80" s="5"/>
      <c r="H80" s="5"/>
      <c r="I80" s="5"/>
      <c r="J80" s="5"/>
      <c r="K80" s="5"/>
      <c r="L80" s="5"/>
      <c r="M80" s="5"/>
      <c r="N80" s="5"/>
      <c r="O80" s="5"/>
      <c r="P80" s="5"/>
      <c r="Q80" s="5"/>
      <c r="R80" s="5"/>
      <c r="S80" s="5"/>
    </row>
    <row r="81" spans="1:19" ht="17" customHeight="1" x14ac:dyDescent="0.15">
      <c r="A81" s="226"/>
      <c r="B81" s="364"/>
      <c r="C81" s="362"/>
      <c r="D81" s="361" t="s">
        <v>339</v>
      </c>
      <c r="E81" s="362">
        <v>0.75</v>
      </c>
      <c r="F81" s="360"/>
      <c r="G81" s="5"/>
      <c r="H81" s="5"/>
      <c r="I81" s="5"/>
      <c r="J81" s="5"/>
      <c r="K81" s="5"/>
      <c r="L81" s="5"/>
      <c r="M81" s="5"/>
      <c r="N81" s="5"/>
      <c r="O81" s="5"/>
      <c r="P81" s="5"/>
      <c r="Q81" s="5"/>
      <c r="R81" s="5"/>
      <c r="S81" s="5"/>
    </row>
    <row r="82" spans="1:19" ht="17" customHeight="1" x14ac:dyDescent="0.15">
      <c r="A82" s="226"/>
      <c r="B82" s="364"/>
      <c r="C82" s="362"/>
      <c r="D82" s="361" t="s">
        <v>341</v>
      </c>
      <c r="E82" s="362">
        <v>0.8</v>
      </c>
      <c r="F82" s="360"/>
      <c r="G82" s="5"/>
      <c r="H82" s="5"/>
      <c r="I82" s="5"/>
      <c r="J82" s="5"/>
      <c r="K82" s="5"/>
      <c r="L82" s="5"/>
      <c r="M82" s="5"/>
      <c r="N82" s="5"/>
      <c r="O82" s="5"/>
      <c r="P82" s="5"/>
      <c r="Q82" s="5"/>
      <c r="R82" s="5"/>
      <c r="S82" s="5"/>
    </row>
    <row r="83" spans="1:19" ht="17" customHeight="1" x14ac:dyDescent="0.15">
      <c r="A83" s="226"/>
      <c r="B83" s="364"/>
      <c r="C83" s="362"/>
      <c r="D83" s="361" t="s">
        <v>343</v>
      </c>
      <c r="E83" s="362">
        <v>0.65</v>
      </c>
      <c r="F83" s="360"/>
      <c r="G83" s="5"/>
      <c r="H83" s="5"/>
      <c r="I83" s="5"/>
      <c r="J83" s="5"/>
      <c r="K83" s="5"/>
      <c r="L83" s="5"/>
      <c r="M83" s="5"/>
      <c r="N83" s="5"/>
      <c r="O83" s="5"/>
      <c r="P83" s="5"/>
      <c r="Q83" s="5"/>
      <c r="R83" s="5"/>
      <c r="S83" s="5"/>
    </row>
    <row r="84" spans="1:19" ht="17" customHeight="1" x14ac:dyDescent="0.15">
      <c r="A84" s="226"/>
      <c r="B84" s="364"/>
      <c r="C84" s="362"/>
      <c r="D84" s="361" t="s">
        <v>345</v>
      </c>
      <c r="E84" s="362">
        <v>0.85</v>
      </c>
      <c r="F84" s="360"/>
      <c r="G84" s="5"/>
      <c r="H84" s="5"/>
      <c r="I84" s="5"/>
      <c r="J84" s="5"/>
      <c r="K84" s="5"/>
      <c r="L84" s="5"/>
      <c r="M84" s="5"/>
      <c r="N84" s="5"/>
      <c r="O84" s="5"/>
      <c r="P84" s="5"/>
      <c r="Q84" s="5"/>
      <c r="R84" s="5"/>
      <c r="S84" s="5"/>
    </row>
    <row r="85" spans="1:19" ht="17" customHeight="1" x14ac:dyDescent="0.15">
      <c r="A85" s="226"/>
      <c r="B85" s="364"/>
      <c r="C85" s="362"/>
      <c r="D85" s="361" t="s">
        <v>347</v>
      </c>
      <c r="E85" s="362">
        <v>0.65</v>
      </c>
      <c r="F85" s="360"/>
      <c r="G85" s="5"/>
      <c r="H85" s="5"/>
      <c r="I85" s="5"/>
      <c r="J85" s="5"/>
      <c r="K85" s="5"/>
      <c r="L85" s="5"/>
      <c r="M85" s="5"/>
      <c r="N85" s="5"/>
      <c r="O85" s="5"/>
      <c r="P85" s="5"/>
      <c r="Q85" s="5"/>
      <c r="R85" s="5"/>
      <c r="S85" s="5"/>
    </row>
    <row r="86" spans="1:19" ht="17" customHeight="1" x14ac:dyDescent="0.15">
      <c r="A86" s="226"/>
      <c r="B86" s="364"/>
      <c r="C86" s="362"/>
      <c r="D86" s="361" t="s">
        <v>349</v>
      </c>
      <c r="E86" s="362">
        <v>0.75</v>
      </c>
      <c r="F86" s="360"/>
      <c r="G86" s="5"/>
      <c r="H86" s="5"/>
      <c r="I86" s="5"/>
      <c r="J86" s="5"/>
      <c r="K86" s="5"/>
      <c r="L86" s="5"/>
      <c r="M86" s="5"/>
      <c r="N86" s="5"/>
      <c r="O86" s="5"/>
      <c r="P86" s="5"/>
      <c r="Q86" s="5"/>
      <c r="R86" s="5"/>
      <c r="S86" s="5"/>
    </row>
    <row r="87" spans="1:19" ht="17" customHeight="1" x14ac:dyDescent="0.15">
      <c r="A87" s="226"/>
      <c r="B87" s="364"/>
      <c r="C87" s="362"/>
      <c r="D87" s="361" t="s">
        <v>351</v>
      </c>
      <c r="E87" s="362">
        <v>0.85</v>
      </c>
      <c r="F87" s="360"/>
      <c r="G87" s="5"/>
      <c r="H87" s="5"/>
      <c r="I87" s="5"/>
      <c r="J87" s="5"/>
      <c r="K87" s="5"/>
      <c r="L87" s="5"/>
      <c r="M87" s="5"/>
      <c r="N87" s="5"/>
      <c r="O87" s="5"/>
      <c r="P87" s="5"/>
      <c r="Q87" s="5"/>
      <c r="R87" s="5"/>
      <c r="S87" s="5"/>
    </row>
    <row r="88" spans="1:19" ht="17" customHeight="1" x14ac:dyDescent="0.15">
      <c r="A88" s="226"/>
      <c r="B88" s="364"/>
      <c r="C88" s="362"/>
      <c r="D88" s="361" t="s">
        <v>353</v>
      </c>
      <c r="E88" s="362">
        <v>0.8</v>
      </c>
      <c r="F88" s="192"/>
      <c r="G88" s="5"/>
      <c r="H88" s="5"/>
      <c r="I88" s="5"/>
      <c r="J88" s="5"/>
      <c r="K88" s="5"/>
      <c r="L88" s="5"/>
      <c r="M88" s="5"/>
      <c r="N88" s="5"/>
      <c r="O88" s="5"/>
      <c r="P88" s="5"/>
      <c r="Q88" s="5"/>
      <c r="R88" s="5"/>
      <c r="S88" s="5"/>
    </row>
    <row r="89" spans="1:19" ht="17" customHeight="1" x14ac:dyDescent="0.15">
      <c r="A89" s="226"/>
      <c r="B89" s="364"/>
      <c r="C89" s="362"/>
      <c r="D89" s="361" t="s">
        <v>355</v>
      </c>
      <c r="E89" s="362">
        <v>0.85</v>
      </c>
      <c r="F89" s="192"/>
      <c r="G89" s="5"/>
      <c r="H89" s="5"/>
      <c r="I89" s="5"/>
      <c r="J89" s="5"/>
      <c r="K89" s="5"/>
      <c r="L89" s="5"/>
      <c r="M89" s="5"/>
      <c r="N89" s="5"/>
      <c r="O89" s="5"/>
      <c r="P89" s="5"/>
      <c r="Q89" s="5"/>
      <c r="R89" s="5"/>
      <c r="S89" s="5"/>
    </row>
    <row r="90" spans="1:19" ht="17" customHeight="1" x14ac:dyDescent="0.15">
      <c r="A90" s="226"/>
      <c r="B90" s="364"/>
      <c r="C90" s="362"/>
      <c r="D90" s="361" t="s">
        <v>357</v>
      </c>
      <c r="E90" s="362">
        <v>0.65</v>
      </c>
      <c r="F90" s="192"/>
      <c r="G90" s="5"/>
      <c r="H90" s="5"/>
      <c r="I90" s="5"/>
      <c r="J90" s="5"/>
      <c r="K90" s="5"/>
      <c r="L90" s="5"/>
      <c r="M90" s="5"/>
      <c r="N90" s="5"/>
      <c r="O90" s="5"/>
      <c r="P90" s="5"/>
      <c r="Q90" s="5"/>
      <c r="R90" s="5"/>
      <c r="S90" s="5"/>
    </row>
    <row r="91" spans="1:19" ht="17" customHeight="1" x14ac:dyDescent="0.15">
      <c r="A91" s="226"/>
      <c r="B91" s="364"/>
      <c r="C91" s="362"/>
      <c r="D91" s="361" t="s">
        <v>359</v>
      </c>
      <c r="E91" s="362">
        <v>0.8</v>
      </c>
      <c r="F91" s="192"/>
      <c r="G91" s="5"/>
      <c r="H91" s="5"/>
      <c r="I91" s="5"/>
      <c r="J91" s="5"/>
      <c r="K91" s="5"/>
      <c r="L91" s="5"/>
      <c r="M91" s="5"/>
      <c r="N91" s="5"/>
      <c r="O91" s="5"/>
      <c r="P91" s="5"/>
      <c r="Q91" s="5"/>
      <c r="R91" s="5"/>
      <c r="S91" s="5"/>
    </row>
    <row r="92" spans="1:19" ht="17" customHeight="1" x14ac:dyDescent="0.15">
      <c r="A92" s="226"/>
      <c r="B92" s="364"/>
      <c r="C92" s="362"/>
      <c r="D92" s="361" t="s">
        <v>361</v>
      </c>
      <c r="E92" s="363">
        <v>0.8</v>
      </c>
      <c r="F92" s="192"/>
      <c r="G92" s="5"/>
      <c r="H92" s="5"/>
      <c r="I92" s="5"/>
      <c r="J92" s="5"/>
      <c r="K92" s="5"/>
      <c r="L92" s="5"/>
      <c r="M92" s="5"/>
      <c r="N92" s="5"/>
      <c r="O92" s="5"/>
      <c r="P92" s="5"/>
      <c r="Q92" s="5"/>
      <c r="R92" s="5"/>
      <c r="S92" s="5"/>
    </row>
    <row r="93" spans="1:19" ht="17" customHeight="1" x14ac:dyDescent="0.15">
      <c r="A93" s="226"/>
      <c r="B93" s="364"/>
      <c r="C93" s="362"/>
      <c r="D93" s="361" t="s">
        <v>363</v>
      </c>
      <c r="E93" s="362">
        <v>0.75</v>
      </c>
      <c r="F93" s="192"/>
      <c r="G93" s="5"/>
      <c r="H93" s="5"/>
      <c r="I93" s="5"/>
      <c r="J93" s="5"/>
      <c r="K93" s="5"/>
      <c r="L93" s="5"/>
      <c r="M93" s="5"/>
      <c r="N93" s="5"/>
      <c r="O93" s="5"/>
      <c r="P93" s="5"/>
      <c r="Q93" s="5"/>
      <c r="R93" s="5"/>
      <c r="S93" s="5"/>
    </row>
    <row r="94" spans="1:19" ht="17" customHeight="1" x14ac:dyDescent="0.15">
      <c r="A94" s="226"/>
      <c r="B94" s="364"/>
      <c r="C94" s="362"/>
      <c r="D94" s="364"/>
      <c r="E94" s="362"/>
      <c r="F94" s="192"/>
      <c r="G94" s="5"/>
      <c r="H94" s="5"/>
      <c r="I94" s="5"/>
      <c r="J94" s="5"/>
      <c r="K94" s="5"/>
      <c r="L94" s="5"/>
      <c r="M94" s="5"/>
      <c r="N94" s="5"/>
      <c r="O94" s="5"/>
      <c r="P94" s="5"/>
      <c r="Q94" s="5"/>
      <c r="R94" s="5"/>
      <c r="S94" s="5"/>
    </row>
    <row r="95" spans="1:19" ht="17" customHeight="1" x14ac:dyDescent="0.15">
      <c r="A95" s="226"/>
      <c r="B95" s="364"/>
      <c r="C95" s="362"/>
      <c r="D95" s="364"/>
      <c r="E95" s="362"/>
      <c r="F95" s="192"/>
      <c r="G95" s="5"/>
      <c r="H95" s="5"/>
      <c r="I95" s="5"/>
      <c r="J95" s="5"/>
      <c r="K95" s="5"/>
      <c r="L95" s="5"/>
      <c r="M95" s="5"/>
      <c r="N95" s="5"/>
      <c r="O95" s="5"/>
      <c r="P95" s="5"/>
      <c r="Q95" s="5"/>
      <c r="R95" s="5"/>
      <c r="S95" s="5"/>
    </row>
    <row r="96" spans="1:19" ht="17" customHeight="1" x14ac:dyDescent="0.15">
      <c r="A96" s="226"/>
      <c r="B96" s="364"/>
      <c r="C96" s="362"/>
      <c r="D96" s="364"/>
      <c r="E96" s="362"/>
      <c r="F96" s="192"/>
      <c r="G96" s="5"/>
      <c r="H96" s="5"/>
      <c r="I96" s="5"/>
      <c r="J96" s="5"/>
      <c r="K96" s="5"/>
      <c r="L96" s="5"/>
      <c r="M96" s="5"/>
      <c r="N96" s="5"/>
      <c r="O96" s="5"/>
      <c r="P96" s="5"/>
      <c r="Q96" s="5"/>
      <c r="R96" s="5"/>
      <c r="S96" s="5"/>
    </row>
    <row r="97" spans="1:19" ht="17" customHeight="1" x14ac:dyDescent="0.15">
      <c r="A97" s="226"/>
      <c r="B97" s="364"/>
      <c r="C97" s="362"/>
      <c r="D97" s="364"/>
      <c r="E97" s="362"/>
      <c r="F97" s="192"/>
      <c r="G97" s="5"/>
      <c r="H97" s="5"/>
      <c r="I97" s="5"/>
      <c r="J97" s="5"/>
      <c r="K97" s="5"/>
      <c r="L97" s="5"/>
      <c r="M97" s="5"/>
      <c r="N97" s="5"/>
      <c r="O97" s="5"/>
      <c r="P97" s="5"/>
      <c r="Q97" s="5"/>
      <c r="R97" s="5"/>
      <c r="S97" s="5"/>
    </row>
    <row r="98" spans="1:19" ht="17" customHeight="1" x14ac:dyDescent="0.15">
      <c r="A98" s="226"/>
      <c r="B98" s="364"/>
      <c r="C98" s="362"/>
      <c r="D98" s="364"/>
      <c r="E98" s="362"/>
      <c r="F98" s="192"/>
      <c r="G98" s="5"/>
      <c r="H98" s="5"/>
      <c r="I98" s="5"/>
      <c r="J98" s="5"/>
      <c r="K98" s="5"/>
      <c r="L98" s="5"/>
      <c r="M98" s="5"/>
      <c r="N98" s="5"/>
      <c r="O98" s="5"/>
      <c r="P98" s="5"/>
      <c r="Q98" s="5"/>
      <c r="R98" s="5"/>
      <c r="S98" s="5"/>
    </row>
    <row r="99" spans="1:19" ht="17" customHeight="1" x14ac:dyDescent="0.15">
      <c r="A99" s="226"/>
      <c r="B99" s="364"/>
      <c r="C99" s="362"/>
      <c r="D99" s="364"/>
      <c r="E99" s="362"/>
      <c r="F99" s="192"/>
      <c r="G99" s="5"/>
      <c r="H99" s="5"/>
      <c r="I99" s="5"/>
      <c r="J99" s="5"/>
      <c r="K99" s="5"/>
      <c r="L99" s="5"/>
      <c r="M99" s="5"/>
      <c r="N99" s="5"/>
      <c r="O99" s="5"/>
      <c r="P99" s="5"/>
      <c r="Q99" s="5"/>
      <c r="R99" s="5"/>
      <c r="S99" s="5"/>
    </row>
    <row r="100" spans="1:19" ht="17" customHeight="1" x14ac:dyDescent="0.15">
      <c r="A100" s="226"/>
      <c r="B100" s="364"/>
      <c r="C100" s="362"/>
      <c r="D100" s="364"/>
      <c r="E100" s="362"/>
      <c r="F100" s="192"/>
      <c r="G100" s="5"/>
      <c r="H100" s="5"/>
      <c r="I100" s="5"/>
      <c r="J100" s="5"/>
      <c r="K100" s="5"/>
      <c r="L100" s="5"/>
      <c r="M100" s="5"/>
      <c r="N100" s="5"/>
      <c r="O100" s="5"/>
      <c r="P100" s="5"/>
      <c r="Q100" s="5"/>
      <c r="R100" s="5"/>
      <c r="S100" s="5"/>
    </row>
    <row r="101" spans="1:19" ht="17" customHeight="1" x14ac:dyDescent="0.15">
      <c r="A101" s="226"/>
      <c r="B101" s="364"/>
      <c r="C101" s="362"/>
      <c r="D101" s="364"/>
      <c r="E101" s="362"/>
      <c r="F101" s="192"/>
      <c r="G101" s="5"/>
      <c r="H101" s="5"/>
      <c r="I101" s="5"/>
      <c r="J101" s="5"/>
      <c r="K101" s="5"/>
      <c r="L101" s="5"/>
      <c r="M101" s="5"/>
      <c r="N101" s="5"/>
      <c r="O101" s="5"/>
      <c r="P101" s="5"/>
      <c r="Q101" s="5"/>
      <c r="R101" s="5"/>
      <c r="S101" s="5"/>
    </row>
    <row r="102" spans="1:19" ht="17" customHeight="1" x14ac:dyDescent="0.15">
      <c r="A102" s="226"/>
      <c r="B102" s="364"/>
      <c r="C102" s="362"/>
      <c r="D102" s="364"/>
      <c r="E102" s="362"/>
      <c r="F102" s="192"/>
      <c r="G102" s="5"/>
      <c r="H102" s="5"/>
      <c r="I102" s="5"/>
      <c r="J102" s="5"/>
      <c r="K102" s="5"/>
      <c r="L102" s="5"/>
      <c r="M102" s="5"/>
      <c r="N102" s="5"/>
      <c r="O102" s="5"/>
      <c r="P102" s="5"/>
      <c r="Q102" s="5"/>
      <c r="R102" s="5"/>
      <c r="S102" s="5"/>
    </row>
    <row r="103" spans="1:19" ht="17" customHeight="1" x14ac:dyDescent="0.15">
      <c r="A103" s="226"/>
      <c r="B103" s="364"/>
      <c r="C103" s="362"/>
      <c r="D103" s="364"/>
      <c r="E103" s="362"/>
      <c r="F103" s="192"/>
      <c r="G103" s="5"/>
      <c r="H103" s="5"/>
      <c r="I103" s="5"/>
      <c r="J103" s="5"/>
      <c r="K103" s="5"/>
      <c r="L103" s="5"/>
      <c r="M103" s="5"/>
      <c r="N103" s="5"/>
      <c r="O103" s="5"/>
      <c r="P103" s="5"/>
      <c r="Q103" s="5"/>
      <c r="R103" s="5"/>
      <c r="S103" s="5"/>
    </row>
    <row r="104" spans="1:19" ht="17" customHeight="1" x14ac:dyDescent="0.15">
      <c r="A104" s="226"/>
      <c r="B104" s="364"/>
      <c r="C104" s="362"/>
      <c r="D104" s="364"/>
      <c r="E104" s="362"/>
      <c r="F104" s="192"/>
      <c r="G104" s="5"/>
      <c r="H104" s="5"/>
      <c r="I104" s="5"/>
      <c r="J104" s="5"/>
      <c r="K104" s="5"/>
      <c r="L104" s="5"/>
      <c r="M104" s="5"/>
      <c r="N104" s="5"/>
      <c r="O104" s="5"/>
      <c r="P104" s="5"/>
      <c r="Q104" s="5"/>
      <c r="R104" s="5"/>
      <c r="S104" s="5"/>
    </row>
    <row r="105" spans="1:19" ht="17" customHeight="1" x14ac:dyDescent="0.15">
      <c r="A105" s="226"/>
      <c r="B105" s="364"/>
      <c r="C105" s="362"/>
      <c r="D105" s="364"/>
      <c r="E105" s="362"/>
      <c r="F105" s="192"/>
      <c r="G105" s="5"/>
      <c r="H105" s="5"/>
      <c r="I105" s="5"/>
      <c r="J105" s="5"/>
      <c r="K105" s="5"/>
      <c r="L105" s="5"/>
      <c r="M105" s="5"/>
      <c r="N105" s="5"/>
      <c r="O105" s="5"/>
      <c r="P105" s="5"/>
      <c r="Q105" s="5"/>
      <c r="R105" s="5"/>
      <c r="S105" s="5"/>
    </row>
    <row r="106" spans="1:19" ht="17" customHeight="1" x14ac:dyDescent="0.15">
      <c r="A106" s="226"/>
      <c r="B106" s="364"/>
      <c r="C106" s="362"/>
      <c r="D106" s="364"/>
      <c r="E106" s="362"/>
      <c r="F106" s="192"/>
      <c r="G106" s="5"/>
      <c r="H106" s="5"/>
      <c r="I106" s="5"/>
      <c r="J106" s="5"/>
      <c r="K106" s="5"/>
      <c r="L106" s="5"/>
      <c r="M106" s="5"/>
      <c r="N106" s="5"/>
      <c r="O106" s="5"/>
      <c r="P106" s="5"/>
      <c r="Q106" s="5"/>
      <c r="R106" s="5"/>
      <c r="S106" s="5"/>
    </row>
    <row r="107" spans="1:19" ht="17" customHeight="1" x14ac:dyDescent="0.15">
      <c r="A107" s="226"/>
      <c r="B107" s="364"/>
      <c r="C107" s="362"/>
      <c r="D107" s="364"/>
      <c r="E107" s="362"/>
      <c r="F107" s="192"/>
      <c r="G107" s="5"/>
      <c r="H107" s="5"/>
      <c r="I107" s="5"/>
      <c r="J107" s="5"/>
      <c r="K107" s="5"/>
      <c r="L107" s="5"/>
      <c r="M107" s="5"/>
      <c r="N107" s="5"/>
      <c r="O107" s="5"/>
      <c r="P107" s="5"/>
      <c r="Q107" s="5"/>
      <c r="R107" s="5"/>
      <c r="S107" s="5"/>
    </row>
    <row r="108" spans="1:19" ht="17" customHeight="1" x14ac:dyDescent="0.15">
      <c r="A108" s="226"/>
      <c r="B108" s="364"/>
      <c r="C108" s="362"/>
      <c r="D108" s="364"/>
      <c r="E108" s="362"/>
      <c r="F108" s="192"/>
      <c r="G108" s="5"/>
      <c r="H108" s="5"/>
      <c r="I108" s="5"/>
      <c r="J108" s="5"/>
      <c r="K108" s="5"/>
      <c r="L108" s="5"/>
      <c r="M108" s="5"/>
      <c r="N108" s="5"/>
      <c r="O108" s="5"/>
      <c r="P108" s="5"/>
      <c r="Q108" s="5"/>
      <c r="R108" s="5"/>
      <c r="S108" s="5"/>
    </row>
    <row r="109" spans="1:19" ht="17" customHeight="1" x14ac:dyDescent="0.15">
      <c r="A109" s="226"/>
      <c r="B109" s="364"/>
      <c r="C109" s="362"/>
      <c r="D109" s="364"/>
      <c r="E109" s="362"/>
      <c r="F109" s="192"/>
      <c r="G109" s="5"/>
      <c r="H109" s="5"/>
      <c r="I109" s="5"/>
      <c r="J109" s="5"/>
      <c r="K109" s="5"/>
      <c r="L109" s="5"/>
      <c r="M109" s="5"/>
      <c r="N109" s="5"/>
      <c r="O109" s="5"/>
      <c r="P109" s="5"/>
      <c r="Q109" s="5"/>
      <c r="R109" s="5"/>
      <c r="S109" s="5"/>
    </row>
    <row r="110" spans="1:19" ht="17" customHeight="1" x14ac:dyDescent="0.15">
      <c r="A110" s="226"/>
      <c r="B110" s="364"/>
      <c r="C110" s="362"/>
      <c r="D110" s="364"/>
      <c r="E110" s="362"/>
      <c r="F110" s="192"/>
      <c r="G110" s="5"/>
      <c r="H110" s="5"/>
      <c r="I110" s="5"/>
      <c r="J110" s="5"/>
      <c r="K110" s="5"/>
      <c r="L110" s="5"/>
      <c r="M110" s="5"/>
      <c r="N110" s="5"/>
      <c r="O110" s="5"/>
      <c r="P110" s="5"/>
      <c r="Q110" s="5"/>
      <c r="R110" s="5"/>
      <c r="S110" s="5"/>
    </row>
    <row r="111" spans="1:19" ht="17" customHeight="1" x14ac:dyDescent="0.15">
      <c r="A111" s="226"/>
      <c r="B111" s="364"/>
      <c r="C111" s="362"/>
      <c r="D111" s="364"/>
      <c r="E111" s="362"/>
      <c r="F111" s="192"/>
      <c r="G111" s="5"/>
      <c r="H111" s="5"/>
      <c r="I111" s="5"/>
      <c r="J111" s="5"/>
      <c r="K111" s="5"/>
      <c r="L111" s="5"/>
      <c r="M111" s="5"/>
      <c r="N111" s="5"/>
      <c r="O111" s="5"/>
      <c r="P111" s="5"/>
      <c r="Q111" s="5"/>
      <c r="R111" s="5"/>
      <c r="S111" s="5"/>
    </row>
    <row r="112" spans="1:19" ht="17" customHeight="1" x14ac:dyDescent="0.15">
      <c r="A112" s="226"/>
      <c r="B112" s="364"/>
      <c r="C112" s="362"/>
      <c r="D112" s="364"/>
      <c r="E112" s="362"/>
      <c r="F112" s="192"/>
      <c r="G112" s="5"/>
      <c r="H112" s="5"/>
      <c r="I112" s="5"/>
      <c r="J112" s="5"/>
      <c r="K112" s="5"/>
      <c r="L112" s="5"/>
      <c r="M112" s="5"/>
      <c r="N112" s="5"/>
      <c r="O112" s="5"/>
      <c r="P112" s="5"/>
      <c r="Q112" s="5"/>
      <c r="R112" s="5"/>
      <c r="S112" s="5"/>
    </row>
    <row r="113" spans="1:19" ht="17" customHeight="1" x14ac:dyDescent="0.15">
      <c r="A113" s="226"/>
      <c r="B113" s="364"/>
      <c r="C113" s="362"/>
      <c r="D113" s="364"/>
      <c r="E113" s="362"/>
      <c r="F113" s="192"/>
      <c r="G113" s="5"/>
      <c r="H113" s="5"/>
      <c r="I113" s="5"/>
      <c r="J113" s="5"/>
      <c r="K113" s="5"/>
      <c r="L113" s="5"/>
      <c r="M113" s="5"/>
      <c r="N113" s="5"/>
      <c r="O113" s="5"/>
      <c r="P113" s="5"/>
      <c r="Q113" s="5"/>
      <c r="R113" s="5"/>
      <c r="S113" s="5"/>
    </row>
    <row r="114" spans="1:19" ht="17" customHeight="1" x14ac:dyDescent="0.15">
      <c r="A114" s="226"/>
      <c r="B114" s="364"/>
      <c r="C114" s="362"/>
      <c r="D114" s="364"/>
      <c r="E114" s="362"/>
      <c r="F114" s="192"/>
      <c r="G114" s="5"/>
      <c r="H114" s="5"/>
      <c r="I114" s="5"/>
      <c r="J114" s="5"/>
      <c r="K114" s="5"/>
      <c r="L114" s="5"/>
      <c r="M114" s="5"/>
      <c r="N114" s="5"/>
      <c r="O114" s="5"/>
      <c r="P114" s="5"/>
      <c r="Q114" s="5"/>
      <c r="R114" s="5"/>
      <c r="S114" s="5"/>
    </row>
    <row r="115" spans="1:19" ht="17" customHeight="1" x14ac:dyDescent="0.15">
      <c r="A115" s="226"/>
      <c r="B115" s="364"/>
      <c r="C115" s="362"/>
      <c r="D115" s="364"/>
      <c r="E115" s="362"/>
      <c r="F115" s="192"/>
      <c r="G115" s="5"/>
      <c r="H115" s="5"/>
      <c r="I115" s="5"/>
      <c r="J115" s="5"/>
      <c r="K115" s="5"/>
      <c r="L115" s="5"/>
      <c r="M115" s="5"/>
      <c r="N115" s="5"/>
      <c r="O115" s="5"/>
      <c r="P115" s="5"/>
      <c r="Q115" s="5"/>
      <c r="R115" s="5"/>
      <c r="S115" s="5"/>
    </row>
    <row r="116" spans="1:19" ht="17" customHeight="1" x14ac:dyDescent="0.15">
      <c r="A116" s="226"/>
      <c r="B116" s="364"/>
      <c r="C116" s="362"/>
      <c r="D116" s="364"/>
      <c r="E116" s="362"/>
      <c r="F116" s="192"/>
      <c r="G116" s="5"/>
      <c r="H116" s="5"/>
      <c r="I116" s="5"/>
      <c r="J116" s="5"/>
      <c r="K116" s="5"/>
      <c r="L116" s="5"/>
      <c r="M116" s="5"/>
      <c r="N116" s="5"/>
      <c r="O116" s="5"/>
      <c r="P116" s="5"/>
      <c r="Q116" s="5"/>
      <c r="R116" s="5"/>
      <c r="S116" s="5"/>
    </row>
    <row r="117" spans="1:19" ht="17" customHeight="1" x14ac:dyDescent="0.15">
      <c r="A117" s="226"/>
      <c r="B117" s="364"/>
      <c r="C117" s="362"/>
      <c r="D117" s="364"/>
      <c r="E117" s="362"/>
      <c r="F117" s="192"/>
      <c r="G117" s="5"/>
      <c r="H117" s="5"/>
      <c r="I117" s="5"/>
      <c r="J117" s="5"/>
      <c r="K117" s="5"/>
      <c r="L117" s="5"/>
      <c r="M117" s="5"/>
      <c r="N117" s="5"/>
      <c r="O117" s="5"/>
      <c r="P117" s="5"/>
      <c r="Q117" s="5"/>
      <c r="R117" s="5"/>
      <c r="S117" s="5"/>
    </row>
    <row r="118" spans="1:19" ht="17" customHeight="1" x14ac:dyDescent="0.15">
      <c r="A118" s="226"/>
      <c r="B118" s="364"/>
      <c r="C118" s="362"/>
      <c r="D118" s="364"/>
      <c r="E118" s="362"/>
      <c r="F118" s="192"/>
      <c r="G118" s="5"/>
      <c r="H118" s="5"/>
      <c r="I118" s="5"/>
      <c r="J118" s="5"/>
      <c r="K118" s="5"/>
      <c r="L118" s="5"/>
      <c r="M118" s="5"/>
      <c r="N118" s="5"/>
      <c r="O118" s="5"/>
      <c r="P118" s="5"/>
      <c r="Q118" s="5"/>
      <c r="R118" s="5"/>
      <c r="S118" s="5"/>
    </row>
    <row r="119" spans="1:19" ht="17" customHeight="1" x14ac:dyDescent="0.15">
      <c r="A119" s="226"/>
      <c r="B119" s="364"/>
      <c r="C119" s="362"/>
      <c r="D119" s="364"/>
      <c r="E119" s="362"/>
      <c r="F119" s="192"/>
      <c r="G119" s="5"/>
      <c r="H119" s="5"/>
      <c r="I119" s="5"/>
      <c r="J119" s="5"/>
      <c r="K119" s="5"/>
      <c r="L119" s="5"/>
      <c r="M119" s="5"/>
      <c r="N119" s="5"/>
      <c r="O119" s="5"/>
      <c r="P119" s="5"/>
      <c r="Q119" s="5"/>
      <c r="R119" s="5"/>
      <c r="S119" s="5"/>
    </row>
    <row r="120" spans="1:19" ht="17" customHeight="1" x14ac:dyDescent="0.15">
      <c r="A120" s="226"/>
      <c r="B120" s="364"/>
      <c r="C120" s="362"/>
      <c r="D120" s="364"/>
      <c r="E120" s="362"/>
      <c r="F120" s="192"/>
      <c r="G120" s="5"/>
      <c r="H120" s="5"/>
      <c r="I120" s="5"/>
      <c r="J120" s="5"/>
      <c r="K120" s="5"/>
      <c r="L120" s="5"/>
      <c r="M120" s="5"/>
      <c r="N120" s="5"/>
      <c r="O120" s="5"/>
      <c r="P120" s="5"/>
      <c r="Q120" s="5"/>
      <c r="R120" s="5"/>
      <c r="S120" s="5"/>
    </row>
    <row r="121" spans="1:19" ht="17" customHeight="1" x14ac:dyDescent="0.15">
      <c r="A121" s="226"/>
      <c r="B121" s="364"/>
      <c r="C121" s="362"/>
      <c r="D121" s="364"/>
      <c r="E121" s="362"/>
      <c r="F121" s="192"/>
      <c r="G121" s="5"/>
      <c r="H121" s="5"/>
      <c r="I121" s="5"/>
      <c r="J121" s="5"/>
      <c r="K121" s="5"/>
      <c r="L121" s="5"/>
      <c r="M121" s="5"/>
      <c r="N121" s="5"/>
      <c r="O121" s="5"/>
      <c r="P121" s="5"/>
      <c r="Q121" s="5"/>
      <c r="R121" s="5"/>
      <c r="S121" s="5"/>
    </row>
    <row r="122" spans="1:19" ht="17" customHeight="1" x14ac:dyDescent="0.15">
      <c r="A122" s="226"/>
      <c r="B122" s="364"/>
      <c r="C122" s="362"/>
      <c r="D122" s="364"/>
      <c r="E122" s="362"/>
      <c r="F122" s="192"/>
      <c r="G122" s="5"/>
      <c r="H122" s="5"/>
      <c r="I122" s="5"/>
      <c r="J122" s="5"/>
      <c r="K122" s="5"/>
      <c r="L122" s="5"/>
      <c r="M122" s="5"/>
      <c r="N122" s="5"/>
      <c r="O122" s="5"/>
      <c r="P122" s="5"/>
      <c r="Q122" s="5"/>
      <c r="R122" s="5"/>
      <c r="S122" s="5"/>
    </row>
    <row r="123" spans="1:19" ht="17" customHeight="1" x14ac:dyDescent="0.15">
      <c r="A123" s="226"/>
      <c r="B123" s="364"/>
      <c r="C123" s="362"/>
      <c r="D123" s="364"/>
      <c r="E123" s="362"/>
      <c r="F123" s="192"/>
      <c r="G123" s="5"/>
      <c r="H123" s="5"/>
      <c r="I123" s="5"/>
      <c r="J123" s="5"/>
      <c r="K123" s="5"/>
      <c r="L123" s="5"/>
      <c r="M123" s="5"/>
      <c r="N123" s="5"/>
      <c r="O123" s="5"/>
      <c r="P123" s="5"/>
      <c r="Q123" s="5"/>
      <c r="R123" s="5"/>
      <c r="S123" s="5"/>
    </row>
    <row r="124" spans="1:19" ht="17" customHeight="1" x14ac:dyDescent="0.15">
      <c r="A124" s="226"/>
      <c r="B124" s="364"/>
      <c r="C124" s="362"/>
      <c r="D124" s="364"/>
      <c r="E124" s="362"/>
      <c r="F124" s="192"/>
      <c r="G124" s="5"/>
      <c r="H124" s="5"/>
      <c r="I124" s="5"/>
      <c r="J124" s="5"/>
      <c r="K124" s="5"/>
      <c r="L124" s="5"/>
      <c r="M124" s="5"/>
      <c r="N124" s="5"/>
      <c r="O124" s="5"/>
      <c r="P124" s="5"/>
      <c r="Q124" s="5"/>
      <c r="R124" s="5"/>
      <c r="S124" s="5"/>
    </row>
    <row r="125" spans="1:19" ht="17" customHeight="1" x14ac:dyDescent="0.15">
      <c r="A125" s="226"/>
      <c r="B125" s="364"/>
      <c r="C125" s="362"/>
      <c r="D125" s="364"/>
      <c r="E125" s="362"/>
      <c r="F125" s="192"/>
      <c r="G125" s="5"/>
      <c r="H125" s="5"/>
      <c r="I125" s="5"/>
      <c r="J125" s="5"/>
      <c r="K125" s="5"/>
      <c r="L125" s="5"/>
      <c r="M125" s="5"/>
      <c r="N125" s="5"/>
      <c r="O125" s="5"/>
      <c r="P125" s="5"/>
      <c r="Q125" s="5"/>
      <c r="R125" s="5"/>
      <c r="S125" s="5"/>
    </row>
    <row r="126" spans="1:19" ht="17" customHeight="1" x14ac:dyDescent="0.15">
      <c r="A126" s="226"/>
      <c r="B126" s="364"/>
      <c r="C126" s="362"/>
      <c r="D126" s="364"/>
      <c r="E126" s="362"/>
      <c r="F126" s="192"/>
      <c r="G126" s="5"/>
      <c r="H126" s="5"/>
      <c r="I126" s="5"/>
      <c r="J126" s="5"/>
      <c r="K126" s="5"/>
      <c r="L126" s="5"/>
      <c r="M126" s="5"/>
      <c r="N126" s="5"/>
      <c r="O126" s="5"/>
      <c r="P126" s="5"/>
      <c r="Q126" s="5"/>
      <c r="R126" s="5"/>
      <c r="S126" s="5"/>
    </row>
    <row r="127" spans="1:19" ht="16.5" customHeight="1" x14ac:dyDescent="0.15">
      <c r="A127" s="226"/>
      <c r="B127" s="365"/>
      <c r="C127" s="366"/>
      <c r="D127" s="365"/>
      <c r="E127" s="366"/>
      <c r="F127" s="192"/>
      <c r="G127" s="5"/>
      <c r="H127" s="5"/>
      <c r="I127" s="5"/>
      <c r="J127" s="5"/>
      <c r="K127" s="5"/>
      <c r="L127" s="5"/>
      <c r="M127" s="5"/>
      <c r="N127" s="5"/>
      <c r="O127" s="5"/>
      <c r="P127" s="5"/>
      <c r="Q127" s="5"/>
      <c r="R127" s="5"/>
      <c r="S127" s="5"/>
    </row>
  </sheetData>
  <mergeCells count="7">
    <mergeCell ref="M4:N5"/>
    <mergeCell ref="B25:J25"/>
    <mergeCell ref="B26:J26"/>
    <mergeCell ref="D3:E5"/>
    <mergeCell ref="G3:H5"/>
    <mergeCell ref="B4:B5"/>
    <mergeCell ref="J4:K5"/>
  </mergeCells>
  <pageMargins left="0.7" right="0.7" top="0.75" bottom="0.75" header="0.3" footer="0.3"/>
  <pageSetup scale="35" orientation="portrait"/>
  <headerFooter>
    <oddFooter>&amp;C&amp;"Helvetica Neue,Regular"&amp;12&amp;K000000&amp;P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05"/>
  <sheetViews>
    <sheetView showGridLines="0" workbookViewId="0"/>
  </sheetViews>
  <sheetFormatPr baseColWidth="10" defaultColWidth="8.83203125" defaultRowHeight="15.75" customHeight="1" x14ac:dyDescent="0.15"/>
  <cols>
    <col min="1" max="1" width="17" style="367" customWidth="1"/>
    <col min="2" max="2" width="33.33203125" style="367" customWidth="1"/>
    <col min="3" max="3" width="12.5" style="367" customWidth="1"/>
    <col min="4" max="4" width="24.5" style="367" customWidth="1"/>
    <col min="5" max="5" width="17.6640625" style="367" customWidth="1"/>
    <col min="6" max="6" width="30.6640625" style="367" customWidth="1"/>
    <col min="7" max="7" width="12.5" style="367" customWidth="1"/>
    <col min="8" max="8" width="9.5" style="367" customWidth="1"/>
    <col min="9" max="9" width="7.6640625" style="367" customWidth="1"/>
    <col min="10" max="10" width="15.1640625" style="367" customWidth="1"/>
    <col min="11" max="11" width="8.83203125" style="367" customWidth="1"/>
    <col min="12" max="12" width="17.1640625" style="367" customWidth="1"/>
    <col min="13" max="13" width="15" style="367" customWidth="1"/>
    <col min="14" max="14" width="12" style="367" customWidth="1"/>
    <col min="15" max="15" width="11.5" style="367" customWidth="1"/>
    <col min="16" max="16" width="15.33203125" style="367" customWidth="1"/>
    <col min="17" max="17" width="10.83203125" style="367" customWidth="1"/>
    <col min="18" max="18" width="8.83203125" style="367" customWidth="1"/>
    <col min="19" max="16384" width="8.83203125" style="367"/>
  </cols>
  <sheetData>
    <row r="1" spans="1:17" ht="17" customHeight="1" x14ac:dyDescent="0.2">
      <c r="A1" s="368" t="s">
        <v>623</v>
      </c>
      <c r="B1" s="369">
        <v>44074</v>
      </c>
      <c r="C1" s="5"/>
      <c r="D1" s="5"/>
      <c r="E1" s="5"/>
      <c r="F1" s="5"/>
      <c r="G1" s="5"/>
      <c r="H1" s="5"/>
      <c r="I1" s="5"/>
      <c r="J1" s="98"/>
      <c r="K1" s="98"/>
      <c r="L1" s="98"/>
      <c r="M1" s="98"/>
      <c r="N1" s="98"/>
      <c r="O1" s="98"/>
      <c r="P1" s="98"/>
      <c r="Q1" s="98"/>
    </row>
    <row r="2" spans="1:17" ht="63" customHeight="1" x14ac:dyDescent="0.2">
      <c r="A2" s="5"/>
      <c r="B2" s="16" t="s">
        <v>624</v>
      </c>
      <c r="C2" s="16" t="s">
        <v>302</v>
      </c>
      <c r="D2" s="16" t="s">
        <v>625</v>
      </c>
      <c r="E2" s="16" t="s">
        <v>626</v>
      </c>
      <c r="F2" s="16" t="s">
        <v>627</v>
      </c>
      <c r="G2" s="16" t="s">
        <v>628</v>
      </c>
      <c r="H2" s="16" t="s">
        <v>447</v>
      </c>
      <c r="I2" s="8"/>
      <c r="J2" s="370" t="s">
        <v>429</v>
      </c>
      <c r="K2" s="370" t="s">
        <v>316</v>
      </c>
      <c r="L2" s="370" t="s">
        <v>629</v>
      </c>
      <c r="M2" s="370" t="s">
        <v>630</v>
      </c>
      <c r="N2" s="370" t="s">
        <v>631</v>
      </c>
      <c r="O2" s="370" t="s">
        <v>632</v>
      </c>
      <c r="P2" s="370" t="s">
        <v>633</v>
      </c>
      <c r="Q2" s="370" t="s">
        <v>634</v>
      </c>
    </row>
    <row r="3" spans="1:17" ht="17" customHeight="1" x14ac:dyDescent="0.2">
      <c r="A3" s="16" t="s">
        <v>635</v>
      </c>
      <c r="B3" s="16" t="s">
        <v>636</v>
      </c>
      <c r="C3" s="16" t="s">
        <v>181</v>
      </c>
      <c r="D3" s="116">
        <v>31029780000</v>
      </c>
      <c r="E3" s="116">
        <v>0.71599283011352299</v>
      </c>
      <c r="F3" s="116">
        <v>8.15</v>
      </c>
      <c r="G3" s="116">
        <v>309</v>
      </c>
      <c r="H3" s="116">
        <v>100.42</v>
      </c>
      <c r="I3" s="298"/>
      <c r="J3" s="52" t="str">
        <f t="shared" ref="J3:J66" si="0">B3</f>
        <v>Agilent Technologies Inc</v>
      </c>
      <c r="K3" s="138" t="str">
        <f t="shared" ref="K3:K66" si="1">C3</f>
        <v>A</v>
      </c>
      <c r="L3" s="371">
        <f t="shared" ref="L3:L66" si="2">D3/1000000</f>
        <v>31029.78</v>
      </c>
      <c r="M3" s="372">
        <f t="shared" ref="M3:M66" si="3">IFERROR(E3/100,"0.00%")</f>
        <v>7.1599283011352299E-3</v>
      </c>
      <c r="N3" s="372">
        <f t="shared" ref="N3:N66" si="4">IFERROR(F3/100,"N/A")</f>
        <v>8.1500000000000003E-2</v>
      </c>
      <c r="O3" s="372">
        <f t="shared" ref="O3:O66" si="5">IFERROR(M3*(1+0.5*N3)+N3,"N/A")</f>
        <v>8.895169537940649E-2</v>
      </c>
      <c r="P3" s="372">
        <f t="shared" ref="P3:P66" si="6">IF(N3="N/A","N/A",L3/$L$504)</f>
        <v>1.0411958175521483E-3</v>
      </c>
      <c r="Q3" s="373">
        <v>9.2616133193211E-5</v>
      </c>
    </row>
    <row r="4" spans="1:17" ht="17" customHeight="1" x14ac:dyDescent="0.2">
      <c r="A4" s="16" t="s">
        <v>637</v>
      </c>
      <c r="B4" s="16" t="s">
        <v>638</v>
      </c>
      <c r="C4" s="16" t="s">
        <v>639</v>
      </c>
      <c r="D4" s="116">
        <v>6636730419.8999996</v>
      </c>
      <c r="E4" s="116">
        <v>0.91954022988505701</v>
      </c>
      <c r="F4" s="116">
        <v>-16.940000000000001</v>
      </c>
      <c r="G4" s="116">
        <v>508.56169999999997</v>
      </c>
      <c r="H4" s="116">
        <v>13.05</v>
      </c>
      <c r="I4" s="298"/>
      <c r="J4" s="16" t="str">
        <f t="shared" si="0"/>
        <v>American Airlines Group Inc</v>
      </c>
      <c r="K4" s="14" t="str">
        <f t="shared" si="1"/>
        <v>AAL</v>
      </c>
      <c r="L4" s="374">
        <f t="shared" si="2"/>
        <v>6636.7304199</v>
      </c>
      <c r="M4" s="24">
        <f t="shared" si="3"/>
        <v>9.1954022988505694E-3</v>
      </c>
      <c r="N4" s="24">
        <f t="shared" si="4"/>
        <v>-0.16940000000000002</v>
      </c>
      <c r="O4" s="24">
        <f t="shared" si="5"/>
        <v>-0.16098344827586208</v>
      </c>
      <c r="P4" s="24">
        <f t="shared" si="6"/>
        <v>2.2269368185726723E-4</v>
      </c>
      <c r="Q4" s="375">
        <v>-3.5849996814630799E-5</v>
      </c>
    </row>
    <row r="5" spans="1:17" ht="17" customHeight="1" x14ac:dyDescent="0.2">
      <c r="A5" s="16" t="s">
        <v>640</v>
      </c>
      <c r="B5" s="16" t="s">
        <v>641</v>
      </c>
      <c r="C5" s="16" t="s">
        <v>642</v>
      </c>
      <c r="D5" s="116">
        <v>10807080044.530001</v>
      </c>
      <c r="E5" s="116">
        <v>0.59113300492610799</v>
      </c>
      <c r="F5" s="116">
        <v>12.108000000000001</v>
      </c>
      <c r="G5" s="116">
        <v>69.138760000000005</v>
      </c>
      <c r="H5" s="116">
        <v>156.31</v>
      </c>
      <c r="I5" s="298"/>
      <c r="J5" s="16" t="str">
        <f t="shared" si="0"/>
        <v>Advance Auto Parts Inc</v>
      </c>
      <c r="K5" s="14" t="str">
        <f t="shared" si="1"/>
        <v>AAP</v>
      </c>
      <c r="L5" s="374">
        <f t="shared" si="2"/>
        <v>10807.080044530001</v>
      </c>
      <c r="M5" s="24">
        <f t="shared" si="3"/>
        <v>5.9113300492610798E-3</v>
      </c>
      <c r="N5" s="24">
        <f t="shared" si="4"/>
        <v>0.12108000000000001</v>
      </c>
      <c r="O5" s="24">
        <f t="shared" si="5"/>
        <v>0.12734920197044336</v>
      </c>
      <c r="P5" s="24">
        <f t="shared" si="6"/>
        <v>3.626286277993567E-4</v>
      </c>
      <c r="Q5" s="375">
        <v>4.6180466361884903E-5</v>
      </c>
    </row>
    <row r="6" spans="1:17" ht="17" customHeight="1" x14ac:dyDescent="0.2">
      <c r="A6" s="16" t="s">
        <v>643</v>
      </c>
      <c r="B6" s="16" t="s">
        <v>644</v>
      </c>
      <c r="C6" s="16" t="s">
        <v>645</v>
      </c>
      <c r="D6" s="116">
        <v>2206911245440</v>
      </c>
      <c r="E6" s="116">
        <v>0.60058896466211997</v>
      </c>
      <c r="F6" s="116">
        <v>8.3330000000000002</v>
      </c>
      <c r="G6" s="116">
        <v>17102.54</v>
      </c>
      <c r="H6" s="116">
        <v>129.04</v>
      </c>
      <c r="I6" s="298"/>
      <c r="J6" s="16" t="str">
        <f t="shared" si="0"/>
        <v>Apple Inc</v>
      </c>
      <c r="K6" s="14" t="str">
        <f t="shared" si="1"/>
        <v>AAPL</v>
      </c>
      <c r="L6" s="374">
        <f t="shared" si="2"/>
        <v>2206911.2454400002</v>
      </c>
      <c r="M6" s="24">
        <f t="shared" si="3"/>
        <v>6.0058896466211997E-3</v>
      </c>
      <c r="N6" s="24">
        <f t="shared" si="4"/>
        <v>8.3330000000000001E-2</v>
      </c>
      <c r="O6" s="24">
        <f t="shared" si="5"/>
        <v>8.9586125038747674E-2</v>
      </c>
      <c r="P6" s="24">
        <f t="shared" si="6"/>
        <v>7.4052305832040421E-2</v>
      </c>
      <c r="Q6" s="375">
        <v>6.6340591296767696E-3</v>
      </c>
    </row>
    <row r="7" spans="1:17" ht="17" customHeight="1" x14ac:dyDescent="0.2">
      <c r="A7" s="16" t="s">
        <v>646</v>
      </c>
      <c r="B7" s="16" t="s">
        <v>647</v>
      </c>
      <c r="C7" s="16" t="s">
        <v>648</v>
      </c>
      <c r="D7" s="116">
        <v>169018079969.42001</v>
      </c>
      <c r="E7" s="116">
        <v>5.11538059935262</v>
      </c>
      <c r="F7" s="116">
        <v>2.0449999999999999</v>
      </c>
      <c r="G7" s="116">
        <v>1764.8330000000001</v>
      </c>
      <c r="H7" s="116">
        <v>95.77</v>
      </c>
      <c r="I7" s="298"/>
      <c r="J7" s="16" t="str">
        <f t="shared" si="0"/>
        <v>AbbVie Inc</v>
      </c>
      <c r="K7" s="14" t="str">
        <f t="shared" si="1"/>
        <v>ABBV</v>
      </c>
      <c r="L7" s="374">
        <f t="shared" si="2"/>
        <v>169018.07996942001</v>
      </c>
      <c r="M7" s="24">
        <f t="shared" si="3"/>
        <v>5.1153805993526202E-2</v>
      </c>
      <c r="N7" s="24">
        <f t="shared" si="4"/>
        <v>2.0449999999999999E-2</v>
      </c>
      <c r="O7" s="24">
        <f t="shared" si="5"/>
        <v>7.2126853659810003E-2</v>
      </c>
      <c r="P7" s="24">
        <f t="shared" si="6"/>
        <v>5.6713556446373343E-3</v>
      </c>
      <c r="Q7" s="375">
        <v>4.09057038633495E-4</v>
      </c>
    </row>
    <row r="8" spans="1:17" ht="17" customHeight="1" x14ac:dyDescent="0.2">
      <c r="A8" s="16" t="s">
        <v>649</v>
      </c>
      <c r="B8" s="16" t="s">
        <v>650</v>
      </c>
      <c r="C8" s="16" t="s">
        <v>651</v>
      </c>
      <c r="D8" s="116">
        <v>19807878368.849998</v>
      </c>
      <c r="E8" s="116">
        <v>1.72936205297331</v>
      </c>
      <c r="F8" s="116">
        <v>5.54</v>
      </c>
      <c r="G8" s="116">
        <v>204.14179999999999</v>
      </c>
      <c r="H8" s="116">
        <v>97.03</v>
      </c>
      <c r="I8" s="298"/>
      <c r="J8" s="16" t="str">
        <f t="shared" si="0"/>
        <v>AmerisourceBergen Corp</v>
      </c>
      <c r="K8" s="14" t="str">
        <f t="shared" si="1"/>
        <v>ABC</v>
      </c>
      <c r="L8" s="374">
        <f t="shared" si="2"/>
        <v>19807.878368849997</v>
      </c>
      <c r="M8" s="24">
        <f t="shared" si="3"/>
        <v>1.72936205297331E-2</v>
      </c>
      <c r="N8" s="24">
        <f t="shared" si="4"/>
        <v>5.5399999999999998E-2</v>
      </c>
      <c r="O8" s="24">
        <f t="shared" si="5"/>
        <v>7.3172653818406708E-2</v>
      </c>
      <c r="P8" s="24">
        <f t="shared" si="6"/>
        <v>6.6464796438222532E-4</v>
      </c>
      <c r="Q8" s="375">
        <v>4.8634055408849298E-5</v>
      </c>
    </row>
    <row r="9" spans="1:17" ht="17" customHeight="1" x14ac:dyDescent="0.2">
      <c r="A9" s="16" t="s">
        <v>652</v>
      </c>
      <c r="B9" s="16" t="s">
        <v>653</v>
      </c>
      <c r="C9" s="16" t="s">
        <v>654</v>
      </c>
      <c r="D9" s="116">
        <v>13857438736.440001</v>
      </c>
      <c r="E9" s="16" t="s">
        <v>655</v>
      </c>
      <c r="F9" s="116">
        <v>16</v>
      </c>
      <c r="G9" s="116">
        <v>45.047260000000001</v>
      </c>
      <c r="H9" s="116">
        <v>307.62</v>
      </c>
      <c r="I9" s="298"/>
      <c r="J9" s="16" t="str">
        <f t="shared" si="0"/>
        <v>ABIOMED Inc</v>
      </c>
      <c r="K9" s="14" t="str">
        <f t="shared" si="1"/>
        <v>ABMD</v>
      </c>
      <c r="L9" s="374">
        <f t="shared" si="2"/>
        <v>13857.438736440001</v>
      </c>
      <c r="M9" s="48" t="str">
        <f t="shared" si="3"/>
        <v>0.00%</v>
      </c>
      <c r="N9" s="24">
        <f t="shared" si="4"/>
        <v>0.16</v>
      </c>
      <c r="O9" s="24">
        <f t="shared" si="5"/>
        <v>0.16</v>
      </c>
      <c r="P9" s="24">
        <f t="shared" si="6"/>
        <v>4.6498258300144108E-4</v>
      </c>
      <c r="Q9" s="375">
        <v>7.4397213280230702E-5</v>
      </c>
    </row>
    <row r="10" spans="1:17" ht="17" customHeight="1" x14ac:dyDescent="0.2">
      <c r="A10" s="16" t="s">
        <v>656</v>
      </c>
      <c r="B10" s="16" t="s">
        <v>657</v>
      </c>
      <c r="C10" s="16" t="s">
        <v>658</v>
      </c>
      <c r="D10" s="116">
        <v>193819918990.53</v>
      </c>
      <c r="E10" s="116">
        <v>1.3245638074358299</v>
      </c>
      <c r="F10" s="116">
        <v>8.3849999999999998</v>
      </c>
      <c r="G10" s="116">
        <v>1770.53</v>
      </c>
      <c r="H10" s="116">
        <v>109.47</v>
      </c>
      <c r="I10" s="298"/>
      <c r="J10" s="16" t="str">
        <f t="shared" si="0"/>
        <v>Abbott Laboratories</v>
      </c>
      <c r="K10" s="14" t="str">
        <f t="shared" si="1"/>
        <v>ABT</v>
      </c>
      <c r="L10" s="374">
        <f t="shared" si="2"/>
        <v>193819.91899052999</v>
      </c>
      <c r="M10" s="24">
        <f t="shared" si="3"/>
        <v>1.32456380743583E-2</v>
      </c>
      <c r="N10" s="24">
        <f t="shared" si="4"/>
        <v>8.3849999999999994E-2</v>
      </c>
      <c r="O10" s="24">
        <f t="shared" si="5"/>
        <v>9.7650961450625767E-2</v>
      </c>
      <c r="P10" s="24">
        <f t="shared" si="6"/>
        <v>6.5035745986995732E-3</v>
      </c>
      <c r="Q10" s="375">
        <v>6.3508031242888203E-4</v>
      </c>
    </row>
    <row r="11" spans="1:17" ht="17" customHeight="1" x14ac:dyDescent="0.2">
      <c r="A11" s="16" t="s">
        <v>659</v>
      </c>
      <c r="B11" s="16" t="s">
        <v>660</v>
      </c>
      <c r="C11" s="16" t="s">
        <v>661</v>
      </c>
      <c r="D11" s="116">
        <v>152872900742.01001</v>
      </c>
      <c r="E11" s="116">
        <v>1.30663110073772</v>
      </c>
      <c r="F11" s="116">
        <v>10.1</v>
      </c>
      <c r="G11" s="116">
        <v>636.19659999999999</v>
      </c>
      <c r="H11" s="116">
        <v>239.93</v>
      </c>
      <c r="I11" s="298"/>
      <c r="J11" s="16" t="str">
        <f t="shared" si="0"/>
        <v>Accenture PLC</v>
      </c>
      <c r="K11" s="14" t="str">
        <f t="shared" si="1"/>
        <v>ACN</v>
      </c>
      <c r="L11" s="374">
        <f t="shared" si="2"/>
        <v>152872.90074201001</v>
      </c>
      <c r="M11" s="24">
        <f t="shared" si="3"/>
        <v>1.30663110073772E-2</v>
      </c>
      <c r="N11" s="24">
        <f t="shared" si="4"/>
        <v>0.10099999999999999</v>
      </c>
      <c r="O11" s="24">
        <f t="shared" si="5"/>
        <v>0.11472615971324975</v>
      </c>
      <c r="P11" s="24">
        <f t="shared" si="6"/>
        <v>5.1296085524823428E-3</v>
      </c>
      <c r="Q11" s="375">
        <v>5.8850029005854299E-4</v>
      </c>
    </row>
    <row r="12" spans="1:17" ht="17" customHeight="1" x14ac:dyDescent="0.2">
      <c r="A12" s="16" t="s">
        <v>662</v>
      </c>
      <c r="B12" s="16" t="s">
        <v>663</v>
      </c>
      <c r="C12" s="16" t="s">
        <v>319</v>
      </c>
      <c r="D12" s="116">
        <v>246255337050.20999</v>
      </c>
      <c r="E12" s="116">
        <v>0</v>
      </c>
      <c r="F12" s="116">
        <v>16.350000000000001</v>
      </c>
      <c r="G12" s="116">
        <v>479.66520000000003</v>
      </c>
      <c r="H12" s="116">
        <v>513.39</v>
      </c>
      <c r="I12" s="298"/>
      <c r="J12" s="16" t="str">
        <f t="shared" si="0"/>
        <v>Adobe Inc</v>
      </c>
      <c r="K12" s="14" t="str">
        <f t="shared" si="1"/>
        <v>ADBE</v>
      </c>
      <c r="L12" s="374">
        <f t="shared" si="2"/>
        <v>246255.33705020999</v>
      </c>
      <c r="M12" s="24">
        <f t="shared" si="3"/>
        <v>0</v>
      </c>
      <c r="N12" s="24">
        <f t="shared" si="4"/>
        <v>0.16350000000000001</v>
      </c>
      <c r="O12" s="24">
        <f t="shared" si="5"/>
        <v>0.16350000000000001</v>
      </c>
      <c r="P12" s="24">
        <f t="shared" si="6"/>
        <v>8.2630307719414459E-3</v>
      </c>
      <c r="Q12" s="375">
        <v>1.3510055312124299E-3</v>
      </c>
    </row>
    <row r="13" spans="1:17" ht="17" customHeight="1" x14ac:dyDescent="0.2">
      <c r="A13" s="16" t="s">
        <v>664</v>
      </c>
      <c r="B13" s="16" t="s">
        <v>665</v>
      </c>
      <c r="C13" s="16" t="s">
        <v>666</v>
      </c>
      <c r="D13" s="116">
        <v>43148152118.160004</v>
      </c>
      <c r="E13" s="116">
        <v>2.0533880903490802</v>
      </c>
      <c r="F13" s="116">
        <v>12.15</v>
      </c>
      <c r="G13" s="116">
        <v>369.16629999999998</v>
      </c>
      <c r="H13" s="116">
        <v>116.88</v>
      </c>
      <c r="I13" s="298"/>
      <c r="J13" s="16" t="str">
        <f t="shared" si="0"/>
        <v>Analog Devices Inc</v>
      </c>
      <c r="K13" s="14" t="str">
        <f t="shared" si="1"/>
        <v>ADI</v>
      </c>
      <c r="L13" s="374">
        <f t="shared" si="2"/>
        <v>43148.152118160004</v>
      </c>
      <c r="M13" s="24">
        <f t="shared" si="3"/>
        <v>2.05338809034908E-2</v>
      </c>
      <c r="N13" s="24">
        <f t="shared" si="4"/>
        <v>0.1215</v>
      </c>
      <c r="O13" s="24">
        <f t="shared" si="5"/>
        <v>0.14328131416837786</v>
      </c>
      <c r="P13" s="24">
        <f t="shared" si="6"/>
        <v>1.4478244937776571E-3</v>
      </c>
      <c r="Q13" s="375">
        <v>2.0744619615363001E-4</v>
      </c>
    </row>
    <row r="14" spans="1:17" ht="17" customHeight="1" x14ac:dyDescent="0.2">
      <c r="A14" s="16" t="s">
        <v>667</v>
      </c>
      <c r="B14" s="16" t="s">
        <v>668</v>
      </c>
      <c r="C14" s="16" t="s">
        <v>669</v>
      </c>
      <c r="D14" s="116">
        <v>24870754751.639999</v>
      </c>
      <c r="E14" s="116">
        <v>3.2171581769437001</v>
      </c>
      <c r="F14" s="116">
        <v>7.2</v>
      </c>
      <c r="G14" s="116">
        <v>555.64689999999996</v>
      </c>
      <c r="H14" s="116">
        <v>44.76</v>
      </c>
      <c r="I14" s="298"/>
      <c r="J14" s="16" t="str">
        <f t="shared" si="0"/>
        <v>Archer-Daniels-Midland Co</v>
      </c>
      <c r="K14" s="14" t="str">
        <f t="shared" si="1"/>
        <v>ADM</v>
      </c>
      <c r="L14" s="374">
        <f t="shared" si="2"/>
        <v>24870.754751640001</v>
      </c>
      <c r="M14" s="24">
        <f t="shared" si="3"/>
        <v>3.2171581769436998E-2</v>
      </c>
      <c r="N14" s="24">
        <f t="shared" si="4"/>
        <v>7.2000000000000008E-2</v>
      </c>
      <c r="O14" s="24">
        <f t="shared" si="5"/>
        <v>0.10532975871313674</v>
      </c>
      <c r="P14" s="24">
        <f t="shared" si="6"/>
        <v>8.3453140263233547E-4</v>
      </c>
      <c r="Q14" s="375">
        <v>8.7900991277799803E-5</v>
      </c>
    </row>
    <row r="15" spans="1:17" ht="17" customHeight="1" x14ac:dyDescent="0.2">
      <c r="A15" s="16" t="s">
        <v>670</v>
      </c>
      <c r="B15" s="16" t="s">
        <v>671</v>
      </c>
      <c r="C15" s="16" t="s">
        <v>672</v>
      </c>
      <c r="D15" s="116">
        <v>59803888181.449997</v>
      </c>
      <c r="E15" s="116">
        <v>2.6795599971241599</v>
      </c>
      <c r="F15" s="116">
        <v>12.3</v>
      </c>
      <c r="G15" s="116">
        <v>429.96539999999999</v>
      </c>
      <c r="H15" s="116">
        <v>139.09</v>
      </c>
      <c r="I15" s="298"/>
      <c r="J15" s="16" t="str">
        <f t="shared" si="0"/>
        <v>Automatic Data Processing Inc</v>
      </c>
      <c r="K15" s="14" t="str">
        <f t="shared" si="1"/>
        <v>ADP</v>
      </c>
      <c r="L15" s="374">
        <f t="shared" si="2"/>
        <v>59803.888181449998</v>
      </c>
      <c r="M15" s="24">
        <f t="shared" si="3"/>
        <v>2.6795599971241601E-2</v>
      </c>
      <c r="N15" s="24">
        <f t="shared" si="4"/>
        <v>0.12300000000000001</v>
      </c>
      <c r="O15" s="24">
        <f t="shared" si="5"/>
        <v>0.15144352936947297</v>
      </c>
      <c r="P15" s="24">
        <f t="shared" si="6"/>
        <v>2.0067031815205294E-3</v>
      </c>
      <c r="Q15" s="375">
        <v>3.0390221220641899E-4</v>
      </c>
    </row>
    <row r="16" spans="1:17" ht="17" customHeight="1" x14ac:dyDescent="0.2">
      <c r="A16" s="16" t="s">
        <v>673</v>
      </c>
      <c r="B16" s="16" t="s">
        <v>674</v>
      </c>
      <c r="C16" s="16" t="s">
        <v>675</v>
      </c>
      <c r="D16" s="116">
        <v>53856633612.599998</v>
      </c>
      <c r="E16" s="116">
        <v>0</v>
      </c>
      <c r="F16" s="116">
        <v>27.898</v>
      </c>
      <c r="G16" s="116">
        <v>219.19669999999999</v>
      </c>
      <c r="H16" s="116">
        <v>245.7</v>
      </c>
      <c r="I16" s="298"/>
      <c r="J16" s="16" t="str">
        <f t="shared" si="0"/>
        <v>Autodesk Inc</v>
      </c>
      <c r="K16" s="14" t="str">
        <f t="shared" si="1"/>
        <v>ADSK</v>
      </c>
      <c r="L16" s="374">
        <f t="shared" si="2"/>
        <v>53856.633612599995</v>
      </c>
      <c r="M16" s="24">
        <f t="shared" si="3"/>
        <v>0</v>
      </c>
      <c r="N16" s="24">
        <f t="shared" si="4"/>
        <v>0.27898000000000001</v>
      </c>
      <c r="O16" s="24">
        <f t="shared" si="5"/>
        <v>0.27898000000000001</v>
      </c>
      <c r="P16" s="24">
        <f t="shared" si="6"/>
        <v>1.8071446740801117E-3</v>
      </c>
      <c r="Q16" s="375">
        <v>5.0415722117486898E-4</v>
      </c>
    </row>
    <row r="17" spans="1:17" ht="17" customHeight="1" x14ac:dyDescent="0.2">
      <c r="A17" s="16" t="s">
        <v>676</v>
      </c>
      <c r="B17" s="16" t="s">
        <v>677</v>
      </c>
      <c r="C17" s="16" t="s">
        <v>481</v>
      </c>
      <c r="D17" s="116">
        <v>19519384084.830002</v>
      </c>
      <c r="E17" s="116">
        <v>2.5470863354822399</v>
      </c>
      <c r="F17" s="116">
        <v>7.0170000000000003</v>
      </c>
      <c r="G17" s="116">
        <v>246.7373</v>
      </c>
      <c r="H17" s="116">
        <v>79.11</v>
      </c>
      <c r="I17" s="298"/>
      <c r="J17" s="16" t="str">
        <f t="shared" si="0"/>
        <v>Ameren Corp</v>
      </c>
      <c r="K17" s="14" t="str">
        <f t="shared" si="1"/>
        <v>AEE</v>
      </c>
      <c r="L17" s="374">
        <f t="shared" si="2"/>
        <v>19519.384084830002</v>
      </c>
      <c r="M17" s="24">
        <f t="shared" si="3"/>
        <v>2.54708633548224E-2</v>
      </c>
      <c r="N17" s="24">
        <f t="shared" si="4"/>
        <v>7.017000000000001E-2</v>
      </c>
      <c r="O17" s="24">
        <f t="shared" si="5"/>
        <v>9.6534508595626359E-2</v>
      </c>
      <c r="P17" s="24">
        <f t="shared" si="6"/>
        <v>6.5496761724765588E-4</v>
      </c>
      <c r="Q17" s="375">
        <v>6.3226977077050799E-5</v>
      </c>
    </row>
    <row r="18" spans="1:17" ht="17" customHeight="1" x14ac:dyDescent="0.2">
      <c r="A18" s="16" t="s">
        <v>678</v>
      </c>
      <c r="B18" s="16" t="s">
        <v>679</v>
      </c>
      <c r="C18" s="16" t="s">
        <v>484</v>
      </c>
      <c r="D18" s="116">
        <v>39111933019.879997</v>
      </c>
      <c r="E18" s="116">
        <v>3.5823924901687199</v>
      </c>
      <c r="F18" s="116">
        <v>6.34</v>
      </c>
      <c r="G18" s="116">
        <v>496.15539999999999</v>
      </c>
      <c r="H18" s="116">
        <v>78.83</v>
      </c>
      <c r="I18" s="298"/>
      <c r="J18" s="16" t="str">
        <f t="shared" si="0"/>
        <v>American Electric Power Co Inc</v>
      </c>
      <c r="K18" s="14" t="str">
        <f t="shared" si="1"/>
        <v>AEP</v>
      </c>
      <c r="L18" s="374">
        <f t="shared" si="2"/>
        <v>39111.933019879994</v>
      </c>
      <c r="M18" s="24">
        <f t="shared" si="3"/>
        <v>3.5823924901687197E-2</v>
      </c>
      <c r="N18" s="24">
        <f t="shared" si="4"/>
        <v>6.3399999999999998E-2</v>
      </c>
      <c r="O18" s="24">
        <f t="shared" si="5"/>
        <v>0.10035954332107068</v>
      </c>
      <c r="P18" s="24">
        <f t="shared" si="6"/>
        <v>1.3123902611194415E-3</v>
      </c>
      <c r="Q18" s="375">
        <v>1.3171088726496801E-4</v>
      </c>
    </row>
    <row r="19" spans="1:17" ht="17" customHeight="1" x14ac:dyDescent="0.2">
      <c r="A19" s="16" t="s">
        <v>680</v>
      </c>
      <c r="B19" s="16" t="s">
        <v>681</v>
      </c>
      <c r="C19" s="16" t="s">
        <v>485</v>
      </c>
      <c r="D19" s="116">
        <v>11806077877</v>
      </c>
      <c r="E19" s="116">
        <v>3.2563380281690102</v>
      </c>
      <c r="F19" s="116">
        <v>7.2069999999999999</v>
      </c>
      <c r="G19" s="116">
        <v>665.13109999999995</v>
      </c>
      <c r="H19" s="116">
        <v>17.75</v>
      </c>
      <c r="I19" s="298"/>
      <c r="J19" s="16" t="str">
        <f t="shared" si="0"/>
        <v>AES Corp/The</v>
      </c>
      <c r="K19" s="14" t="str">
        <f t="shared" si="1"/>
        <v>AES</v>
      </c>
      <c r="L19" s="374">
        <f t="shared" si="2"/>
        <v>11806.077877</v>
      </c>
      <c r="M19" s="24">
        <f t="shared" si="3"/>
        <v>3.2563380281690105E-2</v>
      </c>
      <c r="N19" s="24">
        <f t="shared" si="4"/>
        <v>7.2069999999999995E-2</v>
      </c>
      <c r="O19" s="24">
        <f t="shared" si="5"/>
        <v>0.10580680169014081</v>
      </c>
      <c r="P19" s="24">
        <f t="shared" si="6"/>
        <v>3.9614972801055461E-4</v>
      </c>
      <c r="Q19" s="375">
        <v>4.1915335711216097E-5</v>
      </c>
    </row>
    <row r="20" spans="1:17" ht="17" customHeight="1" x14ac:dyDescent="0.2">
      <c r="A20" s="16" t="s">
        <v>682</v>
      </c>
      <c r="B20" s="16" t="s">
        <v>683</v>
      </c>
      <c r="C20" s="16" t="s">
        <v>684</v>
      </c>
      <c r="D20" s="116">
        <v>25892977568.959999</v>
      </c>
      <c r="E20" s="116">
        <v>3.1112334801762098</v>
      </c>
      <c r="F20" s="16" t="s">
        <v>655</v>
      </c>
      <c r="G20" s="116">
        <v>712.91240000000005</v>
      </c>
      <c r="H20" s="116">
        <v>36.32</v>
      </c>
      <c r="I20" s="298"/>
      <c r="J20" s="16" t="str">
        <f t="shared" si="0"/>
        <v>Aflac Inc</v>
      </c>
      <c r="K20" s="14" t="str">
        <f t="shared" si="1"/>
        <v>AFL</v>
      </c>
      <c r="L20" s="374">
        <f t="shared" si="2"/>
        <v>25892.977568959999</v>
      </c>
      <c r="M20" s="24">
        <f t="shared" si="3"/>
        <v>3.11123348017621E-2</v>
      </c>
      <c r="N20" s="48" t="str">
        <f t="shared" si="4"/>
        <v>N/A</v>
      </c>
      <c r="O20" s="48" t="str">
        <f t="shared" si="5"/>
        <v>N/A</v>
      </c>
      <c r="P20" s="48" t="str">
        <f t="shared" si="6"/>
        <v>N/A</v>
      </c>
      <c r="Q20" s="48" t="s">
        <v>685</v>
      </c>
    </row>
    <row r="21" spans="1:17" ht="17" customHeight="1" x14ac:dyDescent="0.2">
      <c r="A21" s="16" t="s">
        <v>686</v>
      </c>
      <c r="B21" s="16" t="s">
        <v>687</v>
      </c>
      <c r="C21" s="16" t="s">
        <v>688</v>
      </c>
      <c r="D21" s="116">
        <v>25102183846</v>
      </c>
      <c r="E21" s="116">
        <v>4.4166094715168196</v>
      </c>
      <c r="F21" s="116">
        <v>13.567</v>
      </c>
      <c r="G21" s="116">
        <v>861.43389999999999</v>
      </c>
      <c r="H21" s="116">
        <v>29.14</v>
      </c>
      <c r="I21" s="298"/>
      <c r="J21" s="16" t="str">
        <f t="shared" si="0"/>
        <v>American International Group Inc</v>
      </c>
      <c r="K21" s="14" t="str">
        <f t="shared" si="1"/>
        <v>AIG</v>
      </c>
      <c r="L21" s="374">
        <f t="shared" si="2"/>
        <v>25102.183846</v>
      </c>
      <c r="M21" s="24">
        <f t="shared" si="3"/>
        <v>4.4166094715168198E-2</v>
      </c>
      <c r="N21" s="24">
        <f t="shared" si="4"/>
        <v>0.13567000000000001</v>
      </c>
      <c r="O21" s="24">
        <f t="shared" si="5"/>
        <v>0.18283210175017164</v>
      </c>
      <c r="P21" s="24">
        <f t="shared" si="6"/>
        <v>8.4229694286844128E-4</v>
      </c>
      <c r="Q21" s="375">
        <v>1.5399892036238201E-4</v>
      </c>
    </row>
    <row r="22" spans="1:17" ht="17" customHeight="1" x14ac:dyDescent="0.2">
      <c r="A22" s="16" t="s">
        <v>689</v>
      </c>
      <c r="B22" s="16" t="s">
        <v>690</v>
      </c>
      <c r="C22" s="16" t="s">
        <v>691</v>
      </c>
      <c r="D22" s="116">
        <v>5363607643.4099998</v>
      </c>
      <c r="E22" s="116">
        <v>4.5517624202053799</v>
      </c>
      <c r="F22" s="116">
        <v>0.45</v>
      </c>
      <c r="G22" s="116">
        <v>148.86500000000001</v>
      </c>
      <c r="H22" s="116">
        <v>36.03</v>
      </c>
      <c r="I22" s="298"/>
      <c r="J22" s="16" t="str">
        <f t="shared" si="0"/>
        <v>Apartment Investment and Management Co</v>
      </c>
      <c r="K22" s="14" t="str">
        <f t="shared" si="1"/>
        <v>AIV</v>
      </c>
      <c r="L22" s="374">
        <f t="shared" si="2"/>
        <v>5363.6076434099996</v>
      </c>
      <c r="M22" s="24">
        <f t="shared" si="3"/>
        <v>4.5517624202053797E-2</v>
      </c>
      <c r="N22" s="24">
        <f t="shared" si="4"/>
        <v>4.5000000000000005E-3</v>
      </c>
      <c r="O22" s="24">
        <f t="shared" si="5"/>
        <v>5.0120038856508425E-2</v>
      </c>
      <c r="P22" s="24">
        <f t="shared" si="6"/>
        <v>1.7997439380199365E-4</v>
      </c>
      <c r="Q22" s="375">
        <v>9.0203236105324802E-6</v>
      </c>
    </row>
    <row r="23" spans="1:17" ht="17" customHeight="1" x14ac:dyDescent="0.2">
      <c r="A23" s="16" t="s">
        <v>692</v>
      </c>
      <c r="B23" s="16" t="s">
        <v>693</v>
      </c>
      <c r="C23" s="16" t="s">
        <v>694</v>
      </c>
      <c r="D23" s="116">
        <v>7250820240.1199999</v>
      </c>
      <c r="E23" s="116">
        <v>2.12240868706811</v>
      </c>
      <c r="F23" s="116">
        <v>36.6</v>
      </c>
      <c r="G23" s="116">
        <v>59.64808</v>
      </c>
      <c r="H23" s="116">
        <v>121.56</v>
      </c>
      <c r="I23" s="298"/>
      <c r="J23" s="16" t="str">
        <f t="shared" si="0"/>
        <v>Assurant Inc</v>
      </c>
      <c r="K23" s="14" t="str">
        <f t="shared" si="1"/>
        <v>AIZ</v>
      </c>
      <c r="L23" s="374">
        <f t="shared" si="2"/>
        <v>7250.8202401199997</v>
      </c>
      <c r="M23" s="24">
        <f t="shared" si="3"/>
        <v>2.12240868706811E-2</v>
      </c>
      <c r="N23" s="24">
        <f t="shared" si="4"/>
        <v>0.36599999999999999</v>
      </c>
      <c r="O23" s="24">
        <f t="shared" si="5"/>
        <v>0.39110809476801572</v>
      </c>
      <c r="P23" s="24">
        <f t="shared" si="6"/>
        <v>2.4329929853951295E-4</v>
      </c>
      <c r="Q23" s="375">
        <v>9.5156325110183697E-5</v>
      </c>
    </row>
    <row r="24" spans="1:17" ht="17" customHeight="1" x14ac:dyDescent="0.2">
      <c r="A24" s="16" t="s">
        <v>695</v>
      </c>
      <c r="B24" s="16" t="s">
        <v>696</v>
      </c>
      <c r="C24" s="16" t="s">
        <v>697</v>
      </c>
      <c r="D24" s="116">
        <v>20161685700</v>
      </c>
      <c r="E24" s="116">
        <v>1.70655270655271</v>
      </c>
      <c r="F24" s="116">
        <v>9.2050000000000001</v>
      </c>
      <c r="G24" s="116">
        <v>191.46899999999999</v>
      </c>
      <c r="H24" s="116">
        <v>105.3</v>
      </c>
      <c r="I24" s="298"/>
      <c r="J24" s="16" t="str">
        <f t="shared" si="0"/>
        <v>Arthur J Gallagher &amp; Co</v>
      </c>
      <c r="K24" s="14" t="str">
        <f t="shared" si="1"/>
        <v>AJG</v>
      </c>
      <c r="L24" s="374">
        <f t="shared" si="2"/>
        <v>20161.685700000002</v>
      </c>
      <c r="M24" s="24">
        <f t="shared" si="3"/>
        <v>1.7065527065527098E-2</v>
      </c>
      <c r="N24" s="24">
        <f t="shared" si="4"/>
        <v>9.2050000000000007E-2</v>
      </c>
      <c r="O24" s="24">
        <f t="shared" si="5"/>
        <v>0.10990096794871798</v>
      </c>
      <c r="P24" s="24">
        <f t="shared" si="6"/>
        <v>6.7651987302652357E-4</v>
      </c>
      <c r="Q24" s="375">
        <v>7.4350188882158901E-5</v>
      </c>
    </row>
    <row r="25" spans="1:17" ht="17" customHeight="1" x14ac:dyDescent="0.2">
      <c r="A25" s="16" t="s">
        <v>698</v>
      </c>
      <c r="B25" s="16" t="s">
        <v>699</v>
      </c>
      <c r="C25" s="16" t="s">
        <v>700</v>
      </c>
      <c r="D25" s="116">
        <v>18943726966.23</v>
      </c>
      <c r="E25" s="16" t="s">
        <v>655</v>
      </c>
      <c r="F25" s="116">
        <v>11.867000000000001</v>
      </c>
      <c r="G25" s="116">
        <v>162.70490000000001</v>
      </c>
      <c r="H25" s="116">
        <v>116.43</v>
      </c>
      <c r="I25" s="298"/>
      <c r="J25" s="16" t="str">
        <f t="shared" si="0"/>
        <v>Akamai Technologies Inc</v>
      </c>
      <c r="K25" s="14" t="str">
        <f t="shared" si="1"/>
        <v>AKAM</v>
      </c>
      <c r="L25" s="374">
        <f t="shared" si="2"/>
        <v>18943.726966229999</v>
      </c>
      <c r="M25" s="48" t="str">
        <f t="shared" si="3"/>
        <v>0.00%</v>
      </c>
      <c r="N25" s="24">
        <f t="shared" si="4"/>
        <v>0.11867000000000001</v>
      </c>
      <c r="O25" s="24">
        <f t="shared" si="5"/>
        <v>0.11867000000000001</v>
      </c>
      <c r="P25" s="24">
        <f t="shared" si="6"/>
        <v>6.3565159940188185E-4</v>
      </c>
      <c r="Q25" s="375">
        <v>7.5432775301021495E-5</v>
      </c>
    </row>
    <row r="26" spans="1:17" ht="17" customHeight="1" x14ac:dyDescent="0.2">
      <c r="A26" s="16" t="s">
        <v>701</v>
      </c>
      <c r="B26" s="16" t="s">
        <v>702</v>
      </c>
      <c r="C26" s="16" t="s">
        <v>703</v>
      </c>
      <c r="D26" s="116">
        <v>9679640578.8899994</v>
      </c>
      <c r="E26" s="116">
        <v>1.67234369849467</v>
      </c>
      <c r="F26" s="116">
        <v>8.98</v>
      </c>
      <c r="G26" s="116">
        <v>106.358</v>
      </c>
      <c r="H26" s="116">
        <v>91.01</v>
      </c>
      <c r="I26" s="298"/>
      <c r="J26" s="16" t="str">
        <f t="shared" si="0"/>
        <v>Albemarle Corp</v>
      </c>
      <c r="K26" s="14" t="str">
        <f t="shared" si="1"/>
        <v>ALB</v>
      </c>
      <c r="L26" s="374">
        <f t="shared" si="2"/>
        <v>9679.6405788899992</v>
      </c>
      <c r="M26" s="24">
        <f t="shared" si="3"/>
        <v>1.6723436984946702E-2</v>
      </c>
      <c r="N26" s="24">
        <f t="shared" si="4"/>
        <v>8.9800000000000005E-2</v>
      </c>
      <c r="O26" s="24">
        <f t="shared" si="5"/>
        <v>0.10727431930557081</v>
      </c>
      <c r="P26" s="24">
        <f t="shared" si="6"/>
        <v>3.2479770356568188E-4</v>
      </c>
      <c r="Q26" s="375">
        <v>3.48424525620212E-5</v>
      </c>
    </row>
    <row r="27" spans="1:17" ht="17" customHeight="1" x14ac:dyDescent="0.2">
      <c r="A27" s="16" t="s">
        <v>704</v>
      </c>
      <c r="B27" s="16" t="s">
        <v>705</v>
      </c>
      <c r="C27" s="16" t="s">
        <v>706</v>
      </c>
      <c r="D27" s="116">
        <v>23398069117.34</v>
      </c>
      <c r="E27" s="16" t="s">
        <v>655</v>
      </c>
      <c r="F27" s="116">
        <v>13.93</v>
      </c>
      <c r="G27" s="116">
        <v>78.786680000000004</v>
      </c>
      <c r="H27" s="116">
        <v>296.98</v>
      </c>
      <c r="I27" s="298"/>
      <c r="J27" s="16" t="str">
        <f t="shared" si="0"/>
        <v>Align Technology Inc</v>
      </c>
      <c r="K27" s="14" t="str">
        <f t="shared" si="1"/>
        <v>ALGN</v>
      </c>
      <c r="L27" s="374">
        <f t="shared" si="2"/>
        <v>23398.069117340001</v>
      </c>
      <c r="M27" s="48" t="str">
        <f t="shared" si="3"/>
        <v>0.00%</v>
      </c>
      <c r="N27" s="24">
        <f t="shared" si="4"/>
        <v>0.13930000000000001</v>
      </c>
      <c r="O27" s="24">
        <f t="shared" si="5"/>
        <v>0.13930000000000001</v>
      </c>
      <c r="P27" s="24">
        <f t="shared" si="6"/>
        <v>7.8511583723025102E-4</v>
      </c>
      <c r="Q27" s="375">
        <v>1.09366636126174E-4</v>
      </c>
    </row>
    <row r="28" spans="1:17" ht="17" customHeight="1" x14ac:dyDescent="0.2">
      <c r="A28" s="16" t="s">
        <v>707</v>
      </c>
      <c r="B28" s="16" t="s">
        <v>708</v>
      </c>
      <c r="C28" s="16" t="s">
        <v>709</v>
      </c>
      <c r="D28" s="116">
        <v>4815767483.5</v>
      </c>
      <c r="E28" s="116">
        <v>0.73170731707317105</v>
      </c>
      <c r="F28" s="16" t="s">
        <v>655</v>
      </c>
      <c r="G28" s="116">
        <v>123.6397</v>
      </c>
      <c r="H28" s="116">
        <v>38.950000000000003</v>
      </c>
      <c r="I28" s="298"/>
      <c r="J28" s="16" t="str">
        <f t="shared" si="0"/>
        <v>Alaska Air Group Inc</v>
      </c>
      <c r="K28" s="14" t="str">
        <f t="shared" si="1"/>
        <v>ALK</v>
      </c>
      <c r="L28" s="374">
        <f t="shared" si="2"/>
        <v>4815.7674834999998</v>
      </c>
      <c r="M28" s="24">
        <f t="shared" si="3"/>
        <v>7.3170731707317103E-3</v>
      </c>
      <c r="N28" s="48" t="str">
        <f t="shared" si="4"/>
        <v>N/A</v>
      </c>
      <c r="O28" s="48" t="str">
        <f t="shared" si="5"/>
        <v>N/A</v>
      </c>
      <c r="P28" s="48" t="str">
        <f t="shared" si="6"/>
        <v>N/A</v>
      </c>
      <c r="Q28" s="48" t="s">
        <v>685</v>
      </c>
    </row>
    <row r="29" spans="1:17" ht="17" customHeight="1" x14ac:dyDescent="0.2">
      <c r="A29" s="16" t="s">
        <v>710</v>
      </c>
      <c r="B29" s="16" t="s">
        <v>711</v>
      </c>
      <c r="C29" s="16" t="s">
        <v>712</v>
      </c>
      <c r="D29" s="116">
        <v>29045402694</v>
      </c>
      <c r="E29" s="116">
        <v>2.3172043010752699</v>
      </c>
      <c r="F29" s="116">
        <v>7.3330000000000002</v>
      </c>
      <c r="G29" s="116">
        <v>312.31619999999998</v>
      </c>
      <c r="H29" s="116">
        <v>93</v>
      </c>
      <c r="I29" s="298"/>
      <c r="J29" s="16" t="str">
        <f t="shared" si="0"/>
        <v>Allstate Corp/The</v>
      </c>
      <c r="K29" s="14" t="str">
        <f t="shared" si="1"/>
        <v>ALL</v>
      </c>
      <c r="L29" s="374">
        <f t="shared" si="2"/>
        <v>29045.402694</v>
      </c>
      <c r="M29" s="24">
        <f t="shared" si="3"/>
        <v>2.3172043010752697E-2</v>
      </c>
      <c r="N29" s="24">
        <f t="shared" si="4"/>
        <v>7.3330000000000006E-2</v>
      </c>
      <c r="O29" s="24">
        <f t="shared" si="5"/>
        <v>9.7351645967741957E-2</v>
      </c>
      <c r="P29" s="24">
        <f t="shared" si="6"/>
        <v>9.746105774552931E-4</v>
      </c>
      <c r="Q29" s="375">
        <v>9.4879943892844294E-5</v>
      </c>
    </row>
    <row r="30" spans="1:17" ht="17" customHeight="1" x14ac:dyDescent="0.2">
      <c r="A30" s="16" t="s">
        <v>713</v>
      </c>
      <c r="B30" s="16" t="s">
        <v>714</v>
      </c>
      <c r="C30" s="16" t="s">
        <v>715</v>
      </c>
      <c r="D30" s="116">
        <v>9536014741.2600002</v>
      </c>
      <c r="E30" s="116">
        <v>1.04845729761099</v>
      </c>
      <c r="F30" s="116">
        <v>5.59</v>
      </c>
      <c r="G30" s="116">
        <v>92.233429999999998</v>
      </c>
      <c r="H30" s="116">
        <v>103.39</v>
      </c>
      <c r="I30" s="298"/>
      <c r="J30" s="16" t="str">
        <f t="shared" si="0"/>
        <v>Allegion plc</v>
      </c>
      <c r="K30" s="14" t="str">
        <f t="shared" si="1"/>
        <v>ALLE</v>
      </c>
      <c r="L30" s="374">
        <f t="shared" si="2"/>
        <v>9536.0147412599999</v>
      </c>
      <c r="M30" s="24">
        <f t="shared" si="3"/>
        <v>1.0484572976109901E-2</v>
      </c>
      <c r="N30" s="24">
        <f t="shared" si="4"/>
        <v>5.5899999999999998E-2</v>
      </c>
      <c r="O30" s="24">
        <f t="shared" si="5"/>
        <v>6.6677616790792177E-2</v>
      </c>
      <c r="P30" s="24">
        <f t="shared" si="6"/>
        <v>3.1997837769766801E-4</v>
      </c>
      <c r="Q30" s="375">
        <v>2.13353956494645E-5</v>
      </c>
    </row>
    <row r="31" spans="1:17" ht="17" customHeight="1" x14ac:dyDescent="0.2">
      <c r="A31" s="16" t="s">
        <v>716</v>
      </c>
      <c r="B31" s="16" t="s">
        <v>717</v>
      </c>
      <c r="C31" s="16" t="s">
        <v>718</v>
      </c>
      <c r="D31" s="116">
        <v>25033938118.259998</v>
      </c>
      <c r="E31" s="116">
        <v>0</v>
      </c>
      <c r="F31" s="116">
        <v>12.37</v>
      </c>
      <c r="G31" s="116">
        <v>219.173</v>
      </c>
      <c r="H31" s="116">
        <v>114.22</v>
      </c>
      <c r="I31" s="298"/>
      <c r="J31" s="16" t="str">
        <f t="shared" si="0"/>
        <v>Alexion Pharmaceuticals Inc</v>
      </c>
      <c r="K31" s="14" t="str">
        <f t="shared" si="1"/>
        <v>ALXN</v>
      </c>
      <c r="L31" s="374">
        <f t="shared" si="2"/>
        <v>25033.938118259997</v>
      </c>
      <c r="M31" s="24">
        <f t="shared" si="3"/>
        <v>0</v>
      </c>
      <c r="N31" s="24">
        <f t="shared" si="4"/>
        <v>0.12369999999999999</v>
      </c>
      <c r="O31" s="24">
        <f t="shared" si="5"/>
        <v>0.12369999999999999</v>
      </c>
      <c r="P31" s="24">
        <f t="shared" si="6"/>
        <v>8.4000697605950191E-4</v>
      </c>
      <c r="Q31" s="375">
        <v>1.03908862938561E-4</v>
      </c>
    </row>
    <row r="32" spans="1:17" ht="17" customHeight="1" x14ac:dyDescent="0.2">
      <c r="A32" s="16" t="s">
        <v>719</v>
      </c>
      <c r="B32" s="16" t="s">
        <v>720</v>
      </c>
      <c r="C32" s="16" t="s">
        <v>721</v>
      </c>
      <c r="D32" s="116">
        <v>56258218262.400002</v>
      </c>
      <c r="E32" s="116">
        <v>1.3928571428571399</v>
      </c>
      <c r="F32" s="116">
        <v>14.1</v>
      </c>
      <c r="G32" s="116">
        <v>913.28279999999995</v>
      </c>
      <c r="H32" s="116">
        <v>61.6</v>
      </c>
      <c r="I32" s="298"/>
      <c r="J32" s="16" t="str">
        <f t="shared" si="0"/>
        <v>Applied Materials Inc</v>
      </c>
      <c r="K32" s="14" t="str">
        <f t="shared" si="1"/>
        <v>AMAT</v>
      </c>
      <c r="L32" s="374">
        <f t="shared" si="2"/>
        <v>56258.218262399998</v>
      </c>
      <c r="M32" s="24">
        <f t="shared" si="3"/>
        <v>1.39285714285714E-2</v>
      </c>
      <c r="N32" s="24">
        <f t="shared" si="4"/>
        <v>0.14099999999999999</v>
      </c>
      <c r="O32" s="24">
        <f t="shared" si="5"/>
        <v>0.15591053571428568</v>
      </c>
      <c r="P32" s="24">
        <f t="shared" si="6"/>
        <v>1.8877291929799945E-3</v>
      </c>
      <c r="Q32" s="375">
        <v>2.9431686976100902E-4</v>
      </c>
    </row>
    <row r="33" spans="1:17" ht="17" customHeight="1" x14ac:dyDescent="0.2">
      <c r="A33" s="16" t="s">
        <v>722</v>
      </c>
      <c r="B33" s="16" t="s">
        <v>723</v>
      </c>
      <c r="C33" s="16" t="s">
        <v>724</v>
      </c>
      <c r="D33" s="116">
        <v>17347405600.139999</v>
      </c>
      <c r="E33" s="116">
        <v>4.2947558770343601</v>
      </c>
      <c r="F33" s="116">
        <v>6.9850000000000003</v>
      </c>
      <c r="G33" s="116">
        <v>1568.482</v>
      </c>
      <c r="H33" s="116">
        <v>11.06</v>
      </c>
      <c r="I33" s="298"/>
      <c r="J33" s="16" t="str">
        <f t="shared" si="0"/>
        <v>Amcor PLC</v>
      </c>
      <c r="K33" s="14" t="str">
        <f t="shared" si="1"/>
        <v>AMCR</v>
      </c>
      <c r="L33" s="374">
        <f t="shared" si="2"/>
        <v>17347.405600139999</v>
      </c>
      <c r="M33" s="24">
        <f t="shared" si="3"/>
        <v>4.2947558770343598E-2</v>
      </c>
      <c r="N33" s="24">
        <f t="shared" si="4"/>
        <v>6.9850000000000009E-2</v>
      </c>
      <c r="O33" s="24">
        <f t="shared" si="5"/>
        <v>0.11429750226039787</v>
      </c>
      <c r="P33" s="24">
        <f t="shared" si="6"/>
        <v>5.8208747068933409E-4</v>
      </c>
      <c r="Q33" s="375">
        <v>6.6531143996863604E-5</v>
      </c>
    </row>
    <row r="34" spans="1:17" ht="17" customHeight="1" x14ac:dyDescent="0.2">
      <c r="A34" s="16" t="s">
        <v>725</v>
      </c>
      <c r="B34" s="16" t="s">
        <v>726</v>
      </c>
      <c r="C34" s="16" t="s">
        <v>727</v>
      </c>
      <c r="D34" s="116">
        <v>106627830674.66</v>
      </c>
      <c r="E34" s="116">
        <v>0</v>
      </c>
      <c r="F34" s="116">
        <v>27.35</v>
      </c>
      <c r="G34" s="116">
        <v>1174.057</v>
      </c>
      <c r="H34" s="116">
        <v>90.82</v>
      </c>
      <c r="I34" s="298"/>
      <c r="J34" s="16" t="str">
        <f t="shared" si="0"/>
        <v>Advanced Micro Devices Inc</v>
      </c>
      <c r="K34" s="14" t="str">
        <f t="shared" si="1"/>
        <v>AMD</v>
      </c>
      <c r="L34" s="374">
        <f t="shared" si="2"/>
        <v>106627.83067466</v>
      </c>
      <c r="M34" s="24">
        <f t="shared" si="3"/>
        <v>0</v>
      </c>
      <c r="N34" s="24">
        <f t="shared" si="4"/>
        <v>0.27350000000000002</v>
      </c>
      <c r="O34" s="24">
        <f t="shared" si="5"/>
        <v>0.27350000000000002</v>
      </c>
      <c r="P34" s="24">
        <f t="shared" si="6"/>
        <v>3.5778678203040649E-3</v>
      </c>
      <c r="Q34" s="375">
        <v>9.7854684885316295E-4</v>
      </c>
    </row>
    <row r="35" spans="1:17" ht="17" customHeight="1" x14ac:dyDescent="0.2">
      <c r="A35" s="16" t="s">
        <v>728</v>
      </c>
      <c r="B35" s="16" t="s">
        <v>729</v>
      </c>
      <c r="C35" s="16" t="s">
        <v>730</v>
      </c>
      <c r="D35" s="116">
        <v>23123780776.5</v>
      </c>
      <c r="E35" s="116">
        <v>0.65938430983118201</v>
      </c>
      <c r="F35" s="116">
        <v>9.1259999999999994</v>
      </c>
      <c r="G35" s="116">
        <v>229.63040000000001</v>
      </c>
      <c r="H35" s="116">
        <v>100.7</v>
      </c>
      <c r="I35" s="298"/>
      <c r="J35" s="16" t="str">
        <f t="shared" si="0"/>
        <v>AMETEK Inc</v>
      </c>
      <c r="K35" s="14" t="str">
        <f t="shared" si="1"/>
        <v>AME</v>
      </c>
      <c r="L35" s="374">
        <f t="shared" si="2"/>
        <v>23123.7807765</v>
      </c>
      <c r="M35" s="24">
        <f t="shared" si="3"/>
        <v>6.5938430983118199E-3</v>
      </c>
      <c r="N35" s="24">
        <f t="shared" si="4"/>
        <v>9.1259999999999994E-2</v>
      </c>
      <c r="O35" s="24">
        <f t="shared" si="5"/>
        <v>9.8154720158887779E-2</v>
      </c>
      <c r="P35" s="24">
        <f t="shared" si="6"/>
        <v>7.759121666503782E-4</v>
      </c>
      <c r="Q35" s="375">
        <v>7.6159441585444304E-5</v>
      </c>
    </row>
    <row r="36" spans="1:17" ht="17" customHeight="1" x14ac:dyDescent="0.2">
      <c r="A36" s="16" t="s">
        <v>731</v>
      </c>
      <c r="B36" s="16" t="s">
        <v>732</v>
      </c>
      <c r="C36" s="16" t="s">
        <v>733</v>
      </c>
      <c r="D36" s="116">
        <v>148367947083</v>
      </c>
      <c r="E36" s="116">
        <v>2.5197378809411002</v>
      </c>
      <c r="F36" s="116">
        <v>7.6740000000000004</v>
      </c>
      <c r="G36" s="116">
        <v>585.69380000000001</v>
      </c>
      <c r="H36" s="116">
        <v>253.32</v>
      </c>
      <c r="I36" s="298"/>
      <c r="J36" s="16" t="str">
        <f t="shared" si="0"/>
        <v>Amgen Inc</v>
      </c>
      <c r="K36" s="14" t="str">
        <f t="shared" si="1"/>
        <v>AMGN</v>
      </c>
      <c r="L36" s="374">
        <f t="shared" si="2"/>
        <v>148367.94708300001</v>
      </c>
      <c r="M36" s="24">
        <f t="shared" si="3"/>
        <v>2.5197378809411003E-2</v>
      </c>
      <c r="N36" s="24">
        <f t="shared" si="4"/>
        <v>7.6740000000000003E-2</v>
      </c>
      <c r="O36" s="24">
        <f t="shared" si="5"/>
        <v>0.10290420223432811</v>
      </c>
      <c r="P36" s="24">
        <f t="shared" si="6"/>
        <v>4.9784460592894337E-3</v>
      </c>
      <c r="Q36" s="375">
        <v>5.1230302009781402E-4</v>
      </c>
    </row>
    <row r="37" spans="1:17" ht="17" customHeight="1" x14ac:dyDescent="0.2">
      <c r="A37" s="16" t="s">
        <v>734</v>
      </c>
      <c r="B37" s="16" t="s">
        <v>735</v>
      </c>
      <c r="C37" s="16" t="s">
        <v>736</v>
      </c>
      <c r="D37" s="116">
        <v>18858158345.599998</v>
      </c>
      <c r="E37" s="116">
        <v>2.6154336734693899</v>
      </c>
      <c r="F37" s="16" t="s">
        <v>655</v>
      </c>
      <c r="G37" s="116">
        <v>120.2689</v>
      </c>
      <c r="H37" s="116">
        <v>156.80000000000001</v>
      </c>
      <c r="I37" s="298"/>
      <c r="J37" s="16" t="str">
        <f t="shared" si="0"/>
        <v>Ameriprise Financial Inc</v>
      </c>
      <c r="K37" s="14" t="str">
        <f t="shared" si="1"/>
        <v>AMP</v>
      </c>
      <c r="L37" s="374">
        <f t="shared" si="2"/>
        <v>18858.158345599997</v>
      </c>
      <c r="M37" s="24">
        <f t="shared" si="3"/>
        <v>2.61543367346939E-2</v>
      </c>
      <c r="N37" s="48" t="str">
        <f t="shared" si="4"/>
        <v>N/A</v>
      </c>
      <c r="O37" s="48" t="str">
        <f t="shared" si="5"/>
        <v>N/A</v>
      </c>
      <c r="P37" s="48" t="str">
        <f t="shared" si="6"/>
        <v>N/A</v>
      </c>
      <c r="Q37" s="48" t="s">
        <v>685</v>
      </c>
    </row>
    <row r="38" spans="1:17" ht="17" customHeight="1" x14ac:dyDescent="0.2">
      <c r="A38" s="16" t="s">
        <v>737</v>
      </c>
      <c r="B38" s="16" t="s">
        <v>738</v>
      </c>
      <c r="C38" s="16" t="s">
        <v>739</v>
      </c>
      <c r="D38" s="116">
        <v>110515623461.10001</v>
      </c>
      <c r="E38" s="116">
        <v>1.8049367850692399</v>
      </c>
      <c r="F38" s="116">
        <v>15.315</v>
      </c>
      <c r="G38" s="116">
        <v>443.57060000000001</v>
      </c>
      <c r="H38" s="116">
        <v>249.15</v>
      </c>
      <c r="I38" s="298"/>
      <c r="J38" s="16" t="str">
        <f t="shared" si="0"/>
        <v>American Tower Corp</v>
      </c>
      <c r="K38" s="14" t="str">
        <f t="shared" si="1"/>
        <v>AMT</v>
      </c>
      <c r="L38" s="374">
        <f t="shared" si="2"/>
        <v>110515.62346110001</v>
      </c>
      <c r="M38" s="24">
        <f t="shared" si="3"/>
        <v>1.8049367850692399E-2</v>
      </c>
      <c r="N38" s="24">
        <f t="shared" si="4"/>
        <v>0.15315000000000001</v>
      </c>
      <c r="O38" s="24">
        <f t="shared" si="5"/>
        <v>0.17258149819385918</v>
      </c>
      <c r="P38" s="24">
        <f t="shared" si="6"/>
        <v>3.7083216484894645E-3</v>
      </c>
      <c r="Q38" s="375">
        <v>6.3998770588103403E-4</v>
      </c>
    </row>
    <row r="39" spans="1:17" ht="17" customHeight="1" x14ac:dyDescent="0.2">
      <c r="A39" s="16" t="s">
        <v>740</v>
      </c>
      <c r="B39" s="16" t="s">
        <v>741</v>
      </c>
      <c r="C39" s="16" t="s">
        <v>742</v>
      </c>
      <c r="D39" s="116">
        <v>1728550150014.96</v>
      </c>
      <c r="E39" s="116">
        <v>0</v>
      </c>
      <c r="F39" s="116">
        <v>32.26</v>
      </c>
      <c r="G39" s="116">
        <v>500.8897</v>
      </c>
      <c r="H39" s="116">
        <v>3450.96</v>
      </c>
      <c r="I39" s="298"/>
      <c r="J39" s="16" t="str">
        <f t="shared" si="0"/>
        <v>Amazon.com Inc</v>
      </c>
      <c r="K39" s="14" t="str">
        <f t="shared" si="1"/>
        <v>AMZN</v>
      </c>
      <c r="L39" s="374">
        <f t="shared" si="2"/>
        <v>1728550.15001496</v>
      </c>
      <c r="M39" s="24">
        <f t="shared" si="3"/>
        <v>0</v>
      </c>
      <c r="N39" s="24">
        <f t="shared" si="4"/>
        <v>0.3226</v>
      </c>
      <c r="O39" s="24">
        <f t="shared" si="5"/>
        <v>0.3226</v>
      </c>
      <c r="P39" s="24">
        <f t="shared" si="6"/>
        <v>5.8001029547251545E-2</v>
      </c>
      <c r="Q39" s="375">
        <v>1.8711132131943399E-2</v>
      </c>
    </row>
    <row r="40" spans="1:17" ht="17" customHeight="1" x14ac:dyDescent="0.2">
      <c r="A40" s="16" t="s">
        <v>743</v>
      </c>
      <c r="B40" s="16" t="s">
        <v>744</v>
      </c>
      <c r="C40" s="16" t="s">
        <v>745</v>
      </c>
      <c r="D40" s="116">
        <v>16987920320</v>
      </c>
      <c r="E40" s="116">
        <v>0</v>
      </c>
      <c r="F40" s="116">
        <v>8.3729999999999993</v>
      </c>
      <c r="G40" s="116">
        <v>76.025599999999997</v>
      </c>
      <c r="H40" s="116">
        <v>223.45</v>
      </c>
      <c r="I40" s="298"/>
      <c r="J40" s="16" t="str">
        <f t="shared" si="0"/>
        <v>Arista Networks Inc</v>
      </c>
      <c r="K40" s="14" t="str">
        <f t="shared" si="1"/>
        <v>ANET</v>
      </c>
      <c r="L40" s="374">
        <f t="shared" si="2"/>
        <v>16987.920320000001</v>
      </c>
      <c r="M40" s="24">
        <f t="shared" si="3"/>
        <v>0</v>
      </c>
      <c r="N40" s="24">
        <f t="shared" si="4"/>
        <v>8.3729999999999999E-2</v>
      </c>
      <c r="O40" s="24">
        <f t="shared" si="5"/>
        <v>8.3729999999999999E-2</v>
      </c>
      <c r="P40" s="24">
        <f t="shared" si="6"/>
        <v>5.7002504001295382E-4</v>
      </c>
      <c r="Q40" s="375">
        <v>4.7728196600284698E-5</v>
      </c>
    </row>
    <row r="41" spans="1:17" ht="17" customHeight="1" x14ac:dyDescent="0.2">
      <c r="A41" s="16" t="s">
        <v>746</v>
      </c>
      <c r="B41" s="16" t="s">
        <v>747</v>
      </c>
      <c r="C41" s="16" t="s">
        <v>748</v>
      </c>
      <c r="D41" s="116">
        <v>29083409235.369999</v>
      </c>
      <c r="E41" s="116">
        <v>0</v>
      </c>
      <c r="F41" s="116">
        <v>10.9</v>
      </c>
      <c r="G41" s="116">
        <v>85.789240000000007</v>
      </c>
      <c r="H41" s="116">
        <v>339.01</v>
      </c>
      <c r="I41" s="298"/>
      <c r="J41" s="16" t="str">
        <f t="shared" si="0"/>
        <v>ANSYS Inc</v>
      </c>
      <c r="K41" s="14" t="str">
        <f t="shared" si="1"/>
        <v>ANSS</v>
      </c>
      <c r="L41" s="374">
        <f t="shared" si="2"/>
        <v>29083.40923537</v>
      </c>
      <c r="M41" s="24">
        <f t="shared" si="3"/>
        <v>0</v>
      </c>
      <c r="N41" s="24">
        <f t="shared" si="4"/>
        <v>0.109</v>
      </c>
      <c r="O41" s="24">
        <f t="shared" si="5"/>
        <v>0.109</v>
      </c>
      <c r="P41" s="24">
        <f t="shared" si="6"/>
        <v>9.7588587660063237E-4</v>
      </c>
      <c r="Q41" s="375">
        <v>1.06371560549469E-4</v>
      </c>
    </row>
    <row r="42" spans="1:17" ht="17" customHeight="1" x14ac:dyDescent="0.2">
      <c r="A42" s="16" t="s">
        <v>749</v>
      </c>
      <c r="B42" s="16" t="s">
        <v>750</v>
      </c>
      <c r="C42" s="16" t="s">
        <v>751</v>
      </c>
      <c r="D42" s="116">
        <v>70804098056.160004</v>
      </c>
      <c r="E42" s="116">
        <v>1.3487496447854499</v>
      </c>
      <c r="F42" s="116">
        <v>12.57</v>
      </c>
      <c r="G42" s="116">
        <v>251.50649999999999</v>
      </c>
      <c r="H42" s="116">
        <v>281.52</v>
      </c>
      <c r="I42" s="298"/>
      <c r="J42" s="16" t="str">
        <f t="shared" si="0"/>
        <v>Anthem Inc</v>
      </c>
      <c r="K42" s="14" t="str">
        <f t="shared" si="1"/>
        <v>ANTM</v>
      </c>
      <c r="L42" s="374">
        <f t="shared" si="2"/>
        <v>70804.098056160001</v>
      </c>
      <c r="M42" s="24">
        <f t="shared" si="3"/>
        <v>1.3487496447854498E-2</v>
      </c>
      <c r="N42" s="24">
        <f t="shared" si="4"/>
        <v>0.12570000000000001</v>
      </c>
      <c r="O42" s="24">
        <f t="shared" si="5"/>
        <v>0.14003518559960215</v>
      </c>
      <c r="P42" s="24">
        <f t="shared" si="6"/>
        <v>2.3758122281764805E-3</v>
      </c>
      <c r="Q42" s="375">
        <v>3.3269730632249701E-4</v>
      </c>
    </row>
    <row r="43" spans="1:17" ht="17" customHeight="1" x14ac:dyDescent="0.2">
      <c r="A43" s="16" t="s">
        <v>752</v>
      </c>
      <c r="B43" s="16" t="s">
        <v>753</v>
      </c>
      <c r="C43" s="16" t="s">
        <v>754</v>
      </c>
      <c r="D43" s="116">
        <v>46327750696.639999</v>
      </c>
      <c r="E43" s="116">
        <v>0.88504425221261096</v>
      </c>
      <c r="F43" s="116">
        <v>10</v>
      </c>
      <c r="G43" s="116">
        <v>231.65029999999999</v>
      </c>
      <c r="H43" s="116">
        <v>199.99</v>
      </c>
      <c r="I43" s="298"/>
      <c r="J43" s="16" t="str">
        <f t="shared" si="0"/>
        <v>Aon PLC</v>
      </c>
      <c r="K43" s="14" t="str">
        <f t="shared" si="1"/>
        <v>AON</v>
      </c>
      <c r="L43" s="374">
        <f t="shared" si="2"/>
        <v>46327.750696639996</v>
      </c>
      <c r="M43" s="24">
        <f t="shared" si="3"/>
        <v>8.8504425221261097E-3</v>
      </c>
      <c r="N43" s="24">
        <f t="shared" si="4"/>
        <v>0.1</v>
      </c>
      <c r="O43" s="24">
        <f t="shared" si="5"/>
        <v>0.10929296464823242</v>
      </c>
      <c r="P43" s="24">
        <f t="shared" si="6"/>
        <v>1.5545150581776665E-3</v>
      </c>
      <c r="Q43" s="375">
        <v>1.69897559298556E-4</v>
      </c>
    </row>
    <row r="44" spans="1:17" ht="17" customHeight="1" x14ac:dyDescent="0.2">
      <c r="A44" s="16" t="s">
        <v>755</v>
      </c>
      <c r="B44" s="16" t="s">
        <v>756</v>
      </c>
      <c r="C44" s="16" t="s">
        <v>757</v>
      </c>
      <c r="D44" s="116">
        <v>7904405971.04</v>
      </c>
      <c r="E44" s="116">
        <v>1.9767204410863799</v>
      </c>
      <c r="F44" s="16" t="s">
        <v>655</v>
      </c>
      <c r="G44" s="116">
        <v>135.3751</v>
      </c>
      <c r="H44" s="116">
        <v>48.97</v>
      </c>
      <c r="I44" s="298"/>
      <c r="J44" s="16" t="str">
        <f t="shared" si="0"/>
        <v>A O Smith Corp</v>
      </c>
      <c r="K44" s="14" t="str">
        <f t="shared" si="1"/>
        <v>AOS</v>
      </c>
      <c r="L44" s="374">
        <f t="shared" si="2"/>
        <v>7904.4059710399997</v>
      </c>
      <c r="M44" s="24">
        <f t="shared" si="3"/>
        <v>1.9767204410863798E-2</v>
      </c>
      <c r="N44" s="48" t="str">
        <f t="shared" si="4"/>
        <v>N/A</v>
      </c>
      <c r="O44" s="48" t="str">
        <f t="shared" si="5"/>
        <v>N/A</v>
      </c>
      <c r="P44" s="48" t="str">
        <f t="shared" si="6"/>
        <v>N/A</v>
      </c>
      <c r="Q44" s="48" t="s">
        <v>685</v>
      </c>
    </row>
    <row r="45" spans="1:17" ht="17" customHeight="1" x14ac:dyDescent="0.2">
      <c r="A45" s="16" t="s">
        <v>758</v>
      </c>
      <c r="B45" s="16" t="s">
        <v>759</v>
      </c>
      <c r="C45" s="16" t="s">
        <v>760</v>
      </c>
      <c r="D45" s="116">
        <v>5586388108.8000002</v>
      </c>
      <c r="E45" s="116">
        <v>1.8445945945945901</v>
      </c>
      <c r="F45" s="116">
        <v>-29.29</v>
      </c>
      <c r="G45" s="116">
        <v>377.45870000000002</v>
      </c>
      <c r="H45" s="116">
        <v>14.8</v>
      </c>
      <c r="I45" s="298"/>
      <c r="J45" s="16" t="str">
        <f t="shared" si="0"/>
        <v>Apache Corp</v>
      </c>
      <c r="K45" s="14" t="str">
        <f t="shared" si="1"/>
        <v>APA</v>
      </c>
      <c r="L45" s="374">
        <f t="shared" si="2"/>
        <v>5586.3881087999998</v>
      </c>
      <c r="M45" s="24">
        <f t="shared" si="3"/>
        <v>1.84459459459459E-2</v>
      </c>
      <c r="N45" s="24">
        <f t="shared" si="4"/>
        <v>-0.29289999999999999</v>
      </c>
      <c r="O45" s="24">
        <f t="shared" si="5"/>
        <v>-0.27715546283783787</v>
      </c>
      <c r="P45" s="24">
        <f t="shared" si="6"/>
        <v>1.8744973164829451E-4</v>
      </c>
      <c r="Q45" s="375">
        <v>-5.1952717133811698E-5</v>
      </c>
    </row>
    <row r="46" spans="1:17" ht="17" customHeight="1" x14ac:dyDescent="0.2">
      <c r="A46" s="16" t="s">
        <v>761</v>
      </c>
      <c r="B46" s="16" t="s">
        <v>762</v>
      </c>
      <c r="C46" s="16" t="s">
        <v>763</v>
      </c>
      <c r="D46" s="116">
        <v>64558590329.760002</v>
      </c>
      <c r="E46" s="116">
        <v>1.73783617327038</v>
      </c>
      <c r="F46" s="116">
        <v>10.212999999999999</v>
      </c>
      <c r="G46" s="116">
        <v>220.89439999999999</v>
      </c>
      <c r="H46" s="116">
        <v>292.26</v>
      </c>
      <c r="I46" s="298"/>
      <c r="J46" s="16" t="str">
        <f t="shared" si="0"/>
        <v>Air Products and Chemicals Inc</v>
      </c>
      <c r="K46" s="14" t="str">
        <f t="shared" si="1"/>
        <v>APD</v>
      </c>
      <c r="L46" s="374">
        <f t="shared" si="2"/>
        <v>64558.590329760002</v>
      </c>
      <c r="M46" s="24">
        <f t="shared" si="3"/>
        <v>1.7378361732703799E-2</v>
      </c>
      <c r="N46" s="24">
        <f t="shared" si="4"/>
        <v>0.10213</v>
      </c>
      <c r="O46" s="24">
        <f t="shared" si="5"/>
        <v>0.12039578777458432</v>
      </c>
      <c r="P46" s="24">
        <f t="shared" si="6"/>
        <v>2.1662459172578307E-3</v>
      </c>
      <c r="Q46" s="375">
        <v>2.6080688372173298E-4</v>
      </c>
    </row>
    <row r="47" spans="1:17" ht="17" customHeight="1" x14ac:dyDescent="0.2">
      <c r="A47" s="16" t="s">
        <v>764</v>
      </c>
      <c r="B47" s="16" t="s">
        <v>765</v>
      </c>
      <c r="C47" s="16" t="s">
        <v>766</v>
      </c>
      <c r="D47" s="116">
        <v>32761779557.400002</v>
      </c>
      <c r="E47" s="116">
        <v>0.91438979963570099</v>
      </c>
      <c r="F47" s="116">
        <v>8.077</v>
      </c>
      <c r="G47" s="116">
        <v>298.37689999999998</v>
      </c>
      <c r="H47" s="116">
        <v>109.8</v>
      </c>
      <c r="I47" s="298"/>
      <c r="J47" s="16" t="str">
        <f t="shared" si="0"/>
        <v>Amphenol Corp</v>
      </c>
      <c r="K47" s="14" t="str">
        <f t="shared" si="1"/>
        <v>APH</v>
      </c>
      <c r="L47" s="374">
        <f t="shared" si="2"/>
        <v>32761.779557400001</v>
      </c>
      <c r="M47" s="24">
        <f t="shared" si="3"/>
        <v>9.1438979963570106E-3</v>
      </c>
      <c r="N47" s="24">
        <f t="shared" si="4"/>
        <v>8.0769999999999995E-2</v>
      </c>
      <c r="O47" s="24">
        <f t="shared" si="5"/>
        <v>9.0283174316939885E-2</v>
      </c>
      <c r="P47" s="24">
        <f t="shared" si="6"/>
        <v>1.099312591024827E-3</v>
      </c>
      <c r="Q47" s="375">
        <v>9.9249430284301595E-5</v>
      </c>
    </row>
    <row r="48" spans="1:17" ht="17" customHeight="1" x14ac:dyDescent="0.2">
      <c r="A48" s="16" t="s">
        <v>767</v>
      </c>
      <c r="B48" s="16" t="s">
        <v>768</v>
      </c>
      <c r="C48" s="16" t="s">
        <v>769</v>
      </c>
      <c r="D48" s="116">
        <v>23254585208.880001</v>
      </c>
      <c r="E48" s="116">
        <v>0.20901068276823001</v>
      </c>
      <c r="F48" s="116">
        <v>10.94</v>
      </c>
      <c r="G48" s="116">
        <v>270.02539999999999</v>
      </c>
      <c r="H48" s="116">
        <v>86.12</v>
      </c>
      <c r="I48" s="298"/>
      <c r="J48" s="16" t="str">
        <f t="shared" si="0"/>
        <v>Aptiv PLC</v>
      </c>
      <c r="K48" s="14" t="str">
        <f t="shared" si="1"/>
        <v>APTV</v>
      </c>
      <c r="L48" s="374">
        <f t="shared" si="2"/>
        <v>23254.585208880002</v>
      </c>
      <c r="M48" s="24">
        <f t="shared" si="3"/>
        <v>2.0901068276823003E-3</v>
      </c>
      <c r="N48" s="24">
        <f t="shared" si="4"/>
        <v>0.1094</v>
      </c>
      <c r="O48" s="24">
        <f t="shared" si="5"/>
        <v>0.11160443567115652</v>
      </c>
      <c r="P48" s="24">
        <f t="shared" si="6"/>
        <v>7.8030127375688495E-4</v>
      </c>
      <c r="Q48" s="375">
        <v>8.7085083311122294E-5</v>
      </c>
    </row>
    <row r="49" spans="1:17" ht="17" customHeight="1" x14ac:dyDescent="0.2">
      <c r="A49" s="16" t="s">
        <v>770</v>
      </c>
      <c r="B49" s="16" t="s">
        <v>771</v>
      </c>
      <c r="C49" s="16" t="s">
        <v>772</v>
      </c>
      <c r="D49" s="116">
        <v>21235171801.740002</v>
      </c>
      <c r="E49" s="116">
        <v>2.5050481054757099</v>
      </c>
      <c r="F49" s="116">
        <v>4.99</v>
      </c>
      <c r="G49" s="116">
        <v>126.1146</v>
      </c>
      <c r="H49" s="116">
        <v>168.38</v>
      </c>
      <c r="I49" s="298"/>
      <c r="J49" s="16" t="str">
        <f t="shared" si="0"/>
        <v>Alexandria Real Estate Equities Inc</v>
      </c>
      <c r="K49" s="14" t="str">
        <f t="shared" si="1"/>
        <v>ARE</v>
      </c>
      <c r="L49" s="374">
        <f t="shared" si="2"/>
        <v>21235.171801740002</v>
      </c>
      <c r="M49" s="24">
        <f t="shared" si="3"/>
        <v>2.5050481054757098E-2</v>
      </c>
      <c r="N49" s="24">
        <f t="shared" si="4"/>
        <v>4.99E-2</v>
      </c>
      <c r="O49" s="24">
        <f t="shared" si="5"/>
        <v>7.5575490557073285E-2</v>
      </c>
      <c r="P49" s="24">
        <f t="shared" si="6"/>
        <v>7.1254040682766715E-4</v>
      </c>
      <c r="Q49" s="375">
        <v>5.38505907877376E-5</v>
      </c>
    </row>
    <row r="50" spans="1:17" ht="17" customHeight="1" x14ac:dyDescent="0.2">
      <c r="A50" s="16" t="s">
        <v>773</v>
      </c>
      <c r="B50" s="16" t="s">
        <v>774</v>
      </c>
      <c r="C50" s="16" t="s">
        <v>775</v>
      </c>
      <c r="D50" s="116">
        <v>12313294303.24</v>
      </c>
      <c r="E50" s="116">
        <v>2.3081546784211602</v>
      </c>
      <c r="F50" s="116">
        <v>7.3730000000000002</v>
      </c>
      <c r="G50" s="116">
        <v>123.355</v>
      </c>
      <c r="H50" s="116">
        <v>99.82</v>
      </c>
      <c r="I50" s="298"/>
      <c r="J50" s="16" t="str">
        <f t="shared" si="0"/>
        <v>Atmos Energy Corp</v>
      </c>
      <c r="K50" s="14" t="str">
        <f t="shared" si="1"/>
        <v>ATO</v>
      </c>
      <c r="L50" s="374">
        <f t="shared" si="2"/>
        <v>12313.29430324</v>
      </c>
      <c r="M50" s="24">
        <f t="shared" si="3"/>
        <v>2.3081546784211603E-2</v>
      </c>
      <c r="N50" s="24">
        <f t="shared" si="4"/>
        <v>7.3730000000000004E-2</v>
      </c>
      <c r="O50" s="24">
        <f t="shared" si="5"/>
        <v>9.7662448006411565E-2</v>
      </c>
      <c r="P50" s="24">
        <f t="shared" si="6"/>
        <v>4.1316923706265994E-4</v>
      </c>
      <c r="Q50" s="375">
        <v>4.0351119132480899E-5</v>
      </c>
    </row>
    <row r="51" spans="1:17" ht="17" customHeight="1" x14ac:dyDescent="0.2">
      <c r="A51" s="16" t="s">
        <v>776</v>
      </c>
      <c r="B51" s="16" t="s">
        <v>777</v>
      </c>
      <c r="C51" s="16" t="s">
        <v>778</v>
      </c>
      <c r="D51" s="116">
        <v>64466754284.160004</v>
      </c>
      <c r="E51" s="116">
        <v>0.47294061302682</v>
      </c>
      <c r="F51" s="116">
        <v>12.032</v>
      </c>
      <c r="G51" s="116">
        <v>771.87210000000005</v>
      </c>
      <c r="H51" s="116">
        <v>83.52</v>
      </c>
      <c r="I51" s="298"/>
      <c r="J51" s="16" t="str">
        <f t="shared" si="0"/>
        <v>Activision Blizzard Inc</v>
      </c>
      <c r="K51" s="14" t="str">
        <f t="shared" si="1"/>
        <v>ATVI</v>
      </c>
      <c r="L51" s="374">
        <f t="shared" si="2"/>
        <v>64466.754284160001</v>
      </c>
      <c r="M51" s="24">
        <f t="shared" si="3"/>
        <v>4.7294061302682001E-3</v>
      </c>
      <c r="N51" s="24">
        <f t="shared" si="4"/>
        <v>0.12032</v>
      </c>
      <c r="O51" s="24">
        <f t="shared" si="5"/>
        <v>0.12533392720306513</v>
      </c>
      <c r="P51" s="24">
        <f t="shared" si="6"/>
        <v>2.1631643837574563E-3</v>
      </c>
      <c r="Q51" s="375">
        <v>2.7111788740212002E-4</v>
      </c>
    </row>
    <row r="52" spans="1:17" ht="17" customHeight="1" x14ac:dyDescent="0.2">
      <c r="A52" s="16" t="s">
        <v>779</v>
      </c>
      <c r="B52" s="16" t="s">
        <v>780</v>
      </c>
      <c r="C52" s="16" t="s">
        <v>781</v>
      </c>
      <c r="D52" s="116">
        <v>22245926935.540001</v>
      </c>
      <c r="E52" s="116">
        <v>4.0149310388460098</v>
      </c>
      <c r="F52" s="116">
        <v>3.9750000000000001</v>
      </c>
      <c r="G52" s="116">
        <v>140.74359999999999</v>
      </c>
      <c r="H52" s="116">
        <v>158.06</v>
      </c>
      <c r="I52" s="298"/>
      <c r="J52" s="16" t="str">
        <f t="shared" si="0"/>
        <v>AvalonBay Communities Inc</v>
      </c>
      <c r="K52" s="14" t="str">
        <f t="shared" si="1"/>
        <v>AVB</v>
      </c>
      <c r="L52" s="374">
        <f t="shared" si="2"/>
        <v>22245.926935539999</v>
      </c>
      <c r="M52" s="24">
        <f t="shared" si="3"/>
        <v>4.0149310388460098E-2</v>
      </c>
      <c r="N52" s="24">
        <f t="shared" si="4"/>
        <v>3.9750000000000001E-2</v>
      </c>
      <c r="O52" s="24">
        <f t="shared" si="5"/>
        <v>8.0697277932430755E-2</v>
      </c>
      <c r="P52" s="24">
        <f t="shared" si="6"/>
        <v>7.4645602008312434E-4</v>
      </c>
      <c r="Q52" s="375">
        <v>6.0236968916984003E-5</v>
      </c>
    </row>
    <row r="53" spans="1:17" ht="17" customHeight="1" x14ac:dyDescent="0.2">
      <c r="A53" s="16" t="s">
        <v>782</v>
      </c>
      <c r="B53" s="16" t="s">
        <v>783</v>
      </c>
      <c r="C53" s="16" t="s">
        <v>784</v>
      </c>
      <c r="D53" s="116">
        <v>139618620993.45001</v>
      </c>
      <c r="E53" s="116">
        <v>3.74362667434827</v>
      </c>
      <c r="F53" s="116">
        <v>9.048</v>
      </c>
      <c r="G53" s="116">
        <v>402.18529999999998</v>
      </c>
      <c r="H53" s="116">
        <v>347.15</v>
      </c>
      <c r="I53" s="298"/>
      <c r="J53" s="16" t="str">
        <f t="shared" si="0"/>
        <v>Broadcom Inc</v>
      </c>
      <c r="K53" s="14" t="str">
        <f t="shared" si="1"/>
        <v>AVGO</v>
      </c>
      <c r="L53" s="374">
        <f t="shared" si="2"/>
        <v>139618.62099345002</v>
      </c>
      <c r="M53" s="24">
        <f t="shared" si="3"/>
        <v>3.7436266743482702E-2</v>
      </c>
      <c r="N53" s="24">
        <f t="shared" si="4"/>
        <v>9.0480000000000005E-2</v>
      </c>
      <c r="O53" s="24">
        <f t="shared" si="5"/>
        <v>0.12960988345095786</v>
      </c>
      <c r="P53" s="24">
        <f t="shared" si="6"/>
        <v>4.6848648050607754E-3</v>
      </c>
      <c r="Q53" s="375">
        <v>6.0720478136742299E-4</v>
      </c>
    </row>
    <row r="54" spans="1:17" ht="17" customHeight="1" x14ac:dyDescent="0.2">
      <c r="A54" s="16" t="s">
        <v>785</v>
      </c>
      <c r="B54" s="16" t="s">
        <v>786</v>
      </c>
      <c r="C54" s="16" t="s">
        <v>787</v>
      </c>
      <c r="D54" s="116">
        <v>9630698065.4500008</v>
      </c>
      <c r="E54" s="116">
        <v>1.99410694167606</v>
      </c>
      <c r="F54" s="116">
        <v>4.55</v>
      </c>
      <c r="G54" s="116">
        <v>83.462159999999997</v>
      </c>
      <c r="H54" s="116">
        <v>115.39</v>
      </c>
      <c r="I54" s="298"/>
      <c r="J54" s="16" t="str">
        <f t="shared" si="0"/>
        <v>Avery Dennison Corp</v>
      </c>
      <c r="K54" s="14" t="str">
        <f t="shared" si="1"/>
        <v>AVY</v>
      </c>
      <c r="L54" s="374">
        <f t="shared" si="2"/>
        <v>9630.6980654500003</v>
      </c>
      <c r="M54" s="24">
        <f t="shared" si="3"/>
        <v>1.99410694167606E-2</v>
      </c>
      <c r="N54" s="24">
        <f t="shared" si="4"/>
        <v>4.5499999999999999E-2</v>
      </c>
      <c r="O54" s="24">
        <f t="shared" si="5"/>
        <v>6.5894728745991907E-2</v>
      </c>
      <c r="P54" s="24">
        <f t="shared" si="6"/>
        <v>3.231554508557298E-4</v>
      </c>
      <c r="Q54" s="375">
        <v>2.1294240776927001E-5</v>
      </c>
    </row>
    <row r="55" spans="1:17" ht="17" customHeight="1" x14ac:dyDescent="0.2">
      <c r="A55" s="16" t="s">
        <v>788</v>
      </c>
      <c r="B55" s="16" t="s">
        <v>789</v>
      </c>
      <c r="C55" s="16" t="s">
        <v>53</v>
      </c>
      <c r="D55" s="116">
        <v>25611382971.119999</v>
      </c>
      <c r="E55" s="116">
        <v>1.5282298004811099</v>
      </c>
      <c r="F55" s="116">
        <v>8.19</v>
      </c>
      <c r="G55" s="116">
        <v>181.20410000000001</v>
      </c>
      <c r="H55" s="116">
        <v>141.34</v>
      </c>
      <c r="I55" s="298"/>
      <c r="J55" s="16" t="str">
        <f t="shared" si="0"/>
        <v>American Water Works Co Inc</v>
      </c>
      <c r="K55" s="14" t="str">
        <f t="shared" si="1"/>
        <v>AWK</v>
      </c>
      <c r="L55" s="374">
        <f t="shared" si="2"/>
        <v>25611.382971119998</v>
      </c>
      <c r="M55" s="24">
        <f t="shared" si="3"/>
        <v>1.5282298004811099E-2</v>
      </c>
      <c r="N55" s="24">
        <f t="shared" si="4"/>
        <v>8.1900000000000001E-2</v>
      </c>
      <c r="O55" s="24">
        <f t="shared" si="5"/>
        <v>9.7808108108108111E-2</v>
      </c>
      <c r="P55" s="24">
        <f t="shared" si="6"/>
        <v>8.5938298084151609E-4</v>
      </c>
      <c r="Q55" s="375">
        <v>8.4054623496415296E-5</v>
      </c>
    </row>
    <row r="56" spans="1:17" ht="17" customHeight="1" x14ac:dyDescent="0.2">
      <c r="A56" s="16" t="s">
        <v>790</v>
      </c>
      <c r="B56" s="16" t="s">
        <v>791</v>
      </c>
      <c r="C56" s="16" t="s">
        <v>792</v>
      </c>
      <c r="D56" s="116">
        <v>81796318282.389999</v>
      </c>
      <c r="E56" s="116">
        <v>1.70390786494734</v>
      </c>
      <c r="F56" s="116">
        <v>4.367</v>
      </c>
      <c r="G56" s="116">
        <v>805.16110000000003</v>
      </c>
      <c r="H56" s="116">
        <v>101.59</v>
      </c>
      <c r="I56" s="298"/>
      <c r="J56" s="16" t="str">
        <f t="shared" si="0"/>
        <v>American Express Co</v>
      </c>
      <c r="K56" s="14" t="str">
        <f t="shared" si="1"/>
        <v>AXP</v>
      </c>
      <c r="L56" s="374">
        <f t="shared" si="2"/>
        <v>81796.318282389999</v>
      </c>
      <c r="M56" s="24">
        <f t="shared" si="3"/>
        <v>1.7039078649473401E-2</v>
      </c>
      <c r="N56" s="24">
        <f t="shared" si="4"/>
        <v>4.367E-2</v>
      </c>
      <c r="O56" s="24">
        <f t="shared" si="5"/>
        <v>6.1081126931784656E-2</v>
      </c>
      <c r="P56" s="24">
        <f t="shared" si="6"/>
        <v>2.7446531843535083E-3</v>
      </c>
      <c r="Q56" s="375">
        <v>1.6764650953722399E-4</v>
      </c>
    </row>
    <row r="57" spans="1:17" ht="17" customHeight="1" x14ac:dyDescent="0.2">
      <c r="A57" s="16" t="s">
        <v>793</v>
      </c>
      <c r="B57" s="16" t="s">
        <v>794</v>
      </c>
      <c r="C57" s="16" t="s">
        <v>795</v>
      </c>
      <c r="D57" s="116">
        <v>27945055102.560001</v>
      </c>
      <c r="E57" s="116">
        <v>0</v>
      </c>
      <c r="F57" s="116">
        <v>7.75</v>
      </c>
      <c r="G57" s="116">
        <v>23.359380000000002</v>
      </c>
      <c r="H57" s="116">
        <v>1196.31</v>
      </c>
      <c r="I57" s="298"/>
      <c r="J57" s="16" t="str">
        <f t="shared" si="0"/>
        <v>AutoZone Inc</v>
      </c>
      <c r="K57" s="14" t="str">
        <f t="shared" si="1"/>
        <v>AZO</v>
      </c>
      <c r="L57" s="374">
        <f t="shared" si="2"/>
        <v>27945.05510256</v>
      </c>
      <c r="M57" s="24">
        <f t="shared" si="3"/>
        <v>0</v>
      </c>
      <c r="N57" s="24">
        <f t="shared" si="4"/>
        <v>7.7499999999999999E-2</v>
      </c>
      <c r="O57" s="24">
        <f t="shared" si="5"/>
        <v>7.7499999999999999E-2</v>
      </c>
      <c r="P57" s="24">
        <f t="shared" si="6"/>
        <v>9.376887136824623E-4</v>
      </c>
      <c r="Q57" s="375">
        <v>7.2670875310391003E-5</v>
      </c>
    </row>
    <row r="58" spans="1:17" ht="17" customHeight="1" x14ac:dyDescent="0.2">
      <c r="A58" s="16" t="s">
        <v>796</v>
      </c>
      <c r="B58" s="16" t="s">
        <v>797</v>
      </c>
      <c r="C58" s="16" t="s">
        <v>798</v>
      </c>
      <c r="D58" s="116">
        <v>96983582163.160004</v>
      </c>
      <c r="E58" s="116">
        <v>1.1936910720521501</v>
      </c>
      <c r="F58" s="16" t="s">
        <v>655</v>
      </c>
      <c r="G58" s="116">
        <v>564.44870000000003</v>
      </c>
      <c r="H58" s="116">
        <v>171.82</v>
      </c>
      <c r="I58" s="298"/>
      <c r="J58" s="16" t="str">
        <f t="shared" si="0"/>
        <v>Boeing Co/The</v>
      </c>
      <c r="K58" s="14" t="str">
        <f t="shared" si="1"/>
        <v>BA</v>
      </c>
      <c r="L58" s="374">
        <f t="shared" si="2"/>
        <v>96983.582163159997</v>
      </c>
      <c r="M58" s="24">
        <f t="shared" si="3"/>
        <v>1.19369107205215E-2</v>
      </c>
      <c r="N58" s="48" t="str">
        <f t="shared" si="4"/>
        <v>N/A</v>
      </c>
      <c r="O58" s="48" t="str">
        <f t="shared" si="5"/>
        <v>N/A</v>
      </c>
      <c r="P58" s="48" t="str">
        <f t="shared" si="6"/>
        <v>N/A</v>
      </c>
      <c r="Q58" s="48" t="s">
        <v>685</v>
      </c>
    </row>
    <row r="59" spans="1:17" ht="17" customHeight="1" x14ac:dyDescent="0.2">
      <c r="A59" s="16" t="s">
        <v>799</v>
      </c>
      <c r="B59" s="16" t="s">
        <v>800</v>
      </c>
      <c r="C59" s="16" t="s">
        <v>801</v>
      </c>
      <c r="D59" s="116">
        <v>223013876548.32001</v>
      </c>
      <c r="E59" s="116">
        <v>2.81274281274281</v>
      </c>
      <c r="F59" s="116">
        <v>12.7</v>
      </c>
      <c r="G59" s="116">
        <v>8664.098</v>
      </c>
      <c r="H59" s="116">
        <v>25.74</v>
      </c>
      <c r="I59" s="298"/>
      <c r="J59" s="16" t="str">
        <f t="shared" si="0"/>
        <v>Bank of America Corp</v>
      </c>
      <c r="K59" s="14" t="str">
        <f t="shared" si="1"/>
        <v>BAC</v>
      </c>
      <c r="L59" s="374">
        <f t="shared" si="2"/>
        <v>223013.87654832</v>
      </c>
      <c r="M59" s="24">
        <f t="shared" si="3"/>
        <v>2.8127428127428099E-2</v>
      </c>
      <c r="N59" s="24">
        <f t="shared" si="4"/>
        <v>0.127</v>
      </c>
      <c r="O59" s="24">
        <f t="shared" si="5"/>
        <v>0.15691351981351978</v>
      </c>
      <c r="P59" s="24">
        <f t="shared" si="6"/>
        <v>7.4831698941533568E-3</v>
      </c>
      <c r="Q59" s="375">
        <v>1.1742105274541699E-3</v>
      </c>
    </row>
    <row r="60" spans="1:17" ht="17" customHeight="1" x14ac:dyDescent="0.2">
      <c r="A60" s="16" t="s">
        <v>802</v>
      </c>
      <c r="B60" s="16" t="s">
        <v>803</v>
      </c>
      <c r="C60" s="16" t="s">
        <v>804</v>
      </c>
      <c r="D60" s="116">
        <v>44077596905.239998</v>
      </c>
      <c r="E60" s="116">
        <v>1.1393131962788601</v>
      </c>
      <c r="F60" s="116">
        <v>10.975</v>
      </c>
      <c r="G60" s="116">
        <v>506.23169999999999</v>
      </c>
      <c r="H60" s="116">
        <v>87.07</v>
      </c>
      <c r="I60" s="298"/>
      <c r="J60" s="16" t="str">
        <f t="shared" si="0"/>
        <v>Baxter International Inc</v>
      </c>
      <c r="K60" s="14" t="str">
        <f t="shared" si="1"/>
        <v>BAX</v>
      </c>
      <c r="L60" s="374">
        <f t="shared" si="2"/>
        <v>44077.596905239996</v>
      </c>
      <c r="M60" s="24">
        <f t="shared" si="3"/>
        <v>1.1393131962788601E-2</v>
      </c>
      <c r="N60" s="24">
        <f t="shared" si="4"/>
        <v>0.10975</v>
      </c>
      <c r="O60" s="24">
        <f t="shared" si="5"/>
        <v>0.12176833007924663</v>
      </c>
      <c r="P60" s="24">
        <f t="shared" si="6"/>
        <v>1.4790117604921919E-3</v>
      </c>
      <c r="Q60" s="375">
        <v>1.80096792242701E-4</v>
      </c>
    </row>
    <row r="61" spans="1:17" ht="17" customHeight="1" x14ac:dyDescent="0.2">
      <c r="A61" s="16" t="s">
        <v>805</v>
      </c>
      <c r="B61" s="16" t="s">
        <v>806</v>
      </c>
      <c r="C61" s="16" t="s">
        <v>807</v>
      </c>
      <c r="D61" s="116">
        <v>28707072980.130001</v>
      </c>
      <c r="E61" s="116">
        <v>1.835722658011</v>
      </c>
      <c r="F61" s="116">
        <v>8.2629999999999999</v>
      </c>
      <c r="G61" s="116">
        <v>258.83210000000003</v>
      </c>
      <c r="H61" s="116">
        <v>110.91</v>
      </c>
      <c r="I61" s="298"/>
      <c r="J61" s="16" t="str">
        <f t="shared" si="0"/>
        <v>Best Buy Co Inc</v>
      </c>
      <c r="K61" s="14" t="str">
        <f t="shared" si="1"/>
        <v>BBY</v>
      </c>
      <c r="L61" s="374">
        <f t="shared" si="2"/>
        <v>28707.07298013</v>
      </c>
      <c r="M61" s="24">
        <f t="shared" si="3"/>
        <v>1.8357226580109999E-2</v>
      </c>
      <c r="N61" s="24">
        <f t="shared" si="4"/>
        <v>8.2629999999999995E-2</v>
      </c>
      <c r="O61" s="24">
        <f t="shared" si="5"/>
        <v>0.10174565539626723</v>
      </c>
      <c r="P61" s="24">
        <f t="shared" si="6"/>
        <v>9.6325801604380196E-4</v>
      </c>
      <c r="Q61" s="375">
        <v>9.8007318158084593E-5</v>
      </c>
    </row>
    <row r="62" spans="1:17" ht="17" customHeight="1" x14ac:dyDescent="0.2">
      <c r="A62" s="16" t="s">
        <v>808</v>
      </c>
      <c r="B62" s="16" t="s">
        <v>809</v>
      </c>
      <c r="C62" s="16" t="s">
        <v>810</v>
      </c>
      <c r="D62" s="116">
        <v>70371388126.270004</v>
      </c>
      <c r="E62" s="116">
        <v>1.46311323474894</v>
      </c>
      <c r="F62" s="116">
        <v>8.7249999999999996</v>
      </c>
      <c r="G62" s="116">
        <v>289.86860000000001</v>
      </c>
      <c r="H62" s="116">
        <v>242.77</v>
      </c>
      <c r="I62" s="298"/>
      <c r="J62" s="16" t="str">
        <f t="shared" si="0"/>
        <v>Becton Dickinson and Co</v>
      </c>
      <c r="K62" s="14" t="str">
        <f t="shared" si="1"/>
        <v>BDX</v>
      </c>
      <c r="L62" s="374">
        <f t="shared" si="2"/>
        <v>70371.388126270002</v>
      </c>
      <c r="M62" s="24">
        <f t="shared" si="3"/>
        <v>1.46311323474894E-2</v>
      </c>
      <c r="N62" s="24">
        <f t="shared" si="4"/>
        <v>8.7249999999999994E-2</v>
      </c>
      <c r="O62" s="24">
        <f t="shared" si="5"/>
        <v>0.10251941549614862</v>
      </c>
      <c r="P62" s="24">
        <f t="shared" si="6"/>
        <v>2.3612927643190266E-3</v>
      </c>
      <c r="Q62" s="375">
        <v>2.42078354013273E-4</v>
      </c>
    </row>
    <row r="63" spans="1:17" ht="17" customHeight="1" x14ac:dyDescent="0.2">
      <c r="A63" s="16" t="s">
        <v>811</v>
      </c>
      <c r="B63" s="16" t="s">
        <v>812</v>
      </c>
      <c r="C63" s="16" t="s">
        <v>813</v>
      </c>
      <c r="D63" s="116">
        <v>10432210290.84</v>
      </c>
      <c r="E63" s="116">
        <v>5.0997150997151</v>
      </c>
      <c r="F63" s="116">
        <v>-2.6850000000000001</v>
      </c>
      <c r="G63" s="116">
        <v>495.35660000000001</v>
      </c>
      <c r="H63" s="116">
        <v>21.06</v>
      </c>
      <c r="I63" s="298"/>
      <c r="J63" s="16" t="str">
        <f t="shared" si="0"/>
        <v>Franklin Resources Inc</v>
      </c>
      <c r="K63" s="14" t="str">
        <f t="shared" si="1"/>
        <v>BEN</v>
      </c>
      <c r="L63" s="374">
        <f t="shared" si="2"/>
        <v>10432.210290839999</v>
      </c>
      <c r="M63" s="24">
        <f t="shared" si="3"/>
        <v>5.0997150997150999E-2</v>
      </c>
      <c r="N63" s="24">
        <f t="shared" si="4"/>
        <v>-2.6849999999999999E-2</v>
      </c>
      <c r="O63" s="24">
        <f t="shared" si="5"/>
        <v>2.3462514245014249E-2</v>
      </c>
      <c r="P63" s="24">
        <f t="shared" si="6"/>
        <v>3.5004997530266373E-4</v>
      </c>
      <c r="Q63" s="375">
        <v>8.2130525320056204E-6</v>
      </c>
    </row>
    <row r="64" spans="1:17" ht="17" customHeight="1" x14ac:dyDescent="0.2">
      <c r="A64" s="16" t="s">
        <v>814</v>
      </c>
      <c r="B64" s="16" t="s">
        <v>815</v>
      </c>
      <c r="C64" s="16" t="s">
        <v>816</v>
      </c>
      <c r="D64" s="116">
        <v>33873725937.330002</v>
      </c>
      <c r="E64" s="116">
        <v>0.97034303676370104</v>
      </c>
      <c r="F64" s="116">
        <v>7.53</v>
      </c>
      <c r="G64" s="116">
        <v>309.3143</v>
      </c>
      <c r="H64" s="116">
        <v>73.17</v>
      </c>
      <c r="I64" s="298"/>
      <c r="J64" s="16" t="str">
        <f t="shared" si="0"/>
        <v>Brown-Forman Corp</v>
      </c>
      <c r="K64" s="14" t="str">
        <f t="shared" si="1"/>
        <v>BF/B</v>
      </c>
      <c r="L64" s="374">
        <f t="shared" si="2"/>
        <v>33873.725937330004</v>
      </c>
      <c r="M64" s="24">
        <f t="shared" si="3"/>
        <v>9.7034303676370101E-3</v>
      </c>
      <c r="N64" s="24">
        <f t="shared" si="4"/>
        <v>7.5300000000000006E-2</v>
      </c>
      <c r="O64" s="24">
        <f t="shared" si="5"/>
        <v>8.5368764520978552E-2</v>
      </c>
      <c r="P64" s="24">
        <f t="shared" si="6"/>
        <v>1.1366236489867389E-3</v>
      </c>
      <c r="Q64" s="375">
        <v>9.7032156639324303E-5</v>
      </c>
    </row>
    <row r="65" spans="1:17" ht="17" customHeight="1" x14ac:dyDescent="0.2">
      <c r="A65" s="16" t="s">
        <v>817</v>
      </c>
      <c r="B65" s="16" t="s">
        <v>818</v>
      </c>
      <c r="C65" s="16" t="s">
        <v>819</v>
      </c>
      <c r="D65" s="116">
        <v>45537286798.440002</v>
      </c>
      <c r="E65" s="116">
        <v>0</v>
      </c>
      <c r="F65" s="116">
        <v>1.548</v>
      </c>
      <c r="G65" s="116">
        <v>158.3135</v>
      </c>
      <c r="H65" s="116">
        <v>287.64</v>
      </c>
      <c r="I65" s="298"/>
      <c r="J65" s="16" t="str">
        <f t="shared" si="0"/>
        <v>Biogen Inc</v>
      </c>
      <c r="K65" s="14" t="str">
        <f t="shared" si="1"/>
        <v>BIIB</v>
      </c>
      <c r="L65" s="374">
        <f t="shared" si="2"/>
        <v>45537.28679844</v>
      </c>
      <c r="M65" s="24">
        <f t="shared" si="3"/>
        <v>0</v>
      </c>
      <c r="N65" s="24">
        <f t="shared" si="4"/>
        <v>1.5480000000000001E-2</v>
      </c>
      <c r="O65" s="24">
        <f t="shared" si="5"/>
        <v>1.5480000000000001E-2</v>
      </c>
      <c r="P65" s="24">
        <f t="shared" si="6"/>
        <v>1.5279912573407995E-3</v>
      </c>
      <c r="Q65" s="375">
        <v>2.36533046636356E-5</v>
      </c>
    </row>
    <row r="66" spans="1:17" ht="17" customHeight="1" x14ac:dyDescent="0.2">
      <c r="A66" s="16" t="s">
        <v>820</v>
      </c>
      <c r="B66" s="16" t="s">
        <v>821</v>
      </c>
      <c r="C66" s="16" t="s">
        <v>822</v>
      </c>
      <c r="D66" s="116">
        <v>15150442415.92</v>
      </c>
      <c r="E66" s="116">
        <v>0</v>
      </c>
      <c r="F66" s="116">
        <v>21.75</v>
      </c>
      <c r="G66" s="116">
        <v>24.586410000000001</v>
      </c>
      <c r="H66" s="116">
        <v>508.59</v>
      </c>
      <c r="I66" s="298"/>
      <c r="J66" s="16" t="str">
        <f t="shared" si="0"/>
        <v>Bio-Rad Laboratories Inc</v>
      </c>
      <c r="K66" s="14" t="str">
        <f t="shared" si="1"/>
        <v>BIO</v>
      </c>
      <c r="L66" s="374">
        <f t="shared" si="2"/>
        <v>15150.442415920001</v>
      </c>
      <c r="M66" s="24">
        <f t="shared" si="3"/>
        <v>0</v>
      </c>
      <c r="N66" s="24">
        <f t="shared" si="4"/>
        <v>0.2175</v>
      </c>
      <c r="O66" s="24">
        <f t="shared" si="5"/>
        <v>0.2175</v>
      </c>
      <c r="P66" s="24">
        <f t="shared" si="6"/>
        <v>5.0836896934237279E-4</v>
      </c>
      <c r="Q66" s="375">
        <v>1.10570250831966E-4</v>
      </c>
    </row>
    <row r="67" spans="1:17" ht="17" customHeight="1" x14ac:dyDescent="0.2">
      <c r="A67" s="16" t="s">
        <v>823</v>
      </c>
      <c r="B67" s="16" t="s">
        <v>824</v>
      </c>
      <c r="C67" s="16" t="s">
        <v>825</v>
      </c>
      <c r="D67" s="116">
        <v>32759166183.720001</v>
      </c>
      <c r="E67" s="116">
        <v>3.3477555435370498</v>
      </c>
      <c r="F67" s="116">
        <v>4.75</v>
      </c>
      <c r="G67" s="116">
        <v>885.86170000000004</v>
      </c>
      <c r="H67" s="116">
        <v>36.979999999999997</v>
      </c>
      <c r="I67" s="298"/>
      <c r="J67" s="16" t="str">
        <f t="shared" ref="J67:J130" si="7">B67</f>
        <v>Bank of New York Mellon Corp/The</v>
      </c>
      <c r="K67" s="14" t="str">
        <f t="shared" ref="K67:K130" si="8">C67</f>
        <v>BK</v>
      </c>
      <c r="L67" s="374">
        <f t="shared" ref="L67:L130" si="9">D67/1000000</f>
        <v>32759.166183720001</v>
      </c>
      <c r="M67" s="24">
        <f t="shared" ref="M67:M130" si="10">IFERROR(E67/100,"0.00%")</f>
        <v>3.3477555435370496E-2</v>
      </c>
      <c r="N67" s="24">
        <f t="shared" ref="N67:N130" si="11">IFERROR(F67/100,"N/A")</f>
        <v>4.7500000000000001E-2</v>
      </c>
      <c r="O67" s="24">
        <f t="shared" ref="O67:O130" si="12">IFERROR(M67*(1+0.5*N67)+N67,"N/A")</f>
        <v>8.177264737696055E-2</v>
      </c>
      <c r="P67" s="24">
        <f t="shared" ref="P67:P130" si="13">IF(N67="N/A","N/A",L67/$L$504)</f>
        <v>1.0992248999826953E-3</v>
      </c>
      <c r="Q67" s="375">
        <v>8.9886530134260004E-5</v>
      </c>
    </row>
    <row r="68" spans="1:17" ht="17" customHeight="1" x14ac:dyDescent="0.2">
      <c r="A68" s="16" t="s">
        <v>826</v>
      </c>
      <c r="B68" s="16" t="s">
        <v>827</v>
      </c>
      <c r="C68" s="16" t="s">
        <v>828</v>
      </c>
      <c r="D68" s="116">
        <v>78230312093.949997</v>
      </c>
      <c r="E68" s="116">
        <v>0</v>
      </c>
      <c r="F68" s="116">
        <v>10.074999999999999</v>
      </c>
      <c r="G68" s="116">
        <v>40.948630000000001</v>
      </c>
      <c r="H68" s="116">
        <v>1910.45</v>
      </c>
      <c r="I68" s="298"/>
      <c r="J68" s="16" t="str">
        <f t="shared" si="7"/>
        <v>Booking Holdings Inc</v>
      </c>
      <c r="K68" s="14" t="str">
        <f t="shared" si="8"/>
        <v>BKNG</v>
      </c>
      <c r="L68" s="374">
        <f t="shared" si="9"/>
        <v>78230.312093949993</v>
      </c>
      <c r="M68" s="24">
        <f t="shared" si="10"/>
        <v>0</v>
      </c>
      <c r="N68" s="24">
        <f t="shared" si="11"/>
        <v>0.10074999999999999</v>
      </c>
      <c r="O68" s="24">
        <f t="shared" si="12"/>
        <v>0.10074999999999999</v>
      </c>
      <c r="P68" s="24">
        <f t="shared" si="13"/>
        <v>2.6249968178317729E-3</v>
      </c>
      <c r="Q68" s="375">
        <v>2.6446842939655202E-4</v>
      </c>
    </row>
    <row r="69" spans="1:17" ht="17" customHeight="1" x14ac:dyDescent="0.2">
      <c r="A69" s="16" t="s">
        <v>829</v>
      </c>
      <c r="B69" s="16" t="s">
        <v>830</v>
      </c>
      <c r="C69" s="16" t="s">
        <v>831</v>
      </c>
      <c r="D69" s="116">
        <v>14761993154.16</v>
      </c>
      <c r="E69" s="116">
        <v>5.0770308123249297</v>
      </c>
      <c r="F69" s="116">
        <v>21.91</v>
      </c>
      <c r="G69" s="116">
        <v>656.3252</v>
      </c>
      <c r="H69" s="116">
        <v>14.28</v>
      </c>
      <c r="I69" s="298"/>
      <c r="J69" s="16" t="str">
        <f t="shared" si="7"/>
        <v>Baker Hughes Co</v>
      </c>
      <c r="K69" s="14" t="str">
        <f t="shared" si="8"/>
        <v>BKR</v>
      </c>
      <c r="L69" s="374">
        <f t="shared" si="9"/>
        <v>14761.99315416</v>
      </c>
      <c r="M69" s="24">
        <f t="shared" si="10"/>
        <v>5.07703081232493E-2</v>
      </c>
      <c r="N69" s="24">
        <f t="shared" si="11"/>
        <v>0.21909999999999999</v>
      </c>
      <c r="O69" s="24">
        <f t="shared" si="12"/>
        <v>0.27543219537815122</v>
      </c>
      <c r="P69" s="24">
        <f t="shared" si="13"/>
        <v>4.9533466015050181E-4</v>
      </c>
      <c r="Q69" s="375">
        <v>1.3643111289214299E-4</v>
      </c>
    </row>
    <row r="70" spans="1:17" ht="17" customHeight="1" x14ac:dyDescent="0.2">
      <c r="A70" s="16" t="s">
        <v>832</v>
      </c>
      <c r="B70" s="16" t="s">
        <v>833</v>
      </c>
      <c r="C70" s="16" t="s">
        <v>834</v>
      </c>
      <c r="D70" s="116">
        <v>91178577308.949997</v>
      </c>
      <c r="E70" s="116">
        <v>2.4029350881031299</v>
      </c>
      <c r="F70" s="116">
        <v>7.1269999999999998</v>
      </c>
      <c r="G70" s="116">
        <v>152.4836</v>
      </c>
      <c r="H70" s="116">
        <v>594.19000000000005</v>
      </c>
      <c r="I70" s="298"/>
      <c r="J70" s="16" t="str">
        <f t="shared" si="7"/>
        <v>BlackRock Inc</v>
      </c>
      <c r="K70" s="14" t="str">
        <f t="shared" si="8"/>
        <v>BLK</v>
      </c>
      <c r="L70" s="374">
        <f t="shared" si="9"/>
        <v>91178.57730895</v>
      </c>
      <c r="M70" s="24">
        <f t="shared" si="10"/>
        <v>2.4029350881031298E-2</v>
      </c>
      <c r="N70" s="24">
        <f t="shared" si="11"/>
        <v>7.127E-2</v>
      </c>
      <c r="O70" s="24">
        <f t="shared" si="12"/>
        <v>9.6155636799676855E-2</v>
      </c>
      <c r="P70" s="24">
        <f t="shared" si="13"/>
        <v>3.0594723309167503E-3</v>
      </c>
      <c r="Q70" s="375">
        <v>2.9418551025029203E-4</v>
      </c>
    </row>
    <row r="71" spans="1:17" ht="17" customHeight="1" x14ac:dyDescent="0.2">
      <c r="A71" s="16" t="s">
        <v>835</v>
      </c>
      <c r="B71" s="16" t="s">
        <v>836</v>
      </c>
      <c r="C71" s="16" t="s">
        <v>837</v>
      </c>
      <c r="D71" s="116">
        <v>26246293306.560001</v>
      </c>
      <c r="E71" s="116">
        <v>0.73410476545974901</v>
      </c>
      <c r="F71" s="116">
        <v>6.0670000000000002</v>
      </c>
      <c r="G71" s="116">
        <v>326.56689999999998</v>
      </c>
      <c r="H71" s="116">
        <v>80.37</v>
      </c>
      <c r="I71" s="298"/>
      <c r="J71" s="16" t="str">
        <f t="shared" si="7"/>
        <v>Ball Corp</v>
      </c>
      <c r="K71" s="14" t="str">
        <f t="shared" si="8"/>
        <v>BLL</v>
      </c>
      <c r="L71" s="374">
        <f t="shared" si="9"/>
        <v>26246.293306560001</v>
      </c>
      <c r="M71" s="24">
        <f t="shared" si="10"/>
        <v>7.3410476545974898E-3</v>
      </c>
      <c r="N71" s="24">
        <f t="shared" si="11"/>
        <v>6.0670000000000002E-2</v>
      </c>
      <c r="O71" s="24">
        <f t="shared" si="12"/>
        <v>6.8233738335199703E-2</v>
      </c>
      <c r="P71" s="24">
        <f t="shared" si="13"/>
        <v>8.8068722424191281E-4</v>
      </c>
      <c r="Q71" s="375">
        <v>6.0092581614076101E-5</v>
      </c>
    </row>
    <row r="72" spans="1:17" ht="17" customHeight="1" x14ac:dyDescent="0.2">
      <c r="A72" s="16" t="s">
        <v>838</v>
      </c>
      <c r="B72" s="16" t="s">
        <v>839</v>
      </c>
      <c r="C72" s="16" t="s">
        <v>321</v>
      </c>
      <c r="D72" s="116">
        <v>140194734297</v>
      </c>
      <c r="E72" s="116">
        <v>2.8938906752411602</v>
      </c>
      <c r="F72" s="116">
        <v>10.65</v>
      </c>
      <c r="G72" s="116">
        <v>2253.9349999999999</v>
      </c>
      <c r="H72" s="116">
        <v>62.2</v>
      </c>
      <c r="I72" s="298"/>
      <c r="J72" s="16" t="str">
        <f t="shared" si="7"/>
        <v>Bristol-Myers Squibb Co</v>
      </c>
      <c r="K72" s="14" t="str">
        <f t="shared" si="8"/>
        <v>BMY</v>
      </c>
      <c r="L72" s="374">
        <f t="shared" si="9"/>
        <v>140194.73429699999</v>
      </c>
      <c r="M72" s="24">
        <f t="shared" si="10"/>
        <v>2.8938906752411602E-2</v>
      </c>
      <c r="N72" s="24">
        <f t="shared" si="11"/>
        <v>0.1065</v>
      </c>
      <c r="O72" s="24">
        <f t="shared" si="12"/>
        <v>0.13697990353697753</v>
      </c>
      <c r="P72" s="24">
        <f t="shared" si="13"/>
        <v>4.7041961300683128E-3</v>
      </c>
      <c r="Q72" s="375">
        <v>6.4438033211578405E-4</v>
      </c>
    </row>
    <row r="73" spans="1:17" ht="17" customHeight="1" x14ac:dyDescent="0.2">
      <c r="A73" s="16" t="s">
        <v>840</v>
      </c>
      <c r="B73" s="16" t="s">
        <v>841</v>
      </c>
      <c r="C73" s="16" t="s">
        <v>842</v>
      </c>
      <c r="D73" s="116">
        <v>15823190512.200001</v>
      </c>
      <c r="E73" s="116">
        <v>1.6266375545851499</v>
      </c>
      <c r="F73" s="116">
        <v>7.4</v>
      </c>
      <c r="G73" s="116">
        <v>115.1615</v>
      </c>
      <c r="H73" s="116">
        <v>137.4</v>
      </c>
      <c r="I73" s="298"/>
      <c r="J73" s="16" t="str">
        <f t="shared" si="7"/>
        <v>Broadridge Financial Solutions Inc</v>
      </c>
      <c r="K73" s="14" t="str">
        <f t="shared" si="8"/>
        <v>BR</v>
      </c>
      <c r="L73" s="374">
        <f t="shared" si="9"/>
        <v>15823.190512200001</v>
      </c>
      <c r="M73" s="24">
        <f t="shared" si="10"/>
        <v>1.6266375545851499E-2</v>
      </c>
      <c r="N73" s="24">
        <f t="shared" si="11"/>
        <v>7.400000000000001E-2</v>
      </c>
      <c r="O73" s="24">
        <f t="shared" si="12"/>
        <v>9.0868231441048011E-2</v>
      </c>
      <c r="P73" s="24">
        <f t="shared" si="13"/>
        <v>5.309428485033886E-4</v>
      </c>
      <c r="Q73" s="375">
        <v>4.8245837639775199E-5</v>
      </c>
    </row>
    <row r="74" spans="1:17" ht="17" customHeight="1" x14ac:dyDescent="0.2">
      <c r="A74" s="16" t="s">
        <v>843</v>
      </c>
      <c r="B74" s="16" t="s">
        <v>844</v>
      </c>
      <c r="C74" s="16" t="s">
        <v>845</v>
      </c>
      <c r="D74" s="116">
        <v>521055450590.15997</v>
      </c>
      <c r="E74" s="16" t="s">
        <v>655</v>
      </c>
      <c r="F74" s="16" t="s">
        <v>655</v>
      </c>
      <c r="G74" s="116">
        <v>1401.356</v>
      </c>
      <c r="H74" s="116">
        <v>218.04</v>
      </c>
      <c r="I74" s="298"/>
      <c r="J74" s="16" t="str">
        <f t="shared" si="7"/>
        <v>Berkshire Hathaway Inc</v>
      </c>
      <c r="K74" s="14" t="str">
        <f t="shared" si="8"/>
        <v>BRK/B</v>
      </c>
      <c r="L74" s="374">
        <f t="shared" si="9"/>
        <v>521055.45059015998</v>
      </c>
      <c r="M74" s="48" t="str">
        <f t="shared" si="10"/>
        <v>0.00%</v>
      </c>
      <c r="N74" s="48" t="str">
        <f t="shared" si="11"/>
        <v>N/A</v>
      </c>
      <c r="O74" s="48" t="str">
        <f t="shared" si="12"/>
        <v>N/A</v>
      </c>
      <c r="P74" s="48" t="str">
        <f t="shared" si="13"/>
        <v>N/A</v>
      </c>
      <c r="Q74" s="48" t="s">
        <v>685</v>
      </c>
    </row>
    <row r="75" spans="1:17" ht="17" customHeight="1" x14ac:dyDescent="0.2">
      <c r="A75" s="16" t="s">
        <v>846</v>
      </c>
      <c r="B75" s="16" t="s">
        <v>847</v>
      </c>
      <c r="C75" s="16" t="s">
        <v>848</v>
      </c>
      <c r="D75" s="116">
        <v>58686274881.360001</v>
      </c>
      <c r="E75" s="116">
        <v>0</v>
      </c>
      <c r="F75" s="116">
        <v>1.1499999999999999</v>
      </c>
      <c r="G75" s="116">
        <v>1430.675</v>
      </c>
      <c r="H75" s="116">
        <v>41.02</v>
      </c>
      <c r="I75" s="298"/>
      <c r="J75" s="16" t="str">
        <f t="shared" si="7"/>
        <v>Boston Scientific Corp</v>
      </c>
      <c r="K75" s="14" t="str">
        <f t="shared" si="8"/>
        <v>BSX</v>
      </c>
      <c r="L75" s="374">
        <f t="shared" si="9"/>
        <v>58686.274881359997</v>
      </c>
      <c r="M75" s="24">
        <f t="shared" si="10"/>
        <v>0</v>
      </c>
      <c r="N75" s="24">
        <f t="shared" si="11"/>
        <v>1.15E-2</v>
      </c>
      <c r="O75" s="24">
        <f t="shared" si="12"/>
        <v>1.15E-2</v>
      </c>
      <c r="P75" s="24">
        <f t="shared" si="13"/>
        <v>1.9692019715959229E-3</v>
      </c>
      <c r="Q75" s="375">
        <v>2.2645822673353201E-5</v>
      </c>
    </row>
    <row r="76" spans="1:17" ht="17" customHeight="1" x14ac:dyDescent="0.2">
      <c r="A76" s="16" t="s">
        <v>849</v>
      </c>
      <c r="B76" s="16" t="s">
        <v>850</v>
      </c>
      <c r="C76" s="16" t="s">
        <v>851</v>
      </c>
      <c r="D76" s="116">
        <v>8412447247.3800001</v>
      </c>
      <c r="E76" s="116">
        <v>1.6826804631682699</v>
      </c>
      <c r="F76" s="116">
        <v>7.0129999999999999</v>
      </c>
      <c r="G76" s="116">
        <v>207.2542</v>
      </c>
      <c r="H76" s="116">
        <v>40.590000000000003</v>
      </c>
      <c r="I76" s="298"/>
      <c r="J76" s="16" t="str">
        <f t="shared" si="7"/>
        <v>BorgWarner Inc</v>
      </c>
      <c r="K76" s="14" t="str">
        <f t="shared" si="8"/>
        <v>BWA</v>
      </c>
      <c r="L76" s="374">
        <f t="shared" si="9"/>
        <v>8412.4472473799997</v>
      </c>
      <c r="M76" s="24">
        <f t="shared" si="10"/>
        <v>1.68268046316827E-2</v>
      </c>
      <c r="N76" s="24">
        <f t="shared" si="11"/>
        <v>7.0129999999999998E-2</v>
      </c>
      <c r="O76" s="24">
        <f t="shared" si="12"/>
        <v>8.7546836536092645E-2</v>
      </c>
      <c r="P76" s="24">
        <f t="shared" si="13"/>
        <v>2.8227737642194499E-4</v>
      </c>
      <c r="Q76" s="375">
        <v>2.4712491331449101E-5</v>
      </c>
    </row>
    <row r="77" spans="1:17" ht="17" customHeight="1" x14ac:dyDescent="0.2">
      <c r="A77" s="16" t="s">
        <v>852</v>
      </c>
      <c r="B77" s="16" t="s">
        <v>853</v>
      </c>
      <c r="C77" s="16" t="s">
        <v>854</v>
      </c>
      <c r="D77" s="116">
        <v>13519908206</v>
      </c>
      <c r="E77" s="116">
        <v>4.5216990905951402</v>
      </c>
      <c r="F77" s="116">
        <v>4.2249999999999996</v>
      </c>
      <c r="G77" s="116">
        <v>155.63380000000001</v>
      </c>
      <c r="H77" s="116">
        <v>86.87</v>
      </c>
      <c r="I77" s="298"/>
      <c r="J77" s="16" t="str">
        <f t="shared" si="7"/>
        <v>Boston Properties Inc</v>
      </c>
      <c r="K77" s="14" t="str">
        <f t="shared" si="8"/>
        <v>BXP</v>
      </c>
      <c r="L77" s="374">
        <f t="shared" si="9"/>
        <v>13519.908206</v>
      </c>
      <c r="M77" s="24">
        <f t="shared" si="10"/>
        <v>4.5216990905951403E-2</v>
      </c>
      <c r="N77" s="24">
        <f t="shared" si="11"/>
        <v>4.2249999999999996E-2</v>
      </c>
      <c r="O77" s="24">
        <f t="shared" si="12"/>
        <v>8.8422199838839616E-2</v>
      </c>
      <c r="P77" s="24">
        <f t="shared" si="13"/>
        <v>4.5365683797230177E-4</v>
      </c>
      <c r="Q77" s="375">
        <v>4.0113335585443E-5</v>
      </c>
    </row>
    <row r="78" spans="1:17" ht="17" customHeight="1" x14ac:dyDescent="0.2">
      <c r="A78" s="16" t="s">
        <v>855</v>
      </c>
      <c r="B78" s="16" t="s">
        <v>856</v>
      </c>
      <c r="C78" s="16" t="s">
        <v>857</v>
      </c>
      <c r="D78" s="116">
        <v>106424933381.28</v>
      </c>
      <c r="E78" s="116">
        <v>4.0101721439749598</v>
      </c>
      <c r="F78" s="116">
        <v>3.17</v>
      </c>
      <c r="G78" s="116">
        <v>2081.8649999999998</v>
      </c>
      <c r="H78" s="116">
        <v>51.12</v>
      </c>
      <c r="I78" s="298"/>
      <c r="J78" s="16" t="str">
        <f t="shared" si="7"/>
        <v>Citigroup Inc</v>
      </c>
      <c r="K78" s="14" t="str">
        <f t="shared" si="8"/>
        <v>C</v>
      </c>
      <c r="L78" s="374">
        <f t="shared" si="9"/>
        <v>106424.93338128</v>
      </c>
      <c r="M78" s="24">
        <f t="shared" si="10"/>
        <v>4.0101721439749598E-2</v>
      </c>
      <c r="N78" s="24">
        <f t="shared" si="11"/>
        <v>3.1699999999999999E-2</v>
      </c>
      <c r="O78" s="24">
        <f t="shared" si="12"/>
        <v>7.2437333724569619E-2</v>
      </c>
      <c r="P78" s="24">
        <f t="shared" si="13"/>
        <v>3.5710596568797703E-3</v>
      </c>
      <c r="Q78" s="375">
        <v>2.58678040115748E-4</v>
      </c>
    </row>
    <row r="79" spans="1:17" ht="17" customHeight="1" x14ac:dyDescent="0.2">
      <c r="A79" s="16" t="s">
        <v>858</v>
      </c>
      <c r="B79" s="16" t="s">
        <v>859</v>
      </c>
      <c r="C79" s="16" t="s">
        <v>860</v>
      </c>
      <c r="D79" s="116">
        <v>18738097173.040001</v>
      </c>
      <c r="E79" s="116">
        <v>2.23149113660063</v>
      </c>
      <c r="F79" s="116">
        <v>7.9</v>
      </c>
      <c r="G79" s="116">
        <v>488.48009999999999</v>
      </c>
      <c r="H79" s="116">
        <v>38.36</v>
      </c>
      <c r="I79" s="298"/>
      <c r="J79" s="16" t="str">
        <f t="shared" si="7"/>
        <v>Conagra Brands Inc</v>
      </c>
      <c r="K79" s="14" t="str">
        <f t="shared" si="8"/>
        <v>CAG</v>
      </c>
      <c r="L79" s="374">
        <f t="shared" si="9"/>
        <v>18738.097173040002</v>
      </c>
      <c r="M79" s="24">
        <f t="shared" si="10"/>
        <v>2.2314911366006301E-2</v>
      </c>
      <c r="N79" s="24">
        <f t="shared" si="11"/>
        <v>7.9000000000000001E-2</v>
      </c>
      <c r="O79" s="24">
        <f t="shared" si="12"/>
        <v>0.10219635036496355</v>
      </c>
      <c r="P79" s="24">
        <f t="shared" si="13"/>
        <v>6.2875174769060516E-4</v>
      </c>
      <c r="Q79" s="375">
        <v>6.4256133899572598E-5</v>
      </c>
    </row>
    <row r="80" spans="1:17" ht="17" customHeight="1" x14ac:dyDescent="0.2">
      <c r="A80" s="16" t="s">
        <v>861</v>
      </c>
      <c r="B80" s="16" t="s">
        <v>862</v>
      </c>
      <c r="C80" s="16" t="s">
        <v>863</v>
      </c>
      <c r="D80" s="116">
        <v>14844461450.040001</v>
      </c>
      <c r="E80" s="116">
        <v>3.9125295508274198</v>
      </c>
      <c r="F80" s="116">
        <v>3.4550000000000001</v>
      </c>
      <c r="G80" s="116">
        <v>292.44409999999999</v>
      </c>
      <c r="H80" s="116">
        <v>50.76</v>
      </c>
      <c r="I80" s="298"/>
      <c r="J80" s="16" t="str">
        <f t="shared" si="7"/>
        <v>Cardinal Health Inc</v>
      </c>
      <c r="K80" s="14" t="str">
        <f t="shared" si="8"/>
        <v>CAH</v>
      </c>
      <c r="L80" s="374">
        <f t="shared" si="9"/>
        <v>14844.46145004</v>
      </c>
      <c r="M80" s="24">
        <f t="shared" si="10"/>
        <v>3.9125295508274198E-2</v>
      </c>
      <c r="N80" s="24">
        <f t="shared" si="11"/>
        <v>3.4549999999999997E-2</v>
      </c>
      <c r="O80" s="24">
        <f t="shared" si="12"/>
        <v>7.4351184988179636E-2</v>
      </c>
      <c r="P80" s="24">
        <f t="shared" si="13"/>
        <v>4.9810186136014329E-4</v>
      </c>
      <c r="Q80" s="375">
        <v>3.7034463636944698E-5</v>
      </c>
    </row>
    <row r="81" spans="1:17" ht="17" customHeight="1" x14ac:dyDescent="0.2">
      <c r="A81" s="16" t="s">
        <v>864</v>
      </c>
      <c r="B81" s="16" t="s">
        <v>865</v>
      </c>
      <c r="C81" s="16" t="s">
        <v>866</v>
      </c>
      <c r="D81" s="116">
        <v>25855024294.799999</v>
      </c>
      <c r="E81" s="116">
        <v>0.41206030150753797</v>
      </c>
      <c r="F81" s="116">
        <v>5.0999999999999996</v>
      </c>
      <c r="G81" s="116">
        <v>866.16499999999996</v>
      </c>
      <c r="H81" s="116">
        <v>29.85</v>
      </c>
      <c r="I81" s="298"/>
      <c r="J81" s="16" t="str">
        <f t="shared" si="7"/>
        <v>Carrier Global Corp</v>
      </c>
      <c r="K81" s="14" t="str">
        <f t="shared" si="8"/>
        <v>CARR</v>
      </c>
      <c r="L81" s="374">
        <f t="shared" si="9"/>
        <v>25855.024294799998</v>
      </c>
      <c r="M81" s="24">
        <f t="shared" si="10"/>
        <v>4.1206030150753798E-3</v>
      </c>
      <c r="N81" s="24">
        <f t="shared" si="11"/>
        <v>5.0999999999999997E-2</v>
      </c>
      <c r="O81" s="24">
        <f t="shared" si="12"/>
        <v>5.5225678391959798E-2</v>
      </c>
      <c r="P81" s="24">
        <f t="shared" si="13"/>
        <v>8.6755829910669508E-4</v>
      </c>
      <c r="Q81" s="375">
        <v>4.7911495612742099E-5</v>
      </c>
    </row>
    <row r="82" spans="1:17" ht="17" customHeight="1" x14ac:dyDescent="0.2">
      <c r="A82" s="16" t="s">
        <v>867</v>
      </c>
      <c r="B82" s="16" t="s">
        <v>868</v>
      </c>
      <c r="C82" s="16" t="s">
        <v>869</v>
      </c>
      <c r="D82" s="116">
        <v>77061800688.25</v>
      </c>
      <c r="E82" s="116">
        <v>2.9520061836835101</v>
      </c>
      <c r="F82" s="116">
        <v>5</v>
      </c>
      <c r="G82" s="116">
        <v>541.50660000000005</v>
      </c>
      <c r="H82" s="116">
        <v>142.31</v>
      </c>
      <c r="I82" s="298"/>
      <c r="J82" s="16" t="str">
        <f t="shared" si="7"/>
        <v>Caterpillar Inc</v>
      </c>
      <c r="K82" s="14" t="str">
        <f t="shared" si="8"/>
        <v>CAT</v>
      </c>
      <c r="L82" s="374">
        <f t="shared" si="9"/>
        <v>77061.800688250005</v>
      </c>
      <c r="M82" s="24">
        <f t="shared" si="10"/>
        <v>2.9520061836835101E-2</v>
      </c>
      <c r="N82" s="24">
        <f t="shared" si="11"/>
        <v>0.05</v>
      </c>
      <c r="O82" s="24">
        <f t="shared" si="12"/>
        <v>8.0258063382755984E-2</v>
      </c>
      <c r="P82" s="24">
        <f t="shared" si="13"/>
        <v>2.585787735834517E-3</v>
      </c>
      <c r="Q82" s="375">
        <v>2.0753031599696E-4</v>
      </c>
    </row>
    <row r="83" spans="1:17" ht="17" customHeight="1" x14ac:dyDescent="0.2">
      <c r="A83" s="16" t="s">
        <v>870</v>
      </c>
      <c r="B83" s="16" t="s">
        <v>871</v>
      </c>
      <c r="C83" s="16" t="s">
        <v>872</v>
      </c>
      <c r="D83" s="116">
        <v>56420736375</v>
      </c>
      <c r="E83" s="116">
        <v>2.4664000000000001</v>
      </c>
      <c r="F83" s="116">
        <v>9.3670000000000009</v>
      </c>
      <c r="G83" s="116">
        <v>451.36590000000001</v>
      </c>
      <c r="H83" s="116">
        <v>125</v>
      </c>
      <c r="I83" s="298"/>
      <c r="J83" s="16" t="str">
        <f t="shared" si="7"/>
        <v>Chubb Ltd</v>
      </c>
      <c r="K83" s="14" t="str">
        <f t="shared" si="8"/>
        <v>CB</v>
      </c>
      <c r="L83" s="374">
        <f t="shared" si="9"/>
        <v>56420.736375</v>
      </c>
      <c r="M83" s="24">
        <f t="shared" si="10"/>
        <v>2.4664000000000002E-2</v>
      </c>
      <c r="N83" s="24">
        <f t="shared" si="11"/>
        <v>9.3670000000000003E-2</v>
      </c>
      <c r="O83" s="24">
        <f t="shared" si="12"/>
        <v>0.11948913844</v>
      </c>
      <c r="P83" s="24">
        <f t="shared" si="13"/>
        <v>1.8931824439896887E-3</v>
      </c>
      <c r="Q83" s="375">
        <v>2.2621473914206201E-4</v>
      </c>
    </row>
    <row r="84" spans="1:17" ht="17" customHeight="1" x14ac:dyDescent="0.2">
      <c r="A84" s="16" t="s">
        <v>873</v>
      </c>
      <c r="B84" s="16" t="s">
        <v>874</v>
      </c>
      <c r="C84" s="16" t="s">
        <v>875</v>
      </c>
      <c r="D84" s="116">
        <v>9982886080.5699997</v>
      </c>
      <c r="E84" s="116">
        <v>1.6374332715982101</v>
      </c>
      <c r="F84" s="116">
        <v>6.4</v>
      </c>
      <c r="G84" s="116">
        <v>108.75790000000001</v>
      </c>
      <c r="H84" s="116">
        <v>91.79</v>
      </c>
      <c r="I84" s="298"/>
      <c r="J84" s="16" t="str">
        <f t="shared" si="7"/>
        <v>Cboe Global Markets Inc</v>
      </c>
      <c r="K84" s="14" t="str">
        <f t="shared" si="8"/>
        <v>CBOE</v>
      </c>
      <c r="L84" s="374">
        <f t="shared" si="9"/>
        <v>9982.8860805700006</v>
      </c>
      <c r="M84" s="24">
        <f t="shared" si="10"/>
        <v>1.6374332715982102E-2</v>
      </c>
      <c r="N84" s="24">
        <f t="shared" si="11"/>
        <v>6.4000000000000001E-2</v>
      </c>
      <c r="O84" s="24">
        <f t="shared" si="12"/>
        <v>8.0898311362893535E-2</v>
      </c>
      <c r="P84" s="24">
        <f t="shared" si="13"/>
        <v>3.3497302379162998E-4</v>
      </c>
      <c r="Q84" s="375">
        <v>2.70987519768652E-5</v>
      </c>
    </row>
    <row r="85" spans="1:17" ht="17" customHeight="1" x14ac:dyDescent="0.2">
      <c r="A85" s="16" t="s">
        <v>876</v>
      </c>
      <c r="B85" s="16" t="s">
        <v>877</v>
      </c>
      <c r="C85" s="16" t="s">
        <v>878</v>
      </c>
      <c r="D85" s="116">
        <v>15768114792.91</v>
      </c>
      <c r="E85" s="116">
        <v>0</v>
      </c>
      <c r="F85" s="116">
        <v>11</v>
      </c>
      <c r="G85" s="116">
        <v>335.27780000000001</v>
      </c>
      <c r="H85" s="116">
        <v>47.03</v>
      </c>
      <c r="I85" s="298"/>
      <c r="J85" s="16" t="str">
        <f t="shared" si="7"/>
        <v>CBRE Group Inc</v>
      </c>
      <c r="K85" s="14" t="str">
        <f t="shared" si="8"/>
        <v>CBRE</v>
      </c>
      <c r="L85" s="374">
        <f t="shared" si="9"/>
        <v>15768.114792910001</v>
      </c>
      <c r="M85" s="24">
        <f t="shared" si="10"/>
        <v>0</v>
      </c>
      <c r="N85" s="24">
        <f t="shared" si="11"/>
        <v>0.11</v>
      </c>
      <c r="O85" s="24">
        <f t="shared" si="12"/>
        <v>0.11</v>
      </c>
      <c r="P85" s="24">
        <f t="shared" si="13"/>
        <v>5.2909479774139727E-4</v>
      </c>
      <c r="Q85" s="375">
        <v>5.8200427751553801E-5</v>
      </c>
    </row>
    <row r="86" spans="1:17" ht="17" customHeight="1" x14ac:dyDescent="0.2">
      <c r="A86" s="16" t="s">
        <v>879</v>
      </c>
      <c r="B86" s="16" t="s">
        <v>880</v>
      </c>
      <c r="C86" s="16" t="s">
        <v>881</v>
      </c>
      <c r="D86" s="116">
        <v>68510847852.75</v>
      </c>
      <c r="E86" s="116">
        <v>2.9886676875957101</v>
      </c>
      <c r="F86" s="116">
        <v>17.433</v>
      </c>
      <c r="G86" s="116">
        <v>419.66829999999999</v>
      </c>
      <c r="H86" s="116">
        <v>163.25</v>
      </c>
      <c r="I86" s="298"/>
      <c r="J86" s="16" t="str">
        <f t="shared" si="7"/>
        <v>Crown Castle International Corp</v>
      </c>
      <c r="K86" s="14" t="str">
        <f t="shared" si="8"/>
        <v>CCI</v>
      </c>
      <c r="L86" s="374">
        <f t="shared" si="9"/>
        <v>68510.847852749997</v>
      </c>
      <c r="M86" s="24">
        <f t="shared" si="10"/>
        <v>2.9886676875957099E-2</v>
      </c>
      <c r="N86" s="24">
        <f t="shared" si="11"/>
        <v>0.17432999999999998</v>
      </c>
      <c r="O86" s="24">
        <f t="shared" si="12"/>
        <v>0.20682174906584988</v>
      </c>
      <c r="P86" s="24">
        <f t="shared" si="13"/>
        <v>2.2988628421224669E-3</v>
      </c>
      <c r="Q86" s="375">
        <v>4.7545483387026E-4</v>
      </c>
    </row>
    <row r="87" spans="1:17" ht="17" customHeight="1" x14ac:dyDescent="0.2">
      <c r="A87" s="16" t="s">
        <v>882</v>
      </c>
      <c r="B87" s="16" t="s">
        <v>883</v>
      </c>
      <c r="C87" s="16" t="s">
        <v>884</v>
      </c>
      <c r="D87" s="116">
        <v>13653555565.4678</v>
      </c>
      <c r="E87" s="116">
        <v>3.5861650485436898</v>
      </c>
      <c r="F87" s="116">
        <v>-13.1</v>
      </c>
      <c r="G87" s="116">
        <v>694.29420000000005</v>
      </c>
      <c r="H87" s="116">
        <v>16.48</v>
      </c>
      <c r="I87" s="298"/>
      <c r="J87" s="16" t="str">
        <f t="shared" si="7"/>
        <v>Carnival Corp</v>
      </c>
      <c r="K87" s="14" t="str">
        <f t="shared" si="8"/>
        <v>CCL</v>
      </c>
      <c r="L87" s="374">
        <f t="shared" si="9"/>
        <v>13653.555565467801</v>
      </c>
      <c r="M87" s="24">
        <f t="shared" si="10"/>
        <v>3.5861650485436901E-2</v>
      </c>
      <c r="N87" s="24">
        <f t="shared" si="11"/>
        <v>-0.13100000000000001</v>
      </c>
      <c r="O87" s="24">
        <f t="shared" si="12"/>
        <v>-9.748728762135922E-2</v>
      </c>
      <c r="P87" s="24">
        <f t="shared" si="13"/>
        <v>4.5814133872302458E-4</v>
      </c>
      <c r="Q87" s="375">
        <v>-4.4662956459326101E-5</v>
      </c>
    </row>
    <row r="88" spans="1:17" ht="17" customHeight="1" x14ac:dyDescent="0.2">
      <c r="A88" s="16" t="s">
        <v>885</v>
      </c>
      <c r="B88" s="16" t="s">
        <v>886</v>
      </c>
      <c r="C88" s="16" t="s">
        <v>887</v>
      </c>
      <c r="D88" s="116">
        <v>30921042540</v>
      </c>
      <c r="E88" s="16" t="s">
        <v>655</v>
      </c>
      <c r="F88" s="116">
        <v>10.885</v>
      </c>
      <c r="G88" s="116">
        <v>278.79399999999998</v>
      </c>
      <c r="H88" s="116">
        <v>110.91</v>
      </c>
      <c r="I88" s="298"/>
      <c r="J88" s="16" t="str">
        <f t="shared" si="7"/>
        <v>Cadence Design Systems Inc</v>
      </c>
      <c r="K88" s="14" t="str">
        <f t="shared" si="8"/>
        <v>CDNS</v>
      </c>
      <c r="L88" s="374">
        <f t="shared" si="9"/>
        <v>30921.042539999999</v>
      </c>
      <c r="M88" s="48" t="str">
        <f t="shared" si="10"/>
        <v>0.00%</v>
      </c>
      <c r="N88" s="24">
        <f t="shared" si="11"/>
        <v>0.10885</v>
      </c>
      <c r="O88" s="24">
        <f t="shared" si="12"/>
        <v>0.10885</v>
      </c>
      <c r="P88" s="24">
        <f t="shared" si="13"/>
        <v>1.0375471616943484E-3</v>
      </c>
      <c r="Q88" s="375">
        <v>1.1293700855043E-4</v>
      </c>
    </row>
    <row r="89" spans="1:17" ht="17" customHeight="1" x14ac:dyDescent="0.2">
      <c r="A89" s="16" t="s">
        <v>888</v>
      </c>
      <c r="B89" s="16" t="s">
        <v>889</v>
      </c>
      <c r="C89" s="16" t="s">
        <v>890</v>
      </c>
      <c r="D89" s="116">
        <v>16214406745.35</v>
      </c>
      <c r="E89" s="116">
        <v>1.3629564452265699</v>
      </c>
      <c r="F89" s="116">
        <v>13.1</v>
      </c>
      <c r="G89" s="116">
        <v>142.66970000000001</v>
      </c>
      <c r="H89" s="116">
        <v>113.65</v>
      </c>
      <c r="I89" s="298"/>
      <c r="J89" s="16" t="str">
        <f t="shared" si="7"/>
        <v>CDW Corp/DE</v>
      </c>
      <c r="K89" s="14" t="str">
        <f t="shared" si="8"/>
        <v>CDW</v>
      </c>
      <c r="L89" s="374">
        <f t="shared" si="9"/>
        <v>16214.406745350001</v>
      </c>
      <c r="M89" s="24">
        <f t="shared" si="10"/>
        <v>1.3629564452265699E-2</v>
      </c>
      <c r="N89" s="24">
        <f t="shared" si="11"/>
        <v>0.13100000000000001</v>
      </c>
      <c r="O89" s="24">
        <f t="shared" si="12"/>
        <v>0.1455223009238891</v>
      </c>
      <c r="P89" s="24">
        <f t="shared" si="13"/>
        <v>5.4407000266672092E-4</v>
      </c>
      <c r="Q89" s="375">
        <v>7.9174318651727805E-5</v>
      </c>
    </row>
    <row r="90" spans="1:17" ht="17" customHeight="1" x14ac:dyDescent="0.2">
      <c r="A90" s="16" t="s">
        <v>891</v>
      </c>
      <c r="B90" s="16" t="s">
        <v>892</v>
      </c>
      <c r="C90" s="16" t="s">
        <v>893</v>
      </c>
      <c r="D90" s="116">
        <v>11965100562.450001</v>
      </c>
      <c r="E90" s="116">
        <v>2.4794859120118602</v>
      </c>
      <c r="F90" s="116">
        <v>4.05</v>
      </c>
      <c r="G90" s="116">
        <v>118.2907</v>
      </c>
      <c r="H90" s="116">
        <v>101.15</v>
      </c>
      <c r="I90" s="298"/>
      <c r="J90" s="16" t="str">
        <f t="shared" si="7"/>
        <v>Celanese Corp</v>
      </c>
      <c r="K90" s="14" t="str">
        <f t="shared" si="8"/>
        <v>CE</v>
      </c>
      <c r="L90" s="374">
        <f t="shared" si="9"/>
        <v>11965.100562450001</v>
      </c>
      <c r="M90" s="24">
        <f t="shared" si="10"/>
        <v>2.4794859120118602E-2</v>
      </c>
      <c r="N90" s="24">
        <f t="shared" si="11"/>
        <v>4.0500000000000001E-2</v>
      </c>
      <c r="O90" s="24">
        <f t="shared" si="12"/>
        <v>6.5796955017301012E-2</v>
      </c>
      <c r="P90" s="24">
        <f t="shared" si="13"/>
        <v>4.014856909141412E-4</v>
      </c>
      <c r="Q90" s="375">
        <v>2.6416535945167799E-5</v>
      </c>
    </row>
    <row r="91" spans="1:17" ht="17" customHeight="1" x14ac:dyDescent="0.2">
      <c r="A91" s="16" t="s">
        <v>894</v>
      </c>
      <c r="B91" s="16" t="s">
        <v>895</v>
      </c>
      <c r="C91" s="16" t="s">
        <v>896</v>
      </c>
      <c r="D91" s="116">
        <v>22405844396.869999</v>
      </c>
      <c r="E91" s="116">
        <v>1.0331198037345</v>
      </c>
      <c r="F91" s="116">
        <v>11.763</v>
      </c>
      <c r="G91" s="116">
        <v>305.38159999999999</v>
      </c>
      <c r="H91" s="116">
        <v>73.37</v>
      </c>
      <c r="I91" s="298"/>
      <c r="J91" s="16" t="str">
        <f t="shared" si="7"/>
        <v>Cerner Corp</v>
      </c>
      <c r="K91" s="14" t="str">
        <f t="shared" si="8"/>
        <v>CERN</v>
      </c>
      <c r="L91" s="374">
        <f t="shared" si="9"/>
        <v>22405.844396869998</v>
      </c>
      <c r="M91" s="24">
        <f t="shared" si="10"/>
        <v>1.0331198037345E-2</v>
      </c>
      <c r="N91" s="24">
        <f t="shared" si="11"/>
        <v>0.11763</v>
      </c>
      <c r="O91" s="24">
        <f t="shared" si="12"/>
        <v>0.12856882744991144</v>
      </c>
      <c r="P91" s="24">
        <f t="shared" si="13"/>
        <v>7.5182200694768968E-4</v>
      </c>
      <c r="Q91" s="375">
        <v>9.6660873884303502E-5</v>
      </c>
    </row>
    <row r="92" spans="1:17" ht="17" customHeight="1" x14ac:dyDescent="0.2">
      <c r="A92" s="16" t="s">
        <v>897</v>
      </c>
      <c r="B92" s="16" t="s">
        <v>898</v>
      </c>
      <c r="C92" s="16" t="s">
        <v>899</v>
      </c>
      <c r="D92" s="116">
        <v>6978902474.8299999</v>
      </c>
      <c r="E92" s="116">
        <v>3.6775973030953102</v>
      </c>
      <c r="F92" s="116">
        <v>7.3330000000000002</v>
      </c>
      <c r="G92" s="116">
        <v>213.87989999999999</v>
      </c>
      <c r="H92" s="116">
        <v>32.630000000000003</v>
      </c>
      <c r="I92" s="298"/>
      <c r="J92" s="16" t="str">
        <f t="shared" si="7"/>
        <v>CF Industries Holdings Inc</v>
      </c>
      <c r="K92" s="14" t="str">
        <f t="shared" si="8"/>
        <v>CF</v>
      </c>
      <c r="L92" s="374">
        <f t="shared" si="9"/>
        <v>6978.9024748299998</v>
      </c>
      <c r="M92" s="24">
        <f t="shared" si="10"/>
        <v>3.6775973030953105E-2</v>
      </c>
      <c r="N92" s="24">
        <f t="shared" si="11"/>
        <v>7.3330000000000006E-2</v>
      </c>
      <c r="O92" s="24">
        <f t="shared" si="12"/>
        <v>0.111454364082133</v>
      </c>
      <c r="P92" s="24">
        <f t="shared" si="13"/>
        <v>2.3417517197664095E-4</v>
      </c>
      <c r="Q92" s="375">
        <v>2.6099844876480699E-5</v>
      </c>
    </row>
    <row r="93" spans="1:17" ht="17" customHeight="1" x14ac:dyDescent="0.2">
      <c r="A93" s="16" t="s">
        <v>900</v>
      </c>
      <c r="B93" s="16" t="s">
        <v>901</v>
      </c>
      <c r="C93" s="16" t="s">
        <v>902</v>
      </c>
      <c r="D93" s="116">
        <v>11042058236.17</v>
      </c>
      <c r="E93" s="116">
        <v>6.0030923850019304</v>
      </c>
      <c r="F93" s="116">
        <v>-14.75</v>
      </c>
      <c r="G93" s="116">
        <v>426.82870000000003</v>
      </c>
      <c r="H93" s="116">
        <v>25.87</v>
      </c>
      <c r="I93" s="298"/>
      <c r="J93" s="16" t="str">
        <f t="shared" si="7"/>
        <v>Citizens Financial Group Inc</v>
      </c>
      <c r="K93" s="14" t="str">
        <f t="shared" si="8"/>
        <v>CFG</v>
      </c>
      <c r="L93" s="374">
        <f t="shared" si="9"/>
        <v>11042.05823617</v>
      </c>
      <c r="M93" s="24">
        <f t="shared" si="10"/>
        <v>6.0030923850019305E-2</v>
      </c>
      <c r="N93" s="24">
        <f t="shared" si="11"/>
        <v>-0.14749999999999999</v>
      </c>
      <c r="O93" s="24">
        <f t="shared" si="12"/>
        <v>-9.1896356783919608E-2</v>
      </c>
      <c r="P93" s="24">
        <f t="shared" si="13"/>
        <v>3.7051325702816638E-4</v>
      </c>
      <c r="Q93" s="375">
        <v>-3.4048818461032499E-5</v>
      </c>
    </row>
    <row r="94" spans="1:17" ht="17" customHeight="1" x14ac:dyDescent="0.2">
      <c r="A94" s="16" t="s">
        <v>903</v>
      </c>
      <c r="B94" s="16" t="s">
        <v>904</v>
      </c>
      <c r="C94" s="16" t="s">
        <v>905</v>
      </c>
      <c r="D94" s="116">
        <v>23699903593.52</v>
      </c>
      <c r="E94" s="116">
        <v>1.0017739747469501</v>
      </c>
      <c r="F94" s="116">
        <v>8.7899999999999991</v>
      </c>
      <c r="G94" s="116">
        <v>247.31190000000001</v>
      </c>
      <c r="H94" s="116">
        <v>95.83</v>
      </c>
      <c r="I94" s="298"/>
      <c r="J94" s="16" t="str">
        <f t="shared" si="7"/>
        <v>Church &amp; Dwight Co Inc</v>
      </c>
      <c r="K94" s="14" t="str">
        <f t="shared" si="8"/>
        <v>CHD</v>
      </c>
      <c r="L94" s="374">
        <f t="shared" si="9"/>
        <v>23699.903593520001</v>
      </c>
      <c r="M94" s="24">
        <f t="shared" si="10"/>
        <v>1.0017739747469501E-2</v>
      </c>
      <c r="N94" s="24">
        <f t="shared" si="11"/>
        <v>8.7899999999999992E-2</v>
      </c>
      <c r="O94" s="24">
        <f t="shared" si="12"/>
        <v>9.8358019409370778E-2</v>
      </c>
      <c r="P94" s="24">
        <f t="shared" si="13"/>
        <v>7.9524381087981149E-4</v>
      </c>
      <c r="Q94" s="375">
        <v>7.8218606185698604E-5</v>
      </c>
    </row>
    <row r="95" spans="1:17" ht="17" customHeight="1" x14ac:dyDescent="0.2">
      <c r="A95" s="16" t="s">
        <v>906</v>
      </c>
      <c r="B95" s="16" t="s">
        <v>907</v>
      </c>
      <c r="C95" s="16" t="s">
        <v>908</v>
      </c>
      <c r="D95" s="116">
        <v>13253140514.9</v>
      </c>
      <c r="E95" s="116">
        <v>2.09867751780265</v>
      </c>
      <c r="F95" s="116">
        <v>8.6329999999999991</v>
      </c>
      <c r="G95" s="116">
        <v>134.82339999999999</v>
      </c>
      <c r="H95" s="116">
        <v>98.3</v>
      </c>
      <c r="I95" s="298"/>
      <c r="J95" s="16" t="str">
        <f t="shared" si="7"/>
        <v>CH Robinson Worldwide Inc</v>
      </c>
      <c r="K95" s="14" t="str">
        <f t="shared" si="8"/>
        <v>CHRW</v>
      </c>
      <c r="L95" s="374">
        <f t="shared" si="9"/>
        <v>13253.1405149</v>
      </c>
      <c r="M95" s="24">
        <f t="shared" si="10"/>
        <v>2.0986775178026499E-2</v>
      </c>
      <c r="N95" s="24">
        <f t="shared" si="11"/>
        <v>8.632999999999999E-2</v>
      </c>
      <c r="O95" s="24">
        <f t="shared" si="12"/>
        <v>0.108222669328586</v>
      </c>
      <c r="P95" s="24">
        <f t="shared" si="13"/>
        <v>4.4470552074635423E-4</v>
      </c>
      <c r="Q95" s="375">
        <v>4.8127218520329397E-5</v>
      </c>
    </row>
    <row r="96" spans="1:17" ht="17" customHeight="1" x14ac:dyDescent="0.2">
      <c r="A96" s="16" t="s">
        <v>909</v>
      </c>
      <c r="B96" s="16" t="s">
        <v>910</v>
      </c>
      <c r="C96" s="16" t="s">
        <v>911</v>
      </c>
      <c r="D96" s="116">
        <v>145629346143.67001</v>
      </c>
      <c r="E96" s="116">
        <v>1.5269407579474E-2</v>
      </c>
      <c r="F96" s="116">
        <v>40.950000000000003</v>
      </c>
      <c r="G96" s="116">
        <v>204.89920000000001</v>
      </c>
      <c r="H96" s="116">
        <v>615.61</v>
      </c>
      <c r="I96" s="298"/>
      <c r="J96" s="16" t="str">
        <f t="shared" si="7"/>
        <v>Charter Communications Inc</v>
      </c>
      <c r="K96" s="14" t="str">
        <f t="shared" si="8"/>
        <v>CHTR</v>
      </c>
      <c r="L96" s="374">
        <f t="shared" si="9"/>
        <v>145629.34614367</v>
      </c>
      <c r="M96" s="24">
        <f t="shared" si="10"/>
        <v>1.5269407579474002E-4</v>
      </c>
      <c r="N96" s="24">
        <f t="shared" si="11"/>
        <v>0.40950000000000003</v>
      </c>
      <c r="O96" s="24">
        <f t="shared" si="12"/>
        <v>0.40968395818781372</v>
      </c>
      <c r="P96" s="24">
        <f t="shared" si="13"/>
        <v>4.8865530505741031E-3</v>
      </c>
      <c r="Q96" s="375">
        <v>2.0019423956539402E-3</v>
      </c>
    </row>
    <row r="97" spans="1:17" ht="17" customHeight="1" x14ac:dyDescent="0.2">
      <c r="A97" s="16" t="s">
        <v>912</v>
      </c>
      <c r="B97" s="16" t="s">
        <v>913</v>
      </c>
      <c r="C97" s="16" t="s">
        <v>914</v>
      </c>
      <c r="D97" s="116">
        <v>65130375565.730003</v>
      </c>
      <c r="E97" s="116">
        <v>3.7774144443817999E-2</v>
      </c>
      <c r="F97" s="116">
        <v>11.06</v>
      </c>
      <c r="G97" s="116">
        <v>367.20060000000001</v>
      </c>
      <c r="H97" s="116">
        <v>177.37</v>
      </c>
      <c r="I97" s="298"/>
      <c r="J97" s="16" t="str">
        <f t="shared" si="7"/>
        <v>Cigna Corp</v>
      </c>
      <c r="K97" s="14" t="str">
        <f t="shared" si="8"/>
        <v>CI</v>
      </c>
      <c r="L97" s="374">
        <f t="shared" si="9"/>
        <v>65130.375565730006</v>
      </c>
      <c r="M97" s="24">
        <f t="shared" si="10"/>
        <v>3.7774144443818001E-4</v>
      </c>
      <c r="N97" s="24">
        <f t="shared" si="11"/>
        <v>0.1106</v>
      </c>
      <c r="O97" s="24">
        <f t="shared" si="12"/>
        <v>0.11099863054631562</v>
      </c>
      <c r="P97" s="24">
        <f t="shared" si="13"/>
        <v>2.1854320151363858E-3</v>
      </c>
      <c r="Q97" s="375">
        <v>2.4257996083221499E-4</v>
      </c>
    </row>
    <row r="98" spans="1:17" ht="17" customHeight="1" x14ac:dyDescent="0.2">
      <c r="A98" s="16" t="s">
        <v>915</v>
      </c>
      <c r="B98" s="16" t="s">
        <v>916</v>
      </c>
      <c r="C98" s="16" t="s">
        <v>917</v>
      </c>
      <c r="D98" s="116">
        <v>12773376832.049999</v>
      </c>
      <c r="E98" s="116">
        <v>2.9845107669059301</v>
      </c>
      <c r="F98" s="16" t="s">
        <v>655</v>
      </c>
      <c r="G98" s="116">
        <v>160.8535</v>
      </c>
      <c r="H98" s="116">
        <v>79.41</v>
      </c>
      <c r="I98" s="298"/>
      <c r="J98" s="16" t="str">
        <f t="shared" si="7"/>
        <v>Cincinnati Financial Corp</v>
      </c>
      <c r="K98" s="14" t="str">
        <f t="shared" si="8"/>
        <v>CINF</v>
      </c>
      <c r="L98" s="374">
        <f t="shared" si="9"/>
        <v>12773.376832049998</v>
      </c>
      <c r="M98" s="24">
        <f t="shared" si="10"/>
        <v>2.98451076690593E-2</v>
      </c>
      <c r="N98" s="48" t="str">
        <f t="shared" si="11"/>
        <v>N/A</v>
      </c>
      <c r="O98" s="48" t="str">
        <f t="shared" si="12"/>
        <v>N/A</v>
      </c>
      <c r="P98" s="48" t="str">
        <f t="shared" si="13"/>
        <v>N/A</v>
      </c>
      <c r="Q98" s="48" t="s">
        <v>685</v>
      </c>
    </row>
    <row r="99" spans="1:17" ht="17" customHeight="1" x14ac:dyDescent="0.2">
      <c r="A99" s="16" t="s">
        <v>918</v>
      </c>
      <c r="B99" s="16" t="s">
        <v>919</v>
      </c>
      <c r="C99" s="16" t="s">
        <v>920</v>
      </c>
      <c r="D99" s="116">
        <v>67957538900.879997</v>
      </c>
      <c r="E99" s="116">
        <v>2.2621751198586901</v>
      </c>
      <c r="F99" s="116">
        <v>5.99</v>
      </c>
      <c r="G99" s="116">
        <v>857.40020000000004</v>
      </c>
      <c r="H99" s="116">
        <v>79.260000000000005</v>
      </c>
      <c r="I99" s="298"/>
      <c r="J99" s="16" t="str">
        <f t="shared" si="7"/>
        <v>Colgate-Palmolive Co</v>
      </c>
      <c r="K99" s="14" t="str">
        <f t="shared" si="8"/>
        <v>CL</v>
      </c>
      <c r="L99" s="374">
        <f t="shared" si="9"/>
        <v>67957.538900879998</v>
      </c>
      <c r="M99" s="24">
        <f t="shared" si="10"/>
        <v>2.2621751198586903E-2</v>
      </c>
      <c r="N99" s="24">
        <f t="shared" si="11"/>
        <v>5.9900000000000002E-2</v>
      </c>
      <c r="O99" s="24">
        <f t="shared" si="12"/>
        <v>8.3199272646984582E-2</v>
      </c>
      <c r="P99" s="24">
        <f t="shared" si="13"/>
        <v>2.2802967109252364E-3</v>
      </c>
      <c r="Q99" s="375">
        <v>1.8971902776829101E-4</v>
      </c>
    </row>
    <row r="100" spans="1:17" ht="17" customHeight="1" x14ac:dyDescent="0.2">
      <c r="A100" s="16" t="s">
        <v>921</v>
      </c>
      <c r="B100" s="16" t="s">
        <v>922</v>
      </c>
      <c r="C100" s="16" t="s">
        <v>923</v>
      </c>
      <c r="D100" s="116">
        <v>28208728648.5</v>
      </c>
      <c r="E100" s="116">
        <v>1.9771812080536899</v>
      </c>
      <c r="F100" s="116">
        <v>5.9169999999999998</v>
      </c>
      <c r="G100" s="116">
        <v>126.2136</v>
      </c>
      <c r="H100" s="116">
        <v>223.5</v>
      </c>
      <c r="I100" s="298"/>
      <c r="J100" s="16" t="str">
        <f t="shared" si="7"/>
        <v>Clorox Co/The</v>
      </c>
      <c r="K100" s="14" t="str">
        <f t="shared" si="8"/>
        <v>CLX</v>
      </c>
      <c r="L100" s="374">
        <f t="shared" si="9"/>
        <v>28208.7286485</v>
      </c>
      <c r="M100" s="24">
        <f t="shared" si="10"/>
        <v>1.97718120805369E-2</v>
      </c>
      <c r="N100" s="24">
        <f t="shared" si="11"/>
        <v>5.917E-2</v>
      </c>
      <c r="O100" s="24">
        <f t="shared" si="12"/>
        <v>7.9526761140939581E-2</v>
      </c>
      <c r="P100" s="24">
        <f t="shared" si="13"/>
        <v>9.465362077101955E-4</v>
      </c>
      <c r="Q100" s="375">
        <v>7.5274958901819599E-5</v>
      </c>
    </row>
    <row r="101" spans="1:17" ht="17" customHeight="1" x14ac:dyDescent="0.2">
      <c r="A101" s="16" t="s">
        <v>924</v>
      </c>
      <c r="B101" s="16" t="s">
        <v>925</v>
      </c>
      <c r="C101" s="16" t="s">
        <v>926</v>
      </c>
      <c r="D101" s="116">
        <v>5496225426.4399996</v>
      </c>
      <c r="E101" s="116">
        <v>6.8783202630913198</v>
      </c>
      <c r="F101" s="116">
        <v>14.75</v>
      </c>
      <c r="G101" s="116">
        <v>139.0393</v>
      </c>
      <c r="H101" s="116">
        <v>39.53</v>
      </c>
      <c r="I101" s="298"/>
      <c r="J101" s="16" t="str">
        <f t="shared" si="7"/>
        <v>Comerica Inc</v>
      </c>
      <c r="K101" s="14" t="str">
        <f t="shared" si="8"/>
        <v>CMA</v>
      </c>
      <c r="L101" s="374">
        <f t="shared" si="9"/>
        <v>5496.2254264399999</v>
      </c>
      <c r="M101" s="24">
        <f t="shared" si="10"/>
        <v>6.8783202630913198E-2</v>
      </c>
      <c r="N101" s="24">
        <f t="shared" si="11"/>
        <v>0.14749999999999999</v>
      </c>
      <c r="O101" s="24">
        <f t="shared" si="12"/>
        <v>0.22135596382494305</v>
      </c>
      <c r="P101" s="24">
        <f t="shared" si="13"/>
        <v>1.8442434739573084E-4</v>
      </c>
      <c r="Q101" s="375">
        <v>4.0823429170568202E-5</v>
      </c>
    </row>
    <row r="102" spans="1:17" ht="17" customHeight="1" x14ac:dyDescent="0.2">
      <c r="A102" s="16" t="s">
        <v>927</v>
      </c>
      <c r="B102" s="16" t="s">
        <v>928</v>
      </c>
      <c r="C102" s="16" t="s">
        <v>929</v>
      </c>
      <c r="D102" s="116">
        <v>204696588515.04901</v>
      </c>
      <c r="E102" s="116">
        <v>2.0441865654987699</v>
      </c>
      <c r="F102" s="116">
        <v>10.545</v>
      </c>
      <c r="G102" s="116">
        <v>4558.6559999999999</v>
      </c>
      <c r="H102" s="116">
        <v>44.81</v>
      </c>
      <c r="I102" s="298"/>
      <c r="J102" s="16" t="str">
        <f t="shared" si="7"/>
        <v>Comcast Corp</v>
      </c>
      <c r="K102" s="14" t="str">
        <f t="shared" si="8"/>
        <v>CMCSA</v>
      </c>
      <c r="L102" s="374">
        <f t="shared" si="9"/>
        <v>204696.58851504902</v>
      </c>
      <c r="M102" s="24">
        <f t="shared" si="10"/>
        <v>2.04418656549877E-2</v>
      </c>
      <c r="N102" s="24">
        <f t="shared" si="11"/>
        <v>0.10545</v>
      </c>
      <c r="O102" s="24">
        <f t="shared" si="12"/>
        <v>0.12696966302164692</v>
      </c>
      <c r="P102" s="24">
        <f t="shared" si="13"/>
        <v>6.8685382825486412E-3</v>
      </c>
      <c r="Q102" s="375">
        <v>8.7209599118648405E-4</v>
      </c>
    </row>
    <row r="103" spans="1:17" ht="17" customHeight="1" x14ac:dyDescent="0.2">
      <c r="A103" s="16" t="s">
        <v>930</v>
      </c>
      <c r="B103" s="16" t="s">
        <v>931</v>
      </c>
      <c r="C103" s="16" t="s">
        <v>932</v>
      </c>
      <c r="D103" s="116">
        <v>63071713254.739998</v>
      </c>
      <c r="E103" s="116">
        <v>3.5765053732870902</v>
      </c>
      <c r="F103" s="116">
        <v>7.16</v>
      </c>
      <c r="G103" s="116">
        <v>358.62380000000002</v>
      </c>
      <c r="H103" s="116">
        <v>175.87</v>
      </c>
      <c r="I103" s="298"/>
      <c r="J103" s="16" t="str">
        <f t="shared" si="7"/>
        <v>CME Group Inc</v>
      </c>
      <c r="K103" s="14" t="str">
        <f t="shared" si="8"/>
        <v>CME</v>
      </c>
      <c r="L103" s="374">
        <f t="shared" si="9"/>
        <v>63071.713254739996</v>
      </c>
      <c r="M103" s="24">
        <f t="shared" si="10"/>
        <v>3.5765053732870901E-2</v>
      </c>
      <c r="N103" s="24">
        <f t="shared" si="11"/>
        <v>7.1599999999999997E-2</v>
      </c>
      <c r="O103" s="24">
        <f t="shared" si="12"/>
        <v>0.10864544265650768</v>
      </c>
      <c r="P103" s="24">
        <f t="shared" si="13"/>
        <v>2.1163541619271448E-3</v>
      </c>
      <c r="Q103" s="375">
        <v>2.2993223474051801E-4</v>
      </c>
    </row>
    <row r="104" spans="1:17" ht="17" customHeight="1" x14ac:dyDescent="0.2">
      <c r="A104" s="16" t="s">
        <v>933</v>
      </c>
      <c r="B104" s="16" t="s">
        <v>934</v>
      </c>
      <c r="C104" s="16" t="s">
        <v>935</v>
      </c>
      <c r="D104" s="116">
        <v>36645419685</v>
      </c>
      <c r="E104" s="116">
        <v>0</v>
      </c>
      <c r="F104" s="116">
        <v>23.184999999999999</v>
      </c>
      <c r="G104" s="116">
        <v>27.96763</v>
      </c>
      <c r="H104" s="116">
        <v>1310.28</v>
      </c>
      <c r="I104" s="298"/>
      <c r="J104" s="16" t="str">
        <f t="shared" si="7"/>
        <v>Chipotle Mexican Grill Inc</v>
      </c>
      <c r="K104" s="14" t="str">
        <f t="shared" si="8"/>
        <v>CMG</v>
      </c>
      <c r="L104" s="374">
        <f t="shared" si="9"/>
        <v>36645.419685000001</v>
      </c>
      <c r="M104" s="24">
        <f t="shared" si="10"/>
        <v>0</v>
      </c>
      <c r="N104" s="24">
        <f t="shared" si="11"/>
        <v>0.23185</v>
      </c>
      <c r="O104" s="24">
        <f t="shared" si="12"/>
        <v>0.23185</v>
      </c>
      <c r="P104" s="24">
        <f t="shared" si="13"/>
        <v>1.2296270778737448E-3</v>
      </c>
      <c r="Q104" s="375">
        <v>2.8508903800502901E-4</v>
      </c>
    </row>
    <row r="105" spans="1:17" ht="17" customHeight="1" x14ac:dyDescent="0.2">
      <c r="A105" s="16" t="s">
        <v>936</v>
      </c>
      <c r="B105" s="16" t="s">
        <v>937</v>
      </c>
      <c r="C105" s="16" t="s">
        <v>938</v>
      </c>
      <c r="D105" s="116">
        <v>30605751727.25</v>
      </c>
      <c r="E105" s="116">
        <v>2.5683956574185798</v>
      </c>
      <c r="F105" s="116">
        <v>3.92</v>
      </c>
      <c r="G105" s="116">
        <v>147.6755</v>
      </c>
      <c r="H105" s="116">
        <v>207.25</v>
      </c>
      <c r="I105" s="298"/>
      <c r="J105" s="16" t="str">
        <f t="shared" si="7"/>
        <v>Cummins Inc</v>
      </c>
      <c r="K105" s="14" t="str">
        <f t="shared" si="8"/>
        <v>CMI</v>
      </c>
      <c r="L105" s="374">
        <f t="shared" si="9"/>
        <v>30605.751727250001</v>
      </c>
      <c r="M105" s="24">
        <f t="shared" si="10"/>
        <v>2.5683956574185797E-2</v>
      </c>
      <c r="N105" s="24">
        <f t="shared" si="11"/>
        <v>3.9199999999999999E-2</v>
      </c>
      <c r="O105" s="24">
        <f t="shared" si="12"/>
        <v>6.5387362123039833E-2</v>
      </c>
      <c r="P105" s="24">
        <f t="shared" si="13"/>
        <v>1.0269676643357491E-3</v>
      </c>
      <c r="Q105" s="375">
        <v>6.7150706556574105E-5</v>
      </c>
    </row>
    <row r="106" spans="1:17" ht="17" customHeight="1" x14ac:dyDescent="0.2">
      <c r="A106" s="16" t="s">
        <v>939</v>
      </c>
      <c r="B106" s="16" t="s">
        <v>940</v>
      </c>
      <c r="C106" s="16" t="s">
        <v>488</v>
      </c>
      <c r="D106" s="116">
        <v>17317119180.060001</v>
      </c>
      <c r="E106" s="116">
        <v>2.6979666060505898</v>
      </c>
      <c r="F106" s="116">
        <v>7.0780000000000003</v>
      </c>
      <c r="G106" s="116">
        <v>286.28070000000002</v>
      </c>
      <c r="H106" s="116">
        <v>60.49</v>
      </c>
      <c r="I106" s="298"/>
      <c r="J106" s="16" t="str">
        <f t="shared" si="7"/>
        <v>CMS Energy Corp</v>
      </c>
      <c r="K106" s="14" t="str">
        <f t="shared" si="8"/>
        <v>CMS</v>
      </c>
      <c r="L106" s="374">
        <f t="shared" si="9"/>
        <v>17317.119180060003</v>
      </c>
      <c r="M106" s="24">
        <f t="shared" si="10"/>
        <v>2.6979666060505898E-2</v>
      </c>
      <c r="N106" s="24">
        <f t="shared" si="11"/>
        <v>7.078000000000001E-2</v>
      </c>
      <c r="O106" s="24">
        <f t="shared" si="12"/>
        <v>9.8714476442387206E-2</v>
      </c>
      <c r="P106" s="24">
        <f t="shared" si="13"/>
        <v>5.8107121811145821E-4</v>
      </c>
      <c r="Q106" s="375">
        <v>5.7360141071612901E-5</v>
      </c>
    </row>
    <row r="107" spans="1:17" ht="17" customHeight="1" x14ac:dyDescent="0.2">
      <c r="A107" s="16" t="s">
        <v>941</v>
      </c>
      <c r="B107" s="16" t="s">
        <v>942</v>
      </c>
      <c r="C107" s="16" t="s">
        <v>943</v>
      </c>
      <c r="D107" s="116">
        <v>35533072131.480003</v>
      </c>
      <c r="E107" s="116">
        <v>0</v>
      </c>
      <c r="F107" s="116">
        <v>13.225</v>
      </c>
      <c r="G107" s="116">
        <v>579.46950000000004</v>
      </c>
      <c r="H107" s="116">
        <v>61.32</v>
      </c>
      <c r="I107" s="298"/>
      <c r="J107" s="16" t="str">
        <f t="shared" si="7"/>
        <v>Centene Corp</v>
      </c>
      <c r="K107" s="14" t="str">
        <f t="shared" si="8"/>
        <v>CNC</v>
      </c>
      <c r="L107" s="374">
        <f t="shared" si="9"/>
        <v>35533.072131480003</v>
      </c>
      <c r="M107" s="24">
        <f t="shared" si="10"/>
        <v>0</v>
      </c>
      <c r="N107" s="24">
        <f t="shared" si="11"/>
        <v>0.13225000000000001</v>
      </c>
      <c r="O107" s="24">
        <f t="shared" si="12"/>
        <v>0.13225000000000001</v>
      </c>
      <c r="P107" s="24">
        <f t="shared" si="13"/>
        <v>1.1923025586412725E-3</v>
      </c>
      <c r="Q107" s="375">
        <v>1.5768201338030801E-4</v>
      </c>
    </row>
    <row r="108" spans="1:17" ht="17" customHeight="1" x14ac:dyDescent="0.2">
      <c r="A108" s="16" t="s">
        <v>944</v>
      </c>
      <c r="B108" s="16" t="s">
        <v>945</v>
      </c>
      <c r="C108" s="16" t="s">
        <v>489</v>
      </c>
      <c r="D108" s="116">
        <v>10934516808.18</v>
      </c>
      <c r="E108" s="116">
        <v>3.3881415047334298</v>
      </c>
      <c r="F108" s="116">
        <v>-1.2450000000000001</v>
      </c>
      <c r="G108" s="116">
        <v>544.81899999999996</v>
      </c>
      <c r="H108" s="116">
        <v>20.07</v>
      </c>
      <c r="I108" s="298"/>
      <c r="J108" s="16" t="str">
        <f t="shared" si="7"/>
        <v>CenterPoint Energy Inc</v>
      </c>
      <c r="K108" s="14" t="str">
        <f t="shared" si="8"/>
        <v>CNP</v>
      </c>
      <c r="L108" s="374">
        <f t="shared" si="9"/>
        <v>10934.51680818</v>
      </c>
      <c r="M108" s="24">
        <f t="shared" si="10"/>
        <v>3.3881415047334301E-2</v>
      </c>
      <c r="N108" s="24">
        <f t="shared" si="11"/>
        <v>-1.2450000000000001E-2</v>
      </c>
      <c r="O108" s="24">
        <f t="shared" si="12"/>
        <v>2.1220503238664638E-2</v>
      </c>
      <c r="P108" s="24">
        <f t="shared" si="13"/>
        <v>3.6690473369874627E-4</v>
      </c>
      <c r="Q108" s="375">
        <v>7.7859030897356303E-6</v>
      </c>
    </row>
    <row r="109" spans="1:17" ht="17" customHeight="1" x14ac:dyDescent="0.2">
      <c r="A109" s="16" t="s">
        <v>946</v>
      </c>
      <c r="B109" s="16" t="s">
        <v>947</v>
      </c>
      <c r="C109" s="16" t="s">
        <v>948</v>
      </c>
      <c r="D109" s="116">
        <v>31521566857.950001</v>
      </c>
      <c r="E109" s="116">
        <v>1.3863537592351201</v>
      </c>
      <c r="F109" s="116">
        <v>1.65</v>
      </c>
      <c r="G109" s="116">
        <v>456.63580000000002</v>
      </c>
      <c r="H109" s="116">
        <v>69.03</v>
      </c>
      <c r="I109" s="298"/>
      <c r="J109" s="16" t="str">
        <f t="shared" si="7"/>
        <v>Capital One Financial Corp</v>
      </c>
      <c r="K109" s="14" t="str">
        <f t="shared" si="8"/>
        <v>COF</v>
      </c>
      <c r="L109" s="374">
        <f t="shared" si="9"/>
        <v>31521.566857950002</v>
      </c>
      <c r="M109" s="24">
        <f t="shared" si="10"/>
        <v>1.38635375923512E-2</v>
      </c>
      <c r="N109" s="24">
        <f t="shared" si="11"/>
        <v>1.6500000000000001E-2</v>
      </c>
      <c r="O109" s="24">
        <f t="shared" si="12"/>
        <v>3.0477911777488098E-2</v>
      </c>
      <c r="P109" s="24">
        <f t="shared" si="13"/>
        <v>1.0576975916422211E-3</v>
      </c>
      <c r="Q109" s="375">
        <v>3.22364138853332E-5</v>
      </c>
    </row>
    <row r="110" spans="1:17" ht="17" customHeight="1" x14ac:dyDescent="0.2">
      <c r="A110" s="16" t="s">
        <v>949</v>
      </c>
      <c r="B110" s="16" t="s">
        <v>950</v>
      </c>
      <c r="C110" s="16" t="s">
        <v>951</v>
      </c>
      <c r="D110" s="116">
        <v>7561060342.5699997</v>
      </c>
      <c r="E110" s="116">
        <v>2.11386399578282</v>
      </c>
      <c r="F110" s="116">
        <v>9.0500000000000007</v>
      </c>
      <c r="G110" s="116">
        <v>398.57990000000001</v>
      </c>
      <c r="H110" s="116">
        <v>18.97</v>
      </c>
      <c r="I110" s="298"/>
      <c r="J110" s="16" t="str">
        <f t="shared" si="7"/>
        <v>Cabot Oil &amp; Gas Corp</v>
      </c>
      <c r="K110" s="14" t="str">
        <f t="shared" si="8"/>
        <v>COG</v>
      </c>
      <c r="L110" s="374">
        <f t="shared" si="9"/>
        <v>7561.0603425700001</v>
      </c>
      <c r="M110" s="24">
        <f t="shared" si="10"/>
        <v>2.1138639957828199E-2</v>
      </c>
      <c r="N110" s="24">
        <f t="shared" si="11"/>
        <v>9.0500000000000011E-2</v>
      </c>
      <c r="O110" s="24">
        <f t="shared" si="12"/>
        <v>0.11259516341591994</v>
      </c>
      <c r="P110" s="24">
        <f t="shared" si="13"/>
        <v>2.53709320689457E-4</v>
      </c>
      <c r="Q110" s="375">
        <v>2.85664424231715E-5</v>
      </c>
    </row>
    <row r="111" spans="1:17" ht="17" customHeight="1" x14ac:dyDescent="0.2">
      <c r="A111" s="16" t="s">
        <v>952</v>
      </c>
      <c r="B111" s="16" t="s">
        <v>953</v>
      </c>
      <c r="C111" s="16" t="s">
        <v>954</v>
      </c>
      <c r="D111" s="116">
        <v>16766857148.58</v>
      </c>
      <c r="E111" s="116">
        <v>2.1629874673961401E-2</v>
      </c>
      <c r="F111" s="116">
        <v>8.4499999999999993</v>
      </c>
      <c r="G111" s="116">
        <v>53.333089999999999</v>
      </c>
      <c r="H111" s="116">
        <v>314.38</v>
      </c>
      <c r="I111" s="298"/>
      <c r="J111" s="16" t="str">
        <f t="shared" si="7"/>
        <v>Cooper Cos Inc/The</v>
      </c>
      <c r="K111" s="14" t="str">
        <f t="shared" si="8"/>
        <v>COO</v>
      </c>
      <c r="L111" s="374">
        <f t="shared" si="9"/>
        <v>16766.857148579998</v>
      </c>
      <c r="M111" s="24">
        <f t="shared" si="10"/>
        <v>2.1629874673961401E-4</v>
      </c>
      <c r="N111" s="24">
        <f t="shared" si="11"/>
        <v>8.4499999999999992E-2</v>
      </c>
      <c r="O111" s="24">
        <f t="shared" si="12"/>
        <v>8.4725437368789361E-2</v>
      </c>
      <c r="P111" s="24">
        <f t="shared" si="13"/>
        <v>5.6260732549814516E-4</v>
      </c>
      <c r="Q111" s="375">
        <v>4.7667151719715299E-5</v>
      </c>
    </row>
    <row r="112" spans="1:17" ht="17" customHeight="1" x14ac:dyDescent="0.2">
      <c r="A112" s="16" t="s">
        <v>955</v>
      </c>
      <c r="B112" s="16" t="s">
        <v>956</v>
      </c>
      <c r="C112" s="16" t="s">
        <v>957</v>
      </c>
      <c r="D112" s="116">
        <v>40639533696.900002</v>
      </c>
      <c r="E112" s="116">
        <v>4.4576405384006303</v>
      </c>
      <c r="F112" s="116">
        <v>-16</v>
      </c>
      <c r="G112" s="116">
        <v>1072.566</v>
      </c>
      <c r="H112" s="116">
        <v>37.89</v>
      </c>
      <c r="I112" s="298"/>
      <c r="J112" s="16" t="str">
        <f t="shared" si="7"/>
        <v>ConocoPhillips</v>
      </c>
      <c r="K112" s="14" t="str">
        <f t="shared" si="8"/>
        <v>COP</v>
      </c>
      <c r="L112" s="374">
        <f t="shared" si="9"/>
        <v>40639.533696899998</v>
      </c>
      <c r="M112" s="24">
        <f t="shared" si="10"/>
        <v>4.4576405384006305E-2</v>
      </c>
      <c r="N112" s="24">
        <f t="shared" si="11"/>
        <v>-0.16</v>
      </c>
      <c r="O112" s="24">
        <f t="shared" si="12"/>
        <v>-0.1189897070467142</v>
      </c>
      <c r="P112" s="24">
        <f t="shared" si="13"/>
        <v>1.363648485824968E-3</v>
      </c>
      <c r="Q112" s="375">
        <v>-1.62260133843008E-4</v>
      </c>
    </row>
    <row r="113" spans="1:17" ht="17" customHeight="1" x14ac:dyDescent="0.2">
      <c r="A113" s="16" t="s">
        <v>958</v>
      </c>
      <c r="B113" s="16" t="s">
        <v>959</v>
      </c>
      <c r="C113" s="16" t="s">
        <v>960</v>
      </c>
      <c r="D113" s="116">
        <v>153500133366.26001</v>
      </c>
      <c r="E113" s="116">
        <v>0.78151067134556695</v>
      </c>
      <c r="F113" s="116">
        <v>6.87</v>
      </c>
      <c r="G113" s="116">
        <v>441.52370000000002</v>
      </c>
      <c r="H113" s="116">
        <v>347.66</v>
      </c>
      <c r="I113" s="298"/>
      <c r="J113" s="16" t="str">
        <f t="shared" si="7"/>
        <v>Costco Wholesale Corp</v>
      </c>
      <c r="K113" s="14" t="str">
        <f t="shared" si="8"/>
        <v>COST</v>
      </c>
      <c r="L113" s="374">
        <f t="shared" si="9"/>
        <v>153500.13336626001</v>
      </c>
      <c r="M113" s="24">
        <f t="shared" si="10"/>
        <v>7.81510671345567E-3</v>
      </c>
      <c r="N113" s="24">
        <f t="shared" si="11"/>
        <v>6.8699999999999997E-2</v>
      </c>
      <c r="O113" s="24">
        <f t="shared" si="12"/>
        <v>7.6783555629062875E-2</v>
      </c>
      <c r="P113" s="24">
        <f t="shared" si="13"/>
        <v>5.1506551723746316E-3</v>
      </c>
      <c r="Q113" s="375">
        <v>3.95485617954149E-4</v>
      </c>
    </row>
    <row r="114" spans="1:17" ht="17" customHeight="1" x14ac:dyDescent="0.2">
      <c r="A114" s="16" t="s">
        <v>961</v>
      </c>
      <c r="B114" s="16" t="s">
        <v>962</v>
      </c>
      <c r="C114" s="16" t="s">
        <v>963</v>
      </c>
      <c r="D114" s="116">
        <v>2738989865.4400001</v>
      </c>
      <c r="E114" s="116">
        <v>5.05586592178771</v>
      </c>
      <c r="F114" s="116">
        <v>-3.56</v>
      </c>
      <c r="G114" s="116">
        <v>765.08100000000002</v>
      </c>
      <c r="H114" s="116">
        <v>3.58</v>
      </c>
      <c r="I114" s="298"/>
      <c r="J114" s="16" t="str">
        <f t="shared" si="7"/>
        <v>Coty Inc</v>
      </c>
      <c r="K114" s="14" t="str">
        <f t="shared" si="8"/>
        <v>COTY</v>
      </c>
      <c r="L114" s="374">
        <f t="shared" si="9"/>
        <v>2738.9898654399999</v>
      </c>
      <c r="M114" s="24">
        <f t="shared" si="10"/>
        <v>5.0558659217877097E-2</v>
      </c>
      <c r="N114" s="24">
        <f t="shared" si="11"/>
        <v>-3.56E-2</v>
      </c>
      <c r="O114" s="24">
        <f t="shared" si="12"/>
        <v>1.4058715083798884E-2</v>
      </c>
      <c r="P114" s="24">
        <f t="shared" si="13"/>
        <v>9.1906059025034979E-5</v>
      </c>
      <c r="Q114" s="375">
        <v>1.29208109830777E-6</v>
      </c>
    </row>
    <row r="115" spans="1:17" ht="17" customHeight="1" x14ac:dyDescent="0.2">
      <c r="A115" s="16" t="s">
        <v>964</v>
      </c>
      <c r="B115" s="16" t="s">
        <v>965</v>
      </c>
      <c r="C115" s="16" t="s">
        <v>966</v>
      </c>
      <c r="D115" s="116">
        <v>15896870451.860001</v>
      </c>
      <c r="E115" s="116">
        <v>2.6877019578026999</v>
      </c>
      <c r="F115" s="116">
        <v>8.8930000000000007</v>
      </c>
      <c r="G115" s="116">
        <v>302.1644</v>
      </c>
      <c r="H115" s="116">
        <v>52.61</v>
      </c>
      <c r="I115" s="298"/>
      <c r="J115" s="16" t="str">
        <f t="shared" si="7"/>
        <v>Campbell Soup Co</v>
      </c>
      <c r="K115" s="14" t="str">
        <f t="shared" si="8"/>
        <v>CPB</v>
      </c>
      <c r="L115" s="374">
        <f t="shared" si="9"/>
        <v>15896.870451860001</v>
      </c>
      <c r="M115" s="24">
        <f t="shared" si="10"/>
        <v>2.6877019578027E-2</v>
      </c>
      <c r="N115" s="24">
        <f t="shared" si="11"/>
        <v>8.8930000000000009E-2</v>
      </c>
      <c r="O115" s="24">
        <f t="shared" si="12"/>
        <v>0.11700210625356398</v>
      </c>
      <c r="P115" s="24">
        <f t="shared" si="13"/>
        <v>5.3341515881340327E-4</v>
      </c>
      <c r="Q115" s="375">
        <v>6.24106970887476E-5</v>
      </c>
    </row>
    <row r="116" spans="1:17" ht="17" customHeight="1" x14ac:dyDescent="0.2">
      <c r="A116" s="16" t="s">
        <v>967</v>
      </c>
      <c r="B116" s="16" t="s">
        <v>968</v>
      </c>
      <c r="C116" s="16" t="s">
        <v>969</v>
      </c>
      <c r="D116" s="116">
        <v>24257213986.32</v>
      </c>
      <c r="E116" s="16" t="s">
        <v>655</v>
      </c>
      <c r="F116" s="16" t="s">
        <v>655</v>
      </c>
      <c r="G116" s="116">
        <v>234.7775</v>
      </c>
      <c r="H116" s="116">
        <v>103.32</v>
      </c>
      <c r="I116" s="298"/>
      <c r="J116" s="16" t="str">
        <f t="shared" si="7"/>
        <v>Copart Inc</v>
      </c>
      <c r="K116" s="14" t="str">
        <f t="shared" si="8"/>
        <v>CPRT</v>
      </c>
      <c r="L116" s="374">
        <f t="shared" si="9"/>
        <v>24257.213986319999</v>
      </c>
      <c r="M116" s="48" t="str">
        <f t="shared" si="10"/>
        <v>0.00%</v>
      </c>
      <c r="N116" s="48" t="str">
        <f t="shared" si="11"/>
        <v>N/A</v>
      </c>
      <c r="O116" s="48" t="str">
        <f t="shared" si="12"/>
        <v>N/A</v>
      </c>
      <c r="P116" s="48" t="str">
        <f t="shared" si="13"/>
        <v>N/A</v>
      </c>
      <c r="Q116" s="48" t="s">
        <v>685</v>
      </c>
    </row>
    <row r="117" spans="1:17" ht="17" customHeight="1" x14ac:dyDescent="0.2">
      <c r="A117" s="16" t="s">
        <v>970</v>
      </c>
      <c r="B117" s="16" t="s">
        <v>971</v>
      </c>
      <c r="C117" s="16" t="s">
        <v>972</v>
      </c>
      <c r="D117" s="116">
        <v>248111500000</v>
      </c>
      <c r="E117" s="116">
        <v>0</v>
      </c>
      <c r="F117" s="116">
        <v>19.079999999999998</v>
      </c>
      <c r="G117" s="116">
        <v>910</v>
      </c>
      <c r="H117" s="116">
        <v>272.64999999999998</v>
      </c>
      <c r="I117" s="298"/>
      <c r="J117" s="16" t="str">
        <f t="shared" si="7"/>
        <v>salesforce.com Inc</v>
      </c>
      <c r="K117" s="14" t="str">
        <f t="shared" si="8"/>
        <v>CRM</v>
      </c>
      <c r="L117" s="374">
        <f t="shared" si="9"/>
        <v>248111.5</v>
      </c>
      <c r="M117" s="24">
        <f t="shared" si="10"/>
        <v>0</v>
      </c>
      <c r="N117" s="24">
        <f t="shared" si="11"/>
        <v>0.19079999999999997</v>
      </c>
      <c r="O117" s="24">
        <f t="shared" si="12"/>
        <v>0.19079999999999997</v>
      </c>
      <c r="P117" s="24">
        <f t="shared" si="13"/>
        <v>8.325313814232323E-3</v>
      </c>
      <c r="Q117" s="375">
        <v>1.5884698757555301E-3</v>
      </c>
    </row>
    <row r="118" spans="1:17" ht="17" customHeight="1" x14ac:dyDescent="0.2">
      <c r="A118" s="16" t="s">
        <v>973</v>
      </c>
      <c r="B118" s="16" t="s">
        <v>974</v>
      </c>
      <c r="C118" s="16" t="s">
        <v>975</v>
      </c>
      <c r="D118" s="116">
        <v>178265345648.44</v>
      </c>
      <c r="E118" s="116">
        <v>3.5291331122690699</v>
      </c>
      <c r="F118" s="116">
        <v>4.25</v>
      </c>
      <c r="G118" s="116">
        <v>4222.2960000000003</v>
      </c>
      <c r="H118" s="116">
        <v>42.22</v>
      </c>
      <c r="I118" s="298"/>
      <c r="J118" s="16" t="str">
        <f t="shared" si="7"/>
        <v>Cisco Systems Inc</v>
      </c>
      <c r="K118" s="14" t="str">
        <f t="shared" si="8"/>
        <v>CSCO</v>
      </c>
      <c r="L118" s="374">
        <f t="shared" si="9"/>
        <v>178265.34564844001</v>
      </c>
      <c r="M118" s="24">
        <f t="shared" si="10"/>
        <v>3.52913311226907E-2</v>
      </c>
      <c r="N118" s="24">
        <f t="shared" si="11"/>
        <v>4.2500000000000003E-2</v>
      </c>
      <c r="O118" s="24">
        <f t="shared" si="12"/>
        <v>7.8541271909047888E-2</v>
      </c>
      <c r="P118" s="24">
        <f t="shared" si="13"/>
        <v>5.9816451261866443E-3</v>
      </c>
      <c r="Q118" s="375">
        <v>4.69806016319257E-4</v>
      </c>
    </row>
    <row r="119" spans="1:17" ht="17" customHeight="1" x14ac:dyDescent="0.2">
      <c r="A119" s="16" t="s">
        <v>976</v>
      </c>
      <c r="B119" s="16" t="s">
        <v>977</v>
      </c>
      <c r="C119" s="16" t="s">
        <v>978</v>
      </c>
      <c r="D119" s="116">
        <v>58495917896.540001</v>
      </c>
      <c r="E119" s="116">
        <v>1.4321213706513201</v>
      </c>
      <c r="F119" s="116">
        <v>6.21</v>
      </c>
      <c r="G119" s="116">
        <v>765.05250000000001</v>
      </c>
      <c r="H119" s="116">
        <v>76.459999999999994</v>
      </c>
      <c r="I119" s="298"/>
      <c r="J119" s="16" t="str">
        <f t="shared" si="7"/>
        <v>CSX Corp</v>
      </c>
      <c r="K119" s="14" t="str">
        <f t="shared" si="8"/>
        <v>CSX</v>
      </c>
      <c r="L119" s="374">
        <f t="shared" si="9"/>
        <v>58495.917896539999</v>
      </c>
      <c r="M119" s="24">
        <f t="shared" si="10"/>
        <v>1.4321213706513201E-2</v>
      </c>
      <c r="N119" s="24">
        <f t="shared" si="11"/>
        <v>6.2100000000000002E-2</v>
      </c>
      <c r="O119" s="24">
        <f t="shared" si="12"/>
        <v>7.6865887392100443E-2</v>
      </c>
      <c r="P119" s="24">
        <f t="shared" si="13"/>
        <v>1.9628145948102538E-3</v>
      </c>
      <c r="Q119" s="375">
        <v>1.5087348561625699E-4</v>
      </c>
    </row>
    <row r="120" spans="1:17" ht="17" customHeight="1" x14ac:dyDescent="0.2">
      <c r="A120" s="16" t="s">
        <v>979</v>
      </c>
      <c r="B120" s="16" t="s">
        <v>980</v>
      </c>
      <c r="C120" s="16" t="s">
        <v>981</v>
      </c>
      <c r="D120" s="116">
        <v>34490010758.879997</v>
      </c>
      <c r="E120" s="116">
        <v>0.80992677949825898</v>
      </c>
      <c r="F120" s="116">
        <v>9.69</v>
      </c>
      <c r="G120" s="116">
        <v>103.499</v>
      </c>
      <c r="H120" s="116">
        <v>333.24</v>
      </c>
      <c r="I120" s="298"/>
      <c r="J120" s="16" t="str">
        <f t="shared" si="7"/>
        <v>Cintas Corp</v>
      </c>
      <c r="K120" s="14" t="str">
        <f t="shared" si="8"/>
        <v>CTAS</v>
      </c>
      <c r="L120" s="374">
        <f t="shared" si="9"/>
        <v>34490.010758879995</v>
      </c>
      <c r="M120" s="24">
        <f t="shared" si="10"/>
        <v>8.0992677949825904E-3</v>
      </c>
      <c r="N120" s="24">
        <f t="shared" si="11"/>
        <v>9.69E-2</v>
      </c>
      <c r="O120" s="24">
        <f t="shared" si="12"/>
        <v>0.10539167731964949</v>
      </c>
      <c r="P120" s="24">
        <f t="shared" si="13"/>
        <v>1.1573029183408472E-3</v>
      </c>
      <c r="Q120" s="375">
        <v>1.21970095730867E-4</v>
      </c>
    </row>
    <row r="121" spans="1:17" ht="17" customHeight="1" x14ac:dyDescent="0.2">
      <c r="A121" s="16" t="s">
        <v>982</v>
      </c>
      <c r="B121" s="16" t="s">
        <v>983</v>
      </c>
      <c r="C121" s="16" t="s">
        <v>984</v>
      </c>
      <c r="D121" s="116">
        <v>11798532446.5</v>
      </c>
      <c r="E121" s="116">
        <v>9.3209302325581405</v>
      </c>
      <c r="F121" s="116">
        <v>-0.23300000000000001</v>
      </c>
      <c r="G121" s="116">
        <v>1097.538</v>
      </c>
      <c r="H121" s="116">
        <v>10.75</v>
      </c>
      <c r="I121" s="298"/>
      <c r="J121" s="16" t="str">
        <f t="shared" si="7"/>
        <v>CenturyLink Inc</v>
      </c>
      <c r="K121" s="14" t="str">
        <f t="shared" si="8"/>
        <v>CTL</v>
      </c>
      <c r="L121" s="374">
        <f t="shared" si="9"/>
        <v>11798.532446499999</v>
      </c>
      <c r="M121" s="24">
        <f t="shared" si="10"/>
        <v>9.3209302325581403E-2</v>
      </c>
      <c r="N121" s="24">
        <f t="shared" si="11"/>
        <v>-2.33E-3</v>
      </c>
      <c r="O121" s="24">
        <f t="shared" si="12"/>
        <v>9.077071348837211E-2</v>
      </c>
      <c r="P121" s="24">
        <f t="shared" si="13"/>
        <v>3.9589654314497612E-4</v>
      </c>
      <c r="Q121" s="375">
        <v>3.5935811688849699E-5</v>
      </c>
    </row>
    <row r="122" spans="1:17" ht="17" customHeight="1" x14ac:dyDescent="0.2">
      <c r="A122" s="16" t="s">
        <v>985</v>
      </c>
      <c r="B122" s="16" t="s">
        <v>986</v>
      </c>
      <c r="C122" s="16" t="s">
        <v>987</v>
      </c>
      <c r="D122" s="116">
        <v>36254216010.120003</v>
      </c>
      <c r="E122" s="116">
        <v>1.3027221058929099</v>
      </c>
      <c r="F122" s="116">
        <v>10.15</v>
      </c>
      <c r="G122" s="116">
        <v>542.24069999999995</v>
      </c>
      <c r="H122" s="116">
        <v>66.86</v>
      </c>
      <c r="I122" s="298"/>
      <c r="J122" s="16" t="str">
        <f t="shared" si="7"/>
        <v>Cognizant Technology Solutions Corp</v>
      </c>
      <c r="K122" s="14" t="str">
        <f t="shared" si="8"/>
        <v>CTSH</v>
      </c>
      <c r="L122" s="374">
        <f t="shared" si="9"/>
        <v>36254.216010120006</v>
      </c>
      <c r="M122" s="24">
        <f t="shared" si="10"/>
        <v>1.30272210589291E-2</v>
      </c>
      <c r="N122" s="24">
        <f t="shared" si="11"/>
        <v>0.10150000000000001</v>
      </c>
      <c r="O122" s="24">
        <f t="shared" si="12"/>
        <v>0.11518835252766976</v>
      </c>
      <c r="P122" s="24">
        <f t="shared" si="13"/>
        <v>1.2165003450997425E-3</v>
      </c>
      <c r="Q122" s="375">
        <v>1.40126670601381E-4</v>
      </c>
    </row>
    <row r="123" spans="1:17" ht="17" customHeight="1" x14ac:dyDescent="0.2">
      <c r="A123" s="16" t="s">
        <v>988</v>
      </c>
      <c r="B123" s="16" t="s">
        <v>989</v>
      </c>
      <c r="C123" s="16" t="s">
        <v>990</v>
      </c>
      <c r="D123" s="116">
        <v>21369246750</v>
      </c>
      <c r="E123" s="116">
        <v>1.71628721541156</v>
      </c>
      <c r="F123" s="116">
        <v>8.2170000000000005</v>
      </c>
      <c r="G123" s="116">
        <v>748.48500000000001</v>
      </c>
      <c r="H123" s="116">
        <v>28.55</v>
      </c>
      <c r="I123" s="298"/>
      <c r="J123" s="16" t="str">
        <f t="shared" si="7"/>
        <v>Corteva Inc</v>
      </c>
      <c r="K123" s="14" t="str">
        <f t="shared" si="8"/>
        <v>CTVA</v>
      </c>
      <c r="L123" s="374">
        <f t="shared" si="9"/>
        <v>21369.246749999998</v>
      </c>
      <c r="M123" s="24">
        <f t="shared" si="10"/>
        <v>1.7162872154115601E-2</v>
      </c>
      <c r="N123" s="24">
        <f t="shared" si="11"/>
        <v>8.2170000000000007E-2</v>
      </c>
      <c r="O123" s="24">
        <f t="shared" si="12"/>
        <v>0.10003800875656745</v>
      </c>
      <c r="P123" s="24">
        <f t="shared" si="13"/>
        <v>7.1703925520386666E-4</v>
      </c>
      <c r="Q123" s="375">
        <v>7.1731179290886806E-5</v>
      </c>
    </row>
    <row r="124" spans="1:17" ht="17" customHeight="1" x14ac:dyDescent="0.2">
      <c r="A124" s="16" t="s">
        <v>991</v>
      </c>
      <c r="B124" s="16" t="s">
        <v>992</v>
      </c>
      <c r="C124" s="16" t="s">
        <v>327</v>
      </c>
      <c r="D124" s="116">
        <v>17936844657.599998</v>
      </c>
      <c r="E124" s="116">
        <v>0.96418732782369199</v>
      </c>
      <c r="F124" s="116">
        <v>9.6329999999999991</v>
      </c>
      <c r="G124" s="116">
        <v>123.532</v>
      </c>
      <c r="H124" s="116">
        <v>145.19999999999999</v>
      </c>
      <c r="I124" s="298"/>
      <c r="J124" s="16" t="str">
        <f t="shared" si="7"/>
        <v>Citrix Systems Inc</v>
      </c>
      <c r="K124" s="14" t="str">
        <f t="shared" si="8"/>
        <v>CTXS</v>
      </c>
      <c r="L124" s="374">
        <f t="shared" si="9"/>
        <v>17936.844657599999</v>
      </c>
      <c r="M124" s="24">
        <f t="shared" si="10"/>
        <v>9.6418732782369201E-3</v>
      </c>
      <c r="N124" s="24">
        <f t="shared" si="11"/>
        <v>9.6329999999999985E-2</v>
      </c>
      <c r="O124" s="24">
        <f t="shared" si="12"/>
        <v>0.10643627410468319</v>
      </c>
      <c r="P124" s="24">
        <f t="shared" si="13"/>
        <v>6.0186593774031643E-4</v>
      </c>
      <c r="Q124" s="375">
        <v>6.4060367923600501E-5</v>
      </c>
    </row>
    <row r="125" spans="1:17" ht="17" customHeight="1" x14ac:dyDescent="0.2">
      <c r="A125" s="16" t="s">
        <v>993</v>
      </c>
      <c r="B125" s="16" t="s">
        <v>994</v>
      </c>
      <c r="C125" s="16" t="s">
        <v>995</v>
      </c>
      <c r="D125" s="116">
        <v>81296658314</v>
      </c>
      <c r="E125" s="116">
        <v>3.2211848036059201</v>
      </c>
      <c r="F125" s="116">
        <v>6.22</v>
      </c>
      <c r="G125" s="116">
        <v>1308.703</v>
      </c>
      <c r="H125" s="116">
        <v>62.12</v>
      </c>
      <c r="I125" s="298"/>
      <c r="J125" s="16" t="str">
        <f t="shared" si="7"/>
        <v>CVS Health Corp</v>
      </c>
      <c r="K125" s="14" t="str">
        <f t="shared" si="8"/>
        <v>CVS</v>
      </c>
      <c r="L125" s="374">
        <f t="shared" si="9"/>
        <v>81296.658314</v>
      </c>
      <c r="M125" s="24">
        <f t="shared" si="10"/>
        <v>3.2211848036059199E-2</v>
      </c>
      <c r="N125" s="24">
        <f t="shared" si="11"/>
        <v>6.2199999999999998E-2</v>
      </c>
      <c r="O125" s="24">
        <f t="shared" si="12"/>
        <v>9.5413636509980637E-2</v>
      </c>
      <c r="P125" s="24">
        <f t="shared" si="13"/>
        <v>2.7278872301867074E-3</v>
      </c>
      <c r="Q125" s="375">
        <v>2.6027764062125299E-4</v>
      </c>
    </row>
    <row r="126" spans="1:17" ht="17" customHeight="1" x14ac:dyDescent="0.2">
      <c r="A126" s="16" t="s">
        <v>996</v>
      </c>
      <c r="B126" s="16" t="s">
        <v>997</v>
      </c>
      <c r="C126" s="16" t="s">
        <v>998</v>
      </c>
      <c r="D126" s="116">
        <v>156721515663.79001</v>
      </c>
      <c r="E126" s="116">
        <v>6.1527463362325703</v>
      </c>
      <c r="F126" s="16" t="s">
        <v>655</v>
      </c>
      <c r="G126" s="116">
        <v>1867.288</v>
      </c>
      <c r="H126" s="116">
        <v>83.93</v>
      </c>
      <c r="I126" s="298"/>
      <c r="J126" s="16" t="str">
        <f t="shared" si="7"/>
        <v>Chevron Corp</v>
      </c>
      <c r="K126" s="14" t="str">
        <f t="shared" si="8"/>
        <v>CVX</v>
      </c>
      <c r="L126" s="374">
        <f t="shared" si="9"/>
        <v>156721.51566379002</v>
      </c>
      <c r="M126" s="24">
        <f t="shared" si="10"/>
        <v>6.1527463362325702E-2</v>
      </c>
      <c r="N126" s="48" t="str">
        <f t="shared" si="11"/>
        <v>N/A</v>
      </c>
      <c r="O126" s="48" t="str">
        <f t="shared" si="12"/>
        <v>N/A</v>
      </c>
      <c r="P126" s="48" t="str">
        <f t="shared" si="13"/>
        <v>N/A</v>
      </c>
      <c r="Q126" s="48" t="s">
        <v>685</v>
      </c>
    </row>
    <row r="127" spans="1:17" ht="17" customHeight="1" x14ac:dyDescent="0.2">
      <c r="A127" s="16" t="s">
        <v>999</v>
      </c>
      <c r="B127" s="16" t="s">
        <v>1000</v>
      </c>
      <c r="C127" s="16" t="s">
        <v>1001</v>
      </c>
      <c r="D127" s="116">
        <v>10224847481.219999</v>
      </c>
      <c r="E127" s="116">
        <v>1.54290111581377</v>
      </c>
      <c r="F127" s="116">
        <v>14.2</v>
      </c>
      <c r="G127" s="116">
        <v>196.7073</v>
      </c>
      <c r="H127" s="116">
        <v>51.98</v>
      </c>
      <c r="I127" s="298"/>
      <c r="J127" s="16" t="str">
        <f t="shared" si="7"/>
        <v>Concho Resources Inc</v>
      </c>
      <c r="K127" s="14" t="str">
        <f t="shared" si="8"/>
        <v>CXO</v>
      </c>
      <c r="L127" s="374">
        <f t="shared" si="9"/>
        <v>10224.84748122</v>
      </c>
      <c r="M127" s="24">
        <f t="shared" si="10"/>
        <v>1.54290111581377E-2</v>
      </c>
      <c r="N127" s="24">
        <f t="shared" si="11"/>
        <v>0.14199999999999999</v>
      </c>
      <c r="O127" s="24">
        <f t="shared" si="12"/>
        <v>0.15852447095036545</v>
      </c>
      <c r="P127" s="24">
        <f t="shared" si="13"/>
        <v>3.4309197269703117E-4</v>
      </c>
      <c r="Q127" s="375">
        <v>5.4388473459114099E-5</v>
      </c>
    </row>
    <row r="128" spans="1:17" ht="17" customHeight="1" x14ac:dyDescent="0.2">
      <c r="A128" s="16" t="s">
        <v>1002</v>
      </c>
      <c r="B128" s="16" t="s">
        <v>1003</v>
      </c>
      <c r="C128" s="16" t="s">
        <v>491</v>
      </c>
      <c r="D128" s="116">
        <v>65900256387.760002</v>
      </c>
      <c r="E128" s="116">
        <v>4.3982661907190197</v>
      </c>
      <c r="F128" s="116">
        <v>1.68</v>
      </c>
      <c r="G128" s="116">
        <v>840.13589999999999</v>
      </c>
      <c r="H128" s="116">
        <v>78.44</v>
      </c>
      <c r="I128" s="298"/>
      <c r="J128" s="16" t="str">
        <f t="shared" si="7"/>
        <v>Dominion Energy Inc</v>
      </c>
      <c r="K128" s="14" t="str">
        <f t="shared" si="8"/>
        <v>D</v>
      </c>
      <c r="L128" s="374">
        <f t="shared" si="9"/>
        <v>65900.256387760004</v>
      </c>
      <c r="M128" s="24">
        <f t="shared" si="10"/>
        <v>4.3982661907190197E-2</v>
      </c>
      <c r="N128" s="24">
        <f t="shared" si="11"/>
        <v>1.6799999999999999E-2</v>
      </c>
      <c r="O128" s="24">
        <f t="shared" si="12"/>
        <v>6.1152116267210593E-2</v>
      </c>
      <c r="P128" s="24">
        <f t="shared" si="13"/>
        <v>2.211265156457763E-3</v>
      </c>
      <c r="Q128" s="375">
        <v>1.35223543945337E-4</v>
      </c>
    </row>
    <row r="129" spans="1:17" ht="17" customHeight="1" x14ac:dyDescent="0.2">
      <c r="A129" s="16" t="s">
        <v>1004</v>
      </c>
      <c r="B129" s="16" t="s">
        <v>1005</v>
      </c>
      <c r="C129" s="16" t="s">
        <v>1006</v>
      </c>
      <c r="D129" s="116">
        <v>19677880614.099998</v>
      </c>
      <c r="E129" s="116">
        <v>1.29659643435981</v>
      </c>
      <c r="F129" s="116">
        <v>-7.67</v>
      </c>
      <c r="G129" s="116">
        <v>637.85670000000005</v>
      </c>
      <c r="H129" s="116">
        <v>30.85</v>
      </c>
      <c r="I129" s="298"/>
      <c r="J129" s="16" t="str">
        <f t="shared" si="7"/>
        <v>Delta Air Lines Inc</v>
      </c>
      <c r="K129" s="14" t="str">
        <f t="shared" si="8"/>
        <v>DAL</v>
      </c>
      <c r="L129" s="374">
        <f t="shared" si="9"/>
        <v>19677.880614099999</v>
      </c>
      <c r="M129" s="24">
        <f t="shared" si="10"/>
        <v>1.29659643435981E-2</v>
      </c>
      <c r="N129" s="24">
        <f t="shared" si="11"/>
        <v>-7.6700000000000004E-2</v>
      </c>
      <c r="O129" s="24">
        <f t="shared" si="12"/>
        <v>-6.4231280388978892E-2</v>
      </c>
      <c r="P129" s="24">
        <f t="shared" si="13"/>
        <v>6.6028592512391068E-4</v>
      </c>
      <c r="Q129" s="375">
        <v>-4.2411010393530299E-5</v>
      </c>
    </row>
    <row r="130" spans="1:17" ht="17" customHeight="1" x14ac:dyDescent="0.2">
      <c r="A130" s="16" t="s">
        <v>1007</v>
      </c>
      <c r="B130" s="16" t="s">
        <v>1008</v>
      </c>
      <c r="C130" s="16" t="s">
        <v>1009</v>
      </c>
      <c r="D130" s="116">
        <v>40918225582</v>
      </c>
      <c r="E130" s="116">
        <v>2.1520803443328602</v>
      </c>
      <c r="F130" s="116">
        <v>2.5630000000000002</v>
      </c>
      <c r="G130" s="116">
        <v>733.82759999999996</v>
      </c>
      <c r="H130" s="116">
        <v>55.76</v>
      </c>
      <c r="I130" s="298"/>
      <c r="J130" s="16" t="str">
        <f t="shared" si="7"/>
        <v>DuPont de Nemours Inc</v>
      </c>
      <c r="K130" s="14" t="str">
        <f t="shared" si="8"/>
        <v>DD</v>
      </c>
      <c r="L130" s="374">
        <f t="shared" si="9"/>
        <v>40918.225581999999</v>
      </c>
      <c r="M130" s="24">
        <f t="shared" si="10"/>
        <v>2.1520803443328601E-2</v>
      </c>
      <c r="N130" s="24">
        <f t="shared" si="11"/>
        <v>2.563E-2</v>
      </c>
      <c r="O130" s="24">
        <f t="shared" si="12"/>
        <v>4.7426592539454859E-2</v>
      </c>
      <c r="P130" s="24">
        <f t="shared" si="13"/>
        <v>1.3729999161332669E-3</v>
      </c>
      <c r="Q130" s="375">
        <v>6.5116707579158302E-5</v>
      </c>
    </row>
    <row r="131" spans="1:17" ht="17" customHeight="1" x14ac:dyDescent="0.2">
      <c r="A131" s="16" t="s">
        <v>1010</v>
      </c>
      <c r="B131" s="16" t="s">
        <v>1011</v>
      </c>
      <c r="C131" s="16" t="s">
        <v>1012</v>
      </c>
      <c r="D131" s="116">
        <v>65827503556.019997</v>
      </c>
      <c r="E131" s="116">
        <v>1.3819860992097499</v>
      </c>
      <c r="F131" s="116">
        <v>6.18</v>
      </c>
      <c r="G131" s="116">
        <v>313.37479999999999</v>
      </c>
      <c r="H131" s="116">
        <v>210.06</v>
      </c>
      <c r="I131" s="298"/>
      <c r="J131" s="16" t="str">
        <f t="shared" ref="J131:J194" si="14">B131</f>
        <v>Deere &amp; Co</v>
      </c>
      <c r="K131" s="14" t="str">
        <f t="shared" ref="K131:K194" si="15">C131</f>
        <v>DE</v>
      </c>
      <c r="L131" s="374">
        <f t="shared" ref="L131:L194" si="16">D131/1000000</f>
        <v>65827.50355601999</v>
      </c>
      <c r="M131" s="24">
        <f t="shared" ref="M131:M194" si="17">IFERROR(E131/100,"0.00%")</f>
        <v>1.3819860992097499E-2</v>
      </c>
      <c r="N131" s="24">
        <f t="shared" ref="N131:N194" si="18">IFERROR(F131/100,"N/A")</f>
        <v>6.1799999999999994E-2</v>
      </c>
      <c r="O131" s="24">
        <f t="shared" ref="O131:O194" si="19">IFERROR(M131*(1+0.5*N131)+N131,"N/A")</f>
        <v>7.6046894696753298E-2</v>
      </c>
      <c r="P131" s="24">
        <f t="shared" ref="P131:P194" si="20">IF(N131="N/A","N/A",L131/$L$504)</f>
        <v>2.208823955001524E-3</v>
      </c>
      <c r="Q131" s="375">
        <v>1.67974202709668E-4</v>
      </c>
    </row>
    <row r="132" spans="1:17" ht="17" customHeight="1" x14ac:dyDescent="0.2">
      <c r="A132" s="16" t="s">
        <v>1013</v>
      </c>
      <c r="B132" s="16" t="s">
        <v>1014</v>
      </c>
      <c r="C132" s="16" t="s">
        <v>1015</v>
      </c>
      <c r="D132" s="116">
        <v>16264834642</v>
      </c>
      <c r="E132" s="116">
        <v>3.3044461190655601</v>
      </c>
      <c r="F132" s="116">
        <v>0.25700000000000001</v>
      </c>
      <c r="G132" s="116">
        <v>306.4212</v>
      </c>
      <c r="H132" s="116">
        <v>53.08</v>
      </c>
      <c r="I132" s="298"/>
      <c r="J132" s="16" t="str">
        <f t="shared" si="14"/>
        <v>Discover Financial Services</v>
      </c>
      <c r="K132" s="14" t="str">
        <f t="shared" si="15"/>
        <v>DFS</v>
      </c>
      <c r="L132" s="374">
        <f t="shared" si="16"/>
        <v>16264.834642</v>
      </c>
      <c r="M132" s="24">
        <f t="shared" si="17"/>
        <v>3.30444611906556E-2</v>
      </c>
      <c r="N132" s="24">
        <f t="shared" si="18"/>
        <v>2.5700000000000002E-3</v>
      </c>
      <c r="O132" s="24">
        <f t="shared" si="19"/>
        <v>3.5656923323285593E-2</v>
      </c>
      <c r="P132" s="24">
        <f t="shared" si="20"/>
        <v>5.4576209700576983E-4</v>
      </c>
      <c r="Q132" s="375">
        <v>1.9460197245690301E-5</v>
      </c>
    </row>
    <row r="133" spans="1:17" ht="17" customHeight="1" x14ac:dyDescent="0.2">
      <c r="A133" s="16" t="s">
        <v>1016</v>
      </c>
      <c r="B133" s="16" t="s">
        <v>1017</v>
      </c>
      <c r="C133" s="16" t="s">
        <v>329</v>
      </c>
      <c r="D133" s="116">
        <v>50274922952.239998</v>
      </c>
      <c r="E133" s="116">
        <v>0.71626708936001604</v>
      </c>
      <c r="F133" s="116">
        <v>11.223000000000001</v>
      </c>
      <c r="G133" s="116">
        <v>249.03370000000001</v>
      </c>
      <c r="H133" s="116">
        <v>201.88</v>
      </c>
      <c r="I133" s="298"/>
      <c r="J133" s="16" t="str">
        <f t="shared" si="14"/>
        <v>Dollar General Corp</v>
      </c>
      <c r="K133" s="14" t="str">
        <f t="shared" si="15"/>
        <v>DG</v>
      </c>
      <c r="L133" s="374">
        <f t="shared" si="16"/>
        <v>50274.922952239998</v>
      </c>
      <c r="M133" s="24">
        <f t="shared" si="17"/>
        <v>7.1626708936001603E-3</v>
      </c>
      <c r="N133" s="24">
        <f t="shared" si="18"/>
        <v>0.11223000000000001</v>
      </c>
      <c r="O133" s="24">
        <f t="shared" si="19"/>
        <v>0.11979460417079454</v>
      </c>
      <c r="P133" s="24">
        <f t="shared" si="20"/>
        <v>1.6869613482799039E-3</v>
      </c>
      <c r="Q133" s="375">
        <v>2.0208886696862201E-4</v>
      </c>
    </row>
    <row r="134" spans="1:17" ht="17" customHeight="1" x14ac:dyDescent="0.2">
      <c r="A134" s="16" t="s">
        <v>1018</v>
      </c>
      <c r="B134" s="16" t="s">
        <v>1019</v>
      </c>
      <c r="C134" s="16" t="s">
        <v>1020</v>
      </c>
      <c r="D134" s="116">
        <v>14939824672.440001</v>
      </c>
      <c r="E134" s="116">
        <v>1.9929881337648301</v>
      </c>
      <c r="F134" s="116">
        <v>12.66</v>
      </c>
      <c r="G134" s="116">
        <v>134.30260000000001</v>
      </c>
      <c r="H134" s="116">
        <v>111.24</v>
      </c>
      <c r="I134" s="298"/>
      <c r="J134" s="16" t="str">
        <f t="shared" si="14"/>
        <v>Quest Diagnostics Inc</v>
      </c>
      <c r="K134" s="14" t="str">
        <f t="shared" si="15"/>
        <v>DGX</v>
      </c>
      <c r="L134" s="374">
        <f t="shared" si="16"/>
        <v>14939.82467244</v>
      </c>
      <c r="M134" s="24">
        <f t="shared" si="17"/>
        <v>1.9929881337648302E-2</v>
      </c>
      <c r="N134" s="24">
        <f t="shared" si="18"/>
        <v>0.12659999999999999</v>
      </c>
      <c r="O134" s="24">
        <f t="shared" si="19"/>
        <v>0.14779144282632142</v>
      </c>
      <c r="P134" s="24">
        <f t="shared" si="20"/>
        <v>5.013017483174848E-4</v>
      </c>
      <c r="Q134" s="375">
        <v>7.4088108675198505E-5</v>
      </c>
    </row>
    <row r="135" spans="1:17" ht="17" customHeight="1" x14ac:dyDescent="0.2">
      <c r="A135" s="16" t="s">
        <v>1021</v>
      </c>
      <c r="B135" s="16" t="s">
        <v>1022</v>
      </c>
      <c r="C135" s="16" t="s">
        <v>1023</v>
      </c>
      <c r="D135" s="116">
        <v>25957451921.310001</v>
      </c>
      <c r="E135" s="116">
        <v>0.97800196160851904</v>
      </c>
      <c r="F135" s="116">
        <v>14.42</v>
      </c>
      <c r="G135" s="116">
        <v>363.70260000000002</v>
      </c>
      <c r="H135" s="116">
        <v>71.37</v>
      </c>
      <c r="I135" s="298"/>
      <c r="J135" s="16" t="str">
        <f t="shared" si="14"/>
        <v>DR Horton Inc</v>
      </c>
      <c r="K135" s="14" t="str">
        <f t="shared" si="15"/>
        <v>DHI</v>
      </c>
      <c r="L135" s="374">
        <f t="shared" si="16"/>
        <v>25957.451921310003</v>
      </c>
      <c r="M135" s="24">
        <f t="shared" si="17"/>
        <v>9.7800196160851907E-3</v>
      </c>
      <c r="N135" s="24">
        <f t="shared" si="18"/>
        <v>0.14419999999999999</v>
      </c>
      <c r="O135" s="24">
        <f t="shared" si="19"/>
        <v>0.15468515903040492</v>
      </c>
      <c r="P135" s="24">
        <f t="shared" si="20"/>
        <v>8.7099523022009673E-4</v>
      </c>
      <c r="Q135" s="375">
        <v>1.3473003570132E-4</v>
      </c>
    </row>
    <row r="136" spans="1:17" ht="17" customHeight="1" x14ac:dyDescent="0.2">
      <c r="A136" s="16" t="s">
        <v>1024</v>
      </c>
      <c r="B136" s="16" t="s">
        <v>1025</v>
      </c>
      <c r="C136" s="16" t="s">
        <v>1026</v>
      </c>
      <c r="D136" s="116">
        <v>146471642575.39001</v>
      </c>
      <c r="E136" s="116">
        <v>0.355983920182109</v>
      </c>
      <c r="F136" s="116">
        <v>10.957000000000001</v>
      </c>
      <c r="G136" s="116">
        <v>709.40880000000004</v>
      </c>
      <c r="H136" s="116">
        <v>206.47</v>
      </c>
      <c r="I136" s="298"/>
      <c r="J136" s="16" t="str">
        <f t="shared" si="14"/>
        <v>Danaher Corp</v>
      </c>
      <c r="K136" s="14" t="str">
        <f t="shared" si="15"/>
        <v>DHR</v>
      </c>
      <c r="L136" s="374">
        <f t="shared" si="16"/>
        <v>146471.64257539003</v>
      </c>
      <c r="M136" s="24">
        <f t="shared" si="17"/>
        <v>3.5598392018210902E-3</v>
      </c>
      <c r="N136" s="24">
        <f t="shared" si="18"/>
        <v>0.10957</v>
      </c>
      <c r="O136" s="24">
        <f t="shared" si="19"/>
        <v>0.11332486499249286</v>
      </c>
      <c r="P136" s="24">
        <f t="shared" si="20"/>
        <v>4.9148160779576679E-3</v>
      </c>
      <c r="Q136" s="375">
        <v>5.5697086849748698E-4</v>
      </c>
    </row>
    <row r="137" spans="1:17" ht="17" customHeight="1" x14ac:dyDescent="0.2">
      <c r="A137" s="16" t="s">
        <v>1027</v>
      </c>
      <c r="B137" s="16" t="s">
        <v>1028</v>
      </c>
      <c r="C137" s="16" t="s">
        <v>1029</v>
      </c>
      <c r="D137" s="116">
        <v>238297445942.54999</v>
      </c>
      <c r="E137" s="116">
        <v>0.72192310608932997</v>
      </c>
      <c r="F137" s="116">
        <v>4.4950000000000001</v>
      </c>
      <c r="G137" s="116">
        <v>1807.0630000000001</v>
      </c>
      <c r="H137" s="116">
        <v>131.87</v>
      </c>
      <c r="I137" s="298"/>
      <c r="J137" s="16" t="str">
        <f t="shared" si="14"/>
        <v>Walt Disney Co/The</v>
      </c>
      <c r="K137" s="14" t="str">
        <f t="shared" si="15"/>
        <v>DIS</v>
      </c>
      <c r="L137" s="374">
        <f t="shared" si="16"/>
        <v>238297.44594255</v>
      </c>
      <c r="M137" s="24">
        <f t="shared" si="17"/>
        <v>7.2192310608932995E-3</v>
      </c>
      <c r="N137" s="24">
        <f t="shared" si="18"/>
        <v>4.4950000000000004E-2</v>
      </c>
      <c r="O137" s="24">
        <f t="shared" si="19"/>
        <v>5.233148327898688E-2</v>
      </c>
      <c r="P137" s="24">
        <f t="shared" si="20"/>
        <v>7.9960059029984178E-3</v>
      </c>
      <c r="Q137" s="375">
        <v>4.1844284921144302E-4</v>
      </c>
    </row>
    <row r="138" spans="1:17" ht="17" customHeight="1" x14ac:dyDescent="0.2">
      <c r="A138" s="16" t="s">
        <v>1030</v>
      </c>
      <c r="B138" s="16" t="s">
        <v>1031</v>
      </c>
      <c r="C138" s="16" t="s">
        <v>1032</v>
      </c>
      <c r="D138" s="116">
        <v>14985381693.311701</v>
      </c>
      <c r="E138" s="116">
        <v>0</v>
      </c>
      <c r="F138" s="116">
        <v>4.0330000000000004</v>
      </c>
      <c r="G138" s="116">
        <v>160.20570000000001</v>
      </c>
      <c r="H138" s="116">
        <v>22.065000000000001</v>
      </c>
      <c r="I138" s="298"/>
      <c r="J138" s="16" t="str">
        <f t="shared" si="14"/>
        <v>Discovery Inc</v>
      </c>
      <c r="K138" s="14" t="str">
        <f t="shared" si="15"/>
        <v>DISCA</v>
      </c>
      <c r="L138" s="374">
        <f t="shared" si="16"/>
        <v>14985.381693311701</v>
      </c>
      <c r="M138" s="24">
        <f t="shared" si="17"/>
        <v>0</v>
      </c>
      <c r="N138" s="24">
        <f t="shared" si="18"/>
        <v>4.0330000000000005E-2</v>
      </c>
      <c r="O138" s="24">
        <f t="shared" si="19"/>
        <v>4.0330000000000005E-2</v>
      </c>
      <c r="P138" s="24">
        <f t="shared" si="20"/>
        <v>5.028304017462797E-4</v>
      </c>
      <c r="Q138" s="375">
        <v>2.02791501024275E-5</v>
      </c>
    </row>
    <row r="139" spans="1:17" ht="17" customHeight="1" x14ac:dyDescent="0.2">
      <c r="A139" s="16" t="s">
        <v>1033</v>
      </c>
      <c r="B139" s="16" t="s">
        <v>1034</v>
      </c>
      <c r="C139" s="16" t="s">
        <v>1035</v>
      </c>
      <c r="D139" s="116">
        <v>18065245174.59</v>
      </c>
      <c r="E139" s="116">
        <v>0</v>
      </c>
      <c r="F139" s="116">
        <v>2.6349999999999998</v>
      </c>
      <c r="G139" s="116">
        <v>286.87</v>
      </c>
      <c r="H139" s="116">
        <v>34.39</v>
      </c>
      <c r="I139" s="298"/>
      <c r="J139" s="16" t="str">
        <f t="shared" si="14"/>
        <v>DISH Network Corp</v>
      </c>
      <c r="K139" s="14" t="str">
        <f t="shared" si="15"/>
        <v>DISH</v>
      </c>
      <c r="L139" s="374">
        <f t="shared" si="16"/>
        <v>18065.24517459</v>
      </c>
      <c r="M139" s="24">
        <f t="shared" si="17"/>
        <v>0</v>
      </c>
      <c r="N139" s="24">
        <f t="shared" si="18"/>
        <v>2.6349999999999998E-2</v>
      </c>
      <c r="O139" s="24">
        <f t="shared" si="19"/>
        <v>2.6349999999999998E-2</v>
      </c>
      <c r="P139" s="24">
        <f t="shared" si="20"/>
        <v>6.0617438212057055E-4</v>
      </c>
      <c r="Q139" s="375">
        <v>1.5972694968877001E-5</v>
      </c>
    </row>
    <row r="140" spans="1:17" ht="17" customHeight="1" x14ac:dyDescent="0.2">
      <c r="A140" s="16" t="s">
        <v>1036</v>
      </c>
      <c r="B140" s="16" t="s">
        <v>1037</v>
      </c>
      <c r="C140" s="16" t="s">
        <v>1038</v>
      </c>
      <c r="D140" s="116">
        <v>18658840029.119999</v>
      </c>
      <c r="E140" s="116">
        <v>0</v>
      </c>
      <c r="F140" s="116">
        <v>2.6349999999999998</v>
      </c>
      <c r="G140" s="116">
        <v>286.87</v>
      </c>
      <c r="H140" s="116">
        <v>35.520000000000003</v>
      </c>
      <c r="I140" s="298"/>
      <c r="J140" s="16" t="str">
        <f t="shared" si="14"/>
        <v>Digital Realty Trust Inc</v>
      </c>
      <c r="K140" s="14" t="str">
        <f t="shared" si="15"/>
        <v>DLR</v>
      </c>
      <c r="L140" s="374">
        <f t="shared" si="16"/>
        <v>18658.840029119998</v>
      </c>
      <c r="M140" s="24">
        <f t="shared" si="17"/>
        <v>0</v>
      </c>
      <c r="N140" s="24">
        <f t="shared" si="18"/>
        <v>2.6349999999999998E-2</v>
      </c>
      <c r="O140" s="24">
        <f t="shared" si="19"/>
        <v>2.6349999999999998E-2</v>
      </c>
      <c r="P140" s="24">
        <f t="shared" si="20"/>
        <v>6.2609229581048751E-4</v>
      </c>
      <c r="Q140" s="375">
        <v>1.6497531994606399E-5</v>
      </c>
    </row>
    <row r="141" spans="1:17" ht="17" customHeight="1" x14ac:dyDescent="0.2">
      <c r="A141" s="16" t="s">
        <v>1039</v>
      </c>
      <c r="B141" s="16" t="s">
        <v>1040</v>
      </c>
      <c r="C141" s="16" t="s">
        <v>1041</v>
      </c>
      <c r="D141" s="116">
        <v>43187919104</v>
      </c>
      <c r="E141" s="116">
        <v>2.8872470285897802</v>
      </c>
      <c r="F141" s="116">
        <v>13.63</v>
      </c>
      <c r="G141" s="116">
        <v>268.9948</v>
      </c>
      <c r="H141" s="116">
        <v>155.65</v>
      </c>
      <c r="I141" s="298"/>
      <c r="J141" s="16" t="str">
        <f t="shared" si="14"/>
        <v>Dollar Tree Inc</v>
      </c>
      <c r="K141" s="14" t="str">
        <f t="shared" si="15"/>
        <v>DLTR</v>
      </c>
      <c r="L141" s="374">
        <f t="shared" si="16"/>
        <v>43187.919104000001</v>
      </c>
      <c r="M141" s="24">
        <f t="shared" si="17"/>
        <v>2.8872470285897803E-2</v>
      </c>
      <c r="N141" s="24">
        <f t="shared" si="18"/>
        <v>0.1363</v>
      </c>
      <c r="O141" s="24">
        <f t="shared" si="19"/>
        <v>0.16714012913588175</v>
      </c>
      <c r="P141" s="24">
        <f t="shared" si="20"/>
        <v>1.449158864157765E-3</v>
      </c>
      <c r="Q141" s="375">
        <v>2.42212599693738E-4</v>
      </c>
    </row>
    <row r="142" spans="1:17" ht="17" customHeight="1" x14ac:dyDescent="0.2">
      <c r="A142" s="16" t="s">
        <v>1042</v>
      </c>
      <c r="B142" s="16" t="s">
        <v>1043</v>
      </c>
      <c r="C142" s="16" t="s">
        <v>1044</v>
      </c>
      <c r="D142" s="116">
        <v>22845612086.459999</v>
      </c>
      <c r="E142" s="116">
        <v>0</v>
      </c>
      <c r="F142" s="116">
        <v>8.9529999999999994</v>
      </c>
      <c r="G142" s="116">
        <v>237.30770000000001</v>
      </c>
      <c r="H142" s="116">
        <v>96.27</v>
      </c>
      <c r="I142" s="298"/>
      <c r="J142" s="16" t="str">
        <f t="shared" si="14"/>
        <v>Dover Corp</v>
      </c>
      <c r="K142" s="14" t="str">
        <f t="shared" si="15"/>
        <v>DOV</v>
      </c>
      <c r="L142" s="374">
        <f t="shared" si="16"/>
        <v>22845.612086459998</v>
      </c>
      <c r="M142" s="24">
        <f t="shared" si="17"/>
        <v>0</v>
      </c>
      <c r="N142" s="24">
        <f t="shared" si="18"/>
        <v>8.9529999999999998E-2</v>
      </c>
      <c r="O142" s="24">
        <f t="shared" si="19"/>
        <v>8.9529999999999998E-2</v>
      </c>
      <c r="P142" s="24">
        <f t="shared" si="20"/>
        <v>7.6657829200983576E-4</v>
      </c>
      <c r="Q142" s="375">
        <v>6.8631754483640698E-5</v>
      </c>
    </row>
    <row r="143" spans="1:17" ht="17" customHeight="1" x14ac:dyDescent="0.2">
      <c r="A143" s="16" t="s">
        <v>1045</v>
      </c>
      <c r="B143" s="16" t="s">
        <v>1046</v>
      </c>
      <c r="C143" s="16" t="s">
        <v>1047</v>
      </c>
      <c r="D143" s="116">
        <v>15813682813.76</v>
      </c>
      <c r="E143" s="116">
        <v>1.80262199563001</v>
      </c>
      <c r="F143" s="116">
        <v>10.467000000000001</v>
      </c>
      <c r="G143" s="116">
        <v>143.97020000000001</v>
      </c>
      <c r="H143" s="116">
        <v>109.84</v>
      </c>
      <c r="I143" s="298"/>
      <c r="J143" s="16" t="str">
        <f t="shared" si="14"/>
        <v>Dow Inc</v>
      </c>
      <c r="K143" s="14" t="str">
        <f t="shared" si="15"/>
        <v>DOW</v>
      </c>
      <c r="L143" s="374">
        <f t="shared" si="16"/>
        <v>15813.68281376</v>
      </c>
      <c r="M143" s="24">
        <f t="shared" si="17"/>
        <v>1.8026219956300101E-2</v>
      </c>
      <c r="N143" s="24">
        <f t="shared" si="18"/>
        <v>0.10467</v>
      </c>
      <c r="O143" s="24">
        <f t="shared" si="19"/>
        <v>0.12363962217771307</v>
      </c>
      <c r="P143" s="24">
        <f t="shared" si="20"/>
        <v>5.3062382027146829E-4</v>
      </c>
      <c r="Q143" s="375">
        <v>6.5606128656859101E-5</v>
      </c>
    </row>
    <row r="144" spans="1:17" ht="17" customHeight="1" x14ac:dyDescent="0.2">
      <c r="A144" s="16" t="s">
        <v>1048</v>
      </c>
      <c r="B144" s="16" t="s">
        <v>1049</v>
      </c>
      <c r="C144" s="16" t="s">
        <v>1050</v>
      </c>
      <c r="D144" s="116">
        <v>33439399824</v>
      </c>
      <c r="E144" s="116">
        <v>6.2854609929078</v>
      </c>
      <c r="F144" s="116">
        <v>1.595</v>
      </c>
      <c r="G144" s="116">
        <v>741.12149999999997</v>
      </c>
      <c r="H144" s="116">
        <v>45.12</v>
      </c>
      <c r="I144" s="298"/>
      <c r="J144" s="16" t="str">
        <f t="shared" si="14"/>
        <v>Domino's Pizza Inc</v>
      </c>
      <c r="K144" s="14" t="str">
        <f t="shared" si="15"/>
        <v>DPZ</v>
      </c>
      <c r="L144" s="374">
        <f t="shared" si="16"/>
        <v>33439.399824</v>
      </c>
      <c r="M144" s="24">
        <f t="shared" si="17"/>
        <v>6.2854609929078001E-2</v>
      </c>
      <c r="N144" s="24">
        <f t="shared" si="18"/>
        <v>1.5949999999999999E-2</v>
      </c>
      <c r="O144" s="24">
        <f t="shared" si="19"/>
        <v>7.9305875443262397E-2</v>
      </c>
      <c r="P144" s="24">
        <f t="shared" si="20"/>
        <v>1.1220499545340911E-3</v>
      </c>
      <c r="Q144" s="375">
        <v>8.89851539353988E-5</v>
      </c>
    </row>
    <row r="145" spans="1:17" ht="17" customHeight="1" x14ac:dyDescent="0.2">
      <c r="A145" s="16" t="s">
        <v>1051</v>
      </c>
      <c r="B145" s="16" t="s">
        <v>1052</v>
      </c>
      <c r="C145" s="16" t="s">
        <v>1053</v>
      </c>
      <c r="D145" s="116">
        <v>16091436228.48</v>
      </c>
      <c r="E145" s="116">
        <v>0.76291079812206597</v>
      </c>
      <c r="F145" s="116">
        <v>13.893000000000001</v>
      </c>
      <c r="G145" s="116">
        <v>39.347209999999997</v>
      </c>
      <c r="H145" s="116">
        <v>408.96</v>
      </c>
      <c r="I145" s="298"/>
      <c r="J145" s="16" t="str">
        <f t="shared" si="14"/>
        <v>Duke Realty Corp</v>
      </c>
      <c r="K145" s="14" t="str">
        <f t="shared" si="15"/>
        <v>DRE</v>
      </c>
      <c r="L145" s="374">
        <f t="shared" si="16"/>
        <v>16091.436228479999</v>
      </c>
      <c r="M145" s="24">
        <f t="shared" si="17"/>
        <v>7.6291079812206598E-3</v>
      </c>
      <c r="N145" s="24">
        <f t="shared" si="18"/>
        <v>0.13893</v>
      </c>
      <c r="O145" s="24">
        <f t="shared" si="19"/>
        <v>0.14708906396713614</v>
      </c>
      <c r="P145" s="24">
        <f t="shared" si="20"/>
        <v>5.3994376046174011E-4</v>
      </c>
      <c r="Q145" s="375">
        <v>7.9419822321213001E-5</v>
      </c>
    </row>
    <row r="146" spans="1:17" ht="17" customHeight="1" x14ac:dyDescent="0.2">
      <c r="A146" s="16" t="s">
        <v>1054</v>
      </c>
      <c r="B146" s="16" t="s">
        <v>1055</v>
      </c>
      <c r="C146" s="16" t="s">
        <v>1056</v>
      </c>
      <c r="D146" s="116">
        <v>14285156811.75</v>
      </c>
      <c r="E146" s="116">
        <v>2.4617380025940299</v>
      </c>
      <c r="F146" s="116">
        <v>4.4550000000000001</v>
      </c>
      <c r="G146" s="116">
        <v>370.56180000000001</v>
      </c>
      <c r="H146" s="116">
        <v>38.549999999999997</v>
      </c>
      <c r="I146" s="298"/>
      <c r="J146" s="16" t="str">
        <f t="shared" si="14"/>
        <v>Darden Restaurants Inc</v>
      </c>
      <c r="K146" s="14" t="str">
        <f t="shared" si="15"/>
        <v>DRI</v>
      </c>
      <c r="L146" s="374">
        <f t="shared" si="16"/>
        <v>14285.156811749999</v>
      </c>
      <c r="M146" s="24">
        <f t="shared" si="17"/>
        <v>2.46173800259403E-2</v>
      </c>
      <c r="N146" s="24">
        <f t="shared" si="18"/>
        <v>4.4549999999999999E-2</v>
      </c>
      <c r="O146" s="24">
        <f t="shared" si="19"/>
        <v>6.9715732166018118E-2</v>
      </c>
      <c r="P146" s="24">
        <f t="shared" si="20"/>
        <v>4.7933454653789625E-4</v>
      </c>
      <c r="Q146" s="375">
        <v>3.3417158864355802E-5</v>
      </c>
    </row>
    <row r="147" spans="1:17" ht="17" customHeight="1" x14ac:dyDescent="0.2">
      <c r="A147" s="16" t="s">
        <v>1057</v>
      </c>
      <c r="B147" s="16" t="s">
        <v>1058</v>
      </c>
      <c r="C147" s="16" t="s">
        <v>493</v>
      </c>
      <c r="D147" s="116">
        <v>11274087075.389999</v>
      </c>
      <c r="E147" s="116">
        <v>1.6187838929272</v>
      </c>
      <c r="F147" s="116">
        <v>17.663</v>
      </c>
      <c r="G147" s="116">
        <v>130.0806</v>
      </c>
      <c r="H147" s="116">
        <v>86.67</v>
      </c>
      <c r="I147" s="298"/>
      <c r="J147" s="16" t="str">
        <f t="shared" si="14"/>
        <v>DTE Energy Co</v>
      </c>
      <c r="K147" s="14" t="str">
        <f t="shared" si="15"/>
        <v>DTE</v>
      </c>
      <c r="L147" s="374">
        <f t="shared" si="16"/>
        <v>11274.08707539</v>
      </c>
      <c r="M147" s="24">
        <f t="shared" si="17"/>
        <v>1.6187838929271999E-2</v>
      </c>
      <c r="N147" s="24">
        <f t="shared" si="18"/>
        <v>0.17663000000000001</v>
      </c>
      <c r="O147" s="24">
        <f t="shared" si="19"/>
        <v>0.19424746792431066</v>
      </c>
      <c r="P147" s="24">
        <f t="shared" si="20"/>
        <v>3.7829892153972089E-4</v>
      </c>
      <c r="Q147" s="375">
        <v>7.3483607627588396E-5</v>
      </c>
    </row>
    <row r="148" spans="1:17" ht="17" customHeight="1" x14ac:dyDescent="0.2">
      <c r="A148" s="16" t="s">
        <v>1059</v>
      </c>
      <c r="B148" s="16" t="s">
        <v>1060</v>
      </c>
      <c r="C148" s="16" t="s">
        <v>495</v>
      </c>
      <c r="D148" s="116">
        <v>22797108538.23</v>
      </c>
      <c r="E148" s="116">
        <v>3.4313642875200099</v>
      </c>
      <c r="F148" s="116">
        <v>6</v>
      </c>
      <c r="G148" s="116">
        <v>192.10509999999999</v>
      </c>
      <c r="H148" s="116">
        <v>118.67</v>
      </c>
      <c r="I148" s="298"/>
      <c r="J148" s="16" t="str">
        <f t="shared" si="14"/>
        <v>Duke Energy Corp</v>
      </c>
      <c r="K148" s="14" t="str">
        <f t="shared" si="15"/>
        <v>DUK</v>
      </c>
      <c r="L148" s="374">
        <f t="shared" si="16"/>
        <v>22797.108538230001</v>
      </c>
      <c r="M148" s="24">
        <f t="shared" si="17"/>
        <v>3.4313642875200098E-2</v>
      </c>
      <c r="N148" s="24">
        <f t="shared" si="18"/>
        <v>0.06</v>
      </c>
      <c r="O148" s="24">
        <f t="shared" si="19"/>
        <v>9.534305216145611E-2</v>
      </c>
      <c r="P148" s="24">
        <f t="shared" si="20"/>
        <v>7.6495076865796174E-4</v>
      </c>
      <c r="Q148" s="375">
        <v>7.2932741037102096E-5</v>
      </c>
    </row>
    <row r="149" spans="1:17" ht="17" customHeight="1" x14ac:dyDescent="0.2">
      <c r="A149" s="16" t="s">
        <v>1061</v>
      </c>
      <c r="B149" s="16" t="s">
        <v>1062</v>
      </c>
      <c r="C149" s="16" t="s">
        <v>1063</v>
      </c>
      <c r="D149" s="116">
        <v>59084617886.580002</v>
      </c>
      <c r="E149" s="116">
        <v>4.8269853124222104</v>
      </c>
      <c r="F149" s="116">
        <v>4.1349999999999998</v>
      </c>
      <c r="G149" s="116">
        <v>735.43209999999999</v>
      </c>
      <c r="H149" s="116">
        <v>80.34</v>
      </c>
      <c r="I149" s="298"/>
      <c r="J149" s="16" t="str">
        <f t="shared" si="14"/>
        <v>DaVita Inc</v>
      </c>
      <c r="K149" s="14" t="str">
        <f t="shared" si="15"/>
        <v>DVA</v>
      </c>
      <c r="L149" s="374">
        <f t="shared" si="16"/>
        <v>59084.617886580003</v>
      </c>
      <c r="M149" s="24">
        <f t="shared" si="17"/>
        <v>4.8269853124222106E-2</v>
      </c>
      <c r="N149" s="24">
        <f t="shared" si="18"/>
        <v>4.1349999999999998E-2</v>
      </c>
      <c r="O149" s="24">
        <f t="shared" si="19"/>
        <v>9.0617832337565402E-2</v>
      </c>
      <c r="P149" s="24">
        <f t="shared" si="20"/>
        <v>1.9825682626552284E-3</v>
      </c>
      <c r="Q149" s="375">
        <v>1.7965603842307E-4</v>
      </c>
    </row>
    <row r="150" spans="1:17" ht="17" customHeight="1" x14ac:dyDescent="0.2">
      <c r="A150" s="16" t="s">
        <v>1064</v>
      </c>
      <c r="B150" s="16" t="s">
        <v>1065</v>
      </c>
      <c r="C150" s="16" t="s">
        <v>1066</v>
      </c>
      <c r="D150" s="116">
        <v>10584720000</v>
      </c>
      <c r="E150" s="116">
        <v>0</v>
      </c>
      <c r="F150" s="116">
        <v>10.4</v>
      </c>
      <c r="G150" s="116">
        <v>122</v>
      </c>
      <c r="H150" s="116">
        <v>86.76</v>
      </c>
      <c r="I150" s="298"/>
      <c r="J150" s="16" t="str">
        <f t="shared" si="14"/>
        <v>Devon Energy Corp</v>
      </c>
      <c r="K150" s="14" t="str">
        <f t="shared" si="15"/>
        <v>DVN</v>
      </c>
      <c r="L150" s="374">
        <f t="shared" si="16"/>
        <v>10584.72</v>
      </c>
      <c r="M150" s="24">
        <f t="shared" si="17"/>
        <v>0</v>
      </c>
      <c r="N150" s="24">
        <f t="shared" si="18"/>
        <v>0.10400000000000001</v>
      </c>
      <c r="O150" s="24">
        <f t="shared" si="19"/>
        <v>0.10400000000000001</v>
      </c>
      <c r="P150" s="24">
        <f t="shared" si="20"/>
        <v>3.5516739706051981E-4</v>
      </c>
      <c r="Q150" s="375">
        <v>3.6937409294294097E-5</v>
      </c>
    </row>
    <row r="151" spans="1:17" ht="17" customHeight="1" x14ac:dyDescent="0.2">
      <c r="A151" s="16" t="s">
        <v>1067</v>
      </c>
      <c r="B151" s="16" t="s">
        <v>1068</v>
      </c>
      <c r="C151" s="16" t="s">
        <v>1069</v>
      </c>
      <c r="D151" s="116">
        <v>4161036000</v>
      </c>
      <c r="E151" s="116">
        <v>3.9466421343146298</v>
      </c>
      <c r="F151" s="116">
        <v>3.05</v>
      </c>
      <c r="G151" s="116">
        <v>382.8</v>
      </c>
      <c r="H151" s="116">
        <v>10.87</v>
      </c>
      <c r="I151" s="298"/>
      <c r="J151" s="16" t="str">
        <f t="shared" si="14"/>
        <v>DXC Technology Co</v>
      </c>
      <c r="K151" s="14" t="str">
        <f t="shared" si="15"/>
        <v>DXC</v>
      </c>
      <c r="L151" s="374">
        <f t="shared" si="16"/>
        <v>4161.0360000000001</v>
      </c>
      <c r="M151" s="24">
        <f t="shared" si="17"/>
        <v>3.9466421343146298E-2</v>
      </c>
      <c r="N151" s="24">
        <f t="shared" si="18"/>
        <v>3.0499999999999999E-2</v>
      </c>
      <c r="O151" s="24">
        <f t="shared" si="19"/>
        <v>7.056828426862928E-2</v>
      </c>
      <c r="P151" s="24">
        <f t="shared" si="20"/>
        <v>1.3962242980401155E-4</v>
      </c>
      <c r="Q151" s="375">
        <v>9.8529153166862604E-6</v>
      </c>
    </row>
    <row r="152" spans="1:17" ht="17" customHeight="1" x14ac:dyDescent="0.2">
      <c r="A152" s="16" t="s">
        <v>1070</v>
      </c>
      <c r="B152" s="16" t="s">
        <v>1071</v>
      </c>
      <c r="C152" s="16" t="s">
        <v>1072</v>
      </c>
      <c r="D152" s="116">
        <v>5078807908.1999998</v>
      </c>
      <c r="E152" s="116">
        <v>2.05205205205205</v>
      </c>
      <c r="F152" s="116">
        <v>-23.03</v>
      </c>
      <c r="G152" s="116">
        <v>254.19460000000001</v>
      </c>
      <c r="H152" s="116">
        <v>19.98</v>
      </c>
      <c r="I152" s="298"/>
      <c r="J152" s="16" t="str">
        <f t="shared" si="14"/>
        <v>DexCom Inc</v>
      </c>
      <c r="K152" s="14" t="str">
        <f t="shared" si="15"/>
        <v>DXCM</v>
      </c>
      <c r="L152" s="374">
        <f t="shared" si="16"/>
        <v>5078.8079081999995</v>
      </c>
      <c r="M152" s="24">
        <f t="shared" si="17"/>
        <v>2.0520520520520499E-2</v>
      </c>
      <c r="N152" s="24">
        <f t="shared" si="18"/>
        <v>-0.2303</v>
      </c>
      <c r="O152" s="24">
        <f t="shared" si="19"/>
        <v>-0.21214241741741743</v>
      </c>
      <c r="P152" s="24">
        <f t="shared" si="20"/>
        <v>1.7041801624660617E-4</v>
      </c>
      <c r="Q152" s="375">
        <v>-3.61528899380356E-5</v>
      </c>
    </row>
    <row r="153" spans="1:17" ht="17" customHeight="1" x14ac:dyDescent="0.2">
      <c r="A153" s="16" t="s">
        <v>1073</v>
      </c>
      <c r="B153" s="16" t="s">
        <v>1074</v>
      </c>
      <c r="C153" s="16" t="s">
        <v>1075</v>
      </c>
      <c r="D153" s="116">
        <v>40729692279.870003</v>
      </c>
      <c r="E153" s="116">
        <v>0</v>
      </c>
      <c r="F153" s="116">
        <v>32.116999999999997</v>
      </c>
      <c r="G153" s="116">
        <v>95.74221</v>
      </c>
      <c r="H153" s="116">
        <v>425.41</v>
      </c>
      <c r="I153" s="298"/>
      <c r="J153" s="16" t="str">
        <f t="shared" si="14"/>
        <v>Electronic Arts Inc</v>
      </c>
      <c r="K153" s="14" t="str">
        <f t="shared" si="15"/>
        <v>EA</v>
      </c>
      <c r="L153" s="374">
        <f t="shared" si="16"/>
        <v>40729.692279870003</v>
      </c>
      <c r="M153" s="24">
        <f t="shared" si="17"/>
        <v>0</v>
      </c>
      <c r="N153" s="24">
        <f t="shared" si="18"/>
        <v>0.32116999999999996</v>
      </c>
      <c r="O153" s="24">
        <f t="shared" si="19"/>
        <v>0.32116999999999996</v>
      </c>
      <c r="P153" s="24">
        <f t="shared" si="20"/>
        <v>1.366673732523617E-3</v>
      </c>
      <c r="Q153" s="375">
        <v>4.3893460267461099E-4</v>
      </c>
    </row>
    <row r="154" spans="1:17" ht="17" customHeight="1" x14ac:dyDescent="0.2">
      <c r="A154" s="16" t="s">
        <v>1076</v>
      </c>
      <c r="B154" s="16" t="s">
        <v>1077</v>
      </c>
      <c r="C154" s="16" t="s">
        <v>1078</v>
      </c>
      <c r="D154" s="116">
        <v>40278491788.050003</v>
      </c>
      <c r="E154" s="116">
        <v>0</v>
      </c>
      <c r="F154" s="116">
        <v>6.4749999999999996</v>
      </c>
      <c r="G154" s="116">
        <v>288.79680000000002</v>
      </c>
      <c r="H154" s="116">
        <v>139.47</v>
      </c>
      <c r="I154" s="298"/>
      <c r="J154" s="16" t="str">
        <f t="shared" si="14"/>
        <v>eBay Inc</v>
      </c>
      <c r="K154" s="14" t="str">
        <f t="shared" si="15"/>
        <v>EBAY</v>
      </c>
      <c r="L154" s="374">
        <f t="shared" si="16"/>
        <v>40278.49178805</v>
      </c>
      <c r="M154" s="24">
        <f t="shared" si="17"/>
        <v>0</v>
      </c>
      <c r="N154" s="24">
        <f t="shared" si="18"/>
        <v>6.4750000000000002E-2</v>
      </c>
      <c r="O154" s="24">
        <f t="shared" si="19"/>
        <v>6.4750000000000002E-2</v>
      </c>
      <c r="P154" s="24">
        <f t="shared" si="20"/>
        <v>1.351533822896141E-3</v>
      </c>
      <c r="Q154" s="375">
        <v>8.7511815032525095E-5</v>
      </c>
    </row>
    <row r="155" spans="1:17" ht="17" customHeight="1" x14ac:dyDescent="0.2">
      <c r="A155" s="16" t="s">
        <v>1079</v>
      </c>
      <c r="B155" s="16" t="s">
        <v>1080</v>
      </c>
      <c r="C155" s="16" t="s">
        <v>1081</v>
      </c>
      <c r="D155" s="116">
        <v>38339487534.480003</v>
      </c>
      <c r="E155" s="116">
        <v>1.16465863453815</v>
      </c>
      <c r="F155" s="116">
        <v>14.965</v>
      </c>
      <c r="G155" s="116">
        <v>699.88109999999995</v>
      </c>
      <c r="H155" s="116">
        <v>54.78</v>
      </c>
      <c r="I155" s="298"/>
      <c r="J155" s="16" t="str">
        <f t="shared" si="14"/>
        <v>Ecolab Inc</v>
      </c>
      <c r="K155" s="14" t="str">
        <f t="shared" si="15"/>
        <v>ECL</v>
      </c>
      <c r="L155" s="374">
        <f t="shared" si="16"/>
        <v>38339.487534480002</v>
      </c>
      <c r="M155" s="24">
        <f t="shared" si="17"/>
        <v>1.16465863453815E-2</v>
      </c>
      <c r="N155" s="24">
        <f t="shared" si="18"/>
        <v>0.14965000000000001</v>
      </c>
      <c r="O155" s="24">
        <f t="shared" si="19"/>
        <v>0.16216804216867467</v>
      </c>
      <c r="P155" s="24">
        <f t="shared" si="20"/>
        <v>1.2864710632171194E-3</v>
      </c>
      <c r="Q155" s="375">
        <v>2.08624493628574E-4</v>
      </c>
    </row>
    <row r="156" spans="1:17" ht="17" customHeight="1" x14ac:dyDescent="0.2">
      <c r="A156" s="16" t="s">
        <v>1082</v>
      </c>
      <c r="B156" s="16" t="s">
        <v>1083</v>
      </c>
      <c r="C156" s="16" t="s">
        <v>497</v>
      </c>
      <c r="D156" s="116">
        <v>56243631457</v>
      </c>
      <c r="E156" s="116">
        <v>0.96255327785670797</v>
      </c>
      <c r="F156" s="116">
        <v>12.266999999999999</v>
      </c>
      <c r="G156" s="116">
        <v>285.38479999999998</v>
      </c>
      <c r="H156" s="116">
        <v>197.08</v>
      </c>
      <c r="I156" s="298"/>
      <c r="J156" s="16" t="str">
        <f t="shared" si="14"/>
        <v>Consolidated Edison Inc</v>
      </c>
      <c r="K156" s="14" t="str">
        <f t="shared" si="15"/>
        <v>ED</v>
      </c>
      <c r="L156" s="374">
        <f t="shared" si="16"/>
        <v>56243.631457000003</v>
      </c>
      <c r="M156" s="24">
        <f t="shared" si="17"/>
        <v>9.6255327785670797E-3</v>
      </c>
      <c r="N156" s="24">
        <f t="shared" si="18"/>
        <v>0.12267</v>
      </c>
      <c r="O156" s="24">
        <f t="shared" si="19"/>
        <v>0.1328859148315405</v>
      </c>
      <c r="P156" s="24">
        <f t="shared" si="20"/>
        <v>1.887239736697226E-3</v>
      </c>
      <c r="Q156" s="375">
        <v>2.5078757891744597E-4</v>
      </c>
    </row>
    <row r="157" spans="1:17" ht="17" customHeight="1" x14ac:dyDescent="0.2">
      <c r="A157" s="16" t="s">
        <v>1084</v>
      </c>
      <c r="B157" s="16" t="s">
        <v>1085</v>
      </c>
      <c r="C157" s="16" t="s">
        <v>1086</v>
      </c>
      <c r="D157" s="116">
        <v>23862987087.299999</v>
      </c>
      <c r="E157" s="116">
        <v>4.2879170171012104</v>
      </c>
      <c r="F157" s="116">
        <v>3.35</v>
      </c>
      <c r="G157" s="116">
        <v>334.4966</v>
      </c>
      <c r="H157" s="116">
        <v>71.34</v>
      </c>
      <c r="I157" s="298"/>
      <c r="J157" s="16" t="str">
        <f t="shared" si="14"/>
        <v>Equifax Inc</v>
      </c>
      <c r="K157" s="14" t="str">
        <f t="shared" si="15"/>
        <v>EFX</v>
      </c>
      <c r="L157" s="374">
        <f t="shared" si="16"/>
        <v>23862.9870873</v>
      </c>
      <c r="M157" s="24">
        <f t="shared" si="17"/>
        <v>4.2879170171012101E-2</v>
      </c>
      <c r="N157" s="24">
        <f t="shared" si="18"/>
        <v>3.3500000000000002E-2</v>
      </c>
      <c r="O157" s="24">
        <f t="shared" si="19"/>
        <v>7.7097396271376559E-2</v>
      </c>
      <c r="P157" s="24">
        <f t="shared" si="20"/>
        <v>8.007160331010302E-4</v>
      </c>
      <c r="Q157" s="375">
        <v>6.1733121304834897E-5</v>
      </c>
    </row>
    <row r="158" spans="1:17" ht="17" customHeight="1" x14ac:dyDescent="0.2">
      <c r="A158" s="16" t="s">
        <v>1087</v>
      </c>
      <c r="B158" s="16" t="s">
        <v>1088</v>
      </c>
      <c r="C158" s="16" t="s">
        <v>498</v>
      </c>
      <c r="D158" s="116">
        <v>20437646121.119999</v>
      </c>
      <c r="E158" s="116">
        <v>0.92708147619896597</v>
      </c>
      <c r="F158" s="116">
        <v>9.73</v>
      </c>
      <c r="G158" s="116">
        <v>121.4575</v>
      </c>
      <c r="H158" s="116">
        <v>168.27</v>
      </c>
      <c r="I158" s="298"/>
      <c r="J158" s="16" t="str">
        <f t="shared" si="14"/>
        <v>Edison International</v>
      </c>
      <c r="K158" s="14" t="str">
        <f t="shared" si="15"/>
        <v>EIX</v>
      </c>
      <c r="L158" s="374">
        <f t="shared" si="16"/>
        <v>20437.64612112</v>
      </c>
      <c r="M158" s="24">
        <f t="shared" si="17"/>
        <v>9.2708147619896594E-3</v>
      </c>
      <c r="N158" s="24">
        <f t="shared" si="18"/>
        <v>9.7299999999999998E-2</v>
      </c>
      <c r="O158" s="24">
        <f t="shared" si="19"/>
        <v>0.10702183990016045</v>
      </c>
      <c r="P158" s="24">
        <f t="shared" si="20"/>
        <v>6.8577964980483372E-4</v>
      </c>
      <c r="Q158" s="375">
        <v>7.3393399888200807E-5</v>
      </c>
    </row>
    <row r="159" spans="1:17" ht="17" customHeight="1" x14ac:dyDescent="0.2">
      <c r="A159" s="16" t="s">
        <v>1089</v>
      </c>
      <c r="B159" s="16" t="s">
        <v>1090</v>
      </c>
      <c r="C159" s="16" t="s">
        <v>1091</v>
      </c>
      <c r="D159" s="116">
        <v>19849037502.720001</v>
      </c>
      <c r="E159" s="116">
        <v>4.8532774390243896</v>
      </c>
      <c r="F159" s="116">
        <v>4.07</v>
      </c>
      <c r="G159" s="116">
        <v>378.221</v>
      </c>
      <c r="H159" s="116">
        <v>52.48</v>
      </c>
      <c r="I159" s="298"/>
      <c r="J159" s="16" t="str">
        <f t="shared" si="14"/>
        <v>Estee Lauder Cos Inc/The</v>
      </c>
      <c r="K159" s="14" t="str">
        <f t="shared" si="15"/>
        <v>EL</v>
      </c>
      <c r="L159" s="374">
        <f t="shared" si="16"/>
        <v>19849.037502720003</v>
      </c>
      <c r="M159" s="24">
        <f t="shared" si="17"/>
        <v>4.8532774390243894E-2</v>
      </c>
      <c r="N159" s="24">
        <f t="shared" si="18"/>
        <v>4.07E-2</v>
      </c>
      <c r="O159" s="24">
        <f t="shared" si="19"/>
        <v>9.0220416349085369E-2</v>
      </c>
      <c r="P159" s="24">
        <f t="shared" si="20"/>
        <v>6.6602904791035608E-4</v>
      </c>
      <c r="Q159" s="375">
        <v>6.00894180030574E-5</v>
      </c>
    </row>
    <row r="160" spans="1:17" ht="17" customHeight="1" x14ac:dyDescent="0.2">
      <c r="A160" s="16" t="s">
        <v>1092</v>
      </c>
      <c r="B160" s="16" t="s">
        <v>1093</v>
      </c>
      <c r="C160" s="16" t="s">
        <v>1094</v>
      </c>
      <c r="D160" s="116">
        <v>79997605002.520004</v>
      </c>
      <c r="E160" s="116">
        <v>0.83167959588670404</v>
      </c>
      <c r="F160" s="116">
        <v>23.542999999999999</v>
      </c>
      <c r="G160" s="116">
        <v>225.5692</v>
      </c>
      <c r="H160" s="116">
        <v>221.72</v>
      </c>
      <c r="I160" s="298"/>
      <c r="J160" s="16" t="str">
        <f t="shared" si="14"/>
        <v>Eastman Chemical Co</v>
      </c>
      <c r="K160" s="14" t="str">
        <f t="shared" si="15"/>
        <v>EMN</v>
      </c>
      <c r="L160" s="374">
        <f t="shared" si="16"/>
        <v>79997.605002520009</v>
      </c>
      <c r="M160" s="24">
        <f t="shared" si="17"/>
        <v>8.3167959588670397E-3</v>
      </c>
      <c r="N160" s="24">
        <f t="shared" si="18"/>
        <v>0.23543</v>
      </c>
      <c r="O160" s="24">
        <f t="shared" si="19"/>
        <v>0.24472580759516507</v>
      </c>
      <c r="P160" s="24">
        <f t="shared" si="20"/>
        <v>2.6842978500915141E-3</v>
      </c>
      <c r="Q160" s="375">
        <v>6.5691695918961197E-4</v>
      </c>
    </row>
    <row r="161" spans="1:17" ht="17" customHeight="1" x14ac:dyDescent="0.2">
      <c r="A161" s="16" t="s">
        <v>1095</v>
      </c>
      <c r="B161" s="16" t="s">
        <v>1096</v>
      </c>
      <c r="C161" s="16" t="s">
        <v>1097</v>
      </c>
      <c r="D161" s="116">
        <v>9895420661.1599998</v>
      </c>
      <c r="E161" s="116">
        <v>3.5891122965394602</v>
      </c>
      <c r="F161" s="116">
        <v>2.6970000000000001</v>
      </c>
      <c r="G161" s="116">
        <v>135.34979999999999</v>
      </c>
      <c r="H161" s="116">
        <v>73.11</v>
      </c>
      <c r="I161" s="298"/>
      <c r="J161" s="16" t="str">
        <f t="shared" si="14"/>
        <v>Emerson Electric Co</v>
      </c>
      <c r="K161" s="14" t="str">
        <f t="shared" si="15"/>
        <v>EMR</v>
      </c>
      <c r="L161" s="374">
        <f t="shared" si="16"/>
        <v>9895.4206611600002</v>
      </c>
      <c r="M161" s="24">
        <f t="shared" si="17"/>
        <v>3.5891122965394602E-2</v>
      </c>
      <c r="N161" s="24">
        <f t="shared" si="18"/>
        <v>2.6970000000000001E-2</v>
      </c>
      <c r="O161" s="24">
        <f t="shared" si="19"/>
        <v>6.3345114758582954E-2</v>
      </c>
      <c r="P161" s="24">
        <f t="shared" si="20"/>
        <v>3.3203814546280727E-4</v>
      </c>
      <c r="Q161" s="375">
        <v>2.1032994428568599E-5</v>
      </c>
    </row>
    <row r="162" spans="1:17" ht="17" customHeight="1" x14ac:dyDescent="0.2">
      <c r="A162" s="16" t="s">
        <v>1098</v>
      </c>
      <c r="B162" s="16" t="s">
        <v>1099</v>
      </c>
      <c r="C162" s="16" t="s">
        <v>1100</v>
      </c>
      <c r="D162" s="116">
        <v>41514710751.870003</v>
      </c>
      <c r="E162" s="116">
        <v>2.85734849575356</v>
      </c>
      <c r="F162" s="116">
        <v>8.4019999999999992</v>
      </c>
      <c r="G162" s="116">
        <v>597.59190000000001</v>
      </c>
      <c r="H162" s="116">
        <v>69.47</v>
      </c>
      <c r="I162" s="298"/>
      <c r="J162" s="16" t="str">
        <f t="shared" si="14"/>
        <v>EOG Resources Inc</v>
      </c>
      <c r="K162" s="14" t="str">
        <f t="shared" si="15"/>
        <v>EOG</v>
      </c>
      <c r="L162" s="374">
        <f t="shared" si="16"/>
        <v>41514.71075187</v>
      </c>
      <c r="M162" s="24">
        <f t="shared" si="17"/>
        <v>2.8573484957535599E-2</v>
      </c>
      <c r="N162" s="24">
        <f t="shared" si="18"/>
        <v>8.4019999999999997E-2</v>
      </c>
      <c r="O162" s="24">
        <f t="shared" si="19"/>
        <v>0.11379385706060167</v>
      </c>
      <c r="P162" s="24">
        <f t="shared" si="20"/>
        <v>1.3930148135672972E-3</v>
      </c>
      <c r="Q162" s="375">
        <v>1.5851652857837799E-4</v>
      </c>
    </row>
    <row r="163" spans="1:17" ht="17" customHeight="1" x14ac:dyDescent="0.2">
      <c r="A163" s="16" t="s">
        <v>1101</v>
      </c>
      <c r="B163" s="16" t="s">
        <v>1102</v>
      </c>
      <c r="C163" s="16" t="s">
        <v>1103</v>
      </c>
      <c r="D163" s="116">
        <v>26398923055.740002</v>
      </c>
      <c r="E163" s="116">
        <v>3.19805910895457</v>
      </c>
      <c r="F163" s="116">
        <v>8.25</v>
      </c>
      <c r="G163" s="116">
        <v>582.24360000000001</v>
      </c>
      <c r="H163" s="116">
        <v>45.34</v>
      </c>
      <c r="I163" s="298"/>
      <c r="J163" s="16" t="str">
        <f t="shared" si="14"/>
        <v>Equinix Inc</v>
      </c>
      <c r="K163" s="14" t="str">
        <f t="shared" si="15"/>
        <v>EQIX</v>
      </c>
      <c r="L163" s="374">
        <f t="shared" si="16"/>
        <v>26398.923055740001</v>
      </c>
      <c r="M163" s="24">
        <f t="shared" si="17"/>
        <v>3.19805910895457E-2</v>
      </c>
      <c r="N163" s="24">
        <f t="shared" si="18"/>
        <v>8.2500000000000004E-2</v>
      </c>
      <c r="O163" s="24">
        <f t="shared" si="19"/>
        <v>0.11579979047198946</v>
      </c>
      <c r="P163" s="24">
        <f t="shared" si="20"/>
        <v>8.8580867390994941E-4</v>
      </c>
      <c r="Q163" s="375">
        <v>1.02576458837043E-4</v>
      </c>
    </row>
    <row r="164" spans="1:17" ht="17" customHeight="1" x14ac:dyDescent="0.2">
      <c r="A164" s="16" t="s">
        <v>1104</v>
      </c>
      <c r="B164" s="16" t="s">
        <v>1105</v>
      </c>
      <c r="C164" s="16" t="s">
        <v>1106</v>
      </c>
      <c r="D164" s="116">
        <v>69940640654.039993</v>
      </c>
      <c r="E164" s="116">
        <v>1.3439185595988801</v>
      </c>
      <c r="F164" s="116">
        <v>17.895</v>
      </c>
      <c r="G164" s="116">
        <v>88.557119999999998</v>
      </c>
      <c r="H164" s="116">
        <v>789.78</v>
      </c>
      <c r="I164" s="298"/>
      <c r="J164" s="16" t="str">
        <f t="shared" si="14"/>
        <v>Equity Residential</v>
      </c>
      <c r="K164" s="14" t="str">
        <f t="shared" si="15"/>
        <v>EQR</v>
      </c>
      <c r="L164" s="374">
        <f t="shared" si="16"/>
        <v>69940.640654039991</v>
      </c>
      <c r="M164" s="24">
        <f t="shared" si="17"/>
        <v>1.3439185595988801E-2</v>
      </c>
      <c r="N164" s="24">
        <f t="shared" si="18"/>
        <v>0.17895</v>
      </c>
      <c r="O164" s="24">
        <f t="shared" si="19"/>
        <v>0.19359165672718989</v>
      </c>
      <c r="P164" s="24">
        <f t="shared" si="20"/>
        <v>2.3468391501939171E-3</v>
      </c>
      <c r="Q164" s="375">
        <v>4.5432847915827202E-4</v>
      </c>
    </row>
    <row r="165" spans="1:17" ht="17" customHeight="1" x14ac:dyDescent="0.2">
      <c r="A165" s="16" t="s">
        <v>1107</v>
      </c>
      <c r="B165" s="16" t="s">
        <v>1108</v>
      </c>
      <c r="C165" s="16" t="s">
        <v>499</v>
      </c>
      <c r="D165" s="116">
        <v>21011262290.099998</v>
      </c>
      <c r="E165" s="116">
        <v>4.24623560673162</v>
      </c>
      <c r="F165" s="116">
        <v>2.6869999999999998</v>
      </c>
      <c r="G165" s="116">
        <v>372.21010000000001</v>
      </c>
      <c r="H165" s="116">
        <v>56.45</v>
      </c>
      <c r="I165" s="298"/>
      <c r="J165" s="16" t="str">
        <f t="shared" si="14"/>
        <v>Eversource Energy</v>
      </c>
      <c r="K165" s="14" t="str">
        <f t="shared" si="15"/>
        <v>ES</v>
      </c>
      <c r="L165" s="374">
        <f t="shared" si="16"/>
        <v>21011.2622901</v>
      </c>
      <c r="M165" s="24">
        <f t="shared" si="17"/>
        <v>4.2462356067316201E-2</v>
      </c>
      <c r="N165" s="24">
        <f t="shared" si="18"/>
        <v>2.6869999999999998E-2</v>
      </c>
      <c r="O165" s="24">
        <f t="shared" si="19"/>
        <v>6.9902837821080588E-2</v>
      </c>
      <c r="P165" s="24">
        <f t="shared" si="20"/>
        <v>7.0502718414192089E-4</v>
      </c>
      <c r="Q165" s="375">
        <v>4.9283400912525897E-5</v>
      </c>
    </row>
    <row r="166" spans="1:17" ht="17" customHeight="1" x14ac:dyDescent="0.2">
      <c r="A166" s="16" t="s">
        <v>1109</v>
      </c>
      <c r="B166" s="16" t="s">
        <v>1110</v>
      </c>
      <c r="C166" s="16" t="s">
        <v>1111</v>
      </c>
      <c r="D166" s="116">
        <v>29370060223.560001</v>
      </c>
      <c r="E166" s="116">
        <v>2.6484657566211598</v>
      </c>
      <c r="F166" s="116">
        <v>7.6269999999999998</v>
      </c>
      <c r="G166" s="116">
        <v>342.6678</v>
      </c>
      <c r="H166" s="116">
        <v>85.71</v>
      </c>
      <c r="I166" s="298"/>
      <c r="J166" s="16" t="str">
        <f t="shared" si="14"/>
        <v>Essex Property Trust Inc</v>
      </c>
      <c r="K166" s="14" t="str">
        <f t="shared" si="15"/>
        <v>ESS</v>
      </c>
      <c r="L166" s="374">
        <f t="shared" si="16"/>
        <v>29370.060223560002</v>
      </c>
      <c r="M166" s="24">
        <f t="shared" si="17"/>
        <v>2.6484657566211597E-2</v>
      </c>
      <c r="N166" s="24">
        <f t="shared" si="18"/>
        <v>7.6270000000000004E-2</v>
      </c>
      <c r="O166" s="24">
        <f t="shared" si="19"/>
        <v>0.10376464998249908</v>
      </c>
      <c r="P166" s="24">
        <f t="shared" si="20"/>
        <v>9.8550437244561157E-4</v>
      </c>
      <c r="Q166" s="375">
        <v>1.02260516263041E-4</v>
      </c>
    </row>
    <row r="167" spans="1:17" ht="17" customHeight="1" x14ac:dyDescent="0.2">
      <c r="A167" s="16" t="s">
        <v>1112</v>
      </c>
      <c r="B167" s="16" t="s">
        <v>1113</v>
      </c>
      <c r="C167" s="16" t="s">
        <v>1114</v>
      </c>
      <c r="D167" s="116">
        <v>14118605408.459999</v>
      </c>
      <c r="E167" s="116">
        <v>3.8169137684171601</v>
      </c>
      <c r="F167" s="116">
        <v>2</v>
      </c>
      <c r="G167" s="116">
        <v>65.209950000000006</v>
      </c>
      <c r="H167" s="116">
        <v>216.51</v>
      </c>
      <c r="I167" s="298"/>
      <c r="J167" s="16" t="str">
        <f t="shared" si="14"/>
        <v>E*TRADE Financial Corp</v>
      </c>
      <c r="K167" s="14" t="str">
        <f t="shared" si="15"/>
        <v>ETFC</v>
      </c>
      <c r="L167" s="374">
        <f t="shared" si="16"/>
        <v>14118.605408459998</v>
      </c>
      <c r="M167" s="24">
        <f t="shared" si="17"/>
        <v>3.81691376841716E-2</v>
      </c>
      <c r="N167" s="24">
        <f t="shared" si="18"/>
        <v>0.02</v>
      </c>
      <c r="O167" s="24">
        <f t="shared" si="19"/>
        <v>5.8550829061013318E-2</v>
      </c>
      <c r="P167" s="24">
        <f t="shared" si="20"/>
        <v>4.7374595955748612E-4</v>
      </c>
      <c r="Q167" s="375">
        <v>2.77382186963961E-5</v>
      </c>
    </row>
    <row r="168" spans="1:17" ht="17" customHeight="1" x14ac:dyDescent="0.2">
      <c r="A168" s="16" t="s">
        <v>1115</v>
      </c>
      <c r="B168" s="16" t="s">
        <v>1116</v>
      </c>
      <c r="C168" s="16" t="s">
        <v>1117</v>
      </c>
      <c r="D168" s="116">
        <v>11961314158</v>
      </c>
      <c r="E168" s="116">
        <v>1.04621072088725</v>
      </c>
      <c r="F168" s="116">
        <v>-9.64</v>
      </c>
      <c r="G168" s="116">
        <v>221.09639999999999</v>
      </c>
      <c r="H168" s="116">
        <v>54.1</v>
      </c>
      <c r="I168" s="298"/>
      <c r="J168" s="16" t="str">
        <f t="shared" si="14"/>
        <v>Eaton Corp PLC</v>
      </c>
      <c r="K168" s="14" t="str">
        <f t="shared" si="15"/>
        <v>ETN</v>
      </c>
      <c r="L168" s="374">
        <f t="shared" si="16"/>
        <v>11961.314157999999</v>
      </c>
      <c r="M168" s="24">
        <f t="shared" si="17"/>
        <v>1.0462107208872499E-2</v>
      </c>
      <c r="N168" s="24">
        <f t="shared" si="18"/>
        <v>-9.64E-2</v>
      </c>
      <c r="O168" s="24">
        <f t="shared" si="19"/>
        <v>-8.6442166358595154E-2</v>
      </c>
      <c r="P168" s="24">
        <f t="shared" si="20"/>
        <v>4.0135863914397385E-4</v>
      </c>
      <c r="Q168" s="375">
        <v>-3.4694310254342803E-5</v>
      </c>
    </row>
    <row r="169" spans="1:17" ht="17" customHeight="1" x14ac:dyDescent="0.2">
      <c r="A169" s="16" t="s">
        <v>1118</v>
      </c>
      <c r="B169" s="16" t="s">
        <v>1119</v>
      </c>
      <c r="C169" s="16" t="s">
        <v>501</v>
      </c>
      <c r="D169" s="116">
        <v>40850210000</v>
      </c>
      <c r="E169" s="116">
        <v>2.87659157688541</v>
      </c>
      <c r="F169" s="116">
        <v>10.032999999999999</v>
      </c>
      <c r="G169" s="116">
        <v>400.1</v>
      </c>
      <c r="H169" s="116">
        <v>102.1</v>
      </c>
      <c r="I169" s="298"/>
      <c r="J169" s="16" t="str">
        <f t="shared" si="14"/>
        <v>Entergy Corp</v>
      </c>
      <c r="K169" s="14" t="str">
        <f t="shared" si="15"/>
        <v>ETR</v>
      </c>
      <c r="L169" s="374">
        <f t="shared" si="16"/>
        <v>40850.21</v>
      </c>
      <c r="M169" s="24">
        <f t="shared" si="17"/>
        <v>2.8765915768854101E-2</v>
      </c>
      <c r="N169" s="24">
        <f t="shared" si="18"/>
        <v>0.10032999999999999</v>
      </c>
      <c r="O169" s="24">
        <f t="shared" si="19"/>
        <v>0.13053895793339865</v>
      </c>
      <c r="P169" s="24">
        <f t="shared" si="20"/>
        <v>1.3707176718019576E-3</v>
      </c>
      <c r="Q169" s="375">
        <v>1.7893205649792301E-4</v>
      </c>
    </row>
    <row r="170" spans="1:17" ht="17" customHeight="1" x14ac:dyDescent="0.2">
      <c r="A170" s="16" t="s">
        <v>1120</v>
      </c>
      <c r="B170" s="16" t="s">
        <v>1121</v>
      </c>
      <c r="C170" s="16" t="s">
        <v>502</v>
      </c>
      <c r="D170" s="116">
        <v>19848950562.220001</v>
      </c>
      <c r="E170" s="116">
        <v>3.7795037320960301</v>
      </c>
      <c r="F170" s="116">
        <v>4.2699999999999996</v>
      </c>
      <c r="G170" s="116">
        <v>200.21129999999999</v>
      </c>
      <c r="H170" s="116">
        <v>99.14</v>
      </c>
      <c r="I170" s="298"/>
      <c r="J170" s="16" t="str">
        <f t="shared" si="14"/>
        <v>Evergy Inc</v>
      </c>
      <c r="K170" s="14" t="str">
        <f t="shared" si="15"/>
        <v>EVRG</v>
      </c>
      <c r="L170" s="374">
        <f t="shared" si="16"/>
        <v>19848.950562220001</v>
      </c>
      <c r="M170" s="24">
        <f t="shared" si="17"/>
        <v>3.7795037320960304E-2</v>
      </c>
      <c r="N170" s="24">
        <f t="shared" si="18"/>
        <v>4.2699999999999995E-2</v>
      </c>
      <c r="O170" s="24">
        <f t="shared" si="19"/>
        <v>8.1301961367762798E-2</v>
      </c>
      <c r="P170" s="24">
        <f t="shared" si="20"/>
        <v>6.6602613064555504E-4</v>
      </c>
      <c r="Q170" s="375">
        <v>5.41492307436655E-5</v>
      </c>
    </row>
    <row r="171" spans="1:17" ht="17" customHeight="1" x14ac:dyDescent="0.2">
      <c r="A171" s="16" t="s">
        <v>1122</v>
      </c>
      <c r="B171" s="16" t="s">
        <v>1123</v>
      </c>
      <c r="C171" s="16" t="s">
        <v>1124</v>
      </c>
      <c r="D171" s="116">
        <v>12062792671.860001</v>
      </c>
      <c r="E171" s="116">
        <v>3.8519353626456199</v>
      </c>
      <c r="F171" s="116">
        <v>6.41</v>
      </c>
      <c r="G171" s="116">
        <v>226.65899999999999</v>
      </c>
      <c r="H171" s="116">
        <v>53.22</v>
      </c>
      <c r="I171" s="298"/>
      <c r="J171" s="16" t="str">
        <f t="shared" si="14"/>
        <v>Edwards Lifesciences Corp</v>
      </c>
      <c r="K171" s="14" t="str">
        <f t="shared" si="15"/>
        <v>EW</v>
      </c>
      <c r="L171" s="374">
        <f t="shared" si="16"/>
        <v>12062.792671860001</v>
      </c>
      <c r="M171" s="24">
        <f t="shared" si="17"/>
        <v>3.8519353626456199E-2</v>
      </c>
      <c r="N171" s="24">
        <f t="shared" si="18"/>
        <v>6.4100000000000004E-2</v>
      </c>
      <c r="O171" s="24">
        <f t="shared" si="19"/>
        <v>0.10385389891018412</v>
      </c>
      <c r="P171" s="24">
        <f t="shared" si="20"/>
        <v>4.0476372304087683E-4</v>
      </c>
      <c r="Q171" s="375">
        <v>4.2036290775197E-5</v>
      </c>
    </row>
    <row r="172" spans="1:17" ht="17" customHeight="1" x14ac:dyDescent="0.2">
      <c r="A172" s="16" t="s">
        <v>1125</v>
      </c>
      <c r="B172" s="16" t="s">
        <v>1126</v>
      </c>
      <c r="C172" s="16" t="s">
        <v>1127</v>
      </c>
      <c r="D172" s="116">
        <v>53370211473.040001</v>
      </c>
      <c r="E172" s="116">
        <v>0</v>
      </c>
      <c r="F172" s="116">
        <v>13.333</v>
      </c>
      <c r="G172" s="116">
        <v>621.74059999999997</v>
      </c>
      <c r="H172" s="116">
        <v>85.84</v>
      </c>
      <c r="I172" s="298"/>
      <c r="J172" s="16" t="str">
        <f t="shared" si="14"/>
        <v>Exelon Corp</v>
      </c>
      <c r="K172" s="14" t="str">
        <f t="shared" si="15"/>
        <v>EXC</v>
      </c>
      <c r="L172" s="374">
        <f t="shared" si="16"/>
        <v>53370.211473039999</v>
      </c>
      <c r="M172" s="24">
        <f t="shared" si="17"/>
        <v>0</v>
      </c>
      <c r="N172" s="24">
        <f t="shared" si="18"/>
        <v>0.13333</v>
      </c>
      <c r="O172" s="24">
        <f t="shared" si="19"/>
        <v>0.13333</v>
      </c>
      <c r="P172" s="24">
        <f t="shared" si="20"/>
        <v>1.7908229116546405E-3</v>
      </c>
      <c r="Q172" s="375">
        <v>2.38770418810913E-4</v>
      </c>
    </row>
    <row r="173" spans="1:17" ht="17" customHeight="1" x14ac:dyDescent="0.2">
      <c r="A173" s="16" t="s">
        <v>1128</v>
      </c>
      <c r="B173" s="16" t="s">
        <v>1129</v>
      </c>
      <c r="C173" s="16" t="s">
        <v>1130</v>
      </c>
      <c r="D173" s="116">
        <v>35947750689.68</v>
      </c>
      <c r="E173" s="116">
        <v>4.1289623408290401</v>
      </c>
      <c r="F173" s="116">
        <v>0.96499999999999997</v>
      </c>
      <c r="G173" s="116">
        <v>973.9298</v>
      </c>
      <c r="H173" s="116">
        <v>36.909999999999997</v>
      </c>
      <c r="I173" s="298"/>
      <c r="J173" s="16" t="str">
        <f t="shared" si="14"/>
        <v>Expeditors International of Washington I</v>
      </c>
      <c r="K173" s="14" t="str">
        <f t="shared" si="15"/>
        <v>EXPD</v>
      </c>
      <c r="L173" s="374">
        <f t="shared" si="16"/>
        <v>35947.750689679997</v>
      </c>
      <c r="M173" s="24">
        <f t="shared" si="17"/>
        <v>4.1289623408290399E-2</v>
      </c>
      <c r="N173" s="24">
        <f t="shared" si="18"/>
        <v>9.6499999999999989E-3</v>
      </c>
      <c r="O173" s="24">
        <f t="shared" si="19"/>
        <v>5.1138845841235403E-2</v>
      </c>
      <c r="P173" s="24">
        <f t="shared" si="20"/>
        <v>1.2062169847321565E-3</v>
      </c>
      <c r="Q173" s="375">
        <v>6.1684544433297694E-5</v>
      </c>
    </row>
    <row r="174" spans="1:17" ht="17" customHeight="1" x14ac:dyDescent="0.2">
      <c r="A174" s="16" t="s">
        <v>1131</v>
      </c>
      <c r="B174" s="16" t="s">
        <v>1132</v>
      </c>
      <c r="C174" s="16" t="s">
        <v>1133</v>
      </c>
      <c r="D174" s="116">
        <v>14819397041.559999</v>
      </c>
      <c r="E174" s="116">
        <v>1.18112908700079</v>
      </c>
      <c r="F174" s="116">
        <v>6.5</v>
      </c>
      <c r="G174" s="116">
        <v>167.6592</v>
      </c>
      <c r="H174" s="116">
        <v>88.39</v>
      </c>
      <c r="I174" s="298"/>
      <c r="J174" s="16" t="str">
        <f t="shared" si="14"/>
        <v>Expedia Group Inc</v>
      </c>
      <c r="K174" s="14" t="str">
        <f t="shared" si="15"/>
        <v>EXPE</v>
      </c>
      <c r="L174" s="374">
        <f t="shared" si="16"/>
        <v>14819.39704156</v>
      </c>
      <c r="M174" s="24">
        <f t="shared" si="17"/>
        <v>1.1811290870007899E-2</v>
      </c>
      <c r="N174" s="24">
        <f t="shared" si="18"/>
        <v>6.5000000000000002E-2</v>
      </c>
      <c r="O174" s="24">
        <f t="shared" si="19"/>
        <v>7.719515782328315E-2</v>
      </c>
      <c r="P174" s="24">
        <f t="shared" si="20"/>
        <v>4.9726083195939365E-4</v>
      </c>
      <c r="Q174" s="375">
        <v>3.8386128402442502E-5</v>
      </c>
    </row>
    <row r="175" spans="1:17" ht="17" customHeight="1" x14ac:dyDescent="0.2">
      <c r="A175" s="16" t="s">
        <v>1134</v>
      </c>
      <c r="B175" s="16" t="s">
        <v>1135</v>
      </c>
      <c r="C175" s="16" t="s">
        <v>1136</v>
      </c>
      <c r="D175" s="116">
        <v>13861401292.049999</v>
      </c>
      <c r="E175" s="116">
        <v>0.39225674987264397</v>
      </c>
      <c r="F175" s="116">
        <v>10.167</v>
      </c>
      <c r="G175" s="116">
        <v>135.70330000000001</v>
      </c>
      <c r="H175" s="116">
        <v>98.15</v>
      </c>
      <c r="I175" s="298"/>
      <c r="J175" s="16" t="str">
        <f t="shared" si="14"/>
        <v>Extra Space Storage Inc</v>
      </c>
      <c r="K175" s="14" t="str">
        <f t="shared" si="15"/>
        <v>EXR</v>
      </c>
      <c r="L175" s="374">
        <f t="shared" si="16"/>
        <v>13861.401292049999</v>
      </c>
      <c r="M175" s="24">
        <f t="shared" si="17"/>
        <v>3.9225674987264396E-3</v>
      </c>
      <c r="N175" s="24">
        <f t="shared" si="18"/>
        <v>0.10167</v>
      </c>
      <c r="O175" s="24">
        <f t="shared" si="19"/>
        <v>0.10579197121752419</v>
      </c>
      <c r="P175" s="24">
        <f t="shared" si="20"/>
        <v>4.6511554547581084E-4</v>
      </c>
      <c r="Q175" s="375">
        <v>4.9205490399800101E-5</v>
      </c>
    </row>
    <row r="176" spans="1:17" ht="17" customHeight="1" x14ac:dyDescent="0.2">
      <c r="A176" s="16" t="s">
        <v>1137</v>
      </c>
      <c r="B176" s="16" t="s">
        <v>1138</v>
      </c>
      <c r="C176" s="16" t="s">
        <v>1139</v>
      </c>
      <c r="D176" s="116">
        <v>13752399017.049999</v>
      </c>
      <c r="E176" s="116">
        <v>3.3777569216330399</v>
      </c>
      <c r="F176" s="116">
        <v>1.337</v>
      </c>
      <c r="G176" s="116">
        <v>129.06989999999999</v>
      </c>
      <c r="H176" s="116">
        <v>106.55</v>
      </c>
      <c r="I176" s="298"/>
      <c r="J176" s="16" t="str">
        <f t="shared" si="14"/>
        <v>Ford Motor Co</v>
      </c>
      <c r="K176" s="14" t="str">
        <f t="shared" si="15"/>
        <v>F</v>
      </c>
      <c r="L176" s="374">
        <f t="shared" si="16"/>
        <v>13752.39901705</v>
      </c>
      <c r="M176" s="24">
        <f t="shared" si="17"/>
        <v>3.3777569216330398E-2</v>
      </c>
      <c r="N176" s="24">
        <f t="shared" si="18"/>
        <v>1.337E-2</v>
      </c>
      <c r="O176" s="24">
        <f t="shared" si="19"/>
        <v>4.737337226654157E-2</v>
      </c>
      <c r="P176" s="24">
        <f t="shared" si="20"/>
        <v>4.6145800382280306E-4</v>
      </c>
      <c r="Q176" s="375">
        <v>2.1860821800472901E-5</v>
      </c>
    </row>
    <row r="177" spans="1:17" ht="17" customHeight="1" x14ac:dyDescent="0.2">
      <c r="A177" s="16" t="s">
        <v>1140</v>
      </c>
      <c r="B177" s="16" t="s">
        <v>1141</v>
      </c>
      <c r="C177" s="16" t="s">
        <v>1142</v>
      </c>
      <c r="D177" s="116">
        <v>27132612952.720001</v>
      </c>
      <c r="E177" s="116">
        <v>1.5982404692082099</v>
      </c>
      <c r="F177" s="116">
        <v>12.74</v>
      </c>
      <c r="G177" s="116">
        <v>3907.5369999999998</v>
      </c>
      <c r="H177" s="116">
        <v>6.82</v>
      </c>
      <c r="I177" s="298"/>
      <c r="J177" s="16" t="str">
        <f t="shared" si="14"/>
        <v>Diamondback Energy Inc</v>
      </c>
      <c r="K177" s="14" t="str">
        <f t="shared" si="15"/>
        <v>FANG</v>
      </c>
      <c r="L177" s="374">
        <f t="shared" si="16"/>
        <v>27132.612952720003</v>
      </c>
      <c r="M177" s="24">
        <f t="shared" si="17"/>
        <v>1.5982404692082099E-2</v>
      </c>
      <c r="N177" s="24">
        <f t="shared" si="18"/>
        <v>0.12740000000000001</v>
      </c>
      <c r="O177" s="24">
        <f t="shared" si="19"/>
        <v>0.14440048387096774</v>
      </c>
      <c r="P177" s="24">
        <f t="shared" si="20"/>
        <v>9.1042743859715784E-4</v>
      </c>
      <c r="Q177" s="375">
        <v>1.31466162662836E-4</v>
      </c>
    </row>
    <row r="178" spans="1:17" ht="17" customHeight="1" x14ac:dyDescent="0.2">
      <c r="A178" s="16" t="s">
        <v>1143</v>
      </c>
      <c r="B178" s="16" t="s">
        <v>1144</v>
      </c>
      <c r="C178" s="16" t="s">
        <v>1145</v>
      </c>
      <c r="D178" s="116">
        <v>6148826468.4799995</v>
      </c>
      <c r="E178" s="116">
        <v>3.85010266940452</v>
      </c>
      <c r="F178" s="116">
        <v>17.835000000000001</v>
      </c>
      <c r="G178" s="116">
        <v>157.82409999999999</v>
      </c>
      <c r="H178" s="116">
        <v>38.96</v>
      </c>
      <c r="I178" s="298"/>
      <c r="J178" s="16" t="str">
        <f t="shared" si="14"/>
        <v>Fastenal Co</v>
      </c>
      <c r="K178" s="14" t="str">
        <f t="shared" si="15"/>
        <v>FAST</v>
      </c>
      <c r="L178" s="374">
        <f t="shared" si="16"/>
        <v>6148.8264684799997</v>
      </c>
      <c r="M178" s="24">
        <f t="shared" si="17"/>
        <v>3.8501026694045197E-2</v>
      </c>
      <c r="N178" s="24">
        <f t="shared" si="18"/>
        <v>0.17835000000000001</v>
      </c>
      <c r="O178" s="24">
        <f t="shared" si="19"/>
        <v>0.22028435574948668</v>
      </c>
      <c r="P178" s="24">
        <f t="shared" si="20"/>
        <v>2.0632219763837587E-4</v>
      </c>
      <c r="Q178" s="375">
        <v>4.5449552383587999E-5</v>
      </c>
    </row>
    <row r="179" spans="1:17" ht="17" customHeight="1" x14ac:dyDescent="0.2">
      <c r="A179" s="16" t="s">
        <v>1146</v>
      </c>
      <c r="B179" s="16" t="s">
        <v>1147</v>
      </c>
      <c r="C179" s="16" t="s">
        <v>1148</v>
      </c>
      <c r="D179" s="116">
        <v>28027382337.220001</v>
      </c>
      <c r="E179" s="116">
        <v>2.0261972984035999</v>
      </c>
      <c r="F179" s="116">
        <v>14.5</v>
      </c>
      <c r="G179" s="116">
        <v>573.62630000000001</v>
      </c>
      <c r="H179" s="116">
        <v>48.86</v>
      </c>
      <c r="I179" s="298"/>
      <c r="J179" s="16" t="str">
        <f t="shared" si="14"/>
        <v>Facebook Inc</v>
      </c>
      <c r="K179" s="14" t="str">
        <f t="shared" si="15"/>
        <v>FB</v>
      </c>
      <c r="L179" s="374">
        <f t="shared" si="16"/>
        <v>28027.382337220002</v>
      </c>
      <c r="M179" s="24">
        <f t="shared" si="17"/>
        <v>2.0261972984035998E-2</v>
      </c>
      <c r="N179" s="24">
        <f t="shared" si="18"/>
        <v>0.14499999999999999</v>
      </c>
      <c r="O179" s="24">
        <f t="shared" si="19"/>
        <v>0.1667309660253786</v>
      </c>
      <c r="P179" s="24">
        <f t="shared" si="20"/>
        <v>9.4045118162128206E-4</v>
      </c>
      <c r="Q179" s="375">
        <v>1.5680233401142599E-4</v>
      </c>
    </row>
    <row r="180" spans="1:17" ht="17" customHeight="1" x14ac:dyDescent="0.2">
      <c r="A180" s="16" t="s">
        <v>1149</v>
      </c>
      <c r="B180" s="16" t="s">
        <v>1150</v>
      </c>
      <c r="C180" s="16" t="s">
        <v>1151</v>
      </c>
      <c r="D180" s="116">
        <v>835272797837.59998</v>
      </c>
      <c r="E180" s="116">
        <v>0</v>
      </c>
      <c r="F180" s="116">
        <v>23.247</v>
      </c>
      <c r="G180" s="116">
        <v>2404.2820000000002</v>
      </c>
      <c r="H180" s="116">
        <v>293.2</v>
      </c>
      <c r="I180" s="298"/>
      <c r="J180" s="16" t="str">
        <f t="shared" si="14"/>
        <v>Fortune Brands Home &amp; Security Inc</v>
      </c>
      <c r="K180" s="14" t="str">
        <f t="shared" si="15"/>
        <v>FBHS</v>
      </c>
      <c r="L180" s="374">
        <f t="shared" si="16"/>
        <v>835272.7978376</v>
      </c>
      <c r="M180" s="24">
        <f t="shared" si="17"/>
        <v>0</v>
      </c>
      <c r="N180" s="24">
        <f t="shared" si="18"/>
        <v>0.23247000000000001</v>
      </c>
      <c r="O180" s="24">
        <f t="shared" si="19"/>
        <v>0.23247000000000001</v>
      </c>
      <c r="P180" s="24">
        <f t="shared" si="20"/>
        <v>2.8027351261387942E-2</v>
      </c>
      <c r="Q180" s="375">
        <v>6.5155183477348701E-3</v>
      </c>
    </row>
    <row r="181" spans="1:17" ht="17" customHeight="1" x14ac:dyDescent="0.2">
      <c r="A181" s="16" t="s">
        <v>1152</v>
      </c>
      <c r="B181" s="16" t="s">
        <v>1153</v>
      </c>
      <c r="C181" s="16" t="s">
        <v>1154</v>
      </c>
      <c r="D181" s="116">
        <v>11615510829.68</v>
      </c>
      <c r="E181" s="116">
        <v>1.13701236917222</v>
      </c>
      <c r="F181" s="116">
        <v>9.0069999999999997</v>
      </c>
      <c r="G181" s="116">
        <v>138.14830000000001</v>
      </c>
      <c r="H181" s="116">
        <v>84.08</v>
      </c>
      <c r="I181" s="298"/>
      <c r="J181" s="16" t="str">
        <f t="shared" si="14"/>
        <v>Freeport-McMoRan Inc</v>
      </c>
      <c r="K181" s="14" t="str">
        <f t="shared" si="15"/>
        <v>FCX</v>
      </c>
      <c r="L181" s="374">
        <f t="shared" si="16"/>
        <v>11615.510829680001</v>
      </c>
      <c r="M181" s="24">
        <f t="shared" si="17"/>
        <v>1.13701236917222E-2</v>
      </c>
      <c r="N181" s="24">
        <f t="shared" si="18"/>
        <v>9.0069999999999997E-2</v>
      </c>
      <c r="O181" s="24">
        <f t="shared" si="19"/>
        <v>0.1019521772121789</v>
      </c>
      <c r="P181" s="24">
        <f t="shared" si="20"/>
        <v>3.8975530263490437E-4</v>
      </c>
      <c r="Q181" s="375">
        <v>3.9736401683620299E-5</v>
      </c>
    </row>
    <row r="182" spans="1:17" ht="17" customHeight="1" x14ac:dyDescent="0.2">
      <c r="A182" s="16" t="s">
        <v>1155</v>
      </c>
      <c r="B182" s="16" t="s">
        <v>1156</v>
      </c>
      <c r="C182" s="16" t="s">
        <v>1157</v>
      </c>
      <c r="D182" s="116">
        <v>22669132720.639999</v>
      </c>
      <c r="E182" s="116">
        <v>0.57655349135169798</v>
      </c>
      <c r="F182" s="116">
        <v>139.01</v>
      </c>
      <c r="G182" s="116">
        <v>1452.2190000000001</v>
      </c>
      <c r="H182" s="116">
        <v>15.61</v>
      </c>
      <c r="I182" s="298"/>
      <c r="J182" s="16" t="str">
        <f t="shared" si="14"/>
        <v>FedEx Corp</v>
      </c>
      <c r="K182" s="14" t="str">
        <f t="shared" si="15"/>
        <v>FDX</v>
      </c>
      <c r="L182" s="374">
        <f t="shared" si="16"/>
        <v>22669.132720639998</v>
      </c>
      <c r="M182" s="24">
        <f t="shared" si="17"/>
        <v>5.7655349135169801E-3</v>
      </c>
      <c r="N182" s="24">
        <f t="shared" si="18"/>
        <v>1.3900999999999999</v>
      </c>
      <c r="O182" s="24">
        <f t="shared" si="19"/>
        <v>1.3998728699551568</v>
      </c>
      <c r="P182" s="24">
        <f t="shared" si="20"/>
        <v>7.6065657495041612E-4</v>
      </c>
      <c r="Q182" s="375">
        <v>1.0648225026261E-3</v>
      </c>
    </row>
    <row r="183" spans="1:17" ht="17" customHeight="1" x14ac:dyDescent="0.2">
      <c r="A183" s="16" t="s">
        <v>1158</v>
      </c>
      <c r="B183" s="16" t="s">
        <v>1159</v>
      </c>
      <c r="C183" s="16" t="s">
        <v>503</v>
      </c>
      <c r="D183" s="116">
        <v>57597513472.32</v>
      </c>
      <c r="E183" s="116">
        <v>1.2076965065502201</v>
      </c>
      <c r="F183" s="116">
        <v>12.875</v>
      </c>
      <c r="G183" s="116">
        <v>261.99740000000003</v>
      </c>
      <c r="H183" s="116">
        <v>219.84</v>
      </c>
      <c r="I183" s="298"/>
      <c r="J183" s="16" t="str">
        <f t="shared" si="14"/>
        <v>FirstEnergy Corp</v>
      </c>
      <c r="K183" s="14" t="str">
        <f t="shared" si="15"/>
        <v>FE</v>
      </c>
      <c r="L183" s="374">
        <f t="shared" si="16"/>
        <v>57597.513472320003</v>
      </c>
      <c r="M183" s="24">
        <f t="shared" si="17"/>
        <v>1.2076965065502201E-2</v>
      </c>
      <c r="N183" s="24">
        <f t="shared" si="18"/>
        <v>0.12875</v>
      </c>
      <c r="O183" s="24">
        <f t="shared" si="19"/>
        <v>0.1416044196915939</v>
      </c>
      <c r="P183" s="24">
        <f t="shared" si="20"/>
        <v>1.9326688790182562E-3</v>
      </c>
      <c r="Q183" s="375">
        <v>2.7367445506938399E-4</v>
      </c>
    </row>
    <row r="184" spans="1:17" ht="17" customHeight="1" x14ac:dyDescent="0.2">
      <c r="A184" s="16" t="s">
        <v>1160</v>
      </c>
      <c r="B184" s="16" t="s">
        <v>1161</v>
      </c>
      <c r="C184" s="16" t="s">
        <v>1162</v>
      </c>
      <c r="D184" s="116">
        <v>15498935935.74</v>
      </c>
      <c r="E184" s="116">
        <v>5.4494578523959403</v>
      </c>
      <c r="F184" s="116">
        <v>5</v>
      </c>
      <c r="G184" s="116">
        <v>542.11040000000003</v>
      </c>
      <c r="H184" s="116">
        <v>28.59</v>
      </c>
      <c r="I184" s="298"/>
      <c r="J184" s="16" t="str">
        <f t="shared" si="14"/>
        <v>F5 Networks Inc</v>
      </c>
      <c r="K184" s="14" t="str">
        <f t="shared" si="15"/>
        <v>FFIV</v>
      </c>
      <c r="L184" s="374">
        <f t="shared" si="16"/>
        <v>15498.935935739999</v>
      </c>
      <c r="M184" s="24">
        <f t="shared" si="17"/>
        <v>5.4494578523959405E-2</v>
      </c>
      <c r="N184" s="24">
        <f t="shared" si="18"/>
        <v>0.05</v>
      </c>
      <c r="O184" s="24">
        <f t="shared" si="19"/>
        <v>0.10585694298705839</v>
      </c>
      <c r="P184" s="24">
        <f t="shared" si="20"/>
        <v>5.2006257449460419E-4</v>
      </c>
      <c r="Q184" s="375">
        <v>5.5052234297977999E-5</v>
      </c>
    </row>
    <row r="185" spans="1:17" ht="17" customHeight="1" x14ac:dyDescent="0.2">
      <c r="A185" s="16" t="s">
        <v>1163</v>
      </c>
      <c r="B185" s="16" t="s">
        <v>1164</v>
      </c>
      <c r="C185" s="16" t="s">
        <v>1165</v>
      </c>
      <c r="D185" s="116">
        <v>8095037513.9700003</v>
      </c>
      <c r="E185" s="116">
        <v>0</v>
      </c>
      <c r="F185" s="116">
        <v>11.5</v>
      </c>
      <c r="G185" s="116">
        <v>61.173110000000001</v>
      </c>
      <c r="H185" s="116">
        <v>132.33000000000001</v>
      </c>
      <c r="I185" s="298"/>
      <c r="J185" s="16" t="str">
        <f t="shared" si="14"/>
        <v>Fidelity National Information Services I</v>
      </c>
      <c r="K185" s="14" t="str">
        <f t="shared" si="15"/>
        <v>FIS</v>
      </c>
      <c r="L185" s="374">
        <f t="shared" si="16"/>
        <v>8095.03751397</v>
      </c>
      <c r="M185" s="24">
        <f t="shared" si="17"/>
        <v>0</v>
      </c>
      <c r="N185" s="24">
        <f t="shared" si="18"/>
        <v>0.115</v>
      </c>
      <c r="O185" s="24">
        <f t="shared" si="19"/>
        <v>0.115</v>
      </c>
      <c r="P185" s="24">
        <f t="shared" si="20"/>
        <v>2.7162677925764557E-4</v>
      </c>
      <c r="Q185" s="375">
        <v>3.1237079614629301E-5</v>
      </c>
    </row>
    <row r="186" spans="1:17" ht="17" customHeight="1" x14ac:dyDescent="0.2">
      <c r="A186" s="16" t="s">
        <v>1166</v>
      </c>
      <c r="B186" s="16" t="s">
        <v>1167</v>
      </c>
      <c r="C186" s="16" t="s">
        <v>1168</v>
      </c>
      <c r="D186" s="116">
        <v>93467185259.699997</v>
      </c>
      <c r="E186" s="116">
        <v>0.94729864103413997</v>
      </c>
      <c r="F186" s="116">
        <v>15.68</v>
      </c>
      <c r="G186" s="116">
        <v>619.60350000000005</v>
      </c>
      <c r="H186" s="116">
        <v>150.85</v>
      </c>
      <c r="I186" s="298"/>
      <c r="J186" s="16" t="str">
        <f t="shared" si="14"/>
        <v>Fiserv Inc</v>
      </c>
      <c r="K186" s="14" t="str">
        <f t="shared" si="15"/>
        <v>FISV</v>
      </c>
      <c r="L186" s="374">
        <f t="shared" si="16"/>
        <v>93467.185259699996</v>
      </c>
      <c r="M186" s="24">
        <f t="shared" si="17"/>
        <v>9.472986410341399E-3</v>
      </c>
      <c r="N186" s="24">
        <f t="shared" si="18"/>
        <v>0.15679999999999999</v>
      </c>
      <c r="O186" s="24">
        <f t="shared" si="19"/>
        <v>0.16701566854491215</v>
      </c>
      <c r="P186" s="24">
        <f t="shared" si="20"/>
        <v>3.1362659474469833E-3</v>
      </c>
      <c r="Q186" s="375">
        <v>5.2380555394750095E-4</v>
      </c>
    </row>
    <row r="187" spans="1:17" ht="17" customHeight="1" x14ac:dyDescent="0.2">
      <c r="A187" s="16" t="s">
        <v>1169</v>
      </c>
      <c r="B187" s="16" t="s">
        <v>1170</v>
      </c>
      <c r="C187" s="16" t="s">
        <v>1171</v>
      </c>
      <c r="D187" s="116">
        <v>66683742319.739998</v>
      </c>
      <c r="E187" s="116">
        <v>0</v>
      </c>
      <c r="F187" s="116">
        <v>15.885999999999999</v>
      </c>
      <c r="G187" s="116">
        <v>669.65</v>
      </c>
      <c r="H187" s="116">
        <v>99.58</v>
      </c>
      <c r="I187" s="298"/>
      <c r="J187" s="16" t="str">
        <f t="shared" si="14"/>
        <v>Fifth Third Bancorp</v>
      </c>
      <c r="K187" s="14" t="str">
        <f t="shared" si="15"/>
        <v>FITB</v>
      </c>
      <c r="L187" s="374">
        <f t="shared" si="16"/>
        <v>66683.742319739991</v>
      </c>
      <c r="M187" s="24">
        <f t="shared" si="17"/>
        <v>0</v>
      </c>
      <c r="N187" s="24">
        <f t="shared" si="18"/>
        <v>0.15886</v>
      </c>
      <c r="O187" s="24">
        <f t="shared" si="19"/>
        <v>0.15886</v>
      </c>
      <c r="P187" s="24">
        <f t="shared" si="20"/>
        <v>2.237554813538429E-3</v>
      </c>
      <c r="Q187" s="375">
        <v>3.5545795767871503E-4</v>
      </c>
    </row>
    <row r="188" spans="1:17" ht="17" customHeight="1" x14ac:dyDescent="0.2">
      <c r="A188" s="16" t="s">
        <v>1172</v>
      </c>
      <c r="B188" s="16" t="s">
        <v>1173</v>
      </c>
      <c r="C188" s="16" t="s">
        <v>1174</v>
      </c>
      <c r="D188" s="116">
        <v>14714899514.52</v>
      </c>
      <c r="E188" s="116">
        <v>5.2565343659244901</v>
      </c>
      <c r="F188" s="116">
        <v>2.4500000000000002</v>
      </c>
      <c r="G188" s="116">
        <v>712.24099999999999</v>
      </c>
      <c r="H188" s="116">
        <v>20.66</v>
      </c>
      <c r="I188" s="298"/>
      <c r="J188" s="16" t="str">
        <f t="shared" si="14"/>
        <v>FLIR Systems Inc</v>
      </c>
      <c r="K188" s="14" t="str">
        <f t="shared" si="15"/>
        <v>FLIR</v>
      </c>
      <c r="L188" s="374">
        <f t="shared" si="16"/>
        <v>14714.899514520001</v>
      </c>
      <c r="M188" s="24">
        <f t="shared" si="17"/>
        <v>5.2565343659244902E-2</v>
      </c>
      <c r="N188" s="24">
        <f t="shared" si="18"/>
        <v>2.4500000000000001E-2</v>
      </c>
      <c r="O188" s="24">
        <f t="shared" si="19"/>
        <v>7.7709269119070667E-2</v>
      </c>
      <c r="P188" s="24">
        <f t="shared" si="20"/>
        <v>4.9375444589740451E-4</v>
      </c>
      <c r="Q188" s="375">
        <v>3.8369297114979102E-5</v>
      </c>
    </row>
    <row r="189" spans="1:17" ht="17" customHeight="1" x14ac:dyDescent="0.2">
      <c r="A189" s="16" t="s">
        <v>1175</v>
      </c>
      <c r="B189" s="16" t="s">
        <v>1176</v>
      </c>
      <c r="C189" s="16" t="s">
        <v>1177</v>
      </c>
      <c r="D189" s="116">
        <v>4838400508.5</v>
      </c>
      <c r="E189" s="116">
        <v>1.8970189701897</v>
      </c>
      <c r="F189" s="116">
        <v>9.5</v>
      </c>
      <c r="G189" s="116">
        <v>131.12200000000001</v>
      </c>
      <c r="H189" s="116">
        <v>36.9</v>
      </c>
      <c r="I189" s="298"/>
      <c r="J189" s="16" t="str">
        <f t="shared" si="14"/>
        <v>Flowserve Corp</v>
      </c>
      <c r="K189" s="14" t="str">
        <f t="shared" si="15"/>
        <v>FLS</v>
      </c>
      <c r="L189" s="374">
        <f t="shared" si="16"/>
        <v>4838.4005084999999</v>
      </c>
      <c r="M189" s="24">
        <f t="shared" si="17"/>
        <v>1.8970189701897001E-2</v>
      </c>
      <c r="N189" s="24">
        <f t="shared" si="18"/>
        <v>9.5000000000000001E-2</v>
      </c>
      <c r="O189" s="24">
        <f t="shared" si="19"/>
        <v>0.11487127371273712</v>
      </c>
      <c r="P189" s="24">
        <f t="shared" si="20"/>
        <v>1.6235121141988077E-4</v>
      </c>
      <c r="Q189" s="375">
        <v>1.8649490444607598E-5</v>
      </c>
    </row>
    <row r="190" spans="1:17" ht="17" customHeight="1" x14ac:dyDescent="0.2">
      <c r="A190" s="16" t="s">
        <v>1178</v>
      </c>
      <c r="B190" s="16" t="s">
        <v>1179</v>
      </c>
      <c r="C190" s="16" t="s">
        <v>1180</v>
      </c>
      <c r="D190" s="116">
        <v>3863140489.5999999</v>
      </c>
      <c r="E190" s="116">
        <v>2.7021563342318098</v>
      </c>
      <c r="F190" s="116">
        <v>2.08</v>
      </c>
      <c r="G190" s="116">
        <v>130.15969999999999</v>
      </c>
      <c r="H190" s="116">
        <v>29.68</v>
      </c>
      <c r="I190" s="298"/>
      <c r="J190" s="16" t="str">
        <f t="shared" si="14"/>
        <v>FleetCor Technologies Inc</v>
      </c>
      <c r="K190" s="14" t="str">
        <f t="shared" si="15"/>
        <v>FLT</v>
      </c>
      <c r="L190" s="374">
        <f t="shared" si="16"/>
        <v>3863.1404895999999</v>
      </c>
      <c r="M190" s="24">
        <f t="shared" si="17"/>
        <v>2.7021563342318099E-2</v>
      </c>
      <c r="N190" s="24">
        <f t="shared" si="18"/>
        <v>2.0799999999999999E-2</v>
      </c>
      <c r="O190" s="24">
        <f t="shared" si="19"/>
        <v>4.8102587601078203E-2</v>
      </c>
      <c r="P190" s="24">
        <f t="shared" si="20"/>
        <v>1.2962662707849938E-4</v>
      </c>
      <c r="Q190" s="375">
        <v>6.2353761844758399E-6</v>
      </c>
    </row>
    <row r="191" spans="1:17" ht="17" customHeight="1" x14ac:dyDescent="0.2">
      <c r="A191" s="16" t="s">
        <v>1181</v>
      </c>
      <c r="B191" s="16" t="s">
        <v>1182</v>
      </c>
      <c r="C191" s="16" t="s">
        <v>1183</v>
      </c>
      <c r="D191" s="116">
        <v>21134860313</v>
      </c>
      <c r="E191" s="116">
        <v>0</v>
      </c>
      <c r="F191" s="116">
        <v>12.493</v>
      </c>
      <c r="G191" s="116">
        <v>84.051940000000002</v>
      </c>
      <c r="H191" s="116">
        <v>251.45</v>
      </c>
      <c r="I191" s="298"/>
      <c r="J191" s="16" t="str">
        <f t="shared" si="14"/>
        <v>FMC Corp</v>
      </c>
      <c r="K191" s="14" t="str">
        <f t="shared" si="15"/>
        <v>FMC</v>
      </c>
      <c r="L191" s="374">
        <f t="shared" si="16"/>
        <v>21134.860313000001</v>
      </c>
      <c r="M191" s="24">
        <f t="shared" si="17"/>
        <v>0</v>
      </c>
      <c r="N191" s="24">
        <f t="shared" si="18"/>
        <v>0.12493</v>
      </c>
      <c r="O191" s="24">
        <f t="shared" si="19"/>
        <v>0.12493</v>
      </c>
      <c r="P191" s="24">
        <f t="shared" si="20"/>
        <v>7.0917448214084962E-4</v>
      </c>
      <c r="Q191" s="375">
        <v>8.8597168053856495E-5</v>
      </c>
    </row>
    <row r="192" spans="1:17" ht="17" customHeight="1" x14ac:dyDescent="0.2">
      <c r="A192" s="16" t="s">
        <v>1184</v>
      </c>
      <c r="B192" s="16" t="s">
        <v>1185</v>
      </c>
      <c r="C192" s="16" t="s">
        <v>1186</v>
      </c>
      <c r="D192" s="116">
        <v>13845461336.459999</v>
      </c>
      <c r="E192" s="116">
        <v>1.7228148979973801</v>
      </c>
      <c r="F192" s="116">
        <v>9.5500000000000007</v>
      </c>
      <c r="G192" s="116">
        <v>129.56639999999999</v>
      </c>
      <c r="H192" s="116">
        <v>106.86</v>
      </c>
      <c r="I192" s="298"/>
      <c r="J192" s="16" t="str">
        <f t="shared" si="14"/>
        <v>Fox Corp</v>
      </c>
      <c r="K192" s="14" t="str">
        <f t="shared" si="15"/>
        <v>FOXA</v>
      </c>
      <c r="L192" s="374">
        <f t="shared" si="16"/>
        <v>13845.461336459999</v>
      </c>
      <c r="M192" s="24">
        <f t="shared" si="17"/>
        <v>1.7228148979973802E-2</v>
      </c>
      <c r="N192" s="24">
        <f t="shared" si="18"/>
        <v>9.5500000000000002E-2</v>
      </c>
      <c r="O192" s="24">
        <f t="shared" si="19"/>
        <v>0.11355079309376756</v>
      </c>
      <c r="P192" s="24">
        <f t="shared" si="20"/>
        <v>4.645806846069205E-4</v>
      </c>
      <c r="Q192" s="375">
        <v>5.2753505193161597E-5</v>
      </c>
    </row>
    <row r="193" spans="1:17" ht="17" customHeight="1" x14ac:dyDescent="0.2">
      <c r="A193" s="16" t="s">
        <v>1187</v>
      </c>
      <c r="B193" s="16" t="s">
        <v>1188</v>
      </c>
      <c r="C193" s="16" t="s">
        <v>1189</v>
      </c>
      <c r="D193" s="116">
        <v>19427440726.200001</v>
      </c>
      <c r="E193" s="116">
        <v>0.69740786457414905</v>
      </c>
      <c r="F193" s="116">
        <v>7.85</v>
      </c>
      <c r="G193" s="116">
        <v>171.2876</v>
      </c>
      <c r="H193" s="116">
        <v>113.42</v>
      </c>
      <c r="I193" s="298"/>
      <c r="J193" s="16" t="str">
        <f t="shared" si="14"/>
        <v>First Republic Bank/CA</v>
      </c>
      <c r="K193" s="14" t="str">
        <f t="shared" si="15"/>
        <v>FRC</v>
      </c>
      <c r="L193" s="374">
        <f t="shared" si="16"/>
        <v>19427.440726200002</v>
      </c>
      <c r="M193" s="24">
        <f t="shared" si="17"/>
        <v>6.9740786457414905E-3</v>
      </c>
      <c r="N193" s="24">
        <f t="shared" si="18"/>
        <v>7.85E-2</v>
      </c>
      <c r="O193" s="24">
        <f t="shared" si="19"/>
        <v>8.5747811232586846E-2</v>
      </c>
      <c r="P193" s="24">
        <f t="shared" si="20"/>
        <v>6.5188248288778445E-4</v>
      </c>
      <c r="Q193" s="375">
        <v>5.5897496088491803E-5</v>
      </c>
    </row>
    <row r="194" spans="1:17" ht="17" customHeight="1" x14ac:dyDescent="0.2">
      <c r="A194" s="16" t="s">
        <v>1190</v>
      </c>
      <c r="B194" s="16" t="s">
        <v>1191</v>
      </c>
      <c r="C194" s="16" t="s">
        <v>1192</v>
      </c>
      <c r="D194" s="116">
        <v>16832790443.860001</v>
      </c>
      <c r="E194" s="116">
        <v>1.8521177315147199</v>
      </c>
      <c r="F194" s="116">
        <v>-0.70499999999999996</v>
      </c>
      <c r="G194" s="116">
        <v>343.67899999999997</v>
      </c>
      <c r="H194" s="116">
        <v>27.86</v>
      </c>
      <c r="I194" s="298"/>
      <c r="J194" s="16" t="str">
        <f t="shared" si="14"/>
        <v>Federal Realty Investment Trust</v>
      </c>
      <c r="K194" s="14" t="str">
        <f t="shared" si="15"/>
        <v>FRT</v>
      </c>
      <c r="L194" s="374">
        <f t="shared" si="16"/>
        <v>16832.790443860002</v>
      </c>
      <c r="M194" s="24">
        <f t="shared" si="17"/>
        <v>1.85211773151472E-2</v>
      </c>
      <c r="N194" s="24">
        <f t="shared" si="18"/>
        <v>-7.0499999999999998E-3</v>
      </c>
      <c r="O194" s="24">
        <f t="shared" si="19"/>
        <v>1.1405890165111305E-2</v>
      </c>
      <c r="P194" s="24">
        <f t="shared" si="20"/>
        <v>5.648196992656347E-4</v>
      </c>
      <c r="Q194" s="375">
        <v>6.4422714529150297E-6</v>
      </c>
    </row>
    <row r="195" spans="1:17" ht="17" customHeight="1" x14ac:dyDescent="0.2">
      <c r="A195" s="16" t="s">
        <v>1193</v>
      </c>
      <c r="B195" s="16" t="s">
        <v>1194</v>
      </c>
      <c r="C195" s="16" t="s">
        <v>1195</v>
      </c>
      <c r="D195" s="116">
        <v>19340084045.099998</v>
      </c>
      <c r="E195" s="116">
        <v>0.70055796652200897</v>
      </c>
      <c r="F195" s="116">
        <v>7.85</v>
      </c>
      <c r="G195" s="116">
        <v>171.2876</v>
      </c>
      <c r="H195" s="116">
        <v>112.91</v>
      </c>
      <c r="I195" s="298"/>
      <c r="J195" s="16" t="str">
        <f t="shared" ref="J195:J258" si="21">B195</f>
        <v>TechnipFMC PLC</v>
      </c>
      <c r="K195" s="14" t="str">
        <f t="shared" ref="K195:K258" si="22">C195</f>
        <v>FTI</v>
      </c>
      <c r="L195" s="374">
        <f t="shared" ref="L195:L258" si="23">D195/1000000</f>
        <v>19340.084045099997</v>
      </c>
      <c r="M195" s="24">
        <f t="shared" ref="M195:M258" si="24">IFERROR(E195/100,"0.00%")</f>
        <v>7.0055796652200896E-3</v>
      </c>
      <c r="N195" s="24">
        <f t="shared" ref="N195:N258" si="25">IFERROR(F195/100,"N/A")</f>
        <v>7.85E-2</v>
      </c>
      <c r="O195" s="24">
        <f t="shared" ref="O195:O258" si="26">IFERROR(M195*(1+0.5*N195)+N195,"N/A")</f>
        <v>8.5780548667079973E-2</v>
      </c>
      <c r="P195" s="24">
        <f t="shared" ref="P195:P258" si="27">IF(N195="N/A","N/A",L195/$L$504)</f>
        <v>6.4895125324334084E-4</v>
      </c>
      <c r="Q195" s="375">
        <v>5.5667394561403102E-5</v>
      </c>
    </row>
    <row r="196" spans="1:17" ht="17" customHeight="1" x14ac:dyDescent="0.2">
      <c r="A196" s="16" t="s">
        <v>1196</v>
      </c>
      <c r="B196" s="16" t="s">
        <v>1197</v>
      </c>
      <c r="C196" s="16" t="s">
        <v>1198</v>
      </c>
      <c r="D196" s="116">
        <v>5993615263.1599998</v>
      </c>
      <c r="E196" s="116">
        <v>5.2372539121655697</v>
      </c>
      <c r="F196" s="116">
        <v>2.86</v>
      </c>
      <c r="G196" s="116">
        <v>75.638760000000005</v>
      </c>
      <c r="H196" s="116">
        <v>79.239999999999995</v>
      </c>
      <c r="I196" s="298"/>
      <c r="J196" s="16" t="str">
        <f t="shared" si="21"/>
        <v>Fortinet Inc</v>
      </c>
      <c r="K196" s="14" t="str">
        <f t="shared" si="22"/>
        <v>FTNT</v>
      </c>
      <c r="L196" s="374">
        <f t="shared" si="23"/>
        <v>5993.6152631599998</v>
      </c>
      <c r="M196" s="24">
        <f t="shared" si="24"/>
        <v>5.2372539121655695E-2</v>
      </c>
      <c r="N196" s="24">
        <f t="shared" si="25"/>
        <v>2.86E-2</v>
      </c>
      <c r="O196" s="24">
        <f t="shared" si="26"/>
        <v>8.1721466431095374E-2</v>
      </c>
      <c r="P196" s="24">
        <f t="shared" si="27"/>
        <v>2.0111412791257017E-4</v>
      </c>
      <c r="Q196" s="375">
        <v>1.6435341453026099E-5</v>
      </c>
    </row>
    <row r="197" spans="1:17" ht="17" customHeight="1" x14ac:dyDescent="0.2">
      <c r="A197" s="16" t="s">
        <v>1199</v>
      </c>
      <c r="B197" s="16" t="s">
        <v>1200</v>
      </c>
      <c r="C197" s="16" t="s">
        <v>1201</v>
      </c>
      <c r="D197" s="116">
        <v>3459857424.0999999</v>
      </c>
      <c r="E197" s="116">
        <v>1.8701298701298701</v>
      </c>
      <c r="F197" s="116">
        <v>3</v>
      </c>
      <c r="G197" s="116">
        <v>449.33210000000003</v>
      </c>
      <c r="H197" s="116">
        <v>7.7</v>
      </c>
      <c r="I197" s="298"/>
      <c r="J197" s="16" t="str">
        <f t="shared" si="21"/>
        <v>Fortive Corp</v>
      </c>
      <c r="K197" s="14" t="str">
        <f t="shared" si="22"/>
        <v>FTV</v>
      </c>
      <c r="L197" s="374">
        <f t="shared" si="23"/>
        <v>3459.8574241000001</v>
      </c>
      <c r="M197" s="24">
        <f t="shared" si="24"/>
        <v>1.8701298701298701E-2</v>
      </c>
      <c r="N197" s="24">
        <f t="shared" si="25"/>
        <v>0.03</v>
      </c>
      <c r="O197" s="24">
        <f t="shared" si="26"/>
        <v>4.8981818181818182E-2</v>
      </c>
      <c r="P197" s="24">
        <f t="shared" si="27"/>
        <v>1.1609457364182633E-4</v>
      </c>
      <c r="Q197" s="375">
        <v>5.68652329801962E-6</v>
      </c>
    </row>
    <row r="198" spans="1:17" ht="17" customHeight="1" x14ac:dyDescent="0.2">
      <c r="A198" s="16" t="s">
        <v>1202</v>
      </c>
      <c r="B198" s="16" t="s">
        <v>1203</v>
      </c>
      <c r="C198" s="16" t="s">
        <v>1204</v>
      </c>
      <c r="D198" s="116">
        <v>21362578245.919998</v>
      </c>
      <c r="E198" s="116">
        <v>0</v>
      </c>
      <c r="F198" s="116">
        <v>14.824999999999999</v>
      </c>
      <c r="G198" s="116">
        <v>161.83160000000001</v>
      </c>
      <c r="H198" s="116">
        <v>132.005</v>
      </c>
      <c r="I198" s="298"/>
      <c r="J198" s="16" t="str">
        <f t="shared" si="21"/>
        <v>General Dynamics Corp</v>
      </c>
      <c r="K198" s="14" t="str">
        <f t="shared" si="22"/>
        <v>GD</v>
      </c>
      <c r="L198" s="374">
        <f t="shared" si="23"/>
        <v>21362.578245919998</v>
      </c>
      <c r="M198" s="24">
        <f t="shared" si="24"/>
        <v>0</v>
      </c>
      <c r="N198" s="24">
        <f t="shared" si="25"/>
        <v>0.14824999999999999</v>
      </c>
      <c r="O198" s="24">
        <f t="shared" si="26"/>
        <v>0.14824999999999999</v>
      </c>
      <c r="P198" s="24">
        <f t="shared" si="27"/>
        <v>7.1681549536549774E-4</v>
      </c>
      <c r="Q198" s="375">
        <v>1.0626789718793501E-4</v>
      </c>
    </row>
    <row r="199" spans="1:17" ht="17" customHeight="1" x14ac:dyDescent="0.2">
      <c r="A199" s="16" t="s">
        <v>1205</v>
      </c>
      <c r="B199" s="16" t="s">
        <v>1206</v>
      </c>
      <c r="C199" s="16" t="s">
        <v>1207</v>
      </c>
      <c r="D199" s="116">
        <v>24306225504.450001</v>
      </c>
      <c r="E199" s="116">
        <v>0.37720149771182898</v>
      </c>
      <c r="F199" s="116">
        <v>8.69</v>
      </c>
      <c r="G199" s="116">
        <v>337.07150000000001</v>
      </c>
      <c r="H199" s="116">
        <v>72.11</v>
      </c>
      <c r="I199" s="298"/>
      <c r="J199" s="16" t="str">
        <f t="shared" si="21"/>
        <v>General Electric Co</v>
      </c>
      <c r="K199" s="14" t="str">
        <f t="shared" si="22"/>
        <v>GE</v>
      </c>
      <c r="L199" s="374">
        <f t="shared" si="23"/>
        <v>24306.225504450002</v>
      </c>
      <c r="M199" s="24">
        <f t="shared" si="24"/>
        <v>3.7720149771182897E-3</v>
      </c>
      <c r="N199" s="24">
        <f t="shared" si="25"/>
        <v>8.6899999999999991E-2</v>
      </c>
      <c r="O199" s="24">
        <f t="shared" si="26"/>
        <v>9.0835909027874071E-2</v>
      </c>
      <c r="P199" s="24">
        <f t="shared" si="27"/>
        <v>8.1558877748126796E-4</v>
      </c>
      <c r="Q199" s="375">
        <v>7.4084747995443597E-5</v>
      </c>
    </row>
    <row r="200" spans="1:17" ht="17" customHeight="1" x14ac:dyDescent="0.2">
      <c r="A200" s="16" t="s">
        <v>1208</v>
      </c>
      <c r="B200" s="16" t="s">
        <v>1209</v>
      </c>
      <c r="C200" s="16" t="s">
        <v>335</v>
      </c>
      <c r="D200" s="116">
        <v>42853359316.599998</v>
      </c>
      <c r="E200" s="116">
        <v>2.9152996317375299</v>
      </c>
      <c r="F200" s="116">
        <v>4.3949999999999996</v>
      </c>
      <c r="G200" s="116">
        <v>286.93239999999997</v>
      </c>
      <c r="H200" s="116">
        <v>149.35</v>
      </c>
      <c r="I200" s="298"/>
      <c r="J200" s="16" t="str">
        <f t="shared" si="21"/>
        <v>Gilead Sciences Inc</v>
      </c>
      <c r="K200" s="14" t="str">
        <f t="shared" si="22"/>
        <v>GILD</v>
      </c>
      <c r="L200" s="374">
        <f t="shared" si="23"/>
        <v>42853.359316599999</v>
      </c>
      <c r="M200" s="24">
        <f t="shared" si="24"/>
        <v>2.91529963173753E-2</v>
      </c>
      <c r="N200" s="24">
        <f t="shared" si="25"/>
        <v>4.3949999999999996E-2</v>
      </c>
      <c r="O200" s="24">
        <f t="shared" si="26"/>
        <v>7.3743633411449627E-2</v>
      </c>
      <c r="P200" s="24">
        <f t="shared" si="27"/>
        <v>1.4379328016023095E-3</v>
      </c>
      <c r="Q200" s="375">
        <v>1.06038389391659E-4</v>
      </c>
    </row>
    <row r="201" spans="1:17" ht="17" customHeight="1" x14ac:dyDescent="0.2">
      <c r="A201" s="16" t="s">
        <v>1210</v>
      </c>
      <c r="B201" s="16" t="s">
        <v>1211</v>
      </c>
      <c r="C201" s="16" t="s">
        <v>337</v>
      </c>
      <c r="D201" s="116">
        <v>55495852260</v>
      </c>
      <c r="E201" s="116">
        <v>0.63091482649842301</v>
      </c>
      <c r="F201" s="116">
        <v>5.5330000000000004</v>
      </c>
      <c r="G201" s="116">
        <v>8753.2890000000007</v>
      </c>
      <c r="H201" s="116">
        <v>6.34</v>
      </c>
      <c r="I201" s="298"/>
      <c r="J201" s="16" t="str">
        <f t="shared" si="21"/>
        <v>General Mills Inc</v>
      </c>
      <c r="K201" s="14" t="str">
        <f t="shared" si="22"/>
        <v>GIS</v>
      </c>
      <c r="L201" s="374">
        <f t="shared" si="23"/>
        <v>55495.85226</v>
      </c>
      <c r="M201" s="24">
        <f t="shared" si="24"/>
        <v>6.3091482649842304E-3</v>
      </c>
      <c r="N201" s="24">
        <f t="shared" si="25"/>
        <v>5.5330000000000004E-2</v>
      </c>
      <c r="O201" s="24">
        <f t="shared" si="26"/>
        <v>6.181369085173502E-2</v>
      </c>
      <c r="P201" s="24">
        <f t="shared" si="27"/>
        <v>1.8621482093847891E-3</v>
      </c>
      <c r="Q201" s="375">
        <v>1.15106253735023E-4</v>
      </c>
    </row>
    <row r="202" spans="1:17" ht="17" customHeight="1" x14ac:dyDescent="0.2">
      <c r="A202" s="16" t="s">
        <v>1212</v>
      </c>
      <c r="B202" s="16" t="s">
        <v>1213</v>
      </c>
      <c r="C202" s="16" t="s">
        <v>1214</v>
      </c>
      <c r="D202" s="116">
        <v>83686101697.5</v>
      </c>
      <c r="E202" s="116">
        <v>3.99700374531835</v>
      </c>
      <c r="F202" s="116">
        <v>8.4320000000000004</v>
      </c>
      <c r="G202" s="116">
        <v>1253.7239999999999</v>
      </c>
      <c r="H202" s="116">
        <v>66.75</v>
      </c>
      <c r="I202" s="298"/>
      <c r="J202" s="16" t="str">
        <f t="shared" si="21"/>
        <v>Globe Life Inc</v>
      </c>
      <c r="K202" s="14" t="str">
        <f t="shared" si="22"/>
        <v>GL</v>
      </c>
      <c r="L202" s="374">
        <f t="shared" si="23"/>
        <v>83686.101697499995</v>
      </c>
      <c r="M202" s="24">
        <f t="shared" si="24"/>
        <v>3.9970037453183498E-2</v>
      </c>
      <c r="N202" s="24">
        <f t="shared" si="25"/>
        <v>8.4320000000000006E-2</v>
      </c>
      <c r="O202" s="24">
        <f t="shared" si="26"/>
        <v>0.12597517423220972</v>
      </c>
      <c r="P202" s="24">
        <f t="shared" si="27"/>
        <v>2.8080643522023275E-3</v>
      </c>
      <c r="Q202" s="375">
        <v>3.53746396023946E-4</v>
      </c>
    </row>
    <row r="203" spans="1:17" ht="17" customHeight="1" x14ac:dyDescent="0.2">
      <c r="A203" s="16" t="s">
        <v>1215</v>
      </c>
      <c r="B203" s="16" t="s">
        <v>1216</v>
      </c>
      <c r="C203" s="16" t="s">
        <v>1217</v>
      </c>
      <c r="D203" s="116">
        <v>39068203669.900002</v>
      </c>
      <c r="E203" s="116">
        <v>3.0946051602814699</v>
      </c>
      <c r="F203" s="116">
        <v>5.5330000000000004</v>
      </c>
      <c r="G203" s="116">
        <v>610.91800000000001</v>
      </c>
      <c r="H203" s="116">
        <v>63.95</v>
      </c>
      <c r="I203" s="298"/>
      <c r="J203" s="16" t="str">
        <f t="shared" si="21"/>
        <v>Corning Inc</v>
      </c>
      <c r="K203" s="14" t="str">
        <f t="shared" si="22"/>
        <v>GLW</v>
      </c>
      <c r="L203" s="374">
        <f t="shared" si="23"/>
        <v>39068.203669900002</v>
      </c>
      <c r="M203" s="24">
        <f t="shared" si="24"/>
        <v>3.09460516028147E-2</v>
      </c>
      <c r="N203" s="24">
        <f t="shared" si="25"/>
        <v>5.5330000000000004E-2</v>
      </c>
      <c r="O203" s="24">
        <f t="shared" si="26"/>
        <v>8.713217412040658E-2</v>
      </c>
      <c r="P203" s="24">
        <f t="shared" si="27"/>
        <v>1.3109229346896878E-3</v>
      </c>
      <c r="Q203" s="375">
        <v>1.14223565403816E-4</v>
      </c>
    </row>
    <row r="204" spans="1:17" ht="17" customHeight="1" x14ac:dyDescent="0.2">
      <c r="A204" s="16" t="s">
        <v>1218</v>
      </c>
      <c r="B204" s="16" t="s">
        <v>1219</v>
      </c>
      <c r="C204" s="16" t="s">
        <v>1220</v>
      </c>
      <c r="D204" s="116">
        <v>8785166506.2399998</v>
      </c>
      <c r="E204" s="116">
        <v>0.89961202715809896</v>
      </c>
      <c r="F204" s="16" t="s">
        <v>655</v>
      </c>
      <c r="G204" s="116">
        <v>106.5127</v>
      </c>
      <c r="H204" s="116">
        <v>82.48</v>
      </c>
      <c r="I204" s="298"/>
      <c r="J204" s="16" t="str">
        <f t="shared" si="21"/>
        <v>General Motors Co</v>
      </c>
      <c r="K204" s="14" t="str">
        <f t="shared" si="22"/>
        <v>GM</v>
      </c>
      <c r="L204" s="374">
        <f t="shared" si="23"/>
        <v>8785.1665062400007</v>
      </c>
      <c r="M204" s="24">
        <f t="shared" si="24"/>
        <v>8.9961202715809901E-3</v>
      </c>
      <c r="N204" s="48" t="str">
        <f t="shared" si="25"/>
        <v>N/A</v>
      </c>
      <c r="O204" s="48" t="str">
        <f t="shared" si="26"/>
        <v>N/A</v>
      </c>
      <c r="P204" s="48" t="str">
        <f t="shared" si="27"/>
        <v>N/A</v>
      </c>
      <c r="Q204" s="48" t="s">
        <v>685</v>
      </c>
    </row>
    <row r="205" spans="1:17" ht="17" customHeight="1" x14ac:dyDescent="0.2">
      <c r="A205" s="16" t="s">
        <v>1221</v>
      </c>
      <c r="B205" s="16" t="s">
        <v>1222</v>
      </c>
      <c r="C205" s="16" t="s">
        <v>1223</v>
      </c>
      <c r="D205" s="116">
        <v>24727259022.599998</v>
      </c>
      <c r="E205" s="116">
        <v>2.7356746765249502</v>
      </c>
      <c r="F205" s="116">
        <v>5.97</v>
      </c>
      <c r="G205" s="116">
        <v>761.77629999999999</v>
      </c>
      <c r="H205" s="116">
        <v>32.46</v>
      </c>
      <c r="I205" s="298"/>
      <c r="J205" s="16" t="str">
        <f t="shared" si="21"/>
        <v>Alphabet Inc</v>
      </c>
      <c r="K205" s="14" t="str">
        <f t="shared" si="22"/>
        <v>GOOGL</v>
      </c>
      <c r="L205" s="374">
        <f t="shared" si="23"/>
        <v>24727.259022599999</v>
      </c>
      <c r="M205" s="24">
        <f t="shared" si="24"/>
        <v>2.7356746765249504E-2</v>
      </c>
      <c r="N205" s="24">
        <f t="shared" si="25"/>
        <v>5.9699999999999996E-2</v>
      </c>
      <c r="O205" s="24">
        <f t="shared" si="26"/>
        <v>8.7873345656192203E-2</v>
      </c>
      <c r="P205" s="24">
        <f t="shared" si="27"/>
        <v>8.2971644252262649E-4</v>
      </c>
      <c r="Q205" s="375">
        <v>7.2909959750417001E-5</v>
      </c>
    </row>
    <row r="206" spans="1:17" ht="17" customHeight="1" x14ac:dyDescent="0.2">
      <c r="A206" s="16" t="s">
        <v>1224</v>
      </c>
      <c r="B206" s="16" t="s">
        <v>1225</v>
      </c>
      <c r="C206" s="16" t="s">
        <v>1226</v>
      </c>
      <c r="D206" s="116">
        <v>42403389650.559998</v>
      </c>
      <c r="E206" s="116">
        <v>1.50860614242322</v>
      </c>
      <c r="F206" s="116">
        <v>12.755000000000001</v>
      </c>
      <c r="G206" s="116">
        <v>1431.097</v>
      </c>
      <c r="H206" s="116">
        <v>29.63</v>
      </c>
      <c r="I206" s="298"/>
      <c r="J206" s="16" t="str">
        <f t="shared" si="21"/>
        <v>Genuine Parts Co</v>
      </c>
      <c r="K206" s="14" t="str">
        <f t="shared" si="22"/>
        <v>GPC</v>
      </c>
      <c r="L206" s="374">
        <f t="shared" si="23"/>
        <v>42403.389650559999</v>
      </c>
      <c r="M206" s="24">
        <f t="shared" si="24"/>
        <v>1.5086061424232199E-2</v>
      </c>
      <c r="N206" s="24">
        <f t="shared" si="25"/>
        <v>0.12755</v>
      </c>
      <c r="O206" s="24">
        <f t="shared" si="26"/>
        <v>0.1435981749915626</v>
      </c>
      <c r="P206" s="24">
        <f t="shared" si="27"/>
        <v>1.4228341919986906E-3</v>
      </c>
      <c r="Q206" s="375">
        <v>2.0431639328660699E-4</v>
      </c>
    </row>
    <row r="207" spans="1:17" ht="17" customHeight="1" x14ac:dyDescent="0.2">
      <c r="A207" s="16" t="s">
        <v>1227</v>
      </c>
      <c r="B207" s="16" t="s">
        <v>1228</v>
      </c>
      <c r="C207" s="16" t="s">
        <v>1229</v>
      </c>
      <c r="D207" s="116">
        <v>53331137361.599998</v>
      </c>
      <c r="E207" s="116">
        <v>0.388284143193805</v>
      </c>
      <c r="F207" s="116">
        <v>17.968</v>
      </c>
      <c r="G207" s="116">
        <v>299.24329999999998</v>
      </c>
      <c r="H207" s="116">
        <v>178.22</v>
      </c>
      <c r="I207" s="298"/>
      <c r="J207" s="16" t="str">
        <f t="shared" si="21"/>
        <v>Global Payments Inc</v>
      </c>
      <c r="K207" s="14" t="str">
        <f t="shared" si="22"/>
        <v>GPN</v>
      </c>
      <c r="L207" s="374">
        <f t="shared" si="23"/>
        <v>53331.137361599998</v>
      </c>
      <c r="M207" s="24">
        <f t="shared" si="24"/>
        <v>3.8828414319380502E-3</v>
      </c>
      <c r="N207" s="24">
        <f t="shared" si="25"/>
        <v>0.17968000000000001</v>
      </c>
      <c r="O207" s="24">
        <f t="shared" si="26"/>
        <v>0.18391167590618338</v>
      </c>
      <c r="P207" s="24">
        <f t="shared" si="27"/>
        <v>1.7895117904863341E-3</v>
      </c>
      <c r="Q207" s="375">
        <v>3.29112112442217E-4</v>
      </c>
    </row>
    <row r="208" spans="1:17" ht="17" customHeight="1" x14ac:dyDescent="0.2">
      <c r="A208" s="16" t="s">
        <v>1230</v>
      </c>
      <c r="B208" s="16" t="s">
        <v>1231</v>
      </c>
      <c r="C208" s="16" t="s">
        <v>1232</v>
      </c>
      <c r="D208" s="116">
        <v>1110005525492.95</v>
      </c>
      <c r="E208" s="116">
        <v>0</v>
      </c>
      <c r="F208" s="116">
        <v>15.77</v>
      </c>
      <c r="G208" s="116">
        <v>300.47120000000001</v>
      </c>
      <c r="H208" s="116">
        <v>1629.53</v>
      </c>
      <c r="I208" s="298"/>
      <c r="J208" s="16" t="str">
        <f t="shared" si="21"/>
        <v>Gap Inc/The</v>
      </c>
      <c r="K208" s="14" t="str">
        <f t="shared" si="22"/>
        <v>GPS</v>
      </c>
      <c r="L208" s="374">
        <f t="shared" si="23"/>
        <v>1110005.5254929499</v>
      </c>
      <c r="M208" s="24">
        <f t="shared" si="24"/>
        <v>0</v>
      </c>
      <c r="N208" s="24">
        <f t="shared" si="25"/>
        <v>0.15770000000000001</v>
      </c>
      <c r="O208" s="24">
        <f t="shared" si="26"/>
        <v>0.15770000000000001</v>
      </c>
      <c r="P208" s="24">
        <f t="shared" si="27"/>
        <v>3.7245933119829856E-2</v>
      </c>
      <c r="Q208" s="375">
        <v>5.87368365299718E-3</v>
      </c>
    </row>
    <row r="209" spans="1:17" ht="17" customHeight="1" x14ac:dyDescent="0.2">
      <c r="A209" s="16" t="s">
        <v>1233</v>
      </c>
      <c r="B209" s="16" t="s">
        <v>1234</v>
      </c>
      <c r="C209" s="16" t="s">
        <v>1235</v>
      </c>
      <c r="D209" s="116">
        <v>13624310009.16</v>
      </c>
      <c r="E209" s="116">
        <v>3.3248623464633602</v>
      </c>
      <c r="F209" s="116">
        <v>1.9550000000000001</v>
      </c>
      <c r="G209" s="116">
        <v>144.26419999999999</v>
      </c>
      <c r="H209" s="116">
        <v>94.44</v>
      </c>
      <c r="I209" s="298"/>
      <c r="J209" s="16" t="str">
        <f t="shared" si="21"/>
        <v>Garmin Ltd</v>
      </c>
      <c r="K209" s="14" t="str">
        <f t="shared" si="22"/>
        <v>GRMN</v>
      </c>
      <c r="L209" s="374">
        <f t="shared" si="23"/>
        <v>13624.310009159999</v>
      </c>
      <c r="M209" s="24">
        <f t="shared" si="24"/>
        <v>3.32486234646336E-2</v>
      </c>
      <c r="N209" s="24">
        <f t="shared" si="25"/>
        <v>1.9550000000000001E-2</v>
      </c>
      <c r="O209" s="24">
        <f t="shared" si="26"/>
        <v>5.3123628759000396E-2</v>
      </c>
      <c r="P209" s="24">
        <f t="shared" si="27"/>
        <v>4.5716001204556601E-4</v>
      </c>
      <c r="Q209" s="375">
        <v>2.42859987633689E-5</v>
      </c>
    </row>
    <row r="210" spans="1:17" ht="17" customHeight="1" x14ac:dyDescent="0.2">
      <c r="A210" s="16" t="s">
        <v>1236</v>
      </c>
      <c r="B210" s="16" t="s">
        <v>1237</v>
      </c>
      <c r="C210" s="16" t="s">
        <v>1238</v>
      </c>
      <c r="D210" s="116">
        <v>52852348113.599998</v>
      </c>
      <c r="E210" s="116">
        <v>0.39180160797191699</v>
      </c>
      <c r="F210" s="116">
        <v>17.968</v>
      </c>
      <c r="G210" s="116">
        <v>299.24329999999998</v>
      </c>
      <c r="H210" s="116">
        <v>176.62</v>
      </c>
      <c r="I210" s="298"/>
      <c r="J210" s="16" t="str">
        <f t="shared" si="21"/>
        <v>Goldman Sachs Group Inc/The</v>
      </c>
      <c r="K210" s="14" t="str">
        <f t="shared" si="22"/>
        <v>GS</v>
      </c>
      <c r="L210" s="374">
        <f t="shared" si="23"/>
        <v>52852.348113599997</v>
      </c>
      <c r="M210" s="24">
        <f t="shared" si="24"/>
        <v>3.9180160797191695E-3</v>
      </c>
      <c r="N210" s="24">
        <f t="shared" si="25"/>
        <v>0.17968000000000001</v>
      </c>
      <c r="O210" s="24">
        <f t="shared" si="26"/>
        <v>0.18395001064432115</v>
      </c>
      <c r="P210" s="24">
        <f t="shared" si="27"/>
        <v>1.7734461476584913E-3</v>
      </c>
      <c r="Q210" s="375">
        <v>3.2622543773890901E-4</v>
      </c>
    </row>
    <row r="211" spans="1:17" ht="17" customHeight="1" x14ac:dyDescent="0.2">
      <c r="A211" s="16" t="s">
        <v>1239</v>
      </c>
      <c r="B211" s="16" t="s">
        <v>1240</v>
      </c>
      <c r="C211" s="16" t="s">
        <v>1241</v>
      </c>
      <c r="D211" s="116">
        <v>6494655403.4399996</v>
      </c>
      <c r="E211" s="116">
        <v>1.2535940195514701</v>
      </c>
      <c r="F211" s="116">
        <v>4.4669999999999996</v>
      </c>
      <c r="G211" s="116">
        <v>373.47070000000002</v>
      </c>
      <c r="H211" s="116">
        <v>17.39</v>
      </c>
      <c r="I211" s="298"/>
      <c r="J211" s="16" t="str">
        <f t="shared" si="21"/>
        <v>WW Grainger Inc</v>
      </c>
      <c r="K211" s="14" t="str">
        <f t="shared" si="22"/>
        <v>GWW</v>
      </c>
      <c r="L211" s="374">
        <f t="shared" si="23"/>
        <v>6494.6554034399996</v>
      </c>
      <c r="M211" s="24">
        <f t="shared" si="24"/>
        <v>1.2535940195514701E-2</v>
      </c>
      <c r="N211" s="24">
        <f t="shared" si="25"/>
        <v>4.4669999999999994E-2</v>
      </c>
      <c r="O211" s="24">
        <f t="shared" si="26"/>
        <v>5.748593041978152E-2</v>
      </c>
      <c r="P211" s="24">
        <f t="shared" si="27"/>
        <v>2.1792639337127716E-4</v>
      </c>
      <c r="Q211" s="375">
        <v>1.2527701485975201E-5</v>
      </c>
    </row>
    <row r="212" spans="1:17" ht="17" customHeight="1" x14ac:dyDescent="0.2">
      <c r="A212" s="16" t="s">
        <v>1242</v>
      </c>
      <c r="B212" s="16" t="s">
        <v>1243</v>
      </c>
      <c r="C212" s="16" t="s">
        <v>1244</v>
      </c>
      <c r="D212" s="116">
        <v>19814111676.450001</v>
      </c>
      <c r="E212" s="116">
        <v>2.3038316764791</v>
      </c>
      <c r="F212" s="116">
        <v>5.85</v>
      </c>
      <c r="G212" s="116">
        <v>191.23740000000001</v>
      </c>
      <c r="H212" s="116">
        <v>103.61</v>
      </c>
      <c r="I212" s="298"/>
      <c r="J212" s="16" t="str">
        <f t="shared" si="21"/>
        <v>Halliburton Co</v>
      </c>
      <c r="K212" s="14" t="str">
        <f t="shared" si="22"/>
        <v>HAL</v>
      </c>
      <c r="L212" s="374">
        <f t="shared" si="23"/>
        <v>19814.11167645</v>
      </c>
      <c r="M212" s="24">
        <f t="shared" si="24"/>
        <v>2.3038316764791001E-2</v>
      </c>
      <c r="N212" s="24">
        <f t="shared" si="25"/>
        <v>5.8499999999999996E-2</v>
      </c>
      <c r="O212" s="24">
        <f t="shared" si="26"/>
        <v>8.2212187530161129E-2</v>
      </c>
      <c r="P212" s="24">
        <f t="shared" si="27"/>
        <v>6.6485712132122524E-4</v>
      </c>
      <c r="Q212" s="375">
        <v>5.4659358338823701E-5</v>
      </c>
    </row>
    <row r="213" spans="1:17" ht="17" customHeight="1" x14ac:dyDescent="0.2">
      <c r="A213" s="16" t="s">
        <v>1245</v>
      </c>
      <c r="B213" s="16" t="s">
        <v>1246</v>
      </c>
      <c r="C213" s="16" t="s">
        <v>1247</v>
      </c>
      <c r="D213" s="116">
        <v>73443437789.220001</v>
      </c>
      <c r="E213" s="116">
        <v>2.4405720700932299</v>
      </c>
      <c r="F213" s="116">
        <v>5.9</v>
      </c>
      <c r="G213" s="116">
        <v>343.88659999999999</v>
      </c>
      <c r="H213" s="116">
        <v>204.87</v>
      </c>
      <c r="I213" s="298"/>
      <c r="J213" s="16" t="str">
        <f t="shared" si="21"/>
        <v>Hasbro Inc</v>
      </c>
      <c r="K213" s="14" t="str">
        <f t="shared" si="22"/>
        <v>HAS</v>
      </c>
      <c r="L213" s="374">
        <f t="shared" si="23"/>
        <v>73443.437789219999</v>
      </c>
      <c r="M213" s="24">
        <f t="shared" si="24"/>
        <v>2.4405720700932297E-2</v>
      </c>
      <c r="N213" s="24">
        <f t="shared" si="25"/>
        <v>5.9000000000000004E-2</v>
      </c>
      <c r="O213" s="24">
        <f t="shared" si="26"/>
        <v>8.4125689461609809E-2</v>
      </c>
      <c r="P213" s="24">
        <f t="shared" si="27"/>
        <v>2.4643745541472503E-3</v>
      </c>
      <c r="Q213" s="375">
        <v>2.0731720845928501E-4</v>
      </c>
    </row>
    <row r="214" spans="1:17" ht="17" customHeight="1" x14ac:dyDescent="0.2">
      <c r="A214" s="16" t="s">
        <v>1248</v>
      </c>
      <c r="B214" s="16" t="s">
        <v>1249</v>
      </c>
      <c r="C214" s="16" t="s">
        <v>1250</v>
      </c>
      <c r="D214" s="116">
        <v>19576719486.48</v>
      </c>
      <c r="E214" s="116">
        <v>1.6353337164436399</v>
      </c>
      <c r="F214" s="116">
        <v>6.3</v>
      </c>
      <c r="G214" s="116">
        <v>53.571739999999998</v>
      </c>
      <c r="H214" s="116">
        <v>365.43</v>
      </c>
      <c r="I214" s="298"/>
      <c r="J214" s="16" t="str">
        <f t="shared" si="21"/>
        <v>Huntington Bancshares Inc/OH</v>
      </c>
      <c r="K214" s="14" t="str">
        <f t="shared" si="22"/>
        <v>HBAN</v>
      </c>
      <c r="L214" s="374">
        <f t="shared" si="23"/>
        <v>19576.71948648</v>
      </c>
      <c r="M214" s="24">
        <f t="shared" si="24"/>
        <v>1.6353337164436398E-2</v>
      </c>
      <c r="N214" s="24">
        <f t="shared" si="25"/>
        <v>6.3E-2</v>
      </c>
      <c r="O214" s="24">
        <f t="shared" si="26"/>
        <v>7.9868467285116151E-2</v>
      </c>
      <c r="P214" s="24">
        <f t="shared" si="27"/>
        <v>6.568914910358571E-4</v>
      </c>
      <c r="Q214" s="375">
        <v>5.2464916561668601E-5</v>
      </c>
    </row>
    <row r="215" spans="1:17" ht="17" customHeight="1" x14ac:dyDescent="0.2">
      <c r="A215" s="16" t="s">
        <v>1251</v>
      </c>
      <c r="B215" s="16" t="s">
        <v>1252</v>
      </c>
      <c r="C215" s="16" t="s">
        <v>1253</v>
      </c>
      <c r="D215" s="116">
        <v>14213651088.18</v>
      </c>
      <c r="E215" s="116">
        <v>2.0086526576019801</v>
      </c>
      <c r="F215" s="116">
        <v>12.95</v>
      </c>
      <c r="G215" s="116">
        <v>878.47040000000004</v>
      </c>
      <c r="H215" s="116">
        <v>16.18</v>
      </c>
      <c r="I215" s="298"/>
      <c r="J215" s="16" t="str">
        <f t="shared" si="21"/>
        <v>Hanesbrands Inc</v>
      </c>
      <c r="K215" s="14" t="str">
        <f t="shared" si="22"/>
        <v>HBI</v>
      </c>
      <c r="L215" s="374">
        <f t="shared" si="23"/>
        <v>14213.65108818</v>
      </c>
      <c r="M215" s="24">
        <f t="shared" si="24"/>
        <v>2.0086526576019802E-2</v>
      </c>
      <c r="N215" s="24">
        <f t="shared" si="25"/>
        <v>0.1295</v>
      </c>
      <c r="O215" s="24">
        <f t="shared" si="26"/>
        <v>0.1508871291718171</v>
      </c>
      <c r="P215" s="24">
        <f t="shared" si="27"/>
        <v>4.7693519145667679E-4</v>
      </c>
      <c r="Q215" s="375">
        <v>7.1963381839908896E-5</v>
      </c>
    </row>
    <row r="216" spans="1:17" ht="17" customHeight="1" x14ac:dyDescent="0.2">
      <c r="A216" s="16" t="s">
        <v>1254</v>
      </c>
      <c r="B216" s="16" t="s">
        <v>1255</v>
      </c>
      <c r="C216" s="16" t="s">
        <v>1256</v>
      </c>
      <c r="D216" s="116">
        <v>10816573043.16</v>
      </c>
      <c r="E216" s="116">
        <v>3.4988598935900699</v>
      </c>
      <c r="F216" s="116">
        <v>9.5250000000000004</v>
      </c>
      <c r="G216" s="116">
        <v>137.02269999999999</v>
      </c>
      <c r="H216" s="116">
        <v>78.94</v>
      </c>
      <c r="I216" s="298"/>
      <c r="J216" s="16" t="str">
        <f t="shared" si="21"/>
        <v>HCA Healthcare Inc</v>
      </c>
      <c r="K216" s="14" t="str">
        <f t="shared" si="22"/>
        <v>HCA</v>
      </c>
      <c r="L216" s="374">
        <f t="shared" si="23"/>
        <v>10816.57304316</v>
      </c>
      <c r="M216" s="24">
        <f t="shared" si="24"/>
        <v>3.49885989359007E-2</v>
      </c>
      <c r="N216" s="24">
        <f t="shared" si="25"/>
        <v>9.5250000000000001E-2</v>
      </c>
      <c r="O216" s="24">
        <f t="shared" si="26"/>
        <v>0.13190493096022299</v>
      </c>
      <c r="P216" s="24">
        <f t="shared" si="27"/>
        <v>3.6294716278315563E-4</v>
      </c>
      <c r="Q216" s="375">
        <v>4.7874520449120997E-5</v>
      </c>
    </row>
    <row r="217" spans="1:17" ht="17" customHeight="1" x14ac:dyDescent="0.2">
      <c r="A217" s="16" t="s">
        <v>1257</v>
      </c>
      <c r="B217" s="16" t="s">
        <v>1258</v>
      </c>
      <c r="C217" s="16" t="s">
        <v>1259</v>
      </c>
      <c r="D217" s="116">
        <v>9572883176.0300007</v>
      </c>
      <c r="E217" s="116">
        <v>6.3974495217853304</v>
      </c>
      <c r="F217" s="116">
        <v>-2.94</v>
      </c>
      <c r="G217" s="116">
        <v>1017.31</v>
      </c>
      <c r="H217" s="116">
        <v>9.41</v>
      </c>
      <c r="I217" s="298"/>
      <c r="J217" s="16" t="str">
        <f t="shared" si="21"/>
        <v>Home Depot Inc/The</v>
      </c>
      <c r="K217" s="14" t="str">
        <f t="shared" si="22"/>
        <v>HD</v>
      </c>
      <c r="L217" s="374">
        <f t="shared" si="23"/>
        <v>9572.88317603</v>
      </c>
      <c r="M217" s="24">
        <f t="shared" si="24"/>
        <v>6.3974495217853311E-2</v>
      </c>
      <c r="N217" s="24">
        <f t="shared" si="25"/>
        <v>-2.9399999999999999E-2</v>
      </c>
      <c r="O217" s="24">
        <f t="shared" si="26"/>
        <v>3.3634070138150868E-2</v>
      </c>
      <c r="P217" s="24">
        <f t="shared" si="27"/>
        <v>3.2121548798598519E-4</v>
      </c>
      <c r="Q217" s="375">
        <v>1.0803784252381E-5</v>
      </c>
    </row>
    <row r="218" spans="1:17" ht="17" customHeight="1" x14ac:dyDescent="0.2">
      <c r="A218" s="16" t="s">
        <v>1260</v>
      </c>
      <c r="B218" s="16" t="s">
        <v>1261</v>
      </c>
      <c r="C218" s="16" t="s">
        <v>1262</v>
      </c>
      <c r="D218" s="116">
        <v>5323378249.75</v>
      </c>
      <c r="E218" s="116">
        <v>3.9241334205362999</v>
      </c>
      <c r="F218" s="116">
        <v>3.04</v>
      </c>
      <c r="G218" s="116">
        <v>348.16079999999999</v>
      </c>
      <c r="H218" s="116">
        <v>15.29</v>
      </c>
      <c r="I218" s="298"/>
      <c r="J218" s="16" t="str">
        <f t="shared" si="21"/>
        <v>Hess Corp</v>
      </c>
      <c r="K218" s="14" t="str">
        <f t="shared" si="22"/>
        <v>HES</v>
      </c>
      <c r="L218" s="374">
        <f t="shared" si="23"/>
        <v>5323.3782497499997</v>
      </c>
      <c r="M218" s="24">
        <f t="shared" si="24"/>
        <v>3.9241334205363E-2</v>
      </c>
      <c r="N218" s="24">
        <f t="shared" si="25"/>
        <v>3.04E-2</v>
      </c>
      <c r="O218" s="24">
        <f t="shared" si="26"/>
        <v>7.0237802485284523E-2</v>
      </c>
      <c r="P218" s="24">
        <f t="shared" si="27"/>
        <v>1.7862450745341333E-4</v>
      </c>
      <c r="Q218" s="375">
        <v>1.2546192873544099E-5</v>
      </c>
    </row>
    <row r="219" spans="1:17" ht="17" customHeight="1" x14ac:dyDescent="0.2">
      <c r="A219" s="16" t="s">
        <v>1263</v>
      </c>
      <c r="B219" s="16" t="s">
        <v>1264</v>
      </c>
      <c r="C219" s="16" t="s">
        <v>1265</v>
      </c>
      <c r="D219" s="116">
        <v>45877879476</v>
      </c>
      <c r="E219" s="116">
        <v>0.26819923371647503</v>
      </c>
      <c r="F219" s="116">
        <v>10.08</v>
      </c>
      <c r="G219" s="116">
        <v>338.0333</v>
      </c>
      <c r="H219" s="116">
        <v>135.72</v>
      </c>
      <c r="I219" s="298"/>
      <c r="J219" s="16" t="str">
        <f t="shared" si="21"/>
        <v>HollyFrontier Corp</v>
      </c>
      <c r="K219" s="14" t="str">
        <f t="shared" si="22"/>
        <v>HFC</v>
      </c>
      <c r="L219" s="374">
        <f t="shared" si="23"/>
        <v>45877.879476000002</v>
      </c>
      <c r="M219" s="24">
        <f t="shared" si="24"/>
        <v>2.6819923371647503E-3</v>
      </c>
      <c r="N219" s="24">
        <f t="shared" si="25"/>
        <v>0.1008</v>
      </c>
      <c r="O219" s="24">
        <f t="shared" si="26"/>
        <v>0.10361716475095785</v>
      </c>
      <c r="P219" s="24">
        <f t="shared" si="27"/>
        <v>1.5394197518826351E-3</v>
      </c>
      <c r="Q219" s="375">
        <v>1.59510310051702E-4</v>
      </c>
    </row>
    <row r="220" spans="1:17" ht="17" customHeight="1" x14ac:dyDescent="0.2">
      <c r="A220" s="16" t="s">
        <v>1266</v>
      </c>
      <c r="B220" s="16" t="s">
        <v>1267</v>
      </c>
      <c r="C220" s="16" t="s">
        <v>1268</v>
      </c>
      <c r="D220" s="116">
        <v>306832879710.56</v>
      </c>
      <c r="E220" s="116">
        <v>2.0997053045186602</v>
      </c>
      <c r="F220" s="116">
        <v>8.5269999999999992</v>
      </c>
      <c r="G220" s="116">
        <v>1076.4559999999999</v>
      </c>
      <c r="H220" s="116">
        <v>285.04000000000002</v>
      </c>
      <c r="I220" s="298"/>
      <c r="J220" s="16" t="str">
        <f t="shared" si="21"/>
        <v>Hartford Financial Services Group Inc/Th</v>
      </c>
      <c r="K220" s="14" t="str">
        <f t="shared" si="22"/>
        <v>HIG</v>
      </c>
      <c r="L220" s="374">
        <f t="shared" si="23"/>
        <v>306832.87971056002</v>
      </c>
      <c r="M220" s="24">
        <f t="shared" si="24"/>
        <v>2.0997053045186603E-2</v>
      </c>
      <c r="N220" s="24">
        <f t="shared" si="25"/>
        <v>8.5269999999999999E-2</v>
      </c>
      <c r="O220" s="24">
        <f t="shared" si="26"/>
        <v>0.10716226240176813</v>
      </c>
      <c r="P220" s="24">
        <f t="shared" si="27"/>
        <v>1.0295693718811946E-2</v>
      </c>
      <c r="Q220" s="375">
        <v>1.1033098319035699E-3</v>
      </c>
    </row>
    <row r="221" spans="1:17" ht="17" customHeight="1" x14ac:dyDescent="0.2">
      <c r="A221" s="16" t="s">
        <v>1269</v>
      </c>
      <c r="B221" s="16" t="s">
        <v>1270</v>
      </c>
      <c r="C221" s="16" t="s">
        <v>1271</v>
      </c>
      <c r="D221" s="116">
        <v>14140929280.959999</v>
      </c>
      <c r="E221" s="116">
        <v>2.1894005212858398</v>
      </c>
      <c r="F221" s="116">
        <v>103.2</v>
      </c>
      <c r="G221" s="116">
        <v>307.14440000000002</v>
      </c>
      <c r="H221" s="116">
        <v>46.04</v>
      </c>
      <c r="I221" s="298"/>
      <c r="J221" s="16" t="str">
        <f t="shared" si="21"/>
        <v>Huntington Ingalls Industries Inc</v>
      </c>
      <c r="K221" s="14" t="str">
        <f t="shared" si="22"/>
        <v>HII</v>
      </c>
      <c r="L221" s="374">
        <f t="shared" si="23"/>
        <v>14140.929280959999</v>
      </c>
      <c r="M221" s="24">
        <f t="shared" si="24"/>
        <v>2.1894005212858399E-2</v>
      </c>
      <c r="N221" s="24">
        <f t="shared" si="25"/>
        <v>1.032</v>
      </c>
      <c r="O221" s="24">
        <f t="shared" si="26"/>
        <v>1.0651913119026934</v>
      </c>
      <c r="P221" s="24">
        <f t="shared" si="27"/>
        <v>4.744950310197578E-4</v>
      </c>
      <c r="Q221" s="375">
        <v>5.0542798458324504E-4</v>
      </c>
    </row>
    <row r="222" spans="1:17" ht="17" customHeight="1" x14ac:dyDescent="0.2">
      <c r="A222" s="16" t="s">
        <v>1272</v>
      </c>
      <c r="B222" s="16" t="s">
        <v>1273</v>
      </c>
      <c r="C222" s="16" t="s">
        <v>1274</v>
      </c>
      <c r="D222" s="116">
        <v>3867307979.9200001</v>
      </c>
      <c r="E222" s="116">
        <v>5.8692919983242602</v>
      </c>
      <c r="F222" s="116">
        <v>-2.423</v>
      </c>
      <c r="G222" s="116">
        <v>162.0154</v>
      </c>
      <c r="H222" s="116">
        <v>23.87</v>
      </c>
      <c r="I222" s="298"/>
      <c r="J222" s="16" t="str">
        <f t="shared" si="21"/>
        <v>Hilton Worldwide Holdings Inc</v>
      </c>
      <c r="K222" s="14" t="str">
        <f t="shared" si="22"/>
        <v>HLT</v>
      </c>
      <c r="L222" s="374">
        <f t="shared" si="23"/>
        <v>3867.30797992</v>
      </c>
      <c r="M222" s="24">
        <f t="shared" si="24"/>
        <v>5.8692919983242602E-2</v>
      </c>
      <c r="N222" s="24">
        <f t="shared" si="25"/>
        <v>-2.4230000000000002E-2</v>
      </c>
      <c r="O222" s="24">
        <f t="shared" si="26"/>
        <v>3.3751855257645617E-2</v>
      </c>
      <c r="P222" s="24">
        <f t="shared" si="27"/>
        <v>1.2976646608125331E-4</v>
      </c>
      <c r="Q222" s="375">
        <v>4.3798589804706302E-6</v>
      </c>
    </row>
    <row r="223" spans="1:17" ht="17" customHeight="1" x14ac:dyDescent="0.2">
      <c r="A223" s="16" t="s">
        <v>1275</v>
      </c>
      <c r="B223" s="16" t="s">
        <v>1276</v>
      </c>
      <c r="C223" s="16" t="s">
        <v>1277</v>
      </c>
      <c r="D223" s="116">
        <v>14489044582.25</v>
      </c>
      <c r="E223" s="116">
        <v>3.2410383189122398</v>
      </c>
      <c r="F223" s="116">
        <v>9.5</v>
      </c>
      <c r="G223" s="116">
        <v>358.19639999999998</v>
      </c>
      <c r="H223" s="116">
        <v>40.450000000000003</v>
      </c>
      <c r="I223" s="298"/>
      <c r="J223" s="16" t="str">
        <f t="shared" si="21"/>
        <v>Hologic Inc</v>
      </c>
      <c r="K223" s="14" t="str">
        <f t="shared" si="22"/>
        <v>HOLX</v>
      </c>
      <c r="L223" s="374">
        <f t="shared" si="23"/>
        <v>14489.044582250001</v>
      </c>
      <c r="M223" s="24">
        <f t="shared" si="24"/>
        <v>3.2410383189122399E-2</v>
      </c>
      <c r="N223" s="24">
        <f t="shared" si="25"/>
        <v>9.5000000000000001E-2</v>
      </c>
      <c r="O223" s="24">
        <f t="shared" si="26"/>
        <v>0.12894987639060573</v>
      </c>
      <c r="P223" s="24">
        <f t="shared" si="27"/>
        <v>4.8617594515221559E-4</v>
      </c>
      <c r="Q223" s="375">
        <v>6.2692328031464299E-5</v>
      </c>
    </row>
    <row r="224" spans="1:17" ht="17" customHeight="1" x14ac:dyDescent="0.2">
      <c r="A224" s="16" t="s">
        <v>1278</v>
      </c>
      <c r="B224" s="16" t="s">
        <v>1279</v>
      </c>
      <c r="C224" s="16" t="s">
        <v>1280</v>
      </c>
      <c r="D224" s="116">
        <v>6135371174.0799999</v>
      </c>
      <c r="E224" s="116">
        <v>2.79501055966209</v>
      </c>
      <c r="F224" s="116">
        <v>40</v>
      </c>
      <c r="G224" s="116">
        <v>40.492150000000002</v>
      </c>
      <c r="H224" s="116">
        <v>151.52000000000001</v>
      </c>
      <c r="I224" s="298"/>
      <c r="J224" s="16" t="str">
        <f t="shared" si="21"/>
        <v>Honeywell International Inc</v>
      </c>
      <c r="K224" s="14" t="str">
        <f t="shared" si="22"/>
        <v>HON</v>
      </c>
      <c r="L224" s="374">
        <f t="shared" si="23"/>
        <v>6135.3711740799999</v>
      </c>
      <c r="M224" s="24">
        <f t="shared" si="24"/>
        <v>2.7950105596620901E-2</v>
      </c>
      <c r="N224" s="24">
        <f t="shared" si="25"/>
        <v>0.4</v>
      </c>
      <c r="O224" s="24">
        <f t="shared" si="26"/>
        <v>0.43354012671594511</v>
      </c>
      <c r="P224" s="24">
        <f t="shared" si="27"/>
        <v>2.0587070889906763E-4</v>
      </c>
      <c r="Q224" s="375">
        <v>8.9253213223203397E-5</v>
      </c>
    </row>
    <row r="225" spans="1:17" ht="17" customHeight="1" x14ac:dyDescent="0.2">
      <c r="A225" s="16" t="s">
        <v>1281</v>
      </c>
      <c r="B225" s="16" t="s">
        <v>1282</v>
      </c>
      <c r="C225" s="16" t="s">
        <v>1283</v>
      </c>
      <c r="D225" s="116">
        <v>25057673046.720001</v>
      </c>
      <c r="E225" s="116">
        <v>0.166002656042497</v>
      </c>
      <c r="F225" s="116">
        <v>5.6029999999999998</v>
      </c>
      <c r="G225" s="116">
        <v>277.30939999999998</v>
      </c>
      <c r="H225" s="116">
        <v>90.36</v>
      </c>
      <c r="I225" s="298"/>
      <c r="J225" s="16" t="str">
        <f t="shared" si="21"/>
        <v>Hewlett Packard Enterprise Co</v>
      </c>
      <c r="K225" s="14" t="str">
        <f t="shared" si="22"/>
        <v>HPE</v>
      </c>
      <c r="L225" s="374">
        <f t="shared" si="23"/>
        <v>25057.67304672</v>
      </c>
      <c r="M225" s="24">
        <f t="shared" si="24"/>
        <v>1.6600265604249701E-3</v>
      </c>
      <c r="N225" s="24">
        <f t="shared" si="25"/>
        <v>5.6029999999999996E-2</v>
      </c>
      <c r="O225" s="24">
        <f t="shared" si="26"/>
        <v>5.7736532204515273E-2</v>
      </c>
      <c r="P225" s="24">
        <f t="shared" si="27"/>
        <v>8.4080339512023817E-4</v>
      </c>
      <c r="Q225" s="375">
        <v>4.8545072300025501E-5</v>
      </c>
    </row>
    <row r="226" spans="1:17" ht="17" customHeight="1" x14ac:dyDescent="0.2">
      <c r="A226" s="16" t="s">
        <v>1284</v>
      </c>
      <c r="B226" s="16" t="s">
        <v>1285</v>
      </c>
      <c r="C226" s="16" t="s">
        <v>1286</v>
      </c>
      <c r="D226" s="116">
        <v>15466598652.24</v>
      </c>
      <c r="E226" s="116">
        <v>0</v>
      </c>
      <c r="F226" s="116">
        <v>15.965</v>
      </c>
      <c r="G226" s="116">
        <v>258.98520000000002</v>
      </c>
      <c r="H226" s="116">
        <v>59.72</v>
      </c>
      <c r="I226" s="298"/>
      <c r="J226" s="16" t="str">
        <f t="shared" si="21"/>
        <v>HP Inc</v>
      </c>
      <c r="K226" s="14" t="str">
        <f t="shared" si="22"/>
        <v>HPQ</v>
      </c>
      <c r="L226" s="374">
        <f t="shared" si="23"/>
        <v>15466.59865224</v>
      </c>
      <c r="M226" s="24">
        <f t="shared" si="24"/>
        <v>0</v>
      </c>
      <c r="N226" s="24">
        <f t="shared" si="25"/>
        <v>0.15964999999999999</v>
      </c>
      <c r="O226" s="24">
        <f t="shared" si="26"/>
        <v>0.15964999999999999</v>
      </c>
      <c r="P226" s="24">
        <f t="shared" si="27"/>
        <v>5.1897750575318239E-4</v>
      </c>
      <c r="Q226" s="375">
        <v>8.2854758793495705E-5</v>
      </c>
    </row>
    <row r="227" spans="1:17" ht="17" customHeight="1" x14ac:dyDescent="0.2">
      <c r="A227" s="16" t="s">
        <v>1287</v>
      </c>
      <c r="B227" s="16" t="s">
        <v>1288</v>
      </c>
      <c r="C227" s="16" t="s">
        <v>1289</v>
      </c>
      <c r="D227" s="116">
        <v>116180202965.75</v>
      </c>
      <c r="E227" s="116">
        <v>2.1196013289036499</v>
      </c>
      <c r="F227" s="116">
        <v>6.9829999999999997</v>
      </c>
      <c r="G227" s="116">
        <v>701.78319999999997</v>
      </c>
      <c r="H227" s="116">
        <v>165.55</v>
      </c>
      <c r="I227" s="298"/>
      <c r="J227" s="16" t="str">
        <f t="shared" si="21"/>
        <v>H&amp;R Block Inc</v>
      </c>
      <c r="K227" s="14" t="str">
        <f t="shared" si="22"/>
        <v>HRB</v>
      </c>
      <c r="L227" s="374">
        <f t="shared" si="23"/>
        <v>116180.20296575</v>
      </c>
      <c r="M227" s="24">
        <f t="shared" si="24"/>
        <v>2.1196013289036499E-2</v>
      </c>
      <c r="N227" s="24">
        <f t="shared" si="25"/>
        <v>6.9830000000000003E-2</v>
      </c>
      <c r="O227" s="24">
        <f t="shared" si="26"/>
        <v>9.1766072093023204E-2</v>
      </c>
      <c r="P227" s="24">
        <f t="shared" si="27"/>
        <v>3.898395071131623E-3</v>
      </c>
      <c r="Q227" s="375">
        <v>3.57740403144551E-4</v>
      </c>
    </row>
    <row r="228" spans="1:17" ht="17" customHeight="1" x14ac:dyDescent="0.2">
      <c r="A228" s="16" t="s">
        <v>1290</v>
      </c>
      <c r="B228" s="16" t="s">
        <v>1291</v>
      </c>
      <c r="C228" s="16" t="s">
        <v>1292</v>
      </c>
      <c r="D228" s="116">
        <v>12435620000</v>
      </c>
      <c r="E228" s="116">
        <v>4.9741468459152003</v>
      </c>
      <c r="F228" s="116">
        <v>0.77500000000000002</v>
      </c>
      <c r="G228" s="116">
        <v>1286</v>
      </c>
      <c r="H228" s="116">
        <v>9.67</v>
      </c>
      <c r="I228" s="298"/>
      <c r="J228" s="16" t="str">
        <f t="shared" si="21"/>
        <v>Hormel Foods Corp</v>
      </c>
      <c r="K228" s="14" t="str">
        <f t="shared" si="22"/>
        <v>HRL</v>
      </c>
      <c r="L228" s="374">
        <f t="shared" si="23"/>
        <v>12435.62</v>
      </c>
      <c r="M228" s="24">
        <f t="shared" si="24"/>
        <v>4.9741468459152005E-2</v>
      </c>
      <c r="N228" s="24">
        <f t="shared" si="25"/>
        <v>7.7499999999999999E-3</v>
      </c>
      <c r="O228" s="24">
        <f t="shared" si="26"/>
        <v>5.7684216649431221E-2</v>
      </c>
      <c r="P228" s="24">
        <f t="shared" si="27"/>
        <v>4.1727384250445375E-4</v>
      </c>
      <c r="Q228" s="375">
        <v>2.4070114733167599E-5</v>
      </c>
    </row>
    <row r="229" spans="1:17" ht="17" customHeight="1" x14ac:dyDescent="0.2">
      <c r="A229" s="16" t="s">
        <v>1293</v>
      </c>
      <c r="B229" s="16" t="s">
        <v>1294</v>
      </c>
      <c r="C229" s="16" t="s">
        <v>1295</v>
      </c>
      <c r="D229" s="116">
        <v>27955656476.150002</v>
      </c>
      <c r="E229" s="116">
        <v>3.6061381074168799</v>
      </c>
      <c r="F229" s="116">
        <v>5.1849999999999996</v>
      </c>
      <c r="G229" s="116">
        <v>1429.9570000000001</v>
      </c>
      <c r="H229" s="116">
        <v>19.55</v>
      </c>
      <c r="I229" s="298"/>
      <c r="J229" s="16" t="str">
        <f t="shared" si="21"/>
        <v>Henry Schein Inc</v>
      </c>
      <c r="K229" s="14" t="str">
        <f t="shared" si="22"/>
        <v>HSIC</v>
      </c>
      <c r="L229" s="374">
        <f t="shared" si="23"/>
        <v>27955.656476150001</v>
      </c>
      <c r="M229" s="24">
        <f t="shared" si="24"/>
        <v>3.60613810741688E-2</v>
      </c>
      <c r="N229" s="24">
        <f t="shared" si="25"/>
        <v>5.1849999999999993E-2</v>
      </c>
      <c r="O229" s="24">
        <f t="shared" si="26"/>
        <v>8.8846272378516611E-2</v>
      </c>
      <c r="P229" s="24">
        <f t="shared" si="27"/>
        <v>9.3804443988620002E-4</v>
      </c>
      <c r="Q229" s="375">
        <v>8.33417518092825E-5</v>
      </c>
    </row>
    <row r="230" spans="1:17" ht="17" customHeight="1" x14ac:dyDescent="0.2">
      <c r="A230" s="16" t="s">
        <v>1296</v>
      </c>
      <c r="B230" s="16" t="s">
        <v>1297</v>
      </c>
      <c r="C230" s="16" t="s">
        <v>1298</v>
      </c>
      <c r="D230" s="116">
        <v>2796371443.5</v>
      </c>
      <c r="E230" s="116">
        <v>7.0206896551724096</v>
      </c>
      <c r="F230" s="116">
        <v>10</v>
      </c>
      <c r="G230" s="116">
        <v>192.85319999999999</v>
      </c>
      <c r="H230" s="116">
        <v>14.5</v>
      </c>
      <c r="I230" s="298"/>
      <c r="J230" s="16" t="str">
        <f t="shared" si="21"/>
        <v>Host Hotels &amp; Resorts Inc</v>
      </c>
      <c r="K230" s="14" t="str">
        <f t="shared" si="22"/>
        <v>HST</v>
      </c>
      <c r="L230" s="374">
        <f t="shared" si="23"/>
        <v>2796.3714435000002</v>
      </c>
      <c r="M230" s="24">
        <f t="shared" si="24"/>
        <v>7.0206896551724102E-2</v>
      </c>
      <c r="N230" s="24">
        <f t="shared" si="25"/>
        <v>0.1</v>
      </c>
      <c r="O230" s="24">
        <f t="shared" si="26"/>
        <v>0.17371724137931033</v>
      </c>
      <c r="P230" s="24">
        <f t="shared" si="27"/>
        <v>9.3831482250098582E-5</v>
      </c>
      <c r="Q230" s="375">
        <v>1.6300146251018799E-5</v>
      </c>
    </row>
    <row r="231" spans="1:17" ht="17" customHeight="1" x14ac:dyDescent="0.2">
      <c r="A231" s="16" t="s">
        <v>1299</v>
      </c>
      <c r="B231" s="16" t="s">
        <v>1300</v>
      </c>
      <c r="C231" s="16" t="s">
        <v>1301</v>
      </c>
      <c r="D231" s="116">
        <v>27475764446.34</v>
      </c>
      <c r="E231" s="116">
        <v>1.81051392703021</v>
      </c>
      <c r="F231" s="116">
        <v>3.75</v>
      </c>
      <c r="G231" s="116">
        <v>538.95180000000005</v>
      </c>
      <c r="H231" s="116">
        <v>50.98</v>
      </c>
      <c r="I231" s="298"/>
      <c r="J231" s="16" t="str">
        <f t="shared" si="21"/>
        <v>Hershey Co/The</v>
      </c>
      <c r="K231" s="14" t="str">
        <f t="shared" si="22"/>
        <v>HSY</v>
      </c>
      <c r="L231" s="374">
        <f t="shared" si="23"/>
        <v>27475.764446339999</v>
      </c>
      <c r="M231" s="24">
        <f t="shared" si="24"/>
        <v>1.8105139270302099E-2</v>
      </c>
      <c r="N231" s="24">
        <f t="shared" si="25"/>
        <v>3.7499999999999999E-2</v>
      </c>
      <c r="O231" s="24">
        <f t="shared" si="26"/>
        <v>5.5944610631620262E-2</v>
      </c>
      <c r="P231" s="24">
        <f t="shared" si="27"/>
        <v>9.2194179351504351E-4</v>
      </c>
      <c r="Q231" s="375">
        <v>5.1577674663216899E-5</v>
      </c>
    </row>
    <row r="232" spans="1:17" ht="17" customHeight="1" x14ac:dyDescent="0.2">
      <c r="A232" s="16" t="s">
        <v>1302</v>
      </c>
      <c r="B232" s="16" t="s">
        <v>1303</v>
      </c>
      <c r="C232" s="16" t="s">
        <v>1304</v>
      </c>
      <c r="D232" s="116">
        <v>9485489841.5200005</v>
      </c>
      <c r="E232" s="16" t="s">
        <v>655</v>
      </c>
      <c r="F232" s="116">
        <v>2.88</v>
      </c>
      <c r="G232" s="116">
        <v>142.76779999999999</v>
      </c>
      <c r="H232" s="116">
        <v>66.44</v>
      </c>
      <c r="I232" s="298"/>
      <c r="J232" s="16" t="str">
        <f t="shared" si="21"/>
        <v>Humana Inc</v>
      </c>
      <c r="K232" s="14" t="str">
        <f t="shared" si="22"/>
        <v>HUM</v>
      </c>
      <c r="L232" s="374">
        <f t="shared" si="23"/>
        <v>9485.4898415200005</v>
      </c>
      <c r="M232" s="48" t="str">
        <f t="shared" si="24"/>
        <v>0.00%</v>
      </c>
      <c r="N232" s="24">
        <f t="shared" si="25"/>
        <v>2.8799999999999999E-2</v>
      </c>
      <c r="O232" s="24">
        <f t="shared" si="26"/>
        <v>2.8799999999999999E-2</v>
      </c>
      <c r="P232" s="24">
        <f t="shared" si="27"/>
        <v>3.1828302844635106E-4</v>
      </c>
      <c r="Q232" s="375">
        <v>9.1665512192549398E-6</v>
      </c>
    </row>
    <row r="233" spans="1:17" ht="17" customHeight="1" x14ac:dyDescent="0.2">
      <c r="A233" s="16" t="s">
        <v>1305</v>
      </c>
      <c r="B233" s="16" t="s">
        <v>1306</v>
      </c>
      <c r="C233" s="16" t="s">
        <v>1307</v>
      </c>
      <c r="D233" s="116">
        <v>7920105825.8400002</v>
      </c>
      <c r="E233" s="116">
        <v>2.1727515583259098</v>
      </c>
      <c r="F233" s="116">
        <v>5</v>
      </c>
      <c r="G233" s="116">
        <v>705.26319999999998</v>
      </c>
      <c r="H233" s="116">
        <v>11.23</v>
      </c>
      <c r="I233" s="298"/>
      <c r="J233" s="16" t="str">
        <f t="shared" si="21"/>
        <v>Howmet Aerospace Inc</v>
      </c>
      <c r="K233" s="14" t="str">
        <f t="shared" si="22"/>
        <v>HWM</v>
      </c>
      <c r="L233" s="374">
        <f t="shared" si="23"/>
        <v>7920.1058258399999</v>
      </c>
      <c r="M233" s="24">
        <f t="shared" si="24"/>
        <v>2.1727515583259097E-2</v>
      </c>
      <c r="N233" s="24">
        <f t="shared" si="25"/>
        <v>0.05</v>
      </c>
      <c r="O233" s="24">
        <f t="shared" si="26"/>
        <v>7.2270703472840578E-2</v>
      </c>
      <c r="P233" s="24">
        <f t="shared" si="27"/>
        <v>2.6575699410163437E-4</v>
      </c>
      <c r="Q233" s="375">
        <v>1.9206444916552699E-5</v>
      </c>
    </row>
    <row r="234" spans="1:17" ht="17" customHeight="1" x14ac:dyDescent="0.2">
      <c r="A234" s="16" t="s">
        <v>1308</v>
      </c>
      <c r="B234" s="16" t="s">
        <v>1309</v>
      </c>
      <c r="C234" s="16" t="s">
        <v>1310</v>
      </c>
      <c r="D234" s="116">
        <v>30920463062.240002</v>
      </c>
      <c r="E234" s="116">
        <v>2.1192142088266999</v>
      </c>
      <c r="F234" s="116">
        <v>7.4</v>
      </c>
      <c r="G234" s="116">
        <v>147.40870000000001</v>
      </c>
      <c r="H234" s="116">
        <v>148.63999999999999</v>
      </c>
      <c r="I234" s="298"/>
      <c r="J234" s="16" t="str">
        <f t="shared" si="21"/>
        <v>International Business Machines Corp</v>
      </c>
      <c r="K234" s="14" t="str">
        <f t="shared" si="22"/>
        <v>IBM</v>
      </c>
      <c r="L234" s="374">
        <f t="shared" si="23"/>
        <v>30920.46306224</v>
      </c>
      <c r="M234" s="24">
        <f t="shared" si="24"/>
        <v>2.1192142088266998E-2</v>
      </c>
      <c r="N234" s="24">
        <f t="shared" si="25"/>
        <v>7.400000000000001E-2</v>
      </c>
      <c r="O234" s="24">
        <f t="shared" si="26"/>
        <v>9.5976251345532893E-2</v>
      </c>
      <c r="P234" s="24">
        <f t="shared" si="27"/>
        <v>1.037527717475921E-3</v>
      </c>
      <c r="Q234" s="375">
        <v>9.9578020990425897E-5</v>
      </c>
    </row>
    <row r="235" spans="1:17" ht="17" customHeight="1" x14ac:dyDescent="0.2">
      <c r="A235" s="16" t="s">
        <v>1311</v>
      </c>
      <c r="B235" s="16" t="s">
        <v>1312</v>
      </c>
      <c r="C235" s="16" t="s">
        <v>1313</v>
      </c>
      <c r="D235" s="116">
        <v>54923904626.220001</v>
      </c>
      <c r="E235" s="116">
        <v>0.58987884481055897</v>
      </c>
      <c r="F235" s="116">
        <v>11.993</v>
      </c>
      <c r="G235" s="116">
        <v>132.29259999999999</v>
      </c>
      <c r="H235" s="116">
        <v>415.17</v>
      </c>
      <c r="I235" s="298"/>
      <c r="J235" s="16" t="str">
        <f t="shared" si="21"/>
        <v>Intercontinental Exchange Inc</v>
      </c>
      <c r="K235" s="14" t="str">
        <f t="shared" si="22"/>
        <v>ICE</v>
      </c>
      <c r="L235" s="374">
        <f t="shared" si="23"/>
        <v>54923.904626219999</v>
      </c>
      <c r="M235" s="24">
        <f t="shared" si="24"/>
        <v>5.8987884481055894E-3</v>
      </c>
      <c r="N235" s="24">
        <f t="shared" si="25"/>
        <v>0.11993000000000001</v>
      </c>
      <c r="O235" s="24">
        <f t="shared" si="26"/>
        <v>0.12618250929739624</v>
      </c>
      <c r="P235" s="24">
        <f t="shared" si="27"/>
        <v>1.8429566622919452E-3</v>
      </c>
      <c r="Q235" s="375">
        <v>2.32548896174352E-4</v>
      </c>
    </row>
    <row r="236" spans="1:17" ht="17" customHeight="1" x14ac:dyDescent="0.2">
      <c r="A236" s="16" t="s">
        <v>1314</v>
      </c>
      <c r="B236" s="16" t="s">
        <v>1315</v>
      </c>
      <c r="C236" s="16" t="s">
        <v>1316</v>
      </c>
      <c r="D236" s="116">
        <v>7641199202.6400003</v>
      </c>
      <c r="E236" s="116">
        <v>0.114155251141553</v>
      </c>
      <c r="F236" s="116">
        <v>39</v>
      </c>
      <c r="G236" s="116">
        <v>436.14150000000001</v>
      </c>
      <c r="H236" s="116">
        <v>17.52</v>
      </c>
      <c r="I236" s="298"/>
      <c r="J236" s="16" t="str">
        <f t="shared" si="21"/>
        <v>IDEXX Laboratories Inc</v>
      </c>
      <c r="K236" s="14" t="str">
        <f t="shared" si="22"/>
        <v>IDXX</v>
      </c>
      <c r="L236" s="374">
        <f t="shared" si="23"/>
        <v>7641.1992026400003</v>
      </c>
      <c r="M236" s="24">
        <f t="shared" si="24"/>
        <v>1.14155251141553E-3</v>
      </c>
      <c r="N236" s="24">
        <f t="shared" si="25"/>
        <v>0.39</v>
      </c>
      <c r="O236" s="24">
        <f t="shared" si="26"/>
        <v>0.3913641552511416</v>
      </c>
      <c r="P236" s="24">
        <f t="shared" si="27"/>
        <v>2.5639835831486977E-4</v>
      </c>
      <c r="Q236" s="375">
        <v>1.00345126909679E-4</v>
      </c>
    </row>
    <row r="237" spans="1:17" ht="17" customHeight="1" x14ac:dyDescent="0.2">
      <c r="A237" s="16" t="s">
        <v>1317</v>
      </c>
      <c r="B237" s="16" t="s">
        <v>1318</v>
      </c>
      <c r="C237" s="16" t="s">
        <v>1319</v>
      </c>
      <c r="D237" s="116">
        <v>109817265415.88</v>
      </c>
      <c r="E237" s="116">
        <v>5.3110047846889996</v>
      </c>
      <c r="F237" s="116">
        <v>1.43</v>
      </c>
      <c r="G237" s="116">
        <v>890.57870000000003</v>
      </c>
      <c r="H237" s="116">
        <v>123.31</v>
      </c>
      <c r="I237" s="298"/>
      <c r="J237" s="16" t="str">
        <f t="shared" si="21"/>
        <v>IDEX Corp</v>
      </c>
      <c r="K237" s="14" t="str">
        <f t="shared" si="22"/>
        <v>IEX</v>
      </c>
      <c r="L237" s="374">
        <f t="shared" si="23"/>
        <v>109817.26541588</v>
      </c>
      <c r="M237" s="24">
        <f t="shared" si="24"/>
        <v>5.3110047846889996E-2</v>
      </c>
      <c r="N237" s="24">
        <f t="shared" si="25"/>
        <v>1.43E-2</v>
      </c>
      <c r="O237" s="24">
        <f t="shared" si="26"/>
        <v>6.7789784688995269E-2</v>
      </c>
      <c r="P237" s="24">
        <f t="shared" si="27"/>
        <v>3.6848884344661305E-3</v>
      </c>
      <c r="Q237" s="375">
        <v>2.4979779357542901E-4</v>
      </c>
    </row>
    <row r="238" spans="1:17" ht="17" customHeight="1" x14ac:dyDescent="0.2">
      <c r="A238" s="16" t="s">
        <v>1320</v>
      </c>
      <c r="B238" s="16" t="s">
        <v>1321</v>
      </c>
      <c r="C238" s="16" t="s">
        <v>1322</v>
      </c>
      <c r="D238" s="116">
        <v>57683768628.330002</v>
      </c>
      <c r="E238" s="116">
        <v>1.13056575355361</v>
      </c>
      <c r="F238" s="116">
        <v>9.2550000000000008</v>
      </c>
      <c r="G238" s="116">
        <v>543.00829999999996</v>
      </c>
      <c r="H238" s="116">
        <v>106.23</v>
      </c>
      <c r="I238" s="298"/>
      <c r="J238" s="16" t="str">
        <f t="shared" si="21"/>
        <v>International Flavors &amp; Fragrances Inc</v>
      </c>
      <c r="K238" s="14" t="str">
        <f t="shared" si="22"/>
        <v>IFF</v>
      </c>
      <c r="L238" s="374">
        <f t="shared" si="23"/>
        <v>57683.768628329999</v>
      </c>
      <c r="M238" s="24">
        <f t="shared" si="24"/>
        <v>1.13056575355361E-2</v>
      </c>
      <c r="N238" s="24">
        <f t="shared" si="25"/>
        <v>9.2550000000000007E-2</v>
      </c>
      <c r="O238" s="24">
        <f t="shared" si="26"/>
        <v>0.10437882683799304</v>
      </c>
      <c r="P238" s="24">
        <f t="shared" si="27"/>
        <v>1.9355631472882833E-3</v>
      </c>
      <c r="Q238" s="375">
        <v>2.0203181058480501E-4</v>
      </c>
    </row>
    <row r="239" spans="1:17" ht="17" customHeight="1" x14ac:dyDescent="0.2">
      <c r="A239" s="16" t="s">
        <v>1323</v>
      </c>
      <c r="B239" s="16" t="s">
        <v>1324</v>
      </c>
      <c r="C239" s="16" t="s">
        <v>1325</v>
      </c>
      <c r="D239" s="116">
        <v>33261481987.619999</v>
      </c>
      <c r="E239" s="16" t="s">
        <v>655</v>
      </c>
      <c r="F239" s="116">
        <v>13.21</v>
      </c>
      <c r="G239" s="116">
        <v>85.054680000000005</v>
      </c>
      <c r="H239" s="116">
        <v>391.06</v>
      </c>
      <c r="I239" s="298"/>
      <c r="J239" s="16" t="str">
        <f t="shared" si="21"/>
        <v>Illumina Inc</v>
      </c>
      <c r="K239" s="14" t="str">
        <f t="shared" si="22"/>
        <v>ILMN</v>
      </c>
      <c r="L239" s="374">
        <f t="shared" si="23"/>
        <v>33261.481987619998</v>
      </c>
      <c r="M239" s="48" t="str">
        <f t="shared" si="24"/>
        <v>0.00%</v>
      </c>
      <c r="N239" s="24">
        <f t="shared" si="25"/>
        <v>0.1321</v>
      </c>
      <c r="O239" s="24">
        <f t="shared" si="26"/>
        <v>0.1321</v>
      </c>
      <c r="P239" s="24">
        <f t="shared" si="27"/>
        <v>1.1160799699867696E-3</v>
      </c>
      <c r="Q239" s="375">
        <v>1.4743416403525199E-4</v>
      </c>
    </row>
    <row r="240" spans="1:17" ht="17" customHeight="1" x14ac:dyDescent="0.2">
      <c r="A240" s="16" t="s">
        <v>1326</v>
      </c>
      <c r="B240" s="16" t="s">
        <v>1327</v>
      </c>
      <c r="C240" s="16" t="s">
        <v>1328</v>
      </c>
      <c r="D240" s="116">
        <v>13609241194.299999</v>
      </c>
      <c r="E240" s="116">
        <v>1.1374354990844999</v>
      </c>
      <c r="F240" s="116">
        <v>11.933</v>
      </c>
      <c r="G240" s="116">
        <v>75.510409999999993</v>
      </c>
      <c r="H240" s="116">
        <v>180.23</v>
      </c>
      <c r="I240" s="298"/>
      <c r="J240" s="16" t="str">
        <f t="shared" si="21"/>
        <v>Incyte Corp</v>
      </c>
      <c r="K240" s="14" t="str">
        <f t="shared" si="22"/>
        <v>INCY</v>
      </c>
      <c r="L240" s="374">
        <f t="shared" si="23"/>
        <v>13609.241194299999</v>
      </c>
      <c r="M240" s="24">
        <f t="shared" si="24"/>
        <v>1.1374354990845E-2</v>
      </c>
      <c r="N240" s="24">
        <f t="shared" si="25"/>
        <v>0.11932999999999999</v>
      </c>
      <c r="O240" s="24">
        <f t="shared" si="26"/>
        <v>0.13138300588137375</v>
      </c>
      <c r="P240" s="24">
        <f t="shared" si="27"/>
        <v>4.5665438206663291E-4</v>
      </c>
      <c r="Q240" s="375">
        <v>5.9996625364815799E-5</v>
      </c>
    </row>
    <row r="241" spans="1:17" ht="17" customHeight="1" x14ac:dyDescent="0.2">
      <c r="A241" s="16" t="s">
        <v>1329</v>
      </c>
      <c r="B241" s="16" t="s">
        <v>1330</v>
      </c>
      <c r="C241" s="16" t="s">
        <v>1331</v>
      </c>
      <c r="D241" s="116">
        <v>13237181231.030001</v>
      </c>
      <c r="E241" s="116">
        <v>2.3984166733985002</v>
      </c>
      <c r="F241" s="116">
        <v>7.2</v>
      </c>
      <c r="G241" s="116">
        <v>106.93259999999999</v>
      </c>
      <c r="H241" s="116">
        <v>123.79</v>
      </c>
      <c r="I241" s="298"/>
      <c r="J241" s="16" t="str">
        <f t="shared" si="21"/>
        <v>IHS Markit Ltd</v>
      </c>
      <c r="K241" s="14" t="str">
        <f t="shared" si="22"/>
        <v>INFO</v>
      </c>
      <c r="L241" s="374">
        <f t="shared" si="23"/>
        <v>13237.181231030001</v>
      </c>
      <c r="M241" s="24">
        <f t="shared" si="24"/>
        <v>2.3984166733985002E-2</v>
      </c>
      <c r="N241" s="24">
        <f t="shared" si="25"/>
        <v>7.2000000000000008E-2</v>
      </c>
      <c r="O241" s="24">
        <f t="shared" si="26"/>
        <v>9.684759673640847E-2</v>
      </c>
      <c r="P241" s="24">
        <f t="shared" si="27"/>
        <v>4.441700113222922E-4</v>
      </c>
      <c r="Q241" s="375">
        <v>4.3016798138947399E-5</v>
      </c>
    </row>
    <row r="242" spans="1:17" ht="17" customHeight="1" x14ac:dyDescent="0.2">
      <c r="A242" s="16" t="s">
        <v>1332</v>
      </c>
      <c r="B242" s="16" t="s">
        <v>1333</v>
      </c>
      <c r="C242" s="16" t="s">
        <v>1334</v>
      </c>
      <c r="D242" s="116">
        <v>52154120000</v>
      </c>
      <c r="E242" s="116">
        <v>0</v>
      </c>
      <c r="F242" s="116">
        <v>9.9670000000000005</v>
      </c>
      <c r="G242" s="116">
        <v>146</v>
      </c>
      <c r="H242" s="116">
        <v>357.22</v>
      </c>
      <c r="I242" s="298"/>
      <c r="J242" s="16" t="str">
        <f t="shared" si="21"/>
        <v>Intel Corp</v>
      </c>
      <c r="K242" s="14" t="str">
        <f t="shared" si="22"/>
        <v>INTC</v>
      </c>
      <c r="L242" s="374">
        <f t="shared" si="23"/>
        <v>52154.12</v>
      </c>
      <c r="M242" s="24">
        <f t="shared" si="24"/>
        <v>0</v>
      </c>
      <c r="N242" s="24">
        <f t="shared" si="25"/>
        <v>9.9670000000000009E-2</v>
      </c>
      <c r="O242" s="24">
        <f t="shared" si="26"/>
        <v>9.9670000000000009E-2</v>
      </c>
      <c r="P242" s="24">
        <f t="shared" si="27"/>
        <v>1.7500172934552826E-3</v>
      </c>
      <c r="Q242" s="375">
        <v>1.7442422363868901E-4</v>
      </c>
    </row>
    <row r="243" spans="1:17" ht="17" customHeight="1" x14ac:dyDescent="0.2">
      <c r="A243" s="16" t="s">
        <v>1335</v>
      </c>
      <c r="B243" s="16" t="s">
        <v>1336</v>
      </c>
      <c r="C243" s="16" t="s">
        <v>1337</v>
      </c>
      <c r="D243" s="116">
        <v>21071656839.75</v>
      </c>
      <c r="E243" s="116">
        <v>0</v>
      </c>
      <c r="F243" s="116">
        <v>31.3</v>
      </c>
      <c r="G243" s="116">
        <v>218.69909999999999</v>
      </c>
      <c r="H243" s="116">
        <v>96.35</v>
      </c>
      <c r="I243" s="298"/>
      <c r="J243" s="16" t="str">
        <f t="shared" si="21"/>
        <v>Intuit Inc</v>
      </c>
      <c r="K243" s="14" t="str">
        <f t="shared" si="22"/>
        <v>INTU</v>
      </c>
      <c r="L243" s="374">
        <f t="shared" si="23"/>
        <v>21071.656839750001</v>
      </c>
      <c r="M243" s="24">
        <f t="shared" si="24"/>
        <v>0</v>
      </c>
      <c r="N243" s="24">
        <f t="shared" si="25"/>
        <v>0.313</v>
      </c>
      <c r="O243" s="24">
        <f t="shared" si="26"/>
        <v>0.313</v>
      </c>
      <c r="P243" s="24">
        <f t="shared" si="27"/>
        <v>7.0705370680816378E-4</v>
      </c>
      <c r="Q243" s="375">
        <v>2.2130781023095599E-4</v>
      </c>
    </row>
    <row r="244" spans="1:17" ht="17" customHeight="1" x14ac:dyDescent="0.2">
      <c r="A244" s="16" t="s">
        <v>1338</v>
      </c>
      <c r="B244" s="16" t="s">
        <v>1339</v>
      </c>
      <c r="C244" s="16" t="s">
        <v>1340</v>
      </c>
      <c r="D244" s="116">
        <v>31713028906.32</v>
      </c>
      <c r="E244" s="116">
        <v>0.74324324324324298</v>
      </c>
      <c r="F244" s="116">
        <v>12.175000000000001</v>
      </c>
      <c r="G244" s="116">
        <v>396.80970000000002</v>
      </c>
      <c r="H244" s="116">
        <v>79.92</v>
      </c>
      <c r="I244" s="298"/>
      <c r="J244" s="16" t="str">
        <f t="shared" si="21"/>
        <v>International Paper Co</v>
      </c>
      <c r="K244" s="14" t="str">
        <f t="shared" si="22"/>
        <v>IP</v>
      </c>
      <c r="L244" s="374">
        <f t="shared" si="23"/>
        <v>31713.02890632</v>
      </c>
      <c r="M244" s="24">
        <f t="shared" si="24"/>
        <v>7.4324324324324294E-3</v>
      </c>
      <c r="N244" s="24">
        <f t="shared" si="25"/>
        <v>0.12175000000000001</v>
      </c>
      <c r="O244" s="24">
        <f t="shared" si="26"/>
        <v>0.12963488175675678</v>
      </c>
      <c r="P244" s="24">
        <f t="shared" si="27"/>
        <v>1.0641220485343682E-3</v>
      </c>
      <c r="Q244" s="375">
        <v>1.37947335936511E-4</v>
      </c>
    </row>
    <row r="245" spans="1:17" ht="17" customHeight="1" x14ac:dyDescent="0.2">
      <c r="A245" s="16" t="s">
        <v>1341</v>
      </c>
      <c r="B245" s="16" t="s">
        <v>1342</v>
      </c>
      <c r="C245" s="16" t="s">
        <v>1343</v>
      </c>
      <c r="D245" s="116">
        <v>216690350000</v>
      </c>
      <c r="E245" s="116">
        <v>2.5868498527968602</v>
      </c>
      <c r="F245" s="116">
        <v>6.62</v>
      </c>
      <c r="G245" s="116">
        <v>4253</v>
      </c>
      <c r="H245" s="116">
        <v>50.95</v>
      </c>
      <c r="I245" s="298"/>
      <c r="J245" s="16" t="str">
        <f t="shared" si="21"/>
        <v>Interpublic Group of Cos Inc/The</v>
      </c>
      <c r="K245" s="14" t="str">
        <f t="shared" si="22"/>
        <v>IPG</v>
      </c>
      <c r="L245" s="374">
        <f t="shared" si="23"/>
        <v>216690.35</v>
      </c>
      <c r="M245" s="24">
        <f t="shared" si="24"/>
        <v>2.5868498527968603E-2</v>
      </c>
      <c r="N245" s="24">
        <f t="shared" si="25"/>
        <v>6.6199999999999995E-2</v>
      </c>
      <c r="O245" s="24">
        <f t="shared" si="26"/>
        <v>9.2924745829244357E-2</v>
      </c>
      <c r="P245" s="24">
        <f t="shared" si="27"/>
        <v>7.2709856829120669E-3</v>
      </c>
      <c r="Q245" s="375">
        <v>6.7565449651267996E-4</v>
      </c>
    </row>
    <row r="246" spans="1:17" ht="17" customHeight="1" x14ac:dyDescent="0.2">
      <c r="A246" s="16" t="s">
        <v>1344</v>
      </c>
      <c r="B246" s="16" t="s">
        <v>1345</v>
      </c>
      <c r="C246" s="16" t="s">
        <v>1346</v>
      </c>
      <c r="D246" s="116">
        <v>90425590189.559998</v>
      </c>
      <c r="E246" s="116">
        <v>0.68791800573265005</v>
      </c>
      <c r="F246" s="116">
        <v>13.438000000000001</v>
      </c>
      <c r="G246" s="116">
        <v>261.80720000000002</v>
      </c>
      <c r="H246" s="116">
        <v>345.39</v>
      </c>
      <c r="I246" s="298"/>
      <c r="J246" s="16" t="str">
        <f t="shared" si="21"/>
        <v>IPG Photonics Corp</v>
      </c>
      <c r="K246" s="14" t="str">
        <f t="shared" si="22"/>
        <v>IPGP</v>
      </c>
      <c r="L246" s="374">
        <f t="shared" si="23"/>
        <v>90425.590189559996</v>
      </c>
      <c r="M246" s="24">
        <f t="shared" si="24"/>
        <v>6.8791800573265007E-3</v>
      </c>
      <c r="N246" s="24">
        <f t="shared" si="25"/>
        <v>0.13438</v>
      </c>
      <c r="O246" s="24">
        <f t="shared" si="26"/>
        <v>0.14172139216537827</v>
      </c>
      <c r="P246" s="24">
        <f t="shared" si="27"/>
        <v>3.034206053186792E-3</v>
      </c>
      <c r="Q246" s="375">
        <v>4.3001190597424999E-4</v>
      </c>
    </row>
    <row r="247" spans="1:17" ht="17" customHeight="1" x14ac:dyDescent="0.2">
      <c r="A247" s="16" t="s">
        <v>1347</v>
      </c>
      <c r="B247" s="16" t="s">
        <v>1348</v>
      </c>
      <c r="C247" s="16" t="s">
        <v>1349</v>
      </c>
      <c r="D247" s="116">
        <v>14257477923.389999</v>
      </c>
      <c r="E247" s="116">
        <v>5.6382685414943499</v>
      </c>
      <c r="F247" s="116">
        <v>5.15</v>
      </c>
      <c r="G247" s="116">
        <v>393.09289999999999</v>
      </c>
      <c r="H247" s="116">
        <v>36.270000000000003</v>
      </c>
      <c r="I247" s="298"/>
      <c r="J247" s="16" t="str">
        <f t="shared" si="21"/>
        <v>IQVIA Holdings Inc</v>
      </c>
      <c r="K247" s="14" t="str">
        <f t="shared" si="22"/>
        <v>IQV</v>
      </c>
      <c r="L247" s="374">
        <f t="shared" si="23"/>
        <v>14257.477923389999</v>
      </c>
      <c r="M247" s="24">
        <f t="shared" si="24"/>
        <v>5.6382685414943498E-2</v>
      </c>
      <c r="N247" s="24">
        <f t="shared" si="25"/>
        <v>5.1500000000000004E-2</v>
      </c>
      <c r="O247" s="24">
        <f t="shared" si="26"/>
        <v>0.1093345395643783</v>
      </c>
      <c r="P247" s="24">
        <f t="shared" si="27"/>
        <v>4.7840578897677513E-4</v>
      </c>
      <c r="Q247" s="375">
        <v>5.2306276662708798E-5</v>
      </c>
    </row>
    <row r="248" spans="1:17" ht="17" customHeight="1" x14ac:dyDescent="0.2">
      <c r="A248" s="16" t="s">
        <v>1350</v>
      </c>
      <c r="B248" s="16" t="s">
        <v>1351</v>
      </c>
      <c r="C248" s="16" t="s">
        <v>1352</v>
      </c>
      <c r="D248" s="116">
        <v>6925030632.96</v>
      </c>
      <c r="E248" s="116">
        <v>5.6813063063063103</v>
      </c>
      <c r="F248" s="116">
        <v>-0.1</v>
      </c>
      <c r="G248" s="116">
        <v>389.92290000000003</v>
      </c>
      <c r="H248" s="116">
        <v>17.760000000000002</v>
      </c>
      <c r="I248" s="298"/>
      <c r="J248" s="16" t="str">
        <f t="shared" si="21"/>
        <v>Ingersoll Rand Inc</v>
      </c>
      <c r="K248" s="14" t="str">
        <f t="shared" si="22"/>
        <v>IR</v>
      </c>
      <c r="L248" s="374">
        <f t="shared" si="23"/>
        <v>6925.0306329599998</v>
      </c>
      <c r="M248" s="24">
        <f t="shared" si="24"/>
        <v>5.68130630630631E-2</v>
      </c>
      <c r="N248" s="24">
        <f t="shared" si="25"/>
        <v>-1E-3</v>
      </c>
      <c r="O248" s="24">
        <f t="shared" si="26"/>
        <v>5.5784656531531571E-2</v>
      </c>
      <c r="P248" s="24">
        <f t="shared" si="27"/>
        <v>2.3236751699362543E-4</v>
      </c>
      <c r="Q248" s="375">
        <v>1.2962542124574299E-5</v>
      </c>
    </row>
    <row r="249" spans="1:17" ht="17" customHeight="1" x14ac:dyDescent="0.2">
      <c r="A249" s="16" t="s">
        <v>1353</v>
      </c>
      <c r="B249" s="16" t="s">
        <v>1354</v>
      </c>
      <c r="C249" s="16" t="s">
        <v>1355</v>
      </c>
      <c r="D249" s="116">
        <v>8613248302.5300007</v>
      </c>
      <c r="E249" s="116">
        <v>0</v>
      </c>
      <c r="F249" s="116">
        <v>19.73</v>
      </c>
      <c r="G249" s="116">
        <v>53.256959999999999</v>
      </c>
      <c r="H249" s="116">
        <v>161.72999999999999</v>
      </c>
      <c r="I249" s="298"/>
      <c r="J249" s="16" t="str">
        <f t="shared" si="21"/>
        <v>Iron Mountain Inc</v>
      </c>
      <c r="K249" s="14" t="str">
        <f t="shared" si="22"/>
        <v>IRM</v>
      </c>
      <c r="L249" s="374">
        <f t="shared" si="23"/>
        <v>8613.2483025300007</v>
      </c>
      <c r="M249" s="24">
        <f t="shared" si="24"/>
        <v>0</v>
      </c>
      <c r="N249" s="24">
        <f t="shared" si="25"/>
        <v>0.1973</v>
      </c>
      <c r="O249" s="24">
        <f t="shared" si="26"/>
        <v>0.1973</v>
      </c>
      <c r="P249" s="24">
        <f t="shared" si="27"/>
        <v>2.8901520114330101E-4</v>
      </c>
      <c r="Q249" s="375">
        <v>5.70226991855733E-5</v>
      </c>
    </row>
    <row r="250" spans="1:17" ht="17" customHeight="1" x14ac:dyDescent="0.2">
      <c r="A250" s="16" t="s">
        <v>1356</v>
      </c>
      <c r="B250" s="16" t="s">
        <v>1357</v>
      </c>
      <c r="C250" s="16" t="s">
        <v>1358</v>
      </c>
      <c r="D250" s="116">
        <v>31320620682.5</v>
      </c>
      <c r="E250" s="16" t="s">
        <v>655</v>
      </c>
      <c r="F250" s="116">
        <v>11.747</v>
      </c>
      <c r="G250" s="116">
        <v>191.27099999999999</v>
      </c>
      <c r="H250" s="116">
        <v>163.75</v>
      </c>
      <c r="I250" s="298"/>
      <c r="J250" s="16" t="str">
        <f t="shared" si="21"/>
        <v>Intuitive Surgical Inc</v>
      </c>
      <c r="K250" s="14" t="str">
        <f t="shared" si="22"/>
        <v>ISRG</v>
      </c>
      <c r="L250" s="374">
        <f t="shared" si="23"/>
        <v>31320.620682500001</v>
      </c>
      <c r="M250" s="48" t="str">
        <f t="shared" si="24"/>
        <v>0.00%</v>
      </c>
      <c r="N250" s="24">
        <f t="shared" si="25"/>
        <v>0.11747</v>
      </c>
      <c r="O250" s="24">
        <f t="shared" si="26"/>
        <v>0.11747</v>
      </c>
      <c r="P250" s="24">
        <f t="shared" si="27"/>
        <v>1.0509548974487193E-3</v>
      </c>
      <c r="Q250" s="375">
        <v>1.2345567180330099E-4</v>
      </c>
    </row>
    <row r="251" spans="1:17" ht="17" customHeight="1" x14ac:dyDescent="0.2">
      <c r="A251" s="16" t="s">
        <v>1359</v>
      </c>
      <c r="B251" s="16" t="s">
        <v>1360</v>
      </c>
      <c r="C251" s="16" t="s">
        <v>1361</v>
      </c>
      <c r="D251" s="116">
        <v>14622091379.860001</v>
      </c>
      <c r="E251" s="116">
        <v>0</v>
      </c>
      <c r="F251" s="116">
        <v>11.2</v>
      </c>
      <c r="G251" s="116">
        <v>417.0591</v>
      </c>
      <c r="H251" s="116">
        <v>35.06</v>
      </c>
      <c r="I251" s="298"/>
      <c r="J251" s="16" t="str">
        <f t="shared" si="21"/>
        <v>Gartner Inc</v>
      </c>
      <c r="K251" s="14" t="str">
        <f t="shared" si="22"/>
        <v>IT</v>
      </c>
      <c r="L251" s="374">
        <f t="shared" si="23"/>
        <v>14622.091379860001</v>
      </c>
      <c r="M251" s="24">
        <f t="shared" si="24"/>
        <v>0</v>
      </c>
      <c r="N251" s="24">
        <f t="shared" si="25"/>
        <v>0.11199999999999999</v>
      </c>
      <c r="O251" s="24">
        <f t="shared" si="26"/>
        <v>0.11199999999999999</v>
      </c>
      <c r="P251" s="24">
        <f t="shared" si="27"/>
        <v>4.9064029421335103E-4</v>
      </c>
      <c r="Q251" s="375">
        <v>5.49517129518954E-5</v>
      </c>
    </row>
    <row r="252" spans="1:17" ht="17" customHeight="1" x14ac:dyDescent="0.2">
      <c r="A252" s="16" t="s">
        <v>1362</v>
      </c>
      <c r="B252" s="16" t="s">
        <v>1363</v>
      </c>
      <c r="C252" s="16" t="s">
        <v>1364</v>
      </c>
      <c r="D252" s="116">
        <v>8670382918.7099991</v>
      </c>
      <c r="E252" s="116">
        <v>8.2519109338650694</v>
      </c>
      <c r="F252" s="116">
        <v>5.5E-2</v>
      </c>
      <c r="G252" s="116">
        <v>288.14830000000001</v>
      </c>
      <c r="H252" s="116">
        <v>30.09</v>
      </c>
      <c r="I252" s="298"/>
      <c r="J252" s="16" t="str">
        <f t="shared" si="21"/>
        <v>Illinois Tool Works Inc</v>
      </c>
      <c r="K252" s="14" t="str">
        <f t="shared" si="22"/>
        <v>ITW</v>
      </c>
      <c r="L252" s="374">
        <f t="shared" si="23"/>
        <v>8670.3829187099982</v>
      </c>
      <c r="M252" s="24">
        <f t="shared" si="24"/>
        <v>8.2519109338650698E-2</v>
      </c>
      <c r="N252" s="24">
        <f t="shared" si="25"/>
        <v>5.5000000000000003E-4</v>
      </c>
      <c r="O252" s="24">
        <f t="shared" si="26"/>
        <v>8.3091802093718831E-2</v>
      </c>
      <c r="P252" s="24">
        <f t="shared" si="27"/>
        <v>2.9093233762973633E-4</v>
      </c>
      <c r="Q252" s="375">
        <v>2.4174092220993099E-5</v>
      </c>
    </row>
    <row r="253" spans="1:17" ht="17" customHeight="1" x14ac:dyDescent="0.2">
      <c r="A253" s="16" t="s">
        <v>1365</v>
      </c>
      <c r="B253" s="16" t="s">
        <v>1366</v>
      </c>
      <c r="C253" s="16" t="s">
        <v>1367</v>
      </c>
      <c r="D253" s="116">
        <v>85527194139.199997</v>
      </c>
      <c r="E253" s="116">
        <v>0</v>
      </c>
      <c r="F253" s="116">
        <v>7.883</v>
      </c>
      <c r="G253" s="116">
        <v>117.02589999999999</v>
      </c>
      <c r="H253" s="116">
        <v>730.84</v>
      </c>
      <c r="I253" s="298"/>
      <c r="J253" s="16" t="str">
        <f t="shared" si="21"/>
        <v>Invesco Ltd</v>
      </c>
      <c r="K253" s="14" t="str">
        <f t="shared" si="22"/>
        <v>IVZ</v>
      </c>
      <c r="L253" s="374">
        <f t="shared" si="23"/>
        <v>85527.194139200001</v>
      </c>
      <c r="M253" s="24">
        <f t="shared" si="24"/>
        <v>0</v>
      </c>
      <c r="N253" s="24">
        <f t="shared" si="25"/>
        <v>7.8829999999999997E-2</v>
      </c>
      <c r="O253" s="24">
        <f t="shared" si="26"/>
        <v>7.8829999999999997E-2</v>
      </c>
      <c r="P253" s="24">
        <f t="shared" si="27"/>
        <v>2.8698417076984E-3</v>
      </c>
      <c r="Q253" s="375">
        <v>2.2622962181786501E-4</v>
      </c>
    </row>
    <row r="254" spans="1:17" ht="17" customHeight="1" x14ac:dyDescent="0.2">
      <c r="A254" s="16" t="s">
        <v>1368</v>
      </c>
      <c r="B254" s="16" t="s">
        <v>1369</v>
      </c>
      <c r="C254" s="16" t="s">
        <v>1370</v>
      </c>
      <c r="D254" s="116">
        <v>11584175482.9</v>
      </c>
      <c r="E254" s="16" t="s">
        <v>655</v>
      </c>
      <c r="F254" s="116">
        <v>12.5</v>
      </c>
      <c r="G254" s="116">
        <v>89.232600000000005</v>
      </c>
      <c r="H254" s="116">
        <v>129.82</v>
      </c>
      <c r="I254" s="298"/>
      <c r="J254" s="16" t="str">
        <f t="shared" si="21"/>
        <v>Jacobs Engineering Group Inc</v>
      </c>
      <c r="K254" s="14" t="str">
        <f t="shared" si="22"/>
        <v>J</v>
      </c>
      <c r="L254" s="374">
        <f t="shared" si="23"/>
        <v>11584.1754829</v>
      </c>
      <c r="M254" s="48" t="str">
        <f t="shared" si="24"/>
        <v>0.00%</v>
      </c>
      <c r="N254" s="24">
        <f t="shared" si="25"/>
        <v>0.125</v>
      </c>
      <c r="O254" s="24">
        <f t="shared" si="26"/>
        <v>0.125</v>
      </c>
      <c r="P254" s="24">
        <f t="shared" si="27"/>
        <v>3.8870385360726436E-4</v>
      </c>
      <c r="Q254" s="375">
        <v>4.85879817009081E-5</v>
      </c>
    </row>
    <row r="255" spans="1:17" ht="17" customHeight="1" x14ac:dyDescent="0.2">
      <c r="A255" s="16" t="s">
        <v>1371</v>
      </c>
      <c r="B255" s="16" t="s">
        <v>1372</v>
      </c>
      <c r="C255" s="16" t="s">
        <v>1373</v>
      </c>
      <c r="D255" s="116">
        <v>62458049839.949997</v>
      </c>
      <c r="E255" s="116">
        <v>2.1533788914198899</v>
      </c>
      <c r="F255" s="116">
        <v>6.3029999999999999</v>
      </c>
      <c r="G255" s="116">
        <v>316.16320000000002</v>
      </c>
      <c r="H255" s="116">
        <v>197.55</v>
      </c>
      <c r="I255" s="298"/>
      <c r="J255" s="16" t="str">
        <f t="shared" si="21"/>
        <v>JB Hunt Transport Services Inc</v>
      </c>
      <c r="K255" s="14" t="str">
        <f t="shared" si="22"/>
        <v>JBHT</v>
      </c>
      <c r="L255" s="374">
        <f t="shared" si="23"/>
        <v>62458.049839949999</v>
      </c>
      <c r="M255" s="24">
        <f t="shared" si="24"/>
        <v>2.1533788914198899E-2</v>
      </c>
      <c r="N255" s="24">
        <f t="shared" si="25"/>
        <v>6.3030000000000003E-2</v>
      </c>
      <c r="O255" s="24">
        <f t="shared" si="26"/>
        <v>8.5242426271829874E-2</v>
      </c>
      <c r="P255" s="24">
        <f t="shared" si="27"/>
        <v>2.0957628531629801E-3</v>
      </c>
      <c r="Q255" s="375">
        <v>1.7864791049398499E-4</v>
      </c>
    </row>
    <row r="256" spans="1:17" ht="17" customHeight="1" x14ac:dyDescent="0.2">
      <c r="A256" s="16" t="s">
        <v>1374</v>
      </c>
      <c r="B256" s="16" t="s">
        <v>1375</v>
      </c>
      <c r="C256" s="16" t="s">
        <v>1376</v>
      </c>
      <c r="D256" s="116">
        <v>4683492475.8000002</v>
      </c>
      <c r="E256" s="116">
        <v>7.3823529411764701</v>
      </c>
      <c r="F256" s="116">
        <v>-21.13</v>
      </c>
      <c r="G256" s="116">
        <v>459.16590000000002</v>
      </c>
      <c r="H256" s="116">
        <v>10.199999999999999</v>
      </c>
      <c r="I256" s="298"/>
      <c r="J256" s="16" t="str">
        <f t="shared" si="21"/>
        <v>Johnson Controls International plc</v>
      </c>
      <c r="K256" s="14" t="str">
        <f t="shared" si="22"/>
        <v>JCI</v>
      </c>
      <c r="L256" s="374">
        <f t="shared" si="23"/>
        <v>4683.4924757999997</v>
      </c>
      <c r="M256" s="24">
        <f t="shared" si="24"/>
        <v>7.3823529411764705E-2</v>
      </c>
      <c r="N256" s="24">
        <f t="shared" si="25"/>
        <v>-0.21129999999999999</v>
      </c>
      <c r="O256" s="24">
        <f t="shared" si="26"/>
        <v>-0.14527592647058823</v>
      </c>
      <c r="P256" s="24">
        <f t="shared" si="27"/>
        <v>1.5715331456877607E-4</v>
      </c>
      <c r="Q256" s="375">
        <v>-2.2830593371902699E-5</v>
      </c>
    </row>
    <row r="257" spans="1:17" ht="17" customHeight="1" x14ac:dyDescent="0.2">
      <c r="A257" s="16" t="s">
        <v>1377</v>
      </c>
      <c r="B257" s="16" t="s">
        <v>1378</v>
      </c>
      <c r="C257" s="16" t="s">
        <v>1379</v>
      </c>
      <c r="D257" s="116">
        <v>11753879861.07</v>
      </c>
      <c r="E257" s="116">
        <v>0.802038329456076</v>
      </c>
      <c r="F257" s="116">
        <v>8.06</v>
      </c>
      <c r="G257" s="116">
        <v>130.208</v>
      </c>
      <c r="H257" s="116">
        <v>90.27</v>
      </c>
      <c r="I257" s="298"/>
      <c r="J257" s="16" t="str">
        <f t="shared" si="21"/>
        <v>Jack Henry &amp; Associates Inc</v>
      </c>
      <c r="K257" s="14" t="str">
        <f t="shared" si="22"/>
        <v>JKHY</v>
      </c>
      <c r="L257" s="374">
        <f t="shared" si="23"/>
        <v>11753.87986107</v>
      </c>
      <c r="M257" s="24">
        <f t="shared" si="24"/>
        <v>8.0203832945607602E-3</v>
      </c>
      <c r="N257" s="24">
        <f t="shared" si="25"/>
        <v>8.0600000000000005E-2</v>
      </c>
      <c r="O257" s="24">
        <f t="shared" si="26"/>
        <v>8.8943604741331561E-2</v>
      </c>
      <c r="P257" s="24">
        <f t="shared" si="27"/>
        <v>3.943982378011224E-4</v>
      </c>
      <c r="Q257" s="375">
        <v>3.5079200973660803E-5</v>
      </c>
    </row>
    <row r="258" spans="1:17" ht="17" customHeight="1" x14ac:dyDescent="0.2">
      <c r="A258" s="16" t="s">
        <v>1380</v>
      </c>
      <c r="B258" s="16" t="s">
        <v>1381</v>
      </c>
      <c r="C258" s="16" t="s">
        <v>1382</v>
      </c>
      <c r="D258" s="116">
        <v>14827985120.42</v>
      </c>
      <c r="E258" s="116">
        <v>0.76704141169773699</v>
      </c>
      <c r="F258" s="116">
        <v>13.3</v>
      </c>
      <c r="G258" s="116">
        <v>105.5072</v>
      </c>
      <c r="H258" s="116">
        <v>140.54</v>
      </c>
      <c r="I258" s="298"/>
      <c r="J258" s="16" t="str">
        <f t="shared" si="21"/>
        <v>Johnson &amp; Johnson</v>
      </c>
      <c r="K258" s="14" t="str">
        <f t="shared" si="22"/>
        <v>JNJ</v>
      </c>
      <c r="L258" s="374">
        <f t="shared" si="23"/>
        <v>14827.98512042</v>
      </c>
      <c r="M258" s="24">
        <f t="shared" si="24"/>
        <v>7.67041411697737E-3</v>
      </c>
      <c r="N258" s="24">
        <f t="shared" si="25"/>
        <v>0.13300000000000001</v>
      </c>
      <c r="O258" s="24">
        <f t="shared" si="26"/>
        <v>0.14118049665575638</v>
      </c>
      <c r="P258" s="24">
        <f t="shared" si="27"/>
        <v>4.975490026067473E-4</v>
      </c>
      <c r="Q258" s="375">
        <v>7.02442152985967E-5</v>
      </c>
    </row>
    <row r="259" spans="1:17" ht="17" customHeight="1" x14ac:dyDescent="0.2">
      <c r="A259" s="16" t="s">
        <v>1383</v>
      </c>
      <c r="B259" s="16" t="s">
        <v>1384</v>
      </c>
      <c r="C259" s="16" t="s">
        <v>1385</v>
      </c>
      <c r="D259" s="116">
        <v>30305055774.709999</v>
      </c>
      <c r="E259" s="116">
        <v>2.6958016204272002</v>
      </c>
      <c r="F259" s="116">
        <v>9.5</v>
      </c>
      <c r="G259" s="116">
        <v>744.04750000000001</v>
      </c>
      <c r="H259" s="116">
        <v>40.729999999999997</v>
      </c>
      <c r="I259" s="298"/>
      <c r="J259" s="16" t="str">
        <f t="shared" ref="J259:J322" si="28">B259</f>
        <v>Juniper Networks Inc</v>
      </c>
      <c r="K259" s="14" t="str">
        <f t="shared" ref="K259:K322" si="29">C259</f>
        <v>JNPR</v>
      </c>
      <c r="L259" s="374">
        <f t="shared" ref="L259:L322" si="30">D259/1000000</f>
        <v>30305.055774709999</v>
      </c>
      <c r="M259" s="24">
        <f t="shared" ref="M259:M322" si="31">IFERROR(E259/100,"0.00%")</f>
        <v>2.6958016204272003E-2</v>
      </c>
      <c r="N259" s="24">
        <f t="shared" ref="N259:N322" si="32">IFERROR(F259/100,"N/A")</f>
        <v>9.5000000000000001E-2</v>
      </c>
      <c r="O259" s="24">
        <f t="shared" ref="O259:O322" si="33">IFERROR(M259*(1+0.5*N259)+N259,"N/A")</f>
        <v>0.12323852197397493</v>
      </c>
      <c r="P259" s="24">
        <f t="shared" ref="P259:P322" si="34">IF(N259="N/A","N/A",L259/$L$504)</f>
        <v>1.0168778935368745E-3</v>
      </c>
      <c r="Q259" s="375">
        <v>1.2531852862749399E-4</v>
      </c>
    </row>
    <row r="260" spans="1:17" ht="17" customHeight="1" x14ac:dyDescent="0.2">
      <c r="A260" s="16" t="s">
        <v>1386</v>
      </c>
      <c r="B260" s="16" t="s">
        <v>1387</v>
      </c>
      <c r="C260" s="16" t="s">
        <v>1388</v>
      </c>
      <c r="D260" s="116">
        <v>12678092014.860001</v>
      </c>
      <c r="E260" s="116">
        <v>1.03615040502962</v>
      </c>
      <c r="F260" s="116">
        <v>10.433</v>
      </c>
      <c r="G260" s="116">
        <v>76.641829999999999</v>
      </c>
      <c r="H260" s="116">
        <v>165.42</v>
      </c>
      <c r="I260" s="298"/>
      <c r="J260" s="16" t="str">
        <f t="shared" si="28"/>
        <v>JPMorgan Chase &amp; Co</v>
      </c>
      <c r="K260" s="14" t="str">
        <f t="shared" si="29"/>
        <v>JPM</v>
      </c>
      <c r="L260" s="374">
        <f t="shared" si="30"/>
        <v>12678.09201486</v>
      </c>
      <c r="M260" s="24">
        <f t="shared" si="31"/>
        <v>1.03615040502962E-2</v>
      </c>
      <c r="N260" s="24">
        <f t="shared" si="32"/>
        <v>0.10432999999999999</v>
      </c>
      <c r="O260" s="24">
        <f t="shared" si="33"/>
        <v>0.11523201190907989</v>
      </c>
      <c r="P260" s="24">
        <f t="shared" si="34"/>
        <v>4.2540992493061573E-4</v>
      </c>
      <c r="Q260" s="375">
        <v>4.9020841535845601E-5</v>
      </c>
    </row>
    <row r="261" spans="1:17" ht="17" customHeight="1" x14ac:dyDescent="0.2">
      <c r="A261" s="16" t="s">
        <v>1389</v>
      </c>
      <c r="B261" s="16" t="s">
        <v>1390</v>
      </c>
      <c r="C261" s="16" t="s">
        <v>343</v>
      </c>
      <c r="D261" s="116">
        <v>403901449299.75</v>
      </c>
      <c r="E261" s="116">
        <v>2.5858809725572001</v>
      </c>
      <c r="F261" s="116">
        <v>5.3979999999999997</v>
      </c>
      <c r="G261" s="116">
        <v>2632.8229999999999</v>
      </c>
      <c r="H261" s="116">
        <v>153.41</v>
      </c>
      <c r="I261" s="298"/>
      <c r="J261" s="16" t="str">
        <f t="shared" si="28"/>
        <v>Kellogg Co</v>
      </c>
      <c r="K261" s="14" t="str">
        <f t="shared" si="29"/>
        <v>K</v>
      </c>
      <c r="L261" s="374">
        <f t="shared" si="30"/>
        <v>403901.44929974998</v>
      </c>
      <c r="M261" s="24">
        <f t="shared" si="31"/>
        <v>2.5858809725572002E-2</v>
      </c>
      <c r="N261" s="24">
        <f t="shared" si="32"/>
        <v>5.398E-2</v>
      </c>
      <c r="O261" s="24">
        <f t="shared" si="33"/>
        <v>8.0536739000065194E-2</v>
      </c>
      <c r="P261" s="24">
        <f t="shared" si="34"/>
        <v>1.3552803136669058E-2</v>
      </c>
      <c r="Q261" s="375">
        <v>1.0914985689371799E-3</v>
      </c>
    </row>
    <row r="262" spans="1:17" ht="17" customHeight="1" x14ac:dyDescent="0.2">
      <c r="A262" s="16" t="s">
        <v>1391</v>
      </c>
      <c r="B262" s="16" t="s">
        <v>1392</v>
      </c>
      <c r="C262" s="16" t="s">
        <v>1393</v>
      </c>
      <c r="D262" s="116">
        <v>8293759075</v>
      </c>
      <c r="E262" s="116">
        <v>3.18</v>
      </c>
      <c r="F262" s="116">
        <v>7.8330000000000002</v>
      </c>
      <c r="G262" s="116">
        <v>331.75040000000001</v>
      </c>
      <c r="H262" s="116">
        <v>25</v>
      </c>
      <c r="I262" s="298"/>
      <c r="J262" s="16" t="str">
        <f t="shared" si="28"/>
        <v>KeyCorp</v>
      </c>
      <c r="K262" s="14" t="str">
        <f t="shared" si="29"/>
        <v>KEY</v>
      </c>
      <c r="L262" s="374">
        <f t="shared" si="30"/>
        <v>8293.7590749999999</v>
      </c>
      <c r="M262" s="24">
        <f t="shared" si="31"/>
        <v>3.1800000000000002E-2</v>
      </c>
      <c r="N262" s="24">
        <f t="shared" si="32"/>
        <v>7.8329999999999997E-2</v>
      </c>
      <c r="O262" s="24">
        <f t="shared" si="33"/>
        <v>0.11137544699999999</v>
      </c>
      <c r="P262" s="24">
        <f t="shared" si="34"/>
        <v>2.7829482712011416E-4</v>
      </c>
      <c r="Q262" s="375">
        <v>3.09952107682905E-5</v>
      </c>
    </row>
    <row r="263" spans="1:17" ht="17" customHeight="1" x14ac:dyDescent="0.2">
      <c r="A263" s="16" t="s">
        <v>1394</v>
      </c>
      <c r="B263" s="16" t="s">
        <v>1395</v>
      </c>
      <c r="C263" s="16" t="s">
        <v>345</v>
      </c>
      <c r="D263" s="116">
        <v>305339493552.53003</v>
      </c>
      <c r="E263" s="116">
        <v>3.60115780017966</v>
      </c>
      <c r="F263" s="116">
        <v>5.4</v>
      </c>
      <c r="G263" s="116">
        <v>3047.6039999999998</v>
      </c>
      <c r="H263" s="116">
        <v>100.19</v>
      </c>
      <c r="I263" s="298"/>
      <c r="J263" s="16" t="str">
        <f t="shared" si="28"/>
        <v>Keysight Technologies Inc</v>
      </c>
      <c r="K263" s="14" t="str">
        <f t="shared" si="29"/>
        <v>KEYS</v>
      </c>
      <c r="L263" s="374">
        <f t="shared" si="30"/>
        <v>305339.49355253001</v>
      </c>
      <c r="M263" s="24">
        <f t="shared" si="31"/>
        <v>3.60115780017966E-2</v>
      </c>
      <c r="N263" s="24">
        <f t="shared" si="32"/>
        <v>5.4000000000000006E-2</v>
      </c>
      <c r="O263" s="24">
        <f t="shared" si="33"/>
        <v>9.0983890607845119E-2</v>
      </c>
      <c r="P263" s="24">
        <f t="shared" si="34"/>
        <v>1.024558355297348E-2</v>
      </c>
      <c r="Q263" s="375">
        <v>9.3218305319727802E-4</v>
      </c>
    </row>
    <row r="264" spans="1:17" ht="17" customHeight="1" x14ac:dyDescent="0.2">
      <c r="A264" s="16" t="s">
        <v>1396</v>
      </c>
      <c r="B264" s="16" t="s">
        <v>1397</v>
      </c>
      <c r="C264" s="16" t="s">
        <v>1398</v>
      </c>
      <c r="D264" s="116">
        <v>24316405081.150002</v>
      </c>
      <c r="E264" s="116">
        <v>3.2576505429417599</v>
      </c>
      <c r="F264" s="116">
        <v>4.1449999999999996</v>
      </c>
      <c r="G264" s="116">
        <v>342.91930000000002</v>
      </c>
      <c r="H264" s="116">
        <v>70.91</v>
      </c>
      <c r="I264" s="298"/>
      <c r="J264" s="16" t="str">
        <f t="shared" si="28"/>
        <v>Kraft Heinz Co/The</v>
      </c>
      <c r="K264" s="14" t="str">
        <f t="shared" si="29"/>
        <v>KHC</v>
      </c>
      <c r="L264" s="374">
        <f t="shared" si="30"/>
        <v>24316.405081150002</v>
      </c>
      <c r="M264" s="24">
        <f t="shared" si="31"/>
        <v>3.2576505429417597E-2</v>
      </c>
      <c r="N264" s="24">
        <f t="shared" si="32"/>
        <v>4.1449999999999994E-2</v>
      </c>
      <c r="O264" s="24">
        <f t="shared" si="33"/>
        <v>7.4701653504442272E-2</v>
      </c>
      <c r="P264" s="24">
        <f t="shared" si="34"/>
        <v>8.1593035040522987E-4</v>
      </c>
      <c r="Q264" s="375">
        <v>6.0951346319729797E-5</v>
      </c>
    </row>
    <row r="265" spans="1:17" ht="17" customHeight="1" x14ac:dyDescent="0.2">
      <c r="A265" s="16" t="s">
        <v>1399</v>
      </c>
      <c r="B265" s="16" t="s">
        <v>1400</v>
      </c>
      <c r="C265" s="16" t="s">
        <v>1401</v>
      </c>
      <c r="D265" s="116">
        <v>12024319741.280001</v>
      </c>
      <c r="E265" s="116">
        <v>6.0227272727272698</v>
      </c>
      <c r="F265" s="116">
        <v>4.8</v>
      </c>
      <c r="G265" s="116">
        <v>976</v>
      </c>
      <c r="H265" s="116">
        <v>12.32</v>
      </c>
      <c r="I265" s="298"/>
      <c r="J265" s="16" t="str">
        <f t="shared" si="28"/>
        <v>Kimco Realty Corp</v>
      </c>
      <c r="K265" s="14" t="str">
        <f t="shared" si="29"/>
        <v>KIM</v>
      </c>
      <c r="L265" s="374">
        <f t="shared" si="30"/>
        <v>12024.31974128</v>
      </c>
      <c r="M265" s="24">
        <f t="shared" si="31"/>
        <v>6.0227272727272699E-2</v>
      </c>
      <c r="N265" s="24">
        <f t="shared" si="32"/>
        <v>4.8000000000000001E-2</v>
      </c>
      <c r="O265" s="24">
        <f t="shared" si="33"/>
        <v>0.10967272727272726</v>
      </c>
      <c r="P265" s="24">
        <f t="shared" si="34"/>
        <v>4.0347277433260784E-4</v>
      </c>
      <c r="Q265" s="375">
        <v>4.4249959541350601E-5</v>
      </c>
    </row>
    <row r="266" spans="1:17" ht="17" customHeight="1" x14ac:dyDescent="0.2">
      <c r="A266" s="16" t="s">
        <v>1402</v>
      </c>
      <c r="B266" s="16" t="s">
        <v>1403</v>
      </c>
      <c r="C266" s="16" t="s">
        <v>1404</v>
      </c>
      <c r="D266" s="116">
        <v>18472500000</v>
      </c>
      <c r="E266" s="16" t="s">
        <v>655</v>
      </c>
      <c r="F266" s="116">
        <v>7.52</v>
      </c>
      <c r="G266" s="116">
        <v>187.5</v>
      </c>
      <c r="H266" s="116">
        <v>98.52</v>
      </c>
      <c r="I266" s="298"/>
      <c r="J266" s="16" t="str">
        <f t="shared" si="28"/>
        <v>KLA Corp</v>
      </c>
      <c r="K266" s="14" t="str">
        <f t="shared" si="29"/>
        <v>KLAC</v>
      </c>
      <c r="L266" s="374">
        <f t="shared" si="30"/>
        <v>18472.5</v>
      </c>
      <c r="M266" s="48" t="str">
        <f t="shared" si="31"/>
        <v>0.00%</v>
      </c>
      <c r="N266" s="24">
        <f t="shared" si="32"/>
        <v>7.5199999999999989E-2</v>
      </c>
      <c r="O266" s="24">
        <f t="shared" si="33"/>
        <v>7.5199999999999989E-2</v>
      </c>
      <c r="P266" s="24">
        <f t="shared" si="34"/>
        <v>6.198397068793933E-4</v>
      </c>
      <c r="Q266" s="375">
        <v>4.6611945957330403E-5</v>
      </c>
    </row>
    <row r="267" spans="1:17" ht="17" customHeight="1" x14ac:dyDescent="0.2">
      <c r="A267" s="16" t="s">
        <v>1405</v>
      </c>
      <c r="B267" s="16" t="s">
        <v>1406</v>
      </c>
      <c r="C267" s="16" t="s">
        <v>1407</v>
      </c>
      <c r="D267" s="116">
        <v>42839153863.68</v>
      </c>
      <c r="E267" s="116">
        <v>4.5662100456620998</v>
      </c>
      <c r="F267" s="116">
        <v>4.3</v>
      </c>
      <c r="G267" s="116">
        <v>1222.579</v>
      </c>
      <c r="H267" s="116">
        <v>35.04</v>
      </c>
      <c r="I267" s="298"/>
      <c r="J267" s="16" t="str">
        <f t="shared" si="28"/>
        <v>Kimberly-Clark Corp</v>
      </c>
      <c r="K267" s="14" t="str">
        <f t="shared" si="29"/>
        <v>KMB</v>
      </c>
      <c r="L267" s="374">
        <f t="shared" si="30"/>
        <v>42839.153863680003</v>
      </c>
      <c r="M267" s="24">
        <f t="shared" si="31"/>
        <v>4.5662100456620995E-2</v>
      </c>
      <c r="N267" s="24">
        <f t="shared" si="32"/>
        <v>4.2999999999999997E-2</v>
      </c>
      <c r="O267" s="24">
        <f t="shared" si="33"/>
        <v>8.964383561643835E-2</v>
      </c>
      <c r="P267" s="24">
        <f t="shared" si="34"/>
        <v>1.4374561414981536E-3</v>
      </c>
      <c r="Q267" s="375">
        <v>1.2885908205430101E-4</v>
      </c>
    </row>
    <row r="268" spans="1:17" ht="17" customHeight="1" x14ac:dyDescent="0.2">
      <c r="A268" s="16" t="s">
        <v>1408</v>
      </c>
      <c r="B268" s="16" t="s">
        <v>1409</v>
      </c>
      <c r="C268" s="16" t="s">
        <v>1410</v>
      </c>
      <c r="D268" s="116">
        <v>5185718571.6599998</v>
      </c>
      <c r="E268" s="116">
        <v>5.4378648874061701</v>
      </c>
      <c r="F268" s="116">
        <v>2.0830000000000002</v>
      </c>
      <c r="G268" s="116">
        <v>432.50360000000001</v>
      </c>
      <c r="H268" s="116">
        <v>11.99</v>
      </c>
      <c r="I268" s="298"/>
      <c r="J268" s="16" t="str">
        <f t="shared" si="28"/>
        <v>Kinder Morgan Inc</v>
      </c>
      <c r="K268" s="14" t="str">
        <f t="shared" si="29"/>
        <v>KMI</v>
      </c>
      <c r="L268" s="374">
        <f t="shared" si="30"/>
        <v>5185.7185716599997</v>
      </c>
      <c r="M268" s="24">
        <f t="shared" si="31"/>
        <v>5.43786488740617E-2</v>
      </c>
      <c r="N268" s="24">
        <f t="shared" si="32"/>
        <v>2.0830000000000001E-2</v>
      </c>
      <c r="O268" s="24">
        <f t="shared" si="33"/>
        <v>7.5775002502085048E-2</v>
      </c>
      <c r="P268" s="24">
        <f t="shared" si="34"/>
        <v>1.740053744439984E-4</v>
      </c>
      <c r="Q268" s="375">
        <v>1.31852576838703E-5</v>
      </c>
    </row>
    <row r="269" spans="1:17" ht="17" customHeight="1" x14ac:dyDescent="0.2">
      <c r="A269" s="16" t="s">
        <v>1411</v>
      </c>
      <c r="B269" s="16" t="s">
        <v>1412</v>
      </c>
      <c r="C269" s="16" t="s">
        <v>1413</v>
      </c>
      <c r="D269" s="116">
        <v>31891360622.16</v>
      </c>
      <c r="E269" s="116">
        <v>1.80072145851614</v>
      </c>
      <c r="F269" s="116">
        <v>9.1229999999999993</v>
      </c>
      <c r="G269" s="116">
        <v>155.4614</v>
      </c>
      <c r="H269" s="116">
        <v>205.14</v>
      </c>
      <c r="I269" s="298"/>
      <c r="J269" s="16" t="str">
        <f t="shared" si="28"/>
        <v>CarMax Inc</v>
      </c>
      <c r="K269" s="14" t="str">
        <f t="shared" si="29"/>
        <v>KMX</v>
      </c>
      <c r="L269" s="374">
        <f t="shared" si="30"/>
        <v>31891.360622159998</v>
      </c>
      <c r="M269" s="24">
        <f t="shared" si="31"/>
        <v>1.8007214585161399E-2</v>
      </c>
      <c r="N269" s="24">
        <f t="shared" si="32"/>
        <v>9.1229999999999992E-2</v>
      </c>
      <c r="O269" s="24">
        <f t="shared" si="33"/>
        <v>0.11005861367846353</v>
      </c>
      <c r="P269" s="24">
        <f t="shared" si="34"/>
        <v>1.070105920694258E-3</v>
      </c>
      <c r="Q269" s="375">
        <v>1.1777437412072699E-4</v>
      </c>
    </row>
    <row r="270" spans="1:17" ht="17" customHeight="1" x14ac:dyDescent="0.2">
      <c r="A270" s="16" t="s">
        <v>1414</v>
      </c>
      <c r="B270" s="16" t="s">
        <v>1415</v>
      </c>
      <c r="C270" s="16" t="s">
        <v>1416</v>
      </c>
      <c r="D270" s="116">
        <v>53803599330.559998</v>
      </c>
      <c r="E270" s="116">
        <v>2.6945993914807298</v>
      </c>
      <c r="F270" s="116">
        <v>4.9450000000000003</v>
      </c>
      <c r="G270" s="116">
        <v>341.04719999999998</v>
      </c>
      <c r="H270" s="116">
        <v>157.76</v>
      </c>
      <c r="I270" s="298"/>
      <c r="J270" s="16" t="str">
        <f t="shared" si="28"/>
        <v>Coca-Cola Co/The</v>
      </c>
      <c r="K270" s="14" t="str">
        <f t="shared" si="29"/>
        <v>KO</v>
      </c>
      <c r="L270" s="374">
        <f t="shared" si="30"/>
        <v>53803.599330559999</v>
      </c>
      <c r="M270" s="24">
        <f t="shared" si="31"/>
        <v>2.6945993914807297E-2</v>
      </c>
      <c r="N270" s="24">
        <f t="shared" si="32"/>
        <v>4.9450000000000001E-2</v>
      </c>
      <c r="O270" s="24">
        <f t="shared" si="33"/>
        <v>7.7062233614350911E-2</v>
      </c>
      <c r="P270" s="24">
        <f t="shared" si="34"/>
        <v>1.8053651231890991E-3</v>
      </c>
      <c r="Q270" s="375">
        <v>1.3912546888240001E-4</v>
      </c>
    </row>
    <row r="271" spans="1:17" ht="17" customHeight="1" x14ac:dyDescent="0.2">
      <c r="A271" s="16" t="s">
        <v>1417</v>
      </c>
      <c r="B271" s="16" t="s">
        <v>1418</v>
      </c>
      <c r="C271" s="16" t="s">
        <v>1419</v>
      </c>
      <c r="D271" s="116">
        <v>31282063166.700001</v>
      </c>
      <c r="E271" s="116">
        <v>7.6266280752532598</v>
      </c>
      <c r="F271" s="116">
        <v>6.35</v>
      </c>
      <c r="G271" s="116">
        <v>2263.5360000000001</v>
      </c>
      <c r="H271" s="116">
        <v>13.82</v>
      </c>
      <c r="I271" s="298"/>
      <c r="J271" s="16" t="str">
        <f t="shared" si="28"/>
        <v>Kroger Co/The</v>
      </c>
      <c r="K271" s="14" t="str">
        <f t="shared" si="29"/>
        <v>KR</v>
      </c>
      <c r="L271" s="374">
        <f t="shared" si="30"/>
        <v>31282.063166700002</v>
      </c>
      <c r="M271" s="24">
        <f t="shared" si="31"/>
        <v>7.6266280752532598E-2</v>
      </c>
      <c r="N271" s="24">
        <f t="shared" si="32"/>
        <v>6.3500000000000001E-2</v>
      </c>
      <c r="O271" s="24">
        <f t="shared" si="33"/>
        <v>0.14218773516642552</v>
      </c>
      <c r="P271" s="24">
        <f t="shared" si="34"/>
        <v>1.0496611105064284E-3</v>
      </c>
      <c r="Q271" s="375">
        <v>1.49248935995185E-4</v>
      </c>
    </row>
    <row r="272" spans="1:17" ht="17" customHeight="1" x14ac:dyDescent="0.2">
      <c r="A272" s="16" t="s">
        <v>1420</v>
      </c>
      <c r="B272" s="16" t="s">
        <v>1421</v>
      </c>
      <c r="C272" s="16" t="s">
        <v>1422</v>
      </c>
      <c r="D272" s="116">
        <v>17437905090.66</v>
      </c>
      <c r="E272" s="16" t="s">
        <v>655</v>
      </c>
      <c r="F272" s="116">
        <v>9.9269999999999996</v>
      </c>
      <c r="G272" s="116">
        <v>163.0778</v>
      </c>
      <c r="H272" s="116">
        <v>106.93</v>
      </c>
      <c r="I272" s="298"/>
      <c r="J272" s="16" t="str">
        <f t="shared" si="28"/>
        <v>Kohl's Corp</v>
      </c>
      <c r="K272" s="14" t="str">
        <f t="shared" si="29"/>
        <v>KSS</v>
      </c>
      <c r="L272" s="374">
        <f t="shared" si="30"/>
        <v>17437.905090659999</v>
      </c>
      <c r="M272" s="48" t="str">
        <f t="shared" si="31"/>
        <v>0.00%</v>
      </c>
      <c r="N272" s="24">
        <f t="shared" si="32"/>
        <v>9.9269999999999997E-2</v>
      </c>
      <c r="O272" s="24">
        <f t="shared" si="33"/>
        <v>9.9269999999999997E-2</v>
      </c>
      <c r="P272" s="24">
        <f t="shared" si="34"/>
        <v>5.8512415644798349E-4</v>
      </c>
      <c r="Q272" s="375">
        <v>5.8085275010591398E-5</v>
      </c>
    </row>
    <row r="273" spans="1:17" ht="17" customHeight="1" x14ac:dyDescent="0.2">
      <c r="A273" s="16" t="s">
        <v>1423</v>
      </c>
      <c r="B273" s="16" t="s">
        <v>1424</v>
      </c>
      <c r="C273" s="16" t="s">
        <v>1425</v>
      </c>
      <c r="D273" s="116">
        <v>212753089658.07001</v>
      </c>
      <c r="E273" s="116">
        <v>3.3091055925701598</v>
      </c>
      <c r="F273" s="116">
        <v>2.19</v>
      </c>
      <c r="G273" s="116">
        <v>4295.4390000000003</v>
      </c>
      <c r="H273" s="116">
        <v>49.53</v>
      </c>
      <c r="I273" s="298"/>
      <c r="J273" s="16" t="str">
        <f t="shared" si="28"/>
        <v>Kansas City Southern</v>
      </c>
      <c r="K273" s="14" t="str">
        <f t="shared" si="29"/>
        <v>KSU</v>
      </c>
      <c r="L273" s="374">
        <f t="shared" si="30"/>
        <v>212753.08965807001</v>
      </c>
      <c r="M273" s="24">
        <f t="shared" si="31"/>
        <v>3.30910559257016E-2</v>
      </c>
      <c r="N273" s="24">
        <f t="shared" si="32"/>
        <v>2.1899999999999999E-2</v>
      </c>
      <c r="O273" s="24">
        <f t="shared" si="33"/>
        <v>5.5353402988088038E-2</v>
      </c>
      <c r="P273" s="24">
        <f t="shared" si="34"/>
        <v>7.1388719843737125E-3</v>
      </c>
      <c r="Q273" s="375">
        <v>3.9516085783141E-4</v>
      </c>
    </row>
    <row r="274" spans="1:17" ht="17" customHeight="1" x14ac:dyDescent="0.2">
      <c r="A274" s="16" t="s">
        <v>1426</v>
      </c>
      <c r="B274" s="16" t="s">
        <v>1427</v>
      </c>
      <c r="C274" s="16" t="s">
        <v>1428</v>
      </c>
      <c r="D274" s="116">
        <v>27756392972.16</v>
      </c>
      <c r="E274" s="116">
        <v>1.8834080717488799</v>
      </c>
      <c r="F274" s="116">
        <v>5.5750000000000002</v>
      </c>
      <c r="G274" s="116">
        <v>777.92579999999998</v>
      </c>
      <c r="H274" s="116">
        <v>35.68</v>
      </c>
      <c r="I274" s="298"/>
      <c r="J274" s="16" t="str">
        <f t="shared" si="28"/>
        <v>Loews Corp</v>
      </c>
      <c r="K274" s="14" t="str">
        <f t="shared" si="29"/>
        <v>L</v>
      </c>
      <c r="L274" s="374">
        <f t="shared" si="30"/>
        <v>27756.39297216</v>
      </c>
      <c r="M274" s="24">
        <f t="shared" si="31"/>
        <v>1.8834080717488801E-2</v>
      </c>
      <c r="N274" s="24">
        <f t="shared" si="32"/>
        <v>5.5750000000000001E-2</v>
      </c>
      <c r="O274" s="24">
        <f t="shared" si="33"/>
        <v>7.5109080717488799E-2</v>
      </c>
      <c r="P274" s="24">
        <f t="shared" si="34"/>
        <v>9.3135820727529607E-4</v>
      </c>
      <c r="Q274" s="375">
        <v>6.9953458767135906E-5</v>
      </c>
    </row>
    <row r="275" spans="1:17" ht="17" customHeight="1" x14ac:dyDescent="0.2">
      <c r="A275" s="16" t="s">
        <v>1429</v>
      </c>
      <c r="B275" s="16" t="s">
        <v>1430</v>
      </c>
      <c r="C275" s="16" t="s">
        <v>1431</v>
      </c>
      <c r="D275" s="116">
        <v>3369258218.8800001</v>
      </c>
      <c r="E275" s="116">
        <v>3.2818352059925102</v>
      </c>
      <c r="F275" s="116">
        <v>1.25</v>
      </c>
      <c r="G275" s="116">
        <v>157.73679999999999</v>
      </c>
      <c r="H275" s="116">
        <v>21.36</v>
      </c>
      <c r="I275" s="298"/>
      <c r="J275" s="16" t="str">
        <f t="shared" si="28"/>
        <v>L Brands Inc</v>
      </c>
      <c r="K275" s="14" t="str">
        <f t="shared" si="29"/>
        <v>LB</v>
      </c>
      <c r="L275" s="374">
        <f t="shared" si="30"/>
        <v>3369.2582188800002</v>
      </c>
      <c r="M275" s="24">
        <f t="shared" si="31"/>
        <v>3.2818352059925102E-2</v>
      </c>
      <c r="N275" s="24">
        <f t="shared" si="32"/>
        <v>1.2500000000000001E-2</v>
      </c>
      <c r="O275" s="24">
        <f t="shared" si="33"/>
        <v>4.5523466760299641E-2</v>
      </c>
      <c r="P275" s="24">
        <f t="shared" si="34"/>
        <v>1.1305454198357375E-4</v>
      </c>
      <c r="Q275" s="375">
        <v>5.1466346840901303E-6</v>
      </c>
    </row>
    <row r="276" spans="1:17" ht="17" customHeight="1" x14ac:dyDescent="0.2">
      <c r="A276" s="16" t="s">
        <v>1432</v>
      </c>
      <c r="B276" s="16" t="s">
        <v>1433</v>
      </c>
      <c r="C276" s="16" t="s">
        <v>1434</v>
      </c>
      <c r="D276" s="116">
        <v>17175340746.719999</v>
      </c>
      <c r="E276" s="116">
        <v>0.87013843111404099</v>
      </c>
      <c r="F276" s="116">
        <v>10.1</v>
      </c>
      <c r="G276" s="116">
        <v>94.349270000000004</v>
      </c>
      <c r="H276" s="116">
        <v>182.04</v>
      </c>
      <c r="I276" s="298"/>
      <c r="J276" s="16" t="str">
        <f t="shared" si="28"/>
        <v>Leidos Holdings Inc</v>
      </c>
      <c r="K276" s="14" t="str">
        <f t="shared" si="29"/>
        <v>LDOS</v>
      </c>
      <c r="L276" s="374">
        <f t="shared" si="30"/>
        <v>17175.340746719998</v>
      </c>
      <c r="M276" s="24">
        <f t="shared" si="31"/>
        <v>8.7013843111404098E-3</v>
      </c>
      <c r="N276" s="24">
        <f t="shared" si="32"/>
        <v>0.10099999999999999</v>
      </c>
      <c r="O276" s="24">
        <f t="shared" si="33"/>
        <v>0.110140804218853</v>
      </c>
      <c r="P276" s="24">
        <f t="shared" si="34"/>
        <v>5.7631388139129107E-4</v>
      </c>
      <c r="Q276" s="375">
        <v>6.3475674378925598E-5</v>
      </c>
    </row>
    <row r="277" spans="1:17" ht="17" customHeight="1" x14ac:dyDescent="0.2">
      <c r="A277" s="16" t="s">
        <v>1435</v>
      </c>
      <c r="B277" s="16" t="s">
        <v>1436</v>
      </c>
      <c r="C277" s="16" t="s">
        <v>1437</v>
      </c>
      <c r="D277" s="116">
        <v>10056728904.42</v>
      </c>
      <c r="E277" s="16" t="s">
        <v>655</v>
      </c>
      <c r="F277" s="16" t="s">
        <v>655</v>
      </c>
      <c r="G277" s="116">
        <v>280.44420000000002</v>
      </c>
      <c r="H277" s="116">
        <v>35.86</v>
      </c>
      <c r="I277" s="298"/>
      <c r="J277" s="16" t="str">
        <f t="shared" si="28"/>
        <v>Leggett &amp; Platt Inc</v>
      </c>
      <c r="K277" s="14" t="str">
        <f t="shared" si="29"/>
        <v>LEG</v>
      </c>
      <c r="L277" s="374">
        <f t="shared" si="30"/>
        <v>10056.728904420001</v>
      </c>
      <c r="M277" s="48" t="str">
        <f t="shared" si="31"/>
        <v>0.00%</v>
      </c>
      <c r="N277" s="48" t="str">
        <f t="shared" si="32"/>
        <v>N/A</v>
      </c>
      <c r="O277" s="48" t="str">
        <f t="shared" si="33"/>
        <v>N/A</v>
      </c>
      <c r="P277" s="48" t="str">
        <f t="shared" si="34"/>
        <v>N/A</v>
      </c>
      <c r="Q277" s="48" t="s">
        <v>685</v>
      </c>
    </row>
    <row r="278" spans="1:17" ht="17" customHeight="1" x14ac:dyDescent="0.2">
      <c r="A278" s="16" t="s">
        <v>1438</v>
      </c>
      <c r="B278" s="16" t="s">
        <v>1439</v>
      </c>
      <c r="C278" s="16" t="s">
        <v>1440</v>
      </c>
      <c r="D278" s="116">
        <v>8168180626.1999998</v>
      </c>
      <c r="E278" s="116">
        <v>1.65986394557823</v>
      </c>
      <c r="F278" s="116">
        <v>11.5</v>
      </c>
      <c r="G278" s="116">
        <v>277.82929999999999</v>
      </c>
      <c r="H278" s="116">
        <v>29.4</v>
      </c>
      <c r="I278" s="298"/>
      <c r="J278" s="16" t="str">
        <f t="shared" si="28"/>
        <v>Lennar Corp</v>
      </c>
      <c r="K278" s="14" t="str">
        <f t="shared" si="29"/>
        <v>LEN</v>
      </c>
      <c r="L278" s="374">
        <f t="shared" si="30"/>
        <v>8168.1806262</v>
      </c>
      <c r="M278" s="24">
        <f t="shared" si="31"/>
        <v>1.6598639455782299E-2</v>
      </c>
      <c r="N278" s="24">
        <f t="shared" si="32"/>
        <v>0.115</v>
      </c>
      <c r="O278" s="24">
        <f t="shared" si="33"/>
        <v>0.13255306122448979</v>
      </c>
      <c r="P278" s="24">
        <f t="shared" si="34"/>
        <v>2.7408107646944093E-4</v>
      </c>
      <c r="Q278" s="375">
        <v>3.6330285709727903E-5</v>
      </c>
    </row>
    <row r="279" spans="1:17" ht="17" customHeight="1" x14ac:dyDescent="0.2">
      <c r="A279" s="16" t="s">
        <v>1441</v>
      </c>
      <c r="B279" s="16" t="s">
        <v>1442</v>
      </c>
      <c r="C279" s="16" t="s">
        <v>1443</v>
      </c>
      <c r="D279" s="116">
        <v>12867094429.99</v>
      </c>
      <c r="E279" s="116">
        <v>1.5261354845839299</v>
      </c>
      <c r="F279" s="116">
        <v>10.71</v>
      </c>
      <c r="G279" s="116">
        <v>142.1936</v>
      </c>
      <c r="H279" s="116">
        <v>90.49</v>
      </c>
      <c r="I279" s="298"/>
      <c r="J279" s="16" t="str">
        <f t="shared" si="28"/>
        <v>Laboratory Corp of America Holdings</v>
      </c>
      <c r="K279" s="14" t="str">
        <f t="shared" si="29"/>
        <v>LH</v>
      </c>
      <c r="L279" s="374">
        <f t="shared" si="30"/>
        <v>12867.09442999</v>
      </c>
      <c r="M279" s="24">
        <f t="shared" si="31"/>
        <v>1.5261354845839299E-2</v>
      </c>
      <c r="N279" s="24">
        <f t="shared" si="32"/>
        <v>0.10710000000000001</v>
      </c>
      <c r="O279" s="24">
        <f t="shared" si="33"/>
        <v>0.12317860039783401</v>
      </c>
      <c r="P279" s="24">
        <f t="shared" si="34"/>
        <v>4.3175184949922733E-4</v>
      </c>
      <c r="Q279" s="375">
        <v>5.3182588540491197E-5</v>
      </c>
    </row>
    <row r="280" spans="1:17" ht="17" customHeight="1" x14ac:dyDescent="0.2">
      <c r="A280" s="16" t="s">
        <v>1444</v>
      </c>
      <c r="B280" s="16" t="s">
        <v>1445</v>
      </c>
      <c r="C280" s="16" t="s">
        <v>1446</v>
      </c>
      <c r="D280" s="116">
        <v>5428109638</v>
      </c>
      <c r="E280" s="116">
        <v>3.9024390243902398</v>
      </c>
      <c r="F280" s="116">
        <v>8</v>
      </c>
      <c r="G280" s="116">
        <v>132.3929</v>
      </c>
      <c r="H280" s="116">
        <v>41</v>
      </c>
      <c r="I280" s="298"/>
      <c r="J280" s="16" t="str">
        <f t="shared" si="28"/>
        <v>L3Harris Technologies Inc</v>
      </c>
      <c r="K280" s="14" t="str">
        <f t="shared" si="29"/>
        <v>LHX</v>
      </c>
      <c r="L280" s="374">
        <f t="shared" si="30"/>
        <v>5428.1096379999999</v>
      </c>
      <c r="M280" s="24">
        <f t="shared" si="31"/>
        <v>3.9024390243902397E-2</v>
      </c>
      <c r="N280" s="24">
        <f t="shared" si="32"/>
        <v>0.08</v>
      </c>
      <c r="O280" s="24">
        <f t="shared" si="33"/>
        <v>0.1205853658536585</v>
      </c>
      <c r="P280" s="24">
        <f t="shared" si="34"/>
        <v>1.8213874066461659E-4</v>
      </c>
      <c r="Q280" s="375">
        <v>2.1963266679167399E-5</v>
      </c>
    </row>
    <row r="281" spans="1:17" ht="17" customHeight="1" x14ac:dyDescent="0.2">
      <c r="A281" s="16" t="s">
        <v>1447</v>
      </c>
      <c r="B281" s="16" t="s">
        <v>1448</v>
      </c>
      <c r="C281" s="16" t="s">
        <v>1449</v>
      </c>
      <c r="D281" s="116">
        <v>22777998501.779999</v>
      </c>
      <c r="E281" s="116">
        <v>0.47313552526062602</v>
      </c>
      <c r="F281" s="116">
        <v>10.593</v>
      </c>
      <c r="G281" s="116">
        <v>274.61829999999998</v>
      </c>
      <c r="H281" s="116">
        <v>74.819999999999993</v>
      </c>
      <c r="I281" s="298"/>
      <c r="J281" s="16" t="str">
        <f t="shared" si="28"/>
        <v>Linde PLC</v>
      </c>
      <c r="K281" s="14" t="str">
        <f t="shared" si="29"/>
        <v>LIN</v>
      </c>
      <c r="L281" s="374">
        <f t="shared" si="30"/>
        <v>22777.998501779999</v>
      </c>
      <c r="M281" s="24">
        <f t="shared" si="31"/>
        <v>4.7313552526062602E-3</v>
      </c>
      <c r="N281" s="24">
        <f t="shared" si="32"/>
        <v>0.10593</v>
      </c>
      <c r="O281" s="24">
        <f t="shared" si="33"/>
        <v>0.11091195148356055</v>
      </c>
      <c r="P281" s="24">
        <f t="shared" si="34"/>
        <v>7.6430953658912298E-4</v>
      </c>
      <c r="Q281" s="375">
        <v>8.4771062240595902E-5</v>
      </c>
    </row>
    <row r="282" spans="1:17" ht="17" customHeight="1" x14ac:dyDescent="0.2">
      <c r="A282" s="16" t="s">
        <v>1450</v>
      </c>
      <c r="B282" s="16" t="s">
        <v>1451</v>
      </c>
      <c r="C282" s="16" t="s">
        <v>1452</v>
      </c>
      <c r="D282" s="116">
        <v>17118050000</v>
      </c>
      <c r="E282" s="116">
        <v>0</v>
      </c>
      <c r="F282" s="116">
        <v>6.3</v>
      </c>
      <c r="G282" s="116">
        <v>97.4</v>
      </c>
      <c r="H282" s="116">
        <v>175.75</v>
      </c>
      <c r="I282" s="298"/>
      <c r="J282" s="16" t="str">
        <f t="shared" si="28"/>
        <v>LKQ Corp</v>
      </c>
      <c r="K282" s="14" t="str">
        <f t="shared" si="29"/>
        <v>LKQ</v>
      </c>
      <c r="L282" s="374">
        <f t="shared" si="30"/>
        <v>17118.05</v>
      </c>
      <c r="M282" s="24">
        <f t="shared" si="31"/>
        <v>0</v>
      </c>
      <c r="N282" s="24">
        <f t="shared" si="32"/>
        <v>6.3E-2</v>
      </c>
      <c r="O282" s="24">
        <f t="shared" si="33"/>
        <v>6.3E-2</v>
      </c>
      <c r="P282" s="24">
        <f t="shared" si="34"/>
        <v>5.7439150598710513E-4</v>
      </c>
      <c r="Q282" s="375">
        <v>3.6186664877187698E-5</v>
      </c>
    </row>
    <row r="283" spans="1:17" ht="17" customHeight="1" x14ac:dyDescent="0.2">
      <c r="A283" s="16" t="s">
        <v>1453</v>
      </c>
      <c r="B283" s="16" t="s">
        <v>1454</v>
      </c>
      <c r="C283" s="16" t="s">
        <v>349</v>
      </c>
      <c r="D283" s="116">
        <v>39075155511.559998</v>
      </c>
      <c r="E283" s="116">
        <v>1.87506916011951</v>
      </c>
      <c r="F283" s="116">
        <v>17.635000000000002</v>
      </c>
      <c r="G283" s="116">
        <v>216.19540000000001</v>
      </c>
      <c r="H283" s="116">
        <v>180.74</v>
      </c>
      <c r="I283" s="298"/>
      <c r="J283" s="16" t="str">
        <f t="shared" si="28"/>
        <v>Eli Lilly and Co</v>
      </c>
      <c r="K283" s="14" t="str">
        <f t="shared" si="29"/>
        <v>LLY</v>
      </c>
      <c r="L283" s="374">
        <f t="shared" si="30"/>
        <v>39075.155511559999</v>
      </c>
      <c r="M283" s="24">
        <f t="shared" si="31"/>
        <v>1.8750691601195101E-2</v>
      </c>
      <c r="N283" s="24">
        <f t="shared" si="32"/>
        <v>0.17635000000000001</v>
      </c>
      <c r="O283" s="24">
        <f t="shared" si="33"/>
        <v>0.19675403383313048</v>
      </c>
      <c r="P283" s="24">
        <f t="shared" si="34"/>
        <v>1.311156201843392E-3</v>
      </c>
      <c r="Q283" s="375">
        <v>2.5797527169801301E-4</v>
      </c>
    </row>
    <row r="284" spans="1:17" ht="17" customHeight="1" x14ac:dyDescent="0.2">
      <c r="A284" s="16" t="s">
        <v>1455</v>
      </c>
      <c r="B284" s="16" t="s">
        <v>1456</v>
      </c>
      <c r="C284" s="16" t="s">
        <v>1457</v>
      </c>
      <c r="D284" s="116">
        <v>131247541951.24001</v>
      </c>
      <c r="E284" s="116">
        <v>1.5123728677824899</v>
      </c>
      <c r="F284" s="116">
        <v>10.433</v>
      </c>
      <c r="G284" s="116">
        <v>525.5367</v>
      </c>
      <c r="H284" s="116">
        <v>249.74</v>
      </c>
      <c r="I284" s="298"/>
      <c r="J284" s="16" t="str">
        <f t="shared" si="28"/>
        <v>Lockheed Martin Corp</v>
      </c>
      <c r="K284" s="14" t="str">
        <f t="shared" si="29"/>
        <v>LMT</v>
      </c>
      <c r="L284" s="374">
        <f t="shared" si="30"/>
        <v>131247.54195124001</v>
      </c>
      <c r="M284" s="24">
        <f t="shared" si="31"/>
        <v>1.51237286778249E-2</v>
      </c>
      <c r="N284" s="24">
        <f t="shared" si="32"/>
        <v>0.10432999999999999</v>
      </c>
      <c r="O284" s="24">
        <f t="shared" si="33"/>
        <v>0.12024265798430363</v>
      </c>
      <c r="P284" s="24">
        <f t="shared" si="34"/>
        <v>4.4039755274974954E-3</v>
      </c>
      <c r="Q284" s="375">
        <v>5.2954572312412696E-4</v>
      </c>
    </row>
    <row r="285" spans="1:17" ht="17" customHeight="1" x14ac:dyDescent="0.2">
      <c r="A285" s="16" t="s">
        <v>1458</v>
      </c>
      <c r="B285" s="16" t="s">
        <v>1459</v>
      </c>
      <c r="C285" s="16" t="s">
        <v>1460</v>
      </c>
      <c r="D285" s="116">
        <v>9658246457.4599991</v>
      </c>
      <c r="E285" s="16" t="s">
        <v>655</v>
      </c>
      <c r="F285" s="116">
        <v>7.9</v>
      </c>
      <c r="G285" s="116">
        <v>304.29259999999999</v>
      </c>
      <c r="H285" s="116">
        <v>31.74</v>
      </c>
      <c r="I285" s="298"/>
      <c r="J285" s="16" t="str">
        <f t="shared" si="28"/>
        <v>Lincoln National Corp</v>
      </c>
      <c r="K285" s="14" t="str">
        <f t="shared" si="29"/>
        <v>LNC</v>
      </c>
      <c r="L285" s="374">
        <f t="shared" si="30"/>
        <v>9658.2464574599999</v>
      </c>
      <c r="M285" s="48" t="str">
        <f t="shared" si="31"/>
        <v>0.00%</v>
      </c>
      <c r="N285" s="24">
        <f t="shared" si="32"/>
        <v>7.9000000000000001E-2</v>
      </c>
      <c r="O285" s="24">
        <f t="shared" si="33"/>
        <v>7.9000000000000001E-2</v>
      </c>
      <c r="P285" s="24">
        <f t="shared" si="34"/>
        <v>3.2407982964736476E-4</v>
      </c>
      <c r="Q285" s="375">
        <v>2.5602306542141802E-5</v>
      </c>
    </row>
    <row r="286" spans="1:17" ht="17" customHeight="1" x14ac:dyDescent="0.2">
      <c r="A286" s="16" t="s">
        <v>1461</v>
      </c>
      <c r="B286" s="16" t="s">
        <v>1462</v>
      </c>
      <c r="C286" s="16" t="s">
        <v>1463</v>
      </c>
      <c r="D286" s="116">
        <v>141930638501.07999</v>
      </c>
      <c r="E286" s="116">
        <v>2.0014825796886599</v>
      </c>
      <c r="F286" s="116">
        <v>16.245000000000001</v>
      </c>
      <c r="G286" s="116">
        <v>956.47040000000004</v>
      </c>
      <c r="H286" s="116">
        <v>148.38999999999999</v>
      </c>
      <c r="I286" s="298"/>
      <c r="J286" s="16" t="str">
        <f t="shared" si="28"/>
        <v>Alliant Energy Corp</v>
      </c>
      <c r="K286" s="14" t="str">
        <f t="shared" si="29"/>
        <v>LNT</v>
      </c>
      <c r="L286" s="374">
        <f t="shared" si="30"/>
        <v>141930.63850107999</v>
      </c>
      <c r="M286" s="24">
        <f t="shared" si="31"/>
        <v>2.0014825796886598E-2</v>
      </c>
      <c r="N286" s="24">
        <f t="shared" si="32"/>
        <v>0.16245000000000001</v>
      </c>
      <c r="O286" s="24">
        <f t="shared" si="33"/>
        <v>0.18409053002223874</v>
      </c>
      <c r="P286" s="24">
        <f t="shared" si="34"/>
        <v>4.7624439228969853E-3</v>
      </c>
      <c r="Q286" s="375">
        <v>8.7672082596729802E-4</v>
      </c>
    </row>
    <row r="287" spans="1:17" ht="17" customHeight="1" x14ac:dyDescent="0.2">
      <c r="A287" s="16" t="s">
        <v>1464</v>
      </c>
      <c r="B287" s="16" t="s">
        <v>1465</v>
      </c>
      <c r="C287" s="16" t="s">
        <v>1466</v>
      </c>
      <c r="D287" s="116">
        <v>109094080433</v>
      </c>
      <c r="E287" s="116">
        <v>2.5329267667708701</v>
      </c>
      <c r="F287" s="116">
        <v>7.3170000000000002</v>
      </c>
      <c r="G287" s="116">
        <v>279.5421</v>
      </c>
      <c r="H287" s="116">
        <v>390.26</v>
      </c>
      <c r="I287" s="298"/>
      <c r="J287" s="16" t="str">
        <f t="shared" si="28"/>
        <v>Lowe's Cos Inc</v>
      </c>
      <c r="K287" s="14" t="str">
        <f t="shared" si="29"/>
        <v>LOW</v>
      </c>
      <c r="L287" s="374">
        <f t="shared" si="30"/>
        <v>109094.080433</v>
      </c>
      <c r="M287" s="24">
        <f t="shared" si="31"/>
        <v>2.53292676677087E-2</v>
      </c>
      <c r="N287" s="24">
        <f t="shared" si="32"/>
        <v>7.3169999999999999E-2</v>
      </c>
      <c r="O287" s="24">
        <f t="shared" si="33"/>
        <v>9.942593892533183E-2</v>
      </c>
      <c r="P287" s="24">
        <f t="shared" si="34"/>
        <v>3.6606221593107418E-3</v>
      </c>
      <c r="Q287" s="375">
        <v>3.6396079524034702E-4</v>
      </c>
    </row>
    <row r="288" spans="1:17" ht="17" customHeight="1" x14ac:dyDescent="0.2">
      <c r="A288" s="16" t="s">
        <v>1467</v>
      </c>
      <c r="B288" s="16" t="s">
        <v>1468</v>
      </c>
      <c r="C288" s="16" t="s">
        <v>1469</v>
      </c>
      <c r="D288" s="116">
        <v>6966594726</v>
      </c>
      <c r="E288" s="116">
        <v>4.4909847434119303</v>
      </c>
      <c r="F288" s="116">
        <v>9</v>
      </c>
      <c r="G288" s="116">
        <v>193.24809999999999</v>
      </c>
      <c r="H288" s="116">
        <v>36.049999999999997</v>
      </c>
      <c r="I288" s="298"/>
      <c r="J288" s="16" t="str">
        <f t="shared" si="28"/>
        <v>Lam Research Corp</v>
      </c>
      <c r="K288" s="14" t="str">
        <f t="shared" si="29"/>
        <v>LRCX</v>
      </c>
      <c r="L288" s="374">
        <f t="shared" si="30"/>
        <v>6966.5947260000003</v>
      </c>
      <c r="M288" s="24">
        <f t="shared" si="31"/>
        <v>4.4909847434119306E-2</v>
      </c>
      <c r="N288" s="24">
        <f t="shared" si="32"/>
        <v>0.09</v>
      </c>
      <c r="O288" s="24">
        <f t="shared" si="33"/>
        <v>0.13693079056865468</v>
      </c>
      <c r="P288" s="24">
        <f t="shared" si="34"/>
        <v>2.3376218881642266E-4</v>
      </c>
      <c r="Q288" s="375">
        <v>3.2009241319691997E-5</v>
      </c>
    </row>
    <row r="289" spans="1:17" ht="17" customHeight="1" x14ac:dyDescent="0.2">
      <c r="A289" s="16" t="s">
        <v>1470</v>
      </c>
      <c r="B289" s="16" t="s">
        <v>1471</v>
      </c>
      <c r="C289" s="16" t="s">
        <v>1472</v>
      </c>
      <c r="D289" s="116">
        <v>13518241660.799999</v>
      </c>
      <c r="E289" s="116">
        <v>2.8014773776546602</v>
      </c>
      <c r="F289" s="116">
        <v>5.593</v>
      </c>
      <c r="G289" s="116">
        <v>249.64439999999999</v>
      </c>
      <c r="H289" s="116">
        <v>54.15</v>
      </c>
      <c r="I289" s="298"/>
      <c r="J289" s="16" t="str">
        <f t="shared" si="28"/>
        <v>Southwest Airlines Co</v>
      </c>
      <c r="K289" s="14" t="str">
        <f t="shared" si="29"/>
        <v>LUV</v>
      </c>
      <c r="L289" s="374">
        <f t="shared" si="30"/>
        <v>13518.241660799998</v>
      </c>
      <c r="M289" s="24">
        <f t="shared" si="31"/>
        <v>2.8014773776546601E-2</v>
      </c>
      <c r="N289" s="24">
        <f t="shared" si="32"/>
        <v>5.5930000000000001E-2</v>
      </c>
      <c r="O289" s="24">
        <f t="shared" si="33"/>
        <v>8.472820692520773E-2</v>
      </c>
      <c r="P289" s="24">
        <f t="shared" si="34"/>
        <v>4.536009175019664E-4</v>
      </c>
      <c r="Q289" s="375">
        <v>3.8432792399570697E-5</v>
      </c>
    </row>
    <row r="290" spans="1:17" ht="17" customHeight="1" x14ac:dyDescent="0.2">
      <c r="A290" s="16" t="s">
        <v>1473</v>
      </c>
      <c r="B290" s="16" t="s">
        <v>1474</v>
      </c>
      <c r="C290" s="16" t="s">
        <v>1475</v>
      </c>
      <c r="D290" s="116">
        <v>124462169415.74001</v>
      </c>
      <c r="E290" s="116">
        <v>1.3862408160786901</v>
      </c>
      <c r="F290" s="116">
        <v>16.977</v>
      </c>
      <c r="G290" s="116">
        <v>755.73599999999999</v>
      </c>
      <c r="H290" s="116">
        <v>164.69</v>
      </c>
      <c r="I290" s="298"/>
      <c r="J290" s="16" t="str">
        <f t="shared" si="28"/>
        <v>Las Vegas Sands Corp</v>
      </c>
      <c r="K290" s="14" t="str">
        <f t="shared" si="29"/>
        <v>LVS</v>
      </c>
      <c r="L290" s="374">
        <f t="shared" si="30"/>
        <v>124462.16941574001</v>
      </c>
      <c r="M290" s="24">
        <f t="shared" si="31"/>
        <v>1.3862408160786901E-2</v>
      </c>
      <c r="N290" s="24">
        <f t="shared" si="32"/>
        <v>0.16977</v>
      </c>
      <c r="O290" s="24">
        <f t="shared" si="33"/>
        <v>0.18480911867751532</v>
      </c>
      <c r="P290" s="24">
        <f t="shared" si="34"/>
        <v>4.176294199931015E-3</v>
      </c>
      <c r="Q290" s="375">
        <v>7.7181725042726904E-4</v>
      </c>
    </row>
    <row r="291" spans="1:17" ht="17" customHeight="1" x14ac:dyDescent="0.2">
      <c r="A291" s="16" t="s">
        <v>1476</v>
      </c>
      <c r="B291" s="16" t="s">
        <v>1477</v>
      </c>
      <c r="C291" s="16" t="s">
        <v>1478</v>
      </c>
      <c r="D291" s="116">
        <v>48979588176.5</v>
      </c>
      <c r="E291" s="116">
        <v>1.4868882678242299</v>
      </c>
      <c r="F291" s="116">
        <v>13.407</v>
      </c>
      <c r="G291" s="116">
        <v>145.62520000000001</v>
      </c>
      <c r="H291" s="116">
        <v>336.34</v>
      </c>
      <c r="I291" s="298"/>
      <c r="J291" s="16" t="str">
        <f t="shared" si="28"/>
        <v>Lamb Weston Holdings Inc</v>
      </c>
      <c r="K291" s="14" t="str">
        <f t="shared" si="29"/>
        <v>LW</v>
      </c>
      <c r="L291" s="374">
        <f t="shared" si="30"/>
        <v>48979.588176500001</v>
      </c>
      <c r="M291" s="24">
        <f t="shared" si="31"/>
        <v>1.4868882678242299E-2</v>
      </c>
      <c r="N291" s="24">
        <f t="shared" si="32"/>
        <v>0.13406999999999999</v>
      </c>
      <c r="O291" s="24">
        <f t="shared" si="33"/>
        <v>0.14993561822857826</v>
      </c>
      <c r="P291" s="24">
        <f t="shared" si="34"/>
        <v>1.6434967426387961E-3</v>
      </c>
      <c r="Q291" s="375">
        <v>2.4641870016420302E-4</v>
      </c>
    </row>
    <row r="292" spans="1:17" ht="17" customHeight="1" x14ac:dyDescent="0.2">
      <c r="A292" s="16" t="s">
        <v>1479</v>
      </c>
      <c r="B292" s="16" t="s">
        <v>1480</v>
      </c>
      <c r="C292" s="16" t="s">
        <v>1481</v>
      </c>
      <c r="D292" s="116">
        <v>22167393818.639999</v>
      </c>
      <c r="E292" s="116">
        <v>0.73177221926556701</v>
      </c>
      <c r="F292" s="116">
        <v>-8.4700000000000006</v>
      </c>
      <c r="G292" s="116">
        <v>589.87210000000005</v>
      </c>
      <c r="H292" s="116">
        <v>37.58</v>
      </c>
      <c r="I292" s="298"/>
      <c r="J292" s="16" t="str">
        <f t="shared" si="28"/>
        <v>LyondellBasell Industries NV</v>
      </c>
      <c r="K292" s="14" t="str">
        <f t="shared" si="29"/>
        <v>LYB</v>
      </c>
      <c r="L292" s="374">
        <f t="shared" si="30"/>
        <v>22167.393818640001</v>
      </c>
      <c r="M292" s="24">
        <f t="shared" si="31"/>
        <v>7.3177221926556705E-3</v>
      </c>
      <c r="N292" s="24">
        <f t="shared" si="32"/>
        <v>-8.4700000000000011E-2</v>
      </c>
      <c r="O292" s="24">
        <f t="shared" si="33"/>
        <v>-7.7692183342203305E-2</v>
      </c>
      <c r="P292" s="24">
        <f t="shared" si="34"/>
        <v>7.4382086273248849E-4</v>
      </c>
      <c r="Q292" s="375">
        <v>-5.7789066841168402E-5</v>
      </c>
    </row>
    <row r="293" spans="1:17" ht="17" customHeight="1" x14ac:dyDescent="0.2">
      <c r="A293" s="16" t="s">
        <v>1482</v>
      </c>
      <c r="B293" s="16" t="s">
        <v>1483</v>
      </c>
      <c r="C293" s="16" t="s">
        <v>1484</v>
      </c>
      <c r="D293" s="116">
        <v>38732466712.169998</v>
      </c>
      <c r="E293" s="116">
        <v>2.0035495957404801</v>
      </c>
      <c r="F293" s="116">
        <v>8.4</v>
      </c>
      <c r="G293" s="116">
        <v>763.80330000000004</v>
      </c>
      <c r="H293" s="116">
        <v>50.71</v>
      </c>
      <c r="I293" s="298"/>
      <c r="J293" s="16" t="str">
        <f t="shared" si="28"/>
        <v>Live Nation Entertainment Inc</v>
      </c>
      <c r="K293" s="14" t="str">
        <f t="shared" si="29"/>
        <v>LYV</v>
      </c>
      <c r="L293" s="374">
        <f t="shared" si="30"/>
        <v>38732.466712169997</v>
      </c>
      <c r="M293" s="24">
        <f t="shared" si="31"/>
        <v>2.0035495957404802E-2</v>
      </c>
      <c r="N293" s="24">
        <f t="shared" si="32"/>
        <v>8.4000000000000005E-2</v>
      </c>
      <c r="O293" s="24">
        <f t="shared" si="33"/>
        <v>0.10487698678761581</v>
      </c>
      <c r="P293" s="24">
        <f t="shared" si="34"/>
        <v>1.2996573725043881E-3</v>
      </c>
      <c r="Q293" s="375">
        <v>1.3630414908457101E-4</v>
      </c>
    </row>
    <row r="294" spans="1:17" ht="17" customHeight="1" x14ac:dyDescent="0.2">
      <c r="A294" s="16" t="s">
        <v>1485</v>
      </c>
      <c r="B294" s="16" t="s">
        <v>1486</v>
      </c>
      <c r="C294" s="16" t="s">
        <v>1487</v>
      </c>
      <c r="D294" s="116">
        <v>9132954732</v>
      </c>
      <c r="E294" s="116">
        <v>1.49244232299125</v>
      </c>
      <c r="F294" s="116">
        <v>9.1329999999999991</v>
      </c>
      <c r="G294" s="116">
        <v>145.3135</v>
      </c>
      <c r="H294" s="116">
        <v>62.85</v>
      </c>
      <c r="I294" s="298"/>
      <c r="J294" s="16" t="str">
        <f t="shared" si="28"/>
        <v>Mastercard Inc</v>
      </c>
      <c r="K294" s="14" t="str">
        <f t="shared" si="29"/>
        <v>MA</v>
      </c>
      <c r="L294" s="374">
        <f t="shared" si="30"/>
        <v>9132.9547320000001</v>
      </c>
      <c r="M294" s="24">
        <f t="shared" si="31"/>
        <v>1.49244232299125E-2</v>
      </c>
      <c r="N294" s="24">
        <f t="shared" si="32"/>
        <v>9.1329999999999995E-2</v>
      </c>
      <c r="O294" s="24">
        <f t="shared" si="33"/>
        <v>0.10693594701670645</v>
      </c>
      <c r="P294" s="24">
        <f t="shared" si="34"/>
        <v>3.0645380885238317E-4</v>
      </c>
      <c r="Q294" s="375">
        <v>3.2770928266506298E-5</v>
      </c>
    </row>
    <row r="295" spans="1:17" ht="17" customHeight="1" x14ac:dyDescent="0.2">
      <c r="A295" s="16" t="s">
        <v>1488</v>
      </c>
      <c r="B295" s="16" t="s">
        <v>1489</v>
      </c>
      <c r="C295" s="16" t="s">
        <v>1490</v>
      </c>
      <c r="D295" s="116">
        <v>21859796316.32</v>
      </c>
      <c r="E295" s="116">
        <v>6.41417226634087</v>
      </c>
      <c r="F295" s="116">
        <v>6.75</v>
      </c>
      <c r="G295" s="116">
        <v>333.83929999999998</v>
      </c>
      <c r="H295" s="116">
        <v>65.48</v>
      </c>
      <c r="I295" s="298"/>
      <c r="J295" s="16" t="str">
        <f t="shared" si="28"/>
        <v>Mid-America Apartment Communities Inc</v>
      </c>
      <c r="K295" s="14" t="str">
        <f t="shared" si="29"/>
        <v>MAA</v>
      </c>
      <c r="L295" s="374">
        <f t="shared" si="30"/>
        <v>21859.79631632</v>
      </c>
      <c r="M295" s="24">
        <f t="shared" si="31"/>
        <v>6.4141722663408701E-2</v>
      </c>
      <c r="N295" s="24">
        <f t="shared" si="32"/>
        <v>6.7500000000000004E-2</v>
      </c>
      <c r="O295" s="24">
        <f t="shared" si="33"/>
        <v>0.13380650580329873</v>
      </c>
      <c r="P295" s="24">
        <f t="shared" si="34"/>
        <v>7.3349951231024661E-4</v>
      </c>
      <c r="Q295" s="375">
        <v>9.81470067506582E-5</v>
      </c>
    </row>
    <row r="296" spans="1:17" ht="17" customHeight="1" x14ac:dyDescent="0.2">
      <c r="A296" s="16" t="s">
        <v>1491</v>
      </c>
      <c r="B296" s="16" t="s">
        <v>1492</v>
      </c>
      <c r="C296" s="16" t="s">
        <v>1493</v>
      </c>
      <c r="D296" s="116">
        <v>12340071333.6</v>
      </c>
      <c r="E296" s="116">
        <v>0</v>
      </c>
      <c r="F296" s="16" t="s">
        <v>655</v>
      </c>
      <c r="G296" s="116">
        <v>217.25479999999999</v>
      </c>
      <c r="H296" s="116">
        <v>56.8</v>
      </c>
      <c r="I296" s="298"/>
      <c r="J296" s="16" t="str">
        <f t="shared" si="28"/>
        <v>Marriott International Inc/MD</v>
      </c>
      <c r="K296" s="14" t="str">
        <f t="shared" si="29"/>
        <v>MAR</v>
      </c>
      <c r="L296" s="374">
        <f t="shared" si="30"/>
        <v>12340.071333600001</v>
      </c>
      <c r="M296" s="24">
        <f t="shared" si="31"/>
        <v>0</v>
      </c>
      <c r="N296" s="48" t="str">
        <f t="shared" si="32"/>
        <v>N/A</v>
      </c>
      <c r="O296" s="48" t="str">
        <f t="shared" si="33"/>
        <v>N/A</v>
      </c>
      <c r="P296" s="48" t="str">
        <f t="shared" si="34"/>
        <v>N/A</v>
      </c>
      <c r="Q296" s="48" t="s">
        <v>685</v>
      </c>
    </row>
    <row r="297" spans="1:17" ht="17" customHeight="1" x14ac:dyDescent="0.2">
      <c r="A297" s="16" t="s">
        <v>1494</v>
      </c>
      <c r="B297" s="16" t="s">
        <v>1495</v>
      </c>
      <c r="C297" s="16" t="s">
        <v>1496</v>
      </c>
      <c r="D297" s="116">
        <v>358569995532.63</v>
      </c>
      <c r="E297" s="116">
        <v>0.42603087746726598</v>
      </c>
      <c r="F297" s="116">
        <v>20.14</v>
      </c>
      <c r="G297" s="116">
        <v>992.53579999999999</v>
      </c>
      <c r="H297" s="116">
        <v>358.19</v>
      </c>
      <c r="I297" s="298"/>
      <c r="J297" s="16" t="str">
        <f t="shared" si="28"/>
        <v>Masco Corp</v>
      </c>
      <c r="K297" s="14" t="str">
        <f t="shared" si="29"/>
        <v>MAS</v>
      </c>
      <c r="L297" s="374">
        <f t="shared" si="30"/>
        <v>358569.99553263001</v>
      </c>
      <c r="M297" s="24">
        <f t="shared" si="31"/>
        <v>4.2603087746726602E-3</v>
      </c>
      <c r="N297" s="24">
        <f t="shared" si="32"/>
        <v>0.2014</v>
      </c>
      <c r="O297" s="24">
        <f t="shared" si="33"/>
        <v>0.20608932186828219</v>
      </c>
      <c r="P297" s="24">
        <f t="shared" si="34"/>
        <v>1.203171855063964E-2</v>
      </c>
      <c r="Q297" s="375">
        <v>2.4796087170113599E-3</v>
      </c>
    </row>
    <row r="298" spans="1:17" ht="17" customHeight="1" x14ac:dyDescent="0.2">
      <c r="A298" s="16" t="s">
        <v>1497</v>
      </c>
      <c r="B298" s="16" t="s">
        <v>1498</v>
      </c>
      <c r="C298" s="16" t="s">
        <v>1499</v>
      </c>
      <c r="D298" s="116">
        <v>13394452575.360001</v>
      </c>
      <c r="E298" s="116">
        <v>3.41871584699454</v>
      </c>
      <c r="F298" s="16" t="s">
        <v>655</v>
      </c>
      <c r="G298" s="116">
        <v>114.3652</v>
      </c>
      <c r="H298" s="116">
        <v>117.12</v>
      </c>
      <c r="I298" s="298"/>
      <c r="J298" s="16" t="str">
        <f t="shared" si="28"/>
        <v>McDonald's Corp</v>
      </c>
      <c r="K298" s="14" t="str">
        <f t="shared" si="29"/>
        <v>MCD</v>
      </c>
      <c r="L298" s="374">
        <f t="shared" si="30"/>
        <v>13394.452575360001</v>
      </c>
      <c r="M298" s="24">
        <f t="shared" si="31"/>
        <v>3.4187158469945397E-2</v>
      </c>
      <c r="N298" s="48" t="str">
        <f t="shared" si="32"/>
        <v>N/A</v>
      </c>
      <c r="O298" s="48" t="str">
        <f t="shared" si="33"/>
        <v>N/A</v>
      </c>
      <c r="P298" s="48" t="str">
        <f t="shared" si="34"/>
        <v>N/A</v>
      </c>
      <c r="Q298" s="48" t="s">
        <v>685</v>
      </c>
    </row>
    <row r="299" spans="1:17" ht="17" customHeight="1" x14ac:dyDescent="0.2">
      <c r="A299" s="16" t="s">
        <v>1500</v>
      </c>
      <c r="B299" s="16" t="s">
        <v>1501</v>
      </c>
      <c r="C299" s="16" t="s">
        <v>1502</v>
      </c>
      <c r="D299" s="116">
        <v>33375264265.34</v>
      </c>
      <c r="E299" s="116">
        <v>0.47031386648527801</v>
      </c>
      <c r="F299" s="116">
        <v>2.04</v>
      </c>
      <c r="G299" s="116">
        <v>324.31509999999997</v>
      </c>
      <c r="H299" s="116">
        <v>102.91</v>
      </c>
      <c r="I299" s="298"/>
      <c r="J299" s="16" t="str">
        <f t="shared" si="28"/>
        <v>Microchip Technology Inc</v>
      </c>
      <c r="K299" s="14" t="str">
        <f t="shared" si="29"/>
        <v>MCHP</v>
      </c>
      <c r="L299" s="374">
        <f t="shared" si="30"/>
        <v>33375.264265340003</v>
      </c>
      <c r="M299" s="24">
        <f t="shared" si="31"/>
        <v>4.7031386648527804E-3</v>
      </c>
      <c r="N299" s="24">
        <f t="shared" si="32"/>
        <v>2.0400000000000001E-2</v>
      </c>
      <c r="O299" s="24">
        <f t="shared" si="33"/>
        <v>2.5151110679234281E-2</v>
      </c>
      <c r="P299" s="24">
        <f t="shared" si="34"/>
        <v>1.1198979033293077E-3</v>
      </c>
      <c r="Q299" s="375">
        <v>2.81666761160779E-5</v>
      </c>
    </row>
    <row r="300" spans="1:17" ht="17" customHeight="1" x14ac:dyDescent="0.2">
      <c r="A300" s="16" t="s">
        <v>1503</v>
      </c>
      <c r="B300" s="16" t="s">
        <v>1504</v>
      </c>
      <c r="C300" s="16" t="s">
        <v>1505</v>
      </c>
      <c r="D300" s="116">
        <v>15247318456.700001</v>
      </c>
      <c r="E300" s="116">
        <v>0.94339622641509402</v>
      </c>
      <c r="F300" s="116">
        <v>11.94</v>
      </c>
      <c r="G300" s="116">
        <v>261.53199999999998</v>
      </c>
      <c r="H300" s="116">
        <v>58.3</v>
      </c>
      <c r="I300" s="298"/>
      <c r="J300" s="16" t="str">
        <f t="shared" si="28"/>
        <v>McKesson Corp</v>
      </c>
      <c r="K300" s="14" t="str">
        <f t="shared" si="29"/>
        <v>MCK</v>
      </c>
      <c r="L300" s="374">
        <f t="shared" si="30"/>
        <v>15247.318456700001</v>
      </c>
      <c r="M300" s="24">
        <f t="shared" si="31"/>
        <v>9.4339622641509396E-3</v>
      </c>
      <c r="N300" s="24">
        <f t="shared" si="32"/>
        <v>0.11939999999999999</v>
      </c>
      <c r="O300" s="24">
        <f t="shared" si="33"/>
        <v>0.12939716981132074</v>
      </c>
      <c r="P300" s="24">
        <f t="shared" si="34"/>
        <v>5.1161961850846888E-4</v>
      </c>
      <c r="Q300" s="375">
        <v>6.6202130654943801E-5</v>
      </c>
    </row>
    <row r="301" spans="1:17" ht="17" customHeight="1" x14ac:dyDescent="0.2">
      <c r="A301" s="16" t="s">
        <v>1506</v>
      </c>
      <c r="B301" s="16" t="s">
        <v>1507</v>
      </c>
      <c r="C301" s="16" t="s">
        <v>1508</v>
      </c>
      <c r="D301" s="116">
        <v>158880768789.28</v>
      </c>
      <c r="E301" s="116">
        <v>2.3735481453728</v>
      </c>
      <c r="F301" s="116">
        <v>7.3550000000000004</v>
      </c>
      <c r="G301" s="116">
        <v>744.10249999999996</v>
      </c>
      <c r="H301" s="116">
        <v>213.52</v>
      </c>
      <c r="I301" s="298"/>
      <c r="J301" s="16" t="str">
        <f t="shared" si="28"/>
        <v>Moody's Corp</v>
      </c>
      <c r="K301" s="14" t="str">
        <f t="shared" si="29"/>
        <v>MCO</v>
      </c>
      <c r="L301" s="374">
        <f t="shared" si="30"/>
        <v>158880.76878928</v>
      </c>
      <c r="M301" s="24">
        <f t="shared" si="31"/>
        <v>2.3735481453727999E-2</v>
      </c>
      <c r="N301" s="24">
        <f t="shared" si="32"/>
        <v>7.3550000000000004E-2</v>
      </c>
      <c r="O301" s="24">
        <f t="shared" si="33"/>
        <v>9.8158353784188856E-2</v>
      </c>
      <c r="P301" s="24">
        <f t="shared" si="34"/>
        <v>5.3312009286842592E-3</v>
      </c>
      <c r="Q301" s="375">
        <v>5.2330190685238604E-4</v>
      </c>
    </row>
    <row r="302" spans="1:17" ht="17" customHeight="1" x14ac:dyDescent="0.2">
      <c r="A302" s="16" t="s">
        <v>1509</v>
      </c>
      <c r="B302" s="16" t="s">
        <v>1510</v>
      </c>
      <c r="C302" s="16" t="s">
        <v>1511</v>
      </c>
      <c r="D302" s="116">
        <v>27693931195.5</v>
      </c>
      <c r="E302" s="116">
        <v>1.33910665451231</v>
      </c>
      <c r="F302" s="116">
        <v>13.333</v>
      </c>
      <c r="G302" s="116">
        <v>252.45150000000001</v>
      </c>
      <c r="H302" s="116">
        <v>109.7</v>
      </c>
      <c r="I302" s="298"/>
      <c r="J302" s="16" t="str">
        <f t="shared" si="28"/>
        <v>Mondelez International Inc</v>
      </c>
      <c r="K302" s="14" t="str">
        <f t="shared" si="29"/>
        <v>MDLZ</v>
      </c>
      <c r="L302" s="374">
        <f t="shared" si="30"/>
        <v>27693.931195500001</v>
      </c>
      <c r="M302" s="24">
        <f t="shared" si="31"/>
        <v>1.33910665451231E-2</v>
      </c>
      <c r="N302" s="24">
        <f t="shared" si="32"/>
        <v>0.13333</v>
      </c>
      <c r="O302" s="24">
        <f t="shared" si="33"/>
        <v>0.14761378199635372</v>
      </c>
      <c r="P302" s="24">
        <f t="shared" si="34"/>
        <v>9.2926231936970129E-4</v>
      </c>
      <c r="Q302" s="375">
        <v>1.37171925428866E-4</v>
      </c>
    </row>
    <row r="303" spans="1:17" ht="17" customHeight="1" x14ac:dyDescent="0.2">
      <c r="A303" s="16" t="s">
        <v>1512</v>
      </c>
      <c r="B303" s="16" t="s">
        <v>1513</v>
      </c>
      <c r="C303" s="16" t="s">
        <v>1514</v>
      </c>
      <c r="D303" s="116">
        <v>24886396927.84</v>
      </c>
      <c r="E303" s="116">
        <v>1.1294316996871701</v>
      </c>
      <c r="F303" s="116">
        <v>8.77</v>
      </c>
      <c r="G303" s="116">
        <v>162.18979999999999</v>
      </c>
      <c r="H303" s="116">
        <v>153.44</v>
      </c>
      <c r="I303" s="298"/>
      <c r="J303" s="16" t="str">
        <f t="shared" si="28"/>
        <v>Medtronic PLC</v>
      </c>
      <c r="K303" s="14" t="str">
        <f t="shared" si="29"/>
        <v>MDT</v>
      </c>
      <c r="L303" s="374">
        <f t="shared" si="30"/>
        <v>24886.39692784</v>
      </c>
      <c r="M303" s="24">
        <f t="shared" si="31"/>
        <v>1.12943169968717E-2</v>
      </c>
      <c r="N303" s="24">
        <f t="shared" si="32"/>
        <v>8.77E-2</v>
      </c>
      <c r="O303" s="24">
        <f t="shared" si="33"/>
        <v>9.9489572797184525E-2</v>
      </c>
      <c r="P303" s="24">
        <f t="shared" si="34"/>
        <v>8.3505627159488865E-4</v>
      </c>
      <c r="Q303" s="375">
        <v>8.3079391722585299E-5</v>
      </c>
    </row>
    <row r="304" spans="1:17" ht="17" customHeight="1" x14ac:dyDescent="0.2">
      <c r="A304" s="16" t="s">
        <v>1515</v>
      </c>
      <c r="B304" s="16" t="s">
        <v>1516</v>
      </c>
      <c r="C304" s="16" t="s">
        <v>1517</v>
      </c>
      <c r="D304" s="116">
        <v>55303928000</v>
      </c>
      <c r="E304" s="116">
        <v>0.75006787944610398</v>
      </c>
      <c r="F304" s="116">
        <v>9.8000000000000007</v>
      </c>
      <c r="G304" s="116">
        <v>187.7</v>
      </c>
      <c r="H304" s="116">
        <v>294.64</v>
      </c>
      <c r="I304" s="298"/>
      <c r="J304" s="16" t="str">
        <f t="shared" si="28"/>
        <v>MetLife Inc</v>
      </c>
      <c r="K304" s="14" t="str">
        <f t="shared" si="29"/>
        <v>MET</v>
      </c>
      <c r="L304" s="374">
        <f t="shared" si="30"/>
        <v>55303.928</v>
      </c>
      <c r="M304" s="24">
        <f t="shared" si="31"/>
        <v>7.5006787944610397E-3</v>
      </c>
      <c r="N304" s="24">
        <f t="shared" si="32"/>
        <v>9.8000000000000004E-2</v>
      </c>
      <c r="O304" s="24">
        <f t="shared" si="33"/>
        <v>0.10586821205538963</v>
      </c>
      <c r="P304" s="24">
        <f t="shared" si="34"/>
        <v>1.8557082431072715E-3</v>
      </c>
      <c r="Q304" s="375">
        <v>1.9646051379421599E-4</v>
      </c>
    </row>
    <row r="305" spans="1:17" ht="17" customHeight="1" x14ac:dyDescent="0.2">
      <c r="A305" s="16" t="s">
        <v>1518</v>
      </c>
      <c r="B305" s="16" t="s">
        <v>1519</v>
      </c>
      <c r="C305" s="16" t="s">
        <v>1520</v>
      </c>
      <c r="D305" s="116">
        <v>83443526056.479996</v>
      </c>
      <c r="E305" s="116">
        <v>2.0592262923656302</v>
      </c>
      <c r="F305" s="116">
        <v>9.7029999999999994</v>
      </c>
      <c r="G305" s="116">
        <v>1428.338</v>
      </c>
      <c r="H305" s="116">
        <v>58.42</v>
      </c>
      <c r="I305" s="298"/>
      <c r="J305" s="16" t="str">
        <f t="shared" si="28"/>
        <v>MGM Resorts International</v>
      </c>
      <c r="K305" s="14" t="str">
        <f t="shared" si="29"/>
        <v>MGM</v>
      </c>
      <c r="L305" s="374">
        <f t="shared" si="30"/>
        <v>83443.526056479997</v>
      </c>
      <c r="M305" s="24">
        <f t="shared" si="31"/>
        <v>2.0592262923656301E-2</v>
      </c>
      <c r="N305" s="24">
        <f t="shared" si="32"/>
        <v>9.7029999999999991E-2</v>
      </c>
      <c r="O305" s="24">
        <f t="shared" si="33"/>
        <v>0.11862129655939749</v>
      </c>
      <c r="P305" s="24">
        <f t="shared" si="34"/>
        <v>2.7999247926285874E-3</v>
      </c>
      <c r="Q305" s="375">
        <v>3.3213070917040402E-4</v>
      </c>
    </row>
    <row r="306" spans="1:17" ht="17" customHeight="1" x14ac:dyDescent="0.2">
      <c r="A306" s="16" t="s">
        <v>1521</v>
      </c>
      <c r="B306" s="16" t="s">
        <v>1522</v>
      </c>
      <c r="C306" s="16" t="s">
        <v>1523</v>
      </c>
      <c r="D306" s="116">
        <v>144363588768.19</v>
      </c>
      <c r="E306" s="116">
        <v>2.0963989950683901</v>
      </c>
      <c r="F306" s="116">
        <v>7.6280000000000001</v>
      </c>
      <c r="G306" s="116">
        <v>1343.2919999999999</v>
      </c>
      <c r="H306" s="116">
        <v>107.47</v>
      </c>
      <c r="I306" s="298"/>
      <c r="J306" s="16" t="str">
        <f t="shared" si="28"/>
        <v>Mohawk Industries Inc</v>
      </c>
      <c r="K306" s="14" t="str">
        <f t="shared" si="29"/>
        <v>MHK</v>
      </c>
      <c r="L306" s="374">
        <f t="shared" si="30"/>
        <v>144363.58876819001</v>
      </c>
      <c r="M306" s="24">
        <f t="shared" si="31"/>
        <v>2.0963989950683902E-2</v>
      </c>
      <c r="N306" s="24">
        <f t="shared" si="32"/>
        <v>7.6280000000000001E-2</v>
      </c>
      <c r="O306" s="24">
        <f t="shared" si="33"/>
        <v>9.8043556527402986E-2</v>
      </c>
      <c r="P306" s="24">
        <f t="shared" si="34"/>
        <v>4.8440809065438987E-3</v>
      </c>
      <c r="Q306" s="375">
        <v>4.7493092018405101E-4</v>
      </c>
    </row>
    <row r="307" spans="1:17" ht="17" customHeight="1" x14ac:dyDescent="0.2">
      <c r="A307" s="16" t="s">
        <v>1524</v>
      </c>
      <c r="B307" s="16" t="s">
        <v>1525</v>
      </c>
      <c r="C307" s="16" t="s">
        <v>1526</v>
      </c>
      <c r="D307" s="116">
        <v>34908698403.900002</v>
      </c>
      <c r="E307" s="116">
        <v>4.7243889755590196</v>
      </c>
      <c r="F307" s="116">
        <v>4.9400000000000004</v>
      </c>
      <c r="G307" s="116">
        <v>907.66250000000002</v>
      </c>
      <c r="H307" s="116">
        <v>38.46</v>
      </c>
      <c r="I307" s="298"/>
      <c r="J307" s="16" t="str">
        <f t="shared" si="28"/>
        <v>McCormick &amp; Co Inc/MD</v>
      </c>
      <c r="K307" s="14" t="str">
        <f t="shared" si="29"/>
        <v>MKC</v>
      </c>
      <c r="L307" s="374">
        <f t="shared" si="30"/>
        <v>34908.698403900002</v>
      </c>
      <c r="M307" s="24">
        <f t="shared" si="31"/>
        <v>4.7243889755590199E-2</v>
      </c>
      <c r="N307" s="24">
        <f t="shared" si="32"/>
        <v>4.9400000000000006E-2</v>
      </c>
      <c r="O307" s="24">
        <f t="shared" si="33"/>
        <v>9.7810813832553273E-2</v>
      </c>
      <c r="P307" s="24">
        <f t="shared" si="34"/>
        <v>1.171351868248181E-3</v>
      </c>
      <c r="Q307" s="375">
        <v>1.14570879517636E-4</v>
      </c>
    </row>
    <row r="308" spans="1:17" ht="17" customHeight="1" x14ac:dyDescent="0.2">
      <c r="A308" s="16" t="s">
        <v>1527</v>
      </c>
      <c r="B308" s="16" t="s">
        <v>1528</v>
      </c>
      <c r="C308" s="16" t="s">
        <v>1529</v>
      </c>
      <c r="D308" s="116">
        <v>11098826280</v>
      </c>
      <c r="E308" s="116">
        <v>0.73777777777777798</v>
      </c>
      <c r="F308" s="116">
        <v>8</v>
      </c>
      <c r="G308" s="116">
        <v>493.28120000000001</v>
      </c>
      <c r="H308" s="116">
        <v>22.5</v>
      </c>
      <c r="I308" s="298"/>
      <c r="J308" s="16" t="str">
        <f t="shared" si="28"/>
        <v>MarketAxess Holdings Inc</v>
      </c>
      <c r="K308" s="14" t="str">
        <f t="shared" si="29"/>
        <v>MKTX</v>
      </c>
      <c r="L308" s="374">
        <f t="shared" si="30"/>
        <v>11098.826279999999</v>
      </c>
      <c r="M308" s="24">
        <f t="shared" si="31"/>
        <v>7.37777777777778E-3</v>
      </c>
      <c r="N308" s="24">
        <f t="shared" si="32"/>
        <v>0.08</v>
      </c>
      <c r="O308" s="24">
        <f t="shared" si="33"/>
        <v>8.7672888888888897E-2</v>
      </c>
      <c r="P308" s="24">
        <f t="shared" si="34"/>
        <v>3.7241809327922626E-4</v>
      </c>
      <c r="Q308" s="375">
        <v>3.2650970112281503E-5</v>
      </c>
    </row>
    <row r="309" spans="1:17" ht="17" customHeight="1" x14ac:dyDescent="0.2">
      <c r="A309" s="16" t="s">
        <v>1530</v>
      </c>
      <c r="B309" s="16" t="s">
        <v>1531</v>
      </c>
      <c r="C309" s="16" t="s">
        <v>1532</v>
      </c>
      <c r="D309" s="116">
        <v>6573438504.8500004</v>
      </c>
      <c r="E309" s="16" t="s">
        <v>655</v>
      </c>
      <c r="F309" s="116">
        <v>6.6950000000000003</v>
      </c>
      <c r="G309" s="116">
        <v>71.195040000000006</v>
      </c>
      <c r="H309" s="116">
        <v>92.33</v>
      </c>
      <c r="I309" s="298"/>
      <c r="J309" s="16" t="str">
        <f t="shared" si="28"/>
        <v>Martin Marietta Materials Inc</v>
      </c>
      <c r="K309" s="14" t="str">
        <f t="shared" si="29"/>
        <v>MLM</v>
      </c>
      <c r="L309" s="374">
        <f t="shared" si="30"/>
        <v>6573.4385048500008</v>
      </c>
      <c r="M309" s="48" t="str">
        <f t="shared" si="31"/>
        <v>0.00%</v>
      </c>
      <c r="N309" s="24">
        <f t="shared" si="32"/>
        <v>6.695000000000001E-2</v>
      </c>
      <c r="O309" s="24">
        <f t="shared" si="33"/>
        <v>6.695000000000001E-2</v>
      </c>
      <c r="P309" s="24">
        <f t="shared" si="34"/>
        <v>2.2056993888406779E-4</v>
      </c>
      <c r="Q309" s="375">
        <v>1.4767157408288401E-5</v>
      </c>
    </row>
    <row r="310" spans="1:17" ht="17" customHeight="1" x14ac:dyDescent="0.2">
      <c r="A310" s="16" t="s">
        <v>1533</v>
      </c>
      <c r="B310" s="16" t="s">
        <v>1534</v>
      </c>
      <c r="C310" s="16" t="s">
        <v>1535</v>
      </c>
      <c r="D310" s="116">
        <v>27452898791.299999</v>
      </c>
      <c r="E310" s="116">
        <v>1.17992240543162</v>
      </c>
      <c r="F310" s="116">
        <v>10.125</v>
      </c>
      <c r="G310" s="116">
        <v>123.9453</v>
      </c>
      <c r="H310" s="116">
        <v>206.2</v>
      </c>
      <c r="I310" s="298"/>
      <c r="J310" s="16" t="str">
        <f t="shared" si="28"/>
        <v>Marsh &amp; McLennan Cos Inc</v>
      </c>
      <c r="K310" s="14" t="str">
        <f t="shared" si="29"/>
        <v>MMC</v>
      </c>
      <c r="L310" s="374">
        <f t="shared" si="30"/>
        <v>27452.898791299998</v>
      </c>
      <c r="M310" s="24">
        <f t="shared" si="31"/>
        <v>1.17992240543162E-2</v>
      </c>
      <c r="N310" s="24">
        <f t="shared" si="32"/>
        <v>0.10125000000000001</v>
      </c>
      <c r="O310" s="24">
        <f t="shared" si="33"/>
        <v>0.11364655977206596</v>
      </c>
      <c r="P310" s="24">
        <f t="shared" si="34"/>
        <v>9.2117454268718596E-4</v>
      </c>
      <c r="Q310" s="375">
        <v>1.04688317726005E-4</v>
      </c>
    </row>
    <row r="311" spans="1:17" ht="17" customHeight="1" x14ac:dyDescent="0.2">
      <c r="A311" s="16" t="s">
        <v>1536</v>
      </c>
      <c r="B311" s="16" t="s">
        <v>1537</v>
      </c>
      <c r="C311" s="16" t="s">
        <v>1538</v>
      </c>
      <c r="D311" s="116">
        <v>18451984905.900002</v>
      </c>
      <c r="E311" s="116">
        <v>0.493888134337573</v>
      </c>
      <c r="F311" s="16" t="s">
        <v>655</v>
      </c>
      <c r="G311" s="116">
        <v>37.971739999999997</v>
      </c>
      <c r="H311" s="116">
        <v>485.94</v>
      </c>
      <c r="I311" s="298"/>
      <c r="J311" s="16" t="str">
        <f t="shared" si="28"/>
        <v>3M Co</v>
      </c>
      <c r="K311" s="14" t="str">
        <f t="shared" si="29"/>
        <v>MMM</v>
      </c>
      <c r="L311" s="374">
        <f t="shared" si="30"/>
        <v>18451.984905900001</v>
      </c>
      <c r="M311" s="24">
        <f t="shared" si="31"/>
        <v>4.9388813433757298E-3</v>
      </c>
      <c r="N311" s="48" t="str">
        <f t="shared" si="32"/>
        <v>N/A</v>
      </c>
      <c r="O311" s="48" t="str">
        <f t="shared" si="33"/>
        <v>N/A</v>
      </c>
      <c r="P311" s="48" t="str">
        <f t="shared" si="34"/>
        <v>N/A</v>
      </c>
      <c r="Q311" s="48" t="s">
        <v>685</v>
      </c>
    </row>
    <row r="312" spans="1:17" ht="17" customHeight="1" x14ac:dyDescent="0.2">
      <c r="A312" s="16" t="s">
        <v>1539</v>
      </c>
      <c r="B312" s="16" t="s">
        <v>1540</v>
      </c>
      <c r="C312" s="16" t="s">
        <v>1541</v>
      </c>
      <c r="D312" s="116">
        <v>12632482613.85</v>
      </c>
      <c r="E312" s="116">
        <v>1.1041553704342699</v>
      </c>
      <c r="F312" s="116">
        <v>8.8829999999999991</v>
      </c>
      <c r="G312" s="116">
        <v>62.268859999999997</v>
      </c>
      <c r="H312" s="116">
        <v>202.87</v>
      </c>
      <c r="I312" s="298"/>
      <c r="J312" s="16" t="str">
        <f t="shared" si="28"/>
        <v>Monster Beverage Corp</v>
      </c>
      <c r="K312" s="14" t="str">
        <f t="shared" si="29"/>
        <v>MNST</v>
      </c>
      <c r="L312" s="374">
        <f t="shared" si="30"/>
        <v>12632.482613850001</v>
      </c>
      <c r="M312" s="24">
        <f t="shared" si="31"/>
        <v>1.10415537043427E-2</v>
      </c>
      <c r="N312" s="24">
        <f t="shared" si="32"/>
        <v>8.8829999999999992E-2</v>
      </c>
      <c r="O312" s="24">
        <f t="shared" si="33"/>
        <v>0.10036196431212108</v>
      </c>
      <c r="P312" s="24">
        <f t="shared" si="34"/>
        <v>4.23879513900545E-4</v>
      </c>
      <c r="Q312" s="375">
        <v>4.2541380646725801E-5</v>
      </c>
    </row>
    <row r="313" spans="1:17" ht="17" customHeight="1" x14ac:dyDescent="0.2">
      <c r="A313" s="16" t="s">
        <v>1542</v>
      </c>
      <c r="B313" s="16" t="s">
        <v>1543</v>
      </c>
      <c r="C313" s="16" t="s">
        <v>355</v>
      </c>
      <c r="D313" s="116">
        <v>58205283586.650002</v>
      </c>
      <c r="E313" s="116">
        <v>1.60125315464276</v>
      </c>
      <c r="F313" s="116">
        <v>9.0250000000000004</v>
      </c>
      <c r="G313" s="116">
        <v>506.52929999999998</v>
      </c>
      <c r="H313" s="116">
        <v>114.91</v>
      </c>
      <c r="I313" s="298"/>
      <c r="J313" s="16" t="str">
        <f t="shared" si="28"/>
        <v>Altria Group Inc</v>
      </c>
      <c r="K313" s="14" t="str">
        <f t="shared" si="29"/>
        <v>MO</v>
      </c>
      <c r="L313" s="374">
        <f t="shared" si="30"/>
        <v>58205.283586650003</v>
      </c>
      <c r="M313" s="24">
        <f t="shared" si="31"/>
        <v>1.6012531546427601E-2</v>
      </c>
      <c r="N313" s="24">
        <f t="shared" si="32"/>
        <v>9.0249999999999997E-2</v>
      </c>
      <c r="O313" s="24">
        <f t="shared" si="33"/>
        <v>0.10698509703246015</v>
      </c>
      <c r="P313" s="24">
        <f t="shared" si="34"/>
        <v>1.9530624396904102E-3</v>
      </c>
      <c r="Q313" s="375">
        <v>2.08948574620732E-4</v>
      </c>
    </row>
    <row r="314" spans="1:17" ht="17" customHeight="1" x14ac:dyDescent="0.2">
      <c r="A314" s="16" t="s">
        <v>1544</v>
      </c>
      <c r="B314" s="16" t="s">
        <v>1545</v>
      </c>
      <c r="C314" s="16" t="s">
        <v>1546</v>
      </c>
      <c r="D314" s="116">
        <v>93902689434.839996</v>
      </c>
      <c r="E314" s="116">
        <v>3.6228683597104601</v>
      </c>
      <c r="F314" s="116">
        <v>7.05</v>
      </c>
      <c r="G314" s="116">
        <v>576.01940000000002</v>
      </c>
      <c r="H314" s="116">
        <v>163.02000000000001</v>
      </c>
      <c r="I314" s="298"/>
      <c r="J314" s="16" t="str">
        <f t="shared" si="28"/>
        <v>Mosaic Co/The</v>
      </c>
      <c r="K314" s="14" t="str">
        <f t="shared" si="29"/>
        <v>MOS</v>
      </c>
      <c r="L314" s="374">
        <f t="shared" si="30"/>
        <v>93902.689434839995</v>
      </c>
      <c r="M314" s="24">
        <f t="shared" si="31"/>
        <v>3.62286835971046E-2</v>
      </c>
      <c r="N314" s="24">
        <f t="shared" si="32"/>
        <v>7.0499999999999993E-2</v>
      </c>
      <c r="O314" s="24">
        <f t="shared" si="33"/>
        <v>0.10800574469390253</v>
      </c>
      <c r="P314" s="24">
        <f t="shared" si="34"/>
        <v>3.1508791714428435E-3</v>
      </c>
      <c r="Q314" s="375">
        <v>3.4031305135219303E-4</v>
      </c>
    </row>
    <row r="315" spans="1:17" ht="17" customHeight="1" x14ac:dyDescent="0.2">
      <c r="A315" s="16" t="s">
        <v>1547</v>
      </c>
      <c r="B315" s="16" t="s">
        <v>1548</v>
      </c>
      <c r="C315" s="16" t="s">
        <v>1549</v>
      </c>
      <c r="D315" s="116">
        <v>44227465877.699997</v>
      </c>
      <c r="E315" s="116">
        <v>0</v>
      </c>
      <c r="F315" s="116">
        <v>12.335000000000001</v>
      </c>
      <c r="G315" s="116">
        <v>527.39639999999997</v>
      </c>
      <c r="H315" s="116">
        <v>83.86</v>
      </c>
      <c r="I315" s="298"/>
      <c r="J315" s="16" t="str">
        <f t="shared" si="28"/>
        <v>Marathon Petroleum Corp</v>
      </c>
      <c r="K315" s="14" t="str">
        <f t="shared" si="29"/>
        <v>MPC</v>
      </c>
      <c r="L315" s="374">
        <f t="shared" si="30"/>
        <v>44227.4658777</v>
      </c>
      <c r="M315" s="24">
        <f t="shared" si="31"/>
        <v>0</v>
      </c>
      <c r="N315" s="24">
        <f t="shared" si="32"/>
        <v>0.12335000000000002</v>
      </c>
      <c r="O315" s="24">
        <f t="shared" si="33"/>
        <v>0.12335000000000002</v>
      </c>
      <c r="P315" s="24">
        <f t="shared" si="34"/>
        <v>1.484040573049232E-3</v>
      </c>
      <c r="Q315" s="375">
        <v>1.83056404685623E-4</v>
      </c>
    </row>
    <row r="316" spans="1:17" ht="17" customHeight="1" x14ac:dyDescent="0.2">
      <c r="A316" s="16" t="s">
        <v>1550</v>
      </c>
      <c r="B316" s="16" t="s">
        <v>1551</v>
      </c>
      <c r="C316" s="16" t="s">
        <v>1552</v>
      </c>
      <c r="D316" s="116">
        <v>81286293615.479996</v>
      </c>
      <c r="E316" s="116">
        <v>7.7823502514860499</v>
      </c>
      <c r="F316" s="116">
        <v>4.45</v>
      </c>
      <c r="G316" s="116">
        <v>1858.3969999999999</v>
      </c>
      <c r="H316" s="116">
        <v>43.74</v>
      </c>
      <c r="I316" s="298"/>
      <c r="J316" s="16" t="str">
        <f t="shared" si="28"/>
        <v>Merck &amp; Co Inc</v>
      </c>
      <c r="K316" s="14" t="str">
        <f t="shared" si="29"/>
        <v>MRK</v>
      </c>
      <c r="L316" s="374">
        <f t="shared" si="30"/>
        <v>81286.293615479997</v>
      </c>
      <c r="M316" s="24">
        <f t="shared" si="31"/>
        <v>7.7823502514860504E-2</v>
      </c>
      <c r="N316" s="24">
        <f t="shared" si="32"/>
        <v>4.4500000000000005E-2</v>
      </c>
      <c r="O316" s="24">
        <f t="shared" si="33"/>
        <v>0.12405507544581618</v>
      </c>
      <c r="P316" s="24">
        <f t="shared" si="34"/>
        <v>2.7275394455504899E-3</v>
      </c>
      <c r="Q316" s="375">
        <v>3.3836511169920498E-4</v>
      </c>
    </row>
    <row r="317" spans="1:17" ht="17" customHeight="1" x14ac:dyDescent="0.2">
      <c r="A317" s="16" t="s">
        <v>1553</v>
      </c>
      <c r="B317" s="16" t="s">
        <v>1554</v>
      </c>
      <c r="C317" s="16" t="s">
        <v>1555</v>
      </c>
      <c r="D317" s="116">
        <v>6910810936.9899998</v>
      </c>
      <c r="E317" s="116">
        <v>1.14097641250686</v>
      </c>
      <c r="F317" s="116">
        <v>41</v>
      </c>
      <c r="G317" s="116">
        <v>379.09</v>
      </c>
      <c r="H317" s="116">
        <v>18.23</v>
      </c>
      <c r="I317" s="298"/>
      <c r="J317" s="16" t="str">
        <f t="shared" si="28"/>
        <v>Marathon Oil Corp</v>
      </c>
      <c r="K317" s="14" t="str">
        <f t="shared" si="29"/>
        <v>MRO</v>
      </c>
      <c r="L317" s="374">
        <f t="shared" si="30"/>
        <v>6910.8109369899994</v>
      </c>
      <c r="M317" s="24">
        <f t="shared" si="31"/>
        <v>1.1409764125068601E-2</v>
      </c>
      <c r="N317" s="24">
        <f t="shared" si="32"/>
        <v>0.41</v>
      </c>
      <c r="O317" s="24">
        <f t="shared" si="33"/>
        <v>0.42374876577070764</v>
      </c>
      <c r="P317" s="24">
        <f t="shared" si="34"/>
        <v>2.3189037896780549E-4</v>
      </c>
      <c r="Q317" s="375">
        <v>9.8263261881709505E-5</v>
      </c>
    </row>
    <row r="318" spans="1:17" ht="17" customHeight="1" x14ac:dyDescent="0.2">
      <c r="A318" s="16" t="s">
        <v>1556</v>
      </c>
      <c r="B318" s="16" t="s">
        <v>1557</v>
      </c>
      <c r="C318" s="16" t="s">
        <v>1558</v>
      </c>
      <c r="D318" s="116">
        <v>23073661259.82</v>
      </c>
      <c r="E318" s="116">
        <v>6.5115623237450704</v>
      </c>
      <c r="F318" s="116">
        <v>4.6449999999999996</v>
      </c>
      <c r="G318" s="116">
        <v>650.69550000000004</v>
      </c>
      <c r="H318" s="116">
        <v>35.46</v>
      </c>
      <c r="I318" s="298"/>
      <c r="J318" s="16" t="str">
        <f t="shared" si="28"/>
        <v>Morgan Stanley</v>
      </c>
      <c r="K318" s="14" t="str">
        <f t="shared" si="29"/>
        <v>MS</v>
      </c>
      <c r="L318" s="374">
        <f t="shared" si="30"/>
        <v>23073.661259820001</v>
      </c>
      <c r="M318" s="24">
        <f t="shared" si="31"/>
        <v>6.5115623237450709E-2</v>
      </c>
      <c r="N318" s="24">
        <f t="shared" si="32"/>
        <v>4.6449999999999998E-2</v>
      </c>
      <c r="O318" s="24">
        <f t="shared" si="33"/>
        <v>0.11307793358714049</v>
      </c>
      <c r="P318" s="24">
        <f t="shared" si="34"/>
        <v>7.7423041991724149E-4</v>
      </c>
      <c r="Q318" s="375">
        <v>8.7548376004545502E-5</v>
      </c>
    </row>
    <row r="319" spans="1:17" ht="17" customHeight="1" x14ac:dyDescent="0.2">
      <c r="A319" s="16" t="s">
        <v>1559</v>
      </c>
      <c r="B319" s="16" t="s">
        <v>1560</v>
      </c>
      <c r="C319" s="16" t="s">
        <v>1561</v>
      </c>
      <c r="D319" s="116">
        <v>215668386038.89999</v>
      </c>
      <c r="E319" s="116">
        <v>2.8145889527383599</v>
      </c>
      <c r="F319" s="116">
        <v>7.7750000000000004</v>
      </c>
      <c r="G319" s="116">
        <v>2529.241</v>
      </c>
      <c r="H319" s="116">
        <v>85.27</v>
      </c>
      <c r="I319" s="298"/>
      <c r="J319" s="16" t="str">
        <f t="shared" si="28"/>
        <v>MSCI Inc</v>
      </c>
      <c r="K319" s="14" t="str">
        <f t="shared" si="29"/>
        <v>MSCI</v>
      </c>
      <c r="L319" s="374">
        <f t="shared" si="30"/>
        <v>215668.3860389</v>
      </c>
      <c r="M319" s="24">
        <f t="shared" si="31"/>
        <v>2.8145889527383599E-2</v>
      </c>
      <c r="N319" s="24">
        <f t="shared" si="32"/>
        <v>7.775E-2</v>
      </c>
      <c r="O319" s="24">
        <f t="shared" si="33"/>
        <v>0.10699006098276063</v>
      </c>
      <c r="P319" s="24">
        <f t="shared" si="34"/>
        <v>7.2366939605090609E-3</v>
      </c>
      <c r="Q319" s="375">
        <v>7.7425432814844401E-4</v>
      </c>
    </row>
    <row r="320" spans="1:17" ht="17" customHeight="1" x14ac:dyDescent="0.2">
      <c r="A320" s="16" t="s">
        <v>1562</v>
      </c>
      <c r="B320" s="16" t="s">
        <v>1563</v>
      </c>
      <c r="C320" s="16" t="s">
        <v>1564</v>
      </c>
      <c r="D320" s="116">
        <v>4168239086.8800001</v>
      </c>
      <c r="E320" s="116">
        <v>1.4583333333333299</v>
      </c>
      <c r="F320" s="116">
        <v>0.9</v>
      </c>
      <c r="G320" s="116">
        <v>789.43920000000003</v>
      </c>
      <c r="H320" s="116">
        <v>5.28</v>
      </c>
      <c r="I320" s="298"/>
      <c r="J320" s="16" t="str">
        <f t="shared" si="28"/>
        <v>Microsoft Corp</v>
      </c>
      <c r="K320" s="14" t="str">
        <f t="shared" si="29"/>
        <v>MSFT</v>
      </c>
      <c r="L320" s="374">
        <f t="shared" si="30"/>
        <v>4168.2390868800003</v>
      </c>
      <c r="M320" s="24">
        <f t="shared" si="31"/>
        <v>1.4583333333333299E-2</v>
      </c>
      <c r="N320" s="24">
        <f t="shared" si="32"/>
        <v>9.0000000000000011E-3</v>
      </c>
      <c r="O320" s="24">
        <f t="shared" si="33"/>
        <v>2.36489583333333E-2</v>
      </c>
      <c r="P320" s="24">
        <f t="shared" si="34"/>
        <v>1.3986412742265149E-4</v>
      </c>
      <c r="Q320" s="375">
        <v>3.3076409217463199E-6</v>
      </c>
    </row>
    <row r="321" spans="1:17" ht="17" customHeight="1" x14ac:dyDescent="0.2">
      <c r="A321" s="16" t="s">
        <v>1565</v>
      </c>
      <c r="B321" s="16" t="s">
        <v>1566</v>
      </c>
      <c r="C321" s="16" t="s">
        <v>1567</v>
      </c>
      <c r="D321" s="116">
        <v>82401527769.600006</v>
      </c>
      <c r="E321" s="116">
        <v>2.6865671641790998</v>
      </c>
      <c r="F321" s="116">
        <v>10</v>
      </c>
      <c r="G321" s="116">
        <v>1576.761</v>
      </c>
      <c r="H321" s="116">
        <v>52.26</v>
      </c>
      <c r="I321" s="298"/>
      <c r="J321" s="16" t="str">
        <f t="shared" si="28"/>
        <v>Motorola Solutions Inc</v>
      </c>
      <c r="K321" s="14" t="str">
        <f t="shared" si="29"/>
        <v>MSI</v>
      </c>
      <c r="L321" s="374">
        <f t="shared" si="30"/>
        <v>82401.527769600012</v>
      </c>
      <c r="M321" s="24">
        <f t="shared" si="31"/>
        <v>2.6865671641791E-2</v>
      </c>
      <c r="N321" s="24">
        <f t="shared" si="32"/>
        <v>0.1</v>
      </c>
      <c r="O321" s="24">
        <f t="shared" si="33"/>
        <v>0.12820895522388057</v>
      </c>
      <c r="P321" s="24">
        <f t="shared" si="34"/>
        <v>2.7649608238799871E-3</v>
      </c>
      <c r="Q321" s="375">
        <v>3.5449273846461501E-4</v>
      </c>
    </row>
    <row r="322" spans="1:17" ht="17" customHeight="1" x14ac:dyDescent="0.2">
      <c r="A322" s="16" t="s">
        <v>1568</v>
      </c>
      <c r="B322" s="16" t="s">
        <v>1569</v>
      </c>
      <c r="C322" s="16" t="s">
        <v>1570</v>
      </c>
      <c r="D322" s="116">
        <v>31219250178.599998</v>
      </c>
      <c r="E322" s="116">
        <v>0.78281136978594601</v>
      </c>
      <c r="F322" s="116">
        <v>11.75</v>
      </c>
      <c r="G322" s="116">
        <v>83.637180000000001</v>
      </c>
      <c r="H322" s="116">
        <v>373.27</v>
      </c>
      <c r="I322" s="298"/>
      <c r="J322" s="16" t="str">
        <f t="shared" si="28"/>
        <v>M&amp;T Bank Corp</v>
      </c>
      <c r="K322" s="14" t="str">
        <f t="shared" si="29"/>
        <v>MTB</v>
      </c>
      <c r="L322" s="374">
        <f t="shared" si="30"/>
        <v>31219.250178599999</v>
      </c>
      <c r="M322" s="24">
        <f t="shared" si="31"/>
        <v>7.8281136978594606E-3</v>
      </c>
      <c r="N322" s="24">
        <f t="shared" si="32"/>
        <v>0.11749999999999999</v>
      </c>
      <c r="O322" s="24">
        <f t="shared" si="33"/>
        <v>0.1257880153776087</v>
      </c>
      <c r="P322" s="24">
        <f t="shared" si="34"/>
        <v>1.0475534377966096E-3</v>
      </c>
      <c r="Q322" s="375">
        <v>1.3176966794242699E-4</v>
      </c>
    </row>
    <row r="323" spans="1:17" ht="17" customHeight="1" x14ac:dyDescent="0.2">
      <c r="A323" s="16" t="s">
        <v>1571</v>
      </c>
      <c r="B323" s="16" t="s">
        <v>1572</v>
      </c>
      <c r="C323" s="16" t="s">
        <v>1573</v>
      </c>
      <c r="D323" s="116">
        <v>1706732766430.55</v>
      </c>
      <c r="E323" s="116">
        <v>0.95464018090719605</v>
      </c>
      <c r="F323" s="116">
        <v>13.96</v>
      </c>
      <c r="G323" s="116">
        <v>7567.6530000000002</v>
      </c>
      <c r="H323" s="116">
        <v>225.53</v>
      </c>
      <c r="I323" s="298"/>
      <c r="J323" s="16" t="str">
        <f t="shared" ref="J323:J386" si="35">B323</f>
        <v>Mettler-Toledo International Inc</v>
      </c>
      <c r="K323" s="14" t="str">
        <f t="shared" ref="K323:K386" si="36">C323</f>
        <v>MTD</v>
      </c>
      <c r="L323" s="374">
        <f t="shared" ref="L323:L386" si="37">D323/1000000</f>
        <v>1706732.76643055</v>
      </c>
      <c r="M323" s="24">
        <f t="shared" ref="M323:M386" si="38">IFERROR(E323/100,"0.00%")</f>
        <v>9.54640180907196E-3</v>
      </c>
      <c r="N323" s="24">
        <f t="shared" ref="N323:N386" si="39">IFERROR(F323/100,"N/A")</f>
        <v>0.1396</v>
      </c>
      <c r="O323" s="24">
        <f t="shared" ref="O323:O386" si="40">IFERROR(M323*(1+0.5*N323)+N323,"N/A")</f>
        <v>0.14981274065534519</v>
      </c>
      <c r="P323" s="24">
        <f t="shared" ref="P323:P386" si="41">IF(N323="N/A","N/A",L323/$L$504)</f>
        <v>5.7268953182610272E-2</v>
      </c>
      <c r="Q323" s="375">
        <v>8.5796188307495098E-3</v>
      </c>
    </row>
    <row r="324" spans="1:17" ht="17" customHeight="1" x14ac:dyDescent="0.2">
      <c r="A324" s="16" t="s">
        <v>1574</v>
      </c>
      <c r="B324" s="16" t="s">
        <v>1575</v>
      </c>
      <c r="C324" s="16" t="s">
        <v>1576</v>
      </c>
      <c r="D324" s="116">
        <v>26274552487</v>
      </c>
      <c r="E324" s="116">
        <v>1.64329563812601</v>
      </c>
      <c r="F324" s="116">
        <v>8.5</v>
      </c>
      <c r="G324" s="116">
        <v>169.78710000000001</v>
      </c>
      <c r="H324" s="116">
        <v>154.75</v>
      </c>
      <c r="I324" s="298"/>
      <c r="J324" s="16" t="str">
        <f t="shared" si="35"/>
        <v>Micron Technology Inc</v>
      </c>
      <c r="K324" s="14" t="str">
        <f t="shared" si="36"/>
        <v>MU</v>
      </c>
      <c r="L324" s="374">
        <f t="shared" si="37"/>
        <v>26274.552487000001</v>
      </c>
      <c r="M324" s="24">
        <f t="shared" si="38"/>
        <v>1.6432956381260098E-2</v>
      </c>
      <c r="N324" s="24">
        <f t="shared" si="39"/>
        <v>8.5000000000000006E-2</v>
      </c>
      <c r="O324" s="24">
        <f t="shared" si="40"/>
        <v>0.10213135702746366</v>
      </c>
      <c r="P324" s="24">
        <f t="shared" si="41"/>
        <v>8.816354533457472E-4</v>
      </c>
      <c r="Q324" s="375">
        <v>9.0042625253724693E-5</v>
      </c>
    </row>
    <row r="325" spans="1:17" ht="17" customHeight="1" x14ac:dyDescent="0.2">
      <c r="A325" s="16" t="s">
        <v>1577</v>
      </c>
      <c r="B325" s="16" t="s">
        <v>1578</v>
      </c>
      <c r="C325" s="16" t="s">
        <v>1579</v>
      </c>
      <c r="D325" s="116">
        <v>13246197240.18</v>
      </c>
      <c r="E325" s="116">
        <v>4.2727096649234904</v>
      </c>
      <c r="F325" s="116">
        <v>-1.8</v>
      </c>
      <c r="G325" s="116">
        <v>128.28</v>
      </c>
      <c r="H325" s="116">
        <v>103.26</v>
      </c>
      <c r="I325" s="298"/>
      <c r="J325" s="16" t="str">
        <f t="shared" si="35"/>
        <v>Maxim Integrated Products Inc</v>
      </c>
      <c r="K325" s="14" t="str">
        <f t="shared" si="36"/>
        <v>MXIM</v>
      </c>
      <c r="L325" s="374">
        <f t="shared" si="37"/>
        <v>13246.197240179999</v>
      </c>
      <c r="M325" s="24">
        <f t="shared" si="38"/>
        <v>4.2727096649234901E-2</v>
      </c>
      <c r="N325" s="24">
        <f t="shared" si="39"/>
        <v>-1.8000000000000002E-2</v>
      </c>
      <c r="O325" s="24">
        <f t="shared" si="40"/>
        <v>2.4342552779391784E-2</v>
      </c>
      <c r="P325" s="24">
        <f t="shared" si="41"/>
        <v>4.4447254105398835E-4</v>
      </c>
      <c r="Q325" s="375">
        <v>1.08195962895971E-5</v>
      </c>
    </row>
    <row r="326" spans="1:17" ht="17" customHeight="1" x14ac:dyDescent="0.2">
      <c r="A326" s="16" t="s">
        <v>1580</v>
      </c>
      <c r="B326" s="16" t="s">
        <v>1581</v>
      </c>
      <c r="C326" s="16" t="s">
        <v>1582</v>
      </c>
      <c r="D326" s="116">
        <v>23270824636.700001</v>
      </c>
      <c r="E326" s="116">
        <v>0</v>
      </c>
      <c r="F326" s="116">
        <v>7.407</v>
      </c>
      <c r="G326" s="116">
        <v>23.971270000000001</v>
      </c>
      <c r="H326" s="116">
        <v>970.78</v>
      </c>
      <c r="I326" s="298"/>
      <c r="J326" s="16" t="str">
        <f t="shared" si="35"/>
        <v>Mylan NV</v>
      </c>
      <c r="K326" s="14" t="str">
        <f t="shared" si="36"/>
        <v>MYL</v>
      </c>
      <c r="L326" s="374">
        <f t="shared" si="37"/>
        <v>23270.824636699999</v>
      </c>
      <c r="M326" s="24">
        <f t="shared" si="38"/>
        <v>0</v>
      </c>
      <c r="N326" s="24">
        <f t="shared" si="39"/>
        <v>7.4069999999999997E-2</v>
      </c>
      <c r="O326" s="24">
        <f t="shared" si="40"/>
        <v>7.4069999999999997E-2</v>
      </c>
      <c r="P326" s="24">
        <f t="shared" si="41"/>
        <v>7.8084618333489736E-4</v>
      </c>
      <c r="Q326" s="375">
        <v>5.7837276799615999E-5</v>
      </c>
    </row>
    <row r="327" spans="1:17" ht="17" customHeight="1" x14ac:dyDescent="0.2">
      <c r="A327" s="16" t="s">
        <v>1583</v>
      </c>
      <c r="B327" s="16" t="s">
        <v>1584</v>
      </c>
      <c r="C327" s="16" t="s">
        <v>1585</v>
      </c>
      <c r="D327" s="116">
        <v>50561540460.720001</v>
      </c>
      <c r="E327" s="116">
        <v>0</v>
      </c>
      <c r="F327" s="116">
        <v>8.2200000000000006</v>
      </c>
      <c r="G327" s="116">
        <v>1110.998</v>
      </c>
      <c r="H327" s="116">
        <v>45.51</v>
      </c>
      <c r="I327" s="298"/>
      <c r="J327" s="16" t="str">
        <f t="shared" si="35"/>
        <v>Noble Energy Inc</v>
      </c>
      <c r="K327" s="14" t="str">
        <f t="shared" si="36"/>
        <v>NBL</v>
      </c>
      <c r="L327" s="374">
        <f t="shared" si="37"/>
        <v>50561.540460720003</v>
      </c>
      <c r="M327" s="24">
        <f t="shared" si="38"/>
        <v>0</v>
      </c>
      <c r="N327" s="24">
        <f t="shared" si="39"/>
        <v>8.2200000000000009E-2</v>
      </c>
      <c r="O327" s="24">
        <f t="shared" si="40"/>
        <v>8.2200000000000009E-2</v>
      </c>
      <c r="P327" s="24">
        <f t="shared" si="41"/>
        <v>1.6965787207223317E-3</v>
      </c>
      <c r="Q327" s="375">
        <v>1.3945877084337599E-4</v>
      </c>
    </row>
    <row r="328" spans="1:17" ht="17" customHeight="1" x14ac:dyDescent="0.2">
      <c r="A328" s="16" t="s">
        <v>1586</v>
      </c>
      <c r="B328" s="16" t="s">
        <v>1587</v>
      </c>
      <c r="C328" s="16" t="s">
        <v>1588</v>
      </c>
      <c r="D328" s="116">
        <v>18252620103.959999</v>
      </c>
      <c r="E328" s="116">
        <v>2.8638223261250699</v>
      </c>
      <c r="F328" s="116">
        <v>11.65</v>
      </c>
      <c r="G328" s="116">
        <v>266.6952</v>
      </c>
      <c r="H328" s="116">
        <v>68.44</v>
      </c>
      <c r="I328" s="298"/>
      <c r="J328" s="16" t="str">
        <f t="shared" si="35"/>
        <v>Norwegian Cruise Line Holdings Ltd</v>
      </c>
      <c r="K328" s="14" t="str">
        <f t="shared" si="36"/>
        <v>NCLH</v>
      </c>
      <c r="L328" s="374">
        <f t="shared" si="37"/>
        <v>18252.620103959998</v>
      </c>
      <c r="M328" s="24">
        <f t="shared" si="38"/>
        <v>2.8638223261250699E-2</v>
      </c>
      <c r="N328" s="24">
        <f t="shared" si="39"/>
        <v>0.11650000000000001</v>
      </c>
      <c r="O328" s="24">
        <f t="shared" si="40"/>
        <v>0.14680639976621856</v>
      </c>
      <c r="P328" s="24">
        <f t="shared" si="41"/>
        <v>6.1246169684771887E-4</v>
      </c>
      <c r="Q328" s="375">
        <v>8.9913296708923196E-5</v>
      </c>
    </row>
    <row r="329" spans="1:17" ht="17" customHeight="1" x14ac:dyDescent="0.2">
      <c r="A329" s="16" t="s">
        <v>1589</v>
      </c>
      <c r="B329" s="16" t="s">
        <v>1590</v>
      </c>
      <c r="C329" s="16" t="s">
        <v>1591</v>
      </c>
      <c r="D329" s="116">
        <v>8467591548.7799997</v>
      </c>
      <c r="E329" s="116">
        <v>0</v>
      </c>
      <c r="F329" s="116">
        <v>0.41799999999999998</v>
      </c>
      <c r="G329" s="116">
        <v>516.947</v>
      </c>
      <c r="H329" s="116">
        <v>16.38</v>
      </c>
      <c r="I329" s="298"/>
      <c r="J329" s="16" t="str">
        <f t="shared" si="35"/>
        <v>Nasdaq Inc</v>
      </c>
      <c r="K329" s="14" t="str">
        <f t="shared" si="36"/>
        <v>NDAQ</v>
      </c>
      <c r="L329" s="374">
        <f t="shared" si="37"/>
        <v>8467.5915487799994</v>
      </c>
      <c r="M329" s="24">
        <f t="shared" si="38"/>
        <v>0</v>
      </c>
      <c r="N329" s="24">
        <f t="shared" si="39"/>
        <v>4.1799999999999997E-3</v>
      </c>
      <c r="O329" s="24">
        <f t="shared" si="40"/>
        <v>4.1799999999999997E-3</v>
      </c>
      <c r="P329" s="24">
        <f t="shared" si="41"/>
        <v>2.8412772843796035E-4</v>
      </c>
      <c r="Q329" s="375">
        <v>1.1876539048706799E-6</v>
      </c>
    </row>
    <row r="330" spans="1:17" ht="17" customHeight="1" x14ac:dyDescent="0.2">
      <c r="A330" s="16" t="s">
        <v>1592</v>
      </c>
      <c r="B330" s="16" t="s">
        <v>1593</v>
      </c>
      <c r="C330" s="16" t="s">
        <v>505</v>
      </c>
      <c r="D330" s="116">
        <v>4822829157.6000004</v>
      </c>
      <c r="E330" s="116">
        <v>1.78894472361809</v>
      </c>
      <c r="F330" s="116">
        <v>11.21</v>
      </c>
      <c r="G330" s="116">
        <v>484.70639999999997</v>
      </c>
      <c r="H330" s="116">
        <v>9.9499999999999993</v>
      </c>
      <c r="I330" s="298"/>
      <c r="J330" s="16" t="str">
        <f t="shared" si="35"/>
        <v>NextEra Energy Inc</v>
      </c>
      <c r="K330" s="14" t="str">
        <f t="shared" si="36"/>
        <v>NEE</v>
      </c>
      <c r="L330" s="374">
        <f t="shared" si="37"/>
        <v>4822.8291576000001</v>
      </c>
      <c r="M330" s="24">
        <f t="shared" si="38"/>
        <v>1.7889447236180901E-2</v>
      </c>
      <c r="N330" s="24">
        <f t="shared" si="39"/>
        <v>0.11210000000000001</v>
      </c>
      <c r="O330" s="24">
        <f t="shared" si="40"/>
        <v>0.13099215075376885</v>
      </c>
      <c r="P330" s="24">
        <f t="shared" si="41"/>
        <v>1.6182871898098121E-4</v>
      </c>
      <c r="Q330" s="375">
        <v>2.1198291953046001E-5</v>
      </c>
    </row>
    <row r="331" spans="1:17" ht="17" customHeight="1" x14ac:dyDescent="0.2">
      <c r="A331" s="16" t="s">
        <v>1594</v>
      </c>
      <c r="B331" s="16" t="s">
        <v>1595</v>
      </c>
      <c r="C331" s="16" t="s">
        <v>1596</v>
      </c>
      <c r="D331" s="116">
        <v>4715839173.6800003</v>
      </c>
      <c r="E331" s="116">
        <v>0</v>
      </c>
      <c r="F331" s="116">
        <v>-83.034999999999997</v>
      </c>
      <c r="G331" s="116">
        <v>275.6189</v>
      </c>
      <c r="H331" s="116">
        <v>17.11</v>
      </c>
      <c r="I331" s="298"/>
      <c r="J331" s="16" t="str">
        <f t="shared" si="35"/>
        <v>Newmont Corp</v>
      </c>
      <c r="K331" s="14" t="str">
        <f t="shared" si="36"/>
        <v>NEM</v>
      </c>
      <c r="L331" s="374">
        <f t="shared" si="37"/>
        <v>4715.8391736800004</v>
      </c>
      <c r="M331" s="24">
        <f t="shared" si="38"/>
        <v>0</v>
      </c>
      <c r="N331" s="24">
        <f t="shared" si="39"/>
        <v>-0.83034999999999992</v>
      </c>
      <c r="O331" s="24">
        <f t="shared" si="40"/>
        <v>-0.83034999999999992</v>
      </c>
      <c r="P331" s="24">
        <f t="shared" si="41"/>
        <v>1.5823869920715506E-4</v>
      </c>
      <c r="Q331" s="375">
        <v>-1.3139350388666099E-4</v>
      </c>
    </row>
    <row r="332" spans="1:17" ht="17" customHeight="1" x14ac:dyDescent="0.2">
      <c r="A332" s="16" t="s">
        <v>1597</v>
      </c>
      <c r="B332" s="16" t="s">
        <v>1598</v>
      </c>
      <c r="C332" s="16" t="s">
        <v>1599</v>
      </c>
      <c r="D332" s="116">
        <v>22079616009.880001</v>
      </c>
      <c r="E332" s="116">
        <v>1.4432376134503799</v>
      </c>
      <c r="F332" s="116">
        <v>9.2899999999999991</v>
      </c>
      <c r="G332" s="116">
        <v>164.25839999999999</v>
      </c>
      <c r="H332" s="116">
        <v>134.41999999999999</v>
      </c>
      <c r="I332" s="298"/>
      <c r="J332" s="16" t="str">
        <f t="shared" si="35"/>
        <v>Netflix Inc</v>
      </c>
      <c r="K332" s="14" t="str">
        <f t="shared" si="36"/>
        <v>NFLX</v>
      </c>
      <c r="L332" s="374">
        <f t="shared" si="37"/>
        <v>22079.616009880003</v>
      </c>
      <c r="M332" s="24">
        <f t="shared" si="38"/>
        <v>1.4432376134503799E-2</v>
      </c>
      <c r="N332" s="24">
        <f t="shared" si="39"/>
        <v>9.2899999999999996E-2</v>
      </c>
      <c r="O332" s="24">
        <f t="shared" si="40"/>
        <v>0.10800276000595149</v>
      </c>
      <c r="P332" s="24">
        <f t="shared" si="41"/>
        <v>7.4087550226409967E-4</v>
      </c>
      <c r="Q332" s="375">
        <v>8.0016599065318796E-5</v>
      </c>
    </row>
    <row r="333" spans="1:17" ht="17" customHeight="1" x14ac:dyDescent="0.2">
      <c r="A333" s="16" t="s">
        <v>1600</v>
      </c>
      <c r="B333" s="16" t="s">
        <v>1601</v>
      </c>
      <c r="C333" s="16" t="s">
        <v>507</v>
      </c>
      <c r="D333" s="116">
        <v>136694965438.37</v>
      </c>
      <c r="E333" s="116">
        <v>1.9923344198875199</v>
      </c>
      <c r="F333" s="116">
        <v>8.1170000000000009</v>
      </c>
      <c r="G333" s="116">
        <v>489.64780000000002</v>
      </c>
      <c r="H333" s="116">
        <v>279.17</v>
      </c>
      <c r="I333" s="298"/>
      <c r="J333" s="16" t="str">
        <f t="shared" si="35"/>
        <v>NiSource Inc</v>
      </c>
      <c r="K333" s="14" t="str">
        <f t="shared" si="36"/>
        <v>NI</v>
      </c>
      <c r="L333" s="374">
        <f t="shared" si="37"/>
        <v>136694.96543836998</v>
      </c>
      <c r="M333" s="24">
        <f t="shared" si="38"/>
        <v>1.99233441988752E-2</v>
      </c>
      <c r="N333" s="24">
        <f t="shared" si="39"/>
        <v>8.1170000000000006E-2</v>
      </c>
      <c r="O333" s="24">
        <f t="shared" si="40"/>
        <v>0.10190193312318656</v>
      </c>
      <c r="P333" s="24">
        <f t="shared" si="41"/>
        <v>4.5867623391099227E-3</v>
      </c>
      <c r="Q333" s="375">
        <v>4.67399949131933E-4</v>
      </c>
    </row>
    <row r="334" spans="1:17" ht="17" customHeight="1" x14ac:dyDescent="0.2">
      <c r="A334" s="16" t="s">
        <v>1602</v>
      </c>
      <c r="B334" s="16" t="s">
        <v>1603</v>
      </c>
      <c r="C334" s="16" t="s">
        <v>1604</v>
      </c>
      <c r="D334" s="116">
        <v>54030623944.400002</v>
      </c>
      <c r="E334" s="116">
        <v>1.41944114149822</v>
      </c>
      <c r="F334" s="116">
        <v>11.65</v>
      </c>
      <c r="G334" s="116">
        <v>803.0711</v>
      </c>
      <c r="H334" s="116">
        <v>67.28</v>
      </c>
      <c r="I334" s="298"/>
      <c r="J334" s="16" t="str">
        <f t="shared" si="35"/>
        <v>NIKE Inc</v>
      </c>
      <c r="K334" s="14" t="str">
        <f t="shared" si="36"/>
        <v>NKE</v>
      </c>
      <c r="L334" s="374">
        <f t="shared" si="37"/>
        <v>54030.623944400002</v>
      </c>
      <c r="M334" s="24">
        <f t="shared" si="38"/>
        <v>1.41944114149822E-2</v>
      </c>
      <c r="N334" s="24">
        <f t="shared" si="39"/>
        <v>0.11650000000000001</v>
      </c>
      <c r="O334" s="24">
        <f t="shared" si="40"/>
        <v>0.13152123587990491</v>
      </c>
      <c r="P334" s="24">
        <f t="shared" si="41"/>
        <v>1.8129828722808297E-3</v>
      </c>
      <c r="Q334" s="375">
        <v>2.3844574799147499E-4</v>
      </c>
    </row>
    <row r="335" spans="1:17" ht="17" customHeight="1" x14ac:dyDescent="0.2">
      <c r="A335" s="16" t="s">
        <v>1605</v>
      </c>
      <c r="B335" s="16" t="s">
        <v>1606</v>
      </c>
      <c r="C335" s="16" t="s">
        <v>1607</v>
      </c>
      <c r="D335" s="116">
        <v>233544137995.07999</v>
      </c>
      <c r="E335" s="116">
        <v>0</v>
      </c>
      <c r="F335" s="116">
        <v>32.133000000000003</v>
      </c>
      <c r="G335" s="116">
        <v>441.0154</v>
      </c>
      <c r="H335" s="116">
        <v>529.55999999999995</v>
      </c>
      <c r="I335" s="298"/>
      <c r="J335" s="16" t="str">
        <f t="shared" si="35"/>
        <v>NortonLifeLock Inc</v>
      </c>
      <c r="K335" s="14" t="str">
        <f t="shared" si="36"/>
        <v>NLOK</v>
      </c>
      <c r="L335" s="374">
        <f t="shared" si="37"/>
        <v>233544.13799507997</v>
      </c>
      <c r="M335" s="24">
        <f t="shared" si="38"/>
        <v>0</v>
      </c>
      <c r="N335" s="24">
        <f t="shared" si="39"/>
        <v>0.32133</v>
      </c>
      <c r="O335" s="24">
        <f t="shared" si="40"/>
        <v>0.32133</v>
      </c>
      <c r="P335" s="24">
        <f t="shared" si="41"/>
        <v>7.8365099492906185E-3</v>
      </c>
      <c r="Q335" s="375">
        <v>2.5181057420055599E-3</v>
      </c>
    </row>
    <row r="336" spans="1:17" ht="17" customHeight="1" x14ac:dyDescent="0.2">
      <c r="A336" s="16" t="s">
        <v>1608</v>
      </c>
      <c r="B336" s="16" t="s">
        <v>1609</v>
      </c>
      <c r="C336" s="16" t="s">
        <v>1610</v>
      </c>
      <c r="D336" s="116">
        <v>8487790522.0799999</v>
      </c>
      <c r="E336" s="116">
        <v>3.7906137184115498</v>
      </c>
      <c r="F336" s="116">
        <v>5.2329999999999997</v>
      </c>
      <c r="G336" s="116">
        <v>383.02300000000002</v>
      </c>
      <c r="H336" s="116">
        <v>22.16</v>
      </c>
      <c r="I336" s="298"/>
      <c r="J336" s="16" t="str">
        <f t="shared" si="35"/>
        <v>Nielsen Holdings PLC</v>
      </c>
      <c r="K336" s="14" t="str">
        <f t="shared" si="36"/>
        <v>NLSN</v>
      </c>
      <c r="L336" s="374">
        <f t="shared" si="37"/>
        <v>8487.7905220800003</v>
      </c>
      <c r="M336" s="24">
        <f t="shared" si="38"/>
        <v>3.79061371841155E-2</v>
      </c>
      <c r="N336" s="24">
        <f t="shared" si="39"/>
        <v>5.2329999999999995E-2</v>
      </c>
      <c r="O336" s="24">
        <f t="shared" si="40"/>
        <v>9.1227951263537874E-2</v>
      </c>
      <c r="P336" s="24">
        <f t="shared" si="41"/>
        <v>2.8480549948625038E-4</v>
      </c>
      <c r="Q336" s="375">
        <v>2.5982222226719299E-5</v>
      </c>
    </row>
    <row r="337" spans="1:17" ht="17" customHeight="1" x14ac:dyDescent="0.2">
      <c r="A337" s="16" t="s">
        <v>1611</v>
      </c>
      <c r="B337" s="16" t="s">
        <v>1612</v>
      </c>
      <c r="C337" s="16" t="s">
        <v>1613</v>
      </c>
      <c r="D337" s="116">
        <v>174535929747.60999</v>
      </c>
      <c r="E337" s="116">
        <v>0.92054696576995299</v>
      </c>
      <c r="F337" s="116">
        <v>21.98</v>
      </c>
      <c r="G337" s="116">
        <v>1244.8710000000001</v>
      </c>
      <c r="H337" s="116">
        <v>111.89</v>
      </c>
      <c r="I337" s="298"/>
      <c r="J337" s="16" t="str">
        <f t="shared" si="35"/>
        <v>Northrop Grumman Corp</v>
      </c>
      <c r="K337" s="14" t="str">
        <f t="shared" si="36"/>
        <v>NOC</v>
      </c>
      <c r="L337" s="374">
        <f t="shared" si="37"/>
        <v>174535.92974760997</v>
      </c>
      <c r="M337" s="24">
        <f t="shared" si="38"/>
        <v>9.2054696576995294E-3</v>
      </c>
      <c r="N337" s="24">
        <f t="shared" si="39"/>
        <v>0.2198</v>
      </c>
      <c r="O337" s="24">
        <f t="shared" si="40"/>
        <v>0.23001715077308071</v>
      </c>
      <c r="P337" s="24">
        <f t="shared" si="41"/>
        <v>5.8565055912670706E-3</v>
      </c>
      <c r="Q337" s="375">
        <v>1.34709672958987E-3</v>
      </c>
    </row>
    <row r="338" spans="1:17" ht="17" customHeight="1" x14ac:dyDescent="0.2">
      <c r="A338" s="16" t="s">
        <v>1614</v>
      </c>
      <c r="B338" s="16" t="s">
        <v>1615</v>
      </c>
      <c r="C338" s="16" t="s">
        <v>1616</v>
      </c>
      <c r="D338" s="116">
        <v>13900389360.48</v>
      </c>
      <c r="E338" s="116">
        <v>2.0195578231292499</v>
      </c>
      <c r="F338" s="116">
        <v>7.2750000000000004</v>
      </c>
      <c r="G338" s="116">
        <v>591.00289999999995</v>
      </c>
      <c r="H338" s="116">
        <v>23.52</v>
      </c>
      <c r="I338" s="298"/>
      <c r="J338" s="16" t="str">
        <f t="shared" si="35"/>
        <v>National Oilwell Varco Inc</v>
      </c>
      <c r="K338" s="14" t="str">
        <f t="shared" si="36"/>
        <v>NOV</v>
      </c>
      <c r="L338" s="374">
        <f t="shared" si="37"/>
        <v>13900.38936048</v>
      </c>
      <c r="M338" s="24">
        <f t="shared" si="38"/>
        <v>2.0195578231292498E-2</v>
      </c>
      <c r="N338" s="24">
        <f t="shared" si="39"/>
        <v>7.2750000000000009E-2</v>
      </c>
      <c r="O338" s="24">
        <f t="shared" si="40"/>
        <v>9.3680192389455769E-2</v>
      </c>
      <c r="P338" s="24">
        <f t="shared" si="41"/>
        <v>4.6642377949434894E-4</v>
      </c>
      <c r="Q338" s="375">
        <v>4.3694669398047801E-5</v>
      </c>
    </row>
    <row r="339" spans="1:17" ht="17" customHeight="1" x14ac:dyDescent="0.2">
      <c r="A339" s="16" t="s">
        <v>1617</v>
      </c>
      <c r="B339" s="16" t="s">
        <v>1618</v>
      </c>
      <c r="C339" s="16" t="s">
        <v>1619</v>
      </c>
      <c r="D339" s="116">
        <v>5451200569.9200001</v>
      </c>
      <c r="E339" s="116">
        <v>1.5706806282722501</v>
      </c>
      <c r="F339" s="116">
        <v>12</v>
      </c>
      <c r="G339" s="116">
        <v>356.75400000000002</v>
      </c>
      <c r="H339" s="116">
        <v>15.28</v>
      </c>
      <c r="I339" s="298"/>
      <c r="J339" s="16" t="str">
        <f t="shared" si="35"/>
        <v>ServiceNow Inc</v>
      </c>
      <c r="K339" s="14" t="str">
        <f t="shared" si="36"/>
        <v>NOW</v>
      </c>
      <c r="L339" s="374">
        <f t="shared" si="37"/>
        <v>5451.2005699199999</v>
      </c>
      <c r="M339" s="24">
        <f t="shared" si="38"/>
        <v>1.5706806282722502E-2</v>
      </c>
      <c r="N339" s="24">
        <f t="shared" si="39"/>
        <v>0.12</v>
      </c>
      <c r="O339" s="24">
        <f t="shared" si="40"/>
        <v>0.13664921465968585</v>
      </c>
      <c r="P339" s="24">
        <f t="shared" si="41"/>
        <v>1.8291355059683284E-4</v>
      </c>
      <c r="Q339" s="375">
        <v>2.4994993039671999E-5</v>
      </c>
    </row>
    <row r="340" spans="1:17" ht="17" customHeight="1" x14ac:dyDescent="0.2">
      <c r="A340" s="16" t="s">
        <v>1620</v>
      </c>
      <c r="B340" s="16" t="s">
        <v>1621</v>
      </c>
      <c r="C340" s="16" t="s">
        <v>508</v>
      </c>
      <c r="D340" s="116">
        <v>57117905124.43</v>
      </c>
      <c r="E340" s="116">
        <v>1.6502729050523901</v>
      </c>
      <c r="F340" s="116">
        <v>19.559999999999999</v>
      </c>
      <c r="G340" s="116">
        <v>166.7141</v>
      </c>
      <c r="H340" s="116">
        <v>342.61</v>
      </c>
      <c r="I340" s="298"/>
      <c r="J340" s="16" t="str">
        <f t="shared" si="35"/>
        <v>NRG Energy Inc</v>
      </c>
      <c r="K340" s="14" t="str">
        <f t="shared" si="36"/>
        <v>NRG</v>
      </c>
      <c r="L340" s="374">
        <f t="shared" si="37"/>
        <v>57117.905124429999</v>
      </c>
      <c r="M340" s="24">
        <f t="shared" si="38"/>
        <v>1.6502729050523902E-2</v>
      </c>
      <c r="N340" s="24">
        <f t="shared" si="39"/>
        <v>0.1956</v>
      </c>
      <c r="O340" s="24">
        <f t="shared" si="40"/>
        <v>0.21371669595166515</v>
      </c>
      <c r="P340" s="24">
        <f t="shared" si="41"/>
        <v>1.9165757515166701E-3</v>
      </c>
      <c r="Q340" s="375">
        <v>4.0960423715522199E-4</v>
      </c>
    </row>
    <row r="341" spans="1:17" ht="17" customHeight="1" x14ac:dyDescent="0.2">
      <c r="A341" s="16" t="s">
        <v>1622</v>
      </c>
      <c r="B341" s="16" t="s">
        <v>1623</v>
      </c>
      <c r="C341" s="16" t="s">
        <v>1624</v>
      </c>
      <c r="D341" s="116">
        <v>4659404340</v>
      </c>
      <c r="E341" s="116">
        <v>0.85833333333333295</v>
      </c>
      <c r="F341" s="116">
        <v>19.149999999999999</v>
      </c>
      <c r="G341" s="116">
        <v>388.28370000000001</v>
      </c>
      <c r="H341" s="116">
        <v>12</v>
      </c>
      <c r="I341" s="298"/>
      <c r="J341" s="16" t="str">
        <f t="shared" si="35"/>
        <v>Norfolk Southern Corp</v>
      </c>
      <c r="K341" s="14" t="str">
        <f t="shared" si="36"/>
        <v>NSC</v>
      </c>
      <c r="L341" s="374">
        <f t="shared" si="37"/>
        <v>4659.40434</v>
      </c>
      <c r="M341" s="24">
        <f t="shared" si="38"/>
        <v>8.58333333333333E-3</v>
      </c>
      <c r="N341" s="24">
        <f t="shared" si="39"/>
        <v>0.19149999999999998</v>
      </c>
      <c r="O341" s="24">
        <f t="shared" si="40"/>
        <v>0.20090518749999997</v>
      </c>
      <c r="P341" s="24">
        <f t="shared" si="41"/>
        <v>1.5634504373193521E-4</v>
      </c>
      <c r="Q341" s="375">
        <v>3.1410530325660101E-5</v>
      </c>
    </row>
    <row r="342" spans="1:17" ht="17" customHeight="1" x14ac:dyDescent="0.2">
      <c r="A342" s="16" t="s">
        <v>1625</v>
      </c>
      <c r="B342" s="16" t="s">
        <v>1626</v>
      </c>
      <c r="C342" s="16" t="s">
        <v>1627</v>
      </c>
      <c r="D342" s="116">
        <v>92451436000</v>
      </c>
      <c r="E342" s="16" t="s">
        <v>655</v>
      </c>
      <c r="F342" s="116">
        <v>29.832999999999998</v>
      </c>
      <c r="G342" s="116">
        <v>191.8</v>
      </c>
      <c r="H342" s="116">
        <v>482.02</v>
      </c>
      <c r="I342" s="298"/>
      <c r="J342" s="16" t="str">
        <f t="shared" si="35"/>
        <v>NetApp Inc</v>
      </c>
      <c r="K342" s="14" t="str">
        <f t="shared" si="36"/>
        <v>NTAP</v>
      </c>
      <c r="L342" s="374">
        <f t="shared" si="37"/>
        <v>92451.436000000002</v>
      </c>
      <c r="M342" s="48" t="str">
        <f t="shared" si="38"/>
        <v>0.00%</v>
      </c>
      <c r="N342" s="24">
        <f t="shared" si="39"/>
        <v>0.29832999999999998</v>
      </c>
      <c r="O342" s="24">
        <f t="shared" si="40"/>
        <v>0.29832999999999998</v>
      </c>
      <c r="P342" s="24">
        <f t="shared" si="41"/>
        <v>3.1021827576570033E-3</v>
      </c>
      <c r="Q342" s="375">
        <v>9.2547418209181604E-4</v>
      </c>
    </row>
    <row r="343" spans="1:17" ht="17" customHeight="1" x14ac:dyDescent="0.2">
      <c r="A343" s="16" t="s">
        <v>1628</v>
      </c>
      <c r="B343" s="16" t="s">
        <v>1629</v>
      </c>
      <c r="C343" s="16" t="s">
        <v>1630</v>
      </c>
      <c r="D343" s="116">
        <v>8400783349.6800003</v>
      </c>
      <c r="E343" s="116">
        <v>3.4873583260680001</v>
      </c>
      <c r="F343" s="16" t="s">
        <v>655</v>
      </c>
      <c r="G343" s="116">
        <v>244.1378</v>
      </c>
      <c r="H343" s="116">
        <v>34.409999999999997</v>
      </c>
      <c r="I343" s="298"/>
      <c r="J343" s="16" t="str">
        <f t="shared" si="35"/>
        <v>Northern Trust Corp</v>
      </c>
      <c r="K343" s="14" t="str">
        <f t="shared" si="36"/>
        <v>NTRS</v>
      </c>
      <c r="L343" s="374">
        <f t="shared" si="37"/>
        <v>8400.7833496799994</v>
      </c>
      <c r="M343" s="24">
        <f t="shared" si="38"/>
        <v>3.4873583260679998E-2</v>
      </c>
      <c r="N343" s="48" t="str">
        <f t="shared" si="39"/>
        <v>N/A</v>
      </c>
      <c r="O343" s="48" t="str">
        <f t="shared" si="40"/>
        <v>N/A</v>
      </c>
      <c r="P343" s="48" t="str">
        <f t="shared" si="41"/>
        <v>N/A</v>
      </c>
      <c r="Q343" s="48" t="s">
        <v>685</v>
      </c>
    </row>
    <row r="344" spans="1:17" ht="17" customHeight="1" x14ac:dyDescent="0.2">
      <c r="A344" s="16" t="s">
        <v>1631</v>
      </c>
      <c r="B344" s="16" t="s">
        <v>1632</v>
      </c>
      <c r="C344" s="16" t="s">
        <v>1633</v>
      </c>
      <c r="D344" s="116">
        <v>54218368264.910004</v>
      </c>
      <c r="E344" s="116">
        <v>1.7809250458758801</v>
      </c>
      <c r="F344" s="116">
        <v>6.0430000000000001</v>
      </c>
      <c r="G344" s="116">
        <v>255.10919999999999</v>
      </c>
      <c r="H344" s="116">
        <v>212.53</v>
      </c>
      <c r="I344" s="298"/>
      <c r="J344" s="16" t="str">
        <f t="shared" si="35"/>
        <v>Nucor Corp</v>
      </c>
      <c r="K344" s="14" t="str">
        <f t="shared" si="36"/>
        <v>NUE</v>
      </c>
      <c r="L344" s="374">
        <f t="shared" si="37"/>
        <v>54218.368264910001</v>
      </c>
      <c r="M344" s="24">
        <f t="shared" si="38"/>
        <v>1.78092504587588E-2</v>
      </c>
      <c r="N344" s="24">
        <f t="shared" si="39"/>
        <v>6.0430000000000005E-2</v>
      </c>
      <c r="O344" s="24">
        <f t="shared" si="40"/>
        <v>7.8777356961370198E-2</v>
      </c>
      <c r="P344" s="24">
        <f t="shared" si="41"/>
        <v>1.8192825818270843E-3</v>
      </c>
      <c r="Q344" s="375">
        <v>1.43318273362196E-4</v>
      </c>
    </row>
    <row r="345" spans="1:17" ht="17" customHeight="1" x14ac:dyDescent="0.2">
      <c r="A345" s="16" t="s">
        <v>1634</v>
      </c>
      <c r="B345" s="16" t="s">
        <v>1635</v>
      </c>
      <c r="C345" s="16" t="s">
        <v>1636</v>
      </c>
      <c r="D345" s="116">
        <v>10520821120.32</v>
      </c>
      <c r="E345" s="116">
        <v>4.0662587043680096</v>
      </c>
      <c r="F345" s="116">
        <v>7.7480000000000002</v>
      </c>
      <c r="G345" s="116">
        <v>222.0051</v>
      </c>
      <c r="H345" s="116">
        <v>47.39</v>
      </c>
      <c r="I345" s="298"/>
      <c r="J345" s="16" t="str">
        <f t="shared" si="35"/>
        <v>NVIDIA Corp</v>
      </c>
      <c r="K345" s="14" t="str">
        <f t="shared" si="36"/>
        <v>NVDA</v>
      </c>
      <c r="L345" s="374">
        <f t="shared" si="37"/>
        <v>10520.821120319999</v>
      </c>
      <c r="M345" s="24">
        <f t="shared" si="38"/>
        <v>4.0662587043680094E-2</v>
      </c>
      <c r="N345" s="24">
        <f t="shared" si="39"/>
        <v>7.7480000000000007E-2</v>
      </c>
      <c r="O345" s="24">
        <f t="shared" si="40"/>
        <v>0.11971785566575227</v>
      </c>
      <c r="P345" s="24">
        <f t="shared" si="41"/>
        <v>3.5302328755445545E-4</v>
      </c>
      <c r="Q345" s="375">
        <v>4.2263190986093597E-5</v>
      </c>
    </row>
    <row r="346" spans="1:17" ht="17" customHeight="1" x14ac:dyDescent="0.2">
      <c r="A346" s="16" t="s">
        <v>1637</v>
      </c>
      <c r="B346" s="16" t="s">
        <v>1638</v>
      </c>
      <c r="C346" s="16" t="s">
        <v>1639</v>
      </c>
      <c r="D346" s="116">
        <v>17040705470.700001</v>
      </c>
      <c r="E346" s="116">
        <v>3.4192209060935399</v>
      </c>
      <c r="F346" s="116">
        <v>2.11</v>
      </c>
      <c r="G346" s="116">
        <v>208.0926</v>
      </c>
      <c r="H346" s="116">
        <v>81.89</v>
      </c>
      <c r="I346" s="298"/>
      <c r="J346" s="16" t="str">
        <f t="shared" si="35"/>
        <v>NVR Inc</v>
      </c>
      <c r="K346" s="14" t="str">
        <f t="shared" si="36"/>
        <v>NVR</v>
      </c>
      <c r="L346" s="374">
        <f t="shared" si="37"/>
        <v>17040.705470700002</v>
      </c>
      <c r="M346" s="24">
        <f t="shared" si="38"/>
        <v>3.4192209060935397E-2</v>
      </c>
      <c r="N346" s="24">
        <f t="shared" si="39"/>
        <v>2.1099999999999997E-2</v>
      </c>
      <c r="O346" s="24">
        <f t="shared" si="40"/>
        <v>5.5652936866528266E-2</v>
      </c>
      <c r="P346" s="24">
        <f t="shared" si="41"/>
        <v>5.7179623136969897E-4</v>
      </c>
      <c r="Q346" s="375">
        <v>3.1822139564936703E-5</v>
      </c>
    </row>
    <row r="347" spans="1:17" ht="17" customHeight="1" x14ac:dyDescent="0.2">
      <c r="A347" s="16" t="s">
        <v>1640</v>
      </c>
      <c r="B347" s="16" t="s">
        <v>1641</v>
      </c>
      <c r="C347" s="16" t="s">
        <v>1642</v>
      </c>
      <c r="D347" s="116">
        <v>13724150200.42</v>
      </c>
      <c r="E347" s="116">
        <v>3.539375274967</v>
      </c>
      <c r="F347" s="116">
        <v>4.8499999999999996</v>
      </c>
      <c r="G347" s="116">
        <v>301.89510000000001</v>
      </c>
      <c r="H347" s="116">
        <v>45.46</v>
      </c>
      <c r="I347" s="298"/>
      <c r="J347" s="16" t="str">
        <f t="shared" si="35"/>
        <v>Newell Brands Inc</v>
      </c>
      <c r="K347" s="14" t="str">
        <f t="shared" si="36"/>
        <v>NWL</v>
      </c>
      <c r="L347" s="374">
        <f t="shared" si="37"/>
        <v>13724.150200419999</v>
      </c>
      <c r="M347" s="24">
        <f t="shared" si="38"/>
        <v>3.539375274967E-2</v>
      </c>
      <c r="N347" s="24">
        <f t="shared" si="39"/>
        <v>4.8499999999999995E-2</v>
      </c>
      <c r="O347" s="24">
        <f t="shared" si="40"/>
        <v>8.4752051253849492E-2</v>
      </c>
      <c r="P347" s="24">
        <f t="shared" si="41"/>
        <v>4.6051012247379073E-4</v>
      </c>
      <c r="Q347" s="375">
        <v>3.9029177502815203E-5</v>
      </c>
    </row>
    <row r="348" spans="1:17" ht="17" customHeight="1" x14ac:dyDescent="0.2">
      <c r="A348" s="16" t="s">
        <v>1643</v>
      </c>
      <c r="B348" s="16" t="s">
        <v>1644</v>
      </c>
      <c r="C348" s="16" t="s">
        <v>1645</v>
      </c>
      <c r="D348" s="116">
        <v>330082660000</v>
      </c>
      <c r="E348" s="116">
        <v>0.114583722755991</v>
      </c>
      <c r="F348" s="116">
        <v>18.963999999999999</v>
      </c>
      <c r="G348" s="116">
        <v>617</v>
      </c>
      <c r="H348" s="116">
        <v>534.98</v>
      </c>
      <c r="I348" s="298"/>
      <c r="J348" s="16" t="str">
        <f t="shared" si="35"/>
        <v>News Corp</v>
      </c>
      <c r="K348" s="14" t="str">
        <f t="shared" si="36"/>
        <v>NWSA</v>
      </c>
      <c r="L348" s="374">
        <f t="shared" si="37"/>
        <v>330082.65999999997</v>
      </c>
      <c r="M348" s="24">
        <f t="shared" si="38"/>
        <v>1.14583722755991E-3</v>
      </c>
      <c r="N348" s="24">
        <f t="shared" si="39"/>
        <v>0.18963999999999998</v>
      </c>
      <c r="O348" s="24">
        <f t="shared" si="40"/>
        <v>0.19089448551347712</v>
      </c>
      <c r="P348" s="24">
        <f t="shared" si="41"/>
        <v>1.1075833764805545E-2</v>
      </c>
      <c r="Q348" s="375">
        <v>2.11431558816536E-3</v>
      </c>
    </row>
    <row r="349" spans="1:17" ht="17" customHeight="1" x14ac:dyDescent="0.2">
      <c r="A349" s="16" t="s">
        <v>1646</v>
      </c>
      <c r="B349" s="16" t="s">
        <v>1647</v>
      </c>
      <c r="C349" s="16" t="s">
        <v>1648</v>
      </c>
      <c r="D349" s="116">
        <v>15432799490.9</v>
      </c>
      <c r="E349" s="16" t="s">
        <v>655</v>
      </c>
      <c r="F349" s="116">
        <v>7.92</v>
      </c>
      <c r="G349" s="116">
        <v>3.7023799999999998</v>
      </c>
      <c r="H349" s="116">
        <v>4168.34</v>
      </c>
      <c r="I349" s="298"/>
      <c r="J349" s="16" t="str">
        <f t="shared" si="35"/>
        <v>Realty Income Corp</v>
      </c>
      <c r="K349" s="14" t="str">
        <f t="shared" si="36"/>
        <v>O</v>
      </c>
      <c r="L349" s="374">
        <f t="shared" si="37"/>
        <v>15432.799490899999</v>
      </c>
      <c r="M349" s="48" t="str">
        <f t="shared" si="38"/>
        <v>0.00%</v>
      </c>
      <c r="N349" s="24">
        <f t="shared" si="39"/>
        <v>7.9199999999999993E-2</v>
      </c>
      <c r="O349" s="24">
        <f t="shared" si="40"/>
        <v>7.9199999999999993E-2</v>
      </c>
      <c r="P349" s="24">
        <f t="shared" si="41"/>
        <v>5.1784338409895287E-4</v>
      </c>
      <c r="Q349" s="375">
        <v>4.1013196020637197E-5</v>
      </c>
    </row>
    <row r="350" spans="1:17" ht="17" customHeight="1" x14ac:dyDescent="0.2">
      <c r="A350" s="16" t="s">
        <v>1649</v>
      </c>
      <c r="B350" s="16" t="s">
        <v>1650</v>
      </c>
      <c r="C350" s="16" t="s">
        <v>1651</v>
      </c>
      <c r="D350" s="116">
        <v>6780314000</v>
      </c>
      <c r="E350" s="116">
        <v>5.77596996245307</v>
      </c>
      <c r="F350" s="116">
        <v>-4.7300000000000004</v>
      </c>
      <c r="G350" s="116">
        <v>424.3</v>
      </c>
      <c r="H350" s="116">
        <v>15.98</v>
      </c>
      <c r="I350" s="298"/>
      <c r="J350" s="16" t="str">
        <f t="shared" si="35"/>
        <v>Old Dominion Freight Line Inc</v>
      </c>
      <c r="K350" s="14" t="str">
        <f t="shared" si="36"/>
        <v>ODFL</v>
      </c>
      <c r="L350" s="374">
        <f t="shared" si="37"/>
        <v>6780.3140000000003</v>
      </c>
      <c r="M350" s="24">
        <f t="shared" si="38"/>
        <v>5.7759699624530703E-2</v>
      </c>
      <c r="N350" s="24">
        <f t="shared" si="39"/>
        <v>-4.7300000000000002E-2</v>
      </c>
      <c r="O350" s="24">
        <f t="shared" si="40"/>
        <v>9.0936827284105529E-3</v>
      </c>
      <c r="P350" s="24">
        <f t="shared" si="41"/>
        <v>2.2751158978536999E-4</v>
      </c>
      <c r="Q350" s="375">
        <v>2.0689182145444499E-6</v>
      </c>
    </row>
    <row r="351" spans="1:17" ht="17" customHeight="1" x14ac:dyDescent="0.2">
      <c r="A351" s="16" t="s">
        <v>1652</v>
      </c>
      <c r="B351" s="16" t="s">
        <v>1653</v>
      </c>
      <c r="C351" s="16" t="s">
        <v>1654</v>
      </c>
      <c r="D351" s="116">
        <v>12211111605.5</v>
      </c>
      <c r="E351" s="116">
        <v>13.6376864314296</v>
      </c>
      <c r="F351" s="116">
        <v>2.4849999999999999</v>
      </c>
      <c r="G351" s="116">
        <v>444.202</v>
      </c>
      <c r="H351" s="116">
        <v>27.49</v>
      </c>
      <c r="I351" s="298"/>
      <c r="J351" s="16" t="str">
        <f t="shared" si="35"/>
        <v>ONEOK Inc</v>
      </c>
      <c r="K351" s="14" t="str">
        <f t="shared" si="36"/>
        <v>OKE</v>
      </c>
      <c r="L351" s="374">
        <f t="shared" si="37"/>
        <v>12211.1116055</v>
      </c>
      <c r="M351" s="24">
        <f t="shared" si="38"/>
        <v>0.13637686431429599</v>
      </c>
      <c r="N351" s="24">
        <f t="shared" si="39"/>
        <v>2.4849999999999997E-2</v>
      </c>
      <c r="O351" s="24">
        <f t="shared" si="40"/>
        <v>0.16292134685340109</v>
      </c>
      <c r="P351" s="24">
        <f t="shared" si="41"/>
        <v>4.0974052446743418E-4</v>
      </c>
      <c r="Q351" s="375">
        <v>6.6755478106653396E-5</v>
      </c>
    </row>
    <row r="352" spans="1:17" ht="17" customHeight="1" x14ac:dyDescent="0.2">
      <c r="A352" s="16" t="s">
        <v>1655</v>
      </c>
      <c r="B352" s="16" t="s">
        <v>1656</v>
      </c>
      <c r="C352" s="16" t="s">
        <v>1657</v>
      </c>
      <c r="D352" s="116">
        <v>8890012581.7600002</v>
      </c>
      <c r="E352" s="116">
        <v>1.3227513227513199</v>
      </c>
      <c r="F352" s="116">
        <v>11.285</v>
      </c>
      <c r="G352" s="116">
        <v>388.99369999999999</v>
      </c>
      <c r="H352" s="116">
        <v>15.12</v>
      </c>
      <c r="I352" s="298"/>
      <c r="J352" s="16" t="str">
        <f t="shared" si="35"/>
        <v>Omnicom Group Inc</v>
      </c>
      <c r="K352" s="14" t="str">
        <f t="shared" si="36"/>
        <v>OMC</v>
      </c>
      <c r="L352" s="374">
        <f t="shared" si="37"/>
        <v>8890.0125817600001</v>
      </c>
      <c r="M352" s="24">
        <f t="shared" si="38"/>
        <v>1.3227513227513199E-2</v>
      </c>
      <c r="N352" s="24">
        <f t="shared" si="39"/>
        <v>0.11285000000000001</v>
      </c>
      <c r="O352" s="24">
        <f t="shared" si="40"/>
        <v>0.12682387566137562</v>
      </c>
      <c r="P352" s="24">
        <f t="shared" si="41"/>
        <v>2.9830195116157735E-4</v>
      </c>
      <c r="Q352" s="375">
        <v>3.7831809563661799E-5</v>
      </c>
    </row>
    <row r="353" spans="1:17" ht="17" customHeight="1" x14ac:dyDescent="0.2">
      <c r="A353" s="16" t="s">
        <v>1658</v>
      </c>
      <c r="B353" s="16" t="s">
        <v>1659</v>
      </c>
      <c r="C353" s="16" t="s">
        <v>1660</v>
      </c>
      <c r="D353" s="116">
        <v>21402789825.990002</v>
      </c>
      <c r="E353" s="116">
        <v>4.4913751410607796</v>
      </c>
      <c r="F353" s="116">
        <v>4.5570000000000004</v>
      </c>
      <c r="G353" s="116">
        <v>345.03930000000003</v>
      </c>
      <c r="H353" s="116">
        <v>62.03</v>
      </c>
      <c r="I353" s="298"/>
      <c r="J353" s="16" t="str">
        <f t="shared" si="35"/>
        <v>Oracle Corp</v>
      </c>
      <c r="K353" s="14" t="str">
        <f t="shared" si="36"/>
        <v>ORCL</v>
      </c>
      <c r="L353" s="374">
        <f t="shared" si="37"/>
        <v>21402.789825990003</v>
      </c>
      <c r="M353" s="24">
        <f t="shared" si="38"/>
        <v>4.49137514106078E-2</v>
      </c>
      <c r="N353" s="24">
        <f t="shared" si="39"/>
        <v>4.5570000000000006E-2</v>
      </c>
      <c r="O353" s="24">
        <f t="shared" si="40"/>
        <v>9.1507111236498517E-2</v>
      </c>
      <c r="P353" s="24">
        <f t="shared" si="41"/>
        <v>7.1816478398391693E-4</v>
      </c>
      <c r="Q353" s="375">
        <v>6.5717184774152299E-5</v>
      </c>
    </row>
    <row r="354" spans="1:17" ht="17" customHeight="1" x14ac:dyDescent="0.2">
      <c r="A354" s="16" t="s">
        <v>1661</v>
      </c>
      <c r="B354" s="16" t="s">
        <v>1662</v>
      </c>
      <c r="C354" s="16" t="s">
        <v>1663</v>
      </c>
      <c r="D354" s="116">
        <v>23722071954.459999</v>
      </c>
      <c r="E354" s="116">
        <v>0.29181917103571098</v>
      </c>
      <c r="F354" s="116">
        <v>9.24</v>
      </c>
      <c r="G354" s="116">
        <v>117.3314</v>
      </c>
      <c r="H354" s="116">
        <v>202.18</v>
      </c>
      <c r="I354" s="298"/>
      <c r="J354" s="16" t="str">
        <f t="shared" si="35"/>
        <v>O'Reilly Automotive Inc</v>
      </c>
      <c r="K354" s="14" t="str">
        <f t="shared" si="36"/>
        <v>ORLY</v>
      </c>
      <c r="L354" s="374">
        <f t="shared" si="37"/>
        <v>23722.07195446</v>
      </c>
      <c r="M354" s="24">
        <f t="shared" si="38"/>
        <v>2.9181917103571096E-3</v>
      </c>
      <c r="N354" s="24">
        <f t="shared" si="39"/>
        <v>9.2399999999999996E-2</v>
      </c>
      <c r="O354" s="24">
        <f t="shared" si="40"/>
        <v>9.5453012167375603E-2</v>
      </c>
      <c r="P354" s="24">
        <f t="shared" si="41"/>
        <v>7.9598766419403783E-4</v>
      </c>
      <c r="Q354" s="375">
        <v>7.5979420195394496E-5</v>
      </c>
    </row>
    <row r="355" spans="1:17" ht="17" customHeight="1" x14ac:dyDescent="0.2">
      <c r="A355" s="16" t="s">
        <v>1664</v>
      </c>
      <c r="B355" s="16" t="s">
        <v>1665</v>
      </c>
      <c r="C355" s="16" t="s">
        <v>1666</v>
      </c>
      <c r="D355" s="116">
        <v>12206669586</v>
      </c>
      <c r="E355" s="116">
        <v>13.6426491994178</v>
      </c>
      <c r="F355" s="116">
        <v>2.4849999999999999</v>
      </c>
      <c r="G355" s="116">
        <v>444.202</v>
      </c>
      <c r="H355" s="116">
        <v>27.48</v>
      </c>
      <c r="I355" s="298"/>
      <c r="J355" s="16" t="str">
        <f t="shared" si="35"/>
        <v>Otis Worldwide Corp</v>
      </c>
      <c r="K355" s="14" t="str">
        <f t="shared" si="36"/>
        <v>OTIS</v>
      </c>
      <c r="L355" s="374">
        <f t="shared" si="37"/>
        <v>12206.669586</v>
      </c>
      <c r="M355" s="24">
        <f t="shared" si="38"/>
        <v>0.136426491994178</v>
      </c>
      <c r="N355" s="24">
        <f t="shared" si="39"/>
        <v>2.4849999999999997E-2</v>
      </c>
      <c r="O355" s="24">
        <f t="shared" si="40"/>
        <v>0.16297159115720566</v>
      </c>
      <c r="P355" s="24">
        <f t="shared" si="41"/>
        <v>4.0959147371280797E-4</v>
      </c>
      <c r="Q355" s="375">
        <v>6.6751774195401403E-5</v>
      </c>
    </row>
    <row r="356" spans="1:17" ht="17" customHeight="1" x14ac:dyDescent="0.2">
      <c r="A356" s="16" t="s">
        <v>1667</v>
      </c>
      <c r="B356" s="16" t="s">
        <v>1668</v>
      </c>
      <c r="C356" s="16" t="s">
        <v>1669</v>
      </c>
      <c r="D356" s="116">
        <v>11622249281.16</v>
      </c>
      <c r="E356" s="116">
        <v>4.8382325753373996</v>
      </c>
      <c r="F356" s="116">
        <v>2.2999999999999998</v>
      </c>
      <c r="G356" s="116">
        <v>214.86869999999999</v>
      </c>
      <c r="H356" s="116">
        <v>54.09</v>
      </c>
      <c r="I356" s="298"/>
      <c r="J356" s="16" t="str">
        <f t="shared" si="35"/>
        <v>Occidental Petroleum Corp</v>
      </c>
      <c r="K356" s="14" t="str">
        <f t="shared" si="36"/>
        <v>OXY</v>
      </c>
      <c r="L356" s="374">
        <f t="shared" si="37"/>
        <v>11622.24928116</v>
      </c>
      <c r="M356" s="24">
        <f t="shared" si="38"/>
        <v>4.8382325753373999E-2</v>
      </c>
      <c r="N356" s="24">
        <f t="shared" si="39"/>
        <v>2.3E-2</v>
      </c>
      <c r="O356" s="24">
        <f t="shared" si="40"/>
        <v>7.1938722499537811E-2</v>
      </c>
      <c r="P356" s="24">
        <f t="shared" si="41"/>
        <v>3.8998140953923154E-4</v>
      </c>
      <c r="Q356" s="375">
        <v>2.8054764400821401E-5</v>
      </c>
    </row>
    <row r="357" spans="1:17" ht="17" customHeight="1" x14ac:dyDescent="0.2">
      <c r="A357" s="16" t="s">
        <v>1670</v>
      </c>
      <c r="B357" s="16" t="s">
        <v>1671</v>
      </c>
      <c r="C357" s="16" t="s">
        <v>1672</v>
      </c>
      <c r="D357" s="116">
        <v>175589984040</v>
      </c>
      <c r="E357" s="116">
        <v>1.69695910520797</v>
      </c>
      <c r="F357" s="116">
        <v>9.2330000000000005</v>
      </c>
      <c r="G357" s="116">
        <v>3068.6819999999998</v>
      </c>
      <c r="H357" s="116">
        <v>57.22</v>
      </c>
      <c r="I357" s="298"/>
      <c r="J357" s="16" t="str">
        <f t="shared" si="35"/>
        <v>Paycom Software Inc</v>
      </c>
      <c r="K357" s="14" t="str">
        <f t="shared" si="36"/>
        <v>PAYC</v>
      </c>
      <c r="L357" s="374">
        <f t="shared" si="37"/>
        <v>175589.98404000001</v>
      </c>
      <c r="M357" s="24">
        <f t="shared" si="38"/>
        <v>1.6969591052079701E-2</v>
      </c>
      <c r="N357" s="24">
        <f t="shared" si="39"/>
        <v>9.2330000000000009E-2</v>
      </c>
      <c r="O357" s="24">
        <f t="shared" si="40"/>
        <v>0.11008299222299897</v>
      </c>
      <c r="P357" s="24">
        <f t="shared" si="41"/>
        <v>5.8918740959973456E-3</v>
      </c>
      <c r="Q357" s="375">
        <v>6.4859513028856603E-4</v>
      </c>
    </row>
    <row r="358" spans="1:17" ht="17" customHeight="1" x14ac:dyDescent="0.2">
      <c r="A358" s="16" t="s">
        <v>1673</v>
      </c>
      <c r="B358" s="16" t="s">
        <v>1674</v>
      </c>
      <c r="C358" s="16" t="s">
        <v>1675</v>
      </c>
      <c r="D358" s="116">
        <v>34486782114.510002</v>
      </c>
      <c r="E358" s="116">
        <v>0</v>
      </c>
      <c r="F358" s="116">
        <v>10.577</v>
      </c>
      <c r="G358" s="116">
        <v>74.064779999999999</v>
      </c>
      <c r="H358" s="116">
        <v>465.63</v>
      </c>
      <c r="I358" s="298"/>
      <c r="J358" s="16" t="str">
        <f t="shared" si="35"/>
        <v>Paychex Inc</v>
      </c>
      <c r="K358" s="14" t="str">
        <f t="shared" si="36"/>
        <v>PAYX</v>
      </c>
      <c r="L358" s="374">
        <f t="shared" si="37"/>
        <v>34486.782114510002</v>
      </c>
      <c r="M358" s="24">
        <f t="shared" si="38"/>
        <v>0</v>
      </c>
      <c r="N358" s="24">
        <f t="shared" si="39"/>
        <v>0.10577</v>
      </c>
      <c r="O358" s="24">
        <f t="shared" si="40"/>
        <v>0.10577</v>
      </c>
      <c r="P358" s="24">
        <f t="shared" si="41"/>
        <v>1.1571945820582695E-3</v>
      </c>
      <c r="Q358" s="375">
        <v>1.2239647094430299E-4</v>
      </c>
    </row>
    <row r="359" spans="1:17" ht="17" customHeight="1" x14ac:dyDescent="0.2">
      <c r="A359" s="16" t="s">
        <v>1676</v>
      </c>
      <c r="B359" s="16" t="s">
        <v>1677</v>
      </c>
      <c r="C359" s="16" t="s">
        <v>1678</v>
      </c>
      <c r="D359" s="116">
        <v>27240697719.5</v>
      </c>
      <c r="E359" s="116">
        <v>1.22893481717011</v>
      </c>
      <c r="F359" s="116">
        <v>4.8</v>
      </c>
      <c r="G359" s="116">
        <v>433.0795</v>
      </c>
      <c r="H359" s="116">
        <v>62.9</v>
      </c>
      <c r="I359" s="298"/>
      <c r="J359" s="16" t="str">
        <f t="shared" si="35"/>
        <v>People's United Financial Inc</v>
      </c>
      <c r="K359" s="14" t="str">
        <f t="shared" si="36"/>
        <v>PBCT</v>
      </c>
      <c r="L359" s="374">
        <f t="shared" si="37"/>
        <v>27240.6977195</v>
      </c>
      <c r="M359" s="24">
        <f t="shared" si="38"/>
        <v>1.22893481717011E-2</v>
      </c>
      <c r="N359" s="24">
        <f t="shared" si="39"/>
        <v>4.8000000000000001E-2</v>
      </c>
      <c r="O359" s="24">
        <f t="shared" si="40"/>
        <v>6.058429252782193E-2</v>
      </c>
      <c r="P359" s="24">
        <f t="shared" si="41"/>
        <v>9.1405419351170869E-4</v>
      </c>
      <c r="Q359" s="375">
        <v>5.5377326645995803E-5</v>
      </c>
    </row>
    <row r="360" spans="1:17" ht="17" customHeight="1" x14ac:dyDescent="0.2">
      <c r="A360" s="16" t="s">
        <v>1679</v>
      </c>
      <c r="B360" s="16" t="s">
        <v>1680</v>
      </c>
      <c r="C360" s="16" t="s">
        <v>1681</v>
      </c>
      <c r="D360" s="116">
        <v>11850011029.219999</v>
      </c>
      <c r="E360" s="116">
        <v>9.1287284144426994</v>
      </c>
      <c r="F360" s="116">
        <v>7.5</v>
      </c>
      <c r="G360" s="116">
        <v>930.1422</v>
      </c>
      <c r="H360" s="116">
        <v>12.74</v>
      </c>
      <c r="I360" s="298"/>
      <c r="J360" s="16" t="str">
        <f t="shared" si="35"/>
        <v>PACCAR Inc</v>
      </c>
      <c r="K360" s="14" t="str">
        <f t="shared" si="36"/>
        <v>PCAR</v>
      </c>
      <c r="L360" s="374">
        <f t="shared" si="37"/>
        <v>11850.011029219999</v>
      </c>
      <c r="M360" s="24">
        <f t="shared" si="38"/>
        <v>9.1287284144426994E-2</v>
      </c>
      <c r="N360" s="24">
        <f t="shared" si="39"/>
        <v>7.4999999999999997E-2</v>
      </c>
      <c r="O360" s="24">
        <f t="shared" si="40"/>
        <v>0.16971055729984302</v>
      </c>
      <c r="P360" s="24">
        <f t="shared" si="41"/>
        <v>3.976238929689702E-4</v>
      </c>
      <c r="Q360" s="375">
        <v>6.7480972471497194E-5</v>
      </c>
    </row>
    <row r="361" spans="1:17" ht="17" customHeight="1" x14ac:dyDescent="0.2">
      <c r="A361" s="16" t="s">
        <v>1682</v>
      </c>
      <c r="B361" s="16" t="s">
        <v>1683</v>
      </c>
      <c r="C361" s="16" t="s">
        <v>1684</v>
      </c>
      <c r="D361" s="116">
        <v>17528265827.52</v>
      </c>
      <c r="E361" s="116">
        <v>0</v>
      </c>
      <c r="F361" s="116">
        <v>21.2</v>
      </c>
      <c r="G361" s="116">
        <v>58.532910000000001</v>
      </c>
      <c r="H361" s="116">
        <v>299.45999999999998</v>
      </c>
      <c r="I361" s="298"/>
      <c r="J361" s="16" t="str">
        <f t="shared" si="35"/>
        <v>Healthpeak Properties Inc</v>
      </c>
      <c r="K361" s="14" t="str">
        <f t="shared" si="36"/>
        <v>PEAK</v>
      </c>
      <c r="L361" s="374">
        <f t="shared" si="37"/>
        <v>17528.265827520001</v>
      </c>
      <c r="M361" s="24">
        <f t="shared" si="38"/>
        <v>0</v>
      </c>
      <c r="N361" s="24">
        <f t="shared" si="39"/>
        <v>0.21199999999999999</v>
      </c>
      <c r="O361" s="24">
        <f t="shared" si="40"/>
        <v>0.21199999999999999</v>
      </c>
      <c r="P361" s="24">
        <f t="shared" si="41"/>
        <v>5.8815618636535842E-4</v>
      </c>
      <c r="Q361" s="375">
        <v>1.24689111509456E-4</v>
      </c>
    </row>
    <row r="362" spans="1:17" ht="17" customHeight="1" x14ac:dyDescent="0.2">
      <c r="A362" s="16" t="s">
        <v>1685</v>
      </c>
      <c r="B362" s="16" t="s">
        <v>1686</v>
      </c>
      <c r="C362" s="16" t="s">
        <v>511</v>
      </c>
      <c r="D362" s="116">
        <v>27435117582.540001</v>
      </c>
      <c r="E362" s="116">
        <v>3.28364064338956</v>
      </c>
      <c r="F362" s="116">
        <v>6.55</v>
      </c>
      <c r="G362" s="116">
        <v>358.7697</v>
      </c>
      <c r="H362" s="116">
        <v>76.47</v>
      </c>
      <c r="I362" s="298"/>
      <c r="J362" s="16" t="str">
        <f t="shared" si="35"/>
        <v>Public Service Enterprise Group Inc</v>
      </c>
      <c r="K362" s="14" t="str">
        <f t="shared" si="36"/>
        <v>PEG</v>
      </c>
      <c r="L362" s="374">
        <f t="shared" si="37"/>
        <v>27435.117582540002</v>
      </c>
      <c r="M362" s="24">
        <f t="shared" si="38"/>
        <v>3.2836406433895599E-2</v>
      </c>
      <c r="N362" s="24">
        <f t="shared" si="39"/>
        <v>6.5500000000000003E-2</v>
      </c>
      <c r="O362" s="24">
        <f t="shared" si="40"/>
        <v>9.9411798744605678E-2</v>
      </c>
      <c r="P362" s="24">
        <f t="shared" si="41"/>
        <v>9.2057789906960534E-4</v>
      </c>
      <c r="Q362" s="375">
        <v>9.1516304831039706E-5</v>
      </c>
    </row>
    <row r="363" spans="1:17" ht="17" customHeight="1" x14ac:dyDescent="0.2">
      <c r="A363" s="16" t="s">
        <v>1687</v>
      </c>
      <c r="B363" s="16" t="s">
        <v>1688</v>
      </c>
      <c r="C363" s="16" t="s">
        <v>1689</v>
      </c>
      <c r="D363" s="116">
        <v>4494141358.2799997</v>
      </c>
      <c r="E363" s="116">
        <v>6.7958412098298702</v>
      </c>
      <c r="F363" s="116">
        <v>2</v>
      </c>
      <c r="G363" s="116">
        <v>424.77710000000002</v>
      </c>
      <c r="H363" s="116">
        <v>10.58</v>
      </c>
      <c r="I363" s="298"/>
      <c r="J363" s="16" t="str">
        <f t="shared" si="35"/>
        <v>PepsiCo Inc</v>
      </c>
      <c r="K363" s="14" t="str">
        <f t="shared" si="36"/>
        <v>PEP</v>
      </c>
      <c r="L363" s="374">
        <f t="shared" si="37"/>
        <v>4494.1413582799996</v>
      </c>
      <c r="M363" s="24">
        <f t="shared" si="38"/>
        <v>6.7958412098298698E-2</v>
      </c>
      <c r="N363" s="24">
        <f t="shared" si="39"/>
        <v>0.02</v>
      </c>
      <c r="O363" s="24">
        <f t="shared" si="40"/>
        <v>8.8637996219281687E-2</v>
      </c>
      <c r="P363" s="24">
        <f t="shared" si="41"/>
        <v>1.5079968938643028E-4</v>
      </c>
      <c r="Q363" s="375">
        <v>1.33665822977033E-5</v>
      </c>
    </row>
    <row r="364" spans="1:17" ht="17" customHeight="1" x14ac:dyDescent="0.2">
      <c r="A364" s="16" t="s">
        <v>1690</v>
      </c>
      <c r="B364" s="16" t="s">
        <v>1691</v>
      </c>
      <c r="C364" s="16" t="s">
        <v>1692</v>
      </c>
      <c r="D364" s="116">
        <v>29713423636.16</v>
      </c>
      <c r="E364" s="116">
        <v>1.6053122087604801</v>
      </c>
      <c r="F364" s="116">
        <v>4.4669999999999996</v>
      </c>
      <c r="G364" s="116">
        <v>346.14890000000003</v>
      </c>
      <c r="H364" s="116">
        <v>85.84</v>
      </c>
      <c r="I364" s="298"/>
      <c r="J364" s="16" t="str">
        <f t="shared" si="35"/>
        <v>Pfizer Inc</v>
      </c>
      <c r="K364" s="14" t="str">
        <f t="shared" si="36"/>
        <v>PFE</v>
      </c>
      <c r="L364" s="374">
        <f t="shared" si="37"/>
        <v>29713.423636160001</v>
      </c>
      <c r="M364" s="24">
        <f t="shared" si="38"/>
        <v>1.6053122087604801E-2</v>
      </c>
      <c r="N364" s="24">
        <f t="shared" si="39"/>
        <v>4.4669999999999994E-2</v>
      </c>
      <c r="O364" s="24">
        <f t="shared" si="40"/>
        <v>6.1081668569431452E-2</v>
      </c>
      <c r="P364" s="24">
        <f t="shared" si="41"/>
        <v>9.9702583824715953E-4</v>
      </c>
      <c r="Q364" s="375">
        <v>6.0900001806972699E-5</v>
      </c>
    </row>
    <row r="365" spans="1:17" ht="17" customHeight="1" x14ac:dyDescent="0.2">
      <c r="A365" s="16" t="s">
        <v>1693</v>
      </c>
      <c r="B365" s="16" t="s">
        <v>1694</v>
      </c>
      <c r="C365" s="16" t="s">
        <v>1695</v>
      </c>
      <c r="D365" s="116">
        <v>14879146529.959999</v>
      </c>
      <c r="E365" s="116">
        <v>5.3183791606367601</v>
      </c>
      <c r="F365" s="116">
        <v>2.9049999999999998</v>
      </c>
      <c r="G365" s="116">
        <v>538.3193</v>
      </c>
      <c r="H365" s="116">
        <v>27.64</v>
      </c>
      <c r="I365" s="298"/>
      <c r="J365" s="16" t="str">
        <f t="shared" si="35"/>
        <v>Principal Financial Group Inc</v>
      </c>
      <c r="K365" s="14" t="str">
        <f t="shared" si="36"/>
        <v>PFG</v>
      </c>
      <c r="L365" s="374">
        <f t="shared" si="37"/>
        <v>14879.146529959999</v>
      </c>
      <c r="M365" s="24">
        <f t="shared" si="38"/>
        <v>5.3183791606367603E-2</v>
      </c>
      <c r="N365" s="24">
        <f t="shared" si="39"/>
        <v>2.9049999999999999E-2</v>
      </c>
      <c r="O365" s="24">
        <f t="shared" si="40"/>
        <v>8.3006286179450078E-2</v>
      </c>
      <c r="P365" s="24">
        <f t="shared" si="41"/>
        <v>4.9926570977106228E-4</v>
      </c>
      <c r="Q365" s="375">
        <v>4.1442192384843103E-5</v>
      </c>
    </row>
    <row r="366" spans="1:17" ht="17" customHeight="1" x14ac:dyDescent="0.2">
      <c r="A366" s="16" t="s">
        <v>1696</v>
      </c>
      <c r="B366" s="16" t="s">
        <v>1697</v>
      </c>
      <c r="C366" s="16" t="s">
        <v>1698</v>
      </c>
      <c r="D366" s="116">
        <v>26420671708.16</v>
      </c>
      <c r="E366" s="116">
        <v>3.7538284839203699</v>
      </c>
      <c r="F366" s="116">
        <v>3.415</v>
      </c>
      <c r="G366" s="116">
        <v>505.75560000000002</v>
      </c>
      <c r="H366" s="116">
        <v>52.24</v>
      </c>
      <c r="I366" s="298"/>
      <c r="J366" s="16" t="str">
        <f t="shared" si="35"/>
        <v>Procter &amp; Gamble Co/The</v>
      </c>
      <c r="K366" s="14" t="str">
        <f t="shared" si="36"/>
        <v>PG</v>
      </c>
      <c r="L366" s="374">
        <f t="shared" si="37"/>
        <v>26420.67170816</v>
      </c>
      <c r="M366" s="24">
        <f t="shared" si="38"/>
        <v>3.7538284839203698E-2</v>
      </c>
      <c r="N366" s="24">
        <f t="shared" si="39"/>
        <v>3.415E-2</v>
      </c>
      <c r="O366" s="24">
        <f t="shared" si="40"/>
        <v>7.2329251052833096E-2</v>
      </c>
      <c r="P366" s="24">
        <f t="shared" si="41"/>
        <v>8.8653844401908645E-4</v>
      </c>
      <c r="Q366" s="375">
        <v>6.4122661685444603E-5</v>
      </c>
    </row>
    <row r="367" spans="1:17" ht="17" customHeight="1" x14ac:dyDescent="0.2">
      <c r="A367" s="16" t="s">
        <v>1699</v>
      </c>
      <c r="B367" s="16" t="s">
        <v>1700</v>
      </c>
      <c r="C367" s="16" t="s">
        <v>1701</v>
      </c>
      <c r="D367" s="116">
        <v>193931675850.51999</v>
      </c>
      <c r="E367" s="116">
        <v>2.8687705269170398</v>
      </c>
      <c r="F367" s="116">
        <v>4.8049999999999997</v>
      </c>
      <c r="G367" s="116">
        <v>1384.633</v>
      </c>
      <c r="H367" s="116">
        <v>140.06</v>
      </c>
      <c r="I367" s="298"/>
      <c r="J367" s="16" t="str">
        <f t="shared" si="35"/>
        <v>Progressive Corp/The</v>
      </c>
      <c r="K367" s="14" t="str">
        <f t="shared" si="36"/>
        <v>PGR</v>
      </c>
      <c r="L367" s="374">
        <f t="shared" si="37"/>
        <v>193931.67585052</v>
      </c>
      <c r="M367" s="24">
        <f t="shared" si="38"/>
        <v>2.8687705269170399E-2</v>
      </c>
      <c r="N367" s="24">
        <f t="shared" si="39"/>
        <v>4.8049999999999995E-2</v>
      </c>
      <c r="O367" s="24">
        <f t="shared" si="40"/>
        <v>7.7426927388262207E-2</v>
      </c>
      <c r="P367" s="24">
        <f t="shared" si="41"/>
        <v>6.5073245697017642E-3</v>
      </c>
      <c r="Q367" s="375">
        <v>5.0384214695015398E-4</v>
      </c>
    </row>
    <row r="368" spans="1:17" ht="17" customHeight="1" x14ac:dyDescent="0.2">
      <c r="A368" s="16" t="s">
        <v>1702</v>
      </c>
      <c r="B368" s="16" t="s">
        <v>1703</v>
      </c>
      <c r="C368" s="16" t="s">
        <v>1704</v>
      </c>
      <c r="D368" s="116">
        <v>209994487906.53</v>
      </c>
      <c r="E368" s="116">
        <v>4.0063508864779003</v>
      </c>
      <c r="F368" s="116">
        <v>4.9000000000000004</v>
      </c>
      <c r="G368" s="116">
        <v>5556.88</v>
      </c>
      <c r="H368" s="116">
        <v>37.79</v>
      </c>
      <c r="I368" s="298"/>
      <c r="J368" s="16" t="str">
        <f t="shared" si="35"/>
        <v>Parker-Hannifin Corp</v>
      </c>
      <c r="K368" s="14" t="str">
        <f t="shared" si="36"/>
        <v>PH</v>
      </c>
      <c r="L368" s="374">
        <f t="shared" si="37"/>
        <v>209994.48790653</v>
      </c>
      <c r="M368" s="24">
        <f t="shared" si="38"/>
        <v>4.0063508864779003E-2</v>
      </c>
      <c r="N368" s="24">
        <f t="shared" si="39"/>
        <v>4.9000000000000002E-2</v>
      </c>
      <c r="O368" s="24">
        <f t="shared" si="40"/>
        <v>9.0045064831966087E-2</v>
      </c>
      <c r="P368" s="24">
        <f t="shared" si="41"/>
        <v>7.0463078538515016E-3</v>
      </c>
      <c r="Q368" s="375">
        <v>6.3448524752605104E-4</v>
      </c>
    </row>
    <row r="369" spans="1:17" ht="17" customHeight="1" x14ac:dyDescent="0.2">
      <c r="A369" s="16" t="s">
        <v>1705</v>
      </c>
      <c r="B369" s="16" t="s">
        <v>1706</v>
      </c>
      <c r="C369" s="16" t="s">
        <v>1707</v>
      </c>
      <c r="D369" s="116">
        <v>11559982372.780001</v>
      </c>
      <c r="E369" s="116">
        <v>5.3407741629066701</v>
      </c>
      <c r="F369" s="116">
        <v>6.55</v>
      </c>
      <c r="G369" s="116">
        <v>274.51870000000002</v>
      </c>
      <c r="H369" s="116">
        <v>42.11</v>
      </c>
      <c r="I369" s="298"/>
      <c r="J369" s="16" t="str">
        <f t="shared" si="35"/>
        <v>PulteGroup Inc</v>
      </c>
      <c r="K369" s="14" t="str">
        <f t="shared" si="36"/>
        <v>PHM</v>
      </c>
      <c r="L369" s="374">
        <f t="shared" si="37"/>
        <v>11559.982372780001</v>
      </c>
      <c r="M369" s="24">
        <f t="shared" si="38"/>
        <v>5.3407741629066703E-2</v>
      </c>
      <c r="N369" s="24">
        <f t="shared" si="39"/>
        <v>6.5500000000000003E-2</v>
      </c>
      <c r="O369" s="24">
        <f t="shared" si="40"/>
        <v>0.12065684516741865</v>
      </c>
      <c r="P369" s="24">
        <f t="shared" si="41"/>
        <v>3.8789206038570363E-4</v>
      </c>
      <c r="Q369" s="375">
        <v>4.6801832271629003E-5</v>
      </c>
    </row>
    <row r="370" spans="1:17" ht="17" customHeight="1" x14ac:dyDescent="0.2">
      <c r="A370" s="16" t="s">
        <v>1708</v>
      </c>
      <c r="B370" s="16" t="s">
        <v>1709</v>
      </c>
      <c r="C370" s="16" t="s">
        <v>1710</v>
      </c>
      <c r="D370" s="116">
        <v>344389330198.62</v>
      </c>
      <c r="E370" s="116">
        <v>2.2887298489120198</v>
      </c>
      <c r="F370" s="116">
        <v>6.665</v>
      </c>
      <c r="G370" s="116">
        <v>2489.6210000000001</v>
      </c>
      <c r="H370" s="116">
        <v>138.33000000000001</v>
      </c>
      <c r="I370" s="298"/>
      <c r="J370" s="16" t="str">
        <f t="shared" si="35"/>
        <v>Packaging Corp of America</v>
      </c>
      <c r="K370" s="14" t="str">
        <f t="shared" si="36"/>
        <v>PKG</v>
      </c>
      <c r="L370" s="374">
        <f t="shared" si="37"/>
        <v>344389.33019861998</v>
      </c>
      <c r="M370" s="24">
        <f t="shared" si="38"/>
        <v>2.28872984891202E-2</v>
      </c>
      <c r="N370" s="24">
        <f t="shared" si="39"/>
        <v>6.6650000000000001E-2</v>
      </c>
      <c r="O370" s="24">
        <f t="shared" si="40"/>
        <v>9.0300017711270136E-2</v>
      </c>
      <c r="P370" s="24">
        <f t="shared" si="41"/>
        <v>1.1555890187181119E-2</v>
      </c>
      <c r="Q370" s="375">
        <v>1.0434970885719499E-3</v>
      </c>
    </row>
    <row r="371" spans="1:17" ht="17" customHeight="1" x14ac:dyDescent="0.2">
      <c r="A371" s="16" t="s">
        <v>1711</v>
      </c>
      <c r="B371" s="16" t="s">
        <v>1712</v>
      </c>
      <c r="C371" s="16" t="s">
        <v>1713</v>
      </c>
      <c r="D371" s="116">
        <v>55655424000</v>
      </c>
      <c r="E371" s="116">
        <v>2.79250841750842</v>
      </c>
      <c r="F371" s="116">
        <v>6.18</v>
      </c>
      <c r="G371" s="116">
        <v>585.6</v>
      </c>
      <c r="H371" s="116">
        <v>95.04</v>
      </c>
      <c r="I371" s="298"/>
      <c r="J371" s="16" t="str">
        <f t="shared" si="35"/>
        <v>PerkinElmer Inc</v>
      </c>
      <c r="K371" s="14" t="str">
        <f t="shared" si="36"/>
        <v>PKI</v>
      </c>
      <c r="L371" s="374">
        <f t="shared" si="37"/>
        <v>55655.423999999999</v>
      </c>
      <c r="M371" s="24">
        <f t="shared" si="38"/>
        <v>2.79250841750842E-2</v>
      </c>
      <c r="N371" s="24">
        <f t="shared" si="39"/>
        <v>6.1799999999999994E-2</v>
      </c>
      <c r="O371" s="24">
        <f t="shared" si="40"/>
        <v>9.0587969276094291E-2</v>
      </c>
      <c r="P371" s="24">
        <f t="shared" si="41"/>
        <v>1.8675025956642769E-3</v>
      </c>
      <c r="Q371" s="375">
        <v>1.6917326775906199E-4</v>
      </c>
    </row>
    <row r="372" spans="1:17" ht="17" customHeight="1" x14ac:dyDescent="0.2">
      <c r="A372" s="16" t="s">
        <v>1714</v>
      </c>
      <c r="B372" s="16" t="s">
        <v>1715</v>
      </c>
      <c r="C372" s="16" t="s">
        <v>1716</v>
      </c>
      <c r="D372" s="116">
        <v>26484978512.16</v>
      </c>
      <c r="E372" s="116">
        <v>1.7863210523760999</v>
      </c>
      <c r="F372" s="116">
        <v>9.5869999999999997</v>
      </c>
      <c r="G372" s="116">
        <v>128.5616</v>
      </c>
      <c r="H372" s="116">
        <v>206.01</v>
      </c>
      <c r="I372" s="298"/>
      <c r="J372" s="16" t="str">
        <f t="shared" si="35"/>
        <v>Prologis Inc</v>
      </c>
      <c r="K372" s="14" t="str">
        <f t="shared" si="36"/>
        <v>PLD</v>
      </c>
      <c r="L372" s="374">
        <f t="shared" si="37"/>
        <v>26484.97851216</v>
      </c>
      <c r="M372" s="24">
        <f t="shared" si="38"/>
        <v>1.7863210523761001E-2</v>
      </c>
      <c r="N372" s="24">
        <f t="shared" si="39"/>
        <v>9.5869999999999997E-2</v>
      </c>
      <c r="O372" s="24">
        <f t="shared" si="40"/>
        <v>0.11458948352021749</v>
      </c>
      <c r="P372" s="24">
        <f t="shared" si="41"/>
        <v>8.8869624131461826E-4</v>
      </c>
      <c r="Q372" s="375">
        <v>1.0183524329860001E-4</v>
      </c>
    </row>
    <row r="373" spans="1:17" ht="17" customHeight="1" x14ac:dyDescent="0.2">
      <c r="A373" s="16" t="s">
        <v>1717</v>
      </c>
      <c r="B373" s="16" t="s">
        <v>1718</v>
      </c>
      <c r="C373" s="16" t="s">
        <v>1719</v>
      </c>
      <c r="D373" s="116">
        <v>11958041859.4</v>
      </c>
      <c r="E373" s="116">
        <v>1.06077595873514</v>
      </c>
      <c r="F373" s="116">
        <v>10.19</v>
      </c>
      <c r="G373" s="116">
        <v>268.17770000000002</v>
      </c>
      <c r="H373" s="116">
        <v>44.59</v>
      </c>
      <c r="I373" s="298"/>
      <c r="J373" s="16" t="str">
        <f t="shared" si="35"/>
        <v>Philip Morris International Inc</v>
      </c>
      <c r="K373" s="14" t="str">
        <f t="shared" si="36"/>
        <v>PM</v>
      </c>
      <c r="L373" s="374">
        <f t="shared" si="37"/>
        <v>11958.0418594</v>
      </c>
      <c r="M373" s="24">
        <f t="shared" si="38"/>
        <v>1.06077595873514E-2</v>
      </c>
      <c r="N373" s="24">
        <f t="shared" si="39"/>
        <v>0.10189999999999999</v>
      </c>
      <c r="O373" s="24">
        <f t="shared" si="40"/>
        <v>0.11304822493832695</v>
      </c>
      <c r="P373" s="24">
        <f t="shared" si="41"/>
        <v>4.0124883805559681E-4</v>
      </c>
      <c r="Q373" s="375">
        <v>4.5360468900751499E-5</v>
      </c>
    </row>
    <row r="374" spans="1:17" ht="17" customHeight="1" x14ac:dyDescent="0.2">
      <c r="A374" s="16" t="s">
        <v>1720</v>
      </c>
      <c r="B374" s="16" t="s">
        <v>1721</v>
      </c>
      <c r="C374" s="16" t="s">
        <v>1722</v>
      </c>
      <c r="D374" s="116">
        <v>9601097627.2800007</v>
      </c>
      <c r="E374" s="116">
        <v>3.1212959304622698</v>
      </c>
      <c r="F374" s="116">
        <v>5.6</v>
      </c>
      <c r="G374" s="116">
        <v>94.83502</v>
      </c>
      <c r="H374" s="116">
        <v>101.24</v>
      </c>
      <c r="I374" s="298"/>
      <c r="J374" s="16" t="str">
        <f t="shared" si="35"/>
        <v>PNC Financial Services Group Inc/The</v>
      </c>
      <c r="K374" s="14" t="str">
        <f t="shared" si="36"/>
        <v>PNC</v>
      </c>
      <c r="L374" s="374">
        <f t="shared" si="37"/>
        <v>9601.0976272799999</v>
      </c>
      <c r="M374" s="24">
        <f t="shared" si="38"/>
        <v>3.1212959304622697E-2</v>
      </c>
      <c r="N374" s="24">
        <f t="shared" si="39"/>
        <v>5.5999999999999994E-2</v>
      </c>
      <c r="O374" s="24">
        <f t="shared" si="40"/>
        <v>8.8086922165152126E-2</v>
      </c>
      <c r="P374" s="24">
        <f t="shared" si="41"/>
        <v>3.2216221621403026E-4</v>
      </c>
      <c r="Q374" s="375">
        <v>2.83782780641983E-5</v>
      </c>
    </row>
    <row r="375" spans="1:17" ht="17" customHeight="1" x14ac:dyDescent="0.2">
      <c r="A375" s="16" t="s">
        <v>1723</v>
      </c>
      <c r="B375" s="16" t="s">
        <v>1724</v>
      </c>
      <c r="C375" s="16" t="s">
        <v>1725</v>
      </c>
      <c r="D375" s="116">
        <v>13162804823.52</v>
      </c>
      <c r="E375" s="116">
        <v>0.20217465171593599</v>
      </c>
      <c r="F375" s="116">
        <v>10.583</v>
      </c>
      <c r="G375" s="116">
        <v>111.8145</v>
      </c>
      <c r="H375" s="116">
        <v>117.72</v>
      </c>
      <c r="I375" s="298"/>
      <c r="J375" s="16" t="str">
        <f t="shared" si="35"/>
        <v>Pentair PLC</v>
      </c>
      <c r="K375" s="14" t="str">
        <f t="shared" si="36"/>
        <v>PNR</v>
      </c>
      <c r="L375" s="374">
        <f t="shared" si="37"/>
        <v>13162.80482352</v>
      </c>
      <c r="M375" s="24">
        <f t="shared" si="38"/>
        <v>2.0217465171593601E-3</v>
      </c>
      <c r="N375" s="24">
        <f t="shared" si="39"/>
        <v>0.10583000000000001</v>
      </c>
      <c r="O375" s="24">
        <f t="shared" si="40"/>
        <v>0.10795872723411486</v>
      </c>
      <c r="P375" s="24">
        <f t="shared" si="41"/>
        <v>4.4167433122324005E-4</v>
      </c>
      <c r="Q375" s="375">
        <v>4.7682598650840002E-5</v>
      </c>
    </row>
    <row r="376" spans="1:17" ht="17" customHeight="1" x14ac:dyDescent="0.2">
      <c r="A376" s="16" t="s">
        <v>1726</v>
      </c>
      <c r="B376" s="16" t="s">
        <v>1727</v>
      </c>
      <c r="C376" s="16" t="s">
        <v>512</v>
      </c>
      <c r="D376" s="116">
        <v>75231962520</v>
      </c>
      <c r="E376" s="116">
        <v>2.2481837816610999</v>
      </c>
      <c r="F376" s="116">
        <v>7.2670000000000003</v>
      </c>
      <c r="G376" s="116">
        <v>738.58199999999999</v>
      </c>
      <c r="H376" s="116">
        <v>101.86</v>
      </c>
      <c r="I376" s="298"/>
      <c r="J376" s="16" t="str">
        <f t="shared" si="35"/>
        <v>Pinnacle West Capital Corp</v>
      </c>
      <c r="K376" s="14" t="str">
        <f t="shared" si="36"/>
        <v>PNW</v>
      </c>
      <c r="L376" s="374">
        <f t="shared" si="37"/>
        <v>75231.962520000001</v>
      </c>
      <c r="M376" s="24">
        <f t="shared" si="38"/>
        <v>2.2481837816610999E-2</v>
      </c>
      <c r="N376" s="24">
        <f t="shared" si="39"/>
        <v>7.2669999999999998E-2</v>
      </c>
      <c r="O376" s="24">
        <f t="shared" si="40"/>
        <v>9.5968715393677559E-2</v>
      </c>
      <c r="P376" s="24">
        <f t="shared" si="41"/>
        <v>2.5243880144191801E-3</v>
      </c>
      <c r="Q376" s="375">
        <v>2.4226227489900499E-4</v>
      </c>
    </row>
    <row r="377" spans="1:17" ht="17" customHeight="1" x14ac:dyDescent="0.2">
      <c r="A377" s="16" t="s">
        <v>1728</v>
      </c>
      <c r="B377" s="16" t="s">
        <v>1729</v>
      </c>
      <c r="C377" s="16" t="s">
        <v>1730</v>
      </c>
      <c r="D377" s="116">
        <v>124255959332.09</v>
      </c>
      <c r="E377" s="116">
        <v>5.9042486527133704</v>
      </c>
      <c r="F377" s="116">
        <v>6.375</v>
      </c>
      <c r="G377" s="116">
        <v>1557.287</v>
      </c>
      <c r="H377" s="116">
        <v>79.790000000000006</v>
      </c>
      <c r="I377" s="298"/>
      <c r="J377" s="16" t="str">
        <f t="shared" si="35"/>
        <v>PPG Industries Inc</v>
      </c>
      <c r="K377" s="14" t="str">
        <f t="shared" si="36"/>
        <v>PPG</v>
      </c>
      <c r="L377" s="374">
        <f t="shared" si="37"/>
        <v>124255.95933209</v>
      </c>
      <c r="M377" s="24">
        <f t="shared" si="38"/>
        <v>5.9042486527133703E-2</v>
      </c>
      <c r="N377" s="24">
        <f t="shared" si="39"/>
        <v>6.3750000000000001E-2</v>
      </c>
      <c r="O377" s="24">
        <f t="shared" si="40"/>
        <v>0.12467446578518609</v>
      </c>
      <c r="P377" s="24">
        <f t="shared" si="41"/>
        <v>4.1693748767313837E-3</v>
      </c>
      <c r="Q377" s="375">
        <v>5.1981458541466201E-4</v>
      </c>
    </row>
    <row r="378" spans="1:17" ht="17" customHeight="1" x14ac:dyDescent="0.2">
      <c r="A378" s="16" t="s">
        <v>1731</v>
      </c>
      <c r="B378" s="16" t="s">
        <v>1732</v>
      </c>
      <c r="C378" s="16" t="s">
        <v>514</v>
      </c>
      <c r="D378" s="116">
        <v>47204717031.199997</v>
      </c>
      <c r="E378" s="116">
        <v>4.13669064748201</v>
      </c>
      <c r="F378" s="116">
        <v>-11.895</v>
      </c>
      <c r="G378" s="116">
        <v>424.50290000000001</v>
      </c>
      <c r="H378" s="116">
        <v>111.2</v>
      </c>
      <c r="I378" s="298"/>
      <c r="J378" s="16" t="str">
        <f t="shared" si="35"/>
        <v>PPL Corp</v>
      </c>
      <c r="K378" s="14" t="str">
        <f t="shared" si="36"/>
        <v>PPL</v>
      </c>
      <c r="L378" s="374">
        <f t="shared" si="37"/>
        <v>47204.717031199994</v>
      </c>
      <c r="M378" s="24">
        <f t="shared" si="38"/>
        <v>4.1366906474820102E-2</v>
      </c>
      <c r="N378" s="24">
        <f t="shared" si="39"/>
        <v>-0.11895</v>
      </c>
      <c r="O378" s="24">
        <f t="shared" si="40"/>
        <v>-8.0043390287769828E-2</v>
      </c>
      <c r="P378" s="24">
        <f t="shared" si="41"/>
        <v>1.5839414247093631E-3</v>
      </c>
      <c r="Q378" s="375">
        <v>-1.2678404165097801E-4</v>
      </c>
    </row>
    <row r="379" spans="1:17" ht="17" customHeight="1" x14ac:dyDescent="0.2">
      <c r="A379" s="16" t="s">
        <v>1733</v>
      </c>
      <c r="B379" s="16" t="s">
        <v>1734</v>
      </c>
      <c r="C379" s="16" t="s">
        <v>1735</v>
      </c>
      <c r="D379" s="116">
        <v>7489121877.8000002</v>
      </c>
      <c r="E379" s="116">
        <v>1.7390341160833001</v>
      </c>
      <c r="F379" s="116">
        <v>9.1999999999999993</v>
      </c>
      <c r="G379" s="116">
        <v>165.90880000000001</v>
      </c>
      <c r="H379" s="116">
        <v>45.14</v>
      </c>
      <c r="I379" s="298"/>
      <c r="J379" s="16" t="str">
        <f t="shared" si="35"/>
        <v>Perrigo Co PLC</v>
      </c>
      <c r="K379" s="14" t="str">
        <f t="shared" si="36"/>
        <v>PRGO</v>
      </c>
      <c r="L379" s="374">
        <f t="shared" si="37"/>
        <v>7489.1218778000002</v>
      </c>
      <c r="M379" s="24">
        <f t="shared" si="38"/>
        <v>1.7390341160833E-2</v>
      </c>
      <c r="N379" s="24">
        <f t="shared" si="39"/>
        <v>9.1999999999999998E-2</v>
      </c>
      <c r="O379" s="24">
        <f t="shared" si="40"/>
        <v>0.11019029685423132</v>
      </c>
      <c r="P379" s="24">
        <f t="shared" si="41"/>
        <v>2.5129544509512001E-4</v>
      </c>
      <c r="Q379" s="375">
        <v>2.76903196931474E-5</v>
      </c>
    </row>
    <row r="380" spans="1:17" ht="17" customHeight="1" x14ac:dyDescent="0.2">
      <c r="A380" s="16" t="s">
        <v>1736</v>
      </c>
      <c r="B380" s="16" t="s">
        <v>1737</v>
      </c>
      <c r="C380" s="16" t="s">
        <v>1738</v>
      </c>
      <c r="D380" s="116">
        <v>8256053529.4499998</v>
      </c>
      <c r="E380" s="116">
        <v>4.3162917518745703</v>
      </c>
      <c r="F380" s="116">
        <v>4.5659999999999998</v>
      </c>
      <c r="G380" s="116">
        <v>112.557</v>
      </c>
      <c r="H380" s="116">
        <v>73.349999999999994</v>
      </c>
      <c r="I380" s="298"/>
      <c r="J380" s="16" t="str">
        <f t="shared" si="35"/>
        <v>Prudential Financial Inc</v>
      </c>
      <c r="K380" s="14" t="str">
        <f t="shared" si="36"/>
        <v>PRU</v>
      </c>
      <c r="L380" s="374">
        <f t="shared" si="37"/>
        <v>8256.0535294500005</v>
      </c>
      <c r="M380" s="24">
        <f t="shared" si="38"/>
        <v>4.3162917518745701E-2</v>
      </c>
      <c r="N380" s="24">
        <f t="shared" si="39"/>
        <v>4.5659999999999999E-2</v>
      </c>
      <c r="O380" s="24">
        <f t="shared" si="40"/>
        <v>8.9808326925698651E-2</v>
      </c>
      <c r="P380" s="24">
        <f t="shared" si="41"/>
        <v>2.770296278075447E-4</v>
      </c>
      <c r="Q380" s="375">
        <v>2.4879567382244601E-5</v>
      </c>
    </row>
    <row r="381" spans="1:17" ht="17" customHeight="1" x14ac:dyDescent="0.2">
      <c r="A381" s="16" t="s">
        <v>1739</v>
      </c>
      <c r="B381" s="16" t="s">
        <v>1740</v>
      </c>
      <c r="C381" s="16" t="s">
        <v>1741</v>
      </c>
      <c r="D381" s="116">
        <v>28411674505.200001</v>
      </c>
      <c r="E381" s="116">
        <v>1.74335548172757</v>
      </c>
      <c r="F381" s="116">
        <v>7.9279999999999999</v>
      </c>
      <c r="G381" s="116">
        <v>235.97739999999999</v>
      </c>
      <c r="H381" s="116">
        <v>120.4</v>
      </c>
      <c r="I381" s="298"/>
      <c r="J381" s="16" t="str">
        <f t="shared" si="35"/>
        <v>Public Storage</v>
      </c>
      <c r="K381" s="14" t="str">
        <f t="shared" si="36"/>
        <v>PSA</v>
      </c>
      <c r="L381" s="374">
        <f t="shared" si="37"/>
        <v>28411.674505200001</v>
      </c>
      <c r="M381" s="24">
        <f t="shared" si="38"/>
        <v>1.7433554817275699E-2</v>
      </c>
      <c r="N381" s="24">
        <f t="shared" si="39"/>
        <v>7.9280000000000003E-2</v>
      </c>
      <c r="O381" s="24">
        <f t="shared" si="40"/>
        <v>9.7404620930232513E-2</v>
      </c>
      <c r="P381" s="24">
        <f t="shared" si="41"/>
        <v>9.5334600066346743E-4</v>
      </c>
      <c r="Q381" s="375">
        <v>9.2860305809978403E-5</v>
      </c>
    </row>
    <row r="382" spans="1:17" ht="17" customHeight="1" x14ac:dyDescent="0.2">
      <c r="A382" s="16" t="s">
        <v>1742</v>
      </c>
      <c r="B382" s="16" t="s">
        <v>1743</v>
      </c>
      <c r="C382" s="16" t="s">
        <v>1744</v>
      </c>
      <c r="D382" s="116">
        <v>21241489210.200001</v>
      </c>
      <c r="E382" s="116">
        <v>6.01158161418748</v>
      </c>
      <c r="F382" s="116">
        <v>-0.36699999999999999</v>
      </c>
      <c r="G382" s="116">
        <v>768.7835</v>
      </c>
      <c r="H382" s="116">
        <v>27.63</v>
      </c>
      <c r="I382" s="298"/>
      <c r="J382" s="16" t="str">
        <f t="shared" si="35"/>
        <v>Phillips 66</v>
      </c>
      <c r="K382" s="14" t="str">
        <f t="shared" si="36"/>
        <v>PSX</v>
      </c>
      <c r="L382" s="374">
        <f t="shared" si="37"/>
        <v>21241.489210200001</v>
      </c>
      <c r="M382" s="24">
        <f t="shared" si="38"/>
        <v>6.0115816141874799E-2</v>
      </c>
      <c r="N382" s="24">
        <f t="shared" si="39"/>
        <v>-3.6700000000000001E-3</v>
      </c>
      <c r="O382" s="24">
        <f t="shared" si="40"/>
        <v>5.6335503619254455E-2</v>
      </c>
      <c r="P382" s="24">
        <f t="shared" si="41"/>
        <v>7.1275238574812104E-4</v>
      </c>
      <c r="Q382" s="375">
        <v>4.0153264606945601E-5</v>
      </c>
    </row>
    <row r="383" spans="1:17" ht="17" customHeight="1" x14ac:dyDescent="0.2">
      <c r="A383" s="16" t="s">
        <v>1745</v>
      </c>
      <c r="B383" s="16" t="s">
        <v>1746</v>
      </c>
      <c r="C383" s="16" t="s">
        <v>1747</v>
      </c>
      <c r="D383" s="116">
        <v>7137878006.8999996</v>
      </c>
      <c r="E383" s="116">
        <v>1.74952198852772</v>
      </c>
      <c r="F383" s="116">
        <v>-0.53300000000000003</v>
      </c>
      <c r="G383" s="116">
        <v>136.4795</v>
      </c>
      <c r="H383" s="116">
        <v>52.3</v>
      </c>
      <c r="I383" s="298"/>
      <c r="J383" s="16" t="str">
        <f t="shared" si="35"/>
        <v>PVH Corp</v>
      </c>
      <c r="K383" s="14" t="str">
        <f t="shared" si="36"/>
        <v>PVH</v>
      </c>
      <c r="L383" s="374">
        <f t="shared" si="37"/>
        <v>7137.8780068999995</v>
      </c>
      <c r="M383" s="24">
        <f t="shared" si="38"/>
        <v>1.7495219885277202E-2</v>
      </c>
      <c r="N383" s="24">
        <f t="shared" si="39"/>
        <v>-5.3300000000000005E-3</v>
      </c>
      <c r="O383" s="24">
        <f t="shared" si="40"/>
        <v>1.2118595124282937E-2</v>
      </c>
      <c r="P383" s="24">
        <f t="shared" si="41"/>
        <v>2.3950955266140283E-4</v>
      </c>
      <c r="Q383" s="375">
        <v>2.9025192971016598E-6</v>
      </c>
    </row>
    <row r="384" spans="1:17" ht="17" customHeight="1" x14ac:dyDescent="0.2">
      <c r="A384" s="16" t="s">
        <v>1748</v>
      </c>
      <c r="B384" s="16" t="s">
        <v>1749</v>
      </c>
      <c r="C384" s="16" t="s">
        <v>1750</v>
      </c>
      <c r="D384" s="116">
        <v>26769150000</v>
      </c>
      <c r="E384" s="116">
        <v>6.3936845211745599</v>
      </c>
      <c r="F384" s="116">
        <v>7</v>
      </c>
      <c r="G384" s="116">
        <v>395</v>
      </c>
      <c r="H384" s="116">
        <v>67.77</v>
      </c>
      <c r="I384" s="298"/>
      <c r="J384" s="16" t="str">
        <f t="shared" si="35"/>
        <v>Quanta Services Inc</v>
      </c>
      <c r="K384" s="14" t="str">
        <f t="shared" si="36"/>
        <v>PWR</v>
      </c>
      <c r="L384" s="374">
        <f t="shared" si="37"/>
        <v>26769.15</v>
      </c>
      <c r="M384" s="24">
        <f t="shared" si="38"/>
        <v>6.3936845211745599E-2</v>
      </c>
      <c r="N384" s="24">
        <f t="shared" si="39"/>
        <v>7.0000000000000007E-2</v>
      </c>
      <c r="O384" s="24">
        <f t="shared" si="40"/>
        <v>0.1361746347941567</v>
      </c>
      <c r="P384" s="24">
        <f t="shared" si="41"/>
        <v>8.9823153820059616E-4</v>
      </c>
      <c r="Q384" s="375">
        <v>1.2231635167506E-4</v>
      </c>
    </row>
    <row r="385" spans="1:17" ht="17" customHeight="1" x14ac:dyDescent="0.2">
      <c r="A385" s="16" t="s">
        <v>1751</v>
      </c>
      <c r="B385" s="16" t="s">
        <v>1752</v>
      </c>
      <c r="C385" s="16" t="s">
        <v>1753</v>
      </c>
      <c r="D385" s="116">
        <v>37128113020.800003</v>
      </c>
      <c r="E385" s="116">
        <v>3.7678907721280601</v>
      </c>
      <c r="F385" s="116">
        <v>3.57</v>
      </c>
      <c r="G385" s="116">
        <v>174.80279999999999</v>
      </c>
      <c r="H385" s="116">
        <v>212.4</v>
      </c>
      <c r="I385" s="298"/>
      <c r="J385" s="16" t="str">
        <f t="shared" si="35"/>
        <v>Pioneer Natural Resources Co</v>
      </c>
      <c r="K385" s="14" t="str">
        <f t="shared" si="36"/>
        <v>PXD</v>
      </c>
      <c r="L385" s="374">
        <f t="shared" si="37"/>
        <v>37128.113020800003</v>
      </c>
      <c r="M385" s="24">
        <f t="shared" si="38"/>
        <v>3.7678907721280602E-2</v>
      </c>
      <c r="N385" s="24">
        <f t="shared" si="39"/>
        <v>3.5699999999999996E-2</v>
      </c>
      <c r="O385" s="24">
        <f t="shared" si="40"/>
        <v>7.4051476224105461E-2</v>
      </c>
      <c r="P385" s="24">
        <f t="shared" si="41"/>
        <v>1.2458237213045153E-3</v>
      </c>
      <c r="Q385" s="375">
        <v>9.2255085677608295E-5</v>
      </c>
    </row>
    <row r="386" spans="1:17" ht="17" customHeight="1" x14ac:dyDescent="0.2">
      <c r="A386" s="16" t="s">
        <v>1754</v>
      </c>
      <c r="B386" s="16" t="s">
        <v>1755</v>
      </c>
      <c r="C386" s="16" t="s">
        <v>1756</v>
      </c>
      <c r="D386" s="116">
        <v>25533653710.200001</v>
      </c>
      <c r="E386" s="116">
        <v>6.1399008038310203</v>
      </c>
      <c r="F386" s="116">
        <v>3.4</v>
      </c>
      <c r="G386" s="116">
        <v>436.69670000000002</v>
      </c>
      <c r="H386" s="116">
        <v>58.47</v>
      </c>
      <c r="I386" s="298"/>
      <c r="J386" s="16" t="str">
        <f t="shared" si="35"/>
        <v>PayPal Holdings Inc</v>
      </c>
      <c r="K386" s="14" t="str">
        <f t="shared" si="36"/>
        <v>PYPL</v>
      </c>
      <c r="L386" s="374">
        <f t="shared" si="37"/>
        <v>25533.6537102</v>
      </c>
      <c r="M386" s="24">
        <f t="shared" si="38"/>
        <v>6.13990080383102E-2</v>
      </c>
      <c r="N386" s="24">
        <f t="shared" si="39"/>
        <v>3.4000000000000002E-2</v>
      </c>
      <c r="O386" s="24">
        <f t="shared" si="40"/>
        <v>9.6442791174961462E-2</v>
      </c>
      <c r="P386" s="24">
        <f t="shared" si="41"/>
        <v>8.567747966593749E-4</v>
      </c>
      <c r="Q386" s="375">
        <v>8.2629752798190305E-5</v>
      </c>
    </row>
    <row r="387" spans="1:17" ht="17" customHeight="1" x14ac:dyDescent="0.2">
      <c r="A387" s="16" t="s">
        <v>1757</v>
      </c>
      <c r="B387" s="16" t="s">
        <v>1758</v>
      </c>
      <c r="C387" s="16" t="s">
        <v>1759</v>
      </c>
      <c r="D387" s="116">
        <v>3961139881.4400001</v>
      </c>
      <c r="E387" s="116">
        <v>8.6083213773314196E-2</v>
      </c>
      <c r="F387" s="116">
        <v>2.0699999999999998</v>
      </c>
      <c r="G387" s="116">
        <v>71.039090000000002</v>
      </c>
      <c r="H387" s="116">
        <v>55.76</v>
      </c>
      <c r="I387" s="298"/>
      <c r="J387" s="16" t="str">
        <f t="shared" ref="J387:J450" si="42">B387</f>
        <v>QUALCOMM Inc</v>
      </c>
      <c r="K387" s="14" t="str">
        <f t="shared" ref="K387:K450" si="43">C387</f>
        <v>QCOM</v>
      </c>
      <c r="L387" s="374">
        <f t="shared" ref="L387:L450" si="44">D387/1000000</f>
        <v>3961.13988144</v>
      </c>
      <c r="M387" s="24">
        <f t="shared" ref="M387:M450" si="45">IFERROR(E387/100,"0.00%")</f>
        <v>8.6083213773314191E-4</v>
      </c>
      <c r="N387" s="24">
        <f t="shared" ref="N387:N450" si="46">IFERROR(F387/100,"N/A")</f>
        <v>2.07E-2</v>
      </c>
      <c r="O387" s="24">
        <f t="shared" ref="O387:O450" si="47">IFERROR(M387*(1+0.5*N387)+N387,"N/A")</f>
        <v>2.1569741750358681E-2</v>
      </c>
      <c r="P387" s="24">
        <f t="shared" ref="P387:P450" si="48">IF(N387="N/A","N/A",L387/$L$504)</f>
        <v>1.3291496998349138E-4</v>
      </c>
      <c r="Q387" s="375">
        <v>2.8669415773006001E-6</v>
      </c>
    </row>
    <row r="388" spans="1:17" ht="17" customHeight="1" x14ac:dyDescent="0.2">
      <c r="A388" s="16" t="s">
        <v>1760</v>
      </c>
      <c r="B388" s="16" t="s">
        <v>1761</v>
      </c>
      <c r="C388" s="16" t="s">
        <v>1762</v>
      </c>
      <c r="D388" s="116">
        <v>7073575225</v>
      </c>
      <c r="E388" s="116">
        <v>0.39024390243902402</v>
      </c>
      <c r="F388" s="116">
        <v>11</v>
      </c>
      <c r="G388" s="116">
        <v>138.02099999999999</v>
      </c>
      <c r="H388" s="116">
        <v>51.25</v>
      </c>
      <c r="I388" s="298"/>
      <c r="J388" s="16" t="str">
        <f t="shared" si="42"/>
        <v>Qorvo Inc</v>
      </c>
      <c r="K388" s="14" t="str">
        <f t="shared" si="43"/>
        <v>QRVO</v>
      </c>
      <c r="L388" s="374">
        <f t="shared" si="44"/>
        <v>7073.5752249999996</v>
      </c>
      <c r="M388" s="24">
        <f t="shared" si="45"/>
        <v>3.90243902439024E-3</v>
      </c>
      <c r="N388" s="24">
        <f t="shared" si="46"/>
        <v>0.11</v>
      </c>
      <c r="O388" s="24">
        <f t="shared" si="47"/>
        <v>0.11411707317073171</v>
      </c>
      <c r="P388" s="24">
        <f t="shared" si="48"/>
        <v>2.3735189032634123E-4</v>
      </c>
      <c r="Q388" s="375">
        <v>2.7085903035582701E-5</v>
      </c>
    </row>
    <row r="389" spans="1:17" ht="17" customHeight="1" x14ac:dyDescent="0.2">
      <c r="A389" s="16" t="s">
        <v>1763</v>
      </c>
      <c r="B389" s="16" t="s">
        <v>1764</v>
      </c>
      <c r="C389" s="16" t="s">
        <v>1765</v>
      </c>
      <c r="D389" s="116">
        <v>17073222348.1</v>
      </c>
      <c r="E389" s="116">
        <v>2.0638891561628001</v>
      </c>
      <c r="F389" s="116">
        <v>12.75</v>
      </c>
      <c r="G389" s="116">
        <v>164.27619999999999</v>
      </c>
      <c r="H389" s="116">
        <v>103.93</v>
      </c>
      <c r="I389" s="298"/>
      <c r="J389" s="16" t="str">
        <f t="shared" si="42"/>
        <v>Royal Caribbean Cruises Ltd</v>
      </c>
      <c r="K389" s="14" t="str">
        <f t="shared" si="43"/>
        <v>RCL</v>
      </c>
      <c r="L389" s="374">
        <f t="shared" si="44"/>
        <v>17073.2223481</v>
      </c>
      <c r="M389" s="24">
        <f t="shared" si="45"/>
        <v>2.0638891561628001E-2</v>
      </c>
      <c r="N389" s="24">
        <f t="shared" si="46"/>
        <v>0.1275</v>
      </c>
      <c r="O389" s="24">
        <f t="shared" si="47"/>
        <v>0.14945462089868178</v>
      </c>
      <c r="P389" s="24">
        <f t="shared" si="48"/>
        <v>5.7288732633552642E-4</v>
      </c>
      <c r="Q389" s="375">
        <v>8.56206581751357E-5</v>
      </c>
    </row>
    <row r="390" spans="1:17" ht="17" customHeight="1" x14ac:dyDescent="0.2">
      <c r="A390" s="16" t="s">
        <v>1766</v>
      </c>
      <c r="B390" s="16" t="s">
        <v>1767</v>
      </c>
      <c r="C390" s="16" t="s">
        <v>1768</v>
      </c>
      <c r="D390" s="116">
        <v>239517414639.51999</v>
      </c>
      <c r="E390" s="16" t="s">
        <v>655</v>
      </c>
      <c r="F390" s="116">
        <v>21.265999999999998</v>
      </c>
      <c r="G390" s="116">
        <v>1173.3</v>
      </c>
      <c r="H390" s="116">
        <v>204.14</v>
      </c>
      <c r="I390" s="298"/>
      <c r="J390" s="16" t="str">
        <f t="shared" si="42"/>
        <v>Everest Re Group Ltd</v>
      </c>
      <c r="K390" s="14" t="str">
        <f t="shared" si="43"/>
        <v>RE</v>
      </c>
      <c r="L390" s="374">
        <f t="shared" si="44"/>
        <v>239517.41463951999</v>
      </c>
      <c r="M390" s="48" t="str">
        <f t="shared" si="45"/>
        <v>0.00%</v>
      </c>
      <c r="N390" s="24">
        <f t="shared" si="46"/>
        <v>0.21265999999999999</v>
      </c>
      <c r="O390" s="24">
        <f t="shared" si="47"/>
        <v>0.21265999999999999</v>
      </c>
      <c r="P390" s="24">
        <f t="shared" si="48"/>
        <v>8.0369416203908608E-3</v>
      </c>
      <c r="Q390" s="375">
        <v>1.7091360049923199E-3</v>
      </c>
    </row>
    <row r="391" spans="1:17" ht="17" customHeight="1" x14ac:dyDescent="0.2">
      <c r="A391" s="16" t="s">
        <v>1769</v>
      </c>
      <c r="B391" s="16" t="s">
        <v>1770</v>
      </c>
      <c r="C391" s="16" t="s">
        <v>1771</v>
      </c>
      <c r="D391" s="116">
        <v>134344800000</v>
      </c>
      <c r="E391" s="116">
        <v>2.1393786733837099</v>
      </c>
      <c r="F391" s="116">
        <v>18.452999999999999</v>
      </c>
      <c r="G391" s="116">
        <v>1128</v>
      </c>
      <c r="H391" s="116">
        <v>119.1</v>
      </c>
      <c r="I391" s="298"/>
      <c r="J391" s="16" t="str">
        <f t="shared" si="42"/>
        <v>Regency Centers Corp</v>
      </c>
      <c r="K391" s="14" t="str">
        <f t="shared" si="43"/>
        <v>REG</v>
      </c>
      <c r="L391" s="374">
        <f t="shared" si="44"/>
        <v>134344.79999999999</v>
      </c>
      <c r="M391" s="24">
        <f t="shared" si="45"/>
        <v>2.13937867338371E-2</v>
      </c>
      <c r="N391" s="24">
        <f t="shared" si="46"/>
        <v>0.18453</v>
      </c>
      <c r="O391" s="24">
        <f t="shared" si="47"/>
        <v>0.20789768446683457</v>
      </c>
      <c r="P391" s="24">
        <f t="shared" si="48"/>
        <v>4.5079031778465671E-3</v>
      </c>
      <c r="Q391" s="375">
        <v>9.3718263247498899E-4</v>
      </c>
    </row>
    <row r="392" spans="1:17" ht="17" customHeight="1" x14ac:dyDescent="0.2">
      <c r="A392" s="16" t="s">
        <v>1772</v>
      </c>
      <c r="B392" s="16" t="s">
        <v>1773</v>
      </c>
      <c r="C392" s="16" t="s">
        <v>1774</v>
      </c>
      <c r="D392" s="116">
        <v>14653110852.469999</v>
      </c>
      <c r="E392" s="116">
        <v>0</v>
      </c>
      <c r="F392" s="116">
        <v>12.78</v>
      </c>
      <c r="G392" s="116">
        <v>114.23650000000001</v>
      </c>
      <c r="H392" s="116">
        <v>128.27000000000001</v>
      </c>
      <c r="I392" s="298"/>
      <c r="J392" s="16" t="str">
        <f t="shared" si="42"/>
        <v>Regeneron Pharmaceuticals Inc</v>
      </c>
      <c r="K392" s="14" t="str">
        <f t="shared" si="43"/>
        <v>REGN</v>
      </c>
      <c r="L392" s="374">
        <f t="shared" si="44"/>
        <v>14653.110852469999</v>
      </c>
      <c r="M392" s="24">
        <f t="shared" si="45"/>
        <v>0</v>
      </c>
      <c r="N392" s="24">
        <f t="shared" si="46"/>
        <v>0.1278</v>
      </c>
      <c r="O392" s="24">
        <f t="shared" si="47"/>
        <v>0.1278</v>
      </c>
      <c r="P392" s="24">
        <f t="shared" si="48"/>
        <v>4.9168114416923872E-4</v>
      </c>
      <c r="Q392" s="375">
        <v>6.2836850224828698E-5</v>
      </c>
    </row>
    <row r="393" spans="1:17" ht="17" customHeight="1" x14ac:dyDescent="0.2">
      <c r="A393" s="16" t="s">
        <v>1775</v>
      </c>
      <c r="B393" s="16" t="s">
        <v>1776</v>
      </c>
      <c r="C393" s="16" t="s">
        <v>1777</v>
      </c>
      <c r="D393" s="116">
        <v>14777740783.08</v>
      </c>
      <c r="E393" s="116">
        <v>1.6356769320162701</v>
      </c>
      <c r="F393" s="116">
        <v>-83.8</v>
      </c>
      <c r="G393" s="116">
        <v>214.6679</v>
      </c>
      <c r="H393" s="116">
        <v>68.84</v>
      </c>
      <c r="I393" s="298"/>
      <c r="J393" s="16" t="str">
        <f t="shared" si="42"/>
        <v>Regions Financial Corp</v>
      </c>
      <c r="K393" s="14" t="str">
        <f t="shared" si="43"/>
        <v>RF</v>
      </c>
      <c r="L393" s="374">
        <f t="shared" si="44"/>
        <v>14777.74078308</v>
      </c>
      <c r="M393" s="24">
        <f t="shared" si="45"/>
        <v>1.6356769320162702E-2</v>
      </c>
      <c r="N393" s="24">
        <f t="shared" si="46"/>
        <v>-0.83799999999999997</v>
      </c>
      <c r="O393" s="24">
        <f t="shared" si="47"/>
        <v>-0.8284967170249854</v>
      </c>
      <c r="P393" s="24">
        <f t="shared" si="48"/>
        <v>4.9586306755035673E-4</v>
      </c>
      <c r="Q393" s="375">
        <v>-4.1082092355940902E-4</v>
      </c>
    </row>
    <row r="394" spans="1:17" ht="17" customHeight="1" x14ac:dyDescent="0.2">
      <c r="A394" s="16" t="s">
        <v>1778</v>
      </c>
      <c r="B394" s="16" t="s">
        <v>1779</v>
      </c>
      <c r="C394" s="16" t="s">
        <v>1780</v>
      </c>
      <c r="D394" s="116">
        <v>8796992863.6800003</v>
      </c>
      <c r="E394" s="116">
        <v>2.8507815339876399</v>
      </c>
      <c r="F394" s="116">
        <v>10.199999999999999</v>
      </c>
      <c r="G394" s="116">
        <v>39.971800000000002</v>
      </c>
      <c r="H394" s="116">
        <v>220.08</v>
      </c>
      <c r="I394" s="298"/>
      <c r="J394" s="16" t="str">
        <f t="shared" si="42"/>
        <v>Robert Half International Inc</v>
      </c>
      <c r="K394" s="14" t="str">
        <f t="shared" si="43"/>
        <v>RHI</v>
      </c>
      <c r="L394" s="374">
        <f t="shared" si="44"/>
        <v>8796.9928636799996</v>
      </c>
      <c r="M394" s="24">
        <f t="shared" si="45"/>
        <v>2.85078153398764E-2</v>
      </c>
      <c r="N394" s="24">
        <f t="shared" si="46"/>
        <v>0.10199999999999999</v>
      </c>
      <c r="O394" s="24">
        <f t="shared" si="47"/>
        <v>0.13196171392221009</v>
      </c>
      <c r="P394" s="24">
        <f t="shared" si="48"/>
        <v>2.9518069985348634E-4</v>
      </c>
      <c r="Q394" s="375">
        <v>3.8952551069423603E-5</v>
      </c>
    </row>
    <row r="395" spans="1:17" ht="17" customHeight="1" x14ac:dyDescent="0.2">
      <c r="A395" s="16" t="s">
        <v>1781</v>
      </c>
      <c r="B395" s="16" t="s">
        <v>1782</v>
      </c>
      <c r="C395" s="16" t="s">
        <v>1783</v>
      </c>
      <c r="D395" s="116">
        <v>6744078436.9200001</v>
      </c>
      <c r="E395" s="116">
        <v>6.0135985897758699</v>
      </c>
      <c r="F395" s="116">
        <v>2.5430000000000001</v>
      </c>
      <c r="G395" s="116">
        <v>169.66749999999999</v>
      </c>
      <c r="H395" s="116">
        <v>39.71</v>
      </c>
      <c r="I395" s="298"/>
      <c r="J395" s="16" t="str">
        <f t="shared" si="42"/>
        <v>Raymond James Financial Inc</v>
      </c>
      <c r="K395" s="14" t="str">
        <f t="shared" si="43"/>
        <v>RJF</v>
      </c>
      <c r="L395" s="374">
        <f t="shared" si="44"/>
        <v>6744.0784369200001</v>
      </c>
      <c r="M395" s="24">
        <f t="shared" si="45"/>
        <v>6.0135985897758697E-2</v>
      </c>
      <c r="N395" s="24">
        <f t="shared" si="46"/>
        <v>2.5430000000000001E-2</v>
      </c>
      <c r="O395" s="24">
        <f t="shared" si="47"/>
        <v>8.6330614958448709E-2</v>
      </c>
      <c r="P395" s="24">
        <f t="shared" si="48"/>
        <v>2.2629571533426066E-4</v>
      </c>
      <c r="Q395" s="375">
        <v>1.9536248267268801E-5</v>
      </c>
    </row>
    <row r="396" spans="1:17" ht="17" customHeight="1" x14ac:dyDescent="0.2">
      <c r="A396" s="16" t="s">
        <v>1784</v>
      </c>
      <c r="B396" s="16" t="s">
        <v>1785</v>
      </c>
      <c r="C396" s="16" t="s">
        <v>1786</v>
      </c>
      <c r="D396" s="116">
        <v>65955836812.419998</v>
      </c>
      <c r="E396" s="116">
        <v>0</v>
      </c>
      <c r="F396" s="116">
        <v>9.5760000000000005</v>
      </c>
      <c r="G396" s="116">
        <v>104.54340000000001</v>
      </c>
      <c r="H396" s="116">
        <v>619.92999999999995</v>
      </c>
      <c r="I396" s="298"/>
      <c r="J396" s="16" t="str">
        <f t="shared" si="42"/>
        <v>Ralph Lauren Corp</v>
      </c>
      <c r="K396" s="14" t="str">
        <f t="shared" si="43"/>
        <v>RL</v>
      </c>
      <c r="L396" s="374">
        <f t="shared" si="44"/>
        <v>65955.836812419991</v>
      </c>
      <c r="M396" s="24">
        <f t="shared" si="45"/>
        <v>0</v>
      </c>
      <c r="N396" s="24">
        <f t="shared" si="46"/>
        <v>9.5760000000000012E-2</v>
      </c>
      <c r="O396" s="24">
        <f t="shared" si="47"/>
        <v>9.5760000000000012E-2</v>
      </c>
      <c r="P396" s="24">
        <f t="shared" si="48"/>
        <v>2.2131301424709979E-3</v>
      </c>
      <c r="Q396" s="375">
        <v>2.1192934244302299E-4</v>
      </c>
    </row>
    <row r="397" spans="1:17" ht="17" customHeight="1" x14ac:dyDescent="0.2">
      <c r="A397" s="16" t="s">
        <v>1787</v>
      </c>
      <c r="B397" s="16" t="s">
        <v>1788</v>
      </c>
      <c r="C397" s="16" t="s">
        <v>1789</v>
      </c>
      <c r="D397" s="116">
        <v>11099515249.24</v>
      </c>
      <c r="E397" s="116">
        <v>5.3979238754325296</v>
      </c>
      <c r="F397" s="116">
        <v>1.86</v>
      </c>
      <c r="G397" s="116">
        <v>960.16570000000002</v>
      </c>
      <c r="H397" s="116">
        <v>11.56</v>
      </c>
      <c r="I397" s="298"/>
      <c r="J397" s="16" t="str">
        <f t="shared" si="42"/>
        <v>ResMed Inc</v>
      </c>
      <c r="K397" s="14" t="str">
        <f t="shared" si="43"/>
        <v>RMD</v>
      </c>
      <c r="L397" s="374">
        <f t="shared" si="44"/>
        <v>11099.515249239999</v>
      </c>
      <c r="M397" s="24">
        <f t="shared" si="45"/>
        <v>5.3979238754325296E-2</v>
      </c>
      <c r="N397" s="24">
        <f t="shared" si="46"/>
        <v>1.8600000000000002E-2</v>
      </c>
      <c r="O397" s="24">
        <f t="shared" si="47"/>
        <v>7.308124567474053E-2</v>
      </c>
      <c r="P397" s="24">
        <f t="shared" si="48"/>
        <v>3.7244121145444732E-4</v>
      </c>
      <c r="Q397" s="375">
        <v>2.7218467673700499E-5</v>
      </c>
    </row>
    <row r="398" spans="1:17" ht="17" customHeight="1" x14ac:dyDescent="0.2">
      <c r="A398" s="16" t="s">
        <v>1790</v>
      </c>
      <c r="B398" s="16" t="s">
        <v>1791</v>
      </c>
      <c r="C398" s="16" t="s">
        <v>1792</v>
      </c>
      <c r="D398" s="116">
        <v>6098589075.6000004</v>
      </c>
      <c r="E398" s="116">
        <v>2.5620300751879701</v>
      </c>
      <c r="F398" s="116">
        <v>6.5650000000000004</v>
      </c>
      <c r="G398" s="116">
        <v>114.63509999999999</v>
      </c>
      <c r="H398" s="116">
        <v>53.2</v>
      </c>
      <c r="I398" s="298"/>
      <c r="J398" s="16" t="str">
        <f t="shared" si="42"/>
        <v>Rockwell Automation Inc</v>
      </c>
      <c r="K398" s="14" t="str">
        <f t="shared" si="43"/>
        <v>ROK</v>
      </c>
      <c r="L398" s="374">
        <f t="shared" si="44"/>
        <v>6098.5890756000008</v>
      </c>
      <c r="M398" s="24">
        <f t="shared" si="45"/>
        <v>2.5620300751879699E-2</v>
      </c>
      <c r="N398" s="24">
        <f t="shared" si="46"/>
        <v>6.565E-2</v>
      </c>
      <c r="O398" s="24">
        <f t="shared" si="47"/>
        <v>9.2111287124060151E-2</v>
      </c>
      <c r="P398" s="24">
        <f t="shared" si="48"/>
        <v>2.0463649560144946E-4</v>
      </c>
      <c r="Q398" s="375">
        <v>1.8849331002406601E-5</v>
      </c>
    </row>
    <row r="399" spans="1:17" ht="17" customHeight="1" x14ac:dyDescent="0.2">
      <c r="A399" s="16" t="s">
        <v>1793</v>
      </c>
      <c r="B399" s="16" t="s">
        <v>1794</v>
      </c>
      <c r="C399" s="16" t="s">
        <v>1795</v>
      </c>
      <c r="D399" s="116">
        <v>10385738617.32</v>
      </c>
      <c r="E399" s="116">
        <v>1.90570522979398</v>
      </c>
      <c r="F399" s="116">
        <v>5</v>
      </c>
      <c r="G399" s="116">
        <v>137.15979999999999</v>
      </c>
      <c r="H399" s="116">
        <v>75.72</v>
      </c>
      <c r="I399" s="298"/>
      <c r="J399" s="16" t="str">
        <f t="shared" si="42"/>
        <v>Rollins Inc</v>
      </c>
      <c r="K399" s="14" t="str">
        <f t="shared" si="43"/>
        <v>ROL</v>
      </c>
      <c r="L399" s="374">
        <f t="shared" si="44"/>
        <v>10385.738617319999</v>
      </c>
      <c r="M399" s="24">
        <f t="shared" si="45"/>
        <v>1.9057052297939799E-2</v>
      </c>
      <c r="N399" s="24">
        <f t="shared" si="46"/>
        <v>0.05</v>
      </c>
      <c r="O399" s="24">
        <f t="shared" si="47"/>
        <v>6.9533478605388291E-2</v>
      </c>
      <c r="P399" s="24">
        <f t="shared" si="48"/>
        <v>3.4849063095334276E-4</v>
      </c>
      <c r="Q399" s="375">
        <v>2.42317658315725E-5</v>
      </c>
    </row>
    <row r="400" spans="1:17" ht="17" customHeight="1" x14ac:dyDescent="0.2">
      <c r="A400" s="16" t="s">
        <v>1796</v>
      </c>
      <c r="B400" s="16" t="s">
        <v>1797</v>
      </c>
      <c r="C400" s="16" t="s">
        <v>1798</v>
      </c>
      <c r="D400" s="116">
        <v>5027665393.2299995</v>
      </c>
      <c r="E400" s="116">
        <v>1.7739357838151999</v>
      </c>
      <c r="F400" s="116">
        <v>4.5670000000000002</v>
      </c>
      <c r="G400" s="116">
        <v>48.163409999999999</v>
      </c>
      <c r="H400" s="116">
        <v>68.83</v>
      </c>
      <c r="I400" s="298"/>
      <c r="J400" s="16" t="str">
        <f t="shared" si="42"/>
        <v>Roper Technologies Inc</v>
      </c>
      <c r="K400" s="14" t="str">
        <f t="shared" si="43"/>
        <v>ROP</v>
      </c>
      <c r="L400" s="374">
        <f t="shared" si="44"/>
        <v>5027.6653932299996</v>
      </c>
      <c r="M400" s="24">
        <f t="shared" si="45"/>
        <v>1.7739357838152E-2</v>
      </c>
      <c r="N400" s="24">
        <f t="shared" si="46"/>
        <v>4.5670000000000002E-2</v>
      </c>
      <c r="O400" s="24">
        <f t="shared" si="47"/>
        <v>6.3814436074386194E-2</v>
      </c>
      <c r="P400" s="24">
        <f t="shared" si="48"/>
        <v>1.6870194308444189E-4</v>
      </c>
      <c r="Q400" s="375">
        <v>1.0765619362586899E-5</v>
      </c>
    </row>
    <row r="401" spans="1:17" ht="17" customHeight="1" x14ac:dyDescent="0.2">
      <c r="A401" s="16" t="s">
        <v>1799</v>
      </c>
      <c r="B401" s="16" t="s">
        <v>1800</v>
      </c>
      <c r="C401" s="16" t="s">
        <v>1801</v>
      </c>
      <c r="D401" s="116">
        <v>26195140230.119999</v>
      </c>
      <c r="E401" s="116">
        <v>0.90828631485783795</v>
      </c>
      <c r="F401" s="116">
        <v>11.87</v>
      </c>
      <c r="G401" s="116">
        <v>144.9007</v>
      </c>
      <c r="H401" s="116">
        <v>180.78</v>
      </c>
      <c r="I401" s="298"/>
      <c r="J401" s="16" t="str">
        <f t="shared" si="42"/>
        <v>Ross Stores Inc</v>
      </c>
      <c r="K401" s="14" t="str">
        <f t="shared" si="43"/>
        <v>ROST</v>
      </c>
      <c r="L401" s="374">
        <f t="shared" si="44"/>
        <v>26195.14023012</v>
      </c>
      <c r="M401" s="24">
        <f t="shared" si="45"/>
        <v>9.0828631485783788E-3</v>
      </c>
      <c r="N401" s="24">
        <f t="shared" si="46"/>
        <v>0.11869999999999999</v>
      </c>
      <c r="O401" s="24">
        <f t="shared" si="47"/>
        <v>0.12832193107644649</v>
      </c>
      <c r="P401" s="24">
        <f t="shared" si="48"/>
        <v>8.7897079669249883E-4</v>
      </c>
      <c r="Q401" s="375">
        <v>1.12791229991385E-4</v>
      </c>
    </row>
    <row r="402" spans="1:17" ht="17" customHeight="1" x14ac:dyDescent="0.2">
      <c r="A402" s="16" t="s">
        <v>1802</v>
      </c>
      <c r="B402" s="16" t="s">
        <v>1803</v>
      </c>
      <c r="C402" s="16" t="s">
        <v>1804</v>
      </c>
      <c r="D402" s="116">
        <v>26733864671.98</v>
      </c>
      <c r="E402" s="116">
        <v>1.75551988895155</v>
      </c>
      <c r="F402" s="116">
        <v>7.4429999999999996</v>
      </c>
      <c r="G402" s="116">
        <v>115.967</v>
      </c>
      <c r="H402" s="116">
        <v>230.53</v>
      </c>
      <c r="I402" s="298"/>
      <c r="J402" s="16" t="str">
        <f t="shared" si="42"/>
        <v>Republic Services Inc</v>
      </c>
      <c r="K402" s="14" t="str">
        <f t="shared" si="43"/>
        <v>RSG</v>
      </c>
      <c r="L402" s="374">
        <f t="shared" si="44"/>
        <v>26733.864671979998</v>
      </c>
      <c r="M402" s="24">
        <f t="shared" si="45"/>
        <v>1.75551988895155E-2</v>
      </c>
      <c r="N402" s="24">
        <f t="shared" si="46"/>
        <v>7.4429999999999996E-2</v>
      </c>
      <c r="O402" s="24">
        <f t="shared" si="47"/>
        <v>9.2638515616188813E-2</v>
      </c>
      <c r="P402" s="24">
        <f t="shared" si="48"/>
        <v>8.9704754862814724E-4</v>
      </c>
      <c r="Q402" s="375">
        <v>8.3101153342052695E-5</v>
      </c>
    </row>
    <row r="403" spans="1:17" ht="17" customHeight="1" x14ac:dyDescent="0.2">
      <c r="A403" s="16" t="s">
        <v>1805</v>
      </c>
      <c r="B403" s="16" t="s">
        <v>1806</v>
      </c>
      <c r="C403" s="16" t="s">
        <v>1807</v>
      </c>
      <c r="D403" s="116">
        <v>18072621279.66</v>
      </c>
      <c r="E403" s="116">
        <v>0.69822270583968105</v>
      </c>
      <c r="F403" s="16" t="s">
        <v>655</v>
      </c>
      <c r="G403" s="116">
        <v>327.75880000000001</v>
      </c>
      <c r="H403" s="116">
        <v>55.14</v>
      </c>
      <c r="I403" s="298"/>
      <c r="J403" s="16" t="str">
        <f t="shared" si="42"/>
        <v>Raytheon Technologies Corp</v>
      </c>
      <c r="K403" s="14" t="str">
        <f t="shared" si="43"/>
        <v>RTX</v>
      </c>
      <c r="L403" s="374">
        <f t="shared" si="44"/>
        <v>18072.621279660001</v>
      </c>
      <c r="M403" s="24">
        <f t="shared" si="45"/>
        <v>6.9822270583968105E-3</v>
      </c>
      <c r="N403" s="48" t="str">
        <f t="shared" si="46"/>
        <v>N/A</v>
      </c>
      <c r="O403" s="48" t="str">
        <f t="shared" si="47"/>
        <v>N/A</v>
      </c>
      <c r="P403" s="48" t="str">
        <f t="shared" si="48"/>
        <v>N/A</v>
      </c>
      <c r="Q403" s="48" t="s">
        <v>685</v>
      </c>
    </row>
    <row r="404" spans="1:17" ht="17" customHeight="1" x14ac:dyDescent="0.2">
      <c r="A404" s="16" t="s">
        <v>1808</v>
      </c>
      <c r="B404" s="16" t="s">
        <v>1809</v>
      </c>
      <c r="C404" s="16" t="s">
        <v>1810</v>
      </c>
      <c r="D404" s="116">
        <v>44731412205.470001</v>
      </c>
      <c r="E404" s="116">
        <v>0.47426203796905397</v>
      </c>
      <c r="F404" s="116">
        <v>12.933</v>
      </c>
      <c r="G404" s="116">
        <v>104.71080000000001</v>
      </c>
      <c r="H404" s="116">
        <v>427.19</v>
      </c>
      <c r="I404" s="298"/>
      <c r="J404" s="16" t="str">
        <f t="shared" si="42"/>
        <v>SBA Communications Corp</v>
      </c>
      <c r="K404" s="14" t="str">
        <f t="shared" si="43"/>
        <v>SBAC</v>
      </c>
      <c r="L404" s="374">
        <f t="shared" si="44"/>
        <v>44731.412205469998</v>
      </c>
      <c r="M404" s="24">
        <f t="shared" si="45"/>
        <v>4.7426203796905398E-3</v>
      </c>
      <c r="N404" s="24">
        <f t="shared" si="46"/>
        <v>0.12933</v>
      </c>
      <c r="O404" s="24">
        <f t="shared" si="47"/>
        <v>0.13437930192654324</v>
      </c>
      <c r="P404" s="24">
        <f t="shared" si="48"/>
        <v>1.5009503548377233E-3</v>
      </c>
      <c r="Q404" s="375">
        <v>2.01696660909491E-4</v>
      </c>
    </row>
    <row r="405" spans="1:17" ht="17" customHeight="1" x14ac:dyDescent="0.2">
      <c r="A405" s="16" t="s">
        <v>1811</v>
      </c>
      <c r="B405" s="16" t="s">
        <v>1812</v>
      </c>
      <c r="C405" s="16" t="s">
        <v>1813</v>
      </c>
      <c r="D405" s="116">
        <v>32417340329.880001</v>
      </c>
      <c r="E405" s="116">
        <v>0.46991655687307898</v>
      </c>
      <c r="F405" s="116">
        <v>9.1669999999999998</v>
      </c>
      <c r="G405" s="116">
        <v>355.92160000000001</v>
      </c>
      <c r="H405" s="116">
        <v>91.08</v>
      </c>
      <c r="I405" s="298"/>
      <c r="J405" s="16" t="str">
        <f t="shared" si="42"/>
        <v>Starbucks Corp</v>
      </c>
      <c r="K405" s="14" t="str">
        <f t="shared" si="43"/>
        <v>SBUX</v>
      </c>
      <c r="L405" s="374">
        <f t="shared" si="44"/>
        <v>32417.34032988</v>
      </c>
      <c r="M405" s="24">
        <f t="shared" si="45"/>
        <v>4.6991655687307898E-3</v>
      </c>
      <c r="N405" s="24">
        <f t="shared" si="46"/>
        <v>9.1670000000000001E-2</v>
      </c>
      <c r="O405" s="24">
        <f t="shared" si="47"/>
        <v>9.6584551822573569E-2</v>
      </c>
      <c r="P405" s="24">
        <f t="shared" si="48"/>
        <v>1.0877550265466155E-3</v>
      </c>
      <c r="Q405" s="375">
        <v>1.05060331731757E-4</v>
      </c>
    </row>
    <row r="406" spans="1:17" ht="17" customHeight="1" x14ac:dyDescent="0.2">
      <c r="A406" s="16" t="s">
        <v>1814</v>
      </c>
      <c r="B406" s="16" t="s">
        <v>1815</v>
      </c>
      <c r="C406" s="16" t="s">
        <v>1816</v>
      </c>
      <c r="D406" s="116">
        <v>29530702299.360001</v>
      </c>
      <c r="E406" s="116">
        <v>1.78602243313201</v>
      </c>
      <c r="F406" s="116">
        <v>7.45</v>
      </c>
      <c r="G406" s="116">
        <v>318.49329999999998</v>
      </c>
      <c r="H406" s="116">
        <v>92.72</v>
      </c>
      <c r="I406" s="298"/>
      <c r="J406" s="16" t="str">
        <f t="shared" si="42"/>
        <v>Charles Schwab Corp/The</v>
      </c>
      <c r="K406" s="14" t="str">
        <f t="shared" si="43"/>
        <v>SCHW</v>
      </c>
      <c r="L406" s="374">
        <f t="shared" si="44"/>
        <v>29530.70229936</v>
      </c>
      <c r="M406" s="24">
        <f t="shared" si="45"/>
        <v>1.7860224331320101E-2</v>
      </c>
      <c r="N406" s="24">
        <f t="shared" si="46"/>
        <v>7.4499999999999997E-2</v>
      </c>
      <c r="O406" s="24">
        <f t="shared" si="47"/>
        <v>9.3025517687661763E-2</v>
      </c>
      <c r="P406" s="24">
        <f t="shared" si="48"/>
        <v>9.9089467355138348E-4</v>
      </c>
      <c r="Q406" s="375">
        <v>9.2178489981064197E-5</v>
      </c>
    </row>
    <row r="407" spans="1:17" ht="17" customHeight="1" x14ac:dyDescent="0.2">
      <c r="A407" s="16" t="s">
        <v>1817</v>
      </c>
      <c r="B407" s="16" t="s">
        <v>1818</v>
      </c>
      <c r="C407" s="16" t="s">
        <v>1819</v>
      </c>
      <c r="D407" s="116">
        <v>93186969518</v>
      </c>
      <c r="E407" s="116">
        <v>3.0065573770491798</v>
      </c>
      <c r="F407" s="16" t="s">
        <v>655</v>
      </c>
      <c r="G407" s="116">
        <v>1527.655</v>
      </c>
      <c r="H407" s="116">
        <v>61</v>
      </c>
      <c r="I407" s="298"/>
      <c r="J407" s="16" t="str">
        <f t="shared" si="42"/>
        <v>Sealed Air Corp</v>
      </c>
      <c r="K407" s="14" t="str">
        <f t="shared" si="43"/>
        <v>SEE</v>
      </c>
      <c r="L407" s="374">
        <f t="shared" si="44"/>
        <v>93186.969517999998</v>
      </c>
      <c r="M407" s="24">
        <f t="shared" si="45"/>
        <v>3.0065573770491797E-2</v>
      </c>
      <c r="N407" s="48" t="str">
        <f t="shared" si="46"/>
        <v>N/A</v>
      </c>
      <c r="O407" s="48" t="str">
        <f t="shared" si="47"/>
        <v>N/A</v>
      </c>
      <c r="P407" s="48" t="str">
        <f t="shared" si="48"/>
        <v>N/A</v>
      </c>
      <c r="Q407" s="48" t="s">
        <v>685</v>
      </c>
    </row>
    <row r="408" spans="1:17" ht="17" customHeight="1" x14ac:dyDescent="0.2">
      <c r="A408" s="16" t="s">
        <v>1820</v>
      </c>
      <c r="B408" s="16" t="s">
        <v>1821</v>
      </c>
      <c r="C408" s="16" t="s">
        <v>1822</v>
      </c>
      <c r="D408" s="116">
        <v>34261030774.220001</v>
      </c>
      <c r="E408" s="116">
        <v>0.60182311235991803</v>
      </c>
      <c r="F408" s="116">
        <v>29</v>
      </c>
      <c r="G408" s="116">
        <v>111.9385</v>
      </c>
      <c r="H408" s="116">
        <v>306.07</v>
      </c>
      <c r="I408" s="298"/>
      <c r="J408" s="16" t="str">
        <f t="shared" si="42"/>
        <v>Sherwin-Williams Co/The</v>
      </c>
      <c r="K408" s="14" t="str">
        <f t="shared" si="43"/>
        <v>SHW</v>
      </c>
      <c r="L408" s="374">
        <f t="shared" si="44"/>
        <v>34261.030774220002</v>
      </c>
      <c r="M408" s="24">
        <f t="shared" si="45"/>
        <v>6.0182311235991801E-3</v>
      </c>
      <c r="N408" s="24">
        <f t="shared" si="46"/>
        <v>0.28999999999999998</v>
      </c>
      <c r="O408" s="24">
        <f t="shared" si="47"/>
        <v>0.29689087463652103</v>
      </c>
      <c r="P408" s="24">
        <f t="shared" si="48"/>
        <v>1.1496195573137582E-3</v>
      </c>
      <c r="Q408" s="375">
        <v>3.41311555870132E-4</v>
      </c>
    </row>
    <row r="409" spans="1:17" ht="17" customHeight="1" x14ac:dyDescent="0.2">
      <c r="A409" s="16" t="s">
        <v>1823</v>
      </c>
      <c r="B409" s="16" t="s">
        <v>1824</v>
      </c>
      <c r="C409" s="16" t="s">
        <v>1825</v>
      </c>
      <c r="D409" s="116">
        <v>98745430000</v>
      </c>
      <c r="E409" s="116">
        <v>1.9521723688883601</v>
      </c>
      <c r="F409" s="116">
        <v>13.625</v>
      </c>
      <c r="G409" s="116">
        <v>1169</v>
      </c>
      <c r="H409" s="116">
        <v>84.47</v>
      </c>
      <c r="I409" s="298"/>
      <c r="J409" s="16" t="str">
        <f t="shared" si="42"/>
        <v>SVB Financial Group</v>
      </c>
      <c r="K409" s="14" t="str">
        <f t="shared" si="43"/>
        <v>SIVB</v>
      </c>
      <c r="L409" s="374">
        <f t="shared" si="44"/>
        <v>98745.43</v>
      </c>
      <c r="M409" s="24">
        <f t="shared" si="45"/>
        <v>1.9521723688883601E-2</v>
      </c>
      <c r="N409" s="24">
        <f t="shared" si="46"/>
        <v>0.13625000000000001</v>
      </c>
      <c r="O409" s="24">
        <f t="shared" si="47"/>
        <v>0.15710164111518882</v>
      </c>
      <c r="P409" s="24">
        <f t="shared" si="48"/>
        <v>3.313376012282022E-3</v>
      </c>
      <c r="Q409" s="375">
        <v>5.2053680916120803E-4</v>
      </c>
    </row>
    <row r="410" spans="1:17" ht="17" customHeight="1" x14ac:dyDescent="0.2">
      <c r="A410" s="16" t="s">
        <v>1826</v>
      </c>
      <c r="B410" s="16" t="s">
        <v>1827</v>
      </c>
      <c r="C410" s="16" t="s">
        <v>357</v>
      </c>
      <c r="D410" s="116">
        <v>45785446067.459999</v>
      </c>
      <c r="E410" s="116">
        <v>2.0208274697438799</v>
      </c>
      <c r="F410" s="116">
        <v>1.2</v>
      </c>
      <c r="G410" s="116">
        <v>1288.6420000000001</v>
      </c>
      <c r="H410" s="116">
        <v>35.53</v>
      </c>
      <c r="I410" s="298"/>
      <c r="J410" s="16" t="str">
        <f t="shared" si="42"/>
        <v>J M Smucker Co/The</v>
      </c>
      <c r="K410" s="14" t="str">
        <f t="shared" si="43"/>
        <v>SJM</v>
      </c>
      <c r="L410" s="374">
        <f t="shared" si="44"/>
        <v>45785.446067459998</v>
      </c>
      <c r="M410" s="24">
        <f t="shared" si="45"/>
        <v>2.0208274697438799E-2</v>
      </c>
      <c r="N410" s="24">
        <f t="shared" si="46"/>
        <v>1.2E-2</v>
      </c>
      <c r="O410" s="24">
        <f t="shared" si="47"/>
        <v>3.2329524345623431E-2</v>
      </c>
      <c r="P410" s="24">
        <f t="shared" si="48"/>
        <v>1.5363181740314889E-3</v>
      </c>
      <c r="Q410" s="375">
        <v>4.9668435809974703E-5</v>
      </c>
    </row>
    <row r="411" spans="1:17" ht="17" customHeight="1" x14ac:dyDescent="0.2">
      <c r="A411" s="16" t="s">
        <v>1828</v>
      </c>
      <c r="B411" s="16" t="s">
        <v>1829</v>
      </c>
      <c r="C411" s="16" t="s">
        <v>1830</v>
      </c>
      <c r="D411" s="116">
        <v>6118085585.3999996</v>
      </c>
      <c r="E411" s="116">
        <v>1.6208651399491101</v>
      </c>
      <c r="F411" s="116">
        <v>4.2149999999999999</v>
      </c>
      <c r="G411" s="116">
        <v>155.6765</v>
      </c>
      <c r="H411" s="116">
        <v>39.299999999999997</v>
      </c>
      <c r="I411" s="298"/>
      <c r="J411" s="16" t="str">
        <f t="shared" si="42"/>
        <v>Schlumberger NV</v>
      </c>
      <c r="K411" s="14" t="str">
        <f t="shared" si="43"/>
        <v>SLB</v>
      </c>
      <c r="L411" s="374">
        <f t="shared" si="44"/>
        <v>6118.0855853999992</v>
      </c>
      <c r="M411" s="24">
        <f t="shared" si="45"/>
        <v>1.6208651399491101E-2</v>
      </c>
      <c r="N411" s="24">
        <f t="shared" si="46"/>
        <v>4.215E-2</v>
      </c>
      <c r="O411" s="24">
        <f t="shared" si="47"/>
        <v>5.8700248727735375E-2</v>
      </c>
      <c r="P411" s="24">
        <f t="shared" si="48"/>
        <v>2.0529069567829894E-4</v>
      </c>
      <c r="Q411" s="375">
        <v>1.2050614897806001E-5</v>
      </c>
    </row>
    <row r="412" spans="1:17" ht="17" customHeight="1" x14ac:dyDescent="0.2">
      <c r="A412" s="16" t="s">
        <v>1831</v>
      </c>
      <c r="B412" s="16" t="s">
        <v>1832</v>
      </c>
      <c r="C412" s="16" t="s">
        <v>1833</v>
      </c>
      <c r="D412" s="116">
        <v>61098873000.900002</v>
      </c>
      <c r="E412" s="116">
        <v>0.80783846211161603</v>
      </c>
      <c r="F412" s="116">
        <v>7.92</v>
      </c>
      <c r="G412" s="116">
        <v>91.049660000000003</v>
      </c>
      <c r="H412" s="116">
        <v>671.05</v>
      </c>
      <c r="I412" s="298"/>
      <c r="J412" s="16" t="str">
        <f t="shared" si="42"/>
        <v>SL Green Realty Corp</v>
      </c>
      <c r="K412" s="14" t="str">
        <f t="shared" si="43"/>
        <v>SLG</v>
      </c>
      <c r="L412" s="374">
        <f t="shared" si="44"/>
        <v>61098.873000899999</v>
      </c>
      <c r="M412" s="24">
        <f t="shared" si="45"/>
        <v>8.0783846211161595E-3</v>
      </c>
      <c r="N412" s="24">
        <f t="shared" si="46"/>
        <v>7.9199999999999993E-2</v>
      </c>
      <c r="O412" s="24">
        <f t="shared" si="47"/>
        <v>8.7598288652112347E-2</v>
      </c>
      <c r="P412" s="24">
        <f t="shared" si="48"/>
        <v>2.0501560444736301E-3</v>
      </c>
      <c r="Q412" s="375">
        <v>1.7959016096567401E-4</v>
      </c>
    </row>
    <row r="413" spans="1:17" ht="17" customHeight="1" x14ac:dyDescent="0.2">
      <c r="A413" s="16" t="s">
        <v>1834</v>
      </c>
      <c r="B413" s="16" t="s">
        <v>1835</v>
      </c>
      <c r="C413" s="16" t="s">
        <v>1836</v>
      </c>
      <c r="D413" s="116">
        <v>13218708601.82</v>
      </c>
      <c r="E413" s="116">
        <v>0</v>
      </c>
      <c r="F413" s="116">
        <v>10</v>
      </c>
      <c r="G413" s="116">
        <v>51.760939999999998</v>
      </c>
      <c r="H413" s="116">
        <v>255.38</v>
      </c>
      <c r="I413" s="298"/>
      <c r="J413" s="16" t="str">
        <f t="shared" si="42"/>
        <v>Snap-on Inc</v>
      </c>
      <c r="K413" s="14" t="str">
        <f t="shared" si="43"/>
        <v>SNA</v>
      </c>
      <c r="L413" s="374">
        <f t="shared" si="44"/>
        <v>13218.708601819999</v>
      </c>
      <c r="M413" s="24">
        <f t="shared" si="45"/>
        <v>0</v>
      </c>
      <c r="N413" s="24">
        <f t="shared" si="46"/>
        <v>0.1</v>
      </c>
      <c r="O413" s="24">
        <f t="shared" si="47"/>
        <v>0.1</v>
      </c>
      <c r="P413" s="24">
        <f t="shared" si="48"/>
        <v>4.435501672798064E-4</v>
      </c>
      <c r="Q413" s="375">
        <v>4.43550167279807E-5</v>
      </c>
    </row>
    <row r="414" spans="1:17" ht="17" customHeight="1" x14ac:dyDescent="0.2">
      <c r="A414" s="16" t="s">
        <v>1837</v>
      </c>
      <c r="B414" s="16" t="s">
        <v>1838</v>
      </c>
      <c r="C414" s="16" t="s">
        <v>1839</v>
      </c>
      <c r="D414" s="116">
        <v>13709394091.200001</v>
      </c>
      <c r="E414" s="116">
        <v>3.0146446996172398</v>
      </c>
      <c r="F414" s="116">
        <v>-0.127</v>
      </c>
      <c r="G414" s="116">
        <v>114.07380000000001</v>
      </c>
      <c r="H414" s="116">
        <v>120.18</v>
      </c>
      <c r="I414" s="298"/>
      <c r="J414" s="16" t="str">
        <f t="shared" si="42"/>
        <v>Synopsys Inc</v>
      </c>
      <c r="K414" s="14" t="str">
        <f t="shared" si="43"/>
        <v>SNPS</v>
      </c>
      <c r="L414" s="374">
        <f t="shared" si="44"/>
        <v>13709.394091200002</v>
      </c>
      <c r="M414" s="24">
        <f t="shared" si="45"/>
        <v>3.0146446996172398E-2</v>
      </c>
      <c r="N414" s="24">
        <f t="shared" si="46"/>
        <v>-1.2700000000000001E-3</v>
      </c>
      <c r="O414" s="24">
        <f t="shared" si="47"/>
        <v>2.8857304002329828E-2</v>
      </c>
      <c r="P414" s="24">
        <f t="shared" si="48"/>
        <v>4.6001498524744869E-4</v>
      </c>
      <c r="Q414" s="375">
        <v>1.32747922749129E-5</v>
      </c>
    </row>
    <row r="415" spans="1:17" ht="17" customHeight="1" x14ac:dyDescent="0.2">
      <c r="A415" s="16" t="s">
        <v>1840</v>
      </c>
      <c r="B415" s="16" t="s">
        <v>1841</v>
      </c>
      <c r="C415" s="16" t="s">
        <v>516</v>
      </c>
      <c r="D415" s="116">
        <v>26387814134.43</v>
      </c>
      <c r="E415" s="116">
        <v>4.4450289321409802</v>
      </c>
      <c r="F415" s="116">
        <v>50</v>
      </c>
      <c r="G415" s="116">
        <v>1388.1020000000001</v>
      </c>
      <c r="H415" s="116">
        <v>19.010000000000002</v>
      </c>
      <c r="I415" s="298"/>
      <c r="J415" s="16" t="str">
        <f t="shared" si="42"/>
        <v>Southern Co/The</v>
      </c>
      <c r="K415" s="14" t="str">
        <f t="shared" si="43"/>
        <v>SO</v>
      </c>
      <c r="L415" s="374">
        <f t="shared" si="44"/>
        <v>26387.814134430002</v>
      </c>
      <c r="M415" s="24">
        <f t="shared" si="45"/>
        <v>4.4450289321409799E-2</v>
      </c>
      <c r="N415" s="24">
        <f t="shared" si="46"/>
        <v>0.5</v>
      </c>
      <c r="O415" s="24">
        <f t="shared" si="47"/>
        <v>0.55556286165176227</v>
      </c>
      <c r="P415" s="24">
        <f t="shared" si="48"/>
        <v>8.8543591708068782E-4</v>
      </c>
      <c r="Q415" s="375">
        <v>4.9191531190259999E-4</v>
      </c>
    </row>
    <row r="416" spans="1:17" ht="17" customHeight="1" x14ac:dyDescent="0.2">
      <c r="A416" s="16" t="s">
        <v>1842</v>
      </c>
      <c r="B416" s="16" t="s">
        <v>1843</v>
      </c>
      <c r="C416" s="16" t="s">
        <v>1844</v>
      </c>
      <c r="D416" s="116">
        <v>3473144684.52</v>
      </c>
      <c r="E416" s="116">
        <v>7.2540633019674896</v>
      </c>
      <c r="F416" s="116">
        <v>6.15</v>
      </c>
      <c r="G416" s="116">
        <v>73.250609999999995</v>
      </c>
      <c r="H416" s="116">
        <v>46.76</v>
      </c>
      <c r="I416" s="298"/>
      <c r="J416" s="16" t="str">
        <f t="shared" si="42"/>
        <v>Simon Property Group Inc</v>
      </c>
      <c r="K416" s="14" t="str">
        <f t="shared" si="43"/>
        <v>SPG</v>
      </c>
      <c r="L416" s="374">
        <f t="shared" si="44"/>
        <v>3473.1446845199998</v>
      </c>
      <c r="M416" s="24">
        <f t="shared" si="45"/>
        <v>7.2540633019674894E-2</v>
      </c>
      <c r="N416" s="24">
        <f t="shared" si="46"/>
        <v>6.1500000000000006E-2</v>
      </c>
      <c r="O416" s="24">
        <f t="shared" si="47"/>
        <v>0.13627125748502991</v>
      </c>
      <c r="P416" s="24">
        <f t="shared" si="48"/>
        <v>1.1654042404669643E-4</v>
      </c>
      <c r="Q416" s="375">
        <v>1.5881110132681999E-5</v>
      </c>
    </row>
    <row r="417" spans="1:17" ht="17" customHeight="1" x14ac:dyDescent="0.2">
      <c r="A417" s="16" t="s">
        <v>1845</v>
      </c>
      <c r="B417" s="16" t="s">
        <v>1846</v>
      </c>
      <c r="C417" s="16" t="s">
        <v>1847</v>
      </c>
      <c r="D417" s="116">
        <v>8075695615.6899996</v>
      </c>
      <c r="E417" s="116">
        <v>2.9048357725770599</v>
      </c>
      <c r="F417" s="116">
        <v>0.61</v>
      </c>
      <c r="G417" s="116">
        <v>54.466149999999999</v>
      </c>
      <c r="H417" s="116">
        <v>148.27000000000001</v>
      </c>
      <c r="I417" s="298"/>
      <c r="J417" s="16" t="str">
        <f t="shared" si="42"/>
        <v>S&amp;P Global Inc</v>
      </c>
      <c r="K417" s="14" t="str">
        <f t="shared" si="43"/>
        <v>SPGI</v>
      </c>
      <c r="L417" s="374">
        <f t="shared" si="44"/>
        <v>8075.6956156899996</v>
      </c>
      <c r="M417" s="24">
        <f t="shared" si="45"/>
        <v>2.90483577257706E-2</v>
      </c>
      <c r="N417" s="24">
        <f t="shared" si="46"/>
        <v>6.0999999999999995E-3</v>
      </c>
      <c r="O417" s="24">
        <f t="shared" si="47"/>
        <v>3.5236955216834197E-2</v>
      </c>
      <c r="P417" s="24">
        <f t="shared" si="48"/>
        <v>2.7097776712824422E-4</v>
      </c>
      <c r="Q417" s="375">
        <v>9.5484314450556996E-6</v>
      </c>
    </row>
    <row r="418" spans="1:17" ht="17" customHeight="1" x14ac:dyDescent="0.2">
      <c r="A418" s="16" t="s">
        <v>1848</v>
      </c>
      <c r="B418" s="16" t="s">
        <v>1849</v>
      </c>
      <c r="C418" s="16" t="s">
        <v>517</v>
      </c>
      <c r="D418" s="116">
        <v>33584861775.700001</v>
      </c>
      <c r="E418" s="16" t="s">
        <v>655</v>
      </c>
      <c r="F418" s="116">
        <v>14.028</v>
      </c>
      <c r="G418" s="116">
        <v>151.76169999999999</v>
      </c>
      <c r="H418" s="116">
        <v>221.3</v>
      </c>
      <c r="I418" s="298"/>
      <c r="J418" s="16" t="str">
        <f t="shared" si="42"/>
        <v>Sempra Energy</v>
      </c>
      <c r="K418" s="14" t="str">
        <f t="shared" si="43"/>
        <v>SRE</v>
      </c>
      <c r="L418" s="374">
        <f t="shared" si="44"/>
        <v>33584.861775700003</v>
      </c>
      <c r="M418" s="48" t="str">
        <f t="shared" si="45"/>
        <v>0.00%</v>
      </c>
      <c r="N418" s="24">
        <f t="shared" si="46"/>
        <v>0.14028000000000002</v>
      </c>
      <c r="O418" s="24">
        <f t="shared" si="47"/>
        <v>0.14028000000000002</v>
      </c>
      <c r="P418" s="24">
        <f t="shared" si="48"/>
        <v>1.1269308907096945E-3</v>
      </c>
      <c r="Q418" s="375">
        <v>1.5808586534875701E-4</v>
      </c>
    </row>
    <row r="419" spans="1:17" ht="17" customHeight="1" x14ac:dyDescent="0.2">
      <c r="A419" s="16" t="s">
        <v>1850</v>
      </c>
      <c r="B419" s="16" t="s">
        <v>1851</v>
      </c>
      <c r="C419" s="16" t="s">
        <v>1852</v>
      </c>
      <c r="D419" s="116">
        <v>55154608301.5</v>
      </c>
      <c r="E419" s="116">
        <v>4.8677654273668098</v>
      </c>
      <c r="F419" s="116">
        <v>3</v>
      </c>
      <c r="G419" s="116">
        <v>1057.0070000000001</v>
      </c>
      <c r="H419" s="116">
        <v>52.18</v>
      </c>
      <c r="I419" s="298"/>
      <c r="J419" s="16" t="str">
        <f t="shared" si="42"/>
        <v>STERIS PLC</v>
      </c>
      <c r="K419" s="14" t="str">
        <f t="shared" si="43"/>
        <v>STE</v>
      </c>
      <c r="L419" s="374">
        <f t="shared" si="44"/>
        <v>55154.608301499997</v>
      </c>
      <c r="M419" s="24">
        <f t="shared" si="45"/>
        <v>4.8677654273668096E-2</v>
      </c>
      <c r="N419" s="24">
        <f t="shared" si="46"/>
        <v>0.03</v>
      </c>
      <c r="O419" s="24">
        <f t="shared" si="47"/>
        <v>7.9407819087773113E-2</v>
      </c>
      <c r="P419" s="24">
        <f t="shared" si="48"/>
        <v>1.8506978612883754E-3</v>
      </c>
      <c r="Q419" s="375">
        <v>1.4695988095531599E-4</v>
      </c>
    </row>
    <row r="420" spans="1:17" ht="17" customHeight="1" x14ac:dyDescent="0.2">
      <c r="A420" s="16" t="s">
        <v>1853</v>
      </c>
      <c r="B420" s="16" t="s">
        <v>1854</v>
      </c>
      <c r="C420" s="16" t="s">
        <v>1855</v>
      </c>
      <c r="D420" s="116">
        <v>20754990677</v>
      </c>
      <c r="E420" s="116">
        <v>9.5180545320560093</v>
      </c>
      <c r="F420" s="116">
        <v>0.6</v>
      </c>
      <c r="G420" s="116">
        <v>305.88720000000001</v>
      </c>
      <c r="H420" s="116">
        <v>67.849999999999994</v>
      </c>
      <c r="I420" s="298"/>
      <c r="J420" s="16" t="str">
        <f t="shared" si="42"/>
        <v>State Street Corp</v>
      </c>
      <c r="K420" s="14" t="str">
        <f t="shared" si="43"/>
        <v>STT</v>
      </c>
      <c r="L420" s="374">
        <f t="shared" si="44"/>
        <v>20754.990677000002</v>
      </c>
      <c r="M420" s="24">
        <f t="shared" si="45"/>
        <v>9.5180545320560098E-2</v>
      </c>
      <c r="N420" s="24">
        <f t="shared" si="46"/>
        <v>6.0000000000000001E-3</v>
      </c>
      <c r="O420" s="24">
        <f t="shared" si="47"/>
        <v>0.10146608695652178</v>
      </c>
      <c r="P420" s="24">
        <f t="shared" si="48"/>
        <v>6.964280599548639E-4</v>
      </c>
      <c r="Q420" s="375">
        <v>7.0663830090342204E-5</v>
      </c>
    </row>
    <row r="421" spans="1:17" ht="17" customHeight="1" x14ac:dyDescent="0.2">
      <c r="A421" s="16" t="s">
        <v>1856</v>
      </c>
      <c r="B421" s="16" t="s">
        <v>1857</v>
      </c>
      <c r="C421" s="16" t="s">
        <v>1858</v>
      </c>
      <c r="D421" s="116">
        <v>88307220000</v>
      </c>
      <c r="E421" s="116">
        <v>0.72375962010807304</v>
      </c>
      <c r="F421" s="116">
        <v>8.9</v>
      </c>
      <c r="G421" s="116">
        <v>241</v>
      </c>
      <c r="H421" s="116">
        <v>366.42</v>
      </c>
      <c r="I421" s="298"/>
      <c r="J421" s="16" t="str">
        <f t="shared" si="42"/>
        <v>Seagate Technology PLC</v>
      </c>
      <c r="K421" s="14" t="str">
        <f t="shared" si="43"/>
        <v>STX</v>
      </c>
      <c r="L421" s="374">
        <f t="shared" si="44"/>
        <v>88307.22</v>
      </c>
      <c r="M421" s="24">
        <f t="shared" si="45"/>
        <v>7.2375962010807308E-3</v>
      </c>
      <c r="N421" s="24">
        <f t="shared" si="46"/>
        <v>8.900000000000001E-2</v>
      </c>
      <c r="O421" s="24">
        <f t="shared" si="47"/>
        <v>9.6559669232028827E-2</v>
      </c>
      <c r="P421" s="24">
        <f t="shared" si="48"/>
        <v>2.9631247183723969E-3</v>
      </c>
      <c r="Q421" s="375">
        <v>2.86118342699287E-4</v>
      </c>
    </row>
    <row r="422" spans="1:17" ht="17" customHeight="1" x14ac:dyDescent="0.2">
      <c r="A422" s="16" t="s">
        <v>1859</v>
      </c>
      <c r="B422" s="16" t="s">
        <v>1860</v>
      </c>
      <c r="C422" s="16" t="s">
        <v>1861</v>
      </c>
      <c r="D422" s="116">
        <v>35766958690.099998</v>
      </c>
      <c r="E422" s="116">
        <v>3.3829357056206999</v>
      </c>
      <c r="F422" s="116">
        <v>7.4530000000000003</v>
      </c>
      <c r="G422" s="116">
        <v>289.25970000000001</v>
      </c>
      <c r="H422" s="116">
        <v>123.65</v>
      </c>
      <c r="I422" s="298"/>
      <c r="J422" s="16" t="str">
        <f t="shared" si="42"/>
        <v>Constellation Brands Inc</v>
      </c>
      <c r="K422" s="14" t="str">
        <f t="shared" si="43"/>
        <v>STZ</v>
      </c>
      <c r="L422" s="374">
        <f t="shared" si="44"/>
        <v>35766.9586901</v>
      </c>
      <c r="M422" s="24">
        <f t="shared" si="45"/>
        <v>3.3829357056207002E-2</v>
      </c>
      <c r="N422" s="24">
        <f t="shared" si="46"/>
        <v>7.4529999999999999E-2</v>
      </c>
      <c r="O422" s="24">
        <f t="shared" si="47"/>
        <v>0.10962000804690655</v>
      </c>
      <c r="P422" s="24">
        <f t="shared" si="48"/>
        <v>1.2001505584213806E-3</v>
      </c>
      <c r="Q422" s="375">
        <v>1.3156051387165201E-4</v>
      </c>
    </row>
    <row r="423" spans="1:17" ht="17" customHeight="1" x14ac:dyDescent="0.2">
      <c r="A423" s="16" t="s">
        <v>1862</v>
      </c>
      <c r="B423" s="16" t="s">
        <v>1863</v>
      </c>
      <c r="C423" s="16" t="s">
        <v>1864</v>
      </c>
      <c r="D423" s="116">
        <v>13577877362.92</v>
      </c>
      <c r="E423" s="116">
        <v>1.0022550739163101</v>
      </c>
      <c r="F423" s="116">
        <v>-4.8</v>
      </c>
      <c r="G423" s="116">
        <v>85.053100000000001</v>
      </c>
      <c r="H423" s="116">
        <v>159.63999999999999</v>
      </c>
      <c r="I423" s="298"/>
      <c r="J423" s="16" t="str">
        <f t="shared" si="42"/>
        <v>Stanley Black &amp; Decker Inc</v>
      </c>
      <c r="K423" s="14" t="str">
        <f t="shared" si="43"/>
        <v>SWK</v>
      </c>
      <c r="L423" s="374">
        <f t="shared" si="44"/>
        <v>13577.87736292</v>
      </c>
      <c r="M423" s="24">
        <f t="shared" si="45"/>
        <v>1.00225507391631E-2</v>
      </c>
      <c r="N423" s="24">
        <f t="shared" si="46"/>
        <v>-4.8000000000000001E-2</v>
      </c>
      <c r="O423" s="24">
        <f t="shared" si="47"/>
        <v>-3.8217990478576817E-2</v>
      </c>
      <c r="P423" s="24">
        <f t="shared" si="48"/>
        <v>4.5560197724599721E-4</v>
      </c>
      <c r="Q423" s="375">
        <v>-1.74121920284083E-5</v>
      </c>
    </row>
    <row r="424" spans="1:17" ht="17" customHeight="1" x14ac:dyDescent="0.2">
      <c r="A424" s="16" t="s">
        <v>1865</v>
      </c>
      <c r="B424" s="16" t="s">
        <v>1866</v>
      </c>
      <c r="C424" s="16" t="s">
        <v>1867</v>
      </c>
      <c r="D424" s="116">
        <v>23993775492.5</v>
      </c>
      <c r="E424" s="116">
        <v>3.0577177265383999</v>
      </c>
      <c r="F424" s="116">
        <v>6.1829999999999998</v>
      </c>
      <c r="G424" s="116">
        <v>352.38330000000002</v>
      </c>
      <c r="H424" s="116">
        <v>68.09</v>
      </c>
      <c r="I424" s="298"/>
      <c r="J424" s="16" t="str">
        <f t="shared" si="42"/>
        <v>Skyworks Solutions Inc</v>
      </c>
      <c r="K424" s="14" t="str">
        <f t="shared" si="43"/>
        <v>SWKS</v>
      </c>
      <c r="L424" s="374">
        <f t="shared" si="44"/>
        <v>23993.775492500001</v>
      </c>
      <c r="M424" s="24">
        <f t="shared" si="45"/>
        <v>3.0577177265384E-2</v>
      </c>
      <c r="N424" s="24">
        <f t="shared" si="46"/>
        <v>6.1829999999999996E-2</v>
      </c>
      <c r="O424" s="24">
        <f t="shared" si="47"/>
        <v>9.3352470700543339E-2</v>
      </c>
      <c r="P424" s="24">
        <f t="shared" si="48"/>
        <v>8.0510460241987663E-4</v>
      </c>
      <c r="Q424" s="375">
        <v>7.5158503808274194E-5</v>
      </c>
    </row>
    <row r="425" spans="1:17" ht="17" customHeight="1" x14ac:dyDescent="0.2">
      <c r="A425" s="16" t="s">
        <v>1868</v>
      </c>
      <c r="B425" s="16" t="s">
        <v>1869</v>
      </c>
      <c r="C425" s="16" t="s">
        <v>1870</v>
      </c>
      <c r="D425" s="116">
        <v>12311208566.43</v>
      </c>
      <c r="E425" s="116">
        <v>5.4532194207126503</v>
      </c>
      <c r="F425" s="116">
        <v>5.1779999999999999</v>
      </c>
      <c r="G425" s="116">
        <v>256.53699999999998</v>
      </c>
      <c r="H425" s="116">
        <v>47.99</v>
      </c>
      <c r="I425" s="298"/>
      <c r="J425" s="16" t="str">
        <f t="shared" si="42"/>
        <v>Synchrony Financial</v>
      </c>
      <c r="K425" s="14" t="str">
        <f t="shared" si="43"/>
        <v>SYF</v>
      </c>
      <c r="L425" s="374">
        <f t="shared" si="44"/>
        <v>12311.208566430001</v>
      </c>
      <c r="M425" s="24">
        <f t="shared" si="45"/>
        <v>5.4532194207126503E-2</v>
      </c>
      <c r="N425" s="24">
        <f t="shared" si="46"/>
        <v>5.178E-2</v>
      </c>
      <c r="O425" s="24">
        <f t="shared" si="47"/>
        <v>0.10772403271514901</v>
      </c>
      <c r="P425" s="24">
        <f t="shared" si="48"/>
        <v>4.1309925073200964E-4</v>
      </c>
      <c r="Q425" s="375">
        <v>4.4500717200458599E-5</v>
      </c>
    </row>
    <row r="426" spans="1:17" ht="17" customHeight="1" x14ac:dyDescent="0.2">
      <c r="A426" s="16" t="s">
        <v>1871</v>
      </c>
      <c r="B426" s="16" t="s">
        <v>1872</v>
      </c>
      <c r="C426" s="16" t="s">
        <v>1873</v>
      </c>
      <c r="D426" s="116">
        <v>35552394417.32</v>
      </c>
      <c r="E426" s="116">
        <v>1.6375758889852601</v>
      </c>
      <c r="F426" s="116">
        <v>8.9550000000000001</v>
      </c>
      <c r="G426" s="116">
        <v>168.0204</v>
      </c>
      <c r="H426" s="116">
        <v>184.48</v>
      </c>
      <c r="I426" s="298"/>
      <c r="J426" s="16" t="str">
        <f t="shared" si="42"/>
        <v>Stryker Corp</v>
      </c>
      <c r="K426" s="14" t="str">
        <f t="shared" si="43"/>
        <v>SYK</v>
      </c>
      <c r="L426" s="374">
        <f t="shared" si="44"/>
        <v>35552.39441732</v>
      </c>
      <c r="M426" s="24">
        <f t="shared" si="45"/>
        <v>1.6375758889852602E-2</v>
      </c>
      <c r="N426" s="24">
        <f t="shared" si="46"/>
        <v>8.9550000000000005E-2</v>
      </c>
      <c r="O426" s="24">
        <f t="shared" si="47"/>
        <v>0.10665898349414576</v>
      </c>
      <c r="P426" s="24">
        <f t="shared" si="48"/>
        <v>1.1929509126805905E-3</v>
      </c>
      <c r="Q426" s="375">
        <v>1.2723893170492499E-4</v>
      </c>
    </row>
    <row r="427" spans="1:17" ht="17" customHeight="1" x14ac:dyDescent="0.2">
      <c r="A427" s="16" t="s">
        <v>1874</v>
      </c>
      <c r="B427" s="16" t="s">
        <v>1875</v>
      </c>
      <c r="C427" s="16" t="s">
        <v>1876</v>
      </c>
      <c r="D427" s="116">
        <v>25756665468.5</v>
      </c>
      <c r="E427" s="116">
        <v>1.69559826410415</v>
      </c>
      <c r="F427" s="116">
        <v>8.625</v>
      </c>
      <c r="G427" s="116">
        <v>159.68170000000001</v>
      </c>
      <c r="H427" s="116">
        <v>161.30000000000001</v>
      </c>
      <c r="I427" s="298"/>
      <c r="J427" s="16" t="str">
        <f t="shared" si="42"/>
        <v>Sysco Corp</v>
      </c>
      <c r="K427" s="14" t="str">
        <f t="shared" si="43"/>
        <v>SYY</v>
      </c>
      <c r="L427" s="374">
        <f t="shared" si="44"/>
        <v>25756.665468499999</v>
      </c>
      <c r="M427" s="24">
        <f t="shared" si="45"/>
        <v>1.6955982641041499E-2</v>
      </c>
      <c r="N427" s="24">
        <f t="shared" si="46"/>
        <v>8.6249999999999993E-2</v>
      </c>
      <c r="O427" s="24">
        <f t="shared" si="47"/>
        <v>0.10393720939243641</v>
      </c>
      <c r="P427" s="24">
        <f t="shared" si="48"/>
        <v>8.6425789547628265E-4</v>
      </c>
      <c r="Q427" s="375">
        <v>8.9828553851184595E-5</v>
      </c>
    </row>
    <row r="428" spans="1:17" ht="17" customHeight="1" x14ac:dyDescent="0.2">
      <c r="A428" s="16" t="s">
        <v>1877</v>
      </c>
      <c r="B428" s="16" t="s">
        <v>1878</v>
      </c>
      <c r="C428" s="16" t="s">
        <v>1879</v>
      </c>
      <c r="D428" s="116">
        <v>24195177201.950001</v>
      </c>
      <c r="E428" s="116">
        <v>1.2530203658957499</v>
      </c>
      <c r="F428" s="116">
        <v>13.584</v>
      </c>
      <c r="G428" s="116">
        <v>167.0361</v>
      </c>
      <c r="H428" s="116">
        <v>144.85</v>
      </c>
      <c r="I428" s="298"/>
      <c r="J428" s="16" t="str">
        <f t="shared" si="42"/>
        <v>AT&amp;T Inc</v>
      </c>
      <c r="K428" s="14" t="str">
        <f t="shared" si="43"/>
        <v>T</v>
      </c>
      <c r="L428" s="374">
        <f t="shared" si="44"/>
        <v>24195.177201950002</v>
      </c>
      <c r="M428" s="24">
        <f t="shared" si="45"/>
        <v>1.25302036589575E-2</v>
      </c>
      <c r="N428" s="24">
        <f t="shared" si="46"/>
        <v>0.13583999999999999</v>
      </c>
      <c r="O428" s="24">
        <f t="shared" si="47"/>
        <v>0.14922125509147388</v>
      </c>
      <c r="P428" s="24">
        <f t="shared" si="48"/>
        <v>8.118625819326929E-4</v>
      </c>
      <c r="Q428" s="375">
        <v>1.21147153437801E-4</v>
      </c>
    </row>
    <row r="429" spans="1:17" ht="17" customHeight="1" x14ac:dyDescent="0.2">
      <c r="A429" s="16" t="s">
        <v>1880</v>
      </c>
      <c r="B429" s="16" t="s">
        <v>1881</v>
      </c>
      <c r="C429" s="16" t="s">
        <v>1882</v>
      </c>
      <c r="D429" s="116">
        <v>14482961822.91</v>
      </c>
      <c r="E429" s="116">
        <v>3.5711406690850498</v>
      </c>
      <c r="F429" s="116">
        <v>-2.5</v>
      </c>
      <c r="G429" s="116">
        <v>583.755</v>
      </c>
      <c r="H429" s="116">
        <v>24.81</v>
      </c>
      <c r="I429" s="298"/>
      <c r="J429" s="16" t="str">
        <f t="shared" si="42"/>
        <v>Molson Coors Beverage Co</v>
      </c>
      <c r="K429" s="14" t="str">
        <f t="shared" si="43"/>
        <v>TAP</v>
      </c>
      <c r="L429" s="374">
        <f t="shared" si="44"/>
        <v>14482.96182291</v>
      </c>
      <c r="M429" s="24">
        <f t="shared" si="45"/>
        <v>3.5711406690850496E-2</v>
      </c>
      <c r="N429" s="24">
        <f t="shared" si="46"/>
        <v>-2.5000000000000001E-2</v>
      </c>
      <c r="O429" s="24">
        <f t="shared" si="47"/>
        <v>1.0265014107214865E-2</v>
      </c>
      <c r="P429" s="24">
        <f t="shared" si="48"/>
        <v>4.8597183981908127E-4</v>
      </c>
      <c r="Q429" s="375">
        <v>4.9885077914520604E-6</v>
      </c>
    </row>
    <row r="430" spans="1:17" ht="17" customHeight="1" x14ac:dyDescent="0.2">
      <c r="A430" s="16" t="s">
        <v>1883</v>
      </c>
      <c r="B430" s="16" t="s">
        <v>1884</v>
      </c>
      <c r="C430" s="16" t="s">
        <v>1885</v>
      </c>
      <c r="D430" s="116">
        <v>74430047904.080002</v>
      </c>
      <c r="E430" s="116">
        <v>1.1470528865563201</v>
      </c>
      <c r="F430" s="116">
        <v>8.36</v>
      </c>
      <c r="G430" s="116">
        <v>375.60579999999999</v>
      </c>
      <c r="H430" s="116">
        <v>198.16</v>
      </c>
      <c r="I430" s="298"/>
      <c r="J430" s="16" t="str">
        <f t="shared" si="42"/>
        <v>TransDigm Group Inc</v>
      </c>
      <c r="K430" s="14" t="str">
        <f t="shared" si="43"/>
        <v>TDG</v>
      </c>
      <c r="L430" s="374">
        <f t="shared" si="44"/>
        <v>74430.047904079998</v>
      </c>
      <c r="M430" s="24">
        <f t="shared" si="45"/>
        <v>1.1470528865563202E-2</v>
      </c>
      <c r="N430" s="24">
        <f t="shared" si="46"/>
        <v>8.3599999999999994E-2</v>
      </c>
      <c r="O430" s="24">
        <f t="shared" si="47"/>
        <v>9.5549996972143739E-2</v>
      </c>
      <c r="P430" s="24">
        <f t="shared" si="48"/>
        <v>2.4974799878675949E-3</v>
      </c>
      <c r="Q430" s="375">
        <v>2.3863420527873899E-4</v>
      </c>
    </row>
    <row r="431" spans="1:17" ht="17" customHeight="1" x14ac:dyDescent="0.2">
      <c r="A431" s="16" t="s">
        <v>1886</v>
      </c>
      <c r="B431" s="16" t="s">
        <v>1887</v>
      </c>
      <c r="C431" s="16" t="s">
        <v>1888</v>
      </c>
      <c r="D431" s="116">
        <v>30583332367.220001</v>
      </c>
      <c r="E431" s="116">
        <v>2.9664117060192901</v>
      </c>
      <c r="F431" s="116">
        <v>3.9</v>
      </c>
      <c r="G431" s="116">
        <v>508.53559999999999</v>
      </c>
      <c r="H431" s="116">
        <v>60.14</v>
      </c>
      <c r="I431" s="298"/>
      <c r="J431" s="16" t="str">
        <f t="shared" si="42"/>
        <v>Teledyne Technologies Inc</v>
      </c>
      <c r="K431" s="14" t="str">
        <f t="shared" si="43"/>
        <v>TDY</v>
      </c>
      <c r="L431" s="374">
        <f t="shared" si="44"/>
        <v>30583.332367220002</v>
      </c>
      <c r="M431" s="24">
        <f t="shared" si="45"/>
        <v>2.96641170601929E-2</v>
      </c>
      <c r="N431" s="24">
        <f t="shared" si="46"/>
        <v>3.9E-2</v>
      </c>
      <c r="O431" s="24">
        <f t="shared" si="47"/>
        <v>6.9242567342866657E-2</v>
      </c>
      <c r="P431" s="24">
        <f t="shared" si="48"/>
        <v>1.0262153888154126E-3</v>
      </c>
      <c r="Q431" s="375">
        <v>7.1057788168337203E-5</v>
      </c>
    </row>
    <row r="432" spans="1:17" ht="17" customHeight="1" x14ac:dyDescent="0.2">
      <c r="A432" s="16" t="s">
        <v>1889</v>
      </c>
      <c r="B432" s="16" t="s">
        <v>1890</v>
      </c>
      <c r="C432" s="16" t="s">
        <v>1891</v>
      </c>
      <c r="D432" s="116">
        <v>212396250000</v>
      </c>
      <c r="E432" s="116">
        <v>6.9909426366990903</v>
      </c>
      <c r="F432" s="116">
        <v>4.125</v>
      </c>
      <c r="G432" s="116">
        <v>7125</v>
      </c>
      <c r="H432" s="116">
        <v>29.81</v>
      </c>
      <c r="I432" s="298"/>
      <c r="J432" s="16" t="str">
        <f t="shared" si="42"/>
        <v>TE Connectivity Ltd</v>
      </c>
      <c r="K432" s="14" t="str">
        <f t="shared" si="43"/>
        <v>TEL</v>
      </c>
      <c r="L432" s="374">
        <f t="shared" si="44"/>
        <v>212396.25</v>
      </c>
      <c r="M432" s="24">
        <f t="shared" si="45"/>
        <v>6.9909426366990907E-2</v>
      </c>
      <c r="N432" s="24">
        <f t="shared" si="46"/>
        <v>4.1250000000000002E-2</v>
      </c>
      <c r="O432" s="24">
        <f t="shared" si="47"/>
        <v>0.11260130828581008</v>
      </c>
      <c r="P432" s="24">
        <f t="shared" si="48"/>
        <v>7.1268983268254074E-3</v>
      </c>
      <c r="Q432" s="375">
        <v>8.0249807562049295E-4</v>
      </c>
    </row>
    <row r="433" spans="1:17" ht="17" customHeight="1" x14ac:dyDescent="0.2">
      <c r="A433" s="16" t="s">
        <v>1892</v>
      </c>
      <c r="B433" s="16" t="s">
        <v>1893</v>
      </c>
      <c r="C433" s="16" t="s">
        <v>1894</v>
      </c>
      <c r="D433" s="116">
        <v>8323947240.4750004</v>
      </c>
      <c r="E433" s="116">
        <v>2.00584484590861</v>
      </c>
      <c r="F433" s="116">
        <v>2.98</v>
      </c>
      <c r="G433" s="116">
        <v>196.56800000000001</v>
      </c>
      <c r="H433" s="116">
        <v>37.64</v>
      </c>
      <c r="I433" s="298"/>
      <c r="J433" s="16" t="str">
        <f t="shared" si="42"/>
        <v>Truist Financial Corp</v>
      </c>
      <c r="K433" s="14" t="str">
        <f t="shared" si="43"/>
        <v>TFC</v>
      </c>
      <c r="L433" s="374">
        <f t="shared" si="44"/>
        <v>8323.9472404749995</v>
      </c>
      <c r="M433" s="24">
        <f t="shared" si="45"/>
        <v>2.0058448459086099E-2</v>
      </c>
      <c r="N433" s="24">
        <f t="shared" si="46"/>
        <v>2.98E-2</v>
      </c>
      <c r="O433" s="24">
        <f t="shared" si="47"/>
        <v>5.015731934112648E-2</v>
      </c>
      <c r="P433" s="24">
        <f t="shared" si="48"/>
        <v>2.79307782791477E-4</v>
      </c>
      <c r="Q433" s="375">
        <v>1.4009329655934101E-5</v>
      </c>
    </row>
    <row r="434" spans="1:17" ht="17" customHeight="1" x14ac:dyDescent="0.2">
      <c r="A434" s="16" t="s">
        <v>1895</v>
      </c>
      <c r="B434" s="16" t="s">
        <v>1896</v>
      </c>
      <c r="C434" s="16" t="s">
        <v>1897</v>
      </c>
      <c r="D434" s="116">
        <v>27085250928.259998</v>
      </c>
      <c r="E434" s="116">
        <v>6.5042928332699601</v>
      </c>
      <c r="F434" s="116">
        <v>5.665</v>
      </c>
      <c r="G434" s="116">
        <v>54.20628</v>
      </c>
      <c r="H434" s="116">
        <v>499.67</v>
      </c>
      <c r="I434" s="298"/>
      <c r="J434" s="16" t="str">
        <f t="shared" si="42"/>
        <v>Teleflex Inc</v>
      </c>
      <c r="K434" s="14" t="str">
        <f t="shared" si="43"/>
        <v>TFX</v>
      </c>
      <c r="L434" s="374">
        <f t="shared" si="44"/>
        <v>27085.250928259997</v>
      </c>
      <c r="M434" s="24">
        <f t="shared" si="45"/>
        <v>6.5042928332699604E-2</v>
      </c>
      <c r="N434" s="24">
        <f t="shared" si="46"/>
        <v>5.6649999999999999E-2</v>
      </c>
      <c r="O434" s="24">
        <f t="shared" si="47"/>
        <v>0.12353526927772332</v>
      </c>
      <c r="P434" s="24">
        <f t="shared" si="48"/>
        <v>9.0883821876451445E-4</v>
      </c>
      <c r="Q434" s="375">
        <v>1.1227357408496099E-4</v>
      </c>
    </row>
    <row r="435" spans="1:17" ht="17" customHeight="1" x14ac:dyDescent="0.2">
      <c r="A435" s="16" t="s">
        <v>1898</v>
      </c>
      <c r="B435" s="16" t="s">
        <v>1899</v>
      </c>
      <c r="C435" s="16" t="s">
        <v>1900</v>
      </c>
      <c r="D435" s="116">
        <v>11560736832.59</v>
      </c>
      <c r="E435" s="16" t="s">
        <v>655</v>
      </c>
      <c r="F435" s="16" t="s">
        <v>655</v>
      </c>
      <c r="G435" s="116">
        <v>36.863419999999998</v>
      </c>
      <c r="H435" s="116">
        <v>313.61</v>
      </c>
      <c r="I435" s="298"/>
      <c r="J435" s="16" t="str">
        <f t="shared" si="42"/>
        <v>Target Corp</v>
      </c>
      <c r="K435" s="14" t="str">
        <f t="shared" si="43"/>
        <v>TGT</v>
      </c>
      <c r="L435" s="374">
        <f t="shared" si="44"/>
        <v>11560.736832590001</v>
      </c>
      <c r="M435" s="48" t="str">
        <f t="shared" si="45"/>
        <v>0.00%</v>
      </c>
      <c r="N435" s="48" t="str">
        <f t="shared" si="46"/>
        <v>N/A</v>
      </c>
      <c r="O435" s="48" t="str">
        <f t="shared" si="47"/>
        <v>N/A</v>
      </c>
      <c r="P435" s="48" t="str">
        <f t="shared" si="48"/>
        <v>N/A</v>
      </c>
      <c r="Q435" s="48" t="s">
        <v>685</v>
      </c>
    </row>
    <row r="436" spans="1:17" ht="17" customHeight="1" x14ac:dyDescent="0.2">
      <c r="A436" s="16" t="s">
        <v>1901</v>
      </c>
      <c r="B436" s="16" t="s">
        <v>1902</v>
      </c>
      <c r="C436" s="16" t="s">
        <v>1903</v>
      </c>
      <c r="D436" s="116">
        <v>31881716974.799999</v>
      </c>
      <c r="E436" s="116">
        <v>1.9296066252588</v>
      </c>
      <c r="F436" s="116">
        <v>8.7769999999999992</v>
      </c>
      <c r="G436" s="116">
        <v>330.0385</v>
      </c>
      <c r="H436" s="116">
        <v>96.6</v>
      </c>
      <c r="I436" s="298"/>
      <c r="J436" s="16" t="str">
        <f t="shared" si="42"/>
        <v>Tiffany &amp; Co</v>
      </c>
      <c r="K436" s="14" t="str">
        <f t="shared" si="43"/>
        <v>TIF</v>
      </c>
      <c r="L436" s="374">
        <f t="shared" si="44"/>
        <v>31881.716974799998</v>
      </c>
      <c r="M436" s="24">
        <f t="shared" si="45"/>
        <v>1.9296066252588E-2</v>
      </c>
      <c r="N436" s="24">
        <f t="shared" si="46"/>
        <v>8.7769999999999987E-2</v>
      </c>
      <c r="O436" s="24">
        <f t="shared" si="47"/>
        <v>0.10791287412008281</v>
      </c>
      <c r="P436" s="24">
        <f t="shared" si="48"/>
        <v>1.06978233073335E-3</v>
      </c>
      <c r="Q436" s="375">
        <v>1.15443285992317E-4</v>
      </c>
    </row>
    <row r="437" spans="1:17" ht="17" customHeight="1" x14ac:dyDescent="0.2">
      <c r="A437" s="16" t="s">
        <v>1904</v>
      </c>
      <c r="B437" s="16" t="s">
        <v>1905</v>
      </c>
      <c r="C437" s="16" t="s">
        <v>1906</v>
      </c>
      <c r="D437" s="116">
        <v>52300702650.919998</v>
      </c>
      <c r="E437" s="116">
        <v>4.63797990208709</v>
      </c>
      <c r="F437" s="116">
        <v>2.17</v>
      </c>
      <c r="G437" s="116">
        <v>1347.6089999999999</v>
      </c>
      <c r="H437" s="116">
        <v>38.81</v>
      </c>
      <c r="I437" s="298"/>
      <c r="J437" s="16" t="str">
        <f t="shared" si="42"/>
        <v>TJX Cos Inc/The</v>
      </c>
      <c r="K437" s="14" t="str">
        <f t="shared" si="43"/>
        <v>TJX</v>
      </c>
      <c r="L437" s="374">
        <f t="shared" si="44"/>
        <v>52300.70265092</v>
      </c>
      <c r="M437" s="24">
        <f t="shared" si="45"/>
        <v>4.6379799020870902E-2</v>
      </c>
      <c r="N437" s="24">
        <f t="shared" si="46"/>
        <v>2.1700000000000001E-2</v>
      </c>
      <c r="O437" s="24">
        <f t="shared" si="47"/>
        <v>6.8583019840247353E-2</v>
      </c>
      <c r="P437" s="24">
        <f t="shared" si="48"/>
        <v>1.7549358343880127E-3</v>
      </c>
      <c r="Q437" s="375">
        <v>1.2035879914819499E-4</v>
      </c>
    </row>
    <row r="438" spans="1:17" ht="17" customHeight="1" x14ac:dyDescent="0.2">
      <c r="A438" s="16" t="s">
        <v>1907</v>
      </c>
      <c r="B438" s="16" t="s">
        <v>1908</v>
      </c>
      <c r="C438" s="16" t="s">
        <v>1909</v>
      </c>
      <c r="D438" s="116">
        <v>18278473988.5</v>
      </c>
      <c r="E438" s="116">
        <v>0.34482758620689702</v>
      </c>
      <c r="F438" s="116">
        <v>13</v>
      </c>
      <c r="G438" s="116">
        <v>46.516030000000001</v>
      </c>
      <c r="H438" s="116">
        <v>392.95</v>
      </c>
      <c r="I438" s="298"/>
      <c r="J438" s="16" t="str">
        <f t="shared" si="42"/>
        <v>Thermo Fisher Scientific Inc</v>
      </c>
      <c r="K438" s="14" t="str">
        <f t="shared" si="43"/>
        <v>TMO</v>
      </c>
      <c r="L438" s="374">
        <f t="shared" si="44"/>
        <v>18278.473988500002</v>
      </c>
      <c r="M438" s="24">
        <f t="shared" si="45"/>
        <v>3.4482758620689702E-3</v>
      </c>
      <c r="N438" s="24">
        <f t="shared" si="46"/>
        <v>0.13</v>
      </c>
      <c r="O438" s="24">
        <f t="shared" si="47"/>
        <v>0.13367241379310346</v>
      </c>
      <c r="P438" s="24">
        <f t="shared" si="48"/>
        <v>6.1332921690266382E-4</v>
      </c>
      <c r="Q438" s="375">
        <v>8.1985196873212904E-5</v>
      </c>
    </row>
    <row r="439" spans="1:17" ht="17" customHeight="1" x14ac:dyDescent="0.2">
      <c r="A439" s="16" t="s">
        <v>1910</v>
      </c>
      <c r="B439" s="16" t="s">
        <v>1911</v>
      </c>
      <c r="C439" s="16" t="s">
        <v>1912</v>
      </c>
      <c r="D439" s="116">
        <v>75698424191.240005</v>
      </c>
      <c r="E439" s="116">
        <v>1.7829508630381601</v>
      </c>
      <c r="F439" s="116">
        <v>8.7170000000000005</v>
      </c>
      <c r="G439" s="116">
        <v>500.61779999999999</v>
      </c>
      <c r="H439" s="116">
        <v>151.21</v>
      </c>
      <c r="I439" s="298"/>
      <c r="J439" s="16" t="str">
        <f t="shared" si="42"/>
        <v>T-Mobile US Inc</v>
      </c>
      <c r="K439" s="14" t="str">
        <f t="shared" si="43"/>
        <v>TMUS</v>
      </c>
      <c r="L439" s="374">
        <f t="shared" si="44"/>
        <v>75698.424191240003</v>
      </c>
      <c r="M439" s="24">
        <f t="shared" si="45"/>
        <v>1.7829508630381602E-2</v>
      </c>
      <c r="N439" s="24">
        <f t="shared" si="46"/>
        <v>8.7170000000000011E-2</v>
      </c>
      <c r="O439" s="24">
        <f t="shared" si="47"/>
        <v>0.1057766077640368</v>
      </c>
      <c r="P439" s="24">
        <f t="shared" si="48"/>
        <v>2.5400400087660134E-3</v>
      </c>
      <c r="Q439" s="375">
        <v>2.6867681571220397E-4</v>
      </c>
    </row>
    <row r="440" spans="1:17" ht="17" customHeight="1" x14ac:dyDescent="0.2">
      <c r="A440" s="16" t="s">
        <v>1913</v>
      </c>
      <c r="B440" s="16" t="s">
        <v>1914</v>
      </c>
      <c r="C440" s="16" t="s">
        <v>1915</v>
      </c>
      <c r="D440" s="116">
        <v>14867651662.5</v>
      </c>
      <c r="E440" s="116">
        <v>1.5730612244897999</v>
      </c>
      <c r="F440" s="116">
        <v>6.8</v>
      </c>
      <c r="G440" s="116">
        <v>121.3686</v>
      </c>
      <c r="H440" s="116">
        <v>122.5</v>
      </c>
      <c r="I440" s="298"/>
      <c r="J440" s="16" t="str">
        <f t="shared" si="42"/>
        <v>Tapestry Inc</v>
      </c>
      <c r="K440" s="14" t="str">
        <f t="shared" si="43"/>
        <v>TPR</v>
      </c>
      <c r="L440" s="374">
        <f t="shared" si="44"/>
        <v>14867.6516625</v>
      </c>
      <c r="M440" s="24">
        <f t="shared" si="45"/>
        <v>1.5730612244897999E-2</v>
      </c>
      <c r="N440" s="24">
        <f t="shared" si="46"/>
        <v>6.8000000000000005E-2</v>
      </c>
      <c r="O440" s="24">
        <f t="shared" si="47"/>
        <v>8.4265453061224543E-2</v>
      </c>
      <c r="P440" s="24">
        <f t="shared" si="48"/>
        <v>4.9888000262384216E-4</v>
      </c>
      <c r="Q440" s="375">
        <v>4.2038349444282998E-5</v>
      </c>
    </row>
    <row r="441" spans="1:17" ht="17" customHeight="1" x14ac:dyDescent="0.2">
      <c r="A441" s="16" t="s">
        <v>1916</v>
      </c>
      <c r="B441" s="16" t="s">
        <v>1917</v>
      </c>
      <c r="C441" s="16" t="s">
        <v>1918</v>
      </c>
      <c r="D441" s="116">
        <v>65696559477.07</v>
      </c>
      <c r="E441" s="116">
        <v>0.66435480927176505</v>
      </c>
      <c r="F441" s="116">
        <v>9.0670000000000002</v>
      </c>
      <c r="G441" s="116">
        <v>1199.0609999999999</v>
      </c>
      <c r="H441" s="116">
        <v>54.79</v>
      </c>
      <c r="I441" s="298"/>
      <c r="J441" s="16" t="str">
        <f t="shared" si="42"/>
        <v>T Rowe Price Group Inc</v>
      </c>
      <c r="K441" s="14" t="str">
        <f t="shared" si="43"/>
        <v>TROW</v>
      </c>
      <c r="L441" s="374">
        <f t="shared" si="44"/>
        <v>65696.559477069997</v>
      </c>
      <c r="M441" s="24">
        <f t="shared" si="45"/>
        <v>6.6435480927176504E-3</v>
      </c>
      <c r="N441" s="24">
        <f t="shared" si="46"/>
        <v>9.0670000000000001E-2</v>
      </c>
      <c r="O441" s="24">
        <f t="shared" si="47"/>
        <v>9.7614733345500998E-2</v>
      </c>
      <c r="P441" s="24">
        <f t="shared" si="48"/>
        <v>2.2044301620923914E-3</v>
      </c>
      <c r="Q441" s="375">
        <v>2.15184862451428E-4</v>
      </c>
    </row>
    <row r="442" spans="1:17" ht="17" customHeight="1" x14ac:dyDescent="0.2">
      <c r="A442" s="16" t="s">
        <v>1919</v>
      </c>
      <c r="B442" s="16" t="s">
        <v>1920</v>
      </c>
      <c r="C442" s="16" t="s">
        <v>1921</v>
      </c>
      <c r="D442" s="116">
        <v>169699940812</v>
      </c>
      <c r="E442" s="116">
        <v>0.20420532425754101</v>
      </c>
      <c r="F442" s="116">
        <v>10.050000000000001</v>
      </c>
      <c r="G442" s="116">
        <v>395.58940000000001</v>
      </c>
      <c r="H442" s="116">
        <v>428.98</v>
      </c>
      <c r="I442" s="298"/>
      <c r="J442" s="16" t="str">
        <f t="shared" si="42"/>
        <v>Travelers Cos Inc/The</v>
      </c>
      <c r="K442" s="14" t="str">
        <f t="shared" si="43"/>
        <v>TRV</v>
      </c>
      <c r="L442" s="374">
        <f t="shared" si="44"/>
        <v>169699.94081199999</v>
      </c>
      <c r="M442" s="24">
        <f t="shared" si="45"/>
        <v>2.0420532425754101E-3</v>
      </c>
      <c r="N442" s="24">
        <f t="shared" si="46"/>
        <v>0.10050000000000001</v>
      </c>
      <c r="O442" s="24">
        <f t="shared" si="47"/>
        <v>0.10264466641801483</v>
      </c>
      <c r="P442" s="24">
        <f t="shared" si="48"/>
        <v>5.6942352995187698E-3</v>
      </c>
      <c r="Q442" s="375">
        <v>5.8448288282479102E-4</v>
      </c>
    </row>
    <row r="443" spans="1:17" ht="17" customHeight="1" x14ac:dyDescent="0.2">
      <c r="A443" s="16" t="s">
        <v>1922</v>
      </c>
      <c r="B443" s="16" t="s">
        <v>1923</v>
      </c>
      <c r="C443" s="16" t="s">
        <v>1924</v>
      </c>
      <c r="D443" s="116">
        <v>144427545485.67999</v>
      </c>
      <c r="E443" s="116">
        <v>0</v>
      </c>
      <c r="F443" s="116">
        <v>19.100000000000001</v>
      </c>
      <c r="G443" s="116">
        <v>1237.809</v>
      </c>
      <c r="H443" s="116">
        <v>116.68</v>
      </c>
      <c r="I443" s="298"/>
      <c r="J443" s="16" t="str">
        <f t="shared" si="42"/>
        <v>Tractor Supply Co</v>
      </c>
      <c r="K443" s="14" t="str">
        <f t="shared" si="43"/>
        <v>TSCO</v>
      </c>
      <c r="L443" s="374">
        <f t="shared" si="44"/>
        <v>144427.54548567999</v>
      </c>
      <c r="M443" s="24">
        <f t="shared" si="45"/>
        <v>0</v>
      </c>
      <c r="N443" s="24">
        <f t="shared" si="46"/>
        <v>0.191</v>
      </c>
      <c r="O443" s="24">
        <f t="shared" si="47"/>
        <v>0.191</v>
      </c>
      <c r="P443" s="24">
        <f t="shared" si="48"/>
        <v>4.8462269567819266E-3</v>
      </c>
      <c r="Q443" s="375">
        <v>9.2562934874534898E-4</v>
      </c>
    </row>
    <row r="444" spans="1:17" ht="17" customHeight="1" x14ac:dyDescent="0.2">
      <c r="A444" s="16" t="s">
        <v>1925</v>
      </c>
      <c r="B444" s="16" t="s">
        <v>1926</v>
      </c>
      <c r="C444" s="16" t="s">
        <v>1927</v>
      </c>
      <c r="D444" s="116">
        <v>4069032493.02</v>
      </c>
      <c r="E444" s="116">
        <v>3.3604887983706702</v>
      </c>
      <c r="F444" s="116">
        <v>8.0500000000000007</v>
      </c>
      <c r="G444" s="116">
        <v>276.24119999999999</v>
      </c>
      <c r="H444" s="116">
        <v>14.73</v>
      </c>
      <c r="I444" s="298"/>
      <c r="J444" s="16" t="str">
        <f t="shared" si="42"/>
        <v>Tyson Foods Inc</v>
      </c>
      <c r="K444" s="14" t="str">
        <f t="shared" si="43"/>
        <v>TSN</v>
      </c>
      <c r="L444" s="374">
        <f t="shared" si="44"/>
        <v>4069.0324930199999</v>
      </c>
      <c r="M444" s="24">
        <f t="shared" si="45"/>
        <v>3.3604887983706699E-2</v>
      </c>
      <c r="N444" s="24">
        <f t="shared" si="46"/>
        <v>8.0500000000000002E-2</v>
      </c>
      <c r="O444" s="24">
        <f t="shared" si="47"/>
        <v>0.11545748472505089</v>
      </c>
      <c r="P444" s="24">
        <f t="shared" si="48"/>
        <v>1.3653527718263602E-4</v>
      </c>
      <c r="Q444" s="375">
        <v>1.57640196797448E-5</v>
      </c>
    </row>
    <row r="445" spans="1:17" ht="17" customHeight="1" x14ac:dyDescent="0.2">
      <c r="A445" s="16" t="s">
        <v>1928</v>
      </c>
      <c r="B445" s="16" t="s">
        <v>1929</v>
      </c>
      <c r="C445" s="16" t="s">
        <v>1930</v>
      </c>
      <c r="D445" s="116">
        <v>31598669691.509998</v>
      </c>
      <c r="E445" s="116">
        <v>2.5860211191724698</v>
      </c>
      <c r="F445" s="116">
        <v>6.25</v>
      </c>
      <c r="G445" s="116">
        <v>226.98560000000001</v>
      </c>
      <c r="H445" s="116">
        <v>139.21</v>
      </c>
      <c r="I445" s="298"/>
      <c r="J445" s="16" t="str">
        <f t="shared" si="42"/>
        <v>Trane Technologies PLC</v>
      </c>
      <c r="K445" s="14" t="str">
        <f t="shared" si="43"/>
        <v>TT</v>
      </c>
      <c r="L445" s="374">
        <f t="shared" si="44"/>
        <v>31598.66969151</v>
      </c>
      <c r="M445" s="24">
        <f t="shared" si="45"/>
        <v>2.58602111917247E-2</v>
      </c>
      <c r="N445" s="24">
        <f t="shared" si="46"/>
        <v>6.25E-2</v>
      </c>
      <c r="O445" s="24">
        <f t="shared" si="47"/>
        <v>8.9168342791466099E-2</v>
      </c>
      <c r="P445" s="24">
        <f t="shared" si="48"/>
        <v>1.0602847562248927E-3</v>
      </c>
      <c r="Q445" s="375">
        <v>9.4543834599627099E-5</v>
      </c>
    </row>
    <row r="446" spans="1:17" ht="17" customHeight="1" x14ac:dyDescent="0.2">
      <c r="A446" s="16" t="s">
        <v>1931</v>
      </c>
      <c r="B446" s="16" t="s">
        <v>1932</v>
      </c>
      <c r="C446" s="16" t="s">
        <v>1933</v>
      </c>
      <c r="D446" s="116">
        <v>29380303830.959999</v>
      </c>
      <c r="E446" s="116">
        <v>2.9145122371596002</v>
      </c>
      <c r="F446" s="116">
        <v>9.6430000000000007</v>
      </c>
      <c r="G446" s="116">
        <v>253.19120000000001</v>
      </c>
      <c r="H446" s="116">
        <v>116.04</v>
      </c>
      <c r="I446" s="298"/>
      <c r="J446" s="16" t="str">
        <f t="shared" si="42"/>
        <v>Take-Two Interactive Software Inc</v>
      </c>
      <c r="K446" s="14" t="str">
        <f t="shared" si="43"/>
        <v>TTWO</v>
      </c>
      <c r="L446" s="374">
        <f t="shared" si="44"/>
        <v>29380.303830959998</v>
      </c>
      <c r="M446" s="24">
        <f t="shared" si="45"/>
        <v>2.9145122371596003E-2</v>
      </c>
      <c r="N446" s="24">
        <f t="shared" si="46"/>
        <v>9.6430000000000002E-2</v>
      </c>
      <c r="O446" s="24">
        <f t="shared" si="47"/>
        <v>0.12698035444674249</v>
      </c>
      <c r="P446" s="24">
        <f t="shared" si="48"/>
        <v>9.858480939022743E-4</v>
      </c>
      <c r="Q446" s="375">
        <v>1.25183340394357E-4</v>
      </c>
    </row>
    <row r="447" spans="1:17" ht="17" customHeight="1" x14ac:dyDescent="0.2">
      <c r="A447" s="16" t="s">
        <v>1934</v>
      </c>
      <c r="B447" s="16" t="s">
        <v>1935</v>
      </c>
      <c r="C447" s="16" t="s">
        <v>1936</v>
      </c>
      <c r="D447" s="116">
        <v>17297573866.32</v>
      </c>
      <c r="E447" s="116">
        <v>0.94201437882147399</v>
      </c>
      <c r="F447" s="116">
        <v>13.177</v>
      </c>
      <c r="G447" s="116">
        <v>116.22369999999999</v>
      </c>
      <c r="H447" s="116">
        <v>148.83000000000001</v>
      </c>
      <c r="I447" s="298"/>
      <c r="J447" s="16" t="str">
        <f t="shared" si="42"/>
        <v>Twitter Inc</v>
      </c>
      <c r="K447" s="14" t="str">
        <f t="shared" si="43"/>
        <v>TWTR</v>
      </c>
      <c r="L447" s="374">
        <f t="shared" si="44"/>
        <v>17297.573866319999</v>
      </c>
      <c r="M447" s="24">
        <f t="shared" si="45"/>
        <v>9.4201437882147406E-3</v>
      </c>
      <c r="N447" s="24">
        <f t="shared" si="46"/>
        <v>0.13177</v>
      </c>
      <c r="O447" s="24">
        <f t="shared" si="47"/>
        <v>0.14181078996170127</v>
      </c>
      <c r="P447" s="24">
        <f t="shared" si="48"/>
        <v>5.8041538043169269E-4</v>
      </c>
      <c r="Q447" s="375">
        <v>8.2309163604939696E-5</v>
      </c>
    </row>
    <row r="448" spans="1:17" ht="17" customHeight="1" x14ac:dyDescent="0.2">
      <c r="A448" s="16" t="s">
        <v>1937</v>
      </c>
      <c r="B448" s="16" t="s">
        <v>1938</v>
      </c>
      <c r="C448" s="16" t="s">
        <v>1939</v>
      </c>
      <c r="D448" s="116">
        <v>22875619374</v>
      </c>
      <c r="E448" s="116">
        <v>2.7133757961783398</v>
      </c>
      <c r="F448" s="116">
        <v>4.0750000000000002</v>
      </c>
      <c r="G448" s="116">
        <v>294.25110000000001</v>
      </c>
      <c r="H448" s="116">
        <v>62.8</v>
      </c>
      <c r="I448" s="298"/>
      <c r="J448" s="16" t="str">
        <f t="shared" si="42"/>
        <v>Texas Instruments Inc</v>
      </c>
      <c r="K448" s="14" t="str">
        <f t="shared" si="43"/>
        <v>TXN</v>
      </c>
      <c r="L448" s="374">
        <f t="shared" si="44"/>
        <v>22875.619374000002</v>
      </c>
      <c r="M448" s="24">
        <f t="shared" si="45"/>
        <v>2.7133757961783397E-2</v>
      </c>
      <c r="N448" s="24">
        <f t="shared" si="46"/>
        <v>4.0750000000000001E-2</v>
      </c>
      <c r="O448" s="24">
        <f t="shared" si="47"/>
        <v>6.8436608280254732E-2</v>
      </c>
      <c r="P448" s="24">
        <f t="shared" si="48"/>
        <v>7.6758517837134839E-4</v>
      </c>
      <c r="Q448" s="375">
        <v>5.25309261739294E-5</v>
      </c>
    </row>
    <row r="449" spans="1:17" ht="17" customHeight="1" x14ac:dyDescent="0.2">
      <c r="A449" s="16" t="s">
        <v>1940</v>
      </c>
      <c r="B449" s="16" t="s">
        <v>1941</v>
      </c>
      <c r="C449" s="16" t="s">
        <v>1942</v>
      </c>
      <c r="D449" s="116">
        <v>28337138765.619999</v>
      </c>
      <c r="E449" s="116">
        <v>1.7991384407466799</v>
      </c>
      <c r="F449" s="116">
        <v>4.6500000000000004</v>
      </c>
      <c r="G449" s="116">
        <v>239.35419999999999</v>
      </c>
      <c r="H449" s="116">
        <v>118.39</v>
      </c>
      <c r="I449" s="298"/>
      <c r="J449" s="16" t="str">
        <f t="shared" si="42"/>
        <v>Textron Inc</v>
      </c>
      <c r="K449" s="14" t="str">
        <f t="shared" si="43"/>
        <v>TXT</v>
      </c>
      <c r="L449" s="374">
        <f t="shared" si="44"/>
        <v>28337.138765619999</v>
      </c>
      <c r="M449" s="24">
        <f t="shared" si="45"/>
        <v>1.7991384407466799E-2</v>
      </c>
      <c r="N449" s="24">
        <f t="shared" si="46"/>
        <v>4.6500000000000007E-2</v>
      </c>
      <c r="O449" s="24">
        <f t="shared" si="47"/>
        <v>6.4909684094940412E-2</v>
      </c>
      <c r="P449" s="24">
        <f t="shared" si="48"/>
        <v>9.508449742201973E-4</v>
      </c>
      <c r="Q449" s="375">
        <v>6.1719046899894893E-5</v>
      </c>
    </row>
    <row r="450" spans="1:17" ht="17" customHeight="1" x14ac:dyDescent="0.2">
      <c r="A450" s="16" t="s">
        <v>1943</v>
      </c>
      <c r="B450" s="16" t="s">
        <v>1944</v>
      </c>
      <c r="C450" s="16" t="s">
        <v>361</v>
      </c>
      <c r="D450" s="116">
        <v>19573653009.16</v>
      </c>
      <c r="E450" s="16" t="s">
        <v>655</v>
      </c>
      <c r="F450" s="116">
        <v>8.8379999999999992</v>
      </c>
      <c r="G450" s="116">
        <v>114.33880000000001</v>
      </c>
      <c r="H450" s="116">
        <v>171.19</v>
      </c>
      <c r="I450" s="298"/>
      <c r="J450" s="16" t="str">
        <f t="shared" si="42"/>
        <v>Tyler Technologies Inc</v>
      </c>
      <c r="K450" s="14" t="str">
        <f t="shared" si="43"/>
        <v>TYL</v>
      </c>
      <c r="L450" s="374">
        <f t="shared" si="44"/>
        <v>19573.65300916</v>
      </c>
      <c r="M450" s="48" t="str">
        <f t="shared" si="45"/>
        <v>0.00%</v>
      </c>
      <c r="N450" s="24">
        <f t="shared" si="46"/>
        <v>8.8379999999999986E-2</v>
      </c>
      <c r="O450" s="24">
        <f t="shared" si="47"/>
        <v>8.8379999999999986E-2</v>
      </c>
      <c r="P450" s="24">
        <f t="shared" si="48"/>
        <v>6.5678859622447902E-4</v>
      </c>
      <c r="Q450" s="375">
        <v>5.8046976134319499E-5</v>
      </c>
    </row>
    <row r="451" spans="1:17" ht="17" customHeight="1" x14ac:dyDescent="0.2">
      <c r="A451" s="16" t="s">
        <v>1945</v>
      </c>
      <c r="B451" s="16" t="s">
        <v>1946</v>
      </c>
      <c r="C451" s="16" t="s">
        <v>1947</v>
      </c>
      <c r="D451" s="116">
        <v>32096708512.740002</v>
      </c>
      <c r="E451" s="116">
        <v>0</v>
      </c>
      <c r="F451" s="116">
        <v>9.5</v>
      </c>
      <c r="G451" s="116">
        <v>790.94899999999996</v>
      </c>
      <c r="H451" s="116">
        <v>40.58</v>
      </c>
      <c r="I451" s="298"/>
      <c r="J451" s="16" t="str">
        <f t="shared" ref="J451:J502" si="49">B451</f>
        <v>Under Armour Inc</v>
      </c>
      <c r="K451" s="14" t="str">
        <f t="shared" ref="K451:K502" si="50">C451</f>
        <v>UAA</v>
      </c>
      <c r="L451" s="374">
        <f t="shared" ref="L451:L502" si="51">D451/1000000</f>
        <v>32096.708512740002</v>
      </c>
      <c r="M451" s="24">
        <f t="shared" ref="M451:M502" si="52">IFERROR(E451/100,"0.00%")</f>
        <v>0</v>
      </c>
      <c r="N451" s="24">
        <f t="shared" ref="N451:N502" si="53">IFERROR(F451/100,"N/A")</f>
        <v>9.5000000000000001E-2</v>
      </c>
      <c r="O451" s="24">
        <f t="shared" ref="O451:O514" si="54">IFERROR(M451*(1+0.5*N451)+N451,"N/A")</f>
        <v>9.5000000000000001E-2</v>
      </c>
      <c r="P451" s="24">
        <f t="shared" ref="P451:P502" si="55">IF(N451="N/A","N/A",L451/$L$504)</f>
        <v>1.0769963132402269E-3</v>
      </c>
      <c r="Q451" s="375">
        <v>1.0231464975782201E-4</v>
      </c>
    </row>
    <row r="452" spans="1:17" ht="17" customHeight="1" x14ac:dyDescent="0.2">
      <c r="A452" s="16" t="s">
        <v>1948</v>
      </c>
      <c r="B452" s="16" t="s">
        <v>1949</v>
      </c>
      <c r="C452" s="16" t="s">
        <v>1950</v>
      </c>
      <c r="D452" s="116">
        <v>130201408184.85001</v>
      </c>
      <c r="E452" s="116">
        <v>2.5754484699261302</v>
      </c>
      <c r="F452" s="116">
        <v>10</v>
      </c>
      <c r="G452" s="116">
        <v>915.94380000000001</v>
      </c>
      <c r="H452" s="116">
        <v>142.15</v>
      </c>
      <c r="I452" s="298"/>
      <c r="J452" s="16" t="str">
        <f t="shared" si="49"/>
        <v>United Airlines Holdings Inc</v>
      </c>
      <c r="K452" s="14" t="str">
        <f t="shared" si="50"/>
        <v>UAL</v>
      </c>
      <c r="L452" s="374">
        <f t="shared" si="51"/>
        <v>130201.40818485001</v>
      </c>
      <c r="M452" s="24">
        <f t="shared" si="52"/>
        <v>2.5754484699261303E-2</v>
      </c>
      <c r="N452" s="24">
        <f t="shared" si="53"/>
        <v>0.1</v>
      </c>
      <c r="O452" s="24">
        <f t="shared" si="54"/>
        <v>0.12704220893422438</v>
      </c>
      <c r="P452" s="24">
        <f t="shared" si="55"/>
        <v>4.3688727938601532E-3</v>
      </c>
      <c r="Q452" s="375">
        <v>5.5503125028462895E-4</v>
      </c>
    </row>
    <row r="453" spans="1:17" ht="17" customHeight="1" x14ac:dyDescent="0.2">
      <c r="A453" s="16" t="s">
        <v>1951</v>
      </c>
      <c r="B453" s="16" t="s">
        <v>1952</v>
      </c>
      <c r="C453" s="16" t="s">
        <v>1953</v>
      </c>
      <c r="D453" s="116">
        <v>8991438187.7999992</v>
      </c>
      <c r="E453" s="116">
        <v>0.202891199594218</v>
      </c>
      <c r="F453" s="116">
        <v>5.98</v>
      </c>
      <c r="G453" s="116">
        <v>228.03550000000001</v>
      </c>
      <c r="H453" s="116">
        <v>39.43</v>
      </c>
      <c r="I453" s="298"/>
      <c r="J453" s="16" t="str">
        <f t="shared" si="49"/>
        <v>UDR Inc</v>
      </c>
      <c r="K453" s="14" t="str">
        <f t="shared" si="50"/>
        <v>UDR</v>
      </c>
      <c r="L453" s="374">
        <f t="shared" si="51"/>
        <v>8991.4381877999986</v>
      </c>
      <c r="M453" s="24">
        <f t="shared" si="52"/>
        <v>2.0289119959421799E-3</v>
      </c>
      <c r="N453" s="24">
        <f t="shared" si="53"/>
        <v>5.9800000000000006E-2</v>
      </c>
      <c r="O453" s="24">
        <f t="shared" si="54"/>
        <v>6.1889576464620857E-2</v>
      </c>
      <c r="P453" s="24">
        <f t="shared" si="55"/>
        <v>3.017052597509885E-4</v>
      </c>
      <c r="Q453" s="375">
        <v>1.8672410743137101E-5</v>
      </c>
    </row>
    <row r="454" spans="1:17" ht="17" customHeight="1" x14ac:dyDescent="0.2">
      <c r="A454" s="16" t="s">
        <v>1954</v>
      </c>
      <c r="B454" s="16" t="s">
        <v>1955</v>
      </c>
      <c r="C454" s="16" t="s">
        <v>1956</v>
      </c>
      <c r="D454" s="116">
        <v>13895548230.83</v>
      </c>
      <c r="E454" s="16" t="s">
        <v>655</v>
      </c>
      <c r="F454" s="116">
        <v>13.25</v>
      </c>
      <c r="G454" s="116">
        <v>40.240789999999997</v>
      </c>
      <c r="H454" s="116">
        <v>345.31</v>
      </c>
      <c r="I454" s="298"/>
      <c r="J454" s="16" t="str">
        <f t="shared" si="49"/>
        <v>Universal Health Services Inc</v>
      </c>
      <c r="K454" s="14" t="str">
        <f t="shared" si="50"/>
        <v>UHS</v>
      </c>
      <c r="L454" s="374">
        <f t="shared" si="51"/>
        <v>13895.54823083</v>
      </c>
      <c r="M454" s="48" t="str">
        <f t="shared" si="52"/>
        <v>0.00%</v>
      </c>
      <c r="N454" s="24">
        <f t="shared" si="53"/>
        <v>0.13250000000000001</v>
      </c>
      <c r="O454" s="24">
        <f t="shared" si="54"/>
        <v>0.13250000000000001</v>
      </c>
      <c r="P454" s="24">
        <f t="shared" si="55"/>
        <v>4.6626133670732927E-4</v>
      </c>
      <c r="Q454" s="375">
        <v>6.1779627113721201E-5</v>
      </c>
    </row>
    <row r="455" spans="1:17" ht="17" customHeight="1" x14ac:dyDescent="0.2">
      <c r="A455" s="16" t="s">
        <v>1957</v>
      </c>
      <c r="B455" s="16" t="s">
        <v>1958</v>
      </c>
      <c r="C455" s="16" t="s">
        <v>1959</v>
      </c>
      <c r="D455" s="116">
        <v>12988671013.440001</v>
      </c>
      <c r="E455" s="116">
        <v>0</v>
      </c>
      <c r="F455" s="116">
        <v>2.9</v>
      </c>
      <c r="G455" s="116">
        <v>56.323099999999997</v>
      </c>
      <c r="H455" s="116">
        <v>230.61</v>
      </c>
      <c r="I455" s="298"/>
      <c r="J455" s="16" t="str">
        <f t="shared" si="49"/>
        <v>Ulta Beauty Inc</v>
      </c>
      <c r="K455" s="14" t="str">
        <f t="shared" si="50"/>
        <v>ULTA</v>
      </c>
      <c r="L455" s="374">
        <f t="shared" si="51"/>
        <v>12988.67101344</v>
      </c>
      <c r="M455" s="24">
        <f t="shared" si="52"/>
        <v>0</v>
      </c>
      <c r="N455" s="24">
        <f t="shared" si="53"/>
        <v>2.8999999999999998E-2</v>
      </c>
      <c r="O455" s="24">
        <f t="shared" si="54"/>
        <v>2.8999999999999998E-2</v>
      </c>
      <c r="P455" s="24">
        <f t="shared" si="55"/>
        <v>4.3583131864791027E-4</v>
      </c>
      <c r="Q455" s="375">
        <v>1.2639108240789399E-5</v>
      </c>
    </row>
    <row r="456" spans="1:17" ht="17" customHeight="1" x14ac:dyDescent="0.2">
      <c r="A456" s="16" t="s">
        <v>1960</v>
      </c>
      <c r="B456" s="16" t="s">
        <v>1961</v>
      </c>
      <c r="C456" s="16" t="s">
        <v>1962</v>
      </c>
      <c r="D456" s="116">
        <v>4219738137.75</v>
      </c>
      <c r="E456" s="116">
        <v>0</v>
      </c>
      <c r="F456" s="16" t="s">
        <v>655</v>
      </c>
      <c r="G456" s="116">
        <v>188.53210000000001</v>
      </c>
      <c r="H456" s="116">
        <v>9.81</v>
      </c>
      <c r="I456" s="298"/>
      <c r="J456" s="16" t="str">
        <f t="shared" si="49"/>
        <v>UnitedHealth Group Inc</v>
      </c>
      <c r="K456" s="14" t="str">
        <f t="shared" si="50"/>
        <v>UNH</v>
      </c>
      <c r="L456" s="374">
        <f t="shared" si="51"/>
        <v>4219.7381377499996</v>
      </c>
      <c r="M456" s="24">
        <f t="shared" si="52"/>
        <v>0</v>
      </c>
      <c r="N456" s="48" t="str">
        <f t="shared" si="53"/>
        <v>N/A</v>
      </c>
      <c r="O456" s="48" t="str">
        <f t="shared" si="54"/>
        <v>N/A</v>
      </c>
      <c r="P456" s="48" t="str">
        <f t="shared" si="55"/>
        <v>N/A</v>
      </c>
      <c r="Q456" s="48" t="s">
        <v>685</v>
      </c>
    </row>
    <row r="457" spans="1:17" ht="17" customHeight="1" x14ac:dyDescent="0.2">
      <c r="A457" s="16" t="s">
        <v>1963</v>
      </c>
      <c r="B457" s="16" t="s">
        <v>1964</v>
      </c>
      <c r="C457" s="16" t="s">
        <v>1965</v>
      </c>
      <c r="D457" s="116">
        <v>10475419428</v>
      </c>
      <c r="E457" s="116">
        <v>0</v>
      </c>
      <c r="F457" s="116">
        <v>-0.7</v>
      </c>
      <c r="G457" s="116">
        <v>290.98390000000001</v>
      </c>
      <c r="H457" s="116">
        <v>36</v>
      </c>
      <c r="I457" s="298"/>
      <c r="J457" s="16" t="str">
        <f t="shared" si="49"/>
        <v>Unum Group</v>
      </c>
      <c r="K457" s="14" t="str">
        <f t="shared" si="50"/>
        <v>UNM</v>
      </c>
      <c r="L457" s="374">
        <f t="shared" si="51"/>
        <v>10475.419427999999</v>
      </c>
      <c r="M457" s="24">
        <f t="shared" si="52"/>
        <v>0</v>
      </c>
      <c r="N457" s="24">
        <f t="shared" si="53"/>
        <v>-6.9999999999999993E-3</v>
      </c>
      <c r="O457" s="24">
        <f t="shared" si="54"/>
        <v>-6.9999999999999993E-3</v>
      </c>
      <c r="P457" s="24">
        <f t="shared" si="55"/>
        <v>3.5149984613291229E-4</v>
      </c>
      <c r="Q457" s="375">
        <v>-2.46049892293039E-6</v>
      </c>
    </row>
    <row r="458" spans="1:17" ht="17" customHeight="1" x14ac:dyDescent="0.2">
      <c r="A458" s="16" t="s">
        <v>1966</v>
      </c>
      <c r="B458" s="16" t="s">
        <v>1967</v>
      </c>
      <c r="C458" s="16" t="s">
        <v>1968</v>
      </c>
      <c r="D458" s="116">
        <v>10271277883.940001</v>
      </c>
      <c r="E458" s="116">
        <v>4.1367423154266003</v>
      </c>
      <c r="F458" s="116">
        <v>4.1399999999999997</v>
      </c>
      <c r="G458" s="116">
        <v>295.06689999999998</v>
      </c>
      <c r="H458" s="116">
        <v>34.81</v>
      </c>
      <c r="I458" s="298"/>
      <c r="J458" s="16" t="str">
        <f t="shared" si="49"/>
        <v>Union Pacific Corp</v>
      </c>
      <c r="K458" s="14" t="str">
        <f t="shared" si="50"/>
        <v>UNP</v>
      </c>
      <c r="L458" s="374">
        <f t="shared" si="51"/>
        <v>10271.27788394</v>
      </c>
      <c r="M458" s="24">
        <f t="shared" si="52"/>
        <v>4.1367423154266003E-2</v>
      </c>
      <c r="N458" s="24">
        <f t="shared" si="53"/>
        <v>4.1399999999999999E-2</v>
      </c>
      <c r="O458" s="24">
        <f t="shared" si="54"/>
        <v>8.3623728813559312E-2</v>
      </c>
      <c r="P458" s="24">
        <f t="shared" si="55"/>
        <v>3.446499322158974E-4</v>
      </c>
      <c r="Q458" s="375">
        <v>2.8820912467233799E-5</v>
      </c>
    </row>
    <row r="459" spans="1:17" ht="17" customHeight="1" x14ac:dyDescent="0.2">
      <c r="A459" s="16" t="s">
        <v>1969</v>
      </c>
      <c r="B459" s="16" t="s">
        <v>1970</v>
      </c>
      <c r="C459" s="16" t="s">
        <v>1971</v>
      </c>
      <c r="D459" s="116">
        <v>9351056901.9500008</v>
      </c>
      <c r="E459" s="116">
        <v>0.39873130946986901</v>
      </c>
      <c r="F459" s="116">
        <v>8</v>
      </c>
      <c r="G459" s="116">
        <v>77.700360000000003</v>
      </c>
      <c r="H459" s="116">
        <v>110.35</v>
      </c>
      <c r="I459" s="298"/>
      <c r="J459" s="16" t="str">
        <f t="shared" si="49"/>
        <v>United Parcel Service Inc</v>
      </c>
      <c r="K459" s="14" t="str">
        <f t="shared" si="50"/>
        <v>UPS</v>
      </c>
      <c r="L459" s="374">
        <f t="shared" si="51"/>
        <v>9351.0569019499999</v>
      </c>
      <c r="M459" s="24">
        <f t="shared" si="52"/>
        <v>3.98731309469869E-3</v>
      </c>
      <c r="N459" s="24">
        <f t="shared" si="53"/>
        <v>0.08</v>
      </c>
      <c r="O459" s="24">
        <f t="shared" si="54"/>
        <v>8.4146805618486642E-2</v>
      </c>
      <c r="P459" s="24">
        <f t="shared" si="55"/>
        <v>3.137721677692362E-4</v>
      </c>
      <c r="Q459" s="375">
        <v>2.6402925609769199E-5</v>
      </c>
    </row>
    <row r="460" spans="1:17" ht="17" customHeight="1" x14ac:dyDescent="0.2">
      <c r="A460" s="16" t="s">
        <v>1972</v>
      </c>
      <c r="B460" s="16" t="s">
        <v>1973</v>
      </c>
      <c r="C460" s="16" t="s">
        <v>1974</v>
      </c>
      <c r="D460" s="116">
        <v>13077098286.719999</v>
      </c>
      <c r="E460" s="116">
        <v>0</v>
      </c>
      <c r="F460" s="116">
        <v>2.9</v>
      </c>
      <c r="G460" s="116">
        <v>56.323099999999997</v>
      </c>
      <c r="H460" s="116">
        <v>232.18</v>
      </c>
      <c r="I460" s="298"/>
      <c r="J460" s="16" t="str">
        <f t="shared" si="49"/>
        <v>United Rentals Inc</v>
      </c>
      <c r="K460" s="14" t="str">
        <f t="shared" si="50"/>
        <v>URI</v>
      </c>
      <c r="L460" s="374">
        <f t="shared" si="51"/>
        <v>13077.09828672</v>
      </c>
      <c r="M460" s="24">
        <f t="shared" si="52"/>
        <v>0</v>
      </c>
      <c r="N460" s="24">
        <f t="shared" si="53"/>
        <v>2.8999999999999998E-2</v>
      </c>
      <c r="O460" s="24">
        <f t="shared" si="54"/>
        <v>2.8999999999999998E-2</v>
      </c>
      <c r="P460" s="24">
        <f t="shared" si="55"/>
        <v>4.3879847172139893E-4</v>
      </c>
      <c r="Q460" s="375">
        <v>1.2725155679920601E-5</v>
      </c>
    </row>
    <row r="461" spans="1:17" ht="17" customHeight="1" x14ac:dyDescent="0.2">
      <c r="A461" s="16" t="s">
        <v>1975</v>
      </c>
      <c r="B461" s="16" t="s">
        <v>1976</v>
      </c>
      <c r="C461" s="16" t="s">
        <v>1977</v>
      </c>
      <c r="D461" s="116">
        <v>297027442413.09998</v>
      </c>
      <c r="E461" s="116">
        <v>1.4852023676211801</v>
      </c>
      <c r="F461" s="116">
        <v>12.323</v>
      </c>
      <c r="G461" s="116">
        <v>950.33579999999995</v>
      </c>
      <c r="H461" s="116">
        <v>312.55</v>
      </c>
      <c r="I461" s="298"/>
      <c r="J461" s="16" t="str">
        <f t="shared" si="49"/>
        <v>US Bancorp</v>
      </c>
      <c r="K461" s="14" t="str">
        <f t="shared" si="50"/>
        <v>USB</v>
      </c>
      <c r="L461" s="374">
        <f t="shared" si="51"/>
        <v>297027.44241309998</v>
      </c>
      <c r="M461" s="24">
        <f t="shared" si="52"/>
        <v>1.4852023676211801E-2</v>
      </c>
      <c r="N461" s="24">
        <f t="shared" si="53"/>
        <v>0.12323000000000001</v>
      </c>
      <c r="O461" s="24">
        <f t="shared" si="54"/>
        <v>0.1389971311150216</v>
      </c>
      <c r="P461" s="24">
        <f t="shared" si="55"/>
        <v>9.9666749406128984E-3</v>
      </c>
      <c r="Q461" s="375">
        <v>1.38533922350118E-3</v>
      </c>
    </row>
    <row r="462" spans="1:17" ht="17" customHeight="1" x14ac:dyDescent="0.2">
      <c r="A462" s="16" t="s">
        <v>1978</v>
      </c>
      <c r="B462" s="16" t="s">
        <v>1979</v>
      </c>
      <c r="C462" s="16" t="s">
        <v>1980</v>
      </c>
      <c r="D462" s="116">
        <v>3761732879.52</v>
      </c>
      <c r="E462" s="116">
        <v>6.2824675324675301</v>
      </c>
      <c r="F462" s="116">
        <v>9</v>
      </c>
      <c r="G462" s="116">
        <v>203.55699999999999</v>
      </c>
      <c r="H462" s="116">
        <v>18.48</v>
      </c>
      <c r="I462" s="298"/>
      <c r="J462" s="16" t="str">
        <f t="shared" si="49"/>
        <v>Visa Inc</v>
      </c>
      <c r="K462" s="14" t="str">
        <f t="shared" si="50"/>
        <v>V</v>
      </c>
      <c r="L462" s="374">
        <f t="shared" si="51"/>
        <v>3761.7328795200001</v>
      </c>
      <c r="M462" s="24">
        <f t="shared" si="52"/>
        <v>6.2824675324675297E-2</v>
      </c>
      <c r="N462" s="24">
        <f t="shared" si="53"/>
        <v>0.09</v>
      </c>
      <c r="O462" s="24">
        <f t="shared" si="54"/>
        <v>0.15565178571428567</v>
      </c>
      <c r="P462" s="24">
        <f t="shared" si="55"/>
        <v>1.2622392233862514E-4</v>
      </c>
      <c r="Q462" s="375">
        <v>1.9646978911868301E-5</v>
      </c>
    </row>
    <row r="463" spans="1:17" ht="17" customHeight="1" x14ac:dyDescent="0.2">
      <c r="A463" s="16" t="s">
        <v>1981</v>
      </c>
      <c r="B463" s="16" t="s">
        <v>1982</v>
      </c>
      <c r="C463" s="16" t="s">
        <v>1983</v>
      </c>
      <c r="D463" s="116">
        <v>130635738672</v>
      </c>
      <c r="E463" s="116">
        <v>2.0219289129079199</v>
      </c>
      <c r="F463" s="116">
        <v>7.5670000000000002</v>
      </c>
      <c r="G463" s="116">
        <v>678.83879999999999</v>
      </c>
      <c r="H463" s="116">
        <v>192.44</v>
      </c>
      <c r="I463" s="298"/>
      <c r="J463" s="16" t="str">
        <f t="shared" si="49"/>
        <v>Varian Medical Systems Inc</v>
      </c>
      <c r="K463" s="14" t="str">
        <f t="shared" si="50"/>
        <v>VAR</v>
      </c>
      <c r="L463" s="374">
        <f t="shared" si="51"/>
        <v>130635.73867200001</v>
      </c>
      <c r="M463" s="24">
        <f t="shared" si="52"/>
        <v>2.02192891290792E-2</v>
      </c>
      <c r="N463" s="24">
        <f t="shared" si="53"/>
        <v>7.5670000000000001E-2</v>
      </c>
      <c r="O463" s="24">
        <f t="shared" si="54"/>
        <v>9.6654285933277906E-2</v>
      </c>
      <c r="P463" s="24">
        <f t="shared" si="55"/>
        <v>4.3834466350751392E-3</v>
      </c>
      <c r="Q463" s="375">
        <v>4.2367890443981799E-4</v>
      </c>
    </row>
    <row r="464" spans="1:17" ht="17" customHeight="1" x14ac:dyDescent="0.2">
      <c r="A464" s="16" t="s">
        <v>1984</v>
      </c>
      <c r="B464" s="16" t="s">
        <v>1985</v>
      </c>
      <c r="C464" s="16" t="s">
        <v>1986</v>
      </c>
      <c r="D464" s="116">
        <v>141265496692.07999</v>
      </c>
      <c r="E464" s="116">
        <v>2.4538564967607899</v>
      </c>
      <c r="F464" s="116">
        <v>9.2200000000000006</v>
      </c>
      <c r="G464" s="116">
        <v>707.08119999999997</v>
      </c>
      <c r="H464" s="116">
        <v>163.62</v>
      </c>
      <c r="I464" s="298"/>
      <c r="J464" s="16" t="str">
        <f t="shared" si="49"/>
        <v>VF Corp</v>
      </c>
      <c r="K464" s="14" t="str">
        <f t="shared" si="50"/>
        <v>VFC</v>
      </c>
      <c r="L464" s="374">
        <f t="shared" si="51"/>
        <v>141265.49669207999</v>
      </c>
      <c r="M464" s="24">
        <f t="shared" si="52"/>
        <v>2.4538564967607899E-2</v>
      </c>
      <c r="N464" s="24">
        <f t="shared" si="53"/>
        <v>9.2200000000000004E-2</v>
      </c>
      <c r="O464" s="24">
        <f t="shared" si="54"/>
        <v>0.11786979281261463</v>
      </c>
      <c r="P464" s="24">
        <f t="shared" si="55"/>
        <v>4.7401252706342281E-3</v>
      </c>
      <c r="Q464" s="375">
        <v>5.5871758355549703E-4</v>
      </c>
    </row>
    <row r="465" spans="1:17" ht="17" customHeight="1" x14ac:dyDescent="0.2">
      <c r="A465" s="16" t="s">
        <v>1987</v>
      </c>
      <c r="B465" s="16" t="s">
        <v>1988</v>
      </c>
      <c r="C465" s="16" t="s">
        <v>1989</v>
      </c>
      <c r="D465" s="116">
        <v>12761813042.85</v>
      </c>
      <c r="E465" s="116">
        <v>0</v>
      </c>
      <c r="F465" s="116">
        <v>-2.86</v>
      </c>
      <c r="G465" s="116">
        <v>72.080280000000002</v>
      </c>
      <c r="H465" s="116">
        <v>177.05</v>
      </c>
      <c r="I465" s="298"/>
      <c r="J465" s="16" t="str">
        <f t="shared" si="49"/>
        <v>ViacomCBS Inc</v>
      </c>
      <c r="K465" s="14" t="str">
        <f t="shared" si="50"/>
        <v>VIAC</v>
      </c>
      <c r="L465" s="374">
        <f t="shared" si="51"/>
        <v>12761.813042850001</v>
      </c>
      <c r="M465" s="24">
        <f t="shared" si="52"/>
        <v>0</v>
      </c>
      <c r="N465" s="24">
        <f t="shared" si="53"/>
        <v>-2.86E-2</v>
      </c>
      <c r="O465" s="24">
        <f t="shared" si="54"/>
        <v>-2.86E-2</v>
      </c>
      <c r="P465" s="24">
        <f t="shared" si="55"/>
        <v>4.2821916122505146E-4</v>
      </c>
      <c r="Q465" s="375">
        <v>-1.22470680110365E-5</v>
      </c>
    </row>
    <row r="466" spans="1:17" ht="17" customHeight="1" x14ac:dyDescent="0.2">
      <c r="A466" s="16" t="s">
        <v>1990</v>
      </c>
      <c r="B466" s="16" t="s">
        <v>1991</v>
      </c>
      <c r="C466" s="16" t="s">
        <v>1992</v>
      </c>
      <c r="D466" s="116">
        <v>54831595691.599998</v>
      </c>
      <c r="E466" s="116">
        <v>4.6153846153846203</v>
      </c>
      <c r="F466" s="116">
        <v>3.3</v>
      </c>
      <c r="G466" s="116">
        <v>1506.3630000000001</v>
      </c>
      <c r="H466" s="116">
        <v>36.4</v>
      </c>
      <c r="I466" s="298"/>
      <c r="J466" s="16" t="str">
        <f t="shared" si="49"/>
        <v>Valero Energy Corp</v>
      </c>
      <c r="K466" s="14" t="str">
        <f t="shared" si="50"/>
        <v>VLO</v>
      </c>
      <c r="L466" s="374">
        <f t="shared" si="51"/>
        <v>54831.5956916</v>
      </c>
      <c r="M466" s="24">
        <f t="shared" si="52"/>
        <v>4.6153846153846205E-2</v>
      </c>
      <c r="N466" s="24">
        <f t="shared" si="53"/>
        <v>3.3000000000000002E-2</v>
      </c>
      <c r="O466" s="24">
        <f t="shared" si="54"/>
        <v>7.9915384615384666E-2</v>
      </c>
      <c r="P466" s="24">
        <f t="shared" si="55"/>
        <v>1.8398592611292867E-3</v>
      </c>
      <c r="Q466" s="375">
        <v>1.47033060491325E-4</v>
      </c>
    </row>
    <row r="467" spans="1:17" ht="17" customHeight="1" x14ac:dyDescent="0.2">
      <c r="A467" s="16" t="s">
        <v>1993</v>
      </c>
      <c r="B467" s="16" t="s">
        <v>1994</v>
      </c>
      <c r="C467" s="16" t="s">
        <v>1995</v>
      </c>
      <c r="D467" s="116">
        <v>411686097000.44</v>
      </c>
      <c r="E467" s="116">
        <v>0.56700787773008199</v>
      </c>
      <c r="F467" s="116">
        <v>14.45</v>
      </c>
      <c r="G467" s="116">
        <v>1686.0070000000001</v>
      </c>
      <c r="H467" s="116">
        <v>211.99</v>
      </c>
      <c r="I467" s="298"/>
      <c r="J467" s="16" t="str">
        <f t="shared" si="49"/>
        <v>Vulcan Materials Co</v>
      </c>
      <c r="K467" s="14" t="str">
        <f t="shared" si="50"/>
        <v>VMC</v>
      </c>
      <c r="L467" s="374">
        <f t="shared" si="51"/>
        <v>411686.09700044</v>
      </c>
      <c r="M467" s="24">
        <f t="shared" si="52"/>
        <v>5.6700787773008195E-3</v>
      </c>
      <c r="N467" s="24">
        <f t="shared" si="53"/>
        <v>0.14449999999999999</v>
      </c>
      <c r="O467" s="24">
        <f t="shared" si="54"/>
        <v>0.15057974196896079</v>
      </c>
      <c r="P467" s="24">
        <f t="shared" si="55"/>
        <v>1.3814014870270631E-2</v>
      </c>
      <c r="Q467" s="375">
        <v>2.0801107947207502E-3</v>
      </c>
    </row>
    <row r="468" spans="1:17" ht="17" customHeight="1" x14ac:dyDescent="0.2">
      <c r="A468" s="16" t="s">
        <v>1996</v>
      </c>
      <c r="B468" s="16" t="s">
        <v>1997</v>
      </c>
      <c r="C468" s="16" t="s">
        <v>1998</v>
      </c>
      <c r="D468" s="116">
        <v>15793747436.459999</v>
      </c>
      <c r="E468" s="16" t="s">
        <v>655</v>
      </c>
      <c r="F468" s="116">
        <v>8.4</v>
      </c>
      <c r="G468" s="116">
        <v>90.941140000000004</v>
      </c>
      <c r="H468" s="116">
        <v>173.67</v>
      </c>
      <c r="I468" s="298"/>
      <c r="J468" s="16" t="str">
        <f t="shared" si="49"/>
        <v>Vornado Realty Trust</v>
      </c>
      <c r="K468" s="14" t="str">
        <f t="shared" si="50"/>
        <v>VNO</v>
      </c>
      <c r="L468" s="374">
        <f t="shared" si="51"/>
        <v>15793.747436459998</v>
      </c>
      <c r="M468" s="48" t="str">
        <f t="shared" si="52"/>
        <v>0.00%</v>
      </c>
      <c r="N468" s="24">
        <f t="shared" si="53"/>
        <v>8.4000000000000005E-2</v>
      </c>
      <c r="O468" s="24">
        <f t="shared" si="54"/>
        <v>8.4000000000000005E-2</v>
      </c>
      <c r="P468" s="24">
        <f t="shared" si="55"/>
        <v>5.2995489411517308E-4</v>
      </c>
      <c r="Q468" s="375">
        <v>4.45162111056746E-5</v>
      </c>
    </row>
    <row r="469" spans="1:17" ht="17" customHeight="1" x14ac:dyDescent="0.2">
      <c r="A469" s="16" t="s">
        <v>1999</v>
      </c>
      <c r="B469" s="16" t="s">
        <v>2000</v>
      </c>
      <c r="C469" s="16" t="s">
        <v>2001</v>
      </c>
      <c r="D469" s="116">
        <v>25619397948.5</v>
      </c>
      <c r="E469" s="116">
        <v>2.95817490494297</v>
      </c>
      <c r="F469" s="116">
        <v>8.6999999999999993</v>
      </c>
      <c r="G469" s="116">
        <v>389.64859999999999</v>
      </c>
      <c r="H469" s="116">
        <v>65.75</v>
      </c>
      <c r="I469" s="298"/>
      <c r="J469" s="16" t="str">
        <f t="shared" si="49"/>
        <v>Verisk Analytics Inc</v>
      </c>
      <c r="K469" s="14" t="str">
        <f t="shared" si="50"/>
        <v>VRSK</v>
      </c>
      <c r="L469" s="374">
        <f t="shared" si="51"/>
        <v>25619.397948500002</v>
      </c>
      <c r="M469" s="24">
        <f t="shared" si="52"/>
        <v>2.9581749049429701E-2</v>
      </c>
      <c r="N469" s="24">
        <f t="shared" si="53"/>
        <v>8.6999999999999994E-2</v>
      </c>
      <c r="O469" s="24">
        <f t="shared" si="54"/>
        <v>0.11786855513307989</v>
      </c>
      <c r="P469" s="24">
        <f t="shared" si="55"/>
        <v>8.5965192122478126E-4</v>
      </c>
      <c r="Q469" s="375">
        <v>1.0132592987214099E-4</v>
      </c>
    </row>
    <row r="470" spans="1:17" ht="17" customHeight="1" x14ac:dyDescent="0.2">
      <c r="A470" s="16" t="s">
        <v>2002</v>
      </c>
      <c r="B470" s="16" t="s">
        <v>2003</v>
      </c>
      <c r="C470" s="16" t="s">
        <v>2004</v>
      </c>
      <c r="D470" s="116">
        <v>17297251692.360001</v>
      </c>
      <c r="E470" s="116">
        <v>3.4649910233393202</v>
      </c>
      <c r="F470" s="116">
        <v>0.06</v>
      </c>
      <c r="G470" s="116">
        <v>563.77139999999997</v>
      </c>
      <c r="H470" s="116">
        <v>27.85</v>
      </c>
      <c r="I470" s="298"/>
      <c r="J470" s="16" t="str">
        <f t="shared" si="49"/>
        <v>VeriSign Inc</v>
      </c>
      <c r="K470" s="14" t="str">
        <f t="shared" si="50"/>
        <v>VRSN</v>
      </c>
      <c r="L470" s="374">
        <f t="shared" si="51"/>
        <v>17297.251692360001</v>
      </c>
      <c r="M470" s="24">
        <f t="shared" si="52"/>
        <v>3.46499102333932E-2</v>
      </c>
      <c r="N470" s="24">
        <f t="shared" si="53"/>
        <v>5.9999999999999995E-4</v>
      </c>
      <c r="O470" s="24">
        <f t="shared" si="54"/>
        <v>3.526030520646322E-2</v>
      </c>
      <c r="P470" s="24">
        <f t="shared" si="55"/>
        <v>5.8040456997220265E-4</v>
      </c>
      <c r="Q470" s="375">
        <v>2.04652422804459E-5</v>
      </c>
    </row>
    <row r="471" spans="1:17" ht="17" customHeight="1" x14ac:dyDescent="0.2">
      <c r="A471" s="16" t="s">
        <v>2005</v>
      </c>
      <c r="B471" s="16" t="s">
        <v>2006</v>
      </c>
      <c r="C471" s="16" t="s">
        <v>2007</v>
      </c>
      <c r="D471" s="116">
        <v>21443955039.66</v>
      </c>
      <c r="E471" s="116">
        <v>7.46149458071877</v>
      </c>
      <c r="F471" s="116">
        <v>4.7</v>
      </c>
      <c r="G471" s="116">
        <v>407.75729999999999</v>
      </c>
      <c r="H471" s="116">
        <v>52.59</v>
      </c>
      <c r="I471" s="298"/>
      <c r="J471" s="16" t="str">
        <f t="shared" si="49"/>
        <v>Vertex Pharmaceuticals Inc</v>
      </c>
      <c r="K471" s="14" t="str">
        <f t="shared" si="50"/>
        <v>VRTX</v>
      </c>
      <c r="L471" s="374">
        <f t="shared" si="51"/>
        <v>21443.955039659999</v>
      </c>
      <c r="M471" s="24">
        <f t="shared" si="52"/>
        <v>7.4614945807187694E-2</v>
      </c>
      <c r="N471" s="24">
        <f t="shared" si="53"/>
        <v>4.7E-2</v>
      </c>
      <c r="O471" s="24">
        <f t="shared" si="54"/>
        <v>0.12336839703365661</v>
      </c>
      <c r="P471" s="24">
        <f t="shared" si="55"/>
        <v>7.1954607151808057E-4</v>
      </c>
      <c r="Q471" s="375">
        <v>8.8769245435050894E-5</v>
      </c>
    </row>
    <row r="472" spans="1:17" ht="17" customHeight="1" x14ac:dyDescent="0.2">
      <c r="A472" s="16" t="s">
        <v>2008</v>
      </c>
      <c r="B472" s="16" t="s">
        <v>2009</v>
      </c>
      <c r="C472" s="16" t="s">
        <v>2010</v>
      </c>
      <c r="D472" s="116">
        <v>15893775480</v>
      </c>
      <c r="E472" s="116">
        <v>1.13333333333333</v>
      </c>
      <c r="F472" s="116">
        <v>15.515000000000001</v>
      </c>
      <c r="G472" s="116">
        <v>132.44810000000001</v>
      </c>
      <c r="H472" s="116">
        <v>120</v>
      </c>
      <c r="I472" s="298"/>
      <c r="J472" s="16" t="str">
        <f t="shared" si="49"/>
        <v>Ventas Inc</v>
      </c>
      <c r="K472" s="14" t="str">
        <f t="shared" si="50"/>
        <v>VTR</v>
      </c>
      <c r="L472" s="374">
        <f t="shared" si="51"/>
        <v>15893.77548</v>
      </c>
      <c r="M472" s="24">
        <f t="shared" si="52"/>
        <v>1.1333333333333299E-2</v>
      </c>
      <c r="N472" s="24">
        <f t="shared" si="53"/>
        <v>0.15515000000000001</v>
      </c>
      <c r="O472" s="24">
        <f t="shared" si="54"/>
        <v>0.16736251666666663</v>
      </c>
      <c r="P472" s="24">
        <f t="shared" si="55"/>
        <v>5.3331130787549546E-4</v>
      </c>
      <c r="Q472" s="375">
        <v>8.9256322652834694E-5</v>
      </c>
    </row>
    <row r="473" spans="1:17" ht="17" customHeight="1" x14ac:dyDescent="0.2">
      <c r="A473" s="16" t="s">
        <v>2011</v>
      </c>
      <c r="B473" s="16" t="s">
        <v>2012</v>
      </c>
      <c r="C473" s="16" t="s">
        <v>2013</v>
      </c>
      <c r="D473" s="116">
        <v>6848945417.8599997</v>
      </c>
      <c r="E473" s="116">
        <v>7.8816634105498196</v>
      </c>
      <c r="F473" s="116">
        <v>-4.7300000000000004</v>
      </c>
      <c r="G473" s="116">
        <v>191.15110000000001</v>
      </c>
      <c r="H473" s="116">
        <v>35.83</v>
      </c>
      <c r="I473" s="298"/>
      <c r="J473" s="16" t="str">
        <f t="shared" si="49"/>
        <v>Verizon Communications Inc</v>
      </c>
      <c r="K473" s="14" t="str">
        <f t="shared" si="50"/>
        <v>VZ</v>
      </c>
      <c r="L473" s="374">
        <f t="shared" si="51"/>
        <v>6848.9454178599999</v>
      </c>
      <c r="M473" s="24">
        <f t="shared" si="52"/>
        <v>7.881663410549819E-2</v>
      </c>
      <c r="N473" s="24">
        <f t="shared" si="53"/>
        <v>-4.7300000000000002E-2</v>
      </c>
      <c r="O473" s="24">
        <f t="shared" si="54"/>
        <v>2.9652620708903156E-2</v>
      </c>
      <c r="P473" s="24">
        <f t="shared" si="55"/>
        <v>2.2981449832125086E-4</v>
      </c>
      <c r="Q473" s="375">
        <v>6.8146021521269297E-6</v>
      </c>
    </row>
    <row r="474" spans="1:17" ht="17" customHeight="1" x14ac:dyDescent="0.2">
      <c r="A474" s="16" t="s">
        <v>2014</v>
      </c>
      <c r="B474" s="16" t="s">
        <v>2015</v>
      </c>
      <c r="C474" s="16" t="s">
        <v>2016</v>
      </c>
      <c r="D474" s="116">
        <v>30312577633.029999</v>
      </c>
      <c r="E474" s="116">
        <v>0.57856109712326598</v>
      </c>
      <c r="F474" s="116">
        <v>9.43</v>
      </c>
      <c r="G474" s="116">
        <v>162.38589999999999</v>
      </c>
      <c r="H474" s="116">
        <v>186.67</v>
      </c>
      <c r="I474" s="298"/>
      <c r="J474" s="16" t="str">
        <f t="shared" si="49"/>
        <v>Westinghouse Air Brake Technologies Corp</v>
      </c>
      <c r="K474" s="14" t="str">
        <f t="shared" si="50"/>
        <v>WAB</v>
      </c>
      <c r="L474" s="374">
        <f t="shared" si="51"/>
        <v>30312.57763303</v>
      </c>
      <c r="M474" s="24">
        <f t="shared" si="52"/>
        <v>5.7856109712326595E-3</v>
      </c>
      <c r="N474" s="24">
        <f t="shared" si="53"/>
        <v>9.4299999999999995E-2</v>
      </c>
      <c r="O474" s="24">
        <f t="shared" si="54"/>
        <v>0.10035840252852628</v>
      </c>
      <c r="P474" s="24">
        <f t="shared" si="55"/>
        <v>1.0171302874443723E-3</v>
      </c>
      <c r="Q474" s="375">
        <v>1.02077570811297E-4</v>
      </c>
    </row>
    <row r="475" spans="1:17" ht="17" customHeight="1" x14ac:dyDescent="0.2">
      <c r="A475" s="16" t="s">
        <v>2017</v>
      </c>
      <c r="B475" s="16" t="s">
        <v>2018</v>
      </c>
      <c r="C475" s="16" t="s">
        <v>2019</v>
      </c>
      <c r="D475" s="116">
        <v>24670571108.400002</v>
      </c>
      <c r="E475" s="116">
        <v>0</v>
      </c>
      <c r="F475" s="116">
        <v>10.3</v>
      </c>
      <c r="G475" s="116">
        <v>114.8537</v>
      </c>
      <c r="H475" s="116">
        <v>214.8</v>
      </c>
      <c r="I475" s="298"/>
      <c r="J475" s="16" t="str">
        <f t="shared" si="49"/>
        <v>Waters Corp</v>
      </c>
      <c r="K475" s="14" t="str">
        <f t="shared" si="50"/>
        <v>WAT</v>
      </c>
      <c r="L475" s="374">
        <f t="shared" si="51"/>
        <v>24670.571108400003</v>
      </c>
      <c r="M475" s="24">
        <f t="shared" si="52"/>
        <v>0</v>
      </c>
      <c r="N475" s="24">
        <f t="shared" si="53"/>
        <v>0.10300000000000001</v>
      </c>
      <c r="O475" s="24">
        <f t="shared" si="54"/>
        <v>0.10300000000000001</v>
      </c>
      <c r="P475" s="24">
        <f t="shared" si="55"/>
        <v>8.2781429499947966E-4</v>
      </c>
      <c r="Q475" s="375">
        <v>8.5264872384946497E-5</v>
      </c>
    </row>
    <row r="476" spans="1:17" ht="17" customHeight="1" x14ac:dyDescent="0.2">
      <c r="A476" s="16" t="s">
        <v>2020</v>
      </c>
      <c r="B476" s="16" t="s">
        <v>2021</v>
      </c>
      <c r="C476" s="16" t="s">
        <v>363</v>
      </c>
      <c r="D476" s="116">
        <v>72701642266.080002</v>
      </c>
      <c r="E476" s="116">
        <v>0</v>
      </c>
      <c r="F476" s="116">
        <v>38.61</v>
      </c>
      <c r="G476" s="116">
        <v>260.46730000000002</v>
      </c>
      <c r="H476" s="116">
        <v>279.12</v>
      </c>
      <c r="I476" s="298"/>
      <c r="J476" s="16" t="str">
        <f t="shared" si="49"/>
        <v>Walgreens Boots Alliance Inc</v>
      </c>
      <c r="K476" s="14" t="str">
        <f t="shared" si="50"/>
        <v>WBA</v>
      </c>
      <c r="L476" s="374">
        <f t="shared" si="51"/>
        <v>72701.642266080002</v>
      </c>
      <c r="M476" s="24">
        <f t="shared" si="52"/>
        <v>0</v>
      </c>
      <c r="N476" s="24">
        <f t="shared" si="53"/>
        <v>0.3861</v>
      </c>
      <c r="O476" s="24">
        <f t="shared" si="54"/>
        <v>0.3861</v>
      </c>
      <c r="P476" s="24">
        <f t="shared" si="55"/>
        <v>2.4394838073816508E-3</v>
      </c>
      <c r="Q476" s="375">
        <v>9.4188469803005502E-4</v>
      </c>
    </row>
    <row r="477" spans="1:17" ht="17" customHeight="1" x14ac:dyDescent="0.2">
      <c r="A477" s="16" t="s">
        <v>2022</v>
      </c>
      <c r="B477" s="16" t="s">
        <v>2023</v>
      </c>
      <c r="C477" s="16" t="s">
        <v>2024</v>
      </c>
      <c r="D477" s="116">
        <v>15374938141.549999</v>
      </c>
      <c r="E477" s="116">
        <v>5.4743994176170796</v>
      </c>
      <c r="F477" s="116">
        <v>0.46</v>
      </c>
      <c r="G477" s="116">
        <v>373.08760000000001</v>
      </c>
      <c r="H477" s="116">
        <v>41.21</v>
      </c>
      <c r="I477" s="298"/>
      <c r="J477" s="16" t="str">
        <f t="shared" si="49"/>
        <v>Western Digital Corp</v>
      </c>
      <c r="K477" s="14" t="str">
        <f t="shared" si="50"/>
        <v>WDC</v>
      </c>
      <c r="L477" s="374">
        <f t="shared" si="51"/>
        <v>15374.938141549999</v>
      </c>
      <c r="M477" s="24">
        <f t="shared" si="52"/>
        <v>5.4743994176170797E-2</v>
      </c>
      <c r="N477" s="24">
        <f t="shared" si="53"/>
        <v>4.5999999999999999E-3</v>
      </c>
      <c r="O477" s="24">
        <f t="shared" si="54"/>
        <v>5.9469905362775986E-2</v>
      </c>
      <c r="P477" s="24">
        <f t="shared" si="55"/>
        <v>5.1590186227890955E-4</v>
      </c>
      <c r="Q477" s="375">
        <v>3.0680634926206701E-5</v>
      </c>
    </row>
    <row r="478" spans="1:17" ht="17" customHeight="1" x14ac:dyDescent="0.2">
      <c r="A478" s="16" t="s">
        <v>2025</v>
      </c>
      <c r="B478" s="16" t="s">
        <v>2026</v>
      </c>
      <c r="C478" s="16" t="s">
        <v>519</v>
      </c>
      <c r="D478" s="116">
        <v>245262452874.89999</v>
      </c>
      <c r="E478" s="116">
        <v>4.1893031887970302</v>
      </c>
      <c r="F478" s="116">
        <v>3.11</v>
      </c>
      <c r="G478" s="116">
        <v>4138.0540000000001</v>
      </c>
      <c r="H478" s="116">
        <v>59.27</v>
      </c>
      <c r="I478" s="298"/>
      <c r="J478" s="16" t="str">
        <f t="shared" si="49"/>
        <v>WEC Energy Group Inc</v>
      </c>
      <c r="K478" s="14" t="str">
        <f t="shared" si="50"/>
        <v>WEC</v>
      </c>
      <c r="L478" s="374">
        <f t="shared" si="51"/>
        <v>245262.45287489999</v>
      </c>
      <c r="M478" s="24">
        <f t="shared" si="52"/>
        <v>4.1893031887970306E-2</v>
      </c>
      <c r="N478" s="24">
        <f t="shared" si="53"/>
        <v>3.1099999999999999E-2</v>
      </c>
      <c r="O478" s="24">
        <f t="shared" si="54"/>
        <v>7.3644468533828236E-2</v>
      </c>
      <c r="P478" s="24">
        <f t="shared" si="55"/>
        <v>8.2297148138313191E-3</v>
      </c>
      <c r="Q478" s="375">
        <v>6.0607297364958102E-4</v>
      </c>
    </row>
    <row r="479" spans="1:17" ht="17" customHeight="1" x14ac:dyDescent="0.2">
      <c r="A479" s="16" t="s">
        <v>2027</v>
      </c>
      <c r="B479" s="16" t="s">
        <v>2028</v>
      </c>
      <c r="C479" s="16" t="s">
        <v>2029</v>
      </c>
      <c r="D479" s="116">
        <v>12664435185.6</v>
      </c>
      <c r="E479" s="116">
        <v>0.72727272727272696</v>
      </c>
      <c r="F479" s="116">
        <v>2.93</v>
      </c>
      <c r="G479" s="116">
        <v>190.2996</v>
      </c>
      <c r="H479" s="116">
        <v>66.55</v>
      </c>
      <c r="I479" s="298"/>
      <c r="J479" s="16" t="str">
        <f t="shared" si="49"/>
        <v>Welltower Inc</v>
      </c>
      <c r="K479" s="14" t="str">
        <f t="shared" si="50"/>
        <v>WELL</v>
      </c>
      <c r="L479" s="374">
        <f t="shared" si="51"/>
        <v>12664.435185600001</v>
      </c>
      <c r="M479" s="24">
        <f t="shared" si="52"/>
        <v>7.2727272727272693E-3</v>
      </c>
      <c r="N479" s="24">
        <f t="shared" si="53"/>
        <v>2.9300000000000003E-2</v>
      </c>
      <c r="O479" s="24">
        <f t="shared" si="54"/>
        <v>3.6679272727272727E-2</v>
      </c>
      <c r="P479" s="24">
        <f t="shared" si="55"/>
        <v>4.2495167374396428E-4</v>
      </c>
      <c r="Q479" s="375">
        <v>1.55869183371659E-5</v>
      </c>
    </row>
    <row r="480" spans="1:17" ht="17" customHeight="1" x14ac:dyDescent="0.2">
      <c r="A480" s="16" t="s">
        <v>2030</v>
      </c>
      <c r="B480" s="16" t="s">
        <v>2031</v>
      </c>
      <c r="C480" s="16" t="s">
        <v>2032</v>
      </c>
      <c r="D480" s="116">
        <v>13392110704.719999</v>
      </c>
      <c r="E480" s="116">
        <v>0</v>
      </c>
      <c r="F480" s="116">
        <v>3.13</v>
      </c>
      <c r="G480" s="116">
        <v>61.92597</v>
      </c>
      <c r="H480" s="116">
        <v>216.26</v>
      </c>
      <c r="I480" s="298"/>
      <c r="J480" s="16" t="str">
        <f t="shared" si="49"/>
        <v>Wells Fargo &amp; Co</v>
      </c>
      <c r="K480" s="14" t="str">
        <f t="shared" si="50"/>
        <v>WFC</v>
      </c>
      <c r="L480" s="374">
        <f t="shared" si="51"/>
        <v>13392.110704719998</v>
      </c>
      <c r="M480" s="24">
        <f t="shared" si="52"/>
        <v>0</v>
      </c>
      <c r="N480" s="24">
        <f t="shared" si="53"/>
        <v>3.1300000000000001E-2</v>
      </c>
      <c r="O480" s="24">
        <f t="shared" si="54"/>
        <v>3.1300000000000001E-2</v>
      </c>
      <c r="P480" s="24">
        <f t="shared" si="55"/>
        <v>4.4936862761997721E-4</v>
      </c>
      <c r="Q480" s="375">
        <v>1.4065238044505299E-5</v>
      </c>
    </row>
    <row r="481" spans="1:17" ht="17" customHeight="1" x14ac:dyDescent="0.2">
      <c r="A481" s="16" t="s">
        <v>2033</v>
      </c>
      <c r="B481" s="16" t="s">
        <v>2034</v>
      </c>
      <c r="C481" s="16" t="s">
        <v>2035</v>
      </c>
      <c r="D481" s="116">
        <v>32945626063.779999</v>
      </c>
      <c r="E481" s="116">
        <v>4.9053129931614903</v>
      </c>
      <c r="F481" s="116">
        <v>-1.105</v>
      </c>
      <c r="G481" s="116">
        <v>866.53409999999997</v>
      </c>
      <c r="H481" s="116">
        <v>38.020000000000003</v>
      </c>
      <c r="I481" s="298"/>
      <c r="J481" s="16" t="str">
        <f t="shared" si="49"/>
        <v>Whirlpool Corp</v>
      </c>
      <c r="K481" s="14" t="str">
        <f t="shared" si="50"/>
        <v>WHR</v>
      </c>
      <c r="L481" s="374">
        <f t="shared" si="51"/>
        <v>32945.626063780001</v>
      </c>
      <c r="M481" s="24">
        <f t="shared" si="52"/>
        <v>4.9053129931614904E-2</v>
      </c>
      <c r="N481" s="24">
        <f t="shared" si="53"/>
        <v>-1.1049999999999999E-2</v>
      </c>
      <c r="O481" s="24">
        <f t="shared" si="54"/>
        <v>3.7732111388742731E-2</v>
      </c>
      <c r="P481" s="24">
        <f t="shared" si="55"/>
        <v>1.1054815104794423E-3</v>
      </c>
      <c r="Q481" s="375">
        <v>4.1712151491605803E-5</v>
      </c>
    </row>
    <row r="482" spans="1:17" ht="17" customHeight="1" x14ac:dyDescent="0.2">
      <c r="A482" s="16" t="s">
        <v>2036</v>
      </c>
      <c r="B482" s="16" t="s">
        <v>2037</v>
      </c>
      <c r="C482" s="16" t="s">
        <v>2038</v>
      </c>
      <c r="D482" s="116">
        <v>11623040736.540001</v>
      </c>
      <c r="E482" s="116">
        <v>1.4315460697553399</v>
      </c>
      <c r="F482" s="116">
        <v>2.4980000000000002</v>
      </c>
      <c r="G482" s="116">
        <v>302.5258</v>
      </c>
      <c r="H482" s="116">
        <v>38.42</v>
      </c>
      <c r="I482" s="298"/>
      <c r="J482" s="16" t="str">
        <f t="shared" si="49"/>
        <v>Willis Towers Watson PLC</v>
      </c>
      <c r="K482" s="14" t="str">
        <f t="shared" si="50"/>
        <v>WLTW</v>
      </c>
      <c r="L482" s="374">
        <f t="shared" si="51"/>
        <v>11623.040736540001</v>
      </c>
      <c r="M482" s="24">
        <f t="shared" si="52"/>
        <v>1.4315460697553399E-2</v>
      </c>
      <c r="N482" s="24">
        <f t="shared" si="53"/>
        <v>2.4980000000000002E-2</v>
      </c>
      <c r="O482" s="24">
        <f t="shared" si="54"/>
        <v>3.9474260801665842E-2</v>
      </c>
      <c r="P482" s="24">
        <f t="shared" si="55"/>
        <v>3.9000796660897021E-4</v>
      </c>
      <c r="Q482" s="375">
        <v>1.53952761886499E-5</v>
      </c>
    </row>
    <row r="483" spans="1:17" ht="17" customHeight="1" x14ac:dyDescent="0.2">
      <c r="A483" s="16" t="s">
        <v>2039</v>
      </c>
      <c r="B483" s="16" t="s">
        <v>2040</v>
      </c>
      <c r="C483" s="16" t="s">
        <v>2041</v>
      </c>
      <c r="D483" s="116">
        <v>29676080676.48</v>
      </c>
      <c r="E483" s="116">
        <v>2.6870748299319702</v>
      </c>
      <c r="F483" s="116">
        <v>6.3479999999999999</v>
      </c>
      <c r="G483" s="116">
        <v>315.43450000000001</v>
      </c>
      <c r="H483" s="116">
        <v>94.08</v>
      </c>
      <c r="I483" s="298"/>
      <c r="J483" s="16" t="str">
        <f t="shared" si="49"/>
        <v>Waste Management Inc</v>
      </c>
      <c r="K483" s="14" t="str">
        <f t="shared" si="50"/>
        <v>WM</v>
      </c>
      <c r="L483" s="374">
        <f t="shared" si="51"/>
        <v>29676.08067648</v>
      </c>
      <c r="M483" s="24">
        <f t="shared" si="52"/>
        <v>2.6870748299319701E-2</v>
      </c>
      <c r="N483" s="24">
        <f t="shared" si="53"/>
        <v>6.3479999999999995E-2</v>
      </c>
      <c r="O483" s="24">
        <f t="shared" si="54"/>
        <v>9.1203625850340114E-2</v>
      </c>
      <c r="P483" s="24">
        <f t="shared" si="55"/>
        <v>9.9577280540471473E-4</v>
      </c>
      <c r="Q483" s="375">
        <v>9.0818090376075205E-5</v>
      </c>
    </row>
    <row r="484" spans="1:17" ht="17" customHeight="1" x14ac:dyDescent="0.2">
      <c r="A484" s="16" t="s">
        <v>2042</v>
      </c>
      <c r="B484" s="16" t="s">
        <v>2043</v>
      </c>
      <c r="C484" s="16" t="s">
        <v>2044</v>
      </c>
      <c r="D484" s="116">
        <v>24003136264</v>
      </c>
      <c r="E484" s="116">
        <v>4.76877607788595</v>
      </c>
      <c r="F484" s="116">
        <v>2.673</v>
      </c>
      <c r="G484" s="116">
        <v>417.30070000000001</v>
      </c>
      <c r="H484" s="116">
        <v>57.52</v>
      </c>
      <c r="I484" s="298"/>
      <c r="J484" s="16" t="str">
        <f t="shared" si="49"/>
        <v>Williams Cos Inc/The</v>
      </c>
      <c r="K484" s="14" t="str">
        <f t="shared" si="50"/>
        <v>WMB</v>
      </c>
      <c r="L484" s="374">
        <f t="shared" si="51"/>
        <v>24003.136264000001</v>
      </c>
      <c r="M484" s="24">
        <f t="shared" si="52"/>
        <v>4.76877607788595E-2</v>
      </c>
      <c r="N484" s="24">
        <f t="shared" si="53"/>
        <v>2.673E-2</v>
      </c>
      <c r="O484" s="24">
        <f t="shared" si="54"/>
        <v>7.5055107701668955E-2</v>
      </c>
      <c r="P484" s="24">
        <f t="shared" si="55"/>
        <v>8.0541870055833792E-4</v>
      </c>
      <c r="Q484" s="375">
        <v>6.0450787315344402E-5</v>
      </c>
    </row>
    <row r="485" spans="1:17" ht="17" customHeight="1" x14ac:dyDescent="0.2">
      <c r="A485" s="16" t="s">
        <v>2045</v>
      </c>
      <c r="B485" s="16" t="s">
        <v>2046</v>
      </c>
      <c r="C485" s="16" t="s">
        <v>2047</v>
      </c>
      <c r="D485" s="116">
        <v>99499137585.75</v>
      </c>
      <c r="E485" s="116">
        <v>5.1014492753623202</v>
      </c>
      <c r="F485" s="116">
        <v>9.6050000000000004</v>
      </c>
      <c r="G485" s="116">
        <v>4120.0469999999996</v>
      </c>
      <c r="H485" s="116">
        <v>24.15</v>
      </c>
      <c r="I485" s="298"/>
      <c r="J485" s="16" t="str">
        <f t="shared" si="49"/>
        <v>Walmart Inc</v>
      </c>
      <c r="K485" s="14" t="str">
        <f t="shared" si="50"/>
        <v>WMT</v>
      </c>
      <c r="L485" s="374">
        <f t="shared" si="51"/>
        <v>99499.137585749995</v>
      </c>
      <c r="M485" s="24">
        <f t="shared" si="52"/>
        <v>5.10144927536232E-2</v>
      </c>
      <c r="N485" s="24">
        <f t="shared" si="53"/>
        <v>9.605000000000001E-2</v>
      </c>
      <c r="O485" s="24">
        <f t="shared" si="54"/>
        <v>0.14951446376811597</v>
      </c>
      <c r="P485" s="24">
        <f t="shared" si="55"/>
        <v>3.3386664650644853E-3</v>
      </c>
      <c r="Q485" s="375">
        <v>4.9917892622470899E-4</v>
      </c>
    </row>
    <row r="486" spans="1:17" ht="17" customHeight="1" x14ac:dyDescent="0.2">
      <c r="A486" s="16" t="s">
        <v>2048</v>
      </c>
      <c r="B486" s="16" t="s">
        <v>2049</v>
      </c>
      <c r="C486" s="16" t="s">
        <v>2050</v>
      </c>
      <c r="D486" s="116">
        <v>11070858045.84</v>
      </c>
      <c r="E486" s="116">
        <v>2.78246680171056</v>
      </c>
      <c r="F486" s="116">
        <v>-0.42</v>
      </c>
      <c r="G486" s="116">
        <v>62.293819999999997</v>
      </c>
      <c r="H486" s="116">
        <v>177.72</v>
      </c>
      <c r="I486" s="298"/>
      <c r="J486" s="16" t="str">
        <f t="shared" si="49"/>
        <v>W R Berkley Corp</v>
      </c>
      <c r="K486" s="14" t="str">
        <f t="shared" si="50"/>
        <v>WRB</v>
      </c>
      <c r="L486" s="374">
        <f t="shared" si="51"/>
        <v>11070.858045839999</v>
      </c>
      <c r="M486" s="24">
        <f t="shared" si="52"/>
        <v>2.7824668017105602E-2</v>
      </c>
      <c r="N486" s="24">
        <f t="shared" si="53"/>
        <v>-4.1999999999999997E-3</v>
      </c>
      <c r="O486" s="24">
        <f t="shared" si="54"/>
        <v>2.3566236214269683E-2</v>
      </c>
      <c r="P486" s="24">
        <f t="shared" si="55"/>
        <v>3.7147962679858376E-4</v>
      </c>
      <c r="Q486" s="375">
        <v>8.7543766339241805E-6</v>
      </c>
    </row>
    <row r="487" spans="1:17" ht="17" customHeight="1" x14ac:dyDescent="0.2">
      <c r="A487" s="16" t="s">
        <v>2051</v>
      </c>
      <c r="B487" s="16" t="s">
        <v>2052</v>
      </c>
      <c r="C487" s="16" t="s">
        <v>2053</v>
      </c>
      <c r="D487" s="116">
        <v>26484269829.419998</v>
      </c>
      <c r="E487" s="116">
        <v>1.33216562059067</v>
      </c>
      <c r="F487" s="116">
        <v>10</v>
      </c>
      <c r="G487" s="116">
        <v>128.85839999999999</v>
      </c>
      <c r="H487" s="116">
        <v>205.53</v>
      </c>
      <c r="I487" s="298"/>
      <c r="J487" s="16" t="str">
        <f t="shared" si="49"/>
        <v>Westrock Co</v>
      </c>
      <c r="K487" s="14" t="str">
        <f t="shared" si="50"/>
        <v>WRK</v>
      </c>
      <c r="L487" s="374">
        <f t="shared" si="51"/>
        <v>26484.269829419998</v>
      </c>
      <c r="M487" s="24">
        <f t="shared" si="52"/>
        <v>1.3321656205906701E-2</v>
      </c>
      <c r="N487" s="24">
        <f t="shared" si="53"/>
        <v>0.1</v>
      </c>
      <c r="O487" s="24">
        <f t="shared" si="54"/>
        <v>0.11398773901620204</v>
      </c>
      <c r="P487" s="24">
        <f t="shared" si="55"/>
        <v>8.8867246165827321E-4</v>
      </c>
      <c r="Q487" s="375">
        <v>1.01297764630389E-4</v>
      </c>
    </row>
    <row r="488" spans="1:17" ht="17" customHeight="1" x14ac:dyDescent="0.2">
      <c r="A488" s="16" t="s">
        <v>2054</v>
      </c>
      <c r="B488" s="16" t="s">
        <v>2055</v>
      </c>
      <c r="C488" s="16" t="s">
        <v>2056</v>
      </c>
      <c r="D488" s="116">
        <v>48160575318</v>
      </c>
      <c r="E488" s="116">
        <v>1.91491228070175</v>
      </c>
      <c r="F488" s="116">
        <v>5.593</v>
      </c>
      <c r="G488" s="116">
        <v>422.46120000000002</v>
      </c>
      <c r="H488" s="116">
        <v>114</v>
      </c>
      <c r="I488" s="298"/>
      <c r="J488" s="16" t="str">
        <f t="shared" si="49"/>
        <v>West Pharmaceutical Services Inc</v>
      </c>
      <c r="K488" s="14" t="str">
        <f t="shared" si="50"/>
        <v>WST</v>
      </c>
      <c r="L488" s="374">
        <f t="shared" si="51"/>
        <v>48160.575318000003</v>
      </c>
      <c r="M488" s="24">
        <f t="shared" si="52"/>
        <v>1.9149122807017499E-2</v>
      </c>
      <c r="N488" s="24">
        <f t="shared" si="53"/>
        <v>5.5930000000000001E-2</v>
      </c>
      <c r="O488" s="24">
        <f t="shared" si="54"/>
        <v>7.5614628026315744E-2</v>
      </c>
      <c r="P488" s="24">
        <f t="shared" si="55"/>
        <v>1.6160149892138079E-3</v>
      </c>
      <c r="Q488" s="375">
        <v>1.2219437229435301E-4</v>
      </c>
    </row>
    <row r="489" spans="1:17" ht="17" customHeight="1" x14ac:dyDescent="0.2">
      <c r="A489" s="16" t="s">
        <v>2057</v>
      </c>
      <c r="B489" s="16" t="s">
        <v>2058</v>
      </c>
      <c r="C489" s="16" t="s">
        <v>2059</v>
      </c>
      <c r="D489" s="116">
        <v>25193473961.759998</v>
      </c>
      <c r="E489" s="116">
        <v>7.7119460500963397</v>
      </c>
      <c r="F489" s="116">
        <v>7.7750000000000004</v>
      </c>
      <c r="G489" s="116">
        <v>1213.558</v>
      </c>
      <c r="H489" s="116">
        <v>20.76</v>
      </c>
      <c r="I489" s="298"/>
      <c r="J489" s="16" t="str">
        <f t="shared" si="49"/>
        <v>Western Union Co/The</v>
      </c>
      <c r="K489" s="14" t="str">
        <f t="shared" si="50"/>
        <v>WU</v>
      </c>
      <c r="L489" s="374">
        <f t="shared" si="51"/>
        <v>25193.473961759999</v>
      </c>
      <c r="M489" s="24">
        <f t="shared" si="52"/>
        <v>7.7119460500963397E-2</v>
      </c>
      <c r="N489" s="24">
        <f t="shared" si="53"/>
        <v>7.775E-2</v>
      </c>
      <c r="O489" s="24">
        <f t="shared" si="54"/>
        <v>0.15786747952793834</v>
      </c>
      <c r="P489" s="24">
        <f t="shared" si="55"/>
        <v>8.4536015784170777E-4</v>
      </c>
      <c r="Q489" s="375">
        <v>1.3345487741181001E-4</v>
      </c>
    </row>
    <row r="490" spans="1:17" ht="17" customHeight="1" x14ac:dyDescent="0.2">
      <c r="A490" s="16" t="s">
        <v>2060</v>
      </c>
      <c r="B490" s="16" t="s">
        <v>2061</v>
      </c>
      <c r="C490" s="16" t="s">
        <v>2062</v>
      </c>
      <c r="D490" s="116">
        <v>393216736532.5</v>
      </c>
      <c r="E490" s="116">
        <v>1.5649981994958599</v>
      </c>
      <c r="F490" s="116">
        <v>4.3250000000000002</v>
      </c>
      <c r="G490" s="116">
        <v>2831.953</v>
      </c>
      <c r="H490" s="116">
        <v>138.85</v>
      </c>
      <c r="I490" s="298"/>
      <c r="J490" s="16" t="str">
        <f t="shared" si="49"/>
        <v>Weyerhaeuser Co</v>
      </c>
      <c r="K490" s="14" t="str">
        <f t="shared" si="50"/>
        <v>WY</v>
      </c>
      <c r="L490" s="374">
        <f t="shared" si="51"/>
        <v>393216.73653250001</v>
      </c>
      <c r="M490" s="24">
        <f t="shared" si="52"/>
        <v>1.5649981994958598E-2</v>
      </c>
      <c r="N490" s="24">
        <f t="shared" si="53"/>
        <v>4.3250000000000004E-2</v>
      </c>
      <c r="O490" s="24">
        <f t="shared" si="54"/>
        <v>5.9238412855599581E-2</v>
      </c>
      <c r="P490" s="24">
        <f t="shared" si="55"/>
        <v>1.3194280509534521E-2</v>
      </c>
      <c r="Q490" s="375">
        <v>7.8160823615639602E-4</v>
      </c>
    </row>
    <row r="491" spans="1:17" ht="17" customHeight="1" x14ac:dyDescent="0.2">
      <c r="A491" s="16" t="s">
        <v>2063</v>
      </c>
      <c r="B491" s="16" t="s">
        <v>2064</v>
      </c>
      <c r="C491" s="16" t="s">
        <v>2065</v>
      </c>
      <c r="D491" s="116">
        <v>11045136224.35</v>
      </c>
      <c r="E491" s="116">
        <v>1.3247381144238499</v>
      </c>
      <c r="F491" s="116">
        <v>9</v>
      </c>
      <c r="G491" s="116">
        <v>178.00380000000001</v>
      </c>
      <c r="H491" s="116">
        <v>62.05</v>
      </c>
      <c r="I491" s="298"/>
      <c r="J491" s="16" t="str">
        <f t="shared" si="49"/>
        <v>Wynn Resorts Ltd</v>
      </c>
      <c r="K491" s="14" t="str">
        <f t="shared" si="50"/>
        <v>WYNN</v>
      </c>
      <c r="L491" s="374">
        <f t="shared" si="51"/>
        <v>11045.136224350001</v>
      </c>
      <c r="M491" s="24">
        <f t="shared" si="52"/>
        <v>1.3247381144238499E-2</v>
      </c>
      <c r="N491" s="24">
        <f t="shared" si="53"/>
        <v>0.09</v>
      </c>
      <c r="O491" s="24">
        <f t="shared" si="54"/>
        <v>0.10384351329572923</v>
      </c>
      <c r="P491" s="24">
        <f t="shared" si="55"/>
        <v>3.7061653808331704E-4</v>
      </c>
      <c r="Q491" s="375">
        <v>3.8486123400072099E-5</v>
      </c>
    </row>
    <row r="492" spans="1:17" ht="17" customHeight="1" x14ac:dyDescent="0.2">
      <c r="A492" s="16" t="s">
        <v>2066</v>
      </c>
      <c r="B492" s="16" t="s">
        <v>2067</v>
      </c>
      <c r="C492" s="16" t="s">
        <v>520</v>
      </c>
      <c r="D492" s="116">
        <v>7874770707.8100004</v>
      </c>
      <c r="E492" s="116">
        <v>4.2729970326409497</v>
      </c>
      <c r="F492" s="116">
        <v>-6.1449999999999996</v>
      </c>
      <c r="G492" s="116">
        <v>259.63639999999998</v>
      </c>
      <c r="H492" s="116">
        <v>30.33</v>
      </c>
      <c r="I492" s="298"/>
      <c r="J492" s="16" t="str">
        <f t="shared" si="49"/>
        <v>Xcel Energy Inc</v>
      </c>
      <c r="K492" s="14" t="str">
        <f t="shared" si="50"/>
        <v>XEL</v>
      </c>
      <c r="L492" s="374">
        <f t="shared" si="51"/>
        <v>7874.7707078100002</v>
      </c>
      <c r="M492" s="24">
        <f t="shared" si="52"/>
        <v>4.2729970326409496E-2</v>
      </c>
      <c r="N492" s="24">
        <f t="shared" si="53"/>
        <v>-6.1449999999999998E-2</v>
      </c>
      <c r="O492" s="24">
        <f t="shared" si="54"/>
        <v>-2.0032908011869431E-2</v>
      </c>
      <c r="P492" s="24">
        <f t="shared" si="55"/>
        <v>2.6423578656226192E-4</v>
      </c>
      <c r="Q492" s="375">
        <v>-5.2934112056457499E-6</v>
      </c>
    </row>
    <row r="493" spans="1:17" ht="17" customHeight="1" x14ac:dyDescent="0.2">
      <c r="A493" s="16" t="s">
        <v>2068</v>
      </c>
      <c r="B493" s="16" t="s">
        <v>2069</v>
      </c>
      <c r="C493" s="16" t="s">
        <v>2070</v>
      </c>
      <c r="D493" s="116">
        <v>20967801196.560001</v>
      </c>
      <c r="E493" s="116">
        <v>0.38385688125088002</v>
      </c>
      <c r="F493" s="116">
        <v>14.935</v>
      </c>
      <c r="G493" s="116">
        <v>73.840689999999995</v>
      </c>
      <c r="H493" s="116">
        <v>283.95999999999998</v>
      </c>
      <c r="I493" s="298"/>
      <c r="J493" s="16" t="str">
        <f t="shared" si="49"/>
        <v>Xilinx Inc</v>
      </c>
      <c r="K493" s="14" t="str">
        <f t="shared" si="50"/>
        <v>XLNX</v>
      </c>
      <c r="L493" s="374">
        <f t="shared" si="51"/>
        <v>20967.801196560002</v>
      </c>
      <c r="M493" s="24">
        <f t="shared" si="52"/>
        <v>3.8385688125088004E-3</v>
      </c>
      <c r="N493" s="24">
        <f t="shared" si="53"/>
        <v>0.14935000000000001</v>
      </c>
      <c r="O493" s="24">
        <f t="shared" si="54"/>
        <v>0.15347521393858291</v>
      </c>
      <c r="P493" s="24">
        <f t="shared" si="55"/>
        <v>7.0356885898395689E-4</v>
      </c>
      <c r="Q493" s="375">
        <v>1.0798038115308799E-4</v>
      </c>
    </row>
    <row r="494" spans="1:17" ht="17" customHeight="1" x14ac:dyDescent="0.2">
      <c r="A494" s="16" t="s">
        <v>2071</v>
      </c>
      <c r="B494" s="16" t="s">
        <v>2072</v>
      </c>
      <c r="C494" s="16" t="s">
        <v>2073</v>
      </c>
      <c r="D494" s="116">
        <v>9695583557.9400005</v>
      </c>
      <c r="E494" s="116">
        <v>3.7431114879186098</v>
      </c>
      <c r="F494" s="116">
        <v>5.3</v>
      </c>
      <c r="G494" s="116">
        <v>411.00400000000002</v>
      </c>
      <c r="H494" s="116">
        <v>23.59</v>
      </c>
      <c r="I494" s="298"/>
      <c r="J494" s="16" t="str">
        <f t="shared" si="49"/>
        <v>Exxon Mobil Corp</v>
      </c>
      <c r="K494" s="14" t="str">
        <f t="shared" si="50"/>
        <v>XOM</v>
      </c>
      <c r="L494" s="374">
        <f t="shared" si="51"/>
        <v>9695.5835579400009</v>
      </c>
      <c r="M494" s="24">
        <f t="shared" si="52"/>
        <v>3.74311148791861E-2</v>
      </c>
      <c r="N494" s="24">
        <f t="shared" si="53"/>
        <v>5.2999999999999999E-2</v>
      </c>
      <c r="O494" s="24">
        <f t="shared" si="54"/>
        <v>9.1423039423484537E-2</v>
      </c>
      <c r="P494" s="24">
        <f t="shared" si="55"/>
        <v>3.2533266588594914E-4</v>
      </c>
      <c r="Q494" s="375">
        <v>2.9742901139038499E-5</v>
      </c>
    </row>
    <row r="495" spans="1:17" ht="17" customHeight="1" x14ac:dyDescent="0.2">
      <c r="A495" s="16" t="s">
        <v>2074</v>
      </c>
      <c r="B495" s="16" t="s">
        <v>2075</v>
      </c>
      <c r="C495" s="16" t="s">
        <v>2076</v>
      </c>
      <c r="D495" s="116">
        <v>22619352770</v>
      </c>
      <c r="E495" s="116">
        <v>1.2141207522269899</v>
      </c>
      <c r="F495" s="116">
        <v>54.4</v>
      </c>
      <c r="G495" s="116">
        <v>746.26700000000005</v>
      </c>
      <c r="H495" s="116">
        <v>30.31</v>
      </c>
      <c r="I495" s="298"/>
      <c r="J495" s="16" t="str">
        <f t="shared" si="49"/>
        <v>DENTSPLY SIRONA Inc</v>
      </c>
      <c r="K495" s="14" t="str">
        <f t="shared" si="50"/>
        <v>XRAY</v>
      </c>
      <c r="L495" s="374">
        <f t="shared" si="51"/>
        <v>22619.352770000001</v>
      </c>
      <c r="M495" s="24">
        <f t="shared" si="52"/>
        <v>1.2141207522269899E-2</v>
      </c>
      <c r="N495" s="24">
        <f t="shared" si="53"/>
        <v>0.54400000000000004</v>
      </c>
      <c r="O495" s="24">
        <f t="shared" si="54"/>
        <v>0.55944361596832737</v>
      </c>
      <c r="P495" s="24">
        <f t="shared" si="55"/>
        <v>7.5898622226327757E-4</v>
      </c>
      <c r="Q495" s="375">
        <v>4.24609996653109E-4</v>
      </c>
    </row>
    <row r="496" spans="1:17" ht="17" customHeight="1" x14ac:dyDescent="0.2">
      <c r="A496" s="16" t="s">
        <v>2077</v>
      </c>
      <c r="B496" s="16" t="s">
        <v>2078</v>
      </c>
      <c r="C496" s="16" t="s">
        <v>2079</v>
      </c>
      <c r="D496" s="116">
        <v>9431304889.0499992</v>
      </c>
      <c r="E496" s="116">
        <v>1.2590051457975999</v>
      </c>
      <c r="F496" s="116">
        <v>10.5</v>
      </c>
      <c r="G496" s="116">
        <v>107.848</v>
      </c>
      <c r="H496" s="116">
        <v>87.45</v>
      </c>
      <c r="I496" s="298"/>
      <c r="J496" s="16" t="str">
        <f t="shared" si="49"/>
        <v>Xerox Holdings Corp</v>
      </c>
      <c r="K496" s="14" t="str">
        <f t="shared" si="50"/>
        <v>XRX</v>
      </c>
      <c r="L496" s="374">
        <f t="shared" si="51"/>
        <v>9431.3048890499995</v>
      </c>
      <c r="M496" s="24">
        <f t="shared" si="52"/>
        <v>1.2590051457975999E-2</v>
      </c>
      <c r="N496" s="24">
        <f t="shared" si="53"/>
        <v>0.105</v>
      </c>
      <c r="O496" s="24">
        <f t="shared" si="54"/>
        <v>0.11825102915951974</v>
      </c>
      <c r="P496" s="24">
        <f t="shared" si="55"/>
        <v>3.1646486712242201E-4</v>
      </c>
      <c r="Q496" s="375">
        <v>3.7422296230057298E-5</v>
      </c>
    </row>
    <row r="497" spans="1:17" ht="17" customHeight="1" x14ac:dyDescent="0.2">
      <c r="A497" s="16" t="s">
        <v>2080</v>
      </c>
      <c r="B497" s="16" t="s">
        <v>2081</v>
      </c>
      <c r="C497" s="16" t="s">
        <v>2082</v>
      </c>
      <c r="D497" s="116">
        <v>36498156570.400002</v>
      </c>
      <c r="E497" s="116">
        <v>2.4757106872975898</v>
      </c>
      <c r="F497" s="116">
        <v>6.02</v>
      </c>
      <c r="G497" s="116">
        <v>525.34230000000002</v>
      </c>
      <c r="H497" s="116">
        <v>69.474999999999994</v>
      </c>
      <c r="I497" s="298"/>
      <c r="J497" s="16" t="str">
        <f t="shared" si="49"/>
        <v>Xylem Inc/NY</v>
      </c>
      <c r="K497" s="14" t="str">
        <f t="shared" si="50"/>
        <v>XYL</v>
      </c>
      <c r="L497" s="374">
        <f t="shared" si="51"/>
        <v>36498.156570400002</v>
      </c>
      <c r="M497" s="24">
        <f t="shared" si="52"/>
        <v>2.4757106872975897E-2</v>
      </c>
      <c r="N497" s="24">
        <f t="shared" si="53"/>
        <v>6.0199999999999997E-2</v>
      </c>
      <c r="O497" s="24">
        <f t="shared" si="54"/>
        <v>8.5702295789852473E-2</v>
      </c>
      <c r="P497" s="24">
        <f t="shared" si="55"/>
        <v>1.2246857041675432E-3</v>
      </c>
      <c r="Q497" s="375">
        <v>1.0495837646817E-4</v>
      </c>
    </row>
    <row r="498" spans="1:17" ht="17" customHeight="1" x14ac:dyDescent="0.2">
      <c r="A498" s="16" t="s">
        <v>2083</v>
      </c>
      <c r="B498" s="16" t="s">
        <v>2084</v>
      </c>
      <c r="C498" s="16" t="s">
        <v>2085</v>
      </c>
      <c r="D498" s="116">
        <v>25447746240</v>
      </c>
      <c r="E498" s="116">
        <v>1.4554531490015401</v>
      </c>
      <c r="F498" s="116">
        <v>8.5329999999999995</v>
      </c>
      <c r="G498" s="116">
        <v>244.31399999999999</v>
      </c>
      <c r="H498" s="116">
        <v>104.16</v>
      </c>
      <c r="I498" s="298"/>
      <c r="J498" s="16" t="str">
        <f t="shared" si="49"/>
        <v>Yum! Brands Inc</v>
      </c>
      <c r="K498" s="14" t="str">
        <f t="shared" si="50"/>
        <v>YUM</v>
      </c>
      <c r="L498" s="374">
        <f t="shared" si="51"/>
        <v>25447.74624</v>
      </c>
      <c r="M498" s="24">
        <f t="shared" si="52"/>
        <v>1.4554531490015401E-2</v>
      </c>
      <c r="N498" s="24">
        <f t="shared" si="53"/>
        <v>8.5329999999999989E-2</v>
      </c>
      <c r="O498" s="24">
        <f t="shared" si="54"/>
        <v>0.1005055005760369</v>
      </c>
      <c r="P498" s="24">
        <f t="shared" si="55"/>
        <v>8.53892194892017E-4</v>
      </c>
      <c r="Q498" s="375">
        <v>8.58208624855932E-5</v>
      </c>
    </row>
    <row r="499" spans="1:17" ht="17" customHeight="1" x14ac:dyDescent="0.2">
      <c r="A499" s="16" t="s">
        <v>2086</v>
      </c>
      <c r="B499" s="16" t="s">
        <v>2087</v>
      </c>
      <c r="C499" s="16" t="s">
        <v>2088</v>
      </c>
      <c r="D499" s="116">
        <v>168875637522.72</v>
      </c>
      <c r="E499" s="116">
        <v>8.7205808713069608</v>
      </c>
      <c r="F499" s="116">
        <v>16.190000000000001</v>
      </c>
      <c r="G499" s="116">
        <v>4228.2330000000002</v>
      </c>
      <c r="H499" s="116">
        <v>39.94</v>
      </c>
      <c r="I499" s="298"/>
      <c r="J499" s="16" t="str">
        <f t="shared" si="49"/>
        <v>Zimmer Biomet Holdings Inc</v>
      </c>
      <c r="K499" s="14" t="str">
        <f t="shared" si="50"/>
        <v>ZBH</v>
      </c>
      <c r="L499" s="374">
        <f t="shared" si="51"/>
        <v>168875.63752272</v>
      </c>
      <c r="M499" s="24">
        <f t="shared" si="52"/>
        <v>8.7205808713069613E-2</v>
      </c>
      <c r="N499" s="24">
        <f t="shared" si="53"/>
        <v>0.16190000000000002</v>
      </c>
      <c r="O499" s="24">
        <f t="shared" si="54"/>
        <v>0.25616511892839261</v>
      </c>
      <c r="P499" s="24">
        <f t="shared" si="55"/>
        <v>5.6665760271297034E-3</v>
      </c>
      <c r="Q499" s="375">
        <v>1.4515791219064599E-3</v>
      </c>
    </row>
    <row r="500" spans="1:17" ht="17" customHeight="1" x14ac:dyDescent="0.2">
      <c r="A500" s="16" t="s">
        <v>2089</v>
      </c>
      <c r="B500" s="16" t="s">
        <v>2090</v>
      </c>
      <c r="C500" s="16" t="s">
        <v>2091</v>
      </c>
      <c r="D500" s="116">
        <v>9803933109.0400009</v>
      </c>
      <c r="E500" s="116">
        <v>0.84689101849788295</v>
      </c>
      <c r="F500" s="116">
        <v>-0.75</v>
      </c>
      <c r="G500" s="116">
        <v>218.49639999999999</v>
      </c>
      <c r="H500" s="116">
        <v>44.87</v>
      </c>
      <c r="I500" s="298"/>
      <c r="J500" s="16" t="str">
        <f t="shared" si="49"/>
        <v>Zebra Technologies Corp</v>
      </c>
      <c r="K500" s="14" t="str">
        <f t="shared" si="50"/>
        <v>ZBRA</v>
      </c>
      <c r="L500" s="374">
        <f t="shared" si="51"/>
        <v>9803.933109040001</v>
      </c>
      <c r="M500" s="24">
        <f t="shared" si="52"/>
        <v>8.4689101849788288E-3</v>
      </c>
      <c r="N500" s="24">
        <f t="shared" si="53"/>
        <v>-7.4999999999999997E-3</v>
      </c>
      <c r="O500" s="24">
        <f t="shared" si="54"/>
        <v>9.37151771785159E-4</v>
      </c>
      <c r="P500" s="24">
        <f t="shared" si="55"/>
        <v>3.2896830556624897E-4</v>
      </c>
      <c r="Q500" s="375">
        <v>3.0829323042257201E-7</v>
      </c>
    </row>
    <row r="501" spans="1:17" ht="17" customHeight="1" x14ac:dyDescent="0.2">
      <c r="A501" s="16" t="s">
        <v>2092</v>
      </c>
      <c r="B501" s="16" t="s">
        <v>2093</v>
      </c>
      <c r="C501" s="16" t="s">
        <v>2094</v>
      </c>
      <c r="D501" s="116">
        <v>4014001392.1799998</v>
      </c>
      <c r="E501" s="116">
        <v>5.3446447507953296</v>
      </c>
      <c r="F501" s="116">
        <v>1</v>
      </c>
      <c r="G501" s="116">
        <v>212.83150000000001</v>
      </c>
      <c r="H501" s="116">
        <v>18.86</v>
      </c>
      <c r="I501" s="298"/>
      <c r="J501" s="16" t="str">
        <f t="shared" si="49"/>
        <v>Zions Bancorp NA</v>
      </c>
      <c r="K501" s="14" t="str">
        <f t="shared" si="50"/>
        <v>ZION</v>
      </c>
      <c r="L501" s="374">
        <f t="shared" si="51"/>
        <v>4014.00139218</v>
      </c>
      <c r="M501" s="24">
        <f t="shared" si="52"/>
        <v>5.3446447507953299E-2</v>
      </c>
      <c r="N501" s="24">
        <f t="shared" si="53"/>
        <v>0.01</v>
      </c>
      <c r="O501" s="24">
        <f t="shared" si="54"/>
        <v>6.3713679745493051E-2</v>
      </c>
      <c r="P501" s="24">
        <f t="shared" si="55"/>
        <v>1.3468872358058347E-4</v>
      </c>
      <c r="Q501" s="375">
        <v>8.5815141995425706E-6</v>
      </c>
    </row>
    <row r="502" spans="1:17" ht="17" customHeight="1" x14ac:dyDescent="0.2">
      <c r="A502" s="16" t="s">
        <v>2095</v>
      </c>
      <c r="B502" s="16" t="s">
        <v>2096</v>
      </c>
      <c r="C502" s="16" t="s">
        <v>2097</v>
      </c>
      <c r="D502" s="116">
        <v>14429136112.74</v>
      </c>
      <c r="E502" s="116">
        <v>1.3033175355450199</v>
      </c>
      <c r="F502" s="116">
        <v>9.8000000000000007</v>
      </c>
      <c r="G502" s="116">
        <v>179.95930000000001</v>
      </c>
      <c r="H502" s="116">
        <v>80.180000000000007</v>
      </c>
      <c r="I502" s="298"/>
      <c r="J502" s="16" t="str">
        <f t="shared" si="49"/>
        <v>Zoetis Inc</v>
      </c>
      <c r="K502" s="14" t="str">
        <f t="shared" si="50"/>
        <v>ZTS</v>
      </c>
      <c r="L502" s="374">
        <f t="shared" si="51"/>
        <v>14429.13611274</v>
      </c>
      <c r="M502" s="24">
        <f t="shared" si="52"/>
        <v>1.30331753554502E-2</v>
      </c>
      <c r="N502" s="24">
        <f t="shared" si="53"/>
        <v>9.8000000000000004E-2</v>
      </c>
      <c r="O502" s="24">
        <f t="shared" si="54"/>
        <v>0.11167180094786726</v>
      </c>
      <c r="P502" s="24">
        <f t="shared" si="55"/>
        <v>4.841657327726962E-4</v>
      </c>
      <c r="Q502" s="375">
        <v>5.4067659335970799E-5</v>
      </c>
    </row>
    <row r="503" spans="1:17" ht="17" customHeight="1" x14ac:dyDescent="0.2">
      <c r="A503" s="5"/>
      <c r="B503" s="5"/>
      <c r="C503" s="5"/>
      <c r="D503" s="5"/>
      <c r="E503" s="5"/>
      <c r="F503" s="5"/>
      <c r="G503" s="5"/>
      <c r="H503" s="5"/>
      <c r="I503" s="5"/>
      <c r="J503" s="98"/>
      <c r="K503" s="98"/>
      <c r="L503" s="26"/>
      <c r="M503" s="98"/>
      <c r="N503" s="98"/>
      <c r="O503" s="98"/>
      <c r="P503" s="376"/>
      <c r="Q503" s="98"/>
    </row>
    <row r="504" spans="1:17" ht="17" customHeight="1" x14ac:dyDescent="0.2">
      <c r="A504" s="5"/>
      <c r="B504" s="5"/>
      <c r="C504" s="5"/>
      <c r="D504" s="5"/>
      <c r="E504" s="5"/>
      <c r="F504" s="5"/>
      <c r="G504" s="5"/>
      <c r="H504" s="5"/>
      <c r="I504" s="5"/>
      <c r="J504" s="377"/>
      <c r="K504" s="378" t="s">
        <v>2098</v>
      </c>
      <c r="L504" s="379">
        <f>SUMIF(O3:O502,"&lt;&gt;n/a",L3:L502)</f>
        <v>29802059.782521043</v>
      </c>
      <c r="M504" s="380"/>
      <c r="N504" s="380"/>
      <c r="O504" s="380"/>
      <c r="P504" s="66" t="s">
        <v>2099</v>
      </c>
      <c r="Q504" s="380">
        <f>SUM(Q3:Q502)</f>
        <v>0.13780122275182721</v>
      </c>
    </row>
    <row r="505" spans="1:17" ht="17" customHeight="1" x14ac:dyDescent="0.15">
      <c r="A505" s="5"/>
      <c r="B505" s="5"/>
      <c r="C505" s="5"/>
      <c r="D505" s="5"/>
      <c r="E505" s="5"/>
      <c r="F505" s="5"/>
      <c r="G505" s="5"/>
      <c r="H505" s="5"/>
      <c r="I505" s="5"/>
      <c r="J505" s="13"/>
      <c r="K505" s="13"/>
      <c r="L505" s="50"/>
      <c r="M505" s="13"/>
      <c r="N505" s="13"/>
      <c r="O505" s="13"/>
      <c r="P505" s="13"/>
      <c r="Q505" s="13"/>
    </row>
  </sheetData>
  <pageMargins left="0.7" right="0.7" top="0.75" bottom="0.75" header="0.3" footer="0.3"/>
  <pageSetup orientation="portrait"/>
  <headerFooter>
    <oddFooter>&amp;C&amp;"Helvetica Neue,Regular"&amp;12&amp;K000000&amp;P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507"/>
  <sheetViews>
    <sheetView showGridLines="0" workbookViewId="0"/>
  </sheetViews>
  <sheetFormatPr baseColWidth="10" defaultColWidth="8.6640625" defaultRowHeight="15.75" customHeight="1" x14ac:dyDescent="0.15"/>
  <cols>
    <col min="1" max="1" width="35" style="381" customWidth="1"/>
    <col min="2" max="2" width="9" style="381" customWidth="1"/>
    <col min="3" max="3" width="22.6640625" style="381" customWidth="1"/>
    <col min="4" max="5" width="11.6640625" style="381" customWidth="1"/>
    <col min="6" max="6" width="13" style="381" customWidth="1"/>
    <col min="7" max="7" width="12.6640625" style="381" customWidth="1"/>
    <col min="8" max="8" width="11.1640625" style="381" customWidth="1"/>
    <col min="9" max="9" width="8.6640625" style="381" customWidth="1"/>
    <col min="10" max="16384" width="8.6640625" style="381"/>
  </cols>
  <sheetData>
    <row r="1" spans="1:8" ht="17" customHeight="1" x14ac:dyDescent="0.15">
      <c r="A1" s="16" t="s">
        <v>2100</v>
      </c>
      <c r="B1" s="5"/>
      <c r="C1" s="105">
        <v>44074</v>
      </c>
      <c r="D1" s="5"/>
      <c r="E1" s="5"/>
      <c r="F1" s="5"/>
      <c r="G1" s="5"/>
      <c r="H1" s="5"/>
    </row>
    <row r="2" spans="1:8" ht="13.75" customHeight="1" x14ac:dyDescent="0.15">
      <c r="A2" s="5"/>
      <c r="B2" s="5"/>
      <c r="C2" s="5"/>
      <c r="D2" s="5"/>
      <c r="E2" s="5"/>
      <c r="F2" s="5"/>
      <c r="G2" s="5"/>
      <c r="H2" s="5"/>
    </row>
    <row r="3" spans="1:8" ht="47.25" customHeight="1" x14ac:dyDescent="0.2">
      <c r="A3" s="84" t="s">
        <v>479</v>
      </c>
      <c r="B3" s="84" t="s">
        <v>316</v>
      </c>
      <c r="C3" s="84" t="s">
        <v>2101</v>
      </c>
      <c r="D3" s="11" t="s">
        <v>2102</v>
      </c>
      <c r="E3" s="11" t="s">
        <v>2103</v>
      </c>
      <c r="F3" s="11" t="s">
        <v>632</v>
      </c>
      <c r="G3" s="11" t="s">
        <v>633</v>
      </c>
      <c r="H3" s="11" t="s">
        <v>2104</v>
      </c>
    </row>
    <row r="4" spans="1:8" ht="17" customHeight="1" x14ac:dyDescent="0.2">
      <c r="A4" s="52" t="s">
        <v>636</v>
      </c>
      <c r="B4" s="52" t="s">
        <v>181</v>
      </c>
      <c r="C4" s="382">
        <v>30637.64</v>
      </c>
      <c r="D4" s="56">
        <v>7.3000000000000001E-3</v>
      </c>
      <c r="E4" s="28">
        <v>0.1</v>
      </c>
      <c r="F4" s="28">
        <v>0.107665</v>
      </c>
      <c r="G4" s="28">
        <v>1.0843893109778199E-3</v>
      </c>
      <c r="H4" s="383">
        <v>1.16750775166427E-4</v>
      </c>
    </row>
    <row r="5" spans="1:8" ht="17" customHeight="1" x14ac:dyDescent="0.2">
      <c r="A5" s="16" t="s">
        <v>638</v>
      </c>
      <c r="B5" s="16" t="s">
        <v>639</v>
      </c>
      <c r="C5" s="384">
        <v>6504.43</v>
      </c>
      <c r="D5" s="20">
        <v>0</v>
      </c>
      <c r="E5" s="17">
        <v>-0.02</v>
      </c>
      <c r="F5" s="17">
        <v>-0.02</v>
      </c>
      <c r="G5" s="17">
        <v>2.30217939958936E-4</v>
      </c>
      <c r="H5" s="385">
        <v>-4.60435879917871E-6</v>
      </c>
    </row>
    <row r="6" spans="1:8" ht="17" customHeight="1" x14ac:dyDescent="0.2">
      <c r="A6" s="16" t="s">
        <v>641</v>
      </c>
      <c r="B6" s="16" t="s">
        <v>642</v>
      </c>
      <c r="C6" s="384">
        <v>10818.87</v>
      </c>
      <c r="D6" s="20">
        <v>6.4000000000000003E-3</v>
      </c>
      <c r="E6" s="17">
        <v>0.11</v>
      </c>
      <c r="F6" s="17">
        <v>0.11675199999999999</v>
      </c>
      <c r="G6" s="17">
        <v>3.82923325192758E-4</v>
      </c>
      <c r="H6" s="385">
        <v>4.4707064062904901E-5</v>
      </c>
    </row>
    <row r="7" spans="1:8" ht="17" customHeight="1" x14ac:dyDescent="0.2">
      <c r="A7" s="16" t="s">
        <v>644</v>
      </c>
      <c r="B7" s="16" t="s">
        <v>645</v>
      </c>
      <c r="C7" s="384">
        <v>2168059</v>
      </c>
      <c r="D7" s="20">
        <v>6.6E-3</v>
      </c>
      <c r="E7" s="17">
        <v>0.14000000000000001</v>
      </c>
      <c r="F7" s="17">
        <v>0.147062</v>
      </c>
      <c r="G7" s="17">
        <v>7.6736328423771205E-2</v>
      </c>
      <c r="H7" s="385">
        <v>1.12849979306566E-2</v>
      </c>
    </row>
    <row r="8" spans="1:8" ht="17" customHeight="1" x14ac:dyDescent="0.2">
      <c r="A8" s="16" t="s">
        <v>647</v>
      </c>
      <c r="B8" s="16" t="s">
        <v>648</v>
      </c>
      <c r="C8" s="384">
        <v>166460.1</v>
      </c>
      <c r="D8" s="20">
        <v>0.05</v>
      </c>
      <c r="E8" s="17">
        <v>0.105</v>
      </c>
      <c r="F8" s="17">
        <v>0.15762499999999999</v>
      </c>
      <c r="G8" s="17">
        <v>5.8916924784121602E-3</v>
      </c>
      <c r="H8" s="385">
        <v>9.2867802690971702E-4</v>
      </c>
    </row>
    <row r="9" spans="1:8" ht="17" customHeight="1" x14ac:dyDescent="0.2">
      <c r="A9" s="16" t="s">
        <v>650</v>
      </c>
      <c r="B9" s="16" t="s">
        <v>651</v>
      </c>
      <c r="C9" s="384">
        <v>19918.830000000002</v>
      </c>
      <c r="D9" s="20">
        <v>1.72E-2</v>
      </c>
      <c r="E9" s="17">
        <v>7.0000000000000007E-2</v>
      </c>
      <c r="F9" s="17">
        <v>8.7802000000000005E-2</v>
      </c>
      <c r="G9" s="17">
        <v>7.0500751164856098E-4</v>
      </c>
      <c r="H9" s="385">
        <v>6.1901069537766905E-5</v>
      </c>
    </row>
    <row r="10" spans="1:8" ht="17" customHeight="1" x14ac:dyDescent="0.2">
      <c r="A10" s="16" t="s">
        <v>653</v>
      </c>
      <c r="B10" s="16" t="s">
        <v>654</v>
      </c>
      <c r="C10" s="384">
        <v>13790.08</v>
      </c>
      <c r="D10" s="20">
        <v>0</v>
      </c>
      <c r="E10" s="17">
        <v>9.5000000000000001E-2</v>
      </c>
      <c r="F10" s="17">
        <v>9.5000000000000001E-2</v>
      </c>
      <c r="G10" s="17">
        <v>4.8808639795784099E-4</v>
      </c>
      <c r="H10" s="385">
        <v>4.6368207805994899E-5</v>
      </c>
    </row>
    <row r="11" spans="1:8" ht="17" customHeight="1" x14ac:dyDescent="0.2">
      <c r="A11" s="16" t="s">
        <v>657</v>
      </c>
      <c r="B11" s="16" t="s">
        <v>658</v>
      </c>
      <c r="C11" s="384">
        <v>182701</v>
      </c>
      <c r="D11" s="20">
        <v>1.4E-2</v>
      </c>
      <c r="E11" s="17">
        <v>0.105</v>
      </c>
      <c r="F11" s="17">
        <v>0.11973499999999999</v>
      </c>
      <c r="G11" s="17">
        <v>6.4665232539111803E-3</v>
      </c>
      <c r="H11" s="385">
        <v>7.7426916180705501E-4</v>
      </c>
    </row>
    <row r="12" spans="1:8" ht="17" customHeight="1" x14ac:dyDescent="0.2">
      <c r="A12" s="16" t="s">
        <v>660</v>
      </c>
      <c r="B12" s="16" t="s">
        <v>661</v>
      </c>
      <c r="C12" s="384">
        <v>153058.9</v>
      </c>
      <c r="D12" s="20">
        <v>1.37E-2</v>
      </c>
      <c r="E12" s="17">
        <v>7.4999999999999997E-2</v>
      </c>
      <c r="F12" s="17">
        <v>8.9213749999999994E-2</v>
      </c>
      <c r="G12" s="17">
        <v>5.4173701078158599E-3</v>
      </c>
      <c r="H12" s="385">
        <v>4.8330390245615698E-4</v>
      </c>
    </row>
    <row r="13" spans="1:8" ht="17" customHeight="1" x14ac:dyDescent="0.2">
      <c r="A13" s="16" t="s">
        <v>663</v>
      </c>
      <c r="B13" s="16" t="s">
        <v>319</v>
      </c>
      <c r="C13" s="384">
        <v>253675.2</v>
      </c>
      <c r="D13" s="20">
        <v>0</v>
      </c>
      <c r="E13" s="17">
        <v>0.19500000000000001</v>
      </c>
      <c r="F13" s="17">
        <v>0.19500000000000001</v>
      </c>
      <c r="G13" s="17">
        <v>8.9785856658724898E-3</v>
      </c>
      <c r="H13" s="385">
        <v>1.75082420484514E-3</v>
      </c>
    </row>
    <row r="14" spans="1:8" ht="17" customHeight="1" x14ac:dyDescent="0.2">
      <c r="A14" s="16" t="s">
        <v>665</v>
      </c>
      <c r="B14" s="16" t="s">
        <v>666</v>
      </c>
      <c r="C14" s="384">
        <v>44488.19</v>
      </c>
      <c r="D14" s="20">
        <v>2.06E-2</v>
      </c>
      <c r="E14" s="17">
        <v>7.0000000000000007E-2</v>
      </c>
      <c r="F14" s="17">
        <v>9.1320999999999999E-2</v>
      </c>
      <c r="G14" s="17">
        <v>1.57461598545941E-3</v>
      </c>
      <c r="H14" s="385">
        <v>1.43795506408138E-4</v>
      </c>
    </row>
    <row r="15" spans="1:8" ht="17" customHeight="1" x14ac:dyDescent="0.2">
      <c r="A15" s="16" t="s">
        <v>668</v>
      </c>
      <c r="B15" s="16" t="s">
        <v>669</v>
      </c>
      <c r="C15" s="384">
        <v>24730.880000000001</v>
      </c>
      <c r="D15" s="20">
        <v>3.2399999999999998E-2</v>
      </c>
      <c r="E15" s="17">
        <v>0.09</v>
      </c>
      <c r="F15" s="17">
        <v>0.123858</v>
      </c>
      <c r="G15" s="17">
        <v>8.7532531628007997E-4</v>
      </c>
      <c r="H15" s="385">
        <v>1.08416043023818E-4</v>
      </c>
    </row>
    <row r="16" spans="1:8" ht="17" customHeight="1" x14ac:dyDescent="0.2">
      <c r="A16" s="16" t="s">
        <v>671</v>
      </c>
      <c r="B16" s="16" t="s">
        <v>672</v>
      </c>
      <c r="C16" s="384">
        <v>60004.37</v>
      </c>
      <c r="D16" s="20">
        <v>2.6499999999999999E-2</v>
      </c>
      <c r="E16" s="17">
        <v>0.11</v>
      </c>
      <c r="F16" s="17">
        <v>0.13795750000000001</v>
      </c>
      <c r="G16" s="17">
        <v>2.12379600517398E-3</v>
      </c>
      <c r="H16" s="385">
        <v>2.9299358738378898E-4</v>
      </c>
    </row>
    <row r="17" spans="1:8" ht="17" customHeight="1" x14ac:dyDescent="0.2">
      <c r="A17" s="16" t="s">
        <v>674</v>
      </c>
      <c r="B17" s="16" t="s">
        <v>675</v>
      </c>
      <c r="C17" s="384">
        <v>54407.63</v>
      </c>
      <c r="D17" s="20">
        <v>0</v>
      </c>
      <c r="E17" s="14" t="s">
        <v>685</v>
      </c>
      <c r="F17" s="14" t="s">
        <v>685</v>
      </c>
      <c r="G17" s="14" t="s">
        <v>685</v>
      </c>
      <c r="H17" s="14" t="s">
        <v>685</v>
      </c>
    </row>
    <row r="18" spans="1:8" ht="17" customHeight="1" x14ac:dyDescent="0.2">
      <c r="A18" s="16" t="s">
        <v>677</v>
      </c>
      <c r="B18" s="16" t="s">
        <v>481</v>
      </c>
      <c r="C18" s="384">
        <v>19382.53</v>
      </c>
      <c r="D18" s="20">
        <v>2.63E-2</v>
      </c>
      <c r="E18" s="17">
        <v>0.06</v>
      </c>
      <c r="F18" s="17">
        <v>8.7089E-2</v>
      </c>
      <c r="G18" s="17">
        <v>6.8602569753110898E-4</v>
      </c>
      <c r="H18" s="385">
        <v>5.9745291972286698E-5</v>
      </c>
    </row>
    <row r="19" spans="1:8" ht="17" customHeight="1" x14ac:dyDescent="0.2">
      <c r="A19" s="16" t="s">
        <v>679</v>
      </c>
      <c r="B19" s="16" t="s">
        <v>484</v>
      </c>
      <c r="C19" s="384">
        <v>38991.43</v>
      </c>
      <c r="D19" s="20">
        <v>3.7199999999999997E-2</v>
      </c>
      <c r="E19" s="17">
        <v>0.05</v>
      </c>
      <c r="F19" s="17">
        <v>8.813E-2</v>
      </c>
      <c r="G19" s="17">
        <v>1.3800635398725199E-3</v>
      </c>
      <c r="H19" s="385">
        <v>1.2162499976896601E-4</v>
      </c>
    </row>
    <row r="20" spans="1:8" ht="17" customHeight="1" x14ac:dyDescent="0.2">
      <c r="A20" s="16" t="s">
        <v>681</v>
      </c>
      <c r="B20" s="16" t="s">
        <v>485</v>
      </c>
      <c r="C20" s="384">
        <v>11789.32</v>
      </c>
      <c r="D20" s="20">
        <v>3.2199999999999999E-2</v>
      </c>
      <c r="E20" s="17">
        <v>0.24</v>
      </c>
      <c r="F20" s="17">
        <v>0.27606399999999998</v>
      </c>
      <c r="G20" s="17">
        <v>4.1727145405772402E-4</v>
      </c>
      <c r="H20" s="385">
        <v>1.1519362669299101E-4</v>
      </c>
    </row>
    <row r="21" spans="1:8" ht="17" customHeight="1" x14ac:dyDescent="0.2">
      <c r="A21" s="16" t="s">
        <v>683</v>
      </c>
      <c r="B21" s="16" t="s">
        <v>684</v>
      </c>
      <c r="C21" s="384">
        <v>26021.94</v>
      </c>
      <c r="D21" s="20">
        <v>3.1300000000000001E-2</v>
      </c>
      <c r="E21" s="17">
        <v>7.0000000000000007E-2</v>
      </c>
      <c r="F21" s="17">
        <v>0.1023955</v>
      </c>
      <c r="G21" s="17">
        <v>9.2102112260951797E-4</v>
      </c>
      <c r="H21" s="385">
        <v>9.4308418360162898E-5</v>
      </c>
    </row>
    <row r="22" spans="1:8" ht="17" customHeight="1" x14ac:dyDescent="0.2">
      <c r="A22" s="16" t="s">
        <v>687</v>
      </c>
      <c r="B22" s="16" t="s">
        <v>688</v>
      </c>
      <c r="C22" s="384">
        <v>25033.27</v>
      </c>
      <c r="D22" s="20">
        <v>4.41E-2</v>
      </c>
      <c r="E22" s="17">
        <v>0.28499999999999998</v>
      </c>
      <c r="F22" s="17">
        <v>0.33538424999999999</v>
      </c>
      <c r="G22" s="17">
        <v>8.8602811465967398E-4</v>
      </c>
      <c r="H22" s="385">
        <v>2.9715987471404899E-4</v>
      </c>
    </row>
    <row r="23" spans="1:8" ht="17" customHeight="1" x14ac:dyDescent="0.2">
      <c r="A23" s="16" t="s">
        <v>690</v>
      </c>
      <c r="B23" s="16" t="s">
        <v>691</v>
      </c>
      <c r="C23" s="384">
        <v>5383.69</v>
      </c>
      <c r="D23" s="20">
        <v>4.65E-2</v>
      </c>
      <c r="E23" s="17">
        <v>-1.4999999999999999E-2</v>
      </c>
      <c r="F23" s="17">
        <v>3.1151249999999998E-2</v>
      </c>
      <c r="G23" s="17">
        <v>1.9055044349428299E-4</v>
      </c>
      <c r="H23" s="385">
        <v>5.9358845029012999E-6</v>
      </c>
    </row>
    <row r="24" spans="1:8" ht="17" customHeight="1" x14ac:dyDescent="0.2">
      <c r="A24" s="16" t="s">
        <v>693</v>
      </c>
      <c r="B24" s="16" t="s">
        <v>694</v>
      </c>
      <c r="C24" s="384">
        <v>7250.51</v>
      </c>
      <c r="D24" s="20">
        <v>2.07E-2</v>
      </c>
      <c r="E24" s="17">
        <v>0.115</v>
      </c>
      <c r="F24" s="17">
        <v>0.13689024999999999</v>
      </c>
      <c r="G24" s="17">
        <v>2.5662471205803802E-4</v>
      </c>
      <c r="H24" s="385">
        <v>3.5129420989802801E-5</v>
      </c>
    </row>
    <row r="25" spans="1:8" ht="17" customHeight="1" x14ac:dyDescent="0.2">
      <c r="A25" s="16" t="s">
        <v>696</v>
      </c>
      <c r="B25" s="16" t="s">
        <v>697</v>
      </c>
      <c r="C25" s="384">
        <v>20006.009999999998</v>
      </c>
      <c r="D25" s="20">
        <v>1.72E-2</v>
      </c>
      <c r="E25" s="17">
        <v>0.13</v>
      </c>
      <c r="F25" s="17">
        <v>0.14831800000000001</v>
      </c>
      <c r="G25" s="17">
        <v>7.0809316250584095E-4</v>
      </c>
      <c r="H25" s="385">
        <v>1.05022961676541E-4</v>
      </c>
    </row>
    <row r="26" spans="1:8" ht="17" customHeight="1" x14ac:dyDescent="0.2">
      <c r="A26" s="16" t="s">
        <v>699</v>
      </c>
      <c r="B26" s="16" t="s">
        <v>700</v>
      </c>
      <c r="C26" s="384">
        <v>18276.36</v>
      </c>
      <c r="D26" s="20">
        <v>0</v>
      </c>
      <c r="E26" s="17">
        <v>0.14499999999999999</v>
      </c>
      <c r="F26" s="17">
        <v>0.14499999999999999</v>
      </c>
      <c r="G26" s="17">
        <v>6.4687389197022496E-4</v>
      </c>
      <c r="H26" s="385">
        <v>9.3796714335682695E-5</v>
      </c>
    </row>
    <row r="27" spans="1:8" ht="17" customHeight="1" x14ac:dyDescent="0.2">
      <c r="A27" s="16" t="s">
        <v>702</v>
      </c>
      <c r="B27" s="16" t="s">
        <v>703</v>
      </c>
      <c r="C27" s="384">
        <v>9772.3700000000008</v>
      </c>
      <c r="D27" s="20">
        <v>1.6799999999999999E-2</v>
      </c>
      <c r="E27" s="17">
        <v>0.04</v>
      </c>
      <c r="F27" s="17">
        <v>5.7135999999999999E-2</v>
      </c>
      <c r="G27" s="17">
        <v>3.4588348093783801E-4</v>
      </c>
      <c r="H27" s="385">
        <v>1.9762398566864301E-5</v>
      </c>
    </row>
    <row r="28" spans="1:8" ht="17" customHeight="1" x14ac:dyDescent="0.2">
      <c r="A28" s="16" t="s">
        <v>705</v>
      </c>
      <c r="B28" s="16" t="s">
        <v>706</v>
      </c>
      <c r="C28" s="384">
        <v>23689.45</v>
      </c>
      <c r="D28" s="20">
        <v>0</v>
      </c>
      <c r="E28" s="17">
        <v>0.19500000000000001</v>
      </c>
      <c r="F28" s="17">
        <v>0.19500000000000001</v>
      </c>
      <c r="G28" s="17">
        <v>8.3846491971782395E-4</v>
      </c>
      <c r="H28" s="385">
        <v>1.6350065934497599E-4</v>
      </c>
    </row>
    <row r="29" spans="1:8" ht="17" customHeight="1" x14ac:dyDescent="0.2">
      <c r="A29" s="16" t="s">
        <v>708</v>
      </c>
      <c r="B29" s="16" t="s">
        <v>709</v>
      </c>
      <c r="C29" s="384">
        <v>4536.32</v>
      </c>
      <c r="D29" s="20">
        <v>0</v>
      </c>
      <c r="E29" s="17">
        <v>0.01</v>
      </c>
      <c r="F29" s="17">
        <v>0.01</v>
      </c>
      <c r="G29" s="17">
        <v>1.60558610884354E-4</v>
      </c>
      <c r="H29" s="385">
        <v>1.6055861088435399E-6</v>
      </c>
    </row>
    <row r="30" spans="1:8" ht="17" customHeight="1" x14ac:dyDescent="0.2">
      <c r="A30" s="16" t="s">
        <v>711</v>
      </c>
      <c r="B30" s="16" t="s">
        <v>712</v>
      </c>
      <c r="C30" s="384">
        <v>29112.13</v>
      </c>
      <c r="D30" s="20">
        <v>2.3199999999999998E-2</v>
      </c>
      <c r="E30" s="17">
        <v>0.06</v>
      </c>
      <c r="F30" s="17">
        <v>8.3895999999999998E-2</v>
      </c>
      <c r="G30" s="17">
        <v>1.03039537613853E-3</v>
      </c>
      <c r="H30" s="385">
        <v>8.6446050476518004E-5</v>
      </c>
    </row>
    <row r="31" spans="1:8" ht="17" customHeight="1" x14ac:dyDescent="0.2">
      <c r="A31" s="16" t="s">
        <v>714</v>
      </c>
      <c r="B31" s="16" t="s">
        <v>715</v>
      </c>
      <c r="C31" s="384">
        <v>9450.19</v>
      </c>
      <c r="D31" s="20">
        <v>1.2500000000000001E-2</v>
      </c>
      <c r="E31" s="17">
        <v>0.09</v>
      </c>
      <c r="F31" s="17">
        <v>0.1030625</v>
      </c>
      <c r="G31" s="17">
        <v>3.3448023485847897E-4</v>
      </c>
      <c r="H31" s="385">
        <v>3.4472369205102002E-5</v>
      </c>
    </row>
    <row r="32" spans="1:8" ht="17" customHeight="1" x14ac:dyDescent="0.2">
      <c r="A32" s="16" t="s">
        <v>717</v>
      </c>
      <c r="B32" s="16" t="s">
        <v>718</v>
      </c>
      <c r="C32" s="384">
        <v>22852.13</v>
      </c>
      <c r="D32" s="20">
        <v>0</v>
      </c>
      <c r="E32" s="17">
        <v>0.19500000000000001</v>
      </c>
      <c r="F32" s="17">
        <v>0.19500000000000001</v>
      </c>
      <c r="G32" s="17">
        <v>8.0882879703122199E-4</v>
      </c>
      <c r="H32" s="385">
        <v>1.57721615421088E-4</v>
      </c>
    </row>
    <row r="33" spans="1:8" ht="17" customHeight="1" x14ac:dyDescent="0.2">
      <c r="A33" s="16" t="s">
        <v>720</v>
      </c>
      <c r="B33" s="16" t="s">
        <v>721</v>
      </c>
      <c r="C33" s="384">
        <v>58230.93</v>
      </c>
      <c r="D33" s="20">
        <v>1.38E-2</v>
      </c>
      <c r="E33" s="17">
        <v>7.4999999999999997E-2</v>
      </c>
      <c r="F33" s="17">
        <v>8.9317499999999994E-2</v>
      </c>
      <c r="G33" s="17">
        <v>2.0610268304052798E-3</v>
      </c>
      <c r="H33" s="385">
        <v>1.84085763924723E-4</v>
      </c>
    </row>
    <row r="34" spans="1:8" ht="17" customHeight="1" x14ac:dyDescent="0.2">
      <c r="A34" s="16" t="s">
        <v>723</v>
      </c>
      <c r="B34" s="16" t="s">
        <v>724</v>
      </c>
      <c r="C34" s="384">
        <v>17728.05</v>
      </c>
      <c r="D34" s="20">
        <v>4.3799999999999999E-2</v>
      </c>
      <c r="E34" s="14" t="s">
        <v>685</v>
      </c>
      <c r="F34" s="14" t="s">
        <v>685</v>
      </c>
      <c r="G34" s="14" t="s">
        <v>685</v>
      </c>
      <c r="H34" s="14" t="s">
        <v>685</v>
      </c>
    </row>
    <row r="35" spans="1:8" ht="17" customHeight="1" x14ac:dyDescent="0.2">
      <c r="A35" s="16" t="s">
        <v>726</v>
      </c>
      <c r="B35" s="16" t="s">
        <v>727</v>
      </c>
      <c r="C35" s="384">
        <v>100987.5</v>
      </c>
      <c r="D35" s="20">
        <v>0</v>
      </c>
      <c r="E35" s="17">
        <v>0.2</v>
      </c>
      <c r="F35" s="17">
        <v>0.2</v>
      </c>
      <c r="G35" s="17">
        <v>3.5743538191052898E-3</v>
      </c>
      <c r="H35" s="385">
        <v>7.1487076382105799E-4</v>
      </c>
    </row>
    <row r="36" spans="1:8" ht="17" customHeight="1" x14ac:dyDescent="0.2">
      <c r="A36" s="16" t="s">
        <v>729</v>
      </c>
      <c r="B36" s="16" t="s">
        <v>730</v>
      </c>
      <c r="C36" s="384">
        <v>23194.93</v>
      </c>
      <c r="D36" s="20">
        <v>7.1000000000000004E-3</v>
      </c>
      <c r="E36" s="17">
        <v>0.125</v>
      </c>
      <c r="F36" s="17">
        <v>0.13254374999999999</v>
      </c>
      <c r="G36" s="17">
        <v>8.2096186784879201E-4</v>
      </c>
      <c r="H36" s="385">
        <v>1.08813364571683E-4</v>
      </c>
    </row>
    <row r="37" spans="1:8" ht="17" customHeight="1" x14ac:dyDescent="0.2">
      <c r="A37" s="16" t="s">
        <v>732</v>
      </c>
      <c r="B37" s="16" t="s">
        <v>733</v>
      </c>
      <c r="C37" s="384">
        <v>146705.5</v>
      </c>
      <c r="D37" s="20">
        <v>2.7400000000000001E-2</v>
      </c>
      <c r="E37" s="17">
        <v>6.5000000000000002E-2</v>
      </c>
      <c r="F37" s="17">
        <v>9.3290499999999998E-2</v>
      </c>
      <c r="G37" s="17">
        <v>5.1924977270330604E-3</v>
      </c>
      <c r="H37" s="385">
        <v>4.8441070920377698E-4</v>
      </c>
    </row>
    <row r="38" spans="1:8" ht="17" customHeight="1" x14ac:dyDescent="0.2">
      <c r="A38" s="16" t="s">
        <v>735</v>
      </c>
      <c r="B38" s="16" t="s">
        <v>736</v>
      </c>
      <c r="C38" s="384">
        <v>18783.490000000002</v>
      </c>
      <c r="D38" s="20">
        <v>2.6700000000000002E-2</v>
      </c>
      <c r="E38" s="17">
        <v>0.11</v>
      </c>
      <c r="F38" s="17">
        <v>0.1381685</v>
      </c>
      <c r="G38" s="17">
        <v>6.6482326245947303E-4</v>
      </c>
      <c r="H38" s="385">
        <v>9.1857632939131701E-5</v>
      </c>
    </row>
    <row r="39" spans="1:8" ht="17" customHeight="1" x14ac:dyDescent="0.2">
      <c r="A39" s="16" t="s">
        <v>738</v>
      </c>
      <c r="B39" s="16" t="s">
        <v>739</v>
      </c>
      <c r="C39" s="384">
        <v>109546.3</v>
      </c>
      <c r="D39" s="20">
        <v>1.95E-2</v>
      </c>
      <c r="E39" s="17">
        <v>0.09</v>
      </c>
      <c r="F39" s="17">
        <v>0.1103775</v>
      </c>
      <c r="G39" s="17">
        <v>3.8772841764956401E-3</v>
      </c>
      <c r="H39" s="385">
        <v>4.2796493419114802E-4</v>
      </c>
    </row>
    <row r="40" spans="1:8" ht="17" customHeight="1" x14ac:dyDescent="0.2">
      <c r="A40" s="16" t="s">
        <v>741</v>
      </c>
      <c r="B40" s="16" t="s">
        <v>742</v>
      </c>
      <c r="C40" s="384">
        <v>1724367</v>
      </c>
      <c r="D40" s="20">
        <v>0</v>
      </c>
      <c r="E40" s="17">
        <v>0.33500000000000002</v>
      </c>
      <c r="F40" s="17">
        <v>0.33500000000000002</v>
      </c>
      <c r="G40" s="17">
        <v>6.1032283916218601E-2</v>
      </c>
      <c r="H40" s="385">
        <v>2.0445815111933201E-2</v>
      </c>
    </row>
    <row r="41" spans="1:8" ht="17" customHeight="1" x14ac:dyDescent="0.2">
      <c r="A41" s="16" t="s">
        <v>744</v>
      </c>
      <c r="B41" s="16" t="s">
        <v>745</v>
      </c>
      <c r="C41" s="384">
        <v>16867.8</v>
      </c>
      <c r="D41" s="20">
        <v>0</v>
      </c>
      <c r="E41" s="17">
        <v>5.5E-2</v>
      </c>
      <c r="F41" s="17">
        <v>5.5E-2</v>
      </c>
      <c r="G41" s="17">
        <v>5.9701928802974801E-4</v>
      </c>
      <c r="H41" s="385">
        <v>3.28360608416361E-5</v>
      </c>
    </row>
    <row r="42" spans="1:8" ht="17" customHeight="1" x14ac:dyDescent="0.2">
      <c r="A42" s="16" t="s">
        <v>747</v>
      </c>
      <c r="B42" s="16" t="s">
        <v>748</v>
      </c>
      <c r="C42" s="384">
        <v>28420.43</v>
      </c>
      <c r="D42" s="20">
        <v>0</v>
      </c>
      <c r="E42" s="17">
        <v>0.1</v>
      </c>
      <c r="F42" s="17">
        <v>0.1</v>
      </c>
      <c r="G42" s="17">
        <v>1.0059133309678399E-3</v>
      </c>
      <c r="H42" s="385">
        <v>1.00591333096784E-4</v>
      </c>
    </row>
    <row r="43" spans="1:8" ht="17" customHeight="1" x14ac:dyDescent="0.2">
      <c r="A43" s="16" t="s">
        <v>750</v>
      </c>
      <c r="B43" s="16" t="s">
        <v>751</v>
      </c>
      <c r="C43" s="384">
        <v>68125.89</v>
      </c>
      <c r="D43" s="20">
        <v>1.52E-2</v>
      </c>
      <c r="E43" s="17">
        <v>0.14000000000000001</v>
      </c>
      <c r="F43" s="17">
        <v>0.15626399999999999</v>
      </c>
      <c r="G43" s="17">
        <v>2.4112492645272602E-3</v>
      </c>
      <c r="H43" s="385">
        <v>3.76791455072088E-4</v>
      </c>
    </row>
    <row r="44" spans="1:8" ht="17" customHeight="1" x14ac:dyDescent="0.2">
      <c r="A44" s="16" t="s">
        <v>753</v>
      </c>
      <c r="B44" s="16" t="s">
        <v>754</v>
      </c>
      <c r="C44" s="384">
        <v>45244.36</v>
      </c>
      <c r="D44" s="20">
        <v>9.1999999999999998E-3</v>
      </c>
      <c r="E44" s="17">
        <v>7.4999999999999997E-2</v>
      </c>
      <c r="F44" s="17">
        <v>8.4544999999999995E-2</v>
      </c>
      <c r="G44" s="17">
        <v>1.6013798832427201E-3</v>
      </c>
      <c r="H44" s="385">
        <v>1.35388662228756E-4</v>
      </c>
    </row>
    <row r="45" spans="1:8" ht="17" customHeight="1" x14ac:dyDescent="0.2">
      <c r="A45" s="16" t="s">
        <v>756</v>
      </c>
      <c r="B45" s="16" t="s">
        <v>757</v>
      </c>
      <c r="C45" s="384">
        <v>7986.72</v>
      </c>
      <c r="D45" s="20">
        <v>1.9400000000000001E-2</v>
      </c>
      <c r="E45" s="17">
        <v>0.05</v>
      </c>
      <c r="F45" s="17">
        <v>6.9885000000000003E-2</v>
      </c>
      <c r="G45" s="17">
        <v>2.8268214515781299E-4</v>
      </c>
      <c r="H45" s="385">
        <v>1.9755241714353699E-5</v>
      </c>
    </row>
    <row r="46" spans="1:8" ht="17" customHeight="1" x14ac:dyDescent="0.2">
      <c r="A46" s="16" t="s">
        <v>759</v>
      </c>
      <c r="B46" s="16" t="s">
        <v>760</v>
      </c>
      <c r="C46" s="384">
        <v>5314.61</v>
      </c>
      <c r="D46" s="20">
        <v>7.1000000000000004E-3</v>
      </c>
      <c r="E46" s="17">
        <v>0.03</v>
      </c>
      <c r="F46" s="17">
        <v>3.7206500000000003E-2</v>
      </c>
      <c r="G46" s="17">
        <v>1.8810542443921399E-4</v>
      </c>
      <c r="H46" s="385">
        <v>6.9987444743976301E-6</v>
      </c>
    </row>
    <row r="47" spans="1:8" ht="17" customHeight="1" x14ac:dyDescent="0.2">
      <c r="A47" s="16" t="s">
        <v>762</v>
      </c>
      <c r="B47" s="16" t="s">
        <v>763</v>
      </c>
      <c r="C47" s="384">
        <v>64934</v>
      </c>
      <c r="D47" s="20">
        <v>1.8200000000000001E-2</v>
      </c>
      <c r="E47" s="17">
        <v>0.12</v>
      </c>
      <c r="F47" s="17">
        <v>0.139292</v>
      </c>
      <c r="G47" s="17">
        <v>2.29827543893831E-3</v>
      </c>
      <c r="H47" s="385">
        <v>3.2013138244059501E-4</v>
      </c>
    </row>
    <row r="48" spans="1:8" ht="17" customHeight="1" x14ac:dyDescent="0.2">
      <c r="A48" s="16" t="s">
        <v>765</v>
      </c>
      <c r="B48" s="16" t="s">
        <v>766</v>
      </c>
      <c r="C48" s="384">
        <v>32529.62</v>
      </c>
      <c r="D48" s="20">
        <v>9.1999999999999998E-3</v>
      </c>
      <c r="E48" s="17">
        <v>0.09</v>
      </c>
      <c r="F48" s="17">
        <v>9.9613999999999994E-2</v>
      </c>
      <c r="G48" s="17">
        <v>1.1513540931406699E-3</v>
      </c>
      <c r="H48" s="385">
        <v>1.14690986634115E-4</v>
      </c>
    </row>
    <row r="49" spans="1:8" ht="17" customHeight="1" x14ac:dyDescent="0.2">
      <c r="A49" s="16" t="s">
        <v>768</v>
      </c>
      <c r="B49" s="16" t="s">
        <v>769</v>
      </c>
      <c r="C49" s="384">
        <v>23070.94</v>
      </c>
      <c r="D49" s="20">
        <v>0</v>
      </c>
      <c r="E49" s="17">
        <v>9.5000000000000001E-2</v>
      </c>
      <c r="F49" s="17">
        <v>9.5000000000000001E-2</v>
      </c>
      <c r="G49" s="17">
        <v>8.1657336303353402E-4</v>
      </c>
      <c r="H49" s="385">
        <v>7.75744694881857E-5</v>
      </c>
    </row>
    <row r="50" spans="1:8" ht="17" customHeight="1" x14ac:dyDescent="0.2">
      <c r="A50" s="16" t="s">
        <v>771</v>
      </c>
      <c r="B50" s="16" t="s">
        <v>772</v>
      </c>
      <c r="C50" s="384">
        <v>18915.34</v>
      </c>
      <c r="D50" s="20">
        <v>2.4899999999999999E-2</v>
      </c>
      <c r="E50" s="17">
        <v>0.16500000000000001</v>
      </c>
      <c r="F50" s="17">
        <v>0.19195424999999999</v>
      </c>
      <c r="G50" s="17">
        <v>6.6948996428939302E-4</v>
      </c>
      <c r="H50" s="385">
        <v>1.2851144397769699E-4</v>
      </c>
    </row>
    <row r="51" spans="1:8" ht="17" customHeight="1" x14ac:dyDescent="0.2">
      <c r="A51" s="16" t="s">
        <v>774</v>
      </c>
      <c r="B51" s="16" t="s">
        <v>775</v>
      </c>
      <c r="C51" s="384">
        <v>12248.75</v>
      </c>
      <c r="D51" s="20">
        <v>2.4799999999999999E-2</v>
      </c>
      <c r="E51" s="17">
        <v>7.0000000000000007E-2</v>
      </c>
      <c r="F51" s="17">
        <v>9.5668000000000003E-2</v>
      </c>
      <c r="G51" s="17">
        <v>4.3353252968700003E-4</v>
      </c>
      <c r="H51" s="385">
        <v>4.1475190050095898E-5</v>
      </c>
    </row>
    <row r="52" spans="1:8" ht="17" customHeight="1" x14ac:dyDescent="0.2">
      <c r="A52" s="16" t="s">
        <v>777</v>
      </c>
      <c r="B52" s="16" t="s">
        <v>778</v>
      </c>
      <c r="C52" s="384">
        <v>65193.72</v>
      </c>
      <c r="D52" s="20">
        <v>5.3E-3</v>
      </c>
      <c r="E52" s="17">
        <v>0.11</v>
      </c>
      <c r="F52" s="17">
        <v>0.1155915</v>
      </c>
      <c r="G52" s="17">
        <v>2.3074679743897101E-3</v>
      </c>
      <c r="H52" s="385">
        <v>2.6672368436166799E-4</v>
      </c>
    </row>
    <row r="53" spans="1:8" ht="17" customHeight="1" x14ac:dyDescent="0.2">
      <c r="A53" s="16" t="s">
        <v>780</v>
      </c>
      <c r="B53" s="16" t="s">
        <v>781</v>
      </c>
      <c r="C53" s="384">
        <v>21638.080000000002</v>
      </c>
      <c r="D53" s="20">
        <v>4.2299999999999997E-2</v>
      </c>
      <c r="E53" s="17">
        <v>4.4999999999999998E-2</v>
      </c>
      <c r="F53" s="17">
        <v>8.8251750000000004E-2</v>
      </c>
      <c r="G53" s="17">
        <v>7.6585868435307097E-4</v>
      </c>
      <c r="H53" s="385">
        <v>6.7588369146856194E-5</v>
      </c>
    </row>
    <row r="54" spans="1:8" ht="17" customHeight="1" x14ac:dyDescent="0.2">
      <c r="A54" s="16" t="s">
        <v>783</v>
      </c>
      <c r="B54" s="16" t="s">
        <v>784</v>
      </c>
      <c r="C54" s="384">
        <v>136547.29999999999</v>
      </c>
      <c r="D54" s="20">
        <v>3.8300000000000001E-2</v>
      </c>
      <c r="E54" s="17">
        <v>0.17</v>
      </c>
      <c r="F54" s="17">
        <v>0.21155550000000001</v>
      </c>
      <c r="G54" s="17">
        <v>4.8329581705014498E-3</v>
      </c>
      <c r="H54" s="385">
        <v>1.02243888223952E-3</v>
      </c>
    </row>
    <row r="55" spans="1:8" ht="17" customHeight="1" x14ac:dyDescent="0.2">
      <c r="A55" s="16" t="s">
        <v>786</v>
      </c>
      <c r="B55" s="16" t="s">
        <v>787</v>
      </c>
      <c r="C55" s="384">
        <v>9659.11</v>
      </c>
      <c r="D55" s="20">
        <v>2.06E-2</v>
      </c>
      <c r="E55" s="17">
        <v>0.11</v>
      </c>
      <c r="F55" s="17">
        <v>0.13173299999999999</v>
      </c>
      <c r="G55" s="17">
        <v>3.4187475398101801E-4</v>
      </c>
      <c r="H55" s="385">
        <v>4.5036186966181497E-5</v>
      </c>
    </row>
    <row r="56" spans="1:8" ht="17" customHeight="1" x14ac:dyDescent="0.2">
      <c r="A56" s="16" t="s">
        <v>789</v>
      </c>
      <c r="B56" s="16" t="s">
        <v>53</v>
      </c>
      <c r="C56" s="384">
        <v>25531.22</v>
      </c>
      <c r="D56" s="20">
        <v>1.6E-2</v>
      </c>
      <c r="E56" s="17">
        <v>8.5000000000000006E-2</v>
      </c>
      <c r="F56" s="17">
        <v>0.10168000000000001</v>
      </c>
      <c r="G56" s="17">
        <v>9.0365256802492702E-4</v>
      </c>
      <c r="H56" s="385">
        <v>9.1883393116774594E-5</v>
      </c>
    </row>
    <row r="57" spans="1:8" ht="17" customHeight="1" x14ac:dyDescent="0.2">
      <c r="A57" s="16" t="s">
        <v>791</v>
      </c>
      <c r="B57" s="16" t="s">
        <v>792</v>
      </c>
      <c r="C57" s="384">
        <v>79211.990000000005</v>
      </c>
      <c r="D57" s="20">
        <v>1.7500000000000002E-2</v>
      </c>
      <c r="E57" s="17">
        <v>0.06</v>
      </c>
      <c r="F57" s="17">
        <v>7.8024999999999997E-2</v>
      </c>
      <c r="G57" s="17">
        <v>2.8036309342782998E-3</v>
      </c>
      <c r="H57" s="385">
        <v>2.1875330364706401E-4</v>
      </c>
    </row>
    <row r="58" spans="1:8" ht="17" customHeight="1" x14ac:dyDescent="0.2">
      <c r="A58" s="16" t="s">
        <v>794</v>
      </c>
      <c r="B58" s="16" t="s">
        <v>795</v>
      </c>
      <c r="C58" s="384">
        <v>27971.14</v>
      </c>
      <c r="D58" s="20">
        <v>0</v>
      </c>
      <c r="E58" s="17">
        <v>0.13</v>
      </c>
      <c r="F58" s="17">
        <v>0.13</v>
      </c>
      <c r="G58" s="17">
        <v>9.9001115072388894E-4</v>
      </c>
      <c r="H58" s="385">
        <v>1.28701449594106E-4</v>
      </c>
    </row>
    <row r="59" spans="1:8" ht="17" customHeight="1" x14ac:dyDescent="0.2">
      <c r="A59" s="16" t="s">
        <v>797</v>
      </c>
      <c r="B59" s="16" t="s">
        <v>798</v>
      </c>
      <c r="C59" s="384">
        <v>97023.8</v>
      </c>
      <c r="D59" s="20">
        <v>0</v>
      </c>
      <c r="E59" s="17">
        <v>-1.4999999999999999E-2</v>
      </c>
      <c r="F59" s="17">
        <v>-1.4999999999999999E-2</v>
      </c>
      <c r="G59" s="17">
        <v>3.4340625332254801E-3</v>
      </c>
      <c r="H59" s="385">
        <v>-5.1510937998382098E-5</v>
      </c>
    </row>
    <row r="60" spans="1:8" ht="17" customHeight="1" x14ac:dyDescent="0.2">
      <c r="A60" s="16" t="s">
        <v>800</v>
      </c>
      <c r="B60" s="16" t="s">
        <v>801</v>
      </c>
      <c r="C60" s="384">
        <v>221454</v>
      </c>
      <c r="D60" s="20">
        <v>2.8199999999999999E-2</v>
      </c>
      <c r="E60" s="17">
        <v>0.05</v>
      </c>
      <c r="F60" s="17">
        <v>7.8905000000000003E-2</v>
      </c>
      <c r="G60" s="17">
        <v>7.8381477970654104E-3</v>
      </c>
      <c r="H60" s="385">
        <v>6.1846905192744603E-4</v>
      </c>
    </row>
    <row r="61" spans="1:8" ht="17" customHeight="1" x14ac:dyDescent="0.2">
      <c r="A61" s="16" t="s">
        <v>803</v>
      </c>
      <c r="B61" s="16" t="s">
        <v>804</v>
      </c>
      <c r="C61" s="384">
        <v>43033.86</v>
      </c>
      <c r="D61" s="20">
        <v>1.1599999999999999E-2</v>
      </c>
      <c r="E61" s="17">
        <v>0.09</v>
      </c>
      <c r="F61" s="17">
        <v>0.102122</v>
      </c>
      <c r="G61" s="17">
        <v>1.5231413971218499E-3</v>
      </c>
      <c r="H61" s="385">
        <v>1.5554624575687701E-4</v>
      </c>
    </row>
    <row r="62" spans="1:8" ht="17" customHeight="1" x14ac:dyDescent="0.2">
      <c r="A62" s="16" t="s">
        <v>806</v>
      </c>
      <c r="B62" s="16" t="s">
        <v>807</v>
      </c>
      <c r="C62" s="384">
        <v>28863.67</v>
      </c>
      <c r="D62" s="20">
        <v>1.9599999999999999E-2</v>
      </c>
      <c r="E62" s="17">
        <v>0.08</v>
      </c>
      <c r="F62" s="17">
        <v>0.100384</v>
      </c>
      <c r="G62" s="17">
        <v>1.0216013773773501E-3</v>
      </c>
      <c r="H62" s="385">
        <v>1.02552432666648E-4</v>
      </c>
    </row>
    <row r="63" spans="1:8" ht="17" customHeight="1" x14ac:dyDescent="0.2">
      <c r="A63" s="16" t="s">
        <v>809</v>
      </c>
      <c r="B63" s="16" t="s">
        <v>810</v>
      </c>
      <c r="C63" s="384">
        <v>73620.929999999993</v>
      </c>
      <c r="D63" s="20">
        <v>1.2699999999999999E-2</v>
      </c>
      <c r="E63" s="17">
        <v>0.09</v>
      </c>
      <c r="F63" s="17">
        <v>0.1032715</v>
      </c>
      <c r="G63" s="17">
        <v>2.60574083239592E-3</v>
      </c>
      <c r="H63" s="385">
        <v>2.6909876437277499E-4</v>
      </c>
    </row>
    <row r="64" spans="1:8" ht="17" customHeight="1" x14ac:dyDescent="0.2">
      <c r="A64" s="16" t="s">
        <v>812</v>
      </c>
      <c r="B64" s="16" t="s">
        <v>813</v>
      </c>
      <c r="C64" s="384">
        <v>10551.38</v>
      </c>
      <c r="D64" s="20">
        <v>5.21E-2</v>
      </c>
      <c r="E64" s="17">
        <v>6.5000000000000002E-2</v>
      </c>
      <c r="F64" s="17">
        <v>0.11879325</v>
      </c>
      <c r="G64" s="17">
        <v>3.7345577818869802E-4</v>
      </c>
      <c r="H64" s="385">
        <v>4.4364025622314597E-5</v>
      </c>
    </row>
    <row r="65" spans="1:8" ht="17" customHeight="1" x14ac:dyDescent="0.2">
      <c r="A65" s="16" t="s">
        <v>815</v>
      </c>
      <c r="B65" s="16" t="s">
        <v>816</v>
      </c>
      <c r="C65" s="384">
        <v>34808.83</v>
      </c>
      <c r="D65" s="20">
        <v>9.9000000000000008E-3</v>
      </c>
      <c r="E65" s="17">
        <v>0.12</v>
      </c>
      <c r="F65" s="17">
        <v>0.130494</v>
      </c>
      <c r="G65" s="17">
        <v>1.2320245025283999E-3</v>
      </c>
      <c r="H65" s="385">
        <v>1.60771805432941E-4</v>
      </c>
    </row>
    <row r="66" spans="1:8" ht="17" customHeight="1" x14ac:dyDescent="0.2">
      <c r="A66" s="16" t="s">
        <v>818</v>
      </c>
      <c r="B66" s="16" t="s">
        <v>819</v>
      </c>
      <c r="C66" s="384">
        <v>44192.61</v>
      </c>
      <c r="D66" s="20">
        <v>0</v>
      </c>
      <c r="E66" s="17">
        <v>7.0000000000000007E-2</v>
      </c>
      <c r="F66" s="17">
        <v>7.0000000000000007E-2</v>
      </c>
      <c r="G66" s="17">
        <v>1.5641542203711401E-3</v>
      </c>
      <c r="H66" s="385">
        <v>1.0949079542598E-4</v>
      </c>
    </row>
    <row r="67" spans="1:8" ht="17" customHeight="1" x14ac:dyDescent="0.2">
      <c r="A67" s="16" t="s">
        <v>821</v>
      </c>
      <c r="B67" s="16" t="s">
        <v>822</v>
      </c>
      <c r="C67" s="384">
        <v>15231.04</v>
      </c>
      <c r="D67" s="20">
        <v>0</v>
      </c>
      <c r="E67" s="17">
        <v>0.12</v>
      </c>
      <c r="F67" s="17">
        <v>0.12</v>
      </c>
      <c r="G67" s="17">
        <v>5.3908776821829795E-4</v>
      </c>
      <c r="H67" s="385">
        <v>6.4690532186195807E-5</v>
      </c>
    </row>
    <row r="68" spans="1:8" ht="17" customHeight="1" x14ac:dyDescent="0.2">
      <c r="A68" s="16" t="s">
        <v>824</v>
      </c>
      <c r="B68" s="16" t="s">
        <v>825</v>
      </c>
      <c r="C68" s="384">
        <v>32440.27</v>
      </c>
      <c r="D68" s="20">
        <v>3.39E-2</v>
      </c>
      <c r="E68" s="17">
        <v>0.03</v>
      </c>
      <c r="F68" s="17">
        <v>6.4408499999999994E-2</v>
      </c>
      <c r="G68" s="17">
        <v>1.1481916372551701E-3</v>
      </c>
      <c r="H68" s="385">
        <v>7.3953301068149796E-5</v>
      </c>
    </row>
    <row r="69" spans="1:8" ht="17" customHeight="1" x14ac:dyDescent="0.2">
      <c r="A69" s="16" t="s">
        <v>827</v>
      </c>
      <c r="B69" s="16" t="s">
        <v>828</v>
      </c>
      <c r="C69" s="384">
        <v>76450.55</v>
      </c>
      <c r="D69" s="20">
        <v>0</v>
      </c>
      <c r="E69" s="17">
        <v>7.0000000000000007E-2</v>
      </c>
      <c r="F69" s="17">
        <v>7.0000000000000007E-2</v>
      </c>
      <c r="G69" s="17">
        <v>2.7058924655546501E-3</v>
      </c>
      <c r="H69" s="385">
        <v>1.89412472588825E-4</v>
      </c>
    </row>
    <row r="70" spans="1:8" ht="17" customHeight="1" x14ac:dyDescent="0.2">
      <c r="A70" s="16" t="s">
        <v>830</v>
      </c>
      <c r="B70" s="16" t="s">
        <v>831</v>
      </c>
      <c r="C70" s="384">
        <v>9857.75</v>
      </c>
      <c r="D70" s="20">
        <v>4.7800000000000002E-2</v>
      </c>
      <c r="E70" s="17">
        <v>0.34499999999999997</v>
      </c>
      <c r="F70" s="17">
        <v>0.4010455</v>
      </c>
      <c r="G70" s="17">
        <v>3.4890542255512001E-4</v>
      </c>
      <c r="H70" s="385">
        <v>1.3992694964132899E-4</v>
      </c>
    </row>
    <row r="71" spans="1:8" ht="17" customHeight="1" x14ac:dyDescent="0.2">
      <c r="A71" s="16" t="s">
        <v>833</v>
      </c>
      <c r="B71" s="16" t="s">
        <v>834</v>
      </c>
      <c r="C71" s="384">
        <v>90271.56</v>
      </c>
      <c r="D71" s="20">
        <v>2.4500000000000001E-2</v>
      </c>
      <c r="E71" s="17">
        <v>0.08</v>
      </c>
      <c r="F71" s="17">
        <v>0.10548</v>
      </c>
      <c r="G71" s="17">
        <v>3.1950736006198001E-3</v>
      </c>
      <c r="H71" s="385">
        <v>3.3701636339337701E-4</v>
      </c>
    </row>
    <row r="72" spans="1:8" ht="17" customHeight="1" x14ac:dyDescent="0.2">
      <c r="A72" s="16" t="s">
        <v>836</v>
      </c>
      <c r="B72" s="16" t="s">
        <v>837</v>
      </c>
      <c r="C72" s="384">
        <v>25758.07</v>
      </c>
      <c r="D72" s="20">
        <v>7.6E-3</v>
      </c>
      <c r="E72" s="17">
        <v>0.19</v>
      </c>
      <c r="F72" s="17">
        <v>0.198322</v>
      </c>
      <c r="G72" s="17">
        <v>9.1168170196590003E-4</v>
      </c>
      <c r="H72" s="385">
        <v>1.8080653849728099E-4</v>
      </c>
    </row>
    <row r="73" spans="1:8" ht="17" customHeight="1" x14ac:dyDescent="0.2">
      <c r="A73" s="16" t="s">
        <v>839</v>
      </c>
      <c r="B73" s="16" t="s">
        <v>321</v>
      </c>
      <c r="C73" s="384">
        <v>140375.1</v>
      </c>
      <c r="D73" s="20">
        <v>2.8899999999999999E-2</v>
      </c>
      <c r="E73" s="17">
        <v>0.125</v>
      </c>
      <c r="F73" s="17">
        <v>0.15570624999999999</v>
      </c>
      <c r="G73" s="17">
        <v>4.9684394087613501E-3</v>
      </c>
      <c r="H73" s="385">
        <v>7.7361706869044698E-4</v>
      </c>
    </row>
    <row r="74" spans="1:8" ht="17" customHeight="1" x14ac:dyDescent="0.2">
      <c r="A74" s="16" t="s">
        <v>841</v>
      </c>
      <c r="B74" s="16" t="s">
        <v>842</v>
      </c>
      <c r="C74" s="384">
        <v>15917.79</v>
      </c>
      <c r="D74" s="20">
        <v>1.6500000000000001E-2</v>
      </c>
      <c r="E74" s="17">
        <v>0.09</v>
      </c>
      <c r="F74" s="17">
        <v>0.1072425</v>
      </c>
      <c r="G74" s="17">
        <v>5.6339461297899205E-4</v>
      </c>
      <c r="H74" s="385">
        <v>6.0419846782399603E-5</v>
      </c>
    </row>
    <row r="75" spans="1:8" ht="17" customHeight="1" x14ac:dyDescent="0.2">
      <c r="A75" s="16" t="s">
        <v>844</v>
      </c>
      <c r="B75" s="16" t="s">
        <v>845</v>
      </c>
      <c r="C75" s="14" t="s">
        <v>2105</v>
      </c>
      <c r="D75" s="20">
        <v>0</v>
      </c>
      <c r="E75" s="14" t="s">
        <v>685</v>
      </c>
      <c r="F75" s="14" t="s">
        <v>685</v>
      </c>
      <c r="G75" s="14" t="s">
        <v>685</v>
      </c>
      <c r="H75" s="14" t="s">
        <v>685</v>
      </c>
    </row>
    <row r="76" spans="1:8" ht="17" customHeight="1" x14ac:dyDescent="0.2">
      <c r="A76" s="16" t="s">
        <v>847</v>
      </c>
      <c r="B76" s="16" t="s">
        <v>848</v>
      </c>
      <c r="C76" s="384">
        <v>56297.02</v>
      </c>
      <c r="D76" s="20">
        <v>0</v>
      </c>
      <c r="E76" s="17">
        <v>0.125</v>
      </c>
      <c r="F76" s="17">
        <v>0.125</v>
      </c>
      <c r="G76" s="17">
        <v>1.9925779768906701E-3</v>
      </c>
      <c r="H76" s="385">
        <v>2.4907224711133398E-4</v>
      </c>
    </row>
    <row r="77" spans="1:8" ht="17" customHeight="1" x14ac:dyDescent="0.2">
      <c r="A77" s="16" t="s">
        <v>850</v>
      </c>
      <c r="B77" s="16" t="s">
        <v>851</v>
      </c>
      <c r="C77" s="384">
        <v>8607.26</v>
      </c>
      <c r="D77" s="20">
        <v>1.6400000000000001E-2</v>
      </c>
      <c r="E77" s="17">
        <v>3.5000000000000003E-2</v>
      </c>
      <c r="F77" s="17">
        <v>5.1686999999999997E-2</v>
      </c>
      <c r="G77" s="17">
        <v>3.0464555170721299E-4</v>
      </c>
      <c r="H77" s="385">
        <v>1.57462146310907E-5</v>
      </c>
    </row>
    <row r="78" spans="1:8" ht="17" customHeight="1" x14ac:dyDescent="0.2">
      <c r="A78" s="16" t="s">
        <v>853</v>
      </c>
      <c r="B78" s="16" t="s">
        <v>854</v>
      </c>
      <c r="C78" s="384">
        <v>13304.2</v>
      </c>
      <c r="D78" s="20">
        <v>4.5600000000000002E-2</v>
      </c>
      <c r="E78" s="17">
        <v>0.04</v>
      </c>
      <c r="F78" s="17">
        <v>8.6512000000000006E-2</v>
      </c>
      <c r="G78" s="17">
        <v>4.7088915044080299E-4</v>
      </c>
      <c r="H78" s="385">
        <v>4.0737562182934699E-5</v>
      </c>
    </row>
    <row r="79" spans="1:8" ht="17" customHeight="1" x14ac:dyDescent="0.2">
      <c r="A79" s="16" t="s">
        <v>856</v>
      </c>
      <c r="B79" s="16" t="s">
        <v>857</v>
      </c>
      <c r="C79" s="384">
        <v>105862.8</v>
      </c>
      <c r="D79" s="20">
        <v>4.0099999999999997E-2</v>
      </c>
      <c r="E79" s="17">
        <v>3.5000000000000003E-2</v>
      </c>
      <c r="F79" s="17">
        <v>7.5801750000000001E-2</v>
      </c>
      <c r="G79" s="17">
        <v>3.7469102956423301E-3</v>
      </c>
      <c r="H79" s="385">
        <v>2.8402235750270603E-4</v>
      </c>
    </row>
    <row r="80" spans="1:8" ht="17" customHeight="1" x14ac:dyDescent="0.2">
      <c r="A80" s="16" t="s">
        <v>859</v>
      </c>
      <c r="B80" s="16" t="s">
        <v>860</v>
      </c>
      <c r="C80" s="384">
        <v>18864.46</v>
      </c>
      <c r="D80" s="20">
        <v>2.2499999999999999E-2</v>
      </c>
      <c r="E80" s="17">
        <v>0.05</v>
      </c>
      <c r="F80" s="17">
        <v>7.3062500000000002E-2</v>
      </c>
      <c r="G80" s="17">
        <v>6.6768911643875703E-4</v>
      </c>
      <c r="H80" s="385">
        <v>4.8783036069806698E-5</v>
      </c>
    </row>
    <row r="81" spans="1:8" ht="17" customHeight="1" x14ac:dyDescent="0.2">
      <c r="A81" s="16" t="s">
        <v>862</v>
      </c>
      <c r="B81" s="16" t="s">
        <v>863</v>
      </c>
      <c r="C81" s="384">
        <v>14877.4</v>
      </c>
      <c r="D81" s="20">
        <v>3.8100000000000002E-2</v>
      </c>
      <c r="E81" s="17">
        <v>0.125</v>
      </c>
      <c r="F81" s="17">
        <v>0.16548125</v>
      </c>
      <c r="G81" s="17">
        <v>5.2657102619984696E-4</v>
      </c>
      <c r="H81" s="385">
        <v>8.7137631629333407E-5</v>
      </c>
    </row>
    <row r="82" spans="1:8" ht="17" customHeight="1" x14ac:dyDescent="0.2">
      <c r="A82" s="16" t="s">
        <v>865</v>
      </c>
      <c r="B82" s="16" t="s">
        <v>866</v>
      </c>
      <c r="C82" s="384">
        <v>26877.1</v>
      </c>
      <c r="D82" s="20">
        <v>1.03E-2</v>
      </c>
      <c r="E82" s="14" t="s">
        <v>685</v>
      </c>
      <c r="F82" s="14" t="s">
        <v>685</v>
      </c>
      <c r="G82" s="14" t="s">
        <v>685</v>
      </c>
      <c r="H82" s="14" t="s">
        <v>685</v>
      </c>
    </row>
    <row r="83" spans="1:8" ht="17" customHeight="1" x14ac:dyDescent="0.2">
      <c r="A83" s="16" t="s">
        <v>868</v>
      </c>
      <c r="B83" s="16" t="s">
        <v>869</v>
      </c>
      <c r="C83" s="384">
        <v>76801.929999999993</v>
      </c>
      <c r="D83" s="20">
        <v>2.9100000000000001E-2</v>
      </c>
      <c r="E83" s="17">
        <v>0.04</v>
      </c>
      <c r="F83" s="17">
        <v>6.9681999999999994E-2</v>
      </c>
      <c r="G83" s="17">
        <v>2.7183292170828801E-3</v>
      </c>
      <c r="H83" s="385">
        <v>1.8941861650476901E-4</v>
      </c>
    </row>
    <row r="84" spans="1:8" ht="17" customHeight="1" x14ac:dyDescent="0.2">
      <c r="A84" s="16" t="s">
        <v>871</v>
      </c>
      <c r="B84" s="16" t="s">
        <v>872</v>
      </c>
      <c r="C84" s="384">
        <v>53116.53</v>
      </c>
      <c r="D84" s="20">
        <v>2.4799999999999999E-2</v>
      </c>
      <c r="E84" s="17">
        <v>9.5000000000000001E-2</v>
      </c>
      <c r="F84" s="17">
        <v>0.120978</v>
      </c>
      <c r="G84" s="17">
        <v>1.88000764315505E-3</v>
      </c>
      <c r="H84" s="385">
        <v>2.27439564653612E-4</v>
      </c>
    </row>
    <row r="85" spans="1:8" ht="17" customHeight="1" x14ac:dyDescent="0.2">
      <c r="A85" s="16" t="s">
        <v>874</v>
      </c>
      <c r="B85" s="16" t="s">
        <v>875</v>
      </c>
      <c r="C85" s="384">
        <v>9921.9</v>
      </c>
      <c r="D85" s="20">
        <v>1.84E-2</v>
      </c>
      <c r="E85" s="17">
        <v>0.125</v>
      </c>
      <c r="F85" s="17">
        <v>0.14455000000000001</v>
      </c>
      <c r="G85" s="17">
        <v>3.5117594908063598E-4</v>
      </c>
      <c r="H85" s="385">
        <v>5.0762483439606001E-5</v>
      </c>
    </row>
    <row r="86" spans="1:8" ht="17" customHeight="1" x14ac:dyDescent="0.2">
      <c r="A86" s="16" t="s">
        <v>877</v>
      </c>
      <c r="B86" s="16" t="s">
        <v>878</v>
      </c>
      <c r="C86" s="384">
        <v>15749.58</v>
      </c>
      <c r="D86" s="20">
        <v>0</v>
      </c>
      <c r="E86" s="17">
        <v>7.4999999999999997E-2</v>
      </c>
      <c r="F86" s="17">
        <v>7.4999999999999997E-2</v>
      </c>
      <c r="G86" s="17">
        <v>5.5744098450109401E-4</v>
      </c>
      <c r="H86" s="385">
        <v>4.1808073837582102E-5</v>
      </c>
    </row>
    <row r="87" spans="1:8" ht="17" customHeight="1" x14ac:dyDescent="0.2">
      <c r="A87" s="16" t="s">
        <v>880</v>
      </c>
      <c r="B87" s="16" t="s">
        <v>881</v>
      </c>
      <c r="C87" s="384">
        <v>67124.490000000005</v>
      </c>
      <c r="D87" s="20">
        <v>3.0800000000000001E-2</v>
      </c>
      <c r="E87" s="17">
        <v>0.14000000000000001</v>
      </c>
      <c r="F87" s="17">
        <v>0.172956</v>
      </c>
      <c r="G87" s="17">
        <v>2.3758056906745401E-3</v>
      </c>
      <c r="H87" s="385">
        <v>4.1090984903630501E-4</v>
      </c>
    </row>
    <row r="88" spans="1:8" ht="17" customHeight="1" x14ac:dyDescent="0.2">
      <c r="A88" s="16" t="s">
        <v>883</v>
      </c>
      <c r="B88" s="16" t="s">
        <v>884</v>
      </c>
      <c r="C88" s="384">
        <v>11582.24</v>
      </c>
      <c r="D88" s="20">
        <v>0</v>
      </c>
      <c r="E88" s="17">
        <v>-0.05</v>
      </c>
      <c r="F88" s="17">
        <v>-0.05</v>
      </c>
      <c r="G88" s="17">
        <v>4.09942059936072E-4</v>
      </c>
      <c r="H88" s="385">
        <v>-2.0497102996803601E-5</v>
      </c>
    </row>
    <row r="89" spans="1:8" ht="17" customHeight="1" x14ac:dyDescent="0.2">
      <c r="A89" s="16" t="s">
        <v>886</v>
      </c>
      <c r="B89" s="16" t="s">
        <v>887</v>
      </c>
      <c r="C89" s="384">
        <v>31411.72</v>
      </c>
      <c r="D89" s="20">
        <v>0</v>
      </c>
      <c r="E89" s="17">
        <v>0.1</v>
      </c>
      <c r="F89" s="17">
        <v>0.1</v>
      </c>
      <c r="G89" s="17">
        <v>1.1117871156991299E-3</v>
      </c>
      <c r="H89" s="385">
        <v>1.11178711569913E-4</v>
      </c>
    </row>
    <row r="90" spans="1:8" ht="17" customHeight="1" x14ac:dyDescent="0.2">
      <c r="A90" s="16" t="s">
        <v>889</v>
      </c>
      <c r="B90" s="16" t="s">
        <v>890</v>
      </c>
      <c r="C90" s="384">
        <v>15852.84</v>
      </c>
      <c r="D90" s="20">
        <v>1.37E-2</v>
      </c>
      <c r="E90" s="17">
        <v>0.11</v>
      </c>
      <c r="F90" s="17">
        <v>0.12445349999999999</v>
      </c>
      <c r="G90" s="17">
        <v>5.6109577123569798E-4</v>
      </c>
      <c r="H90" s="385">
        <v>6.9830332565482003E-5</v>
      </c>
    </row>
    <row r="91" spans="1:8" ht="17" customHeight="1" x14ac:dyDescent="0.2">
      <c r="A91" s="16" t="s">
        <v>892</v>
      </c>
      <c r="B91" s="16" t="s">
        <v>893</v>
      </c>
      <c r="C91" s="384">
        <v>12158.82</v>
      </c>
      <c r="D91" s="20">
        <v>2.41E-2</v>
      </c>
      <c r="E91" s="17">
        <v>5.5E-2</v>
      </c>
      <c r="F91" s="17">
        <v>7.9762749999999993E-2</v>
      </c>
      <c r="G91" s="17">
        <v>4.3034954526861E-4</v>
      </c>
      <c r="H91" s="385">
        <v>3.4325863191873801E-5</v>
      </c>
    </row>
    <row r="92" spans="1:8" ht="17" customHeight="1" x14ac:dyDescent="0.2">
      <c r="A92" s="16" t="s">
        <v>895</v>
      </c>
      <c r="B92" s="16" t="s">
        <v>896</v>
      </c>
      <c r="C92" s="384">
        <v>21793.08</v>
      </c>
      <c r="D92" s="20">
        <v>1.01E-2</v>
      </c>
      <c r="E92" s="17">
        <v>0.09</v>
      </c>
      <c r="F92" s="17">
        <v>0.1005545</v>
      </c>
      <c r="G92" s="17">
        <v>7.7134475779742104E-4</v>
      </c>
      <c r="H92" s="385">
        <v>7.75621864479408E-5</v>
      </c>
    </row>
    <row r="93" spans="1:8" ht="17" customHeight="1" x14ac:dyDescent="0.2">
      <c r="A93" s="16" t="s">
        <v>898</v>
      </c>
      <c r="B93" s="16" t="s">
        <v>899</v>
      </c>
      <c r="C93" s="384">
        <v>7162.74</v>
      </c>
      <c r="D93" s="20">
        <v>3.7600000000000001E-2</v>
      </c>
      <c r="E93" s="17">
        <v>0.26500000000000001</v>
      </c>
      <c r="F93" s="17">
        <v>0.30758200000000002</v>
      </c>
      <c r="G93" s="17">
        <v>2.5351817872764699E-4</v>
      </c>
      <c r="H93" s="385">
        <v>7.7977628449407005E-5</v>
      </c>
    </row>
    <row r="94" spans="1:8" ht="17" customHeight="1" x14ac:dyDescent="0.2">
      <c r="A94" s="16" t="s">
        <v>901</v>
      </c>
      <c r="B94" s="16" t="s">
        <v>902</v>
      </c>
      <c r="C94" s="384">
        <v>10824.28</v>
      </c>
      <c r="D94" s="20">
        <v>6.1499999999999999E-2</v>
      </c>
      <c r="E94" s="17">
        <v>1.4999999999999999E-2</v>
      </c>
      <c r="F94" s="17">
        <v>7.6961249999999995E-2</v>
      </c>
      <c r="G94" s="17">
        <v>3.83114806852977E-4</v>
      </c>
      <c r="H94" s="385">
        <v>2.94849944289137E-5</v>
      </c>
    </row>
    <row r="95" spans="1:8" ht="17" customHeight="1" x14ac:dyDescent="0.2">
      <c r="A95" s="16" t="s">
        <v>904</v>
      </c>
      <c r="B95" s="16" t="s">
        <v>905</v>
      </c>
      <c r="C95" s="384">
        <v>23687.95</v>
      </c>
      <c r="D95" s="20">
        <v>0.01</v>
      </c>
      <c r="E95" s="17">
        <v>0.08</v>
      </c>
      <c r="F95" s="17">
        <v>9.0399999999999994E-2</v>
      </c>
      <c r="G95" s="17">
        <v>8.3841182868449196E-4</v>
      </c>
      <c r="H95" s="385">
        <v>7.5792429313078098E-5</v>
      </c>
    </row>
    <row r="96" spans="1:8" ht="17" customHeight="1" x14ac:dyDescent="0.2">
      <c r="A96" s="16" t="s">
        <v>907</v>
      </c>
      <c r="B96" s="16" t="s">
        <v>908</v>
      </c>
      <c r="C96" s="384">
        <v>13105.95</v>
      </c>
      <c r="D96" s="20">
        <v>2.1000000000000001E-2</v>
      </c>
      <c r="E96" s="17">
        <v>0.08</v>
      </c>
      <c r="F96" s="17">
        <v>0.10184</v>
      </c>
      <c r="G96" s="17">
        <v>4.6387228553536802E-4</v>
      </c>
      <c r="H96" s="385">
        <v>4.7240753558921902E-5</v>
      </c>
    </row>
    <row r="97" spans="1:8" ht="17" customHeight="1" x14ac:dyDescent="0.2">
      <c r="A97" s="16" t="s">
        <v>910</v>
      </c>
      <c r="B97" s="16" t="s">
        <v>911</v>
      </c>
      <c r="C97" s="384">
        <v>125922.7</v>
      </c>
      <c r="D97" s="20">
        <v>0</v>
      </c>
      <c r="E97" s="17">
        <v>0.33500000000000002</v>
      </c>
      <c r="F97" s="17">
        <v>0.33500000000000002</v>
      </c>
      <c r="G97" s="17">
        <v>4.4569108420056897E-3</v>
      </c>
      <c r="H97" s="385">
        <v>1.4930651320719101E-3</v>
      </c>
    </row>
    <row r="98" spans="1:8" ht="17" customHeight="1" x14ac:dyDescent="0.2">
      <c r="A98" s="16" t="s">
        <v>913</v>
      </c>
      <c r="B98" s="16" t="s">
        <v>914</v>
      </c>
      <c r="C98" s="384">
        <v>63929.52</v>
      </c>
      <c r="D98" s="20">
        <v>2.9999999999999997E-4</v>
      </c>
      <c r="E98" s="17">
        <v>0.115</v>
      </c>
      <c r="F98" s="17">
        <v>0.11531725</v>
      </c>
      <c r="G98" s="17">
        <v>2.2627228514971402E-3</v>
      </c>
      <c r="H98" s="385">
        <v>2.6093097674680901E-4</v>
      </c>
    </row>
    <row r="99" spans="1:8" ht="17" customHeight="1" x14ac:dyDescent="0.2">
      <c r="A99" s="16" t="s">
        <v>916</v>
      </c>
      <c r="B99" s="16" t="s">
        <v>917</v>
      </c>
      <c r="C99" s="384">
        <v>12622.8</v>
      </c>
      <c r="D99" s="20">
        <v>3.0599999999999999E-2</v>
      </c>
      <c r="E99" s="17">
        <v>0.105</v>
      </c>
      <c r="F99" s="17">
        <v>0.13720650000000001</v>
      </c>
      <c r="G99" s="17">
        <v>4.4677166369899501E-4</v>
      </c>
      <c r="H99" s="385">
        <v>6.1299976275316106E-5</v>
      </c>
    </row>
    <row r="100" spans="1:8" ht="17" customHeight="1" x14ac:dyDescent="0.2">
      <c r="A100" s="16" t="s">
        <v>919</v>
      </c>
      <c r="B100" s="16" t="s">
        <v>920</v>
      </c>
      <c r="C100" s="384">
        <v>67434.509999999995</v>
      </c>
      <c r="D100" s="20">
        <v>2.24E-2</v>
      </c>
      <c r="E100" s="17">
        <v>0.05</v>
      </c>
      <c r="F100" s="17">
        <v>7.2959999999999997E-2</v>
      </c>
      <c r="G100" s="17">
        <v>2.3867785454436798E-3</v>
      </c>
      <c r="H100" s="385">
        <v>1.7413936267557099E-4</v>
      </c>
    </row>
    <row r="101" spans="1:8" ht="17" customHeight="1" x14ac:dyDescent="0.2">
      <c r="A101" s="16" t="s">
        <v>922</v>
      </c>
      <c r="B101" s="16" t="s">
        <v>923</v>
      </c>
      <c r="C101" s="384">
        <v>27800.16</v>
      </c>
      <c r="D101" s="20">
        <v>2.0199999999999999E-2</v>
      </c>
      <c r="E101" s="17">
        <v>4.4999999999999998E-2</v>
      </c>
      <c r="F101" s="17">
        <v>6.5654500000000005E-2</v>
      </c>
      <c r="G101" s="17">
        <v>9.8395948080443702E-4</v>
      </c>
      <c r="H101" s="385">
        <v>6.4601367732474896E-5</v>
      </c>
    </row>
    <row r="102" spans="1:8" ht="17" customHeight="1" x14ac:dyDescent="0.2">
      <c r="A102" s="16" t="s">
        <v>925</v>
      </c>
      <c r="B102" s="16" t="s">
        <v>926</v>
      </c>
      <c r="C102" s="384">
        <v>5460.1</v>
      </c>
      <c r="D102" s="20">
        <v>6.93E-2</v>
      </c>
      <c r="E102" s="17">
        <v>5.0000000000000001E-3</v>
      </c>
      <c r="F102" s="17">
        <v>7.4473250000000005E-2</v>
      </c>
      <c r="G102" s="17">
        <v>1.93254900732237E-4</v>
      </c>
      <c r="H102" s="385">
        <v>1.43923205359571E-5</v>
      </c>
    </row>
    <row r="103" spans="1:8" ht="17" customHeight="1" x14ac:dyDescent="0.2">
      <c r="A103" s="16" t="s">
        <v>928</v>
      </c>
      <c r="B103" s="16" t="s">
        <v>929</v>
      </c>
      <c r="C103" s="384">
        <v>201910</v>
      </c>
      <c r="D103" s="20">
        <v>2.0799999999999999E-2</v>
      </c>
      <c r="E103" s="17">
        <v>9.5000000000000001E-2</v>
      </c>
      <c r="F103" s="17">
        <v>0.116788</v>
      </c>
      <c r="G103" s="17">
        <v>7.1464070267661696E-3</v>
      </c>
      <c r="H103" s="385">
        <v>8.3461458384196795E-4</v>
      </c>
    </row>
    <row r="104" spans="1:8" ht="17" customHeight="1" x14ac:dyDescent="0.2">
      <c r="A104" s="16" t="s">
        <v>931</v>
      </c>
      <c r="B104" s="16" t="s">
        <v>932</v>
      </c>
      <c r="C104" s="384">
        <v>62695.24</v>
      </c>
      <c r="D104" s="20">
        <v>1.9400000000000001E-2</v>
      </c>
      <c r="E104" s="17">
        <v>2.5000000000000001E-2</v>
      </c>
      <c r="F104" s="17">
        <v>4.4642500000000002E-2</v>
      </c>
      <c r="G104" s="17">
        <v>2.2190367177494499E-3</v>
      </c>
      <c r="H104" s="385">
        <v>9.9063346672129896E-5</v>
      </c>
    </row>
    <row r="105" spans="1:8" ht="17" customHeight="1" x14ac:dyDescent="0.2">
      <c r="A105" s="16" t="s">
        <v>934</v>
      </c>
      <c r="B105" s="16" t="s">
        <v>935</v>
      </c>
      <c r="C105" s="384">
        <v>35717.86</v>
      </c>
      <c r="D105" s="20">
        <v>0</v>
      </c>
      <c r="E105" s="17">
        <v>0.15</v>
      </c>
      <c r="F105" s="17">
        <v>0.15</v>
      </c>
      <c r="G105" s="17">
        <v>1.2641987305485099E-3</v>
      </c>
      <c r="H105" s="385">
        <v>1.89629809582277E-4</v>
      </c>
    </row>
    <row r="106" spans="1:8" ht="17" customHeight="1" x14ac:dyDescent="0.2">
      <c r="A106" s="16" t="s">
        <v>937</v>
      </c>
      <c r="B106" s="16" t="s">
        <v>938</v>
      </c>
      <c r="C106" s="384">
        <v>30870.54</v>
      </c>
      <c r="D106" s="20">
        <v>2.5100000000000001E-2</v>
      </c>
      <c r="E106" s="17">
        <v>0.04</v>
      </c>
      <c r="F106" s="17">
        <v>6.5601999999999994E-2</v>
      </c>
      <c r="G106" s="17">
        <v>1.0926325787532401E-3</v>
      </c>
      <c r="H106" s="385">
        <v>7.1678882431369905E-5</v>
      </c>
    </row>
    <row r="107" spans="1:8" ht="17" customHeight="1" x14ac:dyDescent="0.2">
      <c r="A107" s="16" t="s">
        <v>940</v>
      </c>
      <c r="B107" s="16" t="s">
        <v>488</v>
      </c>
      <c r="C107" s="384">
        <v>17006.22</v>
      </c>
      <c r="D107" s="20">
        <v>2.8500000000000001E-2</v>
      </c>
      <c r="E107" s="17">
        <v>7.4999999999999997E-2</v>
      </c>
      <c r="F107" s="17">
        <v>0.10456875</v>
      </c>
      <c r="G107" s="17">
        <v>6.0191852858566396E-4</v>
      </c>
      <c r="H107" s="385">
        <v>6.2941868136042199E-5</v>
      </c>
    </row>
    <row r="108" spans="1:8" ht="17" customHeight="1" x14ac:dyDescent="0.2">
      <c r="A108" s="16" t="s">
        <v>942</v>
      </c>
      <c r="B108" s="16" t="s">
        <v>943</v>
      </c>
      <c r="C108" s="384">
        <v>34401.5</v>
      </c>
      <c r="D108" s="20">
        <v>0</v>
      </c>
      <c r="E108" s="17">
        <v>0.13</v>
      </c>
      <c r="F108" s="17">
        <v>0.13</v>
      </c>
      <c r="G108" s="17">
        <v>1.21760745545687E-3</v>
      </c>
      <c r="H108" s="385">
        <v>1.58288969209393E-4</v>
      </c>
    </row>
    <row r="109" spans="1:8" ht="17" customHeight="1" x14ac:dyDescent="0.2">
      <c r="A109" s="16" t="s">
        <v>945</v>
      </c>
      <c r="B109" s="16" t="s">
        <v>489</v>
      </c>
      <c r="C109" s="384">
        <v>9864.0300000000007</v>
      </c>
      <c r="D109" s="20">
        <v>3.0599999999999999E-2</v>
      </c>
      <c r="E109" s="17">
        <v>4.4999999999999998E-2</v>
      </c>
      <c r="F109" s="17">
        <v>7.6288499999999995E-2</v>
      </c>
      <c r="G109" s="17">
        <v>3.4912769701467202E-4</v>
      </c>
      <c r="H109" s="385">
        <v>2.6634428313703799E-5</v>
      </c>
    </row>
    <row r="110" spans="1:8" ht="17" customHeight="1" x14ac:dyDescent="0.2">
      <c r="A110" s="16" t="s">
        <v>947</v>
      </c>
      <c r="B110" s="16" t="s">
        <v>948</v>
      </c>
      <c r="C110" s="384">
        <v>30245.88</v>
      </c>
      <c r="D110" s="20">
        <v>6.0000000000000001E-3</v>
      </c>
      <c r="E110" s="17">
        <v>-0.03</v>
      </c>
      <c r="F110" s="17">
        <v>-2.409E-2</v>
      </c>
      <c r="G110" s="17">
        <v>1.07052334883228E-3</v>
      </c>
      <c r="H110" s="385">
        <v>-2.5788907473369701E-5</v>
      </c>
    </row>
    <row r="111" spans="1:8" ht="17" customHeight="1" x14ac:dyDescent="0.2">
      <c r="A111" s="16" t="s">
        <v>950</v>
      </c>
      <c r="B111" s="16" t="s">
        <v>951</v>
      </c>
      <c r="C111" s="384">
        <v>7445.44</v>
      </c>
      <c r="D111" s="20">
        <v>2.41E-2</v>
      </c>
      <c r="E111" s="17">
        <v>0.115</v>
      </c>
      <c r="F111" s="17">
        <v>0.14048574999999999</v>
      </c>
      <c r="G111" s="17">
        <v>2.6352406880969699E-4</v>
      </c>
      <c r="H111" s="385">
        <v>3.70213764497819E-5</v>
      </c>
    </row>
    <row r="112" spans="1:8" ht="17" customHeight="1" x14ac:dyDescent="0.2">
      <c r="A112" s="16" t="s">
        <v>953</v>
      </c>
      <c r="B112" s="16" t="s">
        <v>954</v>
      </c>
      <c r="C112" s="384">
        <v>14997.6</v>
      </c>
      <c r="D112" s="20">
        <v>2.0000000000000001E-4</v>
      </c>
      <c r="E112" s="17">
        <v>0.11</v>
      </c>
      <c r="F112" s="17">
        <v>0.110211</v>
      </c>
      <c r="G112" s="17">
        <v>5.3082538767088505E-4</v>
      </c>
      <c r="H112" s="385">
        <v>5.8502796800595898E-5</v>
      </c>
    </row>
    <row r="113" spans="1:8" ht="17" customHeight="1" x14ac:dyDescent="0.2">
      <c r="A113" s="16" t="s">
        <v>956</v>
      </c>
      <c r="B113" s="16" t="s">
        <v>957</v>
      </c>
      <c r="C113" s="384">
        <v>40285.57</v>
      </c>
      <c r="D113" s="20">
        <v>4.4699999999999997E-2</v>
      </c>
      <c r="E113" s="17">
        <v>0.105</v>
      </c>
      <c r="F113" s="17">
        <v>0.15204675000000001</v>
      </c>
      <c r="G113" s="17">
        <v>1.4258683597904E-3</v>
      </c>
      <c r="H113" s="385">
        <v>2.1679865003396199E-4</v>
      </c>
    </row>
    <row r="114" spans="1:8" ht="17" customHeight="1" x14ac:dyDescent="0.2">
      <c r="A114" s="16" t="s">
        <v>959</v>
      </c>
      <c r="B114" s="16" t="s">
        <v>960</v>
      </c>
      <c r="C114" s="384">
        <v>152003.1</v>
      </c>
      <c r="D114" s="20">
        <v>8.0999999999999996E-3</v>
      </c>
      <c r="E114" s="17">
        <v>9.5000000000000001E-2</v>
      </c>
      <c r="F114" s="17">
        <v>0.10348475</v>
      </c>
      <c r="G114" s="17">
        <v>5.38000109915428E-3</v>
      </c>
      <c r="H114" s="385">
        <v>5.5674806874570599E-4</v>
      </c>
    </row>
    <row r="115" spans="1:8" ht="17" customHeight="1" x14ac:dyDescent="0.2">
      <c r="A115" s="16" t="s">
        <v>962</v>
      </c>
      <c r="B115" s="16" t="s">
        <v>963</v>
      </c>
      <c r="C115" s="384">
        <v>2937.94</v>
      </c>
      <c r="D115" s="20">
        <v>0</v>
      </c>
      <c r="E115" s="17">
        <v>0.105</v>
      </c>
      <c r="F115" s="17">
        <v>0.105</v>
      </c>
      <c r="G115" s="17">
        <v>1.0398551364577E-4</v>
      </c>
      <c r="H115" s="385">
        <v>1.0918478932805799E-5</v>
      </c>
    </row>
    <row r="116" spans="1:8" ht="17" customHeight="1" x14ac:dyDescent="0.2">
      <c r="A116" s="16" t="s">
        <v>965</v>
      </c>
      <c r="B116" s="16" t="s">
        <v>966</v>
      </c>
      <c r="C116" s="384">
        <v>17274.04</v>
      </c>
      <c r="D116" s="20">
        <v>2.6200000000000001E-2</v>
      </c>
      <c r="E116" s="17">
        <v>0.03</v>
      </c>
      <c r="F116" s="17">
        <v>5.6592999999999997E-2</v>
      </c>
      <c r="G116" s="17">
        <v>6.1139775561705695E-4</v>
      </c>
      <c r="H116" s="385">
        <v>3.4600833183636099E-5</v>
      </c>
    </row>
    <row r="117" spans="1:8" ht="17" customHeight="1" x14ac:dyDescent="0.2">
      <c r="A117" s="16" t="s">
        <v>968</v>
      </c>
      <c r="B117" s="16" t="s">
        <v>969</v>
      </c>
      <c r="C117" s="384">
        <v>24040.42</v>
      </c>
      <c r="D117" s="20">
        <v>0</v>
      </c>
      <c r="E117" s="17">
        <v>0.14000000000000001</v>
      </c>
      <c r="F117" s="17">
        <v>0.14000000000000001</v>
      </c>
      <c r="G117" s="17">
        <v>8.5088715969694397E-4</v>
      </c>
      <c r="H117" s="385">
        <v>1.19124202357572E-4</v>
      </c>
    </row>
    <row r="118" spans="1:8" ht="17" customHeight="1" x14ac:dyDescent="0.2">
      <c r="A118" s="16" t="s">
        <v>971</v>
      </c>
      <c r="B118" s="16" t="s">
        <v>972</v>
      </c>
      <c r="C118" s="384">
        <v>244815.7</v>
      </c>
      <c r="D118" s="20">
        <v>0</v>
      </c>
      <c r="E118" s="17">
        <v>0.315</v>
      </c>
      <c r="F118" s="17">
        <v>0.315</v>
      </c>
      <c r="G118" s="17">
        <v>8.6650123260000999E-3</v>
      </c>
      <c r="H118" s="385">
        <v>2.72947888269003E-3</v>
      </c>
    </row>
    <row r="119" spans="1:8" ht="17" customHeight="1" x14ac:dyDescent="0.2">
      <c r="A119" s="16" t="s">
        <v>974</v>
      </c>
      <c r="B119" s="16" t="s">
        <v>975</v>
      </c>
      <c r="C119" s="384">
        <v>178295</v>
      </c>
      <c r="D119" s="20">
        <v>3.4099999999999998E-2</v>
      </c>
      <c r="E119" s="17">
        <v>7.0000000000000007E-2</v>
      </c>
      <c r="F119" s="17">
        <v>0.1052935</v>
      </c>
      <c r="G119" s="17">
        <v>6.31057719200275E-3</v>
      </c>
      <c r="H119" s="385">
        <v>6.6446275956614099E-4</v>
      </c>
    </row>
    <row r="120" spans="1:8" ht="17" customHeight="1" x14ac:dyDescent="0.2">
      <c r="A120" s="16" t="s">
        <v>977</v>
      </c>
      <c r="B120" s="16" t="s">
        <v>978</v>
      </c>
      <c r="C120" s="384">
        <v>57692.65</v>
      </c>
      <c r="D120" s="20">
        <v>1.38E-2</v>
      </c>
      <c r="E120" s="17">
        <v>9.5000000000000001E-2</v>
      </c>
      <c r="F120" s="17">
        <v>0.1094555</v>
      </c>
      <c r="G120" s="17">
        <v>2.0419749361238202E-3</v>
      </c>
      <c r="H120" s="385">
        <v>2.2350538762090099E-4</v>
      </c>
    </row>
    <row r="121" spans="1:8" ht="17" customHeight="1" x14ac:dyDescent="0.2">
      <c r="A121" s="16" t="s">
        <v>980</v>
      </c>
      <c r="B121" s="16" t="s">
        <v>981</v>
      </c>
      <c r="C121" s="384">
        <v>33708.120000000003</v>
      </c>
      <c r="D121" s="20">
        <v>8.8999999999999999E-3</v>
      </c>
      <c r="E121" s="17">
        <v>0.13</v>
      </c>
      <c r="F121" s="17">
        <v>0.13947850000000001</v>
      </c>
      <c r="G121" s="17">
        <v>1.19306594832885E-3</v>
      </c>
      <c r="H121" s="385">
        <v>1.66407048873985E-4</v>
      </c>
    </row>
    <row r="122" spans="1:8" ht="17" customHeight="1" x14ac:dyDescent="0.2">
      <c r="A122" s="16" t="s">
        <v>983</v>
      </c>
      <c r="B122" s="16" t="s">
        <v>984</v>
      </c>
      <c r="C122" s="384">
        <v>12320.59</v>
      </c>
      <c r="D122" s="20">
        <v>8.9099999999999999E-2</v>
      </c>
      <c r="E122" s="17">
        <v>2.5000000000000001E-2</v>
      </c>
      <c r="F122" s="17">
        <v>0.11521375</v>
      </c>
      <c r="G122" s="17">
        <v>4.36075236243401E-4</v>
      </c>
      <c r="H122" s="385">
        <v>5.0241863249738099E-5</v>
      </c>
    </row>
    <row r="123" spans="1:8" ht="17" customHeight="1" x14ac:dyDescent="0.2">
      <c r="A123" s="16" t="s">
        <v>986</v>
      </c>
      <c r="B123" s="16" t="s">
        <v>987</v>
      </c>
      <c r="C123" s="384">
        <v>36720.5</v>
      </c>
      <c r="D123" s="20">
        <v>1.2999999999999999E-2</v>
      </c>
      <c r="E123" s="17">
        <v>0.04</v>
      </c>
      <c r="F123" s="17">
        <v>5.3260000000000002E-2</v>
      </c>
      <c r="G123" s="17">
        <v>1.2996861929887901E-3</v>
      </c>
      <c r="H123" s="385">
        <v>6.9221286638583102E-5</v>
      </c>
    </row>
    <row r="124" spans="1:8" ht="17" customHeight="1" x14ac:dyDescent="0.2">
      <c r="A124" s="16" t="s">
        <v>989</v>
      </c>
      <c r="B124" s="16" t="s">
        <v>990</v>
      </c>
      <c r="C124" s="384">
        <v>21878.22</v>
      </c>
      <c r="D124" s="20">
        <v>1.95E-2</v>
      </c>
      <c r="E124" s="14" t="s">
        <v>685</v>
      </c>
      <c r="F124" s="14" t="s">
        <v>685</v>
      </c>
      <c r="G124" s="14" t="s">
        <v>685</v>
      </c>
      <c r="H124" s="14" t="s">
        <v>685</v>
      </c>
    </row>
    <row r="125" spans="1:8" ht="17" customHeight="1" x14ac:dyDescent="0.2">
      <c r="A125" s="16" t="s">
        <v>992</v>
      </c>
      <c r="B125" s="16" t="s">
        <v>327</v>
      </c>
      <c r="C125" s="384">
        <v>17822.27</v>
      </c>
      <c r="D125" s="20">
        <v>9.7000000000000003E-3</v>
      </c>
      <c r="E125" s="17">
        <v>0.09</v>
      </c>
      <c r="F125" s="17">
        <v>0.1001365</v>
      </c>
      <c r="G125" s="17">
        <v>6.3080182041961295E-4</v>
      </c>
      <c r="H125" s="385">
        <v>6.3166286490448496E-5</v>
      </c>
    </row>
    <row r="126" spans="1:8" ht="17" customHeight="1" x14ac:dyDescent="0.2">
      <c r="A126" s="16" t="s">
        <v>994</v>
      </c>
      <c r="B126" s="16" t="s">
        <v>995</v>
      </c>
      <c r="C126" s="384">
        <v>81948.899999999994</v>
      </c>
      <c r="D126" s="20">
        <v>3.1899999999999998E-2</v>
      </c>
      <c r="E126" s="17">
        <v>0.06</v>
      </c>
      <c r="F126" s="17">
        <v>9.2856999999999995E-2</v>
      </c>
      <c r="G126" s="17">
        <v>2.9005011876368598E-3</v>
      </c>
      <c r="H126" s="385">
        <v>2.6933183878039598E-4</v>
      </c>
    </row>
    <row r="127" spans="1:8" ht="17" customHeight="1" x14ac:dyDescent="0.2">
      <c r="A127" s="16" t="s">
        <v>997</v>
      </c>
      <c r="B127" s="16" t="s">
        <v>998</v>
      </c>
      <c r="C127" s="384">
        <v>158307</v>
      </c>
      <c r="D127" s="20">
        <v>6.0900000000000003E-2</v>
      </c>
      <c r="E127" s="17">
        <v>0.105</v>
      </c>
      <c r="F127" s="17">
        <v>0.16909725</v>
      </c>
      <c r="G127" s="17">
        <v>5.6031214758371197E-3</v>
      </c>
      <c r="H127" s="385">
        <v>9.4747243297999798E-4</v>
      </c>
    </row>
    <row r="128" spans="1:8" ht="17" customHeight="1" x14ac:dyDescent="0.2">
      <c r="A128" s="16" t="s">
        <v>1000</v>
      </c>
      <c r="B128" s="16" t="s">
        <v>1001</v>
      </c>
      <c r="C128" s="384">
        <v>10047.790000000001</v>
      </c>
      <c r="D128" s="20">
        <v>1.5699999999999999E-2</v>
      </c>
      <c r="E128" s="17">
        <v>0.06</v>
      </c>
      <c r="F128" s="17">
        <v>7.6171000000000003E-2</v>
      </c>
      <c r="G128" s="17">
        <v>3.55631702538115E-4</v>
      </c>
      <c r="H128" s="385">
        <v>2.70888224140308E-5</v>
      </c>
    </row>
    <row r="129" spans="1:8" ht="17" customHeight="1" x14ac:dyDescent="0.2">
      <c r="A129" s="16" t="s">
        <v>1003</v>
      </c>
      <c r="B129" s="16" t="s">
        <v>491</v>
      </c>
      <c r="C129" s="384">
        <v>65597.820000000007</v>
      </c>
      <c r="D129" s="20">
        <v>3.61E-2</v>
      </c>
      <c r="E129" s="17">
        <v>0.06</v>
      </c>
      <c r="F129" s="17">
        <v>9.7183000000000005E-2</v>
      </c>
      <c r="G129" s="17">
        <v>2.3217706987694602E-3</v>
      </c>
      <c r="H129" s="385">
        <v>2.25636641818513E-4</v>
      </c>
    </row>
    <row r="130" spans="1:8" ht="17" customHeight="1" x14ac:dyDescent="0.2">
      <c r="A130" s="16" t="s">
        <v>1005</v>
      </c>
      <c r="B130" s="16" t="s">
        <v>1006</v>
      </c>
      <c r="C130" s="384">
        <v>19103.82</v>
      </c>
      <c r="D130" s="20">
        <v>0</v>
      </c>
      <c r="E130" s="17">
        <v>0.05</v>
      </c>
      <c r="F130" s="17">
        <v>0.05</v>
      </c>
      <c r="G130" s="17">
        <v>6.7616102959772205E-4</v>
      </c>
      <c r="H130" s="385">
        <v>3.3808051479886101E-5</v>
      </c>
    </row>
    <row r="131" spans="1:8" ht="17" customHeight="1" x14ac:dyDescent="0.2">
      <c r="A131" s="16" t="s">
        <v>1008</v>
      </c>
      <c r="B131" s="16" t="s">
        <v>1009</v>
      </c>
      <c r="C131" s="384">
        <v>41761.699999999997</v>
      </c>
      <c r="D131" s="20">
        <v>2.1999999999999999E-2</v>
      </c>
      <c r="E131" s="14" t="s">
        <v>685</v>
      </c>
      <c r="F131" s="14" t="s">
        <v>685</v>
      </c>
      <c r="G131" s="14" t="s">
        <v>685</v>
      </c>
      <c r="H131" s="14" t="s">
        <v>685</v>
      </c>
    </row>
    <row r="132" spans="1:8" ht="17" customHeight="1" x14ac:dyDescent="0.2">
      <c r="A132" s="16" t="s">
        <v>1011</v>
      </c>
      <c r="B132" s="16" t="s">
        <v>1012</v>
      </c>
      <c r="C132" s="384">
        <v>66125.27</v>
      </c>
      <c r="D132" s="20">
        <v>1.44E-2</v>
      </c>
      <c r="E132" s="17">
        <v>0.05</v>
      </c>
      <c r="F132" s="17">
        <v>6.4759999999999998E-2</v>
      </c>
      <c r="G132" s="17">
        <v>2.3404392757902601E-3</v>
      </c>
      <c r="H132" s="385">
        <v>1.51566847500177E-4</v>
      </c>
    </row>
    <row r="133" spans="1:8" ht="17" customHeight="1" x14ac:dyDescent="0.2">
      <c r="A133" s="16" t="s">
        <v>1014</v>
      </c>
      <c r="B133" s="16" t="s">
        <v>1015</v>
      </c>
      <c r="C133" s="384">
        <v>15789.82</v>
      </c>
      <c r="D133" s="20">
        <v>3.4200000000000001E-2</v>
      </c>
      <c r="E133" s="17">
        <v>4.4999999999999998E-2</v>
      </c>
      <c r="F133" s="17">
        <v>7.9969499999999999E-2</v>
      </c>
      <c r="G133" s="17">
        <v>5.5886523995529204E-4</v>
      </c>
      <c r="H133" s="385">
        <v>4.46921738066047E-5</v>
      </c>
    </row>
    <row r="134" spans="1:8" ht="17" customHeight="1" x14ac:dyDescent="0.2">
      <c r="A134" s="16" t="s">
        <v>1017</v>
      </c>
      <c r="B134" s="16" t="s">
        <v>329</v>
      </c>
      <c r="C134" s="384">
        <v>50825.35</v>
      </c>
      <c r="D134" s="20">
        <v>7.1000000000000004E-3</v>
      </c>
      <c r="E134" s="17">
        <v>0.125</v>
      </c>
      <c r="F134" s="17">
        <v>0.13254374999999999</v>
      </c>
      <c r="G134" s="17">
        <v>1.79891356732133E-3</v>
      </c>
      <c r="H134" s="385">
        <v>2.3843475013864699E-4</v>
      </c>
    </row>
    <row r="135" spans="1:8" ht="17" customHeight="1" x14ac:dyDescent="0.2">
      <c r="A135" s="16" t="s">
        <v>1019</v>
      </c>
      <c r="B135" s="16" t="s">
        <v>1020</v>
      </c>
      <c r="C135" s="384">
        <v>15856.22</v>
      </c>
      <c r="D135" s="20">
        <v>1.89E-2</v>
      </c>
      <c r="E135" s="17">
        <v>0.09</v>
      </c>
      <c r="F135" s="17">
        <v>0.1097505</v>
      </c>
      <c r="G135" s="17">
        <v>5.6121540303080697E-4</v>
      </c>
      <c r="H135" s="385">
        <v>6.1593671090332601E-5</v>
      </c>
    </row>
    <row r="136" spans="1:8" ht="17" customHeight="1" x14ac:dyDescent="0.2">
      <c r="A136" s="16" t="s">
        <v>1022</v>
      </c>
      <c r="B136" s="16" t="s">
        <v>1023</v>
      </c>
      <c r="C136" s="384">
        <v>26934.3</v>
      </c>
      <c r="D136" s="20">
        <v>9.4999999999999998E-3</v>
      </c>
      <c r="E136" s="17">
        <v>6.5000000000000002E-2</v>
      </c>
      <c r="F136" s="17">
        <v>7.4808749999999993E-2</v>
      </c>
      <c r="G136" s="17">
        <v>9.5331321272362996E-4</v>
      </c>
      <c r="H136" s="385">
        <v>7.1316169802338903E-5</v>
      </c>
    </row>
    <row r="137" spans="1:8" ht="17" customHeight="1" x14ac:dyDescent="0.2">
      <c r="A137" s="16" t="s">
        <v>1025</v>
      </c>
      <c r="B137" s="16" t="s">
        <v>1026</v>
      </c>
      <c r="C137" s="384">
        <v>147648.29999999999</v>
      </c>
      <c r="D137" s="20">
        <v>3.5000000000000001E-3</v>
      </c>
      <c r="E137" s="17">
        <v>0.14499999999999999</v>
      </c>
      <c r="F137" s="17">
        <v>0.14875374999999999</v>
      </c>
      <c r="G137" s="17">
        <v>5.2258672111835996E-3</v>
      </c>
      <c r="H137" s="385">
        <v>7.7736734466560199E-4</v>
      </c>
    </row>
    <row r="138" spans="1:8" ht="17" customHeight="1" x14ac:dyDescent="0.2">
      <c r="A138" s="16" t="s">
        <v>1028</v>
      </c>
      <c r="B138" s="16" t="s">
        <v>1029</v>
      </c>
      <c r="C138" s="384">
        <v>235412.6</v>
      </c>
      <c r="D138" s="20">
        <v>0</v>
      </c>
      <c r="E138" s="17">
        <v>5.5E-2</v>
      </c>
      <c r="F138" s="17">
        <v>5.5E-2</v>
      </c>
      <c r="G138" s="17">
        <v>8.3321987956480308E-3</v>
      </c>
      <c r="H138" s="385">
        <v>4.5827093376064198E-4</v>
      </c>
    </row>
    <row r="139" spans="1:8" ht="17" customHeight="1" x14ac:dyDescent="0.2">
      <c r="A139" s="16" t="s">
        <v>1031</v>
      </c>
      <c r="B139" s="16" t="s">
        <v>1032</v>
      </c>
      <c r="C139" s="384">
        <v>11544.39</v>
      </c>
      <c r="D139" s="20">
        <v>0</v>
      </c>
      <c r="E139" s="17">
        <v>0.15</v>
      </c>
      <c r="F139" s="17">
        <v>0.15</v>
      </c>
      <c r="G139" s="17">
        <v>4.0860239619498398E-4</v>
      </c>
      <c r="H139" s="385">
        <v>6.1290359429247505E-5</v>
      </c>
    </row>
    <row r="140" spans="1:8" ht="17" customHeight="1" x14ac:dyDescent="0.2">
      <c r="A140" s="16" t="s">
        <v>1034</v>
      </c>
      <c r="B140" s="16" t="s">
        <v>1035</v>
      </c>
      <c r="C140" s="384">
        <v>18128.830000000002</v>
      </c>
      <c r="D140" s="20">
        <v>0</v>
      </c>
      <c r="E140" s="17">
        <v>-0.01</v>
      </c>
      <c r="F140" s="17">
        <v>-0.01</v>
      </c>
      <c r="G140" s="17">
        <v>6.41652211871871E-4</v>
      </c>
      <c r="H140" s="385">
        <v>-6.4165221187187103E-6</v>
      </c>
    </row>
    <row r="141" spans="1:8" ht="17" customHeight="1" x14ac:dyDescent="0.2">
      <c r="A141" s="16" t="s">
        <v>1037</v>
      </c>
      <c r="B141" s="16" t="s">
        <v>1038</v>
      </c>
      <c r="C141" s="384">
        <v>32162.400000000001</v>
      </c>
      <c r="D141" s="20">
        <v>2.9600000000000001E-2</v>
      </c>
      <c r="E141" s="17">
        <v>8.5000000000000006E-2</v>
      </c>
      <c r="F141" s="17">
        <v>0.115858</v>
      </c>
      <c r="G141" s="17">
        <v>1.1383567003004501E-3</v>
      </c>
      <c r="H141" s="385">
        <v>1.3188773058341001E-4</v>
      </c>
    </row>
    <row r="142" spans="1:8" ht="17" customHeight="1" x14ac:dyDescent="0.2">
      <c r="A142" s="16" t="s">
        <v>1040</v>
      </c>
      <c r="B142" s="16" t="s">
        <v>1041</v>
      </c>
      <c r="C142" s="384">
        <v>24736.15</v>
      </c>
      <c r="D142" s="20">
        <v>0</v>
      </c>
      <c r="E142" s="17">
        <v>8.5000000000000006E-2</v>
      </c>
      <c r="F142" s="17">
        <v>8.5000000000000006E-2</v>
      </c>
      <c r="G142" s="17">
        <v>8.7551184277718803E-4</v>
      </c>
      <c r="H142" s="385">
        <v>7.4418506636061003E-5</v>
      </c>
    </row>
    <row r="143" spans="1:8" ht="17" customHeight="1" x14ac:dyDescent="0.2">
      <c r="A143" s="16" t="s">
        <v>1043</v>
      </c>
      <c r="B143" s="16" t="s">
        <v>1044</v>
      </c>
      <c r="C143" s="384">
        <v>16049.78</v>
      </c>
      <c r="D143" s="20">
        <v>1.78E-2</v>
      </c>
      <c r="E143" s="17">
        <v>5.5E-2</v>
      </c>
      <c r="F143" s="17">
        <v>7.3289499999999994E-2</v>
      </c>
      <c r="G143" s="17">
        <v>5.6806626997202303E-4</v>
      </c>
      <c r="H143" s="385">
        <v>4.1633292893114601E-5</v>
      </c>
    </row>
    <row r="144" spans="1:8" ht="17" customHeight="1" x14ac:dyDescent="0.2">
      <c r="A144" s="16" t="s">
        <v>1046</v>
      </c>
      <c r="B144" s="16" t="s">
        <v>1047</v>
      </c>
      <c r="C144" s="384">
        <v>34936.879999999997</v>
      </c>
      <c r="D144" s="20">
        <v>6.2600000000000003E-2</v>
      </c>
      <c r="E144" s="14" t="s">
        <v>685</v>
      </c>
      <c r="F144" s="14" t="s">
        <v>685</v>
      </c>
      <c r="G144" s="14" t="s">
        <v>685</v>
      </c>
      <c r="H144" s="14" t="s">
        <v>685</v>
      </c>
    </row>
    <row r="145" spans="1:8" ht="17" customHeight="1" x14ac:dyDescent="0.2">
      <c r="A145" s="16" t="s">
        <v>1049</v>
      </c>
      <c r="B145" s="16" t="s">
        <v>1050</v>
      </c>
      <c r="C145" s="384">
        <v>16450.59</v>
      </c>
      <c r="D145" s="20">
        <v>7.4999999999999997E-3</v>
      </c>
      <c r="E145" s="17">
        <v>0.13500000000000001</v>
      </c>
      <c r="F145" s="17">
        <v>0.14300625</v>
      </c>
      <c r="G145" s="17">
        <v>5.82252548018668E-4</v>
      </c>
      <c r="H145" s="385">
        <v>8.3265753445094695E-5</v>
      </c>
    </row>
    <row r="146" spans="1:8" ht="17" customHeight="1" x14ac:dyDescent="0.2">
      <c r="A146" s="16" t="s">
        <v>1052</v>
      </c>
      <c r="B146" s="16" t="s">
        <v>1053</v>
      </c>
      <c r="C146" s="384">
        <v>14224.95</v>
      </c>
      <c r="D146" s="20">
        <v>2.4299999999999999E-2</v>
      </c>
      <c r="E146" s="17">
        <v>-0.03</v>
      </c>
      <c r="F146" s="17">
        <v>-6.0644999999999996E-3</v>
      </c>
      <c r="G146" s="17">
        <v>5.0347819640135397E-4</v>
      </c>
      <c r="H146" s="385">
        <v>-3.0533435220760099E-6</v>
      </c>
    </row>
    <row r="147" spans="1:8" ht="17" customHeight="1" x14ac:dyDescent="0.2">
      <c r="A147" s="16" t="s">
        <v>1055</v>
      </c>
      <c r="B147" s="16" t="s">
        <v>1056</v>
      </c>
      <c r="C147" s="384">
        <v>10746.63</v>
      </c>
      <c r="D147" s="20">
        <v>0</v>
      </c>
      <c r="E147" s="17">
        <v>6.5000000000000002E-2</v>
      </c>
      <c r="F147" s="17">
        <v>6.5000000000000002E-2</v>
      </c>
      <c r="G147" s="17">
        <v>3.8036646102746798E-4</v>
      </c>
      <c r="H147" s="385">
        <v>2.4723819966785399E-5</v>
      </c>
    </row>
    <row r="148" spans="1:8" ht="17" customHeight="1" x14ac:dyDescent="0.2">
      <c r="A148" s="16" t="s">
        <v>1058</v>
      </c>
      <c r="B148" s="16" t="s">
        <v>493</v>
      </c>
      <c r="C148" s="384">
        <v>22297.43</v>
      </c>
      <c r="D148" s="20">
        <v>3.6900000000000002E-2</v>
      </c>
      <c r="E148" s="17">
        <v>0.05</v>
      </c>
      <c r="F148" s="17">
        <v>8.7822499999999998E-2</v>
      </c>
      <c r="G148" s="17">
        <v>7.8919573290489305E-4</v>
      </c>
      <c r="H148" s="385">
        <v>6.9309142253039897E-5</v>
      </c>
    </row>
    <row r="149" spans="1:8" ht="17" customHeight="1" x14ac:dyDescent="0.2">
      <c r="A149" s="16" t="s">
        <v>1060</v>
      </c>
      <c r="B149" s="16" t="s">
        <v>495</v>
      </c>
      <c r="C149" s="384">
        <v>58469.25</v>
      </c>
      <c r="D149" s="20">
        <v>4.8800000000000003E-2</v>
      </c>
      <c r="E149" s="17">
        <v>0.05</v>
      </c>
      <c r="F149" s="17">
        <v>0.10002</v>
      </c>
      <c r="G149" s="17">
        <v>2.06946193378113E-3</v>
      </c>
      <c r="H149" s="385">
        <v>2.0698758261678899E-4</v>
      </c>
    </row>
    <row r="150" spans="1:8" ht="17" customHeight="1" x14ac:dyDescent="0.2">
      <c r="A150" s="16" t="s">
        <v>1062</v>
      </c>
      <c r="B150" s="16" t="s">
        <v>1063</v>
      </c>
      <c r="C150" s="384">
        <v>10676.04</v>
      </c>
      <c r="D150" s="20">
        <v>0</v>
      </c>
      <c r="E150" s="17">
        <v>0.12</v>
      </c>
      <c r="F150" s="17">
        <v>0.12</v>
      </c>
      <c r="G150" s="17">
        <v>3.7786799699884502E-4</v>
      </c>
      <c r="H150" s="385">
        <v>4.53441596398614E-5</v>
      </c>
    </row>
    <row r="151" spans="1:8" ht="17" customHeight="1" x14ac:dyDescent="0.2">
      <c r="A151" s="16" t="s">
        <v>1065</v>
      </c>
      <c r="B151" s="16" t="s">
        <v>1066</v>
      </c>
      <c r="C151" s="384">
        <v>4098.1000000000004</v>
      </c>
      <c r="D151" s="20">
        <v>4.1099999999999998E-2</v>
      </c>
      <c r="E151" s="17">
        <v>2.5000000000000001E-2</v>
      </c>
      <c r="F151" s="17">
        <v>6.6613749999999999E-2</v>
      </c>
      <c r="G151" s="17">
        <v>1.45048242466398E-4</v>
      </c>
      <c r="H151" s="385">
        <v>9.6622073615960303E-6</v>
      </c>
    </row>
    <row r="152" spans="1:8" ht="17" customHeight="1" x14ac:dyDescent="0.2">
      <c r="A152" s="16" t="s">
        <v>1068</v>
      </c>
      <c r="B152" s="16" t="s">
        <v>1069</v>
      </c>
      <c r="C152" s="384">
        <v>4989.21</v>
      </c>
      <c r="D152" s="20">
        <v>0</v>
      </c>
      <c r="E152" s="17">
        <v>4.4999999999999998E-2</v>
      </c>
      <c r="F152" s="17">
        <v>4.4999999999999998E-2</v>
      </c>
      <c r="G152" s="17">
        <v>1.76588209608301E-4</v>
      </c>
      <c r="H152" s="385">
        <v>7.9464694323735493E-6</v>
      </c>
    </row>
    <row r="153" spans="1:8" ht="17" customHeight="1" x14ac:dyDescent="0.2">
      <c r="A153" s="16" t="s">
        <v>1071</v>
      </c>
      <c r="B153" s="16" t="s">
        <v>1072</v>
      </c>
      <c r="C153" s="384">
        <v>40610.82</v>
      </c>
      <c r="D153" s="20">
        <v>0</v>
      </c>
      <c r="E153" s="17">
        <v>0.61</v>
      </c>
      <c r="F153" s="17">
        <v>0.61</v>
      </c>
      <c r="G153" s="17">
        <v>1.43738026551798E-3</v>
      </c>
      <c r="H153" s="385">
        <v>8.7680196196597104E-4</v>
      </c>
    </row>
    <row r="154" spans="1:8" ht="17" customHeight="1" x14ac:dyDescent="0.2">
      <c r="A154" s="16" t="s">
        <v>1074</v>
      </c>
      <c r="B154" s="16" t="s">
        <v>1075</v>
      </c>
      <c r="C154" s="384">
        <v>41509.07</v>
      </c>
      <c r="D154" s="20">
        <v>0</v>
      </c>
      <c r="E154" s="17">
        <v>0.1</v>
      </c>
      <c r="F154" s="17">
        <v>0.1</v>
      </c>
      <c r="G154" s="17">
        <v>1.46917294597855E-3</v>
      </c>
      <c r="H154" s="385">
        <v>1.46917294597855E-4</v>
      </c>
    </row>
    <row r="155" spans="1:8" ht="17" customHeight="1" x14ac:dyDescent="0.2">
      <c r="A155" s="16" t="s">
        <v>1077</v>
      </c>
      <c r="B155" s="16" t="s">
        <v>1078</v>
      </c>
      <c r="C155" s="384">
        <v>41298.9</v>
      </c>
      <c r="D155" s="20">
        <v>1.1299999999999999E-2</v>
      </c>
      <c r="E155" s="17">
        <v>0.185</v>
      </c>
      <c r="F155" s="17">
        <v>0.19734525</v>
      </c>
      <c r="G155" s="17">
        <v>1.4617341843282301E-3</v>
      </c>
      <c r="H155" s="385">
        <v>2.8846629803980098E-4</v>
      </c>
    </row>
    <row r="156" spans="1:8" ht="17" customHeight="1" x14ac:dyDescent="0.2">
      <c r="A156" s="16" t="s">
        <v>1080</v>
      </c>
      <c r="B156" s="16" t="s">
        <v>1081</v>
      </c>
      <c r="C156" s="384">
        <v>56252.04</v>
      </c>
      <c r="D156" s="20">
        <v>9.4999999999999998E-3</v>
      </c>
      <c r="E156" s="17">
        <v>8.5000000000000006E-2</v>
      </c>
      <c r="F156" s="17">
        <v>9.4903749999999995E-2</v>
      </c>
      <c r="G156" s="17">
        <v>1.99098595377114E-3</v>
      </c>
      <c r="H156" s="385">
        <v>1.8895203321020801E-4</v>
      </c>
    </row>
    <row r="157" spans="1:8" ht="17" customHeight="1" x14ac:dyDescent="0.2">
      <c r="A157" s="16" t="s">
        <v>1083</v>
      </c>
      <c r="B157" s="16" t="s">
        <v>497</v>
      </c>
      <c r="C157" s="384">
        <v>23640.52</v>
      </c>
      <c r="D157" s="20">
        <v>4.3900000000000002E-2</v>
      </c>
      <c r="E157" s="17">
        <v>0.03</v>
      </c>
      <c r="F157" s="17">
        <v>7.45585E-2</v>
      </c>
      <c r="G157" s="17">
        <v>8.3673309021052101E-4</v>
      </c>
      <c r="H157" s="385">
        <v>6.2385564106461094E-5</v>
      </c>
    </row>
    <row r="158" spans="1:8" ht="17" customHeight="1" x14ac:dyDescent="0.2">
      <c r="A158" s="16" t="s">
        <v>1085</v>
      </c>
      <c r="B158" s="16" t="s">
        <v>1086</v>
      </c>
      <c r="C158" s="384">
        <v>19594.3</v>
      </c>
      <c r="D158" s="20">
        <v>9.7000000000000003E-3</v>
      </c>
      <c r="E158" s="17">
        <v>7.4999999999999997E-2</v>
      </c>
      <c r="F158" s="17">
        <v>8.5063749999999994E-2</v>
      </c>
      <c r="G158" s="17">
        <v>6.9352108961697996E-4</v>
      </c>
      <c r="H158" s="385">
        <v>5.89935045869064E-5</v>
      </c>
    </row>
    <row r="159" spans="1:8" ht="17" customHeight="1" x14ac:dyDescent="0.2">
      <c r="A159" s="16" t="s">
        <v>1088</v>
      </c>
      <c r="B159" s="16" t="s">
        <v>498</v>
      </c>
      <c r="C159" s="384">
        <v>19322.59</v>
      </c>
      <c r="D159" s="20">
        <v>5.0900000000000001E-2</v>
      </c>
      <c r="E159" s="17">
        <v>0.14000000000000001</v>
      </c>
      <c r="F159" s="17">
        <v>0.194463</v>
      </c>
      <c r="G159" s="17">
        <v>6.8390417983914503E-4</v>
      </c>
      <c r="H159" s="385">
        <v>1.3299405852406E-4</v>
      </c>
    </row>
    <row r="160" spans="1:8" ht="17" customHeight="1" x14ac:dyDescent="0.2">
      <c r="A160" s="16" t="s">
        <v>1090</v>
      </c>
      <c r="B160" s="16" t="s">
        <v>1091</v>
      </c>
      <c r="C160" s="384">
        <v>78001.77</v>
      </c>
      <c r="D160" s="20">
        <v>8.8999999999999999E-3</v>
      </c>
      <c r="E160" s="17">
        <v>0.115</v>
      </c>
      <c r="F160" s="17">
        <v>0.12441175</v>
      </c>
      <c r="G160" s="17">
        <v>2.7607963807052601E-3</v>
      </c>
      <c r="H160" s="385">
        <v>3.4347550911720801E-4</v>
      </c>
    </row>
    <row r="161" spans="1:8" ht="17" customHeight="1" x14ac:dyDescent="0.2">
      <c r="A161" s="16" t="s">
        <v>1093</v>
      </c>
      <c r="B161" s="16" t="s">
        <v>1094</v>
      </c>
      <c r="C161" s="384">
        <v>9914.7099999999991</v>
      </c>
      <c r="D161" s="20">
        <v>3.5999999999999997E-2</v>
      </c>
      <c r="E161" s="17">
        <v>0.05</v>
      </c>
      <c r="F161" s="17">
        <v>8.6900000000000005E-2</v>
      </c>
      <c r="G161" s="17">
        <v>3.5092146606086299E-4</v>
      </c>
      <c r="H161" s="385">
        <v>3.0495075400689E-5</v>
      </c>
    </row>
    <row r="162" spans="1:8" ht="17" customHeight="1" x14ac:dyDescent="0.2">
      <c r="A162" s="16" t="s">
        <v>1096</v>
      </c>
      <c r="B162" s="16" t="s">
        <v>1097</v>
      </c>
      <c r="C162" s="384">
        <v>42934.97</v>
      </c>
      <c r="D162" s="20">
        <v>2.8500000000000001E-2</v>
      </c>
      <c r="E162" s="17">
        <v>8.5000000000000006E-2</v>
      </c>
      <c r="F162" s="17">
        <v>0.11471125</v>
      </c>
      <c r="G162" s="17">
        <v>1.5196412822643501E-3</v>
      </c>
      <c r="H162" s="385">
        <v>1.74319951040146E-4</v>
      </c>
    </row>
    <row r="163" spans="1:8" ht="17" customHeight="1" x14ac:dyDescent="0.2">
      <c r="A163" s="16" t="s">
        <v>1099</v>
      </c>
      <c r="B163" s="16" t="s">
        <v>1100</v>
      </c>
      <c r="C163" s="384">
        <v>25187.919999999998</v>
      </c>
      <c r="D163" s="20">
        <v>3.5099999999999999E-2</v>
      </c>
      <c r="E163" s="17">
        <v>7.4999999999999997E-2</v>
      </c>
      <c r="F163" s="17">
        <v>0.11141624999999999</v>
      </c>
      <c r="G163" s="17">
        <v>8.9150180019624699E-4</v>
      </c>
      <c r="H163" s="385">
        <v>9.9327787446115102E-5</v>
      </c>
    </row>
    <row r="164" spans="1:8" ht="17" customHeight="1" x14ac:dyDescent="0.2">
      <c r="A164" s="16" t="s">
        <v>1102</v>
      </c>
      <c r="B164" s="16" t="s">
        <v>1103</v>
      </c>
      <c r="C164" s="384">
        <v>67018.179999999993</v>
      </c>
      <c r="D164" s="20">
        <v>1.4E-2</v>
      </c>
      <c r="E164" s="17">
        <v>0.16</v>
      </c>
      <c r="F164" s="17">
        <v>0.17512</v>
      </c>
      <c r="G164" s="17">
        <v>2.3720429521721601E-3</v>
      </c>
      <c r="H164" s="385">
        <v>4.1539216178438802E-4</v>
      </c>
    </row>
    <row r="165" spans="1:8" ht="17" customHeight="1" x14ac:dyDescent="0.2">
      <c r="A165" s="16" t="s">
        <v>1105</v>
      </c>
      <c r="B165" s="16" t="s">
        <v>1106</v>
      </c>
      <c r="C165" s="384">
        <v>20412.169999999998</v>
      </c>
      <c r="D165" s="20">
        <v>4.3900000000000002E-2</v>
      </c>
      <c r="E165" s="17">
        <v>0.01</v>
      </c>
      <c r="F165" s="17">
        <v>5.4119500000000001E-2</v>
      </c>
      <c r="G165" s="17">
        <v>7.2246879857137199E-4</v>
      </c>
      <c r="H165" s="385">
        <v>3.9099650144283298E-5</v>
      </c>
    </row>
    <row r="166" spans="1:8" ht="17" customHeight="1" x14ac:dyDescent="0.2">
      <c r="A166" s="16" t="s">
        <v>1108</v>
      </c>
      <c r="B166" s="16" t="s">
        <v>499</v>
      </c>
      <c r="C166" s="384">
        <v>28442.51</v>
      </c>
      <c r="D166" s="20">
        <v>2.7900000000000001E-2</v>
      </c>
      <c r="E166" s="17">
        <v>5.5E-2</v>
      </c>
      <c r="F166" s="17">
        <v>8.3667249999999999E-2</v>
      </c>
      <c r="G166" s="17">
        <v>1.00669483097849E-3</v>
      </c>
      <c r="H166" s="385">
        <v>8.4227388097185199E-5</v>
      </c>
    </row>
    <row r="167" spans="1:8" ht="17" customHeight="1" x14ac:dyDescent="0.2">
      <c r="A167" s="16" t="s">
        <v>1110</v>
      </c>
      <c r="B167" s="16" t="s">
        <v>1111</v>
      </c>
      <c r="C167" s="384">
        <v>14064.38</v>
      </c>
      <c r="D167" s="20">
        <v>3.9600000000000003E-2</v>
      </c>
      <c r="E167" s="17">
        <v>0.01</v>
      </c>
      <c r="F167" s="17">
        <v>4.9798000000000002E-2</v>
      </c>
      <c r="G167" s="17">
        <v>4.9779497825323002E-4</v>
      </c>
      <c r="H167" s="385">
        <v>2.4789194327054302E-5</v>
      </c>
    </row>
    <row r="168" spans="1:8" ht="17" customHeight="1" x14ac:dyDescent="0.2">
      <c r="A168" s="16" t="s">
        <v>1113</v>
      </c>
      <c r="B168" s="16" t="s">
        <v>1114</v>
      </c>
      <c r="C168" s="384">
        <v>11863.8</v>
      </c>
      <c r="D168" s="20">
        <v>1.04E-2</v>
      </c>
      <c r="E168" s="17">
        <v>5.5E-2</v>
      </c>
      <c r="F168" s="17">
        <v>6.5685999999999994E-2</v>
      </c>
      <c r="G168" s="17">
        <v>4.1990760083278897E-4</v>
      </c>
      <c r="H168" s="385">
        <v>2.75820506683026E-5</v>
      </c>
    </row>
    <row r="169" spans="1:8" ht="17" customHeight="1" x14ac:dyDescent="0.2">
      <c r="A169" s="16" t="s">
        <v>1116</v>
      </c>
      <c r="B169" s="16" t="s">
        <v>1117</v>
      </c>
      <c r="C169" s="384">
        <v>40970.239999999998</v>
      </c>
      <c r="D169" s="20">
        <v>2.8500000000000001E-2</v>
      </c>
      <c r="E169" s="17">
        <v>0.04</v>
      </c>
      <c r="F169" s="17">
        <v>6.9070000000000006E-2</v>
      </c>
      <c r="G169" s="17">
        <v>1.4501015849848801E-3</v>
      </c>
      <c r="H169" s="385">
        <v>1.00158516474905E-4</v>
      </c>
    </row>
    <row r="170" spans="1:8" ht="17" customHeight="1" x14ac:dyDescent="0.2">
      <c r="A170" s="16" t="s">
        <v>1119</v>
      </c>
      <c r="B170" s="16" t="s">
        <v>501</v>
      </c>
      <c r="C170" s="384">
        <v>19270.21</v>
      </c>
      <c r="D170" s="20">
        <v>3.9300000000000002E-2</v>
      </c>
      <c r="E170" s="17">
        <v>0.03</v>
      </c>
      <c r="F170" s="17">
        <v>6.9889499999999993E-2</v>
      </c>
      <c r="G170" s="17">
        <v>6.8205024095517705E-4</v>
      </c>
      <c r="H170" s="385">
        <v>4.7668150315236798E-5</v>
      </c>
    </row>
    <row r="171" spans="1:8" ht="17" customHeight="1" x14ac:dyDescent="0.2">
      <c r="A171" s="16" t="s">
        <v>1121</v>
      </c>
      <c r="B171" s="16" t="s">
        <v>502</v>
      </c>
      <c r="C171" s="384">
        <v>11459.2</v>
      </c>
      <c r="D171" s="20">
        <v>4.1799999999999997E-2</v>
      </c>
      <c r="E171" s="14" t="s">
        <v>685</v>
      </c>
      <c r="F171" s="14" t="s">
        <v>685</v>
      </c>
      <c r="G171" s="14" t="s">
        <v>685</v>
      </c>
      <c r="H171" s="14" t="s">
        <v>685</v>
      </c>
    </row>
    <row r="172" spans="1:8" ht="17" customHeight="1" x14ac:dyDescent="0.2">
      <c r="A172" s="16" t="s">
        <v>1123</v>
      </c>
      <c r="B172" s="16" t="s">
        <v>1124</v>
      </c>
      <c r="C172" s="384">
        <v>50656.53</v>
      </c>
      <c r="D172" s="20">
        <v>0</v>
      </c>
      <c r="E172" s="17">
        <v>0.13500000000000001</v>
      </c>
      <c r="F172" s="17">
        <v>0.13500000000000001</v>
      </c>
      <c r="G172" s="17">
        <v>1.79293834848988E-3</v>
      </c>
      <c r="H172" s="385">
        <v>2.4204667704613399E-4</v>
      </c>
    </row>
    <row r="173" spans="1:8" ht="17" customHeight="1" x14ac:dyDescent="0.2">
      <c r="A173" s="16" t="s">
        <v>1126</v>
      </c>
      <c r="B173" s="16" t="s">
        <v>1127</v>
      </c>
      <c r="C173" s="384">
        <v>36319.760000000002</v>
      </c>
      <c r="D173" s="20">
        <v>4.2099999999999999E-2</v>
      </c>
      <c r="E173" s="17">
        <v>0.05</v>
      </c>
      <c r="F173" s="17">
        <v>9.3152499999999999E-2</v>
      </c>
      <c r="G173" s="17">
        <v>1.2855023925237E-3</v>
      </c>
      <c r="H173" s="385">
        <v>1.19747761619564E-4</v>
      </c>
    </row>
    <row r="174" spans="1:8" ht="17" customHeight="1" x14ac:dyDescent="0.2">
      <c r="A174" s="16" t="s">
        <v>1129</v>
      </c>
      <c r="B174" s="16" t="s">
        <v>1130</v>
      </c>
      <c r="C174" s="384">
        <v>14604.74</v>
      </c>
      <c r="D174" s="20">
        <v>1.1900000000000001E-2</v>
      </c>
      <c r="E174" s="17">
        <v>5.5E-2</v>
      </c>
      <c r="F174" s="17">
        <v>6.7227250000000002E-2</v>
      </c>
      <c r="G174" s="17">
        <v>5.1692049210090097E-4</v>
      </c>
      <c r="H174" s="385">
        <v>3.47511431525903E-5</v>
      </c>
    </row>
    <row r="175" spans="1:8" ht="17" customHeight="1" x14ac:dyDescent="0.2">
      <c r="A175" s="16" t="s">
        <v>1132</v>
      </c>
      <c r="B175" s="16" t="s">
        <v>1133</v>
      </c>
      <c r="C175" s="384">
        <v>13430.86</v>
      </c>
      <c r="D175" s="20">
        <v>0</v>
      </c>
      <c r="E175" s="17">
        <v>0.12</v>
      </c>
      <c r="F175" s="17">
        <v>0.12</v>
      </c>
      <c r="G175" s="17">
        <v>4.7537215729539302E-4</v>
      </c>
      <c r="H175" s="385">
        <v>5.7044658875447099E-5</v>
      </c>
    </row>
    <row r="176" spans="1:8" ht="17" customHeight="1" x14ac:dyDescent="0.2">
      <c r="A176" s="16" t="s">
        <v>1135</v>
      </c>
      <c r="B176" s="16" t="s">
        <v>1136</v>
      </c>
      <c r="C176" s="384">
        <v>13704.7</v>
      </c>
      <c r="D176" s="20">
        <v>3.4000000000000002E-2</v>
      </c>
      <c r="E176" s="17">
        <v>0.03</v>
      </c>
      <c r="F176" s="17">
        <v>6.4509999999999998E-2</v>
      </c>
      <c r="G176" s="17">
        <v>4.8506445634056002E-4</v>
      </c>
      <c r="H176" s="385">
        <v>3.1291508078529501E-5</v>
      </c>
    </row>
    <row r="177" spans="1:8" ht="17" customHeight="1" x14ac:dyDescent="0.2">
      <c r="A177" s="16" t="s">
        <v>1138</v>
      </c>
      <c r="B177" s="16" t="s">
        <v>1139</v>
      </c>
      <c r="C177" s="384">
        <v>27132.61</v>
      </c>
      <c r="D177" s="20">
        <v>0</v>
      </c>
      <c r="E177" s="17">
        <v>0.11</v>
      </c>
      <c r="F177" s="17">
        <v>0.11</v>
      </c>
      <c r="G177" s="17">
        <v>9.6033220127039797E-4</v>
      </c>
      <c r="H177" s="385">
        <v>1.05636542139744E-4</v>
      </c>
    </row>
    <row r="178" spans="1:8" ht="17" customHeight="1" x14ac:dyDescent="0.2">
      <c r="A178" s="16" t="s">
        <v>1141</v>
      </c>
      <c r="B178" s="16" t="s">
        <v>1142</v>
      </c>
      <c r="C178" s="384">
        <v>6216.69</v>
      </c>
      <c r="D178" s="20">
        <v>3.8100000000000002E-2</v>
      </c>
      <c r="E178" s="17">
        <v>5.0000000000000001E-3</v>
      </c>
      <c r="F178" s="17">
        <v>4.3195249999999998E-2</v>
      </c>
      <c r="G178" s="17">
        <v>2.2003366400488801E-4</v>
      </c>
      <c r="H178" s="385">
        <v>9.5044091251071505E-6</v>
      </c>
    </row>
    <row r="179" spans="1:8" ht="17" customHeight="1" x14ac:dyDescent="0.2">
      <c r="A179" s="16" t="s">
        <v>1144</v>
      </c>
      <c r="B179" s="16" t="s">
        <v>1145</v>
      </c>
      <c r="C179" s="384">
        <v>27583.03</v>
      </c>
      <c r="D179" s="20">
        <v>2.0799999999999999E-2</v>
      </c>
      <c r="E179" s="17">
        <v>0.08</v>
      </c>
      <c r="F179" s="17">
        <v>0.101632</v>
      </c>
      <c r="G179" s="17">
        <v>9.7627437675945801E-4</v>
      </c>
      <c r="H179" s="385">
        <v>9.9220717458817199E-5</v>
      </c>
    </row>
    <row r="180" spans="1:8" ht="17" customHeight="1" x14ac:dyDescent="0.2">
      <c r="A180" s="16" t="s">
        <v>1147</v>
      </c>
      <c r="B180" s="16" t="s">
        <v>1148</v>
      </c>
      <c r="C180" s="384">
        <v>866143.4</v>
      </c>
      <c r="D180" s="20">
        <v>0</v>
      </c>
      <c r="E180" s="17">
        <v>0.13500000000000001</v>
      </c>
      <c r="F180" s="17">
        <v>0.13500000000000001</v>
      </c>
      <c r="G180" s="17">
        <v>3.06562987467047E-2</v>
      </c>
      <c r="H180" s="385">
        <v>4.1386003308051299E-3</v>
      </c>
    </row>
    <row r="181" spans="1:8" ht="17" customHeight="1" x14ac:dyDescent="0.2">
      <c r="A181" s="16" t="s">
        <v>1150</v>
      </c>
      <c r="B181" s="16" t="s">
        <v>1151</v>
      </c>
      <c r="C181" s="384">
        <v>11835.14</v>
      </c>
      <c r="D181" s="20">
        <v>1.12E-2</v>
      </c>
      <c r="E181" s="17">
        <v>0.05</v>
      </c>
      <c r="F181" s="17">
        <v>6.148E-2</v>
      </c>
      <c r="G181" s="17">
        <v>4.18893208155918E-4</v>
      </c>
      <c r="H181" s="385">
        <v>2.5753554437425799E-5</v>
      </c>
    </row>
    <row r="182" spans="1:8" ht="17" customHeight="1" x14ac:dyDescent="0.2">
      <c r="A182" s="16" t="s">
        <v>1153</v>
      </c>
      <c r="B182" s="16" t="s">
        <v>1154</v>
      </c>
      <c r="C182" s="384">
        <v>21794.52</v>
      </c>
      <c r="D182" s="20">
        <v>0</v>
      </c>
      <c r="E182" s="17">
        <v>0.17</v>
      </c>
      <c r="F182" s="17">
        <v>0.17</v>
      </c>
      <c r="G182" s="17">
        <v>7.7139572518942004E-4</v>
      </c>
      <c r="H182" s="385">
        <v>1.3113727328220199E-4</v>
      </c>
    </row>
    <row r="183" spans="1:8" ht="17" customHeight="1" x14ac:dyDescent="0.2">
      <c r="A183" s="16" t="s">
        <v>1156</v>
      </c>
      <c r="B183" s="16" t="s">
        <v>1157</v>
      </c>
      <c r="C183" s="384">
        <v>56369.7</v>
      </c>
      <c r="D183" s="20">
        <v>1.21E-2</v>
      </c>
      <c r="E183" s="17">
        <v>0.03</v>
      </c>
      <c r="F183" s="17">
        <v>4.22815E-2</v>
      </c>
      <c r="G183" s="17">
        <v>1.99515041442574E-3</v>
      </c>
      <c r="H183" s="385">
        <v>8.4357952247541906E-5</v>
      </c>
    </row>
    <row r="184" spans="1:8" ht="17" customHeight="1" x14ac:dyDescent="0.2">
      <c r="A184" s="16" t="s">
        <v>1159</v>
      </c>
      <c r="B184" s="16" t="s">
        <v>503</v>
      </c>
      <c r="C184" s="384">
        <v>15184.5</v>
      </c>
      <c r="D184" s="20">
        <v>5.6800000000000003E-2</v>
      </c>
      <c r="E184" s="17">
        <v>8.5000000000000006E-2</v>
      </c>
      <c r="F184" s="17">
        <v>0.14421400000000001</v>
      </c>
      <c r="G184" s="17">
        <v>5.3744053042410495E-4</v>
      </c>
      <c r="H184" s="385">
        <v>7.7506448654581802E-5</v>
      </c>
    </row>
    <row r="185" spans="1:8" ht="17" customHeight="1" x14ac:dyDescent="0.2">
      <c r="A185" s="16" t="s">
        <v>1161</v>
      </c>
      <c r="B185" s="16" t="s">
        <v>1162</v>
      </c>
      <c r="C185" s="384">
        <v>8184.36</v>
      </c>
      <c r="D185" s="20">
        <v>0</v>
      </c>
      <c r="E185" s="17">
        <v>6.5000000000000002E-2</v>
      </c>
      <c r="F185" s="17">
        <v>6.5000000000000002E-2</v>
      </c>
      <c r="G185" s="17">
        <v>2.8967741970969198E-4</v>
      </c>
      <c r="H185" s="385">
        <v>1.8829032281130001E-5</v>
      </c>
    </row>
    <row r="186" spans="1:8" ht="17" customHeight="1" x14ac:dyDescent="0.2">
      <c r="A186" s="16" t="s">
        <v>1164</v>
      </c>
      <c r="B186" s="16" t="s">
        <v>1165</v>
      </c>
      <c r="C186" s="384">
        <v>91396.03</v>
      </c>
      <c r="D186" s="20">
        <v>9.4999999999999998E-3</v>
      </c>
      <c r="E186" s="17">
        <v>0.28499999999999998</v>
      </c>
      <c r="F186" s="17">
        <v>0.29585375000000003</v>
      </c>
      <c r="G186" s="17">
        <v>3.2348731167873399E-3</v>
      </c>
      <c r="H186" s="385">
        <v>9.5704934237572301E-4</v>
      </c>
    </row>
    <row r="187" spans="1:8" ht="17" customHeight="1" x14ac:dyDescent="0.2">
      <c r="A187" s="16" t="s">
        <v>1167</v>
      </c>
      <c r="B187" s="16" t="s">
        <v>1168</v>
      </c>
      <c r="C187" s="384">
        <v>65561.039999999994</v>
      </c>
      <c r="D187" s="20">
        <v>0</v>
      </c>
      <c r="E187" s="17">
        <v>0.14000000000000001</v>
      </c>
      <c r="F187" s="17">
        <v>0.14000000000000001</v>
      </c>
      <c r="G187" s="17">
        <v>2.32046890663215E-3</v>
      </c>
      <c r="H187" s="385">
        <v>3.2486564692850201E-4</v>
      </c>
    </row>
    <row r="188" spans="1:8" ht="17" customHeight="1" x14ac:dyDescent="0.2">
      <c r="A188" s="16" t="s">
        <v>1170</v>
      </c>
      <c r="B188" s="16" t="s">
        <v>1171</v>
      </c>
      <c r="C188" s="384">
        <v>14464.82</v>
      </c>
      <c r="D188" s="20">
        <v>5.3199999999999997E-2</v>
      </c>
      <c r="E188" s="17">
        <v>0.02</v>
      </c>
      <c r="F188" s="17">
        <v>7.3732000000000006E-2</v>
      </c>
      <c r="G188" s="17">
        <v>5.1196816051165303E-4</v>
      </c>
      <c r="H188" s="385">
        <v>3.7748436410845197E-5</v>
      </c>
    </row>
    <row r="189" spans="1:8" ht="17" customHeight="1" x14ac:dyDescent="0.2">
      <c r="A189" s="16" t="s">
        <v>1173</v>
      </c>
      <c r="B189" s="16" t="s">
        <v>1174</v>
      </c>
      <c r="C189" s="384">
        <v>4725.0600000000004</v>
      </c>
      <c r="D189" s="20">
        <v>1.89E-2</v>
      </c>
      <c r="E189" s="17">
        <v>7.4999999999999997E-2</v>
      </c>
      <c r="F189" s="17">
        <v>9.4608750000000005E-2</v>
      </c>
      <c r="G189" s="17">
        <v>1.6723887863846201E-4</v>
      </c>
      <c r="H189" s="385">
        <v>1.5822261259386499E-5</v>
      </c>
    </row>
    <row r="190" spans="1:8" ht="17" customHeight="1" x14ac:dyDescent="0.2">
      <c r="A190" s="16" t="s">
        <v>1176</v>
      </c>
      <c r="B190" s="16" t="s">
        <v>1177</v>
      </c>
      <c r="C190" s="384">
        <v>3835.24</v>
      </c>
      <c r="D190" s="20">
        <v>2.7099999999999999E-2</v>
      </c>
      <c r="E190" s="17">
        <v>9.5000000000000001E-2</v>
      </c>
      <c r="F190" s="17">
        <v>0.12338725</v>
      </c>
      <c r="G190" s="17">
        <v>1.35744569785225E-4</v>
      </c>
      <c r="H190" s="385">
        <v>1.6749149168232001E-5</v>
      </c>
    </row>
    <row r="191" spans="1:8" ht="17" customHeight="1" x14ac:dyDescent="0.2">
      <c r="A191" s="16" t="s">
        <v>1179</v>
      </c>
      <c r="B191" s="16" t="s">
        <v>1180</v>
      </c>
      <c r="C191" s="384">
        <v>20575.439999999999</v>
      </c>
      <c r="D191" s="20">
        <v>0</v>
      </c>
      <c r="E191" s="17">
        <v>0.14000000000000001</v>
      </c>
      <c r="F191" s="17">
        <v>0.14000000000000001</v>
      </c>
      <c r="G191" s="17">
        <v>7.2824758057949497E-4</v>
      </c>
      <c r="H191" s="385">
        <v>1.01954661281129E-4</v>
      </c>
    </row>
    <row r="192" spans="1:8" ht="17" customHeight="1" x14ac:dyDescent="0.2">
      <c r="A192" s="16" t="s">
        <v>1182</v>
      </c>
      <c r="B192" s="16" t="s">
        <v>1183</v>
      </c>
      <c r="C192" s="384">
        <v>14082.53</v>
      </c>
      <c r="D192" s="20">
        <v>1.7100000000000001E-2</v>
      </c>
      <c r="E192" s="17">
        <v>0.11</v>
      </c>
      <c r="F192" s="17">
        <v>0.1280405</v>
      </c>
      <c r="G192" s="17">
        <v>4.9843737975655195E-4</v>
      </c>
      <c r="H192" s="385">
        <v>6.3820171322718797E-5</v>
      </c>
    </row>
    <row r="193" spans="1:8" ht="17" customHeight="1" x14ac:dyDescent="0.2">
      <c r="A193" s="16" t="s">
        <v>1185</v>
      </c>
      <c r="B193" s="16" t="s">
        <v>1186</v>
      </c>
      <c r="C193" s="384">
        <v>16390.97</v>
      </c>
      <c r="D193" s="20">
        <v>1.6899999999999998E-2</v>
      </c>
      <c r="E193" s="14" t="s">
        <v>685</v>
      </c>
      <c r="F193" s="14" t="s">
        <v>685</v>
      </c>
      <c r="G193" s="14" t="s">
        <v>685</v>
      </c>
      <c r="H193" s="14" t="s">
        <v>685</v>
      </c>
    </row>
    <row r="194" spans="1:8" ht="17" customHeight="1" x14ac:dyDescent="0.2">
      <c r="A194" s="16" t="s">
        <v>1188</v>
      </c>
      <c r="B194" s="16" t="s">
        <v>1189</v>
      </c>
      <c r="C194" s="384">
        <v>19520.62</v>
      </c>
      <c r="D194" s="20">
        <v>7.1000000000000004E-3</v>
      </c>
      <c r="E194" s="17">
        <v>0.09</v>
      </c>
      <c r="F194" s="17">
        <v>9.7419500000000006E-2</v>
      </c>
      <c r="G194" s="17">
        <v>6.9091325805969105E-4</v>
      </c>
      <c r="H194" s="385">
        <v>6.7308424143546104E-5</v>
      </c>
    </row>
    <row r="195" spans="1:8" ht="17" customHeight="1" x14ac:dyDescent="0.2">
      <c r="A195" s="16" t="s">
        <v>1191</v>
      </c>
      <c r="B195" s="16" t="s">
        <v>1192</v>
      </c>
      <c r="C195" s="384">
        <v>6025.91</v>
      </c>
      <c r="D195" s="20">
        <v>5.3400000000000003E-2</v>
      </c>
      <c r="E195" s="17">
        <v>1.4999999999999999E-2</v>
      </c>
      <c r="F195" s="17">
        <v>6.8800500000000001E-2</v>
      </c>
      <c r="G195" s="17">
        <v>2.1328119244544899E-4</v>
      </c>
      <c r="H195" s="385">
        <v>1.46738526808431E-5</v>
      </c>
    </row>
    <row r="196" spans="1:8" ht="17" customHeight="1" x14ac:dyDescent="0.2">
      <c r="A196" s="16" t="s">
        <v>1194</v>
      </c>
      <c r="B196" s="16" t="s">
        <v>1195</v>
      </c>
      <c r="C196" s="14" t="s">
        <v>685</v>
      </c>
      <c r="D196" s="20">
        <v>0</v>
      </c>
      <c r="E196" s="14" t="s">
        <v>685</v>
      </c>
      <c r="F196" s="14" t="s">
        <v>685</v>
      </c>
      <c r="G196" s="14" t="s">
        <v>685</v>
      </c>
      <c r="H196" s="14" t="s">
        <v>685</v>
      </c>
    </row>
    <row r="197" spans="1:8" ht="17" customHeight="1" x14ac:dyDescent="0.2">
      <c r="A197" s="16" t="s">
        <v>1197</v>
      </c>
      <c r="B197" s="16" t="s">
        <v>1198</v>
      </c>
      <c r="C197" s="384">
        <v>22202.2</v>
      </c>
      <c r="D197" s="20">
        <v>0</v>
      </c>
      <c r="E197" s="17">
        <v>0.21</v>
      </c>
      <c r="F197" s="17">
        <v>0.21</v>
      </c>
      <c r="G197" s="17">
        <v>7.8582516016872798E-4</v>
      </c>
      <c r="H197" s="385">
        <v>1.6502328363543299E-4</v>
      </c>
    </row>
    <row r="198" spans="1:8" ht="17" customHeight="1" x14ac:dyDescent="0.2">
      <c r="A198" s="16" t="s">
        <v>1200</v>
      </c>
      <c r="B198" s="16" t="s">
        <v>1201</v>
      </c>
      <c r="C198" s="384">
        <v>23927</v>
      </c>
      <c r="D198" s="20">
        <v>3.8999999999999998E-3</v>
      </c>
      <c r="E198" s="17">
        <v>0.105</v>
      </c>
      <c r="F198" s="17">
        <v>0.10910475</v>
      </c>
      <c r="G198" s="17">
        <v>8.4687276969656899E-4</v>
      </c>
      <c r="H198" s="385">
        <v>9.2397841819551706E-5</v>
      </c>
    </row>
    <row r="199" spans="1:8" ht="17" customHeight="1" x14ac:dyDescent="0.2">
      <c r="A199" s="16" t="s">
        <v>1203</v>
      </c>
      <c r="B199" s="16" t="s">
        <v>1204</v>
      </c>
      <c r="C199" s="384">
        <v>43174.66</v>
      </c>
      <c r="D199" s="20">
        <v>2.92E-2</v>
      </c>
      <c r="E199" s="17">
        <v>0.06</v>
      </c>
      <c r="F199" s="17">
        <v>9.0076000000000003E-2</v>
      </c>
      <c r="G199" s="17">
        <v>1.52812487545065E-3</v>
      </c>
      <c r="H199" s="385">
        <v>1.37647376281093E-4</v>
      </c>
    </row>
    <row r="200" spans="1:8" ht="17" customHeight="1" x14ac:dyDescent="0.2">
      <c r="A200" s="16" t="s">
        <v>1206</v>
      </c>
      <c r="B200" s="16" t="s">
        <v>1207</v>
      </c>
      <c r="C200" s="384">
        <v>56721.31</v>
      </c>
      <c r="D200" s="20">
        <v>6.1999999999999998E-3</v>
      </c>
      <c r="E200" s="17">
        <v>0.04</v>
      </c>
      <c r="F200" s="17">
        <v>4.6323999999999997E-2</v>
      </c>
      <c r="G200" s="17">
        <v>2.0075953065790799E-3</v>
      </c>
      <c r="H200" s="385">
        <v>9.2999844981969399E-5</v>
      </c>
    </row>
    <row r="201" spans="1:8" ht="17" customHeight="1" x14ac:dyDescent="0.2">
      <c r="A201" s="16" t="s">
        <v>1209</v>
      </c>
      <c r="B201" s="16" t="s">
        <v>335</v>
      </c>
      <c r="C201" s="384">
        <v>82262.41</v>
      </c>
      <c r="D201" s="20">
        <v>4.1500000000000002E-2</v>
      </c>
      <c r="E201" s="17">
        <v>3.5000000000000003E-2</v>
      </c>
      <c r="F201" s="17">
        <v>7.7226249999999996E-2</v>
      </c>
      <c r="G201" s="17">
        <v>2.91159756754356E-3</v>
      </c>
      <c r="H201" s="385">
        <v>2.24851761650511E-4</v>
      </c>
    </row>
    <row r="202" spans="1:8" ht="17" customHeight="1" x14ac:dyDescent="0.2">
      <c r="A202" s="16" t="s">
        <v>1211</v>
      </c>
      <c r="B202" s="16" t="s">
        <v>337</v>
      </c>
      <c r="C202" s="384">
        <v>39179.65</v>
      </c>
      <c r="D202" s="20">
        <v>3.0499999999999999E-2</v>
      </c>
      <c r="E202" s="17">
        <v>3.5000000000000003E-2</v>
      </c>
      <c r="F202" s="17">
        <v>6.6033750000000002E-2</v>
      </c>
      <c r="G202" s="17">
        <v>1.38672540273508E-3</v>
      </c>
      <c r="H202" s="385">
        <v>9.1570678562857399E-5</v>
      </c>
    </row>
    <row r="203" spans="1:8" ht="17" customHeight="1" x14ac:dyDescent="0.2">
      <c r="A203" s="16" t="s">
        <v>1213</v>
      </c>
      <c r="B203" s="16" t="s">
        <v>1214</v>
      </c>
      <c r="C203" s="384">
        <v>8957.49</v>
      </c>
      <c r="D203" s="20">
        <v>8.8999999999999999E-3</v>
      </c>
      <c r="E203" s="17">
        <v>0.08</v>
      </c>
      <c r="F203" s="17">
        <v>8.9256000000000002E-2</v>
      </c>
      <c r="G203" s="17">
        <v>3.1704160010988898E-4</v>
      </c>
      <c r="H203" s="385">
        <v>2.8297865059408299E-5</v>
      </c>
    </row>
    <row r="204" spans="1:8" ht="17" customHeight="1" x14ac:dyDescent="0.2">
      <c r="A204" s="16" t="s">
        <v>1216</v>
      </c>
      <c r="B204" s="16" t="s">
        <v>1217</v>
      </c>
      <c r="C204" s="384">
        <v>24880.02</v>
      </c>
      <c r="D204" s="20">
        <v>2.69E-2</v>
      </c>
      <c r="E204" s="17">
        <v>0.13500000000000001</v>
      </c>
      <c r="F204" s="17">
        <v>0.16371574999999999</v>
      </c>
      <c r="G204" s="17">
        <v>8.8060398075421199E-4</v>
      </c>
      <c r="H204" s="385">
        <v>1.4416874116216099E-4</v>
      </c>
    </row>
    <row r="205" spans="1:8" ht="17" customHeight="1" x14ac:dyDescent="0.2">
      <c r="A205" s="16" t="s">
        <v>1219</v>
      </c>
      <c r="B205" s="16" t="s">
        <v>1220</v>
      </c>
      <c r="C205" s="384">
        <v>42188.74</v>
      </c>
      <c r="D205" s="20">
        <v>0</v>
      </c>
      <c r="E205" s="17">
        <v>0.03</v>
      </c>
      <c r="F205" s="17">
        <v>0.03</v>
      </c>
      <c r="G205" s="17">
        <v>1.49322920106191E-3</v>
      </c>
      <c r="H205" s="385">
        <v>4.4796876031857403E-5</v>
      </c>
    </row>
    <row r="206" spans="1:8" ht="17" customHeight="1" x14ac:dyDescent="0.2">
      <c r="A206" s="16" t="s">
        <v>1222</v>
      </c>
      <c r="B206" s="16" t="s">
        <v>1223</v>
      </c>
      <c r="C206" s="14" t="s">
        <v>685</v>
      </c>
      <c r="D206" s="20">
        <v>0</v>
      </c>
      <c r="E206" s="14" t="s">
        <v>685</v>
      </c>
      <c r="F206" s="14" t="s">
        <v>685</v>
      </c>
      <c r="G206" s="14" t="s">
        <v>685</v>
      </c>
      <c r="H206" s="14" t="s">
        <v>685</v>
      </c>
    </row>
    <row r="207" spans="1:8" ht="17" customHeight="1" x14ac:dyDescent="0.2">
      <c r="A207" s="16" t="s">
        <v>1225</v>
      </c>
      <c r="B207" s="16" t="s">
        <v>1226</v>
      </c>
      <c r="C207" s="384">
        <v>13613.91</v>
      </c>
      <c r="D207" s="20">
        <v>3.3500000000000002E-2</v>
      </c>
      <c r="E207" s="17">
        <v>6.5000000000000002E-2</v>
      </c>
      <c r="F207" s="17">
        <v>9.9588750000000004E-2</v>
      </c>
      <c r="G207" s="17">
        <v>4.8185103306305901E-4</v>
      </c>
      <c r="H207" s="385">
        <v>4.7986942068958702E-5</v>
      </c>
    </row>
    <row r="208" spans="1:8" ht="17" customHeight="1" x14ac:dyDescent="0.2">
      <c r="A208" s="16" t="s">
        <v>1228</v>
      </c>
      <c r="B208" s="16" t="s">
        <v>1229</v>
      </c>
      <c r="C208" s="384">
        <v>52421.56</v>
      </c>
      <c r="D208" s="20">
        <v>4.4999999999999997E-3</v>
      </c>
      <c r="E208" s="17">
        <v>0.115</v>
      </c>
      <c r="F208" s="17">
        <v>0.11975875</v>
      </c>
      <c r="G208" s="17">
        <v>1.8554098595316901E-3</v>
      </c>
      <c r="H208" s="385">
        <v>2.2220156551519101E-4</v>
      </c>
    </row>
    <row r="209" spans="1:8" ht="17" customHeight="1" x14ac:dyDescent="0.2">
      <c r="A209" s="16" t="s">
        <v>1231</v>
      </c>
      <c r="B209" s="16" t="s">
        <v>1232</v>
      </c>
      <c r="C209" s="384">
        <v>6352.19</v>
      </c>
      <c r="D209" s="20">
        <v>0</v>
      </c>
      <c r="E209" s="17">
        <v>2.5000000000000001E-2</v>
      </c>
      <c r="F209" s="17">
        <v>2.5000000000000001E-2</v>
      </c>
      <c r="G209" s="17">
        <v>2.24829554015917E-4</v>
      </c>
      <c r="H209" s="385">
        <v>5.6207388503979297E-6</v>
      </c>
    </row>
    <row r="210" spans="1:8" ht="17" customHeight="1" x14ac:dyDescent="0.2">
      <c r="A210" s="16" t="s">
        <v>1234</v>
      </c>
      <c r="B210" s="16" t="s">
        <v>1235</v>
      </c>
      <c r="C210" s="384">
        <v>20015.310000000001</v>
      </c>
      <c r="D210" s="20">
        <v>2.3300000000000001E-2</v>
      </c>
      <c r="E210" s="17">
        <v>7.0000000000000007E-2</v>
      </c>
      <c r="F210" s="17">
        <v>9.4115500000000005E-2</v>
      </c>
      <c r="G210" s="17">
        <v>7.0842232691250195E-4</v>
      </c>
      <c r="H210" s="385">
        <v>6.6673521508533599E-5</v>
      </c>
    </row>
    <row r="211" spans="1:8" ht="17" customHeight="1" x14ac:dyDescent="0.2">
      <c r="A211" s="16" t="s">
        <v>1237</v>
      </c>
      <c r="B211" s="16" t="s">
        <v>1238</v>
      </c>
      <c r="C211" s="384">
        <v>71253.84</v>
      </c>
      <c r="D211" s="20">
        <v>2.41E-2</v>
      </c>
      <c r="E211" s="17">
        <v>6.5000000000000002E-2</v>
      </c>
      <c r="F211" s="17">
        <v>8.9883249999999998E-2</v>
      </c>
      <c r="G211" s="17">
        <v>2.52195999633536E-3</v>
      </c>
      <c r="H211" s="385">
        <v>2.2668196084060999E-4</v>
      </c>
    </row>
    <row r="212" spans="1:8" ht="17" customHeight="1" x14ac:dyDescent="0.2">
      <c r="A212" s="16" t="s">
        <v>1240</v>
      </c>
      <c r="B212" s="16" t="s">
        <v>1241</v>
      </c>
      <c r="C212" s="384">
        <v>19365.740000000002</v>
      </c>
      <c r="D212" s="20">
        <v>1.6899999999999998E-2</v>
      </c>
      <c r="E212" s="17">
        <v>7.0000000000000007E-2</v>
      </c>
      <c r="F212" s="17">
        <v>8.74915E-2</v>
      </c>
      <c r="G212" s="17">
        <v>6.8543143189800804E-4</v>
      </c>
      <c r="H212" s="385">
        <v>5.9969424123904502E-5</v>
      </c>
    </row>
    <row r="213" spans="1:8" ht="17" customHeight="1" x14ac:dyDescent="0.2">
      <c r="A213" s="16" t="s">
        <v>1243</v>
      </c>
      <c r="B213" s="16" t="s">
        <v>1244</v>
      </c>
      <c r="C213" s="384">
        <v>13865.37</v>
      </c>
      <c r="D213" s="20">
        <v>1.14E-2</v>
      </c>
      <c r="E213" s="17">
        <v>1.4999999999999999E-2</v>
      </c>
      <c r="F213" s="17">
        <v>2.6485499999999999E-2</v>
      </c>
      <c r="G213" s="17">
        <v>4.9075121389090595E-4</v>
      </c>
      <c r="H213" s="385">
        <v>1.29977912755076E-5</v>
      </c>
    </row>
    <row r="214" spans="1:8" ht="17" customHeight="1" x14ac:dyDescent="0.2">
      <c r="A214" s="16" t="s">
        <v>1246</v>
      </c>
      <c r="B214" s="16" t="s">
        <v>1247</v>
      </c>
      <c r="C214" s="384">
        <v>10886.4</v>
      </c>
      <c r="D214" s="20">
        <v>3.4200000000000001E-2</v>
      </c>
      <c r="E214" s="17">
        <v>0.09</v>
      </c>
      <c r="F214" s="17">
        <v>0.12573899999999999</v>
      </c>
      <c r="G214" s="17">
        <v>3.8531348351338301E-4</v>
      </c>
      <c r="H214" s="385">
        <v>4.8448932103489297E-5</v>
      </c>
    </row>
    <row r="215" spans="1:8" ht="17" customHeight="1" x14ac:dyDescent="0.2">
      <c r="A215" s="16" t="s">
        <v>1249</v>
      </c>
      <c r="B215" s="16" t="s">
        <v>1250</v>
      </c>
      <c r="C215" s="384">
        <v>9572.89</v>
      </c>
      <c r="D215" s="20">
        <v>6.3799999999999996E-2</v>
      </c>
      <c r="E215" s="17">
        <v>2.5000000000000001E-2</v>
      </c>
      <c r="F215" s="17">
        <v>8.9597499999999997E-2</v>
      </c>
      <c r="G215" s="17">
        <v>3.3882308138507102E-4</v>
      </c>
      <c r="H215" s="385">
        <v>3.0357701034398901E-5</v>
      </c>
    </row>
    <row r="216" spans="1:8" ht="17" customHeight="1" x14ac:dyDescent="0.2">
      <c r="A216" s="16" t="s">
        <v>1252</v>
      </c>
      <c r="B216" s="16" t="s">
        <v>1253</v>
      </c>
      <c r="C216" s="384">
        <v>5419.81</v>
      </c>
      <c r="D216" s="20">
        <v>3.85E-2</v>
      </c>
      <c r="E216" s="17">
        <v>3.5000000000000003E-2</v>
      </c>
      <c r="F216" s="17">
        <v>7.4173749999999997E-2</v>
      </c>
      <c r="G216" s="17">
        <v>1.91828875576928E-4</v>
      </c>
      <c r="H216" s="385">
        <v>1.42286670598242E-5</v>
      </c>
    </row>
    <row r="217" spans="1:8" ht="17" customHeight="1" x14ac:dyDescent="0.2">
      <c r="A217" s="16" t="s">
        <v>1255</v>
      </c>
      <c r="B217" s="16" t="s">
        <v>1256</v>
      </c>
      <c r="C217" s="384">
        <v>44485.68</v>
      </c>
      <c r="D217" s="20">
        <v>3.3999999999999998E-3</v>
      </c>
      <c r="E217" s="17">
        <v>0.11</v>
      </c>
      <c r="F217" s="17">
        <v>0.11358699999999999</v>
      </c>
      <c r="G217" s="17">
        <v>1.5745271464636299E-3</v>
      </c>
      <c r="H217" s="385">
        <v>1.7884581498536401E-4</v>
      </c>
    </row>
    <row r="218" spans="1:8" ht="17" customHeight="1" x14ac:dyDescent="0.2">
      <c r="A218" s="16" t="s">
        <v>1258</v>
      </c>
      <c r="B218" s="16" t="s">
        <v>1259</v>
      </c>
      <c r="C218" s="384">
        <v>314116.7</v>
      </c>
      <c r="D218" s="20">
        <v>2.06E-2</v>
      </c>
      <c r="E218" s="17">
        <v>7.0000000000000007E-2</v>
      </c>
      <c r="F218" s="17">
        <v>9.1320999999999999E-2</v>
      </c>
      <c r="G218" s="17">
        <v>1.11178534599802E-2</v>
      </c>
      <c r="H218" s="385">
        <v>1.01529349581885E-3</v>
      </c>
    </row>
    <row r="219" spans="1:8" ht="17" customHeight="1" x14ac:dyDescent="0.2">
      <c r="A219" s="16" t="s">
        <v>1261</v>
      </c>
      <c r="B219" s="16" t="s">
        <v>1262</v>
      </c>
      <c r="C219" s="384">
        <v>14220.77</v>
      </c>
      <c r="D219" s="20">
        <v>2.1600000000000001E-2</v>
      </c>
      <c r="E219" s="14" t="s">
        <v>685</v>
      </c>
      <c r="F219" s="14" t="s">
        <v>685</v>
      </c>
      <c r="G219" s="14" t="s">
        <v>685</v>
      </c>
      <c r="H219" s="14" t="s">
        <v>685</v>
      </c>
    </row>
    <row r="220" spans="1:8" ht="17" customHeight="1" x14ac:dyDescent="0.2">
      <c r="A220" s="16" t="s">
        <v>1264</v>
      </c>
      <c r="B220" s="16" t="s">
        <v>1265</v>
      </c>
      <c r="C220" s="384">
        <v>4194.78</v>
      </c>
      <c r="D220" s="20">
        <v>5.5599999999999997E-2</v>
      </c>
      <c r="E220" s="17">
        <v>1.4999999999999999E-2</v>
      </c>
      <c r="F220" s="17">
        <v>7.1016999999999997E-2</v>
      </c>
      <c r="G220" s="17">
        <v>1.4847013653478399E-4</v>
      </c>
      <c r="H220" s="385">
        <v>1.0543903686290699E-5</v>
      </c>
    </row>
    <row r="221" spans="1:8" ht="17" customHeight="1" x14ac:dyDescent="0.2">
      <c r="A221" s="16" t="s">
        <v>1267</v>
      </c>
      <c r="B221" s="16" t="s">
        <v>1268</v>
      </c>
      <c r="C221" s="384">
        <v>14482.01</v>
      </c>
      <c r="D221" s="20">
        <v>3.2099999999999997E-2</v>
      </c>
      <c r="E221" s="17">
        <v>8.5000000000000006E-2</v>
      </c>
      <c r="F221" s="17">
        <v>0.11846424999999999</v>
      </c>
      <c r="G221" s="17">
        <v>5.1257658375364302E-4</v>
      </c>
      <c r="H221" s="385">
        <v>6.0722000561937499E-5</v>
      </c>
    </row>
    <row r="222" spans="1:8" ht="17" customHeight="1" x14ac:dyDescent="0.2">
      <c r="A222" s="16" t="s">
        <v>1270</v>
      </c>
      <c r="B222" s="16" t="s">
        <v>1271</v>
      </c>
      <c r="C222" s="384">
        <v>6232.55</v>
      </c>
      <c r="D222" s="20">
        <v>2.6800000000000001E-2</v>
      </c>
      <c r="E222" s="17">
        <v>7.4999999999999997E-2</v>
      </c>
      <c r="F222" s="17">
        <v>0.10280499999999999</v>
      </c>
      <c r="G222" s="17">
        <v>2.2059501319732301E-4</v>
      </c>
      <c r="H222" s="385">
        <v>2.2678270331750798E-5</v>
      </c>
    </row>
    <row r="223" spans="1:8" ht="17" customHeight="1" x14ac:dyDescent="0.2">
      <c r="A223" s="16" t="s">
        <v>1273</v>
      </c>
      <c r="B223" s="16" t="s">
        <v>1274</v>
      </c>
      <c r="C223" s="384">
        <v>24070.42</v>
      </c>
      <c r="D223" s="20">
        <v>0</v>
      </c>
      <c r="E223" s="17">
        <v>0.14499999999999999</v>
      </c>
      <c r="F223" s="17">
        <v>0.14499999999999999</v>
      </c>
      <c r="G223" s="17">
        <v>8.5194898036359298E-4</v>
      </c>
      <c r="H223" s="385">
        <v>1.2353260215272101E-4</v>
      </c>
    </row>
    <row r="224" spans="1:8" ht="17" customHeight="1" x14ac:dyDescent="0.2">
      <c r="A224" s="16" t="s">
        <v>1276</v>
      </c>
      <c r="B224" s="16" t="s">
        <v>1277</v>
      </c>
      <c r="C224" s="384">
        <v>17053.75</v>
      </c>
      <c r="D224" s="20">
        <v>0</v>
      </c>
      <c r="E224" s="17">
        <v>0.20499999999999999</v>
      </c>
      <c r="F224" s="17">
        <v>0.20499999999999999</v>
      </c>
      <c r="G224" s="17">
        <v>6.0360080646185697E-4</v>
      </c>
      <c r="H224" s="385">
        <v>1.23738165324681E-4</v>
      </c>
    </row>
    <row r="225" spans="1:8" ht="17" customHeight="1" x14ac:dyDescent="0.2">
      <c r="A225" s="16" t="s">
        <v>1279</v>
      </c>
      <c r="B225" s="16" t="s">
        <v>1280</v>
      </c>
      <c r="C225" s="384">
        <v>116014.6</v>
      </c>
      <c r="D225" s="20">
        <v>2.18E-2</v>
      </c>
      <c r="E225" s="17">
        <v>7.4999999999999997E-2</v>
      </c>
      <c r="F225" s="17">
        <v>9.7617499999999996E-2</v>
      </c>
      <c r="G225" s="17">
        <v>4.1062233304317098E-3</v>
      </c>
      <c r="H225" s="385">
        <v>4.0083925595841798E-4</v>
      </c>
    </row>
    <row r="226" spans="1:8" ht="17" customHeight="1" x14ac:dyDescent="0.2">
      <c r="A226" s="16" t="s">
        <v>1282</v>
      </c>
      <c r="B226" s="16" t="s">
        <v>1283</v>
      </c>
      <c r="C226" s="384">
        <v>12399.39</v>
      </c>
      <c r="D226" s="20">
        <v>4.9599999999999998E-2</v>
      </c>
      <c r="E226" s="17">
        <v>0.05</v>
      </c>
      <c r="F226" s="17">
        <v>0.10084</v>
      </c>
      <c r="G226" s="17">
        <v>4.3886428519446398E-4</v>
      </c>
      <c r="H226" s="385">
        <v>4.4255074519009699E-5</v>
      </c>
    </row>
    <row r="227" spans="1:8" ht="17" customHeight="1" x14ac:dyDescent="0.2">
      <c r="A227" s="16" t="s">
        <v>1285</v>
      </c>
      <c r="B227" s="16" t="s">
        <v>1286</v>
      </c>
      <c r="C227" s="384">
        <v>26211.9</v>
      </c>
      <c r="D227" s="20">
        <v>3.8199999999999998E-2</v>
      </c>
      <c r="E227" s="17">
        <v>0.08</v>
      </c>
      <c r="F227" s="17">
        <v>0.119728</v>
      </c>
      <c r="G227" s="17">
        <v>9.2774457107073604E-4</v>
      </c>
      <c r="H227" s="385">
        <v>1.1107700200515699E-4</v>
      </c>
    </row>
    <row r="228" spans="1:8" ht="17" customHeight="1" x14ac:dyDescent="0.2">
      <c r="A228" s="16" t="s">
        <v>1288</v>
      </c>
      <c r="B228" s="16" t="s">
        <v>1289</v>
      </c>
      <c r="C228" s="384">
        <v>2744.69</v>
      </c>
      <c r="D228" s="20">
        <v>7.3599999999999999E-2</v>
      </c>
      <c r="E228" s="17">
        <v>0.125</v>
      </c>
      <c r="F228" s="17">
        <v>0.20319999999999999</v>
      </c>
      <c r="G228" s="17">
        <v>9.7145618851442997E-5</v>
      </c>
      <c r="H228" s="385">
        <v>1.9739989750613199E-5</v>
      </c>
    </row>
    <row r="229" spans="1:8" ht="17" customHeight="1" x14ac:dyDescent="0.2">
      <c r="A229" s="16" t="s">
        <v>1291</v>
      </c>
      <c r="B229" s="16" t="s">
        <v>1292</v>
      </c>
      <c r="C229" s="384">
        <v>27475.62</v>
      </c>
      <c r="D229" s="20">
        <v>1.9599999999999999E-2</v>
      </c>
      <c r="E229" s="17">
        <v>8.5000000000000006E-2</v>
      </c>
      <c r="F229" s="17">
        <v>0.105433</v>
      </c>
      <c r="G229" s="17">
        <v>9.7247270483263404E-4</v>
      </c>
      <c r="H229" s="385">
        <v>1.02530714688619E-4</v>
      </c>
    </row>
    <row r="230" spans="1:8" ht="17" customHeight="1" x14ac:dyDescent="0.2">
      <c r="A230" s="16" t="s">
        <v>1294</v>
      </c>
      <c r="B230" s="16" t="s">
        <v>1295</v>
      </c>
      <c r="C230" s="384">
        <v>9353.9</v>
      </c>
      <c r="D230" s="20">
        <v>0</v>
      </c>
      <c r="E230" s="17">
        <v>0.05</v>
      </c>
      <c r="F230" s="17">
        <v>0.05</v>
      </c>
      <c r="G230" s="17">
        <v>3.3107214445875899E-4</v>
      </c>
      <c r="H230" s="385">
        <v>1.6553607222938E-5</v>
      </c>
    </row>
    <row r="231" spans="1:8" ht="17" customHeight="1" x14ac:dyDescent="0.2">
      <c r="A231" s="16" t="s">
        <v>1297</v>
      </c>
      <c r="B231" s="16" t="s">
        <v>1298</v>
      </c>
      <c r="C231" s="384">
        <v>7854.53</v>
      </c>
      <c r="D231" s="20">
        <v>0</v>
      </c>
      <c r="E231" s="17">
        <v>-0.09</v>
      </c>
      <c r="F231" s="17">
        <v>-0.09</v>
      </c>
      <c r="G231" s="17">
        <v>2.78003409360337E-4</v>
      </c>
      <c r="H231" s="385">
        <v>-2.5020306842430399E-5</v>
      </c>
    </row>
    <row r="232" spans="1:8" ht="17" customHeight="1" x14ac:dyDescent="0.2">
      <c r="A232" s="16" t="s">
        <v>1300</v>
      </c>
      <c r="B232" s="16" t="s">
        <v>1301</v>
      </c>
      <c r="C232" s="384">
        <v>31020.51</v>
      </c>
      <c r="D232" s="20">
        <v>2.18E-2</v>
      </c>
      <c r="E232" s="17">
        <v>0.05</v>
      </c>
      <c r="F232" s="17">
        <v>7.2345000000000007E-2</v>
      </c>
      <c r="G232" s="17">
        <v>1.09794062026581E-3</v>
      </c>
      <c r="H232" s="385">
        <v>7.9430514173130197E-5</v>
      </c>
    </row>
    <row r="233" spans="1:8" ht="17" customHeight="1" x14ac:dyDescent="0.2">
      <c r="A233" s="16" t="s">
        <v>1303</v>
      </c>
      <c r="B233" s="16" t="s">
        <v>1304</v>
      </c>
      <c r="C233" s="384">
        <v>53410.25</v>
      </c>
      <c r="D233" s="20">
        <v>6.6E-3</v>
      </c>
      <c r="E233" s="17">
        <v>0.105</v>
      </c>
      <c r="F233" s="17">
        <v>0.1119465</v>
      </c>
      <c r="G233" s="17">
        <v>1.89040357536198E-3</v>
      </c>
      <c r="H233" s="385">
        <v>2.1162406384925999E-4</v>
      </c>
    </row>
    <row r="234" spans="1:8" ht="17" customHeight="1" x14ac:dyDescent="0.2">
      <c r="A234" s="16" t="s">
        <v>1306</v>
      </c>
      <c r="B234" s="16" t="s">
        <v>1307</v>
      </c>
      <c r="C234" s="384">
        <v>7497.28</v>
      </c>
      <c r="D234" s="20">
        <v>0</v>
      </c>
      <c r="E234" s="17">
        <v>0.02</v>
      </c>
      <c r="F234" s="17">
        <v>0.02</v>
      </c>
      <c r="G234" s="17">
        <v>2.65358894921666E-4</v>
      </c>
      <c r="H234" s="385">
        <v>5.3071778984333097E-6</v>
      </c>
    </row>
    <row r="235" spans="1:8" ht="17" customHeight="1" x14ac:dyDescent="0.2">
      <c r="A235" s="16" t="s">
        <v>1309</v>
      </c>
      <c r="B235" s="16" t="s">
        <v>1310</v>
      </c>
      <c r="C235" s="384">
        <v>110249.5</v>
      </c>
      <c r="D235" s="20">
        <v>5.2499999999999998E-2</v>
      </c>
      <c r="E235" s="17">
        <v>5.0000000000000001E-3</v>
      </c>
      <c r="F235" s="17">
        <v>5.7631250000000002E-2</v>
      </c>
      <c r="G235" s="17">
        <v>3.9021732529218802E-3</v>
      </c>
      <c r="H235" s="385">
        <v>2.24887122282454E-4</v>
      </c>
    </row>
    <row r="236" spans="1:8" ht="17" customHeight="1" x14ac:dyDescent="0.2">
      <c r="A236" s="16" t="s">
        <v>1312</v>
      </c>
      <c r="B236" s="16" t="s">
        <v>1313</v>
      </c>
      <c r="C236" s="384">
        <v>57120</v>
      </c>
      <c r="D236" s="20">
        <v>1.14E-2</v>
      </c>
      <c r="E236" s="17">
        <v>9.5000000000000001E-2</v>
      </c>
      <c r="F236" s="17">
        <v>0.10694149999999999</v>
      </c>
      <c r="G236" s="17">
        <v>2.0217065492986199E-3</v>
      </c>
      <c r="H236" s="385">
        <v>2.1620433094181801E-4</v>
      </c>
    </row>
    <row r="237" spans="1:8" ht="17" customHeight="1" x14ac:dyDescent="0.2">
      <c r="A237" s="16" t="s">
        <v>1315</v>
      </c>
      <c r="B237" s="16" t="s">
        <v>1316</v>
      </c>
      <c r="C237" s="384">
        <v>32830.620000000003</v>
      </c>
      <c r="D237" s="20">
        <v>0</v>
      </c>
      <c r="E237" s="17">
        <v>0.14499999999999999</v>
      </c>
      <c r="F237" s="17">
        <v>0.14499999999999999</v>
      </c>
      <c r="G237" s="17">
        <v>1.1620076938293801E-3</v>
      </c>
      <c r="H237" s="385">
        <v>1.6849111560526001E-4</v>
      </c>
    </row>
    <row r="238" spans="1:8" ht="17" customHeight="1" x14ac:dyDescent="0.2">
      <c r="A238" s="16" t="s">
        <v>1318</v>
      </c>
      <c r="B238" s="16" t="s">
        <v>1319</v>
      </c>
      <c r="C238" s="384">
        <v>13584.6</v>
      </c>
      <c r="D238" s="20">
        <v>1.11E-2</v>
      </c>
      <c r="E238" s="17">
        <v>6.5000000000000002E-2</v>
      </c>
      <c r="F238" s="17">
        <v>7.6460749999999994E-2</v>
      </c>
      <c r="G238" s="17">
        <v>4.8081363427174398E-4</v>
      </c>
      <c r="H238" s="385">
        <v>3.6763371086643198E-5</v>
      </c>
    </row>
    <row r="239" spans="1:8" ht="17" customHeight="1" x14ac:dyDescent="0.2">
      <c r="A239" s="16" t="s">
        <v>1321</v>
      </c>
      <c r="B239" s="16" t="s">
        <v>1322</v>
      </c>
      <c r="C239" s="384">
        <v>13355.81</v>
      </c>
      <c r="D239" s="20">
        <v>2.5000000000000001E-2</v>
      </c>
      <c r="E239" s="17">
        <v>6.5000000000000002E-2</v>
      </c>
      <c r="F239" s="17">
        <v>9.0812500000000004E-2</v>
      </c>
      <c r="G239" s="17">
        <v>4.7271583592766001E-4</v>
      </c>
      <c r="H239" s="385">
        <v>4.2928506850180702E-5</v>
      </c>
    </row>
    <row r="240" spans="1:8" ht="17" customHeight="1" x14ac:dyDescent="0.2">
      <c r="A240" s="16" t="s">
        <v>1324</v>
      </c>
      <c r="B240" s="16" t="s">
        <v>1325</v>
      </c>
      <c r="C240" s="384">
        <v>51619.76</v>
      </c>
      <c r="D240" s="20">
        <v>0</v>
      </c>
      <c r="E240" s="17">
        <v>9.5000000000000001E-2</v>
      </c>
      <c r="F240" s="17">
        <v>9.5000000000000001E-2</v>
      </c>
      <c r="G240" s="17">
        <v>1.8270309325144E-3</v>
      </c>
      <c r="H240" s="385">
        <v>1.7356793858886799E-4</v>
      </c>
    </row>
    <row r="241" spans="1:8" ht="17" customHeight="1" x14ac:dyDescent="0.2">
      <c r="A241" s="16" t="s">
        <v>1327</v>
      </c>
      <c r="B241" s="16" t="s">
        <v>1328</v>
      </c>
      <c r="C241" s="384">
        <v>20443.97</v>
      </c>
      <c r="D241" s="20">
        <v>0</v>
      </c>
      <c r="E241" s="17">
        <v>0.63</v>
      </c>
      <c r="F241" s="17">
        <v>0.63</v>
      </c>
      <c r="G241" s="17">
        <v>7.2359432847801902E-4</v>
      </c>
      <c r="H241" s="385">
        <v>4.5586442694115203E-4</v>
      </c>
    </row>
    <row r="242" spans="1:8" ht="17" customHeight="1" x14ac:dyDescent="0.2">
      <c r="A242" s="16" t="s">
        <v>1330</v>
      </c>
      <c r="B242" s="16" t="s">
        <v>1331</v>
      </c>
      <c r="C242" s="384">
        <v>31867.01</v>
      </c>
      <c r="D242" s="20">
        <v>8.5000000000000006E-3</v>
      </c>
      <c r="E242" s="17">
        <v>0.12</v>
      </c>
      <c r="F242" s="17">
        <v>0.12901000000000001</v>
      </c>
      <c r="G242" s="17">
        <v>1.1279016600764099E-3</v>
      </c>
      <c r="H242" s="385">
        <v>1.4551059316645799E-4</v>
      </c>
    </row>
    <row r="243" spans="1:8" ht="17" customHeight="1" x14ac:dyDescent="0.2">
      <c r="A243" s="16" t="s">
        <v>1333</v>
      </c>
      <c r="B243" s="16" t="s">
        <v>1334</v>
      </c>
      <c r="C243" s="384">
        <v>210736.2</v>
      </c>
      <c r="D243" s="20">
        <v>2.6599999999999999E-2</v>
      </c>
      <c r="E243" s="17">
        <v>7.0000000000000007E-2</v>
      </c>
      <c r="F243" s="17">
        <v>9.7531000000000007E-2</v>
      </c>
      <c r="G243" s="17">
        <v>7.4588017456985898E-3</v>
      </c>
      <c r="H243" s="385">
        <v>7.2746439305972901E-4</v>
      </c>
    </row>
    <row r="244" spans="1:8" ht="17" customHeight="1" x14ac:dyDescent="0.2">
      <c r="A244" s="16" t="s">
        <v>1336</v>
      </c>
      <c r="B244" s="16" t="s">
        <v>1337</v>
      </c>
      <c r="C244" s="384">
        <v>89264.82</v>
      </c>
      <c r="D244" s="20">
        <v>6.8999999999999999E-3</v>
      </c>
      <c r="E244" s="17">
        <v>0.125</v>
      </c>
      <c r="F244" s="17">
        <v>0.13233125000000001</v>
      </c>
      <c r="G244" s="17">
        <v>3.15944102268841E-3</v>
      </c>
      <c r="H244" s="385">
        <v>4.1809277983363599E-4</v>
      </c>
    </row>
    <row r="245" spans="1:8" ht="17" customHeight="1" x14ac:dyDescent="0.2">
      <c r="A245" s="16" t="s">
        <v>1339</v>
      </c>
      <c r="B245" s="16" t="s">
        <v>1340</v>
      </c>
      <c r="C245" s="384">
        <v>14218.43</v>
      </c>
      <c r="D245" s="20">
        <v>5.67E-2</v>
      </c>
      <c r="E245" s="17">
        <v>0.06</v>
      </c>
      <c r="F245" s="17">
        <v>0.11840100000000001</v>
      </c>
      <c r="G245" s="17">
        <v>5.0324742737646903E-4</v>
      </c>
      <c r="H245" s="385">
        <v>5.95849986488014E-5</v>
      </c>
    </row>
    <row r="246" spans="1:8" ht="17" customHeight="1" x14ac:dyDescent="0.2">
      <c r="A246" s="16" t="s">
        <v>1342</v>
      </c>
      <c r="B246" s="16" t="s">
        <v>1343</v>
      </c>
      <c r="C246" s="384">
        <v>6977.74</v>
      </c>
      <c r="D246" s="20">
        <v>5.7000000000000002E-2</v>
      </c>
      <c r="E246" s="17">
        <v>0.1</v>
      </c>
      <c r="F246" s="17">
        <v>0.15984999999999999</v>
      </c>
      <c r="G246" s="17">
        <v>2.4697028461664801E-4</v>
      </c>
      <c r="H246" s="385">
        <v>3.9478199995971197E-5</v>
      </c>
    </row>
    <row r="247" spans="1:8" ht="17" customHeight="1" x14ac:dyDescent="0.2">
      <c r="A247" s="16" t="s">
        <v>1345</v>
      </c>
      <c r="B247" s="16" t="s">
        <v>1346</v>
      </c>
      <c r="C247" s="384">
        <v>8331.49</v>
      </c>
      <c r="D247" s="20">
        <v>0</v>
      </c>
      <c r="E247" s="17">
        <v>8.5000000000000006E-2</v>
      </c>
      <c r="F247" s="17">
        <v>8.5000000000000006E-2</v>
      </c>
      <c r="G247" s="17">
        <v>2.94884942199159E-4</v>
      </c>
      <c r="H247" s="385">
        <v>2.5065220086928501E-5</v>
      </c>
    </row>
    <row r="248" spans="1:8" ht="17" customHeight="1" x14ac:dyDescent="0.2">
      <c r="A248" s="16" t="s">
        <v>1348</v>
      </c>
      <c r="B248" s="16" t="s">
        <v>1349</v>
      </c>
      <c r="C248" s="384">
        <v>30324.87</v>
      </c>
      <c r="D248" s="20">
        <v>0</v>
      </c>
      <c r="E248" s="17">
        <v>0.105</v>
      </c>
      <c r="F248" s="17">
        <v>0.105</v>
      </c>
      <c r="G248" s="17">
        <v>1.0733191226475699E-3</v>
      </c>
      <c r="H248" s="385">
        <v>1.12698507877995E-4</v>
      </c>
    </row>
    <row r="249" spans="1:8" ht="17" customHeight="1" x14ac:dyDescent="0.2">
      <c r="A249" s="16" t="s">
        <v>1351</v>
      </c>
      <c r="B249" s="16" t="s">
        <v>1352</v>
      </c>
      <c r="C249" s="14" t="s">
        <v>685</v>
      </c>
      <c r="D249" s="20">
        <v>0</v>
      </c>
      <c r="E249" s="14" t="s">
        <v>685</v>
      </c>
      <c r="F249" s="14" t="s">
        <v>685</v>
      </c>
      <c r="G249" s="14" t="s">
        <v>685</v>
      </c>
      <c r="H249" s="14" t="s">
        <v>685</v>
      </c>
    </row>
    <row r="250" spans="1:8" ht="17" customHeight="1" x14ac:dyDescent="0.2">
      <c r="A250" s="16" t="s">
        <v>1354</v>
      </c>
      <c r="B250" s="16" t="s">
        <v>1355</v>
      </c>
      <c r="C250" s="384">
        <v>8719.2099999999991</v>
      </c>
      <c r="D250" s="20">
        <v>8.2000000000000003E-2</v>
      </c>
      <c r="E250" s="17">
        <v>8.5000000000000006E-2</v>
      </c>
      <c r="F250" s="17">
        <v>0.170485</v>
      </c>
      <c r="G250" s="17">
        <v>3.0860791249492301E-4</v>
      </c>
      <c r="H250" s="385">
        <v>5.26130199616969E-5</v>
      </c>
    </row>
    <row r="251" spans="1:8" ht="17" customHeight="1" x14ac:dyDescent="0.2">
      <c r="A251" s="16" t="s">
        <v>1357</v>
      </c>
      <c r="B251" s="16" t="s">
        <v>1358</v>
      </c>
      <c r="C251" s="384">
        <v>81898.83</v>
      </c>
      <c r="D251" s="20">
        <v>0</v>
      </c>
      <c r="E251" s="17">
        <v>0.125</v>
      </c>
      <c r="F251" s="17">
        <v>0.125</v>
      </c>
      <c r="G251" s="17">
        <v>2.89872900894422E-3</v>
      </c>
      <c r="H251" s="385">
        <v>3.6234112611802799E-4</v>
      </c>
    </row>
    <row r="252" spans="1:8" ht="17" customHeight="1" x14ac:dyDescent="0.2">
      <c r="A252" s="16" t="s">
        <v>1360</v>
      </c>
      <c r="B252" s="16" t="s">
        <v>1361</v>
      </c>
      <c r="C252" s="384">
        <v>11750.81</v>
      </c>
      <c r="D252" s="20">
        <v>0</v>
      </c>
      <c r="E252" s="17">
        <v>9.5000000000000001E-2</v>
      </c>
      <c r="F252" s="17">
        <v>9.5000000000000001E-2</v>
      </c>
      <c r="G252" s="17">
        <v>4.15908430261969E-4</v>
      </c>
      <c r="H252" s="385">
        <v>3.95113008748871E-5</v>
      </c>
    </row>
    <row r="253" spans="1:8" ht="17" customHeight="1" x14ac:dyDescent="0.2">
      <c r="A253" s="16" t="s">
        <v>1363</v>
      </c>
      <c r="B253" s="16" t="s">
        <v>1364</v>
      </c>
      <c r="C253" s="384">
        <v>62892.18</v>
      </c>
      <c r="D253" s="20">
        <v>2.29E-2</v>
      </c>
      <c r="E253" s="17">
        <v>8.5000000000000006E-2</v>
      </c>
      <c r="F253" s="17">
        <v>0.10887325</v>
      </c>
      <c r="G253" s="17">
        <v>2.2260072164857802E-3</v>
      </c>
      <c r="H253" s="385">
        <v>2.4235264018226E-4</v>
      </c>
    </row>
    <row r="254" spans="1:8" ht="17" customHeight="1" x14ac:dyDescent="0.2">
      <c r="A254" s="16" t="s">
        <v>1366</v>
      </c>
      <c r="B254" s="16" t="s">
        <v>1367</v>
      </c>
      <c r="C254" s="384">
        <v>4850.57</v>
      </c>
      <c r="D254" s="20">
        <v>5.8700000000000002E-2</v>
      </c>
      <c r="E254" s="17">
        <v>4.4999999999999998E-2</v>
      </c>
      <c r="F254" s="17">
        <v>0.10502075</v>
      </c>
      <c r="G254" s="17">
        <v>1.7168118236749599E-4</v>
      </c>
      <c r="H254" s="385">
        <v>1.8030086533121199E-5</v>
      </c>
    </row>
    <row r="255" spans="1:8" ht="17" customHeight="1" x14ac:dyDescent="0.2">
      <c r="A255" s="16" t="s">
        <v>1369</v>
      </c>
      <c r="B255" s="16" t="s">
        <v>1370</v>
      </c>
      <c r="C255" s="384">
        <v>11513.12</v>
      </c>
      <c r="D255" s="20">
        <v>8.6E-3</v>
      </c>
      <c r="E255" s="17">
        <v>0.14000000000000001</v>
      </c>
      <c r="F255" s="17">
        <v>0.149202</v>
      </c>
      <c r="G255" s="17">
        <v>4.07495625120114E-4</v>
      </c>
      <c r="H255" s="385">
        <v>6.0799162259171199E-5</v>
      </c>
    </row>
    <row r="256" spans="1:8" ht="17" customHeight="1" x14ac:dyDescent="0.2">
      <c r="A256" s="16" t="s">
        <v>1372</v>
      </c>
      <c r="B256" s="16" t="s">
        <v>1373</v>
      </c>
      <c r="C256" s="384">
        <v>15003.1</v>
      </c>
      <c r="D256" s="20">
        <v>7.7000000000000002E-3</v>
      </c>
      <c r="E256" s="17">
        <v>6.5000000000000002E-2</v>
      </c>
      <c r="F256" s="17">
        <v>7.2950249999999994E-2</v>
      </c>
      <c r="G256" s="17">
        <v>5.3102005479310397E-4</v>
      </c>
      <c r="H256" s="385">
        <v>3.8738045752170601E-5</v>
      </c>
    </row>
    <row r="257" spans="1:8" ht="17" customHeight="1" x14ac:dyDescent="0.2">
      <c r="A257" s="16" t="s">
        <v>1375</v>
      </c>
      <c r="B257" s="16" t="s">
        <v>1376</v>
      </c>
      <c r="C257" s="384">
        <v>30558.05</v>
      </c>
      <c r="D257" s="20">
        <v>2.53E-2</v>
      </c>
      <c r="E257" s="17">
        <v>0.08</v>
      </c>
      <c r="F257" s="17">
        <v>0.106312</v>
      </c>
      <c r="G257" s="17">
        <v>1.0815723007492101E-3</v>
      </c>
      <c r="H257" s="385">
        <v>1.1498411443725E-4</v>
      </c>
    </row>
    <row r="258" spans="1:8" ht="17" customHeight="1" x14ac:dyDescent="0.2">
      <c r="A258" s="16" t="s">
        <v>1378</v>
      </c>
      <c r="B258" s="16" t="s">
        <v>1379</v>
      </c>
      <c r="C258" s="384">
        <v>12813.29</v>
      </c>
      <c r="D258" s="20">
        <v>1.03E-2</v>
      </c>
      <c r="E258" s="17">
        <v>0.1</v>
      </c>
      <c r="F258" s="17">
        <v>0.110815</v>
      </c>
      <c r="G258" s="17">
        <v>4.5351387099199002E-4</v>
      </c>
      <c r="H258" s="385">
        <v>5.0256139613977397E-5</v>
      </c>
    </row>
    <row r="259" spans="1:8" ht="17" customHeight="1" x14ac:dyDescent="0.2">
      <c r="A259" s="16" t="s">
        <v>1381</v>
      </c>
      <c r="B259" s="16" t="s">
        <v>1382</v>
      </c>
      <c r="C259" s="384">
        <v>400911</v>
      </c>
      <c r="D259" s="20">
        <v>2.6499999999999999E-2</v>
      </c>
      <c r="E259" s="17">
        <v>0.1</v>
      </c>
      <c r="F259" s="17">
        <v>0.12782499999999999</v>
      </c>
      <c r="G259" s="17">
        <v>1.41898528428897E-2</v>
      </c>
      <c r="H259" s="385">
        <v>1.8138179396423699E-3</v>
      </c>
    </row>
    <row r="260" spans="1:8" ht="17" customHeight="1" x14ac:dyDescent="0.2">
      <c r="A260" s="16" t="s">
        <v>1384</v>
      </c>
      <c r="B260" s="16" t="s">
        <v>1385</v>
      </c>
      <c r="C260" s="384">
        <v>7997.29</v>
      </c>
      <c r="D260" s="20">
        <v>3.32E-2</v>
      </c>
      <c r="E260" s="17">
        <v>5.5E-2</v>
      </c>
      <c r="F260" s="17">
        <v>8.9112999999999998E-2</v>
      </c>
      <c r="G260" s="17">
        <v>2.8305625997269502E-4</v>
      </c>
      <c r="H260" s="385">
        <v>2.5223992494946799E-5</v>
      </c>
    </row>
    <row r="261" spans="1:8" ht="17" customHeight="1" x14ac:dyDescent="0.2">
      <c r="A261" s="16" t="s">
        <v>1387</v>
      </c>
      <c r="B261" s="16" t="s">
        <v>1388</v>
      </c>
      <c r="C261" s="384">
        <v>301929.5</v>
      </c>
      <c r="D261" s="20">
        <v>3.6299999999999999E-2</v>
      </c>
      <c r="E261" s="17">
        <v>0.03</v>
      </c>
      <c r="F261" s="17">
        <v>6.6844500000000001E-2</v>
      </c>
      <c r="G261" s="17">
        <v>1.0686499432360899E-2</v>
      </c>
      <c r="H261" s="385">
        <v>7.1433371130645096E-4</v>
      </c>
    </row>
    <row r="262" spans="1:8" ht="17" customHeight="1" x14ac:dyDescent="0.2">
      <c r="A262" s="16" t="s">
        <v>1390</v>
      </c>
      <c r="B262" s="16" t="s">
        <v>343</v>
      </c>
      <c r="C262" s="384">
        <v>24140.34</v>
      </c>
      <c r="D262" s="20">
        <v>3.27E-2</v>
      </c>
      <c r="E262" s="17">
        <v>0.03</v>
      </c>
      <c r="F262" s="17">
        <v>6.3190499999999997E-2</v>
      </c>
      <c r="G262" s="17">
        <v>8.54423730397328E-4</v>
      </c>
      <c r="H262" s="385">
        <v>5.3991462735672403E-5</v>
      </c>
    </row>
    <row r="263" spans="1:8" ht="17" customHeight="1" x14ac:dyDescent="0.2">
      <c r="A263" s="16" t="s">
        <v>1392</v>
      </c>
      <c r="B263" s="16" t="s">
        <v>1393</v>
      </c>
      <c r="C263" s="384">
        <v>11965.11</v>
      </c>
      <c r="D263" s="20">
        <v>6.0400000000000002E-2</v>
      </c>
      <c r="E263" s="17">
        <v>0.03</v>
      </c>
      <c r="F263" s="17">
        <v>9.1305999999999998E-2</v>
      </c>
      <c r="G263" s="17">
        <v>4.2349336922406099E-4</v>
      </c>
      <c r="H263" s="385">
        <v>3.8667485570372099E-5</v>
      </c>
    </row>
    <row r="264" spans="1:8" ht="17" customHeight="1" x14ac:dyDescent="0.2">
      <c r="A264" s="16" t="s">
        <v>1395</v>
      </c>
      <c r="B264" s="16" t="s">
        <v>345</v>
      </c>
      <c r="C264" s="384">
        <v>18300.060000000001</v>
      </c>
      <c r="D264" s="20">
        <v>0</v>
      </c>
      <c r="E264" s="17">
        <v>0.17</v>
      </c>
      <c r="F264" s="17">
        <v>0.17</v>
      </c>
      <c r="G264" s="17">
        <v>6.4771273029687803E-4</v>
      </c>
      <c r="H264" s="385">
        <v>1.10111164150469E-4</v>
      </c>
    </row>
    <row r="265" spans="1:8" ht="17" customHeight="1" x14ac:dyDescent="0.2">
      <c r="A265" s="16" t="s">
        <v>1397</v>
      </c>
      <c r="B265" s="16" t="s">
        <v>1398</v>
      </c>
      <c r="C265" s="384">
        <v>43184.13</v>
      </c>
      <c r="D265" s="20">
        <v>4.53E-2</v>
      </c>
      <c r="E265" s="17">
        <v>-5.0000000000000001E-3</v>
      </c>
      <c r="F265" s="17">
        <v>4.018675E-2</v>
      </c>
      <c r="G265" s="17">
        <v>1.5284600568410899E-3</v>
      </c>
      <c r="H265" s="385">
        <v>6.1423842189258597E-5</v>
      </c>
    </row>
    <row r="266" spans="1:8" ht="17" customHeight="1" x14ac:dyDescent="0.2">
      <c r="A266" s="16" t="s">
        <v>1400</v>
      </c>
      <c r="B266" s="16" t="s">
        <v>1401</v>
      </c>
      <c r="C266" s="384">
        <v>4996.1000000000004</v>
      </c>
      <c r="D266" s="20">
        <v>0</v>
      </c>
      <c r="E266" s="17">
        <v>0.05</v>
      </c>
      <c r="F266" s="17">
        <v>0.05</v>
      </c>
      <c r="G266" s="17">
        <v>1.76832074421408E-4</v>
      </c>
      <c r="H266" s="385">
        <v>8.8416037210703999E-6</v>
      </c>
    </row>
    <row r="267" spans="1:8" ht="17" customHeight="1" x14ac:dyDescent="0.2">
      <c r="A267" s="16" t="s">
        <v>1403</v>
      </c>
      <c r="B267" s="16" t="s">
        <v>1404</v>
      </c>
      <c r="C267" s="384">
        <v>32906.050000000003</v>
      </c>
      <c r="D267" s="20">
        <v>1.7000000000000001E-2</v>
      </c>
      <c r="E267" s="17">
        <v>0.16500000000000001</v>
      </c>
      <c r="F267" s="17">
        <v>0.1834025</v>
      </c>
      <c r="G267" s="17">
        <v>1.1646774649255601E-3</v>
      </c>
      <c r="H267" s="385">
        <v>2.1360475876100899E-4</v>
      </c>
    </row>
    <row r="268" spans="1:8" ht="17" customHeight="1" x14ac:dyDescent="0.2">
      <c r="A268" s="16" t="s">
        <v>1406</v>
      </c>
      <c r="B268" s="16" t="s">
        <v>1407</v>
      </c>
      <c r="C268" s="384">
        <v>53199.59</v>
      </c>
      <c r="D268" s="20">
        <v>2.7400000000000001E-2</v>
      </c>
      <c r="E268" s="17">
        <v>6.5000000000000002E-2</v>
      </c>
      <c r="F268" s="17">
        <v>9.3290499999999998E-2</v>
      </c>
      <c r="G268" s="17">
        <v>1.8829474706407801E-3</v>
      </c>
      <c r="H268" s="385">
        <v>1.7566111100981299E-4</v>
      </c>
    </row>
    <row r="269" spans="1:8" ht="17" customHeight="1" x14ac:dyDescent="0.2">
      <c r="A269" s="16" t="s">
        <v>1409</v>
      </c>
      <c r="B269" s="16" t="s">
        <v>1410</v>
      </c>
      <c r="C269" s="384">
        <v>31049.64</v>
      </c>
      <c r="D269" s="20">
        <v>7.6499999999999999E-2</v>
      </c>
      <c r="E269" s="17">
        <v>0.185</v>
      </c>
      <c r="F269" s="17">
        <v>0.26857625000000002</v>
      </c>
      <c r="G269" s="17">
        <v>1.0989716481331301E-3</v>
      </c>
      <c r="H269" s="385">
        <v>2.9515768411191501E-4</v>
      </c>
    </row>
    <row r="270" spans="1:8" ht="17" customHeight="1" x14ac:dyDescent="0.2">
      <c r="A270" s="16" t="s">
        <v>1412</v>
      </c>
      <c r="B270" s="16" t="s">
        <v>1413</v>
      </c>
      <c r="C270" s="384">
        <v>17452.22</v>
      </c>
      <c r="D270" s="20">
        <v>0</v>
      </c>
      <c r="E270" s="17">
        <v>7.0000000000000007E-2</v>
      </c>
      <c r="F270" s="17">
        <v>7.0000000000000007E-2</v>
      </c>
      <c r="G270" s="17">
        <v>6.1770426249650398E-4</v>
      </c>
      <c r="H270" s="385">
        <v>4.32392983747553E-5</v>
      </c>
    </row>
    <row r="271" spans="1:8" ht="17" customHeight="1" x14ac:dyDescent="0.2">
      <c r="A271" s="16" t="s">
        <v>1415</v>
      </c>
      <c r="B271" s="16" t="s">
        <v>1416</v>
      </c>
      <c r="C271" s="384">
        <v>206847.2</v>
      </c>
      <c r="D271" s="20">
        <v>3.49E-2</v>
      </c>
      <c r="E271" s="17">
        <v>6.5000000000000002E-2</v>
      </c>
      <c r="F271" s="17">
        <v>0.10103425000000001</v>
      </c>
      <c r="G271" s="17">
        <v>7.3211543932787298E-3</v>
      </c>
      <c r="H271" s="385">
        <v>7.3968734325912105E-4</v>
      </c>
    </row>
    <row r="272" spans="1:8" ht="17" customHeight="1" x14ac:dyDescent="0.2">
      <c r="A272" s="16" t="s">
        <v>1418</v>
      </c>
      <c r="B272" s="16" t="s">
        <v>1419</v>
      </c>
      <c r="C272" s="384">
        <v>28295.86</v>
      </c>
      <c r="D272" s="20">
        <v>1.9800000000000002E-2</v>
      </c>
      <c r="E272" s="17">
        <v>7.0000000000000007E-2</v>
      </c>
      <c r="F272" s="17">
        <v>9.0493000000000004E-2</v>
      </c>
      <c r="G272" s="17">
        <v>1.00150429761969E-3</v>
      </c>
      <c r="H272" s="385">
        <v>9.0629128404498706E-5</v>
      </c>
    </row>
    <row r="273" spans="1:8" ht="17" customHeight="1" x14ac:dyDescent="0.2">
      <c r="A273" s="16" t="s">
        <v>1421</v>
      </c>
      <c r="B273" s="16" t="s">
        <v>1422</v>
      </c>
      <c r="C273" s="384">
        <v>3272.18</v>
      </c>
      <c r="D273" s="20">
        <v>0</v>
      </c>
      <c r="E273" s="17">
        <v>5.0000000000000001E-3</v>
      </c>
      <c r="F273" s="17">
        <v>5.0000000000000001E-3</v>
      </c>
      <c r="G273" s="17">
        <v>1.15815611633122E-4</v>
      </c>
      <c r="H273" s="385">
        <v>5.7907805816561201E-7</v>
      </c>
    </row>
    <row r="274" spans="1:8" ht="17" customHeight="1" x14ac:dyDescent="0.2">
      <c r="A274" s="16" t="s">
        <v>1424</v>
      </c>
      <c r="B274" s="16" t="s">
        <v>1425</v>
      </c>
      <c r="C274" s="384">
        <v>17279</v>
      </c>
      <c r="D274" s="20">
        <v>8.6999999999999994E-3</v>
      </c>
      <c r="E274" s="17">
        <v>0.115</v>
      </c>
      <c r="F274" s="17">
        <v>0.12420025</v>
      </c>
      <c r="G274" s="17">
        <v>6.1157330996727604E-4</v>
      </c>
      <c r="H274" s="385">
        <v>7.5957557991263198E-5</v>
      </c>
    </row>
    <row r="275" spans="1:8" ht="17" customHeight="1" x14ac:dyDescent="0.2">
      <c r="A275" s="16" t="s">
        <v>1427</v>
      </c>
      <c r="B275" s="16" t="s">
        <v>1428</v>
      </c>
      <c r="C275" s="384">
        <v>10067.94</v>
      </c>
      <c r="D275" s="20">
        <v>7.0000000000000001E-3</v>
      </c>
      <c r="E275" s="17">
        <v>0.125</v>
      </c>
      <c r="F275" s="17">
        <v>0.13243750000000001</v>
      </c>
      <c r="G275" s="17">
        <v>3.56344892085881E-4</v>
      </c>
      <c r="H275" s="385">
        <v>4.71934266456239E-5</v>
      </c>
    </row>
    <row r="276" spans="1:8" ht="17" customHeight="1" x14ac:dyDescent="0.2">
      <c r="A276" s="16" t="s">
        <v>1430</v>
      </c>
      <c r="B276" s="16" t="s">
        <v>1431</v>
      </c>
      <c r="C276" s="384">
        <v>8551.2800000000007</v>
      </c>
      <c r="D276" s="20">
        <v>0</v>
      </c>
      <c r="E276" s="17">
        <v>0.09</v>
      </c>
      <c r="F276" s="17">
        <v>0.09</v>
      </c>
      <c r="G276" s="17">
        <v>3.0266419434324702E-4</v>
      </c>
      <c r="H276" s="385">
        <v>2.7239777490892198E-5</v>
      </c>
    </row>
    <row r="277" spans="1:8" ht="17" customHeight="1" x14ac:dyDescent="0.2">
      <c r="A277" s="16" t="s">
        <v>1433</v>
      </c>
      <c r="B277" s="16" t="s">
        <v>1434</v>
      </c>
      <c r="C277" s="384">
        <v>12856.68</v>
      </c>
      <c r="D277" s="20">
        <v>1.4999999999999999E-2</v>
      </c>
      <c r="E277" s="17">
        <v>0.105</v>
      </c>
      <c r="F277" s="17">
        <v>0.12078750000000001</v>
      </c>
      <c r="G277" s="17">
        <v>4.5504961761618602E-4</v>
      </c>
      <c r="H277" s="385">
        <v>5.4964305687815099E-5</v>
      </c>
    </row>
    <row r="278" spans="1:8" ht="17" customHeight="1" x14ac:dyDescent="0.2">
      <c r="A278" s="16" t="s">
        <v>1436</v>
      </c>
      <c r="B278" s="16" t="s">
        <v>1437</v>
      </c>
      <c r="C278" s="384">
        <v>5380.45</v>
      </c>
      <c r="D278" s="20">
        <v>3.9399999999999998E-2</v>
      </c>
      <c r="E278" s="17">
        <v>0.08</v>
      </c>
      <c r="F278" s="17">
        <v>0.120976</v>
      </c>
      <c r="G278" s="17">
        <v>1.9043576686228499E-4</v>
      </c>
      <c r="H278" s="385">
        <v>2.30381573319318E-5</v>
      </c>
    </row>
    <row r="279" spans="1:8" ht="17" customHeight="1" x14ac:dyDescent="0.2">
      <c r="A279" s="16" t="s">
        <v>1439</v>
      </c>
      <c r="B279" s="16" t="s">
        <v>1440</v>
      </c>
      <c r="C279" s="384">
        <v>24089.47</v>
      </c>
      <c r="D279" s="20">
        <v>6.4999999999999997E-3</v>
      </c>
      <c r="E279" s="17">
        <v>7.0000000000000007E-2</v>
      </c>
      <c r="F279" s="17">
        <v>7.6727500000000004E-2</v>
      </c>
      <c r="G279" s="17">
        <v>8.5262323648691496E-4</v>
      </c>
      <c r="H279" s="385">
        <v>6.5419649377549703E-5</v>
      </c>
    </row>
    <row r="280" spans="1:8" ht="17" customHeight="1" x14ac:dyDescent="0.2">
      <c r="A280" s="16" t="s">
        <v>1442</v>
      </c>
      <c r="B280" s="16" t="s">
        <v>1443</v>
      </c>
      <c r="C280" s="384">
        <v>17444.919999999998</v>
      </c>
      <c r="D280" s="20">
        <v>0</v>
      </c>
      <c r="E280" s="17">
        <v>0.08</v>
      </c>
      <c r="F280" s="17">
        <v>0.08</v>
      </c>
      <c r="G280" s="17">
        <v>6.1744588613428595E-4</v>
      </c>
      <c r="H280" s="385">
        <v>4.93956708907429E-5</v>
      </c>
    </row>
    <row r="281" spans="1:8" ht="17" customHeight="1" x14ac:dyDescent="0.2">
      <c r="A281" s="16" t="s">
        <v>1445</v>
      </c>
      <c r="B281" s="16" t="s">
        <v>1446</v>
      </c>
      <c r="C281" s="384">
        <v>38889.449999999997</v>
      </c>
      <c r="D281" s="20">
        <v>1.9E-2</v>
      </c>
      <c r="E281" s="14" t="s">
        <v>685</v>
      </c>
      <c r="F281" s="14" t="s">
        <v>685</v>
      </c>
      <c r="G281" s="14" t="s">
        <v>685</v>
      </c>
      <c r="H281" s="14" t="s">
        <v>685</v>
      </c>
    </row>
    <row r="282" spans="1:8" ht="17" customHeight="1" x14ac:dyDescent="0.2">
      <c r="A282" s="16" t="s">
        <v>1448</v>
      </c>
      <c r="B282" s="16" t="s">
        <v>1449</v>
      </c>
      <c r="C282" s="384">
        <v>132853</v>
      </c>
      <c r="D282" s="20">
        <v>1.6500000000000001E-2</v>
      </c>
      <c r="E282" s="14" t="s">
        <v>685</v>
      </c>
      <c r="F282" s="14" t="s">
        <v>685</v>
      </c>
      <c r="G282" s="14" t="s">
        <v>685</v>
      </c>
      <c r="H282" s="14" t="s">
        <v>685</v>
      </c>
    </row>
    <row r="283" spans="1:8" ht="17" customHeight="1" x14ac:dyDescent="0.2">
      <c r="A283" s="16" t="s">
        <v>1451</v>
      </c>
      <c r="B283" s="16" t="s">
        <v>1452</v>
      </c>
      <c r="C283" s="384">
        <v>9686.52</v>
      </c>
      <c r="D283" s="20">
        <v>0</v>
      </c>
      <c r="E283" s="17">
        <v>0.08</v>
      </c>
      <c r="F283" s="17">
        <v>0.08</v>
      </c>
      <c r="G283" s="17">
        <v>3.4284490413011298E-4</v>
      </c>
      <c r="H283" s="385">
        <v>2.7427592330408999E-5</v>
      </c>
    </row>
    <row r="284" spans="1:8" ht="17" customHeight="1" x14ac:dyDescent="0.2">
      <c r="A284" s="16" t="s">
        <v>1454</v>
      </c>
      <c r="B284" s="16" t="s">
        <v>349</v>
      </c>
      <c r="C284" s="384">
        <v>142762.1</v>
      </c>
      <c r="D284" s="20">
        <v>1.9800000000000002E-2</v>
      </c>
      <c r="E284" s="17">
        <v>0.1</v>
      </c>
      <c r="F284" s="17">
        <v>0.12078999999999999</v>
      </c>
      <c r="G284" s="17">
        <v>5.0529249398043397E-3</v>
      </c>
      <c r="H284" s="385">
        <v>6.10342803478967E-4</v>
      </c>
    </row>
    <row r="285" spans="1:8" ht="17" customHeight="1" x14ac:dyDescent="0.2">
      <c r="A285" s="16" t="s">
        <v>1456</v>
      </c>
      <c r="B285" s="16" t="s">
        <v>1457</v>
      </c>
      <c r="C285" s="384">
        <v>110542.1</v>
      </c>
      <c r="D285" s="20">
        <v>2.58E-2</v>
      </c>
      <c r="E285" s="17">
        <v>8.5000000000000006E-2</v>
      </c>
      <c r="F285" s="17">
        <v>0.1118965</v>
      </c>
      <c r="G285" s="17">
        <v>3.91252954382393E-3</v>
      </c>
      <c r="H285" s="385">
        <v>4.37798362100494E-4</v>
      </c>
    </row>
    <row r="286" spans="1:8" ht="17" customHeight="1" x14ac:dyDescent="0.2">
      <c r="A286" s="16" t="s">
        <v>1459</v>
      </c>
      <c r="B286" s="16" t="s">
        <v>1460</v>
      </c>
      <c r="C286" s="384">
        <v>6953.56</v>
      </c>
      <c r="D286" s="20">
        <v>4.6699999999999998E-2</v>
      </c>
      <c r="E286" s="17">
        <v>9.5000000000000001E-2</v>
      </c>
      <c r="F286" s="17">
        <v>0.14391825</v>
      </c>
      <c r="G286" s="17">
        <v>2.4611445715932902E-4</v>
      </c>
      <c r="H286" s="385">
        <v>3.54203619740706E-5</v>
      </c>
    </row>
    <row r="287" spans="1:8" ht="17" customHeight="1" x14ac:dyDescent="0.2">
      <c r="A287" s="16" t="s">
        <v>1462</v>
      </c>
      <c r="B287" s="16" t="s">
        <v>1463</v>
      </c>
      <c r="C287" s="384">
        <v>13490.76</v>
      </c>
      <c r="D287" s="20">
        <v>2.81E-2</v>
      </c>
      <c r="E287" s="17">
        <v>5.5E-2</v>
      </c>
      <c r="F287" s="17">
        <v>8.3872749999999996E-2</v>
      </c>
      <c r="G287" s="17">
        <v>4.7749225922646699E-4</v>
      </c>
      <c r="H287" s="385">
        <v>4.0048588885036702E-5</v>
      </c>
    </row>
    <row r="288" spans="1:8" ht="17" customHeight="1" x14ac:dyDescent="0.2">
      <c r="A288" s="16" t="s">
        <v>1465</v>
      </c>
      <c r="B288" s="16" t="s">
        <v>1466</v>
      </c>
      <c r="C288" s="384">
        <v>128814.9</v>
      </c>
      <c r="D288" s="20">
        <v>1.41E-2</v>
      </c>
      <c r="E288" s="17">
        <v>0.1</v>
      </c>
      <c r="F288" s="17">
        <v>0.114805</v>
      </c>
      <c r="G288" s="17">
        <v>4.5592774330750398E-3</v>
      </c>
      <c r="H288" s="385">
        <v>5.2342784570418E-4</v>
      </c>
    </row>
    <row r="289" spans="1:8" ht="17" customHeight="1" x14ac:dyDescent="0.2">
      <c r="A289" s="16" t="s">
        <v>1468</v>
      </c>
      <c r="B289" s="16" t="s">
        <v>1469</v>
      </c>
      <c r="C289" s="384">
        <v>51127.45</v>
      </c>
      <c r="D289" s="20">
        <v>1.34E-2</v>
      </c>
      <c r="E289" s="17">
        <v>0.1</v>
      </c>
      <c r="F289" s="17">
        <v>0.11407</v>
      </c>
      <c r="G289" s="17">
        <v>1.80960610143448E-3</v>
      </c>
      <c r="H289" s="385">
        <v>2.06421767990631E-4</v>
      </c>
    </row>
    <row r="290" spans="1:8" ht="17" customHeight="1" x14ac:dyDescent="0.2">
      <c r="A290" s="16" t="s">
        <v>1471</v>
      </c>
      <c r="B290" s="16" t="s">
        <v>1472</v>
      </c>
      <c r="C290" s="384">
        <v>21459.54</v>
      </c>
      <c r="D290" s="20">
        <v>0</v>
      </c>
      <c r="E290" s="14" t="s">
        <v>685</v>
      </c>
      <c r="F290" s="14" t="s">
        <v>685</v>
      </c>
      <c r="G290" s="14" t="s">
        <v>685</v>
      </c>
      <c r="H290" s="14" t="s">
        <v>685</v>
      </c>
    </row>
    <row r="291" spans="1:8" ht="17" customHeight="1" x14ac:dyDescent="0.2">
      <c r="A291" s="16" t="s">
        <v>1474</v>
      </c>
      <c r="B291" s="16" t="s">
        <v>1475</v>
      </c>
      <c r="C291" s="384">
        <v>38093.040000000001</v>
      </c>
      <c r="D291" s="20">
        <v>0</v>
      </c>
      <c r="E291" s="17">
        <v>5.5E-2</v>
      </c>
      <c r="F291" s="17">
        <v>5.5E-2</v>
      </c>
      <c r="G291" s="17">
        <v>1.34826590424885E-3</v>
      </c>
      <c r="H291" s="385">
        <v>7.4154624733686599E-5</v>
      </c>
    </row>
    <row r="292" spans="1:8" ht="17" customHeight="1" x14ac:dyDescent="0.2">
      <c r="A292" s="16" t="s">
        <v>1477</v>
      </c>
      <c r="B292" s="16" t="s">
        <v>1478</v>
      </c>
      <c r="C292" s="384">
        <v>8974.1</v>
      </c>
      <c r="D292" s="20">
        <v>1.4999999999999999E-2</v>
      </c>
      <c r="E292" s="17">
        <v>0.05</v>
      </c>
      <c r="F292" s="17">
        <v>6.5375000000000003E-2</v>
      </c>
      <c r="G292" s="17">
        <v>3.1762949481899003E-4</v>
      </c>
      <c r="H292" s="385">
        <v>2.07650282237915E-5</v>
      </c>
    </row>
    <row r="293" spans="1:8" ht="17" customHeight="1" x14ac:dyDescent="0.2">
      <c r="A293" s="16" t="s">
        <v>1480</v>
      </c>
      <c r="B293" s="16" t="s">
        <v>1481</v>
      </c>
      <c r="C293" s="384">
        <v>23137.759999999998</v>
      </c>
      <c r="D293" s="20">
        <v>6.0600000000000001E-2</v>
      </c>
      <c r="E293" s="17">
        <v>-1.4999999999999999E-2</v>
      </c>
      <c r="F293" s="17">
        <v>4.5145499999999998E-2</v>
      </c>
      <c r="G293" s="17">
        <v>8.1893839159838204E-4</v>
      </c>
      <c r="H293" s="385">
        <v>3.6971383157904699E-5</v>
      </c>
    </row>
    <row r="294" spans="1:8" ht="17" customHeight="1" x14ac:dyDescent="0.2">
      <c r="A294" s="16" t="s">
        <v>1483</v>
      </c>
      <c r="B294" s="16" t="s">
        <v>1484</v>
      </c>
      <c r="C294" s="384">
        <v>11436.3</v>
      </c>
      <c r="D294" s="20">
        <v>0</v>
      </c>
      <c r="E294" s="14" t="s">
        <v>685</v>
      </c>
      <c r="F294" s="14" t="s">
        <v>685</v>
      </c>
      <c r="G294" s="14" t="s">
        <v>685</v>
      </c>
      <c r="H294" s="14" t="s">
        <v>685</v>
      </c>
    </row>
    <row r="295" spans="1:8" ht="17" customHeight="1" x14ac:dyDescent="0.2">
      <c r="A295" s="16" t="s">
        <v>1486</v>
      </c>
      <c r="B295" s="16" t="s">
        <v>1487</v>
      </c>
      <c r="C295" s="384">
        <v>352424.1</v>
      </c>
      <c r="D295" s="20">
        <v>4.5999999999999999E-3</v>
      </c>
      <c r="E295" s="17">
        <v>0.13</v>
      </c>
      <c r="F295" s="17">
        <v>0.13489899999999999</v>
      </c>
      <c r="G295" s="17">
        <v>1.2473706426832499E-2</v>
      </c>
      <c r="H295" s="385">
        <v>1.6826905232732699E-3</v>
      </c>
    </row>
    <row r="296" spans="1:8" ht="17" customHeight="1" x14ac:dyDescent="0.2">
      <c r="A296" s="16" t="s">
        <v>1489</v>
      </c>
      <c r="B296" s="16" t="s">
        <v>1490</v>
      </c>
      <c r="C296" s="384">
        <v>12938.37</v>
      </c>
      <c r="D296" s="20">
        <v>3.5200000000000002E-2</v>
      </c>
      <c r="E296" s="17">
        <v>5.0000000000000001E-3</v>
      </c>
      <c r="F296" s="17">
        <v>4.0287999999999997E-2</v>
      </c>
      <c r="G296" s="17">
        <v>4.5794095529147E-4</v>
      </c>
      <c r="H296" s="385">
        <v>1.8449525206782699E-5</v>
      </c>
    </row>
    <row r="297" spans="1:8" ht="17" customHeight="1" x14ac:dyDescent="0.2">
      <c r="A297" s="16" t="s">
        <v>1492</v>
      </c>
      <c r="B297" s="16" t="s">
        <v>1493</v>
      </c>
      <c r="C297" s="384">
        <v>31580.34</v>
      </c>
      <c r="D297" s="20">
        <v>0</v>
      </c>
      <c r="E297" s="17">
        <v>5.5E-2</v>
      </c>
      <c r="F297" s="17">
        <v>5.5E-2</v>
      </c>
      <c r="G297" s="17">
        <v>1.1177552557261399E-3</v>
      </c>
      <c r="H297" s="385">
        <v>6.14765390649377E-5</v>
      </c>
    </row>
    <row r="298" spans="1:8" ht="17" customHeight="1" x14ac:dyDescent="0.2">
      <c r="A298" s="16" t="s">
        <v>1495</v>
      </c>
      <c r="B298" s="16" t="s">
        <v>1496</v>
      </c>
      <c r="C298" s="384">
        <v>15389.64</v>
      </c>
      <c r="D298" s="20">
        <v>9.2999999999999992E-3</v>
      </c>
      <c r="E298" s="17">
        <v>0.06</v>
      </c>
      <c r="F298" s="17">
        <v>6.9579000000000002E-2</v>
      </c>
      <c r="G298" s="17">
        <v>5.4470126014264698E-4</v>
      </c>
      <c r="H298" s="385">
        <v>3.7899768979465198E-5</v>
      </c>
    </row>
    <row r="299" spans="1:8" ht="17" customHeight="1" x14ac:dyDescent="0.2">
      <c r="A299" s="16" t="s">
        <v>1498</v>
      </c>
      <c r="B299" s="16" t="s">
        <v>1499</v>
      </c>
      <c r="C299" s="384">
        <v>159058.79999999999</v>
      </c>
      <c r="D299" s="20">
        <v>2.3400000000000001E-2</v>
      </c>
      <c r="E299" s="17">
        <v>0.08</v>
      </c>
      <c r="F299" s="17">
        <v>0.104336</v>
      </c>
      <c r="G299" s="17">
        <v>5.6297307017433296E-3</v>
      </c>
      <c r="H299" s="385">
        <v>5.8738358249709203E-4</v>
      </c>
    </row>
    <row r="300" spans="1:8" ht="17" customHeight="1" x14ac:dyDescent="0.2">
      <c r="A300" s="16" t="s">
        <v>1501</v>
      </c>
      <c r="B300" s="16" t="s">
        <v>1502</v>
      </c>
      <c r="C300" s="384">
        <v>27171.200000000001</v>
      </c>
      <c r="D300" s="20">
        <v>1.37E-2</v>
      </c>
      <c r="E300" s="17">
        <v>0.08</v>
      </c>
      <c r="F300" s="17">
        <v>9.4247999999999998E-2</v>
      </c>
      <c r="G300" s="17">
        <v>9.6169805658793104E-4</v>
      </c>
      <c r="H300" s="385">
        <v>9.0638118437299297E-5</v>
      </c>
    </row>
    <row r="301" spans="1:8" ht="17" customHeight="1" x14ac:dyDescent="0.2">
      <c r="A301" s="16" t="s">
        <v>1504</v>
      </c>
      <c r="B301" s="16" t="s">
        <v>1505</v>
      </c>
      <c r="C301" s="384">
        <v>24636.959999999999</v>
      </c>
      <c r="D301" s="20">
        <v>1.11E-2</v>
      </c>
      <c r="E301" s="17">
        <v>0.09</v>
      </c>
      <c r="F301" s="17">
        <v>0.1015995</v>
      </c>
      <c r="G301" s="17">
        <v>8.7200110971302595E-4</v>
      </c>
      <c r="H301" s="385">
        <v>8.8594876746288606E-5</v>
      </c>
    </row>
    <row r="302" spans="1:8" ht="17" customHeight="1" x14ac:dyDescent="0.2">
      <c r="A302" s="16" t="s">
        <v>1507</v>
      </c>
      <c r="B302" s="16" t="s">
        <v>1508</v>
      </c>
      <c r="C302" s="384">
        <v>54797.85</v>
      </c>
      <c r="D302" s="20">
        <v>7.7000000000000002E-3</v>
      </c>
      <c r="E302" s="17">
        <v>8.5000000000000006E-2</v>
      </c>
      <c r="F302" s="17">
        <v>9.3027250000000006E-2</v>
      </c>
      <c r="G302" s="17">
        <v>1.9395163205967001E-3</v>
      </c>
      <c r="H302" s="385">
        <v>1.8042786963522899E-4</v>
      </c>
    </row>
    <row r="303" spans="1:8" ht="17" customHeight="1" x14ac:dyDescent="0.2">
      <c r="A303" s="16" t="s">
        <v>1510</v>
      </c>
      <c r="B303" s="16" t="s">
        <v>1511</v>
      </c>
      <c r="C303" s="384">
        <v>83341.289999999994</v>
      </c>
      <c r="D303" s="20">
        <v>2.1600000000000001E-2</v>
      </c>
      <c r="E303" s="17">
        <v>0.08</v>
      </c>
      <c r="F303" s="17">
        <v>0.102464</v>
      </c>
      <c r="G303" s="17">
        <v>2.9497834702380101E-3</v>
      </c>
      <c r="H303" s="385">
        <v>3.02246613494468E-4</v>
      </c>
    </row>
    <row r="304" spans="1:8" ht="17" customHeight="1" x14ac:dyDescent="0.2">
      <c r="A304" s="16" t="s">
        <v>1513</v>
      </c>
      <c r="B304" s="16" t="s">
        <v>1514</v>
      </c>
      <c r="C304" s="384">
        <v>139579.1</v>
      </c>
      <c r="D304" s="20">
        <v>2.23E-2</v>
      </c>
      <c r="E304" s="17">
        <v>6.5000000000000002E-2</v>
      </c>
      <c r="F304" s="17">
        <v>8.8024749999999999E-2</v>
      </c>
      <c r="G304" s="17">
        <v>4.9402657670729504E-3</v>
      </c>
      <c r="H304" s="385">
        <v>4.34865659080154E-4</v>
      </c>
    </row>
    <row r="305" spans="1:8" ht="17" customHeight="1" x14ac:dyDescent="0.2">
      <c r="A305" s="16" t="s">
        <v>1516</v>
      </c>
      <c r="B305" s="16" t="s">
        <v>1517</v>
      </c>
      <c r="C305" s="384">
        <v>34778.04</v>
      </c>
      <c r="D305" s="20">
        <v>4.8000000000000001E-2</v>
      </c>
      <c r="E305" s="17">
        <v>7.0000000000000007E-2</v>
      </c>
      <c r="F305" s="17">
        <v>0.11967999999999999</v>
      </c>
      <c r="G305" s="17">
        <v>1.2309347205842001E-3</v>
      </c>
      <c r="H305" s="385">
        <v>1.47318267359517E-4</v>
      </c>
    </row>
    <row r="306" spans="1:8" ht="17" customHeight="1" x14ac:dyDescent="0.2">
      <c r="A306" s="16" t="s">
        <v>1519</v>
      </c>
      <c r="B306" s="16" t="s">
        <v>1520</v>
      </c>
      <c r="C306" s="384">
        <v>10847.25</v>
      </c>
      <c r="D306" s="20">
        <v>5.0000000000000001E-4</v>
      </c>
      <c r="E306" s="17">
        <v>0.3</v>
      </c>
      <c r="F306" s="17">
        <v>0.30057499999999998</v>
      </c>
      <c r="G306" s="17">
        <v>3.8392780754340698E-4</v>
      </c>
      <c r="H306" s="385">
        <v>1.1539910075236E-4</v>
      </c>
    </row>
    <row r="307" spans="1:8" ht="17" customHeight="1" x14ac:dyDescent="0.2">
      <c r="A307" s="16" t="s">
        <v>1522</v>
      </c>
      <c r="B307" s="16" t="s">
        <v>1523</v>
      </c>
      <c r="C307" s="384">
        <v>6639.65</v>
      </c>
      <c r="D307" s="20">
        <v>0</v>
      </c>
      <c r="E307" s="17">
        <v>-0.03</v>
      </c>
      <c r="F307" s="17">
        <v>-0.03</v>
      </c>
      <c r="G307" s="17">
        <v>2.35003919643742E-4</v>
      </c>
      <c r="H307" s="385">
        <v>-7.0501175893122704E-6</v>
      </c>
    </row>
    <row r="308" spans="1:8" ht="17" customHeight="1" x14ac:dyDescent="0.2">
      <c r="A308" s="16" t="s">
        <v>1525</v>
      </c>
      <c r="B308" s="16" t="s">
        <v>1526</v>
      </c>
      <c r="C308" s="384">
        <v>27377.33</v>
      </c>
      <c r="D308" s="20">
        <v>1.2200000000000001E-2</v>
      </c>
      <c r="E308" s="17">
        <v>6.5000000000000002E-2</v>
      </c>
      <c r="F308" s="17">
        <v>7.7596499999999999E-2</v>
      </c>
      <c r="G308" s="17">
        <v>9.68993826388472E-4</v>
      </c>
      <c r="H308" s="385">
        <v>7.5190529449353097E-5</v>
      </c>
    </row>
    <row r="309" spans="1:8" ht="17" customHeight="1" x14ac:dyDescent="0.2">
      <c r="A309" s="16" t="s">
        <v>1528</v>
      </c>
      <c r="B309" s="16" t="s">
        <v>1529</v>
      </c>
      <c r="C309" s="384">
        <v>18946.62</v>
      </c>
      <c r="D309" s="20">
        <v>4.7999999999999996E-3</v>
      </c>
      <c r="E309" s="17">
        <v>0.155</v>
      </c>
      <c r="F309" s="17">
        <v>0.16017200000000001</v>
      </c>
      <c r="G309" s="17">
        <v>6.7059708930448502E-4</v>
      </c>
      <c r="H309" s="385">
        <v>1.07410876988078E-4</v>
      </c>
    </row>
    <row r="310" spans="1:8" ht="17" customHeight="1" x14ac:dyDescent="0.2">
      <c r="A310" s="16" t="s">
        <v>1531</v>
      </c>
      <c r="B310" s="16" t="s">
        <v>1532</v>
      </c>
      <c r="C310" s="384">
        <v>12987.68</v>
      </c>
      <c r="D310" s="20">
        <v>1.09E-2</v>
      </c>
      <c r="E310" s="17">
        <v>9.5000000000000001E-2</v>
      </c>
      <c r="F310" s="17">
        <v>0.10641775000000001</v>
      </c>
      <c r="G310" s="17">
        <v>4.5968623452721802E-4</v>
      </c>
      <c r="H310" s="385">
        <v>4.8918774784358803E-5</v>
      </c>
    </row>
    <row r="311" spans="1:8" ht="17" customHeight="1" x14ac:dyDescent="0.2">
      <c r="A311" s="16" t="s">
        <v>1534</v>
      </c>
      <c r="B311" s="16" t="s">
        <v>1535</v>
      </c>
      <c r="C311" s="384">
        <v>57838.61</v>
      </c>
      <c r="D311" s="20">
        <v>1.6299999999999999E-2</v>
      </c>
      <c r="E311" s="17">
        <v>0.09</v>
      </c>
      <c r="F311" s="17">
        <v>0.1070335</v>
      </c>
      <c r="G311" s="17">
        <v>2.0471410476072898E-3</v>
      </c>
      <c r="H311" s="385">
        <v>2.1911267131907499E-4</v>
      </c>
    </row>
    <row r="312" spans="1:8" ht="17" customHeight="1" x14ac:dyDescent="0.2">
      <c r="A312" s="16" t="s">
        <v>1537</v>
      </c>
      <c r="B312" s="16" t="s">
        <v>1538</v>
      </c>
      <c r="C312" s="384">
        <v>94409.51</v>
      </c>
      <c r="D312" s="20">
        <v>3.5900000000000001E-2</v>
      </c>
      <c r="E312" s="17">
        <v>4.4999999999999998E-2</v>
      </c>
      <c r="F312" s="17">
        <v>8.1707749999999996E-2</v>
      </c>
      <c r="G312" s="17">
        <v>3.3415322948717298E-3</v>
      </c>
      <c r="H312" s="385">
        <v>2.7302908536630597E-4</v>
      </c>
    </row>
    <row r="313" spans="1:8" ht="17" customHeight="1" x14ac:dyDescent="0.2">
      <c r="A313" s="16" t="s">
        <v>1540</v>
      </c>
      <c r="B313" s="16" t="s">
        <v>1541</v>
      </c>
      <c r="C313" s="384">
        <v>44282.5</v>
      </c>
      <c r="D313" s="20">
        <v>0</v>
      </c>
      <c r="E313" s="17">
        <v>0.115</v>
      </c>
      <c r="F313" s="17">
        <v>0.115</v>
      </c>
      <c r="G313" s="17">
        <v>1.5673357890286399E-3</v>
      </c>
      <c r="H313" s="385">
        <v>1.80243615738294E-4</v>
      </c>
    </row>
    <row r="314" spans="1:8" ht="17" customHeight="1" x14ac:dyDescent="0.2">
      <c r="A314" s="16" t="s">
        <v>1543</v>
      </c>
      <c r="B314" s="16" t="s">
        <v>355</v>
      </c>
      <c r="C314" s="384">
        <v>80282.36</v>
      </c>
      <c r="D314" s="20">
        <v>7.9600000000000004E-2</v>
      </c>
      <c r="E314" s="17">
        <v>0.06</v>
      </c>
      <c r="F314" s="17">
        <v>0.141988</v>
      </c>
      <c r="G314" s="17">
        <v>2.8415156338436501E-3</v>
      </c>
      <c r="H314" s="385">
        <v>4.0346112181819201E-4</v>
      </c>
    </row>
    <row r="315" spans="1:8" ht="17" customHeight="1" x14ac:dyDescent="0.2">
      <c r="A315" s="16" t="s">
        <v>1545</v>
      </c>
      <c r="B315" s="16" t="s">
        <v>1546</v>
      </c>
      <c r="C315" s="384">
        <v>7001.79</v>
      </c>
      <c r="D315" s="20">
        <v>1.2500000000000001E-2</v>
      </c>
      <c r="E315" s="17">
        <v>0.185</v>
      </c>
      <c r="F315" s="17">
        <v>0.19865625000000001</v>
      </c>
      <c r="G315" s="17">
        <v>2.4782151085107798E-4</v>
      </c>
      <c r="H315" s="385">
        <v>4.9231292015009399E-5</v>
      </c>
    </row>
    <row r="316" spans="1:8" ht="17" customHeight="1" x14ac:dyDescent="0.2">
      <c r="A316" s="16" t="s">
        <v>1548</v>
      </c>
      <c r="B316" s="16" t="s">
        <v>1549</v>
      </c>
      <c r="C316" s="384">
        <v>22964.5</v>
      </c>
      <c r="D316" s="20">
        <v>6.5699999999999995E-2</v>
      </c>
      <c r="E316" s="17">
        <v>0.03</v>
      </c>
      <c r="F316" s="17">
        <v>9.6685499999999994E-2</v>
      </c>
      <c r="G316" s="17">
        <v>8.1280602330826505E-4</v>
      </c>
      <c r="H316" s="385">
        <v>7.8586556766571306E-5</v>
      </c>
    </row>
    <row r="317" spans="1:8" ht="17" customHeight="1" x14ac:dyDescent="0.2">
      <c r="A317" s="16" t="s">
        <v>1551</v>
      </c>
      <c r="B317" s="16" t="s">
        <v>1552</v>
      </c>
      <c r="C317" s="384">
        <v>216345</v>
      </c>
      <c r="D317" s="20">
        <v>2.8500000000000001E-2</v>
      </c>
      <c r="E317" s="17">
        <v>0.09</v>
      </c>
      <c r="F317" s="17">
        <v>0.1197825</v>
      </c>
      <c r="G317" s="17">
        <v>7.6573197375351797E-3</v>
      </c>
      <c r="H317" s="385">
        <v>9.1721290146130701E-4</v>
      </c>
    </row>
    <row r="318" spans="1:8" ht="17" customHeight="1" x14ac:dyDescent="0.2">
      <c r="A318" s="16" t="s">
        <v>1554</v>
      </c>
      <c r="B318" s="16" t="s">
        <v>1555</v>
      </c>
      <c r="C318" s="384">
        <v>4187</v>
      </c>
      <c r="D318" s="20">
        <v>0</v>
      </c>
      <c r="E318" s="17">
        <v>0.115</v>
      </c>
      <c r="F318" s="17">
        <v>0.115</v>
      </c>
      <c r="G318" s="17">
        <v>1.4819477104189999E-4</v>
      </c>
      <c r="H318" s="385">
        <v>1.7042398669818499E-5</v>
      </c>
    </row>
    <row r="319" spans="1:8" ht="17" customHeight="1" x14ac:dyDescent="0.2">
      <c r="A319" s="16" t="s">
        <v>1557</v>
      </c>
      <c r="B319" s="16" t="s">
        <v>1558</v>
      </c>
      <c r="C319" s="384">
        <v>81500.39</v>
      </c>
      <c r="D319" s="20">
        <v>2.7099999999999999E-2</v>
      </c>
      <c r="E319" s="17">
        <v>0.05</v>
      </c>
      <c r="F319" s="17">
        <v>7.7777499999999999E-2</v>
      </c>
      <c r="G319" s="17">
        <v>2.8846266147302402E-3</v>
      </c>
      <c r="H319" s="385">
        <v>2.2435904652718199E-4</v>
      </c>
    </row>
    <row r="320" spans="1:8" ht="17" customHeight="1" x14ac:dyDescent="0.2">
      <c r="A320" s="16" t="s">
        <v>1560</v>
      </c>
      <c r="B320" s="16" t="s">
        <v>1561</v>
      </c>
      <c r="C320" s="384">
        <v>31078.02</v>
      </c>
      <c r="D320" s="20">
        <v>8.3999999999999995E-3</v>
      </c>
      <c r="E320" s="17">
        <v>0.17</v>
      </c>
      <c r="F320" s="17">
        <v>0.179114</v>
      </c>
      <c r="G320" s="17">
        <v>1.0999761304837799E-3</v>
      </c>
      <c r="H320" s="385">
        <v>1.9702112463547099E-4</v>
      </c>
    </row>
    <row r="321" spans="1:8" ht="17" customHeight="1" x14ac:dyDescent="0.2">
      <c r="A321" s="16" t="s">
        <v>1563</v>
      </c>
      <c r="B321" s="16" t="s">
        <v>1564</v>
      </c>
      <c r="C321" s="384">
        <v>1674327</v>
      </c>
      <c r="D321" s="20">
        <v>9.1999999999999998E-3</v>
      </c>
      <c r="E321" s="17">
        <v>0.15</v>
      </c>
      <c r="F321" s="17">
        <v>0.15989</v>
      </c>
      <c r="G321" s="17">
        <v>5.9261167044249101E-2</v>
      </c>
      <c r="H321" s="385">
        <v>9.4752679987049806E-3</v>
      </c>
    </row>
    <row r="322" spans="1:8" ht="17" customHeight="1" x14ac:dyDescent="0.2">
      <c r="A322" s="16" t="s">
        <v>1566</v>
      </c>
      <c r="B322" s="16" t="s">
        <v>1567</v>
      </c>
      <c r="C322" s="384">
        <v>26050.77</v>
      </c>
      <c r="D322" s="20">
        <v>1.7000000000000001E-2</v>
      </c>
      <c r="E322" s="17">
        <v>0.08</v>
      </c>
      <c r="F322" s="17">
        <v>9.7680000000000003E-2</v>
      </c>
      <c r="G322" s="17">
        <v>9.2204153227016703E-4</v>
      </c>
      <c r="H322" s="385">
        <v>9.0065016872149903E-5</v>
      </c>
    </row>
    <row r="323" spans="1:8" ht="17" customHeight="1" x14ac:dyDescent="0.2">
      <c r="A323" s="16" t="s">
        <v>1569</v>
      </c>
      <c r="B323" s="16" t="s">
        <v>1570</v>
      </c>
      <c r="C323" s="384">
        <v>13307.97</v>
      </c>
      <c r="D323" s="20">
        <v>4.24E-2</v>
      </c>
      <c r="E323" s="17">
        <v>0.04</v>
      </c>
      <c r="F323" s="17">
        <v>8.3248000000000003E-2</v>
      </c>
      <c r="G323" s="17">
        <v>4.7102258590457798E-4</v>
      </c>
      <c r="H323" s="385">
        <v>3.9211688231384298E-5</v>
      </c>
    </row>
    <row r="324" spans="1:8" ht="17" customHeight="1" x14ac:dyDescent="0.2">
      <c r="A324" s="16" t="s">
        <v>1572</v>
      </c>
      <c r="B324" s="16" t="s">
        <v>1573</v>
      </c>
      <c r="C324" s="384">
        <v>23302.21</v>
      </c>
      <c r="D324" s="20">
        <v>0</v>
      </c>
      <c r="E324" s="17">
        <v>0.105</v>
      </c>
      <c r="F324" s="17">
        <v>0.105</v>
      </c>
      <c r="G324" s="17">
        <v>8.2475893855272597E-4</v>
      </c>
      <c r="H324" s="385">
        <v>8.6599688548036298E-5</v>
      </c>
    </row>
    <row r="325" spans="1:8" ht="17" customHeight="1" x14ac:dyDescent="0.2">
      <c r="A325" s="16" t="s">
        <v>1575</v>
      </c>
      <c r="B325" s="16" t="s">
        <v>1576</v>
      </c>
      <c r="C325" s="384">
        <v>49995.519999999997</v>
      </c>
      <c r="D325" s="20">
        <v>0</v>
      </c>
      <c r="E325" s="17">
        <v>0.13500000000000001</v>
      </c>
      <c r="F325" s="17">
        <v>0.13500000000000001</v>
      </c>
      <c r="G325" s="17">
        <v>1.7695425458611701E-3</v>
      </c>
      <c r="H325" s="385">
        <v>2.3888824369125799E-4</v>
      </c>
    </row>
    <row r="326" spans="1:8" ht="17" customHeight="1" x14ac:dyDescent="0.2">
      <c r="A326" s="16" t="s">
        <v>1578</v>
      </c>
      <c r="B326" s="16" t="s">
        <v>1579</v>
      </c>
      <c r="C326" s="384">
        <v>18812.349999999999</v>
      </c>
      <c r="D326" s="20">
        <v>2.7300000000000001E-2</v>
      </c>
      <c r="E326" s="17">
        <v>3.5000000000000003E-2</v>
      </c>
      <c r="F326" s="17">
        <v>6.2777749999999993E-2</v>
      </c>
      <c r="G326" s="17">
        <v>6.6584473394078897E-4</v>
      </c>
      <c r="H326" s="385">
        <v>4.1800234246151298E-5</v>
      </c>
    </row>
    <row r="327" spans="1:8" ht="17" customHeight="1" x14ac:dyDescent="0.2">
      <c r="A327" s="16" t="s">
        <v>1581</v>
      </c>
      <c r="B327" s="16" t="s">
        <v>1582</v>
      </c>
      <c r="C327" s="384">
        <v>8431.41</v>
      </c>
      <c r="D327" s="20">
        <v>0</v>
      </c>
      <c r="E327" s="17">
        <v>0.1</v>
      </c>
      <c r="F327" s="17">
        <v>0.1</v>
      </c>
      <c r="G327" s="17">
        <v>2.9842151289954201E-4</v>
      </c>
      <c r="H327" s="385">
        <v>2.9842151289954201E-5</v>
      </c>
    </row>
    <row r="328" spans="1:8" ht="17" customHeight="1" x14ac:dyDescent="0.2">
      <c r="A328" s="16" t="s">
        <v>1584</v>
      </c>
      <c r="B328" s="16" t="s">
        <v>1585</v>
      </c>
      <c r="C328" s="384">
        <v>4879.1000000000004</v>
      </c>
      <c r="D328" s="20">
        <v>8.0000000000000002E-3</v>
      </c>
      <c r="E328" s="14" t="s">
        <v>685</v>
      </c>
      <c r="F328" s="14" t="s">
        <v>685</v>
      </c>
      <c r="G328" s="14" t="s">
        <v>685</v>
      </c>
      <c r="H328" s="14" t="s">
        <v>685</v>
      </c>
    </row>
    <row r="329" spans="1:8" ht="17" customHeight="1" x14ac:dyDescent="0.2">
      <c r="A329" s="16" t="s">
        <v>1587</v>
      </c>
      <c r="B329" s="16" t="s">
        <v>1588</v>
      </c>
      <c r="C329" s="384">
        <v>4029.78</v>
      </c>
      <c r="D329" s="20">
        <v>0</v>
      </c>
      <c r="E329" s="17">
        <v>-4.4999999999999998E-2</v>
      </c>
      <c r="F329" s="17">
        <v>-4.4999999999999998E-2</v>
      </c>
      <c r="G329" s="17">
        <v>1.4263012286821699E-4</v>
      </c>
      <c r="H329" s="385">
        <v>-6.4183555290697898E-6</v>
      </c>
    </row>
    <row r="330" spans="1:8" ht="17" customHeight="1" x14ac:dyDescent="0.2">
      <c r="A330" s="16" t="s">
        <v>1590</v>
      </c>
      <c r="B330" s="16" t="s">
        <v>1591</v>
      </c>
      <c r="C330" s="384">
        <v>21769.56</v>
      </c>
      <c r="D330" s="20">
        <v>1.4800000000000001E-2</v>
      </c>
      <c r="E330" s="17">
        <v>6.5000000000000002E-2</v>
      </c>
      <c r="F330" s="17">
        <v>8.0281000000000005E-2</v>
      </c>
      <c r="G330" s="17">
        <v>7.7051229039476899E-4</v>
      </c>
      <c r="H330" s="385">
        <v>6.1857497185182497E-5</v>
      </c>
    </row>
    <row r="331" spans="1:8" ht="17" customHeight="1" x14ac:dyDescent="0.2">
      <c r="A331" s="16" t="s">
        <v>1593</v>
      </c>
      <c r="B331" s="16" t="s">
        <v>505</v>
      </c>
      <c r="C331" s="384">
        <v>136611.79999999999</v>
      </c>
      <c r="D331" s="20">
        <v>2.1100000000000001E-2</v>
      </c>
      <c r="E331" s="17">
        <v>0.1</v>
      </c>
      <c r="F331" s="17">
        <v>0.122155</v>
      </c>
      <c r="G331" s="17">
        <v>4.8352410849347499E-3</v>
      </c>
      <c r="H331" s="385">
        <v>5.90648874730204E-4</v>
      </c>
    </row>
    <row r="332" spans="1:8" ht="17" customHeight="1" x14ac:dyDescent="0.2">
      <c r="A332" s="16" t="s">
        <v>1595</v>
      </c>
      <c r="B332" s="16" t="s">
        <v>1596</v>
      </c>
      <c r="C332" s="384">
        <v>52995.69</v>
      </c>
      <c r="D332" s="20">
        <v>1.52E-2</v>
      </c>
      <c r="E332" s="17">
        <v>0.13</v>
      </c>
      <c r="F332" s="17">
        <v>0.14618800000000001</v>
      </c>
      <c r="G332" s="17">
        <v>1.8757306295097899E-3</v>
      </c>
      <c r="H332" s="385">
        <v>2.7420930926677699E-4</v>
      </c>
    </row>
    <row r="333" spans="1:8" ht="17" customHeight="1" x14ac:dyDescent="0.2">
      <c r="A333" s="16" t="s">
        <v>1598</v>
      </c>
      <c r="B333" s="16" t="s">
        <v>1599</v>
      </c>
      <c r="C333" s="384">
        <v>241469</v>
      </c>
      <c r="D333" s="20">
        <v>0</v>
      </c>
      <c r="E333" s="17">
        <v>0.24</v>
      </c>
      <c r="F333" s="17">
        <v>0.24</v>
      </c>
      <c r="G333" s="17">
        <v>8.5465591518310204E-3</v>
      </c>
      <c r="H333" s="385">
        <v>2.05117419643944E-3</v>
      </c>
    </row>
    <row r="334" spans="1:8" ht="17" customHeight="1" x14ac:dyDescent="0.2">
      <c r="A334" s="16" t="s">
        <v>1601</v>
      </c>
      <c r="B334" s="16" t="s">
        <v>507</v>
      </c>
      <c r="C334" s="384">
        <v>8496.93</v>
      </c>
      <c r="D334" s="20">
        <v>3.7900000000000003E-2</v>
      </c>
      <c r="E334" s="17">
        <v>0.125</v>
      </c>
      <c r="F334" s="17">
        <v>0.16526874999999999</v>
      </c>
      <c r="G334" s="17">
        <v>3.0074052923550202E-4</v>
      </c>
      <c r="H334" s="385">
        <v>4.9703011341090002E-5</v>
      </c>
    </row>
    <row r="335" spans="1:8" ht="17" customHeight="1" x14ac:dyDescent="0.2">
      <c r="A335" s="16" t="s">
        <v>1603</v>
      </c>
      <c r="B335" s="16" t="s">
        <v>1604</v>
      </c>
      <c r="C335" s="384">
        <v>173429.1</v>
      </c>
      <c r="D335" s="20">
        <v>8.8000000000000005E-3</v>
      </c>
      <c r="E335" s="17">
        <v>0.16</v>
      </c>
      <c r="F335" s="17">
        <v>0.16950399999999999</v>
      </c>
      <c r="G335" s="17">
        <v>6.1383534192745899E-3</v>
      </c>
      <c r="H335" s="385">
        <v>1.0404754579807201E-3</v>
      </c>
    </row>
    <row r="336" spans="1:8" ht="17" customHeight="1" x14ac:dyDescent="0.2">
      <c r="A336" s="16" t="s">
        <v>1606</v>
      </c>
      <c r="B336" s="16" t="s">
        <v>1607</v>
      </c>
      <c r="C336" s="384">
        <v>14308.11</v>
      </c>
      <c r="D336" s="20">
        <v>2.07E-2</v>
      </c>
      <c r="E336" s="17">
        <v>6.5000000000000002E-2</v>
      </c>
      <c r="F336" s="17">
        <v>8.6372749999999998E-2</v>
      </c>
      <c r="G336" s="17">
        <v>5.0642156328930404E-4</v>
      </c>
      <c r="H336" s="385">
        <v>4.3741023080596198E-5</v>
      </c>
    </row>
    <row r="337" spans="1:8" ht="17" customHeight="1" x14ac:dyDescent="0.2">
      <c r="A337" s="16" t="s">
        <v>1609</v>
      </c>
      <c r="B337" s="16" t="s">
        <v>1610</v>
      </c>
      <c r="C337" s="384">
        <v>5408.39</v>
      </c>
      <c r="D337" s="20">
        <v>1.5800000000000002E-2</v>
      </c>
      <c r="E337" s="14" t="s">
        <v>685</v>
      </c>
      <c r="F337" s="14" t="s">
        <v>685</v>
      </c>
      <c r="G337" s="14" t="s">
        <v>685</v>
      </c>
      <c r="H337" s="14" t="s">
        <v>685</v>
      </c>
    </row>
    <row r="338" spans="1:8" ht="17" customHeight="1" x14ac:dyDescent="0.2">
      <c r="A338" s="16" t="s">
        <v>1612</v>
      </c>
      <c r="B338" s="16" t="s">
        <v>1613</v>
      </c>
      <c r="C338" s="384">
        <v>56915.77</v>
      </c>
      <c r="D338" s="20">
        <v>1.7000000000000001E-2</v>
      </c>
      <c r="E338" s="17">
        <v>0.11</v>
      </c>
      <c r="F338" s="17">
        <v>0.12793499999999999</v>
      </c>
      <c r="G338" s="17">
        <v>2.0144780281403001E-3</v>
      </c>
      <c r="H338" s="385">
        <v>2.5772224653012899E-4</v>
      </c>
    </row>
    <row r="339" spans="1:8" ht="17" customHeight="1" x14ac:dyDescent="0.2">
      <c r="A339" s="16" t="s">
        <v>1615</v>
      </c>
      <c r="B339" s="16" t="s">
        <v>1616</v>
      </c>
      <c r="C339" s="384">
        <v>4623.72</v>
      </c>
      <c r="D339" s="20">
        <v>0</v>
      </c>
      <c r="E339" s="14" t="s">
        <v>685</v>
      </c>
      <c r="F339" s="14" t="s">
        <v>685</v>
      </c>
      <c r="G339" s="14" t="s">
        <v>685</v>
      </c>
      <c r="H339" s="14" t="s">
        <v>685</v>
      </c>
    </row>
    <row r="340" spans="1:8" ht="17" customHeight="1" x14ac:dyDescent="0.2">
      <c r="A340" s="16" t="s">
        <v>1618</v>
      </c>
      <c r="B340" s="16" t="s">
        <v>1619</v>
      </c>
      <c r="C340" s="384">
        <v>93541.35</v>
      </c>
      <c r="D340" s="20">
        <v>0</v>
      </c>
      <c r="E340" s="17">
        <v>0.46</v>
      </c>
      <c r="F340" s="17">
        <v>0.46</v>
      </c>
      <c r="G340" s="17">
        <v>3.3108046205398102E-3</v>
      </c>
      <c r="H340" s="385">
        <v>1.52297012544831E-3</v>
      </c>
    </row>
    <row r="341" spans="1:8" ht="17" customHeight="1" x14ac:dyDescent="0.2">
      <c r="A341" s="16" t="s">
        <v>1621</v>
      </c>
      <c r="B341" s="16" t="s">
        <v>508</v>
      </c>
      <c r="C341" s="384">
        <v>8286.0400000000009</v>
      </c>
      <c r="D341" s="20">
        <v>3.5400000000000001E-2</v>
      </c>
      <c r="E341" s="17">
        <v>-1.4999999999999999E-2</v>
      </c>
      <c r="F341" s="17">
        <v>2.01345E-2</v>
      </c>
      <c r="G341" s="17">
        <v>2.9327628388918601E-4</v>
      </c>
      <c r="H341" s="385">
        <v>5.9049713379668202E-6</v>
      </c>
    </row>
    <row r="342" spans="1:8" ht="17" customHeight="1" x14ac:dyDescent="0.2">
      <c r="A342" s="16" t="s">
        <v>1623</v>
      </c>
      <c r="B342" s="16" t="s">
        <v>1624</v>
      </c>
      <c r="C342" s="384">
        <v>54358.62</v>
      </c>
      <c r="D342" s="20">
        <v>1.77E-2</v>
      </c>
      <c r="E342" s="17">
        <v>0.115</v>
      </c>
      <c r="F342" s="17">
        <v>0.13371775</v>
      </c>
      <c r="G342" s="17">
        <v>1.9239702042163E-3</v>
      </c>
      <c r="H342" s="385">
        <v>2.5726896677484399E-4</v>
      </c>
    </row>
    <row r="343" spans="1:8" ht="17" customHeight="1" x14ac:dyDescent="0.2">
      <c r="A343" s="16" t="s">
        <v>1626</v>
      </c>
      <c r="B343" s="16" t="s">
        <v>1627</v>
      </c>
      <c r="C343" s="384">
        <v>9243.99</v>
      </c>
      <c r="D343" s="20">
        <v>4.7399999999999998E-2</v>
      </c>
      <c r="E343" s="17">
        <v>7.0000000000000007E-2</v>
      </c>
      <c r="F343" s="17">
        <v>0.119059</v>
      </c>
      <c r="G343" s="17">
        <v>3.2718198747638198E-4</v>
      </c>
      <c r="H343" s="385">
        <v>3.8953960246950501E-5</v>
      </c>
    </row>
    <row r="344" spans="1:8" ht="17" customHeight="1" x14ac:dyDescent="0.2">
      <c r="A344" s="16" t="s">
        <v>1629</v>
      </c>
      <c r="B344" s="16" t="s">
        <v>1630</v>
      </c>
      <c r="C344" s="384">
        <v>17217.62</v>
      </c>
      <c r="D344" s="20">
        <v>3.3799999999999997E-2</v>
      </c>
      <c r="E344" s="17">
        <v>4.4999999999999998E-2</v>
      </c>
      <c r="F344" s="17">
        <v>7.9560500000000006E-2</v>
      </c>
      <c r="G344" s="17">
        <v>6.0940082488331298E-4</v>
      </c>
      <c r="H344" s="385">
        <v>4.8484234328128799E-5</v>
      </c>
    </row>
    <row r="345" spans="1:8" ht="17" customHeight="1" x14ac:dyDescent="0.2">
      <c r="A345" s="16" t="s">
        <v>1632</v>
      </c>
      <c r="B345" s="16" t="s">
        <v>1633</v>
      </c>
      <c r="C345" s="384">
        <v>13736.22</v>
      </c>
      <c r="D345" s="20">
        <v>3.5400000000000001E-2</v>
      </c>
      <c r="E345" s="17">
        <v>0.03</v>
      </c>
      <c r="F345" s="17">
        <v>6.5931000000000003E-2</v>
      </c>
      <c r="G345" s="17">
        <v>4.86180075920985E-4</v>
      </c>
      <c r="H345" s="385">
        <v>3.2054338585546402E-5</v>
      </c>
    </row>
    <row r="346" spans="1:8" ht="17" customHeight="1" x14ac:dyDescent="0.2">
      <c r="A346" s="16" t="s">
        <v>1635</v>
      </c>
      <c r="B346" s="16" t="s">
        <v>1636</v>
      </c>
      <c r="C346" s="384">
        <v>315237.59999999998</v>
      </c>
      <c r="D346" s="20">
        <v>1.2999999999999999E-3</v>
      </c>
      <c r="E346" s="17">
        <v>9.5000000000000001E-2</v>
      </c>
      <c r="F346" s="17">
        <v>9.6361749999999996E-2</v>
      </c>
      <c r="G346" s="17">
        <v>1.1157526619488401E-2</v>
      </c>
      <c r="H346" s="385">
        <v>1.07515879072549E-3</v>
      </c>
    </row>
    <row r="347" spans="1:8" ht="17" customHeight="1" x14ac:dyDescent="0.2">
      <c r="A347" s="16" t="s">
        <v>1638</v>
      </c>
      <c r="B347" s="16" t="s">
        <v>1639</v>
      </c>
      <c r="C347" s="384">
        <v>15504.28</v>
      </c>
      <c r="D347" s="20">
        <v>0</v>
      </c>
      <c r="E347" s="17">
        <v>0.09</v>
      </c>
      <c r="F347" s="17">
        <v>0.09</v>
      </c>
      <c r="G347" s="17">
        <v>5.4875883085013304E-4</v>
      </c>
      <c r="H347" s="385">
        <v>4.9388294776511898E-5</v>
      </c>
    </row>
    <row r="348" spans="1:8" ht="17" customHeight="1" x14ac:dyDescent="0.2">
      <c r="A348" s="16" t="s">
        <v>1641</v>
      </c>
      <c r="B348" s="16" t="s">
        <v>1642</v>
      </c>
      <c r="C348" s="384">
        <v>6782.96</v>
      </c>
      <c r="D348" s="20">
        <v>5.7500000000000002E-2</v>
      </c>
      <c r="E348" s="17">
        <v>4.4999999999999998E-2</v>
      </c>
      <c r="F348" s="17">
        <v>0.10379375</v>
      </c>
      <c r="G348" s="17">
        <v>2.4007623696832201E-4</v>
      </c>
      <c r="H348" s="385">
        <v>2.4918412920830799E-5</v>
      </c>
    </row>
    <row r="349" spans="1:8" ht="17" customHeight="1" x14ac:dyDescent="0.2">
      <c r="A349" s="16" t="s">
        <v>1644</v>
      </c>
      <c r="B349" s="16" t="s">
        <v>1645</v>
      </c>
      <c r="C349" s="384">
        <v>8827.11</v>
      </c>
      <c r="D349" s="20">
        <v>1.3299999999999999E-2</v>
      </c>
      <c r="E349" s="14" t="s">
        <v>685</v>
      </c>
      <c r="F349" s="14" t="s">
        <v>685</v>
      </c>
      <c r="G349" s="14" t="s">
        <v>685</v>
      </c>
      <c r="H349" s="14" t="s">
        <v>685</v>
      </c>
    </row>
    <row r="350" spans="1:8" ht="17" customHeight="1" x14ac:dyDescent="0.2">
      <c r="A350" s="16" t="s">
        <v>1647</v>
      </c>
      <c r="B350" s="16" t="s">
        <v>1648</v>
      </c>
      <c r="C350" s="384">
        <v>20577.62</v>
      </c>
      <c r="D350" s="20">
        <v>4.6199999999999998E-2</v>
      </c>
      <c r="E350" s="17">
        <v>6.5000000000000002E-2</v>
      </c>
      <c r="F350" s="17">
        <v>0.1127015</v>
      </c>
      <c r="G350" s="17">
        <v>7.28324739547938E-4</v>
      </c>
      <c r="H350" s="385">
        <v>8.2083290634161899E-5</v>
      </c>
    </row>
    <row r="351" spans="1:8" ht="17" customHeight="1" x14ac:dyDescent="0.2">
      <c r="A351" s="16" t="s">
        <v>1650</v>
      </c>
      <c r="B351" s="16" t="s">
        <v>1651</v>
      </c>
      <c r="C351" s="384">
        <v>23349.66</v>
      </c>
      <c r="D351" s="20">
        <v>3.0999999999999999E-3</v>
      </c>
      <c r="E351" s="17">
        <v>7.4999999999999997E-2</v>
      </c>
      <c r="F351" s="17">
        <v>7.8216250000000001E-2</v>
      </c>
      <c r="G351" s="17">
        <v>8.2643838490714205E-4</v>
      </c>
      <c r="H351" s="385">
        <v>6.4640911323493195E-5</v>
      </c>
    </row>
    <row r="352" spans="1:8" ht="17" customHeight="1" x14ac:dyDescent="0.2">
      <c r="A352" s="16" t="s">
        <v>1653</v>
      </c>
      <c r="B352" s="16" t="s">
        <v>1654</v>
      </c>
      <c r="C352" s="384">
        <v>11797.87</v>
      </c>
      <c r="D352" s="20">
        <v>0.14380000000000001</v>
      </c>
      <c r="E352" s="17">
        <v>0.1</v>
      </c>
      <c r="F352" s="17">
        <v>0.25098999999999999</v>
      </c>
      <c r="G352" s="17">
        <v>4.17574072947718E-4</v>
      </c>
      <c r="H352" s="385">
        <v>1.04806916569148E-4</v>
      </c>
    </row>
    <row r="353" spans="1:8" ht="17" customHeight="1" x14ac:dyDescent="0.2">
      <c r="A353" s="16" t="s">
        <v>1656</v>
      </c>
      <c r="B353" s="16" t="s">
        <v>1657</v>
      </c>
      <c r="C353" s="384">
        <v>11529.87</v>
      </c>
      <c r="D353" s="20">
        <v>4.8500000000000001E-2</v>
      </c>
      <c r="E353" s="17">
        <v>5.5E-2</v>
      </c>
      <c r="F353" s="17">
        <v>0.10483375</v>
      </c>
      <c r="G353" s="17">
        <v>4.0808847499232599E-4</v>
      </c>
      <c r="H353" s="385">
        <v>4.2781445165226699E-5</v>
      </c>
    </row>
    <row r="354" spans="1:8" ht="17" customHeight="1" x14ac:dyDescent="0.2">
      <c r="A354" s="16" t="s">
        <v>1659</v>
      </c>
      <c r="B354" s="16" t="s">
        <v>1660</v>
      </c>
      <c r="C354" s="384">
        <v>176321.8</v>
      </c>
      <c r="D354" s="20">
        <v>1.67E-2</v>
      </c>
      <c r="E354" s="17">
        <v>0.105</v>
      </c>
      <c r="F354" s="17">
        <v>0.12257675</v>
      </c>
      <c r="G354" s="17">
        <v>6.2407377073550596E-3</v>
      </c>
      <c r="H354" s="385">
        <v>7.6496934577003402E-4</v>
      </c>
    </row>
    <row r="355" spans="1:8" ht="17" customHeight="1" x14ac:dyDescent="0.2">
      <c r="A355" s="16" t="s">
        <v>1662</v>
      </c>
      <c r="B355" s="16" t="s">
        <v>1663</v>
      </c>
      <c r="C355" s="384">
        <v>34285.14</v>
      </c>
      <c r="D355" s="20">
        <v>0</v>
      </c>
      <c r="E355" s="17">
        <v>0.1</v>
      </c>
      <c r="F355" s="17">
        <v>0.1</v>
      </c>
      <c r="G355" s="17">
        <v>1.21348900703116E-3</v>
      </c>
      <c r="H355" s="385">
        <v>1.21348900703116E-4</v>
      </c>
    </row>
    <row r="356" spans="1:8" ht="17" customHeight="1" x14ac:dyDescent="0.2">
      <c r="A356" s="16" t="s">
        <v>1665</v>
      </c>
      <c r="B356" s="16" t="s">
        <v>1666</v>
      </c>
      <c r="C356" s="384">
        <v>27796.36</v>
      </c>
      <c r="D356" s="20">
        <v>1.2500000000000001E-2</v>
      </c>
      <c r="E356" s="14" t="s">
        <v>685</v>
      </c>
      <c r="F356" s="14" t="s">
        <v>685</v>
      </c>
      <c r="G356" s="14" t="s">
        <v>685</v>
      </c>
      <c r="H356" s="14" t="s">
        <v>685</v>
      </c>
    </row>
    <row r="357" spans="1:8" ht="17" customHeight="1" x14ac:dyDescent="0.2">
      <c r="A357" s="16" t="s">
        <v>1668</v>
      </c>
      <c r="B357" s="16" t="s">
        <v>1669</v>
      </c>
      <c r="C357" s="384">
        <v>11899.9</v>
      </c>
      <c r="D357" s="20">
        <v>3.0999999999999999E-3</v>
      </c>
      <c r="E357" s="17">
        <v>0.14499999999999999</v>
      </c>
      <c r="F357" s="17">
        <v>0.14832475000000001</v>
      </c>
      <c r="G357" s="17">
        <v>4.2118532503499E-4</v>
      </c>
      <c r="H357" s="385">
        <v>6.2472208039483597E-5</v>
      </c>
    </row>
    <row r="358" spans="1:8" ht="17" customHeight="1" x14ac:dyDescent="0.2">
      <c r="A358" s="16" t="s">
        <v>1671</v>
      </c>
      <c r="B358" s="16" t="s">
        <v>1672</v>
      </c>
      <c r="C358" s="384">
        <v>17036.84</v>
      </c>
      <c r="D358" s="20">
        <v>0</v>
      </c>
      <c r="E358" s="17">
        <v>0.23</v>
      </c>
      <c r="F358" s="17">
        <v>0.23</v>
      </c>
      <c r="G358" s="17">
        <v>6.0300229354609005E-4</v>
      </c>
      <c r="H358" s="385">
        <v>1.3869052751560099E-4</v>
      </c>
    </row>
    <row r="359" spans="1:8" ht="17" customHeight="1" x14ac:dyDescent="0.2">
      <c r="A359" s="16" t="s">
        <v>1674</v>
      </c>
      <c r="B359" s="16" t="s">
        <v>1675</v>
      </c>
      <c r="C359" s="384">
        <v>27211.39</v>
      </c>
      <c r="D359" s="20">
        <v>3.32E-2</v>
      </c>
      <c r="E359" s="17">
        <v>7.4999999999999997E-2</v>
      </c>
      <c r="F359" s="17">
        <v>0.109445</v>
      </c>
      <c r="G359" s="17">
        <v>9.6312054234101697E-4</v>
      </c>
      <c r="H359" s="385">
        <v>1.05408727756513E-4</v>
      </c>
    </row>
    <row r="360" spans="1:8" ht="17" customHeight="1" x14ac:dyDescent="0.2">
      <c r="A360" s="16" t="s">
        <v>1677</v>
      </c>
      <c r="B360" s="16" t="s">
        <v>1678</v>
      </c>
      <c r="C360" s="384">
        <v>4441.32</v>
      </c>
      <c r="D360" s="20">
        <v>6.88E-2</v>
      </c>
      <c r="E360" s="17">
        <v>0.03</v>
      </c>
      <c r="F360" s="17">
        <v>9.9832000000000004E-2</v>
      </c>
      <c r="G360" s="17">
        <v>1.57196178773301E-4</v>
      </c>
      <c r="H360" s="385">
        <v>1.5693208919296099E-5</v>
      </c>
    </row>
    <row r="361" spans="1:8" ht="17" customHeight="1" x14ac:dyDescent="0.2">
      <c r="A361" s="16" t="s">
        <v>1680</v>
      </c>
      <c r="B361" s="16" t="s">
        <v>1681</v>
      </c>
      <c r="C361" s="384">
        <v>30039.64</v>
      </c>
      <c r="D361" s="20">
        <v>2.6499999999999999E-2</v>
      </c>
      <c r="E361" s="17">
        <v>3.5000000000000003E-2</v>
      </c>
      <c r="F361" s="17">
        <v>6.1963749999999998E-2</v>
      </c>
      <c r="G361" s="17">
        <v>1.0632236856892999E-3</v>
      </c>
      <c r="H361" s="385">
        <v>6.5881326654130301E-5</v>
      </c>
    </row>
    <row r="362" spans="1:8" ht="17" customHeight="1" x14ac:dyDescent="0.2">
      <c r="A362" s="16" t="s">
        <v>1683</v>
      </c>
      <c r="B362" s="16" t="s">
        <v>1684</v>
      </c>
      <c r="C362" s="384">
        <v>13792.56</v>
      </c>
      <c r="D362" s="20">
        <v>5.4199999999999998E-2</v>
      </c>
      <c r="E362" s="17">
        <v>-0.15</v>
      </c>
      <c r="F362" s="17">
        <v>-9.9864999999999995E-2</v>
      </c>
      <c r="G362" s="17">
        <v>4.8817417513295102E-4</v>
      </c>
      <c r="H362" s="385">
        <v>-4.8751513999652101E-5</v>
      </c>
    </row>
    <row r="363" spans="1:8" ht="17" customHeight="1" x14ac:dyDescent="0.2">
      <c r="A363" s="16" t="s">
        <v>1686</v>
      </c>
      <c r="B363" s="16" t="s">
        <v>511</v>
      </c>
      <c r="C363" s="384">
        <v>26434.799999999999</v>
      </c>
      <c r="D363" s="20">
        <v>3.8100000000000002E-2</v>
      </c>
      <c r="E363" s="17">
        <v>0.05</v>
      </c>
      <c r="F363" s="17">
        <v>8.9052500000000007E-2</v>
      </c>
      <c r="G363" s="17">
        <v>9.35633898623934E-4</v>
      </c>
      <c r="H363" s="385">
        <v>8.3320537757207804E-5</v>
      </c>
    </row>
    <row r="364" spans="1:8" ht="17" customHeight="1" x14ac:dyDescent="0.2">
      <c r="A364" s="16" t="s">
        <v>1688</v>
      </c>
      <c r="B364" s="16" t="s">
        <v>1689</v>
      </c>
      <c r="C364" s="384">
        <v>191781</v>
      </c>
      <c r="D364" s="20">
        <v>2.9499999999999998E-2</v>
      </c>
      <c r="E364" s="17">
        <v>0.06</v>
      </c>
      <c r="F364" s="17">
        <v>9.0384999999999993E-2</v>
      </c>
      <c r="G364" s="17">
        <v>6.7879009756834398E-3</v>
      </c>
      <c r="H364" s="385">
        <v>6.1352442968714801E-4</v>
      </c>
    </row>
    <row r="365" spans="1:8" ht="17" customHeight="1" x14ac:dyDescent="0.2">
      <c r="A365" s="16" t="s">
        <v>1691</v>
      </c>
      <c r="B365" s="16" t="s">
        <v>1692</v>
      </c>
      <c r="C365" s="384">
        <v>211253.6</v>
      </c>
      <c r="D365" s="20">
        <v>0.04</v>
      </c>
      <c r="E365" s="17">
        <v>8.5000000000000006E-2</v>
      </c>
      <c r="F365" s="17">
        <v>0.12670000000000001</v>
      </c>
      <c r="G365" s="17">
        <v>7.47711461279605E-3</v>
      </c>
      <c r="H365" s="385">
        <v>9.4735042144126005E-4</v>
      </c>
    </row>
    <row r="366" spans="1:8" ht="17" customHeight="1" x14ac:dyDescent="0.2">
      <c r="A366" s="16" t="s">
        <v>1694</v>
      </c>
      <c r="B366" s="16" t="s">
        <v>1695</v>
      </c>
      <c r="C366" s="384">
        <v>11947.58</v>
      </c>
      <c r="D366" s="20">
        <v>5.1299999999999998E-2</v>
      </c>
      <c r="E366" s="17">
        <v>4.4999999999999998E-2</v>
      </c>
      <c r="F366" s="17">
        <v>9.7454250000000006E-2</v>
      </c>
      <c r="G366" s="17">
        <v>4.2287291201451602E-4</v>
      </c>
      <c r="H366" s="385">
        <v>4.1210762485690702E-5</v>
      </c>
    </row>
    <row r="367" spans="1:8" ht="17" customHeight="1" x14ac:dyDescent="0.2">
      <c r="A367" s="16" t="s">
        <v>1697</v>
      </c>
      <c r="B367" s="16" t="s">
        <v>1698</v>
      </c>
      <c r="C367" s="384">
        <v>342604.3</v>
      </c>
      <c r="D367" s="20">
        <v>2.2800000000000001E-2</v>
      </c>
      <c r="E367" s="17">
        <v>8.5000000000000006E-2</v>
      </c>
      <c r="F367" s="17">
        <v>0.108769</v>
      </c>
      <c r="G367" s="17">
        <v>1.2126144207420701E-2</v>
      </c>
      <c r="H367" s="385">
        <v>1.31894857929694E-3</v>
      </c>
    </row>
    <row r="368" spans="1:8" ht="17" customHeight="1" x14ac:dyDescent="0.2">
      <c r="A368" s="16" t="s">
        <v>1700</v>
      </c>
      <c r="B368" s="16" t="s">
        <v>1701</v>
      </c>
      <c r="C368" s="384">
        <v>53947.1</v>
      </c>
      <c r="D368" s="20">
        <v>4.3E-3</v>
      </c>
      <c r="E368" s="17">
        <v>9.5000000000000001E-2</v>
      </c>
      <c r="F368" s="17">
        <v>9.9504250000000002E-2</v>
      </c>
      <c r="G368" s="17">
        <v>1.9094048561916601E-3</v>
      </c>
      <c r="H368" s="385">
        <v>1.89993898161709E-4</v>
      </c>
    </row>
    <row r="369" spans="1:8" ht="17" customHeight="1" x14ac:dyDescent="0.2">
      <c r="A369" s="16" t="s">
        <v>1703</v>
      </c>
      <c r="B369" s="16" t="s">
        <v>1704</v>
      </c>
      <c r="C369" s="384">
        <v>26897.360000000001</v>
      </c>
      <c r="D369" s="20">
        <v>1.6799999999999999E-2</v>
      </c>
      <c r="E369" s="17">
        <v>0.09</v>
      </c>
      <c r="F369" s="17">
        <v>0.107556</v>
      </c>
      <c r="G369" s="17">
        <v>9.52005757542764E-4</v>
      </c>
      <c r="H369" s="385">
        <v>1.0239393125826901E-4</v>
      </c>
    </row>
    <row r="370" spans="1:8" ht="17" customHeight="1" x14ac:dyDescent="0.2">
      <c r="A370" s="16" t="s">
        <v>1706</v>
      </c>
      <c r="B370" s="16" t="s">
        <v>1707</v>
      </c>
      <c r="C370" s="384">
        <v>12413.96</v>
      </c>
      <c r="D370" s="20">
        <v>1.06E-2</v>
      </c>
      <c r="E370" s="17">
        <v>5.5E-2</v>
      </c>
      <c r="F370" s="17">
        <v>6.5891500000000006E-2</v>
      </c>
      <c r="G370" s="17">
        <v>4.39379976098233E-4</v>
      </c>
      <c r="H370" s="385">
        <v>2.8951405695076699E-5</v>
      </c>
    </row>
    <row r="371" spans="1:8" ht="17" customHeight="1" x14ac:dyDescent="0.2">
      <c r="A371" s="16" t="s">
        <v>1709</v>
      </c>
      <c r="B371" s="16" t="s">
        <v>1710</v>
      </c>
      <c r="C371" s="384">
        <v>9466.73</v>
      </c>
      <c r="D371" s="20">
        <v>3.2599999999999997E-2</v>
      </c>
      <c r="E371" s="17">
        <v>0.04</v>
      </c>
      <c r="F371" s="17">
        <v>7.3251999999999998E-2</v>
      </c>
      <c r="G371" s="17">
        <v>3.3506565198602399E-4</v>
      </c>
      <c r="H371" s="385">
        <v>2.45442291392802E-5</v>
      </c>
    </row>
    <row r="372" spans="1:8" ht="17" customHeight="1" x14ac:dyDescent="0.2">
      <c r="A372" s="16" t="s">
        <v>1712</v>
      </c>
      <c r="B372" s="16" t="s">
        <v>1713</v>
      </c>
      <c r="C372" s="384">
        <v>13317.68</v>
      </c>
      <c r="D372" s="20">
        <v>2.3E-3</v>
      </c>
      <c r="E372" s="17">
        <v>0.12</v>
      </c>
      <c r="F372" s="17">
        <v>0.12243800000000001</v>
      </c>
      <c r="G372" s="17">
        <v>4.7136626186035E-4</v>
      </c>
      <c r="H372" s="385">
        <v>5.7713142369657602E-5</v>
      </c>
    </row>
    <row r="373" spans="1:8" ht="17" customHeight="1" x14ac:dyDescent="0.2">
      <c r="A373" s="16" t="s">
        <v>1715</v>
      </c>
      <c r="B373" s="16" t="s">
        <v>1716</v>
      </c>
      <c r="C373" s="384">
        <v>63830.45</v>
      </c>
      <c r="D373" s="20">
        <v>2.3800000000000002E-2</v>
      </c>
      <c r="E373" s="17">
        <v>0.06</v>
      </c>
      <c r="F373" s="17">
        <v>8.4514000000000006E-2</v>
      </c>
      <c r="G373" s="17">
        <v>2.2592163657156501E-3</v>
      </c>
      <c r="H373" s="385">
        <v>1.9093541193209199E-4</v>
      </c>
    </row>
    <row r="374" spans="1:8" ht="17" customHeight="1" x14ac:dyDescent="0.2">
      <c r="A374" s="16" t="s">
        <v>1718</v>
      </c>
      <c r="B374" s="16" t="s">
        <v>1719</v>
      </c>
      <c r="C374" s="384">
        <v>124551.5</v>
      </c>
      <c r="D374" s="20">
        <v>5.8500000000000003E-2</v>
      </c>
      <c r="E374" s="17">
        <v>4.4999999999999998E-2</v>
      </c>
      <c r="F374" s="17">
        <v>0.10481625</v>
      </c>
      <c r="G374" s="17">
        <v>4.4083785587354096E-3</v>
      </c>
      <c r="H374" s="385">
        <v>4.6206970910705097E-4</v>
      </c>
    </row>
    <row r="375" spans="1:8" ht="17" customHeight="1" x14ac:dyDescent="0.2">
      <c r="A375" s="16" t="s">
        <v>1721</v>
      </c>
      <c r="B375" s="16" t="s">
        <v>1722</v>
      </c>
      <c r="C375" s="384">
        <v>46881.75</v>
      </c>
      <c r="D375" s="20">
        <v>4.1700000000000001E-2</v>
      </c>
      <c r="E375" s="17">
        <v>0.03</v>
      </c>
      <c r="F375" s="17">
        <v>7.2325500000000001E-2</v>
      </c>
      <c r="G375" s="17">
        <v>1.6593337012881699E-3</v>
      </c>
      <c r="H375" s="385">
        <v>1.20012139612518E-4</v>
      </c>
    </row>
    <row r="376" spans="1:8" ht="17" customHeight="1" x14ac:dyDescent="0.2">
      <c r="A376" s="16" t="s">
        <v>1724</v>
      </c>
      <c r="B376" s="16" t="s">
        <v>1725</v>
      </c>
      <c r="C376" s="384">
        <v>7626.84</v>
      </c>
      <c r="D376" s="20">
        <v>1.6500000000000001E-2</v>
      </c>
      <c r="E376" s="17">
        <v>0.04</v>
      </c>
      <c r="F376" s="17">
        <v>5.6829999999999999E-2</v>
      </c>
      <c r="G376" s="17">
        <v>2.6994454444069803E-4</v>
      </c>
      <c r="H376" s="385">
        <v>1.5340948460564901E-5</v>
      </c>
    </row>
    <row r="377" spans="1:8" ht="17" customHeight="1" x14ac:dyDescent="0.2">
      <c r="A377" s="16" t="s">
        <v>1727</v>
      </c>
      <c r="B377" s="16" t="s">
        <v>512</v>
      </c>
      <c r="C377" s="384">
        <v>8198.8799999999992</v>
      </c>
      <c r="D377" s="20">
        <v>4.4900000000000002E-2</v>
      </c>
      <c r="E377" s="17">
        <v>0.04</v>
      </c>
      <c r="F377" s="17">
        <v>8.5797999999999999E-2</v>
      </c>
      <c r="G377" s="17">
        <v>2.9019134091235003E-4</v>
      </c>
      <c r="H377" s="385">
        <v>2.4897836667597799E-5</v>
      </c>
    </row>
    <row r="378" spans="1:8" ht="17" customHeight="1" x14ac:dyDescent="0.2">
      <c r="A378" s="16" t="s">
        <v>1729</v>
      </c>
      <c r="B378" s="16" t="s">
        <v>1730</v>
      </c>
      <c r="C378" s="384">
        <v>28305.439999999999</v>
      </c>
      <c r="D378" s="20">
        <v>1.7999999999999999E-2</v>
      </c>
      <c r="E378" s="17">
        <v>0.03</v>
      </c>
      <c r="F378" s="17">
        <v>4.827E-2</v>
      </c>
      <c r="G378" s="17">
        <v>1.0018433723525701E-3</v>
      </c>
      <c r="H378" s="385">
        <v>4.8358979583458803E-5</v>
      </c>
    </row>
    <row r="379" spans="1:8" ht="17" customHeight="1" x14ac:dyDescent="0.2">
      <c r="A379" s="16" t="s">
        <v>1732</v>
      </c>
      <c r="B379" s="16" t="s">
        <v>514</v>
      </c>
      <c r="C379" s="384">
        <v>21279.91</v>
      </c>
      <c r="D379" s="20">
        <v>6.0299999999999999E-2</v>
      </c>
      <c r="E379" s="17">
        <v>2.5000000000000001E-2</v>
      </c>
      <c r="F379" s="17">
        <v>8.6053749999999998E-2</v>
      </c>
      <c r="G379" s="17">
        <v>7.5318160741395595E-4</v>
      </c>
      <c r="H379" s="385">
        <v>6.4814101748998705E-5</v>
      </c>
    </row>
    <row r="380" spans="1:8" ht="17" customHeight="1" x14ac:dyDescent="0.2">
      <c r="A380" s="16" t="s">
        <v>1734</v>
      </c>
      <c r="B380" s="16" t="s">
        <v>1735</v>
      </c>
      <c r="C380" s="384">
        <v>7123.94</v>
      </c>
      <c r="D380" s="20">
        <v>1.8200000000000001E-2</v>
      </c>
      <c r="E380" s="17">
        <v>3.5000000000000003E-2</v>
      </c>
      <c r="F380" s="17">
        <v>5.3518499999999997E-2</v>
      </c>
      <c r="G380" s="17">
        <v>2.5214489066544801E-4</v>
      </c>
      <c r="H380" s="385">
        <v>1.34944163310788E-5</v>
      </c>
    </row>
    <row r="381" spans="1:8" ht="17" customHeight="1" x14ac:dyDescent="0.2">
      <c r="A381" s="16" t="s">
        <v>1737</v>
      </c>
      <c r="B381" s="16" t="s">
        <v>1738</v>
      </c>
      <c r="C381" s="384">
        <v>26895.95</v>
      </c>
      <c r="D381" s="20">
        <v>6.4399999999999999E-2</v>
      </c>
      <c r="E381" s="17">
        <v>5.5E-2</v>
      </c>
      <c r="F381" s="17">
        <v>0.121171</v>
      </c>
      <c r="G381" s="17">
        <v>9.51955851971431E-4</v>
      </c>
      <c r="H381" s="385">
        <v>1.1534944253923E-4</v>
      </c>
    </row>
    <row r="382" spans="1:8" ht="17" customHeight="1" x14ac:dyDescent="0.2">
      <c r="A382" s="16" t="s">
        <v>1740</v>
      </c>
      <c r="B382" s="16" t="s">
        <v>1741</v>
      </c>
      <c r="C382" s="384">
        <v>36368.11</v>
      </c>
      <c r="D382" s="20">
        <v>3.8399999999999997E-2</v>
      </c>
      <c r="E382" s="17">
        <v>0.04</v>
      </c>
      <c r="F382" s="17">
        <v>7.9168000000000002E-2</v>
      </c>
      <c r="G382" s="17">
        <v>1.28721369349812E-3</v>
      </c>
      <c r="H382" s="385">
        <v>1.01906133686859E-4</v>
      </c>
    </row>
    <row r="383" spans="1:8" ht="17" customHeight="1" x14ac:dyDescent="0.2">
      <c r="A383" s="16" t="s">
        <v>1743</v>
      </c>
      <c r="B383" s="16" t="s">
        <v>1744</v>
      </c>
      <c r="C383" s="384">
        <v>26218.52</v>
      </c>
      <c r="D383" s="20">
        <v>6.1600000000000002E-2</v>
      </c>
      <c r="E383" s="17">
        <v>3.5000000000000003E-2</v>
      </c>
      <c r="F383" s="17">
        <v>9.7678000000000001E-2</v>
      </c>
      <c r="G383" s="17">
        <v>9.2797887949784303E-4</v>
      </c>
      <c r="H383" s="385">
        <v>9.0643120991590301E-5</v>
      </c>
    </row>
    <row r="384" spans="1:8" ht="17" customHeight="1" x14ac:dyDescent="0.2">
      <c r="A384" s="16" t="s">
        <v>1746</v>
      </c>
      <c r="B384" s="16" t="s">
        <v>1747</v>
      </c>
      <c r="C384" s="384">
        <v>3765.9</v>
      </c>
      <c r="D384" s="20">
        <v>0</v>
      </c>
      <c r="E384" s="17">
        <v>3.5000000000000003E-2</v>
      </c>
      <c r="F384" s="17">
        <v>3.5000000000000003E-2</v>
      </c>
      <c r="G384" s="17">
        <v>1.33290348284378E-4</v>
      </c>
      <c r="H384" s="385">
        <v>4.6651621899532202E-6</v>
      </c>
    </row>
    <row r="385" spans="1:8" ht="17" customHeight="1" x14ac:dyDescent="0.2">
      <c r="A385" s="16" t="s">
        <v>1749</v>
      </c>
      <c r="B385" s="16" t="s">
        <v>1750</v>
      </c>
      <c r="C385" s="384">
        <v>7082.53</v>
      </c>
      <c r="D385" s="20">
        <v>3.8999999999999998E-3</v>
      </c>
      <c r="E385" s="17">
        <v>0.115</v>
      </c>
      <c r="F385" s="17">
        <v>0.11912425</v>
      </c>
      <c r="G385" s="17">
        <v>2.5067922420525101E-4</v>
      </c>
      <c r="H385" s="385">
        <v>2.9861974574032401E-5</v>
      </c>
    </row>
    <row r="386" spans="1:8" ht="17" customHeight="1" x14ac:dyDescent="0.2">
      <c r="A386" s="16" t="s">
        <v>1752</v>
      </c>
      <c r="B386" s="16" t="s">
        <v>1753</v>
      </c>
      <c r="C386" s="384">
        <v>17152.060000000001</v>
      </c>
      <c r="D386" s="20">
        <v>2.1100000000000001E-2</v>
      </c>
      <c r="E386" s="17">
        <v>0.12</v>
      </c>
      <c r="F386" s="17">
        <v>0.14236599999999999</v>
      </c>
      <c r="G386" s="17">
        <v>6.0708039278646402E-4</v>
      </c>
      <c r="H386" s="385">
        <v>8.6427607199437802E-5</v>
      </c>
    </row>
    <row r="387" spans="1:8" ht="17" customHeight="1" x14ac:dyDescent="0.2">
      <c r="A387" s="16" t="s">
        <v>1755</v>
      </c>
      <c r="B387" s="16" t="s">
        <v>1756</v>
      </c>
      <c r="C387" s="384">
        <v>238682</v>
      </c>
      <c r="D387" s="20">
        <v>0</v>
      </c>
      <c r="E387" s="17">
        <v>0.155</v>
      </c>
      <c r="F387" s="17">
        <v>0.155</v>
      </c>
      <c r="G387" s="17">
        <v>8.4479160118993805E-3</v>
      </c>
      <c r="H387" s="385">
        <v>1.3094269818444001E-3</v>
      </c>
    </row>
    <row r="388" spans="1:8" ht="17" customHeight="1" x14ac:dyDescent="0.2">
      <c r="A388" s="16" t="s">
        <v>1758</v>
      </c>
      <c r="B388" s="16" t="s">
        <v>1759</v>
      </c>
      <c r="C388" s="384">
        <v>130893.1</v>
      </c>
      <c r="D388" s="20">
        <v>2.24E-2</v>
      </c>
      <c r="E388" s="17">
        <v>0.125</v>
      </c>
      <c r="F388" s="17">
        <v>0.14879999999999999</v>
      </c>
      <c r="G388" s="17">
        <v>4.6328332900560003E-3</v>
      </c>
      <c r="H388" s="385">
        <v>6.8936559356033299E-4</v>
      </c>
    </row>
    <row r="389" spans="1:8" ht="17" customHeight="1" x14ac:dyDescent="0.2">
      <c r="A389" s="16" t="s">
        <v>1761</v>
      </c>
      <c r="B389" s="16" t="s">
        <v>1762</v>
      </c>
      <c r="C389" s="384">
        <v>15038.7</v>
      </c>
      <c r="D389" s="20">
        <v>0</v>
      </c>
      <c r="E389" s="17">
        <v>0.53</v>
      </c>
      <c r="F389" s="17">
        <v>0.53</v>
      </c>
      <c r="G389" s="17">
        <v>5.3228008198419297E-4</v>
      </c>
      <c r="H389" s="385">
        <v>2.8210844345162198E-4</v>
      </c>
    </row>
    <row r="390" spans="1:8" ht="17" customHeight="1" x14ac:dyDescent="0.2">
      <c r="A390" s="16" t="s">
        <v>1764</v>
      </c>
      <c r="B390" s="16" t="s">
        <v>1765</v>
      </c>
      <c r="C390" s="384">
        <v>13157.94</v>
      </c>
      <c r="D390" s="20">
        <v>0</v>
      </c>
      <c r="E390" s="17">
        <v>-5.0000000000000001E-3</v>
      </c>
      <c r="F390" s="17">
        <v>-5.0000000000000001E-3</v>
      </c>
      <c r="G390" s="17">
        <v>4.6571242075067E-4</v>
      </c>
      <c r="H390" s="385">
        <v>-2.3285621037533501E-6</v>
      </c>
    </row>
    <row r="391" spans="1:8" ht="17" customHeight="1" x14ac:dyDescent="0.2">
      <c r="A391" s="16" t="s">
        <v>1767</v>
      </c>
      <c r="B391" s="16" t="s">
        <v>1768</v>
      </c>
      <c r="C391" s="384">
        <v>8672.73</v>
      </c>
      <c r="D391" s="20">
        <v>2.86E-2</v>
      </c>
      <c r="E391" s="17">
        <v>0.105</v>
      </c>
      <c r="F391" s="17">
        <v>0.13510150000000001</v>
      </c>
      <c r="G391" s="17">
        <v>3.0696279834206198E-4</v>
      </c>
      <c r="H391" s="385">
        <v>4.1471134500210099E-5</v>
      </c>
    </row>
    <row r="392" spans="1:8" ht="17" customHeight="1" x14ac:dyDescent="0.2">
      <c r="A392" s="16" t="s">
        <v>1770</v>
      </c>
      <c r="B392" s="16" t="s">
        <v>1771</v>
      </c>
      <c r="C392" s="384">
        <v>6719.6</v>
      </c>
      <c r="D392" s="20">
        <v>5.9400000000000001E-2</v>
      </c>
      <c r="E392" s="17">
        <v>0.14499999999999999</v>
      </c>
      <c r="F392" s="17">
        <v>0.20870649999999999</v>
      </c>
      <c r="G392" s="17">
        <v>2.3783367172036001E-4</v>
      </c>
      <c r="H392" s="385">
        <v>4.9637433206905399E-5</v>
      </c>
    </row>
    <row r="393" spans="1:8" ht="17" customHeight="1" x14ac:dyDescent="0.2">
      <c r="A393" s="16" t="s">
        <v>1773</v>
      </c>
      <c r="B393" s="16" t="s">
        <v>1774</v>
      </c>
      <c r="C393" s="384">
        <v>64889.75</v>
      </c>
      <c r="D393" s="20">
        <v>0</v>
      </c>
      <c r="E393" s="17">
        <v>9.5000000000000001E-2</v>
      </c>
      <c r="F393" s="17">
        <v>9.5000000000000001E-2</v>
      </c>
      <c r="G393" s="17">
        <v>2.2967092534550101E-3</v>
      </c>
      <c r="H393" s="385">
        <v>2.1818737907822601E-4</v>
      </c>
    </row>
    <row r="394" spans="1:8" ht="17" customHeight="1" x14ac:dyDescent="0.2">
      <c r="A394" s="16" t="s">
        <v>1776</v>
      </c>
      <c r="B394" s="16" t="s">
        <v>1777</v>
      </c>
      <c r="C394" s="384">
        <v>10925.7</v>
      </c>
      <c r="D394" s="20">
        <v>5.45E-2</v>
      </c>
      <c r="E394" s="17">
        <v>0.05</v>
      </c>
      <c r="F394" s="17">
        <v>0.1058625</v>
      </c>
      <c r="G394" s="17">
        <v>3.8670446858669302E-4</v>
      </c>
      <c r="H394" s="385">
        <v>4.0937501805758802E-5</v>
      </c>
    </row>
    <row r="395" spans="1:8" ht="17" customHeight="1" x14ac:dyDescent="0.2">
      <c r="A395" s="16" t="s">
        <v>1779</v>
      </c>
      <c r="B395" s="16" t="s">
        <v>1780</v>
      </c>
      <c r="C395" s="384">
        <v>6186.85</v>
      </c>
      <c r="D395" s="20">
        <v>2.5899999999999999E-2</v>
      </c>
      <c r="E395" s="17">
        <v>7.0000000000000007E-2</v>
      </c>
      <c r="F395" s="17">
        <v>9.6806500000000004E-2</v>
      </c>
      <c r="G395" s="17">
        <v>2.18977506381795E-4</v>
      </c>
      <c r="H395" s="385">
        <v>2.1198445971549301E-5</v>
      </c>
    </row>
    <row r="396" spans="1:8" ht="17" customHeight="1" x14ac:dyDescent="0.2">
      <c r="A396" s="16" t="s">
        <v>1782</v>
      </c>
      <c r="B396" s="16" t="s">
        <v>1783</v>
      </c>
      <c r="C396" s="384">
        <v>10304.36</v>
      </c>
      <c r="D396" s="20">
        <v>1.9699999999999999E-2</v>
      </c>
      <c r="E396" s="17">
        <v>6.5000000000000002E-2</v>
      </c>
      <c r="F396" s="17">
        <v>8.5340250000000006E-2</v>
      </c>
      <c r="G396" s="17">
        <v>3.6471274681951498E-4</v>
      </c>
      <c r="H396" s="385">
        <v>3.1124676991764103E-5</v>
      </c>
    </row>
    <row r="397" spans="1:8" ht="17" customHeight="1" x14ac:dyDescent="0.2">
      <c r="A397" s="16" t="s">
        <v>1785</v>
      </c>
      <c r="B397" s="16" t="s">
        <v>1786</v>
      </c>
      <c r="C397" s="384">
        <v>4945.22</v>
      </c>
      <c r="D397" s="20">
        <v>0</v>
      </c>
      <c r="E397" s="17">
        <v>6.5000000000000002E-2</v>
      </c>
      <c r="F397" s="17">
        <v>6.5000000000000002E-2</v>
      </c>
      <c r="G397" s="17">
        <v>1.7503122657077199E-4</v>
      </c>
      <c r="H397" s="385">
        <v>1.1377029727100199E-5</v>
      </c>
    </row>
    <row r="398" spans="1:8" ht="17" customHeight="1" x14ac:dyDescent="0.2">
      <c r="A398" s="16" t="s">
        <v>1788</v>
      </c>
      <c r="B398" s="16" t="s">
        <v>1789</v>
      </c>
      <c r="C398" s="384">
        <v>26050.73</v>
      </c>
      <c r="D398" s="20">
        <v>8.6999999999999994E-3</v>
      </c>
      <c r="E398" s="17">
        <v>0.14499999999999999</v>
      </c>
      <c r="F398" s="17">
        <v>0.15433074999999999</v>
      </c>
      <c r="G398" s="17">
        <v>9.2204011650927798E-4</v>
      </c>
      <c r="H398" s="385">
        <v>1.4229914271096401E-4</v>
      </c>
    </row>
    <row r="399" spans="1:8" ht="17" customHeight="1" x14ac:dyDescent="0.2">
      <c r="A399" s="16" t="s">
        <v>1791</v>
      </c>
      <c r="B399" s="16" t="s">
        <v>1792</v>
      </c>
      <c r="C399" s="384">
        <v>26957.24</v>
      </c>
      <c r="D399" s="20">
        <v>1.7600000000000001E-2</v>
      </c>
      <c r="E399" s="17">
        <v>7.0000000000000007E-2</v>
      </c>
      <c r="F399" s="17">
        <v>8.8216000000000003E-2</v>
      </c>
      <c r="G399" s="17">
        <v>9.5412515159339398E-4</v>
      </c>
      <c r="H399" s="385">
        <v>8.4169104372962801E-5</v>
      </c>
    </row>
    <row r="400" spans="1:8" ht="17" customHeight="1" x14ac:dyDescent="0.2">
      <c r="A400" s="16" t="s">
        <v>1794</v>
      </c>
      <c r="B400" s="16" t="s">
        <v>1795</v>
      </c>
      <c r="C400" s="384">
        <v>18325.009999999998</v>
      </c>
      <c r="D400" s="20">
        <v>5.7000000000000002E-3</v>
      </c>
      <c r="E400" s="17">
        <v>0.12</v>
      </c>
      <c r="F400" s="17">
        <v>0.12604199999999999</v>
      </c>
      <c r="G400" s="17">
        <v>6.48595811151307E-4</v>
      </c>
      <c r="H400" s="385">
        <v>8.1750313229133001E-5</v>
      </c>
    </row>
    <row r="401" spans="1:8" ht="17" customHeight="1" x14ac:dyDescent="0.2">
      <c r="A401" s="16" t="s">
        <v>1797</v>
      </c>
      <c r="B401" s="16" t="s">
        <v>1798</v>
      </c>
      <c r="C401" s="384">
        <v>45281.23</v>
      </c>
      <c r="D401" s="20">
        <v>4.7000000000000002E-3</v>
      </c>
      <c r="E401" s="17">
        <v>0.08</v>
      </c>
      <c r="F401" s="17">
        <v>8.4888000000000005E-2</v>
      </c>
      <c r="G401" s="17">
        <v>1.6026848608420301E-3</v>
      </c>
      <c r="H401" s="385">
        <v>1.36048712467159E-4</v>
      </c>
    </row>
    <row r="402" spans="1:8" ht="17" customHeight="1" x14ac:dyDescent="0.2">
      <c r="A402" s="16" t="s">
        <v>1800</v>
      </c>
      <c r="B402" s="16" t="s">
        <v>1801</v>
      </c>
      <c r="C402" s="384">
        <v>31983.15</v>
      </c>
      <c r="D402" s="20">
        <v>0</v>
      </c>
      <c r="E402" s="17">
        <v>7.4999999999999997E-2</v>
      </c>
      <c r="F402" s="17">
        <v>7.4999999999999997E-2</v>
      </c>
      <c r="G402" s="17">
        <v>1.1320123218172299E-3</v>
      </c>
      <c r="H402" s="385">
        <v>8.4900924136292098E-5</v>
      </c>
    </row>
    <row r="403" spans="1:8" ht="17" customHeight="1" x14ac:dyDescent="0.2">
      <c r="A403" s="16" t="s">
        <v>1803</v>
      </c>
      <c r="B403" s="16" t="s">
        <v>1804</v>
      </c>
      <c r="C403" s="384">
        <v>29287.13</v>
      </c>
      <c r="D403" s="20">
        <v>1.8499999999999999E-2</v>
      </c>
      <c r="E403" s="17">
        <v>0.09</v>
      </c>
      <c r="F403" s="17">
        <v>0.1093325</v>
      </c>
      <c r="G403" s="17">
        <v>1.03658933002731E-3</v>
      </c>
      <c r="H403" s="385">
        <v>1.13332902925211E-4</v>
      </c>
    </row>
    <row r="404" spans="1:8" ht="17" customHeight="1" x14ac:dyDescent="0.2">
      <c r="A404" s="16" t="s">
        <v>1806</v>
      </c>
      <c r="B404" s="16" t="s">
        <v>1807</v>
      </c>
      <c r="C404" s="384">
        <v>92835.59</v>
      </c>
      <c r="D404" s="20">
        <v>3.1600000000000003E-2</v>
      </c>
      <c r="E404" s="14" t="s">
        <v>685</v>
      </c>
      <c r="F404" s="14" t="s">
        <v>685</v>
      </c>
      <c r="G404" s="14" t="s">
        <v>685</v>
      </c>
      <c r="H404" s="14" t="s">
        <v>685</v>
      </c>
    </row>
    <row r="405" spans="1:8" ht="17" customHeight="1" x14ac:dyDescent="0.2">
      <c r="A405" s="16" t="s">
        <v>1809</v>
      </c>
      <c r="B405" s="16" t="s">
        <v>1810</v>
      </c>
      <c r="C405" s="384">
        <v>33962.639999999999</v>
      </c>
      <c r="D405" s="20">
        <v>7.1999999999999998E-3</v>
      </c>
      <c r="E405" s="17">
        <v>0.32</v>
      </c>
      <c r="F405" s="17">
        <v>0.32835199999999998</v>
      </c>
      <c r="G405" s="17">
        <v>1.2020744348646901E-3</v>
      </c>
      <c r="H405" s="385">
        <v>3.94703544836691E-4</v>
      </c>
    </row>
    <row r="406" spans="1:8" ht="17" customHeight="1" x14ac:dyDescent="0.2">
      <c r="A406" s="16" t="s">
        <v>1812</v>
      </c>
      <c r="B406" s="16" t="s">
        <v>1813</v>
      </c>
      <c r="C406" s="384">
        <v>96329.05</v>
      </c>
      <c r="D406" s="20">
        <v>2.18E-2</v>
      </c>
      <c r="E406" s="17">
        <v>0.13500000000000001</v>
      </c>
      <c r="F406" s="17">
        <v>0.15827150000000001</v>
      </c>
      <c r="G406" s="17">
        <v>3.4094725362870098E-3</v>
      </c>
      <c r="H406" s="385">
        <v>5.3962233252694903E-4</v>
      </c>
    </row>
    <row r="407" spans="1:8" ht="17" customHeight="1" x14ac:dyDescent="0.2">
      <c r="A407" s="16" t="s">
        <v>1815</v>
      </c>
      <c r="B407" s="16" t="s">
        <v>1816</v>
      </c>
      <c r="C407" s="384">
        <v>45638.14</v>
      </c>
      <c r="D407" s="20">
        <v>2.0899999999999998E-2</v>
      </c>
      <c r="E407" s="17">
        <v>6.5000000000000002E-2</v>
      </c>
      <c r="F407" s="17">
        <v>8.6579249999999996E-2</v>
      </c>
      <c r="G407" s="17">
        <v>1.6153173413131501E-3</v>
      </c>
      <c r="H407" s="385">
        <v>1.39852963922887E-4</v>
      </c>
    </row>
    <row r="408" spans="1:8" ht="17" customHeight="1" x14ac:dyDescent="0.2">
      <c r="A408" s="16" t="s">
        <v>1818</v>
      </c>
      <c r="B408" s="16" t="s">
        <v>1819</v>
      </c>
      <c r="C408" s="384">
        <v>6333.1</v>
      </c>
      <c r="D408" s="20">
        <v>1.5699999999999999E-2</v>
      </c>
      <c r="E408" s="17">
        <v>0.26</v>
      </c>
      <c r="F408" s="17">
        <v>0.27774100000000002</v>
      </c>
      <c r="G408" s="17">
        <v>2.24153882131706E-4</v>
      </c>
      <c r="H408" s="385">
        <v>6.2256723377142293E-5</v>
      </c>
    </row>
    <row r="409" spans="1:8" ht="17" customHeight="1" x14ac:dyDescent="0.2">
      <c r="A409" s="16" t="s">
        <v>1821</v>
      </c>
      <c r="B409" s="16" t="s">
        <v>1822</v>
      </c>
      <c r="C409" s="384">
        <v>61614.44</v>
      </c>
      <c r="D409" s="20">
        <v>7.9000000000000008E-3</v>
      </c>
      <c r="E409" s="17">
        <v>8.5000000000000006E-2</v>
      </c>
      <c r="F409" s="17">
        <v>9.3235750000000006E-2</v>
      </c>
      <c r="G409" s="17">
        <v>2.1807828585323299E-3</v>
      </c>
      <c r="H409" s="385">
        <v>2.03326925402406E-4</v>
      </c>
    </row>
    <row r="410" spans="1:8" ht="17" customHeight="1" x14ac:dyDescent="0.2">
      <c r="A410" s="16" t="s">
        <v>1824</v>
      </c>
      <c r="B410" s="16" t="s">
        <v>1825</v>
      </c>
      <c r="C410" s="384">
        <v>12901.62</v>
      </c>
      <c r="D410" s="20">
        <v>0</v>
      </c>
      <c r="E410" s="17">
        <v>4.4999999999999998E-2</v>
      </c>
      <c r="F410" s="17">
        <v>4.4999999999999998E-2</v>
      </c>
      <c r="G410" s="17">
        <v>4.5664022497482498E-4</v>
      </c>
      <c r="H410" s="385">
        <v>2.0548810123867099E-5</v>
      </c>
    </row>
    <row r="411" spans="1:8" ht="17" customHeight="1" x14ac:dyDescent="0.2">
      <c r="A411" s="16" t="s">
        <v>1827</v>
      </c>
      <c r="B411" s="16" t="s">
        <v>357</v>
      </c>
      <c r="C411" s="384">
        <v>13887.81</v>
      </c>
      <c r="D411" s="20">
        <v>2.9600000000000001E-2</v>
      </c>
      <c r="E411" s="17">
        <v>0.03</v>
      </c>
      <c r="F411" s="17">
        <v>6.0044E-2</v>
      </c>
      <c r="G411" s="17">
        <v>4.9154545574955899E-4</v>
      </c>
      <c r="H411" s="385">
        <v>2.9514355345026501E-5</v>
      </c>
    </row>
    <row r="412" spans="1:8" ht="17" customHeight="1" x14ac:dyDescent="0.2">
      <c r="A412" s="16" t="s">
        <v>1829</v>
      </c>
      <c r="B412" s="16" t="s">
        <v>1830</v>
      </c>
      <c r="C412" s="384">
        <v>25915.86</v>
      </c>
      <c r="D412" s="20">
        <v>2.6800000000000001E-2</v>
      </c>
      <c r="E412" s="14" t="s">
        <v>685</v>
      </c>
      <c r="F412" s="14" t="s">
        <v>685</v>
      </c>
      <c r="G412" s="14" t="s">
        <v>685</v>
      </c>
      <c r="H412" s="14" t="s">
        <v>685</v>
      </c>
    </row>
    <row r="413" spans="1:8" ht="17" customHeight="1" x14ac:dyDescent="0.2">
      <c r="A413" s="16" t="s">
        <v>1832</v>
      </c>
      <c r="B413" s="16" t="s">
        <v>1833</v>
      </c>
      <c r="C413" s="384">
        <v>3781.71</v>
      </c>
      <c r="D413" s="20">
        <v>7.51E-2</v>
      </c>
      <c r="E413" s="17">
        <v>-1.4999999999999999E-2</v>
      </c>
      <c r="F413" s="17">
        <v>5.9536749999999999E-2</v>
      </c>
      <c r="G413" s="17">
        <v>1.3384992777570201E-4</v>
      </c>
      <c r="H413" s="385">
        <v>7.9689896875E-6</v>
      </c>
    </row>
    <row r="414" spans="1:8" ht="17" customHeight="1" x14ac:dyDescent="0.2">
      <c r="A414" s="16" t="s">
        <v>1835</v>
      </c>
      <c r="B414" s="16" t="s">
        <v>1836</v>
      </c>
      <c r="C414" s="384">
        <v>8017.79</v>
      </c>
      <c r="D414" s="20">
        <v>3.2199999999999999E-2</v>
      </c>
      <c r="E414" s="17">
        <v>0.05</v>
      </c>
      <c r="F414" s="17">
        <v>8.3004999999999995E-2</v>
      </c>
      <c r="G414" s="17">
        <v>2.8378183742823801E-4</v>
      </c>
      <c r="H414" s="385">
        <v>2.3555311415730901E-5</v>
      </c>
    </row>
    <row r="415" spans="1:8" ht="17" customHeight="1" x14ac:dyDescent="0.2">
      <c r="A415" s="16" t="s">
        <v>1838</v>
      </c>
      <c r="B415" s="16" t="s">
        <v>1839</v>
      </c>
      <c r="C415" s="384">
        <v>33351.86</v>
      </c>
      <c r="D415" s="20">
        <v>0</v>
      </c>
      <c r="E415" s="17">
        <v>0.12</v>
      </c>
      <c r="F415" s="17">
        <v>0.12</v>
      </c>
      <c r="G415" s="17">
        <v>1.18045647397217E-3</v>
      </c>
      <c r="H415" s="385">
        <v>1.4165477687666099E-4</v>
      </c>
    </row>
    <row r="416" spans="1:8" ht="17" customHeight="1" x14ac:dyDescent="0.2">
      <c r="A416" s="16" t="s">
        <v>1841</v>
      </c>
      <c r="B416" s="16" t="s">
        <v>516</v>
      </c>
      <c r="C416" s="384">
        <v>54623.1</v>
      </c>
      <c r="D416" s="20">
        <v>5.0299999999999997E-2</v>
      </c>
      <c r="E416" s="17">
        <v>0.03</v>
      </c>
      <c r="F416" s="17">
        <v>8.1054500000000002E-2</v>
      </c>
      <c r="G416" s="17">
        <v>1.93333121521347E-3</v>
      </c>
      <c r="H416" s="385">
        <v>1.5670519498352001E-4</v>
      </c>
    </row>
    <row r="417" spans="1:8" ht="17" customHeight="1" x14ac:dyDescent="0.2">
      <c r="A417" s="16" t="s">
        <v>1843</v>
      </c>
      <c r="B417" s="16" t="s">
        <v>1844</v>
      </c>
      <c r="C417" s="384">
        <v>20347.95</v>
      </c>
      <c r="D417" s="20">
        <v>7.8399999999999997E-2</v>
      </c>
      <c r="E417" s="17">
        <v>-0.01</v>
      </c>
      <c r="F417" s="17">
        <v>6.8007999999999999E-2</v>
      </c>
      <c r="G417" s="17">
        <v>7.2019579446429998E-4</v>
      </c>
      <c r="H417" s="385">
        <v>4.8979075589928102E-5</v>
      </c>
    </row>
    <row r="418" spans="1:8" ht="17" customHeight="1" x14ac:dyDescent="0.2">
      <c r="A418" s="16" t="s">
        <v>1846</v>
      </c>
      <c r="B418" s="16" t="s">
        <v>1847</v>
      </c>
      <c r="C418" s="384">
        <v>87822.8</v>
      </c>
      <c r="D418" s="20">
        <v>7.7999999999999996E-3</v>
      </c>
      <c r="E418" s="17">
        <v>9.5000000000000001E-2</v>
      </c>
      <c r="F418" s="17">
        <v>0.1031705</v>
      </c>
      <c r="G418" s="17">
        <v>3.1084021347643999E-3</v>
      </c>
      <c r="H418" s="385">
        <v>3.2069540244471098E-4</v>
      </c>
    </row>
    <row r="419" spans="1:8" ht="17" customHeight="1" x14ac:dyDescent="0.2">
      <c r="A419" s="16" t="s">
        <v>1849</v>
      </c>
      <c r="B419" s="16" t="s">
        <v>517</v>
      </c>
      <c r="C419" s="384">
        <v>35845.620000000003</v>
      </c>
      <c r="D419" s="20">
        <v>3.5499999999999997E-2</v>
      </c>
      <c r="E419" s="17">
        <v>0.1</v>
      </c>
      <c r="F419" s="17">
        <v>0.13727500000000001</v>
      </c>
      <c r="G419" s="17">
        <v>1.2687206708275501E-3</v>
      </c>
      <c r="H419" s="385">
        <v>1.74163630087852E-4</v>
      </c>
    </row>
    <row r="420" spans="1:8" ht="17" customHeight="1" x14ac:dyDescent="0.2">
      <c r="A420" s="16" t="s">
        <v>1851</v>
      </c>
      <c r="B420" s="16" t="s">
        <v>1852</v>
      </c>
      <c r="C420" s="384">
        <v>13122.21</v>
      </c>
      <c r="D420" s="20">
        <v>1.04E-2</v>
      </c>
      <c r="E420" s="17">
        <v>0.1</v>
      </c>
      <c r="F420" s="17">
        <v>0.11092</v>
      </c>
      <c r="G420" s="17">
        <v>4.6444779233669099E-4</v>
      </c>
      <c r="H420" s="385">
        <v>5.1516549125985798E-5</v>
      </c>
    </row>
    <row r="421" spans="1:8" ht="17" customHeight="1" x14ac:dyDescent="0.2">
      <c r="A421" s="16" t="s">
        <v>1854</v>
      </c>
      <c r="B421" s="16" t="s">
        <v>1855</v>
      </c>
      <c r="C421" s="384">
        <v>23954.99</v>
      </c>
      <c r="D421" s="20">
        <v>3.0599999999999999E-2</v>
      </c>
      <c r="E421" s="17">
        <v>3.5000000000000003E-2</v>
      </c>
      <c r="F421" s="17">
        <v>6.61355E-2</v>
      </c>
      <c r="G421" s="17">
        <v>8.4786344837855198E-4</v>
      </c>
      <c r="H421" s="385">
        <v>5.6073873090239697E-5</v>
      </c>
    </row>
    <row r="422" spans="1:8" ht="17" customHeight="1" x14ac:dyDescent="0.2">
      <c r="A422" s="16" t="s">
        <v>1857</v>
      </c>
      <c r="B422" s="16" t="s">
        <v>1858</v>
      </c>
      <c r="C422" s="384">
        <v>12667.21</v>
      </c>
      <c r="D422" s="20">
        <v>5.8000000000000003E-2</v>
      </c>
      <c r="E422" s="17">
        <v>0.03</v>
      </c>
      <c r="F422" s="17">
        <v>8.8870000000000005E-2</v>
      </c>
      <c r="G422" s="17">
        <v>4.4834351222585703E-4</v>
      </c>
      <c r="H422" s="385">
        <v>3.9844287931511899E-5</v>
      </c>
    </row>
    <row r="423" spans="1:8" ht="17" customHeight="1" x14ac:dyDescent="0.2">
      <c r="A423" s="16" t="s">
        <v>1860</v>
      </c>
      <c r="B423" s="16" t="s">
        <v>1861</v>
      </c>
      <c r="C423" s="384">
        <v>34673.31</v>
      </c>
      <c r="D423" s="20">
        <v>1.7100000000000001E-2</v>
      </c>
      <c r="E423" s="17">
        <v>7.0000000000000007E-2</v>
      </c>
      <c r="F423" s="17">
        <v>8.7698499999999999E-2</v>
      </c>
      <c r="G423" s="17">
        <v>1.22722790463693E-3</v>
      </c>
      <c r="H423" s="385">
        <v>1.0762604639480099E-4</v>
      </c>
    </row>
    <row r="424" spans="1:8" ht="17" customHeight="1" x14ac:dyDescent="0.2">
      <c r="A424" s="16" t="s">
        <v>1863</v>
      </c>
      <c r="B424" s="16" t="s">
        <v>1864</v>
      </c>
      <c r="C424" s="384">
        <v>25501.06</v>
      </c>
      <c r="D424" s="20">
        <v>1.7899999999999999E-2</v>
      </c>
      <c r="E424" s="17">
        <v>0.06</v>
      </c>
      <c r="F424" s="17">
        <v>7.8437000000000007E-2</v>
      </c>
      <c r="G424" s="17">
        <v>9.0258508431472297E-4</v>
      </c>
      <c r="H424" s="385">
        <v>7.0796066258393904E-5</v>
      </c>
    </row>
    <row r="425" spans="1:8" ht="17" customHeight="1" x14ac:dyDescent="0.2">
      <c r="A425" s="16" t="s">
        <v>1866</v>
      </c>
      <c r="B425" s="16" t="s">
        <v>1867</v>
      </c>
      <c r="C425" s="384">
        <v>23846.84</v>
      </c>
      <c r="D425" s="20">
        <v>1.4E-2</v>
      </c>
      <c r="E425" s="17">
        <v>0.1</v>
      </c>
      <c r="F425" s="17">
        <v>0.1147</v>
      </c>
      <c r="G425" s="17">
        <v>8.4403558487528398E-4</v>
      </c>
      <c r="H425" s="385">
        <v>9.6810881585195093E-5</v>
      </c>
    </row>
    <row r="426" spans="1:8" ht="17" customHeight="1" x14ac:dyDescent="0.2">
      <c r="A426" s="16" t="s">
        <v>1869</v>
      </c>
      <c r="B426" s="16" t="s">
        <v>1870</v>
      </c>
      <c r="C426" s="384">
        <v>14271.81</v>
      </c>
      <c r="D426" s="20">
        <v>3.5999999999999997E-2</v>
      </c>
      <c r="E426" s="17">
        <v>4.4999999999999998E-2</v>
      </c>
      <c r="F426" s="17">
        <v>8.1809999999999994E-2</v>
      </c>
      <c r="G426" s="17">
        <v>5.0513676028265898E-4</v>
      </c>
      <c r="H426" s="385">
        <v>4.1325238358724402E-5</v>
      </c>
    </row>
    <row r="427" spans="1:8" ht="17" customHeight="1" x14ac:dyDescent="0.2">
      <c r="A427" s="16" t="s">
        <v>1872</v>
      </c>
      <c r="B427" s="16" t="s">
        <v>1873</v>
      </c>
      <c r="C427" s="384">
        <v>70992.160000000003</v>
      </c>
      <c r="D427" s="20">
        <v>1.2200000000000001E-2</v>
      </c>
      <c r="E427" s="17">
        <v>0.105</v>
      </c>
      <c r="F427" s="17">
        <v>0.1178405</v>
      </c>
      <c r="G427" s="17">
        <v>2.5126980886004098E-3</v>
      </c>
      <c r="H427" s="385">
        <v>2.9609759910971599E-4</v>
      </c>
    </row>
    <row r="428" spans="1:8" ht="17" customHeight="1" x14ac:dyDescent="0.2">
      <c r="A428" s="16" t="s">
        <v>1875</v>
      </c>
      <c r="B428" s="16" t="s">
        <v>1876</v>
      </c>
      <c r="C428" s="384">
        <v>29163.88</v>
      </c>
      <c r="D428" s="20">
        <v>3.1300000000000001E-2</v>
      </c>
      <c r="E428" s="17">
        <v>8.5000000000000006E-2</v>
      </c>
      <c r="F428" s="17">
        <v>0.11763025000000001</v>
      </c>
      <c r="G428" s="17">
        <v>1.0322270167885E-3</v>
      </c>
      <c r="H428" s="385">
        <v>1.21421122041585E-4</v>
      </c>
    </row>
    <row r="429" spans="1:8" ht="17" customHeight="1" x14ac:dyDescent="0.2">
      <c r="A429" s="16" t="s">
        <v>1878</v>
      </c>
      <c r="B429" s="16" t="s">
        <v>1879</v>
      </c>
      <c r="C429" s="384">
        <v>213688.5</v>
      </c>
      <c r="D429" s="20">
        <v>7.0000000000000007E-2</v>
      </c>
      <c r="E429" s="17">
        <v>5.5E-2</v>
      </c>
      <c r="F429" s="17">
        <v>0.12692500000000001</v>
      </c>
      <c r="G429" s="17">
        <v>7.5632955175034596E-3</v>
      </c>
      <c r="H429" s="385">
        <v>9.5997128355912703E-4</v>
      </c>
    </row>
    <row r="430" spans="1:8" ht="17" customHeight="1" x14ac:dyDescent="0.2">
      <c r="A430" s="16" t="s">
        <v>1881</v>
      </c>
      <c r="B430" s="16" t="s">
        <v>1882</v>
      </c>
      <c r="C430" s="384">
        <v>8122.5</v>
      </c>
      <c r="D430" s="20">
        <v>0</v>
      </c>
      <c r="E430" s="17">
        <v>4.4999999999999998E-2</v>
      </c>
      <c r="F430" s="17">
        <v>4.4999999999999998E-2</v>
      </c>
      <c r="G430" s="17">
        <v>2.87487945495063E-4</v>
      </c>
      <c r="H430" s="385">
        <v>1.29369575472778E-5</v>
      </c>
    </row>
    <row r="431" spans="1:8" ht="17" customHeight="1" x14ac:dyDescent="0.2">
      <c r="A431" s="16" t="s">
        <v>1884</v>
      </c>
      <c r="B431" s="16" t="s">
        <v>1885</v>
      </c>
      <c r="C431" s="384">
        <v>26272.799999999999</v>
      </c>
      <c r="D431" s="20">
        <v>0</v>
      </c>
      <c r="E431" s="17">
        <v>0.08</v>
      </c>
      <c r="F431" s="17">
        <v>0.08</v>
      </c>
      <c r="G431" s="17">
        <v>9.2990006702403205E-4</v>
      </c>
      <c r="H431" s="385">
        <v>7.4392005361922605E-5</v>
      </c>
    </row>
    <row r="432" spans="1:8" ht="17" customHeight="1" x14ac:dyDescent="0.2">
      <c r="A432" s="16" t="s">
        <v>1887</v>
      </c>
      <c r="B432" s="16" t="s">
        <v>1888</v>
      </c>
      <c r="C432" s="384">
        <v>11822.25</v>
      </c>
      <c r="D432" s="20">
        <v>0</v>
      </c>
      <c r="E432" s="17">
        <v>0.08</v>
      </c>
      <c r="F432" s="17">
        <v>0.08</v>
      </c>
      <c r="G432" s="17">
        <v>4.1843697920948097E-4</v>
      </c>
      <c r="H432" s="385">
        <v>3.34749583367585E-5</v>
      </c>
    </row>
    <row r="433" spans="1:8" ht="17" customHeight="1" x14ac:dyDescent="0.2">
      <c r="A433" s="16" t="s">
        <v>1890</v>
      </c>
      <c r="B433" s="16" t="s">
        <v>1891</v>
      </c>
      <c r="C433" s="384">
        <v>31613.23</v>
      </c>
      <c r="D433" s="20">
        <v>0.02</v>
      </c>
      <c r="E433" s="17">
        <v>4.4999999999999998E-2</v>
      </c>
      <c r="F433" s="17">
        <v>6.5449999999999994E-2</v>
      </c>
      <c r="G433" s="17">
        <v>1.1189193651170101E-3</v>
      </c>
      <c r="H433" s="385">
        <v>7.3233272446908196E-5</v>
      </c>
    </row>
    <row r="434" spans="1:8" ht="17" customHeight="1" x14ac:dyDescent="0.2">
      <c r="A434" s="16" t="s">
        <v>1893</v>
      </c>
      <c r="B434" s="16" t="s">
        <v>1894</v>
      </c>
      <c r="C434" s="384">
        <v>51028.35</v>
      </c>
      <c r="D434" s="20">
        <v>4.7500000000000001E-2</v>
      </c>
      <c r="E434" s="17">
        <v>3.5000000000000003E-2</v>
      </c>
      <c r="F434" s="17">
        <v>8.3331249999999996E-2</v>
      </c>
      <c r="G434" s="17">
        <v>1.80609855383232E-3</v>
      </c>
      <c r="H434" s="385">
        <v>1.5050445011403999E-4</v>
      </c>
    </row>
    <row r="435" spans="1:8" ht="17" customHeight="1" x14ac:dyDescent="0.2">
      <c r="A435" s="16" t="s">
        <v>1896</v>
      </c>
      <c r="B435" s="16" t="s">
        <v>1897</v>
      </c>
      <c r="C435" s="384">
        <v>17465.330000000002</v>
      </c>
      <c r="D435" s="20">
        <v>3.5999999999999999E-3</v>
      </c>
      <c r="E435" s="17">
        <v>0.15</v>
      </c>
      <c r="F435" s="17">
        <v>0.15387000000000001</v>
      </c>
      <c r="G435" s="17">
        <v>6.1816827812782903E-4</v>
      </c>
      <c r="H435" s="385">
        <v>9.5117552955529093E-5</v>
      </c>
    </row>
    <row r="436" spans="1:8" ht="17" customHeight="1" x14ac:dyDescent="0.2">
      <c r="A436" s="16" t="s">
        <v>1899</v>
      </c>
      <c r="B436" s="16" t="s">
        <v>1900</v>
      </c>
      <c r="C436" s="384">
        <v>76342.78</v>
      </c>
      <c r="D436" s="20">
        <v>1.78E-2</v>
      </c>
      <c r="E436" s="17">
        <v>9.5000000000000001E-2</v>
      </c>
      <c r="F436" s="17">
        <v>0.1136455</v>
      </c>
      <c r="G436" s="17">
        <v>2.7020780517798201E-3</v>
      </c>
      <c r="H436" s="385">
        <v>3.0707901123354402E-4</v>
      </c>
    </row>
    <row r="437" spans="1:8" ht="17" customHeight="1" x14ac:dyDescent="0.2">
      <c r="A437" s="16" t="s">
        <v>1902</v>
      </c>
      <c r="B437" s="16" t="s">
        <v>1903</v>
      </c>
      <c r="C437" s="384">
        <v>14752.53</v>
      </c>
      <c r="D437" s="20">
        <v>1.9099999999999999E-2</v>
      </c>
      <c r="E437" s="17">
        <v>9.5000000000000001E-2</v>
      </c>
      <c r="F437" s="17">
        <v>0.11500725000000001</v>
      </c>
      <c r="G437" s="17">
        <v>5.2215137464503396E-4</v>
      </c>
      <c r="H437" s="385">
        <v>6.0051193681645102E-5</v>
      </c>
    </row>
    <row r="438" spans="1:8" ht="17" customHeight="1" x14ac:dyDescent="0.2">
      <c r="A438" s="16" t="s">
        <v>1905</v>
      </c>
      <c r="B438" s="16" t="s">
        <v>1906</v>
      </c>
      <c r="C438" s="384">
        <v>63798.93</v>
      </c>
      <c r="D438" s="20">
        <v>0</v>
      </c>
      <c r="E438" s="17">
        <v>0.12</v>
      </c>
      <c r="F438" s="17">
        <v>0.12</v>
      </c>
      <c r="G438" s="17">
        <v>2.2581007461352199E-3</v>
      </c>
      <c r="H438" s="385">
        <v>2.7097208953622698E-4</v>
      </c>
    </row>
    <row r="439" spans="1:8" ht="17" customHeight="1" x14ac:dyDescent="0.2">
      <c r="A439" s="16" t="s">
        <v>1908</v>
      </c>
      <c r="B439" s="16" t="s">
        <v>1909</v>
      </c>
      <c r="C439" s="384">
        <v>168382.5</v>
      </c>
      <c r="D439" s="20">
        <v>2.0999999999999999E-3</v>
      </c>
      <c r="E439" s="17">
        <v>0.13500000000000001</v>
      </c>
      <c r="F439" s="17">
        <v>0.13724175</v>
      </c>
      <c r="G439" s="17">
        <v>5.9597339467309897E-3</v>
      </c>
      <c r="H439" s="385">
        <v>8.1792431638376905E-4</v>
      </c>
    </row>
    <row r="440" spans="1:8" ht="17" customHeight="1" x14ac:dyDescent="0.2">
      <c r="A440" s="16" t="s">
        <v>1911</v>
      </c>
      <c r="B440" s="16" t="s">
        <v>1912</v>
      </c>
      <c r="C440" s="384">
        <v>143766.39999999999</v>
      </c>
      <c r="D440" s="20">
        <v>0</v>
      </c>
      <c r="E440" s="17">
        <v>0.14000000000000001</v>
      </c>
      <c r="F440" s="17">
        <v>0.14000000000000001</v>
      </c>
      <c r="G440" s="17">
        <v>5.0884711563215102E-3</v>
      </c>
      <c r="H440" s="385">
        <v>7.1238596188501202E-4</v>
      </c>
    </row>
    <row r="441" spans="1:8" ht="17" customHeight="1" x14ac:dyDescent="0.2">
      <c r="A441" s="16" t="s">
        <v>1914</v>
      </c>
      <c r="B441" s="16" t="s">
        <v>1915</v>
      </c>
      <c r="C441" s="384">
        <v>4100.09</v>
      </c>
      <c r="D441" s="20">
        <v>0</v>
      </c>
      <c r="E441" s="17">
        <v>5.0000000000000001E-3</v>
      </c>
      <c r="F441" s="17">
        <v>5.0000000000000001E-3</v>
      </c>
      <c r="G441" s="17">
        <v>1.4511867657061899E-4</v>
      </c>
      <c r="H441" s="385">
        <v>7.2559338285309602E-7</v>
      </c>
    </row>
    <row r="442" spans="1:8" ht="17" customHeight="1" x14ac:dyDescent="0.2">
      <c r="A442" s="16" t="s">
        <v>1917</v>
      </c>
      <c r="B442" s="16" t="s">
        <v>1918</v>
      </c>
      <c r="C442" s="384">
        <v>30913.77</v>
      </c>
      <c r="D442" s="20">
        <v>2.7199999999999998E-2</v>
      </c>
      <c r="E442" s="17">
        <v>0.08</v>
      </c>
      <c r="F442" s="17">
        <v>0.108288</v>
      </c>
      <c r="G442" s="17">
        <v>1.0941626623338801E-3</v>
      </c>
      <c r="H442" s="385">
        <v>1.1848468637881101E-4</v>
      </c>
    </row>
    <row r="443" spans="1:8" ht="17" customHeight="1" x14ac:dyDescent="0.2">
      <c r="A443" s="16" t="s">
        <v>1920</v>
      </c>
      <c r="B443" s="16" t="s">
        <v>1921</v>
      </c>
      <c r="C443" s="384">
        <v>28748.33</v>
      </c>
      <c r="D443" s="20">
        <v>0.03</v>
      </c>
      <c r="E443" s="17">
        <v>9.5000000000000001E-2</v>
      </c>
      <c r="F443" s="17">
        <v>0.12642500000000001</v>
      </c>
      <c r="G443" s="17">
        <v>1.0175190308543099E-3</v>
      </c>
      <c r="H443" s="385">
        <v>1.2863984347575601E-4</v>
      </c>
    </row>
    <row r="444" spans="1:8" ht="17" customHeight="1" x14ac:dyDescent="0.2">
      <c r="A444" s="16" t="s">
        <v>1923</v>
      </c>
      <c r="B444" s="16" t="s">
        <v>1924</v>
      </c>
      <c r="C444" s="384">
        <v>17964.91</v>
      </c>
      <c r="D444" s="20">
        <v>1.04E-2</v>
      </c>
      <c r="E444" s="17">
        <v>9.5000000000000001E-2</v>
      </c>
      <c r="F444" s="17">
        <v>0.105894</v>
      </c>
      <c r="G444" s="17">
        <v>6.3585042374930396E-4</v>
      </c>
      <c r="H444" s="385">
        <v>6.7332744772508705E-5</v>
      </c>
    </row>
    <row r="445" spans="1:8" ht="17" customHeight="1" x14ac:dyDescent="0.2">
      <c r="A445" s="16" t="s">
        <v>1926</v>
      </c>
      <c r="B445" s="16" t="s">
        <v>1927</v>
      </c>
      <c r="C445" s="384">
        <v>23159.25</v>
      </c>
      <c r="D445" s="20">
        <v>2.7400000000000001E-2</v>
      </c>
      <c r="E445" s="17">
        <v>5.5E-2</v>
      </c>
      <c r="F445" s="17">
        <v>8.3153500000000005E-2</v>
      </c>
      <c r="G445" s="17">
        <v>8.1969900913592402E-4</v>
      </c>
      <c r="H445" s="385">
        <v>6.8160841556184098E-5</v>
      </c>
    </row>
    <row r="446" spans="1:8" ht="17" customHeight="1" x14ac:dyDescent="0.2">
      <c r="A446" s="16" t="s">
        <v>1929</v>
      </c>
      <c r="B446" s="16" t="s">
        <v>1930</v>
      </c>
      <c r="C446" s="384">
        <v>28790</v>
      </c>
      <c r="D446" s="20">
        <v>1.7600000000000001E-2</v>
      </c>
      <c r="E446" s="14" t="s">
        <v>685</v>
      </c>
      <c r="F446" s="14" t="s">
        <v>685</v>
      </c>
      <c r="G446" s="14" t="s">
        <v>685</v>
      </c>
      <c r="H446" s="14" t="s">
        <v>685</v>
      </c>
    </row>
    <row r="447" spans="1:8" ht="17" customHeight="1" x14ac:dyDescent="0.2">
      <c r="A447" s="16" t="s">
        <v>1932</v>
      </c>
      <c r="B447" s="16" t="s">
        <v>1933</v>
      </c>
      <c r="C447" s="384">
        <v>20041.47</v>
      </c>
      <c r="D447" s="20">
        <v>0</v>
      </c>
      <c r="E447" s="17">
        <v>0.14000000000000001</v>
      </c>
      <c r="F447" s="17">
        <v>0.14000000000000001</v>
      </c>
      <c r="G447" s="17">
        <v>7.0934823453381896E-4</v>
      </c>
      <c r="H447" s="385">
        <v>9.9308752834734702E-5</v>
      </c>
    </row>
    <row r="448" spans="1:8" ht="17" customHeight="1" x14ac:dyDescent="0.2">
      <c r="A448" s="16" t="s">
        <v>1935</v>
      </c>
      <c r="B448" s="16" t="s">
        <v>1936</v>
      </c>
      <c r="C448" s="384">
        <v>32470.7</v>
      </c>
      <c r="D448" s="20">
        <v>0</v>
      </c>
      <c r="E448" s="17">
        <v>0.255</v>
      </c>
      <c r="F448" s="17">
        <v>0.255</v>
      </c>
      <c r="G448" s="17">
        <v>1.14926867735138E-3</v>
      </c>
      <c r="H448" s="385">
        <v>2.9306351272460099E-4</v>
      </c>
    </row>
    <row r="449" spans="1:8" ht="17" customHeight="1" x14ac:dyDescent="0.2">
      <c r="A449" s="16" t="s">
        <v>1938</v>
      </c>
      <c r="B449" s="16" t="s">
        <v>1939</v>
      </c>
      <c r="C449" s="384">
        <v>130425.9</v>
      </c>
      <c r="D449" s="20">
        <v>2.53E-2</v>
      </c>
      <c r="E449" s="17">
        <v>2.5000000000000001E-2</v>
      </c>
      <c r="F449" s="17">
        <v>5.0616250000000002E-2</v>
      </c>
      <c r="G449" s="17">
        <v>4.6162972028740597E-3</v>
      </c>
      <c r="H449" s="385">
        <v>2.3365965329497399E-4</v>
      </c>
    </row>
    <row r="450" spans="1:8" ht="17" customHeight="1" x14ac:dyDescent="0.2">
      <c r="A450" s="16" t="s">
        <v>1941</v>
      </c>
      <c r="B450" s="16" t="s">
        <v>1942</v>
      </c>
      <c r="C450" s="384">
        <v>8851.42</v>
      </c>
      <c r="D450" s="20">
        <v>2.0999999999999999E-3</v>
      </c>
      <c r="E450" s="17">
        <v>8.5000000000000006E-2</v>
      </c>
      <c r="F450" s="17">
        <v>8.7189249999999996E-2</v>
      </c>
      <c r="G450" s="17">
        <v>3.1328735617284299E-4</v>
      </c>
      <c r="H450" s="385">
        <v>2.7315289619193E-5</v>
      </c>
    </row>
    <row r="451" spans="1:8" ht="17" customHeight="1" x14ac:dyDescent="0.2">
      <c r="A451" s="16" t="s">
        <v>1944</v>
      </c>
      <c r="B451" s="16" t="s">
        <v>361</v>
      </c>
      <c r="C451" s="384">
        <v>16554.73</v>
      </c>
      <c r="D451" s="20">
        <v>0</v>
      </c>
      <c r="E451" s="17">
        <v>0.105</v>
      </c>
      <c r="F451" s="17">
        <v>0.105</v>
      </c>
      <c r="G451" s="17">
        <v>5.8593848149282699E-4</v>
      </c>
      <c r="H451" s="385">
        <v>6.1523540556746907E-5</v>
      </c>
    </row>
    <row r="452" spans="1:8" ht="17" customHeight="1" x14ac:dyDescent="0.2">
      <c r="A452" s="16" t="s">
        <v>1946</v>
      </c>
      <c r="B452" s="16" t="s">
        <v>1947</v>
      </c>
      <c r="C452" s="384">
        <v>4488.13</v>
      </c>
      <c r="D452" s="20">
        <v>0</v>
      </c>
      <c r="E452" s="17">
        <v>0.11</v>
      </c>
      <c r="F452" s="17">
        <v>0.11</v>
      </c>
      <c r="G452" s="17">
        <v>1.5885297295349399E-4</v>
      </c>
      <c r="H452" s="385">
        <v>1.7473827024884401E-5</v>
      </c>
    </row>
    <row r="453" spans="1:8" ht="17" customHeight="1" x14ac:dyDescent="0.2">
      <c r="A453" s="16" t="s">
        <v>1949</v>
      </c>
      <c r="B453" s="16" t="s">
        <v>1950</v>
      </c>
      <c r="C453" s="384">
        <v>9966.1299999999992</v>
      </c>
      <c r="D453" s="20">
        <v>0</v>
      </c>
      <c r="E453" s="17">
        <v>0.02</v>
      </c>
      <c r="F453" s="17">
        <v>0.02</v>
      </c>
      <c r="G453" s="17">
        <v>3.52741426683498E-4</v>
      </c>
      <c r="H453" s="385">
        <v>7.0548285336699699E-6</v>
      </c>
    </row>
    <row r="454" spans="1:8" ht="17" customHeight="1" x14ac:dyDescent="0.2">
      <c r="A454" s="16" t="s">
        <v>1952</v>
      </c>
      <c r="B454" s="16" t="s">
        <v>1953</v>
      </c>
      <c r="C454" s="384">
        <v>9952.7099999999991</v>
      </c>
      <c r="D454" s="20">
        <v>4.2599999999999999E-2</v>
      </c>
      <c r="E454" s="17">
        <v>0.115</v>
      </c>
      <c r="F454" s="17">
        <v>0.16004950000000001</v>
      </c>
      <c r="G454" s="17">
        <v>3.5226643890528398E-4</v>
      </c>
      <c r="H454" s="385">
        <v>5.6380067413571299E-5</v>
      </c>
    </row>
    <row r="455" spans="1:8" ht="17" customHeight="1" x14ac:dyDescent="0.2">
      <c r="A455" s="16" t="s">
        <v>1955</v>
      </c>
      <c r="B455" s="16" t="s">
        <v>1956</v>
      </c>
      <c r="C455" s="384">
        <v>9200.9500000000007</v>
      </c>
      <c r="D455" s="20">
        <v>0</v>
      </c>
      <c r="E455" s="17">
        <v>0.11</v>
      </c>
      <c r="F455" s="17">
        <v>0.11</v>
      </c>
      <c r="G455" s="17">
        <v>3.2565862875996298E-4</v>
      </c>
      <c r="H455" s="385">
        <v>3.5822449163596003E-5</v>
      </c>
    </row>
    <row r="456" spans="1:8" ht="17" customHeight="1" x14ac:dyDescent="0.2">
      <c r="A456" s="16" t="s">
        <v>1958</v>
      </c>
      <c r="B456" s="16" t="s">
        <v>1959</v>
      </c>
      <c r="C456" s="384">
        <v>12433.87</v>
      </c>
      <c r="D456" s="20">
        <v>0</v>
      </c>
      <c r="E456" s="17">
        <v>7.0000000000000007E-2</v>
      </c>
      <c r="F456" s="17">
        <v>7.0000000000000007E-2</v>
      </c>
      <c r="G456" s="17">
        <v>4.4008467108066498E-4</v>
      </c>
      <c r="H456" s="385">
        <v>3.08059269756466E-5</v>
      </c>
    </row>
    <row r="457" spans="1:8" ht="17" customHeight="1" x14ac:dyDescent="0.2">
      <c r="A457" s="16" t="s">
        <v>1961</v>
      </c>
      <c r="B457" s="16" t="s">
        <v>1962</v>
      </c>
      <c r="C457" s="384">
        <v>293379</v>
      </c>
      <c r="D457" s="20">
        <v>1.6199999999999999E-2</v>
      </c>
      <c r="E457" s="17">
        <v>0.12</v>
      </c>
      <c r="F457" s="17">
        <v>0.13717199999999999</v>
      </c>
      <c r="G457" s="17">
        <v>1.0383862845355E-2</v>
      </c>
      <c r="H457" s="385">
        <v>1.4243752342230399E-3</v>
      </c>
    </row>
    <row r="458" spans="1:8" ht="17" customHeight="1" x14ac:dyDescent="0.2">
      <c r="A458" s="16" t="s">
        <v>1964</v>
      </c>
      <c r="B458" s="16" t="s">
        <v>1965</v>
      </c>
      <c r="C458" s="384">
        <v>3738.02</v>
      </c>
      <c r="D458" s="20">
        <v>6.2100000000000002E-2</v>
      </c>
      <c r="E458" s="17">
        <v>4.4999999999999998E-2</v>
      </c>
      <c r="F458" s="17">
        <v>0.10849725</v>
      </c>
      <c r="G458" s="17">
        <v>1.32303562944839E-4</v>
      </c>
      <c r="H458" s="385">
        <v>1.4354572744717E-5</v>
      </c>
    </row>
    <row r="459" spans="1:8" ht="17" customHeight="1" x14ac:dyDescent="0.2">
      <c r="A459" s="16" t="s">
        <v>1967</v>
      </c>
      <c r="B459" s="16" t="s">
        <v>1968</v>
      </c>
      <c r="C459" s="384">
        <v>131887.1</v>
      </c>
      <c r="D459" s="20">
        <v>0.02</v>
      </c>
      <c r="E459" s="17">
        <v>0.105</v>
      </c>
      <c r="F459" s="17">
        <v>0.12605</v>
      </c>
      <c r="G459" s="17">
        <v>4.6680149481442904E-3</v>
      </c>
      <c r="H459" s="385">
        <v>5.8840328421358695E-4</v>
      </c>
    </row>
    <row r="460" spans="1:8" ht="17" customHeight="1" x14ac:dyDescent="0.2">
      <c r="A460" s="16" t="s">
        <v>1970</v>
      </c>
      <c r="B460" s="16" t="s">
        <v>1971</v>
      </c>
      <c r="C460" s="384">
        <v>137067.1</v>
      </c>
      <c r="D460" s="20">
        <v>2.5399999999999999E-2</v>
      </c>
      <c r="E460" s="17">
        <v>5.5E-2</v>
      </c>
      <c r="F460" s="17">
        <v>8.1098500000000004E-2</v>
      </c>
      <c r="G460" s="17">
        <v>4.8513559832522504E-3</v>
      </c>
      <c r="H460" s="385">
        <v>3.9343769320778301E-4</v>
      </c>
    </row>
    <row r="461" spans="1:8" ht="17" customHeight="1" x14ac:dyDescent="0.2">
      <c r="A461" s="16" t="s">
        <v>1973</v>
      </c>
      <c r="B461" s="16" t="s">
        <v>1974</v>
      </c>
      <c r="C461" s="384">
        <v>12800.51</v>
      </c>
      <c r="D461" s="20">
        <v>0</v>
      </c>
      <c r="E461" s="17">
        <v>7.0000000000000007E-2</v>
      </c>
      <c r="F461" s="17">
        <v>7.0000000000000007E-2</v>
      </c>
      <c r="G461" s="17">
        <v>4.5306153538799798E-4</v>
      </c>
      <c r="H461" s="385">
        <v>3.1714307477159898E-5</v>
      </c>
    </row>
    <row r="462" spans="1:8" ht="17" customHeight="1" x14ac:dyDescent="0.2">
      <c r="A462" s="16" t="s">
        <v>1976</v>
      </c>
      <c r="B462" s="16" t="s">
        <v>1977</v>
      </c>
      <c r="C462" s="384">
        <v>54559.82</v>
      </c>
      <c r="D462" s="20">
        <v>4.6399999999999997E-2</v>
      </c>
      <c r="E462" s="17">
        <v>3.5000000000000003E-2</v>
      </c>
      <c r="F462" s="17">
        <v>8.2211999999999993E-2</v>
      </c>
      <c r="G462" s="17">
        <v>1.93109148148728E-3</v>
      </c>
      <c r="H462" s="385">
        <v>1.5875889287603301E-4</v>
      </c>
    </row>
    <row r="463" spans="1:8" ht="17" customHeight="1" x14ac:dyDescent="0.2">
      <c r="A463" s="16" t="s">
        <v>1979</v>
      </c>
      <c r="B463" s="16" t="s">
        <v>1980</v>
      </c>
      <c r="C463" s="384">
        <v>408535.2</v>
      </c>
      <c r="D463" s="20">
        <v>5.8999999999999999E-3</v>
      </c>
      <c r="E463" s="17">
        <v>0.14499999999999999</v>
      </c>
      <c r="F463" s="17">
        <v>0.15132775000000001</v>
      </c>
      <c r="G463" s="17">
        <v>1.4459703947111701E-2</v>
      </c>
      <c r="H463" s="385">
        <v>2.1881544639825298E-3</v>
      </c>
    </row>
    <row r="464" spans="1:8" ht="17" customHeight="1" x14ac:dyDescent="0.2">
      <c r="A464" s="16" t="s">
        <v>1982</v>
      </c>
      <c r="B464" s="16" t="s">
        <v>1983</v>
      </c>
      <c r="C464" s="384">
        <v>15657.53</v>
      </c>
      <c r="D464" s="20">
        <v>0</v>
      </c>
      <c r="E464" s="17">
        <v>0.13500000000000001</v>
      </c>
      <c r="F464" s="17">
        <v>0.13500000000000001</v>
      </c>
      <c r="G464" s="17">
        <v>5.5418296475559503E-4</v>
      </c>
      <c r="H464" s="385">
        <v>7.4814700242005296E-5</v>
      </c>
    </row>
    <row r="465" spans="1:8" ht="17" customHeight="1" x14ac:dyDescent="0.2">
      <c r="A465" s="16" t="s">
        <v>1985</v>
      </c>
      <c r="B465" s="16" t="s">
        <v>1986</v>
      </c>
      <c r="C465" s="384">
        <v>24960.400000000001</v>
      </c>
      <c r="D465" s="20">
        <v>0.03</v>
      </c>
      <c r="E465" s="17">
        <v>7.0000000000000007E-2</v>
      </c>
      <c r="F465" s="17">
        <v>0.10105</v>
      </c>
      <c r="G465" s="17">
        <v>8.8344895226038502E-4</v>
      </c>
      <c r="H465" s="385">
        <v>8.92725166259119E-5</v>
      </c>
    </row>
    <row r="466" spans="1:8" ht="17" customHeight="1" x14ac:dyDescent="0.2">
      <c r="A466" s="16" t="s">
        <v>1988</v>
      </c>
      <c r="B466" s="16" t="s">
        <v>1989</v>
      </c>
      <c r="C466" s="384">
        <v>17180.240000000002</v>
      </c>
      <c r="D466" s="20">
        <v>3.44E-2</v>
      </c>
      <c r="E466" s="17">
        <v>0.08</v>
      </c>
      <c r="F466" s="17">
        <v>0.115776</v>
      </c>
      <c r="G466" s="17">
        <v>6.0807779633266902E-4</v>
      </c>
      <c r="H466" s="385">
        <v>7.0400814948211104E-5</v>
      </c>
    </row>
    <row r="467" spans="1:8" ht="17" customHeight="1" x14ac:dyDescent="0.2">
      <c r="A467" s="16" t="s">
        <v>1991</v>
      </c>
      <c r="B467" s="16" t="s">
        <v>1992</v>
      </c>
      <c r="C467" s="384">
        <v>21896.34</v>
      </c>
      <c r="D467" s="20">
        <v>7.2999999999999995E-2</v>
      </c>
      <c r="E467" s="17">
        <v>0.05</v>
      </c>
      <c r="F467" s="17">
        <v>0.12482500000000001</v>
      </c>
      <c r="G467" s="17">
        <v>7.7499954453202501E-4</v>
      </c>
      <c r="H467" s="385">
        <v>9.6739318146210002E-5</v>
      </c>
    </row>
    <row r="468" spans="1:8" ht="17" customHeight="1" x14ac:dyDescent="0.2">
      <c r="A468" s="16" t="s">
        <v>1994</v>
      </c>
      <c r="B468" s="16" t="s">
        <v>1995</v>
      </c>
      <c r="C468" s="384">
        <v>16276.29</v>
      </c>
      <c r="D468" s="20">
        <v>1.11E-2</v>
      </c>
      <c r="E468" s="17">
        <v>0.125</v>
      </c>
      <c r="F468" s="17">
        <v>0.13679374999999999</v>
      </c>
      <c r="G468" s="17">
        <v>5.7608336994544095E-4</v>
      </c>
      <c r="H468" s="385">
        <v>7.8804604487474195E-5</v>
      </c>
    </row>
    <row r="469" spans="1:8" ht="17" customHeight="1" x14ac:dyDescent="0.2">
      <c r="A469" s="16" t="s">
        <v>1997</v>
      </c>
      <c r="B469" s="16" t="s">
        <v>1998</v>
      </c>
      <c r="C469" s="384">
        <v>6835.56</v>
      </c>
      <c r="D469" s="20">
        <v>5.9299999999999999E-2</v>
      </c>
      <c r="E469" s="17">
        <v>-0.2</v>
      </c>
      <c r="F469" s="17">
        <v>-0.14663000000000001</v>
      </c>
      <c r="G469" s="17">
        <v>2.4193796253717899E-4</v>
      </c>
      <c r="H469" s="385">
        <v>-3.5475363446826503E-5</v>
      </c>
    </row>
    <row r="470" spans="1:8" ht="17" customHeight="1" x14ac:dyDescent="0.2">
      <c r="A470" s="16" t="s">
        <v>2000</v>
      </c>
      <c r="B470" s="16" t="s">
        <v>2001</v>
      </c>
      <c r="C470" s="384">
        <v>30295.35</v>
      </c>
      <c r="D470" s="20">
        <v>5.8999999999999999E-3</v>
      </c>
      <c r="E470" s="17">
        <v>0.105</v>
      </c>
      <c r="F470" s="17">
        <v>0.11120975</v>
      </c>
      <c r="G470" s="17">
        <v>1.0722742911115899E-3</v>
      </c>
      <c r="H470" s="385">
        <v>1.1924735584594701E-4</v>
      </c>
    </row>
    <row r="471" spans="1:8" ht="17" customHeight="1" x14ac:dyDescent="0.2">
      <c r="A471" s="16" t="s">
        <v>2003</v>
      </c>
      <c r="B471" s="16" t="s">
        <v>2004</v>
      </c>
      <c r="C471" s="384">
        <v>23980.95</v>
      </c>
      <c r="D471" s="20">
        <v>0</v>
      </c>
      <c r="E471" s="17">
        <v>9.5000000000000001E-2</v>
      </c>
      <c r="F471" s="17">
        <v>9.5000000000000001E-2</v>
      </c>
      <c r="G471" s="17">
        <v>8.48782277195425E-4</v>
      </c>
      <c r="H471" s="385">
        <v>8.0634316333565395E-5</v>
      </c>
    </row>
    <row r="472" spans="1:8" ht="17" customHeight="1" x14ac:dyDescent="0.2">
      <c r="A472" s="16" t="s">
        <v>2006</v>
      </c>
      <c r="B472" s="16" t="s">
        <v>2007</v>
      </c>
      <c r="C472" s="384">
        <v>70569.03</v>
      </c>
      <c r="D472" s="20">
        <v>0</v>
      </c>
      <c r="E472" s="17">
        <v>0.32</v>
      </c>
      <c r="F472" s="17">
        <v>0.32</v>
      </c>
      <c r="G472" s="17">
        <v>2.4977218159777802E-3</v>
      </c>
      <c r="H472" s="385">
        <v>7.9927098111288802E-4</v>
      </c>
    </row>
    <row r="473" spans="1:8" ht="17" customHeight="1" x14ac:dyDescent="0.2">
      <c r="A473" s="16" t="s">
        <v>2009</v>
      </c>
      <c r="B473" s="16" t="s">
        <v>2010</v>
      </c>
      <c r="C473" s="384">
        <v>15106.3</v>
      </c>
      <c r="D473" s="20">
        <v>4.4400000000000002E-2</v>
      </c>
      <c r="E473" s="17">
        <v>4.4999999999999998E-2</v>
      </c>
      <c r="F473" s="17">
        <v>9.0398999999999993E-2</v>
      </c>
      <c r="G473" s="17">
        <v>5.3467271788637397E-4</v>
      </c>
      <c r="H473" s="385">
        <v>4.8333879024210401E-5</v>
      </c>
    </row>
    <row r="474" spans="1:8" ht="17" customHeight="1" x14ac:dyDescent="0.2">
      <c r="A474" s="16" t="s">
        <v>2012</v>
      </c>
      <c r="B474" s="16" t="s">
        <v>2013</v>
      </c>
      <c r="C474" s="384">
        <v>246048.7</v>
      </c>
      <c r="D474" s="20">
        <v>4.19E-2</v>
      </c>
      <c r="E474" s="17">
        <v>0.04</v>
      </c>
      <c r="F474" s="17">
        <v>8.2738000000000006E-2</v>
      </c>
      <c r="G474" s="17">
        <v>8.7086531553993499E-3</v>
      </c>
      <c r="H474" s="385">
        <v>7.2053654477143101E-4</v>
      </c>
    </row>
    <row r="475" spans="1:8" ht="17" customHeight="1" x14ac:dyDescent="0.2">
      <c r="A475" s="16" t="s">
        <v>2015</v>
      </c>
      <c r="B475" s="16" t="s">
        <v>2016</v>
      </c>
      <c r="C475" s="384">
        <v>12704.43</v>
      </c>
      <c r="D475" s="20">
        <v>7.1999999999999998E-3</v>
      </c>
      <c r="E475" s="17">
        <v>0.105</v>
      </c>
      <c r="F475" s="17">
        <v>0.112578</v>
      </c>
      <c r="G475" s="17">
        <v>4.4966087773294498E-4</v>
      </c>
      <c r="H475" s="385">
        <v>5.0621922293419502E-5</v>
      </c>
    </row>
    <row r="476" spans="1:8" ht="17" customHeight="1" x14ac:dyDescent="0.2">
      <c r="A476" s="16" t="s">
        <v>2018</v>
      </c>
      <c r="B476" s="16" t="s">
        <v>2019</v>
      </c>
      <c r="C476" s="384">
        <v>13379.43</v>
      </c>
      <c r="D476" s="20">
        <v>0</v>
      </c>
      <c r="E476" s="17">
        <v>0.105</v>
      </c>
      <c r="F476" s="17">
        <v>0.105</v>
      </c>
      <c r="G476" s="17">
        <v>4.7355184273253502E-4</v>
      </c>
      <c r="H476" s="385">
        <v>4.9722943486916201E-5</v>
      </c>
    </row>
    <row r="477" spans="1:8" ht="17" customHeight="1" x14ac:dyDescent="0.2">
      <c r="A477" s="16" t="s">
        <v>2021</v>
      </c>
      <c r="B477" s="16" t="s">
        <v>363</v>
      </c>
      <c r="C477" s="384">
        <v>34924.54</v>
      </c>
      <c r="D477" s="20">
        <v>4.8399999999999999E-2</v>
      </c>
      <c r="E477" s="17">
        <v>0.06</v>
      </c>
      <c r="F477" s="17">
        <v>0.10985200000000001</v>
      </c>
      <c r="G477" s="17">
        <v>1.23611994483966E-3</v>
      </c>
      <c r="H477" s="385">
        <v>1.3579024818052699E-4</v>
      </c>
    </row>
    <row r="478" spans="1:8" ht="17" customHeight="1" x14ac:dyDescent="0.2">
      <c r="A478" s="16" t="s">
        <v>2023</v>
      </c>
      <c r="B478" s="16" t="s">
        <v>2024</v>
      </c>
      <c r="C478" s="384">
        <v>10290</v>
      </c>
      <c r="D478" s="20">
        <v>0</v>
      </c>
      <c r="E478" s="17">
        <v>5.0000000000000001E-3</v>
      </c>
      <c r="F478" s="17">
        <v>5.0000000000000001E-3</v>
      </c>
      <c r="G478" s="17">
        <v>3.6420448866041299E-4</v>
      </c>
      <c r="H478" s="385">
        <v>1.82102244330206E-6</v>
      </c>
    </row>
    <row r="479" spans="1:8" ht="17" customHeight="1" x14ac:dyDescent="0.2">
      <c r="A479" s="16" t="s">
        <v>2026</v>
      </c>
      <c r="B479" s="16" t="s">
        <v>519</v>
      </c>
      <c r="C479" s="384">
        <v>29032.63</v>
      </c>
      <c r="D479" s="20">
        <v>2.8500000000000001E-2</v>
      </c>
      <c r="E479" s="17">
        <v>0.06</v>
      </c>
      <c r="F479" s="17">
        <v>8.9355000000000004E-2</v>
      </c>
      <c r="G479" s="17">
        <v>1.02758155137191E-3</v>
      </c>
      <c r="H479" s="385">
        <v>9.1819549522836994E-5</v>
      </c>
    </row>
    <row r="480" spans="1:8" ht="17" customHeight="1" x14ac:dyDescent="0.2">
      <c r="A480" s="16" t="s">
        <v>2028</v>
      </c>
      <c r="B480" s="16" t="s">
        <v>2029</v>
      </c>
      <c r="C480" s="384">
        <v>22913.02</v>
      </c>
      <c r="D480" s="20">
        <v>4.3700000000000003E-2</v>
      </c>
      <c r="E480" s="17">
        <v>0.06</v>
      </c>
      <c r="F480" s="17">
        <v>0.10501099999999999</v>
      </c>
      <c r="G480" s="17">
        <v>8.1098393904429603E-4</v>
      </c>
      <c r="H480" s="385">
        <v>8.5162234422980602E-5</v>
      </c>
    </row>
    <row r="481" spans="1:8" ht="17" customHeight="1" x14ac:dyDescent="0.2">
      <c r="A481" s="16" t="s">
        <v>2031</v>
      </c>
      <c r="B481" s="16" t="s">
        <v>2032</v>
      </c>
      <c r="C481" s="384">
        <v>99034.2</v>
      </c>
      <c r="D481" s="20">
        <v>1.66E-2</v>
      </c>
      <c r="E481" s="14" t="s">
        <v>685</v>
      </c>
      <c r="F481" s="14" t="s">
        <v>685</v>
      </c>
      <c r="G481" s="14" t="s">
        <v>685</v>
      </c>
      <c r="H481" s="14" t="s">
        <v>685</v>
      </c>
    </row>
    <row r="482" spans="1:8" ht="17" customHeight="1" x14ac:dyDescent="0.2">
      <c r="A482" s="16" t="s">
        <v>2034</v>
      </c>
      <c r="B482" s="16" t="s">
        <v>2035</v>
      </c>
      <c r="C482" s="384">
        <v>11156.28</v>
      </c>
      <c r="D482" s="20">
        <v>2.6700000000000002E-2</v>
      </c>
      <c r="E482" s="17">
        <v>0.02</v>
      </c>
      <c r="F482" s="17">
        <v>4.6967000000000002E-2</v>
      </c>
      <c r="G482" s="17">
        <v>3.9486562223055299E-4</v>
      </c>
      <c r="H482" s="385">
        <v>1.8545653679302401E-5</v>
      </c>
    </row>
    <row r="483" spans="1:8" ht="17" customHeight="1" x14ac:dyDescent="0.2">
      <c r="A483" s="16" t="s">
        <v>2037</v>
      </c>
      <c r="B483" s="16" t="s">
        <v>2038</v>
      </c>
      <c r="C483" s="384">
        <v>25954.76</v>
      </c>
      <c r="D483" s="20">
        <v>1.35E-2</v>
      </c>
      <c r="E483" s="17">
        <v>0.115</v>
      </c>
      <c r="F483" s="17">
        <v>0.12927625000000001</v>
      </c>
      <c r="G483" s="17">
        <v>9.1864335219666996E-4</v>
      </c>
      <c r="H483" s="385">
        <v>1.18758767659415E-4</v>
      </c>
    </row>
    <row r="484" spans="1:8" ht="17" customHeight="1" x14ac:dyDescent="0.2">
      <c r="A484" s="16" t="s">
        <v>2040</v>
      </c>
      <c r="B484" s="16" t="s">
        <v>2041</v>
      </c>
      <c r="C484" s="384">
        <v>48084.480000000003</v>
      </c>
      <c r="D484" s="20">
        <v>1.9099999999999999E-2</v>
      </c>
      <c r="E484" s="17">
        <v>5.5E-2</v>
      </c>
      <c r="F484" s="17">
        <v>7.4625250000000004E-2</v>
      </c>
      <c r="G484" s="17">
        <v>1.7019031536347801E-3</v>
      </c>
      <c r="H484" s="385">
        <v>1.2700494831578401E-4</v>
      </c>
    </row>
    <row r="485" spans="1:8" ht="17" customHeight="1" x14ac:dyDescent="0.2">
      <c r="A485" s="16" t="s">
        <v>2043</v>
      </c>
      <c r="B485" s="16" t="s">
        <v>2044</v>
      </c>
      <c r="C485" s="384">
        <v>25533.65</v>
      </c>
      <c r="D485" s="20">
        <v>7.5999999999999998E-2</v>
      </c>
      <c r="E485" s="17">
        <v>0.12</v>
      </c>
      <c r="F485" s="17">
        <v>0.20055999999999999</v>
      </c>
      <c r="G485" s="17">
        <v>9.0373857549892603E-4</v>
      </c>
      <c r="H485" s="385">
        <v>1.8125380870206501E-4</v>
      </c>
    </row>
    <row r="486" spans="1:8" ht="17" customHeight="1" x14ac:dyDescent="0.2">
      <c r="A486" s="16" t="s">
        <v>2046</v>
      </c>
      <c r="B486" s="16" t="s">
        <v>2047</v>
      </c>
      <c r="C486" s="384">
        <v>370142.4</v>
      </c>
      <c r="D486" s="20">
        <v>1.67E-2</v>
      </c>
      <c r="E486" s="17">
        <v>7.0000000000000007E-2</v>
      </c>
      <c r="F486" s="17">
        <v>8.7284500000000001E-2</v>
      </c>
      <c r="G486" s="17">
        <v>1.3100828330761699E-2</v>
      </c>
      <c r="H486" s="385">
        <v>1.1434992504363701E-3</v>
      </c>
    </row>
    <row r="487" spans="1:8" ht="17" customHeight="1" x14ac:dyDescent="0.2">
      <c r="A487" s="16" t="s">
        <v>2049</v>
      </c>
      <c r="B487" s="16" t="s">
        <v>2050</v>
      </c>
      <c r="C487" s="384">
        <v>10949.87</v>
      </c>
      <c r="D487" s="20">
        <v>7.7999999999999996E-3</v>
      </c>
      <c r="E487" s="17">
        <v>0.1</v>
      </c>
      <c r="F487" s="17">
        <v>0.10818999999999999</v>
      </c>
      <c r="G487" s="17">
        <v>3.8755994210378902E-4</v>
      </c>
      <c r="H487" s="385">
        <v>4.1930110136208998E-5</v>
      </c>
    </row>
    <row r="488" spans="1:8" ht="17" customHeight="1" x14ac:dyDescent="0.2">
      <c r="A488" s="16" t="s">
        <v>2052</v>
      </c>
      <c r="B488" s="16" t="s">
        <v>2053</v>
      </c>
      <c r="C488" s="384">
        <v>7925.13</v>
      </c>
      <c r="D488" s="20">
        <v>2.6200000000000001E-2</v>
      </c>
      <c r="E488" s="17">
        <v>0.05</v>
      </c>
      <c r="F488" s="17">
        <v>7.6855000000000007E-2</v>
      </c>
      <c r="G488" s="17">
        <v>2.80502227329183E-4</v>
      </c>
      <c r="H488" s="385">
        <v>2.15579986813844E-5</v>
      </c>
    </row>
    <row r="489" spans="1:8" ht="17" customHeight="1" x14ac:dyDescent="0.2">
      <c r="A489" s="16" t="s">
        <v>2055</v>
      </c>
      <c r="B489" s="16" t="s">
        <v>2056</v>
      </c>
      <c r="C489" s="384">
        <v>20229.32</v>
      </c>
      <c r="D489" s="20">
        <v>2.3E-3</v>
      </c>
      <c r="E489" s="17">
        <v>0.16</v>
      </c>
      <c r="F489" s="17">
        <v>0.16248399999999999</v>
      </c>
      <c r="G489" s="17">
        <v>7.1599700160814895E-4</v>
      </c>
      <c r="H489" s="385">
        <v>1.16338056809299E-4</v>
      </c>
    </row>
    <row r="490" spans="1:8" ht="17" customHeight="1" x14ac:dyDescent="0.2">
      <c r="A490" s="16" t="s">
        <v>2058</v>
      </c>
      <c r="B490" s="16" t="s">
        <v>2059</v>
      </c>
      <c r="C490" s="384">
        <v>9822.9</v>
      </c>
      <c r="D490" s="20">
        <v>3.7699999999999997E-2</v>
      </c>
      <c r="E490" s="17">
        <v>0.06</v>
      </c>
      <c r="F490" s="17">
        <v>9.8831000000000002E-2</v>
      </c>
      <c r="G490" s="17">
        <v>3.47671940880697E-4</v>
      </c>
      <c r="H490" s="385">
        <v>3.4360765589180101E-5</v>
      </c>
    </row>
    <row r="491" spans="1:8" ht="17" customHeight="1" x14ac:dyDescent="0.2">
      <c r="A491" s="16" t="s">
        <v>2061</v>
      </c>
      <c r="B491" s="16" t="s">
        <v>2062</v>
      </c>
      <c r="C491" s="384">
        <v>21909.93</v>
      </c>
      <c r="D491" s="20">
        <v>0</v>
      </c>
      <c r="E491" s="17">
        <v>0.17499999999999999</v>
      </c>
      <c r="F491" s="17">
        <v>0.17499999999999999</v>
      </c>
      <c r="G491" s="17">
        <v>7.7548054929401701E-4</v>
      </c>
      <c r="H491" s="385">
        <v>1.3570909612645299E-4</v>
      </c>
    </row>
    <row r="492" spans="1:8" ht="17" customHeight="1" x14ac:dyDescent="0.2">
      <c r="A492" s="16" t="s">
        <v>2064</v>
      </c>
      <c r="B492" s="16" t="s">
        <v>2065</v>
      </c>
      <c r="C492" s="384">
        <v>9147.3799999999992</v>
      </c>
      <c r="D492" s="20">
        <v>0</v>
      </c>
      <c r="E492" s="17">
        <v>0.1</v>
      </c>
      <c r="F492" s="17">
        <v>0.1</v>
      </c>
      <c r="G492" s="17">
        <v>3.2376257098955198E-4</v>
      </c>
      <c r="H492" s="385">
        <v>3.2376257098955199E-5</v>
      </c>
    </row>
    <row r="493" spans="1:8" ht="17" customHeight="1" x14ac:dyDescent="0.2">
      <c r="A493" s="16" t="s">
        <v>2067</v>
      </c>
      <c r="B493" s="16" t="s">
        <v>520</v>
      </c>
      <c r="C493" s="384">
        <v>35782.22</v>
      </c>
      <c r="D493" s="20">
        <v>2.5999999999999999E-2</v>
      </c>
      <c r="E493" s="17">
        <v>0.06</v>
      </c>
      <c r="F493" s="17">
        <v>8.6779999999999996E-2</v>
      </c>
      <c r="G493" s="17">
        <v>1.2664766898187001E-3</v>
      </c>
      <c r="H493" s="385">
        <v>1.09904847142467E-4</v>
      </c>
    </row>
    <row r="494" spans="1:8" ht="17" customHeight="1" x14ac:dyDescent="0.2">
      <c r="A494" s="16" t="s">
        <v>2069</v>
      </c>
      <c r="B494" s="16" t="s">
        <v>2070</v>
      </c>
      <c r="C494" s="384">
        <v>25534.39</v>
      </c>
      <c r="D494" s="20">
        <v>1.4500000000000001E-2</v>
      </c>
      <c r="E494" s="17">
        <v>0.08</v>
      </c>
      <c r="F494" s="17">
        <v>9.5079999999999998E-2</v>
      </c>
      <c r="G494" s="17">
        <v>9.0376476707536995E-4</v>
      </c>
      <c r="H494" s="385">
        <v>8.5929954053526106E-5</v>
      </c>
    </row>
    <row r="495" spans="1:8" ht="17" customHeight="1" x14ac:dyDescent="0.2">
      <c r="A495" s="16" t="s">
        <v>2072</v>
      </c>
      <c r="B495" s="16" t="s">
        <v>2073</v>
      </c>
      <c r="C495" s="384">
        <v>169162.3</v>
      </c>
      <c r="D495" s="20">
        <v>8.6999999999999994E-2</v>
      </c>
      <c r="E495" s="17">
        <v>4.4999999999999998E-2</v>
      </c>
      <c r="F495" s="17">
        <v>0.13395750000000001</v>
      </c>
      <c r="G495" s="17">
        <v>5.9873342052594097E-3</v>
      </c>
      <c r="H495" s="385">
        <v>8.0204832180103696E-4</v>
      </c>
    </row>
    <row r="496" spans="1:8" ht="17" customHeight="1" x14ac:dyDescent="0.2">
      <c r="A496" s="16" t="s">
        <v>2075</v>
      </c>
      <c r="B496" s="16" t="s">
        <v>2076</v>
      </c>
      <c r="C496" s="384">
        <v>9506.9500000000007</v>
      </c>
      <c r="D496" s="20">
        <v>9.1999999999999998E-3</v>
      </c>
      <c r="E496" s="17">
        <v>7.4999999999999997E-2</v>
      </c>
      <c r="F496" s="17">
        <v>8.4544999999999995E-2</v>
      </c>
      <c r="G496" s="17">
        <v>3.36489199559777E-4</v>
      </c>
      <c r="H496" s="385">
        <v>2.84484793767814E-5</v>
      </c>
    </row>
    <row r="497" spans="1:8" ht="17" customHeight="1" x14ac:dyDescent="0.2">
      <c r="A497" s="16" t="s">
        <v>2078</v>
      </c>
      <c r="B497" s="16" t="s">
        <v>2079</v>
      </c>
      <c r="C497" s="384">
        <v>4002.53</v>
      </c>
      <c r="D497" s="20">
        <v>5.3199999999999997E-2</v>
      </c>
      <c r="E497" s="17">
        <v>7.4999999999999997E-2</v>
      </c>
      <c r="F497" s="17">
        <v>0.13019500000000001</v>
      </c>
      <c r="G497" s="17">
        <v>1.4166563576267801E-4</v>
      </c>
      <c r="H497" s="385">
        <v>1.8444157448121901E-5</v>
      </c>
    </row>
    <row r="498" spans="1:8" ht="17" customHeight="1" x14ac:dyDescent="0.2">
      <c r="A498" s="16" t="s">
        <v>2081</v>
      </c>
      <c r="B498" s="16" t="s">
        <v>2082</v>
      </c>
      <c r="C498" s="384">
        <v>14526</v>
      </c>
      <c r="D498" s="20">
        <v>1.29E-2</v>
      </c>
      <c r="E498" s="17">
        <v>8.5000000000000006E-2</v>
      </c>
      <c r="F498" s="17">
        <v>9.8448250000000001E-2</v>
      </c>
      <c r="G498" s="17">
        <v>5.1413356679117102E-4</v>
      </c>
      <c r="H498" s="385">
        <v>5.0615549916848897E-5</v>
      </c>
    </row>
    <row r="499" spans="1:8" ht="17" customHeight="1" x14ac:dyDescent="0.2">
      <c r="A499" s="16" t="s">
        <v>2084</v>
      </c>
      <c r="B499" s="16" t="s">
        <v>2085</v>
      </c>
      <c r="C499" s="384">
        <v>28694.33</v>
      </c>
      <c r="D499" s="20">
        <v>1.9699999999999999E-2</v>
      </c>
      <c r="E499" s="17">
        <v>9.5000000000000001E-2</v>
      </c>
      <c r="F499" s="17">
        <v>0.11563575</v>
      </c>
      <c r="G499" s="17">
        <v>1.0156077536543401E-3</v>
      </c>
      <c r="H499" s="385">
        <v>1.17440564299635E-4</v>
      </c>
    </row>
    <row r="500" spans="1:8" ht="17" customHeight="1" x14ac:dyDescent="0.2">
      <c r="A500" s="16" t="s">
        <v>2087</v>
      </c>
      <c r="B500" s="16" t="s">
        <v>2088</v>
      </c>
      <c r="C500" s="384">
        <v>28310.12</v>
      </c>
      <c r="D500" s="20">
        <v>7.0000000000000001E-3</v>
      </c>
      <c r="E500" s="17">
        <v>0.06</v>
      </c>
      <c r="F500" s="17">
        <v>6.7210000000000006E-2</v>
      </c>
      <c r="G500" s="17">
        <v>1.0020090163765699E-3</v>
      </c>
      <c r="H500" s="385">
        <v>6.7345025990669401E-5</v>
      </c>
    </row>
    <row r="501" spans="1:8" ht="17" customHeight="1" x14ac:dyDescent="0.2">
      <c r="A501" s="16" t="s">
        <v>2090</v>
      </c>
      <c r="B501" s="16" t="s">
        <v>2091</v>
      </c>
      <c r="C501" s="384">
        <v>15183.19</v>
      </c>
      <c r="D501" s="20">
        <v>0</v>
      </c>
      <c r="E501" s="17">
        <v>0.11</v>
      </c>
      <c r="F501" s="17">
        <v>0.11</v>
      </c>
      <c r="G501" s="17">
        <v>5.37394164254994E-4</v>
      </c>
      <c r="H501" s="385">
        <v>5.9113358068049401E-5</v>
      </c>
    </row>
    <row r="502" spans="1:8" ht="17" customHeight="1" x14ac:dyDescent="0.2">
      <c r="A502" s="16" t="s">
        <v>2093</v>
      </c>
      <c r="B502" s="16" t="s">
        <v>2094</v>
      </c>
      <c r="C502" s="384">
        <v>5293.21</v>
      </c>
      <c r="D502" s="20">
        <v>4.2099999999999999E-2</v>
      </c>
      <c r="E502" s="17">
        <v>3.5000000000000003E-2</v>
      </c>
      <c r="F502" s="17">
        <v>7.7836749999999996E-2</v>
      </c>
      <c r="G502" s="17">
        <v>1.8734799236367201E-4</v>
      </c>
      <c r="H502" s="385">
        <v>1.4582558844613E-5</v>
      </c>
    </row>
    <row r="503" spans="1:8" ht="17" customHeight="1" x14ac:dyDescent="0.2">
      <c r="A503" s="16" t="s">
        <v>2096</v>
      </c>
      <c r="B503" s="16" t="s">
        <v>2097</v>
      </c>
      <c r="C503" s="386">
        <v>75885.84</v>
      </c>
      <c r="D503" s="55">
        <v>5.0000000000000001E-3</v>
      </c>
      <c r="E503" s="26">
        <v>0.12</v>
      </c>
      <c r="F503" s="26">
        <v>0.12529999999999999</v>
      </c>
      <c r="G503" s="26">
        <v>2.6859051072658799E-3</v>
      </c>
      <c r="H503" s="387">
        <v>3.3654390994041498E-4</v>
      </c>
    </row>
    <row r="504" spans="1:8" ht="17" customHeight="1" x14ac:dyDescent="0.15">
      <c r="A504" s="5"/>
      <c r="B504" s="5"/>
      <c r="C504" s="388">
        <f>SUMIF(F4:F503,"&lt;&gt;n/a",C4:C503)</f>
        <v>28253358.539999992</v>
      </c>
      <c r="D504" s="13"/>
      <c r="E504" s="13"/>
      <c r="F504" s="13"/>
      <c r="G504" s="13"/>
      <c r="H504" s="56">
        <f>SUM(H4:H503)</f>
        <v>0.13829753895387578</v>
      </c>
    </row>
    <row r="505" spans="1:8" ht="13.75" customHeight="1" x14ac:dyDescent="0.15">
      <c r="A505" s="5"/>
      <c r="B505" s="5"/>
      <c r="C505" s="5"/>
      <c r="D505" s="5"/>
      <c r="E505" s="5"/>
      <c r="F505" s="5"/>
      <c r="G505" s="5"/>
      <c r="H505" s="5"/>
    </row>
    <row r="506" spans="1:8" ht="13.75" customHeight="1" x14ac:dyDescent="0.15">
      <c r="A506" s="5"/>
      <c r="B506" s="5"/>
      <c r="C506" s="5"/>
      <c r="D506" s="5"/>
      <c r="E506" s="5"/>
      <c r="F506" s="5"/>
      <c r="G506" s="5"/>
      <c r="H506" s="5"/>
    </row>
    <row r="507" spans="1:8" ht="13.75" customHeight="1" x14ac:dyDescent="0.15">
      <c r="A507" s="5"/>
      <c r="B507" s="5"/>
      <c r="C507" s="5"/>
      <c r="D507" s="5"/>
      <c r="E507" s="5"/>
      <c r="F507" s="5"/>
      <c r="G507" s="5"/>
      <c r="H507" s="5"/>
    </row>
  </sheetData>
  <pageMargins left="0.7" right="0.7" top="0.75" bottom="0.75" header="0.3" footer="0.3"/>
  <pageSetup orientation="portrait"/>
  <headerFooter>
    <oddFooter>&amp;C&amp;"Helvetica Neue,Regular"&amp;12&amp;K000000&amp;P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60"/>
  <sheetViews>
    <sheetView showGridLines="0" workbookViewId="0"/>
  </sheetViews>
  <sheetFormatPr baseColWidth="10" defaultColWidth="9.1640625" defaultRowHeight="15.75" customHeight="1" x14ac:dyDescent="0.15"/>
  <cols>
    <col min="1" max="1" width="18.5" style="389" customWidth="1"/>
    <col min="2" max="2" width="33.33203125" style="389" customWidth="1"/>
    <col min="3" max="3" width="12.5" style="389" customWidth="1"/>
    <col min="4" max="4" width="21.5" style="389" customWidth="1"/>
    <col min="5" max="5" width="20.5" style="389" customWidth="1"/>
    <col min="6" max="6" width="35.5" style="389" customWidth="1"/>
    <col min="7" max="7" width="14" style="389" customWidth="1"/>
    <col min="8" max="8" width="9.83203125" style="389" customWidth="1"/>
    <col min="9" max="9" width="19.6640625" style="389" customWidth="1"/>
    <col min="10" max="10" width="18.5" style="389" customWidth="1"/>
    <col min="11" max="11" width="10" style="389" customWidth="1"/>
    <col min="12" max="12" width="16.33203125" style="389" customWidth="1"/>
    <col min="13" max="13" width="9.5" style="389" customWidth="1"/>
    <col min="14" max="14" width="17.6640625" style="389" customWidth="1"/>
    <col min="15" max="15" width="12.5" style="389" customWidth="1"/>
    <col min="16" max="16" width="9.1640625" style="389" customWidth="1"/>
    <col min="17" max="16384" width="9.1640625" style="389"/>
  </cols>
  <sheetData>
    <row r="1" spans="1:15" ht="17" customHeight="1" x14ac:dyDescent="0.2">
      <c r="A1" s="368" t="s">
        <v>623</v>
      </c>
      <c r="B1" s="369">
        <v>44074</v>
      </c>
      <c r="C1" s="5"/>
      <c r="D1" s="5"/>
      <c r="E1" s="5"/>
      <c r="F1" s="5"/>
      <c r="G1" s="5"/>
      <c r="H1" s="5"/>
      <c r="I1" s="5"/>
      <c r="J1" s="5"/>
      <c r="K1" s="5"/>
      <c r="L1" s="5"/>
      <c r="M1" s="5"/>
      <c r="N1" s="5"/>
      <c r="O1" s="5"/>
    </row>
    <row r="2" spans="1:15" ht="17" customHeight="1" x14ac:dyDescent="0.2">
      <c r="A2" s="5"/>
      <c r="B2" s="16" t="s">
        <v>624</v>
      </c>
      <c r="C2" s="16" t="s">
        <v>302</v>
      </c>
      <c r="D2" s="16" t="s">
        <v>625</v>
      </c>
      <c r="E2" s="16" t="s">
        <v>626</v>
      </c>
      <c r="F2" s="16" t="s">
        <v>627</v>
      </c>
      <c r="G2" s="16" t="s">
        <v>628</v>
      </c>
      <c r="H2" s="16" t="s">
        <v>447</v>
      </c>
      <c r="I2" s="5"/>
      <c r="J2" s="48" t="s">
        <v>2106</v>
      </c>
      <c r="K2" s="48" t="s">
        <v>2107</v>
      </c>
      <c r="L2" s="48" t="s">
        <v>2108</v>
      </c>
      <c r="M2" s="48" t="s">
        <v>2109</v>
      </c>
      <c r="N2" s="48" t="s">
        <v>2110</v>
      </c>
      <c r="O2" s="48" t="s">
        <v>2111</v>
      </c>
    </row>
    <row r="3" spans="1:15" ht="17" customHeight="1" x14ac:dyDescent="0.2">
      <c r="A3" s="16" t="s">
        <v>676</v>
      </c>
      <c r="B3" s="16" t="s">
        <v>677</v>
      </c>
      <c r="C3" s="16" t="s">
        <v>481</v>
      </c>
      <c r="D3" s="116">
        <f>VLOOKUP($C3,'MRP WP2'!$C$3:$H$502,2,FALSE)</f>
        <v>19519384084.830002</v>
      </c>
      <c r="E3" s="116">
        <f>VLOOKUP($C3,'MRP WP2'!$C$3:$H$502,3,FALSE)</f>
        <v>2.5470863354822399</v>
      </c>
      <c r="F3" s="116">
        <f>VLOOKUP($C3,'MRP WP2'!$C$3:$H$502,4,FALSE)</f>
        <v>7.0170000000000003</v>
      </c>
      <c r="G3" s="116">
        <f>VLOOKUP($C3,'MRP WP2'!$C$3:$H$502,5,FALSE)</f>
        <v>246.7373</v>
      </c>
      <c r="H3" s="116">
        <f>VLOOKUP($C3,'MRP WP2'!$C$3:$H$502,6,FALSE)</f>
        <v>79.11</v>
      </c>
      <c r="I3" s="5"/>
      <c r="J3" s="374">
        <f t="shared" ref="J3:J30" si="0">D3/1000000</f>
        <v>19519.384084830002</v>
      </c>
      <c r="K3" s="24">
        <f t="shared" ref="K3:K30" si="1">IFERROR(E3/100,"N/A")</f>
        <v>2.54708633548224E-2</v>
      </c>
      <c r="L3" s="24">
        <f t="shared" ref="L3:L30" si="2">IFERROR(F3/100,"N/A")</f>
        <v>7.017000000000001E-2</v>
      </c>
      <c r="M3" s="24">
        <f t="shared" ref="M3:M30" si="3">IFERROR(K3*(1+0.5*L3)+L3,"N/A")</f>
        <v>9.6534508595626359E-2</v>
      </c>
      <c r="N3" s="24">
        <f t="shared" ref="N3:N30" si="4">IF(L3="N/A","N/A",J3/$J$31)</f>
        <v>1.5298428865117997E-2</v>
      </c>
      <c r="O3" s="375">
        <v>1.4768263127793099E-3</v>
      </c>
    </row>
    <row r="4" spans="1:15" ht="17" customHeight="1" x14ac:dyDescent="0.2">
      <c r="A4" s="16" t="s">
        <v>678</v>
      </c>
      <c r="B4" s="16" t="s">
        <v>679</v>
      </c>
      <c r="C4" s="16" t="s">
        <v>484</v>
      </c>
      <c r="D4" s="116">
        <f>VLOOKUP(C4,'MRP WP2'!$C$3:$H$502,2,FALSE)</f>
        <v>39111933019.879997</v>
      </c>
      <c r="E4" s="116">
        <f>VLOOKUP($C4,'MRP WP2'!$C$3:$H$502,3,FALSE)</f>
        <v>3.5823924901687199</v>
      </c>
      <c r="F4" s="116">
        <f>VLOOKUP($C4,'MRP WP2'!$C$3:$H$502,4,FALSE)</f>
        <v>6.34</v>
      </c>
      <c r="G4" s="116">
        <f>VLOOKUP($C4,'MRP WP2'!$C$3:$H$502,5,FALSE)</f>
        <v>496.15539999999999</v>
      </c>
      <c r="H4" s="116">
        <f>VLOOKUP($C4,'MRP WP2'!$C$3:$H$502,6,FALSE)</f>
        <v>78.83</v>
      </c>
      <c r="I4" s="5"/>
      <c r="J4" s="374">
        <f t="shared" si="0"/>
        <v>39111.933019879994</v>
      </c>
      <c r="K4" s="24">
        <f t="shared" si="1"/>
        <v>3.5823924901687197E-2</v>
      </c>
      <c r="L4" s="24">
        <f t="shared" si="2"/>
        <v>6.3399999999999998E-2</v>
      </c>
      <c r="M4" s="24">
        <f t="shared" si="3"/>
        <v>0.10035954332107068</v>
      </c>
      <c r="N4" s="24">
        <f t="shared" si="4"/>
        <v>3.0654201099865545E-2</v>
      </c>
      <c r="O4" s="375">
        <v>3.0764416232547699E-3</v>
      </c>
    </row>
    <row r="5" spans="1:15" ht="17" customHeight="1" x14ac:dyDescent="0.2">
      <c r="A5" s="16" t="s">
        <v>680</v>
      </c>
      <c r="B5" s="16" t="s">
        <v>2112</v>
      </c>
      <c r="C5" s="16" t="s">
        <v>485</v>
      </c>
      <c r="D5" s="116">
        <f>VLOOKUP(C5,'MRP WP2'!$C$3:$H$502,2,FALSE)</f>
        <v>11806077877</v>
      </c>
      <c r="E5" s="116">
        <f>VLOOKUP($C5,'MRP WP2'!$C$3:$H$502,3,FALSE)</f>
        <v>3.2563380281690102</v>
      </c>
      <c r="F5" s="116">
        <f>VLOOKUP($C5,'MRP WP2'!$C$3:$H$502,4,FALSE)</f>
        <v>7.2069999999999999</v>
      </c>
      <c r="G5" s="116">
        <f>VLOOKUP($C5,'MRP WP2'!$C$3:$H$502,5,FALSE)</f>
        <v>665.13109999999995</v>
      </c>
      <c r="H5" s="116">
        <f>VLOOKUP($C5,'MRP WP2'!$C$3:$H$502,6,FALSE)</f>
        <v>17.75</v>
      </c>
      <c r="I5" s="5"/>
      <c r="J5" s="374">
        <f t="shared" si="0"/>
        <v>11806.077877</v>
      </c>
      <c r="K5" s="24">
        <f t="shared" si="1"/>
        <v>3.2563380281690105E-2</v>
      </c>
      <c r="L5" s="24">
        <f t="shared" si="2"/>
        <v>7.2069999999999995E-2</v>
      </c>
      <c r="M5" s="24">
        <f t="shared" si="3"/>
        <v>0.10580680169014081</v>
      </c>
      <c r="N5" s="24">
        <f t="shared" si="4"/>
        <v>9.2530810292163375E-3</v>
      </c>
      <c r="O5" s="375">
        <v>9.7903890948109894E-4</v>
      </c>
    </row>
    <row r="6" spans="1:15" ht="17" customHeight="1" x14ac:dyDescent="0.2">
      <c r="A6" s="16" t="s">
        <v>773</v>
      </c>
      <c r="B6" s="16" t="s">
        <v>774</v>
      </c>
      <c r="C6" s="16" t="s">
        <v>775</v>
      </c>
      <c r="D6" s="116">
        <f>VLOOKUP(C6,'MRP WP2'!$C$3:$H$502,2,FALSE)</f>
        <v>12313294303.24</v>
      </c>
      <c r="E6" s="116">
        <f>VLOOKUP($C6,'MRP WP2'!$C$3:$H$502,3,FALSE)</f>
        <v>2.3081546784211602</v>
      </c>
      <c r="F6" s="116">
        <f>VLOOKUP($C6,'MRP WP2'!$C$3:$H$502,4,FALSE)</f>
        <v>7.3730000000000002</v>
      </c>
      <c r="G6" s="116">
        <f>VLOOKUP($C6,'MRP WP2'!$C$3:$H$502,5,FALSE)</f>
        <v>123.355</v>
      </c>
      <c r="H6" s="116">
        <f>VLOOKUP($C6,'MRP WP2'!$C$3:$H$502,6,FALSE)</f>
        <v>99.82</v>
      </c>
      <c r="I6" s="5"/>
      <c r="J6" s="374">
        <f t="shared" si="0"/>
        <v>12313.29430324</v>
      </c>
      <c r="K6" s="24">
        <f t="shared" si="1"/>
        <v>2.3081546784211603E-2</v>
      </c>
      <c r="L6" s="24">
        <f t="shared" si="2"/>
        <v>7.3730000000000004E-2</v>
      </c>
      <c r="M6" s="24">
        <f t="shared" si="3"/>
        <v>9.7662448006411565E-2</v>
      </c>
      <c r="N6" s="24">
        <f t="shared" si="4"/>
        <v>9.6506148029424574E-3</v>
      </c>
      <c r="O6" s="375">
        <v>9.4250266642227404E-4</v>
      </c>
    </row>
    <row r="7" spans="1:15" ht="17" customHeight="1" x14ac:dyDescent="0.2">
      <c r="A7" s="16" t="s">
        <v>788</v>
      </c>
      <c r="B7" s="16" t="s">
        <v>789</v>
      </c>
      <c r="C7" s="16" t="s">
        <v>53</v>
      </c>
      <c r="D7" s="116">
        <f>VLOOKUP(C7,'MRP WP2'!$C$3:$H$502,2,FALSE)</f>
        <v>25611382971.119999</v>
      </c>
      <c r="E7" s="116">
        <f>VLOOKUP($C7,'MRP WP2'!$C$3:$H$502,3,FALSE)</f>
        <v>1.5282298004811099</v>
      </c>
      <c r="F7" s="116">
        <f>VLOOKUP($C7,'MRP WP2'!$C$3:$H$502,4,FALSE)</f>
        <v>8.19</v>
      </c>
      <c r="G7" s="116">
        <f>VLOOKUP($C7,'MRP WP2'!$C$3:$H$502,5,FALSE)</f>
        <v>181.20410000000001</v>
      </c>
      <c r="H7" s="116">
        <f>VLOOKUP($C7,'MRP WP2'!$C$3:$H$502,6,FALSE)</f>
        <v>141.34</v>
      </c>
      <c r="I7" s="5"/>
      <c r="J7" s="374">
        <f t="shared" si="0"/>
        <v>25611.382971119998</v>
      </c>
      <c r="K7" s="24">
        <f t="shared" si="1"/>
        <v>1.5282298004811099E-2</v>
      </c>
      <c r="L7" s="24">
        <f t="shared" si="2"/>
        <v>8.1900000000000001E-2</v>
      </c>
      <c r="M7" s="24">
        <f t="shared" si="3"/>
        <v>9.7808108108108111E-2</v>
      </c>
      <c r="N7" s="24">
        <f t="shared" si="4"/>
        <v>2.0073067819054911E-2</v>
      </c>
      <c r="O7" s="375">
        <v>1.96330878730751E-3</v>
      </c>
    </row>
    <row r="8" spans="1:15" ht="17" customHeight="1" x14ac:dyDescent="0.2">
      <c r="A8" s="16" t="s">
        <v>939</v>
      </c>
      <c r="B8" s="16" t="s">
        <v>940</v>
      </c>
      <c r="C8" s="16" t="s">
        <v>488</v>
      </c>
      <c r="D8" s="116">
        <f>VLOOKUP(C8,'MRP WP2'!$C$3:$H$502,2,FALSE)</f>
        <v>17317119180.060001</v>
      </c>
      <c r="E8" s="116">
        <f>VLOOKUP($C8,'MRP WP2'!$C$3:$H$502,3,FALSE)</f>
        <v>2.6979666060505898</v>
      </c>
      <c r="F8" s="116">
        <f>VLOOKUP($C8,'MRP WP2'!$C$3:$H$502,4,FALSE)</f>
        <v>7.0780000000000003</v>
      </c>
      <c r="G8" s="116">
        <f>VLOOKUP($C8,'MRP WP2'!$C$3:$H$502,5,FALSE)</f>
        <v>286.28070000000002</v>
      </c>
      <c r="H8" s="116">
        <f>VLOOKUP($C8,'MRP WP2'!$C$3:$H$502,6,FALSE)</f>
        <v>60.49</v>
      </c>
      <c r="I8" s="5"/>
      <c r="J8" s="374">
        <f t="shared" si="0"/>
        <v>17317.119180060003</v>
      </c>
      <c r="K8" s="24">
        <f t="shared" si="1"/>
        <v>2.6979666060505898E-2</v>
      </c>
      <c r="L8" s="24">
        <f t="shared" si="2"/>
        <v>7.078000000000001E-2</v>
      </c>
      <c r="M8" s="24">
        <f t="shared" si="3"/>
        <v>9.8714476442387206E-2</v>
      </c>
      <c r="N8" s="24">
        <f t="shared" si="4"/>
        <v>1.3572391156071959E-2</v>
      </c>
      <c r="O8" s="375">
        <v>1.33979148704293E-3</v>
      </c>
    </row>
    <row r="9" spans="1:15" ht="17" customHeight="1" x14ac:dyDescent="0.2">
      <c r="A9" s="16" t="s">
        <v>944</v>
      </c>
      <c r="B9" s="16" t="s">
        <v>945</v>
      </c>
      <c r="C9" s="16" t="s">
        <v>489</v>
      </c>
      <c r="D9" s="116">
        <f>VLOOKUP(C9,'MRP WP2'!$C$3:$H$502,2,FALSE)</f>
        <v>10934516808.18</v>
      </c>
      <c r="E9" s="116">
        <f>VLOOKUP($C9,'MRP WP2'!$C$3:$H$502,3,FALSE)</f>
        <v>3.3881415047334298</v>
      </c>
      <c r="F9" s="116">
        <f>VLOOKUP($C9,'MRP WP2'!$C$3:$H$502,4,FALSE)</f>
        <v>-1.2450000000000001</v>
      </c>
      <c r="G9" s="116">
        <f>VLOOKUP($C9,'MRP WP2'!$C$3:$H$502,5,FALSE)</f>
        <v>544.81899999999996</v>
      </c>
      <c r="H9" s="116">
        <f>VLOOKUP($C9,'MRP WP2'!$C$3:$H$502,6,FALSE)</f>
        <v>20.07</v>
      </c>
      <c r="I9" s="5"/>
      <c r="J9" s="374">
        <f t="shared" si="0"/>
        <v>10934.51680818</v>
      </c>
      <c r="K9" s="24">
        <f t="shared" si="1"/>
        <v>3.3881415047334301E-2</v>
      </c>
      <c r="L9" s="24">
        <f t="shared" si="2"/>
        <v>-1.2450000000000001E-2</v>
      </c>
      <c r="M9" s="24">
        <f t="shared" si="3"/>
        <v>2.1220503238664638E-2</v>
      </c>
      <c r="N9" s="24">
        <f t="shared" si="4"/>
        <v>8.5699900589786323E-3</v>
      </c>
      <c r="O9" s="375">
        <v>1.81859501801879E-4</v>
      </c>
    </row>
    <row r="10" spans="1:15" ht="17" customHeight="1" x14ac:dyDescent="0.2">
      <c r="A10" s="16" t="s">
        <v>1002</v>
      </c>
      <c r="B10" s="16" t="s">
        <v>1003</v>
      </c>
      <c r="C10" s="16" t="s">
        <v>491</v>
      </c>
      <c r="D10" s="116">
        <f>VLOOKUP(C10,'MRP WP2'!$C$3:$H$502,2,FALSE)</f>
        <v>65900256387.760002</v>
      </c>
      <c r="E10" s="116">
        <f>VLOOKUP($C10,'MRP WP2'!$C$3:$H$502,3,FALSE)</f>
        <v>4.3982661907190197</v>
      </c>
      <c r="F10" s="116">
        <f>VLOOKUP($C10,'MRP WP2'!$C$3:$H$502,4,FALSE)</f>
        <v>1.68</v>
      </c>
      <c r="G10" s="116">
        <f>VLOOKUP($C10,'MRP WP2'!$C$3:$H$502,5,FALSE)</f>
        <v>840.13589999999999</v>
      </c>
      <c r="H10" s="116">
        <f>VLOOKUP($C10,'MRP WP2'!$C$3:$H$502,6,FALSE)</f>
        <v>78.44</v>
      </c>
      <c r="I10" s="5"/>
      <c r="J10" s="374">
        <f t="shared" si="0"/>
        <v>65900.256387760004</v>
      </c>
      <c r="K10" s="24">
        <f t="shared" si="1"/>
        <v>4.3982661907190197E-2</v>
      </c>
      <c r="L10" s="24">
        <f t="shared" si="2"/>
        <v>1.6799999999999999E-2</v>
      </c>
      <c r="M10" s="24">
        <f t="shared" si="3"/>
        <v>6.1152116267210593E-2</v>
      </c>
      <c r="N10" s="24">
        <f t="shared" si="4"/>
        <v>5.1649702683227092E-2</v>
      </c>
      <c r="O10" s="375">
        <v>3.1584886236515602E-3</v>
      </c>
    </row>
    <row r="11" spans="1:15" ht="17" customHeight="1" x14ac:dyDescent="0.2">
      <c r="A11" s="16" t="s">
        <v>1057</v>
      </c>
      <c r="B11" s="16" t="s">
        <v>1058</v>
      </c>
      <c r="C11" s="16" t="s">
        <v>493</v>
      </c>
      <c r="D11" s="116">
        <f>VLOOKUP(C11,'MRP WP2'!$C$3:$H$502,2,FALSE)</f>
        <v>11274087075.389999</v>
      </c>
      <c r="E11" s="116">
        <f>VLOOKUP($C11,'MRP WP2'!$C$3:$H$502,3,FALSE)</f>
        <v>1.6187838929272</v>
      </c>
      <c r="F11" s="116">
        <f>VLOOKUP($C11,'MRP WP2'!$C$3:$H$502,4,FALSE)</f>
        <v>17.663</v>
      </c>
      <c r="G11" s="116">
        <f>VLOOKUP($C11,'MRP WP2'!$C$3:$H$502,5,FALSE)</f>
        <v>130.0806</v>
      </c>
      <c r="H11" s="116">
        <f>VLOOKUP($C11,'MRP WP2'!$C$3:$H$502,6,FALSE)</f>
        <v>86.67</v>
      </c>
      <c r="I11" s="5"/>
      <c r="J11" s="374">
        <f t="shared" si="0"/>
        <v>11274.08707539</v>
      </c>
      <c r="K11" s="24">
        <f t="shared" si="1"/>
        <v>1.6187838929271999E-2</v>
      </c>
      <c r="L11" s="24">
        <f t="shared" si="2"/>
        <v>0.17663000000000001</v>
      </c>
      <c r="M11" s="24">
        <f t="shared" si="3"/>
        <v>0.19424746792431066</v>
      </c>
      <c r="N11" s="24">
        <f t="shared" si="4"/>
        <v>8.8361301971635574E-3</v>
      </c>
      <c r="O11" s="375">
        <v>1.71639591704856E-3</v>
      </c>
    </row>
    <row r="12" spans="1:15" ht="17" customHeight="1" x14ac:dyDescent="0.2">
      <c r="A12" s="16" t="s">
        <v>1059</v>
      </c>
      <c r="B12" s="16" t="s">
        <v>1060</v>
      </c>
      <c r="C12" s="16" t="s">
        <v>495</v>
      </c>
      <c r="D12" s="116">
        <f>VLOOKUP(C12,'MRP WP2'!$C$3:$H$502,2,FALSE)</f>
        <v>22797108538.23</v>
      </c>
      <c r="E12" s="116">
        <f>VLOOKUP($C12,'MRP WP2'!$C$3:$H$502,3,FALSE)</f>
        <v>3.4313642875200099</v>
      </c>
      <c r="F12" s="116">
        <f>VLOOKUP($C12,'MRP WP2'!$C$3:$H$502,4,FALSE)</f>
        <v>6</v>
      </c>
      <c r="G12" s="116">
        <f>VLOOKUP($C12,'MRP WP2'!$C$3:$H$502,5,FALSE)</f>
        <v>192.10509999999999</v>
      </c>
      <c r="H12" s="116">
        <f>VLOOKUP($C12,'MRP WP2'!$C$3:$H$502,6,FALSE)</f>
        <v>118.67</v>
      </c>
      <c r="I12" s="5"/>
      <c r="J12" s="374">
        <f t="shared" si="0"/>
        <v>22797.108538230001</v>
      </c>
      <c r="K12" s="24">
        <f t="shared" si="1"/>
        <v>3.4313642875200098E-2</v>
      </c>
      <c r="L12" s="24">
        <f t="shared" si="2"/>
        <v>0.06</v>
      </c>
      <c r="M12" s="24">
        <f t="shared" si="3"/>
        <v>9.534305216145611E-2</v>
      </c>
      <c r="N12" s="24">
        <f t="shared" si="4"/>
        <v>1.7867364143601933E-2</v>
      </c>
      <c r="O12" s="375">
        <v>1.7035290315311701E-3</v>
      </c>
    </row>
    <row r="13" spans="1:15" ht="17" customHeight="1" x14ac:dyDescent="0.2">
      <c r="A13" s="16" t="s">
        <v>1082</v>
      </c>
      <c r="B13" s="16" t="s">
        <v>1083</v>
      </c>
      <c r="C13" s="16" t="s">
        <v>497</v>
      </c>
      <c r="D13" s="116">
        <f>VLOOKUP(C13,'MRP WP2'!$C$3:$H$502,2,FALSE)</f>
        <v>56243631457</v>
      </c>
      <c r="E13" s="116">
        <f>VLOOKUP($C13,'MRP WP2'!$C$3:$H$502,3,FALSE)</f>
        <v>0.96255327785670797</v>
      </c>
      <c r="F13" s="116">
        <f>VLOOKUP($C13,'MRP WP2'!$C$3:$H$502,4,FALSE)</f>
        <v>12.266999999999999</v>
      </c>
      <c r="G13" s="116">
        <f>VLOOKUP($C13,'MRP WP2'!$C$3:$H$502,5,FALSE)</f>
        <v>285.38479999999998</v>
      </c>
      <c r="H13" s="116">
        <f>VLOOKUP($C13,'MRP WP2'!$C$3:$H$502,6,FALSE)</f>
        <v>197.08</v>
      </c>
      <c r="I13" s="5"/>
      <c r="J13" s="374">
        <f t="shared" si="0"/>
        <v>56243.631457000003</v>
      </c>
      <c r="K13" s="24">
        <f t="shared" si="1"/>
        <v>9.6255327785670797E-3</v>
      </c>
      <c r="L13" s="24">
        <f t="shared" si="2"/>
        <v>0.12267</v>
      </c>
      <c r="M13" s="24">
        <f t="shared" si="3"/>
        <v>0.1328859148315405</v>
      </c>
      <c r="N13" s="24">
        <f t="shared" si="4"/>
        <v>4.4081267688642914E-2</v>
      </c>
      <c r="O13" s="375">
        <v>5.8577795837393204E-3</v>
      </c>
    </row>
    <row r="14" spans="1:15" ht="17" customHeight="1" x14ac:dyDescent="0.2">
      <c r="A14" s="16" t="s">
        <v>1087</v>
      </c>
      <c r="B14" s="16" t="s">
        <v>1088</v>
      </c>
      <c r="C14" s="16" t="s">
        <v>498</v>
      </c>
      <c r="D14" s="116">
        <f>VLOOKUP(C14,'MRP WP2'!$C$3:$H$502,2,FALSE)</f>
        <v>20437646121.119999</v>
      </c>
      <c r="E14" s="116">
        <f>VLOOKUP($C14,'MRP WP2'!$C$3:$H$502,3,FALSE)</f>
        <v>0.92708147619896597</v>
      </c>
      <c r="F14" s="116">
        <f>VLOOKUP($C14,'MRP WP2'!$C$3:$H$502,4,FALSE)</f>
        <v>9.73</v>
      </c>
      <c r="G14" s="116">
        <f>VLOOKUP($C14,'MRP WP2'!$C$3:$H$502,5,FALSE)</f>
        <v>121.4575</v>
      </c>
      <c r="H14" s="116">
        <f>VLOOKUP($C14,'MRP WP2'!$C$3:$H$502,6,FALSE)</f>
        <v>168.27</v>
      </c>
      <c r="I14" s="5"/>
      <c r="J14" s="374">
        <f t="shared" si="0"/>
        <v>20437.64612112</v>
      </c>
      <c r="K14" s="24">
        <f t="shared" si="1"/>
        <v>9.2708147619896594E-3</v>
      </c>
      <c r="L14" s="24">
        <f t="shared" si="2"/>
        <v>9.7299999999999998E-2</v>
      </c>
      <c r="M14" s="24">
        <f t="shared" si="3"/>
        <v>0.10702183990016045</v>
      </c>
      <c r="N14" s="24">
        <f t="shared" si="4"/>
        <v>1.6018121985590928E-2</v>
      </c>
      <c r="O14" s="375">
        <v>1.71428888664314E-3</v>
      </c>
    </row>
    <row r="15" spans="1:15" ht="17" customHeight="1" x14ac:dyDescent="0.2">
      <c r="A15" s="16" t="s">
        <v>1107</v>
      </c>
      <c r="B15" s="16" t="s">
        <v>1108</v>
      </c>
      <c r="C15" s="16" t="s">
        <v>499</v>
      </c>
      <c r="D15" s="116">
        <f>VLOOKUP(C15,'MRP WP2'!$C$3:$H$502,2,FALSE)</f>
        <v>21011262290.099998</v>
      </c>
      <c r="E15" s="116">
        <f>VLOOKUP($C15,'MRP WP2'!$C$3:$H$502,3,FALSE)</f>
        <v>4.24623560673162</v>
      </c>
      <c r="F15" s="116">
        <f>VLOOKUP($C15,'MRP WP2'!$C$3:$H$502,4,FALSE)</f>
        <v>2.6869999999999998</v>
      </c>
      <c r="G15" s="116">
        <f>VLOOKUP($C15,'MRP WP2'!$C$3:$H$502,5,FALSE)</f>
        <v>372.21010000000001</v>
      </c>
      <c r="H15" s="116">
        <f>VLOOKUP($C15,'MRP WP2'!$C$3:$H$502,6,FALSE)</f>
        <v>56.45</v>
      </c>
      <c r="I15" s="5"/>
      <c r="J15" s="374">
        <f t="shared" si="0"/>
        <v>21011.2622901</v>
      </c>
      <c r="K15" s="24">
        <f t="shared" si="1"/>
        <v>4.2462356067316201E-2</v>
      </c>
      <c r="L15" s="24">
        <f t="shared" si="2"/>
        <v>2.6869999999999998E-2</v>
      </c>
      <c r="M15" s="24">
        <f t="shared" si="3"/>
        <v>6.9902837821080588E-2</v>
      </c>
      <c r="N15" s="24">
        <f t="shared" si="4"/>
        <v>1.646769693728431E-2</v>
      </c>
      <c r="O15" s="375">
        <v>1.1511387482936899E-3</v>
      </c>
    </row>
    <row r="16" spans="1:15" ht="17" customHeight="1" x14ac:dyDescent="0.2">
      <c r="A16" s="16" t="s">
        <v>1118</v>
      </c>
      <c r="B16" s="16" t="s">
        <v>1119</v>
      </c>
      <c r="C16" s="16" t="s">
        <v>501</v>
      </c>
      <c r="D16" s="116">
        <f>VLOOKUP(C16,'MRP WP2'!$C$3:$H$502,2,FALSE)</f>
        <v>40850210000</v>
      </c>
      <c r="E16" s="116">
        <f>VLOOKUP($C16,'MRP WP2'!$C$3:$H$502,3,FALSE)</f>
        <v>2.87659157688541</v>
      </c>
      <c r="F16" s="116">
        <f>VLOOKUP($C16,'MRP WP2'!$C$3:$H$502,4,FALSE)</f>
        <v>10.032999999999999</v>
      </c>
      <c r="G16" s="116">
        <f>VLOOKUP($C16,'MRP WP2'!$C$3:$H$502,5,FALSE)</f>
        <v>400.1</v>
      </c>
      <c r="H16" s="116">
        <f>VLOOKUP($C16,'MRP WP2'!$C$3:$H$502,6,FALSE)</f>
        <v>102.1</v>
      </c>
      <c r="I16" s="5"/>
      <c r="J16" s="374">
        <f t="shared" si="0"/>
        <v>40850.21</v>
      </c>
      <c r="K16" s="24">
        <f t="shared" si="1"/>
        <v>2.8765915768854101E-2</v>
      </c>
      <c r="L16" s="24">
        <f t="shared" si="2"/>
        <v>0.10032999999999999</v>
      </c>
      <c r="M16" s="24">
        <f t="shared" si="3"/>
        <v>0.13053895793339865</v>
      </c>
      <c r="N16" s="24">
        <f t="shared" si="4"/>
        <v>3.2016585620435814E-2</v>
      </c>
      <c r="O16" s="375">
        <v>4.1794117234771402E-3</v>
      </c>
    </row>
    <row r="17" spans="1:15" ht="17" customHeight="1" x14ac:dyDescent="0.2">
      <c r="A17" s="16" t="s">
        <v>1120</v>
      </c>
      <c r="B17" s="16" t="s">
        <v>1121</v>
      </c>
      <c r="C17" s="16" t="s">
        <v>502</v>
      </c>
      <c r="D17" s="116">
        <f>VLOOKUP(C17,'MRP WP2'!$C$3:$H$502,2,FALSE)</f>
        <v>19848950562.220001</v>
      </c>
      <c r="E17" s="116">
        <f>VLOOKUP($C17,'MRP WP2'!$C$3:$H$502,3,FALSE)</f>
        <v>3.7795037320960301</v>
      </c>
      <c r="F17" s="116">
        <f>VLOOKUP($C17,'MRP WP2'!$C$3:$H$502,4,FALSE)</f>
        <v>4.2699999999999996</v>
      </c>
      <c r="G17" s="116">
        <f>VLOOKUP($C17,'MRP WP2'!$C$3:$H$502,5,FALSE)</f>
        <v>200.21129999999999</v>
      </c>
      <c r="H17" s="116">
        <f>VLOOKUP($C17,'MRP WP2'!$C$3:$H$502,6,FALSE)</f>
        <v>99.14</v>
      </c>
      <c r="I17" s="5"/>
      <c r="J17" s="374">
        <f t="shared" si="0"/>
        <v>19848.950562220001</v>
      </c>
      <c r="K17" s="24">
        <f t="shared" si="1"/>
        <v>3.7795037320960304E-2</v>
      </c>
      <c r="L17" s="24">
        <f t="shared" si="2"/>
        <v>4.2699999999999995E-2</v>
      </c>
      <c r="M17" s="24">
        <f t="shared" si="3"/>
        <v>8.1301961367762798E-2</v>
      </c>
      <c r="N17" s="24">
        <f t="shared" si="4"/>
        <v>1.5556728475841721E-2</v>
      </c>
      <c r="O17" s="375">
        <v>1.2647925375516599E-3</v>
      </c>
    </row>
    <row r="18" spans="1:15" ht="17" customHeight="1" x14ac:dyDescent="0.2">
      <c r="A18" s="16" t="s">
        <v>1125</v>
      </c>
      <c r="B18" s="16" t="s">
        <v>1126</v>
      </c>
      <c r="C18" s="16" t="s">
        <v>1127</v>
      </c>
      <c r="D18" s="116">
        <f>VLOOKUP(C18,'MRP WP2'!$C$3:$H$502,2,FALSE)</f>
        <v>53370211473.040001</v>
      </c>
      <c r="E18" s="116">
        <f>VLOOKUP($C18,'MRP WP2'!$C$3:$H$502,3,FALSE)</f>
        <v>0</v>
      </c>
      <c r="F18" s="116">
        <f>VLOOKUP($C18,'MRP WP2'!$C$3:$H$502,4,FALSE)</f>
        <v>13.333</v>
      </c>
      <c r="G18" s="116">
        <f>VLOOKUP($C18,'MRP WP2'!$C$3:$H$502,5,FALSE)</f>
        <v>621.74059999999997</v>
      </c>
      <c r="H18" s="116">
        <f>VLOOKUP($C18,'MRP WP2'!$C$3:$H$502,6,FALSE)</f>
        <v>85.84</v>
      </c>
      <c r="I18" s="5"/>
      <c r="J18" s="374">
        <f t="shared" si="0"/>
        <v>53370.211473039999</v>
      </c>
      <c r="K18" s="24">
        <f t="shared" si="1"/>
        <v>0</v>
      </c>
      <c r="L18" s="24">
        <f t="shared" si="2"/>
        <v>0.13333</v>
      </c>
      <c r="M18" s="24">
        <f t="shared" si="3"/>
        <v>0.13333</v>
      </c>
      <c r="N18" s="24">
        <f t="shared" si="4"/>
        <v>4.1829208349414872E-2</v>
      </c>
      <c r="O18" s="375">
        <v>5.5770883492274898E-3</v>
      </c>
    </row>
    <row r="19" spans="1:15" ht="17" customHeight="1" x14ac:dyDescent="0.2">
      <c r="A19" s="16" t="s">
        <v>1158</v>
      </c>
      <c r="B19" s="16" t="s">
        <v>1159</v>
      </c>
      <c r="C19" s="16" t="s">
        <v>503</v>
      </c>
      <c r="D19" s="116">
        <f>VLOOKUP(C19,'MRP WP2'!$C$3:$H$502,2,FALSE)</f>
        <v>57597513472.32</v>
      </c>
      <c r="E19" s="116">
        <f>VLOOKUP($C19,'MRP WP2'!$C$3:$H$502,3,FALSE)</f>
        <v>1.2076965065502201</v>
      </c>
      <c r="F19" s="116">
        <f>VLOOKUP($C19,'MRP WP2'!$C$3:$H$502,4,FALSE)</f>
        <v>12.875</v>
      </c>
      <c r="G19" s="116">
        <f>VLOOKUP($C19,'MRP WP2'!$C$3:$H$502,5,FALSE)</f>
        <v>261.99740000000003</v>
      </c>
      <c r="H19" s="116">
        <f>VLOOKUP($C19,'MRP WP2'!$C$3:$H$502,6,FALSE)</f>
        <v>219.84</v>
      </c>
      <c r="I19" s="5"/>
      <c r="J19" s="374">
        <f t="shared" si="0"/>
        <v>57597.513472320003</v>
      </c>
      <c r="K19" s="24">
        <f t="shared" si="1"/>
        <v>1.2076965065502201E-2</v>
      </c>
      <c r="L19" s="24">
        <f t="shared" si="2"/>
        <v>0.12875</v>
      </c>
      <c r="M19" s="24">
        <f t="shared" si="3"/>
        <v>0.1416044196915939</v>
      </c>
      <c r="N19" s="24">
        <f t="shared" si="4"/>
        <v>4.5142380458037756E-2</v>
      </c>
      <c r="O19" s="375">
        <v>6.3923605882576003E-3</v>
      </c>
    </row>
    <row r="20" spans="1:15" ht="17" customHeight="1" x14ac:dyDescent="0.2">
      <c r="A20" s="16" t="s">
        <v>1461</v>
      </c>
      <c r="B20" s="16" t="s">
        <v>1462</v>
      </c>
      <c r="C20" s="16" t="s">
        <v>1463</v>
      </c>
      <c r="D20" s="116">
        <f>VLOOKUP(C20,'MRP WP2'!$C$3:$H$502,2,FALSE)</f>
        <v>141930638501.07999</v>
      </c>
      <c r="E20" s="116">
        <f>VLOOKUP($C20,'MRP WP2'!$C$3:$H$502,3,FALSE)</f>
        <v>2.0014825796886599</v>
      </c>
      <c r="F20" s="116">
        <f>VLOOKUP($C20,'MRP WP2'!$C$3:$H$502,4,FALSE)</f>
        <v>16.245000000000001</v>
      </c>
      <c r="G20" s="116">
        <f>VLOOKUP($C20,'MRP WP2'!$C$3:$H$502,5,FALSE)</f>
        <v>956.47040000000004</v>
      </c>
      <c r="H20" s="116">
        <f>VLOOKUP($C20,'MRP WP2'!$C$3:$H$502,6,FALSE)</f>
        <v>148.38999999999999</v>
      </c>
      <c r="I20" s="5"/>
      <c r="J20" s="374">
        <f t="shared" si="0"/>
        <v>141930.63850107999</v>
      </c>
      <c r="K20" s="24">
        <f t="shared" si="1"/>
        <v>2.0014825796886598E-2</v>
      </c>
      <c r="L20" s="24">
        <f t="shared" si="2"/>
        <v>0.16245000000000001</v>
      </c>
      <c r="M20" s="24">
        <f t="shared" si="3"/>
        <v>0.18409053002223874</v>
      </c>
      <c r="N20" s="24">
        <f t="shared" si="4"/>
        <v>0.11123894931587747</v>
      </c>
      <c r="O20" s="375">
        <v>2.04780371386768E-2</v>
      </c>
    </row>
    <row r="21" spans="1:15" ht="17" customHeight="1" x14ac:dyDescent="0.2">
      <c r="A21" s="16" t="s">
        <v>1592</v>
      </c>
      <c r="B21" s="16" t="s">
        <v>1593</v>
      </c>
      <c r="C21" s="16" t="s">
        <v>505</v>
      </c>
      <c r="D21" s="116">
        <f>VLOOKUP(C21,'MRP WP2'!$C$3:$H$502,2,FALSE)</f>
        <v>4822829157.6000004</v>
      </c>
      <c r="E21" s="116">
        <f>VLOOKUP($C21,'MRP WP2'!$C$3:$H$502,3,FALSE)</f>
        <v>1.78894472361809</v>
      </c>
      <c r="F21" s="116">
        <f>VLOOKUP($C21,'MRP WP2'!$C$3:$H$502,4,FALSE)</f>
        <v>11.21</v>
      </c>
      <c r="G21" s="116">
        <f>VLOOKUP($C21,'MRP WP2'!$C$3:$H$502,5,FALSE)</f>
        <v>484.70639999999997</v>
      </c>
      <c r="H21" s="116">
        <f>VLOOKUP($C21,'MRP WP2'!$C$3:$H$502,6,FALSE)</f>
        <v>9.9499999999999993</v>
      </c>
      <c r="I21" s="5"/>
      <c r="J21" s="374">
        <f t="shared" si="0"/>
        <v>4822.8291576000001</v>
      </c>
      <c r="K21" s="24">
        <f t="shared" si="1"/>
        <v>1.7889447236180901E-2</v>
      </c>
      <c r="L21" s="24">
        <f t="shared" si="2"/>
        <v>0.11210000000000001</v>
      </c>
      <c r="M21" s="24">
        <f t="shared" si="3"/>
        <v>0.13099215075376885</v>
      </c>
      <c r="N21" s="24">
        <f t="shared" si="4"/>
        <v>3.7799199234724795E-3</v>
      </c>
      <c r="O21" s="375">
        <v>4.9513984045268197E-4</v>
      </c>
    </row>
    <row r="22" spans="1:15" ht="17" customHeight="1" x14ac:dyDescent="0.2">
      <c r="A22" s="16" t="s">
        <v>1600</v>
      </c>
      <c r="B22" s="16" t="s">
        <v>1601</v>
      </c>
      <c r="C22" s="16" t="s">
        <v>507</v>
      </c>
      <c r="D22" s="116">
        <f>VLOOKUP(C22,'MRP WP2'!$C$3:$H$502,2,FALSE)</f>
        <v>136694965438.37</v>
      </c>
      <c r="E22" s="116">
        <f>VLOOKUP($C22,'MRP WP2'!$C$3:$H$502,3,FALSE)</f>
        <v>1.9923344198875199</v>
      </c>
      <c r="F22" s="116">
        <f>VLOOKUP($C22,'MRP WP2'!$C$3:$H$502,4,FALSE)</f>
        <v>8.1170000000000009</v>
      </c>
      <c r="G22" s="116">
        <f>VLOOKUP($C22,'MRP WP2'!$C$3:$H$502,5,FALSE)</f>
        <v>489.64780000000002</v>
      </c>
      <c r="H22" s="116">
        <f>VLOOKUP($C22,'MRP WP2'!$C$3:$H$502,6,FALSE)</f>
        <v>279.17</v>
      </c>
      <c r="I22" s="5"/>
      <c r="J22" s="374">
        <f t="shared" si="0"/>
        <v>136694.96543836998</v>
      </c>
      <c r="K22" s="24">
        <f t="shared" si="1"/>
        <v>1.99233441988752E-2</v>
      </c>
      <c r="L22" s="24">
        <f t="shared" si="2"/>
        <v>8.1170000000000006E-2</v>
      </c>
      <c r="M22" s="24">
        <f t="shared" si="3"/>
        <v>0.10190193312318656</v>
      </c>
      <c r="N22" s="24">
        <f t="shared" si="4"/>
        <v>0.10713546062162438</v>
      </c>
      <c r="O22" s="375">
        <v>1.0917310543386601E-2</v>
      </c>
    </row>
    <row r="23" spans="1:15" ht="17" customHeight="1" x14ac:dyDescent="0.2">
      <c r="A23" s="16" t="s">
        <v>1620</v>
      </c>
      <c r="B23" s="16" t="s">
        <v>1621</v>
      </c>
      <c r="C23" s="16" t="s">
        <v>508</v>
      </c>
      <c r="D23" s="116">
        <f>VLOOKUP(C23,'MRP WP2'!$C$3:$H$502,2,FALSE)</f>
        <v>57117905124.43</v>
      </c>
      <c r="E23" s="116">
        <f>VLOOKUP($C23,'MRP WP2'!$C$3:$H$502,3,FALSE)</f>
        <v>1.6502729050523901</v>
      </c>
      <c r="F23" s="116">
        <f>VLOOKUP($C23,'MRP WP2'!$C$3:$H$502,4,FALSE)</f>
        <v>19.559999999999999</v>
      </c>
      <c r="G23" s="116">
        <f>VLOOKUP($C23,'MRP WP2'!$C$3:$H$502,5,FALSE)</f>
        <v>166.7141</v>
      </c>
      <c r="H23" s="116">
        <f>VLOOKUP($C23,'MRP WP2'!$C$3:$H$502,6,FALSE)</f>
        <v>342.61</v>
      </c>
      <c r="I23" s="5"/>
      <c r="J23" s="374">
        <f t="shared" si="0"/>
        <v>57117.905124429999</v>
      </c>
      <c r="K23" s="24">
        <f t="shared" si="1"/>
        <v>1.6502729050523902E-2</v>
      </c>
      <c r="L23" s="24">
        <f t="shared" si="2"/>
        <v>0.1956</v>
      </c>
      <c r="M23" s="24">
        <f t="shared" si="3"/>
        <v>0.21371669595166515</v>
      </c>
      <c r="N23" s="24">
        <f t="shared" si="4"/>
        <v>4.4766484673548615E-2</v>
      </c>
      <c r="O23" s="375">
        <v>9.5673451938016602E-3</v>
      </c>
    </row>
    <row r="24" spans="1:15" ht="17" customHeight="1" x14ac:dyDescent="0.2">
      <c r="A24" s="16" t="s">
        <v>1685</v>
      </c>
      <c r="B24" s="16" t="s">
        <v>1686</v>
      </c>
      <c r="C24" s="16" t="s">
        <v>511</v>
      </c>
      <c r="D24" s="116">
        <f>VLOOKUP(C24,'MRP WP2'!$C$3:$H$502,2,FALSE)</f>
        <v>27435117582.540001</v>
      </c>
      <c r="E24" s="116">
        <f>VLOOKUP($C24,'MRP WP2'!$C$3:$H$502,3,FALSE)</f>
        <v>3.28364064338956</v>
      </c>
      <c r="F24" s="116">
        <f>VLOOKUP($C24,'MRP WP2'!$C$3:$H$502,4,FALSE)</f>
        <v>6.55</v>
      </c>
      <c r="G24" s="116">
        <f>VLOOKUP($C24,'MRP WP2'!$C$3:$H$502,5,FALSE)</f>
        <v>358.7697</v>
      </c>
      <c r="H24" s="116">
        <f>VLOOKUP($C24,'MRP WP2'!$C$3:$H$502,6,FALSE)</f>
        <v>76.47</v>
      </c>
      <c r="I24" s="5"/>
      <c r="J24" s="374">
        <f t="shared" si="0"/>
        <v>27435.117582540002</v>
      </c>
      <c r="K24" s="24">
        <f t="shared" si="1"/>
        <v>3.2836406433895599E-2</v>
      </c>
      <c r="L24" s="24">
        <f t="shared" si="2"/>
        <v>6.5500000000000003E-2</v>
      </c>
      <c r="M24" s="24">
        <f t="shared" si="3"/>
        <v>9.9411798744605678E-2</v>
      </c>
      <c r="N24" s="24">
        <f t="shared" si="4"/>
        <v>2.1502430246701693E-2</v>
      </c>
      <c r="O24" s="375">
        <v>2.1375952682050302E-3</v>
      </c>
    </row>
    <row r="25" spans="1:15" ht="17" customHeight="1" x14ac:dyDescent="0.2">
      <c r="A25" s="16" t="s">
        <v>1726</v>
      </c>
      <c r="B25" s="16" t="s">
        <v>1727</v>
      </c>
      <c r="C25" s="16" t="s">
        <v>512</v>
      </c>
      <c r="D25" s="116">
        <f>VLOOKUP(C25,'MRP WP2'!$C$3:$H$502,2,FALSE)</f>
        <v>75231962520</v>
      </c>
      <c r="E25" s="116">
        <f>VLOOKUP($C25,'MRP WP2'!$C$3:$H$502,3,FALSE)</f>
        <v>2.2481837816610999</v>
      </c>
      <c r="F25" s="116">
        <f>VLOOKUP($C25,'MRP WP2'!$C$3:$H$502,4,FALSE)</f>
        <v>7.2670000000000003</v>
      </c>
      <c r="G25" s="116">
        <f>VLOOKUP($C25,'MRP WP2'!$C$3:$H$502,5,FALSE)</f>
        <v>738.58199999999999</v>
      </c>
      <c r="H25" s="116">
        <f>VLOOKUP($C25,'MRP WP2'!$C$3:$H$502,6,FALSE)</f>
        <v>101.86</v>
      </c>
      <c r="I25" s="5"/>
      <c r="J25" s="374">
        <f t="shared" si="0"/>
        <v>75231.962520000001</v>
      </c>
      <c r="K25" s="24">
        <f t="shared" si="1"/>
        <v>2.2481837816610999E-2</v>
      </c>
      <c r="L25" s="24">
        <f t="shared" si="2"/>
        <v>7.2669999999999998E-2</v>
      </c>
      <c r="M25" s="24">
        <f t="shared" si="3"/>
        <v>9.5968715393677559E-2</v>
      </c>
      <c r="N25" s="24">
        <f t="shared" si="4"/>
        <v>5.8963480711971807E-2</v>
      </c>
      <c r="O25" s="375">
        <v>5.65864949906782E-3</v>
      </c>
    </row>
    <row r="26" spans="1:15" ht="17" customHeight="1" x14ac:dyDescent="0.2">
      <c r="A26" s="16" t="s">
        <v>1731</v>
      </c>
      <c r="B26" s="16" t="s">
        <v>1732</v>
      </c>
      <c r="C26" s="16" t="s">
        <v>514</v>
      </c>
      <c r="D26" s="116">
        <f>VLOOKUP(C26,'MRP WP2'!$C$3:$H$502,2,FALSE)</f>
        <v>47204717031.199997</v>
      </c>
      <c r="E26" s="116">
        <f>VLOOKUP($C26,'MRP WP2'!$C$3:$H$502,3,FALSE)</f>
        <v>4.13669064748201</v>
      </c>
      <c r="F26" s="116">
        <f>VLOOKUP($C26,'MRP WP2'!$C$3:$H$502,4,FALSE)</f>
        <v>-11.895</v>
      </c>
      <c r="G26" s="116">
        <f>VLOOKUP($C26,'MRP WP2'!$C$3:$H$502,5,FALSE)</f>
        <v>424.50290000000001</v>
      </c>
      <c r="H26" s="116">
        <f>VLOOKUP($C26,'MRP WP2'!$C$3:$H$502,6,FALSE)</f>
        <v>111.2</v>
      </c>
      <c r="I26" s="5"/>
      <c r="J26" s="374">
        <f t="shared" si="0"/>
        <v>47204.717031199994</v>
      </c>
      <c r="K26" s="24">
        <f t="shared" si="1"/>
        <v>4.1366906474820102E-2</v>
      </c>
      <c r="L26" s="24">
        <f t="shared" si="2"/>
        <v>-0.11895</v>
      </c>
      <c r="M26" s="24">
        <f t="shared" si="3"/>
        <v>-8.0043390287769828E-2</v>
      </c>
      <c r="N26" s="24">
        <f t="shared" si="4"/>
        <v>3.6996966833655429E-2</v>
      </c>
      <c r="O26" s="375">
        <v>-2.9613626557299499E-3</v>
      </c>
    </row>
    <row r="27" spans="1:15" ht="17" customHeight="1" x14ac:dyDescent="0.2">
      <c r="A27" s="16" t="s">
        <v>1840</v>
      </c>
      <c r="B27" s="16" t="s">
        <v>1841</v>
      </c>
      <c r="C27" s="16" t="s">
        <v>516</v>
      </c>
      <c r="D27" s="116">
        <f>VLOOKUP(C27,'MRP WP2'!$C$3:$H$502,2,FALSE)</f>
        <v>26387814134.43</v>
      </c>
      <c r="E27" s="116">
        <f>VLOOKUP($C27,'MRP WP2'!$C$3:$H$502,3,FALSE)</f>
        <v>4.4450289321409802</v>
      </c>
      <c r="F27" s="116">
        <f>VLOOKUP($C27,'MRP WP2'!$C$3:$H$502,4,FALSE)</f>
        <v>50</v>
      </c>
      <c r="G27" s="116">
        <f>VLOOKUP($C27,'MRP WP2'!$C$3:$H$502,5,FALSE)</f>
        <v>1388.1020000000001</v>
      </c>
      <c r="H27" s="116">
        <f>VLOOKUP($C27,'MRP WP2'!$C$3:$H$502,6,FALSE)</f>
        <v>19.010000000000002</v>
      </c>
      <c r="I27" s="5"/>
      <c r="J27" s="374">
        <f t="shared" si="0"/>
        <v>26387.814134430002</v>
      </c>
      <c r="K27" s="24">
        <f t="shared" si="1"/>
        <v>4.4450289321409799E-2</v>
      </c>
      <c r="L27" s="24">
        <f t="shared" si="2"/>
        <v>0.5</v>
      </c>
      <c r="M27" s="24">
        <f t="shared" si="3"/>
        <v>0.55556286165176227</v>
      </c>
      <c r="N27" s="24">
        <f t="shared" si="4"/>
        <v>2.0681600182009454E-2</v>
      </c>
      <c r="O27" s="375">
        <v>1.14899289806548E-2</v>
      </c>
    </row>
    <row r="28" spans="1:15" ht="17" customHeight="1" x14ac:dyDescent="0.2">
      <c r="A28" s="16" t="s">
        <v>1848</v>
      </c>
      <c r="B28" s="16" t="s">
        <v>1849</v>
      </c>
      <c r="C28" s="16" t="s">
        <v>517</v>
      </c>
      <c r="D28" s="116">
        <f>VLOOKUP(C28,'MRP WP2'!$C$3:$H$502,2,FALSE)</f>
        <v>33584861775.700001</v>
      </c>
      <c r="E28" s="16" t="str">
        <f>VLOOKUP($C28,'MRP WP2'!$C$3:$H$502,3,FALSE)</f>
        <v>#N/A N/A</v>
      </c>
      <c r="F28" s="116">
        <f>VLOOKUP($C28,'MRP WP2'!$C$3:$H$502,4,FALSE)</f>
        <v>14.028</v>
      </c>
      <c r="G28" s="116">
        <f>VLOOKUP($C28,'MRP WP2'!$C$3:$H$502,5,FALSE)</f>
        <v>151.76169999999999</v>
      </c>
      <c r="H28" s="116">
        <f>VLOOKUP($C28,'MRP WP2'!$C$3:$H$502,6,FALSE)</f>
        <v>221.3</v>
      </c>
      <c r="I28" s="5"/>
      <c r="J28" s="374">
        <f t="shared" si="0"/>
        <v>33584.861775700003</v>
      </c>
      <c r="K28" s="48" t="str">
        <f t="shared" si="1"/>
        <v>N/A</v>
      </c>
      <c r="L28" s="24">
        <f t="shared" si="2"/>
        <v>0.14028000000000002</v>
      </c>
      <c r="M28" s="48" t="str">
        <f t="shared" si="3"/>
        <v>N/A</v>
      </c>
      <c r="N28" s="24">
        <f t="shared" si="4"/>
        <v>2.6322327415016986E-2</v>
      </c>
      <c r="O28" s="48" t="s">
        <v>685</v>
      </c>
    </row>
    <row r="29" spans="1:15" ht="17" customHeight="1" x14ac:dyDescent="0.2">
      <c r="A29" s="16" t="s">
        <v>2025</v>
      </c>
      <c r="B29" s="16" t="s">
        <v>2026</v>
      </c>
      <c r="C29" s="16" t="s">
        <v>519</v>
      </c>
      <c r="D29" s="116">
        <f>VLOOKUP(C29,'MRP WP2'!$C$3:$H$502,2,FALSE)</f>
        <v>245262452874.89999</v>
      </c>
      <c r="E29" s="116">
        <f>VLOOKUP($C29,'MRP WP2'!$C$3:$H$502,3,FALSE)</f>
        <v>4.1893031887970302</v>
      </c>
      <c r="F29" s="116">
        <f>VLOOKUP($C29,'MRP WP2'!$C$3:$H$502,4,FALSE)</f>
        <v>3.11</v>
      </c>
      <c r="G29" s="116">
        <f>VLOOKUP($C29,'MRP WP2'!$C$3:$H$502,5,FALSE)</f>
        <v>4138.0540000000001</v>
      </c>
      <c r="H29" s="116">
        <f>VLOOKUP($C29,'MRP WP2'!$C$3:$H$502,6,FALSE)</f>
        <v>59.27</v>
      </c>
      <c r="I29" s="5"/>
      <c r="J29" s="374">
        <f t="shared" si="0"/>
        <v>245262.45287489999</v>
      </c>
      <c r="K29" s="24">
        <f t="shared" si="1"/>
        <v>4.1893031887970306E-2</v>
      </c>
      <c r="L29" s="24">
        <f t="shared" si="2"/>
        <v>3.1099999999999999E-2</v>
      </c>
      <c r="M29" s="24">
        <f t="shared" si="3"/>
        <v>7.3644468533828236E-2</v>
      </c>
      <c r="N29" s="24">
        <f t="shared" si="4"/>
        <v>0.19222584955982697</v>
      </c>
      <c r="O29" s="375">
        <v>1.4156370529297101E-2</v>
      </c>
    </row>
    <row r="30" spans="1:15" ht="17" customHeight="1" x14ac:dyDescent="0.2">
      <c r="A30" s="16" t="s">
        <v>2066</v>
      </c>
      <c r="B30" s="16" t="s">
        <v>2067</v>
      </c>
      <c r="C30" s="16" t="s">
        <v>520</v>
      </c>
      <c r="D30" s="116">
        <f>VLOOKUP(C30,'MRP WP2'!$C$3:$H$502,2,FALSE)</f>
        <v>7874770707.8100004</v>
      </c>
      <c r="E30" s="116">
        <f>VLOOKUP($C30,'MRP WP2'!$C$3:$H$502,3,FALSE)</f>
        <v>4.2729970326409497</v>
      </c>
      <c r="F30" s="116">
        <f>VLOOKUP($C30,'MRP WP2'!$C$3:$H$502,4,FALSE)</f>
        <v>-6.1449999999999996</v>
      </c>
      <c r="G30" s="116">
        <f>VLOOKUP($C30,'MRP WP2'!$C$3:$H$502,5,FALSE)</f>
        <v>259.63639999999998</v>
      </c>
      <c r="H30" s="116">
        <f>VLOOKUP($C30,'MRP WP2'!$C$3:$H$502,6,FALSE)</f>
        <v>30.33</v>
      </c>
      <c r="I30" s="5"/>
      <c r="J30" s="374">
        <f t="shared" si="0"/>
        <v>7874.7707078100002</v>
      </c>
      <c r="K30" s="24">
        <f t="shared" si="1"/>
        <v>4.2729970326409496E-2</v>
      </c>
      <c r="L30" s="24">
        <f t="shared" si="2"/>
        <v>-6.1449999999999998E-2</v>
      </c>
      <c r="M30" s="24">
        <f t="shared" si="3"/>
        <v>-2.0032908011869431E-2</v>
      </c>
      <c r="N30" s="24">
        <f t="shared" si="4"/>
        <v>6.1718965608230361E-3</v>
      </c>
      <c r="O30" s="390">
        <v>-1.2364103606174101E-4</v>
      </c>
    </row>
    <row r="31" spans="1:15" ht="17" customHeight="1" x14ac:dyDescent="0.15">
      <c r="A31" s="5"/>
      <c r="B31" s="5"/>
      <c r="C31" s="5"/>
      <c r="D31" s="5"/>
      <c r="E31" s="5"/>
      <c r="F31" s="5"/>
      <c r="G31" s="5"/>
      <c r="H31" s="5"/>
      <c r="I31" s="5"/>
      <c r="J31" s="148">
        <f>SUMIF(M3:M30,"&lt;&gt;n/a",J3:J30)</f>
        <v>1275907.7586938499</v>
      </c>
      <c r="K31" s="5"/>
      <c r="L31" s="5"/>
      <c r="M31" s="5"/>
      <c r="N31" s="5"/>
      <c r="O31" s="56">
        <f>SUM(O3:O30)</f>
        <v>0.1144904165792619</v>
      </c>
    </row>
    <row r="32" spans="1:15" ht="13.75" customHeight="1" x14ac:dyDescent="0.15">
      <c r="A32" s="5"/>
      <c r="B32" s="5"/>
      <c r="C32" s="5"/>
      <c r="D32" s="5"/>
      <c r="E32" s="5"/>
      <c r="F32" s="5"/>
      <c r="G32" s="5"/>
      <c r="H32" s="5"/>
      <c r="I32" s="5"/>
      <c r="J32" s="5"/>
      <c r="K32" s="5"/>
      <c r="L32" s="5"/>
      <c r="M32" s="5"/>
      <c r="N32" s="5"/>
      <c r="O32" s="5"/>
    </row>
    <row r="33" spans="1:15" ht="17" customHeight="1" x14ac:dyDescent="0.15">
      <c r="A33" s="5"/>
      <c r="B33" s="5"/>
      <c r="C33" s="5"/>
      <c r="D33" s="5"/>
      <c r="E33" s="5"/>
      <c r="F33" s="5"/>
      <c r="G33" s="5"/>
      <c r="H33" s="5"/>
      <c r="I33" s="5"/>
      <c r="J33" s="148"/>
      <c r="K33" s="148"/>
      <c r="L33" s="148"/>
      <c r="M33" s="148"/>
      <c r="N33" s="148"/>
      <c r="O33" s="148"/>
    </row>
    <row r="34" spans="1:15" ht="17" customHeight="1" x14ac:dyDescent="0.15">
      <c r="A34" s="5"/>
      <c r="B34" s="5"/>
      <c r="C34" s="5"/>
      <c r="D34" s="5"/>
      <c r="E34" s="5"/>
      <c r="F34" s="5"/>
      <c r="G34" s="5"/>
      <c r="H34" s="5"/>
      <c r="I34" s="5"/>
      <c r="J34" s="148"/>
      <c r="K34" s="148"/>
      <c r="L34" s="148"/>
      <c r="M34" s="148"/>
      <c r="N34" s="148"/>
      <c r="O34" s="148"/>
    </row>
    <row r="35" spans="1:15" ht="17" customHeight="1" x14ac:dyDescent="0.15">
      <c r="A35" s="5"/>
      <c r="B35" s="5"/>
      <c r="C35" s="5"/>
      <c r="D35" s="5"/>
      <c r="E35" s="5"/>
      <c r="F35" s="5"/>
      <c r="G35" s="5"/>
      <c r="H35" s="5"/>
      <c r="I35" s="5"/>
      <c r="J35" s="148"/>
      <c r="K35" s="148"/>
      <c r="L35" s="148"/>
      <c r="M35" s="148"/>
      <c r="N35" s="148"/>
      <c r="O35" s="148"/>
    </row>
    <row r="36" spans="1:15" ht="17" customHeight="1" x14ac:dyDescent="0.15">
      <c r="A36" s="5"/>
      <c r="B36" s="5"/>
      <c r="C36" s="5"/>
      <c r="D36" s="5"/>
      <c r="E36" s="5"/>
      <c r="F36" s="5"/>
      <c r="G36" s="5"/>
      <c r="H36" s="5"/>
      <c r="I36" s="5"/>
      <c r="J36" s="148"/>
      <c r="K36" s="148"/>
      <c r="L36" s="148"/>
      <c r="M36" s="148"/>
      <c r="N36" s="148"/>
      <c r="O36" s="148"/>
    </row>
    <row r="37" spans="1:15" ht="17" customHeight="1" x14ac:dyDescent="0.15">
      <c r="A37" s="5"/>
      <c r="B37" s="5"/>
      <c r="C37" s="5"/>
      <c r="D37" s="5"/>
      <c r="E37" s="5"/>
      <c r="F37" s="5"/>
      <c r="G37" s="5"/>
      <c r="H37" s="5"/>
      <c r="I37" s="5"/>
      <c r="J37" s="148"/>
      <c r="K37" s="148"/>
      <c r="L37" s="148"/>
      <c r="M37" s="148"/>
      <c r="N37" s="148"/>
      <c r="O37" s="148"/>
    </row>
    <row r="38" spans="1:15" ht="17" customHeight="1" x14ac:dyDescent="0.15">
      <c r="A38" s="5"/>
      <c r="B38" s="5"/>
      <c r="C38" s="5"/>
      <c r="D38" s="5"/>
      <c r="E38" s="5"/>
      <c r="F38" s="5"/>
      <c r="G38" s="5"/>
      <c r="H38" s="5"/>
      <c r="I38" s="5"/>
      <c r="J38" s="148"/>
      <c r="K38" s="148"/>
      <c r="L38" s="148"/>
      <c r="M38" s="148"/>
      <c r="N38" s="148"/>
      <c r="O38" s="148"/>
    </row>
    <row r="39" spans="1:15" ht="17" customHeight="1" x14ac:dyDescent="0.15">
      <c r="A39" s="5"/>
      <c r="B39" s="5"/>
      <c r="C39" s="5"/>
      <c r="D39" s="5"/>
      <c r="E39" s="5"/>
      <c r="F39" s="5"/>
      <c r="G39" s="5"/>
      <c r="H39" s="5"/>
      <c r="I39" s="5"/>
      <c r="J39" s="148"/>
      <c r="K39" s="148"/>
      <c r="L39" s="148"/>
      <c r="M39" s="148"/>
      <c r="N39" s="148"/>
      <c r="O39" s="148"/>
    </row>
    <row r="40" spans="1:15" ht="17" customHeight="1" x14ac:dyDescent="0.15">
      <c r="A40" s="5"/>
      <c r="B40" s="5"/>
      <c r="C40" s="5"/>
      <c r="D40" s="5"/>
      <c r="E40" s="5"/>
      <c r="F40" s="5"/>
      <c r="G40" s="5"/>
      <c r="H40" s="5"/>
      <c r="I40" s="5"/>
      <c r="J40" s="148"/>
      <c r="K40" s="148"/>
      <c r="L40" s="148"/>
      <c r="M40" s="148"/>
      <c r="N40" s="148"/>
      <c r="O40" s="148"/>
    </row>
    <row r="41" spans="1:15" ht="17" customHeight="1" x14ac:dyDescent="0.15">
      <c r="A41" s="5"/>
      <c r="B41" s="5"/>
      <c r="C41" s="5"/>
      <c r="D41" s="5"/>
      <c r="E41" s="5"/>
      <c r="F41" s="5"/>
      <c r="G41" s="5"/>
      <c r="H41" s="5"/>
      <c r="I41" s="5"/>
      <c r="J41" s="148"/>
      <c r="K41" s="148"/>
      <c r="L41" s="148"/>
      <c r="M41" s="148"/>
      <c r="N41" s="148"/>
      <c r="O41" s="148"/>
    </row>
    <row r="42" spans="1:15" ht="17" customHeight="1" x14ac:dyDescent="0.15">
      <c r="A42" s="5"/>
      <c r="B42" s="5"/>
      <c r="C42" s="5"/>
      <c r="D42" s="5"/>
      <c r="E42" s="5"/>
      <c r="F42" s="5"/>
      <c r="G42" s="5"/>
      <c r="H42" s="5"/>
      <c r="I42" s="5"/>
      <c r="J42" s="148"/>
      <c r="K42" s="148"/>
      <c r="L42" s="148"/>
      <c r="M42" s="148"/>
      <c r="N42" s="148"/>
      <c r="O42" s="148"/>
    </row>
    <row r="43" spans="1:15" ht="17" customHeight="1" x14ac:dyDescent="0.15">
      <c r="A43" s="5"/>
      <c r="B43" s="5"/>
      <c r="C43" s="5"/>
      <c r="D43" s="5"/>
      <c r="E43" s="5"/>
      <c r="F43" s="5"/>
      <c r="G43" s="5"/>
      <c r="H43" s="5"/>
      <c r="I43" s="5"/>
      <c r="J43" s="148"/>
      <c r="K43" s="148"/>
      <c r="L43" s="148"/>
      <c r="M43" s="148"/>
      <c r="N43" s="148"/>
      <c r="O43" s="148"/>
    </row>
    <row r="44" spans="1:15" ht="17" customHeight="1" x14ac:dyDescent="0.15">
      <c r="A44" s="5"/>
      <c r="B44" s="5"/>
      <c r="C44" s="5"/>
      <c r="D44" s="5"/>
      <c r="E44" s="5"/>
      <c r="F44" s="5"/>
      <c r="G44" s="5"/>
      <c r="H44" s="5"/>
      <c r="I44" s="5"/>
      <c r="J44" s="148"/>
      <c r="K44" s="148"/>
      <c r="L44" s="148"/>
      <c r="M44" s="148"/>
      <c r="N44" s="148"/>
      <c r="O44" s="148"/>
    </row>
    <row r="45" spans="1:15" ht="17" customHeight="1" x14ac:dyDescent="0.15">
      <c r="A45" s="5"/>
      <c r="B45" s="5"/>
      <c r="C45" s="5"/>
      <c r="D45" s="5"/>
      <c r="E45" s="5"/>
      <c r="F45" s="5"/>
      <c r="G45" s="5"/>
      <c r="H45" s="5"/>
      <c r="I45" s="5"/>
      <c r="J45" s="148"/>
      <c r="K45" s="148"/>
      <c r="L45" s="148"/>
      <c r="M45" s="148"/>
      <c r="N45" s="148"/>
      <c r="O45" s="148"/>
    </row>
    <row r="46" spans="1:15" ht="17" customHeight="1" x14ac:dyDescent="0.15">
      <c r="A46" s="5"/>
      <c r="B46" s="5"/>
      <c r="C46" s="5"/>
      <c r="D46" s="5"/>
      <c r="E46" s="5"/>
      <c r="F46" s="5"/>
      <c r="G46" s="5"/>
      <c r="H46" s="5"/>
      <c r="I46" s="5"/>
      <c r="J46" s="148"/>
      <c r="K46" s="148"/>
      <c r="L46" s="148"/>
      <c r="M46" s="148"/>
      <c r="N46" s="148"/>
      <c r="O46" s="148"/>
    </row>
    <row r="47" spans="1:15" ht="17" customHeight="1" x14ac:dyDescent="0.15">
      <c r="A47" s="5"/>
      <c r="B47" s="5"/>
      <c r="C47" s="5"/>
      <c r="D47" s="5"/>
      <c r="E47" s="5"/>
      <c r="F47" s="5"/>
      <c r="G47" s="5"/>
      <c r="H47" s="5"/>
      <c r="I47" s="5"/>
      <c r="J47" s="148"/>
      <c r="K47" s="148"/>
      <c r="L47" s="148"/>
      <c r="M47" s="148"/>
      <c r="N47" s="148"/>
      <c r="O47" s="148"/>
    </row>
    <row r="48" spans="1:15" ht="17" customHeight="1" x14ac:dyDescent="0.15">
      <c r="A48" s="5"/>
      <c r="B48" s="5"/>
      <c r="C48" s="5"/>
      <c r="D48" s="5"/>
      <c r="E48" s="5"/>
      <c r="F48" s="5"/>
      <c r="G48" s="5"/>
      <c r="H48" s="5"/>
      <c r="I48" s="5"/>
      <c r="J48" s="148"/>
      <c r="K48" s="148"/>
      <c r="L48" s="148"/>
      <c r="M48" s="148"/>
      <c r="N48" s="148"/>
      <c r="O48" s="148"/>
    </row>
    <row r="49" spans="1:15" ht="17" customHeight="1" x14ac:dyDescent="0.15">
      <c r="A49" s="5"/>
      <c r="B49" s="5"/>
      <c r="C49" s="5"/>
      <c r="D49" s="5"/>
      <c r="E49" s="5"/>
      <c r="F49" s="5"/>
      <c r="G49" s="5"/>
      <c r="H49" s="5"/>
      <c r="I49" s="5"/>
      <c r="J49" s="148"/>
      <c r="K49" s="148"/>
      <c r="L49" s="148"/>
      <c r="M49" s="148"/>
      <c r="N49" s="148"/>
      <c r="O49" s="148"/>
    </row>
    <row r="50" spans="1:15" ht="17" customHeight="1" x14ac:dyDescent="0.15">
      <c r="A50" s="5"/>
      <c r="B50" s="5"/>
      <c r="C50" s="5"/>
      <c r="D50" s="5"/>
      <c r="E50" s="5"/>
      <c r="F50" s="5"/>
      <c r="G50" s="5"/>
      <c r="H50" s="5"/>
      <c r="I50" s="5"/>
      <c r="J50" s="148"/>
      <c r="K50" s="148"/>
      <c r="L50" s="148"/>
      <c r="M50" s="148"/>
      <c r="N50" s="148"/>
      <c r="O50" s="148"/>
    </row>
    <row r="51" spans="1:15" ht="17" customHeight="1" x14ac:dyDescent="0.15">
      <c r="A51" s="5"/>
      <c r="B51" s="5"/>
      <c r="C51" s="5"/>
      <c r="D51" s="5"/>
      <c r="E51" s="5"/>
      <c r="F51" s="5"/>
      <c r="G51" s="5"/>
      <c r="H51" s="5"/>
      <c r="I51" s="5"/>
      <c r="J51" s="148"/>
      <c r="K51" s="148"/>
      <c r="L51" s="148"/>
      <c r="M51" s="148"/>
      <c r="N51" s="148"/>
      <c r="O51" s="148"/>
    </row>
    <row r="52" spans="1:15" ht="17" customHeight="1" x14ac:dyDescent="0.15">
      <c r="A52" s="5"/>
      <c r="B52" s="5"/>
      <c r="C52" s="5"/>
      <c r="D52" s="5"/>
      <c r="E52" s="5"/>
      <c r="F52" s="5"/>
      <c r="G52" s="5"/>
      <c r="H52" s="5"/>
      <c r="I52" s="5"/>
      <c r="J52" s="148"/>
      <c r="K52" s="148"/>
      <c r="L52" s="148"/>
      <c r="M52" s="148"/>
      <c r="N52" s="148"/>
      <c r="O52" s="148"/>
    </row>
    <row r="53" spans="1:15" ht="17" customHeight="1" x14ac:dyDescent="0.15">
      <c r="A53" s="5"/>
      <c r="B53" s="5"/>
      <c r="C53" s="5"/>
      <c r="D53" s="5"/>
      <c r="E53" s="5"/>
      <c r="F53" s="5"/>
      <c r="G53" s="5"/>
      <c r="H53" s="5"/>
      <c r="I53" s="5"/>
      <c r="J53" s="148"/>
      <c r="K53" s="148"/>
      <c r="L53" s="148"/>
      <c r="M53" s="148"/>
      <c r="N53" s="148"/>
      <c r="O53" s="148"/>
    </row>
    <row r="54" spans="1:15" ht="17" customHeight="1" x14ac:dyDescent="0.15">
      <c r="A54" s="5"/>
      <c r="B54" s="5"/>
      <c r="C54" s="5"/>
      <c r="D54" s="5"/>
      <c r="E54" s="5"/>
      <c r="F54" s="5"/>
      <c r="G54" s="5"/>
      <c r="H54" s="5"/>
      <c r="I54" s="5"/>
      <c r="J54" s="148"/>
      <c r="K54" s="148"/>
      <c r="L54" s="148"/>
      <c r="M54" s="148"/>
      <c r="N54" s="148"/>
      <c r="O54" s="148"/>
    </row>
    <row r="55" spans="1:15" ht="17" customHeight="1" x14ac:dyDescent="0.15">
      <c r="A55" s="5"/>
      <c r="B55" s="5"/>
      <c r="C55" s="5"/>
      <c r="D55" s="5"/>
      <c r="E55" s="5"/>
      <c r="F55" s="5"/>
      <c r="G55" s="5"/>
      <c r="H55" s="5"/>
      <c r="I55" s="5"/>
      <c r="J55" s="148"/>
      <c r="K55" s="148"/>
      <c r="L55" s="148"/>
      <c r="M55" s="148"/>
      <c r="N55" s="148"/>
      <c r="O55" s="148"/>
    </row>
    <row r="56" spans="1:15" ht="17" customHeight="1" x14ac:dyDescent="0.15">
      <c r="A56" s="5"/>
      <c r="B56" s="5"/>
      <c r="C56" s="5"/>
      <c r="D56" s="5"/>
      <c r="E56" s="5"/>
      <c r="F56" s="5"/>
      <c r="G56" s="5"/>
      <c r="H56" s="5"/>
      <c r="I56" s="5"/>
      <c r="J56" s="148"/>
      <c r="K56" s="148"/>
      <c r="L56" s="148"/>
      <c r="M56" s="148"/>
      <c r="N56" s="148"/>
      <c r="O56" s="148"/>
    </row>
    <row r="57" spans="1:15" ht="17" customHeight="1" x14ac:dyDescent="0.15">
      <c r="A57" s="5"/>
      <c r="B57" s="5"/>
      <c r="C57" s="5"/>
      <c r="D57" s="5"/>
      <c r="E57" s="5"/>
      <c r="F57" s="5"/>
      <c r="G57" s="5"/>
      <c r="H57" s="5"/>
      <c r="I57" s="5"/>
      <c r="J57" s="148"/>
      <c r="K57" s="148"/>
      <c r="L57" s="148"/>
      <c r="M57" s="148"/>
      <c r="N57" s="148"/>
      <c r="O57" s="148"/>
    </row>
    <row r="58" spans="1:15" ht="17" customHeight="1" x14ac:dyDescent="0.15">
      <c r="A58" s="5"/>
      <c r="B58" s="5"/>
      <c r="C58" s="5"/>
      <c r="D58" s="5"/>
      <c r="E58" s="5"/>
      <c r="F58" s="5"/>
      <c r="G58" s="5"/>
      <c r="H58" s="5"/>
      <c r="I58" s="5"/>
      <c r="J58" s="148"/>
      <c r="K58" s="148"/>
      <c r="L58" s="148"/>
      <c r="M58" s="148"/>
      <c r="N58" s="148"/>
      <c r="O58" s="148"/>
    </row>
    <row r="59" spans="1:15" ht="17" customHeight="1" x14ac:dyDescent="0.15">
      <c r="A59" s="5"/>
      <c r="B59" s="5"/>
      <c r="C59" s="5"/>
      <c r="D59" s="5"/>
      <c r="E59" s="5"/>
      <c r="F59" s="5"/>
      <c r="G59" s="5"/>
      <c r="H59" s="5"/>
      <c r="I59" s="5"/>
      <c r="J59" s="148"/>
      <c r="K59" s="148"/>
      <c r="L59" s="148"/>
      <c r="M59" s="148"/>
      <c r="N59" s="148"/>
      <c r="O59" s="148"/>
    </row>
    <row r="60" spans="1:15" ht="17" customHeight="1" x14ac:dyDescent="0.15">
      <c r="A60" s="5"/>
      <c r="B60" s="5"/>
      <c r="C60" s="5"/>
      <c r="D60" s="5"/>
      <c r="E60" s="5"/>
      <c r="F60" s="5"/>
      <c r="G60" s="5"/>
      <c r="H60" s="5"/>
      <c r="I60" s="5"/>
      <c r="J60" s="148"/>
      <c r="K60" s="148"/>
      <c r="L60" s="148"/>
      <c r="M60" s="148"/>
      <c r="N60" s="148"/>
      <c r="O60" s="148"/>
    </row>
  </sheetData>
  <pageMargins left="0.7" right="0.7" top="0.75" bottom="0.75" header="0.3" footer="0.3"/>
  <pageSetup orientation="portrait"/>
  <headerFooter>
    <oddFooter>&amp;C&amp;"Helvetica Neue,Regular"&amp;12&amp;K000000&amp;P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35"/>
  <sheetViews>
    <sheetView showGridLines="0" workbookViewId="0"/>
  </sheetViews>
  <sheetFormatPr baseColWidth="10" defaultColWidth="8.6640625" defaultRowHeight="15.75" customHeight="1" x14ac:dyDescent="0.15"/>
  <cols>
    <col min="1" max="1" width="35" style="391" customWidth="1"/>
    <col min="2" max="2" width="9" style="391" customWidth="1"/>
    <col min="3" max="3" width="22.6640625" style="391" customWidth="1"/>
    <col min="4" max="5" width="11.6640625" style="391" customWidth="1"/>
    <col min="6" max="6" width="13" style="391" customWidth="1"/>
    <col min="7" max="7" width="12.6640625" style="391" customWidth="1"/>
    <col min="8" max="8" width="11.1640625" style="391" customWidth="1"/>
    <col min="9" max="9" width="8.6640625" style="391" customWidth="1"/>
    <col min="10" max="10" width="14" style="391" customWidth="1"/>
    <col min="11" max="11" width="8.6640625" style="391" customWidth="1"/>
    <col min="12" max="16384" width="8.6640625" style="391"/>
  </cols>
  <sheetData>
    <row r="1" spans="1:10" ht="17" customHeight="1" x14ac:dyDescent="0.15">
      <c r="A1" s="16" t="s">
        <v>2100</v>
      </c>
      <c r="B1" s="5"/>
      <c r="C1" s="105">
        <v>44074</v>
      </c>
      <c r="D1" s="5"/>
      <c r="E1" s="5"/>
      <c r="F1" s="5"/>
      <c r="G1" s="5"/>
      <c r="H1" s="5"/>
      <c r="I1" s="5"/>
      <c r="J1" s="5"/>
    </row>
    <row r="2" spans="1:10" ht="13.75" customHeight="1" x14ac:dyDescent="0.15">
      <c r="A2" s="5"/>
      <c r="B2" s="5"/>
      <c r="C2" s="5"/>
      <c r="D2" s="5"/>
      <c r="E2" s="5"/>
      <c r="F2" s="5"/>
      <c r="G2" s="5"/>
      <c r="H2" s="5"/>
      <c r="I2" s="5"/>
      <c r="J2" s="5"/>
    </row>
    <row r="3" spans="1:10" ht="47.25" customHeight="1" x14ac:dyDescent="0.2">
      <c r="A3" s="84" t="s">
        <v>479</v>
      </c>
      <c r="B3" s="84" t="s">
        <v>316</v>
      </c>
      <c r="C3" s="84" t="s">
        <v>2101</v>
      </c>
      <c r="D3" s="11" t="s">
        <v>2102</v>
      </c>
      <c r="E3" s="11" t="s">
        <v>2103</v>
      </c>
      <c r="F3" s="11" t="s">
        <v>632</v>
      </c>
      <c r="G3" s="11" t="s">
        <v>633</v>
      </c>
      <c r="H3" s="11" t="s">
        <v>2104</v>
      </c>
      <c r="I3" s="5"/>
      <c r="J3" s="5"/>
    </row>
    <row r="4" spans="1:10" ht="17" customHeight="1" x14ac:dyDescent="0.2">
      <c r="A4" s="52" t="s">
        <v>677</v>
      </c>
      <c r="B4" s="52" t="s">
        <v>481</v>
      </c>
      <c r="C4" s="382">
        <f>VLOOKUP($B4,'MRP WP3'!$B$4:$E$503,2,FALSE)</f>
        <v>19382.53</v>
      </c>
      <c r="D4" s="28">
        <f>VLOOKUP($B4,'MRP WP3'!$B$4:$E$503,3,FALSE)</f>
        <v>2.63E-2</v>
      </c>
      <c r="E4" s="28">
        <f>VLOOKUP($B4,'MRP WP3'!$B$4:$E$503,4,FALSE)</f>
        <v>0.06</v>
      </c>
      <c r="F4" s="28">
        <f t="shared" ref="F4:F31" si="0">IFERROR(D4*(1+0.5*E4)+E4,"N/A")</f>
        <v>8.7089E-2</v>
      </c>
      <c r="G4" s="28">
        <f t="shared" ref="G4:G31" si="1">IF(F4="N/A","N/A",C4/$C$32)</f>
        <v>2.4184606628077986E-2</v>
      </c>
      <c r="H4" s="383">
        <v>2.1062132066326802E-3</v>
      </c>
      <c r="I4" s="5"/>
      <c r="J4" s="5"/>
    </row>
    <row r="5" spans="1:10" ht="17" customHeight="1" x14ac:dyDescent="0.2">
      <c r="A5" s="16" t="s">
        <v>679</v>
      </c>
      <c r="B5" s="16" t="s">
        <v>484</v>
      </c>
      <c r="C5" s="384">
        <f>VLOOKUP($B5,'MRP WP3'!$B$4:$E$503,2,FALSE)</f>
        <v>38991.43</v>
      </c>
      <c r="D5" s="17">
        <f>VLOOKUP($B5,'MRP WP3'!$B$4:$E$503,3,FALSE)</f>
        <v>3.7199999999999997E-2</v>
      </c>
      <c r="E5" s="17">
        <f>VLOOKUP($B5,'MRP WP3'!$B$4:$E$503,4,FALSE)</f>
        <v>0.05</v>
      </c>
      <c r="F5" s="17">
        <f t="shared" si="0"/>
        <v>8.8129999999999986E-2</v>
      </c>
      <c r="G5" s="17">
        <f t="shared" si="1"/>
        <v>4.8651667063909561E-2</v>
      </c>
      <c r="H5" s="385">
        <v>4.2876714183423502E-3</v>
      </c>
      <c r="I5" s="5"/>
      <c r="J5" s="5"/>
    </row>
    <row r="6" spans="1:10" ht="17" customHeight="1" x14ac:dyDescent="0.2">
      <c r="A6" s="16" t="s">
        <v>2112</v>
      </c>
      <c r="B6" s="16" t="s">
        <v>485</v>
      </c>
      <c r="C6" s="384">
        <f>VLOOKUP($B6,'MRP WP3'!$B$4:$E$503,2,FALSE)</f>
        <v>11789.32</v>
      </c>
      <c r="D6" s="17">
        <f>VLOOKUP($B6,'MRP WP3'!$B$4:$E$503,3,FALSE)</f>
        <v>3.2199999999999999E-2</v>
      </c>
      <c r="E6" s="17">
        <f>VLOOKUP($B6,'MRP WP3'!$B$4:$E$503,4,FALSE)</f>
        <v>0.24</v>
      </c>
      <c r="F6" s="17">
        <f t="shared" si="0"/>
        <v>0.27606399999999998</v>
      </c>
      <c r="G6" s="17">
        <f t="shared" si="1"/>
        <v>1.4710157374322774E-2</v>
      </c>
      <c r="H6" s="385">
        <v>4.0609448853850504E-3</v>
      </c>
      <c r="I6" s="5"/>
      <c r="J6" s="5"/>
    </row>
    <row r="7" spans="1:10" ht="17" customHeight="1" x14ac:dyDescent="0.2">
      <c r="A7" s="16" t="s">
        <v>774</v>
      </c>
      <c r="B7" s="16" t="s">
        <v>775</v>
      </c>
      <c r="C7" s="384">
        <f>VLOOKUP($B7,'MRP WP3'!$B$4:$E$503,2,FALSE)</f>
        <v>12248.75</v>
      </c>
      <c r="D7" s="17">
        <f>VLOOKUP($B7,'MRP WP3'!$B$4:$E$503,3,FALSE)</f>
        <v>2.4799999999999999E-2</v>
      </c>
      <c r="E7" s="17">
        <f>VLOOKUP($B7,'MRP WP3'!$B$4:$E$503,4,FALSE)</f>
        <v>7.0000000000000007E-2</v>
      </c>
      <c r="F7" s="17">
        <f t="shared" si="0"/>
        <v>9.5668000000000003E-2</v>
      </c>
      <c r="G7" s="17">
        <f t="shared" si="1"/>
        <v>1.5283412456251597E-2</v>
      </c>
      <c r="H7" s="385">
        <v>1.46213350286468E-3</v>
      </c>
      <c r="I7" s="5"/>
      <c r="J7" s="5"/>
    </row>
    <row r="8" spans="1:10" ht="17" customHeight="1" x14ac:dyDescent="0.2">
      <c r="A8" s="16" t="s">
        <v>789</v>
      </c>
      <c r="B8" s="16" t="s">
        <v>53</v>
      </c>
      <c r="C8" s="384">
        <f>VLOOKUP($B8,'MRP WP3'!$B$4:$E$503,2,FALSE)</f>
        <v>25531.22</v>
      </c>
      <c r="D8" s="17">
        <f>VLOOKUP($B8,'MRP WP3'!$B$4:$E$503,3,FALSE)</f>
        <v>1.6E-2</v>
      </c>
      <c r="E8" s="17">
        <f>VLOOKUP($B8,'MRP WP3'!$B$4:$E$503,4,FALSE)</f>
        <v>8.5000000000000006E-2</v>
      </c>
      <c r="F8" s="17">
        <f t="shared" si="0"/>
        <v>0.10168000000000001</v>
      </c>
      <c r="G8" s="17">
        <f t="shared" si="1"/>
        <v>3.185665196622512E-2</v>
      </c>
      <c r="H8" s="385">
        <v>3.2391843719257701E-3</v>
      </c>
      <c r="I8" s="5"/>
      <c r="J8" s="5"/>
    </row>
    <row r="9" spans="1:10" ht="17" customHeight="1" x14ac:dyDescent="0.2">
      <c r="A9" s="16" t="s">
        <v>940</v>
      </c>
      <c r="B9" s="16" t="s">
        <v>488</v>
      </c>
      <c r="C9" s="384">
        <f>VLOOKUP($B9,'MRP WP3'!$B$4:$E$503,2,FALSE)</f>
        <v>17006.22</v>
      </c>
      <c r="D9" s="17">
        <f>VLOOKUP($B9,'MRP WP3'!$B$4:$E$503,3,FALSE)</f>
        <v>2.8500000000000001E-2</v>
      </c>
      <c r="E9" s="17">
        <f>VLOOKUP($B9,'MRP WP3'!$B$4:$E$503,4,FALSE)</f>
        <v>7.4999999999999997E-2</v>
      </c>
      <c r="F9" s="17">
        <f t="shared" si="0"/>
        <v>0.10456875</v>
      </c>
      <c r="G9" s="17">
        <f t="shared" si="1"/>
        <v>2.1219559104541694E-2</v>
      </c>
      <c r="H9" s="385">
        <v>2.2189027711130402E-3</v>
      </c>
      <c r="I9" s="5"/>
      <c r="J9" s="5"/>
    </row>
    <row r="10" spans="1:10" ht="17" customHeight="1" x14ac:dyDescent="0.2">
      <c r="A10" s="16" t="s">
        <v>945</v>
      </c>
      <c r="B10" s="16" t="s">
        <v>489</v>
      </c>
      <c r="C10" s="384">
        <f>VLOOKUP($B10,'MRP WP3'!$B$4:$E$503,2,FALSE)</f>
        <v>9864.0300000000007</v>
      </c>
      <c r="D10" s="17">
        <f>VLOOKUP($B10,'MRP WP3'!$B$4:$E$503,3,FALSE)</f>
        <v>3.0599999999999999E-2</v>
      </c>
      <c r="E10" s="17">
        <f>VLOOKUP($B10,'MRP WP3'!$B$4:$E$503,4,FALSE)</f>
        <v>4.4999999999999998E-2</v>
      </c>
      <c r="F10" s="17">
        <f t="shared" si="0"/>
        <v>7.6288499999999995E-2</v>
      </c>
      <c r="G10" s="17">
        <f t="shared" si="1"/>
        <v>1.2307871331428877E-2</v>
      </c>
      <c r="H10" s="385">
        <v>9.3894904206771402E-4</v>
      </c>
      <c r="I10" s="5"/>
      <c r="J10" s="5"/>
    </row>
    <row r="11" spans="1:10" ht="17" customHeight="1" x14ac:dyDescent="0.2">
      <c r="A11" s="16" t="s">
        <v>1003</v>
      </c>
      <c r="B11" s="16" t="s">
        <v>491</v>
      </c>
      <c r="C11" s="384">
        <f>VLOOKUP($B11,'MRP WP3'!$B$4:$E$503,2,FALSE)</f>
        <v>65597.820000000007</v>
      </c>
      <c r="D11" s="17">
        <f>VLOOKUP($B11,'MRP WP3'!$B$4:$E$503,3,FALSE)</f>
        <v>3.61E-2</v>
      </c>
      <c r="E11" s="17">
        <f>VLOOKUP($B11,'MRP WP3'!$B$4:$E$503,4,FALSE)</f>
        <v>0.06</v>
      </c>
      <c r="F11" s="17">
        <f t="shared" si="0"/>
        <v>9.7182999999999992E-2</v>
      </c>
      <c r="G11" s="17">
        <f t="shared" si="1"/>
        <v>8.1849865438591712E-2</v>
      </c>
      <c r="H11" s="385">
        <v>7.9544154729186602E-3</v>
      </c>
      <c r="I11" s="5"/>
      <c r="J11" s="5"/>
    </row>
    <row r="12" spans="1:10" ht="17" customHeight="1" x14ac:dyDescent="0.2">
      <c r="A12" s="16" t="s">
        <v>1058</v>
      </c>
      <c r="B12" s="16" t="s">
        <v>493</v>
      </c>
      <c r="C12" s="384">
        <f>VLOOKUP($B12,'MRP WP3'!$B$4:$E$503,2,FALSE)</f>
        <v>22297.43</v>
      </c>
      <c r="D12" s="17">
        <f>VLOOKUP($B12,'MRP WP3'!$B$4:$E$503,3,FALSE)</f>
        <v>3.6900000000000002E-2</v>
      </c>
      <c r="E12" s="17">
        <f>VLOOKUP($B12,'MRP WP3'!$B$4:$E$503,4,FALSE)</f>
        <v>0.05</v>
      </c>
      <c r="F12" s="17">
        <f t="shared" si="0"/>
        <v>8.7822499999999998E-2</v>
      </c>
      <c r="G12" s="17">
        <f t="shared" si="1"/>
        <v>2.7821681347435293E-2</v>
      </c>
      <c r="H12" s="385">
        <v>2.4433696101351398E-3</v>
      </c>
      <c r="I12" s="5"/>
      <c r="J12" s="5"/>
    </row>
    <row r="13" spans="1:10" ht="17" customHeight="1" x14ac:dyDescent="0.2">
      <c r="A13" s="16" t="s">
        <v>1060</v>
      </c>
      <c r="B13" s="16" t="s">
        <v>495</v>
      </c>
      <c r="C13" s="384">
        <f>VLOOKUP($B13,'MRP WP3'!$B$4:$E$503,2,FALSE)</f>
        <v>58469.25</v>
      </c>
      <c r="D13" s="17">
        <f>VLOOKUP($B13,'MRP WP3'!$B$4:$E$503,3,FALSE)</f>
        <v>4.8800000000000003E-2</v>
      </c>
      <c r="E13" s="17">
        <f>VLOOKUP($B13,'MRP WP3'!$B$4:$E$503,4,FALSE)</f>
        <v>0.05</v>
      </c>
      <c r="F13" s="17">
        <f t="shared" si="0"/>
        <v>0.10002</v>
      </c>
      <c r="G13" s="17">
        <f t="shared" si="1"/>
        <v>7.2955172059001011E-2</v>
      </c>
      <c r="H13" s="385">
        <v>7.2969763093412802E-3</v>
      </c>
      <c r="I13" s="5"/>
      <c r="J13" s="5"/>
    </row>
    <row r="14" spans="1:10" ht="17" customHeight="1" x14ac:dyDescent="0.2">
      <c r="A14" s="16" t="s">
        <v>1083</v>
      </c>
      <c r="B14" s="16" t="s">
        <v>497</v>
      </c>
      <c r="C14" s="384">
        <f>VLOOKUP($B14,'MRP WP3'!$B$4:$E$503,2,FALSE)</f>
        <v>23640.52</v>
      </c>
      <c r="D14" s="17">
        <f>VLOOKUP($B14,'MRP WP3'!$B$4:$E$503,3,FALSE)</f>
        <v>4.3900000000000002E-2</v>
      </c>
      <c r="E14" s="17">
        <f>VLOOKUP($B14,'MRP WP3'!$B$4:$E$503,4,FALSE)</f>
        <v>0.03</v>
      </c>
      <c r="F14" s="17">
        <f t="shared" si="0"/>
        <v>7.45585E-2</v>
      </c>
      <c r="G14" s="17">
        <f t="shared" si="1"/>
        <v>2.9497525693663845E-2</v>
      </c>
      <c r="H14" s="385">
        <v>2.1992912694310399E-3</v>
      </c>
      <c r="I14" s="5"/>
      <c r="J14" s="5"/>
    </row>
    <row r="15" spans="1:10" ht="17" customHeight="1" x14ac:dyDescent="0.2">
      <c r="A15" s="16" t="s">
        <v>1088</v>
      </c>
      <c r="B15" s="16" t="s">
        <v>498</v>
      </c>
      <c r="C15" s="384">
        <f>VLOOKUP($B15,'MRP WP3'!$B$4:$E$503,2,FALSE)</f>
        <v>19322.59</v>
      </c>
      <c r="D15" s="17">
        <f>VLOOKUP($B15,'MRP WP3'!$B$4:$E$503,3,FALSE)</f>
        <v>5.0900000000000001E-2</v>
      </c>
      <c r="E15" s="17">
        <f>VLOOKUP($B15,'MRP WP3'!$B$4:$E$503,4,FALSE)</f>
        <v>0.14000000000000001</v>
      </c>
      <c r="F15" s="17">
        <f t="shared" si="0"/>
        <v>0.19446300000000002</v>
      </c>
      <c r="G15" s="17">
        <f t="shared" si="1"/>
        <v>2.4109816323546692E-2</v>
      </c>
      <c r="H15" s="385">
        <v>4.6884672117258599E-3</v>
      </c>
      <c r="I15" s="5"/>
      <c r="J15" s="5"/>
    </row>
    <row r="16" spans="1:10" ht="17" customHeight="1" x14ac:dyDescent="0.2">
      <c r="A16" s="16" t="s">
        <v>1108</v>
      </c>
      <c r="B16" s="16" t="s">
        <v>499</v>
      </c>
      <c r="C16" s="384">
        <f>VLOOKUP($B16,'MRP WP3'!$B$4:$E$503,2,FALSE)</f>
        <v>28442.51</v>
      </c>
      <c r="D16" s="17">
        <f>VLOOKUP($B16,'MRP WP3'!$B$4:$E$503,3,FALSE)</f>
        <v>2.7900000000000001E-2</v>
      </c>
      <c r="E16" s="17">
        <f>VLOOKUP($B16,'MRP WP3'!$B$4:$E$503,4,FALSE)</f>
        <v>5.5E-2</v>
      </c>
      <c r="F16" s="17">
        <f t="shared" si="0"/>
        <v>8.3667249999999999E-2</v>
      </c>
      <c r="G16" s="17">
        <f t="shared" si="1"/>
        <v>3.5489222297872075E-2</v>
      </c>
      <c r="H16" s="385">
        <v>2.9692856343016402E-3</v>
      </c>
      <c r="I16" s="5"/>
      <c r="J16" s="5"/>
    </row>
    <row r="17" spans="1:10" ht="17" customHeight="1" x14ac:dyDescent="0.2">
      <c r="A17" s="16" t="s">
        <v>1119</v>
      </c>
      <c r="B17" s="16" t="s">
        <v>501</v>
      </c>
      <c r="C17" s="384">
        <f>VLOOKUP($B17,'MRP WP3'!$B$4:$E$503,2,FALSE)</f>
        <v>19270.21</v>
      </c>
      <c r="D17" s="17">
        <f>VLOOKUP($B17,'MRP WP3'!$B$4:$E$503,3,FALSE)</f>
        <v>3.9300000000000002E-2</v>
      </c>
      <c r="E17" s="17">
        <f>VLOOKUP($B17,'MRP WP3'!$B$4:$E$503,4,FALSE)</f>
        <v>0.03</v>
      </c>
      <c r="F17" s="17">
        <f t="shared" si="0"/>
        <v>6.9889499999999993E-2</v>
      </c>
      <c r="G17" s="17">
        <f t="shared" si="1"/>
        <v>2.404445903039772E-2</v>
      </c>
      <c r="H17" s="385">
        <v>1.68045521940498E-3</v>
      </c>
      <c r="I17" s="5"/>
      <c r="J17" s="5"/>
    </row>
    <row r="18" spans="1:10" ht="17" customHeight="1" x14ac:dyDescent="0.2">
      <c r="A18" s="16" t="s">
        <v>1121</v>
      </c>
      <c r="B18" s="16" t="s">
        <v>502</v>
      </c>
      <c r="C18" s="384">
        <f>VLOOKUP($B18,'MRP WP3'!$B$4:$E$503,2,FALSE)</f>
        <v>11459.2</v>
      </c>
      <c r="D18" s="17">
        <f>VLOOKUP($B18,'MRP WP3'!$B$4:$E$503,3,FALSE)</f>
        <v>4.1799999999999997E-2</v>
      </c>
      <c r="E18" s="14" t="str">
        <f>VLOOKUP($B18,'MRP WP3'!$B$4:$E$503,4,FALSE)</f>
        <v>N/A</v>
      </c>
      <c r="F18" s="14" t="str">
        <f t="shared" si="0"/>
        <v>N/A</v>
      </c>
      <c r="G18" s="14" t="str">
        <f t="shared" si="1"/>
        <v>N/A</v>
      </c>
      <c r="H18" s="14" t="s">
        <v>685</v>
      </c>
      <c r="I18" s="5"/>
      <c r="J18" s="5"/>
    </row>
    <row r="19" spans="1:10" ht="17" customHeight="1" x14ac:dyDescent="0.2">
      <c r="A19" s="16" t="s">
        <v>1126</v>
      </c>
      <c r="B19" s="16" t="s">
        <v>1127</v>
      </c>
      <c r="C19" s="384">
        <f>VLOOKUP($B19,'MRP WP3'!$B$4:$E$503,2,FALSE)</f>
        <v>36319.760000000002</v>
      </c>
      <c r="D19" s="17">
        <f>VLOOKUP($B19,'MRP WP3'!$B$4:$E$503,3,FALSE)</f>
        <v>4.2099999999999999E-2</v>
      </c>
      <c r="E19" s="17">
        <f>VLOOKUP($B19,'MRP WP3'!$B$4:$E$503,4,FALSE)</f>
        <v>0.05</v>
      </c>
      <c r="F19" s="17">
        <f t="shared" si="0"/>
        <v>9.3152499999999999E-2</v>
      </c>
      <c r="G19" s="17">
        <f t="shared" si="1"/>
        <v>4.5318083264991822E-2</v>
      </c>
      <c r="H19" s="385">
        <v>4.2214927513421503E-3</v>
      </c>
      <c r="I19" s="5"/>
      <c r="J19" s="5"/>
    </row>
    <row r="20" spans="1:10" ht="17" customHeight="1" x14ac:dyDescent="0.2">
      <c r="A20" s="16" t="s">
        <v>1159</v>
      </c>
      <c r="B20" s="16" t="s">
        <v>503</v>
      </c>
      <c r="C20" s="384">
        <f>VLOOKUP($B20,'MRP WP3'!$B$4:$E$503,2,FALSE)</f>
        <v>15184.5</v>
      </c>
      <c r="D20" s="17">
        <f>VLOOKUP($B20,'MRP WP3'!$B$4:$E$503,3,FALSE)</f>
        <v>5.6800000000000003E-2</v>
      </c>
      <c r="E20" s="17">
        <f>VLOOKUP($B20,'MRP WP3'!$B$4:$E$503,4,FALSE)</f>
        <v>8.5000000000000006E-2</v>
      </c>
      <c r="F20" s="17">
        <f t="shared" si="0"/>
        <v>0.14421400000000001</v>
      </c>
      <c r="G20" s="17">
        <f t="shared" si="1"/>
        <v>1.8946502822079998E-2</v>
      </c>
      <c r="H20" s="385">
        <v>2.7323509579834501E-3</v>
      </c>
      <c r="I20" s="5"/>
      <c r="J20" s="5"/>
    </row>
    <row r="21" spans="1:10" ht="17" customHeight="1" x14ac:dyDescent="0.2">
      <c r="A21" s="16" t="s">
        <v>1462</v>
      </c>
      <c r="B21" s="16" t="s">
        <v>1463</v>
      </c>
      <c r="C21" s="384">
        <f>VLOOKUP($B21,'MRP WP3'!$B$4:$E$503,2,FALSE)</f>
        <v>13490.76</v>
      </c>
      <c r="D21" s="17">
        <f>VLOOKUP($B21,'MRP WP3'!$B$4:$E$503,3,FALSE)</f>
        <v>2.81E-2</v>
      </c>
      <c r="E21" s="17">
        <f>VLOOKUP($B21,'MRP WP3'!$B$4:$E$503,4,FALSE)</f>
        <v>5.5E-2</v>
      </c>
      <c r="F21" s="17">
        <f t="shared" si="0"/>
        <v>8.3872749999999996E-2</v>
      </c>
      <c r="G21" s="17">
        <f t="shared" si="1"/>
        <v>1.6833133946590535E-2</v>
      </c>
      <c r="H21" s="385">
        <v>1.4118412352189E-3</v>
      </c>
      <c r="I21" s="5"/>
      <c r="J21" s="5"/>
    </row>
    <row r="22" spans="1:10" ht="17" customHeight="1" x14ac:dyDescent="0.2">
      <c r="A22" s="16" t="s">
        <v>1593</v>
      </c>
      <c r="B22" s="16" t="s">
        <v>505</v>
      </c>
      <c r="C22" s="384">
        <f>VLOOKUP($B22,'MRP WP3'!$B$4:$E$503,2,FALSE)</f>
        <v>136611.79999999999</v>
      </c>
      <c r="D22" s="17">
        <f>VLOOKUP($B22,'MRP WP3'!$B$4:$E$503,3,FALSE)</f>
        <v>2.1100000000000001E-2</v>
      </c>
      <c r="E22" s="17">
        <f>VLOOKUP($B22,'MRP WP3'!$B$4:$E$503,4,FALSE)</f>
        <v>0.1</v>
      </c>
      <c r="F22" s="17">
        <f t="shared" si="0"/>
        <v>0.12215500000000001</v>
      </c>
      <c r="G22" s="17">
        <f t="shared" si="1"/>
        <v>0.17045775983597933</v>
      </c>
      <c r="H22" s="385">
        <v>2.0822267652764001E-2</v>
      </c>
      <c r="I22" s="5"/>
      <c r="J22" s="5"/>
    </row>
    <row r="23" spans="1:10" ht="17" customHeight="1" x14ac:dyDescent="0.2">
      <c r="A23" s="16" t="s">
        <v>1601</v>
      </c>
      <c r="B23" s="16" t="s">
        <v>507</v>
      </c>
      <c r="C23" s="384">
        <f>VLOOKUP($B23,'MRP WP3'!$B$4:$E$503,2,FALSE)</f>
        <v>8496.93</v>
      </c>
      <c r="D23" s="17">
        <f>VLOOKUP($B23,'MRP WP3'!$B$4:$E$503,3,FALSE)</f>
        <v>3.7900000000000003E-2</v>
      </c>
      <c r="E23" s="17">
        <f>VLOOKUP($B23,'MRP WP3'!$B$4:$E$503,4,FALSE)</f>
        <v>0.125</v>
      </c>
      <c r="F23" s="17">
        <f t="shared" si="0"/>
        <v>0.16526875000000002</v>
      </c>
      <c r="G23" s="17">
        <f t="shared" si="1"/>
        <v>1.0602068439791643E-2</v>
      </c>
      <c r="H23" s="385">
        <v>1.7521905984588099E-3</v>
      </c>
      <c r="I23" s="5"/>
      <c r="J23" s="5"/>
    </row>
    <row r="24" spans="1:10" ht="17" customHeight="1" x14ac:dyDescent="0.2">
      <c r="A24" s="16" t="s">
        <v>1621</v>
      </c>
      <c r="B24" s="16" t="s">
        <v>508</v>
      </c>
      <c r="C24" s="384">
        <f>VLOOKUP($B24,'MRP WP3'!$B$4:$E$503,2,FALSE)</f>
        <v>8286.0400000000009</v>
      </c>
      <c r="D24" s="17">
        <f>VLOOKUP($B24,'MRP WP3'!$B$4:$E$503,3,FALSE)</f>
        <v>3.5400000000000001E-2</v>
      </c>
      <c r="E24" s="17">
        <f>VLOOKUP($B24,'MRP WP3'!$B$4:$E$503,4,FALSE)</f>
        <v>-1.4999999999999999E-2</v>
      </c>
      <c r="F24" s="17">
        <f t="shared" si="0"/>
        <v>2.0134500000000007E-2</v>
      </c>
      <c r="G24" s="17">
        <f t="shared" si="1"/>
        <v>1.033892984582092E-2</v>
      </c>
      <c r="H24" s="385">
        <v>2.08169182980681E-4</v>
      </c>
      <c r="I24" s="5"/>
      <c r="J24" s="5"/>
    </row>
    <row r="25" spans="1:10" ht="17" customHeight="1" x14ac:dyDescent="0.2">
      <c r="A25" s="16" t="s">
        <v>1686</v>
      </c>
      <c r="B25" s="16" t="s">
        <v>511</v>
      </c>
      <c r="C25" s="384">
        <f>VLOOKUP($B25,'MRP WP3'!$B$4:$E$503,2,FALSE)</f>
        <v>26434.799999999999</v>
      </c>
      <c r="D25" s="17">
        <f>VLOOKUP($B25,'MRP WP3'!$B$4:$E$503,3,FALSE)</f>
        <v>3.8100000000000002E-2</v>
      </c>
      <c r="E25" s="17">
        <f>VLOOKUP($B25,'MRP WP3'!$B$4:$E$503,4,FALSE)</f>
        <v>0.05</v>
      </c>
      <c r="F25" s="17">
        <f t="shared" si="0"/>
        <v>8.9052500000000007E-2</v>
      </c>
      <c r="G25" s="17">
        <f t="shared" si="1"/>
        <v>3.2984096466865578E-2</v>
      </c>
      <c r="H25" s="385">
        <v>2.9373162506155502E-3</v>
      </c>
      <c r="I25" s="5"/>
      <c r="J25" s="5"/>
    </row>
    <row r="26" spans="1:10" ht="17" customHeight="1" x14ac:dyDescent="0.2">
      <c r="A26" s="16" t="s">
        <v>1727</v>
      </c>
      <c r="B26" s="16" t="s">
        <v>512</v>
      </c>
      <c r="C26" s="384">
        <f>VLOOKUP($B26,'MRP WP3'!$B$4:$E$503,2,FALSE)</f>
        <v>8198.8799999999992</v>
      </c>
      <c r="D26" s="17">
        <f>VLOOKUP($B26,'MRP WP3'!$B$4:$E$503,3,FALSE)</f>
        <v>4.4900000000000002E-2</v>
      </c>
      <c r="E26" s="17">
        <f>VLOOKUP($B26,'MRP WP3'!$B$4:$E$503,4,FALSE)</f>
        <v>0.04</v>
      </c>
      <c r="F26" s="17">
        <f t="shared" si="0"/>
        <v>8.5798000000000013E-2</v>
      </c>
      <c r="G26" s="17">
        <f t="shared" si="1"/>
        <v>1.0230175709301936E-2</v>
      </c>
      <c r="H26" s="385">
        <v>8.7772861550668396E-4</v>
      </c>
      <c r="I26" s="5"/>
      <c r="J26" s="5"/>
    </row>
    <row r="27" spans="1:10" ht="17" customHeight="1" x14ac:dyDescent="0.2">
      <c r="A27" s="16" t="s">
        <v>1732</v>
      </c>
      <c r="B27" s="16" t="s">
        <v>514</v>
      </c>
      <c r="C27" s="384">
        <f>VLOOKUP($B27,'MRP WP3'!$B$4:$E$503,2,FALSE)</f>
        <v>21279.91</v>
      </c>
      <c r="D27" s="17">
        <f>VLOOKUP($B27,'MRP WP3'!$B$4:$E$503,3,FALSE)</f>
        <v>6.0299999999999999E-2</v>
      </c>
      <c r="E27" s="17">
        <f>VLOOKUP($B27,'MRP WP3'!$B$4:$E$503,4,FALSE)</f>
        <v>2.5000000000000001E-2</v>
      </c>
      <c r="F27" s="17">
        <f t="shared" si="0"/>
        <v>8.6053749999999998E-2</v>
      </c>
      <c r="G27" s="17">
        <f t="shared" si="1"/>
        <v>2.6552067889532641E-2</v>
      </c>
      <c r="H27" s="385">
        <v>2.2849050121488699E-3</v>
      </c>
      <c r="I27" s="5"/>
      <c r="J27" s="5"/>
    </row>
    <row r="28" spans="1:10" ht="17" customHeight="1" x14ac:dyDescent="0.2">
      <c r="A28" s="16" t="s">
        <v>1841</v>
      </c>
      <c r="B28" s="16" t="s">
        <v>516</v>
      </c>
      <c r="C28" s="384">
        <f>VLOOKUP($B28,'MRP WP3'!$B$4:$E$503,2,FALSE)</f>
        <v>54623.1</v>
      </c>
      <c r="D28" s="17">
        <f>VLOOKUP($B28,'MRP WP3'!$B$4:$E$503,3,FALSE)</f>
        <v>5.0299999999999997E-2</v>
      </c>
      <c r="E28" s="17">
        <f>VLOOKUP($B28,'MRP WP3'!$B$4:$E$503,4,FALSE)</f>
        <v>0.03</v>
      </c>
      <c r="F28" s="17">
        <f t="shared" si="0"/>
        <v>8.1054500000000002E-2</v>
      </c>
      <c r="G28" s="17">
        <f t="shared" si="1"/>
        <v>6.8156127518242807E-2</v>
      </c>
      <c r="H28" s="385">
        <v>5.5243608379274096E-3</v>
      </c>
      <c r="I28" s="5"/>
      <c r="J28" s="5"/>
    </row>
    <row r="29" spans="1:10" ht="17" customHeight="1" x14ac:dyDescent="0.2">
      <c r="A29" s="16" t="s">
        <v>1849</v>
      </c>
      <c r="B29" s="16" t="s">
        <v>517</v>
      </c>
      <c r="C29" s="384">
        <f>VLOOKUP($B29,'MRP WP3'!$B$4:$E$503,2,FALSE)</f>
        <v>35845.620000000003</v>
      </c>
      <c r="D29" s="17">
        <f>VLOOKUP($B29,'MRP WP3'!$B$4:$E$503,3,FALSE)</f>
        <v>3.5499999999999997E-2</v>
      </c>
      <c r="E29" s="17">
        <f>VLOOKUP($B29,'MRP WP3'!$B$4:$E$503,4,FALSE)</f>
        <v>0.1</v>
      </c>
      <c r="F29" s="17">
        <f t="shared" si="0"/>
        <v>0.13727500000000001</v>
      </c>
      <c r="G29" s="17">
        <f t="shared" si="1"/>
        <v>4.4726473738957967E-2</v>
      </c>
      <c r="H29" s="385">
        <v>6.1398266825154601E-3</v>
      </c>
      <c r="I29" s="5"/>
      <c r="J29" s="5"/>
    </row>
    <row r="30" spans="1:10" ht="17" customHeight="1" x14ac:dyDescent="0.2">
      <c r="A30" s="16" t="s">
        <v>2026</v>
      </c>
      <c r="B30" s="16" t="s">
        <v>519</v>
      </c>
      <c r="C30" s="384">
        <f>VLOOKUP($B30,'MRP WP3'!$B$4:$E$503,2,FALSE)</f>
        <v>29032.63</v>
      </c>
      <c r="D30" s="17">
        <f>VLOOKUP($B30,'MRP WP3'!$B$4:$E$503,3,FALSE)</f>
        <v>2.8500000000000001E-2</v>
      </c>
      <c r="E30" s="17">
        <f>VLOOKUP($B30,'MRP WP3'!$B$4:$E$503,4,FALSE)</f>
        <v>0.06</v>
      </c>
      <c r="F30" s="17">
        <f t="shared" si="0"/>
        <v>8.9355000000000004E-2</v>
      </c>
      <c r="G30" s="17">
        <f t="shared" si="1"/>
        <v>3.6225546196937956E-2</v>
      </c>
      <c r="H30" s="385">
        <v>3.2369336804273902E-3</v>
      </c>
      <c r="I30" s="5"/>
      <c r="J30" s="5"/>
    </row>
    <row r="31" spans="1:10" ht="17" customHeight="1" x14ac:dyDescent="0.2">
      <c r="A31" s="16" t="s">
        <v>2067</v>
      </c>
      <c r="B31" s="16" t="s">
        <v>520</v>
      </c>
      <c r="C31" s="386">
        <f>VLOOKUP($B31,'MRP WP3'!$B$4:$E$503,2,FALSE)</f>
        <v>35782.22</v>
      </c>
      <c r="D31" s="26">
        <f>VLOOKUP($B31,'MRP WP3'!$B$4:$E$503,3,FALSE)</f>
        <v>2.5999999999999999E-2</v>
      </c>
      <c r="E31" s="26">
        <f>VLOOKUP($B31,'MRP WP3'!$B$4:$E$503,4,FALSE)</f>
        <v>0.06</v>
      </c>
      <c r="F31" s="26">
        <f t="shared" si="0"/>
        <v>8.6779999999999996E-2</v>
      </c>
      <c r="G31" s="26">
        <f t="shared" si="1"/>
        <v>4.4647366209640577E-2</v>
      </c>
      <c r="H31" s="387">
        <v>3.87449843967261E-3</v>
      </c>
      <c r="I31" s="5"/>
      <c r="J31" s="5"/>
    </row>
    <row r="32" spans="1:10" ht="17" customHeight="1" x14ac:dyDescent="0.15">
      <c r="A32" s="5"/>
      <c r="B32" s="5"/>
      <c r="C32" s="388">
        <f>SUMIF(F4:F31,"&lt;&gt;n/a",C4:C31)</f>
        <v>801440.78000000026</v>
      </c>
      <c r="D32" s="13"/>
      <c r="E32" s="13"/>
      <c r="F32" s="13"/>
      <c r="G32" s="13"/>
      <c r="H32" s="56">
        <f>SUM(H4:H31)</f>
        <v>0.10357014182315186</v>
      </c>
      <c r="I32" s="5"/>
      <c r="J32" s="5"/>
    </row>
    <row r="33" spans="1:10" ht="13.75" customHeight="1" x14ac:dyDescent="0.15">
      <c r="A33" s="5"/>
      <c r="B33" s="5"/>
      <c r="C33" s="5"/>
      <c r="D33" s="5"/>
      <c r="E33" s="5"/>
      <c r="F33" s="5"/>
      <c r="G33" s="5"/>
      <c r="H33" s="5"/>
      <c r="I33" s="5"/>
      <c r="J33" s="5"/>
    </row>
    <row r="34" spans="1:10" ht="13.75" customHeight="1" x14ac:dyDescent="0.15">
      <c r="A34" s="5"/>
      <c r="B34" s="5"/>
      <c r="C34" s="5"/>
      <c r="D34" s="5"/>
      <c r="E34" s="5"/>
      <c r="F34" s="5"/>
      <c r="G34" s="5"/>
      <c r="H34" s="5"/>
      <c r="I34" s="5"/>
      <c r="J34" s="5"/>
    </row>
    <row r="35" spans="1:10" ht="13.75" customHeight="1" x14ac:dyDescent="0.15">
      <c r="A35" s="5"/>
      <c r="B35" s="5"/>
      <c r="C35" s="5"/>
      <c r="D35" s="5"/>
      <c r="E35" s="5"/>
      <c r="F35" s="5"/>
      <c r="G35" s="5"/>
      <c r="H35" s="5"/>
      <c r="I35" s="5"/>
      <c r="J35" s="5"/>
    </row>
  </sheetData>
  <pageMargins left="0.7" right="0.7" top="0.75" bottom="0.75" header="0.3" footer="0.3"/>
  <pageSetup orientation="portrait"/>
  <headerFooter>
    <oddFooter>&amp;C&amp;"Helvetica Neue,Regular"&amp;12&amp;K000000&amp;P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Y1132"/>
  <sheetViews>
    <sheetView defaultGridColor="0" colorId="10" workbookViewId="0"/>
  </sheetViews>
  <sheetFormatPr baseColWidth="10" defaultColWidth="10.33203125" defaultRowHeight="14.25" customHeight="1" x14ac:dyDescent="0.15"/>
  <cols>
    <col min="1" max="1" width="15.1640625" style="393" customWidth="1"/>
    <col min="2" max="2" width="17.33203125" style="393" customWidth="1"/>
    <col min="3" max="3" width="14" style="393" customWidth="1"/>
    <col min="4" max="4" width="15" style="393" customWidth="1"/>
    <col min="5" max="6" width="11.83203125" style="393" customWidth="1"/>
    <col min="7" max="7" width="17.5" style="393" customWidth="1"/>
    <col min="8" max="8" width="11.83203125" style="393" customWidth="1"/>
    <col min="9" max="11" width="12.5" style="393" customWidth="1"/>
    <col min="12" max="12" width="20.5" style="393" customWidth="1"/>
    <col min="13" max="13" width="20.1640625" style="393" customWidth="1"/>
    <col min="14" max="14" width="24.33203125" style="393" customWidth="1"/>
    <col min="15" max="16" width="24" style="393" customWidth="1"/>
    <col min="17" max="17" width="22.5" style="393" customWidth="1"/>
    <col min="18" max="18" width="18.5" style="393" customWidth="1"/>
    <col min="19" max="19" width="10.5" style="393" customWidth="1"/>
    <col min="20" max="20" width="10.33203125" style="393" customWidth="1"/>
    <col min="21" max="22" width="10.5" style="393" customWidth="1"/>
    <col min="23" max="23" width="16" style="393" customWidth="1"/>
    <col min="24" max="24" width="10.5" style="393" customWidth="1"/>
    <col min="25" max="26" width="15" style="393" customWidth="1"/>
    <col min="27" max="29" width="10.5" style="393" customWidth="1"/>
    <col min="30" max="30" width="10.33203125" style="393" customWidth="1"/>
    <col min="31" max="34" width="10.5" style="393" customWidth="1"/>
    <col min="35" max="36" width="15" style="393" customWidth="1"/>
    <col min="37" max="39" width="10.5" style="393" customWidth="1"/>
    <col min="40" max="40" width="10.33203125" style="393" customWidth="1"/>
    <col min="41" max="44" width="10.5" style="393" customWidth="1"/>
    <col min="45" max="45" width="15" style="393" customWidth="1"/>
    <col min="46" max="49" width="10.5" style="393" customWidth="1"/>
    <col min="50" max="51" width="10.33203125" style="393" customWidth="1"/>
    <col min="52" max="52" width="10.33203125" style="392" customWidth="1"/>
    <col min="53" max="16384" width="10.33203125" style="392"/>
  </cols>
  <sheetData>
    <row r="1" spans="1:49" s="172" customFormat="1" ht="15" customHeight="1" x14ac:dyDescent="0.15">
      <c r="A1" s="394" t="s">
        <v>2113</v>
      </c>
      <c r="B1" s="191"/>
      <c r="C1" s="348" t="s">
        <v>2114</v>
      </c>
      <c r="I1" s="522"/>
      <c r="J1" s="522"/>
      <c r="U1" s="16" t="s">
        <v>2115</v>
      </c>
      <c r="V1" s="5"/>
      <c r="W1" s="5"/>
      <c r="X1" s="5"/>
      <c r="Y1" s="5"/>
      <c r="Z1" s="5"/>
      <c r="AA1" s="5"/>
      <c r="AB1" s="5"/>
      <c r="AC1" s="5"/>
      <c r="AE1" s="16" t="s">
        <v>2115</v>
      </c>
      <c r="AF1" s="5"/>
      <c r="AG1" s="5"/>
      <c r="AH1" s="5"/>
      <c r="AI1" s="5"/>
      <c r="AJ1" s="5"/>
      <c r="AK1" s="5"/>
      <c r="AL1" s="5"/>
      <c r="AM1" s="5"/>
      <c r="AO1" s="16" t="s">
        <v>2115</v>
      </c>
      <c r="AP1" s="5"/>
      <c r="AQ1" s="5"/>
      <c r="AR1" s="5"/>
      <c r="AS1" s="5"/>
      <c r="AT1" s="5"/>
      <c r="AU1" s="5"/>
      <c r="AV1" s="5"/>
      <c r="AW1" s="5"/>
    </row>
    <row r="2" spans="1:49" s="172" customFormat="1" ht="15" customHeight="1" x14ac:dyDescent="0.15">
      <c r="A2" s="394" t="s">
        <v>2116</v>
      </c>
      <c r="B2" s="395"/>
      <c r="C2" s="348" t="s">
        <v>2117</v>
      </c>
      <c r="I2" s="522"/>
      <c r="J2" s="522"/>
      <c r="U2" s="344"/>
      <c r="V2" s="344"/>
      <c r="W2" s="5"/>
      <c r="X2" s="5"/>
      <c r="Y2" s="5"/>
      <c r="Z2" s="5"/>
      <c r="AA2" s="5"/>
      <c r="AB2" s="5"/>
      <c r="AC2" s="5"/>
      <c r="AE2" s="344"/>
      <c r="AF2" s="344"/>
      <c r="AG2" s="5"/>
      <c r="AH2" s="5"/>
      <c r="AI2" s="5"/>
      <c r="AJ2" s="5"/>
      <c r="AK2" s="5"/>
      <c r="AL2" s="5"/>
      <c r="AM2" s="5"/>
      <c r="AO2" s="344"/>
      <c r="AP2" s="344"/>
      <c r="AQ2" s="5"/>
      <c r="AR2" s="5"/>
      <c r="AS2" s="5"/>
      <c r="AT2" s="5"/>
      <c r="AU2" s="5"/>
      <c r="AV2" s="5"/>
      <c r="AW2" s="5"/>
    </row>
    <row r="3" spans="1:49" s="172" customFormat="1" ht="14.25" customHeight="1" x14ac:dyDescent="0.15">
      <c r="I3" s="522"/>
      <c r="J3" s="522"/>
      <c r="U3" s="523" t="s">
        <v>2118</v>
      </c>
      <c r="V3" s="524"/>
      <c r="W3" s="5"/>
      <c r="X3" s="5"/>
      <c r="Y3" s="5"/>
      <c r="Z3" s="5"/>
      <c r="AA3" s="5"/>
      <c r="AB3" s="5"/>
      <c r="AC3" s="5"/>
      <c r="AE3" s="523" t="s">
        <v>2118</v>
      </c>
      <c r="AF3" s="524"/>
      <c r="AG3" s="5"/>
      <c r="AH3" s="5"/>
      <c r="AI3" s="5"/>
      <c r="AJ3" s="5"/>
      <c r="AK3" s="5"/>
      <c r="AL3" s="5"/>
      <c r="AM3" s="5"/>
      <c r="AO3" s="523" t="s">
        <v>2118</v>
      </c>
      <c r="AP3" s="524"/>
      <c r="AQ3" s="5"/>
      <c r="AR3" s="5"/>
      <c r="AS3" s="5"/>
      <c r="AT3" s="5"/>
      <c r="AU3" s="5"/>
      <c r="AV3" s="5"/>
      <c r="AW3" s="5"/>
    </row>
    <row r="4" spans="1:49" s="172" customFormat="1" ht="28.5" customHeight="1" x14ac:dyDescent="0.15">
      <c r="B4" s="16" t="s">
        <v>2119</v>
      </c>
      <c r="C4" s="16" t="s">
        <v>2120</v>
      </c>
      <c r="D4" s="16" t="s">
        <v>2121</v>
      </c>
      <c r="E4" s="16" t="s">
        <v>2122</v>
      </c>
      <c r="F4" s="16" t="s">
        <v>2123</v>
      </c>
      <c r="G4" s="25" t="s">
        <v>2124</v>
      </c>
      <c r="H4" s="16" t="s">
        <v>2125</v>
      </c>
      <c r="I4" s="16" t="s">
        <v>2126</v>
      </c>
      <c r="J4" s="16" t="s">
        <v>2127</v>
      </c>
      <c r="K4" s="16" t="s">
        <v>2128</v>
      </c>
      <c r="L4" s="16" t="s">
        <v>2129</v>
      </c>
      <c r="M4" s="16" t="s">
        <v>2130</v>
      </c>
      <c r="N4" s="16" t="s">
        <v>2131</v>
      </c>
      <c r="O4" s="16" t="s">
        <v>2132</v>
      </c>
      <c r="P4" s="16" t="s">
        <v>2133</v>
      </c>
      <c r="Q4" s="16" t="s">
        <v>2134</v>
      </c>
      <c r="R4" s="16" t="s">
        <v>2135</v>
      </c>
      <c r="S4" s="16" t="s">
        <v>2136</v>
      </c>
      <c r="U4" s="52" t="s">
        <v>2137</v>
      </c>
      <c r="V4" s="398">
        <v>0.12834657331648799</v>
      </c>
      <c r="W4" s="5"/>
      <c r="X4" s="5"/>
      <c r="Y4" s="5"/>
      <c r="Z4" s="5"/>
      <c r="AA4" s="5"/>
      <c r="AB4" s="5"/>
      <c r="AC4" s="5"/>
      <c r="AE4" s="52" t="s">
        <v>2137</v>
      </c>
      <c r="AF4" s="398">
        <v>0.15798581497463701</v>
      </c>
      <c r="AG4" s="5"/>
      <c r="AH4" s="5"/>
      <c r="AI4" s="5"/>
      <c r="AJ4" s="5"/>
      <c r="AK4" s="5"/>
      <c r="AL4" s="5"/>
      <c r="AM4" s="5"/>
      <c r="AO4" s="52" t="s">
        <v>2137</v>
      </c>
      <c r="AP4" s="398">
        <v>0.117599474750639</v>
      </c>
      <c r="AQ4" s="5"/>
      <c r="AR4" s="5"/>
      <c r="AS4" s="5"/>
      <c r="AT4" s="5"/>
      <c r="AU4" s="5"/>
      <c r="AV4" s="5"/>
      <c r="AW4" s="5"/>
    </row>
    <row r="5" spans="1:49" s="172" customFormat="1" ht="14.25" customHeight="1" x14ac:dyDescent="0.15">
      <c r="A5" s="399">
        <v>9498</v>
      </c>
      <c r="B5" s="400">
        <v>0</v>
      </c>
      <c r="D5" s="400">
        <v>3.0999999999999999E-3</v>
      </c>
      <c r="U5" s="16" t="s">
        <v>2138</v>
      </c>
      <c r="V5" s="116">
        <v>1.6472842882084501E-2</v>
      </c>
      <c r="W5" s="5"/>
      <c r="X5" s="5"/>
      <c r="Y5" s="5"/>
      <c r="Z5" s="5"/>
      <c r="AA5" s="5"/>
      <c r="AB5" s="5"/>
      <c r="AC5" s="5"/>
      <c r="AE5" s="16" t="s">
        <v>2138</v>
      </c>
      <c r="AF5" s="116">
        <v>2.4959517733200199E-2</v>
      </c>
      <c r="AG5" s="5"/>
      <c r="AH5" s="5"/>
      <c r="AI5" s="5"/>
      <c r="AJ5" s="5"/>
      <c r="AK5" s="5"/>
      <c r="AL5" s="5"/>
      <c r="AM5" s="5"/>
      <c r="AO5" s="16" t="s">
        <v>2138</v>
      </c>
      <c r="AP5" s="116">
        <v>1.38296364616261E-2</v>
      </c>
      <c r="AQ5" s="5"/>
      <c r="AR5" s="5"/>
      <c r="AS5" s="5"/>
      <c r="AT5" s="5"/>
      <c r="AU5" s="5"/>
      <c r="AV5" s="5"/>
      <c r="AW5" s="5"/>
    </row>
    <row r="6" spans="1:49" s="172" customFormat="1" ht="14.25" customHeight="1" x14ac:dyDescent="0.15">
      <c r="A6" s="399">
        <v>9529</v>
      </c>
      <c r="B6" s="400">
        <v>-3.85E-2</v>
      </c>
      <c r="D6" s="400">
        <v>2.8E-3</v>
      </c>
      <c r="I6" s="400">
        <f t="shared" ref="I6:I69" si="0">B6-D6</f>
        <v>-4.1299999999999996E-2</v>
      </c>
      <c r="U6" s="16" t="s">
        <v>2139</v>
      </c>
      <c r="V6" s="116">
        <v>1.5590755745655899E-2</v>
      </c>
      <c r="W6" s="5"/>
      <c r="X6" s="5"/>
      <c r="Y6" s="5"/>
      <c r="Z6" s="5"/>
      <c r="AA6" s="5"/>
      <c r="AB6" s="5"/>
      <c r="AC6" s="5"/>
      <c r="AE6" s="16" t="s">
        <v>2139</v>
      </c>
      <c r="AF6" s="116">
        <v>2.4065805100508399E-2</v>
      </c>
      <c r="AG6" s="5"/>
      <c r="AH6" s="5"/>
      <c r="AI6" s="5"/>
      <c r="AJ6" s="5"/>
      <c r="AK6" s="5"/>
      <c r="AL6" s="5"/>
      <c r="AM6" s="5"/>
      <c r="AO6" s="16" t="s">
        <v>2139</v>
      </c>
      <c r="AP6" s="116">
        <v>1.2925722287897101E-2</v>
      </c>
      <c r="AQ6" s="5"/>
      <c r="AR6" s="5"/>
      <c r="AS6" s="5"/>
      <c r="AT6" s="5"/>
      <c r="AU6" s="5"/>
      <c r="AV6" s="5"/>
      <c r="AW6" s="5"/>
    </row>
    <row r="7" spans="1:49" s="172" customFormat="1" ht="14.25" customHeight="1" x14ac:dyDescent="0.15">
      <c r="A7" s="399">
        <v>9557</v>
      </c>
      <c r="B7" s="400">
        <v>-5.7500000000000002E-2</v>
      </c>
      <c r="D7" s="400">
        <v>3.2000000000000002E-3</v>
      </c>
      <c r="I7" s="400">
        <f t="shared" si="0"/>
        <v>-6.0700000000000004E-2</v>
      </c>
      <c r="U7" s="16" t="s">
        <v>2140</v>
      </c>
      <c r="V7" s="116">
        <v>0.21062029574351299</v>
      </c>
      <c r="W7" s="5"/>
      <c r="X7" s="5"/>
      <c r="Y7" s="5"/>
      <c r="Z7" s="5"/>
      <c r="AA7" s="5"/>
      <c r="AB7" s="5"/>
      <c r="AC7" s="5"/>
      <c r="AE7" s="16" t="s">
        <v>2140</v>
      </c>
      <c r="AF7" s="116">
        <v>0.210324088379543</v>
      </c>
      <c r="AG7" s="5"/>
      <c r="AH7" s="5"/>
      <c r="AI7" s="5"/>
      <c r="AJ7" s="5"/>
      <c r="AK7" s="5"/>
      <c r="AL7" s="5"/>
      <c r="AM7" s="5"/>
      <c r="AO7" s="16" t="s">
        <v>2140</v>
      </c>
      <c r="AP7" s="116">
        <v>0.220100508915235</v>
      </c>
      <c r="AQ7" s="5"/>
      <c r="AR7" s="5"/>
      <c r="AS7" s="5"/>
      <c r="AT7" s="5"/>
      <c r="AU7" s="5"/>
      <c r="AV7" s="5"/>
      <c r="AW7" s="5"/>
    </row>
    <row r="8" spans="1:49" s="172" customFormat="1" ht="15" customHeight="1" x14ac:dyDescent="0.15">
      <c r="A8" s="399">
        <v>9588</v>
      </c>
      <c r="B8" s="400">
        <v>2.53E-2</v>
      </c>
      <c r="D8" s="400">
        <v>3.0000000000000001E-3</v>
      </c>
      <c r="I8" s="400">
        <f t="shared" si="0"/>
        <v>2.23E-2</v>
      </c>
      <c r="U8" s="345" t="s">
        <v>2141</v>
      </c>
      <c r="V8" s="401">
        <v>1117</v>
      </c>
      <c r="W8" s="5"/>
      <c r="X8" s="5"/>
      <c r="Y8" s="5"/>
      <c r="Z8" s="5"/>
      <c r="AA8" s="5"/>
      <c r="AB8" s="5"/>
      <c r="AC8" s="5"/>
      <c r="AE8" s="345" t="s">
        <v>2141</v>
      </c>
      <c r="AF8" s="401">
        <v>1093</v>
      </c>
      <c r="AG8" s="5"/>
      <c r="AH8" s="5"/>
      <c r="AI8" s="5"/>
      <c r="AJ8" s="5"/>
      <c r="AK8" s="5"/>
      <c r="AL8" s="5"/>
      <c r="AM8" s="5"/>
      <c r="AO8" s="345" t="s">
        <v>2141</v>
      </c>
      <c r="AP8" s="401">
        <v>1093</v>
      </c>
      <c r="AQ8" s="5"/>
      <c r="AR8" s="5"/>
      <c r="AS8" s="5"/>
      <c r="AT8" s="5"/>
      <c r="AU8" s="5"/>
      <c r="AV8" s="5"/>
      <c r="AW8" s="5"/>
    </row>
    <row r="9" spans="1:49" s="172" customFormat="1" ht="14.25" customHeight="1" x14ac:dyDescent="0.15">
      <c r="A9" s="399">
        <v>9618</v>
      </c>
      <c r="B9" s="400">
        <v>1.7899999999999999E-2</v>
      </c>
      <c r="D9" s="400">
        <v>2.8E-3</v>
      </c>
      <c r="I9" s="400">
        <f t="shared" si="0"/>
        <v>1.5099999999999999E-2</v>
      </c>
      <c r="U9" s="194"/>
      <c r="V9" s="194"/>
      <c r="W9" s="5"/>
      <c r="X9" s="5"/>
      <c r="Y9" s="5"/>
      <c r="Z9" s="5"/>
      <c r="AA9" s="5"/>
      <c r="AB9" s="5"/>
      <c r="AC9" s="5"/>
      <c r="AE9" s="194"/>
      <c r="AF9" s="194"/>
      <c r="AG9" s="5"/>
      <c r="AH9" s="5"/>
      <c r="AI9" s="5"/>
      <c r="AJ9" s="5"/>
      <c r="AK9" s="5"/>
      <c r="AL9" s="5"/>
      <c r="AM9" s="5"/>
      <c r="AO9" s="194"/>
      <c r="AP9" s="194"/>
      <c r="AQ9" s="5"/>
      <c r="AR9" s="5"/>
      <c r="AS9" s="5"/>
      <c r="AT9" s="5"/>
      <c r="AU9" s="5"/>
      <c r="AV9" s="5"/>
      <c r="AW9" s="5"/>
    </row>
    <row r="10" spans="1:49" s="172" customFormat="1" ht="15" customHeight="1" x14ac:dyDescent="0.15">
      <c r="A10" s="399">
        <v>9649</v>
      </c>
      <c r="B10" s="400">
        <v>4.5699999999999998E-2</v>
      </c>
      <c r="D10" s="400">
        <v>3.3E-3</v>
      </c>
      <c r="I10" s="400">
        <f t="shared" si="0"/>
        <v>4.24E-2</v>
      </c>
      <c r="U10" s="345" t="s">
        <v>2142</v>
      </c>
      <c r="V10" s="344"/>
      <c r="W10" s="344"/>
      <c r="X10" s="344"/>
      <c r="Y10" s="344"/>
      <c r="Z10" s="344"/>
      <c r="AA10" s="5"/>
      <c r="AB10" s="5"/>
      <c r="AC10" s="5"/>
      <c r="AE10" s="345" t="s">
        <v>2142</v>
      </c>
      <c r="AF10" s="344"/>
      <c r="AG10" s="344"/>
      <c r="AH10" s="344"/>
      <c r="AI10" s="344"/>
      <c r="AJ10" s="344"/>
      <c r="AK10" s="5"/>
      <c r="AL10" s="5"/>
      <c r="AM10" s="5"/>
      <c r="AO10" s="345" t="s">
        <v>2142</v>
      </c>
      <c r="AP10" s="344"/>
      <c r="AQ10" s="344"/>
      <c r="AR10" s="344"/>
      <c r="AS10" s="344"/>
      <c r="AT10" s="344"/>
      <c r="AU10" s="5"/>
      <c r="AV10" s="5"/>
      <c r="AW10" s="5"/>
    </row>
    <row r="11" spans="1:49" s="172" customFormat="1" ht="14.25" customHeight="1" x14ac:dyDescent="0.15">
      <c r="A11" s="399">
        <v>9679</v>
      </c>
      <c r="B11" s="400">
        <v>4.7899999999999998E-2</v>
      </c>
      <c r="D11" s="400">
        <v>3.0999999999999999E-3</v>
      </c>
      <c r="I11" s="400">
        <f t="shared" si="0"/>
        <v>4.48E-2</v>
      </c>
      <c r="O11" s="20"/>
      <c r="U11" s="397"/>
      <c r="V11" s="396" t="s">
        <v>2143</v>
      </c>
      <c r="W11" s="396" t="s">
        <v>2144</v>
      </c>
      <c r="X11" s="396" t="s">
        <v>1558</v>
      </c>
      <c r="Y11" s="396" t="s">
        <v>1139</v>
      </c>
      <c r="Z11" s="396" t="s">
        <v>2145</v>
      </c>
      <c r="AA11" s="5"/>
      <c r="AB11" s="5"/>
      <c r="AC11" s="5"/>
      <c r="AE11" s="397"/>
      <c r="AF11" s="396" t="s">
        <v>2143</v>
      </c>
      <c r="AG11" s="396" t="s">
        <v>2144</v>
      </c>
      <c r="AH11" s="396" t="s">
        <v>1558</v>
      </c>
      <c r="AI11" s="396" t="s">
        <v>1139</v>
      </c>
      <c r="AJ11" s="396" t="s">
        <v>2145</v>
      </c>
      <c r="AK11" s="5"/>
      <c r="AL11" s="5"/>
      <c r="AM11" s="5"/>
      <c r="AO11" s="397"/>
      <c r="AP11" s="396" t="s">
        <v>2143</v>
      </c>
      <c r="AQ11" s="396" t="s">
        <v>2144</v>
      </c>
      <c r="AR11" s="396" t="s">
        <v>1558</v>
      </c>
      <c r="AS11" s="396" t="s">
        <v>1139</v>
      </c>
      <c r="AT11" s="396" t="s">
        <v>2145</v>
      </c>
      <c r="AU11" s="5"/>
      <c r="AV11" s="5"/>
      <c r="AW11" s="5"/>
    </row>
    <row r="12" spans="1:49" s="172" customFormat="1" ht="14.25" customHeight="1" x14ac:dyDescent="0.15">
      <c r="A12" s="399">
        <v>9710</v>
      </c>
      <c r="B12" s="400">
        <v>2.4799999999999999E-2</v>
      </c>
      <c r="D12" s="400">
        <v>3.0999999999999999E-3</v>
      </c>
      <c r="I12" s="400">
        <f t="shared" si="0"/>
        <v>2.1700000000000001E-2</v>
      </c>
      <c r="U12" s="52" t="s">
        <v>2146</v>
      </c>
      <c r="V12" s="398">
        <v>1</v>
      </c>
      <c r="W12" s="398">
        <v>0.82843321656130797</v>
      </c>
      <c r="X12" s="398">
        <v>0.82843321656130797</v>
      </c>
      <c r="Y12" s="398">
        <v>18.674847644621</v>
      </c>
      <c r="Z12" s="398">
        <v>1.68847630480048E-5</v>
      </c>
      <c r="AA12" s="5"/>
      <c r="AB12" s="5"/>
      <c r="AC12" s="5"/>
      <c r="AE12" s="52" t="s">
        <v>2146</v>
      </c>
      <c r="AF12" s="398">
        <v>1</v>
      </c>
      <c r="AG12" s="398">
        <v>1.23542482323896</v>
      </c>
      <c r="AH12" s="398">
        <v>1.23542482323896</v>
      </c>
      <c r="AI12" s="398">
        <v>27.927900781734198</v>
      </c>
      <c r="AJ12" s="398">
        <v>1.51995270907068E-7</v>
      </c>
      <c r="AK12" s="5"/>
      <c r="AL12" s="5"/>
      <c r="AM12" s="5"/>
      <c r="AO12" s="52" t="s">
        <v>2146</v>
      </c>
      <c r="AP12" s="398">
        <v>1</v>
      </c>
      <c r="AQ12" s="398">
        <v>0.74118336087183001</v>
      </c>
      <c r="AR12" s="398">
        <v>0.74118336087183001</v>
      </c>
      <c r="AS12" s="398">
        <v>15.299722986500999</v>
      </c>
      <c r="AT12" s="398">
        <v>9.7398082894506694E-5</v>
      </c>
      <c r="AU12" s="5"/>
      <c r="AV12" s="5"/>
      <c r="AW12" s="5"/>
    </row>
    <row r="13" spans="1:49" s="172" customFormat="1" ht="14.25" customHeight="1" x14ac:dyDescent="0.15">
      <c r="A13" s="399">
        <v>9741</v>
      </c>
      <c r="B13" s="400">
        <v>2.52E-2</v>
      </c>
      <c r="D13" s="400">
        <v>3.0000000000000001E-3</v>
      </c>
      <c r="I13" s="400">
        <f t="shared" si="0"/>
        <v>2.2200000000000001E-2</v>
      </c>
      <c r="U13" s="16" t="s">
        <v>2147</v>
      </c>
      <c r="V13" s="116">
        <v>1115</v>
      </c>
      <c r="W13" s="116">
        <v>49.4624135116796</v>
      </c>
      <c r="X13" s="116">
        <v>4.4360908979084797E-2</v>
      </c>
      <c r="Y13" s="5"/>
      <c r="Z13" s="5"/>
      <c r="AA13" s="5"/>
      <c r="AB13" s="5"/>
      <c r="AC13" s="5"/>
      <c r="AE13" s="16" t="s">
        <v>2147</v>
      </c>
      <c r="AF13" s="116">
        <v>1091</v>
      </c>
      <c r="AG13" s="116">
        <v>48.261718368580098</v>
      </c>
      <c r="AH13" s="116">
        <v>4.4236222152685703E-2</v>
      </c>
      <c r="AI13" s="5"/>
      <c r="AJ13" s="5"/>
      <c r="AK13" s="5"/>
      <c r="AL13" s="5"/>
      <c r="AM13" s="5"/>
      <c r="AO13" s="16" t="s">
        <v>2147</v>
      </c>
      <c r="AP13" s="116">
        <v>1091</v>
      </c>
      <c r="AQ13" s="116">
        <v>52.852659320997297</v>
      </c>
      <c r="AR13" s="116">
        <v>4.84442340247455E-2</v>
      </c>
      <c r="AS13" s="5"/>
      <c r="AT13" s="5"/>
      <c r="AU13" s="5"/>
      <c r="AV13" s="5"/>
      <c r="AW13" s="5"/>
    </row>
    <row r="14" spans="1:49" s="172" customFormat="1" ht="15" customHeight="1" x14ac:dyDescent="0.15">
      <c r="A14" s="399">
        <v>9771</v>
      </c>
      <c r="B14" s="400">
        <v>-2.8400000000000002E-2</v>
      </c>
      <c r="D14" s="400">
        <v>3.0000000000000001E-3</v>
      </c>
      <c r="I14" s="400">
        <f t="shared" si="0"/>
        <v>-3.1400000000000004E-2</v>
      </c>
      <c r="U14" s="345" t="s">
        <v>2148</v>
      </c>
      <c r="V14" s="401">
        <v>1116</v>
      </c>
      <c r="W14" s="401">
        <v>50.290846728240901</v>
      </c>
      <c r="X14" s="344"/>
      <c r="Y14" s="344"/>
      <c r="Z14" s="344"/>
      <c r="AA14" s="5"/>
      <c r="AB14" s="5"/>
      <c r="AC14" s="5"/>
      <c r="AE14" s="345" t="s">
        <v>2148</v>
      </c>
      <c r="AF14" s="401">
        <v>1092</v>
      </c>
      <c r="AG14" s="401">
        <v>49.497143191819099</v>
      </c>
      <c r="AH14" s="344"/>
      <c r="AI14" s="344"/>
      <c r="AJ14" s="344"/>
      <c r="AK14" s="5"/>
      <c r="AL14" s="5"/>
      <c r="AM14" s="5"/>
      <c r="AO14" s="345" t="s">
        <v>2148</v>
      </c>
      <c r="AP14" s="401">
        <v>1092</v>
      </c>
      <c r="AQ14" s="401">
        <v>53.593842681869098</v>
      </c>
      <c r="AR14" s="344"/>
      <c r="AS14" s="344"/>
      <c r="AT14" s="344"/>
      <c r="AU14" s="5"/>
      <c r="AV14" s="5"/>
      <c r="AW14" s="5"/>
    </row>
    <row r="15" spans="1:49" s="172" customFormat="1" ht="15" customHeight="1" x14ac:dyDescent="0.15">
      <c r="A15" s="399">
        <v>9802</v>
      </c>
      <c r="B15" s="400">
        <v>3.4700000000000002E-2</v>
      </c>
      <c r="D15" s="400">
        <v>3.0999999999999999E-3</v>
      </c>
      <c r="I15" s="400">
        <f t="shared" si="0"/>
        <v>3.1600000000000003E-2</v>
      </c>
      <c r="U15" s="402"/>
      <c r="V15" s="402"/>
      <c r="W15" s="402"/>
      <c r="X15" s="402"/>
      <c r="Y15" s="402"/>
      <c r="Z15" s="402"/>
      <c r="AA15" s="344"/>
      <c r="AB15" s="344"/>
      <c r="AC15" s="344"/>
      <c r="AE15" s="402"/>
      <c r="AF15" s="402"/>
      <c r="AG15" s="402"/>
      <c r="AH15" s="402"/>
      <c r="AI15" s="402"/>
      <c r="AJ15" s="402"/>
      <c r="AK15" s="344"/>
      <c r="AL15" s="344"/>
      <c r="AM15" s="344"/>
      <c r="AO15" s="402"/>
      <c r="AP15" s="402"/>
      <c r="AQ15" s="402"/>
      <c r="AR15" s="402"/>
      <c r="AS15" s="402"/>
      <c r="AT15" s="402"/>
      <c r="AU15" s="344"/>
      <c r="AV15" s="344"/>
      <c r="AW15" s="344"/>
    </row>
    <row r="16" spans="1:49" s="172" customFormat="1" ht="14.25" customHeight="1" x14ac:dyDescent="0.15">
      <c r="A16" s="399">
        <v>9832</v>
      </c>
      <c r="B16" s="400">
        <v>1.9599999999999999E-2</v>
      </c>
      <c r="D16" s="400">
        <v>3.0000000000000001E-3</v>
      </c>
      <c r="I16" s="400">
        <f t="shared" si="0"/>
        <v>1.66E-2</v>
      </c>
      <c r="L16" s="20">
        <f t="shared" ref="L16:L79" si="1">((1+B5)*(1+B6)*(1+B7)*(1+B8)*(1+B9)*(1+B10)*(1+B11)*(1+B12)*(1+B13)*(1+B14)*(1+B15)*(1+B16))-1</f>
        <v>0.11607444428240954</v>
      </c>
      <c r="M16" s="20">
        <f t="shared" ref="M16:M79" si="2">D16*12</f>
        <v>3.6000000000000004E-2</v>
      </c>
      <c r="O16" s="20">
        <f t="shared" ref="O16:O79" si="3">L16-M16</f>
        <v>8.0074444282409535E-2</v>
      </c>
      <c r="U16" s="397"/>
      <c r="V16" s="396" t="s">
        <v>2149</v>
      </c>
      <c r="W16" s="396" t="s">
        <v>2140</v>
      </c>
      <c r="X16" s="396" t="s">
        <v>2150</v>
      </c>
      <c r="Y16" s="396" t="s">
        <v>2151</v>
      </c>
      <c r="Z16" s="396" t="s">
        <v>2152</v>
      </c>
      <c r="AA16" s="396" t="s">
        <v>2153</v>
      </c>
      <c r="AB16" s="396" t="s">
        <v>2154</v>
      </c>
      <c r="AC16" s="396" t="s">
        <v>2155</v>
      </c>
      <c r="AE16" s="397"/>
      <c r="AF16" s="396" t="s">
        <v>2149</v>
      </c>
      <c r="AG16" s="396" t="s">
        <v>2140</v>
      </c>
      <c r="AH16" s="396" t="s">
        <v>2150</v>
      </c>
      <c r="AI16" s="396" t="s">
        <v>2151</v>
      </c>
      <c r="AJ16" s="396" t="s">
        <v>2152</v>
      </c>
      <c r="AK16" s="396" t="s">
        <v>2153</v>
      </c>
      <c r="AL16" s="396" t="s">
        <v>2154</v>
      </c>
      <c r="AM16" s="396" t="s">
        <v>2155</v>
      </c>
      <c r="AO16" s="397"/>
      <c r="AP16" s="396" t="s">
        <v>2149</v>
      </c>
      <c r="AQ16" s="396" t="s">
        <v>2140</v>
      </c>
      <c r="AR16" s="396" t="s">
        <v>2150</v>
      </c>
      <c r="AS16" s="396" t="s">
        <v>2151</v>
      </c>
      <c r="AT16" s="396" t="s">
        <v>2152</v>
      </c>
      <c r="AU16" s="396" t="s">
        <v>2153</v>
      </c>
      <c r="AV16" s="396" t="s">
        <v>2154</v>
      </c>
      <c r="AW16" s="396" t="s">
        <v>2155</v>
      </c>
    </row>
    <row r="17" spans="1:49" s="172" customFormat="1" ht="14.25" customHeight="1" x14ac:dyDescent="0.15">
      <c r="A17" s="399">
        <v>9863</v>
      </c>
      <c r="B17" s="400">
        <v>-1.9300000000000001E-2</v>
      </c>
      <c r="D17" s="400">
        <v>3.0000000000000001E-3</v>
      </c>
      <c r="I17" s="400">
        <f t="shared" si="0"/>
        <v>-2.23E-2</v>
      </c>
      <c r="L17" s="20">
        <f t="shared" si="1"/>
        <v>9.4534207507759094E-2</v>
      </c>
      <c r="M17" s="20">
        <f t="shared" si="2"/>
        <v>3.6000000000000004E-2</v>
      </c>
      <c r="O17" s="20">
        <f t="shared" si="3"/>
        <v>5.853420750775909E-2</v>
      </c>
      <c r="U17" s="52" t="s">
        <v>2156</v>
      </c>
      <c r="V17" s="398">
        <v>0.123008650765046</v>
      </c>
      <c r="W17" s="398">
        <v>1.3206046882107299E-2</v>
      </c>
      <c r="X17" s="398">
        <v>9.3145702012998708</v>
      </c>
      <c r="Y17" s="398">
        <v>6.3269047625247406E-20</v>
      </c>
      <c r="Z17" s="398">
        <v>9.7097147339322704E-2</v>
      </c>
      <c r="AA17" s="398">
        <v>0.14892015419076901</v>
      </c>
      <c r="AB17" s="398">
        <v>9.7097147339322704E-2</v>
      </c>
      <c r="AC17" s="398">
        <v>0.14892015419076901</v>
      </c>
      <c r="AE17" s="52" t="s">
        <v>2156</v>
      </c>
      <c r="AF17" s="398">
        <v>0.12919921362291201</v>
      </c>
      <c r="AG17" s="398">
        <v>1.46701922609786E-2</v>
      </c>
      <c r="AH17" s="398">
        <v>8.8069202723791005</v>
      </c>
      <c r="AI17" s="398">
        <v>4.9648710868371097E-18</v>
      </c>
      <c r="AJ17" s="398">
        <v>0.10041423145176299</v>
      </c>
      <c r="AK17" s="398">
        <v>0.15798419579406001</v>
      </c>
      <c r="AL17" s="398">
        <v>0.10041423145176299</v>
      </c>
      <c r="AM17" s="398">
        <v>0.15798419579406001</v>
      </c>
      <c r="AO17" s="52" t="s">
        <v>2156</v>
      </c>
      <c r="AP17" s="398">
        <v>9.8428940885324598E-2</v>
      </c>
      <c r="AQ17" s="398">
        <v>1.5278642772682901E-2</v>
      </c>
      <c r="AR17" s="398">
        <v>6.44225683850064</v>
      </c>
      <c r="AS17" s="398">
        <v>1.76208158799594E-10</v>
      </c>
      <c r="AT17" s="398">
        <v>6.8450093165595693E-2</v>
      </c>
      <c r="AU17" s="398">
        <v>0.128407788605054</v>
      </c>
      <c r="AV17" s="398">
        <v>6.8450093165595693E-2</v>
      </c>
      <c r="AW17" s="398">
        <v>0.128407788605054</v>
      </c>
    </row>
    <row r="18" spans="1:49" s="172" customFormat="1" ht="15" customHeight="1" x14ac:dyDescent="0.15">
      <c r="A18" s="399">
        <v>9894</v>
      </c>
      <c r="B18" s="400">
        <v>5.3699999999999998E-2</v>
      </c>
      <c r="D18" s="400">
        <v>2.7000000000000001E-3</v>
      </c>
      <c r="I18" s="400">
        <f t="shared" si="0"/>
        <v>5.0999999999999997E-2</v>
      </c>
      <c r="L18" s="20">
        <f t="shared" si="1"/>
        <v>0.19949110187303742</v>
      </c>
      <c r="M18" s="20">
        <f t="shared" si="2"/>
        <v>3.2399999999999998E-2</v>
      </c>
      <c r="O18" s="20">
        <f t="shared" si="3"/>
        <v>0.16709110187303744</v>
      </c>
      <c r="U18" s="345" t="s">
        <v>2157</v>
      </c>
      <c r="V18" s="401">
        <v>-1.0047825280478699</v>
      </c>
      <c r="W18" s="401">
        <v>0.23251101975714999</v>
      </c>
      <c r="X18" s="401">
        <v>-4.3214404594557996</v>
      </c>
      <c r="Y18" s="401">
        <v>1.6884763047998101E-5</v>
      </c>
      <c r="Z18" s="401">
        <v>-1.46099097094827</v>
      </c>
      <c r="AA18" s="401">
        <v>-0.54857408514748396</v>
      </c>
      <c r="AB18" s="401">
        <v>-1.46099097094827</v>
      </c>
      <c r="AC18" s="401">
        <v>-0.54857408514748396</v>
      </c>
      <c r="AE18" s="345" t="s">
        <v>2157</v>
      </c>
      <c r="AF18" s="401">
        <v>-1.1829570065516499</v>
      </c>
      <c r="AG18" s="401">
        <v>0.22384624546847201</v>
      </c>
      <c r="AH18" s="401">
        <v>-5.2846854950634699</v>
      </c>
      <c r="AI18" s="401">
        <v>1.51995270907058E-7</v>
      </c>
      <c r="AJ18" s="401">
        <v>-1.6221748484355201</v>
      </c>
      <c r="AK18" s="401">
        <v>-0.74373916466778101</v>
      </c>
      <c r="AL18" s="401">
        <v>-1.6221748484355201</v>
      </c>
      <c r="AM18" s="401">
        <v>-0.74373916466778101</v>
      </c>
      <c r="AO18" s="345" t="s">
        <v>2157</v>
      </c>
      <c r="AP18" s="401">
        <v>-0.84643292600132802</v>
      </c>
      <c r="AQ18" s="401">
        <v>0.21639676554029799</v>
      </c>
      <c r="AR18" s="401">
        <v>-3.9114860330188401</v>
      </c>
      <c r="AS18" s="401">
        <v>9.7398082894474899E-5</v>
      </c>
      <c r="AT18" s="401">
        <v>-1.27103383968807</v>
      </c>
      <c r="AU18" s="401">
        <v>-0.421832012314587</v>
      </c>
      <c r="AV18" s="401">
        <v>-1.27103383968807</v>
      </c>
      <c r="AW18" s="401">
        <v>-0.421832012314587</v>
      </c>
    </row>
    <row r="19" spans="1:49" s="172" customFormat="1" ht="14.25" customHeight="1" x14ac:dyDescent="0.15">
      <c r="A19" s="399">
        <v>9922</v>
      </c>
      <c r="B19" s="400">
        <v>8.6999999999999994E-3</v>
      </c>
      <c r="D19" s="400">
        <v>2.8999999999999998E-3</v>
      </c>
      <c r="I19" s="400">
        <f t="shared" si="0"/>
        <v>5.7999999999999996E-3</v>
      </c>
      <c r="L19" s="20">
        <f t="shared" si="1"/>
        <v>0.28374182966507422</v>
      </c>
      <c r="M19" s="20">
        <f t="shared" si="2"/>
        <v>3.4799999999999998E-2</v>
      </c>
      <c r="O19" s="20">
        <f t="shared" si="3"/>
        <v>0.24894182966507422</v>
      </c>
      <c r="U19" s="194"/>
      <c r="V19" s="194"/>
      <c r="W19" s="194"/>
      <c r="X19" s="194"/>
      <c r="Y19" s="194"/>
      <c r="Z19" s="194"/>
      <c r="AA19" s="194"/>
      <c r="AB19" s="194"/>
      <c r="AC19" s="194"/>
      <c r="AE19" s="194"/>
      <c r="AF19" s="194"/>
      <c r="AG19" s="194"/>
      <c r="AH19" s="194"/>
      <c r="AI19" s="194"/>
      <c r="AJ19" s="194"/>
      <c r="AK19" s="194"/>
      <c r="AL19" s="194"/>
      <c r="AM19" s="194"/>
      <c r="AO19" s="194"/>
      <c r="AP19" s="194"/>
      <c r="AQ19" s="194"/>
      <c r="AR19" s="194"/>
      <c r="AS19" s="194"/>
      <c r="AT19" s="194"/>
      <c r="AU19" s="194"/>
      <c r="AV19" s="194"/>
      <c r="AW19" s="194"/>
    </row>
    <row r="20" spans="1:49" s="172" customFormat="1" ht="14.25" customHeight="1" x14ac:dyDescent="0.15">
      <c r="A20" s="399">
        <v>9953</v>
      </c>
      <c r="B20" s="400">
        <v>2.01E-2</v>
      </c>
      <c r="D20" s="400">
        <v>2.7000000000000001E-3</v>
      </c>
      <c r="I20" s="400">
        <f t="shared" si="0"/>
        <v>1.7399999999999999E-2</v>
      </c>
      <c r="L20" s="20">
        <f t="shared" si="1"/>
        <v>0.27723109376898725</v>
      </c>
      <c r="M20" s="20">
        <f t="shared" si="2"/>
        <v>3.2399999999999998E-2</v>
      </c>
      <c r="O20" s="20">
        <f t="shared" si="3"/>
        <v>0.24483109376898726</v>
      </c>
      <c r="U20" s="5"/>
      <c r="V20" s="5"/>
      <c r="W20" s="5"/>
      <c r="X20" s="5"/>
      <c r="Y20" s="5"/>
      <c r="Z20" s="5"/>
      <c r="AA20" s="5"/>
      <c r="AB20" s="5"/>
      <c r="AC20" s="5"/>
      <c r="AE20" s="5"/>
      <c r="AF20" s="5"/>
      <c r="AG20" s="5"/>
      <c r="AH20" s="5"/>
      <c r="AI20" s="5"/>
      <c r="AJ20" s="5"/>
      <c r="AK20" s="5"/>
      <c r="AL20" s="5"/>
      <c r="AM20" s="5"/>
      <c r="AO20" s="5"/>
      <c r="AP20" s="5"/>
      <c r="AQ20" s="5"/>
      <c r="AR20" s="5"/>
      <c r="AS20" s="5"/>
      <c r="AT20" s="5"/>
      <c r="AU20" s="5"/>
      <c r="AV20" s="5"/>
      <c r="AW20" s="5"/>
    </row>
    <row r="21" spans="1:49" s="172" customFormat="1" ht="14.25" customHeight="1" x14ac:dyDescent="0.15">
      <c r="A21" s="399">
        <v>9983</v>
      </c>
      <c r="B21" s="400">
        <v>6.0699999999999997E-2</v>
      </c>
      <c r="D21" s="400">
        <v>2.8E-3</v>
      </c>
      <c r="I21" s="400">
        <f t="shared" si="0"/>
        <v>5.79E-2</v>
      </c>
      <c r="L21" s="20">
        <f t="shared" si="1"/>
        <v>0.33093527965494141</v>
      </c>
      <c r="M21" s="20">
        <f t="shared" si="2"/>
        <v>3.3599999999999998E-2</v>
      </c>
      <c r="O21" s="20">
        <f t="shared" si="3"/>
        <v>0.29733527965494139</v>
      </c>
      <c r="U21" s="5"/>
      <c r="V21" s="5"/>
      <c r="W21" s="5"/>
      <c r="X21" s="5"/>
      <c r="Y21" s="5"/>
      <c r="Z21" s="5"/>
      <c r="AA21" s="5"/>
      <c r="AB21" s="5"/>
      <c r="AC21" s="5"/>
      <c r="AE21" s="5"/>
      <c r="AF21" s="5"/>
      <c r="AG21" s="5"/>
      <c r="AH21" s="5"/>
      <c r="AI21" s="5"/>
      <c r="AJ21" s="5"/>
      <c r="AK21" s="5"/>
      <c r="AL21" s="5"/>
      <c r="AM21" s="5"/>
      <c r="AO21" s="5"/>
      <c r="AP21" s="5"/>
      <c r="AQ21" s="5"/>
      <c r="AR21" s="5"/>
      <c r="AS21" s="5"/>
      <c r="AT21" s="5"/>
      <c r="AU21" s="5"/>
      <c r="AV21" s="5"/>
      <c r="AW21" s="5"/>
    </row>
    <row r="22" spans="1:49" s="172" customFormat="1" ht="14.25" customHeight="1" x14ac:dyDescent="0.15">
      <c r="A22" s="399">
        <v>10014</v>
      </c>
      <c r="B22" s="400">
        <v>-6.7000000000000002E-3</v>
      </c>
      <c r="D22" s="400">
        <v>2.7000000000000001E-3</v>
      </c>
      <c r="I22" s="400">
        <f t="shared" si="0"/>
        <v>-9.4000000000000004E-3</v>
      </c>
      <c r="L22" s="20">
        <f t="shared" si="1"/>
        <v>0.26424214715621375</v>
      </c>
      <c r="M22" s="20">
        <f t="shared" si="2"/>
        <v>3.2399999999999998E-2</v>
      </c>
      <c r="O22" s="20">
        <f t="shared" si="3"/>
        <v>0.23184214715621376</v>
      </c>
    </row>
    <row r="23" spans="1:49" s="172" customFormat="1" ht="15" customHeight="1" x14ac:dyDescent="0.15">
      <c r="A23" s="399">
        <v>10044</v>
      </c>
      <c r="B23" s="400">
        <v>6.7000000000000004E-2</v>
      </c>
      <c r="D23" s="400">
        <v>2.7000000000000001E-3</v>
      </c>
      <c r="I23" s="400">
        <f t="shared" si="0"/>
        <v>6.430000000000001E-2</v>
      </c>
      <c r="L23" s="20">
        <f t="shared" si="1"/>
        <v>0.28728540033942163</v>
      </c>
      <c r="M23" s="20">
        <f t="shared" si="2"/>
        <v>3.2399999999999998E-2</v>
      </c>
      <c r="O23" s="20">
        <f t="shared" si="3"/>
        <v>0.25488540033942164</v>
      </c>
    </row>
    <row r="24" spans="1:49" s="172" customFormat="1" ht="14.25" customHeight="1" x14ac:dyDescent="0.15">
      <c r="A24" s="399">
        <v>10075</v>
      </c>
      <c r="B24" s="400">
        <v>5.1499999999999997E-2</v>
      </c>
      <c r="D24" s="400">
        <v>2.8999999999999998E-3</v>
      </c>
      <c r="I24" s="400">
        <f t="shared" si="0"/>
        <v>4.8599999999999997E-2</v>
      </c>
      <c r="L24" s="20">
        <f t="shared" si="1"/>
        <v>0.32082415930611119</v>
      </c>
      <c r="M24" s="20">
        <f t="shared" si="2"/>
        <v>3.4799999999999998E-2</v>
      </c>
      <c r="O24" s="20">
        <f t="shared" si="3"/>
        <v>0.28602415930611119</v>
      </c>
      <c r="U24" s="403"/>
      <c r="V24" s="403"/>
      <c r="W24" s="403"/>
      <c r="AE24" s="403"/>
      <c r="AF24" s="403"/>
      <c r="AG24" s="403"/>
      <c r="AO24" s="403"/>
      <c r="AP24" s="403"/>
      <c r="AQ24" s="403"/>
    </row>
    <row r="25" spans="1:49" s="172" customFormat="1" ht="14.25" customHeight="1" x14ac:dyDescent="0.15">
      <c r="A25" s="399">
        <v>10106</v>
      </c>
      <c r="B25" s="400">
        <v>4.4999999999999998E-2</v>
      </c>
      <c r="D25" s="400">
        <v>2.7000000000000001E-3</v>
      </c>
      <c r="I25" s="400">
        <f t="shared" si="0"/>
        <v>4.2299999999999997E-2</v>
      </c>
      <c r="L25" s="20">
        <f t="shared" si="1"/>
        <v>0.34633363877768808</v>
      </c>
      <c r="M25" s="20">
        <f t="shared" si="2"/>
        <v>3.2399999999999998E-2</v>
      </c>
      <c r="O25" s="20">
        <f t="shared" si="3"/>
        <v>0.3139336387776881</v>
      </c>
    </row>
    <row r="26" spans="1:49" s="172" customFormat="1" ht="14.25" customHeight="1" x14ac:dyDescent="0.15">
      <c r="A26" s="399">
        <v>10136</v>
      </c>
      <c r="B26" s="400">
        <v>-5.0200000000000002E-2</v>
      </c>
      <c r="D26" s="400">
        <v>2.8E-3</v>
      </c>
      <c r="I26" s="400">
        <f t="shared" si="0"/>
        <v>-5.2999999999999999E-2</v>
      </c>
      <c r="L26" s="20">
        <f t="shared" si="1"/>
        <v>0.31612565882158083</v>
      </c>
      <c r="M26" s="20">
        <f t="shared" si="2"/>
        <v>3.3599999999999998E-2</v>
      </c>
      <c r="O26" s="20">
        <f t="shared" si="3"/>
        <v>0.28252565882158082</v>
      </c>
    </row>
    <row r="27" spans="1:49" s="172" customFormat="1" ht="14.25" customHeight="1" x14ac:dyDescent="0.15">
      <c r="A27" s="399">
        <v>10167</v>
      </c>
      <c r="B27" s="400">
        <v>7.2099999999999997E-2</v>
      </c>
      <c r="D27" s="400">
        <v>2.7000000000000001E-3</v>
      </c>
      <c r="I27" s="400">
        <f t="shared" si="0"/>
        <v>6.9400000000000003E-2</v>
      </c>
      <c r="L27" s="20">
        <f t="shared" si="1"/>
        <v>0.36369799828222393</v>
      </c>
      <c r="M27" s="20">
        <f t="shared" si="2"/>
        <v>3.2399999999999998E-2</v>
      </c>
      <c r="O27" s="20">
        <f t="shared" si="3"/>
        <v>0.33129799828222395</v>
      </c>
    </row>
    <row r="28" spans="1:49" s="172" customFormat="1" ht="14.25" customHeight="1" x14ac:dyDescent="0.15">
      <c r="A28" s="399">
        <v>10197</v>
      </c>
      <c r="B28" s="400">
        <v>2.7900000000000001E-2</v>
      </c>
      <c r="D28" s="400">
        <v>2.7000000000000001E-3</v>
      </c>
      <c r="I28" s="400">
        <f t="shared" si="0"/>
        <v>2.52E-2</v>
      </c>
      <c r="L28" s="20">
        <f t="shared" si="1"/>
        <v>0.37479910988063758</v>
      </c>
      <c r="M28" s="20">
        <f t="shared" si="2"/>
        <v>3.2399999999999998E-2</v>
      </c>
      <c r="O28" s="20">
        <f t="shared" si="3"/>
        <v>0.3423991098806376</v>
      </c>
    </row>
    <row r="29" spans="1:49" s="172" customFormat="1" ht="14.25" customHeight="1" x14ac:dyDescent="0.15">
      <c r="A29" s="399">
        <v>10228</v>
      </c>
      <c r="B29" s="400">
        <v>-4.0000000000000001E-3</v>
      </c>
      <c r="C29" s="400">
        <v>3.7499999999999999E-2</v>
      </c>
      <c r="D29" s="400">
        <v>2.7000000000000001E-3</v>
      </c>
      <c r="E29" s="400">
        <v>3.7166666666666702E-3</v>
      </c>
      <c r="F29" s="400">
        <v>3.8416666666666699E-3</v>
      </c>
      <c r="G29" s="400">
        <v>3.7791666666666698E-3</v>
      </c>
      <c r="H29" s="400">
        <v>4.04166666666667E-3</v>
      </c>
      <c r="I29" s="400">
        <f t="shared" si="0"/>
        <v>-6.7000000000000002E-3</v>
      </c>
      <c r="J29" s="400">
        <f t="shared" ref="J29:J92" si="4">B29-G29</f>
        <v>-7.7791666666666703E-3</v>
      </c>
      <c r="K29" s="400">
        <f t="shared" ref="K29:K92" si="5">$C29-H29</f>
        <v>3.3458333333333326E-2</v>
      </c>
      <c r="L29" s="20">
        <f t="shared" si="1"/>
        <v>0.39624748999807768</v>
      </c>
      <c r="M29" s="20">
        <f t="shared" si="2"/>
        <v>3.2399999999999998E-2</v>
      </c>
      <c r="O29" s="20">
        <f t="shared" si="3"/>
        <v>0.3638474899980777</v>
      </c>
    </row>
    <row r="30" spans="1:49" s="172" customFormat="1" ht="14.25" customHeight="1" x14ac:dyDescent="0.15">
      <c r="A30" s="399">
        <v>10259</v>
      </c>
      <c r="B30" s="400">
        <v>-1.2500000000000001E-2</v>
      </c>
      <c r="C30" s="400">
        <v>-8.0000000000000002E-3</v>
      </c>
      <c r="D30" s="400">
        <v>2.5000000000000001E-3</v>
      </c>
      <c r="E30" s="400">
        <v>3.7166666666666702E-3</v>
      </c>
      <c r="F30" s="400">
        <v>3.8416666666666699E-3</v>
      </c>
      <c r="G30" s="400">
        <v>3.7791666666666698E-3</v>
      </c>
      <c r="H30" s="400">
        <v>4.04166666666667E-3</v>
      </c>
      <c r="I30" s="400">
        <f t="shared" si="0"/>
        <v>-1.5000000000000001E-2</v>
      </c>
      <c r="J30" s="400">
        <f t="shared" si="4"/>
        <v>-1.6279166666666671E-2</v>
      </c>
      <c r="K30" s="400">
        <f t="shared" si="5"/>
        <v>-1.2041666666666669E-2</v>
      </c>
      <c r="L30" s="20">
        <f t="shared" si="1"/>
        <v>0.30852652213447995</v>
      </c>
      <c r="M30" s="20">
        <f t="shared" si="2"/>
        <v>0.03</v>
      </c>
      <c r="O30" s="20">
        <f t="shared" si="3"/>
        <v>0.27852652213447993</v>
      </c>
    </row>
    <row r="31" spans="1:49" s="172" customFormat="1" ht="14.25" customHeight="1" x14ac:dyDescent="0.15">
      <c r="A31" s="399">
        <v>10288</v>
      </c>
      <c r="B31" s="400">
        <v>0.1101</v>
      </c>
      <c r="C31" s="400">
        <v>7.2300000000000003E-2</v>
      </c>
      <c r="D31" s="400">
        <v>2.7000000000000001E-3</v>
      </c>
      <c r="E31" s="400">
        <v>3.7166666666666702E-3</v>
      </c>
      <c r="F31" s="400">
        <v>3.8249999999999998E-3</v>
      </c>
      <c r="G31" s="400">
        <v>3.77083333333333E-3</v>
      </c>
      <c r="H31" s="400">
        <v>4.0166666666666701E-3</v>
      </c>
      <c r="I31" s="400">
        <f t="shared" si="0"/>
        <v>0.10740000000000001</v>
      </c>
      <c r="J31" s="400">
        <f t="shared" si="4"/>
        <v>0.10632916666666667</v>
      </c>
      <c r="K31" s="400">
        <f t="shared" si="5"/>
        <v>6.8283333333333335E-2</v>
      </c>
      <c r="L31" s="20">
        <f t="shared" si="1"/>
        <v>0.44006671182857837</v>
      </c>
      <c r="M31" s="20">
        <f t="shared" si="2"/>
        <v>3.2399999999999998E-2</v>
      </c>
      <c r="O31" s="20">
        <f t="shared" si="3"/>
        <v>0.40766671182857839</v>
      </c>
    </row>
    <row r="32" spans="1:49" s="172" customFormat="1" ht="14.25" customHeight="1" x14ac:dyDescent="0.15">
      <c r="A32" s="399">
        <v>10319</v>
      </c>
      <c r="B32" s="400">
        <v>3.4500000000000003E-2</v>
      </c>
      <c r="C32" s="400">
        <v>9.8599999999999993E-2</v>
      </c>
      <c r="D32" s="400">
        <v>2.5999999999999999E-3</v>
      </c>
      <c r="E32" s="400">
        <v>3.7166666666666702E-3</v>
      </c>
      <c r="F32" s="400">
        <v>3.8333333333333301E-3</v>
      </c>
      <c r="G32" s="400">
        <v>3.7750000000000001E-3</v>
      </c>
      <c r="H32" s="400">
        <v>4.0166666666666701E-3</v>
      </c>
      <c r="I32" s="400">
        <f t="shared" si="0"/>
        <v>3.1900000000000005E-2</v>
      </c>
      <c r="J32" s="400">
        <f t="shared" si="4"/>
        <v>3.0725000000000002E-2</v>
      </c>
      <c r="K32" s="400">
        <f t="shared" si="5"/>
        <v>9.4583333333333325E-2</v>
      </c>
      <c r="L32" s="20">
        <f t="shared" si="1"/>
        <v>0.46039507243080435</v>
      </c>
      <c r="M32" s="20">
        <f t="shared" si="2"/>
        <v>3.1199999999999999E-2</v>
      </c>
      <c r="O32" s="20">
        <f t="shared" si="3"/>
        <v>0.42919507243080435</v>
      </c>
    </row>
    <row r="33" spans="1:51" s="172" customFormat="1" ht="14.25" customHeight="1" x14ac:dyDescent="0.15">
      <c r="A33" s="399">
        <v>10349</v>
      </c>
      <c r="B33" s="400">
        <v>1.9699999999999999E-2</v>
      </c>
      <c r="C33" s="400">
        <v>2.0799999999999999E-2</v>
      </c>
      <c r="D33" s="400">
        <v>2.7000000000000001E-3</v>
      </c>
      <c r="E33" s="400">
        <v>3.74166666666667E-3</v>
      </c>
      <c r="F33" s="400">
        <v>3.8666666666666702E-3</v>
      </c>
      <c r="G33" s="400">
        <v>3.8041666666666701E-3</v>
      </c>
      <c r="H33" s="400">
        <v>4.0583333333333296E-3</v>
      </c>
      <c r="I33" s="400">
        <f t="shared" si="0"/>
        <v>1.6999999999999998E-2</v>
      </c>
      <c r="J33" s="400">
        <f t="shared" si="4"/>
        <v>1.5895833333333328E-2</v>
      </c>
      <c r="K33" s="400">
        <f t="shared" si="5"/>
        <v>1.6741666666666669E-2</v>
      </c>
      <c r="L33" s="20">
        <f t="shared" si="1"/>
        <v>0.4039453713186496</v>
      </c>
      <c r="M33" s="20">
        <f t="shared" si="2"/>
        <v>3.2399999999999998E-2</v>
      </c>
      <c r="O33" s="20">
        <f t="shared" si="3"/>
        <v>0.37154537131864962</v>
      </c>
    </row>
    <row r="34" spans="1:51" s="172" customFormat="1" ht="14.25" customHeight="1" x14ac:dyDescent="0.15">
      <c r="A34" s="399">
        <v>10380</v>
      </c>
      <c r="B34" s="400">
        <v>-3.85E-2</v>
      </c>
      <c r="C34" s="400">
        <v>-4.0099999999999997E-2</v>
      </c>
      <c r="D34" s="400">
        <v>2.7000000000000001E-3</v>
      </c>
      <c r="E34" s="400">
        <v>3.8083333333333298E-3</v>
      </c>
      <c r="F34" s="400">
        <v>3.9583333333333302E-3</v>
      </c>
      <c r="G34" s="400">
        <v>3.8833333333333298E-3</v>
      </c>
      <c r="H34" s="400">
        <v>4.1583333333333299E-3</v>
      </c>
      <c r="I34" s="400">
        <f t="shared" si="0"/>
        <v>-4.1200000000000001E-2</v>
      </c>
      <c r="J34" s="400">
        <f t="shared" si="4"/>
        <v>-4.2383333333333328E-2</v>
      </c>
      <c r="K34" s="400">
        <f t="shared" si="5"/>
        <v>-4.425833333333333E-2</v>
      </c>
      <c r="L34" s="20">
        <f t="shared" si="1"/>
        <v>0.35899876625680216</v>
      </c>
      <c r="M34" s="20">
        <f t="shared" si="2"/>
        <v>3.2399999999999998E-2</v>
      </c>
      <c r="O34" s="20">
        <f t="shared" si="3"/>
        <v>0.32659876625680218</v>
      </c>
    </row>
    <row r="35" spans="1:51" s="172" customFormat="1" ht="14.25" customHeight="1" x14ac:dyDescent="0.15">
      <c r="A35" s="399">
        <v>10410</v>
      </c>
      <c r="B35" s="400">
        <v>1.41E-2</v>
      </c>
      <c r="C35" s="400">
        <v>-7.6E-3</v>
      </c>
      <c r="D35" s="400">
        <v>2.7000000000000001E-3</v>
      </c>
      <c r="E35" s="400">
        <v>3.8416666666666699E-3</v>
      </c>
      <c r="F35" s="400">
        <v>3.9916666666666703E-3</v>
      </c>
      <c r="G35" s="400">
        <v>3.9166666666666699E-3</v>
      </c>
      <c r="H35" s="400">
        <v>4.1999999999999997E-3</v>
      </c>
      <c r="I35" s="400">
        <f t="shared" si="0"/>
        <v>1.14E-2</v>
      </c>
      <c r="J35" s="400">
        <f t="shared" si="4"/>
        <v>1.0183333333333329E-2</v>
      </c>
      <c r="K35" s="400">
        <f t="shared" si="5"/>
        <v>-1.18E-2</v>
      </c>
      <c r="L35" s="20">
        <f t="shared" si="1"/>
        <v>0.29162197643957199</v>
      </c>
      <c r="M35" s="20">
        <f t="shared" si="2"/>
        <v>3.2399999999999998E-2</v>
      </c>
      <c r="O35" s="20">
        <f t="shared" si="3"/>
        <v>0.25922197643957201</v>
      </c>
    </row>
    <row r="36" spans="1:51" s="172" customFormat="1" ht="14.25" customHeight="1" x14ac:dyDescent="0.15">
      <c r="A36" s="399">
        <v>10441</v>
      </c>
      <c r="B36" s="400">
        <v>8.0299999999999996E-2</v>
      </c>
      <c r="C36" s="400">
        <v>6.8199999999999997E-2</v>
      </c>
      <c r="D36" s="400">
        <v>2.8999999999999998E-3</v>
      </c>
      <c r="E36" s="400">
        <v>3.8666666666666702E-3</v>
      </c>
      <c r="F36" s="400">
        <v>4.0166666666666701E-3</v>
      </c>
      <c r="G36" s="400">
        <v>3.9416666666666697E-3</v>
      </c>
      <c r="H36" s="400">
        <v>4.2333333333333303E-3</v>
      </c>
      <c r="I36" s="400">
        <f t="shared" si="0"/>
        <v>7.7399999999999997E-2</v>
      </c>
      <c r="J36" s="400">
        <f t="shared" si="4"/>
        <v>7.6358333333333334E-2</v>
      </c>
      <c r="K36" s="400">
        <f t="shared" si="5"/>
        <v>6.3966666666666672E-2</v>
      </c>
      <c r="L36" s="20">
        <f t="shared" si="1"/>
        <v>0.32699878378285274</v>
      </c>
      <c r="M36" s="20">
        <f t="shared" si="2"/>
        <v>3.4799999999999998E-2</v>
      </c>
      <c r="O36" s="20">
        <f t="shared" si="3"/>
        <v>0.29219878378285274</v>
      </c>
    </row>
    <row r="37" spans="1:51" s="172" customFormat="1" ht="14.25" customHeight="1" x14ac:dyDescent="0.15">
      <c r="A37" s="399">
        <v>10472</v>
      </c>
      <c r="B37" s="400">
        <v>2.5899999999999999E-2</v>
      </c>
      <c r="C37" s="400">
        <v>2.87E-2</v>
      </c>
      <c r="D37" s="400">
        <v>2.7000000000000001E-3</v>
      </c>
      <c r="E37" s="400">
        <v>3.8416666666666699E-3</v>
      </c>
      <c r="F37" s="400">
        <v>3.9916666666666703E-3</v>
      </c>
      <c r="G37" s="400">
        <v>3.9166666666666699E-3</v>
      </c>
      <c r="H37" s="400">
        <v>4.2083333333333304E-3</v>
      </c>
      <c r="I37" s="400">
        <f t="shared" si="0"/>
        <v>2.3199999999999998E-2</v>
      </c>
      <c r="J37" s="400">
        <f t="shared" si="4"/>
        <v>2.198333333333333E-2</v>
      </c>
      <c r="K37" s="400">
        <f t="shared" si="5"/>
        <v>2.4491666666666669E-2</v>
      </c>
      <c r="L37" s="20">
        <f t="shared" si="1"/>
        <v>0.30274454763907088</v>
      </c>
      <c r="M37" s="20">
        <f t="shared" si="2"/>
        <v>3.2399999999999998E-2</v>
      </c>
      <c r="O37" s="20">
        <f t="shared" si="3"/>
        <v>0.2703445476390709</v>
      </c>
    </row>
    <row r="38" spans="1:51" s="172" customFormat="1" ht="14.25" customHeight="1" x14ac:dyDescent="0.15">
      <c r="A38" s="399">
        <v>10502</v>
      </c>
      <c r="B38" s="400">
        <v>1.6799999999999999E-2</v>
      </c>
      <c r="C38" s="400">
        <v>-9.1999999999999998E-3</v>
      </c>
      <c r="D38" s="400">
        <v>3.0000000000000001E-3</v>
      </c>
      <c r="E38" s="400">
        <v>3.8416666666666699E-3</v>
      </c>
      <c r="F38" s="400">
        <v>3.98333333333333E-3</v>
      </c>
      <c r="G38" s="400">
        <v>3.9125000000000002E-3</v>
      </c>
      <c r="H38" s="400">
        <v>4.1583333333333299E-3</v>
      </c>
      <c r="I38" s="400">
        <f t="shared" si="0"/>
        <v>1.38E-2</v>
      </c>
      <c r="J38" s="400">
        <f t="shared" si="4"/>
        <v>1.28875E-2</v>
      </c>
      <c r="K38" s="400">
        <f t="shared" si="5"/>
        <v>-1.335833333333333E-2</v>
      </c>
      <c r="L38" s="20">
        <f t="shared" si="1"/>
        <v>0.3946416677610094</v>
      </c>
      <c r="M38" s="20">
        <f t="shared" si="2"/>
        <v>3.6000000000000004E-2</v>
      </c>
      <c r="O38" s="20">
        <f t="shared" si="3"/>
        <v>0.35864166776100936</v>
      </c>
    </row>
    <row r="39" spans="1:51" s="172" customFormat="1" ht="14.25" customHeight="1" x14ac:dyDescent="0.15">
      <c r="A39" s="399">
        <v>10533</v>
      </c>
      <c r="B39" s="400">
        <v>0.12920000000000001</v>
      </c>
      <c r="C39" s="400">
        <v>0.2147</v>
      </c>
      <c r="D39" s="400">
        <v>2.7000000000000001E-3</v>
      </c>
      <c r="E39" s="400">
        <v>3.81666666666667E-3</v>
      </c>
      <c r="F39" s="400">
        <v>3.9333333333333304E-3</v>
      </c>
      <c r="G39" s="400">
        <v>3.875E-3</v>
      </c>
      <c r="H39" s="400">
        <v>4.15E-3</v>
      </c>
      <c r="I39" s="400">
        <f t="shared" si="0"/>
        <v>0.1265</v>
      </c>
      <c r="J39" s="400">
        <f t="shared" si="4"/>
        <v>0.12532500000000002</v>
      </c>
      <c r="K39" s="400">
        <f t="shared" si="5"/>
        <v>0.21055000000000001</v>
      </c>
      <c r="L39" s="20">
        <f t="shared" si="1"/>
        <v>0.46892022314684367</v>
      </c>
      <c r="M39" s="20">
        <f t="shared" si="2"/>
        <v>3.2399999999999998E-2</v>
      </c>
      <c r="O39" s="20">
        <f t="shared" si="3"/>
        <v>0.43652022314684369</v>
      </c>
    </row>
    <row r="40" spans="1:51" s="172" customFormat="1" ht="14.25" customHeight="1" x14ac:dyDescent="0.15">
      <c r="A40" s="399">
        <v>10563</v>
      </c>
      <c r="B40" s="400">
        <v>4.8999999999999998E-3</v>
      </c>
      <c r="C40" s="400">
        <v>0.01</v>
      </c>
      <c r="D40" s="400">
        <v>2.8999999999999998E-3</v>
      </c>
      <c r="E40" s="400">
        <v>3.8416666666666699E-3</v>
      </c>
      <c r="F40" s="400">
        <v>3.9750000000000002E-3</v>
      </c>
      <c r="G40" s="400">
        <v>3.9083333333333296E-3</v>
      </c>
      <c r="H40" s="400">
        <v>4.2083333333333304E-3</v>
      </c>
      <c r="I40" s="400">
        <f t="shared" si="0"/>
        <v>2E-3</v>
      </c>
      <c r="J40" s="400">
        <f t="shared" si="4"/>
        <v>9.9166666666667021E-4</v>
      </c>
      <c r="K40" s="400">
        <f t="shared" si="5"/>
        <v>5.7916666666666698E-3</v>
      </c>
      <c r="L40" s="20">
        <f t="shared" si="1"/>
        <v>0.43605207922975375</v>
      </c>
      <c r="M40" s="20">
        <f t="shared" si="2"/>
        <v>3.4799999999999998E-2</v>
      </c>
      <c r="N40" s="20">
        <f t="shared" ref="N40:N103" si="6">G40*12</f>
        <v>4.6899999999999956E-2</v>
      </c>
      <c r="O40" s="20">
        <f t="shared" si="3"/>
        <v>0.40125207922975376</v>
      </c>
      <c r="P40" s="20">
        <f t="shared" ref="P40:P103" si="7">L40-N40</f>
        <v>0.38915207922975381</v>
      </c>
      <c r="Q40" s="20">
        <f t="shared" ref="Q40:Q103" si="8">((1+C29)*(1+C30)*(1+C31)*(1+C32)*(1+C33)*(1+C34)*(1+C35)*(1+C36)*(1+C37)*(1+C38)*(1+C39)*(1+C40))-1</f>
        <v>0.57480506712921131</v>
      </c>
      <c r="R40" s="20">
        <f t="shared" ref="R40:R103" si="9">H40*12</f>
        <v>5.0499999999999962E-2</v>
      </c>
      <c r="S40" s="20">
        <f t="shared" ref="S40:S103" si="10">Q40-R40</f>
        <v>0.52430506712921132</v>
      </c>
    </row>
    <row r="41" spans="1:51" s="172" customFormat="1" ht="14.25" customHeight="1" x14ac:dyDescent="0.15">
      <c r="A41" s="399">
        <v>10594</v>
      </c>
      <c r="B41" s="400">
        <v>5.8299999999999998E-2</v>
      </c>
      <c r="C41" s="400">
        <v>0.13250000000000001</v>
      </c>
      <c r="D41" s="400">
        <v>2.8999999999999998E-3</v>
      </c>
      <c r="E41" s="400">
        <v>3.8500000000000001E-3</v>
      </c>
      <c r="F41" s="400">
        <v>3.9916666666666703E-3</v>
      </c>
      <c r="G41" s="400">
        <v>3.92083333333333E-3</v>
      </c>
      <c r="H41" s="400">
        <v>4.2083333333333304E-3</v>
      </c>
      <c r="I41" s="400">
        <f t="shared" si="0"/>
        <v>5.5399999999999998E-2</v>
      </c>
      <c r="J41" s="400">
        <f t="shared" si="4"/>
        <v>5.4379166666666666E-2</v>
      </c>
      <c r="K41" s="400">
        <f t="shared" si="5"/>
        <v>0.12829166666666666</v>
      </c>
      <c r="L41" s="20">
        <f t="shared" si="1"/>
        <v>0.5258774251494458</v>
      </c>
      <c r="M41" s="20">
        <f t="shared" si="2"/>
        <v>3.4799999999999998E-2</v>
      </c>
      <c r="N41" s="20">
        <f t="shared" si="6"/>
        <v>4.704999999999996E-2</v>
      </c>
      <c r="O41" s="20">
        <f t="shared" si="3"/>
        <v>0.4910774251494458</v>
      </c>
      <c r="P41" s="20">
        <f t="shared" si="7"/>
        <v>0.47882742514944582</v>
      </c>
      <c r="Q41" s="20">
        <f t="shared" si="8"/>
        <v>0.71900408532417592</v>
      </c>
      <c r="R41" s="20">
        <f t="shared" si="9"/>
        <v>5.0499999999999962E-2</v>
      </c>
      <c r="S41" s="20">
        <f t="shared" si="10"/>
        <v>0.66850408532417593</v>
      </c>
      <c r="Y41" s="16" t="s">
        <v>2158</v>
      </c>
      <c r="AA41" s="16" t="s">
        <v>2159</v>
      </c>
      <c r="AI41" s="16" t="s">
        <v>2160</v>
      </c>
      <c r="AK41" s="16" t="s">
        <v>2159</v>
      </c>
      <c r="AS41" s="16" t="s">
        <v>2161</v>
      </c>
      <c r="AU41" s="16" t="s">
        <v>2159</v>
      </c>
    </row>
    <row r="42" spans="1:51" s="172" customFormat="1" ht="14.25" customHeight="1" x14ac:dyDescent="0.15">
      <c r="A42" s="399">
        <v>10625</v>
      </c>
      <c r="B42" s="400">
        <v>-1.9E-3</v>
      </c>
      <c r="C42" s="400">
        <v>-2.3199999999999998E-2</v>
      </c>
      <c r="D42" s="400">
        <v>2.7000000000000001E-3</v>
      </c>
      <c r="E42" s="400">
        <v>3.8833333333333298E-3</v>
      </c>
      <c r="F42" s="400">
        <v>4.0499999999999998E-3</v>
      </c>
      <c r="G42" s="400">
        <v>3.9666666666666704E-3</v>
      </c>
      <c r="H42" s="400">
        <v>4.2500000000000003E-3</v>
      </c>
      <c r="I42" s="400">
        <f t="shared" si="0"/>
        <v>-4.5999999999999999E-3</v>
      </c>
      <c r="J42" s="400">
        <f t="shared" si="4"/>
        <v>-5.8666666666666702E-3</v>
      </c>
      <c r="K42" s="400">
        <f t="shared" si="5"/>
        <v>-2.7449999999999999E-2</v>
      </c>
      <c r="L42" s="20">
        <f t="shared" si="1"/>
        <v>0.54225646383965787</v>
      </c>
      <c r="M42" s="20">
        <f t="shared" si="2"/>
        <v>3.2399999999999998E-2</v>
      </c>
      <c r="N42" s="20">
        <f t="shared" si="6"/>
        <v>4.7600000000000045E-2</v>
      </c>
      <c r="O42" s="20">
        <f t="shared" si="3"/>
        <v>0.50985646383965788</v>
      </c>
      <c r="P42" s="20">
        <f t="shared" si="7"/>
        <v>0.49465646383965783</v>
      </c>
      <c r="Q42" s="20">
        <f t="shared" si="8"/>
        <v>0.69266450659743395</v>
      </c>
      <c r="R42" s="20">
        <f t="shared" si="9"/>
        <v>5.1000000000000004E-2</v>
      </c>
      <c r="S42" s="20">
        <f t="shared" si="10"/>
        <v>0.6416645065974339</v>
      </c>
      <c r="Y42" s="20">
        <f>'MRP WP1'!F37/100</f>
        <v>2.0499999999999997E-2</v>
      </c>
      <c r="Z42" s="20"/>
      <c r="AA42" s="20">
        <f>Y42*V18+V17</f>
        <v>0.10241060894006467</v>
      </c>
      <c r="AI42" s="20">
        <f>'MRP WP1'!M37/100</f>
        <v>2.98E-2</v>
      </c>
      <c r="AJ42" s="20"/>
      <c r="AK42" s="20">
        <f>AI42*AF18+AF17</f>
        <v>9.3947094827672842E-2</v>
      </c>
      <c r="AS42" s="20">
        <f>'3.3 Risk Premium Summary'!G18/100</f>
        <v>3.56E-2</v>
      </c>
      <c r="AT42" s="20"/>
      <c r="AU42" s="20">
        <f>AS42*AP18+AP17</f>
        <v>6.8295928719677323E-2</v>
      </c>
    </row>
    <row r="43" spans="1:51" s="172" customFormat="1" ht="14.25" customHeight="1" x14ac:dyDescent="0.15">
      <c r="A43" s="399">
        <v>10653</v>
      </c>
      <c r="B43" s="400">
        <v>-1.1999999999999999E-3</v>
      </c>
      <c r="C43" s="400">
        <v>-1.0999999999999999E-2</v>
      </c>
      <c r="D43" s="400">
        <v>2.8E-3</v>
      </c>
      <c r="E43" s="400">
        <v>3.9166666666666699E-3</v>
      </c>
      <c r="F43" s="400">
        <v>4.1000000000000003E-3</v>
      </c>
      <c r="G43" s="400">
        <v>4.0083333333333299E-3</v>
      </c>
      <c r="H43" s="400">
        <v>4.28333333333333E-3</v>
      </c>
      <c r="I43" s="400">
        <f t="shared" si="0"/>
        <v>-4.0000000000000001E-3</v>
      </c>
      <c r="J43" s="400">
        <f t="shared" si="4"/>
        <v>-5.2083333333333296E-3</v>
      </c>
      <c r="K43" s="400">
        <f t="shared" si="5"/>
        <v>-1.5283333333333329E-2</v>
      </c>
      <c r="L43" s="20">
        <f t="shared" si="1"/>
        <v>0.38762792188365869</v>
      </c>
      <c r="M43" s="20">
        <f t="shared" si="2"/>
        <v>3.3599999999999998E-2</v>
      </c>
      <c r="N43" s="20">
        <f t="shared" si="6"/>
        <v>4.8099999999999962E-2</v>
      </c>
      <c r="O43" s="20">
        <f t="shared" si="3"/>
        <v>0.35402792188365867</v>
      </c>
      <c r="P43" s="20">
        <f t="shared" si="7"/>
        <v>0.33952792188365871</v>
      </c>
      <c r="Q43" s="20">
        <f t="shared" si="8"/>
        <v>0.56117243031321684</v>
      </c>
      <c r="R43" s="20">
        <f t="shared" si="9"/>
        <v>5.139999999999996E-2</v>
      </c>
      <c r="S43" s="20">
        <f t="shared" si="10"/>
        <v>0.50977243031321684</v>
      </c>
    </row>
    <row r="44" spans="1:51" s="172" customFormat="1" ht="14.25" customHeight="1" x14ac:dyDescent="0.15">
      <c r="A44" s="399">
        <v>10684</v>
      </c>
      <c r="B44" s="400">
        <v>1.7600000000000001E-2</v>
      </c>
      <c r="C44" s="400">
        <v>3.4700000000000002E-2</v>
      </c>
      <c r="D44" s="400">
        <v>3.3999999999999998E-3</v>
      </c>
      <c r="E44" s="400">
        <v>3.9083333333333296E-3</v>
      </c>
      <c r="F44" s="400">
        <v>4.0916666666666697E-3</v>
      </c>
      <c r="G44" s="400">
        <v>4.0000000000000001E-3</v>
      </c>
      <c r="H44" s="400">
        <v>4.28333333333333E-3</v>
      </c>
      <c r="I44" s="400">
        <f t="shared" si="0"/>
        <v>1.4200000000000001E-2</v>
      </c>
      <c r="J44" s="400">
        <f t="shared" si="4"/>
        <v>1.3600000000000001E-2</v>
      </c>
      <c r="K44" s="400">
        <f t="shared" si="5"/>
        <v>3.0416666666666672E-2</v>
      </c>
      <c r="L44" s="20">
        <f t="shared" si="1"/>
        <v>0.36495908488043649</v>
      </c>
      <c r="M44" s="20">
        <f t="shared" si="2"/>
        <v>4.0799999999999996E-2</v>
      </c>
      <c r="N44" s="20">
        <f t="shared" si="6"/>
        <v>4.8000000000000001E-2</v>
      </c>
      <c r="O44" s="20">
        <f t="shared" si="3"/>
        <v>0.32415908488043649</v>
      </c>
      <c r="P44" s="20">
        <f t="shared" si="7"/>
        <v>0.3169590848804365</v>
      </c>
      <c r="Q44" s="20">
        <f t="shared" si="8"/>
        <v>0.47036693395693163</v>
      </c>
      <c r="R44" s="20">
        <f t="shared" si="9"/>
        <v>5.139999999999996E-2</v>
      </c>
      <c r="S44" s="20">
        <f t="shared" si="10"/>
        <v>0.41896693395693169</v>
      </c>
    </row>
    <row r="45" spans="1:51" s="172" customFormat="1" ht="14.25" customHeight="1" x14ac:dyDescent="0.15">
      <c r="A45" s="399">
        <v>10714</v>
      </c>
      <c r="B45" s="400">
        <v>-3.6200000000000003E-2</v>
      </c>
      <c r="C45" s="400">
        <v>4.7E-2</v>
      </c>
      <c r="D45" s="400">
        <v>3.0000000000000001E-3</v>
      </c>
      <c r="E45" s="400">
        <v>3.9166666666666699E-3</v>
      </c>
      <c r="F45" s="400">
        <v>4.0916666666666697E-3</v>
      </c>
      <c r="G45" s="400">
        <v>4.0041666666666698E-3</v>
      </c>
      <c r="H45" s="400">
        <v>4.28333333333333E-3</v>
      </c>
      <c r="I45" s="400">
        <f t="shared" si="0"/>
        <v>-3.9200000000000006E-2</v>
      </c>
      <c r="J45" s="400">
        <f t="shared" si="4"/>
        <v>-4.0204166666666673E-2</v>
      </c>
      <c r="K45" s="400">
        <f t="shared" si="5"/>
        <v>4.2716666666666667E-2</v>
      </c>
      <c r="L45" s="20">
        <f t="shared" si="1"/>
        <v>0.29013196627220239</v>
      </c>
      <c r="M45" s="20">
        <f t="shared" si="2"/>
        <v>3.6000000000000004E-2</v>
      </c>
      <c r="N45" s="20">
        <f t="shared" si="6"/>
        <v>4.8050000000000037E-2</v>
      </c>
      <c r="O45" s="20">
        <f t="shared" si="3"/>
        <v>0.25413196627220236</v>
      </c>
      <c r="P45" s="20">
        <f t="shared" si="7"/>
        <v>0.24208196627220235</v>
      </c>
      <c r="Q45" s="20">
        <f t="shared" si="8"/>
        <v>0.50810558371170389</v>
      </c>
      <c r="R45" s="20">
        <f t="shared" si="9"/>
        <v>5.139999999999996E-2</v>
      </c>
      <c r="S45" s="20">
        <f t="shared" si="10"/>
        <v>0.45670558371170394</v>
      </c>
    </row>
    <row r="46" spans="1:51" s="172" customFormat="1" ht="14.25" customHeight="1" x14ac:dyDescent="0.15">
      <c r="A46" s="399">
        <v>10745</v>
      </c>
      <c r="B46" s="400">
        <v>0.114</v>
      </c>
      <c r="C46" s="400">
        <v>0.21779999999999999</v>
      </c>
      <c r="D46" s="400">
        <v>2.8999999999999998E-3</v>
      </c>
      <c r="E46" s="400">
        <v>3.9750000000000002E-3</v>
      </c>
      <c r="F46" s="400">
        <v>4.15E-3</v>
      </c>
      <c r="G46" s="400">
        <v>4.0625000000000001E-3</v>
      </c>
      <c r="H46" s="400">
        <v>4.3583333333333304E-3</v>
      </c>
      <c r="I46" s="400">
        <f t="shared" si="0"/>
        <v>0.1111</v>
      </c>
      <c r="J46" s="400">
        <f t="shared" si="4"/>
        <v>0.10993750000000001</v>
      </c>
      <c r="K46" s="400">
        <f t="shared" si="5"/>
        <v>0.21344166666666667</v>
      </c>
      <c r="L46" s="20">
        <f t="shared" si="1"/>
        <v>0.49475508104756472</v>
      </c>
      <c r="M46" s="20">
        <f t="shared" si="2"/>
        <v>3.4799999999999998E-2</v>
      </c>
      <c r="N46" s="20">
        <f t="shared" si="6"/>
        <v>4.8750000000000002E-2</v>
      </c>
      <c r="O46" s="20">
        <f t="shared" si="3"/>
        <v>0.45995508104756472</v>
      </c>
      <c r="P46" s="20">
        <f t="shared" si="7"/>
        <v>0.4460050810475647</v>
      </c>
      <c r="Q46" s="20">
        <f t="shared" si="8"/>
        <v>0.91329407213679858</v>
      </c>
      <c r="R46" s="20">
        <f t="shared" si="9"/>
        <v>5.2299999999999965E-2</v>
      </c>
      <c r="S46" s="20">
        <f t="shared" si="10"/>
        <v>0.86099407213679857</v>
      </c>
      <c r="U46" s="5"/>
      <c r="V46" s="5"/>
      <c r="W46" s="5"/>
      <c r="X46" s="5"/>
      <c r="Y46" s="5"/>
      <c r="Z46" s="5"/>
      <c r="AA46" s="5"/>
      <c r="AB46" s="5"/>
      <c r="AC46" s="5"/>
      <c r="AE46" s="5"/>
      <c r="AF46" s="5"/>
      <c r="AG46" s="5"/>
      <c r="AH46" s="5"/>
      <c r="AI46" s="5"/>
      <c r="AJ46" s="5"/>
      <c r="AK46" s="5"/>
      <c r="AL46" s="5"/>
      <c r="AM46" s="5"/>
    </row>
    <row r="47" spans="1:51" s="172" customFormat="1" ht="14.25" customHeight="1" x14ac:dyDescent="0.15">
      <c r="A47" s="399">
        <v>10775</v>
      </c>
      <c r="B47" s="400">
        <v>4.7100000000000003E-2</v>
      </c>
      <c r="C47" s="400">
        <v>9.0499999999999997E-2</v>
      </c>
      <c r="D47" s="400">
        <v>3.2000000000000002E-3</v>
      </c>
      <c r="E47" s="400">
        <v>3.9750000000000002E-3</v>
      </c>
      <c r="F47" s="400">
        <v>4.1416666666666702E-3</v>
      </c>
      <c r="G47" s="400">
        <v>4.0583333333333296E-3</v>
      </c>
      <c r="H47" s="400">
        <v>4.3666666666666697E-3</v>
      </c>
      <c r="I47" s="400">
        <f t="shared" si="0"/>
        <v>4.3900000000000002E-2</v>
      </c>
      <c r="J47" s="400">
        <f t="shared" si="4"/>
        <v>4.3041666666666673E-2</v>
      </c>
      <c r="K47" s="400">
        <f t="shared" si="5"/>
        <v>8.6133333333333326E-2</v>
      </c>
      <c r="L47" s="20">
        <f t="shared" si="1"/>
        <v>0.54339615951573328</v>
      </c>
      <c r="M47" s="20">
        <f t="shared" si="2"/>
        <v>3.8400000000000004E-2</v>
      </c>
      <c r="N47" s="20">
        <f t="shared" si="6"/>
        <v>4.8699999999999952E-2</v>
      </c>
      <c r="O47" s="20">
        <f t="shared" si="3"/>
        <v>0.50499615951573329</v>
      </c>
      <c r="P47" s="20">
        <f t="shared" si="7"/>
        <v>0.49469615951573331</v>
      </c>
      <c r="Q47" s="20">
        <f t="shared" si="8"/>
        <v>1.102425620380068</v>
      </c>
      <c r="R47" s="20">
        <f t="shared" si="9"/>
        <v>5.2400000000000037E-2</v>
      </c>
      <c r="S47" s="20">
        <f t="shared" si="10"/>
        <v>1.050025620380068</v>
      </c>
      <c r="U47" s="5"/>
      <c r="V47" s="5"/>
      <c r="W47" s="5"/>
      <c r="X47" s="5"/>
      <c r="Y47" s="5"/>
      <c r="Z47" s="5"/>
      <c r="AA47" s="5"/>
      <c r="AB47" s="5"/>
      <c r="AC47" s="5"/>
      <c r="AE47" s="5"/>
      <c r="AF47" s="5"/>
      <c r="AG47" s="5"/>
      <c r="AH47" s="5"/>
      <c r="AI47" s="5"/>
      <c r="AJ47" s="5"/>
      <c r="AK47" s="5"/>
      <c r="AL47" s="5"/>
      <c r="AM47" s="5"/>
      <c r="AQ47" s="5"/>
      <c r="AR47" s="5"/>
      <c r="AS47" s="5"/>
      <c r="AT47" s="5"/>
      <c r="AU47" s="5"/>
      <c r="AV47" s="5"/>
      <c r="AW47" s="5"/>
      <c r="AX47" s="5"/>
      <c r="AY47" s="5"/>
    </row>
    <row r="48" spans="1:51" s="172" customFormat="1" ht="14.25" customHeight="1" x14ac:dyDescent="0.15">
      <c r="A48" s="399">
        <v>10806</v>
      </c>
      <c r="B48" s="400">
        <v>0.1028</v>
      </c>
      <c r="C48" s="400">
        <v>0.1033</v>
      </c>
      <c r="D48" s="400">
        <v>3.0000000000000001E-3</v>
      </c>
      <c r="E48" s="400">
        <v>3.9916666666666703E-3</v>
      </c>
      <c r="F48" s="400">
        <v>4.1583333333333299E-3</v>
      </c>
      <c r="G48" s="400">
        <v>4.0749999999999996E-3</v>
      </c>
      <c r="H48" s="400">
        <v>4.4166666666666703E-3</v>
      </c>
      <c r="I48" s="400">
        <f t="shared" si="0"/>
        <v>9.98E-2</v>
      </c>
      <c r="J48" s="400">
        <f t="shared" si="4"/>
        <v>9.8725000000000007E-2</v>
      </c>
      <c r="K48" s="400">
        <f t="shared" si="5"/>
        <v>9.8883333333333337E-2</v>
      </c>
      <c r="L48" s="20">
        <f t="shared" si="1"/>
        <v>0.5755413169619088</v>
      </c>
      <c r="M48" s="20">
        <f t="shared" si="2"/>
        <v>3.6000000000000004E-2</v>
      </c>
      <c r="N48" s="20">
        <f t="shared" si="6"/>
        <v>4.8899999999999999E-2</v>
      </c>
      <c r="O48" s="20">
        <f t="shared" si="3"/>
        <v>0.53954131696190877</v>
      </c>
      <c r="P48" s="20">
        <f t="shared" si="7"/>
        <v>0.52664131696190886</v>
      </c>
      <c r="Q48" s="20">
        <f t="shared" si="8"/>
        <v>1.171509255724891</v>
      </c>
      <c r="R48" s="20">
        <f t="shared" si="9"/>
        <v>5.3000000000000047E-2</v>
      </c>
      <c r="S48" s="20">
        <f t="shared" si="10"/>
        <v>1.118509255724891</v>
      </c>
      <c r="U48" s="404"/>
      <c r="V48" s="404"/>
      <c r="W48" s="5"/>
      <c r="X48" s="5"/>
      <c r="Y48" s="5"/>
      <c r="Z48" s="5"/>
      <c r="AA48" s="5"/>
      <c r="AB48" s="5"/>
      <c r="AC48" s="5"/>
      <c r="AE48" s="404"/>
      <c r="AF48" s="404"/>
      <c r="AG48" s="5"/>
      <c r="AH48" s="5"/>
      <c r="AI48" s="5"/>
      <c r="AJ48" s="5"/>
      <c r="AK48" s="5"/>
      <c r="AL48" s="5"/>
      <c r="AM48" s="5"/>
      <c r="AQ48" s="5"/>
      <c r="AR48" s="5"/>
      <c r="AS48" s="5"/>
      <c r="AT48" s="5"/>
      <c r="AU48" s="5"/>
      <c r="AV48" s="5"/>
      <c r="AW48" s="5"/>
      <c r="AX48" s="5"/>
      <c r="AY48" s="5"/>
    </row>
    <row r="49" spans="1:51" s="172" customFormat="1" ht="14.25" customHeight="1" x14ac:dyDescent="0.15">
      <c r="A49" s="399">
        <v>10837</v>
      </c>
      <c r="B49" s="400">
        <v>-4.7600000000000003E-2</v>
      </c>
      <c r="C49" s="400">
        <v>4.0000000000000002E-4</v>
      </c>
      <c r="D49" s="400">
        <v>3.2000000000000002E-3</v>
      </c>
      <c r="E49" s="400">
        <v>4.0000000000000001E-3</v>
      </c>
      <c r="F49" s="400">
        <v>4.1749999999999999E-3</v>
      </c>
      <c r="G49" s="400">
        <v>4.0875E-3</v>
      </c>
      <c r="H49" s="400">
        <v>4.4833333333333296E-3</v>
      </c>
      <c r="I49" s="400">
        <f t="shared" si="0"/>
        <v>-5.0800000000000005E-2</v>
      </c>
      <c r="J49" s="400">
        <f t="shared" si="4"/>
        <v>-5.1687500000000004E-2</v>
      </c>
      <c r="K49" s="400">
        <f t="shared" si="5"/>
        <v>-4.0833333333333294E-3</v>
      </c>
      <c r="L49" s="20">
        <f t="shared" si="1"/>
        <v>0.46266258921388248</v>
      </c>
      <c r="M49" s="20">
        <f t="shared" si="2"/>
        <v>3.8400000000000004E-2</v>
      </c>
      <c r="N49" s="20">
        <f t="shared" si="6"/>
        <v>4.9049999999999996E-2</v>
      </c>
      <c r="O49" s="20">
        <f t="shared" si="3"/>
        <v>0.42426258921388249</v>
      </c>
      <c r="P49" s="20">
        <f t="shared" si="7"/>
        <v>0.4136125892138825</v>
      </c>
      <c r="Q49" s="20">
        <f t="shared" si="8"/>
        <v>1.1117700587413051</v>
      </c>
      <c r="R49" s="20">
        <f t="shared" si="9"/>
        <v>5.3799999999999959E-2</v>
      </c>
      <c r="S49" s="20">
        <f t="shared" si="10"/>
        <v>1.0579700587413052</v>
      </c>
      <c r="U49" s="5"/>
      <c r="V49" s="5"/>
      <c r="W49" s="5"/>
      <c r="X49" s="5"/>
      <c r="Y49" s="5"/>
      <c r="Z49" s="5"/>
      <c r="AA49" s="5"/>
      <c r="AB49" s="5"/>
      <c r="AC49" s="5"/>
      <c r="AE49" s="5"/>
      <c r="AF49" s="5"/>
      <c r="AG49" s="5"/>
      <c r="AH49" s="5"/>
      <c r="AI49" s="5"/>
      <c r="AJ49" s="5"/>
      <c r="AK49" s="5"/>
      <c r="AL49" s="5"/>
      <c r="AM49" s="5"/>
      <c r="AQ49" s="404"/>
      <c r="AR49" s="404"/>
      <c r="AS49" s="5"/>
      <c r="AT49" s="5"/>
      <c r="AU49" s="5"/>
      <c r="AV49" s="5"/>
      <c r="AW49" s="5"/>
      <c r="AX49" s="5"/>
      <c r="AY49" s="5"/>
    </row>
    <row r="50" spans="1:51" s="172" customFormat="1" ht="14.25" customHeight="1" x14ac:dyDescent="0.15">
      <c r="A50" s="399">
        <v>10867</v>
      </c>
      <c r="B50" s="400">
        <v>-0.1973</v>
      </c>
      <c r="C50" s="400">
        <v>-0.30220000000000002</v>
      </c>
      <c r="D50" s="400">
        <v>3.0999999999999999E-3</v>
      </c>
      <c r="E50" s="400">
        <v>3.9750000000000002E-3</v>
      </c>
      <c r="F50" s="400">
        <v>4.1749999999999999E-3</v>
      </c>
      <c r="G50" s="400">
        <v>4.0749999999999996E-3</v>
      </c>
      <c r="H50" s="400">
        <v>4.45E-3</v>
      </c>
      <c r="I50" s="400">
        <f t="shared" si="0"/>
        <v>-0.20039999999999999</v>
      </c>
      <c r="J50" s="400">
        <f t="shared" si="4"/>
        <v>-0.201375</v>
      </c>
      <c r="K50" s="400">
        <f t="shared" si="5"/>
        <v>-0.30665000000000003</v>
      </c>
      <c r="L50" s="20">
        <f t="shared" si="1"/>
        <v>0.15468062584774178</v>
      </c>
      <c r="M50" s="20">
        <f t="shared" si="2"/>
        <v>3.7199999999999997E-2</v>
      </c>
      <c r="N50" s="20">
        <f t="shared" si="6"/>
        <v>4.8899999999999999E-2</v>
      </c>
      <c r="O50" s="20">
        <f t="shared" si="3"/>
        <v>0.11748062584774178</v>
      </c>
      <c r="P50" s="20">
        <f t="shared" si="7"/>
        <v>0.10578062584774178</v>
      </c>
      <c r="Q50" s="20">
        <f t="shared" si="8"/>
        <v>0.48727608698999036</v>
      </c>
      <c r="R50" s="20">
        <f t="shared" si="9"/>
        <v>5.3400000000000003E-2</v>
      </c>
      <c r="S50" s="20">
        <f t="shared" si="10"/>
        <v>0.43387608698999036</v>
      </c>
      <c r="U50" s="5"/>
      <c r="V50" s="5"/>
      <c r="W50" s="5"/>
      <c r="X50" s="5"/>
      <c r="Y50" s="5"/>
      <c r="Z50" s="5"/>
      <c r="AA50" s="5"/>
      <c r="AB50" s="5"/>
      <c r="AC50" s="5"/>
      <c r="AE50" s="5"/>
      <c r="AF50" s="5"/>
      <c r="AG50" s="5"/>
      <c r="AH50" s="5"/>
      <c r="AI50" s="5"/>
      <c r="AJ50" s="5"/>
      <c r="AK50" s="5"/>
      <c r="AL50" s="5"/>
      <c r="AM50" s="5"/>
      <c r="AQ50" s="5"/>
      <c r="AR50" s="5"/>
      <c r="AS50" s="5"/>
      <c r="AT50" s="5"/>
      <c r="AU50" s="5"/>
      <c r="AV50" s="5"/>
      <c r="AW50" s="5"/>
      <c r="AX50" s="5"/>
      <c r="AY50" s="5"/>
    </row>
    <row r="51" spans="1:51" s="172" customFormat="1" ht="14.25" customHeight="1" x14ac:dyDescent="0.15">
      <c r="A51" s="399">
        <v>10898</v>
      </c>
      <c r="B51" s="400">
        <v>-0.1246</v>
      </c>
      <c r="C51" s="400">
        <v>-0.1424</v>
      </c>
      <c r="D51" s="400">
        <v>2.5999999999999999E-3</v>
      </c>
      <c r="E51" s="400">
        <v>3.9666666666666704E-3</v>
      </c>
      <c r="F51" s="400">
        <v>4.1166666666666704E-3</v>
      </c>
      <c r="G51" s="400">
        <v>4.04166666666667E-3</v>
      </c>
      <c r="H51" s="400">
        <v>4.4083333333333301E-3</v>
      </c>
      <c r="I51" s="400">
        <f t="shared" si="0"/>
        <v>-0.12720000000000001</v>
      </c>
      <c r="J51" s="400">
        <f t="shared" si="4"/>
        <v>-0.12864166666666668</v>
      </c>
      <c r="K51" s="400">
        <f t="shared" si="5"/>
        <v>-0.14680833333333332</v>
      </c>
      <c r="L51" s="20">
        <f t="shared" si="1"/>
        <v>-0.10484642236351993</v>
      </c>
      <c r="M51" s="20">
        <f t="shared" si="2"/>
        <v>3.1199999999999999E-2</v>
      </c>
      <c r="N51" s="20">
        <f t="shared" si="6"/>
        <v>4.8500000000000043E-2</v>
      </c>
      <c r="O51" s="20">
        <f t="shared" si="3"/>
        <v>-0.13604642236351994</v>
      </c>
      <c r="P51" s="20">
        <f t="shared" si="7"/>
        <v>-0.15334642236351997</v>
      </c>
      <c r="Q51" s="20">
        <f t="shared" si="8"/>
        <v>5.0043609288396906E-2</v>
      </c>
      <c r="R51" s="20">
        <f t="shared" si="9"/>
        <v>5.2899999999999961E-2</v>
      </c>
      <c r="S51" s="20">
        <f t="shared" si="10"/>
        <v>-2.8563907116030546E-3</v>
      </c>
      <c r="U51" s="5"/>
      <c r="V51" s="5"/>
      <c r="W51" s="5"/>
      <c r="X51" s="5"/>
      <c r="Y51" s="5"/>
      <c r="Z51" s="5"/>
      <c r="AA51" s="5"/>
      <c r="AB51" s="5"/>
      <c r="AC51" s="5"/>
      <c r="AE51" s="5"/>
      <c r="AF51" s="5"/>
      <c r="AG51" s="5"/>
      <c r="AH51" s="5"/>
      <c r="AI51" s="5"/>
      <c r="AJ51" s="5"/>
      <c r="AK51" s="5"/>
      <c r="AL51" s="5"/>
      <c r="AM51" s="5"/>
      <c r="AQ51" s="5"/>
      <c r="AR51" s="5"/>
      <c r="AS51" s="5"/>
      <c r="AT51" s="5"/>
      <c r="AU51" s="5"/>
      <c r="AV51" s="5"/>
      <c r="AW51" s="5"/>
      <c r="AX51" s="5"/>
      <c r="AY51" s="5"/>
    </row>
    <row r="52" spans="1:51" s="172" customFormat="1" ht="14.25" customHeight="1" x14ac:dyDescent="0.15">
      <c r="A52" s="399">
        <v>10928</v>
      </c>
      <c r="B52" s="400">
        <v>2.8199999999999999E-2</v>
      </c>
      <c r="C52" s="400">
        <v>6.8000000000000005E-2</v>
      </c>
      <c r="D52" s="400">
        <v>3.0999999999999999E-3</v>
      </c>
      <c r="E52" s="400">
        <v>3.89166666666667E-3</v>
      </c>
      <c r="F52" s="400">
        <v>4.0333333333333297E-3</v>
      </c>
      <c r="G52" s="400">
        <v>3.9624999999999999E-3</v>
      </c>
      <c r="H52" s="400">
        <v>4.3583333333333304E-3</v>
      </c>
      <c r="I52" s="400">
        <f t="shared" si="0"/>
        <v>2.5100000000000001E-2</v>
      </c>
      <c r="J52" s="400">
        <f t="shared" si="4"/>
        <v>2.4237499999999999E-2</v>
      </c>
      <c r="K52" s="400">
        <f t="shared" si="5"/>
        <v>6.364166666666668E-2</v>
      </c>
      <c r="L52" s="20">
        <f t="shared" si="1"/>
        <v>-8.4091045351946891E-2</v>
      </c>
      <c r="M52" s="20">
        <f t="shared" si="2"/>
        <v>3.7199999999999997E-2</v>
      </c>
      <c r="N52" s="20">
        <f t="shared" si="6"/>
        <v>4.7549999999999995E-2</v>
      </c>
      <c r="O52" s="20">
        <f t="shared" si="3"/>
        <v>-0.12129104535194689</v>
      </c>
      <c r="P52" s="20">
        <f t="shared" si="7"/>
        <v>-0.13164104535194687</v>
      </c>
      <c r="Q52" s="20">
        <f t="shared" si="8"/>
        <v>0.11034314328713646</v>
      </c>
      <c r="R52" s="20">
        <f t="shared" si="9"/>
        <v>5.2299999999999965E-2</v>
      </c>
      <c r="S52" s="20">
        <f t="shared" si="10"/>
        <v>5.8043143287136494E-2</v>
      </c>
      <c r="U52" s="5"/>
      <c r="V52" s="5"/>
      <c r="W52" s="5"/>
      <c r="X52" s="5"/>
      <c r="Y52" s="5"/>
      <c r="Z52" s="5"/>
      <c r="AA52" s="5"/>
      <c r="AB52" s="5"/>
      <c r="AC52" s="5"/>
      <c r="AE52" s="5"/>
      <c r="AF52" s="5"/>
      <c r="AG52" s="5"/>
      <c r="AH52" s="5"/>
      <c r="AI52" s="5"/>
      <c r="AJ52" s="5"/>
      <c r="AK52" s="5"/>
      <c r="AL52" s="5"/>
      <c r="AM52" s="5"/>
      <c r="AQ52" s="5"/>
      <c r="AR52" s="5"/>
      <c r="AS52" s="5"/>
      <c r="AT52" s="5"/>
      <c r="AU52" s="5"/>
      <c r="AV52" s="5"/>
      <c r="AW52" s="5"/>
      <c r="AX52" s="5"/>
      <c r="AY52" s="5"/>
    </row>
    <row r="53" spans="1:51" s="172" customFormat="1" ht="14.25" customHeight="1" x14ac:dyDescent="0.15">
      <c r="A53" s="399">
        <v>10959</v>
      </c>
      <c r="B53" s="400">
        <v>6.3899999999999998E-2</v>
      </c>
      <c r="C53" s="400">
        <v>7.3999999999999996E-2</v>
      </c>
      <c r="D53" s="400">
        <v>2.8999999999999998E-3</v>
      </c>
      <c r="E53" s="400">
        <v>3.8833333333333298E-3</v>
      </c>
      <c r="F53" s="400">
        <v>4.0499999999999998E-3</v>
      </c>
      <c r="G53" s="400">
        <v>3.9666666666666704E-3</v>
      </c>
      <c r="H53" s="400">
        <v>4.3833333333333302E-3</v>
      </c>
      <c r="I53" s="400">
        <f t="shared" si="0"/>
        <v>6.0999999999999999E-2</v>
      </c>
      <c r="J53" s="400">
        <f t="shared" si="4"/>
        <v>5.9933333333333325E-2</v>
      </c>
      <c r="K53" s="400">
        <f t="shared" si="5"/>
        <v>6.961666666666666E-2</v>
      </c>
      <c r="L53" s="20">
        <f t="shared" si="1"/>
        <v>-7.9244508315162165E-2</v>
      </c>
      <c r="M53" s="20">
        <f t="shared" si="2"/>
        <v>3.4799999999999998E-2</v>
      </c>
      <c r="N53" s="20">
        <f t="shared" si="6"/>
        <v>4.7600000000000045E-2</v>
      </c>
      <c r="O53" s="20">
        <f t="shared" si="3"/>
        <v>-0.11404450831516216</v>
      </c>
      <c r="P53" s="20">
        <f t="shared" si="7"/>
        <v>-0.1268445083151622</v>
      </c>
      <c r="Q53" s="20">
        <f t="shared" si="8"/>
        <v>5.2987669660384151E-2</v>
      </c>
      <c r="R53" s="20">
        <f t="shared" si="9"/>
        <v>5.2599999999999966E-2</v>
      </c>
      <c r="S53" s="20">
        <f t="shared" si="10"/>
        <v>3.8766966038418504E-4</v>
      </c>
      <c r="U53" s="5"/>
      <c r="V53" s="5"/>
      <c r="W53" s="5"/>
      <c r="X53" s="5"/>
      <c r="Y53" s="5"/>
      <c r="Z53" s="5"/>
      <c r="AA53" s="5"/>
      <c r="AB53" s="5"/>
      <c r="AC53" s="5"/>
      <c r="AE53" s="5"/>
      <c r="AF53" s="5"/>
      <c r="AG53" s="5"/>
      <c r="AH53" s="5"/>
      <c r="AI53" s="5"/>
      <c r="AJ53" s="5"/>
      <c r="AK53" s="5"/>
      <c r="AL53" s="5"/>
      <c r="AM53" s="5"/>
      <c r="AQ53" s="5"/>
      <c r="AR53" s="5"/>
      <c r="AS53" s="5"/>
      <c r="AT53" s="5"/>
      <c r="AU53" s="5"/>
      <c r="AV53" s="5"/>
      <c r="AW53" s="5"/>
      <c r="AX53" s="5"/>
      <c r="AY53" s="5"/>
    </row>
    <row r="54" spans="1:51" s="172" customFormat="1" ht="14.25" customHeight="1" x14ac:dyDescent="0.15">
      <c r="A54" s="399">
        <v>10990</v>
      </c>
      <c r="B54" s="400">
        <v>2.5899999999999999E-2</v>
      </c>
      <c r="C54" s="400">
        <v>8.8499999999999995E-2</v>
      </c>
      <c r="D54" s="400">
        <v>2.5999999999999999E-3</v>
      </c>
      <c r="E54" s="400">
        <v>3.9083333333333296E-3</v>
      </c>
      <c r="F54" s="400">
        <v>4.0749999999999996E-3</v>
      </c>
      <c r="G54" s="400">
        <v>3.9916666666666703E-3</v>
      </c>
      <c r="H54" s="400">
        <v>4.4083333333333301E-3</v>
      </c>
      <c r="I54" s="400">
        <f t="shared" si="0"/>
        <v>2.3300000000000001E-2</v>
      </c>
      <c r="J54" s="400">
        <f t="shared" si="4"/>
        <v>2.1908333333333328E-2</v>
      </c>
      <c r="K54" s="400">
        <f t="shared" si="5"/>
        <v>8.4091666666666662E-2</v>
      </c>
      <c r="L54" s="20">
        <f t="shared" si="1"/>
        <v>-5.3598778760169385E-2</v>
      </c>
      <c r="M54" s="20">
        <f t="shared" si="2"/>
        <v>3.1199999999999999E-2</v>
      </c>
      <c r="N54" s="20">
        <f t="shared" si="6"/>
        <v>4.790000000000004E-2</v>
      </c>
      <c r="O54" s="20">
        <f t="shared" si="3"/>
        <v>-8.4798778760169391E-2</v>
      </c>
      <c r="P54" s="20">
        <f t="shared" si="7"/>
        <v>-0.10149877876016943</v>
      </c>
      <c r="Q54" s="20">
        <f t="shared" si="8"/>
        <v>0.17339995743788683</v>
      </c>
      <c r="R54" s="20">
        <f t="shared" si="9"/>
        <v>5.2899999999999961E-2</v>
      </c>
      <c r="S54" s="20">
        <f t="shared" si="10"/>
        <v>0.12049995743788687</v>
      </c>
      <c r="U54" s="5"/>
      <c r="V54" s="5"/>
      <c r="W54" s="5"/>
      <c r="X54" s="5"/>
      <c r="Y54" s="5"/>
      <c r="Z54" s="5"/>
      <c r="AA54" s="5"/>
      <c r="AB54" s="5"/>
      <c r="AC54" s="5"/>
      <c r="AE54" s="5"/>
      <c r="AF54" s="5"/>
      <c r="AG54" s="5"/>
      <c r="AH54" s="5"/>
      <c r="AI54" s="5"/>
      <c r="AJ54" s="5"/>
      <c r="AK54" s="5"/>
      <c r="AL54" s="5"/>
      <c r="AM54" s="5"/>
      <c r="AQ54" s="5"/>
      <c r="AR54" s="5"/>
      <c r="AS54" s="5"/>
      <c r="AT54" s="5"/>
      <c r="AU54" s="5"/>
      <c r="AV54" s="5"/>
      <c r="AW54" s="5"/>
      <c r="AX54" s="5"/>
      <c r="AY54" s="5"/>
    </row>
    <row r="55" spans="1:51" s="172" customFormat="1" ht="14.25" customHeight="1" x14ac:dyDescent="0.15">
      <c r="A55" s="399">
        <v>11018</v>
      </c>
      <c r="B55" s="400">
        <v>8.1199999999999994E-2</v>
      </c>
      <c r="C55" s="400">
        <v>8.9099999999999999E-2</v>
      </c>
      <c r="D55" s="400">
        <v>2.8999999999999998E-3</v>
      </c>
      <c r="E55" s="400">
        <v>3.8500000000000001E-3</v>
      </c>
      <c r="F55" s="400">
        <v>4.0000000000000001E-3</v>
      </c>
      <c r="G55" s="400">
        <v>3.9249999999999997E-3</v>
      </c>
      <c r="H55" s="400">
        <v>4.31666666666667E-3</v>
      </c>
      <c r="I55" s="400">
        <f t="shared" si="0"/>
        <v>7.8299999999999995E-2</v>
      </c>
      <c r="J55" s="400">
        <f t="shared" si="4"/>
        <v>7.7274999999999996E-2</v>
      </c>
      <c r="K55" s="400">
        <f t="shared" si="5"/>
        <v>8.4783333333333322E-2</v>
      </c>
      <c r="L55" s="20">
        <f t="shared" si="1"/>
        <v>2.4478374453849705E-2</v>
      </c>
      <c r="M55" s="20">
        <f t="shared" si="2"/>
        <v>3.4799999999999998E-2</v>
      </c>
      <c r="N55" s="20">
        <f t="shared" si="6"/>
        <v>4.7099999999999996E-2</v>
      </c>
      <c r="O55" s="20">
        <f t="shared" si="3"/>
        <v>-1.0321625546150293E-2</v>
      </c>
      <c r="P55" s="20">
        <f t="shared" si="7"/>
        <v>-2.2621625546150291E-2</v>
      </c>
      <c r="Q55" s="20">
        <f t="shared" si="8"/>
        <v>0.29216369428271283</v>
      </c>
      <c r="R55" s="20">
        <f t="shared" si="9"/>
        <v>5.180000000000004E-2</v>
      </c>
      <c r="S55" s="20">
        <f t="shared" si="10"/>
        <v>0.24036369428271279</v>
      </c>
      <c r="U55" s="5"/>
      <c r="V55" s="5"/>
      <c r="W55" s="5"/>
      <c r="X55" s="5"/>
      <c r="Y55" s="5"/>
      <c r="Z55" s="5"/>
      <c r="AA55" s="5"/>
      <c r="AB55" s="5"/>
      <c r="AC55" s="5"/>
      <c r="AE55" s="5"/>
      <c r="AF55" s="5"/>
      <c r="AG55" s="5"/>
      <c r="AH55" s="5"/>
      <c r="AI55" s="5"/>
      <c r="AJ55" s="5"/>
      <c r="AK55" s="5"/>
      <c r="AL55" s="5"/>
      <c r="AM55" s="5"/>
      <c r="AQ55" s="5"/>
      <c r="AR55" s="5"/>
      <c r="AS55" s="5"/>
      <c r="AT55" s="5"/>
      <c r="AU55" s="5"/>
      <c r="AV55" s="5"/>
      <c r="AW55" s="5"/>
      <c r="AX55" s="5"/>
      <c r="AY55" s="5"/>
    </row>
    <row r="56" spans="1:51" s="172" customFormat="1" ht="14.25" customHeight="1" x14ac:dyDescent="0.15">
      <c r="A56" s="399">
        <v>11049</v>
      </c>
      <c r="B56" s="400">
        <v>-8.0000000000000002E-3</v>
      </c>
      <c r="C56" s="400">
        <v>3.4099999999999998E-2</v>
      </c>
      <c r="D56" s="400">
        <v>2.7000000000000001E-3</v>
      </c>
      <c r="E56" s="400">
        <v>3.8333333333333301E-3</v>
      </c>
      <c r="F56" s="400">
        <v>3.98333333333333E-3</v>
      </c>
      <c r="G56" s="400">
        <v>3.9083333333333296E-3</v>
      </c>
      <c r="H56" s="400">
        <v>4.2916666666666702E-3</v>
      </c>
      <c r="I56" s="400">
        <f t="shared" si="0"/>
        <v>-1.0700000000000001E-2</v>
      </c>
      <c r="J56" s="400">
        <f t="shared" si="4"/>
        <v>-1.190833333333333E-2</v>
      </c>
      <c r="K56" s="400">
        <f t="shared" si="5"/>
        <v>2.9808333333333329E-2</v>
      </c>
      <c r="L56" s="20">
        <f t="shared" si="1"/>
        <v>-1.2946664129139807E-3</v>
      </c>
      <c r="M56" s="20">
        <f t="shared" si="2"/>
        <v>3.2399999999999998E-2</v>
      </c>
      <c r="N56" s="20">
        <f t="shared" si="6"/>
        <v>4.6899999999999956E-2</v>
      </c>
      <c r="O56" s="20">
        <f t="shared" si="3"/>
        <v>-3.3694666412913979E-2</v>
      </c>
      <c r="P56" s="20">
        <f t="shared" si="7"/>
        <v>-4.8194666412913936E-2</v>
      </c>
      <c r="Q56" s="20">
        <f t="shared" si="8"/>
        <v>0.29141439669252267</v>
      </c>
      <c r="R56" s="20">
        <f t="shared" si="9"/>
        <v>5.1500000000000046E-2</v>
      </c>
      <c r="S56" s="20">
        <f t="shared" si="10"/>
        <v>0.23991439669252262</v>
      </c>
      <c r="U56" s="404"/>
      <c r="V56" s="404"/>
      <c r="W56" s="404"/>
      <c r="X56" s="404"/>
      <c r="Y56" s="404"/>
      <c r="Z56" s="404"/>
      <c r="AA56" s="5"/>
      <c r="AB56" s="5"/>
      <c r="AC56" s="5"/>
      <c r="AE56" s="404"/>
      <c r="AF56" s="404"/>
      <c r="AG56" s="404"/>
      <c r="AH56" s="404"/>
      <c r="AI56" s="404"/>
      <c r="AJ56" s="404"/>
      <c r="AK56" s="5"/>
      <c r="AL56" s="5"/>
      <c r="AM56" s="5"/>
      <c r="AQ56" s="5"/>
      <c r="AR56" s="5"/>
      <c r="AS56" s="5"/>
      <c r="AT56" s="5"/>
      <c r="AU56" s="5"/>
      <c r="AV56" s="5"/>
      <c r="AW56" s="5"/>
      <c r="AX56" s="5"/>
      <c r="AY56" s="5"/>
    </row>
    <row r="57" spans="1:51" s="172" customFormat="1" ht="14.25" customHeight="1" x14ac:dyDescent="0.15">
      <c r="A57" s="399">
        <v>11079</v>
      </c>
      <c r="B57" s="400">
        <v>-9.5999999999999992E-3</v>
      </c>
      <c r="C57" s="400">
        <v>-2.3599999999999999E-2</v>
      </c>
      <c r="D57" s="400">
        <v>2.7000000000000001E-3</v>
      </c>
      <c r="E57" s="400">
        <v>3.8333333333333301E-3</v>
      </c>
      <c r="F57" s="400">
        <v>3.9750000000000002E-3</v>
      </c>
      <c r="G57" s="400">
        <v>3.9041666666666699E-3</v>
      </c>
      <c r="H57" s="400">
        <v>4.1999999999999997E-3</v>
      </c>
      <c r="I57" s="400">
        <f t="shared" si="0"/>
        <v>-1.2299999999999998E-2</v>
      </c>
      <c r="J57" s="400">
        <f t="shared" si="4"/>
        <v>-1.350416666666667E-2</v>
      </c>
      <c r="K57" s="400">
        <f t="shared" si="5"/>
        <v>-2.7799999999999998E-2</v>
      </c>
      <c r="L57" s="20">
        <f t="shared" si="1"/>
        <v>2.6268688923687389E-2</v>
      </c>
      <c r="M57" s="20">
        <f t="shared" si="2"/>
        <v>3.2399999999999998E-2</v>
      </c>
      <c r="N57" s="20">
        <f t="shared" si="6"/>
        <v>4.6850000000000037E-2</v>
      </c>
      <c r="O57" s="20">
        <f t="shared" si="3"/>
        <v>-6.1313110763126094E-3</v>
      </c>
      <c r="P57" s="20">
        <f t="shared" si="7"/>
        <v>-2.0581311076312649E-2</v>
      </c>
      <c r="Q57" s="20">
        <f t="shared" si="8"/>
        <v>0.20433334950389614</v>
      </c>
      <c r="R57" s="20">
        <f t="shared" si="9"/>
        <v>5.04E-2</v>
      </c>
      <c r="S57" s="20">
        <f t="shared" si="10"/>
        <v>0.15393334950389614</v>
      </c>
      <c r="U57" s="5"/>
      <c r="V57" s="5"/>
      <c r="W57" s="5"/>
      <c r="X57" s="5"/>
      <c r="Y57" s="5"/>
      <c r="Z57" s="5"/>
      <c r="AA57" s="5"/>
      <c r="AB57" s="5"/>
      <c r="AC57" s="5"/>
      <c r="AE57" s="5"/>
      <c r="AF57" s="5"/>
      <c r="AG57" s="5"/>
      <c r="AH57" s="5"/>
      <c r="AI57" s="5"/>
      <c r="AJ57" s="5"/>
      <c r="AK57" s="5"/>
      <c r="AL57" s="5"/>
      <c r="AM57" s="5"/>
      <c r="AQ57" s="404"/>
      <c r="AR57" s="404"/>
      <c r="AS57" s="404"/>
      <c r="AT57" s="404"/>
      <c r="AU57" s="404"/>
      <c r="AV57" s="404"/>
      <c r="AW57" s="5"/>
      <c r="AX57" s="5"/>
      <c r="AY57" s="5"/>
    </row>
    <row r="58" spans="1:51" s="172" customFormat="1" ht="14.25" customHeight="1" x14ac:dyDescent="0.15">
      <c r="A58" s="399">
        <v>11110</v>
      </c>
      <c r="B58" s="400">
        <v>-0.16250000000000001</v>
      </c>
      <c r="C58" s="400">
        <v>-0.1903</v>
      </c>
      <c r="D58" s="400">
        <v>2.8999999999999998E-3</v>
      </c>
      <c r="E58" s="400">
        <v>3.8083333333333298E-3</v>
      </c>
      <c r="F58" s="400">
        <v>3.9666666666666704E-3</v>
      </c>
      <c r="G58" s="400">
        <v>3.8874999999999999E-3</v>
      </c>
      <c r="H58" s="400">
        <v>4.1749999999999999E-3</v>
      </c>
      <c r="I58" s="400">
        <f t="shared" si="0"/>
        <v>-0.16539999999999999</v>
      </c>
      <c r="J58" s="400">
        <f t="shared" si="4"/>
        <v>-0.16638749999999999</v>
      </c>
      <c r="K58" s="400">
        <f t="shared" si="5"/>
        <v>-0.19447500000000001</v>
      </c>
      <c r="L58" s="20">
        <f t="shared" si="1"/>
        <v>-0.22845599014938212</v>
      </c>
      <c r="M58" s="20">
        <f t="shared" si="2"/>
        <v>3.4799999999999998E-2</v>
      </c>
      <c r="N58" s="20">
        <f t="shared" si="6"/>
        <v>4.6649999999999997E-2</v>
      </c>
      <c r="O58" s="20">
        <f t="shared" si="3"/>
        <v>-0.26325599014938211</v>
      </c>
      <c r="P58" s="20">
        <f t="shared" si="7"/>
        <v>-0.27510599014938208</v>
      </c>
      <c r="Q58" s="20">
        <f t="shared" si="8"/>
        <v>-0.19925380760937395</v>
      </c>
      <c r="R58" s="20">
        <f t="shared" si="9"/>
        <v>5.0099999999999999E-2</v>
      </c>
      <c r="S58" s="20">
        <f t="shared" si="10"/>
        <v>-0.24935380760937395</v>
      </c>
      <c r="U58" s="5"/>
      <c r="V58" s="5"/>
      <c r="W58" s="5"/>
      <c r="X58" s="5"/>
      <c r="Y58" s="5"/>
      <c r="Z58" s="5"/>
      <c r="AA58" s="5"/>
      <c r="AB58" s="5"/>
      <c r="AC58" s="5"/>
      <c r="AE58" s="5"/>
      <c r="AF58" s="5"/>
      <c r="AG58" s="5"/>
      <c r="AH58" s="5"/>
      <c r="AI58" s="5"/>
      <c r="AJ58" s="5"/>
      <c r="AK58" s="5"/>
      <c r="AL58" s="5"/>
      <c r="AM58" s="5"/>
      <c r="AQ58" s="5"/>
      <c r="AR58" s="5"/>
      <c r="AS58" s="5"/>
      <c r="AT58" s="5"/>
      <c r="AU58" s="5"/>
      <c r="AV58" s="5"/>
      <c r="AW58" s="5"/>
      <c r="AX58" s="5"/>
      <c r="AY58" s="5"/>
    </row>
    <row r="59" spans="1:51" s="172" customFormat="1" ht="14.25" customHeight="1" x14ac:dyDescent="0.15">
      <c r="A59" s="399">
        <v>11140</v>
      </c>
      <c r="B59" s="400">
        <v>3.8600000000000002E-2</v>
      </c>
      <c r="C59" s="400">
        <v>1.7600000000000001E-2</v>
      </c>
      <c r="D59" s="400">
        <v>2.8E-3</v>
      </c>
      <c r="E59" s="400">
        <v>3.7666666666666699E-3</v>
      </c>
      <c r="F59" s="400">
        <v>3.9500000000000004E-3</v>
      </c>
      <c r="G59" s="400">
        <v>3.8583333333333299E-3</v>
      </c>
      <c r="H59" s="400">
        <v>4.1583333333333299E-3</v>
      </c>
      <c r="I59" s="400">
        <f t="shared" si="0"/>
        <v>3.5800000000000005E-2</v>
      </c>
      <c r="J59" s="400">
        <f t="shared" si="4"/>
        <v>3.4741666666666671E-2</v>
      </c>
      <c r="K59" s="400">
        <f t="shared" si="5"/>
        <v>1.3441666666666671E-2</v>
      </c>
      <c r="L59" s="20">
        <f t="shared" si="1"/>
        <v>-0.23471912078039192</v>
      </c>
      <c r="M59" s="20">
        <f t="shared" si="2"/>
        <v>3.3599999999999998E-2</v>
      </c>
      <c r="N59" s="20">
        <f t="shared" si="6"/>
        <v>4.6299999999999959E-2</v>
      </c>
      <c r="O59" s="20">
        <f t="shared" si="3"/>
        <v>-0.26831912078039194</v>
      </c>
      <c r="P59" s="20">
        <f t="shared" si="7"/>
        <v>-0.28101912078039187</v>
      </c>
      <c r="Q59" s="20">
        <f t="shared" si="8"/>
        <v>-0.25278374564263972</v>
      </c>
      <c r="R59" s="20">
        <f t="shared" si="9"/>
        <v>4.9899999999999958E-2</v>
      </c>
      <c r="S59" s="20">
        <f t="shared" si="10"/>
        <v>-0.30268374564263967</v>
      </c>
      <c r="U59" s="5"/>
      <c r="V59" s="5"/>
      <c r="W59" s="5"/>
      <c r="X59" s="5"/>
      <c r="Y59" s="5"/>
      <c r="Z59" s="5"/>
      <c r="AA59" s="5"/>
      <c r="AB59" s="5"/>
      <c r="AC59" s="5"/>
      <c r="AE59" s="5"/>
      <c r="AF59" s="5"/>
      <c r="AG59" s="5"/>
      <c r="AH59" s="5"/>
      <c r="AI59" s="5"/>
      <c r="AJ59" s="5"/>
      <c r="AK59" s="5"/>
      <c r="AL59" s="5"/>
      <c r="AM59" s="5"/>
      <c r="AQ59" s="5"/>
      <c r="AR59" s="5"/>
      <c r="AS59" s="5"/>
      <c r="AT59" s="5"/>
      <c r="AU59" s="5"/>
      <c r="AV59" s="5"/>
      <c r="AW59" s="5"/>
      <c r="AX59" s="5"/>
      <c r="AY59" s="5"/>
    </row>
    <row r="60" spans="1:51" s="172" customFormat="1" ht="14.25" customHeight="1" x14ac:dyDescent="0.15">
      <c r="A60" s="399">
        <v>11171</v>
      </c>
      <c r="B60" s="400">
        <v>1.41E-2</v>
      </c>
      <c r="C60" s="400">
        <v>7.6E-3</v>
      </c>
      <c r="D60" s="400">
        <v>2.5999999999999999E-3</v>
      </c>
      <c r="E60" s="400">
        <v>3.725E-3</v>
      </c>
      <c r="F60" s="400">
        <v>3.8999999999999998E-3</v>
      </c>
      <c r="G60" s="400">
        <v>3.8124999999999999E-3</v>
      </c>
      <c r="H60" s="400">
        <v>4.1250000000000002E-3</v>
      </c>
      <c r="I60" s="400">
        <f t="shared" si="0"/>
        <v>1.15E-2</v>
      </c>
      <c r="J60" s="400">
        <f t="shared" si="4"/>
        <v>1.02875E-2</v>
      </c>
      <c r="K60" s="400">
        <f t="shared" si="5"/>
        <v>3.4749999999999998E-3</v>
      </c>
      <c r="L60" s="20">
        <f t="shared" si="1"/>
        <v>-0.29627190821853056</v>
      </c>
      <c r="M60" s="20">
        <f t="shared" si="2"/>
        <v>3.1199999999999999E-2</v>
      </c>
      <c r="N60" s="20">
        <f t="shared" si="6"/>
        <v>4.5749999999999999E-2</v>
      </c>
      <c r="O60" s="20">
        <f t="shared" si="3"/>
        <v>-0.32747190821853056</v>
      </c>
      <c r="P60" s="20">
        <f t="shared" si="7"/>
        <v>-0.34202190821853057</v>
      </c>
      <c r="Q60" s="20">
        <f t="shared" si="8"/>
        <v>-0.31759711964970894</v>
      </c>
      <c r="R60" s="20">
        <f t="shared" si="9"/>
        <v>4.9500000000000002E-2</v>
      </c>
      <c r="S60" s="20">
        <f t="shared" si="10"/>
        <v>-0.36709711964970893</v>
      </c>
      <c r="U60" s="5"/>
      <c r="V60" s="5"/>
      <c r="W60" s="5"/>
      <c r="X60" s="5"/>
      <c r="Y60" s="5"/>
      <c r="Z60" s="5"/>
      <c r="AA60" s="5"/>
      <c r="AB60" s="5"/>
      <c r="AC60" s="5"/>
      <c r="AE60" s="5"/>
      <c r="AF60" s="5"/>
      <c r="AG60" s="5"/>
      <c r="AH60" s="5"/>
      <c r="AI60" s="5"/>
      <c r="AJ60" s="5"/>
      <c r="AK60" s="5"/>
      <c r="AL60" s="5"/>
      <c r="AM60" s="5"/>
      <c r="AQ60" s="5"/>
      <c r="AR60" s="5"/>
      <c r="AS60" s="5"/>
      <c r="AT60" s="5"/>
      <c r="AU60" s="5"/>
      <c r="AV60" s="5"/>
      <c r="AW60" s="5"/>
      <c r="AX60" s="5"/>
      <c r="AY60" s="5"/>
    </row>
    <row r="61" spans="1:51" s="172" customFormat="1" ht="14.25" customHeight="1" x14ac:dyDescent="0.15">
      <c r="A61" s="399">
        <v>11202</v>
      </c>
      <c r="B61" s="400">
        <v>-0.12820000000000001</v>
      </c>
      <c r="C61" s="400">
        <v>-0.1108</v>
      </c>
      <c r="D61" s="400">
        <v>2.8999999999999998E-3</v>
      </c>
      <c r="E61" s="400">
        <v>3.6833333333333301E-3</v>
      </c>
      <c r="F61" s="400">
        <v>3.875E-3</v>
      </c>
      <c r="G61" s="400">
        <v>3.7791666666666698E-3</v>
      </c>
      <c r="H61" s="400">
        <v>4.0499999999999998E-3</v>
      </c>
      <c r="I61" s="400">
        <f t="shared" si="0"/>
        <v>-0.13109999999999999</v>
      </c>
      <c r="J61" s="400">
        <f t="shared" si="4"/>
        <v>-0.13197916666666668</v>
      </c>
      <c r="K61" s="400">
        <f t="shared" si="5"/>
        <v>-0.11484999999999999</v>
      </c>
      <c r="L61" s="20">
        <f t="shared" si="1"/>
        <v>-0.35582722551965029</v>
      </c>
      <c r="M61" s="20">
        <f t="shared" si="2"/>
        <v>3.4799999999999998E-2</v>
      </c>
      <c r="N61" s="20">
        <f t="shared" si="6"/>
        <v>4.5350000000000036E-2</v>
      </c>
      <c r="O61" s="20">
        <f t="shared" si="3"/>
        <v>-0.39062722551965029</v>
      </c>
      <c r="P61" s="20">
        <f t="shared" si="7"/>
        <v>-0.40117722551965035</v>
      </c>
      <c r="Q61" s="20">
        <f t="shared" si="8"/>
        <v>-0.39344997880100063</v>
      </c>
      <c r="R61" s="20">
        <f t="shared" si="9"/>
        <v>4.8599999999999997E-2</v>
      </c>
      <c r="S61" s="20">
        <f t="shared" si="10"/>
        <v>-0.44204997880100061</v>
      </c>
      <c r="U61" s="404"/>
      <c r="V61" s="404"/>
      <c r="W61" s="404"/>
      <c r="X61" s="404"/>
      <c r="Y61" s="404"/>
      <c r="Z61" s="404"/>
      <c r="AA61" s="404"/>
      <c r="AB61" s="404"/>
      <c r="AC61" s="404"/>
      <c r="AE61" s="404"/>
      <c r="AF61" s="404"/>
      <c r="AG61" s="404"/>
      <c r="AH61" s="404"/>
      <c r="AI61" s="404"/>
      <c r="AJ61" s="404"/>
      <c r="AK61" s="404"/>
      <c r="AL61" s="404"/>
      <c r="AM61" s="404"/>
      <c r="AQ61" s="5"/>
      <c r="AR61" s="5"/>
      <c r="AS61" s="5"/>
      <c r="AT61" s="5"/>
      <c r="AU61" s="5"/>
      <c r="AV61" s="5"/>
      <c r="AW61" s="5"/>
      <c r="AX61" s="5"/>
      <c r="AY61" s="5"/>
    </row>
    <row r="62" spans="1:51" s="172" customFormat="1" ht="14.25" customHeight="1" x14ac:dyDescent="0.15">
      <c r="A62" s="399">
        <v>11232</v>
      </c>
      <c r="B62" s="400">
        <v>-8.5500000000000007E-2</v>
      </c>
      <c r="C62" s="400">
        <v>-8.1799999999999998E-2</v>
      </c>
      <c r="D62" s="400">
        <v>2.7000000000000001E-3</v>
      </c>
      <c r="E62" s="400">
        <v>3.6833333333333301E-3</v>
      </c>
      <c r="F62" s="400">
        <v>3.89166666666667E-3</v>
      </c>
      <c r="G62" s="400">
        <v>3.7875000000000001E-3</v>
      </c>
      <c r="H62" s="400">
        <v>4.0666666666666698E-3</v>
      </c>
      <c r="I62" s="400">
        <f t="shared" si="0"/>
        <v>-8.8200000000000001E-2</v>
      </c>
      <c r="J62" s="400">
        <f t="shared" si="4"/>
        <v>-8.9287500000000006E-2</v>
      </c>
      <c r="K62" s="400">
        <f t="shared" si="5"/>
        <v>-8.5866666666666674E-2</v>
      </c>
      <c r="L62" s="20">
        <f t="shared" si="1"/>
        <v>-0.26610688643044766</v>
      </c>
      <c r="M62" s="20">
        <f t="shared" si="2"/>
        <v>3.2399999999999998E-2</v>
      </c>
      <c r="N62" s="20">
        <f t="shared" si="6"/>
        <v>4.5450000000000004E-2</v>
      </c>
      <c r="O62" s="20">
        <f t="shared" si="3"/>
        <v>-0.29850688643044765</v>
      </c>
      <c r="P62" s="20">
        <f t="shared" si="7"/>
        <v>-0.31155688643044765</v>
      </c>
      <c r="Q62" s="20">
        <f t="shared" si="8"/>
        <v>-0.20187126760544427</v>
      </c>
      <c r="R62" s="20">
        <f t="shared" si="9"/>
        <v>4.8800000000000038E-2</v>
      </c>
      <c r="S62" s="20">
        <f t="shared" si="10"/>
        <v>-0.25067126760544434</v>
      </c>
      <c r="U62" s="5"/>
      <c r="V62" s="5"/>
      <c r="W62" s="5"/>
      <c r="X62" s="5"/>
      <c r="Y62" s="5"/>
      <c r="Z62" s="5"/>
      <c r="AA62" s="5"/>
      <c r="AB62" s="5"/>
      <c r="AC62" s="5"/>
      <c r="AE62" s="5"/>
      <c r="AF62" s="5"/>
      <c r="AG62" s="5"/>
      <c r="AH62" s="5"/>
      <c r="AI62" s="5"/>
      <c r="AJ62" s="5"/>
      <c r="AK62" s="5"/>
      <c r="AL62" s="5"/>
      <c r="AM62" s="5"/>
      <c r="AQ62" s="404"/>
      <c r="AR62" s="404"/>
      <c r="AS62" s="404"/>
      <c r="AT62" s="404"/>
      <c r="AU62" s="404"/>
      <c r="AV62" s="404"/>
      <c r="AW62" s="404"/>
      <c r="AX62" s="404"/>
      <c r="AY62" s="404"/>
    </row>
    <row r="63" spans="1:51" s="172" customFormat="1" ht="14.25" customHeight="1" x14ac:dyDescent="0.15">
      <c r="A63" s="399">
        <v>11263</v>
      </c>
      <c r="B63" s="400">
        <v>-8.8999999999999999E-3</v>
      </c>
      <c r="C63" s="400">
        <v>-7.2999999999999995E-2</v>
      </c>
      <c r="D63" s="400">
        <v>2.5999999999999999E-3</v>
      </c>
      <c r="E63" s="400">
        <v>3.725E-3</v>
      </c>
      <c r="F63" s="400">
        <v>3.9583333333333302E-3</v>
      </c>
      <c r="G63" s="400">
        <v>3.8416666666666699E-3</v>
      </c>
      <c r="H63" s="400">
        <v>4.13333333333333E-3</v>
      </c>
      <c r="I63" s="400">
        <f t="shared" si="0"/>
        <v>-1.15E-2</v>
      </c>
      <c r="J63" s="400">
        <f t="shared" si="4"/>
        <v>-1.274166666666667E-2</v>
      </c>
      <c r="K63" s="400">
        <f t="shared" si="5"/>
        <v>-7.7133333333333332E-2</v>
      </c>
      <c r="L63" s="20">
        <f t="shared" si="1"/>
        <v>-0.16910959006307591</v>
      </c>
      <c r="M63" s="20">
        <f t="shared" si="2"/>
        <v>3.1199999999999999E-2</v>
      </c>
      <c r="N63" s="20">
        <f t="shared" si="6"/>
        <v>4.6100000000000037E-2</v>
      </c>
      <c r="O63" s="20">
        <f t="shared" si="3"/>
        <v>-0.20030959006307592</v>
      </c>
      <c r="P63" s="20">
        <f t="shared" si="7"/>
        <v>-0.21520959006307594</v>
      </c>
      <c r="Q63" s="20">
        <f t="shared" si="8"/>
        <v>-0.13728389117332884</v>
      </c>
      <c r="R63" s="20">
        <f t="shared" si="9"/>
        <v>4.9599999999999964E-2</v>
      </c>
      <c r="S63" s="20">
        <f t="shared" si="10"/>
        <v>-0.18688389117332882</v>
      </c>
      <c r="U63" s="5"/>
      <c r="V63" s="5"/>
      <c r="W63" s="5"/>
      <c r="X63" s="5"/>
      <c r="Y63" s="5"/>
      <c r="Z63" s="5"/>
      <c r="AA63" s="5"/>
      <c r="AB63" s="5"/>
      <c r="AC63" s="5"/>
      <c r="AE63" s="5"/>
      <c r="AF63" s="5"/>
      <c r="AG63" s="5"/>
      <c r="AH63" s="5"/>
      <c r="AI63" s="5"/>
      <c r="AJ63" s="5"/>
      <c r="AK63" s="5"/>
      <c r="AL63" s="5"/>
      <c r="AM63" s="5"/>
      <c r="AQ63" s="5"/>
      <c r="AR63" s="5"/>
      <c r="AS63" s="5"/>
      <c r="AT63" s="5"/>
      <c r="AU63" s="5"/>
      <c r="AV63" s="5"/>
      <c r="AW63" s="5"/>
      <c r="AX63" s="5"/>
      <c r="AY63" s="5"/>
    </row>
    <row r="64" spans="1:51" s="172" customFormat="1" ht="14.25" customHeight="1" x14ac:dyDescent="0.15">
      <c r="A64" s="399">
        <v>11293</v>
      </c>
      <c r="B64" s="400">
        <v>-7.0599999999999996E-2</v>
      </c>
      <c r="C64" s="400">
        <v>-3.39E-2</v>
      </c>
      <c r="D64" s="400">
        <v>2.8E-3</v>
      </c>
      <c r="E64" s="400">
        <v>3.7666666666666699E-3</v>
      </c>
      <c r="F64" s="400">
        <v>4.04166666666667E-3</v>
      </c>
      <c r="G64" s="400">
        <v>3.9041666666666699E-3</v>
      </c>
      <c r="H64" s="400">
        <v>4.2583333333333301E-3</v>
      </c>
      <c r="I64" s="400">
        <f t="shared" si="0"/>
        <v>-7.3399999999999993E-2</v>
      </c>
      <c r="J64" s="400">
        <f t="shared" si="4"/>
        <v>-7.4504166666666663E-2</v>
      </c>
      <c r="K64" s="400">
        <f t="shared" si="5"/>
        <v>-3.8158333333333329E-2</v>
      </c>
      <c r="L64" s="20">
        <f t="shared" si="1"/>
        <v>-0.24895006127662178</v>
      </c>
      <c r="M64" s="20">
        <f t="shared" si="2"/>
        <v>3.3599999999999998E-2</v>
      </c>
      <c r="N64" s="20">
        <f t="shared" si="6"/>
        <v>4.6850000000000037E-2</v>
      </c>
      <c r="O64" s="20">
        <f t="shared" si="3"/>
        <v>-0.2825500612766218</v>
      </c>
      <c r="P64" s="20">
        <f t="shared" si="7"/>
        <v>-0.29580006127662184</v>
      </c>
      <c r="Q64" s="20">
        <f t="shared" si="8"/>
        <v>-0.2195973476241132</v>
      </c>
      <c r="R64" s="20">
        <f t="shared" si="9"/>
        <v>5.1099999999999965E-2</v>
      </c>
      <c r="S64" s="20">
        <f t="shared" si="10"/>
        <v>-0.27069734762411318</v>
      </c>
      <c r="U64" s="5"/>
      <c r="V64" s="5"/>
      <c r="W64" s="5"/>
      <c r="X64" s="5"/>
      <c r="Y64" s="5"/>
      <c r="Z64" s="5"/>
      <c r="AA64" s="5"/>
      <c r="AB64" s="5"/>
      <c r="AC64" s="5"/>
      <c r="AE64" s="5"/>
      <c r="AF64" s="5"/>
      <c r="AG64" s="5"/>
      <c r="AH64" s="5"/>
      <c r="AI64" s="5"/>
      <c r="AJ64" s="5"/>
      <c r="AK64" s="5"/>
      <c r="AL64" s="5"/>
      <c r="AM64" s="5"/>
      <c r="AQ64" s="5"/>
      <c r="AR64" s="5"/>
      <c r="AS64" s="5"/>
      <c r="AT64" s="5"/>
      <c r="AU64" s="5"/>
      <c r="AV64" s="5"/>
      <c r="AW64" s="5"/>
      <c r="AX64" s="5"/>
      <c r="AY64" s="5"/>
    </row>
    <row r="65" spans="1:51" s="172" customFormat="1" ht="14.25" customHeight="1" x14ac:dyDescent="0.15">
      <c r="A65" s="399">
        <v>11324</v>
      </c>
      <c r="B65" s="400">
        <v>5.0200000000000002E-2</v>
      </c>
      <c r="C65" s="400">
        <v>5.3999999999999999E-2</v>
      </c>
      <c r="D65" s="400">
        <v>2.8E-3</v>
      </c>
      <c r="E65" s="400">
        <v>3.6833333333333301E-3</v>
      </c>
      <c r="F65" s="400">
        <v>3.9166666666666699E-3</v>
      </c>
      <c r="G65" s="400">
        <v>3.8E-3</v>
      </c>
      <c r="H65" s="400">
        <v>4.1749999999999999E-3</v>
      </c>
      <c r="I65" s="400">
        <f t="shared" si="0"/>
        <v>4.7400000000000005E-2</v>
      </c>
      <c r="J65" s="400">
        <f t="shared" si="4"/>
        <v>4.6400000000000004E-2</v>
      </c>
      <c r="K65" s="400">
        <f t="shared" si="5"/>
        <v>4.9825000000000001E-2</v>
      </c>
      <c r="L65" s="20">
        <f t="shared" si="1"/>
        <v>-0.25862144407623688</v>
      </c>
      <c r="M65" s="20">
        <f t="shared" si="2"/>
        <v>3.3599999999999998E-2</v>
      </c>
      <c r="N65" s="20">
        <f t="shared" si="6"/>
        <v>4.5600000000000002E-2</v>
      </c>
      <c r="O65" s="20">
        <f t="shared" si="3"/>
        <v>-0.2922214440762369</v>
      </c>
      <c r="P65" s="20">
        <f t="shared" si="7"/>
        <v>-0.30422144407623686</v>
      </c>
      <c r="Q65" s="20">
        <f t="shared" si="8"/>
        <v>-0.23412998547096386</v>
      </c>
      <c r="R65" s="20">
        <f t="shared" si="9"/>
        <v>5.0099999999999999E-2</v>
      </c>
      <c r="S65" s="20">
        <f t="shared" si="10"/>
        <v>-0.28422998547096384</v>
      </c>
      <c r="U65" s="5"/>
      <c r="V65" s="5"/>
      <c r="W65" s="5"/>
      <c r="X65" s="5"/>
      <c r="Y65" s="5"/>
      <c r="Z65" s="5"/>
      <c r="AA65" s="5"/>
      <c r="AB65" s="5"/>
      <c r="AC65" s="5"/>
      <c r="AE65" s="5"/>
      <c r="AF65" s="5"/>
      <c r="AG65" s="5"/>
      <c r="AH65" s="5"/>
      <c r="AI65" s="5"/>
      <c r="AJ65" s="5"/>
      <c r="AK65" s="5"/>
      <c r="AL65" s="5"/>
      <c r="AM65" s="5"/>
      <c r="AQ65" s="5"/>
      <c r="AR65" s="5"/>
      <c r="AS65" s="5"/>
      <c r="AT65" s="5"/>
      <c r="AU65" s="5"/>
      <c r="AV65" s="5"/>
      <c r="AW65" s="5"/>
      <c r="AX65" s="5"/>
      <c r="AY65" s="5"/>
    </row>
    <row r="66" spans="1:51" s="172" customFormat="1" ht="14.25" customHeight="1" x14ac:dyDescent="0.15">
      <c r="A66" s="399">
        <v>11355</v>
      </c>
      <c r="B66" s="400">
        <v>0.1193</v>
      </c>
      <c r="C66" s="400">
        <v>0.15240000000000001</v>
      </c>
      <c r="D66" s="400">
        <v>2.5999999999999999E-3</v>
      </c>
      <c r="E66" s="400">
        <v>3.6916666666666699E-3</v>
      </c>
      <c r="F66" s="400">
        <v>3.9166666666666699E-3</v>
      </c>
      <c r="G66" s="400">
        <v>3.8041666666666701E-3</v>
      </c>
      <c r="H66" s="400">
        <v>4.1749999999999999E-3</v>
      </c>
      <c r="I66" s="400">
        <f t="shared" si="0"/>
        <v>0.1167</v>
      </c>
      <c r="J66" s="400">
        <f t="shared" si="4"/>
        <v>0.11549583333333334</v>
      </c>
      <c r="K66" s="400">
        <f t="shared" si="5"/>
        <v>0.148225</v>
      </c>
      <c r="L66" s="20">
        <f t="shared" si="1"/>
        <v>-0.19112484877135394</v>
      </c>
      <c r="M66" s="20">
        <f t="shared" si="2"/>
        <v>3.1199999999999999E-2</v>
      </c>
      <c r="N66" s="20">
        <f t="shared" si="6"/>
        <v>4.5650000000000038E-2</v>
      </c>
      <c r="O66" s="20">
        <f t="shared" si="3"/>
        <v>-0.22232484877135394</v>
      </c>
      <c r="P66" s="20">
        <f t="shared" si="7"/>
        <v>-0.23677484877135396</v>
      </c>
      <c r="Q66" s="20">
        <f t="shared" si="8"/>
        <v>-0.18916986243154688</v>
      </c>
      <c r="R66" s="20">
        <f t="shared" si="9"/>
        <v>5.0099999999999999E-2</v>
      </c>
      <c r="S66" s="20">
        <f t="shared" si="10"/>
        <v>-0.23926986243154688</v>
      </c>
      <c r="U66" s="5"/>
      <c r="V66" s="5"/>
      <c r="W66" s="5"/>
      <c r="X66" s="5"/>
      <c r="Y66" s="5"/>
      <c r="Z66" s="5"/>
      <c r="AA66" s="5"/>
      <c r="AB66" s="5"/>
      <c r="AC66" s="5"/>
      <c r="AE66" s="5"/>
      <c r="AF66" s="5"/>
      <c r="AG66" s="5"/>
      <c r="AH66" s="5"/>
      <c r="AI66" s="5"/>
      <c r="AJ66" s="5"/>
      <c r="AK66" s="5"/>
      <c r="AL66" s="5"/>
      <c r="AM66" s="5"/>
      <c r="AQ66" s="5"/>
      <c r="AR66" s="5"/>
      <c r="AS66" s="5"/>
      <c r="AT66" s="5"/>
      <c r="AU66" s="5"/>
      <c r="AV66" s="5"/>
      <c r="AW66" s="5"/>
      <c r="AX66" s="5"/>
      <c r="AY66" s="5"/>
    </row>
    <row r="67" spans="1:51" s="172" customFormat="1" ht="14.25" customHeight="1" x14ac:dyDescent="0.15">
      <c r="A67" s="399">
        <v>11383</v>
      </c>
      <c r="B67" s="400">
        <v>-6.7500000000000004E-2</v>
      </c>
      <c r="C67" s="400">
        <v>-2.3900000000000001E-2</v>
      </c>
      <c r="D67" s="400">
        <v>2.8999999999999998E-3</v>
      </c>
      <c r="E67" s="400">
        <v>3.6583333333333298E-3</v>
      </c>
      <c r="F67" s="400">
        <v>3.89166666666667E-3</v>
      </c>
      <c r="G67" s="400">
        <v>3.7750000000000001E-3</v>
      </c>
      <c r="H67" s="400">
        <v>4.15E-3</v>
      </c>
      <c r="I67" s="400">
        <f t="shared" si="0"/>
        <v>-7.0400000000000004E-2</v>
      </c>
      <c r="J67" s="400">
        <f t="shared" si="4"/>
        <v>-7.1275000000000005E-2</v>
      </c>
      <c r="K67" s="400">
        <f t="shared" si="5"/>
        <v>-2.8050000000000002E-2</v>
      </c>
      <c r="L67" s="20">
        <f t="shared" si="1"/>
        <v>-0.30237136651802388</v>
      </c>
      <c r="M67" s="20">
        <f t="shared" si="2"/>
        <v>3.4799999999999998E-2</v>
      </c>
      <c r="N67" s="20">
        <f t="shared" si="6"/>
        <v>4.53E-2</v>
      </c>
      <c r="O67" s="20">
        <f t="shared" si="3"/>
        <v>-0.33717136651802387</v>
      </c>
      <c r="P67" s="20">
        <f t="shared" si="7"/>
        <v>-0.34767136651802388</v>
      </c>
      <c r="Q67" s="20">
        <f t="shared" si="8"/>
        <v>-0.27329786311581405</v>
      </c>
      <c r="R67" s="20">
        <f t="shared" si="9"/>
        <v>4.9799999999999997E-2</v>
      </c>
      <c r="S67" s="20">
        <f t="shared" si="10"/>
        <v>-0.32309786311581407</v>
      </c>
      <c r="AQ67" s="5"/>
      <c r="AR67" s="5"/>
      <c r="AS67" s="5"/>
      <c r="AT67" s="5"/>
      <c r="AU67" s="5"/>
      <c r="AV67" s="5"/>
      <c r="AW67" s="5"/>
      <c r="AX67" s="5"/>
      <c r="AY67" s="5"/>
    </row>
    <row r="68" spans="1:51" s="172" customFormat="1" ht="14.25" customHeight="1" x14ac:dyDescent="0.15">
      <c r="A68" s="399">
        <v>11414</v>
      </c>
      <c r="B68" s="400">
        <v>-9.35E-2</v>
      </c>
      <c r="C68" s="400">
        <v>-0.10539999999999999</v>
      </c>
      <c r="D68" s="400">
        <v>2.7000000000000001E-3</v>
      </c>
      <c r="E68" s="400">
        <v>3.6666666666666701E-3</v>
      </c>
      <c r="F68" s="400">
        <v>3.9666666666666704E-3</v>
      </c>
      <c r="G68" s="400">
        <v>3.81666666666667E-3</v>
      </c>
      <c r="H68" s="400">
        <v>4.0499999999999998E-3</v>
      </c>
      <c r="I68" s="400">
        <f t="shared" si="0"/>
        <v>-9.6199999999999994E-2</v>
      </c>
      <c r="J68" s="400">
        <f t="shared" si="4"/>
        <v>-9.7316666666666676E-2</v>
      </c>
      <c r="K68" s="400">
        <f t="shared" si="5"/>
        <v>-0.10944999999999999</v>
      </c>
      <c r="L68" s="20">
        <f t="shared" si="1"/>
        <v>-0.36249964087559328</v>
      </c>
      <c r="M68" s="20">
        <f t="shared" si="2"/>
        <v>3.2399999999999998E-2</v>
      </c>
      <c r="N68" s="20">
        <f t="shared" si="6"/>
        <v>4.5800000000000042E-2</v>
      </c>
      <c r="O68" s="20">
        <f t="shared" si="3"/>
        <v>-0.39489964087559326</v>
      </c>
      <c r="P68" s="20">
        <f t="shared" si="7"/>
        <v>-0.40829964087559334</v>
      </c>
      <c r="Q68" s="20">
        <f t="shared" si="8"/>
        <v>-0.37132991813500338</v>
      </c>
      <c r="R68" s="20">
        <f t="shared" si="9"/>
        <v>4.8599999999999997E-2</v>
      </c>
      <c r="S68" s="20">
        <f t="shared" si="10"/>
        <v>-0.41992991813500335</v>
      </c>
    </row>
    <row r="69" spans="1:51" s="172" customFormat="1" ht="14.25" customHeight="1" x14ac:dyDescent="0.15">
      <c r="A69" s="399">
        <v>11444</v>
      </c>
      <c r="B69" s="400">
        <v>-0.12790000000000001</v>
      </c>
      <c r="C69" s="400">
        <v>-0.10290000000000001</v>
      </c>
      <c r="D69" s="400">
        <v>2.5999999999999999E-3</v>
      </c>
      <c r="E69" s="400">
        <v>3.6416666666666698E-3</v>
      </c>
      <c r="F69" s="400">
        <v>3.9666666666666704E-3</v>
      </c>
      <c r="G69" s="400">
        <v>3.8041666666666701E-3</v>
      </c>
      <c r="H69" s="400">
        <v>4.0333333333333297E-3</v>
      </c>
      <c r="I69" s="400">
        <f t="shared" si="0"/>
        <v>-0.1305</v>
      </c>
      <c r="J69" s="400">
        <f t="shared" si="4"/>
        <v>-0.13170416666666668</v>
      </c>
      <c r="K69" s="400">
        <f t="shared" si="5"/>
        <v>-0.10693333333333334</v>
      </c>
      <c r="L69" s="20">
        <f t="shared" si="1"/>
        <v>-0.43864694750363986</v>
      </c>
      <c r="M69" s="20">
        <f t="shared" si="2"/>
        <v>3.1199999999999999E-2</v>
      </c>
      <c r="N69" s="20">
        <f t="shared" si="6"/>
        <v>4.5650000000000038E-2</v>
      </c>
      <c r="O69" s="20">
        <f t="shared" si="3"/>
        <v>-0.46984694750363987</v>
      </c>
      <c r="P69" s="20">
        <f t="shared" si="7"/>
        <v>-0.48429694750363989</v>
      </c>
      <c r="Q69" s="20">
        <f t="shared" si="8"/>
        <v>-0.42238843666418646</v>
      </c>
      <c r="R69" s="20">
        <f t="shared" si="9"/>
        <v>4.8399999999999957E-2</v>
      </c>
      <c r="S69" s="20">
        <f t="shared" si="10"/>
        <v>-0.4707884366641864</v>
      </c>
    </row>
    <row r="70" spans="1:51" s="172" customFormat="1" ht="14.25" customHeight="1" x14ac:dyDescent="0.15">
      <c r="A70" s="399">
        <v>11475</v>
      </c>
      <c r="B70" s="400">
        <v>0.1421</v>
      </c>
      <c r="C70" s="400">
        <v>0.13730000000000001</v>
      </c>
      <c r="D70" s="400">
        <v>2.8E-3</v>
      </c>
      <c r="E70" s="400">
        <v>3.63333333333333E-3</v>
      </c>
      <c r="F70" s="400">
        <v>4.0083333333333299E-3</v>
      </c>
      <c r="G70" s="400">
        <v>3.8208333333333302E-3</v>
      </c>
      <c r="H70" s="400">
        <v>4.0583333333333296E-3</v>
      </c>
      <c r="I70" s="400">
        <f t="shared" ref="I70:I133" si="11">B70-D70</f>
        <v>0.13930000000000001</v>
      </c>
      <c r="J70" s="400">
        <f t="shared" si="4"/>
        <v>0.13827916666666668</v>
      </c>
      <c r="K70" s="400">
        <f t="shared" si="5"/>
        <v>0.13324166666666667</v>
      </c>
      <c r="L70" s="20">
        <f t="shared" si="1"/>
        <v>-0.23448200447033651</v>
      </c>
      <c r="M70" s="20">
        <f t="shared" si="2"/>
        <v>3.3599999999999998E-2</v>
      </c>
      <c r="N70" s="20">
        <f t="shared" si="6"/>
        <v>4.584999999999996E-2</v>
      </c>
      <c r="O70" s="20">
        <f t="shared" si="3"/>
        <v>-0.26808200447033653</v>
      </c>
      <c r="P70" s="20">
        <f t="shared" si="7"/>
        <v>-0.28033200447033646</v>
      </c>
      <c r="Q70" s="20">
        <f t="shared" si="8"/>
        <v>-0.18869009388437608</v>
      </c>
      <c r="R70" s="20">
        <f t="shared" si="9"/>
        <v>4.8699999999999952E-2</v>
      </c>
      <c r="S70" s="20">
        <f t="shared" si="10"/>
        <v>-0.23739009388437604</v>
      </c>
    </row>
    <row r="71" spans="1:51" s="172" customFormat="1" ht="14.25" customHeight="1" x14ac:dyDescent="0.15">
      <c r="A71" s="399">
        <v>11505</v>
      </c>
      <c r="B71" s="400">
        <v>-7.22E-2</v>
      </c>
      <c r="C71" s="400">
        <v>-6.2199999999999998E-2</v>
      </c>
      <c r="D71" s="400">
        <v>2.7000000000000001E-3</v>
      </c>
      <c r="E71" s="400">
        <v>3.63333333333333E-3</v>
      </c>
      <c r="F71" s="400">
        <v>4.0083333333333299E-3</v>
      </c>
      <c r="G71" s="400">
        <v>3.8208333333333302E-3</v>
      </c>
      <c r="H71" s="400">
        <v>4.0249999999999999E-3</v>
      </c>
      <c r="I71" s="400">
        <f t="shared" si="11"/>
        <v>-7.4899999999999994E-2</v>
      </c>
      <c r="J71" s="400">
        <f t="shared" si="4"/>
        <v>-7.6020833333333329E-2</v>
      </c>
      <c r="K71" s="400">
        <f t="shared" si="5"/>
        <v>-6.6224999999999992E-2</v>
      </c>
      <c r="L71" s="20">
        <f t="shared" si="1"/>
        <v>-0.31614905040205898</v>
      </c>
      <c r="M71" s="20">
        <f t="shared" si="2"/>
        <v>3.2399999999999998E-2</v>
      </c>
      <c r="N71" s="20">
        <f t="shared" si="6"/>
        <v>4.584999999999996E-2</v>
      </c>
      <c r="O71" s="20">
        <f t="shared" si="3"/>
        <v>-0.34854905040205897</v>
      </c>
      <c r="P71" s="20">
        <f t="shared" si="7"/>
        <v>-0.36199905040205893</v>
      </c>
      <c r="Q71" s="20">
        <f t="shared" si="8"/>
        <v>-0.25231286364462258</v>
      </c>
      <c r="R71" s="20">
        <f t="shared" si="9"/>
        <v>4.8299999999999996E-2</v>
      </c>
      <c r="S71" s="20">
        <f t="shared" si="10"/>
        <v>-0.30061286364462259</v>
      </c>
    </row>
    <row r="72" spans="1:51" s="172" customFormat="1" ht="14.25" customHeight="1" x14ac:dyDescent="0.15">
      <c r="A72" s="399">
        <v>11536</v>
      </c>
      <c r="B72" s="400">
        <v>1.8200000000000001E-2</v>
      </c>
      <c r="C72" s="400">
        <v>2.5600000000000001E-2</v>
      </c>
      <c r="D72" s="400">
        <v>2.7000000000000001E-3</v>
      </c>
      <c r="E72" s="400">
        <v>3.6666666666666701E-3</v>
      </c>
      <c r="F72" s="400">
        <v>4.04166666666667E-3</v>
      </c>
      <c r="G72" s="400">
        <v>3.8541666666666698E-3</v>
      </c>
      <c r="H72" s="400">
        <v>4.0083333333333299E-3</v>
      </c>
      <c r="I72" s="400">
        <f t="shared" si="11"/>
        <v>1.55E-2</v>
      </c>
      <c r="J72" s="400">
        <f t="shared" si="4"/>
        <v>1.4345833333333332E-2</v>
      </c>
      <c r="K72" s="400">
        <f t="shared" si="5"/>
        <v>2.1591666666666672E-2</v>
      </c>
      <c r="L72" s="20">
        <f t="shared" si="1"/>
        <v>-0.31338424526119368</v>
      </c>
      <c r="M72" s="20">
        <f t="shared" si="2"/>
        <v>3.2399999999999998E-2</v>
      </c>
      <c r="N72" s="20">
        <f t="shared" si="6"/>
        <v>4.6250000000000041E-2</v>
      </c>
      <c r="O72" s="20">
        <f t="shared" si="3"/>
        <v>-0.34578424526119367</v>
      </c>
      <c r="P72" s="20">
        <f t="shared" si="7"/>
        <v>-0.3596342452611937</v>
      </c>
      <c r="Q72" s="20">
        <f t="shared" si="8"/>
        <v>-0.23895600729845656</v>
      </c>
      <c r="R72" s="20">
        <f t="shared" si="9"/>
        <v>4.8099999999999962E-2</v>
      </c>
      <c r="S72" s="20">
        <f t="shared" si="10"/>
        <v>-0.28705600729845654</v>
      </c>
    </row>
    <row r="73" spans="1:51" s="172" customFormat="1" ht="14.25" customHeight="1" x14ac:dyDescent="0.15">
      <c r="A73" s="399">
        <v>11567</v>
      </c>
      <c r="B73" s="400">
        <v>-0.29730000000000001</v>
      </c>
      <c r="C73" s="400">
        <v>-0.31490000000000001</v>
      </c>
      <c r="D73" s="400">
        <v>2.7000000000000001E-3</v>
      </c>
      <c r="E73" s="400">
        <v>3.7916666666666702E-3</v>
      </c>
      <c r="F73" s="400">
        <v>4.2333333333333303E-3</v>
      </c>
      <c r="G73" s="400">
        <v>4.0124999999999996E-3</v>
      </c>
      <c r="H73" s="400">
        <v>4.2083333333333304E-3</v>
      </c>
      <c r="I73" s="400">
        <f t="shared" si="11"/>
        <v>-0.3</v>
      </c>
      <c r="J73" s="400">
        <f t="shared" si="4"/>
        <v>-0.30131249999999998</v>
      </c>
      <c r="K73" s="400">
        <f t="shared" si="5"/>
        <v>-0.31910833333333333</v>
      </c>
      <c r="L73" s="20">
        <f t="shared" si="1"/>
        <v>-0.44656470422693362</v>
      </c>
      <c r="M73" s="20">
        <f t="shared" si="2"/>
        <v>3.2399999999999998E-2</v>
      </c>
      <c r="N73" s="20">
        <f t="shared" si="6"/>
        <v>4.8149999999999998E-2</v>
      </c>
      <c r="O73" s="20">
        <f t="shared" si="3"/>
        <v>-0.4789647042269336</v>
      </c>
      <c r="P73" s="20">
        <f t="shared" si="7"/>
        <v>-0.49471470422693364</v>
      </c>
      <c r="Q73" s="20">
        <f t="shared" si="8"/>
        <v>-0.41364008164661792</v>
      </c>
      <c r="R73" s="20">
        <f t="shared" si="9"/>
        <v>5.0499999999999962E-2</v>
      </c>
      <c r="S73" s="20">
        <f t="shared" si="10"/>
        <v>-0.46414008164661791</v>
      </c>
    </row>
    <row r="74" spans="1:51" s="172" customFormat="1" ht="14.25" customHeight="1" x14ac:dyDescent="0.15">
      <c r="A74" s="399">
        <v>11597</v>
      </c>
      <c r="B74" s="400">
        <v>8.9599999999999999E-2</v>
      </c>
      <c r="C74" s="400">
        <v>9.9000000000000005E-2</v>
      </c>
      <c r="D74" s="400">
        <v>2.8999999999999998E-3</v>
      </c>
      <c r="E74" s="400">
        <v>4.1583333333333299E-3</v>
      </c>
      <c r="F74" s="400">
        <v>4.6416666666666698E-3</v>
      </c>
      <c r="G74" s="400">
        <v>4.4000000000000003E-3</v>
      </c>
      <c r="H74" s="400">
        <v>4.61666666666667E-3</v>
      </c>
      <c r="I74" s="400">
        <f t="shared" si="11"/>
        <v>8.6699999999999999E-2</v>
      </c>
      <c r="J74" s="400">
        <f t="shared" si="4"/>
        <v>8.5199999999999998E-2</v>
      </c>
      <c r="K74" s="400">
        <f t="shared" si="5"/>
        <v>9.4383333333333333E-2</v>
      </c>
      <c r="L74" s="20">
        <f t="shared" si="1"/>
        <v>-0.34059803359832364</v>
      </c>
      <c r="M74" s="20">
        <f t="shared" si="2"/>
        <v>3.4799999999999998E-2</v>
      </c>
      <c r="N74" s="20">
        <f t="shared" si="6"/>
        <v>5.28E-2</v>
      </c>
      <c r="O74" s="20">
        <f t="shared" si="3"/>
        <v>-0.37539803359832363</v>
      </c>
      <c r="P74" s="20">
        <f t="shared" si="7"/>
        <v>-0.39339803359832365</v>
      </c>
      <c r="Q74" s="20">
        <f t="shared" si="8"/>
        <v>-0.29818171392902748</v>
      </c>
      <c r="R74" s="20">
        <f t="shared" si="9"/>
        <v>5.5400000000000039E-2</v>
      </c>
      <c r="S74" s="20">
        <f t="shared" si="10"/>
        <v>-0.35358171392902754</v>
      </c>
    </row>
    <row r="75" spans="1:51" s="172" customFormat="1" ht="14.25" customHeight="1" x14ac:dyDescent="0.15">
      <c r="A75" s="399">
        <v>11628</v>
      </c>
      <c r="B75" s="400">
        <v>-7.9799999999999996E-2</v>
      </c>
      <c r="C75" s="400">
        <v>-6.1400000000000003E-2</v>
      </c>
      <c r="D75" s="400">
        <v>3.0999999999999999E-3</v>
      </c>
      <c r="E75" s="400">
        <v>4.1166666666666704E-3</v>
      </c>
      <c r="F75" s="400">
        <v>4.6750000000000003E-3</v>
      </c>
      <c r="G75" s="400">
        <v>4.3958333333333297E-3</v>
      </c>
      <c r="H75" s="400">
        <v>4.5916666666666701E-3</v>
      </c>
      <c r="I75" s="400">
        <f t="shared" si="11"/>
        <v>-8.2900000000000001E-2</v>
      </c>
      <c r="J75" s="400">
        <f t="shared" si="4"/>
        <v>-8.4195833333333331E-2</v>
      </c>
      <c r="K75" s="400">
        <f t="shared" si="5"/>
        <v>-6.5991666666666671E-2</v>
      </c>
      <c r="L75" s="20">
        <f t="shared" si="1"/>
        <v>-0.38776945869960389</v>
      </c>
      <c r="M75" s="20">
        <f t="shared" si="2"/>
        <v>3.7199999999999997E-2</v>
      </c>
      <c r="N75" s="20">
        <f t="shared" si="6"/>
        <v>5.2749999999999957E-2</v>
      </c>
      <c r="O75" s="20">
        <f t="shared" si="3"/>
        <v>-0.4249694586996039</v>
      </c>
      <c r="P75" s="20">
        <f t="shared" si="7"/>
        <v>-0.44051945869960385</v>
      </c>
      <c r="Q75" s="20">
        <f t="shared" si="8"/>
        <v>-0.2893995217840184</v>
      </c>
      <c r="R75" s="20">
        <f t="shared" si="9"/>
        <v>5.5100000000000038E-2</v>
      </c>
      <c r="S75" s="20">
        <f t="shared" si="10"/>
        <v>-0.34449952178401844</v>
      </c>
    </row>
    <row r="76" spans="1:51" s="172" customFormat="1" ht="14.25" customHeight="1" x14ac:dyDescent="0.15">
      <c r="A76" s="399">
        <v>11658</v>
      </c>
      <c r="B76" s="400">
        <v>-0.14000000000000001</v>
      </c>
      <c r="C76" s="400">
        <v>-0.1283</v>
      </c>
      <c r="D76" s="400">
        <v>3.2000000000000002E-3</v>
      </c>
      <c r="E76" s="400">
        <v>4.4333333333333299E-3</v>
      </c>
      <c r="F76" s="400">
        <v>5.2166666666666698E-3</v>
      </c>
      <c r="G76" s="400">
        <v>4.8250000000000003E-3</v>
      </c>
      <c r="H76" s="400">
        <v>5.1999999999999998E-3</v>
      </c>
      <c r="I76" s="400">
        <f t="shared" si="11"/>
        <v>-0.14320000000000002</v>
      </c>
      <c r="J76" s="400">
        <f t="shared" si="4"/>
        <v>-0.14482500000000001</v>
      </c>
      <c r="K76" s="400">
        <f t="shared" si="5"/>
        <v>-0.13350000000000001</v>
      </c>
      <c r="L76" s="20">
        <f t="shared" si="1"/>
        <v>-0.43348583438956245</v>
      </c>
      <c r="M76" s="20">
        <f t="shared" si="2"/>
        <v>3.8400000000000004E-2</v>
      </c>
      <c r="N76" s="20">
        <f t="shared" si="6"/>
        <v>5.7900000000000007E-2</v>
      </c>
      <c r="O76" s="20">
        <f t="shared" si="3"/>
        <v>-0.47188583438956244</v>
      </c>
      <c r="P76" s="20">
        <f t="shared" si="7"/>
        <v>-0.49138583438956246</v>
      </c>
      <c r="Q76" s="20">
        <f t="shared" si="8"/>
        <v>-0.35883403699319827</v>
      </c>
      <c r="R76" s="20">
        <f t="shared" si="9"/>
        <v>6.2399999999999997E-2</v>
      </c>
      <c r="S76" s="20">
        <f t="shared" si="10"/>
        <v>-0.42123403699319828</v>
      </c>
    </row>
    <row r="77" spans="1:51" s="172" customFormat="1" ht="14.25" customHeight="1" x14ac:dyDescent="0.15">
      <c r="A77" s="399">
        <v>11689</v>
      </c>
      <c r="B77" s="400">
        <v>-2.7099999999999999E-2</v>
      </c>
      <c r="C77" s="400">
        <v>-0.02</v>
      </c>
      <c r="D77" s="400">
        <v>3.2000000000000002E-3</v>
      </c>
      <c r="E77" s="400">
        <v>4.3333333333333297E-3</v>
      </c>
      <c r="F77" s="400">
        <v>5.0666666666666698E-3</v>
      </c>
      <c r="G77" s="400">
        <v>4.7000000000000002E-3</v>
      </c>
      <c r="H77" s="400">
        <v>5.1416666666666703E-3</v>
      </c>
      <c r="I77" s="400">
        <f t="shared" si="11"/>
        <v>-3.0300000000000001E-2</v>
      </c>
      <c r="J77" s="400">
        <f t="shared" si="4"/>
        <v>-3.1800000000000002E-2</v>
      </c>
      <c r="K77" s="400">
        <f t="shared" si="5"/>
        <v>-2.514166666666667E-2</v>
      </c>
      <c r="L77" s="20">
        <f t="shared" si="1"/>
        <v>-0.47518412519292075</v>
      </c>
      <c r="M77" s="20">
        <f t="shared" si="2"/>
        <v>3.8400000000000004E-2</v>
      </c>
      <c r="N77" s="20">
        <f t="shared" si="6"/>
        <v>5.6400000000000006E-2</v>
      </c>
      <c r="O77" s="20">
        <f t="shared" si="3"/>
        <v>-0.51358412519292074</v>
      </c>
      <c r="P77" s="20">
        <f t="shared" si="7"/>
        <v>-0.53158412519292075</v>
      </c>
      <c r="Q77" s="20">
        <f t="shared" si="8"/>
        <v>-0.40384948411132304</v>
      </c>
      <c r="R77" s="20">
        <f t="shared" si="9"/>
        <v>6.1700000000000046E-2</v>
      </c>
      <c r="S77" s="20">
        <f t="shared" si="10"/>
        <v>-0.46554948411132308</v>
      </c>
    </row>
    <row r="78" spans="1:51" s="172" customFormat="1" ht="14.25" customHeight="1" x14ac:dyDescent="0.15">
      <c r="A78" s="399">
        <v>11720</v>
      </c>
      <c r="B78" s="400">
        <v>5.7000000000000002E-2</v>
      </c>
      <c r="C78" s="400">
        <v>7.9899999999999999E-2</v>
      </c>
      <c r="D78" s="400">
        <v>3.2000000000000002E-3</v>
      </c>
      <c r="E78" s="400">
        <v>4.3583333333333304E-3</v>
      </c>
      <c r="F78" s="400">
        <v>5.1083333333333302E-3</v>
      </c>
      <c r="G78" s="400">
        <v>4.7333333333333298E-3</v>
      </c>
      <c r="H78" s="400">
        <v>5.3416666666666699E-3</v>
      </c>
      <c r="I78" s="400">
        <f t="shared" si="11"/>
        <v>5.3800000000000001E-2</v>
      </c>
      <c r="J78" s="400">
        <f t="shared" si="4"/>
        <v>5.226666666666667E-2</v>
      </c>
      <c r="K78" s="400">
        <f t="shared" si="5"/>
        <v>7.4558333333333324E-2</v>
      </c>
      <c r="L78" s="20">
        <f t="shared" si="1"/>
        <v>-0.50439526519156352</v>
      </c>
      <c r="M78" s="20">
        <f t="shared" si="2"/>
        <v>3.8400000000000004E-2</v>
      </c>
      <c r="N78" s="20">
        <f t="shared" si="6"/>
        <v>5.6799999999999962E-2</v>
      </c>
      <c r="O78" s="20">
        <f t="shared" si="3"/>
        <v>-0.54279526519156351</v>
      </c>
      <c r="P78" s="20">
        <f t="shared" si="7"/>
        <v>-0.56119526519156349</v>
      </c>
      <c r="Q78" s="20">
        <f t="shared" si="8"/>
        <v>-0.44135461462323655</v>
      </c>
      <c r="R78" s="20">
        <f t="shared" si="9"/>
        <v>6.4100000000000046E-2</v>
      </c>
      <c r="S78" s="20">
        <f t="shared" si="10"/>
        <v>-0.5054546146232366</v>
      </c>
    </row>
    <row r="79" spans="1:51" s="172" customFormat="1" ht="14.25" customHeight="1" x14ac:dyDescent="0.15">
      <c r="A79" s="399">
        <v>11749</v>
      </c>
      <c r="B79" s="400">
        <v>-0.1158</v>
      </c>
      <c r="C79" s="400">
        <v>-0.10580000000000001</v>
      </c>
      <c r="D79" s="400">
        <v>3.0999999999999999E-3</v>
      </c>
      <c r="E79" s="400">
        <v>4.15E-3</v>
      </c>
      <c r="F79" s="400">
        <v>4.875E-3</v>
      </c>
      <c r="G79" s="400">
        <v>4.5125E-3</v>
      </c>
      <c r="H79" s="400">
        <v>5.0499999999999998E-3</v>
      </c>
      <c r="I79" s="400">
        <f t="shared" si="11"/>
        <v>-0.11890000000000001</v>
      </c>
      <c r="J79" s="400">
        <f t="shared" si="4"/>
        <v>-0.1203125</v>
      </c>
      <c r="K79" s="400">
        <f t="shared" si="5"/>
        <v>-0.11085</v>
      </c>
      <c r="L79" s="20">
        <f t="shared" si="1"/>
        <v>-0.53006573027601145</v>
      </c>
      <c r="M79" s="20">
        <f t="shared" si="2"/>
        <v>3.7199999999999997E-2</v>
      </c>
      <c r="N79" s="20">
        <f t="shared" si="6"/>
        <v>5.4150000000000004E-2</v>
      </c>
      <c r="O79" s="20">
        <f t="shared" si="3"/>
        <v>-0.56726573027601146</v>
      </c>
      <c r="P79" s="20">
        <f t="shared" si="7"/>
        <v>-0.58421573027601148</v>
      </c>
      <c r="Q79" s="20">
        <f t="shared" si="8"/>
        <v>-0.48822794426400784</v>
      </c>
      <c r="R79" s="20">
        <f t="shared" si="9"/>
        <v>6.0600000000000001E-2</v>
      </c>
      <c r="S79" s="20">
        <f t="shared" si="10"/>
        <v>-0.54882794426400783</v>
      </c>
    </row>
    <row r="80" spans="1:51" s="172" customFormat="1" ht="14.25" customHeight="1" x14ac:dyDescent="0.15">
      <c r="A80" s="399">
        <v>11780</v>
      </c>
      <c r="B80" s="400">
        <v>-0.19969999999999999</v>
      </c>
      <c r="C80" s="400">
        <v>-0.1535</v>
      </c>
      <c r="D80" s="400">
        <v>3.0000000000000001E-3</v>
      </c>
      <c r="E80" s="400">
        <v>4.3083333333333298E-3</v>
      </c>
      <c r="F80" s="400">
        <v>5.0916666666666697E-3</v>
      </c>
      <c r="G80" s="400">
        <v>4.7000000000000002E-3</v>
      </c>
      <c r="H80" s="400">
        <v>5.6916666666666704E-3</v>
      </c>
      <c r="I80" s="400">
        <f t="shared" si="11"/>
        <v>-0.20269999999999999</v>
      </c>
      <c r="J80" s="400">
        <f t="shared" si="4"/>
        <v>-0.2044</v>
      </c>
      <c r="K80" s="400">
        <f t="shared" si="5"/>
        <v>-0.15919166666666668</v>
      </c>
      <c r="L80" s="20">
        <f t="shared" ref="L80:L143" si="12">((1+B69)*(1+B70)*(1+B71)*(1+B72)*(1+B73)*(1+B74)*(1+B75)*(1+B76)*(1+B77)*(1+B78)*(1+B79)*(1+B80))-1</f>
        <v>-0.58512035735233514</v>
      </c>
      <c r="M80" s="20">
        <f t="shared" ref="M80:M143" si="13">D80*12</f>
        <v>3.6000000000000004E-2</v>
      </c>
      <c r="N80" s="20">
        <f t="shared" si="6"/>
        <v>5.6400000000000006E-2</v>
      </c>
      <c r="O80" s="20">
        <f t="shared" ref="O80:O143" si="14">L80-M80</f>
        <v>-0.62112035735233517</v>
      </c>
      <c r="P80" s="20">
        <f t="shared" si="7"/>
        <v>-0.64152035735233515</v>
      </c>
      <c r="Q80" s="20">
        <f t="shared" si="8"/>
        <v>-0.51574441629720846</v>
      </c>
      <c r="R80" s="20">
        <f t="shared" si="9"/>
        <v>6.8300000000000041E-2</v>
      </c>
      <c r="S80" s="20">
        <f t="shared" si="10"/>
        <v>-0.58404441629720849</v>
      </c>
    </row>
    <row r="81" spans="1:19" s="172" customFormat="1" ht="14.25" customHeight="1" x14ac:dyDescent="0.15">
      <c r="A81" s="399">
        <v>11810</v>
      </c>
      <c r="B81" s="400">
        <v>-0.21959999999999999</v>
      </c>
      <c r="C81" s="400">
        <v>-0.28060000000000002</v>
      </c>
      <c r="D81" s="400">
        <v>2.8E-3</v>
      </c>
      <c r="E81" s="400">
        <v>4.46666666666667E-3</v>
      </c>
      <c r="F81" s="400">
        <v>5.3166666666666701E-3</v>
      </c>
      <c r="G81" s="400">
        <v>4.89166666666667E-3</v>
      </c>
      <c r="H81" s="400">
        <v>6.13333333333333E-3</v>
      </c>
      <c r="I81" s="400">
        <f t="shared" si="11"/>
        <v>-0.22239999999999999</v>
      </c>
      <c r="J81" s="400">
        <f t="shared" si="4"/>
        <v>-0.22449166666666667</v>
      </c>
      <c r="K81" s="400">
        <f t="shared" si="5"/>
        <v>-0.28673333333333334</v>
      </c>
      <c r="L81" s="20">
        <f t="shared" si="12"/>
        <v>-0.62874432619855791</v>
      </c>
      <c r="M81" s="20">
        <f t="shared" si="13"/>
        <v>3.3599999999999998E-2</v>
      </c>
      <c r="N81" s="20">
        <f t="shared" si="6"/>
        <v>5.8700000000000044E-2</v>
      </c>
      <c r="O81" s="20">
        <f t="shared" si="14"/>
        <v>-0.66234432619855788</v>
      </c>
      <c r="P81" s="20">
        <f t="shared" si="7"/>
        <v>-0.687444326198558</v>
      </c>
      <c r="Q81" s="20">
        <f t="shared" si="8"/>
        <v>-0.61166707511337837</v>
      </c>
      <c r="R81" s="20">
        <f t="shared" si="9"/>
        <v>7.3599999999999957E-2</v>
      </c>
      <c r="S81" s="20">
        <f t="shared" si="10"/>
        <v>-0.68526707511337837</v>
      </c>
    </row>
    <row r="82" spans="1:19" s="172" customFormat="1" ht="14.25" customHeight="1" x14ac:dyDescent="0.15">
      <c r="A82" s="399">
        <v>11841</v>
      </c>
      <c r="B82" s="400">
        <v>-2.2000000000000001E-3</v>
      </c>
      <c r="C82" s="400">
        <v>8.9999999999999993E-3</v>
      </c>
      <c r="D82" s="400">
        <v>2.8E-3</v>
      </c>
      <c r="E82" s="400">
        <v>4.5083333333333303E-3</v>
      </c>
      <c r="F82" s="400">
        <v>5.4999999999999997E-3</v>
      </c>
      <c r="G82" s="400">
        <v>5.0041666666666698E-3</v>
      </c>
      <c r="H82" s="400">
        <v>6.3083333333333299E-3</v>
      </c>
      <c r="I82" s="400">
        <f t="shared" si="11"/>
        <v>-5.0000000000000001E-3</v>
      </c>
      <c r="J82" s="400">
        <f t="shared" si="4"/>
        <v>-7.2041666666666695E-3</v>
      </c>
      <c r="K82" s="400">
        <f t="shared" si="5"/>
        <v>2.6916666666666695E-3</v>
      </c>
      <c r="L82" s="20">
        <f t="shared" si="12"/>
        <v>-0.67565107143062886</v>
      </c>
      <c r="M82" s="20">
        <f t="shared" si="13"/>
        <v>3.3599999999999998E-2</v>
      </c>
      <c r="N82" s="20">
        <f t="shared" si="6"/>
        <v>6.0050000000000034E-2</v>
      </c>
      <c r="O82" s="20">
        <f t="shared" si="14"/>
        <v>-0.70925107143062882</v>
      </c>
      <c r="P82" s="20">
        <f t="shared" si="7"/>
        <v>-0.73570107143062891</v>
      </c>
      <c r="Q82" s="20">
        <f t="shared" si="8"/>
        <v>-0.65547531767290845</v>
      </c>
      <c r="R82" s="20">
        <f t="shared" si="9"/>
        <v>7.5699999999999962E-2</v>
      </c>
      <c r="S82" s="20">
        <f t="shared" si="10"/>
        <v>-0.73117531767290844</v>
      </c>
    </row>
    <row r="83" spans="1:19" s="172" customFormat="1" ht="14.25" customHeight="1" x14ac:dyDescent="0.15">
      <c r="A83" s="399">
        <v>11871</v>
      </c>
      <c r="B83" s="400">
        <v>0.38150000000000001</v>
      </c>
      <c r="C83" s="400">
        <v>0.33179999999999998</v>
      </c>
      <c r="D83" s="400">
        <v>2.8E-3</v>
      </c>
      <c r="E83" s="400">
        <v>4.3833333333333302E-3</v>
      </c>
      <c r="F83" s="400">
        <v>5.4250000000000001E-3</v>
      </c>
      <c r="G83" s="400">
        <v>4.9041666666666704E-3</v>
      </c>
      <c r="H83" s="400">
        <v>6.0666666666666699E-3</v>
      </c>
      <c r="I83" s="400">
        <f t="shared" si="11"/>
        <v>0.37869999999999998</v>
      </c>
      <c r="J83" s="400">
        <f t="shared" si="4"/>
        <v>0.37659583333333335</v>
      </c>
      <c r="K83" s="400">
        <f t="shared" si="5"/>
        <v>0.32573333333333332</v>
      </c>
      <c r="L83" s="20">
        <f t="shared" si="12"/>
        <v>-0.5170424177424161</v>
      </c>
      <c r="M83" s="20">
        <f t="shared" si="13"/>
        <v>3.3599999999999998E-2</v>
      </c>
      <c r="N83" s="20">
        <f t="shared" si="6"/>
        <v>5.8850000000000041E-2</v>
      </c>
      <c r="O83" s="20">
        <f t="shared" si="14"/>
        <v>-0.55064241774241607</v>
      </c>
      <c r="P83" s="20">
        <f t="shared" si="7"/>
        <v>-0.57589241774241617</v>
      </c>
      <c r="Q83" s="20">
        <f t="shared" si="8"/>
        <v>-0.51072939654167149</v>
      </c>
      <c r="R83" s="20">
        <f t="shared" si="9"/>
        <v>7.2800000000000031E-2</v>
      </c>
      <c r="S83" s="20">
        <f t="shared" si="10"/>
        <v>-0.58352939654167146</v>
      </c>
    </row>
    <row r="84" spans="1:19" s="172" customFormat="1" ht="14.25" customHeight="1" x14ac:dyDescent="0.15">
      <c r="A84" s="399">
        <v>11902</v>
      </c>
      <c r="B84" s="400">
        <v>0.38690000000000002</v>
      </c>
      <c r="C84" s="400">
        <v>0.40300000000000002</v>
      </c>
      <c r="D84" s="400">
        <v>2.8E-3</v>
      </c>
      <c r="E84" s="400">
        <v>4.0916666666666697E-3</v>
      </c>
      <c r="F84" s="400">
        <v>4.85833333333333E-3</v>
      </c>
      <c r="G84" s="400">
        <v>4.4749999999999998E-3</v>
      </c>
      <c r="H84" s="400">
        <v>5.2916666666666702E-3</v>
      </c>
      <c r="I84" s="400">
        <f t="shared" si="11"/>
        <v>0.3841</v>
      </c>
      <c r="J84" s="400">
        <f t="shared" si="4"/>
        <v>0.38242500000000001</v>
      </c>
      <c r="K84" s="400">
        <f t="shared" si="5"/>
        <v>0.39770833333333333</v>
      </c>
      <c r="L84" s="20">
        <f t="shared" si="12"/>
        <v>-0.34215883830972005</v>
      </c>
      <c r="M84" s="20">
        <f t="shared" si="13"/>
        <v>3.3599999999999998E-2</v>
      </c>
      <c r="N84" s="20">
        <f t="shared" si="6"/>
        <v>5.3699999999999998E-2</v>
      </c>
      <c r="O84" s="20">
        <f t="shared" si="14"/>
        <v>-0.37575883830972007</v>
      </c>
      <c r="P84" s="20">
        <f t="shared" si="7"/>
        <v>-0.39585883830972002</v>
      </c>
      <c r="Q84" s="20">
        <f t="shared" si="8"/>
        <v>-0.330687737273757</v>
      </c>
      <c r="R84" s="20">
        <f t="shared" si="9"/>
        <v>6.3500000000000043E-2</v>
      </c>
      <c r="S84" s="20">
        <f t="shared" si="10"/>
        <v>-0.39418773727375706</v>
      </c>
    </row>
    <row r="85" spans="1:19" s="172" customFormat="1" ht="14.25" customHeight="1" x14ac:dyDescent="0.15">
      <c r="A85" s="399">
        <v>11933</v>
      </c>
      <c r="B85" s="400">
        <v>-3.4599999999999999E-2</v>
      </c>
      <c r="C85" s="400">
        <v>-2.7E-2</v>
      </c>
      <c r="D85" s="400">
        <v>2.5999999999999999E-3</v>
      </c>
      <c r="E85" s="400">
        <v>3.9166666666666699E-3</v>
      </c>
      <c r="F85" s="400">
        <v>4.61666666666667E-3</v>
      </c>
      <c r="G85" s="400">
        <v>4.2666666666666703E-3</v>
      </c>
      <c r="H85" s="400">
        <v>4.9249999999999997E-3</v>
      </c>
      <c r="I85" s="400">
        <f t="shared" si="11"/>
        <v>-3.7199999999999997E-2</v>
      </c>
      <c r="J85" s="400">
        <f t="shared" si="4"/>
        <v>-3.8866666666666667E-2</v>
      </c>
      <c r="K85" s="400">
        <f t="shared" si="5"/>
        <v>-3.1925000000000002E-2</v>
      </c>
      <c r="L85" s="20">
        <f t="shared" si="12"/>
        <v>-9.6229034444576089E-2</v>
      </c>
      <c r="M85" s="20">
        <f t="shared" si="13"/>
        <v>3.1199999999999999E-2</v>
      </c>
      <c r="N85" s="20">
        <f t="shared" si="6"/>
        <v>5.1200000000000044E-2</v>
      </c>
      <c r="O85" s="20">
        <f t="shared" si="14"/>
        <v>-0.12742903444457609</v>
      </c>
      <c r="P85" s="20">
        <f t="shared" si="7"/>
        <v>-0.14742903444457614</v>
      </c>
      <c r="Q85" s="20">
        <f t="shared" si="8"/>
        <v>-4.9422227948278441E-2</v>
      </c>
      <c r="R85" s="20">
        <f t="shared" si="9"/>
        <v>5.91E-2</v>
      </c>
      <c r="S85" s="20">
        <f t="shared" si="10"/>
        <v>-0.10852222794827844</v>
      </c>
    </row>
    <row r="86" spans="1:19" s="172" customFormat="1" ht="14.25" customHeight="1" x14ac:dyDescent="0.15">
      <c r="A86" s="399">
        <v>11963</v>
      </c>
      <c r="B86" s="400">
        <v>-0.13489999999999999</v>
      </c>
      <c r="C86" s="400">
        <v>-0.1047</v>
      </c>
      <c r="D86" s="400">
        <v>2.7000000000000001E-3</v>
      </c>
      <c r="E86" s="400">
        <v>3.8666666666666702E-3</v>
      </c>
      <c r="F86" s="400">
        <v>4.5916666666666701E-3</v>
      </c>
      <c r="G86" s="400">
        <v>4.2291666666666701E-3</v>
      </c>
      <c r="H86" s="400">
        <v>4.8416666666666703E-3</v>
      </c>
      <c r="I86" s="400">
        <f t="shared" si="11"/>
        <v>-0.1376</v>
      </c>
      <c r="J86" s="400">
        <f t="shared" si="4"/>
        <v>-0.13912916666666666</v>
      </c>
      <c r="K86" s="400">
        <f t="shared" si="5"/>
        <v>-0.10954166666666668</v>
      </c>
      <c r="L86" s="20">
        <f t="shared" si="12"/>
        <v>-0.28244102211637556</v>
      </c>
      <c r="M86" s="20">
        <f t="shared" si="13"/>
        <v>3.2399999999999998E-2</v>
      </c>
      <c r="N86" s="20">
        <f t="shared" si="6"/>
        <v>5.0750000000000045E-2</v>
      </c>
      <c r="O86" s="20">
        <f t="shared" si="14"/>
        <v>-0.31484102211637555</v>
      </c>
      <c r="P86" s="20">
        <f t="shared" si="7"/>
        <v>-0.33319102211637563</v>
      </c>
      <c r="Q86" s="20">
        <f t="shared" si="8"/>
        <v>-0.22561212072983938</v>
      </c>
      <c r="R86" s="20">
        <f t="shared" si="9"/>
        <v>5.8100000000000041E-2</v>
      </c>
      <c r="S86" s="20">
        <f t="shared" si="10"/>
        <v>-0.28371212072983942</v>
      </c>
    </row>
    <row r="87" spans="1:19" s="172" customFormat="1" ht="14.25" customHeight="1" x14ac:dyDescent="0.15">
      <c r="A87" s="399">
        <v>11994</v>
      </c>
      <c r="B87" s="400">
        <v>-4.1700000000000001E-2</v>
      </c>
      <c r="C87" s="400">
        <v>-3.5400000000000001E-2</v>
      </c>
      <c r="D87" s="400">
        <v>2.5999999999999999E-3</v>
      </c>
      <c r="E87" s="400">
        <v>3.8583333333333299E-3</v>
      </c>
      <c r="F87" s="400">
        <v>4.6416666666666698E-3</v>
      </c>
      <c r="G87" s="400">
        <v>4.2500000000000003E-3</v>
      </c>
      <c r="H87" s="400">
        <v>4.8999999999999998E-3</v>
      </c>
      <c r="I87" s="400">
        <f t="shared" si="11"/>
        <v>-4.4299999999999999E-2</v>
      </c>
      <c r="J87" s="400">
        <f t="shared" si="4"/>
        <v>-4.5950000000000005E-2</v>
      </c>
      <c r="K87" s="400">
        <f t="shared" si="5"/>
        <v>-4.0300000000000002E-2</v>
      </c>
      <c r="L87" s="20">
        <f t="shared" si="12"/>
        <v>-0.25273117962847502</v>
      </c>
      <c r="M87" s="20">
        <f t="shared" si="13"/>
        <v>3.1199999999999999E-2</v>
      </c>
      <c r="N87" s="20">
        <f t="shared" si="6"/>
        <v>5.1000000000000004E-2</v>
      </c>
      <c r="O87" s="20">
        <f t="shared" si="14"/>
        <v>-0.28393117962847503</v>
      </c>
      <c r="P87" s="20">
        <f t="shared" si="7"/>
        <v>-0.30373117962847501</v>
      </c>
      <c r="Q87" s="20">
        <f t="shared" si="8"/>
        <v>-0.20416093293842219</v>
      </c>
      <c r="R87" s="20">
        <f t="shared" si="9"/>
        <v>5.8799999999999998E-2</v>
      </c>
      <c r="S87" s="20">
        <f t="shared" si="10"/>
        <v>-0.26296093293842221</v>
      </c>
    </row>
    <row r="88" spans="1:19" s="172" customFormat="1" ht="14.25" customHeight="1" x14ac:dyDescent="0.15">
      <c r="A88" s="399">
        <v>12024</v>
      </c>
      <c r="B88" s="400">
        <v>5.6500000000000002E-2</v>
      </c>
      <c r="C88" s="400">
        <v>8.9300000000000004E-2</v>
      </c>
      <c r="D88" s="400">
        <v>2.7000000000000001E-3</v>
      </c>
      <c r="E88" s="400">
        <v>3.8249999999999998E-3</v>
      </c>
      <c r="F88" s="400">
        <v>4.6666666666666697E-3</v>
      </c>
      <c r="G88" s="400">
        <v>4.2458333333333298E-3</v>
      </c>
      <c r="H88" s="400">
        <v>4.875E-3</v>
      </c>
      <c r="I88" s="400">
        <f t="shared" si="11"/>
        <v>5.3800000000000001E-2</v>
      </c>
      <c r="J88" s="400">
        <f t="shared" si="4"/>
        <v>5.2254166666666671E-2</v>
      </c>
      <c r="K88" s="400">
        <f t="shared" si="5"/>
        <v>8.4425E-2</v>
      </c>
      <c r="L88" s="20">
        <f t="shared" si="12"/>
        <v>-8.1988943345911225E-2</v>
      </c>
      <c r="M88" s="20">
        <f t="shared" si="13"/>
        <v>3.2399999999999998E-2</v>
      </c>
      <c r="N88" s="20">
        <f t="shared" si="6"/>
        <v>5.0949999999999954E-2</v>
      </c>
      <c r="O88" s="20">
        <f t="shared" si="14"/>
        <v>-0.11438894334591122</v>
      </c>
      <c r="P88" s="20">
        <f t="shared" si="7"/>
        <v>-0.13293894334591116</v>
      </c>
      <c r="Q88" s="20">
        <f t="shared" si="8"/>
        <v>-5.4978825855496183E-3</v>
      </c>
      <c r="R88" s="20">
        <f t="shared" si="9"/>
        <v>5.8499999999999996E-2</v>
      </c>
      <c r="S88" s="20">
        <f t="shared" si="10"/>
        <v>-6.3997882585549615E-2</v>
      </c>
    </row>
    <row r="89" spans="1:19" s="172" customFormat="1" ht="14.25" customHeight="1" x14ac:dyDescent="0.15">
      <c r="A89" s="399">
        <v>12055</v>
      </c>
      <c r="B89" s="400">
        <v>8.6999999999999994E-3</v>
      </c>
      <c r="C89" s="400">
        <v>-3.1099999999999999E-2</v>
      </c>
      <c r="D89" s="400">
        <v>2.7000000000000001E-3</v>
      </c>
      <c r="E89" s="400">
        <v>3.7000000000000002E-3</v>
      </c>
      <c r="F89" s="400">
        <v>4.4166666666666703E-3</v>
      </c>
      <c r="G89" s="400">
        <v>4.0583333333333296E-3</v>
      </c>
      <c r="H89" s="400">
        <v>4.4916666666666698E-3</v>
      </c>
      <c r="I89" s="400">
        <f t="shared" si="11"/>
        <v>5.9999999999999993E-3</v>
      </c>
      <c r="J89" s="400">
        <f t="shared" si="4"/>
        <v>4.6416666666666698E-3</v>
      </c>
      <c r="K89" s="400">
        <f t="shared" si="5"/>
        <v>-3.5591666666666667E-2</v>
      </c>
      <c r="L89" s="20">
        <f t="shared" si="12"/>
        <v>-4.8208703004441134E-2</v>
      </c>
      <c r="M89" s="20">
        <f t="shared" si="13"/>
        <v>3.2399999999999998E-2</v>
      </c>
      <c r="N89" s="20">
        <f t="shared" si="6"/>
        <v>4.8699999999999952E-2</v>
      </c>
      <c r="O89" s="20">
        <f t="shared" si="14"/>
        <v>-8.0608703004441132E-2</v>
      </c>
      <c r="P89" s="20">
        <f t="shared" si="7"/>
        <v>-9.6908703004441085E-2</v>
      </c>
      <c r="Q89" s="20">
        <f t="shared" si="8"/>
        <v>-1.6762141262386954E-2</v>
      </c>
      <c r="R89" s="20">
        <f t="shared" si="9"/>
        <v>5.3900000000000038E-2</v>
      </c>
      <c r="S89" s="20">
        <f t="shared" si="10"/>
        <v>-7.0662141262386985E-2</v>
      </c>
    </row>
    <row r="90" spans="1:19" s="172" customFormat="1" ht="14.25" customHeight="1" x14ac:dyDescent="0.15">
      <c r="A90" s="399">
        <v>12086</v>
      </c>
      <c r="B90" s="400">
        <v>-0.1772</v>
      </c>
      <c r="C90" s="400">
        <v>-0.19839999999999999</v>
      </c>
      <c r="D90" s="400">
        <v>2.3E-3</v>
      </c>
      <c r="E90" s="400">
        <v>3.7333333333333298E-3</v>
      </c>
      <c r="F90" s="400">
        <v>4.4583333333333298E-3</v>
      </c>
      <c r="G90" s="400">
        <v>4.0958333333333298E-3</v>
      </c>
      <c r="H90" s="400">
        <v>4.8083333333333303E-3</v>
      </c>
      <c r="I90" s="400">
        <f t="shared" si="11"/>
        <v>-0.17949999999999999</v>
      </c>
      <c r="J90" s="400">
        <f t="shared" si="4"/>
        <v>-0.18129583333333332</v>
      </c>
      <c r="K90" s="400">
        <f t="shared" si="5"/>
        <v>-0.20320833333333332</v>
      </c>
      <c r="L90" s="20">
        <f t="shared" si="12"/>
        <v>-0.25909755991679684</v>
      </c>
      <c r="M90" s="20">
        <f t="shared" si="13"/>
        <v>2.76E-2</v>
      </c>
      <c r="N90" s="20">
        <f t="shared" si="6"/>
        <v>4.9149999999999958E-2</v>
      </c>
      <c r="O90" s="20">
        <f t="shared" si="14"/>
        <v>-0.28669755991679685</v>
      </c>
      <c r="P90" s="20">
        <f t="shared" si="7"/>
        <v>-0.30824755991679681</v>
      </c>
      <c r="Q90" s="20">
        <f t="shared" si="8"/>
        <v>-0.27015143294372557</v>
      </c>
      <c r="R90" s="20">
        <f t="shared" si="9"/>
        <v>5.769999999999996E-2</v>
      </c>
      <c r="S90" s="20">
        <f t="shared" si="10"/>
        <v>-0.32785143294372554</v>
      </c>
    </row>
    <row r="91" spans="1:19" s="172" customFormat="1" ht="14.25" customHeight="1" x14ac:dyDescent="0.15">
      <c r="A91" s="399">
        <v>12114</v>
      </c>
      <c r="B91" s="400">
        <v>3.5299999999999998E-2</v>
      </c>
      <c r="C91" s="400">
        <v>-0.108</v>
      </c>
      <c r="D91" s="400">
        <v>2.7000000000000001E-3</v>
      </c>
      <c r="E91" s="400">
        <v>3.8999999999999998E-3</v>
      </c>
      <c r="F91" s="400">
        <v>4.6750000000000003E-3</v>
      </c>
      <c r="G91" s="400">
        <v>4.2874999999999996E-3</v>
      </c>
      <c r="H91" s="400">
        <v>5.28333333333333E-3</v>
      </c>
      <c r="I91" s="400">
        <f t="shared" si="11"/>
        <v>3.2599999999999997E-2</v>
      </c>
      <c r="J91" s="400">
        <f t="shared" si="4"/>
        <v>3.1012499999999998E-2</v>
      </c>
      <c r="K91" s="400">
        <f t="shared" si="5"/>
        <v>-0.11328333333333333</v>
      </c>
      <c r="L91" s="20">
        <f t="shared" si="12"/>
        <v>-0.13248552791434054</v>
      </c>
      <c r="M91" s="20">
        <f t="shared" si="13"/>
        <v>3.2399999999999998E-2</v>
      </c>
      <c r="N91" s="20">
        <f t="shared" si="6"/>
        <v>5.1449999999999996E-2</v>
      </c>
      <c r="O91" s="20">
        <f t="shared" si="14"/>
        <v>-0.16488552791434052</v>
      </c>
      <c r="P91" s="20">
        <f t="shared" si="7"/>
        <v>-0.18393552791434054</v>
      </c>
      <c r="Q91" s="20">
        <f t="shared" si="8"/>
        <v>-0.27194707916104133</v>
      </c>
      <c r="R91" s="20">
        <f t="shared" si="9"/>
        <v>6.3399999999999956E-2</v>
      </c>
      <c r="S91" s="20">
        <f t="shared" si="10"/>
        <v>-0.33534707916104128</v>
      </c>
    </row>
    <row r="92" spans="1:19" s="172" customFormat="1" ht="14.25" customHeight="1" x14ac:dyDescent="0.15">
      <c r="A92" s="399">
        <v>12145</v>
      </c>
      <c r="B92" s="400">
        <v>0.42559999999999998</v>
      </c>
      <c r="C92" s="400">
        <v>0.26350000000000001</v>
      </c>
      <c r="D92" s="400">
        <v>2.5000000000000001E-3</v>
      </c>
      <c r="E92" s="400">
        <v>3.98333333333333E-3</v>
      </c>
      <c r="F92" s="400">
        <v>4.8416666666666703E-3</v>
      </c>
      <c r="G92" s="400">
        <v>4.4124999999999998E-3</v>
      </c>
      <c r="H92" s="400">
        <v>5.7416666666666701E-3</v>
      </c>
      <c r="I92" s="400">
        <f t="shared" si="11"/>
        <v>0.42309999999999998</v>
      </c>
      <c r="J92" s="400">
        <f t="shared" si="4"/>
        <v>0.42118749999999999</v>
      </c>
      <c r="K92" s="400">
        <f t="shared" si="5"/>
        <v>0.25775833333333337</v>
      </c>
      <c r="L92" s="20">
        <f t="shared" si="12"/>
        <v>0.54533129002288661</v>
      </c>
      <c r="M92" s="20">
        <f t="shared" si="13"/>
        <v>0.03</v>
      </c>
      <c r="N92" s="20">
        <f t="shared" si="6"/>
        <v>5.2949999999999997E-2</v>
      </c>
      <c r="O92" s="20">
        <f t="shared" si="14"/>
        <v>0.51533129002288658</v>
      </c>
      <c r="P92" s="20">
        <f t="shared" si="7"/>
        <v>0.49238129002288661</v>
      </c>
      <c r="Q92" s="20">
        <f t="shared" si="8"/>
        <v>8.6703916692290717E-2</v>
      </c>
      <c r="R92" s="20">
        <f t="shared" si="9"/>
        <v>6.8900000000000045E-2</v>
      </c>
      <c r="S92" s="20">
        <f t="shared" si="10"/>
        <v>1.7803916692290672E-2</v>
      </c>
    </row>
    <row r="93" spans="1:19" s="172" customFormat="1" ht="14.25" customHeight="1" x14ac:dyDescent="0.15">
      <c r="A93" s="399">
        <v>12175</v>
      </c>
      <c r="B93" s="400">
        <v>0.16830000000000001</v>
      </c>
      <c r="C93" s="400">
        <v>0.17319999999999999</v>
      </c>
      <c r="D93" s="400">
        <v>2.8E-3</v>
      </c>
      <c r="E93" s="400">
        <v>3.8583333333333299E-3</v>
      </c>
      <c r="F93" s="400">
        <v>4.4999999999999997E-3</v>
      </c>
      <c r="G93" s="400">
        <v>4.1791666666666696E-3</v>
      </c>
      <c r="H93" s="400">
        <v>5.4166666666666703E-3</v>
      </c>
      <c r="I93" s="400">
        <f t="shared" si="11"/>
        <v>0.16550000000000001</v>
      </c>
      <c r="J93" s="400">
        <f t="shared" ref="J93:J156" si="15">B93-G93</f>
        <v>0.16412083333333333</v>
      </c>
      <c r="K93" s="400">
        <f t="shared" ref="K93:K156" si="16">$C93-H93</f>
        <v>0.16778333333333331</v>
      </c>
      <c r="L93" s="20">
        <f t="shared" si="12"/>
        <v>1.3134425245178605</v>
      </c>
      <c r="M93" s="20">
        <f t="shared" si="13"/>
        <v>3.3599999999999998E-2</v>
      </c>
      <c r="N93" s="20">
        <f t="shared" si="6"/>
        <v>5.0150000000000035E-2</v>
      </c>
      <c r="O93" s="20">
        <f t="shared" si="14"/>
        <v>1.2798425245178604</v>
      </c>
      <c r="P93" s="20">
        <f t="shared" si="7"/>
        <v>1.2632925245178603</v>
      </c>
      <c r="Q93" s="20">
        <f t="shared" si="8"/>
        <v>0.77220049355490117</v>
      </c>
      <c r="R93" s="20">
        <f t="shared" si="9"/>
        <v>6.5000000000000044E-2</v>
      </c>
      <c r="S93" s="20">
        <f t="shared" si="10"/>
        <v>0.70720049355490111</v>
      </c>
    </row>
    <row r="94" spans="1:19" s="172" customFormat="1" ht="14.25" customHeight="1" x14ac:dyDescent="0.15">
      <c r="A94" s="399">
        <v>12206</v>
      </c>
      <c r="B94" s="400">
        <v>0.1338</v>
      </c>
      <c r="C94" s="400">
        <v>0.1426</v>
      </c>
      <c r="D94" s="400">
        <v>2.5000000000000001E-3</v>
      </c>
      <c r="E94" s="400">
        <v>3.7166666666666702E-3</v>
      </c>
      <c r="F94" s="400">
        <v>4.2416666666666696E-3</v>
      </c>
      <c r="G94" s="400">
        <v>3.9791666666666699E-3</v>
      </c>
      <c r="H94" s="400">
        <v>5.0916666666666697E-3</v>
      </c>
      <c r="I94" s="400">
        <f t="shared" si="11"/>
        <v>0.1313</v>
      </c>
      <c r="J94" s="400">
        <f t="shared" si="15"/>
        <v>0.12982083333333333</v>
      </c>
      <c r="K94" s="400">
        <f t="shared" si="16"/>
        <v>0.13750833333333334</v>
      </c>
      <c r="L94" s="20">
        <f t="shared" si="12"/>
        <v>1.6287644160135799</v>
      </c>
      <c r="M94" s="20">
        <f t="shared" si="13"/>
        <v>0.03</v>
      </c>
      <c r="N94" s="20">
        <f t="shared" si="6"/>
        <v>4.7750000000000042E-2</v>
      </c>
      <c r="O94" s="20">
        <f t="shared" si="14"/>
        <v>1.5987644160135799</v>
      </c>
      <c r="P94" s="20">
        <f t="shared" si="7"/>
        <v>1.5810144160135799</v>
      </c>
      <c r="Q94" s="20">
        <f t="shared" si="8"/>
        <v>1.0068545926024082</v>
      </c>
      <c r="R94" s="20">
        <f t="shared" si="9"/>
        <v>6.1100000000000036E-2</v>
      </c>
      <c r="S94" s="20">
        <f t="shared" si="10"/>
        <v>0.94575459260240813</v>
      </c>
    </row>
    <row r="95" spans="1:19" s="172" customFormat="1" ht="14.25" customHeight="1" x14ac:dyDescent="0.15">
      <c r="A95" s="399">
        <v>12236</v>
      </c>
      <c r="B95" s="400">
        <v>-8.6199999999999999E-2</v>
      </c>
      <c r="C95" s="400">
        <v>-0.12039999999999999</v>
      </c>
      <c r="D95" s="400">
        <v>2.5999999999999999E-3</v>
      </c>
      <c r="E95" s="400">
        <v>3.63333333333333E-3</v>
      </c>
      <c r="F95" s="400">
        <v>4.0249999999999999E-3</v>
      </c>
      <c r="G95" s="400">
        <v>3.82916666666667E-3</v>
      </c>
      <c r="H95" s="400">
        <v>4.9249999999999997E-3</v>
      </c>
      <c r="I95" s="400">
        <f t="shared" si="11"/>
        <v>-8.8800000000000004E-2</v>
      </c>
      <c r="J95" s="400">
        <f t="shared" si="15"/>
        <v>-9.0029166666666674E-2</v>
      </c>
      <c r="K95" s="400">
        <f t="shared" si="16"/>
        <v>-0.12532499999999999</v>
      </c>
      <c r="L95" s="20">
        <f t="shared" si="12"/>
        <v>0.73880920981050235</v>
      </c>
      <c r="M95" s="20">
        <f t="shared" si="13"/>
        <v>3.1199999999999999E-2</v>
      </c>
      <c r="N95" s="20">
        <f t="shared" si="6"/>
        <v>4.5950000000000039E-2</v>
      </c>
      <c r="O95" s="20">
        <f t="shared" si="14"/>
        <v>0.70760920981050235</v>
      </c>
      <c r="P95" s="20">
        <f t="shared" si="7"/>
        <v>0.69285920981050231</v>
      </c>
      <c r="Q95" s="20">
        <f t="shared" si="8"/>
        <v>0.32544623791340954</v>
      </c>
      <c r="R95" s="20">
        <f t="shared" si="9"/>
        <v>5.91E-2</v>
      </c>
      <c r="S95" s="20">
        <f t="shared" si="10"/>
        <v>0.26634623791340956</v>
      </c>
    </row>
    <row r="96" spans="1:19" s="172" customFormat="1" ht="14.25" customHeight="1" x14ac:dyDescent="0.15">
      <c r="A96" s="399">
        <v>12267</v>
      </c>
      <c r="B96" s="400">
        <v>0.1206</v>
      </c>
      <c r="C96" s="400">
        <v>-5.5999999999999999E-3</v>
      </c>
      <c r="D96" s="400">
        <v>2.5999999999999999E-3</v>
      </c>
      <c r="E96" s="400">
        <v>3.5833333333333299E-3</v>
      </c>
      <c r="F96" s="400">
        <v>3.9750000000000002E-3</v>
      </c>
      <c r="G96" s="400">
        <v>3.7791666666666698E-3</v>
      </c>
      <c r="H96" s="400">
        <v>4.9833333333333301E-3</v>
      </c>
      <c r="I96" s="400">
        <f t="shared" si="11"/>
        <v>0.11799999999999999</v>
      </c>
      <c r="J96" s="400">
        <f t="shared" si="15"/>
        <v>0.11682083333333333</v>
      </c>
      <c r="K96" s="400">
        <f t="shared" si="16"/>
        <v>-1.058333333333333E-2</v>
      </c>
      <c r="L96" s="20">
        <f t="shared" si="12"/>
        <v>0.40493878470953137</v>
      </c>
      <c r="M96" s="20">
        <f t="shared" si="13"/>
        <v>3.1199999999999999E-2</v>
      </c>
      <c r="N96" s="20">
        <f t="shared" si="6"/>
        <v>4.5350000000000036E-2</v>
      </c>
      <c r="O96" s="20">
        <f t="shared" si="14"/>
        <v>0.37373878470953137</v>
      </c>
      <c r="P96" s="20">
        <f t="shared" si="7"/>
        <v>0.35958878470953132</v>
      </c>
      <c r="Q96" s="20">
        <f t="shared" si="8"/>
        <v>-6.0567541709840134E-2</v>
      </c>
      <c r="R96" s="20">
        <f t="shared" si="9"/>
        <v>5.9799999999999964E-2</v>
      </c>
      <c r="S96" s="20">
        <f t="shared" si="10"/>
        <v>-0.1203675417098401</v>
      </c>
    </row>
    <row r="97" spans="1:19" s="172" customFormat="1" ht="14.25" customHeight="1" x14ac:dyDescent="0.15">
      <c r="A97" s="399">
        <v>12298</v>
      </c>
      <c r="B97" s="400">
        <v>-0.1118</v>
      </c>
      <c r="C97" s="400">
        <v>-0.1759</v>
      </c>
      <c r="D97" s="400">
        <v>2.5000000000000001E-3</v>
      </c>
      <c r="E97" s="400">
        <v>3.63333333333333E-3</v>
      </c>
      <c r="F97" s="400">
        <v>4.13333333333333E-3</v>
      </c>
      <c r="G97" s="400">
        <v>3.8833333333333298E-3</v>
      </c>
      <c r="H97" s="400">
        <v>5.3E-3</v>
      </c>
      <c r="I97" s="400">
        <f t="shared" si="11"/>
        <v>-0.1143</v>
      </c>
      <c r="J97" s="400">
        <f t="shared" si="15"/>
        <v>-0.11568333333333333</v>
      </c>
      <c r="K97" s="400">
        <f t="shared" si="16"/>
        <v>-0.1812</v>
      </c>
      <c r="L97" s="20">
        <f t="shared" si="12"/>
        <v>0.29259025127305338</v>
      </c>
      <c r="M97" s="20">
        <f t="shared" si="13"/>
        <v>0.03</v>
      </c>
      <c r="N97" s="20">
        <f t="shared" si="6"/>
        <v>4.6599999999999961E-2</v>
      </c>
      <c r="O97" s="20">
        <f t="shared" si="14"/>
        <v>0.26259025127305335</v>
      </c>
      <c r="P97" s="20">
        <f t="shared" si="7"/>
        <v>0.24599025127305341</v>
      </c>
      <c r="Q97" s="20">
        <f t="shared" si="8"/>
        <v>-0.20433063835876586</v>
      </c>
      <c r="R97" s="20">
        <f t="shared" si="9"/>
        <v>6.3600000000000004E-2</v>
      </c>
      <c r="S97" s="20">
        <f t="shared" si="10"/>
        <v>-0.26793063835876585</v>
      </c>
    </row>
    <row r="98" spans="1:19" s="172" customFormat="1" ht="14.25" customHeight="1" x14ac:dyDescent="0.15">
      <c r="A98" s="399">
        <v>12328</v>
      </c>
      <c r="B98" s="400">
        <v>-8.5500000000000007E-2</v>
      </c>
      <c r="C98" s="400">
        <v>-7.1199999999999999E-2</v>
      </c>
      <c r="D98" s="400">
        <v>2.5999999999999999E-3</v>
      </c>
      <c r="E98" s="400">
        <v>3.6166666666666699E-3</v>
      </c>
      <c r="F98" s="400">
        <v>4.1416666666666702E-3</v>
      </c>
      <c r="G98" s="400">
        <v>3.8791666666666701E-3</v>
      </c>
      <c r="H98" s="400">
        <v>5.3E-3</v>
      </c>
      <c r="I98" s="400">
        <f t="shared" si="11"/>
        <v>-8.8100000000000012E-2</v>
      </c>
      <c r="J98" s="400">
        <f t="shared" si="15"/>
        <v>-8.9379166666666676E-2</v>
      </c>
      <c r="K98" s="400">
        <f t="shared" si="16"/>
        <v>-7.6499999999999999E-2</v>
      </c>
      <c r="L98" s="20">
        <f t="shared" si="12"/>
        <v>0.36640132330274788</v>
      </c>
      <c r="M98" s="20">
        <f t="shared" si="13"/>
        <v>3.1199999999999999E-2</v>
      </c>
      <c r="N98" s="20">
        <f t="shared" si="6"/>
        <v>4.6550000000000043E-2</v>
      </c>
      <c r="O98" s="20">
        <f t="shared" si="14"/>
        <v>0.33520132330274788</v>
      </c>
      <c r="P98" s="20">
        <f t="shared" si="7"/>
        <v>0.31985132330274785</v>
      </c>
      <c r="Q98" s="20">
        <f t="shared" si="8"/>
        <v>-0.17455858026094262</v>
      </c>
      <c r="R98" s="20">
        <f t="shared" si="9"/>
        <v>6.3600000000000004E-2</v>
      </c>
      <c r="S98" s="20">
        <f t="shared" si="10"/>
        <v>-0.23815858026094261</v>
      </c>
    </row>
    <row r="99" spans="1:19" s="172" customFormat="1" ht="14.25" customHeight="1" x14ac:dyDescent="0.15">
      <c r="A99" s="399">
        <v>12359</v>
      </c>
      <c r="B99" s="400">
        <v>0.11269999999999999</v>
      </c>
      <c r="C99" s="400">
        <v>-1.7999999999999999E-2</v>
      </c>
      <c r="D99" s="400">
        <v>2.5000000000000001E-3</v>
      </c>
      <c r="E99" s="400">
        <v>3.78333333333333E-3</v>
      </c>
      <c r="F99" s="400">
        <v>4.4583333333333298E-3</v>
      </c>
      <c r="G99" s="400">
        <v>4.1208333333333296E-3</v>
      </c>
      <c r="H99" s="400">
        <v>5.8833333333333298E-3</v>
      </c>
      <c r="I99" s="400">
        <f t="shared" si="11"/>
        <v>0.11019999999999999</v>
      </c>
      <c r="J99" s="400">
        <f t="shared" si="15"/>
        <v>0.10857916666666667</v>
      </c>
      <c r="K99" s="400">
        <f t="shared" si="16"/>
        <v>-2.3883333333333329E-2</v>
      </c>
      <c r="L99" s="20">
        <f t="shared" si="12"/>
        <v>0.58655405659915205</v>
      </c>
      <c r="M99" s="20">
        <f t="shared" si="13"/>
        <v>0.03</v>
      </c>
      <c r="N99" s="20">
        <f t="shared" si="6"/>
        <v>4.9449999999999952E-2</v>
      </c>
      <c r="O99" s="20">
        <f t="shared" si="14"/>
        <v>0.55655405659915202</v>
      </c>
      <c r="P99" s="20">
        <f t="shared" si="7"/>
        <v>0.53710405659915206</v>
      </c>
      <c r="Q99" s="20">
        <f t="shared" si="8"/>
        <v>-0.15966880138528483</v>
      </c>
      <c r="R99" s="20">
        <f t="shared" si="9"/>
        <v>7.0599999999999954E-2</v>
      </c>
      <c r="S99" s="20">
        <f t="shared" si="10"/>
        <v>-0.23026880138528477</v>
      </c>
    </row>
    <row r="100" spans="1:19" s="172" customFormat="1" ht="14.25" customHeight="1" x14ac:dyDescent="0.15">
      <c r="A100" s="399">
        <v>12389</v>
      </c>
      <c r="B100" s="400">
        <v>2.53E-2</v>
      </c>
      <c r="C100" s="400">
        <v>1.26E-2</v>
      </c>
      <c r="D100" s="400">
        <v>2.8E-3</v>
      </c>
      <c r="E100" s="400">
        <v>3.7499999999999999E-3</v>
      </c>
      <c r="F100" s="400">
        <v>4.3916666666666696E-3</v>
      </c>
      <c r="G100" s="400">
        <v>4.07083333333333E-3</v>
      </c>
      <c r="H100" s="400">
        <v>6.0166666666666702E-3</v>
      </c>
      <c r="I100" s="400">
        <f t="shared" si="11"/>
        <v>2.2499999999999999E-2</v>
      </c>
      <c r="J100" s="400">
        <f t="shared" si="15"/>
        <v>2.122916666666667E-2</v>
      </c>
      <c r="K100" s="400">
        <f t="shared" si="16"/>
        <v>6.5833333333333299E-3</v>
      </c>
      <c r="L100" s="20">
        <f t="shared" si="12"/>
        <v>0.53970078015249512</v>
      </c>
      <c r="M100" s="20">
        <f t="shared" si="13"/>
        <v>3.3599999999999998E-2</v>
      </c>
      <c r="N100" s="20">
        <f t="shared" si="6"/>
        <v>4.8849999999999963E-2</v>
      </c>
      <c r="O100" s="20">
        <f t="shared" si="14"/>
        <v>0.50610078015249516</v>
      </c>
      <c r="P100" s="20">
        <f t="shared" si="7"/>
        <v>0.49085078015249517</v>
      </c>
      <c r="Q100" s="20">
        <f t="shared" si="8"/>
        <v>-0.21883836251054711</v>
      </c>
      <c r="R100" s="20">
        <f t="shared" si="9"/>
        <v>7.2200000000000042E-2</v>
      </c>
      <c r="S100" s="20">
        <f t="shared" si="10"/>
        <v>-0.29103836251054716</v>
      </c>
    </row>
    <row r="101" spans="1:19" s="172" customFormat="1" ht="14.25" customHeight="1" x14ac:dyDescent="0.15">
      <c r="A101" s="399">
        <v>12420</v>
      </c>
      <c r="B101" s="400">
        <v>0.1069</v>
      </c>
      <c r="C101" s="400">
        <v>0.17460000000000001</v>
      </c>
      <c r="D101" s="400">
        <v>2.8999999999999998E-3</v>
      </c>
      <c r="E101" s="400">
        <v>3.6250000000000002E-3</v>
      </c>
      <c r="F101" s="400">
        <v>4.1666666666666701E-3</v>
      </c>
      <c r="G101" s="400">
        <v>3.8958333333333301E-3</v>
      </c>
      <c r="H101" s="400">
        <v>5.46666666666667E-3</v>
      </c>
      <c r="I101" s="400">
        <f t="shared" si="11"/>
        <v>0.104</v>
      </c>
      <c r="J101" s="400">
        <f t="shared" si="15"/>
        <v>0.10300416666666666</v>
      </c>
      <c r="K101" s="400">
        <f t="shared" si="16"/>
        <v>0.16913333333333333</v>
      </c>
      <c r="L101" s="20">
        <f t="shared" si="12"/>
        <v>0.68959531431624588</v>
      </c>
      <c r="M101" s="20">
        <f t="shared" si="13"/>
        <v>3.4799999999999998E-2</v>
      </c>
      <c r="N101" s="20">
        <f t="shared" si="6"/>
        <v>4.6749999999999958E-2</v>
      </c>
      <c r="O101" s="20">
        <f t="shared" si="14"/>
        <v>0.65479531431624594</v>
      </c>
      <c r="P101" s="20">
        <f t="shared" si="7"/>
        <v>0.64284531431624592</v>
      </c>
      <c r="Q101" s="20">
        <f t="shared" si="8"/>
        <v>-5.2995707095560562E-2</v>
      </c>
      <c r="R101" s="20">
        <f t="shared" si="9"/>
        <v>6.5600000000000047E-2</v>
      </c>
      <c r="S101" s="20">
        <f t="shared" si="10"/>
        <v>-0.11859570709556061</v>
      </c>
    </row>
    <row r="102" spans="1:19" s="172" customFormat="1" ht="14.25" customHeight="1" x14ac:dyDescent="0.15">
      <c r="A102" s="399">
        <v>12451</v>
      </c>
      <c r="B102" s="400">
        <v>-3.2199999999999999E-2</v>
      </c>
      <c r="C102" s="400">
        <v>-2.4199999999999999E-2</v>
      </c>
      <c r="D102" s="400">
        <v>2.3999999999999998E-3</v>
      </c>
      <c r="E102" s="400">
        <v>3.5000000000000001E-3</v>
      </c>
      <c r="F102" s="400">
        <v>3.9166666666666699E-3</v>
      </c>
      <c r="G102" s="400">
        <v>3.70833333333333E-3</v>
      </c>
      <c r="H102" s="400">
        <v>4.8166666666666696E-3</v>
      </c>
      <c r="I102" s="400">
        <f t="shared" si="11"/>
        <v>-3.4599999999999999E-2</v>
      </c>
      <c r="J102" s="400">
        <f t="shared" si="15"/>
        <v>-3.5908333333333327E-2</v>
      </c>
      <c r="K102" s="400">
        <f t="shared" si="16"/>
        <v>-2.901666666666667E-2</v>
      </c>
      <c r="L102" s="20">
        <f t="shared" si="12"/>
        <v>0.98734849926502455</v>
      </c>
      <c r="M102" s="20">
        <f t="shared" si="13"/>
        <v>2.8799999999999999E-2</v>
      </c>
      <c r="N102" s="20">
        <f t="shared" si="6"/>
        <v>4.4499999999999956E-2</v>
      </c>
      <c r="O102" s="20">
        <f t="shared" si="14"/>
        <v>0.9585484992650245</v>
      </c>
      <c r="P102" s="20">
        <f t="shared" si="7"/>
        <v>0.94284849926502456</v>
      </c>
      <c r="Q102" s="20">
        <f t="shared" si="8"/>
        <v>0.15280288050917146</v>
      </c>
      <c r="R102" s="20">
        <f t="shared" si="9"/>
        <v>5.7800000000000032E-2</v>
      </c>
      <c r="S102" s="20">
        <f t="shared" si="10"/>
        <v>9.5002880509171425E-2</v>
      </c>
    </row>
    <row r="103" spans="1:19" s="172" customFormat="1" ht="14.25" customHeight="1" x14ac:dyDescent="0.15">
      <c r="A103" s="399">
        <v>12479</v>
      </c>
      <c r="B103" s="400">
        <v>0</v>
      </c>
      <c r="C103" s="400">
        <v>-1.11E-2</v>
      </c>
      <c r="D103" s="400">
        <v>2.7000000000000001E-3</v>
      </c>
      <c r="E103" s="400">
        <v>3.4416666666666701E-3</v>
      </c>
      <c r="F103" s="400">
        <v>3.7916666666666702E-3</v>
      </c>
      <c r="G103" s="400">
        <v>3.6166666666666699E-3</v>
      </c>
      <c r="H103" s="400">
        <v>4.7166666666666702E-3</v>
      </c>
      <c r="I103" s="400">
        <f t="shared" si="11"/>
        <v>-2.7000000000000001E-3</v>
      </c>
      <c r="J103" s="400">
        <f t="shared" si="15"/>
        <v>-3.6166666666666699E-3</v>
      </c>
      <c r="K103" s="400">
        <f t="shared" si="16"/>
        <v>-1.581666666666667E-2</v>
      </c>
      <c r="L103" s="20">
        <f t="shared" si="12"/>
        <v>0.91958707549987984</v>
      </c>
      <c r="M103" s="20">
        <f t="shared" si="13"/>
        <v>3.2399999999999998E-2</v>
      </c>
      <c r="N103" s="20">
        <f t="shared" si="6"/>
        <v>4.3400000000000036E-2</v>
      </c>
      <c r="O103" s="20">
        <f t="shared" si="14"/>
        <v>0.88718707549987985</v>
      </c>
      <c r="P103" s="20">
        <f t="shared" si="7"/>
        <v>0.87618707549987984</v>
      </c>
      <c r="Q103" s="20">
        <f t="shared" si="8"/>
        <v>0.278034493873901</v>
      </c>
      <c r="R103" s="20">
        <f t="shared" si="9"/>
        <v>5.6600000000000039E-2</v>
      </c>
      <c r="S103" s="20">
        <f t="shared" si="10"/>
        <v>0.22143449387390096</v>
      </c>
    </row>
    <row r="104" spans="1:19" s="172" customFormat="1" ht="14.25" customHeight="1" x14ac:dyDescent="0.15">
      <c r="A104" s="399">
        <v>12510</v>
      </c>
      <c r="B104" s="400">
        <v>-2.5100000000000001E-2</v>
      </c>
      <c r="C104" s="400">
        <v>-3.5099999999999999E-2</v>
      </c>
      <c r="D104" s="400">
        <v>2.5000000000000001E-3</v>
      </c>
      <c r="E104" s="400">
        <v>3.39166666666667E-3</v>
      </c>
      <c r="F104" s="400">
        <v>3.6916666666666699E-3</v>
      </c>
      <c r="G104" s="400">
        <v>3.54166666666667E-3</v>
      </c>
      <c r="H104" s="400">
        <v>4.5333333333333302E-3</v>
      </c>
      <c r="I104" s="400">
        <f t="shared" si="11"/>
        <v>-2.76E-2</v>
      </c>
      <c r="J104" s="400">
        <f t="shared" si="15"/>
        <v>-2.8641666666666669E-2</v>
      </c>
      <c r="K104" s="400">
        <f t="shared" si="16"/>
        <v>-3.9633333333333326E-2</v>
      </c>
      <c r="L104" s="20">
        <f t="shared" si="12"/>
        <v>0.31271425358083071</v>
      </c>
      <c r="M104" s="20">
        <f t="shared" si="13"/>
        <v>0.03</v>
      </c>
      <c r="N104" s="20">
        <f t="shared" ref="N104:N167" si="17">G104*12</f>
        <v>4.2500000000000038E-2</v>
      </c>
      <c r="O104" s="20">
        <f t="shared" si="14"/>
        <v>0.28271425358083069</v>
      </c>
      <c r="P104" s="20">
        <f t="shared" ref="P104:P167" si="18">L104-N104</f>
        <v>0.27021425358083068</v>
      </c>
      <c r="Q104" s="20">
        <f t="shared" ref="Q104:Q167" si="19">((1+C93)*(1+C94)*(1+C95)*(1+C96)*(1+C97)*(1+C98)*(1+C99)*(1+C100)*(1+C101)*(1+C102)*(1+C103)*(1+C104))-1</f>
        <v>-2.4000409070892847E-2</v>
      </c>
      <c r="R104" s="20">
        <f t="shared" ref="R104:R167" si="20">H104*12</f>
        <v>5.4399999999999962E-2</v>
      </c>
      <c r="S104" s="20">
        <f t="shared" ref="S104:S167" si="21">Q104-R104</f>
        <v>-7.840040907089281E-2</v>
      </c>
    </row>
    <row r="105" spans="1:19" s="172" customFormat="1" ht="14.25" customHeight="1" x14ac:dyDescent="0.15">
      <c r="A105" s="399">
        <v>12540</v>
      </c>
      <c r="B105" s="400">
        <v>-7.3599999999999999E-2</v>
      </c>
      <c r="C105" s="400">
        <v>-7.6499999999999999E-2</v>
      </c>
      <c r="D105" s="400">
        <v>2.5000000000000001E-3</v>
      </c>
      <c r="E105" s="400">
        <v>3.3416666666666699E-3</v>
      </c>
      <c r="F105" s="400">
        <v>3.6416666666666698E-3</v>
      </c>
      <c r="G105" s="400">
        <v>3.4916666666666698E-3</v>
      </c>
      <c r="H105" s="400">
        <v>4.4916666666666698E-3</v>
      </c>
      <c r="I105" s="400">
        <f t="shared" si="11"/>
        <v>-7.6100000000000001E-2</v>
      </c>
      <c r="J105" s="400">
        <f t="shared" si="15"/>
        <v>-7.7091666666666669E-2</v>
      </c>
      <c r="K105" s="400">
        <f t="shared" si="16"/>
        <v>-8.099166666666667E-2</v>
      </c>
      <c r="L105" s="20">
        <f t="shared" si="12"/>
        <v>4.0912851594009814E-2</v>
      </c>
      <c r="M105" s="20">
        <f t="shared" si="13"/>
        <v>0.03</v>
      </c>
      <c r="N105" s="20">
        <f t="shared" si="17"/>
        <v>4.1900000000000034E-2</v>
      </c>
      <c r="O105" s="20">
        <f t="shared" si="14"/>
        <v>1.0912851594009815E-2</v>
      </c>
      <c r="P105" s="20">
        <f t="shared" si="18"/>
        <v>-9.871484059902208E-4</v>
      </c>
      <c r="Q105" s="20">
        <f t="shared" si="19"/>
        <v>-0.23172892752895469</v>
      </c>
      <c r="R105" s="20">
        <f t="shared" si="20"/>
        <v>5.3900000000000038E-2</v>
      </c>
      <c r="S105" s="20">
        <f t="shared" si="21"/>
        <v>-0.28562892752895475</v>
      </c>
    </row>
    <row r="106" spans="1:19" s="172" customFormat="1" ht="14.25" customHeight="1" x14ac:dyDescent="0.15">
      <c r="A106" s="399">
        <v>12571</v>
      </c>
      <c r="B106" s="400">
        <v>2.29E-2</v>
      </c>
      <c r="C106" s="400">
        <v>4.7800000000000002E-2</v>
      </c>
      <c r="D106" s="400">
        <v>2.3999999999999998E-3</v>
      </c>
      <c r="E106" s="400">
        <v>3.2750000000000001E-3</v>
      </c>
      <c r="F106" s="400">
        <v>3.5833333333333299E-3</v>
      </c>
      <c r="G106" s="400">
        <v>3.4291666666666702E-3</v>
      </c>
      <c r="H106" s="400">
        <v>4.4999999999999997E-3</v>
      </c>
      <c r="I106" s="400">
        <f t="shared" si="11"/>
        <v>2.0500000000000001E-2</v>
      </c>
      <c r="J106" s="400">
        <f t="shared" si="15"/>
        <v>1.947083333333333E-2</v>
      </c>
      <c r="K106" s="400">
        <f t="shared" si="16"/>
        <v>4.3300000000000005E-2</v>
      </c>
      <c r="L106" s="20">
        <f t="shared" si="12"/>
        <v>-6.0901608841495092E-2</v>
      </c>
      <c r="M106" s="20">
        <f t="shared" si="13"/>
        <v>2.8799999999999999E-2</v>
      </c>
      <c r="N106" s="20">
        <f t="shared" si="17"/>
        <v>4.1150000000000041E-2</v>
      </c>
      <c r="O106" s="20">
        <f t="shared" si="14"/>
        <v>-8.9701608841495084E-2</v>
      </c>
      <c r="P106" s="20">
        <f t="shared" si="18"/>
        <v>-0.10205160884149514</v>
      </c>
      <c r="Q106" s="20">
        <f t="shared" si="19"/>
        <v>-0.29547135503661714</v>
      </c>
      <c r="R106" s="20">
        <f t="shared" si="20"/>
        <v>5.3999999999999992E-2</v>
      </c>
      <c r="S106" s="20">
        <f t="shared" si="21"/>
        <v>-0.34947135503661714</v>
      </c>
    </row>
    <row r="107" spans="1:19" s="172" customFormat="1" ht="14.25" customHeight="1" x14ac:dyDescent="0.15">
      <c r="A107" s="399">
        <v>12601</v>
      </c>
      <c r="B107" s="400">
        <v>-0.1132</v>
      </c>
      <c r="C107" s="400">
        <v>-0.1603</v>
      </c>
      <c r="D107" s="400">
        <v>2.3999999999999998E-3</v>
      </c>
      <c r="E107" s="400">
        <v>3.24166666666667E-3</v>
      </c>
      <c r="F107" s="400">
        <v>3.5666666666666698E-3</v>
      </c>
      <c r="G107" s="400">
        <v>3.4041666666666699E-3</v>
      </c>
      <c r="H107" s="400">
        <v>4.4083333333333301E-3</v>
      </c>
      <c r="I107" s="400">
        <f t="shared" si="11"/>
        <v>-0.11559999999999999</v>
      </c>
      <c r="J107" s="400">
        <f t="shared" si="15"/>
        <v>-0.11660416666666666</v>
      </c>
      <c r="K107" s="400">
        <f t="shared" si="16"/>
        <v>-0.16470833333333332</v>
      </c>
      <c r="L107" s="20">
        <f t="shared" si="12"/>
        <v>-8.8649099059573078E-2</v>
      </c>
      <c r="M107" s="20">
        <f t="shared" si="13"/>
        <v>2.8799999999999999E-2</v>
      </c>
      <c r="N107" s="20">
        <f t="shared" si="17"/>
        <v>4.0850000000000039E-2</v>
      </c>
      <c r="O107" s="20">
        <f t="shared" si="14"/>
        <v>-0.11744909905957307</v>
      </c>
      <c r="P107" s="20">
        <f t="shared" si="18"/>
        <v>-0.12949909905957313</v>
      </c>
      <c r="Q107" s="20">
        <f t="shared" si="19"/>
        <v>-0.32742985086885779</v>
      </c>
      <c r="R107" s="20">
        <f t="shared" si="20"/>
        <v>5.2899999999999961E-2</v>
      </c>
      <c r="S107" s="20">
        <f t="shared" si="21"/>
        <v>-0.38032985086885773</v>
      </c>
    </row>
    <row r="108" spans="1:19" s="172" customFormat="1" ht="14.25" customHeight="1" x14ac:dyDescent="0.15">
      <c r="A108" s="399">
        <v>12632</v>
      </c>
      <c r="B108" s="400">
        <v>6.1100000000000002E-2</v>
      </c>
      <c r="C108" s="400">
        <v>2.69E-2</v>
      </c>
      <c r="D108" s="400">
        <v>2.3999999999999998E-3</v>
      </c>
      <c r="E108" s="400">
        <v>3.2750000000000001E-3</v>
      </c>
      <c r="F108" s="400">
        <v>3.6166666666666699E-3</v>
      </c>
      <c r="G108" s="400">
        <v>3.4458333333333298E-3</v>
      </c>
      <c r="H108" s="400">
        <v>4.5250000000000004E-3</v>
      </c>
      <c r="I108" s="400">
        <f t="shared" si="11"/>
        <v>5.8700000000000002E-2</v>
      </c>
      <c r="J108" s="400">
        <f t="shared" si="15"/>
        <v>5.7654166666666673E-2</v>
      </c>
      <c r="K108" s="400">
        <f t="shared" si="16"/>
        <v>2.2374999999999999E-2</v>
      </c>
      <c r="L108" s="20">
        <f t="shared" si="12"/>
        <v>-0.1370386926754531</v>
      </c>
      <c r="M108" s="20">
        <f t="shared" si="13"/>
        <v>2.8799999999999999E-2</v>
      </c>
      <c r="N108" s="20">
        <f t="shared" si="17"/>
        <v>4.1349999999999956E-2</v>
      </c>
      <c r="O108" s="20">
        <f t="shared" si="14"/>
        <v>-0.16583869267545309</v>
      </c>
      <c r="P108" s="20">
        <f t="shared" si="18"/>
        <v>-0.17838869267545304</v>
      </c>
      <c r="Q108" s="20">
        <f t="shared" si="19"/>
        <v>-0.30544822391113235</v>
      </c>
      <c r="R108" s="20">
        <f t="shared" si="20"/>
        <v>5.4300000000000001E-2</v>
      </c>
      <c r="S108" s="20">
        <f t="shared" si="21"/>
        <v>-0.35974822391113237</v>
      </c>
    </row>
    <row r="109" spans="1:19" s="172" customFormat="1" ht="14.25" customHeight="1" x14ac:dyDescent="0.15">
      <c r="A109" s="399">
        <v>12663</v>
      </c>
      <c r="B109" s="400">
        <v>-3.3E-3</v>
      </c>
      <c r="C109" s="400">
        <v>9.4999999999999998E-3</v>
      </c>
      <c r="D109" s="400">
        <v>2.3E-3</v>
      </c>
      <c r="E109" s="400">
        <v>3.3E-3</v>
      </c>
      <c r="F109" s="400">
        <v>3.6833333333333301E-3</v>
      </c>
      <c r="G109" s="400">
        <v>3.4916666666666698E-3</v>
      </c>
      <c r="H109" s="400">
        <v>4.6333333333333296E-3</v>
      </c>
      <c r="I109" s="400">
        <f t="shared" si="11"/>
        <v>-5.5999999999999999E-3</v>
      </c>
      <c r="J109" s="400">
        <f t="shared" si="15"/>
        <v>-6.7916666666666698E-3</v>
      </c>
      <c r="K109" s="400">
        <f t="shared" si="16"/>
        <v>4.8666666666666702E-3</v>
      </c>
      <c r="L109" s="20">
        <f t="shared" si="12"/>
        <v>-3.1621779992822008E-2</v>
      </c>
      <c r="M109" s="20">
        <f t="shared" si="13"/>
        <v>2.76E-2</v>
      </c>
      <c r="N109" s="20">
        <f t="shared" si="17"/>
        <v>4.1900000000000034E-2</v>
      </c>
      <c r="O109" s="20">
        <f t="shared" si="14"/>
        <v>-5.9221779992822007E-2</v>
      </c>
      <c r="P109" s="20">
        <f t="shared" si="18"/>
        <v>-7.3521779992822042E-2</v>
      </c>
      <c r="Q109" s="20">
        <f t="shared" si="19"/>
        <v>-0.14919303729922118</v>
      </c>
      <c r="R109" s="20">
        <f t="shared" si="20"/>
        <v>5.5599999999999955E-2</v>
      </c>
      <c r="S109" s="20">
        <f t="shared" si="21"/>
        <v>-0.20479303729922113</v>
      </c>
    </row>
    <row r="110" spans="1:19" s="172" customFormat="1" ht="14.25" customHeight="1" x14ac:dyDescent="0.15">
      <c r="A110" s="399">
        <v>12693</v>
      </c>
      <c r="B110" s="400">
        <v>-2.86E-2</v>
      </c>
      <c r="C110" s="400">
        <v>-6.6600000000000006E-2</v>
      </c>
      <c r="D110" s="400">
        <v>2.7000000000000001E-3</v>
      </c>
      <c r="E110" s="400">
        <v>3.2499999999999999E-3</v>
      </c>
      <c r="F110" s="400">
        <v>3.63333333333333E-3</v>
      </c>
      <c r="G110" s="400">
        <v>3.4416666666666701E-3</v>
      </c>
      <c r="H110" s="400">
        <v>4.4999999999999997E-3</v>
      </c>
      <c r="I110" s="400">
        <f t="shared" si="11"/>
        <v>-3.1300000000000001E-2</v>
      </c>
      <c r="J110" s="400">
        <f t="shared" si="15"/>
        <v>-3.204166666666667E-2</v>
      </c>
      <c r="K110" s="400">
        <f t="shared" si="16"/>
        <v>-7.110000000000001E-2</v>
      </c>
      <c r="L110" s="20">
        <f t="shared" si="12"/>
        <v>2.8630511662080638E-2</v>
      </c>
      <c r="M110" s="20">
        <f t="shared" si="13"/>
        <v>3.2399999999999998E-2</v>
      </c>
      <c r="N110" s="20">
        <f t="shared" si="17"/>
        <v>4.1300000000000045E-2</v>
      </c>
      <c r="O110" s="20">
        <f t="shared" si="14"/>
        <v>-3.7694883379193606E-3</v>
      </c>
      <c r="P110" s="20">
        <f t="shared" si="18"/>
        <v>-1.2669488337919407E-2</v>
      </c>
      <c r="Q110" s="20">
        <f t="shared" si="19"/>
        <v>-0.1449793077251218</v>
      </c>
      <c r="R110" s="20">
        <f t="shared" si="20"/>
        <v>5.3999999999999992E-2</v>
      </c>
      <c r="S110" s="20">
        <f t="shared" si="21"/>
        <v>-0.19897930772512179</v>
      </c>
    </row>
    <row r="111" spans="1:19" s="172" customFormat="1" ht="14.25" customHeight="1" x14ac:dyDescent="0.15">
      <c r="A111" s="399">
        <v>12724</v>
      </c>
      <c r="B111" s="400">
        <v>9.4200000000000006E-2</v>
      </c>
      <c r="C111" s="400">
        <v>-4.7999999999999996E-3</v>
      </c>
      <c r="D111" s="400">
        <v>2.5000000000000001E-3</v>
      </c>
      <c r="E111" s="400">
        <v>3.2166666666666702E-3</v>
      </c>
      <c r="F111" s="400">
        <v>3.5666666666666698E-3</v>
      </c>
      <c r="G111" s="400">
        <v>3.39166666666667E-3</v>
      </c>
      <c r="H111" s="400">
        <v>4.4833333333333296E-3</v>
      </c>
      <c r="I111" s="400">
        <f t="shared" si="11"/>
        <v>9.1700000000000004E-2</v>
      </c>
      <c r="J111" s="400">
        <f t="shared" si="15"/>
        <v>9.0808333333333338E-2</v>
      </c>
      <c r="K111" s="400">
        <f t="shared" si="16"/>
        <v>-9.2833333333333292E-3</v>
      </c>
      <c r="L111" s="20">
        <f t="shared" si="12"/>
        <v>1.1528269848700035E-2</v>
      </c>
      <c r="M111" s="20">
        <f t="shared" si="13"/>
        <v>0.03</v>
      </c>
      <c r="N111" s="20">
        <f t="shared" si="17"/>
        <v>4.0700000000000042E-2</v>
      </c>
      <c r="O111" s="20">
        <f t="shared" si="14"/>
        <v>-1.8471730151299964E-2</v>
      </c>
      <c r="P111" s="20">
        <f t="shared" si="18"/>
        <v>-2.9171730151300007E-2</v>
      </c>
      <c r="Q111" s="20">
        <f t="shared" si="19"/>
        <v>-0.13348615789006235</v>
      </c>
      <c r="R111" s="20">
        <f t="shared" si="20"/>
        <v>5.3799999999999959E-2</v>
      </c>
      <c r="S111" s="20">
        <f t="shared" si="21"/>
        <v>-0.18728615789006231</v>
      </c>
    </row>
    <row r="112" spans="1:19" s="172" customFormat="1" ht="14.25" customHeight="1" x14ac:dyDescent="0.15">
      <c r="A112" s="399">
        <v>12754</v>
      </c>
      <c r="B112" s="400">
        <v>-1E-3</v>
      </c>
      <c r="C112" s="400">
        <v>-7.0099999999999996E-2</v>
      </c>
      <c r="D112" s="400">
        <v>2.5000000000000001E-3</v>
      </c>
      <c r="E112" s="400">
        <v>3.1749999999999999E-3</v>
      </c>
      <c r="F112" s="400">
        <v>3.55833333333333E-3</v>
      </c>
      <c r="G112" s="400">
        <v>3.3666666666666701E-3</v>
      </c>
      <c r="H112" s="400">
        <v>4.46666666666667E-3</v>
      </c>
      <c r="I112" s="400">
        <f t="shared" si="11"/>
        <v>-3.5000000000000001E-3</v>
      </c>
      <c r="J112" s="400">
        <f t="shared" si="15"/>
        <v>-4.3666666666666697E-3</v>
      </c>
      <c r="K112" s="400">
        <f t="shared" si="16"/>
        <v>-7.456666666666667E-2</v>
      </c>
      <c r="L112" s="20">
        <f t="shared" si="12"/>
        <v>-1.4418471102261021E-2</v>
      </c>
      <c r="M112" s="20">
        <f t="shared" si="13"/>
        <v>0.03</v>
      </c>
      <c r="N112" s="20">
        <f t="shared" si="17"/>
        <v>4.040000000000004E-2</v>
      </c>
      <c r="O112" s="20">
        <f t="shared" si="14"/>
        <v>-4.441847110226102E-2</v>
      </c>
      <c r="P112" s="20">
        <f t="shared" si="18"/>
        <v>-5.4818471102261061E-2</v>
      </c>
      <c r="Q112" s="20">
        <f t="shared" si="19"/>
        <v>-0.20425516316607606</v>
      </c>
      <c r="R112" s="20">
        <f t="shared" si="20"/>
        <v>5.3600000000000037E-2</v>
      </c>
      <c r="S112" s="20">
        <f t="shared" si="21"/>
        <v>-0.2578551631660761</v>
      </c>
    </row>
    <row r="113" spans="1:19" s="172" customFormat="1" ht="14.25" customHeight="1" x14ac:dyDescent="0.15">
      <c r="A113" s="399">
        <v>12785</v>
      </c>
      <c r="B113" s="400">
        <v>-4.1099999999999998E-2</v>
      </c>
      <c r="C113" s="400">
        <v>-2.3099999999999999E-2</v>
      </c>
      <c r="D113" s="400">
        <v>2.5000000000000001E-3</v>
      </c>
      <c r="E113" s="400">
        <v>3.1416666666666702E-3</v>
      </c>
      <c r="F113" s="400">
        <v>3.5083333333333299E-3</v>
      </c>
      <c r="G113" s="400">
        <v>3.3249999999999998E-3</v>
      </c>
      <c r="H113" s="400">
        <v>4.31666666666667E-3</v>
      </c>
      <c r="I113" s="400">
        <f t="shared" si="11"/>
        <v>-4.36E-2</v>
      </c>
      <c r="J113" s="400">
        <f t="shared" si="15"/>
        <v>-4.4424999999999999E-2</v>
      </c>
      <c r="K113" s="400">
        <f t="shared" si="16"/>
        <v>-2.7416666666666669E-2</v>
      </c>
      <c r="L113" s="20">
        <f t="shared" si="12"/>
        <v>-0.14619737278883216</v>
      </c>
      <c r="M113" s="20">
        <f t="shared" si="13"/>
        <v>0.03</v>
      </c>
      <c r="N113" s="20">
        <f t="shared" si="17"/>
        <v>3.9899999999999998E-2</v>
      </c>
      <c r="O113" s="20">
        <f t="shared" si="14"/>
        <v>-0.17619737278883216</v>
      </c>
      <c r="P113" s="20">
        <f t="shared" si="18"/>
        <v>-0.18609737278883215</v>
      </c>
      <c r="Q113" s="20">
        <f t="shared" si="19"/>
        <v>-0.33818905916647357</v>
      </c>
      <c r="R113" s="20">
        <f t="shared" si="20"/>
        <v>5.180000000000004E-2</v>
      </c>
      <c r="S113" s="20">
        <f t="shared" si="21"/>
        <v>-0.38998905916647364</v>
      </c>
    </row>
    <row r="114" spans="1:19" s="172" customFormat="1" ht="14.25" customHeight="1" x14ac:dyDescent="0.15">
      <c r="A114" s="399">
        <v>12816</v>
      </c>
      <c r="B114" s="400">
        <v>-3.4099999999999998E-2</v>
      </c>
      <c r="C114" s="400">
        <v>-0.11360000000000001</v>
      </c>
      <c r="D114" s="400">
        <v>2.0999999999999999E-3</v>
      </c>
      <c r="E114" s="400">
        <v>3.075E-3</v>
      </c>
      <c r="F114" s="400">
        <v>3.4416666666666701E-3</v>
      </c>
      <c r="G114" s="400">
        <v>3.2583333333333301E-3</v>
      </c>
      <c r="H114" s="400">
        <v>4.13333333333333E-3</v>
      </c>
      <c r="I114" s="400">
        <f t="shared" si="11"/>
        <v>-3.6199999999999996E-2</v>
      </c>
      <c r="J114" s="400">
        <f t="shared" si="15"/>
        <v>-3.7358333333333327E-2</v>
      </c>
      <c r="K114" s="400">
        <f t="shared" si="16"/>
        <v>-0.11773333333333334</v>
      </c>
      <c r="L114" s="20">
        <f t="shared" si="12"/>
        <v>-0.14787357137500834</v>
      </c>
      <c r="M114" s="20">
        <f t="shared" si="13"/>
        <v>2.52E-2</v>
      </c>
      <c r="N114" s="20">
        <f t="shared" si="17"/>
        <v>3.9099999999999961E-2</v>
      </c>
      <c r="O114" s="20">
        <f t="shared" si="14"/>
        <v>-0.17307357137500834</v>
      </c>
      <c r="P114" s="20">
        <f t="shared" si="18"/>
        <v>-0.18697357137500831</v>
      </c>
      <c r="Q114" s="20">
        <f t="shared" si="19"/>
        <v>-0.39882228125144725</v>
      </c>
      <c r="R114" s="20">
        <f t="shared" si="20"/>
        <v>4.9599999999999964E-2</v>
      </c>
      <c r="S114" s="20">
        <f t="shared" si="21"/>
        <v>-0.44842228125144723</v>
      </c>
    </row>
    <row r="115" spans="1:19" s="172" customFormat="1" ht="14.25" customHeight="1" x14ac:dyDescent="0.15">
      <c r="A115" s="399">
        <v>12844</v>
      </c>
      <c r="B115" s="400">
        <v>-2.86E-2</v>
      </c>
      <c r="C115" s="400">
        <v>0.1043</v>
      </c>
      <c r="D115" s="400">
        <v>2.2000000000000001E-3</v>
      </c>
      <c r="E115" s="400">
        <v>3.05833333333333E-3</v>
      </c>
      <c r="F115" s="400">
        <v>3.4250000000000001E-3</v>
      </c>
      <c r="G115" s="400">
        <v>3.24166666666667E-3</v>
      </c>
      <c r="H115" s="400">
        <v>4.0666666666666698E-3</v>
      </c>
      <c r="I115" s="400">
        <f t="shared" si="11"/>
        <v>-3.0800000000000001E-2</v>
      </c>
      <c r="J115" s="400">
        <f t="shared" si="15"/>
        <v>-3.1841666666666671E-2</v>
      </c>
      <c r="K115" s="400">
        <f t="shared" si="16"/>
        <v>0.10023333333333334</v>
      </c>
      <c r="L115" s="20">
        <f t="shared" si="12"/>
        <v>-0.17224438723368307</v>
      </c>
      <c r="M115" s="20">
        <f t="shared" si="13"/>
        <v>2.64E-2</v>
      </c>
      <c r="N115" s="20">
        <f t="shared" si="17"/>
        <v>3.8900000000000039E-2</v>
      </c>
      <c r="O115" s="20">
        <f t="shared" si="14"/>
        <v>-0.19864438723368308</v>
      </c>
      <c r="P115" s="20">
        <f t="shared" si="18"/>
        <v>-0.21114438723368312</v>
      </c>
      <c r="Q115" s="20">
        <f t="shared" si="19"/>
        <v>-0.32866765616945426</v>
      </c>
      <c r="R115" s="20">
        <f t="shared" si="20"/>
        <v>4.8800000000000038E-2</v>
      </c>
      <c r="S115" s="20">
        <f t="shared" si="21"/>
        <v>-0.37746765616945432</v>
      </c>
    </row>
    <row r="116" spans="1:19" s="172" customFormat="1" ht="14.25" customHeight="1" x14ac:dyDescent="0.15">
      <c r="A116" s="399">
        <v>12875</v>
      </c>
      <c r="B116" s="400">
        <v>9.8000000000000004E-2</v>
      </c>
      <c r="C116" s="400">
        <v>0.1178</v>
      </c>
      <c r="D116" s="400">
        <v>2.3E-3</v>
      </c>
      <c r="E116" s="400">
        <v>3.0500000000000002E-3</v>
      </c>
      <c r="F116" s="400">
        <v>3.3999999999999998E-3</v>
      </c>
      <c r="G116" s="400">
        <v>3.225E-3</v>
      </c>
      <c r="H116" s="400">
        <v>3.9916666666666703E-3</v>
      </c>
      <c r="I116" s="400">
        <f t="shared" si="11"/>
        <v>9.5700000000000007E-2</v>
      </c>
      <c r="J116" s="400">
        <f t="shared" si="15"/>
        <v>9.4774999999999998E-2</v>
      </c>
      <c r="K116" s="400">
        <f t="shared" si="16"/>
        <v>0.11380833333333333</v>
      </c>
      <c r="L116" s="20">
        <f t="shared" si="12"/>
        <v>-6.7724214978545416E-2</v>
      </c>
      <c r="M116" s="20">
        <f t="shared" si="13"/>
        <v>2.76E-2</v>
      </c>
      <c r="N116" s="20">
        <f t="shared" si="17"/>
        <v>3.8699999999999998E-2</v>
      </c>
      <c r="O116" s="20">
        <f t="shared" si="14"/>
        <v>-9.5324214978545416E-2</v>
      </c>
      <c r="P116" s="20">
        <f t="shared" si="18"/>
        <v>-0.10642421497854541</v>
      </c>
      <c r="Q116" s="20">
        <f t="shared" si="19"/>
        <v>-0.22228697903017502</v>
      </c>
      <c r="R116" s="20">
        <f t="shared" si="20"/>
        <v>4.790000000000004E-2</v>
      </c>
      <c r="S116" s="20">
        <f t="shared" si="21"/>
        <v>-0.27018697903017508</v>
      </c>
    </row>
    <row r="117" spans="1:19" s="172" customFormat="1" ht="14.25" customHeight="1" x14ac:dyDescent="0.15">
      <c r="A117" s="399">
        <v>12905</v>
      </c>
      <c r="B117" s="400">
        <v>4.0899999999999999E-2</v>
      </c>
      <c r="C117" s="400">
        <v>0.1106</v>
      </c>
      <c r="D117" s="400">
        <v>2.3E-3</v>
      </c>
      <c r="E117" s="400">
        <v>3.0416666666666699E-3</v>
      </c>
      <c r="F117" s="400">
        <v>3.3583333333333299E-3</v>
      </c>
      <c r="G117" s="400">
        <v>3.2000000000000002E-3</v>
      </c>
      <c r="H117" s="400">
        <v>3.8416666666666699E-3</v>
      </c>
      <c r="I117" s="400">
        <f t="shared" si="11"/>
        <v>3.8599999999999995E-2</v>
      </c>
      <c r="J117" s="400">
        <f t="shared" si="15"/>
        <v>3.7699999999999997E-2</v>
      </c>
      <c r="K117" s="400">
        <f t="shared" si="16"/>
        <v>0.10675833333333333</v>
      </c>
      <c r="L117" s="20">
        <f t="shared" si="12"/>
        <v>4.7502012768601221E-2</v>
      </c>
      <c r="M117" s="20">
        <f t="shared" si="13"/>
        <v>2.76E-2</v>
      </c>
      <c r="N117" s="20">
        <f t="shared" si="17"/>
        <v>3.8400000000000004E-2</v>
      </c>
      <c r="O117" s="20">
        <f t="shared" si="14"/>
        <v>1.9902012768601221E-2</v>
      </c>
      <c r="P117" s="20">
        <f t="shared" si="18"/>
        <v>9.102012768601217E-3</v>
      </c>
      <c r="Q117" s="20">
        <f t="shared" si="19"/>
        <v>-6.4723247331794576E-2</v>
      </c>
      <c r="R117" s="20">
        <f t="shared" si="20"/>
        <v>4.6100000000000037E-2</v>
      </c>
      <c r="S117" s="20">
        <f t="shared" si="21"/>
        <v>-0.11082324733179461</v>
      </c>
    </row>
    <row r="118" spans="1:19" s="172" customFormat="1" ht="14.25" customHeight="1" x14ac:dyDescent="0.15">
      <c r="A118" s="399">
        <v>12936</v>
      </c>
      <c r="B118" s="400">
        <v>6.9900000000000004E-2</v>
      </c>
      <c r="C118" s="400">
        <v>0.1036</v>
      </c>
      <c r="D118" s="400">
        <v>2.2000000000000001E-3</v>
      </c>
      <c r="E118" s="400">
        <v>3.0083333333333299E-3</v>
      </c>
      <c r="F118" s="400">
        <v>3.3249999999999998E-3</v>
      </c>
      <c r="G118" s="400">
        <v>3.1666666666666701E-3</v>
      </c>
      <c r="H118" s="400">
        <v>3.7750000000000001E-3</v>
      </c>
      <c r="I118" s="400">
        <f t="shared" si="11"/>
        <v>6.770000000000001E-2</v>
      </c>
      <c r="J118" s="400">
        <f t="shared" si="15"/>
        <v>6.6733333333333339E-2</v>
      </c>
      <c r="K118" s="400">
        <f t="shared" si="16"/>
        <v>9.9824999999999997E-2</v>
      </c>
      <c r="L118" s="20">
        <f t="shared" si="12"/>
        <v>9.563242101977365E-2</v>
      </c>
      <c r="M118" s="20">
        <f t="shared" si="13"/>
        <v>2.64E-2</v>
      </c>
      <c r="N118" s="20">
        <f t="shared" si="17"/>
        <v>3.8000000000000041E-2</v>
      </c>
      <c r="O118" s="20">
        <f t="shared" si="14"/>
        <v>6.9232421019773643E-2</v>
      </c>
      <c r="P118" s="20">
        <f t="shared" si="18"/>
        <v>5.7632421019773609E-2</v>
      </c>
      <c r="Q118" s="20">
        <f t="shared" si="19"/>
        <v>-1.4915609615736458E-2</v>
      </c>
      <c r="R118" s="20">
        <f t="shared" si="20"/>
        <v>4.53E-2</v>
      </c>
      <c r="S118" s="20">
        <f t="shared" si="21"/>
        <v>-6.0215609615736458E-2</v>
      </c>
    </row>
    <row r="119" spans="1:19" s="172" customFormat="1" ht="14.25" customHeight="1" x14ac:dyDescent="0.15">
      <c r="A119" s="399">
        <v>12966</v>
      </c>
      <c r="B119" s="400">
        <v>8.5000000000000006E-2</v>
      </c>
      <c r="C119" s="400">
        <v>8.6999999999999994E-2</v>
      </c>
      <c r="D119" s="400">
        <v>2.3999999999999998E-3</v>
      </c>
      <c r="E119" s="400">
        <v>2.96666666666667E-3</v>
      </c>
      <c r="F119" s="400">
        <v>3.24166666666667E-3</v>
      </c>
      <c r="G119" s="400">
        <v>3.10416666666667E-3</v>
      </c>
      <c r="H119" s="400">
        <v>3.6833333333333301E-3</v>
      </c>
      <c r="I119" s="400">
        <f t="shared" si="11"/>
        <v>8.2600000000000007E-2</v>
      </c>
      <c r="J119" s="400">
        <f t="shared" si="15"/>
        <v>8.1895833333333334E-2</v>
      </c>
      <c r="K119" s="400">
        <f t="shared" si="16"/>
        <v>8.3316666666666664E-2</v>
      </c>
      <c r="L119" s="20">
        <f t="shared" si="12"/>
        <v>0.34050651421566802</v>
      </c>
      <c r="M119" s="20">
        <f t="shared" si="13"/>
        <v>2.8799999999999999E-2</v>
      </c>
      <c r="N119" s="20">
        <f t="shared" si="17"/>
        <v>3.725000000000004E-2</v>
      </c>
      <c r="O119" s="20">
        <f t="shared" si="14"/>
        <v>0.31170651421566803</v>
      </c>
      <c r="P119" s="20">
        <f t="shared" si="18"/>
        <v>0.30325651421566796</v>
      </c>
      <c r="Q119" s="20">
        <f t="shared" si="19"/>
        <v>0.27520153905882383</v>
      </c>
      <c r="R119" s="20">
        <f t="shared" si="20"/>
        <v>4.4199999999999962E-2</v>
      </c>
      <c r="S119" s="20">
        <f t="shared" si="21"/>
        <v>0.23100153905882387</v>
      </c>
    </row>
    <row r="120" spans="1:19" s="172" customFormat="1" ht="14.25" customHeight="1" x14ac:dyDescent="0.15">
      <c r="A120" s="399">
        <v>12997</v>
      </c>
      <c r="B120" s="400">
        <v>2.8000000000000001E-2</v>
      </c>
      <c r="C120" s="400">
        <v>5.6300000000000003E-2</v>
      </c>
      <c r="D120" s="400">
        <v>2.3E-3</v>
      </c>
      <c r="E120" s="400">
        <v>3.0000000000000001E-3</v>
      </c>
      <c r="F120" s="400">
        <v>3.225E-3</v>
      </c>
      <c r="G120" s="400">
        <v>3.1124999999999998E-3</v>
      </c>
      <c r="H120" s="400">
        <v>3.7000000000000002E-3</v>
      </c>
      <c r="I120" s="400">
        <f t="shared" si="11"/>
        <v>2.5700000000000001E-2</v>
      </c>
      <c r="J120" s="400">
        <f t="shared" si="15"/>
        <v>2.48875E-2</v>
      </c>
      <c r="K120" s="400">
        <f t="shared" si="16"/>
        <v>5.2600000000000001E-2</v>
      </c>
      <c r="L120" s="20">
        <f t="shared" si="12"/>
        <v>0.29869069514061519</v>
      </c>
      <c r="M120" s="20">
        <f t="shared" si="13"/>
        <v>2.76E-2</v>
      </c>
      <c r="N120" s="20">
        <f t="shared" si="17"/>
        <v>3.7349999999999994E-2</v>
      </c>
      <c r="O120" s="20">
        <f t="shared" si="14"/>
        <v>0.27109069514061518</v>
      </c>
      <c r="P120" s="20">
        <f t="shared" si="18"/>
        <v>0.2613406951406152</v>
      </c>
      <c r="Q120" s="20">
        <f t="shared" si="19"/>
        <v>0.31171037657789036</v>
      </c>
      <c r="R120" s="20">
        <f t="shared" si="20"/>
        <v>4.4400000000000002E-2</v>
      </c>
      <c r="S120" s="20">
        <f t="shared" si="21"/>
        <v>0.26731037657789036</v>
      </c>
    </row>
    <row r="121" spans="1:19" s="172" customFormat="1" ht="14.25" customHeight="1" x14ac:dyDescent="0.15">
      <c r="A121" s="399">
        <v>13028</v>
      </c>
      <c r="B121" s="400">
        <v>2.5600000000000001E-2</v>
      </c>
      <c r="C121" s="400">
        <v>-1.2200000000000001E-2</v>
      </c>
      <c r="D121" s="400">
        <v>2.3E-3</v>
      </c>
      <c r="E121" s="400">
        <v>2.9916666666666698E-3</v>
      </c>
      <c r="F121" s="400">
        <v>3.20833333333333E-3</v>
      </c>
      <c r="G121" s="400">
        <v>3.0999999999999999E-3</v>
      </c>
      <c r="H121" s="400">
        <v>3.6916666666666699E-3</v>
      </c>
      <c r="I121" s="400">
        <f t="shared" si="11"/>
        <v>2.3300000000000001E-2</v>
      </c>
      <c r="J121" s="400">
        <f t="shared" si="15"/>
        <v>2.2500000000000003E-2</v>
      </c>
      <c r="K121" s="400">
        <f t="shared" si="16"/>
        <v>-1.5891666666666672E-2</v>
      </c>
      <c r="L121" s="20">
        <f t="shared" si="12"/>
        <v>0.3363471224402681</v>
      </c>
      <c r="M121" s="20">
        <f t="shared" si="13"/>
        <v>2.76E-2</v>
      </c>
      <c r="N121" s="20">
        <f t="shared" si="17"/>
        <v>3.7199999999999997E-2</v>
      </c>
      <c r="O121" s="20">
        <f t="shared" si="14"/>
        <v>0.30874712244026808</v>
      </c>
      <c r="P121" s="20">
        <f t="shared" si="18"/>
        <v>0.29914712244026809</v>
      </c>
      <c r="Q121" s="20">
        <f t="shared" si="19"/>
        <v>0.28351412578864821</v>
      </c>
      <c r="R121" s="20">
        <f t="shared" si="20"/>
        <v>4.4300000000000041E-2</v>
      </c>
      <c r="S121" s="20">
        <f t="shared" si="21"/>
        <v>0.23921412578864817</v>
      </c>
    </row>
    <row r="122" spans="1:19" s="172" customFormat="1" ht="14.25" customHeight="1" x14ac:dyDescent="0.15">
      <c r="A122" s="399">
        <v>13058</v>
      </c>
      <c r="B122" s="400">
        <v>7.7700000000000005E-2</v>
      </c>
      <c r="C122" s="400">
        <v>0.12239999999999999</v>
      </c>
      <c r="D122" s="400">
        <v>2.3E-3</v>
      </c>
      <c r="E122" s="400">
        <v>2.9333333333333299E-3</v>
      </c>
      <c r="F122" s="400">
        <v>3.1833333333333301E-3</v>
      </c>
      <c r="G122" s="400">
        <v>3.05833333333333E-3</v>
      </c>
      <c r="H122" s="400">
        <v>3.6666666666666701E-3</v>
      </c>
      <c r="I122" s="400">
        <f t="shared" si="11"/>
        <v>7.5400000000000009E-2</v>
      </c>
      <c r="J122" s="400">
        <f t="shared" si="15"/>
        <v>7.4641666666666676E-2</v>
      </c>
      <c r="K122" s="400">
        <f t="shared" si="16"/>
        <v>0.11873333333333333</v>
      </c>
      <c r="L122" s="20">
        <f t="shared" si="12"/>
        <v>0.48258317258994943</v>
      </c>
      <c r="M122" s="20">
        <f t="shared" si="13"/>
        <v>2.76E-2</v>
      </c>
      <c r="N122" s="20">
        <f t="shared" si="17"/>
        <v>3.6699999999999962E-2</v>
      </c>
      <c r="O122" s="20">
        <f t="shared" si="14"/>
        <v>0.45498317258994941</v>
      </c>
      <c r="P122" s="20">
        <f t="shared" si="18"/>
        <v>0.44588317258994947</v>
      </c>
      <c r="Q122" s="20">
        <f t="shared" si="19"/>
        <v>0.54340717247180015</v>
      </c>
      <c r="R122" s="20">
        <f t="shared" si="20"/>
        <v>4.4000000000000039E-2</v>
      </c>
      <c r="S122" s="20">
        <f t="shared" si="21"/>
        <v>0.49940717247180011</v>
      </c>
    </row>
    <row r="123" spans="1:19" s="172" customFormat="1" ht="14.25" customHeight="1" x14ac:dyDescent="0.15">
      <c r="A123" s="399">
        <v>13089</v>
      </c>
      <c r="B123" s="400">
        <v>4.7399999999999998E-2</v>
      </c>
      <c r="C123" s="400">
        <v>1.0800000000000001E-2</v>
      </c>
      <c r="D123" s="400">
        <v>2.3999999999999998E-3</v>
      </c>
      <c r="E123" s="400">
        <v>2.89166666666667E-3</v>
      </c>
      <c r="F123" s="400">
        <v>3.1083333333333301E-3</v>
      </c>
      <c r="G123" s="400">
        <v>3.0000000000000001E-3</v>
      </c>
      <c r="H123" s="400">
        <v>3.6250000000000002E-3</v>
      </c>
      <c r="I123" s="400">
        <f t="shared" si="11"/>
        <v>4.4999999999999998E-2</v>
      </c>
      <c r="J123" s="400">
        <f t="shared" si="15"/>
        <v>4.4399999999999995E-2</v>
      </c>
      <c r="K123" s="400">
        <f t="shared" si="16"/>
        <v>7.1750000000000008E-3</v>
      </c>
      <c r="L123" s="20">
        <f t="shared" si="12"/>
        <v>0.41917164592461442</v>
      </c>
      <c r="M123" s="20">
        <f t="shared" si="13"/>
        <v>2.8799999999999999E-2</v>
      </c>
      <c r="N123" s="20">
        <f t="shared" si="17"/>
        <v>3.6000000000000004E-2</v>
      </c>
      <c r="O123" s="20">
        <f t="shared" si="14"/>
        <v>0.39037164592461443</v>
      </c>
      <c r="P123" s="20">
        <f t="shared" si="18"/>
        <v>0.38317164592461439</v>
      </c>
      <c r="Q123" s="20">
        <f t="shared" si="19"/>
        <v>0.56760045210459809</v>
      </c>
      <c r="R123" s="20">
        <f t="shared" si="20"/>
        <v>4.3500000000000004E-2</v>
      </c>
      <c r="S123" s="20">
        <f t="shared" si="21"/>
        <v>0.5241004521045981</v>
      </c>
    </row>
    <row r="124" spans="1:19" s="172" customFormat="1" ht="14.25" customHeight="1" x14ac:dyDescent="0.15">
      <c r="A124" s="399">
        <v>13119</v>
      </c>
      <c r="B124" s="400">
        <v>3.9399999999999998E-2</v>
      </c>
      <c r="C124" s="400">
        <v>4.7899999999999998E-2</v>
      </c>
      <c r="D124" s="400">
        <v>2.3999999999999998E-3</v>
      </c>
      <c r="E124" s="400">
        <v>2.8666666666666701E-3</v>
      </c>
      <c r="F124" s="400">
        <v>3.0416666666666699E-3</v>
      </c>
      <c r="G124" s="400">
        <v>2.95416666666667E-3</v>
      </c>
      <c r="H124" s="400">
        <v>3.5750000000000001E-3</v>
      </c>
      <c r="I124" s="400">
        <f t="shared" si="11"/>
        <v>3.6999999999999998E-2</v>
      </c>
      <c r="J124" s="400">
        <f t="shared" si="15"/>
        <v>3.644583333333333E-2</v>
      </c>
      <c r="K124" s="400">
        <f t="shared" si="16"/>
        <v>4.4324999999999996E-2</v>
      </c>
      <c r="L124" s="20">
        <f t="shared" si="12"/>
        <v>0.47656357234639102</v>
      </c>
      <c r="M124" s="20">
        <f t="shared" si="13"/>
        <v>2.8799999999999999E-2</v>
      </c>
      <c r="N124" s="20">
        <f t="shared" si="17"/>
        <v>3.5450000000000037E-2</v>
      </c>
      <c r="O124" s="20">
        <f t="shared" si="14"/>
        <v>0.44776357234639103</v>
      </c>
      <c r="P124" s="20">
        <f t="shared" si="18"/>
        <v>0.44111357234639098</v>
      </c>
      <c r="Q124" s="20">
        <f t="shared" si="19"/>
        <v>0.76652168379439511</v>
      </c>
      <c r="R124" s="20">
        <f t="shared" si="20"/>
        <v>4.2900000000000001E-2</v>
      </c>
      <c r="S124" s="20">
        <f t="shared" si="21"/>
        <v>0.72362168379439507</v>
      </c>
    </row>
    <row r="125" spans="1:19" s="172" customFormat="1" ht="14.25" customHeight="1" x14ac:dyDescent="0.15">
      <c r="A125" s="399">
        <v>13150</v>
      </c>
      <c r="B125" s="400">
        <v>6.7000000000000004E-2</v>
      </c>
      <c r="C125" s="400">
        <v>0.1103</v>
      </c>
      <c r="D125" s="400">
        <v>2.3999999999999998E-3</v>
      </c>
      <c r="E125" s="400">
        <v>2.8083333333333298E-3</v>
      </c>
      <c r="F125" s="400">
        <v>2.9750000000000002E-3</v>
      </c>
      <c r="G125" s="400">
        <v>2.89166666666667E-3</v>
      </c>
      <c r="H125" s="400">
        <v>3.5083333333333299E-3</v>
      </c>
      <c r="I125" s="400">
        <f t="shared" si="11"/>
        <v>6.4600000000000005E-2</v>
      </c>
      <c r="J125" s="400">
        <f t="shared" si="15"/>
        <v>6.4108333333333337E-2</v>
      </c>
      <c r="K125" s="400">
        <f t="shared" si="16"/>
        <v>0.10679166666666666</v>
      </c>
      <c r="L125" s="20">
        <f t="shared" si="12"/>
        <v>0.64302151600125068</v>
      </c>
      <c r="M125" s="20">
        <f t="shared" si="13"/>
        <v>2.8799999999999999E-2</v>
      </c>
      <c r="N125" s="20">
        <f t="shared" si="17"/>
        <v>3.4700000000000036E-2</v>
      </c>
      <c r="O125" s="20">
        <f t="shared" si="14"/>
        <v>0.61422151600125063</v>
      </c>
      <c r="P125" s="20">
        <f t="shared" si="18"/>
        <v>0.60832151600125062</v>
      </c>
      <c r="Q125" s="20">
        <f t="shared" si="19"/>
        <v>1.0077480044189957</v>
      </c>
      <c r="R125" s="20">
        <f t="shared" si="20"/>
        <v>4.2099999999999957E-2</v>
      </c>
      <c r="S125" s="20">
        <f t="shared" si="21"/>
        <v>0.96564800441899579</v>
      </c>
    </row>
    <row r="126" spans="1:19" s="172" customFormat="1" ht="14.25" customHeight="1" x14ac:dyDescent="0.15">
      <c r="A126" s="399">
        <v>13181</v>
      </c>
      <c r="B126" s="400">
        <v>2.24E-2</v>
      </c>
      <c r="C126" s="400">
        <v>-3.4200000000000001E-2</v>
      </c>
      <c r="D126" s="400">
        <v>2.3E-3</v>
      </c>
      <c r="E126" s="400">
        <v>2.7666666666666699E-3</v>
      </c>
      <c r="F126" s="400">
        <v>2.9583333333333302E-3</v>
      </c>
      <c r="G126" s="400">
        <v>2.8625E-3</v>
      </c>
      <c r="H126" s="400">
        <v>3.4749999999999998E-3</v>
      </c>
      <c r="I126" s="400">
        <f t="shared" si="11"/>
        <v>2.01E-2</v>
      </c>
      <c r="J126" s="400">
        <f t="shared" si="15"/>
        <v>1.9537499999999999E-2</v>
      </c>
      <c r="K126" s="400">
        <f t="shared" si="16"/>
        <v>-3.7675E-2</v>
      </c>
      <c r="L126" s="20">
        <f t="shared" si="12"/>
        <v>0.73912951440074348</v>
      </c>
      <c r="M126" s="20">
        <f t="shared" si="13"/>
        <v>2.76E-2</v>
      </c>
      <c r="N126" s="20">
        <f t="shared" si="17"/>
        <v>3.4349999999999999E-2</v>
      </c>
      <c r="O126" s="20">
        <f t="shared" si="14"/>
        <v>0.71152951440074352</v>
      </c>
      <c r="P126" s="20">
        <f t="shared" si="18"/>
        <v>0.70477951440074349</v>
      </c>
      <c r="Q126" s="20">
        <f t="shared" si="19"/>
        <v>1.1875936627570698</v>
      </c>
      <c r="R126" s="20">
        <f t="shared" si="20"/>
        <v>4.1700000000000001E-2</v>
      </c>
      <c r="S126" s="20">
        <f t="shared" si="21"/>
        <v>1.1458936627570697</v>
      </c>
    </row>
    <row r="127" spans="1:19" s="172" customFormat="1" ht="14.25" customHeight="1" x14ac:dyDescent="0.15">
      <c r="A127" s="399">
        <v>13210</v>
      </c>
      <c r="B127" s="400">
        <v>2.6800000000000001E-2</v>
      </c>
      <c r="C127" s="400">
        <v>3.3E-3</v>
      </c>
      <c r="D127" s="400">
        <v>2.3999999999999998E-3</v>
      </c>
      <c r="E127" s="400">
        <v>2.74166666666667E-3</v>
      </c>
      <c r="F127" s="400">
        <v>2.9583333333333302E-3</v>
      </c>
      <c r="G127" s="400">
        <v>2.8500000000000001E-3</v>
      </c>
      <c r="H127" s="400">
        <v>3.4749999999999998E-3</v>
      </c>
      <c r="I127" s="400">
        <f t="shared" si="11"/>
        <v>2.4400000000000002E-2</v>
      </c>
      <c r="J127" s="400">
        <f t="shared" si="15"/>
        <v>2.3949999999999999E-2</v>
      </c>
      <c r="K127" s="400">
        <f t="shared" si="16"/>
        <v>-1.7499999999999981E-4</v>
      </c>
      <c r="L127" s="20">
        <f t="shared" si="12"/>
        <v>0.83831396477937314</v>
      </c>
      <c r="M127" s="20">
        <f t="shared" si="13"/>
        <v>2.8799999999999999E-2</v>
      </c>
      <c r="N127" s="20">
        <f t="shared" si="17"/>
        <v>3.4200000000000001E-2</v>
      </c>
      <c r="O127" s="20">
        <f t="shared" si="14"/>
        <v>0.8095139647793731</v>
      </c>
      <c r="P127" s="20">
        <f t="shared" si="18"/>
        <v>0.80411396477937314</v>
      </c>
      <c r="Q127" s="20">
        <f t="shared" si="19"/>
        <v>0.98751491609541597</v>
      </c>
      <c r="R127" s="20">
        <f t="shared" si="20"/>
        <v>4.1700000000000001E-2</v>
      </c>
      <c r="S127" s="20">
        <f t="shared" si="21"/>
        <v>0.94581491609541601</v>
      </c>
    </row>
    <row r="128" spans="1:19" s="172" customFormat="1" ht="14.25" customHeight="1" x14ac:dyDescent="0.15">
      <c r="A128" s="399">
        <v>13241</v>
      </c>
      <c r="B128" s="400">
        <v>-7.51E-2</v>
      </c>
      <c r="C128" s="400">
        <v>-8.14E-2</v>
      </c>
      <c r="D128" s="400">
        <v>2.2000000000000001E-3</v>
      </c>
      <c r="E128" s="400">
        <v>2.74166666666667E-3</v>
      </c>
      <c r="F128" s="400">
        <v>2.9750000000000002E-3</v>
      </c>
      <c r="G128" s="400">
        <v>2.8583333333333299E-3</v>
      </c>
      <c r="H128" s="400">
        <v>3.4749999999999998E-3</v>
      </c>
      <c r="I128" s="400">
        <f t="shared" si="11"/>
        <v>-7.7299999999999994E-2</v>
      </c>
      <c r="J128" s="400">
        <f t="shared" si="15"/>
        <v>-7.7958333333333324E-2</v>
      </c>
      <c r="K128" s="400">
        <f t="shared" si="16"/>
        <v>-8.4875000000000006E-2</v>
      </c>
      <c r="L128" s="20">
        <f t="shared" si="12"/>
        <v>0.54850326596033061</v>
      </c>
      <c r="M128" s="20">
        <f t="shared" si="13"/>
        <v>2.64E-2</v>
      </c>
      <c r="N128" s="20">
        <f t="shared" si="17"/>
        <v>3.4299999999999956E-2</v>
      </c>
      <c r="O128" s="20">
        <f t="shared" si="14"/>
        <v>0.52210326596033063</v>
      </c>
      <c r="P128" s="20">
        <f t="shared" si="18"/>
        <v>0.51420326596033061</v>
      </c>
      <c r="Q128" s="20">
        <f t="shared" si="19"/>
        <v>0.63332546244878252</v>
      </c>
      <c r="R128" s="20">
        <f t="shared" si="20"/>
        <v>4.1700000000000001E-2</v>
      </c>
      <c r="S128" s="20">
        <f t="shared" si="21"/>
        <v>0.59162546244878256</v>
      </c>
    </row>
    <row r="129" spans="1:19" s="172" customFormat="1" ht="14.25" customHeight="1" x14ac:dyDescent="0.15">
      <c r="A129" s="399">
        <v>13271</v>
      </c>
      <c r="B129" s="400">
        <v>5.45E-2</v>
      </c>
      <c r="C129" s="400">
        <v>7.6100000000000001E-2</v>
      </c>
      <c r="D129" s="400">
        <v>2.2000000000000001E-3</v>
      </c>
      <c r="E129" s="400">
        <v>2.725E-3</v>
      </c>
      <c r="F129" s="400">
        <v>2.9416666666666701E-3</v>
      </c>
      <c r="G129" s="400">
        <v>2.8333333333333301E-3</v>
      </c>
      <c r="H129" s="400">
        <v>3.4499999999999999E-3</v>
      </c>
      <c r="I129" s="400">
        <f t="shared" si="11"/>
        <v>5.2299999999999999E-2</v>
      </c>
      <c r="J129" s="400">
        <f t="shared" si="15"/>
        <v>5.1666666666666666E-2</v>
      </c>
      <c r="K129" s="400">
        <f t="shared" si="16"/>
        <v>7.2650000000000006E-2</v>
      </c>
      <c r="L129" s="20">
        <f t="shared" si="12"/>
        <v>0.56873541546274198</v>
      </c>
      <c r="M129" s="20">
        <f t="shared" si="13"/>
        <v>2.64E-2</v>
      </c>
      <c r="N129" s="20">
        <f t="shared" si="17"/>
        <v>3.3999999999999961E-2</v>
      </c>
      <c r="O129" s="20">
        <f t="shared" si="14"/>
        <v>0.542335415462742</v>
      </c>
      <c r="P129" s="20">
        <f t="shared" si="18"/>
        <v>0.53473541546274206</v>
      </c>
      <c r="Q129" s="20">
        <f t="shared" si="19"/>
        <v>0.58258736731598693</v>
      </c>
      <c r="R129" s="20">
        <f t="shared" si="20"/>
        <v>4.1399999999999999E-2</v>
      </c>
      <c r="S129" s="20">
        <f t="shared" si="21"/>
        <v>0.54118736731598693</v>
      </c>
    </row>
    <row r="130" spans="1:19" s="172" customFormat="1" ht="14.25" customHeight="1" x14ac:dyDescent="0.15">
      <c r="A130" s="399">
        <v>13302</v>
      </c>
      <c r="B130" s="400">
        <v>3.3300000000000003E-2</v>
      </c>
      <c r="C130" s="400">
        <v>3.5000000000000003E-2</v>
      </c>
      <c r="D130" s="400">
        <v>2.3999999999999998E-3</v>
      </c>
      <c r="E130" s="400">
        <v>2.7000000000000001E-3</v>
      </c>
      <c r="F130" s="400">
        <v>2.9250000000000001E-3</v>
      </c>
      <c r="G130" s="400">
        <v>2.8124999999999999E-3</v>
      </c>
      <c r="H130" s="400">
        <v>3.4333333333333299E-3</v>
      </c>
      <c r="I130" s="400">
        <f t="shared" si="11"/>
        <v>3.0900000000000004E-2</v>
      </c>
      <c r="J130" s="400">
        <f t="shared" si="15"/>
        <v>3.0487500000000004E-2</v>
      </c>
      <c r="K130" s="400">
        <f t="shared" si="16"/>
        <v>3.1566666666666673E-2</v>
      </c>
      <c r="L130" s="20">
        <f t="shared" si="12"/>
        <v>0.51507085222698512</v>
      </c>
      <c r="M130" s="20">
        <f t="shared" si="13"/>
        <v>2.8799999999999999E-2</v>
      </c>
      <c r="N130" s="20">
        <f t="shared" si="17"/>
        <v>3.3750000000000002E-2</v>
      </c>
      <c r="O130" s="20">
        <f t="shared" si="14"/>
        <v>0.48627085222698513</v>
      </c>
      <c r="P130" s="20">
        <f t="shared" si="18"/>
        <v>0.48132085222698512</v>
      </c>
      <c r="Q130" s="20">
        <f t="shared" si="19"/>
        <v>0.48421341534255746</v>
      </c>
      <c r="R130" s="20">
        <f t="shared" si="20"/>
        <v>4.1199999999999959E-2</v>
      </c>
      <c r="S130" s="20">
        <f t="shared" si="21"/>
        <v>0.4430134153425575</v>
      </c>
    </row>
    <row r="131" spans="1:19" s="172" customFormat="1" ht="14.25" customHeight="1" x14ac:dyDescent="0.15">
      <c r="A131" s="399">
        <v>13332</v>
      </c>
      <c r="B131" s="400">
        <v>7.0099999999999996E-2</v>
      </c>
      <c r="C131" s="400">
        <v>0.1009</v>
      </c>
      <c r="D131" s="400">
        <v>2.3E-3</v>
      </c>
      <c r="E131" s="400">
        <v>2.6916666666666699E-3</v>
      </c>
      <c r="F131" s="400">
        <v>2.8999999999999998E-3</v>
      </c>
      <c r="G131" s="400">
        <v>2.7958333333333299E-3</v>
      </c>
      <c r="H131" s="400">
        <v>3.39166666666667E-3</v>
      </c>
      <c r="I131" s="400">
        <f t="shared" si="11"/>
        <v>6.7799999999999999E-2</v>
      </c>
      <c r="J131" s="400">
        <f t="shared" si="15"/>
        <v>6.7304166666666665E-2</v>
      </c>
      <c r="K131" s="400">
        <f t="shared" si="16"/>
        <v>9.7508333333333336E-2</v>
      </c>
      <c r="L131" s="20">
        <f t="shared" si="12"/>
        <v>0.49426481010884515</v>
      </c>
      <c r="M131" s="20">
        <f t="shared" si="13"/>
        <v>2.76E-2</v>
      </c>
      <c r="N131" s="20">
        <f t="shared" si="17"/>
        <v>3.3549999999999955E-2</v>
      </c>
      <c r="O131" s="20">
        <f t="shared" si="14"/>
        <v>0.46666481010884514</v>
      </c>
      <c r="P131" s="20">
        <f t="shared" si="18"/>
        <v>0.46071481010884519</v>
      </c>
      <c r="Q131" s="20">
        <f t="shared" si="19"/>
        <v>0.50319277732347878</v>
      </c>
      <c r="R131" s="20">
        <f t="shared" si="20"/>
        <v>4.0700000000000042E-2</v>
      </c>
      <c r="S131" s="20">
        <f t="shared" si="21"/>
        <v>0.46249277732347871</v>
      </c>
    </row>
    <row r="132" spans="1:19" s="172" customFormat="1" ht="14.25" customHeight="1" x14ac:dyDescent="0.15">
      <c r="A132" s="399">
        <v>13363</v>
      </c>
      <c r="B132" s="400">
        <v>1.5100000000000001E-2</v>
      </c>
      <c r="C132" s="400">
        <v>-1.8E-3</v>
      </c>
      <c r="D132" s="400">
        <v>2.3E-3</v>
      </c>
      <c r="E132" s="400">
        <v>2.6749999999999999E-3</v>
      </c>
      <c r="F132" s="400">
        <v>2.8666666666666701E-3</v>
      </c>
      <c r="G132" s="400">
        <v>2.77083333333333E-3</v>
      </c>
      <c r="H132" s="400">
        <v>3.3833333333333302E-3</v>
      </c>
      <c r="I132" s="400">
        <f t="shared" si="11"/>
        <v>1.2800000000000001E-2</v>
      </c>
      <c r="J132" s="400">
        <f t="shared" si="15"/>
        <v>1.2329166666666671E-2</v>
      </c>
      <c r="K132" s="400">
        <f t="shared" si="16"/>
        <v>-5.1833333333333297E-3</v>
      </c>
      <c r="L132" s="20">
        <f t="shared" si="12"/>
        <v>0.4755138217329653</v>
      </c>
      <c r="M132" s="20">
        <f t="shared" si="13"/>
        <v>2.76E-2</v>
      </c>
      <c r="N132" s="20">
        <f t="shared" si="17"/>
        <v>3.324999999999996E-2</v>
      </c>
      <c r="O132" s="20">
        <f t="shared" si="14"/>
        <v>0.44791382173296529</v>
      </c>
      <c r="P132" s="20">
        <f t="shared" si="18"/>
        <v>0.44226382173296536</v>
      </c>
      <c r="Q132" s="20">
        <f t="shared" si="19"/>
        <v>0.42051219381264482</v>
      </c>
      <c r="R132" s="20">
        <f t="shared" si="20"/>
        <v>4.0599999999999963E-2</v>
      </c>
      <c r="S132" s="20">
        <f t="shared" si="21"/>
        <v>0.37991219381264485</v>
      </c>
    </row>
    <row r="133" spans="1:19" s="172" customFormat="1" ht="14.25" customHeight="1" x14ac:dyDescent="0.15">
      <c r="A133" s="399">
        <v>13394</v>
      </c>
      <c r="B133" s="400">
        <v>3.0999999999999999E-3</v>
      </c>
      <c r="C133" s="400">
        <v>-2.2499999999999999E-2</v>
      </c>
      <c r="D133" s="400">
        <v>2.0999999999999999E-3</v>
      </c>
      <c r="E133" s="400">
        <v>2.65E-3</v>
      </c>
      <c r="F133" s="400">
        <v>2.8416666666666699E-3</v>
      </c>
      <c r="G133" s="400">
        <v>2.7458333333333302E-3</v>
      </c>
      <c r="H133" s="400">
        <v>3.375E-3</v>
      </c>
      <c r="I133" s="400">
        <f t="shared" si="11"/>
        <v>1E-3</v>
      </c>
      <c r="J133" s="400">
        <f t="shared" si="15"/>
        <v>3.5416666666666973E-4</v>
      </c>
      <c r="K133" s="400">
        <f t="shared" si="16"/>
        <v>-2.5874999999999999E-2</v>
      </c>
      <c r="L133" s="20">
        <f t="shared" si="12"/>
        <v>0.44314344245352744</v>
      </c>
      <c r="M133" s="20">
        <f t="shared" si="13"/>
        <v>2.52E-2</v>
      </c>
      <c r="N133" s="20">
        <f t="shared" si="17"/>
        <v>3.2949999999999965E-2</v>
      </c>
      <c r="O133" s="20">
        <f t="shared" si="14"/>
        <v>0.41794344245352744</v>
      </c>
      <c r="P133" s="20">
        <f t="shared" si="18"/>
        <v>0.41019344245352746</v>
      </c>
      <c r="Q133" s="20">
        <f t="shared" si="19"/>
        <v>0.40570021203873274</v>
      </c>
      <c r="R133" s="20">
        <f t="shared" si="20"/>
        <v>4.0500000000000001E-2</v>
      </c>
      <c r="S133" s="20">
        <f t="shared" si="21"/>
        <v>0.36520021203873276</v>
      </c>
    </row>
    <row r="134" spans="1:19" s="172" customFormat="1" ht="14.25" customHeight="1" x14ac:dyDescent="0.15">
      <c r="A134" s="399">
        <v>13424</v>
      </c>
      <c r="B134" s="400">
        <v>7.7499999999999999E-2</v>
      </c>
      <c r="C134" s="400">
        <v>5.6599999999999998E-2</v>
      </c>
      <c r="D134" s="400">
        <v>2.3E-3</v>
      </c>
      <c r="E134" s="400">
        <v>2.65E-3</v>
      </c>
      <c r="F134" s="400">
        <v>2.8083333333333298E-3</v>
      </c>
      <c r="G134" s="400">
        <v>2.7291666666666701E-3</v>
      </c>
      <c r="H134" s="400">
        <v>3.3666666666666701E-3</v>
      </c>
      <c r="I134" s="400">
        <f t="shared" ref="I134:I197" si="22">B134-D134</f>
        <v>7.5200000000000003E-2</v>
      </c>
      <c r="J134" s="400">
        <f t="shared" si="15"/>
        <v>7.4770833333333328E-2</v>
      </c>
      <c r="K134" s="400">
        <f t="shared" si="16"/>
        <v>5.3233333333333327E-2</v>
      </c>
      <c r="L134" s="20">
        <f t="shared" si="12"/>
        <v>0.44287562331230923</v>
      </c>
      <c r="M134" s="20">
        <f t="shared" si="13"/>
        <v>2.76E-2</v>
      </c>
      <c r="N134" s="20">
        <f t="shared" si="17"/>
        <v>3.2750000000000043E-2</v>
      </c>
      <c r="O134" s="20">
        <f t="shared" si="14"/>
        <v>0.41527562331230922</v>
      </c>
      <c r="P134" s="20">
        <f t="shared" si="18"/>
        <v>0.41012562331230917</v>
      </c>
      <c r="Q134" s="20">
        <f t="shared" si="19"/>
        <v>0.32329191379198585</v>
      </c>
      <c r="R134" s="20">
        <f t="shared" si="20"/>
        <v>4.040000000000004E-2</v>
      </c>
      <c r="S134" s="20">
        <f t="shared" si="21"/>
        <v>0.28289191379198581</v>
      </c>
    </row>
    <row r="135" spans="1:19" s="172" customFormat="1" ht="14.25" customHeight="1" x14ac:dyDescent="0.15">
      <c r="A135" s="399">
        <v>13455</v>
      </c>
      <c r="B135" s="400">
        <v>1.34E-2</v>
      </c>
      <c r="C135" s="400">
        <v>-1.6899999999999998E-2</v>
      </c>
      <c r="D135" s="400">
        <v>2.2000000000000001E-3</v>
      </c>
      <c r="E135" s="400">
        <v>2.6250000000000002E-3</v>
      </c>
      <c r="F135" s="400">
        <v>2.7583333333333301E-3</v>
      </c>
      <c r="G135" s="400">
        <v>2.6916666666666699E-3</v>
      </c>
      <c r="H135" s="400">
        <v>3.2916666666666702E-3</v>
      </c>
      <c r="I135" s="400">
        <f t="shared" si="22"/>
        <v>1.12E-2</v>
      </c>
      <c r="J135" s="400">
        <f t="shared" si="15"/>
        <v>1.070833333333333E-2</v>
      </c>
      <c r="K135" s="400">
        <f t="shared" si="16"/>
        <v>-2.019166666666667E-2</v>
      </c>
      <c r="L135" s="20">
        <f t="shared" si="12"/>
        <v>0.39603795748013604</v>
      </c>
      <c r="M135" s="20">
        <f t="shared" si="13"/>
        <v>2.64E-2</v>
      </c>
      <c r="N135" s="20">
        <f t="shared" si="17"/>
        <v>3.2300000000000037E-2</v>
      </c>
      <c r="O135" s="20">
        <f t="shared" si="14"/>
        <v>0.36963795748013606</v>
      </c>
      <c r="P135" s="20">
        <f t="shared" si="18"/>
        <v>0.36373795748013599</v>
      </c>
      <c r="Q135" s="20">
        <f t="shared" si="19"/>
        <v>0.2870283740095978</v>
      </c>
      <c r="R135" s="20">
        <f t="shared" si="20"/>
        <v>3.9500000000000042E-2</v>
      </c>
      <c r="S135" s="20">
        <f t="shared" si="21"/>
        <v>0.24752837400959776</v>
      </c>
    </row>
    <row r="136" spans="1:19" s="172" customFormat="1" ht="14.25" customHeight="1" x14ac:dyDescent="0.15">
      <c r="A136" s="399">
        <v>13485</v>
      </c>
      <c r="B136" s="400">
        <v>-2.8999999999999998E-3</v>
      </c>
      <c r="C136" s="400">
        <v>-1.7399999999999999E-2</v>
      </c>
      <c r="D136" s="400">
        <v>2.2000000000000001E-3</v>
      </c>
      <c r="E136" s="400">
        <v>2.5833333333333298E-3</v>
      </c>
      <c r="F136" s="400">
        <v>2.7333333333333298E-3</v>
      </c>
      <c r="G136" s="400">
        <v>2.6583333333333298E-3</v>
      </c>
      <c r="H136" s="400">
        <v>3.1916666666666699E-3</v>
      </c>
      <c r="I136" s="400">
        <f t="shared" si="22"/>
        <v>-5.1000000000000004E-3</v>
      </c>
      <c r="J136" s="400">
        <f t="shared" si="15"/>
        <v>-5.5583333333333301E-3</v>
      </c>
      <c r="K136" s="400">
        <f t="shared" si="16"/>
        <v>-2.0591666666666668E-2</v>
      </c>
      <c r="L136" s="20">
        <f t="shared" si="12"/>
        <v>0.3392240209769517</v>
      </c>
      <c r="M136" s="20">
        <f t="shared" si="13"/>
        <v>2.64E-2</v>
      </c>
      <c r="N136" s="20">
        <f t="shared" si="17"/>
        <v>3.1899999999999956E-2</v>
      </c>
      <c r="O136" s="20">
        <f t="shared" si="14"/>
        <v>0.31282402097695172</v>
      </c>
      <c r="P136" s="20">
        <f t="shared" si="18"/>
        <v>0.30732402097695177</v>
      </c>
      <c r="Q136" s="20">
        <f t="shared" si="19"/>
        <v>0.20682706393914541</v>
      </c>
      <c r="R136" s="20">
        <f t="shared" si="20"/>
        <v>3.8300000000000042E-2</v>
      </c>
      <c r="S136" s="20">
        <f t="shared" si="21"/>
        <v>0.16852706393914535</v>
      </c>
    </row>
    <row r="137" spans="1:19" s="172" customFormat="1" ht="14.25" customHeight="1" x14ac:dyDescent="0.15">
      <c r="A137" s="399">
        <v>13516</v>
      </c>
      <c r="B137" s="400">
        <v>3.9E-2</v>
      </c>
      <c r="C137" s="400">
        <v>1.95E-2</v>
      </c>
      <c r="D137" s="400">
        <v>2.0999999999999999E-3</v>
      </c>
      <c r="E137" s="400">
        <v>2.5833333333333298E-3</v>
      </c>
      <c r="F137" s="400">
        <v>2.7499999999999998E-3</v>
      </c>
      <c r="G137" s="400">
        <v>2.66666666666667E-3</v>
      </c>
      <c r="H137" s="400">
        <v>3.1833333333333301E-3</v>
      </c>
      <c r="I137" s="400">
        <f t="shared" si="22"/>
        <v>3.6900000000000002E-2</v>
      </c>
      <c r="J137" s="400">
        <f t="shared" si="15"/>
        <v>3.6333333333333329E-2</v>
      </c>
      <c r="K137" s="400">
        <f t="shared" si="16"/>
        <v>1.631666666666667E-2</v>
      </c>
      <c r="L137" s="20">
        <f t="shared" si="12"/>
        <v>0.30408037281635614</v>
      </c>
      <c r="M137" s="20">
        <f t="shared" si="13"/>
        <v>2.52E-2</v>
      </c>
      <c r="N137" s="20">
        <f t="shared" si="17"/>
        <v>3.2000000000000042E-2</v>
      </c>
      <c r="O137" s="20">
        <f t="shared" si="14"/>
        <v>0.27888037281635614</v>
      </c>
      <c r="P137" s="20">
        <f t="shared" si="18"/>
        <v>0.27208037281635611</v>
      </c>
      <c r="Q137" s="20">
        <f t="shared" si="19"/>
        <v>0.10813310968743495</v>
      </c>
      <c r="R137" s="20">
        <f t="shared" si="20"/>
        <v>3.8199999999999963E-2</v>
      </c>
      <c r="S137" s="20">
        <f t="shared" si="21"/>
        <v>6.9933109687434991E-2</v>
      </c>
    </row>
    <row r="138" spans="1:19" s="172" customFormat="1" ht="14.25" customHeight="1" x14ac:dyDescent="0.15">
      <c r="A138" s="399">
        <v>13547</v>
      </c>
      <c r="B138" s="400">
        <v>1.9099999999999999E-2</v>
      </c>
      <c r="C138" s="400">
        <v>-3.5299999999999998E-2</v>
      </c>
      <c r="D138" s="400">
        <v>2E-3</v>
      </c>
      <c r="E138" s="400">
        <v>2.6833333333333301E-3</v>
      </c>
      <c r="F138" s="400">
        <v>2.8333333333333301E-3</v>
      </c>
      <c r="G138" s="400">
        <v>2.7583333333333301E-3</v>
      </c>
      <c r="H138" s="400">
        <v>3.24166666666667E-3</v>
      </c>
      <c r="I138" s="400">
        <f t="shared" si="22"/>
        <v>1.7099999999999997E-2</v>
      </c>
      <c r="J138" s="400">
        <f t="shared" si="15"/>
        <v>1.6341666666666668E-2</v>
      </c>
      <c r="K138" s="400">
        <f t="shared" si="16"/>
        <v>-3.8541666666666669E-2</v>
      </c>
      <c r="L138" s="20">
        <f t="shared" si="12"/>
        <v>0.29987119320926081</v>
      </c>
      <c r="M138" s="20">
        <f t="shared" si="13"/>
        <v>2.4E-2</v>
      </c>
      <c r="N138" s="20">
        <f t="shared" si="17"/>
        <v>3.3099999999999963E-2</v>
      </c>
      <c r="O138" s="20">
        <f t="shared" si="14"/>
        <v>0.27587119320926079</v>
      </c>
      <c r="P138" s="20">
        <f t="shared" si="18"/>
        <v>0.26677119320926085</v>
      </c>
      <c r="Q138" s="20">
        <f t="shared" si="19"/>
        <v>0.10687099908414588</v>
      </c>
      <c r="R138" s="20">
        <f t="shared" si="20"/>
        <v>3.8900000000000039E-2</v>
      </c>
      <c r="S138" s="20">
        <f t="shared" si="21"/>
        <v>6.7970999084145833E-2</v>
      </c>
    </row>
    <row r="139" spans="1:19" s="172" customFormat="1" ht="14.25" customHeight="1" x14ac:dyDescent="0.15">
      <c r="A139" s="399">
        <v>13575</v>
      </c>
      <c r="B139" s="400">
        <v>-7.7000000000000002E-3</v>
      </c>
      <c r="C139" s="400">
        <v>-5.7299999999999997E-2</v>
      </c>
      <c r="D139" s="400">
        <v>2.2000000000000001E-3</v>
      </c>
      <c r="E139" s="400">
        <v>2.7666666666666699E-3</v>
      </c>
      <c r="F139" s="400">
        <v>2.9166666666666698E-3</v>
      </c>
      <c r="G139" s="400">
        <v>2.8416666666666699E-3</v>
      </c>
      <c r="H139" s="400">
        <v>3.3333333333333301E-3</v>
      </c>
      <c r="I139" s="400">
        <f t="shared" si="22"/>
        <v>-9.9000000000000008E-3</v>
      </c>
      <c r="J139" s="400">
        <f t="shared" si="15"/>
        <v>-1.054166666666667E-2</v>
      </c>
      <c r="K139" s="400">
        <f t="shared" si="16"/>
        <v>-6.0633333333333324E-2</v>
      </c>
      <c r="L139" s="20">
        <f t="shared" si="12"/>
        <v>0.25619612877050035</v>
      </c>
      <c r="M139" s="20">
        <f t="shared" si="13"/>
        <v>2.64E-2</v>
      </c>
      <c r="N139" s="20">
        <f t="shared" si="17"/>
        <v>3.410000000000004E-2</v>
      </c>
      <c r="O139" s="20">
        <f t="shared" si="14"/>
        <v>0.22979612877050035</v>
      </c>
      <c r="P139" s="20">
        <f t="shared" si="18"/>
        <v>0.22209612877050031</v>
      </c>
      <c r="Q139" s="20">
        <f t="shared" si="19"/>
        <v>4.0015240542833119E-2</v>
      </c>
      <c r="R139" s="20">
        <f t="shared" si="20"/>
        <v>3.9999999999999959E-2</v>
      </c>
      <c r="S139" s="20">
        <f t="shared" si="21"/>
        <v>1.5240542833160065E-5</v>
      </c>
    </row>
    <row r="140" spans="1:19" s="172" customFormat="1" ht="14.25" customHeight="1" x14ac:dyDescent="0.15">
      <c r="A140" s="399">
        <v>13606</v>
      </c>
      <c r="B140" s="400">
        <v>-8.09E-2</v>
      </c>
      <c r="C140" s="400">
        <v>-7.3599999999999999E-2</v>
      </c>
      <c r="D140" s="400">
        <v>2.3E-3</v>
      </c>
      <c r="E140" s="400">
        <v>2.8500000000000001E-3</v>
      </c>
      <c r="F140" s="400">
        <v>2.9750000000000002E-3</v>
      </c>
      <c r="G140" s="400">
        <v>2.9125000000000002E-3</v>
      </c>
      <c r="H140" s="400">
        <v>3.39166666666667E-3</v>
      </c>
      <c r="I140" s="400">
        <f t="shared" si="22"/>
        <v>-8.3199999999999996E-2</v>
      </c>
      <c r="J140" s="400">
        <f t="shared" si="15"/>
        <v>-8.3812499999999998E-2</v>
      </c>
      <c r="K140" s="400">
        <f t="shared" si="16"/>
        <v>-7.6991666666666667E-2</v>
      </c>
      <c r="L140" s="20">
        <f t="shared" si="12"/>
        <v>0.24831858790460259</v>
      </c>
      <c r="M140" s="20">
        <f t="shared" si="13"/>
        <v>2.76E-2</v>
      </c>
      <c r="N140" s="20">
        <f t="shared" si="17"/>
        <v>3.4950000000000002E-2</v>
      </c>
      <c r="O140" s="20">
        <f t="shared" si="14"/>
        <v>0.22071858790460258</v>
      </c>
      <c r="P140" s="20">
        <f t="shared" si="18"/>
        <v>0.21336858790460259</v>
      </c>
      <c r="Q140" s="20">
        <f t="shared" si="19"/>
        <v>4.8846199476247021E-2</v>
      </c>
      <c r="R140" s="20">
        <f t="shared" si="20"/>
        <v>4.0700000000000042E-2</v>
      </c>
      <c r="S140" s="20">
        <f t="shared" si="21"/>
        <v>8.1461994762469792E-3</v>
      </c>
    </row>
    <row r="141" spans="1:19" s="172" customFormat="1" ht="14.25" customHeight="1" x14ac:dyDescent="0.15">
      <c r="A141" s="399">
        <v>13636</v>
      </c>
      <c r="B141" s="400">
        <v>-2.3999999999999998E-3</v>
      </c>
      <c r="C141" s="400">
        <v>-5.16E-2</v>
      </c>
      <c r="D141" s="400">
        <v>2.2000000000000001E-3</v>
      </c>
      <c r="E141" s="400">
        <v>2.7750000000000001E-3</v>
      </c>
      <c r="F141" s="400">
        <v>2.8999999999999998E-3</v>
      </c>
      <c r="G141" s="400">
        <v>2.8375000000000002E-3</v>
      </c>
      <c r="H141" s="400">
        <v>3.3333333333333301E-3</v>
      </c>
      <c r="I141" s="400">
        <f t="shared" si="22"/>
        <v>-4.5999999999999999E-3</v>
      </c>
      <c r="J141" s="400">
        <f t="shared" si="15"/>
        <v>-5.2375E-3</v>
      </c>
      <c r="K141" s="400">
        <f t="shared" si="16"/>
        <v>-5.4933333333333327E-2</v>
      </c>
      <c r="L141" s="20">
        <f t="shared" si="12"/>
        <v>0.18096028761842731</v>
      </c>
      <c r="M141" s="20">
        <f t="shared" si="13"/>
        <v>2.64E-2</v>
      </c>
      <c r="N141" s="20">
        <f t="shared" si="17"/>
        <v>3.4050000000000004E-2</v>
      </c>
      <c r="O141" s="20">
        <f t="shared" si="14"/>
        <v>0.1545602876184273</v>
      </c>
      <c r="P141" s="20">
        <f t="shared" si="18"/>
        <v>0.14691028761842731</v>
      </c>
      <c r="Q141" s="20">
        <f t="shared" si="19"/>
        <v>-7.5619611947520649E-2</v>
      </c>
      <c r="R141" s="20">
        <f t="shared" si="20"/>
        <v>3.9999999999999959E-2</v>
      </c>
      <c r="S141" s="20">
        <f t="shared" si="21"/>
        <v>-0.1156196119475206</v>
      </c>
    </row>
    <row r="142" spans="1:19" s="172" customFormat="1" ht="14.25" customHeight="1" x14ac:dyDescent="0.15">
      <c r="A142" s="399">
        <v>13667</v>
      </c>
      <c r="B142" s="400">
        <v>-5.04E-2</v>
      </c>
      <c r="C142" s="400">
        <v>-4.6699999999999998E-2</v>
      </c>
      <c r="D142" s="400">
        <v>2.5000000000000001E-3</v>
      </c>
      <c r="E142" s="400">
        <v>2.7333333333333298E-3</v>
      </c>
      <c r="F142" s="400">
        <v>2.8583333333333299E-3</v>
      </c>
      <c r="G142" s="400">
        <v>2.7958333333333299E-3</v>
      </c>
      <c r="H142" s="400">
        <v>3.3249999999999998E-3</v>
      </c>
      <c r="I142" s="400">
        <f t="shared" si="22"/>
        <v>-5.2900000000000003E-2</v>
      </c>
      <c r="J142" s="400">
        <f t="shared" si="15"/>
        <v>-5.3195833333333331E-2</v>
      </c>
      <c r="K142" s="400">
        <f t="shared" si="16"/>
        <v>-5.0025E-2</v>
      </c>
      <c r="L142" s="20">
        <f t="shared" si="12"/>
        <v>8.5299418486846523E-2</v>
      </c>
      <c r="M142" s="20">
        <f t="shared" si="13"/>
        <v>0.03</v>
      </c>
      <c r="N142" s="20">
        <f t="shared" si="17"/>
        <v>3.3549999999999955E-2</v>
      </c>
      <c r="O142" s="20">
        <f t="shared" si="14"/>
        <v>5.5299418486846524E-2</v>
      </c>
      <c r="P142" s="20">
        <f t="shared" si="18"/>
        <v>5.1749418486846568E-2</v>
      </c>
      <c r="Q142" s="20">
        <f t="shared" si="19"/>
        <v>-0.14858760972905438</v>
      </c>
      <c r="R142" s="20">
        <f t="shared" si="20"/>
        <v>3.9899999999999998E-2</v>
      </c>
      <c r="S142" s="20">
        <f t="shared" si="21"/>
        <v>-0.18848760972905437</v>
      </c>
    </row>
    <row r="143" spans="1:19" s="172" customFormat="1" ht="14.25" customHeight="1" x14ac:dyDescent="0.15">
      <c r="A143" s="399">
        <v>13697</v>
      </c>
      <c r="B143" s="400">
        <v>0.1045</v>
      </c>
      <c r="C143" s="400">
        <v>0.1671</v>
      </c>
      <c r="D143" s="400">
        <v>2.3999999999999998E-3</v>
      </c>
      <c r="E143" s="400">
        <v>2.70833333333333E-3</v>
      </c>
      <c r="F143" s="400">
        <v>2.8416666666666699E-3</v>
      </c>
      <c r="G143" s="400">
        <v>2.7750000000000001E-3</v>
      </c>
      <c r="H143" s="400">
        <v>3.2833333333333299E-3</v>
      </c>
      <c r="I143" s="400">
        <f t="shared" si="22"/>
        <v>0.1021</v>
      </c>
      <c r="J143" s="400">
        <f t="shared" si="15"/>
        <v>0.101725</v>
      </c>
      <c r="K143" s="400">
        <f t="shared" si="16"/>
        <v>0.16381666666666667</v>
      </c>
      <c r="L143" s="20">
        <f t="shared" si="12"/>
        <v>0.12018802702431697</v>
      </c>
      <c r="M143" s="20">
        <f t="shared" si="13"/>
        <v>2.8799999999999999E-2</v>
      </c>
      <c r="N143" s="20">
        <f t="shared" si="17"/>
        <v>3.3300000000000003E-2</v>
      </c>
      <c r="O143" s="20">
        <f t="shared" si="14"/>
        <v>9.1388027024316976E-2</v>
      </c>
      <c r="P143" s="20">
        <f t="shared" si="18"/>
        <v>8.6888027024316972E-2</v>
      </c>
      <c r="Q143" s="20">
        <f t="shared" si="19"/>
        <v>-9.7389953051848166E-2</v>
      </c>
      <c r="R143" s="20">
        <f t="shared" si="20"/>
        <v>3.9399999999999963E-2</v>
      </c>
      <c r="S143" s="20">
        <f t="shared" si="21"/>
        <v>-0.13678995305184813</v>
      </c>
    </row>
    <row r="144" spans="1:19" s="172" customFormat="1" ht="14.25" customHeight="1" x14ac:dyDescent="0.15">
      <c r="A144" s="399">
        <v>13728</v>
      </c>
      <c r="B144" s="400">
        <v>-4.8300000000000003E-2</v>
      </c>
      <c r="C144" s="400">
        <v>-9.0300000000000005E-2</v>
      </c>
      <c r="D144" s="400">
        <v>2.3E-3</v>
      </c>
      <c r="E144" s="400">
        <v>2.7000000000000001E-3</v>
      </c>
      <c r="F144" s="400">
        <v>2.8416666666666699E-3</v>
      </c>
      <c r="G144" s="400">
        <v>2.77083333333333E-3</v>
      </c>
      <c r="H144" s="400">
        <v>3.24166666666667E-3</v>
      </c>
      <c r="I144" s="400">
        <f t="shared" si="22"/>
        <v>-5.0600000000000006E-2</v>
      </c>
      <c r="J144" s="400">
        <f t="shared" si="15"/>
        <v>-5.1070833333333329E-2</v>
      </c>
      <c r="K144" s="400">
        <f t="shared" si="16"/>
        <v>-9.3541666666666676E-2</v>
      </c>
      <c r="L144" s="20">
        <f t="shared" ref="L144:L207" si="23">((1+B133)*(1+B134)*(1+B135)*(1+B136)*(1+B137)*(1+B138)*(1+B139)*(1+B140)*(1+B141)*(1+B142)*(1+B143)*(1+B144))-1</f>
        <v>5.0224554545407196E-2</v>
      </c>
      <c r="M144" s="20">
        <f t="shared" ref="M144:M207" si="24">D144*12</f>
        <v>2.76E-2</v>
      </c>
      <c r="N144" s="20">
        <f t="shared" si="17"/>
        <v>3.324999999999996E-2</v>
      </c>
      <c r="O144" s="20">
        <f t="shared" ref="O144:O207" si="25">L144-M144</f>
        <v>2.2624554545407197E-2</v>
      </c>
      <c r="P144" s="20">
        <f t="shared" si="18"/>
        <v>1.6974554545407236E-2</v>
      </c>
      <c r="Q144" s="20">
        <f t="shared" si="19"/>
        <v>-0.17741498726834937</v>
      </c>
      <c r="R144" s="20">
        <f t="shared" si="20"/>
        <v>3.8900000000000039E-2</v>
      </c>
      <c r="S144" s="20">
        <f t="shared" si="21"/>
        <v>-0.21631498726834941</v>
      </c>
    </row>
    <row r="145" spans="1:19" s="172" customFormat="1" ht="14.25" customHeight="1" x14ac:dyDescent="0.15">
      <c r="A145" s="399">
        <v>13759</v>
      </c>
      <c r="B145" s="400">
        <v>-0.14030000000000001</v>
      </c>
      <c r="C145" s="400">
        <v>-0.1174</v>
      </c>
      <c r="D145" s="400">
        <v>2.3E-3</v>
      </c>
      <c r="E145" s="400">
        <v>2.7333333333333298E-3</v>
      </c>
      <c r="F145" s="400">
        <v>2.8833333333333302E-3</v>
      </c>
      <c r="G145" s="400">
        <v>2.8083333333333298E-3</v>
      </c>
      <c r="H145" s="400">
        <v>3.3E-3</v>
      </c>
      <c r="I145" s="400">
        <f t="shared" si="22"/>
        <v>-0.1426</v>
      </c>
      <c r="J145" s="400">
        <f t="shared" si="15"/>
        <v>-0.14310833333333334</v>
      </c>
      <c r="K145" s="400">
        <f t="shared" si="16"/>
        <v>-0.1207</v>
      </c>
      <c r="L145" s="20">
        <f t="shared" si="23"/>
        <v>-9.9912222567354769E-2</v>
      </c>
      <c r="M145" s="20">
        <f t="shared" si="24"/>
        <v>2.76E-2</v>
      </c>
      <c r="N145" s="20">
        <f t="shared" si="17"/>
        <v>3.3699999999999959E-2</v>
      </c>
      <c r="O145" s="20">
        <f t="shared" si="25"/>
        <v>-0.12751222256735478</v>
      </c>
      <c r="P145" s="20">
        <f t="shared" si="18"/>
        <v>-0.13361222256735472</v>
      </c>
      <c r="Q145" s="20">
        <f t="shared" si="19"/>
        <v>-0.25727515883687468</v>
      </c>
      <c r="R145" s="20">
        <f t="shared" si="20"/>
        <v>3.9599999999999996E-2</v>
      </c>
      <c r="S145" s="20">
        <f t="shared" si="21"/>
        <v>-0.29687515883687465</v>
      </c>
    </row>
    <row r="146" spans="1:19" s="172" customFormat="1" ht="14.25" customHeight="1" x14ac:dyDescent="0.15">
      <c r="A146" s="399">
        <v>13789</v>
      </c>
      <c r="B146" s="400">
        <v>-9.8100000000000007E-2</v>
      </c>
      <c r="C146" s="400">
        <v>-5.16E-2</v>
      </c>
      <c r="D146" s="400">
        <v>2.3E-3</v>
      </c>
      <c r="E146" s="400">
        <v>2.725E-3</v>
      </c>
      <c r="F146" s="400">
        <v>2.9416666666666701E-3</v>
      </c>
      <c r="G146" s="400">
        <v>2.8333333333333301E-3</v>
      </c>
      <c r="H146" s="400">
        <v>3.4083333333333301E-3</v>
      </c>
      <c r="I146" s="400">
        <f t="shared" si="22"/>
        <v>-0.1004</v>
      </c>
      <c r="J146" s="400">
        <f t="shared" si="15"/>
        <v>-0.10093333333333333</v>
      </c>
      <c r="K146" s="400">
        <f t="shared" si="16"/>
        <v>-5.5008333333333333E-2</v>
      </c>
      <c r="L146" s="20">
        <f t="shared" si="23"/>
        <v>-0.24659938146960281</v>
      </c>
      <c r="M146" s="20">
        <f t="shared" si="24"/>
        <v>2.76E-2</v>
      </c>
      <c r="N146" s="20">
        <f t="shared" si="17"/>
        <v>3.3999999999999961E-2</v>
      </c>
      <c r="O146" s="20">
        <f t="shared" si="25"/>
        <v>-0.27419938146960282</v>
      </c>
      <c r="P146" s="20">
        <f t="shared" si="18"/>
        <v>-0.28059938146960278</v>
      </c>
      <c r="Q146" s="20">
        <f t="shared" si="19"/>
        <v>-0.33333310679622552</v>
      </c>
      <c r="R146" s="20">
        <f t="shared" si="20"/>
        <v>4.0899999999999964E-2</v>
      </c>
      <c r="S146" s="20">
        <f t="shared" si="21"/>
        <v>-0.37423310679622546</v>
      </c>
    </row>
    <row r="147" spans="1:19" s="172" customFormat="1" ht="14.25" customHeight="1" x14ac:dyDescent="0.15">
      <c r="A147" s="399">
        <v>13820</v>
      </c>
      <c r="B147" s="400">
        <v>-8.6599999999999996E-2</v>
      </c>
      <c r="C147" s="400">
        <v>8.0000000000000002E-3</v>
      </c>
      <c r="D147" s="400">
        <v>2.3999999999999998E-3</v>
      </c>
      <c r="E147" s="400">
        <v>2.7000000000000001E-3</v>
      </c>
      <c r="F147" s="400">
        <v>2.9499999999999999E-3</v>
      </c>
      <c r="G147" s="400">
        <v>2.8249999999999998E-3</v>
      </c>
      <c r="H147" s="400">
        <v>3.3999999999999998E-3</v>
      </c>
      <c r="I147" s="400">
        <f t="shared" si="22"/>
        <v>-8.8999999999999996E-2</v>
      </c>
      <c r="J147" s="400">
        <f t="shared" si="15"/>
        <v>-8.9424999999999991E-2</v>
      </c>
      <c r="K147" s="400">
        <f t="shared" si="16"/>
        <v>4.5999999999999999E-3</v>
      </c>
      <c r="L147" s="20">
        <f t="shared" si="23"/>
        <v>-0.32094323567627325</v>
      </c>
      <c r="M147" s="20">
        <f t="shared" si="24"/>
        <v>2.8799999999999999E-2</v>
      </c>
      <c r="N147" s="20">
        <f t="shared" si="17"/>
        <v>3.39E-2</v>
      </c>
      <c r="O147" s="20">
        <f t="shared" si="25"/>
        <v>-0.34974323567627325</v>
      </c>
      <c r="P147" s="20">
        <f t="shared" si="18"/>
        <v>-0.35484323567627324</v>
      </c>
      <c r="Q147" s="20">
        <f t="shared" si="19"/>
        <v>-0.31644773843006335</v>
      </c>
      <c r="R147" s="20">
        <f t="shared" si="20"/>
        <v>4.0799999999999996E-2</v>
      </c>
      <c r="S147" s="20">
        <f t="shared" si="21"/>
        <v>-0.35724773843006336</v>
      </c>
    </row>
    <row r="148" spans="1:19" s="172" customFormat="1" ht="14.25" customHeight="1" x14ac:dyDescent="0.15">
      <c r="A148" s="399">
        <v>13850</v>
      </c>
      <c r="B148" s="400">
        <v>-4.5900000000000003E-2</v>
      </c>
      <c r="C148" s="400">
        <v>-9.5100000000000004E-2</v>
      </c>
      <c r="D148" s="400">
        <v>2.3E-3</v>
      </c>
      <c r="E148" s="400">
        <v>2.6749999999999999E-3</v>
      </c>
      <c r="F148" s="400">
        <v>2.9166666666666698E-3</v>
      </c>
      <c r="G148" s="400">
        <v>2.7958333333333299E-3</v>
      </c>
      <c r="H148" s="400">
        <v>3.3583333333333299E-3</v>
      </c>
      <c r="I148" s="400">
        <f t="shared" si="22"/>
        <v>-4.8200000000000007E-2</v>
      </c>
      <c r="J148" s="400">
        <f t="shared" si="15"/>
        <v>-4.8695833333333334E-2</v>
      </c>
      <c r="K148" s="400">
        <f t="shared" si="16"/>
        <v>-9.8458333333333328E-2</v>
      </c>
      <c r="L148" s="20">
        <f t="shared" si="23"/>
        <v>-0.35022760120221885</v>
      </c>
      <c r="M148" s="20">
        <f t="shared" si="24"/>
        <v>2.76E-2</v>
      </c>
      <c r="N148" s="20">
        <f t="shared" si="17"/>
        <v>3.3549999999999955E-2</v>
      </c>
      <c r="O148" s="20">
        <f t="shared" si="25"/>
        <v>-0.37782760120221887</v>
      </c>
      <c r="P148" s="20">
        <f t="shared" si="18"/>
        <v>-0.38377760120221882</v>
      </c>
      <c r="Q148" s="20">
        <f t="shared" si="19"/>
        <v>-0.37050026308300876</v>
      </c>
      <c r="R148" s="20">
        <f t="shared" si="20"/>
        <v>4.0299999999999961E-2</v>
      </c>
      <c r="S148" s="20">
        <f t="shared" si="21"/>
        <v>-0.41080026308300871</v>
      </c>
    </row>
    <row r="149" spans="1:19" s="172" customFormat="1" ht="14.25" customHeight="1" x14ac:dyDescent="0.15">
      <c r="A149" s="399">
        <v>13881</v>
      </c>
      <c r="B149" s="400">
        <v>1.52E-2</v>
      </c>
      <c r="C149" s="400">
        <v>-3.6799999999999999E-2</v>
      </c>
      <c r="D149" s="400">
        <v>2.3E-3</v>
      </c>
      <c r="E149" s="400">
        <v>2.6416666666666702E-3</v>
      </c>
      <c r="F149" s="400">
        <v>2.9166666666666698E-3</v>
      </c>
      <c r="G149" s="400">
        <v>2.7791666666666698E-3</v>
      </c>
      <c r="H149" s="400">
        <v>3.3416666666666699E-3</v>
      </c>
      <c r="I149" s="400">
        <f t="shared" si="22"/>
        <v>1.29E-2</v>
      </c>
      <c r="J149" s="400">
        <f t="shared" si="15"/>
        <v>1.2420833333333331E-2</v>
      </c>
      <c r="K149" s="400">
        <f t="shared" si="16"/>
        <v>-4.0141666666666673E-2</v>
      </c>
      <c r="L149" s="20">
        <f t="shared" si="23"/>
        <v>-0.36511170427381356</v>
      </c>
      <c r="M149" s="20">
        <f t="shared" si="24"/>
        <v>2.76E-2</v>
      </c>
      <c r="N149" s="20">
        <f t="shared" si="17"/>
        <v>3.3350000000000039E-2</v>
      </c>
      <c r="O149" s="20">
        <f t="shared" si="25"/>
        <v>-0.39271170427381358</v>
      </c>
      <c r="P149" s="20">
        <f t="shared" si="18"/>
        <v>-0.39846170427381361</v>
      </c>
      <c r="Q149" s="20">
        <f t="shared" si="19"/>
        <v>-0.40526322059985675</v>
      </c>
      <c r="R149" s="20">
        <f t="shared" si="20"/>
        <v>4.0100000000000038E-2</v>
      </c>
      <c r="S149" s="20">
        <f t="shared" si="21"/>
        <v>-0.44536322059985678</v>
      </c>
    </row>
    <row r="150" spans="1:19" s="172" customFormat="1" ht="14.25" customHeight="1" x14ac:dyDescent="0.15">
      <c r="A150" s="399">
        <v>13912</v>
      </c>
      <c r="B150" s="400">
        <v>6.7400000000000002E-2</v>
      </c>
      <c r="C150" s="400">
        <v>3.4099999999999998E-2</v>
      </c>
      <c r="D150" s="400">
        <v>2.0999999999999999E-3</v>
      </c>
      <c r="E150" s="400">
        <v>2.66666666666667E-3</v>
      </c>
      <c r="F150" s="400">
        <v>2.9250000000000001E-3</v>
      </c>
      <c r="G150" s="400">
        <v>2.7958333333333299E-3</v>
      </c>
      <c r="H150" s="400">
        <v>3.3583333333333299E-3</v>
      </c>
      <c r="I150" s="400">
        <f t="shared" si="22"/>
        <v>6.5299999999999997E-2</v>
      </c>
      <c r="J150" s="400">
        <f t="shared" si="15"/>
        <v>6.4604166666666671E-2</v>
      </c>
      <c r="K150" s="400">
        <f t="shared" si="16"/>
        <v>3.0741666666666667E-2</v>
      </c>
      <c r="L150" s="20">
        <f t="shared" si="23"/>
        <v>-0.33502132581873079</v>
      </c>
      <c r="M150" s="20">
        <f t="shared" si="24"/>
        <v>2.52E-2</v>
      </c>
      <c r="N150" s="20">
        <f t="shared" si="17"/>
        <v>3.3549999999999955E-2</v>
      </c>
      <c r="O150" s="20">
        <f t="shared" si="25"/>
        <v>-0.36022132581873079</v>
      </c>
      <c r="P150" s="20">
        <f t="shared" si="18"/>
        <v>-0.36857132581873076</v>
      </c>
      <c r="Q150" s="20">
        <f t="shared" si="19"/>
        <v>-0.36247817603639676</v>
      </c>
      <c r="R150" s="20">
        <f t="shared" si="20"/>
        <v>4.0299999999999961E-2</v>
      </c>
      <c r="S150" s="20">
        <f t="shared" si="21"/>
        <v>-0.40277817603639671</v>
      </c>
    </row>
    <row r="151" spans="1:19" s="172" customFormat="1" ht="14.25" customHeight="1" x14ac:dyDescent="0.15">
      <c r="A151" s="399">
        <v>13940</v>
      </c>
      <c r="B151" s="400">
        <v>-0.2487</v>
      </c>
      <c r="C151" s="400">
        <v>-0.19839999999999999</v>
      </c>
      <c r="D151" s="400">
        <v>2.3E-3</v>
      </c>
      <c r="E151" s="400">
        <v>2.6833333333333301E-3</v>
      </c>
      <c r="F151" s="400">
        <v>2.96666666666667E-3</v>
      </c>
      <c r="G151" s="400">
        <v>2.8249999999999998E-3</v>
      </c>
      <c r="H151" s="400">
        <v>3.3249999999999998E-3</v>
      </c>
      <c r="I151" s="400">
        <f t="shared" si="22"/>
        <v>-0.251</v>
      </c>
      <c r="J151" s="400">
        <f t="shared" si="15"/>
        <v>-0.251525</v>
      </c>
      <c r="K151" s="400">
        <f t="shared" si="16"/>
        <v>-0.20172499999999999</v>
      </c>
      <c r="L151" s="20">
        <f t="shared" si="23"/>
        <v>-0.49652476276087132</v>
      </c>
      <c r="M151" s="20">
        <f t="shared" si="24"/>
        <v>2.76E-2</v>
      </c>
      <c r="N151" s="20">
        <f t="shared" si="17"/>
        <v>3.39E-2</v>
      </c>
      <c r="O151" s="20">
        <f t="shared" si="25"/>
        <v>-0.52412476276087128</v>
      </c>
      <c r="P151" s="20">
        <f t="shared" si="18"/>
        <v>-0.53042476276087136</v>
      </c>
      <c r="Q151" s="20">
        <f t="shared" si="19"/>
        <v>-0.45790018660313525</v>
      </c>
      <c r="R151" s="20">
        <f t="shared" si="20"/>
        <v>3.9899999999999998E-2</v>
      </c>
      <c r="S151" s="20">
        <f t="shared" si="21"/>
        <v>-0.49780018660313524</v>
      </c>
    </row>
    <row r="152" spans="1:19" s="172" customFormat="1" ht="14.25" customHeight="1" x14ac:dyDescent="0.15">
      <c r="A152" s="399">
        <v>13971</v>
      </c>
      <c r="B152" s="400">
        <v>0.1447</v>
      </c>
      <c r="C152" s="400">
        <v>0.15379999999999999</v>
      </c>
      <c r="D152" s="400">
        <v>2.2000000000000001E-3</v>
      </c>
      <c r="E152" s="400">
        <v>2.7499999999999998E-3</v>
      </c>
      <c r="F152" s="400">
        <v>3.1083333333333301E-3</v>
      </c>
      <c r="G152" s="400">
        <v>2.9291666666666702E-3</v>
      </c>
      <c r="H152" s="400">
        <v>3.3999999999999998E-3</v>
      </c>
      <c r="I152" s="400">
        <f t="shared" si="22"/>
        <v>0.14249999999999999</v>
      </c>
      <c r="J152" s="400">
        <f t="shared" si="15"/>
        <v>0.14177083333333332</v>
      </c>
      <c r="K152" s="400">
        <f t="shared" si="16"/>
        <v>0.15040000000000001</v>
      </c>
      <c r="L152" s="20">
        <f t="shared" si="23"/>
        <v>-0.37294298327969677</v>
      </c>
      <c r="M152" s="20">
        <f t="shared" si="24"/>
        <v>2.64E-2</v>
      </c>
      <c r="N152" s="20">
        <f t="shared" si="17"/>
        <v>3.5150000000000042E-2</v>
      </c>
      <c r="O152" s="20">
        <f t="shared" si="25"/>
        <v>-0.39934298327969675</v>
      </c>
      <c r="P152" s="20">
        <f t="shared" si="18"/>
        <v>-0.40809298327969679</v>
      </c>
      <c r="Q152" s="20">
        <f t="shared" si="19"/>
        <v>-0.32483293966180649</v>
      </c>
      <c r="R152" s="20">
        <f t="shared" si="20"/>
        <v>4.0799999999999996E-2</v>
      </c>
      <c r="S152" s="20">
        <f t="shared" si="21"/>
        <v>-0.36563293966180649</v>
      </c>
    </row>
    <row r="153" spans="1:19" s="172" customFormat="1" ht="14.25" customHeight="1" x14ac:dyDescent="0.15">
      <c r="A153" s="399">
        <v>14001</v>
      </c>
      <c r="B153" s="400">
        <v>-3.3000000000000002E-2</v>
      </c>
      <c r="C153" s="400">
        <v>1.8100000000000002E-2</v>
      </c>
      <c r="D153" s="400">
        <v>2.2000000000000001E-3</v>
      </c>
      <c r="E153" s="400">
        <v>2.6833333333333301E-3</v>
      </c>
      <c r="F153" s="400">
        <v>2.96666666666667E-3</v>
      </c>
      <c r="G153" s="400">
        <v>2.8249999999999998E-3</v>
      </c>
      <c r="H153" s="400">
        <v>3.2916666666666702E-3</v>
      </c>
      <c r="I153" s="400">
        <f t="shared" si="22"/>
        <v>-3.5200000000000002E-2</v>
      </c>
      <c r="J153" s="400">
        <f t="shared" si="15"/>
        <v>-3.5825000000000003E-2</v>
      </c>
      <c r="K153" s="400">
        <f t="shared" si="16"/>
        <v>1.4808333333333331E-2</v>
      </c>
      <c r="L153" s="20">
        <f t="shared" si="23"/>
        <v>-0.39217708984709976</v>
      </c>
      <c r="M153" s="20">
        <f t="shared" si="24"/>
        <v>2.64E-2</v>
      </c>
      <c r="N153" s="20">
        <f t="shared" si="17"/>
        <v>3.39E-2</v>
      </c>
      <c r="O153" s="20">
        <f t="shared" si="25"/>
        <v>-0.41857708984709974</v>
      </c>
      <c r="P153" s="20">
        <f t="shared" si="18"/>
        <v>-0.42607708984709974</v>
      </c>
      <c r="Q153" s="20">
        <f t="shared" si="19"/>
        <v>-0.27521342879553501</v>
      </c>
      <c r="R153" s="20">
        <f t="shared" si="20"/>
        <v>3.9500000000000042E-2</v>
      </c>
      <c r="S153" s="20">
        <f t="shared" si="21"/>
        <v>-0.31471342879553504</v>
      </c>
    </row>
    <row r="154" spans="1:19" s="172" customFormat="1" ht="14.25" customHeight="1" x14ac:dyDescent="0.15">
      <c r="A154" s="399">
        <v>14032</v>
      </c>
      <c r="B154" s="400">
        <v>0.25030000000000002</v>
      </c>
      <c r="C154" s="400">
        <v>0.16220000000000001</v>
      </c>
      <c r="D154" s="400">
        <v>2.0999999999999999E-3</v>
      </c>
      <c r="E154" s="400">
        <v>2.7166666666666702E-3</v>
      </c>
      <c r="F154" s="400">
        <v>3.0666666666666698E-3</v>
      </c>
      <c r="G154" s="400">
        <v>2.89166666666667E-3</v>
      </c>
      <c r="H154" s="400">
        <v>3.2916666666666702E-3</v>
      </c>
      <c r="I154" s="400">
        <f t="shared" si="22"/>
        <v>0.24820000000000003</v>
      </c>
      <c r="J154" s="400">
        <f t="shared" si="15"/>
        <v>0.24740833333333334</v>
      </c>
      <c r="K154" s="400">
        <f t="shared" si="16"/>
        <v>0.15890833333333335</v>
      </c>
      <c r="L154" s="20">
        <f t="shared" si="23"/>
        <v>-0.19970410218600354</v>
      </c>
      <c r="M154" s="20">
        <f t="shared" si="24"/>
        <v>2.52E-2</v>
      </c>
      <c r="N154" s="20">
        <f t="shared" si="17"/>
        <v>3.4700000000000036E-2</v>
      </c>
      <c r="O154" s="20">
        <f t="shared" si="25"/>
        <v>-0.22490410218600354</v>
      </c>
      <c r="P154" s="20">
        <f t="shared" si="18"/>
        <v>-0.23440410218600358</v>
      </c>
      <c r="Q154" s="20">
        <f t="shared" si="19"/>
        <v>-0.11638838450243405</v>
      </c>
      <c r="R154" s="20">
        <f t="shared" si="20"/>
        <v>3.9500000000000042E-2</v>
      </c>
      <c r="S154" s="20">
        <f t="shared" si="21"/>
        <v>-0.15588838450243409</v>
      </c>
    </row>
    <row r="155" spans="1:19" s="172" customFormat="1" ht="14.25" customHeight="1" x14ac:dyDescent="0.15">
      <c r="A155" s="399">
        <v>14062</v>
      </c>
      <c r="B155" s="400">
        <v>7.4399999999999994E-2</v>
      </c>
      <c r="C155" s="400">
        <v>1.4800000000000001E-2</v>
      </c>
      <c r="D155" s="400">
        <v>2.0999999999999999E-3</v>
      </c>
      <c r="E155" s="400">
        <v>2.6833333333333301E-3</v>
      </c>
      <c r="F155" s="400">
        <v>3.0166666666666701E-3</v>
      </c>
      <c r="G155" s="400">
        <v>2.8500000000000001E-3</v>
      </c>
      <c r="H155" s="400">
        <v>3.2166666666666702E-3</v>
      </c>
      <c r="I155" s="400">
        <f t="shared" si="22"/>
        <v>7.2299999999999989E-2</v>
      </c>
      <c r="J155" s="400">
        <f t="shared" si="15"/>
        <v>7.1549999999999989E-2</v>
      </c>
      <c r="K155" s="400">
        <f t="shared" si="16"/>
        <v>1.1583333333333331E-2</v>
      </c>
      <c r="L155" s="20">
        <f t="shared" si="23"/>
        <v>-0.22151388627310309</v>
      </c>
      <c r="M155" s="20">
        <f t="shared" si="24"/>
        <v>2.52E-2</v>
      </c>
      <c r="N155" s="20">
        <f t="shared" si="17"/>
        <v>3.4200000000000001E-2</v>
      </c>
      <c r="O155" s="20">
        <f t="shared" si="25"/>
        <v>-0.24671388627310309</v>
      </c>
      <c r="P155" s="20">
        <f t="shared" si="18"/>
        <v>-0.2557138862731031</v>
      </c>
      <c r="Q155" s="20">
        <f t="shared" si="19"/>
        <v>-0.23169474131871337</v>
      </c>
      <c r="R155" s="20">
        <f t="shared" si="20"/>
        <v>3.8600000000000044E-2</v>
      </c>
      <c r="S155" s="20">
        <f t="shared" si="21"/>
        <v>-0.27029474131871339</v>
      </c>
    </row>
    <row r="156" spans="1:19" s="172" customFormat="1" ht="14.25" customHeight="1" x14ac:dyDescent="0.15">
      <c r="A156" s="399">
        <v>14093</v>
      </c>
      <c r="B156" s="400">
        <v>-2.2599999999999999E-2</v>
      </c>
      <c r="C156" s="400">
        <v>-5.57E-2</v>
      </c>
      <c r="D156" s="400">
        <v>2.2000000000000001E-3</v>
      </c>
      <c r="E156" s="400">
        <v>2.65E-3</v>
      </c>
      <c r="F156" s="400">
        <v>2.9750000000000002E-3</v>
      </c>
      <c r="G156" s="400">
        <v>2.8124999999999999E-3</v>
      </c>
      <c r="H156" s="400">
        <v>3.2000000000000002E-3</v>
      </c>
      <c r="I156" s="400">
        <f t="shared" si="22"/>
        <v>-2.4799999999999999E-2</v>
      </c>
      <c r="J156" s="400">
        <f t="shared" si="15"/>
        <v>-2.5412499999999998E-2</v>
      </c>
      <c r="K156" s="400">
        <f t="shared" si="16"/>
        <v>-5.8900000000000001E-2</v>
      </c>
      <c r="L156" s="20">
        <f t="shared" si="23"/>
        <v>-0.20049140742180394</v>
      </c>
      <c r="M156" s="20">
        <f t="shared" si="24"/>
        <v>2.64E-2</v>
      </c>
      <c r="N156" s="20">
        <f t="shared" si="17"/>
        <v>3.3750000000000002E-2</v>
      </c>
      <c r="O156" s="20">
        <f t="shared" si="25"/>
        <v>-0.22689140742180394</v>
      </c>
      <c r="P156" s="20">
        <f t="shared" si="18"/>
        <v>-0.23424140742180394</v>
      </c>
      <c r="Q156" s="20">
        <f t="shared" si="19"/>
        <v>-0.20247262199325156</v>
      </c>
      <c r="R156" s="20">
        <f t="shared" si="20"/>
        <v>3.8400000000000004E-2</v>
      </c>
      <c r="S156" s="20">
        <f t="shared" si="21"/>
        <v>-0.24087262199325155</v>
      </c>
    </row>
    <row r="157" spans="1:19" s="172" customFormat="1" ht="14.25" customHeight="1" x14ac:dyDescent="0.15">
      <c r="A157" s="399">
        <v>14124</v>
      </c>
      <c r="B157" s="400">
        <v>1.66E-2</v>
      </c>
      <c r="C157" s="400">
        <v>1.9099999999999999E-2</v>
      </c>
      <c r="D157" s="400">
        <v>2.0999999999999999E-3</v>
      </c>
      <c r="E157" s="400">
        <v>2.6749999999999999E-3</v>
      </c>
      <c r="F157" s="400">
        <v>3.0000000000000001E-3</v>
      </c>
      <c r="G157" s="400">
        <v>2.8375000000000002E-3</v>
      </c>
      <c r="H157" s="400">
        <v>3.2333333333333298E-3</v>
      </c>
      <c r="I157" s="400">
        <f t="shared" si="22"/>
        <v>1.4500000000000001E-2</v>
      </c>
      <c r="J157" s="400">
        <f t="shared" ref="J157:J220" si="26">B157-G157</f>
        <v>1.37625E-2</v>
      </c>
      <c r="K157" s="400">
        <f t="shared" ref="K157:K220" si="27">$C157-H157</f>
        <v>1.5866666666666668E-2</v>
      </c>
      <c r="L157" s="20">
        <f t="shared" si="23"/>
        <v>-5.45766718448365E-2</v>
      </c>
      <c r="M157" s="20">
        <f t="shared" si="24"/>
        <v>2.52E-2</v>
      </c>
      <c r="N157" s="20">
        <f t="shared" si="17"/>
        <v>3.4050000000000004E-2</v>
      </c>
      <c r="O157" s="20">
        <f t="shared" si="25"/>
        <v>-7.97766718448365E-2</v>
      </c>
      <c r="P157" s="20">
        <f t="shared" si="18"/>
        <v>-8.8626671844836497E-2</v>
      </c>
      <c r="Q157" s="20">
        <f t="shared" si="19"/>
        <v>-7.9129672641426341E-2</v>
      </c>
      <c r="R157" s="20">
        <f t="shared" si="20"/>
        <v>3.879999999999996E-2</v>
      </c>
      <c r="S157" s="20">
        <f t="shared" si="21"/>
        <v>-0.1179296726414263</v>
      </c>
    </row>
    <row r="158" spans="1:19" s="172" customFormat="1" ht="14.25" customHeight="1" x14ac:dyDescent="0.15">
      <c r="A158" s="399">
        <v>14154</v>
      </c>
      <c r="B158" s="400">
        <v>7.7600000000000002E-2</v>
      </c>
      <c r="C158" s="400">
        <v>0.18010000000000001</v>
      </c>
      <c r="D158" s="400">
        <v>2.2000000000000001E-3</v>
      </c>
      <c r="E158" s="400">
        <v>2.6250000000000002E-3</v>
      </c>
      <c r="F158" s="400">
        <v>2.9416666666666701E-3</v>
      </c>
      <c r="G158" s="400">
        <v>2.7833333333333299E-3</v>
      </c>
      <c r="H158" s="400">
        <v>3.1583333333333298E-3</v>
      </c>
      <c r="I158" s="400">
        <f t="shared" si="22"/>
        <v>7.5400000000000009E-2</v>
      </c>
      <c r="J158" s="400">
        <f t="shared" si="26"/>
        <v>7.481666666666667E-2</v>
      </c>
      <c r="K158" s="400">
        <f t="shared" si="27"/>
        <v>0.17694166666666669</v>
      </c>
      <c r="L158" s="20">
        <f t="shared" si="23"/>
        <v>0.12960214926267244</v>
      </c>
      <c r="M158" s="20">
        <f t="shared" si="24"/>
        <v>2.64E-2</v>
      </c>
      <c r="N158" s="20">
        <f t="shared" si="17"/>
        <v>3.3399999999999958E-2</v>
      </c>
      <c r="O158" s="20">
        <f t="shared" si="25"/>
        <v>0.10320214926267243</v>
      </c>
      <c r="P158" s="20">
        <f t="shared" si="18"/>
        <v>9.6202149262672482E-2</v>
      </c>
      <c r="Q158" s="20">
        <f t="shared" si="19"/>
        <v>0.14584465765062471</v>
      </c>
      <c r="R158" s="20">
        <f t="shared" si="20"/>
        <v>3.7899999999999961E-2</v>
      </c>
      <c r="S158" s="20">
        <f t="shared" si="21"/>
        <v>0.10794465765062475</v>
      </c>
    </row>
    <row r="159" spans="1:19" s="172" customFormat="1" ht="14.25" customHeight="1" x14ac:dyDescent="0.15">
      <c r="A159" s="399">
        <v>14185</v>
      </c>
      <c r="B159" s="400">
        <v>-2.7300000000000001E-2</v>
      </c>
      <c r="C159" s="400">
        <v>-6.2E-2</v>
      </c>
      <c r="D159" s="400">
        <v>2.0999999999999999E-3</v>
      </c>
      <c r="E159" s="400">
        <v>2.5833333333333298E-3</v>
      </c>
      <c r="F159" s="400">
        <v>2.8833333333333302E-3</v>
      </c>
      <c r="G159" s="400">
        <v>2.7333333333333298E-3</v>
      </c>
      <c r="H159" s="400">
        <v>3.1083333333333301E-3</v>
      </c>
      <c r="I159" s="400">
        <f t="shared" si="22"/>
        <v>-2.9400000000000003E-2</v>
      </c>
      <c r="J159" s="400">
        <f t="shared" si="26"/>
        <v>-3.0033333333333332E-2</v>
      </c>
      <c r="K159" s="400">
        <f t="shared" si="27"/>
        <v>-6.5108333333333324E-2</v>
      </c>
      <c r="L159" s="20">
        <f t="shared" si="23"/>
        <v>0.2029384832360428</v>
      </c>
      <c r="M159" s="20">
        <f t="shared" si="24"/>
        <v>2.52E-2</v>
      </c>
      <c r="N159" s="20">
        <f t="shared" si="17"/>
        <v>3.2799999999999954E-2</v>
      </c>
      <c r="O159" s="20">
        <f t="shared" si="25"/>
        <v>0.1777384832360428</v>
      </c>
      <c r="P159" s="20">
        <f t="shared" si="18"/>
        <v>0.17013848323604286</v>
      </c>
      <c r="Q159" s="20">
        <f t="shared" si="19"/>
        <v>6.6272111980442583E-2</v>
      </c>
      <c r="R159" s="20">
        <f t="shared" si="20"/>
        <v>3.7299999999999958E-2</v>
      </c>
      <c r="S159" s="20">
        <f t="shared" si="21"/>
        <v>2.8972111980442625E-2</v>
      </c>
    </row>
    <row r="160" spans="1:19" s="172" customFormat="1" ht="14.25" customHeight="1" x14ac:dyDescent="0.15">
      <c r="A160" s="399">
        <v>14215</v>
      </c>
      <c r="B160" s="400">
        <v>4.0099999999999997E-2</v>
      </c>
      <c r="C160" s="400">
        <v>3.9100000000000003E-2</v>
      </c>
      <c r="D160" s="400">
        <v>2.2000000000000001E-3</v>
      </c>
      <c r="E160" s="400">
        <v>2.5666666666666698E-3</v>
      </c>
      <c r="F160" s="400">
        <v>2.8500000000000001E-3</v>
      </c>
      <c r="G160" s="400">
        <v>2.70833333333333E-3</v>
      </c>
      <c r="H160" s="400">
        <v>3.1166666666666699E-3</v>
      </c>
      <c r="I160" s="400">
        <f t="shared" si="22"/>
        <v>3.7899999999999996E-2</v>
      </c>
      <c r="J160" s="400">
        <f t="shared" si="26"/>
        <v>3.739166666666667E-2</v>
      </c>
      <c r="K160" s="400">
        <f t="shared" si="27"/>
        <v>3.5983333333333332E-2</v>
      </c>
      <c r="L160" s="20">
        <f t="shared" si="23"/>
        <v>0.3113681127909107</v>
      </c>
      <c r="M160" s="20">
        <f t="shared" si="24"/>
        <v>2.64E-2</v>
      </c>
      <c r="N160" s="20">
        <f t="shared" si="17"/>
        <v>3.2499999999999959E-2</v>
      </c>
      <c r="O160" s="20">
        <f t="shared" si="25"/>
        <v>0.28496811279091072</v>
      </c>
      <c r="P160" s="20">
        <f t="shared" si="18"/>
        <v>0.27886811279091073</v>
      </c>
      <c r="Q160" s="20">
        <f t="shared" si="19"/>
        <v>0.22440419003080758</v>
      </c>
      <c r="R160" s="20">
        <f t="shared" si="20"/>
        <v>3.7400000000000037E-2</v>
      </c>
      <c r="S160" s="20">
        <f t="shared" si="21"/>
        <v>0.18700419003080754</v>
      </c>
    </row>
    <row r="161" spans="1:19" s="172" customFormat="1" ht="14.25" customHeight="1" x14ac:dyDescent="0.15">
      <c r="A161" s="399">
        <v>14246</v>
      </c>
      <c r="B161" s="400">
        <v>-6.7400000000000002E-2</v>
      </c>
      <c r="C161" s="400">
        <v>1.6500000000000001E-2</v>
      </c>
      <c r="D161" s="400">
        <v>2.0999999999999999E-3</v>
      </c>
      <c r="E161" s="400">
        <v>2.5083333333333299E-3</v>
      </c>
      <c r="F161" s="400">
        <v>2.7666666666666699E-3</v>
      </c>
      <c r="G161" s="400">
        <v>2.6375000000000001E-3</v>
      </c>
      <c r="H161" s="400">
        <v>3.0666666666666698E-3</v>
      </c>
      <c r="I161" s="400">
        <f t="shared" si="22"/>
        <v>-6.9500000000000006E-2</v>
      </c>
      <c r="J161" s="400">
        <f t="shared" si="26"/>
        <v>-7.0037500000000003E-2</v>
      </c>
      <c r="K161" s="400">
        <f t="shared" si="27"/>
        <v>1.3433333333333332E-2</v>
      </c>
      <c r="L161" s="20">
        <f t="shared" si="23"/>
        <v>0.2046709042442898</v>
      </c>
      <c r="M161" s="20">
        <f t="shared" si="24"/>
        <v>2.52E-2</v>
      </c>
      <c r="N161" s="20">
        <f t="shared" si="17"/>
        <v>3.1649999999999998E-2</v>
      </c>
      <c r="O161" s="20">
        <f t="shared" si="25"/>
        <v>0.1794709042442898</v>
      </c>
      <c r="P161" s="20">
        <f t="shared" si="18"/>
        <v>0.17302090424428979</v>
      </c>
      <c r="Q161" s="20">
        <f t="shared" si="19"/>
        <v>0.29215828401818511</v>
      </c>
      <c r="R161" s="20">
        <f t="shared" si="20"/>
        <v>3.6800000000000041E-2</v>
      </c>
      <c r="S161" s="20">
        <f t="shared" si="21"/>
        <v>0.25535828401818506</v>
      </c>
    </row>
    <row r="162" spans="1:19" s="172" customFormat="1" ht="14.25" customHeight="1" x14ac:dyDescent="0.15">
      <c r="A162" s="399">
        <v>14277</v>
      </c>
      <c r="B162" s="400">
        <v>3.9E-2</v>
      </c>
      <c r="C162" s="400">
        <v>8.0100000000000005E-2</v>
      </c>
      <c r="D162" s="400">
        <v>1.9E-3</v>
      </c>
      <c r="E162" s="400">
        <v>2.5000000000000001E-3</v>
      </c>
      <c r="F162" s="400">
        <v>2.7166666666666702E-3</v>
      </c>
      <c r="G162" s="400">
        <v>2.6083333333333301E-3</v>
      </c>
      <c r="H162" s="400">
        <v>2.9916666666666698E-3</v>
      </c>
      <c r="I162" s="400">
        <f t="shared" si="22"/>
        <v>3.7100000000000001E-2</v>
      </c>
      <c r="J162" s="400">
        <f t="shared" si="26"/>
        <v>3.6391666666666669E-2</v>
      </c>
      <c r="K162" s="400">
        <f t="shared" si="27"/>
        <v>7.7108333333333334E-2</v>
      </c>
      <c r="L162" s="20">
        <f t="shared" si="23"/>
        <v>0.17261857739349606</v>
      </c>
      <c r="M162" s="20">
        <f t="shared" si="24"/>
        <v>2.2800000000000001E-2</v>
      </c>
      <c r="N162" s="20">
        <f t="shared" si="17"/>
        <v>3.129999999999996E-2</v>
      </c>
      <c r="O162" s="20">
        <f t="shared" si="25"/>
        <v>0.14981857739349608</v>
      </c>
      <c r="P162" s="20">
        <f t="shared" si="18"/>
        <v>0.1413185773934961</v>
      </c>
      <c r="Q162" s="20">
        <f t="shared" si="19"/>
        <v>0.34963752303262896</v>
      </c>
      <c r="R162" s="20">
        <f t="shared" si="20"/>
        <v>3.5900000000000036E-2</v>
      </c>
      <c r="S162" s="20">
        <f t="shared" si="21"/>
        <v>0.31373752303262892</v>
      </c>
    </row>
    <row r="163" spans="1:19" s="172" customFormat="1" ht="14.25" customHeight="1" x14ac:dyDescent="0.15">
      <c r="A163" s="399">
        <v>14305</v>
      </c>
      <c r="B163" s="400">
        <v>-0.13389999999999999</v>
      </c>
      <c r="C163" s="400">
        <v>-0.13780000000000001</v>
      </c>
      <c r="D163" s="400">
        <v>2.0999999999999999E-3</v>
      </c>
      <c r="E163" s="400">
        <v>2.4916666666666698E-3</v>
      </c>
      <c r="F163" s="400">
        <v>2.6833333333333301E-3</v>
      </c>
      <c r="G163" s="400">
        <v>2.5875E-3</v>
      </c>
      <c r="H163" s="400">
        <v>2.9499999999999999E-3</v>
      </c>
      <c r="I163" s="400">
        <f t="shared" si="22"/>
        <v>-0.13599999999999998</v>
      </c>
      <c r="J163" s="400">
        <f t="shared" si="26"/>
        <v>-0.13648749999999998</v>
      </c>
      <c r="K163" s="400">
        <f t="shared" si="27"/>
        <v>-0.14075000000000001</v>
      </c>
      <c r="L163" s="20">
        <f t="shared" si="23"/>
        <v>0.35179681868828272</v>
      </c>
      <c r="M163" s="20">
        <f t="shared" si="24"/>
        <v>2.52E-2</v>
      </c>
      <c r="N163" s="20">
        <f t="shared" si="17"/>
        <v>3.1050000000000001E-2</v>
      </c>
      <c r="O163" s="20">
        <f t="shared" si="25"/>
        <v>0.32659681868828272</v>
      </c>
      <c r="P163" s="20">
        <f t="shared" si="18"/>
        <v>0.3207468186882827</v>
      </c>
      <c r="Q163" s="20">
        <f t="shared" si="19"/>
        <v>0.45166850344153286</v>
      </c>
      <c r="R163" s="20">
        <f t="shared" si="20"/>
        <v>3.5400000000000001E-2</v>
      </c>
      <c r="S163" s="20">
        <f t="shared" si="21"/>
        <v>0.41626850344153288</v>
      </c>
    </row>
    <row r="164" spans="1:19" s="172" customFormat="1" ht="14.25" customHeight="1" x14ac:dyDescent="0.15">
      <c r="A164" s="399">
        <v>14336</v>
      </c>
      <c r="B164" s="400">
        <v>-2.7000000000000001E-3</v>
      </c>
      <c r="C164" s="400">
        <v>2.8500000000000001E-2</v>
      </c>
      <c r="D164" s="400">
        <v>1.9E-3</v>
      </c>
      <c r="E164" s="400">
        <v>2.5166666666666701E-3</v>
      </c>
      <c r="F164" s="400">
        <v>2.6833333333333301E-3</v>
      </c>
      <c r="G164" s="400">
        <v>2.5999999999999999E-3</v>
      </c>
      <c r="H164" s="400">
        <v>2.9583333333333302E-3</v>
      </c>
      <c r="I164" s="400">
        <f t="shared" si="22"/>
        <v>-4.5999999999999999E-3</v>
      </c>
      <c r="J164" s="400">
        <f t="shared" si="26"/>
        <v>-5.3E-3</v>
      </c>
      <c r="K164" s="400">
        <f t="shared" si="27"/>
        <v>2.5541666666666671E-2</v>
      </c>
      <c r="L164" s="20">
        <f t="shared" si="23"/>
        <v>0.1777295075371923</v>
      </c>
      <c r="M164" s="20">
        <f t="shared" si="24"/>
        <v>2.2800000000000001E-2</v>
      </c>
      <c r="N164" s="20">
        <f t="shared" si="17"/>
        <v>3.1199999999999999E-2</v>
      </c>
      <c r="O164" s="20">
        <f t="shared" si="25"/>
        <v>0.15492950753719231</v>
      </c>
      <c r="P164" s="20">
        <f t="shared" si="18"/>
        <v>0.14652950753719229</v>
      </c>
      <c r="Q164" s="20">
        <f t="shared" si="19"/>
        <v>0.29402067584470148</v>
      </c>
      <c r="R164" s="20">
        <f t="shared" si="20"/>
        <v>3.5499999999999962E-2</v>
      </c>
      <c r="S164" s="20">
        <f t="shared" si="21"/>
        <v>0.25852067584470151</v>
      </c>
    </row>
    <row r="165" spans="1:19" s="172" customFormat="1" ht="14.25" customHeight="1" x14ac:dyDescent="0.15">
      <c r="A165" s="399">
        <v>14366</v>
      </c>
      <c r="B165" s="400">
        <v>7.3300000000000004E-2</v>
      </c>
      <c r="C165" s="400">
        <v>6.6500000000000004E-2</v>
      </c>
      <c r="D165" s="400">
        <v>2E-3</v>
      </c>
      <c r="E165" s="400">
        <v>2.4750000000000002E-3</v>
      </c>
      <c r="F165" s="400">
        <v>2.63333333333333E-3</v>
      </c>
      <c r="G165" s="400">
        <v>2.5541666666666699E-3</v>
      </c>
      <c r="H165" s="400">
        <v>2.9166666666666698E-3</v>
      </c>
      <c r="I165" s="400">
        <f t="shared" si="22"/>
        <v>7.1300000000000002E-2</v>
      </c>
      <c r="J165" s="400">
        <f t="shared" si="26"/>
        <v>7.0745833333333341E-2</v>
      </c>
      <c r="K165" s="400">
        <f t="shared" si="27"/>
        <v>6.3583333333333339E-2</v>
      </c>
      <c r="L165" s="20">
        <f t="shared" si="23"/>
        <v>0.30719449890348338</v>
      </c>
      <c r="M165" s="20">
        <f t="shared" si="24"/>
        <v>2.4E-2</v>
      </c>
      <c r="N165" s="20">
        <f t="shared" si="17"/>
        <v>3.0650000000000038E-2</v>
      </c>
      <c r="O165" s="20">
        <f t="shared" si="25"/>
        <v>0.28319449890348336</v>
      </c>
      <c r="P165" s="20">
        <f t="shared" si="18"/>
        <v>0.27654449890348332</v>
      </c>
      <c r="Q165" s="20">
        <f t="shared" si="19"/>
        <v>0.35553781631310688</v>
      </c>
      <c r="R165" s="20">
        <f t="shared" si="20"/>
        <v>3.5000000000000038E-2</v>
      </c>
      <c r="S165" s="20">
        <f t="shared" si="21"/>
        <v>0.32053781631310685</v>
      </c>
    </row>
    <row r="166" spans="1:19" s="172" customFormat="1" ht="14.25" customHeight="1" x14ac:dyDescent="0.15">
      <c r="A166" s="399">
        <v>14397</v>
      </c>
      <c r="B166" s="400">
        <v>-6.1199999999999997E-2</v>
      </c>
      <c r="C166" s="400">
        <v>-4.2299999999999997E-2</v>
      </c>
      <c r="D166" s="400">
        <v>1.8E-3</v>
      </c>
      <c r="E166" s="400">
        <v>2.4333333333333299E-3</v>
      </c>
      <c r="F166" s="400">
        <v>2.6083333333333301E-3</v>
      </c>
      <c r="G166" s="400">
        <v>2.5208333333333298E-3</v>
      </c>
      <c r="H166" s="400">
        <v>2.89166666666667E-3</v>
      </c>
      <c r="I166" s="400">
        <f t="shared" si="22"/>
        <v>-6.3E-2</v>
      </c>
      <c r="J166" s="400">
        <f t="shared" si="26"/>
        <v>-6.3720833333333324E-2</v>
      </c>
      <c r="K166" s="400">
        <f t="shared" si="27"/>
        <v>-4.5191666666666665E-2</v>
      </c>
      <c r="L166" s="20">
        <f t="shared" si="23"/>
        <v>-1.8480208293537137E-2</v>
      </c>
      <c r="M166" s="20">
        <f t="shared" si="24"/>
        <v>2.1600000000000001E-2</v>
      </c>
      <c r="N166" s="20">
        <f t="shared" si="17"/>
        <v>3.0249999999999957E-2</v>
      </c>
      <c r="O166" s="20">
        <f t="shared" si="25"/>
        <v>-4.0080208293537138E-2</v>
      </c>
      <c r="P166" s="20">
        <f t="shared" si="18"/>
        <v>-4.8730208293537094E-2</v>
      </c>
      <c r="Q166" s="20">
        <f t="shared" si="19"/>
        <v>0.11701821259943457</v>
      </c>
      <c r="R166" s="20">
        <f t="shared" si="20"/>
        <v>3.4700000000000036E-2</v>
      </c>
      <c r="S166" s="20">
        <f t="shared" si="21"/>
        <v>8.2318212599434532E-2</v>
      </c>
    </row>
    <row r="167" spans="1:19" s="172" customFormat="1" ht="14.25" customHeight="1" x14ac:dyDescent="0.15">
      <c r="A167" s="399">
        <v>14427</v>
      </c>
      <c r="B167" s="400">
        <v>0.1105</v>
      </c>
      <c r="C167" s="400">
        <v>0.1208</v>
      </c>
      <c r="D167" s="400">
        <v>1.9E-3</v>
      </c>
      <c r="E167" s="400">
        <v>2.40833333333333E-3</v>
      </c>
      <c r="F167" s="400">
        <v>2.5666666666666698E-3</v>
      </c>
      <c r="G167" s="400">
        <v>2.4875000000000001E-3</v>
      </c>
      <c r="H167" s="400">
        <v>2.8583333333333299E-3</v>
      </c>
      <c r="I167" s="400">
        <f t="shared" si="22"/>
        <v>0.1086</v>
      </c>
      <c r="J167" s="400">
        <f t="shared" si="26"/>
        <v>0.1080125</v>
      </c>
      <c r="K167" s="400">
        <f t="shared" si="27"/>
        <v>0.11794166666666668</v>
      </c>
      <c r="L167" s="20">
        <f t="shared" si="23"/>
        <v>1.4499002876048994E-2</v>
      </c>
      <c r="M167" s="20">
        <f t="shared" si="24"/>
        <v>2.2800000000000001E-2</v>
      </c>
      <c r="N167" s="20">
        <f t="shared" si="17"/>
        <v>2.9850000000000002E-2</v>
      </c>
      <c r="O167" s="20">
        <f t="shared" si="25"/>
        <v>-8.3009971239510066E-3</v>
      </c>
      <c r="P167" s="20">
        <f t="shared" si="18"/>
        <v>-1.5350997123951007E-2</v>
      </c>
      <c r="Q167" s="20">
        <f t="shared" si="19"/>
        <v>0.23369532191707343</v>
      </c>
      <c r="R167" s="20">
        <f t="shared" si="20"/>
        <v>3.4299999999999956E-2</v>
      </c>
      <c r="S167" s="20">
        <f t="shared" si="21"/>
        <v>0.19939532191707349</v>
      </c>
    </row>
    <row r="168" spans="1:19" s="172" customFormat="1" ht="14.25" customHeight="1" x14ac:dyDescent="0.15">
      <c r="A168" s="399">
        <v>14458</v>
      </c>
      <c r="B168" s="400">
        <v>-6.4799999999999996E-2</v>
      </c>
      <c r="C168" s="400">
        <v>-6.4699999999999994E-2</v>
      </c>
      <c r="D168" s="400">
        <v>1.8E-3</v>
      </c>
      <c r="E168" s="400">
        <v>2.4416666666666701E-3</v>
      </c>
      <c r="F168" s="400">
        <v>2.5916666666666701E-3</v>
      </c>
      <c r="G168" s="400">
        <v>2.5166666666666701E-3</v>
      </c>
      <c r="H168" s="400">
        <v>2.8416666666666699E-3</v>
      </c>
      <c r="I168" s="400">
        <f t="shared" si="22"/>
        <v>-6.6599999999999993E-2</v>
      </c>
      <c r="J168" s="400">
        <f t="shared" si="26"/>
        <v>-6.7316666666666664E-2</v>
      </c>
      <c r="K168" s="400">
        <f t="shared" si="27"/>
        <v>-6.7541666666666667E-2</v>
      </c>
      <c r="L168" s="20">
        <f t="shared" si="23"/>
        <v>-2.9302775230529265E-2</v>
      </c>
      <c r="M168" s="20">
        <f t="shared" si="24"/>
        <v>2.1600000000000001E-2</v>
      </c>
      <c r="N168" s="20">
        <f t="shared" ref="N168:N231" si="28">G168*12</f>
        <v>3.0200000000000039E-2</v>
      </c>
      <c r="O168" s="20">
        <f t="shared" si="25"/>
        <v>-5.0902775230529267E-2</v>
      </c>
      <c r="P168" s="20">
        <f t="shared" ref="P168:P231" si="29">L168-N168</f>
        <v>-5.9502775230529305E-2</v>
      </c>
      <c r="Q168" s="20">
        <f t="shared" ref="Q168:Q231" si="30">((1+C157)*(1+C158)*(1+C159)*(1+C160)*(1+C161)*(1+C162)*(1+C163)*(1+C164)*(1+C165)*(1+C166)*(1+C167)*(1+C168))-1</f>
        <v>0.22193713289107153</v>
      </c>
      <c r="R168" s="20">
        <f t="shared" ref="R168:R231" si="31">H168*12</f>
        <v>3.410000000000004E-2</v>
      </c>
      <c r="S168" s="20">
        <f t="shared" ref="S168:S231" si="32">Q168-R168</f>
        <v>0.18783713289107148</v>
      </c>
    </row>
    <row r="169" spans="1:19" s="172" customFormat="1" ht="14.25" customHeight="1" x14ac:dyDescent="0.15">
      <c r="A169" s="399">
        <v>14489</v>
      </c>
      <c r="B169" s="400">
        <v>0.1673</v>
      </c>
      <c r="C169" s="400">
        <v>4.2099999999999999E-2</v>
      </c>
      <c r="D169" s="400">
        <v>1.9E-3</v>
      </c>
      <c r="E169" s="400">
        <v>2.70833333333333E-3</v>
      </c>
      <c r="F169" s="400">
        <v>2.90833333333333E-3</v>
      </c>
      <c r="G169" s="400">
        <v>2.8083333333333298E-3</v>
      </c>
      <c r="H169" s="400">
        <v>3.0916666666666701E-3</v>
      </c>
      <c r="I169" s="400">
        <f t="shared" si="22"/>
        <v>0.16539999999999999</v>
      </c>
      <c r="J169" s="400">
        <f t="shared" si="26"/>
        <v>0.16449166666666667</v>
      </c>
      <c r="K169" s="400">
        <f t="shared" si="27"/>
        <v>3.9008333333333325E-2</v>
      </c>
      <c r="L169" s="20">
        <f t="shared" si="23"/>
        <v>0.11459263276943088</v>
      </c>
      <c r="M169" s="20">
        <f t="shared" si="24"/>
        <v>2.2800000000000001E-2</v>
      </c>
      <c r="N169" s="20">
        <f t="shared" si="28"/>
        <v>3.3699999999999959E-2</v>
      </c>
      <c r="O169" s="20">
        <f t="shared" si="25"/>
        <v>9.1792632769430879E-2</v>
      </c>
      <c r="P169" s="20">
        <f t="shared" si="29"/>
        <v>8.0892632769430928E-2</v>
      </c>
      <c r="Q169" s="20">
        <f t="shared" si="30"/>
        <v>0.24951495062877593</v>
      </c>
      <c r="R169" s="20">
        <f t="shared" si="31"/>
        <v>3.7100000000000043E-2</v>
      </c>
      <c r="S169" s="20">
        <f t="shared" si="32"/>
        <v>0.21241495062877588</v>
      </c>
    </row>
    <row r="170" spans="1:19" s="172" customFormat="1" ht="14.25" customHeight="1" x14ac:dyDescent="0.15">
      <c r="A170" s="399">
        <v>14519</v>
      </c>
      <c r="B170" s="400">
        <v>-1.23E-2</v>
      </c>
      <c r="C170" s="400">
        <v>1.2999999999999999E-2</v>
      </c>
      <c r="D170" s="400">
        <v>2.3E-3</v>
      </c>
      <c r="E170" s="400">
        <v>2.6250000000000002E-3</v>
      </c>
      <c r="F170" s="400">
        <v>2.7916666666666702E-3</v>
      </c>
      <c r="G170" s="400">
        <v>2.70833333333333E-3</v>
      </c>
      <c r="H170" s="400">
        <v>2.98333333333333E-3</v>
      </c>
      <c r="I170" s="400">
        <f t="shared" si="22"/>
        <v>-1.46E-2</v>
      </c>
      <c r="J170" s="400">
        <f t="shared" si="26"/>
        <v>-1.500833333333333E-2</v>
      </c>
      <c r="K170" s="400">
        <f t="shared" si="27"/>
        <v>1.001666666666667E-2</v>
      </c>
      <c r="L170" s="20">
        <f t="shared" si="23"/>
        <v>2.1606480499597902E-2</v>
      </c>
      <c r="M170" s="20">
        <f t="shared" si="24"/>
        <v>2.76E-2</v>
      </c>
      <c r="N170" s="20">
        <f t="shared" si="28"/>
        <v>3.2499999999999959E-2</v>
      </c>
      <c r="O170" s="20">
        <f t="shared" si="25"/>
        <v>-5.9935195004020975E-3</v>
      </c>
      <c r="P170" s="20">
        <f t="shared" si="29"/>
        <v>-1.0893519500402057E-2</v>
      </c>
      <c r="Q170" s="20">
        <f t="shared" si="30"/>
        <v>7.2585920673629012E-2</v>
      </c>
      <c r="R170" s="20">
        <f t="shared" si="31"/>
        <v>3.5799999999999957E-2</v>
      </c>
      <c r="S170" s="20">
        <f t="shared" si="32"/>
        <v>3.6785920673629055E-2</v>
      </c>
    </row>
    <row r="171" spans="1:19" s="172" customFormat="1" ht="14.25" customHeight="1" x14ac:dyDescent="0.15">
      <c r="A171" s="399">
        <v>14550</v>
      </c>
      <c r="B171" s="400">
        <v>-3.9800000000000002E-2</v>
      </c>
      <c r="C171" s="400">
        <v>-1.5699999999999999E-2</v>
      </c>
      <c r="D171" s="400">
        <v>2E-3</v>
      </c>
      <c r="E171" s="400">
        <v>2.5000000000000001E-3</v>
      </c>
      <c r="F171" s="400">
        <v>2.63333333333333E-3</v>
      </c>
      <c r="G171" s="400">
        <v>2.5666666666666698E-3</v>
      </c>
      <c r="H171" s="400">
        <v>2.8416666666666699E-3</v>
      </c>
      <c r="I171" s="400">
        <f t="shared" si="22"/>
        <v>-4.1800000000000004E-2</v>
      </c>
      <c r="J171" s="400">
        <f t="shared" si="26"/>
        <v>-4.2366666666666671E-2</v>
      </c>
      <c r="K171" s="400">
        <f t="shared" si="27"/>
        <v>-1.8541666666666668E-2</v>
      </c>
      <c r="L171" s="20">
        <f t="shared" si="23"/>
        <v>8.4779917505029001E-3</v>
      </c>
      <c r="M171" s="20">
        <f t="shared" si="24"/>
        <v>2.4E-2</v>
      </c>
      <c r="N171" s="20">
        <f t="shared" si="28"/>
        <v>3.0800000000000036E-2</v>
      </c>
      <c r="O171" s="20">
        <f t="shared" si="25"/>
        <v>-1.55220082494971E-2</v>
      </c>
      <c r="P171" s="20">
        <f t="shared" si="29"/>
        <v>-2.2322008249497136E-2</v>
      </c>
      <c r="Q171" s="20">
        <f t="shared" si="30"/>
        <v>0.12552912763225321</v>
      </c>
      <c r="R171" s="20">
        <f t="shared" si="31"/>
        <v>3.410000000000004E-2</v>
      </c>
      <c r="S171" s="20">
        <f t="shared" si="32"/>
        <v>9.1429127632253165E-2</v>
      </c>
    </row>
    <row r="172" spans="1:19" s="172" customFormat="1" ht="14.25" customHeight="1" x14ac:dyDescent="0.15">
      <c r="A172" s="399">
        <v>14580</v>
      </c>
      <c r="B172" s="400">
        <v>2.7E-2</v>
      </c>
      <c r="C172" s="400">
        <v>2.7199999999999998E-2</v>
      </c>
      <c r="D172" s="400">
        <v>1.9E-3</v>
      </c>
      <c r="E172" s="400">
        <v>2.4499999999999999E-3</v>
      </c>
      <c r="F172" s="400">
        <v>2.6166666666666699E-3</v>
      </c>
      <c r="G172" s="400">
        <v>2.5333333333333301E-3</v>
      </c>
      <c r="H172" s="400">
        <v>2.81666666666667E-3</v>
      </c>
      <c r="I172" s="400">
        <f t="shared" si="22"/>
        <v>2.5100000000000001E-2</v>
      </c>
      <c r="J172" s="400">
        <f t="shared" si="26"/>
        <v>2.4466666666666671E-2</v>
      </c>
      <c r="K172" s="400">
        <f t="shared" si="27"/>
        <v>2.438333333333333E-2</v>
      </c>
      <c r="L172" s="20">
        <f t="shared" si="23"/>
        <v>-4.2237308645646232E-3</v>
      </c>
      <c r="M172" s="20">
        <f t="shared" si="24"/>
        <v>2.2800000000000001E-2</v>
      </c>
      <c r="N172" s="20">
        <f t="shared" si="28"/>
        <v>3.0399999999999962E-2</v>
      </c>
      <c r="O172" s="20">
        <f t="shared" si="25"/>
        <v>-2.7023730864564624E-2</v>
      </c>
      <c r="P172" s="20">
        <f t="shared" si="29"/>
        <v>-3.4623730864564585E-2</v>
      </c>
      <c r="Q172" s="20">
        <f t="shared" si="30"/>
        <v>0.11263932239808527</v>
      </c>
      <c r="R172" s="20">
        <f t="shared" si="31"/>
        <v>3.3800000000000038E-2</v>
      </c>
      <c r="S172" s="20">
        <f t="shared" si="32"/>
        <v>7.8839322398085235E-2</v>
      </c>
    </row>
    <row r="173" spans="1:19" s="172" customFormat="1" ht="14.25" customHeight="1" x14ac:dyDescent="0.15">
      <c r="A173" s="399">
        <v>14611</v>
      </c>
      <c r="B173" s="400">
        <v>-3.3599999999999998E-2</v>
      </c>
      <c r="C173" s="400">
        <v>6.8999999999999999E-3</v>
      </c>
      <c r="D173" s="400">
        <v>2E-3</v>
      </c>
      <c r="E173" s="400">
        <v>2.3999999999999998E-3</v>
      </c>
      <c r="F173" s="400">
        <v>2.5666666666666698E-3</v>
      </c>
      <c r="G173" s="400">
        <v>2.48333333333333E-3</v>
      </c>
      <c r="H173" s="400">
        <v>2.7833333333333299E-3</v>
      </c>
      <c r="I173" s="400">
        <f t="shared" si="22"/>
        <v>-3.56E-2</v>
      </c>
      <c r="J173" s="400">
        <f t="shared" si="26"/>
        <v>-3.6083333333333328E-2</v>
      </c>
      <c r="K173" s="400">
        <f t="shared" si="27"/>
        <v>4.1166666666666695E-3</v>
      </c>
      <c r="L173" s="20">
        <f t="shared" si="23"/>
        <v>3.1865951632516376E-2</v>
      </c>
      <c r="M173" s="20">
        <f t="shared" si="24"/>
        <v>2.4E-2</v>
      </c>
      <c r="N173" s="20">
        <f t="shared" si="28"/>
        <v>2.9799999999999958E-2</v>
      </c>
      <c r="O173" s="20">
        <f t="shared" si="25"/>
        <v>7.8659516325163756E-3</v>
      </c>
      <c r="P173" s="20">
        <f t="shared" si="29"/>
        <v>2.0659516325164176E-3</v>
      </c>
      <c r="Q173" s="20">
        <f t="shared" si="30"/>
        <v>0.10213136618065133</v>
      </c>
      <c r="R173" s="20">
        <f t="shared" si="31"/>
        <v>3.3399999999999958E-2</v>
      </c>
      <c r="S173" s="20">
        <f t="shared" si="32"/>
        <v>6.8731366180651371E-2</v>
      </c>
    </row>
    <row r="174" spans="1:19" s="172" customFormat="1" ht="14.25" customHeight="1" x14ac:dyDescent="0.15">
      <c r="A174" s="399">
        <v>14642</v>
      </c>
      <c r="B174" s="400">
        <v>1.3299999999999999E-2</v>
      </c>
      <c r="C174" s="400">
        <v>-1.0200000000000001E-2</v>
      </c>
      <c r="D174" s="400">
        <v>1.8E-3</v>
      </c>
      <c r="E174" s="400">
        <v>2.3833333333333302E-3</v>
      </c>
      <c r="F174" s="400">
        <v>2.5416666666666699E-3</v>
      </c>
      <c r="G174" s="400">
        <v>2.4624999999999998E-3</v>
      </c>
      <c r="H174" s="400">
        <v>2.7916666666666702E-3</v>
      </c>
      <c r="I174" s="400">
        <f t="shared" si="22"/>
        <v>1.15E-2</v>
      </c>
      <c r="J174" s="400">
        <f t="shared" si="26"/>
        <v>1.08375E-2</v>
      </c>
      <c r="K174" s="400">
        <f t="shared" si="27"/>
        <v>-1.299166666666667E-2</v>
      </c>
      <c r="L174" s="20">
        <f t="shared" si="23"/>
        <v>6.3424146190846908E-3</v>
      </c>
      <c r="M174" s="20">
        <f t="shared" si="24"/>
        <v>2.1600000000000001E-2</v>
      </c>
      <c r="N174" s="20">
        <f t="shared" si="28"/>
        <v>2.955E-2</v>
      </c>
      <c r="O174" s="20">
        <f t="shared" si="25"/>
        <v>-1.525758538091531E-2</v>
      </c>
      <c r="P174" s="20">
        <f t="shared" si="29"/>
        <v>-2.3207585380915309E-2</v>
      </c>
      <c r="Q174" s="20">
        <f t="shared" si="30"/>
        <v>9.9894697209599315E-3</v>
      </c>
      <c r="R174" s="20">
        <f t="shared" si="31"/>
        <v>3.3500000000000044E-2</v>
      </c>
      <c r="S174" s="20">
        <f t="shared" si="32"/>
        <v>-2.3510530279040112E-2</v>
      </c>
    </row>
    <row r="175" spans="1:19" s="172" customFormat="1" ht="14.25" customHeight="1" x14ac:dyDescent="0.15">
      <c r="A175" s="399">
        <v>14671</v>
      </c>
      <c r="B175" s="400">
        <v>1.24E-2</v>
      </c>
      <c r="C175" s="400">
        <v>9.4000000000000004E-3</v>
      </c>
      <c r="D175" s="400">
        <v>1.9E-3</v>
      </c>
      <c r="E175" s="400">
        <v>2.3666666666666701E-3</v>
      </c>
      <c r="F175" s="400">
        <v>2.5333333333333301E-3</v>
      </c>
      <c r="G175" s="400">
        <v>2.4499999999999999E-3</v>
      </c>
      <c r="H175" s="400">
        <v>2.7833333333333299E-3</v>
      </c>
      <c r="I175" s="400">
        <f t="shared" si="22"/>
        <v>1.0499999999999999E-2</v>
      </c>
      <c r="J175" s="400">
        <f t="shared" si="26"/>
        <v>9.9500000000000005E-3</v>
      </c>
      <c r="K175" s="400">
        <f t="shared" si="27"/>
        <v>6.61666666666667E-3</v>
      </c>
      <c r="L175" s="20">
        <f t="shared" si="23"/>
        <v>0.17633190227498141</v>
      </c>
      <c r="M175" s="20">
        <f t="shared" si="24"/>
        <v>2.2800000000000001E-2</v>
      </c>
      <c r="N175" s="20">
        <f t="shared" si="28"/>
        <v>2.9399999999999999E-2</v>
      </c>
      <c r="O175" s="20">
        <f t="shared" si="25"/>
        <v>0.15353190227498142</v>
      </c>
      <c r="P175" s="20">
        <f t="shared" si="29"/>
        <v>0.1469319022749814</v>
      </c>
      <c r="Q175" s="20">
        <f t="shared" si="30"/>
        <v>0.18242098206487722</v>
      </c>
      <c r="R175" s="20">
        <f t="shared" si="31"/>
        <v>3.3399999999999958E-2</v>
      </c>
      <c r="S175" s="20">
        <f t="shared" si="32"/>
        <v>0.14902098206487727</v>
      </c>
    </row>
    <row r="176" spans="1:19" s="172" customFormat="1" ht="14.25" customHeight="1" x14ac:dyDescent="0.15">
      <c r="A176" s="399">
        <v>14702</v>
      </c>
      <c r="B176" s="400">
        <v>-2.3999999999999998E-3</v>
      </c>
      <c r="C176" s="400">
        <v>-9.1999999999999998E-3</v>
      </c>
      <c r="D176" s="400">
        <v>1.8E-3</v>
      </c>
      <c r="E176" s="400">
        <v>2.3500000000000001E-3</v>
      </c>
      <c r="F176" s="400">
        <v>2.4916666666666698E-3</v>
      </c>
      <c r="G176" s="400">
        <v>2.42083333333333E-3</v>
      </c>
      <c r="H176" s="400">
        <v>2.70833333333333E-3</v>
      </c>
      <c r="I176" s="400">
        <f t="shared" si="22"/>
        <v>-4.1999999999999997E-3</v>
      </c>
      <c r="J176" s="400">
        <f t="shared" si="26"/>
        <v>-4.8208333333333298E-3</v>
      </c>
      <c r="K176" s="400">
        <f t="shared" si="27"/>
        <v>-1.190833333333333E-2</v>
      </c>
      <c r="L176" s="20">
        <f t="shared" si="23"/>
        <v>0.17668575725410784</v>
      </c>
      <c r="M176" s="20">
        <f t="shared" si="24"/>
        <v>2.1600000000000001E-2</v>
      </c>
      <c r="N176" s="20">
        <f t="shared" si="28"/>
        <v>2.9049999999999958E-2</v>
      </c>
      <c r="O176" s="20">
        <f t="shared" si="25"/>
        <v>0.15508575725410784</v>
      </c>
      <c r="P176" s="20">
        <f t="shared" si="29"/>
        <v>0.14763575725410788</v>
      </c>
      <c r="Q176" s="20">
        <f t="shared" si="30"/>
        <v>0.13907895870673825</v>
      </c>
      <c r="R176" s="20">
        <f t="shared" si="31"/>
        <v>3.2499999999999959E-2</v>
      </c>
      <c r="S176" s="20">
        <f t="shared" si="32"/>
        <v>0.10657895870673829</v>
      </c>
    </row>
    <row r="177" spans="1:19" s="172" customFormat="1" ht="14.25" customHeight="1" x14ac:dyDescent="0.15">
      <c r="A177" s="399">
        <v>14732</v>
      </c>
      <c r="B177" s="400">
        <v>-0.22889999999999999</v>
      </c>
      <c r="C177" s="400">
        <v>-0.19639999999999999</v>
      </c>
      <c r="D177" s="400">
        <v>1.9E-3</v>
      </c>
      <c r="E177" s="400">
        <v>2.4416666666666701E-3</v>
      </c>
      <c r="F177" s="400">
        <v>2.5666666666666698E-3</v>
      </c>
      <c r="G177" s="400">
        <v>2.5041666666666702E-3</v>
      </c>
      <c r="H177" s="400">
        <v>2.7499999999999998E-3</v>
      </c>
      <c r="I177" s="400">
        <f t="shared" si="22"/>
        <v>-0.23080000000000001</v>
      </c>
      <c r="J177" s="400">
        <f t="shared" si="26"/>
        <v>-0.23140416666666666</v>
      </c>
      <c r="K177" s="400">
        <f t="shared" si="27"/>
        <v>-0.19914999999999999</v>
      </c>
      <c r="L177" s="20">
        <f t="shared" si="23"/>
        <v>-0.15462369568746637</v>
      </c>
      <c r="M177" s="20">
        <f t="shared" si="24"/>
        <v>2.2800000000000001E-2</v>
      </c>
      <c r="N177" s="20">
        <f t="shared" si="28"/>
        <v>3.0050000000000042E-2</v>
      </c>
      <c r="O177" s="20">
        <f t="shared" si="25"/>
        <v>-0.17742369568746635</v>
      </c>
      <c r="P177" s="20">
        <f t="shared" si="29"/>
        <v>-0.18467369568746642</v>
      </c>
      <c r="Q177" s="20">
        <f t="shared" si="30"/>
        <v>-0.14171228202837804</v>
      </c>
      <c r="R177" s="20">
        <f t="shared" si="31"/>
        <v>3.3000000000000002E-2</v>
      </c>
      <c r="S177" s="20">
        <f t="shared" si="32"/>
        <v>-0.17471228202837805</v>
      </c>
    </row>
    <row r="178" spans="1:19" s="172" customFormat="1" ht="14.25" customHeight="1" x14ac:dyDescent="0.15">
      <c r="A178" s="399">
        <v>14763</v>
      </c>
      <c r="B178" s="400">
        <v>8.09E-2</v>
      </c>
      <c r="C178" s="400">
        <v>0.15060000000000001</v>
      </c>
      <c r="D178" s="400">
        <v>1.9E-3</v>
      </c>
      <c r="E178" s="400">
        <v>2.46666666666667E-3</v>
      </c>
      <c r="F178" s="400">
        <v>2.5833333333333298E-3</v>
      </c>
      <c r="G178" s="400">
        <v>2.5249999999999999E-3</v>
      </c>
      <c r="H178" s="400">
        <v>2.7833333333333299E-3</v>
      </c>
      <c r="I178" s="400">
        <f t="shared" si="22"/>
        <v>7.9000000000000001E-2</v>
      </c>
      <c r="J178" s="400">
        <f t="shared" si="26"/>
        <v>7.8375E-2</v>
      </c>
      <c r="K178" s="400">
        <f t="shared" si="27"/>
        <v>0.14781666666666668</v>
      </c>
      <c r="L178" s="20">
        <f t="shared" si="23"/>
        <v>-2.6664627895805704E-2</v>
      </c>
      <c r="M178" s="20">
        <f t="shared" si="24"/>
        <v>2.2800000000000001E-2</v>
      </c>
      <c r="N178" s="20">
        <f t="shared" si="28"/>
        <v>3.0300000000000001E-2</v>
      </c>
      <c r="O178" s="20">
        <f t="shared" si="25"/>
        <v>-4.9464627895805705E-2</v>
      </c>
      <c r="P178" s="20">
        <f t="shared" si="29"/>
        <v>-5.6964627895805704E-2</v>
      </c>
      <c r="Q178" s="20">
        <f t="shared" si="30"/>
        <v>3.1164089274457796E-2</v>
      </c>
      <c r="R178" s="20">
        <f t="shared" si="31"/>
        <v>3.3399999999999958E-2</v>
      </c>
      <c r="S178" s="20">
        <f t="shared" si="32"/>
        <v>-2.2359107255421617E-3</v>
      </c>
    </row>
    <row r="179" spans="1:19" s="172" customFormat="1" ht="14.25" customHeight="1" x14ac:dyDescent="0.15">
      <c r="A179" s="399">
        <v>14793</v>
      </c>
      <c r="B179" s="400">
        <v>3.4099999999999998E-2</v>
      </c>
      <c r="C179" s="400">
        <v>6.4999999999999997E-3</v>
      </c>
      <c r="D179" s="400">
        <v>2E-3</v>
      </c>
      <c r="E179" s="400">
        <v>2.3999999999999998E-3</v>
      </c>
      <c r="F179" s="400">
        <v>2.5083333333333299E-3</v>
      </c>
      <c r="G179" s="400">
        <v>2.45416666666667E-3</v>
      </c>
      <c r="H179" s="400">
        <v>2.6916666666666699E-3</v>
      </c>
      <c r="I179" s="400">
        <f t="shared" si="22"/>
        <v>3.2099999999999997E-2</v>
      </c>
      <c r="J179" s="400">
        <f t="shared" si="26"/>
        <v>3.1645833333333331E-2</v>
      </c>
      <c r="K179" s="400">
        <f t="shared" si="27"/>
        <v>3.8083333333333298E-3</v>
      </c>
      <c r="L179" s="20">
        <f t="shared" si="23"/>
        <v>-9.3627997935211593E-2</v>
      </c>
      <c r="M179" s="20">
        <f t="shared" si="24"/>
        <v>2.4E-2</v>
      </c>
      <c r="N179" s="20">
        <f t="shared" si="28"/>
        <v>2.9450000000000039E-2</v>
      </c>
      <c r="O179" s="20">
        <f t="shared" si="25"/>
        <v>-0.11762799793521159</v>
      </c>
      <c r="P179" s="20">
        <f t="shared" si="29"/>
        <v>-0.12307799793521162</v>
      </c>
      <c r="Q179" s="20">
        <f t="shared" si="30"/>
        <v>-7.3994775290201931E-2</v>
      </c>
      <c r="R179" s="20">
        <f t="shared" si="31"/>
        <v>3.2300000000000037E-2</v>
      </c>
      <c r="S179" s="20">
        <f t="shared" si="32"/>
        <v>-0.10629477529020197</v>
      </c>
    </row>
    <row r="180" spans="1:19" s="172" customFormat="1" ht="14.25" customHeight="1" x14ac:dyDescent="0.15">
      <c r="A180" s="399">
        <v>14824</v>
      </c>
      <c r="B180" s="400">
        <v>3.5000000000000003E-2</v>
      </c>
      <c r="C180" s="400">
        <v>-9.4000000000000004E-3</v>
      </c>
      <c r="D180" s="400">
        <v>1.9E-3</v>
      </c>
      <c r="E180" s="400">
        <v>2.3749999999999999E-3</v>
      </c>
      <c r="F180" s="400">
        <v>2.5249999999999999E-3</v>
      </c>
      <c r="G180" s="400">
        <v>2.4499999999999999E-3</v>
      </c>
      <c r="H180" s="400">
        <v>2.6749999999999999E-3</v>
      </c>
      <c r="I180" s="400">
        <f t="shared" si="22"/>
        <v>3.3100000000000004E-2</v>
      </c>
      <c r="J180" s="400">
        <f t="shared" si="26"/>
        <v>3.2550000000000003E-2</v>
      </c>
      <c r="K180" s="400">
        <f t="shared" si="27"/>
        <v>-1.2075000000000001E-2</v>
      </c>
      <c r="L180" s="20">
        <f t="shared" si="23"/>
        <v>3.0956181961674378E-3</v>
      </c>
      <c r="M180" s="20">
        <f t="shared" si="24"/>
        <v>2.2800000000000001E-2</v>
      </c>
      <c r="N180" s="20">
        <f t="shared" si="28"/>
        <v>2.9399999999999999E-2</v>
      </c>
      <c r="O180" s="20">
        <f t="shared" si="25"/>
        <v>-1.9704381803832563E-2</v>
      </c>
      <c r="P180" s="20">
        <f t="shared" si="29"/>
        <v>-2.6304381803832561E-2</v>
      </c>
      <c r="Q180" s="20">
        <f t="shared" si="30"/>
        <v>-1.9244332730112501E-2</v>
      </c>
      <c r="R180" s="20">
        <f t="shared" si="31"/>
        <v>3.2099999999999997E-2</v>
      </c>
      <c r="S180" s="20">
        <f t="shared" si="32"/>
        <v>-5.1344332730112498E-2</v>
      </c>
    </row>
    <row r="181" spans="1:19" s="172" customFormat="1" ht="14.25" customHeight="1" x14ac:dyDescent="0.15">
      <c r="A181" s="399">
        <v>14855</v>
      </c>
      <c r="B181" s="400">
        <v>1.23E-2</v>
      </c>
      <c r="C181" s="400">
        <v>-2.1100000000000001E-2</v>
      </c>
      <c r="D181" s="400">
        <v>1.8E-3</v>
      </c>
      <c r="E181" s="400">
        <v>2.3500000000000001E-3</v>
      </c>
      <c r="F181" s="400">
        <v>2.5083333333333299E-3</v>
      </c>
      <c r="G181" s="400">
        <v>2.4291666666666702E-3</v>
      </c>
      <c r="H181" s="400">
        <v>2.65E-3</v>
      </c>
      <c r="I181" s="400">
        <f t="shared" si="22"/>
        <v>1.0500000000000001E-2</v>
      </c>
      <c r="J181" s="400">
        <f t="shared" si="26"/>
        <v>9.8708333333333304E-3</v>
      </c>
      <c r="K181" s="400">
        <f t="shared" si="27"/>
        <v>-2.375E-2</v>
      </c>
      <c r="L181" s="20">
        <f t="shared" si="23"/>
        <v>-0.13010049318942862</v>
      </c>
      <c r="M181" s="20">
        <f t="shared" si="24"/>
        <v>2.1600000000000001E-2</v>
      </c>
      <c r="N181" s="20">
        <f t="shared" si="28"/>
        <v>2.9150000000000044E-2</v>
      </c>
      <c r="O181" s="20">
        <f t="shared" si="25"/>
        <v>-0.15170049318942863</v>
      </c>
      <c r="P181" s="20">
        <f t="shared" si="29"/>
        <v>-0.15925049318942866</v>
      </c>
      <c r="Q181" s="20">
        <f t="shared" si="30"/>
        <v>-7.8723997034360615E-2</v>
      </c>
      <c r="R181" s="20">
        <f t="shared" si="31"/>
        <v>3.1800000000000002E-2</v>
      </c>
      <c r="S181" s="20">
        <f t="shared" si="32"/>
        <v>-0.11052399703436061</v>
      </c>
    </row>
    <row r="182" spans="1:19" s="172" customFormat="1" ht="14.25" customHeight="1" x14ac:dyDescent="0.15">
      <c r="A182" s="399">
        <v>14885</v>
      </c>
      <c r="B182" s="400">
        <v>4.2200000000000001E-2</v>
      </c>
      <c r="C182" s="400">
        <v>3.1699999999999999E-2</v>
      </c>
      <c r="D182" s="400">
        <v>1.8E-3</v>
      </c>
      <c r="E182" s="400">
        <v>2.3249999999999998E-3</v>
      </c>
      <c r="F182" s="400">
        <v>2.5083333333333299E-3</v>
      </c>
      <c r="G182" s="400">
        <v>2.4166666666666698E-3</v>
      </c>
      <c r="H182" s="400">
        <v>2.6250000000000002E-3</v>
      </c>
      <c r="I182" s="400">
        <f t="shared" si="22"/>
        <v>4.0399999999999998E-2</v>
      </c>
      <c r="J182" s="400">
        <f t="shared" si="26"/>
        <v>3.978333333333333E-2</v>
      </c>
      <c r="K182" s="400">
        <f t="shared" si="27"/>
        <v>2.9075E-2</v>
      </c>
      <c r="L182" s="20">
        <f t="shared" si="23"/>
        <v>-8.2100571025637836E-2</v>
      </c>
      <c r="M182" s="20">
        <f t="shared" si="24"/>
        <v>2.1600000000000001E-2</v>
      </c>
      <c r="N182" s="20">
        <f t="shared" si="28"/>
        <v>2.900000000000004E-2</v>
      </c>
      <c r="O182" s="20">
        <f t="shared" si="25"/>
        <v>-0.10370057102563784</v>
      </c>
      <c r="P182" s="20">
        <f t="shared" si="29"/>
        <v>-0.11110057102563788</v>
      </c>
      <c r="Q182" s="20">
        <f t="shared" si="30"/>
        <v>-6.1717223830552226E-2</v>
      </c>
      <c r="R182" s="20">
        <f t="shared" si="31"/>
        <v>3.15E-2</v>
      </c>
      <c r="S182" s="20">
        <f t="shared" si="32"/>
        <v>-9.3217223830552226E-2</v>
      </c>
    </row>
    <row r="183" spans="1:19" s="172" customFormat="1" ht="14.25" customHeight="1" x14ac:dyDescent="0.15">
      <c r="A183" s="399">
        <v>14916</v>
      </c>
      <c r="B183" s="400">
        <v>-3.1600000000000003E-2</v>
      </c>
      <c r="C183" s="400">
        <v>-0.1207</v>
      </c>
      <c r="D183" s="400">
        <v>1.8E-3</v>
      </c>
      <c r="E183" s="400">
        <v>2.2916666666666701E-3</v>
      </c>
      <c r="F183" s="400">
        <v>2.46666666666667E-3</v>
      </c>
      <c r="G183" s="400">
        <v>2.3791666666666701E-3</v>
      </c>
      <c r="H183" s="400">
        <v>2.5916666666666701E-3</v>
      </c>
      <c r="I183" s="400">
        <f t="shared" si="22"/>
        <v>-3.3400000000000006E-2</v>
      </c>
      <c r="J183" s="400">
        <f t="shared" si="26"/>
        <v>-3.3979166666666671E-2</v>
      </c>
      <c r="K183" s="400">
        <f t="shared" si="27"/>
        <v>-0.12329166666666667</v>
      </c>
      <c r="L183" s="20">
        <f t="shared" si="23"/>
        <v>-7.4261813144373634E-2</v>
      </c>
      <c r="M183" s="20">
        <f t="shared" si="24"/>
        <v>2.1600000000000001E-2</v>
      </c>
      <c r="N183" s="20">
        <f t="shared" si="28"/>
        <v>2.8550000000000041E-2</v>
      </c>
      <c r="O183" s="20">
        <f t="shared" si="25"/>
        <v>-9.5861813144373642E-2</v>
      </c>
      <c r="P183" s="20">
        <f t="shared" si="29"/>
        <v>-0.10281181314437368</v>
      </c>
      <c r="Q183" s="20">
        <f t="shared" si="30"/>
        <v>-0.16180834594554971</v>
      </c>
      <c r="R183" s="20">
        <f t="shared" si="31"/>
        <v>3.1100000000000041E-2</v>
      </c>
      <c r="S183" s="20">
        <f t="shared" si="32"/>
        <v>-0.19290834594554976</v>
      </c>
    </row>
    <row r="184" spans="1:19" s="172" customFormat="1" ht="14.25" customHeight="1" x14ac:dyDescent="0.15">
      <c r="A184" s="399">
        <v>14946</v>
      </c>
      <c r="B184" s="400">
        <v>8.9999999999999998E-4</v>
      </c>
      <c r="C184" s="400">
        <v>1.54E-2</v>
      </c>
      <c r="D184" s="400">
        <v>1.6999999999999999E-3</v>
      </c>
      <c r="E184" s="400">
        <v>2.2583333333333301E-3</v>
      </c>
      <c r="F184" s="400">
        <v>2.4333333333333299E-3</v>
      </c>
      <c r="G184" s="400">
        <v>2.34583333333333E-3</v>
      </c>
      <c r="H184" s="400">
        <v>2.5833333333333298E-3</v>
      </c>
      <c r="I184" s="400">
        <f t="shared" si="22"/>
        <v>-7.9999999999999993E-4</v>
      </c>
      <c r="J184" s="400">
        <f t="shared" si="26"/>
        <v>-1.44583333333333E-3</v>
      </c>
      <c r="K184" s="400">
        <f t="shared" si="27"/>
        <v>1.2816666666666671E-2</v>
      </c>
      <c r="L184" s="20">
        <f t="shared" si="23"/>
        <v>-9.7788362975855359E-2</v>
      </c>
      <c r="M184" s="20">
        <f t="shared" si="24"/>
        <v>2.0399999999999998E-2</v>
      </c>
      <c r="N184" s="20">
        <f t="shared" si="28"/>
        <v>2.814999999999996E-2</v>
      </c>
      <c r="O184" s="20">
        <f t="shared" si="25"/>
        <v>-0.11818836297585536</v>
      </c>
      <c r="P184" s="20">
        <f t="shared" si="29"/>
        <v>-0.12593836297585531</v>
      </c>
      <c r="Q184" s="20">
        <f t="shared" si="30"/>
        <v>-0.17143710521136224</v>
      </c>
      <c r="R184" s="20">
        <f t="shared" si="31"/>
        <v>3.0999999999999958E-2</v>
      </c>
      <c r="S184" s="20">
        <f t="shared" si="32"/>
        <v>-0.20243710521136221</v>
      </c>
    </row>
    <row r="185" spans="1:19" s="172" customFormat="1" ht="14.25" customHeight="1" x14ac:dyDescent="0.15">
      <c r="A185" s="399">
        <v>14977</v>
      </c>
      <c r="B185" s="400">
        <v>-4.6300000000000001E-2</v>
      </c>
      <c r="C185" s="400">
        <v>-8.3999999999999995E-3</v>
      </c>
      <c r="D185" s="400">
        <v>1.6000000000000001E-3</v>
      </c>
      <c r="E185" s="400">
        <v>2.2916666666666701E-3</v>
      </c>
      <c r="F185" s="400">
        <v>2.4583333333333302E-3</v>
      </c>
      <c r="G185" s="400">
        <v>2.3749999999999999E-3</v>
      </c>
      <c r="H185" s="400">
        <v>2.6250000000000002E-3</v>
      </c>
      <c r="I185" s="400">
        <f t="shared" si="22"/>
        <v>-4.7899999999999998E-2</v>
      </c>
      <c r="J185" s="400">
        <f t="shared" si="26"/>
        <v>-4.8675000000000003E-2</v>
      </c>
      <c r="K185" s="400">
        <f t="shared" si="27"/>
        <v>-1.1025E-2</v>
      </c>
      <c r="L185" s="20">
        <f t="shared" si="23"/>
        <v>-0.10964482799055608</v>
      </c>
      <c r="M185" s="20">
        <f t="shared" si="24"/>
        <v>1.9200000000000002E-2</v>
      </c>
      <c r="N185" s="20">
        <f t="shared" si="28"/>
        <v>2.8499999999999998E-2</v>
      </c>
      <c r="O185" s="20">
        <f t="shared" si="25"/>
        <v>-0.12884482799055608</v>
      </c>
      <c r="P185" s="20">
        <f t="shared" si="29"/>
        <v>-0.13814482799055608</v>
      </c>
      <c r="Q185" s="20">
        <f t="shared" si="30"/>
        <v>-0.1840272455334061</v>
      </c>
      <c r="R185" s="20">
        <f t="shared" si="31"/>
        <v>3.15E-2</v>
      </c>
      <c r="S185" s="20">
        <f t="shared" si="32"/>
        <v>-0.2155272455334061</v>
      </c>
    </row>
    <row r="186" spans="1:19" s="172" customFormat="1" ht="14.25" customHeight="1" x14ac:dyDescent="0.15">
      <c r="A186" s="399">
        <v>15008</v>
      </c>
      <c r="B186" s="400">
        <v>-6.0000000000000001E-3</v>
      </c>
      <c r="C186" s="400">
        <v>-2.3300000000000001E-2</v>
      </c>
      <c r="D186" s="400">
        <v>1.6000000000000001E-3</v>
      </c>
      <c r="E186" s="400">
        <v>2.31666666666667E-3</v>
      </c>
      <c r="F186" s="400">
        <v>2.5000000000000001E-3</v>
      </c>
      <c r="G186" s="400">
        <v>2.40833333333333E-3</v>
      </c>
      <c r="H186" s="400">
        <v>2.66666666666667E-3</v>
      </c>
      <c r="I186" s="400">
        <f t="shared" si="22"/>
        <v>-7.6E-3</v>
      </c>
      <c r="J186" s="400">
        <f t="shared" si="26"/>
        <v>-8.4083333333333302E-3</v>
      </c>
      <c r="K186" s="400">
        <f t="shared" si="27"/>
        <v>-2.5966666666666673E-2</v>
      </c>
      <c r="L186" s="20">
        <f t="shared" si="23"/>
        <v>-0.12660313729656847</v>
      </c>
      <c r="M186" s="20">
        <f t="shared" si="24"/>
        <v>1.9200000000000002E-2</v>
      </c>
      <c r="N186" s="20">
        <f t="shared" si="28"/>
        <v>2.889999999999996E-2</v>
      </c>
      <c r="O186" s="20">
        <f t="shared" si="25"/>
        <v>-0.14580313729656846</v>
      </c>
      <c r="P186" s="20">
        <f t="shared" si="29"/>
        <v>-0.15550313729656842</v>
      </c>
      <c r="Q186" s="20">
        <f t="shared" si="30"/>
        <v>-0.1948266424656272</v>
      </c>
      <c r="R186" s="20">
        <f t="shared" si="31"/>
        <v>3.2000000000000042E-2</v>
      </c>
      <c r="S186" s="20">
        <f t="shared" si="32"/>
        <v>-0.22682664246562723</v>
      </c>
    </row>
    <row r="187" spans="1:19" s="172" customFormat="1" ht="14.25" customHeight="1" x14ac:dyDescent="0.15">
      <c r="A187" s="399">
        <v>15036</v>
      </c>
      <c r="B187" s="400">
        <v>7.1000000000000004E-3</v>
      </c>
      <c r="C187" s="400">
        <v>-2.8000000000000001E-2</v>
      </c>
      <c r="D187" s="400">
        <v>1.8E-3</v>
      </c>
      <c r="E187" s="400">
        <v>2.3333333333333301E-3</v>
      </c>
      <c r="F187" s="400">
        <v>2.5083333333333299E-3</v>
      </c>
      <c r="G187" s="400">
        <v>2.42083333333333E-3</v>
      </c>
      <c r="H187" s="400">
        <v>2.63333333333333E-3</v>
      </c>
      <c r="I187" s="400">
        <f t="shared" si="22"/>
        <v>5.3000000000000009E-3</v>
      </c>
      <c r="J187" s="400">
        <f t="shared" si="26"/>
        <v>4.67916666666667E-3</v>
      </c>
      <c r="K187" s="400">
        <f t="shared" si="27"/>
        <v>-3.0633333333333332E-2</v>
      </c>
      <c r="L187" s="20">
        <f t="shared" si="23"/>
        <v>-0.13117544406496828</v>
      </c>
      <c r="M187" s="20">
        <f t="shared" si="24"/>
        <v>2.1600000000000001E-2</v>
      </c>
      <c r="N187" s="20">
        <f t="shared" si="28"/>
        <v>2.9049999999999958E-2</v>
      </c>
      <c r="O187" s="20">
        <f t="shared" si="25"/>
        <v>-0.15277544406496829</v>
      </c>
      <c r="P187" s="20">
        <f t="shared" si="29"/>
        <v>-0.16022544406496825</v>
      </c>
      <c r="Q187" s="20">
        <f t="shared" si="30"/>
        <v>-0.2246596953403901</v>
      </c>
      <c r="R187" s="20">
        <f t="shared" si="31"/>
        <v>3.1599999999999961E-2</v>
      </c>
      <c r="S187" s="20">
        <f t="shared" si="32"/>
        <v>-0.25625969534039006</v>
      </c>
    </row>
    <row r="188" spans="1:19" s="172" customFormat="1" ht="14.25" customHeight="1" x14ac:dyDescent="0.15">
      <c r="A188" s="399">
        <v>15067</v>
      </c>
      <c r="B188" s="400">
        <v>-6.1199999999999997E-2</v>
      </c>
      <c r="C188" s="400">
        <v>-8.4400000000000003E-2</v>
      </c>
      <c r="D188" s="400">
        <v>1.6999999999999999E-3</v>
      </c>
      <c r="E188" s="400">
        <v>2.3500000000000001E-3</v>
      </c>
      <c r="F188" s="400">
        <v>2.5333333333333301E-3</v>
      </c>
      <c r="G188" s="400">
        <v>2.4416666666666701E-3</v>
      </c>
      <c r="H188" s="400">
        <v>2.6166666666666699E-3</v>
      </c>
      <c r="I188" s="400">
        <f t="shared" si="22"/>
        <v>-6.2899999999999998E-2</v>
      </c>
      <c r="J188" s="400">
        <f t="shared" si="26"/>
        <v>-6.3641666666666666E-2</v>
      </c>
      <c r="K188" s="400">
        <f t="shared" si="27"/>
        <v>-8.7016666666666673E-2</v>
      </c>
      <c r="L188" s="20">
        <f t="shared" si="23"/>
        <v>-0.18238523144365693</v>
      </c>
      <c r="M188" s="20">
        <f t="shared" si="24"/>
        <v>2.0399999999999998E-2</v>
      </c>
      <c r="N188" s="20">
        <f t="shared" si="28"/>
        <v>2.9300000000000041E-2</v>
      </c>
      <c r="O188" s="20">
        <f t="shared" si="25"/>
        <v>-0.20278523144365693</v>
      </c>
      <c r="P188" s="20">
        <f t="shared" si="29"/>
        <v>-0.21168523144365697</v>
      </c>
      <c r="Q188" s="20">
        <f t="shared" si="30"/>
        <v>-0.28350667849582267</v>
      </c>
      <c r="R188" s="20">
        <f t="shared" si="31"/>
        <v>3.1400000000000039E-2</v>
      </c>
      <c r="S188" s="20">
        <f t="shared" si="32"/>
        <v>-0.31490667849582271</v>
      </c>
    </row>
    <row r="189" spans="1:19" s="172" customFormat="1" ht="14.25" customHeight="1" x14ac:dyDescent="0.15">
      <c r="A189" s="399">
        <v>15097</v>
      </c>
      <c r="B189" s="400">
        <v>1.83E-2</v>
      </c>
      <c r="C189" s="400">
        <v>-3.3700000000000001E-2</v>
      </c>
      <c r="D189" s="400">
        <v>1.6999999999999999E-3</v>
      </c>
      <c r="E189" s="400">
        <v>2.3416666666666698E-3</v>
      </c>
      <c r="F189" s="400">
        <v>2.4916666666666698E-3</v>
      </c>
      <c r="G189" s="400">
        <v>2.4166666666666698E-3</v>
      </c>
      <c r="H189" s="400">
        <v>2.5666666666666698E-3</v>
      </c>
      <c r="I189" s="400">
        <f t="shared" si="22"/>
        <v>1.66E-2</v>
      </c>
      <c r="J189" s="400">
        <f t="shared" si="26"/>
        <v>1.5883333333333329E-2</v>
      </c>
      <c r="K189" s="400">
        <f t="shared" si="27"/>
        <v>-3.6266666666666669E-2</v>
      </c>
      <c r="L189" s="20">
        <f t="shared" si="23"/>
        <v>7.9726519025967946E-2</v>
      </c>
      <c r="M189" s="20">
        <f t="shared" si="24"/>
        <v>2.0399999999999998E-2</v>
      </c>
      <c r="N189" s="20">
        <f t="shared" si="28"/>
        <v>2.900000000000004E-2</v>
      </c>
      <c r="O189" s="20">
        <f t="shared" si="25"/>
        <v>5.9326519025967944E-2</v>
      </c>
      <c r="P189" s="20">
        <f t="shared" si="29"/>
        <v>5.0726519025967906E-2</v>
      </c>
      <c r="Q189" s="20">
        <f t="shared" si="30"/>
        <v>-0.13844263741975271</v>
      </c>
      <c r="R189" s="20">
        <f t="shared" si="31"/>
        <v>3.0800000000000036E-2</v>
      </c>
      <c r="S189" s="20">
        <f t="shared" si="32"/>
        <v>-0.16924263741975276</v>
      </c>
    </row>
    <row r="190" spans="1:19" s="172" customFormat="1" ht="14.25" customHeight="1" x14ac:dyDescent="0.15">
      <c r="A190" s="399">
        <v>15128</v>
      </c>
      <c r="B190" s="400">
        <v>5.7799999999999997E-2</v>
      </c>
      <c r="C190" s="400">
        <v>2.5700000000000001E-2</v>
      </c>
      <c r="D190" s="400">
        <v>1.6000000000000001E-3</v>
      </c>
      <c r="E190" s="400">
        <v>2.3083333333333302E-3</v>
      </c>
      <c r="F190" s="400">
        <v>2.4583333333333302E-3</v>
      </c>
      <c r="G190" s="400">
        <v>2.3833333333333302E-3</v>
      </c>
      <c r="H190" s="400">
        <v>2.5249999999999999E-3</v>
      </c>
      <c r="I190" s="400">
        <f t="shared" si="22"/>
        <v>5.62E-2</v>
      </c>
      <c r="J190" s="400">
        <f t="shared" si="26"/>
        <v>5.541666666666667E-2</v>
      </c>
      <c r="K190" s="400">
        <f t="shared" si="27"/>
        <v>2.3175000000000001E-2</v>
      </c>
      <c r="L190" s="20">
        <f t="shared" si="23"/>
        <v>5.6651597581339308E-2</v>
      </c>
      <c r="M190" s="20">
        <f t="shared" si="24"/>
        <v>1.9200000000000002E-2</v>
      </c>
      <c r="N190" s="20">
        <f t="shared" si="28"/>
        <v>2.8599999999999962E-2</v>
      </c>
      <c r="O190" s="20">
        <f t="shared" si="25"/>
        <v>3.7451597581339306E-2</v>
      </c>
      <c r="P190" s="20">
        <f t="shared" si="29"/>
        <v>2.8051597581339346E-2</v>
      </c>
      <c r="Q190" s="20">
        <f t="shared" si="30"/>
        <v>-0.23196646375929109</v>
      </c>
      <c r="R190" s="20">
        <f t="shared" si="31"/>
        <v>3.0300000000000001E-2</v>
      </c>
      <c r="S190" s="20">
        <f t="shared" si="32"/>
        <v>-0.26226646375929108</v>
      </c>
    </row>
    <row r="191" spans="1:19" s="172" customFormat="1" ht="14.25" customHeight="1" x14ac:dyDescent="0.15">
      <c r="A191" s="399">
        <v>15158</v>
      </c>
      <c r="B191" s="400">
        <v>5.79E-2</v>
      </c>
      <c r="C191" s="400">
        <v>5.3800000000000001E-2</v>
      </c>
      <c r="D191" s="400">
        <v>1.6000000000000001E-3</v>
      </c>
      <c r="E191" s="400">
        <v>2.2833333333333299E-3</v>
      </c>
      <c r="F191" s="400">
        <v>2.4166666666666698E-3</v>
      </c>
      <c r="G191" s="400">
        <v>2.3500000000000001E-3</v>
      </c>
      <c r="H191" s="400">
        <v>2.5000000000000001E-3</v>
      </c>
      <c r="I191" s="400">
        <f t="shared" si="22"/>
        <v>5.6300000000000003E-2</v>
      </c>
      <c r="J191" s="400">
        <f t="shared" si="26"/>
        <v>5.5550000000000002E-2</v>
      </c>
      <c r="K191" s="400">
        <f t="shared" si="27"/>
        <v>5.1299999999999998E-2</v>
      </c>
      <c r="L191" s="20">
        <f t="shared" si="23"/>
        <v>8.0970626710471061E-2</v>
      </c>
      <c r="M191" s="20">
        <f t="shared" si="24"/>
        <v>1.9200000000000002E-2</v>
      </c>
      <c r="N191" s="20">
        <f t="shared" si="28"/>
        <v>2.8200000000000003E-2</v>
      </c>
      <c r="O191" s="20">
        <f t="shared" si="25"/>
        <v>6.1770626710471059E-2</v>
      </c>
      <c r="P191" s="20">
        <f t="shared" si="29"/>
        <v>5.2770626710471058E-2</v>
      </c>
      <c r="Q191" s="20">
        <f t="shared" si="30"/>
        <v>-0.19587308446054752</v>
      </c>
      <c r="R191" s="20">
        <f t="shared" si="31"/>
        <v>0.03</v>
      </c>
      <c r="S191" s="20">
        <f t="shared" si="32"/>
        <v>-0.22587308446054752</v>
      </c>
    </row>
    <row r="192" spans="1:19" s="172" customFormat="1" ht="14.25" customHeight="1" x14ac:dyDescent="0.15">
      <c r="A192" s="399">
        <v>15189</v>
      </c>
      <c r="B192" s="400">
        <v>1E-3</v>
      </c>
      <c r="C192" s="400">
        <v>-1.9199999999999998E-2</v>
      </c>
      <c r="D192" s="400">
        <v>1.6000000000000001E-3</v>
      </c>
      <c r="E192" s="400">
        <v>2.2833333333333299E-3</v>
      </c>
      <c r="F192" s="400">
        <v>2.4166666666666698E-3</v>
      </c>
      <c r="G192" s="400">
        <v>2.3500000000000001E-3</v>
      </c>
      <c r="H192" s="400">
        <v>2.48333333333333E-3</v>
      </c>
      <c r="I192" s="400">
        <f t="shared" si="22"/>
        <v>-6.0000000000000006E-4</v>
      </c>
      <c r="J192" s="400">
        <f t="shared" si="26"/>
        <v>-1.3500000000000001E-3</v>
      </c>
      <c r="K192" s="400">
        <f t="shared" si="27"/>
        <v>-2.1683333333333329E-2</v>
      </c>
      <c r="L192" s="20">
        <f t="shared" si="23"/>
        <v>4.5460480519016189E-2</v>
      </c>
      <c r="M192" s="20">
        <f t="shared" si="24"/>
        <v>1.9200000000000002E-2</v>
      </c>
      <c r="N192" s="20">
        <f t="shared" si="28"/>
        <v>2.8200000000000003E-2</v>
      </c>
      <c r="O192" s="20">
        <f t="shared" si="25"/>
        <v>2.6260480519016187E-2</v>
      </c>
      <c r="P192" s="20">
        <f t="shared" si="29"/>
        <v>1.7260480519016186E-2</v>
      </c>
      <c r="Q192" s="20">
        <f t="shared" si="30"/>
        <v>-0.20382830732778623</v>
      </c>
      <c r="R192" s="20">
        <f t="shared" si="31"/>
        <v>2.9799999999999958E-2</v>
      </c>
      <c r="S192" s="20">
        <f t="shared" si="32"/>
        <v>-0.23362830732778619</v>
      </c>
    </row>
    <row r="193" spans="1:19" s="172" customFormat="1" ht="14.25" customHeight="1" x14ac:dyDescent="0.15">
      <c r="A193" s="399">
        <v>15220</v>
      </c>
      <c r="B193" s="400">
        <v>-6.7999999999999996E-3</v>
      </c>
      <c r="C193" s="400">
        <v>-2.8199999999999999E-2</v>
      </c>
      <c r="D193" s="400">
        <v>1.6000000000000001E-3</v>
      </c>
      <c r="E193" s="400">
        <v>2.2916666666666701E-3</v>
      </c>
      <c r="F193" s="400">
        <v>2.4250000000000001E-3</v>
      </c>
      <c r="G193" s="400">
        <v>2.3583333333333299E-3</v>
      </c>
      <c r="H193" s="400">
        <v>2.5000000000000001E-3</v>
      </c>
      <c r="I193" s="400">
        <f t="shared" si="22"/>
        <v>-8.3999999999999995E-3</v>
      </c>
      <c r="J193" s="400">
        <f t="shared" si="26"/>
        <v>-9.1583333333333291E-3</v>
      </c>
      <c r="K193" s="400">
        <f t="shared" si="27"/>
        <v>-3.0699999999999998E-2</v>
      </c>
      <c r="L193" s="20">
        <f t="shared" si="23"/>
        <v>2.5734811075261321E-2</v>
      </c>
      <c r="M193" s="20">
        <f t="shared" si="24"/>
        <v>1.9200000000000002E-2</v>
      </c>
      <c r="N193" s="20">
        <f t="shared" si="28"/>
        <v>2.8299999999999957E-2</v>
      </c>
      <c r="O193" s="20">
        <f t="shared" si="25"/>
        <v>6.5348110752613195E-3</v>
      </c>
      <c r="P193" s="20">
        <f t="shared" si="29"/>
        <v>-2.5651889247386359E-3</v>
      </c>
      <c r="Q193" s="20">
        <f t="shared" si="30"/>
        <v>-0.20960297176539233</v>
      </c>
      <c r="R193" s="20">
        <f t="shared" si="31"/>
        <v>0.03</v>
      </c>
      <c r="S193" s="20">
        <f t="shared" si="32"/>
        <v>-0.23960297176539233</v>
      </c>
    </row>
    <row r="194" spans="1:19" s="172" customFormat="1" ht="14.25" customHeight="1" x14ac:dyDescent="0.15">
      <c r="A194" s="399">
        <v>15250</v>
      </c>
      <c r="B194" s="400">
        <v>-6.5699999999999995E-2</v>
      </c>
      <c r="C194" s="400">
        <v>-8.48E-2</v>
      </c>
      <c r="D194" s="400">
        <v>1.6000000000000001E-3</v>
      </c>
      <c r="E194" s="400">
        <v>2.2750000000000001E-3</v>
      </c>
      <c r="F194" s="400">
        <v>2.39166666666667E-3</v>
      </c>
      <c r="G194" s="400">
        <v>2.3333333333333301E-3</v>
      </c>
      <c r="H194" s="400">
        <v>2.5000000000000001E-3</v>
      </c>
      <c r="I194" s="400">
        <f t="shared" si="22"/>
        <v>-6.7299999999999999E-2</v>
      </c>
      <c r="J194" s="400">
        <f t="shared" si="26"/>
        <v>-6.8033333333333321E-2</v>
      </c>
      <c r="K194" s="400">
        <f t="shared" si="27"/>
        <v>-8.7300000000000003E-2</v>
      </c>
      <c r="L194" s="20">
        <f t="shared" si="23"/>
        <v>-8.0460531579719441E-2</v>
      </c>
      <c r="M194" s="20">
        <f t="shared" si="24"/>
        <v>1.9200000000000002E-2</v>
      </c>
      <c r="N194" s="20">
        <f t="shared" si="28"/>
        <v>2.7999999999999962E-2</v>
      </c>
      <c r="O194" s="20">
        <f t="shared" si="25"/>
        <v>-9.9660531579719436E-2</v>
      </c>
      <c r="P194" s="20">
        <f t="shared" si="29"/>
        <v>-0.10846053157971941</v>
      </c>
      <c r="Q194" s="20">
        <f t="shared" si="30"/>
        <v>-0.29885493821817111</v>
      </c>
      <c r="R194" s="20">
        <f t="shared" si="31"/>
        <v>0.03</v>
      </c>
      <c r="S194" s="20">
        <f t="shared" si="32"/>
        <v>-0.32885493821817113</v>
      </c>
    </row>
    <row r="195" spans="1:19" s="172" customFormat="1" ht="14.25" customHeight="1" x14ac:dyDescent="0.15">
      <c r="A195" s="399">
        <v>15281</v>
      </c>
      <c r="B195" s="400">
        <v>-2.8400000000000002E-2</v>
      </c>
      <c r="C195" s="400">
        <v>-6.5199999999999994E-2</v>
      </c>
      <c r="D195" s="400">
        <v>1.4E-3</v>
      </c>
      <c r="E195" s="400">
        <v>2.2666666666666699E-3</v>
      </c>
      <c r="F195" s="400">
        <v>2.3833333333333302E-3</v>
      </c>
      <c r="G195" s="400">
        <v>2.3249999999999998E-3</v>
      </c>
      <c r="H195" s="400">
        <v>2.48333333333333E-3</v>
      </c>
      <c r="I195" s="400">
        <f t="shared" si="22"/>
        <v>-2.98E-2</v>
      </c>
      <c r="J195" s="400">
        <f t="shared" si="26"/>
        <v>-3.0725000000000002E-2</v>
      </c>
      <c r="K195" s="400">
        <f t="shared" si="27"/>
        <v>-6.7683333333333318E-2</v>
      </c>
      <c r="L195" s="20">
        <f t="shared" si="23"/>
        <v>-7.7421987280932858E-2</v>
      </c>
      <c r="M195" s="20">
        <f t="shared" si="24"/>
        <v>1.6799999999999999E-2</v>
      </c>
      <c r="N195" s="20">
        <f t="shared" si="28"/>
        <v>2.7899999999999998E-2</v>
      </c>
      <c r="O195" s="20">
        <f t="shared" si="25"/>
        <v>-9.4221987280932853E-2</v>
      </c>
      <c r="P195" s="20">
        <f t="shared" si="29"/>
        <v>-0.10532198728093285</v>
      </c>
      <c r="Q195" s="20">
        <f t="shared" si="30"/>
        <v>-0.25459979102279806</v>
      </c>
      <c r="R195" s="20">
        <f t="shared" si="31"/>
        <v>2.9799999999999958E-2</v>
      </c>
      <c r="S195" s="20">
        <f t="shared" si="32"/>
        <v>-0.284399791022798</v>
      </c>
    </row>
    <row r="196" spans="1:19" s="172" customFormat="1" ht="14.25" customHeight="1" x14ac:dyDescent="0.15">
      <c r="A196" s="399">
        <v>15311</v>
      </c>
      <c r="B196" s="400">
        <v>-4.07E-2</v>
      </c>
      <c r="C196" s="400">
        <v>-6.7799999999999999E-2</v>
      </c>
      <c r="D196" s="400">
        <v>1.6000000000000001E-3</v>
      </c>
      <c r="E196" s="400">
        <v>2.3333333333333301E-3</v>
      </c>
      <c r="F196" s="400">
        <v>2.4583333333333302E-3</v>
      </c>
      <c r="G196" s="400">
        <v>2.3958333333333301E-3</v>
      </c>
      <c r="H196" s="400">
        <v>2.5500000000000002E-3</v>
      </c>
      <c r="I196" s="400">
        <f t="shared" si="22"/>
        <v>-4.2299999999999997E-2</v>
      </c>
      <c r="J196" s="400">
        <f t="shared" si="26"/>
        <v>-4.3095833333333333E-2</v>
      </c>
      <c r="K196" s="400">
        <f t="shared" si="27"/>
        <v>-7.0349999999999996E-2</v>
      </c>
      <c r="L196" s="20">
        <f t="shared" si="23"/>
        <v>-0.11576672234848517</v>
      </c>
      <c r="M196" s="20">
        <f t="shared" si="24"/>
        <v>1.9200000000000002E-2</v>
      </c>
      <c r="N196" s="20">
        <f t="shared" si="28"/>
        <v>2.8749999999999963E-2</v>
      </c>
      <c r="O196" s="20">
        <f t="shared" si="25"/>
        <v>-0.13496672234848517</v>
      </c>
      <c r="P196" s="20">
        <f t="shared" si="29"/>
        <v>-0.14451672234848514</v>
      </c>
      <c r="Q196" s="20">
        <f t="shared" si="30"/>
        <v>-0.31567650698390026</v>
      </c>
      <c r="R196" s="20">
        <f t="shared" si="31"/>
        <v>3.0600000000000002E-2</v>
      </c>
      <c r="S196" s="20">
        <f t="shared" si="32"/>
        <v>-0.34627650698390028</v>
      </c>
    </row>
    <row r="197" spans="1:19" s="172" customFormat="1" ht="14.25" customHeight="1" x14ac:dyDescent="0.15">
      <c r="A197" s="399">
        <v>15342</v>
      </c>
      <c r="B197" s="400">
        <v>1.61E-2</v>
      </c>
      <c r="C197" s="400">
        <v>2.52E-2</v>
      </c>
      <c r="D197" s="400">
        <v>2.0999999999999999E-3</v>
      </c>
      <c r="E197" s="400">
        <v>2.3583333333333299E-3</v>
      </c>
      <c r="F197" s="400">
        <v>2.46666666666667E-3</v>
      </c>
      <c r="G197" s="400">
        <v>2.4125000000000001E-3</v>
      </c>
      <c r="H197" s="400">
        <v>2.575E-3</v>
      </c>
      <c r="I197" s="400">
        <f t="shared" si="22"/>
        <v>1.4E-2</v>
      </c>
      <c r="J197" s="400">
        <f t="shared" si="26"/>
        <v>1.36875E-2</v>
      </c>
      <c r="K197" s="400">
        <f t="shared" si="27"/>
        <v>2.2624999999999999E-2</v>
      </c>
      <c r="L197" s="20">
        <f t="shared" si="23"/>
        <v>-5.7911886943793012E-2</v>
      </c>
      <c r="M197" s="20">
        <f t="shared" si="24"/>
        <v>2.52E-2</v>
      </c>
      <c r="N197" s="20">
        <f t="shared" si="28"/>
        <v>2.8950000000000004E-2</v>
      </c>
      <c r="O197" s="20">
        <f t="shared" si="25"/>
        <v>-8.3111886943793012E-2</v>
      </c>
      <c r="P197" s="20">
        <f t="shared" si="29"/>
        <v>-8.6861886943793015E-2</v>
      </c>
      <c r="Q197" s="20">
        <f t="shared" si="30"/>
        <v>-0.29248845800715473</v>
      </c>
      <c r="R197" s="20">
        <f t="shared" si="31"/>
        <v>3.09E-2</v>
      </c>
      <c r="S197" s="20">
        <f t="shared" si="32"/>
        <v>-0.32338845800715471</v>
      </c>
    </row>
    <row r="198" spans="1:19" s="172" customFormat="1" ht="14.25" customHeight="1" x14ac:dyDescent="0.15">
      <c r="A198" s="399">
        <v>15373</v>
      </c>
      <c r="B198" s="400">
        <v>-1.5900000000000001E-2</v>
      </c>
      <c r="C198" s="400">
        <v>-3.39E-2</v>
      </c>
      <c r="D198" s="400">
        <v>1.9E-3</v>
      </c>
      <c r="E198" s="400">
        <v>2.3749999999999999E-3</v>
      </c>
      <c r="F198" s="400">
        <v>2.48333333333333E-3</v>
      </c>
      <c r="G198" s="400">
        <v>2.4291666666666702E-3</v>
      </c>
      <c r="H198" s="400">
        <v>2.575E-3</v>
      </c>
      <c r="I198" s="400">
        <f t="shared" ref="I198:I261" si="33">B198-D198</f>
        <v>-1.78E-2</v>
      </c>
      <c r="J198" s="400">
        <f t="shared" si="26"/>
        <v>-1.8329166666666671E-2</v>
      </c>
      <c r="K198" s="400">
        <f t="shared" si="27"/>
        <v>-3.6475E-2</v>
      </c>
      <c r="L198" s="20">
        <f t="shared" si="23"/>
        <v>-6.7294857083890047E-2</v>
      </c>
      <c r="M198" s="20">
        <f t="shared" si="24"/>
        <v>2.2800000000000001E-2</v>
      </c>
      <c r="N198" s="20">
        <f t="shared" si="28"/>
        <v>2.9150000000000044E-2</v>
      </c>
      <c r="O198" s="20">
        <f t="shared" si="25"/>
        <v>-9.0094857083890048E-2</v>
      </c>
      <c r="P198" s="20">
        <f t="shared" si="29"/>
        <v>-9.6444857083890084E-2</v>
      </c>
      <c r="Q198" s="20">
        <f t="shared" si="30"/>
        <v>-0.30016699015123582</v>
      </c>
      <c r="R198" s="20">
        <f t="shared" si="31"/>
        <v>3.09E-2</v>
      </c>
      <c r="S198" s="20">
        <f t="shared" si="32"/>
        <v>-0.33106699015123581</v>
      </c>
    </row>
    <row r="199" spans="1:19" s="172" customFormat="1" ht="14.25" customHeight="1" x14ac:dyDescent="0.15">
      <c r="A199" s="399">
        <v>15401</v>
      </c>
      <c r="B199" s="400">
        <v>-6.5199999999999994E-2</v>
      </c>
      <c r="C199" s="400">
        <v>-0.1046</v>
      </c>
      <c r="D199" s="400">
        <v>2.0999999999999999E-3</v>
      </c>
      <c r="E199" s="400">
        <v>2.3833333333333302E-3</v>
      </c>
      <c r="F199" s="400">
        <v>2.5000000000000001E-3</v>
      </c>
      <c r="G199" s="400">
        <v>2.4416666666666701E-3</v>
      </c>
      <c r="H199" s="400">
        <v>2.5999999999999999E-3</v>
      </c>
      <c r="I199" s="400">
        <f t="shared" si="33"/>
        <v>-6.7299999999999999E-2</v>
      </c>
      <c r="J199" s="400">
        <f t="shared" si="26"/>
        <v>-6.7641666666666669E-2</v>
      </c>
      <c r="K199" s="400">
        <f t="shared" si="27"/>
        <v>-0.1072</v>
      </c>
      <c r="L199" s="20">
        <f t="shared" si="23"/>
        <v>-0.13425402879755821</v>
      </c>
      <c r="M199" s="20">
        <f t="shared" si="24"/>
        <v>2.52E-2</v>
      </c>
      <c r="N199" s="20">
        <f t="shared" si="28"/>
        <v>2.9300000000000041E-2</v>
      </c>
      <c r="O199" s="20">
        <f t="shared" si="25"/>
        <v>-0.15945402879755821</v>
      </c>
      <c r="P199" s="20">
        <f t="shared" si="29"/>
        <v>-0.16355402879755826</v>
      </c>
      <c r="Q199" s="20">
        <f t="shared" si="30"/>
        <v>-0.35531843928129292</v>
      </c>
      <c r="R199" s="20">
        <f t="shared" si="31"/>
        <v>3.1199999999999999E-2</v>
      </c>
      <c r="S199" s="20">
        <f t="shared" si="32"/>
        <v>-0.38651843928129292</v>
      </c>
    </row>
    <row r="200" spans="1:19" s="172" customFormat="1" ht="14.25" customHeight="1" x14ac:dyDescent="0.15">
      <c r="A200" s="399">
        <v>15432</v>
      </c>
      <c r="B200" s="400">
        <v>-0.04</v>
      </c>
      <c r="C200" s="400">
        <v>-4.3200000000000002E-2</v>
      </c>
      <c r="D200" s="400">
        <v>2E-3</v>
      </c>
      <c r="E200" s="400">
        <v>2.3583333333333299E-3</v>
      </c>
      <c r="F200" s="400">
        <v>2.48333333333333E-3</v>
      </c>
      <c r="G200" s="400">
        <v>2.42083333333333E-3</v>
      </c>
      <c r="H200" s="400">
        <v>2.575E-3</v>
      </c>
      <c r="I200" s="400">
        <f t="shared" si="33"/>
        <v>-4.2000000000000003E-2</v>
      </c>
      <c r="J200" s="400">
        <f t="shared" si="26"/>
        <v>-4.2420833333333331E-2</v>
      </c>
      <c r="K200" s="400">
        <f t="shared" si="27"/>
        <v>-4.5775000000000003E-2</v>
      </c>
      <c r="L200" s="20">
        <f t="shared" si="23"/>
        <v>-0.11470373630768604</v>
      </c>
      <c r="M200" s="20">
        <f t="shared" si="24"/>
        <v>2.4E-2</v>
      </c>
      <c r="N200" s="20">
        <f t="shared" si="28"/>
        <v>2.9049999999999958E-2</v>
      </c>
      <c r="O200" s="20">
        <f t="shared" si="25"/>
        <v>-0.13870373630768604</v>
      </c>
      <c r="P200" s="20">
        <f t="shared" si="29"/>
        <v>-0.14375373630768601</v>
      </c>
      <c r="Q200" s="20">
        <f t="shared" si="30"/>
        <v>-0.32630917726555386</v>
      </c>
      <c r="R200" s="20">
        <f t="shared" si="31"/>
        <v>3.09E-2</v>
      </c>
      <c r="S200" s="20">
        <f t="shared" si="32"/>
        <v>-0.35720917726555385</v>
      </c>
    </row>
    <row r="201" spans="1:19" s="172" customFormat="1" ht="14.25" customHeight="1" x14ac:dyDescent="0.15">
      <c r="A201" s="399">
        <v>15462</v>
      </c>
      <c r="B201" s="400">
        <v>7.9600000000000004E-2</v>
      </c>
      <c r="C201" s="400">
        <v>9.5600000000000004E-2</v>
      </c>
      <c r="D201" s="400">
        <v>1.9E-3</v>
      </c>
      <c r="E201" s="400">
        <v>2.3749999999999999E-3</v>
      </c>
      <c r="F201" s="400">
        <v>2.5000000000000001E-3</v>
      </c>
      <c r="G201" s="400">
        <v>2.4375E-3</v>
      </c>
      <c r="H201" s="400">
        <v>2.5833333333333298E-3</v>
      </c>
      <c r="I201" s="400">
        <f t="shared" si="33"/>
        <v>7.7700000000000005E-2</v>
      </c>
      <c r="J201" s="400">
        <f t="shared" si="26"/>
        <v>7.7162500000000009E-2</v>
      </c>
      <c r="K201" s="400">
        <f t="shared" si="27"/>
        <v>9.3016666666666678E-2</v>
      </c>
      <c r="L201" s="20">
        <f t="shared" si="23"/>
        <v>-6.1410344414983609E-2</v>
      </c>
      <c r="M201" s="20">
        <f t="shared" si="24"/>
        <v>2.2800000000000001E-2</v>
      </c>
      <c r="N201" s="20">
        <f t="shared" si="28"/>
        <v>2.9249999999999998E-2</v>
      </c>
      <c r="O201" s="20">
        <f t="shared" si="25"/>
        <v>-8.4210344414983609E-2</v>
      </c>
      <c r="P201" s="20">
        <f t="shared" si="29"/>
        <v>-9.0660344414983607E-2</v>
      </c>
      <c r="Q201" s="20">
        <f t="shared" si="30"/>
        <v>-0.23616302867860994</v>
      </c>
      <c r="R201" s="20">
        <f t="shared" si="31"/>
        <v>3.0999999999999958E-2</v>
      </c>
      <c r="S201" s="20">
        <f t="shared" si="32"/>
        <v>-0.26716302867860992</v>
      </c>
    </row>
    <row r="202" spans="1:19" s="172" customFormat="1" ht="14.25" customHeight="1" x14ac:dyDescent="0.15">
      <c r="A202" s="399">
        <v>15493</v>
      </c>
      <c r="B202" s="400">
        <v>2.2100000000000002E-2</v>
      </c>
      <c r="C202" s="400">
        <v>5.7000000000000002E-3</v>
      </c>
      <c r="D202" s="400">
        <v>2.0999999999999999E-3</v>
      </c>
      <c r="E202" s="400">
        <v>2.3749999999999999E-3</v>
      </c>
      <c r="F202" s="400">
        <v>2.5083333333333299E-3</v>
      </c>
      <c r="G202" s="400">
        <v>2.4416666666666701E-3</v>
      </c>
      <c r="H202" s="400">
        <v>2.5999999999999999E-3</v>
      </c>
      <c r="I202" s="400">
        <f t="shared" si="33"/>
        <v>0.02</v>
      </c>
      <c r="J202" s="400">
        <f t="shared" si="26"/>
        <v>1.9658333333333333E-2</v>
      </c>
      <c r="K202" s="400">
        <f t="shared" si="27"/>
        <v>3.1000000000000003E-3</v>
      </c>
      <c r="L202" s="20">
        <f t="shared" si="23"/>
        <v>-9.3087079813343521E-2</v>
      </c>
      <c r="M202" s="20">
        <f t="shared" si="24"/>
        <v>2.52E-2</v>
      </c>
      <c r="N202" s="20">
        <f t="shared" si="28"/>
        <v>2.9300000000000041E-2</v>
      </c>
      <c r="O202" s="20">
        <f t="shared" si="25"/>
        <v>-0.11828707981334352</v>
      </c>
      <c r="P202" s="20">
        <f t="shared" si="29"/>
        <v>-0.12238707981334357</v>
      </c>
      <c r="Q202" s="20">
        <f t="shared" si="30"/>
        <v>-0.25105699321641628</v>
      </c>
      <c r="R202" s="20">
        <f t="shared" si="31"/>
        <v>3.1199999999999999E-2</v>
      </c>
      <c r="S202" s="20">
        <f t="shared" si="32"/>
        <v>-0.28225699321641629</v>
      </c>
    </row>
    <row r="203" spans="1:19" s="172" customFormat="1" ht="14.25" customHeight="1" x14ac:dyDescent="0.15">
      <c r="A203" s="399">
        <v>15523</v>
      </c>
      <c r="B203" s="400">
        <v>3.3700000000000001E-2</v>
      </c>
      <c r="C203" s="400">
        <v>4.0000000000000001E-3</v>
      </c>
      <c r="D203" s="400">
        <v>2.0999999999999999E-3</v>
      </c>
      <c r="E203" s="400">
        <v>2.3583333333333299E-3</v>
      </c>
      <c r="F203" s="400">
        <v>2.4916666666666698E-3</v>
      </c>
      <c r="G203" s="400">
        <v>2.4250000000000001E-3</v>
      </c>
      <c r="H203" s="400">
        <v>2.5833333333333298E-3</v>
      </c>
      <c r="I203" s="400">
        <f t="shared" si="33"/>
        <v>3.1600000000000003E-2</v>
      </c>
      <c r="J203" s="400">
        <f t="shared" si="26"/>
        <v>3.1274999999999997E-2</v>
      </c>
      <c r="K203" s="400">
        <f t="shared" si="27"/>
        <v>1.4166666666666702E-3</v>
      </c>
      <c r="L203" s="20">
        <f t="shared" si="23"/>
        <v>-0.11383317364878842</v>
      </c>
      <c r="M203" s="20">
        <f t="shared" si="24"/>
        <v>2.52E-2</v>
      </c>
      <c r="N203" s="20">
        <f t="shared" si="28"/>
        <v>2.9100000000000001E-2</v>
      </c>
      <c r="O203" s="20">
        <f t="shared" si="25"/>
        <v>-0.13903317364878842</v>
      </c>
      <c r="P203" s="20">
        <f t="shared" si="29"/>
        <v>-0.14293317364878844</v>
      </c>
      <c r="Q203" s="20">
        <f t="shared" si="30"/>
        <v>-0.28645020040736568</v>
      </c>
      <c r="R203" s="20">
        <f t="shared" si="31"/>
        <v>3.0999999999999958E-2</v>
      </c>
      <c r="S203" s="20">
        <f t="shared" si="32"/>
        <v>-0.31745020040736566</v>
      </c>
    </row>
    <row r="204" spans="1:19" s="172" customFormat="1" ht="14.25" customHeight="1" x14ac:dyDescent="0.15">
      <c r="A204" s="399">
        <v>15554</v>
      </c>
      <c r="B204" s="400">
        <v>1.6400000000000001E-2</v>
      </c>
      <c r="C204" s="400">
        <v>2.5999999999999999E-3</v>
      </c>
      <c r="D204" s="400">
        <v>2.0999999999999999E-3</v>
      </c>
      <c r="E204" s="400">
        <v>2.3416666666666698E-3</v>
      </c>
      <c r="F204" s="400">
        <v>2.4916666666666698E-3</v>
      </c>
      <c r="G204" s="400">
        <v>2.4166666666666698E-3</v>
      </c>
      <c r="H204" s="400">
        <v>2.5833333333333298E-3</v>
      </c>
      <c r="I204" s="400">
        <f t="shared" si="33"/>
        <v>1.4300000000000002E-2</v>
      </c>
      <c r="J204" s="400">
        <f t="shared" si="26"/>
        <v>1.3983333333333332E-2</v>
      </c>
      <c r="K204" s="400">
        <f t="shared" si="27"/>
        <v>1.6666666666670035E-5</v>
      </c>
      <c r="L204" s="20">
        <f t="shared" si="23"/>
        <v>-0.1001998378587694</v>
      </c>
      <c r="M204" s="20">
        <f t="shared" si="24"/>
        <v>2.52E-2</v>
      </c>
      <c r="N204" s="20">
        <f t="shared" si="28"/>
        <v>2.900000000000004E-2</v>
      </c>
      <c r="O204" s="20">
        <f t="shared" si="25"/>
        <v>-0.1253998378587694</v>
      </c>
      <c r="P204" s="20">
        <f t="shared" si="29"/>
        <v>-0.12919983785876943</v>
      </c>
      <c r="Q204" s="20">
        <f t="shared" si="30"/>
        <v>-0.27059030478020474</v>
      </c>
      <c r="R204" s="20">
        <f t="shared" si="31"/>
        <v>3.0999999999999958E-2</v>
      </c>
      <c r="S204" s="20">
        <f t="shared" si="32"/>
        <v>-0.30159030478020471</v>
      </c>
    </row>
    <row r="205" spans="1:19" s="172" customFormat="1" ht="14.25" customHeight="1" x14ac:dyDescent="0.15">
      <c r="A205" s="399">
        <v>15585</v>
      </c>
      <c r="B205" s="400">
        <v>2.9000000000000001E-2</v>
      </c>
      <c r="C205" s="400">
        <v>4.6600000000000003E-2</v>
      </c>
      <c r="D205" s="400">
        <v>2E-3</v>
      </c>
      <c r="E205" s="400">
        <v>2.3333333333333301E-3</v>
      </c>
      <c r="F205" s="400">
        <v>2.48333333333333E-3</v>
      </c>
      <c r="G205" s="400">
        <v>2.40833333333333E-3</v>
      </c>
      <c r="H205" s="400">
        <v>2.5666666666666698E-3</v>
      </c>
      <c r="I205" s="400">
        <f t="shared" si="33"/>
        <v>2.7000000000000003E-2</v>
      </c>
      <c r="J205" s="400">
        <f t="shared" si="26"/>
        <v>2.6591666666666673E-2</v>
      </c>
      <c r="K205" s="400">
        <f t="shared" si="27"/>
        <v>4.4033333333333334E-2</v>
      </c>
      <c r="L205" s="20">
        <f t="shared" si="23"/>
        <v>-6.7766444982555463E-2</v>
      </c>
      <c r="M205" s="20">
        <f t="shared" si="24"/>
        <v>2.4E-2</v>
      </c>
      <c r="N205" s="20">
        <f t="shared" si="28"/>
        <v>2.889999999999996E-2</v>
      </c>
      <c r="O205" s="20">
        <f t="shared" si="25"/>
        <v>-9.1766444982555456E-2</v>
      </c>
      <c r="P205" s="20">
        <f t="shared" si="29"/>
        <v>-9.6666444982555416E-2</v>
      </c>
      <c r="Q205" s="20">
        <f t="shared" si="30"/>
        <v>-0.21444722472006839</v>
      </c>
      <c r="R205" s="20">
        <f t="shared" si="31"/>
        <v>3.0800000000000036E-2</v>
      </c>
      <c r="S205" s="20">
        <f t="shared" si="32"/>
        <v>-0.24524722472006844</v>
      </c>
    </row>
    <row r="206" spans="1:19" s="172" customFormat="1" ht="14.25" customHeight="1" x14ac:dyDescent="0.15">
      <c r="A206" s="399">
        <v>15615</v>
      </c>
      <c r="B206" s="400">
        <v>6.7799999999999999E-2</v>
      </c>
      <c r="C206" s="400">
        <v>0.13619999999999999</v>
      </c>
      <c r="D206" s="400">
        <v>2.0999999999999999E-3</v>
      </c>
      <c r="E206" s="400">
        <v>2.3333333333333301E-3</v>
      </c>
      <c r="F206" s="400">
        <v>2.4583333333333302E-3</v>
      </c>
      <c r="G206" s="400">
        <v>2.3958333333333301E-3</v>
      </c>
      <c r="H206" s="400">
        <v>2.5666666666666698E-3</v>
      </c>
      <c r="I206" s="400">
        <f t="shared" si="33"/>
        <v>6.5699999999999995E-2</v>
      </c>
      <c r="J206" s="400">
        <f t="shared" si="26"/>
        <v>6.5404166666666666E-2</v>
      </c>
      <c r="K206" s="400">
        <f t="shared" si="27"/>
        <v>0.13363333333333333</v>
      </c>
      <c r="L206" s="20">
        <f t="shared" si="23"/>
        <v>6.5438285398295104E-2</v>
      </c>
      <c r="M206" s="20">
        <f t="shared" si="24"/>
        <v>2.52E-2</v>
      </c>
      <c r="N206" s="20">
        <f t="shared" si="28"/>
        <v>2.8749999999999963E-2</v>
      </c>
      <c r="O206" s="20">
        <f t="shared" si="25"/>
        <v>4.0238285398295104E-2</v>
      </c>
      <c r="P206" s="20">
        <f t="shared" si="29"/>
        <v>3.6688285398295141E-2</v>
      </c>
      <c r="Q206" s="20">
        <f t="shared" si="30"/>
        <v>-2.4754082962130219E-2</v>
      </c>
      <c r="R206" s="20">
        <f t="shared" si="31"/>
        <v>3.0800000000000036E-2</v>
      </c>
      <c r="S206" s="20">
        <f t="shared" si="32"/>
        <v>-5.5554082962130255E-2</v>
      </c>
    </row>
    <row r="207" spans="1:19" s="172" customFormat="1" ht="14.25" customHeight="1" x14ac:dyDescent="0.15">
      <c r="A207" s="399">
        <v>15646</v>
      </c>
      <c r="B207" s="400">
        <v>-2.0999999999999999E-3</v>
      </c>
      <c r="C207" s="400">
        <v>-1.5E-3</v>
      </c>
      <c r="D207" s="400">
        <v>2E-3</v>
      </c>
      <c r="E207" s="400">
        <v>2.3249999999999998E-3</v>
      </c>
      <c r="F207" s="400">
        <v>2.4499999999999999E-3</v>
      </c>
      <c r="G207" s="400">
        <v>2.3874999999999999E-3</v>
      </c>
      <c r="H207" s="400">
        <v>2.55833333333333E-3</v>
      </c>
      <c r="I207" s="400">
        <f t="shared" si="33"/>
        <v>-4.0999999999999995E-3</v>
      </c>
      <c r="J207" s="400">
        <f t="shared" si="26"/>
        <v>-4.4875000000000002E-3</v>
      </c>
      <c r="K207" s="400">
        <f t="shared" si="27"/>
        <v>-4.0583333333333305E-3</v>
      </c>
      <c r="L207" s="20">
        <f t="shared" si="23"/>
        <v>9.4278370727623129E-2</v>
      </c>
      <c r="M207" s="20">
        <f t="shared" si="24"/>
        <v>2.4E-2</v>
      </c>
      <c r="N207" s="20">
        <f t="shared" si="28"/>
        <v>2.8649999999999998E-2</v>
      </c>
      <c r="O207" s="20">
        <f t="shared" si="25"/>
        <v>7.0278370727623135E-2</v>
      </c>
      <c r="P207" s="20">
        <f t="shared" si="29"/>
        <v>6.5628370727623134E-2</v>
      </c>
      <c r="Q207" s="20">
        <f t="shared" si="30"/>
        <v>4.1702019856988848E-2</v>
      </c>
      <c r="R207" s="20">
        <f t="shared" si="31"/>
        <v>3.069999999999996E-2</v>
      </c>
      <c r="S207" s="20">
        <f t="shared" si="32"/>
        <v>1.1002019856988888E-2</v>
      </c>
    </row>
    <row r="208" spans="1:19" s="172" customFormat="1" ht="14.25" customHeight="1" x14ac:dyDescent="0.15">
      <c r="A208" s="399">
        <v>15676</v>
      </c>
      <c r="B208" s="400">
        <v>5.4899999999999997E-2</v>
      </c>
      <c r="C208" s="400">
        <v>3.2800000000000003E-2</v>
      </c>
      <c r="D208" s="400">
        <v>2.0999999999999999E-3</v>
      </c>
      <c r="E208" s="400">
        <v>2.3416666666666698E-3</v>
      </c>
      <c r="F208" s="400">
        <v>2.46666666666667E-3</v>
      </c>
      <c r="G208" s="400">
        <v>2.4041666666666699E-3</v>
      </c>
      <c r="H208" s="400">
        <v>2.5500000000000002E-3</v>
      </c>
      <c r="I208" s="400">
        <f t="shared" si="33"/>
        <v>5.28E-2</v>
      </c>
      <c r="J208" s="400">
        <f t="shared" si="26"/>
        <v>5.2495833333333325E-2</v>
      </c>
      <c r="K208" s="400">
        <f t="shared" si="27"/>
        <v>3.0250000000000003E-2</v>
      </c>
      <c r="L208" s="20">
        <f t="shared" ref="L208:L271" si="34">((1+B197)*(1+B198)*(1+B199)*(1+B200)*(1+B201)*(1+B202)*(1+B203)*(1+B204)*(1+B205)*(1+B206)*(1+B207)*(1+B208))-1</f>
        <v>0.20332977512829098</v>
      </c>
      <c r="M208" s="20">
        <f t="shared" ref="M208:M271" si="35">D208*12</f>
        <v>2.52E-2</v>
      </c>
      <c r="N208" s="20">
        <f t="shared" si="28"/>
        <v>2.8850000000000039E-2</v>
      </c>
      <c r="O208" s="20">
        <f t="shared" ref="O208:O271" si="36">L208-M208</f>
        <v>0.17812977512829098</v>
      </c>
      <c r="P208" s="20">
        <f t="shared" si="29"/>
        <v>0.17447977512829094</v>
      </c>
      <c r="Q208" s="20">
        <f t="shared" si="30"/>
        <v>0.15411912262207483</v>
      </c>
      <c r="R208" s="20">
        <f t="shared" si="31"/>
        <v>3.0600000000000002E-2</v>
      </c>
      <c r="S208" s="20">
        <f t="shared" si="32"/>
        <v>0.12351912262207483</v>
      </c>
    </row>
    <row r="209" spans="1:19" s="172" customFormat="1" ht="14.25" customHeight="1" x14ac:dyDescent="0.15">
      <c r="A209" s="399">
        <v>15707</v>
      </c>
      <c r="B209" s="400">
        <v>7.3700000000000002E-2</v>
      </c>
      <c r="C209" s="400">
        <v>0.1217</v>
      </c>
      <c r="D209" s="400">
        <v>2E-3</v>
      </c>
      <c r="E209" s="400">
        <v>2.3249999999999998E-3</v>
      </c>
      <c r="F209" s="400">
        <v>2.4416666666666701E-3</v>
      </c>
      <c r="G209" s="400">
        <v>2.3833333333333302E-3</v>
      </c>
      <c r="H209" s="400">
        <v>2.5416666666666699E-3</v>
      </c>
      <c r="I209" s="400">
        <f t="shared" si="33"/>
        <v>7.17E-2</v>
      </c>
      <c r="J209" s="400">
        <f t="shared" si="26"/>
        <v>7.1316666666666667E-2</v>
      </c>
      <c r="K209" s="400">
        <f t="shared" si="27"/>
        <v>0.11915833333333334</v>
      </c>
      <c r="L209" s="20">
        <f t="shared" si="34"/>
        <v>0.27154333191147195</v>
      </c>
      <c r="M209" s="20">
        <f t="shared" si="35"/>
        <v>2.4E-2</v>
      </c>
      <c r="N209" s="20">
        <f t="shared" si="28"/>
        <v>2.8599999999999962E-2</v>
      </c>
      <c r="O209" s="20">
        <f t="shared" si="36"/>
        <v>0.24754333191147196</v>
      </c>
      <c r="P209" s="20">
        <f t="shared" si="29"/>
        <v>0.24294333191147199</v>
      </c>
      <c r="Q209" s="20">
        <f t="shared" si="30"/>
        <v>0.26275401857703939</v>
      </c>
      <c r="R209" s="20">
        <f t="shared" si="31"/>
        <v>3.0500000000000041E-2</v>
      </c>
      <c r="S209" s="20">
        <f t="shared" si="32"/>
        <v>0.23225401857703937</v>
      </c>
    </row>
    <row r="210" spans="1:19" s="172" customFormat="1" ht="14.25" customHeight="1" x14ac:dyDescent="0.15">
      <c r="A210" s="399">
        <v>15738</v>
      </c>
      <c r="B210" s="400">
        <v>5.8299999999999998E-2</v>
      </c>
      <c r="C210" s="400">
        <v>7.1900000000000006E-2</v>
      </c>
      <c r="D210" s="400">
        <v>1.9E-3</v>
      </c>
      <c r="E210" s="400">
        <v>2.3083333333333302E-3</v>
      </c>
      <c r="F210" s="400">
        <v>2.40833333333333E-3</v>
      </c>
      <c r="G210" s="400">
        <v>2.3583333333333299E-3</v>
      </c>
      <c r="H210" s="400">
        <v>2.5166666666666701E-3</v>
      </c>
      <c r="I210" s="400">
        <f t="shared" si="33"/>
        <v>5.6399999999999999E-2</v>
      </c>
      <c r="J210" s="400">
        <f t="shared" si="26"/>
        <v>5.5941666666666667E-2</v>
      </c>
      <c r="K210" s="400">
        <f t="shared" si="27"/>
        <v>6.9383333333333339E-2</v>
      </c>
      <c r="L210" s="20">
        <f t="shared" si="34"/>
        <v>0.36741622615782044</v>
      </c>
      <c r="M210" s="20">
        <f t="shared" si="35"/>
        <v>2.2800000000000001E-2</v>
      </c>
      <c r="N210" s="20">
        <f t="shared" si="28"/>
        <v>2.8299999999999957E-2</v>
      </c>
      <c r="O210" s="20">
        <f t="shared" si="36"/>
        <v>0.34461622615782045</v>
      </c>
      <c r="P210" s="20">
        <f t="shared" si="29"/>
        <v>0.3391162261578205</v>
      </c>
      <c r="Q210" s="20">
        <f t="shared" si="30"/>
        <v>0.40104133372604189</v>
      </c>
      <c r="R210" s="20">
        <f t="shared" si="31"/>
        <v>3.0200000000000039E-2</v>
      </c>
      <c r="S210" s="20">
        <f t="shared" si="32"/>
        <v>0.37084133372604183</v>
      </c>
    </row>
    <row r="211" spans="1:19" s="172" customFormat="1" ht="14.25" customHeight="1" x14ac:dyDescent="0.15">
      <c r="A211" s="399">
        <v>15766</v>
      </c>
      <c r="B211" s="400">
        <v>5.45E-2</v>
      </c>
      <c r="C211" s="400">
        <v>4.1200000000000001E-2</v>
      </c>
      <c r="D211" s="400">
        <v>2.0999999999999999E-3</v>
      </c>
      <c r="E211" s="400">
        <v>2.3E-3</v>
      </c>
      <c r="F211" s="400">
        <v>2.3999999999999998E-3</v>
      </c>
      <c r="G211" s="400">
        <v>2.3500000000000001E-3</v>
      </c>
      <c r="H211" s="400">
        <v>2.5083333333333299E-3</v>
      </c>
      <c r="I211" s="400">
        <f t="shared" si="33"/>
        <v>5.2400000000000002E-2</v>
      </c>
      <c r="J211" s="400">
        <f t="shared" si="26"/>
        <v>5.2150000000000002E-2</v>
      </c>
      <c r="K211" s="400">
        <f t="shared" si="27"/>
        <v>3.8691666666666673E-2</v>
      </c>
      <c r="L211" s="20">
        <f t="shared" si="34"/>
        <v>0.54251220633656549</v>
      </c>
      <c r="M211" s="20">
        <f t="shared" si="35"/>
        <v>2.52E-2</v>
      </c>
      <c r="N211" s="20">
        <f t="shared" si="28"/>
        <v>2.8200000000000003E-2</v>
      </c>
      <c r="O211" s="20">
        <f t="shared" si="36"/>
        <v>0.51731220633656549</v>
      </c>
      <c r="P211" s="20">
        <f t="shared" si="29"/>
        <v>0.51431220633656549</v>
      </c>
      <c r="Q211" s="20">
        <f t="shared" si="30"/>
        <v>0.62917605168143287</v>
      </c>
      <c r="R211" s="20">
        <f t="shared" si="31"/>
        <v>3.009999999999996E-2</v>
      </c>
      <c r="S211" s="20">
        <f t="shared" si="32"/>
        <v>0.59907605168143285</v>
      </c>
    </row>
    <row r="212" spans="1:19" s="172" customFormat="1" ht="14.25" customHeight="1" x14ac:dyDescent="0.15">
      <c r="A212" s="399">
        <v>15797</v>
      </c>
      <c r="B212" s="400">
        <v>3.5000000000000001E-3</v>
      </c>
      <c r="C212" s="400">
        <v>3.8699999999999998E-2</v>
      </c>
      <c r="D212" s="400">
        <v>2E-3</v>
      </c>
      <c r="E212" s="400">
        <v>2.3E-3</v>
      </c>
      <c r="F212" s="400">
        <v>2.3999999999999998E-3</v>
      </c>
      <c r="G212" s="400">
        <v>2.3500000000000001E-3</v>
      </c>
      <c r="H212" s="400">
        <v>2.5000000000000001E-3</v>
      </c>
      <c r="I212" s="400">
        <f t="shared" si="33"/>
        <v>1.5E-3</v>
      </c>
      <c r="J212" s="400">
        <f t="shared" si="26"/>
        <v>1.15E-3</v>
      </c>
      <c r="K212" s="400">
        <f t="shared" si="27"/>
        <v>3.6199999999999996E-2</v>
      </c>
      <c r="L212" s="20">
        <f t="shared" si="34"/>
        <v>0.6124072906861906</v>
      </c>
      <c r="M212" s="20">
        <f t="shared" si="35"/>
        <v>2.4E-2</v>
      </c>
      <c r="N212" s="20">
        <f t="shared" si="28"/>
        <v>2.8200000000000003E-2</v>
      </c>
      <c r="O212" s="20">
        <f t="shared" si="36"/>
        <v>0.58840729068619058</v>
      </c>
      <c r="P212" s="20">
        <f t="shared" si="29"/>
        <v>0.58420729068619059</v>
      </c>
      <c r="Q212" s="20">
        <f t="shared" si="30"/>
        <v>0.76862998001829408</v>
      </c>
      <c r="R212" s="20">
        <f t="shared" si="31"/>
        <v>0.03</v>
      </c>
      <c r="S212" s="20">
        <f t="shared" si="32"/>
        <v>0.73862998001829405</v>
      </c>
    </row>
    <row r="213" spans="1:19" s="172" customFormat="1" ht="14.25" customHeight="1" x14ac:dyDescent="0.15">
      <c r="A213" s="399">
        <v>15827</v>
      </c>
      <c r="B213" s="400">
        <v>5.5199999999999999E-2</v>
      </c>
      <c r="C213" s="400">
        <v>3.4700000000000002E-2</v>
      </c>
      <c r="D213" s="400">
        <v>1.9E-3</v>
      </c>
      <c r="E213" s="400">
        <v>2.2833333333333299E-3</v>
      </c>
      <c r="F213" s="400">
        <v>2.39166666666667E-3</v>
      </c>
      <c r="G213" s="400">
        <v>2.3375000000000002E-3</v>
      </c>
      <c r="H213" s="400">
        <v>2.5000000000000001E-3</v>
      </c>
      <c r="I213" s="400">
        <f t="shared" si="33"/>
        <v>5.33E-2</v>
      </c>
      <c r="J213" s="400">
        <f t="shared" si="26"/>
        <v>5.28625E-2</v>
      </c>
      <c r="K213" s="400">
        <f t="shared" si="27"/>
        <v>3.2199999999999999E-2</v>
      </c>
      <c r="L213" s="20">
        <f t="shared" si="34"/>
        <v>0.57596533265289795</v>
      </c>
      <c r="M213" s="20">
        <f t="shared" si="35"/>
        <v>2.2800000000000001E-2</v>
      </c>
      <c r="N213" s="20">
        <f t="shared" si="28"/>
        <v>2.8050000000000002E-2</v>
      </c>
      <c r="O213" s="20">
        <f t="shared" si="36"/>
        <v>0.55316533265289791</v>
      </c>
      <c r="P213" s="20">
        <f t="shared" si="29"/>
        <v>0.54791533265289794</v>
      </c>
      <c r="Q213" s="20">
        <f t="shared" si="30"/>
        <v>0.67031894881793463</v>
      </c>
      <c r="R213" s="20">
        <f t="shared" si="31"/>
        <v>0.03</v>
      </c>
      <c r="S213" s="20">
        <f t="shared" si="32"/>
        <v>0.64031894881793461</v>
      </c>
    </row>
    <row r="214" spans="1:19" s="172" customFormat="1" ht="14.25" customHeight="1" x14ac:dyDescent="0.15">
      <c r="A214" s="399">
        <v>15858</v>
      </c>
      <c r="B214" s="400">
        <v>2.23E-2</v>
      </c>
      <c r="C214" s="400">
        <v>5.3800000000000001E-2</v>
      </c>
      <c r="D214" s="400">
        <v>2.0999999999999999E-3</v>
      </c>
      <c r="E214" s="400">
        <v>2.2666666666666699E-3</v>
      </c>
      <c r="F214" s="400">
        <v>2.3749999999999999E-3</v>
      </c>
      <c r="G214" s="400">
        <v>2.3208333333333301E-3</v>
      </c>
      <c r="H214" s="400">
        <v>2.48333333333333E-3</v>
      </c>
      <c r="I214" s="400">
        <f t="shared" si="33"/>
        <v>2.0199999999999999E-2</v>
      </c>
      <c r="J214" s="400">
        <f t="shared" si="26"/>
        <v>1.9979166666666669E-2</v>
      </c>
      <c r="K214" s="400">
        <f t="shared" si="27"/>
        <v>5.131666666666667E-2</v>
      </c>
      <c r="L214" s="20">
        <f t="shared" si="34"/>
        <v>0.57627371056751509</v>
      </c>
      <c r="M214" s="20">
        <f t="shared" si="35"/>
        <v>2.52E-2</v>
      </c>
      <c r="N214" s="20">
        <f t="shared" si="28"/>
        <v>2.7849999999999962E-2</v>
      </c>
      <c r="O214" s="20">
        <f t="shared" si="36"/>
        <v>0.55107371056751508</v>
      </c>
      <c r="P214" s="20">
        <f t="shared" si="29"/>
        <v>0.54842371056751515</v>
      </c>
      <c r="Q214" s="20">
        <f t="shared" si="30"/>
        <v>0.75020593443804207</v>
      </c>
      <c r="R214" s="20">
        <f t="shared" si="31"/>
        <v>2.9799999999999958E-2</v>
      </c>
      <c r="S214" s="20">
        <f t="shared" si="32"/>
        <v>0.72040593443804213</v>
      </c>
    </row>
    <row r="215" spans="1:19" s="172" customFormat="1" ht="14.25" customHeight="1" x14ac:dyDescent="0.15">
      <c r="A215" s="399">
        <v>15888</v>
      </c>
      <c r="B215" s="400">
        <v>-5.2600000000000001E-2</v>
      </c>
      <c r="C215" s="400">
        <v>3.8E-3</v>
      </c>
      <c r="D215" s="400">
        <v>2.0999999999999999E-3</v>
      </c>
      <c r="E215" s="400">
        <v>2.24166666666667E-3</v>
      </c>
      <c r="F215" s="400">
        <v>2.3500000000000001E-3</v>
      </c>
      <c r="G215" s="400">
        <v>2.2958333333333299E-3</v>
      </c>
      <c r="H215" s="400">
        <v>2.46666666666667E-3</v>
      </c>
      <c r="I215" s="400">
        <f t="shared" si="33"/>
        <v>-5.4699999999999999E-2</v>
      </c>
      <c r="J215" s="400">
        <f t="shared" si="26"/>
        <v>-5.4895833333333331E-2</v>
      </c>
      <c r="K215" s="400">
        <f t="shared" si="27"/>
        <v>1.33333333333333E-3</v>
      </c>
      <c r="L215" s="20">
        <f t="shared" si="34"/>
        <v>0.44467612788203881</v>
      </c>
      <c r="M215" s="20">
        <f t="shared" si="35"/>
        <v>2.52E-2</v>
      </c>
      <c r="N215" s="20">
        <f t="shared" si="28"/>
        <v>2.7549999999999956E-2</v>
      </c>
      <c r="O215" s="20">
        <f t="shared" si="36"/>
        <v>0.41947612788203881</v>
      </c>
      <c r="P215" s="20">
        <f t="shared" si="29"/>
        <v>0.41712612788203884</v>
      </c>
      <c r="Q215" s="20">
        <f t="shared" si="30"/>
        <v>0.74985728783755734</v>
      </c>
      <c r="R215" s="20">
        <f t="shared" si="31"/>
        <v>2.9600000000000039E-2</v>
      </c>
      <c r="S215" s="20">
        <f t="shared" si="32"/>
        <v>0.72025728783755727</v>
      </c>
    </row>
    <row r="216" spans="1:19" s="172" customFormat="1" ht="14.25" customHeight="1" x14ac:dyDescent="0.15">
      <c r="A216" s="399">
        <v>15919</v>
      </c>
      <c r="B216" s="400">
        <v>1.7100000000000001E-2</v>
      </c>
      <c r="C216" s="400">
        <v>1.0500000000000001E-2</v>
      </c>
      <c r="D216" s="400">
        <v>2.0999999999999999E-3</v>
      </c>
      <c r="E216" s="400">
        <v>2.24166666666667E-3</v>
      </c>
      <c r="F216" s="400">
        <v>2.3416666666666698E-3</v>
      </c>
      <c r="G216" s="400">
        <v>2.2916666666666701E-3</v>
      </c>
      <c r="H216" s="400">
        <v>2.46666666666667E-3</v>
      </c>
      <c r="I216" s="400">
        <f t="shared" si="33"/>
        <v>1.5000000000000001E-2</v>
      </c>
      <c r="J216" s="400">
        <f t="shared" si="26"/>
        <v>1.480833333333333E-2</v>
      </c>
      <c r="K216" s="400">
        <f t="shared" si="27"/>
        <v>8.0333333333333298E-3</v>
      </c>
      <c r="L216" s="20">
        <f t="shared" si="34"/>
        <v>0.44567108389297716</v>
      </c>
      <c r="M216" s="20">
        <f t="shared" si="35"/>
        <v>2.52E-2</v>
      </c>
      <c r="N216" s="20">
        <f t="shared" si="28"/>
        <v>2.7500000000000042E-2</v>
      </c>
      <c r="O216" s="20">
        <f t="shared" si="36"/>
        <v>0.42047108389297716</v>
      </c>
      <c r="P216" s="20">
        <f t="shared" si="29"/>
        <v>0.41817108389297714</v>
      </c>
      <c r="Q216" s="20">
        <f t="shared" si="30"/>
        <v>0.76364531154982207</v>
      </c>
      <c r="R216" s="20">
        <f t="shared" si="31"/>
        <v>2.9600000000000039E-2</v>
      </c>
      <c r="S216" s="20">
        <f t="shared" si="32"/>
        <v>0.734045311549822</v>
      </c>
    </row>
    <row r="217" spans="1:19" s="172" customFormat="1" ht="14.25" customHeight="1" x14ac:dyDescent="0.15">
      <c r="A217" s="399">
        <v>15950</v>
      </c>
      <c r="B217" s="400">
        <v>2.63E-2</v>
      </c>
      <c r="C217" s="400">
        <v>3.2300000000000002E-2</v>
      </c>
      <c r="D217" s="400">
        <v>2E-3</v>
      </c>
      <c r="E217" s="400">
        <v>2.24166666666667E-3</v>
      </c>
      <c r="F217" s="400">
        <v>2.3500000000000001E-3</v>
      </c>
      <c r="G217" s="400">
        <v>2.2958333333333299E-3</v>
      </c>
      <c r="H217" s="400">
        <v>2.46666666666667E-3</v>
      </c>
      <c r="I217" s="400">
        <f t="shared" si="33"/>
        <v>2.4300000000000002E-2</v>
      </c>
      <c r="J217" s="400">
        <f t="shared" si="26"/>
        <v>2.400416666666667E-2</v>
      </c>
      <c r="K217" s="400">
        <f t="shared" si="27"/>
        <v>2.9833333333333333E-2</v>
      </c>
      <c r="L217" s="20">
        <f t="shared" si="34"/>
        <v>0.44187777784194604</v>
      </c>
      <c r="M217" s="20">
        <f t="shared" si="35"/>
        <v>2.4E-2</v>
      </c>
      <c r="N217" s="20">
        <f t="shared" si="28"/>
        <v>2.7549999999999956E-2</v>
      </c>
      <c r="O217" s="20">
        <f t="shared" si="36"/>
        <v>0.41787777784194602</v>
      </c>
      <c r="P217" s="20">
        <f t="shared" si="29"/>
        <v>0.41432777784194608</v>
      </c>
      <c r="Q217" s="20">
        <f t="shared" si="30"/>
        <v>0.73954811304498524</v>
      </c>
      <c r="R217" s="20">
        <f t="shared" si="31"/>
        <v>2.9600000000000039E-2</v>
      </c>
      <c r="S217" s="20">
        <f t="shared" si="32"/>
        <v>0.70994811304498517</v>
      </c>
    </row>
    <row r="218" spans="1:19" s="172" customFormat="1" ht="14.25" customHeight="1" x14ac:dyDescent="0.15">
      <c r="A218" s="399">
        <v>15980</v>
      </c>
      <c r="B218" s="400">
        <v>-1.0800000000000001E-2</v>
      </c>
      <c r="C218" s="400">
        <v>8.2000000000000007E-3</v>
      </c>
      <c r="D218" s="400">
        <v>2E-3</v>
      </c>
      <c r="E218" s="400">
        <v>2.2499999999999998E-3</v>
      </c>
      <c r="F218" s="400">
        <v>2.3583333333333299E-3</v>
      </c>
      <c r="G218" s="400">
        <v>2.3041666666666701E-3</v>
      </c>
      <c r="H218" s="400">
        <v>2.4750000000000002E-3</v>
      </c>
      <c r="I218" s="400">
        <f t="shared" si="33"/>
        <v>-1.2800000000000001E-2</v>
      </c>
      <c r="J218" s="400">
        <f t="shared" si="26"/>
        <v>-1.310416666666667E-2</v>
      </c>
      <c r="K218" s="400">
        <f t="shared" si="27"/>
        <v>5.7250000000000009E-3</v>
      </c>
      <c r="L218" s="20">
        <f t="shared" si="34"/>
        <v>0.33574217816187768</v>
      </c>
      <c r="M218" s="20">
        <f t="shared" si="35"/>
        <v>2.4E-2</v>
      </c>
      <c r="N218" s="20">
        <f t="shared" si="28"/>
        <v>2.7650000000000043E-2</v>
      </c>
      <c r="O218" s="20">
        <f t="shared" si="36"/>
        <v>0.31174217816187766</v>
      </c>
      <c r="P218" s="20">
        <f t="shared" si="29"/>
        <v>0.30809217816187762</v>
      </c>
      <c r="Q218" s="20">
        <f t="shared" si="30"/>
        <v>0.54357719377922309</v>
      </c>
      <c r="R218" s="20">
        <f t="shared" si="31"/>
        <v>2.9700000000000004E-2</v>
      </c>
      <c r="S218" s="20">
        <f t="shared" si="32"/>
        <v>0.51387719377922303</v>
      </c>
    </row>
    <row r="219" spans="1:19" s="172" customFormat="1" ht="14.25" customHeight="1" x14ac:dyDescent="0.15">
      <c r="A219" s="399">
        <v>16011</v>
      </c>
      <c r="B219" s="400">
        <v>-6.54E-2</v>
      </c>
      <c r="C219" s="400">
        <v>-7.7499999999999999E-2</v>
      </c>
      <c r="D219" s="400">
        <v>2.0999999999999999E-3</v>
      </c>
      <c r="E219" s="400">
        <v>2.2583333333333301E-3</v>
      </c>
      <c r="F219" s="400">
        <v>2.3666666666666701E-3</v>
      </c>
      <c r="G219" s="400">
        <v>2.3124999999999999E-3</v>
      </c>
      <c r="H219" s="400">
        <v>2.48333333333333E-3</v>
      </c>
      <c r="I219" s="400">
        <f t="shared" si="33"/>
        <v>-6.7500000000000004E-2</v>
      </c>
      <c r="J219" s="400">
        <f t="shared" si="26"/>
        <v>-6.7712499999999995E-2</v>
      </c>
      <c r="K219" s="400">
        <f t="shared" si="27"/>
        <v>-7.9983333333333323E-2</v>
      </c>
      <c r="L219" s="20">
        <f t="shared" si="34"/>
        <v>0.25101176441536333</v>
      </c>
      <c r="M219" s="20">
        <f t="shared" si="35"/>
        <v>2.52E-2</v>
      </c>
      <c r="N219" s="20">
        <f t="shared" si="28"/>
        <v>2.7749999999999997E-2</v>
      </c>
      <c r="O219" s="20">
        <f t="shared" si="36"/>
        <v>0.22581176441536333</v>
      </c>
      <c r="P219" s="20">
        <f t="shared" si="29"/>
        <v>0.22326176441536333</v>
      </c>
      <c r="Q219" s="20">
        <f t="shared" si="30"/>
        <v>0.42608909490368907</v>
      </c>
      <c r="R219" s="20">
        <f t="shared" si="31"/>
        <v>2.9799999999999958E-2</v>
      </c>
      <c r="S219" s="20">
        <f t="shared" si="32"/>
        <v>0.39628909490368913</v>
      </c>
    </row>
    <row r="220" spans="1:19" s="172" customFormat="1" ht="14.25" customHeight="1" x14ac:dyDescent="0.15">
      <c r="A220" s="399">
        <v>16041</v>
      </c>
      <c r="B220" s="400">
        <v>6.1699999999999998E-2</v>
      </c>
      <c r="C220" s="400">
        <v>5.7799999999999997E-2</v>
      </c>
      <c r="D220" s="400">
        <v>2.0999999999999999E-3</v>
      </c>
      <c r="E220" s="400">
        <v>2.2833333333333299E-3</v>
      </c>
      <c r="F220" s="400">
        <v>2.39166666666667E-3</v>
      </c>
      <c r="G220" s="400">
        <v>2.3375000000000002E-3</v>
      </c>
      <c r="H220" s="400">
        <v>2.4916666666666698E-3</v>
      </c>
      <c r="I220" s="400">
        <f t="shared" si="33"/>
        <v>5.96E-2</v>
      </c>
      <c r="J220" s="400">
        <f t="shared" si="26"/>
        <v>5.9362499999999999E-2</v>
      </c>
      <c r="K220" s="400">
        <f t="shared" si="27"/>
        <v>5.5308333333333327E-2</v>
      </c>
      <c r="L220" s="20">
        <f t="shared" si="34"/>
        <v>0.25907592215356079</v>
      </c>
      <c r="M220" s="20">
        <f t="shared" si="35"/>
        <v>2.52E-2</v>
      </c>
      <c r="N220" s="20">
        <f t="shared" si="28"/>
        <v>2.8050000000000002E-2</v>
      </c>
      <c r="O220" s="20">
        <f t="shared" si="36"/>
        <v>0.23387592215356079</v>
      </c>
      <c r="P220" s="20">
        <f t="shared" si="29"/>
        <v>0.2310259221535608</v>
      </c>
      <c r="Q220" s="20">
        <f t="shared" si="30"/>
        <v>0.46060906718543992</v>
      </c>
      <c r="R220" s="20">
        <f t="shared" si="31"/>
        <v>2.9900000000000038E-2</v>
      </c>
      <c r="S220" s="20">
        <f t="shared" si="32"/>
        <v>0.43070906718543989</v>
      </c>
    </row>
    <row r="221" spans="1:19" s="172" customFormat="1" ht="14.25" customHeight="1" x14ac:dyDescent="0.15">
      <c r="A221" s="399">
        <v>16072</v>
      </c>
      <c r="B221" s="400">
        <v>1.7100000000000001E-2</v>
      </c>
      <c r="C221" s="400">
        <v>1.06E-2</v>
      </c>
      <c r="D221" s="400">
        <v>2.0999999999999999E-3</v>
      </c>
      <c r="E221" s="400">
        <v>2.2666666666666699E-3</v>
      </c>
      <c r="F221" s="400">
        <v>2.3583333333333299E-3</v>
      </c>
      <c r="G221" s="400">
        <v>2.3124999999999999E-3</v>
      </c>
      <c r="H221" s="400">
        <v>2.4916666666666698E-3</v>
      </c>
      <c r="I221" s="400">
        <f t="shared" si="33"/>
        <v>1.5000000000000001E-2</v>
      </c>
      <c r="J221" s="400">
        <f t="shared" ref="J221:J284" si="37">B221-G221</f>
        <v>1.47875E-2</v>
      </c>
      <c r="K221" s="400">
        <f t="shared" ref="K221:K284" si="38">$C221-H221</f>
        <v>8.1083333333333302E-3</v>
      </c>
      <c r="L221" s="20">
        <f t="shared" si="34"/>
        <v>0.1927038469054545</v>
      </c>
      <c r="M221" s="20">
        <f t="shared" si="35"/>
        <v>2.52E-2</v>
      </c>
      <c r="N221" s="20">
        <f t="shared" si="28"/>
        <v>2.7749999999999997E-2</v>
      </c>
      <c r="O221" s="20">
        <f t="shared" si="36"/>
        <v>0.1675038469054545</v>
      </c>
      <c r="P221" s="20">
        <f t="shared" si="29"/>
        <v>0.1649538469054545</v>
      </c>
      <c r="Q221" s="20">
        <f t="shared" si="30"/>
        <v>0.31594144895926357</v>
      </c>
      <c r="R221" s="20">
        <f t="shared" si="31"/>
        <v>2.9900000000000038E-2</v>
      </c>
      <c r="S221" s="20">
        <f t="shared" si="32"/>
        <v>0.28604144895926353</v>
      </c>
    </row>
    <row r="222" spans="1:19" s="172" customFormat="1" ht="14.25" customHeight="1" x14ac:dyDescent="0.15">
      <c r="A222" s="399">
        <v>16103</v>
      </c>
      <c r="B222" s="400">
        <v>4.1999999999999997E-3</v>
      </c>
      <c r="C222" s="400">
        <v>1.7899999999999999E-2</v>
      </c>
      <c r="D222" s="400">
        <v>2E-3</v>
      </c>
      <c r="E222" s="400">
        <v>2.2833333333333299E-3</v>
      </c>
      <c r="F222" s="400">
        <v>2.3583333333333299E-3</v>
      </c>
      <c r="G222" s="400">
        <v>2.3208333333333301E-3</v>
      </c>
      <c r="H222" s="400">
        <v>2.4916666666666698E-3</v>
      </c>
      <c r="I222" s="400">
        <f t="shared" si="33"/>
        <v>2.1999999999999997E-3</v>
      </c>
      <c r="J222" s="400">
        <f t="shared" si="37"/>
        <v>1.8791666666666696E-3</v>
      </c>
      <c r="K222" s="400">
        <f t="shared" si="38"/>
        <v>1.5408333333333329E-2</v>
      </c>
      <c r="L222" s="20">
        <f t="shared" si="34"/>
        <v>0.13173315984357692</v>
      </c>
      <c r="M222" s="20">
        <f t="shared" si="35"/>
        <v>2.4E-2</v>
      </c>
      <c r="N222" s="20">
        <f t="shared" si="28"/>
        <v>2.7849999999999962E-2</v>
      </c>
      <c r="O222" s="20">
        <f t="shared" si="36"/>
        <v>0.10773315984357693</v>
      </c>
      <c r="P222" s="20">
        <f t="shared" si="29"/>
        <v>0.10388315984357696</v>
      </c>
      <c r="Q222" s="20">
        <f t="shared" si="30"/>
        <v>0.24964716941471599</v>
      </c>
      <c r="R222" s="20">
        <f t="shared" si="31"/>
        <v>2.9900000000000038E-2</v>
      </c>
      <c r="S222" s="20">
        <f t="shared" si="32"/>
        <v>0.21974716941471595</v>
      </c>
    </row>
    <row r="223" spans="1:19" s="172" customFormat="1" ht="14.25" customHeight="1" x14ac:dyDescent="0.15">
      <c r="A223" s="399">
        <v>16132</v>
      </c>
      <c r="B223" s="400">
        <v>1.95E-2</v>
      </c>
      <c r="C223" s="400">
        <v>1.04E-2</v>
      </c>
      <c r="D223" s="400">
        <v>2.0999999999999999E-3</v>
      </c>
      <c r="E223" s="400">
        <v>2.2833333333333299E-3</v>
      </c>
      <c r="F223" s="400">
        <v>2.3500000000000001E-3</v>
      </c>
      <c r="G223" s="400">
        <v>2.31666666666667E-3</v>
      </c>
      <c r="H223" s="400">
        <v>2.4750000000000002E-3</v>
      </c>
      <c r="I223" s="400">
        <f t="shared" si="33"/>
        <v>1.7399999999999999E-2</v>
      </c>
      <c r="J223" s="400">
        <f t="shared" si="37"/>
        <v>1.7183333333333328E-2</v>
      </c>
      <c r="K223" s="400">
        <f t="shared" si="38"/>
        <v>7.9249999999999998E-3</v>
      </c>
      <c r="L223" s="20">
        <f t="shared" si="34"/>
        <v>9.4169707406853265E-2</v>
      </c>
      <c r="M223" s="20">
        <f t="shared" si="35"/>
        <v>2.52E-2</v>
      </c>
      <c r="N223" s="20">
        <f t="shared" si="28"/>
        <v>2.780000000000004E-2</v>
      </c>
      <c r="O223" s="20">
        <f t="shared" si="36"/>
        <v>6.8969707406853265E-2</v>
      </c>
      <c r="P223" s="20">
        <f t="shared" si="29"/>
        <v>6.6369707406853218E-2</v>
      </c>
      <c r="Q223" s="20">
        <f t="shared" si="30"/>
        <v>0.2126810410839699</v>
      </c>
      <c r="R223" s="20">
        <f t="shared" si="31"/>
        <v>2.9700000000000004E-2</v>
      </c>
      <c r="S223" s="20">
        <f t="shared" si="32"/>
        <v>0.1829810410839699</v>
      </c>
    </row>
    <row r="224" spans="1:19" s="172" customFormat="1" ht="14.25" customHeight="1" x14ac:dyDescent="0.15">
      <c r="A224" s="399">
        <v>16163</v>
      </c>
      <c r="B224" s="400">
        <v>-0.01</v>
      </c>
      <c r="C224" s="400">
        <v>-9.1000000000000004E-3</v>
      </c>
      <c r="D224" s="400">
        <v>2E-3</v>
      </c>
      <c r="E224" s="400">
        <v>2.2833333333333299E-3</v>
      </c>
      <c r="F224" s="400">
        <v>2.3500000000000001E-3</v>
      </c>
      <c r="G224" s="400">
        <v>2.31666666666667E-3</v>
      </c>
      <c r="H224" s="400">
        <v>2.4916666666666698E-3</v>
      </c>
      <c r="I224" s="400">
        <f t="shared" si="33"/>
        <v>-1.2E-2</v>
      </c>
      <c r="J224" s="400">
        <f t="shared" si="37"/>
        <v>-1.231666666666667E-2</v>
      </c>
      <c r="K224" s="400">
        <f t="shared" si="38"/>
        <v>-1.159166666666667E-2</v>
      </c>
      <c r="L224" s="20">
        <f t="shared" si="34"/>
        <v>7.944993555833002E-2</v>
      </c>
      <c r="M224" s="20">
        <f t="shared" si="35"/>
        <v>2.4E-2</v>
      </c>
      <c r="N224" s="20">
        <f t="shared" si="28"/>
        <v>2.780000000000004E-2</v>
      </c>
      <c r="O224" s="20">
        <f t="shared" si="36"/>
        <v>5.544993555833002E-2</v>
      </c>
      <c r="P224" s="20">
        <f t="shared" si="29"/>
        <v>5.164993555832998E-2</v>
      </c>
      <c r="Q224" s="20">
        <f t="shared" si="30"/>
        <v>0.15687459671715165</v>
      </c>
      <c r="R224" s="20">
        <f t="shared" si="31"/>
        <v>2.9900000000000038E-2</v>
      </c>
      <c r="S224" s="20">
        <f t="shared" si="32"/>
        <v>0.12697459671715161</v>
      </c>
    </row>
    <row r="225" spans="1:19" s="172" customFormat="1" ht="14.25" customHeight="1" x14ac:dyDescent="0.15">
      <c r="A225" s="399">
        <v>16193</v>
      </c>
      <c r="B225" s="400">
        <v>5.0500000000000003E-2</v>
      </c>
      <c r="C225" s="400">
        <v>3.0099999999999998E-2</v>
      </c>
      <c r="D225" s="400">
        <v>2.2000000000000001E-3</v>
      </c>
      <c r="E225" s="400">
        <v>2.2750000000000001E-3</v>
      </c>
      <c r="F225" s="400">
        <v>2.3416666666666698E-3</v>
      </c>
      <c r="G225" s="400">
        <v>2.3083333333333302E-3</v>
      </c>
      <c r="H225" s="400">
        <v>2.4916666666666698E-3</v>
      </c>
      <c r="I225" s="400">
        <f t="shared" si="33"/>
        <v>4.8300000000000003E-2</v>
      </c>
      <c r="J225" s="400">
        <f t="shared" si="37"/>
        <v>4.8191666666666674E-2</v>
      </c>
      <c r="K225" s="400">
        <f t="shared" si="38"/>
        <v>2.7608333333333328E-2</v>
      </c>
      <c r="L225" s="20">
        <f t="shared" si="34"/>
        <v>7.4641923146347544E-2</v>
      </c>
      <c r="M225" s="20">
        <f t="shared" si="35"/>
        <v>2.64E-2</v>
      </c>
      <c r="N225" s="20">
        <f t="shared" si="28"/>
        <v>2.7699999999999961E-2</v>
      </c>
      <c r="O225" s="20">
        <f t="shared" si="36"/>
        <v>4.8241923146347544E-2</v>
      </c>
      <c r="P225" s="20">
        <f t="shared" si="29"/>
        <v>4.6941923146347583E-2</v>
      </c>
      <c r="Q225" s="20">
        <f t="shared" si="30"/>
        <v>0.15173144107310144</v>
      </c>
      <c r="R225" s="20">
        <f t="shared" si="31"/>
        <v>2.9900000000000038E-2</v>
      </c>
      <c r="S225" s="20">
        <f t="shared" si="32"/>
        <v>0.1218314410731014</v>
      </c>
    </row>
    <row r="226" spans="1:19" s="172" customFormat="1" ht="14.25" customHeight="1" x14ac:dyDescent="0.15">
      <c r="A226" s="399">
        <v>16224</v>
      </c>
      <c r="B226" s="400">
        <v>5.4300000000000001E-2</v>
      </c>
      <c r="C226" s="400">
        <v>5.2600000000000001E-2</v>
      </c>
      <c r="D226" s="400">
        <v>2E-3</v>
      </c>
      <c r="E226" s="400">
        <v>2.2750000000000001E-3</v>
      </c>
      <c r="F226" s="400">
        <v>2.3416666666666698E-3</v>
      </c>
      <c r="G226" s="400">
        <v>2.3083333333333302E-3</v>
      </c>
      <c r="H226" s="400">
        <v>2.4916666666666698E-3</v>
      </c>
      <c r="I226" s="400">
        <f t="shared" si="33"/>
        <v>5.2299999999999999E-2</v>
      </c>
      <c r="J226" s="400">
        <f t="shared" si="37"/>
        <v>5.1991666666666672E-2</v>
      </c>
      <c r="K226" s="400">
        <f t="shared" si="38"/>
        <v>5.0108333333333331E-2</v>
      </c>
      <c r="L226" s="20">
        <f t="shared" si="34"/>
        <v>0.10828032825314926</v>
      </c>
      <c r="M226" s="20">
        <f t="shared" si="35"/>
        <v>2.4E-2</v>
      </c>
      <c r="N226" s="20">
        <f t="shared" si="28"/>
        <v>2.7699999999999961E-2</v>
      </c>
      <c r="O226" s="20">
        <f t="shared" si="36"/>
        <v>8.4280328253149267E-2</v>
      </c>
      <c r="P226" s="20">
        <f t="shared" si="29"/>
        <v>8.05803282531493E-2</v>
      </c>
      <c r="Q226" s="20">
        <f t="shared" si="30"/>
        <v>0.15041992301532203</v>
      </c>
      <c r="R226" s="20">
        <f t="shared" si="31"/>
        <v>2.9900000000000038E-2</v>
      </c>
      <c r="S226" s="20">
        <f t="shared" si="32"/>
        <v>0.12051992301532199</v>
      </c>
    </row>
    <row r="227" spans="1:19" s="172" customFormat="1" ht="14.25" customHeight="1" x14ac:dyDescent="0.15">
      <c r="A227" s="399">
        <v>16254</v>
      </c>
      <c r="B227" s="400">
        <v>-1.9300000000000001E-2</v>
      </c>
      <c r="C227" s="400">
        <v>2.8999999999999998E-3</v>
      </c>
      <c r="D227" s="400">
        <v>2.0999999999999999E-3</v>
      </c>
      <c r="E227" s="400">
        <v>2.2666666666666699E-3</v>
      </c>
      <c r="F227" s="400">
        <v>2.3333333333333301E-3</v>
      </c>
      <c r="G227" s="400">
        <v>2.3E-3</v>
      </c>
      <c r="H227" s="400">
        <v>2.46666666666667E-3</v>
      </c>
      <c r="I227" s="400">
        <f t="shared" si="33"/>
        <v>-2.1400000000000002E-2</v>
      </c>
      <c r="J227" s="400">
        <f t="shared" si="37"/>
        <v>-2.1600000000000001E-2</v>
      </c>
      <c r="K227" s="400">
        <f t="shared" si="38"/>
        <v>4.3333333333332984E-4</v>
      </c>
      <c r="L227" s="20">
        <f t="shared" si="34"/>
        <v>0.14723508329941248</v>
      </c>
      <c r="M227" s="20">
        <f t="shared" si="35"/>
        <v>2.52E-2</v>
      </c>
      <c r="N227" s="20">
        <f t="shared" si="28"/>
        <v>2.76E-2</v>
      </c>
      <c r="O227" s="20">
        <f t="shared" si="36"/>
        <v>0.12203508329941248</v>
      </c>
      <c r="P227" s="20">
        <f t="shared" si="29"/>
        <v>0.11963508329941248</v>
      </c>
      <c r="Q227" s="20">
        <f t="shared" si="30"/>
        <v>0.14938846462648581</v>
      </c>
      <c r="R227" s="20">
        <f t="shared" si="31"/>
        <v>2.9600000000000039E-2</v>
      </c>
      <c r="S227" s="20">
        <f t="shared" si="32"/>
        <v>0.11978846462648576</v>
      </c>
    </row>
    <row r="228" spans="1:19" s="172" customFormat="1" ht="14.25" customHeight="1" x14ac:dyDescent="0.15">
      <c r="A228" s="399">
        <v>16285</v>
      </c>
      <c r="B228" s="400">
        <v>1.5699999999999999E-2</v>
      </c>
      <c r="C228" s="400">
        <v>3.5700000000000003E-2</v>
      </c>
      <c r="D228" s="400">
        <v>2.0999999999999999E-3</v>
      </c>
      <c r="E228" s="400">
        <v>2.2583333333333301E-3</v>
      </c>
      <c r="F228" s="400">
        <v>2.3249999999999998E-3</v>
      </c>
      <c r="G228" s="400">
        <v>2.2916666666666701E-3</v>
      </c>
      <c r="H228" s="400">
        <v>2.4499999999999999E-3</v>
      </c>
      <c r="I228" s="400">
        <f t="shared" si="33"/>
        <v>1.3599999999999999E-2</v>
      </c>
      <c r="J228" s="400">
        <f t="shared" si="37"/>
        <v>1.3408333333333328E-2</v>
      </c>
      <c r="K228" s="400">
        <f t="shared" si="38"/>
        <v>3.3250000000000002E-2</v>
      </c>
      <c r="L228" s="20">
        <f t="shared" si="34"/>
        <v>0.14565595723843594</v>
      </c>
      <c r="M228" s="20">
        <f t="shared" si="35"/>
        <v>2.52E-2</v>
      </c>
      <c r="N228" s="20">
        <f t="shared" si="28"/>
        <v>2.7500000000000042E-2</v>
      </c>
      <c r="O228" s="20">
        <f t="shared" si="36"/>
        <v>0.12045595723843594</v>
      </c>
      <c r="P228" s="20">
        <f t="shared" si="29"/>
        <v>0.1181559572384359</v>
      </c>
      <c r="Q228" s="20">
        <f t="shared" si="30"/>
        <v>0.17805208591157973</v>
      </c>
      <c r="R228" s="20">
        <f t="shared" si="31"/>
        <v>2.9399999999999999E-2</v>
      </c>
      <c r="S228" s="20">
        <f t="shared" si="32"/>
        <v>0.14865208591157972</v>
      </c>
    </row>
    <row r="229" spans="1:19" s="172" customFormat="1" ht="14.25" customHeight="1" x14ac:dyDescent="0.15">
      <c r="A229" s="399">
        <v>16316</v>
      </c>
      <c r="B229" s="400">
        <v>-8.0000000000000004E-4</v>
      </c>
      <c r="C229" s="400">
        <v>-1.4999999999999999E-2</v>
      </c>
      <c r="D229" s="400">
        <v>2E-3</v>
      </c>
      <c r="E229" s="400">
        <v>2.2666666666666699E-3</v>
      </c>
      <c r="F229" s="400">
        <v>2.3249999999999998E-3</v>
      </c>
      <c r="G229" s="400">
        <v>2.2958333333333299E-3</v>
      </c>
      <c r="H229" s="400">
        <v>2.4416666666666701E-3</v>
      </c>
      <c r="I229" s="400">
        <f t="shared" si="33"/>
        <v>-2.8E-3</v>
      </c>
      <c r="J229" s="400">
        <f t="shared" si="37"/>
        <v>-3.0958333333333298E-3</v>
      </c>
      <c r="K229" s="400">
        <f t="shared" si="38"/>
        <v>-1.7441666666666668E-2</v>
      </c>
      <c r="L229" s="20">
        <f t="shared" si="34"/>
        <v>0.11540429939846564</v>
      </c>
      <c r="M229" s="20">
        <f t="shared" si="35"/>
        <v>2.4E-2</v>
      </c>
      <c r="N229" s="20">
        <f t="shared" si="28"/>
        <v>2.7549999999999956E-2</v>
      </c>
      <c r="O229" s="20">
        <f t="shared" si="36"/>
        <v>9.1404299398465644E-2</v>
      </c>
      <c r="P229" s="20">
        <f t="shared" si="29"/>
        <v>8.7854299398465674E-2</v>
      </c>
      <c r="Q229" s="20">
        <f t="shared" si="30"/>
        <v>0.12407372335842859</v>
      </c>
      <c r="R229" s="20">
        <f t="shared" si="31"/>
        <v>2.9300000000000041E-2</v>
      </c>
      <c r="S229" s="20">
        <f t="shared" si="32"/>
        <v>9.4773723358428541E-2</v>
      </c>
    </row>
    <row r="230" spans="1:19" s="172" customFormat="1" ht="14.25" customHeight="1" x14ac:dyDescent="0.15">
      <c r="A230" s="399">
        <v>16346</v>
      </c>
      <c r="B230" s="400">
        <v>2.3E-3</v>
      </c>
      <c r="C230" s="400">
        <v>1.3899999999999999E-2</v>
      </c>
      <c r="D230" s="400">
        <v>2.0999999999999999E-3</v>
      </c>
      <c r="E230" s="400">
        <v>2.2666666666666699E-3</v>
      </c>
      <c r="F230" s="400">
        <v>2.3416666666666698E-3</v>
      </c>
      <c r="G230" s="400">
        <v>2.3041666666666701E-3</v>
      </c>
      <c r="H230" s="400">
        <v>2.4499999999999999E-3</v>
      </c>
      <c r="I230" s="400">
        <f t="shared" si="33"/>
        <v>2.0000000000000009E-4</v>
      </c>
      <c r="J230" s="400">
        <f t="shared" si="37"/>
        <v>-4.1666666666701109E-6</v>
      </c>
      <c r="K230" s="400">
        <f t="shared" si="38"/>
        <v>1.1449999999999998E-2</v>
      </c>
      <c r="L230" s="20">
        <f t="shared" si="34"/>
        <v>0.13017562604840505</v>
      </c>
      <c r="M230" s="20">
        <f t="shared" si="35"/>
        <v>2.52E-2</v>
      </c>
      <c r="N230" s="20">
        <f t="shared" si="28"/>
        <v>2.7650000000000043E-2</v>
      </c>
      <c r="O230" s="20">
        <f t="shared" si="36"/>
        <v>0.10497562604840505</v>
      </c>
      <c r="P230" s="20">
        <f t="shared" si="29"/>
        <v>0.10252562604840501</v>
      </c>
      <c r="Q230" s="20">
        <f t="shared" si="30"/>
        <v>0.1304288316932265</v>
      </c>
      <c r="R230" s="20">
        <f t="shared" si="31"/>
        <v>2.9399999999999999E-2</v>
      </c>
      <c r="S230" s="20">
        <f t="shared" si="32"/>
        <v>0.1010288316932265</v>
      </c>
    </row>
    <row r="231" spans="1:19" s="172" customFormat="1" ht="14.25" customHeight="1" x14ac:dyDescent="0.15">
      <c r="A231" s="399">
        <v>16377</v>
      </c>
      <c r="B231" s="400">
        <v>1.3299999999999999E-2</v>
      </c>
      <c r="C231" s="400">
        <v>-1.2999999999999999E-2</v>
      </c>
      <c r="D231" s="400">
        <v>2E-3</v>
      </c>
      <c r="E231" s="400">
        <v>2.2666666666666699E-3</v>
      </c>
      <c r="F231" s="400">
        <v>2.3333333333333301E-3</v>
      </c>
      <c r="G231" s="400">
        <v>2.3E-3</v>
      </c>
      <c r="H231" s="400">
        <v>2.46666666666667E-3</v>
      </c>
      <c r="I231" s="400">
        <f t="shared" si="33"/>
        <v>1.1299999999999999E-2</v>
      </c>
      <c r="J231" s="400">
        <f t="shared" si="37"/>
        <v>1.0999999999999999E-2</v>
      </c>
      <c r="K231" s="400">
        <f t="shared" si="38"/>
        <v>-1.546666666666667E-2</v>
      </c>
      <c r="L231" s="20">
        <f t="shared" si="34"/>
        <v>0.22534449162727266</v>
      </c>
      <c r="M231" s="20">
        <f t="shared" si="35"/>
        <v>2.4E-2</v>
      </c>
      <c r="N231" s="20">
        <f t="shared" si="28"/>
        <v>2.76E-2</v>
      </c>
      <c r="O231" s="20">
        <f t="shared" si="36"/>
        <v>0.20134449162727266</v>
      </c>
      <c r="P231" s="20">
        <f t="shared" si="29"/>
        <v>0.19774449162727264</v>
      </c>
      <c r="Q231" s="20">
        <f t="shared" si="30"/>
        <v>0.20946694512868791</v>
      </c>
      <c r="R231" s="20">
        <f t="shared" si="31"/>
        <v>2.9600000000000039E-2</v>
      </c>
      <c r="S231" s="20">
        <f t="shared" si="32"/>
        <v>0.17986694512868787</v>
      </c>
    </row>
    <row r="232" spans="1:19" s="172" customFormat="1" ht="14.25" customHeight="1" x14ac:dyDescent="0.15">
      <c r="A232" s="399">
        <v>16407</v>
      </c>
      <c r="B232" s="400">
        <v>3.7400000000000003E-2</v>
      </c>
      <c r="C232" s="400">
        <v>3.2399999999999998E-2</v>
      </c>
      <c r="D232" s="400">
        <v>2E-3</v>
      </c>
      <c r="E232" s="400">
        <v>2.2499999999999998E-3</v>
      </c>
      <c r="F232" s="400">
        <v>2.3E-3</v>
      </c>
      <c r="G232" s="400">
        <v>2.2750000000000001E-3</v>
      </c>
      <c r="H232" s="400">
        <v>2.4750000000000002E-3</v>
      </c>
      <c r="I232" s="400">
        <f t="shared" si="33"/>
        <v>3.5400000000000001E-2</v>
      </c>
      <c r="J232" s="400">
        <f t="shared" si="37"/>
        <v>3.5125000000000003E-2</v>
      </c>
      <c r="K232" s="400">
        <f t="shared" si="38"/>
        <v>2.9924999999999997E-2</v>
      </c>
      <c r="L232" s="20">
        <f t="shared" si="34"/>
        <v>0.1972990257267897</v>
      </c>
      <c r="M232" s="20">
        <f t="shared" si="35"/>
        <v>2.4E-2</v>
      </c>
      <c r="N232" s="20">
        <f t="shared" ref="N232:N295" si="39">G232*12</f>
        <v>2.7300000000000001E-2</v>
      </c>
      <c r="O232" s="20">
        <f t="shared" si="36"/>
        <v>0.17329902572678971</v>
      </c>
      <c r="P232" s="20">
        <f t="shared" ref="P232:P295" si="40">L232-N232</f>
        <v>0.16999902572678971</v>
      </c>
      <c r="Q232" s="20">
        <f t="shared" ref="Q232:Q295" si="41">((1+C221)*(1+C222)*(1+C223)*(1+C224)*(1+C225)*(1+C226)*(1+C227)*(1+C228)*(1+C229)*(1+C230)*(1+C231)*(1+C232))-1</f>
        <v>0.18042510318666793</v>
      </c>
      <c r="R232" s="20">
        <f t="shared" ref="R232:R295" si="42">H232*12</f>
        <v>2.9700000000000004E-2</v>
      </c>
      <c r="S232" s="20">
        <f t="shared" ref="S232:S295" si="43">Q232-R232</f>
        <v>0.15072510318666793</v>
      </c>
    </row>
    <row r="233" spans="1:19" s="172" customFormat="1" ht="14.25" customHeight="1" x14ac:dyDescent="0.15">
      <c r="A233" s="399">
        <v>16438</v>
      </c>
      <c r="B233" s="400">
        <v>1.5800000000000002E-2</v>
      </c>
      <c r="C233" s="400">
        <v>4.9700000000000001E-2</v>
      </c>
      <c r="D233" s="400">
        <v>2.0999999999999999E-3</v>
      </c>
      <c r="E233" s="400">
        <v>2.24166666666667E-3</v>
      </c>
      <c r="F233" s="400">
        <v>2.3E-3</v>
      </c>
      <c r="G233" s="400">
        <v>2.27083333333333E-3</v>
      </c>
      <c r="H233" s="400">
        <v>2.4916666666666698E-3</v>
      </c>
      <c r="I233" s="400">
        <f t="shared" si="33"/>
        <v>1.3700000000000002E-2</v>
      </c>
      <c r="J233" s="400">
        <f t="shared" si="37"/>
        <v>1.3529166666666672E-2</v>
      </c>
      <c r="K233" s="400">
        <f t="shared" si="38"/>
        <v>4.7208333333333331E-2</v>
      </c>
      <c r="L233" s="20">
        <f t="shared" si="34"/>
        <v>0.19576870546974035</v>
      </c>
      <c r="M233" s="20">
        <f t="shared" si="35"/>
        <v>2.52E-2</v>
      </c>
      <c r="N233" s="20">
        <f t="shared" si="39"/>
        <v>2.7249999999999962E-2</v>
      </c>
      <c r="O233" s="20">
        <f t="shared" si="36"/>
        <v>0.17056870546974034</v>
      </c>
      <c r="P233" s="20">
        <f t="shared" si="40"/>
        <v>0.16851870546974038</v>
      </c>
      <c r="Q233" s="20">
        <f t="shared" si="41"/>
        <v>0.22609561727196237</v>
      </c>
      <c r="R233" s="20">
        <f t="shared" si="42"/>
        <v>2.9900000000000038E-2</v>
      </c>
      <c r="S233" s="20">
        <f t="shared" si="43"/>
        <v>0.19619561727196233</v>
      </c>
    </row>
    <row r="234" spans="1:19" s="172" customFormat="1" ht="14.25" customHeight="1" x14ac:dyDescent="0.15">
      <c r="A234" s="399">
        <v>16469</v>
      </c>
      <c r="B234" s="400">
        <v>6.83E-2</v>
      </c>
      <c r="C234" s="400">
        <v>6.9500000000000006E-2</v>
      </c>
      <c r="D234" s="400">
        <v>1.8E-3</v>
      </c>
      <c r="E234" s="400">
        <v>2.2083333333333299E-3</v>
      </c>
      <c r="F234" s="400">
        <v>2.2750000000000001E-3</v>
      </c>
      <c r="G234" s="400">
        <v>2.24166666666667E-3</v>
      </c>
      <c r="H234" s="400">
        <v>2.48333333333333E-3</v>
      </c>
      <c r="I234" s="400">
        <f t="shared" si="33"/>
        <v>6.6500000000000004E-2</v>
      </c>
      <c r="J234" s="400">
        <f t="shared" si="37"/>
        <v>6.605833333333333E-2</v>
      </c>
      <c r="K234" s="400">
        <f t="shared" si="38"/>
        <v>6.7016666666666683E-2</v>
      </c>
      <c r="L234" s="20">
        <f t="shared" si="34"/>
        <v>0.27209690106883433</v>
      </c>
      <c r="M234" s="20">
        <f t="shared" si="35"/>
        <v>2.1600000000000001E-2</v>
      </c>
      <c r="N234" s="20">
        <f t="shared" si="39"/>
        <v>2.6900000000000042E-2</v>
      </c>
      <c r="O234" s="20">
        <f t="shared" si="36"/>
        <v>0.25049690106883432</v>
      </c>
      <c r="P234" s="20">
        <f t="shared" si="40"/>
        <v>0.24519690106883429</v>
      </c>
      <c r="Q234" s="20">
        <f t="shared" si="41"/>
        <v>0.28824959492323798</v>
      </c>
      <c r="R234" s="20">
        <f t="shared" si="42"/>
        <v>2.9799999999999958E-2</v>
      </c>
      <c r="S234" s="20">
        <f t="shared" si="43"/>
        <v>0.25844959492323805</v>
      </c>
    </row>
    <row r="235" spans="1:19" s="172" customFormat="1" ht="14.25" customHeight="1" x14ac:dyDescent="0.15">
      <c r="A235" s="399">
        <v>16497</v>
      </c>
      <c r="B235" s="400">
        <v>-4.41E-2</v>
      </c>
      <c r="C235" s="400">
        <v>-3.5700000000000003E-2</v>
      </c>
      <c r="D235" s="400">
        <v>2E-3</v>
      </c>
      <c r="E235" s="400">
        <v>2.1833333333333301E-3</v>
      </c>
      <c r="F235" s="400">
        <v>2.2666666666666699E-3</v>
      </c>
      <c r="G235" s="400">
        <v>2.225E-3</v>
      </c>
      <c r="H235" s="400">
        <v>2.4750000000000002E-3</v>
      </c>
      <c r="I235" s="400">
        <f t="shared" si="33"/>
        <v>-4.6100000000000002E-2</v>
      </c>
      <c r="J235" s="400">
        <f t="shared" si="37"/>
        <v>-4.6324999999999998E-2</v>
      </c>
      <c r="K235" s="400">
        <f t="shared" si="38"/>
        <v>-3.8175000000000001E-2</v>
      </c>
      <c r="L235" s="20">
        <f t="shared" si="34"/>
        <v>0.19273901690210793</v>
      </c>
      <c r="M235" s="20">
        <f t="shared" si="35"/>
        <v>2.4E-2</v>
      </c>
      <c r="N235" s="20">
        <f t="shared" si="39"/>
        <v>2.6700000000000002E-2</v>
      </c>
      <c r="O235" s="20">
        <f t="shared" si="36"/>
        <v>0.16873901690210794</v>
      </c>
      <c r="P235" s="20">
        <f t="shared" si="40"/>
        <v>0.16603901690210793</v>
      </c>
      <c r="Q235" s="20">
        <f t="shared" si="41"/>
        <v>0.22947256966001461</v>
      </c>
      <c r="R235" s="20">
        <f t="shared" si="42"/>
        <v>2.9700000000000004E-2</v>
      </c>
      <c r="S235" s="20">
        <f t="shared" si="43"/>
        <v>0.19977256966001461</v>
      </c>
    </row>
    <row r="236" spans="1:19" s="172" customFormat="1" ht="14.25" customHeight="1" x14ac:dyDescent="0.15">
      <c r="A236" s="399">
        <v>16528</v>
      </c>
      <c r="B236" s="400">
        <v>9.0200000000000002E-2</v>
      </c>
      <c r="C236" s="400">
        <v>0.1066</v>
      </c>
      <c r="D236" s="400">
        <v>1.9E-3</v>
      </c>
      <c r="E236" s="400">
        <v>2.1749999999999999E-3</v>
      </c>
      <c r="F236" s="400">
        <v>2.2750000000000001E-3</v>
      </c>
      <c r="G236" s="400">
        <v>2.225E-3</v>
      </c>
      <c r="H236" s="400">
        <v>2.4583333333333302E-3</v>
      </c>
      <c r="I236" s="400">
        <f t="shared" si="33"/>
        <v>8.8300000000000003E-2</v>
      </c>
      <c r="J236" s="400">
        <f t="shared" si="37"/>
        <v>8.7974999999999998E-2</v>
      </c>
      <c r="K236" s="400">
        <f t="shared" si="38"/>
        <v>0.10414166666666667</v>
      </c>
      <c r="L236" s="20">
        <f t="shared" si="34"/>
        <v>0.3134586628552305</v>
      </c>
      <c r="M236" s="20">
        <f t="shared" si="35"/>
        <v>2.2800000000000001E-2</v>
      </c>
      <c r="N236" s="20">
        <f t="shared" si="39"/>
        <v>2.6700000000000002E-2</v>
      </c>
      <c r="O236" s="20">
        <f t="shared" si="36"/>
        <v>0.29065866285523051</v>
      </c>
      <c r="P236" s="20">
        <f t="shared" si="40"/>
        <v>0.2867586628552305</v>
      </c>
      <c r="Q236" s="20">
        <f t="shared" si="41"/>
        <v>0.37302890865452887</v>
      </c>
      <c r="R236" s="20">
        <f t="shared" si="42"/>
        <v>2.9499999999999964E-2</v>
      </c>
      <c r="S236" s="20">
        <f t="shared" si="43"/>
        <v>0.3435289086545289</v>
      </c>
    </row>
    <row r="237" spans="1:19" s="172" customFormat="1" ht="14.25" customHeight="1" x14ac:dyDescent="0.15">
      <c r="A237" s="399">
        <v>16558</v>
      </c>
      <c r="B237" s="400">
        <v>1.95E-2</v>
      </c>
      <c r="C237" s="400">
        <v>1.7100000000000001E-2</v>
      </c>
      <c r="D237" s="400">
        <v>1.9E-3</v>
      </c>
      <c r="E237" s="400">
        <v>2.1833333333333301E-3</v>
      </c>
      <c r="F237" s="400">
        <v>2.2666666666666699E-3</v>
      </c>
      <c r="G237" s="400">
        <v>2.225E-3</v>
      </c>
      <c r="H237" s="400">
        <v>2.4333333333333299E-3</v>
      </c>
      <c r="I237" s="400">
        <f t="shared" si="33"/>
        <v>1.7600000000000001E-2</v>
      </c>
      <c r="J237" s="400">
        <f t="shared" si="37"/>
        <v>1.7274999999999999E-2</v>
      </c>
      <c r="K237" s="400">
        <f t="shared" si="38"/>
        <v>1.4666666666666672E-2</v>
      </c>
      <c r="L237" s="20">
        <f t="shared" si="34"/>
        <v>0.2746988165453661</v>
      </c>
      <c r="M237" s="20">
        <f t="shared" si="35"/>
        <v>2.2800000000000001E-2</v>
      </c>
      <c r="N237" s="20">
        <f t="shared" si="39"/>
        <v>2.6700000000000002E-2</v>
      </c>
      <c r="O237" s="20">
        <f t="shared" si="36"/>
        <v>0.25189881654536611</v>
      </c>
      <c r="P237" s="20">
        <f t="shared" si="40"/>
        <v>0.2479988165453661</v>
      </c>
      <c r="Q237" s="20">
        <f t="shared" si="41"/>
        <v>0.35570109988595333</v>
      </c>
      <c r="R237" s="20">
        <f t="shared" si="42"/>
        <v>2.9199999999999959E-2</v>
      </c>
      <c r="S237" s="20">
        <f t="shared" si="43"/>
        <v>0.32650109988595338</v>
      </c>
    </row>
    <row r="238" spans="1:19" s="172" customFormat="1" ht="14.25" customHeight="1" x14ac:dyDescent="0.15">
      <c r="A238" s="399">
        <v>16589</v>
      </c>
      <c r="B238" s="400">
        <v>-6.9999999999999999E-4</v>
      </c>
      <c r="C238" s="400">
        <v>6.6199999999999995E-2</v>
      </c>
      <c r="D238" s="400">
        <v>1.9E-3</v>
      </c>
      <c r="E238" s="400">
        <v>2.1749999999999999E-3</v>
      </c>
      <c r="F238" s="400">
        <v>2.24166666666667E-3</v>
      </c>
      <c r="G238" s="400">
        <v>2.2083333333333299E-3</v>
      </c>
      <c r="H238" s="400">
        <v>2.39166666666667E-3</v>
      </c>
      <c r="I238" s="400">
        <f t="shared" si="33"/>
        <v>-2.5999999999999999E-3</v>
      </c>
      <c r="J238" s="400">
        <f t="shared" si="37"/>
        <v>-2.90833333333333E-3</v>
      </c>
      <c r="K238" s="400">
        <f t="shared" si="38"/>
        <v>6.3808333333333328E-2</v>
      </c>
      <c r="L238" s="20">
        <f t="shared" si="34"/>
        <v>0.208201202099767</v>
      </c>
      <c r="M238" s="20">
        <f t="shared" si="35"/>
        <v>2.2800000000000001E-2</v>
      </c>
      <c r="N238" s="20">
        <f t="shared" si="39"/>
        <v>2.6499999999999961E-2</v>
      </c>
      <c r="O238" s="20">
        <f t="shared" si="36"/>
        <v>0.18540120209976702</v>
      </c>
      <c r="P238" s="20">
        <f t="shared" si="40"/>
        <v>0.18170120209976703</v>
      </c>
      <c r="Q238" s="20">
        <f t="shared" si="41"/>
        <v>0.37321728358199091</v>
      </c>
      <c r="R238" s="20">
        <f t="shared" si="42"/>
        <v>2.8700000000000038E-2</v>
      </c>
      <c r="S238" s="20">
        <f t="shared" si="43"/>
        <v>0.34451728358199085</v>
      </c>
    </row>
    <row r="239" spans="1:19" s="172" customFormat="1" ht="14.25" customHeight="1" x14ac:dyDescent="0.15">
      <c r="A239" s="399">
        <v>16619</v>
      </c>
      <c r="B239" s="400">
        <v>-1.7999999999999999E-2</v>
      </c>
      <c r="C239" s="400">
        <v>-5.1000000000000004E-3</v>
      </c>
      <c r="D239" s="400">
        <v>1.8E-3</v>
      </c>
      <c r="E239" s="400">
        <v>2.16666666666667E-3</v>
      </c>
      <c r="F239" s="400">
        <v>2.2333333333333298E-3</v>
      </c>
      <c r="G239" s="400">
        <v>2.2000000000000001E-3</v>
      </c>
      <c r="H239" s="400">
        <v>2.3583333333333299E-3</v>
      </c>
      <c r="I239" s="400">
        <f t="shared" si="33"/>
        <v>-1.9799999999999998E-2</v>
      </c>
      <c r="J239" s="400">
        <f t="shared" si="37"/>
        <v>-2.0199999999999999E-2</v>
      </c>
      <c r="K239" s="400">
        <f t="shared" si="38"/>
        <v>-7.4583333333333307E-3</v>
      </c>
      <c r="L239" s="20">
        <f t="shared" si="34"/>
        <v>0.20980277400017511</v>
      </c>
      <c r="M239" s="20">
        <f t="shared" si="35"/>
        <v>2.1600000000000001E-2</v>
      </c>
      <c r="N239" s="20">
        <f t="shared" si="39"/>
        <v>2.64E-2</v>
      </c>
      <c r="O239" s="20">
        <f t="shared" si="36"/>
        <v>0.1882027740001751</v>
      </c>
      <c r="P239" s="20">
        <f t="shared" si="40"/>
        <v>0.1834027740001751</v>
      </c>
      <c r="Q239" s="20">
        <f t="shared" si="41"/>
        <v>0.36226331183141203</v>
      </c>
      <c r="R239" s="20">
        <f t="shared" si="42"/>
        <v>2.8299999999999957E-2</v>
      </c>
      <c r="S239" s="20">
        <f t="shared" si="43"/>
        <v>0.33396331183141209</v>
      </c>
    </row>
    <row r="240" spans="1:19" s="172" customFormat="1" ht="14.25" customHeight="1" x14ac:dyDescent="0.15">
      <c r="A240" s="399">
        <v>16650</v>
      </c>
      <c r="B240" s="400">
        <v>6.4100000000000004E-2</v>
      </c>
      <c r="C240" s="400">
        <v>3.0999999999999999E-3</v>
      </c>
      <c r="D240" s="400">
        <v>1.9E-3</v>
      </c>
      <c r="E240" s="400">
        <v>2.1749999999999999E-3</v>
      </c>
      <c r="F240" s="400">
        <v>2.2499999999999998E-3</v>
      </c>
      <c r="G240" s="400">
        <v>2.2125000000000001E-3</v>
      </c>
      <c r="H240" s="400">
        <v>2.3333333333333301E-3</v>
      </c>
      <c r="I240" s="400">
        <f t="shared" si="33"/>
        <v>6.2200000000000005E-2</v>
      </c>
      <c r="J240" s="400">
        <f t="shared" si="37"/>
        <v>6.1887500000000005E-2</v>
      </c>
      <c r="K240" s="400">
        <f t="shared" si="38"/>
        <v>7.6666666666666983E-4</v>
      </c>
      <c r="L240" s="20">
        <f t="shared" si="34"/>
        <v>0.26745213332045448</v>
      </c>
      <c r="M240" s="20">
        <f t="shared" si="35"/>
        <v>2.2800000000000001E-2</v>
      </c>
      <c r="N240" s="20">
        <f t="shared" si="39"/>
        <v>2.6550000000000001E-2</v>
      </c>
      <c r="O240" s="20">
        <f t="shared" si="36"/>
        <v>0.24465213332045449</v>
      </c>
      <c r="P240" s="20">
        <f t="shared" si="40"/>
        <v>0.24090213332045449</v>
      </c>
      <c r="Q240" s="20">
        <f t="shared" si="41"/>
        <v>0.31938430829206266</v>
      </c>
      <c r="R240" s="20">
        <f t="shared" si="42"/>
        <v>2.7999999999999962E-2</v>
      </c>
      <c r="S240" s="20">
        <f t="shared" si="43"/>
        <v>0.29138430829206269</v>
      </c>
    </row>
    <row r="241" spans="1:19" s="172" customFormat="1" ht="14.25" customHeight="1" x14ac:dyDescent="0.15">
      <c r="A241" s="399">
        <v>16681</v>
      </c>
      <c r="B241" s="400">
        <v>4.3799999999999999E-2</v>
      </c>
      <c r="C241" s="400">
        <v>7.3899999999999993E-2</v>
      </c>
      <c r="D241" s="400">
        <v>1.8E-3</v>
      </c>
      <c r="E241" s="400">
        <v>2.1833333333333301E-3</v>
      </c>
      <c r="F241" s="400">
        <v>2.2499999999999998E-3</v>
      </c>
      <c r="G241" s="400">
        <v>2.2166666666666702E-3</v>
      </c>
      <c r="H241" s="400">
        <v>2.3249999999999998E-3</v>
      </c>
      <c r="I241" s="400">
        <f t="shared" si="33"/>
        <v>4.1999999999999996E-2</v>
      </c>
      <c r="J241" s="400">
        <f t="shared" si="37"/>
        <v>4.1583333333333326E-2</v>
      </c>
      <c r="K241" s="400">
        <f t="shared" si="38"/>
        <v>7.1575E-2</v>
      </c>
      <c r="L241" s="20">
        <f t="shared" si="34"/>
        <v>0.32402575736578365</v>
      </c>
      <c r="M241" s="20">
        <f t="shared" si="35"/>
        <v>2.1600000000000001E-2</v>
      </c>
      <c r="N241" s="20">
        <f t="shared" si="39"/>
        <v>2.660000000000004E-2</v>
      </c>
      <c r="O241" s="20">
        <f t="shared" si="36"/>
        <v>0.30242575736578364</v>
      </c>
      <c r="P241" s="20">
        <f t="shared" si="40"/>
        <v>0.29742575736578358</v>
      </c>
      <c r="Q241" s="20">
        <f t="shared" si="41"/>
        <v>0.43846376515212837</v>
      </c>
      <c r="R241" s="20">
        <f t="shared" si="42"/>
        <v>2.7899999999999998E-2</v>
      </c>
      <c r="S241" s="20">
        <f t="shared" si="43"/>
        <v>0.41056376515212839</v>
      </c>
    </row>
    <row r="242" spans="1:19" s="172" customFormat="1" ht="14.25" customHeight="1" x14ac:dyDescent="0.15">
      <c r="A242" s="399">
        <v>16711</v>
      </c>
      <c r="B242" s="400">
        <v>3.2199999999999999E-2</v>
      </c>
      <c r="C242" s="400">
        <v>6.4100000000000004E-2</v>
      </c>
      <c r="D242" s="400">
        <v>1.9E-3</v>
      </c>
      <c r="E242" s="400">
        <v>2.1833333333333301E-3</v>
      </c>
      <c r="F242" s="400">
        <v>2.2499999999999998E-3</v>
      </c>
      <c r="G242" s="400">
        <v>2.2166666666666702E-3</v>
      </c>
      <c r="H242" s="400">
        <v>2.3249999999999998E-3</v>
      </c>
      <c r="I242" s="400">
        <f t="shared" si="33"/>
        <v>3.0300000000000001E-2</v>
      </c>
      <c r="J242" s="400">
        <f t="shared" si="37"/>
        <v>2.9983333333333331E-2</v>
      </c>
      <c r="K242" s="400">
        <f t="shared" si="38"/>
        <v>6.1775000000000004E-2</v>
      </c>
      <c r="L242" s="20">
        <f t="shared" si="34"/>
        <v>0.36352328320159777</v>
      </c>
      <c r="M242" s="20">
        <f t="shared" si="35"/>
        <v>2.2800000000000001E-2</v>
      </c>
      <c r="N242" s="20">
        <f t="shared" si="39"/>
        <v>2.660000000000004E-2</v>
      </c>
      <c r="O242" s="20">
        <f t="shared" si="36"/>
        <v>0.34072328320159778</v>
      </c>
      <c r="P242" s="20">
        <f t="shared" si="40"/>
        <v>0.3369232832015977</v>
      </c>
      <c r="Q242" s="20">
        <f t="shared" si="41"/>
        <v>0.50968467550880736</v>
      </c>
      <c r="R242" s="20">
        <f t="shared" si="42"/>
        <v>2.7899999999999998E-2</v>
      </c>
      <c r="S242" s="20">
        <f t="shared" si="43"/>
        <v>0.48178467550880738</v>
      </c>
    </row>
    <row r="243" spans="1:19" s="172" customFormat="1" ht="14.25" customHeight="1" x14ac:dyDescent="0.15">
      <c r="A243" s="399">
        <v>16742</v>
      </c>
      <c r="B243" s="400">
        <v>3.9600000000000003E-2</v>
      </c>
      <c r="C243" s="400">
        <v>4.7100000000000003E-2</v>
      </c>
      <c r="D243" s="400">
        <v>1.8E-3</v>
      </c>
      <c r="E243" s="400">
        <v>2.1833333333333301E-3</v>
      </c>
      <c r="F243" s="400">
        <v>2.2333333333333298E-3</v>
      </c>
      <c r="G243" s="400">
        <v>2.2083333333333299E-3</v>
      </c>
      <c r="H243" s="400">
        <v>2.3083333333333302E-3</v>
      </c>
      <c r="I243" s="400">
        <f t="shared" si="33"/>
        <v>3.78E-2</v>
      </c>
      <c r="J243" s="400">
        <f t="shared" si="37"/>
        <v>3.739166666666667E-2</v>
      </c>
      <c r="K243" s="400">
        <f t="shared" si="38"/>
        <v>4.4791666666666674E-2</v>
      </c>
      <c r="L243" s="20">
        <f t="shared" si="34"/>
        <v>0.39891325887336615</v>
      </c>
      <c r="M243" s="20">
        <f t="shared" si="35"/>
        <v>2.1600000000000001E-2</v>
      </c>
      <c r="N243" s="20">
        <f t="shared" si="39"/>
        <v>2.6499999999999961E-2</v>
      </c>
      <c r="O243" s="20">
        <f t="shared" si="36"/>
        <v>0.37731325887336614</v>
      </c>
      <c r="P243" s="20">
        <f t="shared" si="40"/>
        <v>0.37241325887336618</v>
      </c>
      <c r="Q243" s="20">
        <f t="shared" si="41"/>
        <v>0.60161177682398348</v>
      </c>
      <c r="R243" s="20">
        <f t="shared" si="42"/>
        <v>2.7699999999999961E-2</v>
      </c>
      <c r="S243" s="20">
        <f t="shared" si="43"/>
        <v>0.57391177682398353</v>
      </c>
    </row>
    <row r="244" spans="1:19" s="172" customFormat="1" ht="14.25" customHeight="1" x14ac:dyDescent="0.15">
      <c r="A244" s="399">
        <v>16772</v>
      </c>
      <c r="B244" s="400">
        <v>1.1599999999999999E-2</v>
      </c>
      <c r="C244" s="400">
        <v>-1.17E-2</v>
      </c>
      <c r="D244" s="400">
        <v>1.8E-3</v>
      </c>
      <c r="E244" s="400">
        <v>2.1749999999999999E-3</v>
      </c>
      <c r="F244" s="400">
        <v>2.2333333333333298E-3</v>
      </c>
      <c r="G244" s="400">
        <v>2.2041666666666698E-3</v>
      </c>
      <c r="H244" s="400">
        <v>2.2916666666666701E-3</v>
      </c>
      <c r="I244" s="400">
        <f t="shared" si="33"/>
        <v>9.7999999999999997E-3</v>
      </c>
      <c r="J244" s="400">
        <f t="shared" si="37"/>
        <v>9.395833333333329E-3</v>
      </c>
      <c r="K244" s="400">
        <f t="shared" si="38"/>
        <v>-1.399166666666667E-2</v>
      </c>
      <c r="L244" s="20">
        <f t="shared" si="34"/>
        <v>0.36412247221543881</v>
      </c>
      <c r="M244" s="20">
        <f t="shared" si="35"/>
        <v>2.1600000000000001E-2</v>
      </c>
      <c r="N244" s="20">
        <f t="shared" si="39"/>
        <v>2.6450000000000036E-2</v>
      </c>
      <c r="O244" s="20">
        <f t="shared" si="36"/>
        <v>0.3425224722154388</v>
      </c>
      <c r="P244" s="20">
        <f t="shared" si="40"/>
        <v>0.33767247221543878</v>
      </c>
      <c r="Q244" s="20">
        <f t="shared" si="41"/>
        <v>0.53319732568301337</v>
      </c>
      <c r="R244" s="20">
        <f t="shared" si="42"/>
        <v>2.7500000000000042E-2</v>
      </c>
      <c r="S244" s="20">
        <f t="shared" si="43"/>
        <v>0.50569732568301329</v>
      </c>
    </row>
    <row r="245" spans="1:19" s="172" customFormat="1" ht="14.25" customHeight="1" x14ac:dyDescent="0.15">
      <c r="A245" s="399">
        <v>16803</v>
      </c>
      <c r="B245" s="400">
        <v>7.1400000000000005E-2</v>
      </c>
      <c r="C245" s="400">
        <v>0.11990000000000001</v>
      </c>
      <c r="D245" s="400">
        <v>1.6999999999999999E-3</v>
      </c>
      <c r="E245" s="400">
        <v>2.1166666666666699E-3</v>
      </c>
      <c r="F245" s="400">
        <v>2.1833333333333301E-3</v>
      </c>
      <c r="G245" s="400">
        <v>2.15E-3</v>
      </c>
      <c r="H245" s="400">
        <v>2.24166666666667E-3</v>
      </c>
      <c r="I245" s="400">
        <f t="shared" si="33"/>
        <v>6.9700000000000012E-2</v>
      </c>
      <c r="J245" s="400">
        <f t="shared" si="37"/>
        <v>6.9250000000000006E-2</v>
      </c>
      <c r="K245" s="400">
        <f t="shared" si="38"/>
        <v>0.11765833333333334</v>
      </c>
      <c r="L245" s="20">
        <f t="shared" si="34"/>
        <v>0.43878796685530763</v>
      </c>
      <c r="M245" s="20">
        <f t="shared" si="35"/>
        <v>2.0399999999999998E-2</v>
      </c>
      <c r="N245" s="20">
        <f t="shared" si="39"/>
        <v>2.58E-2</v>
      </c>
      <c r="O245" s="20">
        <f t="shared" si="36"/>
        <v>0.41838796685530766</v>
      </c>
      <c r="P245" s="20">
        <f t="shared" si="40"/>
        <v>0.41298796685530764</v>
      </c>
      <c r="Q245" s="20">
        <f t="shared" si="41"/>
        <v>0.63573181388244859</v>
      </c>
      <c r="R245" s="20">
        <f t="shared" si="42"/>
        <v>2.6900000000000042E-2</v>
      </c>
      <c r="S245" s="20">
        <f t="shared" si="43"/>
        <v>0.60883181388244856</v>
      </c>
    </row>
    <row r="246" spans="1:19" s="172" customFormat="1" ht="14.25" customHeight="1" x14ac:dyDescent="0.15">
      <c r="A246" s="399">
        <v>16834</v>
      </c>
      <c r="B246" s="400">
        <v>-6.4100000000000004E-2</v>
      </c>
      <c r="C246" s="400">
        <v>-6.4000000000000001E-2</v>
      </c>
      <c r="D246" s="400">
        <v>1.5E-3</v>
      </c>
      <c r="E246" s="400">
        <v>2.0666666666666702E-3</v>
      </c>
      <c r="F246" s="400">
        <v>2.13333333333333E-3</v>
      </c>
      <c r="G246" s="400">
        <v>2.0999999999999999E-3</v>
      </c>
      <c r="H246" s="400">
        <v>2.225E-3</v>
      </c>
      <c r="I246" s="400">
        <f t="shared" si="33"/>
        <v>-6.5600000000000006E-2</v>
      </c>
      <c r="J246" s="400">
        <f t="shared" si="37"/>
        <v>-6.6200000000000009E-2</v>
      </c>
      <c r="K246" s="400">
        <f t="shared" si="38"/>
        <v>-6.6225000000000006E-2</v>
      </c>
      <c r="L246" s="20">
        <f t="shared" si="34"/>
        <v>0.26047145762415269</v>
      </c>
      <c r="M246" s="20">
        <f t="shared" si="35"/>
        <v>1.8000000000000002E-2</v>
      </c>
      <c r="N246" s="20">
        <f t="shared" si="39"/>
        <v>2.52E-2</v>
      </c>
      <c r="O246" s="20">
        <f t="shared" si="36"/>
        <v>0.24247145762415268</v>
      </c>
      <c r="P246" s="20">
        <f t="shared" si="40"/>
        <v>0.23527145762415269</v>
      </c>
      <c r="Q246" s="20">
        <f t="shared" si="41"/>
        <v>0.43155210639922537</v>
      </c>
      <c r="R246" s="20">
        <f t="shared" si="42"/>
        <v>2.6700000000000002E-2</v>
      </c>
      <c r="S246" s="20">
        <f t="shared" si="43"/>
        <v>0.40485210639922536</v>
      </c>
    </row>
    <row r="247" spans="1:19" s="172" customFormat="1" ht="14.25" customHeight="1" x14ac:dyDescent="0.15">
      <c r="A247" s="399">
        <v>16862</v>
      </c>
      <c r="B247" s="400">
        <v>4.8000000000000001E-2</v>
      </c>
      <c r="C247" s="400">
        <v>6.3100000000000003E-2</v>
      </c>
      <c r="D247" s="400">
        <v>1.6000000000000001E-3</v>
      </c>
      <c r="E247" s="400">
        <v>2.05833333333333E-3</v>
      </c>
      <c r="F247" s="400">
        <v>2.1166666666666699E-3</v>
      </c>
      <c r="G247" s="400">
        <v>2.0874999999999999E-3</v>
      </c>
      <c r="H247" s="400">
        <v>2.2166666666666702E-3</v>
      </c>
      <c r="I247" s="400">
        <f t="shared" si="33"/>
        <v>4.6400000000000004E-2</v>
      </c>
      <c r="J247" s="400">
        <f t="shared" si="37"/>
        <v>4.5912500000000002E-2</v>
      </c>
      <c r="K247" s="400">
        <f t="shared" si="38"/>
        <v>6.0883333333333331E-2</v>
      </c>
      <c r="L247" s="20">
        <f t="shared" si="34"/>
        <v>0.38191661009531486</v>
      </c>
      <c r="M247" s="20">
        <f t="shared" si="35"/>
        <v>1.9200000000000002E-2</v>
      </c>
      <c r="N247" s="20">
        <f t="shared" si="39"/>
        <v>2.5049999999999999E-2</v>
      </c>
      <c r="O247" s="20">
        <f t="shared" si="36"/>
        <v>0.36271661009531486</v>
      </c>
      <c r="P247" s="20">
        <f t="shared" si="40"/>
        <v>0.35686661009531484</v>
      </c>
      <c r="Q247" s="20">
        <f t="shared" si="41"/>
        <v>0.57822570186976718</v>
      </c>
      <c r="R247" s="20">
        <f t="shared" si="42"/>
        <v>2.660000000000004E-2</v>
      </c>
      <c r="S247" s="20">
        <f t="shared" si="43"/>
        <v>0.55162570186976712</v>
      </c>
    </row>
    <row r="248" spans="1:19" s="172" customFormat="1" ht="14.25" customHeight="1" x14ac:dyDescent="0.15">
      <c r="A248" s="399">
        <v>16893</v>
      </c>
      <c r="B248" s="400">
        <v>3.9300000000000002E-2</v>
      </c>
      <c r="C248" s="400">
        <v>3.3799999999999997E-2</v>
      </c>
      <c r="D248" s="400">
        <v>1.6999999999999999E-3</v>
      </c>
      <c r="E248" s="400">
        <v>2.0500000000000002E-3</v>
      </c>
      <c r="F248" s="400">
        <v>2.13333333333333E-3</v>
      </c>
      <c r="G248" s="400">
        <v>2.0916666666666701E-3</v>
      </c>
      <c r="H248" s="400">
        <v>2.2083333333333299E-3</v>
      </c>
      <c r="I248" s="400">
        <f t="shared" si="33"/>
        <v>3.7600000000000001E-2</v>
      </c>
      <c r="J248" s="400">
        <f t="shared" si="37"/>
        <v>3.7208333333333329E-2</v>
      </c>
      <c r="K248" s="400">
        <f t="shared" si="38"/>
        <v>3.1591666666666664E-2</v>
      </c>
      <c r="L248" s="20">
        <f t="shared" si="34"/>
        <v>0.31739674635118398</v>
      </c>
      <c r="M248" s="20">
        <f t="shared" si="35"/>
        <v>2.0399999999999998E-2</v>
      </c>
      <c r="N248" s="20">
        <f t="shared" si="39"/>
        <v>2.5100000000000039E-2</v>
      </c>
      <c r="O248" s="20">
        <f t="shared" si="36"/>
        <v>0.296996746351184</v>
      </c>
      <c r="P248" s="20">
        <f t="shared" si="40"/>
        <v>0.29229674635118397</v>
      </c>
      <c r="Q248" s="20">
        <f t="shared" si="41"/>
        <v>0.47439881672959117</v>
      </c>
      <c r="R248" s="20">
        <f t="shared" si="42"/>
        <v>2.6499999999999961E-2</v>
      </c>
      <c r="S248" s="20">
        <f t="shared" si="43"/>
        <v>0.4478988167295912</v>
      </c>
    </row>
    <row r="249" spans="1:19" s="172" customFormat="1" ht="14.25" customHeight="1" x14ac:dyDescent="0.15">
      <c r="A249" s="399">
        <v>16923</v>
      </c>
      <c r="B249" s="400">
        <v>2.8799999999999999E-2</v>
      </c>
      <c r="C249" s="400">
        <v>3.0099999999999998E-2</v>
      </c>
      <c r="D249" s="400">
        <v>1.8E-3</v>
      </c>
      <c r="E249" s="400">
        <v>2.0916666666666701E-3</v>
      </c>
      <c r="F249" s="400">
        <v>2.15E-3</v>
      </c>
      <c r="G249" s="400">
        <v>2.12083333333333E-3</v>
      </c>
      <c r="H249" s="400">
        <v>2.24166666666667E-3</v>
      </c>
      <c r="I249" s="400">
        <f t="shared" si="33"/>
        <v>2.7E-2</v>
      </c>
      <c r="J249" s="400">
        <f t="shared" si="37"/>
        <v>2.667916666666667E-2</v>
      </c>
      <c r="K249" s="400">
        <f t="shared" si="38"/>
        <v>2.7858333333333329E-2</v>
      </c>
      <c r="L249" s="20">
        <f t="shared" si="34"/>
        <v>0.32941419582746256</v>
      </c>
      <c r="M249" s="20">
        <f t="shared" si="35"/>
        <v>2.1600000000000001E-2</v>
      </c>
      <c r="N249" s="20">
        <f t="shared" si="39"/>
        <v>2.5449999999999959E-2</v>
      </c>
      <c r="O249" s="20">
        <f t="shared" si="36"/>
        <v>0.30781419582746256</v>
      </c>
      <c r="P249" s="20">
        <f t="shared" si="40"/>
        <v>0.30396419582746259</v>
      </c>
      <c r="Q249" s="20">
        <f t="shared" si="41"/>
        <v>0.49324375293791389</v>
      </c>
      <c r="R249" s="20">
        <f t="shared" si="42"/>
        <v>2.6900000000000042E-2</v>
      </c>
      <c r="S249" s="20">
        <f t="shared" si="43"/>
        <v>0.46634375293791386</v>
      </c>
    </row>
    <row r="250" spans="1:19" s="172" customFormat="1" ht="14.25" customHeight="1" x14ac:dyDescent="0.15">
      <c r="A250" s="399">
        <v>16954</v>
      </c>
      <c r="B250" s="400">
        <v>-3.6999999999999998E-2</v>
      </c>
      <c r="C250" s="400">
        <v>-2.76E-2</v>
      </c>
      <c r="D250" s="400">
        <v>1.6000000000000001E-3</v>
      </c>
      <c r="E250" s="400">
        <v>2.075E-3</v>
      </c>
      <c r="F250" s="400">
        <v>2.1583333333333298E-3</v>
      </c>
      <c r="G250" s="400">
        <v>2.1166666666666699E-3</v>
      </c>
      <c r="H250" s="400">
        <v>2.2499999999999998E-3</v>
      </c>
      <c r="I250" s="400">
        <f t="shared" si="33"/>
        <v>-3.8599999999999995E-2</v>
      </c>
      <c r="J250" s="400">
        <f t="shared" si="37"/>
        <v>-3.9116666666666668E-2</v>
      </c>
      <c r="K250" s="400">
        <f t="shared" si="38"/>
        <v>-2.9849999999999998E-2</v>
      </c>
      <c r="L250" s="20">
        <f t="shared" si="34"/>
        <v>0.28112265644135559</v>
      </c>
      <c r="M250" s="20">
        <f t="shared" si="35"/>
        <v>1.9200000000000002E-2</v>
      </c>
      <c r="N250" s="20">
        <f t="shared" si="39"/>
        <v>2.5400000000000041E-2</v>
      </c>
      <c r="O250" s="20">
        <f t="shared" si="36"/>
        <v>0.26192265644135559</v>
      </c>
      <c r="P250" s="20">
        <f t="shared" si="40"/>
        <v>0.25572265644135556</v>
      </c>
      <c r="Q250" s="20">
        <f t="shared" si="41"/>
        <v>0.36187415621536978</v>
      </c>
      <c r="R250" s="20">
        <f t="shared" si="42"/>
        <v>2.6999999999999996E-2</v>
      </c>
      <c r="S250" s="20">
        <f t="shared" si="43"/>
        <v>0.33487415621536976</v>
      </c>
    </row>
    <row r="251" spans="1:19" s="172" customFormat="1" ht="14.25" customHeight="1" x14ac:dyDescent="0.15">
      <c r="A251" s="399">
        <v>16984</v>
      </c>
      <c r="B251" s="400">
        <v>-2.3900000000000001E-2</v>
      </c>
      <c r="C251" s="400">
        <v>-3.95E-2</v>
      </c>
      <c r="D251" s="400">
        <v>1.9E-3</v>
      </c>
      <c r="E251" s="400">
        <v>2.0666666666666702E-3</v>
      </c>
      <c r="F251" s="400">
        <v>2.1583333333333298E-3</v>
      </c>
      <c r="G251" s="400">
        <v>2.1124999999999998E-3</v>
      </c>
      <c r="H251" s="400">
        <v>2.24166666666667E-3</v>
      </c>
      <c r="I251" s="400">
        <f t="shared" si="33"/>
        <v>-2.58E-2</v>
      </c>
      <c r="J251" s="400">
        <f t="shared" si="37"/>
        <v>-2.6012500000000001E-2</v>
      </c>
      <c r="K251" s="400">
        <f t="shared" si="38"/>
        <v>-4.174166666666667E-2</v>
      </c>
      <c r="L251" s="20">
        <f t="shared" si="34"/>
        <v>0.2734254836582557</v>
      </c>
      <c r="M251" s="20">
        <f t="shared" si="35"/>
        <v>2.2800000000000001E-2</v>
      </c>
      <c r="N251" s="20">
        <f t="shared" si="39"/>
        <v>2.5349999999999998E-2</v>
      </c>
      <c r="O251" s="20">
        <f t="shared" si="36"/>
        <v>0.25062548365825571</v>
      </c>
      <c r="P251" s="20">
        <f t="shared" si="40"/>
        <v>0.24807548365825571</v>
      </c>
      <c r="Q251" s="20">
        <f t="shared" si="41"/>
        <v>0.31478553326451131</v>
      </c>
      <c r="R251" s="20">
        <f t="shared" si="42"/>
        <v>2.6900000000000042E-2</v>
      </c>
      <c r="S251" s="20">
        <f t="shared" si="43"/>
        <v>0.28788553326451127</v>
      </c>
    </row>
    <row r="252" spans="1:19" s="172" customFormat="1" ht="14.25" customHeight="1" x14ac:dyDescent="0.15">
      <c r="A252" s="399">
        <v>17015</v>
      </c>
      <c r="B252" s="400">
        <v>-6.7400000000000002E-2</v>
      </c>
      <c r="C252" s="400">
        <v>-7.2400000000000006E-2</v>
      </c>
      <c r="D252" s="400">
        <v>1.6999999999999999E-3</v>
      </c>
      <c r="E252" s="400">
        <v>2.0916666666666701E-3</v>
      </c>
      <c r="F252" s="400">
        <v>2.1833333333333301E-3</v>
      </c>
      <c r="G252" s="400">
        <v>2.1375000000000001E-3</v>
      </c>
      <c r="H252" s="400">
        <v>2.2583333333333301E-3</v>
      </c>
      <c r="I252" s="400">
        <f t="shared" si="33"/>
        <v>-6.9099999999999995E-2</v>
      </c>
      <c r="J252" s="400">
        <f t="shared" si="37"/>
        <v>-6.9537500000000002E-2</v>
      </c>
      <c r="K252" s="400">
        <f t="shared" si="38"/>
        <v>-7.465833333333334E-2</v>
      </c>
      <c r="L252" s="20">
        <f t="shared" si="34"/>
        <v>0.11605733113399941</v>
      </c>
      <c r="M252" s="20">
        <f t="shared" si="35"/>
        <v>2.0399999999999998E-2</v>
      </c>
      <c r="N252" s="20">
        <f t="shared" si="39"/>
        <v>2.5649999999999999E-2</v>
      </c>
      <c r="O252" s="20">
        <f t="shared" si="36"/>
        <v>9.5657331133999407E-2</v>
      </c>
      <c r="P252" s="20">
        <f t="shared" si="40"/>
        <v>9.0407331133999402E-2</v>
      </c>
      <c r="Q252" s="20">
        <f t="shared" si="41"/>
        <v>0.21582600005598751</v>
      </c>
      <c r="R252" s="20">
        <f t="shared" si="42"/>
        <v>2.7099999999999961E-2</v>
      </c>
      <c r="S252" s="20">
        <f t="shared" si="43"/>
        <v>0.18872600005598755</v>
      </c>
    </row>
    <row r="253" spans="1:19" s="172" customFormat="1" ht="14.25" customHeight="1" x14ac:dyDescent="0.15">
      <c r="A253" s="399">
        <v>17046</v>
      </c>
      <c r="B253" s="400">
        <v>-9.9699999999999997E-2</v>
      </c>
      <c r="C253" s="400">
        <v>-0.1051</v>
      </c>
      <c r="D253" s="400">
        <v>1.8E-3</v>
      </c>
      <c r="E253" s="400">
        <v>2.15E-3</v>
      </c>
      <c r="F253" s="400">
        <v>2.2333333333333298E-3</v>
      </c>
      <c r="G253" s="400">
        <v>2.1916666666666699E-3</v>
      </c>
      <c r="H253" s="400">
        <v>2.2916666666666701E-3</v>
      </c>
      <c r="I253" s="400">
        <f t="shared" si="33"/>
        <v>-0.10149999999999999</v>
      </c>
      <c r="J253" s="400">
        <f t="shared" si="37"/>
        <v>-0.10189166666666667</v>
      </c>
      <c r="K253" s="400">
        <f t="shared" si="38"/>
        <v>-0.10739166666666666</v>
      </c>
      <c r="L253" s="20">
        <f t="shared" si="34"/>
        <v>-3.7376494328472898E-2</v>
      </c>
      <c r="M253" s="20">
        <f t="shared" si="35"/>
        <v>2.1600000000000001E-2</v>
      </c>
      <c r="N253" s="20">
        <f t="shared" si="39"/>
        <v>2.6300000000000039E-2</v>
      </c>
      <c r="O253" s="20">
        <f t="shared" si="36"/>
        <v>-5.8976494328472899E-2</v>
      </c>
      <c r="P253" s="20">
        <f t="shared" si="40"/>
        <v>-6.3676494328472943E-2</v>
      </c>
      <c r="Q253" s="20">
        <f t="shared" si="41"/>
        <v>1.3169464056339342E-2</v>
      </c>
      <c r="R253" s="20">
        <f t="shared" si="42"/>
        <v>2.7500000000000042E-2</v>
      </c>
      <c r="S253" s="20">
        <f t="shared" si="43"/>
        <v>-1.43305359436607E-2</v>
      </c>
    </row>
    <row r="254" spans="1:19" s="172" customFormat="1" ht="14.25" customHeight="1" x14ac:dyDescent="0.15">
      <c r="A254" s="399">
        <v>17076</v>
      </c>
      <c r="B254" s="400">
        <v>-6.0000000000000001E-3</v>
      </c>
      <c r="C254" s="400">
        <v>2.1999999999999999E-2</v>
      </c>
      <c r="D254" s="400">
        <v>1.9E-3</v>
      </c>
      <c r="E254" s="400">
        <v>2.16666666666667E-3</v>
      </c>
      <c r="F254" s="400">
        <v>2.2499999999999998E-3</v>
      </c>
      <c r="G254" s="400">
        <v>2.2083333333333299E-3</v>
      </c>
      <c r="H254" s="400">
        <v>2.3E-3</v>
      </c>
      <c r="I254" s="400">
        <f t="shared" si="33"/>
        <v>-7.9000000000000008E-3</v>
      </c>
      <c r="J254" s="400">
        <f t="shared" si="37"/>
        <v>-8.2083333333333296E-3</v>
      </c>
      <c r="K254" s="400">
        <f t="shared" si="38"/>
        <v>1.9699999999999999E-2</v>
      </c>
      <c r="L254" s="20">
        <f t="shared" si="34"/>
        <v>-7.3001584346543247E-2</v>
      </c>
      <c r="M254" s="20">
        <f t="shared" si="35"/>
        <v>2.2800000000000001E-2</v>
      </c>
      <c r="N254" s="20">
        <f t="shared" si="39"/>
        <v>2.6499999999999961E-2</v>
      </c>
      <c r="O254" s="20">
        <f t="shared" si="36"/>
        <v>-9.5801584346543248E-2</v>
      </c>
      <c r="P254" s="20">
        <f t="shared" si="40"/>
        <v>-9.9501584346543215E-2</v>
      </c>
      <c r="Q254" s="20">
        <f t="shared" si="41"/>
        <v>-2.691552272758313E-2</v>
      </c>
      <c r="R254" s="20">
        <f t="shared" si="42"/>
        <v>2.76E-2</v>
      </c>
      <c r="S254" s="20">
        <f t="shared" si="43"/>
        <v>-5.4515522727583129E-2</v>
      </c>
    </row>
    <row r="255" spans="1:19" s="172" customFormat="1" ht="14.25" customHeight="1" x14ac:dyDescent="0.15">
      <c r="A255" s="399">
        <v>17107</v>
      </c>
      <c r="B255" s="400">
        <v>-2.7000000000000001E-3</v>
      </c>
      <c r="C255" s="400">
        <v>5.7999999999999996E-3</v>
      </c>
      <c r="D255" s="400">
        <v>1.8E-3</v>
      </c>
      <c r="E255" s="400">
        <v>2.1583333333333298E-3</v>
      </c>
      <c r="F255" s="400">
        <v>2.24166666666667E-3</v>
      </c>
      <c r="G255" s="400">
        <v>2.2000000000000001E-3</v>
      </c>
      <c r="H255" s="400">
        <v>2.3E-3</v>
      </c>
      <c r="I255" s="400">
        <f t="shared" si="33"/>
        <v>-4.5000000000000005E-3</v>
      </c>
      <c r="J255" s="400">
        <f t="shared" si="37"/>
        <v>-4.8999999999999998E-3</v>
      </c>
      <c r="K255" s="400">
        <f t="shared" si="38"/>
        <v>3.4999999999999996E-3</v>
      </c>
      <c r="L255" s="20">
        <f t="shared" si="34"/>
        <v>-0.11071996928511718</v>
      </c>
      <c r="M255" s="20">
        <f t="shared" si="35"/>
        <v>2.1600000000000001E-2</v>
      </c>
      <c r="N255" s="20">
        <f t="shared" si="39"/>
        <v>2.64E-2</v>
      </c>
      <c r="O255" s="20">
        <f t="shared" si="36"/>
        <v>-0.13231996928511719</v>
      </c>
      <c r="P255" s="20">
        <f t="shared" si="40"/>
        <v>-0.13711996928511719</v>
      </c>
      <c r="Q255" s="20">
        <f t="shared" si="41"/>
        <v>-6.5296182560789617E-2</v>
      </c>
      <c r="R255" s="20">
        <f t="shared" si="42"/>
        <v>2.76E-2</v>
      </c>
      <c r="S255" s="20">
        <f t="shared" si="43"/>
        <v>-9.2896182560789617E-2</v>
      </c>
    </row>
    <row r="256" spans="1:19" s="172" customFormat="1" ht="14.25" customHeight="1" x14ac:dyDescent="0.15">
      <c r="A256" s="399">
        <v>17137</v>
      </c>
      <c r="B256" s="400">
        <v>4.5699999999999998E-2</v>
      </c>
      <c r="C256" s="400">
        <v>7.0599999999999996E-2</v>
      </c>
      <c r="D256" s="400">
        <v>1.9E-3</v>
      </c>
      <c r="E256" s="400">
        <v>2.1749999999999999E-3</v>
      </c>
      <c r="F256" s="400">
        <v>2.24166666666667E-3</v>
      </c>
      <c r="G256" s="400">
        <v>2.2083333333333299E-3</v>
      </c>
      <c r="H256" s="400">
        <v>2.3E-3</v>
      </c>
      <c r="I256" s="400">
        <f t="shared" si="33"/>
        <v>4.3799999999999999E-2</v>
      </c>
      <c r="J256" s="400">
        <f t="shared" si="37"/>
        <v>4.3491666666666665E-2</v>
      </c>
      <c r="K256" s="400">
        <f t="shared" si="38"/>
        <v>6.83E-2</v>
      </c>
      <c r="L256" s="20">
        <f t="shared" si="34"/>
        <v>-8.0743250179366566E-2</v>
      </c>
      <c r="M256" s="20">
        <f t="shared" si="35"/>
        <v>2.2800000000000001E-2</v>
      </c>
      <c r="N256" s="20">
        <f t="shared" si="39"/>
        <v>2.6499999999999961E-2</v>
      </c>
      <c r="O256" s="20">
        <f t="shared" si="36"/>
        <v>-0.10354325017936657</v>
      </c>
      <c r="P256" s="20">
        <f t="shared" si="40"/>
        <v>-0.10724325017936653</v>
      </c>
      <c r="Q256" s="20">
        <f t="shared" si="41"/>
        <v>1.2540632348900571E-2</v>
      </c>
      <c r="R256" s="20">
        <f t="shared" si="42"/>
        <v>2.76E-2</v>
      </c>
      <c r="S256" s="20">
        <f t="shared" si="43"/>
        <v>-1.5059367651099428E-2</v>
      </c>
    </row>
    <row r="257" spans="1:19" s="172" customFormat="1" ht="14.25" customHeight="1" x14ac:dyDescent="0.15">
      <c r="A257" s="399">
        <v>17168</v>
      </c>
      <c r="B257" s="400">
        <v>2.5499999999999998E-2</v>
      </c>
      <c r="C257" s="400">
        <v>-2.0000000000000001E-4</v>
      </c>
      <c r="D257" s="400">
        <v>1.8E-3</v>
      </c>
      <c r="E257" s="400">
        <v>2.1416666666666702E-3</v>
      </c>
      <c r="F257" s="400">
        <v>2.2083333333333299E-3</v>
      </c>
      <c r="G257" s="400">
        <v>2.1749999999999999E-3</v>
      </c>
      <c r="H257" s="400">
        <v>2.2666666666666699E-3</v>
      </c>
      <c r="I257" s="400">
        <f t="shared" si="33"/>
        <v>2.3699999999999999E-2</v>
      </c>
      <c r="J257" s="400">
        <f t="shared" si="37"/>
        <v>2.3324999999999999E-2</v>
      </c>
      <c r="K257" s="400">
        <f t="shared" si="38"/>
        <v>-2.46666666666667E-3</v>
      </c>
      <c r="L257" s="20">
        <f t="shared" si="34"/>
        <v>-0.12012525952859809</v>
      </c>
      <c r="M257" s="20">
        <f t="shared" si="35"/>
        <v>2.1600000000000001E-2</v>
      </c>
      <c r="N257" s="20">
        <f t="shared" si="39"/>
        <v>2.6099999999999998E-2</v>
      </c>
      <c r="O257" s="20">
        <f t="shared" si="36"/>
        <v>-0.1417252595285981</v>
      </c>
      <c r="P257" s="20">
        <f t="shared" si="40"/>
        <v>-0.14622525952859811</v>
      </c>
      <c r="Q257" s="20">
        <f t="shared" si="41"/>
        <v>-9.6045964619670521E-2</v>
      </c>
      <c r="R257" s="20">
        <f t="shared" si="42"/>
        <v>2.7200000000000037E-2</v>
      </c>
      <c r="S257" s="20">
        <f t="shared" si="43"/>
        <v>-0.12324596461967055</v>
      </c>
    </row>
    <row r="258" spans="1:19" s="172" customFormat="1" ht="14.25" customHeight="1" x14ac:dyDescent="0.15">
      <c r="A258" s="399">
        <v>17199</v>
      </c>
      <c r="B258" s="400">
        <v>-7.7000000000000002E-3</v>
      </c>
      <c r="C258" s="400">
        <v>-8.8999999999999999E-3</v>
      </c>
      <c r="D258" s="400">
        <v>1.6000000000000001E-3</v>
      </c>
      <c r="E258" s="400">
        <v>2.1250000000000002E-3</v>
      </c>
      <c r="F258" s="400">
        <v>2.2000000000000001E-3</v>
      </c>
      <c r="G258" s="400">
        <v>2.1624999999999999E-3</v>
      </c>
      <c r="H258" s="400">
        <v>2.2666666666666699E-3</v>
      </c>
      <c r="I258" s="400">
        <f t="shared" si="33"/>
        <v>-9.300000000000001E-3</v>
      </c>
      <c r="J258" s="400">
        <f t="shared" si="37"/>
        <v>-9.8624999999999997E-3</v>
      </c>
      <c r="K258" s="400">
        <f t="shared" si="38"/>
        <v>-1.116666666666667E-2</v>
      </c>
      <c r="L258" s="20">
        <f t="shared" si="34"/>
        <v>-6.7101501261061958E-2</v>
      </c>
      <c r="M258" s="20">
        <f t="shared" si="35"/>
        <v>1.9200000000000002E-2</v>
      </c>
      <c r="N258" s="20">
        <f t="shared" si="39"/>
        <v>2.5950000000000001E-2</v>
      </c>
      <c r="O258" s="20">
        <f t="shared" si="36"/>
        <v>-8.6301501261061953E-2</v>
      </c>
      <c r="P258" s="20">
        <f t="shared" si="40"/>
        <v>-9.3051501261061959E-2</v>
      </c>
      <c r="Q258" s="20">
        <f t="shared" si="41"/>
        <v>-4.2832431126661907E-2</v>
      </c>
      <c r="R258" s="20">
        <f t="shared" si="42"/>
        <v>2.7200000000000037E-2</v>
      </c>
      <c r="S258" s="20">
        <f t="shared" si="43"/>
        <v>-7.0032431126661937E-2</v>
      </c>
    </row>
    <row r="259" spans="1:19" s="172" customFormat="1" ht="14.25" customHeight="1" x14ac:dyDescent="0.15">
      <c r="A259" s="399">
        <v>17227</v>
      </c>
      <c r="B259" s="400">
        <v>-1.49E-2</v>
      </c>
      <c r="C259" s="400">
        <v>-3.6400000000000002E-2</v>
      </c>
      <c r="D259" s="400">
        <v>1.8E-3</v>
      </c>
      <c r="E259" s="400">
        <v>2.1250000000000002E-3</v>
      </c>
      <c r="F259" s="400">
        <v>2.2000000000000001E-3</v>
      </c>
      <c r="G259" s="400">
        <v>2.1624999999999999E-3</v>
      </c>
      <c r="H259" s="400">
        <v>2.2666666666666699E-3</v>
      </c>
      <c r="I259" s="400">
        <f t="shared" si="33"/>
        <v>-1.67E-2</v>
      </c>
      <c r="J259" s="400">
        <f t="shared" si="37"/>
        <v>-1.7062500000000001E-2</v>
      </c>
      <c r="K259" s="400">
        <f t="shared" si="38"/>
        <v>-3.8666666666666669E-2</v>
      </c>
      <c r="L259" s="20">
        <f t="shared" si="34"/>
        <v>-0.12309321459186295</v>
      </c>
      <c r="M259" s="20">
        <f t="shared" si="35"/>
        <v>2.1600000000000001E-2</v>
      </c>
      <c r="N259" s="20">
        <f t="shared" si="39"/>
        <v>2.5950000000000001E-2</v>
      </c>
      <c r="O259" s="20">
        <f t="shared" si="36"/>
        <v>-0.14469321459186296</v>
      </c>
      <c r="P259" s="20">
        <f t="shared" si="40"/>
        <v>-0.14904321459186295</v>
      </c>
      <c r="Q259" s="20">
        <f t="shared" si="41"/>
        <v>-0.13241776938543071</v>
      </c>
      <c r="R259" s="20">
        <f t="shared" si="42"/>
        <v>2.7200000000000037E-2</v>
      </c>
      <c r="S259" s="20">
        <f t="shared" si="43"/>
        <v>-0.15961776938543074</v>
      </c>
    </row>
    <row r="260" spans="1:19" s="172" customFormat="1" ht="14.25" customHeight="1" x14ac:dyDescent="0.15">
      <c r="A260" s="399">
        <v>17258</v>
      </c>
      <c r="B260" s="400">
        <v>-3.6299999999999999E-2</v>
      </c>
      <c r="C260" s="400">
        <v>-3.2000000000000001E-2</v>
      </c>
      <c r="D260" s="400">
        <v>1.6999999999999999E-3</v>
      </c>
      <c r="E260" s="400">
        <v>2.1083333333333301E-3</v>
      </c>
      <c r="F260" s="400">
        <v>2.1916666666666699E-3</v>
      </c>
      <c r="G260" s="400">
        <v>2.15E-3</v>
      </c>
      <c r="H260" s="400">
        <v>2.2499999999999998E-3</v>
      </c>
      <c r="I260" s="400">
        <f t="shared" si="33"/>
        <v>-3.7999999999999999E-2</v>
      </c>
      <c r="J260" s="400">
        <f t="shared" si="37"/>
        <v>-3.8449999999999998E-2</v>
      </c>
      <c r="K260" s="400">
        <f t="shared" si="38"/>
        <v>-3.4250000000000003E-2</v>
      </c>
      <c r="L260" s="20">
        <f t="shared" si="34"/>
        <v>-0.18688052622166662</v>
      </c>
      <c r="M260" s="20">
        <f t="shared" si="35"/>
        <v>2.0399999999999998E-2</v>
      </c>
      <c r="N260" s="20">
        <f t="shared" si="39"/>
        <v>2.58E-2</v>
      </c>
      <c r="O260" s="20">
        <f t="shared" si="36"/>
        <v>-0.20728052622166662</v>
      </c>
      <c r="P260" s="20">
        <f t="shared" si="40"/>
        <v>-0.21268052622166661</v>
      </c>
      <c r="Q260" s="20">
        <f t="shared" si="41"/>
        <v>-0.18763822863716073</v>
      </c>
      <c r="R260" s="20">
        <f t="shared" si="42"/>
        <v>2.6999999999999996E-2</v>
      </c>
      <c r="S260" s="20">
        <f t="shared" si="43"/>
        <v>-0.21463822863716073</v>
      </c>
    </row>
    <row r="261" spans="1:19" s="172" customFormat="1" ht="14.25" customHeight="1" x14ac:dyDescent="0.15">
      <c r="A261" s="399">
        <v>17288</v>
      </c>
      <c r="B261" s="400">
        <v>1.4E-3</v>
      </c>
      <c r="C261" s="400">
        <v>-2.7900000000000001E-2</v>
      </c>
      <c r="D261" s="400">
        <v>1.6999999999999999E-3</v>
      </c>
      <c r="E261" s="400">
        <v>2.1083333333333301E-3</v>
      </c>
      <c r="F261" s="400">
        <v>2.1916666666666699E-3</v>
      </c>
      <c r="G261" s="400">
        <v>2.15E-3</v>
      </c>
      <c r="H261" s="400">
        <v>2.2499999999999998E-3</v>
      </c>
      <c r="I261" s="400">
        <f t="shared" si="33"/>
        <v>-2.9999999999999992E-4</v>
      </c>
      <c r="J261" s="400">
        <f t="shared" si="37"/>
        <v>-7.5000000000000002E-4</v>
      </c>
      <c r="K261" s="400">
        <f t="shared" si="38"/>
        <v>-3.015E-2</v>
      </c>
      <c r="L261" s="20">
        <f t="shared" si="34"/>
        <v>-0.20853631313994658</v>
      </c>
      <c r="M261" s="20">
        <f t="shared" si="35"/>
        <v>2.0399999999999998E-2</v>
      </c>
      <c r="N261" s="20">
        <f t="shared" si="39"/>
        <v>2.58E-2</v>
      </c>
      <c r="O261" s="20">
        <f t="shared" si="36"/>
        <v>-0.22893631313994658</v>
      </c>
      <c r="P261" s="20">
        <f t="shared" si="40"/>
        <v>-0.23433631313994657</v>
      </c>
      <c r="Q261" s="20">
        <f t="shared" si="41"/>
        <v>-0.23337843127675362</v>
      </c>
      <c r="R261" s="20">
        <f t="shared" si="42"/>
        <v>2.6999999999999996E-2</v>
      </c>
      <c r="S261" s="20">
        <f t="shared" si="43"/>
        <v>-0.26037843127675364</v>
      </c>
    </row>
    <row r="262" spans="1:19" s="172" customFormat="1" ht="14.25" customHeight="1" x14ac:dyDescent="0.15">
      <c r="A262" s="399">
        <v>17319</v>
      </c>
      <c r="B262" s="400">
        <v>5.5399999999999998E-2</v>
      </c>
      <c r="C262" s="400">
        <v>4.2799999999999998E-2</v>
      </c>
      <c r="D262" s="400">
        <v>1.9E-3</v>
      </c>
      <c r="E262" s="400">
        <v>2.1250000000000002E-3</v>
      </c>
      <c r="F262" s="400">
        <v>2.2000000000000001E-3</v>
      </c>
      <c r="G262" s="400">
        <v>2.1624999999999999E-3</v>
      </c>
      <c r="H262" s="400">
        <v>2.2583333333333301E-3</v>
      </c>
      <c r="I262" s="400">
        <f t="shared" ref="I262:I325" si="44">B262-D262</f>
        <v>5.3499999999999999E-2</v>
      </c>
      <c r="J262" s="400">
        <f t="shared" si="37"/>
        <v>5.32375E-2</v>
      </c>
      <c r="K262" s="400">
        <f t="shared" si="38"/>
        <v>4.054166666666667E-2</v>
      </c>
      <c r="L262" s="20">
        <f t="shared" si="34"/>
        <v>-0.13259524910477616</v>
      </c>
      <c r="M262" s="20">
        <f t="shared" si="35"/>
        <v>2.2800000000000001E-2</v>
      </c>
      <c r="N262" s="20">
        <f t="shared" si="39"/>
        <v>2.5950000000000001E-2</v>
      </c>
      <c r="O262" s="20">
        <f t="shared" si="36"/>
        <v>-0.15539524910477615</v>
      </c>
      <c r="P262" s="20">
        <f t="shared" si="40"/>
        <v>-0.15854524910477616</v>
      </c>
      <c r="Q262" s="20">
        <f t="shared" si="41"/>
        <v>-0.17787641725154157</v>
      </c>
      <c r="R262" s="20">
        <f t="shared" si="42"/>
        <v>2.7099999999999961E-2</v>
      </c>
      <c r="S262" s="20">
        <f t="shared" si="43"/>
        <v>-0.20497641725154153</v>
      </c>
    </row>
    <row r="263" spans="1:19" s="172" customFormat="1" ht="14.25" customHeight="1" x14ac:dyDescent="0.15">
      <c r="A263" s="399">
        <v>17349</v>
      </c>
      <c r="B263" s="400">
        <v>3.8100000000000002E-2</v>
      </c>
      <c r="C263" s="400">
        <v>2.1399999999999999E-2</v>
      </c>
      <c r="D263" s="400">
        <v>1.8E-3</v>
      </c>
      <c r="E263" s="400">
        <v>2.1250000000000002E-3</v>
      </c>
      <c r="F263" s="400">
        <v>2.2000000000000001E-3</v>
      </c>
      <c r="G263" s="400">
        <v>2.1624999999999999E-3</v>
      </c>
      <c r="H263" s="400">
        <v>2.2750000000000001E-3</v>
      </c>
      <c r="I263" s="400">
        <f t="shared" si="44"/>
        <v>3.6299999999999999E-2</v>
      </c>
      <c r="J263" s="400">
        <f t="shared" si="37"/>
        <v>3.5937500000000004E-2</v>
      </c>
      <c r="K263" s="400">
        <f t="shared" si="38"/>
        <v>1.9125E-2</v>
      </c>
      <c r="L263" s="20">
        <f t="shared" si="34"/>
        <v>-7.7499362868218791E-2</v>
      </c>
      <c r="M263" s="20">
        <f t="shared" si="35"/>
        <v>2.1600000000000001E-2</v>
      </c>
      <c r="N263" s="20">
        <f t="shared" si="39"/>
        <v>2.5950000000000001E-2</v>
      </c>
      <c r="O263" s="20">
        <f t="shared" si="36"/>
        <v>-9.9099362868218799E-2</v>
      </c>
      <c r="P263" s="20">
        <f t="shared" si="40"/>
        <v>-0.10344936286821879</v>
      </c>
      <c r="Q263" s="20">
        <f t="shared" si="41"/>
        <v>-0.1257501015936745</v>
      </c>
      <c r="R263" s="20">
        <f t="shared" si="42"/>
        <v>2.7300000000000001E-2</v>
      </c>
      <c r="S263" s="20">
        <f t="shared" si="43"/>
        <v>-0.15305010159367449</v>
      </c>
    </row>
    <row r="264" spans="1:19" s="172" customFormat="1" ht="14.25" customHeight="1" x14ac:dyDescent="0.15">
      <c r="A264" s="399">
        <v>17380</v>
      </c>
      <c r="B264" s="400">
        <v>-2.0299999999999999E-2</v>
      </c>
      <c r="C264" s="400">
        <v>-2.2000000000000001E-3</v>
      </c>
      <c r="D264" s="400">
        <v>1.6999999999999999E-3</v>
      </c>
      <c r="E264" s="400">
        <v>2.13333333333333E-3</v>
      </c>
      <c r="F264" s="400">
        <v>2.2000000000000001E-3</v>
      </c>
      <c r="G264" s="400">
        <v>2.16666666666667E-3</v>
      </c>
      <c r="H264" s="400">
        <v>2.2750000000000001E-3</v>
      </c>
      <c r="I264" s="400">
        <f t="shared" si="44"/>
        <v>-2.1999999999999999E-2</v>
      </c>
      <c r="J264" s="400">
        <f t="shared" si="37"/>
        <v>-2.246666666666667E-2</v>
      </c>
      <c r="K264" s="400">
        <f t="shared" si="38"/>
        <v>-4.4749999999999998E-3</v>
      </c>
      <c r="L264" s="20">
        <f t="shared" si="34"/>
        <v>-3.0909420761305872E-2</v>
      </c>
      <c r="M264" s="20">
        <f t="shared" si="35"/>
        <v>2.0399999999999998E-2</v>
      </c>
      <c r="N264" s="20">
        <f t="shared" si="39"/>
        <v>2.600000000000004E-2</v>
      </c>
      <c r="O264" s="20">
        <f t="shared" si="36"/>
        <v>-5.1309420761305874E-2</v>
      </c>
      <c r="P264" s="20">
        <f t="shared" si="40"/>
        <v>-5.6909420761305909E-2</v>
      </c>
      <c r="Q264" s="20">
        <f t="shared" si="41"/>
        <v>-5.9587593111436465E-2</v>
      </c>
      <c r="R264" s="20">
        <f t="shared" si="42"/>
        <v>2.7300000000000001E-2</v>
      </c>
      <c r="S264" s="20">
        <f t="shared" si="43"/>
        <v>-8.688759311143647E-2</v>
      </c>
    </row>
    <row r="265" spans="1:19" s="172" customFormat="1" ht="14.25" customHeight="1" x14ac:dyDescent="0.15">
      <c r="A265" s="399">
        <v>17411</v>
      </c>
      <c r="B265" s="400">
        <v>-1.11E-2</v>
      </c>
      <c r="C265" s="400">
        <v>-1.4200000000000001E-2</v>
      </c>
      <c r="D265" s="400">
        <v>1.8E-3</v>
      </c>
      <c r="E265" s="400">
        <v>2.1749999999999999E-3</v>
      </c>
      <c r="F265" s="400">
        <v>2.24166666666667E-3</v>
      </c>
      <c r="G265" s="400">
        <v>2.2083333333333299E-3</v>
      </c>
      <c r="H265" s="400">
        <v>2.3333333333333301E-3</v>
      </c>
      <c r="I265" s="400">
        <f t="shared" si="44"/>
        <v>-1.29E-2</v>
      </c>
      <c r="J265" s="400">
        <f t="shared" si="37"/>
        <v>-1.330833333333333E-2</v>
      </c>
      <c r="K265" s="400">
        <f t="shared" si="38"/>
        <v>-1.653333333333333E-2</v>
      </c>
      <c r="L265" s="20">
        <f t="shared" si="34"/>
        <v>6.4460372996939963E-2</v>
      </c>
      <c r="M265" s="20">
        <f t="shared" si="35"/>
        <v>2.1600000000000001E-2</v>
      </c>
      <c r="N265" s="20">
        <f t="shared" si="39"/>
        <v>2.6499999999999961E-2</v>
      </c>
      <c r="O265" s="20">
        <f t="shared" si="36"/>
        <v>4.2860372996939962E-2</v>
      </c>
      <c r="P265" s="20">
        <f t="shared" si="40"/>
        <v>3.7960372996940002E-2</v>
      </c>
      <c r="Q265" s="20">
        <f t="shared" si="41"/>
        <v>3.5935356699906107E-2</v>
      </c>
      <c r="R265" s="20">
        <f t="shared" si="42"/>
        <v>2.7999999999999962E-2</v>
      </c>
      <c r="S265" s="20">
        <f t="shared" si="43"/>
        <v>7.9353566999061445E-3</v>
      </c>
    </row>
    <row r="266" spans="1:19" s="172" customFormat="1" ht="14.25" customHeight="1" x14ac:dyDescent="0.15">
      <c r="A266" s="399">
        <v>17441</v>
      </c>
      <c r="B266" s="400">
        <v>2.3800000000000002E-2</v>
      </c>
      <c r="C266" s="400">
        <v>-1.3299999999999999E-2</v>
      </c>
      <c r="D266" s="400">
        <v>1.8E-3</v>
      </c>
      <c r="E266" s="400">
        <v>2.2499999999999998E-3</v>
      </c>
      <c r="F266" s="400">
        <v>2.3249999999999998E-3</v>
      </c>
      <c r="G266" s="400">
        <v>2.2875E-3</v>
      </c>
      <c r="H266" s="400">
        <v>2.3999999999999998E-3</v>
      </c>
      <c r="I266" s="400">
        <f t="shared" si="44"/>
        <v>2.2000000000000002E-2</v>
      </c>
      <c r="J266" s="400">
        <f t="shared" si="37"/>
        <v>2.15125E-2</v>
      </c>
      <c r="K266" s="400">
        <f t="shared" si="38"/>
        <v>-1.5699999999999999E-2</v>
      </c>
      <c r="L266" s="20">
        <f t="shared" si="34"/>
        <v>9.6372766473105553E-2</v>
      </c>
      <c r="M266" s="20">
        <f t="shared" si="35"/>
        <v>2.1600000000000001E-2</v>
      </c>
      <c r="N266" s="20">
        <f t="shared" si="39"/>
        <v>2.7450000000000002E-2</v>
      </c>
      <c r="O266" s="20">
        <f t="shared" si="36"/>
        <v>7.4772766473105545E-2</v>
      </c>
      <c r="P266" s="20">
        <f t="shared" si="40"/>
        <v>6.8922766473105551E-2</v>
      </c>
      <c r="Q266" s="20">
        <f t="shared" si="41"/>
        <v>1.5402784324591856E-4</v>
      </c>
      <c r="R266" s="20">
        <f t="shared" si="42"/>
        <v>2.8799999999999999E-2</v>
      </c>
      <c r="S266" s="20">
        <f t="shared" si="43"/>
        <v>-2.8645972156754081E-2</v>
      </c>
    </row>
    <row r="267" spans="1:19" s="172" customFormat="1" ht="14.25" customHeight="1" x14ac:dyDescent="0.15">
      <c r="A267" s="399">
        <v>17472</v>
      </c>
      <c r="B267" s="400">
        <v>-1.7500000000000002E-2</v>
      </c>
      <c r="C267" s="400">
        <v>-8.2400000000000001E-2</v>
      </c>
      <c r="D267" s="400">
        <v>1.6999999999999999E-3</v>
      </c>
      <c r="E267" s="400">
        <v>2.3083333333333302E-3</v>
      </c>
      <c r="F267" s="400">
        <v>2.3749999999999999E-3</v>
      </c>
      <c r="G267" s="400">
        <v>2.3416666666666698E-3</v>
      </c>
      <c r="H267" s="400">
        <v>2.4416666666666701E-3</v>
      </c>
      <c r="I267" s="400">
        <f t="shared" si="44"/>
        <v>-1.9200000000000002E-2</v>
      </c>
      <c r="J267" s="400">
        <f t="shared" si="37"/>
        <v>-1.9841666666666671E-2</v>
      </c>
      <c r="K267" s="400">
        <f t="shared" si="38"/>
        <v>-8.4841666666666676E-2</v>
      </c>
      <c r="L267" s="20">
        <f t="shared" si="34"/>
        <v>8.0102519863457289E-2</v>
      </c>
      <c r="M267" s="20">
        <f t="shared" si="35"/>
        <v>2.0399999999999998E-2</v>
      </c>
      <c r="N267" s="20">
        <f t="shared" si="39"/>
        <v>2.8100000000000038E-2</v>
      </c>
      <c r="O267" s="20">
        <f t="shared" si="36"/>
        <v>5.9702519863457287E-2</v>
      </c>
      <c r="P267" s="20">
        <f t="shared" si="40"/>
        <v>5.2002519863457247E-2</v>
      </c>
      <c r="Q267" s="20">
        <f t="shared" si="41"/>
        <v>-8.7550869010775134E-2</v>
      </c>
      <c r="R267" s="20">
        <f t="shared" si="42"/>
        <v>2.9300000000000041E-2</v>
      </c>
      <c r="S267" s="20">
        <f t="shared" si="43"/>
        <v>-0.11685086901077518</v>
      </c>
    </row>
    <row r="268" spans="1:19" s="172" customFormat="1" ht="14.25" customHeight="1" x14ac:dyDescent="0.15">
      <c r="A268" s="399">
        <v>17502</v>
      </c>
      <c r="B268" s="400">
        <v>2.3300000000000001E-2</v>
      </c>
      <c r="C268" s="400">
        <v>1.89E-2</v>
      </c>
      <c r="D268" s="400">
        <v>2.0999999999999999E-3</v>
      </c>
      <c r="E268" s="400">
        <v>2.3833333333333302E-3</v>
      </c>
      <c r="F268" s="400">
        <v>2.4499999999999999E-3</v>
      </c>
      <c r="G268" s="400">
        <v>2.4166666666666698E-3</v>
      </c>
      <c r="H268" s="400">
        <v>2.5416666666666699E-3</v>
      </c>
      <c r="I268" s="400">
        <f t="shared" si="44"/>
        <v>2.12E-2</v>
      </c>
      <c r="J268" s="400">
        <f t="shared" si="37"/>
        <v>2.088333333333333E-2</v>
      </c>
      <c r="K268" s="400">
        <f t="shared" si="38"/>
        <v>1.6358333333333329E-2</v>
      </c>
      <c r="L268" s="20">
        <f t="shared" si="34"/>
        <v>5.6965581501650764E-2</v>
      </c>
      <c r="M268" s="20">
        <f t="shared" si="35"/>
        <v>2.52E-2</v>
      </c>
      <c r="N268" s="20">
        <f t="shared" si="39"/>
        <v>2.900000000000004E-2</v>
      </c>
      <c r="O268" s="20">
        <f t="shared" si="36"/>
        <v>3.1765581501650764E-2</v>
      </c>
      <c r="P268" s="20">
        <f t="shared" si="40"/>
        <v>2.7965581501650724E-2</v>
      </c>
      <c r="Q268" s="20">
        <f t="shared" si="41"/>
        <v>-0.13161365630027921</v>
      </c>
      <c r="R268" s="20">
        <f t="shared" si="42"/>
        <v>3.0500000000000041E-2</v>
      </c>
      <c r="S268" s="20">
        <f t="shared" si="43"/>
        <v>-0.16211365630027924</v>
      </c>
    </row>
    <row r="269" spans="1:19" s="172" customFormat="1" ht="14.25" customHeight="1" x14ac:dyDescent="0.15">
      <c r="A269" s="399">
        <v>17533</v>
      </c>
      <c r="B269" s="400">
        <v>-3.7900000000000003E-2</v>
      </c>
      <c r="C269" s="400">
        <v>7.0000000000000001E-3</v>
      </c>
      <c r="D269" s="400">
        <v>2E-3</v>
      </c>
      <c r="E269" s="400">
        <v>2.3833333333333302E-3</v>
      </c>
      <c r="F269" s="400">
        <v>2.4499999999999999E-3</v>
      </c>
      <c r="G269" s="400">
        <v>2.4166666666666698E-3</v>
      </c>
      <c r="H269" s="400">
        <v>2.5416666666666699E-3</v>
      </c>
      <c r="I269" s="400">
        <f t="shared" si="44"/>
        <v>-3.9900000000000005E-2</v>
      </c>
      <c r="J269" s="400">
        <f t="shared" si="37"/>
        <v>-4.0316666666666674E-2</v>
      </c>
      <c r="K269" s="400">
        <f t="shared" si="38"/>
        <v>4.4583333333333298E-3</v>
      </c>
      <c r="L269" s="20">
        <f t="shared" si="34"/>
        <v>-8.3797308993289743E-3</v>
      </c>
      <c r="M269" s="20">
        <f t="shared" si="35"/>
        <v>2.4E-2</v>
      </c>
      <c r="N269" s="20">
        <f t="shared" si="39"/>
        <v>2.900000000000004E-2</v>
      </c>
      <c r="O269" s="20">
        <f t="shared" si="36"/>
        <v>-3.2379730899328975E-2</v>
      </c>
      <c r="P269" s="20">
        <f t="shared" si="40"/>
        <v>-3.7379730899329014E-2</v>
      </c>
      <c r="Q269" s="20">
        <f t="shared" si="41"/>
        <v>-0.1253600238991609</v>
      </c>
      <c r="R269" s="20">
        <f t="shared" si="42"/>
        <v>3.0500000000000041E-2</v>
      </c>
      <c r="S269" s="20">
        <f t="shared" si="43"/>
        <v>-0.15586002389916093</v>
      </c>
    </row>
    <row r="270" spans="1:19" s="172" customFormat="1" ht="14.25" customHeight="1" x14ac:dyDescent="0.15">
      <c r="A270" s="399">
        <v>17564</v>
      </c>
      <c r="B270" s="400">
        <v>-3.8800000000000001E-2</v>
      </c>
      <c r="C270" s="400">
        <v>-3.7199999999999997E-2</v>
      </c>
      <c r="D270" s="400">
        <v>1.9E-3</v>
      </c>
      <c r="E270" s="400">
        <v>2.3749999999999999E-3</v>
      </c>
      <c r="F270" s="400">
        <v>2.4416666666666701E-3</v>
      </c>
      <c r="G270" s="400">
        <v>2.40833333333333E-3</v>
      </c>
      <c r="H270" s="400">
        <v>2.5416666666666699E-3</v>
      </c>
      <c r="I270" s="400">
        <f t="shared" si="44"/>
        <v>-4.07E-2</v>
      </c>
      <c r="J270" s="400">
        <f t="shared" si="37"/>
        <v>-4.1208333333333333E-2</v>
      </c>
      <c r="K270" s="400">
        <f t="shared" si="38"/>
        <v>-3.9741666666666668E-2</v>
      </c>
      <c r="L270" s="20">
        <f t="shared" si="34"/>
        <v>-3.9458427230106508E-2</v>
      </c>
      <c r="M270" s="20">
        <f t="shared" si="35"/>
        <v>2.2800000000000001E-2</v>
      </c>
      <c r="N270" s="20">
        <f t="shared" si="39"/>
        <v>2.889999999999996E-2</v>
      </c>
      <c r="O270" s="20">
        <f t="shared" si="36"/>
        <v>-6.2258427230106508E-2</v>
      </c>
      <c r="P270" s="20">
        <f t="shared" si="40"/>
        <v>-6.8358427230106461E-2</v>
      </c>
      <c r="Q270" s="20">
        <f t="shared" si="41"/>
        <v>-0.15033460903048357</v>
      </c>
      <c r="R270" s="20">
        <f t="shared" si="42"/>
        <v>3.0500000000000041E-2</v>
      </c>
      <c r="S270" s="20">
        <f t="shared" si="43"/>
        <v>-0.1808346090304836</v>
      </c>
    </row>
    <row r="271" spans="1:19" s="172" customFormat="1" ht="14.25" customHeight="1" x14ac:dyDescent="0.15">
      <c r="A271" s="399">
        <v>17593</v>
      </c>
      <c r="B271" s="400">
        <v>7.9299999999999995E-2</v>
      </c>
      <c r="C271" s="400">
        <v>6.1699999999999998E-2</v>
      </c>
      <c r="D271" s="400">
        <v>2.2000000000000001E-3</v>
      </c>
      <c r="E271" s="400">
        <v>2.3583333333333299E-3</v>
      </c>
      <c r="F271" s="400">
        <v>2.4166666666666698E-3</v>
      </c>
      <c r="G271" s="400">
        <v>2.3874999999999999E-3</v>
      </c>
      <c r="H271" s="400">
        <v>2.5166666666666701E-3</v>
      </c>
      <c r="I271" s="400">
        <f t="shared" si="44"/>
        <v>7.7100000000000002E-2</v>
      </c>
      <c r="J271" s="400">
        <f t="shared" si="37"/>
        <v>7.6912499999999995E-2</v>
      </c>
      <c r="K271" s="400">
        <f t="shared" si="38"/>
        <v>5.9183333333333331E-2</v>
      </c>
      <c r="L271" s="20">
        <f t="shared" si="34"/>
        <v>5.2393177840367233E-2</v>
      </c>
      <c r="M271" s="20">
        <f t="shared" si="35"/>
        <v>2.64E-2</v>
      </c>
      <c r="N271" s="20">
        <f t="shared" si="39"/>
        <v>2.8649999999999998E-2</v>
      </c>
      <c r="O271" s="20">
        <f t="shared" si="36"/>
        <v>2.5993177840367233E-2</v>
      </c>
      <c r="P271" s="20">
        <f t="shared" si="40"/>
        <v>2.3743177840367235E-2</v>
      </c>
      <c r="Q271" s="20">
        <f t="shared" si="41"/>
        <v>-6.3833804906251457E-2</v>
      </c>
      <c r="R271" s="20">
        <f t="shared" si="42"/>
        <v>3.0200000000000039E-2</v>
      </c>
      <c r="S271" s="20">
        <f t="shared" si="43"/>
        <v>-9.4033804906251489E-2</v>
      </c>
    </row>
    <row r="272" spans="1:19" s="172" customFormat="1" ht="14.25" customHeight="1" x14ac:dyDescent="0.15">
      <c r="A272" s="399">
        <v>17624</v>
      </c>
      <c r="B272" s="400">
        <v>2.92E-2</v>
      </c>
      <c r="C272" s="400">
        <v>1.6E-2</v>
      </c>
      <c r="D272" s="400">
        <v>2E-3</v>
      </c>
      <c r="E272" s="400">
        <v>2.31666666666667E-3</v>
      </c>
      <c r="F272" s="400">
        <v>2.39166666666667E-3</v>
      </c>
      <c r="G272" s="400">
        <v>2.3541666666666702E-3</v>
      </c>
      <c r="H272" s="400">
        <v>2.4750000000000002E-3</v>
      </c>
      <c r="I272" s="400">
        <f t="shared" si="44"/>
        <v>2.7200000000000002E-2</v>
      </c>
      <c r="J272" s="400">
        <f t="shared" si="37"/>
        <v>2.6845833333333329E-2</v>
      </c>
      <c r="K272" s="400">
        <f t="shared" si="38"/>
        <v>1.3525000000000001E-2</v>
      </c>
      <c r="L272" s="20">
        <f t="shared" ref="L272:L335" si="45">((1+B261)*(1+B262)*(1+B263)*(1+B264)*(1+B265)*(1+B266)*(1+B267)*(1+B268)*(1+B269)*(1+B270)*(1+B271)*(1+B272))-1</f>
        <v>0.12392140565871723</v>
      </c>
      <c r="M272" s="20">
        <f t="shared" ref="M272:M335" si="46">D272*12</f>
        <v>2.4E-2</v>
      </c>
      <c r="N272" s="20">
        <f t="shared" si="39"/>
        <v>2.8250000000000042E-2</v>
      </c>
      <c r="O272" s="20">
        <f t="shared" ref="O272:O335" si="47">L272-M272</f>
        <v>9.9921405658717238E-2</v>
      </c>
      <c r="P272" s="20">
        <f t="shared" si="40"/>
        <v>9.5671405658717193E-2</v>
      </c>
      <c r="Q272" s="20">
        <f t="shared" si="41"/>
        <v>-1.7412340686727146E-2</v>
      </c>
      <c r="R272" s="20">
        <f t="shared" si="42"/>
        <v>2.9700000000000004E-2</v>
      </c>
      <c r="S272" s="20">
        <f t="shared" si="43"/>
        <v>-4.711234068672715E-2</v>
      </c>
    </row>
    <row r="273" spans="1:19" s="172" customFormat="1" ht="14.25" customHeight="1" x14ac:dyDescent="0.15">
      <c r="A273" s="399">
        <v>17654</v>
      </c>
      <c r="B273" s="400">
        <v>8.7900000000000006E-2</v>
      </c>
      <c r="C273" s="400">
        <v>5.8299999999999998E-2</v>
      </c>
      <c r="D273" s="400">
        <v>1.8E-3</v>
      </c>
      <c r="E273" s="400">
        <v>2.3E-3</v>
      </c>
      <c r="F273" s="400">
        <v>2.3833333333333302E-3</v>
      </c>
      <c r="G273" s="400">
        <v>2.3416666666666698E-3</v>
      </c>
      <c r="H273" s="400">
        <v>2.4499999999999999E-3</v>
      </c>
      <c r="I273" s="400">
        <f t="shared" si="44"/>
        <v>8.610000000000001E-2</v>
      </c>
      <c r="J273" s="400">
        <f t="shared" si="37"/>
        <v>8.5558333333333333E-2</v>
      </c>
      <c r="K273" s="400">
        <f t="shared" si="38"/>
        <v>5.5849999999999997E-2</v>
      </c>
      <c r="L273" s="20">
        <f t="shared" si="45"/>
        <v>0.2210046906492098</v>
      </c>
      <c r="M273" s="20">
        <f t="shared" si="46"/>
        <v>2.1600000000000001E-2</v>
      </c>
      <c r="N273" s="20">
        <f t="shared" si="39"/>
        <v>2.8100000000000038E-2</v>
      </c>
      <c r="O273" s="20">
        <f t="shared" si="47"/>
        <v>0.19940469064920979</v>
      </c>
      <c r="P273" s="20">
        <f t="shared" si="40"/>
        <v>0.19290469064920976</v>
      </c>
      <c r="Q273" s="20">
        <f t="shared" si="41"/>
        <v>6.9717642064845986E-2</v>
      </c>
      <c r="R273" s="20">
        <f t="shared" si="42"/>
        <v>2.9399999999999999E-2</v>
      </c>
      <c r="S273" s="20">
        <f t="shared" si="43"/>
        <v>4.031764206484599E-2</v>
      </c>
    </row>
    <row r="274" spans="1:19" s="172" customFormat="1" ht="14.25" customHeight="1" x14ac:dyDescent="0.15">
      <c r="A274" s="399">
        <v>17685</v>
      </c>
      <c r="B274" s="400">
        <v>5.4000000000000003E-3</v>
      </c>
      <c r="C274" s="400">
        <v>2.12E-2</v>
      </c>
      <c r="D274" s="400">
        <v>2.0999999999999999E-3</v>
      </c>
      <c r="E274" s="400">
        <v>2.3E-3</v>
      </c>
      <c r="F274" s="400">
        <v>2.3749999999999999E-3</v>
      </c>
      <c r="G274" s="400">
        <v>2.3375000000000002E-3</v>
      </c>
      <c r="H274" s="400">
        <v>2.4499999999999999E-3</v>
      </c>
      <c r="I274" s="400">
        <f t="shared" si="44"/>
        <v>3.3000000000000004E-3</v>
      </c>
      <c r="J274" s="400">
        <f t="shared" si="37"/>
        <v>3.0625000000000001E-3</v>
      </c>
      <c r="K274" s="400">
        <f t="shared" si="38"/>
        <v>1.8749999999999999E-2</v>
      </c>
      <c r="L274" s="20">
        <f t="shared" si="45"/>
        <v>0.16315910174219739</v>
      </c>
      <c r="M274" s="20">
        <f t="shared" si="46"/>
        <v>2.52E-2</v>
      </c>
      <c r="N274" s="20">
        <f t="shared" si="39"/>
        <v>2.8050000000000002E-2</v>
      </c>
      <c r="O274" s="20">
        <f t="shared" si="47"/>
        <v>0.13795910174219739</v>
      </c>
      <c r="P274" s="20">
        <f t="shared" si="40"/>
        <v>0.1351091017421974</v>
      </c>
      <c r="Q274" s="20">
        <f t="shared" si="41"/>
        <v>4.7560084461661933E-2</v>
      </c>
      <c r="R274" s="20">
        <f t="shared" si="42"/>
        <v>2.9399999999999999E-2</v>
      </c>
      <c r="S274" s="20">
        <f t="shared" si="43"/>
        <v>1.8160084461661934E-2</v>
      </c>
    </row>
    <row r="275" spans="1:19" s="172" customFormat="1" ht="14.25" customHeight="1" x14ac:dyDescent="0.15">
      <c r="A275" s="399">
        <v>17715</v>
      </c>
      <c r="B275" s="400">
        <v>-5.0799999999999998E-2</v>
      </c>
      <c r="C275" s="400">
        <v>-4.4299999999999999E-2</v>
      </c>
      <c r="D275" s="400">
        <v>1.9E-3</v>
      </c>
      <c r="E275" s="400">
        <v>2.3416666666666698E-3</v>
      </c>
      <c r="F275" s="400">
        <v>2.40833333333333E-3</v>
      </c>
      <c r="G275" s="400">
        <v>2.3749999999999999E-3</v>
      </c>
      <c r="H275" s="400">
        <v>2.4916666666666698E-3</v>
      </c>
      <c r="I275" s="400">
        <f t="shared" si="44"/>
        <v>-5.2699999999999997E-2</v>
      </c>
      <c r="J275" s="400">
        <f t="shared" si="37"/>
        <v>-5.3175E-2</v>
      </c>
      <c r="K275" s="400">
        <f t="shared" si="38"/>
        <v>-4.6791666666666669E-2</v>
      </c>
      <c r="L275" s="20">
        <f t="shared" si="45"/>
        <v>6.3549387702238613E-2</v>
      </c>
      <c r="M275" s="20">
        <f t="shared" si="46"/>
        <v>2.2800000000000001E-2</v>
      </c>
      <c r="N275" s="20">
        <f t="shared" si="39"/>
        <v>2.8499999999999998E-2</v>
      </c>
      <c r="O275" s="20">
        <f t="shared" si="47"/>
        <v>4.0749387702238613E-2</v>
      </c>
      <c r="P275" s="20">
        <f t="shared" si="40"/>
        <v>3.5049387702238616E-2</v>
      </c>
      <c r="Q275" s="20">
        <f t="shared" si="41"/>
        <v>-1.9822623144693408E-2</v>
      </c>
      <c r="R275" s="20">
        <f t="shared" si="42"/>
        <v>2.9900000000000038E-2</v>
      </c>
      <c r="S275" s="20">
        <f t="shared" si="43"/>
        <v>-4.9722623144693445E-2</v>
      </c>
    </row>
    <row r="276" spans="1:19" s="172" customFormat="1" ht="14.25" customHeight="1" x14ac:dyDescent="0.15">
      <c r="A276" s="399">
        <v>17746</v>
      </c>
      <c r="B276" s="400">
        <v>1.5800000000000002E-2</v>
      </c>
      <c r="C276" s="400">
        <v>3.5999999999999999E-3</v>
      </c>
      <c r="D276" s="400">
        <v>2.0999999999999999E-3</v>
      </c>
      <c r="E276" s="400">
        <v>2.3666666666666701E-3</v>
      </c>
      <c r="F276" s="400">
        <v>2.4499999999999999E-3</v>
      </c>
      <c r="G276" s="400">
        <v>2.40833333333333E-3</v>
      </c>
      <c r="H276" s="400">
        <v>2.5249999999999999E-3</v>
      </c>
      <c r="I276" s="400">
        <f t="shared" si="44"/>
        <v>1.3700000000000002E-2</v>
      </c>
      <c r="J276" s="400">
        <f t="shared" si="37"/>
        <v>1.3391666666666672E-2</v>
      </c>
      <c r="K276" s="400">
        <f t="shared" si="38"/>
        <v>1.075E-3</v>
      </c>
      <c r="L276" s="20">
        <f t="shared" si="45"/>
        <v>0.10273907117274073</v>
      </c>
      <c r="M276" s="20">
        <f t="shared" si="46"/>
        <v>2.52E-2</v>
      </c>
      <c r="N276" s="20">
        <f t="shared" si="39"/>
        <v>2.889999999999996E-2</v>
      </c>
      <c r="O276" s="20">
        <f t="shared" si="47"/>
        <v>7.7539071172740726E-2</v>
      </c>
      <c r="P276" s="20">
        <f t="shared" si="40"/>
        <v>7.3839071172740772E-2</v>
      </c>
      <c r="Q276" s="20">
        <f t="shared" si="41"/>
        <v>-1.4125059719397148E-2</v>
      </c>
      <c r="R276" s="20">
        <f t="shared" si="42"/>
        <v>3.0300000000000001E-2</v>
      </c>
      <c r="S276" s="20">
        <f t="shared" si="43"/>
        <v>-4.4425059719397149E-2</v>
      </c>
    </row>
    <row r="277" spans="1:19" s="172" customFormat="1" ht="14.25" customHeight="1" x14ac:dyDescent="0.15">
      <c r="A277" s="399">
        <v>17777</v>
      </c>
      <c r="B277" s="400">
        <v>-2.76E-2</v>
      </c>
      <c r="C277" s="400">
        <v>-7.1000000000000004E-3</v>
      </c>
      <c r="D277" s="400">
        <v>2E-3</v>
      </c>
      <c r="E277" s="400">
        <v>2.3666666666666701E-3</v>
      </c>
      <c r="F277" s="400">
        <v>2.4416666666666701E-3</v>
      </c>
      <c r="G277" s="400">
        <v>2.4041666666666699E-3</v>
      </c>
      <c r="H277" s="400">
        <v>2.5416666666666699E-3</v>
      </c>
      <c r="I277" s="400">
        <f t="shared" si="44"/>
        <v>-2.9600000000000001E-2</v>
      </c>
      <c r="J277" s="400">
        <f t="shared" si="37"/>
        <v>-3.0004166666666669E-2</v>
      </c>
      <c r="K277" s="400">
        <f t="shared" si="38"/>
        <v>-9.6416666666666699E-3</v>
      </c>
      <c r="L277" s="20">
        <f t="shared" si="45"/>
        <v>8.433964284394091E-2</v>
      </c>
      <c r="M277" s="20">
        <f t="shared" si="46"/>
        <v>2.4E-2</v>
      </c>
      <c r="N277" s="20">
        <f t="shared" si="39"/>
        <v>2.8850000000000039E-2</v>
      </c>
      <c r="O277" s="20">
        <f t="shared" si="47"/>
        <v>6.0339642843940909E-2</v>
      </c>
      <c r="P277" s="20">
        <f t="shared" si="40"/>
        <v>5.5489642843940867E-2</v>
      </c>
      <c r="Q277" s="20">
        <f t="shared" si="41"/>
        <v>-7.0245199790925916E-3</v>
      </c>
      <c r="R277" s="20">
        <f t="shared" si="42"/>
        <v>3.0500000000000041E-2</v>
      </c>
      <c r="S277" s="20">
        <f t="shared" si="43"/>
        <v>-3.7524519979092633E-2</v>
      </c>
    </row>
    <row r="278" spans="1:19" s="172" customFormat="1" ht="14.25" customHeight="1" x14ac:dyDescent="0.15">
      <c r="A278" s="399">
        <v>17807</v>
      </c>
      <c r="B278" s="400">
        <v>7.0999999999999994E-2</v>
      </c>
      <c r="C278" s="400">
        <v>4.0300000000000002E-2</v>
      </c>
      <c r="D278" s="400">
        <v>1.9E-3</v>
      </c>
      <c r="E278" s="400">
        <v>2.3666666666666701E-3</v>
      </c>
      <c r="F278" s="400">
        <v>2.4499999999999999E-3</v>
      </c>
      <c r="G278" s="400">
        <v>2.40833333333333E-3</v>
      </c>
      <c r="H278" s="400">
        <v>2.5249999999999999E-3</v>
      </c>
      <c r="I278" s="400">
        <f t="shared" si="44"/>
        <v>6.9099999999999995E-2</v>
      </c>
      <c r="J278" s="400">
        <f t="shared" si="37"/>
        <v>6.8591666666666662E-2</v>
      </c>
      <c r="K278" s="400">
        <f t="shared" si="38"/>
        <v>3.7775000000000003E-2</v>
      </c>
      <c r="L278" s="20">
        <f t="shared" si="45"/>
        <v>0.13433068713211571</v>
      </c>
      <c r="M278" s="20">
        <f t="shared" si="46"/>
        <v>2.2800000000000001E-2</v>
      </c>
      <c r="N278" s="20">
        <f t="shared" si="39"/>
        <v>2.889999999999996E-2</v>
      </c>
      <c r="O278" s="20">
        <f t="shared" si="47"/>
        <v>0.11153068713211571</v>
      </c>
      <c r="P278" s="20">
        <f t="shared" si="40"/>
        <v>0.10543068713211576</v>
      </c>
      <c r="Q278" s="20">
        <f t="shared" si="41"/>
        <v>4.6916379715972845E-2</v>
      </c>
      <c r="R278" s="20">
        <f t="shared" si="42"/>
        <v>3.0300000000000001E-2</v>
      </c>
      <c r="S278" s="20">
        <f t="shared" si="43"/>
        <v>1.6616379715972844E-2</v>
      </c>
    </row>
    <row r="279" spans="1:19" s="172" customFormat="1" ht="14.25" customHeight="1" x14ac:dyDescent="0.15">
      <c r="A279" s="399">
        <v>17838</v>
      </c>
      <c r="B279" s="400">
        <v>-9.6100000000000005E-2</v>
      </c>
      <c r="C279" s="400">
        <v>-9.1300000000000006E-2</v>
      </c>
      <c r="D279" s="400">
        <v>2.0999999999999999E-3</v>
      </c>
      <c r="E279" s="400">
        <v>2.3666666666666701E-3</v>
      </c>
      <c r="F279" s="400">
        <v>2.4333333333333299E-3</v>
      </c>
      <c r="G279" s="400">
        <v>2.3999999999999998E-3</v>
      </c>
      <c r="H279" s="400">
        <v>2.55833333333333E-3</v>
      </c>
      <c r="I279" s="400">
        <f t="shared" si="44"/>
        <v>-9.820000000000001E-2</v>
      </c>
      <c r="J279" s="400">
        <f t="shared" si="37"/>
        <v>-9.8500000000000004E-2</v>
      </c>
      <c r="K279" s="400">
        <f t="shared" si="38"/>
        <v>-9.3858333333333335E-2</v>
      </c>
      <c r="L279" s="20">
        <f t="shared" si="45"/>
        <v>4.3584232161547165E-2</v>
      </c>
      <c r="M279" s="20">
        <f t="shared" si="46"/>
        <v>2.52E-2</v>
      </c>
      <c r="N279" s="20">
        <f t="shared" si="39"/>
        <v>2.8799999999999999E-2</v>
      </c>
      <c r="O279" s="20">
        <f t="shared" si="47"/>
        <v>1.8384232161547165E-2</v>
      </c>
      <c r="P279" s="20">
        <f t="shared" si="40"/>
        <v>1.4784232161547166E-2</v>
      </c>
      <c r="Q279" s="20">
        <f t="shared" si="41"/>
        <v>3.6762112301552241E-2</v>
      </c>
      <c r="R279" s="20">
        <f t="shared" si="42"/>
        <v>3.069999999999996E-2</v>
      </c>
      <c r="S279" s="20">
        <f t="shared" si="43"/>
        <v>6.0621123015522811E-3</v>
      </c>
    </row>
    <row r="280" spans="1:19" s="172" customFormat="1" ht="14.25" customHeight="1" x14ac:dyDescent="0.15">
      <c r="A280" s="399">
        <v>17868</v>
      </c>
      <c r="B280" s="400">
        <v>3.4599999999999999E-2</v>
      </c>
      <c r="C280" s="400">
        <v>2.2100000000000002E-2</v>
      </c>
      <c r="D280" s="400">
        <v>2E-3</v>
      </c>
      <c r="E280" s="400">
        <v>2.3249999999999998E-3</v>
      </c>
      <c r="F280" s="400">
        <v>2.3999999999999998E-3</v>
      </c>
      <c r="G280" s="400">
        <v>2.3625E-3</v>
      </c>
      <c r="H280" s="400">
        <v>2.5500000000000002E-3</v>
      </c>
      <c r="I280" s="400">
        <f t="shared" si="44"/>
        <v>3.2599999999999997E-2</v>
      </c>
      <c r="J280" s="400">
        <f t="shared" si="37"/>
        <v>3.2237500000000002E-2</v>
      </c>
      <c r="K280" s="400">
        <f t="shared" si="38"/>
        <v>1.9550000000000001E-2</v>
      </c>
      <c r="L280" s="20">
        <f t="shared" si="45"/>
        <v>5.5108224952932883E-2</v>
      </c>
      <c r="M280" s="20">
        <f t="shared" si="46"/>
        <v>2.4E-2</v>
      </c>
      <c r="N280" s="20">
        <f t="shared" si="39"/>
        <v>2.835E-2</v>
      </c>
      <c r="O280" s="20">
        <f t="shared" si="47"/>
        <v>3.1108224952932882E-2</v>
      </c>
      <c r="P280" s="20">
        <f t="shared" si="40"/>
        <v>2.6758224952932883E-2</v>
      </c>
      <c r="Q280" s="20">
        <f t="shared" si="41"/>
        <v>4.0018210799309673E-2</v>
      </c>
      <c r="R280" s="20">
        <f t="shared" si="42"/>
        <v>3.0600000000000002E-2</v>
      </c>
      <c r="S280" s="20">
        <f t="shared" si="43"/>
        <v>9.4182107993096703E-3</v>
      </c>
    </row>
    <row r="281" spans="1:19" s="172" customFormat="1" ht="14.25" customHeight="1" x14ac:dyDescent="0.15">
      <c r="A281" s="399">
        <v>17899</v>
      </c>
      <c r="B281" s="400">
        <v>3.8999999999999998E-3</v>
      </c>
      <c r="C281" s="400">
        <v>5.04E-2</v>
      </c>
      <c r="D281" s="400">
        <v>2E-3</v>
      </c>
      <c r="E281" s="400">
        <v>2.2583333333333301E-3</v>
      </c>
      <c r="F281" s="400">
        <v>2.3416666666666698E-3</v>
      </c>
      <c r="G281" s="400">
        <v>2.3E-3</v>
      </c>
      <c r="H281" s="400">
        <v>2.4916666666666698E-3</v>
      </c>
      <c r="I281" s="400">
        <f t="shared" si="44"/>
        <v>1.8999999999999998E-3</v>
      </c>
      <c r="J281" s="400">
        <f t="shared" si="37"/>
        <v>1.5999999999999999E-3</v>
      </c>
      <c r="K281" s="400">
        <f t="shared" si="38"/>
        <v>4.7908333333333331E-2</v>
      </c>
      <c r="L281" s="20">
        <f t="shared" si="45"/>
        <v>0.10094911862618194</v>
      </c>
      <c r="M281" s="20">
        <f t="shared" si="46"/>
        <v>2.4E-2</v>
      </c>
      <c r="N281" s="20">
        <f t="shared" si="39"/>
        <v>2.76E-2</v>
      </c>
      <c r="O281" s="20">
        <f t="shared" si="47"/>
        <v>7.694911862618195E-2</v>
      </c>
      <c r="P281" s="20">
        <f t="shared" si="40"/>
        <v>7.3349118626181944E-2</v>
      </c>
      <c r="Q281" s="20">
        <f t="shared" si="41"/>
        <v>8.484123994398729E-2</v>
      </c>
      <c r="R281" s="20">
        <f t="shared" si="42"/>
        <v>2.9900000000000038E-2</v>
      </c>
      <c r="S281" s="20">
        <f t="shared" si="43"/>
        <v>5.4941239943987252E-2</v>
      </c>
    </row>
    <row r="282" spans="1:19" s="172" customFormat="1" ht="14.25" customHeight="1" x14ac:dyDescent="0.15">
      <c r="A282" s="399">
        <v>17930</v>
      </c>
      <c r="B282" s="400">
        <v>-2.9600000000000001E-2</v>
      </c>
      <c r="C282" s="400">
        <v>5.0000000000000001E-4</v>
      </c>
      <c r="D282" s="400">
        <v>1.8E-3</v>
      </c>
      <c r="E282" s="400">
        <v>2.2583333333333301E-3</v>
      </c>
      <c r="F282" s="400">
        <v>2.3333333333333301E-3</v>
      </c>
      <c r="G282" s="400">
        <v>2.2958333333333299E-3</v>
      </c>
      <c r="H282" s="400">
        <v>2.4916666666666698E-3</v>
      </c>
      <c r="I282" s="400">
        <f t="shared" si="44"/>
        <v>-3.1400000000000004E-2</v>
      </c>
      <c r="J282" s="400">
        <f t="shared" si="37"/>
        <v>-3.1895833333333332E-2</v>
      </c>
      <c r="K282" s="400">
        <f t="shared" si="38"/>
        <v>-1.9916666666666698E-3</v>
      </c>
      <c r="L282" s="20">
        <f t="shared" si="45"/>
        <v>0.11148670902501778</v>
      </c>
      <c r="M282" s="20">
        <f t="shared" si="46"/>
        <v>2.1600000000000001E-2</v>
      </c>
      <c r="N282" s="20">
        <f t="shared" si="39"/>
        <v>2.7549999999999956E-2</v>
      </c>
      <c r="O282" s="20">
        <f t="shared" si="47"/>
        <v>8.9886709025017775E-2</v>
      </c>
      <c r="P282" s="20">
        <f t="shared" si="40"/>
        <v>8.3936709025017819E-2</v>
      </c>
      <c r="Q282" s="20">
        <f t="shared" si="41"/>
        <v>0.12731996319480543</v>
      </c>
      <c r="R282" s="20">
        <f t="shared" si="42"/>
        <v>2.9900000000000038E-2</v>
      </c>
      <c r="S282" s="20">
        <f t="shared" si="43"/>
        <v>9.7419963194805392E-2</v>
      </c>
    </row>
    <row r="283" spans="1:19" s="172" customFormat="1" ht="14.25" customHeight="1" x14ac:dyDescent="0.15">
      <c r="A283" s="399">
        <v>17958</v>
      </c>
      <c r="B283" s="400">
        <v>3.2800000000000003E-2</v>
      </c>
      <c r="C283" s="400">
        <v>3.6400000000000002E-2</v>
      </c>
      <c r="D283" s="400">
        <v>1.9E-3</v>
      </c>
      <c r="E283" s="400">
        <v>2.2499999999999998E-3</v>
      </c>
      <c r="F283" s="400">
        <v>2.3249999999999998E-3</v>
      </c>
      <c r="G283" s="400">
        <v>2.2875E-3</v>
      </c>
      <c r="H283" s="400">
        <v>2.4750000000000002E-3</v>
      </c>
      <c r="I283" s="400">
        <f t="shared" si="44"/>
        <v>3.0900000000000004E-2</v>
      </c>
      <c r="J283" s="400">
        <f t="shared" si="37"/>
        <v>3.0512500000000001E-2</v>
      </c>
      <c r="K283" s="400">
        <f t="shared" si="38"/>
        <v>3.3925000000000004E-2</v>
      </c>
      <c r="L283" s="20">
        <f t="shared" si="45"/>
        <v>6.3599993589398496E-2</v>
      </c>
      <c r="M283" s="20">
        <f t="shared" si="46"/>
        <v>2.2800000000000001E-2</v>
      </c>
      <c r="N283" s="20">
        <f t="shared" si="39"/>
        <v>2.7450000000000002E-2</v>
      </c>
      <c r="O283" s="20">
        <f t="shared" si="47"/>
        <v>4.0799993589398495E-2</v>
      </c>
      <c r="P283" s="20">
        <f t="shared" si="40"/>
        <v>3.6149993589398494E-2</v>
      </c>
      <c r="Q283" s="20">
        <f t="shared" si="41"/>
        <v>0.10045625869369545</v>
      </c>
      <c r="R283" s="20">
        <f t="shared" si="42"/>
        <v>2.9700000000000004E-2</v>
      </c>
      <c r="S283" s="20">
        <f t="shared" si="43"/>
        <v>7.0756258693695451E-2</v>
      </c>
    </row>
    <row r="284" spans="1:19" s="172" customFormat="1" ht="14.25" customHeight="1" x14ac:dyDescent="0.15">
      <c r="A284" s="399">
        <v>17989</v>
      </c>
      <c r="B284" s="400">
        <v>-1.7899999999999999E-2</v>
      </c>
      <c r="C284" s="400">
        <v>5.7999999999999996E-3</v>
      </c>
      <c r="D284" s="400">
        <v>1.8E-3</v>
      </c>
      <c r="E284" s="400">
        <v>2.2499999999999998E-3</v>
      </c>
      <c r="F284" s="400">
        <v>2.3249999999999998E-3</v>
      </c>
      <c r="G284" s="400">
        <v>2.2875E-3</v>
      </c>
      <c r="H284" s="400">
        <v>2.46666666666667E-3</v>
      </c>
      <c r="I284" s="400">
        <f t="shared" si="44"/>
        <v>-1.9699999999999999E-2</v>
      </c>
      <c r="J284" s="400">
        <f t="shared" si="37"/>
        <v>-2.0187500000000001E-2</v>
      </c>
      <c r="K284" s="400">
        <f t="shared" si="38"/>
        <v>3.3333333333333296E-3</v>
      </c>
      <c r="L284" s="20">
        <f t="shared" si="45"/>
        <v>1.4925722604108849E-2</v>
      </c>
      <c r="M284" s="20">
        <f t="shared" si="46"/>
        <v>2.1600000000000001E-2</v>
      </c>
      <c r="N284" s="20">
        <f t="shared" si="39"/>
        <v>2.7450000000000002E-2</v>
      </c>
      <c r="O284" s="20">
        <f t="shared" si="47"/>
        <v>-6.6742773958911525E-3</v>
      </c>
      <c r="P284" s="20">
        <f t="shared" si="40"/>
        <v>-1.2524277395891154E-2</v>
      </c>
      <c r="Q284" s="20">
        <f t="shared" si="41"/>
        <v>8.9408371057203784E-2</v>
      </c>
      <c r="R284" s="20">
        <f t="shared" si="42"/>
        <v>2.9600000000000039E-2</v>
      </c>
      <c r="S284" s="20">
        <f t="shared" si="43"/>
        <v>5.9808371057203741E-2</v>
      </c>
    </row>
    <row r="285" spans="1:19" s="172" customFormat="1" ht="14.25" customHeight="1" x14ac:dyDescent="0.15">
      <c r="A285" s="399">
        <v>18019</v>
      </c>
      <c r="B285" s="400">
        <v>-2.58E-2</v>
      </c>
      <c r="C285" s="400">
        <v>3.3999999999999998E-3</v>
      </c>
      <c r="D285" s="400">
        <v>2E-3</v>
      </c>
      <c r="E285" s="400">
        <v>2.2583333333333301E-3</v>
      </c>
      <c r="F285" s="400">
        <v>2.31666666666667E-3</v>
      </c>
      <c r="G285" s="400">
        <v>2.2875E-3</v>
      </c>
      <c r="H285" s="400">
        <v>2.4583333333333302E-3</v>
      </c>
      <c r="I285" s="400">
        <f t="shared" si="44"/>
        <v>-2.7799999999999998E-2</v>
      </c>
      <c r="J285" s="400">
        <f t="shared" ref="J285:J348" si="48">B285-G285</f>
        <v>-2.8087500000000001E-2</v>
      </c>
      <c r="K285" s="400">
        <f t="shared" ref="K285:K348" si="49">$C285-H285</f>
        <v>9.4166666666666964E-4</v>
      </c>
      <c r="L285" s="20">
        <f t="shared" si="45"/>
        <v>-9.1147496129311056E-2</v>
      </c>
      <c r="M285" s="20">
        <f t="shared" si="46"/>
        <v>2.4E-2</v>
      </c>
      <c r="N285" s="20">
        <f t="shared" si="39"/>
        <v>2.7450000000000002E-2</v>
      </c>
      <c r="O285" s="20">
        <f t="shared" si="47"/>
        <v>-0.11514749612931105</v>
      </c>
      <c r="P285" s="20">
        <f t="shared" si="40"/>
        <v>-0.11859749612931106</v>
      </c>
      <c r="Q285" s="20">
        <f t="shared" si="41"/>
        <v>3.2894604099781066E-2</v>
      </c>
      <c r="R285" s="20">
        <f t="shared" si="42"/>
        <v>2.9499999999999964E-2</v>
      </c>
      <c r="S285" s="20">
        <f t="shared" si="43"/>
        <v>3.3946040997811025E-3</v>
      </c>
    </row>
    <row r="286" spans="1:19" s="172" customFormat="1" ht="14.25" customHeight="1" x14ac:dyDescent="0.15">
      <c r="A286" s="399">
        <v>18050</v>
      </c>
      <c r="B286" s="400">
        <v>1.4E-3</v>
      </c>
      <c r="C286" s="400">
        <v>-1.34E-2</v>
      </c>
      <c r="D286" s="400">
        <v>1.9E-3</v>
      </c>
      <c r="E286" s="400">
        <v>2.2583333333333301E-3</v>
      </c>
      <c r="F286" s="400">
        <v>2.31666666666667E-3</v>
      </c>
      <c r="G286" s="400">
        <v>2.2875E-3</v>
      </c>
      <c r="H286" s="400">
        <v>2.4499999999999999E-3</v>
      </c>
      <c r="I286" s="400">
        <f t="shared" si="44"/>
        <v>-5.0000000000000001E-4</v>
      </c>
      <c r="J286" s="400">
        <f t="shared" si="48"/>
        <v>-8.8750000000000005E-4</v>
      </c>
      <c r="K286" s="400">
        <f t="shared" si="49"/>
        <v>-1.585E-2</v>
      </c>
      <c r="L286" s="20">
        <f t="shared" si="45"/>
        <v>-9.4763380369894512E-2</v>
      </c>
      <c r="M286" s="20">
        <f t="shared" si="46"/>
        <v>2.2800000000000001E-2</v>
      </c>
      <c r="N286" s="20">
        <f t="shared" si="39"/>
        <v>2.7450000000000002E-2</v>
      </c>
      <c r="O286" s="20">
        <f t="shared" si="47"/>
        <v>-0.11756338036989451</v>
      </c>
      <c r="P286" s="20">
        <f t="shared" si="40"/>
        <v>-0.12221338036989451</v>
      </c>
      <c r="Q286" s="20">
        <f t="shared" si="41"/>
        <v>-2.1016290591029385E-3</v>
      </c>
      <c r="R286" s="20">
        <f t="shared" si="42"/>
        <v>2.9399999999999999E-2</v>
      </c>
      <c r="S286" s="20">
        <f t="shared" si="43"/>
        <v>-3.1501629059102934E-2</v>
      </c>
    </row>
    <row r="287" spans="1:19" s="172" customFormat="1" ht="14.25" customHeight="1" x14ac:dyDescent="0.15">
      <c r="A287" s="399">
        <v>18080</v>
      </c>
      <c r="B287" s="400">
        <v>6.5000000000000002E-2</v>
      </c>
      <c r="C287" s="400">
        <v>5.6899999999999999E-2</v>
      </c>
      <c r="D287" s="400">
        <v>1.6999999999999999E-3</v>
      </c>
      <c r="E287" s="400">
        <v>2.225E-3</v>
      </c>
      <c r="F287" s="400">
        <v>2.2916666666666701E-3</v>
      </c>
      <c r="G287" s="400">
        <v>2.2583333333333301E-3</v>
      </c>
      <c r="H287" s="400">
        <v>2.4166666666666698E-3</v>
      </c>
      <c r="I287" s="400">
        <f t="shared" si="44"/>
        <v>6.3300000000000009E-2</v>
      </c>
      <c r="J287" s="400">
        <f t="shared" si="48"/>
        <v>6.2741666666666668E-2</v>
      </c>
      <c r="K287" s="400">
        <f t="shared" si="49"/>
        <v>5.4483333333333328E-2</v>
      </c>
      <c r="L287" s="20">
        <f t="shared" si="45"/>
        <v>1.5673198383967746E-2</v>
      </c>
      <c r="M287" s="20">
        <f t="shared" si="46"/>
        <v>2.0399999999999998E-2</v>
      </c>
      <c r="N287" s="20">
        <f t="shared" si="39"/>
        <v>2.7099999999999961E-2</v>
      </c>
      <c r="O287" s="20">
        <f t="shared" si="47"/>
        <v>-4.7268016160322522E-3</v>
      </c>
      <c r="P287" s="20">
        <f t="shared" si="40"/>
        <v>-1.1426801616032215E-2</v>
      </c>
      <c r="Q287" s="20">
        <f t="shared" si="41"/>
        <v>0.10356679737096752</v>
      </c>
      <c r="R287" s="20">
        <f t="shared" si="42"/>
        <v>2.900000000000004E-2</v>
      </c>
      <c r="S287" s="20">
        <f t="shared" si="43"/>
        <v>7.4566797370967483E-2</v>
      </c>
    </row>
    <row r="288" spans="1:19" s="172" customFormat="1" ht="14.25" customHeight="1" x14ac:dyDescent="0.15">
      <c r="A288" s="399">
        <v>18111</v>
      </c>
      <c r="B288" s="400">
        <v>2.1899999999999999E-2</v>
      </c>
      <c r="C288" s="400">
        <v>3.4599999999999999E-2</v>
      </c>
      <c r="D288" s="400">
        <v>1.9E-3</v>
      </c>
      <c r="E288" s="400">
        <v>2.1833333333333301E-3</v>
      </c>
      <c r="F288" s="400">
        <v>2.2583333333333301E-3</v>
      </c>
      <c r="G288" s="400">
        <v>2.2208333333333299E-3</v>
      </c>
      <c r="H288" s="400">
        <v>2.3833333333333302E-3</v>
      </c>
      <c r="I288" s="400">
        <f t="shared" si="44"/>
        <v>0.02</v>
      </c>
      <c r="J288" s="400">
        <f t="shared" si="48"/>
        <v>1.9679166666666671E-2</v>
      </c>
      <c r="K288" s="400">
        <f t="shared" si="49"/>
        <v>3.2216666666666671E-2</v>
      </c>
      <c r="L288" s="20">
        <f t="shared" si="45"/>
        <v>2.1772436925158845E-2</v>
      </c>
      <c r="M288" s="20">
        <f t="shared" si="46"/>
        <v>2.2800000000000001E-2</v>
      </c>
      <c r="N288" s="20">
        <f t="shared" si="39"/>
        <v>2.6649999999999958E-2</v>
      </c>
      <c r="O288" s="20">
        <f t="shared" si="47"/>
        <v>-1.0275630748411563E-3</v>
      </c>
      <c r="P288" s="20">
        <f t="shared" si="40"/>
        <v>-4.8775630748411139E-3</v>
      </c>
      <c r="Q288" s="20">
        <f t="shared" si="41"/>
        <v>0.13765465181347492</v>
      </c>
      <c r="R288" s="20">
        <f t="shared" si="42"/>
        <v>2.8599999999999962E-2</v>
      </c>
      <c r="S288" s="20">
        <f t="shared" si="43"/>
        <v>0.10905465181347496</v>
      </c>
    </row>
    <row r="289" spans="1:19" s="172" customFormat="1" ht="14.25" customHeight="1" x14ac:dyDescent="0.15">
      <c r="A289" s="399">
        <v>18142</v>
      </c>
      <c r="B289" s="400">
        <v>2.63E-2</v>
      </c>
      <c r="C289" s="400">
        <v>3.73E-2</v>
      </c>
      <c r="D289" s="400">
        <v>1.6999999999999999E-3</v>
      </c>
      <c r="E289" s="400">
        <v>2.16666666666667E-3</v>
      </c>
      <c r="F289" s="400">
        <v>2.24166666666667E-3</v>
      </c>
      <c r="G289" s="400">
        <v>2.2041666666666698E-3</v>
      </c>
      <c r="H289" s="400">
        <v>2.3749999999999999E-3</v>
      </c>
      <c r="I289" s="400">
        <f t="shared" si="44"/>
        <v>2.46E-2</v>
      </c>
      <c r="J289" s="400">
        <f t="shared" si="48"/>
        <v>2.409583333333333E-2</v>
      </c>
      <c r="K289" s="400">
        <f t="shared" si="49"/>
        <v>3.4924999999999998E-2</v>
      </c>
      <c r="L289" s="20">
        <f t="shared" si="45"/>
        <v>7.8409144401779818E-2</v>
      </c>
      <c r="M289" s="20">
        <f t="shared" si="46"/>
        <v>2.0399999999999998E-2</v>
      </c>
      <c r="N289" s="20">
        <f t="shared" si="39"/>
        <v>2.6450000000000036E-2</v>
      </c>
      <c r="O289" s="20">
        <f t="shared" si="47"/>
        <v>5.8009144401779816E-2</v>
      </c>
      <c r="P289" s="20">
        <f t="shared" si="40"/>
        <v>5.1959144401779782E-2</v>
      </c>
      <c r="Q289" s="20">
        <f t="shared" si="41"/>
        <v>0.18852771711765248</v>
      </c>
      <c r="R289" s="20">
        <f t="shared" si="42"/>
        <v>2.8499999999999998E-2</v>
      </c>
      <c r="S289" s="20">
        <f t="shared" si="43"/>
        <v>0.16002771711765248</v>
      </c>
    </row>
    <row r="290" spans="1:19" s="172" customFormat="1" ht="14.25" customHeight="1" x14ac:dyDescent="0.15">
      <c r="A290" s="399">
        <v>18172</v>
      </c>
      <c r="B290" s="400">
        <v>3.4000000000000002E-2</v>
      </c>
      <c r="C290" s="400">
        <v>1.12E-2</v>
      </c>
      <c r="D290" s="400">
        <v>1.8E-3</v>
      </c>
      <c r="E290" s="400">
        <v>2.1749999999999999E-3</v>
      </c>
      <c r="F290" s="400">
        <v>2.2499999999999998E-3</v>
      </c>
      <c r="G290" s="400">
        <v>2.2125000000000001E-3</v>
      </c>
      <c r="H290" s="400">
        <v>2.3583333333333299E-3</v>
      </c>
      <c r="I290" s="400">
        <f t="shared" si="44"/>
        <v>3.2199999999999999E-2</v>
      </c>
      <c r="J290" s="400">
        <f t="shared" si="48"/>
        <v>3.1787500000000003E-2</v>
      </c>
      <c r="K290" s="400">
        <f t="shared" si="49"/>
        <v>8.8416666666666695E-3</v>
      </c>
      <c r="L290" s="20">
        <f t="shared" si="45"/>
        <v>4.1153179562502862E-2</v>
      </c>
      <c r="M290" s="20">
        <f t="shared" si="46"/>
        <v>2.1600000000000001E-2</v>
      </c>
      <c r="N290" s="20">
        <f t="shared" si="39"/>
        <v>2.6550000000000001E-2</v>
      </c>
      <c r="O290" s="20">
        <f t="shared" si="47"/>
        <v>1.9553179562502861E-2</v>
      </c>
      <c r="P290" s="20">
        <f t="shared" si="40"/>
        <v>1.4603179562502861E-2</v>
      </c>
      <c r="Q290" s="20">
        <f t="shared" si="41"/>
        <v>0.15528138762796373</v>
      </c>
      <c r="R290" s="20">
        <f t="shared" si="42"/>
        <v>2.8299999999999957E-2</v>
      </c>
      <c r="S290" s="20">
        <f t="shared" si="43"/>
        <v>0.12698138762796377</v>
      </c>
    </row>
    <row r="291" spans="1:19" s="172" customFormat="1" ht="14.25" customHeight="1" x14ac:dyDescent="0.15">
      <c r="A291" s="399">
        <v>18203</v>
      </c>
      <c r="B291" s="400">
        <v>1.7500000000000002E-2</v>
      </c>
      <c r="C291" s="400">
        <v>1.5900000000000001E-2</v>
      </c>
      <c r="D291" s="400">
        <v>1.6999999999999999E-3</v>
      </c>
      <c r="E291" s="400">
        <v>2.16666666666667E-3</v>
      </c>
      <c r="F291" s="400">
        <v>2.2333333333333298E-3</v>
      </c>
      <c r="G291" s="400">
        <v>2.2000000000000001E-3</v>
      </c>
      <c r="H291" s="400">
        <v>2.3416666666666698E-3</v>
      </c>
      <c r="I291" s="400">
        <f t="shared" si="44"/>
        <v>1.5800000000000002E-2</v>
      </c>
      <c r="J291" s="400">
        <f t="shared" si="48"/>
        <v>1.5300000000000001E-2</v>
      </c>
      <c r="K291" s="400">
        <f t="shared" si="49"/>
        <v>1.3558333333333332E-2</v>
      </c>
      <c r="L291" s="20">
        <f t="shared" si="45"/>
        <v>0.17200283239832559</v>
      </c>
      <c r="M291" s="20">
        <f t="shared" si="46"/>
        <v>2.0399999999999998E-2</v>
      </c>
      <c r="N291" s="20">
        <f t="shared" si="39"/>
        <v>2.64E-2</v>
      </c>
      <c r="O291" s="20">
        <f t="shared" si="47"/>
        <v>0.15160283239832559</v>
      </c>
      <c r="P291" s="20">
        <f t="shared" si="40"/>
        <v>0.14560283239832558</v>
      </c>
      <c r="Q291" s="20">
        <f t="shared" si="41"/>
        <v>0.29157077329288894</v>
      </c>
      <c r="R291" s="20">
        <f t="shared" si="42"/>
        <v>2.8100000000000038E-2</v>
      </c>
      <c r="S291" s="20">
        <f t="shared" si="43"/>
        <v>0.26347077329288893</v>
      </c>
    </row>
    <row r="292" spans="1:19" s="172" customFormat="1" ht="14.25" customHeight="1" x14ac:dyDescent="0.15">
      <c r="A292" s="399">
        <v>18233</v>
      </c>
      <c r="B292" s="400">
        <v>4.8599999999999997E-2</v>
      </c>
      <c r="C292" s="400">
        <v>3.9600000000000003E-2</v>
      </c>
      <c r="D292" s="400">
        <v>1.6999999999999999E-3</v>
      </c>
      <c r="E292" s="400">
        <v>2.15E-3</v>
      </c>
      <c r="F292" s="400">
        <v>2.225E-3</v>
      </c>
      <c r="G292" s="400">
        <v>2.1875000000000002E-3</v>
      </c>
      <c r="H292" s="400">
        <v>2.31666666666667E-3</v>
      </c>
      <c r="I292" s="400">
        <f t="shared" si="44"/>
        <v>4.6899999999999997E-2</v>
      </c>
      <c r="J292" s="400">
        <f t="shared" si="48"/>
        <v>4.6412499999999995E-2</v>
      </c>
      <c r="K292" s="400">
        <f t="shared" si="49"/>
        <v>3.7283333333333335E-2</v>
      </c>
      <c r="L292" s="20">
        <f t="shared" si="45"/>
        <v>0.18786214000858736</v>
      </c>
      <c r="M292" s="20">
        <f t="shared" si="46"/>
        <v>2.0399999999999998E-2</v>
      </c>
      <c r="N292" s="20">
        <f t="shared" si="39"/>
        <v>2.6250000000000002E-2</v>
      </c>
      <c r="O292" s="20">
        <f t="shared" si="47"/>
        <v>0.16746214000858736</v>
      </c>
      <c r="P292" s="20">
        <f t="shared" si="40"/>
        <v>0.16161214000858737</v>
      </c>
      <c r="Q292" s="20">
        <f t="shared" si="41"/>
        <v>0.31368454741736396</v>
      </c>
      <c r="R292" s="20">
        <f t="shared" si="42"/>
        <v>2.780000000000004E-2</v>
      </c>
      <c r="S292" s="20">
        <f t="shared" si="43"/>
        <v>0.28588454741736391</v>
      </c>
    </row>
    <row r="293" spans="1:19" s="172" customFormat="1" ht="14.25" customHeight="1" x14ac:dyDescent="0.15">
      <c r="A293" s="399">
        <v>18264</v>
      </c>
      <c r="B293" s="400">
        <v>1.9699999999999999E-2</v>
      </c>
      <c r="C293" s="400">
        <v>3.5299999999999998E-2</v>
      </c>
      <c r="D293" s="400">
        <v>1.8E-3</v>
      </c>
      <c r="E293" s="400">
        <v>2.1416666666666702E-3</v>
      </c>
      <c r="F293" s="400">
        <v>2.2083333333333299E-3</v>
      </c>
      <c r="G293" s="400">
        <v>2.1749999999999999E-3</v>
      </c>
      <c r="H293" s="400">
        <v>2.3E-3</v>
      </c>
      <c r="I293" s="400">
        <f t="shared" si="44"/>
        <v>1.7899999999999999E-2</v>
      </c>
      <c r="J293" s="400">
        <f t="shared" si="48"/>
        <v>1.7524999999999999E-2</v>
      </c>
      <c r="K293" s="400">
        <f t="shared" si="49"/>
        <v>3.3000000000000002E-2</v>
      </c>
      <c r="L293" s="20">
        <f t="shared" si="45"/>
        <v>0.20655745011132187</v>
      </c>
      <c r="M293" s="20">
        <f t="shared" si="46"/>
        <v>2.1600000000000001E-2</v>
      </c>
      <c r="N293" s="20">
        <f t="shared" si="39"/>
        <v>2.6099999999999998E-2</v>
      </c>
      <c r="O293" s="20">
        <f t="shared" si="47"/>
        <v>0.18495745011132186</v>
      </c>
      <c r="P293" s="20">
        <f t="shared" si="40"/>
        <v>0.18045745011132186</v>
      </c>
      <c r="Q293" s="20">
        <f t="shared" si="41"/>
        <v>0.29479970672238864</v>
      </c>
      <c r="R293" s="20">
        <f t="shared" si="42"/>
        <v>2.76E-2</v>
      </c>
      <c r="S293" s="20">
        <f t="shared" si="43"/>
        <v>0.26719970672238863</v>
      </c>
    </row>
    <row r="294" spans="1:19" s="172" customFormat="1" ht="14.25" customHeight="1" x14ac:dyDescent="0.15">
      <c r="A294" s="399">
        <v>18295</v>
      </c>
      <c r="B294" s="400">
        <v>1.9900000000000001E-2</v>
      </c>
      <c r="C294" s="400">
        <v>0.01</v>
      </c>
      <c r="D294" s="400">
        <v>1.6000000000000001E-3</v>
      </c>
      <c r="E294" s="400">
        <v>2.15E-3</v>
      </c>
      <c r="F294" s="400">
        <v>2.2083333333333299E-3</v>
      </c>
      <c r="G294" s="400">
        <v>2.17916666666667E-3</v>
      </c>
      <c r="H294" s="400">
        <v>2.3E-3</v>
      </c>
      <c r="I294" s="400">
        <f t="shared" si="44"/>
        <v>1.83E-2</v>
      </c>
      <c r="J294" s="400">
        <f t="shared" si="48"/>
        <v>1.7720833333333331E-2</v>
      </c>
      <c r="K294" s="400">
        <f t="shared" si="49"/>
        <v>7.7000000000000002E-3</v>
      </c>
      <c r="L294" s="20">
        <f t="shared" si="45"/>
        <v>0.26810381633196378</v>
      </c>
      <c r="M294" s="20">
        <f t="shared" si="46"/>
        <v>1.9200000000000002E-2</v>
      </c>
      <c r="N294" s="20">
        <f t="shared" si="39"/>
        <v>2.6150000000000041E-2</v>
      </c>
      <c r="O294" s="20">
        <f t="shared" si="47"/>
        <v>0.24890381633196379</v>
      </c>
      <c r="P294" s="20">
        <f t="shared" si="40"/>
        <v>0.24195381633196375</v>
      </c>
      <c r="Q294" s="20">
        <f t="shared" si="41"/>
        <v>0.30709415671125595</v>
      </c>
      <c r="R294" s="20">
        <f t="shared" si="42"/>
        <v>2.76E-2</v>
      </c>
      <c r="S294" s="20">
        <f t="shared" si="43"/>
        <v>0.27949415671125594</v>
      </c>
    </row>
    <row r="295" spans="1:19" s="172" customFormat="1" ht="14.25" customHeight="1" x14ac:dyDescent="0.15">
      <c r="A295" s="399">
        <v>18323</v>
      </c>
      <c r="B295" s="400">
        <v>7.0000000000000001E-3</v>
      </c>
      <c r="C295" s="400">
        <v>8.3999999999999995E-3</v>
      </c>
      <c r="D295" s="400">
        <v>1.8E-3</v>
      </c>
      <c r="E295" s="400">
        <v>2.15E-3</v>
      </c>
      <c r="F295" s="400">
        <v>2.2166666666666702E-3</v>
      </c>
      <c r="G295" s="400">
        <v>2.1833333333333301E-3</v>
      </c>
      <c r="H295" s="400">
        <v>2.3E-3</v>
      </c>
      <c r="I295" s="400">
        <f t="shared" si="44"/>
        <v>5.1999999999999998E-3</v>
      </c>
      <c r="J295" s="400">
        <f t="shared" si="48"/>
        <v>4.8166666666666705E-3</v>
      </c>
      <c r="K295" s="400">
        <f t="shared" si="49"/>
        <v>6.0999999999999995E-3</v>
      </c>
      <c r="L295" s="20">
        <f t="shared" si="45"/>
        <v>0.23642577754288019</v>
      </c>
      <c r="M295" s="20">
        <f t="shared" si="46"/>
        <v>2.1600000000000001E-2</v>
      </c>
      <c r="N295" s="20">
        <f t="shared" si="39"/>
        <v>2.6199999999999959E-2</v>
      </c>
      <c r="O295" s="20">
        <f t="shared" si="47"/>
        <v>0.21482577754288018</v>
      </c>
      <c r="P295" s="20">
        <f t="shared" si="40"/>
        <v>0.21022577754288024</v>
      </c>
      <c r="Q295" s="20">
        <f t="shared" si="41"/>
        <v>0.27178092206448357</v>
      </c>
      <c r="R295" s="20">
        <f t="shared" si="42"/>
        <v>2.76E-2</v>
      </c>
      <c r="S295" s="20">
        <f t="shared" si="43"/>
        <v>0.24418092206448355</v>
      </c>
    </row>
    <row r="296" spans="1:19" s="172" customFormat="1" ht="14.25" customHeight="1" x14ac:dyDescent="0.15">
      <c r="A296" s="399">
        <v>18354</v>
      </c>
      <c r="B296" s="400">
        <v>4.8599999999999997E-2</v>
      </c>
      <c r="C296" s="400">
        <v>1.8499999999999999E-2</v>
      </c>
      <c r="D296" s="400">
        <v>1.6000000000000001E-3</v>
      </c>
      <c r="E296" s="400">
        <v>2.16666666666667E-3</v>
      </c>
      <c r="F296" s="400">
        <v>2.2166666666666702E-3</v>
      </c>
      <c r="G296" s="400">
        <v>2.1916666666666699E-3</v>
      </c>
      <c r="H296" s="400">
        <v>2.3083333333333302E-3</v>
      </c>
      <c r="I296" s="400">
        <f t="shared" si="44"/>
        <v>4.7E-2</v>
      </c>
      <c r="J296" s="400">
        <f t="shared" si="48"/>
        <v>4.6408333333333329E-2</v>
      </c>
      <c r="K296" s="400">
        <f t="shared" si="49"/>
        <v>1.619166666666667E-2</v>
      </c>
      <c r="L296" s="20">
        <f t="shared" si="45"/>
        <v>0.32014669619332525</v>
      </c>
      <c r="M296" s="20">
        <f t="shared" si="46"/>
        <v>1.9200000000000002E-2</v>
      </c>
      <c r="N296" s="20">
        <f t="shared" ref="N296:N359" si="50">G296*12</f>
        <v>2.6300000000000039E-2</v>
      </c>
      <c r="O296" s="20">
        <f t="shared" si="47"/>
        <v>0.30094669619332526</v>
      </c>
      <c r="P296" s="20">
        <f t="shared" ref="P296:P359" si="51">L296-N296</f>
        <v>0.29384669619332521</v>
      </c>
      <c r="Q296" s="20">
        <f t="shared" ref="Q296:Q359" si="52">((1+C285)*(1+C286)*(1+C287)*(1+C288)*(1+C289)*(1+C290)*(1+C291)*(1+C292)*(1+C293)*(1+C294)*(1+C295)*(1+C296))-1</f>
        <v>0.28783940059920154</v>
      </c>
      <c r="R296" s="20">
        <f t="shared" ref="R296:R359" si="53">H296*12</f>
        <v>2.7699999999999961E-2</v>
      </c>
      <c r="S296" s="20">
        <f t="shared" ref="S296:S359" si="54">Q296-R296</f>
        <v>0.2601394005992016</v>
      </c>
    </row>
    <row r="297" spans="1:19" s="172" customFormat="1" ht="14.25" customHeight="1" x14ac:dyDescent="0.15">
      <c r="A297" s="399">
        <v>18384</v>
      </c>
      <c r="B297" s="400">
        <v>5.0900000000000001E-2</v>
      </c>
      <c r="C297" s="400">
        <v>1.9199999999999998E-2</v>
      </c>
      <c r="D297" s="400">
        <v>1.9E-3</v>
      </c>
      <c r="E297" s="400">
        <v>2.1749999999999999E-3</v>
      </c>
      <c r="F297" s="400">
        <v>2.24166666666667E-3</v>
      </c>
      <c r="G297" s="400">
        <v>2.2083333333333299E-3</v>
      </c>
      <c r="H297" s="400">
        <v>2.3249999999999998E-3</v>
      </c>
      <c r="I297" s="400">
        <f t="shared" si="44"/>
        <v>4.9000000000000002E-2</v>
      </c>
      <c r="J297" s="400">
        <f t="shared" si="48"/>
        <v>4.8691666666666668E-2</v>
      </c>
      <c r="K297" s="400">
        <f t="shared" si="49"/>
        <v>1.6874999999999998E-2</v>
      </c>
      <c r="L297" s="20">
        <f t="shared" si="45"/>
        <v>0.42408351778850872</v>
      </c>
      <c r="M297" s="20">
        <f t="shared" si="46"/>
        <v>2.2800000000000001E-2</v>
      </c>
      <c r="N297" s="20">
        <f t="shared" si="50"/>
        <v>2.6499999999999961E-2</v>
      </c>
      <c r="O297" s="20">
        <f t="shared" si="47"/>
        <v>0.40128351778850874</v>
      </c>
      <c r="P297" s="20">
        <f t="shared" si="51"/>
        <v>0.39758351778850876</v>
      </c>
      <c r="Q297" s="20">
        <f t="shared" si="52"/>
        <v>0.30811831482031726</v>
      </c>
      <c r="R297" s="20">
        <f t="shared" si="53"/>
        <v>2.7899999999999998E-2</v>
      </c>
      <c r="S297" s="20">
        <f t="shared" si="54"/>
        <v>0.28021831482031728</v>
      </c>
    </row>
    <row r="298" spans="1:19" s="172" customFormat="1" ht="14.25" customHeight="1" x14ac:dyDescent="0.15">
      <c r="A298" s="399">
        <v>18415</v>
      </c>
      <c r="B298" s="400">
        <v>-5.4800000000000001E-2</v>
      </c>
      <c r="C298" s="400">
        <v>-7.7100000000000002E-2</v>
      </c>
      <c r="D298" s="400">
        <v>1.6999999999999999E-3</v>
      </c>
      <c r="E298" s="400">
        <v>2.1833333333333301E-3</v>
      </c>
      <c r="F298" s="400">
        <v>2.24166666666667E-3</v>
      </c>
      <c r="G298" s="400">
        <v>2.2125000000000001E-3</v>
      </c>
      <c r="H298" s="400">
        <v>2.3249999999999998E-3</v>
      </c>
      <c r="I298" s="400">
        <f t="shared" si="44"/>
        <v>-5.6500000000000002E-2</v>
      </c>
      <c r="J298" s="400">
        <f t="shared" si="48"/>
        <v>-5.7012500000000001E-2</v>
      </c>
      <c r="K298" s="400">
        <f t="shared" si="49"/>
        <v>-7.9424999999999996E-2</v>
      </c>
      <c r="L298" s="20">
        <f t="shared" si="45"/>
        <v>0.34416191433363208</v>
      </c>
      <c r="M298" s="20">
        <f t="shared" si="46"/>
        <v>2.0399999999999998E-2</v>
      </c>
      <c r="N298" s="20">
        <f t="shared" si="50"/>
        <v>2.6550000000000001E-2</v>
      </c>
      <c r="O298" s="20">
        <f t="shared" si="47"/>
        <v>0.32376191433363211</v>
      </c>
      <c r="P298" s="20">
        <f t="shared" si="51"/>
        <v>0.31761191433363206</v>
      </c>
      <c r="Q298" s="20">
        <f t="shared" si="52"/>
        <v>0.22365942909757841</v>
      </c>
      <c r="R298" s="20">
        <f t="shared" si="53"/>
        <v>2.7899999999999998E-2</v>
      </c>
      <c r="S298" s="20">
        <f t="shared" si="54"/>
        <v>0.1957594290975784</v>
      </c>
    </row>
    <row r="299" spans="1:19" s="172" customFormat="1" ht="14.25" customHeight="1" x14ac:dyDescent="0.15">
      <c r="A299" s="399">
        <v>18445</v>
      </c>
      <c r="B299" s="400">
        <v>1.1900000000000001E-2</v>
      </c>
      <c r="C299" s="400">
        <v>-4.36E-2</v>
      </c>
      <c r="D299" s="400">
        <v>1.8E-3</v>
      </c>
      <c r="E299" s="400">
        <v>2.2083333333333299E-3</v>
      </c>
      <c r="F299" s="400">
        <v>2.2666666666666699E-3</v>
      </c>
      <c r="G299" s="400">
        <v>2.2374999999999999E-3</v>
      </c>
      <c r="H299" s="400">
        <v>2.3249999999999998E-3</v>
      </c>
      <c r="I299" s="400">
        <f t="shared" si="44"/>
        <v>1.0100000000000001E-2</v>
      </c>
      <c r="J299" s="400">
        <f t="shared" si="48"/>
        <v>9.6625000000000009E-3</v>
      </c>
      <c r="K299" s="400">
        <f t="shared" si="49"/>
        <v>-4.5925000000000001E-2</v>
      </c>
      <c r="L299" s="20">
        <f t="shared" si="45"/>
        <v>0.27714313719643435</v>
      </c>
      <c r="M299" s="20">
        <f t="shared" si="46"/>
        <v>2.1600000000000001E-2</v>
      </c>
      <c r="N299" s="20">
        <f t="shared" si="50"/>
        <v>2.6849999999999999E-2</v>
      </c>
      <c r="O299" s="20">
        <f t="shared" si="47"/>
        <v>0.25554313719643434</v>
      </c>
      <c r="P299" s="20">
        <f t="shared" si="51"/>
        <v>0.25029313719643437</v>
      </c>
      <c r="Q299" s="20">
        <f t="shared" si="52"/>
        <v>0.1073023729670961</v>
      </c>
      <c r="R299" s="20">
        <f t="shared" si="53"/>
        <v>2.7899999999999998E-2</v>
      </c>
      <c r="S299" s="20">
        <f t="shared" si="54"/>
        <v>7.940237296709611E-2</v>
      </c>
    </row>
    <row r="300" spans="1:19" s="172" customFormat="1" ht="14.25" customHeight="1" x14ac:dyDescent="0.15">
      <c r="A300" s="399">
        <v>18476</v>
      </c>
      <c r="B300" s="400">
        <v>4.4299999999999999E-2</v>
      </c>
      <c r="C300" s="400">
        <v>1.54E-2</v>
      </c>
      <c r="D300" s="400">
        <v>1.8E-3</v>
      </c>
      <c r="E300" s="400">
        <v>2.1749999999999999E-3</v>
      </c>
      <c r="F300" s="400">
        <v>2.225E-3</v>
      </c>
      <c r="G300" s="400">
        <v>2.2000000000000001E-3</v>
      </c>
      <c r="H300" s="400">
        <v>2.3E-3</v>
      </c>
      <c r="I300" s="400">
        <f t="shared" si="44"/>
        <v>4.2499999999999996E-2</v>
      </c>
      <c r="J300" s="400">
        <f t="shared" si="48"/>
        <v>4.2099999999999999E-2</v>
      </c>
      <c r="K300" s="400">
        <f t="shared" si="49"/>
        <v>1.3100000000000001E-2</v>
      </c>
      <c r="L300" s="20">
        <f t="shared" si="45"/>
        <v>0.30513805477467049</v>
      </c>
      <c r="M300" s="20">
        <f t="shared" si="46"/>
        <v>2.1600000000000001E-2</v>
      </c>
      <c r="N300" s="20">
        <f t="shared" si="50"/>
        <v>2.64E-2</v>
      </c>
      <c r="O300" s="20">
        <f t="shared" si="47"/>
        <v>0.28353805477467048</v>
      </c>
      <c r="P300" s="20">
        <f t="shared" si="51"/>
        <v>0.27873805477467051</v>
      </c>
      <c r="Q300" s="20">
        <f t="shared" si="52"/>
        <v>8.6753169834514976E-2</v>
      </c>
      <c r="R300" s="20">
        <f t="shared" si="53"/>
        <v>2.76E-2</v>
      </c>
      <c r="S300" s="20">
        <f t="shared" si="54"/>
        <v>5.9153169834514976E-2</v>
      </c>
    </row>
    <row r="301" spans="1:19" s="172" customFormat="1" ht="14.25" customHeight="1" x14ac:dyDescent="0.15">
      <c r="A301" s="399">
        <v>18507</v>
      </c>
      <c r="B301" s="400">
        <v>5.9200000000000003E-2</v>
      </c>
      <c r="C301" s="400">
        <v>4.1799999999999997E-2</v>
      </c>
      <c r="D301" s="400">
        <v>1.6999999999999999E-3</v>
      </c>
      <c r="E301" s="400">
        <v>2.2000000000000001E-3</v>
      </c>
      <c r="F301" s="400">
        <v>2.2583333333333301E-3</v>
      </c>
      <c r="G301" s="400">
        <v>2.2291666666666701E-3</v>
      </c>
      <c r="H301" s="400">
        <v>2.3333333333333301E-3</v>
      </c>
      <c r="I301" s="400">
        <f t="shared" si="44"/>
        <v>5.7500000000000002E-2</v>
      </c>
      <c r="J301" s="400">
        <f t="shared" si="48"/>
        <v>5.6970833333333332E-2</v>
      </c>
      <c r="K301" s="400">
        <f t="shared" si="49"/>
        <v>3.9466666666666664E-2</v>
      </c>
      <c r="L301" s="20">
        <f t="shared" si="45"/>
        <v>0.34697673937185125</v>
      </c>
      <c r="M301" s="20">
        <f t="shared" si="46"/>
        <v>2.0399999999999998E-2</v>
      </c>
      <c r="N301" s="20">
        <f t="shared" si="50"/>
        <v>2.6750000000000041E-2</v>
      </c>
      <c r="O301" s="20">
        <f t="shared" si="47"/>
        <v>0.32657673937185128</v>
      </c>
      <c r="P301" s="20">
        <f t="shared" si="51"/>
        <v>0.3202267393718512</v>
      </c>
      <c r="Q301" s="20">
        <f t="shared" si="52"/>
        <v>9.14677068674421E-2</v>
      </c>
      <c r="R301" s="20">
        <f t="shared" si="53"/>
        <v>2.7999999999999962E-2</v>
      </c>
      <c r="S301" s="20">
        <f t="shared" si="54"/>
        <v>6.3467706867442131E-2</v>
      </c>
    </row>
    <row r="302" spans="1:19" s="172" customFormat="1" ht="14.25" customHeight="1" x14ac:dyDescent="0.15">
      <c r="A302" s="399">
        <v>18537</v>
      </c>
      <c r="B302" s="400">
        <v>9.2999999999999992E-3</v>
      </c>
      <c r="C302" s="400">
        <v>-2.7000000000000001E-3</v>
      </c>
      <c r="D302" s="400">
        <v>1.9E-3</v>
      </c>
      <c r="E302" s="400">
        <v>2.225E-3</v>
      </c>
      <c r="F302" s="400">
        <v>2.2666666666666699E-3</v>
      </c>
      <c r="G302" s="400">
        <v>2.2458333333333302E-3</v>
      </c>
      <c r="H302" s="400">
        <v>2.3583333333333299E-3</v>
      </c>
      <c r="I302" s="400">
        <f t="shared" si="44"/>
        <v>7.3999999999999995E-3</v>
      </c>
      <c r="J302" s="400">
        <f t="shared" si="48"/>
        <v>7.0541666666666687E-3</v>
      </c>
      <c r="K302" s="400">
        <f t="shared" si="49"/>
        <v>-5.0583333333333296E-3</v>
      </c>
      <c r="L302" s="20">
        <f t="shared" si="45"/>
        <v>0.31480040913734042</v>
      </c>
      <c r="M302" s="20">
        <f t="shared" si="46"/>
        <v>2.2800000000000001E-2</v>
      </c>
      <c r="N302" s="20">
        <f t="shared" si="50"/>
        <v>2.694999999999996E-2</v>
      </c>
      <c r="O302" s="20">
        <f t="shared" si="47"/>
        <v>0.29200040913734043</v>
      </c>
      <c r="P302" s="20">
        <f t="shared" si="51"/>
        <v>0.28785040913734045</v>
      </c>
      <c r="Q302" s="20">
        <f t="shared" si="52"/>
        <v>7.6464343412678382E-2</v>
      </c>
      <c r="R302" s="20">
        <f t="shared" si="53"/>
        <v>2.8299999999999957E-2</v>
      </c>
      <c r="S302" s="20">
        <f t="shared" si="54"/>
        <v>4.8164343412678425E-2</v>
      </c>
    </row>
    <row r="303" spans="1:19" s="172" customFormat="1" ht="14.25" customHeight="1" x14ac:dyDescent="0.15">
      <c r="A303" s="399">
        <v>18568</v>
      </c>
      <c r="B303" s="400">
        <v>1.6899999999999998E-2</v>
      </c>
      <c r="C303" s="400">
        <v>-1.7600000000000001E-2</v>
      </c>
      <c r="D303" s="400">
        <v>1.8E-3</v>
      </c>
      <c r="E303" s="400">
        <v>2.225E-3</v>
      </c>
      <c r="F303" s="400">
        <v>2.2666666666666699E-3</v>
      </c>
      <c r="G303" s="400">
        <v>2.2458333333333302E-3</v>
      </c>
      <c r="H303" s="400">
        <v>2.3833333333333302E-3</v>
      </c>
      <c r="I303" s="400">
        <f t="shared" si="44"/>
        <v>1.5099999999999999E-2</v>
      </c>
      <c r="J303" s="400">
        <f t="shared" si="48"/>
        <v>1.4654166666666668E-2</v>
      </c>
      <c r="K303" s="400">
        <f t="shared" si="49"/>
        <v>-1.9983333333333332E-2</v>
      </c>
      <c r="L303" s="20">
        <f t="shared" si="45"/>
        <v>0.31402509685676705</v>
      </c>
      <c r="M303" s="20">
        <f t="shared" si="46"/>
        <v>2.1600000000000001E-2</v>
      </c>
      <c r="N303" s="20">
        <f t="shared" si="50"/>
        <v>2.694999999999996E-2</v>
      </c>
      <c r="O303" s="20">
        <f t="shared" si="47"/>
        <v>0.29242509685676704</v>
      </c>
      <c r="P303" s="20">
        <f t="shared" si="51"/>
        <v>0.28707509685676708</v>
      </c>
      <c r="Q303" s="20">
        <f t="shared" si="52"/>
        <v>4.0967192606176983E-2</v>
      </c>
      <c r="R303" s="20">
        <f t="shared" si="53"/>
        <v>2.8599999999999962E-2</v>
      </c>
      <c r="S303" s="20">
        <f t="shared" si="54"/>
        <v>1.2367192606177021E-2</v>
      </c>
    </row>
    <row r="304" spans="1:19" s="172" customFormat="1" ht="14.25" customHeight="1" x14ac:dyDescent="0.15">
      <c r="A304" s="399">
        <v>18598</v>
      </c>
      <c r="B304" s="400">
        <v>5.1299999999999998E-2</v>
      </c>
      <c r="C304" s="400">
        <v>3.1199999999999999E-2</v>
      </c>
      <c r="D304" s="400">
        <v>1.8E-3</v>
      </c>
      <c r="E304" s="400">
        <v>2.225E-3</v>
      </c>
      <c r="F304" s="400">
        <v>2.2666666666666699E-3</v>
      </c>
      <c r="G304" s="400">
        <v>2.2458333333333302E-3</v>
      </c>
      <c r="H304" s="400">
        <v>2.3833333333333302E-3</v>
      </c>
      <c r="I304" s="400">
        <f t="shared" si="44"/>
        <v>4.9499999999999995E-2</v>
      </c>
      <c r="J304" s="400">
        <f t="shared" si="48"/>
        <v>4.905416666666667E-2</v>
      </c>
      <c r="K304" s="400">
        <f t="shared" si="49"/>
        <v>2.8816666666666668E-2</v>
      </c>
      <c r="L304" s="20">
        <f t="shared" si="45"/>
        <v>0.31740852977829448</v>
      </c>
      <c r="M304" s="20">
        <f t="shared" si="46"/>
        <v>2.1600000000000001E-2</v>
      </c>
      <c r="N304" s="20">
        <f t="shared" si="50"/>
        <v>2.694999999999996E-2</v>
      </c>
      <c r="O304" s="20">
        <f t="shared" si="47"/>
        <v>0.29580852977829447</v>
      </c>
      <c r="P304" s="20">
        <f t="shared" si="51"/>
        <v>0.29045852977829451</v>
      </c>
      <c r="Q304" s="20">
        <f t="shared" si="52"/>
        <v>3.2556145647835155E-2</v>
      </c>
      <c r="R304" s="20">
        <f t="shared" si="53"/>
        <v>2.8599999999999962E-2</v>
      </c>
      <c r="S304" s="20">
        <f t="shared" si="54"/>
        <v>3.9561456478351929E-3</v>
      </c>
    </row>
    <row r="305" spans="1:19" s="172" customFormat="1" ht="14.25" customHeight="1" x14ac:dyDescent="0.15">
      <c r="A305" s="399">
        <v>18629</v>
      </c>
      <c r="B305" s="400">
        <v>6.3700000000000007E-2</v>
      </c>
      <c r="C305" s="400">
        <v>4.3799999999999999E-2</v>
      </c>
      <c r="D305" s="400">
        <v>2E-3</v>
      </c>
      <c r="E305" s="400">
        <v>2.2166666666666702E-3</v>
      </c>
      <c r="F305" s="400">
        <v>2.2583333333333301E-3</v>
      </c>
      <c r="G305" s="400">
        <v>2.2374999999999999E-3</v>
      </c>
      <c r="H305" s="400">
        <v>2.3583333333333299E-3</v>
      </c>
      <c r="I305" s="400">
        <f t="shared" si="44"/>
        <v>6.1700000000000005E-2</v>
      </c>
      <c r="J305" s="400">
        <f t="shared" si="48"/>
        <v>6.1462500000000003E-2</v>
      </c>
      <c r="K305" s="400">
        <f t="shared" si="49"/>
        <v>4.1441666666666668E-2</v>
      </c>
      <c r="L305" s="20">
        <f t="shared" si="45"/>
        <v>0.37425463678059434</v>
      </c>
      <c r="M305" s="20">
        <f t="shared" si="46"/>
        <v>2.4E-2</v>
      </c>
      <c r="N305" s="20">
        <f t="shared" si="50"/>
        <v>2.6849999999999999E-2</v>
      </c>
      <c r="O305" s="20">
        <f t="shared" si="47"/>
        <v>0.35025463678059432</v>
      </c>
      <c r="P305" s="20">
        <f t="shared" si="51"/>
        <v>0.34740463678059436</v>
      </c>
      <c r="Q305" s="20">
        <f t="shared" si="52"/>
        <v>4.1033618107997771E-2</v>
      </c>
      <c r="R305" s="20">
        <f t="shared" si="53"/>
        <v>2.8299999999999957E-2</v>
      </c>
      <c r="S305" s="20">
        <f t="shared" si="54"/>
        <v>1.2733618107997814E-2</v>
      </c>
    </row>
    <row r="306" spans="1:19" s="172" customFormat="1" ht="14.25" customHeight="1" x14ac:dyDescent="0.15">
      <c r="A306" s="399">
        <v>18660</v>
      </c>
      <c r="B306" s="400">
        <v>1.5699999999999999E-2</v>
      </c>
      <c r="C306" s="400">
        <v>2.6800000000000001E-2</v>
      </c>
      <c r="D306" s="400">
        <v>1.6999999999999999E-3</v>
      </c>
      <c r="E306" s="400">
        <v>2.2166666666666702E-3</v>
      </c>
      <c r="F306" s="400">
        <v>2.2583333333333301E-3</v>
      </c>
      <c r="G306" s="400">
        <v>2.2374999999999999E-3</v>
      </c>
      <c r="H306" s="400">
        <v>2.3666666666666701E-3</v>
      </c>
      <c r="I306" s="400">
        <f t="shared" si="44"/>
        <v>1.3999999999999999E-2</v>
      </c>
      <c r="J306" s="400">
        <f t="shared" si="48"/>
        <v>1.3462499999999999E-2</v>
      </c>
      <c r="K306" s="400">
        <f t="shared" si="49"/>
        <v>2.4433333333333331E-2</v>
      </c>
      <c r="L306" s="20">
        <f t="shared" si="45"/>
        <v>0.36859538638891021</v>
      </c>
      <c r="M306" s="20">
        <f t="shared" si="46"/>
        <v>2.0399999999999998E-2</v>
      </c>
      <c r="N306" s="20">
        <f t="shared" si="50"/>
        <v>2.6849999999999999E-2</v>
      </c>
      <c r="O306" s="20">
        <f t="shared" si="47"/>
        <v>0.34819538638891023</v>
      </c>
      <c r="P306" s="20">
        <f t="shared" si="51"/>
        <v>0.34174538638891022</v>
      </c>
      <c r="Q306" s="20">
        <f t="shared" si="52"/>
        <v>5.8349820864646018E-2</v>
      </c>
      <c r="R306" s="20">
        <f t="shared" si="53"/>
        <v>2.8400000000000043E-2</v>
      </c>
      <c r="S306" s="20">
        <f t="shared" si="54"/>
        <v>2.9949820864645975E-2</v>
      </c>
    </row>
    <row r="307" spans="1:19" s="172" customFormat="1" ht="14.25" customHeight="1" x14ac:dyDescent="0.15">
      <c r="A307" s="399">
        <v>18688</v>
      </c>
      <c r="B307" s="400">
        <v>-1.5599999999999999E-2</v>
      </c>
      <c r="C307" s="400">
        <v>-1.7399999999999999E-2</v>
      </c>
      <c r="D307" s="400">
        <v>1.9E-3</v>
      </c>
      <c r="E307" s="400">
        <v>2.31666666666667E-3</v>
      </c>
      <c r="F307" s="400">
        <v>2.3500000000000001E-3</v>
      </c>
      <c r="G307" s="400">
        <v>2.3333333333333301E-3</v>
      </c>
      <c r="H307" s="400">
        <v>2.4583333333333302E-3</v>
      </c>
      <c r="I307" s="400">
        <f t="shared" si="44"/>
        <v>-1.7499999999999998E-2</v>
      </c>
      <c r="J307" s="400">
        <f t="shared" si="48"/>
        <v>-1.7933333333333329E-2</v>
      </c>
      <c r="K307" s="400">
        <f t="shared" si="49"/>
        <v>-1.9858333333333329E-2</v>
      </c>
      <c r="L307" s="20">
        <f t="shared" si="45"/>
        <v>0.33788013739944756</v>
      </c>
      <c r="M307" s="20">
        <f t="shared" si="46"/>
        <v>2.2800000000000001E-2</v>
      </c>
      <c r="N307" s="20">
        <f t="shared" si="50"/>
        <v>2.7999999999999962E-2</v>
      </c>
      <c r="O307" s="20">
        <f t="shared" si="47"/>
        <v>0.31508013739944757</v>
      </c>
      <c r="P307" s="20">
        <f t="shared" si="51"/>
        <v>0.30988013739944759</v>
      </c>
      <c r="Q307" s="20">
        <f t="shared" si="52"/>
        <v>3.1271850437922577E-2</v>
      </c>
      <c r="R307" s="20">
        <f t="shared" si="53"/>
        <v>2.9499999999999964E-2</v>
      </c>
      <c r="S307" s="20">
        <f t="shared" si="54"/>
        <v>1.7718504379226133E-3</v>
      </c>
    </row>
    <row r="308" spans="1:19" s="172" customFormat="1" ht="14.25" customHeight="1" x14ac:dyDescent="0.15">
      <c r="A308" s="399">
        <v>18719</v>
      </c>
      <c r="B308" s="400">
        <v>5.0900000000000001E-2</v>
      </c>
      <c r="C308" s="400">
        <v>5.0000000000000001E-4</v>
      </c>
      <c r="D308" s="400">
        <v>2E-3</v>
      </c>
      <c r="E308" s="400">
        <v>2.39166666666667E-3</v>
      </c>
      <c r="F308" s="400">
        <v>2.4416666666666701E-3</v>
      </c>
      <c r="G308" s="400">
        <v>2.4166666666666698E-3</v>
      </c>
      <c r="H308" s="400">
        <v>2.575E-3</v>
      </c>
      <c r="I308" s="400">
        <f t="shared" si="44"/>
        <v>4.8899999999999999E-2</v>
      </c>
      <c r="J308" s="400">
        <f t="shared" si="48"/>
        <v>4.848333333333333E-2</v>
      </c>
      <c r="K308" s="400">
        <f t="shared" si="49"/>
        <v>-2.075E-3</v>
      </c>
      <c r="L308" s="20">
        <f t="shared" si="45"/>
        <v>0.34081464466248246</v>
      </c>
      <c r="M308" s="20">
        <f t="shared" si="46"/>
        <v>2.4E-2</v>
      </c>
      <c r="N308" s="20">
        <f t="shared" si="50"/>
        <v>2.900000000000004E-2</v>
      </c>
      <c r="O308" s="20">
        <f t="shared" si="47"/>
        <v>0.31681464466248244</v>
      </c>
      <c r="P308" s="20">
        <f t="shared" si="51"/>
        <v>0.31181464466248243</v>
      </c>
      <c r="Q308" s="20">
        <f t="shared" si="52"/>
        <v>1.3046132904409813E-2</v>
      </c>
      <c r="R308" s="20">
        <f t="shared" si="53"/>
        <v>3.09E-2</v>
      </c>
      <c r="S308" s="20">
        <f t="shared" si="54"/>
        <v>-1.7853867095590188E-2</v>
      </c>
    </row>
    <row r="309" spans="1:19" s="172" customFormat="1" ht="14.25" customHeight="1" x14ac:dyDescent="0.15">
      <c r="A309" s="399">
        <v>18749</v>
      </c>
      <c r="B309" s="400">
        <v>-2.9899999999999999E-2</v>
      </c>
      <c r="C309" s="400">
        <v>6.6E-3</v>
      </c>
      <c r="D309" s="400">
        <v>2.0999999999999999E-3</v>
      </c>
      <c r="E309" s="400">
        <v>2.40833333333333E-3</v>
      </c>
      <c r="F309" s="400">
        <v>2.4416666666666701E-3</v>
      </c>
      <c r="G309" s="400">
        <v>2.4250000000000001E-3</v>
      </c>
      <c r="H309" s="400">
        <v>2.6083333333333301E-3</v>
      </c>
      <c r="I309" s="400">
        <f t="shared" si="44"/>
        <v>-3.2000000000000001E-2</v>
      </c>
      <c r="J309" s="400">
        <f t="shared" si="48"/>
        <v>-3.2325E-2</v>
      </c>
      <c r="K309" s="400">
        <f t="shared" si="49"/>
        <v>3.9916666666666694E-3</v>
      </c>
      <c r="L309" s="20">
        <f t="shared" si="45"/>
        <v>0.2377241286393319</v>
      </c>
      <c r="M309" s="20">
        <f t="shared" si="46"/>
        <v>2.52E-2</v>
      </c>
      <c r="N309" s="20">
        <f t="shared" si="50"/>
        <v>2.9100000000000001E-2</v>
      </c>
      <c r="O309" s="20">
        <f t="shared" si="47"/>
        <v>0.2125241286393319</v>
      </c>
      <c r="P309" s="20">
        <f t="shared" si="51"/>
        <v>0.20862412863933189</v>
      </c>
      <c r="Q309" s="20">
        <f t="shared" si="52"/>
        <v>5.222109316902479E-4</v>
      </c>
      <c r="R309" s="20">
        <f t="shared" si="53"/>
        <v>3.129999999999996E-2</v>
      </c>
      <c r="S309" s="20">
        <f t="shared" si="54"/>
        <v>-3.0777789068309712E-2</v>
      </c>
    </row>
    <row r="310" spans="1:19" s="172" customFormat="1" ht="14.25" customHeight="1" x14ac:dyDescent="0.15">
      <c r="A310" s="399">
        <v>18780</v>
      </c>
      <c r="B310" s="400">
        <v>-2.2800000000000001E-2</v>
      </c>
      <c r="C310" s="400">
        <v>-4.0000000000000001E-3</v>
      </c>
      <c r="D310" s="400">
        <v>2E-3</v>
      </c>
      <c r="E310" s="400">
        <v>2.4499999999999999E-3</v>
      </c>
      <c r="F310" s="400">
        <v>2.4916666666666698E-3</v>
      </c>
      <c r="G310" s="400">
        <v>2.4708333333333301E-3</v>
      </c>
      <c r="H310" s="400">
        <v>2.6749999999999999E-3</v>
      </c>
      <c r="I310" s="400">
        <f t="shared" si="44"/>
        <v>-2.4800000000000003E-2</v>
      </c>
      <c r="J310" s="400">
        <f t="shared" si="48"/>
        <v>-2.5270833333333333E-2</v>
      </c>
      <c r="K310" s="400">
        <f t="shared" si="49"/>
        <v>-6.6750000000000004E-3</v>
      </c>
      <c r="L310" s="20">
        <f t="shared" si="45"/>
        <v>0.27962761162331251</v>
      </c>
      <c r="M310" s="20">
        <f t="shared" si="46"/>
        <v>2.4E-2</v>
      </c>
      <c r="N310" s="20">
        <f t="shared" si="50"/>
        <v>2.9649999999999961E-2</v>
      </c>
      <c r="O310" s="20">
        <f t="shared" si="47"/>
        <v>0.25562761162331249</v>
      </c>
      <c r="P310" s="20">
        <f t="shared" si="51"/>
        <v>0.24997761162331256</v>
      </c>
      <c r="Q310" s="20">
        <f t="shared" si="52"/>
        <v>7.9770421592765706E-2</v>
      </c>
      <c r="R310" s="20">
        <f t="shared" si="53"/>
        <v>3.2099999999999997E-2</v>
      </c>
      <c r="S310" s="20">
        <f t="shared" si="54"/>
        <v>4.7670421592765709E-2</v>
      </c>
    </row>
    <row r="311" spans="1:19" s="172" customFormat="1" ht="14.25" customHeight="1" x14ac:dyDescent="0.15">
      <c r="A311" s="399">
        <v>18810</v>
      </c>
      <c r="B311" s="400">
        <v>7.1099999999999997E-2</v>
      </c>
      <c r="C311" s="400">
        <v>4.3900000000000002E-2</v>
      </c>
      <c r="D311" s="400">
        <v>2.3E-3</v>
      </c>
      <c r="E311" s="400">
        <v>2.4499999999999999E-3</v>
      </c>
      <c r="F311" s="400">
        <v>2.4916666666666698E-3</v>
      </c>
      <c r="G311" s="400">
        <v>2.4708333333333301E-3</v>
      </c>
      <c r="H311" s="400">
        <v>2.7166666666666702E-3</v>
      </c>
      <c r="I311" s="400">
        <f t="shared" si="44"/>
        <v>6.88E-2</v>
      </c>
      <c r="J311" s="400">
        <f t="shared" si="48"/>
        <v>6.8629166666666672E-2</v>
      </c>
      <c r="K311" s="400">
        <f t="shared" si="49"/>
        <v>4.1183333333333329E-2</v>
      </c>
      <c r="L311" s="20">
        <f t="shared" si="45"/>
        <v>0.35449069553288881</v>
      </c>
      <c r="M311" s="20">
        <f t="shared" si="46"/>
        <v>2.76E-2</v>
      </c>
      <c r="N311" s="20">
        <f t="shared" si="50"/>
        <v>2.9649999999999961E-2</v>
      </c>
      <c r="O311" s="20">
        <f t="shared" si="47"/>
        <v>0.3268906955328888</v>
      </c>
      <c r="P311" s="20">
        <f t="shared" si="51"/>
        <v>0.32484069553288886</v>
      </c>
      <c r="Q311" s="20">
        <f t="shared" si="52"/>
        <v>0.17855744782589755</v>
      </c>
      <c r="R311" s="20">
        <f t="shared" si="53"/>
        <v>3.2600000000000046E-2</v>
      </c>
      <c r="S311" s="20">
        <f t="shared" si="54"/>
        <v>0.14595744782589751</v>
      </c>
    </row>
    <row r="312" spans="1:19" s="172" customFormat="1" ht="14.25" customHeight="1" x14ac:dyDescent="0.15">
      <c r="A312" s="399">
        <v>18841</v>
      </c>
      <c r="B312" s="400">
        <v>4.7800000000000002E-2</v>
      </c>
      <c r="C312" s="400">
        <v>1.52E-2</v>
      </c>
      <c r="D312" s="400">
        <v>2.0999999999999999E-3</v>
      </c>
      <c r="E312" s="400">
        <v>2.3999999999999998E-3</v>
      </c>
      <c r="F312" s="400">
        <v>2.4333333333333299E-3</v>
      </c>
      <c r="G312" s="400">
        <v>2.4166666666666698E-3</v>
      </c>
      <c r="H312" s="400">
        <v>2.6583333333333298E-3</v>
      </c>
      <c r="I312" s="400">
        <f t="shared" si="44"/>
        <v>4.5700000000000005E-2</v>
      </c>
      <c r="J312" s="400">
        <f t="shared" si="48"/>
        <v>4.5383333333333331E-2</v>
      </c>
      <c r="K312" s="400">
        <f t="shared" si="49"/>
        <v>1.254166666666667E-2</v>
      </c>
      <c r="L312" s="20">
        <f t="shared" si="45"/>
        <v>0.35903030812923586</v>
      </c>
      <c r="M312" s="20">
        <f t="shared" si="46"/>
        <v>2.52E-2</v>
      </c>
      <c r="N312" s="20">
        <f t="shared" si="50"/>
        <v>2.900000000000004E-2</v>
      </c>
      <c r="O312" s="20">
        <f t="shared" si="47"/>
        <v>0.33383030812923586</v>
      </c>
      <c r="P312" s="20">
        <f t="shared" si="51"/>
        <v>0.33003030812923584</v>
      </c>
      <c r="Q312" s="20">
        <f t="shared" si="52"/>
        <v>0.1783253112397587</v>
      </c>
      <c r="R312" s="20">
        <f t="shared" si="53"/>
        <v>3.1899999999999956E-2</v>
      </c>
      <c r="S312" s="20">
        <f t="shared" si="54"/>
        <v>0.14642531123975874</v>
      </c>
    </row>
    <row r="313" spans="1:19" s="172" customFormat="1" ht="14.25" customHeight="1" x14ac:dyDescent="0.15">
      <c r="A313" s="399">
        <v>18872</v>
      </c>
      <c r="B313" s="400">
        <v>1.2999999999999999E-3</v>
      </c>
      <c r="C313" s="400">
        <v>8.6E-3</v>
      </c>
      <c r="D313" s="400">
        <v>1.9E-3</v>
      </c>
      <c r="E313" s="400">
        <v>2.3666666666666701E-3</v>
      </c>
      <c r="F313" s="400">
        <v>2.3999999999999998E-3</v>
      </c>
      <c r="G313" s="400">
        <v>2.3833333333333302E-3</v>
      </c>
      <c r="H313" s="400">
        <v>2.6166666666666699E-3</v>
      </c>
      <c r="I313" s="400">
        <f t="shared" si="44"/>
        <v>-6.0000000000000006E-4</v>
      </c>
      <c r="J313" s="400">
        <f t="shared" si="48"/>
        <v>-1.0833333333333302E-3</v>
      </c>
      <c r="K313" s="400">
        <f t="shared" si="49"/>
        <v>5.9833333333333301E-3</v>
      </c>
      <c r="L313" s="20">
        <f t="shared" si="45"/>
        <v>0.28474041496393943</v>
      </c>
      <c r="M313" s="20">
        <f t="shared" si="46"/>
        <v>2.2800000000000001E-2</v>
      </c>
      <c r="N313" s="20">
        <f t="shared" si="50"/>
        <v>2.8599999999999962E-2</v>
      </c>
      <c r="O313" s="20">
        <f t="shared" si="47"/>
        <v>0.26194041496393944</v>
      </c>
      <c r="P313" s="20">
        <f t="shared" si="51"/>
        <v>0.25614041496393947</v>
      </c>
      <c r="Q313" s="20">
        <f t="shared" si="52"/>
        <v>0.14077453341948565</v>
      </c>
      <c r="R313" s="20">
        <f t="shared" si="53"/>
        <v>3.1400000000000039E-2</v>
      </c>
      <c r="S313" s="20">
        <f t="shared" si="54"/>
        <v>0.10937453341948561</v>
      </c>
    </row>
    <row r="314" spans="1:19" s="172" customFormat="1" ht="14.25" customHeight="1" x14ac:dyDescent="0.15">
      <c r="A314" s="399">
        <v>18902</v>
      </c>
      <c r="B314" s="400">
        <v>-1.03E-2</v>
      </c>
      <c r="C314" s="400">
        <v>2.8999999999999998E-3</v>
      </c>
      <c r="D314" s="400">
        <v>2.3E-3</v>
      </c>
      <c r="E314" s="400">
        <v>2.40833333333333E-3</v>
      </c>
      <c r="F314" s="400">
        <v>2.4416666666666701E-3</v>
      </c>
      <c r="G314" s="400">
        <v>2.4250000000000001E-3</v>
      </c>
      <c r="H314" s="400">
        <v>2.6416666666666702E-3</v>
      </c>
      <c r="I314" s="400">
        <f t="shared" si="44"/>
        <v>-1.26E-2</v>
      </c>
      <c r="J314" s="400">
        <f t="shared" si="48"/>
        <v>-1.2725E-2</v>
      </c>
      <c r="K314" s="400">
        <f t="shared" si="49"/>
        <v>2.583333333333296E-4</v>
      </c>
      <c r="L314" s="20">
        <f t="shared" si="45"/>
        <v>0.25979152748420731</v>
      </c>
      <c r="M314" s="20">
        <f t="shared" si="46"/>
        <v>2.76E-2</v>
      </c>
      <c r="N314" s="20">
        <f t="shared" si="50"/>
        <v>2.9100000000000001E-2</v>
      </c>
      <c r="O314" s="20">
        <f t="shared" si="47"/>
        <v>0.23219152748420729</v>
      </c>
      <c r="P314" s="20">
        <f t="shared" si="51"/>
        <v>0.23069152748420729</v>
      </c>
      <c r="Q314" s="20">
        <f t="shared" si="52"/>
        <v>0.14718016601464234</v>
      </c>
      <c r="R314" s="20">
        <f t="shared" si="53"/>
        <v>3.1700000000000041E-2</v>
      </c>
      <c r="S314" s="20">
        <f t="shared" si="54"/>
        <v>0.11548016601464231</v>
      </c>
    </row>
    <row r="315" spans="1:19" s="172" customFormat="1" ht="14.25" customHeight="1" x14ac:dyDescent="0.15">
      <c r="A315" s="399">
        <v>18933</v>
      </c>
      <c r="B315" s="400">
        <v>9.5999999999999992E-3</v>
      </c>
      <c r="C315" s="400">
        <v>1.2E-2</v>
      </c>
      <c r="D315" s="400">
        <v>2.0999999999999999E-3</v>
      </c>
      <c r="E315" s="400">
        <v>2.46666666666667E-3</v>
      </c>
      <c r="F315" s="400">
        <v>2.5166666666666701E-3</v>
      </c>
      <c r="G315" s="400">
        <v>2.4916666666666698E-3</v>
      </c>
      <c r="H315" s="400">
        <v>2.7000000000000001E-3</v>
      </c>
      <c r="I315" s="400">
        <f t="shared" si="44"/>
        <v>7.4999999999999997E-3</v>
      </c>
      <c r="J315" s="400">
        <f t="shared" si="48"/>
        <v>7.1083333333333294E-3</v>
      </c>
      <c r="K315" s="400">
        <f t="shared" si="49"/>
        <v>9.2999999999999992E-3</v>
      </c>
      <c r="L315" s="20">
        <f t="shared" si="45"/>
        <v>0.25074788686011962</v>
      </c>
      <c r="M315" s="20">
        <f t="shared" si="46"/>
        <v>2.52E-2</v>
      </c>
      <c r="N315" s="20">
        <f t="shared" si="50"/>
        <v>2.9900000000000038E-2</v>
      </c>
      <c r="O315" s="20">
        <f t="shared" si="47"/>
        <v>0.22554788686011962</v>
      </c>
      <c r="P315" s="20">
        <f t="shared" si="51"/>
        <v>0.22084788686011958</v>
      </c>
      <c r="Q315" s="20">
        <f t="shared" si="52"/>
        <v>0.18174504072355191</v>
      </c>
      <c r="R315" s="20">
        <f t="shared" si="53"/>
        <v>3.2399999999999998E-2</v>
      </c>
      <c r="S315" s="20">
        <f t="shared" si="54"/>
        <v>0.14934504072355193</v>
      </c>
    </row>
    <row r="316" spans="1:19" s="172" customFormat="1" ht="14.25" customHeight="1" x14ac:dyDescent="0.15">
      <c r="A316" s="399">
        <v>18963</v>
      </c>
      <c r="B316" s="400">
        <v>4.24E-2</v>
      </c>
      <c r="C316" s="400">
        <v>3.5200000000000002E-2</v>
      </c>
      <c r="D316" s="400">
        <v>2.2000000000000001E-3</v>
      </c>
      <c r="E316" s="400">
        <v>2.5083333333333299E-3</v>
      </c>
      <c r="F316" s="400">
        <v>2.5500000000000002E-3</v>
      </c>
      <c r="G316" s="400">
        <v>2.52916666666667E-3</v>
      </c>
      <c r="H316" s="400">
        <v>2.74166666666667E-3</v>
      </c>
      <c r="I316" s="400">
        <f t="shared" si="44"/>
        <v>4.02E-2</v>
      </c>
      <c r="J316" s="400">
        <f t="shared" si="48"/>
        <v>3.9870833333333328E-2</v>
      </c>
      <c r="K316" s="400">
        <f t="shared" si="49"/>
        <v>3.2458333333333332E-2</v>
      </c>
      <c r="L316" s="20">
        <f t="shared" si="45"/>
        <v>0.24015941906495653</v>
      </c>
      <c r="M316" s="20">
        <f t="shared" si="46"/>
        <v>2.64E-2</v>
      </c>
      <c r="N316" s="20">
        <f t="shared" si="50"/>
        <v>3.035000000000004E-2</v>
      </c>
      <c r="O316" s="20">
        <f t="shared" si="47"/>
        <v>0.21375941906495652</v>
      </c>
      <c r="P316" s="20">
        <f t="shared" si="51"/>
        <v>0.20980941906495648</v>
      </c>
      <c r="Q316" s="20">
        <f t="shared" si="52"/>
        <v>0.18632900131596331</v>
      </c>
      <c r="R316" s="20">
        <f t="shared" si="53"/>
        <v>3.290000000000004E-2</v>
      </c>
      <c r="S316" s="20">
        <f t="shared" si="54"/>
        <v>0.15342900131596326</v>
      </c>
    </row>
    <row r="317" spans="1:19" s="172" customFormat="1" ht="14.25" customHeight="1" x14ac:dyDescent="0.15">
      <c r="A317" s="399">
        <v>18994</v>
      </c>
      <c r="B317" s="400">
        <v>1.8100000000000002E-2</v>
      </c>
      <c r="C317" s="400">
        <v>3.0499999999999999E-2</v>
      </c>
      <c r="D317" s="400">
        <v>2.3E-3</v>
      </c>
      <c r="E317" s="400">
        <v>2.48333333333333E-3</v>
      </c>
      <c r="F317" s="400">
        <v>2.5416666666666699E-3</v>
      </c>
      <c r="G317" s="400">
        <v>2.5125E-3</v>
      </c>
      <c r="H317" s="400">
        <v>2.74166666666667E-3</v>
      </c>
      <c r="I317" s="400">
        <f t="shared" si="44"/>
        <v>1.5800000000000002E-2</v>
      </c>
      <c r="J317" s="400">
        <f t="shared" si="48"/>
        <v>1.5587500000000001E-2</v>
      </c>
      <c r="K317" s="400">
        <f t="shared" si="49"/>
        <v>2.7758333333333329E-2</v>
      </c>
      <c r="L317" s="20">
        <f t="shared" si="45"/>
        <v>0.18699473963526625</v>
      </c>
      <c r="M317" s="20">
        <f t="shared" si="46"/>
        <v>2.76E-2</v>
      </c>
      <c r="N317" s="20">
        <f t="shared" si="50"/>
        <v>3.015E-2</v>
      </c>
      <c r="O317" s="20">
        <f t="shared" si="47"/>
        <v>0.15939473963526624</v>
      </c>
      <c r="P317" s="20">
        <f t="shared" si="51"/>
        <v>0.15684473963526624</v>
      </c>
      <c r="Q317" s="20">
        <f t="shared" si="52"/>
        <v>0.17121291038139463</v>
      </c>
      <c r="R317" s="20">
        <f t="shared" si="53"/>
        <v>3.290000000000004E-2</v>
      </c>
      <c r="S317" s="20">
        <f t="shared" si="54"/>
        <v>0.13831291038139459</v>
      </c>
    </row>
    <row r="318" spans="1:19" s="172" customFormat="1" ht="14.25" customHeight="1" x14ac:dyDescent="0.15">
      <c r="A318" s="399">
        <v>19025</v>
      </c>
      <c r="B318" s="400">
        <v>-2.8199999999999999E-2</v>
      </c>
      <c r="C318" s="400">
        <v>5.8999999999999999E-3</v>
      </c>
      <c r="D318" s="400">
        <v>2.0999999999999999E-3</v>
      </c>
      <c r="E318" s="400">
        <v>2.4416666666666701E-3</v>
      </c>
      <c r="F318" s="400">
        <v>2.5083333333333299E-3</v>
      </c>
      <c r="G318" s="400">
        <v>2.4750000000000002E-3</v>
      </c>
      <c r="H318" s="400">
        <v>2.6916666666666699E-3</v>
      </c>
      <c r="I318" s="400">
        <f t="shared" si="44"/>
        <v>-3.0300000000000001E-2</v>
      </c>
      <c r="J318" s="400">
        <f t="shared" si="48"/>
        <v>-3.0675000000000001E-2</v>
      </c>
      <c r="K318" s="400">
        <f t="shared" si="49"/>
        <v>3.20833333333333E-3</v>
      </c>
      <c r="L318" s="20">
        <f t="shared" si="45"/>
        <v>0.13569113712469338</v>
      </c>
      <c r="M318" s="20">
        <f t="shared" si="46"/>
        <v>2.52E-2</v>
      </c>
      <c r="N318" s="20">
        <f t="shared" si="50"/>
        <v>2.9700000000000004E-2</v>
      </c>
      <c r="O318" s="20">
        <f t="shared" si="47"/>
        <v>0.11049113712469338</v>
      </c>
      <c r="P318" s="20">
        <f t="shared" si="51"/>
        <v>0.10599113712469338</v>
      </c>
      <c r="Q318" s="20">
        <f t="shared" si="52"/>
        <v>0.14737345788142298</v>
      </c>
      <c r="R318" s="20">
        <f t="shared" si="53"/>
        <v>3.2300000000000037E-2</v>
      </c>
      <c r="S318" s="20">
        <f t="shared" si="54"/>
        <v>0.11507345788142294</v>
      </c>
    </row>
    <row r="319" spans="1:19" s="172" customFormat="1" ht="14.25" customHeight="1" x14ac:dyDescent="0.15">
      <c r="A319" s="399">
        <v>19054</v>
      </c>
      <c r="B319" s="400">
        <v>5.0299999999999997E-2</v>
      </c>
      <c r="C319" s="400">
        <v>1.7600000000000001E-2</v>
      </c>
      <c r="D319" s="400">
        <v>2.3E-3</v>
      </c>
      <c r="E319" s="400">
        <v>2.46666666666667E-3</v>
      </c>
      <c r="F319" s="400">
        <v>2.5249999999999999E-3</v>
      </c>
      <c r="G319" s="400">
        <v>2.4958333333333299E-3</v>
      </c>
      <c r="H319" s="400">
        <v>2.70833333333333E-3</v>
      </c>
      <c r="I319" s="400">
        <f t="shared" si="44"/>
        <v>4.8000000000000001E-2</v>
      </c>
      <c r="J319" s="400">
        <f t="shared" si="48"/>
        <v>4.7804166666666668E-2</v>
      </c>
      <c r="K319" s="400">
        <f t="shared" si="49"/>
        <v>1.4891666666666671E-2</v>
      </c>
      <c r="L319" s="20">
        <f t="shared" si="45"/>
        <v>0.2117192211723542</v>
      </c>
      <c r="M319" s="20">
        <f t="shared" si="46"/>
        <v>2.76E-2</v>
      </c>
      <c r="N319" s="20">
        <f t="shared" si="50"/>
        <v>2.9949999999999959E-2</v>
      </c>
      <c r="O319" s="20">
        <f t="shared" si="47"/>
        <v>0.18411922117235419</v>
      </c>
      <c r="P319" s="20">
        <f t="shared" si="51"/>
        <v>0.18176922117235425</v>
      </c>
      <c r="Q319" s="20">
        <f t="shared" si="52"/>
        <v>0.18824265290060693</v>
      </c>
      <c r="R319" s="20">
        <f t="shared" si="53"/>
        <v>3.2499999999999959E-2</v>
      </c>
      <c r="S319" s="20">
        <f t="shared" si="54"/>
        <v>0.15574265290060696</v>
      </c>
    </row>
    <row r="320" spans="1:19" s="172" customFormat="1" ht="14.25" customHeight="1" x14ac:dyDescent="0.15">
      <c r="A320" s="399">
        <v>19085</v>
      </c>
      <c r="B320" s="400">
        <v>-4.02E-2</v>
      </c>
      <c r="C320" s="400">
        <v>-1.54E-2</v>
      </c>
      <c r="D320" s="400">
        <v>2.2000000000000001E-3</v>
      </c>
      <c r="E320" s="400">
        <v>2.4416666666666701E-3</v>
      </c>
      <c r="F320" s="400">
        <v>2.5083333333333299E-3</v>
      </c>
      <c r="G320" s="400">
        <v>2.4750000000000002E-3</v>
      </c>
      <c r="H320" s="400">
        <v>2.6916666666666699E-3</v>
      </c>
      <c r="I320" s="400">
        <f t="shared" si="44"/>
        <v>-4.24E-2</v>
      </c>
      <c r="J320" s="400">
        <f t="shared" si="48"/>
        <v>-4.2674999999999998E-2</v>
      </c>
      <c r="K320" s="400">
        <f t="shared" si="49"/>
        <v>-1.8091666666666669E-2</v>
      </c>
      <c r="L320" s="20">
        <f t="shared" si="45"/>
        <v>0.10667818867753875</v>
      </c>
      <c r="M320" s="20">
        <f t="shared" si="46"/>
        <v>2.64E-2</v>
      </c>
      <c r="N320" s="20">
        <f t="shared" si="50"/>
        <v>2.9700000000000004E-2</v>
      </c>
      <c r="O320" s="20">
        <f t="shared" si="47"/>
        <v>8.0278188677538748E-2</v>
      </c>
      <c r="P320" s="20">
        <f t="shared" si="51"/>
        <v>7.697818867753875E-2</v>
      </c>
      <c r="Q320" s="20">
        <f t="shared" si="52"/>
        <v>0.16935903652767359</v>
      </c>
      <c r="R320" s="20">
        <f t="shared" si="53"/>
        <v>3.2300000000000037E-2</v>
      </c>
      <c r="S320" s="20">
        <f t="shared" si="54"/>
        <v>0.13705903652767354</v>
      </c>
    </row>
    <row r="321" spans="1:19" s="172" customFormat="1" ht="14.25" customHeight="1" x14ac:dyDescent="0.15">
      <c r="A321" s="399">
        <v>19115</v>
      </c>
      <c r="B321" s="400">
        <v>3.4299999999999997E-2</v>
      </c>
      <c r="C321" s="400">
        <v>1.9E-2</v>
      </c>
      <c r="D321" s="400">
        <v>2E-3</v>
      </c>
      <c r="E321" s="400">
        <v>2.4416666666666701E-3</v>
      </c>
      <c r="F321" s="400">
        <v>2.5000000000000001E-3</v>
      </c>
      <c r="G321" s="400">
        <v>2.4708333333333301E-3</v>
      </c>
      <c r="H321" s="400">
        <v>2.6833333333333301E-3</v>
      </c>
      <c r="I321" s="400">
        <f t="shared" si="44"/>
        <v>3.2299999999999995E-2</v>
      </c>
      <c r="J321" s="400">
        <f t="shared" si="48"/>
        <v>3.1829166666666665E-2</v>
      </c>
      <c r="K321" s="400">
        <f t="shared" si="49"/>
        <v>1.631666666666667E-2</v>
      </c>
      <c r="L321" s="20">
        <f t="shared" si="45"/>
        <v>0.17991676172474858</v>
      </c>
      <c r="M321" s="20">
        <f t="shared" si="46"/>
        <v>2.4E-2</v>
      </c>
      <c r="N321" s="20">
        <f t="shared" si="50"/>
        <v>2.9649999999999961E-2</v>
      </c>
      <c r="O321" s="20">
        <f t="shared" si="47"/>
        <v>0.15591676172474858</v>
      </c>
      <c r="P321" s="20">
        <f t="shared" si="51"/>
        <v>0.15026676172474862</v>
      </c>
      <c r="Q321" s="20">
        <f t="shared" si="52"/>
        <v>0.18376401571796053</v>
      </c>
      <c r="R321" s="20">
        <f t="shared" si="53"/>
        <v>3.2199999999999965E-2</v>
      </c>
      <c r="S321" s="20">
        <f t="shared" si="54"/>
        <v>0.15156401571796058</v>
      </c>
    </row>
    <row r="322" spans="1:19" s="172" customFormat="1" ht="14.25" customHeight="1" x14ac:dyDescent="0.15">
      <c r="A322" s="399">
        <v>19146</v>
      </c>
      <c r="B322" s="400">
        <v>4.9000000000000002E-2</v>
      </c>
      <c r="C322" s="400">
        <v>4.8999999999999998E-3</v>
      </c>
      <c r="D322" s="400">
        <v>2.2000000000000001E-3</v>
      </c>
      <c r="E322" s="400">
        <v>2.4499999999999999E-3</v>
      </c>
      <c r="F322" s="400">
        <v>2.5249999999999999E-3</v>
      </c>
      <c r="G322" s="400">
        <v>2.4875000000000001E-3</v>
      </c>
      <c r="H322" s="400">
        <v>2.6833333333333301E-3</v>
      </c>
      <c r="I322" s="400">
        <f t="shared" si="44"/>
        <v>4.6800000000000001E-2</v>
      </c>
      <c r="J322" s="400">
        <f t="shared" si="48"/>
        <v>4.6512499999999998E-2</v>
      </c>
      <c r="K322" s="400">
        <f t="shared" si="49"/>
        <v>2.2166666666666697E-3</v>
      </c>
      <c r="L322" s="20">
        <f t="shared" si="45"/>
        <v>0.26661142350517952</v>
      </c>
      <c r="M322" s="20">
        <f t="shared" si="46"/>
        <v>2.64E-2</v>
      </c>
      <c r="N322" s="20">
        <f t="shared" si="50"/>
        <v>2.9850000000000002E-2</v>
      </c>
      <c r="O322" s="20">
        <f t="shared" si="47"/>
        <v>0.24021142350517952</v>
      </c>
      <c r="P322" s="20">
        <f t="shared" si="51"/>
        <v>0.23676142350517954</v>
      </c>
      <c r="Q322" s="20">
        <f t="shared" si="52"/>
        <v>0.19434182670178579</v>
      </c>
      <c r="R322" s="20">
        <f t="shared" si="53"/>
        <v>3.2199999999999965E-2</v>
      </c>
      <c r="S322" s="20">
        <f t="shared" si="54"/>
        <v>0.16214182670178584</v>
      </c>
    </row>
    <row r="323" spans="1:19" s="172" customFormat="1" ht="14.25" customHeight="1" x14ac:dyDescent="0.15">
      <c r="A323" s="399">
        <v>19176</v>
      </c>
      <c r="B323" s="400">
        <v>1.9599999999999999E-2</v>
      </c>
      <c r="C323" s="400">
        <v>2.06E-2</v>
      </c>
      <c r="D323" s="400">
        <v>2.2000000000000001E-3</v>
      </c>
      <c r="E323" s="400">
        <v>2.4583333333333302E-3</v>
      </c>
      <c r="F323" s="400">
        <v>2.5333333333333301E-3</v>
      </c>
      <c r="G323" s="400">
        <v>2.4958333333333299E-3</v>
      </c>
      <c r="H323" s="400">
        <v>2.6833333333333301E-3</v>
      </c>
      <c r="I323" s="400">
        <f t="shared" si="44"/>
        <v>1.7399999999999999E-2</v>
      </c>
      <c r="J323" s="400">
        <f t="shared" si="48"/>
        <v>1.710416666666667E-2</v>
      </c>
      <c r="K323" s="400">
        <f t="shared" si="49"/>
        <v>1.7916666666666671E-2</v>
      </c>
      <c r="L323" s="20">
        <f t="shared" si="45"/>
        <v>0.20571095827269215</v>
      </c>
      <c r="M323" s="20">
        <f t="shared" si="46"/>
        <v>2.64E-2</v>
      </c>
      <c r="N323" s="20">
        <f t="shared" si="50"/>
        <v>2.9949999999999959E-2</v>
      </c>
      <c r="O323" s="20">
        <f t="shared" si="47"/>
        <v>0.17931095827269214</v>
      </c>
      <c r="P323" s="20">
        <f t="shared" si="51"/>
        <v>0.1757609582726922</v>
      </c>
      <c r="Q323" s="20">
        <f t="shared" si="52"/>
        <v>0.16768394322429581</v>
      </c>
      <c r="R323" s="20">
        <f t="shared" si="53"/>
        <v>3.2199999999999965E-2</v>
      </c>
      <c r="S323" s="20">
        <f t="shared" si="54"/>
        <v>0.13548394322429586</v>
      </c>
    </row>
    <row r="324" spans="1:19" s="172" customFormat="1" ht="14.25" customHeight="1" x14ac:dyDescent="0.15">
      <c r="A324" s="399">
        <v>19207</v>
      </c>
      <c r="B324" s="400">
        <v>-7.1000000000000004E-3</v>
      </c>
      <c r="C324" s="400">
        <v>2.0299999999999999E-2</v>
      </c>
      <c r="D324" s="400">
        <v>2.0999999999999999E-3</v>
      </c>
      <c r="E324" s="400">
        <v>2.4499999999999999E-3</v>
      </c>
      <c r="F324" s="400">
        <v>2.5500000000000002E-3</v>
      </c>
      <c r="G324" s="400">
        <v>2.5000000000000001E-3</v>
      </c>
      <c r="H324" s="400">
        <v>2.7000000000000001E-3</v>
      </c>
      <c r="I324" s="400">
        <f t="shared" si="44"/>
        <v>-9.1999999999999998E-3</v>
      </c>
      <c r="J324" s="400">
        <f t="shared" si="48"/>
        <v>-9.6000000000000009E-3</v>
      </c>
      <c r="K324" s="400">
        <f t="shared" si="49"/>
        <v>1.7599999999999998E-2</v>
      </c>
      <c r="L324" s="20">
        <f t="shared" si="45"/>
        <v>0.14253713539698043</v>
      </c>
      <c r="M324" s="20">
        <f t="shared" si="46"/>
        <v>2.52E-2</v>
      </c>
      <c r="N324" s="20">
        <f t="shared" si="50"/>
        <v>0.03</v>
      </c>
      <c r="O324" s="20">
        <f t="shared" si="47"/>
        <v>0.11733713539698043</v>
      </c>
      <c r="P324" s="20">
        <f t="shared" si="51"/>
        <v>0.11253713539698043</v>
      </c>
      <c r="Q324" s="20">
        <f t="shared" si="52"/>
        <v>0.17354996776177001</v>
      </c>
      <c r="R324" s="20">
        <f t="shared" si="53"/>
        <v>3.2399999999999998E-2</v>
      </c>
      <c r="S324" s="20">
        <f t="shared" si="54"/>
        <v>0.14114996776177002</v>
      </c>
    </row>
    <row r="325" spans="1:19" s="172" customFormat="1" ht="14.25" customHeight="1" x14ac:dyDescent="0.15">
      <c r="A325" s="399">
        <v>19238</v>
      </c>
      <c r="B325" s="400">
        <v>-1.7600000000000001E-2</v>
      </c>
      <c r="C325" s="400">
        <v>1.5E-3</v>
      </c>
      <c r="D325" s="400">
        <v>2.3E-3</v>
      </c>
      <c r="E325" s="400">
        <v>2.4583333333333302E-3</v>
      </c>
      <c r="F325" s="400">
        <v>2.55833333333333E-3</v>
      </c>
      <c r="G325" s="400">
        <v>2.5083333333333299E-3</v>
      </c>
      <c r="H325" s="400">
        <v>2.7000000000000001E-3</v>
      </c>
      <c r="I325" s="400">
        <f t="shared" si="44"/>
        <v>-1.9900000000000001E-2</v>
      </c>
      <c r="J325" s="400">
        <f t="shared" si="48"/>
        <v>-2.0108333333333332E-2</v>
      </c>
      <c r="K325" s="400">
        <f t="shared" si="49"/>
        <v>-1.2000000000000001E-3</v>
      </c>
      <c r="L325" s="20">
        <f t="shared" si="45"/>
        <v>0.12097121922899645</v>
      </c>
      <c r="M325" s="20">
        <f t="shared" si="46"/>
        <v>2.76E-2</v>
      </c>
      <c r="N325" s="20">
        <f t="shared" si="50"/>
        <v>3.009999999999996E-2</v>
      </c>
      <c r="O325" s="20">
        <f t="shared" si="47"/>
        <v>9.3371219228996452E-2</v>
      </c>
      <c r="P325" s="20">
        <f t="shared" si="51"/>
        <v>9.0871219228996492E-2</v>
      </c>
      <c r="Q325" s="20">
        <f t="shared" si="52"/>
        <v>0.16528880895638776</v>
      </c>
      <c r="R325" s="20">
        <f t="shared" si="53"/>
        <v>3.2399999999999998E-2</v>
      </c>
      <c r="S325" s="20">
        <f t="shared" si="54"/>
        <v>0.13288880895638777</v>
      </c>
    </row>
    <row r="326" spans="1:19" s="172" customFormat="1" ht="14.25" customHeight="1" x14ac:dyDescent="0.15">
      <c r="A326" s="399">
        <v>19268</v>
      </c>
      <c r="B326" s="400">
        <v>2E-3</v>
      </c>
      <c r="C326" s="400">
        <v>1.01E-2</v>
      </c>
      <c r="D326" s="400">
        <v>2.3E-3</v>
      </c>
      <c r="E326" s="400">
        <v>2.5083333333333299E-3</v>
      </c>
      <c r="F326" s="400">
        <v>2.5666666666666698E-3</v>
      </c>
      <c r="G326" s="400">
        <v>2.5374999999999998E-3</v>
      </c>
      <c r="H326" s="400">
        <v>2.7166666666666702E-3</v>
      </c>
      <c r="I326" s="400">
        <f t="shared" ref="I326:I389" si="55">B326-D326</f>
        <v>-2.9999999999999992E-4</v>
      </c>
      <c r="J326" s="400">
        <f t="shared" si="48"/>
        <v>-5.3749999999999978E-4</v>
      </c>
      <c r="K326" s="400">
        <f t="shared" si="49"/>
        <v>7.3833333333333294E-3</v>
      </c>
      <c r="L326" s="20">
        <f t="shared" si="45"/>
        <v>0.13490265905572785</v>
      </c>
      <c r="M326" s="20">
        <f t="shared" si="46"/>
        <v>2.76E-2</v>
      </c>
      <c r="N326" s="20">
        <f t="shared" si="50"/>
        <v>3.0449999999999998E-2</v>
      </c>
      <c r="O326" s="20">
        <f t="shared" si="47"/>
        <v>0.10730265905572785</v>
      </c>
      <c r="P326" s="20">
        <f t="shared" si="51"/>
        <v>0.10445265905572784</v>
      </c>
      <c r="Q326" s="20">
        <f t="shared" si="52"/>
        <v>0.17365462750707694</v>
      </c>
      <c r="R326" s="20">
        <f t="shared" si="53"/>
        <v>3.2600000000000046E-2</v>
      </c>
      <c r="S326" s="20">
        <f t="shared" si="54"/>
        <v>0.1410546275070769</v>
      </c>
    </row>
    <row r="327" spans="1:19" s="172" customFormat="1" ht="14.25" customHeight="1" x14ac:dyDescent="0.15">
      <c r="A327" s="399">
        <v>19299</v>
      </c>
      <c r="B327" s="400">
        <v>5.7099999999999998E-2</v>
      </c>
      <c r="C327" s="400">
        <v>4.2299999999999997E-2</v>
      </c>
      <c r="D327" s="400">
        <v>2.0999999999999999E-3</v>
      </c>
      <c r="E327" s="400">
        <v>2.48333333333333E-3</v>
      </c>
      <c r="F327" s="400">
        <v>2.5500000000000002E-3</v>
      </c>
      <c r="G327" s="400">
        <v>2.5166666666666701E-3</v>
      </c>
      <c r="H327" s="400">
        <v>2.7000000000000001E-3</v>
      </c>
      <c r="I327" s="400">
        <f t="shared" si="55"/>
        <v>5.5E-2</v>
      </c>
      <c r="J327" s="400">
        <f t="shared" si="48"/>
        <v>5.4583333333333331E-2</v>
      </c>
      <c r="K327" s="400">
        <f t="shared" si="49"/>
        <v>3.9599999999999996E-2</v>
      </c>
      <c r="L327" s="20">
        <f t="shared" si="45"/>
        <v>0.18829794065749828</v>
      </c>
      <c r="M327" s="20">
        <f t="shared" si="46"/>
        <v>2.52E-2</v>
      </c>
      <c r="N327" s="20">
        <f t="shared" si="50"/>
        <v>3.0200000000000039E-2</v>
      </c>
      <c r="O327" s="20">
        <f t="shared" si="47"/>
        <v>0.16309794065749827</v>
      </c>
      <c r="P327" s="20">
        <f t="shared" si="51"/>
        <v>0.15809794065749824</v>
      </c>
      <c r="Q327" s="20">
        <f t="shared" si="52"/>
        <v>0.20879468206583618</v>
      </c>
      <c r="R327" s="20">
        <f t="shared" si="53"/>
        <v>3.2399999999999998E-2</v>
      </c>
      <c r="S327" s="20">
        <f t="shared" si="54"/>
        <v>0.17639468206583619</v>
      </c>
    </row>
    <row r="328" spans="1:19" s="172" customFormat="1" ht="14.25" customHeight="1" x14ac:dyDescent="0.15">
      <c r="A328" s="399">
        <v>19329</v>
      </c>
      <c r="B328" s="400">
        <v>3.8199999999999998E-2</v>
      </c>
      <c r="C328" s="400">
        <v>2.1299999999999999E-2</v>
      </c>
      <c r="D328" s="400">
        <v>2.3999999999999998E-3</v>
      </c>
      <c r="E328" s="400">
        <v>2.4750000000000002E-3</v>
      </c>
      <c r="F328" s="400">
        <v>2.5416666666666699E-3</v>
      </c>
      <c r="G328" s="400">
        <v>2.5083333333333299E-3</v>
      </c>
      <c r="H328" s="400">
        <v>2.6833333333333301E-3</v>
      </c>
      <c r="I328" s="400">
        <f t="shared" si="55"/>
        <v>3.5799999999999998E-2</v>
      </c>
      <c r="J328" s="400">
        <f t="shared" si="48"/>
        <v>3.569166666666667E-2</v>
      </c>
      <c r="K328" s="400">
        <f t="shared" si="49"/>
        <v>1.861666666666667E-2</v>
      </c>
      <c r="L328" s="20">
        <f t="shared" si="45"/>
        <v>0.18351009400481066</v>
      </c>
      <c r="M328" s="20">
        <f t="shared" si="46"/>
        <v>2.8799999999999999E-2</v>
      </c>
      <c r="N328" s="20">
        <f t="shared" si="50"/>
        <v>3.009999999999996E-2</v>
      </c>
      <c r="O328" s="20">
        <f t="shared" si="47"/>
        <v>0.15471009400481067</v>
      </c>
      <c r="P328" s="20">
        <f t="shared" si="51"/>
        <v>0.1534100940048107</v>
      </c>
      <c r="Q328" s="20">
        <f t="shared" si="52"/>
        <v>0.19256376429080269</v>
      </c>
      <c r="R328" s="20">
        <f t="shared" si="53"/>
        <v>3.2199999999999965E-2</v>
      </c>
      <c r="S328" s="20">
        <f t="shared" si="54"/>
        <v>0.16036376429080273</v>
      </c>
    </row>
    <row r="329" spans="1:19" s="172" customFormat="1" ht="14.25" customHeight="1" x14ac:dyDescent="0.15">
      <c r="A329" s="399">
        <v>19360</v>
      </c>
      <c r="B329" s="400">
        <v>-4.8999999999999998E-3</v>
      </c>
      <c r="C329" s="400">
        <v>1.03E-2</v>
      </c>
      <c r="D329" s="400">
        <v>2.3E-3</v>
      </c>
      <c r="E329" s="400">
        <v>2.5166666666666701E-3</v>
      </c>
      <c r="F329" s="400">
        <v>2.575E-3</v>
      </c>
      <c r="G329" s="400">
        <v>2.5458333333333301E-3</v>
      </c>
      <c r="H329" s="400">
        <v>2.70833333333333E-3</v>
      </c>
      <c r="I329" s="400">
        <f t="shared" si="55"/>
        <v>-7.1999999999999998E-3</v>
      </c>
      <c r="J329" s="400">
        <f t="shared" si="48"/>
        <v>-7.4458333333333303E-3</v>
      </c>
      <c r="K329" s="400">
        <f t="shared" si="49"/>
        <v>7.5916666666666702E-3</v>
      </c>
      <c r="L329" s="20">
        <f t="shared" si="45"/>
        <v>0.15677329785304694</v>
      </c>
      <c r="M329" s="20">
        <f t="shared" si="46"/>
        <v>2.76E-2</v>
      </c>
      <c r="N329" s="20">
        <f t="shared" si="50"/>
        <v>3.0549999999999959E-2</v>
      </c>
      <c r="O329" s="20">
        <f t="shared" si="47"/>
        <v>0.12917329785304693</v>
      </c>
      <c r="P329" s="20">
        <f t="shared" si="51"/>
        <v>0.12622329785304698</v>
      </c>
      <c r="Q329" s="20">
        <f t="shared" si="52"/>
        <v>0.16918696852304516</v>
      </c>
      <c r="R329" s="20">
        <f t="shared" si="53"/>
        <v>3.2499999999999959E-2</v>
      </c>
      <c r="S329" s="20">
        <f t="shared" si="54"/>
        <v>0.13668696852304518</v>
      </c>
    </row>
    <row r="330" spans="1:19" s="172" customFormat="1" ht="14.25" customHeight="1" x14ac:dyDescent="0.15">
      <c r="A330" s="399">
        <v>19391</v>
      </c>
      <c r="B330" s="400">
        <v>-1.06E-2</v>
      </c>
      <c r="C330" s="400">
        <v>-6.7000000000000002E-3</v>
      </c>
      <c r="D330" s="400">
        <v>2.0999999999999999E-3</v>
      </c>
      <c r="E330" s="400">
        <v>2.55833333333333E-3</v>
      </c>
      <c r="F330" s="400">
        <v>2.6166666666666699E-3</v>
      </c>
      <c r="G330" s="400">
        <v>2.5875E-3</v>
      </c>
      <c r="H330" s="400">
        <v>2.7499999999999998E-3</v>
      </c>
      <c r="I330" s="400">
        <f t="shared" si="55"/>
        <v>-1.2699999999999999E-2</v>
      </c>
      <c r="J330" s="400">
        <f t="shared" si="48"/>
        <v>-1.31875E-2</v>
      </c>
      <c r="K330" s="400">
        <f t="shared" si="49"/>
        <v>-9.4500000000000001E-3</v>
      </c>
      <c r="L330" s="20">
        <f t="shared" si="45"/>
        <v>0.17772329789648489</v>
      </c>
      <c r="M330" s="20">
        <f t="shared" si="46"/>
        <v>2.52E-2</v>
      </c>
      <c r="N330" s="20">
        <f t="shared" si="50"/>
        <v>3.1050000000000001E-2</v>
      </c>
      <c r="O330" s="20">
        <f t="shared" si="47"/>
        <v>0.15252329789648489</v>
      </c>
      <c r="P330" s="20">
        <f t="shared" si="51"/>
        <v>0.14667329789648489</v>
      </c>
      <c r="Q330" s="20">
        <f t="shared" si="52"/>
        <v>0.15454162027432217</v>
      </c>
      <c r="R330" s="20">
        <f t="shared" si="53"/>
        <v>3.3000000000000002E-2</v>
      </c>
      <c r="S330" s="20">
        <f t="shared" si="54"/>
        <v>0.12154162027432217</v>
      </c>
    </row>
    <row r="331" spans="1:19" s="172" customFormat="1" ht="14.25" customHeight="1" x14ac:dyDescent="0.15">
      <c r="A331" s="399">
        <v>19419</v>
      </c>
      <c r="B331" s="400">
        <v>-2.12E-2</v>
      </c>
      <c r="C331" s="400">
        <v>-4.3E-3</v>
      </c>
      <c r="D331" s="400">
        <v>2.5000000000000001E-3</v>
      </c>
      <c r="E331" s="400">
        <v>2.5999999999999999E-3</v>
      </c>
      <c r="F331" s="400">
        <v>2.65E-3</v>
      </c>
      <c r="G331" s="400">
        <v>2.6250000000000002E-3</v>
      </c>
      <c r="H331" s="400">
        <v>2.8E-3</v>
      </c>
      <c r="I331" s="400">
        <f t="shared" si="55"/>
        <v>-2.3699999999999999E-2</v>
      </c>
      <c r="J331" s="400">
        <f t="shared" si="48"/>
        <v>-2.3824999999999999E-2</v>
      </c>
      <c r="K331" s="400">
        <f t="shared" si="49"/>
        <v>-7.1000000000000004E-3</v>
      </c>
      <c r="L331" s="20">
        <f t="shared" si="45"/>
        <v>9.7548856499171777E-2</v>
      </c>
      <c r="M331" s="20">
        <f t="shared" si="46"/>
        <v>0.03</v>
      </c>
      <c r="N331" s="20">
        <f t="shared" si="50"/>
        <v>3.15E-2</v>
      </c>
      <c r="O331" s="20">
        <f t="shared" si="47"/>
        <v>6.7548856499171778E-2</v>
      </c>
      <c r="P331" s="20">
        <f t="shared" si="51"/>
        <v>6.6048856499171776E-2</v>
      </c>
      <c r="Q331" s="20">
        <f t="shared" si="52"/>
        <v>0.12969446865874845</v>
      </c>
      <c r="R331" s="20">
        <f t="shared" si="53"/>
        <v>3.3599999999999998E-2</v>
      </c>
      <c r="S331" s="20">
        <f t="shared" si="54"/>
        <v>9.6094468658748461E-2</v>
      </c>
    </row>
    <row r="332" spans="1:19" s="172" customFormat="1" ht="14.25" customHeight="1" x14ac:dyDescent="0.15">
      <c r="A332" s="399">
        <v>19450</v>
      </c>
      <c r="B332" s="400">
        <v>-2.3699999999999999E-2</v>
      </c>
      <c r="C332" s="400">
        <v>-1.9199999999999998E-2</v>
      </c>
      <c r="D332" s="400">
        <v>2.3999999999999998E-3</v>
      </c>
      <c r="E332" s="400">
        <v>2.6916666666666699E-3</v>
      </c>
      <c r="F332" s="400">
        <v>2.74166666666667E-3</v>
      </c>
      <c r="G332" s="400">
        <v>2.7166666666666702E-3</v>
      </c>
      <c r="H332" s="400">
        <v>2.89166666666667E-3</v>
      </c>
      <c r="I332" s="400">
        <f t="shared" si="55"/>
        <v>-2.6099999999999998E-2</v>
      </c>
      <c r="J332" s="400">
        <f t="shared" si="48"/>
        <v>-2.6416666666666668E-2</v>
      </c>
      <c r="K332" s="400">
        <f t="shared" si="49"/>
        <v>-2.2091666666666669E-2</v>
      </c>
      <c r="L332" s="20">
        <f t="shared" si="45"/>
        <v>0.11641690831437868</v>
      </c>
      <c r="M332" s="20">
        <f t="shared" si="46"/>
        <v>2.8799999999999999E-2</v>
      </c>
      <c r="N332" s="20">
        <f t="shared" si="50"/>
        <v>3.2600000000000046E-2</v>
      </c>
      <c r="O332" s="20">
        <f t="shared" si="47"/>
        <v>8.7616908314378683E-2</v>
      </c>
      <c r="P332" s="20">
        <f t="shared" si="51"/>
        <v>8.381690831437863E-2</v>
      </c>
      <c r="Q332" s="20">
        <f t="shared" si="52"/>
        <v>0.12533448594403906</v>
      </c>
      <c r="R332" s="20">
        <f t="shared" si="53"/>
        <v>3.4700000000000036E-2</v>
      </c>
      <c r="S332" s="20">
        <f t="shared" si="54"/>
        <v>9.0634485944039028E-2</v>
      </c>
    </row>
    <row r="333" spans="1:19" s="172" customFormat="1" ht="14.25" customHeight="1" x14ac:dyDescent="0.15">
      <c r="A333" s="399">
        <v>19480</v>
      </c>
      <c r="B333" s="400">
        <v>7.7000000000000002E-3</v>
      </c>
      <c r="C333" s="400">
        <v>2.3999999999999998E-3</v>
      </c>
      <c r="D333" s="400">
        <v>2.3999999999999998E-3</v>
      </c>
      <c r="E333" s="400">
        <v>2.7833333333333299E-3</v>
      </c>
      <c r="F333" s="400">
        <v>2.8416666666666699E-3</v>
      </c>
      <c r="G333" s="400">
        <v>2.8124999999999999E-3</v>
      </c>
      <c r="H333" s="400">
        <v>3.0249999999999999E-3</v>
      </c>
      <c r="I333" s="400">
        <f t="shared" si="55"/>
        <v>5.3000000000000009E-3</v>
      </c>
      <c r="J333" s="400">
        <f t="shared" si="48"/>
        <v>4.8875000000000004E-3</v>
      </c>
      <c r="K333" s="400">
        <f t="shared" si="49"/>
        <v>-6.2500000000000012E-4</v>
      </c>
      <c r="L333" s="20">
        <f t="shared" si="45"/>
        <v>8.7705035781107998E-2</v>
      </c>
      <c r="M333" s="20">
        <f t="shared" si="46"/>
        <v>2.8799999999999999E-2</v>
      </c>
      <c r="N333" s="20">
        <f t="shared" si="50"/>
        <v>3.3750000000000002E-2</v>
      </c>
      <c r="O333" s="20">
        <f t="shared" si="47"/>
        <v>5.8905035781107999E-2</v>
      </c>
      <c r="P333" s="20">
        <f t="shared" si="51"/>
        <v>5.3955035781107996E-2</v>
      </c>
      <c r="Q333" s="20">
        <f t="shared" si="52"/>
        <v>0.10700224603562769</v>
      </c>
      <c r="R333" s="20">
        <f t="shared" si="53"/>
        <v>3.6299999999999999E-2</v>
      </c>
      <c r="S333" s="20">
        <f t="shared" si="54"/>
        <v>7.0702246035627692E-2</v>
      </c>
    </row>
    <row r="334" spans="1:19" s="172" customFormat="1" ht="14.25" customHeight="1" x14ac:dyDescent="0.15">
      <c r="A334" s="399">
        <v>19511</v>
      </c>
      <c r="B334" s="400">
        <v>-1.34E-2</v>
      </c>
      <c r="C334" s="400">
        <v>-2.7300000000000001E-2</v>
      </c>
      <c r="D334" s="400">
        <v>2.7000000000000001E-3</v>
      </c>
      <c r="E334" s="400">
        <v>2.8333333333333301E-3</v>
      </c>
      <c r="F334" s="400">
        <v>2.9166666666666698E-3</v>
      </c>
      <c r="G334" s="400">
        <v>2.875E-3</v>
      </c>
      <c r="H334" s="400">
        <v>3.0916666666666701E-3</v>
      </c>
      <c r="I334" s="400">
        <f t="shared" si="55"/>
        <v>-1.61E-2</v>
      </c>
      <c r="J334" s="400">
        <f t="shared" si="48"/>
        <v>-1.6275000000000001E-2</v>
      </c>
      <c r="K334" s="400">
        <f t="shared" si="49"/>
        <v>-3.0391666666666671E-2</v>
      </c>
      <c r="L334" s="20">
        <f t="shared" si="45"/>
        <v>2.3002658056855418E-2</v>
      </c>
      <c r="M334" s="20">
        <f t="shared" si="46"/>
        <v>3.2399999999999998E-2</v>
      </c>
      <c r="N334" s="20">
        <f t="shared" si="50"/>
        <v>3.4500000000000003E-2</v>
      </c>
      <c r="O334" s="20">
        <f t="shared" si="47"/>
        <v>-9.3973419431445798E-3</v>
      </c>
      <c r="P334" s="20">
        <f t="shared" si="51"/>
        <v>-1.1497341943144584E-2</v>
      </c>
      <c r="Q334" s="20">
        <f t="shared" si="52"/>
        <v>7.1530584853074952E-2</v>
      </c>
      <c r="R334" s="20">
        <f t="shared" si="53"/>
        <v>3.7100000000000043E-2</v>
      </c>
      <c r="S334" s="20">
        <f t="shared" si="54"/>
        <v>3.443058485307491E-2</v>
      </c>
    </row>
    <row r="335" spans="1:19" s="172" customFormat="1" ht="14.25" customHeight="1" x14ac:dyDescent="0.15">
      <c r="A335" s="399">
        <v>19541</v>
      </c>
      <c r="B335" s="400">
        <v>2.7300000000000001E-2</v>
      </c>
      <c r="C335" s="400">
        <v>3.4500000000000003E-2</v>
      </c>
      <c r="D335" s="400">
        <v>2.5000000000000001E-3</v>
      </c>
      <c r="E335" s="400">
        <v>2.7333333333333298E-3</v>
      </c>
      <c r="F335" s="400">
        <v>2.8500000000000001E-3</v>
      </c>
      <c r="G335" s="400">
        <v>2.7916666666666702E-3</v>
      </c>
      <c r="H335" s="400">
        <v>3.0500000000000002E-3</v>
      </c>
      <c r="I335" s="400">
        <f t="shared" si="55"/>
        <v>2.4800000000000003E-2</v>
      </c>
      <c r="J335" s="400">
        <f t="shared" si="48"/>
        <v>2.450833333333333E-2</v>
      </c>
      <c r="K335" s="400">
        <f t="shared" si="49"/>
        <v>3.1450000000000006E-2</v>
      </c>
      <c r="L335" s="20">
        <f t="shared" si="45"/>
        <v>3.0728354866425223E-2</v>
      </c>
      <c r="M335" s="20">
        <f t="shared" si="46"/>
        <v>0.03</v>
      </c>
      <c r="N335" s="20">
        <f t="shared" si="50"/>
        <v>3.3500000000000044E-2</v>
      </c>
      <c r="O335" s="20">
        <f t="shared" si="47"/>
        <v>7.2835486642522373E-4</v>
      </c>
      <c r="P335" s="20">
        <f t="shared" si="51"/>
        <v>-2.771645133574821E-3</v>
      </c>
      <c r="Q335" s="20">
        <f t="shared" si="52"/>
        <v>8.6124230874491614E-2</v>
      </c>
      <c r="R335" s="20">
        <f t="shared" si="53"/>
        <v>3.6600000000000001E-2</v>
      </c>
      <c r="S335" s="20">
        <f t="shared" si="54"/>
        <v>4.9524230874491613E-2</v>
      </c>
    </row>
    <row r="336" spans="1:19" s="172" customFormat="1" ht="14.25" customHeight="1" x14ac:dyDescent="0.15">
      <c r="A336" s="399">
        <v>19572</v>
      </c>
      <c r="B336" s="400">
        <v>-5.0099999999999999E-2</v>
      </c>
      <c r="C336" s="400">
        <v>1.6000000000000001E-3</v>
      </c>
      <c r="D336" s="400">
        <v>2.5000000000000001E-3</v>
      </c>
      <c r="E336" s="400">
        <v>2.7000000000000001E-3</v>
      </c>
      <c r="F336" s="400">
        <v>2.8249999999999998E-3</v>
      </c>
      <c r="G336" s="400">
        <v>2.7625000000000002E-3</v>
      </c>
      <c r="H336" s="400">
        <v>3.0083333333333299E-3</v>
      </c>
      <c r="I336" s="400">
        <f t="shared" si="55"/>
        <v>-5.2600000000000001E-2</v>
      </c>
      <c r="J336" s="400">
        <f t="shared" si="48"/>
        <v>-5.28625E-2</v>
      </c>
      <c r="K336" s="400">
        <f t="shared" si="49"/>
        <v>-1.4083333333333298E-3</v>
      </c>
      <c r="L336" s="20">
        <f t="shared" ref="L336:L399" si="56">((1+B325)*(1+B326)*(1+B327)*(1+B328)*(1+B329)*(1+B330)*(1+B331)*(1+B332)*(1+B333)*(1+B334)*(1+B335)*(1+B336))-1</f>
        <v>-1.3909895973796549E-2</v>
      </c>
      <c r="M336" s="20">
        <f t="shared" ref="M336:M399" si="57">D336*12</f>
        <v>0.03</v>
      </c>
      <c r="N336" s="20">
        <f t="shared" si="50"/>
        <v>3.3149999999999999E-2</v>
      </c>
      <c r="O336" s="20">
        <f t="shared" ref="O336:O399" si="58">L336-M336</f>
        <v>-4.3909895973796548E-2</v>
      </c>
      <c r="P336" s="20">
        <f t="shared" si="51"/>
        <v>-4.7059895973796548E-2</v>
      </c>
      <c r="Q336" s="20">
        <f t="shared" si="52"/>
        <v>6.6217808138675283E-2</v>
      </c>
      <c r="R336" s="20">
        <f t="shared" si="53"/>
        <v>3.6099999999999959E-2</v>
      </c>
      <c r="S336" s="20">
        <f t="shared" si="54"/>
        <v>3.0117808138675324E-2</v>
      </c>
    </row>
    <row r="337" spans="1:19" s="172" customFormat="1" ht="14.25" customHeight="1" x14ac:dyDescent="0.15">
      <c r="A337" s="399">
        <v>19603</v>
      </c>
      <c r="B337" s="400">
        <v>3.3999999999999998E-3</v>
      </c>
      <c r="C337" s="400">
        <v>1.1900000000000001E-2</v>
      </c>
      <c r="D337" s="400">
        <v>2.5000000000000001E-3</v>
      </c>
      <c r="E337" s="400">
        <v>2.74166666666667E-3</v>
      </c>
      <c r="F337" s="400">
        <v>2.8583333333333299E-3</v>
      </c>
      <c r="G337" s="400">
        <v>2.8E-3</v>
      </c>
      <c r="H337" s="400">
        <v>3.0166666666666701E-3</v>
      </c>
      <c r="I337" s="400">
        <f t="shared" si="55"/>
        <v>8.9999999999999976E-4</v>
      </c>
      <c r="J337" s="400">
        <f t="shared" si="48"/>
        <v>5.9999999999999984E-4</v>
      </c>
      <c r="K337" s="400">
        <f t="shared" si="49"/>
        <v>8.8833333333333299E-3</v>
      </c>
      <c r="L337" s="20">
        <f t="shared" si="56"/>
        <v>7.1689845072198111E-3</v>
      </c>
      <c r="M337" s="20">
        <f t="shared" si="57"/>
        <v>0.03</v>
      </c>
      <c r="N337" s="20">
        <f t="shared" si="50"/>
        <v>3.3599999999999998E-2</v>
      </c>
      <c r="O337" s="20">
        <f t="shared" si="58"/>
        <v>-2.2831015492780188E-2</v>
      </c>
      <c r="P337" s="20">
        <f t="shared" si="51"/>
        <v>-2.6431015492780187E-2</v>
      </c>
      <c r="Q337" s="20">
        <f t="shared" si="52"/>
        <v>7.7289865257639256E-2</v>
      </c>
      <c r="R337" s="20">
        <f t="shared" si="53"/>
        <v>3.6200000000000038E-2</v>
      </c>
      <c r="S337" s="20">
        <f t="shared" si="54"/>
        <v>4.1089865257639219E-2</v>
      </c>
    </row>
    <row r="338" spans="1:19" s="172" customFormat="1" ht="14.25" customHeight="1" x14ac:dyDescent="0.15">
      <c r="A338" s="399">
        <v>19633</v>
      </c>
      <c r="B338" s="400">
        <v>5.3999999999999999E-2</v>
      </c>
      <c r="C338" s="400">
        <v>4.1099999999999998E-2</v>
      </c>
      <c r="D338" s="400">
        <v>2.3E-3</v>
      </c>
      <c r="E338" s="400">
        <v>2.63333333333333E-3</v>
      </c>
      <c r="F338" s="400">
        <v>2.7750000000000001E-3</v>
      </c>
      <c r="G338" s="400">
        <v>2.7041666666666698E-3</v>
      </c>
      <c r="H338" s="400">
        <v>2.90833333333333E-3</v>
      </c>
      <c r="I338" s="400">
        <f t="shared" si="55"/>
        <v>5.1699999999999996E-2</v>
      </c>
      <c r="J338" s="400">
        <f t="shared" si="48"/>
        <v>5.1295833333333332E-2</v>
      </c>
      <c r="K338" s="400">
        <f t="shared" si="49"/>
        <v>3.8191666666666665E-2</v>
      </c>
      <c r="L338" s="20">
        <f t="shared" si="56"/>
        <v>5.9437235200209271E-2</v>
      </c>
      <c r="M338" s="20">
        <f t="shared" si="57"/>
        <v>2.76E-2</v>
      </c>
      <c r="N338" s="20">
        <f t="shared" si="50"/>
        <v>3.2450000000000034E-2</v>
      </c>
      <c r="O338" s="20">
        <f t="shared" si="58"/>
        <v>3.1837235200209271E-2</v>
      </c>
      <c r="P338" s="20">
        <f t="shared" si="51"/>
        <v>2.6987235200209236E-2</v>
      </c>
      <c r="Q338" s="20">
        <f t="shared" si="52"/>
        <v>0.11035192428445528</v>
      </c>
      <c r="R338" s="20">
        <f t="shared" si="53"/>
        <v>3.4899999999999959E-2</v>
      </c>
      <c r="S338" s="20">
        <f t="shared" si="54"/>
        <v>7.5451924284455324E-2</v>
      </c>
    </row>
    <row r="339" spans="1:19" s="172" customFormat="1" ht="14.25" customHeight="1" x14ac:dyDescent="0.15">
      <c r="A339" s="399">
        <v>19664</v>
      </c>
      <c r="B339" s="400">
        <v>2.0400000000000001E-2</v>
      </c>
      <c r="C339" s="400">
        <v>2.7400000000000001E-2</v>
      </c>
      <c r="D339" s="400">
        <v>2.3999999999999998E-3</v>
      </c>
      <c r="E339" s="400">
        <v>2.5916666666666701E-3</v>
      </c>
      <c r="F339" s="400">
        <v>2.725E-3</v>
      </c>
      <c r="G339" s="400">
        <v>2.6583333333333298E-3</v>
      </c>
      <c r="H339" s="400">
        <v>2.8333333333333301E-3</v>
      </c>
      <c r="I339" s="400">
        <f t="shared" si="55"/>
        <v>1.8000000000000002E-2</v>
      </c>
      <c r="J339" s="400">
        <f t="shared" si="48"/>
        <v>1.7741666666666673E-2</v>
      </c>
      <c r="K339" s="400">
        <f t="shared" si="49"/>
        <v>2.4566666666666671E-2</v>
      </c>
      <c r="L339" s="20">
        <f t="shared" si="56"/>
        <v>2.2656091948059176E-2</v>
      </c>
      <c r="M339" s="20">
        <f t="shared" si="57"/>
        <v>2.8799999999999999E-2</v>
      </c>
      <c r="N339" s="20">
        <f t="shared" si="50"/>
        <v>3.1899999999999956E-2</v>
      </c>
      <c r="O339" s="20">
        <f t="shared" si="58"/>
        <v>-6.1439080519408232E-3</v>
      </c>
      <c r="P339" s="20">
        <f t="shared" si="51"/>
        <v>-9.2439080519407801E-3</v>
      </c>
      <c r="Q339" s="20">
        <f t="shared" si="52"/>
        <v>9.4479101036026192E-2</v>
      </c>
      <c r="R339" s="20">
        <f t="shared" si="53"/>
        <v>3.3999999999999961E-2</v>
      </c>
      <c r="S339" s="20">
        <f t="shared" si="54"/>
        <v>6.0479101036026231E-2</v>
      </c>
    </row>
    <row r="340" spans="1:19" s="172" customFormat="1" ht="14.25" customHeight="1" x14ac:dyDescent="0.15">
      <c r="A340" s="399">
        <v>19694</v>
      </c>
      <c r="B340" s="400">
        <v>5.3E-3</v>
      </c>
      <c r="C340" s="400">
        <v>6.4000000000000003E-3</v>
      </c>
      <c r="D340" s="400">
        <v>2.3999999999999998E-3</v>
      </c>
      <c r="E340" s="400">
        <v>2.6083333333333301E-3</v>
      </c>
      <c r="F340" s="400">
        <v>2.7333333333333298E-3</v>
      </c>
      <c r="G340" s="400">
        <v>2.6708333333333302E-3</v>
      </c>
      <c r="H340" s="400">
        <v>2.81666666666667E-3</v>
      </c>
      <c r="I340" s="400">
        <f t="shared" si="55"/>
        <v>2.9000000000000002E-3</v>
      </c>
      <c r="J340" s="400">
        <f t="shared" si="48"/>
        <v>2.6291666666666698E-3</v>
      </c>
      <c r="K340" s="400">
        <f t="shared" si="49"/>
        <v>3.5833333333333303E-3</v>
      </c>
      <c r="L340" s="20">
        <f t="shared" si="56"/>
        <v>-9.7513299601387216E-3</v>
      </c>
      <c r="M340" s="20">
        <f t="shared" si="57"/>
        <v>2.8799999999999999E-2</v>
      </c>
      <c r="N340" s="20">
        <f t="shared" si="50"/>
        <v>3.204999999999996E-2</v>
      </c>
      <c r="O340" s="20">
        <f t="shared" si="58"/>
        <v>-3.8551329960138721E-2</v>
      </c>
      <c r="P340" s="20">
        <f t="shared" si="51"/>
        <v>-4.1801329960138682E-2</v>
      </c>
      <c r="Q340" s="20">
        <f t="shared" si="52"/>
        <v>7.8511472909679858E-2</v>
      </c>
      <c r="R340" s="20">
        <f t="shared" si="53"/>
        <v>3.3800000000000038E-2</v>
      </c>
      <c r="S340" s="20">
        <f t="shared" si="54"/>
        <v>4.471147290967982E-2</v>
      </c>
    </row>
    <row r="341" spans="1:19" s="172" customFormat="1" ht="14.25" customHeight="1" x14ac:dyDescent="0.15">
      <c r="A341" s="399">
        <v>19725</v>
      </c>
      <c r="B341" s="400">
        <v>5.3600000000000002E-2</v>
      </c>
      <c r="C341" s="400">
        <v>3.27E-2</v>
      </c>
      <c r="D341" s="400">
        <v>2.3E-3</v>
      </c>
      <c r="E341" s="400">
        <v>2.5500000000000002E-3</v>
      </c>
      <c r="F341" s="400">
        <v>2.6833333333333301E-3</v>
      </c>
      <c r="G341" s="400">
        <v>2.6166666666666699E-3</v>
      </c>
      <c r="H341" s="400">
        <v>2.7666666666666699E-3</v>
      </c>
      <c r="I341" s="400">
        <f t="shared" si="55"/>
        <v>5.1299999999999998E-2</v>
      </c>
      <c r="J341" s="400">
        <f t="shared" si="48"/>
        <v>5.0983333333333332E-2</v>
      </c>
      <c r="K341" s="400">
        <f t="shared" si="49"/>
        <v>2.9933333333333329E-2</v>
      </c>
      <c r="L341" s="20">
        <f t="shared" si="56"/>
        <v>4.8463469755801292E-2</v>
      </c>
      <c r="M341" s="20">
        <f t="shared" si="57"/>
        <v>2.76E-2</v>
      </c>
      <c r="N341" s="20">
        <f t="shared" si="50"/>
        <v>3.1400000000000039E-2</v>
      </c>
      <c r="O341" s="20">
        <f t="shared" si="58"/>
        <v>2.0863469755801292E-2</v>
      </c>
      <c r="P341" s="20">
        <f t="shared" si="51"/>
        <v>1.7063469755801253E-2</v>
      </c>
      <c r="Q341" s="20">
        <f t="shared" si="52"/>
        <v>0.1024238325980662</v>
      </c>
      <c r="R341" s="20">
        <f t="shared" si="53"/>
        <v>3.3200000000000035E-2</v>
      </c>
      <c r="S341" s="20">
        <f t="shared" si="54"/>
        <v>6.9223832598066165E-2</v>
      </c>
    </row>
    <row r="342" spans="1:19" s="172" customFormat="1" ht="14.25" customHeight="1" x14ac:dyDescent="0.15">
      <c r="A342" s="399">
        <v>19756</v>
      </c>
      <c r="B342" s="400">
        <v>1.11E-2</v>
      </c>
      <c r="C342" s="400">
        <v>1.17E-2</v>
      </c>
      <c r="D342" s="400">
        <v>2.2000000000000001E-3</v>
      </c>
      <c r="E342" s="400">
        <v>2.4583333333333302E-3</v>
      </c>
      <c r="F342" s="400">
        <v>2.5999999999999999E-3</v>
      </c>
      <c r="G342" s="400">
        <v>2.52916666666667E-3</v>
      </c>
      <c r="H342" s="400">
        <v>2.6916666666666699E-3</v>
      </c>
      <c r="I342" s="400">
        <f t="shared" si="55"/>
        <v>8.8999999999999999E-3</v>
      </c>
      <c r="J342" s="400">
        <f t="shared" si="48"/>
        <v>8.5708333333333296E-3</v>
      </c>
      <c r="K342" s="400">
        <f t="shared" si="49"/>
        <v>9.00833333333333E-3</v>
      </c>
      <c r="L342" s="20">
        <f t="shared" si="56"/>
        <v>7.1458878380929125E-2</v>
      </c>
      <c r="M342" s="20">
        <f t="shared" si="57"/>
        <v>2.64E-2</v>
      </c>
      <c r="N342" s="20">
        <f t="shared" si="50"/>
        <v>3.035000000000004E-2</v>
      </c>
      <c r="O342" s="20">
        <f t="shared" si="58"/>
        <v>4.5058878380929125E-2</v>
      </c>
      <c r="P342" s="20">
        <f t="shared" si="51"/>
        <v>4.1108878380929081E-2</v>
      </c>
      <c r="Q342" s="20">
        <f t="shared" si="52"/>
        <v>0.12284525464558915</v>
      </c>
      <c r="R342" s="20">
        <f t="shared" si="53"/>
        <v>3.2300000000000037E-2</v>
      </c>
      <c r="S342" s="20">
        <f t="shared" si="54"/>
        <v>9.0545254645589116E-2</v>
      </c>
    </row>
    <row r="343" spans="1:19" s="172" customFormat="1" ht="14.25" customHeight="1" x14ac:dyDescent="0.15">
      <c r="A343" s="399">
        <v>19784</v>
      </c>
      <c r="B343" s="400">
        <v>3.2500000000000001E-2</v>
      </c>
      <c r="C343" s="400">
        <v>2.7E-2</v>
      </c>
      <c r="D343" s="400">
        <v>2.5000000000000001E-3</v>
      </c>
      <c r="E343" s="400">
        <v>2.3833333333333302E-3</v>
      </c>
      <c r="F343" s="400">
        <v>2.5249999999999999E-3</v>
      </c>
      <c r="G343" s="400">
        <v>2.45416666666667E-3</v>
      </c>
      <c r="H343" s="400">
        <v>2.63333333333333E-3</v>
      </c>
      <c r="I343" s="400">
        <f t="shared" si="55"/>
        <v>3.0000000000000002E-2</v>
      </c>
      <c r="J343" s="400">
        <f t="shared" si="48"/>
        <v>3.0045833333333331E-2</v>
      </c>
      <c r="K343" s="400">
        <f t="shared" si="49"/>
        <v>2.4366666666666668E-2</v>
      </c>
      <c r="L343" s="20">
        <f t="shared" si="56"/>
        <v>0.13024243147559145</v>
      </c>
      <c r="M343" s="20">
        <f t="shared" si="57"/>
        <v>0.03</v>
      </c>
      <c r="N343" s="20">
        <f t="shared" si="50"/>
        <v>2.9450000000000039E-2</v>
      </c>
      <c r="O343" s="20">
        <f t="shared" si="58"/>
        <v>0.10024243147559145</v>
      </c>
      <c r="P343" s="20">
        <f t="shared" si="51"/>
        <v>0.10079243147559142</v>
      </c>
      <c r="Q343" s="20">
        <f t="shared" si="52"/>
        <v>0.15814208749725833</v>
      </c>
      <c r="R343" s="20">
        <f t="shared" si="53"/>
        <v>3.1599999999999961E-2</v>
      </c>
      <c r="S343" s="20">
        <f t="shared" si="54"/>
        <v>0.12654208749725837</v>
      </c>
    </row>
    <row r="344" spans="1:19" s="172" customFormat="1" ht="14.25" customHeight="1" x14ac:dyDescent="0.15">
      <c r="A344" s="399">
        <v>19815</v>
      </c>
      <c r="B344" s="400">
        <v>5.16E-2</v>
      </c>
      <c r="C344" s="400">
        <v>1.21E-2</v>
      </c>
      <c r="D344" s="400">
        <v>2.2000000000000001E-3</v>
      </c>
      <c r="E344" s="400">
        <v>2.3749999999999999E-3</v>
      </c>
      <c r="F344" s="400">
        <v>2.5000000000000001E-3</v>
      </c>
      <c r="G344" s="400">
        <v>2.4375E-3</v>
      </c>
      <c r="H344" s="400">
        <v>2.63333333333333E-3</v>
      </c>
      <c r="I344" s="400">
        <f t="shared" si="55"/>
        <v>4.9399999999999999E-2</v>
      </c>
      <c r="J344" s="400">
        <f t="shared" si="48"/>
        <v>4.9162499999999998E-2</v>
      </c>
      <c r="K344" s="400">
        <f t="shared" si="49"/>
        <v>9.4666666666666701E-3</v>
      </c>
      <c r="L344" s="20">
        <f t="shared" si="56"/>
        <v>0.21741569286052709</v>
      </c>
      <c r="M344" s="20">
        <f t="shared" si="57"/>
        <v>2.64E-2</v>
      </c>
      <c r="N344" s="20">
        <f t="shared" si="50"/>
        <v>2.9249999999999998E-2</v>
      </c>
      <c r="O344" s="20">
        <f t="shared" si="58"/>
        <v>0.19101569286052708</v>
      </c>
      <c r="P344" s="20">
        <f t="shared" si="51"/>
        <v>0.18816569286052709</v>
      </c>
      <c r="Q344" s="20">
        <f t="shared" si="52"/>
        <v>0.19510155664353124</v>
      </c>
      <c r="R344" s="20">
        <f t="shared" si="53"/>
        <v>3.1599999999999961E-2</v>
      </c>
      <c r="S344" s="20">
        <f t="shared" si="54"/>
        <v>0.16350155664353128</v>
      </c>
    </row>
    <row r="345" spans="1:19" s="172" customFormat="1" ht="14.25" customHeight="1" x14ac:dyDescent="0.15">
      <c r="A345" s="399">
        <v>19845</v>
      </c>
      <c r="B345" s="400">
        <v>4.1799999999999997E-2</v>
      </c>
      <c r="C345" s="400">
        <v>2.5700000000000001E-2</v>
      </c>
      <c r="D345" s="400">
        <v>2E-3</v>
      </c>
      <c r="E345" s="400">
        <v>2.3999999999999998E-3</v>
      </c>
      <c r="F345" s="400">
        <v>2.5249999999999999E-3</v>
      </c>
      <c r="G345" s="400">
        <v>2.4624999999999998E-3</v>
      </c>
      <c r="H345" s="400">
        <v>2.6166666666666699E-3</v>
      </c>
      <c r="I345" s="400">
        <f t="shared" si="55"/>
        <v>3.9799999999999995E-2</v>
      </c>
      <c r="J345" s="400">
        <f t="shared" si="48"/>
        <v>3.9337499999999997E-2</v>
      </c>
      <c r="K345" s="400">
        <f t="shared" si="49"/>
        <v>2.3083333333333331E-2</v>
      </c>
      <c r="L345" s="20">
        <f t="shared" si="56"/>
        <v>0.25861235369861779</v>
      </c>
      <c r="M345" s="20">
        <f t="shared" si="57"/>
        <v>2.4E-2</v>
      </c>
      <c r="N345" s="20">
        <f t="shared" si="50"/>
        <v>2.955E-2</v>
      </c>
      <c r="O345" s="20">
        <f t="shared" si="58"/>
        <v>0.2346123536986178</v>
      </c>
      <c r="P345" s="20">
        <f t="shared" si="51"/>
        <v>0.2290623536986178</v>
      </c>
      <c r="Q345" s="20">
        <f t="shared" si="52"/>
        <v>0.2228807528424479</v>
      </c>
      <c r="R345" s="20">
        <f t="shared" si="53"/>
        <v>3.1400000000000039E-2</v>
      </c>
      <c r="S345" s="20">
        <f t="shared" si="54"/>
        <v>0.19148075284244787</v>
      </c>
    </row>
    <row r="346" spans="1:19" s="172" customFormat="1" ht="14.25" customHeight="1" x14ac:dyDescent="0.15">
      <c r="A346" s="399">
        <v>19876</v>
      </c>
      <c r="B346" s="400">
        <v>3.0999999999999999E-3</v>
      </c>
      <c r="C346" s="400">
        <v>9.5999999999999992E-3</v>
      </c>
      <c r="D346" s="400">
        <v>2.5000000000000001E-3</v>
      </c>
      <c r="E346" s="400">
        <v>2.4166666666666698E-3</v>
      </c>
      <c r="F346" s="400">
        <v>2.5500000000000002E-3</v>
      </c>
      <c r="G346" s="400">
        <v>2.48333333333333E-3</v>
      </c>
      <c r="H346" s="400">
        <v>2.63333333333333E-3</v>
      </c>
      <c r="I346" s="400">
        <f t="shared" si="55"/>
        <v>5.9999999999999984E-4</v>
      </c>
      <c r="J346" s="400">
        <f t="shared" si="48"/>
        <v>6.1666666666666987E-4</v>
      </c>
      <c r="K346" s="400">
        <f t="shared" si="49"/>
        <v>6.9666666666666696E-3</v>
      </c>
      <c r="L346" s="20">
        <f t="shared" si="56"/>
        <v>0.27966151631368641</v>
      </c>
      <c r="M346" s="20">
        <f t="shared" si="57"/>
        <v>0.03</v>
      </c>
      <c r="N346" s="20">
        <f t="shared" si="50"/>
        <v>2.9799999999999958E-2</v>
      </c>
      <c r="O346" s="20">
        <f t="shared" si="58"/>
        <v>0.24966151631368641</v>
      </c>
      <c r="P346" s="20">
        <f t="shared" si="51"/>
        <v>0.24986151631368644</v>
      </c>
      <c r="Q346" s="20">
        <f t="shared" si="52"/>
        <v>0.26927152058161319</v>
      </c>
      <c r="R346" s="20">
        <f t="shared" si="53"/>
        <v>3.1599999999999961E-2</v>
      </c>
      <c r="S346" s="20">
        <f t="shared" si="54"/>
        <v>0.23767152058161323</v>
      </c>
    </row>
    <row r="347" spans="1:19" s="172" customFormat="1" ht="14.25" customHeight="1" x14ac:dyDescent="0.15">
      <c r="A347" s="399">
        <v>19906</v>
      </c>
      <c r="B347" s="400">
        <v>5.8900000000000001E-2</v>
      </c>
      <c r="C347" s="400">
        <v>4.9500000000000002E-2</v>
      </c>
      <c r="D347" s="400">
        <v>2.2000000000000001E-3</v>
      </c>
      <c r="E347" s="400">
        <v>2.40833333333333E-3</v>
      </c>
      <c r="F347" s="400">
        <v>2.5333333333333301E-3</v>
      </c>
      <c r="G347" s="400">
        <v>2.4708333333333301E-3</v>
      </c>
      <c r="H347" s="400">
        <v>2.6166666666666699E-3</v>
      </c>
      <c r="I347" s="400">
        <f t="shared" si="55"/>
        <v>5.67E-2</v>
      </c>
      <c r="J347" s="400">
        <f t="shared" si="48"/>
        <v>5.6429166666666669E-2</v>
      </c>
      <c r="K347" s="400">
        <f t="shared" si="49"/>
        <v>4.6883333333333332E-2</v>
      </c>
      <c r="L347" s="20">
        <f t="shared" si="56"/>
        <v>0.31902421846058826</v>
      </c>
      <c r="M347" s="20">
        <f t="shared" si="57"/>
        <v>2.64E-2</v>
      </c>
      <c r="N347" s="20">
        <f t="shared" si="50"/>
        <v>2.9649999999999961E-2</v>
      </c>
      <c r="O347" s="20">
        <f t="shared" si="58"/>
        <v>0.29262421846058828</v>
      </c>
      <c r="P347" s="20">
        <f t="shared" si="51"/>
        <v>0.28937421846058831</v>
      </c>
      <c r="Q347" s="20">
        <f t="shared" si="52"/>
        <v>0.28767565089454172</v>
      </c>
      <c r="R347" s="20">
        <f t="shared" si="53"/>
        <v>3.1400000000000039E-2</v>
      </c>
      <c r="S347" s="20">
        <f t="shared" si="54"/>
        <v>0.25627565089454168</v>
      </c>
    </row>
    <row r="348" spans="1:19" s="172" customFormat="1" ht="14.25" customHeight="1" x14ac:dyDescent="0.15">
      <c r="A348" s="399">
        <v>19937</v>
      </c>
      <c r="B348" s="400">
        <v>-2.75E-2</v>
      </c>
      <c r="C348" s="400">
        <v>-1.3100000000000001E-2</v>
      </c>
      <c r="D348" s="400">
        <v>2.3E-3</v>
      </c>
      <c r="E348" s="400">
        <v>2.39166666666667E-3</v>
      </c>
      <c r="F348" s="400">
        <v>2.5249999999999999E-3</v>
      </c>
      <c r="G348" s="400">
        <v>2.4583333333333302E-3</v>
      </c>
      <c r="H348" s="400">
        <v>2.6083333333333301E-3</v>
      </c>
      <c r="I348" s="400">
        <f t="shared" si="55"/>
        <v>-2.98E-2</v>
      </c>
      <c r="J348" s="400">
        <f t="shared" si="48"/>
        <v>-2.995833333333333E-2</v>
      </c>
      <c r="K348" s="400">
        <f t="shared" si="49"/>
        <v>-1.5708333333333331E-2</v>
      </c>
      <c r="L348" s="20">
        <f t="shared" si="56"/>
        <v>0.35040641378347459</v>
      </c>
      <c r="M348" s="20">
        <f t="shared" si="57"/>
        <v>2.76E-2</v>
      </c>
      <c r="N348" s="20">
        <f t="shared" si="50"/>
        <v>2.9499999999999964E-2</v>
      </c>
      <c r="O348" s="20">
        <f t="shared" si="58"/>
        <v>0.32280641378347458</v>
      </c>
      <c r="P348" s="20">
        <f t="shared" si="51"/>
        <v>0.32090641378347462</v>
      </c>
      <c r="Q348" s="20">
        <f t="shared" si="52"/>
        <v>0.26877705657729956</v>
      </c>
      <c r="R348" s="20">
        <f t="shared" si="53"/>
        <v>3.129999999999996E-2</v>
      </c>
      <c r="S348" s="20">
        <f t="shared" si="54"/>
        <v>0.23747705657729959</v>
      </c>
    </row>
    <row r="349" spans="1:19" s="172" customFormat="1" ht="14.25" customHeight="1" x14ac:dyDescent="0.15">
      <c r="A349" s="399">
        <v>19968</v>
      </c>
      <c r="B349" s="400">
        <v>8.5099999999999995E-2</v>
      </c>
      <c r="C349" s="400">
        <v>1.78E-2</v>
      </c>
      <c r="D349" s="400">
        <v>2.2000000000000001E-3</v>
      </c>
      <c r="E349" s="400">
        <v>2.40833333333333E-3</v>
      </c>
      <c r="F349" s="400">
        <v>2.5333333333333301E-3</v>
      </c>
      <c r="G349" s="400">
        <v>2.4708333333333301E-3</v>
      </c>
      <c r="H349" s="400">
        <v>2.5999999999999999E-3</v>
      </c>
      <c r="I349" s="400">
        <f t="shared" si="55"/>
        <v>8.2900000000000001E-2</v>
      </c>
      <c r="J349" s="400">
        <f t="shared" ref="J349:J412" si="59">B349-G349</f>
        <v>8.262916666666667E-2</v>
      </c>
      <c r="K349" s="400">
        <f t="shared" ref="K349:K412" si="60">$C349-H349</f>
        <v>1.52E-2</v>
      </c>
      <c r="L349" s="20">
        <f t="shared" si="56"/>
        <v>0.46036077296835498</v>
      </c>
      <c r="M349" s="20">
        <f t="shared" si="57"/>
        <v>2.64E-2</v>
      </c>
      <c r="N349" s="20">
        <f t="shared" si="50"/>
        <v>2.9649999999999961E-2</v>
      </c>
      <c r="O349" s="20">
        <f t="shared" si="58"/>
        <v>0.433960772968355</v>
      </c>
      <c r="P349" s="20">
        <f t="shared" si="51"/>
        <v>0.43071077296835503</v>
      </c>
      <c r="Q349" s="20">
        <f t="shared" si="52"/>
        <v>0.27617480796953764</v>
      </c>
      <c r="R349" s="20">
        <f t="shared" si="53"/>
        <v>3.1199999999999999E-2</v>
      </c>
      <c r="S349" s="20">
        <f t="shared" si="54"/>
        <v>0.24497480796953763</v>
      </c>
    </row>
    <row r="350" spans="1:19" s="172" customFormat="1" ht="14.25" customHeight="1" x14ac:dyDescent="0.15">
      <c r="A350" s="399">
        <v>19998</v>
      </c>
      <c r="B350" s="400">
        <v>-1.67E-2</v>
      </c>
      <c r="C350" s="400">
        <v>-3.6799999999999999E-2</v>
      </c>
      <c r="D350" s="400">
        <v>2.0999999999999999E-3</v>
      </c>
      <c r="E350" s="400">
        <v>2.39166666666667E-3</v>
      </c>
      <c r="F350" s="400">
        <v>2.5333333333333301E-3</v>
      </c>
      <c r="G350" s="400">
        <v>2.4624999999999998E-3</v>
      </c>
      <c r="H350" s="400">
        <v>2.5999999999999999E-3</v>
      </c>
      <c r="I350" s="400">
        <f t="shared" si="55"/>
        <v>-1.8800000000000001E-2</v>
      </c>
      <c r="J350" s="400">
        <f t="shared" si="59"/>
        <v>-1.9162499999999999E-2</v>
      </c>
      <c r="K350" s="400">
        <f t="shared" si="60"/>
        <v>-3.9399999999999998E-2</v>
      </c>
      <c r="L350" s="20">
        <f t="shared" si="56"/>
        <v>0.36240298677398908</v>
      </c>
      <c r="M350" s="20">
        <f t="shared" si="57"/>
        <v>2.52E-2</v>
      </c>
      <c r="N350" s="20">
        <f t="shared" si="50"/>
        <v>2.955E-2</v>
      </c>
      <c r="O350" s="20">
        <f t="shared" si="58"/>
        <v>0.33720298677398908</v>
      </c>
      <c r="P350" s="20">
        <f t="shared" si="51"/>
        <v>0.33285298677398906</v>
      </c>
      <c r="Q350" s="20">
        <f t="shared" si="52"/>
        <v>0.1806854048950719</v>
      </c>
      <c r="R350" s="20">
        <f t="shared" si="53"/>
        <v>3.1199999999999999E-2</v>
      </c>
      <c r="S350" s="20">
        <f t="shared" si="54"/>
        <v>0.14948540489507189</v>
      </c>
    </row>
    <row r="351" spans="1:19" s="172" customFormat="1" ht="14.25" customHeight="1" x14ac:dyDescent="0.15">
      <c r="A351" s="399">
        <v>20029</v>
      </c>
      <c r="B351" s="400">
        <v>9.0899999999999995E-2</v>
      </c>
      <c r="C351" s="400">
        <v>5.6500000000000002E-2</v>
      </c>
      <c r="D351" s="400">
        <v>2.3E-3</v>
      </c>
      <c r="E351" s="400">
        <v>2.40833333333333E-3</v>
      </c>
      <c r="F351" s="400">
        <v>2.5333333333333301E-3</v>
      </c>
      <c r="G351" s="400">
        <v>2.4708333333333301E-3</v>
      </c>
      <c r="H351" s="400">
        <v>2.5916666666666701E-3</v>
      </c>
      <c r="I351" s="400">
        <f t="shared" si="55"/>
        <v>8.8599999999999998E-2</v>
      </c>
      <c r="J351" s="400">
        <f t="shared" si="59"/>
        <v>8.842916666666667E-2</v>
      </c>
      <c r="K351" s="400">
        <f t="shared" si="60"/>
        <v>5.3908333333333329E-2</v>
      </c>
      <c r="L351" s="20">
        <f t="shared" si="56"/>
        <v>0.45653216216360626</v>
      </c>
      <c r="M351" s="20">
        <f t="shared" si="57"/>
        <v>2.76E-2</v>
      </c>
      <c r="N351" s="20">
        <f t="shared" si="50"/>
        <v>2.9649999999999961E-2</v>
      </c>
      <c r="O351" s="20">
        <f t="shared" si="58"/>
        <v>0.42893216216360625</v>
      </c>
      <c r="P351" s="20">
        <f t="shared" si="51"/>
        <v>0.4268821621636063</v>
      </c>
      <c r="Q351" s="20">
        <f t="shared" si="52"/>
        <v>0.21412704912560154</v>
      </c>
      <c r="R351" s="20">
        <f t="shared" si="53"/>
        <v>3.1100000000000041E-2</v>
      </c>
      <c r="S351" s="20">
        <f t="shared" si="54"/>
        <v>0.1830270491256015</v>
      </c>
    </row>
    <row r="352" spans="1:19" s="172" customFormat="1" ht="14.25" customHeight="1" x14ac:dyDescent="0.15">
      <c r="A352" s="399">
        <v>20059</v>
      </c>
      <c r="B352" s="400">
        <v>5.3400000000000003E-2</v>
      </c>
      <c r="C352" s="400">
        <v>3.4099999999999998E-2</v>
      </c>
      <c r="D352" s="400">
        <v>2.3E-3</v>
      </c>
      <c r="E352" s="400">
        <v>2.4166666666666698E-3</v>
      </c>
      <c r="F352" s="400">
        <v>2.5333333333333301E-3</v>
      </c>
      <c r="G352" s="400">
        <v>2.4750000000000002E-3</v>
      </c>
      <c r="H352" s="400">
        <v>2.5916666666666701E-3</v>
      </c>
      <c r="I352" s="400">
        <f t="shared" si="55"/>
        <v>5.1100000000000007E-2</v>
      </c>
      <c r="J352" s="400">
        <f t="shared" si="59"/>
        <v>5.0925000000000005E-2</v>
      </c>
      <c r="K352" s="400">
        <f t="shared" si="60"/>
        <v>3.1508333333333326E-2</v>
      </c>
      <c r="L352" s="20">
        <f t="shared" si="56"/>
        <v>0.52622200300720445</v>
      </c>
      <c r="M352" s="20">
        <f t="shared" si="57"/>
        <v>2.76E-2</v>
      </c>
      <c r="N352" s="20">
        <f t="shared" si="50"/>
        <v>2.9700000000000004E-2</v>
      </c>
      <c r="O352" s="20">
        <f t="shared" si="58"/>
        <v>0.49862200300720444</v>
      </c>
      <c r="P352" s="20">
        <f t="shared" si="51"/>
        <v>0.49652200300720445</v>
      </c>
      <c r="Q352" s="20">
        <f t="shared" si="52"/>
        <v>0.24754449672176548</v>
      </c>
      <c r="R352" s="20">
        <f t="shared" si="53"/>
        <v>3.1100000000000041E-2</v>
      </c>
      <c r="S352" s="20">
        <f t="shared" si="54"/>
        <v>0.21644449672176544</v>
      </c>
    </row>
    <row r="353" spans="1:19" s="172" customFormat="1" ht="14.25" customHeight="1" x14ac:dyDescent="0.15">
      <c r="A353" s="399">
        <v>20090</v>
      </c>
      <c r="B353" s="400">
        <v>1.9699999999999999E-2</v>
      </c>
      <c r="C353" s="400">
        <v>1.43E-2</v>
      </c>
      <c r="D353" s="400">
        <v>2.2000000000000001E-3</v>
      </c>
      <c r="E353" s="400">
        <v>2.4416666666666701E-3</v>
      </c>
      <c r="F353" s="400">
        <v>2.5500000000000002E-3</v>
      </c>
      <c r="G353" s="400">
        <v>2.4958333333333299E-3</v>
      </c>
      <c r="H353" s="400">
        <v>2.6083333333333301E-3</v>
      </c>
      <c r="I353" s="400">
        <f t="shared" si="55"/>
        <v>1.7499999999999998E-2</v>
      </c>
      <c r="J353" s="400">
        <f t="shared" si="59"/>
        <v>1.720416666666667E-2</v>
      </c>
      <c r="K353" s="400">
        <f t="shared" si="60"/>
        <v>1.169166666666667E-2</v>
      </c>
      <c r="L353" s="20">
        <f t="shared" si="56"/>
        <v>0.47711520165759946</v>
      </c>
      <c r="M353" s="20">
        <f t="shared" si="57"/>
        <v>2.64E-2</v>
      </c>
      <c r="N353" s="20">
        <f t="shared" si="50"/>
        <v>2.9949999999999959E-2</v>
      </c>
      <c r="O353" s="20">
        <f t="shared" si="58"/>
        <v>0.45071520165759948</v>
      </c>
      <c r="P353" s="20">
        <f t="shared" si="51"/>
        <v>0.44716520165759949</v>
      </c>
      <c r="Q353" s="20">
        <f t="shared" si="52"/>
        <v>0.22531653241491845</v>
      </c>
      <c r="R353" s="20">
        <f t="shared" si="53"/>
        <v>3.129999999999996E-2</v>
      </c>
      <c r="S353" s="20">
        <f t="shared" si="54"/>
        <v>0.19401653241491848</v>
      </c>
    </row>
    <row r="354" spans="1:19" s="172" customFormat="1" ht="14.25" customHeight="1" x14ac:dyDescent="0.15">
      <c r="A354" s="399">
        <v>20121</v>
      </c>
      <c r="B354" s="400">
        <v>9.7999999999999997E-3</v>
      </c>
      <c r="C354" s="400">
        <v>3.44E-2</v>
      </c>
      <c r="D354" s="400">
        <v>2.2000000000000001E-3</v>
      </c>
      <c r="E354" s="400">
        <v>2.4416666666666701E-3</v>
      </c>
      <c r="F354" s="400">
        <v>2.5833333333333298E-3</v>
      </c>
      <c r="G354" s="400">
        <v>2.5125E-3</v>
      </c>
      <c r="H354" s="400">
        <v>2.6166666666666699E-3</v>
      </c>
      <c r="I354" s="400">
        <f t="shared" si="55"/>
        <v>7.5999999999999991E-3</v>
      </c>
      <c r="J354" s="400">
        <f t="shared" si="59"/>
        <v>7.2874999999999997E-3</v>
      </c>
      <c r="K354" s="400">
        <f t="shared" si="60"/>
        <v>3.178333333333333E-2</v>
      </c>
      <c r="L354" s="20">
        <f t="shared" si="56"/>
        <v>0.47521603267119339</v>
      </c>
      <c r="M354" s="20">
        <f t="shared" si="57"/>
        <v>2.64E-2</v>
      </c>
      <c r="N354" s="20">
        <f t="shared" si="50"/>
        <v>3.015E-2</v>
      </c>
      <c r="O354" s="20">
        <f t="shared" si="58"/>
        <v>0.44881603267119341</v>
      </c>
      <c r="P354" s="20">
        <f t="shared" si="51"/>
        <v>0.44506603267119338</v>
      </c>
      <c r="Q354" s="20">
        <f t="shared" si="52"/>
        <v>0.25280954940198885</v>
      </c>
      <c r="R354" s="20">
        <f t="shared" si="53"/>
        <v>3.1400000000000039E-2</v>
      </c>
      <c r="S354" s="20">
        <f t="shared" si="54"/>
        <v>0.22140954940198881</v>
      </c>
    </row>
    <row r="355" spans="1:19" s="172" customFormat="1" ht="14.25" customHeight="1" x14ac:dyDescent="0.15">
      <c r="A355" s="399">
        <v>20149</v>
      </c>
      <c r="B355" s="400">
        <v>-3.0000000000000001E-3</v>
      </c>
      <c r="C355" s="400">
        <v>-1.0999999999999999E-2</v>
      </c>
      <c r="D355" s="400">
        <v>2.3999999999999998E-3</v>
      </c>
      <c r="E355" s="400">
        <v>2.5166666666666701E-3</v>
      </c>
      <c r="F355" s="400">
        <v>2.6083333333333301E-3</v>
      </c>
      <c r="G355" s="400">
        <v>2.5625000000000001E-3</v>
      </c>
      <c r="H355" s="400">
        <v>2.6250000000000002E-3</v>
      </c>
      <c r="I355" s="400">
        <f t="shared" si="55"/>
        <v>-5.4000000000000003E-3</v>
      </c>
      <c r="J355" s="400">
        <f t="shared" si="59"/>
        <v>-5.5624999999999997E-3</v>
      </c>
      <c r="K355" s="400">
        <f t="shared" si="60"/>
        <v>-1.3625E-2</v>
      </c>
      <c r="L355" s="20">
        <f t="shared" si="56"/>
        <v>0.4244943191992061</v>
      </c>
      <c r="M355" s="20">
        <f t="shared" si="57"/>
        <v>2.8799999999999999E-2</v>
      </c>
      <c r="N355" s="20">
        <f t="shared" si="50"/>
        <v>3.075E-2</v>
      </c>
      <c r="O355" s="20">
        <f t="shared" si="58"/>
        <v>0.39569431919920611</v>
      </c>
      <c r="P355" s="20">
        <f t="shared" si="51"/>
        <v>0.39374431919920611</v>
      </c>
      <c r="Q355" s="20">
        <f t="shared" si="52"/>
        <v>0.20645437620113594</v>
      </c>
      <c r="R355" s="20">
        <f t="shared" si="53"/>
        <v>3.15E-2</v>
      </c>
      <c r="S355" s="20">
        <f t="shared" si="54"/>
        <v>0.17495437620113594</v>
      </c>
    </row>
    <row r="356" spans="1:19" s="172" customFormat="1" ht="14.25" customHeight="1" x14ac:dyDescent="0.15">
      <c r="A356" s="399">
        <v>20180</v>
      </c>
      <c r="B356" s="400">
        <v>3.9600000000000003E-2</v>
      </c>
      <c r="C356" s="400">
        <v>2.0199999999999999E-2</v>
      </c>
      <c r="D356" s="400">
        <v>2.2000000000000001E-3</v>
      </c>
      <c r="E356" s="400">
        <v>2.5083333333333299E-3</v>
      </c>
      <c r="F356" s="400">
        <v>2.6083333333333301E-3</v>
      </c>
      <c r="G356" s="400">
        <v>2.55833333333333E-3</v>
      </c>
      <c r="H356" s="400">
        <v>2.6250000000000002E-3</v>
      </c>
      <c r="I356" s="400">
        <f t="shared" si="55"/>
        <v>3.7400000000000003E-2</v>
      </c>
      <c r="J356" s="400">
        <f t="shared" si="59"/>
        <v>3.7041666666666674E-2</v>
      </c>
      <c r="K356" s="400">
        <f t="shared" si="60"/>
        <v>1.7575E-2</v>
      </c>
      <c r="L356" s="20">
        <f t="shared" si="56"/>
        <v>0.40823915389834009</v>
      </c>
      <c r="M356" s="20">
        <f t="shared" si="57"/>
        <v>2.64E-2</v>
      </c>
      <c r="N356" s="20">
        <f t="shared" si="50"/>
        <v>3.069999999999996E-2</v>
      </c>
      <c r="O356" s="20">
        <f t="shared" si="58"/>
        <v>0.38183915389834011</v>
      </c>
      <c r="P356" s="20">
        <f t="shared" si="51"/>
        <v>0.37753915389834014</v>
      </c>
      <c r="Q356" s="20">
        <f t="shared" si="52"/>
        <v>0.21610982570931636</v>
      </c>
      <c r="R356" s="20">
        <f t="shared" si="53"/>
        <v>3.15E-2</v>
      </c>
      <c r="S356" s="20">
        <f t="shared" si="54"/>
        <v>0.18460982570931636</v>
      </c>
    </row>
    <row r="357" spans="1:19" s="172" customFormat="1" ht="14.25" customHeight="1" x14ac:dyDescent="0.15">
      <c r="A357" s="399">
        <v>20210</v>
      </c>
      <c r="B357" s="400">
        <v>5.4999999999999997E-3</v>
      </c>
      <c r="C357" s="400">
        <v>-5.7999999999999996E-3</v>
      </c>
      <c r="D357" s="400">
        <v>2.5000000000000001E-3</v>
      </c>
      <c r="E357" s="400">
        <v>2.5333333333333301E-3</v>
      </c>
      <c r="F357" s="400">
        <v>2.6250000000000002E-3</v>
      </c>
      <c r="G357" s="400">
        <v>2.5791666666666701E-3</v>
      </c>
      <c r="H357" s="400">
        <v>2.6583333333333298E-3</v>
      </c>
      <c r="I357" s="400">
        <f t="shared" si="55"/>
        <v>2.9999999999999996E-3</v>
      </c>
      <c r="J357" s="400">
        <f t="shared" si="59"/>
        <v>2.9208333333333295E-3</v>
      </c>
      <c r="K357" s="400">
        <f t="shared" si="60"/>
        <v>-8.4583333333333299E-3</v>
      </c>
      <c r="L357" s="20">
        <f t="shared" si="56"/>
        <v>0.35917111657206857</v>
      </c>
      <c r="M357" s="20">
        <f t="shared" si="57"/>
        <v>0.03</v>
      </c>
      <c r="N357" s="20">
        <f t="shared" si="50"/>
        <v>3.095000000000004E-2</v>
      </c>
      <c r="O357" s="20">
        <f t="shared" si="58"/>
        <v>0.32917111657206855</v>
      </c>
      <c r="P357" s="20">
        <f t="shared" si="51"/>
        <v>0.32822111657206854</v>
      </c>
      <c r="Q357" s="20">
        <f t="shared" si="52"/>
        <v>0.17876220017568745</v>
      </c>
      <c r="R357" s="20">
        <f t="shared" si="53"/>
        <v>3.1899999999999956E-2</v>
      </c>
      <c r="S357" s="20">
        <f t="shared" si="54"/>
        <v>0.14686220017568749</v>
      </c>
    </row>
    <row r="358" spans="1:19" s="172" customFormat="1" ht="14.25" customHeight="1" x14ac:dyDescent="0.15">
      <c r="A358" s="399">
        <v>20241</v>
      </c>
      <c r="B358" s="400">
        <v>8.4099999999999994E-2</v>
      </c>
      <c r="C358" s="400">
        <v>2.1100000000000001E-2</v>
      </c>
      <c r="D358" s="400">
        <v>2.3E-3</v>
      </c>
      <c r="E358" s="400">
        <v>2.5416666666666699E-3</v>
      </c>
      <c r="F358" s="400">
        <v>2.6166666666666699E-3</v>
      </c>
      <c r="G358" s="400">
        <v>2.5791666666666701E-3</v>
      </c>
      <c r="H358" s="400">
        <v>2.6749999999999999E-3</v>
      </c>
      <c r="I358" s="400">
        <f t="shared" si="55"/>
        <v>8.1799999999999998E-2</v>
      </c>
      <c r="J358" s="400">
        <f t="shared" si="59"/>
        <v>8.152083333333332E-2</v>
      </c>
      <c r="K358" s="400">
        <f t="shared" si="60"/>
        <v>1.8425E-2</v>
      </c>
      <c r="L358" s="20">
        <f t="shared" si="56"/>
        <v>0.46892374386978264</v>
      </c>
      <c r="M358" s="20">
        <f t="shared" si="57"/>
        <v>2.76E-2</v>
      </c>
      <c r="N358" s="20">
        <f t="shared" si="50"/>
        <v>3.095000000000004E-2</v>
      </c>
      <c r="O358" s="20">
        <f t="shared" si="58"/>
        <v>0.44132374386978263</v>
      </c>
      <c r="P358" s="20">
        <f t="shared" si="51"/>
        <v>0.43797374386978261</v>
      </c>
      <c r="Q358" s="20">
        <f t="shared" si="52"/>
        <v>0.19218906755090526</v>
      </c>
      <c r="R358" s="20">
        <f t="shared" si="53"/>
        <v>3.2099999999999997E-2</v>
      </c>
      <c r="S358" s="20">
        <f t="shared" si="54"/>
        <v>0.16008906755090527</v>
      </c>
    </row>
    <row r="359" spans="1:19" s="172" customFormat="1" ht="14.25" customHeight="1" x14ac:dyDescent="0.15">
      <c r="A359" s="399">
        <v>20271</v>
      </c>
      <c r="B359" s="400">
        <v>6.2199999999999998E-2</v>
      </c>
      <c r="C359" s="400">
        <v>4.6600000000000003E-2</v>
      </c>
      <c r="D359" s="400">
        <v>2.3E-3</v>
      </c>
      <c r="E359" s="400">
        <v>2.5500000000000002E-3</v>
      </c>
      <c r="F359" s="400">
        <v>2.6166666666666699E-3</v>
      </c>
      <c r="G359" s="400">
        <v>2.5833333333333298E-3</v>
      </c>
      <c r="H359" s="400">
        <v>2.6749999999999999E-3</v>
      </c>
      <c r="I359" s="400">
        <f t="shared" si="55"/>
        <v>5.9899999999999995E-2</v>
      </c>
      <c r="J359" s="400">
        <f t="shared" si="59"/>
        <v>5.9616666666666665E-2</v>
      </c>
      <c r="K359" s="400">
        <f t="shared" si="60"/>
        <v>4.3925000000000006E-2</v>
      </c>
      <c r="L359" s="20">
        <f t="shared" si="56"/>
        <v>0.47350155891820123</v>
      </c>
      <c r="M359" s="20">
        <f t="shared" si="57"/>
        <v>2.76E-2</v>
      </c>
      <c r="N359" s="20">
        <f t="shared" si="50"/>
        <v>3.0999999999999958E-2</v>
      </c>
      <c r="O359" s="20">
        <f t="shared" si="58"/>
        <v>0.44590155891820121</v>
      </c>
      <c r="P359" s="20">
        <f t="shared" si="51"/>
        <v>0.44250155891820125</v>
      </c>
      <c r="Q359" s="20">
        <f t="shared" si="52"/>
        <v>0.18889478618273237</v>
      </c>
      <c r="R359" s="20">
        <f t="shared" si="53"/>
        <v>3.2099999999999997E-2</v>
      </c>
      <c r="S359" s="20">
        <f t="shared" si="54"/>
        <v>0.15679478618273238</v>
      </c>
    </row>
    <row r="360" spans="1:19" s="172" customFormat="1" ht="14.25" customHeight="1" x14ac:dyDescent="0.15">
      <c r="A360" s="399">
        <v>20302</v>
      </c>
      <c r="B360" s="400">
        <v>-2.5000000000000001E-3</v>
      </c>
      <c r="C360" s="400">
        <v>5.1999999999999998E-3</v>
      </c>
      <c r="D360" s="400">
        <v>2.7000000000000001E-3</v>
      </c>
      <c r="E360" s="400">
        <v>2.5916666666666701E-3</v>
      </c>
      <c r="F360" s="400">
        <v>2.66666666666667E-3</v>
      </c>
      <c r="G360" s="400">
        <v>2.6291666666666698E-3</v>
      </c>
      <c r="H360" s="400">
        <v>2.7000000000000001E-3</v>
      </c>
      <c r="I360" s="400">
        <f t="shared" si="55"/>
        <v>-5.1999999999999998E-3</v>
      </c>
      <c r="J360" s="400">
        <f t="shared" si="59"/>
        <v>-5.1291666666666699E-3</v>
      </c>
      <c r="K360" s="400">
        <f t="shared" si="60"/>
        <v>2.4999999999999996E-3</v>
      </c>
      <c r="L360" s="20">
        <f t="shared" si="56"/>
        <v>0.51138077637111135</v>
      </c>
      <c r="M360" s="20">
        <f t="shared" si="57"/>
        <v>3.2399999999999998E-2</v>
      </c>
      <c r="N360" s="20">
        <f t="shared" ref="N360:N423" si="61">G360*12</f>
        <v>3.1550000000000036E-2</v>
      </c>
      <c r="O360" s="20">
        <f t="shared" si="58"/>
        <v>0.47898077637111136</v>
      </c>
      <c r="P360" s="20">
        <f t="shared" ref="P360:P423" si="62">L360-N360</f>
        <v>0.47983077637111132</v>
      </c>
      <c r="Q360" s="20">
        <f t="shared" ref="Q360:Q423" si="63">((1+C349)*(1+C350)*(1+C351)*(1+C352)*(1+C353)*(1+C354)*(1+C355)*(1+C356)*(1+C357)*(1+C358)*(1+C359)*(1+C360))-1</f>
        <v>0.21094035775750575</v>
      </c>
      <c r="R360" s="20">
        <f t="shared" ref="R360:R423" si="64">H360*12</f>
        <v>3.2399999999999998E-2</v>
      </c>
      <c r="S360" s="20">
        <f t="shared" ref="S360:S423" si="65">Q360-R360</f>
        <v>0.17854035775750576</v>
      </c>
    </row>
    <row r="361" spans="1:19" s="172" customFormat="1" ht="14.25" customHeight="1" x14ac:dyDescent="0.15">
      <c r="A361" s="399">
        <v>20333</v>
      </c>
      <c r="B361" s="400">
        <v>1.2999999999999999E-2</v>
      </c>
      <c r="C361" s="400">
        <v>-2.9000000000000001E-2</v>
      </c>
      <c r="D361" s="400">
        <v>2.3999999999999998E-3</v>
      </c>
      <c r="E361" s="400">
        <v>2.6083333333333301E-3</v>
      </c>
      <c r="F361" s="400">
        <v>2.6833333333333301E-3</v>
      </c>
      <c r="G361" s="400">
        <v>2.6458333333333299E-3</v>
      </c>
      <c r="H361" s="400">
        <v>2.725E-3</v>
      </c>
      <c r="I361" s="400">
        <f t="shared" si="55"/>
        <v>1.06E-2</v>
      </c>
      <c r="J361" s="400">
        <f t="shared" si="59"/>
        <v>1.035416666666667E-2</v>
      </c>
      <c r="K361" s="400">
        <f t="shared" si="60"/>
        <v>-3.1725000000000003E-2</v>
      </c>
      <c r="L361" s="20">
        <f t="shared" si="56"/>
        <v>0.41095634177857931</v>
      </c>
      <c r="M361" s="20">
        <f t="shared" si="57"/>
        <v>2.8799999999999999E-2</v>
      </c>
      <c r="N361" s="20">
        <f t="shared" si="61"/>
        <v>3.1749999999999959E-2</v>
      </c>
      <c r="O361" s="20">
        <f t="shared" si="58"/>
        <v>0.38215634177857932</v>
      </c>
      <c r="P361" s="20">
        <f t="shared" si="62"/>
        <v>0.37920634177857937</v>
      </c>
      <c r="Q361" s="20">
        <f t="shared" si="63"/>
        <v>0.15525946883723485</v>
      </c>
      <c r="R361" s="20">
        <f t="shared" si="64"/>
        <v>3.27E-2</v>
      </c>
      <c r="S361" s="20">
        <f t="shared" si="65"/>
        <v>0.12255946883723484</v>
      </c>
    </row>
    <row r="362" spans="1:19" s="172" customFormat="1" ht="14.25" customHeight="1" x14ac:dyDescent="0.15">
      <c r="A362" s="399">
        <v>20363</v>
      </c>
      <c r="B362" s="400">
        <v>-2.8400000000000002E-2</v>
      </c>
      <c r="C362" s="400">
        <v>-8.5000000000000006E-3</v>
      </c>
      <c r="D362" s="400">
        <v>2.5000000000000001E-3</v>
      </c>
      <c r="E362" s="400">
        <v>2.5833333333333298E-3</v>
      </c>
      <c r="F362" s="400">
        <v>2.6583333333333298E-3</v>
      </c>
      <c r="G362" s="400">
        <v>2.6208333333333301E-3</v>
      </c>
      <c r="H362" s="400">
        <v>2.7499999999999998E-3</v>
      </c>
      <c r="I362" s="400">
        <f t="shared" si="55"/>
        <v>-3.09E-2</v>
      </c>
      <c r="J362" s="400">
        <f t="shared" si="59"/>
        <v>-3.1020833333333331E-2</v>
      </c>
      <c r="K362" s="400">
        <f t="shared" si="60"/>
        <v>-1.125E-2</v>
      </c>
      <c r="L362" s="20">
        <f t="shared" si="56"/>
        <v>0.39416778365917549</v>
      </c>
      <c r="M362" s="20">
        <f t="shared" si="57"/>
        <v>0.03</v>
      </c>
      <c r="N362" s="20">
        <f t="shared" si="61"/>
        <v>3.1449999999999964E-2</v>
      </c>
      <c r="O362" s="20">
        <f t="shared" si="58"/>
        <v>0.36416778365917546</v>
      </c>
      <c r="P362" s="20">
        <f t="shared" si="62"/>
        <v>0.36271778365917551</v>
      </c>
      <c r="Q362" s="20">
        <f t="shared" si="63"/>
        <v>0.18920241211806377</v>
      </c>
      <c r="R362" s="20">
        <f t="shared" si="64"/>
        <v>3.3000000000000002E-2</v>
      </c>
      <c r="S362" s="20">
        <f t="shared" si="65"/>
        <v>0.15620241211806377</v>
      </c>
    </row>
    <row r="363" spans="1:19" s="172" customFormat="1" ht="14.25" customHeight="1" x14ac:dyDescent="0.15">
      <c r="A363" s="399">
        <v>20394</v>
      </c>
      <c r="B363" s="400">
        <v>8.2699999999999996E-2</v>
      </c>
      <c r="C363" s="400">
        <v>2.92E-2</v>
      </c>
      <c r="D363" s="400">
        <v>2.3999999999999998E-3</v>
      </c>
      <c r="E363" s="400">
        <v>2.5833333333333298E-3</v>
      </c>
      <c r="F363" s="400">
        <v>2.65E-3</v>
      </c>
      <c r="G363" s="400">
        <v>2.6166666666666699E-3</v>
      </c>
      <c r="H363" s="400">
        <v>2.7666666666666699E-3</v>
      </c>
      <c r="I363" s="400">
        <f t="shared" si="55"/>
        <v>8.0299999999999996E-2</v>
      </c>
      <c r="J363" s="400">
        <f t="shared" si="59"/>
        <v>8.0083333333333326E-2</v>
      </c>
      <c r="K363" s="400">
        <f t="shared" si="60"/>
        <v>2.643333333333333E-2</v>
      </c>
      <c r="L363" s="20">
        <f t="shared" si="56"/>
        <v>0.38368820182215502</v>
      </c>
      <c r="M363" s="20">
        <f t="shared" si="57"/>
        <v>2.8799999999999999E-2</v>
      </c>
      <c r="N363" s="20">
        <f t="shared" si="61"/>
        <v>3.1400000000000039E-2</v>
      </c>
      <c r="O363" s="20">
        <f t="shared" si="58"/>
        <v>0.35488820182215502</v>
      </c>
      <c r="P363" s="20">
        <f t="shared" si="62"/>
        <v>0.35228820182215498</v>
      </c>
      <c r="Q363" s="20">
        <f t="shared" si="63"/>
        <v>0.15847337676470508</v>
      </c>
      <c r="R363" s="20">
        <f t="shared" si="64"/>
        <v>3.3200000000000035E-2</v>
      </c>
      <c r="S363" s="20">
        <f t="shared" si="65"/>
        <v>0.12527337676470504</v>
      </c>
    </row>
    <row r="364" spans="1:19" s="172" customFormat="1" ht="14.25" customHeight="1" x14ac:dyDescent="0.15">
      <c r="A364" s="399">
        <v>20424</v>
      </c>
      <c r="B364" s="400">
        <v>1.5E-3</v>
      </c>
      <c r="C364" s="400">
        <v>-6.7000000000000002E-3</v>
      </c>
      <c r="D364" s="400">
        <v>2.3999999999999998E-3</v>
      </c>
      <c r="E364" s="400">
        <v>2.6250000000000002E-3</v>
      </c>
      <c r="F364" s="400">
        <v>2.6833333333333301E-3</v>
      </c>
      <c r="G364" s="400">
        <v>2.6541666666666701E-3</v>
      </c>
      <c r="H364" s="400">
        <v>2.7916666666666702E-3</v>
      </c>
      <c r="I364" s="400">
        <f t="shared" si="55"/>
        <v>-8.9999999999999976E-4</v>
      </c>
      <c r="J364" s="400">
        <f t="shared" si="59"/>
        <v>-1.1541666666666701E-3</v>
      </c>
      <c r="K364" s="400">
        <f t="shared" si="60"/>
        <v>-9.4916666666666708E-3</v>
      </c>
      <c r="L364" s="20">
        <f t="shared" si="56"/>
        <v>0.31551522130709064</v>
      </c>
      <c r="M364" s="20">
        <f t="shared" si="57"/>
        <v>2.8799999999999999E-2</v>
      </c>
      <c r="N364" s="20">
        <f t="shared" si="61"/>
        <v>3.1850000000000045E-2</v>
      </c>
      <c r="O364" s="20">
        <f t="shared" si="58"/>
        <v>0.28671522130709065</v>
      </c>
      <c r="P364" s="20">
        <f t="shared" si="62"/>
        <v>0.2836652213070906</v>
      </c>
      <c r="Q364" s="20">
        <f t="shared" si="63"/>
        <v>0.11276627515751003</v>
      </c>
      <c r="R364" s="20">
        <f t="shared" si="64"/>
        <v>3.3500000000000044E-2</v>
      </c>
      <c r="S364" s="20">
        <f t="shared" si="65"/>
        <v>7.9266275157509988E-2</v>
      </c>
    </row>
    <row r="365" spans="1:19" s="172" customFormat="1" ht="14.25" customHeight="1" x14ac:dyDescent="0.15">
      <c r="A365" s="399">
        <v>20455</v>
      </c>
      <c r="B365" s="400">
        <v>-3.4700000000000002E-2</v>
      </c>
      <c r="C365" s="400">
        <v>3.0000000000000001E-3</v>
      </c>
      <c r="D365" s="400">
        <v>2.5000000000000001E-3</v>
      </c>
      <c r="E365" s="400">
        <v>2.5916666666666701E-3</v>
      </c>
      <c r="F365" s="400">
        <v>2.6583333333333298E-3</v>
      </c>
      <c r="G365" s="400">
        <v>2.6250000000000002E-3</v>
      </c>
      <c r="H365" s="400">
        <v>2.7583333333333301E-3</v>
      </c>
      <c r="I365" s="400">
        <f t="shared" si="55"/>
        <v>-3.7200000000000004E-2</v>
      </c>
      <c r="J365" s="400">
        <f t="shared" si="59"/>
        <v>-3.7325000000000004E-2</v>
      </c>
      <c r="K365" s="400">
        <f t="shared" si="60"/>
        <v>2.4166666666666997E-4</v>
      </c>
      <c r="L365" s="20">
        <f t="shared" si="56"/>
        <v>0.2453337679001022</v>
      </c>
      <c r="M365" s="20">
        <f t="shared" si="57"/>
        <v>0.03</v>
      </c>
      <c r="N365" s="20">
        <f t="shared" si="61"/>
        <v>3.15E-2</v>
      </c>
      <c r="O365" s="20">
        <f t="shared" si="58"/>
        <v>0.2153337679001022</v>
      </c>
      <c r="P365" s="20">
        <f t="shared" si="62"/>
        <v>0.2138337679001022</v>
      </c>
      <c r="Q365" s="20">
        <f t="shared" si="63"/>
        <v>0.10036929309177012</v>
      </c>
      <c r="R365" s="20">
        <f t="shared" si="64"/>
        <v>3.3099999999999963E-2</v>
      </c>
      <c r="S365" s="20">
        <f t="shared" si="65"/>
        <v>6.7269293091770155E-2</v>
      </c>
    </row>
    <row r="366" spans="1:19" s="172" customFormat="1" ht="14.25" customHeight="1" x14ac:dyDescent="0.15">
      <c r="A366" s="399">
        <v>20486</v>
      </c>
      <c r="B366" s="400">
        <v>4.1300000000000003E-2</v>
      </c>
      <c r="C366" s="400">
        <v>1.78E-2</v>
      </c>
      <c r="D366" s="400">
        <v>2.3E-3</v>
      </c>
      <c r="E366" s="400">
        <v>2.5666666666666698E-3</v>
      </c>
      <c r="F366" s="400">
        <v>2.63333333333333E-3</v>
      </c>
      <c r="G366" s="400">
        <v>2.5999999999999999E-3</v>
      </c>
      <c r="H366" s="400">
        <v>2.74166666666667E-3</v>
      </c>
      <c r="I366" s="400">
        <f t="shared" si="55"/>
        <v>3.9000000000000007E-2</v>
      </c>
      <c r="J366" s="400">
        <f t="shared" si="59"/>
        <v>3.8700000000000005E-2</v>
      </c>
      <c r="K366" s="400">
        <f t="shared" si="60"/>
        <v>1.505833333333333E-2</v>
      </c>
      <c r="L366" s="20">
        <f t="shared" si="56"/>
        <v>0.28418107795046166</v>
      </c>
      <c r="M366" s="20">
        <f t="shared" si="57"/>
        <v>2.76E-2</v>
      </c>
      <c r="N366" s="20">
        <f t="shared" si="61"/>
        <v>3.1199999999999999E-2</v>
      </c>
      <c r="O366" s="20">
        <f t="shared" si="58"/>
        <v>0.25658107795046164</v>
      </c>
      <c r="P366" s="20">
        <f t="shared" si="62"/>
        <v>0.25298107795046165</v>
      </c>
      <c r="Q366" s="20">
        <f t="shared" si="63"/>
        <v>8.2710621141534935E-2</v>
      </c>
      <c r="R366" s="20">
        <f t="shared" si="64"/>
        <v>3.290000000000004E-2</v>
      </c>
      <c r="S366" s="20">
        <f t="shared" si="65"/>
        <v>4.9810621141534894E-2</v>
      </c>
    </row>
    <row r="367" spans="1:19" s="172" customFormat="1" ht="14.25" customHeight="1" x14ac:dyDescent="0.15">
      <c r="A367" s="399">
        <v>20515</v>
      </c>
      <c r="B367" s="400">
        <v>7.0999999999999994E-2</v>
      </c>
      <c r="C367" s="400">
        <v>3.9399999999999998E-2</v>
      </c>
      <c r="D367" s="400">
        <v>2.3E-3</v>
      </c>
      <c r="E367" s="400">
        <v>2.5833333333333298E-3</v>
      </c>
      <c r="F367" s="400">
        <v>2.65E-3</v>
      </c>
      <c r="G367" s="400">
        <v>2.6166666666666699E-3</v>
      </c>
      <c r="H367" s="400">
        <v>2.74166666666667E-3</v>
      </c>
      <c r="I367" s="400">
        <f t="shared" si="55"/>
        <v>6.8699999999999997E-2</v>
      </c>
      <c r="J367" s="400">
        <f t="shared" si="59"/>
        <v>6.8383333333333324E-2</v>
      </c>
      <c r="K367" s="400">
        <f t="shared" si="60"/>
        <v>3.6658333333333327E-2</v>
      </c>
      <c r="L367" s="20">
        <f t="shared" si="56"/>
        <v>0.37949642375621284</v>
      </c>
      <c r="M367" s="20">
        <f t="shared" si="57"/>
        <v>2.76E-2</v>
      </c>
      <c r="N367" s="20">
        <f t="shared" si="61"/>
        <v>3.1400000000000039E-2</v>
      </c>
      <c r="O367" s="20">
        <f t="shared" si="58"/>
        <v>0.35189642375621283</v>
      </c>
      <c r="P367" s="20">
        <f t="shared" si="62"/>
        <v>0.3480964237562128</v>
      </c>
      <c r="Q367" s="20">
        <f t="shared" si="63"/>
        <v>0.13788616745653348</v>
      </c>
      <c r="R367" s="20">
        <f t="shared" si="64"/>
        <v>3.290000000000004E-2</v>
      </c>
      <c r="S367" s="20">
        <f t="shared" si="65"/>
        <v>0.10498616745653344</v>
      </c>
    </row>
    <row r="368" spans="1:19" s="172" customFormat="1" ht="14.25" customHeight="1" x14ac:dyDescent="0.15">
      <c r="A368" s="399">
        <v>20546</v>
      </c>
      <c r="B368" s="400">
        <v>-4.0000000000000002E-4</v>
      </c>
      <c r="C368" s="400">
        <v>-2.87E-2</v>
      </c>
      <c r="D368" s="400">
        <v>2.5999999999999999E-3</v>
      </c>
      <c r="E368" s="400">
        <v>2.7000000000000001E-3</v>
      </c>
      <c r="F368" s="400">
        <v>2.7499999999999998E-3</v>
      </c>
      <c r="G368" s="400">
        <v>2.725E-3</v>
      </c>
      <c r="H368" s="400">
        <v>2.8333333333333301E-3</v>
      </c>
      <c r="I368" s="400">
        <f t="shared" si="55"/>
        <v>-3.0000000000000001E-3</v>
      </c>
      <c r="J368" s="400">
        <f t="shared" si="59"/>
        <v>-3.1250000000000002E-3</v>
      </c>
      <c r="K368" s="400">
        <f t="shared" si="60"/>
        <v>-3.153333333333333E-2</v>
      </c>
      <c r="L368" s="20">
        <f t="shared" si="56"/>
        <v>0.3264184543927573</v>
      </c>
      <c r="M368" s="20">
        <f t="shared" si="57"/>
        <v>3.1199999999999999E-2</v>
      </c>
      <c r="N368" s="20">
        <f t="shared" si="61"/>
        <v>3.27E-2</v>
      </c>
      <c r="O368" s="20">
        <f t="shared" si="58"/>
        <v>0.29521845439275729</v>
      </c>
      <c r="P368" s="20">
        <f t="shared" si="62"/>
        <v>0.29371845439275729</v>
      </c>
      <c r="Q368" s="20">
        <f t="shared" si="63"/>
        <v>8.3345260194600312E-2</v>
      </c>
      <c r="R368" s="20">
        <f t="shared" si="64"/>
        <v>3.3999999999999961E-2</v>
      </c>
      <c r="S368" s="20">
        <f t="shared" si="65"/>
        <v>4.9345260194600352E-2</v>
      </c>
    </row>
    <row r="369" spans="1:19" s="172" customFormat="1" ht="14.25" customHeight="1" x14ac:dyDescent="0.15">
      <c r="A369" s="399">
        <v>20576</v>
      </c>
      <c r="B369" s="400">
        <v>-5.9299999999999999E-2</v>
      </c>
      <c r="C369" s="400">
        <v>-1.38E-2</v>
      </c>
      <c r="D369" s="400">
        <v>2.5999999999999999E-3</v>
      </c>
      <c r="E369" s="400">
        <v>2.7333333333333298E-3</v>
      </c>
      <c r="F369" s="400">
        <v>2.7833333333333299E-3</v>
      </c>
      <c r="G369" s="400">
        <v>2.7583333333333301E-3</v>
      </c>
      <c r="H369" s="400">
        <v>2.8999999999999998E-3</v>
      </c>
      <c r="I369" s="400">
        <f t="shared" si="55"/>
        <v>-6.1899999999999997E-2</v>
      </c>
      <c r="J369" s="400">
        <f t="shared" si="59"/>
        <v>-6.2058333333333326E-2</v>
      </c>
      <c r="K369" s="400">
        <f t="shared" si="60"/>
        <v>-1.67E-2</v>
      </c>
      <c r="L369" s="20">
        <f t="shared" si="56"/>
        <v>0.24093668826182668</v>
      </c>
      <c r="M369" s="20">
        <f t="shared" si="57"/>
        <v>3.1199999999999999E-2</v>
      </c>
      <c r="N369" s="20">
        <f t="shared" si="61"/>
        <v>3.3099999999999963E-2</v>
      </c>
      <c r="O369" s="20">
        <f t="shared" si="58"/>
        <v>0.20973668826182668</v>
      </c>
      <c r="P369" s="20">
        <f t="shared" si="62"/>
        <v>0.20783668826182672</v>
      </c>
      <c r="Q369" s="20">
        <f t="shared" si="63"/>
        <v>7.4627937642239184E-2</v>
      </c>
      <c r="R369" s="20">
        <f t="shared" si="64"/>
        <v>3.4799999999999998E-2</v>
      </c>
      <c r="S369" s="20">
        <f t="shared" si="65"/>
        <v>3.9827937642239186E-2</v>
      </c>
    </row>
    <row r="370" spans="1:19" s="172" customFormat="1" ht="14.25" customHeight="1" x14ac:dyDescent="0.15">
      <c r="A370" s="399">
        <v>20607</v>
      </c>
      <c r="B370" s="400">
        <v>4.0899999999999999E-2</v>
      </c>
      <c r="C370" s="400">
        <v>2.1100000000000001E-2</v>
      </c>
      <c r="D370" s="400">
        <v>2.3E-3</v>
      </c>
      <c r="E370" s="400">
        <v>2.7166666666666702E-3</v>
      </c>
      <c r="F370" s="400">
        <v>2.7916666666666702E-3</v>
      </c>
      <c r="G370" s="400">
        <v>2.75416666666667E-3</v>
      </c>
      <c r="H370" s="400">
        <v>2.90833333333333E-3</v>
      </c>
      <c r="I370" s="400">
        <f t="shared" si="55"/>
        <v>3.8599999999999995E-2</v>
      </c>
      <c r="J370" s="400">
        <f t="shared" si="59"/>
        <v>3.814583333333333E-2</v>
      </c>
      <c r="K370" s="400">
        <f t="shared" si="60"/>
        <v>1.8191666666666672E-2</v>
      </c>
      <c r="L370" s="20">
        <f t="shared" si="56"/>
        <v>0.19148694660246757</v>
      </c>
      <c r="M370" s="20">
        <f t="shared" si="57"/>
        <v>2.76E-2</v>
      </c>
      <c r="N370" s="20">
        <f t="shared" si="61"/>
        <v>3.3050000000000038E-2</v>
      </c>
      <c r="O370" s="20">
        <f t="shared" si="58"/>
        <v>0.16388694660246755</v>
      </c>
      <c r="P370" s="20">
        <f t="shared" si="62"/>
        <v>0.15843694660246754</v>
      </c>
      <c r="Q370" s="20">
        <f t="shared" si="63"/>
        <v>7.4627937642239628E-2</v>
      </c>
      <c r="R370" s="20">
        <f t="shared" si="64"/>
        <v>3.4899999999999959E-2</v>
      </c>
      <c r="S370" s="20">
        <f t="shared" si="65"/>
        <v>3.9727937642239669E-2</v>
      </c>
    </row>
    <row r="371" spans="1:19" s="172" customFormat="1" ht="14.25" customHeight="1" x14ac:dyDescent="0.15">
      <c r="A371" s="399">
        <v>20637</v>
      </c>
      <c r="B371" s="400">
        <v>5.2999999999999999E-2</v>
      </c>
      <c r="C371" s="400">
        <v>5.2499999999999998E-2</v>
      </c>
      <c r="D371" s="400">
        <v>2.5999999999999999E-3</v>
      </c>
      <c r="E371" s="400">
        <v>2.7333333333333298E-3</v>
      </c>
      <c r="F371" s="400">
        <v>2.8249999999999998E-3</v>
      </c>
      <c r="G371" s="400">
        <v>2.7791666666666698E-3</v>
      </c>
      <c r="H371" s="400">
        <v>2.9583333333333302E-3</v>
      </c>
      <c r="I371" s="400">
        <f t="shared" si="55"/>
        <v>5.04E-2</v>
      </c>
      <c r="J371" s="400">
        <f t="shared" si="59"/>
        <v>5.0220833333333326E-2</v>
      </c>
      <c r="K371" s="400">
        <f t="shared" si="60"/>
        <v>4.9541666666666664E-2</v>
      </c>
      <c r="L371" s="20">
        <f t="shared" si="56"/>
        <v>0.18116715757145396</v>
      </c>
      <c r="M371" s="20">
        <f t="shared" si="57"/>
        <v>3.1199999999999999E-2</v>
      </c>
      <c r="N371" s="20">
        <f t="shared" si="61"/>
        <v>3.3350000000000039E-2</v>
      </c>
      <c r="O371" s="20">
        <f t="shared" si="58"/>
        <v>0.14996715757145396</v>
      </c>
      <c r="P371" s="20">
        <f t="shared" si="62"/>
        <v>0.14781715757145392</v>
      </c>
      <c r="Q371" s="20">
        <f t="shared" si="63"/>
        <v>8.0685939583849953E-2</v>
      </c>
      <c r="R371" s="20">
        <f t="shared" si="64"/>
        <v>3.5499999999999962E-2</v>
      </c>
      <c r="S371" s="20">
        <f t="shared" si="65"/>
        <v>4.5185939583849991E-2</v>
      </c>
    </row>
    <row r="372" spans="1:19" s="172" customFormat="1" ht="14.25" customHeight="1" x14ac:dyDescent="0.15">
      <c r="A372" s="399">
        <v>20668</v>
      </c>
      <c r="B372" s="400">
        <v>-3.2800000000000003E-2</v>
      </c>
      <c r="C372" s="400">
        <v>-2.5899999999999999E-2</v>
      </c>
      <c r="D372" s="400">
        <v>2.5999999999999999E-3</v>
      </c>
      <c r="E372" s="400">
        <v>2.8583333333333299E-3</v>
      </c>
      <c r="F372" s="400">
        <v>2.9166666666666698E-3</v>
      </c>
      <c r="G372" s="400">
        <v>2.8874999999999999E-3</v>
      </c>
      <c r="H372" s="400">
        <v>3.0249999999999999E-3</v>
      </c>
      <c r="I372" s="400">
        <f t="shared" si="55"/>
        <v>-3.5400000000000001E-2</v>
      </c>
      <c r="J372" s="400">
        <f t="shared" si="59"/>
        <v>-3.5687500000000004E-2</v>
      </c>
      <c r="K372" s="400">
        <f t="shared" si="60"/>
        <v>-2.8924999999999999E-2</v>
      </c>
      <c r="L372" s="20">
        <f t="shared" si="56"/>
        <v>0.14528809504071249</v>
      </c>
      <c r="M372" s="20">
        <f t="shared" si="57"/>
        <v>3.1199999999999999E-2</v>
      </c>
      <c r="N372" s="20">
        <f t="shared" si="61"/>
        <v>3.465E-2</v>
      </c>
      <c r="O372" s="20">
        <f t="shared" si="58"/>
        <v>0.11408809504071249</v>
      </c>
      <c r="P372" s="20">
        <f t="shared" si="62"/>
        <v>0.11063809504071249</v>
      </c>
      <c r="Q372" s="20">
        <f t="shared" si="63"/>
        <v>4.725047129787896E-2</v>
      </c>
      <c r="R372" s="20">
        <f t="shared" si="64"/>
        <v>3.6299999999999999E-2</v>
      </c>
      <c r="S372" s="20">
        <f t="shared" si="65"/>
        <v>1.0950471297878961E-2</v>
      </c>
    </row>
    <row r="373" spans="1:19" s="172" customFormat="1" ht="14.25" customHeight="1" x14ac:dyDescent="0.15">
      <c r="A373" s="399">
        <v>20699</v>
      </c>
      <c r="B373" s="400">
        <v>-4.3999999999999997E-2</v>
      </c>
      <c r="C373" s="400">
        <v>-3.1899999999999998E-2</v>
      </c>
      <c r="D373" s="400">
        <v>2.5000000000000001E-3</v>
      </c>
      <c r="E373" s="400">
        <v>2.96666666666667E-3</v>
      </c>
      <c r="F373" s="400">
        <v>3.0249999999999999E-3</v>
      </c>
      <c r="G373" s="400">
        <v>2.99583333333333E-3</v>
      </c>
      <c r="H373" s="400">
        <v>3.0999999999999999E-3</v>
      </c>
      <c r="I373" s="400">
        <f t="shared" si="55"/>
        <v>-4.65E-2</v>
      </c>
      <c r="J373" s="400">
        <f t="shared" si="59"/>
        <v>-4.6995833333333327E-2</v>
      </c>
      <c r="K373" s="400">
        <f t="shared" si="60"/>
        <v>-3.4999999999999996E-2</v>
      </c>
      <c r="L373" s="20">
        <f t="shared" si="56"/>
        <v>8.0844441124304556E-2</v>
      </c>
      <c r="M373" s="20">
        <f t="shared" si="57"/>
        <v>0.03</v>
      </c>
      <c r="N373" s="20">
        <f t="shared" si="61"/>
        <v>3.5949999999999961E-2</v>
      </c>
      <c r="O373" s="20">
        <f t="shared" si="58"/>
        <v>5.0844441124304557E-2</v>
      </c>
      <c r="P373" s="20">
        <f t="shared" si="62"/>
        <v>4.4894441124304595E-2</v>
      </c>
      <c r="Q373" s="20">
        <f t="shared" si="63"/>
        <v>4.4122740745084377E-2</v>
      </c>
      <c r="R373" s="20">
        <f t="shared" si="64"/>
        <v>3.7199999999999997E-2</v>
      </c>
      <c r="S373" s="20">
        <f t="shared" si="65"/>
        <v>6.9227407450843798E-3</v>
      </c>
    </row>
    <row r="374" spans="1:19" s="172" customFormat="1" ht="14.25" customHeight="1" x14ac:dyDescent="0.15">
      <c r="A374" s="399">
        <v>20729</v>
      </c>
      <c r="B374" s="400">
        <v>6.6E-3</v>
      </c>
      <c r="C374" s="400">
        <v>6.3E-3</v>
      </c>
      <c r="D374" s="400">
        <v>2.8999999999999998E-3</v>
      </c>
      <c r="E374" s="400">
        <v>2.9916666666666698E-3</v>
      </c>
      <c r="F374" s="400">
        <v>3.075E-3</v>
      </c>
      <c r="G374" s="400">
        <v>3.0333333333333302E-3</v>
      </c>
      <c r="H374" s="400">
        <v>3.1583333333333298E-3</v>
      </c>
      <c r="I374" s="400">
        <f t="shared" si="55"/>
        <v>3.7000000000000002E-3</v>
      </c>
      <c r="J374" s="400">
        <f t="shared" si="59"/>
        <v>3.5666666666666698E-3</v>
      </c>
      <c r="K374" s="400">
        <f t="shared" si="60"/>
        <v>3.1416666666666702E-3</v>
      </c>
      <c r="L374" s="20">
        <f t="shared" si="56"/>
        <v>0.11977975960860987</v>
      </c>
      <c r="M374" s="20">
        <f t="shared" si="57"/>
        <v>3.4799999999999998E-2</v>
      </c>
      <c r="N374" s="20">
        <f t="shared" si="61"/>
        <v>3.639999999999996E-2</v>
      </c>
      <c r="O374" s="20">
        <f t="shared" si="58"/>
        <v>8.4979759608609873E-2</v>
      </c>
      <c r="P374" s="20">
        <f t="shared" si="62"/>
        <v>8.337975960860991E-2</v>
      </c>
      <c r="Q374" s="20">
        <f t="shared" si="63"/>
        <v>5.9708234000784621E-2</v>
      </c>
      <c r="R374" s="20">
        <f t="shared" si="64"/>
        <v>3.7899999999999961E-2</v>
      </c>
      <c r="S374" s="20">
        <f t="shared" si="65"/>
        <v>2.180823400078466E-2</v>
      </c>
    </row>
    <row r="375" spans="1:19" s="172" customFormat="1" ht="14.25" customHeight="1" x14ac:dyDescent="0.15">
      <c r="A375" s="399">
        <v>20760</v>
      </c>
      <c r="B375" s="400">
        <v>-5.0000000000000001E-3</v>
      </c>
      <c r="C375" s="400">
        <v>2.8E-3</v>
      </c>
      <c r="D375" s="400">
        <v>2.7000000000000001E-3</v>
      </c>
      <c r="E375" s="400">
        <v>3.075E-3</v>
      </c>
      <c r="F375" s="400">
        <v>3.13333333333333E-3</v>
      </c>
      <c r="G375" s="400">
        <v>3.10416666666667E-3</v>
      </c>
      <c r="H375" s="400">
        <v>3.1833333333333301E-3</v>
      </c>
      <c r="I375" s="400">
        <f t="shared" si="55"/>
        <v>-7.7000000000000002E-3</v>
      </c>
      <c r="J375" s="400">
        <f t="shared" si="59"/>
        <v>-8.1041666666666692E-3</v>
      </c>
      <c r="K375" s="400">
        <f t="shared" si="60"/>
        <v>-3.8333333333333015E-4</v>
      </c>
      <c r="L375" s="20">
        <f t="shared" si="56"/>
        <v>2.9076254558572545E-2</v>
      </c>
      <c r="M375" s="20">
        <f t="shared" si="57"/>
        <v>3.2399999999999998E-2</v>
      </c>
      <c r="N375" s="20">
        <f t="shared" si="61"/>
        <v>3.725000000000004E-2</v>
      </c>
      <c r="O375" s="20">
        <f t="shared" si="58"/>
        <v>-3.3237454414274531E-3</v>
      </c>
      <c r="P375" s="20">
        <f t="shared" si="62"/>
        <v>-8.1737454414274949E-3</v>
      </c>
      <c r="Q375" s="20">
        <f t="shared" si="63"/>
        <v>3.2525667563143346E-2</v>
      </c>
      <c r="R375" s="20">
        <f t="shared" si="64"/>
        <v>3.8199999999999963E-2</v>
      </c>
      <c r="S375" s="20">
        <f t="shared" si="65"/>
        <v>-5.6743324368566175E-3</v>
      </c>
    </row>
    <row r="376" spans="1:19" s="172" customFormat="1" ht="14.25" customHeight="1" x14ac:dyDescent="0.15">
      <c r="A376" s="399">
        <v>20790</v>
      </c>
      <c r="B376" s="400">
        <v>3.6999999999999998E-2</v>
      </c>
      <c r="C376" s="400">
        <v>1.04E-2</v>
      </c>
      <c r="D376" s="400">
        <v>2.8E-3</v>
      </c>
      <c r="E376" s="400">
        <v>3.1250000000000002E-3</v>
      </c>
      <c r="F376" s="400">
        <v>3.20833333333333E-3</v>
      </c>
      <c r="G376" s="400">
        <v>3.1666666666666701E-3</v>
      </c>
      <c r="H376" s="400">
        <v>3.2583333333333301E-3</v>
      </c>
      <c r="I376" s="400">
        <f t="shared" si="55"/>
        <v>3.4200000000000001E-2</v>
      </c>
      <c r="J376" s="400">
        <f t="shared" si="59"/>
        <v>3.3833333333333326E-2</v>
      </c>
      <c r="K376" s="400">
        <f t="shared" si="60"/>
        <v>7.1416666666666694E-3</v>
      </c>
      <c r="L376" s="20">
        <f t="shared" si="56"/>
        <v>6.5553745359200777E-2</v>
      </c>
      <c r="M376" s="20">
        <f t="shared" si="57"/>
        <v>3.3599999999999998E-2</v>
      </c>
      <c r="N376" s="20">
        <f t="shared" si="61"/>
        <v>3.8000000000000041E-2</v>
      </c>
      <c r="O376" s="20">
        <f t="shared" si="58"/>
        <v>3.1953745359200779E-2</v>
      </c>
      <c r="P376" s="20">
        <f t="shared" si="62"/>
        <v>2.7553745359200736E-2</v>
      </c>
      <c r="Q376" s="20">
        <f t="shared" si="63"/>
        <v>5.0300950876673856E-2</v>
      </c>
      <c r="R376" s="20">
        <f t="shared" si="64"/>
        <v>3.9099999999999961E-2</v>
      </c>
      <c r="S376" s="20">
        <f t="shared" si="65"/>
        <v>1.1200950876673894E-2</v>
      </c>
    </row>
    <row r="377" spans="1:19" s="172" customFormat="1" ht="14.25" customHeight="1" x14ac:dyDescent="0.15">
      <c r="A377" s="399">
        <v>20821</v>
      </c>
      <c r="B377" s="400">
        <v>-4.0099999999999997E-2</v>
      </c>
      <c r="C377" s="400">
        <v>3.2399999999999998E-2</v>
      </c>
      <c r="D377" s="400">
        <v>2.8999999999999998E-3</v>
      </c>
      <c r="E377" s="400">
        <v>3.1416666666666702E-3</v>
      </c>
      <c r="F377" s="400">
        <v>3.24166666666667E-3</v>
      </c>
      <c r="G377" s="400">
        <v>3.1916666666666699E-3</v>
      </c>
      <c r="H377" s="400">
        <v>3.3E-3</v>
      </c>
      <c r="I377" s="400">
        <f t="shared" si="55"/>
        <v>-4.2999999999999997E-2</v>
      </c>
      <c r="J377" s="400">
        <f t="shared" si="59"/>
        <v>-4.3291666666666666E-2</v>
      </c>
      <c r="K377" s="400">
        <f t="shared" si="60"/>
        <v>2.9099999999999997E-2</v>
      </c>
      <c r="L377" s="20">
        <f t="shared" si="56"/>
        <v>5.9592914296381805E-2</v>
      </c>
      <c r="M377" s="20">
        <f t="shared" si="57"/>
        <v>3.4799999999999998E-2</v>
      </c>
      <c r="N377" s="20">
        <f t="shared" si="61"/>
        <v>3.8300000000000042E-2</v>
      </c>
      <c r="O377" s="20">
        <f t="shared" si="58"/>
        <v>2.4792914296381807E-2</v>
      </c>
      <c r="P377" s="20">
        <f t="shared" si="62"/>
        <v>2.1292914296381762E-2</v>
      </c>
      <c r="Q377" s="20">
        <f t="shared" si="63"/>
        <v>8.1087439366976932E-2</v>
      </c>
      <c r="R377" s="20">
        <f t="shared" si="64"/>
        <v>3.9599999999999996E-2</v>
      </c>
      <c r="S377" s="20">
        <f t="shared" si="65"/>
        <v>4.1487439366976936E-2</v>
      </c>
    </row>
    <row r="378" spans="1:19" s="172" customFormat="1" ht="14.25" customHeight="1" x14ac:dyDescent="0.15">
      <c r="A378" s="399">
        <v>20852</v>
      </c>
      <c r="B378" s="400">
        <v>-2.64E-2</v>
      </c>
      <c r="C378" s="400">
        <v>-6.1000000000000004E-3</v>
      </c>
      <c r="D378" s="400">
        <v>2.5000000000000001E-3</v>
      </c>
      <c r="E378" s="400">
        <v>3.05833333333333E-3</v>
      </c>
      <c r="F378" s="400">
        <v>3.1916666666666699E-3</v>
      </c>
      <c r="G378" s="400">
        <v>3.1250000000000002E-3</v>
      </c>
      <c r="H378" s="400">
        <v>3.375E-3</v>
      </c>
      <c r="I378" s="400">
        <f t="shared" si="55"/>
        <v>-2.8899999999999999E-2</v>
      </c>
      <c r="J378" s="400">
        <f t="shared" si="59"/>
        <v>-2.9524999999999999E-2</v>
      </c>
      <c r="K378" s="400">
        <f t="shared" si="60"/>
        <v>-9.4750000000000008E-3</v>
      </c>
      <c r="L378" s="20">
        <f t="shared" si="56"/>
        <v>-9.2963974272955996E-3</v>
      </c>
      <c r="M378" s="20">
        <f t="shared" si="57"/>
        <v>0.03</v>
      </c>
      <c r="N378" s="20">
        <f t="shared" si="61"/>
        <v>3.7500000000000006E-2</v>
      </c>
      <c r="O378" s="20">
        <f t="shared" si="58"/>
        <v>-3.9296397427295598E-2</v>
      </c>
      <c r="P378" s="20">
        <f t="shared" si="62"/>
        <v>-4.6796397427295605E-2</v>
      </c>
      <c r="Q378" s="20">
        <f t="shared" si="63"/>
        <v>5.5701322447276658E-2</v>
      </c>
      <c r="R378" s="20">
        <f t="shared" si="64"/>
        <v>4.0500000000000001E-2</v>
      </c>
      <c r="S378" s="20">
        <f t="shared" si="65"/>
        <v>1.5201322447276656E-2</v>
      </c>
    </row>
    <row r="379" spans="1:19" s="172" customFormat="1" ht="14.25" customHeight="1" x14ac:dyDescent="0.15">
      <c r="A379" s="399">
        <v>20880</v>
      </c>
      <c r="B379" s="400">
        <v>2.1499999999999998E-2</v>
      </c>
      <c r="C379" s="400">
        <v>7.7999999999999996E-3</v>
      </c>
      <c r="D379" s="400">
        <v>2.5999999999999999E-3</v>
      </c>
      <c r="E379" s="400">
        <v>3.0500000000000002E-3</v>
      </c>
      <c r="F379" s="400">
        <v>3.1666666666666701E-3</v>
      </c>
      <c r="G379" s="400">
        <v>3.1083333333333301E-3</v>
      </c>
      <c r="H379" s="400">
        <v>3.375E-3</v>
      </c>
      <c r="I379" s="400">
        <f t="shared" si="55"/>
        <v>1.89E-2</v>
      </c>
      <c r="J379" s="400">
        <f t="shared" si="59"/>
        <v>1.8391666666666667E-2</v>
      </c>
      <c r="K379" s="400">
        <f t="shared" si="60"/>
        <v>4.4250000000000001E-3</v>
      </c>
      <c r="L379" s="20">
        <f t="shared" si="56"/>
        <v>-5.508521939494182E-2</v>
      </c>
      <c r="M379" s="20">
        <f t="shared" si="57"/>
        <v>3.1199999999999999E-2</v>
      </c>
      <c r="N379" s="20">
        <f t="shared" si="61"/>
        <v>3.7299999999999958E-2</v>
      </c>
      <c r="O379" s="20">
        <f t="shared" si="58"/>
        <v>-8.6285219394941826E-2</v>
      </c>
      <c r="P379" s="20">
        <f t="shared" si="62"/>
        <v>-9.2385219394941778E-2</v>
      </c>
      <c r="Q379" s="20">
        <f t="shared" si="63"/>
        <v>2.3605727114071051E-2</v>
      </c>
      <c r="R379" s="20">
        <f t="shared" si="64"/>
        <v>4.0500000000000001E-2</v>
      </c>
      <c r="S379" s="20">
        <f t="shared" si="65"/>
        <v>-1.689427288592895E-2</v>
      </c>
    </row>
    <row r="380" spans="1:19" s="172" customFormat="1" ht="14.25" customHeight="1" x14ac:dyDescent="0.15">
      <c r="A380" s="399">
        <v>20911</v>
      </c>
      <c r="B380" s="400">
        <v>3.8800000000000001E-2</v>
      </c>
      <c r="C380" s="400">
        <v>4.02E-2</v>
      </c>
      <c r="D380" s="400">
        <v>2.8999999999999998E-3</v>
      </c>
      <c r="E380" s="400">
        <v>3.05833333333333E-3</v>
      </c>
      <c r="F380" s="400">
        <v>3.1583333333333298E-3</v>
      </c>
      <c r="G380" s="400">
        <v>3.1083333333333301E-3</v>
      </c>
      <c r="H380" s="400">
        <v>3.3416666666666699E-3</v>
      </c>
      <c r="I380" s="400">
        <f t="shared" si="55"/>
        <v>3.5900000000000001E-2</v>
      </c>
      <c r="J380" s="400">
        <f t="shared" si="59"/>
        <v>3.569166666666667E-2</v>
      </c>
      <c r="K380" s="400">
        <f t="shared" si="60"/>
        <v>3.6858333333333326E-2</v>
      </c>
      <c r="L380" s="20">
        <f t="shared" si="56"/>
        <v>-1.8029737802586543E-2</v>
      </c>
      <c r="M380" s="20">
        <f t="shared" si="57"/>
        <v>3.4799999999999998E-2</v>
      </c>
      <c r="N380" s="20">
        <f t="shared" si="61"/>
        <v>3.7299999999999958E-2</v>
      </c>
      <c r="O380" s="20">
        <f t="shared" si="58"/>
        <v>-5.2829737802586541E-2</v>
      </c>
      <c r="P380" s="20">
        <f t="shared" si="62"/>
        <v>-5.5329737802586501E-2</v>
      </c>
      <c r="Q380" s="20">
        <f t="shared" si="63"/>
        <v>9.6216078805782868E-2</v>
      </c>
      <c r="R380" s="20">
        <f t="shared" si="64"/>
        <v>4.0100000000000038E-2</v>
      </c>
      <c r="S380" s="20">
        <f t="shared" si="65"/>
        <v>5.6116078805782829E-2</v>
      </c>
    </row>
    <row r="381" spans="1:19" s="172" customFormat="1" ht="14.25" customHeight="1" x14ac:dyDescent="0.15">
      <c r="A381" s="399">
        <v>20941</v>
      </c>
      <c r="B381" s="400">
        <v>4.3700000000000003E-2</v>
      </c>
      <c r="C381" s="400">
        <v>1.7999999999999999E-2</v>
      </c>
      <c r="D381" s="400">
        <v>2.8999999999999998E-3</v>
      </c>
      <c r="E381" s="400">
        <v>3.1166666666666699E-3</v>
      </c>
      <c r="F381" s="400">
        <v>3.1916666666666699E-3</v>
      </c>
      <c r="G381" s="400">
        <v>3.1541666666666701E-3</v>
      </c>
      <c r="H381" s="400">
        <v>3.3416666666666699E-3</v>
      </c>
      <c r="I381" s="400">
        <f t="shared" si="55"/>
        <v>4.0800000000000003E-2</v>
      </c>
      <c r="J381" s="400">
        <f t="shared" si="59"/>
        <v>4.054583333333333E-2</v>
      </c>
      <c r="K381" s="400">
        <f t="shared" si="60"/>
        <v>1.4658333333333329E-2</v>
      </c>
      <c r="L381" s="20">
        <f t="shared" si="56"/>
        <v>8.9489064160136689E-2</v>
      </c>
      <c r="M381" s="20">
        <f t="shared" si="57"/>
        <v>3.4799999999999998E-2</v>
      </c>
      <c r="N381" s="20">
        <f t="shared" si="61"/>
        <v>3.7850000000000043E-2</v>
      </c>
      <c r="O381" s="20">
        <f t="shared" si="58"/>
        <v>5.4689064160136691E-2</v>
      </c>
      <c r="P381" s="20">
        <f t="shared" si="62"/>
        <v>5.1639064160136645E-2</v>
      </c>
      <c r="Q381" s="20">
        <f t="shared" si="63"/>
        <v>0.13156354514731983</v>
      </c>
      <c r="R381" s="20">
        <f t="shared" si="64"/>
        <v>4.0100000000000038E-2</v>
      </c>
      <c r="S381" s="20">
        <f t="shared" si="65"/>
        <v>9.1463545147319789E-2</v>
      </c>
    </row>
    <row r="382" spans="1:19" s="172" customFormat="1" ht="14.25" customHeight="1" x14ac:dyDescent="0.15">
      <c r="A382" s="399">
        <v>20972</v>
      </c>
      <c r="B382" s="400">
        <v>4.0000000000000002E-4</v>
      </c>
      <c r="C382" s="400">
        <v>-4.1799999999999997E-2</v>
      </c>
      <c r="D382" s="400">
        <v>2.5000000000000001E-3</v>
      </c>
      <c r="E382" s="400">
        <v>3.2583333333333301E-3</v>
      </c>
      <c r="F382" s="400">
        <v>3.31666666666667E-3</v>
      </c>
      <c r="G382" s="400">
        <v>3.2875000000000001E-3</v>
      </c>
      <c r="H382" s="400">
        <v>3.4083333333333301E-3</v>
      </c>
      <c r="I382" s="400">
        <f t="shared" si="55"/>
        <v>-2.0999999999999999E-3</v>
      </c>
      <c r="J382" s="400">
        <f t="shared" si="59"/>
        <v>-2.8874999999999999E-3</v>
      </c>
      <c r="K382" s="400">
        <f t="shared" si="60"/>
        <v>-4.520833333333333E-2</v>
      </c>
      <c r="L382" s="20">
        <f t="shared" si="56"/>
        <v>4.7098529912384057E-2</v>
      </c>
      <c r="M382" s="20">
        <f t="shared" si="57"/>
        <v>0.03</v>
      </c>
      <c r="N382" s="20">
        <f t="shared" si="61"/>
        <v>3.9449999999999999E-2</v>
      </c>
      <c r="O382" s="20">
        <f t="shared" si="58"/>
        <v>1.7098529912384058E-2</v>
      </c>
      <c r="P382" s="20">
        <f t="shared" si="62"/>
        <v>7.6485299123840583E-3</v>
      </c>
      <c r="Q382" s="20">
        <f t="shared" si="63"/>
        <v>6.1858964802822491E-2</v>
      </c>
      <c r="R382" s="20">
        <f t="shared" si="64"/>
        <v>4.0899999999999964E-2</v>
      </c>
      <c r="S382" s="20">
        <f t="shared" si="65"/>
        <v>2.0958964802822527E-2</v>
      </c>
    </row>
    <row r="383" spans="1:19" s="172" customFormat="1" ht="14.25" customHeight="1" x14ac:dyDescent="0.15">
      <c r="A383" s="399">
        <v>21002</v>
      </c>
      <c r="B383" s="400">
        <v>1.3100000000000001E-2</v>
      </c>
      <c r="C383" s="400">
        <v>3.5000000000000001E-3</v>
      </c>
      <c r="D383" s="400">
        <v>3.3E-3</v>
      </c>
      <c r="E383" s="400">
        <v>3.3249999999999998E-3</v>
      </c>
      <c r="F383" s="400">
        <v>3.4166666666666698E-3</v>
      </c>
      <c r="G383" s="400">
        <v>3.3708333333333299E-3</v>
      </c>
      <c r="H383" s="400">
        <v>3.5000000000000001E-3</v>
      </c>
      <c r="I383" s="400">
        <f t="shared" si="55"/>
        <v>9.7999999999999997E-3</v>
      </c>
      <c r="J383" s="400">
        <f t="shared" si="59"/>
        <v>9.7291666666666707E-3</v>
      </c>
      <c r="K383" s="400">
        <f t="shared" si="60"/>
        <v>0</v>
      </c>
      <c r="L383" s="20">
        <f t="shared" si="56"/>
        <v>7.4221468701201054E-3</v>
      </c>
      <c r="M383" s="20">
        <f t="shared" si="57"/>
        <v>3.9599999999999996E-2</v>
      </c>
      <c r="N383" s="20">
        <f t="shared" si="61"/>
        <v>4.0449999999999958E-2</v>
      </c>
      <c r="O383" s="20">
        <f t="shared" si="58"/>
        <v>-3.2177853129879891E-2</v>
      </c>
      <c r="P383" s="20">
        <f t="shared" si="62"/>
        <v>-3.3027853129879853E-2</v>
      </c>
      <c r="Q383" s="20">
        <f t="shared" si="63"/>
        <v>1.24232505269668E-2</v>
      </c>
      <c r="R383" s="20">
        <f t="shared" si="64"/>
        <v>4.2000000000000003E-2</v>
      </c>
      <c r="S383" s="20">
        <f t="shared" si="65"/>
        <v>-2.9576749473033202E-2</v>
      </c>
    </row>
    <row r="384" spans="1:19" s="172" customFormat="1" ht="14.25" customHeight="1" x14ac:dyDescent="0.15">
      <c r="A384" s="399">
        <v>21033</v>
      </c>
      <c r="B384" s="400">
        <v>-5.0500000000000003E-2</v>
      </c>
      <c r="C384" s="400">
        <v>-2.9399999999999999E-2</v>
      </c>
      <c r="D384" s="400">
        <v>3.0000000000000001E-3</v>
      </c>
      <c r="E384" s="400">
        <v>3.4166666666666698E-3</v>
      </c>
      <c r="F384" s="400">
        <v>3.5083333333333299E-3</v>
      </c>
      <c r="G384" s="400">
        <v>3.4624999999999999E-3</v>
      </c>
      <c r="H384" s="400">
        <v>3.6416666666666698E-3</v>
      </c>
      <c r="I384" s="400">
        <f t="shared" si="55"/>
        <v>-5.3500000000000006E-2</v>
      </c>
      <c r="J384" s="400">
        <f t="shared" si="59"/>
        <v>-5.3962500000000004E-2</v>
      </c>
      <c r="K384" s="400">
        <f t="shared" si="60"/>
        <v>-3.3041666666666671E-2</v>
      </c>
      <c r="L384" s="20">
        <f t="shared" si="56"/>
        <v>-1.1013928398284745E-2</v>
      </c>
      <c r="M384" s="20">
        <f t="shared" si="57"/>
        <v>3.6000000000000004E-2</v>
      </c>
      <c r="N384" s="20">
        <f t="shared" si="61"/>
        <v>4.1549999999999997E-2</v>
      </c>
      <c r="O384" s="20">
        <f t="shared" si="58"/>
        <v>-4.7013928398284749E-2</v>
      </c>
      <c r="P384" s="20">
        <f t="shared" si="62"/>
        <v>-5.2563928398284741E-2</v>
      </c>
      <c r="Q384" s="20">
        <f t="shared" si="63"/>
        <v>8.7855527784355125E-3</v>
      </c>
      <c r="R384" s="20">
        <f t="shared" si="64"/>
        <v>4.3700000000000037E-2</v>
      </c>
      <c r="S384" s="20">
        <f t="shared" si="65"/>
        <v>-3.4914447221564525E-2</v>
      </c>
    </row>
    <row r="385" spans="1:19" s="172" customFormat="1" ht="14.25" customHeight="1" x14ac:dyDescent="0.15">
      <c r="A385" s="399">
        <v>21064</v>
      </c>
      <c r="B385" s="400">
        <v>-6.0199999999999997E-2</v>
      </c>
      <c r="C385" s="400">
        <v>-1.38E-2</v>
      </c>
      <c r="D385" s="400">
        <v>3.0999999999999999E-3</v>
      </c>
      <c r="E385" s="400">
        <v>3.4333333333333299E-3</v>
      </c>
      <c r="F385" s="400">
        <v>3.5500000000000002E-3</v>
      </c>
      <c r="G385" s="400">
        <v>3.4916666666666698E-3</v>
      </c>
      <c r="H385" s="400">
        <v>3.7916666666666702E-3</v>
      </c>
      <c r="I385" s="400">
        <f t="shared" si="55"/>
        <v>-6.3299999999999995E-2</v>
      </c>
      <c r="J385" s="400">
        <f t="shared" si="59"/>
        <v>-6.369166666666666E-2</v>
      </c>
      <c r="K385" s="400">
        <f t="shared" si="60"/>
        <v>-1.7591666666666669E-2</v>
      </c>
      <c r="L385" s="20">
        <f t="shared" si="56"/>
        <v>-2.777289739404587E-2</v>
      </c>
      <c r="M385" s="20">
        <f t="shared" si="57"/>
        <v>3.7199999999999997E-2</v>
      </c>
      <c r="N385" s="20">
        <f t="shared" si="61"/>
        <v>4.1900000000000034E-2</v>
      </c>
      <c r="O385" s="20">
        <f t="shared" si="58"/>
        <v>-6.4972897394045867E-2</v>
      </c>
      <c r="P385" s="20">
        <f t="shared" si="62"/>
        <v>-6.9672897394045905E-2</v>
      </c>
      <c r="Q385" s="20">
        <f t="shared" si="63"/>
        <v>2.7646226784519223E-2</v>
      </c>
      <c r="R385" s="20">
        <f t="shared" si="64"/>
        <v>4.550000000000004E-2</v>
      </c>
      <c r="S385" s="20">
        <f t="shared" si="65"/>
        <v>-1.7853773215480817E-2</v>
      </c>
    </row>
    <row r="386" spans="1:19" s="172" customFormat="1" ht="14.25" customHeight="1" x14ac:dyDescent="0.15">
      <c r="A386" s="399">
        <v>21094</v>
      </c>
      <c r="B386" s="400">
        <v>-3.0200000000000001E-2</v>
      </c>
      <c r="C386" s="400">
        <v>-7.4000000000000003E-3</v>
      </c>
      <c r="D386" s="400">
        <v>3.0999999999999999E-3</v>
      </c>
      <c r="E386" s="400">
        <v>3.4166666666666698E-3</v>
      </c>
      <c r="F386" s="400">
        <v>3.5666666666666698E-3</v>
      </c>
      <c r="G386" s="400">
        <v>3.4916666666666698E-3</v>
      </c>
      <c r="H386" s="400">
        <v>3.8416666666666699E-3</v>
      </c>
      <c r="I386" s="400">
        <f t="shared" si="55"/>
        <v>-3.3300000000000003E-2</v>
      </c>
      <c r="J386" s="400">
        <f t="shared" si="59"/>
        <v>-3.3691666666666668E-2</v>
      </c>
      <c r="K386" s="400">
        <f t="shared" si="60"/>
        <v>-1.1241666666666671E-2</v>
      </c>
      <c r="L386" s="20">
        <f t="shared" si="56"/>
        <v>-6.331626852051031E-2</v>
      </c>
      <c r="M386" s="20">
        <f t="shared" si="57"/>
        <v>3.7199999999999997E-2</v>
      </c>
      <c r="N386" s="20">
        <f t="shared" si="61"/>
        <v>4.1900000000000034E-2</v>
      </c>
      <c r="O386" s="20">
        <f t="shared" si="58"/>
        <v>-0.10051626852051031</v>
      </c>
      <c r="P386" s="20">
        <f t="shared" si="62"/>
        <v>-0.10521626852051034</v>
      </c>
      <c r="Q386" s="20">
        <f t="shared" si="63"/>
        <v>1.3655614335997157E-2</v>
      </c>
      <c r="R386" s="20">
        <f t="shared" si="64"/>
        <v>4.6100000000000037E-2</v>
      </c>
      <c r="S386" s="20">
        <f t="shared" si="65"/>
        <v>-3.244438566400288E-2</v>
      </c>
    </row>
    <row r="387" spans="1:19" s="172" customFormat="1" ht="14.25" customHeight="1" x14ac:dyDescent="0.15">
      <c r="A387" s="399">
        <v>21125</v>
      </c>
      <c r="B387" s="400">
        <v>2.3099999999999999E-2</v>
      </c>
      <c r="C387" s="400">
        <v>4.2799999999999998E-2</v>
      </c>
      <c r="D387" s="400">
        <v>2.8999999999999998E-3</v>
      </c>
      <c r="E387" s="400">
        <v>3.3999999999999998E-3</v>
      </c>
      <c r="F387" s="400">
        <v>3.5750000000000001E-3</v>
      </c>
      <c r="G387" s="400">
        <v>3.4875000000000001E-3</v>
      </c>
      <c r="H387" s="400">
        <v>3.8500000000000001E-3</v>
      </c>
      <c r="I387" s="400">
        <f t="shared" si="55"/>
        <v>2.0199999999999999E-2</v>
      </c>
      <c r="J387" s="400">
        <f t="shared" si="59"/>
        <v>1.9612499999999998E-2</v>
      </c>
      <c r="K387" s="400">
        <f t="shared" si="60"/>
        <v>3.8949999999999999E-2</v>
      </c>
      <c r="L387" s="20">
        <f t="shared" si="56"/>
        <v>-3.6863190274707747E-2</v>
      </c>
      <c r="M387" s="20">
        <f t="shared" si="57"/>
        <v>3.4799999999999998E-2</v>
      </c>
      <c r="N387" s="20">
        <f t="shared" si="61"/>
        <v>4.1849999999999998E-2</v>
      </c>
      <c r="O387" s="20">
        <f t="shared" si="58"/>
        <v>-7.1663190274707744E-2</v>
      </c>
      <c r="P387" s="20">
        <f t="shared" si="62"/>
        <v>-7.8713190274707745E-2</v>
      </c>
      <c r="Q387" s="20">
        <f t="shared" si="63"/>
        <v>5.4088626475446766E-2</v>
      </c>
      <c r="R387" s="20">
        <f t="shared" si="64"/>
        <v>4.6200000000000005E-2</v>
      </c>
      <c r="S387" s="20">
        <f t="shared" si="65"/>
        <v>7.8886264754467611E-3</v>
      </c>
    </row>
    <row r="388" spans="1:19" s="172" customFormat="1" ht="14.25" customHeight="1" x14ac:dyDescent="0.15">
      <c r="A388" s="399">
        <v>21155</v>
      </c>
      <c r="B388" s="400">
        <v>-3.95E-2</v>
      </c>
      <c r="C388" s="400">
        <v>1.95E-2</v>
      </c>
      <c r="D388" s="400">
        <v>2.8999999999999998E-3</v>
      </c>
      <c r="E388" s="400">
        <v>3.1749999999999999E-3</v>
      </c>
      <c r="F388" s="400">
        <v>3.3999999999999998E-3</v>
      </c>
      <c r="G388" s="400">
        <v>3.2875000000000001E-3</v>
      </c>
      <c r="H388" s="400">
        <v>3.63333333333333E-3</v>
      </c>
      <c r="I388" s="400">
        <f t="shared" si="55"/>
        <v>-4.24E-2</v>
      </c>
      <c r="J388" s="400">
        <f t="shared" si="59"/>
        <v>-4.2787499999999999E-2</v>
      </c>
      <c r="K388" s="400">
        <f t="shared" si="60"/>
        <v>1.5866666666666671E-2</v>
      </c>
      <c r="L388" s="20">
        <f t="shared" si="56"/>
        <v>-0.10791426640198343</v>
      </c>
      <c r="M388" s="20">
        <f t="shared" si="57"/>
        <v>3.4799999999999998E-2</v>
      </c>
      <c r="N388" s="20">
        <f t="shared" si="61"/>
        <v>3.9449999999999999E-2</v>
      </c>
      <c r="O388" s="20">
        <f t="shared" si="58"/>
        <v>-0.14271426640198343</v>
      </c>
      <c r="P388" s="20">
        <f t="shared" si="62"/>
        <v>-0.14736426640198341</v>
      </c>
      <c r="Q388" s="20">
        <f t="shared" si="63"/>
        <v>6.3582100842951128E-2</v>
      </c>
      <c r="R388" s="20">
        <f t="shared" si="64"/>
        <v>4.3599999999999958E-2</v>
      </c>
      <c r="S388" s="20">
        <f t="shared" si="65"/>
        <v>1.998210084295117E-2</v>
      </c>
    </row>
    <row r="389" spans="1:19" s="172" customFormat="1" ht="14.25" customHeight="1" x14ac:dyDescent="0.15">
      <c r="A389" s="399">
        <v>21186</v>
      </c>
      <c r="B389" s="400">
        <v>4.4499999999999998E-2</v>
      </c>
      <c r="C389" s="400">
        <v>6.0199999999999997E-2</v>
      </c>
      <c r="D389" s="400">
        <v>2.7000000000000001E-3</v>
      </c>
      <c r="E389" s="400">
        <v>3.0000000000000001E-3</v>
      </c>
      <c r="F389" s="400">
        <v>3.1749999999999999E-3</v>
      </c>
      <c r="G389" s="400">
        <v>3.0875E-3</v>
      </c>
      <c r="H389" s="400">
        <v>3.2750000000000001E-3</v>
      </c>
      <c r="I389" s="400">
        <f t="shared" si="55"/>
        <v>4.1799999999999997E-2</v>
      </c>
      <c r="J389" s="400">
        <f t="shared" si="59"/>
        <v>4.1412499999999998E-2</v>
      </c>
      <c r="K389" s="400">
        <f t="shared" si="60"/>
        <v>5.6924999999999996E-2</v>
      </c>
      <c r="L389" s="20">
        <f t="shared" si="56"/>
        <v>-2.9291021207283552E-2</v>
      </c>
      <c r="M389" s="20">
        <f t="shared" si="57"/>
        <v>3.2399999999999998E-2</v>
      </c>
      <c r="N389" s="20">
        <f t="shared" si="61"/>
        <v>3.705E-2</v>
      </c>
      <c r="O389" s="20">
        <f t="shared" si="58"/>
        <v>-6.169102120728355E-2</v>
      </c>
      <c r="P389" s="20">
        <f t="shared" si="62"/>
        <v>-6.6341021207283551E-2</v>
      </c>
      <c r="Q389" s="20">
        <f t="shared" si="63"/>
        <v>9.2221758343371762E-2</v>
      </c>
      <c r="R389" s="20">
        <f t="shared" si="64"/>
        <v>3.9300000000000002E-2</v>
      </c>
      <c r="S389" s="20">
        <f t="shared" si="65"/>
        <v>5.2921758343371761E-2</v>
      </c>
    </row>
    <row r="390" spans="1:19" s="172" customFormat="1" ht="14.25" customHeight="1" x14ac:dyDescent="0.15">
      <c r="A390" s="399">
        <v>21217</v>
      </c>
      <c r="B390" s="400">
        <v>-1.41E-2</v>
      </c>
      <c r="C390" s="400">
        <v>1.37E-2</v>
      </c>
      <c r="D390" s="400">
        <v>2.5000000000000001E-3</v>
      </c>
      <c r="E390" s="400">
        <v>2.9916666666666698E-3</v>
      </c>
      <c r="F390" s="400">
        <v>3.1416666666666702E-3</v>
      </c>
      <c r="G390" s="400">
        <v>3.0666666666666698E-3</v>
      </c>
      <c r="H390" s="400">
        <v>3.3E-3</v>
      </c>
      <c r="I390" s="400">
        <f t="shared" ref="I390:I453" si="66">B390-D390</f>
        <v>-1.66E-2</v>
      </c>
      <c r="J390" s="400">
        <f t="shared" si="59"/>
        <v>-1.716666666666667E-2</v>
      </c>
      <c r="K390" s="400">
        <f t="shared" si="60"/>
        <v>1.04E-2</v>
      </c>
      <c r="L390" s="20">
        <f t="shared" si="56"/>
        <v>-1.7027544996159771E-2</v>
      </c>
      <c r="M390" s="20">
        <f t="shared" si="57"/>
        <v>0.03</v>
      </c>
      <c r="N390" s="20">
        <f t="shared" si="61"/>
        <v>3.6800000000000041E-2</v>
      </c>
      <c r="O390" s="20">
        <f t="shared" si="58"/>
        <v>-4.702754499615977E-2</v>
      </c>
      <c r="P390" s="20">
        <f t="shared" si="62"/>
        <v>-5.3827544996159812E-2</v>
      </c>
      <c r="Q390" s="20">
        <f t="shared" si="63"/>
        <v>0.11398047734447703</v>
      </c>
      <c r="R390" s="20">
        <f t="shared" si="64"/>
        <v>3.9599999999999996E-2</v>
      </c>
      <c r="S390" s="20">
        <f t="shared" si="65"/>
        <v>7.4380477344477031E-2</v>
      </c>
    </row>
    <row r="391" spans="1:19" s="172" customFormat="1" ht="14.25" customHeight="1" x14ac:dyDescent="0.15">
      <c r="A391" s="399">
        <v>21245</v>
      </c>
      <c r="B391" s="400">
        <v>3.2800000000000003E-2</v>
      </c>
      <c r="C391" s="400">
        <v>0.02</v>
      </c>
      <c r="D391" s="400">
        <v>2.7000000000000001E-3</v>
      </c>
      <c r="E391" s="400">
        <v>3.0249999999999999E-3</v>
      </c>
      <c r="F391" s="400">
        <v>3.15E-3</v>
      </c>
      <c r="G391" s="400">
        <v>3.0875E-3</v>
      </c>
      <c r="H391" s="400">
        <v>3.4416666666666701E-3</v>
      </c>
      <c r="I391" s="400">
        <f t="shared" si="66"/>
        <v>3.0100000000000002E-2</v>
      </c>
      <c r="J391" s="400">
        <f t="shared" si="59"/>
        <v>2.9712500000000003E-2</v>
      </c>
      <c r="K391" s="400">
        <f t="shared" si="60"/>
        <v>1.6558333333333331E-2</v>
      </c>
      <c r="L391" s="20">
        <f t="shared" si="56"/>
        <v>-6.1537429975857538E-3</v>
      </c>
      <c r="M391" s="20">
        <f t="shared" si="57"/>
        <v>3.2399999999999998E-2</v>
      </c>
      <c r="N391" s="20">
        <f t="shared" si="61"/>
        <v>3.705E-2</v>
      </c>
      <c r="O391" s="20">
        <f t="shared" si="58"/>
        <v>-3.8553742997585752E-2</v>
      </c>
      <c r="P391" s="20">
        <f t="shared" si="62"/>
        <v>-4.3203742997585753E-2</v>
      </c>
      <c r="Q391" s="20">
        <f t="shared" si="63"/>
        <v>0.12746585323612503</v>
      </c>
      <c r="R391" s="20">
        <f t="shared" si="64"/>
        <v>4.1300000000000045E-2</v>
      </c>
      <c r="S391" s="20">
        <f t="shared" si="65"/>
        <v>8.6165853236124981E-2</v>
      </c>
    </row>
    <row r="392" spans="1:19" s="172" customFormat="1" ht="14.25" customHeight="1" x14ac:dyDescent="0.15">
      <c r="A392" s="399">
        <v>21276</v>
      </c>
      <c r="B392" s="400">
        <v>3.3700000000000001E-2</v>
      </c>
      <c r="C392" s="400">
        <v>5.16E-2</v>
      </c>
      <c r="D392" s="400">
        <v>2.5999999999999999E-3</v>
      </c>
      <c r="E392" s="400">
        <v>3.0000000000000001E-3</v>
      </c>
      <c r="F392" s="400">
        <v>3.15E-3</v>
      </c>
      <c r="G392" s="400">
        <v>3.075E-3</v>
      </c>
      <c r="H392" s="400">
        <v>3.2916666666666702E-3</v>
      </c>
      <c r="I392" s="400">
        <f t="shared" si="66"/>
        <v>3.1100000000000003E-2</v>
      </c>
      <c r="J392" s="400">
        <f t="shared" si="59"/>
        <v>3.0624999999999999E-2</v>
      </c>
      <c r="K392" s="400">
        <f t="shared" si="60"/>
        <v>4.8308333333333328E-2</v>
      </c>
      <c r="L392" s="20">
        <f t="shared" si="56"/>
        <v>-1.1033042103007262E-2</v>
      </c>
      <c r="M392" s="20">
        <f t="shared" si="57"/>
        <v>3.1199999999999999E-2</v>
      </c>
      <c r="N392" s="20">
        <f t="shared" si="61"/>
        <v>3.6900000000000002E-2</v>
      </c>
      <c r="O392" s="20">
        <f t="shared" si="58"/>
        <v>-4.2233042103007261E-2</v>
      </c>
      <c r="P392" s="20">
        <f t="shared" si="62"/>
        <v>-4.7933042103007265E-2</v>
      </c>
      <c r="Q392" s="20">
        <f t="shared" si="63"/>
        <v>0.13982223732273513</v>
      </c>
      <c r="R392" s="20">
        <f t="shared" si="64"/>
        <v>3.9500000000000042E-2</v>
      </c>
      <c r="S392" s="20">
        <f t="shared" si="65"/>
        <v>0.1003222373227351</v>
      </c>
    </row>
    <row r="393" spans="1:19" s="172" customFormat="1" ht="14.25" customHeight="1" x14ac:dyDescent="0.15">
      <c r="A393" s="399">
        <v>21306</v>
      </c>
      <c r="B393" s="400">
        <v>2.12E-2</v>
      </c>
      <c r="C393" s="400">
        <v>1.6400000000000001E-2</v>
      </c>
      <c r="D393" s="400">
        <v>2.3999999999999998E-3</v>
      </c>
      <c r="E393" s="400">
        <v>2.9750000000000002E-3</v>
      </c>
      <c r="F393" s="400">
        <v>3.15E-3</v>
      </c>
      <c r="G393" s="400">
        <v>3.0625000000000001E-3</v>
      </c>
      <c r="H393" s="400">
        <v>3.3416666666666699E-3</v>
      </c>
      <c r="I393" s="400">
        <f t="shared" si="66"/>
        <v>1.8800000000000001E-2</v>
      </c>
      <c r="J393" s="400">
        <f t="shared" si="59"/>
        <v>1.8137500000000001E-2</v>
      </c>
      <c r="K393" s="400">
        <f t="shared" si="60"/>
        <v>1.3058333333333332E-2</v>
      </c>
      <c r="L393" s="20">
        <f t="shared" si="56"/>
        <v>-3.2353111617889341E-2</v>
      </c>
      <c r="M393" s="20">
        <f t="shared" si="57"/>
        <v>2.8799999999999999E-2</v>
      </c>
      <c r="N393" s="20">
        <f t="shared" si="61"/>
        <v>3.6750000000000005E-2</v>
      </c>
      <c r="O393" s="20">
        <f t="shared" si="58"/>
        <v>-6.115311161788934E-2</v>
      </c>
      <c r="P393" s="20">
        <f t="shared" si="62"/>
        <v>-6.9103111617889346E-2</v>
      </c>
      <c r="Q393" s="20">
        <f t="shared" si="63"/>
        <v>0.13803076818745352</v>
      </c>
      <c r="R393" s="20">
        <f t="shared" si="64"/>
        <v>4.0100000000000038E-2</v>
      </c>
      <c r="S393" s="20">
        <f t="shared" si="65"/>
        <v>9.7930768187453485E-2</v>
      </c>
    </row>
    <row r="394" spans="1:19" s="172" customFormat="1" ht="14.25" customHeight="1" x14ac:dyDescent="0.15">
      <c r="A394" s="399">
        <v>21337</v>
      </c>
      <c r="B394" s="400">
        <v>2.7900000000000001E-2</v>
      </c>
      <c r="C394" s="400">
        <v>1.72E-2</v>
      </c>
      <c r="D394" s="400">
        <v>2.7000000000000001E-3</v>
      </c>
      <c r="E394" s="400">
        <v>2.9750000000000002E-3</v>
      </c>
      <c r="F394" s="400">
        <v>3.15E-3</v>
      </c>
      <c r="G394" s="400">
        <v>3.0625000000000001E-3</v>
      </c>
      <c r="H394" s="400">
        <v>3.3249999999999998E-3</v>
      </c>
      <c r="I394" s="400">
        <f t="shared" si="66"/>
        <v>2.52E-2</v>
      </c>
      <c r="J394" s="400">
        <f t="shared" si="59"/>
        <v>2.4837500000000002E-2</v>
      </c>
      <c r="K394" s="400">
        <f t="shared" si="60"/>
        <v>1.3875E-2</v>
      </c>
      <c r="L394" s="20">
        <f t="shared" si="56"/>
        <v>-5.7534620472096121E-3</v>
      </c>
      <c r="M394" s="20">
        <f t="shared" si="57"/>
        <v>3.2399999999999998E-2</v>
      </c>
      <c r="N394" s="20">
        <f t="shared" si="61"/>
        <v>3.6750000000000005E-2</v>
      </c>
      <c r="O394" s="20">
        <f t="shared" si="58"/>
        <v>-3.815346204720961E-2</v>
      </c>
      <c r="P394" s="20">
        <f t="shared" si="62"/>
        <v>-4.2503462047209617E-2</v>
      </c>
      <c r="Q394" s="20">
        <f t="shared" si="63"/>
        <v>0.20810362909651192</v>
      </c>
      <c r="R394" s="20">
        <f t="shared" si="64"/>
        <v>3.9899999999999998E-2</v>
      </c>
      <c r="S394" s="20">
        <f t="shared" si="65"/>
        <v>0.16820362909651193</v>
      </c>
    </row>
    <row r="395" spans="1:19" s="172" customFormat="1" ht="14.25" customHeight="1" x14ac:dyDescent="0.15">
      <c r="A395" s="399">
        <v>21367</v>
      </c>
      <c r="B395" s="400">
        <v>4.4900000000000002E-2</v>
      </c>
      <c r="C395" s="400">
        <v>1.09E-2</v>
      </c>
      <c r="D395" s="400">
        <v>2.7000000000000001E-3</v>
      </c>
      <c r="E395" s="400">
        <v>3.05833333333333E-3</v>
      </c>
      <c r="F395" s="400">
        <v>3.1916666666666699E-3</v>
      </c>
      <c r="G395" s="400">
        <v>3.1250000000000002E-3</v>
      </c>
      <c r="H395" s="400">
        <v>3.3666666666666701E-3</v>
      </c>
      <c r="I395" s="400">
        <f t="shared" si="66"/>
        <v>4.2200000000000001E-2</v>
      </c>
      <c r="J395" s="400">
        <f t="shared" si="59"/>
        <v>4.1775E-2</v>
      </c>
      <c r="K395" s="400">
        <f t="shared" si="60"/>
        <v>7.5333333333333294E-3</v>
      </c>
      <c r="L395" s="20">
        <f t="shared" si="56"/>
        <v>2.5454750278225857E-2</v>
      </c>
      <c r="M395" s="20">
        <f t="shared" si="57"/>
        <v>3.2399999999999998E-2</v>
      </c>
      <c r="N395" s="20">
        <f t="shared" si="61"/>
        <v>3.7500000000000006E-2</v>
      </c>
      <c r="O395" s="20">
        <f t="shared" si="58"/>
        <v>-6.945249721774141E-3</v>
      </c>
      <c r="P395" s="20">
        <f t="shared" si="62"/>
        <v>-1.2045249721774148E-2</v>
      </c>
      <c r="Q395" s="20">
        <f t="shared" si="63"/>
        <v>0.21701241520046222</v>
      </c>
      <c r="R395" s="20">
        <f t="shared" si="64"/>
        <v>4.040000000000004E-2</v>
      </c>
      <c r="S395" s="20">
        <f t="shared" si="65"/>
        <v>0.17661241520046217</v>
      </c>
    </row>
    <row r="396" spans="1:19" s="172" customFormat="1" ht="14.25" customHeight="1" x14ac:dyDescent="0.15">
      <c r="A396" s="399">
        <v>21398</v>
      </c>
      <c r="B396" s="400">
        <v>1.7600000000000001E-2</v>
      </c>
      <c r="C396" s="400">
        <v>-6.7000000000000002E-3</v>
      </c>
      <c r="D396" s="400">
        <v>2.7000000000000001E-3</v>
      </c>
      <c r="E396" s="400">
        <v>3.20833333333333E-3</v>
      </c>
      <c r="F396" s="400">
        <v>3.31666666666667E-3</v>
      </c>
      <c r="G396" s="400">
        <v>3.2625000000000002E-3</v>
      </c>
      <c r="H396" s="400">
        <v>3.5750000000000001E-3</v>
      </c>
      <c r="I396" s="400">
        <f t="shared" si="66"/>
        <v>1.49E-2</v>
      </c>
      <c r="J396" s="400">
        <f t="shared" si="59"/>
        <v>1.4337500000000001E-2</v>
      </c>
      <c r="K396" s="400">
        <f t="shared" si="60"/>
        <v>-1.0274999999999999E-2</v>
      </c>
      <c r="L396" s="20">
        <f t="shared" si="56"/>
        <v>9.9002373757896223E-2</v>
      </c>
      <c r="M396" s="20">
        <f t="shared" si="57"/>
        <v>3.2399999999999998E-2</v>
      </c>
      <c r="N396" s="20">
        <f t="shared" si="61"/>
        <v>3.9150000000000004E-2</v>
      </c>
      <c r="O396" s="20">
        <f t="shared" si="58"/>
        <v>6.6602373757896224E-2</v>
      </c>
      <c r="P396" s="20">
        <f t="shared" si="62"/>
        <v>5.9852373757896218E-2</v>
      </c>
      <c r="Q396" s="20">
        <f t="shared" si="63"/>
        <v>0.24547540904452814</v>
      </c>
      <c r="R396" s="20">
        <f t="shared" si="64"/>
        <v>4.2900000000000001E-2</v>
      </c>
      <c r="S396" s="20">
        <f t="shared" si="65"/>
        <v>0.20257540904452814</v>
      </c>
    </row>
    <row r="397" spans="1:19" s="172" customFormat="1" ht="14.25" customHeight="1" x14ac:dyDescent="0.15">
      <c r="A397" s="399">
        <v>21429</v>
      </c>
      <c r="B397" s="400">
        <v>5.0099999999999999E-2</v>
      </c>
      <c r="C397" s="400">
        <v>3.32E-2</v>
      </c>
      <c r="D397" s="400">
        <v>3.2000000000000002E-3</v>
      </c>
      <c r="E397" s="400">
        <v>3.4083333333333301E-3</v>
      </c>
      <c r="F397" s="400">
        <v>3.5000000000000001E-3</v>
      </c>
      <c r="G397" s="400">
        <v>3.4541666666666701E-3</v>
      </c>
      <c r="H397" s="400">
        <v>3.7916666666666702E-3</v>
      </c>
      <c r="I397" s="400">
        <f t="shared" si="66"/>
        <v>4.6899999999999997E-2</v>
      </c>
      <c r="J397" s="400">
        <f t="shared" si="59"/>
        <v>4.6645833333333331E-2</v>
      </c>
      <c r="K397" s="400">
        <f t="shared" si="60"/>
        <v>2.9408333333333331E-2</v>
      </c>
      <c r="L397" s="20">
        <f t="shared" si="56"/>
        <v>0.22798722354029266</v>
      </c>
      <c r="M397" s="20">
        <f t="shared" si="57"/>
        <v>3.8400000000000004E-2</v>
      </c>
      <c r="N397" s="20">
        <f t="shared" si="61"/>
        <v>4.1450000000000042E-2</v>
      </c>
      <c r="O397" s="20">
        <f t="shared" si="58"/>
        <v>0.18958722354029267</v>
      </c>
      <c r="P397" s="20">
        <f t="shared" si="62"/>
        <v>0.18653722354029262</v>
      </c>
      <c r="Q397" s="20">
        <f t="shared" si="63"/>
        <v>0.30483187246482069</v>
      </c>
      <c r="R397" s="20">
        <f t="shared" si="64"/>
        <v>4.550000000000004E-2</v>
      </c>
      <c r="S397" s="20">
        <f t="shared" si="65"/>
        <v>0.25933187246482065</v>
      </c>
    </row>
    <row r="398" spans="1:19" s="172" customFormat="1" ht="14.25" customHeight="1" x14ac:dyDescent="0.15">
      <c r="A398" s="399">
        <v>21459</v>
      </c>
      <c r="B398" s="400">
        <v>2.7E-2</v>
      </c>
      <c r="C398" s="400">
        <v>4.0599999999999997E-2</v>
      </c>
      <c r="D398" s="400">
        <v>3.2000000000000002E-3</v>
      </c>
      <c r="E398" s="400">
        <v>3.4250000000000001E-3</v>
      </c>
      <c r="F398" s="400">
        <v>3.5083333333333299E-3</v>
      </c>
      <c r="G398" s="400">
        <v>3.46666666666667E-3</v>
      </c>
      <c r="H398" s="400">
        <v>3.8E-3</v>
      </c>
      <c r="I398" s="400">
        <f t="shared" si="66"/>
        <v>2.3799999999999998E-2</v>
      </c>
      <c r="J398" s="400">
        <f t="shared" si="59"/>
        <v>2.353333333333333E-2</v>
      </c>
      <c r="K398" s="400">
        <f t="shared" si="60"/>
        <v>3.6799999999999999E-2</v>
      </c>
      <c r="L398" s="20">
        <f t="shared" si="56"/>
        <v>0.30041542439253544</v>
      </c>
      <c r="M398" s="20">
        <f t="shared" si="57"/>
        <v>3.8400000000000004E-2</v>
      </c>
      <c r="N398" s="20">
        <f t="shared" si="61"/>
        <v>4.160000000000004E-2</v>
      </c>
      <c r="O398" s="20">
        <f t="shared" si="58"/>
        <v>0.26201542439253545</v>
      </c>
      <c r="P398" s="20">
        <f t="shared" si="62"/>
        <v>0.25881542439253541</v>
      </c>
      <c r="Q398" s="20">
        <f t="shared" si="63"/>
        <v>0.367930733917885</v>
      </c>
      <c r="R398" s="20">
        <f t="shared" si="64"/>
        <v>4.5600000000000002E-2</v>
      </c>
      <c r="S398" s="20">
        <f t="shared" si="65"/>
        <v>0.32233073391788503</v>
      </c>
    </row>
    <row r="399" spans="1:19" s="172" customFormat="1" ht="14.25" customHeight="1" x14ac:dyDescent="0.15">
      <c r="A399" s="399">
        <v>21490</v>
      </c>
      <c r="B399" s="400">
        <v>2.8400000000000002E-2</v>
      </c>
      <c r="C399" s="400">
        <v>2.63E-2</v>
      </c>
      <c r="D399" s="400">
        <v>2.8E-3</v>
      </c>
      <c r="E399" s="400">
        <v>3.4083333333333301E-3</v>
      </c>
      <c r="F399" s="400">
        <v>3.5083333333333299E-3</v>
      </c>
      <c r="G399" s="400">
        <v>3.4583333333333302E-3</v>
      </c>
      <c r="H399" s="400">
        <v>3.725E-3</v>
      </c>
      <c r="I399" s="400">
        <f t="shared" si="66"/>
        <v>2.5600000000000001E-2</v>
      </c>
      <c r="J399" s="400">
        <f t="shared" si="59"/>
        <v>2.4941666666666671E-2</v>
      </c>
      <c r="K399" s="400">
        <f t="shared" si="60"/>
        <v>2.2575000000000001E-2</v>
      </c>
      <c r="L399" s="20">
        <f t="shared" si="56"/>
        <v>0.30715201099138234</v>
      </c>
      <c r="M399" s="20">
        <f t="shared" si="57"/>
        <v>3.3599999999999998E-2</v>
      </c>
      <c r="N399" s="20">
        <f t="shared" si="61"/>
        <v>4.1499999999999961E-2</v>
      </c>
      <c r="O399" s="20">
        <f t="shared" si="58"/>
        <v>0.27355201099138232</v>
      </c>
      <c r="P399" s="20">
        <f t="shared" si="62"/>
        <v>0.26565201099138236</v>
      </c>
      <c r="Q399" s="20">
        <f t="shared" si="63"/>
        <v>0.34628626027994391</v>
      </c>
      <c r="R399" s="20">
        <f t="shared" si="64"/>
        <v>4.4700000000000004E-2</v>
      </c>
      <c r="S399" s="20">
        <f t="shared" si="65"/>
        <v>0.3015862602799439</v>
      </c>
    </row>
    <row r="400" spans="1:19" s="172" customFormat="1" ht="14.25" customHeight="1" x14ac:dyDescent="0.15">
      <c r="A400" s="399">
        <v>21520</v>
      </c>
      <c r="B400" s="400">
        <v>5.3499999999999999E-2</v>
      </c>
      <c r="C400" s="400">
        <v>6.5500000000000003E-2</v>
      </c>
      <c r="D400" s="400">
        <v>3.3E-3</v>
      </c>
      <c r="E400" s="400">
        <v>3.3999999999999998E-3</v>
      </c>
      <c r="F400" s="400">
        <v>3.48333333333333E-3</v>
      </c>
      <c r="G400" s="400">
        <v>3.4416666666666701E-3</v>
      </c>
      <c r="H400" s="400">
        <v>3.74166666666667E-3</v>
      </c>
      <c r="I400" s="400">
        <f t="shared" si="66"/>
        <v>5.0200000000000002E-2</v>
      </c>
      <c r="J400" s="400">
        <f t="shared" si="59"/>
        <v>5.005833333333333E-2</v>
      </c>
      <c r="K400" s="400">
        <f t="shared" si="60"/>
        <v>6.1758333333333332E-2</v>
      </c>
      <c r="L400" s="20">
        <f t="shared" ref="L400:L463" si="67">((1+B389)*(1+B390)*(1+B391)*(1+B392)*(1+B393)*(1+B394)*(1+B395)*(1+B396)*(1+B397)*(1+B398)*(1+B399)*(1+B400))-1</f>
        <v>0.43371644308112556</v>
      </c>
      <c r="M400" s="20">
        <f t="shared" ref="M400:M463" si="68">D400*12</f>
        <v>3.9599999999999996E-2</v>
      </c>
      <c r="N400" s="20">
        <f t="shared" si="61"/>
        <v>4.1300000000000045E-2</v>
      </c>
      <c r="O400" s="20">
        <f t="shared" ref="O400:O463" si="69">L400-M400</f>
        <v>0.39411644308112559</v>
      </c>
      <c r="P400" s="20">
        <f t="shared" si="62"/>
        <v>0.3924164430811255</v>
      </c>
      <c r="Q400" s="20">
        <f t="shared" si="63"/>
        <v>0.40703090762950511</v>
      </c>
      <c r="R400" s="20">
        <f t="shared" si="64"/>
        <v>4.4900000000000037E-2</v>
      </c>
      <c r="S400" s="20">
        <f t="shared" si="65"/>
        <v>0.36213090762950506</v>
      </c>
    </row>
    <row r="401" spans="1:19" s="172" customFormat="1" ht="14.25" customHeight="1" x14ac:dyDescent="0.15">
      <c r="A401" s="399">
        <v>21551</v>
      </c>
      <c r="B401" s="400">
        <v>5.3E-3</v>
      </c>
      <c r="C401" s="400">
        <v>1.34E-2</v>
      </c>
      <c r="D401" s="400">
        <v>3.0999999999999999E-3</v>
      </c>
      <c r="E401" s="400">
        <v>3.4333333333333299E-3</v>
      </c>
      <c r="F401" s="400">
        <v>3.5166666666666701E-3</v>
      </c>
      <c r="G401" s="400">
        <v>3.4749999999999998E-3</v>
      </c>
      <c r="H401" s="400">
        <v>3.7666666666666699E-3</v>
      </c>
      <c r="I401" s="400">
        <f t="shared" si="66"/>
        <v>2.2000000000000001E-3</v>
      </c>
      <c r="J401" s="400">
        <f t="shared" si="59"/>
        <v>1.8250000000000002E-3</v>
      </c>
      <c r="K401" s="400">
        <f t="shared" si="60"/>
        <v>9.6333333333333306E-3</v>
      </c>
      <c r="L401" s="20">
        <f t="shared" si="67"/>
        <v>0.37990918164620013</v>
      </c>
      <c r="M401" s="20">
        <f t="shared" si="68"/>
        <v>3.7199999999999997E-2</v>
      </c>
      <c r="N401" s="20">
        <f t="shared" si="61"/>
        <v>4.1700000000000001E-2</v>
      </c>
      <c r="O401" s="20">
        <f t="shared" si="69"/>
        <v>0.34270918164620012</v>
      </c>
      <c r="P401" s="20">
        <f t="shared" si="62"/>
        <v>0.33820918164620012</v>
      </c>
      <c r="Q401" s="20">
        <f t="shared" si="63"/>
        <v>0.34492088454229441</v>
      </c>
      <c r="R401" s="20">
        <f t="shared" si="64"/>
        <v>4.5200000000000039E-2</v>
      </c>
      <c r="S401" s="20">
        <f t="shared" si="65"/>
        <v>0.2997208845422944</v>
      </c>
    </row>
    <row r="402" spans="1:19" s="172" customFormat="1" ht="14.25" customHeight="1" x14ac:dyDescent="0.15">
      <c r="A402" s="399">
        <v>21582</v>
      </c>
      <c r="B402" s="400">
        <v>4.8999999999999998E-3</v>
      </c>
      <c r="C402" s="400">
        <v>2.06E-2</v>
      </c>
      <c r="D402" s="400">
        <v>3.0999999999999999E-3</v>
      </c>
      <c r="E402" s="400">
        <v>3.4499999999999999E-3</v>
      </c>
      <c r="F402" s="400">
        <v>3.5333333333333302E-3</v>
      </c>
      <c r="G402" s="400">
        <v>3.4916666666666698E-3</v>
      </c>
      <c r="H402" s="400">
        <v>3.7499999999999999E-3</v>
      </c>
      <c r="I402" s="400">
        <f t="shared" si="66"/>
        <v>1.8E-3</v>
      </c>
      <c r="J402" s="400">
        <f t="shared" si="59"/>
        <v>1.40833333333333E-3</v>
      </c>
      <c r="K402" s="400">
        <f t="shared" si="60"/>
        <v>1.685E-2</v>
      </c>
      <c r="L402" s="20">
        <f t="shared" si="67"/>
        <v>0.40650242076911036</v>
      </c>
      <c r="M402" s="20">
        <f t="shared" si="68"/>
        <v>3.7199999999999997E-2</v>
      </c>
      <c r="N402" s="20">
        <f t="shared" si="61"/>
        <v>4.1900000000000034E-2</v>
      </c>
      <c r="O402" s="20">
        <f t="shared" si="69"/>
        <v>0.36930242076911035</v>
      </c>
      <c r="P402" s="20">
        <f t="shared" si="62"/>
        <v>0.36460242076911031</v>
      </c>
      <c r="Q402" s="20">
        <f t="shared" si="63"/>
        <v>0.35407542148945992</v>
      </c>
      <c r="R402" s="20">
        <f t="shared" si="64"/>
        <v>4.4999999999999998E-2</v>
      </c>
      <c r="S402" s="20">
        <f t="shared" si="65"/>
        <v>0.30907542148945993</v>
      </c>
    </row>
    <row r="403" spans="1:19" s="172" customFormat="1" ht="14.25" customHeight="1" x14ac:dyDescent="0.15">
      <c r="A403" s="399">
        <v>21610</v>
      </c>
      <c r="B403" s="400">
        <v>2E-3</v>
      </c>
      <c r="C403" s="400">
        <v>1.0200000000000001E-2</v>
      </c>
      <c r="D403" s="400">
        <v>3.5000000000000001E-3</v>
      </c>
      <c r="E403" s="400">
        <v>3.4416666666666701E-3</v>
      </c>
      <c r="F403" s="400">
        <v>3.5249999999999999E-3</v>
      </c>
      <c r="G403" s="400">
        <v>3.48333333333333E-3</v>
      </c>
      <c r="H403" s="400">
        <v>3.725E-3</v>
      </c>
      <c r="I403" s="400">
        <f t="shared" si="66"/>
        <v>-1.5E-3</v>
      </c>
      <c r="J403" s="400">
        <f t="shared" si="59"/>
        <v>-1.48333333333333E-3</v>
      </c>
      <c r="K403" s="400">
        <f t="shared" si="60"/>
        <v>6.4750000000000007E-3</v>
      </c>
      <c r="L403" s="20">
        <f t="shared" si="67"/>
        <v>0.36455792564935052</v>
      </c>
      <c r="M403" s="20">
        <f t="shared" si="68"/>
        <v>4.2000000000000003E-2</v>
      </c>
      <c r="N403" s="20">
        <f t="shared" si="61"/>
        <v>4.1799999999999962E-2</v>
      </c>
      <c r="O403" s="20">
        <f t="shared" si="69"/>
        <v>0.32255792564935054</v>
      </c>
      <c r="P403" s="20">
        <f t="shared" si="62"/>
        <v>0.32275792564935057</v>
      </c>
      <c r="Q403" s="20">
        <f t="shared" si="63"/>
        <v>0.34106567724377701</v>
      </c>
      <c r="R403" s="20">
        <f t="shared" si="64"/>
        <v>4.4700000000000004E-2</v>
      </c>
      <c r="S403" s="20">
        <f t="shared" si="65"/>
        <v>0.29636567724377699</v>
      </c>
    </row>
    <row r="404" spans="1:19" s="172" customFormat="1" ht="14.25" customHeight="1" x14ac:dyDescent="0.15">
      <c r="A404" s="399">
        <v>21641</v>
      </c>
      <c r="B404" s="400">
        <v>4.02E-2</v>
      </c>
      <c r="C404" s="400">
        <v>-2.8E-3</v>
      </c>
      <c r="D404" s="400">
        <v>3.3E-3</v>
      </c>
      <c r="E404" s="400">
        <v>3.5249999999999999E-3</v>
      </c>
      <c r="F404" s="400">
        <v>3.5999999999999999E-3</v>
      </c>
      <c r="G404" s="400">
        <v>3.5625000000000001E-3</v>
      </c>
      <c r="H404" s="400">
        <v>3.8E-3</v>
      </c>
      <c r="I404" s="400">
        <f t="shared" si="66"/>
        <v>3.6900000000000002E-2</v>
      </c>
      <c r="J404" s="400">
        <f t="shared" si="59"/>
        <v>3.6637499999999996E-2</v>
      </c>
      <c r="K404" s="400">
        <f t="shared" si="60"/>
        <v>-6.6E-3</v>
      </c>
      <c r="L404" s="20">
        <f t="shared" si="67"/>
        <v>0.37313839050058473</v>
      </c>
      <c r="M404" s="20">
        <f t="shared" si="68"/>
        <v>3.9599999999999996E-2</v>
      </c>
      <c r="N404" s="20">
        <f t="shared" si="61"/>
        <v>4.2750000000000003E-2</v>
      </c>
      <c r="O404" s="20">
        <f t="shared" si="69"/>
        <v>0.33353839050058476</v>
      </c>
      <c r="P404" s="20">
        <f t="shared" si="62"/>
        <v>0.33038839050058472</v>
      </c>
      <c r="Q404" s="20">
        <f t="shared" si="63"/>
        <v>0.27169141626806215</v>
      </c>
      <c r="R404" s="20">
        <f t="shared" si="64"/>
        <v>4.5600000000000002E-2</v>
      </c>
      <c r="S404" s="20">
        <f t="shared" si="65"/>
        <v>0.22609141626806215</v>
      </c>
    </row>
    <row r="405" spans="1:19" s="172" customFormat="1" ht="14.25" customHeight="1" x14ac:dyDescent="0.15">
      <c r="A405" s="399">
        <v>21671</v>
      </c>
      <c r="B405" s="400">
        <v>2.4E-2</v>
      </c>
      <c r="C405" s="400">
        <v>-1.2E-2</v>
      </c>
      <c r="D405" s="400">
        <v>3.3E-3</v>
      </c>
      <c r="E405" s="400">
        <v>3.6416666666666698E-3</v>
      </c>
      <c r="F405" s="400">
        <v>3.7166666666666702E-3</v>
      </c>
      <c r="G405" s="400">
        <v>3.67916666666667E-3</v>
      </c>
      <c r="H405" s="400">
        <v>3.9750000000000002E-3</v>
      </c>
      <c r="I405" s="400">
        <f t="shared" si="66"/>
        <v>2.07E-2</v>
      </c>
      <c r="J405" s="400">
        <f t="shared" si="59"/>
        <v>2.032083333333333E-2</v>
      </c>
      <c r="K405" s="400">
        <f t="shared" si="60"/>
        <v>-1.5975E-2</v>
      </c>
      <c r="L405" s="20">
        <f t="shared" si="67"/>
        <v>0.37690336062729934</v>
      </c>
      <c r="M405" s="20">
        <f t="shared" si="68"/>
        <v>3.9599999999999996E-2</v>
      </c>
      <c r="N405" s="20">
        <f t="shared" si="61"/>
        <v>4.4150000000000036E-2</v>
      </c>
      <c r="O405" s="20">
        <f t="shared" si="69"/>
        <v>0.33730336062729938</v>
      </c>
      <c r="P405" s="20">
        <f t="shared" si="62"/>
        <v>0.33275336062729932</v>
      </c>
      <c r="Q405" s="20">
        <f t="shared" si="63"/>
        <v>0.23615812600634101</v>
      </c>
      <c r="R405" s="20">
        <f t="shared" si="64"/>
        <v>4.7700000000000006E-2</v>
      </c>
      <c r="S405" s="20">
        <f t="shared" si="65"/>
        <v>0.18845812600634099</v>
      </c>
    </row>
    <row r="406" spans="1:19" s="172" customFormat="1" ht="14.25" customHeight="1" x14ac:dyDescent="0.15">
      <c r="A406" s="399">
        <v>21702</v>
      </c>
      <c r="B406" s="400">
        <v>-2.2000000000000001E-3</v>
      </c>
      <c r="C406" s="400">
        <v>-8.8000000000000005E-3</v>
      </c>
      <c r="D406" s="400">
        <v>3.5999999999999999E-3</v>
      </c>
      <c r="E406" s="400">
        <v>3.7166666666666702E-3</v>
      </c>
      <c r="F406" s="400">
        <v>3.8E-3</v>
      </c>
      <c r="G406" s="400">
        <v>3.7583333333333301E-3</v>
      </c>
      <c r="H406" s="400">
        <v>4.0499999999999998E-3</v>
      </c>
      <c r="I406" s="400">
        <f t="shared" si="66"/>
        <v>-5.7999999999999996E-3</v>
      </c>
      <c r="J406" s="400">
        <f t="shared" si="59"/>
        <v>-5.9583333333333302E-3</v>
      </c>
      <c r="K406" s="400">
        <f t="shared" si="60"/>
        <v>-1.285E-2</v>
      </c>
      <c r="L406" s="20">
        <f t="shared" si="67"/>
        <v>0.33658349375806895</v>
      </c>
      <c r="M406" s="20">
        <f t="shared" si="68"/>
        <v>4.3200000000000002E-2</v>
      </c>
      <c r="N406" s="20">
        <f t="shared" si="61"/>
        <v>4.509999999999996E-2</v>
      </c>
      <c r="O406" s="20">
        <f t="shared" si="69"/>
        <v>0.29338349375806894</v>
      </c>
      <c r="P406" s="20">
        <f t="shared" si="62"/>
        <v>0.29148349375806898</v>
      </c>
      <c r="Q406" s="20">
        <f t="shared" si="63"/>
        <v>0.20456147709151118</v>
      </c>
      <c r="R406" s="20">
        <f t="shared" si="64"/>
        <v>4.8599999999999997E-2</v>
      </c>
      <c r="S406" s="20">
        <f t="shared" si="65"/>
        <v>0.15596147709151117</v>
      </c>
    </row>
    <row r="407" spans="1:19" s="172" customFormat="1" ht="14.25" customHeight="1" x14ac:dyDescent="0.15">
      <c r="A407" s="399">
        <v>21732</v>
      </c>
      <c r="B407" s="400">
        <v>3.6299999999999999E-2</v>
      </c>
      <c r="C407" s="400">
        <v>3.7100000000000001E-2</v>
      </c>
      <c r="D407" s="400">
        <v>3.5000000000000001E-3</v>
      </c>
      <c r="E407" s="400">
        <v>3.725E-3</v>
      </c>
      <c r="F407" s="400">
        <v>3.81666666666667E-3</v>
      </c>
      <c r="G407" s="400">
        <v>3.77083333333333E-3</v>
      </c>
      <c r="H407" s="400">
        <v>4.0666666666666698E-3</v>
      </c>
      <c r="I407" s="400">
        <f t="shared" si="66"/>
        <v>3.2799999999999996E-2</v>
      </c>
      <c r="J407" s="400">
        <f t="shared" si="59"/>
        <v>3.2529166666666672E-2</v>
      </c>
      <c r="K407" s="400">
        <f t="shared" si="60"/>
        <v>3.3033333333333331E-2</v>
      </c>
      <c r="L407" s="20">
        <f t="shared" si="67"/>
        <v>0.32558280656664507</v>
      </c>
      <c r="M407" s="20">
        <f t="shared" si="68"/>
        <v>4.2000000000000003E-2</v>
      </c>
      <c r="N407" s="20">
        <f t="shared" si="61"/>
        <v>4.5249999999999957E-2</v>
      </c>
      <c r="O407" s="20">
        <f t="shared" si="69"/>
        <v>0.28358280656664508</v>
      </c>
      <c r="P407" s="20">
        <f t="shared" si="62"/>
        <v>0.28033280656664511</v>
      </c>
      <c r="Q407" s="20">
        <f t="shared" si="63"/>
        <v>0.23578069828035031</v>
      </c>
      <c r="R407" s="20">
        <f t="shared" si="64"/>
        <v>4.8800000000000038E-2</v>
      </c>
      <c r="S407" s="20">
        <f t="shared" si="65"/>
        <v>0.18698069828035027</v>
      </c>
    </row>
    <row r="408" spans="1:19" s="172" customFormat="1" ht="14.25" customHeight="1" x14ac:dyDescent="0.15">
      <c r="A408" s="399">
        <v>21763</v>
      </c>
      <c r="B408" s="400">
        <v>-1.0200000000000001E-2</v>
      </c>
      <c r="C408" s="400">
        <v>1.7500000000000002E-2</v>
      </c>
      <c r="D408" s="400">
        <v>3.5000000000000001E-3</v>
      </c>
      <c r="E408" s="400">
        <v>3.6916666666666699E-3</v>
      </c>
      <c r="F408" s="400">
        <v>3.81666666666667E-3</v>
      </c>
      <c r="G408" s="400">
        <v>3.75416666666667E-3</v>
      </c>
      <c r="H408" s="400">
        <v>4.0749999999999996E-3</v>
      </c>
      <c r="I408" s="400">
        <f t="shared" si="66"/>
        <v>-1.37E-2</v>
      </c>
      <c r="J408" s="400">
        <f t="shared" si="59"/>
        <v>-1.395416666666667E-2</v>
      </c>
      <c r="K408" s="400">
        <f t="shared" si="60"/>
        <v>1.3425000000000003E-2</v>
      </c>
      <c r="L408" s="20">
        <f t="shared" si="67"/>
        <v>0.28936896810108603</v>
      </c>
      <c r="M408" s="20">
        <f t="shared" si="68"/>
        <v>4.2000000000000003E-2</v>
      </c>
      <c r="N408" s="20">
        <f t="shared" si="61"/>
        <v>4.5050000000000041E-2</v>
      </c>
      <c r="O408" s="20">
        <f t="shared" si="69"/>
        <v>0.24736896810108602</v>
      </c>
      <c r="P408" s="20">
        <f t="shared" si="62"/>
        <v>0.244318968101086</v>
      </c>
      <c r="Q408" s="20">
        <f t="shared" si="63"/>
        <v>0.26588831219194242</v>
      </c>
      <c r="R408" s="20">
        <f t="shared" si="64"/>
        <v>4.8899999999999999E-2</v>
      </c>
      <c r="S408" s="20">
        <f t="shared" si="65"/>
        <v>0.21698831219194242</v>
      </c>
    </row>
    <row r="409" spans="1:19" s="172" customFormat="1" ht="14.25" customHeight="1" x14ac:dyDescent="0.15">
      <c r="A409" s="399">
        <v>21794</v>
      </c>
      <c r="B409" s="400">
        <v>-4.4299999999999999E-2</v>
      </c>
      <c r="C409" s="400">
        <v>-3.9300000000000002E-2</v>
      </c>
      <c r="D409" s="400">
        <v>3.3999999999999998E-3</v>
      </c>
      <c r="E409" s="400">
        <v>3.7666666666666699E-3</v>
      </c>
      <c r="F409" s="400">
        <v>3.9083333333333296E-3</v>
      </c>
      <c r="G409" s="400">
        <v>3.8375000000000002E-3</v>
      </c>
      <c r="H409" s="400">
        <v>4.1916666666666699E-3</v>
      </c>
      <c r="I409" s="400">
        <f t="shared" si="66"/>
        <v>-4.7699999999999999E-2</v>
      </c>
      <c r="J409" s="400">
        <f t="shared" si="59"/>
        <v>-4.81375E-2</v>
      </c>
      <c r="K409" s="400">
        <f t="shared" si="60"/>
        <v>-4.3491666666666672E-2</v>
      </c>
      <c r="L409" s="20">
        <f t="shared" si="67"/>
        <v>0.17345959700429314</v>
      </c>
      <c r="M409" s="20">
        <f t="shared" si="68"/>
        <v>4.0799999999999996E-2</v>
      </c>
      <c r="N409" s="20">
        <f t="shared" si="61"/>
        <v>4.6050000000000001E-2</v>
      </c>
      <c r="O409" s="20">
        <f t="shared" si="69"/>
        <v>0.13265959700429314</v>
      </c>
      <c r="P409" s="20">
        <f t="shared" si="62"/>
        <v>0.12740959700429313</v>
      </c>
      <c r="Q409" s="20">
        <f t="shared" si="63"/>
        <v>0.17706049315021311</v>
      </c>
      <c r="R409" s="20">
        <f t="shared" si="64"/>
        <v>5.0300000000000039E-2</v>
      </c>
      <c r="S409" s="20">
        <f t="shared" si="65"/>
        <v>0.12676049315021307</v>
      </c>
    </row>
    <row r="410" spans="1:19" s="172" customFormat="1" ht="14.25" customHeight="1" x14ac:dyDescent="0.15">
      <c r="A410" s="399">
        <v>21824</v>
      </c>
      <c r="B410" s="400">
        <v>1.2800000000000001E-2</v>
      </c>
      <c r="C410" s="400">
        <v>1.5699999999999999E-2</v>
      </c>
      <c r="D410" s="400">
        <v>3.5000000000000001E-3</v>
      </c>
      <c r="E410" s="400">
        <v>3.8083333333333298E-3</v>
      </c>
      <c r="F410" s="400">
        <v>3.9666666666666704E-3</v>
      </c>
      <c r="G410" s="400">
        <v>3.8874999999999999E-3</v>
      </c>
      <c r="H410" s="400">
        <v>4.13333333333333E-3</v>
      </c>
      <c r="I410" s="400">
        <f t="shared" si="66"/>
        <v>9.300000000000001E-3</v>
      </c>
      <c r="J410" s="400">
        <f t="shared" si="59"/>
        <v>8.9125000000000003E-3</v>
      </c>
      <c r="K410" s="400">
        <f t="shared" si="60"/>
        <v>1.156666666666667E-2</v>
      </c>
      <c r="L410" s="20">
        <f t="shared" si="67"/>
        <v>0.15723454707492479</v>
      </c>
      <c r="M410" s="20">
        <f t="shared" si="68"/>
        <v>4.2000000000000003E-2</v>
      </c>
      <c r="N410" s="20">
        <f t="shared" si="61"/>
        <v>4.6649999999999997E-2</v>
      </c>
      <c r="O410" s="20">
        <f t="shared" si="69"/>
        <v>0.11523454707492478</v>
      </c>
      <c r="P410" s="20">
        <f t="shared" si="62"/>
        <v>0.11058454707492479</v>
      </c>
      <c r="Q410" s="20">
        <f t="shared" si="63"/>
        <v>0.14889519785957228</v>
      </c>
      <c r="R410" s="20">
        <f t="shared" si="64"/>
        <v>4.9599999999999964E-2</v>
      </c>
      <c r="S410" s="20">
        <f t="shared" si="65"/>
        <v>9.9295197859572318E-2</v>
      </c>
    </row>
    <row r="411" spans="1:19" s="172" customFormat="1" ht="14.25" customHeight="1" x14ac:dyDescent="0.15">
      <c r="A411" s="399">
        <v>21855</v>
      </c>
      <c r="B411" s="400">
        <v>1.8599999999999998E-2</v>
      </c>
      <c r="C411" s="400">
        <v>9.9999999999999802E-5</v>
      </c>
      <c r="D411" s="400">
        <v>3.5000000000000001E-3</v>
      </c>
      <c r="E411" s="400">
        <v>3.8E-3</v>
      </c>
      <c r="F411" s="400">
        <v>3.9166666666666699E-3</v>
      </c>
      <c r="G411" s="400">
        <v>3.8583333333333299E-3</v>
      </c>
      <c r="H411" s="400">
        <v>4.0833333333333303E-3</v>
      </c>
      <c r="I411" s="400">
        <f t="shared" si="66"/>
        <v>1.5099999999999999E-2</v>
      </c>
      <c r="J411" s="400">
        <f t="shared" si="59"/>
        <v>1.4741666666666669E-2</v>
      </c>
      <c r="K411" s="400">
        <f t="shared" si="60"/>
        <v>-3.9833333333333309E-3</v>
      </c>
      <c r="L411" s="20">
        <f t="shared" si="67"/>
        <v>0.14620683552170211</v>
      </c>
      <c r="M411" s="20">
        <f t="shared" si="68"/>
        <v>4.2000000000000003E-2</v>
      </c>
      <c r="N411" s="20">
        <f t="shared" si="61"/>
        <v>4.6299999999999959E-2</v>
      </c>
      <c r="O411" s="20">
        <f t="shared" si="69"/>
        <v>0.1042068355217021</v>
      </c>
      <c r="P411" s="20">
        <f t="shared" si="62"/>
        <v>9.9906835521702153E-2</v>
      </c>
      <c r="Q411" s="20">
        <f t="shared" si="63"/>
        <v>0.11956551435190343</v>
      </c>
      <c r="R411" s="20">
        <f t="shared" si="64"/>
        <v>4.899999999999996E-2</v>
      </c>
      <c r="S411" s="20">
        <f t="shared" si="65"/>
        <v>7.0565514351903474E-2</v>
      </c>
    </row>
    <row r="412" spans="1:19" s="172" customFormat="1" ht="14.25" customHeight="1" x14ac:dyDescent="0.15">
      <c r="A412" s="399">
        <v>21885</v>
      </c>
      <c r="B412" s="400">
        <v>2.92E-2</v>
      </c>
      <c r="C412" s="400">
        <v>2.3E-2</v>
      </c>
      <c r="D412" s="400">
        <v>3.5999999999999999E-3</v>
      </c>
      <c r="E412" s="400">
        <v>3.81666666666667E-3</v>
      </c>
      <c r="F412" s="400">
        <v>3.9500000000000004E-3</v>
      </c>
      <c r="G412" s="400">
        <v>3.8833333333333298E-3</v>
      </c>
      <c r="H412" s="400">
        <v>4.13333333333333E-3</v>
      </c>
      <c r="I412" s="400">
        <f t="shared" si="66"/>
        <v>2.5600000000000001E-2</v>
      </c>
      <c r="J412" s="400">
        <f t="shared" si="59"/>
        <v>2.5316666666666671E-2</v>
      </c>
      <c r="K412" s="400">
        <f t="shared" si="60"/>
        <v>1.886666666666667E-2</v>
      </c>
      <c r="L412" s="20">
        <f t="shared" si="67"/>
        <v>0.11976846238152405</v>
      </c>
      <c r="M412" s="20">
        <f t="shared" si="68"/>
        <v>4.3200000000000002E-2</v>
      </c>
      <c r="N412" s="20">
        <f t="shared" si="61"/>
        <v>4.6599999999999961E-2</v>
      </c>
      <c r="O412" s="20">
        <f t="shared" si="69"/>
        <v>7.6568462381524052E-2</v>
      </c>
      <c r="P412" s="20">
        <f t="shared" si="62"/>
        <v>7.3168462381524094E-2</v>
      </c>
      <c r="Q412" s="20">
        <f t="shared" si="63"/>
        <v>7.490898280806868E-2</v>
      </c>
      <c r="R412" s="20">
        <f t="shared" si="64"/>
        <v>4.9599999999999964E-2</v>
      </c>
      <c r="S412" s="20">
        <f t="shared" si="65"/>
        <v>2.5308982808068717E-2</v>
      </c>
    </row>
    <row r="413" spans="1:19" s="172" customFormat="1" ht="14.25" customHeight="1" x14ac:dyDescent="0.15">
      <c r="A413" s="399">
        <v>21916</v>
      </c>
      <c r="B413" s="400">
        <v>-7.0000000000000007E-2</v>
      </c>
      <c r="C413" s="400">
        <v>-1.0800000000000001E-2</v>
      </c>
      <c r="D413" s="400">
        <v>3.5000000000000001E-3</v>
      </c>
      <c r="E413" s="400">
        <v>3.8416666666666699E-3</v>
      </c>
      <c r="F413" s="400">
        <v>3.9750000000000002E-3</v>
      </c>
      <c r="G413" s="400">
        <v>3.9083333333333296E-3</v>
      </c>
      <c r="H413" s="400">
        <v>4.1833333333333297E-3</v>
      </c>
      <c r="I413" s="400">
        <f t="shared" si="66"/>
        <v>-7.350000000000001E-2</v>
      </c>
      <c r="J413" s="400">
        <f t="shared" ref="J413:J476" si="70">B413-G413</f>
        <v>-7.390833333333334E-2</v>
      </c>
      <c r="K413" s="400">
        <f t="shared" ref="K413:K476" si="71">$C413-H413</f>
        <v>-1.4983333333333331E-2</v>
      </c>
      <c r="L413" s="20">
        <f t="shared" si="67"/>
        <v>3.5894429538264161E-2</v>
      </c>
      <c r="M413" s="20">
        <f t="shared" si="68"/>
        <v>4.2000000000000003E-2</v>
      </c>
      <c r="N413" s="20">
        <f t="shared" si="61"/>
        <v>4.6899999999999956E-2</v>
      </c>
      <c r="O413" s="20">
        <f t="shared" si="69"/>
        <v>-6.1055704617358417E-3</v>
      </c>
      <c r="P413" s="20">
        <f t="shared" si="62"/>
        <v>-1.1005570461735795E-2</v>
      </c>
      <c r="Q413" s="20">
        <f t="shared" si="63"/>
        <v>4.9240147813046198E-2</v>
      </c>
      <c r="R413" s="20">
        <f t="shared" si="64"/>
        <v>5.0199999999999953E-2</v>
      </c>
      <c r="S413" s="20">
        <f t="shared" si="65"/>
        <v>-9.5985218695375518E-4</v>
      </c>
    </row>
    <row r="414" spans="1:19" s="172" customFormat="1" ht="14.25" customHeight="1" x14ac:dyDescent="0.15">
      <c r="A414" s="399">
        <v>21947</v>
      </c>
      <c r="B414" s="400">
        <v>1.47E-2</v>
      </c>
      <c r="C414" s="400">
        <v>1.8100000000000002E-2</v>
      </c>
      <c r="D414" s="400">
        <v>3.7000000000000002E-3</v>
      </c>
      <c r="E414" s="400">
        <v>3.8E-3</v>
      </c>
      <c r="F414" s="400">
        <v>3.9249999999999997E-3</v>
      </c>
      <c r="G414" s="400">
        <v>3.8625E-3</v>
      </c>
      <c r="H414" s="400">
        <v>4.1666666666666701E-3</v>
      </c>
      <c r="I414" s="400">
        <f t="shared" si="66"/>
        <v>1.0999999999999999E-2</v>
      </c>
      <c r="J414" s="400">
        <f t="shared" si="70"/>
        <v>1.08375E-2</v>
      </c>
      <c r="K414" s="400">
        <f t="shared" si="71"/>
        <v>1.3933333333333332E-2</v>
      </c>
      <c r="L414" s="20">
        <f t="shared" si="67"/>
        <v>4.5996693852599302E-2</v>
      </c>
      <c r="M414" s="20">
        <f t="shared" si="68"/>
        <v>4.4400000000000002E-2</v>
      </c>
      <c r="N414" s="20">
        <f t="shared" si="61"/>
        <v>4.6350000000000002E-2</v>
      </c>
      <c r="O414" s="20">
        <f t="shared" si="69"/>
        <v>1.5966938525992999E-3</v>
      </c>
      <c r="P414" s="20">
        <f t="shared" si="62"/>
        <v>-3.5330614740070043E-4</v>
      </c>
      <c r="Q414" s="20">
        <f t="shared" si="63"/>
        <v>4.6669992640077096E-2</v>
      </c>
      <c r="R414" s="20">
        <f t="shared" si="64"/>
        <v>5.0000000000000044E-2</v>
      </c>
      <c r="S414" s="20">
        <f t="shared" si="65"/>
        <v>-3.3300073599229485E-3</v>
      </c>
    </row>
    <row r="415" spans="1:19" s="172" customFormat="1" ht="14.25" customHeight="1" x14ac:dyDescent="0.15">
      <c r="A415" s="399">
        <v>21976</v>
      </c>
      <c r="B415" s="400">
        <v>-1.23E-2</v>
      </c>
      <c r="C415" s="400">
        <v>1.41E-2</v>
      </c>
      <c r="D415" s="400">
        <v>3.5999999999999999E-3</v>
      </c>
      <c r="E415" s="400">
        <v>3.74166666666667E-3</v>
      </c>
      <c r="F415" s="400">
        <v>3.8500000000000001E-3</v>
      </c>
      <c r="G415" s="400">
        <v>3.7958333333333299E-3</v>
      </c>
      <c r="H415" s="400">
        <v>4.0916666666666697E-3</v>
      </c>
      <c r="I415" s="400">
        <f t="shared" si="66"/>
        <v>-1.5900000000000001E-2</v>
      </c>
      <c r="J415" s="400">
        <f t="shared" si="70"/>
        <v>-1.609583333333333E-2</v>
      </c>
      <c r="K415" s="400">
        <f t="shared" si="71"/>
        <v>1.0008333333333331E-2</v>
      </c>
      <c r="L415" s="20">
        <f t="shared" si="67"/>
        <v>3.1068796924363706E-2</v>
      </c>
      <c r="M415" s="20">
        <f t="shared" si="68"/>
        <v>4.3200000000000002E-2</v>
      </c>
      <c r="N415" s="20">
        <f t="shared" si="61"/>
        <v>4.5549999999999959E-2</v>
      </c>
      <c r="O415" s="20">
        <f t="shared" si="69"/>
        <v>-1.2131203075636296E-2</v>
      </c>
      <c r="P415" s="20">
        <f t="shared" si="62"/>
        <v>-1.4481203075636252E-2</v>
      </c>
      <c r="Q415" s="20">
        <f t="shared" si="63"/>
        <v>5.0710789483569663E-2</v>
      </c>
      <c r="R415" s="20">
        <f t="shared" si="64"/>
        <v>4.9100000000000033E-2</v>
      </c>
      <c r="S415" s="20">
        <f t="shared" si="65"/>
        <v>1.6107894835696301E-3</v>
      </c>
    </row>
    <row r="416" spans="1:19" s="172" customFormat="1" ht="14.25" customHeight="1" x14ac:dyDescent="0.15">
      <c r="A416" s="399">
        <v>22007</v>
      </c>
      <c r="B416" s="400">
        <v>-1.61E-2</v>
      </c>
      <c r="C416" s="400">
        <v>7.4999999999999997E-3</v>
      </c>
      <c r="D416" s="400">
        <v>3.2000000000000002E-3</v>
      </c>
      <c r="E416" s="400">
        <v>3.70833333333333E-3</v>
      </c>
      <c r="F416" s="400">
        <v>3.81666666666667E-3</v>
      </c>
      <c r="G416" s="400">
        <v>3.7624999999999998E-3</v>
      </c>
      <c r="H416" s="400">
        <v>3.9916666666666703E-3</v>
      </c>
      <c r="I416" s="400">
        <f t="shared" si="66"/>
        <v>-1.9300000000000001E-2</v>
      </c>
      <c r="J416" s="400">
        <f t="shared" si="70"/>
        <v>-1.9862499999999998E-2</v>
      </c>
      <c r="K416" s="400">
        <f t="shared" si="71"/>
        <v>3.5083333333333295E-3</v>
      </c>
      <c r="L416" s="20">
        <f t="shared" si="67"/>
        <v>-2.4736983951277214E-2</v>
      </c>
      <c r="M416" s="20">
        <f t="shared" si="68"/>
        <v>3.8400000000000004E-2</v>
      </c>
      <c r="N416" s="20">
        <f t="shared" si="61"/>
        <v>4.5149999999999996E-2</v>
      </c>
      <c r="O416" s="20">
        <f t="shared" si="69"/>
        <v>-6.3136983951277217E-2</v>
      </c>
      <c r="P416" s="20">
        <f t="shared" si="62"/>
        <v>-6.988698395127721E-2</v>
      </c>
      <c r="Q416" s="20">
        <f t="shared" si="63"/>
        <v>6.1563498199655342E-2</v>
      </c>
      <c r="R416" s="20">
        <f t="shared" si="64"/>
        <v>4.790000000000004E-2</v>
      </c>
      <c r="S416" s="20">
        <f t="shared" si="65"/>
        <v>1.3663498199655302E-2</v>
      </c>
    </row>
    <row r="417" spans="1:19" s="172" customFormat="1" ht="14.25" customHeight="1" x14ac:dyDescent="0.15">
      <c r="A417" s="399">
        <v>22037</v>
      </c>
      <c r="B417" s="400">
        <v>3.2599999999999997E-2</v>
      </c>
      <c r="C417" s="400">
        <v>2.3300000000000001E-2</v>
      </c>
      <c r="D417" s="400">
        <v>3.7000000000000002E-3</v>
      </c>
      <c r="E417" s="400">
        <v>3.7166666666666702E-3</v>
      </c>
      <c r="F417" s="400">
        <v>3.8416666666666699E-3</v>
      </c>
      <c r="G417" s="400">
        <v>3.7791666666666698E-3</v>
      </c>
      <c r="H417" s="400">
        <v>4.0499999999999998E-3</v>
      </c>
      <c r="I417" s="400">
        <f t="shared" si="66"/>
        <v>2.8899999999999995E-2</v>
      </c>
      <c r="J417" s="400">
        <f t="shared" si="70"/>
        <v>2.8820833333333327E-2</v>
      </c>
      <c r="K417" s="400">
        <f t="shared" si="71"/>
        <v>1.9250000000000003E-2</v>
      </c>
      <c r="L417" s="20">
        <f t="shared" si="67"/>
        <v>-1.6546298464931053E-2</v>
      </c>
      <c r="M417" s="20">
        <f t="shared" si="68"/>
        <v>4.4400000000000002E-2</v>
      </c>
      <c r="N417" s="20">
        <f t="shared" si="61"/>
        <v>4.5350000000000036E-2</v>
      </c>
      <c r="O417" s="20">
        <f t="shared" si="69"/>
        <v>-6.0946298464931055E-2</v>
      </c>
      <c r="P417" s="20">
        <f t="shared" si="62"/>
        <v>-6.1896298464931089E-2</v>
      </c>
      <c r="Q417" s="20">
        <f t="shared" si="63"/>
        <v>9.9491829663671538E-2</v>
      </c>
      <c r="R417" s="20">
        <f t="shared" si="64"/>
        <v>4.8599999999999997E-2</v>
      </c>
      <c r="S417" s="20">
        <f t="shared" si="65"/>
        <v>5.0891829663671541E-2</v>
      </c>
    </row>
    <row r="418" spans="1:19" s="172" customFormat="1" ht="14.25" customHeight="1" x14ac:dyDescent="0.15">
      <c r="A418" s="399">
        <v>22068</v>
      </c>
      <c r="B418" s="400">
        <v>2.1100000000000001E-2</v>
      </c>
      <c r="C418" s="400">
        <v>4.0800000000000003E-2</v>
      </c>
      <c r="D418" s="400">
        <v>3.3999999999999998E-3</v>
      </c>
      <c r="E418" s="400">
        <v>3.70833333333333E-3</v>
      </c>
      <c r="F418" s="400">
        <v>3.8333333333333301E-3</v>
      </c>
      <c r="G418" s="400">
        <v>3.77083333333333E-3</v>
      </c>
      <c r="H418" s="400">
        <v>4.0333333333333297E-3</v>
      </c>
      <c r="I418" s="400">
        <f t="shared" si="66"/>
        <v>1.77E-2</v>
      </c>
      <c r="J418" s="400">
        <f t="shared" si="70"/>
        <v>1.732916666666667E-2</v>
      </c>
      <c r="K418" s="400">
        <f t="shared" si="71"/>
        <v>3.676666666666667E-2</v>
      </c>
      <c r="L418" s="20">
        <f t="shared" si="67"/>
        <v>6.4186957681489076E-3</v>
      </c>
      <c r="M418" s="20">
        <f t="shared" si="68"/>
        <v>4.0799999999999996E-2</v>
      </c>
      <c r="N418" s="20">
        <f t="shared" si="61"/>
        <v>4.5249999999999957E-2</v>
      </c>
      <c r="O418" s="20">
        <f t="shared" si="69"/>
        <v>-3.4381304231851088E-2</v>
      </c>
      <c r="P418" s="20">
        <f t="shared" si="62"/>
        <v>-3.8831304231851049E-2</v>
      </c>
      <c r="Q418" s="20">
        <f t="shared" si="63"/>
        <v>0.15451079127718859</v>
      </c>
      <c r="R418" s="20">
        <f t="shared" si="64"/>
        <v>4.8399999999999957E-2</v>
      </c>
      <c r="S418" s="20">
        <f t="shared" si="65"/>
        <v>0.10611079127718863</v>
      </c>
    </row>
    <row r="419" spans="1:19" s="172" customFormat="1" ht="14.25" customHeight="1" x14ac:dyDescent="0.15">
      <c r="A419" s="399">
        <v>22098</v>
      </c>
      <c r="B419" s="400">
        <v>-2.3400000000000001E-2</v>
      </c>
      <c r="C419" s="400">
        <v>-0.01</v>
      </c>
      <c r="D419" s="400">
        <v>3.2000000000000002E-3</v>
      </c>
      <c r="E419" s="400">
        <v>3.6749999999999999E-3</v>
      </c>
      <c r="F419" s="400">
        <v>3.8E-3</v>
      </c>
      <c r="G419" s="400">
        <v>3.7374999999999999E-3</v>
      </c>
      <c r="H419" s="400">
        <v>3.9916666666666703E-3</v>
      </c>
      <c r="I419" s="400">
        <f t="shared" si="66"/>
        <v>-2.6600000000000002E-2</v>
      </c>
      <c r="J419" s="400">
        <f t="shared" si="70"/>
        <v>-2.7137500000000002E-2</v>
      </c>
      <c r="K419" s="400">
        <f t="shared" si="71"/>
        <v>-1.399166666666667E-2</v>
      </c>
      <c r="L419" s="20">
        <f t="shared" si="67"/>
        <v>-5.1559878136471782E-2</v>
      </c>
      <c r="M419" s="20">
        <f t="shared" si="68"/>
        <v>3.8400000000000004E-2</v>
      </c>
      <c r="N419" s="20">
        <f t="shared" si="61"/>
        <v>4.4850000000000001E-2</v>
      </c>
      <c r="O419" s="20">
        <f t="shared" si="69"/>
        <v>-8.9959878136471785E-2</v>
      </c>
      <c r="P419" s="20">
        <f t="shared" si="62"/>
        <v>-9.6409878136471783E-2</v>
      </c>
      <c r="Q419" s="20">
        <f t="shared" si="63"/>
        <v>0.10207856847403018</v>
      </c>
      <c r="R419" s="20">
        <f t="shared" si="64"/>
        <v>4.790000000000004E-2</v>
      </c>
      <c r="S419" s="20">
        <f t="shared" si="65"/>
        <v>5.4178568474030145E-2</v>
      </c>
    </row>
    <row r="420" spans="1:19" s="172" customFormat="1" ht="14.25" customHeight="1" x14ac:dyDescent="0.15">
      <c r="A420" s="399">
        <v>22129</v>
      </c>
      <c r="B420" s="400">
        <v>3.1699999999999999E-2</v>
      </c>
      <c r="C420" s="400">
        <v>5.0200000000000002E-2</v>
      </c>
      <c r="D420" s="400">
        <v>3.3999999999999998E-3</v>
      </c>
      <c r="E420" s="400">
        <v>3.5666666666666698E-3</v>
      </c>
      <c r="F420" s="400">
        <v>3.7000000000000002E-3</v>
      </c>
      <c r="G420" s="400">
        <v>3.63333333333333E-3</v>
      </c>
      <c r="H420" s="400">
        <v>3.8666666666666702E-3</v>
      </c>
      <c r="I420" s="400">
        <f t="shared" si="66"/>
        <v>2.8299999999999999E-2</v>
      </c>
      <c r="J420" s="400">
        <f t="shared" si="70"/>
        <v>2.806666666666667E-2</v>
      </c>
      <c r="K420" s="400">
        <f t="shared" si="71"/>
        <v>4.6333333333333331E-2</v>
      </c>
      <c r="L420" s="20">
        <f t="shared" si="67"/>
        <v>-1.141071557223472E-2</v>
      </c>
      <c r="M420" s="20">
        <f t="shared" si="68"/>
        <v>4.0799999999999996E-2</v>
      </c>
      <c r="N420" s="20">
        <f t="shared" si="61"/>
        <v>4.3599999999999958E-2</v>
      </c>
      <c r="O420" s="20">
        <f t="shared" si="69"/>
        <v>-5.2210715572234716E-2</v>
      </c>
      <c r="P420" s="20">
        <f t="shared" si="62"/>
        <v>-5.5010715572234678E-2</v>
      </c>
      <c r="Q420" s="20">
        <f t="shared" si="63"/>
        <v>0.13749672001123003</v>
      </c>
      <c r="R420" s="20">
        <f t="shared" si="64"/>
        <v>4.6400000000000038E-2</v>
      </c>
      <c r="S420" s="20">
        <f t="shared" si="65"/>
        <v>9.1096720011229995E-2</v>
      </c>
    </row>
    <row r="421" spans="1:19" s="172" customFormat="1" ht="14.25" customHeight="1" x14ac:dyDescent="0.15">
      <c r="A421" s="399">
        <v>22160</v>
      </c>
      <c r="B421" s="400">
        <v>-5.8999999999999997E-2</v>
      </c>
      <c r="C421" s="400">
        <v>-5.1400000000000001E-2</v>
      </c>
      <c r="D421" s="400">
        <v>3.2000000000000002E-3</v>
      </c>
      <c r="E421" s="400">
        <v>3.54166666666667E-3</v>
      </c>
      <c r="F421" s="400">
        <v>3.6749999999999999E-3</v>
      </c>
      <c r="G421" s="400">
        <v>3.6083333333333301E-3</v>
      </c>
      <c r="H421" s="400">
        <v>3.8083333333333298E-3</v>
      </c>
      <c r="I421" s="400">
        <f t="shared" si="66"/>
        <v>-6.2199999999999998E-2</v>
      </c>
      <c r="J421" s="400">
        <f t="shared" si="70"/>
        <v>-6.2608333333333321E-2</v>
      </c>
      <c r="K421" s="400">
        <f t="shared" si="71"/>
        <v>-5.5208333333333331E-2</v>
      </c>
      <c r="L421" s="20">
        <f t="shared" si="67"/>
        <v>-2.6616598674764846E-2</v>
      </c>
      <c r="M421" s="20">
        <f t="shared" si="68"/>
        <v>3.8400000000000004E-2</v>
      </c>
      <c r="N421" s="20">
        <f t="shared" si="61"/>
        <v>4.3299999999999964E-2</v>
      </c>
      <c r="O421" s="20">
        <f t="shared" si="69"/>
        <v>-6.501659867476485E-2</v>
      </c>
      <c r="P421" s="20">
        <f t="shared" si="62"/>
        <v>-6.991659867476481E-2</v>
      </c>
      <c r="Q421" s="20">
        <f t="shared" si="63"/>
        <v>0.12316996835916827</v>
      </c>
      <c r="R421" s="20">
        <f t="shared" si="64"/>
        <v>4.5699999999999956E-2</v>
      </c>
      <c r="S421" s="20">
        <f t="shared" si="65"/>
        <v>7.7469968359168306E-2</v>
      </c>
    </row>
    <row r="422" spans="1:19" s="172" customFormat="1" ht="14.25" customHeight="1" x14ac:dyDescent="0.15">
      <c r="A422" s="399">
        <v>22190</v>
      </c>
      <c r="B422" s="400">
        <v>-6.9999999999999999E-4</v>
      </c>
      <c r="C422" s="400">
        <v>-1.1999999999999999E-3</v>
      </c>
      <c r="D422" s="400">
        <v>3.3E-3</v>
      </c>
      <c r="E422" s="400">
        <v>3.5833333333333299E-3</v>
      </c>
      <c r="F422" s="400">
        <v>3.7000000000000002E-3</v>
      </c>
      <c r="G422" s="400">
        <v>3.6416666666666698E-3</v>
      </c>
      <c r="H422" s="400">
        <v>3.8416666666666699E-3</v>
      </c>
      <c r="I422" s="400">
        <f t="shared" si="66"/>
        <v>-4.0000000000000001E-3</v>
      </c>
      <c r="J422" s="400">
        <f t="shared" si="70"/>
        <v>-4.3416666666666699E-3</v>
      </c>
      <c r="K422" s="400">
        <f t="shared" si="71"/>
        <v>-5.04166666666667E-3</v>
      </c>
      <c r="L422" s="20">
        <f t="shared" si="67"/>
        <v>-3.9591199699538504E-2</v>
      </c>
      <c r="M422" s="20">
        <f t="shared" si="68"/>
        <v>3.9599999999999996E-2</v>
      </c>
      <c r="N422" s="20">
        <f t="shared" si="61"/>
        <v>4.3700000000000037E-2</v>
      </c>
      <c r="O422" s="20">
        <f t="shared" si="69"/>
        <v>-7.91911996995385E-2</v>
      </c>
      <c r="P422" s="20">
        <f t="shared" si="62"/>
        <v>-8.3291199699538548E-2</v>
      </c>
      <c r="Q422" s="20">
        <f t="shared" si="63"/>
        <v>0.10448180013501696</v>
      </c>
      <c r="R422" s="20">
        <f t="shared" si="64"/>
        <v>4.6100000000000037E-2</v>
      </c>
      <c r="S422" s="20">
        <f t="shared" si="65"/>
        <v>5.8381800135016919E-2</v>
      </c>
    </row>
    <row r="423" spans="1:19" s="172" customFormat="1" ht="14.25" customHeight="1" x14ac:dyDescent="0.15">
      <c r="A423" s="399">
        <v>22221</v>
      </c>
      <c r="B423" s="400">
        <v>4.65E-2</v>
      </c>
      <c r="C423" s="400">
        <v>3.8600000000000002E-2</v>
      </c>
      <c r="D423" s="400">
        <v>3.2000000000000002E-3</v>
      </c>
      <c r="E423" s="400">
        <v>3.5916666666666701E-3</v>
      </c>
      <c r="F423" s="400">
        <v>3.725E-3</v>
      </c>
      <c r="G423" s="400">
        <v>3.6583333333333298E-3</v>
      </c>
      <c r="H423" s="400">
        <v>3.8508333333333298E-3</v>
      </c>
      <c r="I423" s="400">
        <f t="shared" si="66"/>
        <v>4.3299999999999998E-2</v>
      </c>
      <c r="J423" s="400">
        <f t="shared" si="70"/>
        <v>4.2841666666666667E-2</v>
      </c>
      <c r="K423" s="400">
        <f t="shared" si="71"/>
        <v>3.4749166666666671E-2</v>
      </c>
      <c r="L423" s="20">
        <f t="shared" si="67"/>
        <v>-1.3285087851528599E-2</v>
      </c>
      <c r="M423" s="20">
        <f t="shared" si="68"/>
        <v>3.8400000000000004E-2</v>
      </c>
      <c r="N423" s="20">
        <f t="shared" si="61"/>
        <v>4.389999999999996E-2</v>
      </c>
      <c r="O423" s="20">
        <f t="shared" si="69"/>
        <v>-5.1685087851528602E-2</v>
      </c>
      <c r="P423" s="20">
        <f t="shared" si="62"/>
        <v>-5.7185087851528559E-2</v>
      </c>
      <c r="Q423" s="20">
        <f t="shared" si="63"/>
        <v>0.14700009761046773</v>
      </c>
      <c r="R423" s="20">
        <f t="shared" si="64"/>
        <v>4.6209999999999959E-2</v>
      </c>
      <c r="S423" s="20">
        <f t="shared" si="65"/>
        <v>0.10079009761046777</v>
      </c>
    </row>
    <row r="424" spans="1:19" s="172" customFormat="1" ht="14.25" customHeight="1" x14ac:dyDescent="0.15">
      <c r="A424" s="399">
        <v>22251</v>
      </c>
      <c r="B424" s="400">
        <v>4.7899999999999998E-2</v>
      </c>
      <c r="C424" s="400">
        <v>7.2400000000000006E-2</v>
      </c>
      <c r="D424" s="400">
        <v>3.3E-3</v>
      </c>
      <c r="E424" s="400">
        <v>3.6250000000000002E-3</v>
      </c>
      <c r="F424" s="400">
        <v>3.7499999999999999E-3</v>
      </c>
      <c r="G424" s="400">
        <v>3.6874999999999998E-3</v>
      </c>
      <c r="H424" s="400">
        <v>3.875E-3</v>
      </c>
      <c r="I424" s="400">
        <f t="shared" si="66"/>
        <v>4.4600000000000001E-2</v>
      </c>
      <c r="J424" s="400">
        <f t="shared" si="70"/>
        <v>4.4212500000000002E-2</v>
      </c>
      <c r="K424" s="400">
        <f t="shared" si="71"/>
        <v>6.8525000000000003E-2</v>
      </c>
      <c r="L424" s="20">
        <f t="shared" si="67"/>
        <v>4.6429813839716783E-3</v>
      </c>
      <c r="M424" s="20">
        <f t="shared" si="68"/>
        <v>3.9599999999999996E-2</v>
      </c>
      <c r="N424" s="20">
        <f t="shared" ref="N424:N487" si="72">G424*12</f>
        <v>4.4249999999999998E-2</v>
      </c>
      <c r="O424" s="20">
        <f t="shared" si="69"/>
        <v>-3.4957018616028318E-2</v>
      </c>
      <c r="P424" s="20">
        <f t="shared" ref="P424:P487" si="73">L424-N424</f>
        <v>-3.9607018616028319E-2</v>
      </c>
      <c r="Q424" s="20">
        <f t="shared" ref="Q424:Q487" si="74">((1+C413)*(1+C414)*(1+C415)*(1+C416)*(1+C417)*(1+C418)*(1+C419)*(1+C420)*(1+C421)*(1+C422)*(1+C423)*(1+C424))-1</f>
        <v>0.20238798111189249</v>
      </c>
      <c r="R424" s="20">
        <f t="shared" ref="R424:R487" si="75">H424*12</f>
        <v>4.65E-2</v>
      </c>
      <c r="S424" s="20">
        <f t="shared" ref="S424:S487" si="76">Q424-R424</f>
        <v>0.1558879811118925</v>
      </c>
    </row>
    <row r="425" spans="1:19" s="172" customFormat="1" ht="14.25" customHeight="1" x14ac:dyDescent="0.15">
      <c r="A425" s="399">
        <v>22282</v>
      </c>
      <c r="B425" s="400">
        <v>6.4500000000000002E-2</v>
      </c>
      <c r="C425" s="400">
        <v>6.1899999999999997E-2</v>
      </c>
      <c r="D425" s="400">
        <v>3.3E-3</v>
      </c>
      <c r="E425" s="400">
        <v>3.5999999999999999E-3</v>
      </c>
      <c r="F425" s="400">
        <v>3.7333333333333298E-3</v>
      </c>
      <c r="G425" s="400">
        <v>3.6666666666666701E-3</v>
      </c>
      <c r="H425" s="400">
        <v>3.8666666666666702E-3</v>
      </c>
      <c r="I425" s="400">
        <f t="shared" si="66"/>
        <v>6.1200000000000004E-2</v>
      </c>
      <c r="J425" s="400">
        <f t="shared" si="70"/>
        <v>6.083333333333333E-2</v>
      </c>
      <c r="K425" s="400">
        <f t="shared" si="71"/>
        <v>5.8033333333333326E-2</v>
      </c>
      <c r="L425" s="20">
        <f t="shared" si="67"/>
        <v>0.14993812224004044</v>
      </c>
      <c r="M425" s="20">
        <f t="shared" si="68"/>
        <v>3.9599999999999996E-2</v>
      </c>
      <c r="N425" s="20">
        <f t="shared" si="72"/>
        <v>4.4000000000000039E-2</v>
      </c>
      <c r="O425" s="20">
        <f t="shared" si="69"/>
        <v>0.11033812224004044</v>
      </c>
      <c r="P425" s="20">
        <f t="shared" si="73"/>
        <v>0.1059381222400404</v>
      </c>
      <c r="Q425" s="20">
        <f t="shared" si="74"/>
        <v>0.29075596152721284</v>
      </c>
      <c r="R425" s="20">
        <f t="shared" si="75"/>
        <v>4.6400000000000038E-2</v>
      </c>
      <c r="S425" s="20">
        <f t="shared" si="76"/>
        <v>0.24435596152721278</v>
      </c>
    </row>
    <row r="426" spans="1:19" s="172" customFormat="1" ht="14.25" customHeight="1" x14ac:dyDescent="0.15">
      <c r="A426" s="399">
        <v>22313</v>
      </c>
      <c r="B426" s="400">
        <v>3.1899999999999998E-2</v>
      </c>
      <c r="C426" s="400">
        <v>3.5700000000000003E-2</v>
      </c>
      <c r="D426" s="400">
        <v>3.0000000000000001E-3</v>
      </c>
      <c r="E426" s="400">
        <v>3.55833333333333E-3</v>
      </c>
      <c r="F426" s="400">
        <v>3.6666666666666701E-3</v>
      </c>
      <c r="G426" s="400">
        <v>3.6124999999999998E-3</v>
      </c>
      <c r="H426" s="400">
        <v>3.8249999999999998E-3</v>
      </c>
      <c r="I426" s="400">
        <f t="shared" si="66"/>
        <v>2.8899999999999999E-2</v>
      </c>
      <c r="J426" s="400">
        <f t="shared" si="70"/>
        <v>2.8287499999999997E-2</v>
      </c>
      <c r="K426" s="400">
        <f t="shared" si="71"/>
        <v>3.1875000000000001E-2</v>
      </c>
      <c r="L426" s="20">
        <f t="shared" si="67"/>
        <v>0.1694305196999093</v>
      </c>
      <c r="M426" s="20">
        <f t="shared" si="68"/>
        <v>3.6000000000000004E-2</v>
      </c>
      <c r="N426" s="20">
        <f t="shared" si="72"/>
        <v>4.335E-2</v>
      </c>
      <c r="O426" s="20">
        <f t="shared" si="69"/>
        <v>0.13343051969990929</v>
      </c>
      <c r="P426" s="20">
        <f t="shared" si="73"/>
        <v>0.1260805196999093</v>
      </c>
      <c r="Q426" s="20">
        <f t="shared" si="74"/>
        <v>0.31306939333438177</v>
      </c>
      <c r="R426" s="20">
        <f t="shared" si="75"/>
        <v>4.5899999999999996E-2</v>
      </c>
      <c r="S426" s="20">
        <f t="shared" si="76"/>
        <v>0.26716939333438178</v>
      </c>
    </row>
    <row r="427" spans="1:19" s="172" customFormat="1" ht="14.25" customHeight="1" x14ac:dyDescent="0.15">
      <c r="A427" s="399">
        <v>22341</v>
      </c>
      <c r="B427" s="400">
        <v>2.7E-2</v>
      </c>
      <c r="C427" s="400">
        <v>3.1899999999999998E-2</v>
      </c>
      <c r="D427" s="400">
        <v>3.0999999999999999E-3</v>
      </c>
      <c r="E427" s="400">
        <v>3.5166666666666701E-3</v>
      </c>
      <c r="F427" s="400">
        <v>3.6083333333333301E-3</v>
      </c>
      <c r="G427" s="400">
        <v>3.5625000000000001E-3</v>
      </c>
      <c r="H427" s="400">
        <v>3.7333333333333298E-3</v>
      </c>
      <c r="I427" s="400">
        <f t="shared" si="66"/>
        <v>2.3900000000000001E-2</v>
      </c>
      <c r="J427" s="400">
        <f t="shared" si="70"/>
        <v>2.34375E-2</v>
      </c>
      <c r="K427" s="400">
        <f t="shared" si="71"/>
        <v>2.8166666666666666E-2</v>
      </c>
      <c r="L427" s="20">
        <f t="shared" si="67"/>
        <v>0.21596146981047526</v>
      </c>
      <c r="M427" s="20">
        <f t="shared" si="68"/>
        <v>3.7199999999999997E-2</v>
      </c>
      <c r="N427" s="20">
        <f t="shared" si="72"/>
        <v>4.2750000000000003E-2</v>
      </c>
      <c r="O427" s="20">
        <f t="shared" si="69"/>
        <v>0.17876146981047525</v>
      </c>
      <c r="P427" s="20">
        <f t="shared" si="73"/>
        <v>0.17321146981047525</v>
      </c>
      <c r="Q427" s="20">
        <f t="shared" si="74"/>
        <v>0.33611705648530577</v>
      </c>
      <c r="R427" s="20">
        <f t="shared" si="75"/>
        <v>4.4799999999999958E-2</v>
      </c>
      <c r="S427" s="20">
        <f t="shared" si="76"/>
        <v>0.29131705648530581</v>
      </c>
    </row>
    <row r="428" spans="1:19" s="172" customFormat="1" ht="14.25" customHeight="1" x14ac:dyDescent="0.15">
      <c r="A428" s="399">
        <v>22372</v>
      </c>
      <c r="B428" s="400">
        <v>5.1000000000000004E-3</v>
      </c>
      <c r="C428" s="400">
        <v>1.09E-2</v>
      </c>
      <c r="D428" s="400">
        <v>3.0999999999999999E-3</v>
      </c>
      <c r="E428" s="400">
        <v>3.54166666666667E-3</v>
      </c>
      <c r="F428" s="400">
        <v>3.6416666666666698E-3</v>
      </c>
      <c r="G428" s="400">
        <v>3.5916666666666701E-3</v>
      </c>
      <c r="H428" s="400">
        <v>3.7333333333333298E-3</v>
      </c>
      <c r="I428" s="400">
        <f t="shared" si="66"/>
        <v>2.0000000000000005E-3</v>
      </c>
      <c r="J428" s="400">
        <f t="shared" si="70"/>
        <v>1.5083333333333303E-3</v>
      </c>
      <c r="K428" s="400">
        <f t="shared" si="71"/>
        <v>7.1666666666666701E-3</v>
      </c>
      <c r="L428" s="20">
        <f t="shared" si="67"/>
        <v>0.24216167629485663</v>
      </c>
      <c r="M428" s="20">
        <f t="shared" si="68"/>
        <v>3.7199999999999997E-2</v>
      </c>
      <c r="N428" s="20">
        <f t="shared" si="72"/>
        <v>4.3100000000000041E-2</v>
      </c>
      <c r="O428" s="20">
        <f t="shared" si="69"/>
        <v>0.20496167629485662</v>
      </c>
      <c r="P428" s="20">
        <f t="shared" si="73"/>
        <v>0.1990616762948566</v>
      </c>
      <c r="Q428" s="20">
        <f t="shared" si="74"/>
        <v>0.34062603712257622</v>
      </c>
      <c r="R428" s="20">
        <f t="shared" si="75"/>
        <v>4.4799999999999958E-2</v>
      </c>
      <c r="S428" s="20">
        <f t="shared" si="76"/>
        <v>0.29582603712257627</v>
      </c>
    </row>
    <row r="429" spans="1:19" s="172" customFormat="1" ht="14.25" customHeight="1" x14ac:dyDescent="0.15">
      <c r="A429" s="399">
        <v>22402</v>
      </c>
      <c r="B429" s="400">
        <v>2.3900000000000001E-2</v>
      </c>
      <c r="C429" s="400">
        <v>1.3299999999999999E-2</v>
      </c>
      <c r="D429" s="400">
        <v>3.3999999999999998E-3</v>
      </c>
      <c r="E429" s="400">
        <v>3.55833333333333E-3</v>
      </c>
      <c r="F429" s="400">
        <v>3.6749999999999999E-3</v>
      </c>
      <c r="G429" s="400">
        <v>3.6166666666666699E-3</v>
      </c>
      <c r="H429" s="400">
        <v>3.7666666666666699E-3</v>
      </c>
      <c r="I429" s="400">
        <f t="shared" si="66"/>
        <v>2.0500000000000001E-2</v>
      </c>
      <c r="J429" s="400">
        <f t="shared" si="70"/>
        <v>2.028333333333333E-2</v>
      </c>
      <c r="K429" s="400">
        <f t="shared" si="71"/>
        <v>9.5333333333333294E-3</v>
      </c>
      <c r="L429" s="20">
        <f t="shared" si="67"/>
        <v>0.23169604915582331</v>
      </c>
      <c r="M429" s="20">
        <f t="shared" si="68"/>
        <v>4.0799999999999996E-2</v>
      </c>
      <c r="N429" s="20">
        <f t="shared" si="72"/>
        <v>4.3400000000000036E-2</v>
      </c>
      <c r="O429" s="20">
        <f t="shared" si="69"/>
        <v>0.19089604915582331</v>
      </c>
      <c r="P429" s="20">
        <f t="shared" si="73"/>
        <v>0.18829604915582326</v>
      </c>
      <c r="Q429" s="20">
        <f t="shared" si="74"/>
        <v>0.32752503021235846</v>
      </c>
      <c r="R429" s="20">
        <f t="shared" si="75"/>
        <v>4.5200000000000039E-2</v>
      </c>
      <c r="S429" s="20">
        <f t="shared" si="76"/>
        <v>0.28232503021235844</v>
      </c>
    </row>
    <row r="430" spans="1:19" s="172" customFormat="1" ht="14.25" customHeight="1" x14ac:dyDescent="0.15">
      <c r="A430" s="399">
        <v>22433</v>
      </c>
      <c r="B430" s="400">
        <v>-2.75E-2</v>
      </c>
      <c r="C430" s="400">
        <v>-2.2700000000000001E-2</v>
      </c>
      <c r="D430" s="400">
        <v>3.2000000000000002E-3</v>
      </c>
      <c r="E430" s="400">
        <v>3.6083333333333301E-3</v>
      </c>
      <c r="F430" s="400">
        <v>3.70833333333333E-3</v>
      </c>
      <c r="G430" s="400">
        <v>3.6583333333333298E-3</v>
      </c>
      <c r="H430" s="400">
        <v>3.8083333333333298E-3</v>
      </c>
      <c r="I430" s="400">
        <f t="shared" si="66"/>
        <v>-3.0700000000000002E-2</v>
      </c>
      <c r="J430" s="400">
        <f t="shared" si="70"/>
        <v>-3.115833333333333E-2</v>
      </c>
      <c r="K430" s="400">
        <f t="shared" si="71"/>
        <v>-2.6508333333333332E-2</v>
      </c>
      <c r="L430" s="20">
        <f t="shared" si="67"/>
        <v>0.17307257644113117</v>
      </c>
      <c r="M430" s="20">
        <f t="shared" si="68"/>
        <v>3.8400000000000004E-2</v>
      </c>
      <c r="N430" s="20">
        <f t="shared" si="72"/>
        <v>4.389999999999996E-2</v>
      </c>
      <c r="O430" s="20">
        <f t="shared" si="69"/>
        <v>0.13467257644113118</v>
      </c>
      <c r="P430" s="20">
        <f t="shared" si="73"/>
        <v>0.1291725764411312</v>
      </c>
      <c r="Q430" s="20">
        <f t="shared" si="74"/>
        <v>0.24653171793479833</v>
      </c>
      <c r="R430" s="20">
        <f t="shared" si="75"/>
        <v>4.5699999999999956E-2</v>
      </c>
      <c r="S430" s="20">
        <f t="shared" si="76"/>
        <v>0.20083171793479837</v>
      </c>
    </row>
    <row r="431" spans="1:19" s="172" customFormat="1" ht="14.25" customHeight="1" x14ac:dyDescent="0.15">
      <c r="A431" s="399">
        <v>22463</v>
      </c>
      <c r="B431" s="400">
        <v>3.4200000000000001E-2</v>
      </c>
      <c r="C431" s="400">
        <v>4.24E-2</v>
      </c>
      <c r="D431" s="400">
        <v>3.3E-3</v>
      </c>
      <c r="E431" s="400">
        <v>3.6749999999999999E-3</v>
      </c>
      <c r="F431" s="400">
        <v>3.7750000000000001E-3</v>
      </c>
      <c r="G431" s="400">
        <v>3.725E-3</v>
      </c>
      <c r="H431" s="400">
        <v>3.875E-3</v>
      </c>
      <c r="I431" s="400">
        <f t="shared" si="66"/>
        <v>3.09E-2</v>
      </c>
      <c r="J431" s="400">
        <f t="shared" si="70"/>
        <v>3.0475000000000002E-2</v>
      </c>
      <c r="K431" s="400">
        <f t="shared" si="71"/>
        <v>3.8525000000000004E-2</v>
      </c>
      <c r="L431" s="20">
        <f t="shared" si="67"/>
        <v>0.24226055555541426</v>
      </c>
      <c r="M431" s="20">
        <f t="shared" si="68"/>
        <v>3.9599999999999996E-2</v>
      </c>
      <c r="N431" s="20">
        <f t="shared" si="72"/>
        <v>4.4700000000000004E-2</v>
      </c>
      <c r="O431" s="20">
        <f t="shared" si="69"/>
        <v>0.20266055555541426</v>
      </c>
      <c r="P431" s="20">
        <f t="shared" si="73"/>
        <v>0.19756055555541424</v>
      </c>
      <c r="Q431" s="20">
        <f t="shared" si="74"/>
        <v>0.31250976037902389</v>
      </c>
      <c r="R431" s="20">
        <f t="shared" si="75"/>
        <v>4.65E-2</v>
      </c>
      <c r="S431" s="20">
        <f t="shared" si="76"/>
        <v>0.26600976037902391</v>
      </c>
    </row>
    <row r="432" spans="1:19" s="172" customFormat="1" ht="14.25" customHeight="1" x14ac:dyDescent="0.15">
      <c r="A432" s="399">
        <v>22494</v>
      </c>
      <c r="B432" s="400">
        <v>2.4299999999999999E-2</v>
      </c>
      <c r="C432" s="400">
        <v>4.5400000000000003E-2</v>
      </c>
      <c r="D432" s="400">
        <v>3.3E-3</v>
      </c>
      <c r="E432" s="400">
        <v>3.70833333333333E-3</v>
      </c>
      <c r="F432" s="400">
        <v>3.8083333333333298E-3</v>
      </c>
      <c r="G432" s="400">
        <v>3.7583333333333301E-3</v>
      </c>
      <c r="H432" s="400">
        <v>3.9416666666666697E-3</v>
      </c>
      <c r="I432" s="400">
        <f t="shared" si="66"/>
        <v>2.0999999999999998E-2</v>
      </c>
      <c r="J432" s="400">
        <f t="shared" si="70"/>
        <v>2.054166666666667E-2</v>
      </c>
      <c r="K432" s="400">
        <f t="shared" si="71"/>
        <v>4.1458333333333333E-2</v>
      </c>
      <c r="L432" s="20">
        <f t="shared" si="67"/>
        <v>0.23335028308171979</v>
      </c>
      <c r="M432" s="20">
        <f t="shared" si="68"/>
        <v>3.9599999999999996E-2</v>
      </c>
      <c r="N432" s="20">
        <f t="shared" si="72"/>
        <v>4.509999999999996E-2</v>
      </c>
      <c r="O432" s="20">
        <f t="shared" si="69"/>
        <v>0.19375028308171979</v>
      </c>
      <c r="P432" s="20">
        <f t="shared" si="73"/>
        <v>0.18825028308171982</v>
      </c>
      <c r="Q432" s="20">
        <f t="shared" si="74"/>
        <v>0.30651085840814307</v>
      </c>
      <c r="R432" s="20">
        <f t="shared" si="75"/>
        <v>4.7300000000000036E-2</v>
      </c>
      <c r="S432" s="20">
        <f t="shared" si="76"/>
        <v>0.25921085840814306</v>
      </c>
    </row>
    <row r="433" spans="1:19" s="172" customFormat="1" ht="14.25" customHeight="1" x14ac:dyDescent="0.15">
      <c r="A433" s="399">
        <v>22525</v>
      </c>
      <c r="B433" s="400">
        <v>-1.84E-2</v>
      </c>
      <c r="C433" s="400">
        <v>-6.7000000000000002E-3</v>
      </c>
      <c r="D433" s="400">
        <v>3.2000000000000002E-3</v>
      </c>
      <c r="E433" s="400">
        <v>3.70833333333333E-3</v>
      </c>
      <c r="F433" s="400">
        <v>3.8249999999999998E-3</v>
      </c>
      <c r="G433" s="400">
        <v>3.7666666666666699E-3</v>
      </c>
      <c r="H433" s="400">
        <v>3.9416666666666697E-3</v>
      </c>
      <c r="I433" s="400">
        <f t="shared" si="66"/>
        <v>-2.1600000000000001E-2</v>
      </c>
      <c r="J433" s="400">
        <f t="shared" si="70"/>
        <v>-2.2166666666666668E-2</v>
      </c>
      <c r="K433" s="400">
        <f t="shared" si="71"/>
        <v>-1.0641666666666671E-2</v>
      </c>
      <c r="L433" s="20">
        <f t="shared" si="67"/>
        <v>0.28656390847291857</v>
      </c>
      <c r="M433" s="20">
        <f t="shared" si="68"/>
        <v>3.8400000000000004E-2</v>
      </c>
      <c r="N433" s="20">
        <f t="shared" si="72"/>
        <v>4.5200000000000039E-2</v>
      </c>
      <c r="O433" s="20">
        <f t="shared" si="69"/>
        <v>0.24816390847291858</v>
      </c>
      <c r="P433" s="20">
        <f t="shared" si="73"/>
        <v>0.24136390847291853</v>
      </c>
      <c r="Q433" s="20">
        <f t="shared" si="74"/>
        <v>0.36807636059119586</v>
      </c>
      <c r="R433" s="20">
        <f t="shared" si="75"/>
        <v>4.7300000000000036E-2</v>
      </c>
      <c r="S433" s="20">
        <f t="shared" si="76"/>
        <v>0.32077636059119585</v>
      </c>
    </row>
    <row r="434" spans="1:19" s="172" customFormat="1" ht="14.25" customHeight="1" x14ac:dyDescent="0.15">
      <c r="A434" s="399">
        <v>22555</v>
      </c>
      <c r="B434" s="400">
        <v>2.98E-2</v>
      </c>
      <c r="C434" s="400">
        <v>4.8000000000000001E-2</v>
      </c>
      <c r="D434" s="400">
        <v>3.3999999999999998E-3</v>
      </c>
      <c r="E434" s="400">
        <v>3.6833333333333301E-3</v>
      </c>
      <c r="F434" s="400">
        <v>3.8E-3</v>
      </c>
      <c r="G434" s="400">
        <v>3.74166666666667E-3</v>
      </c>
      <c r="H434" s="400">
        <v>3.9249999999999997E-3</v>
      </c>
      <c r="I434" s="400">
        <f t="shared" si="66"/>
        <v>2.64E-2</v>
      </c>
      <c r="J434" s="400">
        <f t="shared" si="70"/>
        <v>2.6058333333333329E-2</v>
      </c>
      <c r="K434" s="400">
        <f t="shared" si="71"/>
        <v>4.4075000000000003E-2</v>
      </c>
      <c r="L434" s="20">
        <f t="shared" si="67"/>
        <v>0.32583159506195503</v>
      </c>
      <c r="M434" s="20">
        <f t="shared" si="68"/>
        <v>4.0799999999999996E-2</v>
      </c>
      <c r="N434" s="20">
        <f t="shared" si="72"/>
        <v>4.4900000000000037E-2</v>
      </c>
      <c r="O434" s="20">
        <f t="shared" si="69"/>
        <v>0.28503159506195502</v>
      </c>
      <c r="P434" s="20">
        <f t="shared" si="73"/>
        <v>0.28093159506195498</v>
      </c>
      <c r="Q434" s="20">
        <f t="shared" si="74"/>
        <v>0.43546658580253617</v>
      </c>
      <c r="R434" s="20">
        <f t="shared" si="75"/>
        <v>4.7099999999999996E-2</v>
      </c>
      <c r="S434" s="20">
        <f t="shared" si="76"/>
        <v>0.38836658580253619</v>
      </c>
    </row>
    <row r="435" spans="1:19" s="172" customFormat="1" ht="14.25" customHeight="1" x14ac:dyDescent="0.15">
      <c r="A435" s="399">
        <v>22586</v>
      </c>
      <c r="B435" s="400">
        <v>4.4699999999999997E-2</v>
      </c>
      <c r="C435" s="400">
        <v>3.3500000000000002E-2</v>
      </c>
      <c r="D435" s="400">
        <v>3.2000000000000002E-3</v>
      </c>
      <c r="E435" s="400">
        <v>3.6583333333333298E-3</v>
      </c>
      <c r="F435" s="400">
        <v>3.78333333333333E-3</v>
      </c>
      <c r="G435" s="400">
        <v>3.7208333333333299E-3</v>
      </c>
      <c r="H435" s="400">
        <v>3.8999999999999998E-3</v>
      </c>
      <c r="I435" s="400">
        <f t="shared" si="66"/>
        <v>4.1499999999999995E-2</v>
      </c>
      <c r="J435" s="400">
        <f t="shared" si="70"/>
        <v>4.0979166666666664E-2</v>
      </c>
      <c r="K435" s="400">
        <f t="shared" si="71"/>
        <v>2.9600000000000001E-2</v>
      </c>
      <c r="L435" s="20">
        <f t="shared" si="67"/>
        <v>0.32355113938005209</v>
      </c>
      <c r="M435" s="20">
        <f t="shared" si="68"/>
        <v>3.8400000000000004E-2</v>
      </c>
      <c r="N435" s="20">
        <f t="shared" si="72"/>
        <v>4.4649999999999961E-2</v>
      </c>
      <c r="O435" s="20">
        <f t="shared" si="69"/>
        <v>0.2851511393800521</v>
      </c>
      <c r="P435" s="20">
        <f t="shared" si="73"/>
        <v>0.27890113938005212</v>
      </c>
      <c r="Q435" s="20">
        <f t="shared" si="74"/>
        <v>0.42841778974284739</v>
      </c>
      <c r="R435" s="20">
        <f t="shared" si="75"/>
        <v>4.6799999999999994E-2</v>
      </c>
      <c r="S435" s="20">
        <f t="shared" si="76"/>
        <v>0.38161778974284738</v>
      </c>
    </row>
    <row r="436" spans="1:19" s="172" customFormat="1" ht="14.25" customHeight="1" x14ac:dyDescent="0.15">
      <c r="A436" s="399">
        <v>22616</v>
      </c>
      <c r="B436" s="400">
        <v>4.5999999999999999E-3</v>
      </c>
      <c r="C436" s="400">
        <v>-2.92E-2</v>
      </c>
      <c r="D436" s="400">
        <v>3.0999999999999999E-3</v>
      </c>
      <c r="E436" s="400">
        <v>3.6833333333333301E-3</v>
      </c>
      <c r="F436" s="400">
        <v>3.8E-3</v>
      </c>
      <c r="G436" s="400">
        <v>3.74166666666667E-3</v>
      </c>
      <c r="H436" s="400">
        <v>3.875E-3</v>
      </c>
      <c r="I436" s="400">
        <f t="shared" si="66"/>
        <v>1.5E-3</v>
      </c>
      <c r="J436" s="400">
        <f t="shared" si="70"/>
        <v>8.5833333333332987E-4</v>
      </c>
      <c r="K436" s="400">
        <f t="shared" si="71"/>
        <v>-3.3075E-2</v>
      </c>
      <c r="L436" s="20">
        <f t="shared" si="67"/>
        <v>0.26886103122549865</v>
      </c>
      <c r="M436" s="20">
        <f t="shared" si="68"/>
        <v>3.7199999999999997E-2</v>
      </c>
      <c r="N436" s="20">
        <f t="shared" si="72"/>
        <v>4.4900000000000037E-2</v>
      </c>
      <c r="O436" s="20">
        <f t="shared" si="69"/>
        <v>0.23166103122549864</v>
      </c>
      <c r="P436" s="20">
        <f t="shared" si="73"/>
        <v>0.2239610312254986</v>
      </c>
      <c r="Q436" s="20">
        <f t="shared" si="74"/>
        <v>0.29308839078921722</v>
      </c>
      <c r="R436" s="20">
        <f t="shared" si="75"/>
        <v>4.65E-2</v>
      </c>
      <c r="S436" s="20">
        <f t="shared" si="76"/>
        <v>0.24658839078921724</v>
      </c>
    </row>
    <row r="437" spans="1:19" s="172" customFormat="1" ht="14.25" customHeight="1" x14ac:dyDescent="0.15">
      <c r="A437" s="399">
        <v>22647</v>
      </c>
      <c r="B437" s="400">
        <v>-3.6600000000000001E-2</v>
      </c>
      <c r="C437" s="400">
        <v>-3.6600000000000001E-2</v>
      </c>
      <c r="D437" s="400">
        <v>3.7000000000000002E-3</v>
      </c>
      <c r="E437" s="400">
        <v>3.6833333333333301E-3</v>
      </c>
      <c r="F437" s="400">
        <v>3.7916666666666702E-3</v>
      </c>
      <c r="G437" s="400">
        <v>3.7374999999999999E-3</v>
      </c>
      <c r="H437" s="400">
        <v>3.875E-3</v>
      </c>
      <c r="I437" s="400">
        <f t="shared" si="66"/>
        <v>-4.0300000000000002E-2</v>
      </c>
      <c r="J437" s="400">
        <f t="shared" si="70"/>
        <v>-4.0337499999999998E-2</v>
      </c>
      <c r="K437" s="400">
        <f t="shared" si="71"/>
        <v>-4.0474999999999997E-2</v>
      </c>
      <c r="L437" s="20">
        <f t="shared" si="67"/>
        <v>0.14835201266570741</v>
      </c>
      <c r="M437" s="20">
        <f t="shared" si="68"/>
        <v>4.4400000000000002E-2</v>
      </c>
      <c r="N437" s="20">
        <f t="shared" si="72"/>
        <v>4.4850000000000001E-2</v>
      </c>
      <c r="O437" s="20">
        <f t="shared" si="69"/>
        <v>0.10395201266570742</v>
      </c>
      <c r="P437" s="20">
        <f t="shared" si="73"/>
        <v>0.10350201266570741</v>
      </c>
      <c r="Q437" s="20">
        <f t="shared" si="74"/>
        <v>0.17314375712056829</v>
      </c>
      <c r="R437" s="20">
        <f t="shared" si="75"/>
        <v>4.65E-2</v>
      </c>
      <c r="S437" s="20">
        <f t="shared" si="76"/>
        <v>0.1266437571205683</v>
      </c>
    </row>
    <row r="438" spans="1:19" s="172" customFormat="1" ht="14.25" customHeight="1" x14ac:dyDescent="0.15">
      <c r="A438" s="399">
        <v>22678</v>
      </c>
      <c r="B438" s="400">
        <v>2.0899999999999998E-2</v>
      </c>
      <c r="C438" s="400">
        <v>0.03</v>
      </c>
      <c r="D438" s="400">
        <v>3.2000000000000002E-3</v>
      </c>
      <c r="E438" s="400">
        <v>3.6833333333333301E-3</v>
      </c>
      <c r="F438" s="400">
        <v>3.8E-3</v>
      </c>
      <c r="G438" s="400">
        <v>3.74166666666667E-3</v>
      </c>
      <c r="H438" s="400">
        <v>3.8833333333333298E-3</v>
      </c>
      <c r="I438" s="400">
        <f t="shared" si="66"/>
        <v>1.7699999999999997E-2</v>
      </c>
      <c r="J438" s="400">
        <f t="shared" si="70"/>
        <v>1.7158333333333328E-2</v>
      </c>
      <c r="K438" s="400">
        <f t="shared" si="71"/>
        <v>2.611666666666667E-2</v>
      </c>
      <c r="L438" s="20">
        <f t="shared" si="67"/>
        <v>0.13611064030470077</v>
      </c>
      <c r="M438" s="20">
        <f t="shared" si="68"/>
        <v>3.8400000000000004E-2</v>
      </c>
      <c r="N438" s="20">
        <f t="shared" si="72"/>
        <v>4.4900000000000037E-2</v>
      </c>
      <c r="O438" s="20">
        <f t="shared" si="69"/>
        <v>9.7710640304700766E-2</v>
      </c>
      <c r="P438" s="20">
        <f t="shared" si="73"/>
        <v>9.1210640304700732E-2</v>
      </c>
      <c r="Q438" s="20">
        <f t="shared" si="74"/>
        <v>0.16668733207896635</v>
      </c>
      <c r="R438" s="20">
        <f t="shared" si="75"/>
        <v>4.6599999999999961E-2</v>
      </c>
      <c r="S438" s="20">
        <f t="shared" si="76"/>
        <v>0.12008733207896639</v>
      </c>
    </row>
    <row r="439" spans="1:19" s="172" customFormat="1" ht="14.25" customHeight="1" x14ac:dyDescent="0.15">
      <c r="A439" s="399">
        <v>22706</v>
      </c>
      <c r="B439" s="400">
        <v>-4.5999999999999999E-3</v>
      </c>
      <c r="C439" s="400">
        <v>8.0999999999999996E-3</v>
      </c>
      <c r="D439" s="400">
        <v>3.3E-3</v>
      </c>
      <c r="E439" s="400">
        <v>3.6583333333333298E-3</v>
      </c>
      <c r="F439" s="400">
        <v>3.7750000000000001E-3</v>
      </c>
      <c r="G439" s="400">
        <v>3.7166666666666702E-3</v>
      </c>
      <c r="H439" s="400">
        <v>3.8666666666666702E-3</v>
      </c>
      <c r="I439" s="400">
        <f t="shared" si="66"/>
        <v>-7.9000000000000008E-3</v>
      </c>
      <c r="J439" s="400">
        <f t="shared" si="70"/>
        <v>-8.3166666666666701E-3</v>
      </c>
      <c r="K439" s="400">
        <f t="shared" si="71"/>
        <v>4.2333333333333294E-3</v>
      </c>
      <c r="L439" s="20">
        <f t="shared" si="67"/>
        <v>0.10115338983378663</v>
      </c>
      <c r="M439" s="20">
        <f t="shared" si="68"/>
        <v>3.9599999999999996E-2</v>
      </c>
      <c r="N439" s="20">
        <f t="shared" si="72"/>
        <v>4.4600000000000042E-2</v>
      </c>
      <c r="O439" s="20">
        <f t="shared" si="69"/>
        <v>6.1553389833786637E-2</v>
      </c>
      <c r="P439" s="20">
        <f t="shared" si="73"/>
        <v>5.6553389833786591E-2</v>
      </c>
      <c r="Q439" s="20">
        <f t="shared" si="74"/>
        <v>0.1397785632995503</v>
      </c>
      <c r="R439" s="20">
        <f t="shared" si="75"/>
        <v>4.6400000000000038E-2</v>
      </c>
      <c r="S439" s="20">
        <f t="shared" si="76"/>
        <v>9.3378563299550257E-2</v>
      </c>
    </row>
    <row r="440" spans="1:19" s="172" customFormat="1" ht="14.25" customHeight="1" x14ac:dyDescent="0.15">
      <c r="A440" s="399">
        <v>22737</v>
      </c>
      <c r="B440" s="400">
        <v>-6.0699999999999997E-2</v>
      </c>
      <c r="C440" s="400">
        <v>-3.5299999999999998E-2</v>
      </c>
      <c r="D440" s="400">
        <v>3.3E-3</v>
      </c>
      <c r="E440" s="400">
        <v>3.6083333333333301E-3</v>
      </c>
      <c r="F440" s="400">
        <v>3.74166666666667E-3</v>
      </c>
      <c r="G440" s="400">
        <v>3.6749999999999999E-3</v>
      </c>
      <c r="H440" s="400">
        <v>3.8249999999999998E-3</v>
      </c>
      <c r="I440" s="400">
        <f t="shared" si="66"/>
        <v>-6.4000000000000001E-2</v>
      </c>
      <c r="J440" s="400">
        <f t="shared" si="70"/>
        <v>-6.4375000000000002E-2</v>
      </c>
      <c r="K440" s="400">
        <f t="shared" si="71"/>
        <v>-3.9125E-2</v>
      </c>
      <c r="L440" s="20">
        <f t="shared" si="67"/>
        <v>2.9065146822083276E-2</v>
      </c>
      <c r="M440" s="20">
        <f t="shared" si="68"/>
        <v>3.9599999999999996E-2</v>
      </c>
      <c r="N440" s="20">
        <f t="shared" si="72"/>
        <v>4.41E-2</v>
      </c>
      <c r="O440" s="20">
        <f t="shared" si="69"/>
        <v>-1.053485317791672E-2</v>
      </c>
      <c r="P440" s="20">
        <f t="shared" si="73"/>
        <v>-1.5034853177916724E-2</v>
      </c>
      <c r="Q440" s="20">
        <f t="shared" si="74"/>
        <v>8.7688574552454046E-2</v>
      </c>
      <c r="R440" s="20">
        <f t="shared" si="75"/>
        <v>4.5899999999999996E-2</v>
      </c>
      <c r="S440" s="20">
        <f t="shared" si="76"/>
        <v>4.178857455245405E-2</v>
      </c>
    </row>
    <row r="441" spans="1:19" s="172" customFormat="1" ht="14.25" customHeight="1" x14ac:dyDescent="0.15">
      <c r="A441" s="399">
        <v>22767</v>
      </c>
      <c r="B441" s="400">
        <v>-8.1100000000000005E-2</v>
      </c>
      <c r="C441" s="400">
        <v>-9.1200000000000003E-2</v>
      </c>
      <c r="D441" s="400">
        <v>3.2000000000000002E-3</v>
      </c>
      <c r="E441" s="400">
        <v>3.5666666666666698E-3</v>
      </c>
      <c r="F441" s="400">
        <v>3.6916666666666699E-3</v>
      </c>
      <c r="G441" s="400">
        <v>3.6291666666666699E-3</v>
      </c>
      <c r="H441" s="400">
        <v>3.7583333333333301E-3</v>
      </c>
      <c r="I441" s="400">
        <f t="shared" si="66"/>
        <v>-8.43E-2</v>
      </c>
      <c r="J441" s="400">
        <f t="shared" si="70"/>
        <v>-8.4729166666666675E-2</v>
      </c>
      <c r="K441" s="400">
        <f t="shared" si="71"/>
        <v>-9.4958333333333339E-2</v>
      </c>
      <c r="L441" s="20">
        <f t="shared" si="67"/>
        <v>-7.6464534217391855E-2</v>
      </c>
      <c r="M441" s="20">
        <f t="shared" si="68"/>
        <v>3.8400000000000004E-2</v>
      </c>
      <c r="N441" s="20">
        <f t="shared" si="72"/>
        <v>4.355000000000004E-2</v>
      </c>
      <c r="O441" s="20">
        <f t="shared" si="69"/>
        <v>-0.11486453421739186</v>
      </c>
      <c r="P441" s="20">
        <f t="shared" si="73"/>
        <v>-0.12001453421739189</v>
      </c>
      <c r="Q441" s="20">
        <f t="shared" si="74"/>
        <v>-2.4482999552678741E-2</v>
      </c>
      <c r="R441" s="20">
        <f t="shared" si="75"/>
        <v>4.509999999999996E-2</v>
      </c>
      <c r="S441" s="20">
        <f t="shared" si="76"/>
        <v>-6.9582999552678701E-2</v>
      </c>
    </row>
    <row r="442" spans="1:19" s="172" customFormat="1" ht="14.25" customHeight="1" x14ac:dyDescent="0.15">
      <c r="A442" s="399">
        <v>22798</v>
      </c>
      <c r="B442" s="400">
        <v>-8.0299999999999996E-2</v>
      </c>
      <c r="C442" s="400">
        <v>-5.4800000000000001E-2</v>
      </c>
      <c r="D442" s="400">
        <v>3.0000000000000001E-3</v>
      </c>
      <c r="E442" s="400">
        <v>3.5666666666666698E-3</v>
      </c>
      <c r="F442" s="400">
        <v>3.7000000000000002E-3</v>
      </c>
      <c r="G442" s="400">
        <v>3.63333333333333E-3</v>
      </c>
      <c r="H442" s="400">
        <v>3.7333333333333298E-3</v>
      </c>
      <c r="I442" s="400">
        <f t="shared" si="66"/>
        <v>-8.3299999999999999E-2</v>
      </c>
      <c r="J442" s="400">
        <f t="shared" si="70"/>
        <v>-8.3933333333333332E-2</v>
      </c>
      <c r="K442" s="400">
        <f t="shared" si="71"/>
        <v>-5.8533333333333333E-2</v>
      </c>
      <c r="L442" s="20">
        <f t="shared" si="67"/>
        <v>-0.12660609986605198</v>
      </c>
      <c r="M442" s="20">
        <f t="shared" si="68"/>
        <v>3.6000000000000004E-2</v>
      </c>
      <c r="N442" s="20">
        <f t="shared" si="72"/>
        <v>4.3599999999999958E-2</v>
      </c>
      <c r="O442" s="20">
        <f t="shared" si="69"/>
        <v>-0.16260609986605198</v>
      </c>
      <c r="P442" s="20">
        <f t="shared" si="73"/>
        <v>-0.17020609986605195</v>
      </c>
      <c r="Q442" s="20">
        <f t="shared" si="74"/>
        <v>-5.6524435871474488E-2</v>
      </c>
      <c r="R442" s="20">
        <f t="shared" si="75"/>
        <v>4.4799999999999958E-2</v>
      </c>
      <c r="S442" s="20">
        <f t="shared" si="76"/>
        <v>-0.10132443587147444</v>
      </c>
    </row>
    <row r="443" spans="1:19" s="172" customFormat="1" ht="14.25" customHeight="1" x14ac:dyDescent="0.15">
      <c r="A443" s="399">
        <v>22828</v>
      </c>
      <c r="B443" s="400">
        <v>6.5199999999999994E-2</v>
      </c>
      <c r="C443" s="400">
        <v>6.8900000000000003E-2</v>
      </c>
      <c r="D443" s="400">
        <v>3.3999999999999998E-3</v>
      </c>
      <c r="E443" s="400">
        <v>3.6166666666666699E-3</v>
      </c>
      <c r="F443" s="400">
        <v>3.74166666666667E-3</v>
      </c>
      <c r="G443" s="400">
        <v>3.67916666666667E-3</v>
      </c>
      <c r="H443" s="400">
        <v>3.7499999999999999E-3</v>
      </c>
      <c r="I443" s="400">
        <f t="shared" si="66"/>
        <v>6.1799999999999994E-2</v>
      </c>
      <c r="J443" s="400">
        <f t="shared" si="70"/>
        <v>6.1520833333333323E-2</v>
      </c>
      <c r="K443" s="400">
        <f t="shared" si="71"/>
        <v>6.515E-2</v>
      </c>
      <c r="L443" s="20">
        <f t="shared" si="67"/>
        <v>-0.10042624016371937</v>
      </c>
      <c r="M443" s="20">
        <f t="shared" si="68"/>
        <v>4.0799999999999996E-2</v>
      </c>
      <c r="N443" s="20">
        <f t="shared" si="72"/>
        <v>4.4150000000000036E-2</v>
      </c>
      <c r="O443" s="20">
        <f t="shared" si="69"/>
        <v>-0.14122624016371937</v>
      </c>
      <c r="P443" s="20">
        <f t="shared" si="73"/>
        <v>-0.14457624016371939</v>
      </c>
      <c r="Q443" s="20">
        <f t="shared" si="74"/>
        <v>-3.2539303053548463E-2</v>
      </c>
      <c r="R443" s="20">
        <f t="shared" si="75"/>
        <v>4.4999999999999998E-2</v>
      </c>
      <c r="S443" s="20">
        <f t="shared" si="76"/>
        <v>-7.7539303053548461E-2</v>
      </c>
    </row>
    <row r="444" spans="1:19" s="172" customFormat="1" ht="14.25" customHeight="1" x14ac:dyDescent="0.15">
      <c r="A444" s="399">
        <v>22859</v>
      </c>
      <c r="B444" s="400">
        <v>2.0799999999999999E-2</v>
      </c>
      <c r="C444" s="400">
        <v>2.7099999999999999E-2</v>
      </c>
      <c r="D444" s="400">
        <v>3.3999999999999998E-3</v>
      </c>
      <c r="E444" s="400">
        <v>3.6250000000000002E-3</v>
      </c>
      <c r="F444" s="400">
        <v>3.74166666666667E-3</v>
      </c>
      <c r="G444" s="400">
        <v>3.6833333333333301E-3</v>
      </c>
      <c r="H444" s="400">
        <v>3.7750000000000001E-3</v>
      </c>
      <c r="I444" s="400">
        <f t="shared" si="66"/>
        <v>1.7399999999999999E-2</v>
      </c>
      <c r="J444" s="400">
        <f t="shared" si="70"/>
        <v>1.7116666666666669E-2</v>
      </c>
      <c r="K444" s="400">
        <f t="shared" si="71"/>
        <v>2.3324999999999999E-2</v>
      </c>
      <c r="L444" s="20">
        <f t="shared" si="67"/>
        <v>-0.10350005463157785</v>
      </c>
      <c r="M444" s="20">
        <f t="shared" si="68"/>
        <v>4.0799999999999996E-2</v>
      </c>
      <c r="N444" s="20">
        <f t="shared" si="72"/>
        <v>4.4199999999999962E-2</v>
      </c>
      <c r="O444" s="20">
        <f t="shared" si="69"/>
        <v>-0.14430005463157786</v>
      </c>
      <c r="P444" s="20">
        <f t="shared" si="73"/>
        <v>-0.14770005463157782</v>
      </c>
      <c r="Q444" s="20">
        <f t="shared" si="74"/>
        <v>-4.9474955200210391E-2</v>
      </c>
      <c r="R444" s="20">
        <f t="shared" si="75"/>
        <v>4.53E-2</v>
      </c>
      <c r="S444" s="20">
        <f t="shared" si="76"/>
        <v>-9.4774955200210398E-2</v>
      </c>
    </row>
    <row r="445" spans="1:19" s="172" customFormat="1" ht="14.25" customHeight="1" x14ac:dyDescent="0.15">
      <c r="A445" s="399">
        <v>22890</v>
      </c>
      <c r="B445" s="400">
        <v>-4.65E-2</v>
      </c>
      <c r="C445" s="400">
        <v>-3.3399999999999999E-2</v>
      </c>
      <c r="D445" s="400">
        <v>3.0000000000000001E-3</v>
      </c>
      <c r="E445" s="400">
        <v>3.5999999999999999E-3</v>
      </c>
      <c r="F445" s="400">
        <v>3.7166666666666702E-3</v>
      </c>
      <c r="G445" s="400">
        <v>3.6583333333333298E-3</v>
      </c>
      <c r="H445" s="400">
        <v>3.7583333333333301E-3</v>
      </c>
      <c r="I445" s="400">
        <f t="shared" si="66"/>
        <v>-4.9500000000000002E-2</v>
      </c>
      <c r="J445" s="400">
        <f t="shared" si="70"/>
        <v>-5.0158333333333333E-2</v>
      </c>
      <c r="K445" s="400">
        <f t="shared" si="71"/>
        <v>-3.7158333333333328E-2</v>
      </c>
      <c r="L445" s="20">
        <f t="shared" si="67"/>
        <v>-0.12916391818582873</v>
      </c>
      <c r="M445" s="20">
        <f t="shared" si="68"/>
        <v>3.6000000000000004E-2</v>
      </c>
      <c r="N445" s="20">
        <f t="shared" si="72"/>
        <v>4.389999999999996E-2</v>
      </c>
      <c r="O445" s="20">
        <f t="shared" si="69"/>
        <v>-0.16516391818582873</v>
      </c>
      <c r="P445" s="20">
        <f t="shared" si="73"/>
        <v>-0.1730639181858287</v>
      </c>
      <c r="Q445" s="20">
        <f t="shared" si="74"/>
        <v>-7.5025160270334568E-2</v>
      </c>
      <c r="R445" s="20">
        <f t="shared" si="75"/>
        <v>4.509999999999996E-2</v>
      </c>
      <c r="S445" s="20">
        <f t="shared" si="76"/>
        <v>-0.12012516027033453</v>
      </c>
    </row>
    <row r="446" spans="1:19" s="172" customFormat="1" ht="14.25" customHeight="1" x14ac:dyDescent="0.15">
      <c r="A446" s="399">
        <v>22920</v>
      </c>
      <c r="B446" s="400">
        <v>6.4000000000000003E-3</v>
      </c>
      <c r="C446" s="400">
        <v>-1.4E-3</v>
      </c>
      <c r="D446" s="400">
        <v>3.5000000000000001E-3</v>
      </c>
      <c r="E446" s="400">
        <v>3.5666666666666698E-3</v>
      </c>
      <c r="F446" s="400">
        <v>3.6749999999999999E-3</v>
      </c>
      <c r="G446" s="400">
        <v>3.6208333333333301E-3</v>
      </c>
      <c r="H446" s="400">
        <v>3.74166666666667E-3</v>
      </c>
      <c r="I446" s="400">
        <f t="shared" si="66"/>
        <v>2.9000000000000002E-3</v>
      </c>
      <c r="J446" s="400">
        <f t="shared" si="70"/>
        <v>2.7791666666666702E-3</v>
      </c>
      <c r="K446" s="400">
        <f t="shared" si="71"/>
        <v>-5.1416666666666703E-3</v>
      </c>
      <c r="L446" s="20">
        <f t="shared" si="67"/>
        <v>-0.14895180351739923</v>
      </c>
      <c r="M446" s="20">
        <f t="shared" si="68"/>
        <v>4.2000000000000003E-2</v>
      </c>
      <c r="N446" s="20">
        <f t="shared" si="72"/>
        <v>4.3449999999999961E-2</v>
      </c>
      <c r="O446" s="20">
        <f t="shared" si="69"/>
        <v>-0.19095180351739924</v>
      </c>
      <c r="P446" s="20">
        <f t="shared" si="73"/>
        <v>-0.19240180351739919</v>
      </c>
      <c r="Q446" s="20">
        <f t="shared" si="74"/>
        <v>-0.11862607351713372</v>
      </c>
      <c r="R446" s="20">
        <f t="shared" si="75"/>
        <v>4.4900000000000037E-2</v>
      </c>
      <c r="S446" s="20">
        <f t="shared" si="76"/>
        <v>-0.16352607351713377</v>
      </c>
    </row>
    <row r="447" spans="1:19" s="172" customFormat="1" ht="14.25" customHeight="1" x14ac:dyDescent="0.15">
      <c r="A447" s="399">
        <v>22951</v>
      </c>
      <c r="B447" s="400">
        <v>0.1086</v>
      </c>
      <c r="C447" s="400">
        <v>7.6799999999999993E-2</v>
      </c>
      <c r="D447" s="400">
        <v>3.0999999999999999E-3</v>
      </c>
      <c r="E447" s="400">
        <v>3.54166666666667E-3</v>
      </c>
      <c r="F447" s="400">
        <v>3.6666666666666701E-3</v>
      </c>
      <c r="G447" s="400">
        <v>3.60416666666667E-3</v>
      </c>
      <c r="H447" s="400">
        <v>3.70833333333333E-3</v>
      </c>
      <c r="I447" s="400">
        <f t="shared" si="66"/>
        <v>0.1055</v>
      </c>
      <c r="J447" s="400">
        <f t="shared" si="70"/>
        <v>0.10499583333333333</v>
      </c>
      <c r="K447" s="400">
        <f t="shared" si="71"/>
        <v>7.3091666666666666E-2</v>
      </c>
      <c r="L447" s="20">
        <f t="shared" si="67"/>
        <v>-9.6896687450357843E-2</v>
      </c>
      <c r="M447" s="20">
        <f t="shared" si="68"/>
        <v>3.7199999999999997E-2</v>
      </c>
      <c r="N447" s="20">
        <f t="shared" si="72"/>
        <v>4.3250000000000038E-2</v>
      </c>
      <c r="O447" s="20">
        <f t="shared" si="69"/>
        <v>-0.13409668745035785</v>
      </c>
      <c r="P447" s="20">
        <f t="shared" si="73"/>
        <v>-0.14014668745035788</v>
      </c>
      <c r="Q447" s="20">
        <f t="shared" si="74"/>
        <v>-8.1699618735606827E-2</v>
      </c>
      <c r="R447" s="20">
        <f t="shared" si="75"/>
        <v>4.4499999999999956E-2</v>
      </c>
      <c r="S447" s="20">
        <f t="shared" si="76"/>
        <v>-0.12619961873560678</v>
      </c>
    </row>
    <row r="448" spans="1:19" s="172" customFormat="1" ht="14.25" customHeight="1" x14ac:dyDescent="0.15">
      <c r="A448" s="399">
        <v>22981</v>
      </c>
      <c r="B448" s="400">
        <v>1.5299999999999999E-2</v>
      </c>
      <c r="C448" s="400">
        <v>3.1199999999999999E-2</v>
      </c>
      <c r="D448" s="400">
        <v>3.2000000000000002E-3</v>
      </c>
      <c r="E448" s="400">
        <v>3.5333333333333302E-3</v>
      </c>
      <c r="F448" s="400">
        <v>3.65E-3</v>
      </c>
      <c r="G448" s="400">
        <v>3.5916666666666701E-3</v>
      </c>
      <c r="H448" s="400">
        <v>3.7000000000000002E-3</v>
      </c>
      <c r="I448" s="400">
        <f t="shared" si="66"/>
        <v>1.21E-2</v>
      </c>
      <c r="J448" s="400">
        <f t="shared" si="70"/>
        <v>1.1708333333333329E-2</v>
      </c>
      <c r="K448" s="400">
        <f t="shared" si="71"/>
        <v>2.7499999999999997E-2</v>
      </c>
      <c r="L448" s="20">
        <f t="shared" si="67"/>
        <v>-8.7277729213963928E-2</v>
      </c>
      <c r="M448" s="20">
        <f t="shared" si="68"/>
        <v>3.8400000000000004E-2</v>
      </c>
      <c r="N448" s="20">
        <f t="shared" si="72"/>
        <v>4.3100000000000041E-2</v>
      </c>
      <c r="O448" s="20">
        <f t="shared" si="69"/>
        <v>-0.12567772921396392</v>
      </c>
      <c r="P448" s="20">
        <f t="shared" si="73"/>
        <v>-0.13037772921396396</v>
      </c>
      <c r="Q448" s="20">
        <f t="shared" si="74"/>
        <v>-2.4565973259330187E-2</v>
      </c>
      <c r="R448" s="20">
        <f t="shared" si="75"/>
        <v>4.4400000000000002E-2</v>
      </c>
      <c r="S448" s="20">
        <f t="shared" si="76"/>
        <v>-6.8965973259330182E-2</v>
      </c>
    </row>
    <row r="449" spans="1:19" s="172" customFormat="1" ht="14.25" customHeight="1" x14ac:dyDescent="0.15">
      <c r="A449" s="399">
        <v>23012</v>
      </c>
      <c r="B449" s="400">
        <v>5.0599999999999999E-2</v>
      </c>
      <c r="C449" s="400">
        <v>5.5800000000000002E-2</v>
      </c>
      <c r="D449" s="400">
        <v>3.2000000000000002E-3</v>
      </c>
      <c r="E449" s="400">
        <v>3.5083333333333299E-3</v>
      </c>
      <c r="F449" s="400">
        <v>3.6416666666666698E-3</v>
      </c>
      <c r="G449" s="400">
        <v>3.5750000000000001E-3</v>
      </c>
      <c r="H449" s="400">
        <v>3.6583333333333298E-3</v>
      </c>
      <c r="I449" s="400">
        <f t="shared" si="66"/>
        <v>4.7399999999999998E-2</v>
      </c>
      <c r="J449" s="400">
        <f t="shared" si="70"/>
        <v>4.7024999999999997E-2</v>
      </c>
      <c r="K449" s="400">
        <f t="shared" si="71"/>
        <v>5.2141666666666669E-2</v>
      </c>
      <c r="L449" s="20">
        <f t="shared" si="67"/>
        <v>-4.6647107247149711E-3</v>
      </c>
      <c r="M449" s="20">
        <f t="shared" si="68"/>
        <v>3.8400000000000004E-2</v>
      </c>
      <c r="N449" s="20">
        <f t="shared" si="72"/>
        <v>4.2900000000000001E-2</v>
      </c>
      <c r="O449" s="20">
        <f t="shared" si="69"/>
        <v>-4.3064710724714975E-2</v>
      </c>
      <c r="P449" s="20">
        <f t="shared" si="73"/>
        <v>-4.7564710724714972E-2</v>
      </c>
      <c r="Q449" s="20">
        <f t="shared" si="74"/>
        <v>6.8988214067676079E-2</v>
      </c>
      <c r="R449" s="20">
        <f t="shared" si="75"/>
        <v>4.389999999999996E-2</v>
      </c>
      <c r="S449" s="20">
        <f t="shared" si="76"/>
        <v>2.5088214067676119E-2</v>
      </c>
    </row>
    <row r="450" spans="1:19" s="172" customFormat="1" ht="14.25" customHeight="1" x14ac:dyDescent="0.15">
      <c r="A450" s="399">
        <v>23043</v>
      </c>
      <c r="B450" s="400">
        <v>-2.3900000000000001E-2</v>
      </c>
      <c r="C450" s="400">
        <v>-2.06E-2</v>
      </c>
      <c r="D450" s="400">
        <v>2.8999999999999998E-3</v>
      </c>
      <c r="E450" s="400">
        <v>3.4916666666666698E-3</v>
      </c>
      <c r="F450" s="400">
        <v>3.63333333333333E-3</v>
      </c>
      <c r="G450" s="400">
        <v>3.5625000000000001E-3</v>
      </c>
      <c r="H450" s="400">
        <v>3.6416666666666698E-3</v>
      </c>
      <c r="I450" s="400">
        <f t="shared" si="66"/>
        <v>-2.6800000000000001E-2</v>
      </c>
      <c r="J450" s="400">
        <f t="shared" si="70"/>
        <v>-2.7462500000000001E-2</v>
      </c>
      <c r="K450" s="400">
        <f t="shared" si="71"/>
        <v>-2.4241666666666668E-2</v>
      </c>
      <c r="L450" s="20">
        <f t="shared" si="67"/>
        <v>-4.8342858397878663E-2</v>
      </c>
      <c r="M450" s="20">
        <f t="shared" si="68"/>
        <v>3.4799999999999998E-2</v>
      </c>
      <c r="N450" s="20">
        <f t="shared" si="72"/>
        <v>4.2750000000000003E-2</v>
      </c>
      <c r="O450" s="20">
        <f t="shared" si="69"/>
        <v>-8.3142858397878661E-2</v>
      </c>
      <c r="P450" s="20">
        <f t="shared" si="73"/>
        <v>-9.1092858397878673E-2</v>
      </c>
      <c r="Q450" s="20">
        <f t="shared" si="74"/>
        <v>1.6472870735807943E-2</v>
      </c>
      <c r="R450" s="20">
        <f t="shared" si="75"/>
        <v>4.3700000000000037E-2</v>
      </c>
      <c r="S450" s="20">
        <f t="shared" si="76"/>
        <v>-2.7227129264192095E-2</v>
      </c>
    </row>
    <row r="451" spans="1:19" s="172" customFormat="1" ht="14.25" customHeight="1" x14ac:dyDescent="0.15">
      <c r="A451" s="399">
        <v>23071</v>
      </c>
      <c r="B451" s="400">
        <v>3.6999999999999998E-2</v>
      </c>
      <c r="C451" s="400">
        <v>1.8599999999999998E-2</v>
      </c>
      <c r="D451" s="400">
        <v>3.0999999999999999E-3</v>
      </c>
      <c r="E451" s="400">
        <v>3.4916666666666698E-3</v>
      </c>
      <c r="F451" s="400">
        <v>3.6166666666666699E-3</v>
      </c>
      <c r="G451" s="400">
        <v>3.5541666666666699E-3</v>
      </c>
      <c r="H451" s="400">
        <v>3.6416666666666698E-3</v>
      </c>
      <c r="I451" s="400">
        <f t="shared" si="66"/>
        <v>3.39E-2</v>
      </c>
      <c r="J451" s="400">
        <f t="shared" si="70"/>
        <v>3.3445833333333327E-2</v>
      </c>
      <c r="K451" s="400">
        <f t="shared" si="71"/>
        <v>1.4958333333333329E-2</v>
      </c>
      <c r="L451" s="20">
        <f t="shared" si="67"/>
        <v>-8.5709706234683436E-3</v>
      </c>
      <c r="M451" s="20">
        <f t="shared" si="68"/>
        <v>3.7199999999999997E-2</v>
      </c>
      <c r="N451" s="20">
        <f t="shared" si="72"/>
        <v>4.2650000000000035E-2</v>
      </c>
      <c r="O451" s="20">
        <f t="shared" si="69"/>
        <v>-4.5770970623468341E-2</v>
      </c>
      <c r="P451" s="20">
        <f t="shared" si="73"/>
        <v>-5.1220970623468379E-2</v>
      </c>
      <c r="Q451" s="20">
        <f t="shared" si="74"/>
        <v>2.7060079487643884E-2</v>
      </c>
      <c r="R451" s="20">
        <f t="shared" si="75"/>
        <v>4.3700000000000037E-2</v>
      </c>
      <c r="S451" s="20">
        <f t="shared" si="76"/>
        <v>-1.6639920512356153E-2</v>
      </c>
    </row>
    <row r="452" spans="1:19" s="172" customFormat="1" ht="14.25" customHeight="1" x14ac:dyDescent="0.15">
      <c r="A452" s="399">
        <v>23102</v>
      </c>
      <c r="B452" s="400">
        <v>0.05</v>
      </c>
      <c r="C452" s="400">
        <v>2.3199999999999998E-2</v>
      </c>
      <c r="D452" s="400">
        <v>3.3999999999999998E-3</v>
      </c>
      <c r="E452" s="400">
        <v>3.5083333333333299E-3</v>
      </c>
      <c r="F452" s="400">
        <v>3.6250000000000002E-3</v>
      </c>
      <c r="G452" s="400">
        <v>3.5666666666666698E-3</v>
      </c>
      <c r="H452" s="400">
        <v>3.6416666666666698E-3</v>
      </c>
      <c r="I452" s="400">
        <f t="shared" si="66"/>
        <v>4.6600000000000003E-2</v>
      </c>
      <c r="J452" s="400">
        <f t="shared" si="70"/>
        <v>4.6433333333333333E-2</v>
      </c>
      <c r="K452" s="400">
        <f t="shared" si="71"/>
        <v>1.955833333333333E-2</v>
      </c>
      <c r="L452" s="20">
        <f t="shared" si="67"/>
        <v>0.10827262945316551</v>
      </c>
      <c r="M452" s="20">
        <f t="shared" si="68"/>
        <v>4.0799999999999996E-2</v>
      </c>
      <c r="N452" s="20">
        <f t="shared" si="72"/>
        <v>4.2800000000000039E-2</v>
      </c>
      <c r="O452" s="20">
        <f t="shared" si="69"/>
        <v>6.7472629453165511E-2</v>
      </c>
      <c r="P452" s="20">
        <f t="shared" si="73"/>
        <v>6.5472629453165482E-2</v>
      </c>
      <c r="Q452" s="20">
        <f t="shared" si="74"/>
        <v>8.934163297580322E-2</v>
      </c>
      <c r="R452" s="20">
        <f t="shared" si="75"/>
        <v>4.3700000000000037E-2</v>
      </c>
      <c r="S452" s="20">
        <f t="shared" si="76"/>
        <v>4.5641632975803183E-2</v>
      </c>
    </row>
    <row r="453" spans="1:19" s="172" customFormat="1" ht="14.25" customHeight="1" x14ac:dyDescent="0.15">
      <c r="A453" s="399">
        <v>23132</v>
      </c>
      <c r="B453" s="400">
        <v>1.9300000000000001E-2</v>
      </c>
      <c r="C453" s="400">
        <v>7.0000000000000001E-3</v>
      </c>
      <c r="D453" s="400">
        <v>3.3E-3</v>
      </c>
      <c r="E453" s="400">
        <v>3.5166666666666701E-3</v>
      </c>
      <c r="F453" s="400">
        <v>3.63333333333333E-3</v>
      </c>
      <c r="G453" s="400">
        <v>3.5750000000000001E-3</v>
      </c>
      <c r="H453" s="400">
        <v>3.6416666666666698E-3</v>
      </c>
      <c r="I453" s="400">
        <f t="shared" si="66"/>
        <v>1.6E-2</v>
      </c>
      <c r="J453" s="400">
        <f t="shared" si="70"/>
        <v>1.5725000000000003E-2</v>
      </c>
      <c r="K453" s="400">
        <f t="shared" si="71"/>
        <v>3.3583333333333304E-3</v>
      </c>
      <c r="L453" s="20">
        <f t="shared" si="67"/>
        <v>0.22936368614823333</v>
      </c>
      <c r="M453" s="20">
        <f t="shared" si="68"/>
        <v>3.9599999999999996E-2</v>
      </c>
      <c r="N453" s="20">
        <f t="shared" si="72"/>
        <v>4.2900000000000001E-2</v>
      </c>
      <c r="O453" s="20">
        <f t="shared" si="69"/>
        <v>0.18976368614823333</v>
      </c>
      <c r="P453" s="20">
        <f t="shared" si="73"/>
        <v>0.18646368614823333</v>
      </c>
      <c r="Q453" s="20">
        <f t="shared" si="74"/>
        <v>0.20704998284180642</v>
      </c>
      <c r="R453" s="20">
        <f t="shared" si="75"/>
        <v>4.3700000000000037E-2</v>
      </c>
      <c r="S453" s="20">
        <f t="shared" si="76"/>
        <v>0.16334998284180638</v>
      </c>
    </row>
    <row r="454" spans="1:19" s="172" customFormat="1" ht="14.25" customHeight="1" x14ac:dyDescent="0.15">
      <c r="A454" s="399">
        <v>23163</v>
      </c>
      <c r="B454" s="400">
        <v>-1.8800000000000001E-2</v>
      </c>
      <c r="C454" s="400">
        <v>-1.23E-2</v>
      </c>
      <c r="D454" s="400">
        <v>3.0000000000000001E-3</v>
      </c>
      <c r="E454" s="400">
        <v>3.5249999999999999E-3</v>
      </c>
      <c r="F454" s="400">
        <v>3.63333333333333E-3</v>
      </c>
      <c r="G454" s="400">
        <v>3.5791666666666702E-3</v>
      </c>
      <c r="H454" s="400">
        <v>3.6416666666666698E-3</v>
      </c>
      <c r="I454" s="400">
        <f t="shared" ref="I454:I517" si="77">B454-D454</f>
        <v>-2.18E-2</v>
      </c>
      <c r="J454" s="400">
        <f t="shared" si="70"/>
        <v>-2.2379166666666672E-2</v>
      </c>
      <c r="K454" s="400">
        <f t="shared" si="71"/>
        <v>-1.594166666666667E-2</v>
      </c>
      <c r="L454" s="20">
        <f t="shared" si="67"/>
        <v>0.31157078269940941</v>
      </c>
      <c r="M454" s="20">
        <f t="shared" si="68"/>
        <v>3.6000000000000004E-2</v>
      </c>
      <c r="N454" s="20">
        <f t="shared" si="72"/>
        <v>4.2950000000000044E-2</v>
      </c>
      <c r="O454" s="20">
        <f t="shared" si="69"/>
        <v>0.27557078269940938</v>
      </c>
      <c r="P454" s="20">
        <f t="shared" si="73"/>
        <v>0.26862078269940937</v>
      </c>
      <c r="Q454" s="20">
        <f t="shared" si="74"/>
        <v>0.26132381300555663</v>
      </c>
      <c r="R454" s="20">
        <f t="shared" si="75"/>
        <v>4.3700000000000037E-2</v>
      </c>
      <c r="S454" s="20">
        <f t="shared" si="76"/>
        <v>0.21762381300555658</v>
      </c>
    </row>
    <row r="455" spans="1:19" s="172" customFormat="1" ht="14.25" customHeight="1" x14ac:dyDescent="0.15">
      <c r="A455" s="399">
        <v>23193</v>
      </c>
      <c r="B455" s="400">
        <v>-2.2000000000000001E-3</v>
      </c>
      <c r="C455" s="400">
        <v>1.23E-2</v>
      </c>
      <c r="D455" s="400">
        <v>3.5999999999999999E-3</v>
      </c>
      <c r="E455" s="400">
        <v>3.5500000000000002E-3</v>
      </c>
      <c r="F455" s="400">
        <v>3.6583333333333298E-3</v>
      </c>
      <c r="G455" s="400">
        <v>3.60416666666667E-3</v>
      </c>
      <c r="H455" s="400">
        <v>3.6583333333333298E-3</v>
      </c>
      <c r="I455" s="400">
        <f t="shared" si="77"/>
        <v>-5.7999999999999996E-3</v>
      </c>
      <c r="J455" s="400">
        <f t="shared" si="70"/>
        <v>-5.8041666666666701E-3</v>
      </c>
      <c r="K455" s="400">
        <f t="shared" si="71"/>
        <v>8.6416666666666708E-3</v>
      </c>
      <c r="L455" s="20">
        <f t="shared" si="67"/>
        <v>0.2285817940081396</v>
      </c>
      <c r="M455" s="20">
        <f t="shared" si="68"/>
        <v>4.3200000000000002E-2</v>
      </c>
      <c r="N455" s="20">
        <f t="shared" si="72"/>
        <v>4.3250000000000038E-2</v>
      </c>
      <c r="O455" s="20">
        <f t="shared" si="69"/>
        <v>0.18538179400813959</v>
      </c>
      <c r="P455" s="20">
        <f t="shared" si="73"/>
        <v>0.18533179400813957</v>
      </c>
      <c r="Q455" s="20">
        <f t="shared" si="74"/>
        <v>0.19453465797130187</v>
      </c>
      <c r="R455" s="20">
        <f t="shared" si="75"/>
        <v>4.389999999999996E-2</v>
      </c>
      <c r="S455" s="20">
        <f t="shared" si="76"/>
        <v>0.15063465797130191</v>
      </c>
    </row>
    <row r="456" spans="1:19" s="172" customFormat="1" ht="14.25" customHeight="1" x14ac:dyDescent="0.15">
      <c r="A456" s="399">
        <v>23224</v>
      </c>
      <c r="B456" s="400">
        <v>5.3499999999999999E-2</v>
      </c>
      <c r="C456" s="400">
        <v>4.2500000000000003E-2</v>
      </c>
      <c r="D456" s="400">
        <v>3.3E-3</v>
      </c>
      <c r="E456" s="400">
        <v>3.5750000000000001E-3</v>
      </c>
      <c r="F456" s="400">
        <v>3.6666666666666701E-3</v>
      </c>
      <c r="G456" s="400">
        <v>3.6208333333333301E-3</v>
      </c>
      <c r="H456" s="400">
        <v>3.65E-3</v>
      </c>
      <c r="I456" s="400">
        <f t="shared" si="77"/>
        <v>5.0200000000000002E-2</v>
      </c>
      <c r="J456" s="400">
        <f t="shared" si="70"/>
        <v>4.9879166666666669E-2</v>
      </c>
      <c r="K456" s="400">
        <f t="shared" si="71"/>
        <v>3.8850000000000003E-2</v>
      </c>
      <c r="L456" s="20">
        <f t="shared" si="67"/>
        <v>0.2679378134674526</v>
      </c>
      <c r="M456" s="20">
        <f t="shared" si="68"/>
        <v>3.9599999999999996E-2</v>
      </c>
      <c r="N456" s="20">
        <f t="shared" si="72"/>
        <v>4.3449999999999961E-2</v>
      </c>
      <c r="O456" s="20">
        <f t="shared" si="69"/>
        <v>0.2283378134674526</v>
      </c>
      <c r="P456" s="20">
        <f t="shared" si="73"/>
        <v>0.22448781346745264</v>
      </c>
      <c r="Q456" s="20">
        <f t="shared" si="74"/>
        <v>0.21244511823102186</v>
      </c>
      <c r="R456" s="20">
        <f t="shared" si="75"/>
        <v>4.3799999999999999E-2</v>
      </c>
      <c r="S456" s="20">
        <f t="shared" si="76"/>
        <v>0.16864511823102185</v>
      </c>
    </row>
    <row r="457" spans="1:19" s="172" customFormat="1" ht="14.25" customHeight="1" x14ac:dyDescent="0.15">
      <c r="A457" s="399">
        <v>23255</v>
      </c>
      <c r="B457" s="400">
        <v>-9.7000000000000003E-3</v>
      </c>
      <c r="C457" s="400">
        <v>-2.58E-2</v>
      </c>
      <c r="D457" s="400">
        <v>3.3999999999999998E-3</v>
      </c>
      <c r="E457" s="400">
        <v>3.5916666666666701E-3</v>
      </c>
      <c r="F457" s="400">
        <v>3.6749999999999999E-3</v>
      </c>
      <c r="G457" s="400">
        <v>3.63333333333333E-3</v>
      </c>
      <c r="H457" s="400">
        <v>3.6666666666666701E-3</v>
      </c>
      <c r="I457" s="400">
        <f t="shared" si="77"/>
        <v>-1.3100000000000001E-2</v>
      </c>
      <c r="J457" s="400">
        <f t="shared" si="70"/>
        <v>-1.3333333333333331E-2</v>
      </c>
      <c r="K457" s="400">
        <f t="shared" si="71"/>
        <v>-2.9466666666666669E-2</v>
      </c>
      <c r="L457" s="20">
        <f t="shared" si="67"/>
        <v>0.31687343122896494</v>
      </c>
      <c r="M457" s="20">
        <f t="shared" si="68"/>
        <v>4.0799999999999996E-2</v>
      </c>
      <c r="N457" s="20">
        <f t="shared" si="72"/>
        <v>4.3599999999999958E-2</v>
      </c>
      <c r="O457" s="20">
        <f t="shared" si="69"/>
        <v>0.27607343122896494</v>
      </c>
      <c r="P457" s="20">
        <f t="shared" si="73"/>
        <v>0.27327343122896497</v>
      </c>
      <c r="Q457" s="20">
        <f t="shared" si="74"/>
        <v>0.22197810281467167</v>
      </c>
      <c r="R457" s="20">
        <f t="shared" si="75"/>
        <v>4.4000000000000039E-2</v>
      </c>
      <c r="S457" s="20">
        <f t="shared" si="76"/>
        <v>0.17797810281467163</v>
      </c>
    </row>
    <row r="458" spans="1:19" s="172" customFormat="1" ht="14.25" customHeight="1" x14ac:dyDescent="0.15">
      <c r="A458" s="399">
        <v>23285</v>
      </c>
      <c r="B458" s="400">
        <v>3.39E-2</v>
      </c>
      <c r="C458" s="400">
        <v>-3.3E-3</v>
      </c>
      <c r="D458" s="400">
        <v>3.3999999999999998E-3</v>
      </c>
      <c r="E458" s="400">
        <v>3.5999999999999999E-3</v>
      </c>
      <c r="F458" s="400">
        <v>3.6916666666666699E-3</v>
      </c>
      <c r="G458" s="400">
        <v>3.6458333333333299E-3</v>
      </c>
      <c r="H458" s="400">
        <v>3.6749999999999999E-3</v>
      </c>
      <c r="I458" s="400">
        <f t="shared" si="77"/>
        <v>3.0499999999999999E-2</v>
      </c>
      <c r="J458" s="400">
        <f t="shared" si="70"/>
        <v>3.0254166666666669E-2</v>
      </c>
      <c r="K458" s="400">
        <f t="shared" si="71"/>
        <v>-6.9750000000000003E-3</v>
      </c>
      <c r="L458" s="20">
        <f t="shared" si="67"/>
        <v>0.35285715475718105</v>
      </c>
      <c r="M458" s="20">
        <f t="shared" si="68"/>
        <v>4.0799999999999996E-2</v>
      </c>
      <c r="N458" s="20">
        <f t="shared" si="72"/>
        <v>4.3749999999999956E-2</v>
      </c>
      <c r="O458" s="20">
        <f t="shared" si="69"/>
        <v>0.31205715475718104</v>
      </c>
      <c r="P458" s="20">
        <f t="shared" si="73"/>
        <v>0.30910715475718109</v>
      </c>
      <c r="Q458" s="20">
        <f t="shared" si="74"/>
        <v>0.21965308940054351</v>
      </c>
      <c r="R458" s="20">
        <f t="shared" si="75"/>
        <v>4.41E-2</v>
      </c>
      <c r="S458" s="20">
        <f t="shared" si="76"/>
        <v>0.17555308940054351</v>
      </c>
    </row>
    <row r="459" spans="1:19" s="172" customFormat="1" ht="14.25" customHeight="1" x14ac:dyDescent="0.15">
      <c r="A459" s="399">
        <v>23316</v>
      </c>
      <c r="B459" s="400">
        <v>-4.5999999999999999E-3</v>
      </c>
      <c r="C459" s="400">
        <v>-8.2000000000000007E-3</v>
      </c>
      <c r="D459" s="400">
        <v>3.2000000000000002E-3</v>
      </c>
      <c r="E459" s="400">
        <v>3.6083333333333301E-3</v>
      </c>
      <c r="F459" s="400">
        <v>3.7000000000000002E-3</v>
      </c>
      <c r="G459" s="400">
        <v>3.6541666666666701E-3</v>
      </c>
      <c r="H459" s="400">
        <v>3.6833333333333301E-3</v>
      </c>
      <c r="I459" s="400">
        <f t="shared" si="77"/>
        <v>-7.7999999999999996E-3</v>
      </c>
      <c r="J459" s="400">
        <f t="shared" si="70"/>
        <v>-8.2541666666666701E-3</v>
      </c>
      <c r="K459" s="400">
        <f t="shared" si="71"/>
        <v>-1.1883333333333331E-2</v>
      </c>
      <c r="L459" s="20">
        <f t="shared" si="67"/>
        <v>0.21471586852363189</v>
      </c>
      <c r="M459" s="20">
        <f t="shared" si="68"/>
        <v>3.8400000000000004E-2</v>
      </c>
      <c r="N459" s="20">
        <f t="shared" si="72"/>
        <v>4.3850000000000042E-2</v>
      </c>
      <c r="O459" s="20">
        <f t="shared" si="69"/>
        <v>0.1763158685236319</v>
      </c>
      <c r="P459" s="20">
        <f t="shared" si="73"/>
        <v>0.17086586852363184</v>
      </c>
      <c r="Q459" s="20">
        <f t="shared" si="74"/>
        <v>0.12337661038954262</v>
      </c>
      <c r="R459" s="20">
        <f t="shared" si="75"/>
        <v>4.4199999999999962E-2</v>
      </c>
      <c r="S459" s="20">
        <f t="shared" si="76"/>
        <v>7.9176610389542657E-2</v>
      </c>
    </row>
    <row r="460" spans="1:19" s="172" customFormat="1" ht="14.25" customHeight="1" x14ac:dyDescent="0.15">
      <c r="A460" s="399">
        <v>23346</v>
      </c>
      <c r="B460" s="400">
        <v>2.6200000000000001E-2</v>
      </c>
      <c r="C460" s="400">
        <v>3.1699999999999999E-2</v>
      </c>
      <c r="D460" s="400">
        <v>3.5999999999999999E-3</v>
      </c>
      <c r="E460" s="400">
        <v>3.6250000000000002E-3</v>
      </c>
      <c r="F460" s="400">
        <v>3.7166666666666702E-3</v>
      </c>
      <c r="G460" s="400">
        <v>3.6708333333333302E-3</v>
      </c>
      <c r="H460" s="400">
        <v>3.7166666666666702E-3</v>
      </c>
      <c r="I460" s="400">
        <f t="shared" si="77"/>
        <v>2.2600000000000002E-2</v>
      </c>
      <c r="J460" s="400">
        <f t="shared" si="70"/>
        <v>2.252916666666667E-2</v>
      </c>
      <c r="K460" s="400">
        <f t="shared" si="71"/>
        <v>2.7983333333333329E-2</v>
      </c>
      <c r="L460" s="20">
        <f t="shared" si="67"/>
        <v>0.2277567460641694</v>
      </c>
      <c r="M460" s="20">
        <f t="shared" si="68"/>
        <v>4.3200000000000002E-2</v>
      </c>
      <c r="N460" s="20">
        <f t="shared" si="72"/>
        <v>4.4049999999999964E-2</v>
      </c>
      <c r="O460" s="20">
        <f t="shared" si="69"/>
        <v>0.18455674606416939</v>
      </c>
      <c r="P460" s="20">
        <f t="shared" si="73"/>
        <v>0.18370674606416942</v>
      </c>
      <c r="Q460" s="20">
        <f t="shared" si="74"/>
        <v>0.12392130424640335</v>
      </c>
      <c r="R460" s="20">
        <f t="shared" si="75"/>
        <v>4.4600000000000042E-2</v>
      </c>
      <c r="S460" s="20">
        <f t="shared" si="76"/>
        <v>7.932130424640331E-2</v>
      </c>
    </row>
    <row r="461" spans="1:19" s="172" customFormat="1" ht="14.25" customHeight="1" x14ac:dyDescent="0.15">
      <c r="A461" s="399">
        <v>23377</v>
      </c>
      <c r="B461" s="400">
        <v>2.8299999999999999E-2</v>
      </c>
      <c r="C461" s="400">
        <v>1.2699999999999999E-2</v>
      </c>
      <c r="D461" s="400">
        <v>3.5000000000000001E-3</v>
      </c>
      <c r="E461" s="400">
        <v>3.6416666666666698E-3</v>
      </c>
      <c r="F461" s="400">
        <v>3.74166666666667E-3</v>
      </c>
      <c r="G461" s="400">
        <v>3.6916666666666699E-3</v>
      </c>
      <c r="H461" s="400">
        <v>3.74166666666667E-3</v>
      </c>
      <c r="I461" s="400">
        <f t="shared" si="77"/>
        <v>2.4799999999999999E-2</v>
      </c>
      <c r="J461" s="400">
        <f t="shared" si="70"/>
        <v>2.4608333333333329E-2</v>
      </c>
      <c r="K461" s="400">
        <f t="shared" si="71"/>
        <v>8.9583333333333286E-3</v>
      </c>
      <c r="L461" s="20">
        <f t="shared" si="67"/>
        <v>0.2016964229752376</v>
      </c>
      <c r="M461" s="20">
        <f t="shared" si="68"/>
        <v>4.2000000000000003E-2</v>
      </c>
      <c r="N461" s="20">
        <f t="shared" si="72"/>
        <v>4.4300000000000041E-2</v>
      </c>
      <c r="O461" s="20">
        <f t="shared" si="69"/>
        <v>0.15969642297523759</v>
      </c>
      <c r="P461" s="20">
        <f t="shared" si="73"/>
        <v>0.15739642297523757</v>
      </c>
      <c r="Q461" s="20">
        <f t="shared" si="74"/>
        <v>7.8040447821872139E-2</v>
      </c>
      <c r="R461" s="20">
        <f t="shared" si="75"/>
        <v>4.4900000000000037E-2</v>
      </c>
      <c r="S461" s="20">
        <f t="shared" si="76"/>
        <v>3.3140447821872102E-2</v>
      </c>
    </row>
    <row r="462" spans="1:19" s="172" customFormat="1" ht="14.25" customHeight="1" x14ac:dyDescent="0.15">
      <c r="A462" s="399">
        <v>23408</v>
      </c>
      <c r="B462" s="400">
        <v>1.47E-2</v>
      </c>
      <c r="C462" s="400">
        <v>3.2000000000000002E-3</v>
      </c>
      <c r="D462" s="400">
        <v>3.2000000000000002E-3</v>
      </c>
      <c r="E462" s="400">
        <v>3.63333333333333E-3</v>
      </c>
      <c r="F462" s="400">
        <v>3.7166666666666702E-3</v>
      </c>
      <c r="G462" s="400">
        <v>3.6749999999999999E-3</v>
      </c>
      <c r="H462" s="400">
        <v>3.7499999999999999E-3</v>
      </c>
      <c r="I462" s="400">
        <f t="shared" si="77"/>
        <v>1.15E-2</v>
      </c>
      <c r="J462" s="400">
        <f t="shared" si="70"/>
        <v>1.1025E-2</v>
      </c>
      <c r="K462" s="400">
        <f t="shared" si="71"/>
        <v>-5.4999999999999971E-4</v>
      </c>
      <c r="L462" s="20">
        <f t="shared" si="67"/>
        <v>0.24921766252737787</v>
      </c>
      <c r="M462" s="20">
        <f t="shared" si="68"/>
        <v>3.8400000000000004E-2</v>
      </c>
      <c r="N462" s="20">
        <f t="shared" si="72"/>
        <v>4.41E-2</v>
      </c>
      <c r="O462" s="20">
        <f t="shared" si="69"/>
        <v>0.21081766252737788</v>
      </c>
      <c r="P462" s="20">
        <f t="shared" si="73"/>
        <v>0.20511766252737787</v>
      </c>
      <c r="Q462" s="20">
        <f t="shared" si="74"/>
        <v>0.10423746911874776</v>
      </c>
      <c r="R462" s="20">
        <f t="shared" si="75"/>
        <v>4.4999999999999998E-2</v>
      </c>
      <c r="S462" s="20">
        <f t="shared" si="76"/>
        <v>5.9237469118747763E-2</v>
      </c>
    </row>
    <row r="463" spans="1:19" s="172" customFormat="1" ht="14.25" customHeight="1" x14ac:dyDescent="0.15">
      <c r="A463" s="399">
        <v>23437</v>
      </c>
      <c r="B463" s="400">
        <v>1.6500000000000001E-2</v>
      </c>
      <c r="C463" s="400">
        <v>-3.5000000000000001E-3</v>
      </c>
      <c r="D463" s="400">
        <v>3.7000000000000002E-3</v>
      </c>
      <c r="E463" s="400">
        <v>3.65E-3</v>
      </c>
      <c r="F463" s="400">
        <v>3.725E-3</v>
      </c>
      <c r="G463" s="400">
        <v>3.6874999999999998E-3</v>
      </c>
      <c r="H463" s="400">
        <v>3.7583333333333301E-3</v>
      </c>
      <c r="I463" s="400">
        <f t="shared" si="77"/>
        <v>1.2800000000000001E-2</v>
      </c>
      <c r="J463" s="400">
        <f t="shared" si="70"/>
        <v>1.2812500000000001E-2</v>
      </c>
      <c r="K463" s="400">
        <f t="shared" si="71"/>
        <v>-7.2583333333333302E-3</v>
      </c>
      <c r="L463" s="20">
        <f t="shared" si="67"/>
        <v>0.22452242426140834</v>
      </c>
      <c r="M463" s="20">
        <f t="shared" si="68"/>
        <v>4.4400000000000002E-2</v>
      </c>
      <c r="N463" s="20">
        <f t="shared" si="72"/>
        <v>4.4249999999999998E-2</v>
      </c>
      <c r="O463" s="20">
        <f t="shared" si="69"/>
        <v>0.18012242426140834</v>
      </c>
      <c r="P463" s="20">
        <f t="shared" si="73"/>
        <v>0.18027242426140833</v>
      </c>
      <c r="Q463" s="20">
        <f t="shared" si="74"/>
        <v>8.0279440385659706E-2</v>
      </c>
      <c r="R463" s="20">
        <f t="shared" si="75"/>
        <v>4.509999999999996E-2</v>
      </c>
      <c r="S463" s="20">
        <f t="shared" si="76"/>
        <v>3.5179440385659747E-2</v>
      </c>
    </row>
    <row r="464" spans="1:19" s="172" customFormat="1" ht="14.25" customHeight="1" x14ac:dyDescent="0.15">
      <c r="A464" s="399">
        <v>23468</v>
      </c>
      <c r="B464" s="400">
        <v>7.4999999999999997E-3</v>
      </c>
      <c r="C464" s="400">
        <v>6.7000000000000002E-3</v>
      </c>
      <c r="D464" s="400">
        <v>3.5000000000000001E-3</v>
      </c>
      <c r="E464" s="400">
        <v>3.6666666666666701E-3</v>
      </c>
      <c r="F464" s="400">
        <v>3.74166666666667E-3</v>
      </c>
      <c r="G464" s="400">
        <v>3.7041666666666698E-3</v>
      </c>
      <c r="H464" s="400">
        <v>3.7666666666666699E-3</v>
      </c>
      <c r="I464" s="400">
        <f t="shared" si="77"/>
        <v>4.0000000000000001E-3</v>
      </c>
      <c r="J464" s="400">
        <f t="shared" si="70"/>
        <v>3.7958333333333299E-3</v>
      </c>
      <c r="K464" s="400">
        <f t="shared" si="71"/>
        <v>2.9333333333333303E-3</v>
      </c>
      <c r="L464" s="20">
        <f t="shared" ref="L464:L527" si="78">((1+B453)*(1+B454)*(1+B455)*(1+B456)*(1+B457)*(1+B458)*(1+B459)*(1+B460)*(1+B461)*(1+B462)*(1+B463)*(1+B464))-1</f>
        <v>0.17495842137463646</v>
      </c>
      <c r="M464" s="20">
        <f t="shared" ref="M464:M527" si="79">D464*12</f>
        <v>4.2000000000000003E-2</v>
      </c>
      <c r="N464" s="20">
        <f t="shared" si="72"/>
        <v>4.4450000000000038E-2</v>
      </c>
      <c r="O464" s="20">
        <f t="shared" ref="O464:O527" si="80">L464-M464</f>
        <v>0.13295842137463645</v>
      </c>
      <c r="P464" s="20">
        <f t="shared" si="73"/>
        <v>0.13050842137463642</v>
      </c>
      <c r="Q464" s="20">
        <f t="shared" si="74"/>
        <v>6.285898420273961E-2</v>
      </c>
      <c r="R464" s="20">
        <f t="shared" si="75"/>
        <v>4.5200000000000039E-2</v>
      </c>
      <c r="S464" s="20">
        <f t="shared" si="76"/>
        <v>1.7658984202739571E-2</v>
      </c>
    </row>
    <row r="465" spans="1:19" s="172" customFormat="1" ht="14.25" customHeight="1" x14ac:dyDescent="0.15">
      <c r="A465" s="399">
        <v>23498</v>
      </c>
      <c r="B465" s="400">
        <v>1.6199999999999999E-2</v>
      </c>
      <c r="C465" s="400">
        <v>3.2000000000000002E-3</v>
      </c>
      <c r="D465" s="400">
        <v>3.2000000000000002E-3</v>
      </c>
      <c r="E465" s="400">
        <v>3.6749999999999999E-3</v>
      </c>
      <c r="F465" s="400">
        <v>3.7499999999999999E-3</v>
      </c>
      <c r="G465" s="400">
        <v>3.7125000000000001E-3</v>
      </c>
      <c r="H465" s="400">
        <v>3.7750000000000001E-3</v>
      </c>
      <c r="I465" s="400">
        <f t="shared" si="77"/>
        <v>1.2999999999999999E-2</v>
      </c>
      <c r="J465" s="400">
        <f t="shared" si="70"/>
        <v>1.2487499999999999E-2</v>
      </c>
      <c r="K465" s="400">
        <f t="shared" si="71"/>
        <v>-5.7499999999999999E-4</v>
      </c>
      <c r="L465" s="20">
        <f t="shared" si="78"/>
        <v>0.1713850169733202</v>
      </c>
      <c r="M465" s="20">
        <f t="shared" si="79"/>
        <v>3.8400000000000004E-2</v>
      </c>
      <c r="N465" s="20">
        <f t="shared" si="72"/>
        <v>4.4549999999999999E-2</v>
      </c>
      <c r="O465" s="20">
        <f t="shared" si="80"/>
        <v>0.13298501697332021</v>
      </c>
      <c r="P465" s="20">
        <f t="shared" si="73"/>
        <v>0.1268350169733202</v>
      </c>
      <c r="Q465" s="20">
        <f t="shared" si="74"/>
        <v>5.8848195583106833E-2</v>
      </c>
      <c r="R465" s="20">
        <f t="shared" si="75"/>
        <v>4.53E-2</v>
      </c>
      <c r="S465" s="20">
        <f t="shared" si="76"/>
        <v>1.3548195583106833E-2</v>
      </c>
    </row>
    <row r="466" spans="1:19" s="172" customFormat="1" ht="14.25" customHeight="1" x14ac:dyDescent="0.15">
      <c r="A466" s="399">
        <v>23529</v>
      </c>
      <c r="B466" s="400">
        <v>1.78E-2</v>
      </c>
      <c r="C466" s="400">
        <v>2.3400000000000001E-2</v>
      </c>
      <c r="D466" s="400">
        <v>3.8E-3</v>
      </c>
      <c r="E466" s="400">
        <v>3.6749999999999999E-3</v>
      </c>
      <c r="F466" s="400">
        <v>3.7583333333333301E-3</v>
      </c>
      <c r="G466" s="400">
        <v>3.7166666666666702E-3</v>
      </c>
      <c r="H466" s="400">
        <v>3.7916666666666702E-3</v>
      </c>
      <c r="I466" s="400">
        <f t="shared" si="77"/>
        <v>1.4E-2</v>
      </c>
      <c r="J466" s="400">
        <f t="shared" si="70"/>
        <v>1.408333333333333E-2</v>
      </c>
      <c r="K466" s="400">
        <f t="shared" si="71"/>
        <v>1.9608333333333332E-2</v>
      </c>
      <c r="L466" s="20">
        <f t="shared" si="78"/>
        <v>0.2150791584543883</v>
      </c>
      <c r="M466" s="20">
        <f t="shared" si="79"/>
        <v>4.5600000000000002E-2</v>
      </c>
      <c r="N466" s="20">
        <f t="shared" si="72"/>
        <v>4.4600000000000042E-2</v>
      </c>
      <c r="O466" s="20">
        <f t="shared" si="80"/>
        <v>0.1694791584543883</v>
      </c>
      <c r="P466" s="20">
        <f t="shared" si="73"/>
        <v>0.17047915845438827</v>
      </c>
      <c r="Q466" s="20">
        <f t="shared" si="74"/>
        <v>9.7119817110207007E-2</v>
      </c>
      <c r="R466" s="20">
        <f t="shared" si="75"/>
        <v>4.550000000000004E-2</v>
      </c>
      <c r="S466" s="20">
        <f t="shared" si="76"/>
        <v>5.1619817110206967E-2</v>
      </c>
    </row>
    <row r="467" spans="1:19" s="172" customFormat="1" ht="14.25" customHeight="1" x14ac:dyDescent="0.15">
      <c r="A467" s="399">
        <v>23559</v>
      </c>
      <c r="B467" s="400">
        <v>1.95E-2</v>
      </c>
      <c r="C467" s="400">
        <v>4.7100000000000003E-2</v>
      </c>
      <c r="D467" s="400">
        <v>3.5000000000000001E-3</v>
      </c>
      <c r="E467" s="400">
        <v>3.6666666666666701E-3</v>
      </c>
      <c r="F467" s="400">
        <v>3.7499999999999999E-3</v>
      </c>
      <c r="G467" s="400">
        <v>3.70833333333333E-3</v>
      </c>
      <c r="H467" s="400">
        <v>3.78333333333333E-3</v>
      </c>
      <c r="I467" s="400">
        <f t="shared" si="77"/>
        <v>1.6E-2</v>
      </c>
      <c r="J467" s="400">
        <f t="shared" si="70"/>
        <v>1.5791666666666669E-2</v>
      </c>
      <c r="K467" s="400">
        <f t="shared" si="71"/>
        <v>4.331666666666667E-2</v>
      </c>
      <c r="L467" s="20">
        <f t="shared" si="78"/>
        <v>0.24150451197058431</v>
      </c>
      <c r="M467" s="20">
        <f t="shared" si="79"/>
        <v>4.2000000000000003E-2</v>
      </c>
      <c r="N467" s="20">
        <f t="shared" si="72"/>
        <v>4.4499999999999956E-2</v>
      </c>
      <c r="O467" s="20">
        <f t="shared" si="80"/>
        <v>0.1995045119705843</v>
      </c>
      <c r="P467" s="20">
        <f t="shared" si="73"/>
        <v>0.19700451197058436</v>
      </c>
      <c r="Q467" s="20">
        <f t="shared" si="74"/>
        <v>0.13483568161226711</v>
      </c>
      <c r="R467" s="20">
        <f t="shared" si="75"/>
        <v>4.5399999999999961E-2</v>
      </c>
      <c r="S467" s="20">
        <f t="shared" si="76"/>
        <v>8.9435681612267143E-2</v>
      </c>
    </row>
    <row r="468" spans="1:19" s="172" customFormat="1" ht="14.25" customHeight="1" x14ac:dyDescent="0.15">
      <c r="A468" s="399">
        <v>23590</v>
      </c>
      <c r="B468" s="400">
        <v>-1.18E-2</v>
      </c>
      <c r="C468" s="400">
        <v>3.0999999999999999E-3</v>
      </c>
      <c r="D468" s="400">
        <v>3.5000000000000001E-3</v>
      </c>
      <c r="E468" s="400">
        <v>3.6749999999999999E-3</v>
      </c>
      <c r="F468" s="400">
        <v>3.74166666666667E-3</v>
      </c>
      <c r="G468" s="400">
        <v>3.70833333333333E-3</v>
      </c>
      <c r="H468" s="400">
        <v>3.78333333333333E-3</v>
      </c>
      <c r="I468" s="400">
        <f t="shared" si="77"/>
        <v>-1.5299999999999999E-2</v>
      </c>
      <c r="J468" s="400">
        <f t="shared" si="70"/>
        <v>-1.5508333333333329E-2</v>
      </c>
      <c r="K468" s="400">
        <f t="shared" si="71"/>
        <v>-6.8333333333333007E-4</v>
      </c>
      <c r="L468" s="20">
        <f t="shared" si="78"/>
        <v>0.16455126599841585</v>
      </c>
      <c r="M468" s="20">
        <f t="shared" si="79"/>
        <v>4.2000000000000003E-2</v>
      </c>
      <c r="N468" s="20">
        <f t="shared" si="72"/>
        <v>4.4499999999999956E-2</v>
      </c>
      <c r="O468" s="20">
        <f t="shared" si="80"/>
        <v>0.12255126599841584</v>
      </c>
      <c r="P468" s="20">
        <f t="shared" si="73"/>
        <v>0.1200512659984159</v>
      </c>
      <c r="Q468" s="20">
        <f t="shared" si="74"/>
        <v>9.1945968561405689E-2</v>
      </c>
      <c r="R468" s="20">
        <f t="shared" si="75"/>
        <v>4.5399999999999961E-2</v>
      </c>
      <c r="S468" s="20">
        <f t="shared" si="76"/>
        <v>4.6545968561405728E-2</v>
      </c>
    </row>
    <row r="469" spans="1:19" s="172" customFormat="1" ht="14.25" customHeight="1" x14ac:dyDescent="0.15">
      <c r="A469" s="399">
        <v>23621</v>
      </c>
      <c r="B469" s="400">
        <v>3.0099999999999998E-2</v>
      </c>
      <c r="C469" s="400">
        <v>1.7000000000000001E-2</v>
      </c>
      <c r="D469" s="400">
        <v>3.3999999999999998E-3</v>
      </c>
      <c r="E469" s="400">
        <v>3.6833333333333301E-3</v>
      </c>
      <c r="F469" s="400">
        <v>3.7333333333333298E-3</v>
      </c>
      <c r="G469" s="400">
        <v>3.70833333333333E-3</v>
      </c>
      <c r="H469" s="400">
        <v>3.7750000000000001E-3</v>
      </c>
      <c r="I469" s="400">
        <f t="shared" si="77"/>
        <v>2.6699999999999998E-2</v>
      </c>
      <c r="J469" s="400">
        <f t="shared" si="70"/>
        <v>2.6391666666666667E-2</v>
      </c>
      <c r="K469" s="400">
        <f t="shared" si="71"/>
        <v>1.3225000000000001E-2</v>
      </c>
      <c r="L469" s="20">
        <f t="shared" si="78"/>
        <v>0.21135439675347678</v>
      </c>
      <c r="M469" s="20">
        <f t="shared" si="79"/>
        <v>4.0799999999999996E-2</v>
      </c>
      <c r="N469" s="20">
        <f t="shared" si="72"/>
        <v>4.4499999999999956E-2</v>
      </c>
      <c r="O469" s="20">
        <f t="shared" si="80"/>
        <v>0.17055439675347678</v>
      </c>
      <c r="P469" s="20">
        <f t="shared" si="73"/>
        <v>0.16685439675347682</v>
      </c>
      <c r="Q469" s="20">
        <f t="shared" si="74"/>
        <v>0.1399189591736294</v>
      </c>
      <c r="R469" s="20">
        <f t="shared" si="75"/>
        <v>4.53E-2</v>
      </c>
      <c r="S469" s="20">
        <f t="shared" si="76"/>
        <v>9.4618959173629391E-2</v>
      </c>
    </row>
    <row r="470" spans="1:19" s="172" customFormat="1" ht="14.25" customHeight="1" x14ac:dyDescent="0.15">
      <c r="A470" s="399">
        <v>23651</v>
      </c>
      <c r="B470" s="400">
        <v>9.5999999999999992E-3</v>
      </c>
      <c r="C470" s="400">
        <v>1.6500000000000001E-2</v>
      </c>
      <c r="D470" s="400">
        <v>3.3999999999999998E-3</v>
      </c>
      <c r="E470" s="400">
        <v>3.6833333333333301E-3</v>
      </c>
      <c r="F470" s="400">
        <v>3.74166666666667E-3</v>
      </c>
      <c r="G470" s="400">
        <v>3.7125000000000001E-3</v>
      </c>
      <c r="H470" s="400">
        <v>3.7583333333333301E-3</v>
      </c>
      <c r="I470" s="400">
        <f t="shared" si="77"/>
        <v>6.1999999999999989E-3</v>
      </c>
      <c r="J470" s="400">
        <f t="shared" si="70"/>
        <v>5.8874999999999986E-3</v>
      </c>
      <c r="K470" s="400">
        <f t="shared" si="71"/>
        <v>1.274166666666667E-2</v>
      </c>
      <c r="L470" s="20">
        <f t="shared" si="78"/>
        <v>0.18288364344937658</v>
      </c>
      <c r="M470" s="20">
        <f t="shared" si="79"/>
        <v>4.0799999999999996E-2</v>
      </c>
      <c r="N470" s="20">
        <f t="shared" si="72"/>
        <v>4.4549999999999999E-2</v>
      </c>
      <c r="O470" s="20">
        <f t="shared" si="80"/>
        <v>0.14208364344937657</v>
      </c>
      <c r="P470" s="20">
        <f t="shared" si="73"/>
        <v>0.13833364344937657</v>
      </c>
      <c r="Q470" s="20">
        <f t="shared" si="74"/>
        <v>0.1625640834754627</v>
      </c>
      <c r="R470" s="20">
        <f t="shared" si="75"/>
        <v>4.509999999999996E-2</v>
      </c>
      <c r="S470" s="20">
        <f t="shared" si="76"/>
        <v>0.11746408347546274</v>
      </c>
    </row>
    <row r="471" spans="1:19" s="172" customFormat="1" ht="14.25" customHeight="1" x14ac:dyDescent="0.15">
      <c r="A471" s="399">
        <v>23682</v>
      </c>
      <c r="B471" s="400">
        <v>5.0000000000000001E-4</v>
      </c>
      <c r="C471" s="400">
        <v>1.14E-2</v>
      </c>
      <c r="D471" s="400">
        <v>3.5000000000000001E-3</v>
      </c>
      <c r="E471" s="400">
        <v>3.6916666666666699E-3</v>
      </c>
      <c r="F471" s="400">
        <v>3.74166666666667E-3</v>
      </c>
      <c r="G471" s="400">
        <v>3.7166666666666702E-3</v>
      </c>
      <c r="H471" s="400">
        <v>3.7750000000000001E-3</v>
      </c>
      <c r="I471" s="400">
        <f t="shared" si="77"/>
        <v>-3.0000000000000001E-3</v>
      </c>
      <c r="J471" s="400">
        <f t="shared" si="70"/>
        <v>-3.2166666666666702E-3</v>
      </c>
      <c r="K471" s="400">
        <f t="shared" si="71"/>
        <v>7.6249999999999998E-3</v>
      </c>
      <c r="L471" s="20">
        <f t="shared" si="78"/>
        <v>0.18894422872322814</v>
      </c>
      <c r="M471" s="20">
        <f t="shared" si="79"/>
        <v>4.2000000000000003E-2</v>
      </c>
      <c r="N471" s="20">
        <f t="shared" si="72"/>
        <v>4.4600000000000042E-2</v>
      </c>
      <c r="O471" s="20">
        <f t="shared" si="80"/>
        <v>0.14694422872322813</v>
      </c>
      <c r="P471" s="20">
        <f t="shared" si="73"/>
        <v>0.14434422872322811</v>
      </c>
      <c r="Q471" s="20">
        <f t="shared" si="74"/>
        <v>0.18553873162642009</v>
      </c>
      <c r="R471" s="20">
        <f t="shared" si="75"/>
        <v>4.53E-2</v>
      </c>
      <c r="S471" s="20">
        <f t="shared" si="76"/>
        <v>0.14023873162642009</v>
      </c>
    </row>
    <row r="472" spans="1:19" s="172" customFormat="1" ht="14.25" customHeight="1" x14ac:dyDescent="0.15">
      <c r="A472" s="399">
        <v>23712</v>
      </c>
      <c r="B472" s="400">
        <v>5.5999999999999999E-3</v>
      </c>
      <c r="C472" s="400">
        <v>8.6E-3</v>
      </c>
      <c r="D472" s="400">
        <v>3.5000000000000001E-3</v>
      </c>
      <c r="E472" s="400">
        <v>3.7000000000000002E-3</v>
      </c>
      <c r="F472" s="400">
        <v>3.7499999999999999E-3</v>
      </c>
      <c r="G472" s="400">
        <v>3.725E-3</v>
      </c>
      <c r="H472" s="400">
        <v>3.78333333333333E-3</v>
      </c>
      <c r="I472" s="400">
        <f t="shared" si="77"/>
        <v>2.0999999999999999E-3</v>
      </c>
      <c r="J472" s="400">
        <f t="shared" si="70"/>
        <v>1.8749999999999999E-3</v>
      </c>
      <c r="K472" s="400">
        <f t="shared" si="71"/>
        <v>4.8166666666666705E-3</v>
      </c>
      <c r="L472" s="20">
        <f t="shared" si="78"/>
        <v>0.16507729137017924</v>
      </c>
      <c r="M472" s="20">
        <f t="shared" si="79"/>
        <v>4.2000000000000003E-2</v>
      </c>
      <c r="N472" s="20">
        <f t="shared" si="72"/>
        <v>4.4700000000000004E-2</v>
      </c>
      <c r="O472" s="20">
        <f t="shared" si="80"/>
        <v>0.12307729137017923</v>
      </c>
      <c r="P472" s="20">
        <f t="shared" si="73"/>
        <v>0.12037729137017923</v>
      </c>
      <c r="Q472" s="20">
        <f t="shared" si="74"/>
        <v>0.15899424708578724</v>
      </c>
      <c r="R472" s="20">
        <f t="shared" si="75"/>
        <v>4.5399999999999961E-2</v>
      </c>
      <c r="S472" s="20">
        <f t="shared" si="76"/>
        <v>0.11359424708578728</v>
      </c>
    </row>
    <row r="473" spans="1:19" s="172" customFormat="1" ht="14.25" customHeight="1" x14ac:dyDescent="0.15">
      <c r="A473" s="399">
        <v>23743</v>
      </c>
      <c r="B473" s="400">
        <v>3.4500000000000003E-2</v>
      </c>
      <c r="C473" s="400">
        <v>3.7100000000000001E-2</v>
      </c>
      <c r="D473" s="400">
        <v>3.3E-3</v>
      </c>
      <c r="E473" s="400">
        <v>3.6916666666666699E-3</v>
      </c>
      <c r="F473" s="400">
        <v>3.7333333333333298E-3</v>
      </c>
      <c r="G473" s="400">
        <v>3.7125000000000001E-3</v>
      </c>
      <c r="H473" s="400">
        <v>3.7750000000000001E-3</v>
      </c>
      <c r="I473" s="400">
        <f t="shared" si="77"/>
        <v>3.1200000000000002E-2</v>
      </c>
      <c r="J473" s="400">
        <f t="shared" si="70"/>
        <v>3.0787500000000002E-2</v>
      </c>
      <c r="K473" s="400">
        <f t="shared" si="71"/>
        <v>3.3325E-2</v>
      </c>
      <c r="L473" s="20">
        <f t="shared" si="78"/>
        <v>0.17210197211169009</v>
      </c>
      <c r="M473" s="20">
        <f t="shared" si="79"/>
        <v>3.9599999999999996E-2</v>
      </c>
      <c r="N473" s="20">
        <f t="shared" si="72"/>
        <v>4.4549999999999999E-2</v>
      </c>
      <c r="O473" s="20">
        <f t="shared" si="80"/>
        <v>0.1325019721116901</v>
      </c>
      <c r="P473" s="20">
        <f t="shared" si="73"/>
        <v>0.12755197211169009</v>
      </c>
      <c r="Q473" s="20">
        <f t="shared" si="74"/>
        <v>0.18691906157072191</v>
      </c>
      <c r="R473" s="20">
        <f t="shared" si="75"/>
        <v>4.53E-2</v>
      </c>
      <c r="S473" s="20">
        <f t="shared" si="76"/>
        <v>0.1416190615707219</v>
      </c>
    </row>
    <row r="474" spans="1:19" s="172" customFormat="1" ht="14.25" customHeight="1" x14ac:dyDescent="0.15">
      <c r="A474" s="399">
        <v>23774</v>
      </c>
      <c r="B474" s="400">
        <v>3.0999999999999999E-3</v>
      </c>
      <c r="C474" s="400">
        <v>8.9999999999999998E-4</v>
      </c>
      <c r="D474" s="400">
        <v>3.2000000000000002E-3</v>
      </c>
      <c r="E474" s="400">
        <v>3.6749999999999999E-3</v>
      </c>
      <c r="F474" s="400">
        <v>3.7166666666666702E-3</v>
      </c>
      <c r="G474" s="400">
        <v>3.6958333333333301E-3</v>
      </c>
      <c r="H474" s="400">
        <v>3.7583333333333301E-3</v>
      </c>
      <c r="I474" s="400">
        <f t="shared" si="77"/>
        <v>-1.0000000000000026E-4</v>
      </c>
      <c r="J474" s="400">
        <f t="shared" si="70"/>
        <v>-5.9583333333333016E-4</v>
      </c>
      <c r="K474" s="400">
        <f t="shared" si="71"/>
        <v>-2.8583333333333299E-3</v>
      </c>
      <c r="L474" s="20">
        <f t="shared" si="78"/>
        <v>0.15870256058464216</v>
      </c>
      <c r="M474" s="20">
        <f t="shared" si="79"/>
        <v>3.8400000000000004E-2</v>
      </c>
      <c r="N474" s="20">
        <f t="shared" si="72"/>
        <v>4.4349999999999959E-2</v>
      </c>
      <c r="O474" s="20">
        <f t="shared" si="80"/>
        <v>0.12030256058464216</v>
      </c>
      <c r="P474" s="20">
        <f t="shared" si="73"/>
        <v>0.1143525605846422</v>
      </c>
      <c r="Q474" s="20">
        <f t="shared" si="74"/>
        <v>0.1841978555882533</v>
      </c>
      <c r="R474" s="20">
        <f t="shared" si="75"/>
        <v>4.509999999999996E-2</v>
      </c>
      <c r="S474" s="20">
        <f t="shared" si="76"/>
        <v>0.13909785558825333</v>
      </c>
    </row>
    <row r="475" spans="1:19" s="172" customFormat="1" ht="14.25" customHeight="1" x14ac:dyDescent="0.15">
      <c r="A475" s="399">
        <v>23802</v>
      </c>
      <c r="B475" s="400">
        <v>-1.3299999999999999E-2</v>
      </c>
      <c r="C475" s="400">
        <v>6.9999999999999999E-4</v>
      </c>
      <c r="D475" s="400">
        <v>3.8E-3</v>
      </c>
      <c r="E475" s="400">
        <v>3.6833333333333301E-3</v>
      </c>
      <c r="F475" s="400">
        <v>3.7333333333333298E-3</v>
      </c>
      <c r="G475" s="400">
        <v>3.70833333333333E-3</v>
      </c>
      <c r="H475" s="400">
        <v>3.7499999999999999E-3</v>
      </c>
      <c r="I475" s="400">
        <f t="shared" si="77"/>
        <v>-1.7100000000000001E-2</v>
      </c>
      <c r="J475" s="400">
        <f t="shared" si="70"/>
        <v>-1.700833333333333E-2</v>
      </c>
      <c r="K475" s="400">
        <f t="shared" si="71"/>
        <v>-3.0499999999999998E-3</v>
      </c>
      <c r="L475" s="20">
        <f t="shared" si="78"/>
        <v>0.12473371030877178</v>
      </c>
      <c r="M475" s="20">
        <f t="shared" si="79"/>
        <v>4.5600000000000002E-2</v>
      </c>
      <c r="N475" s="20">
        <f t="shared" si="72"/>
        <v>4.4499999999999956E-2</v>
      </c>
      <c r="O475" s="20">
        <f t="shared" si="80"/>
        <v>7.9133710308771782E-2</v>
      </c>
      <c r="P475" s="20">
        <f t="shared" si="73"/>
        <v>8.0233710308771827E-2</v>
      </c>
      <c r="Q475" s="20">
        <f t="shared" si="74"/>
        <v>0.18918895543117387</v>
      </c>
      <c r="R475" s="20">
        <f t="shared" si="75"/>
        <v>4.4999999999999998E-2</v>
      </c>
      <c r="S475" s="20">
        <f t="shared" si="76"/>
        <v>0.14418895543117388</v>
      </c>
    </row>
    <row r="476" spans="1:19" s="172" customFormat="1" ht="14.25" customHeight="1" x14ac:dyDescent="0.15">
      <c r="A476" s="399">
        <v>23833</v>
      </c>
      <c r="B476" s="400">
        <v>3.56E-2</v>
      </c>
      <c r="C476" s="400">
        <v>1.09E-2</v>
      </c>
      <c r="D476" s="400">
        <v>3.3E-3</v>
      </c>
      <c r="E476" s="400">
        <v>3.6916666666666699E-3</v>
      </c>
      <c r="F476" s="400">
        <v>3.7333333333333298E-3</v>
      </c>
      <c r="G476" s="400">
        <v>3.7125000000000001E-3</v>
      </c>
      <c r="H476" s="400">
        <v>3.74166666666667E-3</v>
      </c>
      <c r="I476" s="400">
        <f t="shared" si="77"/>
        <v>3.2300000000000002E-2</v>
      </c>
      <c r="J476" s="400">
        <f t="shared" si="70"/>
        <v>3.1887499999999999E-2</v>
      </c>
      <c r="K476" s="400">
        <f t="shared" si="71"/>
        <v>7.1583333333333299E-3</v>
      </c>
      <c r="L476" s="20">
        <f t="shared" si="78"/>
        <v>0.15610345448711049</v>
      </c>
      <c r="M476" s="20">
        <f t="shared" si="79"/>
        <v>3.9599999999999996E-2</v>
      </c>
      <c r="N476" s="20">
        <f t="shared" si="72"/>
        <v>4.4549999999999999E-2</v>
      </c>
      <c r="O476" s="20">
        <f t="shared" si="80"/>
        <v>0.1165034544871105</v>
      </c>
      <c r="P476" s="20">
        <f t="shared" si="73"/>
        <v>0.11155345448711049</v>
      </c>
      <c r="Q476" s="20">
        <f t="shared" si="74"/>
        <v>0.19415030798189514</v>
      </c>
      <c r="R476" s="20">
        <f t="shared" si="75"/>
        <v>4.4900000000000037E-2</v>
      </c>
      <c r="S476" s="20">
        <f t="shared" si="76"/>
        <v>0.14925030798189509</v>
      </c>
    </row>
    <row r="477" spans="1:19" s="172" customFormat="1" ht="14.25" customHeight="1" x14ac:dyDescent="0.15">
      <c r="A477" s="399">
        <v>23863</v>
      </c>
      <c r="B477" s="400">
        <v>-3.0000000000000001E-3</v>
      </c>
      <c r="C477" s="400">
        <v>-8.3999999999999995E-3</v>
      </c>
      <c r="D477" s="400">
        <v>3.3E-3</v>
      </c>
      <c r="E477" s="400">
        <v>3.7000000000000002E-3</v>
      </c>
      <c r="F477" s="400">
        <v>3.74166666666667E-3</v>
      </c>
      <c r="G477" s="400">
        <v>3.7208333333333299E-3</v>
      </c>
      <c r="H477" s="400">
        <v>3.7499999999999999E-3</v>
      </c>
      <c r="I477" s="400">
        <f t="shared" si="77"/>
        <v>-6.3E-3</v>
      </c>
      <c r="J477" s="400">
        <f t="shared" ref="J477:J540" si="81">B477-G477</f>
        <v>-6.7208333333333304E-3</v>
      </c>
      <c r="K477" s="400">
        <f t="shared" ref="K477:K540" si="82">$C477-H477</f>
        <v>-1.2149999999999999E-2</v>
      </c>
      <c r="L477" s="20">
        <f t="shared" si="78"/>
        <v>0.13426013001736781</v>
      </c>
      <c r="M477" s="20">
        <f t="shared" si="79"/>
        <v>3.9599999999999996E-2</v>
      </c>
      <c r="N477" s="20">
        <f t="shared" si="72"/>
        <v>4.4649999999999961E-2</v>
      </c>
      <c r="O477" s="20">
        <f t="shared" si="80"/>
        <v>9.4660130017367811E-2</v>
      </c>
      <c r="P477" s="20">
        <f t="shared" si="73"/>
        <v>8.9610130017367839E-2</v>
      </c>
      <c r="Q477" s="20">
        <f t="shared" si="74"/>
        <v>0.18034234987524611</v>
      </c>
      <c r="R477" s="20">
        <f t="shared" si="75"/>
        <v>4.4999999999999998E-2</v>
      </c>
      <c r="S477" s="20">
        <f t="shared" si="76"/>
        <v>0.13534234987524613</v>
      </c>
    </row>
    <row r="478" spans="1:19" s="172" customFormat="1" ht="14.25" customHeight="1" x14ac:dyDescent="0.15">
      <c r="A478" s="399">
        <v>23894</v>
      </c>
      <c r="B478" s="400">
        <v>-4.7300000000000002E-2</v>
      </c>
      <c r="C478" s="400">
        <v>-3.4000000000000002E-2</v>
      </c>
      <c r="D478" s="400">
        <v>3.8E-3</v>
      </c>
      <c r="E478" s="400">
        <v>3.7166666666666702E-3</v>
      </c>
      <c r="F478" s="400">
        <v>3.7666666666666699E-3</v>
      </c>
      <c r="G478" s="400">
        <v>3.74166666666667E-3</v>
      </c>
      <c r="H478" s="400">
        <v>3.7666666666666699E-3</v>
      </c>
      <c r="I478" s="400">
        <f t="shared" si="77"/>
        <v>-5.11E-2</v>
      </c>
      <c r="J478" s="400">
        <f t="shared" si="81"/>
        <v>-5.1041666666666673E-2</v>
      </c>
      <c r="K478" s="400">
        <f t="shared" si="82"/>
        <v>-3.7766666666666671E-2</v>
      </c>
      <c r="L478" s="20">
        <f t="shared" si="78"/>
        <v>6.1711167093285724E-2</v>
      </c>
      <c r="M478" s="20">
        <f t="shared" si="79"/>
        <v>4.5600000000000002E-2</v>
      </c>
      <c r="N478" s="20">
        <f t="shared" si="72"/>
        <v>4.4900000000000037E-2</v>
      </c>
      <c r="O478" s="20">
        <f t="shared" si="80"/>
        <v>1.6111167093285722E-2</v>
      </c>
      <c r="P478" s="20">
        <f t="shared" si="73"/>
        <v>1.6811167093285687E-2</v>
      </c>
      <c r="Q478" s="20">
        <f t="shared" si="74"/>
        <v>0.11413983777553982</v>
      </c>
      <c r="R478" s="20">
        <f t="shared" si="75"/>
        <v>4.5200000000000039E-2</v>
      </c>
      <c r="S478" s="20">
        <f t="shared" si="76"/>
        <v>6.8939837775539775E-2</v>
      </c>
    </row>
    <row r="479" spans="1:19" s="172" customFormat="1" ht="14.25" customHeight="1" x14ac:dyDescent="0.15">
      <c r="A479" s="399">
        <v>23924</v>
      </c>
      <c r="B479" s="400">
        <v>1.47E-2</v>
      </c>
      <c r="C479" s="400">
        <v>1.0500000000000001E-2</v>
      </c>
      <c r="D479" s="400">
        <v>3.3999999999999998E-3</v>
      </c>
      <c r="E479" s="400">
        <v>3.7333333333333298E-3</v>
      </c>
      <c r="F479" s="400">
        <v>3.8E-3</v>
      </c>
      <c r="G479" s="400">
        <v>3.7666666666666699E-3</v>
      </c>
      <c r="H479" s="400">
        <v>3.78333333333333E-3</v>
      </c>
      <c r="I479" s="400">
        <f t="shared" si="77"/>
        <v>1.1299999999999999E-2</v>
      </c>
      <c r="J479" s="400">
        <f t="shared" si="81"/>
        <v>1.093333333333333E-2</v>
      </c>
      <c r="K479" s="400">
        <f t="shared" si="82"/>
        <v>6.7166666666666711E-3</v>
      </c>
      <c r="L479" s="20">
        <f t="shared" si="78"/>
        <v>5.6712428886274591E-2</v>
      </c>
      <c r="M479" s="20">
        <f t="shared" si="79"/>
        <v>4.0799999999999996E-2</v>
      </c>
      <c r="N479" s="20">
        <f t="shared" si="72"/>
        <v>4.5200000000000039E-2</v>
      </c>
      <c r="O479" s="20">
        <f t="shared" si="80"/>
        <v>1.5912428886274595E-2</v>
      </c>
      <c r="P479" s="20">
        <f t="shared" si="73"/>
        <v>1.1512428886274552E-2</v>
      </c>
      <c r="Q479" s="20">
        <f t="shared" si="74"/>
        <v>7.5196548631633719E-2</v>
      </c>
      <c r="R479" s="20">
        <f t="shared" si="75"/>
        <v>4.5399999999999961E-2</v>
      </c>
      <c r="S479" s="20">
        <f t="shared" si="76"/>
        <v>2.9796548631633758E-2</v>
      </c>
    </row>
    <row r="480" spans="1:19" s="172" customFormat="1" ht="14.25" customHeight="1" x14ac:dyDescent="0.15">
      <c r="A480" s="399">
        <v>23955</v>
      </c>
      <c r="B480" s="400">
        <v>2.7199999999999998E-2</v>
      </c>
      <c r="C480" s="400">
        <v>9.7000000000000003E-3</v>
      </c>
      <c r="D480" s="400">
        <v>3.7000000000000002E-3</v>
      </c>
      <c r="E480" s="400">
        <v>3.74166666666667E-3</v>
      </c>
      <c r="F480" s="400">
        <v>3.8249999999999998E-3</v>
      </c>
      <c r="G480" s="400">
        <v>3.78333333333333E-3</v>
      </c>
      <c r="H480" s="400">
        <v>3.81666666666667E-3</v>
      </c>
      <c r="I480" s="400">
        <f t="shared" si="77"/>
        <v>2.35E-2</v>
      </c>
      <c r="J480" s="400">
        <f t="shared" si="81"/>
        <v>2.3416666666666669E-2</v>
      </c>
      <c r="K480" s="400">
        <f t="shared" si="82"/>
        <v>5.8833333333333307E-3</v>
      </c>
      <c r="L480" s="20">
        <f t="shared" si="78"/>
        <v>9.841631952234442E-2</v>
      </c>
      <c r="M480" s="20">
        <f t="shared" si="79"/>
        <v>4.4400000000000002E-2</v>
      </c>
      <c r="N480" s="20">
        <f t="shared" si="72"/>
        <v>4.5399999999999961E-2</v>
      </c>
      <c r="O480" s="20">
        <f t="shared" si="80"/>
        <v>5.4016319522344418E-2</v>
      </c>
      <c r="P480" s="20">
        <f t="shared" si="73"/>
        <v>5.3016319522344459E-2</v>
      </c>
      <c r="Q480" s="20">
        <f t="shared" si="74"/>
        <v>8.227091531588071E-2</v>
      </c>
      <c r="R480" s="20">
        <f t="shared" si="75"/>
        <v>4.5800000000000042E-2</v>
      </c>
      <c r="S480" s="20">
        <f t="shared" si="76"/>
        <v>3.6470915315880668E-2</v>
      </c>
    </row>
    <row r="481" spans="1:19" s="172" customFormat="1" ht="14.25" customHeight="1" x14ac:dyDescent="0.15">
      <c r="A481" s="399">
        <v>23986</v>
      </c>
      <c r="B481" s="400">
        <v>3.3399999999999999E-2</v>
      </c>
      <c r="C481" s="400">
        <v>1.9400000000000001E-2</v>
      </c>
      <c r="D481" s="400">
        <v>3.5000000000000001E-3</v>
      </c>
      <c r="E481" s="400">
        <v>3.7666666666666699E-3</v>
      </c>
      <c r="F481" s="400">
        <v>3.8583333333333299E-3</v>
      </c>
      <c r="G481" s="400">
        <v>3.8124999999999999E-3</v>
      </c>
      <c r="H481" s="400">
        <v>3.8583333333333299E-3</v>
      </c>
      <c r="I481" s="400">
        <f t="shared" si="77"/>
        <v>2.9899999999999999E-2</v>
      </c>
      <c r="J481" s="400">
        <f t="shared" si="81"/>
        <v>2.9587499999999999E-2</v>
      </c>
      <c r="K481" s="400">
        <f t="shared" si="82"/>
        <v>1.5541666666666671E-2</v>
      </c>
      <c r="L481" s="20">
        <f t="shared" si="78"/>
        <v>0.10193517580272937</v>
      </c>
      <c r="M481" s="20">
        <f t="shared" si="79"/>
        <v>4.2000000000000003E-2</v>
      </c>
      <c r="N481" s="20">
        <f t="shared" si="72"/>
        <v>4.5749999999999999E-2</v>
      </c>
      <c r="O481" s="20">
        <f t="shared" si="80"/>
        <v>5.9935175802729369E-2</v>
      </c>
      <c r="P481" s="20">
        <f t="shared" si="73"/>
        <v>5.6185175802729373E-2</v>
      </c>
      <c r="Q481" s="20">
        <f t="shared" si="74"/>
        <v>8.4824946974443538E-2</v>
      </c>
      <c r="R481" s="20">
        <f t="shared" si="75"/>
        <v>4.6299999999999959E-2</v>
      </c>
      <c r="S481" s="20">
        <f t="shared" si="76"/>
        <v>3.8524946974443579E-2</v>
      </c>
    </row>
    <row r="482" spans="1:19" s="172" customFormat="1" ht="14.25" customHeight="1" x14ac:dyDescent="0.15">
      <c r="A482" s="399">
        <v>24016</v>
      </c>
      <c r="B482" s="400">
        <v>2.8899999999999999E-2</v>
      </c>
      <c r="C482" s="400">
        <v>1.29E-2</v>
      </c>
      <c r="D482" s="400">
        <v>3.3999999999999998E-3</v>
      </c>
      <c r="E482" s="400">
        <v>3.8E-3</v>
      </c>
      <c r="F482" s="400">
        <v>3.8833333333333298E-3</v>
      </c>
      <c r="G482" s="400">
        <v>3.8416666666666699E-3</v>
      </c>
      <c r="H482" s="400">
        <v>3.8833333333333298E-3</v>
      </c>
      <c r="I482" s="400">
        <f t="shared" si="77"/>
        <v>2.5499999999999998E-2</v>
      </c>
      <c r="J482" s="400">
        <f t="shared" si="81"/>
        <v>2.5058333333333328E-2</v>
      </c>
      <c r="K482" s="400">
        <f t="shared" si="82"/>
        <v>9.0166666666666694E-3</v>
      </c>
      <c r="L482" s="20">
        <f t="shared" si="78"/>
        <v>0.12300029950814961</v>
      </c>
      <c r="M482" s="20">
        <f t="shared" si="79"/>
        <v>4.0799999999999996E-2</v>
      </c>
      <c r="N482" s="20">
        <f t="shared" si="72"/>
        <v>4.6100000000000037E-2</v>
      </c>
      <c r="O482" s="20">
        <f t="shared" si="80"/>
        <v>8.220029950814961E-2</v>
      </c>
      <c r="P482" s="20">
        <f t="shared" si="73"/>
        <v>7.6900299508149583E-2</v>
      </c>
      <c r="Q482" s="20">
        <f t="shared" si="74"/>
        <v>8.0982969788897075E-2</v>
      </c>
      <c r="R482" s="20">
        <f t="shared" si="75"/>
        <v>4.6599999999999961E-2</v>
      </c>
      <c r="S482" s="20">
        <f t="shared" si="76"/>
        <v>3.4382969788897114E-2</v>
      </c>
    </row>
    <row r="483" spans="1:19" s="172" customFormat="1" ht="14.25" customHeight="1" x14ac:dyDescent="0.15">
      <c r="A483" s="399">
        <v>24047</v>
      </c>
      <c r="B483" s="400">
        <v>-3.0999999999999999E-3</v>
      </c>
      <c r="C483" s="400">
        <v>-1.1599999999999999E-2</v>
      </c>
      <c r="D483" s="400">
        <v>3.7000000000000002E-3</v>
      </c>
      <c r="E483" s="400">
        <v>3.8333333333333301E-3</v>
      </c>
      <c r="F483" s="400">
        <v>3.9083333333333296E-3</v>
      </c>
      <c r="G483" s="400">
        <v>3.8708333333333299E-3</v>
      </c>
      <c r="H483" s="400">
        <v>3.9249999999999997E-3</v>
      </c>
      <c r="I483" s="400">
        <f t="shared" si="77"/>
        <v>-6.8000000000000005E-3</v>
      </c>
      <c r="J483" s="400">
        <f t="shared" si="81"/>
        <v>-6.9708333333333298E-3</v>
      </c>
      <c r="K483" s="400">
        <f t="shared" si="82"/>
        <v>-1.5524999999999999E-2</v>
      </c>
      <c r="L483" s="20">
        <f t="shared" si="78"/>
        <v>0.11895951882026434</v>
      </c>
      <c r="M483" s="20">
        <f t="shared" si="79"/>
        <v>4.4400000000000002E-2</v>
      </c>
      <c r="N483" s="20">
        <f t="shared" si="72"/>
        <v>4.6449999999999957E-2</v>
      </c>
      <c r="O483" s="20">
        <f t="shared" si="80"/>
        <v>7.4559518820264348E-2</v>
      </c>
      <c r="P483" s="20">
        <f t="shared" si="73"/>
        <v>7.2509518820264379E-2</v>
      </c>
      <c r="Q483" s="20">
        <f t="shared" si="74"/>
        <v>5.6400600493716979E-2</v>
      </c>
      <c r="R483" s="20">
        <f t="shared" si="75"/>
        <v>4.7099999999999996E-2</v>
      </c>
      <c r="S483" s="20">
        <f t="shared" si="76"/>
        <v>9.3006004937169831E-3</v>
      </c>
    </row>
    <row r="484" spans="1:19" s="172" customFormat="1" ht="14.25" customHeight="1" x14ac:dyDescent="0.15">
      <c r="A484" s="399">
        <v>24077</v>
      </c>
      <c r="B484" s="400">
        <v>1.06E-2</v>
      </c>
      <c r="C484" s="400">
        <v>-8.0000000000000004E-4</v>
      </c>
      <c r="D484" s="400">
        <v>3.7000000000000002E-3</v>
      </c>
      <c r="E484" s="400">
        <v>3.8999999999999998E-3</v>
      </c>
      <c r="F484" s="400">
        <v>4.0000000000000001E-3</v>
      </c>
      <c r="G484" s="400">
        <v>3.9500000000000004E-3</v>
      </c>
      <c r="H484" s="400">
        <v>4.0249999999999999E-3</v>
      </c>
      <c r="I484" s="400">
        <f t="shared" si="77"/>
        <v>6.8999999999999999E-3</v>
      </c>
      <c r="J484" s="400">
        <f t="shared" si="81"/>
        <v>6.6499999999999997E-3</v>
      </c>
      <c r="K484" s="400">
        <f t="shared" si="82"/>
        <v>-4.8250000000000003E-3</v>
      </c>
      <c r="L484" s="20">
        <f t="shared" si="78"/>
        <v>0.12452316002362673</v>
      </c>
      <c r="M484" s="20">
        <f t="shared" si="79"/>
        <v>4.4400000000000002E-2</v>
      </c>
      <c r="N484" s="20">
        <f t="shared" si="72"/>
        <v>4.7400000000000005E-2</v>
      </c>
      <c r="O484" s="20">
        <f t="shared" si="80"/>
        <v>8.0123160023626738E-2</v>
      </c>
      <c r="P484" s="20">
        <f t="shared" si="73"/>
        <v>7.7123160023626736E-2</v>
      </c>
      <c r="Q484" s="20">
        <f t="shared" si="74"/>
        <v>4.6555106100854671E-2</v>
      </c>
      <c r="R484" s="20">
        <f t="shared" si="75"/>
        <v>4.8299999999999996E-2</v>
      </c>
      <c r="S484" s="20">
        <f t="shared" si="76"/>
        <v>-1.744893899145325E-3</v>
      </c>
    </row>
    <row r="485" spans="1:19" s="172" customFormat="1" ht="14.25" customHeight="1" x14ac:dyDescent="0.15">
      <c r="A485" s="399">
        <v>24108</v>
      </c>
      <c r="B485" s="400">
        <v>6.1999999999999998E-3</v>
      </c>
      <c r="C485" s="400">
        <v>-2.9700000000000001E-2</v>
      </c>
      <c r="D485" s="400">
        <v>3.8E-3</v>
      </c>
      <c r="E485" s="400">
        <v>3.9500000000000004E-3</v>
      </c>
      <c r="F485" s="400">
        <v>4.0249999999999999E-3</v>
      </c>
      <c r="G485" s="400">
        <v>3.9874999999999997E-3</v>
      </c>
      <c r="H485" s="400">
        <v>4.0499999999999998E-3</v>
      </c>
      <c r="I485" s="400">
        <f t="shared" si="77"/>
        <v>2.3999999999999998E-3</v>
      </c>
      <c r="J485" s="400">
        <f t="shared" si="81"/>
        <v>2.2125000000000001E-3</v>
      </c>
      <c r="K485" s="400">
        <f t="shared" si="82"/>
        <v>-3.3750000000000002E-2</v>
      </c>
      <c r="L485" s="20">
        <f t="shared" si="78"/>
        <v>9.3760467487455701E-2</v>
      </c>
      <c r="M485" s="20">
        <f t="shared" si="79"/>
        <v>4.5600000000000002E-2</v>
      </c>
      <c r="N485" s="20">
        <f t="shared" si="72"/>
        <v>4.7849999999999997E-2</v>
      </c>
      <c r="O485" s="20">
        <f t="shared" si="80"/>
        <v>4.8160467487455699E-2</v>
      </c>
      <c r="P485" s="20">
        <f t="shared" si="73"/>
        <v>4.5910467487455704E-2</v>
      </c>
      <c r="Q485" s="20">
        <f t="shared" si="74"/>
        <v>-2.0853900829563288E-2</v>
      </c>
      <c r="R485" s="20">
        <f t="shared" si="75"/>
        <v>4.8599999999999997E-2</v>
      </c>
      <c r="S485" s="20">
        <f t="shared" si="76"/>
        <v>-6.9453900829563292E-2</v>
      </c>
    </row>
    <row r="486" spans="1:19" s="172" customFormat="1" ht="14.25" customHeight="1" x14ac:dyDescent="0.15">
      <c r="A486" s="399">
        <v>24139</v>
      </c>
      <c r="B486" s="400">
        <v>-1.3100000000000001E-2</v>
      </c>
      <c r="C486" s="400">
        <v>-4.1399999999999999E-2</v>
      </c>
      <c r="D486" s="400">
        <v>3.3999999999999998E-3</v>
      </c>
      <c r="E486" s="400">
        <v>3.98333333333333E-3</v>
      </c>
      <c r="F486" s="400">
        <v>4.0833333333333303E-3</v>
      </c>
      <c r="G486" s="400">
        <v>4.0333333333333297E-3</v>
      </c>
      <c r="H486" s="400">
        <v>4.1000000000000003E-3</v>
      </c>
      <c r="I486" s="400">
        <f t="shared" si="77"/>
        <v>-1.6500000000000001E-2</v>
      </c>
      <c r="J486" s="400">
        <f t="shared" si="81"/>
        <v>-1.713333333333333E-2</v>
      </c>
      <c r="K486" s="400">
        <f t="shared" si="82"/>
        <v>-4.5499999999999999E-2</v>
      </c>
      <c r="L486" s="20">
        <f t="shared" si="78"/>
        <v>7.6096306812252212E-2</v>
      </c>
      <c r="M486" s="20">
        <f t="shared" si="79"/>
        <v>4.0799999999999996E-2</v>
      </c>
      <c r="N486" s="20">
        <f t="shared" si="72"/>
        <v>4.8399999999999957E-2</v>
      </c>
      <c r="O486" s="20">
        <f t="shared" si="80"/>
        <v>3.5296306812252216E-2</v>
      </c>
      <c r="P486" s="20">
        <f t="shared" si="73"/>
        <v>2.7696306812252255E-2</v>
      </c>
      <c r="Q486" s="20">
        <f t="shared" si="74"/>
        <v>-6.2234538250793392E-2</v>
      </c>
      <c r="R486" s="20">
        <f t="shared" si="75"/>
        <v>4.9200000000000008E-2</v>
      </c>
      <c r="S486" s="20">
        <f t="shared" si="76"/>
        <v>-0.1114345382507934</v>
      </c>
    </row>
    <row r="487" spans="1:19" s="172" customFormat="1" ht="14.25" customHeight="1" x14ac:dyDescent="0.15">
      <c r="A487" s="399">
        <v>24167</v>
      </c>
      <c r="B487" s="400">
        <v>-2.0500000000000001E-2</v>
      </c>
      <c r="C487" s="400">
        <v>-4.4999999999999997E-3</v>
      </c>
      <c r="D487" s="400">
        <v>4.0000000000000001E-3</v>
      </c>
      <c r="E487" s="400">
        <v>4.1000000000000003E-3</v>
      </c>
      <c r="F487" s="400">
        <v>4.2083333333333304E-3</v>
      </c>
      <c r="G487" s="400">
        <v>4.1541666666666697E-3</v>
      </c>
      <c r="H487" s="400">
        <v>4.28333333333333E-3</v>
      </c>
      <c r="I487" s="400">
        <f t="shared" si="77"/>
        <v>-2.4500000000000001E-2</v>
      </c>
      <c r="J487" s="400">
        <f t="shared" si="81"/>
        <v>-2.4654166666666671E-2</v>
      </c>
      <c r="K487" s="400">
        <f t="shared" si="82"/>
        <v>-8.7833333333333305E-3</v>
      </c>
      <c r="L487" s="20">
        <f t="shared" si="78"/>
        <v>6.8243977422317803E-2</v>
      </c>
      <c r="M487" s="20">
        <f t="shared" si="79"/>
        <v>4.8000000000000001E-2</v>
      </c>
      <c r="N487" s="20">
        <f t="shared" si="72"/>
        <v>4.9850000000000033E-2</v>
      </c>
      <c r="O487" s="20">
        <f t="shared" si="80"/>
        <v>2.0243977422317802E-2</v>
      </c>
      <c r="P487" s="20">
        <f t="shared" si="73"/>
        <v>1.839397742231777E-2</v>
      </c>
      <c r="Q487" s="20">
        <f t="shared" si="74"/>
        <v>-6.7107507573363478E-2</v>
      </c>
      <c r="R487" s="20">
        <f t="shared" si="75"/>
        <v>5.139999999999996E-2</v>
      </c>
      <c r="S487" s="20">
        <f t="shared" si="76"/>
        <v>-0.11850750757336344</v>
      </c>
    </row>
    <row r="488" spans="1:19" s="172" customFormat="1" ht="14.25" customHeight="1" x14ac:dyDescent="0.15">
      <c r="A488" s="399">
        <v>24198</v>
      </c>
      <c r="B488" s="400">
        <v>2.1999999999999999E-2</v>
      </c>
      <c r="C488" s="400">
        <v>1.72E-2</v>
      </c>
      <c r="D488" s="400">
        <v>3.5999999999999999E-3</v>
      </c>
      <c r="E488" s="400">
        <v>4.1083333333333302E-3</v>
      </c>
      <c r="F488" s="400">
        <v>4.2500000000000003E-3</v>
      </c>
      <c r="G488" s="400">
        <v>4.1791666666666696E-3</v>
      </c>
      <c r="H488" s="400">
        <v>4.3750000000000004E-3</v>
      </c>
      <c r="I488" s="400">
        <f t="shared" si="77"/>
        <v>1.84E-2</v>
      </c>
      <c r="J488" s="400">
        <f t="shared" si="81"/>
        <v>1.7820833333333327E-2</v>
      </c>
      <c r="K488" s="400">
        <f t="shared" si="82"/>
        <v>1.2825E-2</v>
      </c>
      <c r="L488" s="20">
        <f t="shared" si="78"/>
        <v>5.4215280924689635E-2</v>
      </c>
      <c r="M488" s="20">
        <f t="shared" si="79"/>
        <v>4.3200000000000002E-2</v>
      </c>
      <c r="N488" s="20">
        <f t="shared" ref="N488:N551" si="83">G488*12</f>
        <v>5.0150000000000035E-2</v>
      </c>
      <c r="O488" s="20">
        <f t="shared" si="80"/>
        <v>1.1015280924689633E-2</v>
      </c>
      <c r="P488" s="20">
        <f t="shared" ref="P488:P551" si="84">L488-N488</f>
        <v>4.0652809246896002E-3</v>
      </c>
      <c r="Q488" s="20">
        <f t="shared" ref="Q488:Q551" si="85">((1+C477)*(1+C478)*(1+C479)*(1+C480)*(1+C481)*(1+C482)*(1+C483)*(1+C484)*(1+C485)*(1+C486)*(1+C487)*(1+C488))-1</f>
        <v>-6.1293655854807949E-2</v>
      </c>
      <c r="R488" s="20">
        <f t="shared" ref="R488:R551" si="86">H488*12</f>
        <v>5.2500000000000005E-2</v>
      </c>
      <c r="S488" s="20">
        <f t="shared" ref="S488:S551" si="87">Q488-R488</f>
        <v>-0.11379365585480795</v>
      </c>
    </row>
    <row r="489" spans="1:19" s="172" customFormat="1" ht="14.25" customHeight="1" x14ac:dyDescent="0.15">
      <c r="A489" s="399">
        <v>24228</v>
      </c>
      <c r="B489" s="400">
        <v>-4.9200000000000001E-2</v>
      </c>
      <c r="C489" s="400">
        <v>-2.9600000000000001E-2</v>
      </c>
      <c r="D489" s="400">
        <v>4.1000000000000003E-3</v>
      </c>
      <c r="E489" s="400">
        <v>4.15E-3</v>
      </c>
      <c r="F489" s="400">
        <v>4.2500000000000003E-3</v>
      </c>
      <c r="G489" s="400">
        <v>4.1999999999999997E-3</v>
      </c>
      <c r="H489" s="400">
        <v>4.3750000000000004E-3</v>
      </c>
      <c r="I489" s="400">
        <f t="shared" si="77"/>
        <v>-5.33E-2</v>
      </c>
      <c r="J489" s="400">
        <f t="shared" si="81"/>
        <v>-5.3400000000000003E-2</v>
      </c>
      <c r="K489" s="400">
        <f t="shared" si="82"/>
        <v>-3.3975000000000005E-2</v>
      </c>
      <c r="L489" s="20">
        <f t="shared" si="78"/>
        <v>5.3639810463337323E-3</v>
      </c>
      <c r="M489" s="20">
        <f t="shared" si="79"/>
        <v>4.9200000000000008E-2</v>
      </c>
      <c r="N489" s="20">
        <f t="shared" si="83"/>
        <v>5.04E-2</v>
      </c>
      <c r="O489" s="20">
        <f t="shared" si="80"/>
        <v>-4.3836018953666275E-2</v>
      </c>
      <c r="P489" s="20">
        <f t="shared" si="84"/>
        <v>-4.5036018953666268E-2</v>
      </c>
      <c r="Q489" s="20">
        <f t="shared" si="85"/>
        <v>-8.1362811256056267E-2</v>
      </c>
      <c r="R489" s="20">
        <f t="shared" si="86"/>
        <v>5.2500000000000005E-2</v>
      </c>
      <c r="S489" s="20">
        <f t="shared" si="87"/>
        <v>-0.13386281125605626</v>
      </c>
    </row>
    <row r="490" spans="1:19" s="172" customFormat="1" ht="14.25" customHeight="1" x14ac:dyDescent="0.15">
      <c r="A490" s="399">
        <v>24259</v>
      </c>
      <c r="B490" s="400">
        <v>-1.46E-2</v>
      </c>
      <c r="C490" s="400">
        <v>-1.8100000000000002E-2</v>
      </c>
      <c r="D490" s="400">
        <v>3.8999999999999998E-3</v>
      </c>
      <c r="E490" s="400">
        <v>4.2249999999999996E-3</v>
      </c>
      <c r="F490" s="400">
        <v>4.3E-3</v>
      </c>
      <c r="G490" s="400">
        <v>4.2624999999999998E-3</v>
      </c>
      <c r="H490" s="400">
        <v>4.4999999999999997E-3</v>
      </c>
      <c r="I490" s="400">
        <f t="shared" si="77"/>
        <v>-1.8499999999999999E-2</v>
      </c>
      <c r="J490" s="400">
        <f t="shared" si="81"/>
        <v>-1.8862500000000001E-2</v>
      </c>
      <c r="K490" s="400">
        <f t="shared" si="82"/>
        <v>-2.2600000000000002E-2</v>
      </c>
      <c r="L490" s="20">
        <f t="shared" si="78"/>
        <v>3.9871593285460083E-2</v>
      </c>
      <c r="M490" s="20">
        <f t="shared" si="79"/>
        <v>4.6799999999999994E-2</v>
      </c>
      <c r="N490" s="20">
        <f t="shared" si="83"/>
        <v>5.1150000000000001E-2</v>
      </c>
      <c r="O490" s="20">
        <f t="shared" si="80"/>
        <v>-6.9284067145399114E-3</v>
      </c>
      <c r="P490" s="20">
        <f t="shared" si="84"/>
        <v>-1.1278406714539918E-2</v>
      </c>
      <c r="Q490" s="20">
        <f t="shared" si="85"/>
        <v>-6.6242385478594068E-2</v>
      </c>
      <c r="R490" s="20">
        <f t="shared" si="86"/>
        <v>5.3999999999999992E-2</v>
      </c>
      <c r="S490" s="20">
        <f t="shared" si="87"/>
        <v>-0.12024238547859406</v>
      </c>
    </row>
    <row r="491" spans="1:19" s="172" customFormat="1" ht="14.25" customHeight="1" x14ac:dyDescent="0.15">
      <c r="A491" s="399">
        <v>24289</v>
      </c>
      <c r="B491" s="400">
        <v>-1.2E-2</v>
      </c>
      <c r="C491" s="400">
        <v>8.9999999999999998E-4</v>
      </c>
      <c r="D491" s="400">
        <v>3.8E-3</v>
      </c>
      <c r="E491" s="400">
        <v>4.3E-3</v>
      </c>
      <c r="F491" s="400">
        <v>4.3750000000000004E-3</v>
      </c>
      <c r="G491" s="400">
        <v>4.3375000000000002E-3</v>
      </c>
      <c r="H491" s="400">
        <v>4.5416666666666704E-3</v>
      </c>
      <c r="I491" s="400">
        <f t="shared" si="77"/>
        <v>-1.5800000000000002E-2</v>
      </c>
      <c r="J491" s="400">
        <f t="shared" si="81"/>
        <v>-1.6337500000000001E-2</v>
      </c>
      <c r="K491" s="400">
        <f t="shared" si="82"/>
        <v>-3.6416666666666707E-3</v>
      </c>
      <c r="L491" s="20">
        <f t="shared" si="78"/>
        <v>1.2509248217241087E-2</v>
      </c>
      <c r="M491" s="20">
        <f t="shared" si="79"/>
        <v>4.5600000000000002E-2</v>
      </c>
      <c r="N491" s="20">
        <f t="shared" si="83"/>
        <v>5.2049999999999999E-2</v>
      </c>
      <c r="O491" s="20">
        <f t="shared" si="80"/>
        <v>-3.3090751782758915E-2</v>
      </c>
      <c r="P491" s="20">
        <f t="shared" si="84"/>
        <v>-3.9540751782758912E-2</v>
      </c>
      <c r="Q491" s="20">
        <f t="shared" si="85"/>
        <v>-7.5113313830306394E-2</v>
      </c>
      <c r="R491" s="20">
        <f t="shared" si="86"/>
        <v>5.4500000000000048E-2</v>
      </c>
      <c r="S491" s="20">
        <f t="shared" si="87"/>
        <v>-0.12961331383030644</v>
      </c>
    </row>
    <row r="492" spans="1:19" s="172" customFormat="1" ht="14.25" customHeight="1" x14ac:dyDescent="0.15">
      <c r="A492" s="399">
        <v>24320</v>
      </c>
      <c r="B492" s="400">
        <v>-7.2499999999999995E-2</v>
      </c>
      <c r="C492" s="400">
        <v>-8.7499999999999994E-2</v>
      </c>
      <c r="D492" s="400">
        <v>4.3E-3</v>
      </c>
      <c r="E492" s="400">
        <v>4.4250000000000001E-3</v>
      </c>
      <c r="F492" s="400">
        <v>4.4833333333333296E-3</v>
      </c>
      <c r="G492" s="400">
        <v>4.4541666666666696E-3</v>
      </c>
      <c r="H492" s="400">
        <v>4.6499999999999996E-3</v>
      </c>
      <c r="I492" s="400">
        <f t="shared" si="77"/>
        <v>-7.6799999999999993E-2</v>
      </c>
      <c r="J492" s="400">
        <f t="shared" si="81"/>
        <v>-7.6954166666666671E-2</v>
      </c>
      <c r="K492" s="400">
        <f t="shared" si="82"/>
        <v>-9.2149999999999996E-2</v>
      </c>
      <c r="L492" s="20">
        <f t="shared" si="78"/>
        <v>-8.5764867872380024E-2</v>
      </c>
      <c r="M492" s="20">
        <f t="shared" si="79"/>
        <v>5.16E-2</v>
      </c>
      <c r="N492" s="20">
        <f t="shared" si="83"/>
        <v>5.3450000000000039E-2</v>
      </c>
      <c r="O492" s="20">
        <f t="shared" si="80"/>
        <v>-0.13736486787238003</v>
      </c>
      <c r="P492" s="20">
        <f t="shared" si="84"/>
        <v>-0.13921486787238008</v>
      </c>
      <c r="Q492" s="20">
        <f t="shared" si="85"/>
        <v>-0.16414865689824198</v>
      </c>
      <c r="R492" s="20">
        <f t="shared" si="86"/>
        <v>5.5799999999999995E-2</v>
      </c>
      <c r="S492" s="20">
        <f t="shared" si="87"/>
        <v>-0.21994865689824197</v>
      </c>
    </row>
    <row r="493" spans="1:19" s="172" customFormat="1" ht="14.25" customHeight="1" x14ac:dyDescent="0.15">
      <c r="A493" s="399">
        <v>24351</v>
      </c>
      <c r="B493" s="400">
        <v>-5.3E-3</v>
      </c>
      <c r="C493" s="400">
        <v>4.7500000000000001E-2</v>
      </c>
      <c r="D493" s="400">
        <v>4.1000000000000003E-3</v>
      </c>
      <c r="E493" s="400">
        <v>4.5750000000000001E-3</v>
      </c>
      <c r="F493" s="400">
        <v>4.6499999999999996E-3</v>
      </c>
      <c r="G493" s="400">
        <v>4.6125000000000003E-3</v>
      </c>
      <c r="H493" s="400">
        <v>4.8416666666666703E-3</v>
      </c>
      <c r="I493" s="400">
        <f t="shared" si="77"/>
        <v>-9.4000000000000004E-3</v>
      </c>
      <c r="J493" s="400">
        <f t="shared" si="81"/>
        <v>-9.9125000000000012E-3</v>
      </c>
      <c r="K493" s="400">
        <f t="shared" si="82"/>
        <v>4.2658333333333333E-2</v>
      </c>
      <c r="L493" s="20">
        <f t="shared" si="78"/>
        <v>-0.12000223928068188</v>
      </c>
      <c r="M493" s="20">
        <f t="shared" si="79"/>
        <v>4.9200000000000008E-2</v>
      </c>
      <c r="N493" s="20">
        <f t="shared" si="83"/>
        <v>5.5350000000000003E-2</v>
      </c>
      <c r="O493" s="20">
        <f t="shared" si="80"/>
        <v>-0.1692022392806819</v>
      </c>
      <c r="P493" s="20">
        <f t="shared" si="84"/>
        <v>-0.17535223928068189</v>
      </c>
      <c r="Q493" s="20">
        <f t="shared" si="85"/>
        <v>-0.1411082186589252</v>
      </c>
      <c r="R493" s="20">
        <f t="shared" si="86"/>
        <v>5.8100000000000041E-2</v>
      </c>
      <c r="S493" s="20">
        <f t="shared" si="87"/>
        <v>-0.19920821865892524</v>
      </c>
    </row>
    <row r="494" spans="1:19" s="172" customFormat="1" ht="14.25" customHeight="1" x14ac:dyDescent="0.15">
      <c r="A494" s="399">
        <v>24381</v>
      </c>
      <c r="B494" s="400">
        <v>4.9399999999999999E-2</v>
      </c>
      <c r="C494" s="400">
        <v>9.7000000000000003E-2</v>
      </c>
      <c r="D494" s="400">
        <v>4.0000000000000001E-3</v>
      </c>
      <c r="E494" s="400">
        <v>4.5083333333333303E-3</v>
      </c>
      <c r="F494" s="400">
        <v>4.5833333333333299E-3</v>
      </c>
      <c r="G494" s="400">
        <v>4.5458333333333297E-3</v>
      </c>
      <c r="H494" s="400">
        <v>4.7833333333333304E-3</v>
      </c>
      <c r="I494" s="400">
        <f t="shared" si="77"/>
        <v>4.5399999999999996E-2</v>
      </c>
      <c r="J494" s="400">
        <f t="shared" si="81"/>
        <v>4.4854166666666667E-2</v>
      </c>
      <c r="K494" s="400">
        <f t="shared" si="82"/>
        <v>9.2216666666666669E-2</v>
      </c>
      <c r="L494" s="20">
        <f t="shared" si="78"/>
        <v>-0.10246899591908598</v>
      </c>
      <c r="M494" s="20">
        <f t="shared" si="79"/>
        <v>4.8000000000000001E-2</v>
      </c>
      <c r="N494" s="20">
        <f t="shared" si="83"/>
        <v>5.454999999999996E-2</v>
      </c>
      <c r="O494" s="20">
        <f t="shared" si="80"/>
        <v>-0.15046899591908597</v>
      </c>
      <c r="P494" s="20">
        <f t="shared" si="84"/>
        <v>-0.15701899591908594</v>
      </c>
      <c r="Q494" s="20">
        <f t="shared" si="85"/>
        <v>-6.9795355779288082E-2</v>
      </c>
      <c r="R494" s="20">
        <f t="shared" si="86"/>
        <v>5.7399999999999965E-2</v>
      </c>
      <c r="S494" s="20">
        <f t="shared" si="87"/>
        <v>-0.12719535577928803</v>
      </c>
    </row>
    <row r="495" spans="1:19" s="172" customFormat="1" ht="14.25" customHeight="1" x14ac:dyDescent="0.15">
      <c r="A495" s="399">
        <v>24412</v>
      </c>
      <c r="B495" s="400">
        <v>9.4999999999999998E-3</v>
      </c>
      <c r="C495" s="400">
        <v>-7.6E-3</v>
      </c>
      <c r="D495" s="400">
        <v>3.8E-3</v>
      </c>
      <c r="E495" s="400">
        <v>4.4583333333333298E-3</v>
      </c>
      <c r="F495" s="400">
        <v>4.5500000000000002E-3</v>
      </c>
      <c r="G495" s="400">
        <v>4.5041666666666702E-3</v>
      </c>
      <c r="H495" s="400">
        <v>4.6916666666666704E-3</v>
      </c>
      <c r="I495" s="400">
        <f t="shared" si="77"/>
        <v>5.7000000000000002E-3</v>
      </c>
      <c r="J495" s="400">
        <f t="shared" si="81"/>
        <v>4.9958333333333296E-3</v>
      </c>
      <c r="K495" s="400">
        <f t="shared" si="82"/>
        <v>-1.2291666666666669E-2</v>
      </c>
      <c r="L495" s="20">
        <f t="shared" si="78"/>
        <v>-9.1124938690257284E-2</v>
      </c>
      <c r="M495" s="20">
        <f t="shared" si="79"/>
        <v>4.5600000000000002E-2</v>
      </c>
      <c r="N495" s="20">
        <f t="shared" si="83"/>
        <v>5.4050000000000042E-2</v>
      </c>
      <c r="O495" s="20">
        <f t="shared" si="80"/>
        <v>-0.13672493869025729</v>
      </c>
      <c r="P495" s="20">
        <f t="shared" si="84"/>
        <v>-0.14517493869025733</v>
      </c>
      <c r="Q495" s="20">
        <f t="shared" si="85"/>
        <v>-6.6030869157593597E-2</v>
      </c>
      <c r="R495" s="20">
        <f t="shared" si="86"/>
        <v>5.6300000000000044E-2</v>
      </c>
      <c r="S495" s="20">
        <f t="shared" si="87"/>
        <v>-0.12233086915759364</v>
      </c>
    </row>
    <row r="496" spans="1:19" s="172" customFormat="1" ht="14.25" customHeight="1" x14ac:dyDescent="0.15">
      <c r="A496" s="399">
        <v>24442</v>
      </c>
      <c r="B496" s="400">
        <v>2.0000000000000001E-4</v>
      </c>
      <c r="C496" s="400">
        <v>2.2100000000000002E-2</v>
      </c>
      <c r="D496" s="400">
        <v>3.8999999999999998E-3</v>
      </c>
      <c r="E496" s="400">
        <v>4.4916666666666698E-3</v>
      </c>
      <c r="F496" s="400">
        <v>4.5666666666666703E-3</v>
      </c>
      <c r="G496" s="400">
        <v>4.5291666666666701E-3</v>
      </c>
      <c r="H496" s="400">
        <v>4.725E-3</v>
      </c>
      <c r="I496" s="400">
        <f t="shared" si="77"/>
        <v>-3.6999999999999997E-3</v>
      </c>
      <c r="J496" s="400">
        <f t="shared" si="81"/>
        <v>-4.3291666666666704E-3</v>
      </c>
      <c r="K496" s="400">
        <f t="shared" si="82"/>
        <v>1.7375000000000002E-2</v>
      </c>
      <c r="L496" s="20">
        <f t="shared" si="78"/>
        <v>-0.10047809586185941</v>
      </c>
      <c r="M496" s="20">
        <f t="shared" si="79"/>
        <v>4.6799999999999994E-2</v>
      </c>
      <c r="N496" s="20">
        <f t="shared" si="83"/>
        <v>5.4350000000000037E-2</v>
      </c>
      <c r="O496" s="20">
        <f t="shared" si="80"/>
        <v>-0.14727809586185941</v>
      </c>
      <c r="P496" s="20">
        <f t="shared" si="84"/>
        <v>-0.15482809586185944</v>
      </c>
      <c r="Q496" s="20">
        <f t="shared" si="85"/>
        <v>-4.4625852047614489E-2</v>
      </c>
      <c r="R496" s="20">
        <f t="shared" si="86"/>
        <v>5.67E-2</v>
      </c>
      <c r="S496" s="20">
        <f t="shared" si="87"/>
        <v>-0.10132585204761449</v>
      </c>
    </row>
    <row r="497" spans="1:19" s="172" customFormat="1" ht="14.25" customHeight="1" x14ac:dyDescent="0.15">
      <c r="A497" s="399">
        <v>24473</v>
      </c>
      <c r="B497" s="400">
        <v>7.9799999999999996E-2</v>
      </c>
      <c r="C497" s="400">
        <v>2.7099999999999999E-2</v>
      </c>
      <c r="D497" s="400">
        <v>4.0000000000000001E-3</v>
      </c>
      <c r="E497" s="400">
        <v>4.3333333333333297E-3</v>
      </c>
      <c r="F497" s="400">
        <v>4.4166666666666703E-3</v>
      </c>
      <c r="G497" s="400">
        <v>4.3750000000000004E-3</v>
      </c>
      <c r="H497" s="400">
        <v>4.5500000000000002E-3</v>
      </c>
      <c r="I497" s="400">
        <f t="shared" si="77"/>
        <v>7.5799999999999992E-2</v>
      </c>
      <c r="J497" s="400">
        <f t="shared" si="81"/>
        <v>7.5424999999999992E-2</v>
      </c>
      <c r="K497" s="400">
        <f t="shared" si="82"/>
        <v>2.2550000000000001E-2</v>
      </c>
      <c r="L497" s="20">
        <f t="shared" si="78"/>
        <v>-3.4681224320846304E-2</v>
      </c>
      <c r="M497" s="20">
        <f t="shared" si="79"/>
        <v>4.8000000000000001E-2</v>
      </c>
      <c r="N497" s="20">
        <f t="shared" si="83"/>
        <v>5.2500000000000005E-2</v>
      </c>
      <c r="O497" s="20">
        <f t="shared" si="80"/>
        <v>-8.2681224320846305E-2</v>
      </c>
      <c r="P497" s="20">
        <f t="shared" si="84"/>
        <v>-8.7181224320846309E-2</v>
      </c>
      <c r="Q497" s="20">
        <f t="shared" si="85"/>
        <v>1.1300409524781063E-2</v>
      </c>
      <c r="R497" s="20">
        <f t="shared" si="86"/>
        <v>5.4600000000000003E-2</v>
      </c>
      <c r="S497" s="20">
        <f t="shared" si="87"/>
        <v>-4.329959047521894E-2</v>
      </c>
    </row>
    <row r="498" spans="1:19" s="172" customFormat="1" ht="14.25" customHeight="1" x14ac:dyDescent="0.15">
      <c r="A498" s="399">
        <v>24504</v>
      </c>
      <c r="B498" s="400">
        <v>7.1999999999999998E-3</v>
      </c>
      <c r="C498" s="400">
        <v>-1.5699999999999999E-2</v>
      </c>
      <c r="D498" s="400">
        <v>3.3999999999999998E-3</v>
      </c>
      <c r="E498" s="400">
        <v>4.1916666666666699E-3</v>
      </c>
      <c r="F498" s="400">
        <v>4.31666666666667E-3</v>
      </c>
      <c r="G498" s="400">
        <v>4.25416666666667E-3</v>
      </c>
      <c r="H498" s="400">
        <v>4.4000000000000003E-3</v>
      </c>
      <c r="I498" s="400">
        <f t="shared" si="77"/>
        <v>3.8E-3</v>
      </c>
      <c r="J498" s="400">
        <f t="shared" si="81"/>
        <v>2.9458333333333298E-3</v>
      </c>
      <c r="K498" s="400">
        <f t="shared" si="82"/>
        <v>-2.01E-2</v>
      </c>
      <c r="L498" s="20">
        <f t="shared" si="78"/>
        <v>-1.4825138449646724E-2</v>
      </c>
      <c r="M498" s="20">
        <f t="shared" si="79"/>
        <v>4.0799999999999996E-2</v>
      </c>
      <c r="N498" s="20">
        <f t="shared" si="83"/>
        <v>5.105000000000004E-2</v>
      </c>
      <c r="O498" s="20">
        <f t="shared" si="80"/>
        <v>-5.562513844964672E-2</v>
      </c>
      <c r="P498" s="20">
        <f t="shared" si="84"/>
        <v>-6.5875138449646764E-2</v>
      </c>
      <c r="Q498" s="20">
        <f t="shared" si="85"/>
        <v>3.8413303875695748E-2</v>
      </c>
      <c r="R498" s="20">
        <f t="shared" si="86"/>
        <v>5.28E-2</v>
      </c>
      <c r="S498" s="20">
        <f t="shared" si="87"/>
        <v>-1.4386696124304252E-2</v>
      </c>
    </row>
    <row r="499" spans="1:19" s="172" customFormat="1" ht="14.25" customHeight="1" x14ac:dyDescent="0.15">
      <c r="A499" s="399">
        <v>24532</v>
      </c>
      <c r="B499" s="400">
        <v>4.0899999999999999E-2</v>
      </c>
      <c r="C499" s="400">
        <v>1.9699999999999999E-2</v>
      </c>
      <c r="D499" s="400">
        <v>3.8999999999999998E-3</v>
      </c>
      <c r="E499" s="400">
        <v>4.2750000000000002E-3</v>
      </c>
      <c r="F499" s="400">
        <v>4.3583333333333304E-3</v>
      </c>
      <c r="G499" s="400">
        <v>4.31666666666667E-3</v>
      </c>
      <c r="H499" s="400">
        <v>4.5333333333333302E-3</v>
      </c>
      <c r="I499" s="400">
        <f t="shared" si="77"/>
        <v>3.6999999999999998E-2</v>
      </c>
      <c r="J499" s="400">
        <f t="shared" si="81"/>
        <v>3.6583333333333329E-2</v>
      </c>
      <c r="K499" s="400">
        <f t="shared" si="82"/>
        <v>1.5166666666666669E-2</v>
      </c>
      <c r="L499" s="20">
        <f t="shared" si="78"/>
        <v>4.6930590492866076E-2</v>
      </c>
      <c r="M499" s="20">
        <f t="shared" si="79"/>
        <v>4.6799999999999994E-2</v>
      </c>
      <c r="N499" s="20">
        <f t="shared" si="83"/>
        <v>5.180000000000004E-2</v>
      </c>
      <c r="O499" s="20">
        <f t="shared" si="80"/>
        <v>1.3059049286608115E-4</v>
      </c>
      <c r="P499" s="20">
        <f t="shared" si="84"/>
        <v>-4.8694095071339649E-3</v>
      </c>
      <c r="Q499" s="20">
        <f t="shared" si="85"/>
        <v>6.3656500213005396E-2</v>
      </c>
      <c r="R499" s="20">
        <f t="shared" si="86"/>
        <v>5.4399999999999962E-2</v>
      </c>
      <c r="S499" s="20">
        <f t="shared" si="87"/>
        <v>9.2565002130054336E-3</v>
      </c>
    </row>
    <row r="500" spans="1:19" s="172" customFormat="1" ht="14.25" customHeight="1" x14ac:dyDescent="0.15">
      <c r="A500" s="399">
        <v>24563</v>
      </c>
      <c r="B500" s="400">
        <v>4.3700000000000003E-2</v>
      </c>
      <c r="C500" s="400">
        <v>2.0199999999999999E-2</v>
      </c>
      <c r="D500" s="400">
        <v>3.5000000000000001E-3</v>
      </c>
      <c r="E500" s="400">
        <v>4.2583333333333301E-3</v>
      </c>
      <c r="F500" s="400">
        <v>4.3833333333333302E-3</v>
      </c>
      <c r="G500" s="400">
        <v>4.3208333333333302E-3</v>
      </c>
      <c r="H500" s="400">
        <v>4.5166666666666697E-3</v>
      </c>
      <c r="I500" s="400">
        <f t="shared" si="77"/>
        <v>4.02E-2</v>
      </c>
      <c r="J500" s="400">
        <f t="shared" si="81"/>
        <v>3.9379166666666673E-2</v>
      </c>
      <c r="K500" s="400">
        <f t="shared" si="82"/>
        <v>1.568333333333333E-2</v>
      </c>
      <c r="L500" s="20">
        <f t="shared" si="78"/>
        <v>6.9159938647167074E-2</v>
      </c>
      <c r="M500" s="20">
        <f t="shared" si="79"/>
        <v>4.2000000000000003E-2</v>
      </c>
      <c r="N500" s="20">
        <f t="shared" si="83"/>
        <v>5.1849999999999966E-2</v>
      </c>
      <c r="O500" s="20">
        <f t="shared" si="80"/>
        <v>2.7159938647167071E-2</v>
      </c>
      <c r="P500" s="20">
        <f t="shared" si="84"/>
        <v>1.7309938647167109E-2</v>
      </c>
      <c r="Q500" s="20">
        <f t="shared" si="85"/>
        <v>6.6793513092123558E-2</v>
      </c>
      <c r="R500" s="20">
        <f t="shared" si="86"/>
        <v>5.420000000000004E-2</v>
      </c>
      <c r="S500" s="20">
        <f t="shared" si="87"/>
        <v>1.2593513092123518E-2</v>
      </c>
    </row>
    <row r="501" spans="1:19" s="172" customFormat="1" ht="14.25" customHeight="1" x14ac:dyDescent="0.15">
      <c r="A501" s="399">
        <v>24593</v>
      </c>
      <c r="B501" s="400">
        <v>-4.7699999999999999E-2</v>
      </c>
      <c r="C501" s="400">
        <v>-5.0599999999999999E-2</v>
      </c>
      <c r="D501" s="400">
        <v>4.3E-3</v>
      </c>
      <c r="E501" s="400">
        <v>4.3666666666666697E-3</v>
      </c>
      <c r="F501" s="400">
        <v>4.5166666666666697E-3</v>
      </c>
      <c r="G501" s="400">
        <v>4.4416666666666701E-3</v>
      </c>
      <c r="H501" s="400">
        <v>4.7166666666666702E-3</v>
      </c>
      <c r="I501" s="400">
        <f t="shared" si="77"/>
        <v>-5.1999999999999998E-2</v>
      </c>
      <c r="J501" s="400">
        <f t="shared" si="81"/>
        <v>-5.2141666666666669E-2</v>
      </c>
      <c r="K501" s="400">
        <f t="shared" si="82"/>
        <v>-5.5316666666666667E-2</v>
      </c>
      <c r="L501" s="20">
        <f t="shared" si="78"/>
        <v>7.0846665517140694E-2</v>
      </c>
      <c r="M501" s="20">
        <f t="shared" si="79"/>
        <v>5.16E-2</v>
      </c>
      <c r="N501" s="20">
        <f t="shared" si="83"/>
        <v>5.3300000000000042E-2</v>
      </c>
      <c r="O501" s="20">
        <f t="shared" si="80"/>
        <v>1.9246665517140694E-2</v>
      </c>
      <c r="P501" s="20">
        <f t="shared" si="84"/>
        <v>1.7546665517140653E-2</v>
      </c>
      <c r="Q501" s="20">
        <f t="shared" si="85"/>
        <v>4.3707503431226424E-2</v>
      </c>
      <c r="R501" s="20">
        <f t="shared" si="86"/>
        <v>5.6600000000000039E-2</v>
      </c>
      <c r="S501" s="20">
        <f t="shared" si="87"/>
        <v>-1.2892496568773615E-2</v>
      </c>
    </row>
    <row r="502" spans="1:19" s="172" customFormat="1" ht="14.25" customHeight="1" x14ac:dyDescent="0.15">
      <c r="A502" s="399">
        <v>24624</v>
      </c>
      <c r="B502" s="400">
        <v>1.9E-2</v>
      </c>
      <c r="C502" s="400">
        <v>-1.3100000000000001E-2</v>
      </c>
      <c r="D502" s="400">
        <v>3.8999999999999998E-3</v>
      </c>
      <c r="E502" s="400">
        <v>4.5333333333333302E-3</v>
      </c>
      <c r="F502" s="400">
        <v>4.6916666666666704E-3</v>
      </c>
      <c r="G502" s="400">
        <v>4.6125000000000003E-3</v>
      </c>
      <c r="H502" s="400">
        <v>4.8666666666666702E-3</v>
      </c>
      <c r="I502" s="400">
        <f t="shared" si="77"/>
        <v>1.5099999999999999E-2</v>
      </c>
      <c r="J502" s="400">
        <f t="shared" si="81"/>
        <v>1.4387499999999999E-2</v>
      </c>
      <c r="K502" s="400">
        <f t="shared" si="82"/>
        <v>-1.7966666666666672E-2</v>
      </c>
      <c r="L502" s="20">
        <f t="shared" si="78"/>
        <v>0.10736021124616002</v>
      </c>
      <c r="M502" s="20">
        <f t="shared" si="79"/>
        <v>4.6799999999999994E-2</v>
      </c>
      <c r="N502" s="20">
        <f t="shared" si="83"/>
        <v>5.5350000000000003E-2</v>
      </c>
      <c r="O502" s="20">
        <f t="shared" si="80"/>
        <v>6.0560211246160026E-2</v>
      </c>
      <c r="P502" s="20">
        <f t="shared" si="84"/>
        <v>5.2010211246160017E-2</v>
      </c>
      <c r="Q502" s="20">
        <f t="shared" si="85"/>
        <v>4.9022237637516675E-2</v>
      </c>
      <c r="R502" s="20">
        <f t="shared" si="86"/>
        <v>5.8400000000000042E-2</v>
      </c>
      <c r="S502" s="20">
        <f t="shared" si="87"/>
        <v>-9.3777623624833675E-3</v>
      </c>
    </row>
    <row r="503" spans="1:19" s="172" customFormat="1" ht="14.25" customHeight="1" x14ac:dyDescent="0.15">
      <c r="A503" s="399">
        <v>24654</v>
      </c>
      <c r="B503" s="400">
        <v>4.6800000000000001E-2</v>
      </c>
      <c r="C503" s="400">
        <v>2.0400000000000001E-2</v>
      </c>
      <c r="D503" s="400">
        <v>4.3E-3</v>
      </c>
      <c r="E503" s="400">
        <v>4.6499999999999996E-3</v>
      </c>
      <c r="F503" s="400">
        <v>4.7666666666666699E-3</v>
      </c>
      <c r="G503" s="400">
        <v>4.70833333333333E-3</v>
      </c>
      <c r="H503" s="400">
        <v>4.9500000000000004E-3</v>
      </c>
      <c r="I503" s="400">
        <f t="shared" si="77"/>
        <v>4.2500000000000003E-2</v>
      </c>
      <c r="J503" s="400">
        <f t="shared" si="81"/>
        <v>4.2091666666666673E-2</v>
      </c>
      <c r="K503" s="400">
        <f t="shared" si="82"/>
        <v>1.5450000000000002E-2</v>
      </c>
      <c r="L503" s="20">
        <f t="shared" si="78"/>
        <v>0.17326383515433186</v>
      </c>
      <c r="M503" s="20">
        <f t="shared" si="79"/>
        <v>5.16E-2</v>
      </c>
      <c r="N503" s="20">
        <f t="shared" si="83"/>
        <v>5.649999999999996E-2</v>
      </c>
      <c r="O503" s="20">
        <f t="shared" si="80"/>
        <v>0.12166383515433185</v>
      </c>
      <c r="P503" s="20">
        <f t="shared" si="84"/>
        <v>0.11676383515433189</v>
      </c>
      <c r="Q503" s="20">
        <f t="shared" si="85"/>
        <v>6.9459777485584739E-2</v>
      </c>
      <c r="R503" s="20">
        <f t="shared" si="86"/>
        <v>5.9400000000000008E-2</v>
      </c>
      <c r="S503" s="20">
        <f t="shared" si="87"/>
        <v>1.0059777485584731E-2</v>
      </c>
    </row>
    <row r="504" spans="1:19" s="172" customFormat="1" ht="14.25" customHeight="1" x14ac:dyDescent="0.15">
      <c r="A504" s="399">
        <v>24685</v>
      </c>
      <c r="B504" s="400">
        <v>-7.0000000000000001E-3</v>
      </c>
      <c r="C504" s="400">
        <v>-6.4999999999999997E-3</v>
      </c>
      <c r="D504" s="400">
        <v>4.1999999999999997E-3</v>
      </c>
      <c r="E504" s="400">
        <v>4.6833333333333301E-3</v>
      </c>
      <c r="F504" s="400">
        <v>4.7999999999999996E-3</v>
      </c>
      <c r="G504" s="400">
        <v>4.7416666666666701E-3</v>
      </c>
      <c r="H504" s="400">
        <v>4.9666666666666696E-3</v>
      </c>
      <c r="I504" s="400">
        <f t="shared" si="77"/>
        <v>-1.12E-2</v>
      </c>
      <c r="J504" s="400">
        <f t="shared" si="81"/>
        <v>-1.1741666666666671E-2</v>
      </c>
      <c r="K504" s="400">
        <f t="shared" si="82"/>
        <v>-1.146666666666667E-2</v>
      </c>
      <c r="L504" s="20">
        <f t="shared" si="78"/>
        <v>0.25611966394420738</v>
      </c>
      <c r="M504" s="20">
        <f t="shared" si="79"/>
        <v>5.04E-2</v>
      </c>
      <c r="N504" s="20">
        <f t="shared" si="83"/>
        <v>5.6900000000000041E-2</v>
      </c>
      <c r="O504" s="20">
        <f t="shared" si="80"/>
        <v>0.20571966394420738</v>
      </c>
      <c r="P504" s="20">
        <f t="shared" si="84"/>
        <v>0.19921966394420734</v>
      </c>
      <c r="Q504" s="20">
        <f t="shared" si="85"/>
        <v>0.16439264540485321</v>
      </c>
      <c r="R504" s="20">
        <f t="shared" si="86"/>
        <v>5.9600000000000035E-2</v>
      </c>
      <c r="S504" s="20">
        <f t="shared" si="87"/>
        <v>0.10479264540485317</v>
      </c>
    </row>
    <row r="505" spans="1:19" s="172" customFormat="1" ht="14.25" customHeight="1" x14ac:dyDescent="0.15">
      <c r="A505" s="399">
        <v>24716</v>
      </c>
      <c r="B505" s="400">
        <v>3.4200000000000001E-2</v>
      </c>
      <c r="C505" s="400">
        <v>-3.7000000000000002E-3</v>
      </c>
      <c r="D505" s="400">
        <v>4.0000000000000001E-3</v>
      </c>
      <c r="E505" s="400">
        <v>4.70833333333333E-3</v>
      </c>
      <c r="F505" s="400">
        <v>4.89166666666667E-3</v>
      </c>
      <c r="G505" s="400">
        <v>4.7999999999999996E-3</v>
      </c>
      <c r="H505" s="400">
        <v>5.04166666666667E-3</v>
      </c>
      <c r="I505" s="400">
        <f t="shared" si="77"/>
        <v>3.0200000000000001E-2</v>
      </c>
      <c r="J505" s="400">
        <f t="shared" si="81"/>
        <v>2.9400000000000003E-2</v>
      </c>
      <c r="K505" s="400">
        <f t="shared" si="82"/>
        <v>-8.7416666666666702E-3</v>
      </c>
      <c r="L505" s="20">
        <f t="shared" si="78"/>
        <v>0.30600076048165148</v>
      </c>
      <c r="M505" s="20">
        <f t="shared" si="79"/>
        <v>4.8000000000000001E-2</v>
      </c>
      <c r="N505" s="20">
        <f t="shared" si="83"/>
        <v>5.7599999999999998E-2</v>
      </c>
      <c r="O505" s="20">
        <f t="shared" si="80"/>
        <v>0.25800076048165149</v>
      </c>
      <c r="P505" s="20">
        <f t="shared" si="84"/>
        <v>0.24840076048165149</v>
      </c>
      <c r="Q505" s="20">
        <f t="shared" si="85"/>
        <v>0.10747913376310758</v>
      </c>
      <c r="R505" s="20">
        <f t="shared" si="86"/>
        <v>6.050000000000004E-2</v>
      </c>
      <c r="S505" s="20">
        <f t="shared" si="87"/>
        <v>4.6979133763107542E-2</v>
      </c>
    </row>
    <row r="506" spans="1:19" s="172" customFormat="1" ht="14.25" customHeight="1" x14ac:dyDescent="0.15">
      <c r="A506" s="399">
        <v>24746</v>
      </c>
      <c r="B506" s="400">
        <v>-2.76E-2</v>
      </c>
      <c r="C506" s="400">
        <v>-5.7200000000000001E-2</v>
      </c>
      <c r="D506" s="400">
        <v>4.4999999999999997E-3</v>
      </c>
      <c r="E506" s="400">
        <v>4.8500000000000001E-3</v>
      </c>
      <c r="F506" s="400">
        <v>5.0083333333333299E-3</v>
      </c>
      <c r="G506" s="400">
        <v>4.9291666666666702E-3</v>
      </c>
      <c r="H506" s="400">
        <v>5.1500000000000001E-3</v>
      </c>
      <c r="I506" s="400">
        <f t="shared" si="77"/>
        <v>-3.2099999999999997E-2</v>
      </c>
      <c r="J506" s="400">
        <f t="shared" si="81"/>
        <v>-3.2529166666666672E-2</v>
      </c>
      <c r="K506" s="400">
        <f t="shared" si="82"/>
        <v>-6.2350000000000003E-2</v>
      </c>
      <c r="L506" s="20">
        <f t="shared" si="78"/>
        <v>0.21017261243792484</v>
      </c>
      <c r="M506" s="20">
        <f t="shared" si="79"/>
        <v>5.3999999999999992E-2</v>
      </c>
      <c r="N506" s="20">
        <f t="shared" si="83"/>
        <v>5.9150000000000043E-2</v>
      </c>
      <c r="O506" s="20">
        <f t="shared" si="80"/>
        <v>0.15617261243792485</v>
      </c>
      <c r="P506" s="20">
        <f t="shared" si="84"/>
        <v>0.15102261243792481</v>
      </c>
      <c r="Q506" s="20">
        <f t="shared" si="85"/>
        <v>-4.8193867537048352E-2</v>
      </c>
      <c r="R506" s="20">
        <f t="shared" si="86"/>
        <v>6.1800000000000001E-2</v>
      </c>
      <c r="S506" s="20">
        <f t="shared" si="87"/>
        <v>-0.10999386753704835</v>
      </c>
    </row>
    <row r="507" spans="1:19" s="172" customFormat="1" ht="14.25" customHeight="1" x14ac:dyDescent="0.15">
      <c r="A507" s="399">
        <v>24777</v>
      </c>
      <c r="B507" s="400">
        <v>6.4999999999999997E-3</v>
      </c>
      <c r="C507" s="400">
        <v>2.93E-2</v>
      </c>
      <c r="D507" s="400">
        <v>4.4999999999999997E-3</v>
      </c>
      <c r="E507" s="400">
        <v>5.0583333333333296E-3</v>
      </c>
      <c r="F507" s="400">
        <v>5.1916666666666699E-3</v>
      </c>
      <c r="G507" s="400">
        <v>5.1250000000000002E-3</v>
      </c>
      <c r="H507" s="400">
        <v>5.4000000000000003E-3</v>
      </c>
      <c r="I507" s="400">
        <f t="shared" si="77"/>
        <v>2E-3</v>
      </c>
      <c r="J507" s="400">
        <f t="shared" si="81"/>
        <v>1.3749999999999995E-3</v>
      </c>
      <c r="K507" s="400">
        <f t="shared" si="82"/>
        <v>2.3899999999999998E-2</v>
      </c>
      <c r="L507" s="20">
        <f t="shared" si="78"/>
        <v>0.2065762599492531</v>
      </c>
      <c r="M507" s="20">
        <f t="shared" si="79"/>
        <v>5.3999999999999992E-2</v>
      </c>
      <c r="N507" s="20">
        <f t="shared" si="83"/>
        <v>6.1499999999999999E-2</v>
      </c>
      <c r="O507" s="20">
        <f t="shared" si="80"/>
        <v>0.15257625994925311</v>
      </c>
      <c r="P507" s="20">
        <f t="shared" si="84"/>
        <v>0.14507625994925311</v>
      </c>
      <c r="Q507" s="20">
        <f t="shared" si="85"/>
        <v>-1.2803252575457336E-2</v>
      </c>
      <c r="R507" s="20">
        <f t="shared" si="86"/>
        <v>6.4799999999999996E-2</v>
      </c>
      <c r="S507" s="20">
        <f t="shared" si="87"/>
        <v>-7.7603252575457332E-2</v>
      </c>
    </row>
    <row r="508" spans="1:19" s="172" customFormat="1" ht="14.25" customHeight="1" x14ac:dyDescent="0.15">
      <c r="A508" s="399">
        <v>24807</v>
      </c>
      <c r="B508" s="400">
        <v>2.7799999999999998E-2</v>
      </c>
      <c r="C508" s="400">
        <v>2.86E-2</v>
      </c>
      <c r="D508" s="400">
        <v>4.4000000000000003E-3</v>
      </c>
      <c r="E508" s="400">
        <v>5.1583333333333299E-3</v>
      </c>
      <c r="F508" s="400">
        <v>5.2916666666666702E-3</v>
      </c>
      <c r="G508" s="400">
        <v>5.2249999999999996E-3</v>
      </c>
      <c r="H508" s="400">
        <v>5.5583333333333301E-3</v>
      </c>
      <c r="I508" s="400">
        <f t="shared" si="77"/>
        <v>2.3399999999999997E-2</v>
      </c>
      <c r="J508" s="400">
        <f t="shared" si="81"/>
        <v>2.2574999999999998E-2</v>
      </c>
      <c r="K508" s="400">
        <f t="shared" si="82"/>
        <v>2.3041666666666669E-2</v>
      </c>
      <c r="L508" s="20">
        <f t="shared" si="78"/>
        <v>0.23987110575469139</v>
      </c>
      <c r="M508" s="20">
        <f t="shared" si="79"/>
        <v>5.28E-2</v>
      </c>
      <c r="N508" s="20">
        <f t="shared" si="83"/>
        <v>6.2699999999999992E-2</v>
      </c>
      <c r="O508" s="20">
        <f t="shared" si="80"/>
        <v>0.18707110575469138</v>
      </c>
      <c r="P508" s="20">
        <f t="shared" si="84"/>
        <v>0.17717110575469142</v>
      </c>
      <c r="Q508" s="20">
        <f t="shared" si="85"/>
        <v>-6.5252182752328913E-3</v>
      </c>
      <c r="R508" s="20">
        <f t="shared" si="86"/>
        <v>6.6699999999999954E-2</v>
      </c>
      <c r="S508" s="20">
        <f t="shared" si="87"/>
        <v>-7.3225218275232845E-2</v>
      </c>
    </row>
    <row r="509" spans="1:19" s="172" customFormat="1" ht="14.25" customHeight="1" x14ac:dyDescent="0.15">
      <c r="A509" s="399">
        <v>24838</v>
      </c>
      <c r="B509" s="400">
        <v>-4.2500000000000003E-2</v>
      </c>
      <c r="C509" s="400">
        <v>8.2000000000000007E-3</v>
      </c>
      <c r="D509" s="400">
        <v>5.0000000000000001E-3</v>
      </c>
      <c r="E509" s="400">
        <v>5.1416666666666703E-3</v>
      </c>
      <c r="F509" s="400">
        <v>5.2416666666666696E-3</v>
      </c>
      <c r="G509" s="400">
        <v>5.1916666666666699E-3</v>
      </c>
      <c r="H509" s="400">
        <v>5.45E-3</v>
      </c>
      <c r="I509" s="400">
        <f t="shared" si="77"/>
        <v>-4.7500000000000001E-2</v>
      </c>
      <c r="J509" s="400">
        <f t="shared" si="81"/>
        <v>-4.7691666666666674E-2</v>
      </c>
      <c r="K509" s="400">
        <f t="shared" si="82"/>
        <v>2.7500000000000007E-3</v>
      </c>
      <c r="L509" s="20">
        <f t="shared" si="78"/>
        <v>9.9441177773770262E-2</v>
      </c>
      <c r="M509" s="20">
        <f t="shared" si="79"/>
        <v>0.06</v>
      </c>
      <c r="N509" s="20">
        <f t="shared" si="83"/>
        <v>6.2300000000000036E-2</v>
      </c>
      <c r="O509" s="20">
        <f t="shared" si="80"/>
        <v>3.9441177773770264E-2</v>
      </c>
      <c r="P509" s="20">
        <f t="shared" si="84"/>
        <v>3.7141177773770226E-2</v>
      </c>
      <c r="Q509" s="20">
        <f t="shared" si="85"/>
        <v>-2.4806469735264014E-2</v>
      </c>
      <c r="R509" s="20">
        <f t="shared" si="86"/>
        <v>6.54E-2</v>
      </c>
      <c r="S509" s="20">
        <f t="shared" si="87"/>
        <v>-9.0206469735264014E-2</v>
      </c>
    </row>
    <row r="510" spans="1:19" s="172" customFormat="1" ht="14.25" customHeight="1" x14ac:dyDescent="0.15">
      <c r="A510" s="399">
        <v>24869</v>
      </c>
      <c r="B510" s="400">
        <v>-2.6100000000000002E-2</v>
      </c>
      <c r="C510" s="400">
        <v>-2.3300000000000001E-2</v>
      </c>
      <c r="D510" s="400">
        <v>4.1999999999999997E-3</v>
      </c>
      <c r="E510" s="400">
        <v>5.0833333333333303E-3</v>
      </c>
      <c r="F510" s="400">
        <v>5.2249999999999996E-3</v>
      </c>
      <c r="G510" s="400">
        <v>5.1541666666666697E-3</v>
      </c>
      <c r="H510" s="400">
        <v>5.3083333333333298E-3</v>
      </c>
      <c r="I510" s="400">
        <f t="shared" si="77"/>
        <v>-3.0300000000000001E-2</v>
      </c>
      <c r="J510" s="400">
        <f t="shared" si="81"/>
        <v>-3.1254166666666673E-2</v>
      </c>
      <c r="K510" s="400">
        <f t="shared" si="82"/>
        <v>-2.8608333333333333E-2</v>
      </c>
      <c r="L510" s="20">
        <f t="shared" si="78"/>
        <v>6.309150420360865E-2</v>
      </c>
      <c r="M510" s="20">
        <f t="shared" si="79"/>
        <v>5.04E-2</v>
      </c>
      <c r="N510" s="20">
        <f t="shared" si="83"/>
        <v>6.1850000000000037E-2</v>
      </c>
      <c r="O510" s="20">
        <f t="shared" si="80"/>
        <v>1.269150420360865E-2</v>
      </c>
      <c r="P510" s="20">
        <f t="shared" si="84"/>
        <v>1.2415042036086135E-3</v>
      </c>
      <c r="Q510" s="20">
        <f t="shared" si="85"/>
        <v>-3.233615664983458E-2</v>
      </c>
      <c r="R510" s="20">
        <f t="shared" si="86"/>
        <v>6.3699999999999951E-2</v>
      </c>
      <c r="S510" s="20">
        <f t="shared" si="87"/>
        <v>-9.6036156649834531E-2</v>
      </c>
    </row>
    <row r="511" spans="1:19" s="172" customFormat="1" ht="14.25" customHeight="1" x14ac:dyDescent="0.15">
      <c r="A511" s="399">
        <v>24898</v>
      </c>
      <c r="B511" s="400">
        <v>1.0999999999999999E-2</v>
      </c>
      <c r="C511" s="400">
        <v>-3.9899999999999998E-2</v>
      </c>
      <c r="D511" s="400">
        <v>4.3E-3</v>
      </c>
      <c r="E511" s="400">
        <v>5.0916666666666697E-3</v>
      </c>
      <c r="F511" s="400">
        <v>5.2333333333333303E-3</v>
      </c>
      <c r="G511" s="400">
        <v>5.1625000000000004E-3</v>
      </c>
      <c r="H511" s="400">
        <v>5.3416666666666699E-3</v>
      </c>
      <c r="I511" s="400">
        <f t="shared" si="77"/>
        <v>6.6999999999999994E-3</v>
      </c>
      <c r="J511" s="400">
        <f t="shared" si="81"/>
        <v>5.8374999999999989E-3</v>
      </c>
      <c r="K511" s="400">
        <f t="shared" si="82"/>
        <v>-4.5241666666666666E-2</v>
      </c>
      <c r="L511" s="20">
        <f t="shared" si="78"/>
        <v>3.2554050100728871E-2</v>
      </c>
      <c r="M511" s="20">
        <f t="shared" si="79"/>
        <v>5.16E-2</v>
      </c>
      <c r="N511" s="20">
        <f t="shared" si="83"/>
        <v>6.1950000000000005E-2</v>
      </c>
      <c r="O511" s="20">
        <f t="shared" si="80"/>
        <v>-1.9045949899271129E-2</v>
      </c>
      <c r="P511" s="20">
        <f t="shared" si="84"/>
        <v>-2.9395949899271134E-2</v>
      </c>
      <c r="Q511" s="20">
        <f t="shared" si="85"/>
        <v>-8.8894718053845856E-2</v>
      </c>
      <c r="R511" s="20">
        <f t="shared" si="86"/>
        <v>6.4100000000000046E-2</v>
      </c>
      <c r="S511" s="20">
        <f t="shared" si="87"/>
        <v>-0.1529947180538459</v>
      </c>
    </row>
    <row r="512" spans="1:19" s="172" customFormat="1" ht="14.25" customHeight="1" x14ac:dyDescent="0.15">
      <c r="A512" s="399">
        <v>24929</v>
      </c>
      <c r="B512" s="400">
        <v>8.3400000000000002E-2</v>
      </c>
      <c r="C512" s="400">
        <v>2.75E-2</v>
      </c>
      <c r="D512" s="400">
        <v>4.8999999999999998E-3</v>
      </c>
      <c r="E512" s="400">
        <v>5.1749999999999999E-3</v>
      </c>
      <c r="F512" s="400">
        <v>5.3166666666666701E-3</v>
      </c>
      <c r="G512" s="400">
        <v>5.2458333333333298E-3</v>
      </c>
      <c r="H512" s="400">
        <v>5.4833333333333296E-3</v>
      </c>
      <c r="I512" s="400">
        <f t="shared" si="77"/>
        <v>7.85E-2</v>
      </c>
      <c r="J512" s="400">
        <f t="shared" si="81"/>
        <v>7.8154166666666677E-2</v>
      </c>
      <c r="K512" s="400">
        <f t="shared" si="82"/>
        <v>2.201666666666667E-2</v>
      </c>
      <c r="L512" s="20">
        <f t="shared" si="78"/>
        <v>7.1830083241476661E-2</v>
      </c>
      <c r="M512" s="20">
        <f t="shared" si="79"/>
        <v>5.8799999999999998E-2</v>
      </c>
      <c r="N512" s="20">
        <f t="shared" si="83"/>
        <v>6.294999999999995E-2</v>
      </c>
      <c r="O512" s="20">
        <f t="shared" si="80"/>
        <v>1.3030083241476663E-2</v>
      </c>
      <c r="P512" s="20">
        <f t="shared" si="84"/>
        <v>8.8800832414767106E-3</v>
      </c>
      <c r="Q512" s="20">
        <f t="shared" si="85"/>
        <v>-8.2375340913866113E-2</v>
      </c>
      <c r="R512" s="20">
        <f t="shared" si="86"/>
        <v>6.5799999999999956E-2</v>
      </c>
      <c r="S512" s="20">
        <f t="shared" si="87"/>
        <v>-0.14817534091386608</v>
      </c>
    </row>
    <row r="513" spans="1:19" s="172" customFormat="1" ht="14.25" customHeight="1" x14ac:dyDescent="0.15">
      <c r="A513" s="399">
        <v>24959</v>
      </c>
      <c r="B513" s="400">
        <v>1.61E-2</v>
      </c>
      <c r="C513" s="400">
        <v>-6.1999999999999998E-3</v>
      </c>
      <c r="D513" s="400">
        <v>4.5999999999999999E-3</v>
      </c>
      <c r="E513" s="400">
        <v>5.2249999999999996E-3</v>
      </c>
      <c r="F513" s="400">
        <v>5.4000000000000003E-3</v>
      </c>
      <c r="G513" s="400">
        <v>5.3125000000000004E-3</v>
      </c>
      <c r="H513" s="400">
        <v>5.5166666666666697E-3</v>
      </c>
      <c r="I513" s="400">
        <f t="shared" si="77"/>
        <v>1.15E-2</v>
      </c>
      <c r="J513" s="400">
        <f t="shared" si="81"/>
        <v>1.0787499999999998E-2</v>
      </c>
      <c r="K513" s="400">
        <f t="shared" si="82"/>
        <v>-1.171666666666667E-2</v>
      </c>
      <c r="L513" s="20">
        <f t="shared" si="78"/>
        <v>0.14363808419790436</v>
      </c>
      <c r="M513" s="20">
        <f t="shared" si="79"/>
        <v>5.5199999999999999E-2</v>
      </c>
      <c r="N513" s="20">
        <f t="shared" si="83"/>
        <v>6.3750000000000001E-2</v>
      </c>
      <c r="O513" s="20">
        <f t="shared" si="80"/>
        <v>8.843808419790436E-2</v>
      </c>
      <c r="P513" s="20">
        <f t="shared" si="84"/>
        <v>7.9888084197904358E-2</v>
      </c>
      <c r="Q513" s="20">
        <f t="shared" si="85"/>
        <v>-3.9461358542448144E-2</v>
      </c>
      <c r="R513" s="20">
        <f t="shared" si="86"/>
        <v>6.6200000000000037E-2</v>
      </c>
      <c r="S513" s="20">
        <f t="shared" si="87"/>
        <v>-0.10566135854244818</v>
      </c>
    </row>
    <row r="514" spans="1:19" s="172" customFormat="1" ht="14.25" customHeight="1" x14ac:dyDescent="0.15">
      <c r="A514" s="399">
        <v>24990</v>
      </c>
      <c r="B514" s="400">
        <v>1.0500000000000001E-2</v>
      </c>
      <c r="C514" s="400">
        <v>8.0699999999999994E-2</v>
      </c>
      <c r="D514" s="400">
        <v>4.1999999999999997E-3</v>
      </c>
      <c r="E514" s="400">
        <v>5.2333333333333303E-3</v>
      </c>
      <c r="F514" s="400">
        <v>5.4166666666666703E-3</v>
      </c>
      <c r="G514" s="400">
        <v>5.3249999999999999E-3</v>
      </c>
      <c r="H514" s="400">
        <v>5.5166666666666697E-3</v>
      </c>
      <c r="I514" s="400">
        <f t="shared" si="77"/>
        <v>6.3000000000000009E-3</v>
      </c>
      <c r="J514" s="400">
        <f t="shared" si="81"/>
        <v>5.1750000000000008E-3</v>
      </c>
      <c r="K514" s="400">
        <f t="shared" si="82"/>
        <v>7.5183333333333324E-2</v>
      </c>
      <c r="L514" s="20">
        <f t="shared" si="78"/>
        <v>0.13409841421195567</v>
      </c>
      <c r="M514" s="20">
        <f t="shared" si="79"/>
        <v>5.04E-2</v>
      </c>
      <c r="N514" s="20">
        <f t="shared" si="83"/>
        <v>6.3899999999999998E-2</v>
      </c>
      <c r="O514" s="20">
        <f t="shared" si="80"/>
        <v>8.3698414211955674E-2</v>
      </c>
      <c r="P514" s="20">
        <f t="shared" si="84"/>
        <v>7.0198414211955676E-2</v>
      </c>
      <c r="Q514" s="20">
        <f t="shared" si="85"/>
        <v>5.1833123744225773E-2</v>
      </c>
      <c r="R514" s="20">
        <f t="shared" si="86"/>
        <v>6.6200000000000037E-2</v>
      </c>
      <c r="S514" s="20">
        <f t="shared" si="87"/>
        <v>-1.4366876255774264E-2</v>
      </c>
    </row>
    <row r="515" spans="1:19" s="172" customFormat="1" ht="14.25" customHeight="1" x14ac:dyDescent="0.15">
      <c r="A515" s="399">
        <v>25020</v>
      </c>
      <c r="B515" s="400">
        <v>-1.72E-2</v>
      </c>
      <c r="C515" s="400">
        <v>-7.0000000000000001E-3</v>
      </c>
      <c r="D515" s="400">
        <v>4.7999999999999996E-3</v>
      </c>
      <c r="E515" s="400">
        <v>5.1999999999999998E-3</v>
      </c>
      <c r="F515" s="400">
        <v>5.3749999999999996E-3</v>
      </c>
      <c r="G515" s="400">
        <v>5.2874999999999997E-3</v>
      </c>
      <c r="H515" s="400">
        <v>5.4416666666666702E-3</v>
      </c>
      <c r="I515" s="400">
        <f t="shared" si="77"/>
        <v>-2.1999999999999999E-2</v>
      </c>
      <c r="J515" s="400">
        <f t="shared" si="81"/>
        <v>-2.2487500000000001E-2</v>
      </c>
      <c r="K515" s="400">
        <f t="shared" si="82"/>
        <v>-1.244166666666667E-2</v>
      </c>
      <c r="L515" s="20">
        <f t="shared" si="78"/>
        <v>6.4761101917758301E-2</v>
      </c>
      <c r="M515" s="20">
        <f t="shared" si="79"/>
        <v>5.7599999999999998E-2</v>
      </c>
      <c r="N515" s="20">
        <f t="shared" si="83"/>
        <v>6.3449999999999993E-2</v>
      </c>
      <c r="O515" s="20">
        <f t="shared" si="80"/>
        <v>7.161101917758303E-3</v>
      </c>
      <c r="P515" s="20">
        <f t="shared" si="84"/>
        <v>1.3111019177583089E-3</v>
      </c>
      <c r="Q515" s="20">
        <f t="shared" si="85"/>
        <v>2.3589074753053829E-2</v>
      </c>
      <c r="R515" s="20">
        <f t="shared" si="86"/>
        <v>6.5300000000000039E-2</v>
      </c>
      <c r="S515" s="20">
        <f t="shared" si="87"/>
        <v>-4.1710925246946209E-2</v>
      </c>
    </row>
    <row r="516" spans="1:19" s="172" customFormat="1" ht="14.25" customHeight="1" x14ac:dyDescent="0.15">
      <c r="A516" s="399">
        <v>25051</v>
      </c>
      <c r="B516" s="400">
        <v>1.6400000000000001E-2</v>
      </c>
      <c r="C516" s="400">
        <v>4.0000000000000002E-4</v>
      </c>
      <c r="D516" s="400">
        <v>4.1999999999999997E-3</v>
      </c>
      <c r="E516" s="400">
        <v>5.0166666666666701E-3</v>
      </c>
      <c r="F516" s="400">
        <v>5.2083333333333296E-3</v>
      </c>
      <c r="G516" s="400">
        <v>5.1124999999999999E-3</v>
      </c>
      <c r="H516" s="400">
        <v>5.2249999999999996E-3</v>
      </c>
      <c r="I516" s="400">
        <f t="shared" si="77"/>
        <v>1.2200000000000003E-2</v>
      </c>
      <c r="J516" s="400">
        <f t="shared" si="81"/>
        <v>1.1287500000000002E-2</v>
      </c>
      <c r="K516" s="400">
        <f t="shared" si="82"/>
        <v>-4.8249999999999994E-3</v>
      </c>
      <c r="L516" s="20">
        <f t="shared" si="78"/>
        <v>8.9852149032436879E-2</v>
      </c>
      <c r="M516" s="20">
        <f t="shared" si="79"/>
        <v>5.04E-2</v>
      </c>
      <c r="N516" s="20">
        <f t="shared" si="83"/>
        <v>6.1350000000000002E-2</v>
      </c>
      <c r="O516" s="20">
        <f t="shared" si="80"/>
        <v>3.9452149032436878E-2</v>
      </c>
      <c r="P516" s="20">
        <f t="shared" si="84"/>
        <v>2.8502149032436877E-2</v>
      </c>
      <c r="Q516" s="20">
        <f t="shared" si="85"/>
        <v>3.069804769295903E-2</v>
      </c>
      <c r="R516" s="20">
        <f t="shared" si="86"/>
        <v>6.2699999999999992E-2</v>
      </c>
      <c r="S516" s="20">
        <f t="shared" si="87"/>
        <v>-3.2001952307040962E-2</v>
      </c>
    </row>
    <row r="517" spans="1:19" s="172" customFormat="1" ht="14.25" customHeight="1" x14ac:dyDescent="0.15">
      <c r="A517" s="399">
        <v>25082</v>
      </c>
      <c r="B517" s="400">
        <v>0.04</v>
      </c>
      <c r="C517" s="400">
        <v>0.01</v>
      </c>
      <c r="D517" s="400">
        <v>4.4000000000000003E-3</v>
      </c>
      <c r="E517" s="400">
        <v>4.9750000000000003E-3</v>
      </c>
      <c r="F517" s="400">
        <v>5.1916666666666699E-3</v>
      </c>
      <c r="G517" s="400">
        <v>5.0833333333333303E-3</v>
      </c>
      <c r="H517" s="400">
        <v>5.2249999999999996E-3</v>
      </c>
      <c r="I517" s="400">
        <f t="shared" si="77"/>
        <v>3.56E-2</v>
      </c>
      <c r="J517" s="400">
        <f t="shared" si="81"/>
        <v>3.4916666666666672E-2</v>
      </c>
      <c r="K517" s="400">
        <f t="shared" si="82"/>
        <v>4.7750000000000006E-3</v>
      </c>
      <c r="L517" s="20">
        <f t="shared" si="78"/>
        <v>9.5964257390962926E-2</v>
      </c>
      <c r="M517" s="20">
        <f t="shared" si="79"/>
        <v>5.28E-2</v>
      </c>
      <c r="N517" s="20">
        <f t="shared" si="83"/>
        <v>6.0999999999999964E-2</v>
      </c>
      <c r="O517" s="20">
        <f t="shared" si="80"/>
        <v>4.3164257390962926E-2</v>
      </c>
      <c r="P517" s="20">
        <f t="shared" si="84"/>
        <v>3.4964257390962962E-2</v>
      </c>
      <c r="Q517" s="20">
        <f t="shared" si="85"/>
        <v>4.4871051058806399E-2</v>
      </c>
      <c r="R517" s="20">
        <f t="shared" si="86"/>
        <v>6.2699999999999992E-2</v>
      </c>
      <c r="S517" s="20">
        <f t="shared" si="87"/>
        <v>-1.7828948941193593E-2</v>
      </c>
    </row>
    <row r="518" spans="1:19" s="172" customFormat="1" ht="14.25" customHeight="1" x14ac:dyDescent="0.15">
      <c r="A518" s="399">
        <v>25112</v>
      </c>
      <c r="B518" s="400">
        <v>8.6999999999999994E-3</v>
      </c>
      <c r="C518" s="400">
        <v>8.6E-3</v>
      </c>
      <c r="D518" s="400">
        <v>4.4999999999999997E-3</v>
      </c>
      <c r="E518" s="400">
        <v>5.0749999999999997E-3</v>
      </c>
      <c r="F518" s="400">
        <v>5.2666666666666704E-3</v>
      </c>
      <c r="G518" s="400">
        <v>5.1708333333333302E-3</v>
      </c>
      <c r="H518" s="400">
        <v>5.3333333333333297E-3</v>
      </c>
      <c r="I518" s="400">
        <f t="shared" ref="I518:I581" si="88">B518-D518</f>
        <v>4.1999999999999997E-3</v>
      </c>
      <c r="J518" s="400">
        <f t="shared" si="81"/>
        <v>3.5291666666666692E-3</v>
      </c>
      <c r="K518" s="400">
        <f t="shared" si="82"/>
        <v>3.2666666666666703E-3</v>
      </c>
      <c r="L518" s="20">
        <f t="shared" si="78"/>
        <v>0.1368769502573679</v>
      </c>
      <c r="M518" s="20">
        <f t="shared" si="79"/>
        <v>5.3999999999999992E-2</v>
      </c>
      <c r="N518" s="20">
        <f t="shared" si="83"/>
        <v>6.2049999999999966E-2</v>
      </c>
      <c r="O518" s="20">
        <f t="shared" si="80"/>
        <v>8.287695025736791E-2</v>
      </c>
      <c r="P518" s="20">
        <f t="shared" si="84"/>
        <v>7.4826950257367936E-2</v>
      </c>
      <c r="Q518" s="20">
        <f t="shared" si="85"/>
        <v>0.11779480494050931</v>
      </c>
      <c r="R518" s="20">
        <f t="shared" si="86"/>
        <v>6.399999999999996E-2</v>
      </c>
      <c r="S518" s="20">
        <f t="shared" si="87"/>
        <v>5.3794804940509353E-2</v>
      </c>
    </row>
    <row r="519" spans="1:19" s="172" customFormat="1" ht="14.25" customHeight="1" x14ac:dyDescent="0.15">
      <c r="A519" s="399">
        <v>25143</v>
      </c>
      <c r="B519" s="400">
        <v>5.3100000000000001E-2</v>
      </c>
      <c r="C519" s="400">
        <v>7.8100000000000003E-2</v>
      </c>
      <c r="D519" s="400">
        <v>4.3E-3</v>
      </c>
      <c r="E519" s="400">
        <v>5.1583333333333299E-3</v>
      </c>
      <c r="F519" s="400">
        <v>5.3749999999999996E-3</v>
      </c>
      <c r="G519" s="400">
        <v>5.2666666666666704E-3</v>
      </c>
      <c r="H519" s="400">
        <v>5.4916666666666699E-3</v>
      </c>
      <c r="I519" s="400">
        <f t="shared" si="88"/>
        <v>4.8800000000000003E-2</v>
      </c>
      <c r="J519" s="400">
        <f t="shared" si="81"/>
        <v>4.7833333333333332E-2</v>
      </c>
      <c r="K519" s="400">
        <f t="shared" si="82"/>
        <v>7.260833333333333E-2</v>
      </c>
      <c r="L519" s="20">
        <f t="shared" si="78"/>
        <v>0.18951327999605971</v>
      </c>
      <c r="M519" s="20">
        <f t="shared" si="79"/>
        <v>5.16E-2</v>
      </c>
      <c r="N519" s="20">
        <f t="shared" si="83"/>
        <v>6.3200000000000048E-2</v>
      </c>
      <c r="O519" s="20">
        <f t="shared" si="80"/>
        <v>0.13791327999605971</v>
      </c>
      <c r="P519" s="20">
        <f t="shared" si="84"/>
        <v>0.12631327999605968</v>
      </c>
      <c r="Q519" s="20">
        <f t="shared" si="85"/>
        <v>0.17079041990319954</v>
      </c>
      <c r="R519" s="20">
        <f t="shared" si="86"/>
        <v>6.5900000000000042E-2</v>
      </c>
      <c r="S519" s="20">
        <f t="shared" si="87"/>
        <v>0.1048904199031995</v>
      </c>
    </row>
    <row r="520" spans="1:19" s="172" customFormat="1" ht="14.25" customHeight="1" x14ac:dyDescent="0.15">
      <c r="A520" s="399">
        <v>25173</v>
      </c>
      <c r="B520" s="400">
        <v>-4.02E-2</v>
      </c>
      <c r="C520" s="400">
        <v>-3.09E-2</v>
      </c>
      <c r="D520" s="400">
        <v>4.8999999999999998E-3</v>
      </c>
      <c r="E520" s="400">
        <v>5.3749999999999996E-3</v>
      </c>
      <c r="F520" s="400">
        <v>5.5500000000000002E-3</v>
      </c>
      <c r="G520" s="400">
        <v>5.4625000000000003E-3</v>
      </c>
      <c r="H520" s="400">
        <v>5.7250000000000001E-3</v>
      </c>
      <c r="I520" s="400">
        <f t="shared" si="88"/>
        <v>-4.5100000000000001E-2</v>
      </c>
      <c r="J520" s="400">
        <f t="shared" si="81"/>
        <v>-4.5662500000000002E-2</v>
      </c>
      <c r="K520" s="400">
        <f t="shared" si="82"/>
        <v>-3.6624999999999998E-2</v>
      </c>
      <c r="L520" s="20">
        <f t="shared" si="78"/>
        <v>0.11081421107240508</v>
      </c>
      <c r="M520" s="20">
        <f t="shared" si="79"/>
        <v>5.8799999999999998E-2</v>
      </c>
      <c r="N520" s="20">
        <f t="shared" si="83"/>
        <v>6.5549999999999997E-2</v>
      </c>
      <c r="O520" s="20">
        <f t="shared" si="80"/>
        <v>5.201421107240508E-2</v>
      </c>
      <c r="P520" s="20">
        <f t="shared" si="84"/>
        <v>4.5264211072405081E-2</v>
      </c>
      <c r="Q520" s="20">
        <f t="shared" si="85"/>
        <v>0.10306532755997488</v>
      </c>
      <c r="R520" s="20">
        <f t="shared" si="86"/>
        <v>6.8699999999999997E-2</v>
      </c>
      <c r="S520" s="20">
        <f t="shared" si="87"/>
        <v>3.4365327559974887E-2</v>
      </c>
    </row>
    <row r="521" spans="1:19" s="172" customFormat="1" ht="14.25" customHeight="1" x14ac:dyDescent="0.15">
      <c r="A521" s="399">
        <v>25204</v>
      </c>
      <c r="B521" s="400">
        <v>-6.7999999999999996E-3</v>
      </c>
      <c r="C521" s="400">
        <v>1.6899999999999998E-2</v>
      </c>
      <c r="D521" s="400">
        <v>5.0000000000000001E-3</v>
      </c>
      <c r="E521" s="400">
        <v>5.4916666666666699E-3</v>
      </c>
      <c r="F521" s="400">
        <v>5.6083333333333298E-3</v>
      </c>
      <c r="G521" s="400">
        <v>5.5500000000000002E-3</v>
      </c>
      <c r="H521" s="400">
        <v>5.8666666666666702E-3</v>
      </c>
      <c r="I521" s="400">
        <f t="shared" si="88"/>
        <v>-1.18E-2</v>
      </c>
      <c r="J521" s="400">
        <f t="shared" si="81"/>
        <v>-1.235E-2</v>
      </c>
      <c r="K521" s="400">
        <f t="shared" si="82"/>
        <v>1.1033333333333329E-2</v>
      </c>
      <c r="L521" s="20">
        <f t="shared" si="78"/>
        <v>0.15223046938601881</v>
      </c>
      <c r="M521" s="20">
        <f t="shared" si="79"/>
        <v>0.06</v>
      </c>
      <c r="N521" s="20">
        <f t="shared" si="83"/>
        <v>6.6600000000000006E-2</v>
      </c>
      <c r="O521" s="20">
        <f t="shared" si="80"/>
        <v>9.223046938601881E-2</v>
      </c>
      <c r="P521" s="20">
        <f t="shared" si="84"/>
        <v>8.5630469386018801E-2</v>
      </c>
      <c r="Q521" s="20">
        <f t="shared" si="85"/>
        <v>0.11258394326099808</v>
      </c>
      <c r="R521" s="20">
        <f t="shared" si="86"/>
        <v>7.0400000000000046E-2</v>
      </c>
      <c r="S521" s="20">
        <f t="shared" si="87"/>
        <v>4.218394326099803E-2</v>
      </c>
    </row>
    <row r="522" spans="1:19" s="172" customFormat="1" ht="14.25" customHeight="1" x14ac:dyDescent="0.15">
      <c r="A522" s="399">
        <v>25235</v>
      </c>
      <c r="B522" s="400">
        <v>-4.2599999999999999E-2</v>
      </c>
      <c r="C522" s="400">
        <v>-5.3199999999999997E-2</v>
      </c>
      <c r="D522" s="400">
        <v>4.5999999999999999E-3</v>
      </c>
      <c r="E522" s="400">
        <v>5.5500000000000002E-3</v>
      </c>
      <c r="F522" s="400">
        <v>5.6416666666666698E-3</v>
      </c>
      <c r="G522" s="400">
        <v>5.5958333333333303E-3</v>
      </c>
      <c r="H522" s="400">
        <v>5.9416666666666697E-3</v>
      </c>
      <c r="I522" s="400">
        <f t="shared" si="88"/>
        <v>-4.7199999999999999E-2</v>
      </c>
      <c r="J522" s="400">
        <f t="shared" si="81"/>
        <v>-4.8195833333333327E-2</v>
      </c>
      <c r="K522" s="400">
        <f t="shared" si="82"/>
        <v>-5.9141666666666669E-2</v>
      </c>
      <c r="L522" s="20">
        <f t="shared" si="78"/>
        <v>0.13270916047866765</v>
      </c>
      <c r="M522" s="20">
        <f t="shared" si="79"/>
        <v>5.5199999999999999E-2</v>
      </c>
      <c r="N522" s="20">
        <f t="shared" si="83"/>
        <v>6.714999999999996E-2</v>
      </c>
      <c r="O522" s="20">
        <f t="shared" si="80"/>
        <v>7.7509160478667655E-2</v>
      </c>
      <c r="P522" s="20">
        <f t="shared" si="84"/>
        <v>6.5559160478667694E-2</v>
      </c>
      <c r="Q522" s="20">
        <f t="shared" si="85"/>
        <v>7.8524088747326193E-2</v>
      </c>
      <c r="R522" s="20">
        <f t="shared" si="86"/>
        <v>7.130000000000003E-2</v>
      </c>
      <c r="S522" s="20">
        <f t="shared" si="87"/>
        <v>7.2240887473261628E-3</v>
      </c>
    </row>
    <row r="523" spans="1:19" s="172" customFormat="1" ht="14.25" customHeight="1" x14ac:dyDescent="0.15">
      <c r="A523" s="399">
        <v>25263</v>
      </c>
      <c r="B523" s="400">
        <v>3.5900000000000001E-2</v>
      </c>
      <c r="C523" s="400">
        <v>-9.5999999999999992E-3</v>
      </c>
      <c r="D523" s="400">
        <v>4.7000000000000002E-3</v>
      </c>
      <c r="E523" s="400">
        <v>5.70833333333333E-3</v>
      </c>
      <c r="F523" s="400">
        <v>5.7916666666666698E-3</v>
      </c>
      <c r="G523" s="400">
        <v>5.7499999999999999E-3</v>
      </c>
      <c r="H523" s="400">
        <v>6.0583333333333296E-3</v>
      </c>
      <c r="I523" s="400">
        <f t="shared" si="88"/>
        <v>3.1200000000000002E-2</v>
      </c>
      <c r="J523" s="400">
        <f t="shared" si="81"/>
        <v>3.0150000000000003E-2</v>
      </c>
      <c r="K523" s="400">
        <f t="shared" si="82"/>
        <v>-1.565833333333333E-2</v>
      </c>
      <c r="L523" s="20">
        <f t="shared" si="78"/>
        <v>0.16060674514327555</v>
      </c>
      <c r="M523" s="20">
        <f t="shared" si="79"/>
        <v>5.6400000000000006E-2</v>
      </c>
      <c r="N523" s="20">
        <f t="shared" si="83"/>
        <v>6.9000000000000006E-2</v>
      </c>
      <c r="O523" s="20">
        <f t="shared" si="80"/>
        <v>0.10420674514327555</v>
      </c>
      <c r="P523" s="20">
        <f t="shared" si="84"/>
        <v>9.1606745143275548E-2</v>
      </c>
      <c r="Q523" s="20">
        <f t="shared" si="85"/>
        <v>0.11256145973893505</v>
      </c>
      <c r="R523" s="20">
        <f t="shared" si="86"/>
        <v>7.2699999999999959E-2</v>
      </c>
      <c r="S523" s="20">
        <f t="shared" si="87"/>
        <v>3.9861459738935096E-2</v>
      </c>
    </row>
    <row r="524" spans="1:19" s="172" customFormat="1" ht="14.25" customHeight="1" x14ac:dyDescent="0.15">
      <c r="A524" s="399">
        <v>25294</v>
      </c>
      <c r="B524" s="400">
        <v>2.29E-2</v>
      </c>
      <c r="C524" s="400">
        <v>1.3899999999999999E-2</v>
      </c>
      <c r="D524" s="400">
        <v>5.4999999999999997E-3</v>
      </c>
      <c r="E524" s="400">
        <v>5.7416666666666701E-3</v>
      </c>
      <c r="F524" s="400">
        <v>5.8500000000000002E-3</v>
      </c>
      <c r="G524" s="400">
        <v>5.7958333333333299E-3</v>
      </c>
      <c r="H524" s="400">
        <v>6.0833333333333304E-3</v>
      </c>
      <c r="I524" s="400">
        <f t="shared" si="88"/>
        <v>1.7399999999999999E-2</v>
      </c>
      <c r="J524" s="400">
        <f t="shared" si="81"/>
        <v>1.710416666666667E-2</v>
      </c>
      <c r="K524" s="400">
        <f t="shared" si="82"/>
        <v>7.8166666666666697E-3</v>
      </c>
      <c r="L524" s="20">
        <f t="shared" si="78"/>
        <v>9.57953106950864E-2</v>
      </c>
      <c r="M524" s="20">
        <f t="shared" si="79"/>
        <v>6.6000000000000003E-2</v>
      </c>
      <c r="N524" s="20">
        <f t="shared" si="83"/>
        <v>6.9549999999999959E-2</v>
      </c>
      <c r="O524" s="20">
        <f t="shared" si="80"/>
        <v>2.9795310695086397E-2</v>
      </c>
      <c r="P524" s="20">
        <f t="shared" si="84"/>
        <v>2.6245310695086441E-2</v>
      </c>
      <c r="Q524" s="20">
        <f t="shared" si="85"/>
        <v>9.7835585429981942E-2</v>
      </c>
      <c r="R524" s="20">
        <f t="shared" si="86"/>
        <v>7.2999999999999968E-2</v>
      </c>
      <c r="S524" s="20">
        <f t="shared" si="87"/>
        <v>2.4835585429981974E-2</v>
      </c>
    </row>
    <row r="525" spans="1:19" s="172" customFormat="1" ht="14.25" customHeight="1" x14ac:dyDescent="0.15">
      <c r="A525" s="399">
        <v>25324</v>
      </c>
      <c r="B525" s="400">
        <v>2.5999999999999999E-3</v>
      </c>
      <c r="C525" s="400">
        <v>-5.9999999999999995E-4</v>
      </c>
      <c r="D525" s="400">
        <v>4.7000000000000002E-3</v>
      </c>
      <c r="E525" s="400">
        <v>5.6583333333333303E-3</v>
      </c>
      <c r="F525" s="400">
        <v>5.7999999999999996E-3</v>
      </c>
      <c r="G525" s="400">
        <v>5.7291666666666697E-3</v>
      </c>
      <c r="H525" s="400">
        <v>5.9666666666666696E-3</v>
      </c>
      <c r="I525" s="400">
        <f t="shared" si="88"/>
        <v>-2.1000000000000003E-3</v>
      </c>
      <c r="J525" s="400">
        <f t="shared" si="81"/>
        <v>-3.1291666666666699E-3</v>
      </c>
      <c r="K525" s="400">
        <f t="shared" si="82"/>
        <v>-6.5666666666666694E-3</v>
      </c>
      <c r="L525" s="20">
        <f t="shared" si="78"/>
        <v>8.1236471314726666E-2</v>
      </c>
      <c r="M525" s="20">
        <f t="shared" si="79"/>
        <v>5.6400000000000006E-2</v>
      </c>
      <c r="N525" s="20">
        <f t="shared" si="83"/>
        <v>6.8750000000000033E-2</v>
      </c>
      <c r="O525" s="20">
        <f t="shared" si="80"/>
        <v>2.483647131472666E-2</v>
      </c>
      <c r="P525" s="20">
        <f t="shared" si="84"/>
        <v>1.2486471314726633E-2</v>
      </c>
      <c r="Q525" s="20">
        <f t="shared" si="85"/>
        <v>0.1040218193587481</v>
      </c>
      <c r="R525" s="20">
        <f t="shared" si="86"/>
        <v>7.1600000000000039E-2</v>
      </c>
      <c r="S525" s="20">
        <f t="shared" si="87"/>
        <v>3.2421819358748064E-2</v>
      </c>
    </row>
    <row r="526" spans="1:19" s="172" customFormat="1" ht="14.25" customHeight="1" x14ac:dyDescent="0.15">
      <c r="A526" s="399">
        <v>25355</v>
      </c>
      <c r="B526" s="400">
        <v>-5.4199999999999998E-2</v>
      </c>
      <c r="C526" s="400">
        <v>-5.16E-2</v>
      </c>
      <c r="D526" s="400">
        <v>5.4999999999999997E-3</v>
      </c>
      <c r="E526" s="400">
        <v>5.8166666666666696E-3</v>
      </c>
      <c r="F526" s="400">
        <v>5.9333333333333304E-3</v>
      </c>
      <c r="G526" s="400">
        <v>5.875E-3</v>
      </c>
      <c r="H526" s="400">
        <v>6.1749999999999999E-3</v>
      </c>
      <c r="I526" s="400">
        <f t="shared" si="88"/>
        <v>-5.9699999999999996E-2</v>
      </c>
      <c r="J526" s="400">
        <f t="shared" si="81"/>
        <v>-6.0074999999999996E-2</v>
      </c>
      <c r="K526" s="400">
        <f t="shared" si="82"/>
        <v>-5.7775E-2</v>
      </c>
      <c r="L526" s="20">
        <f t="shared" si="78"/>
        <v>1.200737710981592E-2</v>
      </c>
      <c r="M526" s="20">
        <f t="shared" si="79"/>
        <v>6.6000000000000003E-2</v>
      </c>
      <c r="N526" s="20">
        <f t="shared" si="83"/>
        <v>7.0500000000000007E-2</v>
      </c>
      <c r="O526" s="20">
        <f t="shared" si="80"/>
        <v>-5.3992622890184083E-2</v>
      </c>
      <c r="P526" s="20">
        <f t="shared" si="84"/>
        <v>-5.8492622890184087E-2</v>
      </c>
      <c r="Q526" s="20">
        <f t="shared" si="85"/>
        <v>-3.1133253002834649E-2</v>
      </c>
      <c r="R526" s="20">
        <f t="shared" si="86"/>
        <v>7.4099999999999999E-2</v>
      </c>
      <c r="S526" s="20">
        <f t="shared" si="87"/>
        <v>-0.10523325300283465</v>
      </c>
    </row>
    <row r="527" spans="1:19" s="172" customFormat="1" ht="14.25" customHeight="1" x14ac:dyDescent="0.15">
      <c r="A527" s="399">
        <v>25385</v>
      </c>
      <c r="B527" s="400">
        <v>-5.8700000000000002E-2</v>
      </c>
      <c r="C527" s="400">
        <v>-3.6299999999999999E-2</v>
      </c>
      <c r="D527" s="400">
        <v>5.1999999999999998E-3</v>
      </c>
      <c r="E527" s="400">
        <v>5.8999999999999999E-3</v>
      </c>
      <c r="F527" s="400">
        <v>6.0333333333333298E-3</v>
      </c>
      <c r="G527" s="400">
        <v>5.9666666666666696E-3</v>
      </c>
      <c r="H527" s="400">
        <v>6.2666666666666704E-3</v>
      </c>
      <c r="I527" s="400">
        <f t="shared" si="88"/>
        <v>-6.3899999999999998E-2</v>
      </c>
      <c r="J527" s="400">
        <f t="shared" si="81"/>
        <v>-6.4666666666666678E-2</v>
      </c>
      <c r="K527" s="400">
        <f t="shared" si="82"/>
        <v>-4.2566666666666669E-2</v>
      </c>
      <c r="L527" s="20">
        <f t="shared" si="78"/>
        <v>-3.0725942131187289E-2</v>
      </c>
      <c r="M527" s="20">
        <f t="shared" si="79"/>
        <v>6.2399999999999997E-2</v>
      </c>
      <c r="N527" s="20">
        <f t="shared" si="83"/>
        <v>7.1600000000000039E-2</v>
      </c>
      <c r="O527" s="20">
        <f t="shared" si="80"/>
        <v>-9.3125942131187286E-2</v>
      </c>
      <c r="P527" s="20">
        <f t="shared" si="84"/>
        <v>-0.10232594213118733</v>
      </c>
      <c r="Q527" s="20">
        <f t="shared" si="85"/>
        <v>-5.9721164067303212E-2</v>
      </c>
      <c r="R527" s="20">
        <f t="shared" si="86"/>
        <v>7.5200000000000045E-2</v>
      </c>
      <c r="S527" s="20">
        <f t="shared" si="87"/>
        <v>-0.13492116406730326</v>
      </c>
    </row>
    <row r="528" spans="1:19" s="172" customFormat="1" ht="14.25" customHeight="1" x14ac:dyDescent="0.15">
      <c r="A528" s="399">
        <v>25416</v>
      </c>
      <c r="B528" s="400">
        <v>4.5400000000000003E-2</v>
      </c>
      <c r="C528" s="400">
        <v>-1.14E-2</v>
      </c>
      <c r="D528" s="400">
        <v>4.7999999999999996E-3</v>
      </c>
      <c r="E528" s="400">
        <v>5.8083333333333303E-3</v>
      </c>
      <c r="F528" s="400">
        <v>6.025E-3</v>
      </c>
      <c r="G528" s="400">
        <v>5.9166666666666699E-3</v>
      </c>
      <c r="H528" s="400">
        <v>6.1999999999999998E-3</v>
      </c>
      <c r="I528" s="400">
        <f t="shared" si="88"/>
        <v>4.0600000000000004E-2</v>
      </c>
      <c r="J528" s="400">
        <f t="shared" si="81"/>
        <v>3.9483333333333336E-2</v>
      </c>
      <c r="K528" s="400">
        <f t="shared" si="82"/>
        <v>-1.7600000000000001E-2</v>
      </c>
      <c r="L528" s="20">
        <f t="shared" ref="L528:L591" si="89">((1+B517)*(1+B518)*(1+B519)*(1+B520)*(1+B521)*(1+B522)*(1+B523)*(1+B524)*(1+B525)*(1+B526)*(1+B527)*(1+B528))-1</f>
        <v>-3.0705429987629707E-3</v>
      </c>
      <c r="M528" s="20">
        <f t="shared" ref="M528:M591" si="90">D528*12</f>
        <v>5.7599999999999998E-2</v>
      </c>
      <c r="N528" s="20">
        <f t="shared" si="83"/>
        <v>7.1000000000000035E-2</v>
      </c>
      <c r="O528" s="20">
        <f t="shared" ref="O528:O591" si="91">L528-M528</f>
        <v>-6.0670542998762969E-2</v>
      </c>
      <c r="P528" s="20">
        <f t="shared" si="84"/>
        <v>-7.4070542998763006E-2</v>
      </c>
      <c r="Q528" s="20">
        <f t="shared" si="85"/>
        <v>-7.0812017989739906E-2</v>
      </c>
      <c r="R528" s="20">
        <f t="shared" si="86"/>
        <v>7.4399999999999994E-2</v>
      </c>
      <c r="S528" s="20">
        <f t="shared" si="87"/>
        <v>-0.1452120179897399</v>
      </c>
    </row>
    <row r="529" spans="1:19" s="172" customFormat="1" ht="14.25" customHeight="1" x14ac:dyDescent="0.15">
      <c r="A529" s="399">
        <v>25447</v>
      </c>
      <c r="B529" s="400">
        <v>-2.3599999999999999E-2</v>
      </c>
      <c r="C529" s="400">
        <v>-3.7199999999999997E-2</v>
      </c>
      <c r="D529" s="400">
        <v>5.4999999999999997E-3</v>
      </c>
      <c r="E529" s="400">
        <v>5.9500000000000004E-3</v>
      </c>
      <c r="F529" s="400">
        <v>6.13333333333333E-3</v>
      </c>
      <c r="G529" s="400">
        <v>6.04166666666667E-3</v>
      </c>
      <c r="H529" s="400">
        <v>6.3583333333333304E-3</v>
      </c>
      <c r="I529" s="400">
        <f t="shared" si="88"/>
        <v>-2.9100000000000001E-2</v>
      </c>
      <c r="J529" s="400">
        <f t="shared" si="81"/>
        <v>-2.964166666666667E-2</v>
      </c>
      <c r="K529" s="400">
        <f t="shared" si="82"/>
        <v>-4.3558333333333324E-2</v>
      </c>
      <c r="L529" s="20">
        <f t="shared" si="89"/>
        <v>-6.4036613638454032E-2</v>
      </c>
      <c r="M529" s="20">
        <f t="shared" si="90"/>
        <v>6.6000000000000003E-2</v>
      </c>
      <c r="N529" s="20">
        <f t="shared" si="83"/>
        <v>7.2500000000000037E-2</v>
      </c>
      <c r="O529" s="20">
        <f t="shared" si="91"/>
        <v>-0.13003661363845403</v>
      </c>
      <c r="P529" s="20">
        <f t="shared" si="84"/>
        <v>-0.13653661363845407</v>
      </c>
      <c r="Q529" s="20">
        <f t="shared" si="85"/>
        <v>-0.11423545635695187</v>
      </c>
      <c r="R529" s="20">
        <f t="shared" si="86"/>
        <v>7.6299999999999965E-2</v>
      </c>
      <c r="S529" s="20">
        <f t="shared" si="87"/>
        <v>-0.19053545635695185</v>
      </c>
    </row>
    <row r="530" spans="1:19" s="172" customFormat="1" ht="14.25" customHeight="1" x14ac:dyDescent="0.15">
      <c r="A530" s="399">
        <v>25477</v>
      </c>
      <c r="B530" s="400">
        <v>4.5900000000000003E-2</v>
      </c>
      <c r="C530" s="400">
        <v>7.9799999999999996E-2</v>
      </c>
      <c r="D530" s="400">
        <v>5.7000000000000002E-3</v>
      </c>
      <c r="E530" s="400">
        <v>6.1083333333333302E-3</v>
      </c>
      <c r="F530" s="400">
        <v>6.2750000000000002E-3</v>
      </c>
      <c r="G530" s="400">
        <v>6.19166666666667E-3</v>
      </c>
      <c r="H530" s="400">
        <v>6.6833333333333302E-3</v>
      </c>
      <c r="I530" s="400">
        <f t="shared" si="88"/>
        <v>4.02E-2</v>
      </c>
      <c r="J530" s="400">
        <f t="shared" si="81"/>
        <v>3.9708333333333332E-2</v>
      </c>
      <c r="K530" s="400">
        <f t="shared" si="82"/>
        <v>7.3116666666666663E-2</v>
      </c>
      <c r="L530" s="20">
        <f t="shared" si="89"/>
        <v>-2.9519078223911088E-2</v>
      </c>
      <c r="M530" s="20">
        <f t="shared" si="90"/>
        <v>6.8400000000000002E-2</v>
      </c>
      <c r="N530" s="20">
        <f t="shared" si="83"/>
        <v>7.4300000000000033E-2</v>
      </c>
      <c r="O530" s="20">
        <f t="shared" si="91"/>
        <v>-9.7919078223911091E-2</v>
      </c>
      <c r="P530" s="20">
        <f t="shared" si="84"/>
        <v>-0.10381907822391112</v>
      </c>
      <c r="Q530" s="20">
        <f t="shared" si="85"/>
        <v>-5.1706767573107881E-2</v>
      </c>
      <c r="R530" s="20">
        <f t="shared" si="86"/>
        <v>8.0199999999999966E-2</v>
      </c>
      <c r="S530" s="20">
        <f t="shared" si="87"/>
        <v>-0.13190676757310785</v>
      </c>
    </row>
    <row r="531" spans="1:19" s="172" customFormat="1" ht="14.25" customHeight="1" x14ac:dyDescent="0.15">
      <c r="A531" s="399">
        <v>25508</v>
      </c>
      <c r="B531" s="400">
        <v>-2.9700000000000001E-2</v>
      </c>
      <c r="C531" s="400">
        <v>-5.8799999999999998E-2</v>
      </c>
      <c r="D531" s="400">
        <v>4.8999999999999998E-3</v>
      </c>
      <c r="E531" s="400">
        <v>6.1250000000000002E-3</v>
      </c>
      <c r="F531" s="400">
        <v>6.3166666666666701E-3</v>
      </c>
      <c r="G531" s="400">
        <v>6.22083333333333E-3</v>
      </c>
      <c r="H531" s="400">
        <v>6.6666666666666697E-3</v>
      </c>
      <c r="I531" s="400">
        <f t="shared" si="88"/>
        <v>-3.4599999999999999E-2</v>
      </c>
      <c r="J531" s="400">
        <f t="shared" si="81"/>
        <v>-3.5920833333333332E-2</v>
      </c>
      <c r="K531" s="400">
        <f t="shared" si="82"/>
        <v>-6.5466666666666673E-2</v>
      </c>
      <c r="L531" s="20">
        <f t="shared" si="89"/>
        <v>-0.10582315221789074</v>
      </c>
      <c r="M531" s="20">
        <f t="shared" si="90"/>
        <v>5.8799999999999998E-2</v>
      </c>
      <c r="N531" s="20">
        <f t="shared" si="83"/>
        <v>7.4649999999999966E-2</v>
      </c>
      <c r="O531" s="20">
        <f t="shared" si="91"/>
        <v>-0.16462315221789073</v>
      </c>
      <c r="P531" s="20">
        <f t="shared" si="84"/>
        <v>-0.1804731522178907</v>
      </c>
      <c r="Q531" s="20">
        <f t="shared" si="85"/>
        <v>-0.17212355963251003</v>
      </c>
      <c r="R531" s="20">
        <f t="shared" si="86"/>
        <v>8.0000000000000043E-2</v>
      </c>
      <c r="S531" s="20">
        <f t="shared" si="87"/>
        <v>-0.2521235596325101</v>
      </c>
    </row>
    <row r="532" spans="1:19" s="172" customFormat="1" ht="14.25" customHeight="1" x14ac:dyDescent="0.15">
      <c r="A532" s="399">
        <v>25538</v>
      </c>
      <c r="B532" s="400">
        <v>-1.77E-2</v>
      </c>
      <c r="C532" s="400">
        <v>-9.7000000000000003E-3</v>
      </c>
      <c r="D532" s="400">
        <v>6.0000000000000001E-3</v>
      </c>
      <c r="E532" s="400">
        <v>6.43333333333333E-3</v>
      </c>
      <c r="F532" s="400">
        <v>6.6083333333333298E-3</v>
      </c>
      <c r="G532" s="400">
        <v>6.5208333333333299E-3</v>
      </c>
      <c r="H532" s="400">
        <v>7.1583333333333299E-3</v>
      </c>
      <c r="I532" s="400">
        <f t="shared" si="88"/>
        <v>-2.3699999999999999E-2</v>
      </c>
      <c r="J532" s="400">
        <f t="shared" si="81"/>
        <v>-2.422083333333333E-2</v>
      </c>
      <c r="K532" s="400">
        <f t="shared" si="82"/>
        <v>-1.6858333333333329E-2</v>
      </c>
      <c r="L532" s="20">
        <f t="shared" si="89"/>
        <v>-8.4861515340314941E-2</v>
      </c>
      <c r="M532" s="20">
        <f t="shared" si="90"/>
        <v>7.2000000000000008E-2</v>
      </c>
      <c r="N532" s="20">
        <f t="shared" si="83"/>
        <v>7.8249999999999958E-2</v>
      </c>
      <c r="O532" s="20">
        <f t="shared" si="91"/>
        <v>-0.15686151534031495</v>
      </c>
      <c r="P532" s="20">
        <f t="shared" si="84"/>
        <v>-0.1631115153403149</v>
      </c>
      <c r="Q532" s="20">
        <f t="shared" si="85"/>
        <v>-0.1540129616180731</v>
      </c>
      <c r="R532" s="20">
        <f t="shared" si="86"/>
        <v>8.5899999999999962E-2</v>
      </c>
      <c r="S532" s="20">
        <f t="shared" si="87"/>
        <v>-0.23991296161807307</v>
      </c>
    </row>
    <row r="533" spans="1:19" s="172" customFormat="1" ht="14.25" customHeight="1" x14ac:dyDescent="0.15">
      <c r="A533" s="399">
        <v>25569</v>
      </c>
      <c r="B533" s="400">
        <v>-7.4300000000000005E-2</v>
      </c>
      <c r="C533" s="400">
        <v>-4.53E-2</v>
      </c>
      <c r="D533" s="400">
        <v>5.5999999999999999E-3</v>
      </c>
      <c r="E533" s="400">
        <v>6.5916666666666702E-3</v>
      </c>
      <c r="F533" s="400">
        <v>6.7916666666666698E-3</v>
      </c>
      <c r="G533" s="400">
        <v>6.6916666666666704E-3</v>
      </c>
      <c r="H533" s="400">
        <v>7.2416666666666697E-3</v>
      </c>
      <c r="I533" s="400">
        <f t="shared" si="88"/>
        <v>-7.9899999999999999E-2</v>
      </c>
      <c r="J533" s="400">
        <f t="shared" si="81"/>
        <v>-8.099166666666667E-2</v>
      </c>
      <c r="K533" s="400">
        <f t="shared" si="82"/>
        <v>-5.2541666666666667E-2</v>
      </c>
      <c r="L533" s="20">
        <f t="shared" si="89"/>
        <v>-0.14705628750556732</v>
      </c>
      <c r="M533" s="20">
        <f t="shared" si="90"/>
        <v>6.7199999999999996E-2</v>
      </c>
      <c r="N533" s="20">
        <f t="shared" si="83"/>
        <v>8.0300000000000038E-2</v>
      </c>
      <c r="O533" s="20">
        <f t="shared" si="91"/>
        <v>-0.2142562875055673</v>
      </c>
      <c r="P533" s="20">
        <f t="shared" si="84"/>
        <v>-0.22735628750556736</v>
      </c>
      <c r="Q533" s="20">
        <f t="shared" si="85"/>
        <v>-0.20575884989357307</v>
      </c>
      <c r="R533" s="20">
        <f t="shared" si="86"/>
        <v>8.6900000000000033E-2</v>
      </c>
      <c r="S533" s="20">
        <f t="shared" si="87"/>
        <v>-0.2926588498935731</v>
      </c>
    </row>
    <row r="534" spans="1:19" s="172" customFormat="1" ht="14.25" customHeight="1" x14ac:dyDescent="0.15">
      <c r="A534" s="399">
        <v>25600</v>
      </c>
      <c r="B534" s="400">
        <v>5.5800000000000002E-2</v>
      </c>
      <c r="C534" s="400">
        <v>0.1053</v>
      </c>
      <c r="D534" s="400">
        <v>5.1999999999999998E-3</v>
      </c>
      <c r="E534" s="400">
        <v>6.6083333333333298E-3</v>
      </c>
      <c r="F534" s="400">
        <v>6.7749999999999998E-3</v>
      </c>
      <c r="G534" s="400">
        <v>6.6916666666666704E-3</v>
      </c>
      <c r="H534" s="400">
        <v>7.0916666666666697E-3</v>
      </c>
      <c r="I534" s="400">
        <f t="shared" si="88"/>
        <v>5.0600000000000006E-2</v>
      </c>
      <c r="J534" s="400">
        <f t="shared" si="81"/>
        <v>4.910833333333333E-2</v>
      </c>
      <c r="K534" s="400">
        <f t="shared" si="82"/>
        <v>9.8208333333333342E-2</v>
      </c>
      <c r="L534" s="20">
        <f t="shared" si="89"/>
        <v>-5.9392133223707955E-2</v>
      </c>
      <c r="M534" s="20">
        <f t="shared" si="90"/>
        <v>6.2399999999999997E-2</v>
      </c>
      <c r="N534" s="20">
        <f t="shared" si="83"/>
        <v>8.0300000000000038E-2</v>
      </c>
      <c r="O534" s="20">
        <f t="shared" si="91"/>
        <v>-0.12179213322370795</v>
      </c>
      <c r="P534" s="20">
        <f t="shared" si="84"/>
        <v>-0.13969213322370799</v>
      </c>
      <c r="Q534" s="20">
        <f t="shared" si="85"/>
        <v>-7.2798116589951722E-2</v>
      </c>
      <c r="R534" s="20">
        <f t="shared" si="86"/>
        <v>8.5100000000000037E-2</v>
      </c>
      <c r="S534" s="20">
        <f t="shared" si="87"/>
        <v>-0.15789811658995176</v>
      </c>
    </row>
    <row r="535" spans="1:19" s="172" customFormat="1" ht="14.25" customHeight="1" x14ac:dyDescent="0.15">
      <c r="A535" s="399">
        <v>25628</v>
      </c>
      <c r="B535" s="400">
        <v>4.4000000000000003E-3</v>
      </c>
      <c r="C535" s="400">
        <v>2.3199999999999998E-2</v>
      </c>
      <c r="D535" s="400">
        <v>5.5999999999999999E-3</v>
      </c>
      <c r="E535" s="400">
        <v>6.5333333333333302E-3</v>
      </c>
      <c r="F535" s="400">
        <v>6.7166666666666703E-3</v>
      </c>
      <c r="G535" s="400">
        <v>6.6249999999999998E-3</v>
      </c>
      <c r="H535" s="400">
        <v>6.9249999999999997E-3</v>
      </c>
      <c r="I535" s="400">
        <f t="shared" si="88"/>
        <v>-1.1999999999999997E-3</v>
      </c>
      <c r="J535" s="400">
        <f t="shared" si="81"/>
        <v>-2.2249999999999995E-3</v>
      </c>
      <c r="K535" s="400">
        <f t="shared" si="82"/>
        <v>1.6274999999999998E-2</v>
      </c>
      <c r="L535" s="20">
        <f t="shared" si="89"/>
        <v>-8.7994457582674102E-2</v>
      </c>
      <c r="M535" s="20">
        <f t="shared" si="90"/>
        <v>6.7199999999999996E-2</v>
      </c>
      <c r="N535" s="20">
        <f t="shared" si="83"/>
        <v>7.9500000000000001E-2</v>
      </c>
      <c r="O535" s="20">
        <f t="shared" si="91"/>
        <v>-0.15519445758267408</v>
      </c>
      <c r="P535" s="20">
        <f t="shared" si="84"/>
        <v>-0.16749445758267412</v>
      </c>
      <c r="Q535" s="20">
        <f t="shared" si="85"/>
        <v>-4.2091107527098437E-2</v>
      </c>
      <c r="R535" s="20">
        <f t="shared" si="86"/>
        <v>8.3099999999999993E-2</v>
      </c>
      <c r="S535" s="20">
        <f t="shared" si="87"/>
        <v>-0.12519110752709844</v>
      </c>
    </row>
    <row r="536" spans="1:19" s="172" customFormat="1" ht="14.25" customHeight="1" x14ac:dyDescent="0.15">
      <c r="A536" s="399">
        <v>25659</v>
      </c>
      <c r="B536" s="400">
        <v>-8.7499999999999994E-2</v>
      </c>
      <c r="C536" s="400">
        <v>-9.2899999999999996E-2</v>
      </c>
      <c r="D536" s="400">
        <v>5.4000000000000003E-3</v>
      </c>
      <c r="E536" s="400">
        <v>6.5250000000000004E-3</v>
      </c>
      <c r="F536" s="400">
        <v>6.6916666666666704E-3</v>
      </c>
      <c r="G536" s="400">
        <v>6.6083333333333298E-3</v>
      </c>
      <c r="H536" s="400">
        <v>6.9249999999999997E-3</v>
      </c>
      <c r="I536" s="400">
        <f t="shared" si="88"/>
        <v>-9.2899999999999996E-2</v>
      </c>
      <c r="J536" s="400">
        <f t="shared" si="81"/>
        <v>-9.4108333333333322E-2</v>
      </c>
      <c r="K536" s="400">
        <f t="shared" si="82"/>
        <v>-9.9824999999999997E-2</v>
      </c>
      <c r="L536" s="20">
        <f t="shared" si="89"/>
        <v>-0.1864257919094634</v>
      </c>
      <c r="M536" s="20">
        <f t="shared" si="90"/>
        <v>6.4799999999999996E-2</v>
      </c>
      <c r="N536" s="20">
        <f t="shared" si="83"/>
        <v>7.9299999999999954E-2</v>
      </c>
      <c r="O536" s="20">
        <f t="shared" si="91"/>
        <v>-0.25122579190946337</v>
      </c>
      <c r="P536" s="20">
        <f t="shared" si="84"/>
        <v>-0.26572579190946333</v>
      </c>
      <c r="Q536" s="20">
        <f t="shared" si="85"/>
        <v>-0.14299323763470873</v>
      </c>
      <c r="R536" s="20">
        <f t="shared" si="86"/>
        <v>8.3099999999999993E-2</v>
      </c>
      <c r="S536" s="20">
        <f t="shared" si="87"/>
        <v>-0.22609323763470873</v>
      </c>
    </row>
    <row r="537" spans="1:19" s="172" customFormat="1" ht="14.25" customHeight="1" x14ac:dyDescent="0.15">
      <c r="A537" s="399">
        <v>25689</v>
      </c>
      <c r="B537" s="400">
        <v>-5.7799999999999997E-2</v>
      </c>
      <c r="C537" s="400">
        <v>-5.1499999999999997E-2</v>
      </c>
      <c r="D537" s="400">
        <v>5.4999999999999997E-3</v>
      </c>
      <c r="E537" s="400">
        <v>6.7583333333333297E-3</v>
      </c>
      <c r="F537" s="400">
        <v>6.8666666666666702E-3</v>
      </c>
      <c r="G537" s="400">
        <v>6.8125E-3</v>
      </c>
      <c r="H537" s="400">
        <v>7.2249999999999997E-3</v>
      </c>
      <c r="I537" s="400">
        <f t="shared" si="88"/>
        <v>-6.3299999999999995E-2</v>
      </c>
      <c r="J537" s="400">
        <f t="shared" si="81"/>
        <v>-6.4612500000000003E-2</v>
      </c>
      <c r="K537" s="400">
        <f t="shared" si="82"/>
        <v>-5.8724999999999999E-2</v>
      </c>
      <c r="L537" s="20">
        <f t="shared" si="89"/>
        <v>-0.23543824170865391</v>
      </c>
      <c r="M537" s="20">
        <f t="shared" si="90"/>
        <v>6.6000000000000003E-2</v>
      </c>
      <c r="N537" s="20">
        <f t="shared" si="83"/>
        <v>8.1750000000000003E-2</v>
      </c>
      <c r="O537" s="20">
        <f t="shared" si="91"/>
        <v>-0.30143824170865391</v>
      </c>
      <c r="P537" s="20">
        <f t="shared" si="84"/>
        <v>-0.3171882417086539</v>
      </c>
      <c r="Q537" s="20">
        <f t="shared" si="85"/>
        <v>-0.1866410705388446</v>
      </c>
      <c r="R537" s="20">
        <f t="shared" si="86"/>
        <v>8.6699999999999999E-2</v>
      </c>
      <c r="S537" s="20">
        <f t="shared" si="87"/>
        <v>-0.2733410705388446</v>
      </c>
    </row>
    <row r="538" spans="1:19" s="172" customFormat="1" ht="14.25" customHeight="1" x14ac:dyDescent="0.15">
      <c r="A538" s="399">
        <v>25720</v>
      </c>
      <c r="B538" s="400">
        <v>-4.6600000000000003E-2</v>
      </c>
      <c r="C538" s="400">
        <v>-5.8200000000000002E-2</v>
      </c>
      <c r="D538" s="400">
        <v>6.4000000000000003E-3</v>
      </c>
      <c r="E538" s="400">
        <v>7.0666666666666699E-3</v>
      </c>
      <c r="F538" s="400">
        <v>7.1500000000000001E-3</v>
      </c>
      <c r="G538" s="400">
        <v>7.1083333333333302E-3</v>
      </c>
      <c r="H538" s="400">
        <v>7.5333333333333303E-3</v>
      </c>
      <c r="I538" s="400">
        <f t="shared" si="88"/>
        <v>-5.3000000000000005E-2</v>
      </c>
      <c r="J538" s="400">
        <f t="shared" si="81"/>
        <v>-5.370833333333333E-2</v>
      </c>
      <c r="K538" s="400">
        <f t="shared" si="82"/>
        <v>-6.5733333333333338E-2</v>
      </c>
      <c r="L538" s="20">
        <f t="shared" si="89"/>
        <v>-0.22929458621804877</v>
      </c>
      <c r="M538" s="20">
        <f t="shared" si="90"/>
        <v>7.6800000000000007E-2</v>
      </c>
      <c r="N538" s="20">
        <f t="shared" si="83"/>
        <v>8.5299999999999959E-2</v>
      </c>
      <c r="O538" s="20">
        <f t="shared" si="91"/>
        <v>-0.30609458621804875</v>
      </c>
      <c r="P538" s="20">
        <f t="shared" si="84"/>
        <v>-0.3145945862180487</v>
      </c>
      <c r="Q538" s="20">
        <f t="shared" si="85"/>
        <v>-0.19230130771139153</v>
      </c>
      <c r="R538" s="20">
        <f t="shared" si="86"/>
        <v>9.0399999999999966E-2</v>
      </c>
      <c r="S538" s="20">
        <f t="shared" si="87"/>
        <v>-0.28270130771139151</v>
      </c>
    </row>
    <row r="539" spans="1:19" s="172" customFormat="1" ht="14.25" customHeight="1" x14ac:dyDescent="0.15">
      <c r="A539" s="399">
        <v>25750</v>
      </c>
      <c r="B539" s="400">
        <v>7.6899999999999996E-2</v>
      </c>
      <c r="C539" s="400">
        <v>9.7299999999999998E-2</v>
      </c>
      <c r="D539" s="400">
        <v>5.8999999999999999E-3</v>
      </c>
      <c r="E539" s="400">
        <v>7.0333333333333298E-3</v>
      </c>
      <c r="F539" s="400">
        <v>7.1999999999999998E-3</v>
      </c>
      <c r="G539" s="400">
        <v>7.1166666666666696E-3</v>
      </c>
      <c r="H539" s="400">
        <v>7.5500000000000003E-3</v>
      </c>
      <c r="I539" s="400">
        <f t="shared" si="88"/>
        <v>7.0999999999999994E-2</v>
      </c>
      <c r="J539" s="400">
        <f t="shared" si="81"/>
        <v>6.9783333333333322E-2</v>
      </c>
      <c r="K539" s="400">
        <f t="shared" si="82"/>
        <v>8.9749999999999996E-2</v>
      </c>
      <c r="L539" s="20">
        <f t="shared" si="89"/>
        <v>-0.11826977573379016</v>
      </c>
      <c r="M539" s="20">
        <f t="shared" si="90"/>
        <v>7.0800000000000002E-2</v>
      </c>
      <c r="N539" s="20">
        <f t="shared" si="83"/>
        <v>8.5400000000000031E-2</v>
      </c>
      <c r="O539" s="20">
        <f t="shared" si="91"/>
        <v>-0.18906977573379016</v>
      </c>
      <c r="P539" s="20">
        <f t="shared" si="84"/>
        <v>-0.20366977573379019</v>
      </c>
      <c r="Q539" s="20">
        <f t="shared" si="85"/>
        <v>-8.0328136299377406E-2</v>
      </c>
      <c r="R539" s="20">
        <f t="shared" si="86"/>
        <v>9.06E-2</v>
      </c>
      <c r="S539" s="20">
        <f t="shared" si="87"/>
        <v>-0.17092813629937742</v>
      </c>
    </row>
    <row r="540" spans="1:19" s="172" customFormat="1" ht="14.25" customHeight="1" x14ac:dyDescent="0.15">
      <c r="A540" s="399">
        <v>25781</v>
      </c>
      <c r="B540" s="400">
        <v>4.7800000000000002E-2</v>
      </c>
      <c r="C540" s="400">
        <v>5.8099999999999999E-2</v>
      </c>
      <c r="D540" s="400">
        <v>5.7000000000000002E-3</v>
      </c>
      <c r="E540" s="400">
        <v>6.7749999999999998E-3</v>
      </c>
      <c r="F540" s="400">
        <v>7.0749999999999997E-3</v>
      </c>
      <c r="G540" s="400">
        <v>6.9249999999999997E-3</v>
      </c>
      <c r="H540" s="400">
        <v>7.4000000000000003E-3</v>
      </c>
      <c r="I540" s="400">
        <f t="shared" si="88"/>
        <v>4.2099999999999999E-2</v>
      </c>
      <c r="J540" s="400">
        <f t="shared" si="81"/>
        <v>4.0875000000000002E-2</v>
      </c>
      <c r="K540" s="400">
        <f t="shared" si="82"/>
        <v>5.0699999999999995E-2</v>
      </c>
      <c r="L540" s="20">
        <f t="shared" si="89"/>
        <v>-0.11624552421452583</v>
      </c>
      <c r="M540" s="20">
        <f t="shared" si="90"/>
        <v>6.8400000000000002E-2</v>
      </c>
      <c r="N540" s="20">
        <f t="shared" si="83"/>
        <v>8.3099999999999993E-2</v>
      </c>
      <c r="O540" s="20">
        <f t="shared" si="91"/>
        <v>-0.18464552421452585</v>
      </c>
      <c r="P540" s="20">
        <f t="shared" si="84"/>
        <v>-0.19934552421452584</v>
      </c>
      <c r="Q540" s="20">
        <f t="shared" si="85"/>
        <v>-1.5673883287852686E-2</v>
      </c>
      <c r="R540" s="20">
        <f t="shared" si="86"/>
        <v>8.8800000000000004E-2</v>
      </c>
      <c r="S540" s="20">
        <f t="shared" si="87"/>
        <v>-0.10447388328785269</v>
      </c>
    </row>
    <row r="541" spans="1:19" s="172" customFormat="1" ht="14.25" customHeight="1" x14ac:dyDescent="0.15">
      <c r="A541" s="399">
        <v>25812</v>
      </c>
      <c r="B541" s="400">
        <v>3.6200000000000003E-2</v>
      </c>
      <c r="C541" s="400">
        <v>-1.14E-2</v>
      </c>
      <c r="D541" s="400">
        <v>5.5999999999999999E-3</v>
      </c>
      <c r="E541" s="400">
        <v>6.7416666666666701E-3</v>
      </c>
      <c r="F541" s="400">
        <v>7.0583333333333297E-3</v>
      </c>
      <c r="G541" s="400">
        <v>6.8999999999999999E-3</v>
      </c>
      <c r="H541" s="400">
        <v>7.3499999999999998E-3</v>
      </c>
      <c r="I541" s="400">
        <f t="shared" si="88"/>
        <v>3.0600000000000002E-2</v>
      </c>
      <c r="J541" s="400">
        <f t="shared" ref="J541:J604" si="92">B541-G541</f>
        <v>2.9300000000000003E-2</v>
      </c>
      <c r="K541" s="400">
        <f t="shared" ref="K541:K604" si="93">$C541-H541</f>
        <v>-1.8749999999999999E-2</v>
      </c>
      <c r="L541" s="20">
        <f t="shared" si="89"/>
        <v>-6.2119635591040612E-2</v>
      </c>
      <c r="M541" s="20">
        <f t="shared" si="90"/>
        <v>6.7199999999999996E-2</v>
      </c>
      <c r="N541" s="20">
        <f t="shared" si="83"/>
        <v>8.2799999999999999E-2</v>
      </c>
      <c r="O541" s="20">
        <f t="shared" si="91"/>
        <v>-0.12931963559104059</v>
      </c>
      <c r="P541" s="20">
        <f t="shared" si="84"/>
        <v>-0.1449196355910406</v>
      </c>
      <c r="Q541" s="20">
        <f t="shared" si="85"/>
        <v>1.070294867223609E-2</v>
      </c>
      <c r="R541" s="20">
        <f t="shared" si="86"/>
        <v>8.8200000000000001E-2</v>
      </c>
      <c r="S541" s="20">
        <f t="shared" si="87"/>
        <v>-7.7497051327763911E-2</v>
      </c>
    </row>
    <row r="542" spans="1:19" s="172" customFormat="1" ht="14.25" customHeight="1" x14ac:dyDescent="0.15">
      <c r="A542" s="399">
        <v>25842</v>
      </c>
      <c r="B542" s="400">
        <v>-8.3000000000000001E-3</v>
      </c>
      <c r="C542" s="400">
        <v>-1.49E-2</v>
      </c>
      <c r="D542" s="400">
        <v>5.4999999999999997E-3</v>
      </c>
      <c r="E542" s="400">
        <v>6.6916666666666704E-3</v>
      </c>
      <c r="F542" s="400">
        <v>7.0333333333333298E-3</v>
      </c>
      <c r="G542" s="400">
        <v>6.8624999999999997E-3</v>
      </c>
      <c r="H542" s="400">
        <v>7.3000000000000001E-3</v>
      </c>
      <c r="I542" s="400">
        <f t="shared" si="88"/>
        <v>-1.38E-2</v>
      </c>
      <c r="J542" s="400">
        <f t="shared" si="92"/>
        <v>-1.5162499999999999E-2</v>
      </c>
      <c r="K542" s="400">
        <f t="shared" si="93"/>
        <v>-2.2200000000000001E-2</v>
      </c>
      <c r="L542" s="20">
        <f t="shared" si="89"/>
        <v>-0.1107219070806339</v>
      </c>
      <c r="M542" s="20">
        <f t="shared" si="90"/>
        <v>6.6000000000000003E-2</v>
      </c>
      <c r="N542" s="20">
        <f t="shared" si="83"/>
        <v>8.2349999999999993E-2</v>
      </c>
      <c r="O542" s="20">
        <f t="shared" si="91"/>
        <v>-0.1767219070806339</v>
      </c>
      <c r="P542" s="20">
        <f t="shared" si="84"/>
        <v>-0.19307190708063388</v>
      </c>
      <c r="Q542" s="20">
        <f t="shared" si="85"/>
        <v>-7.7937141380792996E-2</v>
      </c>
      <c r="R542" s="20">
        <f t="shared" si="86"/>
        <v>8.7599999999999997E-2</v>
      </c>
      <c r="S542" s="20">
        <f t="shared" si="87"/>
        <v>-0.16553714138079301</v>
      </c>
    </row>
    <row r="543" spans="1:19" s="172" customFormat="1" ht="14.25" customHeight="1" x14ac:dyDescent="0.15">
      <c r="A543" s="399">
        <v>25873</v>
      </c>
      <c r="B543" s="400">
        <v>5.0599999999999999E-2</v>
      </c>
      <c r="C543" s="400">
        <v>9.7500000000000003E-2</v>
      </c>
      <c r="D543" s="400">
        <v>5.7999999999999996E-3</v>
      </c>
      <c r="E543" s="400">
        <v>6.70833333333333E-3</v>
      </c>
      <c r="F543" s="400">
        <v>7.0166666666666702E-3</v>
      </c>
      <c r="G543" s="400">
        <v>6.8624999999999997E-3</v>
      </c>
      <c r="H543" s="400">
        <v>7.3249999999999999E-3</v>
      </c>
      <c r="I543" s="400">
        <f t="shared" si="88"/>
        <v>4.48E-2</v>
      </c>
      <c r="J543" s="400">
        <f t="shared" si="92"/>
        <v>4.3737499999999999E-2</v>
      </c>
      <c r="K543" s="400">
        <f t="shared" si="93"/>
        <v>9.0175000000000005E-2</v>
      </c>
      <c r="L543" s="20">
        <f t="shared" si="89"/>
        <v>-3.712711076874553E-2</v>
      </c>
      <c r="M543" s="20">
        <f t="shared" si="90"/>
        <v>6.9599999999999995E-2</v>
      </c>
      <c r="N543" s="20">
        <f t="shared" si="83"/>
        <v>8.2349999999999993E-2</v>
      </c>
      <c r="O543" s="20">
        <f t="shared" si="91"/>
        <v>-0.10672711076874553</v>
      </c>
      <c r="P543" s="20">
        <f t="shared" si="84"/>
        <v>-0.11947711076874552</v>
      </c>
      <c r="Q543" s="20">
        <f t="shared" si="85"/>
        <v>7.5184856921567622E-2</v>
      </c>
      <c r="R543" s="20">
        <f t="shared" si="86"/>
        <v>8.7900000000000006E-2</v>
      </c>
      <c r="S543" s="20">
        <f t="shared" si="87"/>
        <v>-1.2715143078432384E-2</v>
      </c>
    </row>
    <row r="544" spans="1:19" s="172" customFormat="1" ht="14.25" customHeight="1" x14ac:dyDescent="0.15">
      <c r="A544" s="399">
        <v>25903</v>
      </c>
      <c r="B544" s="400">
        <v>5.9700000000000003E-2</v>
      </c>
      <c r="C544" s="400">
        <v>7.3499999999999996E-2</v>
      </c>
      <c r="D544" s="400">
        <v>5.3E-3</v>
      </c>
      <c r="E544" s="400">
        <v>6.3666666666666698E-3</v>
      </c>
      <c r="F544" s="400">
        <v>6.7749999999999998E-3</v>
      </c>
      <c r="G544" s="400">
        <v>6.5708333333333296E-3</v>
      </c>
      <c r="H544" s="400">
        <v>7.0666666666666699E-3</v>
      </c>
      <c r="I544" s="400">
        <f t="shared" si="88"/>
        <v>5.4400000000000004E-2</v>
      </c>
      <c r="J544" s="400">
        <f t="shared" si="92"/>
        <v>5.3129166666666672E-2</v>
      </c>
      <c r="K544" s="400">
        <f t="shared" si="93"/>
        <v>6.643333333333333E-2</v>
      </c>
      <c r="L544" s="20">
        <f t="shared" si="89"/>
        <v>3.8742136535030225E-2</v>
      </c>
      <c r="M544" s="20">
        <f t="shared" si="90"/>
        <v>6.3600000000000004E-2</v>
      </c>
      <c r="N544" s="20">
        <f t="shared" si="83"/>
        <v>7.8849999999999948E-2</v>
      </c>
      <c r="O544" s="20">
        <f t="shared" si="91"/>
        <v>-2.4857863464969779E-2</v>
      </c>
      <c r="P544" s="20">
        <f t="shared" si="84"/>
        <v>-4.0107863464969723E-2</v>
      </c>
      <c r="Q544" s="20">
        <f t="shared" si="85"/>
        <v>0.16551645350429434</v>
      </c>
      <c r="R544" s="20">
        <f t="shared" si="86"/>
        <v>8.4800000000000042E-2</v>
      </c>
      <c r="S544" s="20">
        <f t="shared" si="87"/>
        <v>8.0716453504294294E-2</v>
      </c>
    </row>
    <row r="545" spans="1:19" s="172" customFormat="1" ht="14.25" customHeight="1" x14ac:dyDescent="0.15">
      <c r="A545" s="399">
        <v>25934</v>
      </c>
      <c r="B545" s="400">
        <v>4.3200000000000002E-2</v>
      </c>
      <c r="C545" s="400">
        <v>2.5700000000000001E-2</v>
      </c>
      <c r="D545" s="400">
        <v>5.1000000000000004E-3</v>
      </c>
      <c r="E545" s="400">
        <v>6.13333333333333E-3</v>
      </c>
      <c r="F545" s="400">
        <v>6.5833333333333299E-3</v>
      </c>
      <c r="G545" s="400">
        <v>6.3583333333333304E-3</v>
      </c>
      <c r="H545" s="400">
        <v>6.7916666666666698E-3</v>
      </c>
      <c r="I545" s="400">
        <f t="shared" si="88"/>
        <v>3.8100000000000002E-2</v>
      </c>
      <c r="J545" s="400">
        <f t="shared" si="92"/>
        <v>3.6841666666666675E-2</v>
      </c>
      <c r="K545" s="400">
        <f t="shared" si="93"/>
        <v>1.8908333333333333E-2</v>
      </c>
      <c r="L545" s="20">
        <f t="shared" si="89"/>
        <v>0.1705906847070795</v>
      </c>
      <c r="M545" s="20">
        <f t="shared" si="90"/>
        <v>6.1200000000000004E-2</v>
      </c>
      <c r="N545" s="20">
        <f t="shared" si="83"/>
        <v>7.6299999999999965E-2</v>
      </c>
      <c r="O545" s="20">
        <f t="shared" si="91"/>
        <v>0.10939068470707949</v>
      </c>
      <c r="P545" s="20">
        <f t="shared" si="84"/>
        <v>9.4290684707079533E-2</v>
      </c>
      <c r="Q545" s="20">
        <f t="shared" si="85"/>
        <v>0.25219464371986478</v>
      </c>
      <c r="R545" s="20">
        <f t="shared" si="86"/>
        <v>8.1500000000000045E-2</v>
      </c>
      <c r="S545" s="20">
        <f t="shared" si="87"/>
        <v>0.17069464371986473</v>
      </c>
    </row>
    <row r="546" spans="1:19" s="172" customFormat="1" ht="14.25" customHeight="1" x14ac:dyDescent="0.15">
      <c r="A546" s="399">
        <v>25965</v>
      </c>
      <c r="B546" s="400">
        <v>1.17E-2</v>
      </c>
      <c r="C546" s="400">
        <v>-2.7699999999999999E-2</v>
      </c>
      <c r="D546" s="400">
        <v>4.5999999999999999E-3</v>
      </c>
      <c r="E546" s="400">
        <v>5.8999999999999999E-3</v>
      </c>
      <c r="F546" s="400">
        <v>6.3916666666666696E-3</v>
      </c>
      <c r="G546" s="400">
        <v>6.1458333333333304E-3</v>
      </c>
      <c r="H546" s="400">
        <v>6.5750000000000001E-3</v>
      </c>
      <c r="I546" s="400">
        <f t="shared" si="88"/>
        <v>7.1000000000000004E-3</v>
      </c>
      <c r="J546" s="400">
        <f t="shared" si="92"/>
        <v>5.5541666666666699E-3</v>
      </c>
      <c r="K546" s="400">
        <f t="shared" si="93"/>
        <v>-3.4275E-2</v>
      </c>
      <c r="L546" s="20">
        <f t="shared" si="89"/>
        <v>0.1216959610893662</v>
      </c>
      <c r="M546" s="20">
        <f t="shared" si="90"/>
        <v>5.5199999999999999E-2</v>
      </c>
      <c r="N546" s="20">
        <f t="shared" si="83"/>
        <v>7.3749999999999968E-2</v>
      </c>
      <c r="O546" s="20">
        <f t="shared" si="91"/>
        <v>6.6495961089366201E-2</v>
      </c>
      <c r="P546" s="20">
        <f t="shared" si="84"/>
        <v>4.7945961089366232E-2</v>
      </c>
      <c r="Q546" s="20">
        <f t="shared" si="85"/>
        <v>0.10151891078333897</v>
      </c>
      <c r="R546" s="20">
        <f t="shared" si="86"/>
        <v>7.8899999999999998E-2</v>
      </c>
      <c r="S546" s="20">
        <f t="shared" si="87"/>
        <v>2.2618910783338969E-2</v>
      </c>
    </row>
    <row r="547" spans="1:19" s="172" customFormat="1" ht="14.25" customHeight="1" x14ac:dyDescent="0.15">
      <c r="A547" s="399">
        <v>25993</v>
      </c>
      <c r="B547" s="400">
        <v>3.9399999999999998E-2</v>
      </c>
      <c r="C547" s="400">
        <v>3.3099999999999997E-2</v>
      </c>
      <c r="D547" s="400">
        <v>5.5999999999999999E-3</v>
      </c>
      <c r="E547" s="400">
        <v>6.0083333333333299E-3</v>
      </c>
      <c r="F547" s="400">
        <v>6.4416666666666702E-3</v>
      </c>
      <c r="G547" s="400">
        <v>6.2249999999999996E-3</v>
      </c>
      <c r="H547" s="400">
        <v>6.70833333333333E-3</v>
      </c>
      <c r="I547" s="400">
        <f t="shared" si="88"/>
        <v>3.3799999999999997E-2</v>
      </c>
      <c r="J547" s="400">
        <f t="shared" si="92"/>
        <v>3.3174999999999996E-2</v>
      </c>
      <c r="K547" s="400">
        <f t="shared" si="93"/>
        <v>2.6391666666666667E-2</v>
      </c>
      <c r="L547" s="20">
        <f t="shared" si="89"/>
        <v>0.1607833352810506</v>
      </c>
      <c r="M547" s="20">
        <f t="shared" si="90"/>
        <v>6.7199999999999996E-2</v>
      </c>
      <c r="N547" s="20">
        <f t="shared" si="83"/>
        <v>7.4699999999999989E-2</v>
      </c>
      <c r="O547" s="20">
        <f t="shared" si="91"/>
        <v>9.3583335281050603E-2</v>
      </c>
      <c r="P547" s="20">
        <f t="shared" si="84"/>
        <v>8.608333528105061E-2</v>
      </c>
      <c r="Q547" s="20">
        <f t="shared" si="85"/>
        <v>0.11217668757844734</v>
      </c>
      <c r="R547" s="20">
        <f t="shared" si="86"/>
        <v>8.049999999999996E-2</v>
      </c>
      <c r="S547" s="20">
        <f t="shared" si="87"/>
        <v>3.1676687578447382E-2</v>
      </c>
    </row>
    <row r="548" spans="1:19" s="172" customFormat="1" ht="14.25" customHeight="1" x14ac:dyDescent="0.15">
      <c r="A548" s="399">
        <v>26024</v>
      </c>
      <c r="B548" s="400">
        <v>3.8899999999999997E-2</v>
      </c>
      <c r="C548" s="400">
        <v>-3.49E-2</v>
      </c>
      <c r="D548" s="400">
        <v>4.7999999999999996E-3</v>
      </c>
      <c r="E548" s="400">
        <v>6.04166666666667E-3</v>
      </c>
      <c r="F548" s="400">
        <v>6.45E-3</v>
      </c>
      <c r="G548" s="400">
        <v>6.2458333333333298E-3</v>
      </c>
      <c r="H548" s="400">
        <v>6.7250000000000001E-3</v>
      </c>
      <c r="I548" s="400">
        <f t="shared" si="88"/>
        <v>3.4099999999999998E-2</v>
      </c>
      <c r="J548" s="400">
        <f t="shared" si="92"/>
        <v>3.2654166666666665E-2</v>
      </c>
      <c r="K548" s="400">
        <f t="shared" si="93"/>
        <v>-4.1625000000000002E-2</v>
      </c>
      <c r="L548" s="20">
        <f t="shared" si="89"/>
        <v>0.32157567892984407</v>
      </c>
      <c r="M548" s="20">
        <f t="shared" si="90"/>
        <v>5.7599999999999998E-2</v>
      </c>
      <c r="N548" s="20">
        <f t="shared" si="83"/>
        <v>7.4949999999999961E-2</v>
      </c>
      <c r="O548" s="20">
        <f t="shared" si="91"/>
        <v>0.26397567892984408</v>
      </c>
      <c r="P548" s="20">
        <f t="shared" si="84"/>
        <v>0.24662567892984411</v>
      </c>
      <c r="Q548" s="20">
        <f t="shared" si="85"/>
        <v>0.1832892968602795</v>
      </c>
      <c r="R548" s="20">
        <f t="shared" si="86"/>
        <v>8.0699999999999994E-2</v>
      </c>
      <c r="S548" s="20">
        <f t="shared" si="87"/>
        <v>0.10258929686027951</v>
      </c>
    </row>
    <row r="549" spans="1:19" s="172" customFormat="1" ht="14.25" customHeight="1" x14ac:dyDescent="0.15">
      <c r="A549" s="399">
        <v>26054</v>
      </c>
      <c r="B549" s="400">
        <v>-3.9100000000000003E-2</v>
      </c>
      <c r="C549" s="400">
        <v>-3.5099999999999999E-2</v>
      </c>
      <c r="D549" s="400">
        <v>4.7000000000000002E-3</v>
      </c>
      <c r="E549" s="400">
        <v>6.2750000000000002E-3</v>
      </c>
      <c r="F549" s="400">
        <v>6.5333333333333302E-3</v>
      </c>
      <c r="G549" s="400">
        <v>6.40416666666667E-3</v>
      </c>
      <c r="H549" s="400">
        <v>6.9499999999999996E-3</v>
      </c>
      <c r="I549" s="400">
        <f t="shared" si="88"/>
        <v>-4.3800000000000006E-2</v>
      </c>
      <c r="J549" s="400">
        <f t="shared" si="92"/>
        <v>-4.5504166666666672E-2</v>
      </c>
      <c r="K549" s="400">
        <f t="shared" si="93"/>
        <v>-4.2049999999999997E-2</v>
      </c>
      <c r="L549" s="20">
        <f t="shared" si="89"/>
        <v>0.34780521108436369</v>
      </c>
      <c r="M549" s="20">
        <f t="shared" si="90"/>
        <v>5.6400000000000006E-2</v>
      </c>
      <c r="N549" s="20">
        <f t="shared" si="83"/>
        <v>7.6850000000000043E-2</v>
      </c>
      <c r="O549" s="20">
        <f t="shared" si="91"/>
        <v>0.29140521108436368</v>
      </c>
      <c r="P549" s="20">
        <f t="shared" si="84"/>
        <v>0.27095521108436366</v>
      </c>
      <c r="Q549" s="20">
        <f t="shared" si="85"/>
        <v>0.20374891148179608</v>
      </c>
      <c r="R549" s="20">
        <f t="shared" si="86"/>
        <v>8.3400000000000002E-2</v>
      </c>
      <c r="S549" s="20">
        <f t="shared" si="87"/>
        <v>0.12034891148179608</v>
      </c>
    </row>
    <row r="550" spans="1:19" s="172" customFormat="1" ht="14.25" customHeight="1" x14ac:dyDescent="0.15">
      <c r="A550" s="399">
        <v>26085</v>
      </c>
      <c r="B550" s="400">
        <v>3.3E-3</v>
      </c>
      <c r="C550" s="400">
        <v>3.9800000000000002E-2</v>
      </c>
      <c r="D550" s="400">
        <v>5.5999999999999999E-3</v>
      </c>
      <c r="E550" s="400">
        <v>6.3666666666666698E-3</v>
      </c>
      <c r="F550" s="400">
        <v>6.6333333333333296E-3</v>
      </c>
      <c r="G550" s="400">
        <v>6.4999999999999997E-3</v>
      </c>
      <c r="H550" s="400">
        <v>7.04166666666667E-3</v>
      </c>
      <c r="I550" s="400">
        <f t="shared" si="88"/>
        <v>-2.3E-3</v>
      </c>
      <c r="J550" s="400">
        <f t="shared" si="92"/>
        <v>-3.1999999999999997E-3</v>
      </c>
      <c r="K550" s="400">
        <f t="shared" si="93"/>
        <v>3.2758333333333334E-2</v>
      </c>
      <c r="L550" s="20">
        <f t="shared" si="89"/>
        <v>0.41834798435173282</v>
      </c>
      <c r="M550" s="20">
        <f t="shared" si="90"/>
        <v>6.7199999999999996E-2</v>
      </c>
      <c r="N550" s="20">
        <f t="shared" si="83"/>
        <v>7.8E-2</v>
      </c>
      <c r="O550" s="20">
        <f t="shared" si="91"/>
        <v>0.35114798435173283</v>
      </c>
      <c r="P550" s="20">
        <f t="shared" si="84"/>
        <v>0.3403479843517328</v>
      </c>
      <c r="Q550" s="20">
        <f t="shared" si="85"/>
        <v>0.32900628388062381</v>
      </c>
      <c r="R550" s="20">
        <f t="shared" si="86"/>
        <v>8.4500000000000047E-2</v>
      </c>
      <c r="S550" s="20">
        <f t="shared" si="87"/>
        <v>0.24450628388062376</v>
      </c>
    </row>
    <row r="551" spans="1:19" s="172" customFormat="1" ht="14.25" customHeight="1" x14ac:dyDescent="0.15">
      <c r="A551" s="399">
        <v>26115</v>
      </c>
      <c r="B551" s="400">
        <v>-3.8699999999999998E-2</v>
      </c>
      <c r="C551" s="400">
        <v>-2.2499999999999999E-2</v>
      </c>
      <c r="D551" s="400">
        <v>5.1999999999999998E-3</v>
      </c>
      <c r="E551" s="400">
        <v>6.3666666666666698E-3</v>
      </c>
      <c r="F551" s="400">
        <v>6.6333333333333296E-3</v>
      </c>
      <c r="G551" s="400">
        <v>6.4999999999999997E-3</v>
      </c>
      <c r="H551" s="400">
        <v>7.04166666666667E-3</v>
      </c>
      <c r="I551" s="400">
        <f t="shared" si="88"/>
        <v>-4.3899999999999995E-2</v>
      </c>
      <c r="J551" s="400">
        <f t="shared" si="92"/>
        <v>-4.5199999999999997E-2</v>
      </c>
      <c r="K551" s="400">
        <f t="shared" si="93"/>
        <v>-2.9541666666666667E-2</v>
      </c>
      <c r="L551" s="20">
        <f t="shared" si="89"/>
        <v>0.26609519672887072</v>
      </c>
      <c r="M551" s="20">
        <f t="shared" si="90"/>
        <v>6.2399999999999997E-2</v>
      </c>
      <c r="N551" s="20">
        <f t="shared" si="83"/>
        <v>7.8E-2</v>
      </c>
      <c r="O551" s="20">
        <f t="shared" si="91"/>
        <v>0.20369519672887071</v>
      </c>
      <c r="P551" s="20">
        <f t="shared" si="84"/>
        <v>0.18809519672887071</v>
      </c>
      <c r="Q551" s="20">
        <f t="shared" si="85"/>
        <v>0.18390927047599548</v>
      </c>
      <c r="R551" s="20">
        <f t="shared" si="86"/>
        <v>8.4500000000000047E-2</v>
      </c>
      <c r="S551" s="20">
        <f t="shared" si="87"/>
        <v>9.9409270475995432E-2</v>
      </c>
    </row>
    <row r="552" spans="1:19" s="172" customFormat="1" ht="14.25" customHeight="1" x14ac:dyDescent="0.15">
      <c r="A552" s="399">
        <v>26146</v>
      </c>
      <c r="B552" s="400">
        <v>3.8800000000000001E-2</v>
      </c>
      <c r="C552" s="400">
        <v>-2.47E-2</v>
      </c>
      <c r="D552" s="400">
        <v>5.4999999999999997E-3</v>
      </c>
      <c r="E552" s="400">
        <v>6.3249999999999999E-3</v>
      </c>
      <c r="F552" s="400">
        <v>6.6083333333333298E-3</v>
      </c>
      <c r="G552" s="400">
        <v>6.46666666666667E-3</v>
      </c>
      <c r="H552" s="400">
        <v>7.0000000000000001E-3</v>
      </c>
      <c r="I552" s="400">
        <f t="shared" si="88"/>
        <v>3.3300000000000003E-2</v>
      </c>
      <c r="J552" s="400">
        <f t="shared" si="92"/>
        <v>3.2333333333333332E-2</v>
      </c>
      <c r="K552" s="400">
        <f t="shared" si="93"/>
        <v>-3.1699999999999999E-2</v>
      </c>
      <c r="L552" s="20">
        <f t="shared" si="89"/>
        <v>0.25522016640766476</v>
      </c>
      <c r="M552" s="20">
        <f t="shared" si="90"/>
        <v>6.6000000000000003E-2</v>
      </c>
      <c r="N552" s="20">
        <f t="shared" ref="N552:N615" si="94">G552*12</f>
        <v>7.7600000000000044E-2</v>
      </c>
      <c r="O552" s="20">
        <f t="shared" si="91"/>
        <v>0.18922016640766476</v>
      </c>
      <c r="P552" s="20">
        <f t="shared" ref="P552:P615" si="95">L552-N552</f>
        <v>0.1776201664076647</v>
      </c>
      <c r="Q552" s="20">
        <f t="shared" ref="Q552:Q615" si="96">((1+C541)*(1+C542)*(1+C543)*(1+C544)*(1+C545)*(1+C546)*(1+C547)*(1+C548)*(1+C549)*(1+C550)*(1+C551)*(1+C552))-1</f>
        <v>9.1264258099648776E-2</v>
      </c>
      <c r="R552" s="20">
        <f t="shared" ref="R552:R615" si="97">H552*12</f>
        <v>8.4000000000000005E-2</v>
      </c>
      <c r="S552" s="20">
        <f t="shared" ref="S552:S615" si="98">Q552-R552</f>
        <v>7.264258099648771E-3</v>
      </c>
    </row>
    <row r="553" spans="1:19" s="172" customFormat="1" ht="14.25" customHeight="1" x14ac:dyDescent="0.15">
      <c r="A553" s="399">
        <v>26177</v>
      </c>
      <c r="B553" s="400">
        <v>-4.4000000000000003E-3</v>
      </c>
      <c r="C553" s="400">
        <v>-1.46E-2</v>
      </c>
      <c r="D553" s="400">
        <v>5.0000000000000001E-3</v>
      </c>
      <c r="E553" s="400">
        <v>6.1999999999999998E-3</v>
      </c>
      <c r="F553" s="400">
        <v>6.5083333333333304E-3</v>
      </c>
      <c r="G553" s="400">
        <v>6.3541666666666703E-3</v>
      </c>
      <c r="H553" s="400">
        <v>6.8166666666666697E-3</v>
      </c>
      <c r="I553" s="400">
        <f t="shared" si="88"/>
        <v>-9.4000000000000004E-3</v>
      </c>
      <c r="J553" s="400">
        <f t="shared" si="92"/>
        <v>-1.0754166666666671E-2</v>
      </c>
      <c r="K553" s="400">
        <f t="shared" si="93"/>
        <v>-2.1416666666666671E-2</v>
      </c>
      <c r="L553" s="20">
        <f t="shared" si="89"/>
        <v>0.20603860034305232</v>
      </c>
      <c r="M553" s="20">
        <f t="shared" si="90"/>
        <v>0.06</v>
      </c>
      <c r="N553" s="20">
        <f t="shared" si="94"/>
        <v>7.625000000000004E-2</v>
      </c>
      <c r="O553" s="20">
        <f t="shared" si="91"/>
        <v>0.14603860034305233</v>
      </c>
      <c r="P553" s="20">
        <f t="shared" si="95"/>
        <v>0.12978860034305228</v>
      </c>
      <c r="Q553" s="20">
        <f t="shared" si="96"/>
        <v>8.7731944094066483E-2</v>
      </c>
      <c r="R553" s="20">
        <f t="shared" si="97"/>
        <v>8.1800000000000039E-2</v>
      </c>
      <c r="S553" s="20">
        <f t="shared" si="98"/>
        <v>5.9319440940664436E-3</v>
      </c>
    </row>
    <row r="554" spans="1:19" s="172" customFormat="1" ht="14.25" customHeight="1" x14ac:dyDescent="0.15">
      <c r="A554" s="399">
        <v>26207</v>
      </c>
      <c r="B554" s="400">
        <v>-3.9199999999999999E-2</v>
      </c>
      <c r="C554" s="400">
        <v>1.7000000000000001E-2</v>
      </c>
      <c r="D554" s="400">
        <v>4.7000000000000002E-3</v>
      </c>
      <c r="E554" s="400">
        <v>6.1583333333333299E-3</v>
      </c>
      <c r="F554" s="400">
        <v>6.4083333333333301E-3</v>
      </c>
      <c r="G554" s="400">
        <v>6.28333333333333E-3</v>
      </c>
      <c r="H554" s="400">
        <v>6.7499999999999999E-3</v>
      </c>
      <c r="I554" s="400">
        <f t="shared" si="88"/>
        <v>-4.3900000000000002E-2</v>
      </c>
      <c r="J554" s="400">
        <f t="shared" si="92"/>
        <v>-4.5483333333333327E-2</v>
      </c>
      <c r="K554" s="400">
        <f t="shared" si="93"/>
        <v>1.0250000000000002E-2</v>
      </c>
      <c r="L554" s="20">
        <f t="shared" si="89"/>
        <v>0.16846010609015272</v>
      </c>
      <c r="M554" s="20">
        <f t="shared" si="90"/>
        <v>5.6400000000000006E-2</v>
      </c>
      <c r="N554" s="20">
        <f t="shared" si="94"/>
        <v>7.5399999999999967E-2</v>
      </c>
      <c r="O554" s="20">
        <f t="shared" si="91"/>
        <v>0.11206010609015271</v>
      </c>
      <c r="P554" s="20">
        <f t="shared" si="95"/>
        <v>9.306010609015275E-2</v>
      </c>
      <c r="Q554" s="20">
        <f t="shared" si="96"/>
        <v>0.1229554229455545</v>
      </c>
      <c r="R554" s="20">
        <f t="shared" si="97"/>
        <v>8.1000000000000003E-2</v>
      </c>
      <c r="S554" s="20">
        <f t="shared" si="98"/>
        <v>4.1955422945554502E-2</v>
      </c>
    </row>
    <row r="555" spans="1:19" s="172" customFormat="1" ht="14.25" customHeight="1" x14ac:dyDescent="0.15">
      <c r="A555" s="399">
        <v>26238</v>
      </c>
      <c r="B555" s="400">
        <v>2.0000000000000001E-4</v>
      </c>
      <c r="C555" s="400">
        <v>-5.4999999999999997E-3</v>
      </c>
      <c r="D555" s="400">
        <v>5.1000000000000004E-3</v>
      </c>
      <c r="E555" s="400">
        <v>6.0499999999999998E-3</v>
      </c>
      <c r="F555" s="400">
        <v>6.3E-3</v>
      </c>
      <c r="G555" s="400">
        <v>6.1749999999999999E-3</v>
      </c>
      <c r="H555" s="400">
        <v>6.6333333333333296E-3</v>
      </c>
      <c r="I555" s="400">
        <f t="shared" si="88"/>
        <v>-4.9000000000000007E-3</v>
      </c>
      <c r="J555" s="400">
        <f t="shared" si="92"/>
        <v>-5.9750000000000003E-3</v>
      </c>
      <c r="K555" s="400">
        <f t="shared" si="93"/>
        <v>-1.2133333333333329E-2</v>
      </c>
      <c r="L555" s="20">
        <f t="shared" si="89"/>
        <v>0.11240605188594244</v>
      </c>
      <c r="M555" s="20">
        <f t="shared" si="90"/>
        <v>6.1200000000000004E-2</v>
      </c>
      <c r="N555" s="20">
        <f t="shared" si="94"/>
        <v>7.4099999999999999E-2</v>
      </c>
      <c r="O555" s="20">
        <f t="shared" si="91"/>
        <v>5.1206051885942433E-2</v>
      </c>
      <c r="P555" s="20">
        <f t="shared" si="95"/>
        <v>3.8306051885942438E-2</v>
      </c>
      <c r="Q555" s="20">
        <f t="shared" si="96"/>
        <v>1.7566440199866973E-2</v>
      </c>
      <c r="R555" s="20">
        <f t="shared" si="97"/>
        <v>7.9599999999999949E-2</v>
      </c>
      <c r="S555" s="20">
        <f t="shared" si="98"/>
        <v>-6.2033559800132976E-2</v>
      </c>
    </row>
    <row r="556" spans="1:19" s="172" customFormat="1" ht="14.25" customHeight="1" x14ac:dyDescent="0.15">
      <c r="A556" s="399">
        <v>26268</v>
      </c>
      <c r="B556" s="400">
        <v>8.8800000000000004E-2</v>
      </c>
      <c r="C556" s="400">
        <v>8.0600000000000005E-2</v>
      </c>
      <c r="D556" s="400">
        <v>5.0000000000000001E-3</v>
      </c>
      <c r="E556" s="400">
        <v>6.04166666666667E-3</v>
      </c>
      <c r="F556" s="400">
        <v>6.3083333333333299E-3</v>
      </c>
      <c r="G556" s="400">
        <v>6.1749999999999999E-3</v>
      </c>
      <c r="H556" s="400">
        <v>6.5833333333333299E-3</v>
      </c>
      <c r="I556" s="400">
        <f t="shared" si="88"/>
        <v>8.3799999999999999E-2</v>
      </c>
      <c r="J556" s="400">
        <f t="shared" si="92"/>
        <v>8.2625000000000004E-2</v>
      </c>
      <c r="K556" s="400">
        <f t="shared" si="93"/>
        <v>7.4016666666666675E-2</v>
      </c>
      <c r="L556" s="20">
        <f t="shared" si="89"/>
        <v>0.14295339180278721</v>
      </c>
      <c r="M556" s="20">
        <f t="shared" si="90"/>
        <v>0.06</v>
      </c>
      <c r="N556" s="20">
        <f t="shared" si="94"/>
        <v>7.4099999999999999E-2</v>
      </c>
      <c r="O556" s="20">
        <f t="shared" si="91"/>
        <v>8.2953391802787213E-2</v>
      </c>
      <c r="P556" s="20">
        <f t="shared" si="95"/>
        <v>6.8853391802787212E-2</v>
      </c>
      <c r="Q556" s="20">
        <f t="shared" si="96"/>
        <v>2.4296502356754734E-2</v>
      </c>
      <c r="R556" s="20">
        <f t="shared" si="97"/>
        <v>7.8999999999999959E-2</v>
      </c>
      <c r="S556" s="20">
        <f t="shared" si="98"/>
        <v>-5.4703497643245225E-2</v>
      </c>
    </row>
    <row r="557" spans="1:19" s="172" customFormat="1" ht="14.25" customHeight="1" x14ac:dyDescent="0.15">
      <c r="A557" s="399">
        <v>26299</v>
      </c>
      <c r="B557" s="400">
        <v>2.06E-2</v>
      </c>
      <c r="C557" s="400">
        <v>-7.4000000000000003E-3</v>
      </c>
      <c r="D557" s="400">
        <v>5.0000000000000001E-3</v>
      </c>
      <c r="E557" s="400">
        <v>5.9916666666666703E-3</v>
      </c>
      <c r="F557" s="400">
        <v>6.2666666666666704E-3</v>
      </c>
      <c r="G557" s="400">
        <v>6.1291666666666699E-3</v>
      </c>
      <c r="H557" s="400">
        <v>6.4916666666666699E-3</v>
      </c>
      <c r="I557" s="400">
        <f t="shared" si="88"/>
        <v>1.5599999999999999E-2</v>
      </c>
      <c r="J557" s="400">
        <f t="shared" si="92"/>
        <v>1.447083333333333E-2</v>
      </c>
      <c r="K557" s="400">
        <f t="shared" si="93"/>
        <v>-1.389166666666667E-2</v>
      </c>
      <c r="L557" s="20">
        <f t="shared" si="89"/>
        <v>0.11819232330705987</v>
      </c>
      <c r="M557" s="20">
        <f t="shared" si="90"/>
        <v>0.06</v>
      </c>
      <c r="N557" s="20">
        <f t="shared" si="94"/>
        <v>7.3550000000000032E-2</v>
      </c>
      <c r="O557" s="20">
        <f t="shared" si="91"/>
        <v>5.8192323307059868E-2</v>
      </c>
      <c r="P557" s="20">
        <f t="shared" si="95"/>
        <v>4.4642323307059834E-2</v>
      </c>
      <c r="Q557" s="20">
        <f t="shared" si="96"/>
        <v>-8.7582058698308929E-3</v>
      </c>
      <c r="R557" s="20">
        <f t="shared" si="97"/>
        <v>7.7900000000000039E-2</v>
      </c>
      <c r="S557" s="20">
        <f t="shared" si="98"/>
        <v>-8.6658205869830932E-2</v>
      </c>
    </row>
    <row r="558" spans="1:19" s="172" customFormat="1" ht="14.25" customHeight="1" x14ac:dyDescent="0.15">
      <c r="A558" s="399">
        <v>26330</v>
      </c>
      <c r="B558" s="400">
        <v>2.7699999999999999E-2</v>
      </c>
      <c r="C558" s="400">
        <v>-2.4E-2</v>
      </c>
      <c r="D558" s="400">
        <v>4.7000000000000002E-3</v>
      </c>
      <c r="E558" s="400">
        <v>6.0583333333333296E-3</v>
      </c>
      <c r="F558" s="400">
        <v>6.2666666666666704E-3</v>
      </c>
      <c r="G558" s="400">
        <v>6.1624999999999996E-3</v>
      </c>
      <c r="H558" s="400">
        <v>6.4833333333333297E-3</v>
      </c>
      <c r="I558" s="400">
        <f t="shared" si="88"/>
        <v>2.3E-2</v>
      </c>
      <c r="J558" s="400">
        <f t="shared" si="92"/>
        <v>2.1537500000000001E-2</v>
      </c>
      <c r="K558" s="400">
        <f t="shared" si="93"/>
        <v>-3.0483333333333331E-2</v>
      </c>
      <c r="L558" s="20">
        <f t="shared" si="89"/>
        <v>0.13587649566340398</v>
      </c>
      <c r="M558" s="20">
        <f t="shared" si="90"/>
        <v>5.6400000000000006E-2</v>
      </c>
      <c r="N558" s="20">
        <f t="shared" si="94"/>
        <v>7.3949999999999988E-2</v>
      </c>
      <c r="O558" s="20">
        <f t="shared" si="91"/>
        <v>7.9476495663403979E-2</v>
      </c>
      <c r="P558" s="20">
        <f t="shared" si="95"/>
        <v>6.1926495663403996E-2</v>
      </c>
      <c r="Q558" s="20">
        <f t="shared" si="96"/>
        <v>-4.9861245798156206E-3</v>
      </c>
      <c r="R558" s="20">
        <f t="shared" si="97"/>
        <v>7.7799999999999953E-2</v>
      </c>
      <c r="S558" s="20">
        <f t="shared" si="98"/>
        <v>-8.2786124579815573E-2</v>
      </c>
    </row>
    <row r="559" spans="1:19" s="172" customFormat="1" ht="14.25" customHeight="1" x14ac:dyDescent="0.15">
      <c r="A559" s="399">
        <v>26359</v>
      </c>
      <c r="B559" s="400">
        <v>8.3000000000000001E-3</v>
      </c>
      <c r="C559" s="400">
        <v>-3.5999999999999999E-3</v>
      </c>
      <c r="D559" s="400">
        <v>4.8999999999999998E-3</v>
      </c>
      <c r="E559" s="400">
        <v>6.0333333333333298E-3</v>
      </c>
      <c r="F559" s="400">
        <v>6.2750000000000002E-3</v>
      </c>
      <c r="G559" s="400">
        <v>6.1541666666666698E-3</v>
      </c>
      <c r="H559" s="400">
        <v>6.4749999999999999E-3</v>
      </c>
      <c r="I559" s="400">
        <f t="shared" si="88"/>
        <v>3.4000000000000002E-3</v>
      </c>
      <c r="J559" s="400">
        <f t="shared" si="92"/>
        <v>2.1458333333333303E-3</v>
      </c>
      <c r="K559" s="400">
        <f t="shared" si="93"/>
        <v>-1.0075000000000001E-2</v>
      </c>
      <c r="L559" s="20">
        <f t="shared" si="89"/>
        <v>0.1018898119851932</v>
      </c>
      <c r="M559" s="20">
        <f t="shared" si="90"/>
        <v>5.8799999999999998E-2</v>
      </c>
      <c r="N559" s="20">
        <f t="shared" si="94"/>
        <v>7.3850000000000041E-2</v>
      </c>
      <c r="O559" s="20">
        <f t="shared" si="91"/>
        <v>4.3089811985193203E-2</v>
      </c>
      <c r="P559" s="20">
        <f t="shared" si="95"/>
        <v>2.8039811985193161E-2</v>
      </c>
      <c r="Q559" s="20">
        <f t="shared" si="96"/>
        <v>-4.0333147353913801E-2</v>
      </c>
      <c r="R559" s="20">
        <f t="shared" si="97"/>
        <v>7.7699999999999991E-2</v>
      </c>
      <c r="S559" s="20">
        <f t="shared" si="98"/>
        <v>-0.11803314735391379</v>
      </c>
    </row>
    <row r="560" spans="1:19" s="172" customFormat="1" ht="14.25" customHeight="1" x14ac:dyDescent="0.15">
      <c r="A560" s="399">
        <v>26390</v>
      </c>
      <c r="B560" s="400">
        <v>6.7999999999999996E-3</v>
      </c>
      <c r="C560" s="400">
        <v>-2.7699999999999999E-2</v>
      </c>
      <c r="D560" s="400">
        <v>4.7999999999999996E-3</v>
      </c>
      <c r="E560" s="400">
        <v>6.0833333333333304E-3</v>
      </c>
      <c r="F560" s="400">
        <v>6.3083333333333299E-3</v>
      </c>
      <c r="G560" s="400">
        <v>6.1958333333333301E-3</v>
      </c>
      <c r="H560" s="400">
        <v>6.5166666666666697E-3</v>
      </c>
      <c r="I560" s="400">
        <f t="shared" si="88"/>
        <v>2E-3</v>
      </c>
      <c r="J560" s="400">
        <f t="shared" si="92"/>
        <v>6.0416666666666952E-4</v>
      </c>
      <c r="K560" s="400">
        <f t="shared" si="93"/>
        <v>-3.4216666666666666E-2</v>
      </c>
      <c r="L560" s="20">
        <f t="shared" si="89"/>
        <v>6.7843548663675257E-2</v>
      </c>
      <c r="M560" s="20">
        <f t="shared" si="90"/>
        <v>5.7599999999999998E-2</v>
      </c>
      <c r="N560" s="20">
        <f t="shared" si="94"/>
        <v>7.4349999999999958E-2</v>
      </c>
      <c r="O560" s="20">
        <f t="shared" si="91"/>
        <v>1.0243548663675259E-2</v>
      </c>
      <c r="P560" s="20">
        <f t="shared" si="95"/>
        <v>-6.5064513363247006E-3</v>
      </c>
      <c r="Q560" s="20">
        <f t="shared" si="96"/>
        <v>-3.3173680626060076E-2</v>
      </c>
      <c r="R560" s="20">
        <f t="shared" si="97"/>
        <v>7.8200000000000033E-2</v>
      </c>
      <c r="S560" s="20">
        <f t="shared" si="98"/>
        <v>-0.11137368062606011</v>
      </c>
    </row>
    <row r="561" spans="1:19" s="172" customFormat="1" ht="14.25" customHeight="1" x14ac:dyDescent="0.15">
      <c r="A561" s="399">
        <v>26420</v>
      </c>
      <c r="B561" s="400">
        <v>1.9699999999999999E-2</v>
      </c>
      <c r="C561" s="400">
        <v>-1.6999999999999999E-3</v>
      </c>
      <c r="D561" s="400">
        <v>5.4999999999999997E-3</v>
      </c>
      <c r="E561" s="400">
        <v>6.0833333333333304E-3</v>
      </c>
      <c r="F561" s="400">
        <v>6.3E-3</v>
      </c>
      <c r="G561" s="400">
        <v>6.19166666666667E-3</v>
      </c>
      <c r="H561" s="400">
        <v>6.5333333333333302E-3</v>
      </c>
      <c r="I561" s="400">
        <f t="shared" si="88"/>
        <v>1.4199999999999999E-2</v>
      </c>
      <c r="J561" s="400">
        <f t="shared" si="92"/>
        <v>1.3508333333333329E-2</v>
      </c>
      <c r="K561" s="400">
        <f t="shared" si="93"/>
        <v>-8.2333333333333304E-3</v>
      </c>
      <c r="L561" s="20">
        <f t="shared" si="89"/>
        <v>0.13318770587194284</v>
      </c>
      <c r="M561" s="20">
        <f t="shared" si="90"/>
        <v>6.6000000000000003E-2</v>
      </c>
      <c r="N561" s="20">
        <f t="shared" si="94"/>
        <v>7.4300000000000033E-2</v>
      </c>
      <c r="O561" s="20">
        <f t="shared" si="91"/>
        <v>6.7187705871942838E-2</v>
      </c>
      <c r="P561" s="20">
        <f t="shared" si="95"/>
        <v>5.8887705871942808E-2</v>
      </c>
      <c r="Q561" s="20">
        <f t="shared" si="96"/>
        <v>2.9299889211786834E-4</v>
      </c>
      <c r="R561" s="20">
        <f t="shared" si="97"/>
        <v>7.839999999999997E-2</v>
      </c>
      <c r="S561" s="20">
        <f t="shared" si="98"/>
        <v>-7.8107001107882101E-2</v>
      </c>
    </row>
    <row r="562" spans="1:19" s="172" customFormat="1" ht="14.25" customHeight="1" x14ac:dyDescent="0.15">
      <c r="A562" s="399">
        <v>26451</v>
      </c>
      <c r="B562" s="400">
        <v>-1.9400000000000001E-2</v>
      </c>
      <c r="C562" s="400">
        <v>-2.1000000000000001E-2</v>
      </c>
      <c r="D562" s="400">
        <v>4.8999999999999998E-3</v>
      </c>
      <c r="E562" s="400">
        <v>6.025E-3</v>
      </c>
      <c r="F562" s="400">
        <v>6.2583333333333302E-3</v>
      </c>
      <c r="G562" s="400">
        <v>6.1416666666666703E-3</v>
      </c>
      <c r="H562" s="400">
        <v>6.4749999999999999E-3</v>
      </c>
      <c r="I562" s="400">
        <f t="shared" si="88"/>
        <v>-2.4300000000000002E-2</v>
      </c>
      <c r="J562" s="400">
        <f t="shared" si="92"/>
        <v>-2.5541666666666671E-2</v>
      </c>
      <c r="K562" s="400">
        <f t="shared" si="93"/>
        <v>-2.7474999999999999E-2</v>
      </c>
      <c r="L562" s="20">
        <f t="shared" si="89"/>
        <v>0.10754895283367594</v>
      </c>
      <c r="M562" s="20">
        <f t="shared" si="90"/>
        <v>5.8799999999999998E-2</v>
      </c>
      <c r="N562" s="20">
        <f t="shared" si="94"/>
        <v>7.3700000000000043E-2</v>
      </c>
      <c r="O562" s="20">
        <f t="shared" si="91"/>
        <v>4.8748952833675939E-2</v>
      </c>
      <c r="P562" s="20">
        <f t="shared" si="95"/>
        <v>3.3848952833675894E-2</v>
      </c>
      <c r="Q562" s="20">
        <f t="shared" si="96"/>
        <v>-5.8196916796130482E-2</v>
      </c>
      <c r="R562" s="20">
        <f t="shared" si="97"/>
        <v>7.7699999999999991E-2</v>
      </c>
      <c r="S562" s="20">
        <f t="shared" si="98"/>
        <v>-0.13589691679613047</v>
      </c>
    </row>
    <row r="563" spans="1:19" s="172" customFormat="1" ht="14.25" customHeight="1" x14ac:dyDescent="0.15">
      <c r="A563" s="399">
        <v>26481</v>
      </c>
      <c r="B563" s="400">
        <v>4.7999999999999996E-3</v>
      </c>
      <c r="C563" s="400">
        <v>-1.4E-3</v>
      </c>
      <c r="D563" s="400">
        <v>5.1000000000000004E-3</v>
      </c>
      <c r="E563" s="400">
        <v>6.0083333333333299E-3</v>
      </c>
      <c r="F563" s="400">
        <v>6.2500000000000003E-3</v>
      </c>
      <c r="G563" s="400">
        <v>6.1291666666666699E-3</v>
      </c>
      <c r="H563" s="400">
        <v>6.5166666666666697E-3</v>
      </c>
      <c r="I563" s="400">
        <f t="shared" si="88"/>
        <v>-3.0000000000000079E-4</v>
      </c>
      <c r="J563" s="400">
        <f t="shared" si="92"/>
        <v>-1.3291666666666703E-3</v>
      </c>
      <c r="K563" s="400">
        <f t="shared" si="93"/>
        <v>-7.9166666666666691E-3</v>
      </c>
      <c r="L563" s="20">
        <f t="shared" si="89"/>
        <v>0.1576668967099526</v>
      </c>
      <c r="M563" s="20">
        <f t="shared" si="90"/>
        <v>6.1200000000000004E-2</v>
      </c>
      <c r="N563" s="20">
        <f t="shared" si="94"/>
        <v>7.3550000000000032E-2</v>
      </c>
      <c r="O563" s="20">
        <f t="shared" si="91"/>
        <v>9.6466896709952593E-2</v>
      </c>
      <c r="P563" s="20">
        <f t="shared" si="95"/>
        <v>8.4116896709952566E-2</v>
      </c>
      <c r="Q563" s="20">
        <f t="shared" si="96"/>
        <v>-3.7867458938737553E-2</v>
      </c>
      <c r="R563" s="20">
        <f t="shared" si="97"/>
        <v>7.8200000000000033E-2</v>
      </c>
      <c r="S563" s="20">
        <f t="shared" si="98"/>
        <v>-0.11606745893873759</v>
      </c>
    </row>
    <row r="564" spans="1:19" s="172" customFormat="1" ht="14.25" customHeight="1" x14ac:dyDescent="0.15">
      <c r="A564" s="399">
        <v>26512</v>
      </c>
      <c r="B564" s="400">
        <v>3.6900000000000002E-2</v>
      </c>
      <c r="C564" s="400">
        <v>5.74E-2</v>
      </c>
      <c r="D564" s="400">
        <v>4.8999999999999998E-3</v>
      </c>
      <c r="E564" s="400">
        <v>5.9916666666666703E-3</v>
      </c>
      <c r="F564" s="400">
        <v>6.19166666666667E-3</v>
      </c>
      <c r="G564" s="400">
        <v>6.0916666666666697E-3</v>
      </c>
      <c r="H564" s="400">
        <v>6.3666666666666698E-3</v>
      </c>
      <c r="I564" s="400">
        <f t="shared" si="88"/>
        <v>3.2000000000000001E-2</v>
      </c>
      <c r="J564" s="400">
        <f t="shared" si="92"/>
        <v>3.0808333333333333E-2</v>
      </c>
      <c r="K564" s="400">
        <f t="shared" si="93"/>
        <v>5.1033333333333333E-2</v>
      </c>
      <c r="L564" s="20">
        <f t="shared" si="89"/>
        <v>0.1555494851738064</v>
      </c>
      <c r="M564" s="20">
        <f t="shared" si="90"/>
        <v>5.8799999999999998E-2</v>
      </c>
      <c r="N564" s="20">
        <f t="shared" si="94"/>
        <v>7.310000000000004E-2</v>
      </c>
      <c r="O564" s="20">
        <f t="shared" si="91"/>
        <v>9.674948517380641E-2</v>
      </c>
      <c r="P564" s="20">
        <f t="shared" si="95"/>
        <v>8.2449485173806361E-2</v>
      </c>
      <c r="Q564" s="20">
        <f t="shared" si="96"/>
        <v>4.3124114547502312E-2</v>
      </c>
      <c r="R564" s="20">
        <f t="shared" si="97"/>
        <v>7.6400000000000037E-2</v>
      </c>
      <c r="S564" s="20">
        <f t="shared" si="98"/>
        <v>-3.3275885452497725E-2</v>
      </c>
    </row>
    <row r="565" spans="1:19" s="172" customFormat="1" ht="14.25" customHeight="1" x14ac:dyDescent="0.15">
      <c r="A565" s="399">
        <v>26543</v>
      </c>
      <c r="B565" s="400">
        <v>-2.5000000000000001E-3</v>
      </c>
      <c r="C565" s="400">
        <v>2.7000000000000001E-3</v>
      </c>
      <c r="D565" s="400">
        <v>4.7000000000000002E-3</v>
      </c>
      <c r="E565" s="400">
        <v>6.0166666666666702E-3</v>
      </c>
      <c r="F565" s="400">
        <v>6.1749999999999999E-3</v>
      </c>
      <c r="G565" s="400">
        <v>6.0958333333333298E-3</v>
      </c>
      <c r="H565" s="400">
        <v>6.3416666666666699E-3</v>
      </c>
      <c r="I565" s="400">
        <f t="shared" si="88"/>
        <v>-7.1999999999999998E-3</v>
      </c>
      <c r="J565" s="400">
        <f t="shared" si="92"/>
        <v>-8.5958333333333303E-3</v>
      </c>
      <c r="K565" s="400">
        <f t="shared" si="93"/>
        <v>-3.6416666666666698E-3</v>
      </c>
      <c r="L565" s="20">
        <f t="shared" si="89"/>
        <v>0.15775473228291648</v>
      </c>
      <c r="M565" s="20">
        <f t="shared" si="90"/>
        <v>5.6400000000000006E-2</v>
      </c>
      <c r="N565" s="20">
        <f t="shared" si="94"/>
        <v>7.3149999999999965E-2</v>
      </c>
      <c r="O565" s="20">
        <f t="shared" si="91"/>
        <v>0.10135473228291647</v>
      </c>
      <c r="P565" s="20">
        <f t="shared" si="95"/>
        <v>8.4604732282916512E-2</v>
      </c>
      <c r="Q565" s="20">
        <f t="shared" si="96"/>
        <v>6.1437537707306866E-2</v>
      </c>
      <c r="R565" s="20">
        <f t="shared" si="97"/>
        <v>7.6100000000000043E-2</v>
      </c>
      <c r="S565" s="20">
        <f t="shared" si="98"/>
        <v>-1.4662462292693176E-2</v>
      </c>
    </row>
    <row r="566" spans="1:19" s="172" customFormat="1" ht="14.25" customHeight="1" x14ac:dyDescent="0.15">
      <c r="A566" s="399">
        <v>26573</v>
      </c>
      <c r="B566" s="400">
        <v>1.18E-2</v>
      </c>
      <c r="C566" s="400">
        <v>6.5100000000000005E-2</v>
      </c>
      <c r="D566" s="400">
        <v>5.1999999999999998E-3</v>
      </c>
      <c r="E566" s="400">
        <v>6.0083333333333299E-3</v>
      </c>
      <c r="F566" s="400">
        <v>6.2083333333333296E-3</v>
      </c>
      <c r="G566" s="400">
        <v>6.1083333333333302E-3</v>
      </c>
      <c r="H566" s="400">
        <v>6.3833333333333303E-3</v>
      </c>
      <c r="I566" s="400">
        <f t="shared" si="88"/>
        <v>6.6E-3</v>
      </c>
      <c r="J566" s="400">
        <f t="shared" si="92"/>
        <v>5.6916666666666695E-3</v>
      </c>
      <c r="K566" s="400">
        <f t="shared" si="93"/>
        <v>5.8716666666666674E-2</v>
      </c>
      <c r="L566" s="20">
        <f t="shared" si="89"/>
        <v>0.21920924034539446</v>
      </c>
      <c r="M566" s="20">
        <f t="shared" si="90"/>
        <v>6.2399999999999997E-2</v>
      </c>
      <c r="N566" s="20">
        <f t="shared" si="94"/>
        <v>7.3299999999999962E-2</v>
      </c>
      <c r="O566" s="20">
        <f t="shared" si="91"/>
        <v>0.15680924034539445</v>
      </c>
      <c r="P566" s="20">
        <f t="shared" si="95"/>
        <v>0.14590924034539449</v>
      </c>
      <c r="Q566" s="20">
        <f t="shared" si="96"/>
        <v>0.11163925409248021</v>
      </c>
      <c r="R566" s="20">
        <f t="shared" si="97"/>
        <v>7.659999999999996E-2</v>
      </c>
      <c r="S566" s="20">
        <f t="shared" si="98"/>
        <v>3.5039254092480251E-2</v>
      </c>
    </row>
    <row r="567" spans="1:19" s="172" customFormat="1" ht="14.25" customHeight="1" x14ac:dyDescent="0.15">
      <c r="A567" s="399">
        <v>26604</v>
      </c>
      <c r="B567" s="400">
        <v>4.8099999999999997E-2</v>
      </c>
      <c r="C567" s="400">
        <v>6.3899999999999998E-2</v>
      </c>
      <c r="D567" s="400">
        <v>4.7999999999999996E-3</v>
      </c>
      <c r="E567" s="400">
        <v>5.9333333333333304E-3</v>
      </c>
      <c r="F567" s="400">
        <v>6.1583333333333299E-3</v>
      </c>
      <c r="G567" s="400">
        <v>6.0458333333333301E-3</v>
      </c>
      <c r="H567" s="400">
        <v>6.3333333333333297E-3</v>
      </c>
      <c r="I567" s="400">
        <f t="shared" si="88"/>
        <v>4.3299999999999998E-2</v>
      </c>
      <c r="J567" s="400">
        <f t="shared" si="92"/>
        <v>4.205416666666667E-2</v>
      </c>
      <c r="K567" s="400">
        <f t="shared" si="93"/>
        <v>5.7566666666666669E-2</v>
      </c>
      <c r="L567" s="20">
        <f t="shared" si="89"/>
        <v>0.2775976852689539</v>
      </c>
      <c r="M567" s="20">
        <f t="shared" si="90"/>
        <v>5.7599999999999998E-2</v>
      </c>
      <c r="N567" s="20">
        <f t="shared" si="94"/>
        <v>7.2549999999999962E-2</v>
      </c>
      <c r="O567" s="20">
        <f t="shared" si="91"/>
        <v>0.21999768526895391</v>
      </c>
      <c r="P567" s="20">
        <f t="shared" si="95"/>
        <v>0.20504768526895395</v>
      </c>
      <c r="Q567" s="20">
        <f t="shared" si="96"/>
        <v>0.18921367765609842</v>
      </c>
      <c r="R567" s="20">
        <f t="shared" si="97"/>
        <v>7.5999999999999956E-2</v>
      </c>
      <c r="S567" s="20">
        <f t="shared" si="98"/>
        <v>0.11321367765609847</v>
      </c>
    </row>
    <row r="568" spans="1:19" s="172" customFormat="1" ht="14.25" customHeight="1" x14ac:dyDescent="0.15">
      <c r="A568" s="399">
        <v>26634</v>
      </c>
      <c r="B568" s="400">
        <v>1.4200000000000001E-2</v>
      </c>
      <c r="C568" s="400">
        <v>-1.7399999999999999E-2</v>
      </c>
      <c r="D568" s="400">
        <v>4.4999999999999997E-3</v>
      </c>
      <c r="E568" s="400">
        <v>5.8999999999999999E-3</v>
      </c>
      <c r="F568" s="400">
        <v>6.13333333333333E-3</v>
      </c>
      <c r="G568" s="400">
        <v>6.0166666666666702E-3</v>
      </c>
      <c r="H568" s="400">
        <v>6.2333333333333303E-3</v>
      </c>
      <c r="I568" s="400">
        <f t="shared" si="88"/>
        <v>9.7000000000000003E-3</v>
      </c>
      <c r="J568" s="400">
        <f t="shared" si="92"/>
        <v>8.1833333333333307E-3</v>
      </c>
      <c r="K568" s="400">
        <f t="shared" si="93"/>
        <v>-2.3633333333333329E-2</v>
      </c>
      <c r="L568" s="20">
        <f t="shared" si="89"/>
        <v>0.1900620613517392</v>
      </c>
      <c r="M568" s="20">
        <f t="shared" si="90"/>
        <v>5.3999999999999992E-2</v>
      </c>
      <c r="N568" s="20">
        <f t="shared" si="94"/>
        <v>7.2200000000000042E-2</v>
      </c>
      <c r="O568" s="20">
        <f t="shared" si="91"/>
        <v>0.13606206135173921</v>
      </c>
      <c r="P568" s="20">
        <f t="shared" si="95"/>
        <v>0.11786206135173916</v>
      </c>
      <c r="Q568" s="20">
        <f t="shared" si="96"/>
        <v>8.1363464431688071E-2</v>
      </c>
      <c r="R568" s="20">
        <f t="shared" si="97"/>
        <v>7.4799999999999964E-2</v>
      </c>
      <c r="S568" s="20">
        <f t="shared" si="98"/>
        <v>6.5634644316881069E-3</v>
      </c>
    </row>
    <row r="569" spans="1:19" s="172" customFormat="1" ht="14.25" customHeight="1" x14ac:dyDescent="0.15">
      <c r="A569" s="399">
        <v>26665</v>
      </c>
      <c r="B569" s="400">
        <v>-1.49E-2</v>
      </c>
      <c r="C569" s="400">
        <v>-4.3900000000000002E-2</v>
      </c>
      <c r="D569" s="400">
        <v>5.4000000000000003E-3</v>
      </c>
      <c r="E569" s="400">
        <v>5.9583333333333302E-3</v>
      </c>
      <c r="F569" s="400">
        <v>6.1416666666666703E-3</v>
      </c>
      <c r="G569" s="400">
        <v>6.0499999999999998E-3</v>
      </c>
      <c r="H569" s="400">
        <v>6.2666666666666704E-3</v>
      </c>
      <c r="I569" s="400">
        <f t="shared" si="88"/>
        <v>-2.0299999999999999E-2</v>
      </c>
      <c r="J569" s="400">
        <f t="shared" si="92"/>
        <v>-2.095E-2</v>
      </c>
      <c r="K569" s="400">
        <f t="shared" si="93"/>
        <v>-5.0166666666666672E-2</v>
      </c>
      <c r="L569" s="20">
        <f t="shared" si="89"/>
        <v>0.14866758439897931</v>
      </c>
      <c r="M569" s="20">
        <f t="shared" si="90"/>
        <v>6.4799999999999996E-2</v>
      </c>
      <c r="N569" s="20">
        <f t="shared" si="94"/>
        <v>7.2599999999999998E-2</v>
      </c>
      <c r="O569" s="20">
        <f t="shared" si="91"/>
        <v>8.3867584398979317E-2</v>
      </c>
      <c r="P569" s="20">
        <f t="shared" si="95"/>
        <v>7.6067584398979315E-2</v>
      </c>
      <c r="Q569" s="20">
        <f t="shared" si="96"/>
        <v>4.1599444230442373E-2</v>
      </c>
      <c r="R569" s="20">
        <f t="shared" si="97"/>
        <v>7.5200000000000045E-2</v>
      </c>
      <c r="S569" s="20">
        <f t="shared" si="98"/>
        <v>-3.3600555769557672E-2</v>
      </c>
    </row>
    <row r="570" spans="1:19" s="172" customFormat="1" ht="14.25" customHeight="1" x14ac:dyDescent="0.15">
      <c r="A570" s="399">
        <v>26696</v>
      </c>
      <c r="B570" s="400">
        <v>-3.5200000000000002E-2</v>
      </c>
      <c r="C570" s="400">
        <v>-2.3400000000000001E-2</v>
      </c>
      <c r="D570" s="400">
        <v>5.1000000000000004E-3</v>
      </c>
      <c r="E570" s="400">
        <v>6.0166666666666702E-3</v>
      </c>
      <c r="F570" s="400">
        <v>6.2249999999999996E-3</v>
      </c>
      <c r="G570" s="400">
        <v>6.1208333333333297E-3</v>
      </c>
      <c r="H570" s="400">
        <v>6.3499999999999997E-3</v>
      </c>
      <c r="I570" s="400">
        <f t="shared" si="88"/>
        <v>-4.0300000000000002E-2</v>
      </c>
      <c r="J570" s="400">
        <f t="shared" si="92"/>
        <v>-4.1320833333333334E-2</v>
      </c>
      <c r="K570" s="400">
        <f t="shared" si="93"/>
        <v>-2.9749999999999999E-2</v>
      </c>
      <c r="L570" s="20">
        <f t="shared" si="89"/>
        <v>7.8363807947976039E-2</v>
      </c>
      <c r="M570" s="20">
        <f t="shared" si="90"/>
        <v>6.1200000000000004E-2</v>
      </c>
      <c r="N570" s="20">
        <f t="shared" si="94"/>
        <v>7.344999999999996E-2</v>
      </c>
      <c r="O570" s="20">
        <f t="shared" si="91"/>
        <v>1.7163807947976034E-2</v>
      </c>
      <c r="P570" s="20">
        <f t="shared" si="95"/>
        <v>4.9138079479760788E-3</v>
      </c>
      <c r="Q570" s="20">
        <f t="shared" si="96"/>
        <v>4.2239771757633271E-2</v>
      </c>
      <c r="R570" s="20">
        <f t="shared" si="97"/>
        <v>7.619999999999999E-2</v>
      </c>
      <c r="S570" s="20">
        <f t="shared" si="98"/>
        <v>-3.3960228242366719E-2</v>
      </c>
    </row>
    <row r="571" spans="1:19" s="172" customFormat="1" ht="14.25" customHeight="1" x14ac:dyDescent="0.15">
      <c r="A571" s="399">
        <v>26724</v>
      </c>
      <c r="B571" s="400">
        <v>8.0000000000000004E-4</v>
      </c>
      <c r="C571" s="400">
        <v>-1.35E-2</v>
      </c>
      <c r="D571" s="400">
        <v>5.5999999999999999E-3</v>
      </c>
      <c r="E571" s="400">
        <v>6.0749999999999997E-3</v>
      </c>
      <c r="F571" s="400">
        <v>6.2416666666666697E-3</v>
      </c>
      <c r="G571" s="400">
        <v>6.1583333333333299E-3</v>
      </c>
      <c r="H571" s="400">
        <v>6.3833333333333303E-3</v>
      </c>
      <c r="I571" s="400">
        <f t="shared" si="88"/>
        <v>-4.7999999999999996E-3</v>
      </c>
      <c r="J571" s="400">
        <f t="shared" si="92"/>
        <v>-5.3583333333333295E-3</v>
      </c>
      <c r="K571" s="400">
        <f t="shared" si="93"/>
        <v>-1.9883333333333329E-2</v>
      </c>
      <c r="L571" s="20">
        <f t="shared" si="89"/>
        <v>7.0342654958181372E-2</v>
      </c>
      <c r="M571" s="20">
        <f t="shared" si="90"/>
        <v>6.7199999999999996E-2</v>
      </c>
      <c r="N571" s="20">
        <f t="shared" si="94"/>
        <v>7.3899999999999966E-2</v>
      </c>
      <c r="O571" s="20">
        <f t="shared" si="91"/>
        <v>3.1426549581813762E-3</v>
      </c>
      <c r="P571" s="20">
        <f t="shared" si="95"/>
        <v>-3.5573450418185937E-3</v>
      </c>
      <c r="Q571" s="20">
        <f t="shared" si="96"/>
        <v>3.188431838509187E-2</v>
      </c>
      <c r="R571" s="20">
        <f t="shared" si="97"/>
        <v>7.659999999999996E-2</v>
      </c>
      <c r="S571" s="20">
        <f t="shared" si="98"/>
        <v>-4.471568161490809E-2</v>
      </c>
    </row>
    <row r="572" spans="1:19" s="172" customFormat="1" ht="14.25" customHeight="1" x14ac:dyDescent="0.15">
      <c r="A572" s="399">
        <v>26755</v>
      </c>
      <c r="B572" s="400">
        <v>-3.8300000000000001E-2</v>
      </c>
      <c r="C572" s="400">
        <v>-4.8999999999999998E-3</v>
      </c>
      <c r="D572" s="400">
        <v>5.7000000000000002E-3</v>
      </c>
      <c r="E572" s="400">
        <v>6.0499999999999998E-3</v>
      </c>
      <c r="F572" s="400">
        <v>6.2416666666666697E-3</v>
      </c>
      <c r="G572" s="400">
        <v>6.1458333333333304E-3</v>
      </c>
      <c r="H572" s="400">
        <v>6.3583333333333304E-3</v>
      </c>
      <c r="I572" s="400">
        <f t="shared" si="88"/>
        <v>-4.3999999999999997E-2</v>
      </c>
      <c r="J572" s="400">
        <f t="shared" si="92"/>
        <v>-4.444583333333333E-2</v>
      </c>
      <c r="K572" s="400">
        <f t="shared" si="93"/>
        <v>-1.125833333333333E-2</v>
      </c>
      <c r="L572" s="20">
        <f t="shared" si="89"/>
        <v>2.239623686261738E-2</v>
      </c>
      <c r="M572" s="20">
        <f t="shared" si="90"/>
        <v>6.8400000000000002E-2</v>
      </c>
      <c r="N572" s="20">
        <f t="shared" si="94"/>
        <v>7.3749999999999968E-2</v>
      </c>
      <c r="O572" s="20">
        <f t="shared" si="91"/>
        <v>-4.6003763137382622E-2</v>
      </c>
      <c r="P572" s="20">
        <f t="shared" si="95"/>
        <v>-5.1353763137382588E-2</v>
      </c>
      <c r="Q572" s="20">
        <f t="shared" si="96"/>
        <v>5.6081543993627969E-2</v>
      </c>
      <c r="R572" s="20">
        <f t="shared" si="97"/>
        <v>7.6299999999999965E-2</v>
      </c>
      <c r="S572" s="20">
        <f t="shared" si="98"/>
        <v>-2.0218456006371996E-2</v>
      </c>
    </row>
    <row r="573" spans="1:19" s="172" customFormat="1" ht="14.25" customHeight="1" x14ac:dyDescent="0.15">
      <c r="A573" s="399">
        <v>26785</v>
      </c>
      <c r="B573" s="400">
        <v>-1.6299999999999999E-2</v>
      </c>
      <c r="C573" s="400">
        <v>6.7000000000000002E-3</v>
      </c>
      <c r="D573" s="400">
        <v>5.7999999999999996E-3</v>
      </c>
      <c r="E573" s="400">
        <v>6.0749999999999997E-3</v>
      </c>
      <c r="F573" s="400">
        <v>6.2416666666666697E-3</v>
      </c>
      <c r="G573" s="400">
        <v>6.1583333333333299E-3</v>
      </c>
      <c r="H573" s="400">
        <v>6.3583333333333304E-3</v>
      </c>
      <c r="I573" s="400">
        <f t="shared" si="88"/>
        <v>-2.2099999999999998E-2</v>
      </c>
      <c r="J573" s="400">
        <f t="shared" si="92"/>
        <v>-2.245833333333333E-2</v>
      </c>
      <c r="K573" s="400">
        <f t="shared" si="93"/>
        <v>3.416666666666698E-4</v>
      </c>
      <c r="L573" s="20">
        <f t="shared" si="89"/>
        <v>-1.3698952435268419E-2</v>
      </c>
      <c r="M573" s="20">
        <f t="shared" si="90"/>
        <v>6.9599999999999995E-2</v>
      </c>
      <c r="N573" s="20">
        <f t="shared" si="94"/>
        <v>7.3899999999999966E-2</v>
      </c>
      <c r="O573" s="20">
        <f t="shared" si="91"/>
        <v>-8.3298952435268414E-2</v>
      </c>
      <c r="P573" s="20">
        <f t="shared" si="95"/>
        <v>-8.7598952435268385E-2</v>
      </c>
      <c r="Q573" s="20">
        <f t="shared" si="96"/>
        <v>6.496773548871615E-2</v>
      </c>
      <c r="R573" s="20">
        <f t="shared" si="97"/>
        <v>7.6299999999999965E-2</v>
      </c>
      <c r="S573" s="20">
        <f t="shared" si="98"/>
        <v>-1.1332264511283816E-2</v>
      </c>
    </row>
    <row r="574" spans="1:19" s="172" customFormat="1" ht="14.25" customHeight="1" x14ac:dyDescent="0.15">
      <c r="A574" s="399">
        <v>26816</v>
      </c>
      <c r="B574" s="400">
        <v>-4.0000000000000001E-3</v>
      </c>
      <c r="C574" s="400">
        <v>-1.67E-2</v>
      </c>
      <c r="D574" s="400">
        <v>5.4999999999999997E-3</v>
      </c>
      <c r="E574" s="400">
        <v>6.1416666666666703E-3</v>
      </c>
      <c r="F574" s="400">
        <v>6.2916666666666702E-3</v>
      </c>
      <c r="G574" s="400">
        <v>6.2166666666666698E-3</v>
      </c>
      <c r="H574" s="400">
        <v>6.4250000000000002E-3</v>
      </c>
      <c r="I574" s="400">
        <f t="shared" si="88"/>
        <v>-9.4999999999999998E-3</v>
      </c>
      <c r="J574" s="400">
        <f t="shared" si="92"/>
        <v>-1.0216666666666669E-2</v>
      </c>
      <c r="K574" s="400">
        <f t="shared" si="93"/>
        <v>-2.3125E-2</v>
      </c>
      <c r="L574" s="20">
        <f t="shared" si="89"/>
        <v>1.7905806388665013E-3</v>
      </c>
      <c r="M574" s="20">
        <f t="shared" si="90"/>
        <v>6.6000000000000003E-2</v>
      </c>
      <c r="N574" s="20">
        <f t="shared" si="94"/>
        <v>7.4600000000000041E-2</v>
      </c>
      <c r="O574" s="20">
        <f t="shared" si="91"/>
        <v>-6.4209419361133502E-2</v>
      </c>
      <c r="P574" s="20">
        <f t="shared" si="95"/>
        <v>-7.280941936113354E-2</v>
      </c>
      <c r="Q574" s="20">
        <f t="shared" si="96"/>
        <v>6.9645326155315823E-2</v>
      </c>
      <c r="R574" s="20">
        <f t="shared" si="97"/>
        <v>7.7100000000000002E-2</v>
      </c>
      <c r="S574" s="20">
        <f t="shared" si="98"/>
        <v>-7.4546738446841787E-3</v>
      </c>
    </row>
    <row r="575" spans="1:19" s="172" customFormat="1" ht="14.25" customHeight="1" x14ac:dyDescent="0.15">
      <c r="A575" s="399">
        <v>26846</v>
      </c>
      <c r="B575" s="400">
        <v>4.07E-2</v>
      </c>
      <c r="C575" s="400">
        <v>-1.9900000000000001E-2</v>
      </c>
      <c r="D575" s="400">
        <v>6.1000000000000004E-3</v>
      </c>
      <c r="E575" s="400">
        <v>6.2083333333333296E-3</v>
      </c>
      <c r="F575" s="400">
        <v>6.3666666666666698E-3</v>
      </c>
      <c r="G575" s="400">
        <v>6.2874999999999997E-3</v>
      </c>
      <c r="H575" s="400">
        <v>6.5166666666666697E-3</v>
      </c>
      <c r="I575" s="400">
        <f t="shared" si="88"/>
        <v>3.4599999999999999E-2</v>
      </c>
      <c r="J575" s="400">
        <f t="shared" si="92"/>
        <v>3.4412499999999999E-2</v>
      </c>
      <c r="K575" s="400">
        <f t="shared" si="93"/>
        <v>-2.6416666666666672E-2</v>
      </c>
      <c r="L575" s="20">
        <f t="shared" si="89"/>
        <v>3.7583058589637952E-2</v>
      </c>
      <c r="M575" s="20">
        <f t="shared" si="90"/>
        <v>7.3200000000000001E-2</v>
      </c>
      <c r="N575" s="20">
        <f t="shared" si="94"/>
        <v>7.5449999999999989E-2</v>
      </c>
      <c r="O575" s="20">
        <f t="shared" si="91"/>
        <v>-3.5616941410362049E-2</v>
      </c>
      <c r="P575" s="20">
        <f t="shared" si="95"/>
        <v>-3.7866941410362037E-2</v>
      </c>
      <c r="Q575" s="20">
        <f t="shared" si="96"/>
        <v>4.9829144967780348E-2</v>
      </c>
      <c r="R575" s="20">
        <f t="shared" si="97"/>
        <v>7.8200000000000033E-2</v>
      </c>
      <c r="S575" s="20">
        <f t="shared" si="98"/>
        <v>-2.8370855032219686E-2</v>
      </c>
    </row>
    <row r="576" spans="1:19" s="172" customFormat="1" ht="14.25" customHeight="1" x14ac:dyDescent="0.15">
      <c r="A576" s="399">
        <v>26877</v>
      </c>
      <c r="B576" s="400">
        <v>-3.4099999999999998E-2</v>
      </c>
      <c r="C576" s="400">
        <v>-2.8400000000000002E-2</v>
      </c>
      <c r="D576" s="400">
        <v>6.1999999999999998E-3</v>
      </c>
      <c r="E576" s="400">
        <v>6.4000000000000003E-3</v>
      </c>
      <c r="F576" s="400">
        <v>6.5333333333333302E-3</v>
      </c>
      <c r="G576" s="400">
        <v>6.46666666666667E-3</v>
      </c>
      <c r="H576" s="400">
        <v>6.7000000000000002E-3</v>
      </c>
      <c r="I576" s="400">
        <f t="shared" si="88"/>
        <v>-4.0299999999999996E-2</v>
      </c>
      <c r="J576" s="400">
        <f t="shared" si="92"/>
        <v>-4.0566666666666668E-2</v>
      </c>
      <c r="K576" s="400">
        <f t="shared" si="93"/>
        <v>-3.5099999999999999E-2</v>
      </c>
      <c r="L576" s="20">
        <f t="shared" si="89"/>
        <v>-3.3463712709295379E-2</v>
      </c>
      <c r="M576" s="20">
        <f t="shared" si="90"/>
        <v>7.4399999999999994E-2</v>
      </c>
      <c r="N576" s="20">
        <f t="shared" si="94"/>
        <v>7.7600000000000044E-2</v>
      </c>
      <c r="O576" s="20">
        <f t="shared" si="91"/>
        <v>-0.10786371270929537</v>
      </c>
      <c r="P576" s="20">
        <f t="shared" si="95"/>
        <v>-0.11106371270929542</v>
      </c>
      <c r="Q576" s="20">
        <f t="shared" si="96"/>
        <v>-3.5356537496978313E-2</v>
      </c>
      <c r="R576" s="20">
        <f t="shared" si="97"/>
        <v>8.0399999999999999E-2</v>
      </c>
      <c r="S576" s="20">
        <f t="shared" si="98"/>
        <v>-0.11575653749697831</v>
      </c>
    </row>
    <row r="577" spans="1:19" s="172" customFormat="1" ht="14.25" customHeight="1" x14ac:dyDescent="0.15">
      <c r="A577" s="399">
        <v>26908</v>
      </c>
      <c r="B577" s="400">
        <v>4.2700000000000002E-2</v>
      </c>
      <c r="C577" s="400">
        <v>7.7100000000000002E-2</v>
      </c>
      <c r="D577" s="400">
        <v>5.4999999999999997E-3</v>
      </c>
      <c r="E577" s="400">
        <v>6.3583333333333304E-3</v>
      </c>
      <c r="F577" s="400">
        <v>6.5500000000000003E-3</v>
      </c>
      <c r="G577" s="400">
        <v>6.4541666666666697E-3</v>
      </c>
      <c r="H577" s="400">
        <v>6.7000000000000002E-3</v>
      </c>
      <c r="I577" s="400">
        <f t="shared" si="88"/>
        <v>3.7200000000000004E-2</v>
      </c>
      <c r="J577" s="400">
        <f t="shared" si="92"/>
        <v>3.6245833333333331E-2</v>
      </c>
      <c r="K577" s="400">
        <f t="shared" si="93"/>
        <v>7.0400000000000004E-2</v>
      </c>
      <c r="L577" s="20">
        <f t="shared" si="89"/>
        <v>1.0333219807536542E-2</v>
      </c>
      <c r="M577" s="20">
        <f t="shared" si="90"/>
        <v>6.6000000000000003E-2</v>
      </c>
      <c r="N577" s="20">
        <f t="shared" si="94"/>
        <v>7.7450000000000033E-2</v>
      </c>
      <c r="O577" s="20">
        <f t="shared" si="91"/>
        <v>-5.5666780192463461E-2</v>
      </c>
      <c r="P577" s="20">
        <f t="shared" si="95"/>
        <v>-6.711678019246349E-2</v>
      </c>
      <c r="Q577" s="20">
        <f t="shared" si="96"/>
        <v>3.6219680325127124E-2</v>
      </c>
      <c r="R577" s="20">
        <f t="shared" si="97"/>
        <v>8.0399999999999999E-2</v>
      </c>
      <c r="S577" s="20">
        <f t="shared" si="98"/>
        <v>-4.4180319674872875E-2</v>
      </c>
    </row>
    <row r="578" spans="1:19" s="172" customFormat="1" ht="14.25" customHeight="1" x14ac:dyDescent="0.15">
      <c r="A578" s="399">
        <v>26938</v>
      </c>
      <c r="B578" s="400">
        <v>1.6999999999999999E-3</v>
      </c>
      <c r="C578" s="400">
        <v>-3.8800000000000001E-2</v>
      </c>
      <c r="D578" s="400">
        <v>6.3E-3</v>
      </c>
      <c r="E578" s="400">
        <v>6.3333333333333297E-3</v>
      </c>
      <c r="F578" s="400">
        <v>6.5333333333333302E-3</v>
      </c>
      <c r="G578" s="400">
        <v>6.43333333333333E-3</v>
      </c>
      <c r="H578" s="400">
        <v>6.6833333333333302E-3</v>
      </c>
      <c r="I578" s="400">
        <f t="shared" si="88"/>
        <v>-4.5999999999999999E-3</v>
      </c>
      <c r="J578" s="400">
        <f t="shared" si="92"/>
        <v>-4.7333333333333298E-3</v>
      </c>
      <c r="K578" s="400">
        <f t="shared" si="93"/>
        <v>-4.5483333333333334E-2</v>
      </c>
      <c r="L578" s="20">
        <f t="shared" si="89"/>
        <v>2.4786151532851797E-4</v>
      </c>
      <c r="M578" s="20">
        <f t="shared" si="90"/>
        <v>7.5600000000000001E-2</v>
      </c>
      <c r="N578" s="20">
        <f t="shared" si="94"/>
        <v>7.7199999999999963E-2</v>
      </c>
      <c r="O578" s="20">
        <f t="shared" si="91"/>
        <v>-7.5352138484671483E-2</v>
      </c>
      <c r="P578" s="20">
        <f t="shared" si="95"/>
        <v>-7.6952138484671445E-2</v>
      </c>
      <c r="Q578" s="20">
        <f t="shared" si="96"/>
        <v>-6.4863058183727174E-2</v>
      </c>
      <c r="R578" s="20">
        <f t="shared" si="97"/>
        <v>8.0199999999999966E-2</v>
      </c>
      <c r="S578" s="20">
        <f t="shared" si="98"/>
        <v>-0.14506305818372714</v>
      </c>
    </row>
    <row r="579" spans="1:19" s="172" customFormat="1" ht="14.25" customHeight="1" x14ac:dyDescent="0.15">
      <c r="A579" s="399">
        <v>26969</v>
      </c>
      <c r="B579" s="400">
        <v>-0.1109</v>
      </c>
      <c r="C579" s="400">
        <v>-0.1172</v>
      </c>
      <c r="D579" s="400">
        <v>5.5999999999999999E-3</v>
      </c>
      <c r="E579" s="400">
        <v>6.3916666666666696E-3</v>
      </c>
      <c r="F579" s="400">
        <v>6.5833333333333299E-3</v>
      </c>
      <c r="G579" s="400">
        <v>6.4875000000000002E-3</v>
      </c>
      <c r="H579" s="400">
        <v>6.7916666666666698E-3</v>
      </c>
      <c r="I579" s="400">
        <f t="shared" si="88"/>
        <v>-0.11649999999999999</v>
      </c>
      <c r="J579" s="400">
        <f t="shared" si="92"/>
        <v>-0.11738750000000001</v>
      </c>
      <c r="K579" s="400">
        <f t="shared" si="93"/>
        <v>-0.12399166666666667</v>
      </c>
      <c r="L579" s="20">
        <f t="shared" si="89"/>
        <v>-0.15149282160740518</v>
      </c>
      <c r="M579" s="20">
        <f t="shared" si="90"/>
        <v>6.7199999999999996E-2</v>
      </c>
      <c r="N579" s="20">
        <f t="shared" si="94"/>
        <v>7.7850000000000003E-2</v>
      </c>
      <c r="O579" s="20">
        <f t="shared" si="91"/>
        <v>-0.21869282160740516</v>
      </c>
      <c r="P579" s="20">
        <f t="shared" si="95"/>
        <v>-0.22934282160740518</v>
      </c>
      <c r="Q579" s="20">
        <f t="shared" si="96"/>
        <v>-0.22404465435153142</v>
      </c>
      <c r="R579" s="20">
        <f t="shared" si="97"/>
        <v>8.1500000000000045E-2</v>
      </c>
      <c r="S579" s="20">
        <f t="shared" si="98"/>
        <v>-0.30554465435153144</v>
      </c>
    </row>
    <row r="580" spans="1:19" s="172" customFormat="1" ht="14.25" customHeight="1" x14ac:dyDescent="0.15">
      <c r="A580" s="399">
        <v>26999</v>
      </c>
      <c r="B580" s="400">
        <v>1.9800000000000002E-2</v>
      </c>
      <c r="C580" s="400">
        <v>3.7499999999999999E-2</v>
      </c>
      <c r="D580" s="400">
        <v>6.0000000000000001E-3</v>
      </c>
      <c r="E580" s="400">
        <v>6.4000000000000003E-3</v>
      </c>
      <c r="F580" s="400">
        <v>6.6E-3</v>
      </c>
      <c r="G580" s="400">
        <v>6.4999999999999997E-3</v>
      </c>
      <c r="H580" s="400">
        <v>6.8666666666666702E-3</v>
      </c>
      <c r="I580" s="400">
        <f t="shared" si="88"/>
        <v>1.3800000000000002E-2</v>
      </c>
      <c r="J580" s="400">
        <f t="shared" si="92"/>
        <v>1.3300000000000003E-2</v>
      </c>
      <c r="K580" s="400">
        <f t="shared" si="93"/>
        <v>3.0633333333333328E-2</v>
      </c>
      <c r="L580" s="20">
        <f t="shared" si="89"/>
        <v>-0.14680770999332649</v>
      </c>
      <c r="M580" s="20">
        <f t="shared" si="90"/>
        <v>7.2000000000000008E-2</v>
      </c>
      <c r="N580" s="20">
        <f t="shared" si="94"/>
        <v>7.8E-2</v>
      </c>
      <c r="O580" s="20">
        <f t="shared" si="91"/>
        <v>-0.21880770999332649</v>
      </c>
      <c r="P580" s="20">
        <f t="shared" si="95"/>
        <v>-0.2248077099933265</v>
      </c>
      <c r="Q580" s="20">
        <f t="shared" si="96"/>
        <v>-0.18069034081998148</v>
      </c>
      <c r="R580" s="20">
        <f t="shared" si="97"/>
        <v>8.2400000000000043E-2</v>
      </c>
      <c r="S580" s="20">
        <f t="shared" si="98"/>
        <v>-0.26309034081998151</v>
      </c>
    </row>
    <row r="581" spans="1:19" s="172" customFormat="1" ht="14.25" customHeight="1" x14ac:dyDescent="0.15">
      <c r="A581" s="399">
        <v>27030</v>
      </c>
      <c r="B581" s="400">
        <v>-7.1999999999999998E-3</v>
      </c>
      <c r="C581" s="400">
        <v>4.1799999999999997E-2</v>
      </c>
      <c r="D581" s="400">
        <v>6.1000000000000004E-3</v>
      </c>
      <c r="E581" s="400">
        <v>6.5250000000000004E-3</v>
      </c>
      <c r="F581" s="400">
        <v>6.6666666666666697E-3</v>
      </c>
      <c r="G581" s="400">
        <v>6.5958333333333303E-3</v>
      </c>
      <c r="H581" s="400">
        <v>6.9666666666666696E-3</v>
      </c>
      <c r="I581" s="400">
        <f t="shared" si="88"/>
        <v>-1.3299999999999999E-2</v>
      </c>
      <c r="J581" s="400">
        <f t="shared" si="92"/>
        <v>-1.379583333333333E-2</v>
      </c>
      <c r="K581" s="400">
        <f t="shared" si="93"/>
        <v>3.4833333333333327E-2</v>
      </c>
      <c r="L581" s="20">
        <f t="shared" si="89"/>
        <v>-0.14013876203570674</v>
      </c>
      <c r="M581" s="20">
        <f t="shared" si="90"/>
        <v>7.3200000000000001E-2</v>
      </c>
      <c r="N581" s="20">
        <f t="shared" si="94"/>
        <v>7.914999999999997E-2</v>
      </c>
      <c r="O581" s="20">
        <f t="shared" si="91"/>
        <v>-0.21333876203570673</v>
      </c>
      <c r="P581" s="20">
        <f t="shared" si="95"/>
        <v>-0.21928876203570671</v>
      </c>
      <c r="Q581" s="20">
        <f t="shared" si="96"/>
        <v>-0.10725153965720813</v>
      </c>
      <c r="R581" s="20">
        <f t="shared" si="97"/>
        <v>8.3600000000000035E-2</v>
      </c>
      <c r="S581" s="20">
        <f t="shared" si="98"/>
        <v>-0.19085153965720816</v>
      </c>
    </row>
    <row r="582" spans="1:19" s="172" customFormat="1" ht="14.25" customHeight="1" x14ac:dyDescent="0.15">
      <c r="A582" s="399">
        <v>27061</v>
      </c>
      <c r="B582" s="400">
        <v>-6.9999999999999999E-4</v>
      </c>
      <c r="C582" s="400">
        <v>6.0000000000000001E-3</v>
      </c>
      <c r="D582" s="400">
        <v>5.4999999999999997E-3</v>
      </c>
      <c r="E582" s="400">
        <v>6.5416666666666696E-3</v>
      </c>
      <c r="F582" s="400">
        <v>6.70833333333333E-3</v>
      </c>
      <c r="G582" s="400">
        <v>6.6249999999999998E-3</v>
      </c>
      <c r="H582" s="400">
        <v>7.0166666666666702E-3</v>
      </c>
      <c r="I582" s="400">
        <f t="shared" ref="I582:I645" si="99">B582-D582</f>
        <v>-6.1999999999999998E-3</v>
      </c>
      <c r="J582" s="400">
        <f t="shared" si="92"/>
        <v>-7.3249999999999999E-3</v>
      </c>
      <c r="K582" s="400">
        <f t="shared" si="93"/>
        <v>-1.0166666666666701E-3</v>
      </c>
      <c r="L582" s="20">
        <f t="shared" si="89"/>
        <v>-0.10939123642442128</v>
      </c>
      <c r="M582" s="20">
        <f t="shared" si="90"/>
        <v>6.6000000000000003E-2</v>
      </c>
      <c r="N582" s="20">
        <f t="shared" si="94"/>
        <v>7.9500000000000001E-2</v>
      </c>
      <c r="O582" s="20">
        <f t="shared" si="91"/>
        <v>-0.17539123642442128</v>
      </c>
      <c r="P582" s="20">
        <f t="shared" si="95"/>
        <v>-0.18889123642442129</v>
      </c>
      <c r="Q582" s="20">
        <f t="shared" si="96"/>
        <v>-8.0375843636239175E-2</v>
      </c>
      <c r="R582" s="20">
        <f t="shared" si="97"/>
        <v>8.4200000000000039E-2</v>
      </c>
      <c r="S582" s="20">
        <f t="shared" si="98"/>
        <v>-0.16457584363623923</v>
      </c>
    </row>
    <row r="583" spans="1:19" s="172" customFormat="1" ht="14.25" customHeight="1" x14ac:dyDescent="0.15">
      <c r="A583" s="399">
        <v>27089</v>
      </c>
      <c r="B583" s="400">
        <v>-2.0500000000000001E-2</v>
      </c>
      <c r="C583" s="400">
        <v>-3.8899999999999997E-2</v>
      </c>
      <c r="D583" s="400">
        <v>5.8999999999999999E-3</v>
      </c>
      <c r="E583" s="400">
        <v>6.6750000000000004E-3</v>
      </c>
      <c r="F583" s="400">
        <v>6.8166666666666697E-3</v>
      </c>
      <c r="G583" s="400">
        <v>6.7458333333333302E-3</v>
      </c>
      <c r="H583" s="400">
        <v>7.0499999999999998E-3</v>
      </c>
      <c r="I583" s="400">
        <f t="shared" si="99"/>
        <v>-2.64E-2</v>
      </c>
      <c r="J583" s="400">
        <f t="shared" si="92"/>
        <v>-2.724583333333333E-2</v>
      </c>
      <c r="K583" s="400">
        <f t="shared" si="93"/>
        <v>-4.5949999999999998E-2</v>
      </c>
      <c r="L583" s="20">
        <f t="shared" si="89"/>
        <v>-0.1283460392463236</v>
      </c>
      <c r="M583" s="20">
        <f t="shared" si="90"/>
        <v>7.0800000000000002E-2</v>
      </c>
      <c r="N583" s="20">
        <f t="shared" si="94"/>
        <v>8.0949999999999966E-2</v>
      </c>
      <c r="O583" s="20">
        <f t="shared" si="91"/>
        <v>-0.1991460392463236</v>
      </c>
      <c r="P583" s="20">
        <f t="shared" si="95"/>
        <v>-0.20929603924632356</v>
      </c>
      <c r="Q583" s="20">
        <f t="shared" si="96"/>
        <v>-0.10405395166628439</v>
      </c>
      <c r="R583" s="20">
        <f t="shared" si="97"/>
        <v>8.4599999999999995E-2</v>
      </c>
      <c r="S583" s="20">
        <f t="shared" si="98"/>
        <v>-0.1886539516662844</v>
      </c>
    </row>
    <row r="584" spans="1:19" s="172" customFormat="1" ht="14.25" customHeight="1" x14ac:dyDescent="0.15">
      <c r="A584" s="399">
        <v>27120</v>
      </c>
      <c r="B584" s="400">
        <v>-3.5900000000000001E-2</v>
      </c>
      <c r="C584" s="400">
        <v>-0.12959999999999999</v>
      </c>
      <c r="D584" s="400">
        <v>6.7999999999999996E-3</v>
      </c>
      <c r="E584" s="400">
        <v>6.875E-3</v>
      </c>
      <c r="F584" s="400">
        <v>7.025E-3</v>
      </c>
      <c r="G584" s="400">
        <v>6.9499999999999996E-3</v>
      </c>
      <c r="H584" s="400">
        <v>7.3083333333333299E-3</v>
      </c>
      <c r="I584" s="400">
        <f t="shared" si="99"/>
        <v>-4.2700000000000002E-2</v>
      </c>
      <c r="J584" s="400">
        <f t="shared" si="92"/>
        <v>-4.2849999999999999E-2</v>
      </c>
      <c r="K584" s="400">
        <f t="shared" si="93"/>
        <v>-0.13690833333333333</v>
      </c>
      <c r="L584" s="20">
        <f t="shared" si="89"/>
        <v>-0.12617075640779929</v>
      </c>
      <c r="M584" s="20">
        <f t="shared" si="90"/>
        <v>8.1599999999999992E-2</v>
      </c>
      <c r="N584" s="20">
        <f t="shared" si="94"/>
        <v>8.3400000000000002E-2</v>
      </c>
      <c r="O584" s="20">
        <f t="shared" si="91"/>
        <v>-0.2077707564077993</v>
      </c>
      <c r="P584" s="20">
        <f t="shared" si="95"/>
        <v>-0.20957075640779929</v>
      </c>
      <c r="Q584" s="20">
        <f t="shared" si="96"/>
        <v>-0.216328569520987</v>
      </c>
      <c r="R584" s="20">
        <f t="shared" si="97"/>
        <v>8.7699999999999959E-2</v>
      </c>
      <c r="S584" s="20">
        <f t="shared" si="98"/>
        <v>-0.30402856952098695</v>
      </c>
    </row>
    <row r="585" spans="1:19" s="172" customFormat="1" ht="14.25" customHeight="1" x14ac:dyDescent="0.15">
      <c r="A585" s="399">
        <v>27150</v>
      </c>
      <c r="B585" s="400">
        <v>-3.0200000000000001E-2</v>
      </c>
      <c r="C585" s="400">
        <v>-4.8399999999999999E-2</v>
      </c>
      <c r="D585" s="400">
        <v>6.7999999999999996E-3</v>
      </c>
      <c r="E585" s="400">
        <v>6.9750000000000003E-3</v>
      </c>
      <c r="F585" s="400">
        <v>7.1500000000000001E-3</v>
      </c>
      <c r="G585" s="400">
        <v>7.0625000000000002E-3</v>
      </c>
      <c r="H585" s="400">
        <v>7.4999999999999997E-3</v>
      </c>
      <c r="I585" s="400">
        <f t="shared" si="99"/>
        <v>-3.6999999999999998E-2</v>
      </c>
      <c r="J585" s="400">
        <f t="shared" si="92"/>
        <v>-3.7262500000000004E-2</v>
      </c>
      <c r="K585" s="400">
        <f t="shared" si="93"/>
        <v>-5.5899999999999998E-2</v>
      </c>
      <c r="L585" s="20">
        <f t="shared" si="89"/>
        <v>-0.13851824699022453</v>
      </c>
      <c r="M585" s="20">
        <f t="shared" si="90"/>
        <v>8.1599999999999992E-2</v>
      </c>
      <c r="N585" s="20">
        <f t="shared" si="94"/>
        <v>8.4750000000000006E-2</v>
      </c>
      <c r="O585" s="20">
        <f t="shared" si="91"/>
        <v>-0.22011824699022453</v>
      </c>
      <c r="P585" s="20">
        <f t="shared" si="95"/>
        <v>-0.22326824699022452</v>
      </c>
      <c r="Q585" s="20">
        <f t="shared" si="96"/>
        <v>-0.25922148282126856</v>
      </c>
      <c r="R585" s="20">
        <f t="shared" si="97"/>
        <v>0.09</v>
      </c>
      <c r="S585" s="20">
        <f t="shared" si="98"/>
        <v>-0.34922148282126853</v>
      </c>
    </row>
    <row r="586" spans="1:19" s="172" customFormat="1" ht="14.25" customHeight="1" x14ac:dyDescent="0.15">
      <c r="A586" s="399">
        <v>27181</v>
      </c>
      <c r="B586" s="400">
        <v>-1.1299999999999999E-2</v>
      </c>
      <c r="C586" s="400">
        <v>-5.7000000000000002E-2</v>
      </c>
      <c r="D586" s="400">
        <v>6.1000000000000004E-3</v>
      </c>
      <c r="E586" s="400">
        <v>7.0583333333333297E-3</v>
      </c>
      <c r="F586" s="400">
        <v>7.2916666666666703E-3</v>
      </c>
      <c r="G586" s="400">
        <v>7.175E-3</v>
      </c>
      <c r="H586" s="400">
        <v>7.76666666666667E-3</v>
      </c>
      <c r="I586" s="400">
        <f t="shared" si="99"/>
        <v>-1.7399999999999999E-2</v>
      </c>
      <c r="J586" s="400">
        <f t="shared" si="92"/>
        <v>-1.8474999999999998E-2</v>
      </c>
      <c r="K586" s="400">
        <f t="shared" si="93"/>
        <v>-6.4766666666666667E-2</v>
      </c>
      <c r="L586" s="20">
        <f t="shared" si="89"/>
        <v>-0.14483232007955305</v>
      </c>
      <c r="M586" s="20">
        <f t="shared" si="90"/>
        <v>7.3200000000000001E-2</v>
      </c>
      <c r="N586" s="20">
        <f t="shared" si="94"/>
        <v>8.6099999999999996E-2</v>
      </c>
      <c r="O586" s="20">
        <f t="shared" si="91"/>
        <v>-0.21803232007955303</v>
      </c>
      <c r="P586" s="20">
        <f t="shared" si="95"/>
        <v>-0.23093232007955306</v>
      </c>
      <c r="Q586" s="20">
        <f t="shared" si="96"/>
        <v>-0.28958187562336657</v>
      </c>
      <c r="R586" s="20">
        <f t="shared" si="97"/>
        <v>9.3200000000000033E-2</v>
      </c>
      <c r="S586" s="20">
        <f t="shared" si="98"/>
        <v>-0.38278187562336663</v>
      </c>
    </row>
    <row r="587" spans="1:19" s="172" customFormat="1" ht="14.25" customHeight="1" x14ac:dyDescent="0.15">
      <c r="A587" s="399">
        <v>27211</v>
      </c>
      <c r="B587" s="400">
        <v>-7.4200000000000002E-2</v>
      </c>
      <c r="C587" s="400">
        <v>-8.8999999999999999E-3</v>
      </c>
      <c r="D587" s="400">
        <v>7.1999999999999998E-3</v>
      </c>
      <c r="E587" s="400">
        <v>7.2666666666666704E-3</v>
      </c>
      <c r="F587" s="400">
        <v>7.5083333333333304E-3</v>
      </c>
      <c r="G587" s="400">
        <v>7.3875E-3</v>
      </c>
      <c r="H587" s="400">
        <v>8.0499999999999999E-3</v>
      </c>
      <c r="I587" s="400">
        <f t="shared" si="99"/>
        <v>-8.14E-2</v>
      </c>
      <c r="J587" s="400">
        <f t="shared" si="92"/>
        <v>-8.1587500000000007E-2</v>
      </c>
      <c r="K587" s="400">
        <f t="shared" si="93"/>
        <v>-1.695E-2</v>
      </c>
      <c r="L587" s="20">
        <f t="shared" si="89"/>
        <v>-0.23924835392490651</v>
      </c>
      <c r="M587" s="20">
        <f t="shared" si="90"/>
        <v>8.6400000000000005E-2</v>
      </c>
      <c r="N587" s="20">
        <f t="shared" si="94"/>
        <v>8.8650000000000007E-2</v>
      </c>
      <c r="O587" s="20">
        <f t="shared" si="91"/>
        <v>-0.32564835392490654</v>
      </c>
      <c r="P587" s="20">
        <f t="shared" si="95"/>
        <v>-0.32789835392490652</v>
      </c>
      <c r="Q587" s="20">
        <f t="shared" si="96"/>
        <v>-0.28160860823417877</v>
      </c>
      <c r="R587" s="20">
        <f t="shared" si="97"/>
        <v>9.6599999999999991E-2</v>
      </c>
      <c r="S587" s="20">
        <f t="shared" si="98"/>
        <v>-0.37820860823417879</v>
      </c>
    </row>
    <row r="588" spans="1:19" s="172" customFormat="1" ht="14.25" customHeight="1" x14ac:dyDescent="0.15">
      <c r="A588" s="399">
        <v>27242</v>
      </c>
      <c r="B588" s="400">
        <v>-8.6400000000000005E-2</v>
      </c>
      <c r="C588" s="400">
        <v>-8.7099999999999997E-2</v>
      </c>
      <c r="D588" s="400">
        <v>6.4999999999999997E-3</v>
      </c>
      <c r="E588" s="400">
        <v>7.4999999999999997E-3</v>
      </c>
      <c r="F588" s="400">
        <v>7.7333333333333299E-3</v>
      </c>
      <c r="G588" s="400">
        <v>7.61666666666667E-3</v>
      </c>
      <c r="H588" s="400">
        <v>8.3583333333333305E-3</v>
      </c>
      <c r="I588" s="400">
        <f t="shared" si="99"/>
        <v>-9.290000000000001E-2</v>
      </c>
      <c r="J588" s="400">
        <f t="shared" si="92"/>
        <v>-9.4016666666666679E-2</v>
      </c>
      <c r="K588" s="400">
        <f t="shared" si="93"/>
        <v>-9.5458333333333326E-2</v>
      </c>
      <c r="L588" s="20">
        <f t="shared" si="89"/>
        <v>-0.2804403107421003</v>
      </c>
      <c r="M588" s="20">
        <f t="shared" si="90"/>
        <v>7.8E-2</v>
      </c>
      <c r="N588" s="20">
        <f t="shared" si="94"/>
        <v>9.1400000000000037E-2</v>
      </c>
      <c r="O588" s="20">
        <f t="shared" si="91"/>
        <v>-0.35844031074210031</v>
      </c>
      <c r="P588" s="20">
        <f t="shared" si="95"/>
        <v>-0.37184031074210033</v>
      </c>
      <c r="Q588" s="20">
        <f t="shared" si="96"/>
        <v>-0.32501080532830551</v>
      </c>
      <c r="R588" s="20">
        <f t="shared" si="97"/>
        <v>0.10029999999999997</v>
      </c>
      <c r="S588" s="20">
        <f t="shared" si="98"/>
        <v>-0.42531080532830545</v>
      </c>
    </row>
    <row r="589" spans="1:19" s="172" customFormat="1" ht="14.25" customHeight="1" x14ac:dyDescent="0.15">
      <c r="A589" s="399">
        <v>27273</v>
      </c>
      <c r="B589" s="400">
        <v>-0.1152</v>
      </c>
      <c r="C589" s="400">
        <v>-8.6E-3</v>
      </c>
      <c r="D589" s="400">
        <v>7.1000000000000004E-3</v>
      </c>
      <c r="E589" s="400">
        <v>7.7000000000000002E-3</v>
      </c>
      <c r="F589" s="400">
        <v>8.0499999999999999E-3</v>
      </c>
      <c r="G589" s="400">
        <v>7.8750000000000001E-3</v>
      </c>
      <c r="H589" s="400">
        <v>8.7083333333333405E-3</v>
      </c>
      <c r="I589" s="400">
        <f t="shared" si="99"/>
        <v>-0.12229999999999999</v>
      </c>
      <c r="J589" s="400">
        <f t="shared" si="92"/>
        <v>-0.12307499999999999</v>
      </c>
      <c r="K589" s="400">
        <f t="shared" si="93"/>
        <v>-1.7308333333333342E-2</v>
      </c>
      <c r="L589" s="20">
        <f t="shared" si="89"/>
        <v>-0.38940595276168621</v>
      </c>
      <c r="M589" s="20">
        <f t="shared" si="90"/>
        <v>8.5199999999999998E-2</v>
      </c>
      <c r="N589" s="20">
        <f t="shared" si="94"/>
        <v>9.4500000000000001E-2</v>
      </c>
      <c r="O589" s="20">
        <f t="shared" si="91"/>
        <v>-0.47460595276168621</v>
      </c>
      <c r="P589" s="20">
        <f t="shared" si="95"/>
        <v>-0.48390595276168624</v>
      </c>
      <c r="Q589" s="20">
        <f t="shared" si="96"/>
        <v>-0.3787166580656226</v>
      </c>
      <c r="R589" s="20">
        <f t="shared" si="97"/>
        <v>0.10450000000000009</v>
      </c>
      <c r="S589" s="20">
        <f t="shared" si="98"/>
        <v>-0.4832166580656227</v>
      </c>
    </row>
    <row r="590" spans="1:19" s="172" customFormat="1" ht="14.25" customHeight="1" x14ac:dyDescent="0.15">
      <c r="A590" s="399">
        <v>27303</v>
      </c>
      <c r="B590" s="400">
        <v>0.1681</v>
      </c>
      <c r="C590" s="400">
        <v>0.11990000000000001</v>
      </c>
      <c r="D590" s="400">
        <v>7.0000000000000001E-3</v>
      </c>
      <c r="E590" s="400">
        <v>7.7250000000000001E-3</v>
      </c>
      <c r="F590" s="400">
        <v>8.0333333333333298E-3</v>
      </c>
      <c r="G590" s="400">
        <v>7.8791666666666697E-3</v>
      </c>
      <c r="H590" s="400">
        <v>8.9833333333333293E-3</v>
      </c>
      <c r="I590" s="400">
        <f t="shared" si="99"/>
        <v>0.16109999999999999</v>
      </c>
      <c r="J590" s="400">
        <f t="shared" si="92"/>
        <v>0.16022083333333334</v>
      </c>
      <c r="K590" s="400">
        <f t="shared" si="93"/>
        <v>0.11091666666666668</v>
      </c>
      <c r="L590" s="20">
        <f t="shared" si="89"/>
        <v>-0.28797553501140638</v>
      </c>
      <c r="M590" s="20">
        <f t="shared" si="90"/>
        <v>8.4000000000000005E-2</v>
      </c>
      <c r="N590" s="20">
        <f t="shared" si="94"/>
        <v>9.4550000000000037E-2</v>
      </c>
      <c r="O590" s="20">
        <f t="shared" si="91"/>
        <v>-0.3719755350114064</v>
      </c>
      <c r="P590" s="20">
        <f t="shared" si="95"/>
        <v>-0.3825255350114064</v>
      </c>
      <c r="Q590" s="20">
        <f t="shared" si="96"/>
        <v>-0.2761389777025498</v>
      </c>
      <c r="R590" s="20">
        <f t="shared" si="97"/>
        <v>0.10779999999999995</v>
      </c>
      <c r="S590" s="20">
        <f t="shared" si="98"/>
        <v>-0.38393897770254976</v>
      </c>
    </row>
    <row r="591" spans="1:19" s="172" customFormat="1" ht="14.25" customHeight="1" x14ac:dyDescent="0.15">
      <c r="A591" s="399">
        <v>27334</v>
      </c>
      <c r="B591" s="400">
        <v>-4.8899999999999999E-2</v>
      </c>
      <c r="C591" s="400">
        <v>-1.1900000000000001E-2</v>
      </c>
      <c r="D591" s="400">
        <v>6.1999999999999998E-3</v>
      </c>
      <c r="E591" s="400">
        <v>7.4083333333333301E-3</v>
      </c>
      <c r="F591" s="400">
        <v>7.7833333333333296E-3</v>
      </c>
      <c r="G591" s="400">
        <v>7.5958333333333303E-3</v>
      </c>
      <c r="H591" s="400">
        <v>8.7166666666666694E-3</v>
      </c>
      <c r="I591" s="400">
        <f t="shared" si="99"/>
        <v>-5.5099999999999996E-2</v>
      </c>
      <c r="J591" s="400">
        <f t="shared" si="92"/>
        <v>-5.6495833333333328E-2</v>
      </c>
      <c r="K591" s="400">
        <f t="shared" si="93"/>
        <v>-2.0616666666666672E-2</v>
      </c>
      <c r="L591" s="20">
        <f t="shared" si="89"/>
        <v>-0.23832362090805137</v>
      </c>
      <c r="M591" s="20">
        <f t="shared" si="90"/>
        <v>7.4399999999999994E-2</v>
      </c>
      <c r="N591" s="20">
        <f t="shared" si="94"/>
        <v>9.1149999999999967E-2</v>
      </c>
      <c r="O591" s="20">
        <f t="shared" si="91"/>
        <v>-0.31272362090805139</v>
      </c>
      <c r="P591" s="20">
        <f t="shared" si="95"/>
        <v>-0.32947362090805132</v>
      </c>
      <c r="Q591" s="20">
        <f t="shared" si="96"/>
        <v>-0.18979714982769547</v>
      </c>
      <c r="R591" s="20">
        <f t="shared" si="97"/>
        <v>0.10460000000000003</v>
      </c>
      <c r="S591" s="20">
        <f t="shared" si="98"/>
        <v>-0.29439714982769549</v>
      </c>
    </row>
    <row r="592" spans="1:19" s="172" customFormat="1" ht="14.25" customHeight="1" x14ac:dyDescent="0.15">
      <c r="A592" s="399">
        <v>27364</v>
      </c>
      <c r="B592" s="400">
        <v>-1.5599999999999999E-2</v>
      </c>
      <c r="C592" s="400">
        <v>4.4000000000000003E-3</v>
      </c>
      <c r="D592" s="400">
        <v>6.7000000000000002E-3</v>
      </c>
      <c r="E592" s="400">
        <v>7.4083333333333301E-3</v>
      </c>
      <c r="F592" s="400">
        <v>7.6666666666666697E-3</v>
      </c>
      <c r="G592" s="400">
        <v>7.5374999999999999E-3</v>
      </c>
      <c r="H592" s="400">
        <v>8.5583333333333293E-3</v>
      </c>
      <c r="I592" s="400">
        <f t="shared" si="99"/>
        <v>-2.23E-2</v>
      </c>
      <c r="J592" s="400">
        <f t="shared" si="92"/>
        <v>-2.3137499999999998E-2</v>
      </c>
      <c r="K592" s="400">
        <f t="shared" si="93"/>
        <v>-4.158333333333329E-3</v>
      </c>
      <c r="L592" s="20">
        <f t="shared" ref="L592:L655" si="100">((1+B581)*(1+B582)*(1+B583)*(1+B584)*(1+B585)*(1+B586)*(1+B587)*(1+B588)*(1+B589)*(1+B590)*(1+B591)*(1+B592))-1</f>
        <v>-0.26476345599322015</v>
      </c>
      <c r="M592" s="20">
        <f t="shared" ref="M592:M655" si="101">D592*12</f>
        <v>8.0399999999999999E-2</v>
      </c>
      <c r="N592" s="20">
        <f t="shared" si="94"/>
        <v>9.0450000000000003E-2</v>
      </c>
      <c r="O592" s="20">
        <f t="shared" ref="O592:O655" si="102">L592-M592</f>
        <v>-0.34516345599322018</v>
      </c>
      <c r="P592" s="20">
        <f t="shared" si="95"/>
        <v>-0.35521345599322018</v>
      </c>
      <c r="Q592" s="20">
        <f t="shared" si="96"/>
        <v>-0.21564554919222867</v>
      </c>
      <c r="R592" s="20">
        <f t="shared" si="97"/>
        <v>0.10269999999999996</v>
      </c>
      <c r="S592" s="20">
        <f t="shared" si="98"/>
        <v>-0.31834554919222863</v>
      </c>
    </row>
    <row r="593" spans="1:19" s="172" customFormat="1" ht="14.25" customHeight="1" x14ac:dyDescent="0.15">
      <c r="A593" s="399">
        <v>27395</v>
      </c>
      <c r="B593" s="400">
        <v>0.12720000000000001</v>
      </c>
      <c r="C593" s="400">
        <v>0.18970000000000001</v>
      </c>
      <c r="D593" s="400">
        <v>6.7999999999999996E-3</v>
      </c>
      <c r="E593" s="400">
        <v>7.3583333333333296E-3</v>
      </c>
      <c r="F593" s="400">
        <v>7.6083333333333298E-3</v>
      </c>
      <c r="G593" s="400">
        <v>7.4833333333333297E-3</v>
      </c>
      <c r="H593" s="400">
        <v>8.6416666666666708E-3</v>
      </c>
      <c r="I593" s="400">
        <f t="shared" si="99"/>
        <v>0.12040000000000001</v>
      </c>
      <c r="J593" s="400">
        <f t="shared" si="92"/>
        <v>0.11971666666666668</v>
      </c>
      <c r="K593" s="400">
        <f t="shared" si="93"/>
        <v>0.18105833333333335</v>
      </c>
      <c r="L593" s="20">
        <f t="shared" si="100"/>
        <v>-0.1652310310188938</v>
      </c>
      <c r="M593" s="20">
        <f t="shared" si="101"/>
        <v>8.1599999999999992E-2</v>
      </c>
      <c r="N593" s="20">
        <f t="shared" si="94"/>
        <v>8.9799999999999963E-2</v>
      </c>
      <c r="O593" s="20">
        <f t="shared" si="102"/>
        <v>-0.24683103101889381</v>
      </c>
      <c r="P593" s="20">
        <f t="shared" si="95"/>
        <v>-0.25503103101889379</v>
      </c>
      <c r="Q593" s="20">
        <f t="shared" si="96"/>
        <v>-0.10429401984449449</v>
      </c>
      <c r="R593" s="20">
        <f t="shared" si="97"/>
        <v>0.10370000000000004</v>
      </c>
      <c r="S593" s="20">
        <f t="shared" si="98"/>
        <v>-0.20799401984449453</v>
      </c>
    </row>
    <row r="594" spans="1:19" s="172" customFormat="1" ht="14.25" customHeight="1" x14ac:dyDescent="0.15">
      <c r="A594" s="399">
        <v>27426</v>
      </c>
      <c r="B594" s="400">
        <v>6.3799999999999996E-2</v>
      </c>
      <c r="C594" s="400">
        <v>1.43E-2</v>
      </c>
      <c r="D594" s="400">
        <v>6.0000000000000001E-3</v>
      </c>
      <c r="E594" s="400">
        <v>7.1833333333333298E-3</v>
      </c>
      <c r="F594" s="400">
        <v>7.4250000000000002E-3</v>
      </c>
      <c r="G594" s="400">
        <v>7.3041666666666697E-3</v>
      </c>
      <c r="H594" s="400">
        <v>8.3250000000000008E-3</v>
      </c>
      <c r="I594" s="400">
        <f t="shared" si="99"/>
        <v>5.7799999999999997E-2</v>
      </c>
      <c r="J594" s="400">
        <f t="shared" si="92"/>
        <v>5.6495833333333328E-2</v>
      </c>
      <c r="K594" s="400">
        <f t="shared" si="93"/>
        <v>5.9749999999999994E-3</v>
      </c>
      <c r="L594" s="20">
        <f t="shared" si="100"/>
        <v>-0.11135071629930871</v>
      </c>
      <c r="M594" s="20">
        <f t="shared" si="101"/>
        <v>7.2000000000000008E-2</v>
      </c>
      <c r="N594" s="20">
        <f t="shared" si="94"/>
        <v>8.7650000000000033E-2</v>
      </c>
      <c r="O594" s="20">
        <f t="shared" si="102"/>
        <v>-0.18335071629930871</v>
      </c>
      <c r="P594" s="20">
        <f t="shared" si="95"/>
        <v>-0.19900071629930874</v>
      </c>
      <c r="Q594" s="20">
        <f t="shared" si="96"/>
        <v>-9.6904000326313522E-2</v>
      </c>
      <c r="R594" s="20">
        <f t="shared" si="97"/>
        <v>9.9900000000000017E-2</v>
      </c>
      <c r="S594" s="20">
        <f t="shared" si="98"/>
        <v>-0.19680400032631354</v>
      </c>
    </row>
    <row r="595" spans="1:19" s="172" customFormat="1" ht="14.25" customHeight="1" x14ac:dyDescent="0.15">
      <c r="A595" s="399">
        <v>27454</v>
      </c>
      <c r="B595" s="400">
        <v>2.5399999999999999E-2</v>
      </c>
      <c r="C595" s="400">
        <v>-2.1600000000000001E-2</v>
      </c>
      <c r="D595" s="400">
        <v>6.6E-3</v>
      </c>
      <c r="E595" s="400">
        <v>7.2249999999999997E-3</v>
      </c>
      <c r="F595" s="400">
        <v>7.43333333333333E-3</v>
      </c>
      <c r="G595" s="400">
        <v>7.3291666666666696E-3</v>
      </c>
      <c r="H595" s="400">
        <v>8.0999999999999996E-3</v>
      </c>
      <c r="I595" s="400">
        <f t="shared" si="99"/>
        <v>1.8799999999999997E-2</v>
      </c>
      <c r="J595" s="400">
        <f t="shared" si="92"/>
        <v>1.8070833333333328E-2</v>
      </c>
      <c r="K595" s="400">
        <f t="shared" si="93"/>
        <v>-2.9700000000000001E-2</v>
      </c>
      <c r="L595" s="20">
        <f t="shared" si="100"/>
        <v>-6.9708039298939206E-2</v>
      </c>
      <c r="M595" s="20">
        <f t="shared" si="101"/>
        <v>7.9199999999999993E-2</v>
      </c>
      <c r="N595" s="20">
        <f t="shared" si="94"/>
        <v>8.7950000000000028E-2</v>
      </c>
      <c r="O595" s="20">
        <f t="shared" si="102"/>
        <v>-0.1489080392989392</v>
      </c>
      <c r="P595" s="20">
        <f t="shared" si="95"/>
        <v>-0.15765803929893923</v>
      </c>
      <c r="Q595" s="20">
        <f t="shared" si="96"/>
        <v>-8.064808440252258E-2</v>
      </c>
      <c r="R595" s="20">
        <f t="shared" si="97"/>
        <v>9.7199999999999995E-2</v>
      </c>
      <c r="S595" s="20">
        <f t="shared" si="98"/>
        <v>-0.17784808440252259</v>
      </c>
    </row>
    <row r="596" spans="1:19" s="172" customFormat="1" ht="14.25" customHeight="1" x14ac:dyDescent="0.15">
      <c r="A596" s="399">
        <v>27485</v>
      </c>
      <c r="B596" s="400">
        <v>5.0999999999999997E-2</v>
      </c>
      <c r="C596" s="400">
        <v>-1.4E-2</v>
      </c>
      <c r="D596" s="400">
        <v>6.7000000000000002E-3</v>
      </c>
      <c r="E596" s="400">
        <v>7.4583333333333298E-3</v>
      </c>
      <c r="F596" s="400">
        <v>7.6583333333333304E-3</v>
      </c>
      <c r="G596" s="400">
        <v>7.5583333333333301E-3</v>
      </c>
      <c r="H596" s="400">
        <v>8.3833333333333294E-3</v>
      </c>
      <c r="I596" s="400">
        <f t="shared" si="99"/>
        <v>4.4299999999999999E-2</v>
      </c>
      <c r="J596" s="400">
        <f t="shared" si="92"/>
        <v>4.344166666666667E-2</v>
      </c>
      <c r="K596" s="400">
        <f t="shared" si="93"/>
        <v>-2.2383333333333331E-2</v>
      </c>
      <c r="L596" s="20">
        <f t="shared" si="100"/>
        <v>1.4144643394683909E-2</v>
      </c>
      <c r="M596" s="20">
        <f t="shared" si="101"/>
        <v>8.0399999999999999E-2</v>
      </c>
      <c r="N596" s="20">
        <f t="shared" si="94"/>
        <v>9.0699999999999961E-2</v>
      </c>
      <c r="O596" s="20">
        <f t="shared" si="102"/>
        <v>-6.625535660531609E-2</v>
      </c>
      <c r="P596" s="20">
        <f t="shared" si="95"/>
        <v>-7.6555356605316052E-2</v>
      </c>
      <c r="Q596" s="20">
        <f t="shared" si="96"/>
        <v>4.145334188776717E-2</v>
      </c>
      <c r="R596" s="20">
        <f t="shared" si="97"/>
        <v>0.10059999999999995</v>
      </c>
      <c r="S596" s="20">
        <f t="shared" si="98"/>
        <v>-5.9146658112232783E-2</v>
      </c>
    </row>
    <row r="597" spans="1:19" s="172" customFormat="1" ht="14.25" customHeight="1" x14ac:dyDescent="0.15">
      <c r="A597" s="399">
        <v>27515</v>
      </c>
      <c r="B597" s="400">
        <v>4.7600000000000003E-2</v>
      </c>
      <c r="C597" s="400">
        <v>8.6599999999999996E-2</v>
      </c>
      <c r="D597" s="400">
        <v>6.7000000000000002E-3</v>
      </c>
      <c r="E597" s="400">
        <v>7.4166666666666704E-3</v>
      </c>
      <c r="F597" s="400">
        <v>7.7000000000000002E-3</v>
      </c>
      <c r="G597" s="400">
        <v>7.5583333333333301E-3</v>
      </c>
      <c r="H597" s="400">
        <v>8.5249999999999996E-3</v>
      </c>
      <c r="I597" s="400">
        <f t="shared" si="99"/>
        <v>4.0900000000000006E-2</v>
      </c>
      <c r="J597" s="400">
        <f t="shared" si="92"/>
        <v>4.004166666666667E-2</v>
      </c>
      <c r="K597" s="400">
        <f t="shared" si="93"/>
        <v>7.8074999999999992E-2</v>
      </c>
      <c r="L597" s="20">
        <f t="shared" si="100"/>
        <v>9.550209158617351E-2</v>
      </c>
      <c r="M597" s="20">
        <f t="shared" si="101"/>
        <v>8.0399999999999999E-2</v>
      </c>
      <c r="N597" s="20">
        <f t="shared" si="94"/>
        <v>9.0699999999999961E-2</v>
      </c>
      <c r="O597" s="20">
        <f t="shared" si="102"/>
        <v>1.5102091586173511E-2</v>
      </c>
      <c r="P597" s="20">
        <f t="shared" si="95"/>
        <v>4.8020915861735486E-3</v>
      </c>
      <c r="Q597" s="20">
        <f t="shared" si="96"/>
        <v>0.18920050577474545</v>
      </c>
      <c r="R597" s="20">
        <f t="shared" si="97"/>
        <v>0.1023</v>
      </c>
      <c r="S597" s="20">
        <f t="shared" si="98"/>
        <v>8.6900505774745451E-2</v>
      </c>
    </row>
    <row r="598" spans="1:19" s="172" customFormat="1" ht="14.25" customHeight="1" x14ac:dyDescent="0.15">
      <c r="A598" s="399">
        <v>27546</v>
      </c>
      <c r="B598" s="400">
        <v>4.7699999999999999E-2</v>
      </c>
      <c r="C598" s="400">
        <v>0.1067</v>
      </c>
      <c r="D598" s="400">
        <v>7.0000000000000001E-3</v>
      </c>
      <c r="E598" s="400">
        <v>7.3083333333333299E-3</v>
      </c>
      <c r="F598" s="400">
        <v>7.6083333333333298E-3</v>
      </c>
      <c r="G598" s="400">
        <v>7.4583333333333298E-3</v>
      </c>
      <c r="H598" s="400">
        <v>8.4166666666666695E-3</v>
      </c>
      <c r="I598" s="400">
        <f t="shared" si="99"/>
        <v>4.07E-2</v>
      </c>
      <c r="J598" s="400">
        <f t="shared" si="92"/>
        <v>4.0241666666666669E-2</v>
      </c>
      <c r="K598" s="400">
        <f t="shared" si="93"/>
        <v>9.8283333333333334E-2</v>
      </c>
      <c r="L598" s="20">
        <f t="shared" si="100"/>
        <v>0.16087543375627988</v>
      </c>
      <c r="M598" s="20">
        <f t="shared" si="101"/>
        <v>8.4000000000000005E-2</v>
      </c>
      <c r="N598" s="20">
        <f t="shared" si="94"/>
        <v>8.9499999999999955E-2</v>
      </c>
      <c r="O598" s="20">
        <f t="shared" si="102"/>
        <v>7.6875433756279879E-2</v>
      </c>
      <c r="P598" s="20">
        <f t="shared" si="95"/>
        <v>7.137543375627993E-2</v>
      </c>
      <c r="Q598" s="20">
        <f t="shared" si="96"/>
        <v>0.39563966038272613</v>
      </c>
      <c r="R598" s="20">
        <f t="shared" si="97"/>
        <v>0.10100000000000003</v>
      </c>
      <c r="S598" s="20">
        <f t="shared" si="98"/>
        <v>0.2946396603827261</v>
      </c>
    </row>
    <row r="599" spans="1:19" s="172" customFormat="1" ht="14.25" customHeight="1" x14ac:dyDescent="0.15">
      <c r="A599" s="399">
        <v>27576</v>
      </c>
      <c r="B599" s="400">
        <v>-6.4399999999999999E-2</v>
      </c>
      <c r="C599" s="400">
        <v>-5.0999999999999997E-2</v>
      </c>
      <c r="D599" s="400">
        <v>6.7999999999999996E-3</v>
      </c>
      <c r="E599" s="400">
        <v>7.3666666666666698E-3</v>
      </c>
      <c r="F599" s="400">
        <v>7.6083333333333298E-3</v>
      </c>
      <c r="G599" s="400">
        <v>7.4875000000000002E-3</v>
      </c>
      <c r="H599" s="400">
        <v>8.3416666666666708E-3</v>
      </c>
      <c r="I599" s="400">
        <f t="shared" si="99"/>
        <v>-7.1199999999999999E-2</v>
      </c>
      <c r="J599" s="400">
        <f t="shared" si="92"/>
        <v>-7.1887499999999993E-2</v>
      </c>
      <c r="K599" s="400">
        <f t="shared" si="93"/>
        <v>-5.9341666666666668E-2</v>
      </c>
      <c r="L599" s="20">
        <f t="shared" si="100"/>
        <v>0.17316381056640262</v>
      </c>
      <c r="M599" s="20">
        <f t="shared" si="101"/>
        <v>8.1599999999999992E-2</v>
      </c>
      <c r="N599" s="20">
        <f t="shared" si="94"/>
        <v>8.9849999999999999E-2</v>
      </c>
      <c r="O599" s="20">
        <f t="shared" si="102"/>
        <v>9.1563810566402629E-2</v>
      </c>
      <c r="P599" s="20">
        <f t="shared" si="95"/>
        <v>8.3313810566402621E-2</v>
      </c>
      <c r="Q599" s="20">
        <f t="shared" si="96"/>
        <v>0.33635560256604435</v>
      </c>
      <c r="R599" s="20">
        <f t="shared" si="97"/>
        <v>0.10010000000000005</v>
      </c>
      <c r="S599" s="20">
        <f t="shared" si="98"/>
        <v>0.2362556025660443</v>
      </c>
    </row>
    <row r="600" spans="1:19" s="172" customFormat="1" ht="14.25" customHeight="1" x14ac:dyDescent="0.15">
      <c r="A600" s="399">
        <v>27607</v>
      </c>
      <c r="B600" s="400">
        <v>-1.7600000000000001E-2</v>
      </c>
      <c r="C600" s="400">
        <v>-2.12E-2</v>
      </c>
      <c r="D600" s="400">
        <v>6.4999999999999997E-3</v>
      </c>
      <c r="E600" s="400">
        <v>7.4583333333333298E-3</v>
      </c>
      <c r="F600" s="400">
        <v>7.6916666666666704E-3</v>
      </c>
      <c r="G600" s="400">
        <v>7.5750000000000001E-3</v>
      </c>
      <c r="H600" s="400">
        <v>8.4333333333333291E-3</v>
      </c>
      <c r="I600" s="400">
        <f t="shared" si="99"/>
        <v>-2.41E-2</v>
      </c>
      <c r="J600" s="400">
        <f t="shared" si="92"/>
        <v>-2.5175000000000003E-2</v>
      </c>
      <c r="K600" s="400">
        <f t="shared" si="93"/>
        <v>-2.9633333333333331E-2</v>
      </c>
      <c r="L600" s="20">
        <f t="shared" si="100"/>
        <v>0.26151064743917929</v>
      </c>
      <c r="M600" s="20">
        <f t="shared" si="101"/>
        <v>7.8E-2</v>
      </c>
      <c r="N600" s="20">
        <f t="shared" si="94"/>
        <v>9.0900000000000009E-2</v>
      </c>
      <c r="O600" s="20">
        <f t="shared" si="102"/>
        <v>0.18351064743917928</v>
      </c>
      <c r="P600" s="20">
        <f t="shared" si="95"/>
        <v>0.17061064743917928</v>
      </c>
      <c r="Q600" s="20">
        <f t="shared" si="96"/>
        <v>0.43282381837183115</v>
      </c>
      <c r="R600" s="20">
        <f t="shared" si="97"/>
        <v>0.10119999999999996</v>
      </c>
      <c r="S600" s="20">
        <f t="shared" si="98"/>
        <v>0.33162381837183119</v>
      </c>
    </row>
    <row r="601" spans="1:19" s="172" customFormat="1" ht="14.25" customHeight="1" x14ac:dyDescent="0.15">
      <c r="A601" s="399">
        <v>27638</v>
      </c>
      <c r="B601" s="400">
        <v>-3.1199999999999999E-2</v>
      </c>
      <c r="C601" s="400">
        <v>-4.8999999999999998E-3</v>
      </c>
      <c r="D601" s="400">
        <v>7.3000000000000001E-3</v>
      </c>
      <c r="E601" s="400">
        <v>7.4583333333333298E-3</v>
      </c>
      <c r="F601" s="400">
        <v>7.7916666666666698E-3</v>
      </c>
      <c r="G601" s="400">
        <v>7.6249999999999998E-3</v>
      </c>
      <c r="H601" s="400">
        <v>8.4916666666666699E-3</v>
      </c>
      <c r="I601" s="400">
        <f t="shared" si="99"/>
        <v>-3.85E-2</v>
      </c>
      <c r="J601" s="400">
        <f t="shared" si="92"/>
        <v>-3.8824999999999998E-2</v>
      </c>
      <c r="K601" s="400">
        <f t="shared" si="93"/>
        <v>-1.339166666666667E-2</v>
      </c>
      <c r="L601" s="20">
        <f t="shared" si="100"/>
        <v>0.38127431649986065</v>
      </c>
      <c r="M601" s="20">
        <f t="shared" si="101"/>
        <v>8.7599999999999997E-2</v>
      </c>
      <c r="N601" s="20">
        <f t="shared" si="94"/>
        <v>9.1499999999999998E-2</v>
      </c>
      <c r="O601" s="20">
        <f t="shared" si="102"/>
        <v>0.29367431649986064</v>
      </c>
      <c r="P601" s="20">
        <f t="shared" si="95"/>
        <v>0.28977431649986063</v>
      </c>
      <c r="Q601" s="20">
        <f t="shared" si="96"/>
        <v>0.43817125445007998</v>
      </c>
      <c r="R601" s="20">
        <f t="shared" si="97"/>
        <v>0.10190000000000005</v>
      </c>
      <c r="S601" s="20">
        <f t="shared" si="98"/>
        <v>0.33627125445007994</v>
      </c>
    </row>
    <row r="602" spans="1:19" s="172" customFormat="1" ht="14.25" customHeight="1" x14ac:dyDescent="0.15">
      <c r="A602" s="399">
        <v>27668</v>
      </c>
      <c r="B602" s="400">
        <v>6.5299999999999997E-2</v>
      </c>
      <c r="C602" s="400">
        <v>7.0800000000000002E-2</v>
      </c>
      <c r="D602" s="400">
        <v>7.1999999999999998E-3</v>
      </c>
      <c r="E602" s="400">
        <v>7.3833333333333303E-3</v>
      </c>
      <c r="F602" s="400">
        <v>7.76666666666667E-3</v>
      </c>
      <c r="G602" s="400">
        <v>7.5750000000000001E-3</v>
      </c>
      <c r="H602" s="400">
        <v>8.4666666666666692E-3</v>
      </c>
      <c r="I602" s="400">
        <f t="shared" si="99"/>
        <v>5.8099999999999999E-2</v>
      </c>
      <c r="J602" s="400">
        <f t="shared" si="92"/>
        <v>5.7724999999999999E-2</v>
      </c>
      <c r="K602" s="400">
        <f t="shared" si="93"/>
        <v>6.2333333333333331E-2</v>
      </c>
      <c r="L602" s="20">
        <f t="shared" si="100"/>
        <v>0.25971366267211859</v>
      </c>
      <c r="M602" s="20">
        <f t="shared" si="101"/>
        <v>8.6400000000000005E-2</v>
      </c>
      <c r="N602" s="20">
        <f t="shared" si="94"/>
        <v>9.0900000000000009E-2</v>
      </c>
      <c r="O602" s="20">
        <f t="shared" si="102"/>
        <v>0.17331366267211859</v>
      </c>
      <c r="P602" s="20">
        <f t="shared" si="95"/>
        <v>0.16881366267211859</v>
      </c>
      <c r="Q602" s="20">
        <f t="shared" si="96"/>
        <v>0.37511722409603165</v>
      </c>
      <c r="R602" s="20">
        <f t="shared" si="97"/>
        <v>0.10160000000000002</v>
      </c>
      <c r="S602" s="20">
        <f t="shared" si="98"/>
        <v>0.27351722409603163</v>
      </c>
    </row>
    <row r="603" spans="1:19" s="172" customFormat="1" ht="14.25" customHeight="1" x14ac:dyDescent="0.15">
      <c r="A603" s="399">
        <v>27699</v>
      </c>
      <c r="B603" s="400">
        <v>2.8199999999999999E-2</v>
      </c>
      <c r="C603" s="400">
        <v>3.5000000000000003E-2</v>
      </c>
      <c r="D603" s="400">
        <v>6.1000000000000004E-3</v>
      </c>
      <c r="E603" s="400">
        <v>7.3166666666666701E-3</v>
      </c>
      <c r="F603" s="400">
        <v>7.6916666666666704E-3</v>
      </c>
      <c r="G603" s="400">
        <v>7.5041666666666703E-3</v>
      </c>
      <c r="H603" s="400">
        <v>8.3666666666666698E-3</v>
      </c>
      <c r="I603" s="400">
        <f t="shared" si="99"/>
        <v>2.2099999999999998E-2</v>
      </c>
      <c r="J603" s="400">
        <f t="shared" si="92"/>
        <v>2.069583333333333E-2</v>
      </c>
      <c r="K603" s="400">
        <f t="shared" si="93"/>
        <v>2.6633333333333335E-2</v>
      </c>
      <c r="L603" s="20">
        <f t="shared" si="100"/>
        <v>0.36183113022760183</v>
      </c>
      <c r="M603" s="20">
        <f t="shared" si="101"/>
        <v>7.3200000000000001E-2</v>
      </c>
      <c r="N603" s="20">
        <f t="shared" si="94"/>
        <v>9.0050000000000047E-2</v>
      </c>
      <c r="O603" s="20">
        <f t="shared" si="102"/>
        <v>0.28863113022760184</v>
      </c>
      <c r="P603" s="20">
        <f t="shared" si="95"/>
        <v>0.27178113022760175</v>
      </c>
      <c r="Q603" s="20">
        <f t="shared" si="96"/>
        <v>0.44038693142333041</v>
      </c>
      <c r="R603" s="20">
        <f t="shared" si="97"/>
        <v>0.10040000000000004</v>
      </c>
      <c r="S603" s="20">
        <f t="shared" si="98"/>
        <v>0.33998693142333036</v>
      </c>
    </row>
    <row r="604" spans="1:19" s="172" customFormat="1" ht="14.25" customHeight="1" x14ac:dyDescent="0.15">
      <c r="A604" s="399">
        <v>27729</v>
      </c>
      <c r="B604" s="400">
        <v>-8.0999999999999996E-3</v>
      </c>
      <c r="C604" s="400">
        <v>7.7000000000000002E-3</v>
      </c>
      <c r="D604" s="400">
        <v>7.4999999999999997E-3</v>
      </c>
      <c r="E604" s="400">
        <v>7.3249999999999999E-3</v>
      </c>
      <c r="F604" s="400">
        <v>7.7124999999999997E-3</v>
      </c>
      <c r="G604" s="400">
        <v>7.5187500000000003E-3</v>
      </c>
      <c r="H604" s="400">
        <v>8.4250000000000002E-3</v>
      </c>
      <c r="I604" s="400">
        <f t="shared" si="99"/>
        <v>-1.5599999999999999E-2</v>
      </c>
      <c r="J604" s="400">
        <f t="shared" si="92"/>
        <v>-1.5618750000000001E-2</v>
      </c>
      <c r="K604" s="400">
        <f t="shared" si="93"/>
        <v>-7.2499999999999995E-4</v>
      </c>
      <c r="L604" s="20">
        <f t="shared" si="100"/>
        <v>0.37220672295079016</v>
      </c>
      <c r="M604" s="20">
        <f t="shared" si="101"/>
        <v>0.09</v>
      </c>
      <c r="N604" s="20">
        <f t="shared" si="94"/>
        <v>9.0225E-2</v>
      </c>
      <c r="O604" s="20">
        <f t="shared" si="102"/>
        <v>0.28220672295079019</v>
      </c>
      <c r="P604" s="20">
        <f t="shared" si="95"/>
        <v>0.28198172295079016</v>
      </c>
      <c r="Q604" s="20">
        <f t="shared" si="96"/>
        <v>0.44511938549909402</v>
      </c>
      <c r="R604" s="20">
        <f t="shared" si="97"/>
        <v>0.1011</v>
      </c>
      <c r="S604" s="20">
        <f t="shared" si="98"/>
        <v>0.34401938549909405</v>
      </c>
    </row>
    <row r="605" spans="1:19" s="172" customFormat="1" ht="14.25" customHeight="1" x14ac:dyDescent="0.15">
      <c r="A605" s="399">
        <v>27760</v>
      </c>
      <c r="B605" s="400">
        <v>0.1217</v>
      </c>
      <c r="C605" s="400">
        <v>8.9399999999999993E-2</v>
      </c>
      <c r="D605" s="400">
        <v>6.4999999999999997E-3</v>
      </c>
      <c r="E605" s="400">
        <v>7.1666666666666701E-3</v>
      </c>
      <c r="F605" s="400">
        <v>7.6083333333333298E-3</v>
      </c>
      <c r="G605" s="400">
        <v>7.3875E-3</v>
      </c>
      <c r="H605" s="400">
        <v>8.2500000000000004E-3</v>
      </c>
      <c r="I605" s="400">
        <f t="shared" si="99"/>
        <v>0.1152</v>
      </c>
      <c r="J605" s="400">
        <f t="shared" ref="J605:J668" si="103">B605-G605</f>
        <v>0.1143125</v>
      </c>
      <c r="K605" s="400">
        <f t="shared" ref="K605:K668" si="104">$C605-H605</f>
        <v>8.115E-2</v>
      </c>
      <c r="L605" s="20">
        <f t="shared" si="100"/>
        <v>0.36551125011879138</v>
      </c>
      <c r="M605" s="20">
        <f t="shared" si="101"/>
        <v>7.8E-2</v>
      </c>
      <c r="N605" s="20">
        <f t="shared" si="94"/>
        <v>8.8650000000000007E-2</v>
      </c>
      <c r="O605" s="20">
        <f t="shared" si="102"/>
        <v>0.28751125011879136</v>
      </c>
      <c r="P605" s="20">
        <f t="shared" si="95"/>
        <v>0.27686125011879137</v>
      </c>
      <c r="Q605" s="20">
        <f t="shared" si="96"/>
        <v>0.32328575150265881</v>
      </c>
      <c r="R605" s="20">
        <f t="shared" si="97"/>
        <v>9.9000000000000005E-2</v>
      </c>
      <c r="S605" s="20">
        <f t="shared" si="98"/>
        <v>0.22428575150265881</v>
      </c>
    </row>
    <row r="606" spans="1:19" s="172" customFormat="1" ht="14.25" customHeight="1" x14ac:dyDescent="0.15">
      <c r="A606" s="399">
        <v>27791</v>
      </c>
      <c r="B606" s="400">
        <v>-8.3999999999999995E-3</v>
      </c>
      <c r="C606" s="400">
        <v>-3.56E-2</v>
      </c>
      <c r="D606" s="400">
        <v>6.1000000000000004E-3</v>
      </c>
      <c r="E606" s="400">
        <v>7.1250000000000003E-3</v>
      </c>
      <c r="F606" s="400">
        <v>7.5166666666666698E-3</v>
      </c>
      <c r="G606" s="400">
        <v>7.3208333333333302E-3</v>
      </c>
      <c r="H606" s="400">
        <v>8.0916666666666706E-3</v>
      </c>
      <c r="I606" s="400">
        <f t="shared" si="99"/>
        <v>-1.4499999999999999E-2</v>
      </c>
      <c r="J606" s="400">
        <f t="shared" si="103"/>
        <v>-1.572083333333333E-2</v>
      </c>
      <c r="K606" s="400">
        <f t="shared" si="104"/>
        <v>-4.369166666666667E-2</v>
      </c>
      <c r="L606" s="20">
        <f t="shared" si="100"/>
        <v>0.27283413763658015</v>
      </c>
      <c r="M606" s="20">
        <f t="shared" si="101"/>
        <v>7.3200000000000001E-2</v>
      </c>
      <c r="N606" s="20">
        <f t="shared" si="94"/>
        <v>8.7849999999999956E-2</v>
      </c>
      <c r="O606" s="20">
        <f t="shared" si="102"/>
        <v>0.19963413763658017</v>
      </c>
      <c r="P606" s="20">
        <f t="shared" si="95"/>
        <v>0.1849841376365802</v>
      </c>
      <c r="Q606" s="20">
        <f t="shared" si="96"/>
        <v>0.25818473700992195</v>
      </c>
      <c r="R606" s="20">
        <f t="shared" si="97"/>
        <v>9.7100000000000047E-2</v>
      </c>
      <c r="S606" s="20">
        <f t="shared" si="98"/>
        <v>0.1610847370099219</v>
      </c>
    </row>
    <row r="607" spans="1:19" s="172" customFormat="1" ht="14.25" customHeight="1" x14ac:dyDescent="0.15">
      <c r="A607" s="399">
        <v>27820</v>
      </c>
      <c r="B607" s="400">
        <v>3.3700000000000001E-2</v>
      </c>
      <c r="C607" s="400">
        <v>0.01</v>
      </c>
      <c r="D607" s="400">
        <v>7.1000000000000004E-3</v>
      </c>
      <c r="E607" s="400">
        <v>7.1000000000000004E-3</v>
      </c>
      <c r="F607" s="400">
        <v>7.5083333333333304E-3</v>
      </c>
      <c r="G607" s="400">
        <v>7.3041666666666697E-3</v>
      </c>
      <c r="H607" s="400">
        <v>8.0583333333333305E-3</v>
      </c>
      <c r="I607" s="400">
        <f t="shared" si="99"/>
        <v>2.6599999999999999E-2</v>
      </c>
      <c r="J607" s="400">
        <f t="shared" si="103"/>
        <v>2.639583333333333E-2</v>
      </c>
      <c r="K607" s="400">
        <f t="shared" si="104"/>
        <v>1.9416666666666697E-3</v>
      </c>
      <c r="L607" s="20">
        <f t="shared" si="100"/>
        <v>0.28313696906078833</v>
      </c>
      <c r="M607" s="20">
        <f t="shared" si="101"/>
        <v>8.5199999999999998E-2</v>
      </c>
      <c r="N607" s="20">
        <f t="shared" si="94"/>
        <v>8.7650000000000033E-2</v>
      </c>
      <c r="O607" s="20">
        <f t="shared" si="102"/>
        <v>0.19793696906078834</v>
      </c>
      <c r="P607" s="20">
        <f t="shared" si="95"/>
        <v>0.1954869690607883</v>
      </c>
      <c r="Q607" s="20">
        <f t="shared" si="96"/>
        <v>0.29882112058464982</v>
      </c>
      <c r="R607" s="20">
        <f t="shared" si="97"/>
        <v>9.6699999999999967E-2</v>
      </c>
      <c r="S607" s="20">
        <f t="shared" si="98"/>
        <v>0.20212112058464987</v>
      </c>
    </row>
    <row r="608" spans="1:19" s="172" customFormat="1" ht="14.25" customHeight="1" x14ac:dyDescent="0.15">
      <c r="A608" s="399">
        <v>27851</v>
      </c>
      <c r="B608" s="400">
        <v>-7.7999999999999996E-3</v>
      </c>
      <c r="C608" s="400">
        <v>3.7000000000000002E-3</v>
      </c>
      <c r="D608" s="400">
        <v>6.4000000000000003E-3</v>
      </c>
      <c r="E608" s="400">
        <v>7.0000000000000001E-3</v>
      </c>
      <c r="F608" s="400">
        <v>7.4083333333333301E-3</v>
      </c>
      <c r="G608" s="400">
        <v>7.2041666666666703E-3</v>
      </c>
      <c r="H608" s="400">
        <v>7.9416666666666698E-3</v>
      </c>
      <c r="I608" s="400">
        <f t="shared" si="99"/>
        <v>-1.4200000000000001E-2</v>
      </c>
      <c r="J608" s="400">
        <f t="shared" si="103"/>
        <v>-1.5004166666666669E-2</v>
      </c>
      <c r="K608" s="400">
        <f t="shared" si="104"/>
        <v>-4.2416666666666696E-3</v>
      </c>
      <c r="L608" s="20">
        <f t="shared" si="100"/>
        <v>0.21134966765186891</v>
      </c>
      <c r="M608" s="20">
        <f t="shared" si="101"/>
        <v>7.6800000000000007E-2</v>
      </c>
      <c r="N608" s="20">
        <f t="shared" si="94"/>
        <v>8.6450000000000041E-2</v>
      </c>
      <c r="O608" s="20">
        <f t="shared" si="102"/>
        <v>0.1345496676518689</v>
      </c>
      <c r="P608" s="20">
        <f t="shared" si="95"/>
        <v>0.12489966765186887</v>
      </c>
      <c r="Q608" s="20">
        <f t="shared" si="96"/>
        <v>0.3221366721407839</v>
      </c>
      <c r="R608" s="20">
        <f t="shared" si="97"/>
        <v>9.5300000000000037E-2</v>
      </c>
      <c r="S608" s="20">
        <f t="shared" si="98"/>
        <v>0.22683667214078385</v>
      </c>
    </row>
    <row r="609" spans="1:19" s="172" customFormat="1" ht="14.25" customHeight="1" x14ac:dyDescent="0.15">
      <c r="A609" s="399">
        <v>27881</v>
      </c>
      <c r="B609" s="400">
        <v>-1.11E-2</v>
      </c>
      <c r="C609" s="400">
        <v>-1.3899999999999999E-2</v>
      </c>
      <c r="D609" s="400">
        <v>5.8999999999999999E-3</v>
      </c>
      <c r="E609" s="400">
        <v>7.1500000000000001E-3</v>
      </c>
      <c r="F609" s="400">
        <v>7.43333333333333E-3</v>
      </c>
      <c r="G609" s="400">
        <v>7.2916666666666703E-3</v>
      </c>
      <c r="H609" s="400">
        <v>7.9583333333333294E-3</v>
      </c>
      <c r="I609" s="400">
        <f t="shared" si="99"/>
        <v>-1.7000000000000001E-2</v>
      </c>
      <c r="J609" s="400">
        <f t="shared" si="103"/>
        <v>-1.8391666666666671E-2</v>
      </c>
      <c r="K609" s="400">
        <f t="shared" si="104"/>
        <v>-2.1858333333333327E-2</v>
      </c>
      <c r="L609" s="20">
        <f t="shared" si="100"/>
        <v>0.14347430922196747</v>
      </c>
      <c r="M609" s="20">
        <f t="shared" si="101"/>
        <v>7.0800000000000002E-2</v>
      </c>
      <c r="N609" s="20">
        <f t="shared" si="94"/>
        <v>8.750000000000005E-2</v>
      </c>
      <c r="O609" s="20">
        <f t="shared" si="102"/>
        <v>7.2674309221967465E-2</v>
      </c>
      <c r="P609" s="20">
        <f t="shared" si="95"/>
        <v>5.5974309221967417E-2</v>
      </c>
      <c r="Q609" s="20">
        <f t="shared" si="96"/>
        <v>0.19985180599855212</v>
      </c>
      <c r="R609" s="20">
        <f t="shared" si="97"/>
        <v>9.5499999999999946E-2</v>
      </c>
      <c r="S609" s="20">
        <f t="shared" si="98"/>
        <v>0.10435180599855218</v>
      </c>
    </row>
    <row r="610" spans="1:19" s="172" customFormat="1" ht="14.25" customHeight="1" x14ac:dyDescent="0.15">
      <c r="A610" s="399">
        <v>27912</v>
      </c>
      <c r="B610" s="400">
        <v>4.4299999999999999E-2</v>
      </c>
      <c r="C610" s="400">
        <v>3.3700000000000001E-2</v>
      </c>
      <c r="D610" s="400">
        <v>7.3000000000000001E-3</v>
      </c>
      <c r="E610" s="400">
        <v>7.1833333333333298E-3</v>
      </c>
      <c r="F610" s="400">
        <v>7.4083333333333301E-3</v>
      </c>
      <c r="G610" s="400">
        <v>7.2958333333333304E-3</v>
      </c>
      <c r="H610" s="400">
        <v>7.9500000000000005E-3</v>
      </c>
      <c r="I610" s="400">
        <f t="shared" si="99"/>
        <v>3.6999999999999998E-2</v>
      </c>
      <c r="J610" s="400">
        <f t="shared" si="103"/>
        <v>3.7004166666666671E-2</v>
      </c>
      <c r="K610" s="400">
        <f t="shared" si="104"/>
        <v>2.5750000000000002E-2</v>
      </c>
      <c r="L610" s="20">
        <f t="shared" si="100"/>
        <v>0.1397635020716812</v>
      </c>
      <c r="M610" s="20">
        <f t="shared" si="101"/>
        <v>8.7599999999999997E-2</v>
      </c>
      <c r="N610" s="20">
        <f t="shared" si="94"/>
        <v>8.7549999999999961E-2</v>
      </c>
      <c r="O610" s="20">
        <f t="shared" si="102"/>
        <v>5.2163502071681203E-2</v>
      </c>
      <c r="P610" s="20">
        <f t="shared" si="95"/>
        <v>5.2213502071681239E-2</v>
      </c>
      <c r="Q610" s="20">
        <f t="shared" si="96"/>
        <v>0.12070733880970774</v>
      </c>
      <c r="R610" s="20">
        <f t="shared" si="97"/>
        <v>9.5400000000000013E-2</v>
      </c>
      <c r="S610" s="20">
        <f t="shared" si="98"/>
        <v>2.530733880970773E-2</v>
      </c>
    </row>
    <row r="611" spans="1:19" s="172" customFormat="1" ht="14.25" customHeight="1" x14ac:dyDescent="0.15">
      <c r="A611" s="399">
        <v>27942</v>
      </c>
      <c r="B611" s="400">
        <v>-4.7999999999999996E-3</v>
      </c>
      <c r="C611" s="400">
        <v>3.4099999999999998E-2</v>
      </c>
      <c r="D611" s="400">
        <v>6.4999999999999997E-3</v>
      </c>
      <c r="E611" s="400">
        <v>7.1333333333333301E-3</v>
      </c>
      <c r="F611" s="400">
        <v>7.3416666666666699E-3</v>
      </c>
      <c r="G611" s="400">
        <v>7.2375E-3</v>
      </c>
      <c r="H611" s="400">
        <v>7.8083333333333303E-3</v>
      </c>
      <c r="I611" s="400">
        <f t="shared" si="99"/>
        <v>-1.1299999999999999E-2</v>
      </c>
      <c r="J611" s="400">
        <f t="shared" si="103"/>
        <v>-1.20375E-2</v>
      </c>
      <c r="K611" s="400">
        <f t="shared" si="104"/>
        <v>2.6291666666666668E-2</v>
      </c>
      <c r="L611" s="20">
        <f t="shared" si="100"/>
        <v>0.21236921468762016</v>
      </c>
      <c r="M611" s="20">
        <f t="shared" si="101"/>
        <v>7.8E-2</v>
      </c>
      <c r="N611" s="20">
        <f t="shared" si="94"/>
        <v>8.6849999999999997E-2</v>
      </c>
      <c r="O611" s="20">
        <f t="shared" si="102"/>
        <v>0.13436921468762014</v>
      </c>
      <c r="P611" s="20">
        <f t="shared" si="95"/>
        <v>0.12551921468762017</v>
      </c>
      <c r="Q611" s="20">
        <f t="shared" si="96"/>
        <v>0.22120490944480364</v>
      </c>
      <c r="R611" s="20">
        <f t="shared" si="97"/>
        <v>9.3699999999999964E-2</v>
      </c>
      <c r="S611" s="20">
        <f t="shared" si="98"/>
        <v>0.12750490944480369</v>
      </c>
    </row>
    <row r="612" spans="1:19" s="172" customFormat="1" ht="14.25" customHeight="1" x14ac:dyDescent="0.15">
      <c r="A612" s="399">
        <v>27973</v>
      </c>
      <c r="B612" s="400">
        <v>-1.8E-3</v>
      </c>
      <c r="C612" s="400">
        <v>3.8300000000000001E-2</v>
      </c>
      <c r="D612" s="400">
        <v>6.8999999999999999E-3</v>
      </c>
      <c r="E612" s="400">
        <v>7.04166666666667E-3</v>
      </c>
      <c r="F612" s="400">
        <v>7.2166666666666698E-3</v>
      </c>
      <c r="G612" s="400">
        <v>7.1291666666666699E-3</v>
      </c>
      <c r="H612" s="400">
        <v>7.6083333333333298E-3</v>
      </c>
      <c r="I612" s="400">
        <f t="shared" si="99"/>
        <v>-8.6999999999999994E-3</v>
      </c>
      <c r="J612" s="400">
        <f t="shared" si="103"/>
        <v>-8.9291666666666703E-3</v>
      </c>
      <c r="K612" s="400">
        <f t="shared" si="104"/>
        <v>3.0691666666666673E-2</v>
      </c>
      <c r="L612" s="20">
        <f t="shared" si="100"/>
        <v>0.23186782380006332</v>
      </c>
      <c r="M612" s="20">
        <f t="shared" si="101"/>
        <v>8.2799999999999999E-2</v>
      </c>
      <c r="N612" s="20">
        <f t="shared" si="94"/>
        <v>8.5550000000000043E-2</v>
      </c>
      <c r="O612" s="20">
        <f t="shared" si="102"/>
        <v>0.14906782380006334</v>
      </c>
      <c r="P612" s="20">
        <f t="shared" si="95"/>
        <v>0.14631782380006328</v>
      </c>
      <c r="Q612" s="20">
        <f t="shared" si="96"/>
        <v>0.29544039382564358</v>
      </c>
      <c r="R612" s="20">
        <f t="shared" si="97"/>
        <v>9.1299999999999965E-2</v>
      </c>
      <c r="S612" s="20">
        <f t="shared" si="98"/>
        <v>0.20414039382564361</v>
      </c>
    </row>
    <row r="613" spans="1:19" s="172" customFormat="1" ht="14.25" customHeight="1" x14ac:dyDescent="0.15">
      <c r="A613" s="399">
        <v>28004</v>
      </c>
      <c r="B613" s="400">
        <v>2.58E-2</v>
      </c>
      <c r="C613" s="400">
        <v>3.8100000000000002E-2</v>
      </c>
      <c r="D613" s="400">
        <v>6.4000000000000003E-3</v>
      </c>
      <c r="E613" s="400">
        <v>6.9833333333333301E-3</v>
      </c>
      <c r="F613" s="400">
        <v>7.1166666666666696E-3</v>
      </c>
      <c r="G613" s="400">
        <v>7.0499999999999998E-3</v>
      </c>
      <c r="H613" s="400">
        <v>7.4166666666666704E-3</v>
      </c>
      <c r="I613" s="400">
        <f t="shared" si="99"/>
        <v>1.9400000000000001E-2</v>
      </c>
      <c r="J613" s="400">
        <f t="shared" si="103"/>
        <v>1.8749999999999999E-2</v>
      </c>
      <c r="K613" s="400">
        <f t="shared" si="104"/>
        <v>3.0683333333333333E-2</v>
      </c>
      <c r="L613" s="20">
        <f t="shared" si="100"/>
        <v>0.30434559625733382</v>
      </c>
      <c r="M613" s="20">
        <f t="shared" si="101"/>
        <v>7.6800000000000007E-2</v>
      </c>
      <c r="N613" s="20">
        <f t="shared" si="94"/>
        <v>8.4599999999999995E-2</v>
      </c>
      <c r="O613" s="20">
        <f t="shared" si="102"/>
        <v>0.22754559625733381</v>
      </c>
      <c r="P613" s="20">
        <f t="shared" si="95"/>
        <v>0.21974559625733381</v>
      </c>
      <c r="Q613" s="20">
        <f t="shared" si="96"/>
        <v>0.35141862408843405</v>
      </c>
      <c r="R613" s="20">
        <f t="shared" si="97"/>
        <v>8.9000000000000051E-2</v>
      </c>
      <c r="S613" s="20">
        <f t="shared" si="98"/>
        <v>0.26241862408843397</v>
      </c>
    </row>
    <row r="614" spans="1:19" s="172" customFormat="1" ht="14.25" customHeight="1" x14ac:dyDescent="0.15">
      <c r="A614" s="399">
        <v>28034</v>
      </c>
      <c r="B614" s="400">
        <v>-1.8599999999999998E-2</v>
      </c>
      <c r="C614" s="400">
        <v>-2.0999999999999999E-3</v>
      </c>
      <c r="D614" s="400">
        <v>6.1000000000000004E-3</v>
      </c>
      <c r="E614" s="400">
        <v>6.9333333333333304E-3</v>
      </c>
      <c r="F614" s="400">
        <v>7.0666666666666699E-3</v>
      </c>
      <c r="G614" s="400">
        <v>7.0000000000000001E-3</v>
      </c>
      <c r="H614" s="400">
        <v>7.3249999999999999E-3</v>
      </c>
      <c r="I614" s="400">
        <f t="shared" si="99"/>
        <v>-2.47E-2</v>
      </c>
      <c r="J614" s="400">
        <f t="shared" si="103"/>
        <v>-2.5599999999999998E-2</v>
      </c>
      <c r="K614" s="400">
        <f t="shared" si="104"/>
        <v>-9.4249999999999994E-3</v>
      </c>
      <c r="L614" s="20">
        <f t="shared" si="100"/>
        <v>0.20161904455735269</v>
      </c>
      <c r="M614" s="20">
        <f t="shared" si="101"/>
        <v>7.3200000000000001E-2</v>
      </c>
      <c r="N614" s="20">
        <f t="shared" si="94"/>
        <v>8.4000000000000005E-2</v>
      </c>
      <c r="O614" s="20">
        <f t="shared" si="102"/>
        <v>0.1284190445573527</v>
      </c>
      <c r="P614" s="20">
        <f t="shared" si="95"/>
        <v>0.11761904455735268</v>
      </c>
      <c r="Q614" s="20">
        <f t="shared" si="96"/>
        <v>0.25941412493261895</v>
      </c>
      <c r="R614" s="20">
        <f t="shared" si="97"/>
        <v>8.7900000000000006E-2</v>
      </c>
      <c r="S614" s="20">
        <f t="shared" si="98"/>
        <v>0.17151412493261894</v>
      </c>
    </row>
    <row r="615" spans="1:19" s="172" customFormat="1" ht="14.25" customHeight="1" x14ac:dyDescent="0.15">
      <c r="A615" s="399">
        <v>28065</v>
      </c>
      <c r="B615" s="400">
        <v>-4.1000000000000003E-3</v>
      </c>
      <c r="C615" s="400">
        <v>2.6800000000000001E-2</v>
      </c>
      <c r="D615" s="400">
        <v>6.6E-3</v>
      </c>
      <c r="E615" s="400">
        <v>6.875E-3</v>
      </c>
      <c r="F615" s="400">
        <v>7.0499999999999998E-3</v>
      </c>
      <c r="G615" s="400">
        <v>6.9624999999999999E-3</v>
      </c>
      <c r="H615" s="400">
        <v>7.3000000000000001E-3</v>
      </c>
      <c r="I615" s="400">
        <f t="shared" si="99"/>
        <v>-1.0700000000000001E-2</v>
      </c>
      <c r="J615" s="400">
        <f t="shared" si="103"/>
        <v>-1.1062499999999999E-2</v>
      </c>
      <c r="K615" s="400">
        <f t="shared" si="104"/>
        <v>1.95E-2</v>
      </c>
      <c r="L615" s="20">
        <f t="shared" si="100"/>
        <v>0.16387123757505062</v>
      </c>
      <c r="M615" s="20">
        <f t="shared" si="101"/>
        <v>7.9199999999999993E-2</v>
      </c>
      <c r="N615" s="20">
        <f t="shared" si="94"/>
        <v>8.3549999999999999E-2</v>
      </c>
      <c r="O615" s="20">
        <f t="shared" si="102"/>
        <v>8.4671237575050629E-2</v>
      </c>
      <c r="P615" s="20">
        <f t="shared" si="95"/>
        <v>8.0321237575050622E-2</v>
      </c>
      <c r="Q615" s="20">
        <f t="shared" si="96"/>
        <v>0.24943615795247664</v>
      </c>
      <c r="R615" s="20">
        <f t="shared" si="97"/>
        <v>8.7599999999999997E-2</v>
      </c>
      <c r="S615" s="20">
        <f t="shared" si="98"/>
        <v>0.16183615795247663</v>
      </c>
    </row>
    <row r="616" spans="1:19" s="172" customFormat="1" ht="14.25" customHeight="1" x14ac:dyDescent="0.15">
      <c r="A616" s="399">
        <v>28095</v>
      </c>
      <c r="B616" s="400">
        <v>5.6099999999999997E-2</v>
      </c>
      <c r="C616" s="400">
        <v>6.3100000000000003E-2</v>
      </c>
      <c r="D616" s="400">
        <v>6.3E-3</v>
      </c>
      <c r="E616" s="400">
        <v>6.6499999999999997E-3</v>
      </c>
      <c r="F616" s="400">
        <v>6.8708333333333304E-3</v>
      </c>
      <c r="G616" s="400">
        <v>6.7604166666666698E-3</v>
      </c>
      <c r="H616" s="400">
        <v>7.1833333333333298E-3</v>
      </c>
      <c r="I616" s="400">
        <f t="shared" si="99"/>
        <v>4.9799999999999997E-2</v>
      </c>
      <c r="J616" s="400">
        <f t="shared" si="103"/>
        <v>4.9339583333333326E-2</v>
      </c>
      <c r="K616" s="400">
        <f t="shared" si="104"/>
        <v>5.591666666666667E-2</v>
      </c>
      <c r="L616" s="20">
        <f t="shared" si="100"/>
        <v>0.23920194979636178</v>
      </c>
      <c r="M616" s="20">
        <f t="shared" si="101"/>
        <v>7.5600000000000001E-2</v>
      </c>
      <c r="N616" s="20">
        <f t="shared" ref="N616:N679" si="105">G616*12</f>
        <v>8.112500000000003E-2</v>
      </c>
      <c r="O616" s="20">
        <f t="shared" si="102"/>
        <v>0.16360194979636178</v>
      </c>
      <c r="P616" s="20">
        <f t="shared" ref="P616:P679" si="106">L616-N616</f>
        <v>0.15807694979636175</v>
      </c>
      <c r="Q616" s="20">
        <f t="shared" ref="Q616:Q679" si="107">((1+C605)*(1+C606)*(1+C607)*(1+C608)*(1+C609)*(1+C610)*(1+C611)*(1+C612)*(1+C613)*(1+C614)*(1+C615)*(1+C616))-1</f>
        <v>0.31812600924806733</v>
      </c>
      <c r="R616" s="20">
        <f t="shared" ref="R616:R679" si="108">H616*12</f>
        <v>8.6199999999999957E-2</v>
      </c>
      <c r="S616" s="20">
        <f t="shared" ref="S616:S679" si="109">Q616-R616</f>
        <v>0.23192600924806739</v>
      </c>
    </row>
    <row r="617" spans="1:19" s="172" customFormat="1" ht="14.25" customHeight="1" x14ac:dyDescent="0.15">
      <c r="A617" s="399">
        <v>28126</v>
      </c>
      <c r="B617" s="400">
        <v>-4.7300000000000002E-2</v>
      </c>
      <c r="C617" s="400">
        <v>3.5000000000000001E-3</v>
      </c>
      <c r="D617" s="400">
        <v>5.8999999999999999E-3</v>
      </c>
      <c r="E617" s="400">
        <v>6.6333333333333296E-3</v>
      </c>
      <c r="F617" s="400">
        <v>6.7999999999999996E-3</v>
      </c>
      <c r="G617" s="400">
        <v>6.7166666666666703E-3</v>
      </c>
      <c r="H617" s="400">
        <v>7.175E-3</v>
      </c>
      <c r="I617" s="400">
        <f t="shared" si="99"/>
        <v>-5.3200000000000004E-2</v>
      </c>
      <c r="J617" s="400">
        <f t="shared" si="103"/>
        <v>-5.4016666666666671E-2</v>
      </c>
      <c r="K617" s="400">
        <f t="shared" si="104"/>
        <v>-3.6749999999999999E-3</v>
      </c>
      <c r="L617" s="20">
        <f t="shared" si="100"/>
        <v>5.2498616003382459E-2</v>
      </c>
      <c r="M617" s="20">
        <f t="shared" si="101"/>
        <v>7.0800000000000002E-2</v>
      </c>
      <c r="N617" s="20">
        <f t="shared" si="105"/>
        <v>8.0600000000000047E-2</v>
      </c>
      <c r="O617" s="20">
        <f t="shared" si="102"/>
        <v>-1.8301383996617543E-2</v>
      </c>
      <c r="P617" s="20">
        <f t="shared" si="106"/>
        <v>-2.8101383996617588E-2</v>
      </c>
      <c r="Q617" s="20">
        <f t="shared" si="107"/>
        <v>0.21419079335454017</v>
      </c>
      <c r="R617" s="20">
        <f t="shared" si="108"/>
        <v>8.6099999999999996E-2</v>
      </c>
      <c r="S617" s="20">
        <f t="shared" si="109"/>
        <v>0.12809079335454016</v>
      </c>
    </row>
    <row r="618" spans="1:19" s="172" customFormat="1" ht="14.25" customHeight="1" x14ac:dyDescent="0.15">
      <c r="A618" s="399">
        <v>28157</v>
      </c>
      <c r="B618" s="400">
        <v>-1.8200000000000001E-2</v>
      </c>
      <c r="C618" s="400">
        <v>-3.7199999999999997E-2</v>
      </c>
      <c r="D618" s="400">
        <v>5.7000000000000002E-3</v>
      </c>
      <c r="E618" s="400">
        <v>6.7000000000000002E-3</v>
      </c>
      <c r="F618" s="400">
        <v>6.8833333333333298E-3</v>
      </c>
      <c r="G618" s="400">
        <v>6.7916666666666698E-3</v>
      </c>
      <c r="H618" s="400">
        <v>7.2083333333333296E-3</v>
      </c>
      <c r="I618" s="400">
        <f t="shared" si="99"/>
        <v>-2.3900000000000001E-2</v>
      </c>
      <c r="J618" s="400">
        <f t="shared" si="103"/>
        <v>-2.4991666666666669E-2</v>
      </c>
      <c r="K618" s="400">
        <f t="shared" si="104"/>
        <v>-4.4408333333333327E-2</v>
      </c>
      <c r="L618" s="20">
        <f t="shared" si="100"/>
        <v>4.2096753925091157E-2</v>
      </c>
      <c r="M618" s="20">
        <f t="shared" si="101"/>
        <v>6.8400000000000002E-2</v>
      </c>
      <c r="N618" s="20">
        <f t="shared" si="105"/>
        <v>8.1500000000000045E-2</v>
      </c>
      <c r="O618" s="20">
        <f t="shared" si="102"/>
        <v>-2.6303246074908845E-2</v>
      </c>
      <c r="P618" s="20">
        <f t="shared" si="106"/>
        <v>-3.9403246074908888E-2</v>
      </c>
      <c r="Q618" s="20">
        <f t="shared" si="107"/>
        <v>0.21217637478406393</v>
      </c>
      <c r="R618" s="20">
        <f t="shared" si="108"/>
        <v>8.6499999999999952E-2</v>
      </c>
      <c r="S618" s="20">
        <f t="shared" si="109"/>
        <v>0.12567637478406396</v>
      </c>
    </row>
    <row r="619" spans="1:19" s="172" customFormat="1" ht="14.25" customHeight="1" x14ac:dyDescent="0.15">
      <c r="A619" s="399">
        <v>28185</v>
      </c>
      <c r="B619" s="400">
        <v>-1.0500000000000001E-2</v>
      </c>
      <c r="C619" s="400">
        <v>1.0200000000000001E-2</v>
      </c>
      <c r="D619" s="400">
        <v>6.4999999999999997E-3</v>
      </c>
      <c r="E619" s="400">
        <v>6.7499999999999999E-3</v>
      </c>
      <c r="F619" s="400">
        <v>6.8999999999999999E-3</v>
      </c>
      <c r="G619" s="400">
        <v>6.8250000000000003E-3</v>
      </c>
      <c r="H619" s="400">
        <v>7.2500000000000004E-3</v>
      </c>
      <c r="I619" s="400">
        <f t="shared" si="99"/>
        <v>-1.7000000000000001E-2</v>
      </c>
      <c r="J619" s="400">
        <f t="shared" si="103"/>
        <v>-1.7325E-2</v>
      </c>
      <c r="K619" s="400">
        <f t="shared" si="104"/>
        <v>2.9500000000000004E-3</v>
      </c>
      <c r="L619" s="20">
        <f t="shared" si="100"/>
        <v>-2.4622830522609274E-3</v>
      </c>
      <c r="M619" s="20">
        <f t="shared" si="101"/>
        <v>7.8E-2</v>
      </c>
      <c r="N619" s="20">
        <f t="shared" si="105"/>
        <v>8.1900000000000001E-2</v>
      </c>
      <c r="O619" s="20">
        <f t="shared" si="102"/>
        <v>-8.0462283052260927E-2</v>
      </c>
      <c r="P619" s="20">
        <f t="shared" si="106"/>
        <v>-8.4362283052260928E-2</v>
      </c>
      <c r="Q619" s="20">
        <f t="shared" si="107"/>
        <v>0.21241640970976294</v>
      </c>
      <c r="R619" s="20">
        <f t="shared" si="108"/>
        <v>8.7000000000000008E-2</v>
      </c>
      <c r="S619" s="20">
        <f t="shared" si="109"/>
        <v>0.12541640970976292</v>
      </c>
    </row>
    <row r="620" spans="1:19" s="172" customFormat="1" ht="14.25" customHeight="1" x14ac:dyDescent="0.15">
      <c r="A620" s="399">
        <v>28216</v>
      </c>
      <c r="B620" s="400">
        <v>4.1999999999999997E-3</v>
      </c>
      <c r="C620" s="400">
        <v>2.0899999999999998E-2</v>
      </c>
      <c r="D620" s="400">
        <v>6.1000000000000004E-3</v>
      </c>
      <c r="E620" s="400">
        <v>6.7000000000000002E-3</v>
      </c>
      <c r="F620" s="400">
        <v>6.8999999999999999E-3</v>
      </c>
      <c r="G620" s="400">
        <v>6.7999999999999996E-3</v>
      </c>
      <c r="H620" s="400">
        <v>7.2583333333333302E-3</v>
      </c>
      <c r="I620" s="400">
        <f t="shared" si="99"/>
        <v>-1.9000000000000006E-3</v>
      </c>
      <c r="J620" s="400">
        <f t="shared" si="103"/>
        <v>-2.5999999999999999E-3</v>
      </c>
      <c r="K620" s="400">
        <f t="shared" si="104"/>
        <v>1.3641666666666668E-2</v>
      </c>
      <c r="L620" s="20">
        <f t="shared" si="100"/>
        <v>9.6022730890141794E-3</v>
      </c>
      <c r="M620" s="20">
        <f t="shared" si="101"/>
        <v>7.3200000000000001E-2</v>
      </c>
      <c r="N620" s="20">
        <f t="shared" si="105"/>
        <v>8.1599999999999992E-2</v>
      </c>
      <c r="O620" s="20">
        <f t="shared" si="102"/>
        <v>-6.3597726910985822E-2</v>
      </c>
      <c r="P620" s="20">
        <f t="shared" si="106"/>
        <v>-7.1997726910985813E-2</v>
      </c>
      <c r="Q620" s="20">
        <f t="shared" si="107"/>
        <v>0.23319309820932266</v>
      </c>
      <c r="R620" s="20">
        <f t="shared" si="108"/>
        <v>8.7099999999999955E-2</v>
      </c>
      <c r="S620" s="20">
        <f t="shared" si="109"/>
        <v>0.1460930982093227</v>
      </c>
    </row>
    <row r="621" spans="1:19" s="172" customFormat="1" ht="14.25" customHeight="1" x14ac:dyDescent="0.15">
      <c r="A621" s="399">
        <v>28246</v>
      </c>
      <c r="B621" s="400">
        <v>-1.9599999999999999E-2</v>
      </c>
      <c r="C621" s="400">
        <v>2.1100000000000001E-2</v>
      </c>
      <c r="D621" s="400">
        <v>6.7000000000000002E-3</v>
      </c>
      <c r="E621" s="400">
        <v>6.70833333333333E-3</v>
      </c>
      <c r="F621" s="400">
        <v>6.8999999999999999E-3</v>
      </c>
      <c r="G621" s="400">
        <v>6.8041666666666702E-3</v>
      </c>
      <c r="H621" s="400">
        <v>7.2583333333333302E-3</v>
      </c>
      <c r="I621" s="400">
        <f t="shared" si="99"/>
        <v>-2.63E-2</v>
      </c>
      <c r="J621" s="400">
        <f t="shared" si="103"/>
        <v>-2.640416666666667E-2</v>
      </c>
      <c r="K621" s="400">
        <f t="shared" si="104"/>
        <v>1.3841666666666671E-2</v>
      </c>
      <c r="L621" s="20">
        <f t="shared" si="100"/>
        <v>9.2432858374880134E-4</v>
      </c>
      <c r="M621" s="20">
        <f t="shared" si="101"/>
        <v>8.0399999999999999E-2</v>
      </c>
      <c r="N621" s="20">
        <f t="shared" si="105"/>
        <v>8.1650000000000042E-2</v>
      </c>
      <c r="O621" s="20">
        <f t="shared" si="102"/>
        <v>-7.9475671416251198E-2</v>
      </c>
      <c r="P621" s="20">
        <f t="shared" si="106"/>
        <v>-8.0725671416251241E-2</v>
      </c>
      <c r="Q621" s="20">
        <f t="shared" si="107"/>
        <v>0.27696326192225884</v>
      </c>
      <c r="R621" s="20">
        <f t="shared" si="108"/>
        <v>8.7099999999999955E-2</v>
      </c>
      <c r="S621" s="20">
        <f t="shared" si="109"/>
        <v>0.18986326192225889</v>
      </c>
    </row>
    <row r="622" spans="1:19" s="172" customFormat="1" ht="14.25" customHeight="1" x14ac:dyDescent="0.15">
      <c r="A622" s="399">
        <v>28277</v>
      </c>
      <c r="B622" s="400">
        <v>4.9399999999999999E-2</v>
      </c>
      <c r="C622" s="400">
        <v>5.3100000000000001E-2</v>
      </c>
      <c r="D622" s="400">
        <v>6.1999999999999998E-3</v>
      </c>
      <c r="E622" s="400">
        <v>6.6249999999999998E-3</v>
      </c>
      <c r="F622" s="400">
        <v>6.8250000000000003E-3</v>
      </c>
      <c r="G622" s="400">
        <v>6.7250000000000001E-3</v>
      </c>
      <c r="H622" s="400">
        <v>7.1500000000000001E-3</v>
      </c>
      <c r="I622" s="400">
        <f t="shared" si="99"/>
        <v>4.3200000000000002E-2</v>
      </c>
      <c r="J622" s="400">
        <f t="shared" si="103"/>
        <v>4.2674999999999998E-2</v>
      </c>
      <c r="K622" s="400">
        <f t="shared" si="104"/>
        <v>4.5950000000000005E-2</v>
      </c>
      <c r="L622" s="20">
        <f t="shared" si="100"/>
        <v>5.8124968072261751E-3</v>
      </c>
      <c r="M622" s="20">
        <f t="shared" si="101"/>
        <v>7.4399999999999994E-2</v>
      </c>
      <c r="N622" s="20">
        <f t="shared" si="105"/>
        <v>8.0699999999999994E-2</v>
      </c>
      <c r="O622" s="20">
        <f t="shared" si="102"/>
        <v>-6.8587503192773819E-2</v>
      </c>
      <c r="P622" s="20">
        <f t="shared" si="106"/>
        <v>-7.4887503192773819E-2</v>
      </c>
      <c r="Q622" s="20">
        <f t="shared" si="107"/>
        <v>0.30092871348585692</v>
      </c>
      <c r="R622" s="20">
        <f t="shared" si="108"/>
        <v>8.5800000000000001E-2</v>
      </c>
      <c r="S622" s="20">
        <f t="shared" si="109"/>
        <v>0.21512871348585694</v>
      </c>
    </row>
    <row r="623" spans="1:19" s="172" customFormat="1" ht="14.25" customHeight="1" x14ac:dyDescent="0.15">
      <c r="A623" s="399">
        <v>28307</v>
      </c>
      <c r="B623" s="400">
        <v>-1.24E-2</v>
      </c>
      <c r="C623" s="400">
        <v>1.6400000000000001E-2</v>
      </c>
      <c r="D623" s="400">
        <v>5.8999999999999999E-3</v>
      </c>
      <c r="E623" s="400">
        <v>6.61666666666667E-3</v>
      </c>
      <c r="F623" s="400">
        <v>6.76666666666667E-3</v>
      </c>
      <c r="G623" s="400">
        <v>6.6916666666666704E-3</v>
      </c>
      <c r="H623" s="400">
        <v>7.0916666666666697E-3</v>
      </c>
      <c r="I623" s="400">
        <f t="shared" si="99"/>
        <v>-1.83E-2</v>
      </c>
      <c r="J623" s="400">
        <f t="shared" si="103"/>
        <v>-1.909166666666667E-2</v>
      </c>
      <c r="K623" s="400">
        <f t="shared" si="104"/>
        <v>9.3083333333333317E-3</v>
      </c>
      <c r="L623" s="20">
        <f t="shared" si="100"/>
        <v>-1.8685471796455744E-3</v>
      </c>
      <c r="M623" s="20">
        <f t="shared" si="101"/>
        <v>7.0800000000000002E-2</v>
      </c>
      <c r="N623" s="20">
        <f t="shared" si="105"/>
        <v>8.0300000000000038E-2</v>
      </c>
      <c r="O623" s="20">
        <f t="shared" si="102"/>
        <v>-7.2668547179645576E-2</v>
      </c>
      <c r="P623" s="20">
        <f t="shared" si="106"/>
        <v>-8.2168547179645612E-2</v>
      </c>
      <c r="Q623" s="20">
        <f t="shared" si="107"/>
        <v>0.2786615843603375</v>
      </c>
      <c r="R623" s="20">
        <f t="shared" si="108"/>
        <v>8.5100000000000037E-2</v>
      </c>
      <c r="S623" s="20">
        <f t="shared" si="109"/>
        <v>0.19356158436033746</v>
      </c>
    </row>
    <row r="624" spans="1:19" s="172" customFormat="1" ht="14.25" customHeight="1" x14ac:dyDescent="0.15">
      <c r="A624" s="399">
        <v>28338</v>
      </c>
      <c r="B624" s="400">
        <v>-1.72E-2</v>
      </c>
      <c r="C624" s="400">
        <v>-3.5299999999999998E-2</v>
      </c>
      <c r="D624" s="400">
        <v>6.7000000000000002E-3</v>
      </c>
      <c r="E624" s="400">
        <v>6.6499999999999997E-3</v>
      </c>
      <c r="F624" s="400">
        <v>6.8083333333333303E-3</v>
      </c>
      <c r="G624" s="400">
        <v>6.7291666666666698E-3</v>
      </c>
      <c r="H624" s="400">
        <v>7.0749999999999997E-3</v>
      </c>
      <c r="I624" s="400">
        <f t="shared" si="99"/>
        <v>-2.3900000000000001E-2</v>
      </c>
      <c r="J624" s="400">
        <f t="shared" si="103"/>
        <v>-2.3929166666666668E-2</v>
      </c>
      <c r="K624" s="400">
        <f t="shared" si="104"/>
        <v>-4.2374999999999996E-2</v>
      </c>
      <c r="L624" s="20">
        <f t="shared" si="100"/>
        <v>-1.7267489649525181E-2</v>
      </c>
      <c r="M624" s="20">
        <f t="shared" si="101"/>
        <v>8.0399999999999999E-2</v>
      </c>
      <c r="N624" s="20">
        <f t="shared" si="105"/>
        <v>8.0750000000000044E-2</v>
      </c>
      <c r="O624" s="20">
        <f t="shared" si="102"/>
        <v>-9.766748964952518E-2</v>
      </c>
      <c r="P624" s="20">
        <f t="shared" si="106"/>
        <v>-9.8017489649525225E-2</v>
      </c>
      <c r="Q624" s="20">
        <f t="shared" si="107"/>
        <v>0.18802352926169474</v>
      </c>
      <c r="R624" s="20">
        <f t="shared" si="108"/>
        <v>8.4900000000000003E-2</v>
      </c>
      <c r="S624" s="20">
        <f t="shared" si="109"/>
        <v>0.10312352926169474</v>
      </c>
    </row>
    <row r="625" spans="1:19" s="172" customFormat="1" ht="14.25" customHeight="1" x14ac:dyDescent="0.15">
      <c r="A625" s="399">
        <v>28369</v>
      </c>
      <c r="B625" s="400">
        <v>1.6000000000000001E-3</v>
      </c>
      <c r="C625" s="400">
        <v>2.47E-2</v>
      </c>
      <c r="D625" s="400">
        <v>6.1000000000000004E-3</v>
      </c>
      <c r="E625" s="400">
        <v>6.6E-3</v>
      </c>
      <c r="F625" s="400">
        <v>6.7916666666666698E-3</v>
      </c>
      <c r="G625" s="400">
        <v>6.6958333333333297E-3</v>
      </c>
      <c r="H625" s="400">
        <v>7.0499999999999998E-3</v>
      </c>
      <c r="I625" s="400">
        <f t="shared" si="99"/>
        <v>-4.5000000000000005E-3</v>
      </c>
      <c r="J625" s="400">
        <f t="shared" si="103"/>
        <v>-5.0958333333333298E-3</v>
      </c>
      <c r="K625" s="400">
        <f t="shared" si="104"/>
        <v>1.7649999999999999E-2</v>
      </c>
      <c r="L625" s="20">
        <f t="shared" si="100"/>
        <v>-4.0451469714334554E-2</v>
      </c>
      <c r="M625" s="20">
        <f t="shared" si="101"/>
        <v>7.3200000000000001E-2</v>
      </c>
      <c r="N625" s="20">
        <f t="shared" si="105"/>
        <v>8.0349999999999949E-2</v>
      </c>
      <c r="O625" s="20">
        <f t="shared" si="102"/>
        <v>-0.11365146971433455</v>
      </c>
      <c r="P625" s="20">
        <f t="shared" si="106"/>
        <v>-0.1208014697143345</v>
      </c>
      <c r="Q625" s="20">
        <f t="shared" si="107"/>
        <v>0.17268828671077774</v>
      </c>
      <c r="R625" s="20">
        <f t="shared" si="108"/>
        <v>8.4599999999999995E-2</v>
      </c>
      <c r="S625" s="20">
        <f t="shared" si="109"/>
        <v>8.8088286710777744E-2</v>
      </c>
    </row>
    <row r="626" spans="1:19" s="172" customFormat="1" ht="14.25" customHeight="1" x14ac:dyDescent="0.15">
      <c r="A626" s="399">
        <v>28399</v>
      </c>
      <c r="B626" s="400">
        <v>-3.9E-2</v>
      </c>
      <c r="C626" s="400">
        <v>-2.9600000000000001E-2</v>
      </c>
      <c r="D626" s="400">
        <v>6.3E-3</v>
      </c>
      <c r="E626" s="400">
        <v>6.7000000000000002E-3</v>
      </c>
      <c r="F626" s="400">
        <v>6.8833333333333298E-3</v>
      </c>
      <c r="G626" s="400">
        <v>6.7916666666666698E-3</v>
      </c>
      <c r="H626" s="400">
        <v>7.175E-3</v>
      </c>
      <c r="I626" s="400">
        <f t="shared" si="99"/>
        <v>-4.53E-2</v>
      </c>
      <c r="J626" s="400">
        <f t="shared" si="103"/>
        <v>-4.5791666666666668E-2</v>
      </c>
      <c r="K626" s="400">
        <f t="shared" si="104"/>
        <v>-3.6775000000000002E-2</v>
      </c>
      <c r="L626" s="20">
        <f t="shared" si="100"/>
        <v>-6.0397251269080132E-2</v>
      </c>
      <c r="M626" s="20">
        <f t="shared" si="101"/>
        <v>7.5600000000000001E-2</v>
      </c>
      <c r="N626" s="20">
        <f t="shared" si="105"/>
        <v>8.1500000000000045E-2</v>
      </c>
      <c r="O626" s="20">
        <f t="shared" si="102"/>
        <v>-0.13599725126908013</v>
      </c>
      <c r="P626" s="20">
        <f t="shared" si="106"/>
        <v>-0.14189725126908018</v>
      </c>
      <c r="Q626" s="20">
        <f t="shared" si="107"/>
        <v>0.14037149356061662</v>
      </c>
      <c r="R626" s="20">
        <f t="shared" si="108"/>
        <v>8.6099999999999996E-2</v>
      </c>
      <c r="S626" s="20">
        <f t="shared" si="109"/>
        <v>5.4271493560616627E-2</v>
      </c>
    </row>
    <row r="627" spans="1:19" s="172" customFormat="1" ht="14.25" customHeight="1" x14ac:dyDescent="0.15">
      <c r="A627" s="399">
        <v>28430</v>
      </c>
      <c r="B627" s="400">
        <v>3.1600000000000003E-2</v>
      </c>
      <c r="C627" s="400">
        <v>3.8100000000000002E-2</v>
      </c>
      <c r="D627" s="400">
        <v>6.3E-3</v>
      </c>
      <c r="E627" s="400">
        <v>6.7333333333333299E-3</v>
      </c>
      <c r="F627" s="400">
        <v>6.9499999999999996E-3</v>
      </c>
      <c r="G627" s="400">
        <v>6.8416666666666704E-3</v>
      </c>
      <c r="H627" s="400">
        <v>7.1999999999999998E-3</v>
      </c>
      <c r="I627" s="400">
        <f t="shared" si="99"/>
        <v>2.5300000000000003E-2</v>
      </c>
      <c r="J627" s="400">
        <f t="shared" si="103"/>
        <v>2.4758333333333334E-2</v>
      </c>
      <c r="K627" s="400">
        <f t="shared" si="104"/>
        <v>3.0900000000000004E-2</v>
      </c>
      <c r="L627" s="20">
        <f t="shared" si="100"/>
        <v>-2.6715337292080865E-2</v>
      </c>
      <c r="M627" s="20">
        <f t="shared" si="101"/>
        <v>7.5600000000000001E-2</v>
      </c>
      <c r="N627" s="20">
        <f t="shared" si="105"/>
        <v>8.2100000000000048E-2</v>
      </c>
      <c r="O627" s="20">
        <f t="shared" si="102"/>
        <v>-0.10231533729208087</v>
      </c>
      <c r="P627" s="20">
        <f t="shared" si="106"/>
        <v>-0.10881533729208091</v>
      </c>
      <c r="Q627" s="20">
        <f t="shared" si="107"/>
        <v>0.15292135514732741</v>
      </c>
      <c r="R627" s="20">
        <f t="shared" si="108"/>
        <v>8.6400000000000005E-2</v>
      </c>
      <c r="S627" s="20">
        <f t="shared" si="109"/>
        <v>6.6521355147327405E-2</v>
      </c>
    </row>
    <row r="628" spans="1:19" s="172" customFormat="1" ht="14.25" customHeight="1" x14ac:dyDescent="0.15">
      <c r="A628" s="399">
        <v>28460</v>
      </c>
      <c r="B628" s="400">
        <v>7.4999999999999997E-3</v>
      </c>
      <c r="C628" s="400">
        <v>1.9E-3</v>
      </c>
      <c r="D628" s="400">
        <v>6.1999999999999998E-3</v>
      </c>
      <c r="E628" s="400">
        <v>6.8250000000000003E-3</v>
      </c>
      <c r="F628" s="400">
        <v>7.0041666666666698E-3</v>
      </c>
      <c r="G628" s="400">
        <v>6.9145833333333299E-3</v>
      </c>
      <c r="H628" s="400">
        <v>7.1999999999999998E-3</v>
      </c>
      <c r="I628" s="400">
        <f t="shared" si="99"/>
        <v>1.2999999999999999E-3</v>
      </c>
      <c r="J628" s="400">
        <f t="shared" si="103"/>
        <v>5.8541666666666985E-4</v>
      </c>
      <c r="K628" s="400">
        <f t="shared" si="104"/>
        <v>-5.3E-3</v>
      </c>
      <c r="L628" s="20">
        <f t="shared" si="100"/>
        <v>-7.1504310502576884E-2</v>
      </c>
      <c r="M628" s="20">
        <f t="shared" si="101"/>
        <v>7.4399999999999994E-2</v>
      </c>
      <c r="N628" s="20">
        <f t="shared" si="105"/>
        <v>8.2974999999999965E-2</v>
      </c>
      <c r="O628" s="20">
        <f t="shared" si="102"/>
        <v>-0.14590431050257688</v>
      </c>
      <c r="P628" s="20">
        <f t="shared" si="106"/>
        <v>-0.15447931050257685</v>
      </c>
      <c r="Q628" s="20">
        <f t="shared" si="107"/>
        <v>8.6550565066416452E-2</v>
      </c>
      <c r="R628" s="20">
        <f t="shared" si="108"/>
        <v>8.6400000000000005E-2</v>
      </c>
      <c r="S628" s="20">
        <f t="shared" si="109"/>
        <v>1.5056506641644707E-4</v>
      </c>
    </row>
    <row r="629" spans="1:19" s="172" customFormat="1" ht="14.25" customHeight="1" x14ac:dyDescent="0.15">
      <c r="A629" s="399">
        <v>28491</v>
      </c>
      <c r="B629" s="400">
        <v>-5.74E-2</v>
      </c>
      <c r="C629" s="400">
        <v>-5.33E-2</v>
      </c>
      <c r="D629" s="400">
        <v>6.8999999999999999E-3</v>
      </c>
      <c r="E629" s="400">
        <v>7.00833333333333E-3</v>
      </c>
      <c r="F629" s="400">
        <v>7.1583333333333299E-3</v>
      </c>
      <c r="G629" s="400">
        <v>7.0833333333333304E-3</v>
      </c>
      <c r="H629" s="400">
        <v>7.43333333333333E-3</v>
      </c>
      <c r="I629" s="400">
        <f t="shared" si="99"/>
        <v>-6.4299999999999996E-2</v>
      </c>
      <c r="J629" s="400">
        <f t="shared" si="103"/>
        <v>-6.4483333333333337E-2</v>
      </c>
      <c r="K629" s="400">
        <f t="shared" si="104"/>
        <v>-6.0733333333333334E-2</v>
      </c>
      <c r="L629" s="20">
        <f t="shared" si="100"/>
        <v>-8.1347709750949071E-2</v>
      </c>
      <c r="M629" s="20">
        <f t="shared" si="101"/>
        <v>8.2799999999999999E-2</v>
      </c>
      <c r="N629" s="20">
        <f t="shared" si="105"/>
        <v>8.4999999999999964E-2</v>
      </c>
      <c r="O629" s="20">
        <f t="shared" si="102"/>
        <v>-0.16414770975094906</v>
      </c>
      <c r="P629" s="20">
        <f t="shared" si="106"/>
        <v>-0.16634770975094904</v>
      </c>
      <c r="Q629" s="20">
        <f t="shared" si="107"/>
        <v>2.5049745837943949E-2</v>
      </c>
      <c r="R629" s="20">
        <f t="shared" si="108"/>
        <v>8.919999999999996E-2</v>
      </c>
      <c r="S629" s="20">
        <f t="shared" si="109"/>
        <v>-6.4150254162056011E-2</v>
      </c>
    </row>
    <row r="630" spans="1:19" s="172" customFormat="1" ht="14.25" customHeight="1" x14ac:dyDescent="0.15">
      <c r="A630" s="399">
        <v>28522</v>
      </c>
      <c r="B630" s="400">
        <v>-2.0299999999999999E-2</v>
      </c>
      <c r="C630" s="400">
        <v>-6.1999999999999998E-3</v>
      </c>
      <c r="D630" s="400">
        <v>6.0000000000000001E-3</v>
      </c>
      <c r="E630" s="400">
        <v>7.0583333333333297E-3</v>
      </c>
      <c r="F630" s="400">
        <v>7.2083333333333296E-3</v>
      </c>
      <c r="G630" s="400">
        <v>7.1333333333333301E-3</v>
      </c>
      <c r="H630" s="400">
        <v>7.4749999999999999E-3</v>
      </c>
      <c r="I630" s="400">
        <f t="shared" si="99"/>
        <v>-2.6299999999999997E-2</v>
      </c>
      <c r="J630" s="400">
        <f t="shared" si="103"/>
        <v>-2.743333333333333E-2</v>
      </c>
      <c r="K630" s="400">
        <f t="shared" si="104"/>
        <v>-1.3675E-2</v>
      </c>
      <c r="L630" s="20">
        <f t="shared" si="100"/>
        <v>-8.3312641314936431E-2</v>
      </c>
      <c r="M630" s="20">
        <f t="shared" si="101"/>
        <v>7.2000000000000008E-2</v>
      </c>
      <c r="N630" s="20">
        <f t="shared" si="105"/>
        <v>8.5599999999999954E-2</v>
      </c>
      <c r="O630" s="20">
        <f t="shared" si="102"/>
        <v>-0.15531264131493644</v>
      </c>
      <c r="P630" s="20">
        <f t="shared" si="106"/>
        <v>-0.16891264131493638</v>
      </c>
      <c r="Q630" s="20">
        <f t="shared" si="107"/>
        <v>5.8054047999323233E-2</v>
      </c>
      <c r="R630" s="20">
        <f t="shared" si="108"/>
        <v>8.9700000000000002E-2</v>
      </c>
      <c r="S630" s="20">
        <f t="shared" si="109"/>
        <v>-3.1645952000676769E-2</v>
      </c>
    </row>
    <row r="631" spans="1:19" s="172" customFormat="1" ht="14.25" customHeight="1" x14ac:dyDescent="0.15">
      <c r="A631" s="399">
        <v>28550</v>
      </c>
      <c r="B631" s="400">
        <v>2.9399999999999999E-2</v>
      </c>
      <c r="C631" s="400">
        <v>3.09E-2</v>
      </c>
      <c r="D631" s="400">
        <v>6.8999999999999999E-3</v>
      </c>
      <c r="E631" s="400">
        <v>7.0583333333333297E-3</v>
      </c>
      <c r="F631" s="400">
        <v>7.2166666666666698E-3</v>
      </c>
      <c r="G631" s="400">
        <v>7.1374999999999997E-3</v>
      </c>
      <c r="H631" s="400">
        <v>7.4833333333333297E-3</v>
      </c>
      <c r="I631" s="400">
        <f t="shared" si="99"/>
        <v>2.2499999999999999E-2</v>
      </c>
      <c r="J631" s="400">
        <f t="shared" si="103"/>
        <v>2.2262499999999998E-2</v>
      </c>
      <c r="K631" s="400">
        <f t="shared" si="104"/>
        <v>2.3416666666666669E-2</v>
      </c>
      <c r="L631" s="20">
        <f t="shared" si="100"/>
        <v>-4.6348694259318313E-2</v>
      </c>
      <c r="M631" s="20">
        <f t="shared" si="101"/>
        <v>8.2799999999999999E-2</v>
      </c>
      <c r="N631" s="20">
        <f t="shared" si="105"/>
        <v>8.5650000000000004E-2</v>
      </c>
      <c r="O631" s="20">
        <f t="shared" si="102"/>
        <v>-0.1291486942593183</v>
      </c>
      <c r="P631" s="20">
        <f t="shared" si="106"/>
        <v>-0.13199869425931832</v>
      </c>
      <c r="Q631" s="20">
        <f t="shared" si="107"/>
        <v>7.973462490843608E-2</v>
      </c>
      <c r="R631" s="20">
        <f t="shared" si="108"/>
        <v>8.9799999999999963E-2</v>
      </c>
      <c r="S631" s="20">
        <f t="shared" si="109"/>
        <v>-1.0065375091563883E-2</v>
      </c>
    </row>
    <row r="632" spans="1:19" s="172" customFormat="1" ht="14.25" customHeight="1" x14ac:dyDescent="0.15">
      <c r="A632" s="399">
        <v>28581</v>
      </c>
      <c r="B632" s="400">
        <v>9.0200000000000002E-2</v>
      </c>
      <c r="C632" s="400">
        <v>1.06E-2</v>
      </c>
      <c r="D632" s="400">
        <v>6.3E-3</v>
      </c>
      <c r="E632" s="400">
        <v>7.1333333333333301E-3</v>
      </c>
      <c r="F632" s="400">
        <v>7.2750000000000002E-3</v>
      </c>
      <c r="G632" s="400">
        <v>7.2041666666666703E-3</v>
      </c>
      <c r="H632" s="400">
        <v>7.5750000000000001E-3</v>
      </c>
      <c r="I632" s="400">
        <f t="shared" si="99"/>
        <v>8.3900000000000002E-2</v>
      </c>
      <c r="J632" s="400">
        <f t="shared" si="103"/>
        <v>8.2995833333333338E-2</v>
      </c>
      <c r="K632" s="400">
        <f t="shared" si="104"/>
        <v>3.0249999999999999E-3</v>
      </c>
      <c r="L632" s="20">
        <f t="shared" si="100"/>
        <v>3.5322299859083195E-2</v>
      </c>
      <c r="M632" s="20">
        <f t="shared" si="101"/>
        <v>7.5600000000000001E-2</v>
      </c>
      <c r="N632" s="20">
        <f t="shared" si="105"/>
        <v>8.6450000000000041E-2</v>
      </c>
      <c r="O632" s="20">
        <f t="shared" si="102"/>
        <v>-4.0277700140916806E-2</v>
      </c>
      <c r="P632" s="20">
        <f t="shared" si="106"/>
        <v>-5.1127700140916846E-2</v>
      </c>
      <c r="Q632" s="20">
        <f t="shared" si="107"/>
        <v>6.884103431527655E-2</v>
      </c>
      <c r="R632" s="20">
        <f t="shared" si="108"/>
        <v>9.0900000000000009E-2</v>
      </c>
      <c r="S632" s="20">
        <f t="shared" si="109"/>
        <v>-2.2058965684723458E-2</v>
      </c>
    </row>
    <row r="633" spans="1:19" s="172" customFormat="1" ht="14.25" customHeight="1" x14ac:dyDescent="0.15">
      <c r="A633" s="399">
        <v>28611</v>
      </c>
      <c r="B633" s="400">
        <v>9.1999999999999998E-3</v>
      </c>
      <c r="C633" s="400">
        <v>4.3E-3</v>
      </c>
      <c r="D633" s="400">
        <v>7.4999999999999997E-3</v>
      </c>
      <c r="E633" s="400">
        <v>7.2416666666666697E-3</v>
      </c>
      <c r="F633" s="400">
        <v>7.3666666666666698E-3</v>
      </c>
      <c r="G633" s="400">
        <v>7.3041666666666697E-3</v>
      </c>
      <c r="H633" s="400">
        <v>7.6833333333333302E-3</v>
      </c>
      <c r="I633" s="400">
        <f t="shared" si="99"/>
        <v>1.7000000000000001E-3</v>
      </c>
      <c r="J633" s="400">
        <f t="shared" si="103"/>
        <v>1.8958333333333301E-3</v>
      </c>
      <c r="K633" s="400">
        <f t="shared" si="104"/>
        <v>-3.3833333333333302E-3</v>
      </c>
      <c r="L633" s="20">
        <f t="shared" si="100"/>
        <v>6.5735684432666863E-2</v>
      </c>
      <c r="M633" s="20">
        <f t="shared" si="101"/>
        <v>0.09</v>
      </c>
      <c r="N633" s="20">
        <f t="shared" si="105"/>
        <v>8.7650000000000033E-2</v>
      </c>
      <c r="O633" s="20">
        <f t="shared" si="102"/>
        <v>-2.4264315567333133E-2</v>
      </c>
      <c r="P633" s="20">
        <f t="shared" si="106"/>
        <v>-2.191431556733317E-2</v>
      </c>
      <c r="Q633" s="20">
        <f t="shared" si="107"/>
        <v>5.125555847892671E-2</v>
      </c>
      <c r="R633" s="20">
        <f t="shared" si="108"/>
        <v>9.2199999999999963E-2</v>
      </c>
      <c r="S633" s="20">
        <f t="shared" si="109"/>
        <v>-4.0944441521073252E-2</v>
      </c>
    </row>
    <row r="634" spans="1:19" s="172" customFormat="1" ht="14.25" customHeight="1" x14ac:dyDescent="0.15">
      <c r="A634" s="399">
        <v>28642</v>
      </c>
      <c r="B634" s="400">
        <v>-1.38E-2</v>
      </c>
      <c r="C634" s="400">
        <v>3.5999999999999999E-3</v>
      </c>
      <c r="D634" s="400">
        <v>6.8999999999999999E-3</v>
      </c>
      <c r="E634" s="400">
        <v>7.3000000000000001E-3</v>
      </c>
      <c r="F634" s="400">
        <v>7.4583333333333298E-3</v>
      </c>
      <c r="G634" s="400">
        <v>7.3791666666666702E-3</v>
      </c>
      <c r="H634" s="400">
        <v>7.8333333333333293E-3</v>
      </c>
      <c r="I634" s="400">
        <f t="shared" si="99"/>
        <v>-2.07E-2</v>
      </c>
      <c r="J634" s="400">
        <f t="shared" si="103"/>
        <v>-2.1179166666666669E-2</v>
      </c>
      <c r="K634" s="400">
        <f t="shared" si="104"/>
        <v>-4.2333333333333294E-3</v>
      </c>
      <c r="L634" s="20">
        <f t="shared" si="100"/>
        <v>1.551869627878899E-3</v>
      </c>
      <c r="M634" s="20">
        <f t="shared" si="101"/>
        <v>8.2799999999999999E-2</v>
      </c>
      <c r="N634" s="20">
        <f t="shared" si="105"/>
        <v>8.8550000000000045E-2</v>
      </c>
      <c r="O634" s="20">
        <f t="shared" si="102"/>
        <v>-8.12481303721211E-2</v>
      </c>
      <c r="P634" s="20">
        <f t="shared" si="106"/>
        <v>-8.6998130372121146E-2</v>
      </c>
      <c r="Q634" s="20">
        <f t="shared" si="107"/>
        <v>1.8422547616097074E-3</v>
      </c>
      <c r="R634" s="20">
        <f t="shared" si="108"/>
        <v>9.3999999999999945E-2</v>
      </c>
      <c r="S634" s="20">
        <f t="shared" si="109"/>
        <v>-9.2157745238390237E-2</v>
      </c>
    </row>
    <row r="635" spans="1:19" s="172" customFormat="1" ht="14.25" customHeight="1" x14ac:dyDescent="0.15">
      <c r="A635" s="399">
        <v>28672</v>
      </c>
      <c r="B635" s="400">
        <v>5.8299999999999998E-2</v>
      </c>
      <c r="C635" s="400">
        <v>3.1600000000000003E-2</v>
      </c>
      <c r="D635" s="400">
        <v>7.3000000000000001E-3</v>
      </c>
      <c r="E635" s="400">
        <v>7.4000000000000003E-3</v>
      </c>
      <c r="F635" s="400">
        <v>7.5583333333333301E-3</v>
      </c>
      <c r="G635" s="400">
        <v>7.4791666666666704E-3</v>
      </c>
      <c r="H635" s="400">
        <v>7.9249999999999998E-3</v>
      </c>
      <c r="I635" s="400">
        <f t="shared" si="99"/>
        <v>5.0999999999999997E-2</v>
      </c>
      <c r="J635" s="400">
        <f t="shared" si="103"/>
        <v>5.0820833333333329E-2</v>
      </c>
      <c r="K635" s="400">
        <f t="shared" si="104"/>
        <v>2.3675000000000002E-2</v>
      </c>
      <c r="L635" s="20">
        <f t="shared" si="100"/>
        <v>7.3250651708368419E-2</v>
      </c>
      <c r="M635" s="20">
        <f t="shared" si="101"/>
        <v>8.7599999999999997E-2</v>
      </c>
      <c r="N635" s="20">
        <f t="shared" si="105"/>
        <v>8.9750000000000052E-2</v>
      </c>
      <c r="O635" s="20">
        <f t="shared" si="102"/>
        <v>-1.4349348291631578E-2</v>
      </c>
      <c r="P635" s="20">
        <f t="shared" si="106"/>
        <v>-1.6499348291631633E-2</v>
      </c>
      <c r="Q635" s="20">
        <f t="shared" si="107"/>
        <v>1.6824547434156623E-2</v>
      </c>
      <c r="R635" s="20">
        <f t="shared" si="108"/>
        <v>9.509999999999999E-2</v>
      </c>
      <c r="S635" s="20">
        <f t="shared" si="109"/>
        <v>-7.8275452565843368E-2</v>
      </c>
    </row>
    <row r="636" spans="1:19" s="172" customFormat="1" ht="14.25" customHeight="1" x14ac:dyDescent="0.15">
      <c r="A636" s="399">
        <v>28703</v>
      </c>
      <c r="B636" s="400">
        <v>3.0099999999999998E-2</v>
      </c>
      <c r="C636" s="400">
        <v>-3.00000000000001E-4</v>
      </c>
      <c r="D636" s="400">
        <v>7.0000000000000001E-3</v>
      </c>
      <c r="E636" s="400">
        <v>7.2416666666666697E-3</v>
      </c>
      <c r="F636" s="400">
        <v>7.4666666666666701E-3</v>
      </c>
      <c r="G636" s="400">
        <v>7.3541666666666703E-3</v>
      </c>
      <c r="H636" s="400">
        <v>7.76666666666667E-3</v>
      </c>
      <c r="I636" s="400">
        <f t="shared" si="99"/>
        <v>2.3099999999999999E-2</v>
      </c>
      <c r="J636" s="400">
        <f t="shared" si="103"/>
        <v>2.2745833333333326E-2</v>
      </c>
      <c r="K636" s="400">
        <f t="shared" si="104"/>
        <v>-8.0666666666666716E-3</v>
      </c>
      <c r="L636" s="20">
        <f t="shared" si="100"/>
        <v>0.12490384241431607</v>
      </c>
      <c r="M636" s="20">
        <f t="shared" si="101"/>
        <v>8.4000000000000005E-2</v>
      </c>
      <c r="N636" s="20">
        <f t="shared" si="105"/>
        <v>8.8250000000000051E-2</v>
      </c>
      <c r="O636" s="20">
        <f t="shared" si="102"/>
        <v>4.0903842414316063E-2</v>
      </c>
      <c r="P636" s="20">
        <f t="shared" si="106"/>
        <v>3.6653842414316018E-2</v>
      </c>
      <c r="Q636" s="20">
        <f t="shared" si="107"/>
        <v>5.3715662972868339E-2</v>
      </c>
      <c r="R636" s="20">
        <f t="shared" si="108"/>
        <v>9.3200000000000033E-2</v>
      </c>
      <c r="S636" s="20">
        <f t="shared" si="109"/>
        <v>-3.9484337027131694E-2</v>
      </c>
    </row>
    <row r="637" spans="1:19" s="172" customFormat="1" ht="14.25" customHeight="1" x14ac:dyDescent="0.15">
      <c r="A637" s="399">
        <v>28734</v>
      </c>
      <c r="B637" s="400">
        <v>-3.2000000000000002E-3</v>
      </c>
      <c r="C637" s="400">
        <v>-5.5999999999999999E-3</v>
      </c>
      <c r="D637" s="400">
        <v>6.4999999999999997E-3</v>
      </c>
      <c r="E637" s="400">
        <v>7.2416666666666697E-3</v>
      </c>
      <c r="F637" s="400">
        <v>7.43333333333333E-3</v>
      </c>
      <c r="G637" s="400">
        <v>7.3375000000000003E-3</v>
      </c>
      <c r="H637" s="400">
        <v>7.7333333333333299E-3</v>
      </c>
      <c r="I637" s="400">
        <f t="shared" si="99"/>
        <v>-9.7000000000000003E-3</v>
      </c>
      <c r="J637" s="400">
        <f t="shared" si="103"/>
        <v>-1.05375E-2</v>
      </c>
      <c r="K637" s="400">
        <f t="shared" si="104"/>
        <v>-1.3333333333333329E-2</v>
      </c>
      <c r="L637" s="20">
        <f t="shared" si="100"/>
        <v>0.11951292943150005</v>
      </c>
      <c r="M637" s="20">
        <f t="shared" si="101"/>
        <v>7.8E-2</v>
      </c>
      <c r="N637" s="20">
        <f t="shared" si="105"/>
        <v>8.8050000000000003E-2</v>
      </c>
      <c r="O637" s="20">
        <f t="shared" si="102"/>
        <v>4.1512929431500048E-2</v>
      </c>
      <c r="P637" s="20">
        <f t="shared" si="106"/>
        <v>3.1462929431500045E-2</v>
      </c>
      <c r="Q637" s="20">
        <f t="shared" si="107"/>
        <v>2.2557680550620018E-2</v>
      </c>
      <c r="R637" s="20">
        <f t="shared" si="108"/>
        <v>9.2799999999999966E-2</v>
      </c>
      <c r="S637" s="20">
        <f t="shared" si="109"/>
        <v>-7.0242319449379947E-2</v>
      </c>
    </row>
    <row r="638" spans="1:19" s="172" customFormat="1" ht="14.25" customHeight="1" x14ac:dyDescent="0.15">
      <c r="A638" s="399">
        <v>28764</v>
      </c>
      <c r="B638" s="400">
        <v>-8.72E-2</v>
      </c>
      <c r="C638" s="400">
        <v>-6.8400000000000002E-2</v>
      </c>
      <c r="D638" s="400">
        <v>7.3000000000000001E-3</v>
      </c>
      <c r="E638" s="400">
        <v>7.4083333333333301E-3</v>
      </c>
      <c r="F638" s="400">
        <v>7.5583333333333301E-3</v>
      </c>
      <c r="G638" s="400">
        <v>7.4833333333333297E-3</v>
      </c>
      <c r="H638" s="400">
        <v>7.8833333333333307E-3</v>
      </c>
      <c r="I638" s="400">
        <f t="shared" si="99"/>
        <v>-9.4500000000000001E-2</v>
      </c>
      <c r="J638" s="400">
        <f t="shared" si="103"/>
        <v>-9.4683333333333328E-2</v>
      </c>
      <c r="K638" s="400">
        <f t="shared" si="104"/>
        <v>-7.6283333333333328E-2</v>
      </c>
      <c r="L638" s="20">
        <f t="shared" si="100"/>
        <v>6.3362541087485402E-2</v>
      </c>
      <c r="M638" s="20">
        <f t="shared" si="101"/>
        <v>8.7599999999999997E-2</v>
      </c>
      <c r="N638" s="20">
        <f t="shared" si="105"/>
        <v>8.9799999999999963E-2</v>
      </c>
      <c r="O638" s="20">
        <f t="shared" si="102"/>
        <v>-2.4237458912514595E-2</v>
      </c>
      <c r="P638" s="20">
        <f t="shared" si="106"/>
        <v>-2.6437458912514561E-2</v>
      </c>
      <c r="Q638" s="20">
        <f t="shared" si="107"/>
        <v>-1.8327766693160163E-2</v>
      </c>
      <c r="R638" s="20">
        <f t="shared" si="108"/>
        <v>9.4599999999999962E-2</v>
      </c>
      <c r="S638" s="20">
        <f t="shared" si="109"/>
        <v>-0.11292776669316013</v>
      </c>
    </row>
    <row r="639" spans="1:19" s="172" customFormat="1" ht="14.25" customHeight="1" x14ac:dyDescent="0.15">
      <c r="A639" s="399">
        <v>28795</v>
      </c>
      <c r="B639" s="400">
        <v>2.1499999999999998E-2</v>
      </c>
      <c r="C639" s="400">
        <v>3.56E-2</v>
      </c>
      <c r="D639" s="400">
        <v>7.1000000000000004E-3</v>
      </c>
      <c r="E639" s="400">
        <v>7.5249999999999996E-3</v>
      </c>
      <c r="F639" s="400">
        <v>7.7000000000000002E-3</v>
      </c>
      <c r="G639" s="400">
        <v>7.6125000000000003E-3</v>
      </c>
      <c r="H639" s="400">
        <v>8.0666666666666699E-3</v>
      </c>
      <c r="I639" s="400">
        <f t="shared" si="99"/>
        <v>1.4399999999999998E-2</v>
      </c>
      <c r="J639" s="400">
        <f t="shared" si="103"/>
        <v>1.3887499999999997E-2</v>
      </c>
      <c r="K639" s="400">
        <f t="shared" si="104"/>
        <v>2.753333333333333E-2</v>
      </c>
      <c r="L639" s="20">
        <f t="shared" si="100"/>
        <v>5.2951566228059743E-2</v>
      </c>
      <c r="M639" s="20">
        <f t="shared" si="101"/>
        <v>8.5199999999999998E-2</v>
      </c>
      <c r="N639" s="20">
        <f t="shared" si="105"/>
        <v>9.1350000000000001E-2</v>
      </c>
      <c r="O639" s="20">
        <f t="shared" si="102"/>
        <v>-3.2248433771940255E-2</v>
      </c>
      <c r="P639" s="20">
        <f t="shared" si="106"/>
        <v>-3.8398433771940257E-2</v>
      </c>
      <c r="Q639" s="20">
        <f t="shared" si="107"/>
        <v>-2.069187475911427E-2</v>
      </c>
      <c r="R639" s="20">
        <f t="shared" si="108"/>
        <v>9.6800000000000039E-2</v>
      </c>
      <c r="S639" s="20">
        <f t="shared" si="109"/>
        <v>-0.11749187475911431</v>
      </c>
    </row>
    <row r="640" spans="1:19" s="172" customFormat="1" ht="14.25" customHeight="1" x14ac:dyDescent="0.15">
      <c r="A640" s="399">
        <v>28825</v>
      </c>
      <c r="B640" s="400">
        <v>1.9599999999999999E-2</v>
      </c>
      <c r="C640" s="400">
        <v>-1.49E-2</v>
      </c>
      <c r="D640" s="400">
        <v>6.7999999999999996E-3</v>
      </c>
      <c r="E640" s="400">
        <v>7.6333333333333296E-3</v>
      </c>
      <c r="F640" s="400">
        <v>7.7749999999999998E-3</v>
      </c>
      <c r="G640" s="400">
        <v>7.7041666666666699E-3</v>
      </c>
      <c r="H640" s="400">
        <v>8.0833333333333295E-3</v>
      </c>
      <c r="I640" s="400">
        <f t="shared" si="99"/>
        <v>1.2799999999999999E-2</v>
      </c>
      <c r="J640" s="400">
        <f t="shared" si="103"/>
        <v>1.1895833333333329E-2</v>
      </c>
      <c r="K640" s="400">
        <f t="shared" si="104"/>
        <v>-2.2983333333333328E-2</v>
      </c>
      <c r="L640" s="20">
        <f t="shared" si="100"/>
        <v>6.5597436154967381E-2</v>
      </c>
      <c r="M640" s="20">
        <f t="shared" si="101"/>
        <v>8.1599999999999992E-2</v>
      </c>
      <c r="N640" s="20">
        <f t="shared" si="105"/>
        <v>9.2450000000000032E-2</v>
      </c>
      <c r="O640" s="20">
        <f t="shared" si="102"/>
        <v>-1.6002563845032611E-2</v>
      </c>
      <c r="P640" s="20">
        <f t="shared" si="106"/>
        <v>-2.6852563845032651E-2</v>
      </c>
      <c r="Q640" s="20">
        <f t="shared" si="107"/>
        <v>-3.7113051028249688E-2</v>
      </c>
      <c r="R640" s="20">
        <f t="shared" si="108"/>
        <v>9.6999999999999947E-2</v>
      </c>
      <c r="S640" s="20">
        <f t="shared" si="109"/>
        <v>-0.13411305102824964</v>
      </c>
    </row>
    <row r="641" spans="1:19" s="172" customFormat="1" ht="14.25" customHeight="1" x14ac:dyDescent="0.15">
      <c r="A641" s="399">
        <v>28856</v>
      </c>
      <c r="B641" s="400">
        <v>4.4299999999999999E-2</v>
      </c>
      <c r="C641" s="400">
        <v>6.9199999999999998E-2</v>
      </c>
      <c r="D641" s="400">
        <v>7.9000000000000008E-3</v>
      </c>
      <c r="E641" s="400">
        <v>7.7083333333333301E-3</v>
      </c>
      <c r="F641" s="400">
        <v>7.9000000000000008E-3</v>
      </c>
      <c r="G641" s="400">
        <v>7.8041666666666702E-3</v>
      </c>
      <c r="H641" s="400">
        <v>8.2500000000000004E-3</v>
      </c>
      <c r="I641" s="400">
        <f t="shared" si="99"/>
        <v>3.6400000000000002E-2</v>
      </c>
      <c r="J641" s="400">
        <f t="shared" si="103"/>
        <v>3.6495833333333332E-2</v>
      </c>
      <c r="K641" s="400">
        <f t="shared" si="104"/>
        <v>6.0949999999999997E-2</v>
      </c>
      <c r="L641" s="20">
        <f t="shared" si="100"/>
        <v>0.18056800612840274</v>
      </c>
      <c r="M641" s="20">
        <f t="shared" si="101"/>
        <v>9.4800000000000009E-2</v>
      </c>
      <c r="N641" s="20">
        <f t="shared" si="105"/>
        <v>9.3650000000000039E-2</v>
      </c>
      <c r="O641" s="20">
        <f t="shared" si="102"/>
        <v>8.5768006128402727E-2</v>
      </c>
      <c r="P641" s="20">
        <f t="shared" si="106"/>
        <v>8.6918006128402697E-2</v>
      </c>
      <c r="Q641" s="20">
        <f t="shared" si="107"/>
        <v>8.748148921579757E-2</v>
      </c>
      <c r="R641" s="20">
        <f t="shared" si="108"/>
        <v>9.9000000000000005E-2</v>
      </c>
      <c r="S641" s="20">
        <f t="shared" si="109"/>
        <v>-1.1518510784202435E-2</v>
      </c>
    </row>
    <row r="642" spans="1:19" s="172" customFormat="1" ht="14.25" customHeight="1" x14ac:dyDescent="0.15">
      <c r="A642" s="399">
        <v>28887</v>
      </c>
      <c r="B642" s="400">
        <v>-3.2099999999999997E-2</v>
      </c>
      <c r="C642" s="400">
        <v>-2.12E-2</v>
      </c>
      <c r="D642" s="400">
        <v>6.4999999999999997E-3</v>
      </c>
      <c r="E642" s="400">
        <v>7.7166666666666703E-3</v>
      </c>
      <c r="F642" s="400">
        <v>7.9166666666666708E-3</v>
      </c>
      <c r="G642" s="400">
        <v>7.8166666666666697E-3</v>
      </c>
      <c r="H642" s="400">
        <v>8.2000000000000007E-3</v>
      </c>
      <c r="I642" s="400">
        <f t="shared" si="99"/>
        <v>-3.8599999999999995E-2</v>
      </c>
      <c r="J642" s="400">
        <f t="shared" si="103"/>
        <v>-3.991666666666667E-2</v>
      </c>
      <c r="K642" s="400">
        <f t="shared" si="104"/>
        <v>-2.9400000000000003E-2</v>
      </c>
      <c r="L642" s="20">
        <f t="shared" si="100"/>
        <v>0.16634865074173799</v>
      </c>
      <c r="M642" s="20">
        <f t="shared" si="101"/>
        <v>7.8E-2</v>
      </c>
      <c r="N642" s="20">
        <f t="shared" si="105"/>
        <v>9.3800000000000036E-2</v>
      </c>
      <c r="O642" s="20">
        <f t="shared" si="102"/>
        <v>8.8348650741737991E-2</v>
      </c>
      <c r="P642" s="20">
        <f t="shared" si="106"/>
        <v>7.2548650741737955E-2</v>
      </c>
      <c r="Q642" s="20">
        <f t="shared" si="107"/>
        <v>7.1067500145323814E-2</v>
      </c>
      <c r="R642" s="20">
        <f t="shared" si="108"/>
        <v>9.8400000000000015E-2</v>
      </c>
      <c r="S642" s="20">
        <f t="shared" si="109"/>
        <v>-2.7332499854676201E-2</v>
      </c>
    </row>
    <row r="643" spans="1:19" s="172" customFormat="1" ht="14.25" customHeight="1" x14ac:dyDescent="0.15">
      <c r="A643" s="399">
        <v>28915</v>
      </c>
      <c r="B643" s="400">
        <v>5.96E-2</v>
      </c>
      <c r="C643" s="400">
        <v>1.9599999999999999E-2</v>
      </c>
      <c r="D643" s="400">
        <v>7.4000000000000003E-3</v>
      </c>
      <c r="E643" s="400">
        <v>7.8083333333333303E-3</v>
      </c>
      <c r="F643" s="400">
        <v>8.0083333333333308E-3</v>
      </c>
      <c r="G643" s="400">
        <v>7.9083333333333297E-3</v>
      </c>
      <c r="H643" s="400">
        <v>8.3666666666666698E-3</v>
      </c>
      <c r="I643" s="400">
        <f t="shared" si="99"/>
        <v>5.2199999999999996E-2</v>
      </c>
      <c r="J643" s="400">
        <f t="shared" si="103"/>
        <v>5.169166666666667E-2</v>
      </c>
      <c r="K643" s="400">
        <f t="shared" si="104"/>
        <v>1.123333333333333E-2</v>
      </c>
      <c r="L643" s="20">
        <f t="shared" si="100"/>
        <v>0.20056637878953332</v>
      </c>
      <c r="M643" s="20">
        <f t="shared" si="101"/>
        <v>8.8800000000000004E-2</v>
      </c>
      <c r="N643" s="20">
        <f t="shared" si="105"/>
        <v>9.4899999999999957E-2</v>
      </c>
      <c r="O643" s="20">
        <f t="shared" si="102"/>
        <v>0.11176637878953331</v>
      </c>
      <c r="P643" s="20">
        <f t="shared" si="106"/>
        <v>0.10566637878953336</v>
      </c>
      <c r="Q643" s="20">
        <f t="shared" si="107"/>
        <v>5.9327212288458941E-2</v>
      </c>
      <c r="R643" s="20">
        <f t="shared" si="108"/>
        <v>0.10040000000000004</v>
      </c>
      <c r="S643" s="20">
        <f t="shared" si="109"/>
        <v>-4.1072787711541103E-2</v>
      </c>
    </row>
    <row r="644" spans="1:19" s="172" customFormat="1" ht="14.25" customHeight="1" x14ac:dyDescent="0.15">
      <c r="A644" s="399">
        <v>28946</v>
      </c>
      <c r="B644" s="400">
        <v>6.3E-3</v>
      </c>
      <c r="C644" s="400">
        <v>-2.4899999999999999E-2</v>
      </c>
      <c r="D644" s="400">
        <v>7.6E-3</v>
      </c>
      <c r="E644" s="400">
        <v>7.8166666666666697E-3</v>
      </c>
      <c r="F644" s="400">
        <v>8.0416666666666692E-3</v>
      </c>
      <c r="G644" s="400">
        <v>7.9291666666666694E-3</v>
      </c>
      <c r="H644" s="400">
        <v>8.4166666666666695E-3</v>
      </c>
      <c r="I644" s="400">
        <f t="shared" si="99"/>
        <v>-1.2999999999999999E-3</v>
      </c>
      <c r="J644" s="400">
        <f t="shared" si="103"/>
        <v>-1.6291666666666694E-3</v>
      </c>
      <c r="K644" s="400">
        <f t="shared" si="104"/>
        <v>-3.3316666666666668E-2</v>
      </c>
      <c r="L644" s="20">
        <f t="shared" si="100"/>
        <v>0.10817276369098106</v>
      </c>
      <c r="M644" s="20">
        <f t="shared" si="101"/>
        <v>9.1200000000000003E-2</v>
      </c>
      <c r="N644" s="20">
        <f t="shared" si="105"/>
        <v>9.515000000000004E-2</v>
      </c>
      <c r="O644" s="20">
        <f t="shared" si="102"/>
        <v>1.6972763690981052E-2</v>
      </c>
      <c r="P644" s="20">
        <f t="shared" si="106"/>
        <v>1.3022763690981015E-2</v>
      </c>
      <c r="Q644" s="20">
        <f t="shared" si="107"/>
        <v>2.2115539978702081E-2</v>
      </c>
      <c r="R644" s="20">
        <f t="shared" si="108"/>
        <v>0.10100000000000003</v>
      </c>
      <c r="S644" s="20">
        <f t="shared" si="109"/>
        <v>-7.8884460021297953E-2</v>
      </c>
    </row>
    <row r="645" spans="1:19" s="172" customFormat="1" ht="14.25" customHeight="1" x14ac:dyDescent="0.15">
      <c r="A645" s="399">
        <v>28976</v>
      </c>
      <c r="B645" s="400">
        <v>-2.1700000000000001E-2</v>
      </c>
      <c r="C645" s="400">
        <v>1.4999999999999999E-2</v>
      </c>
      <c r="D645" s="400">
        <v>7.7000000000000002E-3</v>
      </c>
      <c r="E645" s="400">
        <v>7.9166666666666708E-3</v>
      </c>
      <c r="F645" s="400">
        <v>8.2166666666666707E-3</v>
      </c>
      <c r="G645" s="400">
        <v>8.0666666666666699E-3</v>
      </c>
      <c r="H645" s="400">
        <v>8.58333333333333E-3</v>
      </c>
      <c r="I645" s="400">
        <f t="shared" si="99"/>
        <v>-2.9400000000000003E-2</v>
      </c>
      <c r="J645" s="400">
        <f t="shared" si="103"/>
        <v>-2.976666666666667E-2</v>
      </c>
      <c r="K645" s="400">
        <f t="shared" si="104"/>
        <v>6.4166666666666695E-3</v>
      </c>
      <c r="L645" s="20">
        <f t="shared" si="100"/>
        <v>7.4242384778920645E-2</v>
      </c>
      <c r="M645" s="20">
        <f t="shared" si="101"/>
        <v>9.240000000000001E-2</v>
      </c>
      <c r="N645" s="20">
        <f t="shared" si="105"/>
        <v>9.6800000000000039E-2</v>
      </c>
      <c r="O645" s="20">
        <f t="shared" si="102"/>
        <v>-1.8157615221079365E-2</v>
      </c>
      <c r="P645" s="20">
        <f t="shared" si="106"/>
        <v>-2.2557615221079394E-2</v>
      </c>
      <c r="Q645" s="20">
        <f t="shared" si="107"/>
        <v>3.3005350073068485E-2</v>
      </c>
      <c r="R645" s="20">
        <f t="shared" si="108"/>
        <v>0.10299999999999995</v>
      </c>
      <c r="S645" s="20">
        <f t="shared" si="109"/>
        <v>-6.9994649926931468E-2</v>
      </c>
    </row>
    <row r="646" spans="1:19" s="172" customFormat="1" ht="14.25" customHeight="1" x14ac:dyDescent="0.15">
      <c r="A646" s="399">
        <v>29007</v>
      </c>
      <c r="B646" s="400">
        <v>4.3499999999999997E-2</v>
      </c>
      <c r="C646" s="400">
        <v>3.8600000000000002E-2</v>
      </c>
      <c r="D646" s="400">
        <v>7.1000000000000004E-3</v>
      </c>
      <c r="E646" s="400">
        <v>7.7416666666666701E-3</v>
      </c>
      <c r="F646" s="400">
        <v>8.0499999999999999E-3</v>
      </c>
      <c r="G646" s="400">
        <v>7.8958333333333294E-3</v>
      </c>
      <c r="H646" s="400">
        <v>8.4499999999999992E-3</v>
      </c>
      <c r="I646" s="400">
        <f t="shared" ref="I646:I709" si="110">B646-D646</f>
        <v>3.6399999999999995E-2</v>
      </c>
      <c r="J646" s="400">
        <f t="shared" si="103"/>
        <v>3.5604166666666666E-2</v>
      </c>
      <c r="K646" s="400">
        <f t="shared" si="104"/>
        <v>3.0150000000000003E-2</v>
      </c>
      <c r="L646" s="20">
        <f t="shared" si="100"/>
        <v>0.13665780624295598</v>
      </c>
      <c r="M646" s="20">
        <f t="shared" si="101"/>
        <v>8.5199999999999998E-2</v>
      </c>
      <c r="N646" s="20">
        <f t="shared" si="105"/>
        <v>9.4749999999999945E-2</v>
      </c>
      <c r="O646" s="20">
        <f t="shared" si="102"/>
        <v>5.1457806242955983E-2</v>
      </c>
      <c r="P646" s="20">
        <f t="shared" si="106"/>
        <v>4.1907806242956036E-2</v>
      </c>
      <c r="Q646" s="20">
        <f t="shared" si="107"/>
        <v>6.9030845541937724E-2</v>
      </c>
      <c r="R646" s="20">
        <f t="shared" si="108"/>
        <v>0.10139999999999999</v>
      </c>
      <c r="S646" s="20">
        <f t="shared" si="109"/>
        <v>-3.2369154458062266E-2</v>
      </c>
    </row>
    <row r="647" spans="1:19" s="172" customFormat="1" ht="14.25" customHeight="1" x14ac:dyDescent="0.15">
      <c r="A647" s="399">
        <v>29037</v>
      </c>
      <c r="B647" s="400">
        <v>1.34E-2</v>
      </c>
      <c r="C647" s="400">
        <v>3.4200000000000001E-2</v>
      </c>
      <c r="D647" s="400">
        <v>7.6E-3</v>
      </c>
      <c r="E647" s="400">
        <v>7.6666666666666697E-3</v>
      </c>
      <c r="F647" s="400">
        <v>7.9083333333333297E-3</v>
      </c>
      <c r="G647" s="400">
        <v>7.7875000000000002E-3</v>
      </c>
      <c r="H647" s="400">
        <v>8.3166666666666701E-3</v>
      </c>
      <c r="I647" s="400">
        <f t="shared" si="110"/>
        <v>5.8000000000000005E-3</v>
      </c>
      <c r="J647" s="400">
        <f t="shared" si="103"/>
        <v>5.6125000000000003E-3</v>
      </c>
      <c r="K647" s="400">
        <f t="shared" si="104"/>
        <v>2.5883333333333331E-2</v>
      </c>
      <c r="L647" s="20">
        <f t="shared" si="100"/>
        <v>8.8433356181245371E-2</v>
      </c>
      <c r="M647" s="20">
        <f t="shared" si="101"/>
        <v>9.1200000000000003E-2</v>
      </c>
      <c r="N647" s="20">
        <f t="shared" si="105"/>
        <v>9.3450000000000005E-2</v>
      </c>
      <c r="O647" s="20">
        <f t="shared" si="102"/>
        <v>-2.7666438187546327E-3</v>
      </c>
      <c r="P647" s="20">
        <f t="shared" si="106"/>
        <v>-5.0166438187546347E-3</v>
      </c>
      <c r="Q647" s="20">
        <f t="shared" si="107"/>
        <v>7.1725184625311744E-2</v>
      </c>
      <c r="R647" s="20">
        <f t="shared" si="108"/>
        <v>9.9800000000000041E-2</v>
      </c>
      <c r="S647" s="20">
        <f t="shared" si="109"/>
        <v>-2.8074815374688297E-2</v>
      </c>
    </row>
    <row r="648" spans="1:19" s="172" customFormat="1" ht="14.25" customHeight="1" x14ac:dyDescent="0.15">
      <c r="A648" s="399">
        <v>29068</v>
      </c>
      <c r="B648" s="400">
        <v>5.7700000000000001E-2</v>
      </c>
      <c r="C648" s="400">
        <v>1.0200000000000001E-2</v>
      </c>
      <c r="D648" s="400">
        <v>7.3000000000000001E-3</v>
      </c>
      <c r="E648" s="400">
        <v>7.6916666666666704E-3</v>
      </c>
      <c r="F648" s="400">
        <v>7.9416666666666698E-3</v>
      </c>
      <c r="G648" s="400">
        <v>7.8166666666666697E-3</v>
      </c>
      <c r="H648" s="400">
        <v>8.4499999999999992E-3</v>
      </c>
      <c r="I648" s="400">
        <f t="shared" si="110"/>
        <v>5.04E-2</v>
      </c>
      <c r="J648" s="400">
        <f t="shared" si="103"/>
        <v>4.9883333333333335E-2</v>
      </c>
      <c r="K648" s="400">
        <f t="shared" si="104"/>
        <v>1.7500000000000016E-3</v>
      </c>
      <c r="L648" s="20">
        <f t="shared" si="100"/>
        <v>0.11759631184632879</v>
      </c>
      <c r="M648" s="20">
        <f t="shared" si="101"/>
        <v>8.7599999999999997E-2</v>
      </c>
      <c r="N648" s="20">
        <f t="shared" si="105"/>
        <v>9.3800000000000036E-2</v>
      </c>
      <c r="O648" s="20">
        <f t="shared" si="102"/>
        <v>2.9996311846328796E-2</v>
      </c>
      <c r="P648" s="20">
        <f t="shared" si="106"/>
        <v>2.3796311846328758E-2</v>
      </c>
      <c r="Q648" s="20">
        <f t="shared" si="107"/>
        <v>8.2981676011293137E-2</v>
      </c>
      <c r="R648" s="20">
        <f t="shared" si="108"/>
        <v>0.10139999999999999</v>
      </c>
      <c r="S648" s="20">
        <f t="shared" si="109"/>
        <v>-1.8418323988706853E-2</v>
      </c>
    </row>
    <row r="649" spans="1:19" s="172" customFormat="1" ht="14.25" customHeight="1" x14ac:dyDescent="0.15">
      <c r="A649" s="399">
        <v>29099</v>
      </c>
      <c r="B649" s="400">
        <v>4.3E-3</v>
      </c>
      <c r="C649" s="400">
        <v>-1.77E-2</v>
      </c>
      <c r="D649" s="400">
        <v>6.7999999999999996E-3</v>
      </c>
      <c r="E649" s="400">
        <v>7.8666666666666694E-3</v>
      </c>
      <c r="F649" s="400">
        <v>8.0833333333333295E-3</v>
      </c>
      <c r="G649" s="400">
        <v>7.9749999999999995E-3</v>
      </c>
      <c r="H649" s="400">
        <v>8.6333333333333297E-3</v>
      </c>
      <c r="I649" s="400">
        <f t="shared" si="110"/>
        <v>-2.4999999999999996E-3</v>
      </c>
      <c r="J649" s="400">
        <f t="shared" si="103"/>
        <v>-3.6749999999999994E-3</v>
      </c>
      <c r="K649" s="400">
        <f t="shared" si="104"/>
        <v>-2.633333333333333E-2</v>
      </c>
      <c r="L649" s="20">
        <f t="shared" si="100"/>
        <v>0.12600519260359921</v>
      </c>
      <c r="M649" s="20">
        <f t="shared" si="101"/>
        <v>8.1599999999999992E-2</v>
      </c>
      <c r="N649" s="20">
        <f t="shared" si="105"/>
        <v>9.5699999999999993E-2</v>
      </c>
      <c r="O649" s="20">
        <f t="shared" si="102"/>
        <v>4.4405192603599222E-2</v>
      </c>
      <c r="P649" s="20">
        <f t="shared" si="106"/>
        <v>3.0305192603599221E-2</v>
      </c>
      <c r="Q649" s="20">
        <f t="shared" si="107"/>
        <v>6.9803801635049734E-2</v>
      </c>
      <c r="R649" s="20">
        <f t="shared" si="108"/>
        <v>0.10359999999999996</v>
      </c>
      <c r="S649" s="20">
        <f t="shared" si="109"/>
        <v>-3.3796198364950222E-2</v>
      </c>
    </row>
    <row r="650" spans="1:19" s="172" customFormat="1" ht="14.25" customHeight="1" x14ac:dyDescent="0.15">
      <c r="A650" s="399">
        <v>29129</v>
      </c>
      <c r="B650" s="400">
        <v>-6.4000000000000001E-2</v>
      </c>
      <c r="C650" s="400">
        <v>-5.0500000000000003E-2</v>
      </c>
      <c r="D650" s="400">
        <v>8.2000000000000007E-3</v>
      </c>
      <c r="E650" s="400">
        <v>8.4416666666666702E-3</v>
      </c>
      <c r="F650" s="400">
        <v>8.7166666666666694E-3</v>
      </c>
      <c r="G650" s="400">
        <v>8.5791666666666707E-3</v>
      </c>
      <c r="H650" s="400">
        <v>9.4999999999999998E-3</v>
      </c>
      <c r="I650" s="400">
        <f t="shared" si="110"/>
        <v>-7.22E-2</v>
      </c>
      <c r="J650" s="400">
        <f t="shared" si="103"/>
        <v>-7.2579166666666667E-2</v>
      </c>
      <c r="K650" s="400">
        <f t="shared" si="104"/>
        <v>-6.0000000000000005E-2</v>
      </c>
      <c r="L650" s="20">
        <f t="shared" si="100"/>
        <v>0.15462408005802919</v>
      </c>
      <c r="M650" s="20">
        <f t="shared" si="101"/>
        <v>9.8400000000000015E-2</v>
      </c>
      <c r="N650" s="20">
        <f t="shared" si="105"/>
        <v>0.10295000000000004</v>
      </c>
      <c r="O650" s="20">
        <f t="shared" si="102"/>
        <v>5.6224080058029174E-2</v>
      </c>
      <c r="P650" s="20">
        <f t="shared" si="106"/>
        <v>5.1674080058029148E-2</v>
      </c>
      <c r="Q650" s="20">
        <f t="shared" si="107"/>
        <v>9.0359284727865807E-2</v>
      </c>
      <c r="R650" s="20">
        <f t="shared" si="108"/>
        <v>0.11399999999999999</v>
      </c>
      <c r="S650" s="20">
        <f t="shared" si="109"/>
        <v>-2.3640715272134183E-2</v>
      </c>
    </row>
    <row r="651" spans="1:19" s="172" customFormat="1" ht="14.25" customHeight="1" x14ac:dyDescent="0.15">
      <c r="A651" s="399">
        <v>29160</v>
      </c>
      <c r="B651" s="400">
        <v>4.7500000000000001E-2</v>
      </c>
      <c r="C651" s="400">
        <v>6.0699999999999997E-2</v>
      </c>
      <c r="D651" s="400">
        <v>8.3000000000000001E-3</v>
      </c>
      <c r="E651" s="400">
        <v>8.9666666666666697E-3</v>
      </c>
      <c r="F651" s="400">
        <v>9.3500000000000007E-3</v>
      </c>
      <c r="G651" s="400">
        <v>9.1583333333333308E-3</v>
      </c>
      <c r="H651" s="400">
        <v>9.9083333333333298E-3</v>
      </c>
      <c r="I651" s="400">
        <f t="shared" si="110"/>
        <v>3.9199999999999999E-2</v>
      </c>
      <c r="J651" s="400">
        <f t="shared" si="103"/>
        <v>3.834166666666667E-2</v>
      </c>
      <c r="K651" s="400">
        <f t="shared" si="104"/>
        <v>5.0791666666666666E-2</v>
      </c>
      <c r="L651" s="20">
        <f t="shared" si="100"/>
        <v>0.18401245605559025</v>
      </c>
      <c r="M651" s="20">
        <f t="shared" si="101"/>
        <v>9.9599999999999994E-2</v>
      </c>
      <c r="N651" s="20">
        <f t="shared" si="105"/>
        <v>0.10989999999999997</v>
      </c>
      <c r="O651" s="20">
        <f t="shared" si="102"/>
        <v>8.4412456055590251E-2</v>
      </c>
      <c r="P651" s="20">
        <f t="shared" si="106"/>
        <v>7.4112456055590276E-2</v>
      </c>
      <c r="Q651" s="20">
        <f t="shared" si="107"/>
        <v>0.11678649412016884</v>
      </c>
      <c r="R651" s="20">
        <f t="shared" si="108"/>
        <v>0.11889999999999995</v>
      </c>
      <c r="S651" s="20">
        <f t="shared" si="109"/>
        <v>-2.1135058798311124E-3</v>
      </c>
    </row>
    <row r="652" spans="1:19" s="172" customFormat="1" ht="14.25" customHeight="1" x14ac:dyDescent="0.15">
      <c r="A652" s="399">
        <v>29190</v>
      </c>
      <c r="B652" s="400">
        <v>2.1399999999999999E-2</v>
      </c>
      <c r="C652" s="400">
        <v>2.2000000000000001E-3</v>
      </c>
      <c r="D652" s="400">
        <v>8.3000000000000001E-3</v>
      </c>
      <c r="E652" s="400">
        <v>8.9499999999999996E-3</v>
      </c>
      <c r="F652" s="400">
        <v>9.2916666666666703E-3</v>
      </c>
      <c r="G652" s="400">
        <v>9.1208333333333298E-3</v>
      </c>
      <c r="H652" s="400">
        <v>1.0125E-2</v>
      </c>
      <c r="I652" s="400">
        <f t="shared" si="110"/>
        <v>1.3099999999999999E-2</v>
      </c>
      <c r="J652" s="400">
        <f t="shared" si="103"/>
        <v>1.2279166666666669E-2</v>
      </c>
      <c r="K652" s="400">
        <f t="shared" si="104"/>
        <v>-7.9249999999999998E-3</v>
      </c>
      <c r="L652" s="20">
        <f t="shared" si="100"/>
        <v>0.18610270950880725</v>
      </c>
      <c r="M652" s="20">
        <f t="shared" si="101"/>
        <v>9.9599999999999994E-2</v>
      </c>
      <c r="N652" s="20">
        <f t="shared" si="105"/>
        <v>0.10944999999999996</v>
      </c>
      <c r="O652" s="20">
        <f t="shared" si="102"/>
        <v>8.6502709508807257E-2</v>
      </c>
      <c r="P652" s="20">
        <f t="shared" si="106"/>
        <v>7.6652709508807287E-2</v>
      </c>
      <c r="Q652" s="20">
        <f t="shared" si="107"/>
        <v>0.1361723930638854</v>
      </c>
      <c r="R652" s="20">
        <f t="shared" si="108"/>
        <v>0.1215</v>
      </c>
      <c r="S652" s="20">
        <f t="shared" si="109"/>
        <v>1.4672393063885403E-2</v>
      </c>
    </row>
    <row r="653" spans="1:19" s="172" customFormat="1" ht="14.25" customHeight="1" x14ac:dyDescent="0.15">
      <c r="A653" s="399">
        <v>29221</v>
      </c>
      <c r="B653" s="400">
        <v>6.2199999999999998E-2</v>
      </c>
      <c r="C653" s="400">
        <v>-2.3E-3</v>
      </c>
      <c r="D653" s="400">
        <v>8.3000000000000001E-3</v>
      </c>
      <c r="E653" s="400">
        <v>9.2416666666666706E-3</v>
      </c>
      <c r="F653" s="400">
        <v>9.6333333333333306E-3</v>
      </c>
      <c r="G653" s="400">
        <v>9.4374999999999997E-3</v>
      </c>
      <c r="H653" s="400">
        <v>1.01770833333333E-2</v>
      </c>
      <c r="I653" s="400">
        <f t="shared" si="110"/>
        <v>5.3899999999999997E-2</v>
      </c>
      <c r="J653" s="400">
        <f t="shared" si="103"/>
        <v>5.2762499999999997E-2</v>
      </c>
      <c r="K653" s="400">
        <f t="shared" si="104"/>
        <v>-1.24770833333333E-2</v>
      </c>
      <c r="L653" s="20">
        <f t="shared" si="100"/>
        <v>0.20643330272934546</v>
      </c>
      <c r="M653" s="20">
        <f t="shared" si="101"/>
        <v>9.9599999999999994E-2</v>
      </c>
      <c r="N653" s="20">
        <f t="shared" si="105"/>
        <v>0.11324999999999999</v>
      </c>
      <c r="O653" s="20">
        <f t="shared" si="102"/>
        <v>0.10683330272934546</v>
      </c>
      <c r="P653" s="20">
        <f t="shared" si="106"/>
        <v>9.3183302729345469E-2</v>
      </c>
      <c r="Q653" s="20">
        <f t="shared" si="107"/>
        <v>6.0193786531835825E-2</v>
      </c>
      <c r="R653" s="20">
        <f t="shared" si="108"/>
        <v>0.12212499999999959</v>
      </c>
      <c r="S653" s="20">
        <f t="shared" si="109"/>
        <v>-6.193121346816377E-2</v>
      </c>
    </row>
    <row r="654" spans="1:19" s="172" customFormat="1" ht="14.25" customHeight="1" x14ac:dyDescent="0.15">
      <c r="A654" s="399">
        <v>29252</v>
      </c>
      <c r="B654" s="400">
        <v>-1E-4</v>
      </c>
      <c r="C654" s="400">
        <v>-2.47E-2</v>
      </c>
      <c r="D654" s="400">
        <v>8.3999999999999995E-3</v>
      </c>
      <c r="E654" s="400">
        <v>1.03166666666667E-2</v>
      </c>
      <c r="F654" s="400">
        <v>1.06083333333333E-2</v>
      </c>
      <c r="G654" s="400">
        <v>1.04625E-2</v>
      </c>
      <c r="H654" s="400">
        <v>1.10283333333333E-2</v>
      </c>
      <c r="I654" s="400">
        <f t="shared" si="110"/>
        <v>-8.4999999999999989E-3</v>
      </c>
      <c r="J654" s="400">
        <f t="shared" si="103"/>
        <v>-1.0562499999999999E-2</v>
      </c>
      <c r="K654" s="400">
        <f t="shared" si="104"/>
        <v>-3.5728333333333299E-2</v>
      </c>
      <c r="L654" s="20">
        <f t="shared" si="100"/>
        <v>0.24631951585811751</v>
      </c>
      <c r="M654" s="20">
        <f t="shared" si="101"/>
        <v>0.1008</v>
      </c>
      <c r="N654" s="20">
        <f t="shared" si="105"/>
        <v>0.12554999999999999</v>
      </c>
      <c r="O654" s="20">
        <f t="shared" si="102"/>
        <v>0.14551951585811751</v>
      </c>
      <c r="P654" s="20">
        <f t="shared" si="106"/>
        <v>0.12076951585811752</v>
      </c>
      <c r="Q654" s="20">
        <f t="shared" si="107"/>
        <v>5.6402738051184009E-2</v>
      </c>
      <c r="R654" s="20">
        <f t="shared" si="108"/>
        <v>0.1323399999999996</v>
      </c>
      <c r="S654" s="20">
        <f t="shared" si="109"/>
        <v>-7.5937261948815588E-2</v>
      </c>
    </row>
    <row r="655" spans="1:19" s="172" customFormat="1" ht="14.25" customHeight="1" x14ac:dyDescent="0.15">
      <c r="A655" s="399">
        <v>29281</v>
      </c>
      <c r="B655" s="400">
        <v>-9.7199999999999995E-2</v>
      </c>
      <c r="C655" s="400">
        <v>-5.2900000000000003E-2</v>
      </c>
      <c r="D655" s="400">
        <v>9.9000000000000008E-3</v>
      </c>
      <c r="E655" s="400">
        <v>1.0800000000000001E-2</v>
      </c>
      <c r="F655" s="400">
        <v>1.1258333333333301E-2</v>
      </c>
      <c r="G655" s="400">
        <v>1.1029166666666699E-2</v>
      </c>
      <c r="H655" s="400">
        <v>1.2158333333333301E-2</v>
      </c>
      <c r="I655" s="400">
        <f t="shared" si="110"/>
        <v>-0.1071</v>
      </c>
      <c r="J655" s="400">
        <f t="shared" si="103"/>
        <v>-0.1082291666666667</v>
      </c>
      <c r="K655" s="400">
        <f t="shared" si="104"/>
        <v>-6.5058333333333301E-2</v>
      </c>
      <c r="L655" s="20">
        <f t="shared" si="100"/>
        <v>6.1888692824376035E-2</v>
      </c>
      <c r="M655" s="20">
        <f t="shared" si="101"/>
        <v>0.11880000000000002</v>
      </c>
      <c r="N655" s="20">
        <f t="shared" si="105"/>
        <v>0.13235000000000038</v>
      </c>
      <c r="O655" s="20">
        <f t="shared" si="102"/>
        <v>-5.6911307175623982E-2</v>
      </c>
      <c r="P655" s="20">
        <f t="shared" si="106"/>
        <v>-7.0461307175624349E-2</v>
      </c>
      <c r="Q655" s="20">
        <f t="shared" si="107"/>
        <v>-1.8714169077798659E-2</v>
      </c>
      <c r="R655" s="20">
        <f t="shared" si="108"/>
        <v>0.14589999999999961</v>
      </c>
      <c r="S655" s="20">
        <f t="shared" si="109"/>
        <v>-0.16461416907779827</v>
      </c>
    </row>
    <row r="656" spans="1:19" s="172" customFormat="1" ht="14.25" customHeight="1" x14ac:dyDescent="0.15">
      <c r="A656" s="399">
        <v>29312</v>
      </c>
      <c r="B656" s="400">
        <v>4.6199999999999998E-2</v>
      </c>
      <c r="C656" s="400">
        <v>0.1186</v>
      </c>
      <c r="D656" s="400">
        <v>0.01</v>
      </c>
      <c r="E656" s="400">
        <v>1.00333333333333E-2</v>
      </c>
      <c r="F656" s="400">
        <v>1.08833333333333E-2</v>
      </c>
      <c r="G656" s="400">
        <v>1.04583333333333E-2</v>
      </c>
      <c r="H656" s="400">
        <v>1.19083333333333E-2</v>
      </c>
      <c r="I656" s="400">
        <f t="shared" si="110"/>
        <v>3.6199999999999996E-2</v>
      </c>
      <c r="J656" s="400">
        <f t="shared" si="103"/>
        <v>3.5741666666666699E-2</v>
      </c>
      <c r="K656" s="400">
        <f t="shared" si="104"/>
        <v>0.1066916666666667</v>
      </c>
      <c r="L656" s="20">
        <f t="shared" ref="L656:L719" si="111">((1+B645)*(1+B646)*(1+B647)*(1+B648)*(1+B649)*(1+B650)*(1+B651)*(1+B652)*(1+B653)*(1+B654)*(1+B655)*(1+B656))-1</f>
        <v>0.10399279581920129</v>
      </c>
      <c r="M656" s="20">
        <f t="shared" ref="M656:M719" si="112">D656*12</f>
        <v>0.12</v>
      </c>
      <c r="N656" s="20">
        <f t="shared" si="105"/>
        <v>0.12549999999999961</v>
      </c>
      <c r="O656" s="20">
        <f t="shared" ref="O656:O719" si="113">L656-M656</f>
        <v>-1.6007204180798706E-2</v>
      </c>
      <c r="P656" s="20">
        <f t="shared" si="106"/>
        <v>-2.1507204180798323E-2</v>
      </c>
      <c r="Q656" s="20">
        <f t="shared" si="107"/>
        <v>0.12569616497751479</v>
      </c>
      <c r="R656" s="20">
        <f t="shared" si="108"/>
        <v>0.14289999999999961</v>
      </c>
      <c r="S656" s="20">
        <f t="shared" si="109"/>
        <v>-1.720383502248482E-2</v>
      </c>
    </row>
    <row r="657" spans="1:19" s="172" customFormat="1" ht="14.25" customHeight="1" x14ac:dyDescent="0.15">
      <c r="A657" s="399">
        <v>29342</v>
      </c>
      <c r="B657" s="400">
        <v>5.1499999999999997E-2</v>
      </c>
      <c r="C657" s="400">
        <v>3.2300000000000002E-2</v>
      </c>
      <c r="D657" s="400">
        <v>8.6999999999999994E-3</v>
      </c>
      <c r="E657" s="400">
        <v>9.1583333333333308E-3</v>
      </c>
      <c r="F657" s="400">
        <v>9.9249999999999998E-3</v>
      </c>
      <c r="G657" s="400">
        <v>9.5416666666666705E-3</v>
      </c>
      <c r="H657" s="400">
        <v>1.0613333333333299E-2</v>
      </c>
      <c r="I657" s="400">
        <f t="shared" si="110"/>
        <v>4.2799999999999998E-2</v>
      </c>
      <c r="J657" s="400">
        <f t="shared" si="103"/>
        <v>4.1958333333333327E-2</v>
      </c>
      <c r="K657" s="400">
        <f t="shared" si="104"/>
        <v>2.1686666666666701E-2</v>
      </c>
      <c r="L657" s="20">
        <f t="shared" si="111"/>
        <v>0.18659759256249631</v>
      </c>
      <c r="M657" s="20">
        <f t="shared" si="112"/>
        <v>0.10439999999999999</v>
      </c>
      <c r="N657" s="20">
        <f t="shared" si="105"/>
        <v>0.11450000000000005</v>
      </c>
      <c r="O657" s="20">
        <f t="shared" si="113"/>
        <v>8.2197592562496313E-2</v>
      </c>
      <c r="P657" s="20">
        <f t="shared" si="106"/>
        <v>7.209759256249626E-2</v>
      </c>
      <c r="Q657" s="20">
        <f t="shared" si="107"/>
        <v>0.14488290749388089</v>
      </c>
      <c r="R657" s="20">
        <f t="shared" si="108"/>
        <v>0.12735999999999958</v>
      </c>
      <c r="S657" s="20">
        <f t="shared" si="109"/>
        <v>1.7522907493881301E-2</v>
      </c>
    </row>
    <row r="658" spans="1:19" s="172" customFormat="1" ht="14.25" customHeight="1" x14ac:dyDescent="0.15">
      <c r="A658" s="399">
        <v>29373</v>
      </c>
      <c r="B658" s="400">
        <v>3.1600000000000003E-2</v>
      </c>
      <c r="C658" s="400">
        <v>3.3700000000000001E-2</v>
      </c>
      <c r="D658" s="400">
        <v>8.6E-3</v>
      </c>
      <c r="E658" s="400">
        <v>8.8166666666666706E-3</v>
      </c>
      <c r="F658" s="400">
        <v>9.4916666666666708E-3</v>
      </c>
      <c r="G658" s="400">
        <v>9.1541666666666698E-3</v>
      </c>
      <c r="H658" s="400">
        <v>1.033125E-2</v>
      </c>
      <c r="I658" s="400">
        <f t="shared" si="110"/>
        <v>2.3000000000000003E-2</v>
      </c>
      <c r="J658" s="400">
        <f t="shared" si="103"/>
        <v>2.2445833333333332E-2</v>
      </c>
      <c r="K658" s="400">
        <f t="shared" si="104"/>
        <v>2.3368750000000001E-2</v>
      </c>
      <c r="L658" s="20">
        <f t="shared" si="111"/>
        <v>0.17306571776470658</v>
      </c>
      <c r="M658" s="20">
        <f t="shared" si="112"/>
        <v>0.1032</v>
      </c>
      <c r="N658" s="20">
        <f t="shared" si="105"/>
        <v>0.10985000000000003</v>
      </c>
      <c r="O658" s="20">
        <f t="shared" si="113"/>
        <v>6.9865717764706584E-2</v>
      </c>
      <c r="P658" s="20">
        <f t="shared" si="106"/>
        <v>6.3215717764706553E-2</v>
      </c>
      <c r="Q658" s="20">
        <f t="shared" si="107"/>
        <v>0.13948147648413634</v>
      </c>
      <c r="R658" s="20">
        <f t="shared" si="108"/>
        <v>0.123975</v>
      </c>
      <c r="S658" s="20">
        <f t="shared" si="109"/>
        <v>1.5506476484136333E-2</v>
      </c>
    </row>
    <row r="659" spans="1:19" s="172" customFormat="1" ht="14.25" customHeight="1" x14ac:dyDescent="0.15">
      <c r="A659" s="399">
        <v>29403</v>
      </c>
      <c r="B659" s="400">
        <v>6.9599999999999995E-2</v>
      </c>
      <c r="C659" s="400">
        <v>-4.1000000000000003E-3</v>
      </c>
      <c r="D659" s="400">
        <v>8.3999999999999995E-3</v>
      </c>
      <c r="E659" s="400">
        <v>9.2250000000000006E-3</v>
      </c>
      <c r="F659" s="400">
        <v>9.5250000000000005E-3</v>
      </c>
      <c r="G659" s="400">
        <v>9.3749999999999997E-3</v>
      </c>
      <c r="H659" s="400">
        <v>1.01270833333333E-2</v>
      </c>
      <c r="I659" s="400">
        <f t="shared" si="110"/>
        <v>6.1199999999999997E-2</v>
      </c>
      <c r="J659" s="400">
        <f t="shared" si="103"/>
        <v>6.0224999999999994E-2</v>
      </c>
      <c r="K659" s="400">
        <f t="shared" si="104"/>
        <v>-1.42270833333333E-2</v>
      </c>
      <c r="L659" s="20">
        <f t="shared" si="111"/>
        <v>0.23812027996953811</v>
      </c>
      <c r="M659" s="20">
        <f t="shared" si="112"/>
        <v>0.1008</v>
      </c>
      <c r="N659" s="20">
        <f t="shared" si="105"/>
        <v>0.11249999999999999</v>
      </c>
      <c r="O659" s="20">
        <f t="shared" si="113"/>
        <v>0.13732027996953811</v>
      </c>
      <c r="P659" s="20">
        <f t="shared" si="106"/>
        <v>0.12562027996953812</v>
      </c>
      <c r="Q659" s="20">
        <f t="shared" si="107"/>
        <v>9.7282539577017824E-2</v>
      </c>
      <c r="R659" s="20">
        <f t="shared" si="108"/>
        <v>0.12152499999999961</v>
      </c>
      <c r="S659" s="20">
        <f t="shared" si="109"/>
        <v>-2.4242460422981782E-2</v>
      </c>
    </row>
    <row r="660" spans="1:19" s="172" customFormat="1" ht="14.25" customHeight="1" x14ac:dyDescent="0.15">
      <c r="A660" s="399">
        <v>29434</v>
      </c>
      <c r="B660" s="400">
        <v>1.01E-2</v>
      </c>
      <c r="C660" s="400">
        <v>-1.3899999999999999E-2</v>
      </c>
      <c r="D660" s="400">
        <v>8.0999999999999996E-3</v>
      </c>
      <c r="E660" s="400">
        <v>9.7000000000000003E-3</v>
      </c>
      <c r="F660" s="400">
        <v>1.0075000000000001E-2</v>
      </c>
      <c r="G660" s="400">
        <v>9.8875000000000005E-3</v>
      </c>
      <c r="H660" s="400">
        <v>1.055E-2</v>
      </c>
      <c r="I660" s="400">
        <f t="shared" si="110"/>
        <v>2E-3</v>
      </c>
      <c r="J660" s="400">
        <f t="shared" si="103"/>
        <v>2.1249999999999915E-4</v>
      </c>
      <c r="K660" s="400">
        <f t="shared" si="104"/>
        <v>-2.445E-2</v>
      </c>
      <c r="L660" s="20">
        <f t="shared" si="111"/>
        <v>0.18240077034814273</v>
      </c>
      <c r="M660" s="20">
        <f t="shared" si="112"/>
        <v>9.7199999999999995E-2</v>
      </c>
      <c r="N660" s="20">
        <f t="shared" si="105"/>
        <v>0.11865000000000001</v>
      </c>
      <c r="O660" s="20">
        <f t="shared" si="113"/>
        <v>8.5200770348142732E-2</v>
      </c>
      <c r="P660" s="20">
        <f t="shared" si="106"/>
        <v>6.3750770348142721E-2</v>
      </c>
      <c r="Q660" s="20">
        <f t="shared" si="107"/>
        <v>7.1105040860123703E-2</v>
      </c>
      <c r="R660" s="20">
        <f t="shared" si="108"/>
        <v>0.12659999999999999</v>
      </c>
      <c r="S660" s="20">
        <f t="shared" si="109"/>
        <v>-5.5494959139876288E-2</v>
      </c>
    </row>
    <row r="661" spans="1:19" s="172" customFormat="1" ht="14.25" customHeight="1" x14ac:dyDescent="0.15">
      <c r="A661" s="399">
        <v>29465</v>
      </c>
      <c r="B661" s="400">
        <v>2.9399999999999999E-2</v>
      </c>
      <c r="C661" s="400">
        <v>-1.14E-2</v>
      </c>
      <c r="D661" s="400">
        <v>9.7000000000000003E-3</v>
      </c>
      <c r="E661" s="400">
        <v>1.00166666666667E-2</v>
      </c>
      <c r="F661" s="400">
        <v>1.04333333333333E-2</v>
      </c>
      <c r="G661" s="400">
        <v>1.0225E-2</v>
      </c>
      <c r="H661" s="400">
        <v>1.10770833333333E-2</v>
      </c>
      <c r="I661" s="400">
        <f t="shared" si="110"/>
        <v>1.9699999999999999E-2</v>
      </c>
      <c r="J661" s="400">
        <f t="shared" si="103"/>
        <v>1.9174999999999998E-2</v>
      </c>
      <c r="K661" s="400">
        <f t="shared" si="104"/>
        <v>-2.24770833333333E-2</v>
      </c>
      <c r="L661" s="20">
        <f t="shared" si="111"/>
        <v>0.21195195957022617</v>
      </c>
      <c r="M661" s="20">
        <f t="shared" si="112"/>
        <v>0.1164</v>
      </c>
      <c r="N661" s="20">
        <f t="shared" si="105"/>
        <v>0.1227</v>
      </c>
      <c r="O661" s="20">
        <f t="shared" si="113"/>
        <v>9.5551959570226164E-2</v>
      </c>
      <c r="P661" s="20">
        <f t="shared" si="106"/>
        <v>8.9251959570226164E-2</v>
      </c>
      <c r="Q661" s="20">
        <f t="shared" si="107"/>
        <v>7.7974593702859085E-2</v>
      </c>
      <c r="R661" s="20">
        <f t="shared" si="108"/>
        <v>0.1329249999999996</v>
      </c>
      <c r="S661" s="20">
        <f t="shared" si="109"/>
        <v>-5.4950406297140514E-2</v>
      </c>
    </row>
    <row r="662" spans="1:19" s="172" customFormat="1" ht="14.25" customHeight="1" x14ac:dyDescent="0.15">
      <c r="A662" s="399">
        <v>29495</v>
      </c>
      <c r="B662" s="400">
        <v>2.0199999999999999E-2</v>
      </c>
      <c r="C662" s="400">
        <v>2.7400000000000001E-2</v>
      </c>
      <c r="D662" s="400">
        <v>9.7000000000000003E-3</v>
      </c>
      <c r="E662" s="400">
        <v>1.02583333333333E-2</v>
      </c>
      <c r="F662" s="400">
        <v>1.05666666666667E-2</v>
      </c>
      <c r="G662" s="400">
        <v>1.04125E-2</v>
      </c>
      <c r="H662" s="400">
        <v>1.128E-2</v>
      </c>
      <c r="I662" s="400">
        <f t="shared" si="110"/>
        <v>1.0499999999999999E-2</v>
      </c>
      <c r="J662" s="400">
        <f t="shared" si="103"/>
        <v>9.7874999999999993E-3</v>
      </c>
      <c r="K662" s="400">
        <f t="shared" si="104"/>
        <v>1.6120000000000002E-2</v>
      </c>
      <c r="L662" s="20">
        <f t="shared" si="111"/>
        <v>0.32097584311276184</v>
      </c>
      <c r="M662" s="20">
        <f t="shared" si="112"/>
        <v>0.1164</v>
      </c>
      <c r="N662" s="20">
        <f t="shared" si="105"/>
        <v>0.12495000000000001</v>
      </c>
      <c r="O662" s="20">
        <f t="shared" si="113"/>
        <v>0.20457584311276183</v>
      </c>
      <c r="P662" s="20">
        <f t="shared" si="106"/>
        <v>0.19602584311276183</v>
      </c>
      <c r="Q662" s="20">
        <f t="shared" si="107"/>
        <v>0.16641505799928136</v>
      </c>
      <c r="R662" s="20">
        <f t="shared" si="108"/>
        <v>0.13536000000000001</v>
      </c>
      <c r="S662" s="20">
        <f t="shared" si="109"/>
        <v>3.1055057999281349E-2</v>
      </c>
    </row>
    <row r="663" spans="1:19" s="172" customFormat="1" ht="14.25" customHeight="1" x14ac:dyDescent="0.15">
      <c r="A663" s="399">
        <v>29526</v>
      </c>
      <c r="B663" s="400">
        <v>0.1065</v>
      </c>
      <c r="C663" s="400">
        <v>5.0099999999999999E-2</v>
      </c>
      <c r="D663" s="400">
        <v>9.1000000000000004E-3</v>
      </c>
      <c r="E663" s="400">
        <v>1.08083333333333E-2</v>
      </c>
      <c r="F663" s="400">
        <v>1.11166666666667E-2</v>
      </c>
      <c r="G663" s="400">
        <v>1.09625E-2</v>
      </c>
      <c r="H663" s="400">
        <v>1.16770833333333E-2</v>
      </c>
      <c r="I663" s="400">
        <f t="shared" si="110"/>
        <v>9.74E-2</v>
      </c>
      <c r="J663" s="400">
        <f t="shared" si="103"/>
        <v>9.5537499999999997E-2</v>
      </c>
      <c r="K663" s="400">
        <f t="shared" si="104"/>
        <v>3.8422916666666695E-2</v>
      </c>
      <c r="L663" s="20">
        <f t="shared" si="111"/>
        <v>0.39537925575586663</v>
      </c>
      <c r="M663" s="20">
        <f t="shared" si="112"/>
        <v>0.10920000000000001</v>
      </c>
      <c r="N663" s="20">
        <f t="shared" si="105"/>
        <v>0.13155</v>
      </c>
      <c r="O663" s="20">
        <f t="shared" si="113"/>
        <v>0.28617925575586661</v>
      </c>
      <c r="P663" s="20">
        <f t="shared" si="106"/>
        <v>0.26382925575586663</v>
      </c>
      <c r="Q663" s="20">
        <f t="shared" si="107"/>
        <v>0.15475860507687855</v>
      </c>
      <c r="R663" s="20">
        <f t="shared" si="108"/>
        <v>0.14012499999999961</v>
      </c>
      <c r="S663" s="20">
        <f t="shared" si="109"/>
        <v>1.4633605076878942E-2</v>
      </c>
    </row>
    <row r="664" spans="1:19" s="172" customFormat="1" ht="14.25" customHeight="1" x14ac:dyDescent="0.15">
      <c r="A664" s="399">
        <v>29556</v>
      </c>
      <c r="B664" s="400">
        <v>-3.0200000000000001E-2</v>
      </c>
      <c r="C664" s="400">
        <v>-1.4E-3</v>
      </c>
      <c r="D664" s="400">
        <v>1.0800000000000001E-2</v>
      </c>
      <c r="E664" s="400">
        <v>1.1008333333333301E-2</v>
      </c>
      <c r="F664" s="400">
        <v>1.14833333333333E-2</v>
      </c>
      <c r="G664" s="400">
        <v>1.12458333333333E-2</v>
      </c>
      <c r="H664" s="400">
        <v>1.22166666666667E-2</v>
      </c>
      <c r="I664" s="400">
        <f t="shared" si="110"/>
        <v>-4.1000000000000002E-2</v>
      </c>
      <c r="J664" s="400">
        <f t="shared" si="103"/>
        <v>-4.14458333333333E-2</v>
      </c>
      <c r="K664" s="400">
        <f t="shared" si="104"/>
        <v>-1.3616666666666701E-2</v>
      </c>
      <c r="L664" s="20">
        <f t="shared" si="111"/>
        <v>0.32488623676526296</v>
      </c>
      <c r="M664" s="20">
        <f t="shared" si="112"/>
        <v>0.12959999999999999</v>
      </c>
      <c r="N664" s="20">
        <f t="shared" si="105"/>
        <v>0.1349499999999996</v>
      </c>
      <c r="O664" s="20">
        <f t="shared" si="113"/>
        <v>0.19528623676526297</v>
      </c>
      <c r="P664" s="20">
        <f t="shared" si="106"/>
        <v>0.18993623676526336</v>
      </c>
      <c r="Q664" s="20">
        <f t="shared" si="107"/>
        <v>0.15061059971040835</v>
      </c>
      <c r="R664" s="20">
        <f t="shared" si="108"/>
        <v>0.1466000000000004</v>
      </c>
      <c r="S664" s="20">
        <f t="shared" si="109"/>
        <v>4.0105997104079583E-3</v>
      </c>
    </row>
    <row r="665" spans="1:19" s="172" customFormat="1" ht="14.25" customHeight="1" x14ac:dyDescent="0.15">
      <c r="A665" s="399">
        <v>29587</v>
      </c>
      <c r="B665" s="400">
        <v>-4.1799999999999997E-2</v>
      </c>
      <c r="C665" s="400">
        <v>-1.8599999999999998E-2</v>
      </c>
      <c r="D665" s="400">
        <v>9.4000000000000004E-3</v>
      </c>
      <c r="E665" s="400">
        <v>1.0675E-2</v>
      </c>
      <c r="F665" s="400">
        <v>1.1266666666666701E-2</v>
      </c>
      <c r="G665" s="400">
        <v>1.0970833333333299E-2</v>
      </c>
      <c r="H665" s="400">
        <v>1.1894999999999999E-2</v>
      </c>
      <c r="I665" s="400">
        <f t="shared" si="110"/>
        <v>-5.1199999999999996E-2</v>
      </c>
      <c r="J665" s="400">
        <f t="shared" si="103"/>
        <v>-5.2770833333333295E-2</v>
      </c>
      <c r="K665" s="400">
        <f t="shared" si="104"/>
        <v>-3.0494999999999998E-2</v>
      </c>
      <c r="L665" s="20">
        <f t="shared" si="111"/>
        <v>0.19516662781818406</v>
      </c>
      <c r="M665" s="20">
        <f t="shared" si="112"/>
        <v>0.11280000000000001</v>
      </c>
      <c r="N665" s="20">
        <f t="shared" si="105"/>
        <v>0.1316499999999996</v>
      </c>
      <c r="O665" s="20">
        <f t="shared" si="113"/>
        <v>8.2366627818184046E-2</v>
      </c>
      <c r="P665" s="20">
        <f t="shared" si="106"/>
        <v>6.3516627818184457E-2</v>
      </c>
      <c r="Q665" s="20">
        <f t="shared" si="107"/>
        <v>0.13181241110132769</v>
      </c>
      <c r="R665" s="20">
        <f t="shared" si="108"/>
        <v>0.14273999999999998</v>
      </c>
      <c r="S665" s="20">
        <f t="shared" si="109"/>
        <v>-1.0927588898672291E-2</v>
      </c>
    </row>
    <row r="666" spans="1:19" s="172" customFormat="1" ht="14.25" customHeight="1" x14ac:dyDescent="0.15">
      <c r="A666" s="399">
        <v>29618</v>
      </c>
      <c r="B666" s="400">
        <v>1.7399999999999999E-2</v>
      </c>
      <c r="C666" s="400">
        <v>-2.24E-2</v>
      </c>
      <c r="D666" s="400">
        <v>8.8000000000000005E-3</v>
      </c>
      <c r="E666" s="400">
        <v>1.1124999999999999E-2</v>
      </c>
      <c r="F666" s="400">
        <v>1.1575E-2</v>
      </c>
      <c r="G666" s="400">
        <v>1.1350000000000001E-2</v>
      </c>
      <c r="H666" s="400">
        <v>1.2233333333333299E-2</v>
      </c>
      <c r="I666" s="400">
        <f t="shared" si="110"/>
        <v>8.5999999999999983E-3</v>
      </c>
      <c r="J666" s="400">
        <f t="shared" si="103"/>
        <v>6.0499999999999981E-3</v>
      </c>
      <c r="K666" s="400">
        <f t="shared" si="104"/>
        <v>-3.4633333333333301E-2</v>
      </c>
      <c r="L666" s="20">
        <f t="shared" si="111"/>
        <v>0.21608413555577588</v>
      </c>
      <c r="M666" s="20">
        <f t="shared" si="112"/>
        <v>0.1056</v>
      </c>
      <c r="N666" s="20">
        <f t="shared" si="105"/>
        <v>0.13620000000000002</v>
      </c>
      <c r="O666" s="20">
        <f t="shared" si="113"/>
        <v>0.11048413555577588</v>
      </c>
      <c r="P666" s="20">
        <f t="shared" si="106"/>
        <v>7.9884135555775865E-2</v>
      </c>
      <c r="Q666" s="20">
        <f t="shared" si="107"/>
        <v>0.13448150629822408</v>
      </c>
      <c r="R666" s="20">
        <f t="shared" si="108"/>
        <v>0.1467999999999996</v>
      </c>
      <c r="S666" s="20">
        <f t="shared" si="109"/>
        <v>-1.2318493701775513E-2</v>
      </c>
    </row>
    <row r="667" spans="1:19" s="172" customFormat="1" ht="14.25" customHeight="1" x14ac:dyDescent="0.15">
      <c r="A667" s="399">
        <v>29646</v>
      </c>
      <c r="B667" s="400">
        <v>0.04</v>
      </c>
      <c r="C667" s="400">
        <v>4.2000000000000003E-2</v>
      </c>
      <c r="D667" s="400">
        <v>1.11E-2</v>
      </c>
      <c r="E667" s="400">
        <v>1.11083333333333E-2</v>
      </c>
      <c r="F667" s="400">
        <v>1.15833333333333E-2</v>
      </c>
      <c r="G667" s="400">
        <v>1.13458333333333E-2</v>
      </c>
      <c r="H667" s="400">
        <v>1.2604166666666699E-2</v>
      </c>
      <c r="I667" s="400">
        <f t="shared" si="110"/>
        <v>2.8900000000000002E-2</v>
      </c>
      <c r="J667" s="400">
        <f t="shared" si="103"/>
        <v>2.8654166666666703E-2</v>
      </c>
      <c r="K667" s="400">
        <f t="shared" si="104"/>
        <v>2.9395833333333302E-2</v>
      </c>
      <c r="L667" s="20">
        <f t="shared" si="111"/>
        <v>0.40089444060479296</v>
      </c>
      <c r="M667" s="20">
        <f t="shared" si="112"/>
        <v>0.13320000000000001</v>
      </c>
      <c r="N667" s="20">
        <f t="shared" si="105"/>
        <v>0.1361499999999996</v>
      </c>
      <c r="O667" s="20">
        <f t="shared" si="113"/>
        <v>0.26769444060479297</v>
      </c>
      <c r="P667" s="20">
        <f t="shared" si="106"/>
        <v>0.26474444060479335</v>
      </c>
      <c r="Q667" s="20">
        <f t="shared" si="107"/>
        <v>0.24815724798094108</v>
      </c>
      <c r="R667" s="20">
        <f t="shared" si="108"/>
        <v>0.15125000000000038</v>
      </c>
      <c r="S667" s="20">
        <f t="shared" si="109"/>
        <v>9.6907247980940692E-2</v>
      </c>
    </row>
    <row r="668" spans="1:19" s="172" customFormat="1" ht="14.25" customHeight="1" x14ac:dyDescent="0.15">
      <c r="A668" s="399">
        <v>29677</v>
      </c>
      <c r="B668" s="400">
        <v>-1.9300000000000001E-2</v>
      </c>
      <c r="C668" s="400">
        <v>-9.5999999999999992E-3</v>
      </c>
      <c r="D668" s="400">
        <v>1.01E-2</v>
      </c>
      <c r="E668" s="400">
        <v>1.1566666666666701E-2</v>
      </c>
      <c r="F668" s="400">
        <v>1.1991666666666701E-2</v>
      </c>
      <c r="G668" s="400">
        <v>1.17791666666667E-2</v>
      </c>
      <c r="H668" s="400">
        <v>1.2708333333333301E-2</v>
      </c>
      <c r="I668" s="400">
        <f t="shared" si="110"/>
        <v>-2.9400000000000003E-2</v>
      </c>
      <c r="J668" s="400">
        <f t="shared" si="103"/>
        <v>-3.1079166666666699E-2</v>
      </c>
      <c r="K668" s="400">
        <f t="shared" si="104"/>
        <v>-2.2308333333333298E-2</v>
      </c>
      <c r="L668" s="20">
        <f t="shared" si="111"/>
        <v>0.31318789705708339</v>
      </c>
      <c r="M668" s="20">
        <f t="shared" si="112"/>
        <v>0.1212</v>
      </c>
      <c r="N668" s="20">
        <f t="shared" si="105"/>
        <v>0.14135000000000039</v>
      </c>
      <c r="O668" s="20">
        <f t="shared" si="113"/>
        <v>0.19198789705708338</v>
      </c>
      <c r="P668" s="20">
        <f t="shared" si="106"/>
        <v>0.17183789705708299</v>
      </c>
      <c r="Q668" s="20">
        <f t="shared" si="107"/>
        <v>0.10510900983401039</v>
      </c>
      <c r="R668" s="20">
        <f t="shared" si="108"/>
        <v>0.15249999999999961</v>
      </c>
      <c r="S668" s="20">
        <f t="shared" si="109"/>
        <v>-4.7390990165989216E-2</v>
      </c>
    </row>
    <row r="669" spans="1:19" s="172" customFormat="1" ht="14.25" customHeight="1" x14ac:dyDescent="0.15">
      <c r="A669" s="399">
        <v>29707</v>
      </c>
      <c r="B669" s="400">
        <v>2.5999999999999999E-3</v>
      </c>
      <c r="C669" s="400">
        <v>2.9100000000000001E-2</v>
      </c>
      <c r="D669" s="400">
        <v>1.04E-2</v>
      </c>
      <c r="E669" s="400">
        <v>1.1933333333333299E-2</v>
      </c>
      <c r="F669" s="400">
        <v>1.24E-2</v>
      </c>
      <c r="G669" s="400">
        <v>1.2166666666666701E-2</v>
      </c>
      <c r="H669" s="400">
        <v>1.3429999999999999E-2</v>
      </c>
      <c r="I669" s="400">
        <f t="shared" si="110"/>
        <v>-7.7999999999999996E-3</v>
      </c>
      <c r="J669" s="400">
        <f t="shared" ref="J669:J732" si="114">B669-G669</f>
        <v>-9.5666666666667007E-3</v>
      </c>
      <c r="K669" s="400">
        <f t="shared" ref="K669:K732" si="115">$C669-H669</f>
        <v>1.5670000000000003E-2</v>
      </c>
      <c r="L669" s="20">
        <f t="shared" si="111"/>
        <v>0.25211810327097628</v>
      </c>
      <c r="M669" s="20">
        <f t="shared" si="112"/>
        <v>0.12479999999999999</v>
      </c>
      <c r="N669" s="20">
        <f t="shared" si="105"/>
        <v>0.14600000000000041</v>
      </c>
      <c r="O669" s="20">
        <f t="shared" si="113"/>
        <v>0.12731810327097628</v>
      </c>
      <c r="P669" s="20">
        <f t="shared" si="106"/>
        <v>0.10611810327097587</v>
      </c>
      <c r="Q669" s="20">
        <f t="shared" si="107"/>
        <v>0.10168331107253747</v>
      </c>
      <c r="R669" s="20">
        <f t="shared" si="108"/>
        <v>0.16116</v>
      </c>
      <c r="S669" s="20">
        <f t="shared" si="109"/>
        <v>-5.9476688927462523E-2</v>
      </c>
    </row>
    <row r="670" spans="1:19" s="172" customFormat="1" ht="14.25" customHeight="1" x14ac:dyDescent="0.15">
      <c r="A670" s="399">
        <v>29738</v>
      </c>
      <c r="B670" s="400">
        <v>-6.3E-3</v>
      </c>
      <c r="C670" s="400">
        <v>2.7199999999999998E-2</v>
      </c>
      <c r="D670" s="400">
        <v>1.09E-2</v>
      </c>
      <c r="E670" s="400">
        <v>1.14583333333333E-2</v>
      </c>
      <c r="F670" s="400">
        <v>1.20083333333333E-2</v>
      </c>
      <c r="G670" s="400">
        <v>1.1733333333333301E-2</v>
      </c>
      <c r="H670" s="400">
        <v>1.31604166666667E-2</v>
      </c>
      <c r="I670" s="400">
        <f t="shared" si="110"/>
        <v>-1.72E-2</v>
      </c>
      <c r="J670" s="400">
        <f t="shared" si="114"/>
        <v>-1.8033333333333301E-2</v>
      </c>
      <c r="K670" s="400">
        <f t="shared" si="115"/>
        <v>1.4039583333333298E-2</v>
      </c>
      <c r="L670" s="20">
        <f t="shared" si="111"/>
        <v>0.20611647849977599</v>
      </c>
      <c r="M670" s="20">
        <f t="shared" si="112"/>
        <v>0.1308</v>
      </c>
      <c r="N670" s="20">
        <f t="shared" si="105"/>
        <v>0.14079999999999959</v>
      </c>
      <c r="O670" s="20">
        <f t="shared" si="113"/>
        <v>7.5316478499775991E-2</v>
      </c>
      <c r="P670" s="20">
        <f t="shared" si="106"/>
        <v>6.5316478499776398E-2</v>
      </c>
      <c r="Q670" s="20">
        <f t="shared" si="107"/>
        <v>9.4755825804111682E-2</v>
      </c>
      <c r="R670" s="20">
        <f t="shared" si="108"/>
        <v>0.1579250000000004</v>
      </c>
      <c r="S670" s="20">
        <f t="shared" si="109"/>
        <v>-6.3169174195888717E-2</v>
      </c>
    </row>
    <row r="671" spans="1:19" s="172" customFormat="1" ht="14.25" customHeight="1" x14ac:dyDescent="0.15">
      <c r="A671" s="399">
        <v>29768</v>
      </c>
      <c r="B671" s="400">
        <v>2.0999999999999999E-3</v>
      </c>
      <c r="C671" s="400">
        <v>3.4099999999999998E-2</v>
      </c>
      <c r="D671" s="400">
        <v>1.09E-2</v>
      </c>
      <c r="E671" s="400">
        <v>1.1983333333333301E-2</v>
      </c>
      <c r="F671" s="400">
        <v>1.2324999999999999E-2</v>
      </c>
      <c r="G671" s="400">
        <v>1.21541666666667E-2</v>
      </c>
      <c r="H671" s="400">
        <v>1.3393333333333301E-2</v>
      </c>
      <c r="I671" s="400">
        <f t="shared" si="110"/>
        <v>-8.8000000000000005E-3</v>
      </c>
      <c r="J671" s="400">
        <f t="shared" si="114"/>
        <v>-1.0054166666666701E-2</v>
      </c>
      <c r="K671" s="400">
        <f t="shared" si="115"/>
        <v>2.07066666666667E-2</v>
      </c>
      <c r="L671" s="20">
        <f t="shared" si="111"/>
        <v>0.13000123700881239</v>
      </c>
      <c r="M671" s="20">
        <f t="shared" si="112"/>
        <v>0.1308</v>
      </c>
      <c r="N671" s="20">
        <f t="shared" si="105"/>
        <v>0.1458500000000004</v>
      </c>
      <c r="O671" s="20">
        <f t="shared" si="113"/>
        <v>-7.9876299118761263E-4</v>
      </c>
      <c r="P671" s="20">
        <f t="shared" si="106"/>
        <v>-1.5848762991188009E-2</v>
      </c>
      <c r="Q671" s="20">
        <f t="shared" si="107"/>
        <v>0.13674766489008117</v>
      </c>
      <c r="R671" s="20">
        <f t="shared" si="108"/>
        <v>0.16071999999999961</v>
      </c>
      <c r="S671" s="20">
        <f t="shared" si="109"/>
        <v>-2.3972335109918447E-2</v>
      </c>
    </row>
    <row r="672" spans="1:19" s="172" customFormat="1" ht="14.25" customHeight="1" x14ac:dyDescent="0.15">
      <c r="A672" s="399">
        <v>29799</v>
      </c>
      <c r="B672" s="400">
        <v>-5.7700000000000001E-2</v>
      </c>
      <c r="C672" s="400">
        <v>-2.3999999999999998E-3</v>
      </c>
      <c r="D672" s="400">
        <v>1.0999999999999999E-2</v>
      </c>
      <c r="E672" s="400">
        <v>1.2408333333333301E-2</v>
      </c>
      <c r="F672" s="400">
        <v>1.285E-2</v>
      </c>
      <c r="G672" s="400">
        <v>1.26291666666667E-2</v>
      </c>
      <c r="H672" s="400">
        <v>1.370625E-2</v>
      </c>
      <c r="I672" s="400">
        <f t="shared" si="110"/>
        <v>-6.8699999999999997E-2</v>
      </c>
      <c r="J672" s="400">
        <f t="shared" si="114"/>
        <v>-7.0329166666666706E-2</v>
      </c>
      <c r="K672" s="400">
        <f t="shared" si="115"/>
        <v>-1.6106249999999999E-2</v>
      </c>
      <c r="L672" s="20">
        <f t="shared" si="111"/>
        <v>5.4153218130288172E-2</v>
      </c>
      <c r="M672" s="20">
        <f t="shared" si="112"/>
        <v>0.13200000000000001</v>
      </c>
      <c r="N672" s="20">
        <f t="shared" si="105"/>
        <v>0.15155000000000041</v>
      </c>
      <c r="O672" s="20">
        <f t="shared" si="113"/>
        <v>-7.7846781869711834E-2</v>
      </c>
      <c r="P672" s="20">
        <f t="shared" si="106"/>
        <v>-9.7396781869712235E-2</v>
      </c>
      <c r="Q672" s="20">
        <f t="shared" si="107"/>
        <v>0.15000453351013565</v>
      </c>
      <c r="R672" s="20">
        <f t="shared" si="108"/>
        <v>0.16447499999999998</v>
      </c>
      <c r="S672" s="20">
        <f t="shared" si="109"/>
        <v>-1.4470466489864331E-2</v>
      </c>
    </row>
    <row r="673" spans="1:19" s="172" customFormat="1" ht="14.25" customHeight="1" x14ac:dyDescent="0.15">
      <c r="A673" s="399">
        <v>29830</v>
      </c>
      <c r="B673" s="400">
        <v>-4.9299999999999997E-2</v>
      </c>
      <c r="C673" s="400">
        <v>-4.0899999999999999E-2</v>
      </c>
      <c r="D673" s="400">
        <v>1.14E-2</v>
      </c>
      <c r="E673" s="400">
        <v>1.2908333333333299E-2</v>
      </c>
      <c r="F673" s="400">
        <v>1.32916666666667E-2</v>
      </c>
      <c r="G673" s="400">
        <v>1.3100000000000001E-2</v>
      </c>
      <c r="H673" s="400">
        <v>1.41916666666667E-2</v>
      </c>
      <c r="I673" s="400">
        <f t="shared" si="110"/>
        <v>-6.0699999999999997E-2</v>
      </c>
      <c r="J673" s="400">
        <f t="shared" si="114"/>
        <v>-6.2399999999999997E-2</v>
      </c>
      <c r="K673" s="400">
        <f t="shared" si="115"/>
        <v>-5.5091666666666698E-2</v>
      </c>
      <c r="L673" s="20">
        <f t="shared" si="111"/>
        <v>-2.6439222385404415E-2</v>
      </c>
      <c r="M673" s="20">
        <f t="shared" si="112"/>
        <v>0.1368</v>
      </c>
      <c r="N673" s="20">
        <f t="shared" si="105"/>
        <v>0.15720000000000001</v>
      </c>
      <c r="O673" s="20">
        <f t="shared" si="113"/>
        <v>-0.16323922238540442</v>
      </c>
      <c r="P673" s="20">
        <f t="shared" si="106"/>
        <v>-0.18363922238540442</v>
      </c>
      <c r="Q673" s="20">
        <f t="shared" si="107"/>
        <v>0.11568819349541859</v>
      </c>
      <c r="R673" s="20">
        <f t="shared" si="108"/>
        <v>0.1703000000000004</v>
      </c>
      <c r="S673" s="20">
        <f t="shared" si="109"/>
        <v>-5.4611806504581806E-2</v>
      </c>
    </row>
    <row r="674" spans="1:19" s="172" customFormat="1" ht="14.25" customHeight="1" x14ac:dyDescent="0.15">
      <c r="A674" s="399">
        <v>29860</v>
      </c>
      <c r="B674" s="400">
        <v>5.3999999999999999E-2</v>
      </c>
      <c r="C674" s="400">
        <v>6.1699999999999998E-2</v>
      </c>
      <c r="D674" s="400">
        <v>1.17E-2</v>
      </c>
      <c r="E674" s="400">
        <v>1.2833333333333301E-2</v>
      </c>
      <c r="F674" s="400">
        <v>1.31833333333333E-2</v>
      </c>
      <c r="G674" s="400">
        <v>1.3008333333333301E-2</v>
      </c>
      <c r="H674" s="400">
        <v>1.43791666666667E-2</v>
      </c>
      <c r="I674" s="400">
        <f t="shared" si="110"/>
        <v>4.2299999999999997E-2</v>
      </c>
      <c r="J674" s="400">
        <f t="shared" si="114"/>
        <v>4.0991666666666697E-2</v>
      </c>
      <c r="K674" s="400">
        <f t="shared" si="115"/>
        <v>4.7320833333333298E-2</v>
      </c>
      <c r="L674" s="20">
        <f t="shared" si="111"/>
        <v>5.8155847929657334E-3</v>
      </c>
      <c r="M674" s="20">
        <f t="shared" si="112"/>
        <v>0.1404</v>
      </c>
      <c r="N674" s="20">
        <f t="shared" si="105"/>
        <v>0.1560999999999996</v>
      </c>
      <c r="O674" s="20">
        <f t="shared" si="113"/>
        <v>-0.13458441520703426</v>
      </c>
      <c r="P674" s="20">
        <f t="shared" si="106"/>
        <v>-0.15028441520703387</v>
      </c>
      <c r="Q674" s="20">
        <f t="shared" si="107"/>
        <v>0.15293571640460013</v>
      </c>
      <c r="R674" s="20">
        <f t="shared" si="108"/>
        <v>0.1725500000000004</v>
      </c>
      <c r="S674" s="20">
        <f t="shared" si="109"/>
        <v>-1.9614283595400267E-2</v>
      </c>
    </row>
    <row r="675" spans="1:19" s="172" customFormat="1" ht="14.25" customHeight="1" x14ac:dyDescent="0.15">
      <c r="A675" s="399">
        <v>29891</v>
      </c>
      <c r="B675" s="400">
        <v>4.1300000000000003E-2</v>
      </c>
      <c r="C675" s="400">
        <v>4.8099999999999997E-2</v>
      </c>
      <c r="D675" s="400">
        <v>1.1299999999999999E-2</v>
      </c>
      <c r="E675" s="400">
        <v>1.1849999999999999E-2</v>
      </c>
      <c r="F675" s="400">
        <v>1.2475E-2</v>
      </c>
      <c r="G675" s="400">
        <v>1.21625E-2</v>
      </c>
      <c r="H675" s="400">
        <v>1.3679166666666701E-2</v>
      </c>
      <c r="I675" s="400">
        <f t="shared" si="110"/>
        <v>3.0000000000000006E-2</v>
      </c>
      <c r="J675" s="400">
        <f t="shared" si="114"/>
        <v>2.9137500000000004E-2</v>
      </c>
      <c r="K675" s="400">
        <f t="shared" si="115"/>
        <v>3.4420833333333296E-2</v>
      </c>
      <c r="L675" s="20">
        <f t="shared" si="111"/>
        <v>-5.3451632675178051E-2</v>
      </c>
      <c r="M675" s="20">
        <f t="shared" si="112"/>
        <v>0.1356</v>
      </c>
      <c r="N675" s="20">
        <f t="shared" si="105"/>
        <v>0.14595</v>
      </c>
      <c r="O675" s="20">
        <f t="shared" si="113"/>
        <v>-0.18905163267517805</v>
      </c>
      <c r="P675" s="20">
        <f t="shared" si="106"/>
        <v>-0.19940163267517805</v>
      </c>
      <c r="Q675" s="20">
        <f t="shared" si="107"/>
        <v>0.15073985750277252</v>
      </c>
      <c r="R675" s="20">
        <f t="shared" si="108"/>
        <v>0.16415000000000041</v>
      </c>
      <c r="S675" s="20">
        <f t="shared" si="109"/>
        <v>-1.3410142497227884E-2</v>
      </c>
    </row>
    <row r="676" spans="1:19" s="172" customFormat="1" ht="14.25" customHeight="1" x14ac:dyDescent="0.15">
      <c r="A676" s="399">
        <v>29921</v>
      </c>
      <c r="B676" s="400">
        <v>-2.5600000000000001E-2</v>
      </c>
      <c r="C676" s="400">
        <v>-3.0499999999999999E-2</v>
      </c>
      <c r="D676" s="400">
        <v>0.01</v>
      </c>
      <c r="E676" s="400">
        <v>1.1858333333333301E-2</v>
      </c>
      <c r="F676" s="400">
        <v>1.2500000000000001E-2</v>
      </c>
      <c r="G676" s="400">
        <v>1.2179166666666699E-2</v>
      </c>
      <c r="H676" s="400">
        <v>1.3468333333333299E-2</v>
      </c>
      <c r="I676" s="400">
        <f t="shared" si="110"/>
        <v>-3.56E-2</v>
      </c>
      <c r="J676" s="400">
        <f t="shared" si="114"/>
        <v>-3.7779166666666697E-2</v>
      </c>
      <c r="K676" s="400">
        <f t="shared" si="115"/>
        <v>-4.3968333333333297E-2</v>
      </c>
      <c r="L676" s="20">
        <f t="shared" si="111"/>
        <v>-4.8961920889558197E-2</v>
      </c>
      <c r="M676" s="20">
        <f t="shared" si="112"/>
        <v>0.12</v>
      </c>
      <c r="N676" s="20">
        <f t="shared" si="105"/>
        <v>0.14615000000000039</v>
      </c>
      <c r="O676" s="20">
        <f t="shared" si="113"/>
        <v>-0.16896192088955819</v>
      </c>
      <c r="P676" s="20">
        <f t="shared" si="106"/>
        <v>-0.19511192088955859</v>
      </c>
      <c r="Q676" s="20">
        <f t="shared" si="107"/>
        <v>0.11720638078203294</v>
      </c>
      <c r="R676" s="20">
        <f t="shared" si="108"/>
        <v>0.1616199999999996</v>
      </c>
      <c r="S676" s="20">
        <f t="shared" si="109"/>
        <v>-4.441361921796666E-2</v>
      </c>
    </row>
    <row r="677" spans="1:19" s="172" customFormat="1" ht="14.25" customHeight="1" x14ac:dyDescent="0.15">
      <c r="A677" s="399">
        <v>29952</v>
      </c>
      <c r="B677" s="400">
        <v>-1.3100000000000001E-2</v>
      </c>
      <c r="C677" s="400">
        <v>3.7000000000000002E-3</v>
      </c>
      <c r="D677" s="400">
        <v>1.0800000000000001E-2</v>
      </c>
      <c r="E677" s="400">
        <v>1.265E-2</v>
      </c>
      <c r="F677" s="400">
        <v>1.3125E-2</v>
      </c>
      <c r="G677" s="400">
        <v>1.28875E-2</v>
      </c>
      <c r="H677" s="400">
        <v>1.4E-2</v>
      </c>
      <c r="I677" s="400">
        <f t="shared" si="110"/>
        <v>-2.3900000000000001E-2</v>
      </c>
      <c r="J677" s="400">
        <f t="shared" si="114"/>
        <v>-2.59875E-2</v>
      </c>
      <c r="K677" s="400">
        <f t="shared" si="115"/>
        <v>-1.03E-2</v>
      </c>
      <c r="L677" s="20">
        <f t="shared" si="111"/>
        <v>-2.0476434696206747E-2</v>
      </c>
      <c r="M677" s="20">
        <f t="shared" si="112"/>
        <v>0.12959999999999999</v>
      </c>
      <c r="N677" s="20">
        <f t="shared" si="105"/>
        <v>0.15465000000000001</v>
      </c>
      <c r="O677" s="20">
        <f t="shared" si="113"/>
        <v>-0.15007643469620674</v>
      </c>
      <c r="P677" s="20">
        <f t="shared" si="106"/>
        <v>-0.17512643469620676</v>
      </c>
      <c r="Q677" s="20">
        <f t="shared" si="107"/>
        <v>0.14259226043501783</v>
      </c>
      <c r="R677" s="20">
        <f t="shared" si="108"/>
        <v>0.16800000000000001</v>
      </c>
      <c r="S677" s="20">
        <f t="shared" si="109"/>
        <v>-2.5407739564982185E-2</v>
      </c>
    </row>
    <row r="678" spans="1:19" s="172" customFormat="1" ht="14.25" customHeight="1" x14ac:dyDescent="0.15">
      <c r="A678" s="399">
        <v>29983</v>
      </c>
      <c r="B678" s="400">
        <v>-5.5899999999999998E-2</v>
      </c>
      <c r="C678" s="400">
        <v>-3.5000000000000001E-3</v>
      </c>
      <c r="D678" s="400">
        <v>1.03E-2</v>
      </c>
      <c r="E678" s="400">
        <v>1.2725E-2</v>
      </c>
      <c r="F678" s="400">
        <v>1.3100000000000001E-2</v>
      </c>
      <c r="G678" s="400">
        <v>1.29125E-2</v>
      </c>
      <c r="H678" s="400">
        <v>1.4095833333333301E-2</v>
      </c>
      <c r="I678" s="400">
        <f t="shared" si="110"/>
        <v>-6.6199999999999995E-2</v>
      </c>
      <c r="J678" s="400">
        <f t="shared" si="114"/>
        <v>-6.8812499999999999E-2</v>
      </c>
      <c r="K678" s="400">
        <f t="shared" si="115"/>
        <v>-1.75958333333333E-2</v>
      </c>
      <c r="L678" s="20">
        <f t="shared" si="111"/>
        <v>-9.1047574205512904E-2</v>
      </c>
      <c r="M678" s="20">
        <f t="shared" si="112"/>
        <v>0.1236</v>
      </c>
      <c r="N678" s="20">
        <f t="shared" si="105"/>
        <v>0.15495</v>
      </c>
      <c r="O678" s="20">
        <f t="shared" si="113"/>
        <v>-0.21464757420551289</v>
      </c>
      <c r="P678" s="20">
        <f t="shared" si="106"/>
        <v>-0.24599757420551291</v>
      </c>
      <c r="Q678" s="20">
        <f t="shared" si="107"/>
        <v>0.16468206579735556</v>
      </c>
      <c r="R678" s="20">
        <f t="shared" si="108"/>
        <v>0.16914999999999961</v>
      </c>
      <c r="S678" s="20">
        <f t="shared" si="109"/>
        <v>-4.4679342026440472E-3</v>
      </c>
    </row>
    <row r="679" spans="1:19" s="172" customFormat="1" ht="14.25" customHeight="1" x14ac:dyDescent="0.15">
      <c r="A679" s="399">
        <v>30011</v>
      </c>
      <c r="B679" s="400">
        <v>-5.1999999999999998E-3</v>
      </c>
      <c r="C679" s="400">
        <v>1.6799999999999999E-2</v>
      </c>
      <c r="D679" s="400">
        <v>1.24E-2</v>
      </c>
      <c r="E679" s="400">
        <v>1.2149999999999999E-2</v>
      </c>
      <c r="F679" s="400">
        <v>1.2675000000000001E-2</v>
      </c>
      <c r="G679" s="400">
        <v>1.24125E-2</v>
      </c>
      <c r="H679" s="400">
        <v>1.374E-2</v>
      </c>
      <c r="I679" s="400">
        <f t="shared" si="110"/>
        <v>-1.7599999999999998E-2</v>
      </c>
      <c r="J679" s="400">
        <f t="shared" si="114"/>
        <v>-1.76125E-2</v>
      </c>
      <c r="K679" s="400">
        <f t="shared" si="115"/>
        <v>3.0599999999999985E-3</v>
      </c>
      <c r="L679" s="20">
        <f t="shared" si="111"/>
        <v>-0.13055204501888851</v>
      </c>
      <c r="M679" s="20">
        <f t="shared" si="112"/>
        <v>0.14879999999999999</v>
      </c>
      <c r="N679" s="20">
        <f t="shared" si="105"/>
        <v>0.14895</v>
      </c>
      <c r="O679" s="20">
        <f t="shared" si="113"/>
        <v>-0.2793520450188885</v>
      </c>
      <c r="P679" s="20">
        <f t="shared" si="106"/>
        <v>-0.27950204501888853</v>
      </c>
      <c r="Q679" s="20">
        <f t="shared" si="107"/>
        <v>0.13651509069361922</v>
      </c>
      <c r="R679" s="20">
        <f t="shared" si="108"/>
        <v>0.16488</v>
      </c>
      <c r="S679" s="20">
        <f t="shared" si="109"/>
        <v>-2.8364909306380776E-2</v>
      </c>
    </row>
    <row r="680" spans="1:19" s="172" customFormat="1" ht="14.25" customHeight="1" x14ac:dyDescent="0.15">
      <c r="A680" s="399">
        <v>30042</v>
      </c>
      <c r="B680" s="400">
        <v>4.5199999999999997E-2</v>
      </c>
      <c r="C680" s="400">
        <v>5.4800000000000001E-2</v>
      </c>
      <c r="D680" s="400">
        <v>1.12E-2</v>
      </c>
      <c r="E680" s="400">
        <v>1.205E-2</v>
      </c>
      <c r="F680" s="400">
        <v>1.2416666666666701E-2</v>
      </c>
      <c r="G680" s="400">
        <v>1.2233333333333299E-2</v>
      </c>
      <c r="H680" s="400">
        <v>1.3664583333333299E-2</v>
      </c>
      <c r="I680" s="400">
        <f t="shared" si="110"/>
        <v>3.3999999999999996E-2</v>
      </c>
      <c r="J680" s="400">
        <f t="shared" si="114"/>
        <v>3.29666666666667E-2</v>
      </c>
      <c r="K680" s="400">
        <f t="shared" si="115"/>
        <v>4.1135416666666702E-2</v>
      </c>
      <c r="L680" s="20">
        <f t="shared" si="111"/>
        <v>-7.3369019530684643E-2</v>
      </c>
      <c r="M680" s="20">
        <f t="shared" si="112"/>
        <v>0.13439999999999999</v>
      </c>
      <c r="N680" s="20">
        <f t="shared" ref="N680:N743" si="116">G680*12</f>
        <v>0.1467999999999996</v>
      </c>
      <c r="O680" s="20">
        <f t="shared" si="113"/>
        <v>-0.20776901953068463</v>
      </c>
      <c r="P680" s="20">
        <f t="shared" ref="P680:P743" si="117">L680-N680</f>
        <v>-0.22016901953068424</v>
      </c>
      <c r="Q680" s="20">
        <f t="shared" ref="Q680:Q743" si="118">((1+C669)*(1+C670)*(1+C671)*(1+C672)*(1+C673)*(1+C674)*(1+C675)*(1+C676)*(1+C677)*(1+C678)*(1+C679)*(1+C680))-1</f>
        <v>0.21041611234211377</v>
      </c>
      <c r="R680" s="20">
        <f t="shared" ref="R680:R743" si="119">H680*12</f>
        <v>0.16397499999999959</v>
      </c>
      <c r="S680" s="20">
        <f t="shared" ref="S680:S743" si="120">Q680-R680</f>
        <v>4.6441112342114177E-2</v>
      </c>
    </row>
    <row r="681" spans="1:19" s="172" customFormat="1" ht="14.25" customHeight="1" x14ac:dyDescent="0.15">
      <c r="A681" s="399">
        <v>30072</v>
      </c>
      <c r="B681" s="400">
        <v>-3.4099999999999998E-2</v>
      </c>
      <c r="C681" s="400">
        <v>-1.8700000000000001E-2</v>
      </c>
      <c r="D681" s="400">
        <v>1.01E-2</v>
      </c>
      <c r="E681" s="400">
        <v>1.18833333333333E-2</v>
      </c>
      <c r="F681" s="400">
        <v>1.23083333333333E-2</v>
      </c>
      <c r="G681" s="400">
        <v>1.20958333333333E-2</v>
      </c>
      <c r="H681" s="400">
        <v>1.34E-2</v>
      </c>
      <c r="I681" s="400">
        <f t="shared" si="110"/>
        <v>-4.4199999999999996E-2</v>
      </c>
      <c r="J681" s="400">
        <f t="shared" si="114"/>
        <v>-4.6195833333333297E-2</v>
      </c>
      <c r="K681" s="400">
        <f t="shared" si="115"/>
        <v>-3.2100000000000004E-2</v>
      </c>
      <c r="L681" s="20">
        <f t="shared" si="111"/>
        <v>-0.10728818667932183</v>
      </c>
      <c r="M681" s="20">
        <f t="shared" si="112"/>
        <v>0.1212</v>
      </c>
      <c r="N681" s="20">
        <f t="shared" si="116"/>
        <v>0.14514999999999961</v>
      </c>
      <c r="O681" s="20">
        <f t="shared" si="113"/>
        <v>-0.22848818667932183</v>
      </c>
      <c r="P681" s="20">
        <f t="shared" si="117"/>
        <v>-0.25243818667932144</v>
      </c>
      <c r="Q681" s="20">
        <f t="shared" si="118"/>
        <v>0.15419427756419823</v>
      </c>
      <c r="R681" s="20">
        <f t="shared" si="119"/>
        <v>0.1608</v>
      </c>
      <c r="S681" s="20">
        <f t="shared" si="120"/>
        <v>-6.6057224358017641E-3</v>
      </c>
    </row>
    <row r="682" spans="1:19" s="172" customFormat="1" ht="14.25" customHeight="1" x14ac:dyDescent="0.15">
      <c r="A682" s="399">
        <v>30103</v>
      </c>
      <c r="B682" s="400">
        <v>-1.4999999999999999E-2</v>
      </c>
      <c r="C682" s="400">
        <v>-1.61E-2</v>
      </c>
      <c r="D682" s="400">
        <v>1.2E-2</v>
      </c>
      <c r="E682" s="400">
        <v>1.23416666666667E-2</v>
      </c>
      <c r="F682" s="400">
        <v>1.2716666666666701E-2</v>
      </c>
      <c r="G682" s="400">
        <v>1.2529166666666701E-2</v>
      </c>
      <c r="H682" s="400">
        <v>1.3616666666666701E-2</v>
      </c>
      <c r="I682" s="400">
        <f t="shared" si="110"/>
        <v>-2.7E-2</v>
      </c>
      <c r="J682" s="400">
        <f t="shared" si="114"/>
        <v>-2.7529166666666702E-2</v>
      </c>
      <c r="K682" s="400">
        <f t="shared" si="115"/>
        <v>-2.97166666666667E-2</v>
      </c>
      <c r="L682" s="20">
        <f t="shared" si="111"/>
        <v>-0.11510401920009261</v>
      </c>
      <c r="M682" s="20">
        <f t="shared" si="112"/>
        <v>0.14400000000000002</v>
      </c>
      <c r="N682" s="20">
        <f t="shared" si="116"/>
        <v>0.1503500000000004</v>
      </c>
      <c r="O682" s="20">
        <f t="shared" si="113"/>
        <v>-0.25910401920009263</v>
      </c>
      <c r="P682" s="20">
        <f t="shared" si="117"/>
        <v>-0.26545401920009304</v>
      </c>
      <c r="Q682" s="20">
        <f t="shared" si="118"/>
        <v>0.10554103358198486</v>
      </c>
      <c r="R682" s="20">
        <f t="shared" si="119"/>
        <v>0.16340000000000041</v>
      </c>
      <c r="S682" s="20">
        <f t="shared" si="120"/>
        <v>-5.7858966418015551E-2</v>
      </c>
    </row>
    <row r="683" spans="1:19" s="172" customFormat="1" ht="14.25" customHeight="1" x14ac:dyDescent="0.15">
      <c r="A683" s="399">
        <v>30133</v>
      </c>
      <c r="B683" s="400">
        <v>-1.78E-2</v>
      </c>
      <c r="C683" s="400">
        <v>-1.9800000000000002E-2</v>
      </c>
      <c r="D683" s="400">
        <v>1.14E-2</v>
      </c>
      <c r="E683" s="400">
        <v>1.2175E-2</v>
      </c>
      <c r="F683" s="400">
        <v>1.2675000000000001E-2</v>
      </c>
      <c r="G683" s="400">
        <v>1.2425E-2</v>
      </c>
      <c r="H683" s="400">
        <v>1.37166666666667E-2</v>
      </c>
      <c r="I683" s="400">
        <f t="shared" si="110"/>
        <v>-2.92E-2</v>
      </c>
      <c r="J683" s="400">
        <f t="shared" si="114"/>
        <v>-3.0225000000000002E-2</v>
      </c>
      <c r="K683" s="400">
        <f t="shared" si="115"/>
        <v>-3.3516666666666702E-2</v>
      </c>
      <c r="L683" s="20">
        <f t="shared" si="111"/>
        <v>-0.13267654690982034</v>
      </c>
      <c r="M683" s="20">
        <f t="shared" si="112"/>
        <v>0.1368</v>
      </c>
      <c r="N683" s="20">
        <f t="shared" si="116"/>
        <v>0.14910000000000001</v>
      </c>
      <c r="O683" s="20">
        <f t="shared" si="113"/>
        <v>-0.26947654690982037</v>
      </c>
      <c r="P683" s="20">
        <f t="shared" si="117"/>
        <v>-0.28177654690982035</v>
      </c>
      <c r="Q683" s="20">
        <f t="shared" si="118"/>
        <v>4.7917339828896122E-2</v>
      </c>
      <c r="R683" s="20">
        <f t="shared" si="119"/>
        <v>0.16460000000000041</v>
      </c>
      <c r="S683" s="20">
        <f t="shared" si="120"/>
        <v>-0.11668266017110429</v>
      </c>
    </row>
    <row r="684" spans="1:19" s="172" customFormat="1" ht="14.25" customHeight="1" x14ac:dyDescent="0.15">
      <c r="A684" s="399">
        <v>30164</v>
      </c>
      <c r="B684" s="400">
        <v>0.12139999999999999</v>
      </c>
      <c r="C684" s="400">
        <v>0.1211</v>
      </c>
      <c r="D684" s="400">
        <v>1.12E-2</v>
      </c>
      <c r="E684" s="400">
        <v>1.1424999999999999E-2</v>
      </c>
      <c r="F684" s="400">
        <v>1.2066666666666699E-2</v>
      </c>
      <c r="G684" s="400">
        <v>1.1745833333333301E-2</v>
      </c>
      <c r="H684" s="400">
        <v>1.3266666666666699E-2</v>
      </c>
      <c r="I684" s="400">
        <f t="shared" si="110"/>
        <v>0.11019999999999999</v>
      </c>
      <c r="J684" s="400">
        <f t="shared" si="114"/>
        <v>0.10965416666666669</v>
      </c>
      <c r="K684" s="400">
        <f t="shared" si="115"/>
        <v>0.10783333333333329</v>
      </c>
      <c r="L684" s="20">
        <f t="shared" si="111"/>
        <v>3.2172896418685593E-2</v>
      </c>
      <c r="M684" s="20">
        <f t="shared" si="112"/>
        <v>0.13439999999999999</v>
      </c>
      <c r="N684" s="20">
        <f t="shared" si="116"/>
        <v>0.1409499999999996</v>
      </c>
      <c r="O684" s="20">
        <f t="shared" si="113"/>
        <v>-0.1022271035813144</v>
      </c>
      <c r="P684" s="20">
        <f t="shared" si="117"/>
        <v>-0.10877710358131401</v>
      </c>
      <c r="Q684" s="20">
        <f t="shared" si="118"/>
        <v>0.17764648123714455</v>
      </c>
      <c r="R684" s="20">
        <f t="shared" si="119"/>
        <v>0.1592000000000004</v>
      </c>
      <c r="S684" s="20">
        <f t="shared" si="120"/>
        <v>1.8446481237144152E-2</v>
      </c>
    </row>
    <row r="685" spans="1:19" s="172" customFormat="1" ht="14.25" customHeight="1" x14ac:dyDescent="0.15">
      <c r="A685" s="399">
        <v>30195</v>
      </c>
      <c r="B685" s="400">
        <v>1.2500000000000001E-2</v>
      </c>
      <c r="C685" s="400">
        <v>5.1999999999999998E-3</v>
      </c>
      <c r="D685" s="400">
        <v>0.01</v>
      </c>
      <c r="E685" s="400">
        <v>1.0783333333333299E-2</v>
      </c>
      <c r="F685" s="400">
        <v>1.1433333333333301E-2</v>
      </c>
      <c r="G685" s="400">
        <v>1.11083333333333E-2</v>
      </c>
      <c r="H685" s="400">
        <v>1.2874999999999999E-2</v>
      </c>
      <c r="I685" s="400">
        <f t="shared" si="110"/>
        <v>2.5000000000000005E-3</v>
      </c>
      <c r="J685" s="400">
        <f t="shared" si="114"/>
        <v>1.3916666666667007E-3</v>
      </c>
      <c r="K685" s="400">
        <f t="shared" si="115"/>
        <v>-7.6749999999999995E-3</v>
      </c>
      <c r="L685" s="20">
        <f t="shared" si="111"/>
        <v>9.9269020325990276E-2</v>
      </c>
      <c r="M685" s="20">
        <f t="shared" si="112"/>
        <v>0.12</v>
      </c>
      <c r="N685" s="20">
        <f t="shared" si="116"/>
        <v>0.13329999999999959</v>
      </c>
      <c r="O685" s="20">
        <f t="shared" si="113"/>
        <v>-2.073097967400972E-2</v>
      </c>
      <c r="P685" s="20">
        <f t="shared" si="117"/>
        <v>-3.403097967400931E-2</v>
      </c>
      <c r="Q685" s="20">
        <f t="shared" si="118"/>
        <v>0.2342511134809484</v>
      </c>
      <c r="R685" s="20">
        <f t="shared" si="119"/>
        <v>0.1545</v>
      </c>
      <c r="S685" s="20">
        <f t="shared" si="120"/>
        <v>7.9751113480948405E-2</v>
      </c>
    </row>
    <row r="686" spans="1:19" s="172" customFormat="1" ht="14.25" customHeight="1" x14ac:dyDescent="0.15">
      <c r="A686" s="399">
        <v>30225</v>
      </c>
      <c r="B686" s="400">
        <v>0.11509999999999999</v>
      </c>
      <c r="C686" s="400">
        <v>6.59E-2</v>
      </c>
      <c r="D686" s="400">
        <v>9.1000000000000004E-3</v>
      </c>
      <c r="E686" s="400">
        <v>1.01E-2</v>
      </c>
      <c r="F686" s="400">
        <v>1.08083333333333E-2</v>
      </c>
      <c r="G686" s="400">
        <v>1.04541666666667E-2</v>
      </c>
      <c r="H686" s="400">
        <v>1.24866666666667E-2</v>
      </c>
      <c r="I686" s="400">
        <f t="shared" si="110"/>
        <v>0.106</v>
      </c>
      <c r="J686" s="400">
        <f t="shared" si="114"/>
        <v>0.1046458333333333</v>
      </c>
      <c r="K686" s="400">
        <f t="shared" si="115"/>
        <v>5.3413333333333299E-2</v>
      </c>
      <c r="L686" s="20">
        <f t="shared" si="111"/>
        <v>0.16299324911338875</v>
      </c>
      <c r="M686" s="20">
        <f t="shared" si="112"/>
        <v>0.10920000000000001</v>
      </c>
      <c r="N686" s="20">
        <f t="shared" si="116"/>
        <v>0.12545000000000039</v>
      </c>
      <c r="O686" s="20">
        <f t="shared" si="113"/>
        <v>5.3793249113388744E-2</v>
      </c>
      <c r="P686" s="20">
        <f t="shared" si="117"/>
        <v>3.7543249113388355E-2</v>
      </c>
      <c r="Q686" s="20">
        <f t="shared" si="118"/>
        <v>0.23913371183888388</v>
      </c>
      <c r="R686" s="20">
        <f t="shared" si="119"/>
        <v>0.14984000000000039</v>
      </c>
      <c r="S686" s="20">
        <f t="shared" si="120"/>
        <v>8.9293711838883488E-2</v>
      </c>
    </row>
    <row r="687" spans="1:19" s="172" customFormat="1" ht="14.25" customHeight="1" x14ac:dyDescent="0.15">
      <c r="A687" s="399">
        <v>30256</v>
      </c>
      <c r="B687" s="400">
        <v>4.0399999999999998E-2</v>
      </c>
      <c r="C687" s="400">
        <v>1.6999999999999999E-3</v>
      </c>
      <c r="D687" s="400">
        <v>9.4999999999999998E-3</v>
      </c>
      <c r="E687" s="400">
        <v>9.73333333333333E-3</v>
      </c>
      <c r="F687" s="400">
        <v>1.0425E-2</v>
      </c>
      <c r="G687" s="400">
        <v>1.00791666666667E-2</v>
      </c>
      <c r="H687" s="400">
        <v>1.20520833333333E-2</v>
      </c>
      <c r="I687" s="400">
        <f t="shared" si="110"/>
        <v>3.0899999999999997E-2</v>
      </c>
      <c r="J687" s="400">
        <f t="shared" si="114"/>
        <v>3.0320833333333297E-2</v>
      </c>
      <c r="K687" s="400">
        <f t="shared" si="115"/>
        <v>-1.03520833333333E-2</v>
      </c>
      <c r="L687" s="20">
        <f t="shared" si="111"/>
        <v>0.16198806912279773</v>
      </c>
      <c r="M687" s="20">
        <f t="shared" si="112"/>
        <v>0.11399999999999999</v>
      </c>
      <c r="N687" s="20">
        <f t="shared" si="116"/>
        <v>0.12095000000000039</v>
      </c>
      <c r="O687" s="20">
        <f t="shared" si="113"/>
        <v>4.7988069122797739E-2</v>
      </c>
      <c r="P687" s="20">
        <f t="shared" si="117"/>
        <v>4.1038069122797338E-2</v>
      </c>
      <c r="Q687" s="20">
        <f t="shared" si="118"/>
        <v>0.18427653768629915</v>
      </c>
      <c r="R687" s="20">
        <f t="shared" si="119"/>
        <v>0.14462499999999961</v>
      </c>
      <c r="S687" s="20">
        <f t="shared" si="120"/>
        <v>3.9651537686299532E-2</v>
      </c>
    </row>
    <row r="688" spans="1:19" s="172" customFormat="1" ht="14.25" customHeight="1" x14ac:dyDescent="0.15">
      <c r="A688" s="399">
        <v>30286</v>
      </c>
      <c r="B688" s="400">
        <v>1.9300000000000001E-2</v>
      </c>
      <c r="C688" s="400">
        <v>3.5999999999999997E-2</v>
      </c>
      <c r="D688" s="400">
        <v>9.2999999999999992E-3</v>
      </c>
      <c r="E688" s="400">
        <v>9.8583333333333301E-3</v>
      </c>
      <c r="F688" s="400">
        <v>1.0366666666666699E-2</v>
      </c>
      <c r="G688" s="400">
        <v>1.01125E-2</v>
      </c>
      <c r="H688" s="400">
        <v>1.2021333333333301E-2</v>
      </c>
      <c r="I688" s="400">
        <f t="shared" si="110"/>
        <v>1.0000000000000002E-2</v>
      </c>
      <c r="J688" s="400">
        <f t="shared" si="114"/>
        <v>9.1875000000000012E-3</v>
      </c>
      <c r="K688" s="400">
        <f t="shared" si="115"/>
        <v>2.3978666666666697E-2</v>
      </c>
      <c r="L688" s="20">
        <f t="shared" si="111"/>
        <v>0.21553205958217148</v>
      </c>
      <c r="M688" s="20">
        <f t="shared" si="112"/>
        <v>0.11159999999999999</v>
      </c>
      <c r="N688" s="20">
        <f t="shared" si="116"/>
        <v>0.12135</v>
      </c>
      <c r="O688" s="20">
        <f t="shared" si="113"/>
        <v>0.10393205958217148</v>
      </c>
      <c r="P688" s="20">
        <f t="shared" si="117"/>
        <v>9.4182059582171476E-2</v>
      </c>
      <c r="Q688" s="20">
        <f t="shared" si="118"/>
        <v>0.26550850236514245</v>
      </c>
      <c r="R688" s="20">
        <f t="shared" si="119"/>
        <v>0.14425599999999961</v>
      </c>
      <c r="S688" s="20">
        <f t="shared" si="120"/>
        <v>0.12125250236514284</v>
      </c>
    </row>
    <row r="689" spans="1:19" s="172" customFormat="1" ht="14.25" customHeight="1" x14ac:dyDescent="0.15">
      <c r="A689" s="399">
        <v>30317</v>
      </c>
      <c r="B689" s="400">
        <v>3.7199999999999997E-2</v>
      </c>
      <c r="C689" s="400">
        <v>3.7199999999999997E-2</v>
      </c>
      <c r="D689" s="400">
        <v>8.6999999999999994E-3</v>
      </c>
      <c r="E689" s="400">
        <v>9.8250000000000004E-3</v>
      </c>
      <c r="F689" s="400">
        <v>1.0291666666666701E-2</v>
      </c>
      <c r="G689" s="400">
        <v>1.0058333333333299E-2</v>
      </c>
      <c r="H689" s="400">
        <v>1.18675E-2</v>
      </c>
      <c r="I689" s="400">
        <f t="shared" si="110"/>
        <v>2.8499999999999998E-2</v>
      </c>
      <c r="J689" s="400">
        <f t="shared" si="114"/>
        <v>2.7141666666666696E-2</v>
      </c>
      <c r="K689" s="400">
        <f t="shared" si="115"/>
        <v>2.5332499999999997E-2</v>
      </c>
      <c r="L689" s="20">
        <f t="shared" si="111"/>
        <v>0.27748490444688256</v>
      </c>
      <c r="M689" s="20">
        <f t="shared" si="112"/>
        <v>0.10439999999999999</v>
      </c>
      <c r="N689" s="20">
        <f t="shared" si="116"/>
        <v>0.12069999999999959</v>
      </c>
      <c r="O689" s="20">
        <f t="shared" si="113"/>
        <v>0.17308490444688257</v>
      </c>
      <c r="P689" s="20">
        <f t="shared" si="117"/>
        <v>0.15678490444688298</v>
      </c>
      <c r="Q689" s="20">
        <f t="shared" si="118"/>
        <v>0.30774675565719423</v>
      </c>
      <c r="R689" s="20">
        <f t="shared" si="119"/>
        <v>0.14240999999999998</v>
      </c>
      <c r="S689" s="20">
        <f t="shared" si="120"/>
        <v>0.16533675565719425</v>
      </c>
    </row>
    <row r="690" spans="1:19" s="172" customFormat="1" ht="14.25" customHeight="1" x14ac:dyDescent="0.15">
      <c r="A690" s="399">
        <v>30348</v>
      </c>
      <c r="B690" s="400">
        <v>2.29E-2</v>
      </c>
      <c r="C690" s="400">
        <v>-4.9999999999999903E-4</v>
      </c>
      <c r="D690" s="400">
        <v>8.0999999999999996E-3</v>
      </c>
      <c r="E690" s="400">
        <v>1.00083333333333E-2</v>
      </c>
      <c r="F690" s="400">
        <v>1.0483333333333299E-2</v>
      </c>
      <c r="G690" s="400">
        <v>1.02458333333333E-2</v>
      </c>
      <c r="H690" s="400">
        <v>1.1898250000000001E-2</v>
      </c>
      <c r="I690" s="400">
        <f t="shared" si="110"/>
        <v>1.4800000000000001E-2</v>
      </c>
      <c r="J690" s="400">
        <f t="shared" si="114"/>
        <v>1.2654166666666701E-2</v>
      </c>
      <c r="K690" s="400">
        <f t="shared" si="115"/>
        <v>-1.239825E-2</v>
      </c>
      <c r="L690" s="20">
        <f t="shared" si="111"/>
        <v>0.38411112038842865</v>
      </c>
      <c r="M690" s="20">
        <f t="shared" si="112"/>
        <v>9.7199999999999995E-2</v>
      </c>
      <c r="N690" s="20">
        <f t="shared" si="116"/>
        <v>0.12294999999999959</v>
      </c>
      <c r="O690" s="20">
        <f t="shared" si="113"/>
        <v>0.28691112038842864</v>
      </c>
      <c r="P690" s="20">
        <f t="shared" si="117"/>
        <v>0.26116112038842909</v>
      </c>
      <c r="Q690" s="20">
        <f t="shared" si="118"/>
        <v>0.31168377549359283</v>
      </c>
      <c r="R690" s="20">
        <f t="shared" si="119"/>
        <v>0.14277900000000002</v>
      </c>
      <c r="S690" s="20">
        <f t="shared" si="120"/>
        <v>0.16890477549359281</v>
      </c>
    </row>
    <row r="691" spans="1:19" s="172" customFormat="1" ht="14.25" customHeight="1" x14ac:dyDescent="0.15">
      <c r="A691" s="399">
        <v>30376</v>
      </c>
      <c r="B691" s="400">
        <v>3.6900000000000002E-2</v>
      </c>
      <c r="C691" s="400">
        <v>1.6999999999999999E-3</v>
      </c>
      <c r="D691" s="400">
        <v>8.8999999999999999E-3</v>
      </c>
      <c r="E691" s="400">
        <v>9.7750000000000007E-3</v>
      </c>
      <c r="F691" s="400">
        <v>1.02666666666667E-2</v>
      </c>
      <c r="G691" s="400">
        <v>1.00208333333333E-2</v>
      </c>
      <c r="H691" s="400">
        <v>1.16895E-2</v>
      </c>
      <c r="I691" s="400">
        <f t="shared" si="110"/>
        <v>2.8000000000000004E-2</v>
      </c>
      <c r="J691" s="400">
        <f t="shared" si="114"/>
        <v>2.6879166666666704E-2</v>
      </c>
      <c r="K691" s="400">
        <f t="shared" si="115"/>
        <v>-9.9895000000000001E-3</v>
      </c>
      <c r="L691" s="20">
        <f t="shared" si="111"/>
        <v>0.44268679204941863</v>
      </c>
      <c r="M691" s="20">
        <f t="shared" si="112"/>
        <v>0.10680000000000001</v>
      </c>
      <c r="N691" s="20">
        <f t="shared" si="116"/>
        <v>0.12024999999999961</v>
      </c>
      <c r="O691" s="20">
        <f t="shared" si="113"/>
        <v>0.33588679204941863</v>
      </c>
      <c r="P691" s="20">
        <f t="shared" si="117"/>
        <v>0.322436792049419</v>
      </c>
      <c r="Q691" s="20">
        <f t="shared" si="118"/>
        <v>0.29220460062149134</v>
      </c>
      <c r="R691" s="20">
        <f t="shared" si="119"/>
        <v>0.14027400000000001</v>
      </c>
      <c r="S691" s="20">
        <f t="shared" si="120"/>
        <v>0.15193060062149133</v>
      </c>
    </row>
    <row r="692" spans="1:19" s="172" customFormat="1" ht="14.25" customHeight="1" x14ac:dyDescent="0.15">
      <c r="A692" s="399">
        <v>30407</v>
      </c>
      <c r="B692" s="400">
        <v>7.8799999999999995E-2</v>
      </c>
      <c r="C692" s="400">
        <v>5.7099999999999998E-2</v>
      </c>
      <c r="D692" s="400">
        <v>8.5000000000000006E-3</v>
      </c>
      <c r="E692" s="400">
        <v>9.5916666666666702E-3</v>
      </c>
      <c r="F692" s="400">
        <v>1.005E-2</v>
      </c>
      <c r="G692" s="400">
        <v>9.8208333333333307E-3</v>
      </c>
      <c r="H692" s="400">
        <v>1.1364583333333299E-2</v>
      </c>
      <c r="I692" s="400">
        <f t="shared" si="110"/>
        <v>7.0300000000000001E-2</v>
      </c>
      <c r="J692" s="400">
        <f t="shared" si="114"/>
        <v>6.8979166666666661E-2</v>
      </c>
      <c r="K692" s="400">
        <f t="shared" si="115"/>
        <v>4.5735416666666695E-2</v>
      </c>
      <c r="L692" s="20">
        <f t="shared" si="111"/>
        <v>0.48906478306822909</v>
      </c>
      <c r="M692" s="20">
        <f t="shared" si="112"/>
        <v>0.10200000000000001</v>
      </c>
      <c r="N692" s="20">
        <f t="shared" si="116"/>
        <v>0.11784999999999997</v>
      </c>
      <c r="O692" s="20">
        <f t="shared" si="113"/>
        <v>0.38706478306822911</v>
      </c>
      <c r="P692" s="20">
        <f t="shared" si="117"/>
        <v>0.37121478306822914</v>
      </c>
      <c r="Q692" s="20">
        <f t="shared" si="118"/>
        <v>0.29502226328875514</v>
      </c>
      <c r="R692" s="20">
        <f t="shared" si="119"/>
        <v>0.13637499999999958</v>
      </c>
      <c r="S692" s="20">
        <f t="shared" si="120"/>
        <v>0.15864726328875556</v>
      </c>
    </row>
    <row r="693" spans="1:19" s="172" customFormat="1" ht="14.25" customHeight="1" x14ac:dyDescent="0.15">
      <c r="A693" s="399">
        <v>30437</v>
      </c>
      <c r="B693" s="400">
        <v>-8.6999999999999994E-3</v>
      </c>
      <c r="C693" s="400">
        <v>1.24E-2</v>
      </c>
      <c r="D693" s="400">
        <v>9.1000000000000004E-3</v>
      </c>
      <c r="E693" s="400">
        <v>9.5499999999999995E-3</v>
      </c>
      <c r="F693" s="400">
        <v>9.9583333333333295E-3</v>
      </c>
      <c r="G693" s="400">
        <v>9.7541666666666697E-3</v>
      </c>
      <c r="H693" s="400">
        <v>1.1242833333333299E-2</v>
      </c>
      <c r="I693" s="400">
        <f t="shared" si="110"/>
        <v>-1.78E-2</v>
      </c>
      <c r="J693" s="400">
        <f t="shared" si="114"/>
        <v>-1.8454166666666667E-2</v>
      </c>
      <c r="K693" s="400">
        <f t="shared" si="115"/>
        <v>1.1571666666667004E-3</v>
      </c>
      <c r="L693" s="20">
        <f t="shared" si="111"/>
        <v>0.52822229988149449</v>
      </c>
      <c r="M693" s="20">
        <f t="shared" si="112"/>
        <v>0.10920000000000001</v>
      </c>
      <c r="N693" s="20">
        <f t="shared" si="116"/>
        <v>0.11705000000000004</v>
      </c>
      <c r="O693" s="20">
        <f t="shared" si="113"/>
        <v>0.41902229988149448</v>
      </c>
      <c r="P693" s="20">
        <f t="shared" si="117"/>
        <v>0.41117229988149445</v>
      </c>
      <c r="Q693" s="20">
        <f t="shared" si="118"/>
        <v>0.33606495399320813</v>
      </c>
      <c r="R693" s="20">
        <f t="shared" si="119"/>
        <v>0.13491399999999959</v>
      </c>
      <c r="S693" s="20">
        <f t="shared" si="120"/>
        <v>0.20115095399320854</v>
      </c>
    </row>
    <row r="694" spans="1:19" s="172" customFormat="1" ht="14.25" customHeight="1" x14ac:dyDescent="0.15">
      <c r="A694" s="399">
        <v>30468</v>
      </c>
      <c r="B694" s="400">
        <v>3.8899999999999997E-2</v>
      </c>
      <c r="C694" s="400">
        <v>-1.23E-2</v>
      </c>
      <c r="D694" s="400">
        <v>8.9999999999999993E-3</v>
      </c>
      <c r="E694" s="400">
        <v>9.7833333333333296E-3</v>
      </c>
      <c r="F694" s="400">
        <v>1.0125E-2</v>
      </c>
      <c r="G694" s="400">
        <v>9.9541666666666702E-3</v>
      </c>
      <c r="H694" s="400">
        <v>1.1372749999999999E-2</v>
      </c>
      <c r="I694" s="400">
        <f t="shared" si="110"/>
        <v>2.9899999999999996E-2</v>
      </c>
      <c r="J694" s="400">
        <f t="shared" si="114"/>
        <v>2.8945833333333327E-2</v>
      </c>
      <c r="K694" s="400">
        <f t="shared" si="115"/>
        <v>-2.3672749999999999E-2</v>
      </c>
      <c r="L694" s="20">
        <f t="shared" si="111"/>
        <v>0.6118478653267867</v>
      </c>
      <c r="M694" s="20">
        <f t="shared" si="112"/>
        <v>0.10799999999999998</v>
      </c>
      <c r="N694" s="20">
        <f t="shared" si="116"/>
        <v>0.11945000000000004</v>
      </c>
      <c r="O694" s="20">
        <f t="shared" si="113"/>
        <v>0.50384786532678671</v>
      </c>
      <c r="P694" s="20">
        <f t="shared" si="117"/>
        <v>0.49239786532678664</v>
      </c>
      <c r="Q694" s="20">
        <f t="shared" si="118"/>
        <v>0.3412250788282265</v>
      </c>
      <c r="R694" s="20">
        <f t="shared" si="119"/>
        <v>0.13647299999999998</v>
      </c>
      <c r="S694" s="20">
        <f t="shared" si="120"/>
        <v>0.20475207882822652</v>
      </c>
    </row>
    <row r="695" spans="1:19" s="172" customFormat="1" ht="14.25" customHeight="1" x14ac:dyDescent="0.15">
      <c r="A695" s="399">
        <v>30498</v>
      </c>
      <c r="B695" s="400">
        <v>-2.9499999999999998E-2</v>
      </c>
      <c r="C695" s="400">
        <v>3.39E-2</v>
      </c>
      <c r="D695" s="400">
        <v>8.8000000000000005E-3</v>
      </c>
      <c r="E695" s="400">
        <v>1.0125E-2</v>
      </c>
      <c r="F695" s="400">
        <v>1.0325000000000001E-2</v>
      </c>
      <c r="G695" s="400">
        <v>1.0225E-2</v>
      </c>
      <c r="H695" s="400">
        <v>1.1310000000000001E-2</v>
      </c>
      <c r="I695" s="400">
        <f t="shared" si="110"/>
        <v>-3.8300000000000001E-2</v>
      </c>
      <c r="J695" s="400">
        <f t="shared" si="114"/>
        <v>-3.9724999999999996E-2</v>
      </c>
      <c r="K695" s="400">
        <f t="shared" si="115"/>
        <v>2.2589999999999999E-2</v>
      </c>
      <c r="L695" s="20">
        <f t="shared" si="111"/>
        <v>0.59264747841544163</v>
      </c>
      <c r="M695" s="20">
        <f t="shared" si="112"/>
        <v>0.1056</v>
      </c>
      <c r="N695" s="20">
        <f t="shared" si="116"/>
        <v>0.1227</v>
      </c>
      <c r="O695" s="20">
        <f t="shared" si="113"/>
        <v>0.4870474784154416</v>
      </c>
      <c r="P695" s="20">
        <f t="shared" si="117"/>
        <v>0.4699474784154416</v>
      </c>
      <c r="Q695" s="20">
        <f t="shared" si="118"/>
        <v>0.4147037431141638</v>
      </c>
      <c r="R695" s="20">
        <f t="shared" si="119"/>
        <v>0.13572000000000001</v>
      </c>
      <c r="S695" s="20">
        <f t="shared" si="120"/>
        <v>0.2789837431141638</v>
      </c>
    </row>
    <row r="696" spans="1:19" s="172" customFormat="1" ht="14.25" customHeight="1" x14ac:dyDescent="0.15">
      <c r="A696" s="399">
        <v>30529</v>
      </c>
      <c r="B696" s="400">
        <v>1.4999999999999999E-2</v>
      </c>
      <c r="C696" s="400">
        <v>4.0000000000000001E-3</v>
      </c>
      <c r="D696" s="400">
        <v>1.03E-2</v>
      </c>
      <c r="E696" s="400">
        <v>1.0425E-2</v>
      </c>
      <c r="F696" s="400">
        <v>1.06E-2</v>
      </c>
      <c r="G696" s="400">
        <v>1.0512499999999999E-2</v>
      </c>
      <c r="H696" s="400">
        <v>1.13058333333333E-2</v>
      </c>
      <c r="I696" s="400">
        <f t="shared" si="110"/>
        <v>4.6999999999999993E-3</v>
      </c>
      <c r="J696" s="400">
        <f t="shared" si="114"/>
        <v>4.4875000000000002E-3</v>
      </c>
      <c r="K696" s="400">
        <f t="shared" si="115"/>
        <v>-7.3058333333332996E-3</v>
      </c>
      <c r="L696" s="20">
        <f t="shared" si="111"/>
        <v>0.44153485874056764</v>
      </c>
      <c r="M696" s="20">
        <f t="shared" si="112"/>
        <v>0.1236</v>
      </c>
      <c r="N696" s="20">
        <f t="shared" si="116"/>
        <v>0.12614999999999998</v>
      </c>
      <c r="O696" s="20">
        <f t="shared" si="113"/>
        <v>0.31793485874056765</v>
      </c>
      <c r="P696" s="20">
        <f t="shared" si="117"/>
        <v>0.31538485874056765</v>
      </c>
      <c r="Q696" s="20">
        <f t="shared" si="118"/>
        <v>0.26693654275855905</v>
      </c>
      <c r="R696" s="20">
        <f t="shared" si="119"/>
        <v>0.1356699999999996</v>
      </c>
      <c r="S696" s="20">
        <f t="shared" si="120"/>
        <v>0.13126654275855945</v>
      </c>
    </row>
    <row r="697" spans="1:19" s="172" customFormat="1" ht="14.25" customHeight="1" x14ac:dyDescent="0.15">
      <c r="A697" s="399">
        <v>30560</v>
      </c>
      <c r="B697" s="400">
        <v>1.38E-2</v>
      </c>
      <c r="C697" s="400">
        <v>4.4499999999999998E-2</v>
      </c>
      <c r="D697" s="400">
        <v>9.5999999999999992E-3</v>
      </c>
      <c r="E697" s="400">
        <v>1.03083333333333E-2</v>
      </c>
      <c r="F697" s="400">
        <v>1.05166666666667E-2</v>
      </c>
      <c r="G697" s="400">
        <v>1.04125E-2</v>
      </c>
      <c r="H697" s="400">
        <v>1.1197250000000001E-2</v>
      </c>
      <c r="I697" s="400">
        <f t="shared" si="110"/>
        <v>4.2000000000000006E-3</v>
      </c>
      <c r="J697" s="400">
        <f t="shared" si="114"/>
        <v>3.3874999999999999E-3</v>
      </c>
      <c r="K697" s="400">
        <f t="shared" si="115"/>
        <v>3.3302749999999999E-2</v>
      </c>
      <c r="L697" s="20">
        <f t="shared" si="111"/>
        <v>0.44338571831228424</v>
      </c>
      <c r="M697" s="20">
        <f t="shared" si="112"/>
        <v>0.1152</v>
      </c>
      <c r="N697" s="20">
        <f t="shared" si="116"/>
        <v>0.12495000000000001</v>
      </c>
      <c r="O697" s="20">
        <f t="shared" si="113"/>
        <v>0.32818571831228427</v>
      </c>
      <c r="P697" s="20">
        <f t="shared" si="117"/>
        <v>0.31843571831228423</v>
      </c>
      <c r="Q697" s="20">
        <f t="shared" si="118"/>
        <v>0.31646957711034052</v>
      </c>
      <c r="R697" s="20">
        <f t="shared" si="119"/>
        <v>0.13436700000000001</v>
      </c>
      <c r="S697" s="20">
        <f t="shared" si="120"/>
        <v>0.1821025771103405</v>
      </c>
    </row>
    <row r="698" spans="1:19" s="172" customFormat="1" ht="14.25" customHeight="1" x14ac:dyDescent="0.15">
      <c r="A698" s="399">
        <v>30590</v>
      </c>
      <c r="B698" s="400">
        <v>-1.1599999999999999E-2</v>
      </c>
      <c r="C698" s="400">
        <v>5.3199999999999997E-2</v>
      </c>
      <c r="D698" s="400">
        <v>9.4999999999999998E-3</v>
      </c>
      <c r="E698" s="400">
        <v>1.02083333333333E-2</v>
      </c>
      <c r="F698" s="400">
        <v>1.0408333333333301E-2</v>
      </c>
      <c r="G698" s="400">
        <v>1.03083333333333E-2</v>
      </c>
      <c r="H698" s="400">
        <v>1.10436666666667E-2</v>
      </c>
      <c r="I698" s="400">
        <f t="shared" si="110"/>
        <v>-2.1100000000000001E-2</v>
      </c>
      <c r="J698" s="400">
        <f t="shared" si="114"/>
        <v>-2.1908333333333301E-2</v>
      </c>
      <c r="K698" s="400">
        <f t="shared" si="115"/>
        <v>4.2156333333333296E-2</v>
      </c>
      <c r="L698" s="20">
        <f t="shared" si="111"/>
        <v>0.27938520668985878</v>
      </c>
      <c r="M698" s="20">
        <f t="shared" si="112"/>
        <v>0.11399999999999999</v>
      </c>
      <c r="N698" s="20">
        <f t="shared" si="116"/>
        <v>0.12369999999999959</v>
      </c>
      <c r="O698" s="20">
        <f t="shared" si="113"/>
        <v>0.16538520668985879</v>
      </c>
      <c r="P698" s="20">
        <f t="shared" si="117"/>
        <v>0.15568520668985919</v>
      </c>
      <c r="Q698" s="20">
        <f t="shared" si="118"/>
        <v>0.3007840872620422</v>
      </c>
      <c r="R698" s="20">
        <f t="shared" si="119"/>
        <v>0.13252400000000039</v>
      </c>
      <c r="S698" s="20">
        <f t="shared" si="120"/>
        <v>0.16826008726204181</v>
      </c>
    </row>
    <row r="699" spans="1:19" s="172" customFormat="1" ht="14.25" customHeight="1" x14ac:dyDescent="0.15">
      <c r="A699" s="399">
        <v>30621</v>
      </c>
      <c r="B699" s="400">
        <v>2.1100000000000001E-2</v>
      </c>
      <c r="C699" s="400">
        <v>-2.0400000000000001E-2</v>
      </c>
      <c r="D699" s="400">
        <v>9.4000000000000004E-3</v>
      </c>
      <c r="E699" s="400">
        <v>1.03416666666667E-2</v>
      </c>
      <c r="F699" s="400">
        <v>1.05083333333333E-2</v>
      </c>
      <c r="G699" s="400">
        <v>1.0425E-2</v>
      </c>
      <c r="H699" s="400">
        <v>1.1152749999999999E-2</v>
      </c>
      <c r="I699" s="400">
        <f t="shared" si="110"/>
        <v>1.17E-2</v>
      </c>
      <c r="J699" s="400">
        <f t="shared" si="114"/>
        <v>1.0675E-2</v>
      </c>
      <c r="K699" s="400">
        <f t="shared" si="115"/>
        <v>-3.1552750000000004E-2</v>
      </c>
      <c r="L699" s="20">
        <f t="shared" si="111"/>
        <v>0.25565189787679232</v>
      </c>
      <c r="M699" s="20">
        <f t="shared" si="112"/>
        <v>0.11280000000000001</v>
      </c>
      <c r="N699" s="20">
        <f t="shared" si="116"/>
        <v>0.12509999999999999</v>
      </c>
      <c r="O699" s="20">
        <f t="shared" si="113"/>
        <v>0.14285189787679231</v>
      </c>
      <c r="P699" s="20">
        <f t="shared" si="117"/>
        <v>0.13055189787679233</v>
      </c>
      <c r="Q699" s="20">
        <f t="shared" si="118"/>
        <v>0.27208554645292704</v>
      </c>
      <c r="R699" s="20">
        <f t="shared" si="119"/>
        <v>0.13383299999999998</v>
      </c>
      <c r="S699" s="20">
        <f t="shared" si="120"/>
        <v>0.13825254645292706</v>
      </c>
    </row>
    <row r="700" spans="1:19" s="172" customFormat="1" ht="14.25" customHeight="1" x14ac:dyDescent="0.15">
      <c r="A700" s="399">
        <v>30651</v>
      </c>
      <c r="B700" s="400">
        <v>-5.1999999999999998E-3</v>
      </c>
      <c r="C700" s="400">
        <v>-2.2599999999999999E-2</v>
      </c>
      <c r="D700" s="400">
        <v>9.4000000000000004E-3</v>
      </c>
      <c r="E700" s="400">
        <v>1.0475E-2</v>
      </c>
      <c r="F700" s="400">
        <v>1.06333333333333E-2</v>
      </c>
      <c r="G700" s="400">
        <v>1.05541666666667E-2</v>
      </c>
      <c r="H700" s="400">
        <v>1.126425E-2</v>
      </c>
      <c r="I700" s="400">
        <f t="shared" si="110"/>
        <v>-1.46E-2</v>
      </c>
      <c r="J700" s="400">
        <f t="shared" si="114"/>
        <v>-1.5754166666666701E-2</v>
      </c>
      <c r="K700" s="400">
        <f t="shared" si="115"/>
        <v>-3.3864249999999999E-2</v>
      </c>
      <c r="L700" s="20">
        <f t="shared" si="111"/>
        <v>0.22547091926599894</v>
      </c>
      <c r="M700" s="20">
        <f t="shared" si="112"/>
        <v>0.11280000000000001</v>
      </c>
      <c r="N700" s="20">
        <f t="shared" si="116"/>
        <v>0.1266500000000004</v>
      </c>
      <c r="O700" s="20">
        <f t="shared" si="113"/>
        <v>0.11267091926599893</v>
      </c>
      <c r="P700" s="20">
        <f t="shared" si="117"/>
        <v>9.8820919265998536E-2</v>
      </c>
      <c r="Q700" s="20">
        <f t="shared" si="118"/>
        <v>0.2001316728794309</v>
      </c>
      <c r="R700" s="20">
        <f t="shared" si="119"/>
        <v>0.13517099999999999</v>
      </c>
      <c r="S700" s="20">
        <f t="shared" si="120"/>
        <v>6.4960672879430914E-2</v>
      </c>
    </row>
    <row r="701" spans="1:19" s="172" customFormat="1" ht="14.25" customHeight="1" x14ac:dyDescent="0.15">
      <c r="A701" s="399">
        <v>30682</v>
      </c>
      <c r="B701" s="400">
        <v>-5.5999999999999999E-3</v>
      </c>
      <c r="C701" s="400">
        <v>4.82E-2</v>
      </c>
      <c r="D701" s="400">
        <v>1.03E-2</v>
      </c>
      <c r="E701" s="400">
        <v>1.0166666666666701E-2</v>
      </c>
      <c r="F701" s="400">
        <v>1.0591666666666701E-2</v>
      </c>
      <c r="G701" s="400">
        <v>1.03791666666667E-2</v>
      </c>
      <c r="H701" s="400">
        <v>1.11670833333333E-2</v>
      </c>
      <c r="I701" s="400">
        <f t="shared" si="110"/>
        <v>-1.5900000000000001E-2</v>
      </c>
      <c r="J701" s="400">
        <f t="shared" si="114"/>
        <v>-1.5979166666666701E-2</v>
      </c>
      <c r="K701" s="400">
        <f t="shared" si="115"/>
        <v>3.70329166666667E-2</v>
      </c>
      <c r="L701" s="20">
        <f t="shared" si="111"/>
        <v>0.17490193031055679</v>
      </c>
      <c r="M701" s="20">
        <f t="shared" si="112"/>
        <v>0.1236</v>
      </c>
      <c r="N701" s="20">
        <f t="shared" si="116"/>
        <v>0.1245500000000004</v>
      </c>
      <c r="O701" s="20">
        <f t="shared" si="113"/>
        <v>5.1301930310556784E-2</v>
      </c>
      <c r="P701" s="20">
        <f t="shared" si="117"/>
        <v>5.0351930310556389E-2</v>
      </c>
      <c r="Q701" s="20">
        <f t="shared" si="118"/>
        <v>0.21285964087178932</v>
      </c>
      <c r="R701" s="20">
        <f t="shared" si="119"/>
        <v>0.1340049999999996</v>
      </c>
      <c r="S701" s="20">
        <f t="shared" si="120"/>
        <v>7.8854640871789727E-2</v>
      </c>
    </row>
    <row r="702" spans="1:19" s="172" customFormat="1" ht="14.25" customHeight="1" x14ac:dyDescent="0.15">
      <c r="A702" s="399">
        <v>30713</v>
      </c>
      <c r="B702" s="400">
        <v>-3.5200000000000002E-2</v>
      </c>
      <c r="C702" s="400">
        <v>-4.1099999999999998E-2</v>
      </c>
      <c r="D702" s="400">
        <v>9.1999999999999998E-3</v>
      </c>
      <c r="E702" s="400">
        <v>1.0066666666666699E-2</v>
      </c>
      <c r="F702" s="400">
        <v>1.0583333333333301E-2</v>
      </c>
      <c r="G702" s="400">
        <v>1.0325000000000001E-2</v>
      </c>
      <c r="H702" s="400">
        <v>1.1164166666666701E-2</v>
      </c>
      <c r="I702" s="400">
        <f t="shared" si="110"/>
        <v>-4.4400000000000002E-2</v>
      </c>
      <c r="J702" s="400">
        <f t="shared" si="114"/>
        <v>-4.5525000000000003E-2</v>
      </c>
      <c r="K702" s="400">
        <f t="shared" si="115"/>
        <v>-5.2264166666666695E-2</v>
      </c>
      <c r="L702" s="20">
        <f t="shared" si="111"/>
        <v>0.10816832766020701</v>
      </c>
      <c r="M702" s="20">
        <f t="shared" si="112"/>
        <v>0.1104</v>
      </c>
      <c r="N702" s="20">
        <f t="shared" si="116"/>
        <v>0.12390000000000001</v>
      </c>
      <c r="O702" s="20">
        <f t="shared" si="113"/>
        <v>-2.2316723397929894E-3</v>
      </c>
      <c r="P702" s="20">
        <f t="shared" si="117"/>
        <v>-1.5731672339793001E-2</v>
      </c>
      <c r="Q702" s="20">
        <f t="shared" si="118"/>
        <v>0.16359290608500099</v>
      </c>
      <c r="R702" s="20">
        <f t="shared" si="119"/>
        <v>0.13397000000000042</v>
      </c>
      <c r="S702" s="20">
        <f t="shared" si="120"/>
        <v>2.9622906085000567E-2</v>
      </c>
    </row>
    <row r="703" spans="1:19" s="172" customFormat="1" ht="14.25" customHeight="1" x14ac:dyDescent="0.15">
      <c r="A703" s="399">
        <v>30742</v>
      </c>
      <c r="B703" s="400">
        <v>1.7299999999999999E-2</v>
      </c>
      <c r="C703" s="400">
        <v>-5.4999999999999997E-3</v>
      </c>
      <c r="D703" s="400">
        <v>9.7999999999999997E-3</v>
      </c>
      <c r="E703" s="400">
        <v>1.0475E-2</v>
      </c>
      <c r="F703" s="400">
        <v>1.1016666666666701E-2</v>
      </c>
      <c r="G703" s="400">
        <v>1.07458333333333E-2</v>
      </c>
      <c r="H703" s="400">
        <v>1.1476916666666699E-2</v>
      </c>
      <c r="I703" s="400">
        <f t="shared" si="110"/>
        <v>7.4999999999999997E-3</v>
      </c>
      <c r="J703" s="400">
        <f t="shared" si="114"/>
        <v>6.5541666666666994E-3</v>
      </c>
      <c r="K703" s="400">
        <f t="shared" si="115"/>
        <v>-1.6976916666666699E-2</v>
      </c>
      <c r="L703" s="20">
        <f t="shared" si="111"/>
        <v>8.7221178251257303E-2</v>
      </c>
      <c r="M703" s="20">
        <f t="shared" si="112"/>
        <v>0.1176</v>
      </c>
      <c r="N703" s="20">
        <f t="shared" si="116"/>
        <v>0.12894999999999959</v>
      </c>
      <c r="O703" s="20">
        <f t="shared" si="113"/>
        <v>-3.0378821748742693E-2</v>
      </c>
      <c r="P703" s="20">
        <f t="shared" si="117"/>
        <v>-4.172882174874229E-2</v>
      </c>
      <c r="Q703" s="20">
        <f t="shared" si="118"/>
        <v>0.15522925536740884</v>
      </c>
      <c r="R703" s="20">
        <f t="shared" si="119"/>
        <v>0.1377230000000004</v>
      </c>
      <c r="S703" s="20">
        <f t="shared" si="120"/>
        <v>1.7506255367408435E-2</v>
      </c>
    </row>
    <row r="704" spans="1:19" s="172" customFormat="1" ht="14.25" customHeight="1" x14ac:dyDescent="0.15">
      <c r="A704" s="399">
        <v>30773</v>
      </c>
      <c r="B704" s="400">
        <v>9.4999999999999998E-3</v>
      </c>
      <c r="C704" s="400">
        <v>1.5900000000000001E-2</v>
      </c>
      <c r="D704" s="400">
        <v>1.04E-2</v>
      </c>
      <c r="E704" s="400">
        <v>1.0675E-2</v>
      </c>
      <c r="F704" s="400">
        <v>1.12333333333333E-2</v>
      </c>
      <c r="G704" s="400">
        <v>1.0954166666666701E-2</v>
      </c>
      <c r="H704" s="400">
        <v>1.17741666666667E-2</v>
      </c>
      <c r="I704" s="400">
        <f t="shared" si="110"/>
        <v>-8.9999999999999976E-4</v>
      </c>
      <c r="J704" s="400">
        <f t="shared" si="114"/>
        <v>-1.4541666666667008E-3</v>
      </c>
      <c r="K704" s="400">
        <f t="shared" si="115"/>
        <v>4.1258333333333008E-3</v>
      </c>
      <c r="L704" s="20">
        <f t="shared" si="111"/>
        <v>1.7380218246796586E-2</v>
      </c>
      <c r="M704" s="20">
        <f t="shared" si="112"/>
        <v>0.12479999999999999</v>
      </c>
      <c r="N704" s="20">
        <f t="shared" si="116"/>
        <v>0.1314500000000004</v>
      </c>
      <c r="O704" s="20">
        <f t="shared" si="113"/>
        <v>-0.10741978175320341</v>
      </c>
      <c r="P704" s="20">
        <f t="shared" si="117"/>
        <v>-0.11406978175320381</v>
      </c>
      <c r="Q704" s="20">
        <f t="shared" si="118"/>
        <v>0.11020471150104139</v>
      </c>
      <c r="R704" s="20">
        <f t="shared" si="119"/>
        <v>0.14129000000000042</v>
      </c>
      <c r="S704" s="20">
        <f t="shared" si="120"/>
        <v>-3.1085288498959029E-2</v>
      </c>
    </row>
    <row r="705" spans="1:19" s="172" customFormat="1" ht="14.25" customHeight="1" x14ac:dyDescent="0.15">
      <c r="A705" s="399">
        <v>30803</v>
      </c>
      <c r="B705" s="400">
        <v>-5.5399999999999998E-2</v>
      </c>
      <c r="C705" s="400">
        <v>-2.3E-2</v>
      </c>
      <c r="D705" s="400">
        <v>1.03E-2</v>
      </c>
      <c r="E705" s="400">
        <v>1.10666666666667E-2</v>
      </c>
      <c r="F705" s="400">
        <v>1.175E-2</v>
      </c>
      <c r="G705" s="400">
        <v>1.14083333333333E-2</v>
      </c>
      <c r="H705" s="400">
        <v>1.2399583333333301E-2</v>
      </c>
      <c r="I705" s="400">
        <f t="shared" si="110"/>
        <v>-6.5699999999999995E-2</v>
      </c>
      <c r="J705" s="400">
        <f t="shared" si="114"/>
        <v>-6.6808333333333303E-2</v>
      </c>
      <c r="K705" s="400">
        <f t="shared" si="115"/>
        <v>-3.5399583333333304E-2</v>
      </c>
      <c r="L705" s="20">
        <f t="shared" si="111"/>
        <v>-3.0548417072608025E-2</v>
      </c>
      <c r="M705" s="20">
        <f t="shared" si="112"/>
        <v>0.1236</v>
      </c>
      <c r="N705" s="20">
        <f t="shared" si="116"/>
        <v>0.13689999999999961</v>
      </c>
      <c r="O705" s="20">
        <f t="shared" si="113"/>
        <v>-0.15414841707260801</v>
      </c>
      <c r="P705" s="20">
        <f t="shared" si="117"/>
        <v>-0.16744841707260763</v>
      </c>
      <c r="Q705" s="20">
        <f t="shared" si="118"/>
        <v>7.1384831229274415E-2</v>
      </c>
      <c r="R705" s="20">
        <f t="shared" si="119"/>
        <v>0.14879499999999962</v>
      </c>
      <c r="S705" s="20">
        <f t="shared" si="120"/>
        <v>-7.7410168770725207E-2</v>
      </c>
    </row>
    <row r="706" spans="1:19" s="172" customFormat="1" ht="14.25" customHeight="1" x14ac:dyDescent="0.15">
      <c r="A706" s="399">
        <v>30834</v>
      </c>
      <c r="B706" s="400">
        <v>2.1700000000000001E-2</v>
      </c>
      <c r="C706" s="400">
        <v>6.8999999999999999E-3</v>
      </c>
      <c r="D706" s="400">
        <v>1.06E-2</v>
      </c>
      <c r="E706" s="400">
        <v>1.12916666666667E-2</v>
      </c>
      <c r="F706" s="400">
        <v>1.1941666666666699E-2</v>
      </c>
      <c r="G706" s="400">
        <v>1.16166666666667E-2</v>
      </c>
      <c r="H706" s="400">
        <v>1.25809166666667E-2</v>
      </c>
      <c r="I706" s="400">
        <f t="shared" si="110"/>
        <v>1.11E-2</v>
      </c>
      <c r="J706" s="400">
        <f t="shared" si="114"/>
        <v>1.00833333333333E-2</v>
      </c>
      <c r="K706" s="400">
        <f t="shared" si="115"/>
        <v>-5.6809166666667004E-3</v>
      </c>
      <c r="L706" s="20">
        <f t="shared" si="111"/>
        <v>-4.6598630978037514E-2</v>
      </c>
      <c r="M706" s="20">
        <f t="shared" si="112"/>
        <v>0.12720000000000001</v>
      </c>
      <c r="N706" s="20">
        <f t="shared" si="116"/>
        <v>0.13940000000000041</v>
      </c>
      <c r="O706" s="20">
        <f t="shared" si="113"/>
        <v>-0.17379863097803752</v>
      </c>
      <c r="P706" s="20">
        <f t="shared" si="117"/>
        <v>-0.18599863097803793</v>
      </c>
      <c r="Q706" s="20">
        <f t="shared" si="118"/>
        <v>9.2211589110819059E-2</v>
      </c>
      <c r="R706" s="20">
        <f t="shared" si="119"/>
        <v>0.15097100000000041</v>
      </c>
      <c r="S706" s="20">
        <f t="shared" si="120"/>
        <v>-5.8759410889181352E-2</v>
      </c>
    </row>
    <row r="707" spans="1:19" s="172" customFormat="1" ht="14.25" customHeight="1" x14ac:dyDescent="0.15">
      <c r="A707" s="399">
        <v>30864</v>
      </c>
      <c r="B707" s="400">
        <v>-1.24E-2</v>
      </c>
      <c r="C707" s="400">
        <v>4.3299999999999998E-2</v>
      </c>
      <c r="D707" s="400">
        <v>1.1599999999999999E-2</v>
      </c>
      <c r="E707" s="400">
        <v>1.12E-2</v>
      </c>
      <c r="F707" s="400">
        <v>1.17666666666667E-2</v>
      </c>
      <c r="G707" s="400">
        <v>1.14833333333333E-2</v>
      </c>
      <c r="H707" s="400">
        <v>1.2383750000000001E-2</v>
      </c>
      <c r="I707" s="400">
        <f t="shared" si="110"/>
        <v>-2.4E-2</v>
      </c>
      <c r="J707" s="400">
        <f t="shared" si="114"/>
        <v>-2.3883333333333298E-2</v>
      </c>
      <c r="K707" s="400">
        <f t="shared" si="115"/>
        <v>3.0916249999999999E-2</v>
      </c>
      <c r="L707" s="20">
        <f t="shared" si="111"/>
        <v>-2.9799905156011941E-2</v>
      </c>
      <c r="M707" s="20">
        <f t="shared" si="112"/>
        <v>0.13919999999999999</v>
      </c>
      <c r="N707" s="20">
        <f t="shared" si="116"/>
        <v>0.13779999999999959</v>
      </c>
      <c r="O707" s="20">
        <f t="shared" si="113"/>
        <v>-0.16899990515601193</v>
      </c>
      <c r="P707" s="20">
        <f t="shared" si="117"/>
        <v>-0.16759990515601153</v>
      </c>
      <c r="Q707" s="20">
        <f t="shared" si="118"/>
        <v>0.10214174573877344</v>
      </c>
      <c r="R707" s="20">
        <f t="shared" si="119"/>
        <v>0.14860500000000001</v>
      </c>
      <c r="S707" s="20">
        <f t="shared" si="120"/>
        <v>-4.6463254261226578E-2</v>
      </c>
    </row>
    <row r="708" spans="1:19" s="172" customFormat="1" ht="14.25" customHeight="1" x14ac:dyDescent="0.15">
      <c r="A708" s="399">
        <v>30895</v>
      </c>
      <c r="B708" s="400">
        <v>0.1104</v>
      </c>
      <c r="C708" s="400">
        <v>6.4600000000000005E-2</v>
      </c>
      <c r="D708" s="400">
        <v>1.06E-2</v>
      </c>
      <c r="E708" s="400">
        <v>1.0725E-2</v>
      </c>
      <c r="F708" s="400">
        <v>1.1225000000000001E-2</v>
      </c>
      <c r="G708" s="400">
        <v>1.0975E-2</v>
      </c>
      <c r="H708" s="400">
        <v>1.202425E-2</v>
      </c>
      <c r="I708" s="400">
        <f t="shared" si="110"/>
        <v>9.98E-2</v>
      </c>
      <c r="J708" s="400">
        <f t="shared" si="114"/>
        <v>9.9424999999999999E-2</v>
      </c>
      <c r="K708" s="400">
        <f t="shared" si="115"/>
        <v>5.2575750000000004E-2</v>
      </c>
      <c r="L708" s="20">
        <f t="shared" si="111"/>
        <v>6.1389345137698781E-2</v>
      </c>
      <c r="M708" s="20">
        <f t="shared" si="112"/>
        <v>0.12720000000000001</v>
      </c>
      <c r="N708" s="20">
        <f t="shared" si="116"/>
        <v>0.13170000000000001</v>
      </c>
      <c r="O708" s="20">
        <f t="shared" si="113"/>
        <v>-6.5810654862301227E-2</v>
      </c>
      <c r="P708" s="20">
        <f t="shared" si="117"/>
        <v>-7.0310654862301231E-2</v>
      </c>
      <c r="Q708" s="20">
        <f t="shared" si="118"/>
        <v>0.16866544075049617</v>
      </c>
      <c r="R708" s="20">
        <f t="shared" si="119"/>
        <v>0.144291</v>
      </c>
      <c r="S708" s="20">
        <f t="shared" si="120"/>
        <v>2.4374440750496162E-2</v>
      </c>
    </row>
    <row r="709" spans="1:19" s="172" customFormat="1" ht="14.25" customHeight="1" x14ac:dyDescent="0.15">
      <c r="A709" s="399">
        <v>30926</v>
      </c>
      <c r="B709" s="400">
        <v>2.0000000000000001E-4</v>
      </c>
      <c r="C709" s="400">
        <v>4.3799999999999999E-2</v>
      </c>
      <c r="D709" s="400">
        <v>9.4000000000000004E-3</v>
      </c>
      <c r="E709" s="400">
        <v>1.055E-2</v>
      </c>
      <c r="F709" s="400">
        <v>1.10583333333333E-2</v>
      </c>
      <c r="G709" s="400">
        <v>1.08041666666667E-2</v>
      </c>
      <c r="H709" s="400">
        <v>1.18228333333333E-2</v>
      </c>
      <c r="I709" s="400">
        <f t="shared" si="110"/>
        <v>-9.1999999999999998E-3</v>
      </c>
      <c r="J709" s="400">
        <f t="shared" si="114"/>
        <v>-1.0604166666666699E-2</v>
      </c>
      <c r="K709" s="400">
        <f t="shared" si="115"/>
        <v>3.1977166666666695E-2</v>
      </c>
      <c r="L709" s="20">
        <f t="shared" si="111"/>
        <v>4.7150940034253352E-2</v>
      </c>
      <c r="M709" s="20">
        <f t="shared" si="112"/>
        <v>0.11280000000000001</v>
      </c>
      <c r="N709" s="20">
        <f t="shared" si="116"/>
        <v>0.1296500000000004</v>
      </c>
      <c r="O709" s="20">
        <f t="shared" si="113"/>
        <v>-6.5649059965746659E-2</v>
      </c>
      <c r="P709" s="20">
        <f t="shared" si="117"/>
        <v>-8.2499059965747051E-2</v>
      </c>
      <c r="Q709" s="20">
        <f t="shared" si="118"/>
        <v>0.1678822279132286</v>
      </c>
      <c r="R709" s="20">
        <f t="shared" si="119"/>
        <v>0.14187399999999961</v>
      </c>
      <c r="S709" s="20">
        <f t="shared" si="120"/>
        <v>2.6008227913228987E-2</v>
      </c>
    </row>
    <row r="710" spans="1:19" s="172" customFormat="1" ht="14.25" customHeight="1" x14ac:dyDescent="0.15">
      <c r="A710" s="399">
        <v>30956</v>
      </c>
      <c r="B710" s="400">
        <v>3.8999999999999998E-3</v>
      </c>
      <c r="C710" s="400">
        <v>2.7199999999999998E-2</v>
      </c>
      <c r="D710" s="400">
        <v>1.0800000000000001E-2</v>
      </c>
      <c r="E710" s="400">
        <v>1.0525E-2</v>
      </c>
      <c r="F710" s="400">
        <v>1.0925000000000001E-2</v>
      </c>
      <c r="G710" s="400">
        <v>1.0725E-2</v>
      </c>
      <c r="H710" s="400">
        <v>1.15246666666667E-2</v>
      </c>
      <c r="I710" s="400">
        <f t="shared" ref="I710:I773" si="121">B710-D710</f>
        <v>-6.9000000000000008E-3</v>
      </c>
      <c r="J710" s="400">
        <f t="shared" si="114"/>
        <v>-6.8250000000000003E-3</v>
      </c>
      <c r="K710" s="400">
        <f t="shared" si="115"/>
        <v>1.5675333333333298E-2</v>
      </c>
      <c r="L710" s="20">
        <f t="shared" si="111"/>
        <v>6.3572266997558691E-2</v>
      </c>
      <c r="M710" s="20">
        <f t="shared" si="112"/>
        <v>0.12959999999999999</v>
      </c>
      <c r="N710" s="20">
        <f t="shared" si="116"/>
        <v>0.12870000000000001</v>
      </c>
      <c r="O710" s="20">
        <f t="shared" si="113"/>
        <v>-6.6027733002441302E-2</v>
      </c>
      <c r="P710" s="20">
        <f t="shared" si="117"/>
        <v>-6.5127733002441318E-2</v>
      </c>
      <c r="Q710" s="20">
        <f t="shared" si="118"/>
        <v>0.13905110568977297</v>
      </c>
      <c r="R710" s="20">
        <f t="shared" si="119"/>
        <v>0.13829600000000042</v>
      </c>
      <c r="S710" s="20">
        <f t="shared" si="120"/>
        <v>7.5510568977255055E-4</v>
      </c>
    </row>
    <row r="711" spans="1:19" s="172" customFormat="1" ht="14.25" customHeight="1" x14ac:dyDescent="0.15">
      <c r="A711" s="399">
        <v>30987</v>
      </c>
      <c r="B711" s="400">
        <v>-1.12E-2</v>
      </c>
      <c r="C711" s="400">
        <v>2.7E-2</v>
      </c>
      <c r="D711" s="400">
        <v>9.1000000000000004E-3</v>
      </c>
      <c r="E711" s="400">
        <v>1.0241666666666699E-2</v>
      </c>
      <c r="F711" s="400">
        <v>1.055E-2</v>
      </c>
      <c r="G711" s="400">
        <v>1.03958333333333E-2</v>
      </c>
      <c r="H711" s="400">
        <v>1.10389166666667E-2</v>
      </c>
      <c r="I711" s="400">
        <f t="shared" si="121"/>
        <v>-2.0299999999999999E-2</v>
      </c>
      <c r="J711" s="400">
        <f t="shared" si="114"/>
        <v>-2.15958333333333E-2</v>
      </c>
      <c r="K711" s="400">
        <f t="shared" si="115"/>
        <v>1.5961083333333299E-2</v>
      </c>
      <c r="L711" s="20">
        <f t="shared" si="111"/>
        <v>2.9928760755250305E-2</v>
      </c>
      <c r="M711" s="20">
        <f t="shared" si="112"/>
        <v>0.10920000000000001</v>
      </c>
      <c r="N711" s="20">
        <f t="shared" si="116"/>
        <v>0.12474999999999961</v>
      </c>
      <c r="O711" s="20">
        <f t="shared" si="113"/>
        <v>-7.92712392447497E-2</v>
      </c>
      <c r="P711" s="20">
        <f t="shared" si="117"/>
        <v>-9.4821239244749306E-2</v>
      </c>
      <c r="Q711" s="20">
        <f t="shared" si="118"/>
        <v>0.19416648177153628</v>
      </c>
      <c r="R711" s="20">
        <f t="shared" si="119"/>
        <v>0.13246700000000039</v>
      </c>
      <c r="S711" s="20">
        <f t="shared" si="120"/>
        <v>6.1699481771535891E-2</v>
      </c>
    </row>
    <row r="712" spans="1:19" s="172" customFormat="1" ht="14.25" customHeight="1" x14ac:dyDescent="0.15">
      <c r="A712" s="399">
        <v>31017</v>
      </c>
      <c r="B712" s="400">
        <v>2.63E-2</v>
      </c>
      <c r="C712" s="400">
        <v>3.1600000000000003E-2</v>
      </c>
      <c r="D712" s="400">
        <v>9.7999999999999997E-3</v>
      </c>
      <c r="E712" s="400">
        <v>1.0108333333333301E-2</v>
      </c>
      <c r="F712" s="400">
        <v>1.0416666666666701E-2</v>
      </c>
      <c r="G712" s="400">
        <v>1.0262500000000001E-2</v>
      </c>
      <c r="H712" s="400">
        <v>1.089125E-2</v>
      </c>
      <c r="I712" s="400">
        <f t="shared" si="121"/>
        <v>1.6500000000000001E-2</v>
      </c>
      <c r="J712" s="400">
        <f t="shared" si="114"/>
        <v>1.60375E-2</v>
      </c>
      <c r="K712" s="400">
        <f t="shared" si="115"/>
        <v>2.0708750000000005E-2</v>
      </c>
      <c r="L712" s="20">
        <f t="shared" si="111"/>
        <v>6.2541100887729906E-2</v>
      </c>
      <c r="M712" s="20">
        <f t="shared" si="112"/>
        <v>0.1176</v>
      </c>
      <c r="N712" s="20">
        <f t="shared" si="116"/>
        <v>0.12315000000000001</v>
      </c>
      <c r="O712" s="20">
        <f t="shared" si="113"/>
        <v>-5.505889911227009E-2</v>
      </c>
      <c r="P712" s="20">
        <f t="shared" si="117"/>
        <v>-6.0608899112270104E-2</v>
      </c>
      <c r="Q712" s="20">
        <f t="shared" si="118"/>
        <v>0.26038688622418338</v>
      </c>
      <c r="R712" s="20">
        <f t="shared" si="119"/>
        <v>0.13069500000000001</v>
      </c>
      <c r="S712" s="20">
        <f t="shared" si="120"/>
        <v>0.12969188622418337</v>
      </c>
    </row>
    <row r="713" spans="1:19" s="172" customFormat="1" ht="14.25" customHeight="1" x14ac:dyDescent="0.15">
      <c r="A713" s="399">
        <v>31048</v>
      </c>
      <c r="B713" s="400">
        <v>7.7899999999999997E-2</v>
      </c>
      <c r="C713" s="400">
        <v>2.35E-2</v>
      </c>
      <c r="D713" s="400">
        <v>9.5999999999999992E-3</v>
      </c>
      <c r="E713" s="400">
        <v>1.0066666666666699E-2</v>
      </c>
      <c r="F713" s="400">
        <v>1.0358333333333299E-2</v>
      </c>
      <c r="G713" s="400">
        <v>1.0212499999999999E-2</v>
      </c>
      <c r="H713" s="400">
        <v>1.0821583333333299E-2</v>
      </c>
      <c r="I713" s="400">
        <f t="shared" si="121"/>
        <v>6.83E-2</v>
      </c>
      <c r="J713" s="400">
        <f t="shared" si="114"/>
        <v>6.7687499999999998E-2</v>
      </c>
      <c r="K713" s="400">
        <f t="shared" si="115"/>
        <v>1.2678416666666701E-2</v>
      </c>
      <c r="L713" s="20">
        <f t="shared" si="111"/>
        <v>0.15176292502703559</v>
      </c>
      <c r="M713" s="20">
        <f t="shared" si="112"/>
        <v>0.1152</v>
      </c>
      <c r="N713" s="20">
        <f t="shared" si="116"/>
        <v>0.12254999999999999</v>
      </c>
      <c r="O713" s="20">
        <f t="shared" si="113"/>
        <v>3.6562925027035592E-2</v>
      </c>
      <c r="P713" s="20">
        <f t="shared" si="117"/>
        <v>2.9212925027035597E-2</v>
      </c>
      <c r="Q713" s="20">
        <f t="shared" si="118"/>
        <v>0.23068687087430995</v>
      </c>
      <c r="R713" s="20">
        <f t="shared" si="119"/>
        <v>0.12985899999999959</v>
      </c>
      <c r="S713" s="20">
        <f t="shared" si="120"/>
        <v>0.10082787087431036</v>
      </c>
    </row>
    <row r="714" spans="1:19" s="172" customFormat="1" ht="14.25" customHeight="1" x14ac:dyDescent="0.15">
      <c r="A714" s="399">
        <v>31079</v>
      </c>
      <c r="B714" s="400">
        <v>1.2200000000000001E-2</v>
      </c>
      <c r="C714" s="400">
        <v>1.9300000000000001E-2</v>
      </c>
      <c r="D714" s="400">
        <v>8.2000000000000007E-3</v>
      </c>
      <c r="E714" s="400">
        <v>1.0108333333333301E-2</v>
      </c>
      <c r="F714" s="400">
        <v>1.0408333333333301E-2</v>
      </c>
      <c r="G714" s="400">
        <v>1.02583333333333E-2</v>
      </c>
      <c r="H714" s="400">
        <v>1.08618333333333E-2</v>
      </c>
      <c r="I714" s="400">
        <f t="shared" si="121"/>
        <v>4.0000000000000001E-3</v>
      </c>
      <c r="J714" s="400">
        <f t="shared" si="114"/>
        <v>1.9416666666667009E-3</v>
      </c>
      <c r="K714" s="400">
        <f t="shared" si="115"/>
        <v>8.4381666666667014E-3</v>
      </c>
      <c r="L714" s="20">
        <f t="shared" si="111"/>
        <v>0.2083482926123188</v>
      </c>
      <c r="M714" s="20">
        <f t="shared" si="112"/>
        <v>9.8400000000000015E-2</v>
      </c>
      <c r="N714" s="20">
        <f t="shared" si="116"/>
        <v>0.1230999999999996</v>
      </c>
      <c r="O714" s="20">
        <f t="shared" si="113"/>
        <v>0.10994829261231878</v>
      </c>
      <c r="P714" s="20">
        <f t="shared" si="117"/>
        <v>8.5248292612319199E-2</v>
      </c>
      <c r="Q714" s="20">
        <f t="shared" si="118"/>
        <v>0.30820641097318235</v>
      </c>
      <c r="R714" s="20">
        <f t="shared" si="119"/>
        <v>0.1303419999999996</v>
      </c>
      <c r="S714" s="20">
        <f t="shared" si="120"/>
        <v>0.17786441097318276</v>
      </c>
    </row>
    <row r="715" spans="1:19" s="172" customFormat="1" ht="14.25" customHeight="1" x14ac:dyDescent="0.15">
      <c r="A715" s="399">
        <v>31107</v>
      </c>
      <c r="B715" s="400">
        <v>6.9999999999999999E-4</v>
      </c>
      <c r="C715" s="400">
        <v>3.6200000000000003E-2</v>
      </c>
      <c r="D715" s="400">
        <v>9.4000000000000004E-3</v>
      </c>
      <c r="E715" s="400">
        <v>1.04666666666667E-2</v>
      </c>
      <c r="F715" s="400">
        <v>1.07583333333333E-2</v>
      </c>
      <c r="G715" s="400">
        <v>1.06125E-2</v>
      </c>
      <c r="H715" s="400">
        <v>1.1501166666666699E-2</v>
      </c>
      <c r="I715" s="400">
        <f t="shared" si="121"/>
        <v>-8.7000000000000011E-3</v>
      </c>
      <c r="J715" s="400">
        <f t="shared" si="114"/>
        <v>-9.9125000000000012E-3</v>
      </c>
      <c r="K715" s="400">
        <f t="shared" si="115"/>
        <v>2.4698833333333302E-2</v>
      </c>
      <c r="L715" s="20">
        <f t="shared" si="111"/>
        <v>0.18863082317619906</v>
      </c>
      <c r="M715" s="20">
        <f t="shared" si="112"/>
        <v>0.11280000000000001</v>
      </c>
      <c r="N715" s="20">
        <f t="shared" si="116"/>
        <v>0.12735000000000002</v>
      </c>
      <c r="O715" s="20">
        <f t="shared" si="113"/>
        <v>7.5830823176199047E-2</v>
      </c>
      <c r="P715" s="20">
        <f t="shared" si="117"/>
        <v>6.128082317619904E-2</v>
      </c>
      <c r="Q715" s="20">
        <f t="shared" si="118"/>
        <v>0.36306031478171108</v>
      </c>
      <c r="R715" s="20">
        <f t="shared" si="119"/>
        <v>0.13801400000000039</v>
      </c>
      <c r="S715" s="20">
        <f t="shared" si="120"/>
        <v>0.22504631478171069</v>
      </c>
    </row>
    <row r="716" spans="1:19" s="172" customFormat="1" ht="14.25" customHeight="1" x14ac:dyDescent="0.15">
      <c r="A716" s="399">
        <v>31138</v>
      </c>
      <c r="B716" s="400">
        <v>-8.9999999999999998E-4</v>
      </c>
      <c r="C716" s="400">
        <v>2.07E-2</v>
      </c>
      <c r="D716" s="400">
        <v>1.0200000000000001E-2</v>
      </c>
      <c r="E716" s="400">
        <v>1.01916666666667E-2</v>
      </c>
      <c r="F716" s="400">
        <v>1.0574999999999999E-2</v>
      </c>
      <c r="G716" s="400">
        <v>1.03833333333333E-2</v>
      </c>
      <c r="H716" s="400">
        <v>1.1322250000000001E-2</v>
      </c>
      <c r="I716" s="400">
        <f t="shared" si="121"/>
        <v>-1.11E-2</v>
      </c>
      <c r="J716" s="400">
        <f t="shared" si="114"/>
        <v>-1.12833333333333E-2</v>
      </c>
      <c r="K716" s="400">
        <f t="shared" si="115"/>
        <v>9.3777499999999989E-3</v>
      </c>
      <c r="L716" s="20">
        <f t="shared" si="111"/>
        <v>0.17638539419053023</v>
      </c>
      <c r="M716" s="20">
        <f t="shared" si="112"/>
        <v>0.12240000000000001</v>
      </c>
      <c r="N716" s="20">
        <f t="shared" si="116"/>
        <v>0.1245999999999996</v>
      </c>
      <c r="O716" s="20">
        <f t="shared" si="113"/>
        <v>5.3985394190530223E-2</v>
      </c>
      <c r="P716" s="20">
        <f t="shared" si="117"/>
        <v>5.1785394190530631E-2</v>
      </c>
      <c r="Q716" s="20">
        <f t="shared" si="118"/>
        <v>0.36950060369888016</v>
      </c>
      <c r="R716" s="20">
        <f t="shared" si="119"/>
        <v>0.13586700000000002</v>
      </c>
      <c r="S716" s="20">
        <f t="shared" si="120"/>
        <v>0.23363360369888014</v>
      </c>
    </row>
    <row r="717" spans="1:19" s="172" customFormat="1" ht="14.25" customHeight="1" x14ac:dyDescent="0.15">
      <c r="A717" s="399">
        <v>31168</v>
      </c>
      <c r="B717" s="400">
        <v>5.7799999999999997E-2</v>
      </c>
      <c r="C717" s="400">
        <v>6.0600000000000001E-2</v>
      </c>
      <c r="D717" s="400">
        <v>9.7000000000000003E-3</v>
      </c>
      <c r="E717" s="400">
        <v>9.76666666666667E-3</v>
      </c>
      <c r="F717" s="400">
        <v>1.025E-2</v>
      </c>
      <c r="G717" s="400">
        <v>1.00083333333333E-2</v>
      </c>
      <c r="H717" s="400">
        <v>1.0978416666666701E-2</v>
      </c>
      <c r="I717" s="400">
        <f t="shared" si="121"/>
        <v>4.8099999999999997E-2</v>
      </c>
      <c r="J717" s="400">
        <f t="shared" si="114"/>
        <v>4.7791666666666698E-2</v>
      </c>
      <c r="K717" s="400">
        <f t="shared" si="115"/>
        <v>4.9621583333333302E-2</v>
      </c>
      <c r="L717" s="20">
        <f t="shared" si="111"/>
        <v>0.31736234382251016</v>
      </c>
      <c r="M717" s="20">
        <f t="shared" si="112"/>
        <v>0.1164</v>
      </c>
      <c r="N717" s="20">
        <f t="shared" si="116"/>
        <v>0.1200999999999996</v>
      </c>
      <c r="O717" s="20">
        <f t="shared" si="113"/>
        <v>0.20096234382251016</v>
      </c>
      <c r="P717" s="20">
        <f t="shared" si="117"/>
        <v>0.19726234382251057</v>
      </c>
      <c r="Q717" s="20">
        <f t="shared" si="118"/>
        <v>0.48668612106758635</v>
      </c>
      <c r="R717" s="20">
        <f t="shared" si="119"/>
        <v>0.13174100000000041</v>
      </c>
      <c r="S717" s="20">
        <f t="shared" si="120"/>
        <v>0.35494512106758591</v>
      </c>
    </row>
    <row r="718" spans="1:19" s="172" customFormat="1" ht="14.25" customHeight="1" x14ac:dyDescent="0.15">
      <c r="A718" s="399">
        <v>31199</v>
      </c>
      <c r="B718" s="400">
        <v>1.5699999999999999E-2</v>
      </c>
      <c r="C718" s="400">
        <v>2.7900000000000001E-2</v>
      </c>
      <c r="D718" s="400">
        <v>8.0000000000000002E-3</v>
      </c>
      <c r="E718" s="400">
        <v>9.1166666666666705E-3</v>
      </c>
      <c r="F718" s="400">
        <v>9.5499999999999995E-3</v>
      </c>
      <c r="G718" s="400">
        <v>9.3333333333333306E-3</v>
      </c>
      <c r="H718" s="400">
        <v>1.01195833333333E-2</v>
      </c>
      <c r="I718" s="400">
        <f t="shared" si="121"/>
        <v>7.6999999999999985E-3</v>
      </c>
      <c r="J718" s="400">
        <f t="shared" si="114"/>
        <v>6.366666666666668E-3</v>
      </c>
      <c r="K718" s="400">
        <f t="shared" si="115"/>
        <v>1.7780416666666701E-2</v>
      </c>
      <c r="L718" s="20">
        <f t="shared" si="111"/>
        <v>0.30962604739211486</v>
      </c>
      <c r="M718" s="20">
        <f t="shared" si="112"/>
        <v>9.6000000000000002E-2</v>
      </c>
      <c r="N718" s="20">
        <f t="shared" si="116"/>
        <v>0.11199999999999996</v>
      </c>
      <c r="O718" s="20">
        <f t="shared" si="113"/>
        <v>0.21362604739211485</v>
      </c>
      <c r="P718" s="20">
        <f t="shared" si="117"/>
        <v>0.1976260473921149</v>
      </c>
      <c r="Q718" s="20">
        <f t="shared" si="118"/>
        <v>0.51769258500881121</v>
      </c>
      <c r="R718" s="20">
        <f t="shared" si="119"/>
        <v>0.1214349999999996</v>
      </c>
      <c r="S718" s="20">
        <f t="shared" si="120"/>
        <v>0.39625758500881159</v>
      </c>
    </row>
    <row r="719" spans="1:19" s="172" customFormat="1" ht="14.25" customHeight="1" x14ac:dyDescent="0.15">
      <c r="A719" s="399">
        <v>31229</v>
      </c>
      <c r="B719" s="400">
        <v>-1.5E-3</v>
      </c>
      <c r="C719" s="400">
        <v>-4.2700000000000002E-2</v>
      </c>
      <c r="D719" s="400">
        <v>9.4000000000000004E-3</v>
      </c>
      <c r="E719" s="400">
        <v>9.1416666666666695E-3</v>
      </c>
      <c r="F719" s="400">
        <v>9.5166666666666698E-3</v>
      </c>
      <c r="G719" s="400">
        <v>9.3291666666666696E-3</v>
      </c>
      <c r="H719" s="400">
        <v>1.005375E-2</v>
      </c>
      <c r="I719" s="400">
        <f t="shared" si="121"/>
        <v>-1.09E-2</v>
      </c>
      <c r="J719" s="400">
        <f t="shared" si="114"/>
        <v>-1.0829166666666669E-2</v>
      </c>
      <c r="K719" s="400">
        <f t="shared" si="115"/>
        <v>-5.2753750000000002E-2</v>
      </c>
      <c r="L719" s="20">
        <f t="shared" si="111"/>
        <v>0.3240802028361951</v>
      </c>
      <c r="M719" s="20">
        <f t="shared" si="112"/>
        <v>0.11280000000000001</v>
      </c>
      <c r="N719" s="20">
        <f t="shared" si="116"/>
        <v>0.11195000000000004</v>
      </c>
      <c r="O719" s="20">
        <f t="shared" si="113"/>
        <v>0.21128020283619509</v>
      </c>
      <c r="P719" s="20">
        <f t="shared" si="117"/>
        <v>0.21213020283619505</v>
      </c>
      <c r="Q719" s="20">
        <f t="shared" si="118"/>
        <v>0.39258804910278511</v>
      </c>
      <c r="R719" s="20">
        <f t="shared" si="119"/>
        <v>0.120645</v>
      </c>
      <c r="S719" s="20">
        <f t="shared" si="120"/>
        <v>0.27194304910278511</v>
      </c>
    </row>
    <row r="720" spans="1:19" s="172" customFormat="1" ht="14.25" customHeight="1" x14ac:dyDescent="0.15">
      <c r="A720" s="399">
        <v>31260</v>
      </c>
      <c r="B720" s="400">
        <v>-8.5000000000000006E-3</v>
      </c>
      <c r="C720" s="400">
        <v>1.8100000000000002E-2</v>
      </c>
      <c r="D720" s="400">
        <v>8.5000000000000006E-3</v>
      </c>
      <c r="E720" s="400">
        <v>9.2083333333333305E-3</v>
      </c>
      <c r="F720" s="400">
        <v>9.5583333333333301E-3</v>
      </c>
      <c r="G720" s="400">
        <v>9.3833333333333303E-3</v>
      </c>
      <c r="H720" s="400">
        <v>1.01144166666667E-2</v>
      </c>
      <c r="I720" s="400">
        <f t="shared" si="121"/>
        <v>-1.7000000000000001E-2</v>
      </c>
      <c r="J720" s="400">
        <f t="shared" si="114"/>
        <v>-1.7883333333333331E-2</v>
      </c>
      <c r="K720" s="400">
        <f t="shared" si="115"/>
        <v>7.9855833333333012E-3</v>
      </c>
      <c r="L720" s="20">
        <f t="shared" ref="L720:L783" si="122">((1+B709)*(1+B710)*(1+B711)*(1+B712)*(1+B713)*(1+B714)*(1+B715)*(1+B716)*(1+B717)*(1+B718)*(1+B719)*(1+B720))-1</f>
        <v>0.18229964077097249</v>
      </c>
      <c r="M720" s="20">
        <f t="shared" ref="M720:M783" si="123">D720*12</f>
        <v>0.10200000000000001</v>
      </c>
      <c r="N720" s="20">
        <f t="shared" si="116"/>
        <v>0.11259999999999996</v>
      </c>
      <c r="O720" s="20">
        <f t="shared" ref="O720:O783" si="124">L720-M720</f>
        <v>8.0299640770972486E-2</v>
      </c>
      <c r="P720" s="20">
        <f t="shared" si="117"/>
        <v>6.9699640770972529E-2</v>
      </c>
      <c r="Q720" s="20">
        <f t="shared" si="118"/>
        <v>0.33176206349008575</v>
      </c>
      <c r="R720" s="20">
        <f t="shared" si="119"/>
        <v>0.1213730000000004</v>
      </c>
      <c r="S720" s="20">
        <f t="shared" si="120"/>
        <v>0.21038906349008535</v>
      </c>
    </row>
    <row r="721" spans="1:19" s="172" customFormat="1" ht="14.25" customHeight="1" x14ac:dyDescent="0.15">
      <c r="A721" s="399">
        <v>31291</v>
      </c>
      <c r="B721" s="400">
        <v>-3.1300000000000001E-2</v>
      </c>
      <c r="C721" s="400">
        <v>-5.21E-2</v>
      </c>
      <c r="D721" s="400">
        <v>8.8000000000000005E-3</v>
      </c>
      <c r="E721" s="400">
        <v>9.2250000000000006E-3</v>
      </c>
      <c r="F721" s="400">
        <v>9.5499999999999995E-3</v>
      </c>
      <c r="G721" s="400">
        <v>9.3875E-3</v>
      </c>
      <c r="H721" s="400">
        <v>1.0110083333333301E-2</v>
      </c>
      <c r="I721" s="400">
        <f t="shared" si="121"/>
        <v>-4.0100000000000004E-2</v>
      </c>
      <c r="J721" s="400">
        <f t="shared" si="114"/>
        <v>-4.0687500000000001E-2</v>
      </c>
      <c r="K721" s="400">
        <f t="shared" si="115"/>
        <v>-6.2210083333333305E-2</v>
      </c>
      <c r="L721" s="20">
        <f t="shared" si="122"/>
        <v>0.14506464908502381</v>
      </c>
      <c r="M721" s="20">
        <f t="shared" si="123"/>
        <v>0.1056</v>
      </c>
      <c r="N721" s="20">
        <f t="shared" si="116"/>
        <v>0.11265</v>
      </c>
      <c r="O721" s="20">
        <f t="shared" si="124"/>
        <v>3.9464649085023812E-2</v>
      </c>
      <c r="P721" s="20">
        <f t="shared" si="117"/>
        <v>3.2414649085023811E-2</v>
      </c>
      <c r="Q721" s="20">
        <f t="shared" si="118"/>
        <v>0.20940530751317499</v>
      </c>
      <c r="R721" s="20">
        <f t="shared" si="119"/>
        <v>0.12132099999999961</v>
      </c>
      <c r="S721" s="20">
        <f t="shared" si="120"/>
        <v>8.8084307513175378E-2</v>
      </c>
    </row>
    <row r="722" spans="1:19" s="172" customFormat="1" ht="14.25" customHeight="1" x14ac:dyDescent="0.15">
      <c r="A722" s="399">
        <v>31321</v>
      </c>
      <c r="B722" s="400">
        <v>4.6199999999999998E-2</v>
      </c>
      <c r="C722" s="400">
        <v>6.3799999999999996E-2</v>
      </c>
      <c r="D722" s="400">
        <v>8.8999999999999999E-3</v>
      </c>
      <c r="E722" s="400">
        <v>9.1833333333333298E-3</v>
      </c>
      <c r="F722" s="400">
        <v>9.5416666666666705E-3</v>
      </c>
      <c r="G722" s="400">
        <v>9.3624999999999993E-3</v>
      </c>
      <c r="H722" s="400">
        <v>1.0011583333333299E-2</v>
      </c>
      <c r="I722" s="400">
        <f t="shared" si="121"/>
        <v>3.73E-2</v>
      </c>
      <c r="J722" s="400">
        <f t="shared" si="114"/>
        <v>3.6837499999999995E-2</v>
      </c>
      <c r="K722" s="400">
        <f t="shared" si="115"/>
        <v>5.37884166666667E-2</v>
      </c>
      <c r="L722" s="20">
        <f t="shared" si="122"/>
        <v>0.19331271627926272</v>
      </c>
      <c r="M722" s="20">
        <f t="shared" si="123"/>
        <v>0.10680000000000001</v>
      </c>
      <c r="N722" s="20">
        <f t="shared" si="116"/>
        <v>0.11234999999999999</v>
      </c>
      <c r="O722" s="20">
        <f t="shared" si="124"/>
        <v>8.6512716279262714E-2</v>
      </c>
      <c r="P722" s="20">
        <f t="shared" si="117"/>
        <v>8.0962716279262728E-2</v>
      </c>
      <c r="Q722" s="20">
        <f t="shared" si="118"/>
        <v>0.25249743587667028</v>
      </c>
      <c r="R722" s="20">
        <f t="shared" si="119"/>
        <v>0.12013899999999959</v>
      </c>
      <c r="S722" s="20">
        <f t="shared" si="120"/>
        <v>0.13235843587667068</v>
      </c>
    </row>
    <row r="723" spans="1:19" s="172" customFormat="1" ht="14.25" customHeight="1" x14ac:dyDescent="0.15">
      <c r="A723" s="399">
        <v>31352</v>
      </c>
      <c r="B723" s="400">
        <v>6.8599999999999994E-2</v>
      </c>
      <c r="C723" s="400">
        <v>5.2200000000000003E-2</v>
      </c>
      <c r="D723" s="400">
        <v>8.0999999999999996E-3</v>
      </c>
      <c r="E723" s="400">
        <v>8.7916666666666698E-3</v>
      </c>
      <c r="F723" s="400">
        <v>9.2250000000000006E-3</v>
      </c>
      <c r="G723" s="400">
        <v>9.00833333333333E-3</v>
      </c>
      <c r="H723" s="400">
        <v>9.5949999999999994E-3</v>
      </c>
      <c r="I723" s="400">
        <f t="shared" si="121"/>
        <v>6.0499999999999998E-2</v>
      </c>
      <c r="J723" s="400">
        <f t="shared" si="114"/>
        <v>5.9591666666666668E-2</v>
      </c>
      <c r="K723" s="400">
        <f t="shared" si="115"/>
        <v>4.2605000000000004E-2</v>
      </c>
      <c r="L723" s="20">
        <f t="shared" si="122"/>
        <v>0.2896176867071405</v>
      </c>
      <c r="M723" s="20">
        <f t="shared" si="123"/>
        <v>9.7199999999999995E-2</v>
      </c>
      <c r="N723" s="20">
        <f t="shared" si="116"/>
        <v>0.10809999999999996</v>
      </c>
      <c r="O723" s="20">
        <f t="shared" si="124"/>
        <v>0.19241768670714049</v>
      </c>
      <c r="P723" s="20">
        <f t="shared" si="117"/>
        <v>0.18151768670714052</v>
      </c>
      <c r="Q723" s="20">
        <f t="shared" si="118"/>
        <v>0.28323057646488103</v>
      </c>
      <c r="R723" s="20">
        <f t="shared" si="119"/>
        <v>0.11513999999999999</v>
      </c>
      <c r="S723" s="20">
        <f t="shared" si="120"/>
        <v>0.16809057646488104</v>
      </c>
    </row>
    <row r="724" spans="1:19" s="172" customFormat="1" ht="14.25" customHeight="1" x14ac:dyDescent="0.15">
      <c r="A724" s="399">
        <v>31382</v>
      </c>
      <c r="B724" s="400">
        <v>4.8399999999999999E-2</v>
      </c>
      <c r="C724" s="400">
        <v>6.9400000000000003E-2</v>
      </c>
      <c r="D724" s="400">
        <v>8.6E-3</v>
      </c>
      <c r="E724" s="400">
        <v>8.4666666666666692E-3</v>
      </c>
      <c r="F724" s="400">
        <v>8.8583333333333292E-3</v>
      </c>
      <c r="G724" s="400">
        <v>8.6625000000000001E-3</v>
      </c>
      <c r="H724" s="400">
        <v>9.1733333333333302E-3</v>
      </c>
      <c r="I724" s="400">
        <f t="shared" si="121"/>
        <v>3.9800000000000002E-2</v>
      </c>
      <c r="J724" s="400">
        <f t="shared" si="114"/>
        <v>3.9737499999999995E-2</v>
      </c>
      <c r="K724" s="400">
        <f t="shared" si="115"/>
        <v>6.0226666666666671E-2</v>
      </c>
      <c r="L724" s="20">
        <f t="shared" si="122"/>
        <v>0.31738788146133268</v>
      </c>
      <c r="M724" s="20">
        <f t="shared" si="123"/>
        <v>0.1032</v>
      </c>
      <c r="N724" s="20">
        <f t="shared" si="116"/>
        <v>0.10395</v>
      </c>
      <c r="O724" s="20">
        <f t="shared" si="124"/>
        <v>0.21418788146133266</v>
      </c>
      <c r="P724" s="20">
        <f t="shared" si="117"/>
        <v>0.21343788146133269</v>
      </c>
      <c r="Q724" s="20">
        <f t="shared" si="118"/>
        <v>0.33025085156217893</v>
      </c>
      <c r="R724" s="20">
        <f t="shared" si="119"/>
        <v>0.11007999999999996</v>
      </c>
      <c r="S724" s="20">
        <f t="shared" si="120"/>
        <v>0.22017085156217897</v>
      </c>
    </row>
    <row r="725" spans="1:19" s="172" customFormat="1" ht="14.25" customHeight="1" x14ac:dyDescent="0.15">
      <c r="A725" s="399">
        <v>31413</v>
      </c>
      <c r="B725" s="400">
        <v>5.5999999999999999E-3</v>
      </c>
      <c r="C725" s="400">
        <v>2.93E-2</v>
      </c>
      <c r="D725" s="400">
        <v>7.9000000000000008E-3</v>
      </c>
      <c r="E725" s="400">
        <v>8.3750000000000005E-3</v>
      </c>
      <c r="F725" s="400">
        <v>8.7166666666666694E-3</v>
      </c>
      <c r="G725" s="400">
        <v>8.5458333333333306E-3</v>
      </c>
      <c r="H725" s="400">
        <v>8.9988333333333292E-3</v>
      </c>
      <c r="I725" s="400">
        <f t="shared" si="121"/>
        <v>-2.3000000000000008E-3</v>
      </c>
      <c r="J725" s="400">
        <f t="shared" si="114"/>
        <v>-2.9458333333333307E-3</v>
      </c>
      <c r="K725" s="400">
        <f t="shared" si="115"/>
        <v>2.0301166666666669E-2</v>
      </c>
      <c r="L725" s="20">
        <f t="shared" si="122"/>
        <v>0.22902426347297222</v>
      </c>
      <c r="M725" s="20">
        <f t="shared" si="123"/>
        <v>9.4800000000000009E-2</v>
      </c>
      <c r="N725" s="20">
        <f t="shared" si="116"/>
        <v>0.10254999999999997</v>
      </c>
      <c r="O725" s="20">
        <f t="shared" si="124"/>
        <v>0.13422426347297223</v>
      </c>
      <c r="P725" s="20">
        <f t="shared" si="117"/>
        <v>0.12647426347297225</v>
      </c>
      <c r="Q725" s="20">
        <f t="shared" si="118"/>
        <v>0.33778915633898454</v>
      </c>
      <c r="R725" s="20">
        <f t="shared" si="119"/>
        <v>0.10798599999999994</v>
      </c>
      <c r="S725" s="20">
        <f t="shared" si="120"/>
        <v>0.2298031563389846</v>
      </c>
    </row>
    <row r="726" spans="1:19" s="172" customFormat="1" ht="14.25" customHeight="1" x14ac:dyDescent="0.15">
      <c r="A726" s="399">
        <v>31444</v>
      </c>
      <c r="B726" s="400">
        <v>7.4700000000000003E-2</v>
      </c>
      <c r="C726" s="400">
        <v>6.2300000000000001E-2</v>
      </c>
      <c r="D726" s="400">
        <v>7.3000000000000001E-3</v>
      </c>
      <c r="E726" s="400">
        <v>8.0583333333333305E-3</v>
      </c>
      <c r="F726" s="400">
        <v>8.4416666666666702E-3</v>
      </c>
      <c r="G726" s="400">
        <v>8.2500000000000004E-3</v>
      </c>
      <c r="H726" s="400">
        <v>8.5969166666666694E-3</v>
      </c>
      <c r="I726" s="400">
        <f t="shared" si="121"/>
        <v>6.7400000000000002E-2</v>
      </c>
      <c r="J726" s="400">
        <f t="shared" si="114"/>
        <v>6.6450000000000009E-2</v>
      </c>
      <c r="K726" s="400">
        <f t="shared" si="115"/>
        <v>5.3703083333333332E-2</v>
      </c>
      <c r="L726" s="20">
        <f t="shared" si="122"/>
        <v>0.30491244413594454</v>
      </c>
      <c r="M726" s="20">
        <f t="shared" si="123"/>
        <v>8.7599999999999997E-2</v>
      </c>
      <c r="N726" s="20">
        <f t="shared" si="116"/>
        <v>9.9000000000000005E-2</v>
      </c>
      <c r="O726" s="20">
        <f t="shared" si="124"/>
        <v>0.21731244413594453</v>
      </c>
      <c r="P726" s="20">
        <f t="shared" si="117"/>
        <v>0.20591244413594453</v>
      </c>
      <c r="Q726" s="20">
        <f t="shared" si="118"/>
        <v>0.39422488058363925</v>
      </c>
      <c r="R726" s="20">
        <f t="shared" si="119"/>
        <v>0.10316300000000003</v>
      </c>
      <c r="S726" s="20">
        <f t="shared" si="120"/>
        <v>0.29106188058363924</v>
      </c>
    </row>
    <row r="727" spans="1:19" s="172" customFormat="1" ht="14.25" customHeight="1" x14ac:dyDescent="0.15">
      <c r="A727" s="399">
        <v>31472</v>
      </c>
      <c r="B727" s="400">
        <v>5.5800000000000002E-2</v>
      </c>
      <c r="C727" s="400">
        <v>5.1400000000000001E-2</v>
      </c>
      <c r="D727" s="400">
        <v>7.1000000000000004E-3</v>
      </c>
      <c r="E727" s="400">
        <v>7.4999999999999997E-3</v>
      </c>
      <c r="F727" s="400">
        <v>7.9083333333333297E-3</v>
      </c>
      <c r="G727" s="400">
        <v>7.7041666666666699E-3</v>
      </c>
      <c r="H727" s="400">
        <v>7.9275000000000005E-3</v>
      </c>
      <c r="I727" s="400">
        <f t="shared" si="121"/>
        <v>4.87E-2</v>
      </c>
      <c r="J727" s="400">
        <f t="shared" si="114"/>
        <v>4.8095833333333331E-2</v>
      </c>
      <c r="K727" s="400">
        <f t="shared" si="115"/>
        <v>4.3472499999999997E-2</v>
      </c>
      <c r="L727" s="20">
        <f t="shared" si="122"/>
        <v>0.37676282454155108</v>
      </c>
      <c r="M727" s="20">
        <f t="shared" si="123"/>
        <v>8.5199999999999998E-2</v>
      </c>
      <c r="N727" s="20">
        <f t="shared" si="116"/>
        <v>9.2450000000000032E-2</v>
      </c>
      <c r="O727" s="20">
        <f t="shared" si="124"/>
        <v>0.29156282454155108</v>
      </c>
      <c r="P727" s="20">
        <f t="shared" si="117"/>
        <v>0.28431282454155105</v>
      </c>
      <c r="Q727" s="20">
        <f t="shared" si="118"/>
        <v>0.41467674140671495</v>
      </c>
      <c r="R727" s="20">
        <f t="shared" si="119"/>
        <v>9.5130000000000006E-2</v>
      </c>
      <c r="S727" s="20">
        <f t="shared" si="120"/>
        <v>0.31954674140671496</v>
      </c>
    </row>
    <row r="728" spans="1:19" s="172" customFormat="1" ht="14.25" customHeight="1" x14ac:dyDescent="0.15">
      <c r="A728" s="399">
        <v>31503</v>
      </c>
      <c r="B728" s="400">
        <v>-1.1299999999999999E-2</v>
      </c>
      <c r="C728" s="400">
        <v>-3.3300000000000003E-2</v>
      </c>
      <c r="D728" s="400">
        <v>6.3E-3</v>
      </c>
      <c r="E728" s="400">
        <v>7.3249999999999999E-3</v>
      </c>
      <c r="F728" s="400">
        <v>7.6750000000000004E-3</v>
      </c>
      <c r="G728" s="400">
        <v>7.4999999999999997E-3</v>
      </c>
      <c r="H728" s="400">
        <v>7.6090833333333297E-3</v>
      </c>
      <c r="I728" s="400">
        <f t="shared" si="121"/>
        <v>-1.7599999999999998E-2</v>
      </c>
      <c r="J728" s="400">
        <f t="shared" si="114"/>
        <v>-1.8799999999999997E-2</v>
      </c>
      <c r="K728" s="400">
        <f t="shared" si="115"/>
        <v>-4.0909083333333332E-2</v>
      </c>
      <c r="L728" s="20">
        <f t="shared" si="122"/>
        <v>0.362431593057984</v>
      </c>
      <c r="M728" s="20">
        <f t="shared" si="123"/>
        <v>7.5600000000000001E-2</v>
      </c>
      <c r="N728" s="20">
        <f t="shared" si="116"/>
        <v>0.09</v>
      </c>
      <c r="O728" s="20">
        <f t="shared" si="124"/>
        <v>0.286831593057984</v>
      </c>
      <c r="P728" s="20">
        <f t="shared" si="117"/>
        <v>0.27243159305798403</v>
      </c>
      <c r="Q728" s="20">
        <f t="shared" si="118"/>
        <v>0.33983345343183236</v>
      </c>
      <c r="R728" s="20">
        <f t="shared" si="119"/>
        <v>9.130899999999996E-2</v>
      </c>
      <c r="S728" s="20">
        <f t="shared" si="120"/>
        <v>0.24852445343183238</v>
      </c>
    </row>
    <row r="729" spans="1:19" s="172" customFormat="1" ht="14.25" customHeight="1" x14ac:dyDescent="0.15">
      <c r="A729" s="399">
        <v>31533</v>
      </c>
      <c r="B729" s="400">
        <v>5.3199999999999997E-2</v>
      </c>
      <c r="C729" s="400">
        <v>5.2499999999999998E-2</v>
      </c>
      <c r="D729" s="400">
        <v>6.1999999999999998E-3</v>
      </c>
      <c r="E729" s="400">
        <v>7.5750000000000001E-3</v>
      </c>
      <c r="F729" s="400">
        <v>7.85833333333333E-3</v>
      </c>
      <c r="G729" s="400">
        <v>7.7166666666666703E-3</v>
      </c>
      <c r="H729" s="400">
        <v>7.9722500000000002E-3</v>
      </c>
      <c r="I729" s="400">
        <f t="shared" si="121"/>
        <v>4.7E-2</v>
      </c>
      <c r="J729" s="400">
        <f t="shared" si="114"/>
        <v>4.5483333333333327E-2</v>
      </c>
      <c r="K729" s="400">
        <f t="shared" si="115"/>
        <v>4.4527749999999998E-2</v>
      </c>
      <c r="L729" s="20">
        <f t="shared" si="122"/>
        <v>0.35650685744816468</v>
      </c>
      <c r="M729" s="20">
        <f t="shared" si="123"/>
        <v>7.4399999999999994E-2</v>
      </c>
      <c r="N729" s="20">
        <f t="shared" si="116"/>
        <v>9.2600000000000043E-2</v>
      </c>
      <c r="O729" s="20">
        <f t="shared" si="124"/>
        <v>0.28210685744816466</v>
      </c>
      <c r="P729" s="20">
        <f t="shared" si="117"/>
        <v>0.26390685744816467</v>
      </c>
      <c r="Q729" s="20">
        <f t="shared" si="118"/>
        <v>0.3296008954714349</v>
      </c>
      <c r="R729" s="20">
        <f t="shared" si="119"/>
        <v>9.5667000000000002E-2</v>
      </c>
      <c r="S729" s="20">
        <f t="shared" si="120"/>
        <v>0.23393389547143489</v>
      </c>
    </row>
    <row r="730" spans="1:19" s="172" customFormat="1" ht="14.25" customHeight="1" x14ac:dyDescent="0.15">
      <c r="A730" s="399">
        <v>31564</v>
      </c>
      <c r="B730" s="400">
        <v>1.6899999999999998E-2</v>
      </c>
      <c r="C730" s="400">
        <v>5.9700000000000003E-2</v>
      </c>
      <c r="D730" s="400">
        <v>7.0000000000000001E-3</v>
      </c>
      <c r="E730" s="400">
        <v>7.6083333333333298E-3</v>
      </c>
      <c r="F730" s="400">
        <v>7.9083333333333297E-3</v>
      </c>
      <c r="G730" s="400">
        <v>7.7583333333333298E-3</v>
      </c>
      <c r="H730" s="400">
        <v>8.0456666666666697E-3</v>
      </c>
      <c r="I730" s="400">
        <f t="shared" si="121"/>
        <v>9.8999999999999991E-3</v>
      </c>
      <c r="J730" s="400">
        <f t="shared" si="114"/>
        <v>9.1416666666666695E-3</v>
      </c>
      <c r="K730" s="400">
        <f t="shared" si="115"/>
        <v>5.165433333333333E-2</v>
      </c>
      <c r="L730" s="20">
        <f t="shared" si="122"/>
        <v>0.35810950412428655</v>
      </c>
      <c r="M730" s="20">
        <f t="shared" si="123"/>
        <v>8.4000000000000005E-2</v>
      </c>
      <c r="N730" s="20">
        <f t="shared" si="116"/>
        <v>9.3099999999999961E-2</v>
      </c>
      <c r="O730" s="20">
        <f t="shared" si="124"/>
        <v>0.27410950412428653</v>
      </c>
      <c r="P730" s="20">
        <f t="shared" si="117"/>
        <v>0.26500950412428659</v>
      </c>
      <c r="Q730" s="20">
        <f t="shared" si="118"/>
        <v>0.37073457430788936</v>
      </c>
      <c r="R730" s="20">
        <f t="shared" si="119"/>
        <v>9.6548000000000037E-2</v>
      </c>
      <c r="S730" s="20">
        <f t="shared" si="120"/>
        <v>0.27418657430788934</v>
      </c>
    </row>
    <row r="731" spans="1:19" s="172" customFormat="1" ht="14.25" customHeight="1" x14ac:dyDescent="0.15">
      <c r="A731" s="399">
        <v>31594</v>
      </c>
      <c r="B731" s="400">
        <v>-5.5899999999999998E-2</v>
      </c>
      <c r="C731" s="400">
        <v>2.8299999999999999E-2</v>
      </c>
      <c r="D731" s="400">
        <v>6.6E-3</v>
      </c>
      <c r="E731" s="400">
        <v>7.4000000000000003E-3</v>
      </c>
      <c r="F731" s="400">
        <v>7.7333333333333299E-3</v>
      </c>
      <c r="G731" s="400">
        <v>7.5666666666666703E-3</v>
      </c>
      <c r="H731" s="400">
        <v>7.7954166666666701E-3</v>
      </c>
      <c r="I731" s="400">
        <f t="shared" si="121"/>
        <v>-6.25E-2</v>
      </c>
      <c r="J731" s="400">
        <f t="shared" si="114"/>
        <v>-6.3466666666666671E-2</v>
      </c>
      <c r="K731" s="400">
        <f t="shared" si="115"/>
        <v>2.050458333333333E-2</v>
      </c>
      <c r="L731" s="20">
        <f t="shared" si="122"/>
        <v>0.28411735888206291</v>
      </c>
      <c r="M731" s="20">
        <f t="shared" si="123"/>
        <v>7.9199999999999993E-2</v>
      </c>
      <c r="N731" s="20">
        <f t="shared" si="116"/>
        <v>9.0800000000000047E-2</v>
      </c>
      <c r="O731" s="20">
        <f t="shared" si="124"/>
        <v>0.20491735888206292</v>
      </c>
      <c r="P731" s="20">
        <f t="shared" si="117"/>
        <v>0.19331735888206286</v>
      </c>
      <c r="Q731" s="20">
        <f t="shared" si="118"/>
        <v>0.47239774653797428</v>
      </c>
      <c r="R731" s="20">
        <f t="shared" si="119"/>
        <v>9.3545000000000045E-2</v>
      </c>
      <c r="S731" s="20">
        <f t="shared" si="120"/>
        <v>0.37885274653797424</v>
      </c>
    </row>
    <row r="732" spans="1:19" s="172" customFormat="1" ht="14.25" customHeight="1" x14ac:dyDescent="0.15">
      <c r="A732" s="399">
        <v>31625</v>
      </c>
      <c r="B732" s="400">
        <v>7.4200000000000002E-2</v>
      </c>
      <c r="C732" s="400">
        <v>8.8400000000000006E-2</v>
      </c>
      <c r="D732" s="400">
        <v>6.3E-3</v>
      </c>
      <c r="E732" s="400">
        <v>7.2666666666666704E-3</v>
      </c>
      <c r="F732" s="400">
        <v>7.6833333333333302E-3</v>
      </c>
      <c r="G732" s="400">
        <v>7.4749999999999999E-3</v>
      </c>
      <c r="H732" s="400">
        <v>7.7555833333333296E-3</v>
      </c>
      <c r="I732" s="400">
        <f t="shared" si="121"/>
        <v>6.7900000000000002E-2</v>
      </c>
      <c r="J732" s="400">
        <f t="shared" si="114"/>
        <v>6.6725000000000007E-2</v>
      </c>
      <c r="K732" s="400">
        <f t="shared" si="115"/>
        <v>8.0644416666666677E-2</v>
      </c>
      <c r="L732" s="20">
        <f t="shared" si="122"/>
        <v>0.3912242732335971</v>
      </c>
      <c r="M732" s="20">
        <f t="shared" si="123"/>
        <v>7.5600000000000001E-2</v>
      </c>
      <c r="N732" s="20">
        <f t="shared" si="116"/>
        <v>8.9700000000000002E-2</v>
      </c>
      <c r="O732" s="20">
        <f t="shared" si="124"/>
        <v>0.3156242732335971</v>
      </c>
      <c r="P732" s="20">
        <f t="shared" si="117"/>
        <v>0.3015242732335971</v>
      </c>
      <c r="Q732" s="20">
        <f t="shared" si="118"/>
        <v>0.57406709294954394</v>
      </c>
      <c r="R732" s="20">
        <f t="shared" si="119"/>
        <v>9.3066999999999955E-2</v>
      </c>
      <c r="S732" s="20">
        <f t="shared" si="120"/>
        <v>0.48100009294954399</v>
      </c>
    </row>
    <row r="733" spans="1:19" s="172" customFormat="1" ht="14.25" customHeight="1" x14ac:dyDescent="0.15">
      <c r="A733" s="399">
        <v>31656</v>
      </c>
      <c r="B733" s="400">
        <v>-8.2699999999999996E-2</v>
      </c>
      <c r="C733" s="400">
        <v>-0.1137</v>
      </c>
      <c r="D733" s="400">
        <v>6.4999999999999997E-3</v>
      </c>
      <c r="E733" s="400">
        <v>7.4083333333333301E-3</v>
      </c>
      <c r="F733" s="400">
        <v>7.7999999999999996E-3</v>
      </c>
      <c r="G733" s="400">
        <v>7.6041666666666697E-3</v>
      </c>
      <c r="H733" s="400">
        <v>7.9194166666666701E-3</v>
      </c>
      <c r="I733" s="400">
        <f t="shared" si="121"/>
        <v>-8.9200000000000002E-2</v>
      </c>
      <c r="J733" s="400">
        <f t="shared" ref="J733:J796" si="125">B733-G733</f>
        <v>-9.0304166666666671E-2</v>
      </c>
      <c r="K733" s="400">
        <f t="shared" ref="K733:K796" si="126">$C733-H733</f>
        <v>-0.12161941666666666</v>
      </c>
      <c r="L733" s="20">
        <f t="shared" si="122"/>
        <v>0.31740479595042714</v>
      </c>
      <c r="M733" s="20">
        <f t="shared" si="123"/>
        <v>7.8E-2</v>
      </c>
      <c r="N733" s="20">
        <f t="shared" si="116"/>
        <v>9.1250000000000039E-2</v>
      </c>
      <c r="O733" s="20">
        <f t="shared" si="124"/>
        <v>0.23940479595042713</v>
      </c>
      <c r="P733" s="20">
        <f t="shared" si="117"/>
        <v>0.22615479595042709</v>
      </c>
      <c r="Q733" s="20">
        <f t="shared" si="118"/>
        <v>0.47177514978497825</v>
      </c>
      <c r="R733" s="20">
        <f t="shared" si="119"/>
        <v>9.5033000000000034E-2</v>
      </c>
      <c r="S733" s="20">
        <f t="shared" si="120"/>
        <v>0.37674214978497822</v>
      </c>
    </row>
    <row r="734" spans="1:19" s="172" customFormat="1" ht="14.25" customHeight="1" x14ac:dyDescent="0.15">
      <c r="A734" s="399">
        <v>31686</v>
      </c>
      <c r="B734" s="400">
        <v>5.7700000000000001E-2</v>
      </c>
      <c r="C734" s="400">
        <v>5.0500000000000003E-2</v>
      </c>
      <c r="D734" s="400">
        <v>6.8999999999999999E-3</v>
      </c>
      <c r="E734" s="400">
        <v>7.3833333333333303E-3</v>
      </c>
      <c r="F734" s="400">
        <v>7.7749999999999998E-3</v>
      </c>
      <c r="G734" s="400">
        <v>7.5791666666666698E-3</v>
      </c>
      <c r="H734" s="400">
        <v>7.9395000000000004E-3</v>
      </c>
      <c r="I734" s="400">
        <f t="shared" si="121"/>
        <v>5.0799999999999998E-2</v>
      </c>
      <c r="J734" s="400">
        <f t="shared" si="125"/>
        <v>5.012083333333333E-2</v>
      </c>
      <c r="K734" s="400">
        <f t="shared" si="126"/>
        <v>4.2560500000000001E-2</v>
      </c>
      <c r="L734" s="20">
        <f t="shared" si="122"/>
        <v>0.33188592303265807</v>
      </c>
      <c r="M734" s="20">
        <f t="shared" si="123"/>
        <v>8.2799999999999999E-2</v>
      </c>
      <c r="N734" s="20">
        <f t="shared" si="116"/>
        <v>9.0950000000000031E-2</v>
      </c>
      <c r="O734" s="20">
        <f t="shared" si="124"/>
        <v>0.24908592303265809</v>
      </c>
      <c r="P734" s="20">
        <f t="shared" si="117"/>
        <v>0.24093592303265804</v>
      </c>
      <c r="Q734" s="20">
        <f t="shared" si="118"/>
        <v>0.45337450164421833</v>
      </c>
      <c r="R734" s="20">
        <f t="shared" si="119"/>
        <v>9.5273999999999998E-2</v>
      </c>
      <c r="S734" s="20">
        <f t="shared" si="120"/>
        <v>0.35810050164421836</v>
      </c>
    </row>
    <row r="735" spans="1:19" s="172" customFormat="1" ht="14.25" customHeight="1" x14ac:dyDescent="0.15">
      <c r="A735" s="399">
        <v>31717</v>
      </c>
      <c r="B735" s="400">
        <v>2.4299999999999999E-2</v>
      </c>
      <c r="C735" s="400">
        <v>2.1100000000000001E-2</v>
      </c>
      <c r="D735" s="400">
        <v>5.8999999999999999E-3</v>
      </c>
      <c r="E735" s="400">
        <v>7.2333333333333303E-3</v>
      </c>
      <c r="F735" s="400">
        <v>7.6666666666666697E-3</v>
      </c>
      <c r="G735" s="400">
        <v>7.45E-3</v>
      </c>
      <c r="H735" s="400">
        <v>7.7447499999999999E-3</v>
      </c>
      <c r="I735" s="400">
        <f t="shared" si="121"/>
        <v>1.84E-2</v>
      </c>
      <c r="J735" s="400">
        <f t="shared" si="125"/>
        <v>1.6849999999999997E-2</v>
      </c>
      <c r="K735" s="400">
        <f t="shared" si="126"/>
        <v>1.3355250000000001E-2</v>
      </c>
      <c r="L735" s="20">
        <f t="shared" si="122"/>
        <v>0.27667111263555233</v>
      </c>
      <c r="M735" s="20">
        <f t="shared" si="123"/>
        <v>7.0800000000000002E-2</v>
      </c>
      <c r="N735" s="20">
        <f t="shared" si="116"/>
        <v>8.9400000000000007E-2</v>
      </c>
      <c r="O735" s="20">
        <f t="shared" si="124"/>
        <v>0.20587111263555233</v>
      </c>
      <c r="P735" s="20">
        <f t="shared" si="117"/>
        <v>0.18727111263555232</v>
      </c>
      <c r="Q735" s="20">
        <f t="shared" si="118"/>
        <v>0.41041693939261692</v>
      </c>
      <c r="R735" s="20">
        <f t="shared" si="119"/>
        <v>9.2936999999999992E-2</v>
      </c>
      <c r="S735" s="20">
        <f t="shared" si="120"/>
        <v>0.31747993939261693</v>
      </c>
    </row>
    <row r="736" spans="1:19" s="172" customFormat="1" ht="14.25" customHeight="1" x14ac:dyDescent="0.15">
      <c r="A736" s="399">
        <v>31747</v>
      </c>
      <c r="B736" s="400">
        <v>-2.5499999999999998E-2</v>
      </c>
      <c r="C736" s="400">
        <v>-2.5399999999999999E-2</v>
      </c>
      <c r="D736" s="400">
        <v>7.0000000000000001E-3</v>
      </c>
      <c r="E736" s="400">
        <v>7.0749999999999997E-3</v>
      </c>
      <c r="F736" s="400">
        <v>7.5166666666666698E-3</v>
      </c>
      <c r="G736" s="400">
        <v>7.2958333333333304E-3</v>
      </c>
      <c r="H736" s="400">
        <v>7.5995833333333297E-3</v>
      </c>
      <c r="I736" s="400">
        <f t="shared" si="121"/>
        <v>-3.2500000000000001E-2</v>
      </c>
      <c r="J736" s="400">
        <f t="shared" si="125"/>
        <v>-3.279583333333333E-2</v>
      </c>
      <c r="K736" s="400">
        <f t="shared" si="126"/>
        <v>-3.2999583333333332E-2</v>
      </c>
      <c r="L736" s="20">
        <f t="shared" si="122"/>
        <v>0.18668065553543101</v>
      </c>
      <c r="M736" s="20">
        <f t="shared" si="123"/>
        <v>8.4000000000000005E-2</v>
      </c>
      <c r="N736" s="20">
        <f t="shared" si="116"/>
        <v>8.7549999999999961E-2</v>
      </c>
      <c r="O736" s="20">
        <f t="shared" si="124"/>
        <v>0.102680655535431</v>
      </c>
      <c r="P736" s="20">
        <f t="shared" si="117"/>
        <v>9.9130655535431045E-2</v>
      </c>
      <c r="Q736" s="20">
        <f t="shared" si="118"/>
        <v>0.28538652434266387</v>
      </c>
      <c r="R736" s="20">
        <f t="shared" si="119"/>
        <v>9.1194999999999957E-2</v>
      </c>
      <c r="S736" s="20">
        <f t="shared" si="120"/>
        <v>0.1941915243426639</v>
      </c>
    </row>
    <row r="737" spans="1:19" s="172" customFormat="1" ht="14.25" customHeight="1" x14ac:dyDescent="0.15">
      <c r="A737" s="399">
        <v>31778</v>
      </c>
      <c r="B737" s="400">
        <v>0.13469999999999999</v>
      </c>
      <c r="C737" s="400">
        <v>9.8400000000000001E-2</v>
      </c>
      <c r="D737" s="400">
        <v>6.4000000000000003E-3</v>
      </c>
      <c r="E737" s="400">
        <v>6.9666666666666696E-3</v>
      </c>
      <c r="F737" s="400">
        <v>7.3833333333333303E-3</v>
      </c>
      <c r="G737" s="400">
        <v>7.175E-3</v>
      </c>
      <c r="H737" s="400">
        <v>7.4537500000000003E-3</v>
      </c>
      <c r="I737" s="400">
        <f t="shared" si="121"/>
        <v>0.1283</v>
      </c>
      <c r="J737" s="400">
        <f t="shared" si="125"/>
        <v>0.127525</v>
      </c>
      <c r="K737" s="400">
        <f t="shared" si="126"/>
        <v>9.0946250000000006E-2</v>
      </c>
      <c r="L737" s="20">
        <f t="shared" si="122"/>
        <v>0.33902798313052274</v>
      </c>
      <c r="M737" s="20">
        <f t="shared" si="123"/>
        <v>7.6800000000000007E-2</v>
      </c>
      <c r="N737" s="20">
        <f t="shared" si="116"/>
        <v>8.6099999999999996E-2</v>
      </c>
      <c r="O737" s="20">
        <f t="shared" si="124"/>
        <v>0.26222798313052276</v>
      </c>
      <c r="P737" s="20">
        <f t="shared" si="117"/>
        <v>0.25292798313052273</v>
      </c>
      <c r="Q737" s="20">
        <f t="shared" si="118"/>
        <v>0.37167838175262924</v>
      </c>
      <c r="R737" s="20">
        <f t="shared" si="119"/>
        <v>8.9444999999999997E-2</v>
      </c>
      <c r="S737" s="20">
        <f t="shared" si="120"/>
        <v>0.28223338175262924</v>
      </c>
    </row>
    <row r="738" spans="1:19" s="172" customFormat="1" ht="14.25" customHeight="1" x14ac:dyDescent="0.15">
      <c r="A738" s="399">
        <v>31809</v>
      </c>
      <c r="B738" s="400">
        <v>3.95E-2</v>
      </c>
      <c r="C738" s="400">
        <v>-3.0099999999999998E-2</v>
      </c>
      <c r="D738" s="400">
        <v>5.8999999999999999E-3</v>
      </c>
      <c r="E738" s="400">
        <v>6.9833333333333301E-3</v>
      </c>
      <c r="F738" s="400">
        <v>7.4000000000000003E-3</v>
      </c>
      <c r="G738" s="400">
        <v>7.19166666666667E-3</v>
      </c>
      <c r="H738" s="400">
        <v>7.5030833333333304E-3</v>
      </c>
      <c r="I738" s="400">
        <f t="shared" si="121"/>
        <v>3.3599999999999998E-2</v>
      </c>
      <c r="J738" s="400">
        <f t="shared" si="125"/>
        <v>3.2308333333333328E-2</v>
      </c>
      <c r="K738" s="400">
        <f t="shared" si="126"/>
        <v>-3.7603083333333329E-2</v>
      </c>
      <c r="L738" s="20">
        <f t="shared" si="122"/>
        <v>0.29517036239339212</v>
      </c>
      <c r="M738" s="20">
        <f t="shared" si="123"/>
        <v>7.0800000000000002E-2</v>
      </c>
      <c r="N738" s="20">
        <f t="shared" si="116"/>
        <v>8.6300000000000043E-2</v>
      </c>
      <c r="O738" s="20">
        <f t="shared" si="124"/>
        <v>0.22437036239339211</v>
      </c>
      <c r="P738" s="20">
        <f t="shared" si="117"/>
        <v>0.20887036239339207</v>
      </c>
      <c r="Q738" s="20">
        <f t="shared" si="118"/>
        <v>0.25236831635307855</v>
      </c>
      <c r="R738" s="20">
        <f t="shared" si="119"/>
        <v>9.0036999999999964E-2</v>
      </c>
      <c r="S738" s="20">
        <f t="shared" si="120"/>
        <v>0.16233131635307857</v>
      </c>
    </row>
    <row r="739" spans="1:19" s="172" customFormat="1" ht="14.25" customHeight="1" x14ac:dyDescent="0.15">
      <c r="A739" s="399">
        <v>31837</v>
      </c>
      <c r="B739" s="400">
        <v>2.8899999999999999E-2</v>
      </c>
      <c r="C739" s="400">
        <v>-1.89E-2</v>
      </c>
      <c r="D739" s="400">
        <v>6.6E-3</v>
      </c>
      <c r="E739" s="400">
        <v>6.9666666666666696E-3</v>
      </c>
      <c r="F739" s="400">
        <v>7.3666666666666698E-3</v>
      </c>
      <c r="G739" s="400">
        <v>7.1666666666666701E-3</v>
      </c>
      <c r="H739" s="400">
        <v>7.4409166666666703E-3</v>
      </c>
      <c r="I739" s="400">
        <f t="shared" si="121"/>
        <v>2.23E-2</v>
      </c>
      <c r="J739" s="400">
        <f t="shared" si="125"/>
        <v>2.1733333333333327E-2</v>
      </c>
      <c r="K739" s="400">
        <f t="shared" si="126"/>
        <v>-2.6340916666666672E-2</v>
      </c>
      <c r="L739" s="20">
        <f t="shared" si="122"/>
        <v>0.26217161002705169</v>
      </c>
      <c r="M739" s="20">
        <f t="shared" si="123"/>
        <v>7.9199999999999993E-2</v>
      </c>
      <c r="N739" s="20">
        <f t="shared" si="116"/>
        <v>8.6000000000000049E-2</v>
      </c>
      <c r="O739" s="20">
        <f t="shared" si="124"/>
        <v>0.1829716100270517</v>
      </c>
      <c r="P739" s="20">
        <f t="shared" si="117"/>
        <v>0.17617161002705164</v>
      </c>
      <c r="Q739" s="20">
        <f t="shared" si="118"/>
        <v>0.16863092559825499</v>
      </c>
      <c r="R739" s="20">
        <f t="shared" si="119"/>
        <v>8.9291000000000037E-2</v>
      </c>
      <c r="S739" s="20">
        <f t="shared" si="120"/>
        <v>7.9339925598254951E-2</v>
      </c>
    </row>
    <row r="740" spans="1:19" s="172" customFormat="1" ht="14.25" customHeight="1" x14ac:dyDescent="0.15">
      <c r="A740" s="399">
        <v>31868</v>
      </c>
      <c r="B740" s="400">
        <v>-8.8999999999999999E-3</v>
      </c>
      <c r="C740" s="400">
        <v>-4.1399999999999999E-2</v>
      </c>
      <c r="D740" s="400">
        <v>6.4999999999999997E-3</v>
      </c>
      <c r="E740" s="400">
        <v>7.3749999999999996E-3</v>
      </c>
      <c r="F740" s="400">
        <v>7.6249999999999998E-3</v>
      </c>
      <c r="G740" s="400">
        <v>7.4999999999999997E-3</v>
      </c>
      <c r="H740" s="400">
        <v>7.7940833333333299E-3</v>
      </c>
      <c r="I740" s="400">
        <f t="shared" si="121"/>
        <v>-1.54E-2</v>
      </c>
      <c r="J740" s="400">
        <f t="shared" si="125"/>
        <v>-1.6399999999999998E-2</v>
      </c>
      <c r="K740" s="400">
        <f t="shared" si="126"/>
        <v>-4.9194083333333333E-2</v>
      </c>
      <c r="L740" s="20">
        <f t="shared" si="122"/>
        <v>0.26523544320603887</v>
      </c>
      <c r="M740" s="20">
        <f t="shared" si="123"/>
        <v>7.8E-2</v>
      </c>
      <c r="N740" s="20">
        <f t="shared" si="116"/>
        <v>0.09</v>
      </c>
      <c r="O740" s="20">
        <f t="shared" si="124"/>
        <v>0.18723544320603885</v>
      </c>
      <c r="P740" s="20">
        <f t="shared" si="117"/>
        <v>0.17523544320603887</v>
      </c>
      <c r="Q740" s="20">
        <f t="shared" si="118"/>
        <v>0.15883894204870885</v>
      </c>
      <c r="R740" s="20">
        <f t="shared" si="119"/>
        <v>9.3528999999999959E-2</v>
      </c>
      <c r="S740" s="20">
        <f t="shared" si="120"/>
        <v>6.5309942048708894E-2</v>
      </c>
    </row>
    <row r="741" spans="1:19" s="172" customFormat="1" ht="14.25" customHeight="1" x14ac:dyDescent="0.15">
      <c r="A741" s="399">
        <v>31898</v>
      </c>
      <c r="B741" s="400">
        <v>8.6999999999999994E-3</v>
      </c>
      <c r="C741" s="400">
        <v>-6.4000000000000003E-3</v>
      </c>
      <c r="D741" s="400">
        <v>6.6E-3</v>
      </c>
      <c r="E741" s="400">
        <v>7.7749999999999998E-3</v>
      </c>
      <c r="F741" s="400">
        <v>7.9916666666666695E-3</v>
      </c>
      <c r="G741" s="400">
        <v>7.8833333333333307E-3</v>
      </c>
      <c r="H741" s="400">
        <v>8.22083333333333E-3</v>
      </c>
      <c r="I741" s="400">
        <f t="shared" si="121"/>
        <v>2.0999999999999994E-3</v>
      </c>
      <c r="J741" s="400">
        <f t="shared" si="125"/>
        <v>8.1666666666666866E-4</v>
      </c>
      <c r="K741" s="400">
        <f t="shared" si="126"/>
        <v>-1.4620833333333329E-2</v>
      </c>
      <c r="L741" s="20">
        <f t="shared" si="122"/>
        <v>0.21177648268318627</v>
      </c>
      <c r="M741" s="20">
        <f t="shared" si="123"/>
        <v>7.9199999999999993E-2</v>
      </c>
      <c r="N741" s="20">
        <f t="shared" si="116"/>
        <v>9.4599999999999962E-2</v>
      </c>
      <c r="O741" s="20">
        <f t="shared" si="124"/>
        <v>0.13257648268318628</v>
      </c>
      <c r="P741" s="20">
        <f t="shared" si="117"/>
        <v>0.11717648268318631</v>
      </c>
      <c r="Q741" s="20">
        <f t="shared" si="118"/>
        <v>9.3988002678952576E-2</v>
      </c>
      <c r="R741" s="20">
        <f t="shared" si="119"/>
        <v>9.864999999999996E-2</v>
      </c>
      <c r="S741" s="20">
        <f t="shared" si="120"/>
        <v>-4.6619973210473842E-3</v>
      </c>
    </row>
    <row r="742" spans="1:19" s="172" customFormat="1" ht="14.25" customHeight="1" x14ac:dyDescent="0.15">
      <c r="A742" s="399">
        <v>31929</v>
      </c>
      <c r="B742" s="400">
        <v>5.0500000000000003E-2</v>
      </c>
      <c r="C742" s="400">
        <v>4.3900000000000002E-2</v>
      </c>
      <c r="D742" s="400">
        <v>7.4999999999999997E-3</v>
      </c>
      <c r="E742" s="400">
        <v>7.76666666666667E-3</v>
      </c>
      <c r="F742" s="400">
        <v>8.0416666666666692E-3</v>
      </c>
      <c r="G742" s="400">
        <v>7.9041666666666704E-3</v>
      </c>
      <c r="H742" s="400">
        <v>8.3485E-3</v>
      </c>
      <c r="I742" s="400">
        <f t="shared" si="121"/>
        <v>4.3000000000000003E-2</v>
      </c>
      <c r="J742" s="400">
        <f t="shared" si="125"/>
        <v>4.2595833333333333E-2</v>
      </c>
      <c r="K742" s="400">
        <f t="shared" si="126"/>
        <v>3.55515E-2</v>
      </c>
      <c r="L742" s="20">
        <f t="shared" si="122"/>
        <v>0.25181551289083171</v>
      </c>
      <c r="M742" s="20">
        <f t="shared" si="123"/>
        <v>0.09</v>
      </c>
      <c r="N742" s="20">
        <f t="shared" si="116"/>
        <v>9.4850000000000045E-2</v>
      </c>
      <c r="O742" s="20">
        <f t="shared" si="124"/>
        <v>0.16181551289083171</v>
      </c>
      <c r="P742" s="20">
        <f t="shared" si="117"/>
        <v>0.15696551289083166</v>
      </c>
      <c r="Q742" s="20">
        <f t="shared" si="118"/>
        <v>7.7676772668263228E-2</v>
      </c>
      <c r="R742" s="20">
        <f t="shared" si="119"/>
        <v>0.10018199999999999</v>
      </c>
      <c r="S742" s="20">
        <f t="shared" si="120"/>
        <v>-2.2505227331736766E-2</v>
      </c>
    </row>
    <row r="743" spans="1:19" s="172" customFormat="1" ht="14.25" customHeight="1" x14ac:dyDescent="0.15">
      <c r="A743" s="399">
        <v>31959</v>
      </c>
      <c r="B743" s="400">
        <v>5.0700000000000002E-2</v>
      </c>
      <c r="C743" s="400">
        <v>-2.5000000000000001E-3</v>
      </c>
      <c r="D743" s="400">
        <v>7.3000000000000001E-3</v>
      </c>
      <c r="E743" s="400">
        <v>7.8499999999999993E-3</v>
      </c>
      <c r="F743" s="400">
        <v>8.0416666666666692E-3</v>
      </c>
      <c r="G743" s="400">
        <v>7.9458333333333308E-3</v>
      </c>
      <c r="H743" s="400">
        <v>8.4458333333333295E-3</v>
      </c>
      <c r="I743" s="400">
        <f t="shared" si="121"/>
        <v>4.3400000000000001E-2</v>
      </c>
      <c r="J743" s="400">
        <f t="shared" si="125"/>
        <v>4.2754166666666669E-2</v>
      </c>
      <c r="K743" s="400">
        <f t="shared" si="126"/>
        <v>-1.094583333333333E-2</v>
      </c>
      <c r="L743" s="20">
        <f t="shared" si="122"/>
        <v>0.39316021543734481</v>
      </c>
      <c r="M743" s="20">
        <f t="shared" si="123"/>
        <v>8.7599999999999997E-2</v>
      </c>
      <c r="N743" s="20">
        <f t="shared" si="116"/>
        <v>9.5349999999999963E-2</v>
      </c>
      <c r="O743" s="20">
        <f t="shared" si="124"/>
        <v>0.3055602154373448</v>
      </c>
      <c r="P743" s="20">
        <f t="shared" si="117"/>
        <v>0.29781021543734487</v>
      </c>
      <c r="Q743" s="20">
        <f t="shared" si="118"/>
        <v>4.5397822363700158E-2</v>
      </c>
      <c r="R743" s="20">
        <f t="shared" si="119"/>
        <v>0.10134999999999995</v>
      </c>
      <c r="S743" s="20">
        <f t="shared" si="120"/>
        <v>-5.5952177636299796E-2</v>
      </c>
    </row>
    <row r="744" spans="1:19" s="172" customFormat="1" ht="14.25" customHeight="1" x14ac:dyDescent="0.15">
      <c r="A744" s="399">
        <v>31990</v>
      </c>
      <c r="B744" s="400">
        <v>3.73E-2</v>
      </c>
      <c r="C744" s="400">
        <v>5.2699999999999997E-2</v>
      </c>
      <c r="D744" s="400">
        <v>7.4999999999999997E-3</v>
      </c>
      <c r="E744" s="400">
        <v>8.0583333333333305E-3</v>
      </c>
      <c r="F744" s="400">
        <v>8.2166666666666707E-3</v>
      </c>
      <c r="G744" s="400">
        <v>8.1375000000000006E-3</v>
      </c>
      <c r="H744" s="400">
        <v>8.7027500000000004E-3</v>
      </c>
      <c r="I744" s="400">
        <f t="shared" si="121"/>
        <v>2.98E-2</v>
      </c>
      <c r="J744" s="400">
        <f t="shared" si="125"/>
        <v>2.9162500000000001E-2</v>
      </c>
      <c r="K744" s="400">
        <f t="shared" si="126"/>
        <v>4.3997249999999995E-2</v>
      </c>
      <c r="L744" s="20">
        <f t="shared" si="122"/>
        <v>0.34530356681545116</v>
      </c>
      <c r="M744" s="20">
        <f t="shared" si="123"/>
        <v>0.09</v>
      </c>
      <c r="N744" s="20">
        <f t="shared" ref="N744:N807" si="127">G744*12</f>
        <v>9.7650000000000015E-2</v>
      </c>
      <c r="O744" s="20">
        <f t="shared" si="124"/>
        <v>0.25530356681545119</v>
      </c>
      <c r="P744" s="20">
        <f t="shared" ref="P744:P807" si="128">L744-N744</f>
        <v>0.24765356681545114</v>
      </c>
      <c r="Q744" s="20">
        <f t="shared" ref="Q744:Q807" si="129">((1+C733)*(1+C734)*(1+C735)*(1+C736)*(1+C737)*(1+C738)*(1+C739)*(1+C740)*(1+C741)*(1+C742)*(1+C743)*(1+C744))-1</f>
        <v>1.1108312754746663E-2</v>
      </c>
      <c r="R744" s="20">
        <f t="shared" ref="R744:R807" si="130">H744*12</f>
        <v>0.104433</v>
      </c>
      <c r="S744" s="20">
        <f t="shared" ref="S744:S807" si="131">Q744-R744</f>
        <v>-9.3324687245253335E-2</v>
      </c>
    </row>
    <row r="745" spans="1:19" s="172" customFormat="1" ht="14.25" customHeight="1" x14ac:dyDescent="0.15">
      <c r="A745" s="399">
        <v>32021</v>
      </c>
      <c r="B745" s="400">
        <v>-2.1899999999999999E-2</v>
      </c>
      <c r="C745" s="400">
        <v>2.0999999999999999E-3</v>
      </c>
      <c r="D745" s="400">
        <v>7.4999999999999997E-3</v>
      </c>
      <c r="E745" s="400">
        <v>8.4833333333333306E-3</v>
      </c>
      <c r="F745" s="400">
        <v>8.6250000000000007E-3</v>
      </c>
      <c r="G745" s="400">
        <v>8.55416666666667E-3</v>
      </c>
      <c r="H745" s="400">
        <v>9.3135000000000006E-3</v>
      </c>
      <c r="I745" s="400">
        <f t="shared" si="121"/>
        <v>-2.9399999999999999E-2</v>
      </c>
      <c r="J745" s="400">
        <f t="shared" si="125"/>
        <v>-3.0454166666666671E-2</v>
      </c>
      <c r="K745" s="400">
        <f t="shared" si="126"/>
        <v>-7.2135000000000012E-3</v>
      </c>
      <c r="L745" s="20">
        <f t="shared" si="122"/>
        <v>0.43447227592084703</v>
      </c>
      <c r="M745" s="20">
        <f t="shared" si="123"/>
        <v>0.09</v>
      </c>
      <c r="N745" s="20">
        <f t="shared" si="127"/>
        <v>0.10265000000000005</v>
      </c>
      <c r="O745" s="20">
        <f t="shared" si="124"/>
        <v>0.34447227592084706</v>
      </c>
      <c r="P745" s="20">
        <f t="shared" si="128"/>
        <v>0.33182227592084701</v>
      </c>
      <c r="Q745" s="20">
        <f t="shared" si="129"/>
        <v>0.14321520953574685</v>
      </c>
      <c r="R745" s="20">
        <f t="shared" si="130"/>
        <v>0.111762</v>
      </c>
      <c r="S745" s="20">
        <f t="shared" si="131"/>
        <v>3.1453209535746846E-2</v>
      </c>
    </row>
    <row r="746" spans="1:19" s="172" customFormat="1" ht="14.25" customHeight="1" x14ac:dyDescent="0.15">
      <c r="A746" s="399">
        <v>32051</v>
      </c>
      <c r="B746" s="400">
        <v>-0.21540000000000001</v>
      </c>
      <c r="C746" s="400">
        <v>-7.0499999999999993E-2</v>
      </c>
      <c r="D746" s="400">
        <v>7.9000000000000008E-3</v>
      </c>
      <c r="E746" s="400">
        <v>8.7666666666666691E-3</v>
      </c>
      <c r="F746" s="400">
        <v>8.9499999999999996E-3</v>
      </c>
      <c r="G746" s="400">
        <v>8.8583333333333292E-3</v>
      </c>
      <c r="H746" s="400">
        <v>9.4655E-3</v>
      </c>
      <c r="I746" s="400">
        <f t="shared" si="121"/>
        <v>-0.2233</v>
      </c>
      <c r="J746" s="400">
        <f t="shared" si="125"/>
        <v>-0.22425833333333334</v>
      </c>
      <c r="K746" s="400">
        <f t="shared" si="126"/>
        <v>-7.9965499999999995E-2</v>
      </c>
      <c r="L746" s="20">
        <f t="shared" si="122"/>
        <v>6.4089011711729427E-2</v>
      </c>
      <c r="M746" s="20">
        <f t="shared" si="123"/>
        <v>9.4800000000000009E-2</v>
      </c>
      <c r="N746" s="20">
        <f t="shared" si="127"/>
        <v>0.10629999999999995</v>
      </c>
      <c r="O746" s="20">
        <f t="shared" si="124"/>
        <v>-3.0710988288270583E-2</v>
      </c>
      <c r="P746" s="20">
        <f t="shared" si="128"/>
        <v>-4.2210988288270523E-2</v>
      </c>
      <c r="Q746" s="20">
        <f t="shared" si="129"/>
        <v>1.153597074105317E-2</v>
      </c>
      <c r="R746" s="20">
        <f t="shared" si="130"/>
        <v>0.11358599999999999</v>
      </c>
      <c r="S746" s="20">
        <f t="shared" si="131"/>
        <v>-0.10205002925894682</v>
      </c>
    </row>
    <row r="747" spans="1:19" s="172" customFormat="1" ht="14.25" customHeight="1" x14ac:dyDescent="0.15">
      <c r="A747" s="399">
        <v>32082</v>
      </c>
      <c r="B747" s="400">
        <v>-8.2400000000000001E-2</v>
      </c>
      <c r="C747" s="400">
        <v>-5.5500000000000001E-2</v>
      </c>
      <c r="D747" s="400">
        <v>7.4999999999999997E-3</v>
      </c>
      <c r="E747" s="400">
        <v>8.3416666666666708E-3</v>
      </c>
      <c r="F747" s="400">
        <v>8.5583333333333293E-3</v>
      </c>
      <c r="G747" s="400">
        <v>8.4499999999999992E-3</v>
      </c>
      <c r="H747" s="400">
        <v>9.0204166666666696E-3</v>
      </c>
      <c r="I747" s="400">
        <f t="shared" si="121"/>
        <v>-8.9900000000000008E-2</v>
      </c>
      <c r="J747" s="400">
        <f t="shared" si="125"/>
        <v>-9.085E-2</v>
      </c>
      <c r="K747" s="400">
        <f t="shared" si="126"/>
        <v>-6.4520416666666663E-2</v>
      </c>
      <c r="L747" s="20">
        <f t="shared" si="122"/>
        <v>-4.675575793548481E-2</v>
      </c>
      <c r="M747" s="20">
        <f t="shared" si="123"/>
        <v>0.09</v>
      </c>
      <c r="N747" s="20">
        <f t="shared" si="127"/>
        <v>0.10139999999999999</v>
      </c>
      <c r="O747" s="20">
        <f t="shared" si="124"/>
        <v>-0.13675575793548481</v>
      </c>
      <c r="P747" s="20">
        <f t="shared" si="128"/>
        <v>-0.1481557579354848</v>
      </c>
      <c r="Q747" s="20">
        <f t="shared" si="129"/>
        <v>-6.4346563152556269E-2</v>
      </c>
      <c r="R747" s="20">
        <f t="shared" si="130"/>
        <v>0.10824500000000004</v>
      </c>
      <c r="S747" s="20">
        <f t="shared" si="131"/>
        <v>-0.1725915631525563</v>
      </c>
    </row>
    <row r="748" spans="1:19" s="172" customFormat="1" ht="14.25" customHeight="1" x14ac:dyDescent="0.15">
      <c r="A748" s="399">
        <v>32112</v>
      </c>
      <c r="B748" s="400">
        <v>7.6100000000000001E-2</v>
      </c>
      <c r="C748" s="400">
        <v>1.0800000000000001E-2</v>
      </c>
      <c r="D748" s="400">
        <v>7.7999999999999996E-3</v>
      </c>
      <c r="E748" s="400">
        <v>8.4250000000000002E-3</v>
      </c>
      <c r="F748" s="400">
        <v>8.6083333333333307E-3</v>
      </c>
      <c r="G748" s="400">
        <v>8.5166666666666706E-3</v>
      </c>
      <c r="H748" s="400">
        <v>9.1140000000000006E-3</v>
      </c>
      <c r="I748" s="400">
        <f t="shared" si="121"/>
        <v>6.83E-2</v>
      </c>
      <c r="J748" s="400">
        <f t="shared" si="125"/>
        <v>6.7583333333333329E-2</v>
      </c>
      <c r="K748" s="400">
        <f t="shared" si="126"/>
        <v>1.686E-3</v>
      </c>
      <c r="L748" s="20">
        <f t="shared" si="122"/>
        <v>5.262814662455062E-2</v>
      </c>
      <c r="M748" s="20">
        <f t="shared" si="123"/>
        <v>9.3599999999999989E-2</v>
      </c>
      <c r="N748" s="20">
        <f t="shared" si="127"/>
        <v>0.10220000000000004</v>
      </c>
      <c r="O748" s="20">
        <f t="shared" si="124"/>
        <v>-4.0971853375449369E-2</v>
      </c>
      <c r="P748" s="20">
        <f t="shared" si="128"/>
        <v>-4.9571853375449421E-2</v>
      </c>
      <c r="Q748" s="20">
        <f t="shared" si="129"/>
        <v>-2.959317261912997E-2</v>
      </c>
      <c r="R748" s="20">
        <f t="shared" si="130"/>
        <v>0.10936800000000001</v>
      </c>
      <c r="S748" s="20">
        <f t="shared" si="131"/>
        <v>-0.13896117261912999</v>
      </c>
    </row>
    <row r="749" spans="1:19" s="172" customFormat="1" ht="14.25" customHeight="1" x14ac:dyDescent="0.15">
      <c r="A749" s="399">
        <v>32143</v>
      </c>
      <c r="B749" s="400">
        <v>4.2099999999999999E-2</v>
      </c>
      <c r="C749" s="400">
        <v>0.1153</v>
      </c>
      <c r="D749" s="400">
        <v>7.1999999999999998E-3</v>
      </c>
      <c r="E749" s="400">
        <v>8.2333333333333304E-3</v>
      </c>
      <c r="F749" s="400">
        <v>8.4083333333333302E-3</v>
      </c>
      <c r="G749" s="400">
        <v>8.3208333333333294E-3</v>
      </c>
      <c r="H749" s="400">
        <v>8.9983333333333304E-3</v>
      </c>
      <c r="I749" s="400">
        <f t="shared" si="121"/>
        <v>3.49E-2</v>
      </c>
      <c r="J749" s="400">
        <f t="shared" si="125"/>
        <v>3.3779166666666666E-2</v>
      </c>
      <c r="K749" s="400">
        <f t="shared" si="126"/>
        <v>0.10630166666666667</v>
      </c>
      <c r="L749" s="20">
        <f t="shared" si="122"/>
        <v>-3.3274176789067966E-2</v>
      </c>
      <c r="M749" s="20">
        <f t="shared" si="123"/>
        <v>8.6400000000000005E-2</v>
      </c>
      <c r="N749" s="20">
        <f t="shared" si="127"/>
        <v>9.9849999999999953E-2</v>
      </c>
      <c r="O749" s="20">
        <f t="shared" si="124"/>
        <v>-0.11967417678906797</v>
      </c>
      <c r="P749" s="20">
        <f t="shared" si="128"/>
        <v>-0.13312417678906791</v>
      </c>
      <c r="Q749" s="20">
        <f t="shared" si="129"/>
        <v>-1.4662477623921588E-2</v>
      </c>
      <c r="R749" s="20">
        <f t="shared" si="130"/>
        <v>0.10797999999999996</v>
      </c>
      <c r="S749" s="20">
        <f t="shared" si="131"/>
        <v>-0.12264247762392155</v>
      </c>
    </row>
    <row r="750" spans="1:19" s="172" customFormat="1" ht="14.25" customHeight="1" x14ac:dyDescent="0.15">
      <c r="A750" s="399">
        <v>32174</v>
      </c>
      <c r="B750" s="400">
        <v>4.6600000000000003E-2</v>
      </c>
      <c r="C750" s="400">
        <v>-1.7500000000000002E-2</v>
      </c>
      <c r="D750" s="400">
        <v>7.1000000000000004E-3</v>
      </c>
      <c r="E750" s="400">
        <v>7.8333333333333293E-3</v>
      </c>
      <c r="F750" s="400">
        <v>8.0000000000000002E-3</v>
      </c>
      <c r="G750" s="400">
        <v>7.9166666666666708E-3</v>
      </c>
      <c r="H750" s="400">
        <v>8.4295833333333306E-3</v>
      </c>
      <c r="I750" s="400">
        <f t="shared" si="121"/>
        <v>3.95E-2</v>
      </c>
      <c r="J750" s="400">
        <f t="shared" si="125"/>
        <v>3.8683333333333333E-2</v>
      </c>
      <c r="K750" s="400">
        <f t="shared" si="126"/>
        <v>-2.5929583333333332E-2</v>
      </c>
      <c r="L750" s="20">
        <f t="shared" si="122"/>
        <v>-2.6671239468435526E-2</v>
      </c>
      <c r="M750" s="20">
        <f t="shared" si="123"/>
        <v>8.5199999999999998E-2</v>
      </c>
      <c r="N750" s="20">
        <f t="shared" si="127"/>
        <v>9.5000000000000057E-2</v>
      </c>
      <c r="O750" s="20">
        <f t="shared" si="124"/>
        <v>-0.11187123946843552</v>
      </c>
      <c r="P750" s="20">
        <f t="shared" si="128"/>
        <v>-0.12167123946843558</v>
      </c>
      <c r="Q750" s="20">
        <f t="shared" si="129"/>
        <v>-1.8619283075606008E-3</v>
      </c>
      <c r="R750" s="20">
        <f t="shared" si="130"/>
        <v>0.10115499999999997</v>
      </c>
      <c r="S750" s="20">
        <f t="shared" si="131"/>
        <v>-0.10301692830756057</v>
      </c>
    </row>
    <row r="751" spans="1:19" s="172" customFormat="1" ht="14.25" customHeight="1" x14ac:dyDescent="0.15">
      <c r="A751" s="399">
        <v>32203</v>
      </c>
      <c r="B751" s="400">
        <v>-3.09E-2</v>
      </c>
      <c r="C751" s="400">
        <v>-5.2699999999999997E-2</v>
      </c>
      <c r="D751" s="400">
        <v>7.1999999999999998E-3</v>
      </c>
      <c r="E751" s="400">
        <v>7.8250000000000004E-3</v>
      </c>
      <c r="F751" s="400">
        <v>7.9916666666666695E-3</v>
      </c>
      <c r="G751" s="400">
        <v>7.9083333333333297E-3</v>
      </c>
      <c r="H751" s="400">
        <v>8.3956666666666693E-3</v>
      </c>
      <c r="I751" s="400">
        <f t="shared" si="121"/>
        <v>-3.8100000000000002E-2</v>
      </c>
      <c r="J751" s="400">
        <f t="shared" si="125"/>
        <v>-3.8808333333333334E-2</v>
      </c>
      <c r="K751" s="400">
        <f t="shared" si="126"/>
        <v>-6.1095666666666666E-2</v>
      </c>
      <c r="L751" s="20">
        <f t="shared" si="122"/>
        <v>-8.3241421099096824E-2</v>
      </c>
      <c r="M751" s="20">
        <f t="shared" si="123"/>
        <v>8.6400000000000005E-2</v>
      </c>
      <c r="N751" s="20">
        <f t="shared" si="127"/>
        <v>9.4899999999999957E-2</v>
      </c>
      <c r="O751" s="20">
        <f t="shared" si="124"/>
        <v>-0.16964142109909683</v>
      </c>
      <c r="P751" s="20">
        <f t="shared" si="128"/>
        <v>-0.17814142109909678</v>
      </c>
      <c r="Q751" s="20">
        <f t="shared" si="129"/>
        <v>-3.6248909067120749E-2</v>
      </c>
      <c r="R751" s="20">
        <f t="shared" si="130"/>
        <v>0.10074800000000003</v>
      </c>
      <c r="S751" s="20">
        <f t="shared" si="131"/>
        <v>-0.13699690906712078</v>
      </c>
    </row>
    <row r="752" spans="1:19" s="172" customFormat="1" ht="14.25" customHeight="1" x14ac:dyDescent="0.15">
      <c r="A752" s="399">
        <v>32234</v>
      </c>
      <c r="B752" s="400">
        <v>1.11E-2</v>
      </c>
      <c r="C752" s="400">
        <v>1.9E-3</v>
      </c>
      <c r="D752" s="400">
        <v>7.0000000000000001E-3</v>
      </c>
      <c r="E752" s="400">
        <v>8.0583333333333305E-3</v>
      </c>
      <c r="F752" s="400">
        <v>8.2166666666666707E-3</v>
      </c>
      <c r="G752" s="400">
        <v>8.1375000000000006E-3</v>
      </c>
      <c r="H752" s="400">
        <v>8.7683333333333294E-3</v>
      </c>
      <c r="I752" s="400">
        <f t="shared" si="121"/>
        <v>4.1000000000000003E-3</v>
      </c>
      <c r="J752" s="400">
        <f t="shared" si="125"/>
        <v>2.9624999999999999E-3</v>
      </c>
      <c r="K752" s="400">
        <f t="shared" si="126"/>
        <v>-6.8683333333333296E-3</v>
      </c>
      <c r="L752" s="20">
        <f t="shared" si="122"/>
        <v>-6.4741601123294412E-2</v>
      </c>
      <c r="M752" s="20">
        <f t="shared" si="123"/>
        <v>8.4000000000000005E-2</v>
      </c>
      <c r="N752" s="20">
        <f t="shared" si="127"/>
        <v>9.7650000000000015E-2</v>
      </c>
      <c r="O752" s="20">
        <f t="shared" si="124"/>
        <v>-0.14874160112329443</v>
      </c>
      <c r="P752" s="20">
        <f t="shared" si="128"/>
        <v>-0.16239160112329443</v>
      </c>
      <c r="Q752" s="20">
        <f t="shared" si="129"/>
        <v>7.2837659145126299E-3</v>
      </c>
      <c r="R752" s="20">
        <f t="shared" si="130"/>
        <v>0.10521999999999995</v>
      </c>
      <c r="S752" s="20">
        <f t="shared" si="131"/>
        <v>-9.7936234085487323E-2</v>
      </c>
    </row>
    <row r="753" spans="1:19" s="172" customFormat="1" ht="14.25" customHeight="1" x14ac:dyDescent="0.15">
      <c r="A753" s="399">
        <v>32264</v>
      </c>
      <c r="B753" s="400">
        <v>8.6E-3</v>
      </c>
      <c r="C753" s="400">
        <v>4.5999999999999999E-2</v>
      </c>
      <c r="D753" s="400">
        <v>7.7999999999999996E-3</v>
      </c>
      <c r="E753" s="400">
        <v>8.2500000000000004E-3</v>
      </c>
      <c r="F753" s="400">
        <v>8.4166666666666695E-3</v>
      </c>
      <c r="G753" s="400">
        <v>8.3333333333333297E-3</v>
      </c>
      <c r="H753" s="400">
        <v>8.9932499999999995E-3</v>
      </c>
      <c r="I753" s="400">
        <f t="shared" si="121"/>
        <v>8.0000000000000036E-4</v>
      </c>
      <c r="J753" s="400">
        <f t="shared" si="125"/>
        <v>2.6666666666667026E-4</v>
      </c>
      <c r="K753" s="400">
        <f t="shared" si="126"/>
        <v>3.7006749999999998E-2</v>
      </c>
      <c r="L753" s="20">
        <f t="shared" si="122"/>
        <v>-6.4834320306289772E-2</v>
      </c>
      <c r="M753" s="20">
        <f t="shared" si="123"/>
        <v>9.3599999999999989E-2</v>
      </c>
      <c r="N753" s="20">
        <f t="shared" si="127"/>
        <v>9.999999999999995E-2</v>
      </c>
      <c r="O753" s="20">
        <f t="shared" si="124"/>
        <v>-0.15843432030628976</v>
      </c>
      <c r="P753" s="20">
        <f t="shared" si="128"/>
        <v>-0.16483432030628972</v>
      </c>
      <c r="Q753" s="20">
        <f t="shared" si="129"/>
        <v>6.0405413794867302E-2</v>
      </c>
      <c r="R753" s="20">
        <f t="shared" si="130"/>
        <v>0.10791899999999999</v>
      </c>
      <c r="S753" s="20">
        <f t="shared" si="131"/>
        <v>-4.7513586205132685E-2</v>
      </c>
    </row>
    <row r="754" spans="1:19" s="172" customFormat="1" ht="14.25" customHeight="1" x14ac:dyDescent="0.15">
      <c r="A754" s="399">
        <v>32295</v>
      </c>
      <c r="B754" s="400">
        <v>4.5900000000000003E-2</v>
      </c>
      <c r="C754" s="400">
        <v>3.15E-2</v>
      </c>
      <c r="D754" s="400">
        <v>7.6E-3</v>
      </c>
      <c r="E754" s="400">
        <v>8.2166666666666707E-3</v>
      </c>
      <c r="F754" s="400">
        <v>8.4416666666666702E-3</v>
      </c>
      <c r="G754" s="400">
        <v>8.3291666666666705E-3</v>
      </c>
      <c r="H754" s="400">
        <v>9.0045833333333297E-3</v>
      </c>
      <c r="I754" s="400">
        <f t="shared" si="121"/>
        <v>3.8300000000000001E-2</v>
      </c>
      <c r="J754" s="400">
        <f t="shared" si="125"/>
        <v>3.7570833333333331E-2</v>
      </c>
      <c r="K754" s="400">
        <f t="shared" si="126"/>
        <v>2.2495416666666671E-2</v>
      </c>
      <c r="L754" s="20">
        <f t="shared" si="122"/>
        <v>-6.8929286633363507E-2</v>
      </c>
      <c r="M754" s="20">
        <f t="shared" si="123"/>
        <v>9.1200000000000003E-2</v>
      </c>
      <c r="N754" s="20">
        <f t="shared" si="127"/>
        <v>9.9950000000000039E-2</v>
      </c>
      <c r="O754" s="20">
        <f t="shared" si="124"/>
        <v>-0.16012928663336351</v>
      </c>
      <c r="P754" s="20">
        <f t="shared" si="128"/>
        <v>-0.16887928663336355</v>
      </c>
      <c r="Q754" s="20">
        <f t="shared" si="129"/>
        <v>4.7809353701892432E-2</v>
      </c>
      <c r="R754" s="20">
        <f t="shared" si="130"/>
        <v>0.10805499999999996</v>
      </c>
      <c r="S754" s="20">
        <f t="shared" si="131"/>
        <v>-6.0245646298107525E-2</v>
      </c>
    </row>
    <row r="755" spans="1:19" s="172" customFormat="1" ht="14.25" customHeight="1" x14ac:dyDescent="0.15">
      <c r="A755" s="399">
        <v>32325</v>
      </c>
      <c r="B755" s="400">
        <v>-3.8E-3</v>
      </c>
      <c r="C755" s="400">
        <v>1.6999999999999999E-3</v>
      </c>
      <c r="D755" s="400">
        <v>7.1000000000000004E-3</v>
      </c>
      <c r="E755" s="400">
        <v>8.3000000000000001E-3</v>
      </c>
      <c r="F755" s="400">
        <v>8.5500000000000003E-3</v>
      </c>
      <c r="G755" s="400">
        <v>8.4250000000000002E-3</v>
      </c>
      <c r="H755" s="400">
        <v>9.1866666666666694E-3</v>
      </c>
      <c r="I755" s="400">
        <f t="shared" si="121"/>
        <v>-1.09E-2</v>
      </c>
      <c r="J755" s="400">
        <f t="shared" si="125"/>
        <v>-1.2225E-2</v>
      </c>
      <c r="K755" s="400">
        <f t="shared" si="126"/>
        <v>-7.4866666666666692E-3</v>
      </c>
      <c r="L755" s="20">
        <f t="shared" si="122"/>
        <v>-0.11722409378905185</v>
      </c>
      <c r="M755" s="20">
        <f t="shared" si="123"/>
        <v>8.5199999999999998E-2</v>
      </c>
      <c r="N755" s="20">
        <f t="shared" si="127"/>
        <v>0.1011</v>
      </c>
      <c r="O755" s="20">
        <f t="shared" si="124"/>
        <v>-0.20242409378905185</v>
      </c>
      <c r="P755" s="20">
        <f t="shared" si="128"/>
        <v>-0.21832409378905185</v>
      </c>
      <c r="Q755" s="20">
        <f t="shared" si="129"/>
        <v>5.2221182559584634E-2</v>
      </c>
      <c r="R755" s="20">
        <f t="shared" si="130"/>
        <v>0.11024000000000003</v>
      </c>
      <c r="S755" s="20">
        <f t="shared" si="131"/>
        <v>-5.8018817440415399E-2</v>
      </c>
    </row>
    <row r="756" spans="1:19" s="172" customFormat="1" ht="14.25" customHeight="1" x14ac:dyDescent="0.15">
      <c r="A756" s="399">
        <v>32356</v>
      </c>
      <c r="B756" s="400">
        <v>-3.39E-2</v>
      </c>
      <c r="C756" s="400">
        <v>-1.37E-2</v>
      </c>
      <c r="D756" s="400">
        <v>8.3000000000000001E-3</v>
      </c>
      <c r="E756" s="400">
        <v>8.4250000000000002E-3</v>
      </c>
      <c r="F756" s="400">
        <v>8.6416666666666708E-3</v>
      </c>
      <c r="G756" s="400">
        <v>8.5333333333333303E-3</v>
      </c>
      <c r="H756" s="400">
        <v>9.3080000000000003E-3</v>
      </c>
      <c r="I756" s="400">
        <f t="shared" si="121"/>
        <v>-4.2200000000000001E-2</v>
      </c>
      <c r="J756" s="400">
        <f t="shared" si="125"/>
        <v>-4.243333333333333E-2</v>
      </c>
      <c r="K756" s="400">
        <f t="shared" si="126"/>
        <v>-2.3008000000000001E-2</v>
      </c>
      <c r="L756" s="20">
        <f t="shared" si="122"/>
        <v>-0.17781760051055917</v>
      </c>
      <c r="M756" s="20">
        <f t="shared" si="123"/>
        <v>9.9599999999999994E-2</v>
      </c>
      <c r="N756" s="20">
        <f t="shared" si="127"/>
        <v>0.10239999999999996</v>
      </c>
      <c r="O756" s="20">
        <f t="shared" si="124"/>
        <v>-0.27741760051055919</v>
      </c>
      <c r="P756" s="20">
        <f t="shared" si="128"/>
        <v>-0.28021760051055911</v>
      </c>
      <c r="Q756" s="20">
        <f t="shared" si="129"/>
        <v>-1.414861559939351E-2</v>
      </c>
      <c r="R756" s="20">
        <f t="shared" si="130"/>
        <v>0.111696</v>
      </c>
      <c r="S756" s="20">
        <f t="shared" si="131"/>
        <v>-0.12584461559939353</v>
      </c>
    </row>
    <row r="757" spans="1:19" s="172" customFormat="1" ht="14.25" customHeight="1" x14ac:dyDescent="0.15">
      <c r="A757" s="399">
        <v>32387</v>
      </c>
      <c r="B757" s="400">
        <v>4.2599999999999999E-2</v>
      </c>
      <c r="C757" s="400">
        <v>4.1300000000000003E-2</v>
      </c>
      <c r="D757" s="400">
        <v>7.6E-3</v>
      </c>
      <c r="E757" s="400">
        <v>8.1833333333333307E-3</v>
      </c>
      <c r="F757" s="400">
        <v>8.3833333333333294E-3</v>
      </c>
      <c r="G757" s="400">
        <v>8.2833333333333301E-3</v>
      </c>
      <c r="H757" s="400">
        <v>8.8885000000000006E-3</v>
      </c>
      <c r="I757" s="400">
        <f t="shared" si="121"/>
        <v>3.4999999999999996E-2</v>
      </c>
      <c r="J757" s="400">
        <f t="shared" si="125"/>
        <v>3.4316666666666669E-2</v>
      </c>
      <c r="K757" s="400">
        <f t="shared" si="126"/>
        <v>3.2411500000000003E-2</v>
      </c>
      <c r="L757" s="20">
        <f t="shared" si="122"/>
        <v>-0.12359945843196918</v>
      </c>
      <c r="M757" s="20">
        <f t="shared" si="123"/>
        <v>9.1200000000000003E-2</v>
      </c>
      <c r="N757" s="20">
        <f t="shared" si="127"/>
        <v>9.9399999999999961E-2</v>
      </c>
      <c r="O757" s="20">
        <f t="shared" si="124"/>
        <v>-0.21479945843196918</v>
      </c>
      <c r="P757" s="20">
        <f t="shared" si="128"/>
        <v>-0.22299945843196914</v>
      </c>
      <c r="Q757" s="20">
        <f t="shared" si="129"/>
        <v>2.4415773452102218E-2</v>
      </c>
      <c r="R757" s="20">
        <f t="shared" si="130"/>
        <v>0.10666200000000001</v>
      </c>
      <c r="S757" s="20">
        <f t="shared" si="131"/>
        <v>-8.2246226547897788E-2</v>
      </c>
    </row>
    <row r="758" spans="1:19" s="172" customFormat="1" ht="14.25" customHeight="1" x14ac:dyDescent="0.15">
      <c r="A758" s="399">
        <v>32417</v>
      </c>
      <c r="B758" s="400">
        <v>2.7799999999999998E-2</v>
      </c>
      <c r="C758" s="400">
        <v>2.6200000000000001E-2</v>
      </c>
      <c r="D758" s="400">
        <v>7.6E-3</v>
      </c>
      <c r="E758" s="400">
        <v>7.9166666666666708E-3</v>
      </c>
      <c r="F758" s="400">
        <v>8.0833333333333295E-3</v>
      </c>
      <c r="G758" s="400">
        <v>8.0000000000000002E-3</v>
      </c>
      <c r="H758" s="400">
        <v>8.3178333333333403E-3</v>
      </c>
      <c r="I758" s="400">
        <f t="shared" si="121"/>
        <v>2.0199999999999999E-2</v>
      </c>
      <c r="J758" s="400">
        <f t="shared" si="125"/>
        <v>1.9799999999999998E-2</v>
      </c>
      <c r="K758" s="400">
        <f t="shared" si="126"/>
        <v>1.7882166666666661E-2</v>
      </c>
      <c r="L758" s="20">
        <f t="shared" si="122"/>
        <v>0.14805566737652609</v>
      </c>
      <c r="M758" s="20">
        <f t="shared" si="123"/>
        <v>9.1200000000000003E-2</v>
      </c>
      <c r="N758" s="20">
        <f t="shared" si="127"/>
        <v>9.6000000000000002E-2</v>
      </c>
      <c r="O758" s="20">
        <f t="shared" si="124"/>
        <v>5.6855667376526087E-2</v>
      </c>
      <c r="P758" s="20">
        <f t="shared" si="128"/>
        <v>5.2055667376526088E-2</v>
      </c>
      <c r="Q758" s="20">
        <f t="shared" si="129"/>
        <v>0.1309902815670223</v>
      </c>
      <c r="R758" s="20">
        <f t="shared" si="130"/>
        <v>9.9814000000000083E-2</v>
      </c>
      <c r="S758" s="20">
        <f t="shared" si="131"/>
        <v>3.1176281567022221E-2</v>
      </c>
    </row>
    <row r="759" spans="1:19" s="172" customFormat="1" ht="14.25" customHeight="1" x14ac:dyDescent="0.15">
      <c r="A759" s="399">
        <v>32448</v>
      </c>
      <c r="B759" s="400">
        <v>-1.43E-2</v>
      </c>
      <c r="C759" s="400">
        <v>-7.9000000000000008E-3</v>
      </c>
      <c r="D759" s="400">
        <v>7.0000000000000001E-3</v>
      </c>
      <c r="E759" s="400">
        <v>7.8750000000000001E-3</v>
      </c>
      <c r="F759" s="400">
        <v>8.0999999999999996E-3</v>
      </c>
      <c r="G759" s="400">
        <v>7.9874999999999998E-3</v>
      </c>
      <c r="H759" s="400">
        <v>8.2416666666666697E-3</v>
      </c>
      <c r="I759" s="400">
        <f t="shared" si="121"/>
        <v>-2.1299999999999999E-2</v>
      </c>
      <c r="J759" s="400">
        <f t="shared" si="125"/>
        <v>-2.2287500000000002E-2</v>
      </c>
      <c r="K759" s="400">
        <f t="shared" si="126"/>
        <v>-1.6141666666666672E-2</v>
      </c>
      <c r="L759" s="20">
        <f t="shared" si="122"/>
        <v>0.23325901409442218</v>
      </c>
      <c r="M759" s="20">
        <f t="shared" si="123"/>
        <v>8.4000000000000005E-2</v>
      </c>
      <c r="N759" s="20">
        <f t="shared" si="127"/>
        <v>9.5849999999999991E-2</v>
      </c>
      <c r="O759" s="20">
        <f t="shared" si="124"/>
        <v>0.14925901409442216</v>
      </c>
      <c r="P759" s="20">
        <f t="shared" si="128"/>
        <v>0.13740901409442219</v>
      </c>
      <c r="Q759" s="20">
        <f t="shared" si="129"/>
        <v>0.18798883890168616</v>
      </c>
      <c r="R759" s="20">
        <f t="shared" si="130"/>
        <v>9.8900000000000043E-2</v>
      </c>
      <c r="S759" s="20">
        <f t="shared" si="131"/>
        <v>8.9088838901686118E-2</v>
      </c>
    </row>
    <row r="760" spans="1:19" s="172" customFormat="1" ht="14.25" customHeight="1" x14ac:dyDescent="0.15">
      <c r="A760" s="399">
        <v>32478</v>
      </c>
      <c r="B760" s="400">
        <v>1.7399999999999999E-2</v>
      </c>
      <c r="C760" s="400">
        <v>6.3E-3</v>
      </c>
      <c r="D760" s="400">
        <v>7.4999999999999997E-3</v>
      </c>
      <c r="E760" s="400">
        <v>7.9749999999999995E-3</v>
      </c>
      <c r="F760" s="400">
        <v>8.175E-3</v>
      </c>
      <c r="G760" s="400">
        <v>8.0750000000000006E-3</v>
      </c>
      <c r="H760" s="400">
        <v>8.3765833333333296E-3</v>
      </c>
      <c r="I760" s="400">
        <f t="shared" si="121"/>
        <v>9.8999999999999991E-3</v>
      </c>
      <c r="J760" s="400">
        <f t="shared" si="125"/>
        <v>9.3249999999999982E-3</v>
      </c>
      <c r="K760" s="400">
        <f t="shared" si="126"/>
        <v>-2.0765833333333296E-3</v>
      </c>
      <c r="L760" s="20">
        <f t="shared" si="122"/>
        <v>0.16598617316203401</v>
      </c>
      <c r="M760" s="20">
        <f t="shared" si="123"/>
        <v>0.09</v>
      </c>
      <c r="N760" s="20">
        <f t="shared" si="127"/>
        <v>9.6900000000000014E-2</v>
      </c>
      <c r="O760" s="20">
        <f t="shared" si="124"/>
        <v>7.5986173162034015E-2</v>
      </c>
      <c r="P760" s="20">
        <f t="shared" si="128"/>
        <v>6.9086173162033998E-2</v>
      </c>
      <c r="Q760" s="20">
        <f t="shared" si="129"/>
        <v>0.18270000849502077</v>
      </c>
      <c r="R760" s="20">
        <f t="shared" si="130"/>
        <v>0.10051899999999996</v>
      </c>
      <c r="S760" s="20">
        <f t="shared" si="131"/>
        <v>8.2181008495020816E-2</v>
      </c>
    </row>
    <row r="761" spans="1:19" s="172" customFormat="1" ht="14.25" customHeight="1" x14ac:dyDescent="0.15">
      <c r="A761" s="399">
        <v>32509</v>
      </c>
      <c r="B761" s="400">
        <v>7.3200000000000001E-2</v>
      </c>
      <c r="C761" s="400">
        <v>5.7099999999999998E-2</v>
      </c>
      <c r="D761" s="400">
        <v>8.0000000000000002E-3</v>
      </c>
      <c r="E761" s="400">
        <v>8.0166666666666702E-3</v>
      </c>
      <c r="F761" s="400">
        <v>8.175E-3</v>
      </c>
      <c r="G761" s="400">
        <v>8.0958333333333299E-3</v>
      </c>
      <c r="H761" s="400">
        <v>8.404E-3</v>
      </c>
      <c r="I761" s="400">
        <f t="shared" si="121"/>
        <v>6.5200000000000008E-2</v>
      </c>
      <c r="J761" s="400">
        <f t="shared" si="125"/>
        <v>6.5104166666666671E-2</v>
      </c>
      <c r="K761" s="400">
        <f t="shared" si="126"/>
        <v>4.8695999999999996E-2</v>
      </c>
      <c r="L761" s="20">
        <f t="shared" si="122"/>
        <v>0.20078338070962021</v>
      </c>
      <c r="M761" s="20">
        <f t="shared" si="123"/>
        <v>9.6000000000000002E-2</v>
      </c>
      <c r="N761" s="20">
        <f t="shared" si="127"/>
        <v>9.7149999999999959E-2</v>
      </c>
      <c r="O761" s="20">
        <f t="shared" si="124"/>
        <v>0.10478338070962021</v>
      </c>
      <c r="P761" s="20">
        <f t="shared" si="128"/>
        <v>0.10363338070962025</v>
      </c>
      <c r="Q761" s="20">
        <f t="shared" si="129"/>
        <v>0.12098285571602818</v>
      </c>
      <c r="R761" s="20">
        <f t="shared" si="130"/>
        <v>0.10084799999999999</v>
      </c>
      <c r="S761" s="20">
        <f t="shared" si="131"/>
        <v>2.0134855716028188E-2</v>
      </c>
    </row>
    <row r="762" spans="1:19" s="172" customFormat="1" ht="14.25" customHeight="1" x14ac:dyDescent="0.15">
      <c r="A762" s="399">
        <v>32540</v>
      </c>
      <c r="B762" s="400">
        <v>-2.4899999999999999E-2</v>
      </c>
      <c r="C762" s="400">
        <v>-2.1499999999999998E-2</v>
      </c>
      <c r="D762" s="400">
        <v>6.8999999999999999E-3</v>
      </c>
      <c r="E762" s="400">
        <v>8.0333333333333298E-3</v>
      </c>
      <c r="F762" s="400">
        <v>8.19166666666667E-3</v>
      </c>
      <c r="G762" s="400">
        <v>8.1124999999999999E-3</v>
      </c>
      <c r="H762" s="400">
        <v>8.3829166666666705E-3</v>
      </c>
      <c r="I762" s="400">
        <f t="shared" si="121"/>
        <v>-3.1799999999999995E-2</v>
      </c>
      <c r="J762" s="400">
        <f t="shared" si="125"/>
        <v>-3.30125E-2</v>
      </c>
      <c r="K762" s="400">
        <f t="shared" si="126"/>
        <v>-2.9882916666666669E-2</v>
      </c>
      <c r="L762" s="20">
        <f t="shared" si="122"/>
        <v>0.11875011898523802</v>
      </c>
      <c r="M762" s="20">
        <f t="shared" si="123"/>
        <v>8.2799999999999999E-2</v>
      </c>
      <c r="N762" s="20">
        <f t="shared" si="127"/>
        <v>9.7349999999999992E-2</v>
      </c>
      <c r="O762" s="20">
        <f t="shared" si="124"/>
        <v>3.5950118985238019E-2</v>
      </c>
      <c r="P762" s="20">
        <f t="shared" si="128"/>
        <v>2.1400118985238026E-2</v>
      </c>
      <c r="Q762" s="20">
        <f t="shared" si="129"/>
        <v>0.11641905783016182</v>
      </c>
      <c r="R762" s="20">
        <f t="shared" si="130"/>
        <v>0.10059500000000005</v>
      </c>
      <c r="S762" s="20">
        <f t="shared" si="131"/>
        <v>1.5824057830161775E-2</v>
      </c>
    </row>
    <row r="763" spans="1:19" s="172" customFormat="1" ht="14.25" customHeight="1" x14ac:dyDescent="0.15">
      <c r="A763" s="399">
        <v>32568</v>
      </c>
      <c r="B763" s="400">
        <v>2.3300000000000001E-2</v>
      </c>
      <c r="C763" s="400">
        <v>2.69E-2</v>
      </c>
      <c r="D763" s="400">
        <v>7.9000000000000008E-3</v>
      </c>
      <c r="E763" s="400">
        <v>8.1666666666666693E-3</v>
      </c>
      <c r="F763" s="400">
        <v>8.3166666666666701E-3</v>
      </c>
      <c r="G763" s="400">
        <v>8.2416666666666697E-3</v>
      </c>
      <c r="H763" s="400">
        <v>8.5345000000000004E-3</v>
      </c>
      <c r="I763" s="400">
        <f t="shared" si="121"/>
        <v>1.54E-2</v>
      </c>
      <c r="J763" s="400">
        <f t="shared" si="125"/>
        <v>1.5058333333333332E-2</v>
      </c>
      <c r="K763" s="400">
        <f t="shared" si="126"/>
        <v>1.83655E-2</v>
      </c>
      <c r="L763" s="20">
        <f t="shared" si="122"/>
        <v>0.18131977789453591</v>
      </c>
      <c r="M763" s="20">
        <f t="shared" si="123"/>
        <v>9.4800000000000009E-2</v>
      </c>
      <c r="N763" s="20">
        <f t="shared" si="127"/>
        <v>9.8900000000000043E-2</v>
      </c>
      <c r="O763" s="20">
        <f t="shared" si="124"/>
        <v>8.6519777894535896E-2</v>
      </c>
      <c r="P763" s="20">
        <f t="shared" si="128"/>
        <v>8.2419777894535862E-2</v>
      </c>
      <c r="Q763" s="20">
        <f t="shared" si="129"/>
        <v>0.21022984322368066</v>
      </c>
      <c r="R763" s="20">
        <f t="shared" si="130"/>
        <v>0.10241400000000001</v>
      </c>
      <c r="S763" s="20">
        <f t="shared" si="131"/>
        <v>0.10781584322368065</v>
      </c>
    </row>
    <row r="764" spans="1:19" s="172" customFormat="1" ht="14.25" customHeight="1" x14ac:dyDescent="0.15">
      <c r="A764" s="399">
        <v>32599</v>
      </c>
      <c r="B764" s="400">
        <v>5.1900000000000002E-2</v>
      </c>
      <c r="C764" s="400">
        <v>6.3399999999999998E-2</v>
      </c>
      <c r="D764" s="400">
        <v>7.0000000000000001E-3</v>
      </c>
      <c r="E764" s="400">
        <v>8.1583333333333299E-3</v>
      </c>
      <c r="F764" s="400">
        <v>8.2833333333333301E-3</v>
      </c>
      <c r="G764" s="400">
        <v>8.22083333333333E-3</v>
      </c>
      <c r="H764" s="400">
        <v>8.4920833333333307E-3</v>
      </c>
      <c r="I764" s="400">
        <f t="shared" si="121"/>
        <v>4.4900000000000002E-2</v>
      </c>
      <c r="J764" s="400">
        <f t="shared" si="125"/>
        <v>4.3679166666666672E-2</v>
      </c>
      <c r="K764" s="400">
        <f t="shared" si="126"/>
        <v>5.4907916666666667E-2</v>
      </c>
      <c r="L764" s="20">
        <f t="shared" si="122"/>
        <v>0.22898850199511567</v>
      </c>
      <c r="M764" s="20">
        <f t="shared" si="123"/>
        <v>8.4000000000000005E-2</v>
      </c>
      <c r="N764" s="20">
        <f t="shared" si="127"/>
        <v>9.864999999999996E-2</v>
      </c>
      <c r="O764" s="20">
        <f t="shared" si="124"/>
        <v>0.14498850199511565</v>
      </c>
      <c r="P764" s="20">
        <f t="shared" si="128"/>
        <v>0.13033850199511571</v>
      </c>
      <c r="Q764" s="20">
        <f t="shared" si="129"/>
        <v>0.28451783140439346</v>
      </c>
      <c r="R764" s="20">
        <f t="shared" si="130"/>
        <v>0.10190499999999997</v>
      </c>
      <c r="S764" s="20">
        <f t="shared" si="131"/>
        <v>0.18261283140439349</v>
      </c>
    </row>
    <row r="765" spans="1:19" s="172" customFormat="1" ht="14.25" customHeight="1" x14ac:dyDescent="0.15">
      <c r="A765" s="399">
        <v>32629</v>
      </c>
      <c r="B765" s="400">
        <v>4.0500000000000001E-2</v>
      </c>
      <c r="C765" s="400">
        <v>5.8000000000000003E-2</v>
      </c>
      <c r="D765" s="400">
        <v>8.0000000000000002E-3</v>
      </c>
      <c r="E765" s="400">
        <v>7.9749999999999995E-3</v>
      </c>
      <c r="F765" s="400">
        <v>8.1250000000000003E-3</v>
      </c>
      <c r="G765" s="400">
        <v>8.0499999999999999E-3</v>
      </c>
      <c r="H765" s="400">
        <v>8.3340833333333305E-3</v>
      </c>
      <c r="I765" s="400">
        <f t="shared" si="121"/>
        <v>3.2500000000000001E-2</v>
      </c>
      <c r="J765" s="400">
        <f t="shared" si="125"/>
        <v>3.245E-2</v>
      </c>
      <c r="K765" s="400">
        <f t="shared" si="126"/>
        <v>4.9665916666666671E-2</v>
      </c>
      <c r="L765" s="20">
        <f t="shared" si="122"/>
        <v>0.2678589493614103</v>
      </c>
      <c r="M765" s="20">
        <f t="shared" si="123"/>
        <v>9.6000000000000002E-2</v>
      </c>
      <c r="N765" s="20">
        <f t="shared" si="127"/>
        <v>9.6599999999999991E-2</v>
      </c>
      <c r="O765" s="20">
        <f t="shared" si="124"/>
        <v>0.1718589493614103</v>
      </c>
      <c r="P765" s="20">
        <f t="shared" si="128"/>
        <v>0.17125894936141031</v>
      </c>
      <c r="Q765" s="20">
        <f t="shared" si="129"/>
        <v>0.29925417363847862</v>
      </c>
      <c r="R765" s="20">
        <f t="shared" si="130"/>
        <v>0.10000899999999996</v>
      </c>
      <c r="S765" s="20">
        <f t="shared" si="131"/>
        <v>0.19924517363847866</v>
      </c>
    </row>
    <row r="766" spans="1:19" s="172" customFormat="1" ht="14.25" customHeight="1" x14ac:dyDescent="0.15">
      <c r="A766" s="399">
        <v>32660</v>
      </c>
      <c r="B766" s="400">
        <v>-5.7000000000000002E-3</v>
      </c>
      <c r="C766" s="400">
        <v>1.61E-2</v>
      </c>
      <c r="D766" s="400">
        <v>7.0000000000000001E-3</v>
      </c>
      <c r="E766" s="400">
        <v>7.5833333333333299E-3</v>
      </c>
      <c r="F766" s="400">
        <v>7.7416666666666701E-3</v>
      </c>
      <c r="G766" s="400">
        <v>7.6625E-3</v>
      </c>
      <c r="H766" s="400">
        <v>8.0485000000000001E-3</v>
      </c>
      <c r="I766" s="400">
        <f t="shared" si="121"/>
        <v>-1.2699999999999999E-2</v>
      </c>
      <c r="J766" s="400">
        <f t="shared" si="125"/>
        <v>-1.3362499999999999E-2</v>
      </c>
      <c r="K766" s="400">
        <f t="shared" si="126"/>
        <v>8.0514999999999996E-3</v>
      </c>
      <c r="L766" s="20">
        <f t="shared" si="122"/>
        <v>0.20530849349847058</v>
      </c>
      <c r="M766" s="20">
        <f t="shared" si="123"/>
        <v>8.4000000000000005E-2</v>
      </c>
      <c r="N766" s="20">
        <f t="shared" si="127"/>
        <v>9.1950000000000004E-2</v>
      </c>
      <c r="O766" s="20">
        <f t="shared" si="124"/>
        <v>0.12130849349847057</v>
      </c>
      <c r="P766" s="20">
        <f t="shared" si="128"/>
        <v>0.11335849349847057</v>
      </c>
      <c r="Q766" s="20">
        <f t="shared" si="129"/>
        <v>0.27985668040141332</v>
      </c>
      <c r="R766" s="20">
        <f t="shared" si="130"/>
        <v>9.6582000000000001E-2</v>
      </c>
      <c r="S766" s="20">
        <f t="shared" si="131"/>
        <v>0.18327468040141331</v>
      </c>
    </row>
    <row r="767" spans="1:19" s="172" customFormat="1" ht="14.25" customHeight="1" x14ac:dyDescent="0.15">
      <c r="A767" s="399">
        <v>32690</v>
      </c>
      <c r="B767" s="400">
        <v>9.0300000000000005E-2</v>
      </c>
      <c r="C767" s="400">
        <v>8.0399999999999999E-2</v>
      </c>
      <c r="D767" s="400">
        <v>6.7999999999999996E-3</v>
      </c>
      <c r="E767" s="400">
        <v>7.4416666666666702E-3</v>
      </c>
      <c r="F767" s="400">
        <v>7.61666666666667E-3</v>
      </c>
      <c r="G767" s="400">
        <v>7.5291666666666701E-3</v>
      </c>
      <c r="H767" s="400">
        <v>7.9204166666666694E-3</v>
      </c>
      <c r="I767" s="400">
        <f t="shared" si="121"/>
        <v>8.3500000000000005E-2</v>
      </c>
      <c r="J767" s="400">
        <f t="shared" si="125"/>
        <v>8.2770833333333335E-2</v>
      </c>
      <c r="K767" s="400">
        <f t="shared" si="126"/>
        <v>7.2479583333333333E-2</v>
      </c>
      <c r="L767" s="20">
        <f t="shared" si="122"/>
        <v>0.31916066097307993</v>
      </c>
      <c r="M767" s="20">
        <f t="shared" si="123"/>
        <v>8.1599999999999992E-2</v>
      </c>
      <c r="N767" s="20">
        <f t="shared" si="127"/>
        <v>9.0350000000000041E-2</v>
      </c>
      <c r="O767" s="20">
        <f t="shared" si="124"/>
        <v>0.23756066097307993</v>
      </c>
      <c r="P767" s="20">
        <f t="shared" si="128"/>
        <v>0.22881066097307989</v>
      </c>
      <c r="Q767" s="20">
        <f t="shared" si="129"/>
        <v>0.38041045972415599</v>
      </c>
      <c r="R767" s="20">
        <f t="shared" si="130"/>
        <v>9.5045000000000032E-2</v>
      </c>
      <c r="S767" s="20">
        <f t="shared" si="131"/>
        <v>0.28536545972415595</v>
      </c>
    </row>
    <row r="768" spans="1:19" s="172" customFormat="1" ht="14.25" customHeight="1" x14ac:dyDescent="0.15">
      <c r="A768" s="399">
        <v>32721</v>
      </c>
      <c r="B768" s="400">
        <v>1.95E-2</v>
      </c>
      <c r="C768" s="400">
        <v>-5.7000000000000002E-3</v>
      </c>
      <c r="D768" s="400">
        <v>6.6E-3</v>
      </c>
      <c r="E768" s="400">
        <v>7.4666666666666701E-3</v>
      </c>
      <c r="F768" s="400">
        <v>7.61666666666667E-3</v>
      </c>
      <c r="G768" s="400">
        <v>7.5416666666666696E-3</v>
      </c>
      <c r="H768" s="400">
        <v>7.9290000000000003E-3</v>
      </c>
      <c r="I768" s="400">
        <f t="shared" si="121"/>
        <v>1.29E-2</v>
      </c>
      <c r="J768" s="400">
        <f t="shared" si="125"/>
        <v>1.1958333333333331E-2</v>
      </c>
      <c r="K768" s="400">
        <f t="shared" si="126"/>
        <v>-1.3629E-2</v>
      </c>
      <c r="L768" s="20">
        <f t="shared" si="122"/>
        <v>0.3920756586917038</v>
      </c>
      <c r="M768" s="20">
        <f t="shared" si="123"/>
        <v>7.9199999999999993E-2</v>
      </c>
      <c r="N768" s="20">
        <f t="shared" si="127"/>
        <v>9.0500000000000039E-2</v>
      </c>
      <c r="O768" s="20">
        <f t="shared" si="124"/>
        <v>0.31287565869170381</v>
      </c>
      <c r="P768" s="20">
        <f t="shared" si="128"/>
        <v>0.30157565869170377</v>
      </c>
      <c r="Q768" s="20">
        <f t="shared" si="129"/>
        <v>0.39160713789286117</v>
      </c>
      <c r="R768" s="20">
        <f t="shared" si="130"/>
        <v>9.514800000000001E-2</v>
      </c>
      <c r="S768" s="20">
        <f t="shared" si="131"/>
        <v>0.29645913789286116</v>
      </c>
    </row>
    <row r="769" spans="1:19" s="172" customFormat="1" ht="14.25" customHeight="1" x14ac:dyDescent="0.15">
      <c r="A769" s="399">
        <v>32752</v>
      </c>
      <c r="B769" s="400">
        <v>-4.1000000000000003E-3</v>
      </c>
      <c r="C769" s="400">
        <v>1.7000000000000001E-2</v>
      </c>
      <c r="D769" s="400">
        <v>6.4999999999999997E-3</v>
      </c>
      <c r="E769" s="400">
        <v>7.5083333333333304E-3</v>
      </c>
      <c r="F769" s="400">
        <v>7.6916666666666704E-3</v>
      </c>
      <c r="G769" s="400">
        <v>7.6E-3</v>
      </c>
      <c r="H769" s="400">
        <v>7.9866666666666697E-3</v>
      </c>
      <c r="I769" s="400">
        <f t="shared" si="121"/>
        <v>-1.06E-2</v>
      </c>
      <c r="J769" s="400">
        <f t="shared" si="125"/>
        <v>-1.17E-2</v>
      </c>
      <c r="K769" s="400">
        <f t="shared" si="126"/>
        <v>9.0133333333333315E-3</v>
      </c>
      <c r="L769" s="20">
        <f t="shared" si="122"/>
        <v>0.32972199164690941</v>
      </c>
      <c r="M769" s="20">
        <f t="shared" si="123"/>
        <v>7.8E-2</v>
      </c>
      <c r="N769" s="20">
        <f t="shared" si="127"/>
        <v>9.1200000000000003E-2</v>
      </c>
      <c r="O769" s="20">
        <f t="shared" si="124"/>
        <v>0.25172199164690939</v>
      </c>
      <c r="P769" s="20">
        <f t="shared" si="128"/>
        <v>0.2385219916469094</v>
      </c>
      <c r="Q769" s="20">
        <f t="shared" si="129"/>
        <v>0.3591322954355507</v>
      </c>
      <c r="R769" s="20">
        <f t="shared" si="130"/>
        <v>9.5840000000000036E-2</v>
      </c>
      <c r="S769" s="20">
        <f t="shared" si="131"/>
        <v>0.26329229543555066</v>
      </c>
    </row>
    <row r="770" spans="1:19" s="172" customFormat="1" ht="14.25" customHeight="1" x14ac:dyDescent="0.15">
      <c r="A770" s="399">
        <v>32782</v>
      </c>
      <c r="B770" s="400">
        <v>-2.3199999999999998E-2</v>
      </c>
      <c r="C770" s="400">
        <v>4.4999999999999997E-3</v>
      </c>
      <c r="D770" s="400">
        <v>7.1999999999999998E-3</v>
      </c>
      <c r="E770" s="400">
        <v>7.43333333333333E-3</v>
      </c>
      <c r="F770" s="400">
        <v>7.6583333333333304E-3</v>
      </c>
      <c r="G770" s="400">
        <v>7.5458333333333297E-3</v>
      </c>
      <c r="H770" s="400">
        <v>7.9485000000000007E-3</v>
      </c>
      <c r="I770" s="400">
        <f t="shared" si="121"/>
        <v>-3.0399999999999996E-2</v>
      </c>
      <c r="J770" s="400">
        <f t="shared" si="125"/>
        <v>-3.0745833333333326E-2</v>
      </c>
      <c r="K770" s="400">
        <f t="shared" si="126"/>
        <v>-3.448500000000001E-3</v>
      </c>
      <c r="L770" s="20">
        <f t="shared" si="122"/>
        <v>0.26374045674323932</v>
      </c>
      <c r="M770" s="20">
        <f t="shared" si="123"/>
        <v>8.6400000000000005E-2</v>
      </c>
      <c r="N770" s="20">
        <f t="shared" si="127"/>
        <v>9.0549999999999964E-2</v>
      </c>
      <c r="O770" s="20">
        <f t="shared" si="124"/>
        <v>0.17734045674323931</v>
      </c>
      <c r="P770" s="20">
        <f t="shared" si="128"/>
        <v>0.17319045674323935</v>
      </c>
      <c r="Q770" s="20">
        <f t="shared" si="129"/>
        <v>0.33039211729196127</v>
      </c>
      <c r="R770" s="20">
        <f t="shared" si="130"/>
        <v>9.5382000000000008E-2</v>
      </c>
      <c r="S770" s="20">
        <f t="shared" si="131"/>
        <v>0.23501011729196125</v>
      </c>
    </row>
    <row r="771" spans="1:19" s="172" customFormat="1" ht="14.25" customHeight="1" x14ac:dyDescent="0.15">
      <c r="A771" s="399">
        <v>32813</v>
      </c>
      <c r="B771" s="400">
        <v>2.0400000000000001E-2</v>
      </c>
      <c r="C771" s="400">
        <v>3.3599999999999998E-2</v>
      </c>
      <c r="D771" s="400">
        <v>6.4000000000000003E-3</v>
      </c>
      <c r="E771" s="400">
        <v>7.4083333333333301E-3</v>
      </c>
      <c r="F771" s="400">
        <v>7.61666666666667E-3</v>
      </c>
      <c r="G771" s="400">
        <v>7.5125000000000001E-3</v>
      </c>
      <c r="H771" s="400">
        <v>7.9297499999999993E-3</v>
      </c>
      <c r="I771" s="400">
        <f t="shared" si="121"/>
        <v>1.4000000000000002E-2</v>
      </c>
      <c r="J771" s="400">
        <f t="shared" si="125"/>
        <v>1.2887500000000001E-2</v>
      </c>
      <c r="K771" s="400">
        <f t="shared" si="126"/>
        <v>2.5670249999999999E-2</v>
      </c>
      <c r="L771" s="20">
        <f t="shared" si="122"/>
        <v>0.30822842858963306</v>
      </c>
      <c r="M771" s="20">
        <f t="shared" si="123"/>
        <v>7.6800000000000007E-2</v>
      </c>
      <c r="N771" s="20">
        <f t="shared" si="127"/>
        <v>9.0150000000000008E-2</v>
      </c>
      <c r="O771" s="20">
        <f t="shared" si="124"/>
        <v>0.23142842858963306</v>
      </c>
      <c r="P771" s="20">
        <f t="shared" si="128"/>
        <v>0.21807842858963306</v>
      </c>
      <c r="Q771" s="20">
        <f t="shared" si="129"/>
        <v>0.38604303238884374</v>
      </c>
      <c r="R771" s="20">
        <f t="shared" si="130"/>
        <v>9.5156999999999992E-2</v>
      </c>
      <c r="S771" s="20">
        <f t="shared" si="131"/>
        <v>0.29088603238884375</v>
      </c>
    </row>
    <row r="772" spans="1:19" s="172" customFormat="1" ht="14.25" customHeight="1" x14ac:dyDescent="0.15">
      <c r="A772" s="399">
        <v>32843</v>
      </c>
      <c r="B772" s="400">
        <v>2.4E-2</v>
      </c>
      <c r="C772" s="400">
        <v>7.3099999999999998E-2</v>
      </c>
      <c r="D772" s="400">
        <v>6.4000000000000003E-3</v>
      </c>
      <c r="E772" s="400">
        <v>7.3833333333333303E-3</v>
      </c>
      <c r="F772" s="400">
        <v>7.5916666666666702E-3</v>
      </c>
      <c r="G772" s="400">
        <v>7.4875000000000002E-3</v>
      </c>
      <c r="H772" s="400">
        <v>7.8612500000000002E-3</v>
      </c>
      <c r="I772" s="400">
        <f t="shared" si="121"/>
        <v>1.7600000000000001E-2</v>
      </c>
      <c r="J772" s="400">
        <f t="shared" si="125"/>
        <v>1.6512499999999999E-2</v>
      </c>
      <c r="K772" s="400">
        <f t="shared" si="126"/>
        <v>6.5238749999999998E-2</v>
      </c>
      <c r="L772" s="20">
        <f t="shared" si="122"/>
        <v>0.31671506868073918</v>
      </c>
      <c r="M772" s="20">
        <f t="shared" si="123"/>
        <v>7.6800000000000007E-2</v>
      </c>
      <c r="N772" s="20">
        <f t="shared" si="127"/>
        <v>8.9849999999999999E-2</v>
      </c>
      <c r="O772" s="20">
        <f t="shared" si="124"/>
        <v>0.23991506868073917</v>
      </c>
      <c r="P772" s="20">
        <f t="shared" si="128"/>
        <v>0.22686506868073919</v>
      </c>
      <c r="Q772" s="20">
        <f t="shared" si="129"/>
        <v>0.47805105640114021</v>
      </c>
      <c r="R772" s="20">
        <f t="shared" si="130"/>
        <v>9.4335000000000002E-2</v>
      </c>
      <c r="S772" s="20">
        <f t="shared" si="131"/>
        <v>0.3837160564011402</v>
      </c>
    </row>
    <row r="773" spans="1:19" s="172" customFormat="1" ht="14.25" customHeight="1" x14ac:dyDescent="0.15">
      <c r="A773" s="399">
        <v>32874</v>
      </c>
      <c r="B773" s="400">
        <v>-6.7100000000000007E-2</v>
      </c>
      <c r="C773" s="400">
        <v>-8.09E-2</v>
      </c>
      <c r="D773" s="400">
        <v>7.3000000000000001E-3</v>
      </c>
      <c r="E773" s="400">
        <v>7.4916666666666699E-3</v>
      </c>
      <c r="F773" s="400">
        <v>7.7250000000000001E-3</v>
      </c>
      <c r="G773" s="400">
        <v>7.6083333333333298E-3</v>
      </c>
      <c r="H773" s="400">
        <v>7.9564166666666707E-3</v>
      </c>
      <c r="I773" s="400">
        <f t="shared" si="121"/>
        <v>-7.4400000000000008E-2</v>
      </c>
      <c r="J773" s="400">
        <f t="shared" si="125"/>
        <v>-7.4708333333333335E-2</v>
      </c>
      <c r="K773" s="400">
        <f t="shared" si="126"/>
        <v>-8.8856416666666674E-2</v>
      </c>
      <c r="L773" s="20">
        <f t="shared" si="122"/>
        <v>0.14458021577735902</v>
      </c>
      <c r="M773" s="20">
        <f t="shared" si="123"/>
        <v>8.7599999999999997E-2</v>
      </c>
      <c r="N773" s="20">
        <f t="shared" si="127"/>
        <v>9.1299999999999965E-2</v>
      </c>
      <c r="O773" s="20">
        <f t="shared" si="124"/>
        <v>5.6980215777359025E-2</v>
      </c>
      <c r="P773" s="20">
        <f t="shared" si="128"/>
        <v>5.3280215777359058E-2</v>
      </c>
      <c r="Q773" s="20">
        <f t="shared" si="129"/>
        <v>0.28509765011662869</v>
      </c>
      <c r="R773" s="20">
        <f t="shared" si="130"/>
        <v>9.5477000000000048E-2</v>
      </c>
      <c r="S773" s="20">
        <f t="shared" si="131"/>
        <v>0.18962065011662865</v>
      </c>
    </row>
    <row r="774" spans="1:19" s="172" customFormat="1" ht="14.25" customHeight="1" x14ac:dyDescent="0.15">
      <c r="A774" s="399">
        <v>32905</v>
      </c>
      <c r="B774" s="400">
        <v>1.29E-2</v>
      </c>
      <c r="C774" s="400">
        <v>-1.09E-2</v>
      </c>
      <c r="D774" s="400">
        <v>6.6E-3</v>
      </c>
      <c r="E774" s="400">
        <v>7.6833333333333302E-3</v>
      </c>
      <c r="F774" s="400">
        <v>7.8666666666666694E-3</v>
      </c>
      <c r="G774" s="400">
        <v>7.7749999999999998E-3</v>
      </c>
      <c r="H774" s="400">
        <v>8.1302500000000003E-3</v>
      </c>
      <c r="I774" s="400">
        <f t="shared" ref="I774:I837" si="132">B774-D774</f>
        <v>6.3E-3</v>
      </c>
      <c r="J774" s="400">
        <f t="shared" si="125"/>
        <v>5.1250000000000002E-3</v>
      </c>
      <c r="K774" s="400">
        <f t="shared" si="126"/>
        <v>-1.9030249999999999E-2</v>
      </c>
      <c r="L774" s="20">
        <f t="shared" si="122"/>
        <v>0.18895015953326499</v>
      </c>
      <c r="M774" s="20">
        <f t="shared" si="123"/>
        <v>7.9199999999999993E-2</v>
      </c>
      <c r="N774" s="20">
        <f t="shared" si="127"/>
        <v>9.3299999999999994E-2</v>
      </c>
      <c r="O774" s="20">
        <f t="shared" si="124"/>
        <v>0.109750159533265</v>
      </c>
      <c r="P774" s="20">
        <f t="shared" si="128"/>
        <v>9.5650159533265E-2</v>
      </c>
      <c r="Q774" s="20">
        <f t="shared" si="129"/>
        <v>0.29901899410358435</v>
      </c>
      <c r="R774" s="20">
        <f t="shared" si="130"/>
        <v>9.7563000000000011E-2</v>
      </c>
      <c r="S774" s="20">
        <f t="shared" si="131"/>
        <v>0.20145599410358433</v>
      </c>
    </row>
    <row r="775" spans="1:19" s="172" customFormat="1" ht="14.25" customHeight="1" x14ac:dyDescent="0.15">
      <c r="A775" s="399">
        <v>32933</v>
      </c>
      <c r="B775" s="400">
        <v>2.6499999999999999E-2</v>
      </c>
      <c r="C775" s="400">
        <v>1.8700000000000001E-2</v>
      </c>
      <c r="D775" s="400">
        <v>7.1000000000000004E-3</v>
      </c>
      <c r="E775" s="400">
        <v>7.8083333333333303E-3</v>
      </c>
      <c r="F775" s="400">
        <v>7.9249999999999998E-3</v>
      </c>
      <c r="G775" s="400">
        <v>7.8666666666666694E-3</v>
      </c>
      <c r="H775" s="400">
        <v>8.2053333333333301E-3</v>
      </c>
      <c r="I775" s="400">
        <f t="shared" si="132"/>
        <v>1.9400000000000001E-2</v>
      </c>
      <c r="J775" s="400">
        <f t="shared" si="125"/>
        <v>1.8633333333333328E-2</v>
      </c>
      <c r="K775" s="400">
        <f t="shared" si="126"/>
        <v>1.0494666666666671E-2</v>
      </c>
      <c r="L775" s="20">
        <f t="shared" si="122"/>
        <v>0.19266817039079087</v>
      </c>
      <c r="M775" s="20">
        <f t="shared" si="123"/>
        <v>8.5199999999999998E-2</v>
      </c>
      <c r="N775" s="20">
        <f t="shared" si="127"/>
        <v>9.4400000000000039E-2</v>
      </c>
      <c r="O775" s="20">
        <f t="shared" si="124"/>
        <v>0.10746817039079087</v>
      </c>
      <c r="P775" s="20">
        <f t="shared" si="128"/>
        <v>9.8268170390790832E-2</v>
      </c>
      <c r="Q775" s="20">
        <f t="shared" si="129"/>
        <v>0.28864607001005127</v>
      </c>
      <c r="R775" s="20">
        <f t="shared" si="130"/>
        <v>9.8463999999999968E-2</v>
      </c>
      <c r="S775" s="20">
        <f t="shared" si="131"/>
        <v>0.1901820700100513</v>
      </c>
    </row>
    <row r="776" spans="1:19" s="172" customFormat="1" ht="14.25" customHeight="1" x14ac:dyDescent="0.15">
      <c r="A776" s="399">
        <v>32964</v>
      </c>
      <c r="B776" s="400">
        <v>-2.4899999999999999E-2</v>
      </c>
      <c r="C776" s="400">
        <v>-3.85E-2</v>
      </c>
      <c r="D776" s="400">
        <v>7.4999999999999997E-3</v>
      </c>
      <c r="E776" s="400">
        <v>7.8833333333333307E-3</v>
      </c>
      <c r="F776" s="400">
        <v>8.0333333333333298E-3</v>
      </c>
      <c r="G776" s="400">
        <v>7.9583333333333294E-3</v>
      </c>
      <c r="H776" s="400">
        <v>8.2587500000000005E-3</v>
      </c>
      <c r="I776" s="400">
        <f t="shared" si="132"/>
        <v>-3.2399999999999998E-2</v>
      </c>
      <c r="J776" s="400">
        <f t="shared" si="125"/>
        <v>-3.285833333333333E-2</v>
      </c>
      <c r="K776" s="400">
        <f t="shared" si="126"/>
        <v>-4.6758750000000002E-2</v>
      </c>
      <c r="L776" s="20">
        <f t="shared" si="122"/>
        <v>0.10559058175497715</v>
      </c>
      <c r="M776" s="20">
        <f t="shared" si="123"/>
        <v>0.09</v>
      </c>
      <c r="N776" s="20">
        <f t="shared" si="127"/>
        <v>9.5499999999999946E-2</v>
      </c>
      <c r="O776" s="20">
        <f t="shared" si="124"/>
        <v>1.5590581754977156E-2</v>
      </c>
      <c r="P776" s="20">
        <f t="shared" si="128"/>
        <v>1.0090581754977207E-2</v>
      </c>
      <c r="Q776" s="20">
        <f t="shared" si="129"/>
        <v>0.16516192995548651</v>
      </c>
      <c r="R776" s="20">
        <f t="shared" si="130"/>
        <v>9.9104999999999999E-2</v>
      </c>
      <c r="S776" s="20">
        <f t="shared" si="131"/>
        <v>6.605692995548651E-2</v>
      </c>
    </row>
    <row r="777" spans="1:19" s="172" customFormat="1" ht="14.25" customHeight="1" x14ac:dyDescent="0.15">
      <c r="A777" s="399">
        <v>32994</v>
      </c>
      <c r="B777" s="400">
        <v>9.7500000000000003E-2</v>
      </c>
      <c r="C777" s="400">
        <v>6.8199999999999997E-2</v>
      </c>
      <c r="D777" s="400">
        <v>7.4999999999999997E-3</v>
      </c>
      <c r="E777" s="400">
        <v>7.8916666666666701E-3</v>
      </c>
      <c r="F777" s="400">
        <v>8.0833333333333295E-3</v>
      </c>
      <c r="G777" s="400">
        <v>7.9874999999999998E-3</v>
      </c>
      <c r="H777" s="400">
        <v>8.3382500000000002E-3</v>
      </c>
      <c r="I777" s="400">
        <f t="shared" si="132"/>
        <v>0.09</v>
      </c>
      <c r="J777" s="400">
        <f t="shared" si="125"/>
        <v>8.9512500000000009E-2</v>
      </c>
      <c r="K777" s="400">
        <f t="shared" si="126"/>
        <v>5.9861749999999998E-2</v>
      </c>
      <c r="L777" s="20">
        <f t="shared" si="122"/>
        <v>0.16615633202891611</v>
      </c>
      <c r="M777" s="20">
        <f t="shared" si="123"/>
        <v>0.09</v>
      </c>
      <c r="N777" s="20">
        <f t="shared" si="127"/>
        <v>9.5849999999999991E-2</v>
      </c>
      <c r="O777" s="20">
        <f t="shared" si="124"/>
        <v>7.6156332028916113E-2</v>
      </c>
      <c r="P777" s="20">
        <f t="shared" si="128"/>
        <v>7.0306332028916119E-2</v>
      </c>
      <c r="Q777" s="20">
        <f t="shared" si="129"/>
        <v>0.17639506009305328</v>
      </c>
      <c r="R777" s="20">
        <f t="shared" si="130"/>
        <v>0.10005900000000001</v>
      </c>
      <c r="S777" s="20">
        <f t="shared" si="131"/>
        <v>7.6336060093053271E-2</v>
      </c>
    </row>
    <row r="778" spans="1:19" s="172" customFormat="1" ht="14.25" customHeight="1" x14ac:dyDescent="0.15">
      <c r="A778" s="399">
        <v>33025</v>
      </c>
      <c r="B778" s="400">
        <v>-6.7000000000000002E-3</v>
      </c>
      <c r="C778" s="400">
        <v>-2.1100000000000001E-2</v>
      </c>
      <c r="D778" s="400">
        <v>6.7999999999999996E-3</v>
      </c>
      <c r="E778" s="400">
        <v>7.7166666666666703E-3</v>
      </c>
      <c r="F778" s="400">
        <v>7.9083333333333297E-3</v>
      </c>
      <c r="G778" s="400">
        <v>7.8125E-3</v>
      </c>
      <c r="H778" s="400">
        <v>8.175E-3</v>
      </c>
      <c r="I778" s="400">
        <f t="shared" si="132"/>
        <v>-1.35E-2</v>
      </c>
      <c r="J778" s="400">
        <f t="shared" si="125"/>
        <v>-1.4512500000000001E-2</v>
      </c>
      <c r="K778" s="400">
        <f t="shared" si="126"/>
        <v>-2.9275000000000002E-2</v>
      </c>
      <c r="L778" s="20">
        <f t="shared" si="122"/>
        <v>0.16498349050017347</v>
      </c>
      <c r="M778" s="20">
        <f t="shared" si="123"/>
        <v>8.1599999999999992E-2</v>
      </c>
      <c r="N778" s="20">
        <f t="shared" si="127"/>
        <v>9.375E-2</v>
      </c>
      <c r="O778" s="20">
        <f t="shared" si="124"/>
        <v>8.3383490500173477E-2</v>
      </c>
      <c r="P778" s="20">
        <f t="shared" si="128"/>
        <v>7.1233490500173469E-2</v>
      </c>
      <c r="Q778" s="20">
        <f t="shared" si="129"/>
        <v>0.13332656660278563</v>
      </c>
      <c r="R778" s="20">
        <f t="shared" si="130"/>
        <v>9.8099999999999993E-2</v>
      </c>
      <c r="S778" s="20">
        <f t="shared" si="131"/>
        <v>3.5226566602785642E-2</v>
      </c>
    </row>
    <row r="779" spans="1:19" s="172" customFormat="1" ht="14.25" customHeight="1" x14ac:dyDescent="0.15">
      <c r="A779" s="399">
        <v>33055</v>
      </c>
      <c r="B779" s="400">
        <v>-3.2000000000000002E-3</v>
      </c>
      <c r="C779" s="400">
        <v>-3.2000000000000002E-3</v>
      </c>
      <c r="D779" s="400">
        <v>7.4000000000000003E-3</v>
      </c>
      <c r="E779" s="400">
        <v>7.7000000000000002E-3</v>
      </c>
      <c r="F779" s="400">
        <v>7.8916666666666701E-3</v>
      </c>
      <c r="G779" s="400">
        <v>7.79583333333333E-3</v>
      </c>
      <c r="H779" s="400">
        <v>8.1317500000000001E-3</v>
      </c>
      <c r="I779" s="400">
        <f t="shared" si="132"/>
        <v>-1.06E-2</v>
      </c>
      <c r="J779" s="400">
        <f t="shared" si="125"/>
        <v>-1.099583333333333E-2</v>
      </c>
      <c r="K779" s="400">
        <f t="shared" si="126"/>
        <v>-1.133175E-2</v>
      </c>
      <c r="L779" s="20">
        <f t="shared" si="122"/>
        <v>6.5078917115080959E-2</v>
      </c>
      <c r="M779" s="20">
        <f t="shared" si="123"/>
        <v>8.8800000000000004E-2</v>
      </c>
      <c r="N779" s="20">
        <f t="shared" si="127"/>
        <v>9.3549999999999967E-2</v>
      </c>
      <c r="O779" s="20">
        <f t="shared" si="124"/>
        <v>-2.3721082884919045E-2</v>
      </c>
      <c r="P779" s="20">
        <f t="shared" si="128"/>
        <v>-2.8471082884919008E-2</v>
      </c>
      <c r="Q779" s="20">
        <f t="shared" si="129"/>
        <v>4.5631175110752098E-2</v>
      </c>
      <c r="R779" s="20">
        <f t="shared" si="130"/>
        <v>9.7581000000000001E-2</v>
      </c>
      <c r="S779" s="20">
        <f t="shared" si="131"/>
        <v>-5.1949824889247903E-2</v>
      </c>
    </row>
    <row r="780" spans="1:19" s="172" customFormat="1" ht="14.25" customHeight="1" x14ac:dyDescent="0.15">
      <c r="A780" s="399">
        <v>33086</v>
      </c>
      <c r="B780" s="400">
        <v>-9.0399999999999994E-2</v>
      </c>
      <c r="C780" s="400">
        <v>-7.9200000000000007E-2</v>
      </c>
      <c r="D780" s="400">
        <v>7.1000000000000004E-3</v>
      </c>
      <c r="E780" s="400">
        <v>7.8416666666666704E-3</v>
      </c>
      <c r="F780" s="400">
        <v>8.0249999999999991E-3</v>
      </c>
      <c r="G780" s="400">
        <v>7.9333333333333304E-3</v>
      </c>
      <c r="H780" s="400">
        <v>8.2464166666666693E-3</v>
      </c>
      <c r="I780" s="400">
        <f t="shared" si="132"/>
        <v>-9.7499999999999989E-2</v>
      </c>
      <c r="J780" s="400">
        <f t="shared" si="125"/>
        <v>-9.8333333333333328E-2</v>
      </c>
      <c r="K780" s="400">
        <f t="shared" si="126"/>
        <v>-8.7446416666666679E-2</v>
      </c>
      <c r="L780" s="20">
        <f t="shared" si="122"/>
        <v>-4.9734396264956016E-2</v>
      </c>
      <c r="M780" s="20">
        <f t="shared" si="123"/>
        <v>8.5199999999999998E-2</v>
      </c>
      <c r="N780" s="20">
        <f t="shared" si="127"/>
        <v>9.5199999999999965E-2</v>
      </c>
      <c r="O780" s="20">
        <f t="shared" si="124"/>
        <v>-0.13493439626495601</v>
      </c>
      <c r="P780" s="20">
        <f t="shared" si="128"/>
        <v>-0.14493439626495597</v>
      </c>
      <c r="Q780" s="20">
        <f t="shared" si="129"/>
        <v>-3.1663294738026426E-2</v>
      </c>
      <c r="R780" s="20">
        <f t="shared" si="130"/>
        <v>9.8957000000000031E-2</v>
      </c>
      <c r="S780" s="20">
        <f t="shared" si="131"/>
        <v>-0.13062029473802644</v>
      </c>
    </row>
    <row r="781" spans="1:19" s="172" customFormat="1" ht="14.25" customHeight="1" x14ac:dyDescent="0.15">
      <c r="A781" s="399">
        <v>33117</v>
      </c>
      <c r="B781" s="400">
        <v>-4.87E-2</v>
      </c>
      <c r="C781" s="400">
        <v>4.1099999999999998E-2</v>
      </c>
      <c r="D781" s="400">
        <v>6.8999999999999999E-3</v>
      </c>
      <c r="E781" s="400">
        <v>7.9666666666666705E-3</v>
      </c>
      <c r="F781" s="400">
        <v>8.1416666666666703E-3</v>
      </c>
      <c r="G781" s="400">
        <v>8.0541666666666695E-3</v>
      </c>
      <c r="H781" s="400">
        <v>8.4306666666666696E-3</v>
      </c>
      <c r="I781" s="400">
        <f t="shared" si="132"/>
        <v>-5.5599999999999997E-2</v>
      </c>
      <c r="J781" s="400">
        <f t="shared" si="125"/>
        <v>-5.6754166666666668E-2</v>
      </c>
      <c r="K781" s="400">
        <f t="shared" si="126"/>
        <v>3.2669333333333328E-2</v>
      </c>
      <c r="L781" s="20">
        <f t="shared" si="122"/>
        <v>-9.2290723131692509E-2</v>
      </c>
      <c r="M781" s="20">
        <f t="shared" si="123"/>
        <v>8.2799999999999999E-2</v>
      </c>
      <c r="N781" s="20">
        <f t="shared" si="127"/>
        <v>9.6650000000000041E-2</v>
      </c>
      <c r="O781" s="20">
        <f t="shared" si="124"/>
        <v>-0.17509072313169249</v>
      </c>
      <c r="P781" s="20">
        <f t="shared" si="128"/>
        <v>-0.18894072313169255</v>
      </c>
      <c r="Q781" s="20">
        <f t="shared" si="129"/>
        <v>-8.7164760587604695E-3</v>
      </c>
      <c r="R781" s="20">
        <f t="shared" si="130"/>
        <v>0.10116800000000004</v>
      </c>
      <c r="S781" s="20">
        <f t="shared" si="131"/>
        <v>-0.10988447605876051</v>
      </c>
    </row>
    <row r="782" spans="1:19" s="172" customFormat="1" ht="14.25" customHeight="1" x14ac:dyDescent="0.15">
      <c r="A782" s="399">
        <v>33147</v>
      </c>
      <c r="B782" s="400">
        <v>-4.3E-3</v>
      </c>
      <c r="C782" s="400">
        <v>6.5299999999999997E-2</v>
      </c>
      <c r="D782" s="400">
        <v>8.0999999999999996E-3</v>
      </c>
      <c r="E782" s="400">
        <v>7.9416666666666698E-3</v>
      </c>
      <c r="F782" s="400">
        <v>8.1416666666666703E-3</v>
      </c>
      <c r="G782" s="400">
        <v>8.0416666666666692E-3</v>
      </c>
      <c r="H782" s="400">
        <v>8.3855000000000006E-3</v>
      </c>
      <c r="I782" s="400">
        <f t="shared" si="132"/>
        <v>-1.24E-2</v>
      </c>
      <c r="J782" s="400">
        <f t="shared" si="125"/>
        <v>-1.2341666666666669E-2</v>
      </c>
      <c r="K782" s="400">
        <f t="shared" si="126"/>
        <v>5.6914499999999993E-2</v>
      </c>
      <c r="L782" s="20">
        <f t="shared" si="122"/>
        <v>-7.4727552234056138E-2</v>
      </c>
      <c r="M782" s="20">
        <f t="shared" si="123"/>
        <v>9.7199999999999995E-2</v>
      </c>
      <c r="N782" s="20">
        <f t="shared" si="127"/>
        <v>9.650000000000003E-2</v>
      </c>
      <c r="O782" s="20">
        <f t="shared" si="124"/>
        <v>-0.17192755223405615</v>
      </c>
      <c r="P782" s="20">
        <f t="shared" si="128"/>
        <v>-0.17122755223405617</v>
      </c>
      <c r="Q782" s="20">
        <f t="shared" si="129"/>
        <v>5.1283562025487672E-2</v>
      </c>
      <c r="R782" s="20">
        <f t="shared" si="130"/>
        <v>0.10062600000000001</v>
      </c>
      <c r="S782" s="20">
        <f t="shared" si="131"/>
        <v>-4.9342437974512335E-2</v>
      </c>
    </row>
    <row r="783" spans="1:19" s="172" customFormat="1" ht="14.25" customHeight="1" x14ac:dyDescent="0.15">
      <c r="A783" s="399">
        <v>33178</v>
      </c>
      <c r="B783" s="400">
        <v>6.4600000000000005E-2</v>
      </c>
      <c r="C783" s="400">
        <v>1.9300000000000001E-2</v>
      </c>
      <c r="D783" s="400">
        <v>7.1000000000000004E-3</v>
      </c>
      <c r="E783" s="400">
        <v>7.7499999999999999E-3</v>
      </c>
      <c r="F783" s="400">
        <v>7.9916666666666695E-3</v>
      </c>
      <c r="G783" s="400">
        <v>7.8708333333333304E-3</v>
      </c>
      <c r="H783" s="400">
        <v>8.2603333333333296E-3</v>
      </c>
      <c r="I783" s="400">
        <f t="shared" si="132"/>
        <v>5.7500000000000002E-2</v>
      </c>
      <c r="J783" s="400">
        <f t="shared" si="125"/>
        <v>5.6729166666666678E-2</v>
      </c>
      <c r="K783" s="400">
        <f t="shared" si="126"/>
        <v>1.1039666666666672E-2</v>
      </c>
      <c r="L783" s="20">
        <f t="shared" si="122"/>
        <v>-3.4648130251250575E-2</v>
      </c>
      <c r="M783" s="20">
        <f t="shared" si="123"/>
        <v>8.5199999999999998E-2</v>
      </c>
      <c r="N783" s="20">
        <f t="shared" si="127"/>
        <v>9.4449999999999965E-2</v>
      </c>
      <c r="O783" s="20">
        <f t="shared" si="124"/>
        <v>-0.11984813025125057</v>
      </c>
      <c r="P783" s="20">
        <f t="shared" si="128"/>
        <v>-0.12909813025125055</v>
      </c>
      <c r="Q783" s="20">
        <f t="shared" si="129"/>
        <v>3.6738907481211225E-2</v>
      </c>
      <c r="R783" s="20">
        <f t="shared" si="130"/>
        <v>9.9123999999999962E-2</v>
      </c>
      <c r="S783" s="20">
        <f t="shared" si="131"/>
        <v>-6.2385092518788737E-2</v>
      </c>
    </row>
    <row r="784" spans="1:19" s="172" customFormat="1" ht="14.25" customHeight="1" x14ac:dyDescent="0.15">
      <c r="A784" s="399">
        <v>33208</v>
      </c>
      <c r="B784" s="400">
        <v>2.7900000000000001E-2</v>
      </c>
      <c r="C784" s="400">
        <v>8.6E-3</v>
      </c>
      <c r="D784" s="400">
        <v>7.1999999999999998E-3</v>
      </c>
      <c r="E784" s="400">
        <v>7.5416666666666696E-3</v>
      </c>
      <c r="F784" s="400">
        <v>7.8250000000000004E-3</v>
      </c>
      <c r="G784" s="400">
        <v>7.6833333333333302E-3</v>
      </c>
      <c r="H784" s="400">
        <v>8.1091666666666708E-3</v>
      </c>
      <c r="I784" s="400">
        <f t="shared" si="132"/>
        <v>2.0700000000000003E-2</v>
      </c>
      <c r="J784" s="400">
        <f t="shared" si="125"/>
        <v>2.0216666666666671E-2</v>
      </c>
      <c r="K784" s="400">
        <f t="shared" si="126"/>
        <v>4.9083333333332924E-4</v>
      </c>
      <c r="L784" s="20">
        <f t="shared" ref="L784:L847" si="133">((1+B773)*(1+B774)*(1+B775)*(1+B776)*(1+B777)*(1+B778)*(1+B779)*(1+B780)*(1+B781)*(1+B782)*(1+B783)*(1+B784))-1</f>
        <v>-3.0971497153574834E-2</v>
      </c>
      <c r="M784" s="20">
        <f t="shared" ref="M784:M847" si="134">D784*12</f>
        <v>8.6400000000000005E-2</v>
      </c>
      <c r="N784" s="20">
        <f t="shared" si="127"/>
        <v>9.2199999999999963E-2</v>
      </c>
      <c r="O784" s="20">
        <f t="shared" ref="O784:O847" si="135">L784-M784</f>
        <v>-0.11737149715357484</v>
      </c>
      <c r="P784" s="20">
        <f t="shared" si="128"/>
        <v>-0.1231714971535748</v>
      </c>
      <c r="Q784" s="20">
        <f t="shared" si="129"/>
        <v>-2.5575564173376697E-2</v>
      </c>
      <c r="R784" s="20">
        <f t="shared" si="130"/>
        <v>9.7310000000000049E-2</v>
      </c>
      <c r="S784" s="20">
        <f t="shared" si="131"/>
        <v>-0.12288556417337675</v>
      </c>
    </row>
    <row r="785" spans="1:19" s="172" customFormat="1" ht="14.25" customHeight="1" x14ac:dyDescent="0.15">
      <c r="A785" s="399">
        <v>33239</v>
      </c>
      <c r="B785" s="400">
        <v>4.36E-2</v>
      </c>
      <c r="C785" s="400">
        <v>-3.0099999999999998E-2</v>
      </c>
      <c r="D785" s="400">
        <v>7.1000000000000004E-3</v>
      </c>
      <c r="E785" s="400">
        <v>7.5333333333333303E-3</v>
      </c>
      <c r="F785" s="400">
        <v>7.8083333333333303E-3</v>
      </c>
      <c r="G785" s="400">
        <v>7.6708333333333299E-3</v>
      </c>
      <c r="H785" s="400">
        <v>8.0939166666666694E-3</v>
      </c>
      <c r="I785" s="400">
        <f t="shared" si="132"/>
        <v>3.6499999999999998E-2</v>
      </c>
      <c r="J785" s="400">
        <f t="shared" si="125"/>
        <v>3.5929166666666672E-2</v>
      </c>
      <c r="K785" s="400">
        <f t="shared" si="126"/>
        <v>-3.8193916666666668E-2</v>
      </c>
      <c r="L785" s="20">
        <f t="shared" si="133"/>
        <v>8.4015591778893617E-2</v>
      </c>
      <c r="M785" s="20">
        <f t="shared" si="134"/>
        <v>8.5199999999999998E-2</v>
      </c>
      <c r="N785" s="20">
        <f t="shared" si="127"/>
        <v>9.2049999999999965E-2</v>
      </c>
      <c r="O785" s="20">
        <f t="shared" si="135"/>
        <v>-1.1844082211063811E-3</v>
      </c>
      <c r="P785" s="20">
        <f t="shared" si="128"/>
        <v>-8.0344082211063483E-3</v>
      </c>
      <c r="Q785" s="20">
        <f t="shared" si="129"/>
        <v>2.8282298235493331E-2</v>
      </c>
      <c r="R785" s="20">
        <f t="shared" si="130"/>
        <v>9.7127000000000033E-2</v>
      </c>
      <c r="S785" s="20">
        <f t="shared" si="131"/>
        <v>-6.8844701764506702E-2</v>
      </c>
    </row>
    <row r="786" spans="1:19" s="172" customFormat="1" ht="14.25" customHeight="1" x14ac:dyDescent="0.15">
      <c r="A786" s="399">
        <v>33270</v>
      </c>
      <c r="B786" s="400">
        <v>7.1499999999999994E-2</v>
      </c>
      <c r="C786" s="400">
        <v>3.49E-2</v>
      </c>
      <c r="D786" s="400">
        <v>6.4000000000000003E-3</v>
      </c>
      <c r="E786" s="400">
        <v>7.3583333333333296E-3</v>
      </c>
      <c r="F786" s="400">
        <v>7.6333333333333296E-3</v>
      </c>
      <c r="G786" s="400">
        <v>7.49583333333333E-3</v>
      </c>
      <c r="H786" s="400">
        <v>7.8978333333333296E-3</v>
      </c>
      <c r="I786" s="400">
        <f t="shared" si="132"/>
        <v>6.5099999999999991E-2</v>
      </c>
      <c r="J786" s="400">
        <f t="shared" si="125"/>
        <v>6.4004166666666668E-2</v>
      </c>
      <c r="K786" s="400">
        <f t="shared" si="126"/>
        <v>2.7002166666666671E-2</v>
      </c>
      <c r="L786" s="20">
        <f t="shared" si="133"/>
        <v>0.14672989099721989</v>
      </c>
      <c r="M786" s="20">
        <f t="shared" si="134"/>
        <v>7.6800000000000007E-2</v>
      </c>
      <c r="N786" s="20">
        <f t="shared" si="127"/>
        <v>8.9949999999999961E-2</v>
      </c>
      <c r="O786" s="20">
        <f t="shared" si="135"/>
        <v>6.9929890997219885E-2</v>
      </c>
      <c r="P786" s="20">
        <f t="shared" si="128"/>
        <v>5.6779890997219931E-2</v>
      </c>
      <c r="Q786" s="20">
        <f t="shared" si="129"/>
        <v>7.5896623641605654E-2</v>
      </c>
      <c r="R786" s="20">
        <f t="shared" si="130"/>
        <v>9.4773999999999956E-2</v>
      </c>
      <c r="S786" s="20">
        <f t="shared" si="131"/>
        <v>-1.8877376358394302E-2</v>
      </c>
    </row>
    <row r="787" spans="1:19" s="172" customFormat="1" ht="14.25" customHeight="1" x14ac:dyDescent="0.15">
      <c r="A787" s="399">
        <v>33298</v>
      </c>
      <c r="B787" s="400">
        <v>2.4199999999999999E-2</v>
      </c>
      <c r="C787" s="400">
        <v>1.9800000000000002E-2</v>
      </c>
      <c r="D787" s="400">
        <v>6.4000000000000003E-3</v>
      </c>
      <c r="E787" s="400">
        <v>7.4416666666666702E-3</v>
      </c>
      <c r="F787" s="400">
        <v>7.6750000000000004E-3</v>
      </c>
      <c r="G787" s="400">
        <v>7.5583333333333301E-3</v>
      </c>
      <c r="H787" s="400">
        <v>7.9608333333333302E-3</v>
      </c>
      <c r="I787" s="400">
        <f t="shared" si="132"/>
        <v>1.78E-2</v>
      </c>
      <c r="J787" s="400">
        <f t="shared" si="125"/>
        <v>1.6641666666666669E-2</v>
      </c>
      <c r="K787" s="400">
        <f t="shared" si="126"/>
        <v>1.1839166666666671E-2</v>
      </c>
      <c r="L787" s="20">
        <f t="shared" si="133"/>
        <v>0.14416050108071388</v>
      </c>
      <c r="M787" s="20">
        <f t="shared" si="134"/>
        <v>7.6800000000000007E-2</v>
      </c>
      <c r="N787" s="20">
        <f t="shared" si="127"/>
        <v>9.0699999999999961E-2</v>
      </c>
      <c r="O787" s="20">
        <f t="shared" si="135"/>
        <v>6.7360501080713869E-2</v>
      </c>
      <c r="P787" s="20">
        <f t="shared" si="128"/>
        <v>5.3460501080713915E-2</v>
      </c>
      <c r="Q787" s="20">
        <f t="shared" si="129"/>
        <v>7.7058384990388973E-2</v>
      </c>
      <c r="R787" s="20">
        <f t="shared" si="130"/>
        <v>9.5529999999999962E-2</v>
      </c>
      <c r="S787" s="20">
        <f t="shared" si="131"/>
        <v>-1.8471615009610989E-2</v>
      </c>
    </row>
    <row r="788" spans="1:19" s="172" customFormat="1" ht="14.25" customHeight="1" x14ac:dyDescent="0.15">
      <c r="A788" s="399">
        <v>33329</v>
      </c>
      <c r="B788" s="400">
        <v>2.3999999999999998E-3</v>
      </c>
      <c r="C788" s="400">
        <v>-1.6199999999999999E-2</v>
      </c>
      <c r="D788" s="400">
        <v>7.6E-3</v>
      </c>
      <c r="E788" s="400">
        <v>7.3833333333333303E-3</v>
      </c>
      <c r="F788" s="400">
        <v>7.6E-3</v>
      </c>
      <c r="G788" s="400">
        <v>7.4916666666666699E-3</v>
      </c>
      <c r="H788" s="400">
        <v>7.8870833333333293E-3</v>
      </c>
      <c r="I788" s="400">
        <f t="shared" si="132"/>
        <v>-5.1999999999999998E-3</v>
      </c>
      <c r="J788" s="400">
        <f t="shared" si="125"/>
        <v>-5.0916666666666697E-3</v>
      </c>
      <c r="K788" s="400">
        <f t="shared" si="126"/>
        <v>-2.4087083333333328E-2</v>
      </c>
      <c r="L788" s="20">
        <f t="shared" si="133"/>
        <v>0.17619370965368431</v>
      </c>
      <c r="M788" s="20">
        <f t="shared" si="134"/>
        <v>9.1200000000000003E-2</v>
      </c>
      <c r="N788" s="20">
        <f t="shared" si="127"/>
        <v>8.9900000000000035E-2</v>
      </c>
      <c r="O788" s="20">
        <f t="shared" si="135"/>
        <v>8.4993709653684302E-2</v>
      </c>
      <c r="P788" s="20">
        <f t="shared" si="128"/>
        <v>8.629370965368427E-2</v>
      </c>
      <c r="Q788" s="20">
        <f t="shared" si="129"/>
        <v>0.10203852226057708</v>
      </c>
      <c r="R788" s="20">
        <f t="shared" si="130"/>
        <v>9.4644999999999951E-2</v>
      </c>
      <c r="S788" s="20">
        <f t="shared" si="131"/>
        <v>7.3935222605771289E-3</v>
      </c>
    </row>
    <row r="789" spans="1:19" s="172" customFormat="1" ht="14.25" customHeight="1" x14ac:dyDescent="0.15">
      <c r="A789" s="399">
        <v>33359</v>
      </c>
      <c r="B789" s="400">
        <v>4.3099999999999999E-2</v>
      </c>
      <c r="C789" s="400">
        <v>-1.2999999999999999E-2</v>
      </c>
      <c r="D789" s="400">
        <v>6.7999999999999996E-3</v>
      </c>
      <c r="E789" s="400">
        <v>7.3833333333333303E-3</v>
      </c>
      <c r="F789" s="400">
        <v>7.6249999999999998E-3</v>
      </c>
      <c r="G789" s="400">
        <v>7.5041666666666703E-3</v>
      </c>
      <c r="H789" s="400">
        <v>7.8602499999999992E-3</v>
      </c>
      <c r="I789" s="400">
        <f t="shared" si="132"/>
        <v>3.6299999999999999E-2</v>
      </c>
      <c r="J789" s="400">
        <f t="shared" si="125"/>
        <v>3.5595833333333327E-2</v>
      </c>
      <c r="K789" s="400">
        <f t="shared" si="126"/>
        <v>-2.0860249999999997E-2</v>
      </c>
      <c r="L789" s="20">
        <f t="shared" si="133"/>
        <v>0.11789308295194334</v>
      </c>
      <c r="M789" s="20">
        <f t="shared" si="134"/>
        <v>8.1599999999999992E-2</v>
      </c>
      <c r="N789" s="20">
        <f t="shared" si="127"/>
        <v>9.0050000000000047E-2</v>
      </c>
      <c r="O789" s="20">
        <f t="shared" si="135"/>
        <v>3.6293082951943348E-2</v>
      </c>
      <c r="P789" s="20">
        <f t="shared" si="128"/>
        <v>2.7843082951943293E-2</v>
      </c>
      <c r="Q789" s="20">
        <f t="shared" si="129"/>
        <v>1.826626237707285E-2</v>
      </c>
      <c r="R789" s="20">
        <f t="shared" si="130"/>
        <v>9.432299999999999E-2</v>
      </c>
      <c r="S789" s="20">
        <f t="shared" si="131"/>
        <v>-7.605673762292714E-2</v>
      </c>
    </row>
    <row r="790" spans="1:19" s="172" customFormat="1" ht="14.25" customHeight="1" x14ac:dyDescent="0.15">
      <c r="A790" s="399">
        <v>33390</v>
      </c>
      <c r="B790" s="400">
        <v>-4.58E-2</v>
      </c>
      <c r="C790" s="400">
        <v>-1.3899999999999999E-2</v>
      </c>
      <c r="D790" s="400">
        <v>6.3E-3</v>
      </c>
      <c r="E790" s="400">
        <v>7.5083333333333304E-3</v>
      </c>
      <c r="F790" s="400">
        <v>7.7333333333333299E-3</v>
      </c>
      <c r="G790" s="400">
        <v>7.6208333333333302E-3</v>
      </c>
      <c r="H790" s="400">
        <v>7.9862500000000003E-3</v>
      </c>
      <c r="I790" s="400">
        <f t="shared" si="132"/>
        <v>-5.21E-2</v>
      </c>
      <c r="J790" s="400">
        <f t="shared" si="125"/>
        <v>-5.3420833333333334E-2</v>
      </c>
      <c r="K790" s="400">
        <f t="shared" si="126"/>
        <v>-2.1886249999999999E-2</v>
      </c>
      <c r="L790" s="20">
        <f t="shared" si="133"/>
        <v>7.3888633597850362E-2</v>
      </c>
      <c r="M790" s="20">
        <f t="shared" si="134"/>
        <v>7.5600000000000001E-2</v>
      </c>
      <c r="N790" s="20">
        <f t="shared" si="127"/>
        <v>9.1449999999999962E-2</v>
      </c>
      <c r="O790" s="20">
        <f t="shared" si="135"/>
        <v>-1.7113664021496389E-3</v>
      </c>
      <c r="P790" s="20">
        <f t="shared" si="128"/>
        <v>-1.75613664021496E-2</v>
      </c>
      <c r="Q790" s="20">
        <f t="shared" si="129"/>
        <v>2.5755808897774957E-2</v>
      </c>
      <c r="R790" s="20">
        <f t="shared" si="130"/>
        <v>9.5835000000000004E-2</v>
      </c>
      <c r="S790" s="20">
        <f t="shared" si="131"/>
        <v>-7.0079191102225047E-2</v>
      </c>
    </row>
    <row r="791" spans="1:19" s="172" customFormat="1" ht="14.25" customHeight="1" x14ac:dyDescent="0.15">
      <c r="A791" s="399">
        <v>33420</v>
      </c>
      <c r="B791" s="400">
        <v>4.6600000000000003E-2</v>
      </c>
      <c r="C791" s="400">
        <v>3.0700000000000002E-2</v>
      </c>
      <c r="D791" s="400">
        <v>7.6E-3</v>
      </c>
      <c r="E791" s="400">
        <v>7.4999999999999997E-3</v>
      </c>
      <c r="F791" s="400">
        <v>7.7083333333333301E-3</v>
      </c>
      <c r="G791" s="400">
        <v>7.6041666666666697E-3</v>
      </c>
      <c r="H791" s="400">
        <v>7.9564166666666707E-3</v>
      </c>
      <c r="I791" s="400">
        <f t="shared" si="132"/>
        <v>3.9E-2</v>
      </c>
      <c r="J791" s="400">
        <f t="shared" si="125"/>
        <v>3.8995833333333334E-2</v>
      </c>
      <c r="K791" s="400">
        <f t="shared" si="126"/>
        <v>2.2743583333333331E-2</v>
      </c>
      <c r="L791" s="20">
        <f t="shared" si="133"/>
        <v>0.12753997183337673</v>
      </c>
      <c r="M791" s="20">
        <f t="shared" si="134"/>
        <v>9.1200000000000003E-2</v>
      </c>
      <c r="N791" s="20">
        <f t="shared" si="127"/>
        <v>9.1250000000000039E-2</v>
      </c>
      <c r="O791" s="20">
        <f t="shared" si="135"/>
        <v>3.6339971833376727E-2</v>
      </c>
      <c r="P791" s="20">
        <f t="shared" si="128"/>
        <v>3.6289971833376691E-2</v>
      </c>
      <c r="Q791" s="20">
        <f t="shared" si="129"/>
        <v>6.06405620294308E-2</v>
      </c>
      <c r="R791" s="20">
        <f t="shared" si="130"/>
        <v>9.5477000000000048E-2</v>
      </c>
      <c r="S791" s="20">
        <f t="shared" si="131"/>
        <v>-3.4836437970569248E-2</v>
      </c>
    </row>
    <row r="792" spans="1:19" s="172" customFormat="1" ht="14.25" customHeight="1" x14ac:dyDescent="0.15">
      <c r="A792" s="399">
        <v>33451</v>
      </c>
      <c r="B792" s="400">
        <v>2.3699999999999999E-2</v>
      </c>
      <c r="C792" s="400">
        <v>2.58E-2</v>
      </c>
      <c r="D792" s="400">
        <v>6.7999999999999996E-3</v>
      </c>
      <c r="E792" s="400">
        <v>7.2916666666666703E-3</v>
      </c>
      <c r="F792" s="400">
        <v>7.4916666666666699E-3</v>
      </c>
      <c r="G792" s="400">
        <v>7.3916666666666696E-3</v>
      </c>
      <c r="H792" s="400">
        <v>7.7541666666666696E-3</v>
      </c>
      <c r="I792" s="400">
        <f t="shared" si="132"/>
        <v>1.6899999999999998E-2</v>
      </c>
      <c r="J792" s="400">
        <f t="shared" si="125"/>
        <v>1.6308333333333327E-2</v>
      </c>
      <c r="K792" s="400">
        <f t="shared" si="126"/>
        <v>1.804583333333333E-2</v>
      </c>
      <c r="L792" s="20">
        <f t="shared" si="133"/>
        <v>0.26897830822980207</v>
      </c>
      <c r="M792" s="20">
        <f t="shared" si="134"/>
        <v>8.1599999999999992E-2</v>
      </c>
      <c r="N792" s="20">
        <f t="shared" si="127"/>
        <v>8.8700000000000029E-2</v>
      </c>
      <c r="O792" s="20">
        <f t="shared" si="135"/>
        <v>0.18737830822980206</v>
      </c>
      <c r="P792" s="20">
        <f t="shared" si="128"/>
        <v>0.18027830822980204</v>
      </c>
      <c r="Q792" s="20">
        <f t="shared" si="129"/>
        <v>0.18158675991506312</v>
      </c>
      <c r="R792" s="20">
        <f t="shared" si="130"/>
        <v>9.3050000000000035E-2</v>
      </c>
      <c r="S792" s="20">
        <f t="shared" si="131"/>
        <v>8.8536759915063087E-2</v>
      </c>
    </row>
    <row r="793" spans="1:19" s="172" customFormat="1" ht="14.25" customHeight="1" x14ac:dyDescent="0.15">
      <c r="A793" s="399">
        <v>33482</v>
      </c>
      <c r="B793" s="400">
        <v>-1.67E-2</v>
      </c>
      <c r="C793" s="400">
        <v>2.0199999999999999E-2</v>
      </c>
      <c r="D793" s="400">
        <v>6.7999999999999996E-3</v>
      </c>
      <c r="E793" s="400">
        <v>7.175E-3</v>
      </c>
      <c r="F793" s="400">
        <v>7.3833333333333303E-3</v>
      </c>
      <c r="G793" s="400">
        <v>7.2791666666666699E-3</v>
      </c>
      <c r="H793" s="400">
        <v>7.6383333333333303E-3</v>
      </c>
      <c r="I793" s="400">
        <f t="shared" si="132"/>
        <v>-2.35E-2</v>
      </c>
      <c r="J793" s="400">
        <f t="shared" si="125"/>
        <v>-2.3979166666666669E-2</v>
      </c>
      <c r="K793" s="400">
        <f t="shared" si="126"/>
        <v>1.2561666666666669E-2</v>
      </c>
      <c r="L793" s="20">
        <f t="shared" si="133"/>
        <v>0.31166442813241257</v>
      </c>
      <c r="M793" s="20">
        <f t="shared" si="134"/>
        <v>8.1599999999999992E-2</v>
      </c>
      <c r="N793" s="20">
        <f t="shared" si="127"/>
        <v>8.7350000000000039E-2</v>
      </c>
      <c r="O793" s="20">
        <f t="shared" si="135"/>
        <v>0.23006442813241257</v>
      </c>
      <c r="P793" s="20">
        <f t="shared" si="128"/>
        <v>0.22431442813241254</v>
      </c>
      <c r="Q793" s="20">
        <f t="shared" si="129"/>
        <v>0.15786649934237529</v>
      </c>
      <c r="R793" s="20">
        <f t="shared" si="130"/>
        <v>9.1659999999999964E-2</v>
      </c>
      <c r="S793" s="20">
        <f t="shared" si="131"/>
        <v>6.6206499342375325E-2</v>
      </c>
    </row>
    <row r="794" spans="1:19" s="172" customFormat="1" ht="14.25" customHeight="1" x14ac:dyDescent="0.15">
      <c r="A794" s="399">
        <v>33512</v>
      </c>
      <c r="B794" s="400">
        <v>1.34E-2</v>
      </c>
      <c r="C794" s="400">
        <v>0.02</v>
      </c>
      <c r="D794" s="400">
        <v>6.4999999999999997E-3</v>
      </c>
      <c r="E794" s="400">
        <v>7.1250000000000003E-3</v>
      </c>
      <c r="F794" s="400">
        <v>7.3583333333333296E-3</v>
      </c>
      <c r="G794" s="400">
        <v>7.2416666666666697E-3</v>
      </c>
      <c r="H794" s="400">
        <v>7.6007499999999999E-3</v>
      </c>
      <c r="I794" s="400">
        <f t="shared" si="132"/>
        <v>6.9000000000000008E-3</v>
      </c>
      <c r="J794" s="400">
        <f t="shared" si="125"/>
        <v>6.1583333333333308E-3</v>
      </c>
      <c r="K794" s="400">
        <f t="shared" si="126"/>
        <v>1.2399250000000001E-2</v>
      </c>
      <c r="L794" s="20">
        <f t="shared" si="133"/>
        <v>0.33498115041617682</v>
      </c>
      <c r="M794" s="20">
        <f t="shared" si="134"/>
        <v>7.8E-2</v>
      </c>
      <c r="N794" s="20">
        <f t="shared" si="127"/>
        <v>8.6900000000000033E-2</v>
      </c>
      <c r="O794" s="20">
        <f t="shared" si="135"/>
        <v>0.25698115041617681</v>
      </c>
      <c r="P794" s="20">
        <f t="shared" si="128"/>
        <v>0.24808115041617679</v>
      </c>
      <c r="Q794" s="20">
        <f t="shared" si="129"/>
        <v>0.10863027253282964</v>
      </c>
      <c r="R794" s="20">
        <f t="shared" si="130"/>
        <v>9.1208999999999998E-2</v>
      </c>
      <c r="S794" s="20">
        <f t="shared" si="131"/>
        <v>1.7421272532829643E-2</v>
      </c>
    </row>
    <row r="795" spans="1:19" s="172" customFormat="1" ht="14.25" customHeight="1" x14ac:dyDescent="0.15">
      <c r="A795" s="399">
        <v>33543</v>
      </c>
      <c r="B795" s="400">
        <v>-4.0300000000000002E-2</v>
      </c>
      <c r="C795" s="400">
        <v>-9.7999999999999997E-3</v>
      </c>
      <c r="D795" s="400">
        <v>6.0000000000000001E-3</v>
      </c>
      <c r="E795" s="400">
        <v>7.0666666666666699E-3</v>
      </c>
      <c r="F795" s="400">
        <v>7.3166666666666701E-3</v>
      </c>
      <c r="G795" s="400">
        <v>7.19166666666667E-3</v>
      </c>
      <c r="H795" s="400">
        <v>7.5445833333333302E-3</v>
      </c>
      <c r="I795" s="400">
        <f t="shared" si="132"/>
        <v>-4.6300000000000001E-2</v>
      </c>
      <c r="J795" s="400">
        <f t="shared" si="125"/>
        <v>-4.7491666666666675E-2</v>
      </c>
      <c r="K795" s="400">
        <f t="shared" si="126"/>
        <v>-1.734458333333333E-2</v>
      </c>
      <c r="L795" s="20">
        <f t="shared" si="133"/>
        <v>0.20343923544467857</v>
      </c>
      <c r="M795" s="20">
        <f t="shared" si="134"/>
        <v>7.2000000000000008E-2</v>
      </c>
      <c r="N795" s="20">
        <f t="shared" si="127"/>
        <v>8.6300000000000043E-2</v>
      </c>
      <c r="O795" s="20">
        <f t="shared" si="135"/>
        <v>0.13143923544467856</v>
      </c>
      <c r="P795" s="20">
        <f t="shared" si="128"/>
        <v>0.11713923544467852</v>
      </c>
      <c r="Q795" s="20">
        <f t="shared" si="129"/>
        <v>7.6979982205443109E-2</v>
      </c>
      <c r="R795" s="20">
        <f t="shared" si="130"/>
        <v>9.0534999999999963E-2</v>
      </c>
      <c r="S795" s="20">
        <f t="shared" si="131"/>
        <v>-1.3555017794556853E-2</v>
      </c>
    </row>
    <row r="796" spans="1:19" s="172" customFormat="1" ht="14.25" customHeight="1" x14ac:dyDescent="0.15">
      <c r="A796" s="399">
        <v>33573</v>
      </c>
      <c r="B796" s="400">
        <v>0.1144</v>
      </c>
      <c r="C796" s="400">
        <v>7.3300000000000004E-2</v>
      </c>
      <c r="D796" s="400">
        <v>6.7999999999999996E-3</v>
      </c>
      <c r="E796" s="400">
        <v>6.9249999999999997E-3</v>
      </c>
      <c r="F796" s="400">
        <v>7.175E-3</v>
      </c>
      <c r="G796" s="400">
        <v>7.0499999999999998E-3</v>
      </c>
      <c r="H796" s="400">
        <v>7.4162500000000001E-3</v>
      </c>
      <c r="I796" s="400">
        <f t="shared" si="132"/>
        <v>0.1076</v>
      </c>
      <c r="J796" s="400">
        <f t="shared" si="125"/>
        <v>0.10735</v>
      </c>
      <c r="K796" s="400">
        <f t="shared" si="126"/>
        <v>6.5883750000000005E-2</v>
      </c>
      <c r="L796" s="20">
        <f t="shared" si="133"/>
        <v>0.30471124037313913</v>
      </c>
      <c r="M796" s="20">
        <f t="shared" si="134"/>
        <v>8.1599999999999992E-2</v>
      </c>
      <c r="N796" s="20">
        <f t="shared" si="127"/>
        <v>8.4599999999999995E-2</v>
      </c>
      <c r="O796" s="20">
        <f t="shared" si="135"/>
        <v>0.22311124037313912</v>
      </c>
      <c r="P796" s="20">
        <f t="shared" si="128"/>
        <v>0.22011124037313912</v>
      </c>
      <c r="Q796" s="20">
        <f t="shared" si="129"/>
        <v>0.1460664434871124</v>
      </c>
      <c r="R796" s="20">
        <f t="shared" si="130"/>
        <v>8.8995000000000005E-2</v>
      </c>
      <c r="S796" s="20">
        <f t="shared" si="131"/>
        <v>5.7071443487112392E-2</v>
      </c>
    </row>
    <row r="797" spans="1:19" s="172" customFormat="1" ht="14.25" customHeight="1" x14ac:dyDescent="0.15">
      <c r="A797" s="399">
        <v>33604</v>
      </c>
      <c r="B797" s="400">
        <v>-1.8599999999999998E-2</v>
      </c>
      <c r="C797" s="400">
        <v>-5.3600000000000002E-2</v>
      </c>
      <c r="D797" s="400">
        <v>6.1000000000000004E-3</v>
      </c>
      <c r="E797" s="400">
        <v>6.8333333333333302E-3</v>
      </c>
      <c r="F797" s="400">
        <v>7.0916666666666697E-3</v>
      </c>
      <c r="G797" s="400">
        <v>6.9624999999999999E-3</v>
      </c>
      <c r="H797" s="400">
        <v>7.3602499999999996E-3</v>
      </c>
      <c r="I797" s="400">
        <f t="shared" si="132"/>
        <v>-2.47E-2</v>
      </c>
      <c r="J797" s="400">
        <f t="shared" ref="J797:J860" si="136">B797-G797</f>
        <v>-2.5562499999999998E-2</v>
      </c>
      <c r="K797" s="400">
        <f t="shared" ref="K797:K860" si="137">$C797-H797</f>
        <v>-6.0960250000000001E-2</v>
      </c>
      <c r="L797" s="20">
        <f t="shared" si="133"/>
        <v>0.22694865015542232</v>
      </c>
      <c r="M797" s="20">
        <f t="shared" si="134"/>
        <v>7.3200000000000001E-2</v>
      </c>
      <c r="N797" s="20">
        <f t="shared" si="127"/>
        <v>8.3549999999999999E-2</v>
      </c>
      <c r="O797" s="20">
        <f t="shared" si="135"/>
        <v>0.15374865015542233</v>
      </c>
      <c r="P797" s="20">
        <f t="shared" si="128"/>
        <v>0.1433986501554223</v>
      </c>
      <c r="Q797" s="20">
        <f t="shared" si="129"/>
        <v>0.11829805352737721</v>
      </c>
      <c r="R797" s="20">
        <f t="shared" si="130"/>
        <v>8.8322999999999999E-2</v>
      </c>
      <c r="S797" s="20">
        <f t="shared" si="131"/>
        <v>2.9975053527377213E-2</v>
      </c>
    </row>
    <row r="798" spans="1:19" s="172" customFormat="1" ht="14.25" customHeight="1" x14ac:dyDescent="0.15">
      <c r="A798" s="399">
        <v>33635</v>
      </c>
      <c r="B798" s="400">
        <v>1.2999999999999999E-2</v>
      </c>
      <c r="C798" s="400">
        <v>-2.7300000000000001E-2</v>
      </c>
      <c r="D798" s="400">
        <v>5.8999999999999999E-3</v>
      </c>
      <c r="E798" s="400">
        <v>6.9083333333333297E-3</v>
      </c>
      <c r="F798" s="400">
        <v>7.2249999999999997E-3</v>
      </c>
      <c r="G798" s="400">
        <v>7.0666666666666699E-3</v>
      </c>
      <c r="H798" s="400">
        <v>7.4420833333333301E-3</v>
      </c>
      <c r="I798" s="400">
        <f t="shared" si="132"/>
        <v>7.0999999999999995E-3</v>
      </c>
      <c r="J798" s="400">
        <f t="shared" si="136"/>
        <v>5.9333333333333295E-3</v>
      </c>
      <c r="K798" s="400">
        <f t="shared" si="137"/>
        <v>-3.4742083333333333E-2</v>
      </c>
      <c r="L798" s="20">
        <f t="shared" si="133"/>
        <v>0.1599617196523031</v>
      </c>
      <c r="M798" s="20">
        <f t="shared" si="134"/>
        <v>7.0800000000000002E-2</v>
      </c>
      <c r="N798" s="20">
        <f t="shared" si="127"/>
        <v>8.4800000000000042E-2</v>
      </c>
      <c r="O798" s="20">
        <f t="shared" si="135"/>
        <v>8.9161719652303101E-2</v>
      </c>
      <c r="P798" s="20">
        <f t="shared" si="128"/>
        <v>7.5161719652303061E-2</v>
      </c>
      <c r="Q798" s="20">
        <f t="shared" si="129"/>
        <v>5.1085628240486791E-2</v>
      </c>
      <c r="R798" s="20">
        <f t="shared" si="130"/>
        <v>8.9304999999999968E-2</v>
      </c>
      <c r="S798" s="20">
        <f t="shared" si="131"/>
        <v>-3.8219371759513177E-2</v>
      </c>
    </row>
    <row r="799" spans="1:19" s="172" customFormat="1" ht="14.25" customHeight="1" x14ac:dyDescent="0.15">
      <c r="A799" s="399">
        <v>33664</v>
      </c>
      <c r="B799" s="400">
        <v>-1.9400000000000001E-2</v>
      </c>
      <c r="C799" s="400">
        <v>-1.43E-2</v>
      </c>
      <c r="D799" s="400">
        <v>6.7000000000000002E-3</v>
      </c>
      <c r="E799" s="400">
        <v>6.9583333333333303E-3</v>
      </c>
      <c r="F799" s="400">
        <v>7.2750000000000002E-3</v>
      </c>
      <c r="G799" s="400">
        <v>7.1166666666666696E-3</v>
      </c>
      <c r="H799" s="400">
        <v>7.4727500000000002E-3</v>
      </c>
      <c r="I799" s="400">
        <f t="shared" si="132"/>
        <v>-2.6100000000000002E-2</v>
      </c>
      <c r="J799" s="400">
        <f t="shared" si="136"/>
        <v>-2.6516666666666671E-2</v>
      </c>
      <c r="K799" s="400">
        <f t="shared" si="137"/>
        <v>-2.177275E-2</v>
      </c>
      <c r="L799" s="20">
        <f t="shared" si="133"/>
        <v>0.11058236896216411</v>
      </c>
      <c r="M799" s="20">
        <f t="shared" si="134"/>
        <v>8.0399999999999999E-2</v>
      </c>
      <c r="N799" s="20">
        <f t="shared" si="127"/>
        <v>8.5400000000000031E-2</v>
      </c>
      <c r="O799" s="20">
        <f t="shared" si="135"/>
        <v>3.0182368962164113E-2</v>
      </c>
      <c r="P799" s="20">
        <f t="shared" si="128"/>
        <v>2.5182368962164081E-2</v>
      </c>
      <c r="Q799" s="20">
        <f t="shared" si="129"/>
        <v>1.5939501624482988E-2</v>
      </c>
      <c r="R799" s="20">
        <f t="shared" si="130"/>
        <v>8.9673000000000003E-2</v>
      </c>
      <c r="S799" s="20">
        <f t="shared" si="131"/>
        <v>-7.3733498375517015E-2</v>
      </c>
    </row>
    <row r="800" spans="1:19" s="172" customFormat="1" ht="14.25" customHeight="1" x14ac:dyDescent="0.15">
      <c r="A800" s="399">
        <v>33695</v>
      </c>
      <c r="B800" s="400">
        <v>2.9399999999999999E-2</v>
      </c>
      <c r="C800" s="400">
        <v>6.4500000000000002E-2</v>
      </c>
      <c r="D800" s="400">
        <v>6.4999999999999997E-3</v>
      </c>
      <c r="E800" s="400">
        <v>6.9416666666666698E-3</v>
      </c>
      <c r="F800" s="400">
        <v>7.2416666666666697E-3</v>
      </c>
      <c r="G800" s="400">
        <v>7.0916666666666697E-3</v>
      </c>
      <c r="H800" s="400">
        <v>7.4380833333333304E-3</v>
      </c>
      <c r="I800" s="400">
        <f t="shared" si="132"/>
        <v>2.29E-2</v>
      </c>
      <c r="J800" s="400">
        <f t="shared" si="136"/>
        <v>2.2308333333333329E-2</v>
      </c>
      <c r="K800" s="400">
        <f t="shared" si="137"/>
        <v>5.7061916666666671E-2</v>
      </c>
      <c r="L800" s="20">
        <f t="shared" si="133"/>
        <v>0.14049629949087361</v>
      </c>
      <c r="M800" s="20">
        <f t="shared" si="134"/>
        <v>7.8E-2</v>
      </c>
      <c r="N800" s="20">
        <f t="shared" si="127"/>
        <v>8.5100000000000037E-2</v>
      </c>
      <c r="O800" s="20">
        <f t="shared" si="135"/>
        <v>6.2496299490873611E-2</v>
      </c>
      <c r="P800" s="20">
        <f t="shared" si="128"/>
        <v>5.5396299490873574E-2</v>
      </c>
      <c r="Q800" s="20">
        <f t="shared" si="129"/>
        <v>9.9275868549768775E-2</v>
      </c>
      <c r="R800" s="20">
        <f t="shared" si="130"/>
        <v>8.9256999999999961E-2</v>
      </c>
      <c r="S800" s="20">
        <f t="shared" si="131"/>
        <v>1.0018868549768814E-2</v>
      </c>
    </row>
    <row r="801" spans="1:19" s="172" customFormat="1" ht="14.25" customHeight="1" x14ac:dyDescent="0.15">
      <c r="A801" s="399">
        <v>33725</v>
      </c>
      <c r="B801" s="400">
        <v>4.8999999999999998E-3</v>
      </c>
      <c r="C801" s="400">
        <v>-1.5E-3</v>
      </c>
      <c r="D801" s="400">
        <v>6.1000000000000004E-3</v>
      </c>
      <c r="E801" s="400">
        <v>6.8999999999999999E-3</v>
      </c>
      <c r="F801" s="400">
        <v>7.19166666666667E-3</v>
      </c>
      <c r="G801" s="400">
        <v>7.0458333333333302E-3</v>
      </c>
      <c r="H801" s="400">
        <v>7.3995833333333301E-3</v>
      </c>
      <c r="I801" s="400">
        <f t="shared" si="132"/>
        <v>-1.2000000000000005E-3</v>
      </c>
      <c r="J801" s="400">
        <f t="shared" si="136"/>
        <v>-2.1458333333333303E-3</v>
      </c>
      <c r="K801" s="400">
        <f t="shared" si="137"/>
        <v>-8.8995833333333305E-3</v>
      </c>
      <c r="L801" s="20">
        <f t="shared" si="133"/>
        <v>9.872949032535594E-2</v>
      </c>
      <c r="M801" s="20">
        <f t="shared" si="134"/>
        <v>7.3200000000000001E-2</v>
      </c>
      <c r="N801" s="20">
        <f t="shared" si="127"/>
        <v>8.4549999999999959E-2</v>
      </c>
      <c r="O801" s="20">
        <f t="shared" si="135"/>
        <v>2.5529490325355939E-2</v>
      </c>
      <c r="P801" s="20">
        <f t="shared" si="128"/>
        <v>1.4179490325355981E-2</v>
      </c>
      <c r="Q801" s="20">
        <f t="shared" si="129"/>
        <v>0.11208404736265853</v>
      </c>
      <c r="R801" s="20">
        <f t="shared" si="130"/>
        <v>8.8794999999999957E-2</v>
      </c>
      <c r="S801" s="20">
        <f t="shared" si="131"/>
        <v>2.3289047362658577E-2</v>
      </c>
    </row>
    <row r="802" spans="1:19" s="172" customFormat="1" ht="14.25" customHeight="1" x14ac:dyDescent="0.15">
      <c r="A802" s="399">
        <v>33756</v>
      </c>
      <c r="B802" s="400">
        <v>-1.49E-2</v>
      </c>
      <c r="C802" s="400">
        <v>1.41E-2</v>
      </c>
      <c r="D802" s="400">
        <v>6.7000000000000002E-3</v>
      </c>
      <c r="E802" s="400">
        <v>6.8500000000000002E-3</v>
      </c>
      <c r="F802" s="400">
        <v>7.1333333333333301E-3</v>
      </c>
      <c r="G802" s="400">
        <v>6.9916666666666703E-3</v>
      </c>
      <c r="H802" s="400">
        <v>7.3230833333333299E-3</v>
      </c>
      <c r="I802" s="400">
        <f t="shared" si="132"/>
        <v>-2.1600000000000001E-2</v>
      </c>
      <c r="J802" s="400">
        <f t="shared" si="136"/>
        <v>-2.189166666666667E-2</v>
      </c>
      <c r="K802" s="400">
        <f t="shared" si="137"/>
        <v>6.7769166666666698E-3</v>
      </c>
      <c r="L802" s="20">
        <f t="shared" si="133"/>
        <v>0.13430981022794874</v>
      </c>
      <c r="M802" s="20">
        <f t="shared" si="134"/>
        <v>8.0399999999999999E-2</v>
      </c>
      <c r="N802" s="20">
        <f t="shared" si="127"/>
        <v>8.3900000000000044E-2</v>
      </c>
      <c r="O802" s="20">
        <f t="shared" si="135"/>
        <v>5.3909810227948746E-2</v>
      </c>
      <c r="P802" s="20">
        <f t="shared" si="128"/>
        <v>5.0409810227948701E-2</v>
      </c>
      <c r="Q802" s="20">
        <f t="shared" si="129"/>
        <v>0.14366132484582916</v>
      </c>
      <c r="R802" s="20">
        <f t="shared" si="130"/>
        <v>8.7876999999999955E-2</v>
      </c>
      <c r="S802" s="20">
        <f t="shared" si="131"/>
        <v>5.5784324845829208E-2</v>
      </c>
    </row>
    <row r="803" spans="1:19" s="172" customFormat="1" ht="14.25" customHeight="1" x14ac:dyDescent="0.15">
      <c r="A803" s="399">
        <v>33786</v>
      </c>
      <c r="B803" s="400">
        <v>4.0899999999999999E-2</v>
      </c>
      <c r="C803" s="400">
        <v>7.9000000000000001E-2</v>
      </c>
      <c r="D803" s="400">
        <v>6.3E-3</v>
      </c>
      <c r="E803" s="400">
        <v>6.7250000000000001E-3</v>
      </c>
      <c r="F803" s="400">
        <v>6.9750000000000003E-3</v>
      </c>
      <c r="G803" s="400">
        <v>6.8500000000000002E-3</v>
      </c>
      <c r="H803" s="400">
        <v>7.1492500000000002E-3</v>
      </c>
      <c r="I803" s="400">
        <f t="shared" si="132"/>
        <v>3.4599999999999999E-2</v>
      </c>
      <c r="J803" s="400">
        <f t="shared" si="136"/>
        <v>3.4049999999999997E-2</v>
      </c>
      <c r="K803" s="400">
        <f t="shared" si="137"/>
        <v>7.1850750000000005E-2</v>
      </c>
      <c r="L803" s="20">
        <f t="shared" si="133"/>
        <v>0.12813212446614908</v>
      </c>
      <c r="M803" s="20">
        <f t="shared" si="134"/>
        <v>7.5600000000000001E-2</v>
      </c>
      <c r="N803" s="20">
        <f t="shared" si="127"/>
        <v>8.2199999999999995E-2</v>
      </c>
      <c r="O803" s="20">
        <f t="shared" si="135"/>
        <v>5.2532124466149077E-2</v>
      </c>
      <c r="P803" s="20">
        <f t="shared" si="128"/>
        <v>4.5932124466149082E-2</v>
      </c>
      <c r="Q803" s="20">
        <f t="shared" si="129"/>
        <v>0.19725484574429974</v>
      </c>
      <c r="R803" s="20">
        <f t="shared" si="130"/>
        <v>8.5791000000000006E-2</v>
      </c>
      <c r="S803" s="20">
        <f t="shared" si="131"/>
        <v>0.11146384574429974</v>
      </c>
    </row>
    <row r="804" spans="1:19" s="172" customFormat="1" ht="14.25" customHeight="1" x14ac:dyDescent="0.15">
      <c r="A804" s="399">
        <v>33817</v>
      </c>
      <c r="B804" s="400">
        <v>-2.0500000000000001E-2</v>
      </c>
      <c r="C804" s="400">
        <v>-7.4000000000000003E-3</v>
      </c>
      <c r="D804" s="400">
        <v>6.0000000000000001E-3</v>
      </c>
      <c r="E804" s="400">
        <v>6.6249999999999998E-3</v>
      </c>
      <c r="F804" s="400">
        <v>6.8416666666666704E-3</v>
      </c>
      <c r="G804" s="400">
        <v>6.7333333333333299E-3</v>
      </c>
      <c r="H804" s="400">
        <v>7.0313333333333304E-3</v>
      </c>
      <c r="I804" s="400">
        <f t="shared" si="132"/>
        <v>-2.6500000000000003E-2</v>
      </c>
      <c r="J804" s="400">
        <f t="shared" si="136"/>
        <v>-2.7233333333333332E-2</v>
      </c>
      <c r="K804" s="400">
        <f t="shared" si="137"/>
        <v>-1.4431333333333331E-2</v>
      </c>
      <c r="L804" s="20">
        <f t="shared" si="133"/>
        <v>7.9423088712115675E-2</v>
      </c>
      <c r="M804" s="20">
        <f t="shared" si="134"/>
        <v>7.2000000000000008E-2</v>
      </c>
      <c r="N804" s="20">
        <f t="shared" si="127"/>
        <v>8.0799999999999955E-2</v>
      </c>
      <c r="O804" s="20">
        <f t="shared" si="135"/>
        <v>7.4230887121156663E-3</v>
      </c>
      <c r="P804" s="20">
        <f t="shared" si="128"/>
        <v>-1.3769112878842804E-3</v>
      </c>
      <c r="Q804" s="20">
        <f t="shared" si="129"/>
        <v>0.158505712503209</v>
      </c>
      <c r="R804" s="20">
        <f t="shared" si="130"/>
        <v>8.4375999999999965E-2</v>
      </c>
      <c r="S804" s="20">
        <f t="shared" si="131"/>
        <v>7.412971250320903E-2</v>
      </c>
    </row>
    <row r="805" spans="1:19" s="172" customFormat="1" ht="14.25" customHeight="1" x14ac:dyDescent="0.15">
      <c r="A805" s="399">
        <v>33848</v>
      </c>
      <c r="B805" s="400">
        <v>1.18E-2</v>
      </c>
      <c r="C805" s="400">
        <v>7.3000000000000001E-3</v>
      </c>
      <c r="D805" s="400">
        <v>5.7999999999999996E-3</v>
      </c>
      <c r="E805" s="400">
        <v>6.6E-3</v>
      </c>
      <c r="F805" s="400">
        <v>6.8083333333333303E-3</v>
      </c>
      <c r="G805" s="400">
        <v>6.7041666666666699E-3</v>
      </c>
      <c r="H805" s="400">
        <v>7.0059166666666698E-3</v>
      </c>
      <c r="I805" s="400">
        <f t="shared" si="132"/>
        <v>6.0000000000000001E-3</v>
      </c>
      <c r="J805" s="400">
        <f t="shared" si="136"/>
        <v>5.0958333333333298E-3</v>
      </c>
      <c r="K805" s="400">
        <f t="shared" si="137"/>
        <v>2.9408333333333023E-4</v>
      </c>
      <c r="L805" s="20">
        <f t="shared" si="133"/>
        <v>0.11070912352173168</v>
      </c>
      <c r="M805" s="20">
        <f t="shared" si="134"/>
        <v>6.9599999999999995E-2</v>
      </c>
      <c r="N805" s="20">
        <f t="shared" si="127"/>
        <v>8.0450000000000035E-2</v>
      </c>
      <c r="O805" s="20">
        <f t="shared" si="135"/>
        <v>4.1109123521731683E-2</v>
      </c>
      <c r="P805" s="20">
        <f t="shared" si="128"/>
        <v>3.0259123521731643E-2</v>
      </c>
      <c r="Q805" s="20">
        <f t="shared" si="129"/>
        <v>0.14385689492695786</v>
      </c>
      <c r="R805" s="20">
        <f t="shared" si="130"/>
        <v>8.4071000000000035E-2</v>
      </c>
      <c r="S805" s="20">
        <f t="shared" si="131"/>
        <v>5.9785894926957822E-2</v>
      </c>
    </row>
    <row r="806" spans="1:19" s="172" customFormat="1" ht="14.25" customHeight="1" x14ac:dyDescent="0.15">
      <c r="A806" s="399">
        <v>33878</v>
      </c>
      <c r="B806" s="400">
        <v>3.5000000000000001E-3</v>
      </c>
      <c r="C806" s="400">
        <v>-9.4000000000000004E-3</v>
      </c>
      <c r="D806" s="400">
        <v>5.7000000000000002E-3</v>
      </c>
      <c r="E806" s="400">
        <v>6.6583333333333303E-3</v>
      </c>
      <c r="F806" s="400">
        <v>6.9333333333333304E-3</v>
      </c>
      <c r="G806" s="400">
        <v>6.7958333333333299E-3</v>
      </c>
      <c r="H806" s="400">
        <v>7.1056666666666699E-3</v>
      </c>
      <c r="I806" s="400">
        <f t="shared" si="132"/>
        <v>-2.2000000000000001E-3</v>
      </c>
      <c r="J806" s="400">
        <f t="shared" si="136"/>
        <v>-3.2958333333333299E-3</v>
      </c>
      <c r="K806" s="400">
        <f t="shared" si="137"/>
        <v>-1.6505666666666668E-2</v>
      </c>
      <c r="L806" s="20">
        <f t="shared" si="133"/>
        <v>9.9858501533508726E-2</v>
      </c>
      <c r="M806" s="20">
        <f t="shared" si="134"/>
        <v>6.8400000000000002E-2</v>
      </c>
      <c r="N806" s="20">
        <f t="shared" si="127"/>
        <v>8.1549999999999956E-2</v>
      </c>
      <c r="O806" s="20">
        <f t="shared" si="135"/>
        <v>3.1458501533508723E-2</v>
      </c>
      <c r="P806" s="20">
        <f t="shared" si="128"/>
        <v>1.830850153350877E-2</v>
      </c>
      <c r="Q806" s="20">
        <f t="shared" si="129"/>
        <v>0.11088690207318086</v>
      </c>
      <c r="R806" s="20">
        <f t="shared" si="130"/>
        <v>8.5268000000000038E-2</v>
      </c>
      <c r="S806" s="20">
        <f t="shared" si="131"/>
        <v>2.5618902073180821E-2</v>
      </c>
    </row>
    <row r="807" spans="1:19" s="172" customFormat="1" ht="14.25" customHeight="1" x14ac:dyDescent="0.15">
      <c r="A807" s="399">
        <v>33909</v>
      </c>
      <c r="B807" s="400">
        <v>3.4099999999999998E-2</v>
      </c>
      <c r="C807" s="400">
        <v>-1.5E-3</v>
      </c>
      <c r="D807" s="400">
        <v>6.1000000000000004E-3</v>
      </c>
      <c r="E807" s="400">
        <v>6.7499999999999999E-3</v>
      </c>
      <c r="F807" s="400">
        <v>7.0000000000000001E-3</v>
      </c>
      <c r="G807" s="400">
        <v>6.875E-3</v>
      </c>
      <c r="H807" s="400">
        <v>7.1925833333333303E-3</v>
      </c>
      <c r="I807" s="400">
        <f t="shared" si="132"/>
        <v>2.7999999999999997E-2</v>
      </c>
      <c r="J807" s="400">
        <f t="shared" si="136"/>
        <v>2.7224999999999999E-2</v>
      </c>
      <c r="K807" s="400">
        <f t="shared" si="137"/>
        <v>-8.6925833333333299E-3</v>
      </c>
      <c r="L807" s="20">
        <f t="shared" si="133"/>
        <v>0.18512418092716643</v>
      </c>
      <c r="M807" s="20">
        <f t="shared" si="134"/>
        <v>7.3200000000000001E-2</v>
      </c>
      <c r="N807" s="20">
        <f t="shared" si="127"/>
        <v>8.2500000000000004E-2</v>
      </c>
      <c r="O807" s="20">
        <f t="shared" si="135"/>
        <v>0.11192418092716643</v>
      </c>
      <c r="P807" s="20">
        <f t="shared" si="128"/>
        <v>0.10262418092716642</v>
      </c>
      <c r="Q807" s="20">
        <f t="shared" si="129"/>
        <v>0.12019851718851893</v>
      </c>
      <c r="R807" s="20">
        <f t="shared" si="130"/>
        <v>8.6310999999999971E-2</v>
      </c>
      <c r="S807" s="20">
        <f t="shared" si="131"/>
        <v>3.3887517188518956E-2</v>
      </c>
    </row>
    <row r="808" spans="1:19" s="172" customFormat="1" ht="14.25" customHeight="1" x14ac:dyDescent="0.15">
      <c r="A808" s="399">
        <v>33939</v>
      </c>
      <c r="B808" s="400">
        <v>1.23E-2</v>
      </c>
      <c r="C808" s="400">
        <v>3.5799999999999998E-2</v>
      </c>
      <c r="D808" s="400">
        <v>6.3E-3</v>
      </c>
      <c r="E808" s="400">
        <v>6.6499999999999997E-3</v>
      </c>
      <c r="F808" s="400">
        <v>6.8666666666666702E-3</v>
      </c>
      <c r="G808" s="400">
        <v>6.7583333333333297E-3</v>
      </c>
      <c r="H808" s="400">
        <v>7.0420833333333299E-3</v>
      </c>
      <c r="I808" s="400">
        <f t="shared" si="132"/>
        <v>6.0000000000000001E-3</v>
      </c>
      <c r="J808" s="400">
        <f t="shared" si="136"/>
        <v>5.5416666666666704E-3</v>
      </c>
      <c r="K808" s="400">
        <f t="shared" si="137"/>
        <v>2.8757916666666668E-2</v>
      </c>
      <c r="L808" s="20">
        <f t="shared" si="133"/>
        <v>7.6544515750690989E-2</v>
      </c>
      <c r="M808" s="20">
        <f t="shared" si="134"/>
        <v>7.5600000000000001E-2</v>
      </c>
      <c r="N808" s="20">
        <f t="shared" ref="N808:N871" si="138">G808*12</f>
        <v>8.109999999999995E-2</v>
      </c>
      <c r="O808" s="20">
        <f t="shared" si="135"/>
        <v>9.4451575069098848E-4</v>
      </c>
      <c r="P808" s="20">
        <f t="shared" ref="P808:P871" si="139">L808-N808</f>
        <v>-4.5554842493089609E-3</v>
      </c>
      <c r="Q808" s="20">
        <f t="shared" ref="Q808:Q871" si="140">((1+C797)*(1+C798)*(1+C799)*(1+C800)*(1+C801)*(1+C802)*(1+C803)*(1+C804)*(1+C805)*(1+C806)*(1+C807)*(1+C808))-1</f>
        <v>8.1059931150533782E-2</v>
      </c>
      <c r="R808" s="20">
        <f t="shared" ref="R808:R871" si="141">H808*12</f>
        <v>8.4504999999999955E-2</v>
      </c>
      <c r="S808" s="20">
        <f t="shared" ref="S808:S871" si="142">Q808-R808</f>
        <v>-3.4450688494661735E-3</v>
      </c>
    </row>
    <row r="809" spans="1:19" s="172" customFormat="1" ht="14.25" customHeight="1" x14ac:dyDescent="0.15">
      <c r="A809" s="399">
        <v>33970</v>
      </c>
      <c r="B809" s="400">
        <v>8.3999999999999995E-3</v>
      </c>
      <c r="C809" s="400">
        <v>1.5699999999999999E-2</v>
      </c>
      <c r="D809" s="400">
        <v>5.8999999999999999E-3</v>
      </c>
      <c r="E809" s="400">
        <v>6.5916666666666702E-3</v>
      </c>
      <c r="F809" s="400">
        <v>6.7583333333333297E-3</v>
      </c>
      <c r="G809" s="400">
        <v>6.6750000000000004E-3</v>
      </c>
      <c r="H809" s="400">
        <v>6.9009166666666698E-3</v>
      </c>
      <c r="I809" s="400">
        <f t="shared" si="132"/>
        <v>2.4999999999999996E-3</v>
      </c>
      <c r="J809" s="400">
        <f t="shared" si="136"/>
        <v>1.7249999999999991E-3</v>
      </c>
      <c r="K809" s="400">
        <f t="shared" si="137"/>
        <v>8.7990833333333289E-3</v>
      </c>
      <c r="L809" s="20">
        <f t="shared" si="133"/>
        <v>0.10616210483288824</v>
      </c>
      <c r="M809" s="20">
        <f t="shared" si="134"/>
        <v>7.0800000000000002E-2</v>
      </c>
      <c r="N809" s="20">
        <f t="shared" si="138"/>
        <v>8.0100000000000005E-2</v>
      </c>
      <c r="O809" s="20">
        <f t="shared" si="135"/>
        <v>3.5362104832888236E-2</v>
      </c>
      <c r="P809" s="20">
        <f t="shared" si="139"/>
        <v>2.6062104832888233E-2</v>
      </c>
      <c r="Q809" s="20">
        <f t="shared" si="140"/>
        <v>0.16022038468892341</v>
      </c>
      <c r="R809" s="20">
        <f t="shared" si="141"/>
        <v>8.2811000000000037E-2</v>
      </c>
      <c r="S809" s="20">
        <f t="shared" si="142"/>
        <v>7.7409384688923374E-2</v>
      </c>
    </row>
    <row r="810" spans="1:19" s="172" customFormat="1" ht="14.25" customHeight="1" x14ac:dyDescent="0.15">
      <c r="A810" s="399">
        <v>34001</v>
      </c>
      <c r="B810" s="400">
        <v>1.3599999999999999E-2</v>
      </c>
      <c r="C810" s="400">
        <v>7.2099999999999997E-2</v>
      </c>
      <c r="D810" s="400">
        <v>5.4999999999999997E-3</v>
      </c>
      <c r="E810" s="400">
        <v>6.4250000000000002E-3</v>
      </c>
      <c r="F810" s="400">
        <v>6.5833333333333299E-3</v>
      </c>
      <c r="G810" s="400">
        <v>6.5041666666666702E-3</v>
      </c>
      <c r="H810" s="400">
        <v>6.7039166666666697E-3</v>
      </c>
      <c r="I810" s="400">
        <f t="shared" si="132"/>
        <v>8.0999999999999996E-3</v>
      </c>
      <c r="J810" s="400">
        <f t="shared" si="136"/>
        <v>7.095833333333329E-3</v>
      </c>
      <c r="K810" s="400">
        <f t="shared" si="137"/>
        <v>6.5396083333333327E-2</v>
      </c>
      <c r="L810" s="20">
        <f t="shared" si="133"/>
        <v>0.10681728475677787</v>
      </c>
      <c r="M810" s="20">
        <f t="shared" si="134"/>
        <v>6.6000000000000003E-2</v>
      </c>
      <c r="N810" s="20">
        <f t="shared" si="138"/>
        <v>7.8050000000000036E-2</v>
      </c>
      <c r="O810" s="20">
        <f t="shared" si="135"/>
        <v>4.0817284756777872E-2</v>
      </c>
      <c r="P810" s="20">
        <f t="shared" si="139"/>
        <v>2.8767284756777839E-2</v>
      </c>
      <c r="Q810" s="20">
        <f t="shared" si="140"/>
        <v>0.27878305173742657</v>
      </c>
      <c r="R810" s="20">
        <f t="shared" si="141"/>
        <v>8.0447000000000032E-2</v>
      </c>
      <c r="S810" s="20">
        <f t="shared" si="142"/>
        <v>0.19833605173742652</v>
      </c>
    </row>
    <row r="811" spans="1:19" s="172" customFormat="1" ht="14.25" customHeight="1" x14ac:dyDescent="0.15">
      <c r="A811" s="399">
        <v>34029</v>
      </c>
      <c r="B811" s="400">
        <v>2.1100000000000001E-2</v>
      </c>
      <c r="C811" s="400">
        <v>1.7999999999999999E-2</v>
      </c>
      <c r="D811" s="400">
        <v>6.3E-3</v>
      </c>
      <c r="E811" s="400">
        <v>6.3166666666666701E-3</v>
      </c>
      <c r="F811" s="400">
        <v>6.43333333333333E-3</v>
      </c>
      <c r="G811" s="400">
        <v>6.3749999999999996E-3</v>
      </c>
      <c r="H811" s="400">
        <v>6.5855000000000002E-3</v>
      </c>
      <c r="I811" s="400">
        <f t="shared" si="132"/>
        <v>1.4800000000000001E-2</v>
      </c>
      <c r="J811" s="400">
        <f t="shared" si="136"/>
        <v>1.4725000000000002E-2</v>
      </c>
      <c r="K811" s="400">
        <f t="shared" si="137"/>
        <v>1.1414499999999998E-2</v>
      </c>
      <c r="L811" s="20">
        <f t="shared" si="133"/>
        <v>0.15253021564873137</v>
      </c>
      <c r="M811" s="20">
        <f t="shared" si="134"/>
        <v>7.5600000000000001E-2</v>
      </c>
      <c r="N811" s="20">
        <f t="shared" si="138"/>
        <v>7.6499999999999999E-2</v>
      </c>
      <c r="O811" s="20">
        <f t="shared" si="135"/>
        <v>7.693021564873137E-2</v>
      </c>
      <c r="P811" s="20">
        <f t="shared" si="139"/>
        <v>7.6030215648731372E-2</v>
      </c>
      <c r="Q811" s="20">
        <f t="shared" si="140"/>
        <v>0.32068697034462867</v>
      </c>
      <c r="R811" s="20">
        <f t="shared" si="141"/>
        <v>7.9025999999999999E-2</v>
      </c>
      <c r="S811" s="20">
        <f t="shared" si="142"/>
        <v>0.24166097034462869</v>
      </c>
    </row>
    <row r="812" spans="1:19" s="172" customFormat="1" ht="14.25" customHeight="1" x14ac:dyDescent="0.15">
      <c r="A812" s="399">
        <v>34060</v>
      </c>
      <c r="B812" s="400">
        <v>-2.4199999999999999E-2</v>
      </c>
      <c r="C812" s="400">
        <v>-2.7000000000000001E-3</v>
      </c>
      <c r="D812" s="400">
        <v>5.7000000000000002E-3</v>
      </c>
      <c r="E812" s="400">
        <v>6.2166666666666698E-3</v>
      </c>
      <c r="F812" s="400">
        <v>6.3499999999999997E-3</v>
      </c>
      <c r="G812" s="400">
        <v>6.28333333333333E-3</v>
      </c>
      <c r="H812" s="400">
        <v>6.5146666666666703E-3</v>
      </c>
      <c r="I812" s="400">
        <f t="shared" si="132"/>
        <v>-2.9899999999999999E-2</v>
      </c>
      <c r="J812" s="400">
        <f t="shared" si="136"/>
        <v>-3.0483333333333328E-2</v>
      </c>
      <c r="K812" s="400">
        <f t="shared" si="137"/>
        <v>-9.2146666666666696E-3</v>
      </c>
      <c r="L812" s="20">
        <f t="shared" si="133"/>
        <v>9.2518927948350482E-2</v>
      </c>
      <c r="M812" s="20">
        <f t="shared" si="134"/>
        <v>6.8400000000000002E-2</v>
      </c>
      <c r="N812" s="20">
        <f t="shared" si="138"/>
        <v>7.5399999999999967E-2</v>
      </c>
      <c r="O812" s="20">
        <f t="shared" si="135"/>
        <v>2.411892794835048E-2</v>
      </c>
      <c r="P812" s="20">
        <f t="shared" si="139"/>
        <v>1.7118927948350515E-2</v>
      </c>
      <c r="Q812" s="20">
        <f t="shared" si="140"/>
        <v>0.23731434055866418</v>
      </c>
      <c r="R812" s="20">
        <f t="shared" si="141"/>
        <v>7.8176000000000051E-2</v>
      </c>
      <c r="S812" s="20">
        <f t="shared" si="142"/>
        <v>0.15913834055866413</v>
      </c>
    </row>
    <row r="813" spans="1:19" s="172" customFormat="1" ht="14.25" customHeight="1" x14ac:dyDescent="0.15">
      <c r="A813" s="399">
        <v>34090</v>
      </c>
      <c r="B813" s="400">
        <v>2.6800000000000001E-2</v>
      </c>
      <c r="C813" s="400">
        <v>-1.9099999999999999E-2</v>
      </c>
      <c r="D813" s="400">
        <v>5.1999999999999998E-3</v>
      </c>
      <c r="E813" s="400">
        <v>6.19166666666667E-3</v>
      </c>
      <c r="F813" s="400">
        <v>6.3416666666666699E-3</v>
      </c>
      <c r="G813" s="400">
        <v>6.2666666666666704E-3</v>
      </c>
      <c r="H813" s="400">
        <v>6.5491666666666701E-3</v>
      </c>
      <c r="I813" s="400">
        <f t="shared" si="132"/>
        <v>2.1600000000000001E-2</v>
      </c>
      <c r="J813" s="400">
        <f t="shared" si="136"/>
        <v>2.0533333333333331E-2</v>
      </c>
      <c r="K813" s="400">
        <f t="shared" si="137"/>
        <v>-2.5649166666666667E-2</v>
      </c>
      <c r="L813" s="20">
        <f t="shared" si="133"/>
        <v>0.1163284259303079</v>
      </c>
      <c r="M813" s="20">
        <f t="shared" si="134"/>
        <v>6.2399999999999997E-2</v>
      </c>
      <c r="N813" s="20">
        <f t="shared" si="138"/>
        <v>7.5200000000000045E-2</v>
      </c>
      <c r="O813" s="20">
        <f t="shared" si="135"/>
        <v>5.3928425930307902E-2</v>
      </c>
      <c r="P813" s="20">
        <f t="shared" si="139"/>
        <v>4.1128425930307855E-2</v>
      </c>
      <c r="Q813" s="20">
        <f t="shared" si="140"/>
        <v>0.21550489399498574</v>
      </c>
      <c r="R813" s="20">
        <f t="shared" si="141"/>
        <v>7.8590000000000049E-2</v>
      </c>
      <c r="S813" s="20">
        <f t="shared" si="142"/>
        <v>0.13691489399498569</v>
      </c>
    </row>
    <row r="814" spans="1:19" s="172" customFormat="1" ht="14.25" customHeight="1" x14ac:dyDescent="0.15">
      <c r="A814" s="399">
        <v>34121</v>
      </c>
      <c r="B814" s="400">
        <v>2.8999999999999998E-3</v>
      </c>
      <c r="C814" s="400">
        <v>4.6300000000000001E-2</v>
      </c>
      <c r="D814" s="400">
        <v>6.1999999999999998E-3</v>
      </c>
      <c r="E814" s="400">
        <v>6.1083333333333302E-3</v>
      </c>
      <c r="F814" s="400">
        <v>6.2583333333333302E-3</v>
      </c>
      <c r="G814" s="400">
        <v>6.1833333333333297E-3</v>
      </c>
      <c r="H814" s="400">
        <v>6.4693333333333304E-3</v>
      </c>
      <c r="I814" s="400">
        <f t="shared" si="132"/>
        <v>-3.3E-3</v>
      </c>
      <c r="J814" s="400">
        <f t="shared" si="136"/>
        <v>-3.2833333333333299E-3</v>
      </c>
      <c r="K814" s="400">
        <f t="shared" si="137"/>
        <v>3.9830666666666667E-2</v>
      </c>
      <c r="L814" s="20">
        <f t="shared" si="133"/>
        <v>0.13649962274439709</v>
      </c>
      <c r="M814" s="20">
        <f t="shared" si="134"/>
        <v>7.4399999999999994E-2</v>
      </c>
      <c r="N814" s="20">
        <f t="shared" si="138"/>
        <v>7.419999999999996E-2</v>
      </c>
      <c r="O814" s="20">
        <f t="shared" si="135"/>
        <v>6.2099622744397093E-2</v>
      </c>
      <c r="P814" s="20">
        <f t="shared" si="139"/>
        <v>6.2299622744397126E-2</v>
      </c>
      <c r="Q814" s="20">
        <f t="shared" si="140"/>
        <v>0.25409996113495126</v>
      </c>
      <c r="R814" s="20">
        <f t="shared" si="141"/>
        <v>7.7631999999999965E-2</v>
      </c>
      <c r="S814" s="20">
        <f t="shared" si="142"/>
        <v>0.17646796113495128</v>
      </c>
    </row>
    <row r="815" spans="1:19" s="172" customFormat="1" ht="14.25" customHeight="1" x14ac:dyDescent="0.15">
      <c r="A815" s="399">
        <v>34151</v>
      </c>
      <c r="B815" s="400">
        <v>-4.0000000000000001E-3</v>
      </c>
      <c r="C815" s="400">
        <v>2.2599999999999999E-2</v>
      </c>
      <c r="D815" s="400">
        <v>5.4000000000000003E-3</v>
      </c>
      <c r="E815" s="400">
        <v>5.9750000000000003E-3</v>
      </c>
      <c r="F815" s="400">
        <v>6.1250000000000002E-3</v>
      </c>
      <c r="G815" s="400">
        <v>6.0499999999999998E-3</v>
      </c>
      <c r="H815" s="400">
        <v>6.2845000000000002E-3</v>
      </c>
      <c r="I815" s="400">
        <f t="shared" si="132"/>
        <v>-9.4000000000000004E-3</v>
      </c>
      <c r="J815" s="400">
        <f t="shared" si="136"/>
        <v>-1.005E-2</v>
      </c>
      <c r="K815" s="400">
        <f t="shared" si="137"/>
        <v>1.6315499999999997E-2</v>
      </c>
      <c r="L815" s="20">
        <f t="shared" si="133"/>
        <v>8.7475861517359199E-2</v>
      </c>
      <c r="M815" s="20">
        <f t="shared" si="134"/>
        <v>6.4799999999999996E-2</v>
      </c>
      <c r="N815" s="20">
        <f t="shared" si="138"/>
        <v>7.2599999999999998E-2</v>
      </c>
      <c r="O815" s="20">
        <f t="shared" si="135"/>
        <v>2.2675861517359203E-2</v>
      </c>
      <c r="P815" s="20">
        <f t="shared" si="139"/>
        <v>1.4875861517359201E-2</v>
      </c>
      <c r="Q815" s="20">
        <f t="shared" si="140"/>
        <v>0.18854737743892591</v>
      </c>
      <c r="R815" s="20">
        <f t="shared" si="141"/>
        <v>7.5414000000000009E-2</v>
      </c>
      <c r="S815" s="20">
        <f t="shared" si="142"/>
        <v>0.1131333774389259</v>
      </c>
    </row>
    <row r="816" spans="1:19" s="172" customFormat="1" ht="14.25" customHeight="1" x14ac:dyDescent="0.15">
      <c r="A816" s="399">
        <v>34182</v>
      </c>
      <c r="B816" s="400">
        <v>3.7900000000000003E-2</v>
      </c>
      <c r="C816" s="400">
        <v>4.8399999999999999E-2</v>
      </c>
      <c r="D816" s="400">
        <v>5.5999999999999999E-3</v>
      </c>
      <c r="E816" s="400">
        <v>5.70833333333333E-3</v>
      </c>
      <c r="F816" s="400">
        <v>5.8833333333333298E-3</v>
      </c>
      <c r="G816" s="400">
        <v>5.7958333333333299E-3</v>
      </c>
      <c r="H816" s="400">
        <v>6.0587499999999999E-3</v>
      </c>
      <c r="I816" s="400">
        <f t="shared" si="132"/>
        <v>3.2300000000000002E-2</v>
      </c>
      <c r="J816" s="400">
        <f t="shared" si="136"/>
        <v>3.210416666666667E-2</v>
      </c>
      <c r="K816" s="400">
        <f t="shared" si="137"/>
        <v>4.2341249999999997E-2</v>
      </c>
      <c r="L816" s="20">
        <f t="shared" si="133"/>
        <v>0.15231362600190623</v>
      </c>
      <c r="M816" s="20">
        <f t="shared" si="134"/>
        <v>6.7199999999999996E-2</v>
      </c>
      <c r="N816" s="20">
        <f t="shared" si="138"/>
        <v>6.9549999999999959E-2</v>
      </c>
      <c r="O816" s="20">
        <f t="shared" si="135"/>
        <v>8.5113626001906237E-2</v>
      </c>
      <c r="P816" s="20">
        <f t="shared" si="139"/>
        <v>8.2763626001906274E-2</v>
      </c>
      <c r="Q816" s="20">
        <f t="shared" si="140"/>
        <v>0.25536275489317961</v>
      </c>
      <c r="R816" s="20">
        <f t="shared" si="141"/>
        <v>7.2704999999999992E-2</v>
      </c>
      <c r="S816" s="20">
        <f t="shared" si="142"/>
        <v>0.18265775489317962</v>
      </c>
    </row>
    <row r="817" spans="1:19" s="172" customFormat="1" ht="14.25" customHeight="1" x14ac:dyDescent="0.15">
      <c r="A817" s="399">
        <v>34213</v>
      </c>
      <c r="B817" s="400">
        <v>-7.7000000000000002E-3</v>
      </c>
      <c r="C817" s="400">
        <v>-2E-3</v>
      </c>
      <c r="D817" s="400">
        <v>5.0000000000000001E-3</v>
      </c>
      <c r="E817" s="400">
        <v>5.5500000000000002E-3</v>
      </c>
      <c r="F817" s="400">
        <v>5.70833333333333E-3</v>
      </c>
      <c r="G817" s="400">
        <v>5.6291666666666703E-3</v>
      </c>
      <c r="H817" s="400">
        <v>5.8634999999999998E-3</v>
      </c>
      <c r="I817" s="400">
        <f t="shared" si="132"/>
        <v>-1.2699999999999999E-2</v>
      </c>
      <c r="J817" s="400">
        <f t="shared" si="136"/>
        <v>-1.332916666666667E-2</v>
      </c>
      <c r="K817" s="400">
        <f t="shared" si="137"/>
        <v>-7.863499999999999E-3</v>
      </c>
      <c r="L817" s="20">
        <f t="shared" si="133"/>
        <v>0.13010556540985507</v>
      </c>
      <c r="M817" s="20">
        <f t="shared" si="134"/>
        <v>0.06</v>
      </c>
      <c r="N817" s="20">
        <f t="shared" si="138"/>
        <v>6.7550000000000041E-2</v>
      </c>
      <c r="O817" s="20">
        <f t="shared" si="135"/>
        <v>7.0105565409855075E-2</v>
      </c>
      <c r="P817" s="20">
        <f t="shared" si="139"/>
        <v>6.2555565409855032E-2</v>
      </c>
      <c r="Q817" s="20">
        <f t="shared" si="140"/>
        <v>0.24377249020489677</v>
      </c>
      <c r="R817" s="20">
        <f t="shared" si="141"/>
        <v>7.0361999999999994E-2</v>
      </c>
      <c r="S817" s="20">
        <f t="shared" si="142"/>
        <v>0.17341049020489679</v>
      </c>
    </row>
    <row r="818" spans="1:19" s="172" customFormat="1" ht="14.25" customHeight="1" x14ac:dyDescent="0.15">
      <c r="A818" s="399">
        <v>34243</v>
      </c>
      <c r="B818" s="400">
        <v>2.07E-2</v>
      </c>
      <c r="C818" s="400">
        <v>-2.0999999999999999E-3</v>
      </c>
      <c r="D818" s="400">
        <v>4.8999999999999998E-3</v>
      </c>
      <c r="E818" s="400">
        <v>5.5583333333333301E-3</v>
      </c>
      <c r="F818" s="400">
        <v>5.7250000000000001E-3</v>
      </c>
      <c r="G818" s="400">
        <v>5.6416666666666698E-3</v>
      </c>
      <c r="H818" s="400">
        <v>5.85675E-3</v>
      </c>
      <c r="I818" s="400">
        <f t="shared" si="132"/>
        <v>1.5800000000000002E-2</v>
      </c>
      <c r="J818" s="400">
        <f t="shared" si="136"/>
        <v>1.505833333333333E-2</v>
      </c>
      <c r="K818" s="400">
        <f t="shared" si="137"/>
        <v>-7.9567500000000003E-3</v>
      </c>
      <c r="L818" s="20">
        <f t="shared" si="133"/>
        <v>0.14947558606261979</v>
      </c>
      <c r="M818" s="20">
        <f t="shared" si="134"/>
        <v>5.8799999999999998E-2</v>
      </c>
      <c r="N818" s="20">
        <f t="shared" si="138"/>
        <v>6.7700000000000038E-2</v>
      </c>
      <c r="O818" s="20">
        <f t="shared" si="135"/>
        <v>9.0675586062619801E-2</v>
      </c>
      <c r="P818" s="20">
        <f t="shared" si="139"/>
        <v>8.1775586062619754E-2</v>
      </c>
      <c r="Q818" s="20">
        <f t="shared" si="140"/>
        <v>0.2529381869326337</v>
      </c>
      <c r="R818" s="20">
        <f t="shared" si="141"/>
        <v>7.0280999999999996E-2</v>
      </c>
      <c r="S818" s="20">
        <f t="shared" si="142"/>
        <v>0.18265718693263372</v>
      </c>
    </row>
    <row r="819" spans="1:19" s="172" customFormat="1" ht="14.25" customHeight="1" x14ac:dyDescent="0.15">
      <c r="A819" s="399">
        <v>34274</v>
      </c>
      <c r="B819" s="400">
        <v>-9.4999999999999998E-3</v>
      </c>
      <c r="C819" s="400">
        <v>-5.0700000000000002E-2</v>
      </c>
      <c r="D819" s="400">
        <v>5.3E-3</v>
      </c>
      <c r="E819" s="400">
        <v>5.7749999999999998E-3</v>
      </c>
      <c r="F819" s="400">
        <v>5.9333333333333304E-3</v>
      </c>
      <c r="G819" s="400">
        <v>5.8541666666666698E-3</v>
      </c>
      <c r="H819" s="400">
        <v>6.0670833333333297E-3</v>
      </c>
      <c r="I819" s="400">
        <f t="shared" si="132"/>
        <v>-1.4800000000000001E-2</v>
      </c>
      <c r="J819" s="400">
        <f t="shared" si="136"/>
        <v>-1.5354166666666669E-2</v>
      </c>
      <c r="K819" s="400">
        <f t="shared" si="137"/>
        <v>-5.6767083333333329E-2</v>
      </c>
      <c r="L819" s="20">
        <f t="shared" si="133"/>
        <v>0.10101108983176244</v>
      </c>
      <c r="M819" s="20">
        <f t="shared" si="134"/>
        <v>6.3600000000000004E-2</v>
      </c>
      <c r="N819" s="20">
        <f t="shared" si="138"/>
        <v>7.0250000000000035E-2</v>
      </c>
      <c r="O819" s="20">
        <f t="shared" si="135"/>
        <v>3.7411089831762431E-2</v>
      </c>
      <c r="P819" s="20">
        <f t="shared" si="139"/>
        <v>3.07610898317624E-2</v>
      </c>
      <c r="Q819" s="20">
        <f t="shared" si="140"/>
        <v>0.19120102238873238</v>
      </c>
      <c r="R819" s="20">
        <f t="shared" si="141"/>
        <v>7.2804999999999953E-2</v>
      </c>
      <c r="S819" s="20">
        <f t="shared" si="142"/>
        <v>0.11839602238873242</v>
      </c>
    </row>
    <row r="820" spans="1:19" s="172" customFormat="1" ht="14.25" customHeight="1" x14ac:dyDescent="0.15">
      <c r="A820" s="399">
        <v>34304</v>
      </c>
      <c r="B820" s="400">
        <v>1.21E-2</v>
      </c>
      <c r="C820" s="400">
        <v>-5.3E-3</v>
      </c>
      <c r="D820" s="400">
        <v>5.4999999999999997E-3</v>
      </c>
      <c r="E820" s="400">
        <v>5.7749999999999998E-3</v>
      </c>
      <c r="F820" s="400">
        <v>5.9333333333333304E-3</v>
      </c>
      <c r="G820" s="400">
        <v>5.8541666666666698E-3</v>
      </c>
      <c r="H820" s="400">
        <v>6.1131666666666704E-3</v>
      </c>
      <c r="I820" s="400">
        <f t="shared" si="132"/>
        <v>6.6E-3</v>
      </c>
      <c r="J820" s="400">
        <f t="shared" si="136"/>
        <v>6.2458333333333298E-3</v>
      </c>
      <c r="K820" s="400">
        <f t="shared" si="137"/>
        <v>-1.141316666666667E-2</v>
      </c>
      <c r="L820" s="20">
        <f t="shared" si="133"/>
        <v>0.10079356319147137</v>
      </c>
      <c r="M820" s="20">
        <f t="shared" si="134"/>
        <v>6.6000000000000003E-2</v>
      </c>
      <c r="N820" s="20">
        <f t="shared" si="138"/>
        <v>7.0250000000000035E-2</v>
      </c>
      <c r="O820" s="20">
        <f t="shared" si="135"/>
        <v>3.4793563191471366E-2</v>
      </c>
      <c r="P820" s="20">
        <f t="shared" si="139"/>
        <v>3.0543563191471335E-2</v>
      </c>
      <c r="Q820" s="20">
        <f t="shared" si="140"/>
        <v>0.14393479143664001</v>
      </c>
      <c r="R820" s="20">
        <f t="shared" si="141"/>
        <v>7.3358000000000048E-2</v>
      </c>
      <c r="S820" s="20">
        <f t="shared" si="142"/>
        <v>7.057679143663996E-2</v>
      </c>
    </row>
    <row r="821" spans="1:19" s="172" customFormat="1" ht="14.25" customHeight="1" x14ac:dyDescent="0.15">
      <c r="A821" s="399">
        <v>34335</v>
      </c>
      <c r="B821" s="400">
        <v>3.4000000000000002E-2</v>
      </c>
      <c r="C821" s="400">
        <v>7.1999999999999998E-3</v>
      </c>
      <c r="D821" s="400">
        <v>5.4999999999999997E-3</v>
      </c>
      <c r="E821" s="400">
        <v>5.7666666666666699E-3</v>
      </c>
      <c r="F821" s="400">
        <v>5.9333333333333304E-3</v>
      </c>
      <c r="G821" s="400">
        <v>5.8500000000000002E-3</v>
      </c>
      <c r="H821" s="400">
        <v>6.1104166666666702E-3</v>
      </c>
      <c r="I821" s="400">
        <f t="shared" si="132"/>
        <v>2.8500000000000004E-2</v>
      </c>
      <c r="J821" s="400">
        <f t="shared" si="136"/>
        <v>2.8150000000000001E-2</v>
      </c>
      <c r="K821" s="400">
        <f t="shared" si="137"/>
        <v>1.0895833333333296E-3</v>
      </c>
      <c r="L821" s="20">
        <f t="shared" si="133"/>
        <v>0.12873913560093353</v>
      </c>
      <c r="M821" s="20">
        <f t="shared" si="134"/>
        <v>6.6000000000000003E-2</v>
      </c>
      <c r="N821" s="20">
        <f t="shared" si="138"/>
        <v>7.0199999999999999E-2</v>
      </c>
      <c r="O821" s="20">
        <f t="shared" si="135"/>
        <v>6.2739135600933527E-2</v>
      </c>
      <c r="P821" s="20">
        <f t="shared" si="139"/>
        <v>5.8539135600933531E-2</v>
      </c>
      <c r="Q821" s="20">
        <f t="shared" si="140"/>
        <v>0.13436164412226459</v>
      </c>
      <c r="R821" s="20">
        <f t="shared" si="141"/>
        <v>7.3325000000000043E-2</v>
      </c>
      <c r="S821" s="20">
        <f t="shared" si="142"/>
        <v>6.1036644122264547E-2</v>
      </c>
    </row>
    <row r="822" spans="1:19" s="172" customFormat="1" ht="14.25" customHeight="1" x14ac:dyDescent="0.15">
      <c r="A822" s="399">
        <v>34366</v>
      </c>
      <c r="B822" s="400">
        <v>-2.7099999999999999E-2</v>
      </c>
      <c r="C822" s="400">
        <v>-5.67E-2</v>
      </c>
      <c r="D822" s="400">
        <v>4.8999999999999998E-3</v>
      </c>
      <c r="E822" s="400">
        <v>5.8999999999999999E-3</v>
      </c>
      <c r="F822" s="400">
        <v>6.0749999999999997E-3</v>
      </c>
      <c r="G822" s="400">
        <v>5.9874999999999998E-3</v>
      </c>
      <c r="H822" s="400">
        <v>6.2052499999999998E-3</v>
      </c>
      <c r="I822" s="400">
        <f t="shared" si="132"/>
        <v>-3.2000000000000001E-2</v>
      </c>
      <c r="J822" s="400">
        <f t="shared" si="136"/>
        <v>-3.3087499999999999E-2</v>
      </c>
      <c r="K822" s="400">
        <f t="shared" si="137"/>
        <v>-6.2905249999999996E-2</v>
      </c>
      <c r="L822" s="20">
        <f t="shared" si="133"/>
        <v>8.3415849473311043E-2</v>
      </c>
      <c r="M822" s="20">
        <f t="shared" si="134"/>
        <v>5.8799999999999998E-2</v>
      </c>
      <c r="N822" s="20">
        <f t="shared" si="138"/>
        <v>7.1849999999999997E-2</v>
      </c>
      <c r="O822" s="20">
        <f t="shared" si="135"/>
        <v>2.4615849473311045E-2</v>
      </c>
      <c r="P822" s="20">
        <f t="shared" si="139"/>
        <v>1.1565849473311046E-2</v>
      </c>
      <c r="Q822" s="20">
        <f t="shared" si="140"/>
        <v>-1.9183481946347669E-3</v>
      </c>
      <c r="R822" s="20">
        <f t="shared" si="141"/>
        <v>7.4463000000000001E-2</v>
      </c>
      <c r="S822" s="20">
        <f t="shared" si="142"/>
        <v>-7.6381348194634768E-2</v>
      </c>
    </row>
    <row r="823" spans="1:19" s="172" customFormat="1" ht="14.25" customHeight="1" x14ac:dyDescent="0.15">
      <c r="A823" s="399">
        <v>34394</v>
      </c>
      <c r="B823" s="400">
        <v>-4.36E-2</v>
      </c>
      <c r="C823" s="400">
        <v>-3.3799999999999997E-2</v>
      </c>
      <c r="D823" s="400">
        <v>5.7999999999999996E-3</v>
      </c>
      <c r="E823" s="400">
        <v>5.8999999999999999E-3</v>
      </c>
      <c r="F823" s="400">
        <v>6.0749999999999997E-3</v>
      </c>
      <c r="G823" s="400">
        <v>5.9874999999999998E-3</v>
      </c>
      <c r="H823" s="400">
        <v>6.5276666666666703E-3</v>
      </c>
      <c r="I823" s="400">
        <f t="shared" si="132"/>
        <v>-4.9399999999999999E-2</v>
      </c>
      <c r="J823" s="400">
        <f t="shared" si="136"/>
        <v>-4.95875E-2</v>
      </c>
      <c r="K823" s="400">
        <f t="shared" si="137"/>
        <v>-4.0327666666666664E-2</v>
      </c>
      <c r="L823" s="20">
        <f t="shared" si="133"/>
        <v>1.4767327819287912E-2</v>
      </c>
      <c r="M823" s="20">
        <f t="shared" si="134"/>
        <v>6.9599999999999995E-2</v>
      </c>
      <c r="N823" s="20">
        <f t="shared" si="138"/>
        <v>7.1849999999999997E-2</v>
      </c>
      <c r="O823" s="20">
        <f t="shared" si="135"/>
        <v>-5.4832672180712083E-2</v>
      </c>
      <c r="P823" s="20">
        <f t="shared" si="139"/>
        <v>-5.7082672180712085E-2</v>
      </c>
      <c r="Q823" s="20">
        <f t="shared" si="140"/>
        <v>-5.2704821243277244E-2</v>
      </c>
      <c r="R823" s="20">
        <f t="shared" si="141"/>
        <v>7.833200000000004E-2</v>
      </c>
      <c r="S823" s="20">
        <f t="shared" si="142"/>
        <v>-0.13103682124327728</v>
      </c>
    </row>
    <row r="824" spans="1:19" s="172" customFormat="1" ht="14.25" customHeight="1" x14ac:dyDescent="0.15">
      <c r="A824" s="399">
        <v>34425</v>
      </c>
      <c r="B824" s="400">
        <v>1.2800000000000001E-2</v>
      </c>
      <c r="C824" s="400">
        <v>2.46E-2</v>
      </c>
      <c r="D824" s="400">
        <v>5.7000000000000002E-3</v>
      </c>
      <c r="E824" s="400">
        <v>6.2333333333333303E-3</v>
      </c>
      <c r="F824" s="400">
        <v>6.4083333333333301E-3</v>
      </c>
      <c r="G824" s="400">
        <v>6.3208333333333302E-3</v>
      </c>
      <c r="H824" s="400">
        <v>6.8514166666666697E-3</v>
      </c>
      <c r="I824" s="400">
        <f t="shared" si="132"/>
        <v>7.1000000000000004E-3</v>
      </c>
      <c r="J824" s="400">
        <f t="shared" si="136"/>
        <v>6.4791666666666704E-3</v>
      </c>
      <c r="K824" s="400">
        <f t="shared" si="137"/>
        <v>1.7748583333333331E-2</v>
      </c>
      <c r="L824" s="20">
        <f t="shared" si="133"/>
        <v>5.3244875605015896E-2</v>
      </c>
      <c r="M824" s="20">
        <f t="shared" si="134"/>
        <v>6.8400000000000002E-2</v>
      </c>
      <c r="N824" s="20">
        <f t="shared" si="138"/>
        <v>7.5849999999999959E-2</v>
      </c>
      <c r="O824" s="20">
        <f t="shared" si="135"/>
        <v>-1.5155124394984107E-2</v>
      </c>
      <c r="P824" s="20">
        <f t="shared" si="139"/>
        <v>-2.2605124394984064E-2</v>
      </c>
      <c r="Q824" s="20">
        <f t="shared" si="140"/>
        <v>-2.6773648697344554E-2</v>
      </c>
      <c r="R824" s="20">
        <f t="shared" si="141"/>
        <v>8.221700000000004E-2</v>
      </c>
      <c r="S824" s="20">
        <f t="shared" si="142"/>
        <v>-0.10899064869734459</v>
      </c>
    </row>
    <row r="825" spans="1:19" s="172" customFormat="1" ht="14.25" customHeight="1" x14ac:dyDescent="0.15">
      <c r="A825" s="399">
        <v>34455</v>
      </c>
      <c r="B825" s="400">
        <v>1.6400000000000001E-2</v>
      </c>
      <c r="C825" s="400">
        <v>-2.6800000000000001E-2</v>
      </c>
      <c r="D825" s="400">
        <v>6.3E-3</v>
      </c>
      <c r="E825" s="400">
        <v>6.6583333333333303E-3</v>
      </c>
      <c r="F825" s="400">
        <v>6.8250000000000003E-3</v>
      </c>
      <c r="G825" s="400">
        <v>6.7416666666666701E-3</v>
      </c>
      <c r="H825" s="400">
        <v>6.9385000000000002E-3</v>
      </c>
      <c r="I825" s="400">
        <f t="shared" si="132"/>
        <v>1.0100000000000001E-2</v>
      </c>
      <c r="J825" s="400">
        <f t="shared" si="136"/>
        <v>9.6583333333333313E-3</v>
      </c>
      <c r="K825" s="400">
        <f t="shared" si="137"/>
        <v>-3.3738500000000005E-2</v>
      </c>
      <c r="L825" s="20">
        <f t="shared" si="133"/>
        <v>4.2577027235039422E-2</v>
      </c>
      <c r="M825" s="20">
        <f t="shared" si="134"/>
        <v>7.5600000000000001E-2</v>
      </c>
      <c r="N825" s="20">
        <f t="shared" si="138"/>
        <v>8.0900000000000041E-2</v>
      </c>
      <c r="O825" s="20">
        <f t="shared" si="135"/>
        <v>-3.3022972764960579E-2</v>
      </c>
      <c r="P825" s="20">
        <f t="shared" si="139"/>
        <v>-3.8322972764960619E-2</v>
      </c>
      <c r="Q825" s="20">
        <f t="shared" si="140"/>
        <v>-3.441341106357021E-2</v>
      </c>
      <c r="R825" s="20">
        <f t="shared" si="141"/>
        <v>8.3262000000000003E-2</v>
      </c>
      <c r="S825" s="20">
        <f t="shared" si="142"/>
        <v>-0.11767541106357021</v>
      </c>
    </row>
    <row r="826" spans="1:19" s="172" customFormat="1" ht="14.25" customHeight="1" x14ac:dyDescent="0.15">
      <c r="A826" s="399">
        <v>34486</v>
      </c>
      <c r="B826" s="400">
        <v>-2.4500000000000001E-2</v>
      </c>
      <c r="C826" s="400">
        <v>2.0999999999999999E-3</v>
      </c>
      <c r="D826" s="400">
        <v>6.1000000000000004E-3</v>
      </c>
      <c r="E826" s="400">
        <v>6.6416666666666698E-3</v>
      </c>
      <c r="F826" s="400">
        <v>6.8083333333333303E-3</v>
      </c>
      <c r="G826" s="400">
        <v>6.7250000000000001E-3</v>
      </c>
      <c r="H826" s="400">
        <v>6.9234166666666697E-3</v>
      </c>
      <c r="I826" s="400">
        <f t="shared" si="132"/>
        <v>-3.0600000000000002E-2</v>
      </c>
      <c r="J826" s="400">
        <f t="shared" si="136"/>
        <v>-3.1225000000000003E-2</v>
      </c>
      <c r="K826" s="400">
        <f t="shared" si="137"/>
        <v>-4.8234166666666703E-3</v>
      </c>
      <c r="L826" s="20">
        <f t="shared" si="133"/>
        <v>1.4093020308885373E-2</v>
      </c>
      <c r="M826" s="20">
        <f t="shared" si="134"/>
        <v>7.3200000000000001E-2</v>
      </c>
      <c r="N826" s="20">
        <f t="shared" si="138"/>
        <v>8.0699999999999994E-2</v>
      </c>
      <c r="O826" s="20">
        <f t="shared" si="135"/>
        <v>-5.9106979691114628E-2</v>
      </c>
      <c r="P826" s="20">
        <f t="shared" si="139"/>
        <v>-6.6606979691114621E-2</v>
      </c>
      <c r="Q826" s="20">
        <f t="shared" si="140"/>
        <v>-7.5203745796428856E-2</v>
      </c>
      <c r="R826" s="20">
        <f t="shared" si="141"/>
        <v>8.3081000000000044E-2</v>
      </c>
      <c r="S826" s="20">
        <f t="shared" si="142"/>
        <v>-0.1582847457964289</v>
      </c>
    </row>
    <row r="827" spans="1:19" s="172" customFormat="1" ht="14.25" customHeight="1" x14ac:dyDescent="0.15">
      <c r="A827" s="399">
        <v>34516</v>
      </c>
      <c r="B827" s="400">
        <v>3.2800000000000003E-2</v>
      </c>
      <c r="C827" s="400">
        <v>3.3599999999999998E-2</v>
      </c>
      <c r="D827" s="400">
        <v>6.0000000000000001E-3</v>
      </c>
      <c r="E827" s="400">
        <v>6.7583333333333297E-3</v>
      </c>
      <c r="F827" s="400">
        <v>6.9249999999999997E-3</v>
      </c>
      <c r="G827" s="400">
        <v>6.8416666666666704E-3</v>
      </c>
      <c r="H827" s="400">
        <v>7.0627499999999996E-3</v>
      </c>
      <c r="I827" s="400">
        <f t="shared" si="132"/>
        <v>2.6800000000000004E-2</v>
      </c>
      <c r="J827" s="400">
        <f t="shared" si="136"/>
        <v>2.5958333333333333E-2</v>
      </c>
      <c r="K827" s="400">
        <f t="shared" si="137"/>
        <v>2.6537249999999998E-2</v>
      </c>
      <c r="L827" s="20">
        <f t="shared" si="133"/>
        <v>5.1561517444795646E-2</v>
      </c>
      <c r="M827" s="20">
        <f t="shared" si="134"/>
        <v>7.2000000000000008E-2</v>
      </c>
      <c r="N827" s="20">
        <f t="shared" si="138"/>
        <v>8.2100000000000048E-2</v>
      </c>
      <c r="O827" s="20">
        <f t="shared" si="135"/>
        <v>-2.0438482555204363E-2</v>
      </c>
      <c r="P827" s="20">
        <f t="shared" si="139"/>
        <v>-3.0538482555204402E-2</v>
      </c>
      <c r="Q827" s="20">
        <f t="shared" si="140"/>
        <v>-6.5255810341471543E-2</v>
      </c>
      <c r="R827" s="20">
        <f t="shared" si="141"/>
        <v>8.4752999999999995E-2</v>
      </c>
      <c r="S827" s="20">
        <f t="shared" si="142"/>
        <v>-0.15000881034147154</v>
      </c>
    </row>
    <row r="828" spans="1:19" s="172" customFormat="1" ht="14.25" customHeight="1" x14ac:dyDescent="0.15">
      <c r="A828" s="399">
        <v>34547</v>
      </c>
      <c r="B828" s="400">
        <v>4.1000000000000002E-2</v>
      </c>
      <c r="C828" s="400">
        <v>-2.8E-3</v>
      </c>
      <c r="D828" s="400">
        <v>6.6E-3</v>
      </c>
      <c r="E828" s="400">
        <v>6.7250000000000001E-3</v>
      </c>
      <c r="F828" s="400">
        <v>6.875E-3</v>
      </c>
      <c r="G828" s="400">
        <v>6.7999999999999996E-3</v>
      </c>
      <c r="H828" s="400">
        <v>7.0058333333333301E-3</v>
      </c>
      <c r="I828" s="400">
        <f t="shared" si="132"/>
        <v>3.44E-2</v>
      </c>
      <c r="J828" s="400">
        <f t="shared" si="136"/>
        <v>3.4200000000000001E-2</v>
      </c>
      <c r="K828" s="400">
        <f t="shared" si="137"/>
        <v>-9.8058333333333296E-3</v>
      </c>
      <c r="L828" s="20">
        <f t="shared" si="133"/>
        <v>5.470232166878497E-2</v>
      </c>
      <c r="M828" s="20">
        <f t="shared" si="134"/>
        <v>7.9199999999999993E-2</v>
      </c>
      <c r="N828" s="20">
        <f t="shared" si="138"/>
        <v>8.1599999999999992E-2</v>
      </c>
      <c r="O828" s="20">
        <f t="shared" si="135"/>
        <v>-2.4497678331215023E-2</v>
      </c>
      <c r="P828" s="20">
        <f t="shared" si="139"/>
        <v>-2.6897678331215022E-2</v>
      </c>
      <c r="Q828" s="20">
        <f t="shared" si="140"/>
        <v>-0.11090527858881671</v>
      </c>
      <c r="R828" s="20">
        <f t="shared" si="141"/>
        <v>8.4069999999999964E-2</v>
      </c>
      <c r="S828" s="20">
        <f t="shared" si="142"/>
        <v>-0.19497527858881669</v>
      </c>
    </row>
    <row r="829" spans="1:19" s="172" customFormat="1" ht="14.25" customHeight="1" x14ac:dyDescent="0.15">
      <c r="A829" s="399">
        <v>34578</v>
      </c>
      <c r="B829" s="400">
        <v>-2.4500000000000001E-2</v>
      </c>
      <c r="C829" s="400">
        <v>-2.5399999999999999E-2</v>
      </c>
      <c r="D829" s="400">
        <v>6.1000000000000004E-3</v>
      </c>
      <c r="E829" s="400">
        <v>6.9499999999999996E-3</v>
      </c>
      <c r="F829" s="400">
        <v>7.0749999999999997E-3</v>
      </c>
      <c r="G829" s="400">
        <v>7.0124999999999996E-3</v>
      </c>
      <c r="H829" s="400">
        <v>7.1869166666666696E-3</v>
      </c>
      <c r="I829" s="400">
        <f t="shared" si="132"/>
        <v>-3.0600000000000002E-2</v>
      </c>
      <c r="J829" s="400">
        <f t="shared" si="136"/>
        <v>-3.1512499999999999E-2</v>
      </c>
      <c r="K829" s="400">
        <f t="shared" si="137"/>
        <v>-3.2586916666666667E-2</v>
      </c>
      <c r="L829" s="20">
        <f t="shared" si="133"/>
        <v>3.6845827660888952E-2</v>
      </c>
      <c r="M829" s="20">
        <f t="shared" si="134"/>
        <v>7.3200000000000001E-2</v>
      </c>
      <c r="N829" s="20">
        <f t="shared" si="138"/>
        <v>8.4150000000000003E-2</v>
      </c>
      <c r="O829" s="20">
        <f t="shared" si="135"/>
        <v>-3.6354172339111049E-2</v>
      </c>
      <c r="P829" s="20">
        <f t="shared" si="139"/>
        <v>-4.730417233911105E-2</v>
      </c>
      <c r="Q829" s="20">
        <f t="shared" si="140"/>
        <v>-0.13175178808883847</v>
      </c>
      <c r="R829" s="20">
        <f t="shared" si="141"/>
        <v>8.6243000000000042E-2</v>
      </c>
      <c r="S829" s="20">
        <f t="shared" si="142"/>
        <v>-0.21799478808883851</v>
      </c>
    </row>
    <row r="830" spans="1:19" s="172" customFormat="1" ht="14.25" customHeight="1" x14ac:dyDescent="0.15">
      <c r="A830" s="399">
        <v>34608</v>
      </c>
      <c r="B830" s="400">
        <v>2.2499999999999999E-2</v>
      </c>
      <c r="C830" s="400">
        <v>8.6E-3</v>
      </c>
      <c r="D830" s="400">
        <v>6.6E-3</v>
      </c>
      <c r="E830" s="400">
        <v>7.1416666666666703E-3</v>
      </c>
      <c r="F830" s="400">
        <v>7.2583333333333302E-3</v>
      </c>
      <c r="G830" s="400">
        <v>7.1999999999999998E-3</v>
      </c>
      <c r="H830" s="400">
        <v>7.3769999999999999E-3</v>
      </c>
      <c r="I830" s="400">
        <f t="shared" si="132"/>
        <v>1.5899999999999997E-2</v>
      </c>
      <c r="J830" s="400">
        <f t="shared" si="136"/>
        <v>1.5299999999999999E-2</v>
      </c>
      <c r="K830" s="400">
        <f t="shared" si="137"/>
        <v>1.2230000000000001E-3</v>
      </c>
      <c r="L830" s="20">
        <f t="shared" si="133"/>
        <v>3.8674300757577162E-2</v>
      </c>
      <c r="M830" s="20">
        <f t="shared" si="134"/>
        <v>7.9199999999999993E-2</v>
      </c>
      <c r="N830" s="20">
        <f t="shared" si="138"/>
        <v>8.6400000000000005E-2</v>
      </c>
      <c r="O830" s="20">
        <f t="shared" si="135"/>
        <v>-4.052569924242283E-2</v>
      </c>
      <c r="P830" s="20">
        <f t="shared" si="139"/>
        <v>-4.7725699242422842E-2</v>
      </c>
      <c r="Q830" s="20">
        <f t="shared" si="140"/>
        <v>-0.12244198162782116</v>
      </c>
      <c r="R830" s="20">
        <f t="shared" si="141"/>
        <v>8.8523999999999992E-2</v>
      </c>
      <c r="S830" s="20">
        <f t="shared" si="142"/>
        <v>-0.21096598162782115</v>
      </c>
    </row>
    <row r="831" spans="1:19" s="172" customFormat="1" ht="14.25" customHeight="1" x14ac:dyDescent="0.15">
      <c r="A831" s="399">
        <v>34639</v>
      </c>
      <c r="B831" s="400">
        <v>-3.6400000000000002E-2</v>
      </c>
      <c r="C831" s="400">
        <v>-1.46E-2</v>
      </c>
      <c r="D831" s="400">
        <v>6.4000000000000003E-3</v>
      </c>
      <c r="E831" s="400">
        <v>7.2333333333333303E-3</v>
      </c>
      <c r="F831" s="400">
        <v>7.3583333333333296E-3</v>
      </c>
      <c r="G831" s="400">
        <v>7.2958333333333304E-3</v>
      </c>
      <c r="H831" s="400">
        <v>7.4862499999999998E-3</v>
      </c>
      <c r="I831" s="400">
        <f t="shared" si="132"/>
        <v>-4.2800000000000005E-2</v>
      </c>
      <c r="J831" s="400">
        <f t="shared" si="136"/>
        <v>-4.369583333333333E-2</v>
      </c>
      <c r="K831" s="400">
        <f t="shared" si="137"/>
        <v>-2.2086250000000002E-2</v>
      </c>
      <c r="L831" s="20">
        <f t="shared" si="133"/>
        <v>1.0465983048966621E-2</v>
      </c>
      <c r="M831" s="20">
        <f t="shared" si="134"/>
        <v>7.6800000000000007E-2</v>
      </c>
      <c r="N831" s="20">
        <f t="shared" si="138"/>
        <v>8.7549999999999961E-2</v>
      </c>
      <c r="O831" s="20">
        <f t="shared" si="135"/>
        <v>-6.6334016951033387E-2</v>
      </c>
      <c r="P831" s="20">
        <f t="shared" si="139"/>
        <v>-7.7084016951033341E-2</v>
      </c>
      <c r="Q831" s="20">
        <f t="shared" si="140"/>
        <v>-8.907018718640547E-2</v>
      </c>
      <c r="R831" s="20">
        <f t="shared" si="141"/>
        <v>8.9834999999999998E-2</v>
      </c>
      <c r="S831" s="20">
        <f t="shared" si="142"/>
        <v>-0.17890518718640547</v>
      </c>
    </row>
    <row r="832" spans="1:19" s="172" customFormat="1" ht="14.25" customHeight="1" x14ac:dyDescent="0.15">
      <c r="A832" s="399">
        <v>34669</v>
      </c>
      <c r="B832" s="400">
        <v>1.4800000000000001E-2</v>
      </c>
      <c r="C832" s="400">
        <v>5.1999999999999998E-3</v>
      </c>
      <c r="D832" s="400">
        <v>6.6E-3</v>
      </c>
      <c r="E832" s="400">
        <v>7.0499999999999998E-3</v>
      </c>
      <c r="F832" s="400">
        <v>7.1833333333333298E-3</v>
      </c>
      <c r="G832" s="400">
        <v>7.1166666666666696E-3</v>
      </c>
      <c r="H832" s="400">
        <v>7.3067499999999999E-3</v>
      </c>
      <c r="I832" s="400">
        <f t="shared" si="132"/>
        <v>8.2000000000000007E-3</v>
      </c>
      <c r="J832" s="400">
        <f t="shared" si="136"/>
        <v>7.6833333333333311E-3</v>
      </c>
      <c r="K832" s="400">
        <f t="shared" si="137"/>
        <v>-2.1067500000000001E-3</v>
      </c>
      <c r="L832" s="20">
        <f t="shared" si="133"/>
        <v>1.3161623948316548E-2</v>
      </c>
      <c r="M832" s="20">
        <f t="shared" si="134"/>
        <v>7.9199999999999993E-2</v>
      </c>
      <c r="N832" s="20">
        <f t="shared" si="138"/>
        <v>8.5400000000000031E-2</v>
      </c>
      <c r="O832" s="20">
        <f t="shared" si="135"/>
        <v>-6.6038376051683445E-2</v>
      </c>
      <c r="P832" s="20">
        <f t="shared" si="139"/>
        <v>-7.2238376051683484E-2</v>
      </c>
      <c r="Q832" s="20">
        <f t="shared" si="140"/>
        <v>-7.9454460802025451E-2</v>
      </c>
      <c r="R832" s="20">
        <f t="shared" si="141"/>
        <v>8.7680999999999995E-2</v>
      </c>
      <c r="S832" s="20">
        <f t="shared" si="142"/>
        <v>-0.16713546080202546</v>
      </c>
    </row>
    <row r="833" spans="1:19" s="172" customFormat="1" ht="14.25" customHeight="1" x14ac:dyDescent="0.15">
      <c r="A833" s="399">
        <v>34700</v>
      </c>
      <c r="B833" s="400">
        <v>2.5899999999999999E-2</v>
      </c>
      <c r="C833" s="400">
        <v>7.7899999999999997E-2</v>
      </c>
      <c r="D833" s="400">
        <v>7.0000000000000001E-3</v>
      </c>
      <c r="E833" s="400">
        <v>7.0499999999999998E-3</v>
      </c>
      <c r="F833" s="400">
        <v>7.1666666666666701E-3</v>
      </c>
      <c r="G833" s="400">
        <v>7.1083333333333302E-3</v>
      </c>
      <c r="H833" s="400">
        <v>7.28791666666667E-3</v>
      </c>
      <c r="I833" s="400">
        <f t="shared" si="132"/>
        <v>1.89E-2</v>
      </c>
      <c r="J833" s="400">
        <f t="shared" si="136"/>
        <v>1.8791666666666668E-2</v>
      </c>
      <c r="K833" s="400">
        <f t="shared" si="137"/>
        <v>7.0612083333333325E-2</v>
      </c>
      <c r="L833" s="20">
        <f t="shared" si="133"/>
        <v>5.2248646117776243E-3</v>
      </c>
      <c r="M833" s="20">
        <f t="shared" si="134"/>
        <v>8.4000000000000005E-2</v>
      </c>
      <c r="N833" s="20">
        <f t="shared" si="138"/>
        <v>8.5299999999999959E-2</v>
      </c>
      <c r="O833" s="20">
        <f t="shared" si="135"/>
        <v>-7.8775135388222381E-2</v>
      </c>
      <c r="P833" s="20">
        <f t="shared" si="139"/>
        <v>-8.0075135388222335E-2</v>
      </c>
      <c r="Q833" s="20">
        <f t="shared" si="140"/>
        <v>-1.4837135919880118E-2</v>
      </c>
      <c r="R833" s="20">
        <f t="shared" si="141"/>
        <v>8.7455000000000033E-2</v>
      </c>
      <c r="S833" s="20">
        <f t="shared" si="142"/>
        <v>-0.10229213591988015</v>
      </c>
    </row>
    <row r="834" spans="1:19" s="172" customFormat="1" ht="14.25" customHeight="1" x14ac:dyDescent="0.15">
      <c r="A834" s="399">
        <v>34731</v>
      </c>
      <c r="B834" s="400">
        <v>3.9E-2</v>
      </c>
      <c r="C834" s="400">
        <v>-1.5E-3</v>
      </c>
      <c r="D834" s="400">
        <v>5.8999999999999999E-3</v>
      </c>
      <c r="E834" s="400">
        <v>6.8833333333333298E-3</v>
      </c>
      <c r="F834" s="400">
        <v>6.9916666666666703E-3</v>
      </c>
      <c r="G834" s="400">
        <v>6.9375000000000001E-3</v>
      </c>
      <c r="H834" s="400">
        <v>7.1083333333333302E-3</v>
      </c>
      <c r="I834" s="400">
        <f t="shared" si="132"/>
        <v>3.3099999999999997E-2</v>
      </c>
      <c r="J834" s="400">
        <f t="shared" si="136"/>
        <v>3.2062500000000001E-2</v>
      </c>
      <c r="K834" s="400">
        <f t="shared" si="137"/>
        <v>-8.6083333333333307E-3</v>
      </c>
      <c r="L834" s="20">
        <f t="shared" si="133"/>
        <v>7.3521054919968076E-2</v>
      </c>
      <c r="M834" s="20">
        <f t="shared" si="134"/>
        <v>7.0800000000000002E-2</v>
      </c>
      <c r="N834" s="20">
        <f t="shared" si="138"/>
        <v>8.3250000000000005E-2</v>
      </c>
      <c r="O834" s="20">
        <f t="shared" si="135"/>
        <v>2.7210549199680745E-3</v>
      </c>
      <c r="P834" s="20">
        <f t="shared" si="139"/>
        <v>-9.7289450800319283E-3</v>
      </c>
      <c r="Q834" s="20">
        <f t="shared" si="140"/>
        <v>4.2812593855612757E-2</v>
      </c>
      <c r="R834" s="20">
        <f t="shared" si="141"/>
        <v>8.5299999999999959E-2</v>
      </c>
      <c r="S834" s="20">
        <f t="shared" si="142"/>
        <v>-4.2487406144387202E-2</v>
      </c>
    </row>
    <row r="835" spans="1:19" s="172" customFormat="1" ht="14.25" customHeight="1" x14ac:dyDescent="0.15">
      <c r="A835" s="399">
        <v>34759</v>
      </c>
      <c r="B835" s="400">
        <v>2.9499999999999998E-2</v>
      </c>
      <c r="C835" s="400">
        <v>-6.0000000000000001E-3</v>
      </c>
      <c r="D835" s="400">
        <v>6.4000000000000003E-3</v>
      </c>
      <c r="E835" s="400">
        <v>6.76666666666667E-3</v>
      </c>
      <c r="F835" s="400">
        <v>6.8666666666666702E-3</v>
      </c>
      <c r="G835" s="400">
        <v>6.8166666666666697E-3</v>
      </c>
      <c r="H835" s="400">
        <v>6.9785833333333297E-3</v>
      </c>
      <c r="I835" s="400">
        <f t="shared" si="132"/>
        <v>2.3099999999999999E-2</v>
      </c>
      <c r="J835" s="400">
        <f t="shared" si="136"/>
        <v>2.268333333333333E-2</v>
      </c>
      <c r="K835" s="400">
        <f t="shared" si="137"/>
        <v>-1.297858333333333E-2</v>
      </c>
      <c r="L835" s="20">
        <f t="shared" si="133"/>
        <v>0.15557290468434459</v>
      </c>
      <c r="M835" s="20">
        <f t="shared" si="134"/>
        <v>7.6800000000000007E-2</v>
      </c>
      <c r="N835" s="20">
        <f t="shared" si="138"/>
        <v>8.1800000000000039E-2</v>
      </c>
      <c r="O835" s="20">
        <f t="shared" si="135"/>
        <v>7.8772904684344586E-2</v>
      </c>
      <c r="P835" s="20">
        <f t="shared" si="139"/>
        <v>7.3772904684344554E-2</v>
      </c>
      <c r="Q835" s="20">
        <f t="shared" si="140"/>
        <v>7.2816930544896907E-2</v>
      </c>
      <c r="R835" s="20">
        <f t="shared" si="141"/>
        <v>8.3742999999999956E-2</v>
      </c>
      <c r="S835" s="20">
        <f t="shared" si="142"/>
        <v>-1.0926069455103049E-2</v>
      </c>
    </row>
    <row r="836" spans="1:19" s="172" customFormat="1" ht="14.25" customHeight="1" x14ac:dyDescent="0.15">
      <c r="A836" s="399">
        <v>34790</v>
      </c>
      <c r="B836" s="400">
        <v>2.9399999999999999E-2</v>
      </c>
      <c r="C836" s="400">
        <v>3.6499999999999998E-2</v>
      </c>
      <c r="D836" s="400">
        <v>5.7999999999999996E-3</v>
      </c>
      <c r="E836" s="400">
        <v>6.6916666666666704E-3</v>
      </c>
      <c r="F836" s="400">
        <v>6.76666666666667E-3</v>
      </c>
      <c r="G836" s="400">
        <v>6.7291666666666698E-3</v>
      </c>
      <c r="H836" s="400">
        <v>6.8982499999999999E-3</v>
      </c>
      <c r="I836" s="400">
        <f t="shared" si="132"/>
        <v>2.3599999999999999E-2</v>
      </c>
      <c r="J836" s="400">
        <f t="shared" si="136"/>
        <v>2.2670833333333328E-2</v>
      </c>
      <c r="K836" s="400">
        <f t="shared" si="137"/>
        <v>2.9601749999999996E-2</v>
      </c>
      <c r="L836" s="20">
        <f t="shared" si="133"/>
        <v>0.17451298191357112</v>
      </c>
      <c r="M836" s="20">
        <f t="shared" si="134"/>
        <v>6.9599999999999995E-2</v>
      </c>
      <c r="N836" s="20">
        <f t="shared" si="138"/>
        <v>8.0750000000000044E-2</v>
      </c>
      <c r="O836" s="20">
        <f t="shared" si="135"/>
        <v>0.10491298191357112</v>
      </c>
      <c r="P836" s="20">
        <f t="shared" si="139"/>
        <v>9.3762981913571075E-2</v>
      </c>
      <c r="Q836" s="20">
        <f t="shared" si="140"/>
        <v>8.527693588696672E-2</v>
      </c>
      <c r="R836" s="20">
        <f t="shared" si="141"/>
        <v>8.2778999999999991E-2</v>
      </c>
      <c r="S836" s="20">
        <f t="shared" si="142"/>
        <v>2.497935886966729E-3</v>
      </c>
    </row>
    <row r="837" spans="1:19" s="172" customFormat="1" ht="14.25" customHeight="1" x14ac:dyDescent="0.15">
      <c r="A837" s="399">
        <v>34820</v>
      </c>
      <c r="B837" s="400">
        <v>0.04</v>
      </c>
      <c r="C837" s="400">
        <v>3.1600000000000003E-2</v>
      </c>
      <c r="D837" s="400">
        <v>6.4999999999999997E-3</v>
      </c>
      <c r="E837" s="400">
        <v>6.3749999999999996E-3</v>
      </c>
      <c r="F837" s="400">
        <v>6.45E-3</v>
      </c>
      <c r="G837" s="400">
        <v>6.4124999999999998E-3</v>
      </c>
      <c r="H837" s="400">
        <v>6.6102499999999998E-3</v>
      </c>
      <c r="I837" s="400">
        <f t="shared" si="132"/>
        <v>3.3500000000000002E-2</v>
      </c>
      <c r="J837" s="400">
        <f t="shared" si="136"/>
        <v>3.3587499999999999E-2</v>
      </c>
      <c r="K837" s="400">
        <f t="shared" si="137"/>
        <v>2.4989750000000005E-2</v>
      </c>
      <c r="L837" s="20">
        <f t="shared" si="133"/>
        <v>0.20178423965969428</v>
      </c>
      <c r="M837" s="20">
        <f t="shared" si="134"/>
        <v>7.8E-2</v>
      </c>
      <c r="N837" s="20">
        <f t="shared" si="138"/>
        <v>7.6949999999999991E-2</v>
      </c>
      <c r="O837" s="20">
        <f t="shared" si="135"/>
        <v>0.12378423965969428</v>
      </c>
      <c r="P837" s="20">
        <f t="shared" si="139"/>
        <v>0.12483423965969428</v>
      </c>
      <c r="Q837" s="20">
        <f t="shared" si="140"/>
        <v>0.15040247334668555</v>
      </c>
      <c r="R837" s="20">
        <f t="shared" si="141"/>
        <v>7.9323000000000005E-2</v>
      </c>
      <c r="S837" s="20">
        <f t="shared" si="142"/>
        <v>7.1079473346685546E-2</v>
      </c>
    </row>
    <row r="838" spans="1:19" s="172" customFormat="1" ht="14.25" customHeight="1" x14ac:dyDescent="0.15">
      <c r="A838" s="399">
        <v>34851</v>
      </c>
      <c r="B838" s="400">
        <v>2.3199999999999998E-2</v>
      </c>
      <c r="C838" s="400">
        <v>4.7000000000000002E-3</v>
      </c>
      <c r="D838" s="400">
        <v>5.4000000000000003E-3</v>
      </c>
      <c r="E838" s="400">
        <v>6.0833333333333304E-3</v>
      </c>
      <c r="F838" s="400">
        <v>6.19166666666667E-3</v>
      </c>
      <c r="G838" s="400">
        <v>6.1374999999999997E-3</v>
      </c>
      <c r="H838" s="400">
        <v>6.3359999999999996E-3</v>
      </c>
      <c r="I838" s="400">
        <f t="shared" ref="I838:I901" si="143">B838-D838</f>
        <v>1.7799999999999996E-2</v>
      </c>
      <c r="J838" s="400">
        <f t="shared" si="136"/>
        <v>1.7062499999999998E-2</v>
      </c>
      <c r="K838" s="400">
        <f t="shared" si="137"/>
        <v>-1.6359999999999994E-3</v>
      </c>
      <c r="L838" s="20">
        <f t="shared" si="133"/>
        <v>0.26054908664254173</v>
      </c>
      <c r="M838" s="20">
        <f t="shared" si="134"/>
        <v>6.4799999999999996E-2</v>
      </c>
      <c r="N838" s="20">
        <f t="shared" si="138"/>
        <v>7.3649999999999993E-2</v>
      </c>
      <c r="O838" s="20">
        <f t="shared" si="135"/>
        <v>0.19574908664254173</v>
      </c>
      <c r="P838" s="20">
        <f t="shared" si="139"/>
        <v>0.18689908664254173</v>
      </c>
      <c r="Q838" s="20">
        <f t="shared" si="140"/>
        <v>0.15338725174275525</v>
      </c>
      <c r="R838" s="20">
        <f t="shared" si="141"/>
        <v>7.6031999999999988E-2</v>
      </c>
      <c r="S838" s="20">
        <f t="shared" si="142"/>
        <v>7.735525174275526E-2</v>
      </c>
    </row>
    <row r="839" spans="1:19" s="172" customFormat="1" ht="14.25" customHeight="1" x14ac:dyDescent="0.15">
      <c r="A839" s="399">
        <v>34881</v>
      </c>
      <c r="B839" s="400">
        <v>3.32E-2</v>
      </c>
      <c r="C839" s="400">
        <v>2.5499999999999998E-2</v>
      </c>
      <c r="D839" s="400">
        <v>5.5999999999999999E-3</v>
      </c>
      <c r="E839" s="400">
        <v>6.1749999999999999E-3</v>
      </c>
      <c r="F839" s="400">
        <v>6.28333333333333E-3</v>
      </c>
      <c r="G839" s="400">
        <v>6.2291666666666702E-3</v>
      </c>
      <c r="H839" s="400">
        <v>6.4079166666666703E-3</v>
      </c>
      <c r="I839" s="400">
        <f t="shared" si="143"/>
        <v>2.76E-2</v>
      </c>
      <c r="J839" s="400">
        <f t="shared" si="136"/>
        <v>2.6970833333333329E-2</v>
      </c>
      <c r="K839" s="400">
        <f t="shared" si="137"/>
        <v>1.9092083333333329E-2</v>
      </c>
      <c r="L839" s="20">
        <f t="shared" si="133"/>
        <v>0.26103729310522295</v>
      </c>
      <c r="M839" s="20">
        <f t="shared" si="134"/>
        <v>6.7199999999999996E-2</v>
      </c>
      <c r="N839" s="20">
        <f t="shared" si="138"/>
        <v>7.4750000000000039E-2</v>
      </c>
      <c r="O839" s="20">
        <f t="shared" si="135"/>
        <v>0.19383729310522296</v>
      </c>
      <c r="P839" s="20">
        <f t="shared" si="139"/>
        <v>0.18628729310522291</v>
      </c>
      <c r="Q839" s="20">
        <f t="shared" si="140"/>
        <v>0.14434851650754199</v>
      </c>
      <c r="R839" s="20">
        <f t="shared" si="141"/>
        <v>7.6895000000000047E-2</v>
      </c>
      <c r="S839" s="20">
        <f t="shared" si="142"/>
        <v>6.7453516507541944E-2</v>
      </c>
    </row>
    <row r="840" spans="1:19" s="172" customFormat="1" ht="14.25" customHeight="1" x14ac:dyDescent="0.15">
      <c r="A840" s="399">
        <v>34912</v>
      </c>
      <c r="B840" s="400">
        <v>2.5000000000000001E-3</v>
      </c>
      <c r="C840" s="400">
        <v>2.0199999999999999E-2</v>
      </c>
      <c r="D840" s="400">
        <v>5.7000000000000002E-3</v>
      </c>
      <c r="E840" s="400">
        <v>6.3083333333333299E-3</v>
      </c>
      <c r="F840" s="400">
        <v>6.4083333333333301E-3</v>
      </c>
      <c r="G840" s="400">
        <v>6.3583333333333304E-3</v>
      </c>
      <c r="H840" s="400">
        <v>6.5322499999999999E-3</v>
      </c>
      <c r="I840" s="400">
        <f t="shared" si="143"/>
        <v>-3.2000000000000002E-3</v>
      </c>
      <c r="J840" s="400">
        <f t="shared" si="136"/>
        <v>-3.8583333333333304E-3</v>
      </c>
      <c r="K840" s="400">
        <f t="shared" si="137"/>
        <v>1.3667749999999999E-2</v>
      </c>
      <c r="L840" s="20">
        <f t="shared" si="133"/>
        <v>0.21439950656867057</v>
      </c>
      <c r="M840" s="20">
        <f t="shared" si="134"/>
        <v>6.8400000000000002E-2</v>
      </c>
      <c r="N840" s="20">
        <f t="shared" si="138"/>
        <v>7.6299999999999965E-2</v>
      </c>
      <c r="O840" s="20">
        <f t="shared" si="135"/>
        <v>0.14599950656867056</v>
      </c>
      <c r="P840" s="20">
        <f t="shared" si="139"/>
        <v>0.13809950656867059</v>
      </c>
      <c r="Q840" s="20">
        <f t="shared" si="140"/>
        <v>0.17074243536000222</v>
      </c>
      <c r="R840" s="20">
        <f t="shared" si="141"/>
        <v>7.8386999999999998E-2</v>
      </c>
      <c r="S840" s="20">
        <f t="shared" si="142"/>
        <v>9.2355435360002222E-2</v>
      </c>
    </row>
    <row r="841" spans="1:19" s="172" customFormat="1" ht="14.25" customHeight="1" x14ac:dyDescent="0.15">
      <c r="A841" s="399">
        <v>34943</v>
      </c>
      <c r="B841" s="400">
        <v>4.2200000000000001E-2</v>
      </c>
      <c r="C841" s="400">
        <v>6.3799999999999996E-2</v>
      </c>
      <c r="D841" s="400">
        <v>5.1999999999999998E-3</v>
      </c>
      <c r="E841" s="400">
        <v>6.1000000000000004E-3</v>
      </c>
      <c r="F841" s="400">
        <v>6.2083333333333296E-3</v>
      </c>
      <c r="G841" s="400">
        <v>6.1541666666666698E-3</v>
      </c>
      <c r="H841" s="400">
        <v>6.3499999999999997E-3</v>
      </c>
      <c r="I841" s="400">
        <f t="shared" si="143"/>
        <v>3.7000000000000005E-2</v>
      </c>
      <c r="J841" s="400">
        <f t="shared" si="136"/>
        <v>3.6045833333333333E-2</v>
      </c>
      <c r="K841" s="400">
        <f t="shared" si="137"/>
        <v>5.7449999999999994E-2</v>
      </c>
      <c r="L841" s="20">
        <f t="shared" si="133"/>
        <v>0.29743430624896816</v>
      </c>
      <c r="M841" s="20">
        <f t="shared" si="134"/>
        <v>6.2399999999999997E-2</v>
      </c>
      <c r="N841" s="20">
        <f t="shared" si="138"/>
        <v>7.3850000000000041E-2</v>
      </c>
      <c r="O841" s="20">
        <f t="shared" si="135"/>
        <v>0.23503430624896815</v>
      </c>
      <c r="P841" s="20">
        <f t="shared" si="139"/>
        <v>0.22358430624896813</v>
      </c>
      <c r="Q841" s="20">
        <f t="shared" si="140"/>
        <v>0.27789431842393908</v>
      </c>
      <c r="R841" s="20">
        <f t="shared" si="141"/>
        <v>7.619999999999999E-2</v>
      </c>
      <c r="S841" s="20">
        <f t="shared" si="142"/>
        <v>0.20169431842393909</v>
      </c>
    </row>
    <row r="842" spans="1:19" s="172" customFormat="1" ht="14.25" customHeight="1" x14ac:dyDescent="0.15">
      <c r="A842" s="399">
        <v>34973</v>
      </c>
      <c r="B842" s="400">
        <v>-3.5999999999999999E-3</v>
      </c>
      <c r="C842" s="400">
        <v>2.3800000000000002E-2</v>
      </c>
      <c r="D842" s="400">
        <v>5.7000000000000002E-3</v>
      </c>
      <c r="E842" s="400">
        <v>5.9333333333333304E-3</v>
      </c>
      <c r="F842" s="400">
        <v>6.0583333333333296E-3</v>
      </c>
      <c r="G842" s="400">
        <v>5.9958333333333296E-3</v>
      </c>
      <c r="H842" s="400">
        <v>6.2238333333333304E-3</v>
      </c>
      <c r="I842" s="400">
        <f t="shared" si="143"/>
        <v>-9.2999999999999992E-3</v>
      </c>
      <c r="J842" s="400">
        <f t="shared" si="136"/>
        <v>-9.5958333333333295E-3</v>
      </c>
      <c r="K842" s="400">
        <f t="shared" si="137"/>
        <v>1.757616666666667E-2</v>
      </c>
      <c r="L842" s="20">
        <f t="shared" si="133"/>
        <v>0.26431642322393323</v>
      </c>
      <c r="M842" s="20">
        <f t="shared" si="134"/>
        <v>6.8400000000000002E-2</v>
      </c>
      <c r="N842" s="20">
        <f t="shared" si="138"/>
        <v>7.1949999999999958E-2</v>
      </c>
      <c r="O842" s="20">
        <f t="shared" si="135"/>
        <v>0.19591642322393321</v>
      </c>
      <c r="P842" s="20">
        <f t="shared" si="139"/>
        <v>0.19236642322393327</v>
      </c>
      <c r="Q842" s="20">
        <f t="shared" si="140"/>
        <v>0.29715269006784539</v>
      </c>
      <c r="R842" s="20">
        <f t="shared" si="141"/>
        <v>7.4685999999999961E-2</v>
      </c>
      <c r="S842" s="20">
        <f t="shared" si="142"/>
        <v>0.22246669006784542</v>
      </c>
    </row>
    <row r="843" spans="1:19" s="172" customFormat="1" ht="14.25" customHeight="1" x14ac:dyDescent="0.15">
      <c r="A843" s="399">
        <v>35004</v>
      </c>
      <c r="B843" s="400">
        <v>4.3900000000000002E-2</v>
      </c>
      <c r="C843" s="400">
        <v>1.3599999999999999E-2</v>
      </c>
      <c r="D843" s="400">
        <v>5.1000000000000004E-3</v>
      </c>
      <c r="E843" s="400">
        <v>5.8500000000000002E-3</v>
      </c>
      <c r="F843" s="400">
        <v>5.9833333333333301E-3</v>
      </c>
      <c r="G843" s="400">
        <v>5.9166666666666699E-3</v>
      </c>
      <c r="H843" s="400">
        <v>6.1999999999999998E-3</v>
      </c>
      <c r="I843" s="400">
        <f t="shared" si="143"/>
        <v>3.8800000000000001E-2</v>
      </c>
      <c r="J843" s="400">
        <f t="shared" si="136"/>
        <v>3.7983333333333334E-2</v>
      </c>
      <c r="K843" s="400">
        <f t="shared" si="137"/>
        <v>7.3999999999999995E-3</v>
      </c>
      <c r="L843" s="20">
        <f t="shared" si="133"/>
        <v>0.36967612515926107</v>
      </c>
      <c r="M843" s="20">
        <f t="shared" si="134"/>
        <v>6.1200000000000004E-2</v>
      </c>
      <c r="N843" s="20">
        <f t="shared" si="138"/>
        <v>7.1000000000000035E-2</v>
      </c>
      <c r="O843" s="20">
        <f t="shared" si="135"/>
        <v>0.30847612515926104</v>
      </c>
      <c r="P843" s="20">
        <f t="shared" si="139"/>
        <v>0.29867612515926101</v>
      </c>
      <c r="Q843" s="20">
        <f t="shared" si="140"/>
        <v>0.33427437249113856</v>
      </c>
      <c r="R843" s="20">
        <f t="shared" si="141"/>
        <v>7.4399999999999994E-2</v>
      </c>
      <c r="S843" s="20">
        <f t="shared" si="142"/>
        <v>0.25987437249113854</v>
      </c>
    </row>
    <row r="844" spans="1:19" s="172" customFormat="1" ht="14.25" customHeight="1" x14ac:dyDescent="0.15">
      <c r="A844" s="399">
        <v>35034</v>
      </c>
      <c r="B844" s="400">
        <v>1.9300000000000001E-2</v>
      </c>
      <c r="C844" s="400">
        <v>7.0800000000000002E-2</v>
      </c>
      <c r="D844" s="400">
        <v>4.8999999999999998E-3</v>
      </c>
      <c r="E844" s="400">
        <v>5.6833333333333302E-3</v>
      </c>
      <c r="F844" s="400">
        <v>5.8250000000000003E-3</v>
      </c>
      <c r="G844" s="400">
        <v>5.7541666666666696E-3</v>
      </c>
      <c r="H844" s="400">
        <v>6.0447499999999998E-3</v>
      </c>
      <c r="I844" s="400">
        <f t="shared" si="143"/>
        <v>1.4400000000000001E-2</v>
      </c>
      <c r="J844" s="400">
        <f t="shared" si="136"/>
        <v>1.3545833333333332E-2</v>
      </c>
      <c r="K844" s="400">
        <f t="shared" si="137"/>
        <v>6.475525E-2</v>
      </c>
      <c r="L844" s="20">
        <f t="shared" si="133"/>
        <v>0.37574977766538731</v>
      </c>
      <c r="M844" s="20">
        <f t="shared" si="134"/>
        <v>5.8799999999999998E-2</v>
      </c>
      <c r="N844" s="20">
        <f t="shared" si="138"/>
        <v>6.9050000000000028E-2</v>
      </c>
      <c r="O844" s="20">
        <f t="shared" si="135"/>
        <v>0.31694977766538729</v>
      </c>
      <c r="P844" s="20">
        <f t="shared" si="139"/>
        <v>0.30669977766538725</v>
      </c>
      <c r="Q844" s="20">
        <f t="shared" si="140"/>
        <v>0.42134997817699094</v>
      </c>
      <c r="R844" s="20">
        <f t="shared" si="141"/>
        <v>7.253699999999999E-2</v>
      </c>
      <c r="S844" s="20">
        <f t="shared" si="142"/>
        <v>0.34881297817699097</v>
      </c>
    </row>
    <row r="845" spans="1:19" s="172" customFormat="1" ht="14.25" customHeight="1" x14ac:dyDescent="0.15">
      <c r="A845" s="399">
        <v>35065</v>
      </c>
      <c r="B845" s="400">
        <v>3.4000000000000002E-2</v>
      </c>
      <c r="C845" s="400">
        <v>1.29E-2</v>
      </c>
      <c r="D845" s="400">
        <v>5.4000000000000003E-3</v>
      </c>
      <c r="E845" s="400">
        <v>5.6750000000000004E-3</v>
      </c>
      <c r="F845" s="400">
        <v>5.8250000000000003E-3</v>
      </c>
      <c r="G845" s="400">
        <v>5.7499999999999999E-3</v>
      </c>
      <c r="H845" s="400">
        <v>6.0056666666666696E-3</v>
      </c>
      <c r="I845" s="400">
        <f t="shared" si="143"/>
        <v>2.86E-2</v>
      </c>
      <c r="J845" s="400">
        <f t="shared" si="136"/>
        <v>2.8250000000000004E-2</v>
      </c>
      <c r="K845" s="400">
        <f t="shared" si="137"/>
        <v>6.8943333333333304E-3</v>
      </c>
      <c r="L845" s="20">
        <f t="shared" si="133"/>
        <v>0.38661201881860885</v>
      </c>
      <c r="M845" s="20">
        <f t="shared" si="134"/>
        <v>6.4799999999999996E-2</v>
      </c>
      <c r="N845" s="20">
        <f t="shared" si="138"/>
        <v>6.9000000000000006E-2</v>
      </c>
      <c r="O845" s="20">
        <f t="shared" si="135"/>
        <v>0.32181201881860888</v>
      </c>
      <c r="P845" s="20">
        <f t="shared" si="139"/>
        <v>0.31761201881860884</v>
      </c>
      <c r="Q845" s="20">
        <f t="shared" si="140"/>
        <v>0.33563910649918749</v>
      </c>
      <c r="R845" s="20">
        <f t="shared" si="141"/>
        <v>7.2068000000000035E-2</v>
      </c>
      <c r="S845" s="20">
        <f t="shared" si="142"/>
        <v>0.26357110649918747</v>
      </c>
    </row>
    <row r="846" spans="1:19" s="172" customFormat="1" ht="14.25" customHeight="1" x14ac:dyDescent="0.15">
      <c r="A846" s="399">
        <v>35096</v>
      </c>
      <c r="B846" s="400">
        <v>9.2999999999999992E-3</v>
      </c>
      <c r="C846" s="400">
        <v>-3.95E-2</v>
      </c>
      <c r="D846" s="400">
        <v>4.7999999999999996E-3</v>
      </c>
      <c r="E846" s="400">
        <v>5.8250000000000003E-3</v>
      </c>
      <c r="F846" s="400">
        <v>5.9666666666666696E-3</v>
      </c>
      <c r="G846" s="400">
        <v>5.8958333333333302E-3</v>
      </c>
      <c r="H846" s="400">
        <v>6.1250000000000002E-3</v>
      </c>
      <c r="I846" s="400">
        <f t="shared" si="143"/>
        <v>4.4999999999999997E-3</v>
      </c>
      <c r="J846" s="400">
        <f t="shared" si="136"/>
        <v>3.4041666666666691E-3</v>
      </c>
      <c r="K846" s="400">
        <f t="shared" si="137"/>
        <v>-4.5624999999999999E-2</v>
      </c>
      <c r="L846" s="20">
        <f t="shared" si="133"/>
        <v>0.34697546736633456</v>
      </c>
      <c r="M846" s="20">
        <f t="shared" si="134"/>
        <v>5.7599999999999998E-2</v>
      </c>
      <c r="N846" s="20">
        <f t="shared" si="138"/>
        <v>7.0749999999999966E-2</v>
      </c>
      <c r="O846" s="20">
        <f t="shared" si="135"/>
        <v>0.28937546736633457</v>
      </c>
      <c r="P846" s="20">
        <f t="shared" si="139"/>
        <v>0.27622546736633458</v>
      </c>
      <c r="Q846" s="20">
        <f t="shared" si="140"/>
        <v>0.28480857465445042</v>
      </c>
      <c r="R846" s="20">
        <f t="shared" si="141"/>
        <v>7.350000000000001E-2</v>
      </c>
      <c r="S846" s="20">
        <f t="shared" si="142"/>
        <v>0.21130857465445041</v>
      </c>
    </row>
    <row r="847" spans="1:19" s="172" customFormat="1" ht="14.25" customHeight="1" x14ac:dyDescent="0.15">
      <c r="A847" s="399">
        <v>35125</v>
      </c>
      <c r="B847" s="400">
        <v>9.5999999999999992E-3</v>
      </c>
      <c r="C847" s="400">
        <v>-2.0299999999999999E-2</v>
      </c>
      <c r="D847" s="400">
        <v>5.1999999999999998E-3</v>
      </c>
      <c r="E847" s="400">
        <v>6.1250000000000002E-3</v>
      </c>
      <c r="F847" s="400">
        <v>6.2666666666666704E-3</v>
      </c>
      <c r="G847" s="400">
        <v>6.1958333333333301E-3</v>
      </c>
      <c r="H847" s="400">
        <v>6.4353333333333302E-3</v>
      </c>
      <c r="I847" s="400">
        <f t="shared" si="143"/>
        <v>4.3999999999999994E-3</v>
      </c>
      <c r="J847" s="400">
        <f t="shared" si="136"/>
        <v>3.4041666666666691E-3</v>
      </c>
      <c r="K847" s="400">
        <f t="shared" si="137"/>
        <v>-2.673533333333333E-2</v>
      </c>
      <c r="L847" s="20">
        <f t="shared" si="133"/>
        <v>0.32093873905104586</v>
      </c>
      <c r="M847" s="20">
        <f t="shared" si="134"/>
        <v>6.2399999999999997E-2</v>
      </c>
      <c r="N847" s="20">
        <f t="shared" si="138"/>
        <v>7.4349999999999958E-2</v>
      </c>
      <c r="O847" s="20">
        <f t="shared" si="135"/>
        <v>0.25853873905104585</v>
      </c>
      <c r="P847" s="20">
        <f t="shared" si="139"/>
        <v>0.24658873905104589</v>
      </c>
      <c r="Q847" s="20">
        <f t="shared" si="140"/>
        <v>0.26632491004926062</v>
      </c>
      <c r="R847" s="20">
        <f t="shared" si="141"/>
        <v>7.7223999999999959E-2</v>
      </c>
      <c r="S847" s="20">
        <f t="shared" si="142"/>
        <v>0.18910091004926066</v>
      </c>
    </row>
    <row r="848" spans="1:19" s="172" customFormat="1" ht="14.25" customHeight="1" x14ac:dyDescent="0.15">
      <c r="A848" s="399">
        <v>35156</v>
      </c>
      <c r="B848" s="400">
        <v>1.47E-2</v>
      </c>
      <c r="C848" s="400">
        <v>1.0999999999999999E-2</v>
      </c>
      <c r="D848" s="400">
        <v>5.8999999999999999E-3</v>
      </c>
      <c r="E848" s="400">
        <v>6.2500000000000003E-3</v>
      </c>
      <c r="F848" s="400">
        <v>6.4000000000000003E-3</v>
      </c>
      <c r="G848" s="400">
        <v>6.3249999999999999E-3</v>
      </c>
      <c r="H848" s="400">
        <v>6.5698333333333303E-3</v>
      </c>
      <c r="I848" s="400">
        <f t="shared" si="143"/>
        <v>8.7999999999999988E-3</v>
      </c>
      <c r="J848" s="400">
        <f t="shared" si="136"/>
        <v>8.3750000000000005E-3</v>
      </c>
      <c r="K848" s="400">
        <f t="shared" si="137"/>
        <v>4.4301666666666691E-3</v>
      </c>
      <c r="L848" s="20">
        <f t="shared" ref="L848:L911" si="144">((1+B837)*(1+B838)*(1+B839)*(1+B840)*(1+B841)*(1+B842)*(1+B843)*(1+B844)*(1+B845)*(1+B846)*(1+B847)*(1+B848))-1</f>
        <v>0.3020755182777306</v>
      </c>
      <c r="M848" s="20">
        <f t="shared" ref="M848:M911" si="145">D848*12</f>
        <v>7.0800000000000002E-2</v>
      </c>
      <c r="N848" s="20">
        <f t="shared" si="138"/>
        <v>7.5899999999999995E-2</v>
      </c>
      <c r="O848" s="20">
        <f t="shared" ref="O848:O911" si="146">L848-M848</f>
        <v>0.2312755182777306</v>
      </c>
      <c r="P848" s="20">
        <f t="shared" si="139"/>
        <v>0.22617551827773061</v>
      </c>
      <c r="Q848" s="20">
        <f t="shared" si="140"/>
        <v>0.23517075162547263</v>
      </c>
      <c r="R848" s="20">
        <f t="shared" si="141"/>
        <v>7.8837999999999964E-2</v>
      </c>
      <c r="S848" s="20">
        <f t="shared" si="142"/>
        <v>0.15633275162547267</v>
      </c>
    </row>
    <row r="849" spans="1:19" s="172" customFormat="1" ht="14.25" customHeight="1" x14ac:dyDescent="0.15">
      <c r="A849" s="399">
        <v>35186</v>
      </c>
      <c r="B849" s="400">
        <v>2.58E-2</v>
      </c>
      <c r="C849" s="400">
        <v>-2.5000000000000001E-3</v>
      </c>
      <c r="D849" s="400">
        <v>5.7999999999999996E-3</v>
      </c>
      <c r="E849" s="400">
        <v>6.3499999999999997E-3</v>
      </c>
      <c r="F849" s="400">
        <v>6.4749999999999999E-3</v>
      </c>
      <c r="G849" s="400">
        <v>6.4124999999999998E-3</v>
      </c>
      <c r="H849" s="400">
        <v>6.6504166666666699E-3</v>
      </c>
      <c r="I849" s="400">
        <f t="shared" si="143"/>
        <v>0.02</v>
      </c>
      <c r="J849" s="400">
        <f t="shared" si="136"/>
        <v>1.9387500000000002E-2</v>
      </c>
      <c r="K849" s="400">
        <f t="shared" si="137"/>
        <v>-9.1504166666666695E-3</v>
      </c>
      <c r="L849" s="20">
        <f t="shared" si="144"/>
        <v>0.28429717947047695</v>
      </c>
      <c r="M849" s="20">
        <f t="shared" si="145"/>
        <v>6.9599999999999995E-2</v>
      </c>
      <c r="N849" s="20">
        <f t="shared" si="138"/>
        <v>7.6949999999999991E-2</v>
      </c>
      <c r="O849" s="20">
        <f t="shared" si="146"/>
        <v>0.21469717947047695</v>
      </c>
      <c r="P849" s="20">
        <f t="shared" si="139"/>
        <v>0.20734717947047696</v>
      </c>
      <c r="Q849" s="20">
        <f t="shared" si="140"/>
        <v>0.19434162926173815</v>
      </c>
      <c r="R849" s="20">
        <f t="shared" si="141"/>
        <v>7.9805000000000043E-2</v>
      </c>
      <c r="S849" s="20">
        <f t="shared" si="142"/>
        <v>0.1145366292617381</v>
      </c>
    </row>
    <row r="850" spans="1:19" s="172" customFormat="1" ht="14.25" customHeight="1" x14ac:dyDescent="0.15">
      <c r="A850" s="399">
        <v>35217</v>
      </c>
      <c r="B850" s="400">
        <v>3.8E-3</v>
      </c>
      <c r="C850" s="400">
        <v>4.1599999999999998E-2</v>
      </c>
      <c r="D850" s="400">
        <v>5.4000000000000003E-3</v>
      </c>
      <c r="E850" s="400">
        <v>6.4250000000000002E-3</v>
      </c>
      <c r="F850" s="400">
        <v>6.5583333333333301E-3</v>
      </c>
      <c r="G850" s="400">
        <v>6.4916666666666699E-3</v>
      </c>
      <c r="H850" s="400">
        <v>6.7200000000000003E-3</v>
      </c>
      <c r="I850" s="400">
        <f t="shared" si="143"/>
        <v>-1.6000000000000003E-3</v>
      </c>
      <c r="J850" s="400">
        <f t="shared" si="136"/>
        <v>-2.6916666666666699E-3</v>
      </c>
      <c r="K850" s="400">
        <f t="shared" si="137"/>
        <v>3.4879999999999994E-2</v>
      </c>
      <c r="L850" s="20">
        <f t="shared" si="144"/>
        <v>0.2599467442850516</v>
      </c>
      <c r="M850" s="20">
        <f t="shared" si="145"/>
        <v>6.4799999999999996E-2</v>
      </c>
      <c r="N850" s="20">
        <f t="shared" si="138"/>
        <v>7.7900000000000039E-2</v>
      </c>
      <c r="O850" s="20">
        <f t="shared" si="146"/>
        <v>0.1951467442850516</v>
      </c>
      <c r="P850" s="20">
        <f t="shared" si="139"/>
        <v>0.18204674428505158</v>
      </c>
      <c r="Q850" s="20">
        <f t="shared" si="140"/>
        <v>0.23820666969147686</v>
      </c>
      <c r="R850" s="20">
        <f t="shared" si="141"/>
        <v>8.0640000000000003E-2</v>
      </c>
      <c r="S850" s="20">
        <f t="shared" si="142"/>
        <v>0.15756666969147687</v>
      </c>
    </row>
    <row r="851" spans="1:19" s="172" customFormat="1" ht="14.25" customHeight="1" x14ac:dyDescent="0.15">
      <c r="A851" s="399">
        <v>35247</v>
      </c>
      <c r="B851" s="400">
        <v>-4.4200000000000003E-2</v>
      </c>
      <c r="C851" s="400">
        <v>-6.2799999999999995E-2</v>
      </c>
      <c r="D851" s="400">
        <v>6.1999999999999998E-3</v>
      </c>
      <c r="E851" s="400">
        <v>6.3749999999999996E-3</v>
      </c>
      <c r="F851" s="400">
        <v>6.5166666666666697E-3</v>
      </c>
      <c r="G851" s="400">
        <v>6.4458333333333303E-3</v>
      </c>
      <c r="H851" s="400">
        <v>6.6876666666666699E-3</v>
      </c>
      <c r="I851" s="400">
        <f t="shared" si="143"/>
        <v>-5.04E-2</v>
      </c>
      <c r="J851" s="400">
        <f t="shared" si="136"/>
        <v>-5.0645833333333334E-2</v>
      </c>
      <c r="K851" s="400">
        <f t="shared" si="137"/>
        <v>-6.948766666666667E-2</v>
      </c>
      <c r="L851" s="20">
        <f t="shared" si="144"/>
        <v>0.16556048992223449</v>
      </c>
      <c r="M851" s="20">
        <f t="shared" si="145"/>
        <v>7.4399999999999994E-2</v>
      </c>
      <c r="N851" s="20">
        <f t="shared" si="138"/>
        <v>7.734999999999996E-2</v>
      </c>
      <c r="O851" s="20">
        <f t="shared" si="146"/>
        <v>9.1160489922234494E-2</v>
      </c>
      <c r="P851" s="20">
        <f t="shared" si="139"/>
        <v>8.8210489922234528E-2</v>
      </c>
      <c r="Q851" s="20">
        <f t="shared" si="140"/>
        <v>0.13159170242306373</v>
      </c>
      <c r="R851" s="20">
        <f t="shared" si="141"/>
        <v>8.0252000000000046E-2</v>
      </c>
      <c r="S851" s="20">
        <f t="shared" si="142"/>
        <v>5.1339702423063682E-2</v>
      </c>
    </row>
    <row r="852" spans="1:19" s="172" customFormat="1" ht="14.25" customHeight="1" x14ac:dyDescent="0.15">
      <c r="A852" s="399">
        <v>35278</v>
      </c>
      <c r="B852" s="400">
        <v>2.1100000000000001E-2</v>
      </c>
      <c r="C852" s="400">
        <v>2.1299999999999999E-2</v>
      </c>
      <c r="D852" s="400">
        <v>5.7000000000000002E-3</v>
      </c>
      <c r="E852" s="400">
        <v>6.2166666666666698E-3</v>
      </c>
      <c r="F852" s="400">
        <v>6.3583333333333304E-3</v>
      </c>
      <c r="G852" s="400">
        <v>6.2874999999999997E-3</v>
      </c>
      <c r="H852" s="400">
        <v>6.5318333333333296E-3</v>
      </c>
      <c r="I852" s="400">
        <f t="shared" si="143"/>
        <v>1.54E-2</v>
      </c>
      <c r="J852" s="400">
        <f t="shared" si="136"/>
        <v>1.4812500000000001E-2</v>
      </c>
      <c r="K852" s="400">
        <f t="shared" si="137"/>
        <v>1.4768166666666669E-2</v>
      </c>
      <c r="L852" s="20">
        <f t="shared" si="144"/>
        <v>0.18718585163051671</v>
      </c>
      <c r="M852" s="20">
        <f t="shared" si="145"/>
        <v>6.8400000000000002E-2</v>
      </c>
      <c r="N852" s="20">
        <f t="shared" si="138"/>
        <v>7.5449999999999989E-2</v>
      </c>
      <c r="O852" s="20">
        <f t="shared" si="146"/>
        <v>0.11878585163051671</v>
      </c>
      <c r="P852" s="20">
        <f t="shared" si="139"/>
        <v>0.11173585163051672</v>
      </c>
      <c r="Q852" s="20">
        <f t="shared" si="140"/>
        <v>0.13281180717964625</v>
      </c>
      <c r="R852" s="20">
        <f t="shared" si="141"/>
        <v>7.8381999999999952E-2</v>
      </c>
      <c r="S852" s="20">
        <f t="shared" si="142"/>
        <v>5.4429807179646295E-2</v>
      </c>
    </row>
    <row r="853" spans="1:19" s="172" customFormat="1" ht="14.25" customHeight="1" x14ac:dyDescent="0.15">
      <c r="A853" s="399">
        <v>35309</v>
      </c>
      <c r="B853" s="400">
        <v>5.6300000000000003E-2</v>
      </c>
      <c r="C853" s="400">
        <v>9.4999999999999998E-3</v>
      </c>
      <c r="D853" s="400">
        <v>6.0000000000000001E-3</v>
      </c>
      <c r="E853" s="400">
        <v>6.3833333333333303E-3</v>
      </c>
      <c r="F853" s="400">
        <v>6.5166666666666697E-3</v>
      </c>
      <c r="G853" s="400">
        <v>6.45E-3</v>
      </c>
      <c r="H853" s="400">
        <v>6.6812499999999997E-3</v>
      </c>
      <c r="I853" s="400">
        <f t="shared" si="143"/>
        <v>5.0300000000000004E-2</v>
      </c>
      <c r="J853" s="400">
        <f t="shared" si="136"/>
        <v>4.9850000000000005E-2</v>
      </c>
      <c r="K853" s="400">
        <f t="shared" si="137"/>
        <v>2.8187500000000001E-3</v>
      </c>
      <c r="L853" s="20">
        <f t="shared" si="144"/>
        <v>0.2032473758178035</v>
      </c>
      <c r="M853" s="20">
        <f t="shared" si="145"/>
        <v>7.2000000000000008E-2</v>
      </c>
      <c r="N853" s="20">
        <f t="shared" si="138"/>
        <v>7.7399999999999997E-2</v>
      </c>
      <c r="O853" s="20">
        <f t="shared" si="146"/>
        <v>0.13124737581780349</v>
      </c>
      <c r="P853" s="20">
        <f t="shared" si="139"/>
        <v>0.1258473758178035</v>
      </c>
      <c r="Q853" s="20">
        <f t="shared" si="140"/>
        <v>7.49892078848029E-2</v>
      </c>
      <c r="R853" s="20">
        <f t="shared" si="141"/>
        <v>8.0174999999999996E-2</v>
      </c>
      <c r="S853" s="20">
        <f t="shared" si="142"/>
        <v>-5.1857921151970965E-3</v>
      </c>
    </row>
    <row r="854" spans="1:19" s="172" customFormat="1" ht="14.25" customHeight="1" x14ac:dyDescent="0.15">
      <c r="A854" s="399">
        <v>35339</v>
      </c>
      <c r="B854" s="400">
        <v>2.76E-2</v>
      </c>
      <c r="C854" s="400">
        <v>5.0799999999999998E-2</v>
      </c>
      <c r="D854" s="400">
        <v>5.7999999999999996E-3</v>
      </c>
      <c r="E854" s="400">
        <v>6.1583333333333299E-3</v>
      </c>
      <c r="F854" s="400">
        <v>6.3166666666666701E-3</v>
      </c>
      <c r="G854" s="400">
        <v>6.2375E-3</v>
      </c>
      <c r="H854" s="400">
        <v>6.4820833333333302E-3</v>
      </c>
      <c r="I854" s="400">
        <f t="shared" si="143"/>
        <v>2.18E-2</v>
      </c>
      <c r="J854" s="400">
        <f t="shared" si="136"/>
        <v>2.13625E-2</v>
      </c>
      <c r="K854" s="400">
        <f t="shared" si="137"/>
        <v>4.4317916666666665E-2</v>
      </c>
      <c r="L854" s="20">
        <f t="shared" si="144"/>
        <v>0.24092433098191024</v>
      </c>
      <c r="M854" s="20">
        <f t="shared" si="145"/>
        <v>6.9599999999999995E-2</v>
      </c>
      <c r="N854" s="20">
        <f t="shared" si="138"/>
        <v>7.485E-2</v>
      </c>
      <c r="O854" s="20">
        <f t="shared" si="146"/>
        <v>0.17132433098191024</v>
      </c>
      <c r="P854" s="20">
        <f t="shared" si="139"/>
        <v>0.16607433098191024</v>
      </c>
      <c r="Q854" s="20">
        <f t="shared" si="140"/>
        <v>0.10333918699487232</v>
      </c>
      <c r="R854" s="20">
        <f t="shared" si="141"/>
        <v>7.7784999999999965E-2</v>
      </c>
      <c r="S854" s="20">
        <f t="shared" si="142"/>
        <v>2.5554186994872358E-2</v>
      </c>
    </row>
    <row r="855" spans="1:19" s="172" customFormat="1" ht="14.25" customHeight="1" x14ac:dyDescent="0.15">
      <c r="A855" s="399">
        <v>35370</v>
      </c>
      <c r="B855" s="400">
        <v>7.5600000000000001E-2</v>
      </c>
      <c r="C855" s="400">
        <v>2.1100000000000001E-2</v>
      </c>
      <c r="D855" s="400">
        <v>5.1999999999999998E-3</v>
      </c>
      <c r="E855" s="400">
        <v>5.9166666666666699E-3</v>
      </c>
      <c r="F855" s="400">
        <v>6.0916666666666697E-3</v>
      </c>
      <c r="G855" s="400">
        <v>6.0041666666666698E-3</v>
      </c>
      <c r="H855" s="400">
        <v>6.2527499999999996E-3</v>
      </c>
      <c r="I855" s="400">
        <f t="shared" si="143"/>
        <v>7.0400000000000004E-2</v>
      </c>
      <c r="J855" s="400">
        <f t="shared" si="136"/>
        <v>6.9595833333333329E-2</v>
      </c>
      <c r="K855" s="400">
        <f t="shared" si="137"/>
        <v>1.4847250000000001E-2</v>
      </c>
      <c r="L855" s="20">
        <f t="shared" si="144"/>
        <v>0.27860734783422014</v>
      </c>
      <c r="M855" s="20">
        <f t="shared" si="145"/>
        <v>6.2399999999999997E-2</v>
      </c>
      <c r="N855" s="20">
        <f t="shared" si="138"/>
        <v>7.2050000000000031E-2</v>
      </c>
      <c r="O855" s="20">
        <f t="shared" si="146"/>
        <v>0.21620734783422013</v>
      </c>
      <c r="P855" s="20">
        <f t="shared" si="139"/>
        <v>0.20655734783422011</v>
      </c>
      <c r="Q855" s="20">
        <f t="shared" si="140"/>
        <v>0.11150320031616445</v>
      </c>
      <c r="R855" s="20">
        <f t="shared" si="141"/>
        <v>7.5032999999999989E-2</v>
      </c>
      <c r="S855" s="20">
        <f t="shared" si="142"/>
        <v>3.6470200316164464E-2</v>
      </c>
    </row>
    <row r="856" spans="1:19" s="172" customFormat="1" ht="14.25" customHeight="1" x14ac:dyDescent="0.15">
      <c r="A856" s="399">
        <v>35400</v>
      </c>
      <c r="B856" s="400">
        <v>-1.9800000000000002E-2</v>
      </c>
      <c r="C856" s="400">
        <v>-6.0000000000000001E-3</v>
      </c>
      <c r="D856" s="400">
        <v>5.5999999999999999E-3</v>
      </c>
      <c r="E856" s="400">
        <v>6.0000000000000001E-3</v>
      </c>
      <c r="F856" s="400">
        <v>6.1749999999999999E-3</v>
      </c>
      <c r="G856" s="400">
        <v>6.0875E-3</v>
      </c>
      <c r="H856" s="400">
        <v>6.3091666666666704E-3</v>
      </c>
      <c r="I856" s="400">
        <f t="shared" si="143"/>
        <v>-2.5400000000000002E-2</v>
      </c>
      <c r="J856" s="400">
        <f t="shared" si="136"/>
        <v>-2.5887500000000001E-2</v>
      </c>
      <c r="K856" s="400">
        <f t="shared" si="137"/>
        <v>-1.230916666666667E-2</v>
      </c>
      <c r="L856" s="20">
        <f t="shared" si="144"/>
        <v>0.22956040650162168</v>
      </c>
      <c r="M856" s="20">
        <f t="shared" si="145"/>
        <v>6.7199999999999996E-2</v>
      </c>
      <c r="N856" s="20">
        <f t="shared" si="138"/>
        <v>7.3050000000000004E-2</v>
      </c>
      <c r="O856" s="20">
        <f t="shared" si="146"/>
        <v>0.1623604065016217</v>
      </c>
      <c r="P856" s="20">
        <f t="shared" si="139"/>
        <v>0.15651040650162168</v>
      </c>
      <c r="Q856" s="20">
        <f t="shared" si="140"/>
        <v>3.1783882250903339E-2</v>
      </c>
      <c r="R856" s="20">
        <f t="shared" si="141"/>
        <v>7.5710000000000041E-2</v>
      </c>
      <c r="S856" s="20">
        <f t="shared" si="142"/>
        <v>-4.3926117749096702E-2</v>
      </c>
    </row>
    <row r="857" spans="1:19" s="172" customFormat="1" ht="14.25" customHeight="1" x14ac:dyDescent="0.15">
      <c r="A857" s="399">
        <v>35431</v>
      </c>
      <c r="B857" s="400">
        <v>6.25E-2</v>
      </c>
      <c r="C857" s="400">
        <v>6.6E-3</v>
      </c>
      <c r="D857" s="400">
        <v>5.5999999999999999E-3</v>
      </c>
      <c r="E857" s="400">
        <v>6.1833333333333297E-3</v>
      </c>
      <c r="F857" s="400">
        <v>6.3583333333333304E-3</v>
      </c>
      <c r="G857" s="400">
        <v>6.2708333333333297E-3</v>
      </c>
      <c r="H857" s="400">
        <v>6.4722499999999997E-3</v>
      </c>
      <c r="I857" s="400">
        <f t="shared" si="143"/>
        <v>5.6899999999999999E-2</v>
      </c>
      <c r="J857" s="400">
        <f t="shared" si="136"/>
        <v>5.622916666666667E-2</v>
      </c>
      <c r="K857" s="400">
        <f t="shared" si="137"/>
        <v>1.2775000000000026E-4</v>
      </c>
      <c r="L857" s="20">
        <f t="shared" si="144"/>
        <v>0.26345061112956758</v>
      </c>
      <c r="M857" s="20">
        <f t="shared" si="145"/>
        <v>6.7199999999999996E-2</v>
      </c>
      <c r="N857" s="20">
        <f t="shared" si="138"/>
        <v>7.5249999999999956E-2</v>
      </c>
      <c r="O857" s="20">
        <f t="shared" si="146"/>
        <v>0.1962506111295676</v>
      </c>
      <c r="P857" s="20">
        <f t="shared" si="139"/>
        <v>0.18820061112956762</v>
      </c>
      <c r="Q857" s="20">
        <f t="shared" si="140"/>
        <v>2.5366428940428065E-2</v>
      </c>
      <c r="R857" s="20">
        <f t="shared" si="141"/>
        <v>7.7667E-2</v>
      </c>
      <c r="S857" s="20">
        <f t="shared" si="142"/>
        <v>-5.2300571059571935E-2</v>
      </c>
    </row>
    <row r="858" spans="1:19" s="172" customFormat="1" ht="14.25" customHeight="1" x14ac:dyDescent="0.15">
      <c r="A858" s="399">
        <v>35462</v>
      </c>
      <c r="B858" s="400">
        <v>7.7999999999999996E-3</v>
      </c>
      <c r="C858" s="400">
        <v>-9.4999999999999998E-3</v>
      </c>
      <c r="D858" s="400">
        <v>5.1000000000000004E-3</v>
      </c>
      <c r="E858" s="400">
        <v>6.0916666666666697E-3</v>
      </c>
      <c r="F858" s="400">
        <v>6.28333333333333E-3</v>
      </c>
      <c r="G858" s="400">
        <v>6.1875000000000003E-3</v>
      </c>
      <c r="H858" s="400">
        <v>6.3688333333333296E-3</v>
      </c>
      <c r="I858" s="400">
        <f t="shared" si="143"/>
        <v>2.6999999999999993E-3</v>
      </c>
      <c r="J858" s="400">
        <f t="shared" si="136"/>
        <v>1.6124999999999994E-3</v>
      </c>
      <c r="K858" s="400">
        <f t="shared" si="137"/>
        <v>-1.5868833333333329E-2</v>
      </c>
      <c r="L858" s="20">
        <f t="shared" si="144"/>
        <v>0.26157289794548499</v>
      </c>
      <c r="M858" s="20">
        <f t="shared" si="145"/>
        <v>6.1200000000000004E-2</v>
      </c>
      <c r="N858" s="20">
        <f t="shared" si="138"/>
        <v>7.425000000000001E-2</v>
      </c>
      <c r="O858" s="20">
        <f t="shared" si="146"/>
        <v>0.20037289794548499</v>
      </c>
      <c r="P858" s="20">
        <f t="shared" si="139"/>
        <v>0.18732289794548498</v>
      </c>
      <c r="Q858" s="20">
        <f t="shared" si="140"/>
        <v>5.7392449625709219E-2</v>
      </c>
      <c r="R858" s="20">
        <f t="shared" si="141"/>
        <v>7.6425999999999952E-2</v>
      </c>
      <c r="S858" s="20">
        <f t="shared" si="142"/>
        <v>-1.9033550374290734E-2</v>
      </c>
    </row>
    <row r="859" spans="1:19" s="172" customFormat="1" ht="14.25" customHeight="1" x14ac:dyDescent="0.15">
      <c r="A859" s="399">
        <v>35490</v>
      </c>
      <c r="B859" s="400">
        <v>-4.1099999999999998E-2</v>
      </c>
      <c r="C859" s="400">
        <v>-3.0099999999999998E-2</v>
      </c>
      <c r="D859" s="400">
        <v>5.8999999999999999E-3</v>
      </c>
      <c r="E859" s="400">
        <v>6.2916666666666702E-3</v>
      </c>
      <c r="F859" s="400">
        <v>6.4749999999999999E-3</v>
      </c>
      <c r="G859" s="400">
        <v>6.3833333333333303E-3</v>
      </c>
      <c r="H859" s="400">
        <v>6.5545833333333298E-3</v>
      </c>
      <c r="I859" s="400">
        <f t="shared" si="143"/>
        <v>-4.7E-2</v>
      </c>
      <c r="J859" s="400">
        <f t="shared" si="136"/>
        <v>-4.7483333333333329E-2</v>
      </c>
      <c r="K859" s="400">
        <f t="shared" si="137"/>
        <v>-3.6654583333333331E-2</v>
      </c>
      <c r="L859" s="20">
        <f t="shared" si="144"/>
        <v>0.19821934611720016</v>
      </c>
      <c r="M859" s="20">
        <f t="shared" si="145"/>
        <v>7.0800000000000002E-2</v>
      </c>
      <c r="N859" s="20">
        <f t="shared" si="138"/>
        <v>7.659999999999996E-2</v>
      </c>
      <c r="O859" s="20">
        <f t="shared" si="146"/>
        <v>0.12741934611720016</v>
      </c>
      <c r="P859" s="20">
        <f t="shared" si="139"/>
        <v>0.1216193461172002</v>
      </c>
      <c r="Q859" s="20">
        <f t="shared" si="140"/>
        <v>4.6815287222593982E-2</v>
      </c>
      <c r="R859" s="20">
        <f t="shared" si="141"/>
        <v>7.8654999999999961E-2</v>
      </c>
      <c r="S859" s="20">
        <f t="shared" si="142"/>
        <v>-3.1839712777405979E-2</v>
      </c>
    </row>
    <row r="860" spans="1:19" s="172" customFormat="1" ht="14.25" customHeight="1" x14ac:dyDescent="0.15">
      <c r="A860" s="399">
        <v>35521</v>
      </c>
      <c r="B860" s="400">
        <v>5.9700000000000003E-2</v>
      </c>
      <c r="C860" s="400">
        <v>-1.4999999999999999E-2</v>
      </c>
      <c r="D860" s="400">
        <v>5.8999999999999999E-3</v>
      </c>
      <c r="E860" s="400">
        <v>6.4416666666666702E-3</v>
      </c>
      <c r="F860" s="400">
        <v>6.6083333333333298E-3</v>
      </c>
      <c r="G860" s="400">
        <v>6.5250000000000004E-3</v>
      </c>
      <c r="H860" s="400">
        <v>6.6973333333333303E-3</v>
      </c>
      <c r="I860" s="400">
        <f t="shared" si="143"/>
        <v>5.3800000000000001E-2</v>
      </c>
      <c r="J860" s="400">
        <f t="shared" si="136"/>
        <v>5.3175E-2</v>
      </c>
      <c r="K860" s="400">
        <f t="shared" si="137"/>
        <v>-2.1697333333333329E-2</v>
      </c>
      <c r="L860" s="20">
        <f t="shared" si="144"/>
        <v>0.25135807734344895</v>
      </c>
      <c r="M860" s="20">
        <f t="shared" si="145"/>
        <v>7.0800000000000002E-2</v>
      </c>
      <c r="N860" s="20">
        <f t="shared" si="138"/>
        <v>7.8300000000000008E-2</v>
      </c>
      <c r="O860" s="20">
        <f t="shared" si="146"/>
        <v>0.18055807734344895</v>
      </c>
      <c r="P860" s="20">
        <f t="shared" si="139"/>
        <v>0.17305807734344894</v>
      </c>
      <c r="Q860" s="20">
        <f t="shared" si="140"/>
        <v>1.9894221477997354E-2</v>
      </c>
      <c r="R860" s="20">
        <f t="shared" si="141"/>
        <v>8.0367999999999967E-2</v>
      </c>
      <c r="S860" s="20">
        <f t="shared" si="142"/>
        <v>-6.0473778522002614E-2</v>
      </c>
    </row>
    <row r="861" spans="1:19" s="172" customFormat="1" ht="14.25" customHeight="1" x14ac:dyDescent="0.15">
      <c r="A861" s="399">
        <v>35551</v>
      </c>
      <c r="B861" s="400">
        <v>6.0900000000000003E-2</v>
      </c>
      <c r="C861" s="400">
        <v>4.2299999999999997E-2</v>
      </c>
      <c r="D861" s="400">
        <v>5.7999999999999996E-3</v>
      </c>
      <c r="E861" s="400">
        <v>6.3166666666666701E-3</v>
      </c>
      <c r="F861" s="400">
        <v>6.4999999999999997E-3</v>
      </c>
      <c r="G861" s="400">
        <v>6.4083333333333301E-3</v>
      </c>
      <c r="H861" s="400">
        <v>6.5754166666666704E-3</v>
      </c>
      <c r="I861" s="400">
        <f t="shared" si="143"/>
        <v>5.5100000000000003E-2</v>
      </c>
      <c r="J861" s="400">
        <f t="shared" ref="J861:J924" si="147">B861-G861</f>
        <v>5.4491666666666674E-2</v>
      </c>
      <c r="K861" s="400">
        <f t="shared" ref="K861:K924" si="148">$C861-H861</f>
        <v>3.5724583333333323E-2</v>
      </c>
      <c r="L861" s="20">
        <f t="shared" si="144"/>
        <v>0.29417604236075712</v>
      </c>
      <c r="M861" s="20">
        <f t="shared" si="145"/>
        <v>6.9599999999999995E-2</v>
      </c>
      <c r="N861" s="20">
        <f t="shared" si="138"/>
        <v>7.6899999999999968E-2</v>
      </c>
      <c r="O861" s="20">
        <f t="shared" si="146"/>
        <v>0.22457604236075712</v>
      </c>
      <c r="P861" s="20">
        <f t="shared" si="139"/>
        <v>0.21727604236075715</v>
      </c>
      <c r="Q861" s="20">
        <f t="shared" si="140"/>
        <v>6.5699997039114555E-2</v>
      </c>
      <c r="R861" s="20">
        <f t="shared" si="141"/>
        <v>7.8905000000000045E-2</v>
      </c>
      <c r="S861" s="20">
        <f t="shared" si="142"/>
        <v>-1.320500296088549E-2</v>
      </c>
    </row>
    <row r="862" spans="1:19" s="172" customFormat="1" ht="14.25" customHeight="1" x14ac:dyDescent="0.15">
      <c r="A862" s="399">
        <v>35582</v>
      </c>
      <c r="B862" s="400">
        <v>4.48E-2</v>
      </c>
      <c r="C862" s="400">
        <v>3.1399999999999997E-2</v>
      </c>
      <c r="D862" s="400">
        <v>5.8999999999999999E-3</v>
      </c>
      <c r="E862" s="400">
        <v>6.1749999999999999E-3</v>
      </c>
      <c r="F862" s="400">
        <v>6.3499999999999997E-3</v>
      </c>
      <c r="G862" s="400">
        <v>6.2624999999999998E-3</v>
      </c>
      <c r="H862" s="400">
        <v>6.4373333333333296E-3</v>
      </c>
      <c r="I862" s="400">
        <f t="shared" si="143"/>
        <v>3.8899999999999997E-2</v>
      </c>
      <c r="J862" s="400">
        <f t="shared" si="147"/>
        <v>3.8537500000000002E-2</v>
      </c>
      <c r="K862" s="400">
        <f t="shared" si="148"/>
        <v>2.4962666666666668E-2</v>
      </c>
      <c r="L862" s="20">
        <f t="shared" si="144"/>
        <v>0.34703639077357873</v>
      </c>
      <c r="M862" s="20">
        <f t="shared" si="145"/>
        <v>7.0800000000000002E-2</v>
      </c>
      <c r="N862" s="20">
        <f t="shared" si="138"/>
        <v>7.5149999999999995E-2</v>
      </c>
      <c r="O862" s="20">
        <f t="shared" si="146"/>
        <v>0.27623639077357875</v>
      </c>
      <c r="P862" s="20">
        <f t="shared" si="139"/>
        <v>0.27188639077357873</v>
      </c>
      <c r="Q862" s="20">
        <f t="shared" si="140"/>
        <v>5.5263994763961932E-2</v>
      </c>
      <c r="R862" s="20">
        <f t="shared" si="141"/>
        <v>7.7247999999999956E-2</v>
      </c>
      <c r="S862" s="20">
        <f t="shared" si="142"/>
        <v>-2.1984005236038023E-2</v>
      </c>
    </row>
    <row r="863" spans="1:19" s="172" customFormat="1" ht="14.25" customHeight="1" x14ac:dyDescent="0.15">
      <c r="A863" s="399">
        <v>35612</v>
      </c>
      <c r="B863" s="400">
        <v>7.9600000000000004E-2</v>
      </c>
      <c r="C863" s="400">
        <v>2.3E-2</v>
      </c>
      <c r="D863" s="400">
        <v>5.7999999999999996E-3</v>
      </c>
      <c r="E863" s="400">
        <v>5.9500000000000004E-3</v>
      </c>
      <c r="F863" s="400">
        <v>6.13333333333333E-3</v>
      </c>
      <c r="G863" s="400">
        <v>6.04166666666667E-3</v>
      </c>
      <c r="H863" s="400">
        <v>6.2409166666666698E-3</v>
      </c>
      <c r="I863" s="400">
        <f t="shared" si="143"/>
        <v>7.3800000000000004E-2</v>
      </c>
      <c r="J863" s="400">
        <f t="shared" si="147"/>
        <v>7.3558333333333337E-2</v>
      </c>
      <c r="K863" s="400">
        <f t="shared" si="148"/>
        <v>1.6759083333333331E-2</v>
      </c>
      <c r="L863" s="20">
        <f t="shared" si="144"/>
        <v>0.52151128633517074</v>
      </c>
      <c r="M863" s="20">
        <f t="shared" si="145"/>
        <v>6.9599999999999995E-2</v>
      </c>
      <c r="N863" s="20">
        <f t="shared" si="138"/>
        <v>7.2500000000000037E-2</v>
      </c>
      <c r="O863" s="20">
        <f t="shared" si="146"/>
        <v>0.45191128633517075</v>
      </c>
      <c r="P863" s="20">
        <f t="shared" si="139"/>
        <v>0.44901128633517073</v>
      </c>
      <c r="Q863" s="20">
        <f t="shared" si="140"/>
        <v>0.15187267034094409</v>
      </c>
      <c r="R863" s="20">
        <f t="shared" si="141"/>
        <v>7.4891000000000041E-2</v>
      </c>
      <c r="S863" s="20">
        <f t="shared" si="142"/>
        <v>7.6981670340944053E-2</v>
      </c>
    </row>
    <row r="864" spans="1:19" s="172" customFormat="1" ht="14.25" customHeight="1" x14ac:dyDescent="0.15">
      <c r="A864" s="399">
        <v>35643</v>
      </c>
      <c r="B864" s="400">
        <v>-5.6000000000000001E-2</v>
      </c>
      <c r="C864" s="400">
        <v>-1.83E-2</v>
      </c>
      <c r="D864" s="400">
        <v>4.8999999999999998E-3</v>
      </c>
      <c r="E864" s="400">
        <v>6.0166666666666702E-3</v>
      </c>
      <c r="F864" s="400">
        <v>6.1666666666666701E-3</v>
      </c>
      <c r="G864" s="400">
        <v>6.0916666666666697E-3</v>
      </c>
      <c r="H864" s="400">
        <v>6.2475833333333298E-3</v>
      </c>
      <c r="I864" s="400">
        <f t="shared" si="143"/>
        <v>-6.0900000000000003E-2</v>
      </c>
      <c r="J864" s="400">
        <f t="shared" si="147"/>
        <v>-6.209166666666667E-2</v>
      </c>
      <c r="K864" s="400">
        <f t="shared" si="148"/>
        <v>-2.4547583333333331E-2</v>
      </c>
      <c r="L864" s="20">
        <f t="shared" si="144"/>
        <v>0.40662682822485663</v>
      </c>
      <c r="M864" s="20">
        <f t="shared" si="145"/>
        <v>5.8799999999999998E-2</v>
      </c>
      <c r="N864" s="20">
        <f t="shared" si="138"/>
        <v>7.310000000000004E-2</v>
      </c>
      <c r="O864" s="20">
        <f t="shared" si="146"/>
        <v>0.34782682822485661</v>
      </c>
      <c r="P864" s="20">
        <f t="shared" si="139"/>
        <v>0.33352682822485658</v>
      </c>
      <c r="Q864" s="20">
        <f t="shared" si="140"/>
        <v>0.10720983107187365</v>
      </c>
      <c r="R864" s="20">
        <f t="shared" si="141"/>
        <v>7.4970999999999954E-2</v>
      </c>
      <c r="S864" s="20">
        <f t="shared" si="142"/>
        <v>3.2238831071873697E-2</v>
      </c>
    </row>
    <row r="865" spans="1:19" s="172" customFormat="1" ht="14.25" customHeight="1" x14ac:dyDescent="0.15">
      <c r="A865" s="399">
        <v>35674</v>
      </c>
      <c r="B865" s="400">
        <v>5.4800000000000001E-2</v>
      </c>
      <c r="C865" s="400">
        <v>4.3299999999999998E-2</v>
      </c>
      <c r="D865" s="400">
        <v>5.7999999999999996E-3</v>
      </c>
      <c r="E865" s="400">
        <v>5.9500000000000004E-3</v>
      </c>
      <c r="F865" s="400">
        <v>6.1166666666666704E-3</v>
      </c>
      <c r="G865" s="400">
        <v>6.0333333333333298E-3</v>
      </c>
      <c r="H865" s="400">
        <v>6.2285833333333299E-3</v>
      </c>
      <c r="I865" s="400">
        <f t="shared" si="143"/>
        <v>4.9000000000000002E-2</v>
      </c>
      <c r="J865" s="400">
        <f t="shared" si="147"/>
        <v>4.8766666666666673E-2</v>
      </c>
      <c r="K865" s="400">
        <f t="shared" si="148"/>
        <v>3.7071416666666669E-2</v>
      </c>
      <c r="L865" s="20">
        <f t="shared" si="144"/>
        <v>0.40462934621942526</v>
      </c>
      <c r="M865" s="20">
        <f t="shared" si="145"/>
        <v>6.9599999999999995E-2</v>
      </c>
      <c r="N865" s="20">
        <f t="shared" si="138"/>
        <v>7.2399999999999964E-2</v>
      </c>
      <c r="O865" s="20">
        <f t="shared" si="146"/>
        <v>0.33502934621942526</v>
      </c>
      <c r="P865" s="20">
        <f t="shared" si="139"/>
        <v>0.33222934621942529</v>
      </c>
      <c r="Q865" s="20">
        <f t="shared" si="140"/>
        <v>0.14428134398938663</v>
      </c>
      <c r="R865" s="20">
        <f t="shared" si="141"/>
        <v>7.4742999999999962E-2</v>
      </c>
      <c r="S865" s="20">
        <f t="shared" si="142"/>
        <v>6.9538343989386672E-2</v>
      </c>
    </row>
    <row r="866" spans="1:19" s="172" customFormat="1" ht="14.25" customHeight="1" x14ac:dyDescent="0.15">
      <c r="A866" s="399">
        <v>35704</v>
      </c>
      <c r="B866" s="400">
        <v>-3.3399999999999999E-2</v>
      </c>
      <c r="C866" s="400">
        <v>9.7999999999999997E-3</v>
      </c>
      <c r="D866" s="400">
        <v>5.4000000000000003E-3</v>
      </c>
      <c r="E866" s="400">
        <v>5.8333333333333301E-3</v>
      </c>
      <c r="F866" s="400">
        <v>6.0000000000000001E-3</v>
      </c>
      <c r="G866" s="400">
        <v>5.9166666666666699E-3</v>
      </c>
      <c r="H866" s="400">
        <v>6.1304166666666703E-3</v>
      </c>
      <c r="I866" s="400">
        <f t="shared" si="143"/>
        <v>-3.8800000000000001E-2</v>
      </c>
      <c r="J866" s="400">
        <f t="shared" si="147"/>
        <v>-3.9316666666666666E-2</v>
      </c>
      <c r="K866" s="400">
        <f t="shared" si="148"/>
        <v>3.6695833333333294E-3</v>
      </c>
      <c r="L866" s="20">
        <f t="shared" si="144"/>
        <v>0.3212482737015343</v>
      </c>
      <c r="M866" s="20">
        <f t="shared" si="145"/>
        <v>6.4799999999999996E-2</v>
      </c>
      <c r="N866" s="20">
        <f t="shared" si="138"/>
        <v>7.1000000000000035E-2</v>
      </c>
      <c r="O866" s="20">
        <f t="shared" si="146"/>
        <v>0.25644827370153433</v>
      </c>
      <c r="P866" s="20">
        <f t="shared" si="139"/>
        <v>0.25024827370153424</v>
      </c>
      <c r="Q866" s="20">
        <f t="shared" si="140"/>
        <v>9.9633899086869704E-2</v>
      </c>
      <c r="R866" s="20">
        <f t="shared" si="141"/>
        <v>7.3565000000000047E-2</v>
      </c>
      <c r="S866" s="20">
        <f t="shared" si="142"/>
        <v>2.6068899086869657E-2</v>
      </c>
    </row>
    <row r="867" spans="1:19" s="172" customFormat="1" ht="14.25" customHeight="1" x14ac:dyDescent="0.15">
      <c r="A867" s="399">
        <v>35735</v>
      </c>
      <c r="B867" s="400">
        <v>4.6300000000000001E-2</v>
      </c>
      <c r="C867" s="400">
        <v>7.0699999999999999E-2</v>
      </c>
      <c r="D867" s="400">
        <v>4.7000000000000002E-3</v>
      </c>
      <c r="E867" s="400">
        <v>5.7250000000000001E-3</v>
      </c>
      <c r="F867" s="400">
        <v>5.89166666666667E-3</v>
      </c>
      <c r="G867" s="400">
        <v>5.8083333333333303E-3</v>
      </c>
      <c r="H867" s="400">
        <v>6.0390000000000001E-3</v>
      </c>
      <c r="I867" s="400">
        <f t="shared" si="143"/>
        <v>4.1599999999999998E-2</v>
      </c>
      <c r="J867" s="400">
        <f t="shared" si="147"/>
        <v>4.0491666666666669E-2</v>
      </c>
      <c r="K867" s="400">
        <f t="shared" si="148"/>
        <v>6.4660999999999996E-2</v>
      </c>
      <c r="L867" s="20">
        <f t="shared" si="144"/>
        <v>0.28525666490694968</v>
      </c>
      <c r="M867" s="20">
        <f t="shared" si="145"/>
        <v>5.6400000000000006E-2</v>
      </c>
      <c r="N867" s="20">
        <f t="shared" si="138"/>
        <v>6.9699999999999956E-2</v>
      </c>
      <c r="O867" s="20">
        <f t="shared" si="146"/>
        <v>0.22885666490694967</v>
      </c>
      <c r="P867" s="20">
        <f t="shared" si="139"/>
        <v>0.21555666490694972</v>
      </c>
      <c r="Q867" s="20">
        <f t="shared" si="140"/>
        <v>0.15304868842651209</v>
      </c>
      <c r="R867" s="20">
        <f t="shared" si="141"/>
        <v>7.2468000000000005E-2</v>
      </c>
      <c r="S867" s="20">
        <f t="shared" si="142"/>
        <v>8.0580688426512087E-2</v>
      </c>
    </row>
    <row r="868" spans="1:19" s="172" customFormat="1" ht="14.25" customHeight="1" x14ac:dyDescent="0.15">
      <c r="A868" s="399">
        <v>35765</v>
      </c>
      <c r="B868" s="400">
        <v>1.72E-2</v>
      </c>
      <c r="C868" s="400">
        <v>7.5200000000000003E-2</v>
      </c>
      <c r="D868" s="400">
        <v>5.4000000000000003E-3</v>
      </c>
      <c r="E868" s="400">
        <v>5.6333333333333296E-3</v>
      </c>
      <c r="F868" s="400">
        <v>5.8250000000000003E-3</v>
      </c>
      <c r="G868" s="400">
        <v>5.7291666666666697E-3</v>
      </c>
      <c r="H868" s="400">
        <v>5.96966666666667E-3</v>
      </c>
      <c r="I868" s="400">
        <f t="shared" si="143"/>
        <v>1.18E-2</v>
      </c>
      <c r="J868" s="400">
        <f t="shared" si="147"/>
        <v>1.1470833333333329E-2</v>
      </c>
      <c r="K868" s="400">
        <f t="shared" si="148"/>
        <v>6.9230333333333338E-2</v>
      </c>
      <c r="L868" s="20">
        <f t="shared" si="144"/>
        <v>0.33377176039925405</v>
      </c>
      <c r="M868" s="20">
        <f t="shared" si="145"/>
        <v>6.4799999999999996E-2</v>
      </c>
      <c r="N868" s="20">
        <f t="shared" si="138"/>
        <v>6.8750000000000033E-2</v>
      </c>
      <c r="O868" s="20">
        <f t="shared" si="146"/>
        <v>0.26897176039925408</v>
      </c>
      <c r="P868" s="20">
        <f t="shared" si="139"/>
        <v>0.26502176039925401</v>
      </c>
      <c r="Q868" s="20">
        <f t="shared" si="140"/>
        <v>0.24724139818529722</v>
      </c>
      <c r="R868" s="20">
        <f t="shared" si="141"/>
        <v>7.1636000000000033E-2</v>
      </c>
      <c r="S868" s="20">
        <f t="shared" si="142"/>
        <v>0.17560539818529719</v>
      </c>
    </row>
    <row r="869" spans="1:19" s="172" customFormat="1" ht="14.25" customHeight="1" x14ac:dyDescent="0.15">
      <c r="A869" s="399">
        <v>35796</v>
      </c>
      <c r="B869" s="400">
        <v>1.11E-2</v>
      </c>
      <c r="C869" s="400">
        <v>-3.95E-2</v>
      </c>
      <c r="D869" s="400">
        <v>4.7999999999999996E-3</v>
      </c>
      <c r="E869" s="400">
        <v>5.5083333333333304E-3</v>
      </c>
      <c r="F869" s="400">
        <v>5.6833333333333302E-3</v>
      </c>
      <c r="G869" s="400">
        <v>5.5958333333333303E-3</v>
      </c>
      <c r="H869" s="400">
        <v>5.87833333333333E-3</v>
      </c>
      <c r="I869" s="400">
        <f t="shared" si="143"/>
        <v>6.3000000000000009E-3</v>
      </c>
      <c r="J869" s="400">
        <f t="shared" si="147"/>
        <v>5.5041666666666702E-3</v>
      </c>
      <c r="K869" s="400">
        <f t="shared" si="148"/>
        <v>-4.5378333333333333E-2</v>
      </c>
      <c r="L869" s="20">
        <f t="shared" si="144"/>
        <v>0.26924859006088098</v>
      </c>
      <c r="M869" s="20">
        <f t="shared" si="145"/>
        <v>5.7599999999999998E-2</v>
      </c>
      <c r="N869" s="20">
        <f t="shared" si="138"/>
        <v>6.714999999999996E-2</v>
      </c>
      <c r="O869" s="20">
        <f t="shared" si="146"/>
        <v>0.21164859006088099</v>
      </c>
      <c r="P869" s="20">
        <f t="shared" si="139"/>
        <v>0.20209859006088102</v>
      </c>
      <c r="Q869" s="20">
        <f t="shared" si="140"/>
        <v>0.19012056721337034</v>
      </c>
      <c r="R869" s="20">
        <f t="shared" si="141"/>
        <v>7.0539999999999964E-2</v>
      </c>
      <c r="S869" s="20">
        <f t="shared" si="142"/>
        <v>0.11958056721337038</v>
      </c>
    </row>
    <row r="870" spans="1:19" s="172" customFormat="1" ht="14.25" customHeight="1" x14ac:dyDescent="0.15">
      <c r="A870" s="399">
        <v>35827</v>
      </c>
      <c r="B870" s="400">
        <v>7.2099999999999997E-2</v>
      </c>
      <c r="C870" s="400">
        <v>3.4099999999999998E-2</v>
      </c>
      <c r="D870" s="400">
        <v>4.4000000000000003E-3</v>
      </c>
      <c r="E870" s="400">
        <v>5.5583333333333301E-3</v>
      </c>
      <c r="F870" s="400">
        <v>5.7333333333333299E-3</v>
      </c>
      <c r="G870" s="400">
        <v>5.64583333333333E-3</v>
      </c>
      <c r="H870" s="400">
        <v>5.9315833333333304E-3</v>
      </c>
      <c r="I870" s="400">
        <f t="shared" si="143"/>
        <v>6.7699999999999996E-2</v>
      </c>
      <c r="J870" s="400">
        <f t="shared" si="147"/>
        <v>6.6454166666666661E-2</v>
      </c>
      <c r="K870" s="400">
        <f t="shared" si="148"/>
        <v>2.8168416666666668E-2</v>
      </c>
      <c r="L870" s="20">
        <f t="shared" si="144"/>
        <v>0.35022962234994104</v>
      </c>
      <c r="M870" s="20">
        <f t="shared" si="145"/>
        <v>5.28E-2</v>
      </c>
      <c r="N870" s="20">
        <f t="shared" si="138"/>
        <v>6.7749999999999963E-2</v>
      </c>
      <c r="O870" s="20">
        <f t="shared" si="146"/>
        <v>0.29742962234994103</v>
      </c>
      <c r="P870" s="20">
        <f t="shared" si="139"/>
        <v>0.28247962234994106</v>
      </c>
      <c r="Q870" s="20">
        <f t="shared" si="140"/>
        <v>0.2425074998034793</v>
      </c>
      <c r="R870" s="20">
        <f t="shared" si="141"/>
        <v>7.1178999999999965E-2</v>
      </c>
      <c r="S870" s="20">
        <f t="shared" si="142"/>
        <v>0.17132849980347933</v>
      </c>
    </row>
    <row r="871" spans="1:19" s="172" customFormat="1" ht="14.25" customHeight="1" x14ac:dyDescent="0.15">
      <c r="A871" s="399">
        <v>35855</v>
      </c>
      <c r="B871" s="400">
        <v>5.1200000000000002E-2</v>
      </c>
      <c r="C871" s="400">
        <v>6.4199999999999993E-2</v>
      </c>
      <c r="D871" s="400">
        <v>5.1999999999999998E-3</v>
      </c>
      <c r="E871" s="400">
        <v>5.5916666666666701E-3</v>
      </c>
      <c r="F871" s="400">
        <v>5.7749999999999998E-3</v>
      </c>
      <c r="G871" s="400">
        <v>5.6833333333333302E-3</v>
      </c>
      <c r="H871" s="400">
        <v>5.9681666666666702E-3</v>
      </c>
      <c r="I871" s="400">
        <f t="shared" si="143"/>
        <v>4.5999999999999999E-2</v>
      </c>
      <c r="J871" s="400">
        <f t="shared" si="147"/>
        <v>4.5516666666666671E-2</v>
      </c>
      <c r="K871" s="400">
        <f t="shared" si="148"/>
        <v>5.8231833333333323E-2</v>
      </c>
      <c r="L871" s="20">
        <f t="shared" si="144"/>
        <v>0.4801974961041382</v>
      </c>
      <c r="M871" s="20">
        <f t="shared" si="145"/>
        <v>6.2399999999999997E-2</v>
      </c>
      <c r="N871" s="20">
        <f t="shared" si="138"/>
        <v>6.8199999999999955E-2</v>
      </c>
      <c r="O871" s="20">
        <f t="shared" si="146"/>
        <v>0.41779749610413819</v>
      </c>
      <c r="P871" s="20">
        <f t="shared" si="139"/>
        <v>0.41199749610413827</v>
      </c>
      <c r="Q871" s="20">
        <f t="shared" si="140"/>
        <v>0.36331217784396586</v>
      </c>
      <c r="R871" s="20">
        <f t="shared" si="141"/>
        <v>7.1618000000000043E-2</v>
      </c>
      <c r="S871" s="20">
        <f t="shared" si="142"/>
        <v>0.29169417784396579</v>
      </c>
    </row>
    <row r="872" spans="1:19" s="172" customFormat="1" ht="14.25" customHeight="1" x14ac:dyDescent="0.15">
      <c r="A872" s="399">
        <v>35886</v>
      </c>
      <c r="B872" s="400">
        <v>1.01E-2</v>
      </c>
      <c r="C872" s="400">
        <v>-1.9300000000000001E-2</v>
      </c>
      <c r="D872" s="400">
        <v>4.8999999999999998E-3</v>
      </c>
      <c r="E872" s="400">
        <v>5.5750000000000001E-3</v>
      </c>
      <c r="F872" s="400">
        <v>5.7499999999999999E-3</v>
      </c>
      <c r="G872" s="400">
        <v>5.6625E-3</v>
      </c>
      <c r="H872" s="400">
        <v>5.9682499999999996E-3</v>
      </c>
      <c r="I872" s="400">
        <f t="shared" si="143"/>
        <v>5.1999999999999998E-3</v>
      </c>
      <c r="J872" s="400">
        <f t="shared" si="147"/>
        <v>4.4374999999999996E-3</v>
      </c>
      <c r="K872" s="400">
        <f t="shared" si="148"/>
        <v>-2.5268249999999999E-2</v>
      </c>
      <c r="L872" s="20">
        <f t="shared" si="144"/>
        <v>0.41091581656581044</v>
      </c>
      <c r="M872" s="20">
        <f t="shared" si="145"/>
        <v>5.8799999999999998E-2</v>
      </c>
      <c r="N872" s="20">
        <f t="shared" ref="N872:N935" si="149">G872*12</f>
        <v>6.7949999999999997E-2</v>
      </c>
      <c r="O872" s="20">
        <f t="shared" si="146"/>
        <v>0.35211581656581042</v>
      </c>
      <c r="P872" s="20">
        <f t="shared" ref="P872:P935" si="150">L872-N872</f>
        <v>0.34296581656581043</v>
      </c>
      <c r="Q872" s="20">
        <f t="shared" ref="Q872:Q935" si="151">((1+C861)*(1+C862)*(1+C863)*(1+C864)*(1+C865)*(1+C866)*(1+C867)*(1+C868)*(1+C869)*(1+C870)*(1+C871)*(1+C872))-1</f>
        <v>0.35736066275287071</v>
      </c>
      <c r="R872" s="20">
        <f t="shared" ref="R872:R935" si="152">H872*12</f>
        <v>7.1618999999999988E-2</v>
      </c>
      <c r="S872" s="20">
        <f t="shared" ref="S872:S935" si="153">Q872-R872</f>
        <v>0.28574166275287072</v>
      </c>
    </row>
    <row r="873" spans="1:19" s="172" customFormat="1" ht="14.25" customHeight="1" x14ac:dyDescent="0.15">
      <c r="A873" s="399">
        <v>35916</v>
      </c>
      <c r="B873" s="400">
        <v>-1.72E-2</v>
      </c>
      <c r="C873" s="400">
        <v>-5.0000000000000001E-3</v>
      </c>
      <c r="D873" s="400">
        <v>4.7999999999999996E-3</v>
      </c>
      <c r="E873" s="400">
        <v>5.5750000000000001E-3</v>
      </c>
      <c r="F873" s="400">
        <v>5.7583333333333297E-3</v>
      </c>
      <c r="G873" s="400">
        <v>5.6666666666666697E-3</v>
      </c>
      <c r="H873" s="400">
        <v>5.9691666666666704E-3</v>
      </c>
      <c r="I873" s="400">
        <f t="shared" si="143"/>
        <v>-2.1999999999999999E-2</v>
      </c>
      <c r="J873" s="400">
        <f t="shared" si="147"/>
        <v>-2.2866666666666671E-2</v>
      </c>
      <c r="K873" s="400">
        <f t="shared" si="148"/>
        <v>-1.096916666666667E-2</v>
      </c>
      <c r="L873" s="20">
        <f t="shared" si="144"/>
        <v>0.30704879302561916</v>
      </c>
      <c r="M873" s="20">
        <f t="shared" si="145"/>
        <v>5.7599999999999998E-2</v>
      </c>
      <c r="N873" s="20">
        <f t="shared" si="149"/>
        <v>6.8000000000000033E-2</v>
      </c>
      <c r="O873" s="20">
        <f t="shared" si="146"/>
        <v>0.24944879302561918</v>
      </c>
      <c r="P873" s="20">
        <f t="shared" si="150"/>
        <v>0.23904879302561913</v>
      </c>
      <c r="Q873" s="20">
        <f t="shared" si="151"/>
        <v>0.29576308110822813</v>
      </c>
      <c r="R873" s="20">
        <f t="shared" si="152"/>
        <v>7.1630000000000041E-2</v>
      </c>
      <c r="S873" s="20">
        <f t="shared" si="153"/>
        <v>0.2241330811082281</v>
      </c>
    </row>
    <row r="874" spans="1:19" s="172" customFormat="1" ht="14.25" customHeight="1" x14ac:dyDescent="0.15">
      <c r="A874" s="399">
        <v>35947</v>
      </c>
      <c r="B874" s="400">
        <v>4.0599999999999997E-2</v>
      </c>
      <c r="C874" s="400">
        <v>3.6900000000000002E-2</v>
      </c>
      <c r="D874" s="400">
        <v>5.1999999999999998E-3</v>
      </c>
      <c r="E874" s="400">
        <v>5.4416666666666702E-3</v>
      </c>
      <c r="F874" s="400">
        <v>5.6499999999999996E-3</v>
      </c>
      <c r="G874" s="400">
        <v>5.5458333333333297E-3</v>
      </c>
      <c r="H874" s="400">
        <v>5.8636666666666698E-3</v>
      </c>
      <c r="I874" s="400">
        <f t="shared" si="143"/>
        <v>3.5400000000000001E-2</v>
      </c>
      <c r="J874" s="400">
        <f t="shared" si="147"/>
        <v>3.5054166666666664E-2</v>
      </c>
      <c r="K874" s="400">
        <f t="shared" si="148"/>
        <v>3.1036333333333332E-2</v>
      </c>
      <c r="L874" s="20">
        <f t="shared" si="144"/>
        <v>0.30179457697402223</v>
      </c>
      <c r="M874" s="20">
        <f t="shared" si="145"/>
        <v>6.2399999999999997E-2</v>
      </c>
      <c r="N874" s="20">
        <f t="shared" si="149"/>
        <v>6.6549999999999956E-2</v>
      </c>
      <c r="O874" s="20">
        <f t="shared" si="146"/>
        <v>0.23939457697402222</v>
      </c>
      <c r="P874" s="20">
        <f t="shared" si="150"/>
        <v>0.23524457697402229</v>
      </c>
      <c r="Q874" s="20">
        <f t="shared" si="151"/>
        <v>0.30267281248896793</v>
      </c>
      <c r="R874" s="20">
        <f t="shared" si="152"/>
        <v>7.0364000000000038E-2</v>
      </c>
      <c r="S874" s="20">
        <f t="shared" si="153"/>
        <v>0.2323088124889679</v>
      </c>
    </row>
    <row r="875" spans="1:19" s="172" customFormat="1" ht="14.25" customHeight="1" x14ac:dyDescent="0.15">
      <c r="A875" s="399">
        <v>35977</v>
      </c>
      <c r="B875" s="400">
        <v>-1.06E-2</v>
      </c>
      <c r="C875" s="400">
        <v>-4.9299999999999997E-2</v>
      </c>
      <c r="D875" s="400">
        <v>4.8999999999999998E-3</v>
      </c>
      <c r="E875" s="400">
        <v>5.4583333333333298E-3</v>
      </c>
      <c r="F875" s="400">
        <v>5.6499999999999996E-3</v>
      </c>
      <c r="G875" s="400">
        <v>5.5541666666666699E-3</v>
      </c>
      <c r="H875" s="400">
        <v>5.85341666666667E-3</v>
      </c>
      <c r="I875" s="400">
        <f t="shared" si="143"/>
        <v>-1.55E-2</v>
      </c>
      <c r="J875" s="400">
        <f t="shared" si="147"/>
        <v>-1.6154166666666671E-2</v>
      </c>
      <c r="K875" s="400">
        <f t="shared" si="148"/>
        <v>-5.5153416666666663E-2</v>
      </c>
      <c r="L875" s="20">
        <f t="shared" si="144"/>
        <v>0.19303033943877201</v>
      </c>
      <c r="M875" s="20">
        <f t="shared" si="145"/>
        <v>5.8799999999999998E-2</v>
      </c>
      <c r="N875" s="20">
        <f t="shared" si="149"/>
        <v>6.6650000000000043E-2</v>
      </c>
      <c r="O875" s="20">
        <f t="shared" si="146"/>
        <v>0.13423033943877202</v>
      </c>
      <c r="P875" s="20">
        <f t="shared" si="150"/>
        <v>0.12638033943877197</v>
      </c>
      <c r="Q875" s="20">
        <f t="shared" si="151"/>
        <v>0.21060707999341299</v>
      </c>
      <c r="R875" s="20">
        <f t="shared" si="152"/>
        <v>7.024100000000004E-2</v>
      </c>
      <c r="S875" s="20">
        <f t="shared" si="153"/>
        <v>0.14036607999341294</v>
      </c>
    </row>
    <row r="876" spans="1:19" s="172" customFormat="1" ht="14.25" customHeight="1" x14ac:dyDescent="0.15">
      <c r="A876" s="399">
        <v>36008</v>
      </c>
      <c r="B876" s="400">
        <v>-0.14460000000000001</v>
      </c>
      <c r="C876" s="400">
        <v>1.61E-2</v>
      </c>
      <c r="D876" s="400">
        <v>4.7999999999999996E-3</v>
      </c>
      <c r="E876" s="400">
        <v>5.4333333333333299E-3</v>
      </c>
      <c r="F876" s="400">
        <v>5.6416666666666698E-3</v>
      </c>
      <c r="G876" s="400">
        <v>5.5374999999999999E-3</v>
      </c>
      <c r="H876" s="400">
        <v>5.8349166666666697E-3</v>
      </c>
      <c r="I876" s="400">
        <f t="shared" si="143"/>
        <v>-0.14940000000000001</v>
      </c>
      <c r="J876" s="400">
        <f t="shared" si="147"/>
        <v>-0.15013750000000001</v>
      </c>
      <c r="K876" s="400">
        <f t="shared" si="148"/>
        <v>1.0265083333333331E-2</v>
      </c>
      <c r="L876" s="20">
        <f t="shared" si="144"/>
        <v>8.1057364783819308E-2</v>
      </c>
      <c r="M876" s="20">
        <f t="shared" si="145"/>
        <v>5.7599999999999998E-2</v>
      </c>
      <c r="N876" s="20">
        <f t="shared" si="149"/>
        <v>6.6449999999999995E-2</v>
      </c>
      <c r="O876" s="20">
        <f t="shared" si="146"/>
        <v>2.3457364783819309E-2</v>
      </c>
      <c r="P876" s="20">
        <f t="shared" si="150"/>
        <v>1.4607364783819313E-2</v>
      </c>
      <c r="Q876" s="20">
        <f t="shared" si="151"/>
        <v>0.25302827134695627</v>
      </c>
      <c r="R876" s="20">
        <f t="shared" si="152"/>
        <v>7.001900000000004E-2</v>
      </c>
      <c r="S876" s="20">
        <f t="shared" si="153"/>
        <v>0.18300927134695621</v>
      </c>
    </row>
    <row r="877" spans="1:19" s="172" customFormat="1" ht="14.25" customHeight="1" x14ac:dyDescent="0.15">
      <c r="A877" s="399">
        <v>36039</v>
      </c>
      <c r="B877" s="400">
        <v>6.4100000000000004E-2</v>
      </c>
      <c r="C877" s="400">
        <v>8.3500000000000005E-2</v>
      </c>
      <c r="D877" s="400">
        <v>4.4000000000000003E-3</v>
      </c>
      <c r="E877" s="400">
        <v>5.3333333333333297E-3</v>
      </c>
      <c r="F877" s="400">
        <v>5.5666666666666703E-3</v>
      </c>
      <c r="G877" s="400">
        <v>5.45E-3</v>
      </c>
      <c r="H877" s="400">
        <v>5.7801666666666704E-3</v>
      </c>
      <c r="I877" s="400">
        <f t="shared" si="143"/>
        <v>5.9700000000000003E-2</v>
      </c>
      <c r="J877" s="400">
        <f t="shared" si="147"/>
        <v>5.8650000000000008E-2</v>
      </c>
      <c r="K877" s="400">
        <f t="shared" si="148"/>
        <v>7.7719833333333335E-2</v>
      </c>
      <c r="L877" s="20">
        <f t="shared" si="144"/>
        <v>9.0588871697442341E-2</v>
      </c>
      <c r="M877" s="20">
        <f t="shared" si="145"/>
        <v>5.28E-2</v>
      </c>
      <c r="N877" s="20">
        <f t="shared" si="149"/>
        <v>6.54E-2</v>
      </c>
      <c r="O877" s="20">
        <f t="shared" si="146"/>
        <v>3.7788871697442342E-2</v>
      </c>
      <c r="P877" s="20">
        <f t="shared" si="150"/>
        <v>2.5188871697442342E-2</v>
      </c>
      <c r="Q877" s="20">
        <f t="shared" si="151"/>
        <v>0.30130943353247108</v>
      </c>
      <c r="R877" s="20">
        <f t="shared" si="152"/>
        <v>6.9362000000000049E-2</v>
      </c>
      <c r="S877" s="20">
        <f t="shared" si="153"/>
        <v>0.23194743353247105</v>
      </c>
    </row>
    <row r="878" spans="1:19" s="172" customFormat="1" ht="14.25" customHeight="1" x14ac:dyDescent="0.15">
      <c r="A878" s="399">
        <v>36069</v>
      </c>
      <c r="B878" s="400">
        <v>8.1299999999999997E-2</v>
      </c>
      <c r="C878" s="400">
        <v>-1.66E-2</v>
      </c>
      <c r="D878" s="400">
        <v>4.1999999999999997E-3</v>
      </c>
      <c r="E878" s="400">
        <v>5.3083333333333298E-3</v>
      </c>
      <c r="F878" s="400">
        <v>5.5833333333333299E-3</v>
      </c>
      <c r="G878" s="400">
        <v>5.4458333333333303E-3</v>
      </c>
      <c r="H878" s="400">
        <v>5.7962500000000002E-3</v>
      </c>
      <c r="I878" s="400">
        <f t="shared" si="143"/>
        <v>7.7100000000000002E-2</v>
      </c>
      <c r="J878" s="400">
        <f t="shared" si="147"/>
        <v>7.5854166666666667E-2</v>
      </c>
      <c r="K878" s="400">
        <f t="shared" si="148"/>
        <v>-2.2396249999999999E-2</v>
      </c>
      <c r="L878" s="20">
        <f t="shared" si="144"/>
        <v>0.22000180733130992</v>
      </c>
      <c r="M878" s="20">
        <f t="shared" si="145"/>
        <v>5.04E-2</v>
      </c>
      <c r="N878" s="20">
        <f t="shared" si="149"/>
        <v>6.5349999999999964E-2</v>
      </c>
      <c r="O878" s="20">
        <f t="shared" si="146"/>
        <v>0.16960180733130992</v>
      </c>
      <c r="P878" s="20">
        <f t="shared" si="150"/>
        <v>0.15465180733130995</v>
      </c>
      <c r="Q878" s="20">
        <f t="shared" si="151"/>
        <v>0.26728827187149151</v>
      </c>
      <c r="R878" s="20">
        <f t="shared" si="152"/>
        <v>6.9555000000000006E-2</v>
      </c>
      <c r="S878" s="20">
        <f t="shared" si="153"/>
        <v>0.19773327187149151</v>
      </c>
    </row>
    <row r="879" spans="1:19" s="172" customFormat="1" ht="14.25" customHeight="1" x14ac:dyDescent="0.15">
      <c r="A879" s="399">
        <v>36100</v>
      </c>
      <c r="B879" s="400">
        <v>6.0600000000000001E-2</v>
      </c>
      <c r="C879" s="400">
        <v>1.34E-2</v>
      </c>
      <c r="D879" s="400">
        <v>4.4999999999999997E-3</v>
      </c>
      <c r="E879" s="400">
        <v>5.3416666666666699E-3</v>
      </c>
      <c r="F879" s="400">
        <v>5.6583333333333303E-3</v>
      </c>
      <c r="G879" s="400">
        <v>5.4999999999999997E-3</v>
      </c>
      <c r="H879" s="400">
        <v>5.86358333333333E-3</v>
      </c>
      <c r="I879" s="400">
        <f t="shared" si="143"/>
        <v>5.6100000000000004E-2</v>
      </c>
      <c r="J879" s="400">
        <f t="shared" si="147"/>
        <v>5.5100000000000003E-2</v>
      </c>
      <c r="K879" s="400">
        <f t="shared" si="148"/>
        <v>7.5364166666666704E-3</v>
      </c>
      <c r="L879" s="20">
        <f t="shared" si="144"/>
        <v>0.2366758261068409</v>
      </c>
      <c r="M879" s="20">
        <f t="shared" si="145"/>
        <v>5.3999999999999992E-2</v>
      </c>
      <c r="N879" s="20">
        <f t="shared" si="149"/>
        <v>6.6000000000000003E-2</v>
      </c>
      <c r="O879" s="20">
        <f t="shared" si="146"/>
        <v>0.18267582610684091</v>
      </c>
      <c r="P879" s="20">
        <f t="shared" si="150"/>
        <v>0.1706758261068409</v>
      </c>
      <c r="Q879" s="20">
        <f t="shared" si="151"/>
        <v>0.19946757701930484</v>
      </c>
      <c r="R879" s="20">
        <f t="shared" si="152"/>
        <v>7.0362999999999953E-2</v>
      </c>
      <c r="S879" s="20">
        <f t="shared" si="153"/>
        <v>0.12910457701930489</v>
      </c>
    </row>
    <row r="880" spans="1:19" s="172" customFormat="1" ht="14.25" customHeight="1" x14ac:dyDescent="0.15">
      <c r="A880" s="399">
        <v>36130</v>
      </c>
      <c r="B880" s="400">
        <v>5.7599999999999998E-2</v>
      </c>
      <c r="C880" s="400">
        <v>2.9499999999999998E-2</v>
      </c>
      <c r="D880" s="400">
        <v>4.4999999999999997E-3</v>
      </c>
      <c r="E880" s="400">
        <v>5.1833333333333297E-3</v>
      </c>
      <c r="F880" s="400">
        <v>5.5416666666666704E-3</v>
      </c>
      <c r="G880" s="400">
        <v>5.3625000000000001E-3</v>
      </c>
      <c r="H880" s="400">
        <v>5.75683333333333E-3</v>
      </c>
      <c r="I880" s="400">
        <f t="shared" si="143"/>
        <v>5.3100000000000001E-2</v>
      </c>
      <c r="J880" s="400">
        <f t="shared" si="147"/>
        <v>5.2237499999999999E-2</v>
      </c>
      <c r="K880" s="400">
        <f t="shared" si="148"/>
        <v>2.3743166666666669E-2</v>
      </c>
      <c r="L880" s="20">
        <f t="shared" si="144"/>
        <v>0.28579271892508329</v>
      </c>
      <c r="M880" s="20">
        <f t="shared" si="145"/>
        <v>5.3999999999999992E-2</v>
      </c>
      <c r="N880" s="20">
        <f t="shared" si="149"/>
        <v>6.4350000000000004E-2</v>
      </c>
      <c r="O880" s="20">
        <f t="shared" si="146"/>
        <v>0.2317927189250833</v>
      </c>
      <c r="P880" s="20">
        <f t="shared" si="150"/>
        <v>0.22144271892508327</v>
      </c>
      <c r="Q880" s="20">
        <f t="shared" si="151"/>
        <v>0.14848574269101045</v>
      </c>
      <c r="R880" s="20">
        <f t="shared" si="152"/>
        <v>6.9081999999999963E-2</v>
      </c>
      <c r="S880" s="20">
        <f t="shared" si="153"/>
        <v>7.9403742691010484E-2</v>
      </c>
    </row>
    <row r="881" spans="1:19" s="172" customFormat="1" ht="14.25" customHeight="1" x14ac:dyDescent="0.15">
      <c r="A881" s="399">
        <v>36161</v>
      </c>
      <c r="B881" s="400">
        <v>4.1799999999999997E-2</v>
      </c>
      <c r="C881" s="400">
        <v>-4.5100000000000001E-2</v>
      </c>
      <c r="D881" s="400">
        <v>4.1999999999999997E-3</v>
      </c>
      <c r="E881" s="400">
        <v>5.1999999999999998E-3</v>
      </c>
      <c r="F881" s="400">
        <v>5.5666666666666703E-3</v>
      </c>
      <c r="G881" s="400">
        <v>5.3833333333333303E-3</v>
      </c>
      <c r="H881" s="400">
        <v>5.8083333333333303E-3</v>
      </c>
      <c r="I881" s="400">
        <f t="shared" si="143"/>
        <v>3.7599999999999995E-2</v>
      </c>
      <c r="J881" s="400">
        <f t="shared" si="147"/>
        <v>3.6416666666666667E-2</v>
      </c>
      <c r="K881" s="400">
        <f t="shared" si="148"/>
        <v>-5.0908333333333333E-2</v>
      </c>
      <c r="L881" s="20">
        <f t="shared" si="144"/>
        <v>0.32483320598966614</v>
      </c>
      <c r="M881" s="20">
        <f t="shared" si="145"/>
        <v>5.04E-2</v>
      </c>
      <c r="N881" s="20">
        <f t="shared" si="149"/>
        <v>6.4599999999999963E-2</v>
      </c>
      <c r="O881" s="20">
        <f t="shared" si="146"/>
        <v>0.27443320598966614</v>
      </c>
      <c r="P881" s="20">
        <f t="shared" si="150"/>
        <v>0.26023320598966615</v>
      </c>
      <c r="Q881" s="20">
        <f t="shared" si="151"/>
        <v>0.1417897300319062</v>
      </c>
      <c r="R881" s="20">
        <f t="shared" si="152"/>
        <v>6.9699999999999956E-2</v>
      </c>
      <c r="S881" s="20">
        <f t="shared" si="153"/>
        <v>7.2089730031906246E-2</v>
      </c>
    </row>
    <row r="882" spans="1:19" s="172" customFormat="1" ht="14.25" customHeight="1" x14ac:dyDescent="0.15">
      <c r="A882" s="399">
        <v>36192</v>
      </c>
      <c r="B882" s="400">
        <v>-3.1099999999999999E-2</v>
      </c>
      <c r="C882" s="400">
        <v>-3.6400000000000002E-2</v>
      </c>
      <c r="D882" s="400">
        <v>4.0000000000000001E-3</v>
      </c>
      <c r="E882" s="400">
        <v>5.3333333333333297E-3</v>
      </c>
      <c r="F882" s="400">
        <v>5.6583333333333303E-3</v>
      </c>
      <c r="G882" s="400">
        <v>5.49583333333333E-3</v>
      </c>
      <c r="H882" s="400">
        <v>5.8964999999999998E-3</v>
      </c>
      <c r="I882" s="400">
        <f t="shared" si="143"/>
        <v>-3.5099999999999999E-2</v>
      </c>
      <c r="J882" s="400">
        <f t="shared" si="147"/>
        <v>-3.6595833333333327E-2</v>
      </c>
      <c r="K882" s="400">
        <f t="shared" si="148"/>
        <v>-4.2296500000000001E-2</v>
      </c>
      <c r="L882" s="20">
        <f t="shared" si="144"/>
        <v>0.19730518914596384</v>
      </c>
      <c r="M882" s="20">
        <f t="shared" si="145"/>
        <v>4.8000000000000001E-2</v>
      </c>
      <c r="N882" s="20">
        <f t="shared" si="149"/>
        <v>6.5949999999999953E-2</v>
      </c>
      <c r="O882" s="20">
        <f t="shared" si="146"/>
        <v>0.14930518914596386</v>
      </c>
      <c r="P882" s="20">
        <f t="shared" si="150"/>
        <v>0.13135518914596389</v>
      </c>
      <c r="Q882" s="20">
        <f t="shared" si="151"/>
        <v>6.3947958474755984E-2</v>
      </c>
      <c r="R882" s="20">
        <f t="shared" si="152"/>
        <v>7.0758000000000001E-2</v>
      </c>
      <c r="S882" s="20">
        <f t="shared" si="153"/>
        <v>-6.8100415252440177E-3</v>
      </c>
    </row>
    <row r="883" spans="1:19" s="172" customFormat="1" ht="14.25" customHeight="1" x14ac:dyDescent="0.15">
      <c r="A883" s="399">
        <v>36220</v>
      </c>
      <c r="B883" s="400">
        <v>0.04</v>
      </c>
      <c r="C883" s="400">
        <v>-1.4800000000000001E-2</v>
      </c>
      <c r="D883" s="400">
        <v>5.3E-3</v>
      </c>
      <c r="E883" s="400">
        <v>5.5166666666666697E-3</v>
      </c>
      <c r="F883" s="400">
        <v>5.8166666666666696E-3</v>
      </c>
      <c r="G883" s="400">
        <v>5.6666666666666697E-3</v>
      </c>
      <c r="H883" s="400">
        <v>6.0460000000000002E-3</v>
      </c>
      <c r="I883" s="400">
        <f t="shared" si="143"/>
        <v>3.4700000000000002E-2</v>
      </c>
      <c r="J883" s="400">
        <f t="shared" si="147"/>
        <v>3.4333333333333334E-2</v>
      </c>
      <c r="K883" s="400">
        <f t="shared" si="148"/>
        <v>-2.0846E-2</v>
      </c>
      <c r="L883" s="20">
        <f t="shared" si="144"/>
        <v>0.18454851285369367</v>
      </c>
      <c r="M883" s="20">
        <f t="shared" si="145"/>
        <v>6.3600000000000004E-2</v>
      </c>
      <c r="N883" s="20">
        <f t="shared" si="149"/>
        <v>6.8000000000000033E-2</v>
      </c>
      <c r="O883" s="20">
        <f t="shared" si="146"/>
        <v>0.12094851285369367</v>
      </c>
      <c r="P883" s="20">
        <f t="shared" si="150"/>
        <v>0.11654851285369364</v>
      </c>
      <c r="Q883" s="20">
        <f t="shared" si="151"/>
        <v>-1.5033331432691921E-2</v>
      </c>
      <c r="R883" s="20">
        <f t="shared" si="152"/>
        <v>7.2552000000000005E-2</v>
      </c>
      <c r="S883" s="20">
        <f t="shared" si="153"/>
        <v>-8.7585331432691926E-2</v>
      </c>
    </row>
    <row r="884" spans="1:19" s="172" customFormat="1" ht="14.25" customHeight="1" x14ac:dyDescent="0.15">
      <c r="A884" s="399">
        <v>36251</v>
      </c>
      <c r="B884" s="400">
        <v>3.8699999999999998E-2</v>
      </c>
      <c r="C884" s="400">
        <v>8.8400000000000006E-2</v>
      </c>
      <c r="D884" s="400">
        <v>4.7999999999999996E-3</v>
      </c>
      <c r="E884" s="400">
        <v>5.5333333333333302E-3</v>
      </c>
      <c r="F884" s="400">
        <v>5.7999999999999996E-3</v>
      </c>
      <c r="G884" s="400">
        <v>5.6666666666666697E-3</v>
      </c>
      <c r="H884" s="400">
        <v>6.0119166666666697E-3</v>
      </c>
      <c r="I884" s="400">
        <f t="shared" si="143"/>
        <v>3.39E-2</v>
      </c>
      <c r="J884" s="400">
        <f t="shared" si="147"/>
        <v>3.3033333333333331E-2</v>
      </c>
      <c r="K884" s="400">
        <f t="shared" si="148"/>
        <v>8.2388083333333334E-2</v>
      </c>
      <c r="L884" s="20">
        <f t="shared" si="144"/>
        <v>0.21808785298597266</v>
      </c>
      <c r="M884" s="20">
        <f t="shared" si="145"/>
        <v>5.7599999999999998E-2</v>
      </c>
      <c r="N884" s="20">
        <f t="shared" si="149"/>
        <v>6.8000000000000033E-2</v>
      </c>
      <c r="O884" s="20">
        <f t="shared" si="146"/>
        <v>0.16048785298597268</v>
      </c>
      <c r="P884" s="20">
        <f t="shared" si="150"/>
        <v>0.15008785298597263</v>
      </c>
      <c r="Q884" s="20">
        <f t="shared" si="151"/>
        <v>9.3135232047168781E-2</v>
      </c>
      <c r="R884" s="20">
        <f t="shared" si="152"/>
        <v>7.214300000000004E-2</v>
      </c>
      <c r="S884" s="20">
        <f t="shared" si="153"/>
        <v>2.0992232047168741E-2</v>
      </c>
    </row>
    <row r="885" spans="1:19" s="172" customFormat="1" ht="14.25" customHeight="1" x14ac:dyDescent="0.15">
      <c r="A885" s="399">
        <v>36281</v>
      </c>
      <c r="B885" s="400">
        <v>-2.3599999999999999E-2</v>
      </c>
      <c r="C885" s="400">
        <v>6.0900000000000003E-2</v>
      </c>
      <c r="D885" s="400">
        <v>4.4999999999999997E-3</v>
      </c>
      <c r="E885" s="400">
        <v>5.7749999999999998E-3</v>
      </c>
      <c r="F885" s="400">
        <v>6.025E-3</v>
      </c>
      <c r="G885" s="400">
        <v>5.8999999999999999E-3</v>
      </c>
      <c r="H885" s="400">
        <v>6.2141666666666699E-3</v>
      </c>
      <c r="I885" s="400">
        <f t="shared" si="143"/>
        <v>-2.81E-2</v>
      </c>
      <c r="J885" s="400">
        <f t="shared" si="147"/>
        <v>-2.9499999999999998E-2</v>
      </c>
      <c r="K885" s="400">
        <f t="shared" si="148"/>
        <v>5.4685833333333336E-2</v>
      </c>
      <c r="L885" s="20">
        <f t="shared" si="144"/>
        <v>0.21015565695513172</v>
      </c>
      <c r="M885" s="20">
        <f t="shared" si="145"/>
        <v>5.3999999999999992E-2</v>
      </c>
      <c r="N885" s="20">
        <f t="shared" si="149"/>
        <v>7.0800000000000002E-2</v>
      </c>
      <c r="O885" s="20">
        <f t="shared" si="146"/>
        <v>0.15615565695513173</v>
      </c>
      <c r="P885" s="20">
        <f t="shared" si="150"/>
        <v>0.13935565695513172</v>
      </c>
      <c r="Q885" s="20">
        <f t="shared" si="151"/>
        <v>0.16553484188828227</v>
      </c>
      <c r="R885" s="20">
        <f t="shared" si="152"/>
        <v>7.4570000000000039E-2</v>
      </c>
      <c r="S885" s="20">
        <f t="shared" si="153"/>
        <v>9.096484188828223E-2</v>
      </c>
    </row>
    <row r="886" spans="1:19" s="172" customFormat="1" ht="14.25" customHeight="1" x14ac:dyDescent="0.15">
      <c r="A886" s="399">
        <v>36312</v>
      </c>
      <c r="B886" s="400">
        <v>5.5500000000000001E-2</v>
      </c>
      <c r="C886" s="400">
        <v>-3.32E-2</v>
      </c>
      <c r="D886" s="400">
        <v>5.4999999999999997E-3</v>
      </c>
      <c r="E886" s="400">
        <v>6.025E-3</v>
      </c>
      <c r="F886" s="400">
        <v>6.2666666666666704E-3</v>
      </c>
      <c r="G886" s="400">
        <v>6.1458333333333304E-3</v>
      </c>
      <c r="H886" s="400">
        <v>6.4454166666666696E-3</v>
      </c>
      <c r="I886" s="400">
        <f t="shared" si="143"/>
        <v>0.05</v>
      </c>
      <c r="J886" s="400">
        <f t="shared" si="147"/>
        <v>4.9354166666666671E-2</v>
      </c>
      <c r="K886" s="400">
        <f t="shared" si="148"/>
        <v>-3.9645416666666669E-2</v>
      </c>
      <c r="L886" s="20">
        <f t="shared" si="144"/>
        <v>0.22748346714985801</v>
      </c>
      <c r="M886" s="20">
        <f t="shared" si="145"/>
        <v>6.6000000000000003E-2</v>
      </c>
      <c r="N886" s="20">
        <f t="shared" si="149"/>
        <v>7.3749999999999968E-2</v>
      </c>
      <c r="O886" s="20">
        <f t="shared" si="146"/>
        <v>0.16148346714985801</v>
      </c>
      <c r="P886" s="20">
        <f t="shared" si="150"/>
        <v>0.15373346714985803</v>
      </c>
      <c r="Q886" s="20">
        <f t="shared" si="151"/>
        <v>8.6738436818971643E-2</v>
      </c>
      <c r="R886" s="20">
        <f t="shared" si="152"/>
        <v>7.7345000000000039E-2</v>
      </c>
      <c r="S886" s="20">
        <f t="shared" si="153"/>
        <v>9.3934368189716039E-3</v>
      </c>
    </row>
    <row r="887" spans="1:19" s="172" customFormat="1" ht="14.25" customHeight="1" x14ac:dyDescent="0.15">
      <c r="A887" s="399">
        <v>36342</v>
      </c>
      <c r="B887" s="400">
        <v>-3.1199999999999999E-2</v>
      </c>
      <c r="C887" s="400">
        <v>-1.14E-2</v>
      </c>
      <c r="D887" s="400">
        <v>5.1000000000000004E-3</v>
      </c>
      <c r="E887" s="400">
        <v>5.9916666666666703E-3</v>
      </c>
      <c r="F887" s="400">
        <v>6.2333333333333303E-3</v>
      </c>
      <c r="G887" s="400">
        <v>6.1124999999999999E-3</v>
      </c>
      <c r="H887" s="400">
        <v>6.4182500000000003E-3</v>
      </c>
      <c r="I887" s="400">
        <f t="shared" si="143"/>
        <v>-3.6299999999999999E-2</v>
      </c>
      <c r="J887" s="400">
        <f t="shared" si="147"/>
        <v>-3.7312499999999998E-2</v>
      </c>
      <c r="K887" s="400">
        <f t="shared" si="148"/>
        <v>-1.7818250000000001E-2</v>
      </c>
      <c r="L887" s="20">
        <f t="shared" si="144"/>
        <v>0.20192640284493835</v>
      </c>
      <c r="M887" s="20">
        <f t="shared" si="145"/>
        <v>6.1200000000000004E-2</v>
      </c>
      <c r="N887" s="20">
        <f t="shared" si="149"/>
        <v>7.3349999999999999E-2</v>
      </c>
      <c r="O887" s="20">
        <f t="shared" si="146"/>
        <v>0.14072640284493834</v>
      </c>
      <c r="P887" s="20">
        <f t="shared" si="150"/>
        <v>0.12857640284493835</v>
      </c>
      <c r="Q887" s="20">
        <f t="shared" si="151"/>
        <v>0.13006165839827011</v>
      </c>
      <c r="R887" s="20">
        <f t="shared" si="152"/>
        <v>7.7019000000000004E-2</v>
      </c>
      <c r="S887" s="20">
        <f t="shared" si="153"/>
        <v>5.3042658398270104E-2</v>
      </c>
    </row>
    <row r="888" spans="1:19" s="172" customFormat="1" ht="14.25" customHeight="1" x14ac:dyDescent="0.15">
      <c r="A888" s="399">
        <v>36373</v>
      </c>
      <c r="B888" s="400">
        <v>-4.8999999999999998E-3</v>
      </c>
      <c r="C888" s="400">
        <v>1.17E-2</v>
      </c>
      <c r="D888" s="400">
        <v>5.4000000000000003E-3</v>
      </c>
      <c r="E888" s="400">
        <v>6.1666666666666701E-3</v>
      </c>
      <c r="F888" s="400">
        <v>6.4000000000000003E-3</v>
      </c>
      <c r="G888" s="400">
        <v>6.28333333333333E-3</v>
      </c>
      <c r="H888" s="400">
        <v>6.5894166666666696E-3</v>
      </c>
      <c r="I888" s="400">
        <f t="shared" si="143"/>
        <v>-1.03E-2</v>
      </c>
      <c r="J888" s="400">
        <f t="shared" si="147"/>
        <v>-1.118333333333333E-2</v>
      </c>
      <c r="K888" s="400">
        <f t="shared" si="148"/>
        <v>5.1105833333333307E-3</v>
      </c>
      <c r="L888" s="20">
        <f t="shared" si="144"/>
        <v>0.39821950370703663</v>
      </c>
      <c r="M888" s="20">
        <f t="shared" si="145"/>
        <v>6.4799999999999996E-2</v>
      </c>
      <c r="N888" s="20">
        <f t="shared" si="149"/>
        <v>7.5399999999999967E-2</v>
      </c>
      <c r="O888" s="20">
        <f t="shared" si="146"/>
        <v>0.33341950370703666</v>
      </c>
      <c r="P888" s="20">
        <f t="shared" si="150"/>
        <v>0.32281950370703666</v>
      </c>
      <c r="Q888" s="20">
        <f t="shared" si="151"/>
        <v>0.12516817222864884</v>
      </c>
      <c r="R888" s="20">
        <f t="shared" si="152"/>
        <v>7.9073000000000032E-2</v>
      </c>
      <c r="S888" s="20">
        <f t="shared" si="153"/>
        <v>4.6095172228648812E-2</v>
      </c>
    </row>
    <row r="889" spans="1:19" s="172" customFormat="1" ht="14.25" customHeight="1" x14ac:dyDescent="0.15">
      <c r="A889" s="399">
        <v>36404</v>
      </c>
      <c r="B889" s="400">
        <v>-2.7400000000000001E-2</v>
      </c>
      <c r="C889" s="400">
        <v>-4.8000000000000001E-2</v>
      </c>
      <c r="D889" s="400">
        <v>5.1999999999999998E-3</v>
      </c>
      <c r="E889" s="400">
        <v>6.1583333333333299E-3</v>
      </c>
      <c r="F889" s="400">
        <v>6.4000000000000003E-3</v>
      </c>
      <c r="G889" s="400">
        <v>6.2791666666666699E-3</v>
      </c>
      <c r="H889" s="400">
        <v>6.6099166666666702E-3</v>
      </c>
      <c r="I889" s="400">
        <f t="shared" si="143"/>
        <v>-3.2600000000000004E-2</v>
      </c>
      <c r="J889" s="400">
        <f t="shared" si="147"/>
        <v>-3.367916666666667E-2</v>
      </c>
      <c r="K889" s="400">
        <f t="shared" si="148"/>
        <v>-5.4609916666666675E-2</v>
      </c>
      <c r="L889" s="20">
        <f t="shared" si="144"/>
        <v>0.27798918269473072</v>
      </c>
      <c r="M889" s="20">
        <f t="shared" si="145"/>
        <v>6.2399999999999997E-2</v>
      </c>
      <c r="N889" s="20">
        <f t="shared" si="149"/>
        <v>7.5350000000000042E-2</v>
      </c>
      <c r="O889" s="20">
        <f t="shared" si="146"/>
        <v>0.21558918269473071</v>
      </c>
      <c r="P889" s="20">
        <f t="shared" si="150"/>
        <v>0.20263918269473069</v>
      </c>
      <c r="Q889" s="20">
        <f t="shared" si="151"/>
        <v>-1.1388924816176038E-2</v>
      </c>
      <c r="R889" s="20">
        <f t="shared" si="152"/>
        <v>7.9319000000000042E-2</v>
      </c>
      <c r="S889" s="20">
        <f t="shared" si="153"/>
        <v>-9.070792481617608E-2</v>
      </c>
    </row>
    <row r="890" spans="1:19" s="172" customFormat="1" ht="14.25" customHeight="1" x14ac:dyDescent="0.15">
      <c r="A890" s="399">
        <v>36434</v>
      </c>
      <c r="B890" s="400">
        <v>6.3299999999999995E-2</v>
      </c>
      <c r="C890" s="400">
        <v>1.5699999999999999E-2</v>
      </c>
      <c r="D890" s="400">
        <v>5.0000000000000001E-3</v>
      </c>
      <c r="E890" s="400">
        <v>6.2916666666666702E-3</v>
      </c>
      <c r="F890" s="400">
        <v>6.4916666666666699E-3</v>
      </c>
      <c r="G890" s="400">
        <v>6.3916666666666696E-3</v>
      </c>
      <c r="H890" s="400">
        <v>6.7205833333333301E-3</v>
      </c>
      <c r="I890" s="400">
        <f t="shared" si="143"/>
        <v>5.8299999999999998E-2</v>
      </c>
      <c r="J890" s="400">
        <f t="shared" si="147"/>
        <v>5.6908333333333325E-2</v>
      </c>
      <c r="K890" s="400">
        <f t="shared" si="148"/>
        <v>8.9794166666666685E-3</v>
      </c>
      <c r="L890" s="20">
        <f t="shared" si="144"/>
        <v>0.25671497083076611</v>
      </c>
      <c r="M890" s="20">
        <f t="shared" si="145"/>
        <v>0.06</v>
      </c>
      <c r="N890" s="20">
        <f t="shared" si="149"/>
        <v>7.6700000000000032E-2</v>
      </c>
      <c r="O890" s="20">
        <f t="shared" si="146"/>
        <v>0.19671497083076611</v>
      </c>
      <c r="P890" s="20">
        <f t="shared" si="150"/>
        <v>0.18001497083076606</v>
      </c>
      <c r="Q890" s="20">
        <f t="shared" si="151"/>
        <v>2.108223415111854E-2</v>
      </c>
      <c r="R890" s="20">
        <f t="shared" si="152"/>
        <v>8.0646999999999969E-2</v>
      </c>
      <c r="S890" s="20">
        <f t="shared" si="153"/>
        <v>-5.9564765848881429E-2</v>
      </c>
    </row>
    <row r="891" spans="1:19" s="172" customFormat="1" ht="14.25" customHeight="1" x14ac:dyDescent="0.15">
      <c r="A891" s="399">
        <v>36465</v>
      </c>
      <c r="B891" s="400">
        <v>2.0299999999999999E-2</v>
      </c>
      <c r="C891" s="400">
        <v>-7.7299999999999994E-2</v>
      </c>
      <c r="D891" s="400">
        <v>5.5999999999999999E-3</v>
      </c>
      <c r="E891" s="400">
        <v>6.13333333333333E-3</v>
      </c>
      <c r="F891" s="400">
        <v>6.3499999999999997E-3</v>
      </c>
      <c r="G891" s="400">
        <v>6.2416666666666697E-3</v>
      </c>
      <c r="H891" s="400">
        <v>6.6095833333333302E-3</v>
      </c>
      <c r="I891" s="400">
        <f t="shared" si="143"/>
        <v>1.4699999999999998E-2</v>
      </c>
      <c r="J891" s="400">
        <f t="shared" si="147"/>
        <v>1.4058333333333329E-2</v>
      </c>
      <c r="K891" s="400">
        <f t="shared" si="148"/>
        <v>-8.3909583333333329E-2</v>
      </c>
      <c r="L891" s="20">
        <f t="shared" si="144"/>
        <v>0.20896311968567827</v>
      </c>
      <c r="M891" s="20">
        <f t="shared" si="145"/>
        <v>6.7199999999999996E-2</v>
      </c>
      <c r="N891" s="20">
        <f t="shared" si="149"/>
        <v>7.4900000000000036E-2</v>
      </c>
      <c r="O891" s="20">
        <f t="shared" si="146"/>
        <v>0.14176311968567828</v>
      </c>
      <c r="P891" s="20">
        <f t="shared" si="150"/>
        <v>0.13406311968567824</v>
      </c>
      <c r="Q891" s="20">
        <f t="shared" si="151"/>
        <v>-7.03053311118641E-2</v>
      </c>
      <c r="R891" s="20">
        <f t="shared" si="152"/>
        <v>7.9314999999999969E-2</v>
      </c>
      <c r="S891" s="20">
        <f t="shared" si="153"/>
        <v>-0.14962033111186407</v>
      </c>
    </row>
    <row r="892" spans="1:19" s="172" customFormat="1" ht="14.25" customHeight="1" x14ac:dyDescent="0.15">
      <c r="A892" s="399">
        <v>36495</v>
      </c>
      <c r="B892" s="400">
        <v>5.8900000000000001E-2</v>
      </c>
      <c r="C892" s="400">
        <v>9.2999999999999992E-3</v>
      </c>
      <c r="D892" s="400">
        <v>5.4999999999999997E-3</v>
      </c>
      <c r="E892" s="400">
        <v>6.2916666666666702E-3</v>
      </c>
      <c r="F892" s="400">
        <v>6.4833333333333297E-3</v>
      </c>
      <c r="G892" s="400">
        <v>6.3874999999999999E-3</v>
      </c>
      <c r="H892" s="400">
        <v>6.7658333333333303E-3</v>
      </c>
      <c r="I892" s="400">
        <f t="shared" si="143"/>
        <v>5.3400000000000003E-2</v>
      </c>
      <c r="J892" s="400">
        <f t="shared" si="147"/>
        <v>5.2512500000000004E-2</v>
      </c>
      <c r="K892" s="400">
        <f t="shared" si="148"/>
        <v>2.5341666666666689E-3</v>
      </c>
      <c r="L892" s="20">
        <f t="shared" si="144"/>
        <v>0.21044917495760695</v>
      </c>
      <c r="M892" s="20">
        <f t="shared" si="145"/>
        <v>6.6000000000000003E-2</v>
      </c>
      <c r="N892" s="20">
        <f t="shared" si="149"/>
        <v>7.6649999999999996E-2</v>
      </c>
      <c r="O892" s="20">
        <f t="shared" si="146"/>
        <v>0.14444917495760695</v>
      </c>
      <c r="P892" s="20">
        <f t="shared" si="150"/>
        <v>0.13379917495760696</v>
      </c>
      <c r="Q892" s="20">
        <f t="shared" si="151"/>
        <v>-8.8547033211466175E-2</v>
      </c>
      <c r="R892" s="20">
        <f t="shared" si="152"/>
        <v>8.1189999999999957E-2</v>
      </c>
      <c r="S892" s="20">
        <f t="shared" si="153"/>
        <v>-0.16973703321146613</v>
      </c>
    </row>
    <row r="893" spans="1:19" s="172" customFormat="1" ht="14.25" customHeight="1" x14ac:dyDescent="0.15">
      <c r="A893" s="399">
        <v>36526</v>
      </c>
      <c r="B893" s="400">
        <v>-5.0200000000000002E-2</v>
      </c>
      <c r="C893" s="400">
        <v>0.1085</v>
      </c>
      <c r="D893" s="400">
        <v>5.7000000000000002E-3</v>
      </c>
      <c r="E893" s="400">
        <v>6.4833333333333297E-3</v>
      </c>
      <c r="F893" s="400">
        <v>6.6333333333333296E-3</v>
      </c>
      <c r="G893" s="400">
        <v>6.5583333333333301E-3</v>
      </c>
      <c r="H893" s="400">
        <v>6.9562499999999998E-3</v>
      </c>
      <c r="I893" s="400">
        <f t="shared" si="143"/>
        <v>-5.5900000000000005E-2</v>
      </c>
      <c r="J893" s="400">
        <f t="shared" si="147"/>
        <v>-5.6758333333333334E-2</v>
      </c>
      <c r="K893" s="400">
        <f t="shared" si="148"/>
        <v>0.10154375</v>
      </c>
      <c r="L893" s="20">
        <f t="shared" si="144"/>
        <v>0.10355598615351802</v>
      </c>
      <c r="M893" s="20">
        <f t="shared" si="145"/>
        <v>6.8400000000000002E-2</v>
      </c>
      <c r="N893" s="20">
        <f t="shared" si="149"/>
        <v>7.8699999999999964E-2</v>
      </c>
      <c r="O893" s="20">
        <f t="shared" si="146"/>
        <v>3.5155986153518018E-2</v>
      </c>
      <c r="P893" s="20">
        <f t="shared" si="150"/>
        <v>2.4855986153518056E-2</v>
      </c>
      <c r="Q893" s="20">
        <f t="shared" si="151"/>
        <v>5.8064314258131855E-2</v>
      </c>
      <c r="R893" s="20">
        <f t="shared" si="152"/>
        <v>8.3474999999999994E-2</v>
      </c>
      <c r="S893" s="20">
        <f t="shared" si="153"/>
        <v>-2.5410685741868139E-2</v>
      </c>
    </row>
    <row r="894" spans="1:19" s="172" customFormat="1" ht="14.25" customHeight="1" x14ac:dyDescent="0.15">
      <c r="A894" s="399">
        <v>36557</v>
      </c>
      <c r="B894" s="400">
        <v>-1.89E-2</v>
      </c>
      <c r="C894" s="400">
        <v>-5.7799999999999997E-2</v>
      </c>
      <c r="D894" s="400">
        <v>5.1000000000000004E-3</v>
      </c>
      <c r="E894" s="400">
        <v>6.4000000000000003E-3</v>
      </c>
      <c r="F894" s="400">
        <v>6.5166666666666697E-3</v>
      </c>
      <c r="G894" s="400">
        <v>6.4583333333333298E-3</v>
      </c>
      <c r="H894" s="400">
        <v>6.8737499999999997E-3</v>
      </c>
      <c r="I894" s="400">
        <f t="shared" si="143"/>
        <v>-2.4E-2</v>
      </c>
      <c r="J894" s="400">
        <f t="shared" si="147"/>
        <v>-2.535833333333333E-2</v>
      </c>
      <c r="K894" s="400">
        <f t="shared" si="148"/>
        <v>-6.4673750000000002E-2</v>
      </c>
      <c r="L894" s="20">
        <f t="shared" si="144"/>
        <v>0.11745152029643569</v>
      </c>
      <c r="M894" s="20">
        <f t="shared" si="145"/>
        <v>6.1200000000000004E-2</v>
      </c>
      <c r="N894" s="20">
        <f t="shared" si="149"/>
        <v>7.7499999999999958E-2</v>
      </c>
      <c r="O894" s="20">
        <f t="shared" si="146"/>
        <v>5.6251520296435681E-2</v>
      </c>
      <c r="P894" s="20">
        <f t="shared" si="150"/>
        <v>3.9951520296435727E-2</v>
      </c>
      <c r="Q894" s="20">
        <f t="shared" si="151"/>
        <v>3.4566414377346977E-2</v>
      </c>
      <c r="R894" s="20">
        <f t="shared" si="152"/>
        <v>8.2485000000000003E-2</v>
      </c>
      <c r="S894" s="20">
        <f t="shared" si="153"/>
        <v>-4.7918585622653026E-2</v>
      </c>
    </row>
    <row r="895" spans="1:19" s="172" customFormat="1" ht="14.25" customHeight="1" x14ac:dyDescent="0.15">
      <c r="A895" s="399">
        <v>36586</v>
      </c>
      <c r="B895" s="400">
        <v>9.7799999999999998E-2</v>
      </c>
      <c r="C895" s="400">
        <v>3.49E-2</v>
      </c>
      <c r="D895" s="400">
        <v>5.4000000000000003E-3</v>
      </c>
      <c r="E895" s="400">
        <v>6.4000000000000003E-3</v>
      </c>
      <c r="F895" s="400">
        <v>6.5250000000000004E-3</v>
      </c>
      <c r="G895" s="400">
        <v>6.4625000000000004E-3</v>
      </c>
      <c r="H895" s="400">
        <v>6.9058333333333298E-3</v>
      </c>
      <c r="I895" s="400">
        <f t="shared" si="143"/>
        <v>9.2399999999999996E-2</v>
      </c>
      <c r="J895" s="400">
        <f t="shared" si="147"/>
        <v>9.1337500000000002E-2</v>
      </c>
      <c r="K895" s="400">
        <f t="shared" si="148"/>
        <v>2.7994166666666671E-2</v>
      </c>
      <c r="L895" s="20">
        <f t="shared" si="144"/>
        <v>0.17955603748214122</v>
      </c>
      <c r="M895" s="20">
        <f t="shared" si="145"/>
        <v>6.4799999999999996E-2</v>
      </c>
      <c r="N895" s="20">
        <f t="shared" si="149"/>
        <v>7.7550000000000008E-2</v>
      </c>
      <c r="O895" s="20">
        <f t="shared" si="146"/>
        <v>0.11475603748214122</v>
      </c>
      <c r="P895" s="20">
        <f t="shared" si="150"/>
        <v>0.10200603748214121</v>
      </c>
      <c r="Q895" s="20">
        <f t="shared" si="151"/>
        <v>8.6756782621921102E-2</v>
      </c>
      <c r="R895" s="20">
        <f t="shared" si="152"/>
        <v>8.2869999999999958E-2</v>
      </c>
      <c r="S895" s="20">
        <f t="shared" si="153"/>
        <v>3.8867826219211449E-3</v>
      </c>
    </row>
    <row r="896" spans="1:19" s="172" customFormat="1" ht="14.25" customHeight="1" x14ac:dyDescent="0.15">
      <c r="A896" s="399">
        <v>36617</v>
      </c>
      <c r="B896" s="400">
        <v>-3.0099999999999998E-2</v>
      </c>
      <c r="C896" s="400">
        <v>7.9399999999999998E-2</v>
      </c>
      <c r="D896" s="400">
        <v>4.7000000000000002E-3</v>
      </c>
      <c r="E896" s="400">
        <v>6.3666666666666698E-3</v>
      </c>
      <c r="F896" s="400">
        <v>6.5166666666666697E-3</v>
      </c>
      <c r="G896" s="400">
        <v>6.4416666666666702E-3</v>
      </c>
      <c r="H896" s="400">
        <v>6.8982499999999999E-3</v>
      </c>
      <c r="I896" s="400">
        <f t="shared" si="143"/>
        <v>-3.4799999999999998E-2</v>
      </c>
      <c r="J896" s="400">
        <f t="shared" si="147"/>
        <v>-3.6541666666666667E-2</v>
      </c>
      <c r="K896" s="400">
        <f t="shared" si="148"/>
        <v>7.2501750000000004E-2</v>
      </c>
      <c r="L896" s="20">
        <f t="shared" si="144"/>
        <v>0.10142620656005441</v>
      </c>
      <c r="M896" s="20">
        <f t="shared" si="145"/>
        <v>5.6400000000000006E-2</v>
      </c>
      <c r="N896" s="20">
        <f t="shared" si="149"/>
        <v>7.7300000000000035E-2</v>
      </c>
      <c r="O896" s="20">
        <f t="shared" si="146"/>
        <v>4.5026206560054405E-2</v>
      </c>
      <c r="P896" s="20">
        <f t="shared" si="150"/>
        <v>2.4126206560054375E-2</v>
      </c>
      <c r="Q896" s="20">
        <f t="shared" si="151"/>
        <v>7.7770370417219237E-2</v>
      </c>
      <c r="R896" s="20">
        <f t="shared" si="152"/>
        <v>8.2778999999999991E-2</v>
      </c>
      <c r="S896" s="20">
        <f t="shared" si="153"/>
        <v>-5.0086295827807548E-3</v>
      </c>
    </row>
    <row r="897" spans="1:19" s="172" customFormat="1" ht="14.25" customHeight="1" x14ac:dyDescent="0.15">
      <c r="A897" s="399">
        <v>36647</v>
      </c>
      <c r="B897" s="400">
        <v>-2.0500000000000001E-2</v>
      </c>
      <c r="C897" s="400">
        <v>4.8599999999999997E-2</v>
      </c>
      <c r="D897" s="400">
        <v>5.5999999999999999E-3</v>
      </c>
      <c r="E897" s="400">
        <v>6.6583333333333303E-3</v>
      </c>
      <c r="F897" s="400">
        <v>6.8666666666666702E-3</v>
      </c>
      <c r="G897" s="400">
        <v>6.7625000000000003E-3</v>
      </c>
      <c r="H897" s="400">
        <v>7.2435833333333302E-3</v>
      </c>
      <c r="I897" s="400">
        <f t="shared" si="143"/>
        <v>-2.6100000000000002E-2</v>
      </c>
      <c r="J897" s="400">
        <f t="shared" si="147"/>
        <v>-2.7262500000000002E-2</v>
      </c>
      <c r="K897" s="400">
        <f t="shared" si="148"/>
        <v>4.1356416666666666E-2</v>
      </c>
      <c r="L897" s="20">
        <f t="shared" si="144"/>
        <v>0.10492315580251277</v>
      </c>
      <c r="M897" s="20">
        <f t="shared" si="145"/>
        <v>6.7199999999999996E-2</v>
      </c>
      <c r="N897" s="20">
        <f t="shared" si="149"/>
        <v>8.115E-2</v>
      </c>
      <c r="O897" s="20">
        <f t="shared" si="146"/>
        <v>3.7723155802512773E-2</v>
      </c>
      <c r="P897" s="20">
        <f t="shared" si="150"/>
        <v>2.3773155802512769E-2</v>
      </c>
      <c r="Q897" s="20">
        <f t="shared" si="151"/>
        <v>6.5274776528886802E-2</v>
      </c>
      <c r="R897" s="20">
        <f t="shared" si="152"/>
        <v>8.6922999999999959E-2</v>
      </c>
      <c r="S897" s="20">
        <f t="shared" si="153"/>
        <v>-2.1648223471113157E-2</v>
      </c>
    </row>
    <row r="898" spans="1:19" s="172" customFormat="1" ht="14.25" customHeight="1" x14ac:dyDescent="0.15">
      <c r="A898" s="399">
        <v>36678</v>
      </c>
      <c r="B898" s="400">
        <v>2.47E-2</v>
      </c>
      <c r="C898" s="400">
        <v>-5.7500000000000002E-2</v>
      </c>
      <c r="D898" s="400">
        <v>5.1999999999999998E-3</v>
      </c>
      <c r="E898" s="400">
        <v>6.3916666666666696E-3</v>
      </c>
      <c r="F898" s="400">
        <v>6.5583333333333301E-3</v>
      </c>
      <c r="G898" s="400">
        <v>6.4749999999999999E-3</v>
      </c>
      <c r="H898" s="400">
        <v>6.9795833333333298E-3</v>
      </c>
      <c r="I898" s="400">
        <f t="shared" si="143"/>
        <v>1.95E-2</v>
      </c>
      <c r="J898" s="400">
        <f t="shared" si="147"/>
        <v>1.8224999999999998E-2</v>
      </c>
      <c r="K898" s="400">
        <f t="shared" si="148"/>
        <v>-6.4479583333333326E-2</v>
      </c>
      <c r="L898" s="20">
        <f t="shared" si="144"/>
        <v>7.2680964235750212E-2</v>
      </c>
      <c r="M898" s="20">
        <f t="shared" si="145"/>
        <v>6.2399999999999997E-2</v>
      </c>
      <c r="N898" s="20">
        <f t="shared" si="149"/>
        <v>7.7699999999999991E-2</v>
      </c>
      <c r="O898" s="20">
        <f t="shared" si="146"/>
        <v>1.0280964235750215E-2</v>
      </c>
      <c r="P898" s="20">
        <f t="shared" si="150"/>
        <v>-5.0190357642497796E-3</v>
      </c>
      <c r="Q898" s="20">
        <f t="shared" si="151"/>
        <v>3.849966578245323E-2</v>
      </c>
      <c r="R898" s="20">
        <f t="shared" si="152"/>
        <v>8.3754999999999954E-2</v>
      </c>
      <c r="S898" s="20">
        <f t="shared" si="153"/>
        <v>-4.5255334217546725E-2</v>
      </c>
    </row>
    <row r="899" spans="1:19" s="172" customFormat="1" ht="14.25" customHeight="1" x14ac:dyDescent="0.15">
      <c r="A899" s="399">
        <v>36708</v>
      </c>
      <c r="B899" s="400">
        <v>-1.5599999999999999E-2</v>
      </c>
      <c r="C899" s="400">
        <v>6.7699999999999996E-2</v>
      </c>
      <c r="D899" s="400">
        <v>5.1999999999999998E-3</v>
      </c>
      <c r="E899" s="400">
        <v>6.3749999999999996E-3</v>
      </c>
      <c r="F899" s="400">
        <v>6.5083333333333304E-3</v>
      </c>
      <c r="G899" s="400">
        <v>6.4416666666666702E-3</v>
      </c>
      <c r="H899" s="400">
        <v>6.8820000000000001E-3</v>
      </c>
      <c r="I899" s="400">
        <f t="shared" si="143"/>
        <v>-2.0799999999999999E-2</v>
      </c>
      <c r="J899" s="400">
        <f t="shared" si="147"/>
        <v>-2.2041666666666668E-2</v>
      </c>
      <c r="K899" s="400">
        <f t="shared" si="148"/>
        <v>6.0817999999999997E-2</v>
      </c>
      <c r="L899" s="20">
        <f t="shared" si="144"/>
        <v>8.9953696525261195E-2</v>
      </c>
      <c r="M899" s="20">
        <f t="shared" si="145"/>
        <v>6.2399999999999997E-2</v>
      </c>
      <c r="N899" s="20">
        <f t="shared" si="149"/>
        <v>7.7300000000000035E-2</v>
      </c>
      <c r="O899" s="20">
        <f t="shared" si="146"/>
        <v>2.7553696525261198E-2</v>
      </c>
      <c r="P899" s="20">
        <f t="shared" si="150"/>
        <v>1.265369652526116E-2</v>
      </c>
      <c r="Q899" s="20">
        <f t="shared" si="151"/>
        <v>0.12159224474603048</v>
      </c>
      <c r="R899" s="20">
        <f t="shared" si="152"/>
        <v>8.2584000000000005E-2</v>
      </c>
      <c r="S899" s="20">
        <f t="shared" si="153"/>
        <v>3.9008244746030471E-2</v>
      </c>
    </row>
    <row r="900" spans="1:19" s="172" customFormat="1" ht="14.25" customHeight="1" x14ac:dyDescent="0.15">
      <c r="A900" s="399">
        <v>36739</v>
      </c>
      <c r="B900" s="400">
        <v>6.2100000000000002E-2</v>
      </c>
      <c r="C900" s="400">
        <v>0.13719999999999999</v>
      </c>
      <c r="D900" s="400">
        <v>5.0000000000000001E-3</v>
      </c>
      <c r="E900" s="400">
        <v>6.2916666666666702E-3</v>
      </c>
      <c r="F900" s="400">
        <v>6.4166666666666703E-3</v>
      </c>
      <c r="G900" s="400">
        <v>6.3541666666666703E-3</v>
      </c>
      <c r="H900" s="400">
        <v>6.7739166666666703E-3</v>
      </c>
      <c r="I900" s="400">
        <f t="shared" si="143"/>
        <v>5.7100000000000005E-2</v>
      </c>
      <c r="J900" s="400">
        <f t="shared" si="147"/>
        <v>5.5745833333333335E-2</v>
      </c>
      <c r="K900" s="400">
        <f t="shared" si="148"/>
        <v>0.13042608333333333</v>
      </c>
      <c r="L900" s="20">
        <f t="shared" si="144"/>
        <v>0.16334018800068306</v>
      </c>
      <c r="M900" s="20">
        <f t="shared" si="145"/>
        <v>0.06</v>
      </c>
      <c r="N900" s="20">
        <f t="shared" si="149"/>
        <v>7.625000000000004E-2</v>
      </c>
      <c r="O900" s="20">
        <f t="shared" si="146"/>
        <v>0.10334018800068306</v>
      </c>
      <c r="P900" s="20">
        <f t="shared" si="150"/>
        <v>8.7090188000683022E-2</v>
      </c>
      <c r="Q900" s="20">
        <f t="shared" si="151"/>
        <v>0.26072422726617117</v>
      </c>
      <c r="R900" s="20">
        <f t="shared" si="152"/>
        <v>8.128700000000004E-2</v>
      </c>
      <c r="S900" s="20">
        <f t="shared" si="153"/>
        <v>0.17943722726617112</v>
      </c>
    </row>
    <row r="901" spans="1:19" s="172" customFormat="1" ht="14.25" customHeight="1" x14ac:dyDescent="0.15">
      <c r="A901" s="399">
        <v>36770</v>
      </c>
      <c r="B901" s="400">
        <v>-5.28E-2</v>
      </c>
      <c r="C901" s="400">
        <v>9.1499999999999998E-2</v>
      </c>
      <c r="D901" s="400">
        <v>4.5999999999999999E-3</v>
      </c>
      <c r="E901" s="400">
        <v>6.3499999999999997E-3</v>
      </c>
      <c r="F901" s="400">
        <v>6.5250000000000004E-3</v>
      </c>
      <c r="G901" s="400">
        <v>6.4374999999999996E-3</v>
      </c>
      <c r="H901" s="400">
        <v>6.8533333333333302E-3</v>
      </c>
      <c r="I901" s="400">
        <f t="shared" si="143"/>
        <v>-5.74E-2</v>
      </c>
      <c r="J901" s="400">
        <f t="shared" si="147"/>
        <v>-5.9237499999999998E-2</v>
      </c>
      <c r="K901" s="400">
        <f t="shared" si="148"/>
        <v>8.4646666666666662E-2</v>
      </c>
      <c r="L901" s="20">
        <f t="shared" si="144"/>
        <v>0.13295889993239474</v>
      </c>
      <c r="M901" s="20">
        <f t="shared" si="145"/>
        <v>5.5199999999999999E-2</v>
      </c>
      <c r="N901" s="20">
        <f t="shared" si="149"/>
        <v>7.7249999999999999E-2</v>
      </c>
      <c r="O901" s="20">
        <f t="shared" si="146"/>
        <v>7.7758899932394737E-2</v>
      </c>
      <c r="P901" s="20">
        <f t="shared" si="150"/>
        <v>5.5708899932394737E-2</v>
      </c>
      <c r="Q901" s="20">
        <f t="shared" si="151"/>
        <v>0.44546270384561582</v>
      </c>
      <c r="R901" s="20">
        <f t="shared" si="152"/>
        <v>8.2239999999999966E-2</v>
      </c>
      <c r="S901" s="20">
        <f t="shared" si="153"/>
        <v>0.36322270384561584</v>
      </c>
    </row>
    <row r="902" spans="1:19" s="172" customFormat="1" ht="14.25" customHeight="1" x14ac:dyDescent="0.15">
      <c r="A902" s="399">
        <v>36800</v>
      </c>
      <c r="B902" s="400">
        <v>-4.1999999999999997E-3</v>
      </c>
      <c r="C902" s="400">
        <v>-3.5700000000000003E-2</v>
      </c>
      <c r="D902" s="400">
        <v>5.3E-3</v>
      </c>
      <c r="E902" s="400">
        <v>6.2916666666666702E-3</v>
      </c>
      <c r="F902" s="400">
        <v>6.5083333333333304E-3</v>
      </c>
      <c r="G902" s="400">
        <v>6.4000000000000003E-3</v>
      </c>
      <c r="H902" s="400">
        <v>6.7868333333333296E-3</v>
      </c>
      <c r="I902" s="400">
        <f t="shared" ref="I902:I965" si="154">B902-D902</f>
        <v>-9.4999999999999998E-3</v>
      </c>
      <c r="J902" s="400">
        <f t="shared" si="147"/>
        <v>-1.06E-2</v>
      </c>
      <c r="K902" s="400">
        <f t="shared" si="148"/>
        <v>-4.2486833333333335E-2</v>
      </c>
      <c r="L902" s="20">
        <f t="shared" si="144"/>
        <v>6.1036840546109694E-2</v>
      </c>
      <c r="M902" s="20">
        <f t="shared" si="145"/>
        <v>6.3600000000000004E-2</v>
      </c>
      <c r="N902" s="20">
        <f t="shared" si="149"/>
        <v>7.6800000000000007E-2</v>
      </c>
      <c r="O902" s="20">
        <f t="shared" si="146"/>
        <v>-2.5631594538903096E-3</v>
      </c>
      <c r="P902" s="20">
        <f t="shared" si="150"/>
        <v>-1.5763159453890313E-2</v>
      </c>
      <c r="Q902" s="20">
        <f t="shared" si="151"/>
        <v>0.37231435002296598</v>
      </c>
      <c r="R902" s="20">
        <f t="shared" si="152"/>
        <v>8.1441999999999959E-2</v>
      </c>
      <c r="S902" s="20">
        <f t="shared" si="153"/>
        <v>0.29087235002296602</v>
      </c>
    </row>
    <row r="903" spans="1:19" s="172" customFormat="1" ht="14.25" customHeight="1" x14ac:dyDescent="0.15">
      <c r="A903" s="399">
        <v>36831</v>
      </c>
      <c r="B903" s="400">
        <v>-7.8799999999999995E-2</v>
      </c>
      <c r="C903" s="400">
        <v>-1.32E-2</v>
      </c>
      <c r="D903" s="400">
        <v>4.7999999999999996E-3</v>
      </c>
      <c r="E903" s="400">
        <v>6.2083333333333296E-3</v>
      </c>
      <c r="F903" s="400">
        <v>6.4583333333333298E-3</v>
      </c>
      <c r="G903" s="400">
        <v>6.3333333333333297E-3</v>
      </c>
      <c r="H903" s="400">
        <v>6.7716666666666698E-3</v>
      </c>
      <c r="I903" s="400">
        <f t="shared" si="154"/>
        <v>-8.3599999999999994E-2</v>
      </c>
      <c r="J903" s="400">
        <f t="shared" si="147"/>
        <v>-8.5133333333333325E-2</v>
      </c>
      <c r="K903" s="400">
        <f t="shared" si="148"/>
        <v>-1.9971666666666669E-2</v>
      </c>
      <c r="L903" s="20">
        <f t="shared" si="144"/>
        <v>-4.2019859344235244E-2</v>
      </c>
      <c r="M903" s="20">
        <f t="shared" si="145"/>
        <v>5.7599999999999998E-2</v>
      </c>
      <c r="N903" s="20">
        <f t="shared" si="149"/>
        <v>7.5999999999999956E-2</v>
      </c>
      <c r="O903" s="20">
        <f t="shared" si="146"/>
        <v>-9.9619859344235243E-2</v>
      </c>
      <c r="P903" s="20">
        <f t="shared" si="150"/>
        <v>-0.1180198593442352</v>
      </c>
      <c r="Q903" s="20">
        <f t="shared" si="151"/>
        <v>0.46764907402477873</v>
      </c>
      <c r="R903" s="20">
        <f t="shared" si="152"/>
        <v>8.1260000000000041E-2</v>
      </c>
      <c r="S903" s="20">
        <f t="shared" si="153"/>
        <v>0.38638907402477868</v>
      </c>
    </row>
    <row r="904" spans="1:19" s="172" customFormat="1" ht="14.25" customHeight="1" x14ac:dyDescent="0.15">
      <c r="A904" s="399">
        <v>36861</v>
      </c>
      <c r="B904" s="400">
        <v>4.8999999999999998E-3</v>
      </c>
      <c r="C904" s="400">
        <v>9.8199999999999996E-2</v>
      </c>
      <c r="D904" s="400">
        <v>4.4999999999999997E-3</v>
      </c>
      <c r="E904" s="400">
        <v>6.0083333333333299E-3</v>
      </c>
      <c r="F904" s="400">
        <v>6.2333333333333303E-3</v>
      </c>
      <c r="G904" s="400">
        <v>6.1208333333333297E-3</v>
      </c>
      <c r="H904" s="400">
        <v>6.5465000000000002E-3</v>
      </c>
      <c r="I904" s="400">
        <f t="shared" si="154"/>
        <v>4.0000000000000018E-4</v>
      </c>
      <c r="J904" s="400">
        <f t="shared" si="147"/>
        <v>-1.2208333333333298E-3</v>
      </c>
      <c r="K904" s="400">
        <f t="shared" si="148"/>
        <v>9.1653499999999999E-2</v>
      </c>
      <c r="L904" s="20">
        <f t="shared" si="144"/>
        <v>-9.08733182123167E-2</v>
      </c>
      <c r="M904" s="20">
        <f t="shared" si="145"/>
        <v>5.3999999999999992E-2</v>
      </c>
      <c r="N904" s="20">
        <f t="shared" si="149"/>
        <v>7.344999999999996E-2</v>
      </c>
      <c r="O904" s="20">
        <f t="shared" si="146"/>
        <v>-0.14487331821231669</v>
      </c>
      <c r="P904" s="20">
        <f t="shared" si="150"/>
        <v>-0.16432331821231666</v>
      </c>
      <c r="Q904" s="20">
        <f t="shared" si="151"/>
        <v>0.5969208491964848</v>
      </c>
      <c r="R904" s="20">
        <f t="shared" si="152"/>
        <v>7.8558000000000003E-2</v>
      </c>
      <c r="S904" s="20">
        <f t="shared" si="153"/>
        <v>0.51836284919648479</v>
      </c>
    </row>
    <row r="905" spans="1:19" s="172" customFormat="1" ht="14.25" customHeight="1" x14ac:dyDescent="0.15">
      <c r="A905" s="399">
        <v>36892</v>
      </c>
      <c r="B905" s="400">
        <v>3.5499999999999997E-2</v>
      </c>
      <c r="C905" s="400">
        <v>-9.6699999999999994E-2</v>
      </c>
      <c r="D905" s="400">
        <v>4.8999999999999998E-3</v>
      </c>
      <c r="E905" s="400">
        <v>5.9583333333333302E-3</v>
      </c>
      <c r="F905" s="400">
        <v>6.1500000000000001E-3</v>
      </c>
      <c r="G905" s="400">
        <v>6.0541666666666704E-3</v>
      </c>
      <c r="H905" s="400">
        <v>6.4988333333333304E-3</v>
      </c>
      <c r="I905" s="400">
        <f t="shared" si="154"/>
        <v>3.0599999999999995E-2</v>
      </c>
      <c r="J905" s="400">
        <f t="shared" si="147"/>
        <v>2.9445833333333327E-2</v>
      </c>
      <c r="K905" s="400">
        <f t="shared" si="148"/>
        <v>-0.10319883333333332</v>
      </c>
      <c r="L905" s="20">
        <f t="shared" si="144"/>
        <v>-8.8432522729566809E-3</v>
      </c>
      <c r="M905" s="20">
        <f t="shared" si="145"/>
        <v>5.8799999999999998E-2</v>
      </c>
      <c r="N905" s="20">
        <f t="shared" si="149"/>
        <v>7.2650000000000048E-2</v>
      </c>
      <c r="O905" s="20">
        <f t="shared" si="146"/>
        <v>-6.7643252272956672E-2</v>
      </c>
      <c r="P905" s="20">
        <f t="shared" si="150"/>
        <v>-8.1493252272956729E-2</v>
      </c>
      <c r="Q905" s="20">
        <f t="shared" si="151"/>
        <v>0.30130681378365787</v>
      </c>
      <c r="R905" s="20">
        <f t="shared" si="152"/>
        <v>7.7985999999999972E-2</v>
      </c>
      <c r="S905" s="20">
        <f t="shared" si="153"/>
        <v>0.2233208137836579</v>
      </c>
    </row>
    <row r="906" spans="1:19" s="172" customFormat="1" ht="14.25" customHeight="1" x14ac:dyDescent="0.15">
      <c r="A906" s="399">
        <v>36923</v>
      </c>
      <c r="B906" s="400">
        <v>-9.1200000000000003E-2</v>
      </c>
      <c r="C906" s="400">
        <v>3.5299999999999998E-2</v>
      </c>
      <c r="D906" s="400">
        <v>4.1999999999999997E-3</v>
      </c>
      <c r="E906" s="400">
        <v>5.9166666666666699E-3</v>
      </c>
      <c r="F906" s="400">
        <v>6.1000000000000004E-3</v>
      </c>
      <c r="G906" s="400">
        <v>6.0083333333333299E-3</v>
      </c>
      <c r="H906" s="400">
        <v>6.4490833333333301E-3</v>
      </c>
      <c r="I906" s="400">
        <f t="shared" si="154"/>
        <v>-9.5399999999999999E-2</v>
      </c>
      <c r="J906" s="400">
        <f t="shared" si="147"/>
        <v>-9.7208333333333327E-2</v>
      </c>
      <c r="K906" s="400">
        <f t="shared" si="148"/>
        <v>2.8850916666666667E-2</v>
      </c>
      <c r="L906" s="20">
        <f t="shared" si="144"/>
        <v>-8.1884362109533093E-2</v>
      </c>
      <c r="M906" s="20">
        <f t="shared" si="145"/>
        <v>5.04E-2</v>
      </c>
      <c r="N906" s="20">
        <f t="shared" si="149"/>
        <v>7.2099999999999956E-2</v>
      </c>
      <c r="O906" s="20">
        <f t="shared" si="146"/>
        <v>-0.13228436210953309</v>
      </c>
      <c r="P906" s="20">
        <f t="shared" si="150"/>
        <v>-0.15398436210953304</v>
      </c>
      <c r="Q906" s="20">
        <f t="shared" si="151"/>
        <v>0.42989062227788222</v>
      </c>
      <c r="R906" s="20">
        <f t="shared" si="152"/>
        <v>7.7388999999999958E-2</v>
      </c>
      <c r="S906" s="20">
        <f t="shared" si="153"/>
        <v>0.35250162227788229</v>
      </c>
    </row>
    <row r="907" spans="1:19" s="172" customFormat="1" ht="14.25" customHeight="1" x14ac:dyDescent="0.15">
      <c r="A907" s="399">
        <v>36951</v>
      </c>
      <c r="B907" s="400">
        <v>-6.3399999999999998E-2</v>
      </c>
      <c r="C907" s="400">
        <v>-6.3E-3</v>
      </c>
      <c r="D907" s="400">
        <v>4.4999999999999997E-3</v>
      </c>
      <c r="E907" s="400">
        <v>5.8166666666666696E-3</v>
      </c>
      <c r="F907" s="400">
        <v>6.0166666666666702E-3</v>
      </c>
      <c r="G907" s="400">
        <v>5.9166666666666699E-3</v>
      </c>
      <c r="H907" s="400">
        <v>6.3935833333333301E-3</v>
      </c>
      <c r="I907" s="400">
        <f t="shared" si="154"/>
        <v>-6.7900000000000002E-2</v>
      </c>
      <c r="J907" s="400">
        <f t="shared" si="147"/>
        <v>-6.9316666666666665E-2</v>
      </c>
      <c r="K907" s="400">
        <f t="shared" si="148"/>
        <v>-1.2693583333333331E-2</v>
      </c>
      <c r="L907" s="20">
        <f t="shared" si="144"/>
        <v>-0.21669966619765779</v>
      </c>
      <c r="M907" s="20">
        <f t="shared" si="145"/>
        <v>5.3999999999999992E-2</v>
      </c>
      <c r="N907" s="20">
        <f t="shared" si="149"/>
        <v>7.1000000000000035E-2</v>
      </c>
      <c r="O907" s="20">
        <f t="shared" si="146"/>
        <v>-0.27069966619765778</v>
      </c>
      <c r="P907" s="20">
        <f t="shared" si="150"/>
        <v>-0.28769966619765786</v>
      </c>
      <c r="Q907" s="20">
        <f t="shared" si="151"/>
        <v>0.37296580477102292</v>
      </c>
      <c r="R907" s="20">
        <f t="shared" si="152"/>
        <v>7.6722999999999958E-2</v>
      </c>
      <c r="S907" s="20">
        <f t="shared" si="153"/>
        <v>0.29624280477102294</v>
      </c>
    </row>
    <row r="908" spans="1:19" s="172" customFormat="1" ht="14.25" customHeight="1" x14ac:dyDescent="0.15">
      <c r="A908" s="399">
        <v>36982</v>
      </c>
      <c r="B908" s="400">
        <v>7.7700000000000005E-2</v>
      </c>
      <c r="C908" s="400">
        <v>6.0499999999999998E-2</v>
      </c>
      <c r="D908" s="400">
        <v>4.7000000000000002E-3</v>
      </c>
      <c r="E908" s="400">
        <v>6.0000000000000001E-3</v>
      </c>
      <c r="F908" s="400">
        <v>6.19166666666667E-3</v>
      </c>
      <c r="G908" s="400">
        <v>6.0958333333333298E-3</v>
      </c>
      <c r="H908" s="400">
        <v>6.60333333333333E-3</v>
      </c>
      <c r="I908" s="400">
        <f t="shared" si="154"/>
        <v>7.3000000000000009E-2</v>
      </c>
      <c r="J908" s="400">
        <f t="shared" si="147"/>
        <v>7.1604166666666677E-2</v>
      </c>
      <c r="K908" s="400">
        <f t="shared" si="148"/>
        <v>5.3896666666666669E-2</v>
      </c>
      <c r="L908" s="20">
        <f t="shared" si="144"/>
        <v>-0.12963937546264104</v>
      </c>
      <c r="M908" s="20">
        <f t="shared" si="145"/>
        <v>5.6400000000000006E-2</v>
      </c>
      <c r="N908" s="20">
        <f t="shared" si="149"/>
        <v>7.3149999999999965E-2</v>
      </c>
      <c r="O908" s="20">
        <f t="shared" si="146"/>
        <v>-0.18603937546264104</v>
      </c>
      <c r="P908" s="20">
        <f t="shared" si="150"/>
        <v>-0.202789375462641</v>
      </c>
      <c r="Q908" s="20">
        <f t="shared" si="151"/>
        <v>0.34892554748904003</v>
      </c>
      <c r="R908" s="20">
        <f t="shared" si="152"/>
        <v>7.9239999999999963E-2</v>
      </c>
      <c r="S908" s="20">
        <f t="shared" si="153"/>
        <v>0.26968554748904006</v>
      </c>
    </row>
    <row r="909" spans="1:19" s="172" customFormat="1" ht="14.25" customHeight="1" x14ac:dyDescent="0.15">
      <c r="A909" s="399">
        <v>37012</v>
      </c>
      <c r="B909" s="400">
        <v>6.7000000000000002E-3</v>
      </c>
      <c r="C909" s="400">
        <v>-3.4299999999999997E-2</v>
      </c>
      <c r="D909" s="400">
        <v>5.0000000000000001E-3</v>
      </c>
      <c r="E909" s="400">
        <v>6.0749999999999997E-3</v>
      </c>
      <c r="F909" s="400">
        <v>6.2500000000000003E-3</v>
      </c>
      <c r="G909" s="400">
        <v>6.1624999999999996E-3</v>
      </c>
      <c r="H909" s="400">
        <v>6.6629166666666703E-3</v>
      </c>
      <c r="I909" s="400">
        <f t="shared" si="154"/>
        <v>1.7000000000000001E-3</v>
      </c>
      <c r="J909" s="400">
        <f t="shared" si="147"/>
        <v>5.3750000000000065E-4</v>
      </c>
      <c r="K909" s="400">
        <f t="shared" si="148"/>
        <v>-4.0962916666666668E-2</v>
      </c>
      <c r="L909" s="20">
        <f t="shared" si="144"/>
        <v>-0.10547009625139425</v>
      </c>
      <c r="M909" s="20">
        <f t="shared" si="145"/>
        <v>0.06</v>
      </c>
      <c r="N909" s="20">
        <f t="shared" si="149"/>
        <v>7.3949999999999988E-2</v>
      </c>
      <c r="O909" s="20">
        <f t="shared" si="146"/>
        <v>-0.16547009625139425</v>
      </c>
      <c r="P909" s="20">
        <f t="shared" si="150"/>
        <v>-0.17942009625139424</v>
      </c>
      <c r="Q909" s="20">
        <f t="shared" si="151"/>
        <v>0.24228247302132999</v>
      </c>
      <c r="R909" s="20">
        <f t="shared" si="152"/>
        <v>7.995500000000004E-2</v>
      </c>
      <c r="S909" s="20">
        <f t="shared" si="153"/>
        <v>0.16232747302132994</v>
      </c>
    </row>
    <row r="910" spans="1:19" s="172" customFormat="1" ht="14.25" customHeight="1" x14ac:dyDescent="0.15">
      <c r="A910" s="399">
        <v>37043</v>
      </c>
      <c r="B910" s="400">
        <v>-2.4299999999999999E-2</v>
      </c>
      <c r="C910" s="400">
        <v>-7.9100000000000004E-2</v>
      </c>
      <c r="D910" s="400">
        <v>4.7000000000000002E-3</v>
      </c>
      <c r="E910" s="400">
        <v>5.9833333333333301E-3</v>
      </c>
      <c r="F910" s="400">
        <v>6.1166666666666704E-3</v>
      </c>
      <c r="G910" s="400">
        <v>6.0499999999999998E-3</v>
      </c>
      <c r="H910" s="400">
        <v>6.5459999999999997E-3</v>
      </c>
      <c r="I910" s="400">
        <f t="shared" si="154"/>
        <v>-2.8999999999999998E-2</v>
      </c>
      <c r="J910" s="400">
        <f t="shared" si="147"/>
        <v>-3.0349999999999999E-2</v>
      </c>
      <c r="K910" s="400">
        <f t="shared" si="148"/>
        <v>-8.5646E-2</v>
      </c>
      <c r="L910" s="20">
        <f t="shared" si="144"/>
        <v>-0.14824550884403775</v>
      </c>
      <c r="M910" s="20">
        <f t="shared" si="145"/>
        <v>5.6400000000000006E-2</v>
      </c>
      <c r="N910" s="20">
        <f t="shared" si="149"/>
        <v>7.2599999999999998E-2</v>
      </c>
      <c r="O910" s="20">
        <f t="shared" si="146"/>
        <v>-0.20464550884403776</v>
      </c>
      <c r="P910" s="20">
        <f t="shared" si="150"/>
        <v>-0.22084550884403775</v>
      </c>
      <c r="Q910" s="20">
        <f t="shared" si="151"/>
        <v>0.21381212669001859</v>
      </c>
      <c r="R910" s="20">
        <f t="shared" si="152"/>
        <v>7.8551999999999997E-2</v>
      </c>
      <c r="S910" s="20">
        <f t="shared" si="153"/>
        <v>0.13526012669001858</v>
      </c>
    </row>
    <row r="911" spans="1:19" s="172" customFormat="1" ht="14.25" customHeight="1" x14ac:dyDescent="0.15">
      <c r="A911" s="399">
        <v>37073</v>
      </c>
      <c r="B911" s="400">
        <v>-9.7999999999999997E-3</v>
      </c>
      <c r="C911" s="400">
        <v>-4.48E-2</v>
      </c>
      <c r="D911" s="400">
        <v>5.1999999999999998E-3</v>
      </c>
      <c r="E911" s="400">
        <v>5.9416666666666697E-3</v>
      </c>
      <c r="F911" s="400">
        <v>6.0583333333333296E-3</v>
      </c>
      <c r="G911" s="400">
        <v>6.0000000000000001E-3</v>
      </c>
      <c r="H911" s="400">
        <v>6.49408333333333E-3</v>
      </c>
      <c r="I911" s="400">
        <f t="shared" si="154"/>
        <v>-1.4999999999999999E-2</v>
      </c>
      <c r="J911" s="400">
        <f t="shared" si="147"/>
        <v>-1.5800000000000002E-2</v>
      </c>
      <c r="K911" s="400">
        <f t="shared" si="148"/>
        <v>-5.129408333333333E-2</v>
      </c>
      <c r="L911" s="20">
        <f t="shared" si="144"/>
        <v>-0.1432270447555527</v>
      </c>
      <c r="M911" s="20">
        <f t="shared" si="145"/>
        <v>6.2399999999999997E-2</v>
      </c>
      <c r="N911" s="20">
        <f t="shared" si="149"/>
        <v>7.2000000000000008E-2</v>
      </c>
      <c r="O911" s="20">
        <f t="shared" si="146"/>
        <v>-0.20562704475555271</v>
      </c>
      <c r="P911" s="20">
        <f t="shared" si="150"/>
        <v>-0.21522704475555271</v>
      </c>
      <c r="Q911" s="20">
        <f t="shared" si="151"/>
        <v>8.5916777572637937E-2</v>
      </c>
      <c r="R911" s="20">
        <f t="shared" si="152"/>
        <v>7.7928999999999957E-2</v>
      </c>
      <c r="S911" s="20">
        <f t="shared" si="153"/>
        <v>7.9877775726379802E-3</v>
      </c>
    </row>
    <row r="912" spans="1:19" s="172" customFormat="1" ht="14.25" customHeight="1" x14ac:dyDescent="0.15">
      <c r="A912" s="399">
        <v>37104</v>
      </c>
      <c r="B912" s="400">
        <v>-6.2600000000000003E-2</v>
      </c>
      <c r="C912" s="400">
        <v>-2.9000000000000001E-2</v>
      </c>
      <c r="D912" s="400">
        <v>4.5999999999999999E-3</v>
      </c>
      <c r="E912" s="400">
        <v>6.0000000000000001E-3</v>
      </c>
      <c r="F912" s="400">
        <v>5.9249999999999997E-3</v>
      </c>
      <c r="G912" s="400">
        <v>5.9624999999999999E-3</v>
      </c>
      <c r="H912" s="400">
        <v>6.3285833333333302E-3</v>
      </c>
      <c r="I912" s="400">
        <f t="shared" si="154"/>
        <v>-6.720000000000001E-2</v>
      </c>
      <c r="J912" s="400">
        <f t="shared" si="147"/>
        <v>-6.8562499999999998E-2</v>
      </c>
      <c r="K912" s="400">
        <f t="shared" si="148"/>
        <v>-3.532858333333333E-2</v>
      </c>
      <c r="L912" s="20">
        <f t="shared" ref="L912:L975" si="155">((1+B901)*(1+B902)*(1+B903)*(1+B904)*(1+B905)*(1+B906)*(1+B907)*(1+B908)*(1+B909)*(1+B910)*(1+B911)*(1+B912))-1</f>
        <v>-0.24381982087737064</v>
      </c>
      <c r="M912" s="20">
        <f t="shared" ref="M912:M975" si="156">D912*12</f>
        <v>5.5199999999999999E-2</v>
      </c>
      <c r="N912" s="20">
        <f t="shared" si="149"/>
        <v>7.1550000000000002E-2</v>
      </c>
      <c r="O912" s="20">
        <f t="shared" ref="O912:O975" si="157">L912-M912</f>
        <v>-0.29901982087737067</v>
      </c>
      <c r="P912" s="20">
        <f t="shared" si="150"/>
        <v>-0.31536982087737064</v>
      </c>
      <c r="Q912" s="20">
        <f t="shared" si="151"/>
        <v>-7.2788259740563466E-2</v>
      </c>
      <c r="R912" s="20">
        <f t="shared" si="152"/>
        <v>7.5942999999999955E-2</v>
      </c>
      <c r="S912" s="20">
        <f t="shared" si="153"/>
        <v>-0.14873125974056342</v>
      </c>
    </row>
    <row r="913" spans="1:19" s="172" customFormat="1" ht="14.25" customHeight="1" x14ac:dyDescent="0.15">
      <c r="A913" s="399">
        <v>37135</v>
      </c>
      <c r="B913" s="400">
        <v>-8.0799999999999997E-2</v>
      </c>
      <c r="C913" s="400">
        <v>-0.1152</v>
      </c>
      <c r="D913" s="400">
        <v>4.1000000000000003E-3</v>
      </c>
      <c r="E913" s="400">
        <v>5.9750000000000003E-3</v>
      </c>
      <c r="F913" s="400">
        <v>6.0583333333333296E-3</v>
      </c>
      <c r="G913" s="400">
        <v>6.0166666666666702E-3</v>
      </c>
      <c r="H913" s="400">
        <v>6.4227499999999996E-3</v>
      </c>
      <c r="I913" s="400">
        <f t="shared" si="154"/>
        <v>-8.4900000000000003E-2</v>
      </c>
      <c r="J913" s="400">
        <f t="shared" si="147"/>
        <v>-8.6816666666666667E-2</v>
      </c>
      <c r="K913" s="400">
        <f t="shared" si="148"/>
        <v>-0.12162275</v>
      </c>
      <c r="L913" s="20">
        <f t="shared" si="155"/>
        <v>-0.26617312009129956</v>
      </c>
      <c r="M913" s="20">
        <f t="shared" si="156"/>
        <v>4.9200000000000008E-2</v>
      </c>
      <c r="N913" s="20">
        <f t="shared" si="149"/>
        <v>7.2200000000000042E-2</v>
      </c>
      <c r="O913" s="20">
        <f t="shared" si="157"/>
        <v>-0.31537312009129959</v>
      </c>
      <c r="P913" s="20">
        <f t="shared" si="150"/>
        <v>-0.33837312009129961</v>
      </c>
      <c r="Q913" s="20">
        <f t="shared" si="151"/>
        <v>-0.24837659387856181</v>
      </c>
      <c r="R913" s="20">
        <f t="shared" si="152"/>
        <v>7.7073000000000003E-2</v>
      </c>
      <c r="S913" s="20">
        <f t="shared" si="153"/>
        <v>-0.32544959387856182</v>
      </c>
    </row>
    <row r="914" spans="1:19" s="172" customFormat="1" ht="14.25" customHeight="1" x14ac:dyDescent="0.15">
      <c r="A914" s="399">
        <v>37165</v>
      </c>
      <c r="B914" s="400">
        <v>1.9099999999999999E-2</v>
      </c>
      <c r="C914" s="400">
        <v>-1.6999999999999999E-3</v>
      </c>
      <c r="D914" s="400">
        <v>4.7999999999999996E-3</v>
      </c>
      <c r="E914" s="400">
        <v>5.85833333333333E-3</v>
      </c>
      <c r="F914" s="400">
        <v>5.9416666666666697E-3</v>
      </c>
      <c r="G914" s="400">
        <v>5.8999999999999999E-3</v>
      </c>
      <c r="H914" s="400">
        <v>6.3725833333333299E-3</v>
      </c>
      <c r="I914" s="400">
        <f t="shared" si="154"/>
        <v>1.43E-2</v>
      </c>
      <c r="J914" s="400">
        <f t="shared" si="147"/>
        <v>1.32E-2</v>
      </c>
      <c r="K914" s="400">
        <f t="shared" si="148"/>
        <v>-8.0725833333333292E-3</v>
      </c>
      <c r="L914" s="20">
        <f t="shared" si="155"/>
        <v>-0.24900283860719374</v>
      </c>
      <c r="M914" s="20">
        <f t="shared" si="156"/>
        <v>5.7599999999999998E-2</v>
      </c>
      <c r="N914" s="20">
        <f t="shared" si="149"/>
        <v>7.0800000000000002E-2</v>
      </c>
      <c r="O914" s="20">
        <f t="shared" si="157"/>
        <v>-0.30660283860719373</v>
      </c>
      <c r="P914" s="20">
        <f t="shared" si="150"/>
        <v>-0.31980283860719372</v>
      </c>
      <c r="Q914" s="20">
        <f t="shared" si="151"/>
        <v>-0.22187530194853111</v>
      </c>
      <c r="R914" s="20">
        <f t="shared" si="152"/>
        <v>7.6470999999999956E-2</v>
      </c>
      <c r="S914" s="20">
        <f t="shared" si="153"/>
        <v>-0.29834630194853107</v>
      </c>
    </row>
    <row r="915" spans="1:19" s="172" customFormat="1" ht="14.25" customHeight="1" x14ac:dyDescent="0.15">
      <c r="A915" s="399">
        <v>37196</v>
      </c>
      <c r="B915" s="400">
        <v>7.6700000000000004E-2</v>
      </c>
      <c r="C915" s="400">
        <v>-5.5199999999999999E-2</v>
      </c>
      <c r="D915" s="400">
        <v>4.1000000000000003E-3</v>
      </c>
      <c r="E915" s="400">
        <v>5.8083333333333303E-3</v>
      </c>
      <c r="F915" s="400">
        <v>5.8416666666666704E-3</v>
      </c>
      <c r="G915" s="400">
        <v>5.8250000000000003E-3</v>
      </c>
      <c r="H915" s="400">
        <v>6.2872500000000003E-3</v>
      </c>
      <c r="I915" s="400">
        <f t="shared" si="154"/>
        <v>7.2599999999999998E-2</v>
      </c>
      <c r="J915" s="400">
        <f t="shared" si="147"/>
        <v>7.0875000000000007E-2</v>
      </c>
      <c r="K915" s="400">
        <f t="shared" si="148"/>
        <v>-6.148725E-2</v>
      </c>
      <c r="L915" s="20">
        <f t="shared" si="155"/>
        <v>-0.12223334382149964</v>
      </c>
      <c r="M915" s="20">
        <f t="shared" si="156"/>
        <v>4.9200000000000008E-2</v>
      </c>
      <c r="N915" s="20">
        <f t="shared" si="149"/>
        <v>6.9900000000000004E-2</v>
      </c>
      <c r="O915" s="20">
        <f t="shared" si="157"/>
        <v>-0.17143334382149966</v>
      </c>
      <c r="P915" s="20">
        <f t="shared" si="150"/>
        <v>-0.19213334382149966</v>
      </c>
      <c r="Q915" s="20">
        <f t="shared" si="151"/>
        <v>-0.25499370214934347</v>
      </c>
      <c r="R915" s="20">
        <f t="shared" si="152"/>
        <v>7.5447E-2</v>
      </c>
      <c r="S915" s="20">
        <f t="shared" si="153"/>
        <v>-0.33044070214934346</v>
      </c>
    </row>
    <row r="916" spans="1:19" s="172" customFormat="1" ht="14.25" customHeight="1" x14ac:dyDescent="0.15">
      <c r="A916" s="399">
        <v>37226</v>
      </c>
      <c r="B916" s="400">
        <v>8.8000000000000005E-3</v>
      </c>
      <c r="C916" s="400">
        <v>2.5999999999999999E-2</v>
      </c>
      <c r="D916" s="400">
        <v>4.5999999999999999E-3</v>
      </c>
      <c r="E916" s="400">
        <v>5.6333333333333296E-3</v>
      </c>
      <c r="F916" s="400">
        <v>5.9916666666666703E-3</v>
      </c>
      <c r="G916" s="400">
        <v>5.8125E-3</v>
      </c>
      <c r="H916" s="400">
        <v>6.5259166666666703E-3</v>
      </c>
      <c r="I916" s="400">
        <f t="shared" si="154"/>
        <v>4.2000000000000006E-3</v>
      </c>
      <c r="J916" s="400">
        <f t="shared" si="147"/>
        <v>2.9875000000000006E-3</v>
      </c>
      <c r="K916" s="400">
        <f t="shared" si="148"/>
        <v>1.9474083333333329E-2</v>
      </c>
      <c r="L916" s="20">
        <f t="shared" si="155"/>
        <v>-0.11882674619079403</v>
      </c>
      <c r="M916" s="20">
        <f t="shared" si="156"/>
        <v>5.5199999999999999E-2</v>
      </c>
      <c r="N916" s="20">
        <f t="shared" si="149"/>
        <v>6.9750000000000006E-2</v>
      </c>
      <c r="O916" s="20">
        <f t="shared" si="157"/>
        <v>-0.17402674619079403</v>
      </c>
      <c r="P916" s="20">
        <f t="shared" si="150"/>
        <v>-0.18857674619079404</v>
      </c>
      <c r="Q916" s="20">
        <f t="shared" si="151"/>
        <v>-0.3039733549492134</v>
      </c>
      <c r="R916" s="20">
        <f t="shared" si="152"/>
        <v>7.8311000000000047E-2</v>
      </c>
      <c r="S916" s="20">
        <f t="shared" si="153"/>
        <v>-0.38228435494921342</v>
      </c>
    </row>
    <row r="917" spans="1:19" s="172" customFormat="1" ht="14.25" customHeight="1" x14ac:dyDescent="0.15">
      <c r="A917" s="399">
        <v>37257</v>
      </c>
      <c r="B917" s="400">
        <v>-1.46E-2</v>
      </c>
      <c r="C917" s="400">
        <v>-5.6500000000000002E-2</v>
      </c>
      <c r="D917" s="400">
        <v>4.7999999999999996E-3</v>
      </c>
      <c r="E917" s="400">
        <v>5.4583333333333298E-3</v>
      </c>
      <c r="F917" s="400">
        <v>5.85833333333333E-3</v>
      </c>
      <c r="G917" s="400">
        <v>5.6583333333333303E-3</v>
      </c>
      <c r="H917" s="400">
        <v>6.3869166666666701E-3</v>
      </c>
      <c r="I917" s="400">
        <f t="shared" si="154"/>
        <v>-1.9400000000000001E-2</v>
      </c>
      <c r="J917" s="400">
        <f t="shared" si="147"/>
        <v>-2.025833333333333E-2</v>
      </c>
      <c r="K917" s="400">
        <f t="shared" si="148"/>
        <v>-6.2886916666666667E-2</v>
      </c>
      <c r="L917" s="20">
        <f t="shared" si="155"/>
        <v>-0.16146004412980031</v>
      </c>
      <c r="M917" s="20">
        <f t="shared" si="156"/>
        <v>5.7599999999999998E-2</v>
      </c>
      <c r="N917" s="20">
        <f t="shared" si="149"/>
        <v>6.789999999999996E-2</v>
      </c>
      <c r="O917" s="20">
        <f t="shared" si="157"/>
        <v>-0.21906004412980029</v>
      </c>
      <c r="P917" s="20">
        <f t="shared" si="150"/>
        <v>-0.22936004412980027</v>
      </c>
      <c r="Q917" s="20">
        <f t="shared" si="151"/>
        <v>-0.27299774205090566</v>
      </c>
      <c r="R917" s="20">
        <f t="shared" si="152"/>
        <v>7.6643000000000044E-2</v>
      </c>
      <c r="S917" s="20">
        <f t="shared" si="153"/>
        <v>-0.34964074205090567</v>
      </c>
    </row>
    <row r="918" spans="1:19" s="172" customFormat="1" ht="14.25" customHeight="1" x14ac:dyDescent="0.15">
      <c r="A918" s="399">
        <v>37288</v>
      </c>
      <c r="B918" s="400">
        <v>-1.9300000000000001E-2</v>
      </c>
      <c r="C918" s="400">
        <v>-2.35E-2</v>
      </c>
      <c r="D918" s="400">
        <v>4.3E-3</v>
      </c>
      <c r="E918" s="400">
        <v>5.4250000000000001E-3</v>
      </c>
      <c r="F918" s="400">
        <v>5.7916666666666698E-3</v>
      </c>
      <c r="G918" s="400">
        <v>5.6083333333333298E-3</v>
      </c>
      <c r="H918" s="400">
        <v>6.28333333333333E-3</v>
      </c>
      <c r="I918" s="400">
        <f t="shared" si="154"/>
        <v>-2.3600000000000003E-2</v>
      </c>
      <c r="J918" s="400">
        <f t="shared" si="147"/>
        <v>-2.4908333333333331E-2</v>
      </c>
      <c r="K918" s="400">
        <f t="shared" si="148"/>
        <v>-2.9783333333333328E-2</v>
      </c>
      <c r="L918" s="20">
        <f t="shared" si="155"/>
        <v>-9.5118689786636734E-2</v>
      </c>
      <c r="M918" s="20">
        <f t="shared" si="156"/>
        <v>5.16E-2</v>
      </c>
      <c r="N918" s="20">
        <f t="shared" si="149"/>
        <v>6.7299999999999957E-2</v>
      </c>
      <c r="O918" s="20">
        <f t="shared" si="157"/>
        <v>-0.14671868978663674</v>
      </c>
      <c r="P918" s="20">
        <f t="shared" si="150"/>
        <v>-0.16241868978663671</v>
      </c>
      <c r="Q918" s="20">
        <f t="shared" si="151"/>
        <v>-0.31428793114334896</v>
      </c>
      <c r="R918" s="20">
        <f t="shared" si="152"/>
        <v>7.5399999999999967E-2</v>
      </c>
      <c r="S918" s="20">
        <f t="shared" si="153"/>
        <v>-0.38968793114334893</v>
      </c>
    </row>
    <row r="919" spans="1:19" s="172" customFormat="1" ht="14.25" customHeight="1" x14ac:dyDescent="0.15">
      <c r="A919" s="399">
        <v>37316</v>
      </c>
      <c r="B919" s="400">
        <v>3.7600000000000001E-2</v>
      </c>
      <c r="C919" s="400">
        <v>0.12230000000000001</v>
      </c>
      <c r="D919" s="400">
        <v>4.3E-3</v>
      </c>
      <c r="E919" s="400">
        <v>5.6750000000000004E-3</v>
      </c>
      <c r="F919" s="400">
        <v>6.0166666666666702E-3</v>
      </c>
      <c r="G919" s="400">
        <v>5.8458333333333296E-3</v>
      </c>
      <c r="H919" s="400">
        <v>6.4529166666666702E-3</v>
      </c>
      <c r="I919" s="400">
        <f t="shared" si="154"/>
        <v>3.3300000000000003E-2</v>
      </c>
      <c r="J919" s="400">
        <f t="shared" si="147"/>
        <v>3.1754166666666674E-2</v>
      </c>
      <c r="K919" s="400">
        <f t="shared" si="148"/>
        <v>0.11584708333333334</v>
      </c>
      <c r="L919" s="20">
        <f t="shared" si="155"/>
        <v>2.4608664076297693E-3</v>
      </c>
      <c r="M919" s="20">
        <f t="shared" si="156"/>
        <v>5.16E-2</v>
      </c>
      <c r="N919" s="20">
        <f t="shared" si="149"/>
        <v>7.0149999999999962E-2</v>
      </c>
      <c r="O919" s="20">
        <f t="shared" si="157"/>
        <v>-4.9139133592370231E-2</v>
      </c>
      <c r="P919" s="20">
        <f t="shared" si="150"/>
        <v>-6.7689133592370193E-2</v>
      </c>
      <c r="Q919" s="20">
        <f t="shared" si="151"/>
        <v>-0.22554628672857013</v>
      </c>
      <c r="R919" s="20">
        <f t="shared" si="152"/>
        <v>7.7435000000000045E-2</v>
      </c>
      <c r="S919" s="20">
        <f t="shared" si="153"/>
        <v>-0.30298128672857016</v>
      </c>
    </row>
    <row r="920" spans="1:19" s="172" customFormat="1" ht="14.25" customHeight="1" x14ac:dyDescent="0.15">
      <c r="A920" s="399">
        <v>37347</v>
      </c>
      <c r="B920" s="400">
        <v>-6.0600000000000001E-2</v>
      </c>
      <c r="C920" s="400">
        <v>-1.7100000000000001E-2</v>
      </c>
      <c r="D920" s="400">
        <v>5.4000000000000003E-3</v>
      </c>
      <c r="E920" s="400">
        <v>5.6333333333333296E-3</v>
      </c>
      <c r="F920" s="400">
        <v>5.9666666666666696E-3</v>
      </c>
      <c r="G920" s="400">
        <v>5.7999999999999996E-3</v>
      </c>
      <c r="H920" s="400">
        <v>6.3159166666666702E-3</v>
      </c>
      <c r="I920" s="400">
        <f t="shared" si="154"/>
        <v>-6.6000000000000003E-2</v>
      </c>
      <c r="J920" s="400">
        <f t="shared" si="147"/>
        <v>-6.6400000000000001E-2</v>
      </c>
      <c r="K920" s="400">
        <f t="shared" si="148"/>
        <v>-2.3415916666666672E-2</v>
      </c>
      <c r="L920" s="20">
        <f t="shared" si="155"/>
        <v>-0.12618378221831006</v>
      </c>
      <c r="M920" s="20">
        <f t="shared" si="156"/>
        <v>6.4799999999999996E-2</v>
      </c>
      <c r="N920" s="20">
        <f t="shared" si="149"/>
        <v>6.9599999999999995E-2</v>
      </c>
      <c r="O920" s="20">
        <f t="shared" si="157"/>
        <v>-0.19098378221831006</v>
      </c>
      <c r="P920" s="20">
        <f t="shared" si="150"/>
        <v>-0.19578378221831005</v>
      </c>
      <c r="Q920" s="20">
        <f t="shared" si="151"/>
        <v>-0.28221541275390094</v>
      </c>
      <c r="R920" s="20">
        <f t="shared" si="152"/>
        <v>7.5791000000000039E-2</v>
      </c>
      <c r="S920" s="20">
        <f t="shared" si="153"/>
        <v>-0.35800641275390099</v>
      </c>
    </row>
    <row r="921" spans="1:19" s="172" customFormat="1" ht="14.25" customHeight="1" x14ac:dyDescent="0.15">
      <c r="A921" s="399">
        <v>37377</v>
      </c>
      <c r="B921" s="400">
        <v>-7.4000000000000003E-3</v>
      </c>
      <c r="C921" s="400">
        <v>-9.0200000000000002E-2</v>
      </c>
      <c r="D921" s="400">
        <v>4.8999999999999998E-3</v>
      </c>
      <c r="E921" s="400">
        <v>5.6249999999999998E-3</v>
      </c>
      <c r="F921" s="400">
        <v>6.0000000000000001E-3</v>
      </c>
      <c r="G921" s="400">
        <v>5.8125E-3</v>
      </c>
      <c r="H921" s="400">
        <v>6.2723333333333303E-3</v>
      </c>
      <c r="I921" s="400">
        <f t="shared" si="154"/>
        <v>-1.23E-2</v>
      </c>
      <c r="J921" s="400">
        <f t="shared" si="147"/>
        <v>-1.32125E-2</v>
      </c>
      <c r="K921" s="400">
        <f t="shared" si="148"/>
        <v>-9.6472333333333327E-2</v>
      </c>
      <c r="L921" s="20">
        <f t="shared" si="155"/>
        <v>-0.13842259087105857</v>
      </c>
      <c r="M921" s="20">
        <f t="shared" si="156"/>
        <v>5.8799999999999998E-2</v>
      </c>
      <c r="N921" s="20">
        <f t="shared" si="149"/>
        <v>6.9750000000000006E-2</v>
      </c>
      <c r="O921" s="20">
        <f t="shared" si="157"/>
        <v>-0.19722259087105856</v>
      </c>
      <c r="P921" s="20">
        <f t="shared" si="150"/>
        <v>-0.20817259087105858</v>
      </c>
      <c r="Q921" s="20">
        <f t="shared" si="151"/>
        <v>-0.3237647121502526</v>
      </c>
      <c r="R921" s="20">
        <f t="shared" si="152"/>
        <v>7.526799999999996E-2</v>
      </c>
      <c r="S921" s="20">
        <f t="shared" si="153"/>
        <v>-0.39903271215025254</v>
      </c>
    </row>
    <row r="922" spans="1:19" s="172" customFormat="1" ht="14.25" customHeight="1" x14ac:dyDescent="0.15">
      <c r="A922" s="399">
        <v>37408</v>
      </c>
      <c r="B922" s="400">
        <v>-7.1199999999999999E-2</v>
      </c>
      <c r="C922" s="400">
        <v>-7.0999999999999994E-2</v>
      </c>
      <c r="D922" s="400">
        <v>4.4000000000000003E-3</v>
      </c>
      <c r="E922" s="400">
        <v>5.5333333333333302E-3</v>
      </c>
      <c r="F922" s="400">
        <v>5.8999999999999999E-3</v>
      </c>
      <c r="G922" s="400">
        <v>5.7166666666666702E-3</v>
      </c>
      <c r="H922" s="400">
        <v>6.18041666666667E-3</v>
      </c>
      <c r="I922" s="400">
        <f t="shared" si="154"/>
        <v>-7.5600000000000001E-2</v>
      </c>
      <c r="J922" s="400">
        <f t="shared" si="147"/>
        <v>-7.6916666666666675E-2</v>
      </c>
      <c r="K922" s="400">
        <f t="shared" si="148"/>
        <v>-7.7180416666666668E-2</v>
      </c>
      <c r="L922" s="20">
        <f t="shared" si="155"/>
        <v>-0.1798369400441111</v>
      </c>
      <c r="M922" s="20">
        <f t="shared" si="156"/>
        <v>5.28E-2</v>
      </c>
      <c r="N922" s="20">
        <f t="shared" si="149"/>
        <v>6.860000000000005E-2</v>
      </c>
      <c r="O922" s="20">
        <f t="shared" si="157"/>
        <v>-0.23263694004411112</v>
      </c>
      <c r="P922" s="20">
        <f t="shared" si="150"/>
        <v>-0.24843694004411115</v>
      </c>
      <c r="Q922" s="20">
        <f t="shared" si="151"/>
        <v>-0.31781672015157447</v>
      </c>
      <c r="R922" s="20">
        <f t="shared" si="152"/>
        <v>7.4165000000000036E-2</v>
      </c>
      <c r="S922" s="20">
        <f t="shared" si="153"/>
        <v>-0.39198172015157451</v>
      </c>
    </row>
    <row r="923" spans="1:19" s="172" customFormat="1" ht="14.25" customHeight="1" x14ac:dyDescent="0.15">
      <c r="A923" s="399">
        <v>37438</v>
      </c>
      <c r="B923" s="400">
        <v>-7.8E-2</v>
      </c>
      <c r="C923" s="400">
        <v>-0.13800000000000001</v>
      </c>
      <c r="D923" s="400">
        <v>5.1000000000000004E-3</v>
      </c>
      <c r="E923" s="400">
        <v>5.4416666666666702E-3</v>
      </c>
      <c r="F923" s="400">
        <v>5.8166666666666696E-3</v>
      </c>
      <c r="G923" s="400">
        <v>5.6291666666666703E-3</v>
      </c>
      <c r="H923" s="400">
        <v>6.1008333333333296E-3</v>
      </c>
      <c r="I923" s="400">
        <f t="shared" si="154"/>
        <v>-8.3100000000000007E-2</v>
      </c>
      <c r="J923" s="400">
        <f t="shared" si="147"/>
        <v>-8.3629166666666671E-2</v>
      </c>
      <c r="K923" s="400">
        <f t="shared" si="148"/>
        <v>-0.14410083333333334</v>
      </c>
      <c r="L923" s="20">
        <f t="shared" si="155"/>
        <v>-0.23632565009156781</v>
      </c>
      <c r="M923" s="20">
        <f t="shared" si="156"/>
        <v>6.1200000000000004E-2</v>
      </c>
      <c r="N923" s="20">
        <f t="shared" si="149"/>
        <v>6.7550000000000041E-2</v>
      </c>
      <c r="O923" s="20">
        <f t="shared" si="157"/>
        <v>-0.29752565009156784</v>
      </c>
      <c r="P923" s="20">
        <f t="shared" si="150"/>
        <v>-0.30387565009156786</v>
      </c>
      <c r="Q923" s="20">
        <f t="shared" si="151"/>
        <v>-0.38437815407313347</v>
      </c>
      <c r="R923" s="20">
        <f t="shared" si="152"/>
        <v>7.3209999999999956E-2</v>
      </c>
      <c r="S923" s="20">
        <f t="shared" si="153"/>
        <v>-0.45758815407313341</v>
      </c>
    </row>
    <row r="924" spans="1:19" s="172" customFormat="1" ht="14.25" customHeight="1" x14ac:dyDescent="0.15">
      <c r="A924" s="399">
        <v>37469</v>
      </c>
      <c r="B924" s="400">
        <v>6.6E-3</v>
      </c>
      <c r="C924" s="400">
        <v>3.5000000000000003E-2</v>
      </c>
      <c r="D924" s="400">
        <v>4.4000000000000003E-3</v>
      </c>
      <c r="E924" s="400">
        <v>5.3083333333333298E-3</v>
      </c>
      <c r="F924" s="400">
        <v>5.7000000000000002E-3</v>
      </c>
      <c r="G924" s="400">
        <v>5.5041666666666702E-3</v>
      </c>
      <c r="H924" s="400">
        <v>5.9787499999999997E-3</v>
      </c>
      <c r="I924" s="400">
        <f t="shared" si="154"/>
        <v>2.1999999999999997E-3</v>
      </c>
      <c r="J924" s="400">
        <f t="shared" si="147"/>
        <v>1.0958333333333297E-3</v>
      </c>
      <c r="K924" s="400">
        <f t="shared" si="148"/>
        <v>2.9021250000000005E-2</v>
      </c>
      <c r="L924" s="20">
        <f t="shared" si="155"/>
        <v>-0.17995028737163654</v>
      </c>
      <c r="M924" s="20">
        <f t="shared" si="156"/>
        <v>5.28E-2</v>
      </c>
      <c r="N924" s="20">
        <f t="shared" si="149"/>
        <v>6.6050000000000039E-2</v>
      </c>
      <c r="O924" s="20">
        <f t="shared" si="157"/>
        <v>-0.23275028737163656</v>
      </c>
      <c r="P924" s="20">
        <f t="shared" si="150"/>
        <v>-0.24600028737163659</v>
      </c>
      <c r="Q924" s="20">
        <f t="shared" si="151"/>
        <v>-0.34380163693686228</v>
      </c>
      <c r="R924" s="20">
        <f t="shared" si="152"/>
        <v>7.1745000000000003E-2</v>
      </c>
      <c r="S924" s="20">
        <f t="shared" si="153"/>
        <v>-0.41554663693686228</v>
      </c>
    </row>
    <row r="925" spans="1:19" s="172" customFormat="1" ht="14.25" customHeight="1" x14ac:dyDescent="0.15">
      <c r="A925" s="399">
        <v>37500</v>
      </c>
      <c r="B925" s="400">
        <v>-0.1087</v>
      </c>
      <c r="C925" s="400">
        <v>-0.1283</v>
      </c>
      <c r="D925" s="400">
        <v>4.1999999999999997E-3</v>
      </c>
      <c r="E925" s="400">
        <v>5.1250000000000002E-3</v>
      </c>
      <c r="F925" s="400">
        <v>5.5250000000000004E-3</v>
      </c>
      <c r="G925" s="400">
        <v>5.3249999999999999E-3</v>
      </c>
      <c r="H925" s="400">
        <v>5.90625E-3</v>
      </c>
      <c r="I925" s="400">
        <f t="shared" si="154"/>
        <v>-0.1129</v>
      </c>
      <c r="J925" s="400">
        <f t="shared" ref="J925:J988" si="158">B925-G925</f>
        <v>-0.114025</v>
      </c>
      <c r="K925" s="400">
        <f t="shared" ref="K925:K988" si="159">$C925-H925</f>
        <v>-0.13420625</v>
      </c>
      <c r="L925" s="20">
        <f t="shared" si="155"/>
        <v>-0.20484083021577415</v>
      </c>
      <c r="M925" s="20">
        <f t="shared" si="156"/>
        <v>5.04E-2</v>
      </c>
      <c r="N925" s="20">
        <f t="shared" si="149"/>
        <v>6.3899999999999998E-2</v>
      </c>
      <c r="O925" s="20">
        <f t="shared" si="157"/>
        <v>-0.25524083021577415</v>
      </c>
      <c r="P925" s="20">
        <f t="shared" si="150"/>
        <v>-0.26874083021577416</v>
      </c>
      <c r="Q925" s="20">
        <f t="shared" si="151"/>
        <v>-0.35351705121819943</v>
      </c>
      <c r="R925" s="20">
        <f t="shared" si="152"/>
        <v>7.0874999999999994E-2</v>
      </c>
      <c r="S925" s="20">
        <f t="shared" si="153"/>
        <v>-0.42439205121819945</v>
      </c>
    </row>
    <row r="926" spans="1:19" s="172" customFormat="1" ht="14.25" customHeight="1" x14ac:dyDescent="0.15">
      <c r="A926" s="399">
        <v>37530</v>
      </c>
      <c r="B926" s="400">
        <v>8.7999999999999995E-2</v>
      </c>
      <c r="C926" s="400">
        <v>-1.7299999999999999E-2</v>
      </c>
      <c r="D926" s="400">
        <v>4.0000000000000001E-3</v>
      </c>
      <c r="E926" s="400">
        <v>5.2750000000000002E-3</v>
      </c>
      <c r="F926" s="400">
        <v>5.61666666666667E-3</v>
      </c>
      <c r="G926" s="400">
        <v>5.4458333333333303E-3</v>
      </c>
      <c r="H926" s="400">
        <v>6.0162499999999999E-3</v>
      </c>
      <c r="I926" s="400">
        <f t="shared" si="154"/>
        <v>8.3999999999999991E-2</v>
      </c>
      <c r="J926" s="400">
        <f t="shared" si="158"/>
        <v>8.2554166666666665E-2</v>
      </c>
      <c r="K926" s="400">
        <f t="shared" si="159"/>
        <v>-2.331625E-2</v>
      </c>
      <c r="L926" s="20">
        <f t="shared" si="155"/>
        <v>-0.15108117287289002</v>
      </c>
      <c r="M926" s="20">
        <f t="shared" si="156"/>
        <v>4.8000000000000001E-2</v>
      </c>
      <c r="N926" s="20">
        <f t="shared" si="149"/>
        <v>6.5349999999999964E-2</v>
      </c>
      <c r="O926" s="20">
        <f t="shared" si="157"/>
        <v>-0.19908117287289001</v>
      </c>
      <c r="P926" s="20">
        <f t="shared" si="150"/>
        <v>-0.21643117287288999</v>
      </c>
      <c r="Q926" s="20">
        <f t="shared" si="151"/>
        <v>-0.36361935914266696</v>
      </c>
      <c r="R926" s="20">
        <f t="shared" si="152"/>
        <v>7.2194999999999995E-2</v>
      </c>
      <c r="S926" s="20">
        <f t="shared" si="153"/>
        <v>-0.43581435914266697</v>
      </c>
    </row>
    <row r="927" spans="1:19" s="172" customFormat="1" ht="14.25" customHeight="1" x14ac:dyDescent="0.15">
      <c r="A927" s="399">
        <v>37561</v>
      </c>
      <c r="B927" s="400">
        <v>5.8900000000000001E-2</v>
      </c>
      <c r="C927" s="400">
        <v>2.4899999999999999E-2</v>
      </c>
      <c r="D927" s="400">
        <v>4.0000000000000001E-3</v>
      </c>
      <c r="E927" s="400">
        <v>5.2583333333333301E-3</v>
      </c>
      <c r="F927" s="400">
        <v>5.5916666666666701E-3</v>
      </c>
      <c r="G927" s="400">
        <v>5.4250000000000001E-3</v>
      </c>
      <c r="H927" s="400">
        <v>5.9523333333333303E-3</v>
      </c>
      <c r="I927" s="400">
        <f t="shared" si="154"/>
        <v>5.4900000000000004E-2</v>
      </c>
      <c r="J927" s="400">
        <f t="shared" si="158"/>
        <v>5.3475000000000002E-2</v>
      </c>
      <c r="K927" s="400">
        <f t="shared" si="159"/>
        <v>1.8947666666666668E-2</v>
      </c>
      <c r="L927" s="20">
        <f t="shared" si="155"/>
        <v>-0.16511549545379689</v>
      </c>
      <c r="M927" s="20">
        <f t="shared" si="156"/>
        <v>4.8000000000000001E-2</v>
      </c>
      <c r="N927" s="20">
        <f t="shared" si="149"/>
        <v>6.5100000000000005E-2</v>
      </c>
      <c r="O927" s="20">
        <f t="shared" si="157"/>
        <v>-0.21311549545379688</v>
      </c>
      <c r="P927" s="20">
        <f t="shared" si="150"/>
        <v>-0.23021549545379688</v>
      </c>
      <c r="Q927" s="20">
        <f t="shared" si="151"/>
        <v>-0.3096671054035981</v>
      </c>
      <c r="R927" s="20">
        <f t="shared" si="152"/>
        <v>7.1427999999999964E-2</v>
      </c>
      <c r="S927" s="20">
        <f t="shared" si="153"/>
        <v>-0.38109510540359803</v>
      </c>
    </row>
    <row r="928" spans="1:19" s="172" customFormat="1" ht="14.25" customHeight="1" x14ac:dyDescent="0.15">
      <c r="A928" s="399">
        <v>37591</v>
      </c>
      <c r="B928" s="400">
        <v>-5.8700000000000002E-2</v>
      </c>
      <c r="C928" s="400">
        <v>4.1599999999999998E-2</v>
      </c>
      <c r="D928" s="400">
        <v>4.4999999999999997E-3</v>
      </c>
      <c r="E928" s="400">
        <v>5.1749999999999999E-3</v>
      </c>
      <c r="F928" s="400">
        <v>5.5250000000000004E-3</v>
      </c>
      <c r="G928" s="400">
        <v>5.3499999999999997E-3</v>
      </c>
      <c r="H928" s="400">
        <v>5.8964166666666696E-3</v>
      </c>
      <c r="I928" s="400">
        <f t="shared" si="154"/>
        <v>-6.3200000000000006E-2</v>
      </c>
      <c r="J928" s="400">
        <f t="shared" si="158"/>
        <v>-6.4049999999999996E-2</v>
      </c>
      <c r="K928" s="400">
        <f t="shared" si="159"/>
        <v>3.570358333333333E-2</v>
      </c>
      <c r="L928" s="20">
        <f t="shared" si="155"/>
        <v>-0.22097860415410286</v>
      </c>
      <c r="M928" s="20">
        <f t="shared" si="156"/>
        <v>5.3999999999999992E-2</v>
      </c>
      <c r="N928" s="20">
        <f t="shared" si="149"/>
        <v>6.4199999999999993E-2</v>
      </c>
      <c r="O928" s="20">
        <f t="shared" si="157"/>
        <v>-0.27497860415410286</v>
      </c>
      <c r="P928" s="20">
        <f t="shared" si="150"/>
        <v>-0.28517860415410284</v>
      </c>
      <c r="Q928" s="20">
        <f t="shared" si="151"/>
        <v>-0.29917081577815574</v>
      </c>
      <c r="R928" s="20">
        <f t="shared" si="152"/>
        <v>7.0757000000000042E-2</v>
      </c>
      <c r="S928" s="20">
        <f t="shared" si="153"/>
        <v>-0.36992781577815581</v>
      </c>
    </row>
    <row r="929" spans="1:19" s="172" customFormat="1" ht="14.25" customHeight="1" x14ac:dyDescent="0.15">
      <c r="A929" s="399">
        <v>37622</v>
      </c>
      <c r="B929" s="400">
        <v>-2.6200000000000001E-2</v>
      </c>
      <c r="C929" s="400">
        <v>-2.92E-2</v>
      </c>
      <c r="D929" s="400">
        <v>4.1000000000000003E-3</v>
      </c>
      <c r="E929" s="400">
        <v>5.1416666666666703E-3</v>
      </c>
      <c r="F929" s="400">
        <v>5.4916666666666699E-3</v>
      </c>
      <c r="G929" s="400">
        <v>5.3166666666666701E-3</v>
      </c>
      <c r="H929" s="400">
        <v>5.8869166666666696E-3</v>
      </c>
      <c r="I929" s="400">
        <f t="shared" si="154"/>
        <v>-3.0300000000000001E-2</v>
      </c>
      <c r="J929" s="400">
        <f t="shared" si="158"/>
        <v>-3.1516666666666672E-2</v>
      </c>
      <c r="K929" s="400">
        <f t="shared" si="159"/>
        <v>-3.5086916666666669E-2</v>
      </c>
      <c r="L929" s="20">
        <f t="shared" si="155"/>
        <v>-0.23014914220140603</v>
      </c>
      <c r="M929" s="20">
        <f t="shared" si="156"/>
        <v>4.9200000000000008E-2</v>
      </c>
      <c r="N929" s="20">
        <f t="shared" si="149"/>
        <v>6.3800000000000037E-2</v>
      </c>
      <c r="O929" s="20">
        <f t="shared" si="157"/>
        <v>-0.27934914220140605</v>
      </c>
      <c r="P929" s="20">
        <f t="shared" si="150"/>
        <v>-0.29394914220140606</v>
      </c>
      <c r="Q929" s="20">
        <f t="shared" si="151"/>
        <v>-0.27889245146521846</v>
      </c>
      <c r="R929" s="20">
        <f t="shared" si="152"/>
        <v>7.0643000000000039E-2</v>
      </c>
      <c r="S929" s="20">
        <f t="shared" si="153"/>
        <v>-0.34953545146521847</v>
      </c>
    </row>
    <row r="930" spans="1:19" s="172" customFormat="1" ht="14.25" customHeight="1" x14ac:dyDescent="0.15">
      <c r="A930" s="399">
        <v>37653</v>
      </c>
      <c r="B930" s="400">
        <v>-1.4999999999999999E-2</v>
      </c>
      <c r="C930" s="400">
        <v>-4.9000000000000002E-2</v>
      </c>
      <c r="D930" s="400">
        <v>3.8E-3</v>
      </c>
      <c r="E930" s="400">
        <v>4.9583333333333302E-3</v>
      </c>
      <c r="F930" s="400">
        <v>5.28333333333333E-3</v>
      </c>
      <c r="G930" s="400">
        <v>5.1208333333333297E-3</v>
      </c>
      <c r="H930" s="400">
        <v>5.7775833333333299E-3</v>
      </c>
      <c r="I930" s="400">
        <f t="shared" si="154"/>
        <v>-1.8800000000000001E-2</v>
      </c>
      <c r="J930" s="400">
        <f t="shared" si="158"/>
        <v>-2.0120833333333331E-2</v>
      </c>
      <c r="K930" s="400">
        <f t="shared" si="159"/>
        <v>-5.4777583333333331E-2</v>
      </c>
      <c r="L930" s="20">
        <f t="shared" si="155"/>
        <v>-0.22677363624797064</v>
      </c>
      <c r="M930" s="20">
        <f t="shared" si="156"/>
        <v>4.5600000000000002E-2</v>
      </c>
      <c r="N930" s="20">
        <f t="shared" si="149"/>
        <v>6.1449999999999956E-2</v>
      </c>
      <c r="O930" s="20">
        <f t="shared" si="157"/>
        <v>-0.27237363624797062</v>
      </c>
      <c r="P930" s="20">
        <f t="shared" si="150"/>
        <v>-0.28822363624797059</v>
      </c>
      <c r="Q930" s="20">
        <f t="shared" si="151"/>
        <v>-0.29772321694154913</v>
      </c>
      <c r="R930" s="20">
        <f t="shared" si="152"/>
        <v>6.9330999999999962E-2</v>
      </c>
      <c r="S930" s="20">
        <f t="shared" si="153"/>
        <v>-0.36705421694154911</v>
      </c>
    </row>
    <row r="931" spans="1:19" s="172" customFormat="1" ht="14.25" customHeight="1" x14ac:dyDescent="0.15">
      <c r="A931" s="399">
        <v>37681</v>
      </c>
      <c r="B931" s="400">
        <v>9.7000000000000003E-3</v>
      </c>
      <c r="C931" s="400">
        <v>5.0500000000000003E-2</v>
      </c>
      <c r="D931" s="400">
        <v>4.0000000000000001E-3</v>
      </c>
      <c r="E931" s="400">
        <v>4.9083333333333297E-3</v>
      </c>
      <c r="F931" s="400">
        <v>5.2333333333333303E-3</v>
      </c>
      <c r="G931" s="400">
        <v>5.07083333333333E-3</v>
      </c>
      <c r="H931" s="400">
        <v>5.66266666666667E-3</v>
      </c>
      <c r="I931" s="400">
        <f t="shared" si="154"/>
        <v>5.7000000000000002E-3</v>
      </c>
      <c r="J931" s="400">
        <f t="shared" si="158"/>
        <v>4.6291666666666703E-3</v>
      </c>
      <c r="K931" s="400">
        <f t="shared" si="159"/>
        <v>4.4837333333333333E-2</v>
      </c>
      <c r="L931" s="20">
        <f t="shared" si="155"/>
        <v>-0.24756490026944489</v>
      </c>
      <c r="M931" s="20">
        <f t="shared" si="156"/>
        <v>4.8000000000000001E-2</v>
      </c>
      <c r="N931" s="20">
        <f t="shared" si="149"/>
        <v>6.084999999999996E-2</v>
      </c>
      <c r="O931" s="20">
        <f t="shared" si="157"/>
        <v>-0.29556490026944487</v>
      </c>
      <c r="P931" s="20">
        <f t="shared" si="150"/>
        <v>-0.30841490026944485</v>
      </c>
      <c r="Q931" s="20">
        <f t="shared" si="151"/>
        <v>-0.34265191071647261</v>
      </c>
      <c r="R931" s="20">
        <f t="shared" si="152"/>
        <v>6.795200000000004E-2</v>
      </c>
      <c r="S931" s="20">
        <f t="shared" si="153"/>
        <v>-0.41060391071647262</v>
      </c>
    </row>
    <row r="932" spans="1:19" s="172" customFormat="1" ht="14.25" customHeight="1" x14ac:dyDescent="0.15">
      <c r="A932" s="399">
        <v>37712</v>
      </c>
      <c r="B932" s="400">
        <v>8.2400000000000001E-2</v>
      </c>
      <c r="C932" s="400">
        <v>8.8499999999999995E-2</v>
      </c>
      <c r="D932" s="400">
        <v>4.0000000000000001E-3</v>
      </c>
      <c r="E932" s="400">
        <v>4.7833333333333304E-3</v>
      </c>
      <c r="F932" s="400">
        <v>5.1833333333333297E-3</v>
      </c>
      <c r="G932" s="400">
        <v>4.9833333333333301E-3</v>
      </c>
      <c r="H932" s="400">
        <v>5.54008333333333E-3</v>
      </c>
      <c r="I932" s="400">
        <f t="shared" si="154"/>
        <v>7.8399999999999997E-2</v>
      </c>
      <c r="J932" s="400">
        <f t="shared" si="158"/>
        <v>7.7416666666666675E-2</v>
      </c>
      <c r="K932" s="400">
        <f t="shared" si="159"/>
        <v>8.2959916666666661E-2</v>
      </c>
      <c r="L932" s="20">
        <f t="shared" si="155"/>
        <v>-0.13302559937369318</v>
      </c>
      <c r="M932" s="20">
        <f t="shared" si="156"/>
        <v>4.8000000000000001E-2</v>
      </c>
      <c r="N932" s="20">
        <f t="shared" si="149"/>
        <v>5.9799999999999964E-2</v>
      </c>
      <c r="O932" s="20">
        <f t="shared" si="157"/>
        <v>-0.18102559937369317</v>
      </c>
      <c r="P932" s="20">
        <f t="shared" si="150"/>
        <v>-0.19282559937369315</v>
      </c>
      <c r="Q932" s="20">
        <f t="shared" si="151"/>
        <v>-0.27202828854906969</v>
      </c>
      <c r="R932" s="20">
        <f t="shared" si="152"/>
        <v>6.6480999999999957E-2</v>
      </c>
      <c r="S932" s="20">
        <f t="shared" si="153"/>
        <v>-0.33850928854906964</v>
      </c>
    </row>
    <row r="933" spans="1:19" s="172" customFormat="1" ht="14.25" customHeight="1" x14ac:dyDescent="0.15">
      <c r="A933" s="399">
        <v>37742</v>
      </c>
      <c r="B933" s="400">
        <v>5.2699999999999997E-2</v>
      </c>
      <c r="C933" s="400">
        <v>0.1021</v>
      </c>
      <c r="D933" s="400">
        <v>3.8999999999999998E-3</v>
      </c>
      <c r="E933" s="400">
        <v>4.3499999999999997E-3</v>
      </c>
      <c r="F933" s="400">
        <v>4.875E-3</v>
      </c>
      <c r="G933" s="400">
        <v>4.6125000000000003E-3</v>
      </c>
      <c r="H933" s="400">
        <v>5.3103333333333301E-3</v>
      </c>
      <c r="I933" s="400">
        <f t="shared" si="154"/>
        <v>4.8799999999999996E-2</v>
      </c>
      <c r="J933" s="400">
        <f t="shared" si="158"/>
        <v>4.8087499999999998E-2</v>
      </c>
      <c r="K933" s="400">
        <f t="shared" si="159"/>
        <v>9.6789666666666663E-2</v>
      </c>
      <c r="L933" s="20">
        <f t="shared" si="155"/>
        <v>-8.0531985150802732E-2</v>
      </c>
      <c r="M933" s="20">
        <f t="shared" si="156"/>
        <v>4.6799999999999994E-2</v>
      </c>
      <c r="N933" s="20">
        <f t="shared" si="149"/>
        <v>5.5350000000000003E-2</v>
      </c>
      <c r="O933" s="20">
        <f t="shared" si="157"/>
        <v>-0.12733198515080274</v>
      </c>
      <c r="P933" s="20">
        <f t="shared" si="150"/>
        <v>-0.13588198515080274</v>
      </c>
      <c r="Q933" s="20">
        <f t="shared" si="151"/>
        <v>-0.11816044934043723</v>
      </c>
      <c r="R933" s="20">
        <f t="shared" si="152"/>
        <v>6.3723999999999961E-2</v>
      </c>
      <c r="S933" s="20">
        <f t="shared" si="153"/>
        <v>-0.18188444934043718</v>
      </c>
    </row>
    <row r="934" spans="1:19" s="172" customFormat="1" ht="14.25" customHeight="1" x14ac:dyDescent="0.15">
      <c r="A934" s="399">
        <v>37773</v>
      </c>
      <c r="B934" s="400">
        <v>1.2800000000000001E-2</v>
      </c>
      <c r="C934" s="400">
        <v>1.1900000000000001E-2</v>
      </c>
      <c r="D934" s="400">
        <v>3.5999999999999999E-3</v>
      </c>
      <c r="E934" s="400">
        <v>4.1416666666666702E-3</v>
      </c>
      <c r="F934" s="400">
        <v>4.7666666666666699E-3</v>
      </c>
      <c r="G934" s="400">
        <v>4.4541666666666696E-3</v>
      </c>
      <c r="H934" s="400">
        <v>5.1729999999999996E-3</v>
      </c>
      <c r="I934" s="400">
        <f t="shared" si="154"/>
        <v>9.1999999999999998E-3</v>
      </c>
      <c r="J934" s="400">
        <f t="shared" si="158"/>
        <v>8.3458333333333301E-3</v>
      </c>
      <c r="K934" s="400">
        <f t="shared" si="159"/>
        <v>6.7270000000000012E-3</v>
      </c>
      <c r="L934" s="20">
        <f t="shared" si="155"/>
        <v>2.6240368639824929E-3</v>
      </c>
      <c r="M934" s="20">
        <f t="shared" si="156"/>
        <v>4.3200000000000002E-2</v>
      </c>
      <c r="N934" s="20">
        <f t="shared" si="149"/>
        <v>5.3450000000000039E-2</v>
      </c>
      <c r="O934" s="20">
        <f t="shared" si="157"/>
        <v>-4.0575963136017509E-2</v>
      </c>
      <c r="P934" s="20">
        <f t="shared" si="150"/>
        <v>-5.0825963136017546E-2</v>
      </c>
      <c r="Q934" s="20">
        <f t="shared" si="151"/>
        <v>-3.9468846811182123E-2</v>
      </c>
      <c r="R934" s="20">
        <f t="shared" si="152"/>
        <v>6.2075999999999992E-2</v>
      </c>
      <c r="S934" s="20">
        <f t="shared" si="153"/>
        <v>-0.10154484681118212</v>
      </c>
    </row>
    <row r="935" spans="1:19" s="172" customFormat="1" ht="14.25" customHeight="1" x14ac:dyDescent="0.15">
      <c r="A935" s="399">
        <v>37803</v>
      </c>
      <c r="B935" s="400">
        <v>1.7600000000000001E-2</v>
      </c>
      <c r="C935" s="400">
        <v>-6.5000000000000002E-2</v>
      </c>
      <c r="D935" s="400">
        <v>3.8E-3</v>
      </c>
      <c r="E935" s="400">
        <v>4.5750000000000001E-3</v>
      </c>
      <c r="F935" s="400">
        <v>5.0583333333333296E-3</v>
      </c>
      <c r="G935" s="400">
        <v>4.8166666666666696E-3</v>
      </c>
      <c r="H935" s="400">
        <v>5.45683333333333E-3</v>
      </c>
      <c r="I935" s="400">
        <f t="shared" si="154"/>
        <v>1.3800000000000002E-2</v>
      </c>
      <c r="J935" s="400">
        <f t="shared" si="158"/>
        <v>1.2783333333333331E-2</v>
      </c>
      <c r="K935" s="400">
        <f t="shared" si="159"/>
        <v>-7.045683333333333E-2</v>
      </c>
      <c r="L935" s="20">
        <f t="shared" si="155"/>
        <v>0.10658375261690756</v>
      </c>
      <c r="M935" s="20">
        <f t="shared" si="156"/>
        <v>4.5600000000000002E-2</v>
      </c>
      <c r="N935" s="20">
        <f t="shared" si="149"/>
        <v>5.7800000000000032E-2</v>
      </c>
      <c r="O935" s="20">
        <f t="shared" si="157"/>
        <v>6.0983752616907555E-2</v>
      </c>
      <c r="P935" s="20">
        <f t="shared" si="150"/>
        <v>4.8783752616907525E-2</v>
      </c>
      <c r="Q935" s="20">
        <f t="shared" si="151"/>
        <v>4.1875438783694374E-2</v>
      </c>
      <c r="R935" s="20">
        <f t="shared" si="152"/>
        <v>6.5481999999999957E-2</v>
      </c>
      <c r="S935" s="20">
        <f t="shared" si="153"/>
        <v>-2.3606561216305583E-2</v>
      </c>
    </row>
    <row r="936" spans="1:19" s="172" customFormat="1" ht="14.25" customHeight="1" x14ac:dyDescent="0.15">
      <c r="A936" s="399">
        <v>37834</v>
      </c>
      <c r="B936" s="400">
        <v>1.95E-2</v>
      </c>
      <c r="C936" s="400">
        <v>1.7500000000000002E-2</v>
      </c>
      <c r="D936" s="400">
        <v>4.1999999999999997E-3</v>
      </c>
      <c r="E936" s="400">
        <v>4.89166666666667E-3</v>
      </c>
      <c r="F936" s="400">
        <v>5.2583333333333301E-3</v>
      </c>
      <c r="G936" s="400">
        <v>5.0749999999999997E-3</v>
      </c>
      <c r="H936" s="400">
        <v>5.65916666666667E-3</v>
      </c>
      <c r="I936" s="400">
        <f t="shared" si="154"/>
        <v>1.5300000000000001E-2</v>
      </c>
      <c r="J936" s="400">
        <f t="shared" si="158"/>
        <v>1.4425E-2</v>
      </c>
      <c r="K936" s="400">
        <f t="shared" si="159"/>
        <v>1.1840833333333332E-2</v>
      </c>
      <c r="L936" s="20">
        <f t="shared" si="155"/>
        <v>0.12076508622385984</v>
      </c>
      <c r="M936" s="20">
        <f t="shared" si="156"/>
        <v>5.04E-2</v>
      </c>
      <c r="N936" s="20">
        <f t="shared" ref="N936:N999" si="160">G936*12</f>
        <v>6.0899999999999996E-2</v>
      </c>
      <c r="O936" s="20">
        <f t="shared" si="157"/>
        <v>7.0365086223859841E-2</v>
      </c>
      <c r="P936" s="20">
        <f t="shared" ref="P936:P999" si="161">L936-N936</f>
        <v>5.9865086223859845E-2</v>
      </c>
      <c r="Q936" s="20">
        <f t="shared" ref="Q936:Q999" si="162">((1+C925)*(1+C926)*(1+C927)*(1+C928)*(1+C929)*(1+C930)*(1+C931)*(1+C932)*(1+C933)*(1+C934)*(1+C935)*(1+C936))-1</f>
        <v>2.4259187403294025E-2</v>
      </c>
      <c r="R936" s="20">
        <f t="shared" ref="R936:R999" si="163">H936*12</f>
        <v>6.791000000000004E-2</v>
      </c>
      <c r="S936" s="20">
        <f t="shared" ref="S936:S999" si="164">Q936-R936</f>
        <v>-4.3650812596706015E-2</v>
      </c>
    </row>
    <row r="937" spans="1:19" s="172" customFormat="1" ht="14.25" customHeight="1" x14ac:dyDescent="0.15">
      <c r="A937" s="399">
        <v>37865</v>
      </c>
      <c r="B937" s="400">
        <v>-1.06E-2</v>
      </c>
      <c r="C937" s="400">
        <v>4.5699999999999998E-2</v>
      </c>
      <c r="D937" s="400">
        <v>4.5999999999999999E-3</v>
      </c>
      <c r="E937" s="400">
        <v>4.7666666666666699E-3</v>
      </c>
      <c r="F937" s="400">
        <v>5.1083333333333302E-3</v>
      </c>
      <c r="G937" s="400">
        <v>4.9375E-3</v>
      </c>
      <c r="H937" s="400">
        <v>5.4869166666666703E-3</v>
      </c>
      <c r="I937" s="400">
        <f t="shared" si="154"/>
        <v>-1.52E-2</v>
      </c>
      <c r="J937" s="400">
        <f t="shared" si="158"/>
        <v>-1.5537499999999999E-2</v>
      </c>
      <c r="K937" s="400">
        <f t="shared" si="159"/>
        <v>4.021308333333333E-2</v>
      </c>
      <c r="L937" s="20">
        <f t="shared" si="155"/>
        <v>0.24412092035216748</v>
      </c>
      <c r="M937" s="20">
        <f t="shared" si="156"/>
        <v>5.5199999999999999E-2</v>
      </c>
      <c r="N937" s="20">
        <f t="shared" si="160"/>
        <v>5.9249999999999997E-2</v>
      </c>
      <c r="O937" s="20">
        <f t="shared" si="157"/>
        <v>0.18892092035216748</v>
      </c>
      <c r="P937" s="20">
        <f t="shared" si="161"/>
        <v>0.18487092035216748</v>
      </c>
      <c r="Q937" s="20">
        <f t="shared" si="162"/>
        <v>0.22871152032536957</v>
      </c>
      <c r="R937" s="20">
        <f t="shared" si="163"/>
        <v>6.584300000000004E-2</v>
      </c>
      <c r="S937" s="20">
        <f t="shared" si="164"/>
        <v>0.16286852032536953</v>
      </c>
    </row>
    <row r="938" spans="1:19" s="172" customFormat="1" ht="14.25" customHeight="1" x14ac:dyDescent="0.15">
      <c r="A938" s="399">
        <v>37895</v>
      </c>
      <c r="B938" s="400">
        <v>5.6599999999999998E-2</v>
      </c>
      <c r="C938" s="400">
        <v>1.12E-2</v>
      </c>
      <c r="D938" s="400">
        <v>4.1000000000000003E-3</v>
      </c>
      <c r="E938" s="400">
        <v>4.7499999999999999E-3</v>
      </c>
      <c r="F938" s="400">
        <v>5.0916666666666697E-3</v>
      </c>
      <c r="G938" s="400">
        <v>4.92083333333333E-3</v>
      </c>
      <c r="H938" s="400">
        <v>5.3499999999999997E-3</v>
      </c>
      <c r="I938" s="400">
        <f t="shared" si="154"/>
        <v>5.2499999999999998E-2</v>
      </c>
      <c r="J938" s="400">
        <f t="shared" si="158"/>
        <v>5.1679166666666665E-2</v>
      </c>
      <c r="K938" s="400">
        <f t="shared" si="159"/>
        <v>5.8500000000000002E-3</v>
      </c>
      <c r="L938" s="20">
        <f t="shared" si="155"/>
        <v>0.20821522467288611</v>
      </c>
      <c r="M938" s="20">
        <f t="shared" si="156"/>
        <v>4.9200000000000008E-2</v>
      </c>
      <c r="N938" s="20">
        <f t="shared" si="160"/>
        <v>5.9049999999999964E-2</v>
      </c>
      <c r="O938" s="20">
        <f t="shared" si="157"/>
        <v>0.15901522467288609</v>
      </c>
      <c r="P938" s="20">
        <f t="shared" si="161"/>
        <v>0.14916522467288615</v>
      </c>
      <c r="Q938" s="20">
        <f t="shared" si="162"/>
        <v>0.26434627999696136</v>
      </c>
      <c r="R938" s="20">
        <f t="shared" si="163"/>
        <v>6.4199999999999993E-2</v>
      </c>
      <c r="S938" s="20">
        <f t="shared" si="164"/>
        <v>0.20014627999696138</v>
      </c>
    </row>
    <row r="939" spans="1:19" s="172" customFormat="1" ht="14.25" customHeight="1" x14ac:dyDescent="0.15">
      <c r="A939" s="399">
        <v>37926</v>
      </c>
      <c r="B939" s="400">
        <v>8.8000000000000005E-3</v>
      </c>
      <c r="C939" s="400">
        <v>-5.0000000000000001E-4</v>
      </c>
      <c r="D939" s="400">
        <v>3.8999999999999998E-3</v>
      </c>
      <c r="E939" s="400">
        <v>4.70833333333333E-3</v>
      </c>
      <c r="F939" s="400">
        <v>5.0666666666666698E-3</v>
      </c>
      <c r="G939" s="400">
        <v>4.8875000000000004E-3</v>
      </c>
      <c r="H939" s="400">
        <v>5.30933333333333E-3</v>
      </c>
      <c r="I939" s="400">
        <f t="shared" si="154"/>
        <v>4.9000000000000007E-3</v>
      </c>
      <c r="J939" s="400">
        <f t="shared" si="158"/>
        <v>3.9125000000000002E-3</v>
      </c>
      <c r="K939" s="400">
        <f t="shared" si="159"/>
        <v>-5.8093333333333295E-3</v>
      </c>
      <c r="L939" s="20">
        <f t="shared" si="155"/>
        <v>0.15105063617906067</v>
      </c>
      <c r="M939" s="20">
        <f t="shared" si="156"/>
        <v>4.6799999999999994E-2</v>
      </c>
      <c r="N939" s="20">
        <f t="shared" si="160"/>
        <v>5.8650000000000008E-2</v>
      </c>
      <c r="O939" s="20">
        <f t="shared" si="157"/>
        <v>0.10425063617906068</v>
      </c>
      <c r="P939" s="20">
        <f t="shared" si="161"/>
        <v>9.2400636179060663E-2</v>
      </c>
      <c r="Q939" s="20">
        <f t="shared" si="162"/>
        <v>0.23301210543171358</v>
      </c>
      <c r="R939" s="20">
        <f t="shared" si="163"/>
        <v>6.3711999999999963E-2</v>
      </c>
      <c r="S939" s="20">
        <f t="shared" si="164"/>
        <v>0.16930010543171362</v>
      </c>
    </row>
    <row r="940" spans="1:19" s="172" customFormat="1" ht="14.25" customHeight="1" x14ac:dyDescent="0.15">
      <c r="A940" s="399">
        <v>37956</v>
      </c>
      <c r="B940" s="400">
        <v>5.2400000000000002E-2</v>
      </c>
      <c r="C940" s="400">
        <v>6.7500000000000004E-2</v>
      </c>
      <c r="D940" s="400">
        <v>4.7000000000000002E-3</v>
      </c>
      <c r="E940" s="400">
        <v>4.70833333333333E-3</v>
      </c>
      <c r="F940" s="400">
        <v>5.0166666666666701E-3</v>
      </c>
      <c r="G940" s="400">
        <v>4.8624999999999996E-3</v>
      </c>
      <c r="H940" s="400">
        <v>5.2325000000000002E-3</v>
      </c>
      <c r="I940" s="400">
        <f t="shared" si="154"/>
        <v>4.7699999999999999E-2</v>
      </c>
      <c r="J940" s="400">
        <f t="shared" si="158"/>
        <v>4.7537500000000003E-2</v>
      </c>
      <c r="K940" s="400">
        <f t="shared" si="159"/>
        <v>6.2267500000000003E-2</v>
      </c>
      <c r="L940" s="20">
        <f t="shared" si="155"/>
        <v>0.28690713854758698</v>
      </c>
      <c r="M940" s="20">
        <f t="shared" si="156"/>
        <v>5.6400000000000006E-2</v>
      </c>
      <c r="N940" s="20">
        <f t="shared" si="160"/>
        <v>5.8349999999999999E-2</v>
      </c>
      <c r="O940" s="20">
        <f t="shared" si="157"/>
        <v>0.23050713854758698</v>
      </c>
      <c r="P940" s="20">
        <f t="shared" si="161"/>
        <v>0.22855713854758697</v>
      </c>
      <c r="Q940" s="20">
        <f t="shared" si="162"/>
        <v>0.26367168063398005</v>
      </c>
      <c r="R940" s="20">
        <f t="shared" si="163"/>
        <v>6.2789999999999999E-2</v>
      </c>
      <c r="S940" s="20">
        <f t="shared" si="164"/>
        <v>0.20088168063398004</v>
      </c>
    </row>
    <row r="941" spans="1:19" s="172" customFormat="1" ht="14.25" customHeight="1" x14ac:dyDescent="0.15">
      <c r="A941" s="399">
        <v>37987</v>
      </c>
      <c r="B941" s="400">
        <v>1.84E-2</v>
      </c>
      <c r="C941" s="400">
        <v>2.1600000000000001E-2</v>
      </c>
      <c r="D941" s="400">
        <v>4.1999999999999997E-3</v>
      </c>
      <c r="E941" s="400">
        <v>4.61666666666667E-3</v>
      </c>
      <c r="F941" s="400">
        <v>4.9249999999999997E-3</v>
      </c>
      <c r="G941" s="400">
        <v>4.7708333333333301E-3</v>
      </c>
      <c r="H941" s="400">
        <v>5.12808333333333E-3</v>
      </c>
      <c r="I941" s="400">
        <f t="shared" si="154"/>
        <v>1.4200000000000001E-2</v>
      </c>
      <c r="J941" s="400">
        <f t="shared" si="158"/>
        <v>1.362916666666667E-2</v>
      </c>
      <c r="K941" s="400">
        <f t="shared" si="159"/>
        <v>1.6471916666666669E-2</v>
      </c>
      <c r="L941" s="20">
        <f t="shared" si="155"/>
        <v>0.34584743263181572</v>
      </c>
      <c r="M941" s="20">
        <f t="shared" si="156"/>
        <v>5.04E-2</v>
      </c>
      <c r="N941" s="20">
        <f t="shared" si="160"/>
        <v>5.7249999999999961E-2</v>
      </c>
      <c r="O941" s="20">
        <f t="shared" si="157"/>
        <v>0.29544743263181572</v>
      </c>
      <c r="P941" s="20">
        <f t="shared" si="161"/>
        <v>0.28859743263181575</v>
      </c>
      <c r="Q941" s="20">
        <f t="shared" si="162"/>
        <v>0.32979706318054602</v>
      </c>
      <c r="R941" s="20">
        <f t="shared" si="163"/>
        <v>6.153699999999996E-2</v>
      </c>
      <c r="S941" s="20">
        <f t="shared" si="164"/>
        <v>0.26826006318054607</v>
      </c>
    </row>
    <row r="942" spans="1:19" s="172" customFormat="1" ht="14.25" customHeight="1" x14ac:dyDescent="0.15">
      <c r="A942" s="399">
        <v>38018</v>
      </c>
      <c r="B942" s="400">
        <v>1.3899999999999999E-2</v>
      </c>
      <c r="C942" s="400">
        <v>1.8100000000000002E-2</v>
      </c>
      <c r="D942" s="400">
        <v>3.8E-3</v>
      </c>
      <c r="E942" s="400">
        <v>4.5833333333333299E-3</v>
      </c>
      <c r="F942" s="400">
        <v>4.89166666666667E-3</v>
      </c>
      <c r="G942" s="400">
        <v>4.7375000000000004E-3</v>
      </c>
      <c r="H942" s="400">
        <v>5.1250000000000002E-3</v>
      </c>
      <c r="I942" s="400">
        <f t="shared" si="154"/>
        <v>1.01E-2</v>
      </c>
      <c r="J942" s="400">
        <f t="shared" si="158"/>
        <v>9.1624999999999988E-3</v>
      </c>
      <c r="K942" s="400">
        <f t="shared" si="159"/>
        <v>1.2975E-2</v>
      </c>
      <c r="L942" s="20">
        <f t="shared" si="155"/>
        <v>0.38533473293949094</v>
      </c>
      <c r="M942" s="20">
        <f t="shared" si="156"/>
        <v>4.5600000000000002E-2</v>
      </c>
      <c r="N942" s="20">
        <f t="shared" si="160"/>
        <v>5.6850000000000005E-2</v>
      </c>
      <c r="O942" s="20">
        <f t="shared" si="157"/>
        <v>0.33973473293949097</v>
      </c>
      <c r="P942" s="20">
        <f t="shared" si="161"/>
        <v>0.32848473293949093</v>
      </c>
      <c r="Q942" s="20">
        <f t="shared" si="162"/>
        <v>0.42362396427351645</v>
      </c>
      <c r="R942" s="20">
        <f t="shared" si="163"/>
        <v>6.1499999999999999E-2</v>
      </c>
      <c r="S942" s="20">
        <f t="shared" si="164"/>
        <v>0.36212396427351645</v>
      </c>
    </row>
    <row r="943" spans="1:19" s="172" customFormat="1" ht="14.25" customHeight="1" x14ac:dyDescent="0.15">
      <c r="A943" s="399">
        <v>38047</v>
      </c>
      <c r="B943" s="400">
        <v>-1.5100000000000001E-2</v>
      </c>
      <c r="C943" s="400">
        <v>1.04E-2</v>
      </c>
      <c r="D943" s="400">
        <v>4.3E-3</v>
      </c>
      <c r="E943" s="400">
        <v>4.4416666666666701E-3</v>
      </c>
      <c r="F943" s="400">
        <v>4.7499999999999999E-3</v>
      </c>
      <c r="G943" s="400">
        <v>4.5958333333333302E-3</v>
      </c>
      <c r="H943" s="400">
        <v>4.9753333333333299E-3</v>
      </c>
      <c r="I943" s="400">
        <f t="shared" si="154"/>
        <v>-1.9400000000000001E-2</v>
      </c>
      <c r="J943" s="400">
        <f t="shared" si="158"/>
        <v>-1.9695833333333329E-2</v>
      </c>
      <c r="K943" s="400">
        <f t="shared" si="159"/>
        <v>5.4246666666666696E-3</v>
      </c>
      <c r="L943" s="20">
        <f t="shared" si="155"/>
        <v>0.35130848615638732</v>
      </c>
      <c r="M943" s="20">
        <f t="shared" si="156"/>
        <v>5.16E-2</v>
      </c>
      <c r="N943" s="20">
        <f t="shared" si="160"/>
        <v>5.5149999999999963E-2</v>
      </c>
      <c r="O943" s="20">
        <f t="shared" si="157"/>
        <v>0.29970848615638734</v>
      </c>
      <c r="P943" s="20">
        <f t="shared" si="161"/>
        <v>0.29615848615638735</v>
      </c>
      <c r="Q943" s="20">
        <f t="shared" si="162"/>
        <v>0.36928096478054373</v>
      </c>
      <c r="R943" s="20">
        <f t="shared" si="163"/>
        <v>5.9703999999999958E-2</v>
      </c>
      <c r="S943" s="20">
        <f t="shared" si="164"/>
        <v>0.30957696478054375</v>
      </c>
    </row>
    <row r="944" spans="1:19" s="172" customFormat="1" ht="14.25" customHeight="1" x14ac:dyDescent="0.15">
      <c r="A944" s="399">
        <v>38078</v>
      </c>
      <c r="B944" s="400">
        <v>-1.5699999999999999E-2</v>
      </c>
      <c r="C944" s="400">
        <v>-3.6200000000000003E-2</v>
      </c>
      <c r="D944" s="400">
        <v>3.8999999999999998E-3</v>
      </c>
      <c r="E944" s="400">
        <v>4.7749999999999997E-3</v>
      </c>
      <c r="F944" s="400">
        <v>5.0833333333333303E-3</v>
      </c>
      <c r="G944" s="400">
        <v>4.9291666666666702E-3</v>
      </c>
      <c r="H944" s="400">
        <v>5.2709999999999996E-3</v>
      </c>
      <c r="I944" s="400">
        <f t="shared" si="154"/>
        <v>-1.9599999999999999E-2</v>
      </c>
      <c r="J944" s="400">
        <f t="shared" si="158"/>
        <v>-2.0629166666666671E-2</v>
      </c>
      <c r="K944" s="400">
        <f t="shared" si="159"/>
        <v>-4.1471000000000001E-2</v>
      </c>
      <c r="L944" s="20">
        <f t="shared" si="155"/>
        <v>0.22883679131904278</v>
      </c>
      <c r="M944" s="20">
        <f t="shared" si="156"/>
        <v>4.6799999999999994E-2</v>
      </c>
      <c r="N944" s="20">
        <f t="shared" si="160"/>
        <v>5.9150000000000043E-2</v>
      </c>
      <c r="O944" s="20">
        <f t="shared" si="157"/>
        <v>0.18203679131904277</v>
      </c>
      <c r="P944" s="20">
        <f t="shared" si="161"/>
        <v>0.16968679131904274</v>
      </c>
      <c r="Q944" s="20">
        <f t="shared" si="162"/>
        <v>0.21241432600412247</v>
      </c>
      <c r="R944" s="20">
        <f t="shared" si="163"/>
        <v>6.3252000000000003E-2</v>
      </c>
      <c r="S944" s="20">
        <f t="shared" si="164"/>
        <v>0.14916232600412246</v>
      </c>
    </row>
    <row r="945" spans="1:19" s="172" customFormat="1" ht="14.25" customHeight="1" x14ac:dyDescent="0.15">
      <c r="A945" s="399">
        <v>38108</v>
      </c>
      <c r="B945" s="400">
        <v>1.37E-2</v>
      </c>
      <c r="C945" s="400">
        <v>7.9000000000000008E-3</v>
      </c>
      <c r="D945" s="400">
        <v>4.0000000000000001E-3</v>
      </c>
      <c r="E945" s="400">
        <v>5.0333333333333298E-3</v>
      </c>
      <c r="F945" s="400">
        <v>5.3333333333333297E-3</v>
      </c>
      <c r="G945" s="400">
        <v>5.1833333333333297E-3</v>
      </c>
      <c r="H945" s="400">
        <v>5.5170833333333296E-3</v>
      </c>
      <c r="I945" s="400">
        <f t="shared" si="154"/>
        <v>9.7000000000000003E-3</v>
      </c>
      <c r="J945" s="400">
        <f t="shared" si="158"/>
        <v>8.5166666666666706E-3</v>
      </c>
      <c r="K945" s="400">
        <f t="shared" si="159"/>
        <v>2.3829166666666712E-3</v>
      </c>
      <c r="L945" s="20">
        <f t="shared" si="155"/>
        <v>0.18331134735453003</v>
      </c>
      <c r="M945" s="20">
        <f t="shared" si="156"/>
        <v>4.8000000000000001E-2</v>
      </c>
      <c r="N945" s="20">
        <f t="shared" si="160"/>
        <v>6.2199999999999957E-2</v>
      </c>
      <c r="O945" s="20">
        <f t="shared" si="157"/>
        <v>0.13531134735453004</v>
      </c>
      <c r="P945" s="20">
        <f t="shared" si="161"/>
        <v>0.12111134735453008</v>
      </c>
      <c r="Q945" s="20">
        <f t="shared" si="162"/>
        <v>0.10878540892800559</v>
      </c>
      <c r="R945" s="20">
        <f t="shared" si="163"/>
        <v>6.6204999999999958E-2</v>
      </c>
      <c r="S945" s="20">
        <f t="shared" si="164"/>
        <v>4.2580408928005631E-2</v>
      </c>
    </row>
    <row r="946" spans="1:19" s="172" customFormat="1" ht="14.25" customHeight="1" x14ac:dyDescent="0.15">
      <c r="A946" s="399">
        <v>38139</v>
      </c>
      <c r="B946" s="400">
        <v>1.9400000000000001E-2</v>
      </c>
      <c r="C946" s="400">
        <v>1.55E-2</v>
      </c>
      <c r="D946" s="400">
        <v>4.7999999999999996E-3</v>
      </c>
      <c r="E946" s="400">
        <v>5.0083333333333299E-3</v>
      </c>
      <c r="F946" s="400">
        <v>5.1749999999999999E-3</v>
      </c>
      <c r="G946" s="400">
        <v>5.0916666666666697E-3</v>
      </c>
      <c r="H946" s="400">
        <v>5.3876666666666699E-3</v>
      </c>
      <c r="I946" s="400">
        <f t="shared" si="154"/>
        <v>1.4600000000000002E-2</v>
      </c>
      <c r="J946" s="400">
        <f t="shared" si="158"/>
        <v>1.4308333333333331E-2</v>
      </c>
      <c r="K946" s="400">
        <f t="shared" si="159"/>
        <v>1.0112333333333331E-2</v>
      </c>
      <c r="L946" s="20">
        <f t="shared" si="155"/>
        <v>0.19102249949961325</v>
      </c>
      <c r="M946" s="20">
        <f t="shared" si="156"/>
        <v>5.7599999999999998E-2</v>
      </c>
      <c r="N946" s="20">
        <f t="shared" si="160"/>
        <v>6.1100000000000036E-2</v>
      </c>
      <c r="O946" s="20">
        <f t="shared" si="157"/>
        <v>0.13342249949961327</v>
      </c>
      <c r="P946" s="20">
        <f t="shared" si="161"/>
        <v>0.12992249949961321</v>
      </c>
      <c r="Q946" s="20">
        <f t="shared" si="162"/>
        <v>0.11273009464017236</v>
      </c>
      <c r="R946" s="20">
        <f t="shared" si="163"/>
        <v>6.4652000000000043E-2</v>
      </c>
      <c r="S946" s="20">
        <f t="shared" si="164"/>
        <v>4.807809464017232E-2</v>
      </c>
    </row>
    <row r="947" spans="1:19" s="172" customFormat="1" ht="14.25" customHeight="1" x14ac:dyDescent="0.15">
      <c r="A947" s="399">
        <v>38169</v>
      </c>
      <c r="B947" s="400">
        <v>-3.3099999999999997E-2</v>
      </c>
      <c r="C947" s="400">
        <v>1.7299999999999999E-2</v>
      </c>
      <c r="D947" s="400">
        <v>4.3E-3</v>
      </c>
      <c r="E947" s="400">
        <v>4.8500000000000001E-3</v>
      </c>
      <c r="F947" s="400">
        <v>5.0166666666666701E-3</v>
      </c>
      <c r="G947" s="400">
        <v>4.9333333333333304E-3</v>
      </c>
      <c r="H947" s="400">
        <v>5.2269999999999999E-3</v>
      </c>
      <c r="I947" s="400">
        <f t="shared" si="154"/>
        <v>-3.7399999999999996E-2</v>
      </c>
      <c r="J947" s="400">
        <f t="shared" si="158"/>
        <v>-3.8033333333333329E-2</v>
      </c>
      <c r="K947" s="400">
        <f t="shared" si="159"/>
        <v>1.2073E-2</v>
      </c>
      <c r="L947" s="20">
        <f t="shared" si="155"/>
        <v>0.13168205067430816</v>
      </c>
      <c r="M947" s="20">
        <f t="shared" si="156"/>
        <v>5.16E-2</v>
      </c>
      <c r="N947" s="20">
        <f t="shared" si="160"/>
        <v>5.9199999999999961E-2</v>
      </c>
      <c r="O947" s="20">
        <f t="shared" si="157"/>
        <v>8.0082050674308153E-2</v>
      </c>
      <c r="P947" s="20">
        <f t="shared" si="161"/>
        <v>7.2482050674308199E-2</v>
      </c>
      <c r="Q947" s="20">
        <f t="shared" si="162"/>
        <v>0.21067414468176149</v>
      </c>
      <c r="R947" s="20">
        <f t="shared" si="163"/>
        <v>6.2724000000000002E-2</v>
      </c>
      <c r="S947" s="20">
        <f t="shared" si="164"/>
        <v>0.14795014468176149</v>
      </c>
    </row>
    <row r="948" spans="1:19" s="172" customFormat="1" ht="14.25" customHeight="1" x14ac:dyDescent="0.15">
      <c r="A948" s="399">
        <v>38200</v>
      </c>
      <c r="B948" s="400">
        <v>4.0000000000000001E-3</v>
      </c>
      <c r="C948" s="400">
        <v>3.9300000000000002E-2</v>
      </c>
      <c r="D948" s="400">
        <v>4.4999999999999997E-3</v>
      </c>
      <c r="E948" s="400">
        <v>4.70833333333333E-3</v>
      </c>
      <c r="F948" s="400">
        <v>4.89166666666667E-3</v>
      </c>
      <c r="G948" s="400">
        <v>4.7999999999999996E-3</v>
      </c>
      <c r="H948" s="400">
        <v>5.1234999999999996E-3</v>
      </c>
      <c r="I948" s="400">
        <f t="shared" si="154"/>
        <v>-4.9999999999999958E-4</v>
      </c>
      <c r="J948" s="400">
        <f t="shared" si="158"/>
        <v>-7.999999999999995E-4</v>
      </c>
      <c r="K948" s="400">
        <f t="shared" si="159"/>
        <v>3.4176499999999999E-2</v>
      </c>
      <c r="L948" s="20">
        <f t="shared" si="155"/>
        <v>0.11447648737322713</v>
      </c>
      <c r="M948" s="20">
        <f t="shared" si="156"/>
        <v>5.3999999999999992E-2</v>
      </c>
      <c r="N948" s="20">
        <f t="shared" si="160"/>
        <v>5.7599999999999998E-2</v>
      </c>
      <c r="O948" s="20">
        <f t="shared" si="157"/>
        <v>6.0476487373227139E-2</v>
      </c>
      <c r="P948" s="20">
        <f t="shared" si="161"/>
        <v>5.6876487373227133E-2</v>
      </c>
      <c r="Q948" s="20">
        <f t="shared" si="162"/>
        <v>0.23661291259730199</v>
      </c>
      <c r="R948" s="20">
        <f t="shared" si="163"/>
        <v>6.1481999999999995E-2</v>
      </c>
      <c r="S948" s="20">
        <f t="shared" si="164"/>
        <v>0.17513091259730201</v>
      </c>
    </row>
    <row r="949" spans="1:19" s="172" customFormat="1" ht="14.25" customHeight="1" x14ac:dyDescent="0.15">
      <c r="A949" s="399">
        <v>38231</v>
      </c>
      <c r="B949" s="400">
        <v>1.0800000000000001E-2</v>
      </c>
      <c r="C949" s="400">
        <v>9.1000000000000004E-3</v>
      </c>
      <c r="D949" s="400">
        <v>4.0000000000000001E-3</v>
      </c>
      <c r="E949" s="400">
        <v>4.5500000000000002E-3</v>
      </c>
      <c r="F949" s="400">
        <v>4.7749999999999997E-3</v>
      </c>
      <c r="G949" s="400">
        <v>4.6625E-3</v>
      </c>
      <c r="H949" s="400">
        <v>4.9853333333333303E-3</v>
      </c>
      <c r="I949" s="400">
        <f t="shared" si="154"/>
        <v>6.8000000000000005E-3</v>
      </c>
      <c r="J949" s="400">
        <f t="shared" si="158"/>
        <v>6.1375000000000006E-3</v>
      </c>
      <c r="K949" s="400">
        <f t="shared" si="159"/>
        <v>4.1146666666666701E-3</v>
      </c>
      <c r="L949" s="20">
        <f t="shared" si="155"/>
        <v>0.13858180052239555</v>
      </c>
      <c r="M949" s="20">
        <f t="shared" si="156"/>
        <v>4.8000000000000001E-2</v>
      </c>
      <c r="N949" s="20">
        <f t="shared" si="160"/>
        <v>5.595E-2</v>
      </c>
      <c r="O949" s="20">
        <f t="shared" si="157"/>
        <v>9.0581800522395547E-2</v>
      </c>
      <c r="P949" s="20">
        <f t="shared" si="161"/>
        <v>8.2631800522395549E-2</v>
      </c>
      <c r="Q949" s="20">
        <f t="shared" si="162"/>
        <v>0.19333086937165311</v>
      </c>
      <c r="R949" s="20">
        <f t="shared" si="163"/>
        <v>5.9823999999999961E-2</v>
      </c>
      <c r="S949" s="20">
        <f t="shared" si="164"/>
        <v>0.13350686937165315</v>
      </c>
    </row>
    <row r="950" spans="1:19" s="172" customFormat="1" ht="14.25" customHeight="1" x14ac:dyDescent="0.15">
      <c r="A950" s="399">
        <v>38261</v>
      </c>
      <c r="B950" s="400">
        <v>1.5299999999999999E-2</v>
      </c>
      <c r="C950" s="400">
        <v>4.9500000000000002E-2</v>
      </c>
      <c r="D950" s="400">
        <v>3.8E-3</v>
      </c>
      <c r="E950" s="400">
        <v>4.55833333333333E-3</v>
      </c>
      <c r="F950" s="400">
        <v>4.7416666666666701E-3</v>
      </c>
      <c r="G950" s="400">
        <v>4.6499999999999996E-3</v>
      </c>
      <c r="H950" s="400">
        <v>4.9920833333333301E-3</v>
      </c>
      <c r="I950" s="400">
        <f t="shared" si="154"/>
        <v>1.15E-2</v>
      </c>
      <c r="J950" s="400">
        <f t="shared" si="158"/>
        <v>1.065E-2</v>
      </c>
      <c r="K950" s="400">
        <f t="shared" si="159"/>
        <v>4.4507916666666675E-2</v>
      </c>
      <c r="L950" s="20">
        <f t="shared" si="155"/>
        <v>9.4077325449922977E-2</v>
      </c>
      <c r="M950" s="20">
        <f t="shared" si="156"/>
        <v>4.5600000000000002E-2</v>
      </c>
      <c r="N950" s="20">
        <f t="shared" si="160"/>
        <v>5.5799999999999995E-2</v>
      </c>
      <c r="O950" s="20">
        <f t="shared" si="157"/>
        <v>4.8477325449922976E-2</v>
      </c>
      <c r="P950" s="20">
        <f t="shared" si="161"/>
        <v>3.8277325449922982E-2</v>
      </c>
      <c r="Q950" s="20">
        <f t="shared" si="162"/>
        <v>0.23852922013998135</v>
      </c>
      <c r="R950" s="20">
        <f t="shared" si="163"/>
        <v>5.9904999999999958E-2</v>
      </c>
      <c r="S950" s="20">
        <f t="shared" si="164"/>
        <v>0.17862422013998139</v>
      </c>
    </row>
    <row r="951" spans="1:19" s="172" customFormat="1" ht="14.25" customHeight="1" x14ac:dyDescent="0.15">
      <c r="A951" s="399">
        <v>38292</v>
      </c>
      <c r="B951" s="400">
        <v>4.0500000000000001E-2</v>
      </c>
      <c r="C951" s="400">
        <v>4.07E-2</v>
      </c>
      <c r="D951" s="400">
        <v>4.1000000000000003E-3</v>
      </c>
      <c r="E951" s="400">
        <v>4.5999999999999999E-3</v>
      </c>
      <c r="F951" s="400">
        <v>4.7666666666666699E-3</v>
      </c>
      <c r="G951" s="400">
        <v>4.6833333333333301E-3</v>
      </c>
      <c r="H951" s="400">
        <v>4.9627500000000001E-3</v>
      </c>
      <c r="I951" s="400">
        <f t="shared" si="154"/>
        <v>3.6400000000000002E-2</v>
      </c>
      <c r="J951" s="400">
        <f t="shared" si="158"/>
        <v>3.581666666666667E-2</v>
      </c>
      <c r="K951" s="400">
        <f t="shared" si="159"/>
        <v>3.5737249999999998E-2</v>
      </c>
      <c r="L951" s="20">
        <f t="shared" si="155"/>
        <v>0.1284570352207024</v>
      </c>
      <c r="M951" s="20">
        <f t="shared" si="156"/>
        <v>4.9200000000000008E-2</v>
      </c>
      <c r="N951" s="20">
        <f t="shared" si="160"/>
        <v>5.6199999999999958E-2</v>
      </c>
      <c r="O951" s="20">
        <f t="shared" si="157"/>
        <v>7.925703522070239E-2</v>
      </c>
      <c r="P951" s="20">
        <f t="shared" si="161"/>
        <v>7.225703522070244E-2</v>
      </c>
      <c r="Q951" s="20">
        <f t="shared" si="162"/>
        <v>0.28958215047491631</v>
      </c>
      <c r="R951" s="20">
        <f t="shared" si="163"/>
        <v>5.9553000000000002E-2</v>
      </c>
      <c r="S951" s="20">
        <f t="shared" si="164"/>
        <v>0.23002915047491632</v>
      </c>
    </row>
    <row r="952" spans="1:19" s="172" customFormat="1" ht="14.25" customHeight="1" x14ac:dyDescent="0.15">
      <c r="A952" s="399">
        <v>38322</v>
      </c>
      <c r="B952" s="400">
        <v>3.4000000000000002E-2</v>
      </c>
      <c r="C952" s="400">
        <v>2.6499999999999999E-2</v>
      </c>
      <c r="D952" s="400">
        <v>4.3E-3</v>
      </c>
      <c r="E952" s="400">
        <v>4.55833333333333E-3</v>
      </c>
      <c r="F952" s="400">
        <v>4.7416666666666701E-3</v>
      </c>
      <c r="G952" s="400">
        <v>4.6499999999999996E-3</v>
      </c>
      <c r="H952" s="400">
        <v>4.9389166666666696E-3</v>
      </c>
      <c r="I952" s="400">
        <f t="shared" si="154"/>
        <v>2.9700000000000004E-2</v>
      </c>
      <c r="J952" s="400">
        <f t="shared" si="158"/>
        <v>2.9350000000000001E-2</v>
      </c>
      <c r="K952" s="400">
        <f t="shared" si="159"/>
        <v>2.1561083333333328E-2</v>
      </c>
      <c r="L952" s="20">
        <f t="shared" si="155"/>
        <v>0.10872726569574942</v>
      </c>
      <c r="M952" s="20">
        <f t="shared" si="156"/>
        <v>5.16E-2</v>
      </c>
      <c r="N952" s="20">
        <f t="shared" si="160"/>
        <v>5.5799999999999995E-2</v>
      </c>
      <c r="O952" s="20">
        <f t="shared" si="157"/>
        <v>5.712726569574942E-2</v>
      </c>
      <c r="P952" s="20">
        <f t="shared" si="161"/>
        <v>5.2927265695749424E-2</v>
      </c>
      <c r="Q952" s="20">
        <f t="shared" si="162"/>
        <v>0.24005253158079798</v>
      </c>
      <c r="R952" s="20">
        <f t="shared" si="163"/>
        <v>5.9267000000000035E-2</v>
      </c>
      <c r="S952" s="20">
        <f t="shared" si="164"/>
        <v>0.18078553158079794</v>
      </c>
    </row>
    <row r="953" spans="1:19" s="172" customFormat="1" ht="14.25" customHeight="1" x14ac:dyDescent="0.15">
      <c r="A953" s="399">
        <v>38353</v>
      </c>
      <c r="B953" s="400">
        <v>-2.4400000000000002E-2</v>
      </c>
      <c r="C953" s="400">
        <v>2.2100000000000002E-2</v>
      </c>
      <c r="D953" s="400">
        <v>4.1000000000000003E-3</v>
      </c>
      <c r="E953" s="400">
        <v>4.46666666666667E-3</v>
      </c>
      <c r="F953" s="400">
        <v>4.6499999999999996E-3</v>
      </c>
      <c r="G953" s="400">
        <v>4.55833333333333E-3</v>
      </c>
      <c r="H953" s="400">
        <v>4.8279166666666696E-3</v>
      </c>
      <c r="I953" s="400">
        <f t="shared" si="154"/>
        <v>-2.8500000000000001E-2</v>
      </c>
      <c r="J953" s="400">
        <f t="shared" si="158"/>
        <v>-2.8958333333333332E-2</v>
      </c>
      <c r="K953" s="400">
        <f t="shared" si="159"/>
        <v>1.7272083333333334E-2</v>
      </c>
      <c r="L953" s="20">
        <f t="shared" si="155"/>
        <v>6.2131108025110571E-2</v>
      </c>
      <c r="M953" s="20">
        <f t="shared" si="156"/>
        <v>4.9200000000000008E-2</v>
      </c>
      <c r="N953" s="20">
        <f t="shared" si="160"/>
        <v>5.4699999999999957E-2</v>
      </c>
      <c r="O953" s="20">
        <f t="shared" si="157"/>
        <v>1.2931108025110563E-2</v>
      </c>
      <c r="P953" s="20">
        <f t="shared" si="161"/>
        <v>7.4311080251106137E-3</v>
      </c>
      <c r="Q953" s="20">
        <f t="shared" si="162"/>
        <v>0.24065944844237852</v>
      </c>
      <c r="R953" s="20">
        <f t="shared" si="163"/>
        <v>5.7935000000000035E-2</v>
      </c>
      <c r="S953" s="20">
        <f t="shared" si="164"/>
        <v>0.18272444844237848</v>
      </c>
    </row>
    <row r="954" spans="1:19" s="172" customFormat="1" ht="14.25" customHeight="1" x14ac:dyDescent="0.15">
      <c r="A954" s="399">
        <v>38384</v>
      </c>
      <c r="B954" s="400">
        <v>2.1000000000000001E-2</v>
      </c>
      <c r="C954" s="400">
        <v>1.9699999999999999E-2</v>
      </c>
      <c r="D954" s="400">
        <v>3.5000000000000001E-3</v>
      </c>
      <c r="E954" s="400">
        <v>4.3333333333333297E-3</v>
      </c>
      <c r="F954" s="400">
        <v>4.5333333333333302E-3</v>
      </c>
      <c r="G954" s="400">
        <v>4.4333333333333299E-3</v>
      </c>
      <c r="H954" s="400">
        <v>4.6785000000000004E-3</v>
      </c>
      <c r="I954" s="400">
        <f t="shared" si="154"/>
        <v>1.7500000000000002E-2</v>
      </c>
      <c r="J954" s="400">
        <f t="shared" si="158"/>
        <v>1.6566666666666671E-2</v>
      </c>
      <c r="K954" s="400">
        <f t="shared" si="159"/>
        <v>1.5021499999999998E-2</v>
      </c>
      <c r="L954" s="20">
        <f t="shared" si="155"/>
        <v>6.9568854219980381E-2</v>
      </c>
      <c r="M954" s="20">
        <f t="shared" si="156"/>
        <v>4.2000000000000003E-2</v>
      </c>
      <c r="N954" s="20">
        <f t="shared" si="160"/>
        <v>5.3199999999999956E-2</v>
      </c>
      <c r="O954" s="20">
        <f t="shared" si="157"/>
        <v>2.7568854219980378E-2</v>
      </c>
      <c r="P954" s="20">
        <f t="shared" si="161"/>
        <v>1.6368854219980425E-2</v>
      </c>
      <c r="Q954" s="20">
        <f t="shared" si="162"/>
        <v>0.24260921282456849</v>
      </c>
      <c r="R954" s="20">
        <f t="shared" si="163"/>
        <v>5.6142000000000004E-2</v>
      </c>
      <c r="S954" s="20">
        <f t="shared" si="164"/>
        <v>0.18646721282456849</v>
      </c>
    </row>
    <row r="955" spans="1:19" s="172" customFormat="1" ht="14.25" customHeight="1" x14ac:dyDescent="0.15">
      <c r="A955" s="399">
        <v>38412</v>
      </c>
      <c r="B955" s="400">
        <v>-1.77E-2</v>
      </c>
      <c r="C955" s="400">
        <v>1.0800000000000001E-2</v>
      </c>
      <c r="D955" s="400">
        <v>4.1000000000000003E-3</v>
      </c>
      <c r="E955" s="400">
        <v>4.4999999999999997E-3</v>
      </c>
      <c r="F955" s="400">
        <v>4.7000000000000002E-3</v>
      </c>
      <c r="G955" s="400">
        <v>4.5999999999999999E-3</v>
      </c>
      <c r="H955" s="400">
        <v>4.8553333333333304E-3</v>
      </c>
      <c r="I955" s="400">
        <f t="shared" si="154"/>
        <v>-2.18E-2</v>
      </c>
      <c r="J955" s="400">
        <f t="shared" si="158"/>
        <v>-2.23E-2</v>
      </c>
      <c r="K955" s="400">
        <f t="shared" si="159"/>
        <v>5.9446666666666701E-3</v>
      </c>
      <c r="L955" s="20">
        <f t="shared" si="155"/>
        <v>6.6745340136345588E-2</v>
      </c>
      <c r="M955" s="20">
        <f t="shared" si="156"/>
        <v>4.9200000000000008E-2</v>
      </c>
      <c r="N955" s="20">
        <f t="shared" si="160"/>
        <v>5.5199999999999999E-2</v>
      </c>
      <c r="O955" s="20">
        <f t="shared" si="157"/>
        <v>1.754534013634558E-2</v>
      </c>
      <c r="P955" s="20">
        <f t="shared" si="161"/>
        <v>1.1545340136345589E-2</v>
      </c>
      <c r="Q955" s="20">
        <f t="shared" si="162"/>
        <v>0.24310114046226605</v>
      </c>
      <c r="R955" s="20">
        <f t="shared" si="163"/>
        <v>5.8263999999999969E-2</v>
      </c>
      <c r="S955" s="20">
        <f t="shared" si="164"/>
        <v>0.18483714046226607</v>
      </c>
    </row>
    <row r="956" spans="1:19" s="172" customFormat="1" ht="14.25" customHeight="1" x14ac:dyDescent="0.15">
      <c r="A956" s="399">
        <v>38443</v>
      </c>
      <c r="B956" s="400">
        <v>-1.9E-2</v>
      </c>
      <c r="C956" s="400">
        <v>3.2099999999999997E-2</v>
      </c>
      <c r="D956" s="400">
        <v>3.8999999999999998E-3</v>
      </c>
      <c r="E956" s="400">
        <v>4.4416666666666701E-3</v>
      </c>
      <c r="F956" s="400">
        <v>4.5333333333333302E-3</v>
      </c>
      <c r="G956" s="400">
        <v>4.4875000000000002E-3</v>
      </c>
      <c r="H956" s="400">
        <v>4.7079166666666701E-3</v>
      </c>
      <c r="I956" s="400">
        <f t="shared" si="154"/>
        <v>-2.29E-2</v>
      </c>
      <c r="J956" s="400">
        <f t="shared" si="158"/>
        <v>-2.3487500000000001E-2</v>
      </c>
      <c r="K956" s="400">
        <f t="shared" si="159"/>
        <v>2.7392083333333327E-2</v>
      </c>
      <c r="L956" s="20">
        <f t="shared" si="155"/>
        <v>6.3168930888707564E-2</v>
      </c>
      <c r="M956" s="20">
        <f t="shared" si="156"/>
        <v>4.6799999999999994E-2</v>
      </c>
      <c r="N956" s="20">
        <f t="shared" si="160"/>
        <v>5.3850000000000002E-2</v>
      </c>
      <c r="O956" s="20">
        <f t="shared" si="157"/>
        <v>1.636893088870757E-2</v>
      </c>
      <c r="P956" s="20">
        <f t="shared" si="161"/>
        <v>9.318930888707562E-3</v>
      </c>
      <c r="Q956" s="20">
        <f t="shared" si="162"/>
        <v>0.33119390648589442</v>
      </c>
      <c r="R956" s="20">
        <f t="shared" si="163"/>
        <v>5.6495000000000045E-2</v>
      </c>
      <c r="S956" s="20">
        <f t="shared" si="164"/>
        <v>0.27469890648589435</v>
      </c>
    </row>
    <row r="957" spans="1:19" s="172" customFormat="1" ht="14.25" customHeight="1" x14ac:dyDescent="0.15">
      <c r="A957" s="399">
        <v>38473</v>
      </c>
      <c r="B957" s="400">
        <v>3.1800000000000002E-2</v>
      </c>
      <c r="C957" s="400">
        <v>8.0000000000000004E-4</v>
      </c>
      <c r="D957" s="400">
        <v>4.0000000000000001E-3</v>
      </c>
      <c r="E957" s="400">
        <v>4.2916666666666702E-3</v>
      </c>
      <c r="F957" s="400">
        <v>4.4083333333333301E-3</v>
      </c>
      <c r="G957" s="400">
        <v>4.3499999999999997E-3</v>
      </c>
      <c r="H957" s="400">
        <v>4.6162499999999997E-3</v>
      </c>
      <c r="I957" s="400">
        <f t="shared" si="154"/>
        <v>2.7800000000000002E-2</v>
      </c>
      <c r="J957" s="400">
        <f t="shared" si="158"/>
        <v>2.7450000000000002E-2</v>
      </c>
      <c r="K957" s="400">
        <f t="shared" si="159"/>
        <v>-3.8162499999999998E-3</v>
      </c>
      <c r="L957" s="20">
        <f t="shared" si="155"/>
        <v>8.2152217511066716E-2</v>
      </c>
      <c r="M957" s="20">
        <f t="shared" si="156"/>
        <v>4.8000000000000001E-2</v>
      </c>
      <c r="N957" s="20">
        <f t="shared" si="160"/>
        <v>5.2199999999999996E-2</v>
      </c>
      <c r="O957" s="20">
        <f t="shared" si="157"/>
        <v>3.4152217511066715E-2</v>
      </c>
      <c r="P957" s="20">
        <f t="shared" si="161"/>
        <v>2.995221751106672E-2</v>
      </c>
      <c r="Q957" s="20">
        <f t="shared" si="162"/>
        <v>0.32181651117281684</v>
      </c>
      <c r="R957" s="20">
        <f t="shared" si="163"/>
        <v>5.5395E-2</v>
      </c>
      <c r="S957" s="20">
        <f t="shared" si="164"/>
        <v>0.26642151117281687</v>
      </c>
    </row>
    <row r="958" spans="1:19" s="172" customFormat="1" ht="14.25" customHeight="1" x14ac:dyDescent="0.15">
      <c r="A958" s="399">
        <v>38504</v>
      </c>
      <c r="B958" s="400">
        <v>1.4E-3</v>
      </c>
      <c r="C958" s="400">
        <v>5.7599999999999998E-2</v>
      </c>
      <c r="D958" s="400">
        <v>3.5999999999999999E-3</v>
      </c>
      <c r="E958" s="400">
        <v>4.13333333333333E-3</v>
      </c>
      <c r="F958" s="400">
        <v>4.1833333333333297E-3</v>
      </c>
      <c r="G958" s="400">
        <v>4.1583333333333299E-3</v>
      </c>
      <c r="H958" s="400">
        <v>4.5019166666666697E-3</v>
      </c>
      <c r="I958" s="400">
        <f t="shared" si="154"/>
        <v>-2.1999999999999997E-3</v>
      </c>
      <c r="J958" s="400">
        <f t="shared" si="158"/>
        <v>-2.7583333333333297E-3</v>
      </c>
      <c r="K958" s="400">
        <f t="shared" si="159"/>
        <v>5.309808333333333E-2</v>
      </c>
      <c r="L958" s="20">
        <f t="shared" si="155"/>
        <v>6.3044173646833679E-2</v>
      </c>
      <c r="M958" s="20">
        <f t="shared" si="156"/>
        <v>4.3200000000000002E-2</v>
      </c>
      <c r="N958" s="20">
        <f t="shared" si="160"/>
        <v>4.9899999999999958E-2</v>
      </c>
      <c r="O958" s="20">
        <f t="shared" si="157"/>
        <v>1.9844173646833677E-2</v>
      </c>
      <c r="P958" s="20">
        <f t="shared" si="161"/>
        <v>1.3144173646833721E-2</v>
      </c>
      <c r="Q958" s="20">
        <f t="shared" si="162"/>
        <v>0.37661560041001652</v>
      </c>
      <c r="R958" s="20">
        <f t="shared" si="163"/>
        <v>5.4023000000000036E-2</v>
      </c>
      <c r="S958" s="20">
        <f t="shared" si="164"/>
        <v>0.32259260041001647</v>
      </c>
    </row>
    <row r="959" spans="1:19" s="172" customFormat="1" ht="14.25" customHeight="1" x14ac:dyDescent="0.15">
      <c r="A959" s="399">
        <v>38534</v>
      </c>
      <c r="B959" s="400">
        <v>3.7199999999999997E-2</v>
      </c>
      <c r="C959" s="400">
        <v>2.3300000000000001E-2</v>
      </c>
      <c r="D959" s="400">
        <v>3.3999999999999998E-3</v>
      </c>
      <c r="E959" s="400">
        <v>4.2166666666666698E-3</v>
      </c>
      <c r="F959" s="400">
        <v>4.28333333333333E-3</v>
      </c>
      <c r="G959" s="400">
        <v>4.2500000000000003E-3</v>
      </c>
      <c r="H959" s="400">
        <v>4.58291666666667E-3</v>
      </c>
      <c r="I959" s="400">
        <f t="shared" si="154"/>
        <v>3.3799999999999997E-2</v>
      </c>
      <c r="J959" s="400">
        <f t="shared" si="158"/>
        <v>3.2949999999999993E-2</v>
      </c>
      <c r="K959" s="400">
        <f t="shared" si="159"/>
        <v>1.8717083333333332E-2</v>
      </c>
      <c r="L959" s="20">
        <f t="shared" si="155"/>
        <v>0.14033448847501884</v>
      </c>
      <c r="M959" s="20">
        <f t="shared" si="156"/>
        <v>4.0799999999999996E-2</v>
      </c>
      <c r="N959" s="20">
        <f t="shared" si="160"/>
        <v>5.1000000000000004E-2</v>
      </c>
      <c r="O959" s="20">
        <f t="shared" si="157"/>
        <v>9.9534488475018834E-2</v>
      </c>
      <c r="P959" s="20">
        <f t="shared" si="161"/>
        <v>8.9334488475018833E-2</v>
      </c>
      <c r="Q959" s="20">
        <f t="shared" si="162"/>
        <v>0.38473483131777297</v>
      </c>
      <c r="R959" s="20">
        <f t="shared" si="163"/>
        <v>5.4995000000000044E-2</v>
      </c>
      <c r="S959" s="20">
        <f t="shared" si="164"/>
        <v>0.32973983131777296</v>
      </c>
    </row>
    <row r="960" spans="1:19" s="172" customFormat="1" ht="14.25" customHeight="1" x14ac:dyDescent="0.15">
      <c r="A960" s="399">
        <v>38565</v>
      </c>
      <c r="B960" s="400">
        <v>-9.1000000000000004E-3</v>
      </c>
      <c r="C960" s="400">
        <v>7.3000000000000001E-3</v>
      </c>
      <c r="D960" s="400">
        <v>4.0000000000000001E-3</v>
      </c>
      <c r="E960" s="400">
        <v>4.2416666666666696E-3</v>
      </c>
      <c r="F960" s="400">
        <v>4.3333333333333297E-3</v>
      </c>
      <c r="G960" s="400">
        <v>4.2874999999999996E-3</v>
      </c>
      <c r="H960" s="400">
        <v>4.5909166666666702E-3</v>
      </c>
      <c r="I960" s="400">
        <f t="shared" si="154"/>
        <v>-1.3100000000000001E-2</v>
      </c>
      <c r="J960" s="400">
        <f t="shared" si="158"/>
        <v>-1.33875E-2</v>
      </c>
      <c r="K960" s="400">
        <f t="shared" si="159"/>
        <v>2.7090833333333298E-3</v>
      </c>
      <c r="L960" s="20">
        <f t="shared" si="155"/>
        <v>0.12545562214133099</v>
      </c>
      <c r="M960" s="20">
        <f t="shared" si="156"/>
        <v>4.8000000000000001E-2</v>
      </c>
      <c r="N960" s="20">
        <f t="shared" si="160"/>
        <v>5.1449999999999996E-2</v>
      </c>
      <c r="O960" s="20">
        <f t="shared" si="157"/>
        <v>7.745562214133099E-2</v>
      </c>
      <c r="P960" s="20">
        <f t="shared" si="161"/>
        <v>7.4005622141330996E-2</v>
      </c>
      <c r="Q960" s="20">
        <f t="shared" si="162"/>
        <v>0.34209890848301061</v>
      </c>
      <c r="R960" s="20">
        <f t="shared" si="163"/>
        <v>5.5091000000000043E-2</v>
      </c>
      <c r="S960" s="20">
        <f t="shared" si="164"/>
        <v>0.28700790848301055</v>
      </c>
    </row>
    <row r="961" spans="1:19" s="172" customFormat="1" ht="14.25" customHeight="1" x14ac:dyDescent="0.15">
      <c r="A961" s="399">
        <v>38596</v>
      </c>
      <c r="B961" s="400">
        <v>8.0999999999999996E-3</v>
      </c>
      <c r="C961" s="400">
        <v>4.02E-2</v>
      </c>
      <c r="D961" s="400">
        <v>3.5000000000000001E-3</v>
      </c>
      <c r="E961" s="400">
        <v>4.2750000000000002E-3</v>
      </c>
      <c r="F961" s="400">
        <v>4.3666666666666697E-3</v>
      </c>
      <c r="G961" s="400">
        <v>4.3208333333333302E-3</v>
      </c>
      <c r="H961" s="400">
        <v>4.5853333333333302E-3</v>
      </c>
      <c r="I961" s="400">
        <f t="shared" si="154"/>
        <v>4.5999999999999999E-3</v>
      </c>
      <c r="J961" s="400">
        <f t="shared" si="158"/>
        <v>3.7791666666666694E-3</v>
      </c>
      <c r="K961" s="400">
        <f t="shared" si="159"/>
        <v>3.5614666666666669E-2</v>
      </c>
      <c r="L961" s="20">
        <f t="shared" si="155"/>
        <v>0.12244935959702796</v>
      </c>
      <c r="M961" s="20">
        <f t="shared" si="156"/>
        <v>4.2000000000000003E-2</v>
      </c>
      <c r="N961" s="20">
        <f t="shared" si="160"/>
        <v>5.1849999999999966E-2</v>
      </c>
      <c r="O961" s="20">
        <f t="shared" si="157"/>
        <v>8.0449359597027953E-2</v>
      </c>
      <c r="P961" s="20">
        <f t="shared" si="161"/>
        <v>7.0599359597027997E-2</v>
      </c>
      <c r="Q961" s="20">
        <f t="shared" si="162"/>
        <v>0.38346178238433004</v>
      </c>
      <c r="R961" s="20">
        <f t="shared" si="163"/>
        <v>5.5023999999999962E-2</v>
      </c>
      <c r="S961" s="20">
        <f t="shared" si="164"/>
        <v>0.32843778238433008</v>
      </c>
    </row>
    <row r="962" spans="1:19" s="172" customFormat="1" ht="14.25" customHeight="1" x14ac:dyDescent="0.15">
      <c r="A962" s="399">
        <v>38626</v>
      </c>
      <c r="B962" s="400">
        <v>-1.67E-2</v>
      </c>
      <c r="C962" s="400">
        <v>-6.1699999999999998E-2</v>
      </c>
      <c r="D962" s="400">
        <v>3.8999999999999998E-3</v>
      </c>
      <c r="E962" s="400">
        <v>4.45E-3</v>
      </c>
      <c r="F962" s="400">
        <v>4.5500000000000002E-3</v>
      </c>
      <c r="G962" s="400">
        <v>4.4999999999999997E-3</v>
      </c>
      <c r="H962" s="400">
        <v>4.8123333333333299E-3</v>
      </c>
      <c r="I962" s="400">
        <f t="shared" si="154"/>
        <v>-2.06E-2</v>
      </c>
      <c r="J962" s="400">
        <f t="shared" si="158"/>
        <v>-2.12E-2</v>
      </c>
      <c r="K962" s="400">
        <f t="shared" si="159"/>
        <v>-6.6512333333333326E-2</v>
      </c>
      <c r="L962" s="20">
        <f t="shared" si="155"/>
        <v>8.707224986876505E-2</v>
      </c>
      <c r="M962" s="20">
        <f t="shared" si="156"/>
        <v>4.6799999999999994E-2</v>
      </c>
      <c r="N962" s="20">
        <f t="shared" si="160"/>
        <v>5.3999999999999992E-2</v>
      </c>
      <c r="O962" s="20">
        <f t="shared" si="157"/>
        <v>4.0272249868765056E-2</v>
      </c>
      <c r="P962" s="20">
        <f t="shared" si="161"/>
        <v>3.3072249868765058E-2</v>
      </c>
      <c r="Q962" s="20">
        <f t="shared" si="162"/>
        <v>0.2368767893389383</v>
      </c>
      <c r="R962" s="20">
        <f t="shared" si="163"/>
        <v>5.7747999999999959E-2</v>
      </c>
      <c r="S962" s="20">
        <f t="shared" si="164"/>
        <v>0.17912878933893833</v>
      </c>
    </row>
    <row r="963" spans="1:19" s="172" customFormat="1" ht="14.25" customHeight="1" x14ac:dyDescent="0.15">
      <c r="A963" s="399">
        <v>38657</v>
      </c>
      <c r="B963" s="400">
        <v>3.78E-2</v>
      </c>
      <c r="C963" s="400">
        <v>-3.8999999999999998E-3</v>
      </c>
      <c r="D963" s="400">
        <v>3.8999999999999998E-3</v>
      </c>
      <c r="E963" s="400">
        <v>4.5208333333333298E-3</v>
      </c>
      <c r="F963" s="400">
        <v>4.6249999999999998E-3</v>
      </c>
      <c r="G963" s="400">
        <v>4.5729166666666696E-3</v>
      </c>
      <c r="H963" s="400">
        <v>4.8986666666666701E-3</v>
      </c>
      <c r="I963" s="400">
        <f t="shared" si="154"/>
        <v>3.39E-2</v>
      </c>
      <c r="J963" s="400">
        <f t="shared" si="158"/>
        <v>3.3227083333333331E-2</v>
      </c>
      <c r="K963" s="400">
        <f t="shared" si="159"/>
        <v>-8.7986666666666699E-3</v>
      </c>
      <c r="L963" s="20">
        <f t="shared" si="155"/>
        <v>8.4251399244406056E-2</v>
      </c>
      <c r="M963" s="20">
        <f t="shared" si="156"/>
        <v>4.6799999999999994E-2</v>
      </c>
      <c r="N963" s="20">
        <f t="shared" si="160"/>
        <v>5.4875000000000035E-2</v>
      </c>
      <c r="O963" s="20">
        <f t="shared" si="157"/>
        <v>3.7451399244406061E-2</v>
      </c>
      <c r="P963" s="20">
        <f t="shared" si="161"/>
        <v>2.9376399244406021E-2</v>
      </c>
      <c r="Q963" s="20">
        <f t="shared" si="162"/>
        <v>0.1838694819453417</v>
      </c>
      <c r="R963" s="20">
        <f t="shared" si="163"/>
        <v>5.8784000000000045E-2</v>
      </c>
      <c r="S963" s="20">
        <f t="shared" si="164"/>
        <v>0.12508548194534164</v>
      </c>
    </row>
    <row r="964" spans="1:19" s="172" customFormat="1" ht="14.25" customHeight="1" x14ac:dyDescent="0.15">
      <c r="A964" s="399">
        <v>38687</v>
      </c>
      <c r="B964" s="400">
        <v>2.9999999999999997E-4</v>
      </c>
      <c r="C964" s="400">
        <v>1.0999999999999999E-2</v>
      </c>
      <c r="D964" s="400">
        <v>3.8999999999999998E-3</v>
      </c>
      <c r="E964" s="400">
        <v>4.4833333333333296E-3</v>
      </c>
      <c r="F964" s="400">
        <v>4.5916666666666701E-3</v>
      </c>
      <c r="G964" s="400">
        <v>4.5374999999999999E-3</v>
      </c>
      <c r="H964" s="400">
        <v>4.8481666666666699E-3</v>
      </c>
      <c r="I964" s="400">
        <f t="shared" si="154"/>
        <v>-3.5999999999999999E-3</v>
      </c>
      <c r="J964" s="400">
        <f t="shared" si="158"/>
        <v>-4.2374999999999999E-3</v>
      </c>
      <c r="K964" s="400">
        <f t="shared" si="159"/>
        <v>6.1518333333333295E-3</v>
      </c>
      <c r="L964" s="20">
        <f t="shared" si="155"/>
        <v>4.891361186090859E-2</v>
      </c>
      <c r="M964" s="20">
        <f t="shared" si="156"/>
        <v>4.6799999999999994E-2</v>
      </c>
      <c r="N964" s="20">
        <f t="shared" si="160"/>
        <v>5.4449999999999998E-2</v>
      </c>
      <c r="O964" s="20">
        <f t="shared" si="157"/>
        <v>2.1136118609085958E-3</v>
      </c>
      <c r="P964" s="20">
        <f t="shared" si="161"/>
        <v>-5.5363881390914083E-3</v>
      </c>
      <c r="Q964" s="20">
        <f t="shared" si="162"/>
        <v>0.16599322576399467</v>
      </c>
      <c r="R964" s="20">
        <f t="shared" si="163"/>
        <v>5.8178000000000035E-2</v>
      </c>
      <c r="S964" s="20">
        <f t="shared" si="164"/>
        <v>0.10781522576399463</v>
      </c>
    </row>
    <row r="965" spans="1:19" s="172" customFormat="1" ht="14.25" customHeight="1" x14ac:dyDescent="0.15">
      <c r="A965" s="399">
        <v>38718</v>
      </c>
      <c r="B965" s="400">
        <v>2.6499999999999999E-2</v>
      </c>
      <c r="C965" s="400">
        <v>2.6348E-2</v>
      </c>
      <c r="D965" s="400">
        <v>4.0000000000000001E-3</v>
      </c>
      <c r="E965" s="400">
        <v>4.4083333333333301E-3</v>
      </c>
      <c r="F965" s="400">
        <v>4.5416666666666704E-3</v>
      </c>
      <c r="G965" s="400">
        <v>4.4749999999999998E-3</v>
      </c>
      <c r="H965" s="400">
        <v>4.7916666666666698E-3</v>
      </c>
      <c r="I965" s="400">
        <f t="shared" si="154"/>
        <v>2.2499999999999999E-2</v>
      </c>
      <c r="J965" s="400">
        <f t="shared" si="158"/>
        <v>2.2024999999999999E-2</v>
      </c>
      <c r="K965" s="400">
        <f t="shared" si="159"/>
        <v>2.155633333333333E-2</v>
      </c>
      <c r="L965" s="20">
        <f t="shared" si="155"/>
        <v>0.10363860452564855</v>
      </c>
      <c r="M965" s="20">
        <f t="shared" si="156"/>
        <v>4.8000000000000001E-2</v>
      </c>
      <c r="N965" s="20">
        <f t="shared" si="160"/>
        <v>5.3699999999999998E-2</v>
      </c>
      <c r="O965" s="20">
        <f t="shared" si="157"/>
        <v>5.5638604525648547E-2</v>
      </c>
      <c r="P965" s="20">
        <f t="shared" si="161"/>
        <v>4.993860452564855E-2</v>
      </c>
      <c r="Q965" s="20">
        <f t="shared" si="162"/>
        <v>0.1708392674654382</v>
      </c>
      <c r="R965" s="20">
        <f t="shared" si="163"/>
        <v>5.7500000000000037E-2</v>
      </c>
      <c r="S965" s="20">
        <f t="shared" si="164"/>
        <v>0.11333926746543817</v>
      </c>
    </row>
    <row r="966" spans="1:19" s="172" customFormat="1" ht="14.25" customHeight="1" x14ac:dyDescent="0.15">
      <c r="A966" s="399">
        <v>38749</v>
      </c>
      <c r="B966" s="400">
        <v>2.7000000000000001E-3</v>
      </c>
      <c r="C966" s="400">
        <v>9.5270000000000007E-3</v>
      </c>
      <c r="D966" s="400">
        <v>3.5999999999999999E-3</v>
      </c>
      <c r="E966" s="400">
        <v>4.4583333333333298E-3</v>
      </c>
      <c r="F966" s="400">
        <v>4.5916666666666701E-3</v>
      </c>
      <c r="G966" s="400">
        <v>4.5250000000000004E-3</v>
      </c>
      <c r="H966" s="400">
        <v>4.8500000000000001E-3</v>
      </c>
      <c r="I966" s="400">
        <f t="shared" ref="I966:I1029" si="165">B966-D966</f>
        <v>-8.9999999999999976E-4</v>
      </c>
      <c r="J966" s="400">
        <f t="shared" si="158"/>
        <v>-1.8250000000000002E-3</v>
      </c>
      <c r="K966" s="400">
        <f t="shared" si="159"/>
        <v>4.6770000000000006E-3</v>
      </c>
      <c r="L966" s="20">
        <f t="shared" si="155"/>
        <v>8.3857422877441579E-2</v>
      </c>
      <c r="M966" s="20">
        <f t="shared" si="156"/>
        <v>4.3200000000000002E-2</v>
      </c>
      <c r="N966" s="20">
        <f t="shared" si="160"/>
        <v>5.4300000000000001E-2</v>
      </c>
      <c r="O966" s="20">
        <f t="shared" si="157"/>
        <v>4.0657422877441576E-2</v>
      </c>
      <c r="P966" s="20">
        <f t="shared" si="161"/>
        <v>2.9557422877441578E-2</v>
      </c>
      <c r="Q966" s="20">
        <f t="shared" si="162"/>
        <v>0.15915843205509606</v>
      </c>
      <c r="R966" s="20">
        <f t="shared" si="163"/>
        <v>5.8200000000000002E-2</v>
      </c>
      <c r="S966" s="20">
        <f t="shared" si="164"/>
        <v>0.10095843205509605</v>
      </c>
    </row>
    <row r="967" spans="1:19" s="172" customFormat="1" ht="14.25" customHeight="1" x14ac:dyDescent="0.15">
      <c r="A967" s="399">
        <v>38777</v>
      </c>
      <c r="B967" s="400">
        <v>1.24E-2</v>
      </c>
      <c r="C967" s="400">
        <v>-4.6344999999999997E-2</v>
      </c>
      <c r="D967" s="400">
        <v>3.8999999999999998E-3</v>
      </c>
      <c r="E967" s="400">
        <v>4.5999999999999999E-3</v>
      </c>
      <c r="F967" s="400">
        <v>4.725E-3</v>
      </c>
      <c r="G967" s="400">
        <v>4.6625E-3</v>
      </c>
      <c r="H967" s="400">
        <v>4.9833333333333301E-3</v>
      </c>
      <c r="I967" s="400">
        <f t="shared" si="165"/>
        <v>8.5000000000000006E-3</v>
      </c>
      <c r="J967" s="400">
        <f t="shared" si="158"/>
        <v>7.7374999999999996E-3</v>
      </c>
      <c r="K967" s="400">
        <f t="shared" si="159"/>
        <v>-5.132833333333333E-2</v>
      </c>
      <c r="L967" s="20">
        <f t="shared" si="155"/>
        <v>0.11706938300022585</v>
      </c>
      <c r="M967" s="20">
        <f t="shared" si="156"/>
        <v>4.6799999999999994E-2</v>
      </c>
      <c r="N967" s="20">
        <f t="shared" si="160"/>
        <v>5.595E-2</v>
      </c>
      <c r="O967" s="20">
        <f t="shared" si="157"/>
        <v>7.0269383000225852E-2</v>
      </c>
      <c r="P967" s="20">
        <f t="shared" si="161"/>
        <v>6.1119383000225846E-2</v>
      </c>
      <c r="Q967" s="20">
        <f t="shared" si="162"/>
        <v>9.3626072933817417E-2</v>
      </c>
      <c r="R967" s="20">
        <f t="shared" si="163"/>
        <v>5.9799999999999964E-2</v>
      </c>
      <c r="S967" s="20">
        <f t="shared" si="164"/>
        <v>3.3826072933817453E-2</v>
      </c>
    </row>
    <row r="968" spans="1:19" s="172" customFormat="1" ht="14.25" customHeight="1" x14ac:dyDescent="0.15">
      <c r="A968" s="399">
        <v>38808</v>
      </c>
      <c r="B968" s="400">
        <v>1.34E-2</v>
      </c>
      <c r="C968" s="400">
        <v>1.7167000000000002E-2</v>
      </c>
      <c r="D968" s="400">
        <v>3.8999999999999998E-3</v>
      </c>
      <c r="E968" s="400">
        <v>4.8666666666666702E-3</v>
      </c>
      <c r="F968" s="400">
        <v>5.0000000000000001E-3</v>
      </c>
      <c r="G968" s="400">
        <v>4.9333333333333304E-3</v>
      </c>
      <c r="H968" s="400">
        <v>5.2416666666666696E-3</v>
      </c>
      <c r="I968" s="400">
        <f t="shared" si="165"/>
        <v>9.5000000000000015E-3</v>
      </c>
      <c r="J968" s="400">
        <f t="shared" si="158"/>
        <v>8.4666666666666709E-3</v>
      </c>
      <c r="K968" s="400">
        <f t="shared" si="159"/>
        <v>1.1925333333333333E-2</v>
      </c>
      <c r="L968" s="20">
        <f t="shared" si="155"/>
        <v>0.15396341766812349</v>
      </c>
      <c r="M968" s="20">
        <f t="shared" si="156"/>
        <v>4.6799999999999994E-2</v>
      </c>
      <c r="N968" s="20">
        <f t="shared" si="160"/>
        <v>5.9199999999999961E-2</v>
      </c>
      <c r="O968" s="20">
        <f t="shared" si="157"/>
        <v>0.1071634176681235</v>
      </c>
      <c r="P968" s="20">
        <f t="shared" si="161"/>
        <v>9.4763417668123531E-2</v>
      </c>
      <c r="Q968" s="20">
        <f t="shared" si="162"/>
        <v>7.7802879302269368E-2</v>
      </c>
      <c r="R968" s="20">
        <f t="shared" si="163"/>
        <v>6.2900000000000039E-2</v>
      </c>
      <c r="S968" s="20">
        <f t="shared" si="164"/>
        <v>1.4902879302269328E-2</v>
      </c>
    </row>
    <row r="969" spans="1:19" s="172" customFormat="1" ht="14.25" customHeight="1" x14ac:dyDescent="0.15">
      <c r="A969" s="399">
        <v>38838</v>
      </c>
      <c r="B969" s="400">
        <v>-2.8799999999999999E-2</v>
      </c>
      <c r="C969" s="400">
        <v>1.4281E-2</v>
      </c>
      <c r="D969" s="400">
        <v>4.7999999999999996E-3</v>
      </c>
      <c r="E969" s="400">
        <v>4.9583333333333302E-3</v>
      </c>
      <c r="F969" s="400">
        <v>5.1083333333333302E-3</v>
      </c>
      <c r="G969" s="400">
        <v>5.0333333333333298E-3</v>
      </c>
      <c r="H969" s="400">
        <v>5.3499999999999997E-3</v>
      </c>
      <c r="I969" s="400">
        <f t="shared" si="165"/>
        <v>-3.3599999999999998E-2</v>
      </c>
      <c r="J969" s="400">
        <f t="shared" si="158"/>
        <v>-3.3833333333333326E-2</v>
      </c>
      <c r="K969" s="400">
        <f t="shared" si="159"/>
        <v>8.9310000000000014E-3</v>
      </c>
      <c r="L969" s="20">
        <f t="shared" si="155"/>
        <v>8.6188477650010586E-2</v>
      </c>
      <c r="M969" s="20">
        <f t="shared" si="156"/>
        <v>5.7599999999999998E-2</v>
      </c>
      <c r="N969" s="20">
        <f t="shared" si="160"/>
        <v>6.0399999999999954E-2</v>
      </c>
      <c r="O969" s="20">
        <f t="shared" si="157"/>
        <v>2.8588477650010588E-2</v>
      </c>
      <c r="P969" s="20">
        <f t="shared" si="161"/>
        <v>2.5788477650010633E-2</v>
      </c>
      <c r="Q969" s="20">
        <f t="shared" si="162"/>
        <v>9.2321125321327857E-2</v>
      </c>
      <c r="R969" s="20">
        <f t="shared" si="163"/>
        <v>6.4199999999999993E-2</v>
      </c>
      <c r="S969" s="20">
        <f t="shared" si="164"/>
        <v>2.8121125321327864E-2</v>
      </c>
    </row>
    <row r="970" spans="1:19" s="172" customFormat="1" ht="14.25" customHeight="1" x14ac:dyDescent="0.15">
      <c r="A970" s="399">
        <v>38869</v>
      </c>
      <c r="B970" s="400">
        <v>1.4E-3</v>
      </c>
      <c r="C970" s="400">
        <v>2.4157999999999999E-2</v>
      </c>
      <c r="D970" s="400">
        <v>4.4000000000000003E-3</v>
      </c>
      <c r="E970" s="400">
        <v>4.9083333333333297E-3</v>
      </c>
      <c r="F970" s="400">
        <v>5.0916666666666697E-3</v>
      </c>
      <c r="G970" s="400">
        <v>5.0000000000000001E-3</v>
      </c>
      <c r="H970" s="400">
        <v>5.3333333333333297E-3</v>
      </c>
      <c r="I970" s="400">
        <f t="shared" si="165"/>
        <v>-3.0000000000000001E-3</v>
      </c>
      <c r="J970" s="400">
        <f t="shared" si="158"/>
        <v>-3.5999999999999999E-3</v>
      </c>
      <c r="K970" s="400">
        <f t="shared" si="159"/>
        <v>1.882466666666667E-2</v>
      </c>
      <c r="L970" s="20">
        <f t="shared" si="155"/>
        <v>8.6188477650010586E-2</v>
      </c>
      <c r="M970" s="20">
        <f t="shared" si="156"/>
        <v>5.28E-2</v>
      </c>
      <c r="N970" s="20">
        <f t="shared" si="160"/>
        <v>0.06</v>
      </c>
      <c r="O970" s="20">
        <f t="shared" si="157"/>
        <v>3.3388477650010587E-2</v>
      </c>
      <c r="P970" s="20">
        <f t="shared" si="161"/>
        <v>2.6188477650010589E-2</v>
      </c>
      <c r="Q970" s="20">
        <f t="shared" si="162"/>
        <v>5.7781220751551121E-2</v>
      </c>
      <c r="R970" s="20">
        <f t="shared" si="163"/>
        <v>6.399999999999996E-2</v>
      </c>
      <c r="S970" s="20">
        <f t="shared" si="164"/>
        <v>-6.2187792484488386E-3</v>
      </c>
    </row>
    <row r="971" spans="1:19" s="172" customFormat="1" ht="14.25" customHeight="1" x14ac:dyDescent="0.15">
      <c r="A971" s="399">
        <v>38899</v>
      </c>
      <c r="B971" s="400">
        <v>6.1999999999999998E-3</v>
      </c>
      <c r="C971" s="400">
        <v>5.1109000000000002E-2</v>
      </c>
      <c r="D971" s="400">
        <v>4.4999999999999997E-3</v>
      </c>
      <c r="E971" s="400">
        <v>4.875E-3</v>
      </c>
      <c r="F971" s="400">
        <v>5.0666666666666698E-3</v>
      </c>
      <c r="G971" s="400">
        <v>4.9708333333333297E-3</v>
      </c>
      <c r="H971" s="400">
        <v>5.3083333333333298E-3</v>
      </c>
      <c r="I971" s="400">
        <f t="shared" si="165"/>
        <v>1.7000000000000001E-3</v>
      </c>
      <c r="J971" s="400">
        <f t="shared" si="158"/>
        <v>1.2291666666666701E-3</v>
      </c>
      <c r="K971" s="400">
        <f t="shared" si="159"/>
        <v>4.580066666666667E-2</v>
      </c>
      <c r="L971" s="20">
        <f t="shared" si="155"/>
        <v>5.372430217069124E-2</v>
      </c>
      <c r="M971" s="20">
        <f t="shared" si="156"/>
        <v>5.3999999999999992E-2</v>
      </c>
      <c r="N971" s="20">
        <f t="shared" si="160"/>
        <v>5.9649999999999953E-2</v>
      </c>
      <c r="O971" s="20">
        <f t="shared" si="157"/>
        <v>-2.7569782930875197E-4</v>
      </c>
      <c r="P971" s="20">
        <f t="shared" si="161"/>
        <v>-5.9256978293087126E-3</v>
      </c>
      <c r="Q971" s="20">
        <f t="shared" si="162"/>
        <v>8.6527275640517987E-2</v>
      </c>
      <c r="R971" s="20">
        <f t="shared" si="163"/>
        <v>6.3699999999999951E-2</v>
      </c>
      <c r="S971" s="20">
        <f t="shared" si="164"/>
        <v>2.2827275640518035E-2</v>
      </c>
    </row>
    <row r="972" spans="1:19" s="172" customFormat="1" ht="14.25" customHeight="1" x14ac:dyDescent="0.15">
      <c r="A972" s="399">
        <v>38930</v>
      </c>
      <c r="B972" s="400">
        <v>2.3800000000000002E-2</v>
      </c>
      <c r="C972" s="400">
        <v>2.7122E-2</v>
      </c>
      <c r="D972" s="400">
        <v>4.3E-3</v>
      </c>
      <c r="E972" s="400">
        <v>4.7333333333333298E-3</v>
      </c>
      <c r="F972" s="400">
        <v>4.9249999999999997E-3</v>
      </c>
      <c r="G972" s="400">
        <v>4.82916666666667E-3</v>
      </c>
      <c r="H972" s="400">
        <v>5.1666666666666701E-3</v>
      </c>
      <c r="I972" s="400">
        <f t="shared" si="165"/>
        <v>1.9500000000000003E-2</v>
      </c>
      <c r="J972" s="400">
        <f t="shared" si="158"/>
        <v>1.8970833333333333E-2</v>
      </c>
      <c r="K972" s="400">
        <f t="shared" si="159"/>
        <v>2.195533333333333E-2</v>
      </c>
      <c r="L972" s="20">
        <f t="shared" si="155"/>
        <v>8.8710203413415289E-2</v>
      </c>
      <c r="M972" s="20">
        <f t="shared" si="156"/>
        <v>5.16E-2</v>
      </c>
      <c r="N972" s="20">
        <f t="shared" si="160"/>
        <v>5.7950000000000043E-2</v>
      </c>
      <c r="O972" s="20">
        <f t="shared" si="157"/>
        <v>3.7110203413415289E-2</v>
      </c>
      <c r="P972" s="20">
        <f t="shared" si="161"/>
        <v>3.0760203413415246E-2</v>
      </c>
      <c r="Q972" s="20">
        <f t="shared" si="162"/>
        <v>0.1079083375463521</v>
      </c>
      <c r="R972" s="20">
        <f t="shared" si="163"/>
        <v>6.2000000000000041E-2</v>
      </c>
      <c r="S972" s="20">
        <f t="shared" si="164"/>
        <v>4.5908337546352054E-2</v>
      </c>
    </row>
    <row r="973" spans="1:19" s="172" customFormat="1" ht="14.25" customHeight="1" x14ac:dyDescent="0.15">
      <c r="A973" s="399">
        <v>38961</v>
      </c>
      <c r="B973" s="400">
        <v>2.58E-2</v>
      </c>
      <c r="C973" s="400">
        <v>-1.7361999999999999E-2</v>
      </c>
      <c r="D973" s="400">
        <v>3.8999999999999998E-3</v>
      </c>
      <c r="E973" s="400">
        <v>4.5916666666666701E-3</v>
      </c>
      <c r="F973" s="400">
        <v>4.7916666666666698E-3</v>
      </c>
      <c r="G973" s="400">
        <v>4.6916666666666704E-3</v>
      </c>
      <c r="H973" s="400">
        <v>5.0000000000000001E-3</v>
      </c>
      <c r="I973" s="400">
        <f t="shared" si="165"/>
        <v>2.1899999999999999E-2</v>
      </c>
      <c r="J973" s="400">
        <f t="shared" si="158"/>
        <v>2.110833333333333E-2</v>
      </c>
      <c r="K973" s="400">
        <f t="shared" si="159"/>
        <v>-2.2362E-2</v>
      </c>
      <c r="L973" s="20">
        <f t="shared" si="155"/>
        <v>0.10782553978919007</v>
      </c>
      <c r="M973" s="20">
        <f t="shared" si="156"/>
        <v>4.6799999999999994E-2</v>
      </c>
      <c r="N973" s="20">
        <f t="shared" si="160"/>
        <v>5.6300000000000044E-2</v>
      </c>
      <c r="O973" s="20">
        <f t="shared" si="157"/>
        <v>6.1025539789190078E-2</v>
      </c>
      <c r="P973" s="20">
        <f t="shared" si="161"/>
        <v>5.1525539789190028E-2</v>
      </c>
      <c r="Q973" s="20">
        <f t="shared" si="162"/>
        <v>4.6599531811067019E-2</v>
      </c>
      <c r="R973" s="20">
        <f t="shared" si="163"/>
        <v>0.06</v>
      </c>
      <c r="S973" s="20">
        <f t="shared" si="164"/>
        <v>-1.3400468188932979E-2</v>
      </c>
    </row>
    <row r="974" spans="1:19" s="172" customFormat="1" ht="14.25" customHeight="1" x14ac:dyDescent="0.15">
      <c r="A974" s="399">
        <v>38991</v>
      </c>
      <c r="B974" s="400">
        <v>3.2599999999999997E-2</v>
      </c>
      <c r="C974" s="400">
        <v>5.6025999999999999E-2</v>
      </c>
      <c r="D974" s="400">
        <v>4.1999999999999997E-3</v>
      </c>
      <c r="E974" s="400">
        <v>4.5916666666666701E-3</v>
      </c>
      <c r="F974" s="400">
        <v>4.7833333333333304E-3</v>
      </c>
      <c r="G974" s="400">
        <v>4.6874999999999998E-3</v>
      </c>
      <c r="H974" s="400">
        <v>4.9833333333333301E-3</v>
      </c>
      <c r="I974" s="400">
        <f t="shared" si="165"/>
        <v>2.8399999999999998E-2</v>
      </c>
      <c r="J974" s="400">
        <f t="shared" si="158"/>
        <v>2.7912499999999996E-2</v>
      </c>
      <c r="K974" s="400">
        <f t="shared" si="159"/>
        <v>5.1042666666666667E-2</v>
      </c>
      <c r="L974" s="20">
        <f t="shared" si="155"/>
        <v>0.16336891323738167</v>
      </c>
      <c r="M974" s="20">
        <f t="shared" si="156"/>
        <v>5.04E-2</v>
      </c>
      <c r="N974" s="20">
        <f t="shared" si="160"/>
        <v>5.6249999999999994E-2</v>
      </c>
      <c r="O974" s="20">
        <f t="shared" si="157"/>
        <v>0.11296891323738167</v>
      </c>
      <c r="P974" s="20">
        <f t="shared" si="161"/>
        <v>0.10711891323738168</v>
      </c>
      <c r="Q974" s="20">
        <f t="shared" si="162"/>
        <v>0.17791358539946067</v>
      </c>
      <c r="R974" s="20">
        <f t="shared" si="163"/>
        <v>5.9799999999999964E-2</v>
      </c>
      <c r="S974" s="20">
        <f t="shared" si="164"/>
        <v>0.11811358539946071</v>
      </c>
    </row>
    <row r="975" spans="1:19" s="172" customFormat="1" ht="14.25" customHeight="1" x14ac:dyDescent="0.15">
      <c r="A975" s="399">
        <v>39022</v>
      </c>
      <c r="B975" s="400">
        <v>1.9E-2</v>
      </c>
      <c r="C975" s="400">
        <v>2.1405E-2</v>
      </c>
      <c r="D975" s="400">
        <v>3.8999999999999998E-3</v>
      </c>
      <c r="E975" s="400">
        <v>4.4416666666666701E-3</v>
      </c>
      <c r="F975" s="400">
        <v>4.6416666666666698E-3</v>
      </c>
      <c r="G975" s="400">
        <v>4.5416666666666704E-3</v>
      </c>
      <c r="H975" s="400">
        <v>4.8333333333333301E-3</v>
      </c>
      <c r="I975" s="400">
        <f t="shared" si="165"/>
        <v>1.5099999999999999E-2</v>
      </c>
      <c r="J975" s="400">
        <f t="shared" si="158"/>
        <v>1.445833333333333E-2</v>
      </c>
      <c r="K975" s="400">
        <f t="shared" si="159"/>
        <v>1.6571666666666672E-2</v>
      </c>
      <c r="L975" s="20">
        <f t="shared" si="155"/>
        <v>0.14229420176227814</v>
      </c>
      <c r="M975" s="20">
        <f t="shared" si="156"/>
        <v>4.6799999999999994E-2</v>
      </c>
      <c r="N975" s="20">
        <f t="shared" si="160"/>
        <v>5.4500000000000048E-2</v>
      </c>
      <c r="O975" s="20">
        <f t="shared" si="157"/>
        <v>9.5494201762278144E-2</v>
      </c>
      <c r="P975" s="20">
        <f t="shared" si="161"/>
        <v>8.779420176227809E-2</v>
      </c>
      <c r="Q975" s="20">
        <f t="shared" si="162"/>
        <v>0.20783739152187164</v>
      </c>
      <c r="R975" s="20">
        <f t="shared" si="163"/>
        <v>5.7999999999999961E-2</v>
      </c>
      <c r="S975" s="20">
        <f t="shared" si="164"/>
        <v>0.14983739152187167</v>
      </c>
    </row>
    <row r="976" spans="1:19" s="172" customFormat="1" ht="14.25" customHeight="1" x14ac:dyDescent="0.15">
      <c r="A976" s="399">
        <v>39052</v>
      </c>
      <c r="B976" s="400">
        <v>1.4E-2</v>
      </c>
      <c r="C976" s="400">
        <v>1.1816999999999999E-2</v>
      </c>
      <c r="D976" s="400">
        <v>3.5999999999999999E-3</v>
      </c>
      <c r="E976" s="400">
        <v>4.4083333333333301E-3</v>
      </c>
      <c r="F976" s="400">
        <v>4.6499999999999996E-3</v>
      </c>
      <c r="G976" s="400">
        <v>4.5291666666666701E-3</v>
      </c>
      <c r="H976" s="400">
        <v>4.8416666666666703E-3</v>
      </c>
      <c r="I976" s="400">
        <f t="shared" si="165"/>
        <v>1.04E-2</v>
      </c>
      <c r="J976" s="400">
        <f t="shared" si="158"/>
        <v>9.4708333333333311E-3</v>
      </c>
      <c r="K976" s="400">
        <f t="shared" si="159"/>
        <v>6.975333333333329E-3</v>
      </c>
      <c r="L976" s="20">
        <f t="shared" ref="L976:L1039" si="166">((1+B965)*(1+B966)*(1+B967)*(1+B968)*(1+B969)*(1+B970)*(1+B971)*(1+B972)*(1+B973)*(1+B974)*(1+B975)*(1+B976))-1</f>
        <v>0.15793893890527766</v>
      </c>
      <c r="M976" s="20">
        <f t="shared" ref="M976:M1039" si="167">D976*12</f>
        <v>4.3200000000000002E-2</v>
      </c>
      <c r="N976" s="20">
        <f t="shared" si="160"/>
        <v>5.4350000000000037E-2</v>
      </c>
      <c r="O976" s="20">
        <f t="shared" ref="O976:O1039" si="168">L976-M976</f>
        <v>0.11473893890527766</v>
      </c>
      <c r="P976" s="20">
        <f t="shared" si="161"/>
        <v>0.10358893890527762</v>
      </c>
      <c r="Q976" s="20">
        <f t="shared" si="162"/>
        <v>0.2088134579401435</v>
      </c>
      <c r="R976" s="20">
        <f t="shared" si="163"/>
        <v>5.8100000000000041E-2</v>
      </c>
      <c r="S976" s="20">
        <f t="shared" si="164"/>
        <v>0.15071345794014346</v>
      </c>
    </row>
    <row r="977" spans="1:19" s="172" customFormat="1" ht="14.25" customHeight="1" x14ac:dyDescent="0.15">
      <c r="A977" s="399">
        <v>39083</v>
      </c>
      <c r="B977" s="400">
        <v>1.5100000000000001E-2</v>
      </c>
      <c r="C977" s="400">
        <v>-1.134E-3</v>
      </c>
      <c r="D977" s="400">
        <v>4.3E-3</v>
      </c>
      <c r="E977" s="400">
        <v>4.4999999999999997E-3</v>
      </c>
      <c r="F977" s="400">
        <v>4.7916666666666698E-3</v>
      </c>
      <c r="G977" s="400">
        <v>4.6458333333333299E-3</v>
      </c>
      <c r="H977" s="400">
        <v>4.9666666666666696E-3</v>
      </c>
      <c r="I977" s="400">
        <f t="shared" si="165"/>
        <v>1.0800000000000001E-2</v>
      </c>
      <c r="J977" s="400">
        <f t="shared" si="158"/>
        <v>1.0454166666666671E-2</v>
      </c>
      <c r="K977" s="400">
        <f t="shared" si="159"/>
        <v>-6.1006666666666692E-3</v>
      </c>
      <c r="L977" s="20">
        <f t="shared" si="166"/>
        <v>0.14507921761592502</v>
      </c>
      <c r="M977" s="20">
        <f t="shared" si="167"/>
        <v>5.16E-2</v>
      </c>
      <c r="N977" s="20">
        <f t="shared" si="160"/>
        <v>5.5749999999999959E-2</v>
      </c>
      <c r="O977" s="20">
        <f t="shared" si="168"/>
        <v>9.3479217615925009E-2</v>
      </c>
      <c r="P977" s="20">
        <f t="shared" si="161"/>
        <v>8.932921761592505E-2</v>
      </c>
      <c r="Q977" s="20">
        <f t="shared" si="162"/>
        <v>0.1764456728895456</v>
      </c>
      <c r="R977" s="20">
        <f t="shared" si="163"/>
        <v>5.9600000000000035E-2</v>
      </c>
      <c r="S977" s="20">
        <f t="shared" si="164"/>
        <v>0.11684567288954556</v>
      </c>
    </row>
    <row r="978" spans="1:19" s="172" customFormat="1" ht="14.25" customHeight="1" x14ac:dyDescent="0.15">
      <c r="A978" s="399">
        <v>39114</v>
      </c>
      <c r="B978" s="400">
        <v>-1.9599999999999999E-2</v>
      </c>
      <c r="C978" s="400">
        <v>5.0340999999999997E-2</v>
      </c>
      <c r="D978" s="400">
        <v>3.8E-3</v>
      </c>
      <c r="E978" s="400">
        <v>4.4916666666666698E-3</v>
      </c>
      <c r="F978" s="400">
        <v>4.7666666666666699E-3</v>
      </c>
      <c r="G978" s="400">
        <v>4.6291666666666703E-3</v>
      </c>
      <c r="H978" s="400">
        <v>4.9166666666666699E-3</v>
      </c>
      <c r="I978" s="400">
        <f t="shared" si="165"/>
        <v>-2.3400000000000001E-2</v>
      </c>
      <c r="J978" s="400">
        <f t="shared" si="158"/>
        <v>-2.422916666666667E-2</v>
      </c>
      <c r="K978" s="400">
        <f t="shared" si="159"/>
        <v>4.542433333333333E-2</v>
      </c>
      <c r="L978" s="20">
        <f t="shared" si="166"/>
        <v>0.11961271063194712</v>
      </c>
      <c r="M978" s="20">
        <f t="shared" si="167"/>
        <v>4.5600000000000002E-2</v>
      </c>
      <c r="N978" s="20">
        <f t="shared" si="160"/>
        <v>5.5550000000000044E-2</v>
      </c>
      <c r="O978" s="20">
        <f t="shared" si="168"/>
        <v>7.4012710631947115E-2</v>
      </c>
      <c r="P978" s="20">
        <f t="shared" si="161"/>
        <v>6.4062710631947073E-2</v>
      </c>
      <c r="Q978" s="20">
        <f t="shared" si="162"/>
        <v>0.22400800028971823</v>
      </c>
      <c r="R978" s="20">
        <f t="shared" si="163"/>
        <v>5.9000000000000039E-2</v>
      </c>
      <c r="S978" s="20">
        <f t="shared" si="164"/>
        <v>0.16500800028971818</v>
      </c>
    </row>
    <row r="979" spans="1:19" s="172" customFormat="1" ht="14.25" customHeight="1" x14ac:dyDescent="0.15">
      <c r="A979" s="399">
        <v>39142</v>
      </c>
      <c r="B979" s="400">
        <v>1.12E-2</v>
      </c>
      <c r="C979" s="400">
        <v>4.1373E-2</v>
      </c>
      <c r="D979" s="400">
        <v>3.8999999999999998E-3</v>
      </c>
      <c r="E979" s="400">
        <v>4.4166666666666703E-3</v>
      </c>
      <c r="F979" s="400">
        <v>4.7166666666666702E-3</v>
      </c>
      <c r="G979" s="400">
        <v>4.5666666666666703E-3</v>
      </c>
      <c r="H979" s="400">
        <v>4.875E-3</v>
      </c>
      <c r="I979" s="400">
        <f t="shared" si="165"/>
        <v>7.3000000000000001E-3</v>
      </c>
      <c r="J979" s="400">
        <f t="shared" si="158"/>
        <v>6.6333333333333296E-3</v>
      </c>
      <c r="K979" s="400">
        <f t="shared" si="159"/>
        <v>3.6498000000000003E-2</v>
      </c>
      <c r="L979" s="20">
        <f t="shared" si="166"/>
        <v>0.11828563116458413</v>
      </c>
      <c r="M979" s="20">
        <f t="shared" si="167"/>
        <v>4.6799999999999994E-2</v>
      </c>
      <c r="N979" s="20">
        <f t="shared" si="160"/>
        <v>5.4800000000000043E-2</v>
      </c>
      <c r="O979" s="20">
        <f t="shared" si="168"/>
        <v>7.1485631164584132E-2</v>
      </c>
      <c r="P979" s="20">
        <f t="shared" si="161"/>
        <v>6.3485631164584083E-2</v>
      </c>
      <c r="Q979" s="20">
        <f t="shared" si="162"/>
        <v>0.33659329976323193</v>
      </c>
      <c r="R979" s="20">
        <f t="shared" si="163"/>
        <v>5.8499999999999996E-2</v>
      </c>
      <c r="S979" s="20">
        <f t="shared" si="164"/>
        <v>0.27809329976323194</v>
      </c>
    </row>
    <row r="980" spans="1:19" s="172" customFormat="1" ht="14.25" customHeight="1" x14ac:dyDescent="0.15">
      <c r="A980" s="399">
        <v>39173</v>
      </c>
      <c r="B980" s="400">
        <v>4.4299999999999999E-2</v>
      </c>
      <c r="C980" s="400">
        <v>4.3758999999999999E-2</v>
      </c>
      <c r="D980" s="400">
        <v>4.1999999999999997E-3</v>
      </c>
      <c r="E980" s="400">
        <v>4.55833333333333E-3</v>
      </c>
      <c r="F980" s="400">
        <v>4.85833333333333E-3</v>
      </c>
      <c r="G980" s="400">
        <v>4.70833333333333E-3</v>
      </c>
      <c r="H980" s="400">
        <v>4.9750000000000003E-3</v>
      </c>
      <c r="I980" s="400">
        <f t="shared" si="165"/>
        <v>4.0099999999999997E-2</v>
      </c>
      <c r="J980" s="400">
        <f t="shared" si="158"/>
        <v>3.9591666666666671E-2</v>
      </c>
      <c r="K980" s="400">
        <f t="shared" si="159"/>
        <v>3.8783999999999999E-2</v>
      </c>
      <c r="L980" s="20">
        <f t="shared" si="166"/>
        <v>0.15238374247599684</v>
      </c>
      <c r="M980" s="20">
        <f t="shared" si="167"/>
        <v>5.04E-2</v>
      </c>
      <c r="N980" s="20">
        <f t="shared" si="160"/>
        <v>5.649999999999996E-2</v>
      </c>
      <c r="O980" s="20">
        <f t="shared" si="168"/>
        <v>0.10198374247599684</v>
      </c>
      <c r="P980" s="20">
        <f t="shared" si="161"/>
        <v>9.5883742475996875E-2</v>
      </c>
      <c r="Q980" s="20">
        <f t="shared" si="162"/>
        <v>0.37153612530446933</v>
      </c>
      <c r="R980" s="20">
        <f t="shared" si="163"/>
        <v>5.9700000000000003E-2</v>
      </c>
      <c r="S980" s="20">
        <f t="shared" si="164"/>
        <v>0.31183612530446936</v>
      </c>
    </row>
    <row r="981" spans="1:19" s="172" customFormat="1" ht="14.25" customHeight="1" x14ac:dyDescent="0.15">
      <c r="A981" s="399">
        <v>39203</v>
      </c>
      <c r="B981" s="400">
        <v>3.49E-2</v>
      </c>
      <c r="C981" s="400">
        <v>5.1450000000000003E-3</v>
      </c>
      <c r="D981" s="400">
        <v>4.1000000000000003E-3</v>
      </c>
      <c r="E981" s="400">
        <v>4.55833333333333E-3</v>
      </c>
      <c r="F981" s="400">
        <v>4.875E-3</v>
      </c>
      <c r="G981" s="400">
        <v>4.7166666666666702E-3</v>
      </c>
      <c r="H981" s="400">
        <v>4.9916666666666703E-3</v>
      </c>
      <c r="I981" s="400">
        <f t="shared" si="165"/>
        <v>3.0800000000000001E-2</v>
      </c>
      <c r="J981" s="400">
        <f t="shared" si="158"/>
        <v>3.0183333333333329E-2</v>
      </c>
      <c r="K981" s="400">
        <f t="shared" si="159"/>
        <v>1.5333333333332998E-4</v>
      </c>
      <c r="L981" s="20">
        <f t="shared" si="166"/>
        <v>0.22796739609597338</v>
      </c>
      <c r="M981" s="20">
        <f t="shared" si="167"/>
        <v>4.9200000000000008E-2</v>
      </c>
      <c r="N981" s="20">
        <f t="shared" si="160"/>
        <v>5.6600000000000039E-2</v>
      </c>
      <c r="O981" s="20">
        <f t="shared" si="168"/>
        <v>0.17876739609597336</v>
      </c>
      <c r="P981" s="20">
        <f t="shared" si="161"/>
        <v>0.17136739609597335</v>
      </c>
      <c r="Q981" s="20">
        <f t="shared" si="162"/>
        <v>0.35918219770375348</v>
      </c>
      <c r="R981" s="20">
        <f t="shared" si="163"/>
        <v>5.9900000000000043E-2</v>
      </c>
      <c r="S981" s="20">
        <f t="shared" si="164"/>
        <v>0.29928219770375342</v>
      </c>
    </row>
    <row r="982" spans="1:19" s="172" customFormat="1" ht="14.25" customHeight="1" x14ac:dyDescent="0.15">
      <c r="A982" s="399">
        <v>39234</v>
      </c>
      <c r="B982" s="400">
        <v>-1.66E-2</v>
      </c>
      <c r="C982" s="400">
        <v>-5.0620999999999999E-2</v>
      </c>
      <c r="D982" s="400">
        <v>4.0000000000000001E-3</v>
      </c>
      <c r="E982" s="400">
        <v>4.8250000000000002E-4</v>
      </c>
      <c r="F982" s="400">
        <v>5.1416666666666703E-3</v>
      </c>
      <c r="G982" s="400">
        <v>2.8120833333333301E-3</v>
      </c>
      <c r="H982" s="400">
        <v>5.2500000000000003E-3</v>
      </c>
      <c r="I982" s="400">
        <f t="shared" si="165"/>
        <v>-2.06E-2</v>
      </c>
      <c r="J982" s="400">
        <f t="shared" si="158"/>
        <v>-1.941208333333333E-2</v>
      </c>
      <c r="K982" s="400">
        <f t="shared" si="159"/>
        <v>-5.5870999999999997E-2</v>
      </c>
      <c r="L982" s="20">
        <f t="shared" si="166"/>
        <v>0.20589488448250481</v>
      </c>
      <c r="M982" s="20">
        <f t="shared" si="167"/>
        <v>4.8000000000000001E-2</v>
      </c>
      <c r="N982" s="20">
        <f t="shared" si="160"/>
        <v>3.3744999999999963E-2</v>
      </c>
      <c r="O982" s="20">
        <f t="shared" si="168"/>
        <v>0.15789488448250483</v>
      </c>
      <c r="P982" s="20">
        <f t="shared" si="161"/>
        <v>0.17214988448250484</v>
      </c>
      <c r="Q982" s="20">
        <f t="shared" si="162"/>
        <v>0.25994137200880307</v>
      </c>
      <c r="R982" s="20">
        <f t="shared" si="163"/>
        <v>6.3E-2</v>
      </c>
      <c r="S982" s="20">
        <f t="shared" si="164"/>
        <v>0.19694137200880307</v>
      </c>
    </row>
    <row r="983" spans="1:19" s="172" customFormat="1" ht="14.25" customHeight="1" x14ac:dyDescent="0.15">
      <c r="A983" s="399">
        <v>39264</v>
      </c>
      <c r="B983" s="400">
        <v>-3.1E-2</v>
      </c>
      <c r="C983" s="400">
        <v>-3.5666000000000003E-2</v>
      </c>
      <c r="D983" s="400">
        <v>4.5999999999999999E-3</v>
      </c>
      <c r="E983" s="400">
        <v>4.7749999999999997E-3</v>
      </c>
      <c r="F983" s="400">
        <v>5.0749999999999997E-3</v>
      </c>
      <c r="G983" s="400">
        <v>4.9249999999999997E-3</v>
      </c>
      <c r="H983" s="400">
        <v>5.2083333333333296E-3</v>
      </c>
      <c r="I983" s="400">
        <f t="shared" si="165"/>
        <v>-3.56E-2</v>
      </c>
      <c r="J983" s="400">
        <f t="shared" si="158"/>
        <v>-3.5924999999999999E-2</v>
      </c>
      <c r="K983" s="400">
        <f t="shared" si="159"/>
        <v>-4.0874333333333332E-2</v>
      </c>
      <c r="L983" s="20">
        <f t="shared" si="166"/>
        <v>0.16131200861016359</v>
      </c>
      <c r="M983" s="20">
        <f t="shared" si="167"/>
        <v>5.5199999999999999E-2</v>
      </c>
      <c r="N983" s="20">
        <f t="shared" si="160"/>
        <v>5.91E-2</v>
      </c>
      <c r="O983" s="20">
        <f t="shared" si="168"/>
        <v>0.10611200861016359</v>
      </c>
      <c r="P983" s="20">
        <f t="shared" si="161"/>
        <v>0.10221200861016359</v>
      </c>
      <c r="Q983" s="20">
        <f t="shared" si="162"/>
        <v>0.15592607715730455</v>
      </c>
      <c r="R983" s="20">
        <f t="shared" si="163"/>
        <v>6.2499999999999958E-2</v>
      </c>
      <c r="S983" s="20">
        <f t="shared" si="164"/>
        <v>9.3426077157304596E-2</v>
      </c>
    </row>
    <row r="984" spans="1:19" s="172" customFormat="1" ht="14.25" customHeight="1" x14ac:dyDescent="0.15">
      <c r="A984" s="399">
        <v>39295</v>
      </c>
      <c r="B984" s="400">
        <v>1.4999999999999999E-2</v>
      </c>
      <c r="C984" s="400">
        <v>2.0955999999999999E-2</v>
      </c>
      <c r="D984" s="400">
        <v>4.1999999999999997E-3</v>
      </c>
      <c r="E984" s="400">
        <v>4.8250000000000003E-3</v>
      </c>
      <c r="F984" s="400">
        <v>5.0499999999999998E-3</v>
      </c>
      <c r="G984" s="400">
        <v>4.9375E-3</v>
      </c>
      <c r="H984" s="400">
        <v>5.1999999999999998E-3</v>
      </c>
      <c r="I984" s="400">
        <f t="shared" si="165"/>
        <v>1.0800000000000001E-2</v>
      </c>
      <c r="J984" s="400">
        <f t="shared" si="158"/>
        <v>1.0062499999999999E-2</v>
      </c>
      <c r="K984" s="400">
        <f t="shared" si="159"/>
        <v>1.5755999999999999E-2</v>
      </c>
      <c r="L984" s="20">
        <f t="shared" si="166"/>
        <v>0.15133003393174094</v>
      </c>
      <c r="M984" s="20">
        <f t="shared" si="167"/>
        <v>5.04E-2</v>
      </c>
      <c r="N984" s="20">
        <f t="shared" si="160"/>
        <v>5.9249999999999997E-2</v>
      </c>
      <c r="O984" s="20">
        <f t="shared" si="168"/>
        <v>0.10093003393174094</v>
      </c>
      <c r="P984" s="20">
        <f t="shared" si="161"/>
        <v>9.208003393174094E-2</v>
      </c>
      <c r="Q984" s="20">
        <f t="shared" si="162"/>
        <v>0.14898684287768416</v>
      </c>
      <c r="R984" s="20">
        <f t="shared" si="163"/>
        <v>6.2399999999999997E-2</v>
      </c>
      <c r="S984" s="20">
        <f t="shared" si="164"/>
        <v>8.6586842877684159E-2</v>
      </c>
    </row>
    <row r="985" spans="1:19" s="172" customFormat="1" ht="14.25" customHeight="1" x14ac:dyDescent="0.15">
      <c r="A985" s="399">
        <v>39326</v>
      </c>
      <c r="B985" s="400">
        <v>3.7400000000000003E-2</v>
      </c>
      <c r="C985" s="400">
        <v>3.5427E-2</v>
      </c>
      <c r="D985" s="400">
        <v>3.7000000000000002E-3</v>
      </c>
      <c r="E985" s="400">
        <v>4.7833333333333304E-3</v>
      </c>
      <c r="F985" s="400">
        <v>5.0166666666666701E-3</v>
      </c>
      <c r="G985" s="400">
        <v>4.8999999999999998E-3</v>
      </c>
      <c r="H985" s="400">
        <v>5.1500000000000001E-3</v>
      </c>
      <c r="I985" s="400">
        <f t="shared" si="165"/>
        <v>3.3700000000000001E-2</v>
      </c>
      <c r="J985" s="400">
        <f t="shared" si="158"/>
        <v>3.2500000000000001E-2</v>
      </c>
      <c r="K985" s="400">
        <f t="shared" si="159"/>
        <v>3.0276999999999998E-2</v>
      </c>
      <c r="L985" s="20">
        <f t="shared" si="166"/>
        <v>0.16434955858918698</v>
      </c>
      <c r="M985" s="20">
        <f t="shared" si="167"/>
        <v>4.4400000000000002E-2</v>
      </c>
      <c r="N985" s="20">
        <f t="shared" si="160"/>
        <v>5.8799999999999998E-2</v>
      </c>
      <c r="O985" s="20">
        <f t="shared" si="168"/>
        <v>0.11994955858918699</v>
      </c>
      <c r="P985" s="20">
        <f t="shared" si="161"/>
        <v>0.10554955858918699</v>
      </c>
      <c r="Q985" s="20">
        <f t="shared" si="162"/>
        <v>0.21071238824502192</v>
      </c>
      <c r="R985" s="20">
        <f t="shared" si="163"/>
        <v>6.1800000000000001E-2</v>
      </c>
      <c r="S985" s="20">
        <f t="shared" si="164"/>
        <v>0.14891238824502193</v>
      </c>
    </row>
    <row r="986" spans="1:19" s="172" customFormat="1" ht="14.25" customHeight="1" x14ac:dyDescent="0.15">
      <c r="A986" s="399">
        <v>39356</v>
      </c>
      <c r="B986" s="400">
        <v>1.5900000000000001E-2</v>
      </c>
      <c r="C986" s="400">
        <v>6.8640999999999994E-2</v>
      </c>
      <c r="D986" s="400">
        <v>4.3E-3</v>
      </c>
      <c r="E986" s="400">
        <v>4.7166666666666702E-3</v>
      </c>
      <c r="F986" s="400">
        <v>4.9500000000000004E-3</v>
      </c>
      <c r="G986" s="400">
        <v>4.8333333333333301E-3</v>
      </c>
      <c r="H986" s="400">
        <v>5.0916666666666697E-3</v>
      </c>
      <c r="I986" s="400">
        <f t="shared" si="165"/>
        <v>1.1600000000000001E-2</v>
      </c>
      <c r="J986" s="400">
        <f t="shared" si="158"/>
        <v>1.1066666666666671E-2</v>
      </c>
      <c r="K986" s="400">
        <f t="shared" si="159"/>
        <v>6.3549333333333319E-2</v>
      </c>
      <c r="L986" s="20">
        <f t="shared" si="166"/>
        <v>0.14551880357423475</v>
      </c>
      <c r="M986" s="20">
        <f t="shared" si="167"/>
        <v>5.16E-2</v>
      </c>
      <c r="N986" s="20">
        <f t="shared" si="160"/>
        <v>5.7999999999999961E-2</v>
      </c>
      <c r="O986" s="20">
        <f t="shared" si="168"/>
        <v>9.3918803574234738E-2</v>
      </c>
      <c r="P986" s="20">
        <f t="shared" si="161"/>
        <v>8.7518803574234777E-2</v>
      </c>
      <c r="Q986" s="20">
        <f t="shared" si="162"/>
        <v>0.22517522985849681</v>
      </c>
      <c r="R986" s="20">
        <f t="shared" si="163"/>
        <v>6.1100000000000036E-2</v>
      </c>
      <c r="S986" s="20">
        <f t="shared" si="164"/>
        <v>0.16407522985849676</v>
      </c>
    </row>
    <row r="987" spans="1:19" s="172" customFormat="1" ht="14.25" customHeight="1" x14ac:dyDescent="0.15">
      <c r="A987" s="399">
        <v>39387</v>
      </c>
      <c r="B987" s="400">
        <v>-4.1799999999999997E-2</v>
      </c>
      <c r="C987" s="400">
        <v>3.405E-3</v>
      </c>
      <c r="D987" s="400">
        <v>3.8999999999999998E-3</v>
      </c>
      <c r="E987" s="400">
        <v>4.5333333333333302E-3</v>
      </c>
      <c r="F987" s="400">
        <v>4.8166666666666696E-3</v>
      </c>
      <c r="G987" s="400">
        <v>4.6750000000000003E-3</v>
      </c>
      <c r="H987" s="400">
        <v>4.9750000000000003E-3</v>
      </c>
      <c r="I987" s="400">
        <f t="shared" si="165"/>
        <v>-4.5699999999999998E-2</v>
      </c>
      <c r="J987" s="400">
        <f t="shared" si="158"/>
        <v>-4.6474999999999995E-2</v>
      </c>
      <c r="K987" s="400">
        <f t="shared" si="159"/>
        <v>-1.5700000000000002E-3</v>
      </c>
      <c r="L987" s="20">
        <f t="shared" si="166"/>
        <v>7.7169889680895443E-2</v>
      </c>
      <c r="M987" s="20">
        <f t="shared" si="167"/>
        <v>4.6799999999999994E-2</v>
      </c>
      <c r="N987" s="20">
        <f t="shared" si="160"/>
        <v>5.6100000000000004E-2</v>
      </c>
      <c r="O987" s="20">
        <f t="shared" si="168"/>
        <v>3.0369889680895448E-2</v>
      </c>
      <c r="P987" s="20">
        <f t="shared" si="161"/>
        <v>2.1069889680895439E-2</v>
      </c>
      <c r="Q987" s="20">
        <f t="shared" si="162"/>
        <v>0.2035842310505287</v>
      </c>
      <c r="R987" s="20">
        <f t="shared" si="163"/>
        <v>5.9700000000000003E-2</v>
      </c>
      <c r="S987" s="20">
        <f t="shared" si="164"/>
        <v>0.14388423105052869</v>
      </c>
    </row>
    <row r="988" spans="1:19" s="172" customFormat="1" ht="14.25" customHeight="1" x14ac:dyDescent="0.15">
      <c r="A988" s="399">
        <v>39417</v>
      </c>
      <c r="B988" s="400">
        <v>-6.8999999999999999E-3</v>
      </c>
      <c r="C988" s="400">
        <v>2.7539999999999999E-3</v>
      </c>
      <c r="D988" s="400">
        <v>3.7000000000000002E-3</v>
      </c>
      <c r="E988" s="400">
        <v>4.5750000000000001E-3</v>
      </c>
      <c r="F988" s="400">
        <v>4.9249999999999997E-3</v>
      </c>
      <c r="G988" s="400">
        <v>4.7499999999999999E-3</v>
      </c>
      <c r="H988" s="400">
        <v>5.13333333333333E-3</v>
      </c>
      <c r="I988" s="400">
        <f t="shared" si="165"/>
        <v>-1.06E-2</v>
      </c>
      <c r="J988" s="400">
        <f t="shared" si="158"/>
        <v>-1.1650000000000001E-2</v>
      </c>
      <c r="K988" s="400">
        <f t="shared" si="159"/>
        <v>-2.3793333333333301E-3</v>
      </c>
      <c r="L988" s="20">
        <f t="shared" si="166"/>
        <v>5.4967867299897888E-2</v>
      </c>
      <c r="M988" s="20">
        <f t="shared" si="167"/>
        <v>4.4400000000000002E-2</v>
      </c>
      <c r="N988" s="20">
        <f t="shared" si="160"/>
        <v>5.6999999999999995E-2</v>
      </c>
      <c r="O988" s="20">
        <f t="shared" si="168"/>
        <v>1.0567867299897886E-2</v>
      </c>
      <c r="P988" s="20">
        <f t="shared" si="161"/>
        <v>-2.0321327001021072E-3</v>
      </c>
      <c r="Q988" s="20">
        <f t="shared" si="162"/>
        <v>0.19280354256040533</v>
      </c>
      <c r="R988" s="20">
        <f t="shared" si="163"/>
        <v>6.159999999999996E-2</v>
      </c>
      <c r="S988" s="20">
        <f t="shared" si="164"/>
        <v>0.13120354256040537</v>
      </c>
    </row>
    <row r="989" spans="1:19" s="172" customFormat="1" ht="14.25" customHeight="1" x14ac:dyDescent="0.15">
      <c r="A989" s="399">
        <v>39448</v>
      </c>
      <c r="B989" s="400">
        <v>-0.06</v>
      </c>
      <c r="C989" s="400">
        <v>-6.8132999999999999E-2</v>
      </c>
      <c r="D989" s="400">
        <v>4.0000000000000001E-3</v>
      </c>
      <c r="E989" s="400">
        <v>4.4416666666666701E-3</v>
      </c>
      <c r="F989" s="400">
        <v>4.8166666666666696E-3</v>
      </c>
      <c r="G989" s="400">
        <v>4.6291666666666703E-3</v>
      </c>
      <c r="H989" s="400">
        <v>5.0166666666666701E-3</v>
      </c>
      <c r="I989" s="400">
        <f t="shared" si="165"/>
        <v>-6.4000000000000001E-2</v>
      </c>
      <c r="J989" s="400">
        <f t="shared" ref="J989:J1052" si="169">B989-G989</f>
        <v>-6.4629166666666668E-2</v>
      </c>
      <c r="K989" s="400">
        <f t="shared" ref="K989:K1052" si="170">$C989-H989</f>
        <v>-7.3149666666666668E-2</v>
      </c>
      <c r="L989" s="20">
        <f t="shared" si="166"/>
        <v>-2.3081671498468737E-2</v>
      </c>
      <c r="M989" s="20">
        <f t="shared" si="167"/>
        <v>4.8000000000000001E-2</v>
      </c>
      <c r="N989" s="20">
        <f t="shared" si="160"/>
        <v>5.5550000000000044E-2</v>
      </c>
      <c r="O989" s="20">
        <f t="shared" si="168"/>
        <v>-7.1081671498468738E-2</v>
      </c>
      <c r="P989" s="20">
        <f t="shared" si="161"/>
        <v>-7.863167149846878E-2</v>
      </c>
      <c r="Q989" s="20">
        <f t="shared" si="162"/>
        <v>0.11279616965152228</v>
      </c>
      <c r="R989" s="20">
        <f t="shared" si="163"/>
        <v>6.0200000000000045E-2</v>
      </c>
      <c r="S989" s="20">
        <f t="shared" si="164"/>
        <v>5.2596169651522237E-2</v>
      </c>
    </row>
    <row r="990" spans="1:19" s="172" customFormat="1" ht="14.25" customHeight="1" x14ac:dyDescent="0.15">
      <c r="A990" s="399">
        <v>39479</v>
      </c>
      <c r="B990" s="400">
        <v>-3.2500000000000001E-2</v>
      </c>
      <c r="C990" s="400">
        <v>-4.9956E-2</v>
      </c>
      <c r="D990" s="400">
        <v>3.3999999999999998E-3</v>
      </c>
      <c r="E990" s="400">
        <v>4.6083333333333297E-3</v>
      </c>
      <c r="F990" s="400">
        <v>4.9750000000000003E-3</v>
      </c>
      <c r="G990" s="400">
        <v>4.7916666666666698E-3</v>
      </c>
      <c r="H990" s="400">
        <v>5.1749999999999999E-3</v>
      </c>
      <c r="I990" s="400">
        <f t="shared" si="165"/>
        <v>-3.5900000000000001E-2</v>
      </c>
      <c r="J990" s="400">
        <f t="shared" si="169"/>
        <v>-3.7291666666666667E-2</v>
      </c>
      <c r="K990" s="400">
        <f t="shared" si="170"/>
        <v>-5.5130999999999999E-2</v>
      </c>
      <c r="L990" s="20">
        <f t="shared" si="166"/>
        <v>-3.5935860031383715E-2</v>
      </c>
      <c r="M990" s="20">
        <f t="shared" si="167"/>
        <v>4.0799999999999996E-2</v>
      </c>
      <c r="N990" s="20">
        <f t="shared" si="160"/>
        <v>5.7500000000000037E-2</v>
      </c>
      <c r="O990" s="20">
        <f t="shared" si="168"/>
        <v>-7.6735860031383718E-2</v>
      </c>
      <c r="P990" s="20">
        <f t="shared" si="161"/>
        <v>-9.3435860031383752E-2</v>
      </c>
      <c r="Q990" s="20">
        <f t="shared" si="162"/>
        <v>6.5353291934815427E-3</v>
      </c>
      <c r="R990" s="20">
        <f t="shared" si="163"/>
        <v>6.2100000000000002E-2</v>
      </c>
      <c r="S990" s="20">
        <f t="shared" si="164"/>
        <v>-5.556467080651846E-2</v>
      </c>
    </row>
    <row r="991" spans="1:19" s="172" customFormat="1" ht="14.25" customHeight="1" x14ac:dyDescent="0.15">
      <c r="A991" s="399">
        <v>39508</v>
      </c>
      <c r="B991" s="400">
        <v>-4.3E-3</v>
      </c>
      <c r="C991" s="400">
        <v>1.7056000000000002E-2</v>
      </c>
      <c r="D991" s="400">
        <v>3.7000000000000002E-3</v>
      </c>
      <c r="E991" s="400">
        <v>4.5916666666666701E-3</v>
      </c>
      <c r="F991" s="400">
        <v>4.9166666666666699E-3</v>
      </c>
      <c r="G991" s="400">
        <v>4.7541666666666704E-3</v>
      </c>
      <c r="H991" s="400">
        <v>5.1749999999999999E-3</v>
      </c>
      <c r="I991" s="400">
        <f t="shared" si="165"/>
        <v>-8.0000000000000002E-3</v>
      </c>
      <c r="J991" s="400">
        <f t="shared" si="169"/>
        <v>-9.0541666666666704E-3</v>
      </c>
      <c r="K991" s="400">
        <f t="shared" si="170"/>
        <v>1.1881000000000003E-2</v>
      </c>
      <c r="L991" s="20">
        <f t="shared" si="166"/>
        <v>-5.0713346354082867E-2</v>
      </c>
      <c r="M991" s="20">
        <f t="shared" si="167"/>
        <v>4.4400000000000002E-2</v>
      </c>
      <c r="N991" s="20">
        <f t="shared" si="160"/>
        <v>5.7050000000000045E-2</v>
      </c>
      <c r="O991" s="20">
        <f t="shared" si="168"/>
        <v>-9.5113346354082862E-2</v>
      </c>
      <c r="P991" s="20">
        <f t="shared" si="161"/>
        <v>-0.10776334635408291</v>
      </c>
      <c r="Q991" s="20">
        <f t="shared" si="162"/>
        <v>-1.6968179731752575E-2</v>
      </c>
      <c r="R991" s="20">
        <f t="shared" si="163"/>
        <v>6.2100000000000002E-2</v>
      </c>
      <c r="S991" s="20">
        <f t="shared" si="164"/>
        <v>-7.9068179731752578E-2</v>
      </c>
    </row>
    <row r="992" spans="1:19" s="172" customFormat="1" ht="14.25" customHeight="1" x14ac:dyDescent="0.15">
      <c r="A992" s="399">
        <v>39539</v>
      </c>
      <c r="B992" s="400">
        <v>4.87E-2</v>
      </c>
      <c r="C992" s="400">
        <v>5.5162999999999997E-2</v>
      </c>
      <c r="D992" s="400">
        <v>3.5000000000000001E-3</v>
      </c>
      <c r="E992" s="400">
        <v>4.6249999999999998E-3</v>
      </c>
      <c r="F992" s="400">
        <v>4.9416666666666697E-3</v>
      </c>
      <c r="G992" s="400">
        <v>4.7833333333333304E-3</v>
      </c>
      <c r="H992" s="400">
        <v>5.2416666666666696E-3</v>
      </c>
      <c r="I992" s="400">
        <f t="shared" si="165"/>
        <v>4.5199999999999997E-2</v>
      </c>
      <c r="J992" s="400">
        <f t="shared" si="169"/>
        <v>4.3916666666666673E-2</v>
      </c>
      <c r="K992" s="400">
        <f t="shared" si="170"/>
        <v>4.9921333333333325E-2</v>
      </c>
      <c r="L992" s="20">
        <f t="shared" si="166"/>
        <v>-4.6713670709113364E-2</v>
      </c>
      <c r="M992" s="20">
        <f t="shared" si="167"/>
        <v>4.2000000000000003E-2</v>
      </c>
      <c r="N992" s="20">
        <f t="shared" si="160"/>
        <v>5.7399999999999965E-2</v>
      </c>
      <c r="O992" s="20">
        <f t="shared" si="168"/>
        <v>-8.8713670709113374E-2</v>
      </c>
      <c r="P992" s="20">
        <f t="shared" si="161"/>
        <v>-0.10411367070911333</v>
      </c>
      <c r="Q992" s="20">
        <f t="shared" si="162"/>
        <v>-6.2276784490435944E-3</v>
      </c>
      <c r="R992" s="20">
        <f t="shared" si="163"/>
        <v>6.2900000000000039E-2</v>
      </c>
      <c r="S992" s="20">
        <f t="shared" si="164"/>
        <v>-6.9127678449043634E-2</v>
      </c>
    </row>
    <row r="993" spans="1:19" s="172" customFormat="1" ht="14.25" customHeight="1" x14ac:dyDescent="0.15">
      <c r="A993" s="399">
        <v>39569</v>
      </c>
      <c r="B993" s="400">
        <v>1.2999999999999999E-2</v>
      </c>
      <c r="C993" s="400">
        <v>3.1987000000000002E-2</v>
      </c>
      <c r="D993" s="400">
        <v>3.7000000000000002E-3</v>
      </c>
      <c r="E993" s="400">
        <v>4.6416666666666698E-3</v>
      </c>
      <c r="F993" s="400">
        <v>5.0000000000000001E-3</v>
      </c>
      <c r="G993" s="400">
        <v>4.8208333333333298E-3</v>
      </c>
      <c r="H993" s="400">
        <v>5.2249999999999996E-3</v>
      </c>
      <c r="I993" s="400">
        <f t="shared" si="165"/>
        <v>9.2999999999999992E-3</v>
      </c>
      <c r="J993" s="400">
        <f t="shared" si="169"/>
        <v>8.1791666666666697E-3</v>
      </c>
      <c r="K993" s="400">
        <f t="shared" si="170"/>
        <v>2.6762000000000001E-2</v>
      </c>
      <c r="L993" s="20">
        <f t="shared" si="166"/>
        <v>-6.6886605883014316E-2</v>
      </c>
      <c r="M993" s="20">
        <f t="shared" si="167"/>
        <v>4.4400000000000002E-2</v>
      </c>
      <c r="N993" s="20">
        <f t="shared" si="160"/>
        <v>5.7849999999999957E-2</v>
      </c>
      <c r="O993" s="20">
        <f t="shared" si="168"/>
        <v>-0.11128660588301431</v>
      </c>
      <c r="P993" s="20">
        <f t="shared" si="161"/>
        <v>-0.12473660588301427</v>
      </c>
      <c r="Q993" s="20">
        <f t="shared" si="162"/>
        <v>2.0310618667363167E-2</v>
      </c>
      <c r="R993" s="20">
        <f t="shared" si="163"/>
        <v>6.2699999999999992E-2</v>
      </c>
      <c r="S993" s="20">
        <f t="shared" si="164"/>
        <v>-4.2389381332636825E-2</v>
      </c>
    </row>
    <row r="994" spans="1:19" s="172" customFormat="1" ht="14.25" customHeight="1" x14ac:dyDescent="0.15">
      <c r="A994" s="399">
        <v>39600</v>
      </c>
      <c r="B994" s="400">
        <v>-8.43E-2</v>
      </c>
      <c r="C994" s="400">
        <v>-8.6680000000000004E-3</v>
      </c>
      <c r="D994" s="400">
        <v>4.0000000000000001E-3</v>
      </c>
      <c r="E994" s="400">
        <v>4.7333333333333298E-3</v>
      </c>
      <c r="F994" s="400">
        <v>5.0916666666666697E-3</v>
      </c>
      <c r="G994" s="400">
        <v>4.9125000000000002E-3</v>
      </c>
      <c r="H994" s="400">
        <v>5.3166666666666701E-3</v>
      </c>
      <c r="I994" s="400">
        <f t="shared" si="165"/>
        <v>-8.8300000000000003E-2</v>
      </c>
      <c r="J994" s="400">
        <f t="shared" si="169"/>
        <v>-8.92125E-2</v>
      </c>
      <c r="K994" s="400">
        <f t="shared" si="170"/>
        <v>-1.398466666666667E-2</v>
      </c>
      <c r="L994" s="20">
        <f t="shared" si="166"/>
        <v>-0.13112473561834059</v>
      </c>
      <c r="M994" s="20">
        <f t="shared" si="167"/>
        <v>4.8000000000000001E-2</v>
      </c>
      <c r="N994" s="20">
        <f t="shared" si="160"/>
        <v>5.8950000000000002E-2</v>
      </c>
      <c r="O994" s="20">
        <f t="shared" si="168"/>
        <v>-0.17912473561834058</v>
      </c>
      <c r="P994" s="20">
        <f t="shared" si="161"/>
        <v>-0.1900747356183406</v>
      </c>
      <c r="Q994" s="20">
        <f t="shared" si="162"/>
        <v>6.5398082562132309E-2</v>
      </c>
      <c r="R994" s="20">
        <f t="shared" si="163"/>
        <v>6.3800000000000037E-2</v>
      </c>
      <c r="S994" s="20">
        <f t="shared" si="164"/>
        <v>1.598082562132272E-3</v>
      </c>
    </row>
    <row r="995" spans="1:19" s="172" customFormat="1" ht="14.25" customHeight="1" x14ac:dyDescent="0.15">
      <c r="A995" s="399">
        <v>39630</v>
      </c>
      <c r="B995" s="400">
        <v>-8.3999999999999995E-3</v>
      </c>
      <c r="C995" s="400">
        <v>-6.1108000000000003E-2</v>
      </c>
      <c r="D995" s="400">
        <v>3.8999999999999998E-3</v>
      </c>
      <c r="E995" s="400">
        <v>4.725E-3</v>
      </c>
      <c r="F995" s="400">
        <v>5.04166666666667E-3</v>
      </c>
      <c r="G995" s="400">
        <v>4.8833333333333298E-3</v>
      </c>
      <c r="H995" s="400">
        <v>5.3333333333333297E-3</v>
      </c>
      <c r="I995" s="400">
        <f t="shared" si="165"/>
        <v>-1.2299999999999998E-2</v>
      </c>
      <c r="J995" s="400">
        <f t="shared" si="169"/>
        <v>-1.3283333333333329E-2</v>
      </c>
      <c r="K995" s="400">
        <f t="shared" si="170"/>
        <v>-6.6441333333333338E-2</v>
      </c>
      <c r="L995" s="20">
        <f t="shared" si="166"/>
        <v>-0.11085994617043016</v>
      </c>
      <c r="M995" s="20">
        <f t="shared" si="167"/>
        <v>4.6799999999999994E-2</v>
      </c>
      <c r="N995" s="20">
        <f t="shared" si="160"/>
        <v>5.8599999999999958E-2</v>
      </c>
      <c r="O995" s="20">
        <f t="shared" si="168"/>
        <v>-0.15765994617043017</v>
      </c>
      <c r="P995" s="20">
        <f t="shared" si="161"/>
        <v>-0.16945994617043011</v>
      </c>
      <c r="Q995" s="20">
        <f t="shared" si="162"/>
        <v>3.7289711378967638E-2</v>
      </c>
      <c r="R995" s="20">
        <f t="shared" si="163"/>
        <v>6.399999999999996E-2</v>
      </c>
      <c r="S995" s="20">
        <f t="shared" si="164"/>
        <v>-2.6710288621032321E-2</v>
      </c>
    </row>
    <row r="996" spans="1:19" s="172" customFormat="1" ht="14.25" customHeight="1" x14ac:dyDescent="0.15">
      <c r="A996" s="399">
        <v>39661</v>
      </c>
      <c r="B996" s="400">
        <v>1.4500000000000001E-2</v>
      </c>
      <c r="C996" s="400">
        <v>-1.6601999999999999E-2</v>
      </c>
      <c r="D996" s="400">
        <v>3.5999999999999999E-3</v>
      </c>
      <c r="E996" s="400">
        <v>4.7000000000000002E-3</v>
      </c>
      <c r="F996" s="400">
        <v>5.0083333333333299E-3</v>
      </c>
      <c r="G996" s="400">
        <v>4.8541666666666698E-3</v>
      </c>
      <c r="H996" s="400">
        <v>5.3083333333333298E-3</v>
      </c>
      <c r="I996" s="400">
        <f t="shared" si="165"/>
        <v>1.09E-2</v>
      </c>
      <c r="J996" s="400">
        <f t="shared" si="169"/>
        <v>9.6458333333333309E-3</v>
      </c>
      <c r="K996" s="400">
        <f t="shared" si="170"/>
        <v>-2.191033333333333E-2</v>
      </c>
      <c r="L996" s="20">
        <f t="shared" si="166"/>
        <v>-0.11129794619694688</v>
      </c>
      <c r="M996" s="20">
        <f t="shared" si="167"/>
        <v>4.3200000000000002E-2</v>
      </c>
      <c r="N996" s="20">
        <f t="shared" si="160"/>
        <v>5.8250000000000038E-2</v>
      </c>
      <c r="O996" s="20">
        <f t="shared" si="168"/>
        <v>-0.1544979461969469</v>
      </c>
      <c r="P996" s="20">
        <f t="shared" si="161"/>
        <v>-0.16954794619694691</v>
      </c>
      <c r="Q996" s="20">
        <f t="shared" si="162"/>
        <v>-8.6915832743617027E-4</v>
      </c>
      <c r="R996" s="20">
        <f t="shared" si="163"/>
        <v>6.3699999999999951E-2</v>
      </c>
      <c r="S996" s="20">
        <f t="shared" si="164"/>
        <v>-6.4569158327436121E-2</v>
      </c>
    </row>
    <row r="997" spans="1:19" s="172" customFormat="1" ht="14.25" customHeight="1" x14ac:dyDescent="0.15">
      <c r="A997" s="399">
        <v>39692</v>
      </c>
      <c r="B997" s="400">
        <v>-8.9099999999999999E-2</v>
      </c>
      <c r="C997" s="400">
        <v>-0.11482299999999999</v>
      </c>
      <c r="D997" s="400">
        <v>3.8999999999999998E-3</v>
      </c>
      <c r="E997" s="400">
        <v>4.70833333333333E-3</v>
      </c>
      <c r="F997" s="400">
        <v>5.025E-3</v>
      </c>
      <c r="G997" s="400">
        <v>4.8666666666666702E-3</v>
      </c>
      <c r="H997" s="400">
        <v>5.4083333333333301E-3</v>
      </c>
      <c r="I997" s="400">
        <f t="shared" si="165"/>
        <v>-9.2999999999999999E-2</v>
      </c>
      <c r="J997" s="400">
        <f t="shared" si="169"/>
        <v>-9.3966666666666671E-2</v>
      </c>
      <c r="K997" s="400">
        <f t="shared" si="170"/>
        <v>-0.12023133333333333</v>
      </c>
      <c r="L997" s="20">
        <f t="shared" si="166"/>
        <v>-0.21966579833313959</v>
      </c>
      <c r="M997" s="20">
        <f t="shared" si="167"/>
        <v>4.6799999999999994E-2</v>
      </c>
      <c r="N997" s="20">
        <f t="shared" si="160"/>
        <v>5.8400000000000042E-2</v>
      </c>
      <c r="O997" s="20">
        <f t="shared" si="168"/>
        <v>-0.2664657983331396</v>
      </c>
      <c r="P997" s="20">
        <f t="shared" si="161"/>
        <v>-0.27806579833313966</v>
      </c>
      <c r="Q997" s="20">
        <f t="shared" si="162"/>
        <v>-0.14585225125557366</v>
      </c>
      <c r="R997" s="20">
        <f t="shared" si="163"/>
        <v>6.4899999999999958E-2</v>
      </c>
      <c r="S997" s="20">
        <f t="shared" si="164"/>
        <v>-0.21075225125557362</v>
      </c>
    </row>
    <row r="998" spans="1:19" s="172" customFormat="1" ht="14.25" customHeight="1" x14ac:dyDescent="0.15">
      <c r="A998" s="399">
        <v>39722</v>
      </c>
      <c r="B998" s="400">
        <v>-0.16789999999999999</v>
      </c>
      <c r="C998" s="400">
        <v>-0.116128</v>
      </c>
      <c r="D998" s="400">
        <v>3.7000000000000002E-3</v>
      </c>
      <c r="E998" s="400">
        <v>5.2333333333333303E-3</v>
      </c>
      <c r="F998" s="400">
        <v>5.6583333333333303E-3</v>
      </c>
      <c r="G998" s="400">
        <v>5.4458333333333303E-3</v>
      </c>
      <c r="H998" s="400">
        <v>6.3E-3</v>
      </c>
      <c r="I998" s="400">
        <f t="shared" si="165"/>
        <v>-0.1716</v>
      </c>
      <c r="J998" s="400">
        <f t="shared" si="169"/>
        <v>-0.17334583333333331</v>
      </c>
      <c r="K998" s="400">
        <f t="shared" si="170"/>
        <v>-0.122428</v>
      </c>
      <c r="L998" s="20">
        <f t="shared" si="166"/>
        <v>-0.36084645220297829</v>
      </c>
      <c r="M998" s="20">
        <f t="shared" si="167"/>
        <v>4.4400000000000002E-2</v>
      </c>
      <c r="N998" s="20">
        <f t="shared" si="160"/>
        <v>6.5349999999999964E-2</v>
      </c>
      <c r="O998" s="20">
        <f t="shared" si="168"/>
        <v>-0.40524645220297828</v>
      </c>
      <c r="P998" s="20">
        <f t="shared" si="161"/>
        <v>-0.42619645220297825</v>
      </c>
      <c r="Q998" s="20">
        <f t="shared" si="162"/>
        <v>-0.29353517319826439</v>
      </c>
      <c r="R998" s="20">
        <f t="shared" si="163"/>
        <v>7.5600000000000001E-2</v>
      </c>
      <c r="S998" s="20">
        <f t="shared" si="164"/>
        <v>-0.36913517319826439</v>
      </c>
    </row>
    <row r="999" spans="1:19" s="172" customFormat="1" ht="14.25" customHeight="1" x14ac:dyDescent="0.15">
      <c r="A999" s="399">
        <v>39753</v>
      </c>
      <c r="B999" s="400">
        <v>-7.1800000000000003E-2</v>
      </c>
      <c r="C999" s="400">
        <v>2.7893999999999999E-2</v>
      </c>
      <c r="D999" s="400">
        <v>3.5999999999999999E-3</v>
      </c>
      <c r="E999" s="400">
        <v>5.1000000000000004E-3</v>
      </c>
      <c r="F999" s="400">
        <v>5.6083333333333298E-3</v>
      </c>
      <c r="G999" s="400">
        <v>5.3541666666666703E-3</v>
      </c>
      <c r="H999" s="400">
        <v>6.3333333333333297E-3</v>
      </c>
      <c r="I999" s="400">
        <f t="shared" si="165"/>
        <v>-7.5400000000000009E-2</v>
      </c>
      <c r="J999" s="400">
        <f t="shared" si="169"/>
        <v>-7.7154166666666676E-2</v>
      </c>
      <c r="K999" s="400">
        <f t="shared" si="170"/>
        <v>2.1560666666666669E-2</v>
      </c>
      <c r="L999" s="20">
        <f t="shared" si="166"/>
        <v>-0.38085752132624129</v>
      </c>
      <c r="M999" s="20">
        <f t="shared" si="167"/>
        <v>4.3200000000000002E-2</v>
      </c>
      <c r="N999" s="20">
        <f t="shared" si="160"/>
        <v>6.4250000000000043E-2</v>
      </c>
      <c r="O999" s="20">
        <f t="shared" si="168"/>
        <v>-0.4240575213262413</v>
      </c>
      <c r="P999" s="20">
        <f t="shared" si="161"/>
        <v>-0.44510752132624132</v>
      </c>
      <c r="Q999" s="20">
        <f t="shared" si="162"/>
        <v>-0.27629326475297289</v>
      </c>
      <c r="R999" s="20">
        <f t="shared" si="163"/>
        <v>7.5999999999999956E-2</v>
      </c>
      <c r="S999" s="20">
        <f t="shared" si="164"/>
        <v>-0.35229326475297285</v>
      </c>
    </row>
    <row r="1000" spans="1:19" s="172" customFormat="1" ht="14.25" customHeight="1" x14ac:dyDescent="0.15">
      <c r="A1000" s="399">
        <v>39783</v>
      </c>
      <c r="B1000" s="400">
        <v>1.06E-2</v>
      </c>
      <c r="C1000" s="400">
        <v>-1.6796999999999999E-2</v>
      </c>
      <c r="D1000" s="400">
        <v>3.3E-3</v>
      </c>
      <c r="E1000" s="400">
        <v>4.2166666666666698E-3</v>
      </c>
      <c r="F1000" s="400">
        <v>4.8416666666666703E-3</v>
      </c>
      <c r="G1000" s="400">
        <v>4.5291666666666701E-3</v>
      </c>
      <c r="H1000" s="400">
        <v>5.45E-3</v>
      </c>
      <c r="I1000" s="400">
        <f t="shared" si="165"/>
        <v>7.3000000000000001E-3</v>
      </c>
      <c r="J1000" s="400">
        <f t="shared" si="169"/>
        <v>6.07083333333333E-3</v>
      </c>
      <c r="K1000" s="400">
        <f t="shared" si="170"/>
        <v>-2.2246999999999999E-2</v>
      </c>
      <c r="L1000" s="20">
        <f t="shared" si="166"/>
        <v>-0.36994724705699267</v>
      </c>
      <c r="M1000" s="20">
        <f t="shared" si="167"/>
        <v>3.9599999999999996E-2</v>
      </c>
      <c r="N1000" s="20">
        <f t="shared" ref="N1000:N1063" si="171">G1000*12</f>
        <v>5.4350000000000037E-2</v>
      </c>
      <c r="O1000" s="20">
        <f t="shared" si="168"/>
        <v>-0.40954724705699264</v>
      </c>
      <c r="P1000" s="20">
        <f t="shared" ref="P1000:P1063" si="172">L1000-N1000</f>
        <v>-0.42429724705699268</v>
      </c>
      <c r="Q1000" s="20">
        <f t="shared" ref="Q1000:Q1063" si="173">((1+C989)*(1+C990)*(1+C991)*(1+C992)*(1+C993)*(1+C994)*(1+C995)*(1+C996)*(1+C997)*(1+C998)*(1+C999)*(1+C1000))-1</f>
        <v>-0.29040359528350634</v>
      </c>
      <c r="R1000" s="20">
        <f t="shared" ref="R1000:R1063" si="174">H1000*12</f>
        <v>6.54E-2</v>
      </c>
      <c r="S1000" s="20">
        <f t="shared" ref="S1000:S1063" si="175">Q1000-R1000</f>
        <v>-0.35580359528350636</v>
      </c>
    </row>
    <row r="1001" spans="1:19" s="172" customFormat="1" ht="14.25" customHeight="1" x14ac:dyDescent="0.15">
      <c r="A1001" s="399">
        <v>39814</v>
      </c>
      <c r="B1001" s="400">
        <v>-8.43E-2</v>
      </c>
      <c r="C1001" s="400">
        <v>-4.5409999999999999E-3</v>
      </c>
      <c r="D1001" s="400">
        <v>2.3999999999999998E-3</v>
      </c>
      <c r="E1001" s="400">
        <v>4.2083333333333304E-3</v>
      </c>
      <c r="F1001" s="400">
        <v>4.8666666666666702E-3</v>
      </c>
      <c r="G1001" s="400">
        <v>4.5374999999999999E-3</v>
      </c>
      <c r="H1001" s="400">
        <v>5.3249999999999999E-3</v>
      </c>
      <c r="I1001" s="400">
        <f t="shared" si="165"/>
        <v>-8.6699999999999999E-2</v>
      </c>
      <c r="J1001" s="400">
        <f t="shared" si="169"/>
        <v>-8.88375E-2</v>
      </c>
      <c r="K1001" s="400">
        <f t="shared" si="170"/>
        <v>-9.8659999999999998E-3</v>
      </c>
      <c r="L1001" s="20">
        <f t="shared" si="166"/>
        <v>-0.38623478098945541</v>
      </c>
      <c r="M1001" s="20">
        <f t="shared" si="167"/>
        <v>2.8799999999999999E-2</v>
      </c>
      <c r="N1001" s="20">
        <f t="shared" si="171"/>
        <v>5.4449999999999998E-2</v>
      </c>
      <c r="O1001" s="20">
        <f t="shared" si="168"/>
        <v>-0.4150347809894554</v>
      </c>
      <c r="P1001" s="20">
        <f t="shared" si="172"/>
        <v>-0.4406847809894554</v>
      </c>
      <c r="Q1001" s="20">
        <f t="shared" si="173"/>
        <v>-0.24197967366300555</v>
      </c>
      <c r="R1001" s="20">
        <f t="shared" si="174"/>
        <v>6.3899999999999998E-2</v>
      </c>
      <c r="S1001" s="20">
        <f t="shared" si="175"/>
        <v>-0.30587967366300556</v>
      </c>
    </row>
    <row r="1002" spans="1:19" s="172" customFormat="1" ht="14.25" customHeight="1" x14ac:dyDescent="0.15">
      <c r="A1002" s="399">
        <v>39845</v>
      </c>
      <c r="B1002" s="400">
        <v>-0.1065</v>
      </c>
      <c r="C1002" s="400">
        <v>-0.12570799999999999</v>
      </c>
      <c r="D1002" s="400">
        <v>3.0000000000000001E-3</v>
      </c>
      <c r="E1002" s="400">
        <v>4.3916666666666696E-3</v>
      </c>
      <c r="F1002" s="400">
        <v>5.0166666666666701E-3</v>
      </c>
      <c r="G1002" s="400">
        <v>4.7041666666666699E-3</v>
      </c>
      <c r="H1002" s="400">
        <v>5.2500000000000003E-3</v>
      </c>
      <c r="I1002" s="400">
        <f t="shared" si="165"/>
        <v>-0.1095</v>
      </c>
      <c r="J1002" s="400">
        <f t="shared" si="169"/>
        <v>-0.11120416666666667</v>
      </c>
      <c r="K1002" s="400">
        <f t="shared" si="170"/>
        <v>-0.13095799999999999</v>
      </c>
      <c r="L1002" s="20">
        <f t="shared" si="166"/>
        <v>-0.43317909748225158</v>
      </c>
      <c r="M1002" s="20">
        <f t="shared" si="167"/>
        <v>3.6000000000000004E-2</v>
      </c>
      <c r="N1002" s="20">
        <f t="shared" si="171"/>
        <v>5.6450000000000042E-2</v>
      </c>
      <c r="O1002" s="20">
        <f t="shared" si="168"/>
        <v>-0.46917909748225162</v>
      </c>
      <c r="P1002" s="20">
        <f t="shared" si="172"/>
        <v>-0.48962909748225164</v>
      </c>
      <c r="Q1002" s="20">
        <f t="shared" si="173"/>
        <v>-0.30242061719896807</v>
      </c>
      <c r="R1002" s="20">
        <f t="shared" si="174"/>
        <v>6.3E-2</v>
      </c>
      <c r="S1002" s="20">
        <f t="shared" si="175"/>
        <v>-0.36542061719896807</v>
      </c>
    </row>
    <row r="1003" spans="1:19" s="172" customFormat="1" ht="14.25" customHeight="1" x14ac:dyDescent="0.15">
      <c r="A1003" s="399">
        <v>39873</v>
      </c>
      <c r="B1003" s="400">
        <v>8.7599999999999997E-2</v>
      </c>
      <c r="C1003" s="400">
        <v>2.5255E-2</v>
      </c>
      <c r="D1003" s="400">
        <v>3.5000000000000001E-3</v>
      </c>
      <c r="E1003" s="400">
        <v>4.5833333333333299E-3</v>
      </c>
      <c r="F1003" s="400">
        <v>5.0916666666666697E-3</v>
      </c>
      <c r="G1003" s="400">
        <v>4.8374999999999998E-3</v>
      </c>
      <c r="H1003" s="400">
        <v>5.3499999999999997E-3</v>
      </c>
      <c r="I1003" s="400">
        <f t="shared" si="165"/>
        <v>8.4099999999999994E-2</v>
      </c>
      <c r="J1003" s="400">
        <f t="shared" si="169"/>
        <v>8.2762500000000003E-2</v>
      </c>
      <c r="K1003" s="400">
        <f t="shared" si="170"/>
        <v>1.9904999999999999E-2</v>
      </c>
      <c r="L1003" s="20">
        <f t="shared" si="166"/>
        <v>-0.38086329860570167</v>
      </c>
      <c r="M1003" s="20">
        <f t="shared" si="167"/>
        <v>4.2000000000000003E-2</v>
      </c>
      <c r="N1003" s="20">
        <f t="shared" si="171"/>
        <v>5.8049999999999997E-2</v>
      </c>
      <c r="O1003" s="20">
        <f t="shared" si="168"/>
        <v>-0.42286329860570165</v>
      </c>
      <c r="P1003" s="20">
        <f t="shared" si="172"/>
        <v>-0.43891329860570166</v>
      </c>
      <c r="Q1003" s="20">
        <f t="shared" si="173"/>
        <v>-0.29679707890846518</v>
      </c>
      <c r="R1003" s="20">
        <f t="shared" si="174"/>
        <v>6.4199999999999993E-2</v>
      </c>
      <c r="S1003" s="20">
        <f t="shared" si="175"/>
        <v>-0.36099707890846516</v>
      </c>
    </row>
    <row r="1004" spans="1:19" s="172" customFormat="1" ht="14.25" customHeight="1" x14ac:dyDescent="0.15">
      <c r="A1004" s="399">
        <v>39904</v>
      </c>
      <c r="B1004" s="400">
        <v>9.5699999999999993E-2</v>
      </c>
      <c r="C1004" s="400">
        <v>8.4620000000000008E-3</v>
      </c>
      <c r="D1004" s="400">
        <v>2.8999999999999998E-3</v>
      </c>
      <c r="E1004" s="400">
        <v>4.4916666666666698E-3</v>
      </c>
      <c r="F1004" s="400">
        <v>5.1416666666666703E-3</v>
      </c>
      <c r="G1004" s="400">
        <v>4.8166666666666696E-3</v>
      </c>
      <c r="H1004" s="400">
        <v>5.4000000000000003E-3</v>
      </c>
      <c r="I1004" s="400">
        <f t="shared" si="165"/>
        <v>9.2799999999999994E-2</v>
      </c>
      <c r="J1004" s="400">
        <f t="shared" si="169"/>
        <v>9.088333333333333E-2</v>
      </c>
      <c r="K1004" s="400">
        <f t="shared" si="170"/>
        <v>3.0620000000000005E-3</v>
      </c>
      <c r="L1004" s="20">
        <f t="shared" si="166"/>
        <v>-0.35311520576167366</v>
      </c>
      <c r="M1004" s="20">
        <f t="shared" si="167"/>
        <v>3.4799999999999998E-2</v>
      </c>
      <c r="N1004" s="20">
        <f t="shared" si="171"/>
        <v>5.7800000000000032E-2</v>
      </c>
      <c r="O1004" s="20">
        <f t="shared" si="168"/>
        <v>-0.38791520576167365</v>
      </c>
      <c r="P1004" s="20">
        <f t="shared" si="172"/>
        <v>-0.41091520576167367</v>
      </c>
      <c r="Q1004" s="20">
        <f t="shared" si="173"/>
        <v>-0.32792049739252493</v>
      </c>
      <c r="R1004" s="20">
        <f t="shared" si="174"/>
        <v>6.4799999999999996E-2</v>
      </c>
      <c r="S1004" s="20">
        <f t="shared" si="175"/>
        <v>-0.3927204973925249</v>
      </c>
    </row>
    <row r="1005" spans="1:19" s="172" customFormat="1" ht="14.25" customHeight="1" x14ac:dyDescent="0.15">
      <c r="A1005" s="399">
        <v>39934</v>
      </c>
      <c r="B1005" s="400">
        <v>5.5899999999999998E-2</v>
      </c>
      <c r="C1005" s="400">
        <v>3.5286999999999999E-2</v>
      </c>
      <c r="D1005" s="400">
        <v>3.3E-3</v>
      </c>
      <c r="E1005" s="400">
        <v>4.61666666666667E-3</v>
      </c>
      <c r="F1005" s="400">
        <v>5.1999999999999998E-3</v>
      </c>
      <c r="G1005" s="400">
        <v>4.9083333333333297E-3</v>
      </c>
      <c r="H1005" s="400">
        <v>5.4083333333333301E-3</v>
      </c>
      <c r="I1005" s="400">
        <f t="shared" si="165"/>
        <v>5.2600000000000001E-2</v>
      </c>
      <c r="J1005" s="400">
        <f t="shared" si="169"/>
        <v>5.0991666666666671E-2</v>
      </c>
      <c r="K1005" s="400">
        <f t="shared" si="170"/>
        <v>2.9878666666666668E-2</v>
      </c>
      <c r="L1005" s="20">
        <f t="shared" si="166"/>
        <v>-0.32571998594644724</v>
      </c>
      <c r="M1005" s="20">
        <f t="shared" si="167"/>
        <v>3.9599999999999996E-2</v>
      </c>
      <c r="N1005" s="20">
        <f t="shared" si="171"/>
        <v>5.8899999999999952E-2</v>
      </c>
      <c r="O1005" s="20">
        <f t="shared" si="168"/>
        <v>-0.36531998594644721</v>
      </c>
      <c r="P1005" s="20">
        <f t="shared" si="172"/>
        <v>-0.3846199859464472</v>
      </c>
      <c r="Q1005" s="20">
        <f t="shared" si="173"/>
        <v>-0.32577137888753915</v>
      </c>
      <c r="R1005" s="20">
        <f t="shared" si="174"/>
        <v>6.4899999999999958E-2</v>
      </c>
      <c r="S1005" s="20">
        <f t="shared" si="175"/>
        <v>-0.39067137888753911</v>
      </c>
    </row>
    <row r="1006" spans="1:19" s="172" customFormat="1" ht="14.25" customHeight="1" x14ac:dyDescent="0.15">
      <c r="A1006" s="399">
        <v>39965</v>
      </c>
      <c r="B1006" s="400">
        <v>2E-3</v>
      </c>
      <c r="C1006" s="400">
        <v>5.5202000000000001E-2</v>
      </c>
      <c r="D1006" s="400">
        <v>3.8E-3</v>
      </c>
      <c r="E1006" s="400">
        <v>4.6750000000000003E-3</v>
      </c>
      <c r="F1006" s="400">
        <v>5.1000000000000004E-3</v>
      </c>
      <c r="G1006" s="400">
        <v>4.8875000000000004E-3</v>
      </c>
      <c r="H1006" s="400">
        <v>5.1666666666666701E-3</v>
      </c>
      <c r="I1006" s="400">
        <f t="shared" si="165"/>
        <v>-1.8E-3</v>
      </c>
      <c r="J1006" s="400">
        <f t="shared" si="169"/>
        <v>-2.8875000000000003E-3</v>
      </c>
      <c r="K1006" s="400">
        <f t="shared" si="170"/>
        <v>5.0035333333333334E-2</v>
      </c>
      <c r="L1006" s="20">
        <f t="shared" si="166"/>
        <v>-0.26217257389793625</v>
      </c>
      <c r="M1006" s="20">
        <f t="shared" si="167"/>
        <v>4.5600000000000002E-2</v>
      </c>
      <c r="N1006" s="20">
        <f t="shared" si="171"/>
        <v>5.8650000000000008E-2</v>
      </c>
      <c r="O1006" s="20">
        <f t="shared" si="168"/>
        <v>-0.30777257389793622</v>
      </c>
      <c r="P1006" s="20">
        <f t="shared" si="172"/>
        <v>-0.32082257389793623</v>
      </c>
      <c r="Q1006" s="20">
        <f t="shared" si="173"/>
        <v>-0.28233186313453928</v>
      </c>
      <c r="R1006" s="20">
        <f t="shared" si="174"/>
        <v>6.2000000000000041E-2</v>
      </c>
      <c r="S1006" s="20">
        <f t="shared" si="175"/>
        <v>-0.34433186313453934</v>
      </c>
    </row>
    <row r="1007" spans="1:19" s="172" customFormat="1" ht="14.25" customHeight="1" x14ac:dyDescent="0.15">
      <c r="A1007" s="399">
        <v>39995</v>
      </c>
      <c r="B1007" s="400">
        <v>7.5600000000000001E-2</v>
      </c>
      <c r="C1007" s="400">
        <v>4.0755E-2</v>
      </c>
      <c r="D1007" s="400">
        <v>3.5999999999999999E-3</v>
      </c>
      <c r="E1007" s="400">
        <v>4.5083333333333303E-3</v>
      </c>
      <c r="F1007" s="400">
        <v>4.7583333333333297E-3</v>
      </c>
      <c r="G1007" s="400">
        <v>4.6333333333333296E-3</v>
      </c>
      <c r="H1007" s="400">
        <v>4.9750000000000003E-3</v>
      </c>
      <c r="I1007" s="400">
        <f t="shared" si="165"/>
        <v>7.1999999999999995E-2</v>
      </c>
      <c r="J1007" s="400">
        <f t="shared" si="169"/>
        <v>7.0966666666666678E-2</v>
      </c>
      <c r="K1007" s="400">
        <f t="shared" si="170"/>
        <v>3.5779999999999999E-2</v>
      </c>
      <c r="L1007" s="20">
        <f t="shared" si="166"/>
        <v>-0.19967004889534123</v>
      </c>
      <c r="M1007" s="20">
        <f t="shared" si="167"/>
        <v>4.3200000000000002E-2</v>
      </c>
      <c r="N1007" s="20">
        <f t="shared" si="171"/>
        <v>5.5599999999999955E-2</v>
      </c>
      <c r="O1007" s="20">
        <f t="shared" si="168"/>
        <v>-0.24287004889534125</v>
      </c>
      <c r="P1007" s="20">
        <f t="shared" si="172"/>
        <v>-0.25527004889534122</v>
      </c>
      <c r="Q1007" s="20">
        <f t="shared" si="173"/>
        <v>-0.20447005429441034</v>
      </c>
      <c r="R1007" s="20">
        <f t="shared" si="174"/>
        <v>5.9700000000000003E-2</v>
      </c>
      <c r="S1007" s="20">
        <f t="shared" si="175"/>
        <v>-0.26417005429441032</v>
      </c>
    </row>
    <row r="1008" spans="1:19" s="172" customFormat="1" ht="14.25" customHeight="1" x14ac:dyDescent="0.15">
      <c r="A1008" s="399">
        <v>40026</v>
      </c>
      <c r="B1008" s="400">
        <v>3.61E-2</v>
      </c>
      <c r="C1008" s="400">
        <v>5.4599999999999996E-3</v>
      </c>
      <c r="D1008" s="400">
        <v>3.5999999999999999E-3</v>
      </c>
      <c r="E1008" s="400">
        <v>4.3833333333333302E-3</v>
      </c>
      <c r="F1008" s="400">
        <v>4.5416666666666704E-3</v>
      </c>
      <c r="G1008" s="400">
        <v>4.4625000000000003E-3</v>
      </c>
      <c r="H1008" s="400">
        <v>4.7583333333333297E-3</v>
      </c>
      <c r="I1008" s="400">
        <f t="shared" si="165"/>
        <v>3.2500000000000001E-2</v>
      </c>
      <c r="J1008" s="400">
        <f t="shared" si="169"/>
        <v>3.1637499999999999E-2</v>
      </c>
      <c r="K1008" s="400">
        <f t="shared" si="170"/>
        <v>7.0166666666666988E-4</v>
      </c>
      <c r="L1008" s="20">
        <f t="shared" si="166"/>
        <v>-0.18263000262243756</v>
      </c>
      <c r="M1008" s="20">
        <f t="shared" si="167"/>
        <v>4.3200000000000002E-2</v>
      </c>
      <c r="N1008" s="20">
        <f t="shared" si="171"/>
        <v>5.355E-2</v>
      </c>
      <c r="O1008" s="20">
        <f t="shared" si="168"/>
        <v>-0.22583000262243758</v>
      </c>
      <c r="P1008" s="20">
        <f t="shared" si="172"/>
        <v>-0.23618000262243755</v>
      </c>
      <c r="Q1008" s="20">
        <f t="shared" si="173"/>
        <v>-0.1866227720524728</v>
      </c>
      <c r="R1008" s="20">
        <f t="shared" si="174"/>
        <v>5.7099999999999956E-2</v>
      </c>
      <c r="S1008" s="20">
        <f t="shared" si="175"/>
        <v>-0.24372277205247275</v>
      </c>
    </row>
    <row r="1009" spans="1:19" s="172" customFormat="1" ht="14.25" customHeight="1" x14ac:dyDescent="0.15">
      <c r="A1009" s="399">
        <v>40057</v>
      </c>
      <c r="B1009" s="400">
        <v>3.73E-2</v>
      </c>
      <c r="C1009" s="400">
        <v>1.4284E-2</v>
      </c>
      <c r="D1009" s="400">
        <v>3.3999999999999998E-3</v>
      </c>
      <c r="E1009" s="400">
        <v>4.2750000000000002E-3</v>
      </c>
      <c r="F1009" s="400">
        <v>4.3416666666666699E-3</v>
      </c>
      <c r="G1009" s="400">
        <v>4.3083333333333298E-3</v>
      </c>
      <c r="H1009" s="400">
        <v>4.6083333333333297E-3</v>
      </c>
      <c r="I1009" s="400">
        <f t="shared" si="165"/>
        <v>3.39E-2</v>
      </c>
      <c r="J1009" s="400">
        <f t="shared" si="169"/>
        <v>3.2991666666666669E-2</v>
      </c>
      <c r="K1009" s="400">
        <f t="shared" si="170"/>
        <v>9.6756666666666692E-3</v>
      </c>
      <c r="L1009" s="20">
        <f t="shared" si="166"/>
        <v>-6.9208586804538674E-2</v>
      </c>
      <c r="M1009" s="20">
        <f t="shared" si="167"/>
        <v>4.0799999999999996E-2</v>
      </c>
      <c r="N1009" s="20">
        <f t="shared" si="171"/>
        <v>5.1699999999999954E-2</v>
      </c>
      <c r="O1009" s="20">
        <f t="shared" si="168"/>
        <v>-0.11000858680453868</v>
      </c>
      <c r="P1009" s="20">
        <f t="shared" si="172"/>
        <v>-0.12090858680453863</v>
      </c>
      <c r="Q1009" s="20">
        <f t="shared" si="173"/>
        <v>-6.7988087951302845E-2</v>
      </c>
      <c r="R1009" s="20">
        <f t="shared" si="174"/>
        <v>5.529999999999996E-2</v>
      </c>
      <c r="S1009" s="20">
        <f t="shared" si="175"/>
        <v>-0.1232880879513028</v>
      </c>
    </row>
    <row r="1010" spans="1:19" s="172" customFormat="1" ht="14.25" customHeight="1" x14ac:dyDescent="0.15">
      <c r="A1010" s="399">
        <v>40087</v>
      </c>
      <c r="B1010" s="400">
        <v>-1.8599999999999998E-2</v>
      </c>
      <c r="C1010" s="400">
        <v>-2.8427000000000001E-2</v>
      </c>
      <c r="D1010" s="400">
        <v>3.3E-3</v>
      </c>
      <c r="E1010" s="400">
        <v>4.2916666666666702E-3</v>
      </c>
      <c r="F1010" s="400">
        <v>4.3666666666666697E-3</v>
      </c>
      <c r="G1010" s="400">
        <v>4.3291666666666704E-3</v>
      </c>
      <c r="H1010" s="400">
        <v>4.6249999999999998E-3</v>
      </c>
      <c r="I1010" s="400">
        <f t="shared" si="165"/>
        <v>-2.1899999999999999E-2</v>
      </c>
      <c r="J1010" s="400">
        <f t="shared" si="169"/>
        <v>-2.2929166666666667E-2</v>
      </c>
      <c r="K1010" s="400">
        <f t="shared" si="170"/>
        <v>-3.3051999999999998E-2</v>
      </c>
      <c r="L1010" s="20">
        <f t="shared" si="166"/>
        <v>9.779917426995044E-2</v>
      </c>
      <c r="M1010" s="20">
        <f t="shared" si="167"/>
        <v>3.9599999999999996E-2</v>
      </c>
      <c r="N1010" s="20">
        <f t="shared" si="171"/>
        <v>5.1950000000000045E-2</v>
      </c>
      <c r="O1010" s="20">
        <f t="shared" si="168"/>
        <v>5.8199174269950443E-2</v>
      </c>
      <c r="P1010" s="20">
        <f t="shared" si="172"/>
        <v>4.5849174269950395E-2</v>
      </c>
      <c r="Q1010" s="20">
        <f t="shared" si="173"/>
        <v>2.4489529507540686E-2</v>
      </c>
      <c r="R1010" s="20">
        <f t="shared" si="174"/>
        <v>5.5499999999999994E-2</v>
      </c>
      <c r="S1010" s="20">
        <f t="shared" si="175"/>
        <v>-3.1010470492459308E-2</v>
      </c>
    </row>
    <row r="1011" spans="1:19" s="172" customFormat="1" ht="14.25" customHeight="1" x14ac:dyDescent="0.15">
      <c r="A1011" s="399">
        <v>40118</v>
      </c>
      <c r="B1011" s="400">
        <v>0.06</v>
      </c>
      <c r="C1011" s="400">
        <v>4.5586000000000002E-2</v>
      </c>
      <c r="D1011" s="400">
        <v>3.5000000000000001E-3</v>
      </c>
      <c r="E1011" s="400">
        <v>4.3249999999999999E-3</v>
      </c>
      <c r="F1011" s="400">
        <v>4.4083333333333301E-3</v>
      </c>
      <c r="G1011" s="400">
        <v>4.3666666666666697E-3</v>
      </c>
      <c r="H1011" s="400">
        <v>4.7000000000000002E-3</v>
      </c>
      <c r="I1011" s="400">
        <f t="shared" si="165"/>
        <v>5.6499999999999995E-2</v>
      </c>
      <c r="J1011" s="400">
        <f t="shared" si="169"/>
        <v>5.5633333333333326E-2</v>
      </c>
      <c r="K1011" s="400">
        <f t="shared" si="170"/>
        <v>4.0885999999999999E-2</v>
      </c>
      <c r="L1011" s="20">
        <f t="shared" si="166"/>
        <v>0.25368145305553491</v>
      </c>
      <c r="M1011" s="20">
        <f t="shared" si="167"/>
        <v>4.2000000000000003E-2</v>
      </c>
      <c r="N1011" s="20">
        <f t="shared" si="171"/>
        <v>5.2400000000000037E-2</v>
      </c>
      <c r="O1011" s="20">
        <f t="shared" si="168"/>
        <v>0.2116814530555349</v>
      </c>
      <c r="P1011" s="20">
        <f t="shared" si="172"/>
        <v>0.20128145305553488</v>
      </c>
      <c r="Q1011" s="20">
        <f t="shared" si="173"/>
        <v>4.2122932130814084E-2</v>
      </c>
      <c r="R1011" s="20">
        <f t="shared" si="174"/>
        <v>5.6400000000000006E-2</v>
      </c>
      <c r="S1011" s="20">
        <f t="shared" si="175"/>
        <v>-1.4277067869185922E-2</v>
      </c>
    </row>
    <row r="1012" spans="1:19" s="172" customFormat="1" ht="14.25" customHeight="1" x14ac:dyDescent="0.15">
      <c r="A1012" s="399">
        <v>40148</v>
      </c>
      <c r="B1012" s="400">
        <v>1.9300000000000001E-2</v>
      </c>
      <c r="C1012" s="400">
        <v>5.5813000000000001E-2</v>
      </c>
      <c r="D1012" s="400">
        <v>3.3999999999999998E-3</v>
      </c>
      <c r="E1012" s="400">
        <v>4.3833333333333302E-3</v>
      </c>
      <c r="F1012" s="400">
        <v>4.5333333333333302E-3</v>
      </c>
      <c r="G1012" s="400">
        <v>4.4583333333333298E-3</v>
      </c>
      <c r="H1012" s="400">
        <v>4.8250000000000003E-3</v>
      </c>
      <c r="I1012" s="400">
        <f t="shared" si="165"/>
        <v>1.5900000000000001E-2</v>
      </c>
      <c r="J1012" s="400">
        <f t="shared" si="169"/>
        <v>1.4841666666666671E-2</v>
      </c>
      <c r="K1012" s="400">
        <f t="shared" si="170"/>
        <v>5.0987999999999999E-2</v>
      </c>
      <c r="L1012" s="20">
        <f t="shared" si="166"/>
        <v>0.26447407985306426</v>
      </c>
      <c r="M1012" s="20">
        <f t="shared" si="167"/>
        <v>4.0799999999999996E-2</v>
      </c>
      <c r="N1012" s="20">
        <f t="shared" si="171"/>
        <v>5.3499999999999957E-2</v>
      </c>
      <c r="O1012" s="20">
        <f t="shared" si="168"/>
        <v>0.22367407985306426</v>
      </c>
      <c r="P1012" s="20">
        <f t="shared" si="172"/>
        <v>0.21097407985306429</v>
      </c>
      <c r="Q1012" s="20">
        <f t="shared" si="173"/>
        <v>0.1190841965919871</v>
      </c>
      <c r="R1012" s="20">
        <f t="shared" si="174"/>
        <v>5.7900000000000007E-2</v>
      </c>
      <c r="S1012" s="20">
        <f t="shared" si="175"/>
        <v>6.1184196591987094E-2</v>
      </c>
    </row>
    <row r="1013" spans="1:19" s="172" customFormat="1" ht="14.25" customHeight="1" x14ac:dyDescent="0.15">
      <c r="A1013" s="399">
        <v>40179</v>
      </c>
      <c r="B1013" s="400">
        <v>-3.5999999999999997E-2</v>
      </c>
      <c r="C1013" s="400">
        <v>-4.7493E-2</v>
      </c>
      <c r="D1013" s="400">
        <v>3.5999999999999999E-3</v>
      </c>
      <c r="E1013" s="400">
        <v>4.3833333333333302E-3</v>
      </c>
      <c r="F1013" s="400">
        <v>4.5833333333333299E-3</v>
      </c>
      <c r="G1013" s="400">
        <v>4.4833333333333296E-3</v>
      </c>
      <c r="H1013" s="400">
        <v>4.8083333333333303E-3</v>
      </c>
      <c r="I1013" s="400">
        <f t="shared" si="165"/>
        <v>-3.9599999999999996E-2</v>
      </c>
      <c r="J1013" s="400">
        <f t="shared" si="169"/>
        <v>-4.048333333333333E-2</v>
      </c>
      <c r="K1013" s="400">
        <f t="shared" si="170"/>
        <v>-5.2301333333333332E-2</v>
      </c>
      <c r="L1013" s="20">
        <f t="shared" si="166"/>
        <v>0.33117070326346387</v>
      </c>
      <c r="M1013" s="20">
        <f t="shared" si="167"/>
        <v>4.3200000000000002E-2</v>
      </c>
      <c r="N1013" s="20">
        <f t="shared" si="171"/>
        <v>5.3799999999999959E-2</v>
      </c>
      <c r="O1013" s="20">
        <f t="shared" si="168"/>
        <v>0.28797070326346386</v>
      </c>
      <c r="P1013" s="20">
        <f t="shared" si="172"/>
        <v>0.27737070326346391</v>
      </c>
      <c r="Q1013" s="20">
        <f t="shared" si="173"/>
        <v>7.0798024673285331E-2</v>
      </c>
      <c r="R1013" s="20">
        <f t="shared" si="174"/>
        <v>5.769999999999996E-2</v>
      </c>
      <c r="S1013" s="20">
        <f t="shared" si="175"/>
        <v>1.3098024673285372E-2</v>
      </c>
    </row>
    <row r="1014" spans="1:19" s="172" customFormat="1" ht="14.25" customHeight="1" x14ac:dyDescent="0.15">
      <c r="A1014" s="399">
        <v>40210</v>
      </c>
      <c r="B1014" s="400">
        <v>3.1E-2</v>
      </c>
      <c r="C1014" s="400">
        <v>-1.4896E-2</v>
      </c>
      <c r="D1014" s="400">
        <v>3.3E-3</v>
      </c>
      <c r="E1014" s="400">
        <v>4.4583333333333298E-3</v>
      </c>
      <c r="F1014" s="400">
        <v>4.6833333333333301E-3</v>
      </c>
      <c r="G1014" s="400">
        <v>4.5708333333333304E-3</v>
      </c>
      <c r="H1014" s="400">
        <v>4.89166666666667E-3</v>
      </c>
      <c r="I1014" s="400">
        <f t="shared" si="165"/>
        <v>2.7699999999999999E-2</v>
      </c>
      <c r="J1014" s="400">
        <f t="shared" si="169"/>
        <v>2.642916666666667E-2</v>
      </c>
      <c r="K1014" s="400">
        <f t="shared" si="170"/>
        <v>-1.9787666666666669E-2</v>
      </c>
      <c r="L1014" s="20">
        <f t="shared" si="166"/>
        <v>0.53602349755414846</v>
      </c>
      <c r="M1014" s="20">
        <f t="shared" si="167"/>
        <v>3.9599999999999996E-2</v>
      </c>
      <c r="N1014" s="20">
        <f t="shared" si="171"/>
        <v>5.4849999999999968E-2</v>
      </c>
      <c r="O1014" s="20">
        <f t="shared" si="168"/>
        <v>0.4964234975541485</v>
      </c>
      <c r="P1014" s="20">
        <f t="shared" si="172"/>
        <v>0.48117349755414851</v>
      </c>
      <c r="Q1014" s="20">
        <f t="shared" si="173"/>
        <v>0.20651614940746565</v>
      </c>
      <c r="R1014" s="20">
        <f t="shared" si="174"/>
        <v>5.8700000000000044E-2</v>
      </c>
      <c r="S1014" s="20">
        <f t="shared" si="175"/>
        <v>0.14781614940746562</v>
      </c>
    </row>
    <row r="1015" spans="1:19" s="172" customFormat="1" ht="14.25" customHeight="1" x14ac:dyDescent="0.15">
      <c r="A1015" s="399">
        <v>40238</v>
      </c>
      <c r="B1015" s="400">
        <v>6.0299999999999999E-2</v>
      </c>
      <c r="C1015" s="400">
        <v>2.7977999999999999E-2</v>
      </c>
      <c r="D1015" s="400">
        <v>4.0000000000000001E-3</v>
      </c>
      <c r="E1015" s="400">
        <v>4.3916666666666696E-3</v>
      </c>
      <c r="F1015" s="400">
        <v>4.6416666666666698E-3</v>
      </c>
      <c r="G1015" s="400">
        <v>4.5166666666666697E-3</v>
      </c>
      <c r="H1015" s="400">
        <v>4.8666666666666702E-3</v>
      </c>
      <c r="I1015" s="400">
        <f t="shared" si="165"/>
        <v>5.6300000000000003E-2</v>
      </c>
      <c r="J1015" s="400">
        <f t="shared" si="169"/>
        <v>5.5783333333333331E-2</v>
      </c>
      <c r="K1015" s="400">
        <f t="shared" si="170"/>
        <v>2.3111333333333331E-2</v>
      </c>
      <c r="L1015" s="20">
        <f t="shared" si="166"/>
        <v>0.4974675565066784</v>
      </c>
      <c r="M1015" s="20">
        <f t="shared" si="167"/>
        <v>4.8000000000000001E-2</v>
      </c>
      <c r="N1015" s="20">
        <f t="shared" si="171"/>
        <v>5.420000000000004E-2</v>
      </c>
      <c r="O1015" s="20">
        <f t="shared" si="168"/>
        <v>0.44946755650667841</v>
      </c>
      <c r="P1015" s="20">
        <f t="shared" si="172"/>
        <v>0.44326755650667837</v>
      </c>
      <c r="Q1015" s="20">
        <f t="shared" si="173"/>
        <v>0.20972056535748429</v>
      </c>
      <c r="R1015" s="20">
        <f t="shared" si="174"/>
        <v>5.8400000000000042E-2</v>
      </c>
      <c r="S1015" s="20">
        <f t="shared" si="175"/>
        <v>0.15132056535748425</v>
      </c>
    </row>
    <row r="1016" spans="1:19" s="172" customFormat="1" ht="14.25" customHeight="1" x14ac:dyDescent="0.15">
      <c r="A1016" s="399">
        <v>40269</v>
      </c>
      <c r="B1016" s="400">
        <v>1.5800000000000002E-2</v>
      </c>
      <c r="C1016" s="400">
        <v>2.8058E-2</v>
      </c>
      <c r="D1016" s="400">
        <v>3.8E-3</v>
      </c>
      <c r="E1016" s="400">
        <v>4.4083333333333301E-3</v>
      </c>
      <c r="F1016" s="400">
        <v>4.6416666666666698E-3</v>
      </c>
      <c r="G1016" s="400">
        <v>4.5250000000000004E-3</v>
      </c>
      <c r="H1016" s="400">
        <v>4.8416666666666703E-3</v>
      </c>
      <c r="I1016" s="400">
        <f t="shared" si="165"/>
        <v>1.2000000000000002E-2</v>
      </c>
      <c r="J1016" s="400">
        <f t="shared" si="169"/>
        <v>1.1275E-2</v>
      </c>
      <c r="K1016" s="400">
        <f t="shared" si="170"/>
        <v>2.3216333333333328E-2</v>
      </c>
      <c r="L1016" s="20">
        <f t="shared" si="166"/>
        <v>0.38827009573741367</v>
      </c>
      <c r="M1016" s="20">
        <f t="shared" si="167"/>
        <v>4.5600000000000002E-2</v>
      </c>
      <c r="N1016" s="20">
        <f t="shared" si="171"/>
        <v>5.4300000000000001E-2</v>
      </c>
      <c r="O1016" s="20">
        <f t="shared" si="168"/>
        <v>0.34267009573741369</v>
      </c>
      <c r="P1016" s="20">
        <f t="shared" si="172"/>
        <v>0.33397009573741365</v>
      </c>
      <c r="Q1016" s="20">
        <f t="shared" si="173"/>
        <v>0.23322733526923689</v>
      </c>
      <c r="R1016" s="20">
        <f t="shared" si="174"/>
        <v>5.8100000000000041E-2</v>
      </c>
      <c r="S1016" s="20">
        <f t="shared" si="175"/>
        <v>0.17512733526923685</v>
      </c>
    </row>
    <row r="1017" spans="1:19" s="172" customFormat="1" ht="14.25" customHeight="1" x14ac:dyDescent="0.15">
      <c r="A1017" s="399">
        <v>40299</v>
      </c>
      <c r="B1017" s="400">
        <v>-7.9899999999999999E-2</v>
      </c>
      <c r="C1017" s="400">
        <v>-5.7599999999999998E-2</v>
      </c>
      <c r="D1017" s="400">
        <v>3.3999999999999998E-3</v>
      </c>
      <c r="E1017" s="400">
        <v>4.13333333333333E-3</v>
      </c>
      <c r="F1017" s="400">
        <v>4.3750000000000004E-3</v>
      </c>
      <c r="G1017" s="400">
        <v>4.25416666666667E-3</v>
      </c>
      <c r="H1017" s="400">
        <v>4.5833333333333299E-3</v>
      </c>
      <c r="I1017" s="400">
        <f t="shared" si="165"/>
        <v>-8.3299999999999999E-2</v>
      </c>
      <c r="J1017" s="400">
        <f t="shared" si="169"/>
        <v>-8.4154166666666669E-2</v>
      </c>
      <c r="K1017" s="400">
        <f t="shared" si="170"/>
        <v>-6.2183333333333327E-2</v>
      </c>
      <c r="L1017" s="20">
        <f t="shared" si="166"/>
        <v>0.20972375706789848</v>
      </c>
      <c r="M1017" s="20">
        <f t="shared" si="167"/>
        <v>4.0799999999999996E-2</v>
      </c>
      <c r="N1017" s="20">
        <f t="shared" si="171"/>
        <v>5.105000000000004E-2</v>
      </c>
      <c r="O1017" s="20">
        <f t="shared" si="168"/>
        <v>0.16892375706789847</v>
      </c>
      <c r="P1017" s="20">
        <f t="shared" si="172"/>
        <v>0.15867375706789844</v>
      </c>
      <c r="Q1017" s="20">
        <f t="shared" si="173"/>
        <v>0.12258092756668293</v>
      </c>
      <c r="R1017" s="20">
        <f t="shared" si="174"/>
        <v>5.4999999999999959E-2</v>
      </c>
      <c r="S1017" s="20">
        <f t="shared" si="175"/>
        <v>6.7580927566682963E-2</v>
      </c>
    </row>
    <row r="1018" spans="1:19" s="172" customFormat="1" ht="14.25" customHeight="1" x14ac:dyDescent="0.15">
      <c r="A1018" s="399">
        <v>40330</v>
      </c>
      <c r="B1018" s="400">
        <v>-5.2299999999999999E-2</v>
      </c>
      <c r="C1018" s="400">
        <v>-6.3600000000000002E-3</v>
      </c>
      <c r="D1018" s="400">
        <v>3.7000000000000002E-3</v>
      </c>
      <c r="E1018" s="400">
        <v>4.0666666666666698E-3</v>
      </c>
      <c r="F1018" s="400">
        <v>4.3E-3</v>
      </c>
      <c r="G1018" s="400">
        <v>4.1833333333333297E-3</v>
      </c>
      <c r="H1018" s="400">
        <v>4.5500000000000002E-3</v>
      </c>
      <c r="I1018" s="400">
        <f t="shared" si="165"/>
        <v>-5.6000000000000001E-2</v>
      </c>
      <c r="J1018" s="400">
        <f t="shared" si="169"/>
        <v>-5.648333333333333E-2</v>
      </c>
      <c r="K1018" s="400">
        <f t="shared" si="170"/>
        <v>-1.091E-2</v>
      </c>
      <c r="L1018" s="20">
        <f t="shared" si="166"/>
        <v>0.14416687083158441</v>
      </c>
      <c r="M1018" s="20">
        <f t="shared" si="167"/>
        <v>4.4400000000000002E-2</v>
      </c>
      <c r="N1018" s="20">
        <f t="shared" si="171"/>
        <v>5.0199999999999953E-2</v>
      </c>
      <c r="O1018" s="20">
        <f t="shared" si="168"/>
        <v>9.976687083158442E-2</v>
      </c>
      <c r="P1018" s="20">
        <f t="shared" si="172"/>
        <v>9.3966870831584462E-2</v>
      </c>
      <c r="Q1018" s="20">
        <f t="shared" si="173"/>
        <v>5.7087944173114469E-2</v>
      </c>
      <c r="R1018" s="20">
        <f t="shared" si="174"/>
        <v>5.4600000000000003E-2</v>
      </c>
      <c r="S1018" s="20">
        <f t="shared" si="175"/>
        <v>2.4879441731144661E-3</v>
      </c>
    </row>
    <row r="1019" spans="1:19" s="172" customFormat="1" ht="14.25" customHeight="1" x14ac:dyDescent="0.15">
      <c r="A1019" s="399">
        <v>40360</v>
      </c>
      <c r="B1019" s="400">
        <v>7.0099999999999996E-2</v>
      </c>
      <c r="C1019" s="400">
        <v>7.7412999999999996E-2</v>
      </c>
      <c r="D1019" s="400">
        <v>3.0999999999999999E-3</v>
      </c>
      <c r="E1019" s="400">
        <v>3.9333333333333304E-3</v>
      </c>
      <c r="F1019" s="400">
        <v>4.13333333333333E-3</v>
      </c>
      <c r="G1019" s="400">
        <v>4.0333333333333297E-3</v>
      </c>
      <c r="H1019" s="400">
        <v>4.3833333333333302E-3</v>
      </c>
      <c r="I1019" s="400">
        <f t="shared" si="165"/>
        <v>6.699999999999999E-2</v>
      </c>
      <c r="J1019" s="400">
        <f t="shared" si="169"/>
        <v>6.6066666666666662E-2</v>
      </c>
      <c r="K1019" s="400">
        <f t="shared" si="170"/>
        <v>7.3029666666666659E-2</v>
      </c>
      <c r="L1019" s="20">
        <f t="shared" si="166"/>
        <v>0.13831625927564017</v>
      </c>
      <c r="M1019" s="20">
        <f t="shared" si="167"/>
        <v>3.7199999999999997E-2</v>
      </c>
      <c r="N1019" s="20">
        <f t="shared" si="171"/>
        <v>4.8399999999999957E-2</v>
      </c>
      <c r="O1019" s="20">
        <f t="shared" si="168"/>
        <v>0.10111625927564018</v>
      </c>
      <c r="P1019" s="20">
        <f t="shared" si="172"/>
        <v>8.9916259275640217E-2</v>
      </c>
      <c r="Q1019" s="20">
        <f t="shared" si="173"/>
        <v>9.4321231409301376E-2</v>
      </c>
      <c r="R1019" s="20">
        <f t="shared" si="174"/>
        <v>5.2599999999999966E-2</v>
      </c>
      <c r="S1019" s="20">
        <f t="shared" si="175"/>
        <v>4.172123140930141E-2</v>
      </c>
    </row>
    <row r="1020" spans="1:19" s="172" customFormat="1" ht="14.25" customHeight="1" x14ac:dyDescent="0.15">
      <c r="A1020" s="399">
        <v>40391</v>
      </c>
      <c r="B1020" s="400">
        <v>-4.5100000000000001E-2</v>
      </c>
      <c r="C1020" s="400">
        <v>1.2496E-2</v>
      </c>
      <c r="D1020" s="400">
        <v>3.2000000000000002E-3</v>
      </c>
      <c r="E1020" s="400">
        <v>3.74166666666667E-3</v>
      </c>
      <c r="F1020" s="400">
        <v>3.9333333333333304E-3</v>
      </c>
      <c r="G1020" s="400">
        <v>3.8375000000000002E-3</v>
      </c>
      <c r="H1020" s="400">
        <v>4.1749999999999999E-3</v>
      </c>
      <c r="I1020" s="400">
        <f t="shared" si="165"/>
        <v>-4.8300000000000003E-2</v>
      </c>
      <c r="J1020" s="400">
        <f t="shared" si="169"/>
        <v>-4.8937500000000002E-2</v>
      </c>
      <c r="K1020" s="400">
        <f t="shared" si="170"/>
        <v>8.3210000000000003E-3</v>
      </c>
      <c r="L1020" s="20">
        <f t="shared" si="166"/>
        <v>4.9105487870195086E-2</v>
      </c>
      <c r="M1020" s="20">
        <f t="shared" si="167"/>
        <v>3.8400000000000004E-2</v>
      </c>
      <c r="N1020" s="20">
        <f t="shared" si="171"/>
        <v>4.6050000000000001E-2</v>
      </c>
      <c r="O1020" s="20">
        <f t="shared" si="168"/>
        <v>1.0705487870195082E-2</v>
      </c>
      <c r="P1020" s="20">
        <f t="shared" si="172"/>
        <v>3.0554878701950852E-3</v>
      </c>
      <c r="Q1020" s="20">
        <f t="shared" si="173"/>
        <v>0.10197906382848876</v>
      </c>
      <c r="R1020" s="20">
        <f t="shared" si="174"/>
        <v>5.0099999999999999E-2</v>
      </c>
      <c r="S1020" s="20">
        <f t="shared" si="175"/>
        <v>5.187906382848876E-2</v>
      </c>
    </row>
    <row r="1021" spans="1:19" s="172" customFormat="1" ht="14.25" customHeight="1" x14ac:dyDescent="0.15">
      <c r="A1021" s="399">
        <v>40422</v>
      </c>
      <c r="B1021" s="400">
        <v>8.9200000000000002E-2</v>
      </c>
      <c r="C1021" s="400">
        <v>2.9575000000000001E-2</v>
      </c>
      <c r="D1021" s="400">
        <v>2.5999999999999999E-3</v>
      </c>
      <c r="E1021" s="400">
        <v>3.7750000000000001E-3</v>
      </c>
      <c r="F1021" s="400">
        <v>3.9333333333333304E-3</v>
      </c>
      <c r="G1021" s="400">
        <v>3.8541666666666698E-3</v>
      </c>
      <c r="H1021" s="400">
        <v>4.1749999999999999E-3</v>
      </c>
      <c r="I1021" s="400">
        <f t="shared" si="165"/>
        <v>8.6599999999999996E-2</v>
      </c>
      <c r="J1021" s="400">
        <f t="shared" si="169"/>
        <v>8.5345833333333329E-2</v>
      </c>
      <c r="K1021" s="400">
        <f t="shared" si="170"/>
        <v>2.5399999999999999E-2</v>
      </c>
      <c r="L1021" s="20">
        <f t="shared" si="166"/>
        <v>0.10159616059791388</v>
      </c>
      <c r="M1021" s="20">
        <f t="shared" si="167"/>
        <v>3.1199999999999999E-2</v>
      </c>
      <c r="N1021" s="20">
        <f t="shared" si="171"/>
        <v>4.6250000000000041E-2</v>
      </c>
      <c r="O1021" s="20">
        <f t="shared" si="168"/>
        <v>7.039616059791387E-2</v>
      </c>
      <c r="P1021" s="20">
        <f t="shared" si="172"/>
        <v>5.5346160597913835E-2</v>
      </c>
      <c r="Q1021" s="20">
        <f t="shared" si="173"/>
        <v>0.11859212473155045</v>
      </c>
      <c r="R1021" s="20">
        <f t="shared" si="174"/>
        <v>5.0099999999999999E-2</v>
      </c>
      <c r="S1021" s="20">
        <f t="shared" si="175"/>
        <v>6.8492124731550447E-2</v>
      </c>
    </row>
    <row r="1022" spans="1:19" s="172" customFormat="1" ht="14.25" customHeight="1" x14ac:dyDescent="0.15">
      <c r="A1022" s="399">
        <v>40452</v>
      </c>
      <c r="B1022" s="400">
        <v>3.7999999999999999E-2</v>
      </c>
      <c r="C1022" s="400">
        <v>1.2869E-2</v>
      </c>
      <c r="D1022" s="400">
        <v>2.7000000000000001E-3</v>
      </c>
      <c r="E1022" s="400">
        <v>3.8999999999999998E-3</v>
      </c>
      <c r="F1022" s="400">
        <v>4.0249999999999999E-3</v>
      </c>
      <c r="G1022" s="400">
        <v>3.9624999999999999E-3</v>
      </c>
      <c r="H1022" s="400">
        <v>4.2500000000000003E-3</v>
      </c>
      <c r="I1022" s="400">
        <f t="shared" si="165"/>
        <v>3.5299999999999998E-2</v>
      </c>
      <c r="J1022" s="400">
        <f t="shared" si="169"/>
        <v>3.4037499999999998E-2</v>
      </c>
      <c r="K1022" s="400">
        <f t="shared" si="170"/>
        <v>8.6189999999999999E-3</v>
      </c>
      <c r="L1022" s="20">
        <f t="shared" si="166"/>
        <v>0.16512819920586352</v>
      </c>
      <c r="M1022" s="20">
        <f t="shared" si="167"/>
        <v>3.2399999999999998E-2</v>
      </c>
      <c r="N1022" s="20">
        <f t="shared" si="171"/>
        <v>4.7549999999999995E-2</v>
      </c>
      <c r="O1022" s="20">
        <f t="shared" si="168"/>
        <v>0.13272819920586354</v>
      </c>
      <c r="P1022" s="20">
        <f t="shared" si="172"/>
        <v>0.11757819920586353</v>
      </c>
      <c r="Q1022" s="20">
        <f t="shared" si="173"/>
        <v>0.16613706513532267</v>
      </c>
      <c r="R1022" s="20">
        <f t="shared" si="174"/>
        <v>5.1000000000000004E-2</v>
      </c>
      <c r="S1022" s="20">
        <f t="shared" si="175"/>
        <v>0.11513706513532267</v>
      </c>
    </row>
    <row r="1023" spans="1:19" s="172" customFormat="1" ht="14.25" customHeight="1" x14ac:dyDescent="0.15">
      <c r="A1023" s="399">
        <v>40483</v>
      </c>
      <c r="B1023" s="400">
        <v>1E-4</v>
      </c>
      <c r="C1023" s="400">
        <v>-3.2322999999999998E-2</v>
      </c>
      <c r="D1023" s="400">
        <v>3.2000000000000002E-3</v>
      </c>
      <c r="E1023" s="400">
        <v>4.0583333333333296E-3</v>
      </c>
      <c r="F1023" s="400">
        <v>4.2249999999999996E-3</v>
      </c>
      <c r="G1023" s="400">
        <v>4.1416666666666702E-3</v>
      </c>
      <c r="H1023" s="400">
        <v>4.4749999999999998E-3</v>
      </c>
      <c r="I1023" s="400">
        <f t="shared" si="165"/>
        <v>-3.1000000000000003E-3</v>
      </c>
      <c r="J1023" s="400">
        <f t="shared" si="169"/>
        <v>-4.04166666666667E-3</v>
      </c>
      <c r="K1023" s="400">
        <f t="shared" si="170"/>
        <v>-3.6797999999999997E-2</v>
      </c>
      <c r="L1023" s="20">
        <f t="shared" si="166"/>
        <v>9.9287464175267681E-2</v>
      </c>
      <c r="M1023" s="20">
        <f t="shared" si="167"/>
        <v>3.8400000000000004E-2</v>
      </c>
      <c r="N1023" s="20">
        <f t="shared" si="171"/>
        <v>4.9700000000000043E-2</v>
      </c>
      <c r="O1023" s="20">
        <f t="shared" si="168"/>
        <v>6.0887464175267678E-2</v>
      </c>
      <c r="P1023" s="20">
        <f t="shared" si="172"/>
        <v>4.9587464175267638E-2</v>
      </c>
      <c r="Q1023" s="20">
        <f t="shared" si="173"/>
        <v>7.9245530046264667E-2</v>
      </c>
      <c r="R1023" s="20">
        <f t="shared" si="174"/>
        <v>5.3699999999999998E-2</v>
      </c>
      <c r="S1023" s="20">
        <f t="shared" si="175"/>
        <v>2.5545530046264669E-2</v>
      </c>
    </row>
    <row r="1024" spans="1:19" s="172" customFormat="1" ht="14.25" customHeight="1" x14ac:dyDescent="0.15">
      <c r="A1024" s="399">
        <v>40513</v>
      </c>
      <c r="B1024" s="400">
        <v>6.6799999999999998E-2</v>
      </c>
      <c r="C1024" s="400">
        <v>3.1151000000000002E-2</v>
      </c>
      <c r="D1024" s="400">
        <v>3.2000000000000002E-3</v>
      </c>
      <c r="E1024" s="400">
        <v>4.1833333333333297E-3</v>
      </c>
      <c r="F1024" s="400">
        <v>4.3833333333333302E-3</v>
      </c>
      <c r="G1024" s="400">
        <v>4.28333333333333E-3</v>
      </c>
      <c r="H1024" s="400">
        <v>4.6333333333333296E-3</v>
      </c>
      <c r="I1024" s="400">
        <f t="shared" si="165"/>
        <v>6.3600000000000004E-2</v>
      </c>
      <c r="J1024" s="400">
        <f t="shared" si="169"/>
        <v>6.2516666666666665E-2</v>
      </c>
      <c r="K1024" s="400">
        <f t="shared" si="170"/>
        <v>2.6517666666666672E-2</v>
      </c>
      <c r="L1024" s="20">
        <f t="shared" si="166"/>
        <v>0.15051492865905569</v>
      </c>
      <c r="M1024" s="20">
        <f t="shared" si="167"/>
        <v>3.8400000000000004E-2</v>
      </c>
      <c r="N1024" s="20">
        <f t="shared" si="171"/>
        <v>5.139999999999996E-2</v>
      </c>
      <c r="O1024" s="20">
        <f t="shared" si="168"/>
        <v>0.11211492865905569</v>
      </c>
      <c r="P1024" s="20">
        <f t="shared" si="172"/>
        <v>9.9114928659055732E-2</v>
      </c>
      <c r="Q1024" s="20">
        <f t="shared" si="173"/>
        <v>5.4036185908617806E-2</v>
      </c>
      <c r="R1024" s="20">
        <f t="shared" si="174"/>
        <v>5.5599999999999955E-2</v>
      </c>
      <c r="S1024" s="20">
        <f t="shared" si="175"/>
        <v>-1.5638140913821486E-3</v>
      </c>
    </row>
    <row r="1025" spans="1:19" s="172" customFormat="1" ht="14.25" customHeight="1" x14ac:dyDescent="0.15">
      <c r="A1025" s="399">
        <v>40544</v>
      </c>
      <c r="B1025" s="400">
        <v>2.3699999999999999E-2</v>
      </c>
      <c r="C1025" s="400">
        <v>1.4241E-2</v>
      </c>
      <c r="D1025" s="400">
        <v>3.5000000000000001E-3</v>
      </c>
      <c r="E1025" s="400">
        <v>4.1999999999999997E-3</v>
      </c>
      <c r="F1025" s="400">
        <v>4.3833333333333302E-3</v>
      </c>
      <c r="G1025" s="400">
        <v>4.2916666666666702E-3</v>
      </c>
      <c r="H1025" s="400">
        <v>4.6416666666666698E-3</v>
      </c>
      <c r="I1025" s="400">
        <f t="shared" si="165"/>
        <v>2.0199999999999999E-2</v>
      </c>
      <c r="J1025" s="400">
        <f t="shared" si="169"/>
        <v>1.940833333333333E-2</v>
      </c>
      <c r="K1025" s="400">
        <f t="shared" si="170"/>
        <v>9.5993333333333312E-3</v>
      </c>
      <c r="L1025" s="20">
        <f t="shared" si="166"/>
        <v>0.2217656975811988</v>
      </c>
      <c r="M1025" s="20">
        <f t="shared" si="167"/>
        <v>4.2000000000000003E-2</v>
      </c>
      <c r="N1025" s="20">
        <f t="shared" si="171"/>
        <v>5.1500000000000046E-2</v>
      </c>
      <c r="O1025" s="20">
        <f t="shared" si="168"/>
        <v>0.17976569758119879</v>
      </c>
      <c r="P1025" s="20">
        <f t="shared" si="172"/>
        <v>0.17026569758119875</v>
      </c>
      <c r="Q1025" s="20">
        <f t="shared" si="173"/>
        <v>0.12235050790402879</v>
      </c>
      <c r="R1025" s="20">
        <f t="shared" si="174"/>
        <v>5.5700000000000041E-2</v>
      </c>
      <c r="S1025" s="20">
        <f t="shared" si="175"/>
        <v>6.6650507904028752E-2</v>
      </c>
    </row>
    <row r="1026" spans="1:19" s="172" customFormat="1" ht="14.25" customHeight="1" x14ac:dyDescent="0.15">
      <c r="A1026" s="399">
        <v>40575</v>
      </c>
      <c r="B1026" s="400">
        <v>3.4299999999999997E-2</v>
      </c>
      <c r="C1026" s="400">
        <v>1.1235E-2</v>
      </c>
      <c r="D1026" s="400">
        <v>3.2000000000000002E-3</v>
      </c>
      <c r="E1026" s="400">
        <v>4.3499999999999997E-3</v>
      </c>
      <c r="F1026" s="400">
        <v>4.4749999999999998E-3</v>
      </c>
      <c r="G1026" s="400">
        <v>4.4124999999999998E-3</v>
      </c>
      <c r="H1026" s="400">
        <v>4.7333333333333298E-3</v>
      </c>
      <c r="I1026" s="400">
        <f t="shared" si="165"/>
        <v>3.1099999999999996E-2</v>
      </c>
      <c r="J1026" s="400">
        <f t="shared" si="169"/>
        <v>2.9887499999999997E-2</v>
      </c>
      <c r="K1026" s="400">
        <f t="shared" si="170"/>
        <v>6.5016666666666703E-3</v>
      </c>
      <c r="L1026" s="20">
        <f t="shared" si="166"/>
        <v>0.22567629583727844</v>
      </c>
      <c r="M1026" s="20">
        <f t="shared" si="167"/>
        <v>3.8400000000000004E-2</v>
      </c>
      <c r="N1026" s="20">
        <f t="shared" si="171"/>
        <v>5.2949999999999997E-2</v>
      </c>
      <c r="O1026" s="20">
        <f t="shared" si="168"/>
        <v>0.18727629583727845</v>
      </c>
      <c r="P1026" s="20">
        <f t="shared" si="172"/>
        <v>0.17272629583727844</v>
      </c>
      <c r="Q1026" s="20">
        <f t="shared" si="173"/>
        <v>0.15212212706509232</v>
      </c>
      <c r="R1026" s="20">
        <f t="shared" si="174"/>
        <v>5.6799999999999962E-2</v>
      </c>
      <c r="S1026" s="20">
        <f t="shared" si="175"/>
        <v>9.5322127065092355E-2</v>
      </c>
    </row>
    <row r="1027" spans="1:19" s="172" customFormat="1" ht="14.25" customHeight="1" x14ac:dyDescent="0.15">
      <c r="A1027" s="399">
        <v>40603</v>
      </c>
      <c r="B1027" s="400">
        <v>4.0000000000000002E-4</v>
      </c>
      <c r="C1027" s="400">
        <v>1.474E-3</v>
      </c>
      <c r="D1027" s="400">
        <v>3.5999999999999999E-3</v>
      </c>
      <c r="E1027" s="400">
        <v>4.2750000000000002E-3</v>
      </c>
      <c r="F1027" s="400">
        <v>4.4000000000000003E-3</v>
      </c>
      <c r="G1027" s="400">
        <v>4.3375000000000002E-3</v>
      </c>
      <c r="H1027" s="400">
        <v>4.6333333333333296E-3</v>
      </c>
      <c r="I1027" s="400">
        <f t="shared" si="165"/>
        <v>-3.1999999999999997E-3</v>
      </c>
      <c r="J1027" s="400">
        <f t="shared" si="169"/>
        <v>-3.9375E-3</v>
      </c>
      <c r="K1027" s="400">
        <f t="shared" si="170"/>
        <v>-3.1593333333333295E-3</v>
      </c>
      <c r="L1027" s="20">
        <f t="shared" si="166"/>
        <v>0.15643361912252507</v>
      </c>
      <c r="M1027" s="20">
        <f t="shared" si="167"/>
        <v>4.3200000000000002E-2</v>
      </c>
      <c r="N1027" s="20">
        <f t="shared" si="171"/>
        <v>5.2049999999999999E-2</v>
      </c>
      <c r="O1027" s="20">
        <f t="shared" si="168"/>
        <v>0.11323361912252507</v>
      </c>
      <c r="P1027" s="20">
        <f t="shared" si="172"/>
        <v>0.10438361912252507</v>
      </c>
      <c r="Q1027" s="20">
        <f t="shared" si="173"/>
        <v>0.12241736212291121</v>
      </c>
      <c r="R1027" s="20">
        <f t="shared" si="174"/>
        <v>5.5599999999999955E-2</v>
      </c>
      <c r="S1027" s="20">
        <f t="shared" si="175"/>
        <v>6.6817362122911256E-2</v>
      </c>
    </row>
    <row r="1028" spans="1:19" s="172" customFormat="1" ht="14.25" customHeight="1" x14ac:dyDescent="0.15">
      <c r="A1028" s="399">
        <v>40634</v>
      </c>
      <c r="B1028" s="400">
        <v>2.9600000000000001E-2</v>
      </c>
      <c r="C1028" s="400">
        <v>4.1877999999999999E-2</v>
      </c>
      <c r="D1028" s="400">
        <v>3.3999999999999998E-3</v>
      </c>
      <c r="E1028" s="400">
        <v>4.3E-3</v>
      </c>
      <c r="F1028" s="400">
        <v>4.4083333333333301E-3</v>
      </c>
      <c r="G1028" s="400">
        <v>4.3541666666666702E-3</v>
      </c>
      <c r="H1028" s="400">
        <v>4.6249999999999998E-3</v>
      </c>
      <c r="I1028" s="400">
        <f t="shared" si="165"/>
        <v>2.6200000000000001E-2</v>
      </c>
      <c r="J1028" s="400">
        <f t="shared" si="169"/>
        <v>2.5245833333333332E-2</v>
      </c>
      <c r="K1028" s="400">
        <f t="shared" si="170"/>
        <v>3.7253000000000001E-2</v>
      </c>
      <c r="L1028" s="20">
        <f t="shared" si="166"/>
        <v>0.17214417626358691</v>
      </c>
      <c r="M1028" s="20">
        <f t="shared" si="167"/>
        <v>4.0799999999999996E-2</v>
      </c>
      <c r="N1028" s="20">
        <f t="shared" si="171"/>
        <v>5.2250000000000046E-2</v>
      </c>
      <c r="O1028" s="20">
        <f t="shared" si="168"/>
        <v>0.13134417626358691</v>
      </c>
      <c r="P1028" s="20">
        <f t="shared" si="172"/>
        <v>0.11989417626358687</v>
      </c>
      <c r="Q1028" s="20">
        <f t="shared" si="173"/>
        <v>0.13750581816774399</v>
      </c>
      <c r="R1028" s="20">
        <f t="shared" si="174"/>
        <v>5.5499999999999994E-2</v>
      </c>
      <c r="S1028" s="20">
        <f t="shared" si="175"/>
        <v>8.2005818167743993E-2</v>
      </c>
    </row>
    <row r="1029" spans="1:19" s="172" customFormat="1" ht="14.25" customHeight="1" x14ac:dyDescent="0.15">
      <c r="A1029" s="399">
        <v>40664</v>
      </c>
      <c r="B1029" s="400">
        <v>-1.1299999999999999E-2</v>
      </c>
      <c r="C1029" s="400">
        <v>1.9754000000000001E-2</v>
      </c>
      <c r="D1029" s="400">
        <v>3.5999999999999999E-3</v>
      </c>
      <c r="E1029" s="400">
        <v>4.13333333333333E-3</v>
      </c>
      <c r="F1029" s="400">
        <v>4.2166666666666698E-3</v>
      </c>
      <c r="G1029" s="400">
        <v>4.1749999999999999E-3</v>
      </c>
      <c r="H1029" s="400">
        <v>4.4333333333333299E-3</v>
      </c>
      <c r="I1029" s="400">
        <f t="shared" si="165"/>
        <v>-1.49E-2</v>
      </c>
      <c r="J1029" s="400">
        <f t="shared" si="169"/>
        <v>-1.5474999999999999E-2</v>
      </c>
      <c r="K1029" s="400">
        <f t="shared" si="170"/>
        <v>1.532066666666667E-2</v>
      </c>
      <c r="L1029" s="20">
        <f t="shared" si="166"/>
        <v>0.25953586248430383</v>
      </c>
      <c r="M1029" s="20">
        <f t="shared" si="167"/>
        <v>4.3200000000000002E-2</v>
      </c>
      <c r="N1029" s="20">
        <f t="shared" si="171"/>
        <v>5.0099999999999999E-2</v>
      </c>
      <c r="O1029" s="20">
        <f t="shared" si="168"/>
        <v>0.21633586248430381</v>
      </c>
      <c r="P1029" s="20">
        <f t="shared" si="172"/>
        <v>0.20943586248430382</v>
      </c>
      <c r="Q1029" s="20">
        <f t="shared" si="173"/>
        <v>0.23087447803462391</v>
      </c>
      <c r="R1029" s="20">
        <f t="shared" si="174"/>
        <v>5.3199999999999956E-2</v>
      </c>
      <c r="S1029" s="20">
        <f t="shared" si="175"/>
        <v>0.17767447803462394</v>
      </c>
    </row>
    <row r="1030" spans="1:19" s="172" customFormat="1" ht="14.25" customHeight="1" x14ac:dyDescent="0.15">
      <c r="A1030" s="399">
        <v>40695</v>
      </c>
      <c r="B1030" s="400">
        <v>-1.67E-2</v>
      </c>
      <c r="C1030" s="400">
        <v>-1.2830000000000001E-3</v>
      </c>
      <c r="D1030" s="400">
        <v>3.2000000000000002E-3</v>
      </c>
      <c r="E1030" s="400">
        <v>4.1583333333333299E-3</v>
      </c>
      <c r="F1030" s="400">
        <v>4.1999999999999997E-3</v>
      </c>
      <c r="G1030" s="400">
        <v>4.1791666666666696E-3</v>
      </c>
      <c r="H1030" s="400">
        <v>4.3833333333333302E-3</v>
      </c>
      <c r="I1030" s="400">
        <f t="shared" ref="I1030:I1093" si="176">B1030-D1030</f>
        <v>-1.9900000000000001E-2</v>
      </c>
      <c r="J1030" s="400">
        <f t="shared" si="169"/>
        <v>-2.0879166666666671E-2</v>
      </c>
      <c r="K1030" s="400">
        <f t="shared" si="170"/>
        <v>-5.6663333333333305E-3</v>
      </c>
      <c r="L1030" s="20">
        <f t="shared" si="166"/>
        <v>0.30684986132828573</v>
      </c>
      <c r="M1030" s="20">
        <f t="shared" si="167"/>
        <v>3.8400000000000004E-2</v>
      </c>
      <c r="N1030" s="20">
        <f t="shared" si="171"/>
        <v>5.0150000000000035E-2</v>
      </c>
      <c r="O1030" s="20">
        <f t="shared" si="168"/>
        <v>0.26844986132828574</v>
      </c>
      <c r="P1030" s="20">
        <f t="shared" si="172"/>
        <v>0.25669986132828571</v>
      </c>
      <c r="Q1030" s="20">
        <f t="shared" si="173"/>
        <v>0.2371636267454067</v>
      </c>
      <c r="R1030" s="20">
        <f t="shared" si="174"/>
        <v>5.2599999999999966E-2</v>
      </c>
      <c r="S1030" s="20">
        <f t="shared" si="175"/>
        <v>0.18456362674540672</v>
      </c>
    </row>
    <row r="1031" spans="1:19" s="172" customFormat="1" ht="14.25" customHeight="1" x14ac:dyDescent="0.15">
      <c r="A1031" s="399">
        <v>40725</v>
      </c>
      <c r="B1031" s="400">
        <v>-2.0299999999999999E-2</v>
      </c>
      <c r="C1031" s="400">
        <v>-7.5380000000000004E-3</v>
      </c>
      <c r="D1031" s="400">
        <v>3.2000000000000002E-3</v>
      </c>
      <c r="E1031" s="400">
        <v>4.1083333333333302E-3</v>
      </c>
      <c r="F1031" s="400">
        <v>4.1916666666666699E-3</v>
      </c>
      <c r="G1031" s="400">
        <v>4.15E-3</v>
      </c>
      <c r="H1031" s="400">
        <v>4.3916666666666696E-3</v>
      </c>
      <c r="I1031" s="400">
        <f t="shared" si="176"/>
        <v>-2.35E-2</v>
      </c>
      <c r="J1031" s="400">
        <f t="shared" si="169"/>
        <v>-2.445E-2</v>
      </c>
      <c r="K1031" s="400">
        <f t="shared" si="170"/>
        <v>-1.192966666666667E-2</v>
      </c>
      <c r="L1031" s="20">
        <f t="shared" si="166"/>
        <v>0.19644968614458613</v>
      </c>
      <c r="M1031" s="20">
        <f t="shared" si="167"/>
        <v>3.8400000000000004E-2</v>
      </c>
      <c r="N1031" s="20">
        <f t="shared" si="171"/>
        <v>4.9799999999999997E-2</v>
      </c>
      <c r="O1031" s="20">
        <f t="shared" si="168"/>
        <v>0.15804968614458614</v>
      </c>
      <c r="P1031" s="20">
        <f t="shared" si="172"/>
        <v>0.14664968614458612</v>
      </c>
      <c r="Q1031" s="20">
        <f t="shared" si="173"/>
        <v>0.13961673687527432</v>
      </c>
      <c r="R1031" s="20">
        <f t="shared" si="174"/>
        <v>5.2700000000000038E-2</v>
      </c>
      <c r="S1031" s="20">
        <f t="shared" si="175"/>
        <v>8.6916736875274278E-2</v>
      </c>
    </row>
    <row r="1032" spans="1:19" s="172" customFormat="1" ht="14.25" customHeight="1" x14ac:dyDescent="0.15">
      <c r="A1032" s="399">
        <v>40756</v>
      </c>
      <c r="B1032" s="400">
        <v>-5.4300000000000001E-2</v>
      </c>
      <c r="C1032" s="400">
        <v>2.0388E-2</v>
      </c>
      <c r="D1032" s="400">
        <v>3.3999999999999998E-3</v>
      </c>
      <c r="E1032" s="400">
        <v>3.6416666666666698E-3</v>
      </c>
      <c r="F1032" s="400">
        <v>3.725E-3</v>
      </c>
      <c r="G1032" s="400">
        <v>3.6833333333333301E-3</v>
      </c>
      <c r="H1032" s="400">
        <v>3.9083333333333296E-3</v>
      </c>
      <c r="I1032" s="400">
        <f t="shared" si="176"/>
        <v>-5.7700000000000001E-2</v>
      </c>
      <c r="J1032" s="400">
        <f t="shared" si="169"/>
        <v>-5.7983333333333331E-2</v>
      </c>
      <c r="K1032" s="400">
        <f t="shared" si="170"/>
        <v>1.647966666666667E-2</v>
      </c>
      <c r="L1032" s="20">
        <f t="shared" si="166"/>
        <v>0.18492247165874409</v>
      </c>
      <c r="M1032" s="20">
        <f t="shared" si="167"/>
        <v>4.0799999999999996E-2</v>
      </c>
      <c r="N1032" s="20">
        <f t="shared" si="171"/>
        <v>4.4199999999999962E-2</v>
      </c>
      <c r="O1032" s="20">
        <f t="shared" si="168"/>
        <v>0.14412247165874409</v>
      </c>
      <c r="P1032" s="20">
        <f t="shared" si="172"/>
        <v>0.14072247165874413</v>
      </c>
      <c r="Q1032" s="20">
        <f t="shared" si="173"/>
        <v>0.14849959200499274</v>
      </c>
      <c r="R1032" s="20">
        <f t="shared" si="174"/>
        <v>4.6899999999999956E-2</v>
      </c>
      <c r="S1032" s="20">
        <f t="shared" si="175"/>
        <v>0.10159959200499279</v>
      </c>
    </row>
    <row r="1033" spans="1:19" s="172" customFormat="1" ht="14.25" customHeight="1" x14ac:dyDescent="0.15">
      <c r="A1033" s="399">
        <v>40787</v>
      </c>
      <c r="B1033" s="400">
        <v>-7.0300000000000001E-2</v>
      </c>
      <c r="C1033" s="400">
        <v>2.271E-3</v>
      </c>
      <c r="D1033" s="400">
        <v>2.5999999999999999E-3</v>
      </c>
      <c r="E1033" s="400">
        <v>3.4083333333333301E-3</v>
      </c>
      <c r="F1033" s="400">
        <v>3.5249999999999999E-3</v>
      </c>
      <c r="G1033" s="400">
        <v>3.46666666666667E-3</v>
      </c>
      <c r="H1033" s="400">
        <v>3.7333333333333298E-3</v>
      </c>
      <c r="I1033" s="400">
        <f t="shared" si="176"/>
        <v>-7.2900000000000006E-2</v>
      </c>
      <c r="J1033" s="400">
        <f t="shared" si="169"/>
        <v>-7.3766666666666675E-2</v>
      </c>
      <c r="K1033" s="400">
        <f t="shared" si="170"/>
        <v>-1.4623333333333298E-3</v>
      </c>
      <c r="L1033" s="20">
        <f t="shared" si="166"/>
        <v>1.1405088047314438E-2</v>
      </c>
      <c r="M1033" s="20">
        <f t="shared" si="167"/>
        <v>3.1199999999999999E-2</v>
      </c>
      <c r="N1033" s="20">
        <f t="shared" si="171"/>
        <v>4.160000000000004E-2</v>
      </c>
      <c r="O1033" s="20">
        <f t="shared" si="168"/>
        <v>-1.9794911952685561E-2</v>
      </c>
      <c r="P1033" s="20">
        <f t="shared" si="172"/>
        <v>-3.0194911952685602E-2</v>
      </c>
      <c r="Q1033" s="20">
        <f t="shared" si="173"/>
        <v>0.11804174982729365</v>
      </c>
      <c r="R1033" s="20">
        <f t="shared" si="174"/>
        <v>4.4799999999999958E-2</v>
      </c>
      <c r="S1033" s="20">
        <f t="shared" si="175"/>
        <v>7.3241749827293701E-2</v>
      </c>
    </row>
    <row r="1034" spans="1:19" s="172" customFormat="1" ht="14.25" customHeight="1" x14ac:dyDescent="0.15">
      <c r="A1034" s="399">
        <v>40817</v>
      </c>
      <c r="B1034" s="400">
        <v>0.10929999999999999</v>
      </c>
      <c r="C1034" s="400">
        <v>3.8746999999999997E-2</v>
      </c>
      <c r="D1034" s="400">
        <v>2.2000000000000001E-3</v>
      </c>
      <c r="E1034" s="400">
        <v>3.31666666666667E-3</v>
      </c>
      <c r="F1034" s="400">
        <v>3.46666666666667E-3</v>
      </c>
      <c r="G1034" s="400">
        <v>3.39166666666667E-3</v>
      </c>
      <c r="H1034" s="400">
        <v>3.7666666666666699E-3</v>
      </c>
      <c r="I1034" s="400">
        <f t="shared" si="176"/>
        <v>0.1071</v>
      </c>
      <c r="J1034" s="400">
        <f t="shared" si="169"/>
        <v>0.10590833333333333</v>
      </c>
      <c r="K1034" s="400">
        <f t="shared" si="170"/>
        <v>3.4980333333333329E-2</v>
      </c>
      <c r="L1034" s="20">
        <f t="shared" si="166"/>
        <v>8.0878289181970597E-2</v>
      </c>
      <c r="M1034" s="20">
        <f t="shared" si="167"/>
        <v>2.64E-2</v>
      </c>
      <c r="N1034" s="20">
        <f t="shared" si="171"/>
        <v>4.0700000000000042E-2</v>
      </c>
      <c r="O1034" s="20">
        <f t="shared" si="168"/>
        <v>5.4478289181970597E-2</v>
      </c>
      <c r="P1034" s="20">
        <f t="shared" si="172"/>
        <v>4.0178289181970556E-2</v>
      </c>
      <c r="Q1034" s="20">
        <f t="shared" si="173"/>
        <v>0.1466068302098813</v>
      </c>
      <c r="R1034" s="20">
        <f t="shared" si="174"/>
        <v>4.5200000000000039E-2</v>
      </c>
      <c r="S1034" s="20">
        <f t="shared" si="175"/>
        <v>0.10140683020988125</v>
      </c>
    </row>
    <row r="1035" spans="1:19" s="172" customFormat="1" ht="14.25" customHeight="1" x14ac:dyDescent="0.15">
      <c r="A1035" s="399">
        <v>40848</v>
      </c>
      <c r="B1035" s="400">
        <v>-2.2000000000000001E-3</v>
      </c>
      <c r="C1035" s="400">
        <v>8.0140000000000003E-3</v>
      </c>
      <c r="D1035" s="400">
        <v>2.3999999999999998E-3</v>
      </c>
      <c r="E1035" s="400">
        <v>3.225E-3</v>
      </c>
      <c r="F1035" s="400">
        <v>3.3083333333333298E-3</v>
      </c>
      <c r="G1035" s="400">
        <v>3.2666666666666699E-3</v>
      </c>
      <c r="H1035" s="400">
        <v>3.54166666666667E-3</v>
      </c>
      <c r="I1035" s="400">
        <f t="shared" si="176"/>
        <v>-4.5999999999999999E-3</v>
      </c>
      <c r="J1035" s="400">
        <f t="shared" si="169"/>
        <v>-5.46666666666667E-3</v>
      </c>
      <c r="K1035" s="400">
        <f t="shared" si="170"/>
        <v>4.4723333333333299E-3</v>
      </c>
      <c r="L1035" s="20">
        <f t="shared" si="166"/>
        <v>7.8392517694001018E-2</v>
      </c>
      <c r="M1035" s="20">
        <f t="shared" si="167"/>
        <v>2.8799999999999999E-2</v>
      </c>
      <c r="N1035" s="20">
        <f t="shared" si="171"/>
        <v>3.920000000000004E-2</v>
      </c>
      <c r="O1035" s="20">
        <f t="shared" si="168"/>
        <v>4.9592517694001019E-2</v>
      </c>
      <c r="P1035" s="20">
        <f t="shared" si="172"/>
        <v>3.9192517694000978E-2</v>
      </c>
      <c r="Q1035" s="20">
        <f t="shared" si="173"/>
        <v>0.19440240632688721</v>
      </c>
      <c r="R1035" s="20">
        <f t="shared" si="174"/>
        <v>4.2500000000000038E-2</v>
      </c>
      <c r="S1035" s="20">
        <f t="shared" si="175"/>
        <v>0.15190240632688717</v>
      </c>
    </row>
    <row r="1036" spans="1:19" s="172" customFormat="1" ht="14.25" customHeight="1" x14ac:dyDescent="0.15">
      <c r="A1036" s="399">
        <v>40878</v>
      </c>
      <c r="B1036" s="400">
        <v>1.0200000000000001E-2</v>
      </c>
      <c r="C1036" s="400">
        <v>3.3766999999999998E-2</v>
      </c>
      <c r="D1036" s="400">
        <v>2.2000000000000001E-3</v>
      </c>
      <c r="E1036" s="400">
        <v>3.2750000000000001E-3</v>
      </c>
      <c r="F1036" s="400">
        <v>3.3583333333333299E-3</v>
      </c>
      <c r="G1036" s="400">
        <v>3.31666666666667E-3</v>
      </c>
      <c r="H1036" s="400">
        <v>3.6083333333333301E-3</v>
      </c>
      <c r="I1036" s="400">
        <f t="shared" si="176"/>
        <v>8.0000000000000002E-3</v>
      </c>
      <c r="J1036" s="400">
        <f t="shared" si="169"/>
        <v>6.8833333333333307E-3</v>
      </c>
      <c r="K1036" s="400">
        <f t="shared" si="170"/>
        <v>3.0158666666666667E-2</v>
      </c>
      <c r="L1036" s="20">
        <f t="shared" si="166"/>
        <v>2.1177466605249329E-2</v>
      </c>
      <c r="M1036" s="20">
        <f t="shared" si="167"/>
        <v>2.64E-2</v>
      </c>
      <c r="N1036" s="20">
        <f t="shared" si="171"/>
        <v>3.9800000000000044E-2</v>
      </c>
      <c r="O1036" s="20">
        <f t="shared" si="168"/>
        <v>-5.2225333947506711E-3</v>
      </c>
      <c r="P1036" s="20">
        <f t="shared" si="172"/>
        <v>-1.8622533394750715E-2</v>
      </c>
      <c r="Q1036" s="20">
        <f t="shared" si="173"/>
        <v>0.19743257038137663</v>
      </c>
      <c r="R1036" s="20">
        <f t="shared" si="174"/>
        <v>4.3299999999999964E-2</v>
      </c>
      <c r="S1036" s="20">
        <f t="shared" si="175"/>
        <v>0.15413257038137668</v>
      </c>
    </row>
    <row r="1037" spans="1:19" s="172" customFormat="1" ht="14.25" customHeight="1" x14ac:dyDescent="0.15">
      <c r="A1037" s="399">
        <v>40909</v>
      </c>
      <c r="B1037" s="400">
        <v>4.48E-2</v>
      </c>
      <c r="C1037" s="400">
        <v>-3.3237000000000003E-2</v>
      </c>
      <c r="D1037" s="400">
        <v>2.0999999999999999E-3</v>
      </c>
      <c r="E1037" s="400">
        <v>3.3416666666666699E-3</v>
      </c>
      <c r="F1037" s="400">
        <v>3.3416666666666699E-3</v>
      </c>
      <c r="G1037" s="400">
        <v>3.3416666666666699E-3</v>
      </c>
      <c r="H1037" s="400">
        <v>3.6166666666666699E-3</v>
      </c>
      <c r="I1037" s="400">
        <f t="shared" si="176"/>
        <v>4.2700000000000002E-2</v>
      </c>
      <c r="J1037" s="400">
        <f t="shared" si="169"/>
        <v>4.1458333333333333E-2</v>
      </c>
      <c r="K1037" s="400">
        <f t="shared" si="170"/>
        <v>-3.6853666666666673E-2</v>
      </c>
      <c r="L1037" s="20">
        <f t="shared" si="166"/>
        <v>4.2225473389825297E-2</v>
      </c>
      <c r="M1037" s="20">
        <f t="shared" si="167"/>
        <v>2.52E-2</v>
      </c>
      <c r="N1037" s="20">
        <f t="shared" si="171"/>
        <v>4.0100000000000038E-2</v>
      </c>
      <c r="O1037" s="20">
        <f t="shared" si="168"/>
        <v>1.7025473389825296E-2</v>
      </c>
      <c r="P1037" s="20">
        <f t="shared" si="172"/>
        <v>2.1254733898252581E-3</v>
      </c>
      <c r="Q1037" s="20">
        <f t="shared" si="173"/>
        <v>0.14137912393564389</v>
      </c>
      <c r="R1037" s="20">
        <f t="shared" si="174"/>
        <v>4.3400000000000036E-2</v>
      </c>
      <c r="S1037" s="20">
        <f t="shared" si="175"/>
        <v>9.7979123935643855E-2</v>
      </c>
    </row>
    <row r="1038" spans="1:19" s="172" customFormat="1" ht="14.25" customHeight="1" x14ac:dyDescent="0.15">
      <c r="A1038" s="399">
        <v>40940</v>
      </c>
      <c r="B1038" s="400">
        <v>4.3200000000000002E-2</v>
      </c>
      <c r="C1038" s="400">
        <v>3.4510000000000001E-3</v>
      </c>
      <c r="D1038" s="400">
        <v>2E-3</v>
      </c>
      <c r="E1038" s="400">
        <v>3.3249999999999998E-3</v>
      </c>
      <c r="F1038" s="400">
        <v>3.3249999999999998E-3</v>
      </c>
      <c r="G1038" s="400">
        <v>3.3249999999999998E-3</v>
      </c>
      <c r="H1038" s="400">
        <v>3.63333333333333E-3</v>
      </c>
      <c r="I1038" s="400">
        <f t="shared" si="176"/>
        <v>4.1200000000000001E-2</v>
      </c>
      <c r="J1038" s="400">
        <f t="shared" si="169"/>
        <v>3.9875000000000001E-2</v>
      </c>
      <c r="K1038" s="400">
        <f t="shared" si="170"/>
        <v>-1.8233333333332992E-4</v>
      </c>
      <c r="L1038" s="20">
        <f t="shared" si="166"/>
        <v>5.1193670927454082E-2</v>
      </c>
      <c r="M1038" s="20">
        <f t="shared" si="167"/>
        <v>2.4E-2</v>
      </c>
      <c r="N1038" s="20">
        <f t="shared" si="171"/>
        <v>3.9899999999999998E-2</v>
      </c>
      <c r="O1038" s="20">
        <f t="shared" si="168"/>
        <v>2.7193670927454082E-2</v>
      </c>
      <c r="P1038" s="20">
        <f t="shared" si="172"/>
        <v>1.1293670927454084E-2</v>
      </c>
      <c r="Q1038" s="20">
        <f t="shared" si="173"/>
        <v>0.13259333714947141</v>
      </c>
      <c r="R1038" s="20">
        <f t="shared" si="174"/>
        <v>4.3599999999999958E-2</v>
      </c>
      <c r="S1038" s="20">
        <f t="shared" si="175"/>
        <v>8.8993337149471455E-2</v>
      </c>
    </row>
    <row r="1039" spans="1:19" s="172" customFormat="1" ht="14.25" customHeight="1" x14ac:dyDescent="0.15">
      <c r="A1039" s="399">
        <v>40969</v>
      </c>
      <c r="B1039" s="400">
        <v>3.2899999999999999E-2</v>
      </c>
      <c r="C1039" s="400">
        <v>1.372E-2</v>
      </c>
      <c r="D1039" s="400">
        <v>2.2000000000000001E-3</v>
      </c>
      <c r="E1039" s="400">
        <v>3.3249999999999998E-3</v>
      </c>
      <c r="F1039" s="400">
        <v>3.4499999999999999E-3</v>
      </c>
      <c r="G1039" s="400">
        <v>3.3874999999999999E-3</v>
      </c>
      <c r="H1039" s="400">
        <v>3.7333333333333298E-3</v>
      </c>
      <c r="I1039" s="400">
        <f t="shared" si="176"/>
        <v>3.0699999999999998E-2</v>
      </c>
      <c r="J1039" s="400">
        <f t="shared" si="169"/>
        <v>2.9512499999999997E-2</v>
      </c>
      <c r="K1039" s="400">
        <f t="shared" si="170"/>
        <v>9.9866666666666697E-3</v>
      </c>
      <c r="L1039" s="20">
        <f t="shared" si="166"/>
        <v>8.5343805178895948E-2</v>
      </c>
      <c r="M1039" s="20">
        <f t="shared" si="167"/>
        <v>2.64E-2</v>
      </c>
      <c r="N1039" s="20">
        <f t="shared" si="171"/>
        <v>4.0649999999999999E-2</v>
      </c>
      <c r="O1039" s="20">
        <f t="shared" si="168"/>
        <v>5.8943805178895949E-2</v>
      </c>
      <c r="P1039" s="20">
        <f t="shared" si="172"/>
        <v>4.469380517889595E-2</v>
      </c>
      <c r="Q1039" s="20">
        <f t="shared" si="173"/>
        <v>0.1464426612524754</v>
      </c>
      <c r="R1039" s="20">
        <f t="shared" si="174"/>
        <v>4.4799999999999958E-2</v>
      </c>
      <c r="S1039" s="20">
        <f t="shared" si="175"/>
        <v>0.10164266125247545</v>
      </c>
    </row>
    <row r="1040" spans="1:19" s="172" customFormat="1" ht="14.25" customHeight="1" x14ac:dyDescent="0.15">
      <c r="A1040" s="399">
        <v>41000</v>
      </c>
      <c r="B1040" s="400">
        <v>-6.3E-3</v>
      </c>
      <c r="C1040" s="400">
        <v>2.1236999999999999E-2</v>
      </c>
      <c r="D1040" s="400">
        <v>2.5000000000000001E-3</v>
      </c>
      <c r="E1040" s="400">
        <v>3.3E-3</v>
      </c>
      <c r="F1040" s="400">
        <v>3.3999999999999998E-3</v>
      </c>
      <c r="G1040" s="400">
        <v>3.3500000000000001E-3</v>
      </c>
      <c r="H1040" s="400">
        <v>3.6666666666666701E-3</v>
      </c>
      <c r="I1040" s="400">
        <f t="shared" si="176"/>
        <v>-8.8000000000000005E-3</v>
      </c>
      <c r="J1040" s="400">
        <f t="shared" si="169"/>
        <v>-9.6500000000000006E-3</v>
      </c>
      <c r="K1040" s="400">
        <f t="shared" si="170"/>
        <v>1.757033333333333E-2</v>
      </c>
      <c r="L1040" s="20">
        <f t="shared" ref="L1040:L1103" si="177">((1+B1029)*(1+B1030)*(1+B1031)*(1+B1032)*(1+B1033)*(1+B1034)*(1+B1035)*(1+B1036)*(1+B1037)*(1+B1038)*(1+B1039)*(1+B1040))-1</f>
        <v>4.750013520422347E-2</v>
      </c>
      <c r="M1040" s="20">
        <f t="shared" ref="M1040:M1103" si="178">D1040*12</f>
        <v>0.03</v>
      </c>
      <c r="N1040" s="20">
        <f t="shared" si="171"/>
        <v>4.02E-2</v>
      </c>
      <c r="O1040" s="20">
        <f t="shared" ref="O1040:O1103" si="179">L1040-M1040</f>
        <v>1.7500135204223471E-2</v>
      </c>
      <c r="P1040" s="20">
        <f t="shared" si="172"/>
        <v>7.3001352042234707E-3</v>
      </c>
      <c r="Q1040" s="20">
        <f t="shared" si="173"/>
        <v>0.12373009512581556</v>
      </c>
      <c r="R1040" s="20">
        <f t="shared" si="174"/>
        <v>4.4000000000000039E-2</v>
      </c>
      <c r="S1040" s="20">
        <f t="shared" si="175"/>
        <v>7.9730095125815525E-2</v>
      </c>
    </row>
    <row r="1041" spans="1:19" s="172" customFormat="1" ht="14.25" customHeight="1" x14ac:dyDescent="0.15">
      <c r="A1041" s="399">
        <v>41030</v>
      </c>
      <c r="B1041" s="400">
        <v>-6.0100000000000001E-2</v>
      </c>
      <c r="C1041" s="400">
        <v>2.1610000000000002E-3</v>
      </c>
      <c r="D1041" s="400">
        <v>2.3E-3</v>
      </c>
      <c r="E1041" s="400">
        <v>3.1666666666666701E-3</v>
      </c>
      <c r="F1041" s="400">
        <v>3.2583333333333301E-3</v>
      </c>
      <c r="G1041" s="400">
        <v>3.2125000000000001E-3</v>
      </c>
      <c r="H1041" s="400">
        <v>3.5000000000000001E-3</v>
      </c>
      <c r="I1041" s="400">
        <f t="shared" si="176"/>
        <v>-6.2399999999999997E-2</v>
      </c>
      <c r="J1041" s="400">
        <f t="shared" si="169"/>
        <v>-6.3312499999999994E-2</v>
      </c>
      <c r="K1041" s="400">
        <f t="shared" si="170"/>
        <v>-1.3389999999999999E-3</v>
      </c>
      <c r="L1041" s="20">
        <f t="shared" si="177"/>
        <v>-4.2021067275717083E-3</v>
      </c>
      <c r="M1041" s="20">
        <f t="shared" si="178"/>
        <v>2.76E-2</v>
      </c>
      <c r="N1041" s="20">
        <f t="shared" si="171"/>
        <v>3.8550000000000001E-2</v>
      </c>
      <c r="O1041" s="20">
        <f t="shared" si="179"/>
        <v>-3.1802106727571708E-2</v>
      </c>
      <c r="P1041" s="20">
        <f t="shared" si="172"/>
        <v>-4.2752106727571709E-2</v>
      </c>
      <c r="Q1041" s="20">
        <f t="shared" si="173"/>
        <v>0.10434327873328542</v>
      </c>
      <c r="R1041" s="20">
        <f t="shared" si="174"/>
        <v>4.2000000000000003E-2</v>
      </c>
      <c r="S1041" s="20">
        <f t="shared" si="175"/>
        <v>6.2343278733285414E-2</v>
      </c>
    </row>
    <row r="1042" spans="1:19" s="172" customFormat="1" ht="14.25" customHeight="1" x14ac:dyDescent="0.15">
      <c r="A1042" s="399">
        <v>41061</v>
      </c>
      <c r="B1042" s="400">
        <v>4.1200000000000001E-2</v>
      </c>
      <c r="C1042" s="400">
        <v>4.1003999999999999E-2</v>
      </c>
      <c r="D1042" s="400">
        <v>1.8E-3</v>
      </c>
      <c r="E1042" s="400">
        <v>3.0333333333333302E-3</v>
      </c>
      <c r="F1042" s="400">
        <v>3.15E-3</v>
      </c>
      <c r="G1042" s="400">
        <v>3.0916666666666701E-3</v>
      </c>
      <c r="H1042" s="400">
        <v>3.3999999999999998E-3</v>
      </c>
      <c r="I1042" s="400">
        <f t="shared" si="176"/>
        <v>3.9399999999999998E-2</v>
      </c>
      <c r="J1042" s="400">
        <f t="shared" si="169"/>
        <v>3.8108333333333327E-2</v>
      </c>
      <c r="K1042" s="400">
        <f t="shared" si="170"/>
        <v>3.7603999999999999E-2</v>
      </c>
      <c r="L1042" s="20">
        <f t="shared" si="177"/>
        <v>5.4433811120972342E-2</v>
      </c>
      <c r="M1042" s="20">
        <f t="shared" si="178"/>
        <v>2.1600000000000001E-2</v>
      </c>
      <c r="N1042" s="20">
        <f t="shared" si="171"/>
        <v>3.7100000000000043E-2</v>
      </c>
      <c r="O1042" s="20">
        <f t="shared" si="179"/>
        <v>3.2833811120972341E-2</v>
      </c>
      <c r="P1042" s="20">
        <f t="shared" si="172"/>
        <v>1.7333811120972299E-2</v>
      </c>
      <c r="Q1042" s="20">
        <f t="shared" si="173"/>
        <v>0.15110263521544609</v>
      </c>
      <c r="R1042" s="20">
        <f t="shared" si="174"/>
        <v>4.0799999999999996E-2</v>
      </c>
      <c r="S1042" s="20">
        <f t="shared" si="175"/>
        <v>0.11030263521544609</v>
      </c>
    </row>
    <row r="1043" spans="1:19" s="172" customFormat="1" ht="14.25" customHeight="1" x14ac:dyDescent="0.15">
      <c r="A1043" s="399">
        <v>41091</v>
      </c>
      <c r="B1043" s="400">
        <v>1.3899999999999999E-2</v>
      </c>
      <c r="C1043" s="400">
        <v>2.8438999999999999E-2</v>
      </c>
      <c r="D1043" s="400">
        <v>2E-3</v>
      </c>
      <c r="E1043" s="400">
        <v>2.8333333333333301E-3</v>
      </c>
      <c r="F1043" s="400">
        <v>2.9499999999999999E-3</v>
      </c>
      <c r="G1043" s="400">
        <v>2.89166666666667E-3</v>
      </c>
      <c r="H1043" s="400">
        <v>3.2750000000000001E-3</v>
      </c>
      <c r="I1043" s="400">
        <f t="shared" si="176"/>
        <v>1.1899999999999999E-2</v>
      </c>
      <c r="J1043" s="400">
        <f t="shared" si="169"/>
        <v>1.1008333333333328E-2</v>
      </c>
      <c r="K1043" s="400">
        <f t="shared" si="170"/>
        <v>2.5163999999999999E-2</v>
      </c>
      <c r="L1043" s="20">
        <f t="shared" si="177"/>
        <v>9.124266724053709E-2</v>
      </c>
      <c r="M1043" s="20">
        <f t="shared" si="178"/>
        <v>2.4E-2</v>
      </c>
      <c r="N1043" s="20">
        <f t="shared" si="171"/>
        <v>3.4700000000000036E-2</v>
      </c>
      <c r="O1043" s="20">
        <f t="shared" si="179"/>
        <v>6.7242667240537096E-2</v>
      </c>
      <c r="P1043" s="20">
        <f t="shared" si="172"/>
        <v>5.6542667240537053E-2</v>
      </c>
      <c r="Q1043" s="20">
        <f t="shared" si="173"/>
        <v>0.19283039860300799</v>
      </c>
      <c r="R1043" s="20">
        <f t="shared" si="174"/>
        <v>3.9300000000000002E-2</v>
      </c>
      <c r="S1043" s="20">
        <f t="shared" si="175"/>
        <v>0.15353039860300799</v>
      </c>
    </row>
    <row r="1044" spans="1:19" s="172" customFormat="1" ht="14.25" customHeight="1" x14ac:dyDescent="0.15">
      <c r="A1044" s="399">
        <v>41122</v>
      </c>
      <c r="B1044" s="400">
        <v>2.2499999999999999E-2</v>
      </c>
      <c r="C1044" s="400">
        <v>-4.4720999999999997E-2</v>
      </c>
      <c r="D1044" s="400">
        <v>1.8E-3</v>
      </c>
      <c r="E1044" s="400">
        <v>2.8999999999999998E-3</v>
      </c>
      <c r="F1044" s="400">
        <v>3.0083333333333299E-3</v>
      </c>
      <c r="G1044" s="400">
        <v>2.95416666666667E-3</v>
      </c>
      <c r="H1044" s="400">
        <v>3.3333333333333301E-3</v>
      </c>
      <c r="I1044" s="400">
        <f t="shared" si="176"/>
        <v>2.07E-2</v>
      </c>
      <c r="J1044" s="400">
        <f t="shared" si="169"/>
        <v>1.9545833333333328E-2</v>
      </c>
      <c r="K1044" s="400">
        <f t="shared" si="170"/>
        <v>-4.8054333333333324E-2</v>
      </c>
      <c r="L1044" s="20">
        <f t="shared" si="177"/>
        <v>0.17986214153901736</v>
      </c>
      <c r="M1044" s="20">
        <f t="shared" si="178"/>
        <v>2.1600000000000001E-2</v>
      </c>
      <c r="N1044" s="20">
        <f t="shared" si="171"/>
        <v>3.5450000000000037E-2</v>
      </c>
      <c r="O1044" s="20">
        <f t="shared" si="179"/>
        <v>0.15826214153901735</v>
      </c>
      <c r="P1044" s="20">
        <f t="shared" si="172"/>
        <v>0.14441214153901732</v>
      </c>
      <c r="Q1044" s="20">
        <f t="shared" si="173"/>
        <v>0.11671818009138035</v>
      </c>
      <c r="R1044" s="20">
        <f t="shared" si="174"/>
        <v>3.9999999999999959E-2</v>
      </c>
      <c r="S1044" s="20">
        <f t="shared" si="175"/>
        <v>7.67181800913804E-2</v>
      </c>
    </row>
    <row r="1045" spans="1:19" s="172" customFormat="1" ht="14.25" customHeight="1" x14ac:dyDescent="0.15">
      <c r="A1045" s="399">
        <v>41153</v>
      </c>
      <c r="B1045" s="400">
        <v>2.58E-2</v>
      </c>
      <c r="C1045" s="400">
        <v>1.2281E-2</v>
      </c>
      <c r="D1045" s="400">
        <v>1.6999999999999999E-3</v>
      </c>
      <c r="E1045" s="400">
        <v>2.90833333333333E-3</v>
      </c>
      <c r="F1045" s="400">
        <v>3.0666666666666698E-3</v>
      </c>
      <c r="G1045" s="400">
        <v>2.9875000000000001E-3</v>
      </c>
      <c r="H1045" s="400">
        <v>3.3500000000000001E-3</v>
      </c>
      <c r="I1045" s="400">
        <f t="shared" si="176"/>
        <v>2.41E-2</v>
      </c>
      <c r="J1045" s="400">
        <f t="shared" si="169"/>
        <v>2.2812499999999999E-2</v>
      </c>
      <c r="K1045" s="400">
        <f t="shared" si="170"/>
        <v>8.9309999999999997E-3</v>
      </c>
      <c r="L1045" s="20">
        <f t="shared" si="177"/>
        <v>0.30182057092688419</v>
      </c>
      <c r="M1045" s="20">
        <f t="shared" si="178"/>
        <v>2.0399999999999998E-2</v>
      </c>
      <c r="N1045" s="20">
        <f t="shared" si="171"/>
        <v>3.585E-2</v>
      </c>
      <c r="O1045" s="20">
        <f t="shared" si="179"/>
        <v>0.28142057092688422</v>
      </c>
      <c r="P1045" s="20">
        <f t="shared" si="172"/>
        <v>0.2659705709268842</v>
      </c>
      <c r="Q1045" s="20">
        <f t="shared" si="173"/>
        <v>0.12787120056459966</v>
      </c>
      <c r="R1045" s="20">
        <f t="shared" si="174"/>
        <v>4.02E-2</v>
      </c>
      <c r="S1045" s="20">
        <f t="shared" si="175"/>
        <v>8.7671200564599663E-2</v>
      </c>
    </row>
    <row r="1046" spans="1:19" s="172" customFormat="1" ht="14.25" customHeight="1" x14ac:dyDescent="0.15">
      <c r="A1046" s="399">
        <v>41183</v>
      </c>
      <c r="B1046" s="400">
        <v>-1.8499999999999999E-2</v>
      </c>
      <c r="C1046" s="400">
        <v>1.7239999999999998E-2</v>
      </c>
      <c r="D1046" s="400">
        <v>2.0999999999999999E-3</v>
      </c>
      <c r="E1046" s="400">
        <v>2.89166666666667E-3</v>
      </c>
      <c r="F1046" s="400">
        <v>3.0249999999999999E-3</v>
      </c>
      <c r="G1046" s="400">
        <v>2.9583333333333302E-3</v>
      </c>
      <c r="H1046" s="400">
        <v>3.2583333333333301E-3</v>
      </c>
      <c r="I1046" s="400">
        <f t="shared" si="176"/>
        <v>-2.06E-2</v>
      </c>
      <c r="J1046" s="400">
        <f t="shared" si="169"/>
        <v>-2.1458333333333329E-2</v>
      </c>
      <c r="K1046" s="400">
        <f t="shared" si="170"/>
        <v>1.3981666666666668E-2</v>
      </c>
      <c r="L1046" s="20">
        <f t="shared" si="177"/>
        <v>0.15184070167198871</v>
      </c>
      <c r="M1046" s="20">
        <f t="shared" si="178"/>
        <v>2.52E-2</v>
      </c>
      <c r="N1046" s="20">
        <f t="shared" si="171"/>
        <v>3.5499999999999962E-2</v>
      </c>
      <c r="O1046" s="20">
        <f t="shared" si="179"/>
        <v>0.12664070167198871</v>
      </c>
      <c r="P1046" s="20">
        <f t="shared" si="172"/>
        <v>0.11634070167198875</v>
      </c>
      <c r="Q1046" s="20">
        <f t="shared" si="173"/>
        <v>0.10451890601112068</v>
      </c>
      <c r="R1046" s="20">
        <f t="shared" si="174"/>
        <v>3.9099999999999961E-2</v>
      </c>
      <c r="S1046" s="20">
        <f t="shared" si="175"/>
        <v>6.5418906011120714E-2</v>
      </c>
    </row>
    <row r="1047" spans="1:19" s="172" customFormat="1" ht="14.25" customHeight="1" x14ac:dyDescent="0.15">
      <c r="A1047" s="399">
        <v>41214</v>
      </c>
      <c r="B1047" s="400">
        <v>5.7999999999999996E-3</v>
      </c>
      <c r="C1047" s="400">
        <v>-4.6427999999999997E-2</v>
      </c>
      <c r="D1047" s="400">
        <v>1.9E-3</v>
      </c>
      <c r="E1047" s="400">
        <v>2.9166666666666698E-3</v>
      </c>
      <c r="F1047" s="400">
        <v>2.9750000000000002E-3</v>
      </c>
      <c r="G1047" s="400">
        <v>2.9458333333333298E-3</v>
      </c>
      <c r="H1047" s="400">
        <v>3.2000000000000002E-3</v>
      </c>
      <c r="I1047" s="400">
        <f t="shared" si="176"/>
        <v>3.8999999999999998E-3</v>
      </c>
      <c r="J1047" s="400">
        <f t="shared" si="169"/>
        <v>2.8541666666666698E-3</v>
      </c>
      <c r="K1047" s="400">
        <f t="shared" si="170"/>
        <v>-4.9627999999999999E-2</v>
      </c>
      <c r="L1047" s="20">
        <f t="shared" si="177"/>
        <v>0.16107574437932048</v>
      </c>
      <c r="M1047" s="20">
        <f t="shared" si="178"/>
        <v>2.2800000000000001E-2</v>
      </c>
      <c r="N1047" s="20">
        <f t="shared" si="171"/>
        <v>3.5349999999999958E-2</v>
      </c>
      <c r="O1047" s="20">
        <f t="shared" si="179"/>
        <v>0.1382757443793205</v>
      </c>
      <c r="P1047" s="20">
        <f t="shared" si="172"/>
        <v>0.12572574437932052</v>
      </c>
      <c r="Q1047" s="20">
        <f t="shared" si="173"/>
        <v>4.4864756087550584E-2</v>
      </c>
      <c r="R1047" s="20">
        <f t="shared" si="174"/>
        <v>3.8400000000000004E-2</v>
      </c>
      <c r="S1047" s="20">
        <f t="shared" si="175"/>
        <v>6.46475608755058E-3</v>
      </c>
    </row>
    <row r="1048" spans="1:19" s="172" customFormat="1" ht="14.25" customHeight="1" x14ac:dyDescent="0.15">
      <c r="A1048" s="399">
        <v>41244</v>
      </c>
      <c r="B1048" s="400">
        <v>9.1000000000000004E-3</v>
      </c>
      <c r="C1048" s="400">
        <v>1.108E-3</v>
      </c>
      <c r="D1048" s="400">
        <v>1.9E-3</v>
      </c>
      <c r="E1048" s="400">
        <v>3.0416666666666699E-3</v>
      </c>
      <c r="F1048" s="400">
        <v>3.0833333333333299E-3</v>
      </c>
      <c r="G1048" s="400">
        <v>3.0625000000000001E-3</v>
      </c>
      <c r="H1048" s="400">
        <v>3.3333333333333301E-3</v>
      </c>
      <c r="I1048" s="400">
        <f t="shared" si="176"/>
        <v>7.2000000000000007E-3</v>
      </c>
      <c r="J1048" s="400">
        <f t="shared" si="169"/>
        <v>6.0375000000000003E-3</v>
      </c>
      <c r="K1048" s="400">
        <f t="shared" si="170"/>
        <v>-2.22533333333333E-3</v>
      </c>
      <c r="L1048" s="20">
        <f t="shared" si="177"/>
        <v>0.15981145679387554</v>
      </c>
      <c r="M1048" s="20">
        <f t="shared" si="178"/>
        <v>2.2800000000000001E-2</v>
      </c>
      <c r="N1048" s="20">
        <f t="shared" si="171"/>
        <v>3.6750000000000005E-2</v>
      </c>
      <c r="O1048" s="20">
        <f t="shared" si="179"/>
        <v>0.13701145679387555</v>
      </c>
      <c r="P1048" s="20">
        <f t="shared" si="172"/>
        <v>0.12306145679387553</v>
      </c>
      <c r="Q1048" s="20">
        <f t="shared" si="173"/>
        <v>1.1855153276604913E-2</v>
      </c>
      <c r="R1048" s="20">
        <f t="shared" si="174"/>
        <v>3.9999999999999959E-2</v>
      </c>
      <c r="S1048" s="20">
        <f t="shared" si="175"/>
        <v>-2.8144846723395046E-2</v>
      </c>
    </row>
    <row r="1049" spans="1:19" s="172" customFormat="1" ht="14.25" customHeight="1" x14ac:dyDescent="0.15">
      <c r="A1049" s="399">
        <v>41275</v>
      </c>
      <c r="B1049" s="400">
        <v>5.1799999999999999E-2</v>
      </c>
      <c r="C1049" s="400">
        <v>3.5099999999999999E-2</v>
      </c>
      <c r="D1049" s="400">
        <v>2.2000000000000001E-3</v>
      </c>
      <c r="E1049" s="400">
        <v>3.1666666666666701E-3</v>
      </c>
      <c r="F1049" s="400">
        <v>3.225E-3</v>
      </c>
      <c r="G1049" s="400">
        <v>3.19583333333333E-3</v>
      </c>
      <c r="H1049" s="400">
        <v>3.4583333333333302E-3</v>
      </c>
      <c r="I1049" s="400">
        <f t="shared" si="176"/>
        <v>4.9599999999999998E-2</v>
      </c>
      <c r="J1049" s="400">
        <f t="shared" si="169"/>
        <v>4.8604166666666671E-2</v>
      </c>
      <c r="K1049" s="400">
        <f t="shared" si="170"/>
        <v>3.1641666666666672E-2</v>
      </c>
      <c r="L1049" s="20">
        <f t="shared" si="177"/>
        <v>0.1675820159416137</v>
      </c>
      <c r="M1049" s="20">
        <f t="shared" si="178"/>
        <v>2.64E-2</v>
      </c>
      <c r="N1049" s="20">
        <f t="shared" si="171"/>
        <v>3.8349999999999961E-2</v>
      </c>
      <c r="O1049" s="20">
        <f t="shared" si="179"/>
        <v>0.1411820159416137</v>
      </c>
      <c r="P1049" s="20">
        <f t="shared" si="172"/>
        <v>0.12923201594161374</v>
      </c>
      <c r="Q1049" s="20">
        <f t="shared" si="173"/>
        <v>8.3379555440799002E-2</v>
      </c>
      <c r="R1049" s="20">
        <f t="shared" si="174"/>
        <v>4.1499999999999961E-2</v>
      </c>
      <c r="S1049" s="20">
        <f t="shared" si="175"/>
        <v>4.1879555440799042E-2</v>
      </c>
    </row>
    <row r="1050" spans="1:19" s="172" customFormat="1" ht="14.25" customHeight="1" x14ac:dyDescent="0.15">
      <c r="A1050" s="399">
        <v>41306</v>
      </c>
      <c r="B1050" s="400">
        <v>1.3599999999999999E-2</v>
      </c>
      <c r="C1050" s="400">
        <v>3.39E-2</v>
      </c>
      <c r="D1050" s="400">
        <v>2.2000000000000001E-3</v>
      </c>
      <c r="E1050" s="400">
        <v>3.2499999999999999E-3</v>
      </c>
      <c r="F1050" s="400">
        <v>3.2916666666666702E-3</v>
      </c>
      <c r="G1050" s="400">
        <v>3.27083333333333E-3</v>
      </c>
      <c r="H1050" s="400">
        <v>3.48333333333333E-3</v>
      </c>
      <c r="I1050" s="400">
        <f t="shared" si="176"/>
        <v>1.1399999999999999E-2</v>
      </c>
      <c r="J1050" s="400">
        <f t="shared" si="169"/>
        <v>1.0329166666666669E-2</v>
      </c>
      <c r="K1050" s="400">
        <f t="shared" si="170"/>
        <v>3.0416666666666668E-2</v>
      </c>
      <c r="L1050" s="20">
        <f t="shared" si="177"/>
        <v>0.13445277162425207</v>
      </c>
      <c r="M1050" s="20">
        <f t="shared" si="178"/>
        <v>2.64E-2</v>
      </c>
      <c r="N1050" s="20">
        <f t="shared" si="171"/>
        <v>3.9249999999999959E-2</v>
      </c>
      <c r="O1050" s="20">
        <f t="shared" si="179"/>
        <v>0.10805277162425206</v>
      </c>
      <c r="P1050" s="20">
        <f t="shared" si="172"/>
        <v>9.5202771624252114E-2</v>
      </c>
      <c r="Q1050" s="20">
        <f t="shared" si="173"/>
        <v>0.11625393005761309</v>
      </c>
      <c r="R1050" s="20">
        <f t="shared" si="174"/>
        <v>4.1799999999999962E-2</v>
      </c>
      <c r="S1050" s="20">
        <f t="shared" si="175"/>
        <v>7.4453930057613124E-2</v>
      </c>
    </row>
    <row r="1051" spans="1:19" s="172" customFormat="1" ht="14.25" customHeight="1" x14ac:dyDescent="0.15">
      <c r="A1051" s="399">
        <v>41334</v>
      </c>
      <c r="B1051" s="400">
        <v>3.7499999999999999E-2</v>
      </c>
      <c r="C1051" s="400">
        <v>5.3999999999999999E-2</v>
      </c>
      <c r="D1051" s="400">
        <v>2.0999999999999999E-3</v>
      </c>
      <c r="E1051" s="400">
        <v>3.1666666666666701E-3</v>
      </c>
      <c r="F1051" s="400">
        <v>3.225E-3</v>
      </c>
      <c r="G1051" s="400">
        <v>3.19583333333333E-3</v>
      </c>
      <c r="H1051" s="400">
        <v>3.4583333333333302E-3</v>
      </c>
      <c r="I1051" s="400">
        <f t="shared" si="176"/>
        <v>3.5400000000000001E-2</v>
      </c>
      <c r="J1051" s="400">
        <f t="shared" si="169"/>
        <v>3.430416666666667E-2</v>
      </c>
      <c r="K1051" s="400">
        <f t="shared" si="170"/>
        <v>5.0541666666666672E-2</v>
      </c>
      <c r="L1051" s="20">
        <f t="shared" si="177"/>
        <v>0.1395050349115714</v>
      </c>
      <c r="M1051" s="20">
        <f t="shared" si="178"/>
        <v>2.52E-2</v>
      </c>
      <c r="N1051" s="20">
        <f t="shared" si="171"/>
        <v>3.8349999999999961E-2</v>
      </c>
      <c r="O1051" s="20">
        <f t="shared" si="179"/>
        <v>0.1143050349115714</v>
      </c>
      <c r="P1051" s="20">
        <f t="shared" si="172"/>
        <v>0.10115503491157143</v>
      </c>
      <c r="Q1051" s="20">
        <f t="shared" si="173"/>
        <v>0.1606080991602461</v>
      </c>
      <c r="R1051" s="20">
        <f t="shared" si="174"/>
        <v>4.1499999999999961E-2</v>
      </c>
      <c r="S1051" s="20">
        <f t="shared" si="175"/>
        <v>0.11910809916024614</v>
      </c>
    </row>
    <row r="1052" spans="1:19" s="172" customFormat="1" ht="14.25" customHeight="1" x14ac:dyDescent="0.15">
      <c r="A1052" s="399">
        <v>41365</v>
      </c>
      <c r="B1052" s="400">
        <v>1.9300000000000001E-2</v>
      </c>
      <c r="C1052" s="400">
        <v>5.8999999999999997E-2</v>
      </c>
      <c r="D1052" s="400">
        <v>2.5999999999999999E-3</v>
      </c>
      <c r="E1052" s="400">
        <v>3.1083333333333301E-3</v>
      </c>
      <c r="F1052" s="400">
        <v>3.1416666666666702E-3</v>
      </c>
      <c r="G1052" s="400">
        <v>3.1250000000000002E-3</v>
      </c>
      <c r="H1052" s="400">
        <v>3.3333333333333301E-3</v>
      </c>
      <c r="I1052" s="400">
        <f t="shared" si="176"/>
        <v>1.67E-2</v>
      </c>
      <c r="J1052" s="400">
        <f t="shared" si="169"/>
        <v>1.6175000000000002E-2</v>
      </c>
      <c r="K1052" s="400">
        <f t="shared" si="170"/>
        <v>5.566666666666667E-2</v>
      </c>
      <c r="L1052" s="20">
        <f t="shared" si="177"/>
        <v>0.16886130832782986</v>
      </c>
      <c r="M1052" s="20">
        <f t="shared" si="178"/>
        <v>3.1199999999999999E-2</v>
      </c>
      <c r="N1052" s="20">
        <f t="shared" si="171"/>
        <v>3.7500000000000006E-2</v>
      </c>
      <c r="O1052" s="20">
        <f t="shared" si="179"/>
        <v>0.13766130832782986</v>
      </c>
      <c r="P1052" s="20">
        <f t="shared" si="172"/>
        <v>0.13136130832782986</v>
      </c>
      <c r="Q1052" s="20">
        <f t="shared" si="173"/>
        <v>0.20352472247940545</v>
      </c>
      <c r="R1052" s="20">
        <f t="shared" si="174"/>
        <v>3.9999999999999959E-2</v>
      </c>
      <c r="S1052" s="20">
        <f t="shared" si="175"/>
        <v>0.1635247224794055</v>
      </c>
    </row>
    <row r="1053" spans="1:19" s="172" customFormat="1" ht="14.25" customHeight="1" x14ac:dyDescent="0.15">
      <c r="A1053" s="399">
        <v>41395</v>
      </c>
      <c r="B1053" s="400">
        <v>2.3400000000000001E-2</v>
      </c>
      <c r="C1053" s="400">
        <v>-8.9599999999999999E-2</v>
      </c>
      <c r="D1053" s="400">
        <v>2.3E-3</v>
      </c>
      <c r="E1053" s="400">
        <v>3.24166666666667E-3</v>
      </c>
      <c r="F1053" s="400">
        <v>3.2833333333333299E-3</v>
      </c>
      <c r="G1053" s="400">
        <v>3.2625000000000002E-3</v>
      </c>
      <c r="H1053" s="400">
        <v>3.4749999999999998E-3</v>
      </c>
      <c r="I1053" s="400">
        <f t="shared" si="176"/>
        <v>2.1100000000000001E-2</v>
      </c>
      <c r="J1053" s="400">
        <f t="shared" ref="J1053:J1116" si="180">B1053-G1053</f>
        <v>2.0137499999999999E-2</v>
      </c>
      <c r="K1053" s="400">
        <f t="shared" ref="K1053:K1077" si="181">$C1053-H1053</f>
        <v>-9.3075000000000005E-2</v>
      </c>
      <c r="L1053" s="20">
        <f t="shared" si="177"/>
        <v>0.27270205654080359</v>
      </c>
      <c r="M1053" s="20">
        <f t="shared" si="178"/>
        <v>2.76E-2</v>
      </c>
      <c r="N1053" s="20">
        <f t="shared" si="171"/>
        <v>3.9150000000000004E-2</v>
      </c>
      <c r="O1053" s="20">
        <f t="shared" si="179"/>
        <v>0.24510205654080358</v>
      </c>
      <c r="P1053" s="20">
        <f t="shared" si="172"/>
        <v>0.23355205654080358</v>
      </c>
      <c r="Q1053" s="20">
        <f t="shared" si="173"/>
        <v>9.3326229363595914E-2</v>
      </c>
      <c r="R1053" s="20">
        <f t="shared" si="174"/>
        <v>4.1700000000000001E-2</v>
      </c>
      <c r="S1053" s="20">
        <f t="shared" si="175"/>
        <v>5.1626229363595913E-2</v>
      </c>
    </row>
    <row r="1054" spans="1:19" s="172" customFormat="1" ht="14.25" customHeight="1" x14ac:dyDescent="0.15">
      <c r="A1054" s="399">
        <v>41426</v>
      </c>
      <c r="B1054" s="400">
        <v>-1.34E-2</v>
      </c>
      <c r="C1054" s="400">
        <v>1.14E-2</v>
      </c>
      <c r="D1054" s="400">
        <v>2.3999999999999998E-3</v>
      </c>
      <c r="E1054" s="400">
        <v>3.55833333333333E-3</v>
      </c>
      <c r="F1054" s="400">
        <v>3.5999999999999999E-3</v>
      </c>
      <c r="G1054" s="400">
        <v>3.5791666666666702E-3</v>
      </c>
      <c r="H1054" s="400">
        <v>3.7750000000000001E-3</v>
      </c>
      <c r="I1054" s="400">
        <f t="shared" si="176"/>
        <v>-1.5800000000000002E-2</v>
      </c>
      <c r="J1054" s="400">
        <f t="shared" si="180"/>
        <v>-1.697916666666667E-2</v>
      </c>
      <c r="K1054" s="400">
        <f t="shared" si="181"/>
        <v>7.6249999999999998E-3</v>
      </c>
      <c r="L1054" s="20">
        <f t="shared" si="177"/>
        <v>0.20596220609215976</v>
      </c>
      <c r="M1054" s="20">
        <f t="shared" si="178"/>
        <v>2.8799999999999999E-2</v>
      </c>
      <c r="N1054" s="20">
        <f t="shared" si="171"/>
        <v>4.2950000000000044E-2</v>
      </c>
      <c r="O1054" s="20">
        <f t="shared" si="179"/>
        <v>0.17716220609215977</v>
      </c>
      <c r="P1054" s="20">
        <f t="shared" si="172"/>
        <v>0.16301220609215972</v>
      </c>
      <c r="Q1054" s="20">
        <f t="shared" si="173"/>
        <v>6.223429341130382E-2</v>
      </c>
      <c r="R1054" s="20">
        <f t="shared" si="174"/>
        <v>4.53E-2</v>
      </c>
      <c r="S1054" s="20">
        <f t="shared" si="175"/>
        <v>1.693429341130382E-2</v>
      </c>
    </row>
    <row r="1055" spans="1:19" s="172" customFormat="1" ht="14.25" customHeight="1" x14ac:dyDescent="0.15">
      <c r="A1055" s="399">
        <v>41456</v>
      </c>
      <c r="B1055" s="400">
        <v>5.0900000000000001E-2</v>
      </c>
      <c r="C1055" s="400">
        <v>3.85E-2</v>
      </c>
      <c r="D1055" s="400">
        <v>3.0000000000000001E-3</v>
      </c>
      <c r="E1055" s="400">
        <v>3.6166666666666699E-3</v>
      </c>
      <c r="F1055" s="400">
        <v>3.7166666666666702E-3</v>
      </c>
      <c r="G1055" s="400">
        <v>3.6666666666666701E-3</v>
      </c>
      <c r="H1055" s="400">
        <v>3.8999999999999998E-3</v>
      </c>
      <c r="I1055" s="400">
        <f t="shared" si="176"/>
        <v>4.7899999999999998E-2</v>
      </c>
      <c r="J1055" s="400">
        <f t="shared" si="180"/>
        <v>4.7233333333333329E-2</v>
      </c>
      <c r="K1055" s="400">
        <f t="shared" si="181"/>
        <v>3.4599999999999999E-2</v>
      </c>
      <c r="L1055" s="20">
        <f t="shared" si="177"/>
        <v>0.24997108431033732</v>
      </c>
      <c r="M1055" s="20">
        <f t="shared" si="178"/>
        <v>3.6000000000000004E-2</v>
      </c>
      <c r="N1055" s="20">
        <f t="shared" si="171"/>
        <v>4.4000000000000039E-2</v>
      </c>
      <c r="O1055" s="20">
        <f t="shared" si="179"/>
        <v>0.21397108431033732</v>
      </c>
      <c r="P1055" s="20">
        <f t="shared" si="172"/>
        <v>0.20597108431033728</v>
      </c>
      <c r="Q1055" s="20">
        <f t="shared" si="173"/>
        <v>7.2625905578881156E-2</v>
      </c>
      <c r="R1055" s="20">
        <f t="shared" si="174"/>
        <v>4.6799999999999994E-2</v>
      </c>
      <c r="S1055" s="20">
        <f t="shared" si="175"/>
        <v>2.5825905578881161E-2</v>
      </c>
    </row>
    <row r="1056" spans="1:19" s="172" customFormat="1" ht="14.25" customHeight="1" x14ac:dyDescent="0.15">
      <c r="A1056" s="399">
        <v>41487</v>
      </c>
      <c r="B1056" s="400">
        <v>-2.9000000000000001E-2</v>
      </c>
      <c r="C1056" s="400">
        <v>-0.05</v>
      </c>
      <c r="D1056" s="400">
        <v>2.8E-3</v>
      </c>
      <c r="E1056" s="400">
        <v>3.78333333333333E-3</v>
      </c>
      <c r="F1056" s="400">
        <v>3.8583333333333299E-3</v>
      </c>
      <c r="G1056" s="400">
        <v>3.8208333333333302E-3</v>
      </c>
      <c r="H1056" s="400">
        <v>3.9416666666666697E-3</v>
      </c>
      <c r="I1056" s="400">
        <f t="shared" si="176"/>
        <v>-3.1800000000000002E-2</v>
      </c>
      <c r="J1056" s="400">
        <f t="shared" si="180"/>
        <v>-3.2820833333333334E-2</v>
      </c>
      <c r="K1056" s="400">
        <f t="shared" si="181"/>
        <v>-5.3941666666666672E-2</v>
      </c>
      <c r="L1056" s="20">
        <f t="shared" si="177"/>
        <v>0.18701410549177222</v>
      </c>
      <c r="M1056" s="20">
        <f t="shared" si="178"/>
        <v>3.3599999999999998E-2</v>
      </c>
      <c r="N1056" s="20">
        <f t="shared" si="171"/>
        <v>4.584999999999996E-2</v>
      </c>
      <c r="O1056" s="20">
        <f t="shared" si="179"/>
        <v>0.15341410549177223</v>
      </c>
      <c r="P1056" s="20">
        <f t="shared" si="172"/>
        <v>0.14116410549177227</v>
      </c>
      <c r="Q1056" s="20">
        <f t="shared" si="173"/>
        <v>6.6698430824855048E-2</v>
      </c>
      <c r="R1056" s="20">
        <f t="shared" si="174"/>
        <v>4.7300000000000036E-2</v>
      </c>
      <c r="S1056" s="20">
        <f t="shared" si="175"/>
        <v>1.9398430824855012E-2</v>
      </c>
    </row>
    <row r="1057" spans="1:19" s="172" customFormat="1" ht="14.25" customHeight="1" x14ac:dyDescent="0.15">
      <c r="A1057" s="399">
        <v>41518</v>
      </c>
      <c r="B1057" s="400">
        <v>3.1399999999999997E-2</v>
      </c>
      <c r="C1057" s="400">
        <v>1.0800000000000001E-2</v>
      </c>
      <c r="D1057" s="400">
        <v>2.8999999999999998E-3</v>
      </c>
      <c r="E1057" s="400">
        <v>3.8666666666666702E-3</v>
      </c>
      <c r="F1057" s="400">
        <v>3.9083333333333296E-3</v>
      </c>
      <c r="G1057" s="400">
        <v>3.8874999999999999E-3</v>
      </c>
      <c r="H1057" s="400">
        <v>4.0000000000000001E-3</v>
      </c>
      <c r="I1057" s="400">
        <f t="shared" si="176"/>
        <v>2.8499999999999998E-2</v>
      </c>
      <c r="J1057" s="400">
        <f t="shared" si="180"/>
        <v>2.7512499999999999E-2</v>
      </c>
      <c r="K1057" s="400">
        <f t="shared" si="181"/>
        <v>6.8000000000000005E-3</v>
      </c>
      <c r="L1057" s="20">
        <f t="shared" si="177"/>
        <v>0.19349419809340396</v>
      </c>
      <c r="M1057" s="20">
        <f t="shared" si="178"/>
        <v>3.4799999999999998E-2</v>
      </c>
      <c r="N1057" s="20">
        <f t="shared" si="171"/>
        <v>4.6649999999999997E-2</v>
      </c>
      <c r="O1057" s="20">
        <f t="shared" si="179"/>
        <v>0.15869419809340396</v>
      </c>
      <c r="P1057" s="20">
        <f t="shared" si="172"/>
        <v>0.14684419809340396</v>
      </c>
      <c r="Q1057" s="20">
        <f t="shared" si="173"/>
        <v>6.5137816355106626E-2</v>
      </c>
      <c r="R1057" s="20">
        <f t="shared" si="174"/>
        <v>4.8000000000000001E-2</v>
      </c>
      <c r="S1057" s="20">
        <f t="shared" si="175"/>
        <v>1.7137816355106625E-2</v>
      </c>
    </row>
    <row r="1058" spans="1:19" s="172" customFormat="1" ht="14.25" customHeight="1" x14ac:dyDescent="0.15">
      <c r="A1058" s="399">
        <v>41548</v>
      </c>
      <c r="B1058" s="400">
        <v>4.5999999999999999E-2</v>
      </c>
      <c r="C1058" s="400">
        <v>3.7699999999999997E-2</v>
      </c>
      <c r="D1058" s="400">
        <v>2.8999999999999998E-3</v>
      </c>
      <c r="E1058" s="400">
        <v>3.7750000000000001E-3</v>
      </c>
      <c r="F1058" s="400">
        <v>3.8249999999999998E-3</v>
      </c>
      <c r="G1058" s="400">
        <v>3.8E-3</v>
      </c>
      <c r="H1058" s="400">
        <v>3.9166666666666699E-3</v>
      </c>
      <c r="I1058" s="400">
        <f t="shared" si="176"/>
        <v>4.3099999999999999E-2</v>
      </c>
      <c r="J1058" s="400">
        <f t="shared" si="180"/>
        <v>4.2200000000000001E-2</v>
      </c>
      <c r="K1058" s="400">
        <f t="shared" si="181"/>
        <v>3.3783333333333325E-2</v>
      </c>
      <c r="L1058" s="20">
        <f t="shared" si="177"/>
        <v>0.27192555395384743</v>
      </c>
      <c r="M1058" s="20">
        <f t="shared" si="178"/>
        <v>3.4799999999999998E-2</v>
      </c>
      <c r="N1058" s="20">
        <f t="shared" si="171"/>
        <v>4.5600000000000002E-2</v>
      </c>
      <c r="O1058" s="20">
        <f t="shared" si="179"/>
        <v>0.23712555395384743</v>
      </c>
      <c r="P1058" s="20">
        <f t="shared" si="172"/>
        <v>0.22632555395384743</v>
      </c>
      <c r="Q1058" s="20">
        <f t="shared" si="173"/>
        <v>8.6561196995492251E-2</v>
      </c>
      <c r="R1058" s="20">
        <f t="shared" si="174"/>
        <v>4.7000000000000042E-2</v>
      </c>
      <c r="S1058" s="20">
        <f t="shared" si="175"/>
        <v>3.9561196995492209E-2</v>
      </c>
    </row>
    <row r="1059" spans="1:19" s="172" customFormat="1" ht="14.25" customHeight="1" x14ac:dyDescent="0.15">
      <c r="A1059" s="399">
        <v>41579</v>
      </c>
      <c r="B1059" s="400">
        <v>3.0499999999999999E-2</v>
      </c>
      <c r="C1059" s="400">
        <v>-1.9900000000000001E-2</v>
      </c>
      <c r="D1059" s="400">
        <v>2.7000000000000001E-3</v>
      </c>
      <c r="E1059" s="400">
        <v>3.8583333333333299E-3</v>
      </c>
      <c r="F1059" s="400">
        <v>3.89166666666667E-3</v>
      </c>
      <c r="G1059" s="400">
        <v>3.875E-3</v>
      </c>
      <c r="H1059" s="400">
        <v>3.9750000000000002E-3</v>
      </c>
      <c r="I1059" s="400">
        <f t="shared" si="176"/>
        <v>2.7799999999999998E-2</v>
      </c>
      <c r="J1059" s="400">
        <f t="shared" si="180"/>
        <v>2.6624999999999999E-2</v>
      </c>
      <c r="K1059" s="400">
        <f t="shared" si="181"/>
        <v>-2.3875E-2</v>
      </c>
      <c r="L1059" s="20">
        <f t="shared" si="177"/>
        <v>0.3031609498403649</v>
      </c>
      <c r="M1059" s="20">
        <f t="shared" si="178"/>
        <v>3.2399999999999998E-2</v>
      </c>
      <c r="N1059" s="20">
        <f t="shared" si="171"/>
        <v>4.65E-2</v>
      </c>
      <c r="O1059" s="20">
        <f t="shared" si="179"/>
        <v>0.27076094984036492</v>
      </c>
      <c r="P1059" s="20">
        <f t="shared" si="172"/>
        <v>0.25666094984036492</v>
      </c>
      <c r="Q1059" s="20">
        <f t="shared" si="173"/>
        <v>0.11678890443016532</v>
      </c>
      <c r="R1059" s="20">
        <f t="shared" si="174"/>
        <v>4.7700000000000006E-2</v>
      </c>
      <c r="S1059" s="20">
        <f t="shared" si="175"/>
        <v>6.9088904430165313E-2</v>
      </c>
    </row>
    <row r="1060" spans="1:19" s="172" customFormat="1" ht="14.25" customHeight="1" x14ac:dyDescent="0.15">
      <c r="A1060" s="399">
        <v>41609</v>
      </c>
      <c r="B1060" s="400">
        <v>2.53E-2</v>
      </c>
      <c r="C1060" s="400">
        <v>7.6E-3</v>
      </c>
      <c r="D1060" s="400">
        <v>3.0999999999999999E-3</v>
      </c>
      <c r="E1060" s="400">
        <v>3.8500000000000001E-3</v>
      </c>
      <c r="F1060" s="400">
        <v>3.8999999999999998E-3</v>
      </c>
      <c r="G1060" s="400">
        <v>3.875E-3</v>
      </c>
      <c r="H1060" s="400">
        <v>4.0083333333333299E-3</v>
      </c>
      <c r="I1060" s="400">
        <f t="shared" si="176"/>
        <v>2.2200000000000001E-2</v>
      </c>
      <c r="J1060" s="400">
        <f t="shared" si="180"/>
        <v>2.1425E-2</v>
      </c>
      <c r="K1060" s="400">
        <f t="shared" si="181"/>
        <v>3.5916666666666701E-3</v>
      </c>
      <c r="L1060" s="20">
        <f t="shared" si="177"/>
        <v>0.3240817776943079</v>
      </c>
      <c r="M1060" s="20">
        <f t="shared" si="178"/>
        <v>3.7199999999999997E-2</v>
      </c>
      <c r="N1060" s="20">
        <f t="shared" si="171"/>
        <v>4.65E-2</v>
      </c>
      <c r="O1060" s="20">
        <f t="shared" si="179"/>
        <v>0.28688177769430789</v>
      </c>
      <c r="P1060" s="20">
        <f t="shared" si="172"/>
        <v>0.27758177769430792</v>
      </c>
      <c r="Q1060" s="20">
        <f t="shared" si="173"/>
        <v>0.12403107367420341</v>
      </c>
      <c r="R1060" s="20">
        <f t="shared" si="174"/>
        <v>4.8099999999999962E-2</v>
      </c>
      <c r="S1060" s="20">
        <f t="shared" si="175"/>
        <v>7.5931073674203445E-2</v>
      </c>
    </row>
    <row r="1061" spans="1:19" s="172" customFormat="1" ht="14.25" customHeight="1" x14ac:dyDescent="0.15">
      <c r="A1061" s="399">
        <v>41640</v>
      </c>
      <c r="B1061" s="400">
        <v>-3.4599999999999999E-2</v>
      </c>
      <c r="C1061" s="400">
        <v>2.81E-2</v>
      </c>
      <c r="D1061" s="400">
        <v>3.2000000000000002E-3</v>
      </c>
      <c r="E1061" s="400">
        <v>3.74166666666667E-3</v>
      </c>
      <c r="F1061" s="400">
        <v>3.7750000000000001E-3</v>
      </c>
      <c r="G1061" s="400">
        <v>3.7583333333333301E-3</v>
      </c>
      <c r="H1061" s="400">
        <v>3.8583333333333299E-3</v>
      </c>
      <c r="I1061" s="400">
        <f t="shared" si="176"/>
        <v>-3.78E-2</v>
      </c>
      <c r="J1061" s="400">
        <f t="shared" si="180"/>
        <v>-3.8358333333333328E-2</v>
      </c>
      <c r="K1061" s="400">
        <f t="shared" si="181"/>
        <v>2.4241666666666668E-2</v>
      </c>
      <c r="L1061" s="20">
        <f t="shared" si="177"/>
        <v>0.2153152198004229</v>
      </c>
      <c r="M1061" s="20">
        <f t="shared" si="178"/>
        <v>3.8400000000000004E-2</v>
      </c>
      <c r="N1061" s="20">
        <f t="shared" si="171"/>
        <v>4.509999999999996E-2</v>
      </c>
      <c r="O1061" s="20">
        <f t="shared" si="179"/>
        <v>0.17691521980042291</v>
      </c>
      <c r="P1061" s="20">
        <f t="shared" si="172"/>
        <v>0.17021521980042292</v>
      </c>
      <c r="Q1061" s="20">
        <f t="shared" si="173"/>
        <v>0.11642966558250278</v>
      </c>
      <c r="R1061" s="20">
        <f t="shared" si="174"/>
        <v>4.6299999999999959E-2</v>
      </c>
      <c r="S1061" s="20">
        <f t="shared" si="175"/>
        <v>7.0129665582502831E-2</v>
      </c>
    </row>
    <row r="1062" spans="1:19" s="172" customFormat="1" ht="14.25" customHeight="1" x14ac:dyDescent="0.15">
      <c r="A1062" s="399">
        <v>41671</v>
      </c>
      <c r="B1062" s="400">
        <v>4.5699999999999998E-2</v>
      </c>
      <c r="C1062" s="400">
        <v>3.3500000000000002E-2</v>
      </c>
      <c r="D1062" s="400">
        <v>2.5999999999999999E-3</v>
      </c>
      <c r="E1062" s="400">
        <v>3.70833333333333E-3</v>
      </c>
      <c r="F1062" s="400">
        <v>3.7166666666666702E-3</v>
      </c>
      <c r="G1062" s="400">
        <v>3.7125000000000001E-3</v>
      </c>
      <c r="H1062" s="400">
        <v>3.7750000000000001E-3</v>
      </c>
      <c r="I1062" s="400">
        <f t="shared" si="176"/>
        <v>4.3099999999999999E-2</v>
      </c>
      <c r="J1062" s="400">
        <f t="shared" si="180"/>
        <v>4.1987499999999997E-2</v>
      </c>
      <c r="K1062" s="400">
        <f t="shared" si="181"/>
        <v>2.9725000000000001E-2</v>
      </c>
      <c r="L1062" s="20">
        <f t="shared" si="177"/>
        <v>0.2538033991173072</v>
      </c>
      <c r="M1062" s="20">
        <f t="shared" si="178"/>
        <v>3.1199999999999999E-2</v>
      </c>
      <c r="N1062" s="20">
        <f t="shared" si="171"/>
        <v>4.4549999999999999E-2</v>
      </c>
      <c r="O1062" s="20">
        <f t="shared" si="179"/>
        <v>0.2226033991173072</v>
      </c>
      <c r="P1062" s="20">
        <f t="shared" si="172"/>
        <v>0.2092533991173072</v>
      </c>
      <c r="Q1062" s="20">
        <f t="shared" si="173"/>
        <v>0.1159977361248834</v>
      </c>
      <c r="R1062" s="20">
        <f t="shared" si="174"/>
        <v>4.53E-2</v>
      </c>
      <c r="S1062" s="20">
        <f t="shared" si="175"/>
        <v>7.0697736124883392E-2</v>
      </c>
    </row>
    <row r="1063" spans="1:19" s="172" customFormat="1" ht="14.25" customHeight="1" x14ac:dyDescent="0.15">
      <c r="A1063" s="399">
        <v>41699</v>
      </c>
      <c r="B1063" s="400">
        <v>8.3999999999999995E-3</v>
      </c>
      <c r="C1063" s="400">
        <v>3.3700000000000001E-2</v>
      </c>
      <c r="D1063" s="400">
        <v>2.8999999999999998E-3</v>
      </c>
      <c r="E1063" s="400">
        <v>3.65E-3</v>
      </c>
      <c r="F1063" s="400">
        <v>3.7000000000000002E-3</v>
      </c>
      <c r="G1063" s="400">
        <v>3.6749999999999999E-3</v>
      </c>
      <c r="H1063" s="400">
        <v>3.7583333333333301E-3</v>
      </c>
      <c r="I1063" s="400">
        <f t="shared" si="176"/>
        <v>5.4999999999999997E-3</v>
      </c>
      <c r="J1063" s="400">
        <f t="shared" si="180"/>
        <v>4.725E-3</v>
      </c>
      <c r="K1063" s="400">
        <f t="shared" si="181"/>
        <v>2.9941666666666672E-2</v>
      </c>
      <c r="L1063" s="20">
        <f t="shared" si="177"/>
        <v>0.21863647968182387</v>
      </c>
      <c r="M1063" s="20">
        <f t="shared" si="178"/>
        <v>3.4799999999999998E-2</v>
      </c>
      <c r="N1063" s="20">
        <f t="shared" si="171"/>
        <v>4.41E-2</v>
      </c>
      <c r="O1063" s="20">
        <f t="shared" si="179"/>
        <v>0.18383647968182387</v>
      </c>
      <c r="P1063" s="20">
        <f t="shared" si="172"/>
        <v>0.17453647968182387</v>
      </c>
      <c r="Q1063" s="20">
        <f t="shared" si="173"/>
        <v>9.4503662079973294E-2</v>
      </c>
      <c r="R1063" s="20">
        <f t="shared" si="174"/>
        <v>4.509999999999996E-2</v>
      </c>
      <c r="S1063" s="20">
        <f t="shared" si="175"/>
        <v>4.9403662079973334E-2</v>
      </c>
    </row>
    <row r="1064" spans="1:19" s="172" customFormat="1" ht="14.25" customHeight="1" x14ac:dyDescent="0.15">
      <c r="A1064" s="399">
        <v>41730</v>
      </c>
      <c r="B1064" s="400">
        <v>7.4000000000000003E-3</v>
      </c>
      <c r="C1064" s="400">
        <v>4.2599999999999999E-2</v>
      </c>
      <c r="D1064" s="400">
        <v>2.8E-3</v>
      </c>
      <c r="E1064" s="400">
        <v>3.5333333333333302E-3</v>
      </c>
      <c r="F1064" s="400">
        <v>3.6083333333333301E-3</v>
      </c>
      <c r="G1064" s="400">
        <v>3.5708333333333299E-3</v>
      </c>
      <c r="H1064" s="400">
        <v>3.6749999999999999E-3</v>
      </c>
      <c r="I1064" s="400">
        <f t="shared" si="176"/>
        <v>4.5999999999999999E-3</v>
      </c>
      <c r="J1064" s="400">
        <f t="shared" si="180"/>
        <v>3.8291666666666704E-3</v>
      </c>
      <c r="K1064" s="400">
        <f t="shared" si="181"/>
        <v>3.8925000000000001E-2</v>
      </c>
      <c r="L1064" s="20">
        <f t="shared" si="177"/>
        <v>0.20440929032813648</v>
      </c>
      <c r="M1064" s="20">
        <f t="shared" si="178"/>
        <v>3.3599999999999998E-2</v>
      </c>
      <c r="N1064" s="20">
        <f t="shared" ref="N1064:N1132" si="182">G1064*12</f>
        <v>4.2849999999999958E-2</v>
      </c>
      <c r="O1064" s="20">
        <f t="shared" si="179"/>
        <v>0.17080929032813649</v>
      </c>
      <c r="P1064" s="20">
        <f t="shared" ref="P1064:P1132" si="183">L1064-N1064</f>
        <v>0.16155929032813654</v>
      </c>
      <c r="Q1064" s="20">
        <f t="shared" ref="Q1064:Q1127" si="184">((1+C1053)*(1+C1054)*(1+C1055)*(1+C1056)*(1+C1057)*(1+C1058)*(1+C1059)*(1+C1060)*(1+C1061)*(1+C1062)*(1+C1063)*(1+C1064))-1</f>
        <v>7.755384143964128E-2</v>
      </c>
      <c r="R1064" s="20">
        <f t="shared" ref="R1064:R1132" si="185">H1064*12</f>
        <v>4.41E-2</v>
      </c>
      <c r="S1064" s="20">
        <f t="shared" ref="S1064:S1127" si="186">Q1064-R1064</f>
        <v>3.345384143964128E-2</v>
      </c>
    </row>
    <row r="1065" spans="1:19" s="172" customFormat="1" ht="14.25" customHeight="1" x14ac:dyDescent="0.15">
      <c r="A1065" s="405">
        <v>41760</v>
      </c>
      <c r="B1065" s="400">
        <v>2.35E-2</v>
      </c>
      <c r="C1065" s="400">
        <v>-1.0500000000000001E-2</v>
      </c>
      <c r="D1065" s="400">
        <v>2.8E-3</v>
      </c>
      <c r="E1065" s="400">
        <v>3.46666666666667E-3</v>
      </c>
      <c r="F1065" s="400">
        <v>3.5000000000000001E-3</v>
      </c>
      <c r="G1065" s="400">
        <v>3.48333333333333E-3</v>
      </c>
      <c r="H1065" s="400">
        <v>3.5500000000000002E-3</v>
      </c>
      <c r="I1065" s="400">
        <f t="shared" si="176"/>
        <v>2.07E-2</v>
      </c>
      <c r="J1065" s="400">
        <f t="shared" si="180"/>
        <v>2.0016666666666669E-2</v>
      </c>
      <c r="K1065" s="400">
        <f t="shared" si="181"/>
        <v>-1.405E-2</v>
      </c>
      <c r="L1065" s="20">
        <f t="shared" si="177"/>
        <v>0.20452697738015191</v>
      </c>
      <c r="M1065" s="20">
        <f t="shared" si="178"/>
        <v>3.3599999999999998E-2</v>
      </c>
      <c r="N1065" s="20">
        <f t="shared" si="182"/>
        <v>4.1799999999999962E-2</v>
      </c>
      <c r="O1065" s="20">
        <f t="shared" si="179"/>
        <v>0.17092697738015192</v>
      </c>
      <c r="P1065" s="20">
        <f t="shared" si="183"/>
        <v>0.16272697738015196</v>
      </c>
      <c r="Q1065" s="20">
        <f t="shared" si="184"/>
        <v>0.171176983858222</v>
      </c>
      <c r="R1065" s="20">
        <f t="shared" si="185"/>
        <v>4.2599999999999999E-2</v>
      </c>
      <c r="S1065" s="20">
        <f t="shared" si="186"/>
        <v>0.128576983858222</v>
      </c>
    </row>
    <row r="1066" spans="1:19" s="172" customFormat="1" ht="14.25" customHeight="1" x14ac:dyDescent="0.15">
      <c r="A1066" s="405">
        <v>41791</v>
      </c>
      <c r="B1066" s="400">
        <v>2.07E-2</v>
      </c>
      <c r="C1066" s="400">
        <v>4.48E-2</v>
      </c>
      <c r="D1066" s="400">
        <v>2.5000000000000001E-3</v>
      </c>
      <c r="E1066" s="400">
        <v>3.54166666666667E-3</v>
      </c>
      <c r="F1066" s="400">
        <v>3.5500000000000002E-3</v>
      </c>
      <c r="G1066" s="400">
        <v>3.5458333333333301E-3</v>
      </c>
      <c r="H1066" s="400">
        <v>3.5750000000000001E-3</v>
      </c>
      <c r="I1066" s="400">
        <f t="shared" si="176"/>
        <v>1.8200000000000001E-2</v>
      </c>
      <c r="J1066" s="400">
        <f t="shared" si="180"/>
        <v>1.7154166666666668E-2</v>
      </c>
      <c r="K1066" s="400">
        <f t="shared" si="181"/>
        <v>4.1224999999999998E-2</v>
      </c>
      <c r="L1066" s="20">
        <f t="shared" si="177"/>
        <v>0.24615921935122764</v>
      </c>
      <c r="M1066" s="20">
        <f t="shared" si="178"/>
        <v>0.03</v>
      </c>
      <c r="N1066" s="20">
        <f t="shared" si="182"/>
        <v>4.2549999999999963E-2</v>
      </c>
      <c r="O1066" s="20">
        <f t="shared" si="179"/>
        <v>0.21615921935122764</v>
      </c>
      <c r="P1066" s="20">
        <f t="shared" si="183"/>
        <v>0.20360921935122767</v>
      </c>
      <c r="Q1066" s="20">
        <f t="shared" si="184"/>
        <v>0.20985338415569554</v>
      </c>
      <c r="R1066" s="20">
        <f t="shared" si="185"/>
        <v>4.2900000000000001E-2</v>
      </c>
      <c r="S1066" s="20">
        <f t="shared" si="186"/>
        <v>0.16695338415569555</v>
      </c>
    </row>
    <row r="1067" spans="1:19" s="172" customFormat="1" ht="14.25" customHeight="1" x14ac:dyDescent="0.15">
      <c r="A1067" s="405">
        <v>41821</v>
      </c>
      <c r="B1067" s="400">
        <v>-1.38E-2</v>
      </c>
      <c r="C1067" s="400">
        <v>-6.8000000000000005E-2</v>
      </c>
      <c r="D1067" s="400">
        <v>2.7000000000000001E-3</v>
      </c>
      <c r="E1067" s="400">
        <v>3.46666666666667E-3</v>
      </c>
      <c r="F1067" s="400">
        <v>3.5000000000000001E-3</v>
      </c>
      <c r="G1067" s="400">
        <v>3.48333333333333E-3</v>
      </c>
      <c r="H1067" s="400">
        <v>3.5249999999999999E-3</v>
      </c>
      <c r="I1067" s="400">
        <f t="shared" si="176"/>
        <v>-1.6500000000000001E-2</v>
      </c>
      <c r="J1067" s="400">
        <f t="shared" si="180"/>
        <v>-1.7283333333333331E-2</v>
      </c>
      <c r="K1067" s="400">
        <f t="shared" si="181"/>
        <v>-7.1525000000000005E-2</v>
      </c>
      <c r="L1067" s="20">
        <f t="shared" si="177"/>
        <v>0.16943783625861708</v>
      </c>
      <c r="M1067" s="20">
        <f t="shared" si="178"/>
        <v>3.2399999999999998E-2</v>
      </c>
      <c r="N1067" s="20">
        <f t="shared" si="182"/>
        <v>4.1799999999999962E-2</v>
      </c>
      <c r="O1067" s="20">
        <f t="shared" si="179"/>
        <v>0.1370378362586171</v>
      </c>
      <c r="P1067" s="20">
        <f t="shared" si="183"/>
        <v>0.12763783625861713</v>
      </c>
      <c r="Q1067" s="20">
        <f t="shared" si="184"/>
        <v>8.5780793483974938E-2</v>
      </c>
      <c r="R1067" s="20">
        <f t="shared" si="185"/>
        <v>4.2299999999999997E-2</v>
      </c>
      <c r="S1067" s="20">
        <f t="shared" si="186"/>
        <v>4.348079348397494E-2</v>
      </c>
    </row>
    <row r="1068" spans="1:19" s="172" customFormat="1" ht="14.25" customHeight="1" x14ac:dyDescent="0.15">
      <c r="A1068" s="405">
        <v>41852</v>
      </c>
      <c r="B1068" s="400">
        <v>0.04</v>
      </c>
      <c r="C1068" s="400">
        <v>4.9500000000000002E-2</v>
      </c>
      <c r="D1068" s="400">
        <v>2.5999999999999999E-3</v>
      </c>
      <c r="E1068" s="400">
        <v>3.3999999999999998E-3</v>
      </c>
      <c r="F1068" s="400">
        <v>3.4166666666666698E-3</v>
      </c>
      <c r="G1068" s="400">
        <v>3.4083333333333301E-3</v>
      </c>
      <c r="H1068" s="400">
        <v>3.4416666666666701E-3</v>
      </c>
      <c r="I1068" s="400">
        <f t="shared" si="176"/>
        <v>3.7400000000000003E-2</v>
      </c>
      <c r="J1068" s="400">
        <f t="shared" si="180"/>
        <v>3.6591666666666668E-2</v>
      </c>
      <c r="K1068" s="400">
        <f t="shared" si="181"/>
        <v>4.6058333333333333E-2</v>
      </c>
      <c r="L1068" s="20">
        <f t="shared" si="177"/>
        <v>0.25253898013281373</v>
      </c>
      <c r="M1068" s="20">
        <f t="shared" si="178"/>
        <v>3.1199999999999999E-2</v>
      </c>
      <c r="N1068" s="20">
        <f t="shared" si="182"/>
        <v>4.0899999999999964E-2</v>
      </c>
      <c r="O1068" s="20">
        <f t="shared" si="179"/>
        <v>0.22133898013281372</v>
      </c>
      <c r="P1068" s="20">
        <f t="shared" si="183"/>
        <v>0.21163898013281376</v>
      </c>
      <c r="Q1068" s="20">
        <f t="shared" si="184"/>
        <v>0.1995020450120335</v>
      </c>
      <c r="R1068" s="20">
        <f t="shared" si="185"/>
        <v>4.1300000000000045E-2</v>
      </c>
      <c r="S1068" s="20">
        <f t="shared" si="186"/>
        <v>0.15820204501203344</v>
      </c>
    </row>
    <row r="1069" spans="1:19" s="172" customFormat="1" ht="15" customHeight="1" x14ac:dyDescent="0.15">
      <c r="A1069" s="405">
        <v>41883</v>
      </c>
      <c r="B1069" s="400">
        <v>-1.4E-2</v>
      </c>
      <c r="C1069" s="400">
        <v>-1.8599999999999998E-2</v>
      </c>
      <c r="D1069" s="400">
        <v>2.3E-3</v>
      </c>
      <c r="E1069" s="400">
        <v>3.4250000000000001E-3</v>
      </c>
      <c r="F1069" s="400">
        <v>3.4916666666666698E-3</v>
      </c>
      <c r="G1069" s="400">
        <v>3.4583333333333302E-3</v>
      </c>
      <c r="H1069" s="400">
        <v>3.5333333333333302E-3</v>
      </c>
      <c r="I1069" s="400">
        <f t="shared" si="176"/>
        <v>-1.6300000000000002E-2</v>
      </c>
      <c r="J1069" s="400">
        <f t="shared" si="180"/>
        <v>-1.7458333333333329E-2</v>
      </c>
      <c r="K1069" s="400">
        <f t="shared" si="181"/>
        <v>-2.2133333333333328E-2</v>
      </c>
      <c r="L1069" s="20">
        <f t="shared" si="177"/>
        <v>0.19740491992529963</v>
      </c>
      <c r="M1069" s="20">
        <f t="shared" si="178"/>
        <v>2.76E-2</v>
      </c>
      <c r="N1069" s="20">
        <f t="shared" si="182"/>
        <v>4.1499999999999961E-2</v>
      </c>
      <c r="O1069" s="20">
        <f t="shared" si="179"/>
        <v>0.16980491992529961</v>
      </c>
      <c r="P1069" s="20">
        <f t="shared" si="183"/>
        <v>0.15590491992529967</v>
      </c>
      <c r="Q1069" s="20">
        <f t="shared" si="184"/>
        <v>0.16461348137594944</v>
      </c>
      <c r="R1069" s="20">
        <f t="shared" si="185"/>
        <v>4.2399999999999965E-2</v>
      </c>
      <c r="S1069" s="20">
        <f t="shared" si="186"/>
        <v>0.12221348137594948</v>
      </c>
    </row>
    <row r="1070" spans="1:19" s="172" customFormat="1" ht="14.25" customHeight="1" x14ac:dyDescent="0.15">
      <c r="A1070" s="405">
        <v>41913</v>
      </c>
      <c r="B1070" s="400">
        <v>2.4400000000000002E-2</v>
      </c>
      <c r="C1070" s="400">
        <v>8.0199999999999994E-2</v>
      </c>
      <c r="D1070" s="400">
        <v>2.5000000000000001E-3</v>
      </c>
      <c r="E1070" s="400">
        <v>3.2666666666666699E-3</v>
      </c>
      <c r="F1070" s="400">
        <v>3.3249999999999998E-3</v>
      </c>
      <c r="G1070" s="400">
        <v>3.2958333333333299E-3</v>
      </c>
      <c r="H1070" s="400">
        <v>3.3833333333333302E-3</v>
      </c>
      <c r="I1070" s="400">
        <f t="shared" si="176"/>
        <v>2.1900000000000003E-2</v>
      </c>
      <c r="J1070" s="400">
        <f t="shared" si="180"/>
        <v>2.110416666666667E-2</v>
      </c>
      <c r="K1070" s="400">
        <f t="shared" si="181"/>
        <v>7.6816666666666658E-2</v>
      </c>
      <c r="L1070" s="20">
        <f t="shared" si="177"/>
        <v>0.17267839385418404</v>
      </c>
      <c r="M1070" s="20">
        <f t="shared" si="178"/>
        <v>0.03</v>
      </c>
      <c r="N1070" s="20">
        <f t="shared" si="182"/>
        <v>3.954999999999996E-2</v>
      </c>
      <c r="O1070" s="20">
        <f t="shared" si="179"/>
        <v>0.14267839385418404</v>
      </c>
      <c r="P1070" s="20">
        <f t="shared" si="183"/>
        <v>0.13312839385418407</v>
      </c>
      <c r="Q1070" s="20">
        <f t="shared" si="184"/>
        <v>0.21231134488031334</v>
      </c>
      <c r="R1070" s="20">
        <f t="shared" si="185"/>
        <v>4.0599999999999963E-2</v>
      </c>
      <c r="S1070" s="20">
        <f t="shared" si="186"/>
        <v>0.17171134488031337</v>
      </c>
    </row>
    <row r="1071" spans="1:19" s="172" customFormat="1" ht="14.25" customHeight="1" x14ac:dyDescent="0.15">
      <c r="A1071" s="405">
        <v>41944</v>
      </c>
      <c r="B1071" s="400">
        <v>2.69E-2</v>
      </c>
      <c r="C1071" s="400">
        <v>1.2E-2</v>
      </c>
      <c r="D1071" s="400">
        <v>2.3E-3</v>
      </c>
      <c r="E1071" s="400">
        <v>3.2666666666666699E-3</v>
      </c>
      <c r="F1071" s="400">
        <v>3.3666666666666701E-3</v>
      </c>
      <c r="G1071" s="400">
        <v>3.31666666666667E-3</v>
      </c>
      <c r="H1071" s="400">
        <v>3.4083333333333301E-3</v>
      </c>
      <c r="I1071" s="400">
        <f t="shared" si="176"/>
        <v>2.46E-2</v>
      </c>
      <c r="J1071" s="400">
        <f t="shared" si="180"/>
        <v>2.3583333333333331E-2</v>
      </c>
      <c r="K1071" s="400">
        <f t="shared" si="181"/>
        <v>8.5916666666666711E-3</v>
      </c>
      <c r="L1071" s="20">
        <f t="shared" si="177"/>
        <v>0.1685817007752175</v>
      </c>
      <c r="M1071" s="20">
        <f t="shared" si="178"/>
        <v>2.76E-2</v>
      </c>
      <c r="N1071" s="20">
        <f t="shared" si="182"/>
        <v>3.9800000000000044E-2</v>
      </c>
      <c r="O1071" s="20">
        <f t="shared" si="179"/>
        <v>0.14098170077521749</v>
      </c>
      <c r="P1071" s="20">
        <f t="shared" si="183"/>
        <v>0.12878170077521744</v>
      </c>
      <c r="Q1071" s="20">
        <f t="shared" si="184"/>
        <v>0.25176928988764069</v>
      </c>
      <c r="R1071" s="20">
        <f t="shared" si="185"/>
        <v>4.0899999999999964E-2</v>
      </c>
      <c r="S1071" s="20">
        <f t="shared" si="186"/>
        <v>0.21086928988764073</v>
      </c>
    </row>
    <row r="1072" spans="1:19" s="172" customFormat="1" ht="14.25" customHeight="1" x14ac:dyDescent="0.15">
      <c r="A1072" s="405">
        <v>41974</v>
      </c>
      <c r="B1072" s="400">
        <v>-2.5000000000000001E-3</v>
      </c>
      <c r="C1072" s="400">
        <v>3.5000000000000003E-2</v>
      </c>
      <c r="D1072" s="400">
        <v>2.2000000000000001E-3</v>
      </c>
      <c r="E1072" s="400">
        <v>3.1583333333333298E-3</v>
      </c>
      <c r="F1072" s="400">
        <v>3.24166666666667E-3</v>
      </c>
      <c r="G1072" s="400">
        <v>3.2000000000000002E-3</v>
      </c>
      <c r="H1072" s="400">
        <v>3.2916666666666702E-3</v>
      </c>
      <c r="I1072" s="400">
        <f t="shared" si="176"/>
        <v>-4.7000000000000002E-3</v>
      </c>
      <c r="J1072" s="400">
        <f t="shared" si="180"/>
        <v>-5.7000000000000002E-3</v>
      </c>
      <c r="K1072" s="400">
        <f t="shared" si="181"/>
        <v>3.1708333333333331E-2</v>
      </c>
      <c r="L1072" s="20">
        <f t="shared" si="177"/>
        <v>0.1368967585324099</v>
      </c>
      <c r="M1072" s="20">
        <f t="shared" si="178"/>
        <v>2.64E-2</v>
      </c>
      <c r="N1072" s="20">
        <f t="shared" si="182"/>
        <v>3.8400000000000004E-2</v>
      </c>
      <c r="O1072" s="20">
        <f t="shared" si="179"/>
        <v>0.11049675853240989</v>
      </c>
      <c r="P1072" s="20">
        <f t="shared" si="183"/>
        <v>9.8496758532409898E-2</v>
      </c>
      <c r="Q1072" s="20">
        <f t="shared" si="184"/>
        <v>0.28580906613111168</v>
      </c>
      <c r="R1072" s="20">
        <f t="shared" si="185"/>
        <v>3.9500000000000042E-2</v>
      </c>
      <c r="S1072" s="20">
        <f t="shared" si="186"/>
        <v>0.24630906613111164</v>
      </c>
    </row>
    <row r="1073" spans="1:19" s="172" customFormat="1" ht="14.25" customHeight="1" x14ac:dyDescent="0.15">
      <c r="A1073" s="405">
        <v>42005</v>
      </c>
      <c r="B1073" s="400">
        <v>-0.03</v>
      </c>
      <c r="C1073" s="400">
        <v>2.3300000000000001E-2</v>
      </c>
      <c r="D1073" s="400">
        <v>2E-3</v>
      </c>
      <c r="E1073" s="400">
        <v>2.8833333333333302E-3</v>
      </c>
      <c r="F1073" s="400">
        <v>2.9499999999999999E-3</v>
      </c>
      <c r="G1073" s="400">
        <v>2.9166666666666698E-3</v>
      </c>
      <c r="H1073" s="400">
        <v>2.98333333333333E-3</v>
      </c>
      <c r="I1073" s="400">
        <f t="shared" si="176"/>
        <v>-3.2000000000000001E-2</v>
      </c>
      <c r="J1073" s="400">
        <f t="shared" si="180"/>
        <v>-3.291666666666667E-2</v>
      </c>
      <c r="K1073" s="400">
        <f t="shared" si="181"/>
        <v>2.031666666666667E-2</v>
      </c>
      <c r="L1073" s="20">
        <f t="shared" si="177"/>
        <v>0.14231391731555543</v>
      </c>
      <c r="M1073" s="20">
        <f t="shared" si="178"/>
        <v>2.4E-2</v>
      </c>
      <c r="N1073" s="20">
        <f t="shared" si="182"/>
        <v>3.5000000000000038E-2</v>
      </c>
      <c r="O1073" s="20">
        <f t="shared" si="179"/>
        <v>0.11831391731555543</v>
      </c>
      <c r="P1073" s="20">
        <f t="shared" si="183"/>
        <v>0.1073139173155554</v>
      </c>
      <c r="Q1073" s="20">
        <f t="shared" si="184"/>
        <v>0.27980587235868715</v>
      </c>
      <c r="R1073" s="20">
        <f t="shared" si="185"/>
        <v>3.5799999999999957E-2</v>
      </c>
      <c r="S1073" s="20">
        <f t="shared" si="186"/>
        <v>0.2440058723586872</v>
      </c>
    </row>
    <row r="1074" spans="1:19" s="172" customFormat="1" ht="14.25" customHeight="1" x14ac:dyDescent="0.15">
      <c r="A1074" s="405">
        <v>42036</v>
      </c>
      <c r="B1074" s="400">
        <v>5.7500000000000002E-2</v>
      </c>
      <c r="C1074" s="400">
        <v>-6.3299999999999995E-2</v>
      </c>
      <c r="D1074" s="400">
        <v>1.5E-3</v>
      </c>
      <c r="E1074" s="400">
        <v>3.0083333333333299E-3</v>
      </c>
      <c r="F1074" s="400">
        <v>3.0333333333333302E-3</v>
      </c>
      <c r="G1074" s="400">
        <v>3.0208333333333298E-3</v>
      </c>
      <c r="H1074" s="400">
        <v>3.05833333333333E-3</v>
      </c>
      <c r="I1074" s="400">
        <f t="shared" si="176"/>
        <v>5.6000000000000001E-2</v>
      </c>
      <c r="J1074" s="400">
        <f t="shared" si="180"/>
        <v>5.4479166666666676E-2</v>
      </c>
      <c r="K1074" s="400">
        <f t="shared" si="181"/>
        <v>-6.6358333333333325E-2</v>
      </c>
      <c r="L1074" s="20">
        <f t="shared" si="177"/>
        <v>0.15520413843473224</v>
      </c>
      <c r="M1074" s="20">
        <f t="shared" si="178"/>
        <v>1.8000000000000002E-2</v>
      </c>
      <c r="N1074" s="20">
        <f t="shared" si="182"/>
        <v>3.6249999999999956E-2</v>
      </c>
      <c r="O1074" s="20">
        <f t="shared" si="179"/>
        <v>0.13720413843473223</v>
      </c>
      <c r="P1074" s="20">
        <f t="shared" si="183"/>
        <v>0.11895413843473229</v>
      </c>
      <c r="Q1074" s="20">
        <f t="shared" si="184"/>
        <v>0.15993629476379545</v>
      </c>
      <c r="R1074" s="20">
        <f t="shared" si="185"/>
        <v>3.6699999999999962E-2</v>
      </c>
      <c r="S1074" s="20">
        <f t="shared" si="186"/>
        <v>0.1232362947637955</v>
      </c>
    </row>
    <row r="1075" spans="1:19" s="172" customFormat="1" ht="14.25" customHeight="1" x14ac:dyDescent="0.15">
      <c r="A1075" s="405">
        <v>42064</v>
      </c>
      <c r="B1075" s="400">
        <v>-1.5800000000000002E-2</v>
      </c>
      <c r="C1075" s="400">
        <v>-4.8999999999999998E-3</v>
      </c>
      <c r="D1075" s="400">
        <v>2.0999999999999999E-3</v>
      </c>
      <c r="E1075" s="400">
        <v>3.0333333333333302E-3</v>
      </c>
      <c r="F1075" s="400">
        <v>3.0833333333333299E-3</v>
      </c>
      <c r="G1075" s="400">
        <v>3.05833333333333E-3</v>
      </c>
      <c r="H1075" s="400">
        <v>3.1166666666666699E-3</v>
      </c>
      <c r="I1075" s="400">
        <f t="shared" si="176"/>
        <v>-1.7900000000000003E-2</v>
      </c>
      <c r="J1075" s="400">
        <f t="shared" si="180"/>
        <v>-1.8858333333333331E-2</v>
      </c>
      <c r="K1075" s="400">
        <f t="shared" si="181"/>
        <v>-8.0166666666666702E-3</v>
      </c>
      <c r="L1075" s="20">
        <f t="shared" si="177"/>
        <v>0.1274810720423083</v>
      </c>
      <c r="M1075" s="20">
        <f t="shared" si="178"/>
        <v>2.52E-2</v>
      </c>
      <c r="N1075" s="20">
        <f t="shared" si="182"/>
        <v>3.6699999999999962E-2</v>
      </c>
      <c r="O1075" s="20">
        <f t="shared" si="179"/>
        <v>0.1022810720423083</v>
      </c>
      <c r="P1075" s="20">
        <f t="shared" si="183"/>
        <v>9.0781072042308342E-2</v>
      </c>
      <c r="Q1075" s="20">
        <f t="shared" si="184"/>
        <v>0.11662243099492398</v>
      </c>
      <c r="R1075" s="20">
        <f t="shared" si="185"/>
        <v>3.7400000000000037E-2</v>
      </c>
      <c r="S1075" s="20">
        <f t="shared" si="186"/>
        <v>7.9222430994923931E-2</v>
      </c>
    </row>
    <row r="1076" spans="1:19" s="172" customFormat="1" ht="14.25" customHeight="1" x14ac:dyDescent="0.15">
      <c r="A1076" s="405">
        <v>42095</v>
      </c>
      <c r="B1076" s="400">
        <v>9.5999999999999992E-3</v>
      </c>
      <c r="C1076" s="400">
        <v>-1.29E-2</v>
      </c>
      <c r="D1076" s="400">
        <v>1.9E-3</v>
      </c>
      <c r="E1076" s="400">
        <v>2.9333333333333299E-3</v>
      </c>
      <c r="F1076" s="400">
        <v>3.0333333333333302E-3</v>
      </c>
      <c r="G1076" s="400">
        <v>2.98333333333333E-3</v>
      </c>
      <c r="H1076" s="400">
        <v>3.1250000000000002E-3</v>
      </c>
      <c r="I1076" s="400">
        <f t="shared" si="176"/>
        <v>7.6999999999999994E-3</v>
      </c>
      <c r="J1076" s="400">
        <f t="shared" si="180"/>
        <v>6.6166666666666691E-3</v>
      </c>
      <c r="K1076" s="400">
        <f t="shared" si="181"/>
        <v>-1.6025000000000001E-2</v>
      </c>
      <c r="L1076" s="20">
        <f t="shared" si="177"/>
        <v>0.12994330984109048</v>
      </c>
      <c r="M1076" s="20">
        <f t="shared" si="178"/>
        <v>2.2800000000000001E-2</v>
      </c>
      <c r="N1076" s="20">
        <f t="shared" si="182"/>
        <v>3.5799999999999957E-2</v>
      </c>
      <c r="O1076" s="20">
        <f t="shared" si="179"/>
        <v>0.10714330984109048</v>
      </c>
      <c r="P1076" s="20">
        <f t="shared" si="183"/>
        <v>9.4143309841090525E-2</v>
      </c>
      <c r="Q1076" s="20">
        <f t="shared" si="184"/>
        <v>5.718204645606062E-2</v>
      </c>
      <c r="R1076" s="20">
        <f t="shared" si="185"/>
        <v>3.7500000000000006E-2</v>
      </c>
      <c r="S1076" s="20">
        <f t="shared" si="186"/>
        <v>1.9682046456060615E-2</v>
      </c>
    </row>
    <row r="1077" spans="1:19" s="172" customFormat="1" ht="14.25" customHeight="1" x14ac:dyDescent="0.15">
      <c r="A1077" s="405">
        <v>42125</v>
      </c>
      <c r="B1077" s="400">
        <v>1.29E-2</v>
      </c>
      <c r="C1077" s="400">
        <v>6.4999999999999997E-3</v>
      </c>
      <c r="D1077" s="400">
        <v>2E-3</v>
      </c>
      <c r="E1077" s="400">
        <v>3.31666666666667E-3</v>
      </c>
      <c r="F1077" s="400">
        <v>3.3999999999999998E-3</v>
      </c>
      <c r="G1077" s="400">
        <v>3.3583333333333299E-3</v>
      </c>
      <c r="H1077" s="400">
        <v>3.4749999999999998E-3</v>
      </c>
      <c r="I1077" s="400">
        <f t="shared" si="176"/>
        <v>1.09E-2</v>
      </c>
      <c r="J1077" s="400">
        <f t="shared" si="180"/>
        <v>9.5416666666666705E-3</v>
      </c>
      <c r="K1077" s="400">
        <f t="shared" si="181"/>
        <v>3.0249999999999999E-3</v>
      </c>
      <c r="L1077" s="20">
        <f t="shared" si="177"/>
        <v>0.11824091698880324</v>
      </c>
      <c r="M1077" s="20">
        <f t="shared" si="178"/>
        <v>2.4E-2</v>
      </c>
      <c r="N1077" s="20">
        <f t="shared" si="182"/>
        <v>4.0299999999999961E-2</v>
      </c>
      <c r="O1077" s="20">
        <f t="shared" si="179"/>
        <v>9.4240916988803242E-2</v>
      </c>
      <c r="P1077" s="20">
        <f t="shared" si="183"/>
        <v>7.7940916988803274E-2</v>
      </c>
      <c r="Q1077" s="20">
        <f t="shared" si="184"/>
        <v>7.5344850690273191E-2</v>
      </c>
      <c r="R1077" s="20">
        <f t="shared" si="185"/>
        <v>4.1700000000000001E-2</v>
      </c>
      <c r="S1077" s="20">
        <f t="shared" si="186"/>
        <v>3.364485069027319E-2</v>
      </c>
    </row>
    <row r="1078" spans="1:19" s="172" customFormat="1" ht="14.25" customHeight="1" x14ac:dyDescent="0.15">
      <c r="A1078" s="405">
        <v>42156</v>
      </c>
      <c r="B1078" s="400">
        <v>-1.9400000000000001E-2</v>
      </c>
      <c r="C1078" s="400">
        <v>-0.06</v>
      </c>
      <c r="D1078" s="400">
        <v>2.3E-3</v>
      </c>
      <c r="E1078" s="400">
        <v>3.4916666666666698E-3</v>
      </c>
      <c r="F1078" s="400">
        <v>3.55833333333333E-3</v>
      </c>
      <c r="G1078" s="400">
        <f t="shared" ref="G1078:G1109" si="187">AVERAGE(E1078:F1078)</f>
        <v>3.5249999999999999E-3</v>
      </c>
      <c r="H1078" s="400">
        <v>3.6583333333333298E-3</v>
      </c>
      <c r="I1078" s="400">
        <f t="shared" si="176"/>
        <v>-2.1700000000000001E-2</v>
      </c>
      <c r="J1078" s="400">
        <f t="shared" si="180"/>
        <v>-2.2925000000000001E-2</v>
      </c>
      <c r="K1078" s="400">
        <f t="shared" ref="K1078:K1109" si="188">C1078-H1078</f>
        <v>-6.3658333333333331E-2</v>
      </c>
      <c r="L1078" s="20">
        <f t="shared" si="177"/>
        <v>7.4308850004135119E-2</v>
      </c>
      <c r="M1078" s="20">
        <f t="shared" si="178"/>
        <v>2.76E-2</v>
      </c>
      <c r="N1078" s="20">
        <f t="shared" si="182"/>
        <v>4.2299999999999997E-2</v>
      </c>
      <c r="O1078" s="20">
        <f t="shared" si="179"/>
        <v>4.6708850004135119E-2</v>
      </c>
      <c r="P1078" s="20">
        <f t="shared" si="183"/>
        <v>3.2008850004135121E-2</v>
      </c>
      <c r="Q1078" s="20">
        <f t="shared" si="184"/>
        <v>-3.2518989616331595E-2</v>
      </c>
      <c r="R1078" s="20">
        <f t="shared" si="185"/>
        <v>4.389999999999996E-2</v>
      </c>
      <c r="S1078" s="20">
        <f t="shared" si="186"/>
        <v>-7.6418989616331562E-2</v>
      </c>
    </row>
    <row r="1079" spans="1:19" s="172" customFormat="1" ht="14.25" customHeight="1" x14ac:dyDescent="0.15">
      <c r="A1079" s="405">
        <v>42186</v>
      </c>
      <c r="B1079" s="400">
        <v>2.1000000000000001E-2</v>
      </c>
      <c r="C1079" s="400">
        <v>4.8099999999999997E-2</v>
      </c>
      <c r="D1079" s="400">
        <v>2.3999999999999998E-3</v>
      </c>
      <c r="E1079" s="400">
        <v>3.4583333333333302E-3</v>
      </c>
      <c r="F1079" s="400">
        <v>3.54166666666667E-3</v>
      </c>
      <c r="G1079" s="400">
        <f t="shared" si="187"/>
        <v>3.5000000000000001E-3</v>
      </c>
      <c r="H1079" s="400">
        <v>3.6666666666666701E-3</v>
      </c>
      <c r="I1079" s="400">
        <f t="shared" si="176"/>
        <v>1.8600000000000002E-2</v>
      </c>
      <c r="J1079" s="400">
        <f t="shared" si="180"/>
        <v>1.7500000000000002E-2</v>
      </c>
      <c r="K1079" s="400">
        <f t="shared" si="188"/>
        <v>4.4433333333333325E-2</v>
      </c>
      <c r="L1079" s="20">
        <f t="shared" si="177"/>
        <v>0.11221794347416547</v>
      </c>
      <c r="M1079" s="20">
        <f t="shared" si="178"/>
        <v>2.8799999999999999E-2</v>
      </c>
      <c r="N1079" s="20">
        <f t="shared" si="182"/>
        <v>4.2000000000000003E-2</v>
      </c>
      <c r="O1079" s="20">
        <f t="shared" si="179"/>
        <v>8.3417943474165479E-2</v>
      </c>
      <c r="P1079" s="20">
        <f t="shared" si="183"/>
        <v>7.0217943474165462E-2</v>
      </c>
      <c r="Q1079" s="20">
        <f t="shared" si="184"/>
        <v>8.8000908780174525E-2</v>
      </c>
      <c r="R1079" s="20">
        <f t="shared" si="185"/>
        <v>4.4000000000000039E-2</v>
      </c>
      <c r="S1079" s="20">
        <f t="shared" si="186"/>
        <v>4.4000908780174486E-2</v>
      </c>
    </row>
    <row r="1080" spans="1:19" s="172" customFormat="1" ht="14.25" customHeight="1" x14ac:dyDescent="0.15">
      <c r="A1080" s="405">
        <v>42217</v>
      </c>
      <c r="B1080" s="400">
        <v>-6.0299999999999999E-2</v>
      </c>
      <c r="C1080" s="400">
        <v>-3.9699999999999999E-2</v>
      </c>
      <c r="D1080" s="400">
        <v>2.2000000000000001E-3</v>
      </c>
      <c r="E1080" s="400">
        <v>3.3666666666666701E-3</v>
      </c>
      <c r="F1080" s="400">
        <v>3.4416666666666701E-3</v>
      </c>
      <c r="G1080" s="400">
        <f t="shared" si="187"/>
        <v>3.4041666666666699E-3</v>
      </c>
      <c r="H1080" s="400">
        <v>3.54166666666667E-3</v>
      </c>
      <c r="I1080" s="400">
        <f t="shared" si="176"/>
        <v>-6.25E-2</v>
      </c>
      <c r="J1080" s="400">
        <f t="shared" si="180"/>
        <v>-6.3704166666666673E-2</v>
      </c>
      <c r="K1080" s="400">
        <f t="shared" si="188"/>
        <v>-4.3241666666666671E-2</v>
      </c>
      <c r="L1080" s="20">
        <f t="shared" si="177"/>
        <v>4.9530783487243824E-3</v>
      </c>
      <c r="M1080" s="20">
        <f t="shared" si="178"/>
        <v>2.64E-2</v>
      </c>
      <c r="N1080" s="20">
        <f t="shared" si="182"/>
        <v>4.0850000000000039E-2</v>
      </c>
      <c r="O1080" s="20">
        <f t="shared" si="179"/>
        <v>-2.1446921651275618E-2</v>
      </c>
      <c r="P1080" s="20">
        <f t="shared" si="183"/>
        <v>-3.5896921651275657E-2</v>
      </c>
      <c r="Q1080" s="20">
        <f t="shared" si="184"/>
        <v>-4.4713933286305574E-3</v>
      </c>
      <c r="R1080" s="20">
        <f t="shared" si="185"/>
        <v>4.2500000000000038E-2</v>
      </c>
      <c r="S1080" s="20">
        <f t="shared" si="186"/>
        <v>-4.6971393328630595E-2</v>
      </c>
    </row>
    <row r="1081" spans="1:19" s="172" customFormat="1" ht="14.25" customHeight="1" x14ac:dyDescent="0.15">
      <c r="A1081" s="405">
        <v>42248</v>
      </c>
      <c r="B1081" s="400">
        <v>-2.47E-2</v>
      </c>
      <c r="C1081" s="400">
        <v>2.9000000000000001E-2</v>
      </c>
      <c r="D1081" s="400">
        <v>2.0999999999999999E-3</v>
      </c>
      <c r="E1081" s="400">
        <v>3.39166666666667E-3</v>
      </c>
      <c r="F1081" s="400">
        <v>3.5083333333333299E-3</v>
      </c>
      <c r="G1081" s="400">
        <f t="shared" si="187"/>
        <v>3.4499999999999999E-3</v>
      </c>
      <c r="H1081" s="400">
        <v>3.6583333333333298E-3</v>
      </c>
      <c r="I1081" s="400">
        <f t="shared" si="176"/>
        <v>-2.6800000000000001E-2</v>
      </c>
      <c r="J1081" s="400">
        <f t="shared" si="180"/>
        <v>-2.8150000000000001E-2</v>
      </c>
      <c r="K1081" s="400">
        <f t="shared" si="188"/>
        <v>2.5341666666666672E-2</v>
      </c>
      <c r="L1081" s="20">
        <f t="shared" si="177"/>
        <v>-5.9525990735186385E-3</v>
      </c>
      <c r="M1081" s="20">
        <f t="shared" si="178"/>
        <v>2.52E-2</v>
      </c>
      <c r="N1081" s="20">
        <f t="shared" si="182"/>
        <v>4.1399999999999999E-2</v>
      </c>
      <c r="O1081" s="20">
        <f t="shared" si="179"/>
        <v>-3.1152599073518639E-2</v>
      </c>
      <c r="P1081" s="20">
        <f t="shared" si="183"/>
        <v>-4.7352599073518638E-2</v>
      </c>
      <c r="Q1081" s="20">
        <f t="shared" si="184"/>
        <v>4.3813874327326641E-2</v>
      </c>
      <c r="R1081" s="20">
        <f t="shared" si="185"/>
        <v>4.389999999999996E-2</v>
      </c>
      <c r="S1081" s="20">
        <f t="shared" si="186"/>
        <v>-8.612567267331922E-5</v>
      </c>
    </row>
    <row r="1082" spans="1:19" s="172" customFormat="1" ht="14.25" customHeight="1" x14ac:dyDescent="0.15">
      <c r="A1082" s="405">
        <v>42278</v>
      </c>
      <c r="B1082" s="400">
        <v>8.4400000000000003E-2</v>
      </c>
      <c r="C1082" s="400">
        <v>1.0800000000000001E-2</v>
      </c>
      <c r="D1082" s="400">
        <v>2.0999999999999999E-3</v>
      </c>
      <c r="E1082" s="400">
        <v>3.2916666666666702E-3</v>
      </c>
      <c r="F1082" s="400">
        <v>3.4250000000000001E-3</v>
      </c>
      <c r="G1082" s="400">
        <f t="shared" si="187"/>
        <v>3.3583333333333351E-3</v>
      </c>
      <c r="H1082" s="400">
        <v>3.5750000000000001E-3</v>
      </c>
      <c r="I1082" s="400">
        <f t="shared" si="176"/>
        <v>8.2299999999999998E-2</v>
      </c>
      <c r="J1082" s="400">
        <f t="shared" si="180"/>
        <v>8.1041666666666665E-2</v>
      </c>
      <c r="K1082" s="400">
        <f t="shared" si="188"/>
        <v>7.2250000000000005E-3</v>
      </c>
      <c r="L1082" s="20">
        <f t="shared" si="177"/>
        <v>5.2269622769110624E-2</v>
      </c>
      <c r="M1082" s="20">
        <f t="shared" si="178"/>
        <v>2.52E-2</v>
      </c>
      <c r="N1082" s="20">
        <f t="shared" si="182"/>
        <v>4.0300000000000023E-2</v>
      </c>
      <c r="O1082" s="20">
        <f t="shared" si="179"/>
        <v>2.7069622769110624E-2</v>
      </c>
      <c r="P1082" s="20">
        <f t="shared" si="183"/>
        <v>1.1969622769110601E-2</v>
      </c>
      <c r="Q1082" s="20">
        <f t="shared" si="184"/>
        <v>-2.3248413099368648E-2</v>
      </c>
      <c r="R1082" s="20">
        <f t="shared" si="185"/>
        <v>4.2900000000000001E-2</v>
      </c>
      <c r="S1082" s="20">
        <f t="shared" si="186"/>
        <v>-6.6148413099368641E-2</v>
      </c>
    </row>
    <row r="1083" spans="1:19" s="172" customFormat="1" ht="14.25" customHeight="1" x14ac:dyDescent="0.15">
      <c r="A1083" s="405">
        <v>42309</v>
      </c>
      <c r="B1083" s="400">
        <v>3.0000000000000001E-3</v>
      </c>
      <c r="C1083" s="400">
        <v>-2.1299999999999999E-2</v>
      </c>
      <c r="D1083" s="400">
        <v>2.2000000000000001E-3</v>
      </c>
      <c r="E1083" s="400">
        <v>3.3833333333333302E-3</v>
      </c>
      <c r="F1083" s="400">
        <v>3.5083333333333299E-3</v>
      </c>
      <c r="G1083" s="400">
        <f t="shared" si="187"/>
        <v>3.4458333333333303E-3</v>
      </c>
      <c r="H1083" s="400">
        <v>3.6666666666666701E-3</v>
      </c>
      <c r="I1083" s="400">
        <f t="shared" si="176"/>
        <v>7.9999999999999993E-4</v>
      </c>
      <c r="J1083" s="400">
        <f t="shared" si="180"/>
        <v>-4.458333333333302E-4</v>
      </c>
      <c r="K1083" s="400">
        <f t="shared" si="188"/>
        <v>-2.4966666666666668E-2</v>
      </c>
      <c r="L1083" s="20">
        <f t="shared" si="177"/>
        <v>2.7779171912958756E-2</v>
      </c>
      <c r="M1083" s="20">
        <f t="shared" si="178"/>
        <v>2.64E-2</v>
      </c>
      <c r="N1083" s="20">
        <f t="shared" si="182"/>
        <v>4.1349999999999963E-2</v>
      </c>
      <c r="O1083" s="20">
        <f t="shared" si="179"/>
        <v>1.3791719129587557E-3</v>
      </c>
      <c r="P1083" s="20">
        <f t="shared" si="183"/>
        <v>-1.3570828087041208E-2</v>
      </c>
      <c r="Q1083" s="20">
        <f t="shared" si="184"/>
        <v>-5.538855919007124E-2</v>
      </c>
      <c r="R1083" s="20">
        <f t="shared" si="185"/>
        <v>4.4000000000000039E-2</v>
      </c>
      <c r="S1083" s="20">
        <f t="shared" si="186"/>
        <v>-9.9388559190071279E-2</v>
      </c>
    </row>
    <row r="1084" spans="1:19" s="172" customFormat="1" ht="14.25" customHeight="1" x14ac:dyDescent="0.15">
      <c r="A1084" s="405">
        <v>42339</v>
      </c>
      <c r="B1084" s="400">
        <v>-1.5800000000000002E-2</v>
      </c>
      <c r="C1084" s="400">
        <v>2.1600000000000001E-2</v>
      </c>
      <c r="D1084" s="400">
        <v>2.2000000000000001E-3</v>
      </c>
      <c r="E1084" s="400">
        <v>3.3083333333333298E-3</v>
      </c>
      <c r="F1084" s="400">
        <v>3.46666666666667E-3</v>
      </c>
      <c r="G1084" s="400">
        <f t="shared" si="187"/>
        <v>3.3874999999999999E-3</v>
      </c>
      <c r="H1084" s="400">
        <v>3.6250000000000002E-3</v>
      </c>
      <c r="I1084" s="400">
        <f t="shared" si="176"/>
        <v>-1.8000000000000002E-2</v>
      </c>
      <c r="J1084" s="400">
        <f t="shared" si="180"/>
        <v>-1.9187500000000003E-2</v>
      </c>
      <c r="K1084" s="400">
        <f t="shared" si="188"/>
        <v>1.7975000000000001E-2</v>
      </c>
      <c r="L1084" s="20">
        <f t="shared" si="177"/>
        <v>1.4075449620785996E-2</v>
      </c>
      <c r="M1084" s="20">
        <f t="shared" si="178"/>
        <v>2.64E-2</v>
      </c>
      <c r="N1084" s="20">
        <f t="shared" si="182"/>
        <v>4.0649999999999999E-2</v>
      </c>
      <c r="O1084" s="20">
        <f t="shared" si="179"/>
        <v>-1.2324550379214004E-2</v>
      </c>
      <c r="P1084" s="20">
        <f t="shared" si="183"/>
        <v>-2.6574550379214003E-2</v>
      </c>
      <c r="Q1084" s="20">
        <f t="shared" si="184"/>
        <v>-6.7618311177368939E-2</v>
      </c>
      <c r="R1084" s="20">
        <f t="shared" si="185"/>
        <v>4.3500000000000004E-2</v>
      </c>
      <c r="S1084" s="20">
        <f t="shared" si="186"/>
        <v>-0.11111831117736895</v>
      </c>
    </row>
    <row r="1085" spans="1:19" s="172" customFormat="1" ht="14.25" customHeight="1" x14ac:dyDescent="0.15">
      <c r="A1085" s="405">
        <v>42370</v>
      </c>
      <c r="B1085" s="400">
        <v>-4.9599999999999998E-2</v>
      </c>
      <c r="C1085" s="400">
        <v>4.9222952667868698E-2</v>
      </c>
      <c r="D1085" s="400">
        <v>2.0999999999999999E-3</v>
      </c>
      <c r="E1085" s="400">
        <v>3.3333333333333301E-3</v>
      </c>
      <c r="F1085" s="400">
        <v>3.4333333333333299E-3</v>
      </c>
      <c r="G1085" s="400">
        <f t="shared" si="187"/>
        <v>3.3833333333333302E-3</v>
      </c>
      <c r="H1085" s="400">
        <v>3.55833333333333E-3</v>
      </c>
      <c r="I1085" s="400">
        <f t="shared" si="176"/>
        <v>-5.1699999999999996E-2</v>
      </c>
      <c r="J1085" s="400">
        <f t="shared" si="180"/>
        <v>-5.2983333333333327E-2</v>
      </c>
      <c r="K1085" s="400">
        <f t="shared" si="188"/>
        <v>4.5664619334535368E-2</v>
      </c>
      <c r="L1085" s="20">
        <f t="shared" si="177"/>
        <v>-6.4151470932010124E-3</v>
      </c>
      <c r="M1085" s="20">
        <f t="shared" si="178"/>
        <v>2.52E-2</v>
      </c>
      <c r="N1085" s="20">
        <f t="shared" si="182"/>
        <v>4.0599999999999963E-2</v>
      </c>
      <c r="O1085" s="20">
        <f t="shared" si="179"/>
        <v>-3.1615147093201013E-2</v>
      </c>
      <c r="P1085" s="20">
        <f t="shared" si="183"/>
        <v>-4.7015147093200975E-2</v>
      </c>
      <c r="Q1085" s="20">
        <f t="shared" si="184"/>
        <v>-4.3998564878398483E-2</v>
      </c>
      <c r="R1085" s="20">
        <f t="shared" si="185"/>
        <v>4.269999999999996E-2</v>
      </c>
      <c r="S1085" s="20">
        <f t="shared" si="186"/>
        <v>-8.6698564878398443E-2</v>
      </c>
    </row>
    <row r="1086" spans="1:19" s="172" customFormat="1" ht="14.25" customHeight="1" x14ac:dyDescent="0.15">
      <c r="A1086" s="405">
        <v>42401</v>
      </c>
      <c r="B1086" s="400">
        <v>-1.2999999999999999E-3</v>
      </c>
      <c r="C1086" s="400">
        <v>1.94081804074543E-2</v>
      </c>
      <c r="D1086" s="400">
        <v>2E-3</v>
      </c>
      <c r="E1086" s="400">
        <v>3.3E-3</v>
      </c>
      <c r="F1086" s="400">
        <v>3.31666666666667E-3</v>
      </c>
      <c r="G1086" s="400">
        <f t="shared" si="187"/>
        <v>3.308333333333335E-3</v>
      </c>
      <c r="H1086" s="400">
        <v>3.4250000000000001E-3</v>
      </c>
      <c r="I1086" s="400">
        <f t="shared" si="176"/>
        <v>-3.3E-3</v>
      </c>
      <c r="J1086" s="400">
        <f t="shared" si="180"/>
        <v>-4.6083333333333349E-3</v>
      </c>
      <c r="K1086" s="400">
        <f t="shared" si="188"/>
        <v>1.5983180407454299E-2</v>
      </c>
      <c r="L1086" s="20">
        <f t="shared" si="177"/>
        <v>-6.1661283595253025E-2</v>
      </c>
      <c r="M1086" s="20">
        <f t="shared" si="178"/>
        <v>2.4E-2</v>
      </c>
      <c r="N1086" s="20">
        <f t="shared" si="182"/>
        <v>3.970000000000002E-2</v>
      </c>
      <c r="O1086" s="20">
        <f t="shared" si="179"/>
        <v>-8.5661283595253018E-2</v>
      </c>
      <c r="P1086" s="20">
        <f t="shared" si="183"/>
        <v>-0.10136128359525304</v>
      </c>
      <c r="Q1086" s="20">
        <f t="shared" si="184"/>
        <v>4.0413882186641326E-2</v>
      </c>
      <c r="R1086" s="20">
        <f t="shared" si="185"/>
        <v>4.1099999999999998E-2</v>
      </c>
      <c r="S1086" s="20">
        <f t="shared" si="186"/>
        <v>-6.8611781335867206E-4</v>
      </c>
    </row>
    <row r="1087" spans="1:19" s="172" customFormat="1" ht="14.25" customHeight="1" x14ac:dyDescent="0.15">
      <c r="A1087" s="405">
        <v>42430</v>
      </c>
      <c r="B1087" s="400">
        <v>6.7799999999999999E-2</v>
      </c>
      <c r="C1087" s="400">
        <v>8.14E-2</v>
      </c>
      <c r="D1087" s="400">
        <v>1.8E-3</v>
      </c>
      <c r="E1087" s="400">
        <v>3.1833333333333301E-3</v>
      </c>
      <c r="F1087" s="400">
        <v>3.2583333333333301E-3</v>
      </c>
      <c r="G1087" s="400">
        <f t="shared" si="187"/>
        <v>3.2208333333333299E-3</v>
      </c>
      <c r="H1087" s="400">
        <v>3.46666666666667E-3</v>
      </c>
      <c r="I1087" s="400">
        <f t="shared" si="176"/>
        <v>6.6000000000000003E-2</v>
      </c>
      <c r="J1087" s="400">
        <f t="shared" si="180"/>
        <v>6.4579166666666674E-2</v>
      </c>
      <c r="K1087" s="400">
        <f t="shared" si="188"/>
        <v>7.7933333333333327E-2</v>
      </c>
      <c r="L1087" s="20">
        <f t="shared" si="177"/>
        <v>1.8043163358046677E-2</v>
      </c>
      <c r="M1087" s="20">
        <f t="shared" si="178"/>
        <v>2.1600000000000001E-2</v>
      </c>
      <c r="N1087" s="20">
        <f t="shared" si="182"/>
        <v>3.8649999999999962E-2</v>
      </c>
      <c r="O1087" s="20">
        <f t="shared" si="179"/>
        <v>-3.5568366419533246E-3</v>
      </c>
      <c r="P1087" s="20">
        <f t="shared" si="183"/>
        <v>-2.0606836641953286E-2</v>
      </c>
      <c r="Q1087" s="20">
        <f t="shared" si="184"/>
        <v>0.13064372645626965</v>
      </c>
      <c r="R1087" s="20">
        <f t="shared" si="185"/>
        <v>4.160000000000004E-2</v>
      </c>
      <c r="S1087" s="20">
        <f t="shared" si="186"/>
        <v>8.9043726456269609E-2</v>
      </c>
    </row>
    <row r="1088" spans="1:19" s="172" customFormat="1" ht="14.25" customHeight="1" x14ac:dyDescent="0.15">
      <c r="A1088" s="405">
        <v>42461</v>
      </c>
      <c r="B1088" s="400">
        <v>3.8999999999999998E-3</v>
      </c>
      <c r="C1088" s="400">
        <v>-2.41E-2</v>
      </c>
      <c r="D1088" s="400">
        <v>1.6999999999999999E-3</v>
      </c>
      <c r="E1088" s="400">
        <v>3.1833333333333301E-3</v>
      </c>
      <c r="F1088" s="400">
        <v>3.2583333333333301E-3</v>
      </c>
      <c r="G1088" s="400">
        <f t="shared" si="187"/>
        <v>3.2208333333333299E-3</v>
      </c>
      <c r="H1088" s="400">
        <v>3.46666666666667E-3</v>
      </c>
      <c r="I1088" s="400">
        <f t="shared" si="176"/>
        <v>2.1999999999999997E-3</v>
      </c>
      <c r="J1088" s="400">
        <f t="shared" si="180"/>
        <v>6.7916666666666993E-4</v>
      </c>
      <c r="K1088" s="400">
        <f t="shared" si="188"/>
        <v>-2.756666666666667E-2</v>
      </c>
      <c r="L1088" s="20">
        <f t="shared" si="177"/>
        <v>1.2295494943683316E-2</v>
      </c>
      <c r="M1088" s="20">
        <f t="shared" si="178"/>
        <v>2.0399999999999998E-2</v>
      </c>
      <c r="N1088" s="20">
        <f t="shared" si="182"/>
        <v>3.8649999999999962E-2</v>
      </c>
      <c r="O1088" s="20">
        <f t="shared" si="179"/>
        <v>-8.1045050563166819E-3</v>
      </c>
      <c r="P1088" s="20">
        <f t="shared" si="183"/>
        <v>-2.6354505056316646E-2</v>
      </c>
      <c r="Q1088" s="20">
        <f t="shared" si="184"/>
        <v>0.11781502649039965</v>
      </c>
      <c r="R1088" s="20">
        <f t="shared" si="185"/>
        <v>4.160000000000004E-2</v>
      </c>
      <c r="S1088" s="20">
        <f t="shared" si="186"/>
        <v>7.6215026490399615E-2</v>
      </c>
    </row>
    <row r="1089" spans="1:19" s="172" customFormat="1" ht="14.25" customHeight="1" x14ac:dyDescent="0.15">
      <c r="A1089" s="405">
        <v>42491</v>
      </c>
      <c r="B1089" s="400">
        <v>1.7999999999999999E-2</v>
      </c>
      <c r="C1089" s="400">
        <v>1.5100000000000001E-2</v>
      </c>
      <c r="D1089" s="400">
        <v>2E-3</v>
      </c>
      <c r="E1089" s="400">
        <v>3.0416666666666699E-3</v>
      </c>
      <c r="F1089" s="400">
        <v>3.0833333333333299E-3</v>
      </c>
      <c r="G1089" s="400">
        <f t="shared" si="187"/>
        <v>3.0625000000000001E-3</v>
      </c>
      <c r="H1089" s="400">
        <v>3.2750000000000001E-3</v>
      </c>
      <c r="I1089" s="400">
        <f t="shared" si="176"/>
        <v>1.6E-2</v>
      </c>
      <c r="J1089" s="400">
        <f t="shared" si="180"/>
        <v>1.4937499999999999E-2</v>
      </c>
      <c r="K1089" s="400">
        <f t="shared" si="188"/>
        <v>1.1825E-2</v>
      </c>
      <c r="L1089" s="20">
        <f t="shared" si="177"/>
        <v>1.7392451231779793E-2</v>
      </c>
      <c r="M1089" s="20">
        <f t="shared" si="178"/>
        <v>2.4E-2</v>
      </c>
      <c r="N1089" s="20">
        <f t="shared" si="182"/>
        <v>3.6750000000000005E-2</v>
      </c>
      <c r="O1089" s="20">
        <f t="shared" si="179"/>
        <v>-6.6075487682202075E-3</v>
      </c>
      <c r="P1089" s="20">
        <f t="shared" si="183"/>
        <v>-1.9357548768220212E-2</v>
      </c>
      <c r="Q1089" s="20">
        <f t="shared" si="184"/>
        <v>0.12736615339334789</v>
      </c>
      <c r="R1089" s="20">
        <f t="shared" si="185"/>
        <v>3.9300000000000002E-2</v>
      </c>
      <c r="S1089" s="20">
        <f t="shared" si="186"/>
        <v>8.806615339334789E-2</v>
      </c>
    </row>
    <row r="1090" spans="1:19" s="172" customFormat="1" ht="14.25" customHeight="1" x14ac:dyDescent="0.15">
      <c r="A1090" s="405">
        <v>42522</v>
      </c>
      <c r="B1090" s="400">
        <v>2.5999999999999999E-3</v>
      </c>
      <c r="C1090" s="400">
        <v>7.7899999999999997E-2</v>
      </c>
      <c r="D1090" s="400">
        <v>1.8E-3</v>
      </c>
      <c r="E1090" s="400">
        <v>2.9166666666666698E-3</v>
      </c>
      <c r="F1090" s="400">
        <v>3.0000000000000001E-3</v>
      </c>
      <c r="G1090" s="400">
        <f t="shared" si="187"/>
        <v>2.9583333333333349E-3</v>
      </c>
      <c r="H1090" s="400">
        <v>3.15E-3</v>
      </c>
      <c r="I1090" s="400">
        <f t="shared" si="176"/>
        <v>7.9999999999999993E-4</v>
      </c>
      <c r="J1090" s="400">
        <f t="shared" si="180"/>
        <v>-3.5833333333333507E-4</v>
      </c>
      <c r="K1090" s="400">
        <f t="shared" si="188"/>
        <v>7.4749999999999997E-2</v>
      </c>
      <c r="L1090" s="20">
        <f t="shared" si="177"/>
        <v>4.0217898842527688E-2</v>
      </c>
      <c r="M1090" s="20">
        <f t="shared" si="178"/>
        <v>2.1600000000000001E-2</v>
      </c>
      <c r="N1090" s="20">
        <f t="shared" si="182"/>
        <v>3.5500000000000018E-2</v>
      </c>
      <c r="O1090" s="20">
        <f t="shared" si="179"/>
        <v>1.8617898842527687E-2</v>
      </c>
      <c r="P1090" s="20">
        <f t="shared" si="183"/>
        <v>4.7178988425276708E-3</v>
      </c>
      <c r="Q1090" s="20">
        <f t="shared" si="184"/>
        <v>0.2927531667475427</v>
      </c>
      <c r="R1090" s="20">
        <f t="shared" si="185"/>
        <v>3.78E-2</v>
      </c>
      <c r="S1090" s="20">
        <f t="shared" si="186"/>
        <v>0.2549531667475427</v>
      </c>
    </row>
    <row r="1091" spans="1:19" s="172" customFormat="1" ht="14.25" customHeight="1" x14ac:dyDescent="0.15">
      <c r="A1091" s="405">
        <v>42552</v>
      </c>
      <c r="B1091" s="400">
        <v>3.6900000000000002E-2</v>
      </c>
      <c r="C1091" s="400">
        <v>-8.0000000000000002E-3</v>
      </c>
      <c r="D1091" s="400">
        <v>1.4E-3</v>
      </c>
      <c r="E1091" s="400">
        <v>2.7333333333333298E-3</v>
      </c>
      <c r="F1091" s="400">
        <v>2.8249999999999998E-3</v>
      </c>
      <c r="G1091" s="400">
        <f t="shared" si="187"/>
        <v>2.779166666666665E-3</v>
      </c>
      <c r="H1091" s="400">
        <v>2.9750000000000002E-3</v>
      </c>
      <c r="I1091" s="400">
        <f t="shared" si="176"/>
        <v>3.5500000000000004E-2</v>
      </c>
      <c r="J1091" s="400">
        <f t="shared" si="180"/>
        <v>3.4120833333333336E-2</v>
      </c>
      <c r="K1091" s="400">
        <f t="shared" si="188"/>
        <v>-1.0975E-2</v>
      </c>
      <c r="L1091" s="20">
        <f t="shared" si="177"/>
        <v>5.641717856005557E-2</v>
      </c>
      <c r="M1091" s="20">
        <f t="shared" si="178"/>
        <v>1.6799999999999999E-2</v>
      </c>
      <c r="N1091" s="20">
        <f t="shared" si="182"/>
        <v>3.3349999999999977E-2</v>
      </c>
      <c r="O1091" s="20">
        <f t="shared" si="179"/>
        <v>3.9617178560055574E-2</v>
      </c>
      <c r="P1091" s="20">
        <f t="shared" si="183"/>
        <v>2.3067178560055593E-2</v>
      </c>
      <c r="Q1091" s="20">
        <f t="shared" si="184"/>
        <v>0.22355800153951177</v>
      </c>
      <c r="R1091" s="20">
        <f t="shared" si="185"/>
        <v>3.5700000000000003E-2</v>
      </c>
      <c r="S1091" s="20">
        <f t="shared" si="186"/>
        <v>0.18785800153951177</v>
      </c>
    </row>
    <row r="1092" spans="1:19" s="172" customFormat="1" ht="14.25" customHeight="1" x14ac:dyDescent="0.15">
      <c r="A1092" s="405">
        <v>42583</v>
      </c>
      <c r="B1092" s="400">
        <v>1.4E-3</v>
      </c>
      <c r="C1092" s="400">
        <v>-5.5100000000000003E-2</v>
      </c>
      <c r="D1092" s="400">
        <v>1.6000000000000001E-3</v>
      </c>
      <c r="E1092" s="400">
        <v>2.7666666666666699E-3</v>
      </c>
      <c r="F1092" s="400">
        <v>2.8500000000000001E-3</v>
      </c>
      <c r="G1092" s="400">
        <f t="shared" si="187"/>
        <v>2.808333333333335E-3</v>
      </c>
      <c r="H1092" s="400">
        <v>2.9916666666666698E-3</v>
      </c>
      <c r="I1092" s="400">
        <f t="shared" si="176"/>
        <v>-2.0000000000000009E-4</v>
      </c>
      <c r="J1092" s="400">
        <f t="shared" si="180"/>
        <v>-1.408333333333335E-3</v>
      </c>
      <c r="K1092" s="400">
        <f t="shared" si="188"/>
        <v>-5.8091666666666673E-2</v>
      </c>
      <c r="L1092" s="20">
        <f t="shared" si="177"/>
        <v>0.12578074131109873</v>
      </c>
      <c r="M1092" s="20">
        <f t="shared" si="178"/>
        <v>1.9200000000000002E-2</v>
      </c>
      <c r="N1092" s="20">
        <f t="shared" si="182"/>
        <v>3.3700000000000022E-2</v>
      </c>
      <c r="O1092" s="20">
        <f t="shared" si="179"/>
        <v>0.10658074131109874</v>
      </c>
      <c r="P1092" s="20">
        <f t="shared" si="183"/>
        <v>9.208074131109871E-2</v>
      </c>
      <c r="Q1092" s="20">
        <f t="shared" si="184"/>
        <v>0.20393622373704501</v>
      </c>
      <c r="R1092" s="20">
        <f t="shared" si="185"/>
        <v>3.5900000000000036E-2</v>
      </c>
      <c r="S1092" s="20">
        <f t="shared" si="186"/>
        <v>0.16803622373704497</v>
      </c>
    </row>
    <row r="1093" spans="1:19" s="172" customFormat="1" ht="14.25" customHeight="1" x14ac:dyDescent="0.15">
      <c r="A1093" s="405">
        <v>42614</v>
      </c>
      <c r="B1093" s="400">
        <v>2.0000000000000001E-4</v>
      </c>
      <c r="C1093" s="400">
        <v>4.0000000000000001E-3</v>
      </c>
      <c r="D1093" s="400">
        <v>1.5E-3</v>
      </c>
      <c r="E1093" s="400">
        <v>2.8416666666666699E-3</v>
      </c>
      <c r="F1093" s="400">
        <v>2.9166666666666698E-3</v>
      </c>
      <c r="G1093" s="400">
        <f t="shared" si="187"/>
        <v>2.8791666666666696E-3</v>
      </c>
      <c r="H1093" s="400">
        <v>3.0500000000000002E-3</v>
      </c>
      <c r="I1093" s="400">
        <f t="shared" si="176"/>
        <v>-1.2999999999999999E-3</v>
      </c>
      <c r="J1093" s="400">
        <f t="shared" si="180"/>
        <v>-2.6791666666666695E-3</v>
      </c>
      <c r="K1093" s="400">
        <f t="shared" si="188"/>
        <v>9.4999999999999989E-4</v>
      </c>
      <c r="L1093" s="20">
        <f t="shared" si="177"/>
        <v>0.15452260582319388</v>
      </c>
      <c r="M1093" s="20">
        <f t="shared" si="178"/>
        <v>1.8000000000000002E-2</v>
      </c>
      <c r="N1093" s="20">
        <f t="shared" si="182"/>
        <v>3.4550000000000039E-2</v>
      </c>
      <c r="O1093" s="20">
        <f t="shared" si="179"/>
        <v>0.13652260582319387</v>
      </c>
      <c r="P1093" s="20">
        <f t="shared" si="183"/>
        <v>0.11997260582319384</v>
      </c>
      <c r="Q1093" s="20">
        <f t="shared" si="184"/>
        <v>0.17468607252866231</v>
      </c>
      <c r="R1093" s="20">
        <f t="shared" si="185"/>
        <v>3.6600000000000001E-2</v>
      </c>
      <c r="S1093" s="20">
        <f t="shared" si="186"/>
        <v>0.13808607252866231</v>
      </c>
    </row>
    <row r="1094" spans="1:19" s="172" customFormat="1" ht="14.25" customHeight="1" x14ac:dyDescent="0.15">
      <c r="A1094" s="405">
        <v>42644</v>
      </c>
      <c r="B1094" s="400">
        <v>-1.8200000000000001E-2</v>
      </c>
      <c r="C1094" s="400">
        <v>8.6E-3</v>
      </c>
      <c r="D1094" s="400">
        <v>1.6000000000000001E-3</v>
      </c>
      <c r="E1094" s="400">
        <v>2.8416666666666699E-3</v>
      </c>
      <c r="F1094" s="400">
        <v>2.9166666666666698E-3</v>
      </c>
      <c r="G1094" s="400">
        <f t="shared" si="187"/>
        <v>2.8791666666666696E-3</v>
      </c>
      <c r="H1094" s="400">
        <v>3.0500000000000002E-3</v>
      </c>
      <c r="I1094" s="400">
        <f t="shared" ref="I1094:I1132" si="189">B1094-D1094</f>
        <v>-1.9800000000000002E-2</v>
      </c>
      <c r="J1094" s="400">
        <f t="shared" si="180"/>
        <v>-2.107916666666667E-2</v>
      </c>
      <c r="K1094" s="400">
        <f t="shared" si="188"/>
        <v>5.5499999999999994E-3</v>
      </c>
      <c r="L1094" s="20">
        <f t="shared" si="177"/>
        <v>4.5287988193666751E-2</v>
      </c>
      <c r="M1094" s="20">
        <f t="shared" si="178"/>
        <v>1.9200000000000002E-2</v>
      </c>
      <c r="N1094" s="20">
        <f t="shared" si="182"/>
        <v>3.4550000000000039E-2</v>
      </c>
      <c r="O1094" s="20">
        <f t="shared" si="179"/>
        <v>2.6087988193666749E-2</v>
      </c>
      <c r="P1094" s="20">
        <f t="shared" si="183"/>
        <v>1.0737988193666712E-2</v>
      </c>
      <c r="Q1094" s="20">
        <f t="shared" si="184"/>
        <v>0.17212937549704077</v>
      </c>
      <c r="R1094" s="20">
        <f t="shared" si="185"/>
        <v>3.6600000000000001E-2</v>
      </c>
      <c r="S1094" s="20">
        <f t="shared" si="186"/>
        <v>0.13552937549704078</v>
      </c>
    </row>
    <row r="1095" spans="1:19" s="172" customFormat="1" ht="14.25" customHeight="1" x14ac:dyDescent="0.15">
      <c r="A1095" s="405">
        <v>42675</v>
      </c>
      <c r="B1095" s="400">
        <v>3.6999999999999998E-2</v>
      </c>
      <c r="C1095" s="400">
        <v>-5.3900000000000003E-2</v>
      </c>
      <c r="D1095" s="400">
        <v>1.8E-3</v>
      </c>
      <c r="E1095" s="400">
        <v>3.2166666666666702E-3</v>
      </c>
      <c r="F1095" s="400">
        <v>3.2750000000000001E-3</v>
      </c>
      <c r="G1095" s="400">
        <f t="shared" si="187"/>
        <v>3.2458333333333349E-3</v>
      </c>
      <c r="H1095" s="400">
        <v>3.3999999999999998E-3</v>
      </c>
      <c r="I1095" s="400">
        <f t="shared" si="189"/>
        <v>3.5199999999999995E-2</v>
      </c>
      <c r="J1095" s="400">
        <f t="shared" si="180"/>
        <v>3.3754166666666661E-2</v>
      </c>
      <c r="K1095" s="400">
        <f t="shared" si="188"/>
        <v>-5.7300000000000004E-2</v>
      </c>
      <c r="L1095" s="20">
        <f t="shared" si="177"/>
        <v>8.0721479318875522E-2</v>
      </c>
      <c r="M1095" s="20">
        <f t="shared" si="178"/>
        <v>2.1600000000000001E-2</v>
      </c>
      <c r="N1095" s="20">
        <f t="shared" si="182"/>
        <v>3.8950000000000019E-2</v>
      </c>
      <c r="O1095" s="20">
        <f t="shared" si="179"/>
        <v>5.9121479318875521E-2</v>
      </c>
      <c r="P1095" s="20">
        <f t="shared" si="183"/>
        <v>4.1771479318875503E-2</v>
      </c>
      <c r="Q1095" s="20">
        <f t="shared" si="184"/>
        <v>0.13308634122586094</v>
      </c>
      <c r="R1095" s="20">
        <f t="shared" si="185"/>
        <v>4.0799999999999996E-2</v>
      </c>
      <c r="S1095" s="20">
        <f t="shared" si="186"/>
        <v>9.2286341225860935E-2</v>
      </c>
    </row>
    <row r="1096" spans="1:19" s="393" customFormat="1" ht="14.25" customHeight="1" x14ac:dyDescent="0.15">
      <c r="A1096" s="405">
        <v>42705</v>
      </c>
      <c r="B1096" s="400">
        <v>1.9800000000000002E-2</v>
      </c>
      <c r="C1096" s="400">
        <v>4.9399999999999999E-2</v>
      </c>
      <c r="D1096" s="400">
        <v>2.2000000000000001E-3</v>
      </c>
      <c r="E1096" s="400">
        <v>3.3833333333333302E-3</v>
      </c>
      <c r="F1096" s="400">
        <v>3.4333333333333299E-3</v>
      </c>
      <c r="G1096" s="400">
        <f t="shared" si="187"/>
        <v>3.4083333333333301E-3</v>
      </c>
      <c r="H1096" s="400">
        <v>3.55833333333333E-3</v>
      </c>
      <c r="I1096" s="400">
        <f t="shared" si="189"/>
        <v>1.7600000000000001E-2</v>
      </c>
      <c r="J1096" s="400">
        <f t="shared" si="180"/>
        <v>1.6391666666666672E-2</v>
      </c>
      <c r="K1096" s="400">
        <f t="shared" si="188"/>
        <v>4.5841666666666669E-2</v>
      </c>
      <c r="L1096" s="20">
        <f t="shared" si="177"/>
        <v>0.11981280695934715</v>
      </c>
      <c r="M1096" s="20">
        <f t="shared" si="178"/>
        <v>2.64E-2</v>
      </c>
      <c r="N1096" s="20">
        <f t="shared" si="182"/>
        <v>4.0899999999999964E-2</v>
      </c>
      <c r="O1096" s="20">
        <f t="shared" si="179"/>
        <v>9.3412806959347144E-2</v>
      </c>
      <c r="P1096" s="20">
        <f t="shared" si="183"/>
        <v>7.8912806959347187E-2</v>
      </c>
      <c r="Q1096" s="20">
        <f t="shared" si="184"/>
        <v>0.16392013163901531</v>
      </c>
      <c r="R1096" s="20">
        <f t="shared" si="185"/>
        <v>4.269999999999996E-2</v>
      </c>
      <c r="S1096" s="20">
        <f t="shared" si="186"/>
        <v>0.12122013163901535</v>
      </c>
    </row>
    <row r="1097" spans="1:19" s="393" customFormat="1" ht="14.25" customHeight="1" x14ac:dyDescent="0.15">
      <c r="A1097" s="405">
        <v>42736</v>
      </c>
      <c r="B1097" s="400">
        <v>1.9E-2</v>
      </c>
      <c r="C1097" s="400">
        <v>1.26E-2</v>
      </c>
      <c r="D1097" s="400">
        <v>2.3999999999999998E-3</v>
      </c>
      <c r="E1097" s="400">
        <v>3.2666666666666699E-3</v>
      </c>
      <c r="F1097" s="400">
        <v>3.31666666666667E-3</v>
      </c>
      <c r="G1097" s="400">
        <f t="shared" si="187"/>
        <v>3.2916666666666702E-3</v>
      </c>
      <c r="H1097" s="400">
        <v>3.3E-3</v>
      </c>
      <c r="I1097" s="400">
        <f t="shared" si="189"/>
        <v>1.66E-2</v>
      </c>
      <c r="J1097" s="400">
        <f t="shared" si="180"/>
        <v>1.5708333333333331E-2</v>
      </c>
      <c r="K1097" s="400">
        <f t="shared" si="188"/>
        <v>9.2999999999999992E-3</v>
      </c>
      <c r="L1097" s="20">
        <f t="shared" si="177"/>
        <v>0.20064104618221212</v>
      </c>
      <c r="M1097" s="20">
        <f t="shared" si="178"/>
        <v>2.8799999999999999E-2</v>
      </c>
      <c r="N1097" s="20">
        <f t="shared" si="182"/>
        <v>3.9500000000000042E-2</v>
      </c>
      <c r="O1097" s="20">
        <f t="shared" si="179"/>
        <v>0.17184104618221213</v>
      </c>
      <c r="P1097" s="20">
        <f t="shared" si="183"/>
        <v>0.16114104618221209</v>
      </c>
      <c r="Q1097" s="20">
        <f t="shared" si="184"/>
        <v>0.12329369301430848</v>
      </c>
      <c r="R1097" s="20">
        <f t="shared" si="185"/>
        <v>3.9599999999999996E-2</v>
      </c>
      <c r="S1097" s="20">
        <f t="shared" si="186"/>
        <v>8.3693693014308485E-2</v>
      </c>
    </row>
    <row r="1098" spans="1:19" s="393" customFormat="1" ht="14.25" customHeight="1" x14ac:dyDescent="0.15">
      <c r="A1098" s="405">
        <v>42767</v>
      </c>
      <c r="B1098" s="400">
        <v>3.9699999999999999E-2</v>
      </c>
      <c r="C1098" s="400">
        <v>5.2600000000000001E-2</v>
      </c>
      <c r="D1098" s="400">
        <v>2.0999999999999999E-3</v>
      </c>
      <c r="E1098" s="400">
        <v>3.2916666666666702E-3</v>
      </c>
      <c r="F1098" s="400">
        <v>3.3416666666666699E-3</v>
      </c>
      <c r="G1098" s="400">
        <f t="shared" si="187"/>
        <v>3.31666666666667E-3</v>
      </c>
      <c r="H1098" s="400">
        <v>3.3249999999999998E-3</v>
      </c>
      <c r="I1098" s="400">
        <f t="shared" si="189"/>
        <v>3.7600000000000001E-2</v>
      </c>
      <c r="J1098" s="400">
        <f t="shared" si="180"/>
        <v>3.638333333333333E-2</v>
      </c>
      <c r="K1098" s="400">
        <f t="shared" si="188"/>
        <v>4.9274999999999999E-2</v>
      </c>
      <c r="L1098" s="20">
        <f t="shared" si="177"/>
        <v>0.24993140654415336</v>
      </c>
      <c r="M1098" s="20">
        <f t="shared" si="178"/>
        <v>2.52E-2</v>
      </c>
      <c r="N1098" s="20">
        <f t="shared" si="182"/>
        <v>3.9800000000000044E-2</v>
      </c>
      <c r="O1098" s="20">
        <f t="shared" si="179"/>
        <v>0.22473140654415336</v>
      </c>
      <c r="P1098" s="20">
        <f t="shared" si="183"/>
        <v>0.2101314065441533</v>
      </c>
      <c r="Q1098" s="20">
        <f t="shared" si="184"/>
        <v>0.15986801360988445</v>
      </c>
      <c r="R1098" s="20">
        <f t="shared" si="185"/>
        <v>3.9899999999999998E-2</v>
      </c>
      <c r="S1098" s="20">
        <f t="shared" si="186"/>
        <v>0.11996801360988446</v>
      </c>
    </row>
    <row r="1099" spans="1:19" s="393" customFormat="1" ht="14.25" customHeight="1" x14ac:dyDescent="0.15">
      <c r="A1099" s="405">
        <v>42795</v>
      </c>
      <c r="B1099" s="400">
        <v>1.1999999999999999E-3</v>
      </c>
      <c r="C1099" s="400">
        <v>2.98E-2</v>
      </c>
      <c r="D1099" s="400">
        <v>2.3E-3</v>
      </c>
      <c r="E1099" s="400">
        <v>3.2916666666666702E-3</v>
      </c>
      <c r="F1099" s="400">
        <v>3.3416666666666699E-3</v>
      </c>
      <c r="G1099" s="400">
        <f t="shared" si="187"/>
        <v>3.31666666666667E-3</v>
      </c>
      <c r="H1099" s="400">
        <v>3.3249999999999998E-3</v>
      </c>
      <c r="I1099" s="400">
        <f t="shared" si="189"/>
        <v>-1.1000000000000001E-3</v>
      </c>
      <c r="J1099" s="400">
        <f t="shared" si="180"/>
        <v>-2.1166666666666703E-3</v>
      </c>
      <c r="K1099" s="400">
        <f t="shared" si="188"/>
        <v>2.6474999999999999E-2</v>
      </c>
      <c r="L1099" s="20">
        <f t="shared" si="177"/>
        <v>0.17197164659300102</v>
      </c>
      <c r="M1099" s="20">
        <f t="shared" si="178"/>
        <v>2.76E-2</v>
      </c>
      <c r="N1099" s="20">
        <f t="shared" si="182"/>
        <v>3.9800000000000044E-2</v>
      </c>
      <c r="O1099" s="20">
        <f t="shared" si="179"/>
        <v>0.144371646593001</v>
      </c>
      <c r="P1099" s="20">
        <f t="shared" si="183"/>
        <v>0.13217164659300096</v>
      </c>
      <c r="Q1099" s="20">
        <f t="shared" si="184"/>
        <v>0.10452383985154334</v>
      </c>
      <c r="R1099" s="20">
        <f t="shared" si="185"/>
        <v>3.9899999999999998E-2</v>
      </c>
      <c r="S1099" s="20">
        <f t="shared" si="186"/>
        <v>6.4623839851543352E-2</v>
      </c>
    </row>
    <row r="1100" spans="1:19" s="393" customFormat="1" ht="14.25" customHeight="1" x14ac:dyDescent="0.15">
      <c r="A1100" s="405">
        <v>42826</v>
      </c>
      <c r="B1100" s="400">
        <v>1.03E-2</v>
      </c>
      <c r="C1100" s="400">
        <v>7.7999999999999996E-3</v>
      </c>
      <c r="D1100" s="400">
        <v>2.0999999999999999E-3</v>
      </c>
      <c r="E1100" s="400">
        <v>3.225E-3</v>
      </c>
      <c r="F1100" s="400">
        <v>3.2750000000000001E-3</v>
      </c>
      <c r="G1100" s="400">
        <f t="shared" si="187"/>
        <v>3.2500000000000003E-3</v>
      </c>
      <c r="H1100" s="400">
        <v>3.2750000000000001E-3</v>
      </c>
      <c r="I1100" s="400">
        <f t="shared" si="189"/>
        <v>8.2000000000000007E-3</v>
      </c>
      <c r="J1100" s="400">
        <f t="shared" si="180"/>
        <v>7.0499999999999998E-3</v>
      </c>
      <c r="K1100" s="400">
        <f t="shared" si="188"/>
        <v>4.5249999999999995E-3</v>
      </c>
      <c r="L1100" s="20">
        <f t="shared" si="177"/>
        <v>0.17944312636010462</v>
      </c>
      <c r="M1100" s="20">
        <f t="shared" si="178"/>
        <v>2.52E-2</v>
      </c>
      <c r="N1100" s="20">
        <f t="shared" si="182"/>
        <v>3.9000000000000007E-2</v>
      </c>
      <c r="O1100" s="20">
        <f t="shared" si="179"/>
        <v>0.15424312636010462</v>
      </c>
      <c r="P1100" s="20">
        <f t="shared" si="183"/>
        <v>0.14044312636010461</v>
      </c>
      <c r="Q1100" s="20">
        <f t="shared" si="184"/>
        <v>0.14062826703800146</v>
      </c>
      <c r="R1100" s="20">
        <f t="shared" si="185"/>
        <v>3.9300000000000002E-2</v>
      </c>
      <c r="S1100" s="20">
        <f t="shared" si="186"/>
        <v>0.10132826703800146</v>
      </c>
    </row>
    <row r="1101" spans="1:19" s="393" customFormat="1" ht="14.25" customHeight="1" x14ac:dyDescent="0.15">
      <c r="A1101" s="405">
        <v>42856</v>
      </c>
      <c r="B1101" s="400">
        <v>1.41E-2</v>
      </c>
      <c r="C1101" s="400">
        <v>4.2200000000000001E-2</v>
      </c>
      <c r="D1101" s="400">
        <v>2.3999999999999998E-3</v>
      </c>
      <c r="E1101" s="400">
        <v>3.20833333333333E-3</v>
      </c>
      <c r="F1101" s="400">
        <v>3.2750000000000001E-3</v>
      </c>
      <c r="G1101" s="400">
        <f t="shared" si="187"/>
        <v>3.2416666666666653E-3</v>
      </c>
      <c r="H1101" s="400">
        <v>3.2750000000000001E-3</v>
      </c>
      <c r="I1101" s="400">
        <f t="shared" si="189"/>
        <v>1.17E-2</v>
      </c>
      <c r="J1101" s="400">
        <f t="shared" si="180"/>
        <v>1.0858333333333334E-2</v>
      </c>
      <c r="K1101" s="400">
        <f t="shared" si="188"/>
        <v>3.8925000000000001E-2</v>
      </c>
      <c r="L1101" s="20">
        <f t="shared" si="177"/>
        <v>0.17492463108230072</v>
      </c>
      <c r="M1101" s="20">
        <f t="shared" si="178"/>
        <v>2.8799999999999999E-2</v>
      </c>
      <c r="N1101" s="20">
        <f t="shared" si="182"/>
        <v>3.8899999999999983E-2</v>
      </c>
      <c r="O1101" s="20">
        <f t="shared" si="179"/>
        <v>0.14612463108230073</v>
      </c>
      <c r="P1101" s="20">
        <f t="shared" si="183"/>
        <v>0.13602463108230073</v>
      </c>
      <c r="Q1101" s="20">
        <f t="shared" si="184"/>
        <v>0.1710794797625903</v>
      </c>
      <c r="R1101" s="20">
        <f t="shared" si="185"/>
        <v>3.9300000000000002E-2</v>
      </c>
      <c r="S1101" s="20">
        <f t="shared" si="186"/>
        <v>0.1317794797625903</v>
      </c>
    </row>
    <row r="1102" spans="1:19" s="393" customFormat="1" ht="14.25" customHeight="1" x14ac:dyDescent="0.15">
      <c r="A1102" s="405">
        <v>42887</v>
      </c>
      <c r="B1102" s="400">
        <v>6.1999999999999998E-3</v>
      </c>
      <c r="C1102" s="400">
        <v>-2.7E-2</v>
      </c>
      <c r="D1102" s="400">
        <v>2.0999999999999999E-3</v>
      </c>
      <c r="E1102" s="400">
        <v>3.0666666666666698E-3</v>
      </c>
      <c r="F1102" s="400">
        <v>3.1416666666666702E-3</v>
      </c>
      <c r="G1102" s="400">
        <f t="shared" si="187"/>
        <v>3.10416666666667E-3</v>
      </c>
      <c r="H1102" s="400">
        <v>3.1416666666666702E-3</v>
      </c>
      <c r="I1102" s="400">
        <f t="shared" si="189"/>
        <v>4.0999999999999995E-3</v>
      </c>
      <c r="J1102" s="400">
        <f t="shared" si="180"/>
        <v>3.0958333333333298E-3</v>
      </c>
      <c r="K1102" s="400">
        <f t="shared" si="188"/>
        <v>-3.0141666666666671E-2</v>
      </c>
      <c r="L1102" s="20">
        <f t="shared" si="177"/>
        <v>0.17914339097846721</v>
      </c>
      <c r="M1102" s="20">
        <f t="shared" si="178"/>
        <v>2.52E-2</v>
      </c>
      <c r="N1102" s="20">
        <f t="shared" si="182"/>
        <v>3.725000000000004E-2</v>
      </c>
      <c r="O1102" s="20">
        <f t="shared" si="179"/>
        <v>0.15394339097846721</v>
      </c>
      <c r="P1102" s="20">
        <f t="shared" si="183"/>
        <v>0.14189339097846718</v>
      </c>
      <c r="Q1102" s="20">
        <f t="shared" si="184"/>
        <v>5.711135894702668E-2</v>
      </c>
      <c r="R1102" s="20">
        <f t="shared" si="185"/>
        <v>3.7700000000000039E-2</v>
      </c>
      <c r="S1102" s="20">
        <f t="shared" si="186"/>
        <v>1.9411358947026641E-2</v>
      </c>
    </row>
    <row r="1103" spans="1:19" s="393" customFormat="1" ht="14.25" customHeight="1" x14ac:dyDescent="0.15">
      <c r="A1103" s="405">
        <v>42917</v>
      </c>
      <c r="B1103" s="400">
        <v>2.06E-2</v>
      </c>
      <c r="C1103" s="400">
        <v>2.4400000000000002E-2</v>
      </c>
      <c r="D1103" s="400">
        <v>2.2000000000000001E-3</v>
      </c>
      <c r="E1103" s="400">
        <v>3.15E-3</v>
      </c>
      <c r="F1103" s="400">
        <v>3.225E-3</v>
      </c>
      <c r="G1103" s="400">
        <f t="shared" si="187"/>
        <v>3.1875000000000002E-3</v>
      </c>
      <c r="H1103" s="400">
        <v>3.2333333333333298E-3</v>
      </c>
      <c r="I1103" s="400">
        <f t="shared" si="189"/>
        <v>1.84E-2</v>
      </c>
      <c r="J1103" s="400">
        <f t="shared" si="180"/>
        <v>1.7412500000000001E-2</v>
      </c>
      <c r="K1103" s="400">
        <f t="shared" si="188"/>
        <v>2.116666666666667E-2</v>
      </c>
      <c r="L1103" s="20">
        <f t="shared" si="177"/>
        <v>0.16060733420062023</v>
      </c>
      <c r="M1103" s="20">
        <f t="shared" si="178"/>
        <v>2.64E-2</v>
      </c>
      <c r="N1103" s="20">
        <f t="shared" si="182"/>
        <v>3.8250000000000006E-2</v>
      </c>
      <c r="O1103" s="20">
        <f t="shared" si="179"/>
        <v>0.13420733420062023</v>
      </c>
      <c r="P1103" s="20">
        <f t="shared" si="183"/>
        <v>0.12235733420062023</v>
      </c>
      <c r="Q1103" s="20">
        <f t="shared" si="184"/>
        <v>9.16379799448932E-2</v>
      </c>
      <c r="R1103" s="20">
        <f t="shared" si="185"/>
        <v>3.879999999999996E-2</v>
      </c>
      <c r="S1103" s="20">
        <f t="shared" si="186"/>
        <v>5.283797994489324E-2</v>
      </c>
    </row>
    <row r="1104" spans="1:19" s="393" customFormat="1" ht="14.25" customHeight="1" x14ac:dyDescent="0.15">
      <c r="A1104" s="405">
        <v>42948</v>
      </c>
      <c r="B1104" s="400">
        <v>3.0999999999999999E-3</v>
      </c>
      <c r="C1104" s="400">
        <v>3.2399999999999998E-2</v>
      </c>
      <c r="D1104" s="400">
        <v>2.2000000000000001E-3</v>
      </c>
      <c r="E1104" s="400">
        <v>3.0833333333333299E-3</v>
      </c>
      <c r="F1104" s="400">
        <v>3.1666666666666701E-3</v>
      </c>
      <c r="G1104" s="400">
        <f t="shared" si="187"/>
        <v>3.1250000000000002E-3</v>
      </c>
      <c r="H1104" s="400">
        <v>3.1833333333333301E-3</v>
      </c>
      <c r="I1104" s="400">
        <f t="shared" si="189"/>
        <v>8.9999999999999976E-4</v>
      </c>
      <c r="J1104" s="400">
        <f t="shared" si="180"/>
        <v>-2.5000000000000282E-5</v>
      </c>
      <c r="K1104" s="400">
        <f t="shared" si="188"/>
        <v>2.9216666666666669E-2</v>
      </c>
      <c r="L1104" s="20">
        <f t="shared" ref="L1104:L1167" si="190">((1+B1093)*(1+B1094)*(1+B1095)*(1+B1096)*(1+B1097)*(1+B1098)*(1+B1099)*(1+B1100)*(1+B1101)*(1+B1102)*(1+B1103)*(1+B1104))-1</f>
        <v>0.1625776082850432</v>
      </c>
      <c r="M1104" s="20">
        <f t="shared" ref="M1104:M1132" si="191">D1104*12</f>
        <v>2.64E-2</v>
      </c>
      <c r="N1104" s="20">
        <f t="shared" si="182"/>
        <v>3.7500000000000006E-2</v>
      </c>
      <c r="O1104" s="20">
        <f t="shared" ref="O1104:O1132" si="192">L1104-M1104</f>
        <v>0.13617760828504319</v>
      </c>
      <c r="P1104" s="20">
        <f t="shared" si="183"/>
        <v>0.12507760828504319</v>
      </c>
      <c r="Q1104" s="20">
        <f t="shared" si="184"/>
        <v>0.19272626785385505</v>
      </c>
      <c r="R1104" s="20">
        <f t="shared" si="185"/>
        <v>3.8199999999999963E-2</v>
      </c>
      <c r="S1104" s="20">
        <f t="shared" si="186"/>
        <v>0.15452626785385509</v>
      </c>
    </row>
    <row r="1105" spans="1:19" s="393" customFormat="1" ht="14.25" customHeight="1" x14ac:dyDescent="0.15">
      <c r="A1105" s="405">
        <v>42979</v>
      </c>
      <c r="B1105" s="400">
        <v>2.06E-2</v>
      </c>
      <c r="C1105" s="400">
        <v>-2.7300000000000001E-2</v>
      </c>
      <c r="D1105" s="400">
        <v>1.9E-3</v>
      </c>
      <c r="E1105" s="400">
        <v>3.0249999999999999E-3</v>
      </c>
      <c r="F1105" s="400">
        <v>3.0999999999999999E-3</v>
      </c>
      <c r="G1105" s="400">
        <f t="shared" si="187"/>
        <v>3.0625000000000001E-3</v>
      </c>
      <c r="H1105" s="400">
        <v>3.05833333333333E-3</v>
      </c>
      <c r="I1105" s="400">
        <f t="shared" si="189"/>
        <v>1.8700000000000001E-2</v>
      </c>
      <c r="J1105" s="400">
        <f t="shared" si="180"/>
        <v>1.7537500000000001E-2</v>
      </c>
      <c r="K1105" s="400">
        <f t="shared" si="188"/>
        <v>-3.0358333333333331E-2</v>
      </c>
      <c r="L1105" s="20">
        <f t="shared" si="190"/>
        <v>0.18628944912588996</v>
      </c>
      <c r="M1105" s="20">
        <f t="shared" si="191"/>
        <v>2.2800000000000001E-2</v>
      </c>
      <c r="N1105" s="20">
        <f t="shared" si="182"/>
        <v>3.6750000000000005E-2</v>
      </c>
      <c r="O1105" s="20">
        <f t="shared" si="192"/>
        <v>0.16348944912588997</v>
      </c>
      <c r="P1105" s="20">
        <f t="shared" si="183"/>
        <v>0.14953944912588996</v>
      </c>
      <c r="Q1105" s="20">
        <f t="shared" si="184"/>
        <v>0.15554267006120037</v>
      </c>
      <c r="R1105" s="20">
        <f t="shared" si="185"/>
        <v>3.6699999999999962E-2</v>
      </c>
      <c r="S1105" s="20">
        <f t="shared" si="186"/>
        <v>0.11884267006120042</v>
      </c>
    </row>
    <row r="1106" spans="1:19" s="393" customFormat="1" ht="14.25" customHeight="1" x14ac:dyDescent="0.15">
      <c r="A1106" s="405">
        <v>43009</v>
      </c>
      <c r="B1106" s="400">
        <v>2.3300000000000001E-2</v>
      </c>
      <c r="C1106" s="400">
        <v>3.9E-2</v>
      </c>
      <c r="D1106" s="400">
        <v>2.2000000000000001E-3</v>
      </c>
      <c r="E1106" s="400">
        <v>3.0000000000000001E-3</v>
      </c>
      <c r="F1106" s="400">
        <v>3.1166666666666699E-3</v>
      </c>
      <c r="G1106" s="400">
        <f t="shared" si="187"/>
        <v>3.0583333333333348E-3</v>
      </c>
      <c r="H1106" s="400">
        <v>3.1166666666666699E-3</v>
      </c>
      <c r="I1106" s="400">
        <f t="shared" si="189"/>
        <v>2.1100000000000001E-2</v>
      </c>
      <c r="J1106" s="400">
        <f t="shared" si="180"/>
        <v>2.0241666666666665E-2</v>
      </c>
      <c r="K1106" s="400">
        <f t="shared" si="188"/>
        <v>3.588333333333333E-2</v>
      </c>
      <c r="L1106" s="20">
        <f t="shared" si="190"/>
        <v>0.23643307526025992</v>
      </c>
      <c r="M1106" s="20">
        <f t="shared" si="191"/>
        <v>2.64E-2</v>
      </c>
      <c r="N1106" s="20">
        <f t="shared" si="182"/>
        <v>3.6700000000000017E-2</v>
      </c>
      <c r="O1106" s="20">
        <f t="shared" si="192"/>
        <v>0.21003307526025991</v>
      </c>
      <c r="P1106" s="20">
        <f t="shared" si="183"/>
        <v>0.19973307526025991</v>
      </c>
      <c r="Q1106" s="20">
        <f t="shared" si="184"/>
        <v>0.19037163810587621</v>
      </c>
      <c r="R1106" s="20">
        <f t="shared" si="185"/>
        <v>3.7400000000000037E-2</v>
      </c>
      <c r="S1106" s="20">
        <f t="shared" si="186"/>
        <v>0.15297163810587616</v>
      </c>
    </row>
    <row r="1107" spans="1:19" s="393" customFormat="1" ht="14.25" customHeight="1" x14ac:dyDescent="0.15">
      <c r="A1107" s="405">
        <v>43040</v>
      </c>
      <c r="B1107" s="400">
        <v>3.0700000000000002E-2</v>
      </c>
      <c r="C1107" s="400">
        <v>2.75E-2</v>
      </c>
      <c r="D1107" s="400">
        <v>2.0999999999999999E-3</v>
      </c>
      <c r="E1107" s="400">
        <v>3.0000000000000001E-3</v>
      </c>
      <c r="F1107" s="400">
        <v>3.1166666666666699E-3</v>
      </c>
      <c r="G1107" s="400">
        <f t="shared" si="187"/>
        <v>3.0583333333333348E-3</v>
      </c>
      <c r="H1107" s="400">
        <v>3.1166666666666699E-3</v>
      </c>
      <c r="I1107" s="400">
        <f t="shared" si="189"/>
        <v>2.86E-2</v>
      </c>
      <c r="J1107" s="400">
        <f t="shared" si="180"/>
        <v>2.7641666666666669E-2</v>
      </c>
      <c r="K1107" s="400">
        <f t="shared" si="188"/>
        <v>2.438333333333333E-2</v>
      </c>
      <c r="L1107" s="20">
        <f t="shared" si="190"/>
        <v>0.22892147605665381</v>
      </c>
      <c r="M1107" s="20">
        <f t="shared" si="191"/>
        <v>2.52E-2</v>
      </c>
      <c r="N1107" s="20">
        <f t="shared" si="182"/>
        <v>3.6700000000000017E-2</v>
      </c>
      <c r="O1107" s="20">
        <f t="shared" si="192"/>
        <v>0.20372147605665381</v>
      </c>
      <c r="P1107" s="20">
        <f t="shared" si="183"/>
        <v>0.19222147605665379</v>
      </c>
      <c r="Q1107" s="20">
        <f t="shared" si="184"/>
        <v>0.29278813883710808</v>
      </c>
      <c r="R1107" s="20">
        <f t="shared" si="185"/>
        <v>3.7400000000000037E-2</v>
      </c>
      <c r="S1107" s="20">
        <f t="shared" si="186"/>
        <v>0.25538813883710804</v>
      </c>
    </row>
    <row r="1108" spans="1:19" s="393" customFormat="1" ht="14.25" customHeight="1" x14ac:dyDescent="0.15">
      <c r="A1108" s="405">
        <v>43070</v>
      </c>
      <c r="B1108" s="400">
        <v>1.11E-2</v>
      </c>
      <c r="C1108" s="400">
        <v>-6.13E-2</v>
      </c>
      <c r="D1108" s="400">
        <v>2E-3</v>
      </c>
      <c r="E1108" s="400">
        <v>2.9250000000000001E-3</v>
      </c>
      <c r="F1108" s="400">
        <v>3.0083333333333299E-3</v>
      </c>
      <c r="G1108" s="400">
        <f t="shared" si="187"/>
        <v>2.9666666666666652E-3</v>
      </c>
      <c r="H1108" s="400">
        <v>3.0166666666666701E-3</v>
      </c>
      <c r="I1108" s="400">
        <f t="shared" si="189"/>
        <v>9.1000000000000004E-3</v>
      </c>
      <c r="J1108" s="400">
        <f t="shared" si="180"/>
        <v>8.1333333333333362E-3</v>
      </c>
      <c r="K1108" s="400">
        <f t="shared" si="188"/>
        <v>-6.4316666666666675E-2</v>
      </c>
      <c r="L1108" s="20">
        <f t="shared" si="190"/>
        <v>0.21843744306813351</v>
      </c>
      <c r="M1108" s="20">
        <f t="shared" si="191"/>
        <v>2.4E-2</v>
      </c>
      <c r="N1108" s="20">
        <f t="shared" si="182"/>
        <v>3.5599999999999979E-2</v>
      </c>
      <c r="O1108" s="20">
        <f t="shared" si="192"/>
        <v>0.19443744306813351</v>
      </c>
      <c r="P1108" s="20">
        <f t="shared" si="183"/>
        <v>0.18283744306813354</v>
      </c>
      <c r="Q1108" s="20">
        <f t="shared" si="184"/>
        <v>0.15641340377967738</v>
      </c>
      <c r="R1108" s="20">
        <f t="shared" si="185"/>
        <v>3.6200000000000038E-2</v>
      </c>
      <c r="S1108" s="20">
        <f t="shared" si="186"/>
        <v>0.12021340377967735</v>
      </c>
    </row>
    <row r="1109" spans="1:19" s="393" customFormat="1" ht="14.25" customHeight="1" x14ac:dyDescent="0.15">
      <c r="A1109" s="405">
        <v>43101</v>
      </c>
      <c r="B1109" s="400">
        <v>5.7299999999999997E-2</v>
      </c>
      <c r="C1109" s="400">
        <v>-3.0700000000000002E-2</v>
      </c>
      <c r="D1109" s="400">
        <v>2.3999999999999998E-3</v>
      </c>
      <c r="E1109" s="400">
        <v>2.9250000000000001E-3</v>
      </c>
      <c r="F1109" s="400">
        <v>3.0083333333333299E-3</v>
      </c>
      <c r="G1109" s="400">
        <f t="shared" si="187"/>
        <v>2.9666666666666652E-3</v>
      </c>
      <c r="H1109" s="400">
        <v>3.1583333333333298E-3</v>
      </c>
      <c r="I1109" s="400">
        <f t="shared" si="189"/>
        <v>5.4899999999999997E-2</v>
      </c>
      <c r="J1109" s="400">
        <f t="shared" si="180"/>
        <v>5.4333333333333331E-2</v>
      </c>
      <c r="K1109" s="400">
        <f t="shared" si="188"/>
        <v>-3.3858333333333331E-2</v>
      </c>
      <c r="L1109" s="20">
        <f t="shared" si="190"/>
        <v>0.26423347257697594</v>
      </c>
      <c r="M1109" s="20">
        <f t="shared" si="191"/>
        <v>2.8799999999999999E-2</v>
      </c>
      <c r="N1109" s="20">
        <f t="shared" si="182"/>
        <v>3.5599999999999979E-2</v>
      </c>
      <c r="O1109" s="20">
        <f t="shared" si="192"/>
        <v>0.23543347257697594</v>
      </c>
      <c r="P1109" s="20">
        <f t="shared" si="183"/>
        <v>0.22863347257697597</v>
      </c>
      <c r="Q1109" s="20">
        <f t="shared" si="184"/>
        <v>0.10696376879680214</v>
      </c>
      <c r="R1109" s="20">
        <f t="shared" si="185"/>
        <v>3.7899999999999961E-2</v>
      </c>
      <c r="S1109" s="20">
        <f t="shared" si="186"/>
        <v>6.9063768796802177E-2</v>
      </c>
    </row>
    <row r="1110" spans="1:19" s="393" customFormat="1" ht="14.25" customHeight="1" x14ac:dyDescent="0.15">
      <c r="A1110" s="405">
        <v>43132</v>
      </c>
      <c r="B1110" s="400">
        <v>-3.6900000000000002E-2</v>
      </c>
      <c r="C1110" s="400">
        <v>-3.8399999999999997E-2</v>
      </c>
      <c r="D1110" s="400">
        <v>2.2000000000000001E-3</v>
      </c>
      <c r="E1110" s="400">
        <v>2.9583333333333302E-3</v>
      </c>
      <c r="F1110" s="400">
        <v>3.0666666666666698E-3</v>
      </c>
      <c r="G1110" s="400">
        <f t="shared" ref="G1110:G1141" si="193">AVERAGE(E1110:F1110)</f>
        <v>3.0125E-3</v>
      </c>
      <c r="H1110" s="400">
        <v>3.2166666666666702E-3</v>
      </c>
      <c r="I1110" s="400">
        <f t="shared" si="189"/>
        <v>-3.9100000000000003E-2</v>
      </c>
      <c r="J1110" s="400">
        <f t="shared" si="180"/>
        <v>-3.9912500000000004E-2</v>
      </c>
      <c r="K1110" s="400">
        <f t="shared" ref="K1110:K1132" si="194">C1110-H1110</f>
        <v>-4.161666666666667E-2</v>
      </c>
      <c r="L1110" s="20">
        <f t="shared" si="190"/>
        <v>0.1710909468489803</v>
      </c>
      <c r="M1110" s="20">
        <f t="shared" si="191"/>
        <v>2.64E-2</v>
      </c>
      <c r="N1110" s="20">
        <f t="shared" si="182"/>
        <v>3.6150000000000002E-2</v>
      </c>
      <c r="O1110" s="20">
        <f t="shared" si="192"/>
        <v>0.14469094684898029</v>
      </c>
      <c r="P1110" s="20">
        <f t="shared" si="183"/>
        <v>0.13494094684898028</v>
      </c>
      <c r="Q1110" s="20">
        <f t="shared" si="184"/>
        <v>1.1263879987654546E-2</v>
      </c>
      <c r="R1110" s="20">
        <f t="shared" si="185"/>
        <v>3.8600000000000044E-2</v>
      </c>
      <c r="S1110" s="20">
        <f t="shared" si="186"/>
        <v>-2.7336120012345498E-2</v>
      </c>
    </row>
    <row r="1111" spans="1:19" s="393" customFormat="1" ht="14.25" customHeight="1" x14ac:dyDescent="0.15">
      <c r="A1111" s="405">
        <v>43160</v>
      </c>
      <c r="B1111" s="400">
        <v>-2.5399999999999999E-2</v>
      </c>
      <c r="C1111" s="400">
        <v>3.7699999999999997E-2</v>
      </c>
      <c r="D1111" s="400">
        <v>2.3999999999999998E-3</v>
      </c>
      <c r="E1111" s="400">
        <v>3.225E-3</v>
      </c>
      <c r="F1111" s="400">
        <v>3.3249999999999998E-3</v>
      </c>
      <c r="G1111" s="400">
        <f t="shared" si="193"/>
        <v>3.2750000000000001E-3</v>
      </c>
      <c r="H1111" s="400">
        <v>3.4416666666666701E-3</v>
      </c>
      <c r="I1111" s="400">
        <f t="shared" si="189"/>
        <v>-2.7799999999999998E-2</v>
      </c>
      <c r="J1111" s="400">
        <f t="shared" si="180"/>
        <v>-2.8674999999999999E-2</v>
      </c>
      <c r="K1111" s="400">
        <f t="shared" si="194"/>
        <v>3.4258333333333328E-2</v>
      </c>
      <c r="L1111" s="20">
        <f t="shared" si="190"/>
        <v>0.13997726408211797</v>
      </c>
      <c r="M1111" s="20">
        <f t="shared" si="191"/>
        <v>2.8799999999999999E-2</v>
      </c>
      <c r="N1111" s="20">
        <f t="shared" si="182"/>
        <v>3.9300000000000002E-2</v>
      </c>
      <c r="O1111" s="20">
        <f t="shared" si="192"/>
        <v>0.11117726408211798</v>
      </c>
      <c r="P1111" s="20">
        <f t="shared" si="183"/>
        <v>0.10067726408211797</v>
      </c>
      <c r="Q1111" s="20">
        <f t="shared" si="184"/>
        <v>1.9021682135549556E-2</v>
      </c>
      <c r="R1111" s="20">
        <f t="shared" si="185"/>
        <v>4.1300000000000045E-2</v>
      </c>
      <c r="S1111" s="20">
        <f t="shared" si="186"/>
        <v>-2.2278317864450489E-2</v>
      </c>
    </row>
    <row r="1112" spans="1:19" s="393" customFormat="1" ht="14.25" customHeight="1" x14ac:dyDescent="0.15">
      <c r="A1112" s="405">
        <v>43191</v>
      </c>
      <c r="B1112" s="400">
        <v>3.8E-3</v>
      </c>
      <c r="C1112" s="400">
        <v>2.1000000000000001E-2</v>
      </c>
      <c r="D1112" s="400">
        <v>2.5000000000000001E-3</v>
      </c>
      <c r="E1112" s="400">
        <v>3.20833333333333E-3</v>
      </c>
      <c r="F1112" s="400">
        <v>3.3416666666666699E-3</v>
      </c>
      <c r="G1112" s="400">
        <f t="shared" si="193"/>
        <v>3.2750000000000001E-3</v>
      </c>
      <c r="H1112" s="400">
        <v>3.4749999999999998E-3</v>
      </c>
      <c r="I1112" s="400">
        <f t="shared" si="189"/>
        <v>1.2999999999999999E-3</v>
      </c>
      <c r="J1112" s="400">
        <f t="shared" si="180"/>
        <v>5.2499999999999986E-4</v>
      </c>
      <c r="K1112" s="400">
        <f t="shared" si="194"/>
        <v>1.7525000000000002E-2</v>
      </c>
      <c r="L1112" s="20">
        <f t="shared" si="190"/>
        <v>0.13264295524658998</v>
      </c>
      <c r="M1112" s="20">
        <f t="shared" si="191"/>
        <v>0.03</v>
      </c>
      <c r="N1112" s="20">
        <f t="shared" si="182"/>
        <v>3.9300000000000002E-2</v>
      </c>
      <c r="O1112" s="20">
        <f t="shared" si="192"/>
        <v>0.10264295524658998</v>
      </c>
      <c r="P1112" s="20">
        <f t="shared" si="183"/>
        <v>9.3342955246589976E-2</v>
      </c>
      <c r="Q1112" s="20">
        <f t="shared" si="184"/>
        <v>3.2368661897594908E-2</v>
      </c>
      <c r="R1112" s="20">
        <f t="shared" si="185"/>
        <v>4.1700000000000001E-2</v>
      </c>
      <c r="S1112" s="20">
        <f t="shared" si="186"/>
        <v>-9.3313381024050929E-3</v>
      </c>
    </row>
    <row r="1113" spans="1:19" s="393" customFormat="1" ht="14.25" customHeight="1" x14ac:dyDescent="0.15">
      <c r="A1113" s="405">
        <v>43221</v>
      </c>
      <c r="B1113" s="400">
        <v>2.41E-2</v>
      </c>
      <c r="C1113" s="400">
        <v>-1.14E-2</v>
      </c>
      <c r="D1113" s="400">
        <v>2.5000000000000001E-3</v>
      </c>
      <c r="E1113" s="400">
        <v>3.3249999999999998E-3</v>
      </c>
      <c r="F1113" s="400">
        <v>3.4333333333333299E-3</v>
      </c>
      <c r="G1113" s="400">
        <f t="shared" si="193"/>
        <v>3.3791666666666649E-3</v>
      </c>
      <c r="H1113" s="400">
        <v>3.5666666666666698E-3</v>
      </c>
      <c r="I1113" s="400">
        <f t="shared" si="189"/>
        <v>2.1600000000000001E-2</v>
      </c>
      <c r="J1113" s="400">
        <f t="shared" si="180"/>
        <v>2.0720833333333334E-2</v>
      </c>
      <c r="K1113" s="400">
        <f t="shared" si="194"/>
        <v>-1.496666666666667E-2</v>
      </c>
      <c r="L1113" s="20">
        <f t="shared" si="190"/>
        <v>0.14381190264079735</v>
      </c>
      <c r="M1113" s="20">
        <f t="shared" si="191"/>
        <v>0.03</v>
      </c>
      <c r="N1113" s="20">
        <f t="shared" si="182"/>
        <v>4.0549999999999975E-2</v>
      </c>
      <c r="O1113" s="20">
        <f t="shared" si="192"/>
        <v>0.11381190264079735</v>
      </c>
      <c r="P1113" s="20">
        <f t="shared" si="183"/>
        <v>0.10326190264079738</v>
      </c>
      <c r="Q1113" s="20">
        <f t="shared" si="184"/>
        <v>-2.0725715647704979E-2</v>
      </c>
      <c r="R1113" s="20">
        <f t="shared" si="185"/>
        <v>4.2800000000000039E-2</v>
      </c>
      <c r="S1113" s="20">
        <f t="shared" si="186"/>
        <v>-6.3525715647705011E-2</v>
      </c>
    </row>
    <row r="1114" spans="1:19" s="393" customFormat="1" ht="14.25" customHeight="1" x14ac:dyDescent="0.15">
      <c r="A1114" s="405">
        <v>43252</v>
      </c>
      <c r="B1114" s="400">
        <v>6.1999999999999998E-3</v>
      </c>
      <c r="C1114" s="400">
        <v>2.7300000000000001E-2</v>
      </c>
      <c r="D1114" s="400">
        <v>2.3E-3</v>
      </c>
      <c r="E1114" s="400">
        <v>3.3E-3</v>
      </c>
      <c r="F1114" s="400">
        <v>3.4250000000000001E-3</v>
      </c>
      <c r="G1114" s="400">
        <f t="shared" si="193"/>
        <v>3.3625E-3</v>
      </c>
      <c r="H1114" s="400">
        <v>3.55833333333333E-3</v>
      </c>
      <c r="I1114" s="400">
        <f t="shared" si="189"/>
        <v>3.8999999999999998E-3</v>
      </c>
      <c r="J1114" s="400">
        <f t="shared" si="180"/>
        <v>2.8374999999999997E-3</v>
      </c>
      <c r="K1114" s="400">
        <f t="shared" si="194"/>
        <v>2.3741666666666671E-2</v>
      </c>
      <c r="L1114" s="20">
        <f t="shared" si="190"/>
        <v>0.14381190264079713</v>
      </c>
      <c r="M1114" s="20">
        <f t="shared" si="191"/>
        <v>2.76E-2</v>
      </c>
      <c r="N1114" s="20">
        <f t="shared" si="182"/>
        <v>4.0349999999999997E-2</v>
      </c>
      <c r="O1114" s="20">
        <f t="shared" si="192"/>
        <v>0.11621190264079713</v>
      </c>
      <c r="P1114" s="20">
        <f t="shared" si="183"/>
        <v>0.10346190264079713</v>
      </c>
      <c r="Q1114" s="20">
        <f t="shared" si="184"/>
        <v>3.3924431978533232E-2</v>
      </c>
      <c r="R1114" s="20">
        <f t="shared" si="185"/>
        <v>4.269999999999996E-2</v>
      </c>
      <c r="S1114" s="20">
        <f t="shared" si="186"/>
        <v>-8.7755680214667287E-3</v>
      </c>
    </row>
    <row r="1115" spans="1:19" s="393" customFormat="1" ht="14.25" customHeight="1" x14ac:dyDescent="0.15">
      <c r="A1115" s="405">
        <v>43282</v>
      </c>
      <c r="B1115" s="400">
        <v>3.7199999999999997E-2</v>
      </c>
      <c r="C1115" s="400">
        <v>1.8599999999999998E-2</v>
      </c>
      <c r="D1115" s="400">
        <v>2.5000000000000001E-3</v>
      </c>
      <c r="E1115" s="400">
        <v>3.225E-3</v>
      </c>
      <c r="F1115" s="400">
        <v>3.39166666666667E-3</v>
      </c>
      <c r="G1115" s="400">
        <f t="shared" si="193"/>
        <v>3.308333333333335E-3</v>
      </c>
      <c r="H1115" s="400">
        <v>3.55833333333333E-3</v>
      </c>
      <c r="I1115" s="400">
        <f t="shared" si="189"/>
        <v>3.4699999999999995E-2</v>
      </c>
      <c r="J1115" s="400">
        <f t="shared" si="180"/>
        <v>3.389166666666666E-2</v>
      </c>
      <c r="K1115" s="400">
        <f t="shared" si="194"/>
        <v>1.5041666666666668E-2</v>
      </c>
      <c r="L1115" s="20">
        <f t="shared" si="190"/>
        <v>0.16241593711447644</v>
      </c>
      <c r="M1115" s="20">
        <f t="shared" si="191"/>
        <v>0.03</v>
      </c>
      <c r="N1115" s="20">
        <f t="shared" si="182"/>
        <v>3.970000000000002E-2</v>
      </c>
      <c r="O1115" s="20">
        <f t="shared" si="192"/>
        <v>0.13241593711447644</v>
      </c>
      <c r="P1115" s="20">
        <f t="shared" si="183"/>
        <v>0.12271593711447643</v>
      </c>
      <c r="Q1115" s="20">
        <f t="shared" si="184"/>
        <v>2.8070506065339895E-2</v>
      </c>
      <c r="R1115" s="20">
        <f t="shared" si="185"/>
        <v>4.269999999999996E-2</v>
      </c>
      <c r="S1115" s="20">
        <f t="shared" si="186"/>
        <v>-1.4629493934660065E-2</v>
      </c>
    </row>
    <row r="1116" spans="1:19" s="393" customFormat="1" ht="14.25" customHeight="1" x14ac:dyDescent="0.15">
      <c r="A1116" s="405">
        <v>43313</v>
      </c>
      <c r="B1116" s="400">
        <v>3.2599999999999997E-2</v>
      </c>
      <c r="C1116" s="400">
        <v>1.1299999999999999E-2</v>
      </c>
      <c r="D1116" s="400">
        <v>2.5000000000000001E-3</v>
      </c>
      <c r="E1116" s="400">
        <v>3.2333333333333298E-3</v>
      </c>
      <c r="F1116" s="400">
        <v>3.375E-3</v>
      </c>
      <c r="G1116" s="400">
        <f t="shared" si="193"/>
        <v>3.3041666666666649E-3</v>
      </c>
      <c r="H1116" s="400">
        <v>3.5500000000000002E-3</v>
      </c>
      <c r="I1116" s="400">
        <f t="shared" si="189"/>
        <v>3.0099999999999998E-2</v>
      </c>
      <c r="J1116" s="400">
        <f t="shared" si="180"/>
        <v>2.9295833333333333E-2</v>
      </c>
      <c r="K1116" s="400">
        <f t="shared" si="194"/>
        <v>7.7499999999999991E-3</v>
      </c>
      <c r="L1116" s="20">
        <f t="shared" si="190"/>
        <v>0.19660123284259634</v>
      </c>
      <c r="M1116" s="20">
        <f t="shared" si="191"/>
        <v>0.03</v>
      </c>
      <c r="N1116" s="20">
        <f t="shared" si="182"/>
        <v>3.9649999999999977E-2</v>
      </c>
      <c r="O1116" s="20">
        <f t="shared" si="192"/>
        <v>0.16660123284259634</v>
      </c>
      <c r="P1116" s="20">
        <f t="shared" si="183"/>
        <v>0.15695123284259638</v>
      </c>
      <c r="Q1116" s="20">
        <f t="shared" si="184"/>
        <v>7.0589914605561077E-3</v>
      </c>
      <c r="R1116" s="20">
        <f t="shared" si="185"/>
        <v>4.2599999999999999E-2</v>
      </c>
      <c r="S1116" s="20">
        <f t="shared" si="186"/>
        <v>-3.5541008539443891E-2</v>
      </c>
    </row>
    <row r="1117" spans="1:19" s="393" customFormat="1" ht="14.25" customHeight="1" x14ac:dyDescent="0.15">
      <c r="A1117" s="405">
        <v>43344</v>
      </c>
      <c r="B1117" s="400">
        <v>5.7000000000000002E-3</v>
      </c>
      <c r="C1117" s="400">
        <v>-6.0000000000000001E-3</v>
      </c>
      <c r="D1117" s="400">
        <v>2.2000000000000001E-3</v>
      </c>
      <c r="E1117" s="400">
        <v>3.2333333333333298E-3</v>
      </c>
      <c r="F1117" s="400">
        <v>3.375E-3</v>
      </c>
      <c r="G1117" s="400">
        <f t="shared" si="193"/>
        <v>3.3041666666666649E-3</v>
      </c>
      <c r="H1117" s="400">
        <v>3.5500000000000002E-3</v>
      </c>
      <c r="I1117" s="400">
        <f t="shared" si="189"/>
        <v>3.5000000000000001E-3</v>
      </c>
      <c r="J1117" s="400">
        <f t="shared" ref="J1117:J1132" si="195">B1117-G1117</f>
        <v>2.3958333333333353E-3</v>
      </c>
      <c r="K1117" s="400">
        <f t="shared" si="194"/>
        <v>-9.5499999999999995E-3</v>
      </c>
      <c r="L1117" s="20">
        <f t="shared" si="190"/>
        <v>0.17913174590417347</v>
      </c>
      <c r="M1117" s="20">
        <f t="shared" si="191"/>
        <v>2.64E-2</v>
      </c>
      <c r="N1117" s="20">
        <f t="shared" si="182"/>
        <v>3.9649999999999977E-2</v>
      </c>
      <c r="O1117" s="20">
        <f t="shared" si="192"/>
        <v>0.15273174590417346</v>
      </c>
      <c r="P1117" s="20">
        <f t="shared" si="183"/>
        <v>0.1394817459041735</v>
      </c>
      <c r="Q1117" s="20">
        <f t="shared" si="184"/>
        <v>2.9111378134874855E-2</v>
      </c>
      <c r="R1117" s="20">
        <f t="shared" si="185"/>
        <v>4.2599999999999999E-2</v>
      </c>
      <c r="S1117" s="20">
        <f t="shared" si="186"/>
        <v>-1.3488621865125144E-2</v>
      </c>
    </row>
    <row r="1118" spans="1:19" s="393" customFormat="1" ht="14.25" customHeight="1" x14ac:dyDescent="0.15">
      <c r="A1118" s="405">
        <v>43374</v>
      </c>
      <c r="B1118" s="400">
        <v>-6.8400000000000002E-2</v>
      </c>
      <c r="C1118" s="400">
        <v>1.95E-2</v>
      </c>
      <c r="D1118" s="400">
        <v>3.0000000000000001E-3</v>
      </c>
      <c r="E1118" s="400">
        <v>3.4499999999999999E-3</v>
      </c>
      <c r="F1118" s="400">
        <v>3.5666666666666698E-3</v>
      </c>
      <c r="G1118" s="400">
        <f t="shared" si="193"/>
        <v>3.5083333333333347E-3</v>
      </c>
      <c r="H1118" s="400">
        <v>3.70833333333333E-3</v>
      </c>
      <c r="I1118" s="400">
        <f t="shared" si="189"/>
        <v>-7.1400000000000005E-2</v>
      </c>
      <c r="J1118" s="400">
        <f t="shared" si="195"/>
        <v>-7.1908333333333338E-2</v>
      </c>
      <c r="K1118" s="400">
        <f t="shared" si="194"/>
        <v>1.5791666666666669E-2</v>
      </c>
      <c r="L1118" s="20">
        <f t="shared" si="190"/>
        <v>7.3467345337953294E-2</v>
      </c>
      <c r="M1118" s="20">
        <f t="shared" si="191"/>
        <v>3.6000000000000004E-2</v>
      </c>
      <c r="N1118" s="20">
        <f t="shared" si="182"/>
        <v>4.2100000000000012E-2</v>
      </c>
      <c r="O1118" s="20">
        <f t="shared" si="192"/>
        <v>3.7467345337953289E-2</v>
      </c>
      <c r="P1118" s="20">
        <f t="shared" si="183"/>
        <v>3.1367345337953281E-2</v>
      </c>
      <c r="Q1118" s="20">
        <f t="shared" si="184"/>
        <v>9.7969682468770358E-3</v>
      </c>
      <c r="R1118" s="20">
        <f t="shared" si="185"/>
        <v>4.4499999999999956E-2</v>
      </c>
      <c r="S1118" s="20">
        <f t="shared" si="186"/>
        <v>-3.470303175312292E-2</v>
      </c>
    </row>
    <row r="1119" spans="1:19" s="172" customFormat="1" ht="14.25" customHeight="1" x14ac:dyDescent="0.15">
      <c r="A1119" s="405">
        <v>43405</v>
      </c>
      <c r="B1119" s="400">
        <v>2.0400000000000001E-2</v>
      </c>
      <c r="C1119" s="400">
        <v>3.5499999999999997E-2</v>
      </c>
      <c r="D1119" s="400">
        <v>2.8E-3</v>
      </c>
      <c r="E1119" s="400">
        <v>3.5166666666666701E-3</v>
      </c>
      <c r="F1119" s="400">
        <v>3.6833333333333301E-3</v>
      </c>
      <c r="G1119" s="400">
        <f t="shared" si="193"/>
        <v>3.5999999999999999E-3</v>
      </c>
      <c r="H1119" s="400">
        <v>3.7750000000000001E-3</v>
      </c>
      <c r="I1119" s="400">
        <f t="shared" si="189"/>
        <v>1.7600000000000001E-2</v>
      </c>
      <c r="J1119" s="400">
        <f t="shared" si="195"/>
        <v>1.6800000000000002E-2</v>
      </c>
      <c r="K1119" s="400">
        <f t="shared" si="194"/>
        <v>3.1724999999999996E-2</v>
      </c>
      <c r="L1119" s="20">
        <f t="shared" si="190"/>
        <v>6.2739962339039002E-2</v>
      </c>
      <c r="M1119" s="20">
        <f t="shared" si="191"/>
        <v>3.3599999999999998E-2</v>
      </c>
      <c r="N1119" s="20">
        <f t="shared" si="182"/>
        <v>4.3200000000000002E-2</v>
      </c>
      <c r="O1119" s="20">
        <f t="shared" si="192"/>
        <v>2.9139962339039004E-2</v>
      </c>
      <c r="P1119" s="20">
        <f t="shared" si="183"/>
        <v>1.9539962339038999E-2</v>
      </c>
      <c r="Q1119" s="20">
        <f t="shared" si="184"/>
        <v>1.7659134423008371E-2</v>
      </c>
      <c r="R1119" s="20">
        <f t="shared" si="185"/>
        <v>4.53E-2</v>
      </c>
      <c r="S1119" s="20">
        <f t="shared" si="186"/>
        <v>-2.7640865576991629E-2</v>
      </c>
    </row>
    <row r="1120" spans="1:19" s="172" customFormat="1" ht="14.25" customHeight="1" x14ac:dyDescent="0.15">
      <c r="A1120" s="405">
        <v>43435</v>
      </c>
      <c r="B1120" s="400">
        <v>-9.0300000000000005E-2</v>
      </c>
      <c r="C1120" s="400">
        <v>-4.0099999999999997E-2</v>
      </c>
      <c r="D1120" s="400">
        <v>2.7000000000000001E-3</v>
      </c>
      <c r="E1120" s="400">
        <v>3.5166666666666701E-3</v>
      </c>
      <c r="F1120" s="400">
        <v>3.6416666666666698E-3</v>
      </c>
      <c r="G1120" s="400">
        <f t="shared" si="193"/>
        <v>3.5791666666666697E-3</v>
      </c>
      <c r="H1120" s="400">
        <v>3.7750000000000001E-3</v>
      </c>
      <c r="I1120" s="400">
        <f t="shared" si="189"/>
        <v>-9.2999999999999999E-2</v>
      </c>
      <c r="J1120" s="400">
        <f t="shared" si="195"/>
        <v>-9.387916666666668E-2</v>
      </c>
      <c r="K1120" s="400">
        <f t="shared" si="194"/>
        <v>-4.3874999999999997E-2</v>
      </c>
      <c r="L1120" s="20">
        <f t="shared" si="190"/>
        <v>-4.3838845079790523E-2</v>
      </c>
      <c r="M1120" s="20">
        <f t="shared" si="191"/>
        <v>3.2399999999999998E-2</v>
      </c>
      <c r="N1120" s="20">
        <f t="shared" si="182"/>
        <v>4.2950000000000037E-2</v>
      </c>
      <c r="O1120" s="20">
        <f t="shared" si="192"/>
        <v>-7.6238845079790521E-2</v>
      </c>
      <c r="P1120" s="20">
        <f t="shared" si="183"/>
        <v>-8.6788845079790566E-2</v>
      </c>
      <c r="Q1120" s="20">
        <f t="shared" si="184"/>
        <v>4.0642381093688895E-2</v>
      </c>
      <c r="R1120" s="20">
        <f t="shared" si="185"/>
        <v>4.53E-2</v>
      </c>
      <c r="S1120" s="20">
        <f t="shared" si="186"/>
        <v>-4.6576189063111048E-3</v>
      </c>
    </row>
    <row r="1121" spans="1:19" s="172" customFormat="1" ht="14.25" customHeight="1" x14ac:dyDescent="0.15">
      <c r="A1121" s="405">
        <v>43466</v>
      </c>
      <c r="B1121" s="400">
        <v>8.0100000000000005E-2</v>
      </c>
      <c r="C1121" s="400">
        <v>4.8399999999999999E-2</v>
      </c>
      <c r="D1121" s="400">
        <v>2.5000000000000001E-3</v>
      </c>
      <c r="E1121" s="400">
        <v>3.2750000000000001E-3</v>
      </c>
      <c r="F1121" s="400">
        <v>3.4499999999999999E-3</v>
      </c>
      <c r="G1121" s="400">
        <f t="shared" si="193"/>
        <v>3.3625E-3</v>
      </c>
      <c r="H1121" s="400">
        <v>3.6250000000000002E-3</v>
      </c>
      <c r="I1121" s="400">
        <f t="shared" si="189"/>
        <v>7.7600000000000002E-2</v>
      </c>
      <c r="J1121" s="400">
        <f t="shared" si="195"/>
        <v>7.67375E-2</v>
      </c>
      <c r="K1121" s="400">
        <f t="shared" si="194"/>
        <v>4.4774999999999995E-2</v>
      </c>
      <c r="L1121" s="20">
        <f t="shared" si="190"/>
        <v>-2.3219839752843363E-2</v>
      </c>
      <c r="M1121" s="20">
        <f t="shared" si="191"/>
        <v>0.03</v>
      </c>
      <c r="N1121" s="20">
        <f t="shared" si="182"/>
        <v>4.0349999999999997E-2</v>
      </c>
      <c r="O1121" s="20">
        <f t="shared" si="192"/>
        <v>-5.3219839752843362E-2</v>
      </c>
      <c r="P1121" s="20">
        <f t="shared" si="183"/>
        <v>-6.356983975284336E-2</v>
      </c>
      <c r="Q1121" s="20">
        <f t="shared" si="184"/>
        <v>0.12556429623297571</v>
      </c>
      <c r="R1121" s="20">
        <f t="shared" si="185"/>
        <v>4.3500000000000004E-2</v>
      </c>
      <c r="S1121" s="20">
        <f t="shared" si="186"/>
        <v>8.2064296232975703E-2</v>
      </c>
    </row>
    <row r="1122" spans="1:19" s="172" customFormat="1" ht="14.25" customHeight="1" x14ac:dyDescent="0.15">
      <c r="A1122" s="405">
        <v>43497</v>
      </c>
      <c r="B1122" s="400">
        <v>3.2099999999999997E-2</v>
      </c>
      <c r="C1122" s="400">
        <v>4.1099999999999998E-2</v>
      </c>
      <c r="D1122" s="400">
        <v>2.2000000000000001E-3</v>
      </c>
      <c r="E1122" s="400">
        <v>3.1583333333333298E-3</v>
      </c>
      <c r="F1122" s="400">
        <v>3.3249999999999998E-3</v>
      </c>
      <c r="G1122" s="400">
        <f t="shared" si="193"/>
        <v>3.2416666666666648E-3</v>
      </c>
      <c r="H1122" s="400">
        <v>3.54166666666667E-3</v>
      </c>
      <c r="I1122" s="400">
        <f t="shared" si="189"/>
        <v>2.9899999999999996E-2</v>
      </c>
      <c r="J1122" s="400">
        <f t="shared" si="195"/>
        <v>2.8858333333333333E-2</v>
      </c>
      <c r="K1122" s="400">
        <f t="shared" si="194"/>
        <v>3.7558333333333326E-2</v>
      </c>
      <c r="L1122" s="20">
        <f t="shared" si="190"/>
        <v>4.6760256869577521E-2</v>
      </c>
      <c r="M1122" s="20">
        <f t="shared" si="191"/>
        <v>2.64E-2</v>
      </c>
      <c r="N1122" s="20">
        <f t="shared" si="182"/>
        <v>3.8899999999999976E-2</v>
      </c>
      <c r="O1122" s="20">
        <f t="shared" si="192"/>
        <v>2.0360256869577521E-2</v>
      </c>
      <c r="P1122" s="20">
        <f t="shared" si="183"/>
        <v>7.8602568695775449E-3</v>
      </c>
      <c r="Q1122" s="20">
        <f t="shared" si="184"/>
        <v>0.21861999668068921</v>
      </c>
      <c r="R1122" s="20">
        <f t="shared" si="185"/>
        <v>4.2500000000000038E-2</v>
      </c>
      <c r="S1122" s="20">
        <f t="shared" si="186"/>
        <v>0.17611999668068917</v>
      </c>
    </row>
    <row r="1123" spans="1:19" s="172" customFormat="1" ht="14.25" customHeight="1" x14ac:dyDescent="0.15">
      <c r="A1123" s="405">
        <v>43525</v>
      </c>
      <c r="B1123" s="400">
        <v>1.9400000000000001E-2</v>
      </c>
      <c r="C1123" s="400">
        <v>2.8799999999999999E-2</v>
      </c>
      <c r="D1123" s="400">
        <v>2.3E-3</v>
      </c>
      <c r="E1123" s="400">
        <v>3.1583333333333298E-3</v>
      </c>
      <c r="F1123" s="400">
        <v>3.3249999999999998E-3</v>
      </c>
      <c r="G1123" s="400">
        <f t="shared" si="193"/>
        <v>3.2416666666666648E-3</v>
      </c>
      <c r="H1123" s="400">
        <v>3.54166666666667E-3</v>
      </c>
      <c r="I1123" s="400">
        <f t="shared" si="189"/>
        <v>1.7100000000000001E-2</v>
      </c>
      <c r="J1123" s="400">
        <f t="shared" si="195"/>
        <v>1.6158333333333337E-2</v>
      </c>
      <c r="K1123" s="400">
        <f t="shared" si="194"/>
        <v>2.5258333333333331E-2</v>
      </c>
      <c r="L1123" s="20">
        <f t="shared" si="190"/>
        <v>9.4877288993276743E-2</v>
      </c>
      <c r="M1123" s="20">
        <f t="shared" si="191"/>
        <v>2.76E-2</v>
      </c>
      <c r="N1123" s="20">
        <f t="shared" si="182"/>
        <v>3.8899999999999976E-2</v>
      </c>
      <c r="O1123" s="20">
        <f t="shared" si="192"/>
        <v>6.7277288993276743E-2</v>
      </c>
      <c r="P1123" s="20">
        <f t="shared" si="183"/>
        <v>5.5977288993276766E-2</v>
      </c>
      <c r="Q1123" s="20">
        <f t="shared" si="184"/>
        <v>0.20816830739625414</v>
      </c>
      <c r="R1123" s="20">
        <f t="shared" si="185"/>
        <v>4.2500000000000038E-2</v>
      </c>
      <c r="S1123" s="20">
        <f t="shared" si="186"/>
        <v>0.1656683073962541</v>
      </c>
    </row>
    <row r="1124" spans="1:19" s="172" customFormat="1" ht="14.25" customHeight="1" x14ac:dyDescent="0.15">
      <c r="A1124" s="405">
        <v>43556</v>
      </c>
      <c r="B1124" s="400">
        <v>4.0500000000000001E-2</v>
      </c>
      <c r="C1124" s="400">
        <v>9.2999999999999992E-3</v>
      </c>
      <c r="D1124" s="400">
        <v>2.3E-3</v>
      </c>
      <c r="E1124" s="400">
        <v>3.075E-3</v>
      </c>
      <c r="F1124" s="400">
        <v>3.20833333333333E-3</v>
      </c>
      <c r="G1124" s="400">
        <f t="shared" si="193"/>
        <v>3.141666666666665E-3</v>
      </c>
      <c r="H1124" s="400">
        <v>3.3999999999999998E-3</v>
      </c>
      <c r="I1124" s="400">
        <f t="shared" si="189"/>
        <v>3.8199999999999998E-2</v>
      </c>
      <c r="J1124" s="400">
        <f t="shared" si="195"/>
        <v>3.7358333333333334E-2</v>
      </c>
      <c r="K1124" s="400">
        <f t="shared" si="194"/>
        <v>5.899999999999999E-3</v>
      </c>
      <c r="L1124" s="20">
        <f t="shared" si="190"/>
        <v>0.13490717194411661</v>
      </c>
      <c r="M1124" s="20">
        <f t="shared" si="191"/>
        <v>2.76E-2</v>
      </c>
      <c r="N1124" s="20">
        <f t="shared" si="182"/>
        <v>3.7699999999999984E-2</v>
      </c>
      <c r="O1124" s="20">
        <f t="shared" si="192"/>
        <v>0.10730717194411661</v>
      </c>
      <c r="P1124" s="20">
        <f t="shared" si="183"/>
        <v>9.7207171944116627E-2</v>
      </c>
      <c r="Q1124" s="20">
        <f t="shared" si="184"/>
        <v>0.19432347958378005</v>
      </c>
      <c r="R1124" s="20">
        <f t="shared" si="185"/>
        <v>4.0799999999999996E-2</v>
      </c>
      <c r="S1124" s="20">
        <f t="shared" si="186"/>
        <v>0.15352347958378004</v>
      </c>
    </row>
    <row r="1125" spans="1:19" s="172" customFormat="1" ht="14.25" customHeight="1" x14ac:dyDescent="0.15">
      <c r="A1125" s="405">
        <v>43586</v>
      </c>
      <c r="B1125" s="400">
        <v>-6.3500000000000001E-2</v>
      </c>
      <c r="C1125" s="400">
        <v>-7.7999999999999996E-3</v>
      </c>
      <c r="D1125" s="400">
        <v>2.3E-3</v>
      </c>
      <c r="E1125" s="400">
        <v>3.05833333333333E-3</v>
      </c>
      <c r="F1125" s="400">
        <v>3.1666666666666701E-3</v>
      </c>
      <c r="G1125" s="400">
        <f t="shared" si="193"/>
        <v>3.1124999999999998E-3</v>
      </c>
      <c r="H1125" s="400">
        <v>3.31666666666667E-3</v>
      </c>
      <c r="I1125" s="400">
        <f t="shared" si="189"/>
        <v>-6.5799999999999997E-2</v>
      </c>
      <c r="J1125" s="400">
        <f t="shared" si="195"/>
        <v>-6.6612500000000005E-2</v>
      </c>
      <c r="K1125" s="400">
        <f t="shared" si="194"/>
        <v>-1.1116666666666671E-2</v>
      </c>
      <c r="L1125" s="20">
        <f t="shared" si="190"/>
        <v>3.7828890270154458E-2</v>
      </c>
      <c r="M1125" s="20">
        <f t="shared" si="191"/>
        <v>2.76E-2</v>
      </c>
      <c r="N1125" s="20">
        <f t="shared" si="182"/>
        <v>3.7349999999999994E-2</v>
      </c>
      <c r="O1125" s="20">
        <f t="shared" si="192"/>
        <v>1.0228890270154459E-2</v>
      </c>
      <c r="P1125" s="20">
        <f t="shared" si="183"/>
        <v>4.7889027015446395E-4</v>
      </c>
      <c r="Q1125" s="20">
        <f t="shared" si="184"/>
        <v>0.19867262436073885</v>
      </c>
      <c r="R1125" s="20">
        <f t="shared" si="185"/>
        <v>3.9800000000000044E-2</v>
      </c>
      <c r="S1125" s="20">
        <f t="shared" si="186"/>
        <v>0.15887262436073879</v>
      </c>
    </row>
    <row r="1126" spans="1:19" s="172" customFormat="1" ht="14.25" customHeight="1" x14ac:dyDescent="0.15">
      <c r="A1126" s="405">
        <v>43617</v>
      </c>
      <c r="B1126" s="400">
        <v>7.0499999999999993E-2</v>
      </c>
      <c r="C1126" s="400">
        <v>3.2199999999999999E-2</v>
      </c>
      <c r="D1126" s="400">
        <v>1.8E-3</v>
      </c>
      <c r="E1126" s="400">
        <v>3.05833333333333E-3</v>
      </c>
      <c r="F1126" s="400">
        <v>3.1666666666666701E-3</v>
      </c>
      <c r="G1126" s="400">
        <f t="shared" si="193"/>
        <v>3.1124999999999998E-3</v>
      </c>
      <c r="H1126" s="400">
        <v>3.31666666666667E-3</v>
      </c>
      <c r="I1126" s="400">
        <f t="shared" si="189"/>
        <v>6.8699999999999997E-2</v>
      </c>
      <c r="J1126" s="400">
        <f t="shared" si="195"/>
        <v>6.7387499999999989E-2</v>
      </c>
      <c r="K1126" s="400">
        <f t="shared" si="194"/>
        <v>2.888333333333333E-2</v>
      </c>
      <c r="L1126" s="20">
        <f t="shared" si="190"/>
        <v>0.10415009643629514</v>
      </c>
      <c r="M1126" s="20">
        <f t="shared" si="191"/>
        <v>2.1600000000000001E-2</v>
      </c>
      <c r="N1126" s="20">
        <f t="shared" si="182"/>
        <v>3.7349999999999994E-2</v>
      </c>
      <c r="O1126" s="20">
        <f t="shared" si="192"/>
        <v>8.2550096436295128E-2</v>
      </c>
      <c r="P1126" s="20">
        <f t="shared" si="183"/>
        <v>6.6800096436295142E-2</v>
      </c>
      <c r="Q1126" s="20">
        <f t="shared" si="184"/>
        <v>0.20439003491205576</v>
      </c>
      <c r="R1126" s="20">
        <f t="shared" si="185"/>
        <v>3.9800000000000044E-2</v>
      </c>
      <c r="S1126" s="20">
        <f t="shared" si="186"/>
        <v>0.1645900349120557</v>
      </c>
    </row>
    <row r="1127" spans="1:19" s="172" customFormat="1" ht="14.25" customHeight="1" x14ac:dyDescent="0.15">
      <c r="A1127" s="405">
        <v>43647</v>
      </c>
      <c r="B1127" s="400">
        <v>1.44E-2</v>
      </c>
      <c r="C1127" s="400">
        <v>-2.7000000000000001E-3</v>
      </c>
      <c r="D1127" s="400">
        <v>2.0999999999999999E-3</v>
      </c>
      <c r="E1127" s="400">
        <v>2.74166666666667E-3</v>
      </c>
      <c r="F1127" s="400">
        <v>2.8833333333333302E-3</v>
      </c>
      <c r="G1127" s="400">
        <f t="shared" si="193"/>
        <v>2.8124999999999999E-3</v>
      </c>
      <c r="H1127" s="400">
        <v>3.075E-3</v>
      </c>
      <c r="I1127" s="400">
        <f t="shared" si="189"/>
        <v>1.23E-2</v>
      </c>
      <c r="J1127" s="400">
        <f t="shared" si="195"/>
        <v>1.1587500000000001E-2</v>
      </c>
      <c r="K1127" s="400">
        <f t="shared" si="194"/>
        <v>-5.7750000000000006E-3</v>
      </c>
      <c r="L1127" s="20">
        <f t="shared" si="190"/>
        <v>7.9878382014055394E-2</v>
      </c>
      <c r="M1127" s="20">
        <f t="shared" si="191"/>
        <v>2.52E-2</v>
      </c>
      <c r="N1127" s="20">
        <f t="shared" si="182"/>
        <v>3.3750000000000002E-2</v>
      </c>
      <c r="O1127" s="20">
        <f t="shared" si="192"/>
        <v>5.4678382014055393E-2</v>
      </c>
      <c r="P1127" s="20">
        <f t="shared" si="183"/>
        <v>4.6128382014055391E-2</v>
      </c>
      <c r="Q1127" s="20">
        <f t="shared" si="184"/>
        <v>0.17920496938719155</v>
      </c>
      <c r="R1127" s="20">
        <f t="shared" si="185"/>
        <v>3.6900000000000002E-2</v>
      </c>
      <c r="S1127" s="20">
        <f t="shared" si="186"/>
        <v>0.14230496938719156</v>
      </c>
    </row>
    <row r="1128" spans="1:19" s="172" customFormat="1" ht="14.25" customHeight="1" x14ac:dyDescent="0.15">
      <c r="A1128" s="405">
        <v>43678</v>
      </c>
      <c r="B1128" s="400">
        <v>-1.5800000000000002E-2</v>
      </c>
      <c r="C1128" s="400">
        <v>5.1299999999999998E-2</v>
      </c>
      <c r="D1128" s="400">
        <v>1.9E-3</v>
      </c>
      <c r="E1128" s="400">
        <v>2.74166666666667E-3</v>
      </c>
      <c r="F1128" s="400">
        <v>2.8833333333333302E-3</v>
      </c>
      <c r="G1128" s="400">
        <f t="shared" si="193"/>
        <v>2.8124999999999999E-3</v>
      </c>
      <c r="H1128" s="400">
        <v>3.075E-3</v>
      </c>
      <c r="I1128" s="400">
        <f t="shared" si="189"/>
        <v>-1.77E-2</v>
      </c>
      <c r="J1128" s="400">
        <f t="shared" si="195"/>
        <v>-1.8612500000000001E-2</v>
      </c>
      <c r="K1128" s="400">
        <f t="shared" si="194"/>
        <v>4.8224999999999997E-2</v>
      </c>
      <c r="L1128" s="20">
        <f t="shared" si="190"/>
        <v>2.9262350937665271E-2</v>
      </c>
      <c r="M1128" s="20">
        <f t="shared" si="191"/>
        <v>2.2800000000000001E-2</v>
      </c>
      <c r="N1128" s="20">
        <f t="shared" si="182"/>
        <v>3.3750000000000002E-2</v>
      </c>
      <c r="O1128" s="20">
        <f t="shared" si="192"/>
        <v>6.4623509376652705E-3</v>
      </c>
      <c r="P1128" s="20">
        <f t="shared" si="183"/>
        <v>-4.4876490623347309E-3</v>
      </c>
      <c r="Q1128" s="20">
        <f t="shared" ref="Q1128:Q1191" si="196">((1+C1117)*(1+C1118)*(1+C1119)*(1+C1120)*(1+C1121)*(1+C1122)*(1+C1123)*(1+C1124)*(1+C1125)*(1+C1126)*(1+C1127)*(1+C1128))-1</f>
        <v>0.22584612312543673</v>
      </c>
      <c r="R1128" s="20">
        <f t="shared" si="185"/>
        <v>3.6900000000000002E-2</v>
      </c>
      <c r="S1128" s="20">
        <f t="shared" ref="S1128:S1191" si="197">Q1128-R1128</f>
        <v>0.18894612312543674</v>
      </c>
    </row>
    <row r="1129" spans="1:19" s="172" customFormat="1" ht="14.25" customHeight="1" x14ac:dyDescent="0.15">
      <c r="A1129" s="405">
        <v>43709</v>
      </c>
      <c r="B1129" s="400">
        <v>1.8700000000000001E-2</v>
      </c>
      <c r="C1129" s="400">
        <v>4.2500000000000003E-2</v>
      </c>
      <c r="D1129" s="400">
        <v>1.5E-3</v>
      </c>
      <c r="E1129" s="400">
        <v>2.48333333333333E-3</v>
      </c>
      <c r="F1129" s="400">
        <v>2.5666666666666698E-3</v>
      </c>
      <c r="G1129" s="400">
        <f t="shared" si="193"/>
        <v>2.5249999999999999E-3</v>
      </c>
      <c r="H1129" s="400">
        <v>2.74166666666667E-3</v>
      </c>
      <c r="I1129" s="400">
        <f t="shared" si="189"/>
        <v>1.72E-2</v>
      </c>
      <c r="J1129" s="400">
        <f t="shared" si="195"/>
        <v>1.6175000000000002E-2</v>
      </c>
      <c r="K1129" s="400">
        <f t="shared" si="194"/>
        <v>3.9758333333333333E-2</v>
      </c>
      <c r="L1129" s="20">
        <f t="shared" si="190"/>
        <v>4.2566925425275626E-2</v>
      </c>
      <c r="M1129" s="20">
        <f t="shared" si="191"/>
        <v>1.8000000000000002E-2</v>
      </c>
      <c r="N1129" s="20">
        <f t="shared" si="182"/>
        <v>3.0300000000000001E-2</v>
      </c>
      <c r="O1129" s="20">
        <f t="shared" si="192"/>
        <v>2.4566925425275624E-2</v>
      </c>
      <c r="P1129" s="20">
        <f t="shared" si="183"/>
        <v>1.2266925425275625E-2</v>
      </c>
      <c r="Q1129" s="20">
        <f t="shared" si="196"/>
        <v>0.28565853456566126</v>
      </c>
      <c r="R1129" s="20">
        <f t="shared" si="185"/>
        <v>3.290000000000004E-2</v>
      </c>
      <c r="S1129" s="20">
        <f t="shared" si="197"/>
        <v>0.25275853456566122</v>
      </c>
    </row>
    <row r="1130" spans="1:19" s="172" customFormat="1" ht="14.25" customHeight="1" x14ac:dyDescent="0.15">
      <c r="A1130" s="405">
        <v>43739</v>
      </c>
      <c r="B1130" s="400">
        <v>2.1700000000000001E-2</v>
      </c>
      <c r="C1130" s="400">
        <v>-7.7000000000000002E-3</v>
      </c>
      <c r="D1130" s="400">
        <v>1.6000000000000001E-3</v>
      </c>
      <c r="E1130" s="400">
        <v>2.5249999999999999E-3</v>
      </c>
      <c r="F1130" s="400">
        <v>2.6083333333333301E-3</v>
      </c>
      <c r="G1130" s="400">
        <f t="shared" si="193"/>
        <v>2.566666666666665E-3</v>
      </c>
      <c r="H1130" s="400">
        <v>2.8083333333333298E-3</v>
      </c>
      <c r="I1130" s="400">
        <f t="shared" si="189"/>
        <v>2.01E-2</v>
      </c>
      <c r="J1130" s="400">
        <f t="shared" si="195"/>
        <v>1.9133333333333336E-2</v>
      </c>
      <c r="K1130" s="400">
        <f t="shared" si="194"/>
        <v>-1.050833333333333E-2</v>
      </c>
      <c r="L1130" s="20">
        <f t="shared" si="190"/>
        <v>0.1433991280667708</v>
      </c>
      <c r="M1130" s="20">
        <f t="shared" si="191"/>
        <v>1.9200000000000002E-2</v>
      </c>
      <c r="N1130" s="20">
        <f t="shared" si="182"/>
        <v>3.079999999999998E-2</v>
      </c>
      <c r="O1130" s="20">
        <f t="shared" si="192"/>
        <v>0.1241991280667708</v>
      </c>
      <c r="P1130" s="20">
        <f t="shared" si="183"/>
        <v>0.11259912806677082</v>
      </c>
      <c r="Q1130" s="20">
        <f t="shared" si="196"/>
        <v>0.25135749274105557</v>
      </c>
      <c r="R1130" s="20">
        <f t="shared" si="185"/>
        <v>3.3699999999999959E-2</v>
      </c>
      <c r="S1130" s="20">
        <f t="shared" si="197"/>
        <v>0.21765749274105561</v>
      </c>
    </row>
    <row r="1131" spans="1:19" s="172" customFormat="1" ht="14.25" customHeight="1" x14ac:dyDescent="0.15">
      <c r="A1131" s="405">
        <v>43770</v>
      </c>
      <c r="B1131" s="400">
        <v>3.6299999999999999E-2</v>
      </c>
      <c r="C1131" s="400">
        <v>-1.8599999999999998E-2</v>
      </c>
      <c r="D1131" s="400">
        <v>1.6000000000000001E-3</v>
      </c>
      <c r="E1131" s="400">
        <v>2.55833333333333E-3</v>
      </c>
      <c r="F1131" s="400">
        <v>2.6416666666666702E-3</v>
      </c>
      <c r="G1131" s="400">
        <f t="shared" si="193"/>
        <v>2.5999999999999999E-3</v>
      </c>
      <c r="H1131" s="400">
        <v>2.8583333333333299E-3</v>
      </c>
      <c r="I1131" s="400">
        <f t="shared" si="189"/>
        <v>3.4700000000000002E-2</v>
      </c>
      <c r="J1131" s="400">
        <f t="shared" si="195"/>
        <v>3.3700000000000001E-2</v>
      </c>
      <c r="K1131" s="400">
        <f t="shared" si="194"/>
        <v>-2.1458333333333329E-2</v>
      </c>
      <c r="L1131" s="20">
        <f t="shared" si="190"/>
        <v>0.16121571581300942</v>
      </c>
      <c r="M1131" s="20">
        <f t="shared" si="191"/>
        <v>1.9200000000000002E-2</v>
      </c>
      <c r="N1131" s="20">
        <f t="shared" si="182"/>
        <v>3.1199999999999999E-2</v>
      </c>
      <c r="O1131" s="20">
        <f t="shared" si="192"/>
        <v>0.14201571581300942</v>
      </c>
      <c r="P1131" s="20">
        <f t="shared" si="183"/>
        <v>0.13001571581300941</v>
      </c>
      <c r="Q1131" s="20">
        <f t="shared" si="196"/>
        <v>0.18597995497447739</v>
      </c>
      <c r="R1131" s="20">
        <f t="shared" si="185"/>
        <v>3.4299999999999956E-2</v>
      </c>
      <c r="S1131" s="20">
        <f t="shared" si="197"/>
        <v>0.15167995497447745</v>
      </c>
    </row>
    <row r="1132" spans="1:19" s="172" customFormat="1" ht="14.25" customHeight="1" x14ac:dyDescent="0.15">
      <c r="A1132" s="405">
        <v>43800</v>
      </c>
      <c r="B1132" s="400">
        <v>3.0200000000000001E-2</v>
      </c>
      <c r="C1132" s="400">
        <v>3.4299999999999997E-2</v>
      </c>
      <c r="D1132" s="400">
        <v>1.8E-3</v>
      </c>
      <c r="E1132" s="400">
        <v>2.5083333333333299E-3</v>
      </c>
      <c r="F1132" s="400">
        <v>2.5916666666666701E-3</v>
      </c>
      <c r="G1132" s="400">
        <f t="shared" si="193"/>
        <v>2.5500000000000002E-3</v>
      </c>
      <c r="H1132" s="400">
        <v>2.8333333333333301E-3</v>
      </c>
      <c r="I1132" s="400">
        <f t="shared" si="189"/>
        <v>2.8400000000000002E-2</v>
      </c>
      <c r="J1132" s="400">
        <f t="shared" si="195"/>
        <v>2.7650000000000001E-2</v>
      </c>
      <c r="K1132" s="400">
        <f t="shared" si="194"/>
        <v>3.1466666666666671E-2</v>
      </c>
      <c r="L1132" s="20">
        <f t="shared" si="190"/>
        <v>0.31503180216616733</v>
      </c>
      <c r="M1132" s="20">
        <f t="shared" si="191"/>
        <v>2.1600000000000001E-2</v>
      </c>
      <c r="N1132" s="20">
        <f t="shared" si="182"/>
        <v>3.0600000000000002E-2</v>
      </c>
      <c r="O1132" s="20">
        <f t="shared" si="192"/>
        <v>0.29343180216616732</v>
      </c>
      <c r="P1132" s="20">
        <f t="shared" si="183"/>
        <v>0.28443180216616731</v>
      </c>
      <c r="Q1132" s="20">
        <f t="shared" si="196"/>
        <v>0.27790297679977294</v>
      </c>
      <c r="R1132" s="20">
        <f t="shared" si="185"/>
        <v>3.3999999999999961E-2</v>
      </c>
      <c r="S1132" s="20">
        <f t="shared" si="197"/>
        <v>0.24390297679977296</v>
      </c>
    </row>
  </sheetData>
  <mergeCells count="4">
    <mergeCell ref="I1:J3"/>
    <mergeCell ref="U3:V3"/>
    <mergeCell ref="AE3:AF3"/>
    <mergeCell ref="AO3:AP3"/>
  </mergeCells>
  <pageMargins left="0.7" right="0.7" top="0.75" bottom="0.75" header="0.3" footer="0.3"/>
  <pageSetup scale="46" orientation="landscape"/>
  <headerFooter>
    <oddFooter>&amp;C&amp;"Helvetica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31"/>
  <sheetViews>
    <sheetView showGridLines="0" workbookViewId="0"/>
  </sheetViews>
  <sheetFormatPr baseColWidth="10" defaultColWidth="9.1640625" defaultRowHeight="15.75" customHeight="1" x14ac:dyDescent="0.15"/>
  <cols>
    <col min="1" max="1" width="9.1640625" style="53" customWidth="1"/>
    <col min="2" max="2" width="39" style="53" customWidth="1"/>
    <col min="3" max="3" width="2.5" style="53" customWidth="1"/>
    <col min="4" max="4" width="12.5" style="53" customWidth="1"/>
    <col min="5" max="5" width="1.83203125" style="53" customWidth="1"/>
    <col min="6" max="6" width="11.6640625" style="53" customWidth="1"/>
    <col min="7" max="7" width="1.83203125" style="53" customWidth="1"/>
    <col min="8" max="8" width="16.5" style="53" customWidth="1"/>
    <col min="9" max="9" width="1.83203125" style="53" customWidth="1"/>
    <col min="10" max="10" width="12.1640625" style="53" customWidth="1"/>
    <col min="11" max="11" width="3.6640625" style="53" customWidth="1"/>
    <col min="12" max="12" width="13.5" style="53" customWidth="1"/>
    <col min="13" max="13" width="2.5" style="53" customWidth="1"/>
    <col min="14" max="14" width="12.6640625" style="53" customWidth="1"/>
    <col min="15" max="15" width="4.1640625" style="53" customWidth="1"/>
    <col min="16" max="16" width="10.6640625" style="53" customWidth="1"/>
    <col min="17" max="17" width="9.1640625" style="53" customWidth="1"/>
    <col min="18" max="18" width="10" style="53" customWidth="1"/>
    <col min="19" max="24" width="9.1640625" style="53" customWidth="1"/>
    <col min="25" max="16384" width="9.1640625" style="53"/>
  </cols>
  <sheetData>
    <row r="1" spans="1:23" ht="17" customHeight="1" x14ac:dyDescent="0.2">
      <c r="A1" s="5"/>
      <c r="B1" s="478" t="str">
        <f>Input!G28</f>
        <v>Bluegrass Water Operating Company, LLC</v>
      </c>
      <c r="C1" s="479"/>
      <c r="D1" s="479"/>
      <c r="E1" s="479"/>
      <c r="F1" s="479"/>
      <c r="G1" s="479"/>
      <c r="H1" s="479"/>
      <c r="I1" s="479"/>
      <c r="J1" s="479"/>
      <c r="K1" s="479"/>
      <c r="L1" s="479"/>
      <c r="M1" s="479"/>
      <c r="N1" s="479"/>
      <c r="O1" s="479"/>
      <c r="P1" s="479"/>
      <c r="Q1" s="5"/>
      <c r="R1" s="5"/>
      <c r="S1" s="5"/>
      <c r="T1" s="5"/>
      <c r="U1" s="5"/>
      <c r="V1" s="5"/>
      <c r="W1" s="5"/>
    </row>
    <row r="2" spans="1:23" ht="17" customHeight="1" x14ac:dyDescent="0.2">
      <c r="A2" s="5"/>
      <c r="B2" s="482" t="s">
        <v>86</v>
      </c>
      <c r="C2" s="483"/>
      <c r="D2" s="483"/>
      <c r="E2" s="483"/>
      <c r="F2" s="483"/>
      <c r="G2" s="483"/>
      <c r="H2" s="483"/>
      <c r="I2" s="483"/>
      <c r="J2" s="483"/>
      <c r="K2" s="483"/>
      <c r="L2" s="483"/>
      <c r="M2" s="483"/>
      <c r="N2" s="483"/>
      <c r="O2" s="483"/>
      <c r="P2" s="483"/>
      <c r="Q2" s="5"/>
      <c r="R2" s="5"/>
      <c r="S2" s="5"/>
      <c r="T2" s="5"/>
      <c r="U2" s="5"/>
      <c r="V2" s="5"/>
      <c r="W2" s="5"/>
    </row>
    <row r="3" spans="1:23" ht="17" customHeight="1" x14ac:dyDescent="0.2">
      <c r="A3" s="5"/>
      <c r="B3" s="478" t="s">
        <v>87</v>
      </c>
      <c r="C3" s="479"/>
      <c r="D3" s="479"/>
      <c r="E3" s="479"/>
      <c r="F3" s="479"/>
      <c r="G3" s="479"/>
      <c r="H3" s="479"/>
      <c r="I3" s="479"/>
      <c r="J3" s="479"/>
      <c r="K3" s="479"/>
      <c r="L3" s="479"/>
      <c r="M3" s="479"/>
      <c r="N3" s="479"/>
      <c r="O3" s="479"/>
      <c r="P3" s="479"/>
      <c r="Q3" s="5"/>
      <c r="R3" s="5"/>
      <c r="S3" s="5"/>
      <c r="T3" s="5"/>
      <c r="U3" s="5"/>
      <c r="V3" s="5"/>
      <c r="W3" s="5"/>
    </row>
    <row r="4" spans="1:23" ht="13.75" customHeight="1" x14ac:dyDescent="0.15">
      <c r="A4" s="5"/>
      <c r="B4" s="5"/>
      <c r="C4" s="5"/>
      <c r="D4" s="5"/>
      <c r="E4" s="5"/>
      <c r="F4" s="5"/>
      <c r="G4" s="5"/>
      <c r="H4" s="5"/>
      <c r="I4" s="5"/>
      <c r="J4" s="5"/>
      <c r="K4" s="5"/>
      <c r="L4" s="5"/>
      <c r="M4" s="5"/>
      <c r="N4" s="5"/>
      <c r="O4" s="5"/>
      <c r="P4" s="5"/>
      <c r="Q4" s="5"/>
      <c r="R4" s="5"/>
      <c r="S4" s="5"/>
      <c r="T4" s="5"/>
      <c r="U4" s="5"/>
      <c r="V4" s="5"/>
      <c r="W4" s="5"/>
    </row>
    <row r="5" spans="1:23" ht="13.75" customHeight="1" x14ac:dyDescent="0.15">
      <c r="A5" s="5"/>
      <c r="B5" s="5"/>
      <c r="C5" s="5"/>
      <c r="D5" s="5"/>
      <c r="E5" s="5"/>
      <c r="F5" s="5"/>
      <c r="G5" s="5"/>
      <c r="H5" s="5"/>
      <c r="I5" s="5"/>
      <c r="J5" s="5"/>
      <c r="K5" s="5"/>
      <c r="L5" s="5"/>
      <c r="M5" s="5"/>
      <c r="N5" s="5"/>
      <c r="O5" s="5"/>
      <c r="P5" s="5"/>
      <c r="Q5" s="5"/>
      <c r="R5" s="5"/>
      <c r="S5" s="5"/>
      <c r="T5" s="5"/>
      <c r="U5" s="5"/>
      <c r="V5" s="5"/>
      <c r="W5" s="5"/>
    </row>
    <row r="6" spans="1:23" ht="17" customHeight="1" x14ac:dyDescent="0.2">
      <c r="A6" s="5"/>
      <c r="B6" s="5"/>
      <c r="C6" s="5"/>
      <c r="D6" s="14" t="s">
        <v>34</v>
      </c>
      <c r="E6" s="6"/>
      <c r="F6" s="14" t="s">
        <v>35</v>
      </c>
      <c r="G6" s="6"/>
      <c r="H6" s="14" t="s">
        <v>36</v>
      </c>
      <c r="I6" s="6"/>
      <c r="J6" s="14" t="s">
        <v>37</v>
      </c>
      <c r="K6" s="6"/>
      <c r="L6" s="14" t="s">
        <v>38</v>
      </c>
      <c r="M6" s="6"/>
      <c r="N6" s="14" t="s">
        <v>39</v>
      </c>
      <c r="O6" s="6"/>
      <c r="P6" s="14" t="s">
        <v>40</v>
      </c>
      <c r="Q6" s="5"/>
      <c r="R6" s="5"/>
      <c r="S6" s="5"/>
      <c r="T6" s="5"/>
      <c r="U6" s="5"/>
      <c r="V6" s="5"/>
      <c r="W6" s="5"/>
    </row>
    <row r="7" spans="1:23" ht="17" customHeight="1" x14ac:dyDescent="0.2">
      <c r="A7" s="5"/>
      <c r="B7" s="5"/>
      <c r="C7" s="5"/>
      <c r="D7" s="6"/>
      <c r="E7" s="6"/>
      <c r="F7" s="6"/>
      <c r="G7" s="6"/>
      <c r="H7" s="6"/>
      <c r="I7" s="6"/>
      <c r="J7" s="6"/>
      <c r="K7" s="6"/>
      <c r="L7" s="6"/>
      <c r="M7" s="6"/>
      <c r="N7" s="6"/>
      <c r="O7" s="6"/>
      <c r="P7" s="6"/>
      <c r="Q7" s="5"/>
      <c r="R7" s="5"/>
      <c r="S7" s="5"/>
      <c r="T7" s="5"/>
      <c r="U7" s="5"/>
      <c r="V7" s="5"/>
      <c r="W7" s="5"/>
    </row>
    <row r="8" spans="1:23" ht="63" customHeight="1" x14ac:dyDescent="0.2">
      <c r="A8" s="5"/>
      <c r="B8" s="45" t="str">
        <f>Input!I31</f>
        <v>Proxy Group of Seven Water Companies</v>
      </c>
      <c r="C8" s="5"/>
      <c r="D8" s="11" t="s">
        <v>88</v>
      </c>
      <c r="E8" s="7"/>
      <c r="F8" s="11" t="s">
        <v>89</v>
      </c>
      <c r="G8" s="7"/>
      <c r="H8" s="11" t="s">
        <v>90</v>
      </c>
      <c r="I8" s="7"/>
      <c r="J8" s="11" t="s">
        <v>91</v>
      </c>
      <c r="K8" s="7"/>
      <c r="L8" s="11" t="s">
        <v>92</v>
      </c>
      <c r="M8" s="7"/>
      <c r="N8" s="11" t="s">
        <v>93</v>
      </c>
      <c r="O8" s="7"/>
      <c r="P8" s="11" t="s">
        <v>94</v>
      </c>
      <c r="Q8" s="5"/>
      <c r="R8" s="5"/>
      <c r="S8" s="5"/>
      <c r="T8" s="5"/>
      <c r="U8" s="5"/>
      <c r="V8" s="5"/>
      <c r="W8" s="5"/>
    </row>
    <row r="9" spans="1:23" ht="13.75" customHeight="1" x14ac:dyDescent="0.15">
      <c r="A9" s="5"/>
      <c r="B9" s="13"/>
      <c r="C9" s="5"/>
      <c r="D9" s="13"/>
      <c r="E9" s="5"/>
      <c r="F9" s="13"/>
      <c r="G9" s="5"/>
      <c r="H9" s="13"/>
      <c r="I9" s="5"/>
      <c r="J9" s="13"/>
      <c r="K9" s="5"/>
      <c r="L9" s="13"/>
      <c r="M9" s="5"/>
      <c r="N9" s="13"/>
      <c r="O9" s="5"/>
      <c r="P9" s="13"/>
      <c r="Q9" s="5"/>
      <c r="R9" s="5"/>
      <c r="S9" s="5"/>
      <c r="T9" s="5"/>
      <c r="U9" s="5"/>
      <c r="V9" s="5"/>
      <c r="W9" s="5"/>
    </row>
    <row r="10" spans="1:23" ht="17" customHeight="1" x14ac:dyDescent="0.15">
      <c r="A10" s="16" t="str">
        <f>Input!A2</f>
        <v>AWR</v>
      </c>
      <c r="B10" s="16" t="str">
        <f>VLOOKUP($A10,'Proxy Data Lookup'!$A1:$B62,2,FALSE)</f>
        <v>American States Water Co.</v>
      </c>
      <c r="C10" s="5"/>
      <c r="D10" s="20">
        <f>INDEX('PRPM WP1'!A1:K1153,MATCH("Avg Pred. Variance",'PRPM WP1'!A1:A1153,0),MATCH($A10,'PRPM WP1'!A$1:M$1,0))</f>
        <v>3.8018370398352781E-3</v>
      </c>
      <c r="E10" s="5"/>
      <c r="F10" s="20">
        <f>INDEX('PRPM WP1'!A1:K1153,MATCH("Spot Variance",'PRPM WP1'!A1:A1153,0),MATCH($A10,'PRPM WP1'!A$1:M$1,0))</f>
        <v>3.88264576705548E-3</v>
      </c>
      <c r="G10" s="5"/>
      <c r="H10" s="20">
        <f t="shared" ref="H10:H16" si="0">D10</f>
        <v>3.8018370398352781E-3</v>
      </c>
      <c r="I10" s="5"/>
      <c r="J10" s="54">
        <f>INDEX('PRPM WP1'!A1:K1153,MATCH("GARCH Coefficient",'PRPM WP1'!A1:A1153,0),MATCH($A10,'PRPM WP1'!A$1:M$1,0))</f>
        <v>1.8673489999999999</v>
      </c>
      <c r="K10" s="5"/>
      <c r="L10" s="20">
        <f t="shared" ref="L10:L16" si="1">ROUND((1+(H10*J10))^12-1,4)</f>
        <v>8.8599999999999998E-2</v>
      </c>
      <c r="M10" s="5"/>
      <c r="N10" s="20">
        <v>2.0500000000000001E-2</v>
      </c>
      <c r="O10" s="5"/>
      <c r="P10" s="20">
        <f>N10+L10</f>
        <v>0.1091</v>
      </c>
      <c r="Q10" s="5"/>
      <c r="R10" s="20"/>
      <c r="S10" s="5"/>
      <c r="T10" s="5"/>
      <c r="U10" s="20"/>
      <c r="V10" s="5"/>
      <c r="W10" s="20"/>
    </row>
    <row r="11" spans="1:23" ht="17" customHeight="1" x14ac:dyDescent="0.2">
      <c r="A11" s="16" t="str">
        <f>Input!A3</f>
        <v>AWK</v>
      </c>
      <c r="B11" s="16" t="str">
        <f>VLOOKUP($A11,'Proxy Data Lookup'!$A1:$B62,2,FALSE)</f>
        <v>American Water Works Company Inc</v>
      </c>
      <c r="C11" s="5"/>
      <c r="D11" s="20">
        <f>INDEX('PRPM WP1'!A1:K1153,MATCH("Avg Pred. Variance",'PRPM WP1'!A1:A1153,0),MATCH($A11,'PRPM WP1'!A$1:M$1,0))</f>
        <v>2.3107364767210102E-3</v>
      </c>
      <c r="E11" s="47"/>
      <c r="F11" s="20">
        <f>INDEX('PRPM WP1'!A1:K1153,MATCH("Spot Variance",'PRPM WP1'!A1:A1153,0),MATCH($A11,'PRPM WP1'!A$1:M$1,0))</f>
        <v>1.6372968567238599E-3</v>
      </c>
      <c r="G11" s="47"/>
      <c r="H11" s="20">
        <f t="shared" si="0"/>
        <v>2.3107364767210102E-3</v>
      </c>
      <c r="I11" s="47"/>
      <c r="J11" s="54">
        <f>INDEX('PRPM WP1'!A1:K1153,MATCH("GARCH Coefficient",'PRPM WP1'!A1:A1153,0),MATCH($A11,'PRPM WP1'!A$1:M$1,0))</f>
        <v>5.924639</v>
      </c>
      <c r="K11" s="47"/>
      <c r="L11" s="20">
        <f t="shared" si="1"/>
        <v>0.1772</v>
      </c>
      <c r="M11" s="47"/>
      <c r="N11" s="20">
        <v>2.0500000000000001E-2</v>
      </c>
      <c r="O11" s="47"/>
      <c r="P11" s="48" t="s">
        <v>95</v>
      </c>
      <c r="Q11" s="5"/>
      <c r="R11" s="5"/>
      <c r="S11" s="5"/>
      <c r="T11" s="5"/>
      <c r="U11" s="20"/>
      <c r="V11" s="5"/>
      <c r="W11" s="20"/>
    </row>
    <row r="12" spans="1:23" ht="17" customHeight="1" x14ac:dyDescent="0.15">
      <c r="A12" s="16" t="str">
        <f>Input!A4</f>
        <v>CWT</v>
      </c>
      <c r="B12" s="16" t="str">
        <f>VLOOKUP($A12,'Proxy Data Lookup'!$A1:$B62,2,FALSE)</f>
        <v>California Water Service Group</v>
      </c>
      <c r="C12" s="5"/>
      <c r="D12" s="20">
        <f>INDEX('PRPM WP1'!A1:K1153,MATCH("Avg Pred. Variance",'PRPM WP1'!A1:A1153,0),MATCH($A12,'PRPM WP1'!A$1:M$1,0))</f>
        <v>3.1730871520559518E-3</v>
      </c>
      <c r="E12" s="5"/>
      <c r="F12" s="20">
        <f>INDEX('PRPM WP1'!A1:K1153,MATCH("Spot Variance",'PRPM WP1'!A1:A1153,0),MATCH($A12,'PRPM WP1'!A$1:M$1,0))</f>
        <v>3.0837832391553402E-3</v>
      </c>
      <c r="G12" s="5"/>
      <c r="H12" s="20">
        <f t="shared" si="0"/>
        <v>3.1730871520559518E-3</v>
      </c>
      <c r="I12" s="5"/>
      <c r="J12" s="54">
        <f>INDEX('PRPM WP1'!A1:K1153,MATCH("GARCH Coefficient",'PRPM WP1'!A1:A1153,0),MATCH($A12,'PRPM WP1'!A$1:M$1,0))</f>
        <v>1.9009130000000001</v>
      </c>
      <c r="K12" s="5"/>
      <c r="L12" s="20">
        <f t="shared" si="1"/>
        <v>7.4800000000000005E-2</v>
      </c>
      <c r="M12" s="5"/>
      <c r="N12" s="20">
        <v>2.0500000000000001E-2</v>
      </c>
      <c r="O12" s="5"/>
      <c r="P12" s="20">
        <f>N12+L12</f>
        <v>9.530000000000001E-2</v>
      </c>
      <c r="Q12" s="5"/>
      <c r="R12" s="5"/>
      <c r="S12" s="5"/>
      <c r="T12" s="5"/>
      <c r="U12" s="20"/>
      <c r="V12" s="5"/>
      <c r="W12" s="20"/>
    </row>
    <row r="13" spans="1:23" ht="17" customHeight="1" x14ac:dyDescent="0.15">
      <c r="A13" s="16" t="str">
        <f>Input!A5</f>
        <v>WTRG</v>
      </c>
      <c r="B13" s="16" t="str">
        <f>VLOOKUP($A13,'Proxy Data Lookup'!$A1:$B62,2,FALSE)</f>
        <v>Essential Utilities, Inc.</v>
      </c>
      <c r="C13" s="5"/>
      <c r="D13" s="20">
        <f>INDEX('PRPM WP1'!A1:K1153,MATCH("Avg Pred. Variance",'PRPM WP1'!A1:A1153,0),MATCH($A13,'PRPM WP1'!A$1:M$1,0))</f>
        <v>4.4193591624158944E-3</v>
      </c>
      <c r="E13" s="5"/>
      <c r="F13" s="20">
        <f>INDEX('PRPM WP1'!A1:K1153,MATCH("Spot Variance",'PRPM WP1'!A1:A1153,0),MATCH($A13,'PRPM WP1'!A$1:M$1,0))</f>
        <v>4.3794315998854196E-3</v>
      </c>
      <c r="G13" s="5"/>
      <c r="H13" s="20">
        <f t="shared" si="0"/>
        <v>4.4193591624158944E-3</v>
      </c>
      <c r="I13" s="5"/>
      <c r="J13" s="54">
        <f>INDEX('PRPM WP1'!A1:K1153,MATCH("GARCH Coefficient",'PRPM WP1'!A1:A1153,0),MATCH($A13,'PRPM WP1'!A$1:M$1,0))</f>
        <v>2.2531409999999998</v>
      </c>
      <c r="K13" s="5"/>
      <c r="L13" s="20">
        <f t="shared" si="1"/>
        <v>0.1263</v>
      </c>
      <c r="M13" s="5"/>
      <c r="N13" s="20">
        <v>2.0500000000000001E-2</v>
      </c>
      <c r="O13" s="5"/>
      <c r="P13" s="20">
        <f>N13+L13</f>
        <v>0.14679999999999999</v>
      </c>
      <c r="Q13" s="5"/>
      <c r="R13" s="5"/>
      <c r="S13" s="5"/>
      <c r="T13" s="5"/>
      <c r="U13" s="20"/>
      <c r="V13" s="5"/>
      <c r="W13" s="20"/>
    </row>
    <row r="14" spans="1:23" ht="17" customHeight="1" x14ac:dyDescent="0.15">
      <c r="A14" s="16" t="str">
        <f>Input!A6</f>
        <v>MSEX</v>
      </c>
      <c r="B14" s="16" t="str">
        <f>VLOOKUP($A14,'Proxy Data Lookup'!$A1:$B62,2,FALSE)</f>
        <v>Middlesex Water Co.</v>
      </c>
      <c r="C14" s="5"/>
      <c r="D14" s="20">
        <f>INDEX('PRPM WP1'!A1:K1153,MATCH("Avg Pred. Variance",'PRPM WP1'!A1:A1153,0),MATCH($A14,'PRPM WP1'!A$1:M$1,0))</f>
        <v>2.9987456045602644E-3</v>
      </c>
      <c r="E14" s="5"/>
      <c r="F14" s="20">
        <f>INDEX('PRPM WP1'!A1:K1153,MATCH("Spot Variance",'PRPM WP1'!A1:A1153,0),MATCH($A14,'PRPM WP1'!A$1:M$1,0))</f>
        <v>3.3698494026186002E-3</v>
      </c>
      <c r="G14" s="5"/>
      <c r="H14" s="20">
        <f t="shared" si="0"/>
        <v>2.9987456045602644E-3</v>
      </c>
      <c r="I14" s="5"/>
      <c r="J14" s="54">
        <f>INDEX('PRPM WP1'!A1:K1153,MATCH("GARCH Coefficient",'PRPM WP1'!A1:A1153,0),MATCH($A14,'PRPM WP1'!A$1:M$1,0))</f>
        <v>2.1511830000000001</v>
      </c>
      <c r="K14" s="5"/>
      <c r="L14" s="20">
        <f t="shared" si="1"/>
        <v>8.0199999999999994E-2</v>
      </c>
      <c r="M14" s="5"/>
      <c r="N14" s="20">
        <v>2.0500000000000001E-2</v>
      </c>
      <c r="O14" s="5"/>
      <c r="P14" s="20">
        <f>N14+L14</f>
        <v>0.1007</v>
      </c>
      <c r="Q14" s="5"/>
      <c r="R14" s="5"/>
      <c r="S14" s="5"/>
      <c r="T14" s="5"/>
      <c r="U14" s="20"/>
      <c r="V14" s="5"/>
      <c r="W14" s="20"/>
    </row>
    <row r="15" spans="1:23" ht="17" customHeight="1" x14ac:dyDescent="0.15">
      <c r="A15" s="16" t="str">
        <f>Input!A7</f>
        <v>SJW</v>
      </c>
      <c r="B15" s="16" t="str">
        <f>VLOOKUP($A15,'Proxy Data Lookup'!$A1:$B62,2,FALSE)</f>
        <v xml:space="preserve">SJW Group           </v>
      </c>
      <c r="C15" s="5"/>
      <c r="D15" s="20">
        <f>INDEX('PRPM WP1'!A1:K1153,MATCH("Avg Pred. Variance",'PRPM WP1'!A1:A1153,0),MATCH($A15,'PRPM WP1'!A$1:M$1,0))</f>
        <v>4.1558765479276782E-3</v>
      </c>
      <c r="E15" s="5"/>
      <c r="F15" s="20">
        <f>INDEX('PRPM WP1'!A1:K1153,MATCH("Spot Variance",'PRPM WP1'!A1:A1153,0),MATCH($A15,'PRPM WP1'!A$1:M$1,0))</f>
        <v>3.8735405982800101E-3</v>
      </c>
      <c r="G15" s="5"/>
      <c r="H15" s="20">
        <f t="shared" si="0"/>
        <v>4.1558765479276782E-3</v>
      </c>
      <c r="I15" s="5"/>
      <c r="J15" s="54">
        <f>INDEX('PRPM WP1'!A1:K1153,MATCH("GARCH Coefficient",'PRPM WP1'!A1:A1153,0),MATCH($A15,'PRPM WP1'!A$1:M$1,0))</f>
        <v>1.5320039999999999</v>
      </c>
      <c r="K15" s="5"/>
      <c r="L15" s="20">
        <f t="shared" si="1"/>
        <v>7.9100000000000004E-2</v>
      </c>
      <c r="M15" s="5"/>
      <c r="N15" s="20">
        <v>2.0500000000000001E-2</v>
      </c>
      <c r="O15" s="5"/>
      <c r="P15" s="20">
        <f>N15+L15</f>
        <v>9.9600000000000008E-2</v>
      </c>
      <c r="Q15" s="5"/>
      <c r="R15" s="5"/>
      <c r="S15" s="5"/>
      <c r="T15" s="5"/>
      <c r="U15" s="20"/>
      <c r="V15" s="5"/>
      <c r="W15" s="20"/>
    </row>
    <row r="16" spans="1:23" ht="17" customHeight="1" x14ac:dyDescent="0.15">
      <c r="A16" s="16" t="str">
        <f>Input!A8</f>
        <v>YORW</v>
      </c>
      <c r="B16" s="16" t="str">
        <f>VLOOKUP($A16,'Proxy Data Lookup'!$A1:$B62,2,FALSE)</f>
        <v>York Water Co.</v>
      </c>
      <c r="C16" s="5"/>
      <c r="D16" s="20">
        <f>INDEX('PRPM WP1'!A1:K1153,MATCH("Avg Pred. Variance",'PRPM WP1'!A1:A1153,0),MATCH($A16,'PRPM WP1'!A$1:M$1,0))</f>
        <v>4.4733168251255015E-3</v>
      </c>
      <c r="E16" s="5"/>
      <c r="F16" s="20">
        <f>INDEX('PRPM WP1'!A1:K1153,MATCH("Spot Variance",'PRPM WP1'!A1:A1153,0),MATCH($A16,'PRPM WP1'!A$1:M$1,0))</f>
        <v>3.8859222634783702E-3</v>
      </c>
      <c r="G16" s="5"/>
      <c r="H16" s="20">
        <f t="shared" si="0"/>
        <v>4.4733168251255015E-3</v>
      </c>
      <c r="I16" s="5"/>
      <c r="J16" s="54">
        <f>INDEX('PRPM WP1'!A1:K1153,MATCH("GARCH Coefficient",'PRPM WP1'!A1:A1153,0),MATCH($A16,'PRPM WP1'!A$1:M$1,0))</f>
        <v>2.1952180000000001</v>
      </c>
      <c r="K16" s="5"/>
      <c r="L16" s="20">
        <f t="shared" si="1"/>
        <v>0.1244</v>
      </c>
      <c r="M16" s="5"/>
      <c r="N16" s="20">
        <v>2.0500000000000001E-2</v>
      </c>
      <c r="O16" s="5"/>
      <c r="P16" s="55">
        <f>N16+L16</f>
        <v>0.1449</v>
      </c>
      <c r="Q16" s="5"/>
      <c r="R16" s="5"/>
      <c r="S16" s="5"/>
      <c r="T16" s="5"/>
      <c r="U16" s="20"/>
      <c r="V16" s="5"/>
      <c r="W16" s="20"/>
    </row>
    <row r="17" spans="1:23" ht="13.75" customHeight="1" x14ac:dyDescent="0.15">
      <c r="A17" s="5"/>
      <c r="B17" s="5"/>
      <c r="C17" s="5"/>
      <c r="D17" s="5"/>
      <c r="E17" s="5"/>
      <c r="F17" s="5"/>
      <c r="G17" s="5"/>
      <c r="H17" s="5"/>
      <c r="I17" s="5"/>
      <c r="J17" s="5"/>
      <c r="K17" s="5"/>
      <c r="L17" s="5"/>
      <c r="M17" s="5"/>
      <c r="N17" s="5"/>
      <c r="O17" s="5"/>
      <c r="P17" s="13"/>
      <c r="Q17" s="5"/>
      <c r="R17" s="5"/>
      <c r="S17" s="5"/>
      <c r="T17" s="5"/>
      <c r="U17" s="5"/>
      <c r="V17" s="5"/>
      <c r="W17" s="5"/>
    </row>
    <row r="18" spans="1:23" ht="16.5" customHeight="1" x14ac:dyDescent="0.2">
      <c r="A18" s="5"/>
      <c r="B18" s="5"/>
      <c r="C18" s="5"/>
      <c r="D18" s="5"/>
      <c r="E18" s="5"/>
      <c r="F18" s="5"/>
      <c r="G18" s="5"/>
      <c r="H18" s="5"/>
      <c r="I18" s="5"/>
      <c r="J18" s="5"/>
      <c r="K18" s="5"/>
      <c r="L18" s="5"/>
      <c r="M18" s="5"/>
      <c r="N18" s="48" t="s">
        <v>66</v>
      </c>
      <c r="O18" s="5"/>
      <c r="P18" s="55">
        <f>ROUND(AVERAGE(P9:P17),4)</f>
        <v>0.11609999999999999</v>
      </c>
      <c r="Q18" s="5"/>
      <c r="R18" s="5"/>
      <c r="S18" s="5"/>
      <c r="T18" s="5"/>
      <c r="U18" s="5"/>
      <c r="V18" s="5"/>
      <c r="W18" s="5"/>
    </row>
    <row r="19" spans="1:23" ht="16.5" customHeight="1" x14ac:dyDescent="0.2">
      <c r="A19" s="5"/>
      <c r="B19" s="5"/>
      <c r="C19" s="5"/>
      <c r="D19" s="5"/>
      <c r="E19" s="5"/>
      <c r="F19" s="5"/>
      <c r="G19" s="5"/>
      <c r="H19" s="5"/>
      <c r="I19" s="5"/>
      <c r="J19" s="5"/>
      <c r="K19" s="5"/>
      <c r="L19" s="5"/>
      <c r="M19" s="5"/>
      <c r="N19" s="23"/>
      <c r="O19" s="5"/>
      <c r="P19" s="13"/>
      <c r="Q19" s="5"/>
      <c r="R19" s="5"/>
      <c r="S19" s="5"/>
      <c r="T19" s="5"/>
      <c r="U19" s="5"/>
      <c r="V19" s="5"/>
      <c r="W19" s="5"/>
    </row>
    <row r="20" spans="1:23" ht="16.5" customHeight="1" x14ac:dyDescent="0.2">
      <c r="A20" s="5"/>
      <c r="B20" s="5"/>
      <c r="C20" s="5"/>
      <c r="D20" s="5"/>
      <c r="E20" s="5"/>
      <c r="F20" s="5"/>
      <c r="G20" s="5"/>
      <c r="H20" s="5"/>
      <c r="I20" s="5"/>
      <c r="J20" s="5"/>
      <c r="K20" s="5"/>
      <c r="L20" s="5"/>
      <c r="M20" s="5"/>
      <c r="N20" s="48" t="s">
        <v>67</v>
      </c>
      <c r="O20" s="5"/>
      <c r="P20" s="55">
        <f>ROUND(MEDIAN(P9:P17),4)</f>
        <v>0.10489999999999999</v>
      </c>
      <c r="Q20" s="5"/>
      <c r="R20" s="5"/>
      <c r="S20" s="5"/>
      <c r="T20" s="5"/>
      <c r="U20" s="5"/>
      <c r="V20" s="5"/>
      <c r="W20" s="5"/>
    </row>
    <row r="21" spans="1:23" ht="16.5" customHeight="1" x14ac:dyDescent="0.15">
      <c r="A21" s="5"/>
      <c r="B21" s="5"/>
      <c r="C21" s="5"/>
      <c r="D21" s="5"/>
      <c r="E21" s="5"/>
      <c r="F21" s="5"/>
      <c r="G21" s="5"/>
      <c r="H21" s="5"/>
      <c r="I21" s="5"/>
      <c r="J21" s="5"/>
      <c r="K21" s="5"/>
      <c r="L21" s="5"/>
      <c r="M21" s="5"/>
      <c r="N21" s="5"/>
      <c r="O21" s="5"/>
      <c r="P21" s="56"/>
      <c r="Q21" s="5"/>
      <c r="R21" s="5"/>
      <c r="S21" s="5"/>
      <c r="T21" s="5"/>
      <c r="U21" s="5"/>
      <c r="V21" s="5"/>
      <c r="W21" s="5"/>
    </row>
    <row r="22" spans="1:23" ht="16.5" customHeight="1" x14ac:dyDescent="0.2">
      <c r="A22" s="5"/>
      <c r="B22" s="5"/>
      <c r="C22" s="5"/>
      <c r="D22" s="5"/>
      <c r="E22" s="5"/>
      <c r="F22" s="5"/>
      <c r="G22" s="5"/>
      <c r="H22" s="5"/>
      <c r="I22" s="5"/>
      <c r="J22" s="5"/>
      <c r="K22" s="5"/>
      <c r="L22" s="5"/>
      <c r="M22" s="5"/>
      <c r="N22" s="48" t="s">
        <v>68</v>
      </c>
      <c r="O22" s="5"/>
      <c r="P22" s="55">
        <f>ROUND(AVERAGE(P18:P20),4)</f>
        <v>0.1105</v>
      </c>
      <c r="Q22" s="5"/>
      <c r="R22" s="5"/>
      <c r="S22" s="5"/>
      <c r="T22" s="5"/>
      <c r="U22" s="5"/>
      <c r="V22" s="5"/>
      <c r="W22" s="5"/>
    </row>
    <row r="23" spans="1:23" ht="16.5" customHeight="1" x14ac:dyDescent="0.2">
      <c r="A23" s="5"/>
      <c r="B23" s="5"/>
      <c r="C23" s="5"/>
      <c r="D23" s="5"/>
      <c r="E23" s="5"/>
      <c r="F23" s="5"/>
      <c r="G23" s="5"/>
      <c r="H23" s="5"/>
      <c r="I23" s="5"/>
      <c r="J23" s="5"/>
      <c r="K23" s="5"/>
      <c r="L23" s="5"/>
      <c r="M23" s="5"/>
      <c r="N23" s="23"/>
      <c r="O23" s="5"/>
      <c r="P23" s="56"/>
      <c r="Q23" s="5"/>
      <c r="R23" s="5"/>
      <c r="S23" s="5"/>
      <c r="T23" s="5"/>
      <c r="U23" s="5"/>
      <c r="V23" s="5"/>
      <c r="W23" s="5"/>
    </row>
    <row r="24" spans="1:23" ht="17" customHeight="1" x14ac:dyDescent="0.2">
      <c r="A24" s="5"/>
      <c r="B24" s="5"/>
      <c r="C24" s="5"/>
      <c r="D24" s="16" t="s">
        <v>96</v>
      </c>
      <c r="E24" s="5"/>
      <c r="F24" s="5"/>
      <c r="G24" s="5"/>
      <c r="H24" s="5"/>
      <c r="I24" s="5"/>
      <c r="J24" s="5"/>
      <c r="K24" s="5"/>
      <c r="L24" s="5"/>
      <c r="M24" s="5"/>
      <c r="N24" s="23"/>
      <c r="O24" s="5"/>
      <c r="P24" s="20"/>
      <c r="Q24" s="5"/>
      <c r="R24" s="5"/>
      <c r="S24" s="5"/>
      <c r="T24" s="5"/>
      <c r="U24" s="5"/>
      <c r="V24" s="5"/>
      <c r="W24" s="5"/>
    </row>
    <row r="25" spans="1:23" ht="17" customHeight="1" x14ac:dyDescent="0.15">
      <c r="A25" s="5"/>
      <c r="B25" s="5"/>
      <c r="C25" s="5"/>
      <c r="D25" s="5"/>
      <c r="E25" s="5"/>
      <c r="F25" s="5"/>
      <c r="G25" s="5"/>
      <c r="H25" s="5"/>
      <c r="I25" s="5"/>
      <c r="J25" s="5"/>
      <c r="K25" s="5"/>
      <c r="L25" s="5"/>
      <c r="M25" s="5"/>
      <c r="N25" s="5"/>
      <c r="O25" s="5"/>
      <c r="P25" s="20"/>
      <c r="Q25" s="5"/>
      <c r="R25" s="5"/>
      <c r="S25" s="5"/>
      <c r="T25" s="5"/>
      <c r="U25" s="5"/>
      <c r="V25" s="5"/>
      <c r="W25" s="5"/>
    </row>
    <row r="26" spans="1:23" ht="17" customHeight="1" x14ac:dyDescent="0.2">
      <c r="A26" s="5"/>
      <c r="B26" s="48" t="s">
        <v>70</v>
      </c>
      <c r="C26" s="5"/>
      <c r="D26" s="5"/>
      <c r="E26" s="5"/>
      <c r="F26" s="5"/>
      <c r="G26" s="5"/>
      <c r="H26" s="5"/>
      <c r="I26" s="5"/>
      <c r="J26" s="5"/>
      <c r="K26" s="5"/>
      <c r="L26" s="5"/>
      <c r="M26" s="5"/>
      <c r="N26" s="5"/>
      <c r="O26" s="5"/>
      <c r="P26" s="5"/>
      <c r="Q26" s="5"/>
      <c r="R26" s="5"/>
      <c r="S26" s="5"/>
      <c r="T26" s="5"/>
      <c r="U26" s="5"/>
      <c r="V26" s="5"/>
      <c r="W26" s="5"/>
    </row>
    <row r="27" spans="1:23" ht="50.25" customHeight="1" x14ac:dyDescent="0.15">
      <c r="A27" s="5"/>
      <c r="B27" s="57" t="s">
        <v>23</v>
      </c>
      <c r="C27" s="5"/>
      <c r="D27" s="485" t="s">
        <v>97</v>
      </c>
      <c r="E27" s="486"/>
      <c r="F27" s="486"/>
      <c r="G27" s="486"/>
      <c r="H27" s="486"/>
      <c r="I27" s="486"/>
      <c r="J27" s="486"/>
      <c r="K27" s="486"/>
      <c r="L27" s="486"/>
      <c r="M27" s="486"/>
      <c r="N27" s="486"/>
      <c r="O27" s="486"/>
      <c r="P27" s="486"/>
      <c r="Q27" s="5"/>
      <c r="R27" s="5"/>
      <c r="S27" s="5"/>
      <c r="T27" s="5"/>
      <c r="U27" s="5"/>
      <c r="V27" s="5"/>
      <c r="W27" s="5"/>
    </row>
    <row r="28" spans="1:23" ht="18" customHeight="1" x14ac:dyDescent="0.2">
      <c r="A28" s="5"/>
      <c r="B28" s="57" t="s">
        <v>25</v>
      </c>
      <c r="C28" s="5"/>
      <c r="D28" s="16" t="s">
        <v>98</v>
      </c>
      <c r="E28" s="5"/>
      <c r="F28" s="5"/>
      <c r="G28" s="5"/>
      <c r="H28" s="5"/>
      <c r="I28" s="5"/>
      <c r="J28" s="5"/>
      <c r="K28" s="5"/>
      <c r="L28" s="5"/>
      <c r="M28" s="5"/>
      <c r="N28" s="5"/>
      <c r="O28" s="5"/>
      <c r="P28" s="5"/>
      <c r="Q28" s="5"/>
      <c r="R28" s="5"/>
      <c r="S28" s="5"/>
      <c r="T28" s="5"/>
      <c r="U28" s="5"/>
      <c r="V28" s="5"/>
      <c r="W28" s="5"/>
    </row>
    <row r="29" spans="1:23" ht="17" customHeight="1" x14ac:dyDescent="0.15">
      <c r="A29" s="5"/>
      <c r="B29" s="57" t="s">
        <v>27</v>
      </c>
      <c r="C29" s="5"/>
      <c r="D29" s="16" t="s">
        <v>99</v>
      </c>
      <c r="E29" s="5"/>
      <c r="F29" s="5"/>
      <c r="G29" s="5"/>
      <c r="H29" s="5"/>
      <c r="I29" s="5"/>
      <c r="J29" s="5"/>
      <c r="K29" s="5"/>
      <c r="L29" s="5"/>
      <c r="M29" s="5"/>
      <c r="N29" s="5"/>
      <c r="O29" s="5"/>
      <c r="P29" s="5"/>
      <c r="Q29" s="5"/>
      <c r="R29" s="5"/>
      <c r="S29" s="5"/>
      <c r="T29" s="5"/>
      <c r="U29" s="5"/>
      <c r="V29" s="5"/>
      <c r="W29" s="5"/>
    </row>
    <row r="30" spans="1:23" ht="17" customHeight="1" x14ac:dyDescent="0.15">
      <c r="A30" s="5"/>
      <c r="B30" s="57" t="s">
        <v>29</v>
      </c>
      <c r="C30" s="5"/>
      <c r="D30" s="16" t="s">
        <v>100</v>
      </c>
      <c r="E30" s="5"/>
      <c r="F30" s="5"/>
      <c r="G30" s="5"/>
      <c r="H30" s="16" t="s">
        <v>101</v>
      </c>
      <c r="I30" s="5"/>
      <c r="J30" s="5"/>
      <c r="K30" s="5"/>
      <c r="L30" s="5"/>
      <c r="M30" s="5"/>
      <c r="N30" s="5"/>
      <c r="O30" s="5"/>
      <c r="P30" s="5"/>
      <c r="Q30" s="5"/>
      <c r="R30" s="5"/>
      <c r="S30" s="5"/>
      <c r="T30" s="5"/>
      <c r="U30" s="5"/>
      <c r="V30" s="5"/>
      <c r="W30" s="5"/>
    </row>
    <row r="31" spans="1:23" ht="17" customHeight="1" x14ac:dyDescent="0.2">
      <c r="A31" s="5"/>
      <c r="B31" s="23"/>
      <c r="C31" s="5"/>
      <c r="D31" s="5"/>
      <c r="E31" s="5"/>
      <c r="F31" s="5"/>
      <c r="G31" s="5"/>
      <c r="H31" s="5"/>
      <c r="I31" s="5"/>
      <c r="J31" s="5"/>
      <c r="K31" s="5"/>
      <c r="L31" s="5"/>
      <c r="M31" s="5"/>
      <c r="N31" s="5"/>
      <c r="O31" s="5"/>
      <c r="P31" s="5"/>
      <c r="Q31" s="5"/>
      <c r="R31" s="5"/>
      <c r="S31" s="5"/>
      <c r="T31" s="5"/>
      <c r="U31" s="5"/>
      <c r="V31" s="5"/>
      <c r="W31" s="5"/>
    </row>
  </sheetData>
  <mergeCells count="4">
    <mergeCell ref="D27:P27"/>
    <mergeCell ref="B1:P1"/>
    <mergeCell ref="B2:P2"/>
    <mergeCell ref="B3:P3"/>
  </mergeCells>
  <pageMargins left="0.7" right="0.7" top="0.75" bottom="0.75" header="0.3" footer="0.3"/>
  <pageSetup scale="77" orientation="landscape"/>
  <headerFooter>
    <oddFooter>&amp;C&amp;"Helvetica Neue,Regular"&amp;12&amp;K000000&amp;P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53"/>
  <sheetViews>
    <sheetView showGridLines="0" workbookViewId="0"/>
  </sheetViews>
  <sheetFormatPr baseColWidth="10" defaultColWidth="9.1640625" defaultRowHeight="15.75" customHeight="1" x14ac:dyDescent="0.15"/>
  <cols>
    <col min="1" max="1" width="26" style="406" customWidth="1"/>
    <col min="2" max="3" width="13.5" style="406" customWidth="1"/>
    <col min="4" max="4" width="14.33203125" style="406" customWidth="1"/>
    <col min="5" max="8" width="13.5" style="406" customWidth="1"/>
    <col min="9" max="9" width="14.83203125" style="406" customWidth="1"/>
    <col min="10" max="10" width="13.5" style="406" customWidth="1"/>
    <col min="11" max="11" width="17" style="406" customWidth="1"/>
    <col min="12" max="14" width="9.1640625" style="406" customWidth="1"/>
    <col min="15" max="16384" width="9.1640625" style="406"/>
  </cols>
  <sheetData>
    <row r="1" spans="1:13" ht="16.5" customHeight="1" x14ac:dyDescent="0.15">
      <c r="A1" s="234"/>
      <c r="B1" s="407" t="s">
        <v>50</v>
      </c>
      <c r="C1" s="408" t="s">
        <v>53</v>
      </c>
      <c r="D1" s="409" t="s">
        <v>55</v>
      </c>
      <c r="E1" s="409" t="s">
        <v>58</v>
      </c>
      <c r="F1" s="409" t="s">
        <v>60</v>
      </c>
      <c r="G1" s="409" t="s">
        <v>62</v>
      </c>
      <c r="H1" s="407" t="s">
        <v>64</v>
      </c>
      <c r="I1" s="408" t="s">
        <v>2162</v>
      </c>
      <c r="J1" s="409" t="s">
        <v>2163</v>
      </c>
      <c r="K1" s="407" t="s">
        <v>2164</v>
      </c>
      <c r="L1" s="192"/>
      <c r="M1" s="5"/>
    </row>
    <row r="2" spans="1:13" ht="17.5" customHeight="1" x14ac:dyDescent="0.15">
      <c r="A2" s="5"/>
      <c r="B2" s="292" t="s">
        <v>2165</v>
      </c>
      <c r="C2" s="292" t="s">
        <v>2166</v>
      </c>
      <c r="D2" s="292" t="s">
        <v>2167</v>
      </c>
      <c r="E2" s="292" t="s">
        <v>2168</v>
      </c>
      <c r="F2" s="292" t="s">
        <v>2169</v>
      </c>
      <c r="G2" s="292" t="s">
        <v>2170</v>
      </c>
      <c r="H2" s="292" t="s">
        <v>2171</v>
      </c>
      <c r="I2" s="292" t="s">
        <v>2172</v>
      </c>
      <c r="J2" s="292" t="s">
        <v>2173</v>
      </c>
      <c r="K2" s="292" t="s">
        <v>2174</v>
      </c>
      <c r="L2" s="5"/>
      <c r="M2" s="5"/>
    </row>
    <row r="3" spans="1:13" ht="17" customHeight="1" x14ac:dyDescent="0.15">
      <c r="A3" s="5"/>
      <c r="B3" s="16" t="s">
        <v>2175</v>
      </c>
      <c r="C3" s="16" t="s">
        <v>2175</v>
      </c>
      <c r="D3" s="16" t="s">
        <v>2175</v>
      </c>
      <c r="E3" s="16" t="s">
        <v>2175</v>
      </c>
      <c r="F3" s="16" t="s">
        <v>2175</v>
      </c>
      <c r="G3" s="16" t="s">
        <v>2175</v>
      </c>
      <c r="H3" s="16" t="s">
        <v>2175</v>
      </c>
      <c r="I3" s="16" t="s">
        <v>2175</v>
      </c>
      <c r="J3" s="16" t="s">
        <v>2175</v>
      </c>
      <c r="K3" s="16" t="s">
        <v>2175</v>
      </c>
      <c r="L3" s="5"/>
      <c r="M3" s="5"/>
    </row>
    <row r="4" spans="1:13" ht="16.5" customHeight="1" x14ac:dyDescent="0.15">
      <c r="A4" s="5"/>
      <c r="B4" s="344"/>
      <c r="C4" s="344"/>
      <c r="D4" s="344"/>
      <c r="E4" s="344"/>
      <c r="F4" s="344"/>
      <c r="G4" s="344"/>
      <c r="H4" s="344"/>
      <c r="I4" s="344"/>
      <c r="J4" s="344"/>
      <c r="K4" s="344"/>
      <c r="L4" s="5"/>
      <c r="M4" s="5"/>
    </row>
    <row r="5" spans="1:13" ht="17.5" customHeight="1" x14ac:dyDescent="0.15">
      <c r="A5" s="394" t="s">
        <v>2176</v>
      </c>
      <c r="B5" s="410"/>
      <c r="C5" s="411"/>
      <c r="D5" s="411"/>
      <c r="E5" s="411"/>
      <c r="F5" s="411"/>
      <c r="G5" s="411"/>
      <c r="H5" s="411"/>
      <c r="I5" s="412">
        <v>1.25244291730068E-3</v>
      </c>
      <c r="J5" s="411"/>
      <c r="K5" s="413"/>
      <c r="L5" s="192"/>
      <c r="M5" s="5"/>
    </row>
    <row r="6" spans="1:13" ht="17" customHeight="1" x14ac:dyDescent="0.15">
      <c r="A6" s="394" t="s">
        <v>2177</v>
      </c>
      <c r="B6" s="364"/>
      <c r="C6" s="414"/>
      <c r="D6" s="414"/>
      <c r="E6" s="414"/>
      <c r="F6" s="414"/>
      <c r="G6" s="414"/>
      <c r="H6" s="414"/>
      <c r="I6" s="415">
        <v>1.1568538622414701E-3</v>
      </c>
      <c r="J6" s="414"/>
      <c r="K6" s="416"/>
      <c r="L6" s="192"/>
      <c r="M6" s="5"/>
    </row>
    <row r="7" spans="1:13" ht="17" customHeight="1" x14ac:dyDescent="0.15">
      <c r="A7" s="394" t="s">
        <v>2178</v>
      </c>
      <c r="B7" s="364"/>
      <c r="C7" s="414"/>
      <c r="D7" s="414"/>
      <c r="E7" s="414"/>
      <c r="F7" s="414"/>
      <c r="G7" s="414"/>
      <c r="H7" s="414"/>
      <c r="I7" s="415">
        <v>1.32690740553649E-3</v>
      </c>
      <c r="J7" s="417"/>
      <c r="K7" s="418"/>
      <c r="L7" s="192"/>
      <c r="M7" s="5"/>
    </row>
    <row r="8" spans="1:13" ht="17" customHeight="1" x14ac:dyDescent="0.15">
      <c r="A8" s="394" t="s">
        <v>2179</v>
      </c>
      <c r="B8" s="364"/>
      <c r="C8" s="414"/>
      <c r="D8" s="414"/>
      <c r="E8" s="414"/>
      <c r="F8" s="414"/>
      <c r="G8" s="414"/>
      <c r="H8" s="414"/>
      <c r="I8" s="415">
        <v>1.74397157815388E-3</v>
      </c>
      <c r="J8" s="417"/>
      <c r="K8" s="418"/>
      <c r="L8" s="192"/>
      <c r="M8" s="5"/>
    </row>
    <row r="9" spans="1:13" ht="17" customHeight="1" x14ac:dyDescent="0.15">
      <c r="A9" s="394" t="s">
        <v>2180</v>
      </c>
      <c r="B9" s="364"/>
      <c r="C9" s="414"/>
      <c r="D9" s="414"/>
      <c r="E9" s="414"/>
      <c r="F9" s="414"/>
      <c r="G9" s="414"/>
      <c r="H9" s="414"/>
      <c r="I9" s="415">
        <v>1.5925675657705099E-3</v>
      </c>
      <c r="J9" s="417"/>
      <c r="K9" s="418"/>
      <c r="L9" s="192"/>
      <c r="M9" s="5"/>
    </row>
    <row r="10" spans="1:13" ht="17" customHeight="1" x14ac:dyDescent="0.15">
      <c r="A10" s="394" t="s">
        <v>2181</v>
      </c>
      <c r="B10" s="364"/>
      <c r="C10" s="414"/>
      <c r="D10" s="414"/>
      <c r="E10" s="414"/>
      <c r="F10" s="414"/>
      <c r="G10" s="414"/>
      <c r="H10" s="414"/>
      <c r="I10" s="415">
        <v>1.4444806129078199E-3</v>
      </c>
      <c r="J10" s="417"/>
      <c r="K10" s="418"/>
      <c r="L10" s="192"/>
      <c r="M10" s="5"/>
    </row>
    <row r="11" spans="1:13" ht="17" customHeight="1" x14ac:dyDescent="0.15">
      <c r="A11" s="394" t="s">
        <v>2182</v>
      </c>
      <c r="B11" s="364"/>
      <c r="C11" s="414"/>
      <c r="D11" s="414"/>
      <c r="E11" s="414"/>
      <c r="F11" s="414"/>
      <c r="G11" s="414"/>
      <c r="H11" s="414"/>
      <c r="I11" s="415">
        <v>1.4922453051518199E-3</v>
      </c>
      <c r="J11" s="417"/>
      <c r="K11" s="418"/>
      <c r="L11" s="192"/>
      <c r="M11" s="5"/>
    </row>
    <row r="12" spans="1:13" ht="17" customHeight="1" x14ac:dyDescent="0.15">
      <c r="A12" s="394" t="s">
        <v>2183</v>
      </c>
      <c r="B12" s="364"/>
      <c r="C12" s="414"/>
      <c r="D12" s="414"/>
      <c r="E12" s="414"/>
      <c r="F12" s="414"/>
      <c r="G12" s="414"/>
      <c r="H12" s="414"/>
      <c r="I12" s="415">
        <v>1.55399897217029E-3</v>
      </c>
      <c r="J12" s="417"/>
      <c r="K12" s="418"/>
      <c r="L12" s="192"/>
      <c r="M12" s="5"/>
    </row>
    <row r="13" spans="1:13" ht="17" customHeight="1" x14ac:dyDescent="0.15">
      <c r="A13" s="394" t="s">
        <v>2184</v>
      </c>
      <c r="B13" s="364"/>
      <c r="C13" s="414"/>
      <c r="D13" s="414"/>
      <c r="E13" s="414"/>
      <c r="F13" s="414"/>
      <c r="G13" s="414"/>
      <c r="H13" s="414"/>
      <c r="I13" s="415">
        <v>1.4358730623912799E-3</v>
      </c>
      <c r="J13" s="417"/>
      <c r="K13" s="418"/>
      <c r="L13" s="192"/>
      <c r="M13" s="5"/>
    </row>
    <row r="14" spans="1:13" ht="17" customHeight="1" x14ac:dyDescent="0.15">
      <c r="A14" s="394" t="s">
        <v>2185</v>
      </c>
      <c r="B14" s="364"/>
      <c r="C14" s="414"/>
      <c r="D14" s="414"/>
      <c r="E14" s="414"/>
      <c r="F14" s="414"/>
      <c r="G14" s="414"/>
      <c r="H14" s="414"/>
      <c r="I14" s="415">
        <v>1.34229114884532E-3</v>
      </c>
      <c r="J14" s="417"/>
      <c r="K14" s="418"/>
      <c r="L14" s="192"/>
      <c r="M14" s="5"/>
    </row>
    <row r="15" spans="1:13" ht="17" customHeight="1" x14ac:dyDescent="0.15">
      <c r="A15" s="394" t="s">
        <v>2186</v>
      </c>
      <c r="B15" s="364"/>
      <c r="C15" s="414"/>
      <c r="D15" s="414"/>
      <c r="E15" s="414"/>
      <c r="F15" s="414"/>
      <c r="G15" s="414"/>
      <c r="H15" s="414"/>
      <c r="I15" s="415">
        <v>1.3846573226625101E-3</v>
      </c>
      <c r="J15" s="417"/>
      <c r="K15" s="418"/>
      <c r="L15" s="192"/>
      <c r="M15" s="5"/>
    </row>
    <row r="16" spans="1:13" ht="17" customHeight="1" x14ac:dyDescent="0.15">
      <c r="A16" s="394" t="s">
        <v>2187</v>
      </c>
      <c r="B16" s="364"/>
      <c r="C16" s="414"/>
      <c r="D16" s="414"/>
      <c r="E16" s="414"/>
      <c r="F16" s="414"/>
      <c r="G16" s="414"/>
      <c r="H16" s="414"/>
      <c r="I16" s="415">
        <v>1.3548700537882501E-3</v>
      </c>
      <c r="J16" s="417"/>
      <c r="K16" s="418"/>
      <c r="L16" s="192"/>
      <c r="M16" s="5"/>
    </row>
    <row r="17" spans="1:13" ht="17" customHeight="1" x14ac:dyDescent="0.15">
      <c r="A17" s="394" t="s">
        <v>2188</v>
      </c>
      <c r="B17" s="364"/>
      <c r="C17" s="414"/>
      <c r="D17" s="414"/>
      <c r="E17" s="414"/>
      <c r="F17" s="414"/>
      <c r="G17" s="414"/>
      <c r="H17" s="414"/>
      <c r="I17" s="415">
        <v>1.25494431197623E-3</v>
      </c>
      <c r="J17" s="417"/>
      <c r="K17" s="418"/>
      <c r="L17" s="192"/>
      <c r="M17" s="5"/>
    </row>
    <row r="18" spans="1:13" ht="17" customHeight="1" x14ac:dyDescent="0.15">
      <c r="A18" s="394" t="s">
        <v>2189</v>
      </c>
      <c r="B18" s="364"/>
      <c r="C18" s="414"/>
      <c r="D18" s="414"/>
      <c r="E18" s="414"/>
      <c r="F18" s="414"/>
      <c r="G18" s="414"/>
      <c r="H18" s="414"/>
      <c r="I18" s="415">
        <v>1.23943574073007E-3</v>
      </c>
      <c r="J18" s="417"/>
      <c r="K18" s="418"/>
      <c r="L18" s="192"/>
      <c r="M18" s="5"/>
    </row>
    <row r="19" spans="1:13" ht="17" customHeight="1" x14ac:dyDescent="0.15">
      <c r="A19" s="394" t="s">
        <v>2190</v>
      </c>
      <c r="B19" s="364"/>
      <c r="C19" s="414"/>
      <c r="D19" s="414"/>
      <c r="E19" s="414"/>
      <c r="F19" s="414"/>
      <c r="G19" s="414"/>
      <c r="H19" s="414"/>
      <c r="I19" s="415">
        <v>1.4229486551296099E-3</v>
      </c>
      <c r="J19" s="417"/>
      <c r="K19" s="418"/>
      <c r="L19" s="192"/>
      <c r="M19" s="5"/>
    </row>
    <row r="20" spans="1:13" ht="17" customHeight="1" x14ac:dyDescent="0.15">
      <c r="A20" s="394" t="s">
        <v>2191</v>
      </c>
      <c r="B20" s="364"/>
      <c r="C20" s="414"/>
      <c r="D20" s="414"/>
      <c r="E20" s="414"/>
      <c r="F20" s="414"/>
      <c r="G20" s="414"/>
      <c r="H20" s="414"/>
      <c r="I20" s="415">
        <v>1.29161031131977E-3</v>
      </c>
      <c r="J20" s="417"/>
      <c r="K20" s="418"/>
      <c r="L20" s="192"/>
      <c r="M20" s="5"/>
    </row>
    <row r="21" spans="1:13" ht="17" customHeight="1" x14ac:dyDescent="0.15">
      <c r="A21" s="394" t="s">
        <v>2192</v>
      </c>
      <c r="B21" s="364"/>
      <c r="C21" s="414"/>
      <c r="D21" s="414"/>
      <c r="E21" s="414"/>
      <c r="F21" s="414"/>
      <c r="G21" s="414"/>
      <c r="H21" s="414"/>
      <c r="I21" s="415">
        <v>1.20606219535392E-3</v>
      </c>
      <c r="J21" s="417"/>
      <c r="K21" s="418"/>
      <c r="L21" s="192"/>
      <c r="M21" s="5"/>
    </row>
    <row r="22" spans="1:13" ht="17" customHeight="1" x14ac:dyDescent="0.15">
      <c r="A22" s="394" t="s">
        <v>2193</v>
      </c>
      <c r="B22" s="364"/>
      <c r="C22" s="414"/>
      <c r="D22" s="414"/>
      <c r="E22" s="414"/>
      <c r="F22" s="414"/>
      <c r="G22" s="414"/>
      <c r="H22" s="414"/>
      <c r="I22" s="415">
        <v>1.48554694157721E-3</v>
      </c>
      <c r="J22" s="417"/>
      <c r="K22" s="418"/>
      <c r="L22" s="192"/>
      <c r="M22" s="5"/>
    </row>
    <row r="23" spans="1:13" ht="17" customHeight="1" x14ac:dyDescent="0.15">
      <c r="A23" s="394" t="s">
        <v>2194</v>
      </c>
      <c r="B23" s="364"/>
      <c r="C23" s="414"/>
      <c r="D23" s="414"/>
      <c r="E23" s="414"/>
      <c r="F23" s="414"/>
      <c r="G23" s="414"/>
      <c r="H23" s="414"/>
      <c r="I23" s="415">
        <v>1.3675553106511501E-3</v>
      </c>
      <c r="J23" s="417"/>
      <c r="K23" s="418"/>
      <c r="L23" s="192"/>
      <c r="M23" s="5"/>
    </row>
    <row r="24" spans="1:13" ht="17" customHeight="1" x14ac:dyDescent="0.15">
      <c r="A24" s="394" t="s">
        <v>2195</v>
      </c>
      <c r="B24" s="364"/>
      <c r="C24" s="414"/>
      <c r="D24" s="414"/>
      <c r="E24" s="414"/>
      <c r="F24" s="414"/>
      <c r="G24" s="414"/>
      <c r="H24" s="414"/>
      <c r="I24" s="415">
        <v>1.70437932626159E-3</v>
      </c>
      <c r="J24" s="417"/>
      <c r="K24" s="418"/>
      <c r="L24" s="192"/>
      <c r="M24" s="5"/>
    </row>
    <row r="25" spans="1:13" ht="17" customHeight="1" x14ac:dyDescent="0.15">
      <c r="A25" s="394" t="s">
        <v>2196</v>
      </c>
      <c r="B25" s="364"/>
      <c r="C25" s="414"/>
      <c r="D25" s="414"/>
      <c r="E25" s="414"/>
      <c r="F25" s="414"/>
      <c r="G25" s="414"/>
      <c r="H25" s="414"/>
      <c r="I25" s="415">
        <v>1.76233764398935E-3</v>
      </c>
      <c r="J25" s="417"/>
      <c r="K25" s="418"/>
      <c r="L25" s="192"/>
      <c r="M25" s="5"/>
    </row>
    <row r="26" spans="1:13" ht="17" customHeight="1" x14ac:dyDescent="0.15">
      <c r="A26" s="394" t="s">
        <v>2197</v>
      </c>
      <c r="B26" s="364"/>
      <c r="C26" s="414"/>
      <c r="D26" s="414"/>
      <c r="E26" s="414"/>
      <c r="F26" s="414"/>
      <c r="G26" s="414"/>
      <c r="H26" s="414"/>
      <c r="I26" s="415">
        <v>1.74411098723467E-3</v>
      </c>
      <c r="J26" s="417"/>
      <c r="K26" s="418"/>
      <c r="L26" s="192"/>
      <c r="M26" s="5"/>
    </row>
    <row r="27" spans="1:13" ht="17" customHeight="1" x14ac:dyDescent="0.15">
      <c r="A27" s="394" t="s">
        <v>2198</v>
      </c>
      <c r="B27" s="364"/>
      <c r="C27" s="414"/>
      <c r="D27" s="414"/>
      <c r="E27" s="414"/>
      <c r="F27" s="414"/>
      <c r="G27" s="414"/>
      <c r="H27" s="414"/>
      <c r="I27" s="415">
        <v>1.9875384547635498E-3</v>
      </c>
      <c r="J27" s="417"/>
      <c r="K27" s="418"/>
      <c r="L27" s="192"/>
      <c r="M27" s="5"/>
    </row>
    <row r="28" spans="1:13" ht="17" customHeight="1" x14ac:dyDescent="0.15">
      <c r="A28" s="394" t="s">
        <v>2199</v>
      </c>
      <c r="B28" s="364"/>
      <c r="C28" s="414"/>
      <c r="D28" s="414"/>
      <c r="E28" s="414"/>
      <c r="F28" s="414"/>
      <c r="G28" s="414"/>
      <c r="H28" s="414"/>
      <c r="I28" s="415">
        <v>2.2657455803748601E-3</v>
      </c>
      <c r="J28" s="417"/>
      <c r="K28" s="418"/>
      <c r="L28" s="192"/>
      <c r="M28" s="5"/>
    </row>
    <row r="29" spans="1:13" ht="17" customHeight="1" x14ac:dyDescent="0.15">
      <c r="A29" s="394" t="s">
        <v>2200</v>
      </c>
      <c r="B29" s="364"/>
      <c r="C29" s="414"/>
      <c r="D29" s="414"/>
      <c r="E29" s="414"/>
      <c r="F29" s="414"/>
      <c r="G29" s="414"/>
      <c r="H29" s="414"/>
      <c r="I29" s="415">
        <v>2.0285536871917798E-3</v>
      </c>
      <c r="J29" s="417">
        <v>2.7147685234466799E-3</v>
      </c>
      <c r="K29" s="418">
        <v>2.2797663361821801E-3</v>
      </c>
      <c r="L29" s="192"/>
      <c r="M29" s="5"/>
    </row>
    <row r="30" spans="1:13" ht="17" customHeight="1" x14ac:dyDescent="0.15">
      <c r="A30" s="394" t="s">
        <v>2201</v>
      </c>
      <c r="B30" s="364"/>
      <c r="C30" s="414"/>
      <c r="D30" s="414"/>
      <c r="E30" s="414"/>
      <c r="F30" s="414"/>
      <c r="G30" s="414"/>
      <c r="H30" s="414"/>
      <c r="I30" s="415">
        <v>1.81163184063412E-3</v>
      </c>
      <c r="J30" s="417">
        <v>2.50805749616514E-3</v>
      </c>
      <c r="K30" s="418">
        <v>2.02101000414708E-3</v>
      </c>
      <c r="L30" s="192"/>
      <c r="M30" s="5"/>
    </row>
    <row r="31" spans="1:13" ht="17" customHeight="1" x14ac:dyDescent="0.15">
      <c r="A31" s="394" t="s">
        <v>2202</v>
      </c>
      <c r="B31" s="364"/>
      <c r="C31" s="414"/>
      <c r="D31" s="414"/>
      <c r="E31" s="414"/>
      <c r="F31" s="414"/>
      <c r="G31" s="414"/>
      <c r="H31" s="414"/>
      <c r="I31" s="415">
        <v>1.66518533903379E-3</v>
      </c>
      <c r="J31" s="417">
        <v>2.2614679069438799E-3</v>
      </c>
      <c r="K31" s="418">
        <v>1.8426377505113801E-3</v>
      </c>
      <c r="L31" s="192"/>
      <c r="M31" s="5"/>
    </row>
    <row r="32" spans="1:13" ht="17" customHeight="1" x14ac:dyDescent="0.15">
      <c r="A32" s="394" t="s">
        <v>2203</v>
      </c>
      <c r="B32" s="364"/>
      <c r="C32" s="414"/>
      <c r="D32" s="414"/>
      <c r="E32" s="414"/>
      <c r="F32" s="414"/>
      <c r="G32" s="414"/>
      <c r="H32" s="414"/>
      <c r="I32" s="415">
        <v>2.81930372621193E-3</v>
      </c>
      <c r="J32" s="417">
        <v>2.4810370996478301E-3</v>
      </c>
      <c r="K32" s="418">
        <v>2.9546000105211299E-3</v>
      </c>
      <c r="L32" s="192"/>
      <c r="M32" s="5"/>
    </row>
    <row r="33" spans="1:13" ht="17" customHeight="1" x14ac:dyDescent="0.15">
      <c r="A33" s="394" t="s">
        <v>2204</v>
      </c>
      <c r="B33" s="364"/>
      <c r="C33" s="414"/>
      <c r="D33" s="414"/>
      <c r="E33" s="414"/>
      <c r="F33" s="414"/>
      <c r="G33" s="414"/>
      <c r="H33" s="414"/>
      <c r="I33" s="415">
        <v>2.5113334873598302E-3</v>
      </c>
      <c r="J33" s="417">
        <v>3.1150890236824702E-3</v>
      </c>
      <c r="K33" s="418">
        <v>2.6210718706202599E-3</v>
      </c>
      <c r="L33" s="192"/>
      <c r="M33" s="5"/>
    </row>
    <row r="34" spans="1:13" ht="17" customHeight="1" x14ac:dyDescent="0.15">
      <c r="A34" s="394" t="s">
        <v>2205</v>
      </c>
      <c r="B34" s="364"/>
      <c r="C34" s="414"/>
      <c r="D34" s="414"/>
      <c r="E34" s="414"/>
      <c r="F34" s="414"/>
      <c r="G34" s="414"/>
      <c r="H34" s="414"/>
      <c r="I34" s="415">
        <v>2.1996301501660898E-3</v>
      </c>
      <c r="J34" s="417">
        <v>2.7772670698278201E-3</v>
      </c>
      <c r="K34" s="418">
        <v>2.28853632098799E-3</v>
      </c>
      <c r="L34" s="192"/>
      <c r="M34" s="5"/>
    </row>
    <row r="35" spans="1:13" ht="17" customHeight="1" x14ac:dyDescent="0.15">
      <c r="A35" s="394" t="s">
        <v>2206</v>
      </c>
      <c r="B35" s="364"/>
      <c r="C35" s="414"/>
      <c r="D35" s="414"/>
      <c r="E35" s="414"/>
      <c r="F35" s="414"/>
      <c r="G35" s="414"/>
      <c r="H35" s="414"/>
      <c r="I35" s="415">
        <v>2.2227466791867102E-3</v>
      </c>
      <c r="J35" s="417">
        <v>2.7253098563735901E-3</v>
      </c>
      <c r="K35" s="418">
        <v>2.30627783871878E-3</v>
      </c>
      <c r="L35" s="192"/>
      <c r="M35" s="5"/>
    </row>
    <row r="36" spans="1:13" ht="17" customHeight="1" x14ac:dyDescent="0.15">
      <c r="A36" s="394" t="s">
        <v>2207</v>
      </c>
      <c r="B36" s="364"/>
      <c r="C36" s="414"/>
      <c r="D36" s="414"/>
      <c r="E36" s="414"/>
      <c r="F36" s="414"/>
      <c r="G36" s="414"/>
      <c r="H36" s="414"/>
      <c r="I36" s="415">
        <v>1.95336818383645E-3</v>
      </c>
      <c r="J36" s="417">
        <v>2.4505249328616498E-3</v>
      </c>
      <c r="K36" s="418">
        <v>2.0200501710370398E-3</v>
      </c>
      <c r="L36" s="192"/>
      <c r="M36" s="5"/>
    </row>
    <row r="37" spans="1:13" ht="17" customHeight="1" x14ac:dyDescent="0.15">
      <c r="A37" s="394" t="s">
        <v>2208</v>
      </c>
      <c r="B37" s="364"/>
      <c r="C37" s="414"/>
      <c r="D37" s="414"/>
      <c r="E37" s="414"/>
      <c r="F37" s="414"/>
      <c r="G37" s="414"/>
      <c r="H37" s="414"/>
      <c r="I37" s="415">
        <v>2.3761537720068701E-3</v>
      </c>
      <c r="J37" s="417">
        <v>2.5821563164517901E-3</v>
      </c>
      <c r="K37" s="418">
        <v>2.4273481041502702E-3</v>
      </c>
      <c r="L37" s="192"/>
      <c r="M37" s="5"/>
    </row>
    <row r="38" spans="1:13" ht="17" customHeight="1" x14ac:dyDescent="0.15">
      <c r="A38" s="394" t="s">
        <v>2209</v>
      </c>
      <c r="B38" s="364"/>
      <c r="C38" s="414"/>
      <c r="D38" s="414"/>
      <c r="E38" s="414"/>
      <c r="F38" s="414"/>
      <c r="G38" s="414"/>
      <c r="H38" s="414"/>
      <c r="I38" s="415">
        <v>2.10941682939773E-3</v>
      </c>
      <c r="J38" s="417">
        <v>2.34483910375664E-3</v>
      </c>
      <c r="K38" s="418">
        <v>2.14884427790391E-3</v>
      </c>
      <c r="L38" s="192"/>
      <c r="M38" s="5"/>
    </row>
    <row r="39" spans="1:13" ht="17" customHeight="1" x14ac:dyDescent="0.15">
      <c r="A39" s="394" t="s">
        <v>2210</v>
      </c>
      <c r="B39" s="364"/>
      <c r="C39" s="414"/>
      <c r="D39" s="414"/>
      <c r="E39" s="414"/>
      <c r="F39" s="414"/>
      <c r="G39" s="414"/>
      <c r="H39" s="414"/>
      <c r="I39" s="415">
        <v>1.8641214795009199E-3</v>
      </c>
      <c r="J39" s="417">
        <v>2.1234990927055499E-3</v>
      </c>
      <c r="K39" s="418">
        <v>1.8942215845203199E-3</v>
      </c>
      <c r="L39" s="192"/>
      <c r="M39" s="5"/>
    </row>
    <row r="40" spans="1:13" ht="17" customHeight="1" x14ac:dyDescent="0.15">
      <c r="A40" s="394" t="s">
        <v>2211</v>
      </c>
      <c r="B40" s="364"/>
      <c r="C40" s="414"/>
      <c r="D40" s="414"/>
      <c r="E40" s="414"/>
      <c r="F40" s="414"/>
      <c r="G40" s="414"/>
      <c r="H40" s="414"/>
      <c r="I40" s="415">
        <v>3.5068201797706301E-3</v>
      </c>
      <c r="J40" s="417">
        <v>6.6131666515175198E-3</v>
      </c>
      <c r="K40" s="418">
        <v>3.5341944820391699E-3</v>
      </c>
      <c r="L40" s="192"/>
      <c r="M40" s="5"/>
    </row>
    <row r="41" spans="1:13" ht="17" customHeight="1" x14ac:dyDescent="0.15">
      <c r="A41" s="394" t="s">
        <v>2212</v>
      </c>
      <c r="B41" s="364"/>
      <c r="C41" s="414"/>
      <c r="D41" s="414"/>
      <c r="E41" s="414"/>
      <c r="F41" s="414"/>
      <c r="G41" s="414"/>
      <c r="H41" s="414"/>
      <c r="I41" s="415">
        <v>3.0187692329607801E-3</v>
      </c>
      <c r="J41" s="417">
        <v>5.8025612545980002E-3</v>
      </c>
      <c r="K41" s="418">
        <v>3.0434840199038502E-3</v>
      </c>
      <c r="L41" s="192"/>
      <c r="M41" s="5"/>
    </row>
    <row r="42" spans="1:13" ht="17" customHeight="1" x14ac:dyDescent="0.15">
      <c r="A42" s="394" t="s">
        <v>2213</v>
      </c>
      <c r="B42" s="364"/>
      <c r="C42" s="414"/>
      <c r="D42" s="414"/>
      <c r="E42" s="414"/>
      <c r="F42" s="414"/>
      <c r="G42" s="414"/>
      <c r="H42" s="414"/>
      <c r="I42" s="415">
        <v>2.8776084830788801E-3</v>
      </c>
      <c r="J42" s="417">
        <v>6.66254348338652E-3</v>
      </c>
      <c r="K42" s="418">
        <v>2.9020270800062301E-3</v>
      </c>
      <c r="L42" s="192"/>
      <c r="M42" s="5"/>
    </row>
    <row r="43" spans="1:13" ht="17" customHeight="1" x14ac:dyDescent="0.15">
      <c r="A43" s="394" t="s">
        <v>2214</v>
      </c>
      <c r="B43" s="364"/>
      <c r="C43" s="414"/>
      <c r="D43" s="414"/>
      <c r="E43" s="414"/>
      <c r="F43" s="414"/>
      <c r="G43" s="414"/>
      <c r="H43" s="414"/>
      <c r="I43" s="415">
        <v>2.5131805605347998E-3</v>
      </c>
      <c r="J43" s="417">
        <v>5.9978683345837903E-3</v>
      </c>
      <c r="K43" s="418">
        <v>2.5350918640098898E-3</v>
      </c>
      <c r="L43" s="192"/>
      <c r="M43" s="5"/>
    </row>
    <row r="44" spans="1:13" ht="17" customHeight="1" x14ac:dyDescent="0.15">
      <c r="A44" s="394" t="s">
        <v>2215</v>
      </c>
      <c r="B44" s="364"/>
      <c r="C44" s="414"/>
      <c r="D44" s="414"/>
      <c r="E44" s="414"/>
      <c r="F44" s="414"/>
      <c r="G44" s="414"/>
      <c r="H44" s="414"/>
      <c r="I44" s="415">
        <v>2.2073289224382501E-3</v>
      </c>
      <c r="J44" s="417">
        <v>5.3310357213598603E-3</v>
      </c>
      <c r="K44" s="418">
        <v>2.2260079314600301E-3</v>
      </c>
      <c r="L44" s="192"/>
      <c r="M44" s="5"/>
    </row>
    <row r="45" spans="1:13" ht="17" customHeight="1" x14ac:dyDescent="0.15">
      <c r="A45" s="394" t="s">
        <v>2216</v>
      </c>
      <c r="B45" s="364"/>
      <c r="C45" s="414"/>
      <c r="D45" s="414"/>
      <c r="E45" s="414"/>
      <c r="F45" s="414"/>
      <c r="G45" s="414"/>
      <c r="H45" s="414"/>
      <c r="I45" s="415">
        <v>1.9450268194370901E-3</v>
      </c>
      <c r="J45" s="417">
        <v>4.7414802605686302E-3</v>
      </c>
      <c r="K45" s="418">
        <v>1.9590262793755301E-3</v>
      </c>
      <c r="L45" s="192"/>
      <c r="M45" s="5"/>
    </row>
    <row r="46" spans="1:13" ht="17" customHeight="1" x14ac:dyDescent="0.15">
      <c r="A46" s="394" t="s">
        <v>2217</v>
      </c>
      <c r="B46" s="364"/>
      <c r="C46" s="414"/>
      <c r="D46" s="414"/>
      <c r="E46" s="414"/>
      <c r="F46" s="414"/>
      <c r="G46" s="414"/>
      <c r="H46" s="414"/>
      <c r="I46" s="415">
        <v>1.9800967134277802E-3</v>
      </c>
      <c r="J46" s="417">
        <v>4.3130069499780002E-3</v>
      </c>
      <c r="K46" s="418">
        <v>1.9965429397229002E-3</v>
      </c>
      <c r="L46" s="192"/>
      <c r="M46" s="5"/>
    </row>
    <row r="47" spans="1:13" ht="17" customHeight="1" x14ac:dyDescent="0.15">
      <c r="A47" s="394" t="s">
        <v>2218</v>
      </c>
      <c r="B47" s="364"/>
      <c r="C47" s="414"/>
      <c r="D47" s="414"/>
      <c r="E47" s="414"/>
      <c r="F47" s="414"/>
      <c r="G47" s="414"/>
      <c r="H47" s="414"/>
      <c r="I47" s="415">
        <v>3.1509904115832E-3</v>
      </c>
      <c r="J47" s="417">
        <v>8.4965006547619605E-3</v>
      </c>
      <c r="K47" s="418">
        <v>3.1664535404521401E-3</v>
      </c>
      <c r="L47" s="192"/>
      <c r="M47" s="5"/>
    </row>
    <row r="48" spans="1:13" ht="17" customHeight="1" x14ac:dyDescent="0.15">
      <c r="A48" s="394" t="s">
        <v>2219</v>
      </c>
      <c r="B48" s="364"/>
      <c r="C48" s="414"/>
      <c r="D48" s="414"/>
      <c r="E48" s="414"/>
      <c r="F48" s="414"/>
      <c r="G48" s="414"/>
      <c r="H48" s="414"/>
      <c r="I48" s="415">
        <v>2.8650586306814001E-3</v>
      </c>
      <c r="J48" s="417">
        <v>8.0258405452313698E-3</v>
      </c>
      <c r="K48" s="418">
        <v>2.8828076836545299E-3</v>
      </c>
      <c r="L48" s="192"/>
      <c r="M48" s="5"/>
    </row>
    <row r="49" spans="1:13" ht="17" customHeight="1" x14ac:dyDescent="0.15">
      <c r="A49" s="394" t="s">
        <v>2220</v>
      </c>
      <c r="B49" s="364"/>
      <c r="C49" s="414"/>
      <c r="D49" s="414"/>
      <c r="E49" s="414"/>
      <c r="F49" s="414"/>
      <c r="G49" s="414"/>
      <c r="H49" s="414"/>
      <c r="I49" s="415">
        <v>3.5322221101959901E-3</v>
      </c>
      <c r="J49" s="417">
        <v>7.8531199817373307E-3</v>
      </c>
      <c r="K49" s="418">
        <v>3.5581123574613999E-3</v>
      </c>
      <c r="L49" s="192"/>
      <c r="M49" s="5"/>
    </row>
    <row r="50" spans="1:13" ht="17" customHeight="1" x14ac:dyDescent="0.15">
      <c r="A50" s="394" t="s">
        <v>2221</v>
      </c>
      <c r="B50" s="364"/>
      <c r="C50" s="414"/>
      <c r="D50" s="414"/>
      <c r="E50" s="414"/>
      <c r="F50" s="414"/>
      <c r="G50" s="414"/>
      <c r="H50" s="414"/>
      <c r="I50" s="415">
        <v>3.5110229408660499E-3</v>
      </c>
      <c r="J50" s="417">
        <v>6.9058344440874903E-3</v>
      </c>
      <c r="K50" s="418">
        <v>3.5364649149799299E-3</v>
      </c>
      <c r="L50" s="192"/>
      <c r="M50" s="5"/>
    </row>
    <row r="51" spans="1:13" ht="17" customHeight="1" x14ac:dyDescent="0.15">
      <c r="A51" s="394" t="s">
        <v>2222</v>
      </c>
      <c r="B51" s="364"/>
      <c r="C51" s="414"/>
      <c r="D51" s="414"/>
      <c r="E51" s="414"/>
      <c r="F51" s="414"/>
      <c r="G51" s="414"/>
      <c r="H51" s="414"/>
      <c r="I51" s="415">
        <v>8.6662956674121508E-3</v>
      </c>
      <c r="J51" s="417">
        <v>1.7078342280839601E-2</v>
      </c>
      <c r="K51" s="418">
        <v>8.7520489532127901E-3</v>
      </c>
      <c r="L51" s="192"/>
      <c r="M51" s="5"/>
    </row>
    <row r="52" spans="1:13" ht="17" customHeight="1" x14ac:dyDescent="0.15">
      <c r="A52" s="394" t="s">
        <v>2223</v>
      </c>
      <c r="B52" s="364"/>
      <c r="C52" s="414"/>
      <c r="D52" s="414"/>
      <c r="E52" s="414"/>
      <c r="F52" s="414"/>
      <c r="G52" s="414"/>
      <c r="H52" s="414"/>
      <c r="I52" s="415">
        <v>1.02562850056876E-2</v>
      </c>
      <c r="J52" s="417">
        <v>1.81600812153371E-2</v>
      </c>
      <c r="K52" s="418">
        <v>1.03300011132913E-2</v>
      </c>
      <c r="L52" s="192"/>
      <c r="M52" s="5"/>
    </row>
    <row r="53" spans="1:13" ht="17" customHeight="1" x14ac:dyDescent="0.15">
      <c r="A53" s="394" t="s">
        <v>2224</v>
      </c>
      <c r="B53" s="364"/>
      <c r="C53" s="414"/>
      <c r="D53" s="414"/>
      <c r="E53" s="414"/>
      <c r="F53" s="414"/>
      <c r="G53" s="414"/>
      <c r="H53" s="414"/>
      <c r="I53" s="415">
        <v>8.57796123697541E-3</v>
      </c>
      <c r="J53" s="417">
        <v>1.59765346421641E-2</v>
      </c>
      <c r="K53" s="418">
        <v>8.6592673347241095E-3</v>
      </c>
      <c r="L53" s="192"/>
      <c r="M53" s="5"/>
    </row>
    <row r="54" spans="1:13" ht="17" customHeight="1" x14ac:dyDescent="0.15">
      <c r="A54" s="394" t="s">
        <v>2225</v>
      </c>
      <c r="B54" s="364"/>
      <c r="C54" s="414"/>
      <c r="D54" s="414"/>
      <c r="E54" s="414"/>
      <c r="F54" s="414"/>
      <c r="G54" s="414"/>
      <c r="H54" s="414"/>
      <c r="I54" s="415">
        <v>7.3436766076921496E-3</v>
      </c>
      <c r="J54" s="417">
        <v>1.41624492841321E-2</v>
      </c>
      <c r="K54" s="418">
        <v>7.4470914676598599E-3</v>
      </c>
      <c r="L54" s="192"/>
      <c r="M54" s="5"/>
    </row>
    <row r="55" spans="1:13" ht="17" customHeight="1" x14ac:dyDescent="0.15">
      <c r="A55" s="394" t="s">
        <v>2226</v>
      </c>
      <c r="B55" s="364"/>
      <c r="C55" s="414"/>
      <c r="D55" s="414"/>
      <c r="E55" s="414"/>
      <c r="F55" s="414"/>
      <c r="G55" s="414"/>
      <c r="H55" s="414"/>
      <c r="I55" s="415">
        <v>6.1722211045652804E-3</v>
      </c>
      <c r="J55" s="417">
        <v>1.27904714820808E-2</v>
      </c>
      <c r="K55" s="418">
        <v>6.2724385776187601E-3</v>
      </c>
      <c r="L55" s="192"/>
      <c r="M55" s="5"/>
    </row>
    <row r="56" spans="1:13" ht="17" customHeight="1" x14ac:dyDescent="0.15">
      <c r="A56" s="394" t="s">
        <v>2227</v>
      </c>
      <c r="B56" s="364"/>
      <c r="C56" s="414"/>
      <c r="D56" s="414"/>
      <c r="E56" s="414"/>
      <c r="F56" s="414"/>
      <c r="G56" s="414"/>
      <c r="H56" s="414"/>
      <c r="I56" s="415">
        <v>5.6553011494719996E-3</v>
      </c>
      <c r="J56" s="417">
        <v>1.1637306793654901E-2</v>
      </c>
      <c r="K56" s="418">
        <v>5.7682294843833101E-3</v>
      </c>
      <c r="L56" s="192"/>
      <c r="M56" s="5"/>
    </row>
    <row r="57" spans="1:13" ht="17" customHeight="1" x14ac:dyDescent="0.15">
      <c r="A57" s="394" t="s">
        <v>2228</v>
      </c>
      <c r="B57" s="364"/>
      <c r="C57" s="414"/>
      <c r="D57" s="414"/>
      <c r="E57" s="414"/>
      <c r="F57" s="414"/>
      <c r="G57" s="414"/>
      <c r="H57" s="414"/>
      <c r="I57" s="415">
        <v>4.8793360337299604E-3</v>
      </c>
      <c r="J57" s="417">
        <v>1.01821109028233E-2</v>
      </c>
      <c r="K57" s="418">
        <v>4.9796573741569998E-3</v>
      </c>
      <c r="L57" s="192"/>
      <c r="M57" s="5"/>
    </row>
    <row r="58" spans="1:13" ht="17" customHeight="1" x14ac:dyDescent="0.15">
      <c r="A58" s="394" t="s">
        <v>2229</v>
      </c>
      <c r="B58" s="364"/>
      <c r="C58" s="414"/>
      <c r="D58" s="414"/>
      <c r="E58" s="414"/>
      <c r="F58" s="414"/>
      <c r="G58" s="414"/>
      <c r="H58" s="414"/>
      <c r="I58" s="415">
        <v>4.2343128605944799E-3</v>
      </c>
      <c r="J58" s="417">
        <v>9.1059423640212599E-3</v>
      </c>
      <c r="K58" s="418">
        <v>4.3234154276763602E-3</v>
      </c>
      <c r="L58" s="192"/>
      <c r="M58" s="5"/>
    </row>
    <row r="59" spans="1:13" ht="17" customHeight="1" x14ac:dyDescent="0.15">
      <c r="A59" s="394" t="s">
        <v>2230</v>
      </c>
      <c r="B59" s="364"/>
      <c r="C59" s="414"/>
      <c r="D59" s="414"/>
      <c r="E59" s="414"/>
      <c r="F59" s="414"/>
      <c r="G59" s="414"/>
      <c r="H59" s="414"/>
      <c r="I59" s="415">
        <v>7.6423964065892198E-3</v>
      </c>
      <c r="J59" s="417">
        <v>1.27206430160172E-2</v>
      </c>
      <c r="K59" s="418">
        <v>7.76058889908832E-3</v>
      </c>
      <c r="L59" s="192"/>
      <c r="M59" s="5"/>
    </row>
    <row r="60" spans="1:13" ht="17" customHeight="1" x14ac:dyDescent="0.15">
      <c r="A60" s="394" t="s">
        <v>2231</v>
      </c>
      <c r="B60" s="364"/>
      <c r="C60" s="414"/>
      <c r="D60" s="414"/>
      <c r="E60" s="414"/>
      <c r="F60" s="414"/>
      <c r="G60" s="414"/>
      <c r="H60" s="414"/>
      <c r="I60" s="415">
        <v>6.4381937871390302E-3</v>
      </c>
      <c r="J60" s="417">
        <v>1.11106465587699E-2</v>
      </c>
      <c r="K60" s="418">
        <v>6.5559630668321602E-3</v>
      </c>
      <c r="L60" s="192"/>
      <c r="M60" s="5"/>
    </row>
    <row r="61" spans="1:13" ht="17" customHeight="1" x14ac:dyDescent="0.15">
      <c r="A61" s="394" t="s">
        <v>2232</v>
      </c>
      <c r="B61" s="364"/>
      <c r="C61" s="414"/>
      <c r="D61" s="414"/>
      <c r="E61" s="414"/>
      <c r="F61" s="414"/>
      <c r="G61" s="414"/>
      <c r="H61" s="414"/>
      <c r="I61" s="415">
        <v>5.4340568625337099E-3</v>
      </c>
      <c r="J61" s="417">
        <v>9.7276131820913502E-3</v>
      </c>
      <c r="K61" s="418">
        <v>5.54161986874989E-3</v>
      </c>
      <c r="L61" s="192"/>
      <c r="M61" s="5"/>
    </row>
    <row r="62" spans="1:13" ht="17" customHeight="1" x14ac:dyDescent="0.15">
      <c r="A62" s="394" t="s">
        <v>2233</v>
      </c>
      <c r="B62" s="364"/>
      <c r="C62" s="414"/>
      <c r="D62" s="414"/>
      <c r="E62" s="414"/>
      <c r="F62" s="414"/>
      <c r="G62" s="414"/>
      <c r="H62" s="414"/>
      <c r="I62" s="415">
        <v>7.3642106285361697E-3</v>
      </c>
      <c r="J62" s="417">
        <v>1.0346697357634001E-2</v>
      </c>
      <c r="K62" s="418">
        <v>7.4689699292704997E-3</v>
      </c>
      <c r="L62" s="192"/>
      <c r="M62" s="5"/>
    </row>
    <row r="63" spans="1:13" ht="17" customHeight="1" x14ac:dyDescent="0.15">
      <c r="A63" s="394" t="s">
        <v>2234</v>
      </c>
      <c r="B63" s="364"/>
      <c r="C63" s="414"/>
      <c r="D63" s="414"/>
      <c r="E63" s="414"/>
      <c r="F63" s="414"/>
      <c r="G63" s="414"/>
      <c r="H63" s="414"/>
      <c r="I63" s="415">
        <v>7.7422981427376497E-3</v>
      </c>
      <c r="J63" s="417">
        <v>1.0174057173949E-2</v>
      </c>
      <c r="K63" s="418">
        <v>7.8287255641332695E-3</v>
      </c>
      <c r="L63" s="192"/>
      <c r="M63" s="5"/>
    </row>
    <row r="64" spans="1:13" ht="17" customHeight="1" x14ac:dyDescent="0.15">
      <c r="A64" s="394" t="s">
        <v>2235</v>
      </c>
      <c r="B64" s="364"/>
      <c r="C64" s="414"/>
      <c r="D64" s="414"/>
      <c r="E64" s="414"/>
      <c r="F64" s="414"/>
      <c r="G64" s="414"/>
      <c r="H64" s="414"/>
      <c r="I64" s="415">
        <v>6.6570448432870999E-3</v>
      </c>
      <c r="J64" s="417">
        <v>9.8327410645755193E-3</v>
      </c>
      <c r="K64" s="418">
        <v>6.7350287329692397E-3</v>
      </c>
      <c r="L64" s="192"/>
      <c r="M64" s="5"/>
    </row>
    <row r="65" spans="1:13" ht="17" customHeight="1" x14ac:dyDescent="0.15">
      <c r="A65" s="394" t="s">
        <v>2236</v>
      </c>
      <c r="B65" s="364"/>
      <c r="C65" s="414"/>
      <c r="D65" s="414"/>
      <c r="E65" s="414"/>
      <c r="F65" s="414"/>
      <c r="G65" s="414"/>
      <c r="H65" s="414"/>
      <c r="I65" s="415">
        <v>6.7197808187036898E-3</v>
      </c>
      <c r="J65" s="417">
        <v>8.90609175252134E-3</v>
      </c>
      <c r="K65" s="418">
        <v>6.78611665609722E-3</v>
      </c>
      <c r="L65" s="192"/>
      <c r="M65" s="5"/>
    </row>
    <row r="66" spans="1:13" ht="17" customHeight="1" x14ac:dyDescent="0.15">
      <c r="A66" s="394" t="s">
        <v>2237</v>
      </c>
      <c r="B66" s="364"/>
      <c r="C66" s="414"/>
      <c r="D66" s="414"/>
      <c r="E66" s="414"/>
      <c r="F66" s="414"/>
      <c r="G66" s="414"/>
      <c r="H66" s="414"/>
      <c r="I66" s="415">
        <v>5.74970131952142E-3</v>
      </c>
      <c r="J66" s="417">
        <v>7.9377569657245808E-3</v>
      </c>
      <c r="K66" s="418">
        <v>5.8265544004596796E-3</v>
      </c>
      <c r="L66" s="192"/>
      <c r="M66" s="5"/>
    </row>
    <row r="67" spans="1:13" ht="17" customHeight="1" x14ac:dyDescent="0.15">
      <c r="A67" s="394" t="s">
        <v>2238</v>
      </c>
      <c r="B67" s="364"/>
      <c r="C67" s="414"/>
      <c r="D67" s="414"/>
      <c r="E67" s="414"/>
      <c r="F67" s="414"/>
      <c r="G67" s="414"/>
      <c r="H67" s="414"/>
      <c r="I67" s="415">
        <v>6.1058193500394403E-3</v>
      </c>
      <c r="J67" s="417">
        <v>8.9860910379350699E-3</v>
      </c>
      <c r="K67" s="418">
        <v>6.2105703560022697E-3</v>
      </c>
      <c r="L67" s="192"/>
      <c r="M67" s="5"/>
    </row>
    <row r="68" spans="1:13" ht="17" customHeight="1" x14ac:dyDescent="0.15">
      <c r="A68" s="394" t="s">
        <v>2239</v>
      </c>
      <c r="B68" s="364"/>
      <c r="C68" s="414"/>
      <c r="D68" s="414"/>
      <c r="E68" s="414"/>
      <c r="F68" s="414"/>
      <c r="G68" s="414"/>
      <c r="H68" s="414"/>
      <c r="I68" s="415">
        <v>6.1568872327913797E-3</v>
      </c>
      <c r="J68" s="417">
        <v>8.0523186191266503E-3</v>
      </c>
      <c r="K68" s="418">
        <v>6.2443301213447296E-3</v>
      </c>
      <c r="L68" s="192"/>
      <c r="M68" s="5"/>
    </row>
    <row r="69" spans="1:13" ht="17" customHeight="1" x14ac:dyDescent="0.15">
      <c r="A69" s="394" t="s">
        <v>2240</v>
      </c>
      <c r="B69" s="364"/>
      <c r="C69" s="414"/>
      <c r="D69" s="414"/>
      <c r="E69" s="414"/>
      <c r="F69" s="414"/>
      <c r="G69" s="414"/>
      <c r="H69" s="414"/>
      <c r="I69" s="415">
        <v>6.8706696682979598E-3</v>
      </c>
      <c r="J69" s="417">
        <v>8.6727158066853393E-3</v>
      </c>
      <c r="K69" s="418">
        <v>6.9511659136416801E-3</v>
      </c>
      <c r="L69" s="192"/>
      <c r="M69" s="5"/>
    </row>
    <row r="70" spans="1:13" ht="17" customHeight="1" x14ac:dyDescent="0.15">
      <c r="A70" s="394" t="s">
        <v>2241</v>
      </c>
      <c r="B70" s="364"/>
      <c r="C70" s="414"/>
      <c r="D70" s="414"/>
      <c r="E70" s="414"/>
      <c r="F70" s="414"/>
      <c r="G70" s="414"/>
      <c r="H70" s="414"/>
      <c r="I70" s="415">
        <v>8.6919116173219402E-3</v>
      </c>
      <c r="J70" s="417">
        <v>9.1699005863863405E-3</v>
      </c>
      <c r="K70" s="418">
        <v>8.7700586092940395E-3</v>
      </c>
      <c r="L70" s="192"/>
      <c r="M70" s="5"/>
    </row>
    <row r="71" spans="1:13" ht="17" customHeight="1" x14ac:dyDescent="0.15">
      <c r="A71" s="394" t="s">
        <v>2242</v>
      </c>
      <c r="B71" s="364"/>
      <c r="C71" s="414"/>
      <c r="D71" s="414"/>
      <c r="E71" s="414"/>
      <c r="F71" s="414"/>
      <c r="G71" s="414"/>
      <c r="H71" s="414"/>
      <c r="I71" s="415">
        <v>8.8977886694980701E-3</v>
      </c>
      <c r="J71" s="417">
        <v>9.5845264377632296E-3</v>
      </c>
      <c r="K71" s="418">
        <v>9.0553944611513806E-3</v>
      </c>
      <c r="L71" s="192"/>
      <c r="M71" s="5"/>
    </row>
    <row r="72" spans="1:13" ht="17" customHeight="1" x14ac:dyDescent="0.15">
      <c r="A72" s="394" t="s">
        <v>2243</v>
      </c>
      <c r="B72" s="364"/>
      <c r="C72" s="414"/>
      <c r="D72" s="414"/>
      <c r="E72" s="414"/>
      <c r="F72" s="414"/>
      <c r="G72" s="414"/>
      <c r="H72" s="414"/>
      <c r="I72" s="415">
        <v>8.7738060356895107E-3</v>
      </c>
      <c r="J72" s="417">
        <v>9.0964489654378703E-3</v>
      </c>
      <c r="K72" s="418">
        <v>8.8990558487724407E-3</v>
      </c>
      <c r="L72" s="192"/>
      <c r="M72" s="5"/>
    </row>
    <row r="73" spans="1:13" ht="17" customHeight="1" x14ac:dyDescent="0.15">
      <c r="A73" s="394" t="s">
        <v>2244</v>
      </c>
      <c r="B73" s="364"/>
      <c r="C73" s="414"/>
      <c r="D73" s="414"/>
      <c r="E73" s="414"/>
      <c r="F73" s="414"/>
      <c r="G73" s="414"/>
      <c r="H73" s="414"/>
      <c r="I73" s="415">
        <v>7.36709804043717E-3</v>
      </c>
      <c r="J73" s="417">
        <v>7.9649145450557297E-3</v>
      </c>
      <c r="K73" s="418">
        <v>7.4854526510409903E-3</v>
      </c>
      <c r="L73" s="192"/>
      <c r="M73" s="5"/>
    </row>
    <row r="74" spans="1:13" ht="17" customHeight="1" x14ac:dyDescent="0.15">
      <c r="A74" s="394" t="s">
        <v>2245</v>
      </c>
      <c r="B74" s="364"/>
      <c r="C74" s="414"/>
      <c r="D74" s="414"/>
      <c r="E74" s="414"/>
      <c r="F74" s="414"/>
      <c r="G74" s="414"/>
      <c r="H74" s="414"/>
      <c r="I74" s="415">
        <v>1.93826908948025E-2</v>
      </c>
      <c r="J74" s="417">
        <v>1.8997692383478301E-2</v>
      </c>
      <c r="K74" s="418">
        <v>1.9585293005487898E-2</v>
      </c>
      <c r="L74" s="192"/>
      <c r="M74" s="5"/>
    </row>
    <row r="75" spans="1:13" ht="17" customHeight="1" x14ac:dyDescent="0.15">
      <c r="A75" s="394" t="s">
        <v>2246</v>
      </c>
      <c r="B75" s="364"/>
      <c r="C75" s="414"/>
      <c r="D75" s="414"/>
      <c r="E75" s="414"/>
      <c r="F75" s="414"/>
      <c r="G75" s="414"/>
      <c r="H75" s="414"/>
      <c r="I75" s="415">
        <v>1.61932384193226E-2</v>
      </c>
      <c r="J75" s="417">
        <v>1.7033452297206E-2</v>
      </c>
      <c r="K75" s="418">
        <v>1.64511382169715E-2</v>
      </c>
      <c r="L75" s="192"/>
      <c r="M75" s="5"/>
    </row>
    <row r="76" spans="1:13" ht="17" customHeight="1" x14ac:dyDescent="0.15">
      <c r="A76" s="394" t="s">
        <v>2247</v>
      </c>
      <c r="B76" s="364"/>
      <c r="C76" s="414"/>
      <c r="D76" s="414"/>
      <c r="E76" s="414"/>
      <c r="F76" s="414"/>
      <c r="G76" s="414"/>
      <c r="H76" s="414"/>
      <c r="I76" s="415">
        <v>1.5686689699520098E-2</v>
      </c>
      <c r="J76" s="417">
        <v>1.5776753558278799E-2</v>
      </c>
      <c r="K76" s="418">
        <v>1.58462090275494E-2</v>
      </c>
      <c r="L76" s="192"/>
      <c r="M76" s="5"/>
    </row>
    <row r="77" spans="1:13" ht="17" customHeight="1" x14ac:dyDescent="0.15">
      <c r="A77" s="394" t="s">
        <v>2248</v>
      </c>
      <c r="B77" s="364"/>
      <c r="C77" s="414"/>
      <c r="D77" s="414"/>
      <c r="E77" s="414"/>
      <c r="F77" s="414"/>
      <c r="G77" s="414"/>
      <c r="H77" s="414"/>
      <c r="I77" s="415">
        <v>1.7678895420854799E-2</v>
      </c>
      <c r="J77" s="417">
        <v>1.64765982875015E-2</v>
      </c>
      <c r="K77" s="418">
        <v>1.77420468978002E-2</v>
      </c>
      <c r="L77" s="192"/>
      <c r="M77" s="5"/>
    </row>
    <row r="78" spans="1:13" ht="17" customHeight="1" x14ac:dyDescent="0.15">
      <c r="A78" s="394" t="s">
        <v>2249</v>
      </c>
      <c r="B78" s="364"/>
      <c r="C78" s="414"/>
      <c r="D78" s="414"/>
      <c r="E78" s="414"/>
      <c r="F78" s="414"/>
      <c r="G78" s="414"/>
      <c r="H78" s="414"/>
      <c r="I78" s="415">
        <v>1.5591316916994599E-2</v>
      </c>
      <c r="J78" s="417">
        <v>1.46448566674566E-2</v>
      </c>
      <c r="K78" s="418">
        <v>1.5605866991339101E-2</v>
      </c>
      <c r="L78" s="192"/>
      <c r="M78" s="5"/>
    </row>
    <row r="79" spans="1:13" ht="17" customHeight="1" x14ac:dyDescent="0.15">
      <c r="A79" s="394" t="s">
        <v>2250</v>
      </c>
      <c r="B79" s="364"/>
      <c r="C79" s="414"/>
      <c r="D79" s="414"/>
      <c r="E79" s="414"/>
      <c r="F79" s="414"/>
      <c r="G79" s="414"/>
      <c r="H79" s="414"/>
      <c r="I79" s="415">
        <v>1.2976076901933999E-2</v>
      </c>
      <c r="J79" s="417">
        <v>1.30800875459569E-2</v>
      </c>
      <c r="K79" s="418">
        <v>1.30366739811616E-2</v>
      </c>
      <c r="L79" s="192"/>
      <c r="M79" s="5"/>
    </row>
    <row r="80" spans="1:13" ht="17" customHeight="1" x14ac:dyDescent="0.15">
      <c r="A80" s="394" t="s">
        <v>2251</v>
      </c>
      <c r="B80" s="364"/>
      <c r="C80" s="414"/>
      <c r="D80" s="414"/>
      <c r="E80" s="414"/>
      <c r="F80" s="414"/>
      <c r="G80" s="414"/>
      <c r="H80" s="414"/>
      <c r="I80" s="415">
        <v>1.4000642097870501E-2</v>
      </c>
      <c r="J80" s="417">
        <v>1.3289867555587099E-2</v>
      </c>
      <c r="K80" s="418">
        <v>1.4002897351724899E-2</v>
      </c>
      <c r="L80" s="192"/>
      <c r="M80" s="5"/>
    </row>
    <row r="81" spans="1:13" ht="17" customHeight="1" x14ac:dyDescent="0.15">
      <c r="A81" s="394" t="s">
        <v>2252</v>
      </c>
      <c r="B81" s="364"/>
      <c r="C81" s="414"/>
      <c r="D81" s="414"/>
      <c r="E81" s="414"/>
      <c r="F81" s="414"/>
      <c r="G81" s="414"/>
      <c r="H81" s="414"/>
      <c r="I81" s="415">
        <v>1.9298568963440399E-2</v>
      </c>
      <c r="J81" s="417">
        <v>1.5125383426012299E-2</v>
      </c>
      <c r="K81" s="418">
        <v>1.9231838014701401E-2</v>
      </c>
      <c r="L81" s="192"/>
      <c r="M81" s="5"/>
    </row>
    <row r="82" spans="1:13" ht="17" customHeight="1" x14ac:dyDescent="0.15">
      <c r="A82" s="394" t="s">
        <v>2253</v>
      </c>
      <c r="B82" s="364"/>
      <c r="C82" s="414"/>
      <c r="D82" s="414"/>
      <c r="E82" s="414"/>
      <c r="F82" s="414"/>
      <c r="G82" s="414"/>
      <c r="H82" s="414"/>
      <c r="I82" s="415">
        <v>2.60610914093998E-2</v>
      </c>
      <c r="J82" s="417">
        <v>2.37049084106511E-2</v>
      </c>
      <c r="K82" s="418">
        <v>2.58366369597532E-2</v>
      </c>
      <c r="L82" s="192"/>
      <c r="M82" s="5"/>
    </row>
    <row r="83" spans="1:13" ht="17" customHeight="1" x14ac:dyDescent="0.15">
      <c r="A83" s="394" t="s">
        <v>2254</v>
      </c>
      <c r="B83" s="364"/>
      <c r="C83" s="414"/>
      <c r="D83" s="414"/>
      <c r="E83" s="414"/>
      <c r="F83" s="414"/>
      <c r="G83" s="414"/>
      <c r="H83" s="414"/>
      <c r="I83" s="415">
        <v>2.25066443180541E-2</v>
      </c>
      <c r="J83" s="417">
        <v>2.0770822982576299E-2</v>
      </c>
      <c r="K83" s="418">
        <v>2.22483136518076E-2</v>
      </c>
      <c r="L83" s="192"/>
      <c r="M83" s="5"/>
    </row>
    <row r="84" spans="1:13" ht="17" customHeight="1" x14ac:dyDescent="0.15">
      <c r="A84" s="394" t="s">
        <v>2255</v>
      </c>
      <c r="B84" s="364"/>
      <c r="C84" s="414"/>
      <c r="D84" s="414"/>
      <c r="E84" s="414"/>
      <c r="F84" s="414"/>
      <c r="G84" s="414"/>
      <c r="H84" s="414"/>
      <c r="I84" s="415">
        <v>3.08701845119847E-2</v>
      </c>
      <c r="J84" s="417">
        <v>2.7599616843524501E-2</v>
      </c>
      <c r="K84" s="418">
        <v>3.1401319425546803E-2</v>
      </c>
      <c r="L84" s="192"/>
      <c r="M84" s="5"/>
    </row>
    <row r="85" spans="1:13" ht="17" customHeight="1" x14ac:dyDescent="0.15">
      <c r="A85" s="394" t="s">
        <v>2256</v>
      </c>
      <c r="B85" s="364"/>
      <c r="C85" s="414"/>
      <c r="D85" s="414"/>
      <c r="E85" s="414"/>
      <c r="F85" s="414"/>
      <c r="G85" s="414"/>
      <c r="H85" s="414"/>
      <c r="I85" s="415">
        <v>3.6234768066299897E-2</v>
      </c>
      <c r="J85" s="417">
        <v>3.7928567850196E-2</v>
      </c>
      <c r="K85" s="418">
        <v>3.7487374478446703E-2</v>
      </c>
      <c r="L85" s="192"/>
      <c r="M85" s="5"/>
    </row>
    <row r="86" spans="1:13" ht="17" customHeight="1" x14ac:dyDescent="0.15">
      <c r="A86" s="394" t="s">
        <v>2257</v>
      </c>
      <c r="B86" s="364"/>
      <c r="C86" s="414"/>
      <c r="D86" s="414"/>
      <c r="E86" s="414"/>
      <c r="F86" s="414"/>
      <c r="G86" s="414"/>
      <c r="H86" s="414"/>
      <c r="I86" s="415">
        <v>3.2754843374891297E-2</v>
      </c>
      <c r="J86" s="417">
        <v>3.3881751119523698E-2</v>
      </c>
      <c r="K86" s="418">
        <v>3.3646294482101602E-2</v>
      </c>
      <c r="L86" s="192"/>
      <c r="M86" s="5"/>
    </row>
    <row r="87" spans="1:13" ht="17" customHeight="1" x14ac:dyDescent="0.15">
      <c r="A87" s="394" t="s">
        <v>2258</v>
      </c>
      <c r="B87" s="364"/>
      <c r="C87" s="414"/>
      <c r="D87" s="414"/>
      <c r="E87" s="414"/>
      <c r="F87" s="414"/>
      <c r="G87" s="414"/>
      <c r="H87" s="414"/>
      <c r="I87" s="415">
        <v>3.42731476127568E-2</v>
      </c>
      <c r="J87" s="417">
        <v>3.2325577827487698E-2</v>
      </c>
      <c r="K87" s="418">
        <v>3.4739854068103898E-2</v>
      </c>
      <c r="L87" s="192"/>
      <c r="M87" s="5"/>
    </row>
    <row r="88" spans="1:13" ht="17" customHeight="1" x14ac:dyDescent="0.15">
      <c r="A88" s="394" t="s">
        <v>2259</v>
      </c>
      <c r="B88" s="364"/>
      <c r="C88" s="414"/>
      <c r="D88" s="414"/>
      <c r="E88" s="414"/>
      <c r="F88" s="414"/>
      <c r="G88" s="414"/>
      <c r="H88" s="414"/>
      <c r="I88" s="415">
        <v>3.1179889291617201E-2</v>
      </c>
      <c r="J88" s="417">
        <v>2.90118737147728E-2</v>
      </c>
      <c r="K88" s="418">
        <v>3.1361105129418101E-2</v>
      </c>
      <c r="L88" s="192"/>
      <c r="M88" s="5"/>
    </row>
    <row r="89" spans="1:13" ht="17" customHeight="1" x14ac:dyDescent="0.15">
      <c r="A89" s="394" t="s">
        <v>2260</v>
      </c>
      <c r="B89" s="364"/>
      <c r="C89" s="414"/>
      <c r="D89" s="414"/>
      <c r="E89" s="414"/>
      <c r="F89" s="414"/>
      <c r="G89" s="414"/>
      <c r="H89" s="414"/>
      <c r="I89" s="415">
        <v>2.6037507245537401E-2</v>
      </c>
      <c r="J89" s="417">
        <v>2.5441759613074599E-2</v>
      </c>
      <c r="K89" s="418">
        <v>2.61946763964729E-2</v>
      </c>
      <c r="L89" s="192"/>
      <c r="M89" s="5"/>
    </row>
    <row r="90" spans="1:13" ht="17" customHeight="1" x14ac:dyDescent="0.15">
      <c r="A90" s="394" t="s">
        <v>2261</v>
      </c>
      <c r="B90" s="364"/>
      <c r="C90" s="414"/>
      <c r="D90" s="414"/>
      <c r="E90" s="414"/>
      <c r="F90" s="414"/>
      <c r="G90" s="414"/>
      <c r="H90" s="414"/>
      <c r="I90" s="415">
        <v>2.2265515947331799E-2</v>
      </c>
      <c r="J90" s="417">
        <v>2.27605843135287E-2</v>
      </c>
      <c r="K90" s="418">
        <v>2.2344875614773101E-2</v>
      </c>
      <c r="L90" s="192"/>
      <c r="M90" s="5"/>
    </row>
    <row r="91" spans="1:13" ht="17" customHeight="1" x14ac:dyDescent="0.15">
      <c r="A91" s="394" t="s">
        <v>2262</v>
      </c>
      <c r="B91" s="364"/>
      <c r="C91" s="414"/>
      <c r="D91" s="414"/>
      <c r="E91" s="414"/>
      <c r="F91" s="414"/>
      <c r="G91" s="414"/>
      <c r="H91" s="414"/>
      <c r="I91" s="415">
        <v>2.6236535792662399E-2</v>
      </c>
      <c r="J91" s="417">
        <v>2.6019956036222501E-2</v>
      </c>
      <c r="K91" s="418">
        <v>2.6096589632508899E-2</v>
      </c>
      <c r="L91" s="192"/>
      <c r="M91" s="5"/>
    </row>
    <row r="92" spans="1:13" ht="17" customHeight="1" x14ac:dyDescent="0.15">
      <c r="A92" s="394" t="s">
        <v>2263</v>
      </c>
      <c r="B92" s="364"/>
      <c r="C92" s="414"/>
      <c r="D92" s="414"/>
      <c r="E92" s="414"/>
      <c r="F92" s="414"/>
      <c r="G92" s="414"/>
      <c r="H92" s="414"/>
      <c r="I92" s="415">
        <v>2.2031363055811999E-2</v>
      </c>
      <c r="J92" s="417">
        <v>2.5215311367400899E-2</v>
      </c>
      <c r="K92" s="418">
        <v>2.1903222290425899E-2</v>
      </c>
      <c r="L92" s="192"/>
      <c r="M92" s="5"/>
    </row>
    <row r="93" spans="1:13" ht="17" customHeight="1" x14ac:dyDescent="0.15">
      <c r="A93" s="394" t="s">
        <v>2264</v>
      </c>
      <c r="B93" s="364"/>
      <c r="C93" s="414"/>
      <c r="D93" s="414"/>
      <c r="E93" s="414"/>
      <c r="F93" s="414"/>
      <c r="G93" s="414"/>
      <c r="H93" s="414"/>
      <c r="I93" s="415">
        <v>3.4352344092020003E-2</v>
      </c>
      <c r="J93" s="417">
        <v>2.72520536586465E-2</v>
      </c>
      <c r="K93" s="418">
        <v>3.50861718105255E-2</v>
      </c>
      <c r="L93" s="192"/>
      <c r="M93" s="5"/>
    </row>
    <row r="94" spans="1:13" ht="17" customHeight="1" x14ac:dyDescent="0.15">
      <c r="A94" s="394" t="s">
        <v>2265</v>
      </c>
      <c r="B94" s="364"/>
      <c r="C94" s="414"/>
      <c r="D94" s="414"/>
      <c r="E94" s="414"/>
      <c r="F94" s="414"/>
      <c r="G94" s="414"/>
      <c r="H94" s="414"/>
      <c r="I94" s="415">
        <v>2.8905392139801599E-2</v>
      </c>
      <c r="J94" s="417">
        <v>2.5489281175192901E-2</v>
      </c>
      <c r="K94" s="418">
        <v>2.97642891974189E-2</v>
      </c>
      <c r="L94" s="192"/>
      <c r="M94" s="5"/>
    </row>
    <row r="95" spans="1:13" ht="17" customHeight="1" x14ac:dyDescent="0.15">
      <c r="A95" s="394" t="s">
        <v>2266</v>
      </c>
      <c r="B95" s="364"/>
      <c r="C95" s="414"/>
      <c r="D95" s="414"/>
      <c r="E95" s="414"/>
      <c r="F95" s="414"/>
      <c r="G95" s="414"/>
      <c r="H95" s="414"/>
      <c r="I95" s="415">
        <v>2.41831389903545E-2</v>
      </c>
      <c r="J95" s="417">
        <v>2.32748904742387E-2</v>
      </c>
      <c r="K95" s="418">
        <v>2.5055114901581899E-2</v>
      </c>
      <c r="L95" s="192"/>
      <c r="M95" s="5"/>
    </row>
    <row r="96" spans="1:13" ht="17" customHeight="1" x14ac:dyDescent="0.15">
      <c r="A96" s="394" t="s">
        <v>2267</v>
      </c>
      <c r="B96" s="364"/>
      <c r="C96" s="414"/>
      <c r="D96" s="414"/>
      <c r="E96" s="414"/>
      <c r="F96" s="414"/>
      <c r="G96" s="414"/>
      <c r="H96" s="414"/>
      <c r="I96" s="415">
        <v>2.3404785721320601E-2</v>
      </c>
      <c r="J96" s="417">
        <v>2.31012624998558E-2</v>
      </c>
      <c r="K96" s="418">
        <v>2.40332767229334E-2</v>
      </c>
      <c r="L96" s="192"/>
      <c r="M96" s="5"/>
    </row>
    <row r="97" spans="1:13" ht="17" customHeight="1" x14ac:dyDescent="0.15">
      <c r="A97" s="394" t="s">
        <v>2268</v>
      </c>
      <c r="B97" s="364"/>
      <c r="C97" s="414"/>
      <c r="D97" s="414"/>
      <c r="E97" s="414"/>
      <c r="F97" s="414"/>
      <c r="G97" s="414"/>
      <c r="H97" s="414"/>
      <c r="I97" s="415">
        <v>1.9688224396950699E-2</v>
      </c>
      <c r="J97" s="417">
        <v>2.0352944878583801E-2</v>
      </c>
      <c r="K97" s="418">
        <v>2.03447513676113E-2</v>
      </c>
      <c r="L97" s="192"/>
      <c r="M97" s="5"/>
    </row>
    <row r="98" spans="1:13" ht="17" customHeight="1" x14ac:dyDescent="0.15">
      <c r="A98" s="394" t="s">
        <v>2269</v>
      </c>
      <c r="B98" s="364"/>
      <c r="C98" s="414"/>
      <c r="D98" s="414"/>
      <c r="E98" s="414"/>
      <c r="F98" s="414"/>
      <c r="G98" s="414"/>
      <c r="H98" s="414"/>
      <c r="I98" s="415">
        <v>2.0203506114742701E-2</v>
      </c>
      <c r="J98" s="417">
        <v>2.26639658600137E-2</v>
      </c>
      <c r="K98" s="418">
        <v>2.06817029402428E-2</v>
      </c>
      <c r="L98" s="192"/>
      <c r="M98" s="5"/>
    </row>
    <row r="99" spans="1:13" ht="17" customHeight="1" x14ac:dyDescent="0.15">
      <c r="A99" s="394" t="s">
        <v>2270</v>
      </c>
      <c r="B99" s="364"/>
      <c r="C99" s="414"/>
      <c r="D99" s="414"/>
      <c r="E99" s="414"/>
      <c r="F99" s="414"/>
      <c r="G99" s="414"/>
      <c r="H99" s="414"/>
      <c r="I99" s="415">
        <v>1.9615889076905001E-2</v>
      </c>
      <c r="J99" s="417">
        <v>2.1090941695767199E-2</v>
      </c>
      <c r="K99" s="418">
        <v>1.9930379898030998E-2</v>
      </c>
      <c r="L99" s="192"/>
      <c r="M99" s="5"/>
    </row>
    <row r="100" spans="1:13" ht="17" customHeight="1" x14ac:dyDescent="0.15">
      <c r="A100" s="394" t="s">
        <v>2271</v>
      </c>
      <c r="B100" s="364"/>
      <c r="C100" s="414"/>
      <c r="D100" s="414"/>
      <c r="E100" s="414"/>
      <c r="F100" s="414"/>
      <c r="G100" s="414"/>
      <c r="H100" s="414"/>
      <c r="I100" s="415">
        <v>1.66110106385421E-2</v>
      </c>
      <c r="J100" s="417">
        <v>1.87202435270147E-2</v>
      </c>
      <c r="K100" s="418">
        <v>1.69883654694227E-2</v>
      </c>
      <c r="L100" s="192"/>
      <c r="M100" s="5"/>
    </row>
    <row r="101" spans="1:13" ht="17" customHeight="1" x14ac:dyDescent="0.15">
      <c r="A101" s="394" t="s">
        <v>2272</v>
      </c>
      <c r="B101" s="364"/>
      <c r="C101" s="414"/>
      <c r="D101" s="414"/>
      <c r="E101" s="414"/>
      <c r="F101" s="414"/>
      <c r="G101" s="414"/>
      <c r="H101" s="414"/>
      <c r="I101" s="415">
        <v>1.39121383918928E-2</v>
      </c>
      <c r="J101" s="417">
        <v>1.63712894732954E-2</v>
      </c>
      <c r="K101" s="418">
        <v>1.4244914367401801E-2</v>
      </c>
      <c r="L101" s="192"/>
      <c r="M101" s="5"/>
    </row>
    <row r="102" spans="1:13" ht="17" customHeight="1" x14ac:dyDescent="0.15">
      <c r="A102" s="394" t="s">
        <v>2273</v>
      </c>
      <c r="B102" s="364"/>
      <c r="C102" s="414"/>
      <c r="D102" s="414"/>
      <c r="E102" s="414"/>
      <c r="F102" s="414"/>
      <c r="G102" s="414"/>
      <c r="H102" s="414"/>
      <c r="I102" s="415">
        <v>1.2068054067832399E-2</v>
      </c>
      <c r="J102" s="417">
        <v>1.65644724530968E-2</v>
      </c>
      <c r="K102" s="418">
        <v>1.24333918556826E-2</v>
      </c>
      <c r="L102" s="192"/>
      <c r="M102" s="5"/>
    </row>
    <row r="103" spans="1:13" ht="17" customHeight="1" x14ac:dyDescent="0.15">
      <c r="A103" s="394" t="s">
        <v>2274</v>
      </c>
      <c r="B103" s="364"/>
      <c r="C103" s="414"/>
      <c r="D103" s="414"/>
      <c r="E103" s="414"/>
      <c r="F103" s="414"/>
      <c r="G103" s="414"/>
      <c r="H103" s="414"/>
      <c r="I103" s="415">
        <v>1.0713247445635E-2</v>
      </c>
      <c r="J103" s="417">
        <v>1.4766946301641401E-2</v>
      </c>
      <c r="K103" s="418">
        <v>1.10175499791844E-2</v>
      </c>
      <c r="L103" s="192"/>
      <c r="M103" s="5"/>
    </row>
    <row r="104" spans="1:13" ht="17" customHeight="1" x14ac:dyDescent="0.15">
      <c r="A104" s="394" t="s">
        <v>2275</v>
      </c>
      <c r="B104" s="364"/>
      <c r="C104" s="414"/>
      <c r="D104" s="414"/>
      <c r="E104" s="414"/>
      <c r="F104" s="414"/>
      <c r="G104" s="414"/>
      <c r="H104" s="414"/>
      <c r="I104" s="415">
        <v>9.1084580277296396E-3</v>
      </c>
      <c r="J104" s="417">
        <v>1.3044322628038899E-2</v>
      </c>
      <c r="K104" s="418">
        <v>9.3691971311453404E-3</v>
      </c>
      <c r="L104" s="192"/>
      <c r="M104" s="5"/>
    </row>
    <row r="105" spans="1:13" ht="17" customHeight="1" x14ac:dyDescent="0.15">
      <c r="A105" s="394" t="s">
        <v>2276</v>
      </c>
      <c r="B105" s="364"/>
      <c r="C105" s="414"/>
      <c r="D105" s="414"/>
      <c r="E105" s="414"/>
      <c r="F105" s="414"/>
      <c r="G105" s="414"/>
      <c r="H105" s="414"/>
      <c r="I105" s="415">
        <v>8.0158333037576995E-3</v>
      </c>
      <c r="J105" s="417">
        <v>1.17743837429784E-2</v>
      </c>
      <c r="K105" s="418">
        <v>8.2358711568990203E-3</v>
      </c>
      <c r="L105" s="192"/>
      <c r="M105" s="5"/>
    </row>
    <row r="106" spans="1:13" ht="17" customHeight="1" x14ac:dyDescent="0.15">
      <c r="A106" s="394" t="s">
        <v>2277</v>
      </c>
      <c r="B106" s="364"/>
      <c r="C106" s="414"/>
      <c r="D106" s="414"/>
      <c r="E106" s="414"/>
      <c r="F106" s="414"/>
      <c r="G106" s="414"/>
      <c r="H106" s="414"/>
      <c r="I106" s="415">
        <v>8.0085059078469894E-3</v>
      </c>
      <c r="J106" s="417">
        <v>1.1354806962900201E-2</v>
      </c>
      <c r="K106" s="418">
        <v>8.1916843185160203E-3</v>
      </c>
      <c r="L106" s="192"/>
      <c r="M106" s="5"/>
    </row>
    <row r="107" spans="1:13" ht="17" customHeight="1" x14ac:dyDescent="0.15">
      <c r="A107" s="394" t="s">
        <v>2278</v>
      </c>
      <c r="B107" s="364"/>
      <c r="C107" s="414"/>
      <c r="D107" s="414"/>
      <c r="E107" s="414"/>
      <c r="F107" s="414"/>
      <c r="G107" s="414"/>
      <c r="H107" s="414"/>
      <c r="I107" s="415">
        <v>6.7221143305792501E-3</v>
      </c>
      <c r="J107" s="417">
        <v>9.9951979207840505E-3</v>
      </c>
      <c r="K107" s="418">
        <v>6.88903009249291E-3</v>
      </c>
      <c r="L107" s="192"/>
      <c r="M107" s="5"/>
    </row>
    <row r="108" spans="1:13" ht="17" customHeight="1" x14ac:dyDescent="0.15">
      <c r="A108" s="394" t="s">
        <v>2279</v>
      </c>
      <c r="B108" s="364"/>
      <c r="C108" s="414"/>
      <c r="D108" s="414"/>
      <c r="E108" s="414"/>
      <c r="F108" s="414"/>
      <c r="G108" s="414"/>
      <c r="H108" s="414"/>
      <c r="I108" s="415">
        <v>8.0094040009337404E-3</v>
      </c>
      <c r="J108" s="417">
        <v>1.22840120679016E-2</v>
      </c>
      <c r="K108" s="418">
        <v>8.1582856756306603E-3</v>
      </c>
      <c r="L108" s="192"/>
      <c r="M108" s="5"/>
    </row>
    <row r="109" spans="1:13" ht="17" customHeight="1" x14ac:dyDescent="0.15">
      <c r="A109" s="394" t="s">
        <v>2280</v>
      </c>
      <c r="B109" s="364"/>
      <c r="C109" s="414"/>
      <c r="D109" s="414"/>
      <c r="E109" s="414"/>
      <c r="F109" s="414"/>
      <c r="G109" s="414"/>
      <c r="H109" s="414"/>
      <c r="I109" s="415">
        <v>6.87001388549883E-3</v>
      </c>
      <c r="J109" s="417">
        <v>1.07292087361343E-2</v>
      </c>
      <c r="K109" s="418">
        <v>7.02391346461422E-3</v>
      </c>
      <c r="L109" s="192"/>
      <c r="M109" s="5"/>
    </row>
    <row r="110" spans="1:13" ht="17" customHeight="1" x14ac:dyDescent="0.15">
      <c r="A110" s="394" t="s">
        <v>2281</v>
      </c>
      <c r="B110" s="364"/>
      <c r="C110" s="414"/>
      <c r="D110" s="414"/>
      <c r="E110" s="414"/>
      <c r="F110" s="414"/>
      <c r="G110" s="414"/>
      <c r="H110" s="414"/>
      <c r="I110" s="415">
        <v>5.8710342976226503E-3</v>
      </c>
      <c r="J110" s="417">
        <v>9.39088557766137E-3</v>
      </c>
      <c r="K110" s="418">
        <v>6.0068919714314798E-3</v>
      </c>
      <c r="L110" s="192"/>
      <c r="M110" s="5"/>
    </row>
    <row r="111" spans="1:13" ht="17" customHeight="1" x14ac:dyDescent="0.15">
      <c r="A111" s="394" t="s">
        <v>2282</v>
      </c>
      <c r="B111" s="364"/>
      <c r="C111" s="414"/>
      <c r="D111" s="414"/>
      <c r="E111" s="414"/>
      <c r="F111" s="414"/>
      <c r="G111" s="414"/>
      <c r="H111" s="414"/>
      <c r="I111" s="415">
        <v>5.2652068364218204E-3</v>
      </c>
      <c r="J111" s="417">
        <v>9.0116082005335194E-3</v>
      </c>
      <c r="K111" s="418">
        <v>5.3792433556850297E-3</v>
      </c>
      <c r="L111" s="192"/>
      <c r="M111" s="5"/>
    </row>
    <row r="112" spans="1:13" ht="17" customHeight="1" x14ac:dyDescent="0.15">
      <c r="A112" s="394" t="s">
        <v>2283</v>
      </c>
      <c r="B112" s="364"/>
      <c r="C112" s="414"/>
      <c r="D112" s="414"/>
      <c r="E112" s="414"/>
      <c r="F112" s="414"/>
      <c r="G112" s="414"/>
      <c r="H112" s="414"/>
      <c r="I112" s="415">
        <v>5.1847241800004502E-3</v>
      </c>
      <c r="J112" s="417">
        <v>7.9419758213034094E-3</v>
      </c>
      <c r="K112" s="418">
        <v>5.3090837174983498E-3</v>
      </c>
      <c r="L112" s="192"/>
      <c r="M112" s="5"/>
    </row>
    <row r="113" spans="1:13" ht="17" customHeight="1" x14ac:dyDescent="0.15">
      <c r="A113" s="394" t="s">
        <v>2284</v>
      </c>
      <c r="B113" s="364"/>
      <c r="C113" s="414"/>
      <c r="D113" s="414"/>
      <c r="E113" s="414"/>
      <c r="F113" s="414"/>
      <c r="G113" s="414"/>
      <c r="H113" s="414"/>
      <c r="I113" s="415">
        <v>4.4396592466911704E-3</v>
      </c>
      <c r="J113" s="417">
        <v>7.7768088131461204E-3</v>
      </c>
      <c r="K113" s="418">
        <v>4.5476646977475202E-3</v>
      </c>
      <c r="L113" s="192"/>
      <c r="M113" s="5"/>
    </row>
    <row r="114" spans="1:13" ht="17" customHeight="1" x14ac:dyDescent="0.15">
      <c r="A114" s="394" t="s">
        <v>2285</v>
      </c>
      <c r="B114" s="364"/>
      <c r="C114" s="414"/>
      <c r="D114" s="414"/>
      <c r="E114" s="414"/>
      <c r="F114" s="414"/>
      <c r="G114" s="414"/>
      <c r="H114" s="414"/>
      <c r="I114" s="415">
        <v>4.1923064430431298E-3</v>
      </c>
      <c r="J114" s="417">
        <v>6.97985543781418E-3</v>
      </c>
      <c r="K114" s="418">
        <v>4.2856622434544103E-3</v>
      </c>
      <c r="L114" s="192"/>
      <c r="M114" s="5"/>
    </row>
    <row r="115" spans="1:13" ht="17" customHeight="1" x14ac:dyDescent="0.15">
      <c r="A115" s="394" t="s">
        <v>2286</v>
      </c>
      <c r="B115" s="364"/>
      <c r="C115" s="414"/>
      <c r="D115" s="414"/>
      <c r="E115" s="414"/>
      <c r="F115" s="414"/>
      <c r="G115" s="414"/>
      <c r="H115" s="414"/>
      <c r="I115" s="415">
        <v>3.8786286842125801E-3</v>
      </c>
      <c r="J115" s="417">
        <v>7.9234676958363608E-3</v>
      </c>
      <c r="K115" s="418">
        <v>3.9633821150037501E-3</v>
      </c>
      <c r="L115" s="192"/>
      <c r="M115" s="5"/>
    </row>
    <row r="116" spans="1:13" ht="17" customHeight="1" x14ac:dyDescent="0.15">
      <c r="A116" s="394" t="s">
        <v>2287</v>
      </c>
      <c r="B116" s="364"/>
      <c r="C116" s="414"/>
      <c r="D116" s="414"/>
      <c r="E116" s="414"/>
      <c r="F116" s="414"/>
      <c r="G116" s="414"/>
      <c r="H116" s="414"/>
      <c r="I116" s="415">
        <v>3.54617883606907E-3</v>
      </c>
      <c r="J116" s="417">
        <v>7.7930475988109002E-3</v>
      </c>
      <c r="K116" s="418">
        <v>3.6216678789860999E-3</v>
      </c>
      <c r="L116" s="192"/>
      <c r="M116" s="5"/>
    </row>
    <row r="117" spans="1:13" ht="17" customHeight="1" x14ac:dyDescent="0.15">
      <c r="A117" s="394" t="s">
        <v>2288</v>
      </c>
      <c r="B117" s="364"/>
      <c r="C117" s="414"/>
      <c r="D117" s="414"/>
      <c r="E117" s="414"/>
      <c r="F117" s="414"/>
      <c r="G117" s="414"/>
      <c r="H117" s="414"/>
      <c r="I117" s="415">
        <v>3.9558340245621996E-3</v>
      </c>
      <c r="J117" s="417">
        <v>7.9670546916169593E-3</v>
      </c>
      <c r="K117" s="418">
        <v>4.0351561247911599E-3</v>
      </c>
      <c r="L117" s="192"/>
      <c r="M117" s="5"/>
    </row>
    <row r="118" spans="1:13" ht="17" customHeight="1" x14ac:dyDescent="0.15">
      <c r="A118" s="394" t="s">
        <v>2289</v>
      </c>
      <c r="B118" s="364"/>
      <c r="C118" s="414"/>
      <c r="D118" s="414"/>
      <c r="E118" s="414"/>
      <c r="F118" s="414"/>
      <c r="G118" s="414"/>
      <c r="H118" s="414"/>
      <c r="I118" s="415">
        <v>3.4686949190499399E-3</v>
      </c>
      <c r="J118" s="417">
        <v>7.9604912871394894E-3</v>
      </c>
      <c r="K118" s="418">
        <v>3.5411007530184E-3</v>
      </c>
      <c r="L118" s="192"/>
      <c r="M118" s="5"/>
    </row>
    <row r="119" spans="1:13" ht="17" customHeight="1" x14ac:dyDescent="0.15">
      <c r="A119" s="394" t="s">
        <v>2290</v>
      </c>
      <c r="B119" s="364"/>
      <c r="C119" s="414"/>
      <c r="D119" s="414"/>
      <c r="E119" s="414"/>
      <c r="F119" s="414"/>
      <c r="G119" s="414"/>
      <c r="H119" s="414"/>
      <c r="I119" s="415">
        <v>3.3917540501798302E-3</v>
      </c>
      <c r="J119" s="417">
        <v>7.8162531615090895E-3</v>
      </c>
      <c r="K119" s="418">
        <v>3.4600678326064198E-3</v>
      </c>
      <c r="L119" s="192"/>
      <c r="M119" s="5"/>
    </row>
    <row r="120" spans="1:13" ht="17" customHeight="1" x14ac:dyDescent="0.15">
      <c r="A120" s="394" t="s">
        <v>2291</v>
      </c>
      <c r="B120" s="364"/>
      <c r="C120" s="414"/>
      <c r="D120" s="414"/>
      <c r="E120" s="414"/>
      <c r="F120" s="414"/>
      <c r="G120" s="414"/>
      <c r="H120" s="414"/>
      <c r="I120" s="415">
        <v>3.5767506774348999E-3</v>
      </c>
      <c r="J120" s="417">
        <v>7.4064301730355003E-3</v>
      </c>
      <c r="K120" s="418">
        <v>3.64946698649564E-3</v>
      </c>
      <c r="L120" s="192"/>
      <c r="M120" s="5"/>
    </row>
    <row r="121" spans="1:13" ht="17" customHeight="1" x14ac:dyDescent="0.15">
      <c r="A121" s="394" t="s">
        <v>2292</v>
      </c>
      <c r="B121" s="364"/>
      <c r="C121" s="414"/>
      <c r="D121" s="414"/>
      <c r="E121" s="414"/>
      <c r="F121" s="414"/>
      <c r="G121" s="414"/>
      <c r="H121" s="414"/>
      <c r="I121" s="415">
        <v>3.09460783774799E-3</v>
      </c>
      <c r="J121" s="417">
        <v>6.6777947748328298E-3</v>
      </c>
      <c r="K121" s="418">
        <v>3.1586063839464601E-3</v>
      </c>
      <c r="L121" s="192"/>
      <c r="M121" s="5"/>
    </row>
    <row r="122" spans="1:13" ht="17" customHeight="1" x14ac:dyDescent="0.15">
      <c r="A122" s="394" t="s">
        <v>2293</v>
      </c>
      <c r="B122" s="364"/>
      <c r="C122" s="414"/>
      <c r="D122" s="414"/>
      <c r="E122" s="414"/>
      <c r="F122" s="414"/>
      <c r="G122" s="414"/>
      <c r="H122" s="414"/>
      <c r="I122" s="415">
        <v>2.6937692506332099E-3</v>
      </c>
      <c r="J122" s="417">
        <v>5.9308040721296898E-3</v>
      </c>
      <c r="K122" s="418">
        <v>2.7484535506252699E-3</v>
      </c>
      <c r="L122" s="192"/>
      <c r="M122" s="5"/>
    </row>
    <row r="123" spans="1:13" ht="17" customHeight="1" x14ac:dyDescent="0.15">
      <c r="A123" s="394" t="s">
        <v>2294</v>
      </c>
      <c r="B123" s="364"/>
      <c r="C123" s="414"/>
      <c r="D123" s="414"/>
      <c r="E123" s="414"/>
      <c r="F123" s="414"/>
      <c r="G123" s="414"/>
      <c r="H123" s="414"/>
      <c r="I123" s="415">
        <v>2.9116336005186802E-3</v>
      </c>
      <c r="J123" s="417">
        <v>6.5288078608649802E-3</v>
      </c>
      <c r="K123" s="418">
        <v>2.96476169674878E-3</v>
      </c>
      <c r="L123" s="192"/>
      <c r="M123" s="5"/>
    </row>
    <row r="124" spans="1:13" ht="17" customHeight="1" x14ac:dyDescent="0.15">
      <c r="A124" s="394" t="s">
        <v>2295</v>
      </c>
      <c r="B124" s="364"/>
      <c r="C124" s="414"/>
      <c r="D124" s="414"/>
      <c r="E124" s="414"/>
      <c r="F124" s="414"/>
      <c r="G124" s="414"/>
      <c r="H124" s="414"/>
      <c r="I124" s="415">
        <v>2.6840893447216498E-3</v>
      </c>
      <c r="J124" s="417">
        <v>5.7281253746360103E-3</v>
      </c>
      <c r="K124" s="418">
        <v>2.7332417220753001E-3</v>
      </c>
      <c r="L124" s="192"/>
      <c r="M124" s="5"/>
    </row>
    <row r="125" spans="1:13" ht="17" customHeight="1" x14ac:dyDescent="0.15">
      <c r="A125" s="394" t="s">
        <v>2296</v>
      </c>
      <c r="B125" s="364"/>
      <c r="C125" s="414"/>
      <c r="D125" s="414"/>
      <c r="E125" s="414"/>
      <c r="F125" s="414"/>
      <c r="G125" s="414"/>
      <c r="H125" s="414"/>
      <c r="I125" s="415">
        <v>2.4363181518214701E-3</v>
      </c>
      <c r="J125" s="417">
        <v>5.1711466805551996E-3</v>
      </c>
      <c r="K125" s="418">
        <v>2.4799813513757402E-3</v>
      </c>
      <c r="L125" s="192"/>
      <c r="M125" s="5"/>
    </row>
    <row r="126" spans="1:13" ht="17" customHeight="1" x14ac:dyDescent="0.15">
      <c r="A126" s="394" t="s">
        <v>2297</v>
      </c>
      <c r="B126" s="364"/>
      <c r="C126" s="414"/>
      <c r="D126" s="414"/>
      <c r="E126" s="414"/>
      <c r="F126" s="414"/>
      <c r="G126" s="414"/>
      <c r="H126" s="414"/>
      <c r="I126" s="415">
        <v>2.5413956254365499E-3</v>
      </c>
      <c r="J126" s="417">
        <v>5.6217752523336599E-3</v>
      </c>
      <c r="K126" s="418">
        <v>2.5854735092707098E-3</v>
      </c>
      <c r="L126" s="192"/>
      <c r="M126" s="5"/>
    </row>
    <row r="127" spans="1:13" ht="17" customHeight="1" x14ac:dyDescent="0.15">
      <c r="A127" s="394" t="s">
        <v>2298</v>
      </c>
      <c r="B127" s="364"/>
      <c r="C127" s="414"/>
      <c r="D127" s="414"/>
      <c r="E127" s="414"/>
      <c r="F127" s="414"/>
      <c r="G127" s="414"/>
      <c r="H127" s="414"/>
      <c r="I127" s="415">
        <v>2.2326924231533601E-3</v>
      </c>
      <c r="J127" s="417">
        <v>5.1730066883856002E-3</v>
      </c>
      <c r="K127" s="418">
        <v>2.2693554053990501E-3</v>
      </c>
      <c r="L127" s="192"/>
      <c r="M127" s="5"/>
    </row>
    <row r="128" spans="1:13" ht="17" customHeight="1" x14ac:dyDescent="0.15">
      <c r="A128" s="394" t="s">
        <v>2299</v>
      </c>
      <c r="B128" s="364"/>
      <c r="C128" s="414"/>
      <c r="D128" s="414"/>
      <c r="E128" s="414"/>
      <c r="F128" s="414"/>
      <c r="G128" s="414"/>
      <c r="H128" s="414"/>
      <c r="I128" s="415">
        <v>1.9981228117649601E-3</v>
      </c>
      <c r="J128" s="417">
        <v>4.5563767722012604E-3</v>
      </c>
      <c r="K128" s="418">
        <v>2.0283359145843801E-3</v>
      </c>
      <c r="L128" s="192"/>
      <c r="M128" s="5"/>
    </row>
    <row r="129" spans="1:13" ht="17" customHeight="1" x14ac:dyDescent="0.15">
      <c r="A129" s="394" t="s">
        <v>2300</v>
      </c>
      <c r="B129" s="364"/>
      <c r="C129" s="414"/>
      <c r="D129" s="414"/>
      <c r="E129" s="414"/>
      <c r="F129" s="414"/>
      <c r="G129" s="414"/>
      <c r="H129" s="414"/>
      <c r="I129" s="415">
        <v>2.6477124974691002E-3</v>
      </c>
      <c r="J129" s="417">
        <v>4.9367959705861903E-3</v>
      </c>
      <c r="K129" s="418">
        <v>2.68240057140804E-3</v>
      </c>
      <c r="L129" s="192"/>
      <c r="M129" s="5"/>
    </row>
    <row r="130" spans="1:13" ht="17" customHeight="1" x14ac:dyDescent="0.15">
      <c r="A130" s="394" t="s">
        <v>2301</v>
      </c>
      <c r="B130" s="364"/>
      <c r="C130" s="414"/>
      <c r="D130" s="414"/>
      <c r="E130" s="414"/>
      <c r="F130" s="414"/>
      <c r="G130" s="414"/>
      <c r="H130" s="414"/>
      <c r="I130" s="415">
        <v>2.54914085223402E-3</v>
      </c>
      <c r="J130" s="417">
        <v>4.8100444550537302E-3</v>
      </c>
      <c r="K130" s="418">
        <v>2.5829859427280201E-3</v>
      </c>
      <c r="L130" s="192"/>
      <c r="M130" s="5"/>
    </row>
    <row r="131" spans="1:13" ht="17" customHeight="1" x14ac:dyDescent="0.15">
      <c r="A131" s="394" t="s">
        <v>2302</v>
      </c>
      <c r="B131" s="364"/>
      <c r="C131" s="414"/>
      <c r="D131" s="414"/>
      <c r="E131" s="414"/>
      <c r="F131" s="414"/>
      <c r="G131" s="414"/>
      <c r="H131" s="414"/>
      <c r="I131" s="415">
        <v>2.2875845569701801E-3</v>
      </c>
      <c r="J131" s="417">
        <v>4.2987383199943703E-3</v>
      </c>
      <c r="K131" s="418">
        <v>2.3181105342984002E-3</v>
      </c>
      <c r="L131" s="192"/>
      <c r="M131" s="5"/>
    </row>
    <row r="132" spans="1:13" ht="17" customHeight="1" x14ac:dyDescent="0.15">
      <c r="A132" s="394" t="s">
        <v>2303</v>
      </c>
      <c r="B132" s="364"/>
      <c r="C132" s="414"/>
      <c r="D132" s="414"/>
      <c r="E132" s="414"/>
      <c r="F132" s="414"/>
      <c r="G132" s="414"/>
      <c r="H132" s="414"/>
      <c r="I132" s="415">
        <v>2.4734773671840301E-3</v>
      </c>
      <c r="J132" s="417">
        <v>4.6979006414367098E-3</v>
      </c>
      <c r="K132" s="418">
        <v>2.50682513729291E-3</v>
      </c>
      <c r="L132" s="192"/>
      <c r="M132" s="5"/>
    </row>
    <row r="133" spans="1:13" ht="17" customHeight="1" x14ac:dyDescent="0.15">
      <c r="A133" s="394" t="s">
        <v>2304</v>
      </c>
      <c r="B133" s="364"/>
      <c r="C133" s="414"/>
      <c r="D133" s="414"/>
      <c r="E133" s="414"/>
      <c r="F133" s="414"/>
      <c r="G133" s="414"/>
      <c r="H133" s="414"/>
      <c r="I133" s="415">
        <v>2.1608560169261702E-3</v>
      </c>
      <c r="J133" s="417">
        <v>4.15312896400972E-3</v>
      </c>
      <c r="K133" s="418">
        <v>2.1879682865324299E-3</v>
      </c>
      <c r="L133" s="192"/>
      <c r="M133" s="5"/>
    </row>
    <row r="134" spans="1:13" ht="17" customHeight="1" x14ac:dyDescent="0.15">
      <c r="A134" s="394" t="s">
        <v>2305</v>
      </c>
      <c r="B134" s="364"/>
      <c r="C134" s="414"/>
      <c r="D134" s="414"/>
      <c r="E134" s="414"/>
      <c r="F134" s="414"/>
      <c r="G134" s="414"/>
      <c r="H134" s="414"/>
      <c r="I134" s="415">
        <v>1.9035968587366901E-3</v>
      </c>
      <c r="J134" s="417">
        <v>3.77661154048864E-3</v>
      </c>
      <c r="K134" s="418">
        <v>1.92407980082665E-3</v>
      </c>
      <c r="L134" s="192"/>
      <c r="M134" s="5"/>
    </row>
    <row r="135" spans="1:13" ht="17" customHeight="1" x14ac:dyDescent="0.15">
      <c r="A135" s="394" t="s">
        <v>2306</v>
      </c>
      <c r="B135" s="364"/>
      <c r="C135" s="414"/>
      <c r="D135" s="414"/>
      <c r="E135" s="414"/>
      <c r="F135" s="414"/>
      <c r="G135" s="414"/>
      <c r="H135" s="414"/>
      <c r="I135" s="415">
        <v>2.29852675363906E-3</v>
      </c>
      <c r="J135" s="417">
        <v>3.58377083402917E-3</v>
      </c>
      <c r="K135" s="418">
        <v>2.3239443393599001E-3</v>
      </c>
      <c r="L135" s="192"/>
      <c r="M135" s="5"/>
    </row>
    <row r="136" spans="1:13" ht="17" customHeight="1" x14ac:dyDescent="0.15">
      <c r="A136" s="394" t="s">
        <v>2307</v>
      </c>
      <c r="B136" s="364"/>
      <c r="C136" s="414"/>
      <c r="D136" s="414"/>
      <c r="E136" s="414"/>
      <c r="F136" s="414"/>
      <c r="G136" s="414"/>
      <c r="H136" s="414"/>
      <c r="I136" s="415">
        <v>2.0153557025538102E-3</v>
      </c>
      <c r="J136" s="417">
        <v>3.2404957218423302E-3</v>
      </c>
      <c r="K136" s="418">
        <v>2.0351848415957499E-3</v>
      </c>
      <c r="L136" s="192"/>
      <c r="M136" s="5"/>
    </row>
    <row r="137" spans="1:13" ht="17" customHeight="1" x14ac:dyDescent="0.15">
      <c r="A137" s="394" t="s">
        <v>2308</v>
      </c>
      <c r="B137" s="364"/>
      <c r="C137" s="414"/>
      <c r="D137" s="414"/>
      <c r="E137" s="414"/>
      <c r="F137" s="414"/>
      <c r="G137" s="414"/>
      <c r="H137" s="414"/>
      <c r="I137" s="415">
        <v>1.7957312886837701E-3</v>
      </c>
      <c r="J137" s="417">
        <v>2.9415824348249199E-3</v>
      </c>
      <c r="K137" s="418">
        <v>1.8093790267383501E-3</v>
      </c>
      <c r="L137" s="192"/>
      <c r="M137" s="5"/>
    </row>
    <row r="138" spans="1:13" ht="17" customHeight="1" x14ac:dyDescent="0.15">
      <c r="A138" s="394" t="s">
        <v>2309</v>
      </c>
      <c r="B138" s="364"/>
      <c r="C138" s="414"/>
      <c r="D138" s="414"/>
      <c r="E138" s="414"/>
      <c r="F138" s="414"/>
      <c r="G138" s="414"/>
      <c r="H138" s="414"/>
      <c r="I138" s="415">
        <v>1.7239302829611901E-3</v>
      </c>
      <c r="J138" s="417">
        <v>2.6260929809641801E-3</v>
      </c>
      <c r="K138" s="418">
        <v>1.7339920538709799E-3</v>
      </c>
      <c r="L138" s="192"/>
      <c r="M138" s="5"/>
    </row>
    <row r="139" spans="1:13" ht="17" customHeight="1" x14ac:dyDescent="0.15">
      <c r="A139" s="394" t="s">
        <v>2310</v>
      </c>
      <c r="B139" s="364"/>
      <c r="C139" s="414"/>
      <c r="D139" s="414"/>
      <c r="E139" s="414"/>
      <c r="F139" s="414"/>
      <c r="G139" s="414"/>
      <c r="H139" s="414"/>
      <c r="I139" s="415">
        <v>1.55725243656214E-3</v>
      </c>
      <c r="J139" s="417">
        <v>2.53467209276127E-3</v>
      </c>
      <c r="K139" s="418">
        <v>1.56195859963693E-3</v>
      </c>
      <c r="L139" s="192"/>
      <c r="M139" s="5"/>
    </row>
    <row r="140" spans="1:13" ht="17" customHeight="1" x14ac:dyDescent="0.15">
      <c r="A140" s="394" t="s">
        <v>2311</v>
      </c>
      <c r="B140" s="364"/>
      <c r="C140" s="414"/>
      <c r="D140" s="414"/>
      <c r="E140" s="414"/>
      <c r="F140" s="414"/>
      <c r="G140" s="414"/>
      <c r="H140" s="414"/>
      <c r="I140" s="415">
        <v>1.4292711566568101E-3</v>
      </c>
      <c r="J140" s="417">
        <v>2.71272376222632E-3</v>
      </c>
      <c r="K140" s="418">
        <v>1.43007899750997E-3</v>
      </c>
      <c r="L140" s="192"/>
      <c r="M140" s="5"/>
    </row>
    <row r="141" spans="1:13" ht="17" customHeight="1" x14ac:dyDescent="0.15">
      <c r="A141" s="394" t="s">
        <v>2312</v>
      </c>
      <c r="B141" s="364"/>
      <c r="C141" s="414"/>
      <c r="D141" s="414"/>
      <c r="E141" s="414"/>
      <c r="F141" s="414"/>
      <c r="G141" s="414"/>
      <c r="H141" s="414"/>
      <c r="I141" s="415">
        <v>2.2691219307447402E-3</v>
      </c>
      <c r="J141" s="417">
        <v>3.1327673525080699E-3</v>
      </c>
      <c r="K141" s="418">
        <v>2.28059524069662E-3</v>
      </c>
      <c r="L141" s="192"/>
      <c r="M141" s="5"/>
    </row>
    <row r="142" spans="1:13" ht="17" customHeight="1" x14ac:dyDescent="0.15">
      <c r="A142" s="394" t="s">
        <v>2313</v>
      </c>
      <c r="B142" s="364"/>
      <c r="C142" s="414"/>
      <c r="D142" s="414"/>
      <c r="E142" s="414"/>
      <c r="F142" s="414"/>
      <c r="G142" s="414"/>
      <c r="H142" s="414"/>
      <c r="I142" s="415">
        <v>2.0057146483582E-3</v>
      </c>
      <c r="J142" s="417">
        <v>3.1670950912439798E-3</v>
      </c>
      <c r="K142" s="418">
        <v>2.0134363192599201E-3</v>
      </c>
      <c r="L142" s="192"/>
      <c r="M142" s="5"/>
    </row>
    <row r="143" spans="1:13" ht="17" customHeight="1" x14ac:dyDescent="0.15">
      <c r="A143" s="394" t="s">
        <v>2314</v>
      </c>
      <c r="B143" s="364"/>
      <c r="C143" s="414"/>
      <c r="D143" s="414"/>
      <c r="E143" s="414"/>
      <c r="F143" s="414"/>
      <c r="G143" s="414"/>
      <c r="H143" s="414"/>
      <c r="I143" s="415">
        <v>2.2135751633007802E-3</v>
      </c>
      <c r="J143" s="417">
        <v>3.1359652836148002E-3</v>
      </c>
      <c r="K143" s="418">
        <v>2.2173336820320998E-3</v>
      </c>
      <c r="L143" s="192"/>
      <c r="M143" s="5"/>
    </row>
    <row r="144" spans="1:13" ht="17" customHeight="1" x14ac:dyDescent="0.15">
      <c r="A144" s="394" t="s">
        <v>2315</v>
      </c>
      <c r="B144" s="364"/>
      <c r="C144" s="414"/>
      <c r="D144" s="414"/>
      <c r="E144" s="414"/>
      <c r="F144" s="414"/>
      <c r="G144" s="414"/>
      <c r="H144" s="414"/>
      <c r="I144" s="415">
        <v>3.0965334801054002E-3</v>
      </c>
      <c r="J144" s="417">
        <v>5.5539367663489199E-3</v>
      </c>
      <c r="K144" s="418">
        <v>3.1224544674954701E-3</v>
      </c>
      <c r="L144" s="192"/>
      <c r="M144" s="5"/>
    </row>
    <row r="145" spans="1:13" ht="17" customHeight="1" x14ac:dyDescent="0.15">
      <c r="A145" s="394" t="s">
        <v>2316</v>
      </c>
      <c r="B145" s="364"/>
      <c r="C145" s="414"/>
      <c r="D145" s="414"/>
      <c r="E145" s="414"/>
      <c r="F145" s="414"/>
      <c r="G145" s="414"/>
      <c r="H145" s="414"/>
      <c r="I145" s="415">
        <v>3.1282841906826999E-3</v>
      </c>
      <c r="J145" s="417">
        <v>6.0195754223144604E-3</v>
      </c>
      <c r="K145" s="418">
        <v>3.1481642047949399E-3</v>
      </c>
      <c r="L145" s="192"/>
      <c r="M145" s="5"/>
    </row>
    <row r="146" spans="1:13" ht="17" customHeight="1" x14ac:dyDescent="0.15">
      <c r="A146" s="394" t="s">
        <v>2317</v>
      </c>
      <c r="B146" s="364"/>
      <c r="C146" s="414"/>
      <c r="D146" s="414"/>
      <c r="E146" s="414"/>
      <c r="F146" s="414"/>
      <c r="G146" s="414"/>
      <c r="H146" s="414"/>
      <c r="I146" s="415">
        <v>5.6334753079037101E-3</v>
      </c>
      <c r="J146" s="417">
        <v>7.1320217854416602E-3</v>
      </c>
      <c r="K146" s="418">
        <v>5.6677880051303397E-3</v>
      </c>
      <c r="L146" s="192"/>
      <c r="M146" s="5"/>
    </row>
    <row r="147" spans="1:13" ht="17" customHeight="1" x14ac:dyDescent="0.15">
      <c r="A147" s="394" t="s">
        <v>2318</v>
      </c>
      <c r="B147" s="364"/>
      <c r="C147" s="414"/>
      <c r="D147" s="414"/>
      <c r="E147" s="414"/>
      <c r="F147" s="414"/>
      <c r="G147" s="414"/>
      <c r="H147" s="414"/>
      <c r="I147" s="415">
        <v>6.5160243724077501E-3</v>
      </c>
      <c r="J147" s="417">
        <v>6.72594058146755E-3</v>
      </c>
      <c r="K147" s="418">
        <v>6.5351304596470696E-3</v>
      </c>
      <c r="L147" s="192"/>
      <c r="M147" s="5"/>
    </row>
    <row r="148" spans="1:13" ht="17" customHeight="1" x14ac:dyDescent="0.15">
      <c r="A148" s="394" t="s">
        <v>2319</v>
      </c>
      <c r="B148" s="364"/>
      <c r="C148" s="414"/>
      <c r="D148" s="414"/>
      <c r="E148" s="414"/>
      <c r="F148" s="414"/>
      <c r="G148" s="414"/>
      <c r="H148" s="414"/>
      <c r="I148" s="415">
        <v>6.9933615722506904E-3</v>
      </c>
      <c r="J148" s="417">
        <v>5.9020016202824301E-3</v>
      </c>
      <c r="K148" s="418">
        <v>6.9897747511390796E-3</v>
      </c>
      <c r="L148" s="192"/>
      <c r="M148" s="5"/>
    </row>
    <row r="149" spans="1:13" ht="17" customHeight="1" x14ac:dyDescent="0.15">
      <c r="A149" s="394" t="s">
        <v>2320</v>
      </c>
      <c r="B149" s="364"/>
      <c r="C149" s="414"/>
      <c r="D149" s="414"/>
      <c r="E149" s="414"/>
      <c r="F149" s="414"/>
      <c r="G149" s="414"/>
      <c r="H149" s="414"/>
      <c r="I149" s="415">
        <v>6.49646428530862E-3</v>
      </c>
      <c r="J149" s="417">
        <v>6.4468888720293901E-3</v>
      </c>
      <c r="K149" s="418">
        <v>6.4797634279497897E-3</v>
      </c>
      <c r="L149" s="192"/>
      <c r="M149" s="5"/>
    </row>
    <row r="150" spans="1:13" ht="17" customHeight="1" x14ac:dyDescent="0.15">
      <c r="A150" s="394" t="s">
        <v>2321</v>
      </c>
      <c r="B150" s="364"/>
      <c r="C150" s="414"/>
      <c r="D150" s="414"/>
      <c r="E150" s="414"/>
      <c r="F150" s="414"/>
      <c r="G150" s="414"/>
      <c r="H150" s="414"/>
      <c r="I150" s="415">
        <v>5.4797612833820102E-3</v>
      </c>
      <c r="J150" s="417">
        <v>5.9290017373446902E-3</v>
      </c>
      <c r="K150" s="418">
        <v>5.4748278212252499E-3</v>
      </c>
      <c r="L150" s="192"/>
      <c r="M150" s="5"/>
    </row>
    <row r="151" spans="1:13" ht="17" customHeight="1" x14ac:dyDescent="0.15">
      <c r="A151" s="394" t="s">
        <v>2322</v>
      </c>
      <c r="B151" s="364"/>
      <c r="C151" s="414"/>
      <c r="D151" s="414"/>
      <c r="E151" s="414"/>
      <c r="F151" s="414"/>
      <c r="G151" s="414"/>
      <c r="H151" s="414"/>
      <c r="I151" s="415">
        <v>4.9351684158418698E-3</v>
      </c>
      <c r="J151" s="417">
        <v>5.2582094780992102E-3</v>
      </c>
      <c r="K151" s="418">
        <v>4.9592249772843298E-3</v>
      </c>
      <c r="L151" s="192"/>
      <c r="M151" s="5"/>
    </row>
    <row r="152" spans="1:13" ht="17" customHeight="1" x14ac:dyDescent="0.15">
      <c r="A152" s="394" t="s">
        <v>2323</v>
      </c>
      <c r="B152" s="364"/>
      <c r="C152" s="414"/>
      <c r="D152" s="414"/>
      <c r="E152" s="414"/>
      <c r="F152" s="414"/>
      <c r="G152" s="414"/>
      <c r="H152" s="414"/>
      <c r="I152" s="415">
        <v>1.3166067410061599E-2</v>
      </c>
      <c r="J152" s="417">
        <v>9.4433323655741808E-3</v>
      </c>
      <c r="K152" s="418">
        <v>1.3230118178619899E-2</v>
      </c>
      <c r="L152" s="192"/>
      <c r="M152" s="5"/>
    </row>
    <row r="153" spans="1:13" ht="17" customHeight="1" x14ac:dyDescent="0.15">
      <c r="A153" s="394" t="s">
        <v>2324</v>
      </c>
      <c r="B153" s="364"/>
      <c r="C153" s="414"/>
      <c r="D153" s="414"/>
      <c r="E153" s="414"/>
      <c r="F153" s="414"/>
      <c r="G153" s="414"/>
      <c r="H153" s="414"/>
      <c r="I153" s="415">
        <v>1.2301106806284901E-2</v>
      </c>
      <c r="J153" s="417">
        <v>1.0291172798980701E-2</v>
      </c>
      <c r="K153" s="418">
        <v>1.2504025072024401E-2</v>
      </c>
      <c r="L153" s="192"/>
      <c r="M153" s="5"/>
    </row>
    <row r="154" spans="1:13" ht="17" customHeight="1" x14ac:dyDescent="0.15">
      <c r="A154" s="394" t="s">
        <v>2325</v>
      </c>
      <c r="B154" s="364"/>
      <c r="C154" s="414"/>
      <c r="D154" s="414"/>
      <c r="E154" s="414"/>
      <c r="F154" s="414"/>
      <c r="G154" s="414"/>
      <c r="H154" s="414"/>
      <c r="I154" s="415">
        <v>1.0929320921017701E-2</v>
      </c>
      <c r="J154" s="417">
        <v>8.9962434401318504E-3</v>
      </c>
      <c r="K154" s="418">
        <v>1.10779107612496E-2</v>
      </c>
      <c r="L154" s="192"/>
      <c r="M154" s="5"/>
    </row>
    <row r="155" spans="1:13" ht="17" customHeight="1" x14ac:dyDescent="0.15">
      <c r="A155" s="394" t="s">
        <v>2326</v>
      </c>
      <c r="B155" s="364"/>
      <c r="C155" s="414"/>
      <c r="D155" s="414"/>
      <c r="E155" s="414"/>
      <c r="F155" s="414"/>
      <c r="G155" s="414"/>
      <c r="H155" s="414"/>
      <c r="I155" s="415">
        <v>1.49857420687226E-2</v>
      </c>
      <c r="J155" s="417">
        <v>1.01861128954204E-2</v>
      </c>
      <c r="K155" s="418">
        <v>1.5357696885117201E-2</v>
      </c>
      <c r="L155" s="192"/>
      <c r="M155" s="5"/>
    </row>
    <row r="156" spans="1:13" ht="17" customHeight="1" x14ac:dyDescent="0.15">
      <c r="A156" s="394" t="s">
        <v>2327</v>
      </c>
      <c r="B156" s="364"/>
      <c r="C156" s="414"/>
      <c r="D156" s="414"/>
      <c r="E156" s="414"/>
      <c r="F156" s="414"/>
      <c r="G156" s="414"/>
      <c r="H156" s="414"/>
      <c r="I156" s="415">
        <v>1.2561746987526099E-2</v>
      </c>
      <c r="J156" s="417">
        <v>8.9064971479000596E-3</v>
      </c>
      <c r="K156" s="418">
        <v>1.29347380432797E-2</v>
      </c>
      <c r="L156" s="192"/>
      <c r="M156" s="5"/>
    </row>
    <row r="157" spans="1:13" ht="17" customHeight="1" x14ac:dyDescent="0.15">
      <c r="A157" s="394" t="s">
        <v>2328</v>
      </c>
      <c r="B157" s="364"/>
      <c r="C157" s="414"/>
      <c r="D157" s="414"/>
      <c r="E157" s="414"/>
      <c r="F157" s="414"/>
      <c r="G157" s="414"/>
      <c r="H157" s="414"/>
      <c r="I157" s="415">
        <v>1.0978702262724E-2</v>
      </c>
      <c r="J157" s="417">
        <v>8.3672255191058493E-3</v>
      </c>
      <c r="K157" s="418">
        <v>1.12799916331292E-2</v>
      </c>
      <c r="L157" s="192"/>
      <c r="M157" s="5"/>
    </row>
    <row r="158" spans="1:13" ht="17" customHeight="1" x14ac:dyDescent="0.15">
      <c r="A158" s="394" t="s">
        <v>2329</v>
      </c>
      <c r="B158" s="364"/>
      <c r="C158" s="414"/>
      <c r="D158" s="414"/>
      <c r="E158" s="414"/>
      <c r="F158" s="414"/>
      <c r="G158" s="414"/>
      <c r="H158" s="414"/>
      <c r="I158" s="415">
        <v>9.2143144156002499E-3</v>
      </c>
      <c r="J158" s="417">
        <v>7.3257374086235401E-3</v>
      </c>
      <c r="K158" s="418">
        <v>9.4793166076390205E-3</v>
      </c>
      <c r="L158" s="192"/>
      <c r="M158" s="5"/>
    </row>
    <row r="159" spans="1:13" ht="17" customHeight="1" x14ac:dyDescent="0.15">
      <c r="A159" s="394" t="s">
        <v>2330</v>
      </c>
      <c r="B159" s="364"/>
      <c r="C159" s="414"/>
      <c r="D159" s="414"/>
      <c r="E159" s="414"/>
      <c r="F159" s="414"/>
      <c r="G159" s="414"/>
      <c r="H159" s="414"/>
      <c r="I159" s="415">
        <v>7.99812741590274E-3</v>
      </c>
      <c r="J159" s="417">
        <v>9.4361114381573408E-3</v>
      </c>
      <c r="K159" s="418">
        <v>8.2654712125293898E-3</v>
      </c>
      <c r="L159" s="192"/>
      <c r="M159" s="5"/>
    </row>
    <row r="160" spans="1:13" ht="17" customHeight="1" x14ac:dyDescent="0.15">
      <c r="A160" s="394" t="s">
        <v>2331</v>
      </c>
      <c r="B160" s="364"/>
      <c r="C160" s="414"/>
      <c r="D160" s="414"/>
      <c r="E160" s="414"/>
      <c r="F160" s="414"/>
      <c r="G160" s="414"/>
      <c r="H160" s="414"/>
      <c r="I160" s="415">
        <v>7.0785807590261303E-3</v>
      </c>
      <c r="J160" s="417">
        <v>8.9439658690237903E-3</v>
      </c>
      <c r="K160" s="418">
        <v>7.3009273389703401E-3</v>
      </c>
      <c r="L160" s="192"/>
      <c r="M160" s="5"/>
    </row>
    <row r="161" spans="1:13" ht="17" customHeight="1" x14ac:dyDescent="0.15">
      <c r="A161" s="394" t="s">
        <v>2332</v>
      </c>
      <c r="B161" s="364"/>
      <c r="C161" s="414"/>
      <c r="D161" s="414"/>
      <c r="E161" s="414"/>
      <c r="F161" s="414"/>
      <c r="G161" s="414"/>
      <c r="H161" s="414"/>
      <c r="I161" s="415">
        <v>5.9873734473721201E-3</v>
      </c>
      <c r="J161" s="417">
        <v>7.8810188140278799E-3</v>
      </c>
      <c r="K161" s="418">
        <v>6.1913534796475397E-3</v>
      </c>
      <c r="L161" s="192"/>
      <c r="M161" s="5"/>
    </row>
    <row r="162" spans="1:13" ht="17" customHeight="1" x14ac:dyDescent="0.15">
      <c r="A162" s="394" t="s">
        <v>2333</v>
      </c>
      <c r="B162" s="364"/>
      <c r="C162" s="414"/>
      <c r="D162" s="414"/>
      <c r="E162" s="414"/>
      <c r="F162" s="414"/>
      <c r="G162" s="414"/>
      <c r="H162" s="414"/>
      <c r="I162" s="415">
        <v>6.0309655003993401E-3</v>
      </c>
      <c r="J162" s="417">
        <v>6.9024240643623998E-3</v>
      </c>
      <c r="K162" s="418">
        <v>6.1994765998438801E-3</v>
      </c>
      <c r="L162" s="192"/>
      <c r="M162" s="5"/>
    </row>
    <row r="163" spans="1:13" ht="17" customHeight="1" x14ac:dyDescent="0.15">
      <c r="A163" s="394" t="s">
        <v>2334</v>
      </c>
      <c r="B163" s="364"/>
      <c r="C163" s="414"/>
      <c r="D163" s="414"/>
      <c r="E163" s="414"/>
      <c r="F163" s="414"/>
      <c r="G163" s="414"/>
      <c r="H163" s="414"/>
      <c r="I163" s="415">
        <v>5.1344067256255503E-3</v>
      </c>
      <c r="J163" s="417">
        <v>6.5393413919134103E-3</v>
      </c>
      <c r="K163" s="418">
        <v>5.2893744593358804E-3</v>
      </c>
      <c r="L163" s="192"/>
      <c r="M163" s="5"/>
    </row>
    <row r="164" spans="1:13" ht="17" customHeight="1" x14ac:dyDescent="0.15">
      <c r="A164" s="394" t="s">
        <v>2335</v>
      </c>
      <c r="B164" s="364"/>
      <c r="C164" s="414"/>
      <c r="D164" s="414"/>
      <c r="E164" s="414"/>
      <c r="F164" s="414"/>
      <c r="G164" s="414"/>
      <c r="H164" s="414"/>
      <c r="I164" s="415">
        <v>7.2685705531487198E-3</v>
      </c>
      <c r="J164" s="417">
        <v>8.2242176495165003E-3</v>
      </c>
      <c r="K164" s="418">
        <v>7.4066718320155303E-3</v>
      </c>
      <c r="L164" s="192"/>
      <c r="M164" s="5"/>
    </row>
    <row r="165" spans="1:13" ht="17" customHeight="1" x14ac:dyDescent="0.15">
      <c r="A165" s="394" t="s">
        <v>2336</v>
      </c>
      <c r="B165" s="364"/>
      <c r="C165" s="414"/>
      <c r="D165" s="414"/>
      <c r="E165" s="414"/>
      <c r="F165" s="414"/>
      <c r="G165" s="414"/>
      <c r="H165" s="414"/>
      <c r="I165" s="415">
        <v>6.2010401998812701E-3</v>
      </c>
      <c r="J165" s="417">
        <v>7.2191973552443297E-3</v>
      </c>
      <c r="K165" s="418">
        <v>6.3206084464977903E-3</v>
      </c>
      <c r="L165" s="192"/>
      <c r="M165" s="5"/>
    </row>
    <row r="166" spans="1:13" ht="17" customHeight="1" x14ac:dyDescent="0.15">
      <c r="A166" s="394" t="s">
        <v>2337</v>
      </c>
      <c r="B166" s="364"/>
      <c r="C166" s="414"/>
      <c r="D166" s="414"/>
      <c r="E166" s="414"/>
      <c r="F166" s="414"/>
      <c r="G166" s="414"/>
      <c r="H166" s="414"/>
      <c r="I166" s="415">
        <v>5.5784575622706504E-3</v>
      </c>
      <c r="J166" s="417">
        <v>6.6313257697090599E-3</v>
      </c>
      <c r="K166" s="418">
        <v>5.7104815740617997E-3</v>
      </c>
      <c r="L166" s="192"/>
      <c r="M166" s="5"/>
    </row>
    <row r="167" spans="1:13" ht="17" customHeight="1" x14ac:dyDescent="0.15">
      <c r="A167" s="394" t="s">
        <v>2338</v>
      </c>
      <c r="B167" s="364"/>
      <c r="C167" s="414"/>
      <c r="D167" s="414"/>
      <c r="E167" s="414"/>
      <c r="F167" s="414"/>
      <c r="G167" s="414"/>
      <c r="H167" s="414"/>
      <c r="I167" s="415">
        <v>5.5290063029408698E-3</v>
      </c>
      <c r="J167" s="417">
        <v>6.15064913762627E-3</v>
      </c>
      <c r="K167" s="418">
        <v>5.63931436257564E-3</v>
      </c>
      <c r="L167" s="192"/>
      <c r="M167" s="5"/>
    </row>
    <row r="168" spans="1:13" ht="17" customHeight="1" x14ac:dyDescent="0.15">
      <c r="A168" s="394" t="s">
        <v>2339</v>
      </c>
      <c r="B168" s="364"/>
      <c r="C168" s="414"/>
      <c r="D168" s="414"/>
      <c r="E168" s="414"/>
      <c r="F168" s="414"/>
      <c r="G168" s="414"/>
      <c r="H168" s="414"/>
      <c r="I168" s="415">
        <v>5.7439997322986797E-3</v>
      </c>
      <c r="J168" s="417">
        <v>6.69290099354348E-3</v>
      </c>
      <c r="K168" s="418">
        <v>5.8829216070250398E-3</v>
      </c>
      <c r="L168" s="192"/>
      <c r="M168" s="5"/>
    </row>
    <row r="169" spans="1:13" ht="17" customHeight="1" x14ac:dyDescent="0.15">
      <c r="A169" s="394" t="s">
        <v>2340</v>
      </c>
      <c r="B169" s="364"/>
      <c r="C169" s="414"/>
      <c r="D169" s="414"/>
      <c r="E169" s="414"/>
      <c r="F169" s="414"/>
      <c r="G169" s="414"/>
      <c r="H169" s="414"/>
      <c r="I169" s="415">
        <v>5.7509330231328296E-3</v>
      </c>
      <c r="J169" s="417">
        <v>6.5310931997914204E-3</v>
      </c>
      <c r="K169" s="418">
        <v>5.8666927274620704E-3</v>
      </c>
      <c r="L169" s="192"/>
      <c r="M169" s="5"/>
    </row>
    <row r="170" spans="1:13" ht="17" customHeight="1" x14ac:dyDescent="0.15">
      <c r="A170" s="394" t="s">
        <v>2341</v>
      </c>
      <c r="B170" s="364"/>
      <c r="C170" s="414"/>
      <c r="D170" s="414"/>
      <c r="E170" s="414"/>
      <c r="F170" s="414"/>
      <c r="G170" s="414"/>
      <c r="H170" s="414"/>
      <c r="I170" s="415">
        <v>7.6329901219679402E-3</v>
      </c>
      <c r="J170" s="417">
        <v>5.8223912174061501E-3</v>
      </c>
      <c r="K170" s="418">
        <v>7.8046427965805304E-3</v>
      </c>
      <c r="L170" s="192"/>
      <c r="M170" s="5"/>
    </row>
    <row r="171" spans="1:13" ht="17" customHeight="1" x14ac:dyDescent="0.15">
      <c r="A171" s="394" t="s">
        <v>2342</v>
      </c>
      <c r="B171" s="364"/>
      <c r="C171" s="414"/>
      <c r="D171" s="414"/>
      <c r="E171" s="414"/>
      <c r="F171" s="414"/>
      <c r="G171" s="414"/>
      <c r="H171" s="414"/>
      <c r="I171" s="415">
        <v>6.5925499112433903E-3</v>
      </c>
      <c r="J171" s="417">
        <v>5.1137369166933304E-3</v>
      </c>
      <c r="K171" s="418">
        <v>6.7348762654791099E-3</v>
      </c>
      <c r="L171" s="192"/>
      <c r="M171" s="5"/>
    </row>
    <row r="172" spans="1:13" ht="17" customHeight="1" x14ac:dyDescent="0.15">
      <c r="A172" s="394" t="s">
        <v>2343</v>
      </c>
      <c r="B172" s="364"/>
      <c r="C172" s="414"/>
      <c r="D172" s="414"/>
      <c r="E172" s="414"/>
      <c r="F172" s="414"/>
      <c r="G172" s="414"/>
      <c r="H172" s="414"/>
      <c r="I172" s="415">
        <v>6.0389801692722596E-3</v>
      </c>
      <c r="J172" s="417">
        <v>4.5735432489652002E-3</v>
      </c>
      <c r="K172" s="418">
        <v>6.15337332848424E-3</v>
      </c>
      <c r="L172" s="192"/>
      <c r="M172" s="5"/>
    </row>
    <row r="173" spans="1:13" ht="17" customHeight="1" x14ac:dyDescent="0.15">
      <c r="A173" s="394" t="s">
        <v>2344</v>
      </c>
      <c r="B173" s="364"/>
      <c r="C173" s="414"/>
      <c r="D173" s="414"/>
      <c r="E173" s="414"/>
      <c r="F173" s="414"/>
      <c r="G173" s="414"/>
      <c r="H173" s="414"/>
      <c r="I173" s="415">
        <v>5.1022610670709099E-3</v>
      </c>
      <c r="J173" s="417">
        <v>4.0620023135857402E-3</v>
      </c>
      <c r="K173" s="418">
        <v>5.2094405220657596E-3</v>
      </c>
      <c r="L173" s="192"/>
      <c r="M173" s="5"/>
    </row>
    <row r="174" spans="1:13" ht="17" customHeight="1" x14ac:dyDescent="0.15">
      <c r="A174" s="394" t="s">
        <v>2345</v>
      </c>
      <c r="B174" s="364"/>
      <c r="C174" s="414"/>
      <c r="D174" s="414"/>
      <c r="E174" s="414"/>
      <c r="F174" s="414"/>
      <c r="G174" s="414"/>
      <c r="H174" s="414"/>
      <c r="I174" s="415">
        <v>4.6563718269090901E-3</v>
      </c>
      <c r="J174" s="417">
        <v>3.58454633151945E-3</v>
      </c>
      <c r="K174" s="418">
        <v>4.7432703154574899E-3</v>
      </c>
      <c r="L174" s="192"/>
      <c r="M174" s="5"/>
    </row>
    <row r="175" spans="1:13" ht="17" customHeight="1" x14ac:dyDescent="0.15">
      <c r="A175" s="394" t="s">
        <v>2346</v>
      </c>
      <c r="B175" s="364"/>
      <c r="C175" s="414"/>
      <c r="D175" s="414"/>
      <c r="E175" s="414"/>
      <c r="F175" s="414"/>
      <c r="G175" s="414"/>
      <c r="H175" s="414"/>
      <c r="I175" s="415">
        <v>3.9577464351895197E-3</v>
      </c>
      <c r="J175" s="417">
        <v>3.2064277767709401E-3</v>
      </c>
      <c r="K175" s="418">
        <v>4.0351083011651899E-3</v>
      </c>
      <c r="L175" s="192"/>
      <c r="M175" s="5"/>
    </row>
    <row r="176" spans="1:13" ht="17" customHeight="1" x14ac:dyDescent="0.15">
      <c r="A176" s="394" t="s">
        <v>2347</v>
      </c>
      <c r="B176" s="364"/>
      <c r="C176" s="414"/>
      <c r="D176" s="414"/>
      <c r="E176" s="414"/>
      <c r="F176" s="414"/>
      <c r="G176" s="414"/>
      <c r="H176" s="414"/>
      <c r="I176" s="415">
        <v>3.3812210116989099E-3</v>
      </c>
      <c r="J176" s="417">
        <v>2.8410931058906598E-3</v>
      </c>
      <c r="K176" s="418">
        <v>3.4487323940759502E-3</v>
      </c>
      <c r="L176" s="192"/>
      <c r="M176" s="5"/>
    </row>
    <row r="177" spans="1:13" ht="17" customHeight="1" x14ac:dyDescent="0.15">
      <c r="A177" s="394" t="s">
        <v>2348</v>
      </c>
      <c r="B177" s="364"/>
      <c r="C177" s="414"/>
      <c r="D177" s="414"/>
      <c r="E177" s="414"/>
      <c r="F177" s="414"/>
      <c r="G177" s="414"/>
      <c r="H177" s="414"/>
      <c r="I177" s="415">
        <v>2.932351210061E-3</v>
      </c>
      <c r="J177" s="417">
        <v>2.55211864093853E-3</v>
      </c>
      <c r="K177" s="418">
        <v>2.9890155494823201E-3</v>
      </c>
      <c r="L177" s="192"/>
      <c r="M177" s="5"/>
    </row>
    <row r="178" spans="1:13" ht="17" customHeight="1" x14ac:dyDescent="0.15">
      <c r="A178" s="394" t="s">
        <v>2349</v>
      </c>
      <c r="B178" s="364"/>
      <c r="C178" s="414"/>
      <c r="D178" s="414"/>
      <c r="E178" s="414"/>
      <c r="F178" s="414"/>
      <c r="G178" s="414"/>
      <c r="H178" s="414"/>
      <c r="I178" s="415">
        <v>9.8271107979604703E-3</v>
      </c>
      <c r="J178" s="417">
        <v>6.7906327906102799E-3</v>
      </c>
      <c r="K178" s="418">
        <v>9.9514990083542695E-3</v>
      </c>
      <c r="L178" s="192"/>
      <c r="M178" s="5"/>
    </row>
    <row r="179" spans="1:13" ht="17" customHeight="1" x14ac:dyDescent="0.15">
      <c r="A179" s="394" t="s">
        <v>2350</v>
      </c>
      <c r="B179" s="364"/>
      <c r="C179" s="414"/>
      <c r="D179" s="414"/>
      <c r="E179" s="414"/>
      <c r="F179" s="414"/>
      <c r="G179" s="414"/>
      <c r="H179" s="414"/>
      <c r="I179" s="415">
        <v>8.5244576236342094E-3</v>
      </c>
      <c r="J179" s="417">
        <v>8.0292240506739596E-3</v>
      </c>
      <c r="K179" s="418">
        <v>8.68580106215118E-3</v>
      </c>
      <c r="L179" s="192"/>
      <c r="M179" s="5"/>
    </row>
    <row r="180" spans="1:13" ht="17" customHeight="1" x14ac:dyDescent="0.15">
      <c r="A180" s="394" t="s">
        <v>2351</v>
      </c>
      <c r="B180" s="364"/>
      <c r="C180" s="414"/>
      <c r="D180" s="414"/>
      <c r="E180" s="414"/>
      <c r="F180" s="414"/>
      <c r="G180" s="414"/>
      <c r="H180" s="414"/>
      <c r="I180" s="415">
        <v>7.1502372034675001E-3</v>
      </c>
      <c r="J180" s="417">
        <v>7.0385389433797697E-3</v>
      </c>
      <c r="K180" s="418">
        <v>7.3057302240671198E-3</v>
      </c>
      <c r="L180" s="192"/>
      <c r="M180" s="5"/>
    </row>
    <row r="181" spans="1:13" ht="17" customHeight="1" x14ac:dyDescent="0.15">
      <c r="A181" s="394" t="s">
        <v>2352</v>
      </c>
      <c r="B181" s="364"/>
      <c r="C181" s="414"/>
      <c r="D181" s="414"/>
      <c r="E181" s="414"/>
      <c r="F181" s="414"/>
      <c r="G181" s="414"/>
      <c r="H181" s="414"/>
      <c r="I181" s="415">
        <v>6.0288577376434701E-3</v>
      </c>
      <c r="J181" s="417">
        <v>6.2267624484174796E-3</v>
      </c>
      <c r="K181" s="418">
        <v>6.1762627895032398E-3</v>
      </c>
      <c r="L181" s="192"/>
      <c r="M181" s="5"/>
    </row>
    <row r="182" spans="1:13" ht="17" customHeight="1" x14ac:dyDescent="0.15">
      <c r="A182" s="394" t="s">
        <v>2353</v>
      </c>
      <c r="B182" s="364"/>
      <c r="C182" s="414"/>
      <c r="D182" s="414"/>
      <c r="E182" s="414"/>
      <c r="F182" s="414"/>
      <c r="G182" s="414"/>
      <c r="H182" s="414"/>
      <c r="I182" s="415">
        <v>5.0961156177549097E-3</v>
      </c>
      <c r="J182" s="417">
        <v>5.5854720282401101E-3</v>
      </c>
      <c r="K182" s="418">
        <v>5.2263160717282604E-3</v>
      </c>
      <c r="L182" s="192"/>
      <c r="M182" s="5"/>
    </row>
    <row r="183" spans="1:13" ht="17" customHeight="1" x14ac:dyDescent="0.15">
      <c r="A183" s="394" t="s">
        <v>2354</v>
      </c>
      <c r="B183" s="364"/>
      <c r="C183" s="414"/>
      <c r="D183" s="414"/>
      <c r="E183" s="414"/>
      <c r="F183" s="414"/>
      <c r="G183" s="414"/>
      <c r="H183" s="414"/>
      <c r="I183" s="415">
        <v>4.3977593955682901E-3</v>
      </c>
      <c r="J183" s="417">
        <v>4.9544053566255696E-3</v>
      </c>
      <c r="K183" s="418">
        <v>4.5191629580855399E-3</v>
      </c>
      <c r="L183" s="192"/>
      <c r="M183" s="5"/>
    </row>
    <row r="184" spans="1:13" ht="17" customHeight="1" x14ac:dyDescent="0.15">
      <c r="A184" s="394" t="s">
        <v>2355</v>
      </c>
      <c r="B184" s="364"/>
      <c r="C184" s="414"/>
      <c r="D184" s="414"/>
      <c r="E184" s="414"/>
      <c r="F184" s="414"/>
      <c r="G184" s="414"/>
      <c r="H184" s="414"/>
      <c r="I184" s="415">
        <v>4.0215804630797198E-3</v>
      </c>
      <c r="J184" s="417">
        <v>6.2346163666030796E-3</v>
      </c>
      <c r="K184" s="418">
        <v>4.1230088840814904E-3</v>
      </c>
      <c r="L184" s="192"/>
      <c r="M184" s="5"/>
    </row>
    <row r="185" spans="1:13" ht="17" customHeight="1" x14ac:dyDescent="0.15">
      <c r="A185" s="394" t="s">
        <v>2356</v>
      </c>
      <c r="B185" s="364"/>
      <c r="C185" s="414"/>
      <c r="D185" s="414"/>
      <c r="E185" s="414"/>
      <c r="F185" s="414"/>
      <c r="G185" s="414"/>
      <c r="H185" s="414"/>
      <c r="I185" s="415">
        <v>3.4551706000179199E-3</v>
      </c>
      <c r="J185" s="417">
        <v>5.47299022025966E-3</v>
      </c>
      <c r="K185" s="418">
        <v>3.5416349494725198E-3</v>
      </c>
      <c r="L185" s="192"/>
      <c r="M185" s="5"/>
    </row>
    <row r="186" spans="1:13" ht="17" customHeight="1" x14ac:dyDescent="0.15">
      <c r="A186" s="394" t="s">
        <v>2357</v>
      </c>
      <c r="B186" s="364"/>
      <c r="C186" s="414"/>
      <c r="D186" s="414"/>
      <c r="E186" s="414"/>
      <c r="F186" s="414"/>
      <c r="G186" s="414"/>
      <c r="H186" s="414"/>
      <c r="I186" s="415">
        <v>3.3997800392132102E-3</v>
      </c>
      <c r="J186" s="417">
        <v>4.8508326681941999E-3</v>
      </c>
      <c r="K186" s="418">
        <v>3.4758871253078201E-3</v>
      </c>
      <c r="L186" s="192"/>
      <c r="M186" s="5"/>
    </row>
    <row r="187" spans="1:13" ht="17" customHeight="1" x14ac:dyDescent="0.15">
      <c r="A187" s="394" t="s">
        <v>2358</v>
      </c>
      <c r="B187" s="364"/>
      <c r="C187" s="414"/>
      <c r="D187" s="414"/>
      <c r="E187" s="414"/>
      <c r="F187" s="414"/>
      <c r="G187" s="414"/>
      <c r="H187" s="414"/>
      <c r="I187" s="415">
        <v>2.9618900309112098E-3</v>
      </c>
      <c r="J187" s="417">
        <v>4.3910221090351998E-3</v>
      </c>
      <c r="K187" s="418">
        <v>3.0264907964880701E-3</v>
      </c>
      <c r="L187" s="192"/>
      <c r="M187" s="5"/>
    </row>
    <row r="188" spans="1:13" ht="17" customHeight="1" x14ac:dyDescent="0.15">
      <c r="A188" s="394" t="s">
        <v>2359</v>
      </c>
      <c r="B188" s="364"/>
      <c r="C188" s="414"/>
      <c r="D188" s="414"/>
      <c r="E188" s="414"/>
      <c r="F188" s="414"/>
      <c r="G188" s="414"/>
      <c r="H188" s="414"/>
      <c r="I188" s="415">
        <v>2.56173639880982E-3</v>
      </c>
      <c r="J188" s="417">
        <v>4.0222539873553502E-3</v>
      </c>
      <c r="K188" s="418">
        <v>2.6155558445725802E-3</v>
      </c>
      <c r="L188" s="192"/>
      <c r="M188" s="5"/>
    </row>
    <row r="189" spans="1:13" ht="17" customHeight="1" x14ac:dyDescent="0.15">
      <c r="A189" s="394" t="s">
        <v>2360</v>
      </c>
      <c r="B189" s="364"/>
      <c r="C189" s="414"/>
      <c r="D189" s="414"/>
      <c r="E189" s="414"/>
      <c r="F189" s="414"/>
      <c r="G189" s="414"/>
      <c r="H189" s="414"/>
      <c r="I189" s="415">
        <v>2.8644031672871999E-3</v>
      </c>
      <c r="J189" s="417">
        <v>4.4997780771156197E-3</v>
      </c>
      <c r="K189" s="418">
        <v>2.91613950476827E-3</v>
      </c>
      <c r="L189" s="192"/>
      <c r="M189" s="5"/>
    </row>
    <row r="190" spans="1:13" ht="17" customHeight="1" x14ac:dyDescent="0.15">
      <c r="A190" s="394" t="s">
        <v>2361</v>
      </c>
      <c r="B190" s="364"/>
      <c r="C190" s="414"/>
      <c r="D190" s="414"/>
      <c r="E190" s="414"/>
      <c r="F190" s="414"/>
      <c r="G190" s="414"/>
      <c r="H190" s="414"/>
      <c r="I190" s="415">
        <v>2.4874609109516201E-3</v>
      </c>
      <c r="J190" s="417">
        <v>4.1678109912700202E-3</v>
      </c>
      <c r="K190" s="418">
        <v>2.53095261437705E-3</v>
      </c>
      <c r="L190" s="192"/>
      <c r="M190" s="5"/>
    </row>
    <row r="191" spans="1:13" ht="17" customHeight="1" x14ac:dyDescent="0.15">
      <c r="A191" s="394" t="s">
        <v>2362</v>
      </c>
      <c r="B191" s="364"/>
      <c r="C191" s="414"/>
      <c r="D191" s="414"/>
      <c r="E191" s="414"/>
      <c r="F191" s="414"/>
      <c r="G191" s="414"/>
      <c r="H191" s="414"/>
      <c r="I191" s="415">
        <v>2.4687278874152901E-3</v>
      </c>
      <c r="J191" s="417">
        <v>3.7072495307120599E-3</v>
      </c>
      <c r="K191" s="418">
        <v>2.5073730214930602E-3</v>
      </c>
      <c r="L191" s="192"/>
      <c r="M191" s="5"/>
    </row>
    <row r="192" spans="1:13" ht="17" customHeight="1" x14ac:dyDescent="0.15">
      <c r="A192" s="394" t="s">
        <v>2363</v>
      </c>
      <c r="B192" s="364"/>
      <c r="C192" s="414"/>
      <c r="D192" s="414"/>
      <c r="E192" s="414"/>
      <c r="F192" s="414"/>
      <c r="G192" s="414"/>
      <c r="H192" s="414"/>
      <c r="I192" s="415">
        <v>2.45522637750567E-3</v>
      </c>
      <c r="J192" s="417">
        <v>3.5048189350777199E-3</v>
      </c>
      <c r="K192" s="418">
        <v>2.4903251323171098E-3</v>
      </c>
      <c r="L192" s="192"/>
      <c r="M192" s="5"/>
    </row>
    <row r="193" spans="1:13" ht="17" customHeight="1" x14ac:dyDescent="0.15">
      <c r="A193" s="394" t="s">
        <v>2364</v>
      </c>
      <c r="B193" s="364"/>
      <c r="C193" s="414"/>
      <c r="D193" s="414"/>
      <c r="E193" s="414"/>
      <c r="F193" s="414"/>
      <c r="G193" s="414"/>
      <c r="H193" s="414"/>
      <c r="I193" s="415">
        <v>2.1505941377834201E-3</v>
      </c>
      <c r="J193" s="417">
        <v>3.1798125199235302E-3</v>
      </c>
      <c r="K193" s="418">
        <v>2.17868303323861E-3</v>
      </c>
      <c r="L193" s="192"/>
      <c r="M193" s="5"/>
    </row>
    <row r="194" spans="1:13" ht="17" customHeight="1" x14ac:dyDescent="0.15">
      <c r="A194" s="394" t="s">
        <v>2365</v>
      </c>
      <c r="B194" s="364"/>
      <c r="C194" s="414"/>
      <c r="D194" s="414"/>
      <c r="E194" s="414"/>
      <c r="F194" s="414"/>
      <c r="G194" s="414"/>
      <c r="H194" s="414"/>
      <c r="I194" s="415">
        <v>1.91955474606916E-3</v>
      </c>
      <c r="J194" s="417">
        <v>2.95584429918541E-3</v>
      </c>
      <c r="K194" s="418">
        <v>1.94148233892219E-3</v>
      </c>
      <c r="L194" s="192"/>
      <c r="M194" s="5"/>
    </row>
    <row r="195" spans="1:13" ht="17" customHeight="1" x14ac:dyDescent="0.15">
      <c r="A195" s="394" t="s">
        <v>2366</v>
      </c>
      <c r="B195" s="364"/>
      <c r="C195" s="414"/>
      <c r="D195" s="414"/>
      <c r="E195" s="414"/>
      <c r="F195" s="414"/>
      <c r="G195" s="414"/>
      <c r="H195" s="414"/>
      <c r="I195" s="415">
        <v>2.3795912510079999E-3</v>
      </c>
      <c r="J195" s="417">
        <v>3.54632354092732E-3</v>
      </c>
      <c r="K195" s="418">
        <v>2.40597248467359E-3</v>
      </c>
      <c r="L195" s="192"/>
      <c r="M195" s="5"/>
    </row>
    <row r="196" spans="1:13" ht="17" customHeight="1" x14ac:dyDescent="0.15">
      <c r="A196" s="394" t="s">
        <v>2367</v>
      </c>
      <c r="B196" s="364"/>
      <c r="C196" s="414"/>
      <c r="D196" s="414"/>
      <c r="E196" s="414"/>
      <c r="F196" s="414"/>
      <c r="G196" s="414"/>
      <c r="H196" s="414"/>
      <c r="I196" s="415">
        <v>2.2541384751513698E-3</v>
      </c>
      <c r="J196" s="417">
        <v>3.7210143571295099E-3</v>
      </c>
      <c r="K196" s="418">
        <v>2.2784602764556999E-3</v>
      </c>
      <c r="L196" s="192"/>
      <c r="M196" s="5"/>
    </row>
    <row r="197" spans="1:13" ht="17" customHeight="1" x14ac:dyDescent="0.15">
      <c r="A197" s="394" t="s">
        <v>2368</v>
      </c>
      <c r="B197" s="364"/>
      <c r="C197" s="414"/>
      <c r="D197" s="414"/>
      <c r="E197" s="414"/>
      <c r="F197" s="414"/>
      <c r="G197" s="414"/>
      <c r="H197" s="414"/>
      <c r="I197" s="415">
        <v>2.2832745485744702E-3</v>
      </c>
      <c r="J197" s="417">
        <v>3.9206724111077399E-3</v>
      </c>
      <c r="K197" s="418">
        <v>2.3065521150035699E-3</v>
      </c>
      <c r="L197" s="192"/>
      <c r="M197" s="5"/>
    </row>
    <row r="198" spans="1:13" ht="17" customHeight="1" x14ac:dyDescent="0.15">
      <c r="A198" s="394" t="s">
        <v>2369</v>
      </c>
      <c r="B198" s="364"/>
      <c r="C198" s="414"/>
      <c r="D198" s="414"/>
      <c r="E198" s="414"/>
      <c r="F198" s="414"/>
      <c r="G198" s="414"/>
      <c r="H198" s="414"/>
      <c r="I198" s="415">
        <v>2.0068385563654801E-3</v>
      </c>
      <c r="J198" s="417">
        <v>3.4918788217314601E-3</v>
      </c>
      <c r="K198" s="418">
        <v>2.0254248633033902E-3</v>
      </c>
      <c r="L198" s="192"/>
      <c r="M198" s="5"/>
    </row>
    <row r="199" spans="1:13" ht="17" customHeight="1" x14ac:dyDescent="0.15">
      <c r="A199" s="394" t="s">
        <v>2370</v>
      </c>
      <c r="B199" s="364"/>
      <c r="C199" s="414"/>
      <c r="D199" s="414"/>
      <c r="E199" s="414"/>
      <c r="F199" s="414"/>
      <c r="G199" s="414"/>
      <c r="H199" s="414"/>
      <c r="I199" s="415">
        <v>1.8452461631554E-3</v>
      </c>
      <c r="J199" s="417">
        <v>3.2798889624831001E-3</v>
      </c>
      <c r="K199" s="418">
        <v>1.8583511344895699E-3</v>
      </c>
      <c r="L199" s="192"/>
      <c r="M199" s="5"/>
    </row>
    <row r="200" spans="1:13" ht="17" customHeight="1" x14ac:dyDescent="0.15">
      <c r="A200" s="394" t="s">
        <v>2371</v>
      </c>
      <c r="B200" s="364"/>
      <c r="C200" s="414"/>
      <c r="D200" s="414"/>
      <c r="E200" s="414"/>
      <c r="F200" s="414"/>
      <c r="G200" s="414"/>
      <c r="H200" s="414"/>
      <c r="I200" s="415">
        <v>2.31413653271284E-3</v>
      </c>
      <c r="J200" s="417">
        <v>4.2837330076658199E-3</v>
      </c>
      <c r="K200" s="418">
        <v>2.32563564121408E-3</v>
      </c>
      <c r="L200" s="192"/>
      <c r="M200" s="5"/>
    </row>
    <row r="201" spans="1:13" ht="17" customHeight="1" x14ac:dyDescent="0.15">
      <c r="A201" s="394" t="s">
        <v>2372</v>
      </c>
      <c r="B201" s="364"/>
      <c r="C201" s="414"/>
      <c r="D201" s="414"/>
      <c r="E201" s="414"/>
      <c r="F201" s="414"/>
      <c r="G201" s="414"/>
      <c r="H201" s="414"/>
      <c r="I201" s="415">
        <v>2.3300316878296901E-3</v>
      </c>
      <c r="J201" s="417">
        <v>4.0760577611952198E-3</v>
      </c>
      <c r="K201" s="418">
        <v>2.3374455744689798E-3</v>
      </c>
      <c r="L201" s="192"/>
      <c r="M201" s="5"/>
    </row>
    <row r="202" spans="1:13" ht="17" customHeight="1" x14ac:dyDescent="0.15">
      <c r="A202" s="394" t="s">
        <v>2373</v>
      </c>
      <c r="B202" s="364"/>
      <c r="C202" s="414"/>
      <c r="D202" s="414"/>
      <c r="E202" s="414"/>
      <c r="F202" s="414"/>
      <c r="G202" s="414"/>
      <c r="H202" s="414"/>
      <c r="I202" s="415">
        <v>2.6713717850973002E-3</v>
      </c>
      <c r="J202" s="417">
        <v>4.4234019662099397E-3</v>
      </c>
      <c r="K202" s="418">
        <v>2.6890511058179898E-3</v>
      </c>
      <c r="L202" s="192"/>
      <c r="M202" s="5"/>
    </row>
    <row r="203" spans="1:13" ht="17" customHeight="1" x14ac:dyDescent="0.15">
      <c r="A203" s="394" t="s">
        <v>2374</v>
      </c>
      <c r="B203" s="364"/>
      <c r="C203" s="414"/>
      <c r="D203" s="414"/>
      <c r="E203" s="414"/>
      <c r="F203" s="414"/>
      <c r="G203" s="414"/>
      <c r="H203" s="414"/>
      <c r="I203" s="415">
        <v>2.3383147570354402E-3</v>
      </c>
      <c r="J203" s="417">
        <v>3.8995019918971899E-3</v>
      </c>
      <c r="K203" s="418">
        <v>2.3545565528757199E-3</v>
      </c>
      <c r="L203" s="192"/>
      <c r="M203" s="5"/>
    </row>
    <row r="204" spans="1:13" ht="17" customHeight="1" x14ac:dyDescent="0.15">
      <c r="A204" s="394" t="s">
        <v>2375</v>
      </c>
      <c r="B204" s="364"/>
      <c r="C204" s="414"/>
      <c r="D204" s="414"/>
      <c r="E204" s="414"/>
      <c r="F204" s="414"/>
      <c r="G204" s="414"/>
      <c r="H204" s="414"/>
      <c r="I204" s="415">
        <v>2.1218975281916698E-3</v>
      </c>
      <c r="J204" s="417">
        <v>3.4451105304278899E-3</v>
      </c>
      <c r="K204" s="418">
        <v>2.13782438472728E-3</v>
      </c>
      <c r="L204" s="192"/>
      <c r="M204" s="5"/>
    </row>
    <row r="205" spans="1:13" ht="17" customHeight="1" x14ac:dyDescent="0.15">
      <c r="A205" s="394" t="s">
        <v>2376</v>
      </c>
      <c r="B205" s="364"/>
      <c r="C205" s="414"/>
      <c r="D205" s="414"/>
      <c r="E205" s="414"/>
      <c r="F205" s="414"/>
      <c r="G205" s="414"/>
      <c r="H205" s="414"/>
      <c r="I205" s="415">
        <v>1.87530081800875E-3</v>
      </c>
      <c r="J205" s="417">
        <v>3.05107795989175E-3</v>
      </c>
      <c r="K205" s="418">
        <v>1.8873176054722801E-3</v>
      </c>
      <c r="L205" s="192"/>
      <c r="M205" s="5"/>
    </row>
    <row r="206" spans="1:13" ht="17" customHeight="1" x14ac:dyDescent="0.15">
      <c r="A206" s="394" t="s">
        <v>2377</v>
      </c>
      <c r="B206" s="364"/>
      <c r="C206" s="414"/>
      <c r="D206" s="414"/>
      <c r="E206" s="414"/>
      <c r="F206" s="414"/>
      <c r="G206" s="414"/>
      <c r="H206" s="414"/>
      <c r="I206" s="415">
        <v>1.7217023969426401E-3</v>
      </c>
      <c r="J206" s="417">
        <v>2.8761602815734798E-3</v>
      </c>
      <c r="K206" s="418">
        <v>1.7307616247508001E-3</v>
      </c>
      <c r="L206" s="192"/>
      <c r="M206" s="5"/>
    </row>
    <row r="207" spans="1:13" ht="17" customHeight="1" x14ac:dyDescent="0.15">
      <c r="A207" s="394" t="s">
        <v>2378</v>
      </c>
      <c r="B207" s="364"/>
      <c r="C207" s="414"/>
      <c r="D207" s="414"/>
      <c r="E207" s="414"/>
      <c r="F207" s="414"/>
      <c r="G207" s="414"/>
      <c r="H207" s="414"/>
      <c r="I207" s="415">
        <v>2.0012225521814E-3</v>
      </c>
      <c r="J207" s="417">
        <v>4.38637284080458E-3</v>
      </c>
      <c r="K207" s="418">
        <v>2.0158457946862799E-3</v>
      </c>
      <c r="L207" s="192"/>
      <c r="M207" s="5"/>
    </row>
    <row r="208" spans="1:13" ht="17" customHeight="1" x14ac:dyDescent="0.15">
      <c r="A208" s="394" t="s">
        <v>2379</v>
      </c>
      <c r="B208" s="364"/>
      <c r="C208" s="414"/>
      <c r="D208" s="414"/>
      <c r="E208" s="414"/>
      <c r="F208" s="414"/>
      <c r="G208" s="414"/>
      <c r="H208" s="414"/>
      <c r="I208" s="415">
        <v>1.7812427778204499E-3</v>
      </c>
      <c r="J208" s="417">
        <v>3.8784451186459701E-3</v>
      </c>
      <c r="K208" s="418">
        <v>1.7903504757939099E-3</v>
      </c>
      <c r="L208" s="192"/>
      <c r="M208" s="5"/>
    </row>
    <row r="209" spans="1:13" ht="17" customHeight="1" x14ac:dyDescent="0.15">
      <c r="A209" s="394" t="s">
        <v>2380</v>
      </c>
      <c r="B209" s="364"/>
      <c r="C209" s="414"/>
      <c r="D209" s="414"/>
      <c r="E209" s="414"/>
      <c r="F209" s="414"/>
      <c r="G209" s="414"/>
      <c r="H209" s="414"/>
      <c r="I209" s="415">
        <v>1.87136863996982E-3</v>
      </c>
      <c r="J209" s="417">
        <v>3.4898257643402302E-3</v>
      </c>
      <c r="K209" s="418">
        <v>1.88309970255207E-3</v>
      </c>
      <c r="L209" s="192"/>
      <c r="M209" s="5"/>
    </row>
    <row r="210" spans="1:13" ht="17" customHeight="1" x14ac:dyDescent="0.15">
      <c r="A210" s="394" t="s">
        <v>2381</v>
      </c>
      <c r="B210" s="364"/>
      <c r="C210" s="414"/>
      <c r="D210" s="414"/>
      <c r="E210" s="414"/>
      <c r="F210" s="414"/>
      <c r="G210" s="414"/>
      <c r="H210" s="414"/>
      <c r="I210" s="415">
        <v>2.2135298777158402E-3</v>
      </c>
      <c r="J210" s="417">
        <v>4.5089054081830296E-3</v>
      </c>
      <c r="K210" s="418">
        <v>2.2316752500798199E-3</v>
      </c>
      <c r="L210" s="192"/>
      <c r="M210" s="5"/>
    </row>
    <row r="211" spans="1:13" ht="17" customHeight="1" x14ac:dyDescent="0.15">
      <c r="A211" s="394" t="s">
        <v>2382</v>
      </c>
      <c r="B211" s="364"/>
      <c r="C211" s="414"/>
      <c r="D211" s="414"/>
      <c r="E211" s="414"/>
      <c r="F211" s="414"/>
      <c r="G211" s="414"/>
      <c r="H211" s="414"/>
      <c r="I211" s="415">
        <v>2.2558160180338798E-3</v>
      </c>
      <c r="J211" s="417">
        <v>4.4015840644777903E-3</v>
      </c>
      <c r="K211" s="418">
        <v>2.2765844352962E-3</v>
      </c>
      <c r="L211" s="192"/>
      <c r="M211" s="5"/>
    </row>
    <row r="212" spans="1:13" ht="17" customHeight="1" x14ac:dyDescent="0.15">
      <c r="A212" s="394" t="s">
        <v>2383</v>
      </c>
      <c r="B212" s="364"/>
      <c r="C212" s="414"/>
      <c r="D212" s="414"/>
      <c r="E212" s="414"/>
      <c r="F212" s="414"/>
      <c r="G212" s="414"/>
      <c r="H212" s="414"/>
      <c r="I212" s="415">
        <v>2.2408213549895899E-3</v>
      </c>
      <c r="J212" s="417">
        <v>3.9916761248776703E-3</v>
      </c>
      <c r="K212" s="418">
        <v>2.2655102059817799E-3</v>
      </c>
      <c r="L212" s="192"/>
      <c r="M212" s="5"/>
    </row>
    <row r="213" spans="1:13" ht="17" customHeight="1" x14ac:dyDescent="0.15">
      <c r="A213" s="394" t="s">
        <v>2384</v>
      </c>
      <c r="B213" s="364"/>
      <c r="C213" s="414"/>
      <c r="D213" s="414"/>
      <c r="E213" s="414"/>
      <c r="F213" s="414"/>
      <c r="G213" s="414"/>
      <c r="H213" s="414"/>
      <c r="I213" s="415">
        <v>1.9691616969064298E-3</v>
      </c>
      <c r="J213" s="417">
        <v>3.6227684920541901E-3</v>
      </c>
      <c r="K213" s="418">
        <v>1.98745316033678E-3</v>
      </c>
      <c r="L213" s="192"/>
      <c r="M213" s="5"/>
    </row>
    <row r="214" spans="1:13" ht="17" customHeight="1" x14ac:dyDescent="0.15">
      <c r="A214" s="394" t="s">
        <v>2385</v>
      </c>
      <c r="B214" s="364"/>
      <c r="C214" s="414"/>
      <c r="D214" s="414"/>
      <c r="E214" s="414"/>
      <c r="F214" s="414"/>
      <c r="G214" s="414"/>
      <c r="H214" s="414"/>
      <c r="I214" s="415">
        <v>2.02540503436179E-3</v>
      </c>
      <c r="J214" s="417">
        <v>3.28077939862273E-3</v>
      </c>
      <c r="K214" s="418">
        <v>2.04418587967293E-3</v>
      </c>
      <c r="L214" s="192"/>
      <c r="M214" s="5"/>
    </row>
    <row r="215" spans="1:13" ht="17" customHeight="1" x14ac:dyDescent="0.15">
      <c r="A215" s="394" t="s">
        <v>2386</v>
      </c>
      <c r="B215" s="364"/>
      <c r="C215" s="414"/>
      <c r="D215" s="414"/>
      <c r="E215" s="414"/>
      <c r="F215" s="414"/>
      <c r="G215" s="414"/>
      <c r="H215" s="414"/>
      <c r="I215" s="415">
        <v>1.81293207535458E-3</v>
      </c>
      <c r="J215" s="417">
        <v>3.1409632135099702E-3</v>
      </c>
      <c r="K215" s="418">
        <v>1.82804866563335E-3</v>
      </c>
      <c r="L215" s="192"/>
      <c r="M215" s="5"/>
    </row>
    <row r="216" spans="1:13" ht="17" customHeight="1" x14ac:dyDescent="0.15">
      <c r="A216" s="394" t="s">
        <v>2387</v>
      </c>
      <c r="B216" s="364"/>
      <c r="C216" s="414"/>
      <c r="D216" s="414"/>
      <c r="E216" s="414"/>
      <c r="F216" s="414"/>
      <c r="G216" s="414"/>
      <c r="H216" s="414"/>
      <c r="I216" s="415">
        <v>2.0729928093632202E-3</v>
      </c>
      <c r="J216" s="417">
        <v>2.7851500642958799E-3</v>
      </c>
      <c r="K216" s="418">
        <v>2.0821947046387201E-3</v>
      </c>
      <c r="L216" s="192"/>
      <c r="M216" s="5"/>
    </row>
    <row r="217" spans="1:13" ht="17" customHeight="1" x14ac:dyDescent="0.15">
      <c r="A217" s="394" t="s">
        <v>2388</v>
      </c>
      <c r="B217" s="364"/>
      <c r="C217" s="414"/>
      <c r="D217" s="414"/>
      <c r="E217" s="414"/>
      <c r="F217" s="414"/>
      <c r="G217" s="414"/>
      <c r="H217" s="414"/>
      <c r="I217" s="415">
        <v>1.83676461291578E-3</v>
      </c>
      <c r="J217" s="417">
        <v>2.4763340955877302E-3</v>
      </c>
      <c r="K217" s="418">
        <v>1.84346629483302E-3</v>
      </c>
      <c r="L217" s="192"/>
      <c r="M217" s="5"/>
    </row>
    <row r="218" spans="1:13" ht="17" customHeight="1" x14ac:dyDescent="0.15">
      <c r="A218" s="394" t="s">
        <v>2389</v>
      </c>
      <c r="B218" s="364"/>
      <c r="C218" s="414"/>
      <c r="D218" s="414"/>
      <c r="E218" s="414"/>
      <c r="F218" s="414"/>
      <c r="G218" s="414"/>
      <c r="H218" s="414"/>
      <c r="I218" s="415">
        <v>1.67683522337923E-3</v>
      </c>
      <c r="J218" s="417">
        <v>2.2810536246537002E-3</v>
      </c>
      <c r="K218" s="418">
        <v>1.68161237122074E-3</v>
      </c>
      <c r="L218" s="192"/>
      <c r="M218" s="5"/>
    </row>
    <row r="219" spans="1:13" ht="17" customHeight="1" x14ac:dyDescent="0.15">
      <c r="A219" s="394" t="s">
        <v>2390</v>
      </c>
      <c r="B219" s="364"/>
      <c r="C219" s="414"/>
      <c r="D219" s="414"/>
      <c r="E219" s="414"/>
      <c r="F219" s="414"/>
      <c r="G219" s="414"/>
      <c r="H219" s="414"/>
      <c r="I219" s="415">
        <v>1.5413342969258701E-3</v>
      </c>
      <c r="J219" s="417">
        <v>2.03732609086017E-3</v>
      </c>
      <c r="K219" s="418">
        <v>1.54109976748569E-3</v>
      </c>
      <c r="L219" s="192"/>
      <c r="M219" s="5"/>
    </row>
    <row r="220" spans="1:13" ht="17" customHeight="1" x14ac:dyDescent="0.15">
      <c r="A220" s="394" t="s">
        <v>2391</v>
      </c>
      <c r="B220" s="364"/>
      <c r="C220" s="414"/>
      <c r="D220" s="414"/>
      <c r="E220" s="414"/>
      <c r="F220" s="414"/>
      <c r="G220" s="414"/>
      <c r="H220" s="414"/>
      <c r="I220" s="415">
        <v>2.05022996903345E-3</v>
      </c>
      <c r="J220" s="417">
        <v>2.5814316436751101E-3</v>
      </c>
      <c r="K220" s="418">
        <v>2.04854444242827E-3</v>
      </c>
      <c r="L220" s="192"/>
      <c r="M220" s="5"/>
    </row>
    <row r="221" spans="1:13" ht="17" customHeight="1" x14ac:dyDescent="0.15">
      <c r="A221" s="394" t="s">
        <v>2392</v>
      </c>
      <c r="B221" s="364"/>
      <c r="C221" s="414"/>
      <c r="D221" s="414"/>
      <c r="E221" s="414"/>
      <c r="F221" s="414"/>
      <c r="G221" s="414"/>
      <c r="H221" s="414"/>
      <c r="I221" s="415">
        <v>2.16951921371487E-3</v>
      </c>
      <c r="J221" s="417">
        <v>2.5874647352916299E-3</v>
      </c>
      <c r="K221" s="418">
        <v>2.1772411623790199E-3</v>
      </c>
      <c r="L221" s="192"/>
      <c r="M221" s="5"/>
    </row>
    <row r="222" spans="1:13" ht="17" customHeight="1" x14ac:dyDescent="0.15">
      <c r="A222" s="394" t="s">
        <v>2393</v>
      </c>
      <c r="B222" s="364"/>
      <c r="C222" s="414"/>
      <c r="D222" s="414"/>
      <c r="E222" s="414"/>
      <c r="F222" s="414"/>
      <c r="G222" s="414"/>
      <c r="H222" s="414"/>
      <c r="I222" s="415">
        <v>1.9156994299950999E-3</v>
      </c>
      <c r="J222" s="417">
        <v>2.30490804504494E-3</v>
      </c>
      <c r="K222" s="418">
        <v>1.92147152191569E-3</v>
      </c>
      <c r="L222" s="192"/>
      <c r="M222" s="5"/>
    </row>
    <row r="223" spans="1:13" ht="17" customHeight="1" x14ac:dyDescent="0.15">
      <c r="A223" s="394" t="s">
        <v>2394</v>
      </c>
      <c r="B223" s="364"/>
      <c r="C223" s="414"/>
      <c r="D223" s="414"/>
      <c r="E223" s="414"/>
      <c r="F223" s="414"/>
      <c r="G223" s="414"/>
      <c r="H223" s="414"/>
      <c r="I223" s="415">
        <v>1.6992213019062E-3</v>
      </c>
      <c r="J223" s="417">
        <v>2.0730726008808798E-3</v>
      </c>
      <c r="K223" s="418">
        <v>1.7010059098524601E-3</v>
      </c>
      <c r="L223" s="192"/>
      <c r="M223" s="5"/>
    </row>
    <row r="224" spans="1:13" ht="17" customHeight="1" x14ac:dyDescent="0.15">
      <c r="A224" s="394" t="s">
        <v>2395</v>
      </c>
      <c r="B224" s="364"/>
      <c r="C224" s="414"/>
      <c r="D224" s="414"/>
      <c r="E224" s="414"/>
      <c r="F224" s="414"/>
      <c r="G224" s="414"/>
      <c r="H224" s="414"/>
      <c r="I224" s="415">
        <v>1.5380293148871799E-3</v>
      </c>
      <c r="J224" s="417">
        <v>1.8585747474604199E-3</v>
      </c>
      <c r="K224" s="418">
        <v>1.5375644142316301E-3</v>
      </c>
      <c r="L224" s="192"/>
      <c r="M224" s="5"/>
    </row>
    <row r="225" spans="1:13" ht="17" customHeight="1" x14ac:dyDescent="0.15">
      <c r="A225" s="394" t="s">
        <v>2396</v>
      </c>
      <c r="B225" s="364"/>
      <c r="C225" s="414"/>
      <c r="D225" s="414"/>
      <c r="E225" s="414"/>
      <c r="F225" s="414"/>
      <c r="G225" s="414"/>
      <c r="H225" s="414"/>
      <c r="I225" s="415">
        <v>1.4215399165108801E-3</v>
      </c>
      <c r="J225" s="417">
        <v>1.6924327522158801E-3</v>
      </c>
      <c r="K225" s="418">
        <v>1.4167489277769399E-3</v>
      </c>
      <c r="L225" s="192"/>
      <c r="M225" s="5"/>
    </row>
    <row r="226" spans="1:13" ht="17" customHeight="1" x14ac:dyDescent="0.15">
      <c r="A226" s="394" t="s">
        <v>2397</v>
      </c>
      <c r="B226" s="364"/>
      <c r="C226" s="414"/>
      <c r="D226" s="414"/>
      <c r="E226" s="414"/>
      <c r="F226" s="414"/>
      <c r="G226" s="414"/>
      <c r="H226" s="414"/>
      <c r="I226" s="415">
        <v>1.53540995460553E-3</v>
      </c>
      <c r="J226" s="417">
        <v>1.5941453654539201E-3</v>
      </c>
      <c r="K226" s="418">
        <v>1.53495389216064E-3</v>
      </c>
      <c r="L226" s="192"/>
      <c r="M226" s="5"/>
    </row>
    <row r="227" spans="1:13" ht="17" customHeight="1" x14ac:dyDescent="0.15">
      <c r="A227" s="394" t="s">
        <v>2398</v>
      </c>
      <c r="B227" s="364"/>
      <c r="C227" s="414"/>
      <c r="D227" s="414"/>
      <c r="E227" s="414"/>
      <c r="F227" s="414"/>
      <c r="G227" s="414"/>
      <c r="H227" s="414"/>
      <c r="I227" s="415">
        <v>1.6717212628379E-3</v>
      </c>
      <c r="J227" s="417">
        <v>1.6893950111343001E-3</v>
      </c>
      <c r="K227" s="418">
        <v>1.6740245631031E-3</v>
      </c>
      <c r="L227" s="192"/>
      <c r="M227" s="5"/>
    </row>
    <row r="228" spans="1:13" ht="17" customHeight="1" x14ac:dyDescent="0.15">
      <c r="A228" s="394" t="s">
        <v>2399</v>
      </c>
      <c r="B228" s="364"/>
      <c r="C228" s="414"/>
      <c r="D228" s="414"/>
      <c r="E228" s="414"/>
      <c r="F228" s="414"/>
      <c r="G228" s="414"/>
      <c r="H228" s="414"/>
      <c r="I228" s="415">
        <v>1.58548144640572E-3</v>
      </c>
      <c r="J228" s="417">
        <v>1.5232001585899701E-3</v>
      </c>
      <c r="K228" s="418">
        <v>1.5824696836745E-3</v>
      </c>
      <c r="L228" s="192"/>
      <c r="M228" s="5"/>
    </row>
    <row r="229" spans="1:13" ht="17" customHeight="1" x14ac:dyDescent="0.15">
      <c r="A229" s="394" t="s">
        <v>2400</v>
      </c>
      <c r="B229" s="364"/>
      <c r="C229" s="414"/>
      <c r="D229" s="414"/>
      <c r="E229" s="414"/>
      <c r="F229" s="414"/>
      <c r="G229" s="414"/>
      <c r="H229" s="414"/>
      <c r="I229" s="415">
        <v>1.4350734489963701E-3</v>
      </c>
      <c r="J229" s="417">
        <v>1.4833182958637399E-3</v>
      </c>
      <c r="K229" s="418">
        <v>1.4298239533146299E-3</v>
      </c>
      <c r="L229" s="192"/>
      <c r="M229" s="5"/>
    </row>
    <row r="230" spans="1:13" ht="17" customHeight="1" x14ac:dyDescent="0.15">
      <c r="A230" s="394" t="s">
        <v>2401</v>
      </c>
      <c r="B230" s="364"/>
      <c r="C230" s="414"/>
      <c r="D230" s="414"/>
      <c r="E230" s="414"/>
      <c r="F230" s="414"/>
      <c r="G230" s="414"/>
      <c r="H230" s="414"/>
      <c r="I230" s="415">
        <v>1.3078651591071501E-3</v>
      </c>
      <c r="J230" s="417">
        <v>1.3861404940036599E-3</v>
      </c>
      <c r="K230" s="418">
        <v>1.2989795649978699E-3</v>
      </c>
      <c r="L230" s="192"/>
      <c r="M230" s="5"/>
    </row>
    <row r="231" spans="1:13" ht="17" customHeight="1" x14ac:dyDescent="0.15">
      <c r="A231" s="394" t="s">
        <v>2402</v>
      </c>
      <c r="B231" s="364"/>
      <c r="C231" s="414"/>
      <c r="D231" s="414"/>
      <c r="E231" s="414"/>
      <c r="F231" s="414"/>
      <c r="G231" s="414"/>
      <c r="H231" s="414"/>
      <c r="I231" s="415">
        <v>1.1982891071430401E-3</v>
      </c>
      <c r="J231" s="417">
        <v>1.2688256697855401E-3</v>
      </c>
      <c r="K231" s="418">
        <v>1.1860786395734601E-3</v>
      </c>
      <c r="L231" s="192"/>
      <c r="M231" s="5"/>
    </row>
    <row r="232" spans="1:13" ht="17" customHeight="1" x14ac:dyDescent="0.15">
      <c r="A232" s="394" t="s">
        <v>2403</v>
      </c>
      <c r="B232" s="364"/>
      <c r="C232" s="414"/>
      <c r="D232" s="414"/>
      <c r="E232" s="414"/>
      <c r="F232" s="414"/>
      <c r="G232" s="414"/>
      <c r="H232" s="414"/>
      <c r="I232" s="415">
        <v>1.11355851630516E-3</v>
      </c>
      <c r="J232" s="417">
        <v>1.19043898533733E-3</v>
      </c>
      <c r="K232" s="418">
        <v>1.09889693543384E-3</v>
      </c>
      <c r="L232" s="192"/>
      <c r="M232" s="5"/>
    </row>
    <row r="233" spans="1:13" ht="17" customHeight="1" x14ac:dyDescent="0.15">
      <c r="A233" s="394" t="s">
        <v>2404</v>
      </c>
      <c r="B233" s="364"/>
      <c r="C233" s="414"/>
      <c r="D233" s="414"/>
      <c r="E233" s="414"/>
      <c r="F233" s="414"/>
      <c r="G233" s="414"/>
      <c r="H233" s="414"/>
      <c r="I233" s="415">
        <v>1.16624289593068E-3</v>
      </c>
      <c r="J233" s="417">
        <v>1.1759284474901299E-3</v>
      </c>
      <c r="K233" s="418">
        <v>1.15185512632703E-3</v>
      </c>
      <c r="L233" s="192"/>
      <c r="M233" s="5"/>
    </row>
    <row r="234" spans="1:13" ht="17" customHeight="1" x14ac:dyDescent="0.15">
      <c r="A234" s="394" t="s">
        <v>2405</v>
      </c>
      <c r="B234" s="364"/>
      <c r="C234" s="414"/>
      <c r="D234" s="414"/>
      <c r="E234" s="414"/>
      <c r="F234" s="414"/>
      <c r="G234" s="414"/>
      <c r="H234" s="414"/>
      <c r="I234" s="415">
        <v>1.0927786352995801E-3</v>
      </c>
      <c r="J234" s="417">
        <v>1.3028799987614701E-3</v>
      </c>
      <c r="K234" s="418">
        <v>1.07671681239436E-3</v>
      </c>
      <c r="L234" s="192"/>
      <c r="M234" s="5"/>
    </row>
    <row r="235" spans="1:13" ht="17" customHeight="1" x14ac:dyDescent="0.15">
      <c r="A235" s="394" t="s">
        <v>2406</v>
      </c>
      <c r="B235" s="364"/>
      <c r="C235" s="414"/>
      <c r="D235" s="414"/>
      <c r="E235" s="414"/>
      <c r="F235" s="414"/>
      <c r="G235" s="414"/>
      <c r="H235" s="414"/>
      <c r="I235" s="415">
        <v>1.52538206770313E-3</v>
      </c>
      <c r="J235" s="417">
        <v>1.6507836109782999E-3</v>
      </c>
      <c r="K235" s="418">
        <v>1.51311665506688E-3</v>
      </c>
      <c r="L235" s="192"/>
      <c r="M235" s="5"/>
    </row>
    <row r="236" spans="1:13" ht="17" customHeight="1" x14ac:dyDescent="0.15">
      <c r="A236" s="394" t="s">
        <v>2407</v>
      </c>
      <c r="B236" s="364"/>
      <c r="C236" s="414"/>
      <c r="D236" s="414"/>
      <c r="E236" s="414"/>
      <c r="F236" s="414"/>
      <c r="G236" s="414"/>
      <c r="H236" s="414"/>
      <c r="I236" s="415">
        <v>1.70252887246294E-3</v>
      </c>
      <c r="J236" s="417">
        <v>1.67050693491202E-3</v>
      </c>
      <c r="K236" s="418">
        <v>1.6881638058404099E-3</v>
      </c>
      <c r="L236" s="192"/>
      <c r="M236" s="5"/>
    </row>
    <row r="237" spans="1:13" ht="17" customHeight="1" x14ac:dyDescent="0.15">
      <c r="A237" s="394" t="s">
        <v>2408</v>
      </c>
      <c r="B237" s="364"/>
      <c r="C237" s="414"/>
      <c r="D237" s="414"/>
      <c r="E237" s="414"/>
      <c r="F237" s="414"/>
      <c r="G237" s="414"/>
      <c r="H237" s="414"/>
      <c r="I237" s="415">
        <v>2.3980874835332301E-3</v>
      </c>
      <c r="J237" s="417">
        <v>2.6384036192996299E-3</v>
      </c>
      <c r="K237" s="418">
        <v>2.4008445750218501E-3</v>
      </c>
      <c r="L237" s="192"/>
      <c r="M237" s="5"/>
    </row>
    <row r="238" spans="1:13" ht="17" customHeight="1" x14ac:dyDescent="0.15">
      <c r="A238" s="394" t="s">
        <v>2409</v>
      </c>
      <c r="B238" s="364"/>
      <c r="C238" s="414"/>
      <c r="D238" s="414"/>
      <c r="E238" s="414"/>
      <c r="F238" s="414"/>
      <c r="G238" s="414"/>
      <c r="H238" s="414"/>
      <c r="I238" s="415">
        <v>2.10862969118935E-3</v>
      </c>
      <c r="J238" s="417">
        <v>2.3597361283612902E-3</v>
      </c>
      <c r="K238" s="418">
        <v>2.1112771430935599E-3</v>
      </c>
      <c r="L238" s="192"/>
      <c r="M238" s="5"/>
    </row>
    <row r="239" spans="1:13" ht="17" customHeight="1" x14ac:dyDescent="0.15">
      <c r="A239" s="394" t="s">
        <v>2410</v>
      </c>
      <c r="B239" s="364"/>
      <c r="C239" s="414"/>
      <c r="D239" s="414"/>
      <c r="E239" s="414"/>
      <c r="F239" s="414"/>
      <c r="G239" s="414"/>
      <c r="H239" s="414"/>
      <c r="I239" s="415">
        <v>1.86692384718631E-3</v>
      </c>
      <c r="J239" s="417">
        <v>2.5029975057010599E-3</v>
      </c>
      <c r="K239" s="418">
        <v>1.86617278565052E-3</v>
      </c>
      <c r="L239" s="192"/>
      <c r="M239" s="5"/>
    </row>
    <row r="240" spans="1:13" ht="17" customHeight="1" x14ac:dyDescent="0.15">
      <c r="A240" s="394" t="s">
        <v>2411</v>
      </c>
      <c r="B240" s="364"/>
      <c r="C240" s="414"/>
      <c r="D240" s="414"/>
      <c r="E240" s="414"/>
      <c r="F240" s="414"/>
      <c r="G240" s="414"/>
      <c r="H240" s="414"/>
      <c r="I240" s="415">
        <v>1.73976975360874E-3</v>
      </c>
      <c r="J240" s="417">
        <v>2.2434440805601998E-3</v>
      </c>
      <c r="K240" s="418">
        <v>1.73565165922954E-3</v>
      </c>
      <c r="L240" s="192"/>
      <c r="M240" s="5"/>
    </row>
    <row r="241" spans="1:13" ht="17" customHeight="1" x14ac:dyDescent="0.15">
      <c r="A241" s="394" t="s">
        <v>2412</v>
      </c>
      <c r="B241" s="364"/>
      <c r="C241" s="414"/>
      <c r="D241" s="414"/>
      <c r="E241" s="414"/>
      <c r="F241" s="414"/>
      <c r="G241" s="414"/>
      <c r="H241" s="414"/>
      <c r="I241" s="415">
        <v>1.9631915604080099E-3</v>
      </c>
      <c r="J241" s="417">
        <v>2.0048363431254498E-3</v>
      </c>
      <c r="K241" s="418">
        <v>1.9663934338521598E-3</v>
      </c>
      <c r="L241" s="192"/>
      <c r="M241" s="5"/>
    </row>
    <row r="242" spans="1:13" ht="17" customHeight="1" x14ac:dyDescent="0.15">
      <c r="A242" s="394" t="s">
        <v>2413</v>
      </c>
      <c r="B242" s="364"/>
      <c r="C242" s="414"/>
      <c r="D242" s="414"/>
      <c r="E242" s="414"/>
      <c r="F242" s="414"/>
      <c r="G242" s="414"/>
      <c r="H242" s="414"/>
      <c r="I242" s="415">
        <v>1.90124337532165E-3</v>
      </c>
      <c r="J242" s="417">
        <v>2.3118878399280701E-3</v>
      </c>
      <c r="K242" s="418">
        <v>1.9059327281590701E-3</v>
      </c>
      <c r="L242" s="192"/>
      <c r="M242" s="5"/>
    </row>
    <row r="243" spans="1:13" ht="17" customHeight="1" x14ac:dyDescent="0.15">
      <c r="A243" s="394" t="s">
        <v>2414</v>
      </c>
      <c r="B243" s="364"/>
      <c r="C243" s="414"/>
      <c r="D243" s="414"/>
      <c r="E243" s="414"/>
      <c r="F243" s="414"/>
      <c r="G243" s="414"/>
      <c r="H243" s="414"/>
      <c r="I243" s="415">
        <v>1.7617975369941801E-3</v>
      </c>
      <c r="J243" s="417">
        <v>2.43594332087415E-3</v>
      </c>
      <c r="K243" s="418">
        <v>1.7660665702532599E-3</v>
      </c>
      <c r="L243" s="192"/>
      <c r="M243" s="5"/>
    </row>
    <row r="244" spans="1:13" ht="17" customHeight="1" x14ac:dyDescent="0.15">
      <c r="A244" s="394" t="s">
        <v>2415</v>
      </c>
      <c r="B244" s="364"/>
      <c r="C244" s="414"/>
      <c r="D244" s="414"/>
      <c r="E244" s="414"/>
      <c r="F244" s="414"/>
      <c r="G244" s="414"/>
      <c r="H244" s="414"/>
      <c r="I244" s="415">
        <v>1.70408562480337E-3</v>
      </c>
      <c r="J244" s="417">
        <v>2.3566180596412598E-3</v>
      </c>
      <c r="K244" s="418">
        <v>1.70782837219667E-3</v>
      </c>
      <c r="L244" s="192"/>
      <c r="M244" s="5"/>
    </row>
    <row r="245" spans="1:13" ht="17" customHeight="1" x14ac:dyDescent="0.15">
      <c r="A245" s="394" t="s">
        <v>2416</v>
      </c>
      <c r="B245" s="364"/>
      <c r="C245" s="414"/>
      <c r="D245" s="414"/>
      <c r="E245" s="414"/>
      <c r="F245" s="414"/>
      <c r="G245" s="414"/>
      <c r="H245" s="414"/>
      <c r="I245" s="415">
        <v>1.5257857787394399E-3</v>
      </c>
      <c r="J245" s="417">
        <v>2.1361927788983701E-3</v>
      </c>
      <c r="K245" s="418">
        <v>1.5257678658607201E-3</v>
      </c>
      <c r="L245" s="192"/>
      <c r="M245" s="5"/>
    </row>
    <row r="246" spans="1:13" ht="17" customHeight="1" x14ac:dyDescent="0.15">
      <c r="A246" s="394" t="s">
        <v>2417</v>
      </c>
      <c r="B246" s="364"/>
      <c r="C246" s="414"/>
      <c r="D246" s="414"/>
      <c r="E246" s="414"/>
      <c r="F246" s="414"/>
      <c r="G246" s="414"/>
      <c r="H246" s="414"/>
      <c r="I246" s="415">
        <v>1.91291260313198E-3</v>
      </c>
      <c r="J246" s="417">
        <v>3.3464971098245999E-3</v>
      </c>
      <c r="K246" s="418">
        <v>1.9173606185823101E-3</v>
      </c>
      <c r="L246" s="192"/>
      <c r="M246" s="5"/>
    </row>
    <row r="247" spans="1:13" ht="17" customHeight="1" x14ac:dyDescent="0.15">
      <c r="A247" s="394" t="s">
        <v>2418</v>
      </c>
      <c r="B247" s="364"/>
      <c r="C247" s="414"/>
      <c r="D247" s="414"/>
      <c r="E247" s="414"/>
      <c r="F247" s="414"/>
      <c r="G247" s="414"/>
      <c r="H247" s="414"/>
      <c r="I247" s="415">
        <v>2.3425622864155799E-3</v>
      </c>
      <c r="J247" s="417">
        <v>3.5195440198186401E-3</v>
      </c>
      <c r="K247" s="418">
        <v>2.3507291610778899E-3</v>
      </c>
      <c r="L247" s="192"/>
      <c r="M247" s="5"/>
    </row>
    <row r="248" spans="1:13" ht="17" customHeight="1" x14ac:dyDescent="0.15">
      <c r="A248" s="394" t="s">
        <v>2419</v>
      </c>
      <c r="B248" s="364"/>
      <c r="C248" s="414"/>
      <c r="D248" s="414"/>
      <c r="E248" s="414"/>
      <c r="F248" s="414"/>
      <c r="G248" s="414"/>
      <c r="H248" s="414"/>
      <c r="I248" s="415">
        <v>2.2449525204865E-3</v>
      </c>
      <c r="J248" s="417">
        <v>3.4512774410124201E-3</v>
      </c>
      <c r="K248" s="418">
        <v>2.2560659890262899E-3</v>
      </c>
      <c r="L248" s="192"/>
      <c r="M248" s="5"/>
    </row>
    <row r="249" spans="1:13" ht="17" customHeight="1" x14ac:dyDescent="0.15">
      <c r="A249" s="394" t="s">
        <v>2420</v>
      </c>
      <c r="B249" s="364"/>
      <c r="C249" s="414"/>
      <c r="D249" s="414"/>
      <c r="E249" s="414"/>
      <c r="F249" s="414"/>
      <c r="G249" s="414"/>
      <c r="H249" s="414"/>
      <c r="I249" s="415">
        <v>2.0889663470024201E-3</v>
      </c>
      <c r="J249" s="417">
        <v>3.1297504948827799E-3</v>
      </c>
      <c r="K249" s="418">
        <v>2.10097366185857E-3</v>
      </c>
      <c r="L249" s="192"/>
      <c r="M249" s="5"/>
    </row>
    <row r="250" spans="1:13" ht="17" customHeight="1" x14ac:dyDescent="0.15">
      <c r="A250" s="394" t="s">
        <v>2421</v>
      </c>
      <c r="B250" s="364"/>
      <c r="C250" s="414"/>
      <c r="D250" s="414"/>
      <c r="E250" s="414"/>
      <c r="F250" s="414"/>
      <c r="G250" s="414"/>
      <c r="H250" s="414"/>
      <c r="I250" s="415">
        <v>1.89437479932996E-3</v>
      </c>
      <c r="J250" s="417">
        <v>2.8327740648090901E-3</v>
      </c>
      <c r="K250" s="418">
        <v>1.90489105283723E-3</v>
      </c>
      <c r="L250" s="192"/>
      <c r="M250" s="5"/>
    </row>
    <row r="251" spans="1:13" ht="17" customHeight="1" x14ac:dyDescent="0.15">
      <c r="A251" s="394" t="s">
        <v>2422</v>
      </c>
      <c r="B251" s="364"/>
      <c r="C251" s="414"/>
      <c r="D251" s="414"/>
      <c r="E251" s="414"/>
      <c r="F251" s="414"/>
      <c r="G251" s="414"/>
      <c r="H251" s="414"/>
      <c r="I251" s="415">
        <v>1.9297751932968799E-3</v>
      </c>
      <c r="J251" s="417">
        <v>2.6438326565039099E-3</v>
      </c>
      <c r="K251" s="418">
        <v>1.9375231483953199E-3</v>
      </c>
      <c r="L251" s="192"/>
      <c r="M251" s="5"/>
    </row>
    <row r="252" spans="1:13" ht="17" customHeight="1" x14ac:dyDescent="0.15">
      <c r="A252" s="394" t="s">
        <v>2423</v>
      </c>
      <c r="B252" s="364"/>
      <c r="C252" s="414"/>
      <c r="D252" s="414"/>
      <c r="E252" s="414"/>
      <c r="F252" s="414"/>
      <c r="G252" s="414"/>
      <c r="H252" s="414"/>
      <c r="I252" s="415">
        <v>1.8364915238898601E-3</v>
      </c>
      <c r="J252" s="417">
        <v>2.5813053383343201E-3</v>
      </c>
      <c r="K252" s="418">
        <v>1.8382651811842099E-3</v>
      </c>
      <c r="L252" s="192"/>
      <c r="M252" s="5"/>
    </row>
    <row r="253" spans="1:13" ht="17" customHeight="1" x14ac:dyDescent="0.15">
      <c r="A253" s="394" t="s">
        <v>2424</v>
      </c>
      <c r="B253" s="364"/>
      <c r="C253" s="414"/>
      <c r="D253" s="414"/>
      <c r="E253" s="414"/>
      <c r="F253" s="414"/>
      <c r="G253" s="414"/>
      <c r="H253" s="414"/>
      <c r="I253" s="415">
        <v>2.3401303896784399E-3</v>
      </c>
      <c r="J253" s="417">
        <v>2.97426818499798E-3</v>
      </c>
      <c r="K253" s="418">
        <v>2.3438376062293199E-3</v>
      </c>
      <c r="L253" s="192"/>
      <c r="M253" s="5"/>
    </row>
    <row r="254" spans="1:13" ht="17" customHeight="1" x14ac:dyDescent="0.15">
      <c r="A254" s="394" t="s">
        <v>2425</v>
      </c>
      <c r="B254" s="364"/>
      <c r="C254" s="414"/>
      <c r="D254" s="414"/>
      <c r="E254" s="414"/>
      <c r="F254" s="414"/>
      <c r="G254" s="414"/>
      <c r="H254" s="414"/>
      <c r="I254" s="415">
        <v>3.54458494388229E-3</v>
      </c>
      <c r="J254" s="417">
        <v>4.0115617896191204E-3</v>
      </c>
      <c r="K254" s="418">
        <v>3.5537916735936198E-3</v>
      </c>
      <c r="L254" s="192"/>
      <c r="M254" s="5"/>
    </row>
    <row r="255" spans="1:13" ht="17" customHeight="1" x14ac:dyDescent="0.15">
      <c r="A255" s="394" t="s">
        <v>2426</v>
      </c>
      <c r="B255" s="364"/>
      <c r="C255" s="414"/>
      <c r="D255" s="414"/>
      <c r="E255" s="414"/>
      <c r="F255" s="414"/>
      <c r="G255" s="414"/>
      <c r="H255" s="414"/>
      <c r="I255" s="415">
        <v>3.0847098775789398E-3</v>
      </c>
      <c r="J255" s="417">
        <v>3.5606610238438801E-3</v>
      </c>
      <c r="K255" s="418">
        <v>3.0910019853221098E-3</v>
      </c>
      <c r="L255" s="192"/>
      <c r="M255" s="5"/>
    </row>
    <row r="256" spans="1:13" ht="17" customHeight="1" x14ac:dyDescent="0.15">
      <c r="A256" s="394" t="s">
        <v>2427</v>
      </c>
      <c r="B256" s="364"/>
      <c r="C256" s="414"/>
      <c r="D256" s="414"/>
      <c r="E256" s="414"/>
      <c r="F256" s="414"/>
      <c r="G256" s="414"/>
      <c r="H256" s="414"/>
      <c r="I256" s="415">
        <v>2.6857441847107002E-3</v>
      </c>
      <c r="J256" s="417">
        <v>3.1489060102342301E-3</v>
      </c>
      <c r="K256" s="418">
        <v>2.6898852037005498E-3</v>
      </c>
      <c r="L256" s="192"/>
      <c r="M256" s="5"/>
    </row>
    <row r="257" spans="1:13" ht="17" customHeight="1" x14ac:dyDescent="0.15">
      <c r="A257" s="394" t="s">
        <v>2428</v>
      </c>
      <c r="B257" s="364"/>
      <c r="C257" s="414"/>
      <c r="D257" s="414"/>
      <c r="E257" s="414"/>
      <c r="F257" s="414"/>
      <c r="G257" s="414"/>
      <c r="H257" s="414"/>
      <c r="I257" s="415">
        <v>2.4932227683612802E-3</v>
      </c>
      <c r="J257" s="417">
        <v>3.2334201529994702E-3</v>
      </c>
      <c r="K257" s="418">
        <v>2.50422243175182E-3</v>
      </c>
      <c r="L257" s="192"/>
      <c r="M257" s="5"/>
    </row>
    <row r="258" spans="1:13" ht="17" customHeight="1" x14ac:dyDescent="0.15">
      <c r="A258" s="394" t="s">
        <v>2429</v>
      </c>
      <c r="B258" s="364"/>
      <c r="C258" s="414"/>
      <c r="D258" s="414"/>
      <c r="E258" s="414"/>
      <c r="F258" s="414"/>
      <c r="G258" s="414"/>
      <c r="H258" s="414"/>
      <c r="I258" s="415">
        <v>2.2065050994653401E-3</v>
      </c>
      <c r="J258" s="417">
        <v>2.8701305764287002E-3</v>
      </c>
      <c r="K258" s="418">
        <v>2.2171236778567799E-3</v>
      </c>
      <c r="L258" s="192"/>
      <c r="M258" s="5"/>
    </row>
    <row r="259" spans="1:13" ht="17" customHeight="1" x14ac:dyDescent="0.15">
      <c r="A259" s="394" t="s">
        <v>2430</v>
      </c>
      <c r="B259" s="364"/>
      <c r="C259" s="414"/>
      <c r="D259" s="414"/>
      <c r="E259" s="414"/>
      <c r="F259" s="414"/>
      <c r="G259" s="414"/>
      <c r="H259" s="414"/>
      <c r="I259" s="415">
        <v>1.9698526944678398E-3</v>
      </c>
      <c r="J259" s="417">
        <v>2.57492155008042E-3</v>
      </c>
      <c r="K259" s="418">
        <v>1.9764962470026301E-3</v>
      </c>
      <c r="L259" s="192"/>
      <c r="M259" s="5"/>
    </row>
    <row r="260" spans="1:13" ht="17" customHeight="1" x14ac:dyDescent="0.15">
      <c r="A260" s="394" t="s">
        <v>2431</v>
      </c>
      <c r="B260" s="364"/>
      <c r="C260" s="414"/>
      <c r="D260" s="414"/>
      <c r="E260" s="414"/>
      <c r="F260" s="414"/>
      <c r="G260" s="414"/>
      <c r="H260" s="414"/>
      <c r="I260" s="415">
        <v>1.80758352351175E-3</v>
      </c>
      <c r="J260" s="417">
        <v>2.4906573283121399E-3</v>
      </c>
      <c r="K260" s="418">
        <v>1.8095635898502699E-3</v>
      </c>
      <c r="L260" s="192"/>
      <c r="M260" s="5"/>
    </row>
    <row r="261" spans="1:13" ht="17" customHeight="1" x14ac:dyDescent="0.15">
      <c r="A261" s="394" t="s">
        <v>2432</v>
      </c>
      <c r="B261" s="364"/>
      <c r="C261" s="414"/>
      <c r="D261" s="414"/>
      <c r="E261" s="414"/>
      <c r="F261" s="414"/>
      <c r="G261" s="414"/>
      <c r="H261" s="414"/>
      <c r="I261" s="415">
        <v>1.84858870343523E-3</v>
      </c>
      <c r="J261" s="417">
        <v>2.37730500007739E-3</v>
      </c>
      <c r="K261" s="418">
        <v>1.8482453391159899E-3</v>
      </c>
      <c r="L261" s="192"/>
      <c r="M261" s="5"/>
    </row>
    <row r="262" spans="1:13" ht="17" customHeight="1" x14ac:dyDescent="0.15">
      <c r="A262" s="394" t="s">
        <v>2433</v>
      </c>
      <c r="B262" s="364"/>
      <c r="C262" s="414"/>
      <c r="D262" s="414"/>
      <c r="E262" s="414"/>
      <c r="F262" s="414"/>
      <c r="G262" s="414"/>
      <c r="H262" s="414"/>
      <c r="I262" s="415">
        <v>1.64668678664264E-3</v>
      </c>
      <c r="J262" s="417">
        <v>2.2452172591573599E-3</v>
      </c>
      <c r="K262" s="418">
        <v>1.6432348536420201E-3</v>
      </c>
      <c r="L262" s="192"/>
      <c r="M262" s="5"/>
    </row>
    <row r="263" spans="1:13" ht="17" customHeight="1" x14ac:dyDescent="0.15">
      <c r="A263" s="394" t="s">
        <v>2434</v>
      </c>
      <c r="B263" s="364"/>
      <c r="C263" s="414"/>
      <c r="D263" s="414"/>
      <c r="E263" s="414"/>
      <c r="F263" s="414"/>
      <c r="G263" s="414"/>
      <c r="H263" s="414"/>
      <c r="I263" s="415">
        <v>1.77394676228373E-3</v>
      </c>
      <c r="J263" s="417">
        <v>2.15691835829031E-3</v>
      </c>
      <c r="K263" s="418">
        <v>1.7754745059997701E-3</v>
      </c>
      <c r="L263" s="192"/>
      <c r="M263" s="5"/>
    </row>
    <row r="264" spans="1:13" ht="17" customHeight="1" x14ac:dyDescent="0.15">
      <c r="A264" s="394" t="s">
        <v>2435</v>
      </c>
      <c r="B264" s="364"/>
      <c r="C264" s="414"/>
      <c r="D264" s="414"/>
      <c r="E264" s="414"/>
      <c r="F264" s="414"/>
      <c r="G264" s="414"/>
      <c r="H264" s="414"/>
      <c r="I264" s="415">
        <v>1.7017536621439901E-3</v>
      </c>
      <c r="J264" s="417">
        <v>1.9565000676175798E-3</v>
      </c>
      <c r="K264" s="418">
        <v>1.70348728564676E-3</v>
      </c>
      <c r="L264" s="192"/>
      <c r="M264" s="5"/>
    </row>
    <row r="265" spans="1:13" ht="17" customHeight="1" x14ac:dyDescent="0.15">
      <c r="A265" s="394" t="s">
        <v>2436</v>
      </c>
      <c r="B265" s="364"/>
      <c r="C265" s="414"/>
      <c r="D265" s="414"/>
      <c r="E265" s="414"/>
      <c r="F265" s="414"/>
      <c r="G265" s="414"/>
      <c r="H265" s="414"/>
      <c r="I265" s="415">
        <v>1.6149486795331801E-3</v>
      </c>
      <c r="J265" s="417">
        <v>1.7608321221267099E-3</v>
      </c>
      <c r="K265" s="418">
        <v>1.6133142256606499E-3</v>
      </c>
      <c r="L265" s="192"/>
      <c r="M265" s="5"/>
    </row>
    <row r="266" spans="1:13" ht="17" customHeight="1" x14ac:dyDescent="0.15">
      <c r="A266" s="394" t="s">
        <v>2437</v>
      </c>
      <c r="B266" s="364"/>
      <c r="C266" s="414"/>
      <c r="D266" s="414"/>
      <c r="E266" s="414"/>
      <c r="F266" s="414"/>
      <c r="G266" s="414"/>
      <c r="H266" s="414"/>
      <c r="I266" s="415">
        <v>1.4899159026538101E-3</v>
      </c>
      <c r="J266" s="417">
        <v>1.62516875442767E-3</v>
      </c>
      <c r="K266" s="418">
        <v>1.4846745087456401E-3</v>
      </c>
      <c r="L266" s="192"/>
      <c r="M266" s="5"/>
    </row>
    <row r="267" spans="1:13" ht="17" customHeight="1" x14ac:dyDescent="0.15">
      <c r="A267" s="394" t="s">
        <v>2438</v>
      </c>
      <c r="B267" s="364"/>
      <c r="C267" s="414"/>
      <c r="D267" s="414"/>
      <c r="E267" s="414"/>
      <c r="F267" s="414"/>
      <c r="G267" s="414"/>
      <c r="H267" s="414"/>
      <c r="I267" s="415">
        <v>1.38520901654648E-3</v>
      </c>
      <c r="J267" s="417">
        <v>1.50304818966935E-3</v>
      </c>
      <c r="K267" s="418">
        <v>1.3775570673928701E-3</v>
      </c>
      <c r="L267" s="192"/>
      <c r="M267" s="5"/>
    </row>
    <row r="268" spans="1:13" ht="17" customHeight="1" x14ac:dyDescent="0.15">
      <c r="A268" s="394" t="s">
        <v>2439</v>
      </c>
      <c r="B268" s="364"/>
      <c r="C268" s="414"/>
      <c r="D268" s="414"/>
      <c r="E268" s="414"/>
      <c r="F268" s="414"/>
      <c r="G268" s="414"/>
      <c r="H268" s="414"/>
      <c r="I268" s="415">
        <v>1.32982988788453E-3</v>
      </c>
      <c r="J268" s="417">
        <v>2.1928132561155399E-3</v>
      </c>
      <c r="K268" s="418">
        <v>1.3208215382321301E-3</v>
      </c>
      <c r="L268" s="192"/>
      <c r="M268" s="5"/>
    </row>
    <row r="269" spans="1:13" ht="17" customHeight="1" x14ac:dyDescent="0.15">
      <c r="A269" s="394" t="s">
        <v>2440</v>
      </c>
      <c r="B269" s="364"/>
      <c r="C269" s="414"/>
      <c r="D269" s="414"/>
      <c r="E269" s="414"/>
      <c r="F269" s="414"/>
      <c r="G269" s="414"/>
      <c r="H269" s="414"/>
      <c r="I269" s="415">
        <v>1.25187193823661E-3</v>
      </c>
      <c r="J269" s="417">
        <v>1.9787457803110298E-3</v>
      </c>
      <c r="K269" s="418">
        <v>1.24113130358018E-3</v>
      </c>
      <c r="L269" s="192"/>
      <c r="M269" s="5"/>
    </row>
    <row r="270" spans="1:13" ht="17" customHeight="1" x14ac:dyDescent="0.15">
      <c r="A270" s="394" t="s">
        <v>2441</v>
      </c>
      <c r="B270" s="364"/>
      <c r="C270" s="414"/>
      <c r="D270" s="414"/>
      <c r="E270" s="414"/>
      <c r="F270" s="414"/>
      <c r="G270" s="414"/>
      <c r="H270" s="414"/>
      <c r="I270" s="415">
        <v>1.39276371264907E-3</v>
      </c>
      <c r="J270" s="417">
        <v>1.77433979574169E-3</v>
      </c>
      <c r="K270" s="418">
        <v>1.38160796099658E-3</v>
      </c>
      <c r="L270" s="192"/>
      <c r="M270" s="5"/>
    </row>
    <row r="271" spans="1:13" ht="17" customHeight="1" x14ac:dyDescent="0.15">
      <c r="A271" s="394" t="s">
        <v>2442</v>
      </c>
      <c r="B271" s="364"/>
      <c r="C271" s="414"/>
      <c r="D271" s="414"/>
      <c r="E271" s="414"/>
      <c r="F271" s="414"/>
      <c r="G271" s="414"/>
      <c r="H271" s="414"/>
      <c r="I271" s="415">
        <v>1.52273809877943E-3</v>
      </c>
      <c r="J271" s="417">
        <v>1.7938300708675999E-3</v>
      </c>
      <c r="K271" s="418">
        <v>1.51231412195062E-3</v>
      </c>
      <c r="L271" s="192"/>
      <c r="M271" s="5"/>
    </row>
    <row r="272" spans="1:13" ht="17" customHeight="1" x14ac:dyDescent="0.15">
      <c r="A272" s="394" t="s">
        <v>2443</v>
      </c>
      <c r="B272" s="364"/>
      <c r="C272" s="414"/>
      <c r="D272" s="414"/>
      <c r="E272" s="414"/>
      <c r="F272" s="414"/>
      <c r="G272" s="414"/>
      <c r="H272" s="414"/>
      <c r="I272" s="415">
        <v>2.0396519791507201E-3</v>
      </c>
      <c r="J272" s="417">
        <v>1.9630851030692999E-3</v>
      </c>
      <c r="K272" s="418">
        <v>2.0427224830393402E-3</v>
      </c>
      <c r="L272" s="192"/>
      <c r="M272" s="5"/>
    </row>
    <row r="273" spans="1:13" ht="17" customHeight="1" x14ac:dyDescent="0.15">
      <c r="A273" s="394" t="s">
        <v>2444</v>
      </c>
      <c r="B273" s="364"/>
      <c r="C273" s="414"/>
      <c r="D273" s="414"/>
      <c r="E273" s="414"/>
      <c r="F273" s="414"/>
      <c r="G273" s="414"/>
      <c r="H273" s="414"/>
      <c r="I273" s="415">
        <v>1.85557182313231E-3</v>
      </c>
      <c r="J273" s="417">
        <v>1.7727181851989601E-3</v>
      </c>
      <c r="K273" s="418">
        <v>1.85845049950521E-3</v>
      </c>
      <c r="L273" s="192"/>
      <c r="M273" s="5"/>
    </row>
    <row r="274" spans="1:13" ht="17" customHeight="1" x14ac:dyDescent="0.15">
      <c r="A274" s="394" t="s">
        <v>2445</v>
      </c>
      <c r="B274" s="364"/>
      <c r="C274" s="414"/>
      <c r="D274" s="414"/>
      <c r="E274" s="414"/>
      <c r="F274" s="414"/>
      <c r="G274" s="414"/>
      <c r="H274" s="414"/>
      <c r="I274" s="415">
        <v>2.4689207979106602E-3</v>
      </c>
      <c r="J274" s="417">
        <v>1.9050564821006101E-3</v>
      </c>
      <c r="K274" s="418">
        <v>2.4811618386512799E-3</v>
      </c>
      <c r="L274" s="192"/>
      <c r="M274" s="5"/>
    </row>
    <row r="275" spans="1:13" ht="17" customHeight="1" x14ac:dyDescent="0.15">
      <c r="A275" s="394" t="s">
        <v>2446</v>
      </c>
      <c r="B275" s="364"/>
      <c r="C275" s="414"/>
      <c r="D275" s="414"/>
      <c r="E275" s="414"/>
      <c r="F275" s="414"/>
      <c r="G275" s="414"/>
      <c r="H275" s="414"/>
      <c r="I275" s="415">
        <v>2.1558569847351201E-3</v>
      </c>
      <c r="J275" s="417">
        <v>1.73769492674315E-3</v>
      </c>
      <c r="K275" s="418">
        <v>2.1644346327824898E-3</v>
      </c>
      <c r="L275" s="192"/>
      <c r="M275" s="5"/>
    </row>
    <row r="276" spans="1:13" ht="17" customHeight="1" x14ac:dyDescent="0.15">
      <c r="A276" s="394" t="s">
        <v>2447</v>
      </c>
      <c r="B276" s="364"/>
      <c r="C276" s="414"/>
      <c r="D276" s="414"/>
      <c r="E276" s="414"/>
      <c r="F276" s="414"/>
      <c r="G276" s="414"/>
      <c r="H276" s="414"/>
      <c r="I276" s="415">
        <v>2.3412130498001202E-3</v>
      </c>
      <c r="J276" s="417">
        <v>1.83242247205959E-3</v>
      </c>
      <c r="K276" s="418">
        <v>2.34812222677109E-3</v>
      </c>
      <c r="L276" s="192"/>
      <c r="M276" s="5"/>
    </row>
    <row r="277" spans="1:13" ht="17" customHeight="1" x14ac:dyDescent="0.15">
      <c r="A277" s="394" t="s">
        <v>2448</v>
      </c>
      <c r="B277" s="364"/>
      <c r="C277" s="414"/>
      <c r="D277" s="414"/>
      <c r="E277" s="414"/>
      <c r="F277" s="414"/>
      <c r="G277" s="414"/>
      <c r="H277" s="414"/>
      <c r="I277" s="415">
        <v>2.0537779324281201E-3</v>
      </c>
      <c r="J277" s="417">
        <v>1.6472886226823499E-3</v>
      </c>
      <c r="K277" s="418">
        <v>2.05906215761003E-3</v>
      </c>
      <c r="L277" s="192"/>
      <c r="M277" s="5"/>
    </row>
    <row r="278" spans="1:13" ht="17" customHeight="1" x14ac:dyDescent="0.15">
      <c r="A278" s="394" t="s">
        <v>2449</v>
      </c>
      <c r="B278" s="364"/>
      <c r="C278" s="414"/>
      <c r="D278" s="414"/>
      <c r="E278" s="414"/>
      <c r="F278" s="414"/>
      <c r="G278" s="414"/>
      <c r="H278" s="414"/>
      <c r="I278" s="415">
        <v>1.9745148208176601E-3</v>
      </c>
      <c r="J278" s="417">
        <v>1.5022597987050901E-3</v>
      </c>
      <c r="K278" s="418">
        <v>1.9759093956677998E-3</v>
      </c>
      <c r="L278" s="192"/>
      <c r="M278" s="5"/>
    </row>
    <row r="279" spans="1:13" ht="17" customHeight="1" x14ac:dyDescent="0.15">
      <c r="A279" s="394" t="s">
        <v>2450</v>
      </c>
      <c r="B279" s="364"/>
      <c r="C279" s="414"/>
      <c r="D279" s="414"/>
      <c r="E279" s="414"/>
      <c r="F279" s="414"/>
      <c r="G279" s="414"/>
      <c r="H279" s="414"/>
      <c r="I279" s="415">
        <v>2.2508347898034398E-3</v>
      </c>
      <c r="J279" s="417">
        <v>1.4983226506337199E-3</v>
      </c>
      <c r="K279" s="418">
        <v>2.25896282914887E-3</v>
      </c>
      <c r="L279" s="192"/>
      <c r="M279" s="5"/>
    </row>
    <row r="280" spans="1:13" ht="17" customHeight="1" x14ac:dyDescent="0.15">
      <c r="A280" s="394" t="s">
        <v>2451</v>
      </c>
      <c r="B280" s="364"/>
      <c r="C280" s="414"/>
      <c r="D280" s="414"/>
      <c r="E280" s="414"/>
      <c r="F280" s="414"/>
      <c r="G280" s="414"/>
      <c r="H280" s="414"/>
      <c r="I280" s="415">
        <v>3.3741298999529199E-3</v>
      </c>
      <c r="J280" s="417">
        <v>2.3697044788699999E-3</v>
      </c>
      <c r="K280" s="418">
        <v>3.3845562545242601E-3</v>
      </c>
      <c r="L280" s="192"/>
      <c r="M280" s="5"/>
    </row>
    <row r="281" spans="1:13" ht="17" customHeight="1" x14ac:dyDescent="0.15">
      <c r="A281" s="394" t="s">
        <v>2452</v>
      </c>
      <c r="B281" s="364"/>
      <c r="C281" s="414"/>
      <c r="D281" s="414"/>
      <c r="E281" s="414"/>
      <c r="F281" s="414"/>
      <c r="G281" s="414"/>
      <c r="H281" s="414"/>
      <c r="I281" s="415">
        <v>2.9629689425451E-3</v>
      </c>
      <c r="J281" s="417">
        <v>2.1417356311354998E-3</v>
      </c>
      <c r="K281" s="418">
        <v>2.9789396269185599E-3</v>
      </c>
      <c r="L281" s="192"/>
      <c r="M281" s="5"/>
    </row>
    <row r="282" spans="1:13" ht="17" customHeight="1" x14ac:dyDescent="0.15">
      <c r="A282" s="394" t="s">
        <v>2453</v>
      </c>
      <c r="B282" s="364"/>
      <c r="C282" s="414"/>
      <c r="D282" s="414"/>
      <c r="E282" s="414"/>
      <c r="F282" s="414"/>
      <c r="G282" s="414"/>
      <c r="H282" s="414"/>
      <c r="I282" s="415">
        <v>2.5673156836252499E-3</v>
      </c>
      <c r="J282" s="417">
        <v>2.13449557991151E-3</v>
      </c>
      <c r="K282" s="418">
        <v>2.5799661534808599E-3</v>
      </c>
      <c r="L282" s="192"/>
      <c r="M282" s="5"/>
    </row>
    <row r="283" spans="1:13" ht="17" customHeight="1" x14ac:dyDescent="0.15">
      <c r="A283" s="394" t="s">
        <v>2454</v>
      </c>
      <c r="B283" s="364"/>
      <c r="C283" s="414"/>
      <c r="D283" s="414"/>
      <c r="E283" s="414"/>
      <c r="F283" s="414"/>
      <c r="G283" s="414"/>
      <c r="H283" s="414"/>
      <c r="I283" s="415">
        <v>2.4299117828110602E-3</v>
      </c>
      <c r="J283" s="417">
        <v>1.9124087382004201E-3</v>
      </c>
      <c r="K283" s="418">
        <v>2.4384673456691501E-3</v>
      </c>
      <c r="L283" s="192"/>
      <c r="M283" s="5"/>
    </row>
    <row r="284" spans="1:13" ht="17" customHeight="1" x14ac:dyDescent="0.15">
      <c r="A284" s="394" t="s">
        <v>2455</v>
      </c>
      <c r="B284" s="364"/>
      <c r="C284" s="414"/>
      <c r="D284" s="414"/>
      <c r="E284" s="414"/>
      <c r="F284" s="414"/>
      <c r="G284" s="414"/>
      <c r="H284" s="414"/>
      <c r="I284" s="415">
        <v>2.1914473832640802E-3</v>
      </c>
      <c r="J284" s="417">
        <v>1.82206330496815E-3</v>
      </c>
      <c r="K284" s="418">
        <v>2.2010514102421001E-3</v>
      </c>
      <c r="L284" s="192"/>
      <c r="M284" s="5"/>
    </row>
    <row r="285" spans="1:13" ht="17" customHeight="1" x14ac:dyDescent="0.15">
      <c r="A285" s="394" t="s">
        <v>2456</v>
      </c>
      <c r="B285" s="364"/>
      <c r="C285" s="414"/>
      <c r="D285" s="414"/>
      <c r="E285" s="414"/>
      <c r="F285" s="414"/>
      <c r="G285" s="414"/>
      <c r="H285" s="414"/>
      <c r="I285" s="415">
        <v>2.0131445161405801E-3</v>
      </c>
      <c r="J285" s="417">
        <v>1.63801019179032E-3</v>
      </c>
      <c r="K285" s="418">
        <v>2.01863602941459E-3</v>
      </c>
      <c r="L285" s="192"/>
      <c r="M285" s="5"/>
    </row>
    <row r="286" spans="1:13" ht="17" customHeight="1" x14ac:dyDescent="0.15">
      <c r="A286" s="394" t="s">
        <v>2457</v>
      </c>
      <c r="B286" s="364"/>
      <c r="C286" s="414"/>
      <c r="D286" s="414"/>
      <c r="E286" s="414"/>
      <c r="F286" s="414"/>
      <c r="G286" s="414"/>
      <c r="H286" s="414"/>
      <c r="I286" s="415">
        <v>1.92398284488283E-3</v>
      </c>
      <c r="J286" s="417">
        <v>1.47832074858286E-3</v>
      </c>
      <c r="K286" s="418">
        <v>1.9244744124671199E-3</v>
      </c>
      <c r="L286" s="192"/>
      <c r="M286" s="5"/>
    </row>
    <row r="287" spans="1:13" ht="17" customHeight="1" x14ac:dyDescent="0.15">
      <c r="A287" s="394" t="s">
        <v>2458</v>
      </c>
      <c r="B287" s="364"/>
      <c r="C287" s="414"/>
      <c r="D287" s="414"/>
      <c r="E287" s="414"/>
      <c r="F287" s="414"/>
      <c r="G287" s="414"/>
      <c r="H287" s="414"/>
      <c r="I287" s="415">
        <v>1.7095090499905301E-3</v>
      </c>
      <c r="J287" s="417">
        <v>1.3751764449275699E-3</v>
      </c>
      <c r="K287" s="418">
        <v>1.70683425219734E-3</v>
      </c>
      <c r="L287" s="192"/>
      <c r="M287" s="5"/>
    </row>
    <row r="288" spans="1:13" ht="17" customHeight="1" x14ac:dyDescent="0.15">
      <c r="A288" s="394" t="s">
        <v>2459</v>
      </c>
      <c r="B288" s="364"/>
      <c r="C288" s="414"/>
      <c r="D288" s="414"/>
      <c r="E288" s="414"/>
      <c r="F288" s="414"/>
      <c r="G288" s="414"/>
      <c r="H288" s="414"/>
      <c r="I288" s="415">
        <v>1.9556378375760698E-3</v>
      </c>
      <c r="J288" s="417">
        <v>1.5507967179952001E-3</v>
      </c>
      <c r="K288" s="418">
        <v>1.9563595509187199E-3</v>
      </c>
      <c r="L288" s="192"/>
      <c r="M288" s="5"/>
    </row>
    <row r="289" spans="1:13" ht="17" customHeight="1" x14ac:dyDescent="0.15">
      <c r="A289" s="394" t="s">
        <v>2460</v>
      </c>
      <c r="B289" s="364"/>
      <c r="C289" s="414"/>
      <c r="D289" s="414"/>
      <c r="E289" s="414"/>
      <c r="F289" s="414"/>
      <c r="G289" s="414"/>
      <c r="H289" s="414"/>
      <c r="I289" s="415">
        <v>1.7554643824511499E-3</v>
      </c>
      <c r="J289" s="417">
        <v>1.50012641553916E-3</v>
      </c>
      <c r="K289" s="418">
        <v>1.75513859506489E-3</v>
      </c>
      <c r="L289" s="192"/>
      <c r="M289" s="5"/>
    </row>
    <row r="290" spans="1:13" ht="17" customHeight="1" x14ac:dyDescent="0.15">
      <c r="A290" s="394" t="s">
        <v>2461</v>
      </c>
      <c r="B290" s="364"/>
      <c r="C290" s="414"/>
      <c r="D290" s="414"/>
      <c r="E290" s="414"/>
      <c r="F290" s="414"/>
      <c r="G290" s="414"/>
      <c r="H290" s="414"/>
      <c r="I290" s="415">
        <v>1.61245257190272E-3</v>
      </c>
      <c r="J290" s="417">
        <v>1.4751949588981601E-3</v>
      </c>
      <c r="K290" s="418">
        <v>1.6101492587524201E-3</v>
      </c>
      <c r="L290" s="192"/>
      <c r="M290" s="5"/>
    </row>
    <row r="291" spans="1:13" ht="17" customHeight="1" x14ac:dyDescent="0.15">
      <c r="A291" s="394" t="s">
        <v>2462</v>
      </c>
      <c r="B291" s="364"/>
      <c r="C291" s="414"/>
      <c r="D291" s="414"/>
      <c r="E291" s="414"/>
      <c r="F291" s="414"/>
      <c r="G291" s="414"/>
      <c r="H291" s="414"/>
      <c r="I291" s="415">
        <v>1.5419990028273001E-3</v>
      </c>
      <c r="J291" s="417">
        <v>1.34139713222698E-3</v>
      </c>
      <c r="K291" s="418">
        <v>1.5387897176515201E-3</v>
      </c>
      <c r="L291" s="192"/>
      <c r="M291" s="5"/>
    </row>
    <row r="292" spans="1:13" ht="17" customHeight="1" x14ac:dyDescent="0.15">
      <c r="A292" s="394" t="s">
        <v>2463</v>
      </c>
      <c r="B292" s="364"/>
      <c r="C292" s="414"/>
      <c r="D292" s="414"/>
      <c r="E292" s="414"/>
      <c r="F292" s="414"/>
      <c r="G292" s="414"/>
      <c r="H292" s="414"/>
      <c r="I292" s="415">
        <v>1.4051070939992401E-3</v>
      </c>
      <c r="J292" s="417">
        <v>1.2349339472537101E-3</v>
      </c>
      <c r="K292" s="418">
        <v>1.3989191527446899E-3</v>
      </c>
      <c r="L292" s="192"/>
      <c r="M292" s="5"/>
    </row>
    <row r="293" spans="1:13" ht="17" customHeight="1" x14ac:dyDescent="0.15">
      <c r="A293" s="394" t="s">
        <v>2464</v>
      </c>
      <c r="B293" s="364"/>
      <c r="C293" s="414"/>
      <c r="D293" s="414"/>
      <c r="E293" s="414"/>
      <c r="F293" s="414"/>
      <c r="G293" s="414"/>
      <c r="H293" s="414"/>
      <c r="I293" s="415">
        <v>1.5070358840860499E-3</v>
      </c>
      <c r="J293" s="417">
        <v>1.2653809876783601E-3</v>
      </c>
      <c r="K293" s="418">
        <v>1.5008441545343401E-3</v>
      </c>
      <c r="L293" s="192"/>
      <c r="M293" s="5"/>
    </row>
    <row r="294" spans="1:13" ht="17" customHeight="1" x14ac:dyDescent="0.15">
      <c r="A294" s="394" t="s">
        <v>2465</v>
      </c>
      <c r="B294" s="364"/>
      <c r="C294" s="414"/>
      <c r="D294" s="414"/>
      <c r="E294" s="414"/>
      <c r="F294" s="414"/>
      <c r="G294" s="414"/>
      <c r="H294" s="414"/>
      <c r="I294" s="415">
        <v>1.38311687137242E-3</v>
      </c>
      <c r="J294" s="417">
        <v>1.26026758844225E-3</v>
      </c>
      <c r="K294" s="418">
        <v>1.37488537780538E-3</v>
      </c>
      <c r="L294" s="192"/>
      <c r="M294" s="5"/>
    </row>
    <row r="295" spans="1:13" ht="17" customHeight="1" x14ac:dyDescent="0.15">
      <c r="A295" s="394" t="s">
        <v>2466</v>
      </c>
      <c r="B295" s="364"/>
      <c r="C295" s="414"/>
      <c r="D295" s="414"/>
      <c r="E295" s="414"/>
      <c r="F295" s="414"/>
      <c r="G295" s="414"/>
      <c r="H295" s="414"/>
      <c r="I295" s="415">
        <v>1.2836662542681E-3</v>
      </c>
      <c r="J295" s="417">
        <v>1.1535508999010601E-3</v>
      </c>
      <c r="K295" s="418">
        <v>1.2725471423750401E-3</v>
      </c>
      <c r="L295" s="192"/>
      <c r="M295" s="5"/>
    </row>
    <row r="296" spans="1:13" ht="17" customHeight="1" x14ac:dyDescent="0.15">
      <c r="A296" s="394" t="s">
        <v>2467</v>
      </c>
      <c r="B296" s="364"/>
      <c r="C296" s="414"/>
      <c r="D296" s="414"/>
      <c r="E296" s="414"/>
      <c r="F296" s="414"/>
      <c r="G296" s="414"/>
      <c r="H296" s="414"/>
      <c r="I296" s="415">
        <v>1.17673113385967E-3</v>
      </c>
      <c r="J296" s="417">
        <v>1.0592310870366701E-3</v>
      </c>
      <c r="K296" s="418">
        <v>1.1628730832292601E-3</v>
      </c>
      <c r="L296" s="192"/>
      <c r="M296" s="5"/>
    </row>
    <row r="297" spans="1:13" ht="17" customHeight="1" x14ac:dyDescent="0.15">
      <c r="A297" s="394" t="s">
        <v>2468</v>
      </c>
      <c r="B297" s="364"/>
      <c r="C297" s="414"/>
      <c r="D297" s="414"/>
      <c r="E297" s="414"/>
      <c r="F297" s="414"/>
      <c r="G297" s="414"/>
      <c r="H297" s="414"/>
      <c r="I297" s="415">
        <v>1.32746315775977E-3</v>
      </c>
      <c r="J297" s="417">
        <v>9.9854284325160097E-4</v>
      </c>
      <c r="K297" s="418">
        <v>1.3124977891045401E-3</v>
      </c>
      <c r="L297" s="192"/>
      <c r="M297" s="5"/>
    </row>
    <row r="298" spans="1:13" ht="17" customHeight="1" x14ac:dyDescent="0.15">
      <c r="A298" s="394" t="s">
        <v>2469</v>
      </c>
      <c r="B298" s="364"/>
      <c r="C298" s="414"/>
      <c r="D298" s="414"/>
      <c r="E298" s="414"/>
      <c r="F298" s="414"/>
      <c r="G298" s="414"/>
      <c r="H298" s="414"/>
      <c r="I298" s="415">
        <v>1.4689891341562601E-3</v>
      </c>
      <c r="J298" s="417">
        <v>9.4836068979817895E-4</v>
      </c>
      <c r="K298" s="418">
        <v>1.45767235404133E-3</v>
      </c>
      <c r="L298" s="192"/>
      <c r="M298" s="5"/>
    </row>
    <row r="299" spans="1:13" ht="17" customHeight="1" x14ac:dyDescent="0.15">
      <c r="A299" s="394" t="s">
        <v>2470</v>
      </c>
      <c r="B299" s="364"/>
      <c r="C299" s="414"/>
      <c r="D299" s="414"/>
      <c r="E299" s="414"/>
      <c r="F299" s="414"/>
      <c r="G299" s="414"/>
      <c r="H299" s="414"/>
      <c r="I299" s="415">
        <v>1.8010169224453E-3</v>
      </c>
      <c r="J299" s="417">
        <v>1.5956915204620101E-3</v>
      </c>
      <c r="K299" s="418">
        <v>1.79306320465026E-3</v>
      </c>
      <c r="L299" s="192"/>
      <c r="M299" s="5"/>
    </row>
    <row r="300" spans="1:13" ht="17" customHeight="1" x14ac:dyDescent="0.15">
      <c r="A300" s="394" t="s">
        <v>2471</v>
      </c>
      <c r="B300" s="364"/>
      <c r="C300" s="414"/>
      <c r="D300" s="414"/>
      <c r="E300" s="414"/>
      <c r="F300" s="414"/>
      <c r="G300" s="414"/>
      <c r="H300" s="414"/>
      <c r="I300" s="415">
        <v>1.6056967491683699E-3</v>
      </c>
      <c r="J300" s="417">
        <v>1.69745682330136E-3</v>
      </c>
      <c r="K300" s="418">
        <v>1.5963445252563601E-3</v>
      </c>
      <c r="L300" s="192"/>
      <c r="M300" s="5"/>
    </row>
    <row r="301" spans="1:13" ht="17" customHeight="1" x14ac:dyDescent="0.15">
      <c r="A301" s="394" t="s">
        <v>2472</v>
      </c>
      <c r="B301" s="364"/>
      <c r="C301" s="414"/>
      <c r="D301" s="414"/>
      <c r="E301" s="414"/>
      <c r="F301" s="414"/>
      <c r="G301" s="414"/>
      <c r="H301" s="414"/>
      <c r="I301" s="415">
        <v>1.62138978266641E-3</v>
      </c>
      <c r="J301" s="417">
        <v>1.5418782488015501E-3</v>
      </c>
      <c r="K301" s="418">
        <v>1.6141354561376099E-3</v>
      </c>
      <c r="L301" s="192"/>
      <c r="M301" s="5"/>
    </row>
    <row r="302" spans="1:13" ht="17" customHeight="1" x14ac:dyDescent="0.15">
      <c r="A302" s="394" t="s">
        <v>2473</v>
      </c>
      <c r="B302" s="364"/>
      <c r="C302" s="414"/>
      <c r="D302" s="414"/>
      <c r="E302" s="414"/>
      <c r="F302" s="414"/>
      <c r="G302" s="414"/>
      <c r="H302" s="414"/>
      <c r="I302" s="415">
        <v>1.8053532676009501E-3</v>
      </c>
      <c r="J302" s="417">
        <v>1.54573997499366E-3</v>
      </c>
      <c r="K302" s="418">
        <v>1.80107524735307E-3</v>
      </c>
      <c r="L302" s="192"/>
      <c r="M302" s="5"/>
    </row>
    <row r="303" spans="1:13" ht="17" customHeight="1" x14ac:dyDescent="0.15">
      <c r="A303" s="394" t="s">
        <v>2474</v>
      </c>
      <c r="B303" s="364"/>
      <c r="C303" s="414"/>
      <c r="D303" s="414"/>
      <c r="E303" s="414"/>
      <c r="F303" s="414"/>
      <c r="G303" s="414"/>
      <c r="H303" s="414"/>
      <c r="I303" s="415">
        <v>1.6070321151227199E-3</v>
      </c>
      <c r="J303" s="417">
        <v>1.4038907889093401E-3</v>
      </c>
      <c r="K303" s="418">
        <v>1.60059973719448E-3</v>
      </c>
      <c r="L303" s="192"/>
      <c r="M303" s="5"/>
    </row>
    <row r="304" spans="1:13" ht="17" customHeight="1" x14ac:dyDescent="0.15">
      <c r="A304" s="394" t="s">
        <v>2475</v>
      </c>
      <c r="B304" s="364"/>
      <c r="C304" s="414"/>
      <c r="D304" s="414"/>
      <c r="E304" s="414"/>
      <c r="F304" s="414"/>
      <c r="G304" s="414"/>
      <c r="H304" s="414"/>
      <c r="I304" s="415">
        <v>1.4562901454725601E-3</v>
      </c>
      <c r="J304" s="417">
        <v>1.3282264741488099E-3</v>
      </c>
      <c r="K304" s="418">
        <v>1.4478227478507499E-3</v>
      </c>
      <c r="L304" s="192"/>
      <c r="M304" s="5"/>
    </row>
    <row r="305" spans="1:13" ht="17" customHeight="1" x14ac:dyDescent="0.15">
      <c r="A305" s="394" t="s">
        <v>2476</v>
      </c>
      <c r="B305" s="364"/>
      <c r="C305" s="414"/>
      <c r="D305" s="414"/>
      <c r="E305" s="414"/>
      <c r="F305" s="414"/>
      <c r="G305" s="414"/>
      <c r="H305" s="414"/>
      <c r="I305" s="415">
        <v>1.5764130480863301E-3</v>
      </c>
      <c r="J305" s="417">
        <v>1.2877125177526399E-3</v>
      </c>
      <c r="K305" s="418">
        <v>1.56962543221387E-3</v>
      </c>
      <c r="L305" s="192"/>
      <c r="M305" s="5"/>
    </row>
    <row r="306" spans="1:13" ht="17" customHeight="1" x14ac:dyDescent="0.15">
      <c r="A306" s="394" t="s">
        <v>2477</v>
      </c>
      <c r="B306" s="364"/>
      <c r="C306" s="414"/>
      <c r="D306" s="414"/>
      <c r="E306" s="414"/>
      <c r="F306" s="414"/>
      <c r="G306" s="414"/>
      <c r="H306" s="414"/>
      <c r="I306" s="415">
        <v>1.82849900158451E-3</v>
      </c>
      <c r="J306" s="417">
        <v>1.3447342861517401E-3</v>
      </c>
      <c r="K306" s="418">
        <v>1.82934067765102E-3</v>
      </c>
      <c r="L306" s="192"/>
      <c r="M306" s="5"/>
    </row>
    <row r="307" spans="1:13" ht="17" customHeight="1" x14ac:dyDescent="0.15">
      <c r="A307" s="394" t="s">
        <v>2478</v>
      </c>
      <c r="B307" s="364"/>
      <c r="C307" s="414"/>
      <c r="D307" s="414"/>
      <c r="E307" s="414"/>
      <c r="F307" s="414"/>
      <c r="G307" s="414"/>
      <c r="H307" s="414"/>
      <c r="I307" s="415">
        <v>1.6346625342623E-3</v>
      </c>
      <c r="J307" s="417">
        <v>1.2782713227870301E-3</v>
      </c>
      <c r="K307" s="418">
        <v>1.63271909756929E-3</v>
      </c>
      <c r="L307" s="192"/>
      <c r="M307" s="5"/>
    </row>
    <row r="308" spans="1:13" ht="17" customHeight="1" x14ac:dyDescent="0.15">
      <c r="A308" s="394" t="s">
        <v>2479</v>
      </c>
      <c r="B308" s="364"/>
      <c r="C308" s="414"/>
      <c r="D308" s="414"/>
      <c r="E308" s="414"/>
      <c r="F308" s="414"/>
      <c r="G308" s="414"/>
      <c r="H308" s="414"/>
      <c r="I308" s="415">
        <v>1.52999629716102E-3</v>
      </c>
      <c r="J308" s="417">
        <v>1.2175692667613801E-3</v>
      </c>
      <c r="K308" s="418">
        <v>1.52476915719803E-3</v>
      </c>
      <c r="L308" s="192"/>
      <c r="M308" s="5"/>
    </row>
    <row r="309" spans="1:13" ht="17" customHeight="1" x14ac:dyDescent="0.15">
      <c r="A309" s="394" t="s">
        <v>2480</v>
      </c>
      <c r="B309" s="364"/>
      <c r="C309" s="414"/>
      <c r="D309" s="414"/>
      <c r="E309" s="414"/>
      <c r="F309" s="414"/>
      <c r="G309" s="414"/>
      <c r="H309" s="414"/>
      <c r="I309" s="415">
        <v>1.6278304788871999E-3</v>
      </c>
      <c r="J309" s="417">
        <v>1.1144521102710999E-3</v>
      </c>
      <c r="K309" s="418">
        <v>1.6243447257658799E-3</v>
      </c>
      <c r="L309" s="192"/>
      <c r="M309" s="5"/>
    </row>
    <row r="310" spans="1:13" ht="17" customHeight="1" x14ac:dyDescent="0.15">
      <c r="A310" s="394" t="s">
        <v>2481</v>
      </c>
      <c r="B310" s="364"/>
      <c r="C310" s="414"/>
      <c r="D310" s="414"/>
      <c r="E310" s="414"/>
      <c r="F310" s="414"/>
      <c r="G310" s="414"/>
      <c r="H310" s="414"/>
      <c r="I310" s="415">
        <v>1.63355936968345E-3</v>
      </c>
      <c r="J310" s="417">
        <v>1.02376379706748E-3</v>
      </c>
      <c r="K310" s="418">
        <v>1.62685180789778E-3</v>
      </c>
      <c r="L310" s="192"/>
      <c r="M310" s="5"/>
    </row>
    <row r="311" spans="1:13" ht="17" customHeight="1" x14ac:dyDescent="0.15">
      <c r="A311" s="394" t="s">
        <v>2482</v>
      </c>
      <c r="B311" s="364"/>
      <c r="C311" s="414"/>
      <c r="D311" s="414"/>
      <c r="E311" s="414"/>
      <c r="F311" s="414"/>
      <c r="G311" s="414"/>
      <c r="H311" s="414"/>
      <c r="I311" s="415">
        <v>1.5774659907950501E-3</v>
      </c>
      <c r="J311" s="417">
        <v>9.51799892595076E-4</v>
      </c>
      <c r="K311" s="418">
        <v>1.5688301419529401E-3</v>
      </c>
      <c r="L311" s="192"/>
      <c r="M311" s="5"/>
    </row>
    <row r="312" spans="1:13" ht="17" customHeight="1" x14ac:dyDescent="0.15">
      <c r="A312" s="394" t="s">
        <v>2483</v>
      </c>
      <c r="B312" s="364"/>
      <c r="C312" s="414"/>
      <c r="D312" s="414"/>
      <c r="E312" s="414"/>
      <c r="F312" s="414"/>
      <c r="G312" s="414"/>
      <c r="H312" s="414"/>
      <c r="I312" s="415">
        <v>1.9382028458993299E-3</v>
      </c>
      <c r="J312" s="417">
        <v>1.0550502855991399E-3</v>
      </c>
      <c r="K312" s="418">
        <v>1.9407277594387601E-3</v>
      </c>
      <c r="L312" s="192"/>
      <c r="M312" s="5"/>
    </row>
    <row r="313" spans="1:13" ht="17" customHeight="1" x14ac:dyDescent="0.15">
      <c r="A313" s="394" t="s">
        <v>2484</v>
      </c>
      <c r="B313" s="364"/>
      <c r="C313" s="414"/>
      <c r="D313" s="414"/>
      <c r="E313" s="414"/>
      <c r="F313" s="414"/>
      <c r="G313" s="414"/>
      <c r="H313" s="414"/>
      <c r="I313" s="415">
        <v>1.9169595738642701E-3</v>
      </c>
      <c r="J313" s="417">
        <v>9.8470861949498194E-4</v>
      </c>
      <c r="K313" s="418">
        <v>1.9226965345153901E-3</v>
      </c>
      <c r="L313" s="192"/>
      <c r="M313" s="5"/>
    </row>
    <row r="314" spans="1:13" ht="17" customHeight="1" x14ac:dyDescent="0.15">
      <c r="A314" s="394" t="s">
        <v>2485</v>
      </c>
      <c r="B314" s="364"/>
      <c r="C314" s="414"/>
      <c r="D314" s="414"/>
      <c r="E314" s="414"/>
      <c r="F314" s="414"/>
      <c r="G314" s="414"/>
      <c r="H314" s="414"/>
      <c r="I314" s="415">
        <v>1.70384709864733E-3</v>
      </c>
      <c r="J314" s="417">
        <v>9.12670439922616E-4</v>
      </c>
      <c r="K314" s="418">
        <v>1.7056660759842499E-3</v>
      </c>
      <c r="L314" s="192"/>
      <c r="M314" s="5"/>
    </row>
    <row r="315" spans="1:13" ht="17" customHeight="1" x14ac:dyDescent="0.15">
      <c r="A315" s="394" t="s">
        <v>2486</v>
      </c>
      <c r="B315" s="364"/>
      <c r="C315" s="414"/>
      <c r="D315" s="414"/>
      <c r="E315" s="414"/>
      <c r="F315" s="414"/>
      <c r="G315" s="414"/>
      <c r="H315" s="414"/>
      <c r="I315" s="415">
        <v>1.56306870325325E-3</v>
      </c>
      <c r="J315" s="417">
        <v>8.4800421571815403E-4</v>
      </c>
      <c r="K315" s="418">
        <v>1.55959191385803E-3</v>
      </c>
      <c r="L315" s="192"/>
      <c r="M315" s="5"/>
    </row>
    <row r="316" spans="1:13" ht="17" customHeight="1" x14ac:dyDescent="0.15">
      <c r="A316" s="394" t="s">
        <v>2487</v>
      </c>
      <c r="B316" s="364"/>
      <c r="C316" s="414"/>
      <c r="D316" s="414"/>
      <c r="E316" s="414"/>
      <c r="F316" s="414"/>
      <c r="G316" s="414"/>
      <c r="H316" s="414"/>
      <c r="I316" s="415">
        <v>1.40779654616342E-3</v>
      </c>
      <c r="J316" s="417">
        <v>7.9873131551854099E-4</v>
      </c>
      <c r="K316" s="418">
        <v>1.4012367331611699E-3</v>
      </c>
      <c r="L316" s="192"/>
      <c r="M316" s="5"/>
    </row>
    <row r="317" spans="1:13" ht="17" customHeight="1" x14ac:dyDescent="0.15">
      <c r="A317" s="394" t="s">
        <v>2488</v>
      </c>
      <c r="B317" s="364"/>
      <c r="C317" s="414"/>
      <c r="D317" s="414"/>
      <c r="E317" s="414"/>
      <c r="F317" s="414"/>
      <c r="G317" s="414"/>
      <c r="H317" s="414"/>
      <c r="I317" s="415">
        <v>1.44242640946499E-3</v>
      </c>
      <c r="J317" s="417">
        <v>8.5594739787788702E-4</v>
      </c>
      <c r="K317" s="418">
        <v>1.43651438262314E-3</v>
      </c>
      <c r="L317" s="192"/>
      <c r="M317" s="5"/>
    </row>
    <row r="318" spans="1:13" ht="17" customHeight="1" x14ac:dyDescent="0.15">
      <c r="A318" s="394" t="s">
        <v>2489</v>
      </c>
      <c r="B318" s="364"/>
      <c r="C318" s="414"/>
      <c r="D318" s="414"/>
      <c r="E318" s="414"/>
      <c r="F318" s="414"/>
      <c r="G318" s="414"/>
      <c r="H318" s="414"/>
      <c r="I318" s="415">
        <v>1.32389056153494E-3</v>
      </c>
      <c r="J318" s="417">
        <v>8.7537064468605095E-4</v>
      </c>
      <c r="K318" s="418">
        <v>1.31594215757955E-3</v>
      </c>
      <c r="L318" s="192"/>
      <c r="M318" s="5"/>
    </row>
    <row r="319" spans="1:13" ht="17" customHeight="1" x14ac:dyDescent="0.15">
      <c r="A319" s="394" t="s">
        <v>2490</v>
      </c>
      <c r="B319" s="364"/>
      <c r="C319" s="414"/>
      <c r="D319" s="414"/>
      <c r="E319" s="414"/>
      <c r="F319" s="414"/>
      <c r="G319" s="414"/>
      <c r="H319" s="414"/>
      <c r="I319" s="415">
        <v>1.35924728776141E-3</v>
      </c>
      <c r="J319" s="417">
        <v>8.1584890715363898E-4</v>
      </c>
      <c r="K319" s="418">
        <v>1.34903496169582E-3</v>
      </c>
      <c r="L319" s="192"/>
      <c r="M319" s="5"/>
    </row>
    <row r="320" spans="1:13" ht="17" customHeight="1" x14ac:dyDescent="0.15">
      <c r="A320" s="394" t="s">
        <v>2491</v>
      </c>
      <c r="B320" s="364"/>
      <c r="C320" s="414"/>
      <c r="D320" s="414"/>
      <c r="E320" s="414"/>
      <c r="F320" s="414"/>
      <c r="G320" s="414"/>
      <c r="H320" s="414"/>
      <c r="I320" s="415">
        <v>1.4828321372822E-3</v>
      </c>
      <c r="J320" s="417">
        <v>7.84198372189817E-4</v>
      </c>
      <c r="K320" s="418">
        <v>1.47658949056491E-3</v>
      </c>
      <c r="L320" s="192"/>
      <c r="M320" s="5"/>
    </row>
    <row r="321" spans="1:13" ht="17" customHeight="1" x14ac:dyDescent="0.15">
      <c r="A321" s="394" t="s">
        <v>2492</v>
      </c>
      <c r="B321" s="364"/>
      <c r="C321" s="414"/>
      <c r="D321" s="414"/>
      <c r="E321" s="414"/>
      <c r="F321" s="414"/>
      <c r="G321" s="414"/>
      <c r="H321" s="414"/>
      <c r="I321" s="415">
        <v>1.61999915072764E-3</v>
      </c>
      <c r="J321" s="417">
        <v>7.76987449106306E-4</v>
      </c>
      <c r="K321" s="418">
        <v>1.61118581993973E-3</v>
      </c>
      <c r="L321" s="192"/>
      <c r="M321" s="5"/>
    </row>
    <row r="322" spans="1:13" ht="17" customHeight="1" x14ac:dyDescent="0.15">
      <c r="A322" s="394" t="s">
        <v>2493</v>
      </c>
      <c r="B322" s="364"/>
      <c r="C322" s="414"/>
      <c r="D322" s="414"/>
      <c r="E322" s="414"/>
      <c r="F322" s="414"/>
      <c r="G322" s="414"/>
      <c r="H322" s="414"/>
      <c r="I322" s="415">
        <v>1.5487538176742501E-3</v>
      </c>
      <c r="J322" s="417">
        <v>7.5511950488059496E-4</v>
      </c>
      <c r="K322" s="418">
        <v>1.5399218517539099E-3</v>
      </c>
      <c r="L322" s="192"/>
      <c r="M322" s="5"/>
    </row>
    <row r="323" spans="1:13" ht="17" customHeight="1" x14ac:dyDescent="0.15">
      <c r="A323" s="394" t="s">
        <v>2494</v>
      </c>
      <c r="B323" s="364"/>
      <c r="C323" s="414"/>
      <c r="D323" s="414"/>
      <c r="E323" s="414"/>
      <c r="F323" s="414"/>
      <c r="G323" s="414"/>
      <c r="H323" s="414"/>
      <c r="I323" s="415">
        <v>1.61967187736076E-3</v>
      </c>
      <c r="J323" s="417">
        <v>7.1110833356564701E-4</v>
      </c>
      <c r="K323" s="418">
        <v>1.61446268418791E-3</v>
      </c>
      <c r="L323" s="192"/>
      <c r="M323" s="5"/>
    </row>
    <row r="324" spans="1:13" ht="17" customHeight="1" x14ac:dyDescent="0.15">
      <c r="A324" s="394" t="s">
        <v>2495</v>
      </c>
      <c r="B324" s="364"/>
      <c r="C324" s="414"/>
      <c r="D324" s="414"/>
      <c r="E324" s="414"/>
      <c r="F324" s="414"/>
      <c r="G324" s="414"/>
      <c r="H324" s="414"/>
      <c r="I324" s="415">
        <v>1.4732117902481699E-3</v>
      </c>
      <c r="J324" s="417">
        <v>7.0384161121273198E-4</v>
      </c>
      <c r="K324" s="418">
        <v>1.46645278859753E-3</v>
      </c>
      <c r="L324" s="192"/>
      <c r="M324" s="5"/>
    </row>
    <row r="325" spans="1:13" ht="17" customHeight="1" x14ac:dyDescent="0.15">
      <c r="A325" s="394" t="s">
        <v>2496</v>
      </c>
      <c r="B325" s="364"/>
      <c r="C325" s="414"/>
      <c r="D325" s="414"/>
      <c r="E325" s="414"/>
      <c r="F325" s="414"/>
      <c r="G325" s="414"/>
      <c r="H325" s="414"/>
      <c r="I325" s="415">
        <v>1.35655421738448E-3</v>
      </c>
      <c r="J325" s="417">
        <v>6.9640943582699097E-4</v>
      </c>
      <c r="K325" s="418">
        <v>1.34668700651892E-3</v>
      </c>
      <c r="L325" s="192"/>
      <c r="M325" s="5"/>
    </row>
    <row r="326" spans="1:13" ht="17" customHeight="1" x14ac:dyDescent="0.15">
      <c r="A326" s="394" t="s">
        <v>2497</v>
      </c>
      <c r="B326" s="364"/>
      <c r="C326" s="414"/>
      <c r="D326" s="414"/>
      <c r="E326" s="414"/>
      <c r="F326" s="414"/>
      <c r="G326" s="414"/>
      <c r="H326" s="414"/>
      <c r="I326" s="415">
        <v>1.30989676287627E-3</v>
      </c>
      <c r="J326" s="417">
        <v>6.6052887471611797E-4</v>
      </c>
      <c r="K326" s="418">
        <v>1.2963916672644299E-3</v>
      </c>
      <c r="L326" s="192"/>
      <c r="M326" s="5"/>
    </row>
    <row r="327" spans="1:13" ht="17" customHeight="1" x14ac:dyDescent="0.15">
      <c r="A327" s="394" t="s">
        <v>2498</v>
      </c>
      <c r="B327" s="364"/>
      <c r="C327" s="414"/>
      <c r="D327" s="414"/>
      <c r="E327" s="414"/>
      <c r="F327" s="414"/>
      <c r="G327" s="414"/>
      <c r="H327" s="414"/>
      <c r="I327" s="415">
        <v>1.20048277485678E-3</v>
      </c>
      <c r="J327" s="417">
        <v>6.3326810113255403E-4</v>
      </c>
      <c r="K327" s="418">
        <v>1.1844470815027201E-3</v>
      </c>
      <c r="L327" s="192"/>
      <c r="M327" s="5"/>
    </row>
    <row r="328" spans="1:13" ht="17" customHeight="1" x14ac:dyDescent="0.15">
      <c r="A328" s="394" t="s">
        <v>2499</v>
      </c>
      <c r="B328" s="364"/>
      <c r="C328" s="414"/>
      <c r="D328" s="414"/>
      <c r="E328" s="414"/>
      <c r="F328" s="414"/>
      <c r="G328" s="414"/>
      <c r="H328" s="414"/>
      <c r="I328" s="415">
        <v>1.44233804842395E-3</v>
      </c>
      <c r="J328" s="417">
        <v>7.6883089361500596E-4</v>
      </c>
      <c r="K328" s="418">
        <v>1.4290853578236399E-3</v>
      </c>
      <c r="L328" s="192"/>
      <c r="M328" s="5"/>
    </row>
    <row r="329" spans="1:13" ht="17" customHeight="1" x14ac:dyDescent="0.15">
      <c r="A329" s="394" t="s">
        <v>2500</v>
      </c>
      <c r="B329" s="364"/>
      <c r="C329" s="414"/>
      <c r="D329" s="414"/>
      <c r="E329" s="414"/>
      <c r="F329" s="414"/>
      <c r="G329" s="414"/>
      <c r="H329" s="414"/>
      <c r="I329" s="415">
        <v>1.4324285566331199E-3</v>
      </c>
      <c r="J329" s="417">
        <v>7.5629669774307203E-4</v>
      </c>
      <c r="K329" s="418">
        <v>1.4224224080143101E-3</v>
      </c>
      <c r="L329" s="192"/>
      <c r="M329" s="5"/>
    </row>
    <row r="330" spans="1:13" ht="17" customHeight="1" x14ac:dyDescent="0.15">
      <c r="A330" s="394" t="s">
        <v>2501</v>
      </c>
      <c r="B330" s="364"/>
      <c r="C330" s="414"/>
      <c r="D330" s="414"/>
      <c r="E330" s="414"/>
      <c r="F330" s="414"/>
      <c r="G330" s="414"/>
      <c r="H330" s="414"/>
      <c r="I330" s="415">
        <v>1.316127333404E-3</v>
      </c>
      <c r="J330" s="417">
        <v>7.1656343376748897E-4</v>
      </c>
      <c r="K330" s="418">
        <v>1.30299901856896E-3</v>
      </c>
      <c r="L330" s="192"/>
      <c r="M330" s="5"/>
    </row>
    <row r="331" spans="1:13" ht="17" customHeight="1" x14ac:dyDescent="0.15">
      <c r="A331" s="394" t="s">
        <v>2502</v>
      </c>
      <c r="B331" s="364"/>
      <c r="C331" s="414"/>
      <c r="D331" s="414"/>
      <c r="E331" s="414"/>
      <c r="F331" s="414"/>
      <c r="G331" s="414"/>
      <c r="H331" s="414"/>
      <c r="I331" s="415">
        <v>1.23871374612505E-3</v>
      </c>
      <c r="J331" s="417">
        <v>6.8964669179304302E-4</v>
      </c>
      <c r="K331" s="418">
        <v>1.2236641895986E-3</v>
      </c>
      <c r="L331" s="192"/>
      <c r="M331" s="5"/>
    </row>
    <row r="332" spans="1:13" ht="17" customHeight="1" x14ac:dyDescent="0.15">
      <c r="A332" s="394" t="s">
        <v>2503</v>
      </c>
      <c r="B332" s="364"/>
      <c r="C332" s="414"/>
      <c r="D332" s="414"/>
      <c r="E332" s="414"/>
      <c r="F332" s="414"/>
      <c r="G332" s="414"/>
      <c r="H332" s="414"/>
      <c r="I332" s="415">
        <v>1.23523975450727E-3</v>
      </c>
      <c r="J332" s="417">
        <v>6.6136565947469102E-4</v>
      </c>
      <c r="K332" s="418">
        <v>1.21671540956309E-3</v>
      </c>
      <c r="L332" s="192"/>
      <c r="M332" s="5"/>
    </row>
    <row r="333" spans="1:13" ht="17" customHeight="1" x14ac:dyDescent="0.15">
      <c r="A333" s="394" t="s">
        <v>2504</v>
      </c>
      <c r="B333" s="364"/>
      <c r="C333" s="414"/>
      <c r="D333" s="414"/>
      <c r="E333" s="414"/>
      <c r="F333" s="414"/>
      <c r="G333" s="414"/>
      <c r="H333" s="414"/>
      <c r="I333" s="415">
        <v>1.2497579953938099E-3</v>
      </c>
      <c r="J333" s="417">
        <v>6.8798492522159605E-4</v>
      </c>
      <c r="K333" s="418">
        <v>1.2297516608799799E-3</v>
      </c>
      <c r="L333" s="192"/>
      <c r="M333" s="5"/>
    </row>
    <row r="334" spans="1:13" ht="17" customHeight="1" x14ac:dyDescent="0.15">
      <c r="A334" s="394" t="s">
        <v>2505</v>
      </c>
      <c r="B334" s="364"/>
      <c r="C334" s="414"/>
      <c r="D334" s="414"/>
      <c r="E334" s="414"/>
      <c r="F334" s="414"/>
      <c r="G334" s="414"/>
      <c r="H334" s="414"/>
      <c r="I334" s="415">
        <v>1.1488503605641099E-3</v>
      </c>
      <c r="J334" s="417">
        <v>6.5295698098480901E-4</v>
      </c>
      <c r="K334" s="418">
        <v>1.12753097290695E-3</v>
      </c>
      <c r="L334" s="192"/>
      <c r="M334" s="5"/>
    </row>
    <row r="335" spans="1:13" ht="17" customHeight="1" x14ac:dyDescent="0.15">
      <c r="A335" s="394" t="s">
        <v>2506</v>
      </c>
      <c r="B335" s="364"/>
      <c r="C335" s="414"/>
      <c r="D335" s="414"/>
      <c r="E335" s="414"/>
      <c r="F335" s="414"/>
      <c r="G335" s="414"/>
      <c r="H335" s="414"/>
      <c r="I335" s="415">
        <v>1.1141327466292501E-3</v>
      </c>
      <c r="J335" s="417">
        <v>7.3017025357732703E-4</v>
      </c>
      <c r="K335" s="418">
        <v>1.0905654428600201E-3</v>
      </c>
      <c r="L335" s="192"/>
      <c r="M335" s="5"/>
    </row>
    <row r="336" spans="1:13" ht="17" customHeight="1" x14ac:dyDescent="0.15">
      <c r="A336" s="394" t="s">
        <v>2507</v>
      </c>
      <c r="B336" s="364"/>
      <c r="C336" s="414"/>
      <c r="D336" s="414"/>
      <c r="E336" s="414"/>
      <c r="F336" s="414"/>
      <c r="G336" s="414"/>
      <c r="H336" s="414"/>
      <c r="I336" s="415">
        <v>1.0948828195597E-3</v>
      </c>
      <c r="J336" s="417">
        <v>7.9026976556118402E-4</v>
      </c>
      <c r="K336" s="418">
        <v>1.0718144160862301E-3</v>
      </c>
      <c r="L336" s="192"/>
      <c r="M336" s="5"/>
    </row>
    <row r="337" spans="1:13" ht="17" customHeight="1" x14ac:dyDescent="0.15">
      <c r="A337" s="394" t="s">
        <v>2508</v>
      </c>
      <c r="B337" s="364"/>
      <c r="C337" s="414"/>
      <c r="D337" s="414"/>
      <c r="E337" s="414"/>
      <c r="F337" s="414"/>
      <c r="G337" s="414"/>
      <c r="H337" s="414"/>
      <c r="I337" s="415">
        <v>1.41785821156203E-3</v>
      </c>
      <c r="J337" s="417">
        <v>7.4226388747324296E-4</v>
      </c>
      <c r="K337" s="418">
        <v>1.3959393529341701E-3</v>
      </c>
      <c r="L337" s="192"/>
      <c r="M337" s="5"/>
    </row>
    <row r="338" spans="1:13" ht="17" customHeight="1" x14ac:dyDescent="0.15">
      <c r="A338" s="394" t="s">
        <v>2509</v>
      </c>
      <c r="B338" s="364"/>
      <c r="C338" s="414"/>
      <c r="D338" s="414"/>
      <c r="E338" s="414"/>
      <c r="F338" s="414"/>
      <c r="G338" s="414"/>
      <c r="H338" s="414"/>
      <c r="I338" s="415">
        <v>1.28862878524967E-3</v>
      </c>
      <c r="J338" s="417">
        <v>7.0641669652462798E-4</v>
      </c>
      <c r="K338" s="418">
        <v>1.2660182509935699E-3</v>
      </c>
      <c r="L338" s="192"/>
      <c r="M338" s="5"/>
    </row>
    <row r="339" spans="1:13" ht="17" customHeight="1" x14ac:dyDescent="0.15">
      <c r="A339" s="394" t="s">
        <v>2510</v>
      </c>
      <c r="B339" s="364"/>
      <c r="C339" s="414"/>
      <c r="D339" s="414"/>
      <c r="E339" s="414"/>
      <c r="F339" s="414"/>
      <c r="G339" s="414"/>
      <c r="H339" s="414"/>
      <c r="I339" s="415">
        <v>1.4701296530575301E-3</v>
      </c>
      <c r="J339" s="417">
        <v>8.1976728989017903E-4</v>
      </c>
      <c r="K339" s="418">
        <v>1.45184217566167E-3</v>
      </c>
      <c r="L339" s="192"/>
      <c r="M339" s="5"/>
    </row>
    <row r="340" spans="1:13" ht="17" customHeight="1" x14ac:dyDescent="0.15">
      <c r="A340" s="394" t="s">
        <v>2511</v>
      </c>
      <c r="B340" s="364"/>
      <c r="C340" s="414"/>
      <c r="D340" s="414"/>
      <c r="E340" s="414"/>
      <c r="F340" s="414"/>
      <c r="G340" s="414"/>
      <c r="H340" s="414"/>
      <c r="I340" s="415">
        <v>1.3534162395058601E-3</v>
      </c>
      <c r="J340" s="417">
        <v>8.2681133447190004E-4</v>
      </c>
      <c r="K340" s="418">
        <v>1.33556047425443E-3</v>
      </c>
      <c r="L340" s="192"/>
      <c r="M340" s="5"/>
    </row>
    <row r="341" spans="1:13" ht="17" customHeight="1" x14ac:dyDescent="0.15">
      <c r="A341" s="394" t="s">
        <v>2512</v>
      </c>
      <c r="B341" s="364"/>
      <c r="C341" s="414"/>
      <c r="D341" s="414"/>
      <c r="E341" s="414"/>
      <c r="F341" s="414"/>
      <c r="G341" s="414"/>
      <c r="H341" s="414"/>
      <c r="I341" s="415">
        <v>1.23424286443976E-3</v>
      </c>
      <c r="J341" s="417">
        <v>7.7386656609029097E-4</v>
      </c>
      <c r="K341" s="418">
        <v>1.21491681331607E-3</v>
      </c>
      <c r="L341" s="192"/>
      <c r="M341" s="5"/>
    </row>
    <row r="342" spans="1:13" ht="17" customHeight="1" x14ac:dyDescent="0.15">
      <c r="A342" s="394" t="s">
        <v>2513</v>
      </c>
      <c r="B342" s="364"/>
      <c r="C342" s="414"/>
      <c r="D342" s="414"/>
      <c r="E342" s="414"/>
      <c r="F342" s="414"/>
      <c r="G342" s="414"/>
      <c r="H342" s="414"/>
      <c r="I342" s="415">
        <v>1.4224646291260299E-3</v>
      </c>
      <c r="J342" s="417">
        <v>8.1797739411872204E-4</v>
      </c>
      <c r="K342" s="418">
        <v>1.4074099095388701E-3</v>
      </c>
      <c r="L342" s="192"/>
      <c r="M342" s="5"/>
    </row>
    <row r="343" spans="1:13" ht="17" customHeight="1" x14ac:dyDescent="0.15">
      <c r="A343" s="394" t="s">
        <v>2514</v>
      </c>
      <c r="B343" s="364"/>
      <c r="C343" s="414"/>
      <c r="D343" s="414"/>
      <c r="E343" s="414"/>
      <c r="F343" s="414"/>
      <c r="G343" s="414"/>
      <c r="H343" s="414"/>
      <c r="I343" s="415">
        <v>1.29358213509562E-3</v>
      </c>
      <c r="J343" s="417">
        <v>7.72216778587651E-4</v>
      </c>
      <c r="K343" s="418">
        <v>1.2771556862419501E-3</v>
      </c>
      <c r="L343" s="192"/>
      <c r="M343" s="5"/>
    </row>
    <row r="344" spans="1:13" ht="17" customHeight="1" x14ac:dyDescent="0.15">
      <c r="A344" s="394" t="s">
        <v>2515</v>
      </c>
      <c r="B344" s="364"/>
      <c r="C344" s="414"/>
      <c r="D344" s="414"/>
      <c r="E344" s="414"/>
      <c r="F344" s="414"/>
      <c r="G344" s="414"/>
      <c r="H344" s="414"/>
      <c r="I344" s="415">
        <v>1.2708276653611999E-3</v>
      </c>
      <c r="J344" s="417">
        <v>7.8484447539389399E-4</v>
      </c>
      <c r="K344" s="418">
        <v>1.25737922337698E-3</v>
      </c>
      <c r="L344" s="192"/>
      <c r="M344" s="5"/>
    </row>
    <row r="345" spans="1:13" ht="17" customHeight="1" x14ac:dyDescent="0.15">
      <c r="A345" s="394" t="s">
        <v>2516</v>
      </c>
      <c r="B345" s="364"/>
      <c r="C345" s="414"/>
      <c r="D345" s="414"/>
      <c r="E345" s="414"/>
      <c r="F345" s="414"/>
      <c r="G345" s="414"/>
      <c r="H345" s="414"/>
      <c r="I345" s="415">
        <v>1.4288746742398999E-3</v>
      </c>
      <c r="J345" s="417">
        <v>7.4432470689413696E-4</v>
      </c>
      <c r="K345" s="418">
        <v>1.41929968178368E-3</v>
      </c>
      <c r="L345" s="192"/>
      <c r="M345" s="5"/>
    </row>
    <row r="346" spans="1:13" ht="17" customHeight="1" x14ac:dyDescent="0.15">
      <c r="A346" s="394" t="s">
        <v>2517</v>
      </c>
      <c r="B346" s="364"/>
      <c r="C346" s="414"/>
      <c r="D346" s="414"/>
      <c r="E346" s="414"/>
      <c r="F346" s="414"/>
      <c r="G346" s="414"/>
      <c r="H346" s="414"/>
      <c r="I346" s="415">
        <v>1.45559978662555E-3</v>
      </c>
      <c r="J346" s="417">
        <v>7.5446602381375205E-4</v>
      </c>
      <c r="K346" s="418">
        <v>1.44610595626079E-3</v>
      </c>
      <c r="L346" s="192"/>
      <c r="M346" s="5"/>
    </row>
    <row r="347" spans="1:13" ht="17" customHeight="1" x14ac:dyDescent="0.15">
      <c r="A347" s="394" t="s">
        <v>2518</v>
      </c>
      <c r="B347" s="364"/>
      <c r="C347" s="414"/>
      <c r="D347" s="414"/>
      <c r="E347" s="414"/>
      <c r="F347" s="414"/>
      <c r="G347" s="414"/>
      <c r="H347" s="414"/>
      <c r="I347" s="415">
        <v>1.3201234866266E-3</v>
      </c>
      <c r="J347" s="417">
        <v>7.14135505424485E-4</v>
      </c>
      <c r="K347" s="418">
        <v>1.30762889533116E-3</v>
      </c>
      <c r="L347" s="192"/>
      <c r="M347" s="5"/>
    </row>
    <row r="348" spans="1:13" ht="17" customHeight="1" x14ac:dyDescent="0.15">
      <c r="A348" s="394" t="s">
        <v>2519</v>
      </c>
      <c r="B348" s="364"/>
      <c r="C348" s="414"/>
      <c r="D348" s="414"/>
      <c r="E348" s="414"/>
      <c r="F348" s="414"/>
      <c r="G348" s="414"/>
      <c r="H348" s="414"/>
      <c r="I348" s="415">
        <v>1.55858427598323E-3</v>
      </c>
      <c r="J348" s="417">
        <v>9.0539183378904201E-4</v>
      </c>
      <c r="K348" s="418">
        <v>1.55130395261555E-3</v>
      </c>
      <c r="L348" s="192"/>
      <c r="M348" s="5"/>
    </row>
    <row r="349" spans="1:13" ht="17" customHeight="1" x14ac:dyDescent="0.15">
      <c r="A349" s="394" t="s">
        <v>2520</v>
      </c>
      <c r="B349" s="364"/>
      <c r="C349" s="414"/>
      <c r="D349" s="414"/>
      <c r="E349" s="414"/>
      <c r="F349" s="414"/>
      <c r="G349" s="414"/>
      <c r="H349" s="414"/>
      <c r="I349" s="415">
        <v>1.5546011817114799E-3</v>
      </c>
      <c r="J349" s="417">
        <v>8.7351466903723201E-4</v>
      </c>
      <c r="K349" s="418">
        <v>1.54307334172746E-3</v>
      </c>
      <c r="L349" s="192"/>
      <c r="M349" s="5"/>
    </row>
    <row r="350" spans="1:13" ht="17" customHeight="1" x14ac:dyDescent="0.15">
      <c r="A350" s="394" t="s">
        <v>2521</v>
      </c>
      <c r="B350" s="364"/>
      <c r="C350" s="414"/>
      <c r="D350" s="414"/>
      <c r="E350" s="414"/>
      <c r="F350" s="414"/>
      <c r="G350" s="414"/>
      <c r="H350" s="414"/>
      <c r="I350" s="415">
        <v>2.1748887712776501E-3</v>
      </c>
      <c r="J350" s="417">
        <v>8.3496782848679896E-4</v>
      </c>
      <c r="K350" s="418">
        <v>2.1777102714809998E-3</v>
      </c>
      <c r="L350" s="192"/>
      <c r="M350" s="5"/>
    </row>
    <row r="351" spans="1:13" ht="17" customHeight="1" x14ac:dyDescent="0.15">
      <c r="A351" s="394" t="s">
        <v>2522</v>
      </c>
      <c r="B351" s="364"/>
      <c r="C351" s="414"/>
      <c r="D351" s="414"/>
      <c r="E351" s="414"/>
      <c r="F351" s="414"/>
      <c r="G351" s="414"/>
      <c r="H351" s="414"/>
      <c r="I351" s="415">
        <v>1.9932469015830701E-3</v>
      </c>
      <c r="J351" s="417">
        <v>9.6163019245044696E-4</v>
      </c>
      <c r="K351" s="418">
        <v>1.9921699820232099E-3</v>
      </c>
      <c r="L351" s="192"/>
      <c r="M351" s="5"/>
    </row>
    <row r="352" spans="1:13" ht="17" customHeight="1" x14ac:dyDescent="0.15">
      <c r="A352" s="394" t="s">
        <v>2523</v>
      </c>
      <c r="B352" s="364"/>
      <c r="C352" s="414"/>
      <c r="D352" s="414"/>
      <c r="E352" s="414"/>
      <c r="F352" s="414"/>
      <c r="G352" s="414"/>
      <c r="H352" s="414"/>
      <c r="I352" s="415">
        <v>2.6254227565099802E-3</v>
      </c>
      <c r="J352" s="417">
        <v>1.19207135633347E-3</v>
      </c>
      <c r="K352" s="418">
        <v>2.6445891610151801E-3</v>
      </c>
      <c r="L352" s="192"/>
      <c r="M352" s="5"/>
    </row>
    <row r="353" spans="1:13" ht="17" customHeight="1" x14ac:dyDescent="0.15">
      <c r="A353" s="394" t="s">
        <v>2524</v>
      </c>
      <c r="B353" s="364"/>
      <c r="C353" s="414"/>
      <c r="D353" s="414"/>
      <c r="E353" s="414"/>
      <c r="F353" s="414"/>
      <c r="G353" s="414"/>
      <c r="H353" s="414"/>
      <c r="I353" s="415">
        <v>2.5182250546973099E-3</v>
      </c>
      <c r="J353" s="417">
        <v>1.1873702551265599E-3</v>
      </c>
      <c r="K353" s="418">
        <v>2.5444443829317001E-3</v>
      </c>
      <c r="L353" s="192"/>
      <c r="M353" s="5"/>
    </row>
    <row r="354" spans="1:13" ht="17" customHeight="1" x14ac:dyDescent="0.15">
      <c r="A354" s="394" t="s">
        <v>2525</v>
      </c>
      <c r="B354" s="364"/>
      <c r="C354" s="414"/>
      <c r="D354" s="414"/>
      <c r="E354" s="414"/>
      <c r="F354" s="414"/>
      <c r="G354" s="414"/>
      <c r="H354" s="414"/>
      <c r="I354" s="415">
        <v>2.2064759524273998E-3</v>
      </c>
      <c r="J354" s="417">
        <v>1.0972725303081199E-3</v>
      </c>
      <c r="K354" s="418">
        <v>2.22886024013176E-3</v>
      </c>
      <c r="L354" s="192"/>
      <c r="M354" s="5"/>
    </row>
    <row r="355" spans="1:13" ht="17" customHeight="1" x14ac:dyDescent="0.15">
      <c r="A355" s="394" t="s">
        <v>2526</v>
      </c>
      <c r="B355" s="364"/>
      <c r="C355" s="414"/>
      <c r="D355" s="414"/>
      <c r="E355" s="414"/>
      <c r="F355" s="414"/>
      <c r="G355" s="414"/>
      <c r="H355" s="414"/>
      <c r="I355" s="415">
        <v>1.9373398530006501E-3</v>
      </c>
      <c r="J355" s="417">
        <v>1.1077501302737399E-3</v>
      </c>
      <c r="K355" s="418">
        <v>1.9541770583616498E-3</v>
      </c>
      <c r="L355" s="192"/>
      <c r="M355" s="5"/>
    </row>
    <row r="356" spans="1:13" ht="17" customHeight="1" x14ac:dyDescent="0.15">
      <c r="A356" s="394" t="s">
        <v>2527</v>
      </c>
      <c r="B356" s="364"/>
      <c r="C356" s="414"/>
      <c r="D356" s="414"/>
      <c r="E356" s="414"/>
      <c r="F356" s="414"/>
      <c r="G356" s="414"/>
      <c r="H356" s="414"/>
      <c r="I356" s="415">
        <v>1.73159643655125E-3</v>
      </c>
      <c r="J356" s="417">
        <v>1.04302009133427E-3</v>
      </c>
      <c r="K356" s="418">
        <v>1.74174356343134E-3</v>
      </c>
      <c r="L356" s="192"/>
      <c r="M356" s="5"/>
    </row>
    <row r="357" spans="1:13" ht="17" customHeight="1" x14ac:dyDescent="0.15">
      <c r="A357" s="394" t="s">
        <v>2528</v>
      </c>
      <c r="B357" s="364"/>
      <c r="C357" s="414"/>
      <c r="D357" s="414"/>
      <c r="E357" s="414"/>
      <c r="F357" s="414"/>
      <c r="G357" s="414"/>
      <c r="H357" s="414"/>
      <c r="I357" s="415">
        <v>1.6766675699856899E-3</v>
      </c>
      <c r="J357" s="417">
        <v>9.8917971876020302E-4</v>
      </c>
      <c r="K357" s="418">
        <v>1.6853265037825699E-3</v>
      </c>
      <c r="L357" s="192"/>
      <c r="M357" s="5"/>
    </row>
    <row r="358" spans="1:13" ht="17" customHeight="1" x14ac:dyDescent="0.15">
      <c r="A358" s="394" t="s">
        <v>2529</v>
      </c>
      <c r="B358" s="364"/>
      <c r="C358" s="414"/>
      <c r="D358" s="414"/>
      <c r="E358" s="414"/>
      <c r="F358" s="414"/>
      <c r="G358" s="414"/>
      <c r="H358" s="414"/>
      <c r="I358" s="415">
        <v>1.5010589538554701E-3</v>
      </c>
      <c r="J358" s="417">
        <v>9.25201807427667E-4</v>
      </c>
      <c r="K358" s="418">
        <v>1.5045360320345099E-3</v>
      </c>
      <c r="L358" s="192"/>
      <c r="M358" s="5"/>
    </row>
    <row r="359" spans="1:13" ht="17" customHeight="1" x14ac:dyDescent="0.15">
      <c r="A359" s="394" t="s">
        <v>2530</v>
      </c>
      <c r="B359" s="364"/>
      <c r="C359" s="414"/>
      <c r="D359" s="414"/>
      <c r="E359" s="414"/>
      <c r="F359" s="414"/>
      <c r="G359" s="414"/>
      <c r="H359" s="414"/>
      <c r="I359" s="415">
        <v>2.1122847535909798E-3</v>
      </c>
      <c r="J359" s="417">
        <v>8.9053820773436797E-4</v>
      </c>
      <c r="K359" s="418">
        <v>2.1256945862345202E-3</v>
      </c>
      <c r="L359" s="192"/>
      <c r="M359" s="5"/>
    </row>
    <row r="360" spans="1:13" ht="17" customHeight="1" x14ac:dyDescent="0.15">
      <c r="A360" s="394" t="s">
        <v>2531</v>
      </c>
      <c r="B360" s="364"/>
      <c r="C360" s="414"/>
      <c r="D360" s="414"/>
      <c r="E360" s="414"/>
      <c r="F360" s="414"/>
      <c r="G360" s="414"/>
      <c r="H360" s="414"/>
      <c r="I360" s="415">
        <v>2.2221759928454602E-3</v>
      </c>
      <c r="J360" s="417">
        <v>1.02740561457839E-3</v>
      </c>
      <c r="K360" s="418">
        <v>2.2417213260503099E-3</v>
      </c>
      <c r="L360" s="192"/>
      <c r="M360" s="5"/>
    </row>
    <row r="361" spans="1:13" ht="17" customHeight="1" x14ac:dyDescent="0.15">
      <c r="A361" s="394" t="s">
        <v>2532</v>
      </c>
      <c r="B361" s="364"/>
      <c r="C361" s="414"/>
      <c r="D361" s="414"/>
      <c r="E361" s="414"/>
      <c r="F361" s="414"/>
      <c r="G361" s="414"/>
      <c r="H361" s="414"/>
      <c r="I361" s="415">
        <v>1.9683762111195502E-3</v>
      </c>
      <c r="J361" s="417">
        <v>9.4765000202269405E-4</v>
      </c>
      <c r="K361" s="418">
        <v>1.9806506420086802E-3</v>
      </c>
      <c r="L361" s="192"/>
      <c r="M361" s="5"/>
    </row>
    <row r="362" spans="1:13" ht="17" customHeight="1" x14ac:dyDescent="0.15">
      <c r="A362" s="394" t="s">
        <v>2533</v>
      </c>
      <c r="B362" s="364"/>
      <c r="C362" s="414"/>
      <c r="D362" s="414"/>
      <c r="E362" s="414"/>
      <c r="F362" s="414"/>
      <c r="G362" s="414"/>
      <c r="H362" s="414"/>
      <c r="I362" s="415">
        <v>1.7436481404741399E-3</v>
      </c>
      <c r="J362" s="417">
        <v>9.9879380437133602E-4</v>
      </c>
      <c r="K362" s="418">
        <v>1.7518066503927701E-3</v>
      </c>
      <c r="L362" s="192"/>
      <c r="M362" s="5"/>
    </row>
    <row r="363" spans="1:13" ht="17" customHeight="1" x14ac:dyDescent="0.15">
      <c r="A363" s="394" t="s">
        <v>2534</v>
      </c>
      <c r="B363" s="364"/>
      <c r="C363" s="414"/>
      <c r="D363" s="414"/>
      <c r="E363" s="414"/>
      <c r="F363" s="414"/>
      <c r="G363" s="414"/>
      <c r="H363" s="414"/>
      <c r="I363" s="415">
        <v>1.7220999820741899E-3</v>
      </c>
      <c r="J363" s="417">
        <v>9.4054280356230605E-4</v>
      </c>
      <c r="K363" s="418">
        <v>1.7233833292870601E-3</v>
      </c>
      <c r="L363" s="192"/>
      <c r="M363" s="5"/>
    </row>
    <row r="364" spans="1:13" ht="17" customHeight="1" x14ac:dyDescent="0.15">
      <c r="A364" s="394" t="s">
        <v>2535</v>
      </c>
      <c r="B364" s="364"/>
      <c r="C364" s="414"/>
      <c r="D364" s="414"/>
      <c r="E364" s="414"/>
      <c r="F364" s="414"/>
      <c r="G364" s="414"/>
      <c r="H364" s="414"/>
      <c r="I364" s="415">
        <v>2.2525061385898402E-3</v>
      </c>
      <c r="J364" s="417">
        <v>9.4067005092109298E-4</v>
      </c>
      <c r="K364" s="418">
        <v>2.2669523412805199E-3</v>
      </c>
      <c r="L364" s="192"/>
      <c r="M364" s="5"/>
    </row>
    <row r="365" spans="1:13" ht="17" customHeight="1" x14ac:dyDescent="0.15">
      <c r="A365" s="394" t="s">
        <v>2536</v>
      </c>
      <c r="B365" s="364"/>
      <c r="C365" s="414"/>
      <c r="D365" s="414"/>
      <c r="E365" s="414"/>
      <c r="F365" s="414"/>
      <c r="G365" s="414"/>
      <c r="H365" s="414"/>
      <c r="I365" s="415">
        <v>1.98284135203963E-3</v>
      </c>
      <c r="J365" s="417">
        <v>8.8525150056210705E-4</v>
      </c>
      <c r="K365" s="418">
        <v>1.9922719174412201E-3</v>
      </c>
      <c r="L365" s="192"/>
      <c r="M365" s="5"/>
    </row>
    <row r="366" spans="1:13" ht="17" customHeight="1" x14ac:dyDescent="0.15">
      <c r="A366" s="394" t="s">
        <v>2537</v>
      </c>
      <c r="B366" s="364"/>
      <c r="C366" s="414"/>
      <c r="D366" s="414"/>
      <c r="E366" s="414"/>
      <c r="F366" s="414"/>
      <c r="G366" s="414"/>
      <c r="H366" s="414"/>
      <c r="I366" s="415">
        <v>1.99013875260529E-3</v>
      </c>
      <c r="J366" s="417">
        <v>8.2417581899543605E-4</v>
      </c>
      <c r="K366" s="418">
        <v>1.99244404294563E-3</v>
      </c>
      <c r="L366" s="192"/>
      <c r="M366" s="5"/>
    </row>
    <row r="367" spans="1:13" ht="17" customHeight="1" x14ac:dyDescent="0.15">
      <c r="A367" s="394" t="s">
        <v>2538</v>
      </c>
      <c r="B367" s="364"/>
      <c r="C367" s="414"/>
      <c r="D367" s="414"/>
      <c r="E367" s="414"/>
      <c r="F367" s="414"/>
      <c r="G367" s="414"/>
      <c r="H367" s="414"/>
      <c r="I367" s="415">
        <v>1.89649787279762E-3</v>
      </c>
      <c r="J367" s="417">
        <v>7.9189710333377205E-4</v>
      </c>
      <c r="K367" s="418">
        <v>1.9010699207991299E-3</v>
      </c>
      <c r="L367" s="192"/>
      <c r="M367" s="5"/>
    </row>
    <row r="368" spans="1:13" ht="17" customHeight="1" x14ac:dyDescent="0.15">
      <c r="A368" s="394" t="s">
        <v>2539</v>
      </c>
      <c r="B368" s="364"/>
      <c r="C368" s="414"/>
      <c r="D368" s="414"/>
      <c r="E368" s="414"/>
      <c r="F368" s="414"/>
      <c r="G368" s="414"/>
      <c r="H368" s="414"/>
      <c r="I368" s="415">
        <v>2.1839291364105901E-3</v>
      </c>
      <c r="J368" s="417">
        <v>8.80804630548501E-4</v>
      </c>
      <c r="K368" s="418">
        <v>2.1969270918497999E-3</v>
      </c>
      <c r="L368" s="192"/>
      <c r="M368" s="5"/>
    </row>
    <row r="369" spans="1:13" ht="17" customHeight="1" x14ac:dyDescent="0.15">
      <c r="A369" s="394" t="s">
        <v>2540</v>
      </c>
      <c r="B369" s="364"/>
      <c r="C369" s="414"/>
      <c r="D369" s="414"/>
      <c r="E369" s="414"/>
      <c r="F369" s="414"/>
      <c r="G369" s="414"/>
      <c r="H369" s="414"/>
      <c r="I369" s="415">
        <v>1.9304896797206501E-3</v>
      </c>
      <c r="J369" s="417">
        <v>9.3859788033878299E-4</v>
      </c>
      <c r="K369" s="418">
        <v>1.9380624038097E-3</v>
      </c>
      <c r="L369" s="192"/>
      <c r="M369" s="5"/>
    </row>
    <row r="370" spans="1:13" ht="17" customHeight="1" x14ac:dyDescent="0.15">
      <c r="A370" s="394" t="s">
        <v>2541</v>
      </c>
      <c r="B370" s="364"/>
      <c r="C370" s="414"/>
      <c r="D370" s="414"/>
      <c r="E370" s="414"/>
      <c r="F370" s="414"/>
      <c r="G370" s="414"/>
      <c r="H370" s="414"/>
      <c r="I370" s="415">
        <v>2.2926506472956999E-3</v>
      </c>
      <c r="J370" s="417">
        <v>9.0638529657793799E-4</v>
      </c>
      <c r="K370" s="418">
        <v>2.2950624146979601E-3</v>
      </c>
      <c r="L370" s="192"/>
      <c r="M370" s="5"/>
    </row>
    <row r="371" spans="1:13" ht="17" customHeight="1" x14ac:dyDescent="0.15">
      <c r="A371" s="394" t="s">
        <v>2542</v>
      </c>
      <c r="B371" s="364"/>
      <c r="C371" s="414"/>
      <c r="D371" s="414"/>
      <c r="E371" s="414"/>
      <c r="F371" s="414"/>
      <c r="G371" s="414"/>
      <c r="H371" s="414"/>
      <c r="I371" s="415">
        <v>2.1350480592557202E-3</v>
      </c>
      <c r="J371" s="417">
        <v>8.7342951610545102E-4</v>
      </c>
      <c r="K371" s="418">
        <v>2.1399902973202301E-3</v>
      </c>
      <c r="L371" s="192"/>
      <c r="M371" s="5"/>
    </row>
    <row r="372" spans="1:13" ht="17" customHeight="1" x14ac:dyDescent="0.15">
      <c r="A372" s="394" t="s">
        <v>2543</v>
      </c>
      <c r="B372" s="364"/>
      <c r="C372" s="414"/>
      <c r="D372" s="414"/>
      <c r="E372" s="414"/>
      <c r="F372" s="414"/>
      <c r="G372" s="414"/>
      <c r="H372" s="414"/>
      <c r="I372" s="415">
        <v>2.1227553064425198E-3</v>
      </c>
      <c r="J372" s="417">
        <v>1.0687129360208299E-3</v>
      </c>
      <c r="K372" s="418">
        <v>2.1343348325664302E-3</v>
      </c>
      <c r="L372" s="192"/>
      <c r="M372" s="5"/>
    </row>
    <row r="373" spans="1:13" ht="17" customHeight="1" x14ac:dyDescent="0.15">
      <c r="A373" s="394" t="s">
        <v>2544</v>
      </c>
      <c r="B373" s="364"/>
      <c r="C373" s="414"/>
      <c r="D373" s="414"/>
      <c r="E373" s="414"/>
      <c r="F373" s="414"/>
      <c r="G373" s="414"/>
      <c r="H373" s="414"/>
      <c r="I373" s="415">
        <v>2.0906465512331501E-3</v>
      </c>
      <c r="J373" s="417">
        <v>1.0857005541482299E-3</v>
      </c>
      <c r="K373" s="418">
        <v>2.0964365782964399E-3</v>
      </c>
      <c r="L373" s="192"/>
      <c r="M373" s="5"/>
    </row>
    <row r="374" spans="1:13" ht="17" customHeight="1" x14ac:dyDescent="0.15">
      <c r="A374" s="394" t="s">
        <v>2545</v>
      </c>
      <c r="B374" s="364"/>
      <c r="C374" s="414"/>
      <c r="D374" s="414"/>
      <c r="E374" s="414"/>
      <c r="F374" s="414"/>
      <c r="G374" s="414"/>
      <c r="H374" s="414"/>
      <c r="I374" s="415">
        <v>2.1964194341167701E-3</v>
      </c>
      <c r="J374" s="417">
        <v>1.14539482946015E-3</v>
      </c>
      <c r="K374" s="418">
        <v>2.20056464550844E-3</v>
      </c>
      <c r="L374" s="192"/>
      <c r="M374" s="5"/>
    </row>
    <row r="375" spans="1:13" ht="17" customHeight="1" x14ac:dyDescent="0.15">
      <c r="A375" s="394" t="s">
        <v>2546</v>
      </c>
      <c r="B375" s="364"/>
      <c r="C375" s="414"/>
      <c r="D375" s="414"/>
      <c r="E375" s="414"/>
      <c r="F375" s="414"/>
      <c r="G375" s="414"/>
      <c r="H375" s="414"/>
      <c r="I375" s="415">
        <v>1.9300916471301499E-3</v>
      </c>
      <c r="J375" s="417">
        <v>1.05028222239493E-3</v>
      </c>
      <c r="K375" s="418">
        <v>1.93127208265019E-3</v>
      </c>
      <c r="L375" s="192"/>
      <c r="M375" s="5"/>
    </row>
    <row r="376" spans="1:13" ht="17" customHeight="1" x14ac:dyDescent="0.15">
      <c r="A376" s="394" t="s">
        <v>2547</v>
      </c>
      <c r="B376" s="364"/>
      <c r="C376" s="414"/>
      <c r="D376" s="414"/>
      <c r="E376" s="414"/>
      <c r="F376" s="414"/>
      <c r="G376" s="414"/>
      <c r="H376" s="414"/>
      <c r="I376" s="415">
        <v>1.7328141848178501E-3</v>
      </c>
      <c r="J376" s="417">
        <v>9.6785337302163102E-4</v>
      </c>
      <c r="K376" s="418">
        <v>1.7304831990036899E-3</v>
      </c>
      <c r="L376" s="192"/>
      <c r="M376" s="5"/>
    </row>
    <row r="377" spans="1:13" ht="17" customHeight="1" x14ac:dyDescent="0.15">
      <c r="A377" s="394" t="s">
        <v>2548</v>
      </c>
      <c r="B377" s="364"/>
      <c r="C377" s="414"/>
      <c r="D377" s="414"/>
      <c r="E377" s="414"/>
      <c r="F377" s="414"/>
      <c r="G377" s="414"/>
      <c r="H377" s="414"/>
      <c r="I377" s="415">
        <v>1.6528632851396301E-3</v>
      </c>
      <c r="J377" s="417">
        <v>8.9934655101009202E-4</v>
      </c>
      <c r="K377" s="418">
        <v>1.6508882111299799E-3</v>
      </c>
      <c r="L377" s="192"/>
      <c r="M377" s="5"/>
    </row>
    <row r="378" spans="1:13" ht="17" customHeight="1" x14ac:dyDescent="0.15">
      <c r="A378" s="394" t="s">
        <v>2549</v>
      </c>
      <c r="B378" s="364"/>
      <c r="C378" s="414"/>
      <c r="D378" s="414"/>
      <c r="E378" s="414"/>
      <c r="F378" s="414"/>
      <c r="G378" s="414"/>
      <c r="H378" s="414"/>
      <c r="I378" s="415">
        <v>1.77363770977949E-3</v>
      </c>
      <c r="J378" s="417">
        <v>9.2066064076165197E-4</v>
      </c>
      <c r="K378" s="418">
        <v>1.7685969546271699E-3</v>
      </c>
      <c r="L378" s="192"/>
      <c r="M378" s="5"/>
    </row>
    <row r="379" spans="1:13" ht="17" customHeight="1" x14ac:dyDescent="0.15">
      <c r="A379" s="394" t="s">
        <v>2550</v>
      </c>
      <c r="B379" s="364"/>
      <c r="C379" s="414"/>
      <c r="D379" s="414"/>
      <c r="E379" s="414"/>
      <c r="F379" s="414"/>
      <c r="G379" s="414"/>
      <c r="H379" s="414"/>
      <c r="I379" s="415">
        <v>1.7297464360821E-3</v>
      </c>
      <c r="J379" s="417">
        <v>8.6775472416021995E-4</v>
      </c>
      <c r="K379" s="418">
        <v>1.72422240075928E-3</v>
      </c>
      <c r="L379" s="192"/>
      <c r="M379" s="5"/>
    </row>
    <row r="380" spans="1:13" ht="17" customHeight="1" x14ac:dyDescent="0.15">
      <c r="A380" s="394" t="s">
        <v>2551</v>
      </c>
      <c r="B380" s="364"/>
      <c r="C380" s="414"/>
      <c r="D380" s="414"/>
      <c r="E380" s="414"/>
      <c r="F380" s="414"/>
      <c r="G380" s="414"/>
      <c r="H380" s="414"/>
      <c r="I380" s="415">
        <v>1.5678061723676999E-3</v>
      </c>
      <c r="J380" s="417">
        <v>8.0990505520516203E-4</v>
      </c>
      <c r="K380" s="418">
        <v>1.56065392044908E-3</v>
      </c>
      <c r="L380" s="192"/>
      <c r="M380" s="5"/>
    </row>
    <row r="381" spans="1:13" ht="17" customHeight="1" x14ac:dyDescent="0.15">
      <c r="A381" s="394" t="s">
        <v>2552</v>
      </c>
      <c r="B381" s="364"/>
      <c r="C381" s="414"/>
      <c r="D381" s="414"/>
      <c r="E381" s="414"/>
      <c r="F381" s="414"/>
      <c r="G381" s="414"/>
      <c r="H381" s="414"/>
      <c r="I381" s="415">
        <v>1.5336179520079E-3</v>
      </c>
      <c r="J381" s="417">
        <v>8.9779724076429705E-4</v>
      </c>
      <c r="K381" s="418">
        <v>1.52840794937025E-3</v>
      </c>
      <c r="L381" s="192"/>
      <c r="M381" s="5"/>
    </row>
    <row r="382" spans="1:13" ht="17" customHeight="1" x14ac:dyDescent="0.15">
      <c r="A382" s="394" t="s">
        <v>2553</v>
      </c>
      <c r="B382" s="364"/>
      <c r="C382" s="414"/>
      <c r="D382" s="414"/>
      <c r="E382" s="414"/>
      <c r="F382" s="414"/>
      <c r="G382" s="414"/>
      <c r="H382" s="414"/>
      <c r="I382" s="415">
        <v>1.54812555562226E-3</v>
      </c>
      <c r="J382" s="417">
        <v>8.5434166672293099E-4</v>
      </c>
      <c r="K382" s="418">
        <v>1.54484257383577E-3</v>
      </c>
      <c r="L382" s="192"/>
      <c r="M382" s="5"/>
    </row>
    <row r="383" spans="1:13" ht="17" customHeight="1" x14ac:dyDescent="0.15">
      <c r="A383" s="394" t="s">
        <v>2554</v>
      </c>
      <c r="B383" s="364"/>
      <c r="C383" s="414"/>
      <c r="D383" s="414"/>
      <c r="E383" s="414"/>
      <c r="F383" s="414"/>
      <c r="G383" s="414"/>
      <c r="H383" s="414"/>
      <c r="I383" s="415">
        <v>1.4004292377276201E-3</v>
      </c>
      <c r="J383" s="417">
        <v>1.0342478888473599E-3</v>
      </c>
      <c r="K383" s="418">
        <v>1.3943395768495201E-3</v>
      </c>
      <c r="L383" s="192"/>
      <c r="M383" s="5"/>
    </row>
    <row r="384" spans="1:13" ht="17" customHeight="1" x14ac:dyDescent="0.15">
      <c r="A384" s="394" t="s">
        <v>2555</v>
      </c>
      <c r="B384" s="364"/>
      <c r="C384" s="414"/>
      <c r="D384" s="414"/>
      <c r="E384" s="414"/>
      <c r="F384" s="414"/>
      <c r="G384" s="414"/>
      <c r="H384" s="414"/>
      <c r="I384" s="415">
        <v>1.27665572134628E-3</v>
      </c>
      <c r="J384" s="417">
        <v>9.5376435760414905E-4</v>
      </c>
      <c r="K384" s="418">
        <v>1.2679883241228801E-3</v>
      </c>
      <c r="L384" s="192"/>
      <c r="M384" s="5"/>
    </row>
    <row r="385" spans="1:13" ht="17" customHeight="1" x14ac:dyDescent="0.15">
      <c r="A385" s="394" t="s">
        <v>2556</v>
      </c>
      <c r="B385" s="364"/>
      <c r="C385" s="414"/>
      <c r="D385" s="414"/>
      <c r="E385" s="414"/>
      <c r="F385" s="414"/>
      <c r="G385" s="414"/>
      <c r="H385" s="414"/>
      <c r="I385" s="415">
        <v>1.5886103751698399E-3</v>
      </c>
      <c r="J385" s="417">
        <v>1.01393896321071E-3</v>
      </c>
      <c r="K385" s="418">
        <v>1.5819517720293301E-3</v>
      </c>
      <c r="L385" s="192"/>
      <c r="M385" s="5"/>
    </row>
    <row r="386" spans="1:13" ht="17" customHeight="1" x14ac:dyDescent="0.15">
      <c r="A386" s="394" t="s">
        <v>2557</v>
      </c>
      <c r="B386" s="364"/>
      <c r="C386" s="414"/>
      <c r="D386" s="414"/>
      <c r="E386" s="414"/>
      <c r="F386" s="414"/>
      <c r="G386" s="414"/>
      <c r="H386" s="414"/>
      <c r="I386" s="415">
        <v>2.0169902727860799E-3</v>
      </c>
      <c r="J386" s="417">
        <v>9.75949663425192E-4</v>
      </c>
      <c r="K386" s="418">
        <v>2.0120839855004399E-3</v>
      </c>
      <c r="L386" s="192"/>
      <c r="M386" s="5"/>
    </row>
    <row r="387" spans="1:13" ht="17" customHeight="1" x14ac:dyDescent="0.15">
      <c r="A387" s="394" t="s">
        <v>2558</v>
      </c>
      <c r="B387" s="364"/>
      <c r="C387" s="414"/>
      <c r="D387" s="414"/>
      <c r="E387" s="414"/>
      <c r="F387" s="414"/>
      <c r="G387" s="414"/>
      <c r="H387" s="414"/>
      <c r="I387" s="415">
        <v>1.97846745897677E-3</v>
      </c>
      <c r="J387" s="417">
        <v>9.2057542778999199E-4</v>
      </c>
      <c r="K387" s="418">
        <v>1.9712029021514898E-3</v>
      </c>
      <c r="L387" s="192"/>
      <c r="M387" s="5"/>
    </row>
    <row r="388" spans="1:13" ht="17" customHeight="1" x14ac:dyDescent="0.15">
      <c r="A388" s="394" t="s">
        <v>2559</v>
      </c>
      <c r="B388" s="364"/>
      <c r="C388" s="414"/>
      <c r="D388" s="414"/>
      <c r="E388" s="414"/>
      <c r="F388" s="414"/>
      <c r="G388" s="414"/>
      <c r="H388" s="414"/>
      <c r="I388" s="415">
        <v>1.77475070377514E-3</v>
      </c>
      <c r="J388" s="417">
        <v>1.00939339473569E-3</v>
      </c>
      <c r="K388" s="418">
        <v>1.7670278506776E-3</v>
      </c>
      <c r="L388" s="192"/>
      <c r="M388" s="5"/>
    </row>
    <row r="389" spans="1:13" ht="17" customHeight="1" x14ac:dyDescent="0.15">
      <c r="A389" s="394" t="s">
        <v>2560</v>
      </c>
      <c r="B389" s="364"/>
      <c r="C389" s="414"/>
      <c r="D389" s="414"/>
      <c r="E389" s="414"/>
      <c r="F389" s="414"/>
      <c r="G389" s="414"/>
      <c r="H389" s="414"/>
      <c r="I389" s="415">
        <v>1.8713386051016801E-3</v>
      </c>
      <c r="J389" s="417">
        <v>9.5445045595020101E-4</v>
      </c>
      <c r="K389" s="418">
        <v>1.86236201022075E-3</v>
      </c>
      <c r="L389" s="192"/>
      <c r="M389" s="5"/>
    </row>
    <row r="390" spans="1:13" ht="17" customHeight="1" x14ac:dyDescent="0.15">
      <c r="A390" s="394" t="s">
        <v>2561</v>
      </c>
      <c r="B390" s="364"/>
      <c r="C390" s="414"/>
      <c r="D390" s="414"/>
      <c r="E390" s="414"/>
      <c r="F390" s="414"/>
      <c r="G390" s="414"/>
      <c r="H390" s="414"/>
      <c r="I390" s="415">
        <v>1.8262560585191E-3</v>
      </c>
      <c r="J390" s="417">
        <v>1.22166077934675E-3</v>
      </c>
      <c r="K390" s="418">
        <v>1.8208714915301E-3</v>
      </c>
      <c r="L390" s="192"/>
      <c r="M390" s="5"/>
    </row>
    <row r="391" spans="1:13" ht="17" customHeight="1" x14ac:dyDescent="0.15">
      <c r="A391" s="394" t="s">
        <v>2562</v>
      </c>
      <c r="B391" s="364"/>
      <c r="C391" s="414"/>
      <c r="D391" s="414"/>
      <c r="E391" s="414"/>
      <c r="F391" s="414"/>
      <c r="G391" s="414"/>
      <c r="H391" s="414"/>
      <c r="I391" s="415">
        <v>1.6861476991567499E-3</v>
      </c>
      <c r="J391" s="417">
        <v>1.1243474441057701E-3</v>
      </c>
      <c r="K391" s="418">
        <v>1.6789832529859E-3</v>
      </c>
      <c r="L391" s="192"/>
      <c r="M391" s="5"/>
    </row>
    <row r="392" spans="1:13" ht="17" customHeight="1" x14ac:dyDescent="0.15">
      <c r="A392" s="394" t="s">
        <v>2563</v>
      </c>
      <c r="B392" s="364"/>
      <c r="C392" s="414"/>
      <c r="D392" s="414"/>
      <c r="E392" s="414"/>
      <c r="F392" s="414"/>
      <c r="G392" s="414"/>
      <c r="H392" s="414"/>
      <c r="I392" s="415">
        <v>1.5873423343833401E-3</v>
      </c>
      <c r="J392" s="417">
        <v>1.0559839241735601E-3</v>
      </c>
      <c r="K392" s="418">
        <v>1.5804603181780699E-3</v>
      </c>
      <c r="L392" s="192"/>
      <c r="M392" s="5"/>
    </row>
    <row r="393" spans="1:13" ht="17" customHeight="1" x14ac:dyDescent="0.15">
      <c r="A393" s="394" t="s">
        <v>2564</v>
      </c>
      <c r="B393" s="364"/>
      <c r="C393" s="414"/>
      <c r="D393" s="414"/>
      <c r="E393" s="414"/>
      <c r="F393" s="414"/>
      <c r="G393" s="414"/>
      <c r="H393" s="414"/>
      <c r="I393" s="415">
        <v>1.5143470511688099E-3</v>
      </c>
      <c r="J393" s="417">
        <v>1.2116127347282599E-3</v>
      </c>
      <c r="K393" s="418">
        <v>1.5067375368838299E-3</v>
      </c>
      <c r="L393" s="192"/>
      <c r="M393" s="5"/>
    </row>
    <row r="394" spans="1:13" ht="17" customHeight="1" x14ac:dyDescent="0.15">
      <c r="A394" s="394" t="s">
        <v>2565</v>
      </c>
      <c r="B394" s="364"/>
      <c r="C394" s="414"/>
      <c r="D394" s="414"/>
      <c r="E394" s="414"/>
      <c r="F394" s="414"/>
      <c r="G394" s="414"/>
      <c r="H394" s="414"/>
      <c r="I394" s="415">
        <v>1.39220476020329E-3</v>
      </c>
      <c r="J394" s="417">
        <v>1.1214153944719401E-3</v>
      </c>
      <c r="K394" s="418">
        <v>1.38187451983768E-3</v>
      </c>
      <c r="L394" s="192"/>
      <c r="M394" s="5"/>
    </row>
    <row r="395" spans="1:13" ht="17" customHeight="1" x14ac:dyDescent="0.15">
      <c r="A395" s="394" t="s">
        <v>2566</v>
      </c>
      <c r="B395" s="364"/>
      <c r="C395" s="414"/>
      <c r="D395" s="414"/>
      <c r="E395" s="414"/>
      <c r="F395" s="414"/>
      <c r="G395" s="414"/>
      <c r="H395" s="414"/>
      <c r="I395" s="415">
        <v>1.3217066238213899E-3</v>
      </c>
      <c r="J395" s="417">
        <v>1.0454949737037399E-3</v>
      </c>
      <c r="K395" s="418">
        <v>1.31036810000033E-3</v>
      </c>
      <c r="L395" s="192"/>
      <c r="M395" s="5"/>
    </row>
    <row r="396" spans="1:13" ht="17" customHeight="1" x14ac:dyDescent="0.15">
      <c r="A396" s="394" t="s">
        <v>2567</v>
      </c>
      <c r="B396" s="364"/>
      <c r="C396" s="414"/>
      <c r="D396" s="414"/>
      <c r="E396" s="414"/>
      <c r="F396" s="414"/>
      <c r="G396" s="414"/>
      <c r="H396" s="414"/>
      <c r="I396" s="415">
        <v>1.39272016061195E-3</v>
      </c>
      <c r="J396" s="417">
        <v>9.6715365848976901E-4</v>
      </c>
      <c r="K396" s="418">
        <v>1.38185029959811E-3</v>
      </c>
      <c r="L396" s="192"/>
      <c r="M396" s="5"/>
    </row>
    <row r="397" spans="1:13" ht="17" customHeight="1" x14ac:dyDescent="0.15">
      <c r="A397" s="394" t="s">
        <v>2568</v>
      </c>
      <c r="B397" s="364"/>
      <c r="C397" s="414"/>
      <c r="D397" s="414"/>
      <c r="E397" s="414"/>
      <c r="F397" s="414"/>
      <c r="G397" s="414"/>
      <c r="H397" s="414"/>
      <c r="I397" s="415">
        <v>1.28082064512324E-3</v>
      </c>
      <c r="J397" s="417">
        <v>9.10305899735554E-4</v>
      </c>
      <c r="K397" s="418">
        <v>1.26754470040023E-3</v>
      </c>
      <c r="L397" s="192"/>
      <c r="M397" s="5"/>
    </row>
    <row r="398" spans="1:13" ht="17" customHeight="1" x14ac:dyDescent="0.15">
      <c r="A398" s="394" t="s">
        <v>2569</v>
      </c>
      <c r="B398" s="364"/>
      <c r="C398" s="414"/>
      <c r="D398" s="414"/>
      <c r="E398" s="414"/>
      <c r="F398" s="414"/>
      <c r="G398" s="414"/>
      <c r="H398" s="414"/>
      <c r="I398" s="415">
        <v>1.4086950456148599E-3</v>
      </c>
      <c r="J398" s="417">
        <v>9.3196654439159799E-4</v>
      </c>
      <c r="K398" s="418">
        <v>1.3986158086053599E-3</v>
      </c>
      <c r="L398" s="192"/>
      <c r="M398" s="5"/>
    </row>
    <row r="399" spans="1:13" ht="17" customHeight="1" x14ac:dyDescent="0.15">
      <c r="A399" s="394" t="s">
        <v>2570</v>
      </c>
      <c r="B399" s="364"/>
      <c r="C399" s="414"/>
      <c r="D399" s="414"/>
      <c r="E399" s="414"/>
      <c r="F399" s="414"/>
      <c r="G399" s="414"/>
      <c r="H399" s="414"/>
      <c r="I399" s="415">
        <v>1.32785612798923E-3</v>
      </c>
      <c r="J399" s="417">
        <v>1.00195690417958E-3</v>
      </c>
      <c r="K399" s="418">
        <v>1.3171343057571401E-3</v>
      </c>
      <c r="L399" s="192"/>
      <c r="M399" s="5"/>
    </row>
    <row r="400" spans="1:13" ht="17" customHeight="1" x14ac:dyDescent="0.15">
      <c r="A400" s="394" t="s">
        <v>2571</v>
      </c>
      <c r="B400" s="364"/>
      <c r="C400" s="414"/>
      <c r="D400" s="414"/>
      <c r="E400" s="414"/>
      <c r="F400" s="414"/>
      <c r="G400" s="414"/>
      <c r="H400" s="414"/>
      <c r="I400" s="415">
        <v>1.2718755273299701E-3</v>
      </c>
      <c r="J400" s="417">
        <v>9.7407021168441203E-4</v>
      </c>
      <c r="K400" s="418">
        <v>1.25831832649934E-3</v>
      </c>
      <c r="L400" s="192"/>
      <c r="M400" s="5"/>
    </row>
    <row r="401" spans="1:13" ht="17" customHeight="1" x14ac:dyDescent="0.15">
      <c r="A401" s="394" t="s">
        <v>2572</v>
      </c>
      <c r="B401" s="364"/>
      <c r="C401" s="414"/>
      <c r="D401" s="414"/>
      <c r="E401" s="414"/>
      <c r="F401" s="414"/>
      <c r="G401" s="414"/>
      <c r="H401" s="414"/>
      <c r="I401" s="415">
        <v>1.43902303279028E-3</v>
      </c>
      <c r="J401" s="417">
        <v>1.29967767837801E-3</v>
      </c>
      <c r="K401" s="418">
        <v>1.43068774792923E-3</v>
      </c>
      <c r="L401" s="192"/>
      <c r="M401" s="5"/>
    </row>
    <row r="402" spans="1:13" ht="17" customHeight="1" x14ac:dyDescent="0.15">
      <c r="A402" s="394" t="s">
        <v>2573</v>
      </c>
      <c r="B402" s="364"/>
      <c r="C402" s="414"/>
      <c r="D402" s="414"/>
      <c r="E402" s="414"/>
      <c r="F402" s="414"/>
      <c r="G402" s="414"/>
      <c r="H402" s="414"/>
      <c r="I402" s="415">
        <v>1.3051968869962701E-3</v>
      </c>
      <c r="J402" s="417">
        <v>1.1905574949966299E-3</v>
      </c>
      <c r="K402" s="418">
        <v>1.2940169285056301E-3</v>
      </c>
      <c r="L402" s="192"/>
      <c r="M402" s="5"/>
    </row>
    <row r="403" spans="1:13" ht="17" customHeight="1" x14ac:dyDescent="0.15">
      <c r="A403" s="394" t="s">
        <v>2574</v>
      </c>
      <c r="B403" s="364"/>
      <c r="C403" s="414"/>
      <c r="D403" s="414"/>
      <c r="E403" s="414"/>
      <c r="F403" s="414"/>
      <c r="G403" s="414"/>
      <c r="H403" s="414"/>
      <c r="I403" s="415">
        <v>1.1948723344756701E-3</v>
      </c>
      <c r="J403" s="417">
        <v>1.1141374027291201E-3</v>
      </c>
      <c r="K403" s="418">
        <v>1.18094848870309E-3</v>
      </c>
      <c r="L403" s="192"/>
      <c r="M403" s="5"/>
    </row>
    <row r="404" spans="1:13" ht="17" customHeight="1" x14ac:dyDescent="0.15">
      <c r="A404" s="394" t="s">
        <v>2575</v>
      </c>
      <c r="B404" s="364"/>
      <c r="C404" s="414"/>
      <c r="D404" s="414"/>
      <c r="E404" s="414"/>
      <c r="F404" s="414"/>
      <c r="G404" s="414"/>
      <c r="H404" s="414"/>
      <c r="I404" s="415">
        <v>1.1066786444309501E-3</v>
      </c>
      <c r="J404" s="417">
        <v>1.0254233239975501E-3</v>
      </c>
      <c r="K404" s="418">
        <v>1.08962828996839E-3</v>
      </c>
      <c r="L404" s="192"/>
      <c r="M404" s="5"/>
    </row>
    <row r="405" spans="1:13" ht="17" customHeight="1" x14ac:dyDescent="0.15">
      <c r="A405" s="394" t="s">
        <v>2576</v>
      </c>
      <c r="B405" s="364"/>
      <c r="C405" s="414"/>
      <c r="D405" s="414"/>
      <c r="E405" s="414"/>
      <c r="F405" s="414"/>
      <c r="G405" s="414"/>
      <c r="H405" s="414"/>
      <c r="I405" s="415">
        <v>1.1732161428869999E-3</v>
      </c>
      <c r="J405" s="417">
        <v>9.5311161441816801E-4</v>
      </c>
      <c r="K405" s="418">
        <v>1.15719764761236E-3</v>
      </c>
      <c r="L405" s="192"/>
      <c r="M405" s="5"/>
    </row>
    <row r="406" spans="1:13" ht="17" customHeight="1" x14ac:dyDescent="0.15">
      <c r="A406" s="394" t="s">
        <v>2577</v>
      </c>
      <c r="B406" s="364"/>
      <c r="C406" s="414"/>
      <c r="D406" s="414"/>
      <c r="E406" s="414"/>
      <c r="F406" s="414"/>
      <c r="G406" s="414"/>
      <c r="H406" s="414"/>
      <c r="I406" s="415">
        <v>1.12266871506968E-3</v>
      </c>
      <c r="J406" s="417">
        <v>9.1625620714191804E-4</v>
      </c>
      <c r="K406" s="418">
        <v>1.1051955488124E-3</v>
      </c>
      <c r="L406" s="192"/>
      <c r="M406" s="5"/>
    </row>
    <row r="407" spans="1:13" ht="17" customHeight="1" x14ac:dyDescent="0.15">
      <c r="A407" s="394" t="s">
        <v>2578</v>
      </c>
      <c r="B407" s="364"/>
      <c r="C407" s="414"/>
      <c r="D407" s="414"/>
      <c r="E407" s="414"/>
      <c r="F407" s="414"/>
      <c r="G407" s="414"/>
      <c r="H407" s="414"/>
      <c r="I407" s="415">
        <v>1.0545925598809301E-3</v>
      </c>
      <c r="J407" s="417">
        <v>8.7319787944497304E-4</v>
      </c>
      <c r="K407" s="418">
        <v>1.03440984049302E-3</v>
      </c>
      <c r="L407" s="192"/>
      <c r="M407" s="5"/>
    </row>
    <row r="408" spans="1:13" ht="17" customHeight="1" x14ac:dyDescent="0.15">
      <c r="A408" s="394" t="s">
        <v>2579</v>
      </c>
      <c r="B408" s="364"/>
      <c r="C408" s="414"/>
      <c r="D408" s="414"/>
      <c r="E408" s="414"/>
      <c r="F408" s="414"/>
      <c r="G408" s="414"/>
      <c r="H408" s="414"/>
      <c r="I408" s="415">
        <v>1.0987234020595699E-3</v>
      </c>
      <c r="J408" s="417">
        <v>9.2383848256534105E-4</v>
      </c>
      <c r="K408" s="418">
        <v>1.0792269731256701E-3</v>
      </c>
      <c r="L408" s="192"/>
      <c r="M408" s="5"/>
    </row>
    <row r="409" spans="1:13" ht="17" customHeight="1" x14ac:dyDescent="0.15">
      <c r="A409" s="394" t="s">
        <v>2580</v>
      </c>
      <c r="B409" s="364"/>
      <c r="C409" s="414"/>
      <c r="D409" s="414"/>
      <c r="E409" s="414"/>
      <c r="F409" s="414"/>
      <c r="G409" s="414"/>
      <c r="H409" s="414"/>
      <c r="I409" s="415">
        <v>1.0609403168704301E-3</v>
      </c>
      <c r="J409" s="417">
        <v>8.7343265707642598E-4</v>
      </c>
      <c r="K409" s="418">
        <v>1.03919939879033E-3</v>
      </c>
      <c r="L409" s="192"/>
      <c r="M409" s="5"/>
    </row>
    <row r="410" spans="1:13" ht="17" customHeight="1" x14ac:dyDescent="0.15">
      <c r="A410" s="394" t="s">
        <v>2581</v>
      </c>
      <c r="B410" s="364"/>
      <c r="C410" s="414"/>
      <c r="D410" s="414"/>
      <c r="E410" s="414"/>
      <c r="F410" s="414"/>
      <c r="G410" s="414"/>
      <c r="H410" s="414"/>
      <c r="I410" s="415">
        <v>1.3220394756408599E-3</v>
      </c>
      <c r="J410" s="417">
        <v>1.0339378173221401E-3</v>
      </c>
      <c r="K410" s="418">
        <v>1.30296604564285E-3</v>
      </c>
      <c r="L410" s="192"/>
      <c r="M410" s="5"/>
    </row>
    <row r="411" spans="1:13" ht="17" customHeight="1" x14ac:dyDescent="0.15">
      <c r="A411" s="394" t="s">
        <v>2582</v>
      </c>
      <c r="B411" s="364"/>
      <c r="C411" s="414"/>
      <c r="D411" s="414"/>
      <c r="E411" s="414"/>
      <c r="F411" s="414"/>
      <c r="G411" s="414"/>
      <c r="H411" s="414"/>
      <c r="I411" s="415">
        <v>1.21167715373728E-3</v>
      </c>
      <c r="J411" s="417">
        <v>9.6419922969695699E-4</v>
      </c>
      <c r="K411" s="418">
        <v>1.1915442808862E-3</v>
      </c>
      <c r="L411" s="192"/>
      <c r="M411" s="5"/>
    </row>
    <row r="412" spans="1:13" ht="17" customHeight="1" x14ac:dyDescent="0.15">
      <c r="A412" s="394" t="s">
        <v>2583</v>
      </c>
      <c r="B412" s="364"/>
      <c r="C412" s="414"/>
      <c r="D412" s="414"/>
      <c r="E412" s="414"/>
      <c r="F412" s="414"/>
      <c r="G412" s="414"/>
      <c r="H412" s="414"/>
      <c r="I412" s="415">
        <v>1.1336814692046299E-3</v>
      </c>
      <c r="J412" s="417">
        <v>8.9588152119186198E-4</v>
      </c>
      <c r="K412" s="418">
        <v>1.1126778093720399E-3</v>
      </c>
      <c r="L412" s="192"/>
      <c r="M412" s="5"/>
    </row>
    <row r="413" spans="1:13" ht="17" customHeight="1" x14ac:dyDescent="0.15">
      <c r="A413" s="394" t="s">
        <v>2584</v>
      </c>
      <c r="B413" s="364"/>
      <c r="C413" s="414"/>
      <c r="D413" s="414"/>
      <c r="E413" s="414"/>
      <c r="F413" s="414"/>
      <c r="G413" s="414"/>
      <c r="H413" s="414"/>
      <c r="I413" s="415">
        <v>1.11508830783128E-3</v>
      </c>
      <c r="J413" s="417">
        <v>8.6690419689891096E-4</v>
      </c>
      <c r="K413" s="418">
        <v>1.0943344042026199E-3</v>
      </c>
      <c r="L413" s="192"/>
      <c r="M413" s="5"/>
    </row>
    <row r="414" spans="1:13" ht="17" customHeight="1" x14ac:dyDescent="0.15">
      <c r="A414" s="394" t="s">
        <v>2585</v>
      </c>
      <c r="B414" s="364"/>
      <c r="C414" s="414"/>
      <c r="D414" s="414"/>
      <c r="E414" s="414"/>
      <c r="F414" s="414"/>
      <c r="G414" s="414"/>
      <c r="H414" s="414"/>
      <c r="I414" s="415">
        <v>1.7877640475246601E-3</v>
      </c>
      <c r="J414" s="417">
        <v>8.3721013835878603E-4</v>
      </c>
      <c r="K414" s="418">
        <v>1.7742412726493601E-3</v>
      </c>
      <c r="L414" s="192"/>
      <c r="M414" s="5"/>
    </row>
    <row r="415" spans="1:13" ht="17" customHeight="1" x14ac:dyDescent="0.15">
      <c r="A415" s="394" t="s">
        <v>2586</v>
      </c>
      <c r="B415" s="364"/>
      <c r="C415" s="414"/>
      <c r="D415" s="414"/>
      <c r="E415" s="414"/>
      <c r="F415" s="414"/>
      <c r="G415" s="414"/>
      <c r="H415" s="414"/>
      <c r="I415" s="415">
        <v>1.59598372283389E-3</v>
      </c>
      <c r="J415" s="417">
        <v>7.99898354737422E-4</v>
      </c>
      <c r="K415" s="418">
        <v>1.5824836216820799E-3</v>
      </c>
      <c r="L415" s="192"/>
      <c r="M415" s="5"/>
    </row>
    <row r="416" spans="1:13" ht="17" customHeight="1" x14ac:dyDescent="0.15">
      <c r="A416" s="394" t="s">
        <v>2587</v>
      </c>
      <c r="B416" s="364"/>
      <c r="C416" s="414"/>
      <c r="D416" s="414"/>
      <c r="E416" s="414"/>
      <c r="F416" s="414"/>
      <c r="G416" s="414"/>
      <c r="H416" s="414"/>
      <c r="I416" s="415">
        <v>1.48868555850991E-3</v>
      </c>
      <c r="J416" s="417">
        <v>7.5837565298693703E-4</v>
      </c>
      <c r="K416" s="418">
        <v>1.47237496261016E-3</v>
      </c>
      <c r="L416" s="192"/>
      <c r="M416" s="5"/>
    </row>
    <row r="417" spans="1:13" ht="17" customHeight="1" x14ac:dyDescent="0.15">
      <c r="A417" s="394" t="s">
        <v>2588</v>
      </c>
      <c r="B417" s="364"/>
      <c r="C417" s="414"/>
      <c r="D417" s="414"/>
      <c r="E417" s="414"/>
      <c r="F417" s="414"/>
      <c r="G417" s="414"/>
      <c r="H417" s="414"/>
      <c r="I417" s="415">
        <v>1.41762216794409E-3</v>
      </c>
      <c r="J417" s="417">
        <v>7.1442229502460201E-4</v>
      </c>
      <c r="K417" s="418">
        <v>1.40096600328024E-3</v>
      </c>
      <c r="L417" s="192"/>
      <c r="M417" s="5"/>
    </row>
    <row r="418" spans="1:13" ht="17" customHeight="1" x14ac:dyDescent="0.15">
      <c r="A418" s="394" t="s">
        <v>2589</v>
      </c>
      <c r="B418" s="364"/>
      <c r="C418" s="414"/>
      <c r="D418" s="414"/>
      <c r="E418" s="414"/>
      <c r="F418" s="414"/>
      <c r="G418" s="414"/>
      <c r="H418" s="414"/>
      <c r="I418" s="415">
        <v>1.3635854133491701E-3</v>
      </c>
      <c r="J418" s="417">
        <v>7.1181979553392805E-4</v>
      </c>
      <c r="K418" s="418">
        <v>1.34948611379907E-3</v>
      </c>
      <c r="L418" s="192"/>
      <c r="M418" s="5"/>
    </row>
    <row r="419" spans="1:13" ht="17" customHeight="1" x14ac:dyDescent="0.15">
      <c r="A419" s="394" t="s">
        <v>2590</v>
      </c>
      <c r="B419" s="364"/>
      <c r="C419" s="414"/>
      <c r="D419" s="414"/>
      <c r="E419" s="414"/>
      <c r="F419" s="414"/>
      <c r="G419" s="414"/>
      <c r="H419" s="414"/>
      <c r="I419" s="415">
        <v>1.2656712276929299E-3</v>
      </c>
      <c r="J419" s="417">
        <v>8.1302042638551903E-4</v>
      </c>
      <c r="K419" s="418">
        <v>1.2503788837103099E-3</v>
      </c>
      <c r="L419" s="192"/>
      <c r="M419" s="5"/>
    </row>
    <row r="420" spans="1:13" ht="17" customHeight="1" x14ac:dyDescent="0.15">
      <c r="A420" s="394" t="s">
        <v>2591</v>
      </c>
      <c r="B420" s="364"/>
      <c r="C420" s="414"/>
      <c r="D420" s="414"/>
      <c r="E420" s="414"/>
      <c r="F420" s="414"/>
      <c r="G420" s="414"/>
      <c r="H420" s="414"/>
      <c r="I420" s="415">
        <v>1.27938076461719E-3</v>
      </c>
      <c r="J420" s="417">
        <v>7.8668661747424403E-4</v>
      </c>
      <c r="K420" s="418">
        <v>1.26388670586345E-3</v>
      </c>
      <c r="L420" s="192"/>
      <c r="M420" s="5"/>
    </row>
    <row r="421" spans="1:13" ht="17" customHeight="1" x14ac:dyDescent="0.15">
      <c r="A421" s="394" t="s">
        <v>2592</v>
      </c>
      <c r="B421" s="364"/>
      <c r="C421" s="414"/>
      <c r="D421" s="414"/>
      <c r="E421" s="414"/>
      <c r="F421" s="414"/>
      <c r="G421" s="414"/>
      <c r="H421" s="414"/>
      <c r="I421" s="415">
        <v>1.24851605727436E-3</v>
      </c>
      <c r="J421" s="417">
        <v>9.6184868705355398E-4</v>
      </c>
      <c r="K421" s="418">
        <v>1.2335978227911301E-3</v>
      </c>
      <c r="L421" s="192"/>
      <c r="M421" s="5"/>
    </row>
    <row r="422" spans="1:13" ht="17" customHeight="1" x14ac:dyDescent="0.15">
      <c r="A422" s="394" t="s">
        <v>2593</v>
      </c>
      <c r="B422" s="364"/>
      <c r="C422" s="414"/>
      <c r="D422" s="414"/>
      <c r="E422" s="414"/>
      <c r="F422" s="414"/>
      <c r="G422" s="414"/>
      <c r="H422" s="414"/>
      <c r="I422" s="415">
        <v>1.7002665964380001E-3</v>
      </c>
      <c r="J422" s="417">
        <v>1.24259455457807E-3</v>
      </c>
      <c r="K422" s="418">
        <v>1.68902693515826E-3</v>
      </c>
      <c r="L422" s="192"/>
      <c r="M422" s="5"/>
    </row>
    <row r="423" spans="1:13" ht="17" customHeight="1" x14ac:dyDescent="0.15">
      <c r="A423" s="394" t="s">
        <v>2594</v>
      </c>
      <c r="B423" s="364"/>
      <c r="C423" s="414"/>
      <c r="D423" s="414"/>
      <c r="E423" s="414"/>
      <c r="F423" s="414"/>
      <c r="G423" s="414"/>
      <c r="H423" s="414"/>
      <c r="I423" s="415">
        <v>1.5306463343815501E-3</v>
      </c>
      <c r="J423" s="417">
        <v>1.1397639593287801E-3</v>
      </c>
      <c r="K423" s="418">
        <v>1.5174274995460801E-3</v>
      </c>
      <c r="L423" s="192"/>
      <c r="M423" s="5"/>
    </row>
    <row r="424" spans="1:13" ht="17" customHeight="1" x14ac:dyDescent="0.15">
      <c r="A424" s="394" t="s">
        <v>2595</v>
      </c>
      <c r="B424" s="364"/>
      <c r="C424" s="414"/>
      <c r="D424" s="414"/>
      <c r="E424" s="414"/>
      <c r="F424" s="414"/>
      <c r="G424" s="414"/>
      <c r="H424" s="414"/>
      <c r="I424" s="415">
        <v>1.5694720929757E-3</v>
      </c>
      <c r="J424" s="417">
        <v>1.1647578183232299E-3</v>
      </c>
      <c r="K424" s="418">
        <v>1.5582203506029099E-3</v>
      </c>
      <c r="L424" s="192"/>
      <c r="M424" s="5"/>
    </row>
    <row r="425" spans="1:13" ht="17" customHeight="1" x14ac:dyDescent="0.15">
      <c r="A425" s="394" t="s">
        <v>2596</v>
      </c>
      <c r="B425" s="364"/>
      <c r="C425" s="414"/>
      <c r="D425" s="414"/>
      <c r="E425" s="414"/>
      <c r="F425" s="414"/>
      <c r="G425" s="414"/>
      <c r="H425" s="414"/>
      <c r="I425" s="415">
        <v>1.61323830228634E-3</v>
      </c>
      <c r="J425" s="417">
        <v>1.55559369724137E-3</v>
      </c>
      <c r="K425" s="418">
        <v>1.6047371422481401E-3</v>
      </c>
      <c r="L425" s="192"/>
      <c r="M425" s="5"/>
    </row>
    <row r="426" spans="1:13" ht="17" customHeight="1" x14ac:dyDescent="0.15">
      <c r="A426" s="394" t="s">
        <v>2597</v>
      </c>
      <c r="B426" s="364"/>
      <c r="C426" s="414"/>
      <c r="D426" s="414"/>
      <c r="E426" s="414"/>
      <c r="F426" s="414"/>
      <c r="G426" s="414"/>
      <c r="H426" s="414"/>
      <c r="I426" s="415">
        <v>1.8500651989891599E-3</v>
      </c>
      <c r="J426" s="417">
        <v>1.74638552488776E-3</v>
      </c>
      <c r="K426" s="418">
        <v>1.8478163181502201E-3</v>
      </c>
      <c r="L426" s="192"/>
      <c r="M426" s="5"/>
    </row>
    <row r="427" spans="1:13" ht="17" customHeight="1" x14ac:dyDescent="0.15">
      <c r="A427" s="394" t="s">
        <v>2598</v>
      </c>
      <c r="B427" s="364"/>
      <c r="C427" s="414"/>
      <c r="D427" s="414"/>
      <c r="E427" s="414"/>
      <c r="F427" s="414"/>
      <c r="G427" s="414"/>
      <c r="H427" s="414"/>
      <c r="I427" s="415">
        <v>1.71207071351761E-3</v>
      </c>
      <c r="J427" s="417">
        <v>1.66592970388936E-3</v>
      </c>
      <c r="K427" s="418">
        <v>1.70845245273045E-3</v>
      </c>
      <c r="L427" s="192"/>
      <c r="M427" s="5"/>
    </row>
    <row r="428" spans="1:13" ht="17" customHeight="1" x14ac:dyDescent="0.15">
      <c r="A428" s="394" t="s">
        <v>2599</v>
      </c>
      <c r="B428" s="364"/>
      <c r="C428" s="414"/>
      <c r="D428" s="414"/>
      <c r="E428" s="414"/>
      <c r="F428" s="414"/>
      <c r="G428" s="414"/>
      <c r="H428" s="414"/>
      <c r="I428" s="415">
        <v>1.57394910949419E-3</v>
      </c>
      <c r="J428" s="417">
        <v>1.57444489290786E-3</v>
      </c>
      <c r="K428" s="418">
        <v>1.56890347279978E-3</v>
      </c>
      <c r="L428" s="192"/>
      <c r="M428" s="5"/>
    </row>
    <row r="429" spans="1:13" ht="17" customHeight="1" x14ac:dyDescent="0.15">
      <c r="A429" s="394" t="s">
        <v>2600</v>
      </c>
      <c r="B429" s="364"/>
      <c r="C429" s="414"/>
      <c r="D429" s="414"/>
      <c r="E429" s="414"/>
      <c r="F429" s="414"/>
      <c r="G429" s="414"/>
      <c r="H429" s="414"/>
      <c r="I429" s="415">
        <v>1.41681039037809E-3</v>
      </c>
      <c r="J429" s="417">
        <v>1.4253475831443E-3</v>
      </c>
      <c r="K429" s="418">
        <v>1.4088102895888899E-3</v>
      </c>
      <c r="L429" s="192"/>
      <c r="M429" s="5"/>
    </row>
    <row r="430" spans="1:13" ht="17" customHeight="1" x14ac:dyDescent="0.15">
      <c r="A430" s="394" t="s">
        <v>2601</v>
      </c>
      <c r="B430" s="364"/>
      <c r="C430" s="414"/>
      <c r="D430" s="414"/>
      <c r="E430" s="414"/>
      <c r="F430" s="414"/>
      <c r="G430" s="414"/>
      <c r="H430" s="414"/>
      <c r="I430" s="415">
        <v>1.3194940057213501E-3</v>
      </c>
      <c r="J430" s="417">
        <v>1.29926480970292E-3</v>
      </c>
      <c r="K430" s="418">
        <v>1.3103041138583301E-3</v>
      </c>
      <c r="L430" s="192"/>
      <c r="M430" s="5"/>
    </row>
    <row r="431" spans="1:13" ht="17" customHeight="1" x14ac:dyDescent="0.15">
      <c r="A431" s="394" t="s">
        <v>2602</v>
      </c>
      <c r="B431" s="364"/>
      <c r="C431" s="414"/>
      <c r="D431" s="414"/>
      <c r="E431" s="414"/>
      <c r="F431" s="414"/>
      <c r="G431" s="414"/>
      <c r="H431" s="414"/>
      <c r="I431" s="415">
        <v>1.3590099502965799E-3</v>
      </c>
      <c r="J431" s="417">
        <v>1.2726296438651499E-3</v>
      </c>
      <c r="K431" s="418">
        <v>1.3485150535179401E-3</v>
      </c>
      <c r="L431" s="192"/>
      <c r="M431" s="5"/>
    </row>
    <row r="432" spans="1:13" ht="17" customHeight="1" x14ac:dyDescent="0.15">
      <c r="A432" s="394" t="s">
        <v>2603</v>
      </c>
      <c r="B432" s="364"/>
      <c r="C432" s="414"/>
      <c r="D432" s="414"/>
      <c r="E432" s="414"/>
      <c r="F432" s="414"/>
      <c r="G432" s="414"/>
      <c r="H432" s="414"/>
      <c r="I432" s="415">
        <v>1.3294570246676601E-3</v>
      </c>
      <c r="J432" s="417">
        <v>1.30748624707555E-3</v>
      </c>
      <c r="K432" s="418">
        <v>1.3180545199453001E-3</v>
      </c>
      <c r="L432" s="192"/>
      <c r="M432" s="5"/>
    </row>
    <row r="433" spans="1:13" ht="17" customHeight="1" x14ac:dyDescent="0.15">
      <c r="A433" s="394" t="s">
        <v>2604</v>
      </c>
      <c r="B433" s="364"/>
      <c r="C433" s="414"/>
      <c r="D433" s="414"/>
      <c r="E433" s="414"/>
      <c r="F433" s="414"/>
      <c r="G433" s="414"/>
      <c r="H433" s="414"/>
      <c r="I433" s="415">
        <v>1.25070445232038E-3</v>
      </c>
      <c r="J433" s="417">
        <v>1.36179979745234E-3</v>
      </c>
      <c r="K433" s="418">
        <v>1.23736813142201E-3</v>
      </c>
      <c r="L433" s="192"/>
      <c r="M433" s="5"/>
    </row>
    <row r="434" spans="1:13" ht="17" customHeight="1" x14ac:dyDescent="0.15">
      <c r="A434" s="394" t="s">
        <v>2605</v>
      </c>
      <c r="B434" s="364"/>
      <c r="C434" s="414"/>
      <c r="D434" s="414"/>
      <c r="E434" s="414"/>
      <c r="F434" s="414"/>
      <c r="G434" s="414"/>
      <c r="H434" s="414"/>
      <c r="I434" s="415">
        <v>1.23127921601773E-3</v>
      </c>
      <c r="J434" s="417">
        <v>1.2557664719804E-3</v>
      </c>
      <c r="K434" s="418">
        <v>1.2170906002627699E-3</v>
      </c>
      <c r="L434" s="192"/>
      <c r="M434" s="5"/>
    </row>
    <row r="435" spans="1:13" ht="17" customHeight="1" x14ac:dyDescent="0.15">
      <c r="A435" s="394" t="s">
        <v>2606</v>
      </c>
      <c r="B435" s="364"/>
      <c r="C435" s="414"/>
      <c r="D435" s="414"/>
      <c r="E435" s="414"/>
      <c r="F435" s="414"/>
      <c r="G435" s="414"/>
      <c r="H435" s="414"/>
      <c r="I435" s="415">
        <v>1.1983985461917199E-3</v>
      </c>
      <c r="J435" s="417">
        <v>1.3409906505332601E-3</v>
      </c>
      <c r="K435" s="418">
        <v>1.18340155416564E-3</v>
      </c>
      <c r="L435" s="192"/>
      <c r="M435" s="5"/>
    </row>
    <row r="436" spans="1:13" ht="17" customHeight="1" x14ac:dyDescent="0.15">
      <c r="A436" s="394" t="s">
        <v>2607</v>
      </c>
      <c r="B436" s="364"/>
      <c r="C436" s="414"/>
      <c r="D436" s="414"/>
      <c r="E436" s="414"/>
      <c r="F436" s="414"/>
      <c r="G436" s="414"/>
      <c r="H436" s="414"/>
      <c r="I436" s="415">
        <v>1.2879452161684199E-3</v>
      </c>
      <c r="J436" s="417">
        <v>1.3033578416494101E-3</v>
      </c>
      <c r="K436" s="418">
        <v>1.2723556182355101E-3</v>
      </c>
      <c r="L436" s="192"/>
      <c r="M436" s="5"/>
    </row>
    <row r="437" spans="1:13" ht="17" customHeight="1" x14ac:dyDescent="0.15">
      <c r="A437" s="394" t="s">
        <v>2608</v>
      </c>
      <c r="B437" s="364"/>
      <c r="C437" s="414"/>
      <c r="D437" s="414"/>
      <c r="E437" s="414"/>
      <c r="F437" s="414"/>
      <c r="G437" s="414"/>
      <c r="H437" s="414"/>
      <c r="I437" s="415">
        <v>1.18079539812521E-3</v>
      </c>
      <c r="J437" s="417">
        <v>1.3219580492993899E-3</v>
      </c>
      <c r="K437" s="418">
        <v>1.16331783518552E-3</v>
      </c>
      <c r="L437" s="192"/>
      <c r="M437" s="5"/>
    </row>
    <row r="438" spans="1:13" ht="17" customHeight="1" x14ac:dyDescent="0.15">
      <c r="A438" s="394" t="s">
        <v>2609</v>
      </c>
      <c r="B438" s="364"/>
      <c r="C438" s="414"/>
      <c r="D438" s="414"/>
      <c r="E438" s="414"/>
      <c r="F438" s="414"/>
      <c r="G438" s="414"/>
      <c r="H438" s="414"/>
      <c r="I438" s="415">
        <v>1.33620910540505E-3</v>
      </c>
      <c r="J438" s="417">
        <v>1.4012489411797701E-3</v>
      </c>
      <c r="K438" s="418">
        <v>1.3151022653272401E-3</v>
      </c>
      <c r="L438" s="192"/>
      <c r="M438" s="5"/>
    </row>
    <row r="439" spans="1:13" ht="17" customHeight="1" x14ac:dyDescent="0.15">
      <c r="A439" s="394" t="s">
        <v>2610</v>
      </c>
      <c r="B439" s="364"/>
      <c r="C439" s="414"/>
      <c r="D439" s="414"/>
      <c r="E439" s="414"/>
      <c r="F439" s="414"/>
      <c r="G439" s="414"/>
      <c r="H439" s="414"/>
      <c r="I439" s="415">
        <v>1.2433911230849599E-3</v>
      </c>
      <c r="J439" s="417">
        <v>1.3355016345415901E-3</v>
      </c>
      <c r="K439" s="418">
        <v>1.2216524142399899E-3</v>
      </c>
      <c r="L439" s="192"/>
      <c r="M439" s="5"/>
    </row>
    <row r="440" spans="1:13" ht="17" customHeight="1" x14ac:dyDescent="0.15">
      <c r="A440" s="394" t="s">
        <v>2611</v>
      </c>
      <c r="B440" s="364"/>
      <c r="C440" s="414"/>
      <c r="D440" s="414"/>
      <c r="E440" s="414"/>
      <c r="F440" s="414"/>
      <c r="G440" s="414"/>
      <c r="H440" s="414"/>
      <c r="I440" s="415">
        <v>1.16065854182227E-3</v>
      </c>
      <c r="J440" s="417">
        <v>1.21577222660435E-3</v>
      </c>
      <c r="K440" s="418">
        <v>1.13783297882649E-3</v>
      </c>
      <c r="L440" s="192"/>
      <c r="M440" s="5"/>
    </row>
    <row r="441" spans="1:13" ht="17" customHeight="1" x14ac:dyDescent="0.15">
      <c r="A441" s="394" t="s">
        <v>2612</v>
      </c>
      <c r="B441" s="364"/>
      <c r="C441" s="414"/>
      <c r="D441" s="414"/>
      <c r="E441" s="414"/>
      <c r="F441" s="414"/>
      <c r="G441" s="414"/>
      <c r="H441" s="414"/>
      <c r="I441" s="415">
        <v>1.65379865233561E-3</v>
      </c>
      <c r="J441" s="417">
        <v>1.29517409095246E-3</v>
      </c>
      <c r="K441" s="418">
        <v>1.6356361774953101E-3</v>
      </c>
      <c r="L441" s="192"/>
      <c r="M441" s="5"/>
    </row>
    <row r="442" spans="1:13" ht="17" customHeight="1" x14ac:dyDescent="0.15">
      <c r="A442" s="394" t="s">
        <v>2613</v>
      </c>
      <c r="B442" s="364"/>
      <c r="C442" s="414"/>
      <c r="D442" s="414"/>
      <c r="E442" s="414"/>
      <c r="F442" s="414"/>
      <c r="G442" s="414"/>
      <c r="H442" s="414"/>
      <c r="I442" s="415">
        <v>2.4942596893573902E-3</v>
      </c>
      <c r="J442" s="417">
        <v>2.20998509670934E-3</v>
      </c>
      <c r="K442" s="418">
        <v>2.4841094329312498E-3</v>
      </c>
      <c r="L442" s="192"/>
      <c r="M442" s="5"/>
    </row>
    <row r="443" spans="1:13" ht="17" customHeight="1" x14ac:dyDescent="0.15">
      <c r="A443" s="394" t="s">
        <v>2614</v>
      </c>
      <c r="B443" s="364"/>
      <c r="C443" s="414"/>
      <c r="D443" s="414"/>
      <c r="E443" s="414"/>
      <c r="F443" s="414"/>
      <c r="G443" s="414"/>
      <c r="H443" s="414"/>
      <c r="I443" s="415">
        <v>3.22281969502835E-3</v>
      </c>
      <c r="J443" s="417">
        <v>2.3947407083862401E-3</v>
      </c>
      <c r="K443" s="418">
        <v>3.2206718798446499E-3</v>
      </c>
      <c r="L443" s="192"/>
      <c r="M443" s="5"/>
    </row>
    <row r="444" spans="1:13" ht="17" customHeight="1" x14ac:dyDescent="0.15">
      <c r="A444" s="394" t="s">
        <v>2615</v>
      </c>
      <c r="B444" s="364"/>
      <c r="C444" s="414"/>
      <c r="D444" s="414"/>
      <c r="E444" s="414"/>
      <c r="F444" s="414"/>
      <c r="G444" s="414"/>
      <c r="H444" s="414"/>
      <c r="I444" s="415">
        <v>3.1177793745007102E-3</v>
      </c>
      <c r="J444" s="417">
        <v>2.5506163366575099E-3</v>
      </c>
      <c r="K444" s="418">
        <v>3.1334343287208301E-3</v>
      </c>
      <c r="L444" s="192"/>
      <c r="M444" s="5"/>
    </row>
    <row r="445" spans="1:13" ht="17" customHeight="1" x14ac:dyDescent="0.15">
      <c r="A445" s="394" t="s">
        <v>2616</v>
      </c>
      <c r="B445" s="364"/>
      <c r="C445" s="414"/>
      <c r="D445" s="414"/>
      <c r="E445" s="414"/>
      <c r="F445" s="414"/>
      <c r="G445" s="414"/>
      <c r="H445" s="414"/>
      <c r="I445" s="415">
        <v>2.6963877456039399E-3</v>
      </c>
      <c r="J445" s="417">
        <v>2.31252174598228E-3</v>
      </c>
      <c r="K445" s="418">
        <v>2.7121508803719398E-3</v>
      </c>
      <c r="L445" s="192"/>
      <c r="M445" s="5"/>
    </row>
    <row r="446" spans="1:13" ht="17" customHeight="1" x14ac:dyDescent="0.15">
      <c r="A446" s="394" t="s">
        <v>2617</v>
      </c>
      <c r="B446" s="364"/>
      <c r="C446" s="414"/>
      <c r="D446" s="414"/>
      <c r="E446" s="414"/>
      <c r="F446" s="414"/>
      <c r="G446" s="414"/>
      <c r="H446" s="414"/>
      <c r="I446" s="415">
        <v>2.7637646712091002E-3</v>
      </c>
      <c r="J446" s="417">
        <v>2.2452975960570699E-3</v>
      </c>
      <c r="K446" s="418">
        <v>2.7783020549481301E-3</v>
      </c>
      <c r="L446" s="192"/>
      <c r="M446" s="5"/>
    </row>
    <row r="447" spans="1:13" ht="17" customHeight="1" x14ac:dyDescent="0.15">
      <c r="A447" s="394" t="s">
        <v>2618</v>
      </c>
      <c r="B447" s="364"/>
      <c r="C447" s="414"/>
      <c r="D447" s="414"/>
      <c r="E447" s="414"/>
      <c r="F447" s="414"/>
      <c r="G447" s="414"/>
      <c r="H447" s="414"/>
      <c r="I447" s="415">
        <v>2.4005196935053298E-3</v>
      </c>
      <c r="J447" s="417">
        <v>2.0136791060880498E-3</v>
      </c>
      <c r="K447" s="418">
        <v>2.41147746359825E-3</v>
      </c>
      <c r="L447" s="192"/>
      <c r="M447" s="5"/>
    </row>
    <row r="448" spans="1:13" ht="17" customHeight="1" x14ac:dyDescent="0.15">
      <c r="A448" s="394" t="s">
        <v>2619</v>
      </c>
      <c r="B448" s="364"/>
      <c r="C448" s="414"/>
      <c r="D448" s="414"/>
      <c r="E448" s="414"/>
      <c r="F448" s="414"/>
      <c r="G448" s="414"/>
      <c r="H448" s="414"/>
      <c r="I448" s="415">
        <v>3.32012725034153E-3</v>
      </c>
      <c r="J448" s="417">
        <v>2.3424131808824902E-3</v>
      </c>
      <c r="K448" s="418">
        <v>3.35168252930242E-3</v>
      </c>
      <c r="L448" s="192"/>
      <c r="M448" s="5"/>
    </row>
    <row r="449" spans="1:13" ht="17" customHeight="1" x14ac:dyDescent="0.15">
      <c r="A449" s="394" t="s">
        <v>2620</v>
      </c>
      <c r="B449" s="364"/>
      <c r="C449" s="414"/>
      <c r="D449" s="414"/>
      <c r="E449" s="414"/>
      <c r="F449" s="414"/>
      <c r="G449" s="414"/>
      <c r="H449" s="414"/>
      <c r="I449" s="415">
        <v>2.8557826191023101E-3</v>
      </c>
      <c r="J449" s="417">
        <v>2.1530062504078701E-3</v>
      </c>
      <c r="K449" s="418">
        <v>2.8840102081411898E-3</v>
      </c>
      <c r="L449" s="192"/>
      <c r="M449" s="5"/>
    </row>
    <row r="450" spans="1:13" ht="17" customHeight="1" x14ac:dyDescent="0.15">
      <c r="A450" s="394" t="s">
        <v>2621</v>
      </c>
      <c r="B450" s="364"/>
      <c r="C450" s="414"/>
      <c r="D450" s="414"/>
      <c r="E450" s="414"/>
      <c r="F450" s="414"/>
      <c r="G450" s="414"/>
      <c r="H450" s="414"/>
      <c r="I450" s="415">
        <v>2.6624443674032501E-3</v>
      </c>
      <c r="J450" s="417">
        <v>2.18753639879327E-3</v>
      </c>
      <c r="K450" s="418">
        <v>2.6940570745713301E-3</v>
      </c>
      <c r="L450" s="192"/>
      <c r="M450" s="5"/>
    </row>
    <row r="451" spans="1:13" ht="17" customHeight="1" x14ac:dyDescent="0.15">
      <c r="A451" s="394" t="s">
        <v>2622</v>
      </c>
      <c r="B451" s="364"/>
      <c r="C451" s="414"/>
      <c r="D451" s="414"/>
      <c r="E451" s="414"/>
      <c r="F451" s="414"/>
      <c r="G451" s="414"/>
      <c r="H451" s="414"/>
      <c r="I451" s="415">
        <v>2.4677913207526402E-3</v>
      </c>
      <c r="J451" s="417">
        <v>2.0387104498022402E-3</v>
      </c>
      <c r="K451" s="418">
        <v>2.4938689523293501E-3</v>
      </c>
      <c r="L451" s="192"/>
      <c r="M451" s="5"/>
    </row>
    <row r="452" spans="1:13" ht="17" customHeight="1" x14ac:dyDescent="0.15">
      <c r="A452" s="394" t="s">
        <v>2623</v>
      </c>
      <c r="B452" s="364"/>
      <c r="C452" s="414"/>
      <c r="D452" s="414"/>
      <c r="E452" s="414"/>
      <c r="F452" s="414"/>
      <c r="G452" s="414"/>
      <c r="H452" s="414"/>
      <c r="I452" s="415">
        <v>2.2409226232109002E-3</v>
      </c>
      <c r="J452" s="417">
        <v>1.8416680530846401E-3</v>
      </c>
      <c r="K452" s="418">
        <v>2.2650191417157299E-3</v>
      </c>
      <c r="L452" s="192"/>
      <c r="M452" s="5"/>
    </row>
    <row r="453" spans="1:13" ht="17" customHeight="1" x14ac:dyDescent="0.15">
      <c r="A453" s="394" t="s">
        <v>2624</v>
      </c>
      <c r="B453" s="364"/>
      <c r="C453" s="414"/>
      <c r="D453" s="414"/>
      <c r="E453" s="414"/>
      <c r="F453" s="414"/>
      <c r="G453" s="414"/>
      <c r="H453" s="414"/>
      <c r="I453" s="415">
        <v>2.1662770825289601E-3</v>
      </c>
      <c r="J453" s="417">
        <v>1.6858572559971801E-3</v>
      </c>
      <c r="K453" s="418">
        <v>2.1928618441231602E-3</v>
      </c>
      <c r="L453" s="192"/>
      <c r="M453" s="5"/>
    </row>
    <row r="454" spans="1:13" ht="17" customHeight="1" x14ac:dyDescent="0.15">
      <c r="A454" s="394" t="s">
        <v>2625</v>
      </c>
      <c r="B454" s="364"/>
      <c r="C454" s="414"/>
      <c r="D454" s="414"/>
      <c r="E454" s="414"/>
      <c r="F454" s="414"/>
      <c r="G454" s="414"/>
      <c r="H454" s="414"/>
      <c r="I454" s="415">
        <v>1.91530494922631E-3</v>
      </c>
      <c r="J454" s="417">
        <v>1.51970558145771E-3</v>
      </c>
      <c r="K454" s="418">
        <v>1.93655259440058E-3</v>
      </c>
      <c r="L454" s="192"/>
      <c r="M454" s="5"/>
    </row>
    <row r="455" spans="1:13" ht="17" customHeight="1" x14ac:dyDescent="0.15">
      <c r="A455" s="394" t="s">
        <v>2626</v>
      </c>
      <c r="B455" s="364"/>
      <c r="C455" s="414"/>
      <c r="D455" s="414"/>
      <c r="E455" s="414"/>
      <c r="F455" s="414"/>
      <c r="G455" s="414"/>
      <c r="H455" s="414"/>
      <c r="I455" s="415">
        <v>1.7941277013503701E-3</v>
      </c>
      <c r="J455" s="417">
        <v>1.4117469512328199E-3</v>
      </c>
      <c r="K455" s="418">
        <v>1.8099725327334799E-3</v>
      </c>
      <c r="L455" s="192"/>
      <c r="M455" s="5"/>
    </row>
    <row r="456" spans="1:13" ht="17" customHeight="1" x14ac:dyDescent="0.15">
      <c r="A456" s="394" t="s">
        <v>2627</v>
      </c>
      <c r="B456" s="364"/>
      <c r="C456" s="414"/>
      <c r="D456" s="414"/>
      <c r="E456" s="414"/>
      <c r="F456" s="414"/>
      <c r="G456" s="414"/>
      <c r="H456" s="414"/>
      <c r="I456" s="415">
        <v>1.6134341062506101E-3</v>
      </c>
      <c r="J456" s="417">
        <v>1.2861219194213701E-3</v>
      </c>
      <c r="K456" s="418">
        <v>1.6220088594298999E-3</v>
      </c>
      <c r="L456" s="192"/>
      <c r="M456" s="5"/>
    </row>
    <row r="457" spans="1:13" ht="17" customHeight="1" x14ac:dyDescent="0.15">
      <c r="A457" s="394" t="s">
        <v>2628</v>
      </c>
      <c r="B457" s="364"/>
      <c r="C457" s="414"/>
      <c r="D457" s="414"/>
      <c r="E457" s="414"/>
      <c r="F457" s="414"/>
      <c r="G457" s="414"/>
      <c r="H457" s="414"/>
      <c r="I457" s="415">
        <v>1.70848746104758E-3</v>
      </c>
      <c r="J457" s="417">
        <v>1.3216635948184101E-3</v>
      </c>
      <c r="K457" s="418">
        <v>1.7179030213957901E-3</v>
      </c>
      <c r="L457" s="192"/>
      <c r="M457" s="5"/>
    </row>
    <row r="458" spans="1:13" ht="17" customHeight="1" x14ac:dyDescent="0.15">
      <c r="A458" s="394" t="s">
        <v>2629</v>
      </c>
      <c r="B458" s="364"/>
      <c r="C458" s="414"/>
      <c r="D458" s="414"/>
      <c r="E458" s="414"/>
      <c r="F458" s="414"/>
      <c r="G458" s="414"/>
      <c r="H458" s="414"/>
      <c r="I458" s="415">
        <v>1.5692488617246E-3</v>
      </c>
      <c r="J458" s="417">
        <v>1.31175281474097E-3</v>
      </c>
      <c r="K458" s="418">
        <v>1.5726260067879499E-3</v>
      </c>
      <c r="L458" s="192"/>
      <c r="M458" s="5"/>
    </row>
    <row r="459" spans="1:13" ht="17" customHeight="1" x14ac:dyDescent="0.15">
      <c r="A459" s="394" t="s">
        <v>2630</v>
      </c>
      <c r="B459" s="364"/>
      <c r="C459" s="414"/>
      <c r="D459" s="414"/>
      <c r="E459" s="414"/>
      <c r="F459" s="414"/>
      <c r="G459" s="414"/>
      <c r="H459" s="414"/>
      <c r="I459" s="415">
        <v>1.4958389574203301E-3</v>
      </c>
      <c r="J459" s="417">
        <v>1.2033981186412601E-3</v>
      </c>
      <c r="K459" s="418">
        <v>1.4979009288225999E-3</v>
      </c>
      <c r="L459" s="192"/>
      <c r="M459" s="5"/>
    </row>
    <row r="460" spans="1:13" ht="17" customHeight="1" x14ac:dyDescent="0.15">
      <c r="A460" s="394" t="s">
        <v>2631</v>
      </c>
      <c r="B460" s="364"/>
      <c r="C460" s="414"/>
      <c r="D460" s="414"/>
      <c r="E460" s="414"/>
      <c r="F460" s="414"/>
      <c r="G460" s="414"/>
      <c r="H460" s="414"/>
      <c r="I460" s="415">
        <v>1.3708080331515801E-3</v>
      </c>
      <c r="J460" s="417">
        <v>1.12104364277084E-3</v>
      </c>
      <c r="K460" s="418">
        <v>1.3685218282927E-3</v>
      </c>
      <c r="L460" s="192"/>
      <c r="M460" s="5"/>
    </row>
    <row r="461" spans="1:13" ht="17" customHeight="1" x14ac:dyDescent="0.15">
      <c r="A461" s="394" t="s">
        <v>2632</v>
      </c>
      <c r="B461" s="364"/>
      <c r="C461" s="414"/>
      <c r="D461" s="414"/>
      <c r="E461" s="414"/>
      <c r="F461" s="414"/>
      <c r="G461" s="414"/>
      <c r="H461" s="414"/>
      <c r="I461" s="415">
        <v>1.2914057622606201E-3</v>
      </c>
      <c r="J461" s="417">
        <v>1.1046778279468E-3</v>
      </c>
      <c r="K461" s="418">
        <v>1.2876531893668099E-3</v>
      </c>
      <c r="L461" s="192"/>
      <c r="M461" s="5"/>
    </row>
    <row r="462" spans="1:13" ht="17" customHeight="1" x14ac:dyDescent="0.15">
      <c r="A462" s="394" t="s">
        <v>2633</v>
      </c>
      <c r="B462" s="364"/>
      <c r="C462" s="414"/>
      <c r="D462" s="414"/>
      <c r="E462" s="414"/>
      <c r="F462" s="414"/>
      <c r="G462" s="414"/>
      <c r="H462" s="414"/>
      <c r="I462" s="415">
        <v>1.23812072273849E-3</v>
      </c>
      <c r="J462" s="417">
        <v>1.0205123629314799E-3</v>
      </c>
      <c r="K462" s="418">
        <v>1.2325357147178399E-3</v>
      </c>
      <c r="L462" s="192"/>
      <c r="M462" s="5"/>
    </row>
    <row r="463" spans="1:13" ht="17" customHeight="1" x14ac:dyDescent="0.15">
      <c r="A463" s="394" t="s">
        <v>2634</v>
      </c>
      <c r="B463" s="364"/>
      <c r="C463" s="414"/>
      <c r="D463" s="414"/>
      <c r="E463" s="414"/>
      <c r="F463" s="414"/>
      <c r="G463" s="414"/>
      <c r="H463" s="414"/>
      <c r="I463" s="415">
        <v>1.1465470997015299E-3</v>
      </c>
      <c r="J463" s="417">
        <v>9.4204265513285197E-4</v>
      </c>
      <c r="K463" s="418">
        <v>1.1371400316224399E-3</v>
      </c>
      <c r="L463" s="192"/>
      <c r="M463" s="5"/>
    </row>
    <row r="464" spans="1:13" ht="17" customHeight="1" x14ac:dyDescent="0.15">
      <c r="A464" s="394" t="s">
        <v>2635</v>
      </c>
      <c r="B464" s="364"/>
      <c r="C464" s="414"/>
      <c r="D464" s="414"/>
      <c r="E464" s="414"/>
      <c r="F464" s="414"/>
      <c r="G464" s="414"/>
      <c r="H464" s="414"/>
      <c r="I464" s="415">
        <v>1.0744698132889199E-3</v>
      </c>
      <c r="J464" s="417">
        <v>8.8165038931416596E-4</v>
      </c>
      <c r="K464" s="418">
        <v>1.0627854889190601E-3</v>
      </c>
      <c r="L464" s="192"/>
      <c r="M464" s="5"/>
    </row>
    <row r="465" spans="1:13" ht="17" customHeight="1" x14ac:dyDescent="0.15">
      <c r="A465" s="394" t="s">
        <v>2636</v>
      </c>
      <c r="B465" s="364"/>
      <c r="C465" s="414"/>
      <c r="D465" s="414"/>
      <c r="E465" s="414"/>
      <c r="F465" s="414"/>
      <c r="G465" s="414"/>
      <c r="H465" s="414"/>
      <c r="I465" s="415">
        <v>1.0041357439302501E-3</v>
      </c>
      <c r="J465" s="417">
        <v>8.2119620279264395E-4</v>
      </c>
      <c r="K465" s="418">
        <v>9.8916161806109808E-4</v>
      </c>
      <c r="L465" s="192"/>
      <c r="M465" s="5"/>
    </row>
    <row r="466" spans="1:13" ht="17" customHeight="1" x14ac:dyDescent="0.15">
      <c r="A466" s="394" t="s">
        <v>2637</v>
      </c>
      <c r="B466" s="364"/>
      <c r="C466" s="414"/>
      <c r="D466" s="414"/>
      <c r="E466" s="414"/>
      <c r="F466" s="414"/>
      <c r="G466" s="414"/>
      <c r="H466" s="414"/>
      <c r="I466" s="415">
        <v>9.5862058105765401E-4</v>
      </c>
      <c r="J466" s="417">
        <v>7.6875258086018996E-4</v>
      </c>
      <c r="K466" s="418">
        <v>9.4052059204192604E-4</v>
      </c>
      <c r="L466" s="192"/>
      <c r="M466" s="5"/>
    </row>
    <row r="467" spans="1:13" ht="17" customHeight="1" x14ac:dyDescent="0.15">
      <c r="A467" s="394" t="s">
        <v>2638</v>
      </c>
      <c r="B467" s="364"/>
      <c r="C467" s="414"/>
      <c r="D467" s="414"/>
      <c r="E467" s="414"/>
      <c r="F467" s="414"/>
      <c r="G467" s="414"/>
      <c r="H467" s="414"/>
      <c r="I467" s="415">
        <v>9.2413613840099595E-4</v>
      </c>
      <c r="J467" s="417">
        <v>7.6013239561154998E-4</v>
      </c>
      <c r="K467" s="418">
        <v>9.0501255542162196E-4</v>
      </c>
      <c r="L467" s="192"/>
      <c r="M467" s="5"/>
    </row>
    <row r="468" spans="1:13" ht="17" customHeight="1" x14ac:dyDescent="0.15">
      <c r="A468" s="394" t="s">
        <v>2639</v>
      </c>
      <c r="B468" s="364"/>
      <c r="C468" s="414"/>
      <c r="D468" s="414"/>
      <c r="E468" s="414"/>
      <c r="F468" s="414"/>
      <c r="G468" s="414"/>
      <c r="H468" s="414"/>
      <c r="I468" s="415">
        <v>9.0218779535281403E-4</v>
      </c>
      <c r="J468" s="417">
        <v>9.1028439706665497E-4</v>
      </c>
      <c r="K468" s="418">
        <v>8.8140221283089103E-4</v>
      </c>
      <c r="L468" s="192"/>
      <c r="M468" s="5"/>
    </row>
    <row r="469" spans="1:13" ht="17" customHeight="1" x14ac:dyDescent="0.15">
      <c r="A469" s="394" t="s">
        <v>2640</v>
      </c>
      <c r="B469" s="364"/>
      <c r="C469" s="414"/>
      <c r="D469" s="414"/>
      <c r="E469" s="414"/>
      <c r="F469" s="414"/>
      <c r="G469" s="414"/>
      <c r="H469" s="414"/>
      <c r="I469" s="415">
        <v>9.03382052671221E-4</v>
      </c>
      <c r="J469" s="417">
        <v>8.4625824259419898E-4</v>
      </c>
      <c r="K469" s="418">
        <v>8.8005930979784199E-4</v>
      </c>
      <c r="L469" s="192"/>
      <c r="M469" s="5"/>
    </row>
    <row r="470" spans="1:13" ht="17" customHeight="1" x14ac:dyDescent="0.15">
      <c r="A470" s="394" t="s">
        <v>2641</v>
      </c>
      <c r="B470" s="364"/>
      <c r="C470" s="414"/>
      <c r="D470" s="414"/>
      <c r="E470" s="414"/>
      <c r="F470" s="414"/>
      <c r="G470" s="414"/>
      <c r="H470" s="414"/>
      <c r="I470" s="415">
        <v>9.3577705935715401E-4</v>
      </c>
      <c r="J470" s="417">
        <v>8.0581120982998198E-4</v>
      </c>
      <c r="K470" s="418">
        <v>9.1197949134687697E-4</v>
      </c>
      <c r="L470" s="192"/>
      <c r="M470" s="5"/>
    </row>
    <row r="471" spans="1:13" ht="17" customHeight="1" x14ac:dyDescent="0.15">
      <c r="A471" s="394" t="s">
        <v>2642</v>
      </c>
      <c r="B471" s="364"/>
      <c r="C471" s="414"/>
      <c r="D471" s="414"/>
      <c r="E471" s="414"/>
      <c r="F471" s="414"/>
      <c r="G471" s="414"/>
      <c r="H471" s="414"/>
      <c r="I471" s="415">
        <v>8.9115858765780997E-4</v>
      </c>
      <c r="J471" s="417">
        <v>7.6958327854880295E-4</v>
      </c>
      <c r="K471" s="418">
        <v>8.6577042145282097E-4</v>
      </c>
      <c r="L471" s="192"/>
      <c r="M471" s="5"/>
    </row>
    <row r="472" spans="1:13" ht="17" customHeight="1" x14ac:dyDescent="0.15">
      <c r="A472" s="394" t="s">
        <v>2643</v>
      </c>
      <c r="B472" s="364"/>
      <c r="C472" s="414"/>
      <c r="D472" s="414"/>
      <c r="E472" s="414"/>
      <c r="F472" s="414"/>
      <c r="G472" s="414"/>
      <c r="H472" s="414"/>
      <c r="I472" s="415">
        <v>8.5710189492613903E-4</v>
      </c>
      <c r="J472" s="417">
        <v>7.2812595773769995E-4</v>
      </c>
      <c r="K472" s="418">
        <v>8.2998137727239999E-4</v>
      </c>
      <c r="L472" s="192"/>
      <c r="M472" s="5"/>
    </row>
    <row r="473" spans="1:13" ht="17" customHeight="1" x14ac:dyDescent="0.15">
      <c r="A473" s="394" t="s">
        <v>2644</v>
      </c>
      <c r="B473" s="364"/>
      <c r="C473" s="414"/>
      <c r="D473" s="414"/>
      <c r="E473" s="414"/>
      <c r="F473" s="414"/>
      <c r="G473" s="414"/>
      <c r="H473" s="414"/>
      <c r="I473" s="415">
        <v>8.2491441577924897E-4</v>
      </c>
      <c r="J473" s="417">
        <v>6.8904281005271496E-4</v>
      </c>
      <c r="K473" s="418">
        <v>7.9642387697684096E-4</v>
      </c>
      <c r="L473" s="192"/>
      <c r="M473" s="5"/>
    </row>
    <row r="474" spans="1:13" ht="17" customHeight="1" x14ac:dyDescent="0.15">
      <c r="A474" s="394" t="s">
        <v>2645</v>
      </c>
      <c r="B474" s="364"/>
      <c r="C474" s="414"/>
      <c r="D474" s="414"/>
      <c r="E474" s="414"/>
      <c r="F474" s="414"/>
      <c r="G474" s="414"/>
      <c r="H474" s="414"/>
      <c r="I474" s="415">
        <v>9.02735571869795E-4</v>
      </c>
      <c r="J474" s="417">
        <v>7.6783868086432398E-4</v>
      </c>
      <c r="K474" s="418">
        <v>8.7404314978126196E-4</v>
      </c>
      <c r="L474" s="192"/>
      <c r="M474" s="5"/>
    </row>
    <row r="475" spans="1:13" ht="17" customHeight="1" x14ac:dyDescent="0.15">
      <c r="A475" s="394" t="s">
        <v>2646</v>
      </c>
      <c r="B475" s="364"/>
      <c r="C475" s="414"/>
      <c r="D475" s="414"/>
      <c r="E475" s="414"/>
      <c r="F475" s="414"/>
      <c r="G475" s="414"/>
      <c r="H475" s="414"/>
      <c r="I475" s="415">
        <v>8.6353128587432699E-4</v>
      </c>
      <c r="J475" s="417">
        <v>7.2380317593205101E-4</v>
      </c>
      <c r="K475" s="418">
        <v>8.3398770864799902E-4</v>
      </c>
      <c r="L475" s="192"/>
      <c r="M475" s="5"/>
    </row>
    <row r="476" spans="1:13" ht="17" customHeight="1" x14ac:dyDescent="0.15">
      <c r="A476" s="394" t="s">
        <v>2647</v>
      </c>
      <c r="B476" s="364"/>
      <c r="C476" s="414"/>
      <c r="D476" s="414"/>
      <c r="E476" s="414"/>
      <c r="F476" s="414"/>
      <c r="G476" s="414"/>
      <c r="H476" s="414"/>
      <c r="I476" s="415">
        <v>8.7957842733609403E-4</v>
      </c>
      <c r="J476" s="417">
        <v>6.8565581318916105E-4</v>
      </c>
      <c r="K476" s="418">
        <v>8.4737314866182396E-4</v>
      </c>
      <c r="L476" s="192"/>
      <c r="M476" s="5"/>
    </row>
    <row r="477" spans="1:13" ht="17" customHeight="1" x14ac:dyDescent="0.15">
      <c r="A477" s="394" t="s">
        <v>2648</v>
      </c>
      <c r="B477" s="364"/>
      <c r="C477" s="414"/>
      <c r="D477" s="414"/>
      <c r="E477" s="414"/>
      <c r="F477" s="414"/>
      <c r="G477" s="414"/>
      <c r="H477" s="414"/>
      <c r="I477" s="415">
        <v>9.5470172760371195E-4</v>
      </c>
      <c r="J477" s="417">
        <v>6.5473851424279101E-4</v>
      </c>
      <c r="K477" s="418">
        <v>9.2340789258893604E-4</v>
      </c>
      <c r="L477" s="192"/>
      <c r="M477" s="5"/>
    </row>
    <row r="478" spans="1:13" ht="17" customHeight="1" x14ac:dyDescent="0.15">
      <c r="A478" s="394" t="s">
        <v>2649</v>
      </c>
      <c r="B478" s="364"/>
      <c r="C478" s="414"/>
      <c r="D478" s="414"/>
      <c r="E478" s="414"/>
      <c r="F478" s="414"/>
      <c r="G478" s="414"/>
      <c r="H478" s="414"/>
      <c r="I478" s="415">
        <v>9.1610008057813703E-4</v>
      </c>
      <c r="J478" s="417">
        <v>6.42696461706821E-4</v>
      </c>
      <c r="K478" s="418">
        <v>8.84617386411397E-4</v>
      </c>
      <c r="L478" s="192"/>
      <c r="M478" s="5"/>
    </row>
    <row r="479" spans="1:13" ht="17" customHeight="1" x14ac:dyDescent="0.15">
      <c r="A479" s="394" t="s">
        <v>2650</v>
      </c>
      <c r="B479" s="364"/>
      <c r="C479" s="414"/>
      <c r="D479" s="414"/>
      <c r="E479" s="414"/>
      <c r="F479" s="414"/>
      <c r="G479" s="414"/>
      <c r="H479" s="414"/>
      <c r="I479" s="415">
        <v>1.24198343296976E-3</v>
      </c>
      <c r="J479" s="417">
        <v>7.7783086708724605E-4</v>
      </c>
      <c r="K479" s="418">
        <v>1.2084095367887501E-3</v>
      </c>
      <c r="L479" s="192"/>
      <c r="M479" s="5"/>
    </row>
    <row r="480" spans="1:13" ht="17" customHeight="1" x14ac:dyDescent="0.15">
      <c r="A480" s="394" t="s">
        <v>2651</v>
      </c>
      <c r="B480" s="364"/>
      <c r="C480" s="414"/>
      <c r="D480" s="414"/>
      <c r="E480" s="414"/>
      <c r="F480" s="414"/>
      <c r="G480" s="414"/>
      <c r="H480" s="414"/>
      <c r="I480" s="415">
        <v>1.1493219144817399E-3</v>
      </c>
      <c r="J480" s="417">
        <v>7.3407997981334602E-4</v>
      </c>
      <c r="K480" s="418">
        <v>1.11712322455316E-3</v>
      </c>
      <c r="L480" s="192"/>
      <c r="M480" s="5"/>
    </row>
    <row r="481" spans="1:13" ht="17" customHeight="1" x14ac:dyDescent="0.15">
      <c r="A481" s="394" t="s">
        <v>2652</v>
      </c>
      <c r="B481" s="364"/>
      <c r="C481" s="414"/>
      <c r="D481" s="414"/>
      <c r="E481" s="414"/>
      <c r="F481" s="414"/>
      <c r="G481" s="414"/>
      <c r="H481" s="414"/>
      <c r="I481" s="415">
        <v>1.11649997750367E-3</v>
      </c>
      <c r="J481" s="417">
        <v>6.9520032019563095E-4</v>
      </c>
      <c r="K481" s="418">
        <v>1.08751661378963E-3</v>
      </c>
      <c r="L481" s="192"/>
      <c r="M481" s="5"/>
    </row>
    <row r="482" spans="1:13" ht="17" customHeight="1" x14ac:dyDescent="0.15">
      <c r="A482" s="394" t="s">
        <v>2653</v>
      </c>
      <c r="B482" s="364"/>
      <c r="C482" s="414"/>
      <c r="D482" s="414"/>
      <c r="E482" s="414"/>
      <c r="F482" s="414"/>
      <c r="G482" s="414"/>
      <c r="H482" s="414"/>
      <c r="I482" s="415">
        <v>1.12778174402759E-3</v>
      </c>
      <c r="J482" s="417">
        <v>6.8194420813263404E-4</v>
      </c>
      <c r="K482" s="418">
        <v>1.1008168362138201E-3</v>
      </c>
      <c r="L482" s="192"/>
      <c r="M482" s="5"/>
    </row>
    <row r="483" spans="1:13" ht="17" customHeight="1" x14ac:dyDescent="0.15">
      <c r="A483" s="394" t="s">
        <v>2654</v>
      </c>
      <c r="B483" s="364"/>
      <c r="C483" s="414"/>
      <c r="D483" s="414"/>
      <c r="E483" s="414"/>
      <c r="F483" s="414"/>
      <c r="G483" s="414"/>
      <c r="H483" s="414"/>
      <c r="I483" s="415">
        <v>1.1097649011220399E-3</v>
      </c>
      <c r="J483" s="417">
        <v>6.5439681033606996E-4</v>
      </c>
      <c r="K483" s="418">
        <v>1.08322788407022E-3</v>
      </c>
      <c r="L483" s="192"/>
      <c r="M483" s="5"/>
    </row>
    <row r="484" spans="1:13" ht="17" customHeight="1" x14ac:dyDescent="0.15">
      <c r="A484" s="394" t="s">
        <v>2655</v>
      </c>
      <c r="B484" s="364"/>
      <c r="C484" s="414"/>
      <c r="D484" s="414"/>
      <c r="E484" s="414"/>
      <c r="F484" s="414"/>
      <c r="G484" s="414"/>
      <c r="H484" s="414"/>
      <c r="I484" s="415">
        <v>1.0463202849779101E-3</v>
      </c>
      <c r="J484" s="417">
        <v>6.53370526880879E-4</v>
      </c>
      <c r="K484" s="418">
        <v>1.01853829399577E-3</v>
      </c>
      <c r="L484" s="192"/>
      <c r="M484" s="5"/>
    </row>
    <row r="485" spans="1:13" ht="17" customHeight="1" x14ac:dyDescent="0.15">
      <c r="A485" s="394" t="s">
        <v>2656</v>
      </c>
      <c r="B485" s="364"/>
      <c r="C485" s="414"/>
      <c r="D485" s="414"/>
      <c r="E485" s="414"/>
      <c r="F485" s="414"/>
      <c r="G485" s="414"/>
      <c r="H485" s="414"/>
      <c r="I485" s="415">
        <v>9.8261035450612311E-4</v>
      </c>
      <c r="J485" s="417">
        <v>6.26283274943356E-4</v>
      </c>
      <c r="K485" s="418">
        <v>9.5439467946543597E-4</v>
      </c>
      <c r="L485" s="192"/>
      <c r="M485" s="5"/>
    </row>
    <row r="486" spans="1:13" ht="17" customHeight="1" x14ac:dyDescent="0.15">
      <c r="A486" s="394" t="s">
        <v>2657</v>
      </c>
      <c r="B486" s="364"/>
      <c r="C486" s="414"/>
      <c r="D486" s="414"/>
      <c r="E486" s="414"/>
      <c r="F486" s="414"/>
      <c r="G486" s="414"/>
      <c r="H486" s="414"/>
      <c r="I486" s="415">
        <v>9.2838944891027902E-4</v>
      </c>
      <c r="J486" s="417">
        <v>7.3103203552649099E-4</v>
      </c>
      <c r="K486" s="418">
        <v>8.9937460628596196E-4</v>
      </c>
      <c r="L486" s="192"/>
      <c r="M486" s="5"/>
    </row>
    <row r="487" spans="1:13" ht="17" customHeight="1" x14ac:dyDescent="0.15">
      <c r="A487" s="394" t="s">
        <v>2658</v>
      </c>
      <c r="B487" s="364"/>
      <c r="C487" s="414"/>
      <c r="D487" s="414"/>
      <c r="E487" s="414"/>
      <c r="F487" s="414"/>
      <c r="G487" s="414"/>
      <c r="H487" s="414"/>
      <c r="I487" s="415">
        <v>9.3105098772472503E-4</v>
      </c>
      <c r="J487" s="417">
        <v>9.2818760826841201E-4</v>
      </c>
      <c r="K487" s="418">
        <v>9.0298295974176803E-4</v>
      </c>
      <c r="L487" s="192"/>
      <c r="M487" s="5"/>
    </row>
    <row r="488" spans="1:13" ht="17" customHeight="1" x14ac:dyDescent="0.15">
      <c r="A488" s="394" t="s">
        <v>2659</v>
      </c>
      <c r="B488" s="364"/>
      <c r="C488" s="414"/>
      <c r="D488" s="414"/>
      <c r="E488" s="414"/>
      <c r="F488" s="414"/>
      <c r="G488" s="414"/>
      <c r="H488" s="414"/>
      <c r="I488" s="415">
        <v>9.8065750329227007E-4</v>
      </c>
      <c r="J488" s="417">
        <v>8.7272414679618899E-4</v>
      </c>
      <c r="K488" s="418">
        <v>9.5110789790731705E-4</v>
      </c>
      <c r="L488" s="192"/>
      <c r="M488" s="5"/>
    </row>
    <row r="489" spans="1:13" ht="17" customHeight="1" x14ac:dyDescent="0.15">
      <c r="A489" s="394" t="s">
        <v>2660</v>
      </c>
      <c r="B489" s="364"/>
      <c r="C489" s="414"/>
      <c r="D489" s="414"/>
      <c r="E489" s="414"/>
      <c r="F489" s="414"/>
      <c r="G489" s="414"/>
      <c r="H489" s="414"/>
      <c r="I489" s="415">
        <v>9.5686218686687099E-4</v>
      </c>
      <c r="J489" s="417">
        <v>8.2767423011894596E-4</v>
      </c>
      <c r="K489" s="418">
        <v>9.2654844012169096E-4</v>
      </c>
      <c r="L489" s="192"/>
      <c r="M489" s="5"/>
    </row>
    <row r="490" spans="1:13" ht="17" customHeight="1" x14ac:dyDescent="0.15">
      <c r="A490" s="394" t="s">
        <v>2661</v>
      </c>
      <c r="B490" s="364"/>
      <c r="C490" s="414"/>
      <c r="D490" s="414"/>
      <c r="E490" s="414"/>
      <c r="F490" s="414"/>
      <c r="G490" s="414"/>
      <c r="H490" s="414"/>
      <c r="I490" s="415">
        <v>1.30805337132474E-3</v>
      </c>
      <c r="J490" s="417">
        <v>9.1006480995098099E-4</v>
      </c>
      <c r="K490" s="418">
        <v>1.27782568273638E-3</v>
      </c>
      <c r="L490" s="192"/>
      <c r="M490" s="5"/>
    </row>
    <row r="491" spans="1:13" ht="17" customHeight="1" x14ac:dyDescent="0.15">
      <c r="A491" s="394" t="s">
        <v>2662</v>
      </c>
      <c r="B491" s="364"/>
      <c r="C491" s="414"/>
      <c r="D491" s="414"/>
      <c r="E491" s="414"/>
      <c r="F491" s="414"/>
      <c r="G491" s="414"/>
      <c r="H491" s="414"/>
      <c r="I491" s="415">
        <v>1.2607792603196201E-3</v>
      </c>
      <c r="J491" s="417">
        <v>9.0862491047866199E-4</v>
      </c>
      <c r="K491" s="418">
        <v>1.23093942457109E-3</v>
      </c>
      <c r="L491" s="192"/>
      <c r="M491" s="5"/>
    </row>
    <row r="492" spans="1:13" ht="17" customHeight="1" x14ac:dyDescent="0.15">
      <c r="A492" s="394" t="s">
        <v>2663</v>
      </c>
      <c r="B492" s="364"/>
      <c r="C492" s="414"/>
      <c r="D492" s="414"/>
      <c r="E492" s="414"/>
      <c r="F492" s="414"/>
      <c r="G492" s="414"/>
      <c r="H492" s="414"/>
      <c r="I492" s="415">
        <v>1.2066070445759299E-3</v>
      </c>
      <c r="J492" s="417">
        <v>8.4710897611404296E-4</v>
      </c>
      <c r="K492" s="418">
        <v>1.1778441497091001E-3</v>
      </c>
      <c r="L492" s="192"/>
      <c r="M492" s="5"/>
    </row>
    <row r="493" spans="1:13" ht="17" customHeight="1" x14ac:dyDescent="0.15">
      <c r="A493" s="394" t="s">
        <v>2664</v>
      </c>
      <c r="B493" s="364"/>
      <c r="C493" s="414"/>
      <c r="D493" s="414"/>
      <c r="E493" s="414"/>
      <c r="F493" s="414"/>
      <c r="G493" s="414"/>
      <c r="H493" s="414"/>
      <c r="I493" s="415">
        <v>1.9346645464067701E-3</v>
      </c>
      <c r="J493" s="417">
        <v>1.74795245293977E-3</v>
      </c>
      <c r="K493" s="418">
        <v>1.90933046232005E-3</v>
      </c>
      <c r="L493" s="192"/>
      <c r="M493" s="5"/>
    </row>
    <row r="494" spans="1:13" ht="17" customHeight="1" x14ac:dyDescent="0.15">
      <c r="A494" s="394" t="s">
        <v>2665</v>
      </c>
      <c r="B494" s="364"/>
      <c r="C494" s="414"/>
      <c r="D494" s="414"/>
      <c r="E494" s="414"/>
      <c r="F494" s="414"/>
      <c r="G494" s="414"/>
      <c r="H494" s="414"/>
      <c r="I494" s="415">
        <v>1.74286388337575E-3</v>
      </c>
      <c r="J494" s="417">
        <v>1.7491460589383E-3</v>
      </c>
      <c r="K494" s="418">
        <v>1.7187036528713499E-3</v>
      </c>
      <c r="L494" s="192"/>
      <c r="M494" s="5"/>
    </row>
    <row r="495" spans="1:13" ht="17" customHeight="1" x14ac:dyDescent="0.15">
      <c r="A495" s="394" t="s">
        <v>2666</v>
      </c>
      <c r="B495" s="364"/>
      <c r="C495" s="414"/>
      <c r="D495" s="414"/>
      <c r="E495" s="414"/>
      <c r="F495" s="414"/>
      <c r="G495" s="414"/>
      <c r="H495" s="414"/>
      <c r="I495" s="415">
        <v>1.7589256425069499E-3</v>
      </c>
      <c r="J495" s="417">
        <v>2.45427074997972E-3</v>
      </c>
      <c r="K495" s="418">
        <v>1.73969043061618E-3</v>
      </c>
      <c r="L495" s="192"/>
      <c r="M495" s="5"/>
    </row>
    <row r="496" spans="1:13" ht="17" customHeight="1" x14ac:dyDescent="0.15">
      <c r="A496" s="394" t="s">
        <v>2667</v>
      </c>
      <c r="B496" s="364"/>
      <c r="C496" s="414"/>
      <c r="D496" s="414"/>
      <c r="E496" s="414"/>
      <c r="F496" s="414"/>
      <c r="G496" s="414"/>
      <c r="H496" s="414"/>
      <c r="I496" s="415">
        <v>1.56831762010995E-3</v>
      </c>
      <c r="J496" s="417">
        <v>2.2153252131761102E-3</v>
      </c>
      <c r="K496" s="418">
        <v>1.5491952848125799E-3</v>
      </c>
      <c r="L496" s="192"/>
      <c r="M496" s="5"/>
    </row>
    <row r="497" spans="1:13" ht="17" customHeight="1" x14ac:dyDescent="0.15">
      <c r="A497" s="394" t="s">
        <v>2668</v>
      </c>
      <c r="B497" s="364"/>
      <c r="C497" s="414"/>
      <c r="D497" s="414"/>
      <c r="E497" s="414"/>
      <c r="F497" s="414"/>
      <c r="G497" s="414"/>
      <c r="H497" s="414"/>
      <c r="I497" s="415">
        <v>1.4202999055748201E-3</v>
      </c>
      <c r="J497" s="417">
        <v>2.0012212246706702E-3</v>
      </c>
      <c r="K497" s="418">
        <v>1.4008471090082E-3</v>
      </c>
      <c r="L497" s="192"/>
      <c r="M497" s="5"/>
    </row>
    <row r="498" spans="1:13" ht="17" customHeight="1" x14ac:dyDescent="0.15">
      <c r="A498" s="394" t="s">
        <v>2669</v>
      </c>
      <c r="B498" s="364"/>
      <c r="C498" s="414"/>
      <c r="D498" s="414"/>
      <c r="E498" s="414"/>
      <c r="F498" s="414"/>
      <c r="G498" s="414"/>
      <c r="H498" s="414"/>
      <c r="I498" s="415">
        <v>1.93717184211416E-3</v>
      </c>
      <c r="J498" s="417">
        <v>1.8354281609E-3</v>
      </c>
      <c r="K498" s="418">
        <v>1.9284467716284401E-3</v>
      </c>
      <c r="L498" s="192"/>
      <c r="M498" s="5"/>
    </row>
    <row r="499" spans="1:13" ht="17" customHeight="1" x14ac:dyDescent="0.15">
      <c r="A499" s="394" t="s">
        <v>2670</v>
      </c>
      <c r="B499" s="364"/>
      <c r="C499" s="414"/>
      <c r="D499" s="414"/>
      <c r="E499" s="414"/>
      <c r="F499" s="414"/>
      <c r="G499" s="414"/>
      <c r="H499" s="414"/>
      <c r="I499" s="415">
        <v>1.71580360004498E-3</v>
      </c>
      <c r="J499" s="417">
        <v>1.70695064147846E-3</v>
      </c>
      <c r="K499" s="418">
        <v>1.70602995597972E-3</v>
      </c>
      <c r="L499" s="192"/>
      <c r="M499" s="5"/>
    </row>
    <row r="500" spans="1:13" ht="17" customHeight="1" x14ac:dyDescent="0.15">
      <c r="A500" s="394" t="s">
        <v>2671</v>
      </c>
      <c r="B500" s="364"/>
      <c r="C500" s="414"/>
      <c r="D500" s="414"/>
      <c r="E500" s="414"/>
      <c r="F500" s="414"/>
      <c r="G500" s="414"/>
      <c r="H500" s="414"/>
      <c r="I500" s="415">
        <v>1.66079677556319E-3</v>
      </c>
      <c r="J500" s="417">
        <v>1.5553291906525699E-3</v>
      </c>
      <c r="K500" s="418">
        <v>1.65278097010501E-3</v>
      </c>
      <c r="L500" s="192"/>
      <c r="M500" s="5"/>
    </row>
    <row r="501" spans="1:13" ht="17" customHeight="1" x14ac:dyDescent="0.15">
      <c r="A501" s="394" t="s">
        <v>2672</v>
      </c>
      <c r="B501" s="364"/>
      <c r="C501" s="414"/>
      <c r="D501" s="414"/>
      <c r="E501" s="414"/>
      <c r="F501" s="414"/>
      <c r="G501" s="414"/>
      <c r="H501" s="414"/>
      <c r="I501" s="415">
        <v>1.64403650622152E-3</v>
      </c>
      <c r="J501" s="417">
        <v>1.42571551098856E-3</v>
      </c>
      <c r="K501" s="418">
        <v>1.63398957127823E-3</v>
      </c>
      <c r="L501" s="192"/>
      <c r="M501" s="5"/>
    </row>
    <row r="502" spans="1:13" ht="17" customHeight="1" x14ac:dyDescent="0.15">
      <c r="A502" s="394" t="s">
        <v>2673</v>
      </c>
      <c r="B502" s="364"/>
      <c r="C502" s="414"/>
      <c r="D502" s="414"/>
      <c r="E502" s="414"/>
      <c r="F502" s="414"/>
      <c r="G502" s="414"/>
      <c r="H502" s="414"/>
      <c r="I502" s="415">
        <v>1.8859468729574701E-3</v>
      </c>
      <c r="J502" s="417">
        <v>1.6557446317806901E-3</v>
      </c>
      <c r="K502" s="418">
        <v>1.8726037849921501E-3</v>
      </c>
      <c r="L502" s="192"/>
      <c r="M502" s="5"/>
    </row>
    <row r="503" spans="1:13" ht="17" customHeight="1" x14ac:dyDescent="0.15">
      <c r="A503" s="394" t="s">
        <v>2674</v>
      </c>
      <c r="B503" s="364"/>
      <c r="C503" s="414"/>
      <c r="D503" s="414"/>
      <c r="E503" s="414"/>
      <c r="F503" s="414"/>
      <c r="G503" s="414"/>
      <c r="H503" s="414"/>
      <c r="I503" s="415">
        <v>1.6841056384271299E-3</v>
      </c>
      <c r="J503" s="417">
        <v>1.5394080217291299E-3</v>
      </c>
      <c r="K503" s="418">
        <v>1.67037512808006E-3</v>
      </c>
      <c r="L503" s="192"/>
      <c r="M503" s="5"/>
    </row>
    <row r="504" spans="1:13" ht="17" customHeight="1" x14ac:dyDescent="0.15">
      <c r="A504" s="394" t="s">
        <v>2675</v>
      </c>
      <c r="B504" s="364"/>
      <c r="C504" s="414"/>
      <c r="D504" s="414"/>
      <c r="E504" s="414"/>
      <c r="F504" s="414"/>
      <c r="G504" s="414"/>
      <c r="H504" s="414"/>
      <c r="I504" s="415">
        <v>1.6837529889745699E-3</v>
      </c>
      <c r="J504" s="417">
        <v>1.41127574842329E-3</v>
      </c>
      <c r="K504" s="418">
        <v>1.6733810117160199E-3</v>
      </c>
      <c r="L504" s="192"/>
      <c r="M504" s="5"/>
    </row>
    <row r="505" spans="1:13" ht="17" customHeight="1" x14ac:dyDescent="0.15">
      <c r="A505" s="394" t="s">
        <v>2676</v>
      </c>
      <c r="B505" s="364"/>
      <c r="C505" s="414"/>
      <c r="D505" s="414"/>
      <c r="E505" s="414"/>
      <c r="F505" s="414"/>
      <c r="G505" s="414"/>
      <c r="H505" s="414"/>
      <c r="I505" s="415">
        <v>1.54017749261174E-3</v>
      </c>
      <c r="J505" s="417">
        <v>1.30134708241859E-3</v>
      </c>
      <c r="K505" s="418">
        <v>1.528258054436E-3</v>
      </c>
      <c r="L505" s="192"/>
      <c r="M505" s="5"/>
    </row>
    <row r="506" spans="1:13" ht="17" customHeight="1" x14ac:dyDescent="0.15">
      <c r="A506" s="394" t="s">
        <v>2677</v>
      </c>
      <c r="B506" s="364"/>
      <c r="C506" s="414"/>
      <c r="D506" s="414"/>
      <c r="E506" s="414"/>
      <c r="F506" s="414"/>
      <c r="G506" s="414"/>
      <c r="H506" s="414"/>
      <c r="I506" s="415">
        <v>1.4705003408633599E-3</v>
      </c>
      <c r="J506" s="417">
        <v>1.1981326192014299E-3</v>
      </c>
      <c r="K506" s="418">
        <v>1.4563451911300299E-3</v>
      </c>
      <c r="L506" s="192"/>
      <c r="M506" s="5"/>
    </row>
    <row r="507" spans="1:13" ht="17" customHeight="1" x14ac:dyDescent="0.15">
      <c r="A507" s="394" t="s">
        <v>2678</v>
      </c>
      <c r="B507" s="364"/>
      <c r="C507" s="414"/>
      <c r="D507" s="414"/>
      <c r="E507" s="414"/>
      <c r="F507" s="414"/>
      <c r="G507" s="414"/>
      <c r="H507" s="414"/>
      <c r="I507" s="415">
        <v>1.5003215511879E-3</v>
      </c>
      <c r="J507" s="417">
        <v>1.54721928601276E-3</v>
      </c>
      <c r="K507" s="418">
        <v>1.4854950139835401E-3</v>
      </c>
      <c r="L507" s="192"/>
      <c r="M507" s="5"/>
    </row>
    <row r="508" spans="1:13" ht="17" customHeight="1" x14ac:dyDescent="0.15">
      <c r="A508" s="394" t="s">
        <v>2679</v>
      </c>
      <c r="B508" s="364"/>
      <c r="C508" s="414"/>
      <c r="D508" s="414"/>
      <c r="E508" s="414"/>
      <c r="F508" s="414"/>
      <c r="G508" s="414"/>
      <c r="H508" s="414"/>
      <c r="I508" s="415">
        <v>1.3559622342824199E-3</v>
      </c>
      <c r="J508" s="417">
        <v>1.4501504351352599E-3</v>
      </c>
      <c r="K508" s="418">
        <v>1.33972757080887E-3</v>
      </c>
      <c r="L508" s="192"/>
      <c r="M508" s="5"/>
    </row>
    <row r="509" spans="1:13" ht="17" customHeight="1" x14ac:dyDescent="0.15">
      <c r="A509" s="394" t="s">
        <v>2680</v>
      </c>
      <c r="B509" s="364"/>
      <c r="C509" s="414"/>
      <c r="D509" s="414"/>
      <c r="E509" s="414"/>
      <c r="F509" s="414"/>
      <c r="G509" s="414"/>
      <c r="H509" s="414"/>
      <c r="I509" s="415">
        <v>1.2832088643793601E-3</v>
      </c>
      <c r="J509" s="417">
        <v>1.3625053039283399E-3</v>
      </c>
      <c r="K509" s="418">
        <v>1.26442593458463E-3</v>
      </c>
      <c r="L509" s="192"/>
      <c r="M509" s="5"/>
    </row>
    <row r="510" spans="1:13" ht="17" customHeight="1" x14ac:dyDescent="0.15">
      <c r="A510" s="394" t="s">
        <v>2681</v>
      </c>
      <c r="B510" s="364"/>
      <c r="C510" s="414"/>
      <c r="D510" s="414"/>
      <c r="E510" s="414"/>
      <c r="F510" s="414"/>
      <c r="G510" s="414"/>
      <c r="H510" s="414"/>
      <c r="I510" s="415">
        <v>1.5114686766969699E-3</v>
      </c>
      <c r="J510" s="417">
        <v>1.238748314206E-3</v>
      </c>
      <c r="K510" s="418">
        <v>1.49145511308061E-3</v>
      </c>
      <c r="L510" s="192"/>
      <c r="M510" s="5"/>
    </row>
    <row r="511" spans="1:13" ht="17" customHeight="1" x14ac:dyDescent="0.15">
      <c r="A511" s="394" t="s">
        <v>2682</v>
      </c>
      <c r="B511" s="364"/>
      <c r="C511" s="414"/>
      <c r="D511" s="414"/>
      <c r="E511" s="414"/>
      <c r="F511" s="414"/>
      <c r="G511" s="414"/>
      <c r="H511" s="414"/>
      <c r="I511" s="415">
        <v>1.51890147592628E-3</v>
      </c>
      <c r="J511" s="417">
        <v>1.2330331119929799E-3</v>
      </c>
      <c r="K511" s="418">
        <v>1.5036684592253399E-3</v>
      </c>
      <c r="L511" s="192"/>
      <c r="M511" s="5"/>
    </row>
    <row r="512" spans="1:13" ht="17" customHeight="1" x14ac:dyDescent="0.15">
      <c r="A512" s="394" t="s">
        <v>2683</v>
      </c>
      <c r="B512" s="364"/>
      <c r="C512" s="414"/>
      <c r="D512" s="414"/>
      <c r="E512" s="414"/>
      <c r="F512" s="414"/>
      <c r="G512" s="414"/>
      <c r="H512" s="414"/>
      <c r="I512" s="415">
        <v>1.3709815786221301E-3</v>
      </c>
      <c r="J512" s="417">
        <v>1.3694823261764901E-3</v>
      </c>
      <c r="K512" s="418">
        <v>1.3542859394276201E-3</v>
      </c>
      <c r="L512" s="192"/>
      <c r="M512" s="5"/>
    </row>
    <row r="513" spans="1:13" ht="17" customHeight="1" x14ac:dyDescent="0.15">
      <c r="A513" s="394" t="s">
        <v>2684</v>
      </c>
      <c r="B513" s="364"/>
      <c r="C513" s="414"/>
      <c r="D513" s="414"/>
      <c r="E513" s="414"/>
      <c r="F513" s="414"/>
      <c r="G513" s="414"/>
      <c r="H513" s="414"/>
      <c r="I513" s="415">
        <v>1.9492347851233201E-3</v>
      </c>
      <c r="J513" s="417">
        <v>1.2883792449408301E-3</v>
      </c>
      <c r="K513" s="418">
        <v>1.9435303958298599E-3</v>
      </c>
      <c r="L513" s="192"/>
      <c r="M513" s="5"/>
    </row>
    <row r="514" spans="1:13" ht="17" customHeight="1" x14ac:dyDescent="0.15">
      <c r="A514" s="394" t="s">
        <v>2685</v>
      </c>
      <c r="B514" s="364"/>
      <c r="C514" s="414"/>
      <c r="D514" s="414"/>
      <c r="E514" s="414"/>
      <c r="F514" s="414"/>
      <c r="G514" s="414"/>
      <c r="H514" s="414"/>
      <c r="I514" s="415">
        <v>1.7291037002976201E-3</v>
      </c>
      <c r="J514" s="417">
        <v>1.1947630513116699E-3</v>
      </c>
      <c r="K514" s="418">
        <v>1.72181392468671E-3</v>
      </c>
      <c r="L514" s="192"/>
      <c r="M514" s="5"/>
    </row>
    <row r="515" spans="1:13" ht="17" customHeight="1" x14ac:dyDescent="0.15">
      <c r="A515" s="394" t="s">
        <v>2686</v>
      </c>
      <c r="B515" s="364"/>
      <c r="C515" s="414"/>
      <c r="D515" s="414"/>
      <c r="E515" s="414"/>
      <c r="F515" s="414"/>
      <c r="G515" s="414"/>
      <c r="H515" s="414"/>
      <c r="I515" s="415">
        <v>1.5438535530703601E-3</v>
      </c>
      <c r="J515" s="417">
        <v>1.68326986065664E-3</v>
      </c>
      <c r="K515" s="418">
        <v>1.5344271308382401E-3</v>
      </c>
      <c r="L515" s="192"/>
      <c r="M515" s="5"/>
    </row>
    <row r="516" spans="1:13" ht="17" customHeight="1" x14ac:dyDescent="0.15">
      <c r="A516" s="394" t="s">
        <v>2687</v>
      </c>
      <c r="B516" s="364"/>
      <c r="C516" s="414"/>
      <c r="D516" s="414"/>
      <c r="E516" s="414"/>
      <c r="F516" s="414"/>
      <c r="G516" s="414"/>
      <c r="H516" s="414"/>
      <c r="I516" s="415">
        <v>1.48149182317043E-3</v>
      </c>
      <c r="J516" s="417">
        <v>1.54200765262141E-3</v>
      </c>
      <c r="K516" s="418">
        <v>1.47041793011E-3</v>
      </c>
      <c r="L516" s="192"/>
      <c r="M516" s="5"/>
    </row>
    <row r="517" spans="1:13" ht="17" customHeight="1" x14ac:dyDescent="0.15">
      <c r="A517" s="394" t="s">
        <v>2688</v>
      </c>
      <c r="B517" s="364"/>
      <c r="C517" s="414"/>
      <c r="D517" s="414"/>
      <c r="E517" s="414"/>
      <c r="F517" s="414"/>
      <c r="G517" s="414"/>
      <c r="H517" s="414"/>
      <c r="I517" s="415">
        <v>1.34708908714753E-3</v>
      </c>
      <c r="J517" s="417">
        <v>1.4002668099534999E-3</v>
      </c>
      <c r="K517" s="418">
        <v>1.3332540515862501E-3</v>
      </c>
      <c r="L517" s="192"/>
      <c r="M517" s="5"/>
    </row>
    <row r="518" spans="1:13" ht="17" customHeight="1" x14ac:dyDescent="0.15">
      <c r="A518" s="394" t="s">
        <v>2689</v>
      </c>
      <c r="B518" s="364"/>
      <c r="C518" s="414"/>
      <c r="D518" s="414"/>
      <c r="E518" s="414"/>
      <c r="F518" s="414"/>
      <c r="G518" s="414"/>
      <c r="H518" s="414"/>
      <c r="I518" s="415">
        <v>1.35463079995096E-3</v>
      </c>
      <c r="J518" s="417">
        <v>1.2722791994990699E-3</v>
      </c>
      <c r="K518" s="418">
        <v>1.33892970765342E-3</v>
      </c>
      <c r="L518" s="192"/>
      <c r="M518" s="5"/>
    </row>
    <row r="519" spans="1:13" ht="17" customHeight="1" x14ac:dyDescent="0.15">
      <c r="A519" s="394" t="s">
        <v>2690</v>
      </c>
      <c r="B519" s="364"/>
      <c r="C519" s="414"/>
      <c r="D519" s="414"/>
      <c r="E519" s="414"/>
      <c r="F519" s="414"/>
      <c r="G519" s="414"/>
      <c r="H519" s="414"/>
      <c r="I519" s="415">
        <v>1.2350216593674801E-3</v>
      </c>
      <c r="J519" s="417">
        <v>1.1605028920167199E-3</v>
      </c>
      <c r="K519" s="418">
        <v>1.2175581171383399E-3</v>
      </c>
      <c r="L519" s="192"/>
      <c r="M519" s="5"/>
    </row>
    <row r="520" spans="1:13" ht="17" customHeight="1" x14ac:dyDescent="0.15">
      <c r="A520" s="394" t="s">
        <v>2691</v>
      </c>
      <c r="B520" s="364"/>
      <c r="C520" s="414"/>
      <c r="D520" s="414"/>
      <c r="E520" s="414"/>
      <c r="F520" s="414"/>
      <c r="G520" s="414"/>
      <c r="H520" s="414"/>
      <c r="I520" s="415">
        <v>1.39371862492378E-3</v>
      </c>
      <c r="J520" s="417">
        <v>1.6136036898130499E-3</v>
      </c>
      <c r="K520" s="418">
        <v>1.37216705254189E-3</v>
      </c>
      <c r="L520" s="192"/>
      <c r="M520" s="5"/>
    </row>
    <row r="521" spans="1:13" ht="17" customHeight="1" x14ac:dyDescent="0.15">
      <c r="A521" s="394" t="s">
        <v>2692</v>
      </c>
      <c r="B521" s="364"/>
      <c r="C521" s="414"/>
      <c r="D521" s="414"/>
      <c r="E521" s="414"/>
      <c r="F521" s="414"/>
      <c r="G521" s="414"/>
      <c r="H521" s="414"/>
      <c r="I521" s="415">
        <v>1.5761954597705301E-3</v>
      </c>
      <c r="J521" s="417">
        <v>1.6241628675754099E-3</v>
      </c>
      <c r="K521" s="418">
        <v>1.5581643444115101E-3</v>
      </c>
      <c r="L521" s="192"/>
      <c r="M521" s="5"/>
    </row>
    <row r="522" spans="1:13" ht="17" customHeight="1" x14ac:dyDescent="0.15">
      <c r="A522" s="394" t="s">
        <v>2693</v>
      </c>
      <c r="B522" s="364"/>
      <c r="C522" s="414"/>
      <c r="D522" s="414"/>
      <c r="E522" s="414"/>
      <c r="F522" s="414"/>
      <c r="G522" s="414"/>
      <c r="H522" s="414"/>
      <c r="I522" s="415">
        <v>1.4526490251511601E-3</v>
      </c>
      <c r="J522" s="417">
        <v>1.4740998473679299E-3</v>
      </c>
      <c r="K522" s="418">
        <v>1.4341721961715699E-3</v>
      </c>
      <c r="L522" s="192"/>
      <c r="M522" s="5"/>
    </row>
    <row r="523" spans="1:13" ht="17" customHeight="1" x14ac:dyDescent="0.15">
      <c r="A523" s="394" t="s">
        <v>2694</v>
      </c>
      <c r="B523" s="364"/>
      <c r="C523" s="414"/>
      <c r="D523" s="414"/>
      <c r="E523" s="414"/>
      <c r="F523" s="414"/>
      <c r="G523" s="414"/>
      <c r="H523" s="414"/>
      <c r="I523" s="415">
        <v>1.6539781515227301E-3</v>
      </c>
      <c r="J523" s="417">
        <v>1.7485727388979501E-3</v>
      </c>
      <c r="K523" s="418">
        <v>1.6446688302736499E-3</v>
      </c>
      <c r="L523" s="192"/>
      <c r="M523" s="5"/>
    </row>
    <row r="524" spans="1:13" ht="17" customHeight="1" x14ac:dyDescent="0.15">
      <c r="A524" s="394" t="s">
        <v>2695</v>
      </c>
      <c r="B524" s="364"/>
      <c r="C524" s="414"/>
      <c r="D524" s="414"/>
      <c r="E524" s="414"/>
      <c r="F524" s="414"/>
      <c r="G524" s="414"/>
      <c r="H524" s="414"/>
      <c r="I524" s="415">
        <v>1.56859264838309E-3</v>
      </c>
      <c r="J524" s="417">
        <v>1.6108441776963799E-3</v>
      </c>
      <c r="K524" s="418">
        <v>1.5555321939083001E-3</v>
      </c>
      <c r="L524" s="192"/>
      <c r="M524" s="5"/>
    </row>
    <row r="525" spans="1:13" ht="17" customHeight="1" x14ac:dyDescent="0.15">
      <c r="A525" s="394" t="s">
        <v>2696</v>
      </c>
      <c r="B525" s="364"/>
      <c r="C525" s="414"/>
      <c r="D525" s="414"/>
      <c r="E525" s="414"/>
      <c r="F525" s="414"/>
      <c r="G525" s="414"/>
      <c r="H525" s="414"/>
      <c r="I525" s="415">
        <v>1.4315998819486499E-3</v>
      </c>
      <c r="J525" s="417">
        <v>1.45763567304749E-3</v>
      </c>
      <c r="K525" s="418">
        <v>1.4182122329883301E-3</v>
      </c>
      <c r="L525" s="192"/>
      <c r="M525" s="5"/>
    </row>
    <row r="526" spans="1:13" ht="17" customHeight="1" x14ac:dyDescent="0.15">
      <c r="A526" s="394" t="s">
        <v>2697</v>
      </c>
      <c r="B526" s="364"/>
      <c r="C526" s="414"/>
      <c r="D526" s="414"/>
      <c r="E526" s="414"/>
      <c r="F526" s="414"/>
      <c r="G526" s="414"/>
      <c r="H526" s="414"/>
      <c r="I526" s="415">
        <v>1.3037721568902E-3</v>
      </c>
      <c r="J526" s="417">
        <v>1.3297803228746301E-3</v>
      </c>
      <c r="K526" s="418">
        <v>1.28937459065456E-3</v>
      </c>
      <c r="L526" s="192"/>
      <c r="M526" s="5"/>
    </row>
    <row r="527" spans="1:13" ht="17" customHeight="1" x14ac:dyDescent="0.15">
      <c r="A527" s="394" t="s">
        <v>2698</v>
      </c>
      <c r="B527" s="364"/>
      <c r="C527" s="414"/>
      <c r="D527" s="414"/>
      <c r="E527" s="414"/>
      <c r="F527" s="414"/>
      <c r="G527" s="414"/>
      <c r="H527" s="414"/>
      <c r="I527" s="415">
        <v>1.70745908297761E-3</v>
      </c>
      <c r="J527" s="417">
        <v>1.60213270632457E-3</v>
      </c>
      <c r="K527" s="418">
        <v>1.6955319123202E-3</v>
      </c>
      <c r="L527" s="192"/>
      <c r="M527" s="5"/>
    </row>
    <row r="528" spans="1:13" ht="17" customHeight="1" x14ac:dyDescent="0.15">
      <c r="A528" s="394" t="s">
        <v>2699</v>
      </c>
      <c r="B528" s="364"/>
      <c r="C528" s="414"/>
      <c r="D528" s="414"/>
      <c r="E528" s="414"/>
      <c r="F528" s="414"/>
      <c r="G528" s="414"/>
      <c r="H528" s="414"/>
      <c r="I528" s="415">
        <v>2.1317194275423698E-3</v>
      </c>
      <c r="J528" s="417">
        <v>1.6687906259382E-3</v>
      </c>
      <c r="K528" s="418">
        <v>2.1286577847025802E-3</v>
      </c>
      <c r="L528" s="192"/>
      <c r="M528" s="5"/>
    </row>
    <row r="529" spans="1:13" ht="17" customHeight="1" x14ac:dyDescent="0.15">
      <c r="A529" s="394" t="s">
        <v>2700</v>
      </c>
      <c r="B529" s="364"/>
      <c r="C529" s="414"/>
      <c r="D529" s="414"/>
      <c r="E529" s="414"/>
      <c r="F529" s="414"/>
      <c r="G529" s="414"/>
      <c r="H529" s="414"/>
      <c r="I529" s="415">
        <v>2.0231466207382E-3</v>
      </c>
      <c r="J529" s="417">
        <v>1.54919872220684E-3</v>
      </c>
      <c r="K529" s="418">
        <v>2.0173718975478299E-3</v>
      </c>
      <c r="L529" s="192"/>
      <c r="M529" s="5"/>
    </row>
    <row r="530" spans="1:13" ht="17" customHeight="1" x14ac:dyDescent="0.15">
      <c r="A530" s="394" t="s">
        <v>2701</v>
      </c>
      <c r="B530" s="364"/>
      <c r="C530" s="414"/>
      <c r="D530" s="414"/>
      <c r="E530" s="414"/>
      <c r="F530" s="414"/>
      <c r="G530" s="414"/>
      <c r="H530" s="414"/>
      <c r="I530" s="415">
        <v>1.94390929651627E-3</v>
      </c>
      <c r="J530" s="417">
        <v>1.63188444194485E-3</v>
      </c>
      <c r="K530" s="418">
        <v>1.9371005403182599E-3</v>
      </c>
      <c r="L530" s="192"/>
      <c r="M530" s="5"/>
    </row>
    <row r="531" spans="1:13" ht="17" customHeight="1" x14ac:dyDescent="0.15">
      <c r="A531" s="394" t="s">
        <v>2702</v>
      </c>
      <c r="B531" s="364"/>
      <c r="C531" s="414"/>
      <c r="D531" s="414"/>
      <c r="E531" s="414"/>
      <c r="F531" s="414"/>
      <c r="G531" s="414"/>
      <c r="H531" s="414"/>
      <c r="I531" s="415">
        <v>1.8698213558180101E-3</v>
      </c>
      <c r="J531" s="417">
        <v>2.0199863853458599E-3</v>
      </c>
      <c r="K531" s="418">
        <v>1.8653606327497501E-3</v>
      </c>
      <c r="L531" s="192"/>
      <c r="M531" s="5"/>
    </row>
    <row r="532" spans="1:13" ht="17" customHeight="1" x14ac:dyDescent="0.15">
      <c r="A532" s="394" t="s">
        <v>2703</v>
      </c>
      <c r="B532" s="364"/>
      <c r="C532" s="414"/>
      <c r="D532" s="414"/>
      <c r="E532" s="414"/>
      <c r="F532" s="414"/>
      <c r="G532" s="414"/>
      <c r="H532" s="414"/>
      <c r="I532" s="415">
        <v>1.8657614409966199E-3</v>
      </c>
      <c r="J532" s="417">
        <v>2.3246774248098299E-3</v>
      </c>
      <c r="K532" s="418">
        <v>1.8686556259216299E-3</v>
      </c>
      <c r="L532" s="192"/>
      <c r="M532" s="5"/>
    </row>
    <row r="533" spans="1:13" ht="17" customHeight="1" x14ac:dyDescent="0.15">
      <c r="A533" s="394" t="s">
        <v>2704</v>
      </c>
      <c r="B533" s="364"/>
      <c r="C533" s="414"/>
      <c r="D533" s="414"/>
      <c r="E533" s="414"/>
      <c r="F533" s="414"/>
      <c r="G533" s="414"/>
      <c r="H533" s="414"/>
      <c r="I533" s="415">
        <v>1.7659394145463901E-3</v>
      </c>
      <c r="J533" s="417">
        <v>2.1201608716317302E-3</v>
      </c>
      <c r="K533" s="418">
        <v>1.76590687179627E-3</v>
      </c>
      <c r="L533" s="192"/>
      <c r="M533" s="5"/>
    </row>
    <row r="534" spans="1:13" ht="17" customHeight="1" x14ac:dyDescent="0.15">
      <c r="A534" s="394" t="s">
        <v>2705</v>
      </c>
      <c r="B534" s="364"/>
      <c r="C534" s="414"/>
      <c r="D534" s="414"/>
      <c r="E534" s="414"/>
      <c r="F534" s="414"/>
      <c r="G534" s="414"/>
      <c r="H534" s="414"/>
      <c r="I534" s="415">
        <v>2.4968011963407998E-3</v>
      </c>
      <c r="J534" s="417">
        <v>2.23768243475849E-3</v>
      </c>
      <c r="K534" s="418">
        <v>2.5158051978927702E-3</v>
      </c>
      <c r="L534" s="192"/>
      <c r="M534" s="5"/>
    </row>
    <row r="535" spans="1:13" ht="17" customHeight="1" x14ac:dyDescent="0.15">
      <c r="A535" s="394" t="s">
        <v>2706</v>
      </c>
      <c r="B535" s="364"/>
      <c r="C535" s="414"/>
      <c r="D535" s="414"/>
      <c r="E535" s="414"/>
      <c r="F535" s="414"/>
      <c r="G535" s="414"/>
      <c r="H535" s="414"/>
      <c r="I535" s="415">
        <v>2.44255216820877E-3</v>
      </c>
      <c r="J535" s="417">
        <v>2.9849299882203501E-3</v>
      </c>
      <c r="K535" s="418">
        <v>2.4530799684955099E-3</v>
      </c>
      <c r="L535" s="192"/>
      <c r="M535" s="5"/>
    </row>
    <row r="536" spans="1:13" ht="17" customHeight="1" x14ac:dyDescent="0.15">
      <c r="A536" s="394" t="s">
        <v>2707</v>
      </c>
      <c r="B536" s="364"/>
      <c r="C536" s="414"/>
      <c r="D536" s="414"/>
      <c r="E536" s="414"/>
      <c r="F536" s="414"/>
      <c r="G536" s="414"/>
      <c r="H536" s="414"/>
      <c r="I536" s="415">
        <v>2.1446576206386298E-3</v>
      </c>
      <c r="J536" s="417">
        <v>2.66347686320046E-3</v>
      </c>
      <c r="K536" s="418">
        <v>2.1529773545201302E-3</v>
      </c>
      <c r="L536" s="192"/>
      <c r="M536" s="5"/>
    </row>
    <row r="537" spans="1:13" ht="17" customHeight="1" x14ac:dyDescent="0.15">
      <c r="A537" s="394" t="s">
        <v>2708</v>
      </c>
      <c r="B537" s="364"/>
      <c r="C537" s="414"/>
      <c r="D537" s="414"/>
      <c r="E537" s="414"/>
      <c r="F537" s="414"/>
      <c r="G537" s="414"/>
      <c r="H537" s="414"/>
      <c r="I537" s="415">
        <v>3.1762744055090601E-3</v>
      </c>
      <c r="J537" s="417">
        <v>3.55145262543716E-3</v>
      </c>
      <c r="K537" s="418">
        <v>3.2101386076576E-3</v>
      </c>
      <c r="L537" s="192"/>
      <c r="M537" s="5"/>
    </row>
    <row r="538" spans="1:13" ht="17" customHeight="1" x14ac:dyDescent="0.15">
      <c r="A538" s="394" t="s">
        <v>2709</v>
      </c>
      <c r="B538" s="364"/>
      <c r="C538" s="414"/>
      <c r="D538" s="414"/>
      <c r="E538" s="414"/>
      <c r="F538" s="414"/>
      <c r="G538" s="414"/>
      <c r="H538" s="414"/>
      <c r="I538" s="415">
        <v>3.3562579764067199E-3</v>
      </c>
      <c r="J538" s="417">
        <v>3.5908964789044201E-3</v>
      </c>
      <c r="K538" s="418">
        <v>3.3986277853771999E-3</v>
      </c>
      <c r="L538" s="192"/>
      <c r="M538" s="5"/>
    </row>
    <row r="539" spans="1:13" ht="17" customHeight="1" x14ac:dyDescent="0.15">
      <c r="A539" s="394" t="s">
        <v>2710</v>
      </c>
      <c r="B539" s="364"/>
      <c r="C539" s="414"/>
      <c r="D539" s="414"/>
      <c r="E539" s="414"/>
      <c r="F539" s="414"/>
      <c r="G539" s="414"/>
      <c r="H539" s="414"/>
      <c r="I539" s="415">
        <v>3.4182992180377E-3</v>
      </c>
      <c r="J539" s="417">
        <v>3.7299759801869498E-3</v>
      </c>
      <c r="K539" s="418">
        <v>3.45605420697319E-3</v>
      </c>
      <c r="L539" s="192"/>
      <c r="M539" s="5"/>
    </row>
    <row r="540" spans="1:13" ht="17" customHeight="1" x14ac:dyDescent="0.15">
      <c r="A540" s="394" t="s">
        <v>2711</v>
      </c>
      <c r="B540" s="364"/>
      <c r="C540" s="414"/>
      <c r="D540" s="414"/>
      <c r="E540" s="414"/>
      <c r="F540" s="414"/>
      <c r="G540" s="414"/>
      <c r="H540" s="414"/>
      <c r="I540" s="415">
        <v>3.3760179473010898E-3</v>
      </c>
      <c r="J540" s="417">
        <v>4.0712895183609996E-3</v>
      </c>
      <c r="K540" s="418">
        <v>3.4132237695264798E-3</v>
      </c>
      <c r="L540" s="192"/>
      <c r="M540" s="5"/>
    </row>
    <row r="541" spans="1:13" ht="17" customHeight="1" x14ac:dyDescent="0.15">
      <c r="A541" s="394" t="s">
        <v>2712</v>
      </c>
      <c r="B541" s="364"/>
      <c r="C541" s="414"/>
      <c r="D541" s="414"/>
      <c r="E541" s="414"/>
      <c r="F541" s="414"/>
      <c r="G541" s="414"/>
      <c r="H541" s="414"/>
      <c r="I541" s="415">
        <v>3.0559513093895599E-3</v>
      </c>
      <c r="J541" s="417">
        <v>3.8097270156116502E-3</v>
      </c>
      <c r="K541" s="418">
        <v>3.0893939992122799E-3</v>
      </c>
      <c r="L541" s="192"/>
      <c r="M541" s="5"/>
    </row>
    <row r="542" spans="1:13" ht="17" customHeight="1" x14ac:dyDescent="0.15">
      <c r="A542" s="394" t="s">
        <v>2713</v>
      </c>
      <c r="B542" s="364"/>
      <c r="C542" s="414"/>
      <c r="D542" s="414"/>
      <c r="E542" s="414"/>
      <c r="F542" s="414"/>
      <c r="G542" s="414"/>
      <c r="H542" s="414"/>
      <c r="I542" s="415">
        <v>2.68716528969202E-3</v>
      </c>
      <c r="J542" s="417">
        <v>3.4307681550195899E-3</v>
      </c>
      <c r="K542" s="418">
        <v>2.7147678446715002E-3</v>
      </c>
      <c r="L542" s="192"/>
      <c r="M542" s="5"/>
    </row>
    <row r="543" spans="1:13" ht="17" customHeight="1" x14ac:dyDescent="0.15">
      <c r="A543" s="394" t="s">
        <v>2714</v>
      </c>
      <c r="B543" s="364"/>
      <c r="C543" s="414"/>
      <c r="D543" s="414"/>
      <c r="E543" s="414"/>
      <c r="F543" s="414"/>
      <c r="G543" s="414"/>
      <c r="H543" s="414"/>
      <c r="I543" s="415">
        <v>2.40291946647259E-3</v>
      </c>
      <c r="J543" s="417">
        <v>3.1178875246462498E-3</v>
      </c>
      <c r="K543" s="418">
        <v>2.4293388975583198E-3</v>
      </c>
      <c r="L543" s="192"/>
      <c r="M543" s="5"/>
    </row>
    <row r="544" spans="1:13" ht="17" customHeight="1" x14ac:dyDescent="0.15">
      <c r="A544" s="394" t="s">
        <v>2715</v>
      </c>
      <c r="B544" s="364"/>
      <c r="C544" s="414"/>
      <c r="D544" s="414"/>
      <c r="E544" s="414"/>
      <c r="F544" s="414"/>
      <c r="G544" s="414"/>
      <c r="H544" s="414"/>
      <c r="I544" s="415">
        <v>2.3070082791987702E-3</v>
      </c>
      <c r="J544" s="417">
        <v>3.5645910923028301E-3</v>
      </c>
      <c r="K544" s="418">
        <v>2.3273985132807699E-3</v>
      </c>
      <c r="L544" s="192"/>
      <c r="M544" s="5"/>
    </row>
    <row r="545" spans="1:13" ht="17" customHeight="1" x14ac:dyDescent="0.15">
      <c r="A545" s="394" t="s">
        <v>2716</v>
      </c>
      <c r="B545" s="364"/>
      <c r="C545" s="414"/>
      <c r="D545" s="414"/>
      <c r="E545" s="414"/>
      <c r="F545" s="414"/>
      <c r="G545" s="414"/>
      <c r="H545" s="414"/>
      <c r="I545" s="415">
        <v>2.2893421311978102E-3</v>
      </c>
      <c r="J545" s="417">
        <v>3.5605000584163901E-3</v>
      </c>
      <c r="K545" s="418">
        <v>2.3021714314331401E-3</v>
      </c>
      <c r="L545" s="192"/>
      <c r="M545" s="5"/>
    </row>
    <row r="546" spans="1:13" ht="17" customHeight="1" x14ac:dyDescent="0.15">
      <c r="A546" s="394" t="s">
        <v>2717</v>
      </c>
      <c r="B546" s="364"/>
      <c r="C546" s="414"/>
      <c r="D546" s="414"/>
      <c r="E546" s="414"/>
      <c r="F546" s="414"/>
      <c r="G546" s="414"/>
      <c r="H546" s="414"/>
      <c r="I546" s="415">
        <v>2.11837113333712E-3</v>
      </c>
      <c r="J546" s="417">
        <v>3.1684381985269201E-3</v>
      </c>
      <c r="K546" s="418">
        <v>2.1252110473204602E-3</v>
      </c>
      <c r="L546" s="192"/>
      <c r="M546" s="5"/>
    </row>
    <row r="547" spans="1:13" ht="17" customHeight="1" x14ac:dyDescent="0.15">
      <c r="A547" s="394" t="s">
        <v>2718</v>
      </c>
      <c r="B547" s="364"/>
      <c r="C547" s="414"/>
      <c r="D547" s="414"/>
      <c r="E547" s="414"/>
      <c r="F547" s="414"/>
      <c r="G547" s="414"/>
      <c r="H547" s="414"/>
      <c r="I547" s="415">
        <v>1.8657874613486601E-3</v>
      </c>
      <c r="J547" s="417">
        <v>2.97504941969043E-3</v>
      </c>
      <c r="K547" s="418">
        <v>1.8688341314338E-3</v>
      </c>
      <c r="L547" s="192"/>
      <c r="M547" s="5"/>
    </row>
    <row r="548" spans="1:13" ht="17" customHeight="1" x14ac:dyDescent="0.15">
      <c r="A548" s="394" t="s">
        <v>2719</v>
      </c>
      <c r="B548" s="364"/>
      <c r="C548" s="414"/>
      <c r="D548" s="414"/>
      <c r="E548" s="414"/>
      <c r="F548" s="414"/>
      <c r="G548" s="414"/>
      <c r="H548" s="414"/>
      <c r="I548" s="415">
        <v>1.7482768174502999E-3</v>
      </c>
      <c r="J548" s="417">
        <v>2.69227980347268E-3</v>
      </c>
      <c r="K548" s="418">
        <v>1.74928574541255E-3</v>
      </c>
      <c r="L548" s="192"/>
      <c r="M548" s="5"/>
    </row>
    <row r="549" spans="1:13" ht="17" customHeight="1" x14ac:dyDescent="0.15">
      <c r="A549" s="394" t="s">
        <v>2720</v>
      </c>
      <c r="B549" s="364"/>
      <c r="C549" s="414"/>
      <c r="D549" s="414"/>
      <c r="E549" s="414"/>
      <c r="F549" s="414"/>
      <c r="G549" s="414"/>
      <c r="H549" s="414"/>
      <c r="I549" s="415">
        <v>1.65595607092266E-3</v>
      </c>
      <c r="J549" s="417">
        <v>2.6229621817608598E-3</v>
      </c>
      <c r="K549" s="418">
        <v>1.6489912092665399E-3</v>
      </c>
      <c r="L549" s="192"/>
      <c r="M549" s="5"/>
    </row>
    <row r="550" spans="1:13" ht="17" customHeight="1" x14ac:dyDescent="0.15">
      <c r="A550" s="394" t="s">
        <v>2721</v>
      </c>
      <c r="B550" s="364"/>
      <c r="C550" s="414"/>
      <c r="D550" s="414"/>
      <c r="E550" s="414"/>
      <c r="F550" s="414"/>
      <c r="G550" s="414"/>
      <c r="H550" s="414"/>
      <c r="I550" s="415">
        <v>1.7571211027052999E-3</v>
      </c>
      <c r="J550" s="417">
        <v>2.56595679692649E-3</v>
      </c>
      <c r="K550" s="418">
        <v>1.76466861959934E-3</v>
      </c>
      <c r="L550" s="192"/>
      <c r="M550" s="5"/>
    </row>
    <row r="551" spans="1:13" ht="17" customHeight="1" x14ac:dyDescent="0.15">
      <c r="A551" s="394" t="s">
        <v>2722</v>
      </c>
      <c r="B551" s="364"/>
      <c r="C551" s="414"/>
      <c r="D551" s="414"/>
      <c r="E551" s="414"/>
      <c r="F551" s="414"/>
      <c r="G551" s="414"/>
      <c r="H551" s="414"/>
      <c r="I551" s="415">
        <v>1.57676694140152E-3</v>
      </c>
      <c r="J551" s="417">
        <v>2.3757323449465598E-3</v>
      </c>
      <c r="K551" s="418">
        <v>1.5806287375327601E-3</v>
      </c>
      <c r="L551" s="192"/>
      <c r="M551" s="5"/>
    </row>
    <row r="552" spans="1:13" ht="17" customHeight="1" x14ac:dyDescent="0.15">
      <c r="A552" s="394" t="s">
        <v>2723</v>
      </c>
      <c r="B552" s="364"/>
      <c r="C552" s="414"/>
      <c r="D552" s="414"/>
      <c r="E552" s="415">
        <v>2.46968739272466E-3</v>
      </c>
      <c r="F552" s="414"/>
      <c r="G552" s="414"/>
      <c r="H552" s="414"/>
      <c r="I552" s="415">
        <v>1.73411886439339E-3</v>
      </c>
      <c r="J552" s="417">
        <v>2.2393731197958401E-3</v>
      </c>
      <c r="K552" s="418">
        <v>1.7473673053061E-3</v>
      </c>
      <c r="L552" s="192"/>
      <c r="M552" s="5"/>
    </row>
    <row r="553" spans="1:13" ht="17" customHeight="1" x14ac:dyDescent="0.15">
      <c r="A553" s="394" t="s">
        <v>2724</v>
      </c>
      <c r="B553" s="419"/>
      <c r="C553" s="417"/>
      <c r="D553" s="417"/>
      <c r="E553" s="417">
        <v>2.40299132447106E-3</v>
      </c>
      <c r="F553" s="417"/>
      <c r="G553" s="417"/>
      <c r="H553" s="417"/>
      <c r="I553" s="417">
        <v>1.665199240543E-3</v>
      </c>
      <c r="J553" s="417">
        <v>2.13550125219119E-3</v>
      </c>
      <c r="K553" s="418">
        <v>1.67135881370707E-3</v>
      </c>
      <c r="L553" s="192"/>
      <c r="M553" s="5"/>
    </row>
    <row r="554" spans="1:13" ht="17" customHeight="1" x14ac:dyDescent="0.15">
      <c r="A554" s="394" t="s">
        <v>2725</v>
      </c>
      <c r="B554" s="419"/>
      <c r="C554" s="417"/>
      <c r="D554" s="417"/>
      <c r="E554" s="417">
        <v>2.3889350458007799E-3</v>
      </c>
      <c r="F554" s="417"/>
      <c r="G554" s="417"/>
      <c r="H554" s="417"/>
      <c r="I554" s="417">
        <v>1.5218199476508599E-3</v>
      </c>
      <c r="J554" s="417">
        <v>1.9768854163734698E-3</v>
      </c>
      <c r="K554" s="418">
        <v>1.5274550658479799E-3</v>
      </c>
      <c r="L554" s="192"/>
      <c r="M554" s="5"/>
    </row>
    <row r="555" spans="1:13" ht="17" customHeight="1" x14ac:dyDescent="0.15">
      <c r="A555" s="394" t="s">
        <v>2726</v>
      </c>
      <c r="B555" s="419"/>
      <c r="C555" s="417"/>
      <c r="D555" s="417"/>
      <c r="E555" s="417">
        <v>2.3360551194065598E-3</v>
      </c>
      <c r="F555" s="417"/>
      <c r="G555" s="417"/>
      <c r="H555" s="417"/>
      <c r="I555" s="417">
        <v>1.68670550586123E-3</v>
      </c>
      <c r="J555" s="417">
        <v>1.7782691635123899E-3</v>
      </c>
      <c r="K555" s="418">
        <v>1.7051915614495401E-3</v>
      </c>
      <c r="L555" s="192"/>
      <c r="M555" s="5"/>
    </row>
    <row r="556" spans="1:13" ht="17" customHeight="1" x14ac:dyDescent="0.15">
      <c r="A556" s="394" t="s">
        <v>2727</v>
      </c>
      <c r="B556" s="419"/>
      <c r="C556" s="417"/>
      <c r="D556" s="417"/>
      <c r="E556" s="417">
        <v>2.31001297514281E-3</v>
      </c>
      <c r="F556" s="417"/>
      <c r="G556" s="417"/>
      <c r="H556" s="417"/>
      <c r="I556" s="417">
        <v>1.5159845102445399E-3</v>
      </c>
      <c r="J556" s="417">
        <v>1.62400744110781E-3</v>
      </c>
      <c r="K556" s="418">
        <v>1.52900898112505E-3</v>
      </c>
      <c r="L556" s="192"/>
      <c r="M556" s="5"/>
    </row>
    <row r="557" spans="1:13" ht="17" customHeight="1" x14ac:dyDescent="0.15">
      <c r="A557" s="394" t="s">
        <v>2728</v>
      </c>
      <c r="B557" s="419"/>
      <c r="C557" s="417"/>
      <c r="D557" s="417"/>
      <c r="E557" s="417">
        <v>2.2486854133737899E-3</v>
      </c>
      <c r="F557" s="417"/>
      <c r="G557" s="417"/>
      <c r="H557" s="417"/>
      <c r="I557" s="417">
        <v>2.1414242017237001E-3</v>
      </c>
      <c r="J557" s="417">
        <v>2.0273607889806501E-3</v>
      </c>
      <c r="K557" s="418">
        <v>2.1447156289503299E-3</v>
      </c>
      <c r="L557" s="192"/>
      <c r="M557" s="5"/>
    </row>
    <row r="558" spans="1:13" ht="17" customHeight="1" x14ac:dyDescent="0.15">
      <c r="A558" s="394" t="s">
        <v>2729</v>
      </c>
      <c r="B558" s="419"/>
      <c r="C558" s="417"/>
      <c r="D558" s="417"/>
      <c r="E558" s="417">
        <v>5.03966855101273E-3</v>
      </c>
      <c r="F558" s="417"/>
      <c r="G558" s="417"/>
      <c r="H558" s="417"/>
      <c r="I558" s="417">
        <v>1.8914783357900601E-3</v>
      </c>
      <c r="J558" s="417">
        <v>1.8478631653991999E-3</v>
      </c>
      <c r="K558" s="418">
        <v>1.8915443476924601E-3</v>
      </c>
      <c r="L558" s="192"/>
      <c r="M558" s="5"/>
    </row>
    <row r="559" spans="1:13" ht="17" customHeight="1" x14ac:dyDescent="0.15">
      <c r="A559" s="394" t="s">
        <v>2730</v>
      </c>
      <c r="B559" s="419"/>
      <c r="C559" s="417"/>
      <c r="D559" s="417"/>
      <c r="E559" s="417">
        <v>4.6982170891720701E-3</v>
      </c>
      <c r="F559" s="417"/>
      <c r="G559" s="417">
        <v>1.03091841755368E-3</v>
      </c>
      <c r="H559" s="417"/>
      <c r="I559" s="417">
        <v>1.72548581166189E-3</v>
      </c>
      <c r="J559" s="417">
        <v>1.7817919633257801E-3</v>
      </c>
      <c r="K559" s="418">
        <v>1.7194781733860199E-3</v>
      </c>
      <c r="L559" s="192"/>
      <c r="M559" s="5"/>
    </row>
    <row r="560" spans="1:13" ht="17" customHeight="1" x14ac:dyDescent="0.15">
      <c r="A560" s="394" t="s">
        <v>2731</v>
      </c>
      <c r="B560" s="419"/>
      <c r="C560" s="417"/>
      <c r="D560" s="417"/>
      <c r="E560" s="417">
        <v>4.3445925317154004E-3</v>
      </c>
      <c r="F560" s="417"/>
      <c r="G560" s="417">
        <v>1.1802407285876799E-3</v>
      </c>
      <c r="H560" s="417"/>
      <c r="I560" s="417">
        <v>1.5418486222103401E-3</v>
      </c>
      <c r="J560" s="417">
        <v>1.6208581839138E-3</v>
      </c>
      <c r="K560" s="418">
        <v>1.53411386969635E-3</v>
      </c>
      <c r="L560" s="192"/>
      <c r="M560" s="5"/>
    </row>
    <row r="561" spans="1:13" ht="17" customHeight="1" x14ac:dyDescent="0.15">
      <c r="A561" s="394" t="s">
        <v>2732</v>
      </c>
      <c r="B561" s="419"/>
      <c r="C561" s="417"/>
      <c r="D561" s="417"/>
      <c r="E561" s="417">
        <v>4.0938886658228001E-3</v>
      </c>
      <c r="F561" s="417"/>
      <c r="G561" s="417">
        <v>1.30846444300003E-3</v>
      </c>
      <c r="H561" s="417"/>
      <c r="I561" s="417">
        <v>1.3911871545150699E-3</v>
      </c>
      <c r="J561" s="417">
        <v>1.6105607469680599E-3</v>
      </c>
      <c r="K561" s="418">
        <v>1.3818273124854401E-3</v>
      </c>
      <c r="L561" s="192"/>
      <c r="M561" s="5"/>
    </row>
    <row r="562" spans="1:13" ht="17" customHeight="1" x14ac:dyDescent="0.15">
      <c r="A562" s="394" t="s">
        <v>2733</v>
      </c>
      <c r="B562" s="419"/>
      <c r="C562" s="417"/>
      <c r="D562" s="417"/>
      <c r="E562" s="417">
        <v>3.8473927518969798E-3</v>
      </c>
      <c r="F562" s="417"/>
      <c r="G562" s="417">
        <v>1.4620390337541399E-3</v>
      </c>
      <c r="H562" s="417"/>
      <c r="I562" s="417">
        <v>1.28391164753088E-3</v>
      </c>
      <c r="J562" s="417">
        <v>1.46669046178614E-3</v>
      </c>
      <c r="K562" s="418">
        <v>1.2715060062551799E-3</v>
      </c>
      <c r="L562" s="192"/>
      <c r="M562" s="5"/>
    </row>
    <row r="563" spans="1:13" ht="17" customHeight="1" x14ac:dyDescent="0.15">
      <c r="A563" s="394" t="s">
        <v>2734</v>
      </c>
      <c r="B563" s="419"/>
      <c r="C563" s="417"/>
      <c r="D563" s="417"/>
      <c r="E563" s="417">
        <v>3.82570863879041E-3</v>
      </c>
      <c r="F563" s="417"/>
      <c r="G563" s="417">
        <v>1.55100912772953E-3</v>
      </c>
      <c r="H563" s="417"/>
      <c r="I563" s="417">
        <v>1.2857394367331201E-3</v>
      </c>
      <c r="J563" s="417">
        <v>1.4258720600134401E-3</v>
      </c>
      <c r="K563" s="418">
        <v>1.27795287821689E-3</v>
      </c>
      <c r="L563" s="192"/>
      <c r="M563" s="5"/>
    </row>
    <row r="564" spans="1:13" ht="17" customHeight="1" x14ac:dyDescent="0.15">
      <c r="A564" s="394" t="s">
        <v>2735</v>
      </c>
      <c r="B564" s="419"/>
      <c r="C564" s="417"/>
      <c r="D564" s="417"/>
      <c r="E564" s="417">
        <v>3.5740410525062299E-3</v>
      </c>
      <c r="F564" s="417"/>
      <c r="G564" s="417">
        <v>1.74233365300366E-3</v>
      </c>
      <c r="H564" s="417"/>
      <c r="I564" s="417">
        <v>1.18195650761312E-3</v>
      </c>
      <c r="J564" s="417">
        <v>1.3048727584560899E-3</v>
      </c>
      <c r="K564" s="418">
        <v>1.1716863498100599E-3</v>
      </c>
      <c r="L564" s="192"/>
      <c r="M564" s="5"/>
    </row>
    <row r="565" spans="1:13" ht="17" customHeight="1" x14ac:dyDescent="0.15">
      <c r="A565" s="394" t="s">
        <v>2736</v>
      </c>
      <c r="B565" s="419"/>
      <c r="C565" s="417"/>
      <c r="D565" s="417"/>
      <c r="E565" s="417">
        <v>3.4958689065958601E-3</v>
      </c>
      <c r="F565" s="417"/>
      <c r="G565" s="417">
        <v>1.8674080473615601E-3</v>
      </c>
      <c r="H565" s="417"/>
      <c r="I565" s="417">
        <v>1.21144075114903E-3</v>
      </c>
      <c r="J565" s="417">
        <v>1.4525177486868E-3</v>
      </c>
      <c r="K565" s="418">
        <v>1.19365723938053E-3</v>
      </c>
      <c r="L565" s="192"/>
      <c r="M565" s="5"/>
    </row>
    <row r="566" spans="1:13" ht="17" customHeight="1" x14ac:dyDescent="0.15">
      <c r="A566" s="394" t="s">
        <v>2737</v>
      </c>
      <c r="B566" s="419"/>
      <c r="C566" s="417"/>
      <c r="D566" s="417"/>
      <c r="E566" s="417">
        <v>4.1301572206329899E-3</v>
      </c>
      <c r="F566" s="417"/>
      <c r="G566" s="417">
        <v>1.9348687611512E-3</v>
      </c>
      <c r="H566" s="417"/>
      <c r="I566" s="417">
        <v>1.1352293055181899E-3</v>
      </c>
      <c r="J566" s="417">
        <v>1.3206370346351599E-3</v>
      </c>
      <c r="K566" s="418">
        <v>1.1187756306564999E-3</v>
      </c>
      <c r="L566" s="192"/>
      <c r="M566" s="5"/>
    </row>
    <row r="567" spans="1:13" ht="17" customHeight="1" x14ac:dyDescent="0.15">
      <c r="A567" s="394" t="s">
        <v>2738</v>
      </c>
      <c r="B567" s="419"/>
      <c r="C567" s="417"/>
      <c r="D567" s="417"/>
      <c r="E567" s="417">
        <v>3.8403779085412898E-3</v>
      </c>
      <c r="F567" s="417"/>
      <c r="G567" s="417">
        <v>1.9815055572741198E-3</v>
      </c>
      <c r="H567" s="417"/>
      <c r="I567" s="417">
        <v>1.05468403246622E-3</v>
      </c>
      <c r="J567" s="417">
        <v>1.55504589278395E-3</v>
      </c>
      <c r="K567" s="418">
        <v>1.0357006349878399E-3</v>
      </c>
      <c r="L567" s="192"/>
      <c r="M567" s="5"/>
    </row>
    <row r="568" spans="1:13" ht="17" customHeight="1" x14ac:dyDescent="0.15">
      <c r="A568" s="394" t="s">
        <v>2739</v>
      </c>
      <c r="B568" s="419"/>
      <c r="C568" s="417"/>
      <c r="D568" s="417"/>
      <c r="E568" s="417">
        <v>3.58887639638752E-3</v>
      </c>
      <c r="F568" s="417"/>
      <c r="G568" s="417">
        <v>2.0357271419853299E-3</v>
      </c>
      <c r="H568" s="417"/>
      <c r="I568" s="417">
        <v>1.2167412475826301E-3</v>
      </c>
      <c r="J568" s="417">
        <v>1.7402456506909201E-3</v>
      </c>
      <c r="K568" s="418">
        <v>1.1896775942309499E-3</v>
      </c>
      <c r="L568" s="192"/>
      <c r="M568" s="5"/>
    </row>
    <row r="569" spans="1:13" ht="17" customHeight="1" x14ac:dyDescent="0.15">
      <c r="A569" s="394" t="s">
        <v>2740</v>
      </c>
      <c r="B569" s="419">
        <v>1.4227522293416199E-3</v>
      </c>
      <c r="C569" s="417"/>
      <c r="D569" s="417">
        <v>9.3524294325163704E-4</v>
      </c>
      <c r="E569" s="417">
        <v>3.4585976364131799E-3</v>
      </c>
      <c r="F569" s="417">
        <v>6.7447891758808001E-4</v>
      </c>
      <c r="G569" s="417">
        <v>2.0753676413451799E-3</v>
      </c>
      <c r="H569" s="417"/>
      <c r="I569" s="417">
        <v>1.1243856181402201E-3</v>
      </c>
      <c r="J569" s="417">
        <v>1.6425134996394799E-3</v>
      </c>
      <c r="K569" s="418">
        <v>1.09598290335408E-3</v>
      </c>
      <c r="L569" s="192"/>
      <c r="M569" s="5"/>
    </row>
    <row r="570" spans="1:13" ht="17" customHeight="1" x14ac:dyDescent="0.15">
      <c r="A570" s="394" t="s">
        <v>2741</v>
      </c>
      <c r="B570" s="419">
        <v>1.6696040634217599E-3</v>
      </c>
      <c r="C570" s="417"/>
      <c r="D570" s="417">
        <v>1.0848655599940099E-3</v>
      </c>
      <c r="E570" s="417">
        <v>3.9150668168214898E-3</v>
      </c>
      <c r="F570" s="417">
        <v>8.5913772952635897E-4</v>
      </c>
      <c r="G570" s="417">
        <v>2.1095601054848499E-3</v>
      </c>
      <c r="H570" s="417"/>
      <c r="I570" s="417">
        <v>1.12278987411649E-3</v>
      </c>
      <c r="J570" s="417">
        <v>1.7858836779291801E-3</v>
      </c>
      <c r="K570" s="418">
        <v>1.0962230957393599E-3</v>
      </c>
      <c r="L570" s="192"/>
      <c r="M570" s="5"/>
    </row>
    <row r="571" spans="1:13" ht="17" customHeight="1" x14ac:dyDescent="0.15">
      <c r="A571" s="394" t="s">
        <v>2742</v>
      </c>
      <c r="B571" s="419">
        <v>1.8433564369368699E-3</v>
      </c>
      <c r="C571" s="417"/>
      <c r="D571" s="417">
        <v>1.21470012353045E-3</v>
      </c>
      <c r="E571" s="417">
        <v>3.65346693532053E-3</v>
      </c>
      <c r="F571" s="417">
        <v>9.835530456779179E-4</v>
      </c>
      <c r="G571" s="417">
        <v>2.1428734891716802E-3</v>
      </c>
      <c r="H571" s="417"/>
      <c r="I571" s="417">
        <v>1.2658062609388701E-3</v>
      </c>
      <c r="J571" s="417">
        <v>1.7219829333984501E-3</v>
      </c>
      <c r="K571" s="418">
        <v>1.2474739758528499E-3</v>
      </c>
      <c r="L571" s="192"/>
      <c r="M571" s="5"/>
    </row>
    <row r="572" spans="1:13" ht="17" customHeight="1" x14ac:dyDescent="0.15">
      <c r="A572" s="394" t="s">
        <v>2743</v>
      </c>
      <c r="B572" s="419">
        <v>1.9743512137348298E-3</v>
      </c>
      <c r="C572" s="417"/>
      <c r="D572" s="417">
        <v>1.37136934067373E-3</v>
      </c>
      <c r="E572" s="417">
        <v>3.7978301762477602E-3</v>
      </c>
      <c r="F572" s="417">
        <v>1.1018516935173599E-3</v>
      </c>
      <c r="G572" s="417">
        <v>2.8492018689447998E-3</v>
      </c>
      <c r="H572" s="417"/>
      <c r="I572" s="417">
        <v>1.1736338415413499E-3</v>
      </c>
      <c r="J572" s="417">
        <v>1.6064558451706901E-3</v>
      </c>
      <c r="K572" s="418">
        <v>1.1540228445223199E-3</v>
      </c>
      <c r="L572" s="192"/>
      <c r="M572" s="5"/>
    </row>
    <row r="573" spans="1:13" ht="17" customHeight="1" x14ac:dyDescent="0.15">
      <c r="A573" s="394" t="s">
        <v>2744</v>
      </c>
      <c r="B573" s="419">
        <v>2.09681830392433E-3</v>
      </c>
      <c r="C573" s="417"/>
      <c r="D573" s="417">
        <v>1.44468437285349E-3</v>
      </c>
      <c r="E573" s="417">
        <v>3.6373268147435098E-3</v>
      </c>
      <c r="F573" s="417">
        <v>1.1572855551010299E-3</v>
      </c>
      <c r="G573" s="417">
        <v>2.81654874522708E-3</v>
      </c>
      <c r="H573" s="417"/>
      <c r="I573" s="417">
        <v>1.38766012210344E-3</v>
      </c>
      <c r="J573" s="417">
        <v>1.4711845448932999E-3</v>
      </c>
      <c r="K573" s="418">
        <v>1.3700265452293899E-3</v>
      </c>
      <c r="L573" s="192"/>
      <c r="M573" s="5"/>
    </row>
    <row r="574" spans="1:13" ht="17" customHeight="1" x14ac:dyDescent="0.15">
      <c r="A574" s="394" t="s">
        <v>2745</v>
      </c>
      <c r="B574" s="419">
        <v>2.2018857257901699E-3</v>
      </c>
      <c r="C574" s="417"/>
      <c r="D574" s="417">
        <v>1.6505607863581901E-3</v>
      </c>
      <c r="E574" s="417">
        <v>3.41521688846104E-3</v>
      </c>
      <c r="F574" s="417">
        <v>1.2015412321217699E-3</v>
      </c>
      <c r="G574" s="417">
        <v>3.01761332462185E-3</v>
      </c>
      <c r="H574" s="417"/>
      <c r="I574" s="417">
        <v>1.3348990623563001E-3</v>
      </c>
      <c r="J574" s="417">
        <v>1.3335080514580099E-3</v>
      </c>
      <c r="K574" s="418">
        <v>1.3157838017450101E-3</v>
      </c>
      <c r="L574" s="192"/>
      <c r="M574" s="5"/>
    </row>
    <row r="575" spans="1:13" ht="17" customHeight="1" x14ac:dyDescent="0.15">
      <c r="A575" s="394" t="s">
        <v>2746</v>
      </c>
      <c r="B575" s="419">
        <v>2.28473215768187E-3</v>
      </c>
      <c r="C575" s="417"/>
      <c r="D575" s="417">
        <v>1.7245297042996701E-3</v>
      </c>
      <c r="E575" s="417">
        <v>3.2182965322629302E-3</v>
      </c>
      <c r="F575" s="417">
        <v>1.2427775646780799E-3</v>
      </c>
      <c r="G575" s="417">
        <v>2.9755425935208001E-3</v>
      </c>
      <c r="H575" s="417"/>
      <c r="I575" s="417">
        <v>1.24605557721467E-3</v>
      </c>
      <c r="J575" s="417">
        <v>1.2827983646284799E-3</v>
      </c>
      <c r="K575" s="418">
        <v>1.2267951077384899E-3</v>
      </c>
      <c r="L575" s="192"/>
      <c r="M575" s="5"/>
    </row>
    <row r="576" spans="1:13" ht="17" customHeight="1" x14ac:dyDescent="0.15">
      <c r="A576" s="394" t="s">
        <v>2747</v>
      </c>
      <c r="B576" s="419">
        <v>2.3548441604844899E-3</v>
      </c>
      <c r="C576" s="417"/>
      <c r="D576" s="417">
        <v>2.1291313352957099E-3</v>
      </c>
      <c r="E576" s="417">
        <v>3.2050364452233799E-3</v>
      </c>
      <c r="F576" s="417">
        <v>1.3273513291846299E-3</v>
      </c>
      <c r="G576" s="417">
        <v>2.9318518746576602E-3</v>
      </c>
      <c r="H576" s="417"/>
      <c r="I576" s="417">
        <v>1.2559293937986901E-3</v>
      </c>
      <c r="J576" s="417">
        <v>1.2575969257031499E-3</v>
      </c>
      <c r="K576" s="418">
        <v>1.23891884240311E-3</v>
      </c>
      <c r="L576" s="192"/>
      <c r="M576" s="5"/>
    </row>
    <row r="577" spans="1:13" ht="17" customHeight="1" x14ac:dyDescent="0.15">
      <c r="A577" s="394" t="s">
        <v>2748</v>
      </c>
      <c r="B577" s="419">
        <v>2.5545968278364401E-3</v>
      </c>
      <c r="C577" s="417"/>
      <c r="D577" s="417">
        <v>2.2468941299001802E-3</v>
      </c>
      <c r="E577" s="417">
        <v>3.0388132959947001E-3</v>
      </c>
      <c r="F577" s="417">
        <v>1.6496038014695801E-3</v>
      </c>
      <c r="G577" s="417">
        <v>2.89778278622903E-3</v>
      </c>
      <c r="H577" s="417"/>
      <c r="I577" s="417">
        <v>1.3756228385170899E-3</v>
      </c>
      <c r="J577" s="417">
        <v>1.2976485473652499E-3</v>
      </c>
      <c r="K577" s="418">
        <v>1.35724960855649E-3</v>
      </c>
      <c r="L577" s="192"/>
      <c r="M577" s="5"/>
    </row>
    <row r="578" spans="1:13" ht="17" customHeight="1" x14ac:dyDescent="0.15">
      <c r="A578" s="394" t="s">
        <v>2749</v>
      </c>
      <c r="B578" s="419">
        <v>2.78447901223715E-3</v>
      </c>
      <c r="C578" s="417"/>
      <c r="D578" s="417">
        <v>2.1544544090594101E-3</v>
      </c>
      <c r="E578" s="417">
        <v>2.95126961187834E-3</v>
      </c>
      <c r="F578" s="417">
        <v>1.7743233167849799E-3</v>
      </c>
      <c r="G578" s="417">
        <v>2.9755822601475598E-3</v>
      </c>
      <c r="H578" s="417"/>
      <c r="I578" s="417">
        <v>1.3806663362422799E-3</v>
      </c>
      <c r="J578" s="417">
        <v>1.6958691945159899E-3</v>
      </c>
      <c r="K578" s="418">
        <v>1.3593053607627E-3</v>
      </c>
      <c r="L578" s="192"/>
      <c r="M578" s="5"/>
    </row>
    <row r="579" spans="1:13" ht="17" customHeight="1" x14ac:dyDescent="0.15">
      <c r="A579" s="394" t="s">
        <v>2750</v>
      </c>
      <c r="B579" s="419">
        <v>2.8362371753585499E-3</v>
      </c>
      <c r="C579" s="417"/>
      <c r="D579" s="417">
        <v>2.2413807706697202E-3</v>
      </c>
      <c r="E579" s="417">
        <v>2.8603037913769898E-3</v>
      </c>
      <c r="F579" s="417">
        <v>1.8842319223663501E-3</v>
      </c>
      <c r="G579" s="417">
        <v>2.9686422384586301E-3</v>
      </c>
      <c r="H579" s="417"/>
      <c r="I579" s="417">
        <v>1.2697059075225099E-3</v>
      </c>
      <c r="J579" s="417">
        <v>1.7814269876427901E-3</v>
      </c>
      <c r="K579" s="418">
        <v>1.2467542233642001E-3</v>
      </c>
      <c r="L579" s="192"/>
      <c r="M579" s="5"/>
    </row>
    <row r="580" spans="1:13" ht="17" customHeight="1" x14ac:dyDescent="0.15">
      <c r="A580" s="394" t="s">
        <v>2751</v>
      </c>
      <c r="B580" s="419">
        <v>3.8789192159409199E-3</v>
      </c>
      <c r="C580" s="417"/>
      <c r="D580" s="417">
        <v>2.41212778384046E-3</v>
      </c>
      <c r="E580" s="417">
        <v>2.9069422241868102E-3</v>
      </c>
      <c r="F580" s="417">
        <v>2.1307847704815602E-3</v>
      </c>
      <c r="G580" s="417">
        <v>3.44815578126339E-3</v>
      </c>
      <c r="H580" s="417"/>
      <c r="I580" s="417">
        <v>2.9216192045225299E-3</v>
      </c>
      <c r="J580" s="417">
        <v>3.3622216720852901E-3</v>
      </c>
      <c r="K580" s="418">
        <v>2.9320009128268698E-3</v>
      </c>
      <c r="L580" s="192"/>
      <c r="M580" s="5"/>
    </row>
    <row r="581" spans="1:13" ht="17" customHeight="1" x14ac:dyDescent="0.15">
      <c r="A581" s="394" t="s">
        <v>2752</v>
      </c>
      <c r="B581" s="419">
        <v>4.1311890576546401E-3</v>
      </c>
      <c r="C581" s="417"/>
      <c r="D581" s="417">
        <v>2.9759787607804601E-3</v>
      </c>
      <c r="E581" s="417">
        <v>2.8974545463581001E-3</v>
      </c>
      <c r="F581" s="417">
        <v>2.3001320797058399E-3</v>
      </c>
      <c r="G581" s="417">
        <v>3.3794706274537E-3</v>
      </c>
      <c r="H581" s="417"/>
      <c r="I581" s="417">
        <v>2.52823505218141E-3</v>
      </c>
      <c r="J581" s="417">
        <v>3.0476867291817501E-3</v>
      </c>
      <c r="K581" s="418">
        <v>2.5377595490779798E-3</v>
      </c>
      <c r="L581" s="192"/>
      <c r="M581" s="5"/>
    </row>
    <row r="582" spans="1:13" ht="17" customHeight="1" x14ac:dyDescent="0.15">
      <c r="A582" s="394" t="s">
        <v>2753</v>
      </c>
      <c r="B582" s="419">
        <v>4.1955724871022299E-3</v>
      </c>
      <c r="C582" s="417"/>
      <c r="D582" s="417">
        <v>4.4991330943084098E-3</v>
      </c>
      <c r="E582" s="417">
        <v>2.8379063808573598E-3</v>
      </c>
      <c r="F582" s="417">
        <v>2.53195282290445E-3</v>
      </c>
      <c r="G582" s="417">
        <v>3.84420017368855E-3</v>
      </c>
      <c r="H582" s="417"/>
      <c r="I582" s="417">
        <v>2.2656170977232298E-3</v>
      </c>
      <c r="J582" s="417">
        <v>2.8030014152407999E-3</v>
      </c>
      <c r="K582" s="418">
        <v>2.2714208871826799E-3</v>
      </c>
      <c r="L582" s="192"/>
      <c r="M582" s="5"/>
    </row>
    <row r="583" spans="1:13" ht="17" customHeight="1" x14ac:dyDescent="0.15">
      <c r="A583" s="394" t="s">
        <v>2754</v>
      </c>
      <c r="B583" s="419">
        <v>4.02195620234699E-3</v>
      </c>
      <c r="C583" s="417"/>
      <c r="D583" s="417">
        <v>4.0692436477279201E-3</v>
      </c>
      <c r="E583" s="417">
        <v>2.7418036876499501E-3</v>
      </c>
      <c r="F583" s="417">
        <v>2.3737087445963802E-3</v>
      </c>
      <c r="G583" s="417">
        <v>3.95783342444772E-3</v>
      </c>
      <c r="H583" s="417"/>
      <c r="I583" s="417">
        <v>2.0000014617835098E-3</v>
      </c>
      <c r="J583" s="417">
        <v>2.49326676174039E-3</v>
      </c>
      <c r="K583" s="418">
        <v>2.0043096443852402E-3</v>
      </c>
      <c r="L583" s="192"/>
      <c r="M583" s="5"/>
    </row>
    <row r="584" spans="1:13" ht="17" customHeight="1" x14ac:dyDescent="0.15">
      <c r="A584" s="394" t="s">
        <v>2755</v>
      </c>
      <c r="B584" s="419">
        <v>3.9796594863637002E-3</v>
      </c>
      <c r="C584" s="417"/>
      <c r="D584" s="417">
        <v>3.57977382823266E-3</v>
      </c>
      <c r="E584" s="417">
        <v>2.6519753537329401E-3</v>
      </c>
      <c r="F584" s="417">
        <v>2.3444071179679498E-3</v>
      </c>
      <c r="G584" s="417">
        <v>3.89810357467886E-3</v>
      </c>
      <c r="H584" s="417"/>
      <c r="I584" s="417">
        <v>1.91023473136649E-3</v>
      </c>
      <c r="J584" s="417">
        <v>2.4921500853023401E-3</v>
      </c>
      <c r="K584" s="418">
        <v>1.91538757809148E-3</v>
      </c>
      <c r="L584" s="192"/>
      <c r="M584" s="5"/>
    </row>
    <row r="585" spans="1:13" ht="17" customHeight="1" x14ac:dyDescent="0.15">
      <c r="A585" s="394" t="s">
        <v>2756</v>
      </c>
      <c r="B585" s="419">
        <v>4.17750343338573E-3</v>
      </c>
      <c r="C585" s="417"/>
      <c r="D585" s="417">
        <v>3.1764859158820899E-3</v>
      </c>
      <c r="E585" s="417">
        <v>2.6897771060878099E-3</v>
      </c>
      <c r="F585" s="417">
        <v>2.36112990911615E-3</v>
      </c>
      <c r="G585" s="417">
        <v>3.93934087948173E-3</v>
      </c>
      <c r="H585" s="417"/>
      <c r="I585" s="417">
        <v>2.0092246790478301E-3</v>
      </c>
      <c r="J585" s="417">
        <v>4.3898273921901603E-3</v>
      </c>
      <c r="K585" s="418">
        <v>2.0083350609295201E-3</v>
      </c>
      <c r="L585" s="192"/>
      <c r="M585" s="5"/>
    </row>
    <row r="586" spans="1:13" ht="17" customHeight="1" x14ac:dyDescent="0.15">
      <c r="A586" s="394" t="s">
        <v>2757</v>
      </c>
      <c r="B586" s="419">
        <v>4.32750419556338E-3</v>
      </c>
      <c r="C586" s="417"/>
      <c r="D586" s="417">
        <v>3.7692326545594899E-3</v>
      </c>
      <c r="E586" s="417">
        <v>2.7127882618348201E-3</v>
      </c>
      <c r="F586" s="417">
        <v>2.51429743388345E-3</v>
      </c>
      <c r="G586" s="417">
        <v>3.9384590119179198E-3</v>
      </c>
      <c r="H586" s="417"/>
      <c r="I586" s="417">
        <v>1.9788934207729701E-3</v>
      </c>
      <c r="J586" s="417">
        <v>4.2976737189338596E-3</v>
      </c>
      <c r="K586" s="418">
        <v>1.9737780327565299E-3</v>
      </c>
      <c r="L586" s="192"/>
      <c r="M586" s="5"/>
    </row>
    <row r="587" spans="1:13" ht="17" customHeight="1" x14ac:dyDescent="0.15">
      <c r="A587" s="394" t="s">
        <v>2758</v>
      </c>
      <c r="B587" s="419">
        <v>4.12183548815647E-3</v>
      </c>
      <c r="C587" s="417"/>
      <c r="D587" s="417">
        <v>3.43538699751903E-3</v>
      </c>
      <c r="E587" s="417">
        <v>2.6510252571043599E-3</v>
      </c>
      <c r="F587" s="417">
        <v>2.2957766985423501E-3</v>
      </c>
      <c r="G587" s="417">
        <v>4.0866605085889502E-3</v>
      </c>
      <c r="H587" s="417"/>
      <c r="I587" s="417">
        <v>1.82849863188324E-3</v>
      </c>
      <c r="J587" s="417">
        <v>4.3456314610278097E-3</v>
      </c>
      <c r="K587" s="418">
        <v>1.82511678552124E-3</v>
      </c>
      <c r="L587" s="192"/>
      <c r="M587" s="5"/>
    </row>
    <row r="588" spans="1:13" ht="17" customHeight="1" x14ac:dyDescent="0.15">
      <c r="A588" s="394" t="s">
        <v>2759</v>
      </c>
      <c r="B588" s="419">
        <v>4.1256146313475303E-3</v>
      </c>
      <c r="C588" s="417"/>
      <c r="D588" s="417">
        <v>3.2540270830957599E-3</v>
      </c>
      <c r="E588" s="417">
        <v>3.0760247937523899E-3</v>
      </c>
      <c r="F588" s="417">
        <v>2.5581681689011999E-3</v>
      </c>
      <c r="G588" s="417">
        <v>3.9577865971847596E-3</v>
      </c>
      <c r="H588" s="417"/>
      <c r="I588" s="417">
        <v>2.6232016331895602E-3</v>
      </c>
      <c r="J588" s="417">
        <v>3.8911647703973899E-3</v>
      </c>
      <c r="K588" s="418">
        <v>2.6196903405145298E-3</v>
      </c>
      <c r="L588" s="192"/>
      <c r="M588" s="5"/>
    </row>
    <row r="589" spans="1:13" ht="17" customHeight="1" x14ac:dyDescent="0.15">
      <c r="A589" s="394" t="s">
        <v>2760</v>
      </c>
      <c r="B589" s="419">
        <v>3.9446519474235801E-3</v>
      </c>
      <c r="C589" s="417"/>
      <c r="D589" s="417">
        <v>3.2277110722694902E-3</v>
      </c>
      <c r="E589" s="417">
        <v>3.7947879021632E-3</v>
      </c>
      <c r="F589" s="417">
        <v>2.5301555132327398E-3</v>
      </c>
      <c r="G589" s="417">
        <v>3.8321315815562202E-3</v>
      </c>
      <c r="H589" s="417"/>
      <c r="I589" s="417">
        <v>3.4817540004958101E-3</v>
      </c>
      <c r="J589" s="417">
        <v>4.56161442277304E-3</v>
      </c>
      <c r="K589" s="418">
        <v>3.49841591245379E-3</v>
      </c>
      <c r="L589" s="192"/>
      <c r="M589" s="5"/>
    </row>
    <row r="590" spans="1:13" ht="17" customHeight="1" x14ac:dyDescent="0.15">
      <c r="A590" s="394" t="s">
        <v>2761</v>
      </c>
      <c r="B590" s="419">
        <v>3.8816093465390499E-3</v>
      </c>
      <c r="C590" s="417"/>
      <c r="D590" s="417">
        <v>2.9560542049427698E-3</v>
      </c>
      <c r="E590" s="417">
        <v>3.8053589519954399E-3</v>
      </c>
      <c r="F590" s="417">
        <v>2.8393661747894501E-3</v>
      </c>
      <c r="G590" s="417">
        <v>4.0493212922603E-3</v>
      </c>
      <c r="H590" s="417"/>
      <c r="I590" s="417">
        <v>5.2908406778643504E-3</v>
      </c>
      <c r="J590" s="417">
        <v>4.0823999151282601E-3</v>
      </c>
      <c r="K590" s="418">
        <v>5.3224431370650404E-3</v>
      </c>
      <c r="L590" s="192"/>
      <c r="M590" s="5"/>
    </row>
    <row r="591" spans="1:13" ht="17" customHeight="1" x14ac:dyDescent="0.15">
      <c r="A591" s="394" t="s">
        <v>2762</v>
      </c>
      <c r="B591" s="419">
        <v>3.78990384293459E-3</v>
      </c>
      <c r="C591" s="417"/>
      <c r="D591" s="417">
        <v>2.6808308768166101E-3</v>
      </c>
      <c r="E591" s="417">
        <v>3.7267280549630401E-3</v>
      </c>
      <c r="F591" s="417">
        <v>2.6122670734657098E-3</v>
      </c>
      <c r="G591" s="417">
        <v>4.3446041584562596E-3</v>
      </c>
      <c r="H591" s="417"/>
      <c r="I591" s="417">
        <v>7.0585238816509603E-3</v>
      </c>
      <c r="J591" s="417">
        <v>4.8047299892103401E-3</v>
      </c>
      <c r="K591" s="418">
        <v>7.1589360608578997E-3</v>
      </c>
      <c r="L591" s="192"/>
      <c r="M591" s="5"/>
    </row>
    <row r="592" spans="1:13" ht="17" customHeight="1" x14ac:dyDescent="0.15">
      <c r="A592" s="394" t="s">
        <v>2763</v>
      </c>
      <c r="B592" s="419">
        <v>4.1482245669287104E-3</v>
      </c>
      <c r="C592" s="417"/>
      <c r="D592" s="417">
        <v>2.7932581379474701E-3</v>
      </c>
      <c r="E592" s="417">
        <v>3.48687029089036E-3</v>
      </c>
      <c r="F592" s="417">
        <v>2.3726159827241401E-3</v>
      </c>
      <c r="G592" s="417">
        <v>4.2152020940305398E-3</v>
      </c>
      <c r="H592" s="417"/>
      <c r="I592" s="417">
        <v>6.6042152855922904E-3</v>
      </c>
      <c r="J592" s="417">
        <v>4.3146151166159503E-3</v>
      </c>
      <c r="K592" s="418">
        <v>6.6941031683100498E-3</v>
      </c>
      <c r="L592" s="192"/>
      <c r="M592" s="5"/>
    </row>
    <row r="593" spans="1:13" ht="17" customHeight="1" x14ac:dyDescent="0.15">
      <c r="A593" s="394" t="s">
        <v>2764</v>
      </c>
      <c r="B593" s="419">
        <v>4.15617185732918E-3</v>
      </c>
      <c r="C593" s="417"/>
      <c r="D593" s="417">
        <v>2.5607609283380701E-3</v>
      </c>
      <c r="E593" s="417">
        <v>3.2795847867246302E-3</v>
      </c>
      <c r="F593" s="417">
        <v>2.3787962142569601E-3</v>
      </c>
      <c r="G593" s="417">
        <v>4.4049202616877796E-3</v>
      </c>
      <c r="H593" s="417"/>
      <c r="I593" s="417">
        <v>5.8141372746637497E-3</v>
      </c>
      <c r="J593" s="417">
        <v>3.8160800957305202E-3</v>
      </c>
      <c r="K593" s="418">
        <v>5.8896732333888003E-3</v>
      </c>
      <c r="L593" s="192"/>
      <c r="M593" s="5"/>
    </row>
    <row r="594" spans="1:13" ht="17" customHeight="1" x14ac:dyDescent="0.15">
      <c r="A594" s="394" t="s">
        <v>2765</v>
      </c>
      <c r="B594" s="419">
        <v>4.6158376798279199E-3</v>
      </c>
      <c r="C594" s="417"/>
      <c r="D594" s="417">
        <v>3.7272403591738401E-3</v>
      </c>
      <c r="E594" s="417">
        <v>5.3346282400603901E-3</v>
      </c>
      <c r="F594" s="417">
        <v>2.77815136805108E-3</v>
      </c>
      <c r="G594" s="417">
        <v>5.7805581181995403E-3</v>
      </c>
      <c r="H594" s="417"/>
      <c r="I594" s="417">
        <v>6.19450448055852E-3</v>
      </c>
      <c r="J594" s="417">
        <v>6.7392175102337203E-3</v>
      </c>
      <c r="K594" s="418">
        <v>6.3133151434907999E-3</v>
      </c>
      <c r="L594" s="192"/>
      <c r="M594" s="5"/>
    </row>
    <row r="595" spans="1:13" ht="17" customHeight="1" x14ac:dyDescent="0.15">
      <c r="A595" s="394" t="s">
        <v>2766</v>
      </c>
      <c r="B595" s="419">
        <v>4.40103100449053E-3</v>
      </c>
      <c r="C595" s="417"/>
      <c r="D595" s="417">
        <v>3.46538300186455E-3</v>
      </c>
      <c r="E595" s="417">
        <v>5.3654711475728603E-3</v>
      </c>
      <c r="F595" s="417">
        <v>2.5234842711967498E-3</v>
      </c>
      <c r="G595" s="417">
        <v>5.5531065315402497E-3</v>
      </c>
      <c r="H595" s="417"/>
      <c r="I595" s="417">
        <v>5.4541060266185999E-3</v>
      </c>
      <c r="J595" s="417">
        <v>5.9120845461282301E-3</v>
      </c>
      <c r="K595" s="418">
        <v>5.5722443549698804E-3</v>
      </c>
      <c r="L595" s="192"/>
      <c r="M595" s="5"/>
    </row>
    <row r="596" spans="1:13" ht="17" customHeight="1" x14ac:dyDescent="0.15">
      <c r="A596" s="394" t="s">
        <v>2767</v>
      </c>
      <c r="B596" s="419">
        <v>4.2063421285758297E-3</v>
      </c>
      <c r="C596" s="417"/>
      <c r="D596" s="417">
        <v>3.1012762959762301E-3</v>
      </c>
      <c r="E596" s="417">
        <v>5.1988999734915503E-3</v>
      </c>
      <c r="F596" s="417">
        <v>2.3149041190289599E-3</v>
      </c>
      <c r="G596" s="417">
        <v>5.28979618337803E-3</v>
      </c>
      <c r="H596" s="417"/>
      <c r="I596" s="417">
        <v>4.61446861831891E-3</v>
      </c>
      <c r="J596" s="417">
        <v>5.35516325232598E-3</v>
      </c>
      <c r="K596" s="418">
        <v>4.72082170693164E-3</v>
      </c>
      <c r="L596" s="192"/>
      <c r="M596" s="5"/>
    </row>
    <row r="597" spans="1:13" ht="17" customHeight="1" x14ac:dyDescent="0.15">
      <c r="A597" s="394" t="s">
        <v>2768</v>
      </c>
      <c r="B597" s="419">
        <v>4.1819861454850896E-3</v>
      </c>
      <c r="C597" s="417"/>
      <c r="D597" s="417">
        <v>2.8034235394937602E-3</v>
      </c>
      <c r="E597" s="417">
        <v>5.2530084255593299E-3</v>
      </c>
      <c r="F597" s="417">
        <v>2.2159465000261601E-3</v>
      </c>
      <c r="G597" s="417">
        <v>5.0434378506278403E-3</v>
      </c>
      <c r="H597" s="417"/>
      <c r="I597" s="417">
        <v>4.0255613156391099E-3</v>
      </c>
      <c r="J597" s="417">
        <v>4.8094738021553498E-3</v>
      </c>
      <c r="K597" s="418">
        <v>4.1242181999781302E-3</v>
      </c>
      <c r="L597" s="192"/>
      <c r="M597" s="5"/>
    </row>
    <row r="598" spans="1:13" ht="17" customHeight="1" x14ac:dyDescent="0.15">
      <c r="A598" s="394" t="s">
        <v>2769</v>
      </c>
      <c r="B598" s="419">
        <v>4.0144160432591504E-3</v>
      </c>
      <c r="C598" s="417"/>
      <c r="D598" s="417">
        <v>2.7328495042742498E-3</v>
      </c>
      <c r="E598" s="417">
        <v>5.07978516984823E-3</v>
      </c>
      <c r="F598" s="417">
        <v>2.0698791043608001E-3</v>
      </c>
      <c r="G598" s="417">
        <v>4.8229823232978104E-3</v>
      </c>
      <c r="H598" s="417"/>
      <c r="I598" s="417">
        <v>3.5661360164339902E-3</v>
      </c>
      <c r="J598" s="417">
        <v>4.7831789758862398E-3</v>
      </c>
      <c r="K598" s="418">
        <v>3.6557812248634199E-3</v>
      </c>
      <c r="L598" s="192"/>
      <c r="M598" s="5"/>
    </row>
    <row r="599" spans="1:13" ht="17" customHeight="1" x14ac:dyDescent="0.15">
      <c r="A599" s="394" t="s">
        <v>2770</v>
      </c>
      <c r="B599" s="419">
        <v>4.6445518780292199E-3</v>
      </c>
      <c r="C599" s="417"/>
      <c r="D599" s="417">
        <v>2.6500493229734E-3</v>
      </c>
      <c r="E599" s="417">
        <v>5.1073750147315701E-3</v>
      </c>
      <c r="F599" s="417">
        <v>1.94850475512537E-3</v>
      </c>
      <c r="G599" s="417">
        <v>4.6170895873939698E-3</v>
      </c>
      <c r="H599" s="417"/>
      <c r="I599" s="417">
        <v>3.1598919203394498E-3</v>
      </c>
      <c r="J599" s="417">
        <v>5.1196505311048102E-3</v>
      </c>
      <c r="K599" s="418">
        <v>3.2419494943393798E-3</v>
      </c>
      <c r="L599" s="192"/>
      <c r="M599" s="5"/>
    </row>
    <row r="600" spans="1:13" ht="17" customHeight="1" x14ac:dyDescent="0.15">
      <c r="A600" s="394" t="s">
        <v>2771</v>
      </c>
      <c r="B600" s="419">
        <v>4.4171523912319996E-3</v>
      </c>
      <c r="C600" s="417"/>
      <c r="D600" s="417">
        <v>2.4387620815801299E-3</v>
      </c>
      <c r="E600" s="417">
        <v>4.8576486023415499E-3</v>
      </c>
      <c r="F600" s="417">
        <v>1.8436737948213701E-3</v>
      </c>
      <c r="G600" s="417">
        <v>4.4276567063678699E-3</v>
      </c>
      <c r="H600" s="417"/>
      <c r="I600" s="417">
        <v>3.5831724283861498E-3</v>
      </c>
      <c r="J600" s="417">
        <v>4.9963496101262097E-3</v>
      </c>
      <c r="K600" s="418">
        <v>3.6590225953892202E-3</v>
      </c>
      <c r="L600" s="192"/>
      <c r="M600" s="5"/>
    </row>
    <row r="601" spans="1:13" ht="17" customHeight="1" x14ac:dyDescent="0.15">
      <c r="A601" s="394" t="s">
        <v>2772</v>
      </c>
      <c r="B601" s="419">
        <v>4.4533579693682001E-3</v>
      </c>
      <c r="C601" s="417"/>
      <c r="D601" s="417">
        <v>2.4347534253146099E-3</v>
      </c>
      <c r="E601" s="417">
        <v>5.4628283292876903E-3</v>
      </c>
      <c r="F601" s="417">
        <v>1.77533831102776E-3</v>
      </c>
      <c r="G601" s="417">
        <v>4.2560299071812899E-3</v>
      </c>
      <c r="H601" s="417"/>
      <c r="I601" s="417">
        <v>3.2006083836700699E-3</v>
      </c>
      <c r="J601" s="417">
        <v>4.5474858673034101E-3</v>
      </c>
      <c r="K601" s="418">
        <v>3.2676841376161102E-3</v>
      </c>
      <c r="L601" s="192"/>
      <c r="M601" s="5"/>
    </row>
    <row r="602" spans="1:13" ht="17" customHeight="1" x14ac:dyDescent="0.15">
      <c r="A602" s="394" t="s">
        <v>2773</v>
      </c>
      <c r="B602" s="419">
        <v>4.2287323584962802E-3</v>
      </c>
      <c r="C602" s="417"/>
      <c r="D602" s="417">
        <v>2.2830004922888298E-3</v>
      </c>
      <c r="E602" s="417">
        <v>5.8510644544873596E-3</v>
      </c>
      <c r="F602" s="417">
        <v>1.7313890233793599E-3</v>
      </c>
      <c r="G602" s="417">
        <v>4.1218281072347204E-3</v>
      </c>
      <c r="H602" s="417"/>
      <c r="I602" s="417">
        <v>3.07211157607241E-3</v>
      </c>
      <c r="J602" s="417">
        <v>4.0509252708869903E-3</v>
      </c>
      <c r="K602" s="418">
        <v>3.1250773554936098E-3</v>
      </c>
      <c r="L602" s="192"/>
      <c r="M602" s="5"/>
    </row>
    <row r="603" spans="1:13" ht="17" customHeight="1" x14ac:dyDescent="0.15">
      <c r="A603" s="394" t="s">
        <v>2774</v>
      </c>
      <c r="B603" s="419">
        <v>4.0421875782899698E-3</v>
      </c>
      <c r="C603" s="417"/>
      <c r="D603" s="417">
        <v>2.24057089601564E-3</v>
      </c>
      <c r="E603" s="417">
        <v>5.6226944132906501E-3</v>
      </c>
      <c r="F603" s="417">
        <v>1.7378564028543101E-3</v>
      </c>
      <c r="G603" s="417">
        <v>4.01277935686635E-3</v>
      </c>
      <c r="H603" s="417"/>
      <c r="I603" s="417">
        <v>2.9326804051488702E-3</v>
      </c>
      <c r="J603" s="417">
        <v>3.9208834398627504E-3</v>
      </c>
      <c r="K603" s="418">
        <v>2.9879509243214701E-3</v>
      </c>
      <c r="L603" s="192"/>
      <c r="M603" s="5"/>
    </row>
    <row r="604" spans="1:13" ht="17" customHeight="1" x14ac:dyDescent="0.15">
      <c r="A604" s="394" t="s">
        <v>2775</v>
      </c>
      <c r="B604" s="419">
        <v>3.9779626286793402E-3</v>
      </c>
      <c r="C604" s="417"/>
      <c r="D604" s="417">
        <v>2.11496177779486E-3</v>
      </c>
      <c r="E604" s="417">
        <v>6.28060715360139E-3</v>
      </c>
      <c r="F604" s="417">
        <v>1.6698088115368499E-3</v>
      </c>
      <c r="G604" s="417">
        <v>3.87897760116164E-3</v>
      </c>
      <c r="H604" s="417"/>
      <c r="I604" s="417">
        <v>2.5694317736785501E-3</v>
      </c>
      <c r="J604" s="417">
        <v>3.5084993057317802E-3</v>
      </c>
      <c r="K604" s="418">
        <v>2.6139446048471099E-3</v>
      </c>
      <c r="L604" s="192"/>
      <c r="M604" s="5"/>
    </row>
    <row r="605" spans="1:13" ht="17" customHeight="1" x14ac:dyDescent="0.15">
      <c r="A605" s="394" t="s">
        <v>2776</v>
      </c>
      <c r="B605" s="419">
        <v>3.8957486814629998E-3</v>
      </c>
      <c r="C605" s="417"/>
      <c r="D605" s="417">
        <v>2.0607304617397499E-3</v>
      </c>
      <c r="E605" s="417">
        <v>5.9813986373775203E-3</v>
      </c>
      <c r="F605" s="417">
        <v>1.7046921376110101E-3</v>
      </c>
      <c r="G605" s="417">
        <v>3.7818643081862298E-3</v>
      </c>
      <c r="H605" s="417"/>
      <c r="I605" s="417">
        <v>2.3146819108640199E-3</v>
      </c>
      <c r="J605" s="417">
        <v>3.1071820570586699E-3</v>
      </c>
      <c r="K605" s="418">
        <v>2.3476646424848398E-3</v>
      </c>
      <c r="L605" s="192"/>
      <c r="M605" s="5"/>
    </row>
    <row r="606" spans="1:13" ht="17" customHeight="1" x14ac:dyDescent="0.15">
      <c r="A606" s="394" t="s">
        <v>2777</v>
      </c>
      <c r="B606" s="419">
        <v>4.4403667919150997E-3</v>
      </c>
      <c r="C606" s="417"/>
      <c r="D606" s="417">
        <v>2.57703022472313E-3</v>
      </c>
      <c r="E606" s="417">
        <v>5.7123784923037097E-3</v>
      </c>
      <c r="F606" s="417">
        <v>2.0832429204568001E-3</v>
      </c>
      <c r="G606" s="417">
        <v>3.67142836694825E-3</v>
      </c>
      <c r="H606" s="417"/>
      <c r="I606" s="417">
        <v>3.4611362593197901E-3</v>
      </c>
      <c r="J606" s="417">
        <v>3.3953655999498602E-3</v>
      </c>
      <c r="K606" s="418">
        <v>3.5010997039192902E-3</v>
      </c>
      <c r="L606" s="192"/>
      <c r="M606" s="5"/>
    </row>
    <row r="607" spans="1:13" ht="17" customHeight="1" x14ac:dyDescent="0.15">
      <c r="A607" s="394" t="s">
        <v>2778</v>
      </c>
      <c r="B607" s="419">
        <v>4.3102060074206002E-3</v>
      </c>
      <c r="C607" s="417"/>
      <c r="D607" s="417">
        <v>3.22381760568154E-3</v>
      </c>
      <c r="E607" s="417">
        <v>5.4107423278220799E-3</v>
      </c>
      <c r="F607" s="417">
        <v>1.96137826568681E-3</v>
      </c>
      <c r="G607" s="417">
        <v>3.9499809050697601E-3</v>
      </c>
      <c r="H607" s="417"/>
      <c r="I607" s="417">
        <v>3.03490745518562E-3</v>
      </c>
      <c r="J607" s="417">
        <v>3.2662523347413599E-3</v>
      </c>
      <c r="K607" s="418">
        <v>3.0721341028184502E-3</v>
      </c>
      <c r="L607" s="192"/>
      <c r="M607" s="5"/>
    </row>
    <row r="608" spans="1:13" ht="17" customHeight="1" x14ac:dyDescent="0.15">
      <c r="A608" s="394" t="s">
        <v>2779</v>
      </c>
      <c r="B608" s="419">
        <v>4.3105669790558998E-3</v>
      </c>
      <c r="C608" s="417"/>
      <c r="D608" s="417">
        <v>2.9828427617996302E-3</v>
      </c>
      <c r="E608" s="417">
        <v>5.17424601901192E-3</v>
      </c>
      <c r="F608" s="417">
        <v>2.0744226281377001E-3</v>
      </c>
      <c r="G608" s="417">
        <v>3.8985593060652801E-3</v>
      </c>
      <c r="H608" s="417"/>
      <c r="I608" s="417">
        <v>2.6536550289740198E-3</v>
      </c>
      <c r="J608" s="417">
        <v>2.8937104913801899E-3</v>
      </c>
      <c r="K608" s="418">
        <v>2.6889634730578298E-3</v>
      </c>
      <c r="L608" s="192"/>
      <c r="M608" s="5"/>
    </row>
    <row r="609" spans="1:13" ht="17" customHeight="1" x14ac:dyDescent="0.15">
      <c r="A609" s="394" t="s">
        <v>2780</v>
      </c>
      <c r="B609" s="419">
        <v>4.2851939538500099E-3</v>
      </c>
      <c r="C609" s="417"/>
      <c r="D609" s="417">
        <v>2.7096657823295301E-3</v>
      </c>
      <c r="E609" s="417">
        <v>4.7531287442594801E-3</v>
      </c>
      <c r="F609" s="417">
        <v>1.98040507723186E-3</v>
      </c>
      <c r="G609" s="417">
        <v>3.8256354169728E-3</v>
      </c>
      <c r="H609" s="417"/>
      <c r="I609" s="417">
        <v>2.3813438456603301E-3</v>
      </c>
      <c r="J609" s="417">
        <v>2.5771896747080101E-3</v>
      </c>
      <c r="K609" s="418">
        <v>2.4109121811501499E-3</v>
      </c>
      <c r="L609" s="192"/>
      <c r="M609" s="5"/>
    </row>
    <row r="610" spans="1:13" ht="17" customHeight="1" x14ac:dyDescent="0.15">
      <c r="A610" s="394" t="s">
        <v>2781</v>
      </c>
      <c r="B610" s="419">
        <v>4.2676307258956601E-3</v>
      </c>
      <c r="C610" s="417"/>
      <c r="D610" s="417">
        <v>2.56671247363491E-3</v>
      </c>
      <c r="E610" s="417">
        <v>4.5444626413162197E-3</v>
      </c>
      <c r="F610" s="417">
        <v>1.88242349850787E-3</v>
      </c>
      <c r="G610" s="417">
        <v>3.89203713492283E-3</v>
      </c>
      <c r="H610" s="417"/>
      <c r="I610" s="417">
        <v>2.1345012424177699E-3</v>
      </c>
      <c r="J610" s="417">
        <v>2.3667664937772098E-3</v>
      </c>
      <c r="K610" s="418">
        <v>2.1617772034901901E-3</v>
      </c>
      <c r="L610" s="192"/>
      <c r="M610" s="5"/>
    </row>
    <row r="611" spans="1:13" ht="17" customHeight="1" x14ac:dyDescent="0.15">
      <c r="A611" s="394" t="s">
        <v>2782</v>
      </c>
      <c r="B611" s="419">
        <v>4.06859875184158E-3</v>
      </c>
      <c r="C611" s="417"/>
      <c r="D611" s="417">
        <v>2.3879741981641901E-3</v>
      </c>
      <c r="E611" s="417">
        <v>4.2550454118425503E-3</v>
      </c>
      <c r="F611" s="417">
        <v>1.78829474443873E-3</v>
      </c>
      <c r="G611" s="417">
        <v>3.7728295131780601E-3</v>
      </c>
      <c r="H611" s="417"/>
      <c r="I611" s="417">
        <v>1.98381542941258E-3</v>
      </c>
      <c r="J611" s="417">
        <v>2.16512781627175E-3</v>
      </c>
      <c r="K611" s="418">
        <v>2.0108604820075998E-3</v>
      </c>
      <c r="L611" s="192"/>
      <c r="M611" s="5"/>
    </row>
    <row r="612" spans="1:13" ht="17" customHeight="1" x14ac:dyDescent="0.15">
      <c r="A612" s="394" t="s">
        <v>2783</v>
      </c>
      <c r="B612" s="419">
        <v>3.9799679418026498E-3</v>
      </c>
      <c r="C612" s="417"/>
      <c r="D612" s="417">
        <v>2.43455822473929E-3</v>
      </c>
      <c r="E612" s="417">
        <v>3.9494283007994397E-3</v>
      </c>
      <c r="F612" s="417">
        <v>1.77577886829891E-3</v>
      </c>
      <c r="G612" s="417">
        <v>3.6671385706146401E-3</v>
      </c>
      <c r="H612" s="417"/>
      <c r="I612" s="417">
        <v>1.80118184037752E-3</v>
      </c>
      <c r="J612" s="417">
        <v>1.9941321194535898E-3</v>
      </c>
      <c r="K612" s="418">
        <v>1.8222302633041901E-3</v>
      </c>
      <c r="L612" s="192"/>
      <c r="M612" s="5"/>
    </row>
    <row r="613" spans="1:13" ht="17" customHeight="1" x14ac:dyDescent="0.15">
      <c r="A613" s="394" t="s">
        <v>2784</v>
      </c>
      <c r="B613" s="419">
        <v>3.8438517959216698E-3</v>
      </c>
      <c r="C613" s="417"/>
      <c r="D613" s="417">
        <v>2.31809431123505E-3</v>
      </c>
      <c r="E613" s="417">
        <v>4.0871065950753701E-3</v>
      </c>
      <c r="F613" s="417">
        <v>1.7884596382712801E-3</v>
      </c>
      <c r="G613" s="417">
        <v>3.5669943903301302E-3</v>
      </c>
      <c r="H613" s="417"/>
      <c r="I613" s="417">
        <v>1.6184627289597101E-3</v>
      </c>
      <c r="J613" s="417">
        <v>1.8714588547774501E-3</v>
      </c>
      <c r="K613" s="418">
        <v>1.632037057892E-3</v>
      </c>
      <c r="L613" s="192"/>
      <c r="M613" s="5"/>
    </row>
    <row r="614" spans="1:13" ht="17" customHeight="1" x14ac:dyDescent="0.15">
      <c r="A614" s="394" t="s">
        <v>2785</v>
      </c>
      <c r="B614" s="419">
        <v>3.8001027628356298E-3</v>
      </c>
      <c r="C614" s="417"/>
      <c r="D614" s="417">
        <v>2.2243309096152998E-3</v>
      </c>
      <c r="E614" s="417">
        <v>3.9404312317952604E-3</v>
      </c>
      <c r="F614" s="417">
        <v>1.88283549408841E-3</v>
      </c>
      <c r="G614" s="417">
        <v>3.9104787497145398E-3</v>
      </c>
      <c r="H614" s="417"/>
      <c r="I614" s="417">
        <v>1.4751761053170801E-3</v>
      </c>
      <c r="J614" s="417">
        <v>1.7659549219420801E-3</v>
      </c>
      <c r="K614" s="418">
        <v>1.48266086105366E-3</v>
      </c>
      <c r="L614" s="192"/>
      <c r="M614" s="5"/>
    </row>
    <row r="615" spans="1:13" ht="17" customHeight="1" x14ac:dyDescent="0.15">
      <c r="A615" s="394" t="s">
        <v>2786</v>
      </c>
      <c r="B615" s="419">
        <v>3.7424211310159898E-3</v>
      </c>
      <c r="C615" s="417"/>
      <c r="D615" s="417">
        <v>2.1073329763476398E-3</v>
      </c>
      <c r="E615" s="417">
        <v>3.6761826438928202E-3</v>
      </c>
      <c r="F615" s="417">
        <v>1.9391135092565201E-3</v>
      </c>
      <c r="G615" s="417">
        <v>3.79787441950716E-3</v>
      </c>
      <c r="H615" s="417"/>
      <c r="I615" s="417">
        <v>1.4578649195270399E-3</v>
      </c>
      <c r="J615" s="417">
        <v>1.6052614556877601E-3</v>
      </c>
      <c r="K615" s="418">
        <v>1.4647868180694E-3</v>
      </c>
      <c r="L615" s="192"/>
      <c r="M615" s="5"/>
    </row>
    <row r="616" spans="1:13" ht="17" customHeight="1" x14ac:dyDescent="0.15">
      <c r="A616" s="394" t="s">
        <v>2787</v>
      </c>
      <c r="B616" s="419">
        <v>3.6406482056794498E-3</v>
      </c>
      <c r="C616" s="417"/>
      <c r="D616" s="417">
        <v>2.0562506191897601E-3</v>
      </c>
      <c r="E616" s="417">
        <v>3.9451812268628999E-3</v>
      </c>
      <c r="F616" s="417">
        <v>4.3632958000893399E-3</v>
      </c>
      <c r="G616" s="417">
        <v>3.7128066061264402E-3</v>
      </c>
      <c r="H616" s="417"/>
      <c r="I616" s="417">
        <v>1.3382220164374901E-3</v>
      </c>
      <c r="J616" s="417">
        <v>1.4815698962349199E-3</v>
      </c>
      <c r="K616" s="418">
        <v>1.3396305221363501E-3</v>
      </c>
      <c r="L616" s="192"/>
      <c r="M616" s="5"/>
    </row>
    <row r="617" spans="1:13" ht="17" customHeight="1" x14ac:dyDescent="0.15">
      <c r="A617" s="394" t="s">
        <v>2788</v>
      </c>
      <c r="B617" s="419">
        <v>3.8746018287845801E-3</v>
      </c>
      <c r="C617" s="417"/>
      <c r="D617" s="417">
        <v>2.0132923122984799E-3</v>
      </c>
      <c r="E617" s="417">
        <v>4.0363499984066697E-3</v>
      </c>
      <c r="F617" s="417">
        <v>5.4801750149626096E-3</v>
      </c>
      <c r="G617" s="417">
        <v>3.77580023274878E-3</v>
      </c>
      <c r="H617" s="417"/>
      <c r="I617" s="417">
        <v>1.4628819157976301E-3</v>
      </c>
      <c r="J617" s="417">
        <v>1.6580345156095E-3</v>
      </c>
      <c r="K617" s="418">
        <v>1.46272398653516E-3</v>
      </c>
      <c r="L617" s="192"/>
      <c r="M617" s="5"/>
    </row>
    <row r="618" spans="1:13" ht="17" customHeight="1" x14ac:dyDescent="0.15">
      <c r="A618" s="394" t="s">
        <v>2789</v>
      </c>
      <c r="B618" s="419">
        <v>3.80677633368166E-3</v>
      </c>
      <c r="C618" s="417"/>
      <c r="D618" s="417">
        <v>1.9770321387461002E-3</v>
      </c>
      <c r="E618" s="417">
        <v>3.8329685269619402E-3</v>
      </c>
      <c r="F618" s="417">
        <v>5.5227501930716896E-3</v>
      </c>
      <c r="G618" s="417">
        <v>3.7911113618095201E-3</v>
      </c>
      <c r="H618" s="417"/>
      <c r="I618" s="417">
        <v>1.7697668978682499E-3</v>
      </c>
      <c r="J618" s="417">
        <v>1.4996492168100799E-3</v>
      </c>
      <c r="K618" s="418">
        <v>1.7758403196618301E-3</v>
      </c>
      <c r="L618" s="192"/>
      <c r="M618" s="5"/>
    </row>
    <row r="619" spans="1:13" ht="17" customHeight="1" x14ac:dyDescent="0.15">
      <c r="A619" s="394" t="s">
        <v>2790</v>
      </c>
      <c r="B619" s="419">
        <v>3.8071323923751098E-3</v>
      </c>
      <c r="C619" s="417"/>
      <c r="D619" s="417">
        <v>2.2261301534186799E-3</v>
      </c>
      <c r="E619" s="417">
        <v>3.65678355394771E-3</v>
      </c>
      <c r="F619" s="417">
        <v>4.80658180098824E-3</v>
      </c>
      <c r="G619" s="417">
        <v>4.0025881566540704E-3</v>
      </c>
      <c r="H619" s="417"/>
      <c r="I619" s="417">
        <v>1.6642930184008E-3</v>
      </c>
      <c r="J619" s="417">
        <v>1.5967014413517E-3</v>
      </c>
      <c r="K619" s="418">
        <v>1.6705621160147601E-3</v>
      </c>
      <c r="L619" s="192"/>
      <c r="M619" s="5"/>
    </row>
    <row r="620" spans="1:13" ht="17" customHeight="1" x14ac:dyDescent="0.15">
      <c r="A620" s="394" t="s">
        <v>2791</v>
      </c>
      <c r="B620" s="419">
        <v>3.6890005671234298E-3</v>
      </c>
      <c r="C620" s="417"/>
      <c r="D620" s="417">
        <v>2.1519352833087001E-3</v>
      </c>
      <c r="E620" s="417">
        <v>3.4446547821994698E-3</v>
      </c>
      <c r="F620" s="417">
        <v>4.1382018191567001E-3</v>
      </c>
      <c r="G620" s="417">
        <v>3.8922356626008799E-3</v>
      </c>
      <c r="H620" s="417"/>
      <c r="I620" s="417">
        <v>1.5601962213285801E-3</v>
      </c>
      <c r="J620" s="417">
        <v>1.4422040191784901E-3</v>
      </c>
      <c r="K620" s="418">
        <v>1.56131648988452E-3</v>
      </c>
      <c r="L620" s="192"/>
      <c r="M620" s="5"/>
    </row>
    <row r="621" spans="1:13" ht="17" customHeight="1" x14ac:dyDescent="0.15">
      <c r="A621" s="394" t="s">
        <v>2792</v>
      </c>
      <c r="B621" s="419">
        <v>3.6268046055070902E-3</v>
      </c>
      <c r="C621" s="417"/>
      <c r="D621" s="417">
        <v>2.05560846778035E-3</v>
      </c>
      <c r="E621" s="417">
        <v>3.2430767486729302E-3</v>
      </c>
      <c r="F621" s="417">
        <v>3.62268752060945E-3</v>
      </c>
      <c r="G621" s="417">
        <v>3.9365000932818899E-3</v>
      </c>
      <c r="H621" s="417"/>
      <c r="I621" s="417">
        <v>1.41582427434201E-3</v>
      </c>
      <c r="J621" s="417">
        <v>1.32234387760803E-3</v>
      </c>
      <c r="K621" s="418">
        <v>1.41344606363572E-3</v>
      </c>
      <c r="L621" s="192"/>
      <c r="M621" s="5"/>
    </row>
    <row r="622" spans="1:13" ht="17" customHeight="1" x14ac:dyDescent="0.15">
      <c r="A622" s="394" t="s">
        <v>2793</v>
      </c>
      <c r="B622" s="419">
        <v>3.5853818599135999E-3</v>
      </c>
      <c r="C622" s="417"/>
      <c r="D622" s="417">
        <v>2.1495146263717201E-3</v>
      </c>
      <c r="E622" s="417">
        <v>3.1600704283243799E-3</v>
      </c>
      <c r="F622" s="417">
        <v>3.2213685255929299E-3</v>
      </c>
      <c r="G622" s="417">
        <v>3.8080670236556599E-3</v>
      </c>
      <c r="H622" s="417"/>
      <c r="I622" s="417">
        <v>1.3713331676826299E-3</v>
      </c>
      <c r="J622" s="417">
        <v>1.21917980439089E-3</v>
      </c>
      <c r="K622" s="418">
        <v>1.3635306192001299E-3</v>
      </c>
      <c r="L622" s="192"/>
      <c r="M622" s="5"/>
    </row>
    <row r="623" spans="1:13" ht="17" customHeight="1" x14ac:dyDescent="0.15">
      <c r="A623" s="394" t="s">
        <v>2794</v>
      </c>
      <c r="B623" s="419">
        <v>3.5122368151094502E-3</v>
      </c>
      <c r="C623" s="417"/>
      <c r="D623" s="417">
        <v>2.19409532238784E-3</v>
      </c>
      <c r="E623" s="417">
        <v>3.0042281087795499E-3</v>
      </c>
      <c r="F623" s="417">
        <v>2.9939624272880502E-3</v>
      </c>
      <c r="G623" s="417">
        <v>3.6987838968907901E-3</v>
      </c>
      <c r="H623" s="417"/>
      <c r="I623" s="417">
        <v>1.42358853386908E-3</v>
      </c>
      <c r="J623" s="417">
        <v>1.3274636050494401E-3</v>
      </c>
      <c r="K623" s="418">
        <v>1.41477286060643E-3</v>
      </c>
      <c r="L623" s="192"/>
      <c r="M623" s="5"/>
    </row>
    <row r="624" spans="1:13" ht="17" customHeight="1" x14ac:dyDescent="0.15">
      <c r="A624" s="394" t="s">
        <v>2795</v>
      </c>
      <c r="B624" s="419">
        <v>3.4348806828279799E-3</v>
      </c>
      <c r="C624" s="417"/>
      <c r="D624" s="417">
        <v>2.3533194228726301E-3</v>
      </c>
      <c r="E624" s="417">
        <v>2.8549432808877102E-3</v>
      </c>
      <c r="F624" s="417">
        <v>3.0464235872218002E-3</v>
      </c>
      <c r="G624" s="417">
        <v>3.61801611721167E-3</v>
      </c>
      <c r="H624" s="417"/>
      <c r="I624" s="417">
        <v>1.3733272215542399E-3</v>
      </c>
      <c r="J624" s="417">
        <v>1.21409634481059E-3</v>
      </c>
      <c r="K624" s="418">
        <v>1.3645698024478601E-3</v>
      </c>
      <c r="L624" s="192"/>
      <c r="M624" s="5"/>
    </row>
    <row r="625" spans="1:13" ht="17" customHeight="1" x14ac:dyDescent="0.15">
      <c r="A625" s="394" t="s">
        <v>2796</v>
      </c>
      <c r="B625" s="419">
        <v>3.4134522093656298E-3</v>
      </c>
      <c r="C625" s="417"/>
      <c r="D625" s="417">
        <v>2.2070095869581498E-3</v>
      </c>
      <c r="E625" s="417">
        <v>3.02872955517094E-3</v>
      </c>
      <c r="F625" s="417">
        <v>2.7499017651290499E-3</v>
      </c>
      <c r="G625" s="417">
        <v>3.5203315570730099E-3</v>
      </c>
      <c r="H625" s="417"/>
      <c r="I625" s="417">
        <v>1.3246482415292099E-3</v>
      </c>
      <c r="J625" s="417">
        <v>1.3240431546534101E-3</v>
      </c>
      <c r="K625" s="418">
        <v>1.3110007979483999E-3</v>
      </c>
      <c r="L625" s="192"/>
      <c r="M625" s="5"/>
    </row>
    <row r="626" spans="1:13" ht="17" customHeight="1" x14ac:dyDescent="0.15">
      <c r="A626" s="394" t="s">
        <v>2797</v>
      </c>
      <c r="B626" s="419">
        <v>3.4077000835202398E-3</v>
      </c>
      <c r="C626" s="417"/>
      <c r="D626" s="417">
        <v>2.0920074241081101E-3</v>
      </c>
      <c r="E626" s="417">
        <v>2.9694450862840201E-3</v>
      </c>
      <c r="F626" s="417">
        <v>2.4987938506837101E-3</v>
      </c>
      <c r="G626" s="417">
        <v>3.4279401786479302E-3</v>
      </c>
      <c r="H626" s="417"/>
      <c r="I626" s="417">
        <v>1.2233444652895E-3</v>
      </c>
      <c r="J626" s="417">
        <v>1.23212715773103E-3</v>
      </c>
      <c r="K626" s="418">
        <v>1.20789513111767E-3</v>
      </c>
      <c r="L626" s="192"/>
      <c r="M626" s="5"/>
    </row>
    <row r="627" spans="1:13" ht="17" customHeight="1" x14ac:dyDescent="0.15">
      <c r="A627" s="394" t="s">
        <v>2798</v>
      </c>
      <c r="B627" s="419">
        <v>3.3298102832514699E-3</v>
      </c>
      <c r="C627" s="417"/>
      <c r="D627" s="417">
        <v>2.0087294444445999E-3</v>
      </c>
      <c r="E627" s="417">
        <v>2.85601189367595E-3</v>
      </c>
      <c r="F627" s="417">
        <v>2.29413281522393E-3</v>
      </c>
      <c r="G627" s="417">
        <v>3.37912496727294E-3</v>
      </c>
      <c r="H627" s="417"/>
      <c r="I627" s="417">
        <v>1.4636536895862901E-3</v>
      </c>
      <c r="J627" s="417">
        <v>1.28909077278423E-3</v>
      </c>
      <c r="K627" s="418">
        <v>1.4505802787631999E-3</v>
      </c>
      <c r="L627" s="192"/>
      <c r="M627" s="5"/>
    </row>
    <row r="628" spans="1:13" ht="17" customHeight="1" x14ac:dyDescent="0.15">
      <c r="A628" s="394" t="s">
        <v>2799</v>
      </c>
      <c r="B628" s="419">
        <v>3.2597842868659602E-3</v>
      </c>
      <c r="C628" s="417"/>
      <c r="D628" s="417">
        <v>1.9420183503815699E-3</v>
      </c>
      <c r="E628" s="417">
        <v>4.1863553496942398E-3</v>
      </c>
      <c r="F628" s="417">
        <v>2.2551534893911198E-3</v>
      </c>
      <c r="G628" s="417">
        <v>3.30713596327543E-3</v>
      </c>
      <c r="H628" s="417"/>
      <c r="I628" s="417">
        <v>1.4122311214761899E-3</v>
      </c>
      <c r="J628" s="417">
        <v>1.2668082154588701E-3</v>
      </c>
      <c r="K628" s="418">
        <v>1.3984752790018901E-3</v>
      </c>
      <c r="L628" s="192"/>
      <c r="M628" s="5"/>
    </row>
    <row r="629" spans="1:13" ht="17" customHeight="1" x14ac:dyDescent="0.15">
      <c r="A629" s="394" t="s">
        <v>2800</v>
      </c>
      <c r="B629" s="419">
        <v>3.1970543250030002E-3</v>
      </c>
      <c r="C629" s="417"/>
      <c r="D629" s="417">
        <v>1.92868566323569E-3</v>
      </c>
      <c r="E629" s="417">
        <v>3.9358842014198397E-3</v>
      </c>
      <c r="F629" s="417">
        <v>2.1470557450605902E-3</v>
      </c>
      <c r="G629" s="417">
        <v>3.2595806483853699E-3</v>
      </c>
      <c r="H629" s="417"/>
      <c r="I629" s="417">
        <v>1.2866335582345401E-3</v>
      </c>
      <c r="J629" s="417">
        <v>1.1612585424541999E-3</v>
      </c>
      <c r="K629" s="418">
        <v>1.2712809604529501E-3</v>
      </c>
      <c r="L629" s="192"/>
      <c r="M629" s="5"/>
    </row>
    <row r="630" spans="1:13" ht="17" customHeight="1" x14ac:dyDescent="0.15">
      <c r="A630" s="394" t="s">
        <v>2801</v>
      </c>
      <c r="B630" s="419">
        <v>3.1595605388175202E-3</v>
      </c>
      <c r="C630" s="417"/>
      <c r="D630" s="417">
        <v>1.93251420415772E-3</v>
      </c>
      <c r="E630" s="417">
        <v>4.6293334204473803E-3</v>
      </c>
      <c r="F630" s="417">
        <v>2.1212282519329499E-3</v>
      </c>
      <c r="G630" s="417">
        <v>3.3578332200250201E-3</v>
      </c>
      <c r="H630" s="417"/>
      <c r="I630" s="417">
        <v>1.8081238020934501E-3</v>
      </c>
      <c r="J630" s="417">
        <v>1.4919599199354999E-3</v>
      </c>
      <c r="K630" s="418">
        <v>1.7932238389674201E-3</v>
      </c>
      <c r="L630" s="192"/>
      <c r="M630" s="5"/>
    </row>
    <row r="631" spans="1:13" ht="17" customHeight="1" x14ac:dyDescent="0.15">
      <c r="A631" s="394" t="s">
        <v>2802</v>
      </c>
      <c r="B631" s="419">
        <v>3.1320387717982501E-3</v>
      </c>
      <c r="C631" s="417"/>
      <c r="D631" s="417">
        <v>2.1852999139269202E-3</v>
      </c>
      <c r="E631" s="417">
        <v>4.3937870874978203E-3</v>
      </c>
      <c r="F631" s="417">
        <v>1.9897676056051302E-3</v>
      </c>
      <c r="G631" s="417">
        <v>3.59865739572345E-3</v>
      </c>
      <c r="H631" s="417"/>
      <c r="I631" s="417">
        <v>1.7055849808949E-3</v>
      </c>
      <c r="J631" s="417">
        <v>1.3789923049528699E-3</v>
      </c>
      <c r="K631" s="418">
        <v>1.6947152164752399E-3</v>
      </c>
      <c r="L631" s="192"/>
      <c r="M631" s="5"/>
    </row>
    <row r="632" spans="1:13" ht="17" customHeight="1" x14ac:dyDescent="0.15">
      <c r="A632" s="394" t="s">
        <v>2803</v>
      </c>
      <c r="B632" s="419">
        <v>3.1634312853469101E-3</v>
      </c>
      <c r="C632" s="417"/>
      <c r="D632" s="417">
        <v>2.1159727019991301E-3</v>
      </c>
      <c r="E632" s="417">
        <v>4.0792930004137197E-3</v>
      </c>
      <c r="F632" s="417">
        <v>2.0846422843130799E-3</v>
      </c>
      <c r="G632" s="417">
        <v>3.6910488620721998E-3</v>
      </c>
      <c r="H632" s="417"/>
      <c r="I632" s="417">
        <v>1.5548120657501001E-3</v>
      </c>
      <c r="J632" s="417">
        <v>1.30291273066702E-3</v>
      </c>
      <c r="K632" s="418">
        <v>1.54442633112209E-3</v>
      </c>
      <c r="L632" s="192"/>
      <c r="M632" s="5"/>
    </row>
    <row r="633" spans="1:13" ht="17" customHeight="1" x14ac:dyDescent="0.15">
      <c r="A633" s="394" t="s">
        <v>2804</v>
      </c>
      <c r="B633" s="419">
        <v>3.1306003516556702E-3</v>
      </c>
      <c r="C633" s="417"/>
      <c r="D633" s="417">
        <v>2.0262475921875999E-3</v>
      </c>
      <c r="E633" s="417">
        <v>4.5268378292044999E-3</v>
      </c>
      <c r="F633" s="417">
        <v>1.9462170572248801E-3</v>
      </c>
      <c r="G633" s="417">
        <v>3.6034053842494101E-3</v>
      </c>
      <c r="H633" s="417"/>
      <c r="I633" s="417">
        <v>2.1320349652819998E-3</v>
      </c>
      <c r="J633" s="417">
        <v>1.1870424456242399E-3</v>
      </c>
      <c r="K633" s="418">
        <v>2.1226518703617702E-3</v>
      </c>
      <c r="L633" s="192"/>
      <c r="M633" s="5"/>
    </row>
    <row r="634" spans="1:13" ht="17" customHeight="1" x14ac:dyDescent="0.15">
      <c r="A634" s="394" t="s">
        <v>2805</v>
      </c>
      <c r="B634" s="419">
        <v>3.2066095063532801E-3</v>
      </c>
      <c r="C634" s="417"/>
      <c r="D634" s="417">
        <v>2.12850303438345E-3</v>
      </c>
      <c r="E634" s="417">
        <v>4.4588567354011998E-3</v>
      </c>
      <c r="F634" s="417">
        <v>1.8970314494288899E-3</v>
      </c>
      <c r="G634" s="417">
        <v>3.5047434185022002E-3</v>
      </c>
      <c r="H634" s="417"/>
      <c r="I634" s="417">
        <v>1.87589761348512E-3</v>
      </c>
      <c r="J634" s="417">
        <v>1.0891878206295399E-3</v>
      </c>
      <c r="K634" s="418">
        <v>1.86612274361206E-3</v>
      </c>
      <c r="L634" s="192"/>
      <c r="M634" s="5"/>
    </row>
    <row r="635" spans="1:13" ht="17" customHeight="1" x14ac:dyDescent="0.15">
      <c r="A635" s="394" t="s">
        <v>2806</v>
      </c>
      <c r="B635" s="419">
        <v>3.4617472132624201E-3</v>
      </c>
      <c r="C635" s="417"/>
      <c r="D635" s="417">
        <v>2.1003755341783901E-3</v>
      </c>
      <c r="E635" s="417">
        <v>4.5325671649265103E-3</v>
      </c>
      <c r="F635" s="417">
        <v>2.7396103705146098E-3</v>
      </c>
      <c r="G635" s="417">
        <v>3.4500227841655299E-3</v>
      </c>
      <c r="H635" s="417"/>
      <c r="I635" s="417">
        <v>1.76290754616943E-3</v>
      </c>
      <c r="J635" s="417">
        <v>1.0050200040331999E-3</v>
      </c>
      <c r="K635" s="418">
        <v>1.75176423864519E-3</v>
      </c>
      <c r="L635" s="192"/>
      <c r="M635" s="5"/>
    </row>
    <row r="636" spans="1:13" ht="17" customHeight="1" x14ac:dyDescent="0.15">
      <c r="A636" s="394" t="s">
        <v>2807</v>
      </c>
      <c r="B636" s="419">
        <v>3.3709967623632301E-3</v>
      </c>
      <c r="C636" s="417"/>
      <c r="D636" s="417">
        <v>2.2015098342204301E-3</v>
      </c>
      <c r="E636" s="417">
        <v>4.2803121686359798E-3</v>
      </c>
      <c r="F636" s="417">
        <v>2.7540724963659598E-3</v>
      </c>
      <c r="G636" s="417">
        <v>3.4951650432614601E-3</v>
      </c>
      <c r="H636" s="417"/>
      <c r="I636" s="417">
        <v>1.8097226925778899E-3</v>
      </c>
      <c r="J636" s="417">
        <v>9.8192152168501308E-4</v>
      </c>
      <c r="K636" s="418">
        <v>1.80567230331601E-3</v>
      </c>
      <c r="L636" s="192"/>
      <c r="M636" s="5"/>
    </row>
    <row r="637" spans="1:13" ht="17" customHeight="1" x14ac:dyDescent="0.15">
      <c r="A637" s="394" t="s">
        <v>2808</v>
      </c>
      <c r="B637" s="419">
        <v>3.5034757975866402E-3</v>
      </c>
      <c r="C637" s="417"/>
      <c r="D637" s="417">
        <v>2.0861526045432201E-3</v>
      </c>
      <c r="E637" s="417">
        <v>3.9940761430016097E-3</v>
      </c>
      <c r="F637" s="417">
        <v>2.55765916225745E-3</v>
      </c>
      <c r="G637" s="417">
        <v>3.5351835261732099E-3</v>
      </c>
      <c r="H637" s="417"/>
      <c r="I637" s="417">
        <v>1.6687274540619101E-3</v>
      </c>
      <c r="J637" s="417">
        <v>9.1803467704723596E-4</v>
      </c>
      <c r="K637" s="418">
        <v>1.66472631903641E-3</v>
      </c>
      <c r="L637" s="192"/>
      <c r="M637" s="5"/>
    </row>
    <row r="638" spans="1:13" ht="17" customHeight="1" x14ac:dyDescent="0.15">
      <c r="A638" s="394" t="s">
        <v>2809</v>
      </c>
      <c r="B638" s="419">
        <v>3.5416207962789101E-3</v>
      </c>
      <c r="C638" s="417"/>
      <c r="D638" s="417">
        <v>1.99539065609004E-3</v>
      </c>
      <c r="E638" s="417">
        <v>4.06972830447887E-3</v>
      </c>
      <c r="F638" s="417">
        <v>2.3917970159650901E-3</v>
      </c>
      <c r="G638" s="417">
        <v>3.4667734801255598E-3</v>
      </c>
      <c r="H638" s="417"/>
      <c r="I638" s="417">
        <v>1.5280160891426699E-3</v>
      </c>
      <c r="J638" s="417">
        <v>8.7628600586016998E-4</v>
      </c>
      <c r="K638" s="418">
        <v>1.5226701600019399E-3</v>
      </c>
      <c r="L638" s="192"/>
      <c r="M638" s="5"/>
    </row>
    <row r="639" spans="1:13" ht="17" customHeight="1" x14ac:dyDescent="0.15">
      <c r="A639" s="394" t="s">
        <v>2810</v>
      </c>
      <c r="B639" s="419">
        <v>3.7858543523920799E-3</v>
      </c>
      <c r="C639" s="417"/>
      <c r="D639" s="417">
        <v>1.96287491231736E-3</v>
      </c>
      <c r="E639" s="417">
        <v>5.9161194807443099E-3</v>
      </c>
      <c r="F639" s="417">
        <v>2.2615909705619298E-3</v>
      </c>
      <c r="G639" s="417">
        <v>3.3786335411701502E-3</v>
      </c>
      <c r="H639" s="417"/>
      <c r="I639" s="417">
        <v>2.6735814194130498E-3</v>
      </c>
      <c r="J639" s="417">
        <v>1.47659563856875E-3</v>
      </c>
      <c r="K639" s="418">
        <v>2.6723592055730699E-3</v>
      </c>
      <c r="L639" s="192"/>
      <c r="M639" s="5"/>
    </row>
    <row r="640" spans="1:13" ht="17" customHeight="1" x14ac:dyDescent="0.15">
      <c r="A640" s="394" t="s">
        <v>2811</v>
      </c>
      <c r="B640" s="419">
        <v>3.6791629642186998E-3</v>
      </c>
      <c r="C640" s="417"/>
      <c r="D640" s="417">
        <v>2.0781057129667401E-3</v>
      </c>
      <c r="E640" s="417">
        <v>5.4028829962550701E-3</v>
      </c>
      <c r="F640" s="417">
        <v>2.9783695946086E-3</v>
      </c>
      <c r="G640" s="417">
        <v>3.7961433930005901E-3</v>
      </c>
      <c r="H640" s="417"/>
      <c r="I640" s="417">
        <v>2.3369623647400998E-3</v>
      </c>
      <c r="J640" s="417">
        <v>1.4080067260790799E-3</v>
      </c>
      <c r="K640" s="418">
        <v>2.33702804811293E-3</v>
      </c>
      <c r="L640" s="192"/>
      <c r="M640" s="5"/>
    </row>
    <row r="641" spans="1:13" ht="17" customHeight="1" x14ac:dyDescent="0.15">
      <c r="A641" s="394" t="s">
        <v>2812</v>
      </c>
      <c r="B641" s="419">
        <v>3.6162858529052199E-3</v>
      </c>
      <c r="C641" s="417"/>
      <c r="D641" s="417">
        <v>1.9895341806401199E-3</v>
      </c>
      <c r="E641" s="417">
        <v>5.0749633221967702E-3</v>
      </c>
      <c r="F641" s="417">
        <v>2.92463692596379E-3</v>
      </c>
      <c r="G641" s="417">
        <v>3.6820678705301799E-3</v>
      </c>
      <c r="H641" s="417"/>
      <c r="I641" s="417">
        <v>2.0461712695629499E-3</v>
      </c>
      <c r="J641" s="417">
        <v>1.34736486354306E-3</v>
      </c>
      <c r="K641" s="418">
        <v>2.0447868122926301E-3</v>
      </c>
      <c r="L641" s="192"/>
      <c r="M641" s="5"/>
    </row>
    <row r="642" spans="1:13" ht="17" customHeight="1" x14ac:dyDescent="0.15">
      <c r="A642" s="394" t="s">
        <v>2813</v>
      </c>
      <c r="B642" s="419">
        <v>3.51754885059992E-3</v>
      </c>
      <c r="C642" s="417"/>
      <c r="D642" s="417">
        <v>2.1167882058033302E-3</v>
      </c>
      <c r="E642" s="417">
        <v>4.6711302442060901E-3</v>
      </c>
      <c r="F642" s="417">
        <v>2.6982997943821299E-3</v>
      </c>
      <c r="G642" s="417">
        <v>3.6689486497289499E-3</v>
      </c>
      <c r="H642" s="417"/>
      <c r="I642" s="417">
        <v>1.9042871476620999E-3</v>
      </c>
      <c r="J642" s="417">
        <v>1.60606931696712E-3</v>
      </c>
      <c r="K642" s="418">
        <v>1.9081056931806401E-3</v>
      </c>
      <c r="L642" s="192"/>
      <c r="M642" s="5"/>
    </row>
    <row r="643" spans="1:13" ht="17" customHeight="1" x14ac:dyDescent="0.15">
      <c r="A643" s="394" t="s">
        <v>2814</v>
      </c>
      <c r="B643" s="419">
        <v>3.4211287497343101E-3</v>
      </c>
      <c r="C643" s="417"/>
      <c r="D643" s="417">
        <v>2.0598398935635798E-3</v>
      </c>
      <c r="E643" s="417">
        <v>4.4540954936857797E-3</v>
      </c>
      <c r="F643" s="417">
        <v>2.4562746318165501E-3</v>
      </c>
      <c r="G643" s="417">
        <v>3.6371141659312799E-3</v>
      </c>
      <c r="H643" s="417"/>
      <c r="I643" s="417">
        <v>1.8983362464687699E-3</v>
      </c>
      <c r="J643" s="417">
        <v>1.56137315780423E-3</v>
      </c>
      <c r="K643" s="418">
        <v>1.90837471921975E-3</v>
      </c>
      <c r="L643" s="192"/>
      <c r="M643" s="5"/>
    </row>
    <row r="644" spans="1:13" ht="17" customHeight="1" x14ac:dyDescent="0.15">
      <c r="A644" s="394" t="s">
        <v>2815</v>
      </c>
      <c r="B644" s="419">
        <v>3.36959675178861E-3</v>
      </c>
      <c r="C644" s="417"/>
      <c r="D644" s="417">
        <v>1.9734055539210702E-3</v>
      </c>
      <c r="E644" s="417">
        <v>4.4072565231916497E-3</v>
      </c>
      <c r="F644" s="417">
        <v>2.3171872396851498E-3</v>
      </c>
      <c r="G644" s="417">
        <v>3.5339700659667802E-3</v>
      </c>
      <c r="H644" s="417"/>
      <c r="I644" s="417">
        <v>1.9323389867244899E-3</v>
      </c>
      <c r="J644" s="417">
        <v>1.4201105805179901E-3</v>
      </c>
      <c r="K644" s="418">
        <v>1.9426209786983001E-3</v>
      </c>
      <c r="L644" s="192"/>
      <c r="M644" s="5"/>
    </row>
    <row r="645" spans="1:13" ht="17" customHeight="1" x14ac:dyDescent="0.15">
      <c r="A645" s="394" t="s">
        <v>2816</v>
      </c>
      <c r="B645" s="419">
        <v>3.3053526032338198E-3</v>
      </c>
      <c r="C645" s="417"/>
      <c r="D645" s="417">
        <v>2.0186417060139802E-3</v>
      </c>
      <c r="E645" s="417">
        <v>4.1802630781797804E-3</v>
      </c>
      <c r="F645" s="417">
        <v>2.2800490981907499E-3</v>
      </c>
      <c r="G645" s="417">
        <v>3.4787130508675602E-3</v>
      </c>
      <c r="H645" s="417"/>
      <c r="I645" s="417">
        <v>1.72366817192305E-3</v>
      </c>
      <c r="J645" s="417">
        <v>1.4266285610497599E-3</v>
      </c>
      <c r="K645" s="418">
        <v>1.72886667116603E-3</v>
      </c>
      <c r="L645" s="192"/>
      <c r="M645" s="5"/>
    </row>
    <row r="646" spans="1:13" ht="17" customHeight="1" x14ac:dyDescent="0.15">
      <c r="A646" s="394" t="s">
        <v>2817</v>
      </c>
      <c r="B646" s="419">
        <v>3.4371106023426299E-3</v>
      </c>
      <c r="C646" s="417"/>
      <c r="D646" s="417">
        <v>1.94101660486439E-3</v>
      </c>
      <c r="E646" s="417">
        <v>5.2764798530326703E-3</v>
      </c>
      <c r="F646" s="417">
        <v>2.1033719366138899E-3</v>
      </c>
      <c r="G646" s="417">
        <v>3.4414725326575701E-3</v>
      </c>
      <c r="H646" s="417"/>
      <c r="I646" s="417">
        <v>1.65155649482634E-3</v>
      </c>
      <c r="J646" s="417">
        <v>1.29639813341867E-3</v>
      </c>
      <c r="K646" s="418">
        <v>1.6522644702364701E-3</v>
      </c>
      <c r="L646" s="192"/>
      <c r="M646" s="5"/>
    </row>
    <row r="647" spans="1:13" ht="17" customHeight="1" x14ac:dyDescent="0.15">
      <c r="A647" s="394" t="s">
        <v>2818</v>
      </c>
      <c r="B647" s="419">
        <v>3.3499331398622201E-3</v>
      </c>
      <c r="C647" s="417"/>
      <c r="D647" s="417">
        <v>1.8800684845587301E-3</v>
      </c>
      <c r="E647" s="417">
        <v>5.8172526573572704E-3</v>
      </c>
      <c r="F647" s="417">
        <v>2.20417338382731E-3</v>
      </c>
      <c r="G647" s="417">
        <v>3.3682418050589901E-3</v>
      </c>
      <c r="H647" s="417"/>
      <c r="I647" s="417">
        <v>1.58549494006354E-3</v>
      </c>
      <c r="J647" s="417">
        <v>1.2683892047798801E-3</v>
      </c>
      <c r="K647" s="418">
        <v>1.5823122438475799E-3</v>
      </c>
      <c r="L647" s="192"/>
      <c r="M647" s="5"/>
    </row>
    <row r="648" spans="1:13" ht="17" customHeight="1" x14ac:dyDescent="0.15">
      <c r="A648" s="394" t="s">
        <v>2819</v>
      </c>
      <c r="B648" s="419">
        <v>3.31016448270999E-3</v>
      </c>
      <c r="C648" s="417"/>
      <c r="D648" s="417">
        <v>2.0051905949711002E-3</v>
      </c>
      <c r="E648" s="417">
        <v>5.36752173087019E-3</v>
      </c>
      <c r="F648" s="417">
        <v>2.10840092594371E-3</v>
      </c>
      <c r="G648" s="417">
        <v>3.72541207611746E-3</v>
      </c>
      <c r="H648" s="417"/>
      <c r="I648" s="417">
        <v>1.42559553139178E-3</v>
      </c>
      <c r="J648" s="417">
        <v>1.2198982317141299E-3</v>
      </c>
      <c r="K648" s="418">
        <v>1.4190968123683301E-3</v>
      </c>
      <c r="L648" s="192"/>
      <c r="M648" s="5"/>
    </row>
    <row r="649" spans="1:13" ht="17" customHeight="1" x14ac:dyDescent="0.15">
      <c r="A649" s="394" t="s">
        <v>2820</v>
      </c>
      <c r="B649" s="419">
        <v>3.31565784414518E-3</v>
      </c>
      <c r="C649" s="417"/>
      <c r="D649" s="417">
        <v>1.9300144853770099E-3</v>
      </c>
      <c r="E649" s="417">
        <v>5.1348852560351901E-3</v>
      </c>
      <c r="F649" s="417">
        <v>1.9870272423363E-3</v>
      </c>
      <c r="G649" s="417">
        <v>3.6365272558353699E-3</v>
      </c>
      <c r="H649" s="417"/>
      <c r="I649" s="417">
        <v>1.60379067162091E-3</v>
      </c>
      <c r="J649" s="417">
        <v>1.1147958178348799E-3</v>
      </c>
      <c r="K649" s="418">
        <v>1.5982112613871201E-3</v>
      </c>
      <c r="L649" s="192"/>
      <c r="M649" s="5"/>
    </row>
    <row r="650" spans="1:13" ht="17" customHeight="1" x14ac:dyDescent="0.15">
      <c r="A650" s="394" t="s">
        <v>2821</v>
      </c>
      <c r="B650" s="419">
        <v>3.2778857537980001E-3</v>
      </c>
      <c r="C650" s="417"/>
      <c r="D650" s="417">
        <v>2.1628199261876399E-3</v>
      </c>
      <c r="E650" s="417">
        <v>4.8896016353334399E-3</v>
      </c>
      <c r="F650" s="417">
        <v>1.92787893079539E-3</v>
      </c>
      <c r="G650" s="417">
        <v>3.5455000426592E-3</v>
      </c>
      <c r="H650" s="417"/>
      <c r="I650" s="417">
        <v>1.4511297277653801E-3</v>
      </c>
      <c r="J650" s="417">
        <v>1.10954687722791E-3</v>
      </c>
      <c r="K650" s="418">
        <v>1.4444109472256999E-3</v>
      </c>
      <c r="L650" s="192"/>
      <c r="M650" s="5"/>
    </row>
    <row r="651" spans="1:13" ht="17" customHeight="1" x14ac:dyDescent="0.15">
      <c r="A651" s="394" t="s">
        <v>2822</v>
      </c>
      <c r="B651" s="419">
        <v>3.47291643102205E-3</v>
      </c>
      <c r="C651" s="417"/>
      <c r="D651" s="417">
        <v>2.3075408992206201E-3</v>
      </c>
      <c r="E651" s="417">
        <v>5.64360943788753E-3</v>
      </c>
      <c r="F651" s="417">
        <v>2.25005354782768E-3</v>
      </c>
      <c r="G651" s="417">
        <v>4.0688266286711197E-3</v>
      </c>
      <c r="H651" s="417"/>
      <c r="I651" s="417">
        <v>2.0908456661142701E-3</v>
      </c>
      <c r="J651" s="417">
        <v>1.43598431316634E-3</v>
      </c>
      <c r="K651" s="418">
        <v>2.08810875774961E-3</v>
      </c>
      <c r="L651" s="192"/>
      <c r="M651" s="5"/>
    </row>
    <row r="652" spans="1:13" ht="17" customHeight="1" x14ac:dyDescent="0.15">
      <c r="A652" s="394" t="s">
        <v>2823</v>
      </c>
      <c r="B652" s="419">
        <v>3.4083139129325699E-3</v>
      </c>
      <c r="C652" s="417"/>
      <c r="D652" s="417">
        <v>2.1843015717181E-3</v>
      </c>
      <c r="E652" s="417">
        <v>7.1886533879178399E-3</v>
      </c>
      <c r="F652" s="417">
        <v>2.4086927374782499E-3</v>
      </c>
      <c r="G652" s="417">
        <v>4.0314514817563199E-3</v>
      </c>
      <c r="H652" s="417"/>
      <c r="I652" s="417">
        <v>2.01303528679905E-3</v>
      </c>
      <c r="J652" s="417">
        <v>1.56172076918975E-3</v>
      </c>
      <c r="K652" s="418">
        <v>2.0097439155016298E-3</v>
      </c>
      <c r="L652" s="192"/>
      <c r="M652" s="5"/>
    </row>
    <row r="653" spans="1:13" ht="17" customHeight="1" x14ac:dyDescent="0.15">
      <c r="A653" s="394" t="s">
        <v>2824</v>
      </c>
      <c r="B653" s="419">
        <v>3.3323716954348501E-3</v>
      </c>
      <c r="C653" s="417"/>
      <c r="D653" s="417">
        <v>2.10940682161017E-3</v>
      </c>
      <c r="E653" s="417">
        <v>7.3187384879637701E-3</v>
      </c>
      <c r="F653" s="417">
        <v>2.22289570775428E-3</v>
      </c>
      <c r="G653" s="417">
        <v>3.9043781718374302E-3</v>
      </c>
      <c r="H653" s="417"/>
      <c r="I653" s="417">
        <v>1.78065764828133E-3</v>
      </c>
      <c r="J653" s="417">
        <v>1.4233789628499999E-3</v>
      </c>
      <c r="K653" s="418">
        <v>1.7754416681210899E-3</v>
      </c>
      <c r="L653" s="192"/>
      <c r="M653" s="5"/>
    </row>
    <row r="654" spans="1:13" ht="17" customHeight="1" x14ac:dyDescent="0.15">
      <c r="A654" s="394" t="s">
        <v>2825</v>
      </c>
      <c r="B654" s="419">
        <v>3.3014998117964099E-3</v>
      </c>
      <c r="C654" s="417"/>
      <c r="D654" s="417">
        <v>2.4450462690348402E-3</v>
      </c>
      <c r="E654" s="417">
        <v>6.8327142050070098E-3</v>
      </c>
      <c r="F654" s="417">
        <v>2.3347600582431399E-3</v>
      </c>
      <c r="G654" s="417">
        <v>3.78414729239601E-3</v>
      </c>
      <c r="H654" s="417"/>
      <c r="I654" s="417">
        <v>1.86970705023619E-3</v>
      </c>
      <c r="J654" s="417">
        <v>1.31504643117426E-3</v>
      </c>
      <c r="K654" s="418">
        <v>1.85992348563996E-3</v>
      </c>
      <c r="L654" s="192"/>
      <c r="M654" s="5"/>
    </row>
    <row r="655" spans="1:13" ht="17" customHeight="1" x14ac:dyDescent="0.15">
      <c r="A655" s="394" t="s">
        <v>2826</v>
      </c>
      <c r="B655" s="419">
        <v>3.4552657335278599E-3</v>
      </c>
      <c r="C655" s="417"/>
      <c r="D655" s="417">
        <v>3.89639389858532E-3</v>
      </c>
      <c r="E655" s="417">
        <v>6.3786849062048298E-3</v>
      </c>
      <c r="F655" s="417">
        <v>3.0213482992032998E-3</v>
      </c>
      <c r="G655" s="417">
        <v>3.7874107258396802E-3</v>
      </c>
      <c r="H655" s="417"/>
      <c r="I655" s="417">
        <v>1.6749766093781301E-3</v>
      </c>
      <c r="J655" s="417">
        <v>1.3534208162093199E-3</v>
      </c>
      <c r="K655" s="418">
        <v>1.6683597434836699E-3</v>
      </c>
      <c r="L655" s="192"/>
      <c r="M655" s="5"/>
    </row>
    <row r="656" spans="1:13" ht="17" customHeight="1" x14ac:dyDescent="0.15">
      <c r="A656" s="394" t="s">
        <v>2827</v>
      </c>
      <c r="B656" s="419">
        <v>3.3660586605787899E-3</v>
      </c>
      <c r="C656" s="417"/>
      <c r="D656" s="417">
        <v>3.7792369844558498E-3</v>
      </c>
      <c r="E656" s="417">
        <v>1.07475932789599E-2</v>
      </c>
      <c r="F656" s="417">
        <v>4.5984850854179698E-3</v>
      </c>
      <c r="G656" s="417">
        <v>4.3612238929351399E-3</v>
      </c>
      <c r="H656" s="417"/>
      <c r="I656" s="417">
        <v>3.1393344761481202E-3</v>
      </c>
      <c r="J656" s="417">
        <v>1.72449310996736E-3</v>
      </c>
      <c r="K656" s="418">
        <v>3.1668082626625902E-3</v>
      </c>
      <c r="L656" s="192"/>
      <c r="M656" s="5"/>
    </row>
    <row r="657" spans="1:13" ht="17" customHeight="1" x14ac:dyDescent="0.15">
      <c r="A657" s="394" t="s">
        <v>2828</v>
      </c>
      <c r="B657" s="419">
        <v>3.37179005742811E-3</v>
      </c>
      <c r="C657" s="417"/>
      <c r="D657" s="417">
        <v>4.7013154546489003E-3</v>
      </c>
      <c r="E657" s="417">
        <v>1.1026054659938301E-2</v>
      </c>
      <c r="F657" s="417">
        <v>5.7350551238081098E-3</v>
      </c>
      <c r="G657" s="417">
        <v>4.5851741659861103E-3</v>
      </c>
      <c r="H657" s="417"/>
      <c r="I657" s="417">
        <v>2.7752962755829302E-3</v>
      </c>
      <c r="J657" s="417">
        <v>2.7409770533104601E-3</v>
      </c>
      <c r="K657" s="418">
        <v>2.8035353310879498E-3</v>
      </c>
      <c r="L657" s="192"/>
      <c r="M657" s="5"/>
    </row>
    <row r="658" spans="1:13" ht="17" customHeight="1" x14ac:dyDescent="0.15">
      <c r="A658" s="394" t="s">
        <v>2829</v>
      </c>
      <c r="B658" s="419">
        <v>4.1620943649647796E-3</v>
      </c>
      <c r="C658" s="417"/>
      <c r="D658" s="417">
        <v>4.6635404125684298E-3</v>
      </c>
      <c r="E658" s="417">
        <v>1.08959960824961E-2</v>
      </c>
      <c r="F658" s="417">
        <v>5.0380498527487398E-3</v>
      </c>
      <c r="G658" s="417">
        <v>4.7939845246049101E-3</v>
      </c>
      <c r="H658" s="417"/>
      <c r="I658" s="417">
        <v>2.59950098106923E-3</v>
      </c>
      <c r="J658" s="417">
        <v>2.47009663203588E-3</v>
      </c>
      <c r="K658" s="418">
        <v>2.62595759873785E-3</v>
      </c>
      <c r="L658" s="192"/>
      <c r="M658" s="5"/>
    </row>
    <row r="659" spans="1:13" ht="17" customHeight="1" x14ac:dyDescent="0.15">
      <c r="A659" s="394" t="s">
        <v>2830</v>
      </c>
      <c r="B659" s="419">
        <v>4.0744424257600203E-3</v>
      </c>
      <c r="C659" s="417"/>
      <c r="D659" s="417">
        <v>4.4061286156502301E-3</v>
      </c>
      <c r="E659" s="417">
        <v>1.0632091450217301E-2</v>
      </c>
      <c r="F659" s="417">
        <v>4.4636568492568496E-3</v>
      </c>
      <c r="G659" s="417">
        <v>4.6253790937558501E-3</v>
      </c>
      <c r="H659" s="417"/>
      <c r="I659" s="417">
        <v>2.2829236415214602E-3</v>
      </c>
      <c r="J659" s="417">
        <v>2.2432732465020302E-3</v>
      </c>
      <c r="K659" s="418">
        <v>2.3055188669257802E-3</v>
      </c>
      <c r="L659" s="192"/>
      <c r="M659" s="5"/>
    </row>
    <row r="660" spans="1:13" ht="17" customHeight="1" x14ac:dyDescent="0.15">
      <c r="A660" s="394" t="s">
        <v>2831</v>
      </c>
      <c r="B660" s="419">
        <v>4.0021756173739698E-3</v>
      </c>
      <c r="C660" s="417"/>
      <c r="D660" s="417">
        <v>3.92298800359354E-3</v>
      </c>
      <c r="E660" s="417">
        <v>1.0708892979773701E-2</v>
      </c>
      <c r="F660" s="417">
        <v>3.8676164776143E-3</v>
      </c>
      <c r="G660" s="417">
        <v>4.5474640296072804E-3</v>
      </c>
      <c r="H660" s="417"/>
      <c r="I660" s="417">
        <v>2.3464803943822701E-3</v>
      </c>
      <c r="J660" s="417">
        <v>2.0379626676739699E-3</v>
      </c>
      <c r="K660" s="418">
        <v>2.3649901066854599E-3</v>
      </c>
      <c r="L660" s="192"/>
      <c r="M660" s="5"/>
    </row>
    <row r="661" spans="1:13" ht="17" customHeight="1" x14ac:dyDescent="0.15">
      <c r="A661" s="394" t="s">
        <v>2832</v>
      </c>
      <c r="B661" s="419">
        <v>4.0967330930603398E-3</v>
      </c>
      <c r="C661" s="417"/>
      <c r="D661" s="417">
        <v>3.4497318038099198E-3</v>
      </c>
      <c r="E661" s="417">
        <v>9.5961424932832808E-3</v>
      </c>
      <c r="F661" s="417">
        <v>3.5067466395992501E-3</v>
      </c>
      <c r="G661" s="417">
        <v>4.3887572613369999E-3</v>
      </c>
      <c r="H661" s="417"/>
      <c r="I661" s="417">
        <v>2.0532446180531101E-3</v>
      </c>
      <c r="J661" s="417">
        <v>1.90864927229305E-3</v>
      </c>
      <c r="K661" s="418">
        <v>2.06789936612597E-3</v>
      </c>
      <c r="L661" s="192"/>
      <c r="M661" s="5"/>
    </row>
    <row r="662" spans="1:13" ht="17" customHeight="1" x14ac:dyDescent="0.15">
      <c r="A662" s="394" t="s">
        <v>2833</v>
      </c>
      <c r="B662" s="419">
        <v>4.00730409985768E-3</v>
      </c>
      <c r="C662" s="417"/>
      <c r="D662" s="417">
        <v>4.3008428200621597E-3</v>
      </c>
      <c r="E662" s="417">
        <v>9.3604679860650308E-3</v>
      </c>
      <c r="F662" s="417">
        <v>3.09185390511011E-3</v>
      </c>
      <c r="G662" s="417">
        <v>4.2731678175389103E-3</v>
      </c>
      <c r="H662" s="417"/>
      <c r="I662" s="417">
        <v>1.82962491637576E-3</v>
      </c>
      <c r="J662" s="417">
        <v>1.7837237181447601E-3</v>
      </c>
      <c r="K662" s="418">
        <v>1.8402137979204899E-3</v>
      </c>
      <c r="L662" s="192"/>
      <c r="M662" s="5"/>
    </row>
    <row r="663" spans="1:13" ht="17" customHeight="1" x14ac:dyDescent="0.15">
      <c r="A663" s="394" t="s">
        <v>2834</v>
      </c>
      <c r="B663" s="419">
        <v>4.0901290640041098E-3</v>
      </c>
      <c r="C663" s="417"/>
      <c r="D663" s="417">
        <v>3.8002544738046E-3</v>
      </c>
      <c r="E663" s="417">
        <v>8.4463964762761402E-3</v>
      </c>
      <c r="F663" s="417">
        <v>2.9554547970860301E-3</v>
      </c>
      <c r="G663" s="417">
        <v>4.1167863580517999E-3</v>
      </c>
      <c r="H663" s="417"/>
      <c r="I663" s="417">
        <v>1.62807017797289E-3</v>
      </c>
      <c r="J663" s="417">
        <v>1.62441959252799E-3</v>
      </c>
      <c r="K663" s="418">
        <v>1.63378720632959E-3</v>
      </c>
      <c r="L663" s="192"/>
      <c r="M663" s="5"/>
    </row>
    <row r="664" spans="1:13" ht="17" customHeight="1" x14ac:dyDescent="0.15">
      <c r="A664" s="394" t="s">
        <v>2835</v>
      </c>
      <c r="B664" s="419">
        <v>3.9687402007458203E-3</v>
      </c>
      <c r="C664" s="417"/>
      <c r="D664" s="417">
        <v>3.45757049716167E-3</v>
      </c>
      <c r="E664" s="417">
        <v>1.0360439420073E-2</v>
      </c>
      <c r="F664" s="417">
        <v>3.1278053100577798E-3</v>
      </c>
      <c r="G664" s="417">
        <v>4.0019378948722402E-3</v>
      </c>
      <c r="H664" s="417"/>
      <c r="I664" s="417">
        <v>2.6159263776831302E-3</v>
      </c>
      <c r="J664" s="417">
        <v>1.60808882883238E-3</v>
      </c>
      <c r="K664" s="418">
        <v>2.60018789302028E-3</v>
      </c>
      <c r="L664" s="192"/>
      <c r="M664" s="5"/>
    </row>
    <row r="665" spans="1:13" ht="17" customHeight="1" x14ac:dyDescent="0.15">
      <c r="A665" s="394" t="s">
        <v>2836</v>
      </c>
      <c r="B665" s="419">
        <v>3.8107406510651202E-3</v>
      </c>
      <c r="C665" s="417"/>
      <c r="D665" s="417">
        <v>3.0856914161280099E-3</v>
      </c>
      <c r="E665" s="417">
        <v>9.9304272244012601E-3</v>
      </c>
      <c r="F665" s="417">
        <v>2.8988142018298501E-3</v>
      </c>
      <c r="G665" s="417">
        <v>4.8729486065171796E-3</v>
      </c>
      <c r="H665" s="417"/>
      <c r="I665" s="417">
        <v>2.5954307643557598E-3</v>
      </c>
      <c r="J665" s="417">
        <v>1.4802993560914101E-3</v>
      </c>
      <c r="K665" s="418">
        <v>2.5793604860203799E-3</v>
      </c>
      <c r="L665" s="192"/>
      <c r="M665" s="5"/>
    </row>
    <row r="666" spans="1:13" ht="17" customHeight="1" x14ac:dyDescent="0.15">
      <c r="A666" s="394" t="s">
        <v>2837</v>
      </c>
      <c r="B666" s="419">
        <v>3.67353578377828E-3</v>
      </c>
      <c r="C666" s="417"/>
      <c r="D666" s="417">
        <v>3.3670692770771801E-3</v>
      </c>
      <c r="E666" s="417">
        <v>9.8454378819714597E-3</v>
      </c>
      <c r="F666" s="417">
        <v>2.8277001415429998E-3</v>
      </c>
      <c r="G666" s="417">
        <v>4.6926833388029896E-3</v>
      </c>
      <c r="H666" s="417"/>
      <c r="I666" s="417">
        <v>2.7316799291452298E-3</v>
      </c>
      <c r="J666" s="417">
        <v>1.4585055844847899E-3</v>
      </c>
      <c r="K666" s="418">
        <v>2.7335836385781499E-3</v>
      </c>
      <c r="L666" s="192"/>
      <c r="M666" s="5"/>
    </row>
    <row r="667" spans="1:13" ht="17" customHeight="1" x14ac:dyDescent="0.15">
      <c r="A667" s="394" t="s">
        <v>2838</v>
      </c>
      <c r="B667" s="419">
        <v>3.5554994066164E-3</v>
      </c>
      <c r="C667" s="417"/>
      <c r="D667" s="417">
        <v>3.5560074692953399E-3</v>
      </c>
      <c r="E667" s="417">
        <v>8.9855043363111405E-3</v>
      </c>
      <c r="F667" s="417">
        <v>2.5866653782605602E-3</v>
      </c>
      <c r="G667" s="417">
        <v>4.5230703388170401E-3</v>
      </c>
      <c r="H667" s="417"/>
      <c r="I667" s="417">
        <v>2.37190795283056E-3</v>
      </c>
      <c r="J667" s="417">
        <v>1.4708843264139E-3</v>
      </c>
      <c r="K667" s="418">
        <v>2.37217729416557E-3</v>
      </c>
      <c r="L667" s="192"/>
      <c r="M667" s="5"/>
    </row>
    <row r="668" spans="1:13" ht="17" customHeight="1" x14ac:dyDescent="0.15">
      <c r="A668" s="394" t="s">
        <v>2839</v>
      </c>
      <c r="B668" s="419">
        <v>3.7161948652757199E-3</v>
      </c>
      <c r="C668" s="417"/>
      <c r="D668" s="417">
        <v>4.1039638180819299E-3</v>
      </c>
      <c r="E668" s="417">
        <v>8.1074491424421996E-3</v>
      </c>
      <c r="F668" s="417">
        <v>2.4466297087994099E-3</v>
      </c>
      <c r="G668" s="417">
        <v>4.39389494273366E-3</v>
      </c>
      <c r="H668" s="417"/>
      <c r="I668" s="417">
        <v>2.1226975541377398E-3</v>
      </c>
      <c r="J668" s="417">
        <v>1.4138093845750301E-3</v>
      </c>
      <c r="K668" s="418">
        <v>2.12529920804015E-3</v>
      </c>
      <c r="L668" s="192"/>
      <c r="M668" s="5"/>
    </row>
    <row r="669" spans="1:13" ht="17" customHeight="1" x14ac:dyDescent="0.15">
      <c r="A669" s="394" t="s">
        <v>2840</v>
      </c>
      <c r="B669" s="419">
        <v>3.6253053333773501E-3</v>
      </c>
      <c r="C669" s="417"/>
      <c r="D669" s="417">
        <v>3.7067406997299099E-3</v>
      </c>
      <c r="E669" s="417">
        <v>9.7085069582947894E-3</v>
      </c>
      <c r="F669" s="417">
        <v>2.3290700638865201E-3</v>
      </c>
      <c r="G669" s="417">
        <v>4.5052809867956603E-3</v>
      </c>
      <c r="H669" s="417"/>
      <c r="I669" s="417">
        <v>2.0501314279792698E-3</v>
      </c>
      <c r="J669" s="417">
        <v>1.3487865835461999E-3</v>
      </c>
      <c r="K669" s="418">
        <v>2.0618106943028902E-3</v>
      </c>
      <c r="L669" s="192"/>
      <c r="M669" s="5"/>
    </row>
    <row r="670" spans="1:13" ht="17" customHeight="1" x14ac:dyDescent="0.15">
      <c r="A670" s="394" t="s">
        <v>2841</v>
      </c>
      <c r="B670" s="419">
        <v>3.5780312759051101E-3</v>
      </c>
      <c r="C670" s="417"/>
      <c r="D670" s="417">
        <v>3.5070312919998599E-3</v>
      </c>
      <c r="E670" s="417">
        <v>8.7366406526820494E-3</v>
      </c>
      <c r="F670" s="417">
        <v>2.1584364411510598E-3</v>
      </c>
      <c r="G670" s="417">
        <v>4.4272072467506501E-3</v>
      </c>
      <c r="H670" s="417"/>
      <c r="I670" s="417">
        <v>1.8222136202958299E-3</v>
      </c>
      <c r="J670" s="417">
        <v>1.24714876304759E-3</v>
      </c>
      <c r="K670" s="418">
        <v>1.8328041855555099E-3</v>
      </c>
      <c r="L670" s="192"/>
      <c r="M670" s="5"/>
    </row>
    <row r="671" spans="1:13" ht="17" customHeight="1" x14ac:dyDescent="0.15">
      <c r="A671" s="394" t="s">
        <v>2842</v>
      </c>
      <c r="B671" s="419">
        <v>3.4839211650198199E-3</v>
      </c>
      <c r="C671" s="417"/>
      <c r="D671" s="417">
        <v>3.14795392636164E-3</v>
      </c>
      <c r="E671" s="417">
        <v>7.8967193710115305E-3</v>
      </c>
      <c r="F671" s="417">
        <v>2.00562787046579E-3</v>
      </c>
      <c r="G671" s="417">
        <v>4.2549526463578E-3</v>
      </c>
      <c r="H671" s="417"/>
      <c r="I671" s="417">
        <v>1.6963462569117801E-3</v>
      </c>
      <c r="J671" s="417">
        <v>1.15466785347146E-3</v>
      </c>
      <c r="K671" s="418">
        <v>1.7044698155815399E-3</v>
      </c>
      <c r="L671" s="192"/>
      <c r="M671" s="5"/>
    </row>
    <row r="672" spans="1:13" ht="17" customHeight="1" x14ac:dyDescent="0.15">
      <c r="A672" s="394" t="s">
        <v>2843</v>
      </c>
      <c r="B672" s="419">
        <v>3.4010065270257202E-3</v>
      </c>
      <c r="C672" s="417"/>
      <c r="D672" s="417">
        <v>3.0987664948656101E-3</v>
      </c>
      <c r="E672" s="417">
        <v>9.2552897251327402E-3</v>
      </c>
      <c r="F672" s="417">
        <v>1.90768875482145E-3</v>
      </c>
      <c r="G672" s="417">
        <v>4.09835435777377E-3</v>
      </c>
      <c r="H672" s="417"/>
      <c r="I672" s="417">
        <v>1.5466910742227701E-3</v>
      </c>
      <c r="J672" s="417">
        <v>1.0975390775481101E-3</v>
      </c>
      <c r="K672" s="418">
        <v>1.5531382983463701E-3</v>
      </c>
      <c r="L672" s="192"/>
      <c r="M672" s="5"/>
    </row>
    <row r="673" spans="1:13" ht="17" customHeight="1" x14ac:dyDescent="0.15">
      <c r="A673" s="394" t="s">
        <v>2844</v>
      </c>
      <c r="B673" s="419">
        <v>3.4112393716048801E-3</v>
      </c>
      <c r="C673" s="417"/>
      <c r="D673" s="417">
        <v>2.8979604535598002E-3</v>
      </c>
      <c r="E673" s="417">
        <v>8.65113027638479E-3</v>
      </c>
      <c r="F673" s="417">
        <v>2.03223186106035E-3</v>
      </c>
      <c r="G673" s="417">
        <v>3.9596140262038804E-3</v>
      </c>
      <c r="H673" s="417"/>
      <c r="I673" s="417">
        <v>2.0349432857095298E-3</v>
      </c>
      <c r="J673" s="417">
        <v>1.04308725268608E-3</v>
      </c>
      <c r="K673" s="418">
        <v>2.0649701663650898E-3</v>
      </c>
      <c r="L673" s="192"/>
      <c r="M673" s="5"/>
    </row>
    <row r="674" spans="1:13" ht="17" customHeight="1" x14ac:dyDescent="0.15">
      <c r="A674" s="394" t="s">
        <v>2845</v>
      </c>
      <c r="B674" s="419">
        <v>3.4253173064141798E-3</v>
      </c>
      <c r="C674" s="417"/>
      <c r="D674" s="417">
        <v>3.9534109866176496E-3</v>
      </c>
      <c r="E674" s="417">
        <v>7.8152055489346707E-3</v>
      </c>
      <c r="F674" s="417">
        <v>2.70024680617497E-3</v>
      </c>
      <c r="G674" s="417">
        <v>4.08483767966127E-3</v>
      </c>
      <c r="H674" s="417"/>
      <c r="I674" s="417">
        <v>2.3790745132985201E-3</v>
      </c>
      <c r="J674" s="417">
        <v>1.31325308991654E-3</v>
      </c>
      <c r="K674" s="418">
        <v>2.4277869167603698E-3</v>
      </c>
      <c r="L674" s="192"/>
      <c r="M674" s="5"/>
    </row>
    <row r="675" spans="1:13" ht="17" customHeight="1" x14ac:dyDescent="0.15">
      <c r="A675" s="394" t="s">
        <v>2846</v>
      </c>
      <c r="B675" s="419">
        <v>3.4025852430592399E-3</v>
      </c>
      <c r="C675" s="417"/>
      <c r="D675" s="417">
        <v>3.5191073262268099E-3</v>
      </c>
      <c r="E675" s="417">
        <v>7.0806614497267197E-3</v>
      </c>
      <c r="F675" s="417">
        <v>2.6154457190004999E-3</v>
      </c>
      <c r="G675" s="417">
        <v>3.94705677968248E-3</v>
      </c>
      <c r="H675" s="417"/>
      <c r="I675" s="417">
        <v>2.2248645704859901E-3</v>
      </c>
      <c r="J675" s="417">
        <v>1.4212456121026401E-3</v>
      </c>
      <c r="K675" s="418">
        <v>2.2606106146882202E-3</v>
      </c>
      <c r="L675" s="192"/>
      <c r="M675" s="5"/>
    </row>
    <row r="676" spans="1:13" ht="17" customHeight="1" x14ac:dyDescent="0.15">
      <c r="A676" s="394" t="s">
        <v>2847</v>
      </c>
      <c r="B676" s="419">
        <v>4.1386971321956401E-3</v>
      </c>
      <c r="C676" s="417"/>
      <c r="D676" s="417">
        <v>4.5773186421529197E-3</v>
      </c>
      <c r="E676" s="417">
        <v>6.7023387255122201E-3</v>
      </c>
      <c r="F676" s="417">
        <v>3.5456941205042301E-3</v>
      </c>
      <c r="G676" s="417">
        <v>3.9034598546433602E-3</v>
      </c>
      <c r="H676" s="417"/>
      <c r="I676" s="417">
        <v>2.0382759393257201E-3</v>
      </c>
      <c r="J676" s="417">
        <v>1.4039207364574999E-3</v>
      </c>
      <c r="K676" s="418">
        <v>2.06605944481254E-3</v>
      </c>
      <c r="L676" s="192"/>
      <c r="M676" s="5"/>
    </row>
    <row r="677" spans="1:13" ht="17" customHeight="1" x14ac:dyDescent="0.15">
      <c r="A677" s="394" t="s">
        <v>2848</v>
      </c>
      <c r="B677" s="419">
        <v>3.9855234491604601E-3</v>
      </c>
      <c r="C677" s="417"/>
      <c r="D677" s="417">
        <v>4.0297370561315103E-3</v>
      </c>
      <c r="E677" s="417">
        <v>6.2857938633891896E-3</v>
      </c>
      <c r="F677" s="417">
        <v>3.2313129830306999E-3</v>
      </c>
      <c r="G677" s="417">
        <v>3.7783085386450801E-3</v>
      </c>
      <c r="H677" s="417"/>
      <c r="I677" s="417">
        <v>2.03004587563743E-3</v>
      </c>
      <c r="J677" s="417">
        <v>1.50758311728685E-3</v>
      </c>
      <c r="K677" s="418">
        <v>2.0708546261699501E-3</v>
      </c>
      <c r="L677" s="192"/>
      <c r="M677" s="5"/>
    </row>
    <row r="678" spans="1:13" ht="17" customHeight="1" x14ac:dyDescent="0.15">
      <c r="A678" s="394" t="s">
        <v>2849</v>
      </c>
      <c r="B678" s="419">
        <v>3.8358022312457701E-3</v>
      </c>
      <c r="C678" s="417"/>
      <c r="D678" s="417">
        <v>3.6702420647321699E-3</v>
      </c>
      <c r="E678" s="417">
        <v>5.7258462734833702E-3</v>
      </c>
      <c r="F678" s="417">
        <v>2.9386982609207598E-3</v>
      </c>
      <c r="G678" s="417">
        <v>3.6802729499028201E-3</v>
      </c>
      <c r="H678" s="417"/>
      <c r="I678" s="417">
        <v>1.9323850120709499E-3</v>
      </c>
      <c r="J678" s="417">
        <v>1.38209103953572E-3</v>
      </c>
      <c r="K678" s="418">
        <v>1.9785747210672102E-3</v>
      </c>
      <c r="L678" s="192"/>
      <c r="M678" s="5"/>
    </row>
    <row r="679" spans="1:13" ht="17" customHeight="1" x14ac:dyDescent="0.15">
      <c r="A679" s="394" t="s">
        <v>2850</v>
      </c>
      <c r="B679" s="419">
        <v>3.7860966233487E-3</v>
      </c>
      <c r="C679" s="417"/>
      <c r="D679" s="417">
        <v>3.3360062051318098E-3</v>
      </c>
      <c r="E679" s="417">
        <v>5.3807669979719797E-3</v>
      </c>
      <c r="F679" s="417">
        <v>2.7034818994445299E-3</v>
      </c>
      <c r="G679" s="417">
        <v>3.7939342925376002E-3</v>
      </c>
      <c r="H679" s="417"/>
      <c r="I679" s="417">
        <v>2.28745258015746E-3</v>
      </c>
      <c r="J679" s="417">
        <v>1.29819632287341E-3</v>
      </c>
      <c r="K679" s="418">
        <v>2.3665964683470498E-3</v>
      </c>
      <c r="L679" s="192"/>
      <c r="M679" s="5"/>
    </row>
    <row r="680" spans="1:13" ht="17" customHeight="1" x14ac:dyDescent="0.15">
      <c r="A680" s="394" t="s">
        <v>2851</v>
      </c>
      <c r="B680" s="419">
        <v>3.8405286712441802E-3</v>
      </c>
      <c r="C680" s="417"/>
      <c r="D680" s="417">
        <v>3.0885925095438102E-3</v>
      </c>
      <c r="E680" s="417">
        <v>4.9783498148300801E-3</v>
      </c>
      <c r="F680" s="417">
        <v>2.6834338913460198E-3</v>
      </c>
      <c r="G680" s="417">
        <v>3.7691961261491999E-3</v>
      </c>
      <c r="H680" s="417"/>
      <c r="I680" s="417">
        <v>2.0856729948815701E-3</v>
      </c>
      <c r="J680" s="417">
        <v>1.18295463968124E-3</v>
      </c>
      <c r="K680" s="418">
        <v>2.14693015194603E-3</v>
      </c>
      <c r="L680" s="192"/>
      <c r="M680" s="5"/>
    </row>
    <row r="681" spans="1:13" ht="17" customHeight="1" x14ac:dyDescent="0.15">
      <c r="A681" s="394" t="s">
        <v>2852</v>
      </c>
      <c r="B681" s="419">
        <v>3.7288568591427201E-3</v>
      </c>
      <c r="C681" s="417"/>
      <c r="D681" s="417">
        <v>2.8129221672998001E-3</v>
      </c>
      <c r="E681" s="417">
        <v>4.6631116485046798E-3</v>
      </c>
      <c r="F681" s="417">
        <v>3.7148231314861999E-3</v>
      </c>
      <c r="G681" s="417">
        <v>4.2946660617073796E-3</v>
      </c>
      <c r="H681" s="417"/>
      <c r="I681" s="417">
        <v>1.90977108834213E-3</v>
      </c>
      <c r="J681" s="417">
        <v>1.2524390546740001E-3</v>
      </c>
      <c r="K681" s="418">
        <v>1.95640295691818E-3</v>
      </c>
      <c r="L681" s="192"/>
      <c r="M681" s="5"/>
    </row>
    <row r="682" spans="1:13" ht="17" customHeight="1" x14ac:dyDescent="0.15">
      <c r="A682" s="394" t="s">
        <v>2853</v>
      </c>
      <c r="B682" s="419">
        <v>3.6020025631531599E-3</v>
      </c>
      <c r="C682" s="417"/>
      <c r="D682" s="417">
        <v>2.5712001459191301E-3</v>
      </c>
      <c r="E682" s="417">
        <v>4.6056864238510804E-3</v>
      </c>
      <c r="F682" s="417">
        <v>3.2758863717930898E-3</v>
      </c>
      <c r="G682" s="417">
        <v>4.1343454615916696E-3</v>
      </c>
      <c r="H682" s="417"/>
      <c r="I682" s="417">
        <v>1.9463886823481501E-3</v>
      </c>
      <c r="J682" s="417">
        <v>1.2697558784793E-3</v>
      </c>
      <c r="K682" s="418">
        <v>2.0024352012228499E-3</v>
      </c>
      <c r="L682" s="192"/>
      <c r="M682" s="5"/>
    </row>
    <row r="683" spans="1:13" ht="17" customHeight="1" x14ac:dyDescent="0.15">
      <c r="A683" s="394" t="s">
        <v>2854</v>
      </c>
      <c r="B683" s="419">
        <v>3.5048720686313901E-3</v>
      </c>
      <c r="C683" s="417"/>
      <c r="D683" s="417">
        <v>2.5226878183692799E-3</v>
      </c>
      <c r="E683" s="417">
        <v>4.2928355620222803E-3</v>
      </c>
      <c r="F683" s="417">
        <v>3.1970281324101E-3</v>
      </c>
      <c r="G683" s="417">
        <v>4.02364570896267E-3</v>
      </c>
      <c r="H683" s="417"/>
      <c r="I683" s="417">
        <v>1.8812246969853699E-3</v>
      </c>
      <c r="J683" s="417">
        <v>1.2678406265005701E-3</v>
      </c>
      <c r="K683" s="418">
        <v>1.9269773688614701E-3</v>
      </c>
      <c r="L683" s="192"/>
      <c r="M683" s="5"/>
    </row>
    <row r="684" spans="1:13" ht="17" customHeight="1" x14ac:dyDescent="0.15">
      <c r="A684" s="394" t="s">
        <v>2855</v>
      </c>
      <c r="B684" s="419">
        <v>3.4382078424012399E-3</v>
      </c>
      <c r="C684" s="417"/>
      <c r="D684" s="417">
        <v>2.3958403165695299E-3</v>
      </c>
      <c r="E684" s="417">
        <v>4.0149467962842999E-3</v>
      </c>
      <c r="F684" s="417">
        <v>3.06541897673451E-3</v>
      </c>
      <c r="G684" s="417">
        <v>4.5513373950588198E-3</v>
      </c>
      <c r="H684" s="417"/>
      <c r="I684" s="417">
        <v>1.8584861181920201E-3</v>
      </c>
      <c r="J684" s="417">
        <v>1.2940975999165699E-3</v>
      </c>
      <c r="K684" s="418">
        <v>1.90081696558979E-3</v>
      </c>
      <c r="L684" s="192"/>
      <c r="M684" s="5"/>
    </row>
    <row r="685" spans="1:13" ht="17" customHeight="1" x14ac:dyDescent="0.15">
      <c r="A685" s="394" t="s">
        <v>2856</v>
      </c>
      <c r="B685" s="419">
        <v>3.4718051146633202E-3</v>
      </c>
      <c r="C685" s="417"/>
      <c r="D685" s="417">
        <v>2.2922234016634099E-3</v>
      </c>
      <c r="E685" s="417">
        <v>3.7756360532471001E-3</v>
      </c>
      <c r="F685" s="417">
        <v>3.52111170713648E-3</v>
      </c>
      <c r="G685" s="417">
        <v>4.4812077250063996E-3</v>
      </c>
      <c r="H685" s="417"/>
      <c r="I685" s="417">
        <v>3.18080348967811E-3</v>
      </c>
      <c r="J685" s="417">
        <v>2.40829288778701E-3</v>
      </c>
      <c r="K685" s="418">
        <v>3.2325522145340599E-3</v>
      </c>
      <c r="L685" s="192"/>
      <c r="M685" s="5"/>
    </row>
    <row r="686" spans="1:13" ht="17" customHeight="1" x14ac:dyDescent="0.15">
      <c r="A686" s="394" t="s">
        <v>2857</v>
      </c>
      <c r="B686" s="419">
        <v>3.38936989937381E-3</v>
      </c>
      <c r="C686" s="417"/>
      <c r="D686" s="417">
        <v>2.3195430727956101E-3</v>
      </c>
      <c r="E686" s="417">
        <v>4.5488612467205897E-3</v>
      </c>
      <c r="F686" s="417">
        <v>3.1879026563043102E-3</v>
      </c>
      <c r="G686" s="417">
        <v>4.36361757880938E-3</v>
      </c>
      <c r="H686" s="417"/>
      <c r="I686" s="417">
        <v>2.7500295190198499E-3</v>
      </c>
      <c r="J686" s="417">
        <v>2.1613437727698902E-3</v>
      </c>
      <c r="K686" s="418">
        <v>2.7945173796872099E-3</v>
      </c>
      <c r="L686" s="192"/>
      <c r="M686" s="5"/>
    </row>
    <row r="687" spans="1:13" ht="17" customHeight="1" x14ac:dyDescent="0.15">
      <c r="A687" s="394" t="s">
        <v>2858</v>
      </c>
      <c r="B687" s="419">
        <v>3.4275365884309001E-3</v>
      </c>
      <c r="C687" s="417"/>
      <c r="D687" s="417">
        <v>2.2455282138599702E-3</v>
      </c>
      <c r="E687" s="417">
        <v>4.7974347609381698E-3</v>
      </c>
      <c r="F687" s="417">
        <v>3.3886307930549101E-3</v>
      </c>
      <c r="G687" s="417">
        <v>4.3386549444218696E-3</v>
      </c>
      <c r="H687" s="417"/>
      <c r="I687" s="417">
        <v>3.5330731851156301E-3</v>
      </c>
      <c r="J687" s="417">
        <v>2.20845092557096E-3</v>
      </c>
      <c r="K687" s="418">
        <v>3.5722989821907001E-3</v>
      </c>
      <c r="L687" s="192"/>
      <c r="M687" s="5"/>
    </row>
    <row r="688" spans="1:13" ht="17" customHeight="1" x14ac:dyDescent="0.15">
      <c r="A688" s="394" t="s">
        <v>2859</v>
      </c>
      <c r="B688" s="419">
        <v>3.3426089203335602E-3</v>
      </c>
      <c r="C688" s="417"/>
      <c r="D688" s="417">
        <v>2.1525554196779799E-3</v>
      </c>
      <c r="E688" s="417">
        <v>4.6264350252442198E-3</v>
      </c>
      <c r="F688" s="417">
        <v>3.94614809546811E-3</v>
      </c>
      <c r="G688" s="417">
        <v>4.2546262363741998E-3</v>
      </c>
      <c r="H688" s="417"/>
      <c r="I688" s="417">
        <v>3.1016615531852701E-3</v>
      </c>
      <c r="J688" s="417">
        <v>1.9942263903255002E-3</v>
      </c>
      <c r="K688" s="418">
        <v>3.1402221830069601E-3</v>
      </c>
      <c r="L688" s="192"/>
      <c r="M688" s="5"/>
    </row>
    <row r="689" spans="1:13" ht="17" customHeight="1" x14ac:dyDescent="0.15">
      <c r="A689" s="394" t="s">
        <v>2860</v>
      </c>
      <c r="B689" s="419">
        <v>3.2806628763364198E-3</v>
      </c>
      <c r="C689" s="417"/>
      <c r="D689" s="417">
        <v>2.10235804360505E-3</v>
      </c>
      <c r="E689" s="417">
        <v>4.2818686237826803E-3</v>
      </c>
      <c r="F689" s="417">
        <v>3.8385150596766701E-3</v>
      </c>
      <c r="G689" s="417">
        <v>4.24617536065614E-3</v>
      </c>
      <c r="H689" s="417"/>
      <c r="I689" s="417">
        <v>2.6754618242552999E-3</v>
      </c>
      <c r="J689" s="417">
        <v>1.83573985212276E-3</v>
      </c>
      <c r="K689" s="418">
        <v>2.7083211742216198E-3</v>
      </c>
      <c r="L689" s="192"/>
      <c r="M689" s="5"/>
    </row>
    <row r="690" spans="1:13" ht="17" customHeight="1" x14ac:dyDescent="0.15">
      <c r="A690" s="394" t="s">
        <v>2861</v>
      </c>
      <c r="B690" s="419">
        <v>3.33156733420165E-3</v>
      </c>
      <c r="C690" s="417"/>
      <c r="D690" s="417">
        <v>2.1300507178670298E-3</v>
      </c>
      <c r="E690" s="417">
        <v>4.0731482183961601E-3</v>
      </c>
      <c r="F690" s="417">
        <v>4.0080998252522201E-3</v>
      </c>
      <c r="G690" s="417">
        <v>4.1446948194455002E-3</v>
      </c>
      <c r="H690" s="417"/>
      <c r="I690" s="417">
        <v>2.3647003363608302E-3</v>
      </c>
      <c r="J690" s="417">
        <v>1.7056451975167701E-3</v>
      </c>
      <c r="K690" s="418">
        <v>2.3898004753034299E-3</v>
      </c>
      <c r="L690" s="192"/>
      <c r="M690" s="5"/>
    </row>
    <row r="691" spans="1:13" ht="17" customHeight="1" x14ac:dyDescent="0.15">
      <c r="A691" s="394" t="s">
        <v>2862</v>
      </c>
      <c r="B691" s="419">
        <v>3.2678939915437698E-3</v>
      </c>
      <c r="C691" s="417"/>
      <c r="D691" s="417">
        <v>2.2060256637218998E-3</v>
      </c>
      <c r="E691" s="417">
        <v>3.9943209668055497E-3</v>
      </c>
      <c r="F691" s="417">
        <v>4.4920586725310302E-3</v>
      </c>
      <c r="G691" s="417">
        <v>5.7386244100333904E-3</v>
      </c>
      <c r="H691" s="417"/>
      <c r="I691" s="417">
        <v>2.0821762588036502E-3</v>
      </c>
      <c r="J691" s="417">
        <v>1.56141647263642E-3</v>
      </c>
      <c r="K691" s="418">
        <v>2.0982844757456102E-3</v>
      </c>
      <c r="L691" s="192"/>
      <c r="M691" s="5"/>
    </row>
    <row r="692" spans="1:13" ht="17" customHeight="1" x14ac:dyDescent="0.15">
      <c r="A692" s="394" t="s">
        <v>2863</v>
      </c>
      <c r="B692" s="419">
        <v>3.26672833417952E-3</v>
      </c>
      <c r="C692" s="417"/>
      <c r="D692" s="417">
        <v>2.1091416076738198E-3</v>
      </c>
      <c r="E692" s="417">
        <v>3.9383149552235401E-3</v>
      </c>
      <c r="F692" s="417">
        <v>4.3451340213482301E-3</v>
      </c>
      <c r="G692" s="417">
        <v>5.5921792396416304E-3</v>
      </c>
      <c r="H692" s="417"/>
      <c r="I692" s="417">
        <v>1.89207548208909E-3</v>
      </c>
      <c r="J692" s="417">
        <v>1.4282367963912E-3</v>
      </c>
      <c r="K692" s="418">
        <v>1.9016295374052999E-3</v>
      </c>
      <c r="L692" s="192"/>
      <c r="M692" s="5"/>
    </row>
    <row r="693" spans="1:13" ht="17" customHeight="1" x14ac:dyDescent="0.15">
      <c r="A693" s="394" t="s">
        <v>2864</v>
      </c>
      <c r="B693" s="419">
        <v>3.4992278167029801E-3</v>
      </c>
      <c r="C693" s="417"/>
      <c r="D693" s="417">
        <v>2.2591517714608202E-3</v>
      </c>
      <c r="E693" s="417">
        <v>3.7211322865519998E-3</v>
      </c>
      <c r="F693" s="417">
        <v>3.7792686964617699E-3</v>
      </c>
      <c r="G693" s="417">
        <v>5.4171601815224298E-3</v>
      </c>
      <c r="H693" s="417"/>
      <c r="I693" s="417">
        <v>2.1583928895318101E-3</v>
      </c>
      <c r="J693" s="417">
        <v>1.50399780894473E-3</v>
      </c>
      <c r="K693" s="418">
        <v>2.1590239346991101E-3</v>
      </c>
      <c r="L693" s="192"/>
      <c r="M693" s="5"/>
    </row>
    <row r="694" spans="1:13" ht="17" customHeight="1" x14ac:dyDescent="0.15">
      <c r="A694" s="394" t="s">
        <v>2865</v>
      </c>
      <c r="B694" s="419">
        <v>3.43003830766999E-3</v>
      </c>
      <c r="C694" s="417"/>
      <c r="D694" s="417">
        <v>2.1479182191324001E-3</v>
      </c>
      <c r="E694" s="417">
        <v>3.5411568911876399E-3</v>
      </c>
      <c r="F694" s="417">
        <v>3.5352123051893198E-3</v>
      </c>
      <c r="G694" s="417">
        <v>6.1184855741078402E-3</v>
      </c>
      <c r="H694" s="417"/>
      <c r="I694" s="417">
        <v>1.9529150595960999E-3</v>
      </c>
      <c r="J694" s="417">
        <v>1.36176541300321E-3</v>
      </c>
      <c r="K694" s="418">
        <v>1.95163863181762E-3</v>
      </c>
      <c r="L694" s="192"/>
      <c r="M694" s="5"/>
    </row>
    <row r="695" spans="1:13" ht="17" customHeight="1" x14ac:dyDescent="0.15">
      <c r="A695" s="394" t="s">
        <v>2866</v>
      </c>
      <c r="B695" s="419">
        <v>3.3431888303944602E-3</v>
      </c>
      <c r="C695" s="417"/>
      <c r="D695" s="417">
        <v>2.0747224980390499E-3</v>
      </c>
      <c r="E695" s="417">
        <v>3.5033417954635801E-3</v>
      </c>
      <c r="F695" s="417">
        <v>3.1569369945818999E-3</v>
      </c>
      <c r="G695" s="417">
        <v>5.9459484541778303E-3</v>
      </c>
      <c r="H695" s="417"/>
      <c r="I695" s="417">
        <v>1.7967754980679001E-3</v>
      </c>
      <c r="J695" s="417">
        <v>1.31064242808622E-3</v>
      </c>
      <c r="K695" s="418">
        <v>1.7924517028883101E-3</v>
      </c>
      <c r="L695" s="192"/>
      <c r="M695" s="5"/>
    </row>
    <row r="696" spans="1:13" ht="17" customHeight="1" x14ac:dyDescent="0.15">
      <c r="A696" s="394" t="s">
        <v>2867</v>
      </c>
      <c r="B696" s="419">
        <v>3.2814991930632201E-3</v>
      </c>
      <c r="C696" s="417"/>
      <c r="D696" s="417">
        <v>1.9936990334061999E-3</v>
      </c>
      <c r="E696" s="417">
        <v>3.3959583206429199E-3</v>
      </c>
      <c r="F696" s="417">
        <v>3.7028856488448502E-3</v>
      </c>
      <c r="G696" s="417">
        <v>5.7422066402396197E-3</v>
      </c>
      <c r="H696" s="417"/>
      <c r="I696" s="417">
        <v>1.8630409689995801E-3</v>
      </c>
      <c r="J696" s="417">
        <v>1.2402021453594501E-3</v>
      </c>
      <c r="K696" s="418">
        <v>1.86899215792105E-3</v>
      </c>
      <c r="L696" s="192"/>
      <c r="M696" s="5"/>
    </row>
    <row r="697" spans="1:13" ht="17" customHeight="1" x14ac:dyDescent="0.15">
      <c r="A697" s="394" t="s">
        <v>2868</v>
      </c>
      <c r="B697" s="419">
        <v>3.2191127495122102E-3</v>
      </c>
      <c r="C697" s="417"/>
      <c r="D697" s="417">
        <v>2.0765958611478901E-3</v>
      </c>
      <c r="E697" s="417">
        <v>3.5077282061730698E-3</v>
      </c>
      <c r="F697" s="417">
        <v>3.2957340246158799E-3</v>
      </c>
      <c r="G697" s="417">
        <v>5.5045666134489997E-3</v>
      </c>
      <c r="H697" s="417"/>
      <c r="I697" s="417">
        <v>1.6542631281086101E-3</v>
      </c>
      <c r="J697" s="417">
        <v>1.1416756465935599E-3</v>
      </c>
      <c r="K697" s="418">
        <v>1.6564490069789601E-3</v>
      </c>
      <c r="L697" s="192"/>
      <c r="M697" s="5"/>
    </row>
    <row r="698" spans="1:13" ht="17" customHeight="1" x14ac:dyDescent="0.15">
      <c r="A698" s="394" t="s">
        <v>2869</v>
      </c>
      <c r="B698" s="419">
        <v>3.1771367060374899E-3</v>
      </c>
      <c r="C698" s="417"/>
      <c r="D698" s="417">
        <v>2.0711176322412701E-3</v>
      </c>
      <c r="E698" s="417">
        <v>5.6781778637235401E-3</v>
      </c>
      <c r="F698" s="417">
        <v>3.13645571805612E-3</v>
      </c>
      <c r="G698" s="417">
        <v>5.2929144166609203E-3</v>
      </c>
      <c r="H698" s="417"/>
      <c r="I698" s="417">
        <v>1.48216222097439E-3</v>
      </c>
      <c r="J698" s="417">
        <v>1.15615340168996E-3</v>
      </c>
      <c r="K698" s="418">
        <v>1.4805117173096801E-3</v>
      </c>
      <c r="L698" s="192"/>
      <c r="M698" s="5"/>
    </row>
    <row r="699" spans="1:13" ht="17" customHeight="1" x14ac:dyDescent="0.15">
      <c r="A699" s="394" t="s">
        <v>2870</v>
      </c>
      <c r="B699" s="419">
        <v>3.12664826262652E-3</v>
      </c>
      <c r="C699" s="417"/>
      <c r="D699" s="417">
        <v>2.07937912049363E-3</v>
      </c>
      <c r="E699" s="417">
        <v>6.1635301762672503E-3</v>
      </c>
      <c r="F699" s="417">
        <v>3.0215114681837402E-3</v>
      </c>
      <c r="G699" s="417">
        <v>5.0518492105738099E-3</v>
      </c>
      <c r="H699" s="417"/>
      <c r="I699" s="417">
        <v>1.4355247805217799E-3</v>
      </c>
      <c r="J699" s="417">
        <v>1.2384347186441E-3</v>
      </c>
      <c r="K699" s="418">
        <v>1.4333109442839799E-3</v>
      </c>
      <c r="L699" s="192"/>
      <c r="M699" s="5"/>
    </row>
    <row r="700" spans="1:13" ht="17" customHeight="1" x14ac:dyDescent="0.15">
      <c r="A700" s="394" t="s">
        <v>2871</v>
      </c>
      <c r="B700" s="419">
        <v>3.0820943522976798E-3</v>
      </c>
      <c r="C700" s="417"/>
      <c r="D700" s="417">
        <v>1.9878653221300602E-3</v>
      </c>
      <c r="E700" s="417">
        <v>5.6443382926706902E-3</v>
      </c>
      <c r="F700" s="417">
        <v>2.8153607487759998E-3</v>
      </c>
      <c r="G700" s="417">
        <v>4.8638235519783196E-3</v>
      </c>
      <c r="H700" s="417"/>
      <c r="I700" s="417">
        <v>1.31321293015001E-3</v>
      </c>
      <c r="J700" s="417">
        <v>1.2533870604179E-3</v>
      </c>
      <c r="K700" s="418">
        <v>1.3060903612278E-3</v>
      </c>
      <c r="L700" s="192"/>
      <c r="M700" s="5"/>
    </row>
    <row r="701" spans="1:13" ht="17" customHeight="1" x14ac:dyDescent="0.15">
      <c r="A701" s="394" t="s">
        <v>2872</v>
      </c>
      <c r="B701" s="419">
        <v>3.0508639037844501E-3</v>
      </c>
      <c r="C701" s="417"/>
      <c r="D701" s="417">
        <v>2.19605925669796E-3</v>
      </c>
      <c r="E701" s="417">
        <v>5.1805218915320301E-3</v>
      </c>
      <c r="F701" s="417">
        <v>3.3144368686356201E-3</v>
      </c>
      <c r="G701" s="417">
        <v>4.6791538268824602E-3</v>
      </c>
      <c r="H701" s="417"/>
      <c r="I701" s="417">
        <v>1.2491349151443299E-3</v>
      </c>
      <c r="J701" s="417">
        <v>1.2840823782342299E-3</v>
      </c>
      <c r="K701" s="418">
        <v>1.24268873673913E-3</v>
      </c>
      <c r="L701" s="192"/>
      <c r="M701" s="5"/>
    </row>
    <row r="702" spans="1:13" ht="17" customHeight="1" x14ac:dyDescent="0.15">
      <c r="A702" s="394" t="s">
        <v>2873</v>
      </c>
      <c r="B702" s="419">
        <v>3.0507373817716902E-3</v>
      </c>
      <c r="C702" s="417"/>
      <c r="D702" s="417">
        <v>3.0660523971979201E-3</v>
      </c>
      <c r="E702" s="417">
        <v>5.2353417346335598E-3</v>
      </c>
      <c r="F702" s="417">
        <v>3.23715619496945E-3</v>
      </c>
      <c r="G702" s="417">
        <v>4.9474186125985399E-3</v>
      </c>
      <c r="H702" s="417"/>
      <c r="I702" s="417">
        <v>1.2019331798059901E-3</v>
      </c>
      <c r="J702" s="417">
        <v>1.3055724911717E-3</v>
      </c>
      <c r="K702" s="418">
        <v>1.19050516742338E-3</v>
      </c>
      <c r="L702" s="192"/>
      <c r="M702" s="5"/>
    </row>
    <row r="703" spans="1:13" ht="17" customHeight="1" x14ac:dyDescent="0.15">
      <c r="A703" s="394" t="s">
        <v>2874</v>
      </c>
      <c r="B703" s="419">
        <v>3.0261271707340701E-3</v>
      </c>
      <c r="C703" s="417"/>
      <c r="D703" s="417">
        <v>3.1708170616984101E-3</v>
      </c>
      <c r="E703" s="417">
        <v>5.1016906854271498E-3</v>
      </c>
      <c r="F703" s="417">
        <v>2.8833860310846899E-3</v>
      </c>
      <c r="G703" s="417">
        <v>4.7692790571642E-3</v>
      </c>
      <c r="H703" s="417"/>
      <c r="I703" s="417">
        <v>1.37368240449415E-3</v>
      </c>
      <c r="J703" s="417">
        <v>1.5117514274629101E-3</v>
      </c>
      <c r="K703" s="418">
        <v>1.3706143415860401E-3</v>
      </c>
      <c r="L703" s="192"/>
      <c r="M703" s="5"/>
    </row>
    <row r="704" spans="1:13" ht="17" customHeight="1" x14ac:dyDescent="0.15">
      <c r="A704" s="394" t="s">
        <v>2875</v>
      </c>
      <c r="B704" s="419">
        <v>3.0133557834990899E-3</v>
      </c>
      <c r="C704" s="417"/>
      <c r="D704" s="417">
        <v>2.8761413082608899E-3</v>
      </c>
      <c r="E704" s="417">
        <v>5.0553099368006796E-3</v>
      </c>
      <c r="F704" s="417">
        <v>2.6328694661794799E-3</v>
      </c>
      <c r="G704" s="417">
        <v>4.6038258881364903E-3</v>
      </c>
      <c r="H704" s="417"/>
      <c r="I704" s="417">
        <v>1.2519550913167299E-3</v>
      </c>
      <c r="J704" s="417">
        <v>1.40904310409108E-3</v>
      </c>
      <c r="K704" s="418">
        <v>1.2446845450780201E-3</v>
      </c>
      <c r="L704" s="192"/>
      <c r="M704" s="5"/>
    </row>
    <row r="705" spans="1:13" ht="17" customHeight="1" x14ac:dyDescent="0.15">
      <c r="A705" s="394" t="s">
        <v>2876</v>
      </c>
      <c r="B705" s="419">
        <v>3.4484325671619701E-3</v>
      </c>
      <c r="C705" s="417"/>
      <c r="D705" s="417">
        <v>2.6573374218443599E-3</v>
      </c>
      <c r="E705" s="417">
        <v>5.6905266665687997E-3</v>
      </c>
      <c r="F705" s="417">
        <v>2.57096236212915E-3</v>
      </c>
      <c r="G705" s="417">
        <v>4.4735642747967498E-3</v>
      </c>
      <c r="H705" s="417"/>
      <c r="I705" s="417">
        <v>1.1571713892246599E-3</v>
      </c>
      <c r="J705" s="417">
        <v>1.2795662511382699E-3</v>
      </c>
      <c r="K705" s="418">
        <v>1.14662568395529E-3</v>
      </c>
      <c r="L705" s="192"/>
      <c r="M705" s="5"/>
    </row>
    <row r="706" spans="1:13" ht="17" customHeight="1" x14ac:dyDescent="0.15">
      <c r="A706" s="394" t="s">
        <v>2877</v>
      </c>
      <c r="B706" s="419">
        <v>3.41729302869518E-3</v>
      </c>
      <c r="C706" s="417"/>
      <c r="D706" s="417">
        <v>3.3223528696590598E-3</v>
      </c>
      <c r="E706" s="417">
        <v>5.7131293197392697E-3</v>
      </c>
      <c r="F706" s="417">
        <v>2.3390744246444199E-3</v>
      </c>
      <c r="G706" s="417">
        <v>4.3255732838117598E-3</v>
      </c>
      <c r="H706" s="417"/>
      <c r="I706" s="417">
        <v>1.6456131754039301E-3</v>
      </c>
      <c r="J706" s="417">
        <v>1.31944831149779E-3</v>
      </c>
      <c r="K706" s="418">
        <v>1.6508606648934401E-3</v>
      </c>
      <c r="L706" s="192"/>
      <c r="M706" s="5"/>
    </row>
    <row r="707" spans="1:13" ht="17" customHeight="1" x14ac:dyDescent="0.15">
      <c r="A707" s="394" t="s">
        <v>2878</v>
      </c>
      <c r="B707" s="419">
        <v>3.34954789028543E-3</v>
      </c>
      <c r="C707" s="417"/>
      <c r="D707" s="417">
        <v>3.2197682429201402E-3</v>
      </c>
      <c r="E707" s="417">
        <v>5.2638775985109302E-3</v>
      </c>
      <c r="F707" s="417">
        <v>2.2146243694535299E-3</v>
      </c>
      <c r="G707" s="417">
        <v>4.1727141982775299E-3</v>
      </c>
      <c r="H707" s="417"/>
      <c r="I707" s="417">
        <v>1.4802258946949899E-3</v>
      </c>
      <c r="J707" s="417">
        <v>1.2077455264283799E-3</v>
      </c>
      <c r="K707" s="418">
        <v>1.48035380620333E-3</v>
      </c>
      <c r="L707" s="192"/>
      <c r="M707" s="5"/>
    </row>
    <row r="708" spans="1:13" ht="17" customHeight="1" x14ac:dyDescent="0.15">
      <c r="A708" s="394" t="s">
        <v>2879</v>
      </c>
      <c r="B708" s="419">
        <v>3.2915276368754099E-3</v>
      </c>
      <c r="C708" s="417"/>
      <c r="D708" s="417">
        <v>3.1744646942612302E-3</v>
      </c>
      <c r="E708" s="417">
        <v>5.0403512210277102E-3</v>
      </c>
      <c r="F708" s="417">
        <v>2.0538674047278602E-3</v>
      </c>
      <c r="G708" s="417">
        <v>4.7036350777060103E-3</v>
      </c>
      <c r="H708" s="417"/>
      <c r="I708" s="417">
        <v>1.45589522891407E-3</v>
      </c>
      <c r="J708" s="417">
        <v>1.19701892635896E-3</v>
      </c>
      <c r="K708" s="418">
        <v>1.4485019531537101E-3</v>
      </c>
      <c r="L708" s="192"/>
      <c r="M708" s="5"/>
    </row>
    <row r="709" spans="1:13" ht="17" customHeight="1" x14ac:dyDescent="0.15">
      <c r="A709" s="394" t="s">
        <v>2880</v>
      </c>
      <c r="B709" s="419">
        <v>3.2619527959434499E-3</v>
      </c>
      <c r="C709" s="417"/>
      <c r="D709" s="417">
        <v>2.8535077012468101E-3</v>
      </c>
      <c r="E709" s="417">
        <v>4.8961977759197101E-3</v>
      </c>
      <c r="F709" s="417">
        <v>2.7122002882777499E-3</v>
      </c>
      <c r="G709" s="417">
        <v>4.6911248431581497E-3</v>
      </c>
      <c r="H709" s="417"/>
      <c r="I709" s="417">
        <v>2.52354587179267E-3</v>
      </c>
      <c r="J709" s="417">
        <v>1.3774768462161001E-3</v>
      </c>
      <c r="K709" s="418">
        <v>2.5327873977243698E-3</v>
      </c>
      <c r="L709" s="192"/>
      <c r="M709" s="5"/>
    </row>
    <row r="710" spans="1:13" ht="17" customHeight="1" x14ac:dyDescent="0.15">
      <c r="A710" s="394" t="s">
        <v>2881</v>
      </c>
      <c r="B710" s="419">
        <v>3.2086094812166302E-3</v>
      </c>
      <c r="C710" s="417"/>
      <c r="D710" s="417">
        <v>3.3488327812421798E-3</v>
      </c>
      <c r="E710" s="417">
        <v>4.7455681908502899E-3</v>
      </c>
      <c r="F710" s="417">
        <v>2.45326761304209E-3</v>
      </c>
      <c r="G710" s="417">
        <v>4.51833600595959E-3</v>
      </c>
      <c r="H710" s="417"/>
      <c r="I710" s="417">
        <v>2.2348254562181702E-3</v>
      </c>
      <c r="J710" s="417">
        <v>1.3496883186064599E-3</v>
      </c>
      <c r="K710" s="418">
        <v>2.2445148764714002E-3</v>
      </c>
      <c r="L710" s="192"/>
      <c r="M710" s="5"/>
    </row>
    <row r="711" spans="1:13" ht="17" customHeight="1" x14ac:dyDescent="0.15">
      <c r="A711" s="394" t="s">
        <v>2882</v>
      </c>
      <c r="B711" s="419">
        <v>3.1597496104298702E-3</v>
      </c>
      <c r="C711" s="417"/>
      <c r="D711" s="417">
        <v>3.1481434887823999E-3</v>
      </c>
      <c r="E711" s="417">
        <v>4.5734084070759998E-3</v>
      </c>
      <c r="F711" s="417">
        <v>2.2668953109556199E-3</v>
      </c>
      <c r="G711" s="417">
        <v>5.4176225277228303E-3</v>
      </c>
      <c r="H711" s="417"/>
      <c r="I711" s="417">
        <v>1.9892070797117201E-3</v>
      </c>
      <c r="J711" s="417">
        <v>1.24794408584796E-3</v>
      </c>
      <c r="K711" s="418">
        <v>1.9927453684313E-3</v>
      </c>
      <c r="L711" s="192"/>
      <c r="M711" s="5"/>
    </row>
    <row r="712" spans="1:13" ht="17" customHeight="1" x14ac:dyDescent="0.15">
      <c r="A712" s="394" t="s">
        <v>2883</v>
      </c>
      <c r="B712" s="419">
        <v>3.4715043946042601E-3</v>
      </c>
      <c r="C712" s="417"/>
      <c r="D712" s="417">
        <v>2.8910992596374299E-3</v>
      </c>
      <c r="E712" s="417">
        <v>4.22756114566482E-3</v>
      </c>
      <c r="F712" s="417">
        <v>2.4506276622796798E-3</v>
      </c>
      <c r="G712" s="417">
        <v>5.1628979875111801E-3</v>
      </c>
      <c r="H712" s="417"/>
      <c r="I712" s="417">
        <v>1.8391114216218E-3</v>
      </c>
      <c r="J712" s="417">
        <v>1.1608810676063601E-3</v>
      </c>
      <c r="K712" s="418">
        <v>1.8445726064713101E-3</v>
      </c>
      <c r="L712" s="192"/>
      <c r="M712" s="5"/>
    </row>
    <row r="713" spans="1:13" ht="17" customHeight="1" x14ac:dyDescent="0.15">
      <c r="A713" s="394" t="s">
        <v>2884</v>
      </c>
      <c r="B713" s="419">
        <v>3.4057084866346101E-3</v>
      </c>
      <c r="C713" s="417"/>
      <c r="D713" s="417">
        <v>3.7594074862294202E-3</v>
      </c>
      <c r="E713" s="417">
        <v>4.1707227942796099E-3</v>
      </c>
      <c r="F713" s="417">
        <v>2.3586112524633901E-3</v>
      </c>
      <c r="G713" s="417">
        <v>4.9336378601952903E-3</v>
      </c>
      <c r="H713" s="417"/>
      <c r="I713" s="417">
        <v>1.64682175952898E-3</v>
      </c>
      <c r="J713" s="417">
        <v>1.10290692036295E-3</v>
      </c>
      <c r="K713" s="418">
        <v>1.6489886745687399E-3</v>
      </c>
      <c r="L713" s="192"/>
      <c r="M713" s="5"/>
    </row>
    <row r="714" spans="1:13" ht="17" customHeight="1" x14ac:dyDescent="0.15">
      <c r="A714" s="394" t="s">
        <v>2885</v>
      </c>
      <c r="B714" s="419">
        <v>3.3558645037087098E-3</v>
      </c>
      <c r="C714" s="417"/>
      <c r="D714" s="417">
        <v>4.3118462790632701E-3</v>
      </c>
      <c r="E714" s="417">
        <v>3.9019598885361101E-3</v>
      </c>
      <c r="F714" s="417">
        <v>2.6333626052798698E-3</v>
      </c>
      <c r="G714" s="417">
        <v>4.9629330259687698E-3</v>
      </c>
      <c r="H714" s="417"/>
      <c r="I714" s="417">
        <v>1.96638189937257E-3</v>
      </c>
      <c r="J714" s="417">
        <v>1.0264429327298001E-3</v>
      </c>
      <c r="K714" s="418">
        <v>1.9703454447079099E-3</v>
      </c>
      <c r="L714" s="192"/>
      <c r="M714" s="5"/>
    </row>
    <row r="715" spans="1:13" ht="17" customHeight="1" x14ac:dyDescent="0.15">
      <c r="A715" s="394" t="s">
        <v>2886</v>
      </c>
      <c r="B715" s="419">
        <v>3.2875550135224702E-3</v>
      </c>
      <c r="C715" s="417"/>
      <c r="D715" s="417">
        <v>3.8493922171099399E-3</v>
      </c>
      <c r="E715" s="417">
        <v>3.7447269172622799E-3</v>
      </c>
      <c r="F715" s="417">
        <v>2.6265478022823802E-3</v>
      </c>
      <c r="G715" s="417">
        <v>4.9434359932404703E-3</v>
      </c>
      <c r="H715" s="417"/>
      <c r="I715" s="417">
        <v>1.7393516064094501E-3</v>
      </c>
      <c r="J715" s="417">
        <v>9.5191497589344103E-4</v>
      </c>
      <c r="K715" s="418">
        <v>1.74049785735905E-3</v>
      </c>
      <c r="L715" s="192"/>
      <c r="M715" s="5"/>
    </row>
    <row r="716" spans="1:13" ht="17" customHeight="1" x14ac:dyDescent="0.15">
      <c r="A716" s="394" t="s">
        <v>2887</v>
      </c>
      <c r="B716" s="419">
        <v>4.9701419148860003E-3</v>
      </c>
      <c r="C716" s="417"/>
      <c r="D716" s="417">
        <v>3.39969934237322E-3</v>
      </c>
      <c r="E716" s="417">
        <v>4.4518379663748501E-3</v>
      </c>
      <c r="F716" s="417">
        <v>2.3972385496212299E-3</v>
      </c>
      <c r="G716" s="417">
        <v>4.8361851970342897E-3</v>
      </c>
      <c r="H716" s="417"/>
      <c r="I716" s="417">
        <v>1.5732869305355799E-3</v>
      </c>
      <c r="J716" s="417">
        <v>9.41279942856243E-4</v>
      </c>
      <c r="K716" s="418">
        <v>1.57328769060718E-3</v>
      </c>
      <c r="L716" s="192"/>
      <c r="M716" s="5"/>
    </row>
    <row r="717" spans="1:13" ht="17" customHeight="1" x14ac:dyDescent="0.15">
      <c r="A717" s="394" t="s">
        <v>2888</v>
      </c>
      <c r="B717" s="419">
        <v>4.7331999672747902E-3</v>
      </c>
      <c r="C717" s="417"/>
      <c r="D717" s="417">
        <v>4.2441050705380196E-3</v>
      </c>
      <c r="E717" s="417">
        <v>4.1409635360073098E-3</v>
      </c>
      <c r="F717" s="417">
        <v>5.4177429320238701E-3</v>
      </c>
      <c r="G717" s="417">
        <v>4.7004248759252298E-3</v>
      </c>
      <c r="H717" s="417"/>
      <c r="I717" s="417">
        <v>1.4572762784715401E-3</v>
      </c>
      <c r="J717" s="417">
        <v>8.7966124073867997E-4</v>
      </c>
      <c r="K717" s="418">
        <v>1.45231474462757E-3</v>
      </c>
      <c r="L717" s="192"/>
      <c r="M717" s="5"/>
    </row>
    <row r="718" spans="1:13" ht="17" customHeight="1" x14ac:dyDescent="0.15">
      <c r="A718" s="394" t="s">
        <v>2889</v>
      </c>
      <c r="B718" s="419">
        <v>4.4800826473886E-3</v>
      </c>
      <c r="C718" s="417"/>
      <c r="D718" s="417">
        <v>4.5627286126425004E-3</v>
      </c>
      <c r="E718" s="417">
        <v>3.9897491553765397E-3</v>
      </c>
      <c r="F718" s="417">
        <v>5.6228906074688497E-3</v>
      </c>
      <c r="G718" s="417">
        <v>4.5366838756603902E-3</v>
      </c>
      <c r="H718" s="417"/>
      <c r="I718" s="417">
        <v>1.6041569598598E-3</v>
      </c>
      <c r="J718" s="417">
        <v>1.0748732048811299E-3</v>
      </c>
      <c r="K718" s="418">
        <v>1.60224212394307E-3</v>
      </c>
      <c r="L718" s="192"/>
      <c r="M718" s="5"/>
    </row>
    <row r="719" spans="1:13" ht="17" customHeight="1" x14ac:dyDescent="0.15">
      <c r="A719" s="394" t="s">
        <v>2890</v>
      </c>
      <c r="B719" s="419">
        <v>4.2683714483689903E-3</v>
      </c>
      <c r="C719" s="417"/>
      <c r="D719" s="417">
        <v>3.9640917660526799E-3</v>
      </c>
      <c r="E719" s="417">
        <v>3.83226916937032E-3</v>
      </c>
      <c r="F719" s="417">
        <v>6.0856160156346501E-3</v>
      </c>
      <c r="G719" s="417">
        <v>4.3625594411636102E-3</v>
      </c>
      <c r="H719" s="417"/>
      <c r="I719" s="417">
        <v>1.4418680390405701E-3</v>
      </c>
      <c r="J719" s="417">
        <v>1.0174090572238599E-3</v>
      </c>
      <c r="K719" s="418">
        <v>1.4360948002233201E-3</v>
      </c>
      <c r="L719" s="192"/>
      <c r="M719" s="5"/>
    </row>
    <row r="720" spans="1:13" ht="17" customHeight="1" x14ac:dyDescent="0.15">
      <c r="A720" s="394" t="s">
        <v>2891</v>
      </c>
      <c r="B720" s="419">
        <v>4.5346874242987098E-3</v>
      </c>
      <c r="C720" s="417"/>
      <c r="D720" s="417">
        <v>3.5053586331627402E-3</v>
      </c>
      <c r="E720" s="417">
        <v>4.7783776778625503E-3</v>
      </c>
      <c r="F720" s="417">
        <v>5.6368142453543501E-3</v>
      </c>
      <c r="G720" s="417">
        <v>4.2104026721568998E-3</v>
      </c>
      <c r="H720" s="417"/>
      <c r="I720" s="417">
        <v>1.34103853899245E-3</v>
      </c>
      <c r="J720" s="417">
        <v>1.2620294893379801E-3</v>
      </c>
      <c r="K720" s="418">
        <v>1.33004307174195E-3</v>
      </c>
      <c r="L720" s="192"/>
      <c r="M720" s="5"/>
    </row>
    <row r="721" spans="1:13" ht="17" customHeight="1" x14ac:dyDescent="0.15">
      <c r="A721" s="394" t="s">
        <v>2892</v>
      </c>
      <c r="B721" s="419">
        <v>4.5688063851099699E-3</v>
      </c>
      <c r="C721" s="417"/>
      <c r="D721" s="417">
        <v>3.1360911133342701E-3</v>
      </c>
      <c r="E721" s="417">
        <v>4.9005539424659596E-3</v>
      </c>
      <c r="F721" s="417">
        <v>4.81051695145798E-3</v>
      </c>
      <c r="G721" s="417">
        <v>4.7785871284566298E-3</v>
      </c>
      <c r="H721" s="417"/>
      <c r="I721" s="417">
        <v>1.2681234534886001E-3</v>
      </c>
      <c r="J721" s="417">
        <v>1.15544997818245E-3</v>
      </c>
      <c r="K721" s="418">
        <v>1.2569306109248501E-3</v>
      </c>
      <c r="L721" s="192"/>
      <c r="M721" s="5"/>
    </row>
    <row r="722" spans="1:13" ht="17" customHeight="1" x14ac:dyDescent="0.15">
      <c r="A722" s="394" t="s">
        <v>2893</v>
      </c>
      <c r="B722" s="419">
        <v>4.4190692367776802E-3</v>
      </c>
      <c r="C722" s="417"/>
      <c r="D722" s="417">
        <v>2.9929914557015398E-3</v>
      </c>
      <c r="E722" s="417">
        <v>4.5428608393287802E-3</v>
      </c>
      <c r="F722" s="417">
        <v>4.14037602762237E-3</v>
      </c>
      <c r="G722" s="417">
        <v>4.6345494791980501E-3</v>
      </c>
      <c r="H722" s="417"/>
      <c r="I722" s="417">
        <v>1.4179420542619399E-3</v>
      </c>
      <c r="J722" s="417">
        <v>1.5072638374165699E-3</v>
      </c>
      <c r="K722" s="418">
        <v>1.4084872794515701E-3</v>
      </c>
      <c r="L722" s="192"/>
      <c r="M722" s="5"/>
    </row>
    <row r="723" spans="1:13" ht="17" customHeight="1" x14ac:dyDescent="0.15">
      <c r="A723" s="394" t="s">
        <v>2894</v>
      </c>
      <c r="B723" s="419">
        <v>4.2032842652633103E-3</v>
      </c>
      <c r="C723" s="417"/>
      <c r="D723" s="417">
        <v>2.7910426338962199E-3</v>
      </c>
      <c r="E723" s="417">
        <v>4.2474055643566197E-3</v>
      </c>
      <c r="F723" s="417">
        <v>3.6589012577718598E-3</v>
      </c>
      <c r="G723" s="417">
        <v>4.8381431955758104E-3</v>
      </c>
      <c r="H723" s="417"/>
      <c r="I723" s="417">
        <v>1.4129109086303199E-3</v>
      </c>
      <c r="J723" s="417">
        <v>1.6553663661679301E-3</v>
      </c>
      <c r="K723" s="418">
        <v>1.4029455380056501E-3</v>
      </c>
      <c r="L723" s="192"/>
      <c r="M723" s="5"/>
    </row>
    <row r="724" spans="1:13" ht="17" customHeight="1" x14ac:dyDescent="0.15">
      <c r="A724" s="394" t="s">
        <v>2895</v>
      </c>
      <c r="B724" s="419">
        <v>4.0117737620251502E-3</v>
      </c>
      <c r="C724" s="417"/>
      <c r="D724" s="417">
        <v>2.59347870122437E-3</v>
      </c>
      <c r="E724" s="417">
        <v>3.9784577591872898E-3</v>
      </c>
      <c r="F724" s="417">
        <v>3.2480500062246199E-3</v>
      </c>
      <c r="G724" s="417">
        <v>4.6348821803589698E-3</v>
      </c>
      <c r="H724" s="417"/>
      <c r="I724" s="417">
        <v>1.7275650420104599E-3</v>
      </c>
      <c r="J724" s="417">
        <v>1.6694653565435199E-3</v>
      </c>
      <c r="K724" s="418">
        <v>1.7149524114363601E-3</v>
      </c>
      <c r="L724" s="192"/>
      <c r="M724" s="5"/>
    </row>
    <row r="725" spans="1:13" ht="17" customHeight="1" x14ac:dyDescent="0.15">
      <c r="A725" s="394" t="s">
        <v>2896</v>
      </c>
      <c r="B725" s="419">
        <v>3.8608751794139999E-3</v>
      </c>
      <c r="C725" s="417"/>
      <c r="D725" s="417">
        <v>2.8369154326319899E-3</v>
      </c>
      <c r="E725" s="417">
        <v>3.7476332891398902E-3</v>
      </c>
      <c r="F725" s="417">
        <v>2.8845575231268299E-3</v>
      </c>
      <c r="G725" s="417">
        <v>4.4703486159402596E-3</v>
      </c>
      <c r="H725" s="417"/>
      <c r="I725" s="417">
        <v>1.6792137985915999E-3</v>
      </c>
      <c r="J725" s="417">
        <v>1.87044675031645E-3</v>
      </c>
      <c r="K725" s="418">
        <v>1.67218236129591E-3</v>
      </c>
      <c r="L725" s="192"/>
      <c r="M725" s="5"/>
    </row>
    <row r="726" spans="1:13" ht="17" customHeight="1" x14ac:dyDescent="0.15">
      <c r="A726" s="394" t="s">
        <v>2897</v>
      </c>
      <c r="B726" s="419">
        <v>3.8050531250553598E-3</v>
      </c>
      <c r="C726" s="417"/>
      <c r="D726" s="417">
        <v>2.72194165291248E-3</v>
      </c>
      <c r="E726" s="417">
        <v>3.5248855647370702E-3</v>
      </c>
      <c r="F726" s="417">
        <v>2.7171170498340698E-3</v>
      </c>
      <c r="G726" s="417">
        <v>4.4786490073350903E-3</v>
      </c>
      <c r="H726" s="417"/>
      <c r="I726" s="417">
        <v>1.5120171689445799E-3</v>
      </c>
      <c r="J726" s="417">
        <v>1.7134869715086801E-3</v>
      </c>
      <c r="K726" s="418">
        <v>1.50294472533069E-3</v>
      </c>
      <c r="L726" s="192"/>
      <c r="M726" s="5"/>
    </row>
    <row r="727" spans="1:13" ht="17" customHeight="1" x14ac:dyDescent="0.15">
      <c r="A727" s="394" t="s">
        <v>2898</v>
      </c>
      <c r="B727" s="419">
        <v>3.6744151049621899E-3</v>
      </c>
      <c r="C727" s="417"/>
      <c r="D727" s="417">
        <v>2.6124511281770098E-3</v>
      </c>
      <c r="E727" s="417">
        <v>3.4040283729253299E-3</v>
      </c>
      <c r="F727" s="417">
        <v>2.6657032821383901E-3</v>
      </c>
      <c r="G727" s="417">
        <v>4.3031346116545102E-3</v>
      </c>
      <c r="H727" s="417"/>
      <c r="I727" s="417">
        <v>1.88749444382087E-3</v>
      </c>
      <c r="J727" s="417">
        <v>1.83007182318018E-3</v>
      </c>
      <c r="K727" s="418">
        <v>1.87629875614069E-3</v>
      </c>
      <c r="L727" s="192"/>
      <c r="M727" s="5"/>
    </row>
    <row r="728" spans="1:13" ht="17" customHeight="1" x14ac:dyDescent="0.15">
      <c r="A728" s="394" t="s">
        <v>2899</v>
      </c>
      <c r="B728" s="419">
        <v>3.5706240535913199E-3</v>
      </c>
      <c r="C728" s="417"/>
      <c r="D728" s="417">
        <v>2.5166084032883901E-3</v>
      </c>
      <c r="E728" s="417">
        <v>3.3813713946517E-3</v>
      </c>
      <c r="F728" s="417">
        <v>2.42872296425757E-3</v>
      </c>
      <c r="G728" s="417">
        <v>4.2377483147583803E-3</v>
      </c>
      <c r="H728" s="417"/>
      <c r="I728" s="417">
        <v>1.90393115924876E-3</v>
      </c>
      <c r="J728" s="417">
        <v>1.8266007779434001E-3</v>
      </c>
      <c r="K728" s="418">
        <v>1.89583114110502E-3</v>
      </c>
      <c r="L728" s="192"/>
      <c r="M728" s="5"/>
    </row>
    <row r="729" spans="1:13" ht="17" customHeight="1" x14ac:dyDescent="0.15">
      <c r="A729" s="394" t="s">
        <v>2900</v>
      </c>
      <c r="B729" s="419">
        <v>3.47096483401768E-3</v>
      </c>
      <c r="C729" s="417"/>
      <c r="D729" s="417">
        <v>2.4564178770239298E-3</v>
      </c>
      <c r="E729" s="417">
        <v>3.3641077955264501E-3</v>
      </c>
      <c r="F729" s="417">
        <v>2.74236872664552E-3</v>
      </c>
      <c r="G729" s="417">
        <v>4.1424235331733597E-3</v>
      </c>
      <c r="H729" s="417"/>
      <c r="I729" s="417">
        <v>1.76401555313546E-3</v>
      </c>
      <c r="J729" s="417">
        <v>1.8510008365771201E-3</v>
      </c>
      <c r="K729" s="418">
        <v>1.7587730713805501E-3</v>
      </c>
      <c r="L729" s="192"/>
      <c r="M729" s="5"/>
    </row>
    <row r="730" spans="1:13" ht="17" customHeight="1" x14ac:dyDescent="0.15">
      <c r="A730" s="394" t="s">
        <v>2901</v>
      </c>
      <c r="B730" s="419">
        <v>3.60275713980701E-3</v>
      </c>
      <c r="C730" s="417"/>
      <c r="D730" s="417">
        <v>2.3241491341410101E-3</v>
      </c>
      <c r="E730" s="417">
        <v>3.2010494768245899E-3</v>
      </c>
      <c r="F730" s="417">
        <v>2.50442130635949E-3</v>
      </c>
      <c r="G730" s="417">
        <v>4.2493725330662296E-3</v>
      </c>
      <c r="H730" s="417"/>
      <c r="I730" s="417">
        <v>1.8105989518102E-3</v>
      </c>
      <c r="J730" s="417">
        <v>1.8540360291521699E-3</v>
      </c>
      <c r="K730" s="418">
        <v>1.79644070701929E-3</v>
      </c>
      <c r="L730" s="192"/>
      <c r="M730" s="5"/>
    </row>
    <row r="731" spans="1:13" ht="17" customHeight="1" x14ac:dyDescent="0.15">
      <c r="A731" s="394" t="s">
        <v>2902</v>
      </c>
      <c r="B731" s="419">
        <v>5.3546936653284301E-3</v>
      </c>
      <c r="C731" s="417"/>
      <c r="D731" s="417">
        <v>2.9465650047991198E-3</v>
      </c>
      <c r="E731" s="417">
        <v>3.03194410984869E-3</v>
      </c>
      <c r="F731" s="417">
        <v>3.1970740340966598E-3</v>
      </c>
      <c r="G731" s="417">
        <v>4.1518768298791902E-3</v>
      </c>
      <c r="H731" s="417"/>
      <c r="I731" s="417">
        <v>1.6130123277833201E-3</v>
      </c>
      <c r="J731" s="417">
        <v>1.9274025804719599E-3</v>
      </c>
      <c r="K731" s="418">
        <v>1.5981980254420999E-3</v>
      </c>
      <c r="L731" s="192"/>
      <c r="M731" s="5"/>
    </row>
    <row r="732" spans="1:13" ht="17" customHeight="1" x14ac:dyDescent="0.15">
      <c r="A732" s="394" t="s">
        <v>2903</v>
      </c>
      <c r="B732" s="419">
        <v>5.1412596248719402E-3</v>
      </c>
      <c r="C732" s="417"/>
      <c r="D732" s="417">
        <v>2.96932416154526E-3</v>
      </c>
      <c r="E732" s="417">
        <v>2.9655859487273699E-3</v>
      </c>
      <c r="F732" s="417">
        <v>2.95455624902772E-3</v>
      </c>
      <c r="G732" s="417">
        <v>4.0065436464299196E-3</v>
      </c>
      <c r="H732" s="417"/>
      <c r="I732" s="417">
        <v>2.0418598265376101E-3</v>
      </c>
      <c r="J732" s="417">
        <v>1.7634229183976001E-3</v>
      </c>
      <c r="K732" s="418">
        <v>2.0399140357878899E-3</v>
      </c>
      <c r="L732" s="192"/>
      <c r="M732" s="5"/>
    </row>
    <row r="733" spans="1:13" ht="17" customHeight="1" x14ac:dyDescent="0.15">
      <c r="A733" s="394" t="s">
        <v>2904</v>
      </c>
      <c r="B733" s="419">
        <v>4.8296141745593404E-3</v>
      </c>
      <c r="C733" s="417"/>
      <c r="D733" s="417">
        <v>2.77641369591047E-3</v>
      </c>
      <c r="E733" s="417">
        <v>6.7391204035296796E-3</v>
      </c>
      <c r="F733" s="417">
        <v>4.4093690749971697E-3</v>
      </c>
      <c r="G733" s="417">
        <v>3.8733758094672702E-3</v>
      </c>
      <c r="H733" s="417"/>
      <c r="I733" s="417">
        <v>2.2935440636719399E-3</v>
      </c>
      <c r="J733" s="417">
        <v>2.2536975932620899E-3</v>
      </c>
      <c r="K733" s="418">
        <v>2.28879187799692E-3</v>
      </c>
      <c r="L733" s="192"/>
      <c r="M733" s="5"/>
    </row>
    <row r="734" spans="1:13" ht="17" customHeight="1" x14ac:dyDescent="0.15">
      <c r="A734" s="394" t="s">
        <v>2905</v>
      </c>
      <c r="B734" s="419">
        <v>4.8550012134384599E-3</v>
      </c>
      <c r="C734" s="417"/>
      <c r="D734" s="417">
        <v>2.75702687766422E-3</v>
      </c>
      <c r="E734" s="417">
        <v>7.4850832476923397E-3</v>
      </c>
      <c r="F734" s="417">
        <v>3.9515108276463604E-3</v>
      </c>
      <c r="G734" s="417">
        <v>4.3161752520494796E-3</v>
      </c>
      <c r="H734" s="417"/>
      <c r="I734" s="417">
        <v>3.1707040624713002E-3</v>
      </c>
      <c r="J734" s="417">
        <v>3.7267772474030899E-3</v>
      </c>
      <c r="K734" s="418">
        <v>3.1871973274096598E-3</v>
      </c>
      <c r="L734" s="192"/>
      <c r="M734" s="5"/>
    </row>
    <row r="735" spans="1:13" ht="17" customHeight="1" x14ac:dyDescent="0.15">
      <c r="A735" s="394" t="s">
        <v>2906</v>
      </c>
      <c r="B735" s="419">
        <v>4.59664425073434E-3</v>
      </c>
      <c r="C735" s="417"/>
      <c r="D735" s="417">
        <v>2.5545847844995299E-3</v>
      </c>
      <c r="E735" s="417">
        <v>8.0993106685833607E-3</v>
      </c>
      <c r="F735" s="417">
        <v>4.14959564519165E-3</v>
      </c>
      <c r="G735" s="417">
        <v>4.1539817557920298E-3</v>
      </c>
      <c r="H735" s="417"/>
      <c r="I735" s="417">
        <v>2.9254032133223598E-3</v>
      </c>
      <c r="J735" s="417">
        <v>3.4423497419976499E-3</v>
      </c>
      <c r="K735" s="418">
        <v>2.9467457567581398E-3</v>
      </c>
      <c r="L735" s="192"/>
      <c r="M735" s="5"/>
    </row>
    <row r="736" spans="1:13" ht="17" customHeight="1" x14ac:dyDescent="0.15">
      <c r="A736" s="394" t="s">
        <v>2907</v>
      </c>
      <c r="B736" s="419">
        <v>4.3888010601097196E-3</v>
      </c>
      <c r="C736" s="417"/>
      <c r="D736" s="417">
        <v>2.3635320295944699E-3</v>
      </c>
      <c r="E736" s="417">
        <v>7.3135706921390303E-3</v>
      </c>
      <c r="F736" s="417">
        <v>3.6164080434993402E-3</v>
      </c>
      <c r="G736" s="417">
        <v>4.0553285708887204E-3</v>
      </c>
      <c r="H736" s="417"/>
      <c r="I736" s="417">
        <v>2.54464092600826E-3</v>
      </c>
      <c r="J736" s="417">
        <v>3.0530116506819098E-3</v>
      </c>
      <c r="K736" s="418">
        <v>2.5613946467200701E-3</v>
      </c>
      <c r="L736" s="192"/>
      <c r="M736" s="5"/>
    </row>
    <row r="737" spans="1:13" ht="17" customHeight="1" x14ac:dyDescent="0.15">
      <c r="A737" s="394" t="s">
        <v>2908</v>
      </c>
      <c r="B737" s="419">
        <v>4.6720870851860198E-3</v>
      </c>
      <c r="C737" s="417"/>
      <c r="D737" s="417">
        <v>2.4884079330998602E-3</v>
      </c>
      <c r="E737" s="417">
        <v>7.1510034989012896E-3</v>
      </c>
      <c r="F737" s="417">
        <v>4.1308437676033103E-3</v>
      </c>
      <c r="G737" s="417">
        <v>4.0481090118838501E-3</v>
      </c>
      <c r="H737" s="417"/>
      <c r="I737" s="417">
        <v>2.4309104797994498E-3</v>
      </c>
      <c r="J737" s="417">
        <v>2.8625746296802599E-3</v>
      </c>
      <c r="K737" s="418">
        <v>2.4409658937030098E-3</v>
      </c>
      <c r="L737" s="192"/>
      <c r="M737" s="5"/>
    </row>
    <row r="738" spans="1:13" ht="17" customHeight="1" x14ac:dyDescent="0.15">
      <c r="A738" s="394" t="s">
        <v>2909</v>
      </c>
      <c r="B738" s="419">
        <v>4.4793219003146497E-3</v>
      </c>
      <c r="C738" s="417"/>
      <c r="D738" s="417">
        <v>2.5649982832076099E-3</v>
      </c>
      <c r="E738" s="417">
        <v>6.4853413797407201E-3</v>
      </c>
      <c r="F738" s="417">
        <v>4.1300918055970403E-3</v>
      </c>
      <c r="G738" s="417">
        <v>3.9096278145784296E-3</v>
      </c>
      <c r="H738" s="417"/>
      <c r="I738" s="417">
        <v>3.9640169924178804E-3</v>
      </c>
      <c r="J738" s="417">
        <v>3.3645993041384499E-3</v>
      </c>
      <c r="K738" s="418">
        <v>3.9967053281525196E-3</v>
      </c>
      <c r="L738" s="192"/>
      <c r="M738" s="5"/>
    </row>
    <row r="739" spans="1:13" ht="17" customHeight="1" x14ac:dyDescent="0.15">
      <c r="A739" s="394" t="s">
        <v>2910</v>
      </c>
      <c r="B739" s="419">
        <v>4.2506273160834796E-3</v>
      </c>
      <c r="C739" s="417"/>
      <c r="D739" s="417">
        <v>2.37201350926432E-3</v>
      </c>
      <c r="E739" s="417">
        <v>5.9596190074088203E-3</v>
      </c>
      <c r="F739" s="417">
        <v>4.1222521594321904E-3</v>
      </c>
      <c r="G739" s="417">
        <v>3.90183467820613E-3</v>
      </c>
      <c r="H739" s="417"/>
      <c r="I739" s="417">
        <v>3.45504319921023E-3</v>
      </c>
      <c r="J739" s="417">
        <v>3.1779674628194098E-3</v>
      </c>
      <c r="K739" s="418">
        <v>3.48680344778371E-3</v>
      </c>
      <c r="L739" s="192"/>
      <c r="M739" s="5"/>
    </row>
    <row r="740" spans="1:13" ht="17" customHeight="1" x14ac:dyDescent="0.15">
      <c r="A740" s="394" t="s">
        <v>2911</v>
      </c>
      <c r="B740" s="419">
        <v>4.0605028368838501E-3</v>
      </c>
      <c r="C740" s="417"/>
      <c r="D740" s="417">
        <v>2.22329793604489E-3</v>
      </c>
      <c r="E740" s="417">
        <v>5.6151635597571003E-3</v>
      </c>
      <c r="F740" s="417">
        <v>3.8378919758554801E-3</v>
      </c>
      <c r="G740" s="417">
        <v>3.84728805895263E-3</v>
      </c>
      <c r="H740" s="417"/>
      <c r="I740" s="417">
        <v>2.9793616171924402E-3</v>
      </c>
      <c r="J740" s="417">
        <v>2.92236740310252E-3</v>
      </c>
      <c r="K740" s="418">
        <v>3.00943193844432E-3</v>
      </c>
      <c r="L740" s="192"/>
      <c r="M740" s="5"/>
    </row>
    <row r="741" spans="1:13" ht="17" customHeight="1" x14ac:dyDescent="0.15">
      <c r="A741" s="394" t="s">
        <v>2912</v>
      </c>
      <c r="B741" s="419">
        <v>4.1029182615452799E-3</v>
      </c>
      <c r="C741" s="417"/>
      <c r="D741" s="417">
        <v>2.1599657578375698E-3</v>
      </c>
      <c r="E741" s="417">
        <v>5.5893019208159596E-3</v>
      </c>
      <c r="F741" s="417">
        <v>4.8268173196389904E-3</v>
      </c>
      <c r="G741" s="417">
        <v>3.72556503032742E-3</v>
      </c>
      <c r="H741" s="417"/>
      <c r="I741" s="417">
        <v>2.6497977392315598E-3</v>
      </c>
      <c r="J741" s="417">
        <v>2.9090643362477998E-3</v>
      </c>
      <c r="K741" s="418">
        <v>2.6764719331384898E-3</v>
      </c>
      <c r="L741" s="192"/>
      <c r="M741" s="5"/>
    </row>
    <row r="742" spans="1:13" ht="17" customHeight="1" x14ac:dyDescent="0.15">
      <c r="A742" s="394" t="s">
        <v>2913</v>
      </c>
      <c r="B742" s="419">
        <v>3.9628848249335198E-3</v>
      </c>
      <c r="C742" s="417"/>
      <c r="D742" s="417">
        <v>2.6666810351282698E-3</v>
      </c>
      <c r="E742" s="417">
        <v>5.2568541068011296E-3</v>
      </c>
      <c r="F742" s="417">
        <v>4.1856625718341397E-3</v>
      </c>
      <c r="G742" s="417">
        <v>3.61675927764641E-3</v>
      </c>
      <c r="H742" s="417"/>
      <c r="I742" s="417">
        <v>2.30512892725459E-3</v>
      </c>
      <c r="J742" s="417">
        <v>2.6220449830758E-3</v>
      </c>
      <c r="K742" s="418">
        <v>2.3273214249065499E-3</v>
      </c>
      <c r="L742" s="192"/>
      <c r="M742" s="5"/>
    </row>
    <row r="743" spans="1:13" ht="17" customHeight="1" x14ac:dyDescent="0.15">
      <c r="A743" s="394" t="s">
        <v>2914</v>
      </c>
      <c r="B743" s="419">
        <v>3.8253923372009902E-3</v>
      </c>
      <c r="C743" s="417"/>
      <c r="D743" s="417">
        <v>2.58776856503993E-3</v>
      </c>
      <c r="E743" s="417">
        <v>4.83471017320267E-3</v>
      </c>
      <c r="F743" s="417">
        <v>4.4261599319258002E-3</v>
      </c>
      <c r="G743" s="417">
        <v>3.58770182730419E-3</v>
      </c>
      <c r="H743" s="417"/>
      <c r="I743" s="417">
        <v>2.1773027437234798E-3</v>
      </c>
      <c r="J743" s="417">
        <v>2.4424188053274302E-3</v>
      </c>
      <c r="K743" s="418">
        <v>2.19941085210655E-3</v>
      </c>
      <c r="L743" s="192"/>
      <c r="M743" s="5"/>
    </row>
    <row r="744" spans="1:13" ht="17" customHeight="1" x14ac:dyDescent="0.15">
      <c r="A744" s="394" t="s">
        <v>2915</v>
      </c>
      <c r="B744" s="419">
        <v>3.6915974384630602E-3</v>
      </c>
      <c r="C744" s="417"/>
      <c r="D744" s="417">
        <v>3.6259595865301099E-3</v>
      </c>
      <c r="E744" s="417">
        <v>4.7097710897708797E-3</v>
      </c>
      <c r="F744" s="417">
        <v>3.8376393000095202E-3</v>
      </c>
      <c r="G744" s="417">
        <v>3.6575215978643699E-3</v>
      </c>
      <c r="H744" s="417"/>
      <c r="I744" s="417">
        <v>2.0763540770179999E-3</v>
      </c>
      <c r="J744" s="417">
        <v>2.20044686809567E-3</v>
      </c>
      <c r="K744" s="418">
        <v>2.0954365774305001E-3</v>
      </c>
      <c r="L744" s="192"/>
      <c r="M744" s="5"/>
    </row>
    <row r="745" spans="1:13" ht="17" customHeight="1" x14ac:dyDescent="0.15">
      <c r="A745" s="394" t="s">
        <v>2916</v>
      </c>
      <c r="B745" s="419">
        <v>3.56959031733035E-3</v>
      </c>
      <c r="C745" s="417"/>
      <c r="D745" s="417">
        <v>3.2316560540100502E-3</v>
      </c>
      <c r="E745" s="417">
        <v>4.3553021509878803E-3</v>
      </c>
      <c r="F745" s="417">
        <v>3.4126166084862998E-3</v>
      </c>
      <c r="G745" s="417">
        <v>3.5526137550617302E-3</v>
      </c>
      <c r="H745" s="417"/>
      <c r="I745" s="417">
        <v>1.9071873410986999E-3</v>
      </c>
      <c r="J745" s="417">
        <v>2.1480805070341401E-3</v>
      </c>
      <c r="K745" s="418">
        <v>1.9220404018508201E-3</v>
      </c>
      <c r="L745" s="192"/>
      <c r="M745" s="5"/>
    </row>
    <row r="746" spans="1:13" ht="17" customHeight="1" x14ac:dyDescent="0.15">
      <c r="A746" s="394" t="s">
        <v>2917</v>
      </c>
      <c r="B746" s="419">
        <v>3.5940113208433599E-3</v>
      </c>
      <c r="C746" s="417"/>
      <c r="D746" s="417">
        <v>2.9003735135442999E-3</v>
      </c>
      <c r="E746" s="417">
        <v>4.2309903019667004E-3</v>
      </c>
      <c r="F746" s="417">
        <v>3.23045977924463E-3</v>
      </c>
      <c r="G746" s="417">
        <v>3.4775532074949301E-3</v>
      </c>
      <c r="H746" s="417"/>
      <c r="I746" s="417">
        <v>1.8487340635423501E-3</v>
      </c>
      <c r="J746" s="417">
        <v>1.93322291336391E-3</v>
      </c>
      <c r="K746" s="418">
        <v>1.8641794334190299E-3</v>
      </c>
      <c r="L746" s="192"/>
      <c r="M746" s="5"/>
    </row>
    <row r="747" spans="1:13" ht="17" customHeight="1" x14ac:dyDescent="0.15">
      <c r="A747" s="394" t="s">
        <v>2918</v>
      </c>
      <c r="B747" s="419">
        <v>3.9257234087030097E-3</v>
      </c>
      <c r="C747" s="417"/>
      <c r="D747" s="417">
        <v>4.1634567756448802E-3</v>
      </c>
      <c r="E747" s="417">
        <v>4.8894708274413896E-3</v>
      </c>
      <c r="F747" s="417">
        <v>3.6517055594187499E-3</v>
      </c>
      <c r="G747" s="417">
        <v>4.3893891398052503E-3</v>
      </c>
      <c r="H747" s="417"/>
      <c r="I747" s="417">
        <v>8.2798615736286302E-3</v>
      </c>
      <c r="J747" s="417">
        <v>2.4877964096372499E-3</v>
      </c>
      <c r="K747" s="418">
        <v>8.3958388145612094E-3</v>
      </c>
      <c r="L747" s="192"/>
      <c r="M747" s="5"/>
    </row>
    <row r="748" spans="1:13" ht="17" customHeight="1" x14ac:dyDescent="0.15">
      <c r="A748" s="394" t="s">
        <v>2919</v>
      </c>
      <c r="B748" s="419">
        <v>3.8979276250019602E-3</v>
      </c>
      <c r="C748" s="417"/>
      <c r="D748" s="417">
        <v>7.0377563216126402E-3</v>
      </c>
      <c r="E748" s="417">
        <v>4.94788464698976E-3</v>
      </c>
      <c r="F748" s="417">
        <v>3.2069756496155601E-3</v>
      </c>
      <c r="G748" s="417">
        <v>4.25687314648462E-3</v>
      </c>
      <c r="H748" s="417"/>
      <c r="I748" s="417">
        <v>8.6111994521136295E-3</v>
      </c>
      <c r="J748" s="417">
        <v>2.7275374102960102E-3</v>
      </c>
      <c r="K748" s="418">
        <v>8.6974840145289493E-3</v>
      </c>
      <c r="L748" s="192"/>
      <c r="M748" s="5"/>
    </row>
    <row r="749" spans="1:13" ht="17" customHeight="1" x14ac:dyDescent="0.15">
      <c r="A749" s="394" t="s">
        <v>2920</v>
      </c>
      <c r="B749" s="419">
        <v>4.01213134673518E-3</v>
      </c>
      <c r="C749" s="417"/>
      <c r="D749" s="417">
        <v>5.99710381473506E-3</v>
      </c>
      <c r="E749" s="417">
        <v>4.5624189703835499E-3</v>
      </c>
      <c r="F749" s="417">
        <v>3.64074963779687E-3</v>
      </c>
      <c r="G749" s="417">
        <v>4.0995158303443104E-3</v>
      </c>
      <c r="H749" s="417"/>
      <c r="I749" s="417">
        <v>7.4174362466287499E-3</v>
      </c>
      <c r="J749" s="417">
        <v>2.4253266134186499E-3</v>
      </c>
      <c r="K749" s="418">
        <v>7.5315907549812896E-3</v>
      </c>
      <c r="L749" s="192"/>
      <c r="M749" s="5"/>
    </row>
    <row r="750" spans="1:13" ht="17" customHeight="1" x14ac:dyDescent="0.15">
      <c r="A750" s="394" t="s">
        <v>2921</v>
      </c>
      <c r="B750" s="419">
        <v>4.7445758839106096E-3</v>
      </c>
      <c r="C750" s="417"/>
      <c r="D750" s="417">
        <v>5.1399734032700796E-3</v>
      </c>
      <c r="E750" s="417">
        <v>4.2178974315118601E-3</v>
      </c>
      <c r="F750" s="417">
        <v>3.2225754765023199E-3</v>
      </c>
      <c r="G750" s="417">
        <v>3.9991344978513501E-3</v>
      </c>
      <c r="H750" s="417"/>
      <c r="I750" s="417">
        <v>6.2539896182878096E-3</v>
      </c>
      <c r="J750" s="417">
        <v>3.3170341540180301E-3</v>
      </c>
      <c r="K750" s="418">
        <v>6.3673826635558201E-3</v>
      </c>
      <c r="L750" s="192"/>
      <c r="M750" s="5"/>
    </row>
    <row r="751" spans="1:13" ht="17" customHeight="1" x14ac:dyDescent="0.15">
      <c r="A751" s="394" t="s">
        <v>2922</v>
      </c>
      <c r="B751" s="419">
        <v>4.56477566303716E-3</v>
      </c>
      <c r="C751" s="417"/>
      <c r="D751" s="417">
        <v>4.7760161181042296E-3</v>
      </c>
      <c r="E751" s="417">
        <v>5.1969342211259702E-3</v>
      </c>
      <c r="F751" s="417">
        <v>5.0012584463476704E-3</v>
      </c>
      <c r="G751" s="417">
        <v>4.0550252586515102E-3</v>
      </c>
      <c r="H751" s="417"/>
      <c r="I751" s="417">
        <v>5.3288946021283496E-3</v>
      </c>
      <c r="J751" s="417">
        <v>3.0418234476905998E-3</v>
      </c>
      <c r="K751" s="418">
        <v>5.4402824308358898E-3</v>
      </c>
      <c r="L751" s="192"/>
      <c r="M751" s="5"/>
    </row>
    <row r="752" spans="1:13" ht="17" customHeight="1" x14ac:dyDescent="0.15">
      <c r="A752" s="394" t="s">
        <v>2923</v>
      </c>
      <c r="B752" s="419">
        <v>4.3464135318329296E-3</v>
      </c>
      <c r="C752" s="417"/>
      <c r="D752" s="417">
        <v>4.1894889505303696E-3</v>
      </c>
      <c r="E752" s="417">
        <v>4.9046911341318203E-3</v>
      </c>
      <c r="F752" s="417">
        <v>4.30108104757667E-3</v>
      </c>
      <c r="G752" s="417">
        <v>4.2469331404952201E-3</v>
      </c>
      <c r="H752" s="417"/>
      <c r="I752" s="417">
        <v>4.8763155886451699E-3</v>
      </c>
      <c r="J752" s="417">
        <v>3.1708880271687102E-3</v>
      </c>
      <c r="K752" s="418">
        <v>4.96929633452567E-3</v>
      </c>
      <c r="L752" s="192"/>
      <c r="M752" s="5"/>
    </row>
    <row r="753" spans="1:13" ht="17" customHeight="1" x14ac:dyDescent="0.15">
      <c r="A753" s="394" t="s">
        <v>2924</v>
      </c>
      <c r="B753" s="419">
        <v>4.1992162386492197E-3</v>
      </c>
      <c r="C753" s="417"/>
      <c r="D753" s="417">
        <v>3.84138541306083E-3</v>
      </c>
      <c r="E753" s="417">
        <v>4.7642541994647996E-3</v>
      </c>
      <c r="F753" s="417">
        <v>4.0884628908693802E-3</v>
      </c>
      <c r="G753" s="417">
        <v>4.0911724173322596E-3</v>
      </c>
      <c r="H753" s="417"/>
      <c r="I753" s="417">
        <v>4.1536711334451901E-3</v>
      </c>
      <c r="J753" s="417">
        <v>2.8247802020370202E-3</v>
      </c>
      <c r="K753" s="418">
        <v>4.2364619663441596E-3</v>
      </c>
      <c r="L753" s="192"/>
      <c r="M753" s="5"/>
    </row>
    <row r="754" spans="1:13" ht="17" customHeight="1" x14ac:dyDescent="0.15">
      <c r="A754" s="394" t="s">
        <v>2925</v>
      </c>
      <c r="B754" s="419">
        <v>4.0635103578817496E-3</v>
      </c>
      <c r="C754" s="417"/>
      <c r="D754" s="417">
        <v>4.7727334670047998E-3</v>
      </c>
      <c r="E754" s="417">
        <v>4.6687591787708304E-3</v>
      </c>
      <c r="F754" s="417">
        <v>3.7277885402100699E-3</v>
      </c>
      <c r="G754" s="417">
        <v>3.9785367785349296E-3</v>
      </c>
      <c r="H754" s="417"/>
      <c r="I754" s="417">
        <v>3.5627635410555702E-3</v>
      </c>
      <c r="J754" s="417">
        <v>2.6266630336077399E-3</v>
      </c>
      <c r="K754" s="418">
        <v>3.6336052788381399E-3</v>
      </c>
      <c r="L754" s="192"/>
      <c r="M754" s="5"/>
    </row>
    <row r="755" spans="1:13" ht="17" customHeight="1" x14ac:dyDescent="0.15">
      <c r="A755" s="394" t="s">
        <v>2926</v>
      </c>
      <c r="B755" s="419">
        <v>3.8910531311391401E-3</v>
      </c>
      <c r="C755" s="417"/>
      <c r="D755" s="417">
        <v>5.06824618076346E-3</v>
      </c>
      <c r="E755" s="417">
        <v>4.5116699108633399E-3</v>
      </c>
      <c r="F755" s="417">
        <v>3.29455118533092E-3</v>
      </c>
      <c r="G755" s="417">
        <v>3.8452844278706799E-3</v>
      </c>
      <c r="H755" s="417"/>
      <c r="I755" s="417">
        <v>3.1543299032922201E-3</v>
      </c>
      <c r="J755" s="417">
        <v>2.3746587529686301E-3</v>
      </c>
      <c r="K755" s="418">
        <v>3.2191108970123601E-3</v>
      </c>
      <c r="L755" s="192"/>
      <c r="M755" s="5"/>
    </row>
    <row r="756" spans="1:13" ht="17" customHeight="1" x14ac:dyDescent="0.15">
      <c r="A756" s="394" t="s">
        <v>2927</v>
      </c>
      <c r="B756" s="419">
        <v>3.9017955107713501E-3</v>
      </c>
      <c r="C756" s="417"/>
      <c r="D756" s="417">
        <v>4.7496390641936902E-3</v>
      </c>
      <c r="E756" s="417">
        <v>4.3590914818136799E-3</v>
      </c>
      <c r="F756" s="417">
        <v>2.9291309629028198E-3</v>
      </c>
      <c r="G756" s="417">
        <v>3.73731785389649E-3</v>
      </c>
      <c r="H756" s="417"/>
      <c r="I756" s="417">
        <v>2.7730554061011999E-3</v>
      </c>
      <c r="J756" s="417">
        <v>2.1315343182639699E-3</v>
      </c>
      <c r="K756" s="418">
        <v>2.8306210456795402E-3</v>
      </c>
      <c r="L756" s="192"/>
      <c r="M756" s="5"/>
    </row>
    <row r="757" spans="1:13" ht="17" customHeight="1" x14ac:dyDescent="0.15">
      <c r="A757" s="394" t="s">
        <v>2928</v>
      </c>
      <c r="B757" s="419">
        <v>3.75257288408899E-3</v>
      </c>
      <c r="C757" s="417"/>
      <c r="D757" s="417">
        <v>4.29989235354642E-3</v>
      </c>
      <c r="E757" s="417">
        <v>4.4960839968031102E-3</v>
      </c>
      <c r="F757" s="417">
        <v>2.99855850880433E-3</v>
      </c>
      <c r="G757" s="417">
        <v>3.6287156058975299E-3</v>
      </c>
      <c r="H757" s="417"/>
      <c r="I757" s="417">
        <v>2.7196131477218999E-3</v>
      </c>
      <c r="J757" s="417">
        <v>1.9822813689879802E-3</v>
      </c>
      <c r="K757" s="418">
        <v>2.7637911879198201E-3</v>
      </c>
      <c r="L757" s="192"/>
      <c r="M757" s="5"/>
    </row>
    <row r="758" spans="1:13" ht="17" customHeight="1" x14ac:dyDescent="0.15">
      <c r="A758" s="394" t="s">
        <v>2929</v>
      </c>
      <c r="B758" s="419">
        <v>3.6871644661802001E-3</v>
      </c>
      <c r="C758" s="417"/>
      <c r="D758" s="417">
        <v>3.7478149952522499E-3</v>
      </c>
      <c r="E758" s="417">
        <v>4.1865066481828403E-3</v>
      </c>
      <c r="F758" s="417">
        <v>2.7070071209036799E-3</v>
      </c>
      <c r="G758" s="417">
        <v>3.54249319283276E-3</v>
      </c>
      <c r="H758" s="417"/>
      <c r="I758" s="417">
        <v>2.4494006268819201E-3</v>
      </c>
      <c r="J758" s="417">
        <v>1.8720399764272199E-3</v>
      </c>
      <c r="K758" s="418">
        <v>2.4879871985347001E-3</v>
      </c>
      <c r="L758" s="192"/>
      <c r="M758" s="5"/>
    </row>
    <row r="759" spans="1:13" ht="17" customHeight="1" x14ac:dyDescent="0.15">
      <c r="A759" s="394" t="s">
        <v>2930</v>
      </c>
      <c r="B759" s="419">
        <v>3.5849512121316298E-3</v>
      </c>
      <c r="C759" s="417"/>
      <c r="D759" s="417">
        <v>3.6165529134071302E-3</v>
      </c>
      <c r="E759" s="417">
        <v>3.9386619591481797E-3</v>
      </c>
      <c r="F759" s="417">
        <v>2.47174149280154E-3</v>
      </c>
      <c r="G759" s="417">
        <v>3.4477727917420699E-3</v>
      </c>
      <c r="H759" s="417"/>
      <c r="I759" s="417">
        <v>2.1564831089089399E-3</v>
      </c>
      <c r="J759" s="417">
        <v>1.7062361865961501E-3</v>
      </c>
      <c r="K759" s="418">
        <v>2.18876820997821E-3</v>
      </c>
      <c r="L759" s="192"/>
      <c r="M759" s="5"/>
    </row>
    <row r="760" spans="1:13" ht="17" customHeight="1" x14ac:dyDescent="0.15">
      <c r="A760" s="394" t="s">
        <v>2931</v>
      </c>
      <c r="B760" s="419">
        <v>3.49594554623031E-3</v>
      </c>
      <c r="C760" s="417"/>
      <c r="D760" s="417">
        <v>3.4865532356913699E-3</v>
      </c>
      <c r="E760" s="417">
        <v>4.0406133835508501E-3</v>
      </c>
      <c r="F760" s="417">
        <v>2.2771263029338E-3</v>
      </c>
      <c r="G760" s="417">
        <v>3.3618154405430402E-3</v>
      </c>
      <c r="H760" s="417"/>
      <c r="I760" s="417">
        <v>1.99389470802557E-3</v>
      </c>
      <c r="J760" s="417">
        <v>1.5757630458127299E-3</v>
      </c>
      <c r="K760" s="418">
        <v>2.02217312271481E-3</v>
      </c>
      <c r="L760" s="192"/>
      <c r="M760" s="5"/>
    </row>
    <row r="761" spans="1:13" ht="17" customHeight="1" x14ac:dyDescent="0.15">
      <c r="A761" s="394" t="s">
        <v>2932</v>
      </c>
      <c r="B761" s="419">
        <v>3.4074604987486502E-3</v>
      </c>
      <c r="C761" s="417"/>
      <c r="D761" s="417">
        <v>3.1269698968099499E-3</v>
      </c>
      <c r="E761" s="417">
        <v>3.7650194938163698E-3</v>
      </c>
      <c r="F761" s="417">
        <v>2.1012206332767002E-3</v>
      </c>
      <c r="G761" s="417">
        <v>3.3882964576597702E-3</v>
      </c>
      <c r="H761" s="417"/>
      <c r="I761" s="417">
        <v>1.7645944025403699E-3</v>
      </c>
      <c r="J761" s="417">
        <v>1.42615979642422E-3</v>
      </c>
      <c r="K761" s="418">
        <v>1.7856226944176199E-3</v>
      </c>
      <c r="L761" s="192"/>
      <c r="M761" s="5"/>
    </row>
    <row r="762" spans="1:13" ht="17" customHeight="1" x14ac:dyDescent="0.15">
      <c r="A762" s="394" t="s">
        <v>2933</v>
      </c>
      <c r="B762" s="419">
        <v>3.33111268490709E-3</v>
      </c>
      <c r="C762" s="417"/>
      <c r="D762" s="417">
        <v>2.8165579805176301E-3</v>
      </c>
      <c r="E762" s="417">
        <v>3.5238933548686199E-3</v>
      </c>
      <c r="F762" s="417">
        <v>1.99099710923106E-3</v>
      </c>
      <c r="G762" s="417">
        <v>3.3667232197395298E-3</v>
      </c>
      <c r="H762" s="417"/>
      <c r="I762" s="417">
        <v>2.0133990352986398E-3</v>
      </c>
      <c r="J762" s="417">
        <v>1.5314753049927899E-3</v>
      </c>
      <c r="K762" s="418">
        <v>2.0404358935879499E-3</v>
      </c>
      <c r="L762" s="192"/>
      <c r="M762" s="5"/>
    </row>
    <row r="763" spans="1:13" ht="17" customHeight="1" x14ac:dyDescent="0.15">
      <c r="A763" s="394" t="s">
        <v>2934</v>
      </c>
      <c r="B763" s="419">
        <v>3.27652718979312E-3</v>
      </c>
      <c r="C763" s="417"/>
      <c r="D763" s="417">
        <v>2.9534964902406401E-3</v>
      </c>
      <c r="E763" s="417">
        <v>3.3814721385743798E-3</v>
      </c>
      <c r="F763" s="417">
        <v>1.8735323961667899E-3</v>
      </c>
      <c r="G763" s="417">
        <v>3.3305999943186899E-3</v>
      </c>
      <c r="H763" s="417"/>
      <c r="I763" s="417">
        <v>1.9606731399348402E-3</v>
      </c>
      <c r="J763" s="417">
        <v>1.4991621198983799E-3</v>
      </c>
      <c r="K763" s="418">
        <v>1.98865135642187E-3</v>
      </c>
      <c r="L763" s="192"/>
      <c r="M763" s="5"/>
    </row>
    <row r="764" spans="1:13" ht="17" customHeight="1" x14ac:dyDescent="0.15">
      <c r="A764" s="394" t="s">
        <v>2935</v>
      </c>
      <c r="B764" s="419">
        <v>3.3515171697813101E-3</v>
      </c>
      <c r="C764" s="417"/>
      <c r="D764" s="417">
        <v>2.7142810555775801E-3</v>
      </c>
      <c r="E764" s="417">
        <v>3.3220206871320199E-3</v>
      </c>
      <c r="F764" s="417">
        <v>1.94293634982612E-3</v>
      </c>
      <c r="G764" s="417">
        <v>3.2656273643725201E-3</v>
      </c>
      <c r="H764" s="417"/>
      <c r="I764" s="417">
        <v>1.7466071358525901E-3</v>
      </c>
      <c r="J764" s="417">
        <v>1.38584478002786E-3</v>
      </c>
      <c r="K764" s="418">
        <v>1.76803830165807E-3</v>
      </c>
      <c r="L764" s="192"/>
      <c r="M764" s="5"/>
    </row>
    <row r="765" spans="1:13" ht="17" customHeight="1" x14ac:dyDescent="0.15">
      <c r="A765" s="394" t="s">
        <v>2936</v>
      </c>
      <c r="B765" s="419">
        <v>3.3163532022514198E-3</v>
      </c>
      <c r="C765" s="417"/>
      <c r="D765" s="417">
        <v>2.5885837403644999E-3</v>
      </c>
      <c r="E765" s="417">
        <v>3.1346511116585002E-3</v>
      </c>
      <c r="F765" s="417">
        <v>1.9065938342724101E-3</v>
      </c>
      <c r="G765" s="417">
        <v>3.2444141304985401E-3</v>
      </c>
      <c r="H765" s="417"/>
      <c r="I765" s="417">
        <v>1.7538419873950901E-3</v>
      </c>
      <c r="J765" s="417">
        <v>1.56477756416214E-3</v>
      </c>
      <c r="K765" s="418">
        <v>1.76422520270466E-3</v>
      </c>
      <c r="L765" s="192"/>
      <c r="M765" s="5"/>
    </row>
    <row r="766" spans="1:13" ht="17" customHeight="1" x14ac:dyDescent="0.15">
      <c r="A766" s="394" t="s">
        <v>2937</v>
      </c>
      <c r="B766" s="419">
        <v>3.36739215342979E-3</v>
      </c>
      <c r="C766" s="417"/>
      <c r="D766" s="417">
        <v>2.40716969632621E-3</v>
      </c>
      <c r="E766" s="417">
        <v>2.9723111811435199E-3</v>
      </c>
      <c r="F766" s="417">
        <v>1.91463619648965E-3</v>
      </c>
      <c r="G766" s="417">
        <v>3.3368425953688198E-3</v>
      </c>
      <c r="H766" s="417"/>
      <c r="I766" s="417">
        <v>1.65559354889581E-3</v>
      </c>
      <c r="J766" s="417">
        <v>1.65973376900873E-3</v>
      </c>
      <c r="K766" s="418">
        <v>1.66591348659962E-3</v>
      </c>
      <c r="L766" s="192"/>
      <c r="M766" s="5"/>
    </row>
    <row r="767" spans="1:13" ht="17" customHeight="1" x14ac:dyDescent="0.15">
      <c r="A767" s="394" t="s">
        <v>2938</v>
      </c>
      <c r="B767" s="419">
        <v>3.2903999893748601E-3</v>
      </c>
      <c r="C767" s="417"/>
      <c r="D767" s="417">
        <v>2.4256130717752698E-3</v>
      </c>
      <c r="E767" s="417">
        <v>2.82880892304352E-3</v>
      </c>
      <c r="F767" s="417">
        <v>2.1721691438343401E-3</v>
      </c>
      <c r="G767" s="417">
        <v>3.2851667646831601E-3</v>
      </c>
      <c r="H767" s="417"/>
      <c r="I767" s="417">
        <v>1.52173883245508E-3</v>
      </c>
      <c r="J767" s="417">
        <v>1.5003051360161399E-3</v>
      </c>
      <c r="K767" s="418">
        <v>1.5277292571625001E-3</v>
      </c>
      <c r="L767" s="192"/>
      <c r="M767" s="5"/>
    </row>
    <row r="768" spans="1:13" ht="17" customHeight="1" x14ac:dyDescent="0.15">
      <c r="A768" s="394" t="s">
        <v>2939</v>
      </c>
      <c r="B768" s="419">
        <v>3.2411829427852899E-3</v>
      </c>
      <c r="C768" s="417"/>
      <c r="D768" s="417">
        <v>3.0771182564920999E-3</v>
      </c>
      <c r="E768" s="417">
        <v>2.70242460345351E-3</v>
      </c>
      <c r="F768" s="417">
        <v>2.1000215804496398E-3</v>
      </c>
      <c r="G768" s="417">
        <v>3.23476074021402E-3</v>
      </c>
      <c r="H768" s="417"/>
      <c r="I768" s="417">
        <v>2.1517735789997601E-3</v>
      </c>
      <c r="J768" s="417">
        <v>1.8988990010779701E-3</v>
      </c>
      <c r="K768" s="418">
        <v>2.1586339773826402E-3</v>
      </c>
      <c r="L768" s="192"/>
      <c r="M768" s="5"/>
    </row>
    <row r="769" spans="1:13" ht="17" customHeight="1" x14ac:dyDescent="0.15">
      <c r="A769" s="394" t="s">
        <v>2940</v>
      </c>
      <c r="B769" s="419">
        <v>3.3388268455464701E-3</v>
      </c>
      <c r="C769" s="417"/>
      <c r="D769" s="417">
        <v>2.8733957928813001E-3</v>
      </c>
      <c r="E769" s="417">
        <v>2.8539317773442902E-3</v>
      </c>
      <c r="F769" s="417">
        <v>1.9774034265263702E-3</v>
      </c>
      <c r="G769" s="417">
        <v>3.2247760193047201E-3</v>
      </c>
      <c r="H769" s="417"/>
      <c r="I769" s="417">
        <v>1.8969318937913601E-3</v>
      </c>
      <c r="J769" s="417">
        <v>1.73457618303739E-3</v>
      </c>
      <c r="K769" s="418">
        <v>1.90038724161195E-3</v>
      </c>
      <c r="L769" s="192"/>
      <c r="M769" s="5"/>
    </row>
    <row r="770" spans="1:13" ht="17" customHeight="1" x14ac:dyDescent="0.15">
      <c r="A770" s="394" t="s">
        <v>2941</v>
      </c>
      <c r="B770" s="419">
        <v>3.2850402657812702E-3</v>
      </c>
      <c r="C770" s="417"/>
      <c r="D770" s="417">
        <v>2.8148841697918201E-3</v>
      </c>
      <c r="E770" s="417">
        <v>3.0372814385026098E-3</v>
      </c>
      <c r="F770" s="417">
        <v>2.2351009336755499E-3</v>
      </c>
      <c r="G770" s="417">
        <v>3.2722623046396301E-3</v>
      </c>
      <c r="H770" s="417"/>
      <c r="I770" s="417">
        <v>1.7152931909875501E-3</v>
      </c>
      <c r="J770" s="417">
        <v>1.5664408954391301E-3</v>
      </c>
      <c r="K770" s="418">
        <v>1.71766832096059E-3</v>
      </c>
      <c r="L770" s="192"/>
      <c r="M770" s="5"/>
    </row>
    <row r="771" spans="1:13" ht="17" customHeight="1" x14ac:dyDescent="0.15">
      <c r="A771" s="394" t="s">
        <v>2942</v>
      </c>
      <c r="B771" s="419">
        <v>3.2353753835950901E-3</v>
      </c>
      <c r="C771" s="417"/>
      <c r="D771" s="417">
        <v>2.5862727275338501E-3</v>
      </c>
      <c r="E771" s="417">
        <v>2.9587176235167999E-3</v>
      </c>
      <c r="F771" s="417">
        <v>2.1471803551747098E-3</v>
      </c>
      <c r="G771" s="417">
        <v>3.2344685433820402E-3</v>
      </c>
      <c r="H771" s="417"/>
      <c r="I771" s="417">
        <v>1.6942856147859301E-3</v>
      </c>
      <c r="J771" s="417">
        <v>1.4195899863236299E-3</v>
      </c>
      <c r="K771" s="418">
        <v>1.69269026984366E-3</v>
      </c>
      <c r="L771" s="192"/>
      <c r="M771" s="5"/>
    </row>
    <row r="772" spans="1:13" ht="17" customHeight="1" x14ac:dyDescent="0.15">
      <c r="A772" s="394" t="s">
        <v>2943</v>
      </c>
      <c r="B772" s="419">
        <v>3.2511387877052198E-3</v>
      </c>
      <c r="C772" s="417"/>
      <c r="D772" s="417">
        <v>2.41774596263436E-3</v>
      </c>
      <c r="E772" s="417">
        <v>2.9943156808175898E-3</v>
      </c>
      <c r="F772" s="417">
        <v>2.0550125993072099E-3</v>
      </c>
      <c r="G772" s="417">
        <v>3.1889533565372299E-3</v>
      </c>
      <c r="H772" s="417"/>
      <c r="I772" s="417">
        <v>1.52583608184748E-3</v>
      </c>
      <c r="J772" s="417">
        <v>1.3489664593034701E-3</v>
      </c>
      <c r="K772" s="418">
        <v>1.5200709137846199E-3</v>
      </c>
      <c r="L772" s="192"/>
      <c r="M772" s="5"/>
    </row>
    <row r="773" spans="1:13" ht="17" customHeight="1" x14ac:dyDescent="0.15">
      <c r="A773" s="394" t="s">
        <v>2944</v>
      </c>
      <c r="B773" s="419">
        <v>3.2814318316358101E-3</v>
      </c>
      <c r="C773" s="417"/>
      <c r="D773" s="417">
        <v>2.28290227718127E-3</v>
      </c>
      <c r="E773" s="417">
        <v>2.8619378698862101E-3</v>
      </c>
      <c r="F773" s="417">
        <v>1.96347300935403E-3</v>
      </c>
      <c r="G773" s="417">
        <v>3.1252142514419101E-3</v>
      </c>
      <c r="H773" s="417"/>
      <c r="I773" s="417">
        <v>1.39613094896306E-3</v>
      </c>
      <c r="J773" s="417">
        <v>1.66484677481113E-3</v>
      </c>
      <c r="K773" s="418">
        <v>1.38599838833031E-3</v>
      </c>
      <c r="L773" s="192"/>
      <c r="M773" s="5"/>
    </row>
    <row r="774" spans="1:13" ht="17" customHeight="1" x14ac:dyDescent="0.15">
      <c r="A774" s="394" t="s">
        <v>2945</v>
      </c>
      <c r="B774" s="419">
        <v>3.2701177294965299E-3</v>
      </c>
      <c r="C774" s="417"/>
      <c r="D774" s="417">
        <v>2.2018523356325602E-3</v>
      </c>
      <c r="E774" s="417">
        <v>2.73193519399696E-3</v>
      </c>
      <c r="F774" s="417">
        <v>1.8979926411153501E-3</v>
      </c>
      <c r="G774" s="417">
        <v>3.5888080065721098E-3</v>
      </c>
      <c r="H774" s="417"/>
      <c r="I774" s="417">
        <v>2.0541116281837901E-3</v>
      </c>
      <c r="J774" s="417">
        <v>2.4167377296760301E-3</v>
      </c>
      <c r="K774" s="418">
        <v>2.0472484488688598E-3</v>
      </c>
      <c r="L774" s="192"/>
      <c r="M774" s="5"/>
    </row>
    <row r="775" spans="1:13" ht="17" customHeight="1" x14ac:dyDescent="0.15">
      <c r="A775" s="394" t="s">
        <v>2946</v>
      </c>
      <c r="B775" s="419">
        <v>3.2099603457345699E-3</v>
      </c>
      <c r="C775" s="417"/>
      <c r="D775" s="417">
        <v>2.20990396999677E-3</v>
      </c>
      <c r="E775" s="417">
        <v>2.6555919695430202E-3</v>
      </c>
      <c r="F775" s="417">
        <v>1.9074902669659599E-3</v>
      </c>
      <c r="G775" s="417">
        <v>3.535059108896E-3</v>
      </c>
      <c r="H775" s="417"/>
      <c r="I775" s="417">
        <v>1.81164110722623E-3</v>
      </c>
      <c r="J775" s="417">
        <v>2.2110547997069999E-3</v>
      </c>
      <c r="K775" s="418">
        <v>1.80370485417526E-3</v>
      </c>
      <c r="L775" s="192"/>
      <c r="M775" s="5"/>
    </row>
    <row r="776" spans="1:13" ht="17" customHeight="1" x14ac:dyDescent="0.15">
      <c r="A776" s="394" t="s">
        <v>2947</v>
      </c>
      <c r="B776" s="419">
        <v>3.2109365514604998E-3</v>
      </c>
      <c r="C776" s="417"/>
      <c r="D776" s="417">
        <v>2.7679727313920299E-3</v>
      </c>
      <c r="E776" s="417">
        <v>2.5851428799363199E-3</v>
      </c>
      <c r="F776" s="417">
        <v>1.8037271586462101E-3</v>
      </c>
      <c r="G776" s="417">
        <v>3.4428259438440698E-3</v>
      </c>
      <c r="H776" s="417"/>
      <c r="I776" s="417">
        <v>1.63549074322682E-3</v>
      </c>
      <c r="J776" s="417">
        <v>1.9815496396356001E-3</v>
      </c>
      <c r="K776" s="418">
        <v>1.62581909449604E-3</v>
      </c>
      <c r="L776" s="192"/>
      <c r="M776" s="5"/>
    </row>
    <row r="777" spans="1:13" ht="17" customHeight="1" x14ac:dyDescent="0.15">
      <c r="A777" s="394" t="s">
        <v>2948</v>
      </c>
      <c r="B777" s="419">
        <v>3.4445404764766401E-3</v>
      </c>
      <c r="C777" s="417"/>
      <c r="D777" s="417">
        <v>2.5939910109851801E-3</v>
      </c>
      <c r="E777" s="417">
        <v>3.01237159857712E-3</v>
      </c>
      <c r="F777" s="417">
        <v>1.91132526368619E-3</v>
      </c>
      <c r="G777" s="417">
        <v>3.4129109363088099E-3</v>
      </c>
      <c r="H777" s="417"/>
      <c r="I777" s="417">
        <v>1.64197516401511E-3</v>
      </c>
      <c r="J777" s="417">
        <v>2.04794024412944E-3</v>
      </c>
      <c r="K777" s="418">
        <v>1.6312682915951501E-3</v>
      </c>
      <c r="L777" s="192"/>
      <c r="M777" s="5"/>
    </row>
    <row r="778" spans="1:13" ht="17" customHeight="1" x14ac:dyDescent="0.15">
      <c r="A778" s="394" t="s">
        <v>2949</v>
      </c>
      <c r="B778" s="419">
        <v>3.4187476434990901E-3</v>
      </c>
      <c r="C778" s="417"/>
      <c r="D778" s="417">
        <v>2.3951685953712901E-3</v>
      </c>
      <c r="E778" s="417">
        <v>3.2398381127021099E-3</v>
      </c>
      <c r="F778" s="417">
        <v>1.8132478997540699E-3</v>
      </c>
      <c r="G778" s="417">
        <v>3.3314193200214802E-3</v>
      </c>
      <c r="H778" s="417"/>
      <c r="I778" s="417">
        <v>2.38836135408222E-3</v>
      </c>
      <c r="J778" s="417">
        <v>2.1875175644244902E-3</v>
      </c>
      <c r="K778" s="418">
        <v>2.3903840405167E-3</v>
      </c>
      <c r="L778" s="192"/>
      <c r="M778" s="5"/>
    </row>
    <row r="779" spans="1:13" ht="17" customHeight="1" x14ac:dyDescent="0.15">
      <c r="A779" s="394" t="s">
        <v>2950</v>
      </c>
      <c r="B779" s="419">
        <v>3.4703540980566701E-3</v>
      </c>
      <c r="C779" s="417"/>
      <c r="D779" s="417">
        <v>2.4020548687246298E-3</v>
      </c>
      <c r="E779" s="417">
        <v>3.1847100472551801E-3</v>
      </c>
      <c r="F779" s="417">
        <v>1.7394392373467501E-3</v>
      </c>
      <c r="G779" s="417">
        <v>3.27331352689304E-3</v>
      </c>
      <c r="H779" s="417"/>
      <c r="I779" s="417">
        <v>2.1435609091679901E-3</v>
      </c>
      <c r="J779" s="417">
        <v>2.0718757594280399E-3</v>
      </c>
      <c r="K779" s="418">
        <v>2.14569090499241E-3</v>
      </c>
      <c r="L779" s="192"/>
      <c r="M779" s="5"/>
    </row>
    <row r="780" spans="1:13" ht="17" customHeight="1" x14ac:dyDescent="0.15">
      <c r="A780" s="394" t="s">
        <v>2951</v>
      </c>
      <c r="B780" s="419">
        <v>3.5047330326872001E-3</v>
      </c>
      <c r="C780" s="417"/>
      <c r="D780" s="417">
        <v>2.24544942832933E-3</v>
      </c>
      <c r="E780" s="417">
        <v>3.2833386556351302E-3</v>
      </c>
      <c r="F780" s="417">
        <v>1.7451808160115301E-3</v>
      </c>
      <c r="G780" s="417">
        <v>3.3323834787342302E-3</v>
      </c>
      <c r="H780" s="417"/>
      <c r="I780" s="417">
        <v>1.9226261989355601E-3</v>
      </c>
      <c r="J780" s="417">
        <v>1.87795262651979E-3</v>
      </c>
      <c r="K780" s="418">
        <v>1.9213296398231099E-3</v>
      </c>
      <c r="L780" s="192"/>
      <c r="M780" s="5"/>
    </row>
    <row r="781" spans="1:13" ht="17" customHeight="1" x14ac:dyDescent="0.15">
      <c r="A781" s="394" t="s">
        <v>2952</v>
      </c>
      <c r="B781" s="419">
        <v>3.4402337410802501E-3</v>
      </c>
      <c r="C781" s="417"/>
      <c r="D781" s="417">
        <v>2.1189964238655301E-3</v>
      </c>
      <c r="E781" s="417">
        <v>3.7181056645932101E-3</v>
      </c>
      <c r="F781" s="417">
        <v>1.67882753539841E-3</v>
      </c>
      <c r="G781" s="417">
        <v>3.2673817884851602E-3</v>
      </c>
      <c r="H781" s="417"/>
      <c r="I781" s="417">
        <v>3.0559832210290201E-3</v>
      </c>
      <c r="J781" s="417">
        <v>2.5802233982117899E-3</v>
      </c>
      <c r="K781" s="418">
        <v>3.07371004437983E-3</v>
      </c>
      <c r="L781" s="192"/>
      <c r="M781" s="5"/>
    </row>
    <row r="782" spans="1:13" ht="17" customHeight="1" x14ac:dyDescent="0.15">
      <c r="A782" s="394" t="s">
        <v>2953</v>
      </c>
      <c r="B782" s="419">
        <v>3.55934552874049E-3</v>
      </c>
      <c r="C782" s="417"/>
      <c r="D782" s="417">
        <v>2.2528334096510402E-3</v>
      </c>
      <c r="E782" s="417">
        <v>4.0759619563024898E-3</v>
      </c>
      <c r="F782" s="417">
        <v>1.6681689810103401E-3</v>
      </c>
      <c r="G782" s="417">
        <v>3.2018304554624101E-3</v>
      </c>
      <c r="H782" s="417"/>
      <c r="I782" s="417">
        <v>3.1804260936129599E-3</v>
      </c>
      <c r="J782" s="417">
        <v>2.3874287654718799E-3</v>
      </c>
      <c r="K782" s="418">
        <v>3.20506111699721E-3</v>
      </c>
      <c r="L782" s="192"/>
      <c r="M782" s="5"/>
    </row>
    <row r="783" spans="1:13" ht="17" customHeight="1" x14ac:dyDescent="0.15">
      <c r="A783" s="394" t="s">
        <v>2954</v>
      </c>
      <c r="B783" s="419">
        <v>3.4826631148656001E-3</v>
      </c>
      <c r="C783" s="417"/>
      <c r="D783" s="417">
        <v>2.3986664389886799E-3</v>
      </c>
      <c r="E783" s="417">
        <v>4.67500449637827E-3</v>
      </c>
      <c r="F783" s="417">
        <v>1.6656999351397099E-3</v>
      </c>
      <c r="G783" s="417">
        <v>3.1386750995781301E-3</v>
      </c>
      <c r="H783" s="417"/>
      <c r="I783" s="417">
        <v>2.7987425618383301E-3</v>
      </c>
      <c r="J783" s="417">
        <v>2.4407151886820301E-3</v>
      </c>
      <c r="K783" s="418">
        <v>2.8151501848349501E-3</v>
      </c>
      <c r="L783" s="192"/>
      <c r="M783" s="5"/>
    </row>
    <row r="784" spans="1:13" ht="17" customHeight="1" x14ac:dyDescent="0.15">
      <c r="A784" s="394" t="s">
        <v>2955</v>
      </c>
      <c r="B784" s="419">
        <v>3.3928505123888299E-3</v>
      </c>
      <c r="C784" s="417"/>
      <c r="D784" s="417">
        <v>2.31742142826445E-3</v>
      </c>
      <c r="E784" s="417">
        <v>4.42359111554804E-3</v>
      </c>
      <c r="F784" s="417">
        <v>1.6681665867399999E-3</v>
      </c>
      <c r="G784" s="417">
        <v>3.0928801278724601E-3</v>
      </c>
      <c r="H784" s="417"/>
      <c r="I784" s="417">
        <v>2.7272001447735299E-3</v>
      </c>
      <c r="J784" s="417">
        <v>2.1813999022870798E-3</v>
      </c>
      <c r="K784" s="418">
        <v>2.74688415930158E-3</v>
      </c>
      <c r="L784" s="192"/>
      <c r="M784" s="5"/>
    </row>
    <row r="785" spans="1:13" ht="17" customHeight="1" x14ac:dyDescent="0.15">
      <c r="A785" s="394" t="s">
        <v>2956</v>
      </c>
      <c r="B785" s="419">
        <v>3.3118045925848399E-3</v>
      </c>
      <c r="C785" s="417"/>
      <c r="D785" s="417">
        <v>2.17617507941277E-3</v>
      </c>
      <c r="E785" s="417">
        <v>4.1125512158322096E-3</v>
      </c>
      <c r="F785" s="417">
        <v>1.7432776081371701E-3</v>
      </c>
      <c r="G785" s="417">
        <v>3.0433853471250401E-3</v>
      </c>
      <c r="H785" s="417"/>
      <c r="I785" s="417">
        <v>2.3844268606969601E-3</v>
      </c>
      <c r="J785" s="417">
        <v>1.9510389490998801E-3</v>
      </c>
      <c r="K785" s="418">
        <v>2.4021029209280501E-3</v>
      </c>
      <c r="L785" s="192"/>
      <c r="M785" s="5"/>
    </row>
    <row r="786" spans="1:13" ht="17" customHeight="1" x14ac:dyDescent="0.15">
      <c r="A786" s="394" t="s">
        <v>2957</v>
      </c>
      <c r="B786" s="419">
        <v>3.2409438303788E-3</v>
      </c>
      <c r="C786" s="417"/>
      <c r="D786" s="417">
        <v>2.6205017630767801E-3</v>
      </c>
      <c r="E786" s="417">
        <v>3.8770495135299499E-3</v>
      </c>
      <c r="F786" s="417">
        <v>1.6842909397640001E-3</v>
      </c>
      <c r="G786" s="417">
        <v>2.9944959308782801E-3</v>
      </c>
      <c r="H786" s="417"/>
      <c r="I786" s="417">
        <v>2.1968312555592701E-3</v>
      </c>
      <c r="J786" s="417">
        <v>1.93561796737815E-3</v>
      </c>
      <c r="K786" s="418">
        <v>2.2133834405644801E-3</v>
      </c>
      <c r="L786" s="192"/>
      <c r="M786" s="5"/>
    </row>
    <row r="787" spans="1:13" ht="17" customHeight="1" x14ac:dyDescent="0.15">
      <c r="A787" s="394" t="s">
        <v>2958</v>
      </c>
      <c r="B787" s="419">
        <v>3.4232945062193901E-3</v>
      </c>
      <c r="C787" s="417"/>
      <c r="D787" s="417">
        <v>2.47489235395109E-3</v>
      </c>
      <c r="E787" s="417">
        <v>4.20555316773512E-3</v>
      </c>
      <c r="F787" s="417">
        <v>1.8301823218521199E-3</v>
      </c>
      <c r="G787" s="417">
        <v>3.3259708667439901E-3</v>
      </c>
      <c r="H787" s="417"/>
      <c r="I787" s="417">
        <v>2.3634927697837398E-3</v>
      </c>
      <c r="J787" s="417">
        <v>1.80018709412964E-3</v>
      </c>
      <c r="K787" s="418">
        <v>2.3754772442836801E-3</v>
      </c>
      <c r="L787" s="192"/>
      <c r="M787" s="5"/>
    </row>
    <row r="788" spans="1:13" ht="17" customHeight="1" x14ac:dyDescent="0.15">
      <c r="A788" s="394" t="s">
        <v>2959</v>
      </c>
      <c r="B788" s="419">
        <v>3.3535935994551298E-3</v>
      </c>
      <c r="C788" s="417"/>
      <c r="D788" s="417">
        <v>3.9239235520374697E-3</v>
      </c>
      <c r="E788" s="417">
        <v>3.9065274128174598E-3</v>
      </c>
      <c r="F788" s="417">
        <v>1.7530289367763401E-3</v>
      </c>
      <c r="G788" s="417">
        <v>3.2503079024129499E-3</v>
      </c>
      <c r="H788" s="417"/>
      <c r="I788" s="417">
        <v>2.0798657311051601E-3</v>
      </c>
      <c r="J788" s="417">
        <v>1.6280820913152499E-3</v>
      </c>
      <c r="K788" s="418">
        <v>2.08772668357577E-3</v>
      </c>
      <c r="L788" s="192"/>
      <c r="M788" s="5"/>
    </row>
    <row r="789" spans="1:13" ht="17" customHeight="1" x14ac:dyDescent="0.15">
      <c r="A789" s="394" t="s">
        <v>2960</v>
      </c>
      <c r="B789" s="419">
        <v>3.2813482051978898E-3</v>
      </c>
      <c r="C789" s="417"/>
      <c r="D789" s="417">
        <v>3.4529556974323599E-3</v>
      </c>
      <c r="E789" s="417">
        <v>3.66403013671293E-3</v>
      </c>
      <c r="F789" s="417">
        <v>1.7847820261334699E-3</v>
      </c>
      <c r="G789" s="417">
        <v>3.19810579111655E-3</v>
      </c>
      <c r="H789" s="417"/>
      <c r="I789" s="417">
        <v>1.8486169426276101E-3</v>
      </c>
      <c r="J789" s="417">
        <v>1.54670817161318E-3</v>
      </c>
      <c r="K789" s="418">
        <v>1.85086644285624E-3</v>
      </c>
      <c r="L789" s="192"/>
      <c r="M789" s="5"/>
    </row>
    <row r="790" spans="1:13" ht="17" customHeight="1" x14ac:dyDescent="0.15">
      <c r="A790" s="394" t="s">
        <v>2961</v>
      </c>
      <c r="B790" s="419">
        <v>3.2205743939735599E-3</v>
      </c>
      <c r="C790" s="417"/>
      <c r="D790" s="417">
        <v>3.16623227003166E-3</v>
      </c>
      <c r="E790" s="417">
        <v>3.5083643575104899E-3</v>
      </c>
      <c r="F790" s="417">
        <v>1.7128344885444101E-3</v>
      </c>
      <c r="G790" s="417">
        <v>3.1405882407839901E-3</v>
      </c>
      <c r="H790" s="417"/>
      <c r="I790" s="417">
        <v>1.7592079526706399E-3</v>
      </c>
      <c r="J790" s="417">
        <v>1.45773815690797E-3</v>
      </c>
      <c r="K790" s="418">
        <v>1.75920091586423E-3</v>
      </c>
      <c r="L790" s="192"/>
      <c r="M790" s="5"/>
    </row>
    <row r="791" spans="1:13" ht="17" customHeight="1" x14ac:dyDescent="0.15">
      <c r="A791" s="394" t="s">
        <v>2962</v>
      </c>
      <c r="B791" s="419">
        <v>3.29544557545799E-3</v>
      </c>
      <c r="C791" s="417"/>
      <c r="D791" s="417">
        <v>4.1341142067024298E-3</v>
      </c>
      <c r="E791" s="417">
        <v>3.33627089615522E-3</v>
      </c>
      <c r="F791" s="417">
        <v>1.6731672375079401E-3</v>
      </c>
      <c r="G791" s="417">
        <v>3.3043555263222498E-3</v>
      </c>
      <c r="H791" s="417"/>
      <c r="I791" s="417">
        <v>1.98598353418784E-3</v>
      </c>
      <c r="J791" s="417">
        <v>1.38506049961638E-3</v>
      </c>
      <c r="K791" s="418">
        <v>1.9985528623438801E-3</v>
      </c>
      <c r="L791" s="192"/>
      <c r="M791" s="5"/>
    </row>
    <row r="792" spans="1:13" ht="17" customHeight="1" x14ac:dyDescent="0.15">
      <c r="A792" s="394" t="s">
        <v>2963</v>
      </c>
      <c r="B792" s="419">
        <v>3.5030099305518002E-3</v>
      </c>
      <c r="C792" s="417"/>
      <c r="D792" s="417">
        <v>3.8426306529773298E-3</v>
      </c>
      <c r="E792" s="417">
        <v>3.1460847859669399E-3</v>
      </c>
      <c r="F792" s="417">
        <v>1.6756402076548199E-3</v>
      </c>
      <c r="G792" s="417">
        <v>3.2663446799432198E-3</v>
      </c>
      <c r="H792" s="417"/>
      <c r="I792" s="417">
        <v>1.89485528336613E-3</v>
      </c>
      <c r="J792" s="417">
        <v>1.30504465291347E-3</v>
      </c>
      <c r="K792" s="418">
        <v>1.9102603867691E-3</v>
      </c>
      <c r="L792" s="192"/>
      <c r="M792" s="5"/>
    </row>
    <row r="793" spans="1:13" ht="17" customHeight="1" x14ac:dyDescent="0.15">
      <c r="A793" s="394" t="s">
        <v>2964</v>
      </c>
      <c r="B793" s="419">
        <v>3.40693187353457E-3</v>
      </c>
      <c r="C793" s="417"/>
      <c r="D793" s="417">
        <v>4.2786268737452504E-3</v>
      </c>
      <c r="E793" s="417">
        <v>3.16219451358694E-3</v>
      </c>
      <c r="F793" s="417">
        <v>1.7940960456594699E-3</v>
      </c>
      <c r="G793" s="417">
        <v>3.2113259486849601E-3</v>
      </c>
      <c r="H793" s="417"/>
      <c r="I793" s="417">
        <v>1.6954947095322501E-3</v>
      </c>
      <c r="J793" s="417">
        <v>1.21709724823464E-3</v>
      </c>
      <c r="K793" s="418">
        <v>1.70575910543689E-3</v>
      </c>
      <c r="L793" s="192"/>
      <c r="M793" s="5"/>
    </row>
    <row r="794" spans="1:13" ht="17" customHeight="1" x14ac:dyDescent="0.15">
      <c r="A794" s="394" t="s">
        <v>2965</v>
      </c>
      <c r="B794" s="419">
        <v>3.33925032454861E-3</v>
      </c>
      <c r="C794" s="417"/>
      <c r="D794" s="417">
        <v>4.1187400875675696E-3</v>
      </c>
      <c r="E794" s="417">
        <v>3.0251733087649701E-3</v>
      </c>
      <c r="F794" s="417">
        <v>1.7247306622490001E-3</v>
      </c>
      <c r="G794" s="417">
        <v>3.2991684774685099E-3</v>
      </c>
      <c r="H794" s="417"/>
      <c r="I794" s="417">
        <v>1.6181123614618499E-3</v>
      </c>
      <c r="J794" s="417">
        <v>1.12496535972461E-3</v>
      </c>
      <c r="K794" s="418">
        <v>1.62385959946649E-3</v>
      </c>
      <c r="L794" s="192"/>
      <c r="M794" s="5"/>
    </row>
    <row r="795" spans="1:13" ht="17" customHeight="1" x14ac:dyDescent="0.15">
      <c r="A795" s="394" t="s">
        <v>2966</v>
      </c>
      <c r="B795" s="419">
        <v>3.4176623298372202E-3</v>
      </c>
      <c r="C795" s="417"/>
      <c r="D795" s="417">
        <v>3.6394190178626602E-3</v>
      </c>
      <c r="E795" s="417">
        <v>3.2435726394971299E-3</v>
      </c>
      <c r="F795" s="417">
        <v>2.05337342768676E-3</v>
      </c>
      <c r="G795" s="417">
        <v>3.36856146989451E-3</v>
      </c>
      <c r="H795" s="417"/>
      <c r="I795" s="417">
        <v>1.45271401438358E-3</v>
      </c>
      <c r="J795" s="417">
        <v>1.0448641011728899E-3</v>
      </c>
      <c r="K795" s="418">
        <v>1.45374159204386E-3</v>
      </c>
      <c r="L795" s="192"/>
      <c r="M795" s="5"/>
    </row>
    <row r="796" spans="1:13" ht="17" customHeight="1" x14ac:dyDescent="0.15">
      <c r="A796" s="394" t="s">
        <v>2967</v>
      </c>
      <c r="B796" s="419">
        <v>3.3369237761195301E-3</v>
      </c>
      <c r="C796" s="417"/>
      <c r="D796" s="417">
        <v>3.3782219149263199E-3</v>
      </c>
      <c r="E796" s="417">
        <v>3.20963050096474E-3</v>
      </c>
      <c r="F796" s="417">
        <v>1.9213336473062499E-3</v>
      </c>
      <c r="G796" s="417">
        <v>3.2905361549213099E-3</v>
      </c>
      <c r="H796" s="417"/>
      <c r="I796" s="417">
        <v>1.6436358262325399E-3</v>
      </c>
      <c r="J796" s="417">
        <v>1.0019826083015201E-3</v>
      </c>
      <c r="K796" s="418">
        <v>1.6535235399138099E-3</v>
      </c>
      <c r="L796" s="192"/>
      <c r="M796" s="5"/>
    </row>
    <row r="797" spans="1:13" ht="17" customHeight="1" x14ac:dyDescent="0.15">
      <c r="A797" s="394" t="s">
        <v>2968</v>
      </c>
      <c r="B797" s="419">
        <v>3.3282181778193699E-3</v>
      </c>
      <c r="C797" s="417"/>
      <c r="D797" s="417">
        <v>3.0164139678228999E-3</v>
      </c>
      <c r="E797" s="417">
        <v>3.0423886029068998E-3</v>
      </c>
      <c r="F797" s="417">
        <v>2.2764380819417299E-3</v>
      </c>
      <c r="G797" s="417">
        <v>3.2189156473069898E-3</v>
      </c>
      <c r="H797" s="417"/>
      <c r="I797" s="417">
        <v>2.8058446081959802E-3</v>
      </c>
      <c r="J797" s="417">
        <v>1.37973356787938E-3</v>
      </c>
      <c r="K797" s="418">
        <v>2.835642051389E-3</v>
      </c>
      <c r="L797" s="192"/>
      <c r="M797" s="5"/>
    </row>
    <row r="798" spans="1:13" ht="17" customHeight="1" x14ac:dyDescent="0.15">
      <c r="A798" s="394" t="s">
        <v>2969</v>
      </c>
      <c r="B798" s="419">
        <v>3.25600926627027E-3</v>
      </c>
      <c r="C798" s="417"/>
      <c r="D798" s="417">
        <v>2.7779165131184701E-3</v>
      </c>
      <c r="E798" s="417">
        <v>3.0361676353956998E-3</v>
      </c>
      <c r="F798" s="417">
        <v>2.1266861900631501E-3</v>
      </c>
      <c r="G798" s="417">
        <v>3.2579018576010402E-3</v>
      </c>
      <c r="H798" s="417"/>
      <c r="I798" s="417">
        <v>2.5716231247064599E-3</v>
      </c>
      <c r="J798" s="417">
        <v>1.6894454206704899E-3</v>
      </c>
      <c r="K798" s="418">
        <v>2.59777552368824E-3</v>
      </c>
      <c r="L798" s="192"/>
      <c r="M798" s="5"/>
    </row>
    <row r="799" spans="1:13" ht="17" customHeight="1" x14ac:dyDescent="0.15">
      <c r="A799" s="394" t="s">
        <v>2970</v>
      </c>
      <c r="B799" s="419">
        <v>3.2584985596701898E-3</v>
      </c>
      <c r="C799" s="417"/>
      <c r="D799" s="417">
        <v>3.2020709282984199E-3</v>
      </c>
      <c r="E799" s="417">
        <v>2.8838113477513399E-3</v>
      </c>
      <c r="F799" s="417">
        <v>1.9806891300277098E-3</v>
      </c>
      <c r="G799" s="417">
        <v>3.18802754913193E-3</v>
      </c>
      <c r="H799" s="417"/>
      <c r="I799" s="417">
        <v>2.2383657003039398E-3</v>
      </c>
      <c r="J799" s="417">
        <v>1.6752525932315801E-3</v>
      </c>
      <c r="K799" s="418">
        <v>2.2594485817851199E-3</v>
      </c>
      <c r="L799" s="192"/>
      <c r="M799" s="5"/>
    </row>
    <row r="800" spans="1:13" ht="17" customHeight="1" x14ac:dyDescent="0.15">
      <c r="A800" s="394" t="s">
        <v>2971</v>
      </c>
      <c r="B800" s="419">
        <v>3.2583635256070499E-3</v>
      </c>
      <c r="C800" s="417"/>
      <c r="D800" s="417">
        <v>3.09496333158106E-3</v>
      </c>
      <c r="E800" s="417">
        <v>2.8563323954143801E-3</v>
      </c>
      <c r="F800" s="417">
        <v>1.8630002732024399E-3</v>
      </c>
      <c r="G800" s="417">
        <v>3.1647544750340998E-3</v>
      </c>
      <c r="H800" s="417"/>
      <c r="I800" s="417">
        <v>2.1027248028837198E-3</v>
      </c>
      <c r="J800" s="417">
        <v>1.5751855705470499E-3</v>
      </c>
      <c r="K800" s="418">
        <v>2.1175934798162701E-3</v>
      </c>
      <c r="L800" s="192"/>
      <c r="M800" s="5"/>
    </row>
    <row r="801" spans="1:13" ht="17" customHeight="1" x14ac:dyDescent="0.15">
      <c r="A801" s="394" t="s">
        <v>2972</v>
      </c>
      <c r="B801" s="419">
        <v>3.2602299618988001E-3</v>
      </c>
      <c r="C801" s="417"/>
      <c r="D801" s="417">
        <v>2.88167487506513E-3</v>
      </c>
      <c r="E801" s="417">
        <v>2.8878650094554701E-3</v>
      </c>
      <c r="F801" s="417">
        <v>1.8535671408268701E-3</v>
      </c>
      <c r="G801" s="417">
        <v>3.1081704784502698E-3</v>
      </c>
      <c r="H801" s="417"/>
      <c r="I801" s="417">
        <v>1.88496706400485E-3</v>
      </c>
      <c r="J801" s="417">
        <v>1.75129517605062E-3</v>
      </c>
      <c r="K801" s="418">
        <v>1.8960328780478E-3</v>
      </c>
      <c r="L801" s="192"/>
      <c r="M801" s="5"/>
    </row>
    <row r="802" spans="1:13" ht="17" customHeight="1" x14ac:dyDescent="0.15">
      <c r="A802" s="394" t="s">
        <v>2973</v>
      </c>
      <c r="B802" s="419">
        <v>3.2653786738400699E-3</v>
      </c>
      <c r="C802" s="417"/>
      <c r="D802" s="417">
        <v>2.85449861681779E-3</v>
      </c>
      <c r="E802" s="417">
        <v>2.7553087036183001E-3</v>
      </c>
      <c r="F802" s="417">
        <v>1.86159447941326E-3</v>
      </c>
      <c r="G802" s="417">
        <v>3.1085103603470999E-3</v>
      </c>
      <c r="H802" s="417"/>
      <c r="I802" s="417">
        <v>1.6774779782881099E-3</v>
      </c>
      <c r="J802" s="417">
        <v>1.5911053736100799E-3</v>
      </c>
      <c r="K802" s="418">
        <v>1.6844232535721899E-3</v>
      </c>
      <c r="L802" s="192"/>
      <c r="M802" s="5"/>
    </row>
    <row r="803" spans="1:13" ht="17" customHeight="1" x14ac:dyDescent="0.15">
      <c r="A803" s="394" t="s">
        <v>2974</v>
      </c>
      <c r="B803" s="419">
        <v>3.2364847716916498E-3</v>
      </c>
      <c r="C803" s="417"/>
      <c r="D803" s="417">
        <v>2.8776580817218098E-3</v>
      </c>
      <c r="E803" s="417">
        <v>2.6493337150538198E-3</v>
      </c>
      <c r="F803" s="417">
        <v>1.9206547431469001E-3</v>
      </c>
      <c r="G803" s="417">
        <v>3.1657740443027599E-3</v>
      </c>
      <c r="H803" s="417"/>
      <c r="I803" s="417">
        <v>1.5890046559528901E-3</v>
      </c>
      <c r="J803" s="417">
        <v>1.4394060391284399E-3</v>
      </c>
      <c r="K803" s="418">
        <v>1.5905364475742E-3</v>
      </c>
      <c r="L803" s="192"/>
      <c r="M803" s="5"/>
    </row>
    <row r="804" spans="1:13" ht="17" customHeight="1" x14ac:dyDescent="0.15">
      <c r="A804" s="394" t="s">
        <v>2975</v>
      </c>
      <c r="B804" s="419">
        <v>3.20838782872813E-3</v>
      </c>
      <c r="C804" s="417"/>
      <c r="D804" s="417">
        <v>3.5472727504941102E-3</v>
      </c>
      <c r="E804" s="417">
        <v>3.4494929609676299E-3</v>
      </c>
      <c r="F804" s="417">
        <v>1.85907069240622E-3</v>
      </c>
      <c r="G804" s="417">
        <v>3.2821217281138802E-3</v>
      </c>
      <c r="H804" s="417"/>
      <c r="I804" s="417">
        <v>1.53606979931653E-3</v>
      </c>
      <c r="J804" s="417">
        <v>1.83775553873958E-3</v>
      </c>
      <c r="K804" s="418">
        <v>1.53503827053792E-3</v>
      </c>
      <c r="L804" s="192"/>
      <c r="M804" s="5"/>
    </row>
    <row r="805" spans="1:13" ht="17" customHeight="1" x14ac:dyDescent="0.15">
      <c r="A805" s="394" t="s">
        <v>2976</v>
      </c>
      <c r="B805" s="419">
        <v>3.2727538746794901E-3</v>
      </c>
      <c r="C805" s="417"/>
      <c r="D805" s="417">
        <v>3.4127480787496602E-3</v>
      </c>
      <c r="E805" s="417">
        <v>3.4462247813096302E-3</v>
      </c>
      <c r="F805" s="417">
        <v>1.84206786269742E-3</v>
      </c>
      <c r="G805" s="417">
        <v>3.2142150557796698E-3</v>
      </c>
      <c r="H805" s="417"/>
      <c r="I805" s="417">
        <v>1.50558707660095E-3</v>
      </c>
      <c r="J805" s="417">
        <v>1.68407657806082E-3</v>
      </c>
      <c r="K805" s="418">
        <v>1.5038971697633899E-3</v>
      </c>
      <c r="L805" s="192"/>
      <c r="M805" s="5"/>
    </row>
    <row r="806" spans="1:13" ht="17" customHeight="1" x14ac:dyDescent="0.15">
      <c r="A806" s="394" t="s">
        <v>2977</v>
      </c>
      <c r="B806" s="419">
        <v>3.2782823212447001E-3</v>
      </c>
      <c r="C806" s="417"/>
      <c r="D806" s="417">
        <v>3.1228176361672798E-3</v>
      </c>
      <c r="E806" s="417">
        <v>3.2695683704121099E-3</v>
      </c>
      <c r="F806" s="417">
        <v>1.91555764567913E-3</v>
      </c>
      <c r="G806" s="417">
        <v>3.15561104861878E-3</v>
      </c>
      <c r="H806" s="417"/>
      <c r="I806" s="417">
        <v>1.35961879538963E-3</v>
      </c>
      <c r="J806" s="417">
        <v>1.5186422367331101E-3</v>
      </c>
      <c r="K806" s="418">
        <v>1.35413703067589E-3</v>
      </c>
      <c r="L806" s="192"/>
      <c r="M806" s="5"/>
    </row>
    <row r="807" spans="1:13" ht="17" customHeight="1" x14ac:dyDescent="0.15">
      <c r="A807" s="394" t="s">
        <v>2978</v>
      </c>
      <c r="B807" s="419">
        <v>3.2237034144959498E-3</v>
      </c>
      <c r="C807" s="417"/>
      <c r="D807" s="417">
        <v>2.8137772584915701E-3</v>
      </c>
      <c r="E807" s="417">
        <v>3.1772825960496602E-3</v>
      </c>
      <c r="F807" s="417">
        <v>2.6481965201577301E-3</v>
      </c>
      <c r="G807" s="417">
        <v>3.3405412395627202E-3</v>
      </c>
      <c r="H807" s="417"/>
      <c r="I807" s="417">
        <v>1.2440804404156101E-3</v>
      </c>
      <c r="J807" s="417">
        <v>1.41310692442619E-3</v>
      </c>
      <c r="K807" s="418">
        <v>1.23616481392209E-3</v>
      </c>
      <c r="L807" s="192"/>
      <c r="M807" s="5"/>
    </row>
    <row r="808" spans="1:13" ht="17" customHeight="1" x14ac:dyDescent="0.15">
      <c r="A808" s="394" t="s">
        <v>2979</v>
      </c>
      <c r="B808" s="419">
        <v>3.1775502610559099E-3</v>
      </c>
      <c r="C808" s="417"/>
      <c r="D808" s="417">
        <v>2.94952677806881E-3</v>
      </c>
      <c r="E808" s="417">
        <v>3.01799242965333E-3</v>
      </c>
      <c r="F808" s="417">
        <v>2.4146388883726599E-3</v>
      </c>
      <c r="G808" s="417">
        <v>3.4256615503528401E-3</v>
      </c>
      <c r="H808" s="417"/>
      <c r="I808" s="417">
        <v>1.2157932357864799E-3</v>
      </c>
      <c r="J808" s="417">
        <v>1.2955158005756801E-3</v>
      </c>
      <c r="K808" s="418">
        <v>1.2034378574517801E-3</v>
      </c>
      <c r="L808" s="192"/>
      <c r="M808" s="5"/>
    </row>
    <row r="809" spans="1:13" ht="17" customHeight="1" x14ac:dyDescent="0.15">
      <c r="A809" s="394" t="s">
        <v>2980</v>
      </c>
      <c r="B809" s="419">
        <v>3.1261789780560102E-3</v>
      </c>
      <c r="C809" s="417"/>
      <c r="D809" s="417">
        <v>2.71408191923633E-3</v>
      </c>
      <c r="E809" s="417">
        <v>2.8990033142076502E-3</v>
      </c>
      <c r="F809" s="417">
        <v>2.6990356992215598E-3</v>
      </c>
      <c r="G809" s="417">
        <v>3.3485658206149501E-3</v>
      </c>
      <c r="H809" s="417"/>
      <c r="I809" s="417">
        <v>1.12178381411555E-3</v>
      </c>
      <c r="J809" s="417">
        <v>1.2592378243479201E-3</v>
      </c>
      <c r="K809" s="418">
        <v>1.10667159205443E-3</v>
      </c>
      <c r="L809" s="192"/>
      <c r="M809" s="5"/>
    </row>
    <row r="810" spans="1:13" ht="17" customHeight="1" x14ac:dyDescent="0.15">
      <c r="A810" s="394" t="s">
        <v>2981</v>
      </c>
      <c r="B810" s="419">
        <v>3.0804724417737299E-3</v>
      </c>
      <c r="C810" s="417"/>
      <c r="D810" s="417">
        <v>2.9164738225533602E-3</v>
      </c>
      <c r="E810" s="417">
        <v>2.7642779560092998E-3</v>
      </c>
      <c r="F810" s="417">
        <v>2.4520728387248999E-3</v>
      </c>
      <c r="G810" s="417">
        <v>3.28270366672259E-3</v>
      </c>
      <c r="H810" s="417"/>
      <c r="I810" s="417">
        <v>1.04359023910112E-3</v>
      </c>
      <c r="J810" s="417">
        <v>1.15418762841571E-3</v>
      </c>
      <c r="K810" s="418">
        <v>1.02608057103222E-3</v>
      </c>
      <c r="L810" s="192"/>
      <c r="M810" s="5"/>
    </row>
    <row r="811" spans="1:13" ht="17" customHeight="1" x14ac:dyDescent="0.15">
      <c r="A811" s="394" t="s">
        <v>2982</v>
      </c>
      <c r="B811" s="419">
        <v>3.1426096188302498E-3</v>
      </c>
      <c r="C811" s="417"/>
      <c r="D811" s="417">
        <v>2.6515668044328898E-3</v>
      </c>
      <c r="E811" s="417">
        <v>2.9715886998041398E-3</v>
      </c>
      <c r="F811" s="417">
        <v>2.2767705416336299E-3</v>
      </c>
      <c r="G811" s="417">
        <v>3.8161284248544999E-3</v>
      </c>
      <c r="H811" s="417"/>
      <c r="I811" s="417">
        <v>9.8155902086673793E-4</v>
      </c>
      <c r="J811" s="417">
        <v>1.5018998817327601E-3</v>
      </c>
      <c r="K811" s="418">
        <v>9.6097604550164704E-4</v>
      </c>
      <c r="L811" s="192"/>
      <c r="M811" s="5"/>
    </row>
    <row r="812" spans="1:13" ht="17" customHeight="1" x14ac:dyDescent="0.15">
      <c r="A812" s="394" t="s">
        <v>2983</v>
      </c>
      <c r="B812" s="419">
        <v>3.0994494262852898E-3</v>
      </c>
      <c r="C812" s="417"/>
      <c r="D812" s="417">
        <v>2.4746101107226601E-3</v>
      </c>
      <c r="E812" s="417">
        <v>3.0319324144003198E-3</v>
      </c>
      <c r="F812" s="417">
        <v>2.2182219829806099E-3</v>
      </c>
      <c r="G812" s="417">
        <v>3.7258849457198601E-3</v>
      </c>
      <c r="H812" s="417"/>
      <c r="I812" s="417">
        <v>9.4638381480865498E-4</v>
      </c>
      <c r="J812" s="417">
        <v>1.3689739212291599E-3</v>
      </c>
      <c r="K812" s="418">
        <v>9.2499207119451504E-4</v>
      </c>
      <c r="L812" s="192"/>
      <c r="M812" s="5"/>
    </row>
    <row r="813" spans="1:13" ht="17" customHeight="1" x14ac:dyDescent="0.15">
      <c r="A813" s="394" t="s">
        <v>2984</v>
      </c>
      <c r="B813" s="419">
        <v>3.2646522281249198E-3</v>
      </c>
      <c r="C813" s="417"/>
      <c r="D813" s="417">
        <v>2.3334956694671298E-3</v>
      </c>
      <c r="E813" s="417">
        <v>2.9600528896642701E-3</v>
      </c>
      <c r="F813" s="417">
        <v>2.21549834220114E-3</v>
      </c>
      <c r="G813" s="417">
        <v>3.6261791302524501E-3</v>
      </c>
      <c r="H813" s="417"/>
      <c r="I813" s="417">
        <v>1.0373490964668E-3</v>
      </c>
      <c r="J813" s="417">
        <v>1.2582757463636799E-3</v>
      </c>
      <c r="K813" s="418">
        <v>1.01732459298436E-3</v>
      </c>
      <c r="L813" s="192"/>
      <c r="M813" s="5"/>
    </row>
    <row r="814" spans="1:13" ht="17" customHeight="1" x14ac:dyDescent="0.15">
      <c r="A814" s="394" t="s">
        <v>2985</v>
      </c>
      <c r="B814" s="419">
        <v>3.20330507253216E-3</v>
      </c>
      <c r="C814" s="417"/>
      <c r="D814" s="417">
        <v>2.2620177366451202E-3</v>
      </c>
      <c r="E814" s="417">
        <v>2.8171501165345E-3</v>
      </c>
      <c r="F814" s="417">
        <v>2.17318954426571E-3</v>
      </c>
      <c r="G814" s="417">
        <v>3.5741311035135202E-3</v>
      </c>
      <c r="H814" s="417"/>
      <c r="I814" s="417">
        <v>1.0175357242104099E-3</v>
      </c>
      <c r="J814" s="417">
        <v>1.23135942446048E-3</v>
      </c>
      <c r="K814" s="418">
        <v>9.9302249639883901E-4</v>
      </c>
      <c r="L814" s="192"/>
      <c r="M814" s="5"/>
    </row>
    <row r="815" spans="1:13" ht="17" customHeight="1" x14ac:dyDescent="0.15">
      <c r="A815" s="394" t="s">
        <v>2986</v>
      </c>
      <c r="B815" s="419">
        <v>3.3343516406293201E-3</v>
      </c>
      <c r="C815" s="417"/>
      <c r="D815" s="417">
        <v>2.1330993609778299E-3</v>
      </c>
      <c r="E815" s="417">
        <v>2.7291426537280499E-3</v>
      </c>
      <c r="F815" s="417">
        <v>2.1284258150093601E-3</v>
      </c>
      <c r="G815" s="417">
        <v>3.4790189789179302E-3</v>
      </c>
      <c r="H815" s="417"/>
      <c r="I815" s="417">
        <v>9.6170551536961003E-4</v>
      </c>
      <c r="J815" s="417">
        <v>1.28281425765814E-3</v>
      </c>
      <c r="K815" s="418">
        <v>9.3529526813110905E-4</v>
      </c>
      <c r="L815" s="192"/>
      <c r="M815" s="5"/>
    </row>
    <row r="816" spans="1:13" ht="17" customHeight="1" x14ac:dyDescent="0.15">
      <c r="A816" s="394" t="s">
        <v>2987</v>
      </c>
      <c r="B816" s="419">
        <v>3.2715624422718398E-3</v>
      </c>
      <c r="C816" s="417"/>
      <c r="D816" s="417">
        <v>2.3962092403037702E-3</v>
      </c>
      <c r="E816" s="417">
        <v>2.6775565099133101E-3</v>
      </c>
      <c r="F816" s="417">
        <v>1.9822277587878299E-3</v>
      </c>
      <c r="G816" s="417">
        <v>3.39177384241021E-3</v>
      </c>
      <c r="H816" s="417"/>
      <c r="I816" s="417">
        <v>9.3265654523142199E-4</v>
      </c>
      <c r="J816" s="417">
        <v>1.19211842049713E-3</v>
      </c>
      <c r="K816" s="418">
        <v>9.0618667948924201E-4</v>
      </c>
      <c r="L816" s="192"/>
      <c r="M816" s="5"/>
    </row>
    <row r="817" spans="1:13" ht="17" customHeight="1" x14ac:dyDescent="0.15">
      <c r="A817" s="394" t="s">
        <v>2988</v>
      </c>
      <c r="B817" s="419">
        <v>3.4918796923796101E-3</v>
      </c>
      <c r="C817" s="417"/>
      <c r="D817" s="417">
        <v>2.6390213724134999E-3</v>
      </c>
      <c r="E817" s="417">
        <v>2.7413454009692201E-3</v>
      </c>
      <c r="F817" s="417">
        <v>2.2746681164833998E-3</v>
      </c>
      <c r="G817" s="417">
        <v>3.33411478814833E-3</v>
      </c>
      <c r="H817" s="417"/>
      <c r="I817" s="417">
        <v>9.9874405469322909E-4</v>
      </c>
      <c r="J817" s="417">
        <v>1.2708408454150701E-3</v>
      </c>
      <c r="K817" s="418">
        <v>9.7404778702033998E-4</v>
      </c>
      <c r="L817" s="192"/>
      <c r="M817" s="5"/>
    </row>
    <row r="818" spans="1:13" ht="17" customHeight="1" x14ac:dyDescent="0.15">
      <c r="A818" s="394" t="s">
        <v>2989</v>
      </c>
      <c r="B818" s="419">
        <v>3.4070976806461501E-3</v>
      </c>
      <c r="C818" s="417"/>
      <c r="D818" s="417">
        <v>3.04946214673644E-3</v>
      </c>
      <c r="E818" s="417">
        <v>2.63402885784172E-3</v>
      </c>
      <c r="F818" s="417">
        <v>3.4523611752761002E-3</v>
      </c>
      <c r="G818" s="417">
        <v>3.2579047776258902E-3</v>
      </c>
      <c r="H818" s="417"/>
      <c r="I818" s="417">
        <v>9.7190641555765602E-4</v>
      </c>
      <c r="J818" s="417">
        <v>1.1695512540198399E-3</v>
      </c>
      <c r="K818" s="418">
        <v>9.4711430280929303E-4</v>
      </c>
      <c r="L818" s="192"/>
      <c r="M818" s="5"/>
    </row>
    <row r="819" spans="1:13" ht="17" customHeight="1" x14ac:dyDescent="0.15">
      <c r="A819" s="394" t="s">
        <v>2990</v>
      </c>
      <c r="B819" s="419">
        <v>3.4099591014795801E-3</v>
      </c>
      <c r="C819" s="417"/>
      <c r="D819" s="417">
        <v>3.1420369281888799E-3</v>
      </c>
      <c r="E819" s="417">
        <v>2.5712319865717E-3</v>
      </c>
      <c r="F819" s="417">
        <v>3.0615339993484902E-3</v>
      </c>
      <c r="G819" s="417">
        <v>3.1915650440027701E-3</v>
      </c>
      <c r="H819" s="417"/>
      <c r="I819" s="417">
        <v>9.3914395639680705E-4</v>
      </c>
      <c r="J819" s="417">
        <v>1.08141989785058E-3</v>
      </c>
      <c r="K819" s="418">
        <v>9.1216239626251098E-4</v>
      </c>
      <c r="L819" s="192"/>
      <c r="M819" s="5"/>
    </row>
    <row r="820" spans="1:13" ht="17" customHeight="1" x14ac:dyDescent="0.15">
      <c r="A820" s="394" t="s">
        <v>2991</v>
      </c>
      <c r="B820" s="419">
        <v>3.32763526880422E-3</v>
      </c>
      <c r="C820" s="417"/>
      <c r="D820" s="417">
        <v>2.9620638207171501E-3</v>
      </c>
      <c r="E820" s="417">
        <v>3.0242744813808202E-3</v>
      </c>
      <c r="F820" s="417">
        <v>3.1012839887892001E-3</v>
      </c>
      <c r="G820" s="417">
        <v>3.18543984450732E-3</v>
      </c>
      <c r="H820" s="417"/>
      <c r="I820" s="417">
        <v>9.3164520631523501E-4</v>
      </c>
      <c r="J820" s="417">
        <v>1.3684254977241301E-3</v>
      </c>
      <c r="K820" s="418">
        <v>9.0472979708241402E-4</v>
      </c>
      <c r="L820" s="192"/>
      <c r="M820" s="5"/>
    </row>
    <row r="821" spans="1:13" ht="17" customHeight="1" x14ac:dyDescent="0.15">
      <c r="A821" s="394" t="s">
        <v>2992</v>
      </c>
      <c r="B821" s="419">
        <v>3.3687209090745101E-3</v>
      </c>
      <c r="C821" s="417"/>
      <c r="D821" s="417">
        <v>2.6985349927388701E-3</v>
      </c>
      <c r="E821" s="417">
        <v>2.8776629807505298E-3</v>
      </c>
      <c r="F821" s="417">
        <v>3.0386686187587999E-3</v>
      </c>
      <c r="G821" s="417">
        <v>3.4184678907180099E-3</v>
      </c>
      <c r="H821" s="417"/>
      <c r="I821" s="417">
        <v>8.88320350942171E-4</v>
      </c>
      <c r="J821" s="417">
        <v>1.26376638574093E-3</v>
      </c>
      <c r="K821" s="418">
        <v>8.6032350076287905E-4</v>
      </c>
      <c r="L821" s="192"/>
      <c r="M821" s="5"/>
    </row>
    <row r="822" spans="1:13" ht="17" customHeight="1" x14ac:dyDescent="0.15">
      <c r="A822" s="394" t="s">
        <v>2993</v>
      </c>
      <c r="B822" s="419">
        <v>3.9922452728046402E-3</v>
      </c>
      <c r="C822" s="417"/>
      <c r="D822" s="417">
        <v>2.7477783296761499E-3</v>
      </c>
      <c r="E822" s="417">
        <v>2.8056143446545398E-3</v>
      </c>
      <c r="F822" s="417">
        <v>2.9565544780915001E-3</v>
      </c>
      <c r="G822" s="417">
        <v>3.3801255691431899E-3</v>
      </c>
      <c r="H822" s="417"/>
      <c r="I822" s="417">
        <v>9.3176814163559195E-4</v>
      </c>
      <c r="J822" s="417">
        <v>1.1529826077551701E-3</v>
      </c>
      <c r="K822" s="418">
        <v>9.0396533495281501E-4</v>
      </c>
      <c r="L822" s="192"/>
      <c r="M822" s="5"/>
    </row>
    <row r="823" spans="1:13" ht="17" customHeight="1" x14ac:dyDescent="0.15">
      <c r="A823" s="394" t="s">
        <v>2994</v>
      </c>
      <c r="B823" s="419">
        <v>4.1179387918969801E-3</v>
      </c>
      <c r="C823" s="417"/>
      <c r="D823" s="417">
        <v>3.5950707505679799E-3</v>
      </c>
      <c r="E823" s="417">
        <v>2.6819794612245899E-3</v>
      </c>
      <c r="F823" s="417">
        <v>2.6680979998475701E-3</v>
      </c>
      <c r="G823" s="417">
        <v>3.3130948247571102E-3</v>
      </c>
      <c r="H823" s="417"/>
      <c r="I823" s="417">
        <v>1.03954505085231E-3</v>
      </c>
      <c r="J823" s="417">
        <v>1.51486925136983E-3</v>
      </c>
      <c r="K823" s="418">
        <v>1.0188835103655601E-3</v>
      </c>
      <c r="L823" s="192"/>
      <c r="M823" s="5"/>
    </row>
    <row r="824" spans="1:13" ht="17" customHeight="1" x14ac:dyDescent="0.15">
      <c r="A824" s="394" t="s">
        <v>2995</v>
      </c>
      <c r="B824" s="419">
        <v>4.0354958794760103E-3</v>
      </c>
      <c r="C824" s="417"/>
      <c r="D824" s="417">
        <v>3.18899697242957E-3</v>
      </c>
      <c r="E824" s="417">
        <v>2.8808115558544602E-3</v>
      </c>
      <c r="F824" s="417">
        <v>2.8023687278454601E-3</v>
      </c>
      <c r="G824" s="417">
        <v>3.2866619847530501E-3</v>
      </c>
      <c r="H824" s="417"/>
      <c r="I824" s="417">
        <v>1.3245355917814101E-3</v>
      </c>
      <c r="J824" s="417">
        <v>1.5702015369451899E-3</v>
      </c>
      <c r="K824" s="418">
        <v>1.3033267568287E-3</v>
      </c>
      <c r="L824" s="192"/>
      <c r="M824" s="5"/>
    </row>
    <row r="825" spans="1:13" ht="17" customHeight="1" x14ac:dyDescent="0.15">
      <c r="A825" s="394" t="s">
        <v>2996</v>
      </c>
      <c r="B825" s="419">
        <v>3.9762678923306004E-3</v>
      </c>
      <c r="C825" s="417"/>
      <c r="D825" s="417">
        <v>2.8834303297718199E-3</v>
      </c>
      <c r="E825" s="417">
        <v>2.7739079337715899E-3</v>
      </c>
      <c r="F825" s="417">
        <v>4.9944466403979296E-3</v>
      </c>
      <c r="G825" s="417">
        <v>3.2207451752820498E-3</v>
      </c>
      <c r="H825" s="417"/>
      <c r="I825" s="417">
        <v>1.2115618747400999E-3</v>
      </c>
      <c r="J825" s="417">
        <v>1.44506650705749E-3</v>
      </c>
      <c r="K825" s="418">
        <v>1.1893836659853101E-3</v>
      </c>
      <c r="L825" s="192"/>
      <c r="M825" s="5"/>
    </row>
    <row r="826" spans="1:13" ht="17" customHeight="1" x14ac:dyDescent="0.15">
      <c r="A826" s="394" t="s">
        <v>2997</v>
      </c>
      <c r="B826" s="419">
        <v>3.9879293312674903E-3</v>
      </c>
      <c r="C826" s="417"/>
      <c r="D826" s="417">
        <v>2.6271552452432302E-3</v>
      </c>
      <c r="E826" s="417">
        <v>2.6537443720025802E-3</v>
      </c>
      <c r="F826" s="417">
        <v>4.3709914309163203E-3</v>
      </c>
      <c r="G826" s="417">
        <v>3.3215249570456699E-3</v>
      </c>
      <c r="H826" s="417"/>
      <c r="I826" s="417">
        <v>1.1221271212330801E-3</v>
      </c>
      <c r="J826" s="417">
        <v>1.45190771182711E-3</v>
      </c>
      <c r="K826" s="418">
        <v>1.09899350987176E-3</v>
      </c>
      <c r="L826" s="192"/>
      <c r="M826" s="5"/>
    </row>
    <row r="827" spans="1:13" ht="17" customHeight="1" x14ac:dyDescent="0.15">
      <c r="A827" s="394" t="s">
        <v>2998</v>
      </c>
      <c r="B827" s="419">
        <v>3.8272731729926401E-3</v>
      </c>
      <c r="C827" s="417"/>
      <c r="D827" s="417">
        <v>2.42066857830491E-3</v>
      </c>
      <c r="E827" s="417">
        <v>2.5750876687592799E-3</v>
      </c>
      <c r="F827" s="417">
        <v>3.99615898193638E-3</v>
      </c>
      <c r="G827" s="417">
        <v>3.2481637430969998E-3</v>
      </c>
      <c r="H827" s="417"/>
      <c r="I827" s="417">
        <v>1.19192177130544E-3</v>
      </c>
      <c r="J827" s="417">
        <v>1.3217712704007699E-3</v>
      </c>
      <c r="K827" s="418">
        <v>1.1709674639837E-3</v>
      </c>
      <c r="L827" s="192"/>
      <c r="M827" s="5"/>
    </row>
    <row r="828" spans="1:13" ht="17" customHeight="1" x14ac:dyDescent="0.15">
      <c r="A828" s="394" t="s">
        <v>2999</v>
      </c>
      <c r="B828" s="419">
        <v>3.76684203461054E-3</v>
      </c>
      <c r="C828" s="417"/>
      <c r="D828" s="417">
        <v>2.2779918837683502E-3</v>
      </c>
      <c r="E828" s="417">
        <v>2.54802927749033E-3</v>
      </c>
      <c r="F828" s="417">
        <v>3.6939755649956301E-3</v>
      </c>
      <c r="G828" s="417">
        <v>3.19005403324429E-3</v>
      </c>
      <c r="H828" s="417"/>
      <c r="I828" s="417">
        <v>1.1707510001809499E-3</v>
      </c>
      <c r="J828" s="417">
        <v>1.2693265647774001E-3</v>
      </c>
      <c r="K828" s="418">
        <v>1.14714722531148E-3</v>
      </c>
      <c r="L828" s="192"/>
      <c r="M828" s="5"/>
    </row>
    <row r="829" spans="1:13" ht="17" customHeight="1" x14ac:dyDescent="0.15">
      <c r="A829" s="394" t="s">
        <v>3000</v>
      </c>
      <c r="B829" s="419">
        <v>3.64610001935126E-3</v>
      </c>
      <c r="C829" s="417"/>
      <c r="D829" s="417">
        <v>2.17765167770304E-3</v>
      </c>
      <c r="E829" s="417">
        <v>2.5215402796553601E-3</v>
      </c>
      <c r="F829" s="417">
        <v>3.8856794755045602E-3</v>
      </c>
      <c r="G829" s="417">
        <v>3.12838775970729E-3</v>
      </c>
      <c r="H829" s="417"/>
      <c r="I829" s="417">
        <v>1.2016928714944199E-3</v>
      </c>
      <c r="J829" s="417">
        <v>1.1728105356421999E-3</v>
      </c>
      <c r="K829" s="418">
        <v>1.18081700253416E-3</v>
      </c>
      <c r="L829" s="192"/>
      <c r="M829" s="5"/>
    </row>
    <row r="830" spans="1:13" ht="17" customHeight="1" x14ac:dyDescent="0.15">
      <c r="A830" s="394" t="s">
        <v>3001</v>
      </c>
      <c r="B830" s="419">
        <v>3.7460890643890698E-3</v>
      </c>
      <c r="C830" s="417"/>
      <c r="D830" s="417">
        <v>2.48060411421802E-3</v>
      </c>
      <c r="E830" s="417">
        <v>2.5400119926496001E-3</v>
      </c>
      <c r="F830" s="417">
        <v>3.4155075908066401E-3</v>
      </c>
      <c r="G830" s="417">
        <v>3.0738039882708401E-3</v>
      </c>
      <c r="H830" s="417"/>
      <c r="I830" s="417">
        <v>1.2544247840357301E-3</v>
      </c>
      <c r="J830" s="417">
        <v>1.2033192863329101E-3</v>
      </c>
      <c r="K830" s="418">
        <v>1.2378645725893999E-3</v>
      </c>
      <c r="L830" s="192"/>
      <c r="M830" s="5"/>
    </row>
    <row r="831" spans="1:13" ht="17" customHeight="1" x14ac:dyDescent="0.15">
      <c r="A831" s="394" t="s">
        <v>3002</v>
      </c>
      <c r="B831" s="419">
        <v>3.8183710229928699E-3</v>
      </c>
      <c r="C831" s="417"/>
      <c r="D831" s="417">
        <v>2.5517451696484999E-3</v>
      </c>
      <c r="E831" s="417">
        <v>2.6556817081575998E-3</v>
      </c>
      <c r="F831" s="417">
        <v>3.0997282827903102E-3</v>
      </c>
      <c r="G831" s="417">
        <v>3.0744694856384E-3</v>
      </c>
      <c r="H831" s="417"/>
      <c r="I831" s="417">
        <v>1.1721615108236799E-3</v>
      </c>
      <c r="J831" s="417">
        <v>1.10042950139265E-3</v>
      </c>
      <c r="K831" s="418">
        <v>1.15356624657506E-3</v>
      </c>
      <c r="L831" s="192"/>
      <c r="M831" s="5"/>
    </row>
    <row r="832" spans="1:13" ht="17" customHeight="1" x14ac:dyDescent="0.15">
      <c r="A832" s="394" t="s">
        <v>3003</v>
      </c>
      <c r="B832" s="419">
        <v>3.69636088886308E-3</v>
      </c>
      <c r="C832" s="417"/>
      <c r="D832" s="417">
        <v>2.4159326187767E-3</v>
      </c>
      <c r="E832" s="417">
        <v>2.5724587141563301E-3</v>
      </c>
      <c r="F832" s="417">
        <v>2.78995293544267E-3</v>
      </c>
      <c r="G832" s="417">
        <v>3.0210663741783101E-3</v>
      </c>
      <c r="H832" s="417"/>
      <c r="I832" s="417">
        <v>1.36096251457769E-3</v>
      </c>
      <c r="J832" s="417">
        <v>1.07283668859989E-3</v>
      </c>
      <c r="K832" s="418">
        <v>1.3493081511257801E-3</v>
      </c>
      <c r="L832" s="192"/>
      <c r="M832" s="5"/>
    </row>
    <row r="833" spans="1:13" ht="17" customHeight="1" x14ac:dyDescent="0.15">
      <c r="A833" s="394" t="s">
        <v>3004</v>
      </c>
      <c r="B833" s="419">
        <v>3.8666361115518499E-3</v>
      </c>
      <c r="C833" s="417"/>
      <c r="D833" s="417">
        <v>2.2988757650192499E-3</v>
      </c>
      <c r="E833" s="417">
        <v>2.4792310501331001E-3</v>
      </c>
      <c r="F833" s="417">
        <v>4.13222394650202E-3</v>
      </c>
      <c r="G833" s="417">
        <v>3.26973419897325E-3</v>
      </c>
      <c r="H833" s="417"/>
      <c r="I833" s="417">
        <v>1.2421220185068801E-3</v>
      </c>
      <c r="J833" s="417">
        <v>9.8854751018400701E-4</v>
      </c>
      <c r="K833" s="418">
        <v>1.2280456656556199E-3</v>
      </c>
      <c r="L833" s="192"/>
      <c r="M833" s="5"/>
    </row>
    <row r="834" spans="1:13" ht="17" customHeight="1" x14ac:dyDescent="0.15">
      <c r="A834" s="394" t="s">
        <v>3005</v>
      </c>
      <c r="B834" s="419">
        <v>3.72816329203071E-3</v>
      </c>
      <c r="C834" s="417"/>
      <c r="D834" s="417">
        <v>2.25649549932158E-3</v>
      </c>
      <c r="E834" s="417">
        <v>2.4470236977802099E-3</v>
      </c>
      <c r="F834" s="417">
        <v>3.6995125013607601E-3</v>
      </c>
      <c r="G834" s="417">
        <v>3.84847805742733E-3</v>
      </c>
      <c r="H834" s="417"/>
      <c r="I834" s="417">
        <v>1.1716358126534899E-3</v>
      </c>
      <c r="J834" s="417">
        <v>1.4375577477486201E-3</v>
      </c>
      <c r="K834" s="418">
        <v>1.1569967202012101E-3</v>
      </c>
      <c r="L834" s="192"/>
      <c r="M834" s="5"/>
    </row>
    <row r="835" spans="1:13" ht="17" customHeight="1" x14ac:dyDescent="0.15">
      <c r="A835" s="394" t="s">
        <v>3006</v>
      </c>
      <c r="B835" s="419">
        <v>3.6012340428087301E-3</v>
      </c>
      <c r="C835" s="417"/>
      <c r="D835" s="417">
        <v>2.1978043741104E-3</v>
      </c>
      <c r="E835" s="417">
        <v>2.39193415285722E-3</v>
      </c>
      <c r="F835" s="417">
        <v>3.5152075189897399E-3</v>
      </c>
      <c r="G835" s="417">
        <v>3.8591346380297598E-3</v>
      </c>
      <c r="H835" s="417"/>
      <c r="I835" s="417">
        <v>1.1932890645734099E-3</v>
      </c>
      <c r="J835" s="417">
        <v>1.31664734088805E-3</v>
      </c>
      <c r="K835" s="418">
        <v>1.17317270247343E-3</v>
      </c>
      <c r="L835" s="192"/>
      <c r="M835" s="5"/>
    </row>
    <row r="836" spans="1:13" ht="17" customHeight="1" x14ac:dyDescent="0.15">
      <c r="A836" s="394" t="s">
        <v>3007</v>
      </c>
      <c r="B836" s="419">
        <v>3.7598932281444298E-3</v>
      </c>
      <c r="C836" s="417"/>
      <c r="D836" s="417">
        <v>2.6857790747315002E-3</v>
      </c>
      <c r="E836" s="417">
        <v>2.3675876686842499E-3</v>
      </c>
      <c r="F836" s="417">
        <v>3.30517893782077E-3</v>
      </c>
      <c r="G836" s="417">
        <v>3.95695698175191E-3</v>
      </c>
      <c r="H836" s="417"/>
      <c r="I836" s="417">
        <v>1.15056625457165E-3</v>
      </c>
      <c r="J836" s="417">
        <v>1.22341874330938E-3</v>
      </c>
      <c r="K836" s="418">
        <v>1.1298624643687001E-3</v>
      </c>
      <c r="L836" s="192"/>
      <c r="M836" s="5"/>
    </row>
    <row r="837" spans="1:13" ht="17" customHeight="1" x14ac:dyDescent="0.15">
      <c r="A837" s="394" t="s">
        <v>3008</v>
      </c>
      <c r="B837" s="419">
        <v>3.7182308855786901E-3</v>
      </c>
      <c r="C837" s="417"/>
      <c r="D837" s="417">
        <v>3.0123816917291498E-3</v>
      </c>
      <c r="E837" s="417">
        <v>2.2990741552190198E-3</v>
      </c>
      <c r="F837" s="417">
        <v>3.0149007625525298E-3</v>
      </c>
      <c r="G837" s="417">
        <v>3.8951950123521299E-3</v>
      </c>
      <c r="H837" s="417"/>
      <c r="I837" s="417">
        <v>1.1164970606878299E-3</v>
      </c>
      <c r="J837" s="417">
        <v>1.20229649897047E-3</v>
      </c>
      <c r="K837" s="418">
        <v>1.0925436276686201E-3</v>
      </c>
      <c r="L837" s="192"/>
      <c r="M837" s="5"/>
    </row>
    <row r="838" spans="1:13" ht="17" customHeight="1" x14ac:dyDescent="0.15">
      <c r="A838" s="394" t="s">
        <v>3009</v>
      </c>
      <c r="B838" s="419">
        <v>3.8566452842771302E-3</v>
      </c>
      <c r="C838" s="417"/>
      <c r="D838" s="417">
        <v>2.7323231841235602E-3</v>
      </c>
      <c r="E838" s="417">
        <v>2.2465394925148298E-3</v>
      </c>
      <c r="F838" s="417">
        <v>2.6962123755947202E-3</v>
      </c>
      <c r="G838" s="417">
        <v>3.7759988749483499E-3</v>
      </c>
      <c r="H838" s="417"/>
      <c r="I838" s="417">
        <v>1.14983931546432E-3</v>
      </c>
      <c r="J838" s="417">
        <v>1.1583730906248001E-3</v>
      </c>
      <c r="K838" s="418">
        <v>1.13042247259058E-3</v>
      </c>
      <c r="L838" s="192"/>
      <c r="M838" s="5"/>
    </row>
    <row r="839" spans="1:13" ht="17" customHeight="1" x14ac:dyDescent="0.15">
      <c r="A839" s="394" t="s">
        <v>3010</v>
      </c>
      <c r="B839" s="419">
        <v>3.7567154664898601E-3</v>
      </c>
      <c r="C839" s="417"/>
      <c r="D839" s="417">
        <v>2.57394793714709E-3</v>
      </c>
      <c r="E839" s="417">
        <v>2.1996585329749699E-3</v>
      </c>
      <c r="F839" s="417">
        <v>2.44030447884553E-3</v>
      </c>
      <c r="G839" s="417">
        <v>3.6908525638148599E-3</v>
      </c>
      <c r="H839" s="417"/>
      <c r="I839" s="417">
        <v>1.0932226664143901E-3</v>
      </c>
      <c r="J839" s="417">
        <v>1.06259765525234E-3</v>
      </c>
      <c r="K839" s="418">
        <v>1.07135101446878E-3</v>
      </c>
      <c r="L839" s="192"/>
      <c r="M839" s="5"/>
    </row>
    <row r="840" spans="1:13" ht="17" customHeight="1" x14ac:dyDescent="0.15">
      <c r="A840" s="394" t="s">
        <v>3011</v>
      </c>
      <c r="B840" s="419">
        <v>3.8111204276339399E-3</v>
      </c>
      <c r="C840" s="417"/>
      <c r="D840" s="417">
        <v>2.4964035422701801E-3</v>
      </c>
      <c r="E840" s="417">
        <v>2.3443252139330401E-3</v>
      </c>
      <c r="F840" s="417">
        <v>2.2753147430794002E-3</v>
      </c>
      <c r="G840" s="417">
        <v>3.58447233749324E-3</v>
      </c>
      <c r="H840" s="417"/>
      <c r="I840" s="417">
        <v>1.0948549045281899E-3</v>
      </c>
      <c r="J840" s="417">
        <v>1.0116500606800901E-3</v>
      </c>
      <c r="K840" s="418">
        <v>1.07128403842654E-3</v>
      </c>
      <c r="L840" s="192"/>
      <c r="M840" s="5"/>
    </row>
    <row r="841" spans="1:13" ht="17" customHeight="1" x14ac:dyDescent="0.15">
      <c r="A841" s="394" t="s">
        <v>3012</v>
      </c>
      <c r="B841" s="419">
        <v>3.6764256122821799E-3</v>
      </c>
      <c r="C841" s="417"/>
      <c r="D841" s="417">
        <v>2.3382409900956202E-3</v>
      </c>
      <c r="E841" s="417">
        <v>2.3054532716942802E-3</v>
      </c>
      <c r="F841" s="417">
        <v>2.1028705011667701E-3</v>
      </c>
      <c r="G841" s="417">
        <v>3.49645348175813E-3</v>
      </c>
      <c r="H841" s="417"/>
      <c r="I841" s="417">
        <v>1.02596944880259E-3</v>
      </c>
      <c r="J841" s="417">
        <v>9.50017433457929E-4</v>
      </c>
      <c r="K841" s="418">
        <v>1.0015899874168501E-3</v>
      </c>
      <c r="L841" s="192"/>
      <c r="M841" s="5"/>
    </row>
    <row r="842" spans="1:13" ht="17" customHeight="1" x14ac:dyDescent="0.15">
      <c r="A842" s="394" t="s">
        <v>3013</v>
      </c>
      <c r="B842" s="419">
        <v>3.5653650998299499E-3</v>
      </c>
      <c r="C842" s="417"/>
      <c r="D842" s="417">
        <v>2.4558678068239801E-3</v>
      </c>
      <c r="E842" s="417">
        <v>2.2443290556418299E-3</v>
      </c>
      <c r="F842" s="417">
        <v>1.9637603346668599E-3</v>
      </c>
      <c r="G842" s="417">
        <v>3.4092150143119901E-3</v>
      </c>
      <c r="H842" s="417"/>
      <c r="I842" s="417">
        <v>1.1070751658432501E-3</v>
      </c>
      <c r="J842" s="417">
        <v>1.2243088177671E-3</v>
      </c>
      <c r="K842" s="418">
        <v>1.0787348052971699E-3</v>
      </c>
      <c r="L842" s="192"/>
      <c r="M842" s="5"/>
    </row>
    <row r="843" spans="1:13" ht="17" customHeight="1" x14ac:dyDescent="0.15">
      <c r="A843" s="394" t="s">
        <v>3014</v>
      </c>
      <c r="B843" s="419">
        <v>3.4624983265667299E-3</v>
      </c>
      <c r="C843" s="417"/>
      <c r="D843" s="417">
        <v>2.3131328443972898E-3</v>
      </c>
      <c r="E843" s="417">
        <v>2.38503562442438E-3</v>
      </c>
      <c r="F843" s="417">
        <v>1.85958848255772E-3</v>
      </c>
      <c r="G843" s="417">
        <v>3.43155495415555E-3</v>
      </c>
      <c r="H843" s="417"/>
      <c r="I843" s="417">
        <v>1.05100856919582E-3</v>
      </c>
      <c r="J843" s="417">
        <v>1.14573963201902E-3</v>
      </c>
      <c r="K843" s="418">
        <v>1.02201963508733E-3</v>
      </c>
      <c r="L843" s="192"/>
      <c r="M843" s="5"/>
    </row>
    <row r="844" spans="1:13" ht="17" customHeight="1" x14ac:dyDescent="0.15">
      <c r="A844" s="394" t="s">
        <v>3015</v>
      </c>
      <c r="B844" s="419">
        <v>3.3720179356055398E-3</v>
      </c>
      <c r="C844" s="417"/>
      <c r="D844" s="417">
        <v>2.1815050733430298E-3</v>
      </c>
      <c r="E844" s="417">
        <v>2.31462890252863E-3</v>
      </c>
      <c r="F844" s="417">
        <v>2.2359031142847202E-3</v>
      </c>
      <c r="G844" s="417">
        <v>3.36267299936763E-3</v>
      </c>
      <c r="H844" s="417"/>
      <c r="I844" s="417">
        <v>1.1463782175509299E-3</v>
      </c>
      <c r="J844" s="417">
        <v>1.05388619876699E-3</v>
      </c>
      <c r="K844" s="418">
        <v>1.1156935418161001E-3</v>
      </c>
      <c r="L844" s="192"/>
      <c r="M844" s="5"/>
    </row>
    <row r="845" spans="1:13" ht="17" customHeight="1" x14ac:dyDescent="0.15">
      <c r="A845" s="394" t="s">
        <v>3016</v>
      </c>
      <c r="B845" s="419">
        <v>3.4341423908344098E-3</v>
      </c>
      <c r="C845" s="417"/>
      <c r="D845" s="417">
        <v>2.1273933429230298E-3</v>
      </c>
      <c r="E845" s="417">
        <v>2.5920989804151498E-3</v>
      </c>
      <c r="F845" s="417">
        <v>2.0697480052877201E-3</v>
      </c>
      <c r="G845" s="417">
        <v>3.4983869485064201E-3</v>
      </c>
      <c r="H845" s="417"/>
      <c r="I845" s="417">
        <v>1.0763017837991001E-3</v>
      </c>
      <c r="J845" s="417">
        <v>1.40795309875415E-3</v>
      </c>
      <c r="K845" s="418">
        <v>1.0450165561161401E-3</v>
      </c>
      <c r="L845" s="192"/>
      <c r="M845" s="5"/>
    </row>
    <row r="846" spans="1:13" ht="17" customHeight="1" x14ac:dyDescent="0.15">
      <c r="A846" s="394" t="s">
        <v>3017</v>
      </c>
      <c r="B846" s="419">
        <v>3.3601951962593701E-3</v>
      </c>
      <c r="C846" s="417"/>
      <c r="D846" s="417">
        <v>2.9194668790396799E-3</v>
      </c>
      <c r="E846" s="417">
        <v>2.4976681787944998E-3</v>
      </c>
      <c r="F846" s="417">
        <v>2.04000571956062E-3</v>
      </c>
      <c r="G846" s="417">
        <v>3.63570077078434E-3</v>
      </c>
      <c r="H846" s="417"/>
      <c r="I846" s="417">
        <v>1.08949420238737E-3</v>
      </c>
      <c r="J846" s="417">
        <v>1.28067300323471E-3</v>
      </c>
      <c r="K846" s="418">
        <v>1.0600980330677801E-3</v>
      </c>
      <c r="L846" s="192"/>
      <c r="M846" s="5"/>
    </row>
    <row r="847" spans="1:13" ht="17" customHeight="1" x14ac:dyDescent="0.15">
      <c r="A847" s="394" t="s">
        <v>3018</v>
      </c>
      <c r="B847" s="419">
        <v>3.5592388744730302E-3</v>
      </c>
      <c r="C847" s="417"/>
      <c r="D847" s="417">
        <v>2.74708007402001E-3</v>
      </c>
      <c r="E847" s="417">
        <v>2.6485537482994698E-3</v>
      </c>
      <c r="F847" s="417">
        <v>2.0369666691213901E-3</v>
      </c>
      <c r="G847" s="417">
        <v>3.8189073041649201E-3</v>
      </c>
      <c r="H847" s="417"/>
      <c r="I847" s="417">
        <v>1.01673194269418E-3</v>
      </c>
      <c r="J847" s="417">
        <v>1.4155991918277601E-3</v>
      </c>
      <c r="K847" s="418">
        <v>9.8691849834115397E-4</v>
      </c>
      <c r="L847" s="192"/>
      <c r="M847" s="5"/>
    </row>
    <row r="848" spans="1:13" ht="17" customHeight="1" x14ac:dyDescent="0.15">
      <c r="A848" s="394" t="s">
        <v>3019</v>
      </c>
      <c r="B848" s="419">
        <v>3.65646017301677E-3</v>
      </c>
      <c r="C848" s="417"/>
      <c r="D848" s="417">
        <v>2.5202502283888299E-3</v>
      </c>
      <c r="E848" s="417">
        <v>2.6023400705246498E-3</v>
      </c>
      <c r="F848" s="417">
        <v>2.2665731838947601E-3</v>
      </c>
      <c r="G848" s="417">
        <v>3.7468909597026499E-3</v>
      </c>
      <c r="H848" s="417"/>
      <c r="I848" s="417">
        <v>9.5668725753802705E-4</v>
      </c>
      <c r="J848" s="417">
        <v>1.37623713956088E-3</v>
      </c>
      <c r="K848" s="418">
        <v>9.2634209332205899E-4</v>
      </c>
      <c r="L848" s="192"/>
      <c r="M848" s="5"/>
    </row>
    <row r="849" spans="1:13" ht="17" customHeight="1" x14ac:dyDescent="0.15">
      <c r="A849" s="394" t="s">
        <v>3020</v>
      </c>
      <c r="B849" s="419">
        <v>3.5716810189276899E-3</v>
      </c>
      <c r="C849" s="417"/>
      <c r="D849" s="417">
        <v>2.33613263605832E-3</v>
      </c>
      <c r="E849" s="417">
        <v>2.5061648949813902E-3</v>
      </c>
      <c r="F849" s="417">
        <v>2.4977219407208498E-3</v>
      </c>
      <c r="G849" s="417">
        <v>3.7210789414172801E-3</v>
      </c>
      <c r="H849" s="417"/>
      <c r="I849" s="417">
        <v>9.1136604087898297E-4</v>
      </c>
      <c r="J849" s="417">
        <v>1.2512321128552099E-3</v>
      </c>
      <c r="K849" s="418">
        <v>8.8058376450351897E-4</v>
      </c>
      <c r="L849" s="192"/>
      <c r="M849" s="5"/>
    </row>
    <row r="850" spans="1:13" ht="17" customHeight="1" x14ac:dyDescent="0.15">
      <c r="A850" s="394" t="s">
        <v>3021</v>
      </c>
      <c r="B850" s="419">
        <v>3.5153774102511699E-3</v>
      </c>
      <c r="C850" s="417"/>
      <c r="D850" s="417">
        <v>2.2354599662569802E-3</v>
      </c>
      <c r="E850" s="417">
        <v>2.6414344953489799E-3</v>
      </c>
      <c r="F850" s="417">
        <v>2.28176479419521E-3</v>
      </c>
      <c r="G850" s="417">
        <v>3.6139643755441E-3</v>
      </c>
      <c r="H850" s="417"/>
      <c r="I850" s="417">
        <v>9.0723968641121997E-4</v>
      </c>
      <c r="J850" s="417">
        <v>1.1553853622632601E-3</v>
      </c>
      <c r="K850" s="418">
        <v>8.7547528373468398E-4</v>
      </c>
      <c r="L850" s="192"/>
      <c r="M850" s="5"/>
    </row>
    <row r="851" spans="1:13" ht="17" customHeight="1" x14ac:dyDescent="0.15">
      <c r="A851" s="394" t="s">
        <v>3022</v>
      </c>
      <c r="B851" s="419">
        <v>3.4369412290042602E-3</v>
      </c>
      <c r="C851" s="417"/>
      <c r="D851" s="417">
        <v>2.1132704489603498E-3</v>
      </c>
      <c r="E851" s="417">
        <v>2.5374678208525802E-3</v>
      </c>
      <c r="F851" s="417">
        <v>2.1055605821226398E-3</v>
      </c>
      <c r="G851" s="417">
        <v>4.01667367253107E-3</v>
      </c>
      <c r="H851" s="417"/>
      <c r="I851" s="417">
        <v>8.68309470402777E-4</v>
      </c>
      <c r="J851" s="417">
        <v>1.1791078901730501E-3</v>
      </c>
      <c r="K851" s="418">
        <v>8.3695448024637001E-4</v>
      </c>
      <c r="L851" s="192"/>
      <c r="M851" s="5"/>
    </row>
    <row r="852" spans="1:13" ht="17" customHeight="1" x14ac:dyDescent="0.15">
      <c r="A852" s="394" t="s">
        <v>3023</v>
      </c>
      <c r="B852" s="419">
        <v>3.9955143624452296E-3</v>
      </c>
      <c r="C852" s="417"/>
      <c r="D852" s="417">
        <v>2.3772340284522902E-3</v>
      </c>
      <c r="E852" s="417">
        <v>2.5353367007561098E-3</v>
      </c>
      <c r="F852" s="417">
        <v>1.9990928604492401E-3</v>
      </c>
      <c r="G852" s="417">
        <v>4.26485144137192E-3</v>
      </c>
      <c r="H852" s="417"/>
      <c r="I852" s="417">
        <v>1.19516297413658E-3</v>
      </c>
      <c r="J852" s="417">
        <v>1.63624481971794E-3</v>
      </c>
      <c r="K852" s="418">
        <v>1.16589511220184E-3</v>
      </c>
      <c r="L852" s="192"/>
      <c r="M852" s="5"/>
    </row>
    <row r="853" spans="1:13" ht="17" customHeight="1" x14ac:dyDescent="0.15">
      <c r="A853" s="394" t="s">
        <v>3024</v>
      </c>
      <c r="B853" s="419">
        <v>4.5399088770007E-3</v>
      </c>
      <c r="C853" s="417"/>
      <c r="D853" s="417">
        <v>2.8987772365237198E-3</v>
      </c>
      <c r="E853" s="417">
        <v>2.4886664575049502E-3</v>
      </c>
      <c r="F853" s="417">
        <v>1.8821545183362401E-3</v>
      </c>
      <c r="G853" s="417">
        <v>4.1191315024943801E-3</v>
      </c>
      <c r="H853" s="417"/>
      <c r="I853" s="417">
        <v>1.12139698232891E-3</v>
      </c>
      <c r="J853" s="417">
        <v>1.49310236734002E-3</v>
      </c>
      <c r="K853" s="418">
        <v>1.09217182450257E-3</v>
      </c>
      <c r="L853" s="192"/>
      <c r="M853" s="5"/>
    </row>
    <row r="854" spans="1:13" ht="17" customHeight="1" x14ac:dyDescent="0.15">
      <c r="A854" s="394" t="s">
        <v>3025</v>
      </c>
      <c r="B854" s="419">
        <v>4.3526704605265703E-3</v>
      </c>
      <c r="C854" s="417"/>
      <c r="D854" s="417">
        <v>2.9432301572605598E-3</v>
      </c>
      <c r="E854" s="417">
        <v>2.4309888738817298E-3</v>
      </c>
      <c r="F854" s="417">
        <v>1.9191598778713001E-3</v>
      </c>
      <c r="G854" s="417">
        <v>3.99515191549324E-3</v>
      </c>
      <c r="H854" s="417"/>
      <c r="I854" s="417">
        <v>1.3203939009007999E-3</v>
      </c>
      <c r="J854" s="417">
        <v>1.3521971792352799E-3</v>
      </c>
      <c r="K854" s="418">
        <v>1.2948797343909E-3</v>
      </c>
      <c r="L854" s="192"/>
      <c r="M854" s="5"/>
    </row>
    <row r="855" spans="1:13" ht="17" customHeight="1" x14ac:dyDescent="0.15">
      <c r="A855" s="394" t="s">
        <v>3026</v>
      </c>
      <c r="B855" s="419">
        <v>4.3408671979789804E-3</v>
      </c>
      <c r="C855" s="417"/>
      <c r="D855" s="417">
        <v>2.7015896783464501E-3</v>
      </c>
      <c r="E855" s="417">
        <v>2.4068393971953899E-3</v>
      </c>
      <c r="F855" s="417">
        <v>1.9350523109179199E-3</v>
      </c>
      <c r="G855" s="417">
        <v>3.8962315180440699E-3</v>
      </c>
      <c r="H855" s="417"/>
      <c r="I855" s="417">
        <v>1.24598196438509E-3</v>
      </c>
      <c r="J855" s="417">
        <v>1.4256720767591301E-3</v>
      </c>
      <c r="K855" s="418">
        <v>1.2212345207325E-3</v>
      </c>
      <c r="L855" s="192"/>
      <c r="M855" s="5"/>
    </row>
    <row r="856" spans="1:13" ht="17" customHeight="1" x14ac:dyDescent="0.15">
      <c r="A856" s="394" t="s">
        <v>3027</v>
      </c>
      <c r="B856" s="419">
        <v>4.3432427812778902E-3</v>
      </c>
      <c r="C856" s="417"/>
      <c r="D856" s="417">
        <v>2.6153408947179502E-3</v>
      </c>
      <c r="E856" s="417">
        <v>3.02744064946352E-3</v>
      </c>
      <c r="F856" s="417">
        <v>1.9622358673165E-3</v>
      </c>
      <c r="G856" s="417">
        <v>4.0802574592890403E-3</v>
      </c>
      <c r="H856" s="417"/>
      <c r="I856" s="417">
        <v>1.7132738344573699E-3</v>
      </c>
      <c r="J856" s="417">
        <v>1.31123922810819E-3</v>
      </c>
      <c r="K856" s="418">
        <v>1.69019387691869E-3</v>
      </c>
      <c r="L856" s="192"/>
      <c r="M856" s="5"/>
    </row>
    <row r="857" spans="1:13" ht="17" customHeight="1" x14ac:dyDescent="0.15">
      <c r="A857" s="394" t="s">
        <v>3028</v>
      </c>
      <c r="B857" s="419">
        <v>4.3899556317535497E-3</v>
      </c>
      <c r="C857" s="417"/>
      <c r="D857" s="417">
        <v>2.8151031851885999E-3</v>
      </c>
      <c r="E857" s="417">
        <v>3.0966663281163502E-3</v>
      </c>
      <c r="F857" s="417">
        <v>1.9117738929756E-3</v>
      </c>
      <c r="G857" s="417">
        <v>4.0212275467957801E-3</v>
      </c>
      <c r="H857" s="417"/>
      <c r="I857" s="417">
        <v>1.6480900222840299E-3</v>
      </c>
      <c r="J857" s="417">
        <v>1.2165463356734001E-3</v>
      </c>
      <c r="K857" s="418">
        <v>1.6257668522047001E-3</v>
      </c>
      <c r="L857" s="192"/>
      <c r="M857" s="5"/>
    </row>
    <row r="858" spans="1:13" ht="17" customHeight="1" x14ac:dyDescent="0.15">
      <c r="A858" s="394" t="s">
        <v>3029</v>
      </c>
      <c r="B858" s="419">
        <v>4.1890080443759501E-3</v>
      </c>
      <c r="C858" s="417"/>
      <c r="D858" s="417">
        <v>2.5751065371805498E-3</v>
      </c>
      <c r="E858" s="417">
        <v>2.96199570328276E-3</v>
      </c>
      <c r="F858" s="417">
        <v>1.93541549360414E-3</v>
      </c>
      <c r="G858" s="417">
        <v>3.8911303526531701E-3</v>
      </c>
      <c r="H858" s="417"/>
      <c r="I858" s="417">
        <v>1.8130914669038599E-3</v>
      </c>
      <c r="J858" s="417">
        <v>1.11220361150996E-3</v>
      </c>
      <c r="K858" s="418">
        <v>1.79501395849036E-3</v>
      </c>
      <c r="L858" s="192"/>
      <c r="M858" s="5"/>
    </row>
    <row r="859" spans="1:13" ht="17" customHeight="1" x14ac:dyDescent="0.15">
      <c r="A859" s="394" t="s">
        <v>3030</v>
      </c>
      <c r="B859" s="419">
        <v>3.9994061182320297E-3</v>
      </c>
      <c r="C859" s="417"/>
      <c r="D859" s="417">
        <v>2.4053116114199202E-3</v>
      </c>
      <c r="E859" s="417">
        <v>2.84799986471966E-3</v>
      </c>
      <c r="F859" s="417">
        <v>1.8769560068893E-3</v>
      </c>
      <c r="G859" s="417">
        <v>3.9631138215293401E-3</v>
      </c>
      <c r="H859" s="417"/>
      <c r="I859" s="417">
        <v>1.6137653081880201E-3</v>
      </c>
      <c r="J859" s="417">
        <v>1.0549948077724E-3</v>
      </c>
      <c r="K859" s="418">
        <v>1.5960638508818699E-3</v>
      </c>
      <c r="L859" s="192"/>
      <c r="M859" s="5"/>
    </row>
    <row r="860" spans="1:13" ht="17" customHeight="1" x14ac:dyDescent="0.15">
      <c r="A860" s="394" t="s">
        <v>3031</v>
      </c>
      <c r="B860" s="419">
        <v>3.88248314639647E-3</v>
      </c>
      <c r="C860" s="417"/>
      <c r="D860" s="417">
        <v>2.9295983007623602E-3</v>
      </c>
      <c r="E860" s="417">
        <v>6.8414774112399096E-3</v>
      </c>
      <c r="F860" s="417">
        <v>1.8540289853223001E-3</v>
      </c>
      <c r="G860" s="417">
        <v>3.9091436947260002E-3</v>
      </c>
      <c r="H860" s="417"/>
      <c r="I860" s="417">
        <v>1.79723848526631E-3</v>
      </c>
      <c r="J860" s="417">
        <v>1.1319210653466E-3</v>
      </c>
      <c r="K860" s="418">
        <v>1.78163585783509E-3</v>
      </c>
      <c r="L860" s="192"/>
      <c r="M860" s="5"/>
    </row>
    <row r="861" spans="1:13" ht="17" customHeight="1" x14ac:dyDescent="0.15">
      <c r="A861" s="394" t="s">
        <v>3032</v>
      </c>
      <c r="B861" s="419">
        <v>3.7682111572846198E-3</v>
      </c>
      <c r="C861" s="417"/>
      <c r="D861" s="417">
        <v>3.9176345588134102E-3</v>
      </c>
      <c r="E861" s="417">
        <v>1.11692700610248E-2</v>
      </c>
      <c r="F861" s="417">
        <v>2.1359536375768701E-3</v>
      </c>
      <c r="G861" s="417">
        <v>3.7830359405808499E-3</v>
      </c>
      <c r="H861" s="417"/>
      <c r="I861" s="417">
        <v>1.8961024554728599E-3</v>
      </c>
      <c r="J861" s="417">
        <v>1.09843278475715E-3</v>
      </c>
      <c r="K861" s="418">
        <v>1.88456015847439E-3</v>
      </c>
      <c r="L861" s="192"/>
      <c r="M861" s="5"/>
    </row>
    <row r="862" spans="1:13" ht="17" customHeight="1" x14ac:dyDescent="0.15">
      <c r="A862" s="394" t="s">
        <v>3033</v>
      </c>
      <c r="B862" s="419">
        <v>3.8536824103858999E-3</v>
      </c>
      <c r="C862" s="417"/>
      <c r="D862" s="417">
        <v>3.61831397821655E-3</v>
      </c>
      <c r="E862" s="417">
        <v>1.05122682805419E-2</v>
      </c>
      <c r="F862" s="417">
        <v>2.08954459313463E-3</v>
      </c>
      <c r="G862" s="417">
        <v>3.87058506985601E-3</v>
      </c>
      <c r="H862" s="417"/>
      <c r="I862" s="417">
        <v>1.9962597092368401E-3</v>
      </c>
      <c r="J862" s="417">
        <v>1.13648241114647E-3</v>
      </c>
      <c r="K862" s="418">
        <v>1.9891679436137501E-3</v>
      </c>
      <c r="L862" s="192"/>
      <c r="M862" s="5"/>
    </row>
    <row r="863" spans="1:13" ht="17" customHeight="1" x14ac:dyDescent="0.15">
      <c r="A863" s="394" t="s">
        <v>3034</v>
      </c>
      <c r="B863" s="419">
        <v>3.7708645860087E-3</v>
      </c>
      <c r="C863" s="417"/>
      <c r="D863" s="417">
        <v>3.3923834831252001E-3</v>
      </c>
      <c r="E863" s="417">
        <v>9.4297443503316095E-3</v>
      </c>
      <c r="F863" s="417">
        <v>2.1509301636035301E-3</v>
      </c>
      <c r="G863" s="417">
        <v>3.7922285369925502E-3</v>
      </c>
      <c r="H863" s="417"/>
      <c r="I863" s="417">
        <v>1.8988938742759301E-3</v>
      </c>
      <c r="J863" s="417">
        <v>1.1015603139751899E-3</v>
      </c>
      <c r="K863" s="418">
        <v>1.89534574572169E-3</v>
      </c>
      <c r="L863" s="192"/>
      <c r="M863" s="5"/>
    </row>
    <row r="864" spans="1:13" ht="17" customHeight="1" x14ac:dyDescent="0.15">
      <c r="A864" s="394" t="s">
        <v>3035</v>
      </c>
      <c r="B864" s="419">
        <v>3.88582641881596E-3</v>
      </c>
      <c r="C864" s="417"/>
      <c r="D864" s="417">
        <v>3.1091226134454999E-3</v>
      </c>
      <c r="E864" s="417">
        <v>8.5178120118899903E-3</v>
      </c>
      <c r="F864" s="417">
        <v>2.0668159688779801E-3</v>
      </c>
      <c r="G864" s="417">
        <v>3.6927271223547802E-3</v>
      </c>
      <c r="H864" s="417"/>
      <c r="I864" s="417">
        <v>2.2670487127156502E-3</v>
      </c>
      <c r="J864" s="417">
        <v>1.0369581638273501E-3</v>
      </c>
      <c r="K864" s="418">
        <v>2.2765218090634999E-3</v>
      </c>
      <c r="L864" s="192"/>
      <c r="M864" s="5"/>
    </row>
    <row r="865" spans="1:13" ht="17" customHeight="1" x14ac:dyDescent="0.15">
      <c r="A865" s="394" t="s">
        <v>3036</v>
      </c>
      <c r="B865" s="419">
        <v>3.7956627512705401E-3</v>
      </c>
      <c r="C865" s="417"/>
      <c r="D865" s="417">
        <v>3.2691188029250399E-3</v>
      </c>
      <c r="E865" s="417">
        <v>1.05083043447889E-2</v>
      </c>
      <c r="F865" s="417">
        <v>2.6370350328898998E-3</v>
      </c>
      <c r="G865" s="417">
        <v>3.58531344846829E-3</v>
      </c>
      <c r="H865" s="417"/>
      <c r="I865" s="417">
        <v>2.5636802591688999E-3</v>
      </c>
      <c r="J865" s="417">
        <v>1.03062254983019E-3</v>
      </c>
      <c r="K865" s="418">
        <v>2.58461129134735E-3</v>
      </c>
      <c r="L865" s="192"/>
      <c r="M865" s="5"/>
    </row>
    <row r="866" spans="1:13" ht="17" customHeight="1" x14ac:dyDescent="0.15">
      <c r="A866" s="394" t="s">
        <v>3037</v>
      </c>
      <c r="B866" s="419">
        <v>3.6629807823819502E-3</v>
      </c>
      <c r="C866" s="417"/>
      <c r="D866" s="417">
        <v>3.2261019358789502E-3</v>
      </c>
      <c r="E866" s="417">
        <v>1.01145479501144E-2</v>
      </c>
      <c r="F866" s="417">
        <v>2.42696435986295E-3</v>
      </c>
      <c r="G866" s="417">
        <v>3.4992485016529201E-3</v>
      </c>
      <c r="H866" s="417"/>
      <c r="I866" s="417">
        <v>2.4468864237755E-3</v>
      </c>
      <c r="J866" s="417">
        <v>1.0886228404837601E-3</v>
      </c>
      <c r="K866" s="418">
        <v>2.4728526521059701E-3</v>
      </c>
      <c r="L866" s="192"/>
      <c r="M866" s="5"/>
    </row>
    <row r="867" spans="1:13" ht="17" customHeight="1" x14ac:dyDescent="0.15">
      <c r="A867" s="394" t="s">
        <v>3038</v>
      </c>
      <c r="B867" s="419">
        <v>3.5821066922806298E-3</v>
      </c>
      <c r="C867" s="417"/>
      <c r="D867" s="417">
        <v>2.89458574785141E-3</v>
      </c>
      <c r="E867" s="417">
        <v>9.0920376743911808E-3</v>
      </c>
      <c r="F867" s="417">
        <v>2.2430247305526502E-3</v>
      </c>
      <c r="G867" s="417">
        <v>3.4867865717383801E-3</v>
      </c>
      <c r="H867" s="417"/>
      <c r="I867" s="417">
        <v>2.4069074223686698E-3</v>
      </c>
      <c r="J867" s="417">
        <v>1.0011881663828401E-3</v>
      </c>
      <c r="K867" s="418">
        <v>2.42758069775361E-3</v>
      </c>
      <c r="L867" s="192"/>
      <c r="M867" s="5"/>
    </row>
    <row r="868" spans="1:13" ht="17" customHeight="1" x14ac:dyDescent="0.15">
      <c r="A868" s="394" t="s">
        <v>3039</v>
      </c>
      <c r="B868" s="419">
        <v>3.5114000961268001E-3</v>
      </c>
      <c r="C868" s="417"/>
      <c r="D868" s="417">
        <v>3.1213178095077501E-3</v>
      </c>
      <c r="E868" s="417">
        <v>8.7377041613659091E-3</v>
      </c>
      <c r="F868" s="417">
        <v>2.2864902471836299E-3</v>
      </c>
      <c r="G868" s="417">
        <v>3.4552942065420801E-3</v>
      </c>
      <c r="H868" s="417"/>
      <c r="I868" s="417">
        <v>2.2513958912700298E-3</v>
      </c>
      <c r="J868" s="417">
        <v>1.3619653680597701E-3</v>
      </c>
      <c r="K868" s="418">
        <v>2.2664888095153299E-3</v>
      </c>
      <c r="L868" s="192"/>
      <c r="M868" s="5"/>
    </row>
    <row r="869" spans="1:13" ht="17" customHeight="1" x14ac:dyDescent="0.15">
      <c r="A869" s="394" t="s">
        <v>3040</v>
      </c>
      <c r="B869" s="419">
        <v>3.7969428238474501E-3</v>
      </c>
      <c r="C869" s="417"/>
      <c r="D869" s="417">
        <v>3.6870490575428199E-3</v>
      </c>
      <c r="E869" s="417">
        <v>9.7276948429484804E-3</v>
      </c>
      <c r="F869" s="417">
        <v>6.0090457142905097E-3</v>
      </c>
      <c r="G869" s="417">
        <v>3.4629545595351902E-3</v>
      </c>
      <c r="H869" s="417"/>
      <c r="I869" s="417">
        <v>1.97736448812711E-3</v>
      </c>
      <c r="J869" s="417">
        <v>1.73291364214521E-3</v>
      </c>
      <c r="K869" s="418">
        <v>1.9887965615734298E-3</v>
      </c>
      <c r="L869" s="192"/>
      <c r="M869" s="5"/>
    </row>
    <row r="870" spans="1:13" ht="17" customHeight="1" x14ac:dyDescent="0.15">
      <c r="A870" s="394" t="s">
        <v>3041</v>
      </c>
      <c r="B870" s="419">
        <v>3.6611249219937899E-3</v>
      </c>
      <c r="C870" s="417"/>
      <c r="D870" s="417">
        <v>3.2742047648832901E-3</v>
      </c>
      <c r="E870" s="417">
        <v>8.7602213321350993E-3</v>
      </c>
      <c r="F870" s="417">
        <v>6.1506010481184297E-3</v>
      </c>
      <c r="G870" s="417">
        <v>3.4976104718841502E-3</v>
      </c>
      <c r="H870" s="417"/>
      <c r="I870" s="417">
        <v>1.74838348058603E-3</v>
      </c>
      <c r="J870" s="417">
        <v>1.81309623289393E-3</v>
      </c>
      <c r="K870" s="418">
        <v>1.7553190387423799E-3</v>
      </c>
      <c r="L870" s="192"/>
      <c r="M870" s="5"/>
    </row>
    <row r="871" spans="1:13" ht="17" customHeight="1" x14ac:dyDescent="0.15">
      <c r="A871" s="394" t="s">
        <v>3042</v>
      </c>
      <c r="B871" s="419">
        <v>3.5430223075384E-3</v>
      </c>
      <c r="C871" s="417"/>
      <c r="D871" s="417">
        <v>2.9703135067806999E-3</v>
      </c>
      <c r="E871" s="417">
        <v>8.2116740191655099E-3</v>
      </c>
      <c r="F871" s="417">
        <v>5.2224262170332001E-3</v>
      </c>
      <c r="G871" s="417">
        <v>3.62166560675106E-3</v>
      </c>
      <c r="H871" s="417"/>
      <c r="I871" s="417">
        <v>2.0531128929878201E-3</v>
      </c>
      <c r="J871" s="417">
        <v>1.7010716124935699E-3</v>
      </c>
      <c r="K871" s="418">
        <v>2.05164792038096E-3</v>
      </c>
      <c r="L871" s="192"/>
      <c r="M871" s="5"/>
    </row>
    <row r="872" spans="1:13" ht="17" customHeight="1" x14ac:dyDescent="0.15">
      <c r="A872" s="394" t="s">
        <v>3043</v>
      </c>
      <c r="B872" s="419">
        <v>3.4495984281335502E-3</v>
      </c>
      <c r="C872" s="417"/>
      <c r="D872" s="417">
        <v>3.9834792245829398E-3</v>
      </c>
      <c r="E872" s="417">
        <v>7.5336309649252503E-3</v>
      </c>
      <c r="F872" s="417">
        <v>4.70737651028264E-3</v>
      </c>
      <c r="G872" s="417">
        <v>4.0906148730834504E-3</v>
      </c>
      <c r="H872" s="417"/>
      <c r="I872" s="417">
        <v>2.0111785046965799E-3</v>
      </c>
      <c r="J872" s="417">
        <v>1.8725198706762401E-3</v>
      </c>
      <c r="K872" s="418">
        <v>2.01277559127379E-3</v>
      </c>
      <c r="L872" s="192"/>
      <c r="M872" s="5"/>
    </row>
    <row r="873" spans="1:13" ht="17" customHeight="1" x14ac:dyDescent="0.15">
      <c r="A873" s="394" t="s">
        <v>3044</v>
      </c>
      <c r="B873" s="419">
        <v>3.86935539996345E-3</v>
      </c>
      <c r="C873" s="417"/>
      <c r="D873" s="417">
        <v>3.5075242889645599E-3</v>
      </c>
      <c r="E873" s="417">
        <v>6.9488745551600801E-3</v>
      </c>
      <c r="F873" s="417">
        <v>4.08067838076523E-3</v>
      </c>
      <c r="G873" s="417">
        <v>4.7814654631337904E-3</v>
      </c>
      <c r="H873" s="417"/>
      <c r="I873" s="417">
        <v>1.7763588448403301E-3</v>
      </c>
      <c r="J873" s="417">
        <v>1.7683731019263601E-3</v>
      </c>
      <c r="K873" s="418">
        <v>1.77528456010806E-3</v>
      </c>
      <c r="L873" s="192"/>
      <c r="M873" s="5"/>
    </row>
    <row r="874" spans="1:13" ht="17" customHeight="1" x14ac:dyDescent="0.15">
      <c r="A874" s="394" t="s">
        <v>3045</v>
      </c>
      <c r="B874" s="419">
        <v>3.85804847432161E-3</v>
      </c>
      <c r="C874" s="417"/>
      <c r="D874" s="417">
        <v>6.5697379383136099E-3</v>
      </c>
      <c r="E874" s="417">
        <v>6.7894221491354703E-3</v>
      </c>
      <c r="F874" s="417">
        <v>3.5535727034185301E-3</v>
      </c>
      <c r="G874" s="417">
        <v>4.7435511542446903E-3</v>
      </c>
      <c r="H874" s="417"/>
      <c r="I874" s="417">
        <v>1.6780252826305399E-3</v>
      </c>
      <c r="J874" s="417">
        <v>1.61172985097498E-3</v>
      </c>
      <c r="K874" s="418">
        <v>1.6768989375302401E-3</v>
      </c>
      <c r="L874" s="192"/>
      <c r="M874" s="5"/>
    </row>
    <row r="875" spans="1:13" ht="17" customHeight="1" x14ac:dyDescent="0.15">
      <c r="A875" s="394" t="s">
        <v>3046</v>
      </c>
      <c r="B875" s="419">
        <v>5.6972312651317001E-3</v>
      </c>
      <c r="C875" s="417"/>
      <c r="D875" s="417">
        <v>6.8809821854118897E-3</v>
      </c>
      <c r="E875" s="417">
        <v>6.7744114718495301E-3</v>
      </c>
      <c r="F875" s="417">
        <v>3.1292706217885798E-3</v>
      </c>
      <c r="G875" s="417">
        <v>4.9217241668033903E-3</v>
      </c>
      <c r="H875" s="417"/>
      <c r="I875" s="417">
        <v>1.6179649658332399E-3</v>
      </c>
      <c r="J875" s="417">
        <v>1.54490959274463E-3</v>
      </c>
      <c r="K875" s="418">
        <v>1.6170217378798401E-3</v>
      </c>
      <c r="L875" s="192"/>
      <c r="M875" s="5"/>
    </row>
    <row r="876" spans="1:13" ht="17" customHeight="1" x14ac:dyDescent="0.15">
      <c r="A876" s="394" t="s">
        <v>3047</v>
      </c>
      <c r="B876" s="419">
        <v>5.6980808166074799E-3</v>
      </c>
      <c r="C876" s="417"/>
      <c r="D876" s="417">
        <v>6.3509270751315704E-3</v>
      </c>
      <c r="E876" s="417">
        <v>6.2900982644717501E-3</v>
      </c>
      <c r="F876" s="417">
        <v>3.0932201874615101E-3</v>
      </c>
      <c r="G876" s="417">
        <v>4.8192106801916903E-3</v>
      </c>
      <c r="H876" s="417"/>
      <c r="I876" s="417">
        <v>1.5050655144023799E-3</v>
      </c>
      <c r="J876" s="417">
        <v>1.7595170673740401E-3</v>
      </c>
      <c r="K876" s="418">
        <v>1.5017504487518101E-3</v>
      </c>
      <c r="L876" s="192"/>
      <c r="M876" s="5"/>
    </row>
    <row r="877" spans="1:13" ht="17" customHeight="1" x14ac:dyDescent="0.15">
      <c r="A877" s="394" t="s">
        <v>3048</v>
      </c>
      <c r="B877" s="419">
        <v>5.4092993090285799E-3</v>
      </c>
      <c r="C877" s="417"/>
      <c r="D877" s="417">
        <v>6.0775495256911198E-3</v>
      </c>
      <c r="E877" s="417">
        <v>8.1040991779137098E-3</v>
      </c>
      <c r="F877" s="417">
        <v>2.8974427867359599E-3</v>
      </c>
      <c r="G877" s="417">
        <v>4.8312916809954897E-3</v>
      </c>
      <c r="H877" s="417"/>
      <c r="I877" s="417">
        <v>4.3672730394249603E-3</v>
      </c>
      <c r="J877" s="417">
        <v>1.5899733481665099E-3</v>
      </c>
      <c r="K877" s="418">
        <v>4.4071796931172101E-3</v>
      </c>
      <c r="L877" s="192"/>
      <c r="M877" s="5"/>
    </row>
    <row r="878" spans="1:13" ht="17" customHeight="1" x14ac:dyDescent="0.15">
      <c r="A878" s="394" t="s">
        <v>3049</v>
      </c>
      <c r="B878" s="419">
        <v>5.5299349807897899E-3</v>
      </c>
      <c r="C878" s="417"/>
      <c r="D878" s="417">
        <v>5.1835956785845298E-3</v>
      </c>
      <c r="E878" s="417">
        <v>7.3892397237268499E-3</v>
      </c>
      <c r="F878" s="417">
        <v>2.6549583480149101E-3</v>
      </c>
      <c r="G878" s="417">
        <v>4.9455954256127097E-3</v>
      </c>
      <c r="H878" s="417"/>
      <c r="I878" s="417">
        <v>3.9914727796234199E-3</v>
      </c>
      <c r="J878" s="417">
        <v>2.0582526829532499E-3</v>
      </c>
      <c r="K878" s="418">
        <v>4.0375708624658399E-3</v>
      </c>
      <c r="L878" s="192"/>
      <c r="M878" s="5"/>
    </row>
    <row r="879" spans="1:13" ht="17" customHeight="1" x14ac:dyDescent="0.15">
      <c r="A879" s="394" t="s">
        <v>3050</v>
      </c>
      <c r="B879" s="419">
        <v>5.1800699080322404E-3</v>
      </c>
      <c r="C879" s="417"/>
      <c r="D879" s="417">
        <v>7.1703447237102596E-3</v>
      </c>
      <c r="E879" s="417">
        <v>7.5039818544045799E-3</v>
      </c>
      <c r="F879" s="417">
        <v>2.4899232604394602E-3</v>
      </c>
      <c r="G879" s="417">
        <v>4.7758716046536597E-3</v>
      </c>
      <c r="H879" s="417"/>
      <c r="I879" s="417">
        <v>3.9435851204214899E-3</v>
      </c>
      <c r="J879" s="417">
        <v>1.91451382997012E-3</v>
      </c>
      <c r="K879" s="418">
        <v>3.9930517693538203E-3</v>
      </c>
      <c r="L879" s="192"/>
      <c r="M879" s="5"/>
    </row>
    <row r="880" spans="1:13" ht="17" customHeight="1" x14ac:dyDescent="0.15">
      <c r="A880" s="394" t="s">
        <v>3051</v>
      </c>
      <c r="B880" s="419">
        <v>5.0596900474422701E-3</v>
      </c>
      <c r="C880" s="417"/>
      <c r="D880" s="417">
        <v>6.1052080585428997E-3</v>
      </c>
      <c r="E880" s="417">
        <v>6.8103048819424502E-3</v>
      </c>
      <c r="F880" s="417">
        <v>4.0207042271246498E-3</v>
      </c>
      <c r="G880" s="417">
        <v>4.8509482488891297E-3</v>
      </c>
      <c r="H880" s="417"/>
      <c r="I880" s="417">
        <v>3.6157119639486598E-3</v>
      </c>
      <c r="J880" s="417">
        <v>1.7206602345615099E-3</v>
      </c>
      <c r="K880" s="418">
        <v>3.6663952577856299E-3</v>
      </c>
      <c r="L880" s="192"/>
      <c r="M880" s="5"/>
    </row>
    <row r="881" spans="1:13" ht="17" customHeight="1" x14ac:dyDescent="0.15">
      <c r="A881" s="394" t="s">
        <v>3052</v>
      </c>
      <c r="B881" s="419">
        <v>4.8425960409503701E-3</v>
      </c>
      <c r="C881" s="417"/>
      <c r="D881" s="417">
        <v>8.6757523058582104E-3</v>
      </c>
      <c r="E881" s="417">
        <v>7.8083770476451899E-3</v>
      </c>
      <c r="F881" s="417">
        <v>3.7056042746685999E-3</v>
      </c>
      <c r="G881" s="417">
        <v>4.7436910065370898E-3</v>
      </c>
      <c r="H881" s="417"/>
      <c r="I881" s="417">
        <v>3.3235635930648202E-3</v>
      </c>
      <c r="J881" s="417">
        <v>1.59887931285509E-3</v>
      </c>
      <c r="K881" s="418">
        <v>3.37401355515448E-3</v>
      </c>
      <c r="L881" s="192"/>
      <c r="M881" s="5"/>
    </row>
    <row r="882" spans="1:13" ht="17" customHeight="1" x14ac:dyDescent="0.15">
      <c r="A882" s="394" t="s">
        <v>3053</v>
      </c>
      <c r="B882" s="419">
        <v>4.6097606330799297E-3</v>
      </c>
      <c r="C882" s="417"/>
      <c r="D882" s="417">
        <v>1.0498564039457399E-2</v>
      </c>
      <c r="E882" s="417">
        <v>9.0365782963392292E-3</v>
      </c>
      <c r="F882" s="417">
        <v>3.3050432559196298E-3</v>
      </c>
      <c r="G882" s="417">
        <v>4.5466668038445799E-3</v>
      </c>
      <c r="H882" s="417"/>
      <c r="I882" s="417">
        <v>2.9538352993318802E-3</v>
      </c>
      <c r="J882" s="417">
        <v>1.7558239495876001E-3</v>
      </c>
      <c r="K882" s="418">
        <v>2.99748352980561E-3</v>
      </c>
      <c r="L882" s="192"/>
      <c r="M882" s="5"/>
    </row>
    <row r="883" spans="1:13" ht="17" customHeight="1" x14ac:dyDescent="0.15">
      <c r="A883" s="394" t="s">
        <v>3054</v>
      </c>
      <c r="B883" s="419">
        <v>4.3710079091721296E-3</v>
      </c>
      <c r="C883" s="417"/>
      <c r="D883" s="417">
        <v>9.3639201706260406E-3</v>
      </c>
      <c r="E883" s="417">
        <v>1.0220648576515E-2</v>
      </c>
      <c r="F883" s="417">
        <v>3.8569416921343199E-3</v>
      </c>
      <c r="G883" s="417">
        <v>4.3969416386775003E-3</v>
      </c>
      <c r="H883" s="417"/>
      <c r="I883" s="417">
        <v>2.8001133849734198E-3</v>
      </c>
      <c r="J883" s="417">
        <v>1.80194869872636E-3</v>
      </c>
      <c r="K883" s="418">
        <v>2.8464885251381E-3</v>
      </c>
      <c r="L883" s="192"/>
      <c r="M883" s="5"/>
    </row>
    <row r="884" spans="1:13" ht="17" customHeight="1" x14ac:dyDescent="0.15">
      <c r="A884" s="394" t="s">
        <v>3055</v>
      </c>
      <c r="B884" s="419">
        <v>5.0277121293718103E-3</v>
      </c>
      <c r="C884" s="417"/>
      <c r="D884" s="417">
        <v>7.8026963565748101E-3</v>
      </c>
      <c r="E884" s="417">
        <v>9.2099472538855493E-3</v>
      </c>
      <c r="F884" s="417">
        <v>4.6153572597338703E-3</v>
      </c>
      <c r="G884" s="417">
        <v>4.5928441326428503E-3</v>
      </c>
      <c r="H884" s="417"/>
      <c r="I884" s="417">
        <v>2.5134532046095E-3</v>
      </c>
      <c r="J884" s="417">
        <v>1.68140364382355E-3</v>
      </c>
      <c r="K884" s="418">
        <v>2.5563754419219401E-3</v>
      </c>
      <c r="L884" s="192"/>
      <c r="M884" s="5"/>
    </row>
    <row r="885" spans="1:13" ht="17" customHeight="1" x14ac:dyDescent="0.15">
      <c r="A885" s="394" t="s">
        <v>3056</v>
      </c>
      <c r="B885" s="419">
        <v>4.7694463622674601E-3</v>
      </c>
      <c r="C885" s="417"/>
      <c r="D885" s="417">
        <v>7.0474697613313103E-3</v>
      </c>
      <c r="E885" s="417">
        <v>8.3551174697735799E-3</v>
      </c>
      <c r="F885" s="417">
        <v>5.22420400192987E-3</v>
      </c>
      <c r="G885" s="417">
        <v>4.5159981414837997E-3</v>
      </c>
      <c r="H885" s="417"/>
      <c r="I885" s="417">
        <v>2.2776350215232498E-3</v>
      </c>
      <c r="J885" s="417">
        <v>2.2147536034188798E-3</v>
      </c>
      <c r="K885" s="418">
        <v>2.3127958617536301E-3</v>
      </c>
      <c r="L885" s="192"/>
      <c r="M885" s="5"/>
    </row>
    <row r="886" spans="1:13" ht="17" customHeight="1" x14ac:dyDescent="0.15">
      <c r="A886" s="394" t="s">
        <v>3057</v>
      </c>
      <c r="B886" s="419">
        <v>4.5879056860546998E-3</v>
      </c>
      <c r="C886" s="417"/>
      <c r="D886" s="417">
        <v>7.2802376419962402E-3</v>
      </c>
      <c r="E886" s="417">
        <v>7.65866649562891E-3</v>
      </c>
      <c r="F886" s="417">
        <v>4.9764873984387203E-3</v>
      </c>
      <c r="G886" s="417">
        <v>4.4503891118930702E-3</v>
      </c>
      <c r="H886" s="417"/>
      <c r="I886" s="417">
        <v>2.1516982532599699E-3</v>
      </c>
      <c r="J886" s="417">
        <v>2.2681151629268099E-3</v>
      </c>
      <c r="K886" s="418">
        <v>2.18751991607565E-3</v>
      </c>
      <c r="L886" s="192"/>
      <c r="M886" s="5"/>
    </row>
    <row r="887" spans="1:13" ht="17" customHeight="1" x14ac:dyDescent="0.15">
      <c r="A887" s="394" t="s">
        <v>3058</v>
      </c>
      <c r="B887" s="419">
        <v>4.4340249166651196E-3</v>
      </c>
      <c r="C887" s="417"/>
      <c r="D887" s="417">
        <v>6.12196468793563E-3</v>
      </c>
      <c r="E887" s="417">
        <v>6.9748687045450303E-3</v>
      </c>
      <c r="F887" s="417">
        <v>4.4871975317628196E-3</v>
      </c>
      <c r="G887" s="417">
        <v>5.8024035903955504E-3</v>
      </c>
      <c r="H887" s="417"/>
      <c r="I887" s="417">
        <v>2.1314869124652398E-3</v>
      </c>
      <c r="J887" s="417">
        <v>2.2289301982279298E-3</v>
      </c>
      <c r="K887" s="418">
        <v>2.1624276341979001E-3</v>
      </c>
      <c r="L887" s="192"/>
      <c r="M887" s="5"/>
    </row>
    <row r="888" spans="1:13" ht="17" customHeight="1" x14ac:dyDescent="0.15">
      <c r="A888" s="394" t="s">
        <v>3059</v>
      </c>
      <c r="B888" s="419">
        <v>4.2901068201848403E-3</v>
      </c>
      <c r="C888" s="417"/>
      <c r="D888" s="417">
        <v>5.5026439612412097E-3</v>
      </c>
      <c r="E888" s="417">
        <v>6.3904182716485597E-3</v>
      </c>
      <c r="F888" s="417">
        <v>3.90377482803535E-3</v>
      </c>
      <c r="G888" s="417">
        <v>5.5097923938908604E-3</v>
      </c>
      <c r="H888" s="417"/>
      <c r="I888" s="417">
        <v>2.10779773142662E-3</v>
      </c>
      <c r="J888" s="417">
        <v>2.04068728292691E-3</v>
      </c>
      <c r="K888" s="418">
        <v>2.1381686158866401E-3</v>
      </c>
      <c r="L888" s="192"/>
      <c r="M888" s="5"/>
    </row>
    <row r="889" spans="1:13" ht="17" customHeight="1" x14ac:dyDescent="0.15">
      <c r="A889" s="394" t="s">
        <v>3060</v>
      </c>
      <c r="B889" s="419">
        <v>5.1572926198946703E-3</v>
      </c>
      <c r="C889" s="417"/>
      <c r="D889" s="417">
        <v>5.0707907641968104E-3</v>
      </c>
      <c r="E889" s="417">
        <v>5.8172802858787601E-3</v>
      </c>
      <c r="F889" s="417">
        <v>6.0826836483634404E-3</v>
      </c>
      <c r="G889" s="417">
        <v>5.3421116734627804E-3</v>
      </c>
      <c r="H889" s="417"/>
      <c r="I889" s="417">
        <v>1.8918132761497901E-3</v>
      </c>
      <c r="J889" s="417">
        <v>1.8283703437611E-3</v>
      </c>
      <c r="K889" s="418">
        <v>1.9162666099805099E-3</v>
      </c>
      <c r="L889" s="192"/>
      <c r="M889" s="5"/>
    </row>
    <row r="890" spans="1:13" ht="17" customHeight="1" x14ac:dyDescent="0.15">
      <c r="A890" s="394" t="s">
        <v>3061</v>
      </c>
      <c r="B890" s="419">
        <v>5.0460741042130403E-3</v>
      </c>
      <c r="C890" s="417"/>
      <c r="D890" s="417">
        <v>5.3434759961049801E-3</v>
      </c>
      <c r="E890" s="417">
        <v>5.31600273754846E-3</v>
      </c>
      <c r="F890" s="417">
        <v>5.1842677530873097E-3</v>
      </c>
      <c r="G890" s="417">
        <v>5.1451443479044699E-3</v>
      </c>
      <c r="H890" s="417"/>
      <c r="I890" s="417">
        <v>1.8645995542481901E-3</v>
      </c>
      <c r="J890" s="417">
        <v>2.0043471736477E-3</v>
      </c>
      <c r="K890" s="418">
        <v>1.8892016957523499E-3</v>
      </c>
      <c r="L890" s="192"/>
      <c r="M890" s="5"/>
    </row>
    <row r="891" spans="1:13" ht="17" customHeight="1" x14ac:dyDescent="0.15">
      <c r="A891" s="394" t="s">
        <v>3062</v>
      </c>
      <c r="B891" s="419">
        <v>4.7574502222213697E-3</v>
      </c>
      <c r="C891" s="417"/>
      <c r="D891" s="417">
        <v>4.8675276394335E-3</v>
      </c>
      <c r="E891" s="417">
        <v>5.0007688562174798E-3</v>
      </c>
      <c r="F891" s="417">
        <v>4.4578906763910802E-3</v>
      </c>
      <c r="G891" s="417">
        <v>7.8981601487815804E-3</v>
      </c>
      <c r="H891" s="417"/>
      <c r="I891" s="417">
        <v>2.00662552750052E-3</v>
      </c>
      <c r="J891" s="417">
        <v>1.8002281693393601E-3</v>
      </c>
      <c r="K891" s="418">
        <v>2.0178994903387198E-3</v>
      </c>
      <c r="L891" s="192"/>
      <c r="M891" s="5"/>
    </row>
    <row r="892" spans="1:13" ht="17" customHeight="1" x14ac:dyDescent="0.15">
      <c r="A892" s="394" t="s">
        <v>3063</v>
      </c>
      <c r="B892" s="419">
        <v>4.8658284234527303E-3</v>
      </c>
      <c r="C892" s="417"/>
      <c r="D892" s="417">
        <v>4.7765150486549302E-3</v>
      </c>
      <c r="E892" s="417">
        <v>4.6023279393176703E-3</v>
      </c>
      <c r="F892" s="417">
        <v>5.2053050717436799E-3</v>
      </c>
      <c r="G892" s="417">
        <v>7.4287127401207898E-3</v>
      </c>
      <c r="H892" s="417"/>
      <c r="I892" s="417">
        <v>1.7818405612620701E-3</v>
      </c>
      <c r="J892" s="417">
        <v>2.4418132648073802E-3</v>
      </c>
      <c r="K892" s="418">
        <v>1.78894262892824E-3</v>
      </c>
      <c r="L892" s="192"/>
      <c r="M892" s="5"/>
    </row>
    <row r="893" spans="1:13" ht="17" customHeight="1" x14ac:dyDescent="0.15">
      <c r="A893" s="394" t="s">
        <v>3064</v>
      </c>
      <c r="B893" s="419">
        <v>4.7446368661639001E-3</v>
      </c>
      <c r="C893" s="417"/>
      <c r="D893" s="417">
        <v>4.4413110622446902E-3</v>
      </c>
      <c r="E893" s="417">
        <v>5.3424077626414903E-3</v>
      </c>
      <c r="F893" s="417">
        <v>5.3845694920030603E-3</v>
      </c>
      <c r="G893" s="417">
        <v>7.0053467010331204E-3</v>
      </c>
      <c r="H893" s="417"/>
      <c r="I893" s="417">
        <v>1.8790963110967001E-3</v>
      </c>
      <c r="J893" s="417">
        <v>2.1765768781228799E-3</v>
      </c>
      <c r="K893" s="418">
        <v>1.88218545772596E-3</v>
      </c>
      <c r="L893" s="192"/>
      <c r="M893" s="5"/>
    </row>
    <row r="894" spans="1:13" ht="17" customHeight="1" x14ac:dyDescent="0.15">
      <c r="A894" s="394" t="s">
        <v>3065</v>
      </c>
      <c r="B894" s="419">
        <v>4.7869313132893401E-3</v>
      </c>
      <c r="C894" s="417"/>
      <c r="D894" s="417">
        <v>5.4937025282886E-3</v>
      </c>
      <c r="E894" s="417">
        <v>5.0705605091922899E-3</v>
      </c>
      <c r="F894" s="417">
        <v>4.9945787305281904E-3</v>
      </c>
      <c r="G894" s="417">
        <v>6.6971378369016597E-3</v>
      </c>
      <c r="H894" s="417"/>
      <c r="I894" s="417">
        <v>2.1492045841841698E-3</v>
      </c>
      <c r="J894" s="417">
        <v>3.00440132407352E-3</v>
      </c>
      <c r="K894" s="418">
        <v>2.1583905286409401E-3</v>
      </c>
      <c r="L894" s="192"/>
      <c r="M894" s="5"/>
    </row>
    <row r="895" spans="1:13" ht="17" customHeight="1" x14ac:dyDescent="0.15">
      <c r="A895" s="394" t="s">
        <v>3066</v>
      </c>
      <c r="B895" s="419">
        <v>5.9177006544293403E-3</v>
      </c>
      <c r="C895" s="417"/>
      <c r="D895" s="417">
        <v>4.6914442908849996E-3</v>
      </c>
      <c r="E895" s="417">
        <v>5.20317169156005E-3</v>
      </c>
      <c r="F895" s="417">
        <v>6.5559157288522501E-3</v>
      </c>
      <c r="G895" s="417">
        <v>6.3876641744159699E-3</v>
      </c>
      <c r="H895" s="417"/>
      <c r="I895" s="417">
        <v>2.00844896990978E-3</v>
      </c>
      <c r="J895" s="417">
        <v>3.1904611793160099E-3</v>
      </c>
      <c r="K895" s="418">
        <v>2.02056020453236E-3</v>
      </c>
      <c r="L895" s="192"/>
      <c r="M895" s="5"/>
    </row>
    <row r="896" spans="1:13" ht="17" customHeight="1" x14ac:dyDescent="0.15">
      <c r="A896" s="394" t="s">
        <v>3067</v>
      </c>
      <c r="B896" s="419">
        <v>5.7812967236207198E-3</v>
      </c>
      <c r="C896" s="417"/>
      <c r="D896" s="417">
        <v>6.8471181733801298E-3</v>
      </c>
      <c r="E896" s="417">
        <v>4.8820214032159496E-3</v>
      </c>
      <c r="F896" s="417">
        <v>6.2376085559960603E-3</v>
      </c>
      <c r="G896" s="417">
        <v>6.0632270694022496E-3</v>
      </c>
      <c r="H896" s="417"/>
      <c r="I896" s="417">
        <v>2.71833782734437E-3</v>
      </c>
      <c r="J896" s="417">
        <v>2.8857449779236999E-3</v>
      </c>
      <c r="K896" s="418">
        <v>2.7295597704690899E-3</v>
      </c>
      <c r="L896" s="192"/>
      <c r="M896" s="5"/>
    </row>
    <row r="897" spans="1:13" ht="17" customHeight="1" x14ac:dyDescent="0.15">
      <c r="A897" s="394" t="s">
        <v>3068</v>
      </c>
      <c r="B897" s="419">
        <v>5.3763910884114304E-3</v>
      </c>
      <c r="C897" s="417"/>
      <c r="D897" s="417">
        <v>5.7848646717939501E-3</v>
      </c>
      <c r="E897" s="417">
        <v>1.15454811188725E-2</v>
      </c>
      <c r="F897" s="417">
        <v>5.3318567264299902E-3</v>
      </c>
      <c r="G897" s="417">
        <v>5.7605617601992802E-3</v>
      </c>
      <c r="H897" s="417"/>
      <c r="I897" s="417">
        <v>2.59472021526958E-3</v>
      </c>
      <c r="J897" s="417">
        <v>3.0711816188035098E-3</v>
      </c>
      <c r="K897" s="418">
        <v>2.6159456719255501E-3</v>
      </c>
      <c r="L897" s="192"/>
      <c r="M897" s="5"/>
    </row>
    <row r="898" spans="1:13" ht="17" customHeight="1" x14ac:dyDescent="0.15">
      <c r="A898" s="394" t="s">
        <v>3069</v>
      </c>
      <c r="B898" s="419">
        <v>5.0347927789968104E-3</v>
      </c>
      <c r="C898" s="417"/>
      <c r="D898" s="417">
        <v>4.94594376521457E-3</v>
      </c>
      <c r="E898" s="417">
        <v>1.03305859144543E-2</v>
      </c>
      <c r="F898" s="417">
        <v>4.5606758997570399E-3</v>
      </c>
      <c r="G898" s="417">
        <v>5.5244261120897401E-3</v>
      </c>
      <c r="H898" s="417"/>
      <c r="I898" s="417">
        <v>2.4040362470897502E-3</v>
      </c>
      <c r="J898" s="417">
        <v>2.8710281934126E-3</v>
      </c>
      <c r="K898" s="418">
        <v>2.42558978354016E-3</v>
      </c>
      <c r="L898" s="192"/>
      <c r="M898" s="5"/>
    </row>
    <row r="899" spans="1:13" ht="17" customHeight="1" x14ac:dyDescent="0.15">
      <c r="A899" s="394" t="s">
        <v>3070</v>
      </c>
      <c r="B899" s="419">
        <v>4.7410024064607897E-3</v>
      </c>
      <c r="C899" s="417"/>
      <c r="D899" s="417">
        <v>4.3213293094481603E-3</v>
      </c>
      <c r="E899" s="417">
        <v>1.22331242917901E-2</v>
      </c>
      <c r="F899" s="417">
        <v>4.02281767726494E-3</v>
      </c>
      <c r="G899" s="417">
        <v>5.3094585742022703E-3</v>
      </c>
      <c r="H899" s="417"/>
      <c r="I899" s="417">
        <v>2.1185882198391198E-3</v>
      </c>
      <c r="J899" s="417">
        <v>3.0685934407592001E-3</v>
      </c>
      <c r="K899" s="418">
        <v>2.1340069784006499E-3</v>
      </c>
      <c r="L899" s="192"/>
      <c r="M899" s="5"/>
    </row>
    <row r="900" spans="1:13" ht="17" customHeight="1" x14ac:dyDescent="0.15">
      <c r="A900" s="394" t="s">
        <v>3071</v>
      </c>
      <c r="B900" s="419">
        <v>4.4767142716881803E-3</v>
      </c>
      <c r="C900" s="417"/>
      <c r="D900" s="417">
        <v>3.7918217840780099E-3</v>
      </c>
      <c r="E900" s="417">
        <v>1.1110300407006999E-2</v>
      </c>
      <c r="F900" s="417">
        <v>3.6435334314937999E-3</v>
      </c>
      <c r="G900" s="417">
        <v>5.0602610584951496E-3</v>
      </c>
      <c r="H900" s="417"/>
      <c r="I900" s="417">
        <v>1.9590566707249099E-3</v>
      </c>
      <c r="J900" s="417">
        <v>3.0670285768531601E-3</v>
      </c>
      <c r="K900" s="418">
        <v>1.974751253813E-3</v>
      </c>
      <c r="L900" s="192"/>
      <c r="M900" s="5"/>
    </row>
    <row r="901" spans="1:13" ht="17" customHeight="1" x14ac:dyDescent="0.15">
      <c r="A901" s="394" t="s">
        <v>3072</v>
      </c>
      <c r="B901" s="419">
        <v>4.9511114750353099E-3</v>
      </c>
      <c r="C901" s="417"/>
      <c r="D901" s="417">
        <v>4.1187199324161103E-3</v>
      </c>
      <c r="E901" s="417">
        <v>1.00338683954442E-2</v>
      </c>
      <c r="F901" s="417">
        <v>3.3587896324247602E-3</v>
      </c>
      <c r="G901" s="417">
        <v>4.8482171510236304E-3</v>
      </c>
      <c r="H901" s="417"/>
      <c r="I901" s="417">
        <v>2.0649082309283102E-3</v>
      </c>
      <c r="J901" s="417">
        <v>4.4544434098222497E-3</v>
      </c>
      <c r="K901" s="418">
        <v>2.0703886222021598E-3</v>
      </c>
      <c r="L901" s="192"/>
      <c r="M901" s="5"/>
    </row>
    <row r="902" spans="1:13" ht="17" customHeight="1" x14ac:dyDescent="0.15">
      <c r="A902" s="394" t="s">
        <v>3073</v>
      </c>
      <c r="B902" s="419">
        <v>5.4588000498267996E-3</v>
      </c>
      <c r="C902" s="417"/>
      <c r="D902" s="417">
        <v>3.6046783371931701E-3</v>
      </c>
      <c r="E902" s="417">
        <v>9.1106974927700705E-3</v>
      </c>
      <c r="F902" s="417">
        <v>2.9773897461861402E-3</v>
      </c>
      <c r="G902" s="417">
        <v>4.6508217782081198E-3</v>
      </c>
      <c r="H902" s="417"/>
      <c r="I902" s="417">
        <v>2.3352340972900799E-3</v>
      </c>
      <c r="J902" s="417">
        <v>4.5906199515954099E-3</v>
      </c>
      <c r="K902" s="418">
        <v>2.36273287621299E-3</v>
      </c>
      <c r="L902" s="192"/>
      <c r="M902" s="5"/>
    </row>
    <row r="903" spans="1:13" ht="17" customHeight="1" x14ac:dyDescent="0.15">
      <c r="A903" s="394" t="s">
        <v>3074</v>
      </c>
      <c r="B903" s="419">
        <v>5.1061678136370596E-3</v>
      </c>
      <c r="C903" s="417"/>
      <c r="D903" s="417">
        <v>3.1963843058803601E-3</v>
      </c>
      <c r="E903" s="417">
        <v>8.2135850450253105E-3</v>
      </c>
      <c r="F903" s="417">
        <v>3.35962371424599E-3</v>
      </c>
      <c r="G903" s="417">
        <v>4.4631845067587697E-3</v>
      </c>
      <c r="H903" s="417"/>
      <c r="I903" s="417">
        <v>2.0784246063701101E-3</v>
      </c>
      <c r="J903" s="417">
        <v>4.3112064202843903E-3</v>
      </c>
      <c r="K903" s="418">
        <v>2.1017510396975701E-3</v>
      </c>
      <c r="L903" s="192"/>
      <c r="M903" s="5"/>
    </row>
    <row r="904" spans="1:13" ht="17" customHeight="1" x14ac:dyDescent="0.15">
      <c r="A904" s="394" t="s">
        <v>3075</v>
      </c>
      <c r="B904" s="419">
        <v>5.0082310457052297E-3</v>
      </c>
      <c r="C904" s="417"/>
      <c r="D904" s="417">
        <v>2.88287020516793E-3</v>
      </c>
      <c r="E904" s="417">
        <v>7.42875858437223E-3</v>
      </c>
      <c r="F904" s="417">
        <v>3.54557899806181E-3</v>
      </c>
      <c r="G904" s="417">
        <v>4.4206212909235904E-3</v>
      </c>
      <c r="H904" s="417"/>
      <c r="I904" s="417">
        <v>2.8578231874250202E-3</v>
      </c>
      <c r="J904" s="417">
        <v>3.87753647286165E-3</v>
      </c>
      <c r="K904" s="418">
        <v>2.9082172468050602E-3</v>
      </c>
      <c r="L904" s="192"/>
      <c r="M904" s="5"/>
    </row>
    <row r="905" spans="1:13" ht="17" customHeight="1" x14ac:dyDescent="0.15">
      <c r="A905" s="394" t="s">
        <v>3076</v>
      </c>
      <c r="B905" s="419">
        <v>4.9499186766236896E-3</v>
      </c>
      <c r="C905" s="417"/>
      <c r="D905" s="417">
        <v>2.6288527814714402E-3</v>
      </c>
      <c r="E905" s="417">
        <v>1.2761094513446401E-2</v>
      </c>
      <c r="F905" s="417">
        <v>5.2988478024820302E-3</v>
      </c>
      <c r="G905" s="417">
        <v>4.6525430415225201E-3</v>
      </c>
      <c r="H905" s="417"/>
      <c r="I905" s="417">
        <v>2.4829494039756098E-3</v>
      </c>
      <c r="J905" s="417">
        <v>4.2307977905068003E-3</v>
      </c>
      <c r="K905" s="418">
        <v>2.5266801916304202E-3</v>
      </c>
      <c r="L905" s="192"/>
      <c r="M905" s="5"/>
    </row>
    <row r="906" spans="1:13" ht="17" customHeight="1" x14ac:dyDescent="0.15">
      <c r="A906" s="394" t="s">
        <v>3077</v>
      </c>
      <c r="B906" s="419">
        <v>5.6425110180835904E-3</v>
      </c>
      <c r="C906" s="417"/>
      <c r="D906" s="417">
        <v>3.9355015725070497E-3</v>
      </c>
      <c r="E906" s="417">
        <v>1.34898643933988E-2</v>
      </c>
      <c r="F906" s="417">
        <v>4.7426649367846799E-3</v>
      </c>
      <c r="G906" s="417">
        <v>4.55732440032546E-3</v>
      </c>
      <c r="H906" s="417">
        <v>2.69321579475852E-2</v>
      </c>
      <c r="I906" s="417">
        <v>2.2324442528614099E-3</v>
      </c>
      <c r="J906" s="417">
        <v>5.0475770451578897E-3</v>
      </c>
      <c r="K906" s="418">
        <v>2.2662399949753098E-3</v>
      </c>
      <c r="L906" s="192"/>
      <c r="M906" s="5"/>
    </row>
    <row r="907" spans="1:13" ht="17" customHeight="1" x14ac:dyDescent="0.15">
      <c r="A907" s="394" t="s">
        <v>3078</v>
      </c>
      <c r="B907" s="419">
        <v>5.2885116411281897E-3</v>
      </c>
      <c r="C907" s="417"/>
      <c r="D907" s="417">
        <v>3.4688692238999002E-3</v>
      </c>
      <c r="E907" s="417">
        <v>1.2273786710217E-2</v>
      </c>
      <c r="F907" s="417">
        <v>4.9024960656235701E-3</v>
      </c>
      <c r="G907" s="417">
        <v>6.4648210313698199E-3</v>
      </c>
      <c r="H907" s="417">
        <v>2.37649439389476E-2</v>
      </c>
      <c r="I907" s="417">
        <v>3.2838701594880299E-3</v>
      </c>
      <c r="J907" s="417">
        <v>4.4897690484020899E-3</v>
      </c>
      <c r="K907" s="418">
        <v>3.35659365678819E-3</v>
      </c>
      <c r="L907" s="192"/>
      <c r="M907" s="5"/>
    </row>
    <row r="908" spans="1:13" ht="17" customHeight="1" x14ac:dyDescent="0.15">
      <c r="A908" s="394" t="s">
        <v>3079</v>
      </c>
      <c r="B908" s="419">
        <v>5.1199582320328001E-3</v>
      </c>
      <c r="C908" s="417"/>
      <c r="D908" s="417">
        <v>5.9758283465045203E-3</v>
      </c>
      <c r="E908" s="417">
        <v>1.0968464501607E-2</v>
      </c>
      <c r="F908" s="417">
        <v>4.2260508196366401E-3</v>
      </c>
      <c r="G908" s="417">
        <v>6.1938361449919701E-3</v>
      </c>
      <c r="H908" s="417">
        <v>2.42859401934769E-2</v>
      </c>
      <c r="I908" s="417">
        <v>3.5954779364006698E-3</v>
      </c>
      <c r="J908" s="417">
        <v>3.9973571585051196E-3</v>
      </c>
      <c r="K908" s="418">
        <v>3.67630907735653E-3</v>
      </c>
      <c r="L908" s="192"/>
      <c r="M908" s="5"/>
    </row>
    <row r="909" spans="1:13" ht="17" customHeight="1" x14ac:dyDescent="0.15">
      <c r="A909" s="394" t="s">
        <v>3080</v>
      </c>
      <c r="B909" s="419">
        <v>4.8200457100983796E-3</v>
      </c>
      <c r="C909" s="417"/>
      <c r="D909" s="417">
        <v>6.1695628090671804E-3</v>
      </c>
      <c r="E909" s="417">
        <v>9.9432418504946194E-3</v>
      </c>
      <c r="F909" s="417">
        <v>3.6965826079122101E-3</v>
      </c>
      <c r="G909" s="417">
        <v>5.8670541827774104E-3</v>
      </c>
      <c r="H909" s="417">
        <v>2.1261618650832901E-2</v>
      </c>
      <c r="I909" s="417">
        <v>3.5705484267439199E-3</v>
      </c>
      <c r="J909" s="417">
        <v>3.7790085393892801E-3</v>
      </c>
      <c r="K909" s="418">
        <v>3.6407899766025698E-3</v>
      </c>
      <c r="L909" s="192"/>
      <c r="M909" s="5"/>
    </row>
    <row r="910" spans="1:13" ht="17" customHeight="1" x14ac:dyDescent="0.15">
      <c r="A910" s="394" t="s">
        <v>3081</v>
      </c>
      <c r="B910" s="419">
        <v>4.7832807247880204E-3</v>
      </c>
      <c r="C910" s="417"/>
      <c r="D910" s="417">
        <v>5.5628975157867898E-3</v>
      </c>
      <c r="E910" s="417">
        <v>9.0518225381040606E-3</v>
      </c>
      <c r="F910" s="417">
        <v>5.4719242951845101E-3</v>
      </c>
      <c r="G910" s="417">
        <v>5.5922204923764202E-3</v>
      </c>
      <c r="H910" s="417">
        <v>1.8440550108775801E-2</v>
      </c>
      <c r="I910" s="417">
        <v>3.0724248061374899E-3</v>
      </c>
      <c r="J910" s="417">
        <v>3.5770733692375902E-3</v>
      </c>
      <c r="K910" s="418">
        <v>3.1333884213819098E-3</v>
      </c>
      <c r="L910" s="192"/>
      <c r="M910" s="5"/>
    </row>
    <row r="911" spans="1:13" ht="17" customHeight="1" x14ac:dyDescent="0.15">
      <c r="A911" s="394" t="s">
        <v>3082</v>
      </c>
      <c r="B911" s="419">
        <v>4.9209369240762598E-3</v>
      </c>
      <c r="C911" s="417"/>
      <c r="D911" s="417">
        <v>4.7876818533291402E-3</v>
      </c>
      <c r="E911" s="417">
        <v>8.7770888689150603E-3</v>
      </c>
      <c r="F911" s="417">
        <v>5.1164116577628498E-3</v>
      </c>
      <c r="G911" s="417">
        <v>5.4448673505969698E-3</v>
      </c>
      <c r="H911" s="417">
        <v>1.60146689742417E-2</v>
      </c>
      <c r="I911" s="417">
        <v>2.8378336062287999E-3</v>
      </c>
      <c r="J911" s="417">
        <v>4.0717337497023897E-3</v>
      </c>
      <c r="K911" s="418">
        <v>2.89588269288947E-3</v>
      </c>
      <c r="L911" s="192"/>
      <c r="M911" s="5"/>
    </row>
    <row r="912" spans="1:13" ht="17" customHeight="1" x14ac:dyDescent="0.15">
      <c r="A912" s="394" t="s">
        <v>3083</v>
      </c>
      <c r="B912" s="419">
        <v>4.6336151503334503E-3</v>
      </c>
      <c r="C912" s="417"/>
      <c r="D912" s="417">
        <v>4.6250537583435404E-3</v>
      </c>
      <c r="E912" s="417">
        <v>7.9455568544458E-3</v>
      </c>
      <c r="F912" s="417">
        <v>4.5030942973429298E-3</v>
      </c>
      <c r="G912" s="417">
        <v>5.1829735987530901E-3</v>
      </c>
      <c r="H912" s="417">
        <v>1.4048078263612301E-2</v>
      </c>
      <c r="I912" s="417">
        <v>2.5286711835439801E-3</v>
      </c>
      <c r="J912" s="417">
        <v>3.9543907507308303E-3</v>
      </c>
      <c r="K912" s="418">
        <v>2.5775365301615601E-3</v>
      </c>
      <c r="L912" s="192"/>
      <c r="M912" s="5"/>
    </row>
    <row r="913" spans="1:13" ht="17" customHeight="1" x14ac:dyDescent="0.15">
      <c r="A913" s="394" t="s">
        <v>3084</v>
      </c>
      <c r="B913" s="419">
        <v>4.75787416708755E-3</v>
      </c>
      <c r="C913" s="417"/>
      <c r="D913" s="417">
        <v>4.5325433286031499E-3</v>
      </c>
      <c r="E913" s="417">
        <v>7.48311011736188E-3</v>
      </c>
      <c r="F913" s="417">
        <v>3.89369057005181E-3</v>
      </c>
      <c r="G913" s="417">
        <v>4.9480760466908101E-3</v>
      </c>
      <c r="H913" s="417">
        <v>1.2491883589313401E-2</v>
      </c>
      <c r="I913" s="417">
        <v>2.9147204007485801E-3</v>
      </c>
      <c r="J913" s="417">
        <v>3.6776592520637E-3</v>
      </c>
      <c r="K913" s="418">
        <v>2.9752026570605901E-3</v>
      </c>
      <c r="L913" s="192"/>
      <c r="M913" s="5"/>
    </row>
    <row r="914" spans="1:13" ht="17" customHeight="1" x14ac:dyDescent="0.15">
      <c r="A914" s="394" t="s">
        <v>3085</v>
      </c>
      <c r="B914" s="419">
        <v>4.5378667959006204E-3</v>
      </c>
      <c r="C914" s="417"/>
      <c r="D914" s="417">
        <v>3.9951026001642199E-3</v>
      </c>
      <c r="E914" s="417">
        <v>7.13093454605897E-3</v>
      </c>
      <c r="F914" s="417">
        <v>3.4778096287129698E-3</v>
      </c>
      <c r="G914" s="417">
        <v>4.8548191914653399E-3</v>
      </c>
      <c r="H914" s="417">
        <v>1.09876897480872E-2</v>
      </c>
      <c r="I914" s="417">
        <v>3.6369501191524699E-3</v>
      </c>
      <c r="J914" s="417">
        <v>5.0235628665258802E-3</v>
      </c>
      <c r="K914" s="418">
        <v>3.7273195491599798E-3</v>
      </c>
      <c r="L914" s="192"/>
      <c r="M914" s="5"/>
    </row>
    <row r="915" spans="1:13" ht="17" customHeight="1" x14ac:dyDescent="0.15">
      <c r="A915" s="394" t="s">
        <v>3086</v>
      </c>
      <c r="B915" s="419">
        <v>4.7549876478371099E-3</v>
      </c>
      <c r="C915" s="417"/>
      <c r="D915" s="417">
        <v>3.9538452357352301E-3</v>
      </c>
      <c r="E915" s="417">
        <v>6.7724583036849802E-3</v>
      </c>
      <c r="F915" s="417">
        <v>3.0677057449263198E-3</v>
      </c>
      <c r="G915" s="417">
        <v>4.6488545426170797E-3</v>
      </c>
      <c r="H915" s="417">
        <v>9.8381758671619995E-3</v>
      </c>
      <c r="I915" s="417">
        <v>3.1177695626238701E-3</v>
      </c>
      <c r="J915" s="417">
        <v>4.4464358074002104E-3</v>
      </c>
      <c r="K915" s="418">
        <v>3.1952049476578598E-3</v>
      </c>
      <c r="L915" s="192"/>
      <c r="M915" s="5"/>
    </row>
    <row r="916" spans="1:13" ht="17" customHeight="1" x14ac:dyDescent="0.15">
      <c r="A916" s="394" t="s">
        <v>3087</v>
      </c>
      <c r="B916" s="419">
        <v>4.6194192570107899E-3</v>
      </c>
      <c r="C916" s="417"/>
      <c r="D916" s="417">
        <v>3.6130951200064698E-3</v>
      </c>
      <c r="E916" s="417">
        <v>6.2584205098224904E-3</v>
      </c>
      <c r="F916" s="417">
        <v>2.7374846443487702E-3</v>
      </c>
      <c r="G916" s="417">
        <v>4.6364033739278599E-3</v>
      </c>
      <c r="H916" s="417">
        <v>8.76399056363532E-3</v>
      </c>
      <c r="I916" s="417">
        <v>3.1935167982983402E-3</v>
      </c>
      <c r="J916" s="417">
        <v>4.4281725391908102E-3</v>
      </c>
      <c r="K916" s="418">
        <v>3.2517260673464899E-3</v>
      </c>
      <c r="L916" s="192"/>
      <c r="M916" s="5"/>
    </row>
    <row r="917" spans="1:13" ht="17" customHeight="1" x14ac:dyDescent="0.15">
      <c r="A917" s="394" t="s">
        <v>3088</v>
      </c>
      <c r="B917" s="419">
        <v>4.4015536542719204E-3</v>
      </c>
      <c r="C917" s="417"/>
      <c r="D917" s="417">
        <v>3.3617245550835299E-3</v>
      </c>
      <c r="E917" s="417">
        <v>6.15436561346189E-3</v>
      </c>
      <c r="F917" s="417">
        <v>2.4714869950888101E-3</v>
      </c>
      <c r="G917" s="417">
        <v>4.5119559186347601E-3</v>
      </c>
      <c r="H917" s="417">
        <v>8.8186202730849601E-3</v>
      </c>
      <c r="I917" s="417">
        <v>2.7548018437419E-3</v>
      </c>
      <c r="J917" s="417">
        <v>3.9201464082249202E-3</v>
      </c>
      <c r="K917" s="418">
        <v>2.8046714331594999E-3</v>
      </c>
      <c r="L917" s="192"/>
      <c r="M917" s="5"/>
    </row>
    <row r="918" spans="1:13" ht="17" customHeight="1" x14ac:dyDescent="0.15">
      <c r="A918" s="394" t="s">
        <v>3089</v>
      </c>
      <c r="B918" s="419">
        <v>4.2023585309470196E-3</v>
      </c>
      <c r="C918" s="417"/>
      <c r="D918" s="417">
        <v>3.4771992841478999E-3</v>
      </c>
      <c r="E918" s="417">
        <v>5.6373761605227404E-3</v>
      </c>
      <c r="F918" s="417">
        <v>2.3491472111624901E-3</v>
      </c>
      <c r="G918" s="417">
        <v>4.5108113956967202E-3</v>
      </c>
      <c r="H918" s="417">
        <v>8.0940142460342503E-3</v>
      </c>
      <c r="I918" s="417">
        <v>2.4872905708886802E-3</v>
      </c>
      <c r="J918" s="417">
        <v>3.9799933184106696E-3</v>
      </c>
      <c r="K918" s="418">
        <v>2.5298974299555002E-3</v>
      </c>
      <c r="L918" s="192"/>
      <c r="M918" s="5"/>
    </row>
    <row r="919" spans="1:13" ht="17" customHeight="1" x14ac:dyDescent="0.15">
      <c r="A919" s="394" t="s">
        <v>3090</v>
      </c>
      <c r="B919" s="419">
        <v>4.0636964645957398E-3</v>
      </c>
      <c r="C919" s="417"/>
      <c r="D919" s="417">
        <v>3.1303178753545502E-3</v>
      </c>
      <c r="E919" s="417">
        <v>5.1851157561315199E-3</v>
      </c>
      <c r="F919" s="417">
        <v>2.2722921640059199E-3</v>
      </c>
      <c r="G919" s="417">
        <v>4.3354519106420701E-3</v>
      </c>
      <c r="H919" s="417">
        <v>7.3286572737639799E-3</v>
      </c>
      <c r="I919" s="417">
        <v>2.2920909713313202E-3</v>
      </c>
      <c r="J919" s="417">
        <v>3.6533537160096299E-3</v>
      </c>
      <c r="K919" s="418">
        <v>2.3324377096218601E-3</v>
      </c>
      <c r="L919" s="192"/>
      <c r="M919" s="5"/>
    </row>
    <row r="920" spans="1:13" ht="17" customHeight="1" x14ac:dyDescent="0.15">
      <c r="A920" s="394" t="s">
        <v>3091</v>
      </c>
      <c r="B920" s="419">
        <v>3.89143926726073E-3</v>
      </c>
      <c r="C920" s="417"/>
      <c r="D920" s="417">
        <v>2.88196390761039E-3</v>
      </c>
      <c r="E920" s="417">
        <v>4.7637754365199396E-3</v>
      </c>
      <c r="F920" s="417">
        <v>2.1187104381631201E-3</v>
      </c>
      <c r="G920" s="417">
        <v>4.1734444900716197E-3</v>
      </c>
      <c r="H920" s="417">
        <v>6.6604773282013001E-3</v>
      </c>
      <c r="I920" s="417">
        <v>2.09565309092193E-3</v>
      </c>
      <c r="J920" s="417">
        <v>4.5635117198669301E-3</v>
      </c>
      <c r="K920" s="418">
        <v>2.1230102350358699E-3</v>
      </c>
      <c r="L920" s="192"/>
      <c r="M920" s="5"/>
    </row>
    <row r="921" spans="1:13" ht="17" customHeight="1" x14ac:dyDescent="0.15">
      <c r="A921" s="394" t="s">
        <v>3092</v>
      </c>
      <c r="B921" s="419">
        <v>4.0487820760284404E-3</v>
      </c>
      <c r="C921" s="417"/>
      <c r="D921" s="417">
        <v>2.7712097383592502E-3</v>
      </c>
      <c r="E921" s="417">
        <v>4.40058176758949E-3</v>
      </c>
      <c r="F921" s="417">
        <v>2.2802395034824102E-3</v>
      </c>
      <c r="G921" s="417">
        <v>4.0745027385816601E-3</v>
      </c>
      <c r="H921" s="417">
        <v>6.8990166927385297E-3</v>
      </c>
      <c r="I921" s="417">
        <v>2.5106679786513E-3</v>
      </c>
      <c r="J921" s="417">
        <v>4.12057088818638E-3</v>
      </c>
      <c r="K921" s="418">
        <v>2.5348133895456001E-3</v>
      </c>
      <c r="L921" s="192"/>
      <c r="M921" s="5"/>
    </row>
    <row r="922" spans="1:13" ht="17" customHeight="1" x14ac:dyDescent="0.15">
      <c r="A922" s="394" t="s">
        <v>3093</v>
      </c>
      <c r="B922" s="419">
        <v>3.9062194997837398E-3</v>
      </c>
      <c r="C922" s="417"/>
      <c r="D922" s="417">
        <v>2.69041725376275E-3</v>
      </c>
      <c r="E922" s="417">
        <v>5.7520347901045803E-3</v>
      </c>
      <c r="F922" s="417">
        <v>2.2321945942607299E-3</v>
      </c>
      <c r="G922" s="417">
        <v>4.0465972421104904E-3</v>
      </c>
      <c r="H922" s="417">
        <v>6.2576872095328299E-3</v>
      </c>
      <c r="I922" s="417">
        <v>2.2385171539684502E-3</v>
      </c>
      <c r="J922" s="417">
        <v>4.7913695384161096E-3</v>
      </c>
      <c r="K922" s="418">
        <v>2.2587795844742501E-3</v>
      </c>
      <c r="L922" s="192"/>
      <c r="M922" s="5"/>
    </row>
    <row r="923" spans="1:13" ht="17" customHeight="1" x14ac:dyDescent="0.15">
      <c r="A923" s="394" t="s">
        <v>3094</v>
      </c>
      <c r="B923" s="419">
        <v>3.7994191045064899E-3</v>
      </c>
      <c r="C923" s="417"/>
      <c r="D923" s="417">
        <v>2.6761677591299001E-3</v>
      </c>
      <c r="E923" s="417">
        <v>5.3862731085879004E-3</v>
      </c>
      <c r="F923" s="417">
        <v>2.9155631404056402E-3</v>
      </c>
      <c r="G923" s="417">
        <v>3.9093845774599402E-3</v>
      </c>
      <c r="H923" s="417">
        <v>6.15472260234511E-3</v>
      </c>
      <c r="I923" s="417">
        <v>2.8255378450589498E-3</v>
      </c>
      <c r="J923" s="417">
        <v>4.9991943137008103E-3</v>
      </c>
      <c r="K923" s="418">
        <v>2.8641000413916901E-3</v>
      </c>
      <c r="L923" s="192"/>
      <c r="M923" s="5"/>
    </row>
    <row r="924" spans="1:13" ht="17" customHeight="1" x14ac:dyDescent="0.15">
      <c r="A924" s="394" t="s">
        <v>3095</v>
      </c>
      <c r="B924" s="419">
        <v>4.8926083655128098E-3</v>
      </c>
      <c r="C924" s="417"/>
      <c r="D924" s="417">
        <v>2.6933536192562499E-3</v>
      </c>
      <c r="E924" s="417">
        <v>5.0402422563352199E-3</v>
      </c>
      <c r="F924" s="417">
        <v>3.3265110746332999E-3</v>
      </c>
      <c r="G924" s="417">
        <v>3.8494713874316199E-3</v>
      </c>
      <c r="H924" s="417">
        <v>5.9277748070427801E-3</v>
      </c>
      <c r="I924" s="417">
        <v>3.5146742453053201E-3</v>
      </c>
      <c r="J924" s="417">
        <v>6.9199946067913E-3</v>
      </c>
      <c r="K924" s="418">
        <v>3.5519546985771401E-3</v>
      </c>
      <c r="L924" s="192"/>
      <c r="M924" s="5"/>
    </row>
    <row r="925" spans="1:13" ht="17" customHeight="1" x14ac:dyDescent="0.15">
      <c r="A925" s="394" t="s">
        <v>3096</v>
      </c>
      <c r="B925" s="419">
        <v>4.8903069714344603E-3</v>
      </c>
      <c r="C925" s="417"/>
      <c r="D925" s="417">
        <v>2.68259852391754E-3</v>
      </c>
      <c r="E925" s="417">
        <v>4.8727238351763897E-3</v>
      </c>
      <c r="F925" s="417">
        <v>3.1698719557521201E-3</v>
      </c>
      <c r="G925" s="417">
        <v>3.7720246197880201E-3</v>
      </c>
      <c r="H925" s="417">
        <v>5.7435620702622203E-3</v>
      </c>
      <c r="I925" s="417">
        <v>3.0248594752374401E-3</v>
      </c>
      <c r="J925" s="417">
        <v>6.1049785803905096E-3</v>
      </c>
      <c r="K925" s="418">
        <v>3.0580573675391899E-3</v>
      </c>
      <c r="L925" s="192"/>
      <c r="M925" s="5"/>
    </row>
    <row r="926" spans="1:13" ht="17" customHeight="1" x14ac:dyDescent="0.15">
      <c r="A926" s="394" t="s">
        <v>3097</v>
      </c>
      <c r="B926" s="419">
        <v>4.8384598430646604E-3</v>
      </c>
      <c r="C926" s="417"/>
      <c r="D926" s="417">
        <v>2.4644902566893102E-3</v>
      </c>
      <c r="E926" s="417">
        <v>4.7665843564549297E-3</v>
      </c>
      <c r="F926" s="417">
        <v>3.08467756740115E-3</v>
      </c>
      <c r="G926" s="417">
        <v>3.7491182785125698E-3</v>
      </c>
      <c r="H926" s="417">
        <v>5.2965086722415204E-3</v>
      </c>
      <c r="I926" s="417">
        <v>4.5038823703877897E-3</v>
      </c>
      <c r="J926" s="417">
        <v>7.6146879775898799E-3</v>
      </c>
      <c r="K926" s="418">
        <v>4.5611814271107696E-3</v>
      </c>
      <c r="L926" s="192"/>
      <c r="M926" s="5"/>
    </row>
    <row r="927" spans="1:13" ht="17" customHeight="1" x14ac:dyDescent="0.15">
      <c r="A927" s="394" t="s">
        <v>3098</v>
      </c>
      <c r="B927" s="419">
        <v>4.56396411869629E-3</v>
      </c>
      <c r="C927" s="417"/>
      <c r="D927" s="417">
        <v>2.35057733022453E-3</v>
      </c>
      <c r="E927" s="417">
        <v>4.5391499617018103E-3</v>
      </c>
      <c r="F927" s="417">
        <v>2.8382328901977098E-3</v>
      </c>
      <c r="G927" s="417">
        <v>3.6419289698939499E-3</v>
      </c>
      <c r="H927" s="417">
        <v>4.9064175841297703E-3</v>
      </c>
      <c r="I927" s="417">
        <v>4.4575479924043203E-3</v>
      </c>
      <c r="J927" s="417">
        <v>6.8037461945513701E-3</v>
      </c>
      <c r="K927" s="418">
        <v>4.5182280502444301E-3</v>
      </c>
      <c r="L927" s="192"/>
      <c r="M927" s="5"/>
    </row>
    <row r="928" spans="1:13" ht="17" customHeight="1" x14ac:dyDescent="0.15">
      <c r="A928" s="394" t="s">
        <v>3099</v>
      </c>
      <c r="B928" s="419">
        <v>4.7934107656610403E-3</v>
      </c>
      <c r="C928" s="417"/>
      <c r="D928" s="417">
        <v>2.2481992083821802E-3</v>
      </c>
      <c r="E928" s="417">
        <v>4.6426449764562401E-3</v>
      </c>
      <c r="F928" s="417">
        <v>2.5652951599928202E-3</v>
      </c>
      <c r="G928" s="417">
        <v>3.54327937320695E-3</v>
      </c>
      <c r="H928" s="417">
        <v>4.59736537913047E-3</v>
      </c>
      <c r="I928" s="417">
        <v>4.0094268684257098E-3</v>
      </c>
      <c r="J928" s="417">
        <v>5.9744341257989197E-3</v>
      </c>
      <c r="K928" s="418">
        <v>4.0675143259622602E-3</v>
      </c>
      <c r="L928" s="192"/>
      <c r="M928" s="5"/>
    </row>
    <row r="929" spans="1:13" ht="17" customHeight="1" x14ac:dyDescent="0.15">
      <c r="A929" s="394" t="s">
        <v>3100</v>
      </c>
      <c r="B929" s="419">
        <v>4.5965826651277698E-3</v>
      </c>
      <c r="C929" s="417"/>
      <c r="D929" s="417">
        <v>2.85717463868156E-3</v>
      </c>
      <c r="E929" s="417">
        <v>4.3059944518582596E-3</v>
      </c>
      <c r="F929" s="417">
        <v>2.8905145803745699E-3</v>
      </c>
      <c r="G929" s="417">
        <v>3.4638730033364198E-3</v>
      </c>
      <c r="H929" s="417">
        <v>5.4757773035768401E-3</v>
      </c>
      <c r="I929" s="417">
        <v>4.1471090380440397E-3</v>
      </c>
      <c r="J929" s="417">
        <v>5.3236767121762401E-3</v>
      </c>
      <c r="K929" s="418">
        <v>4.2004913964140403E-3</v>
      </c>
      <c r="L929" s="192"/>
      <c r="M929" s="5"/>
    </row>
    <row r="930" spans="1:13" ht="17" customHeight="1" x14ac:dyDescent="0.15">
      <c r="A930" s="394" t="s">
        <v>3101</v>
      </c>
      <c r="B930" s="419">
        <v>4.3730065868435603E-3</v>
      </c>
      <c r="C930" s="417"/>
      <c r="D930" s="417">
        <v>2.6436301288728001E-3</v>
      </c>
      <c r="E930" s="417">
        <v>4.1009572116195202E-3</v>
      </c>
      <c r="F930" s="417">
        <v>2.74977935692341E-3</v>
      </c>
      <c r="G930" s="417">
        <v>3.3770719110820398E-3</v>
      </c>
      <c r="H930" s="417">
        <v>5.38733225536462E-3</v>
      </c>
      <c r="I930" s="417">
        <v>3.77095896849874E-3</v>
      </c>
      <c r="J930" s="417">
        <v>4.8842577927233396E-3</v>
      </c>
      <c r="K930" s="418">
        <v>3.8213210430267999E-3</v>
      </c>
      <c r="L930" s="192"/>
      <c r="M930" s="5"/>
    </row>
    <row r="931" spans="1:13" ht="17" customHeight="1" x14ac:dyDescent="0.15">
      <c r="A931" s="394" t="s">
        <v>3102</v>
      </c>
      <c r="B931" s="419">
        <v>4.1789091220103599E-3</v>
      </c>
      <c r="C931" s="417"/>
      <c r="D931" s="417">
        <v>2.6519800741835898E-3</v>
      </c>
      <c r="E931" s="417">
        <v>3.90608378391777E-3</v>
      </c>
      <c r="F931" s="417">
        <v>2.4895032053273399E-3</v>
      </c>
      <c r="G931" s="417">
        <v>3.2972208565079301E-3</v>
      </c>
      <c r="H931" s="417">
        <v>4.9979005806949396E-3</v>
      </c>
      <c r="I931" s="417">
        <v>3.3433730439431401E-3</v>
      </c>
      <c r="J931" s="417">
        <v>4.7221213380603498E-3</v>
      </c>
      <c r="K931" s="418">
        <v>3.3906506795957701E-3</v>
      </c>
      <c r="L931" s="192"/>
      <c r="M931" s="5"/>
    </row>
    <row r="932" spans="1:13" ht="17" customHeight="1" x14ac:dyDescent="0.15">
      <c r="A932" s="394" t="s">
        <v>3103</v>
      </c>
      <c r="B932" s="419">
        <v>3.9920220566093904E-3</v>
      </c>
      <c r="C932" s="417"/>
      <c r="D932" s="417">
        <v>2.4421935769261302E-3</v>
      </c>
      <c r="E932" s="417">
        <v>3.7393686208290699E-3</v>
      </c>
      <c r="F932" s="417">
        <v>2.28765165356013E-3</v>
      </c>
      <c r="G932" s="417">
        <v>3.28170104644395E-3</v>
      </c>
      <c r="H932" s="417">
        <v>4.6771267021920903E-3</v>
      </c>
      <c r="I932" s="417">
        <v>2.8770093404955899E-3</v>
      </c>
      <c r="J932" s="417">
        <v>4.3134531886292902E-3</v>
      </c>
      <c r="K932" s="418">
        <v>2.9179546444051E-3</v>
      </c>
      <c r="L932" s="192"/>
      <c r="M932" s="5"/>
    </row>
    <row r="933" spans="1:13" ht="17" customHeight="1" x14ac:dyDescent="0.15">
      <c r="A933" s="394" t="s">
        <v>3104</v>
      </c>
      <c r="B933" s="419">
        <v>4.0095494537325301E-3</v>
      </c>
      <c r="C933" s="417"/>
      <c r="D933" s="417">
        <v>2.6977270405205401E-3</v>
      </c>
      <c r="E933" s="417">
        <v>3.5259372583040299E-3</v>
      </c>
      <c r="F933" s="417">
        <v>2.1104604148097501E-3</v>
      </c>
      <c r="G933" s="417">
        <v>3.5467996972947898E-3</v>
      </c>
      <c r="H933" s="417">
        <v>4.8442123482992702E-3</v>
      </c>
      <c r="I933" s="417">
        <v>3.10506357292153E-3</v>
      </c>
      <c r="J933" s="417">
        <v>4.4431852023051402E-3</v>
      </c>
      <c r="K933" s="418">
        <v>3.1457650129137799E-3</v>
      </c>
      <c r="L933" s="192"/>
      <c r="M933" s="5"/>
    </row>
    <row r="934" spans="1:13" ht="17" customHeight="1" x14ac:dyDescent="0.15">
      <c r="A934" s="394" t="s">
        <v>3105</v>
      </c>
      <c r="B934" s="419">
        <v>3.85371481056738E-3</v>
      </c>
      <c r="C934" s="417"/>
      <c r="D934" s="417">
        <v>2.5260609080398799E-3</v>
      </c>
      <c r="E934" s="417">
        <v>3.3906003123252201E-3</v>
      </c>
      <c r="F934" s="417">
        <v>2.26504552242834E-3</v>
      </c>
      <c r="G934" s="417">
        <v>3.4587573443212098E-3</v>
      </c>
      <c r="H934" s="417">
        <v>5.20046119323313E-3</v>
      </c>
      <c r="I934" s="417">
        <v>2.8742759094877498E-3</v>
      </c>
      <c r="J934" s="417">
        <v>4.8047975487947496E-3</v>
      </c>
      <c r="K934" s="418">
        <v>2.9142723880669699E-3</v>
      </c>
      <c r="L934" s="192"/>
      <c r="M934" s="5"/>
    </row>
    <row r="935" spans="1:13" ht="17" customHeight="1" x14ac:dyDescent="0.15">
      <c r="A935" s="394" t="s">
        <v>3106</v>
      </c>
      <c r="B935" s="419">
        <v>3.84223478910348E-3</v>
      </c>
      <c r="C935" s="417"/>
      <c r="D935" s="417">
        <v>2.3535792363852401E-3</v>
      </c>
      <c r="E935" s="417">
        <v>3.2402725365179999E-3</v>
      </c>
      <c r="F935" s="417">
        <v>2.3149427314611902E-3</v>
      </c>
      <c r="G935" s="417">
        <v>3.3791589244288999E-3</v>
      </c>
      <c r="H935" s="417">
        <v>4.87436590954977E-3</v>
      </c>
      <c r="I935" s="417">
        <v>2.4877710053675299E-3</v>
      </c>
      <c r="J935" s="417">
        <v>4.2294911842917001E-3</v>
      </c>
      <c r="K935" s="418">
        <v>2.5211703236400602E-3</v>
      </c>
      <c r="L935" s="192"/>
      <c r="M935" s="5"/>
    </row>
    <row r="936" spans="1:13" ht="17" customHeight="1" x14ac:dyDescent="0.15">
      <c r="A936" s="394" t="s">
        <v>3107</v>
      </c>
      <c r="B936" s="419">
        <v>3.7407796292691902E-3</v>
      </c>
      <c r="C936" s="417"/>
      <c r="D936" s="417">
        <v>2.2056160630265901E-3</v>
      </c>
      <c r="E936" s="417">
        <v>3.1241924663416199E-3</v>
      </c>
      <c r="F936" s="417">
        <v>2.7785412263200099E-3</v>
      </c>
      <c r="G936" s="417">
        <v>3.30486691629724E-3</v>
      </c>
      <c r="H936" s="417">
        <v>4.7602752221997304E-3</v>
      </c>
      <c r="I936" s="417">
        <v>2.1740313904354599E-3</v>
      </c>
      <c r="J936" s="417">
        <v>4.3771192416594898E-3</v>
      </c>
      <c r="K936" s="418">
        <v>2.2004558358120299E-3</v>
      </c>
      <c r="L936" s="192"/>
      <c r="M936" s="5"/>
    </row>
    <row r="937" spans="1:13" ht="17" customHeight="1" x14ac:dyDescent="0.15">
      <c r="A937" s="394" t="s">
        <v>3108</v>
      </c>
      <c r="B937" s="419">
        <v>3.7710277324137301E-3</v>
      </c>
      <c r="C937" s="417"/>
      <c r="D937" s="417">
        <v>3.2647726944507799E-3</v>
      </c>
      <c r="E937" s="417">
        <v>2.9823989525523801E-3</v>
      </c>
      <c r="F937" s="417">
        <v>2.5196636000020399E-3</v>
      </c>
      <c r="G937" s="417">
        <v>3.2337363802511601E-3</v>
      </c>
      <c r="H937" s="417">
        <v>4.4537224920019698E-3</v>
      </c>
      <c r="I937" s="417">
        <v>1.9200385177432699E-3</v>
      </c>
      <c r="J937" s="417">
        <v>3.8608733654500798E-3</v>
      </c>
      <c r="K937" s="418">
        <v>1.9397304534998401E-3</v>
      </c>
      <c r="L937" s="192"/>
      <c r="M937" s="5"/>
    </row>
    <row r="938" spans="1:13" ht="17" customHeight="1" x14ac:dyDescent="0.15">
      <c r="A938" s="394" t="s">
        <v>3109</v>
      </c>
      <c r="B938" s="419">
        <v>3.8178470665624102E-3</v>
      </c>
      <c r="C938" s="417"/>
      <c r="D938" s="417">
        <v>2.94320496241505E-3</v>
      </c>
      <c r="E938" s="417">
        <v>2.8391416437576699E-3</v>
      </c>
      <c r="F938" s="417">
        <v>3.08151611401157E-3</v>
      </c>
      <c r="G938" s="417">
        <v>3.1672339781109401E-3</v>
      </c>
      <c r="H938" s="417">
        <v>4.2794711343080299E-3</v>
      </c>
      <c r="I938" s="417">
        <v>1.7573488881311499E-3</v>
      </c>
      <c r="J938" s="417">
        <v>3.53892053393501E-3</v>
      </c>
      <c r="K938" s="418">
        <v>1.7701330864472299E-3</v>
      </c>
      <c r="L938" s="192"/>
      <c r="M938" s="5"/>
    </row>
    <row r="939" spans="1:13" ht="17" customHeight="1" x14ac:dyDescent="0.15">
      <c r="A939" s="394" t="s">
        <v>3110</v>
      </c>
      <c r="B939" s="419">
        <v>3.70805876462216E-3</v>
      </c>
      <c r="C939" s="417"/>
      <c r="D939" s="417">
        <v>3.04860748543672E-3</v>
      </c>
      <c r="E939" s="417">
        <v>2.77523871509427E-3</v>
      </c>
      <c r="F939" s="417">
        <v>3.0243224675787399E-3</v>
      </c>
      <c r="G939" s="417">
        <v>3.1596647523127099E-3</v>
      </c>
      <c r="H939" s="417">
        <v>4.1545374217493202E-3</v>
      </c>
      <c r="I939" s="417">
        <v>1.8489479548138301E-3</v>
      </c>
      <c r="J939" s="417">
        <v>3.12965645922818E-3</v>
      </c>
      <c r="K939" s="418">
        <v>1.8571074364241401E-3</v>
      </c>
      <c r="L939" s="192"/>
      <c r="M939" s="5"/>
    </row>
    <row r="940" spans="1:13" ht="17" customHeight="1" x14ac:dyDescent="0.15">
      <c r="A940" s="394" t="s">
        <v>3111</v>
      </c>
      <c r="B940" s="419">
        <v>3.5881981148519699E-3</v>
      </c>
      <c r="C940" s="417"/>
      <c r="D940" s="417">
        <v>3.0427603014987598E-3</v>
      </c>
      <c r="E940" s="417">
        <v>4.1626991362706499E-3</v>
      </c>
      <c r="F940" s="417">
        <v>2.70469730370114E-3</v>
      </c>
      <c r="G940" s="417">
        <v>3.0985262846396802E-3</v>
      </c>
      <c r="H940" s="417">
        <v>3.9389684824312002E-3</v>
      </c>
      <c r="I940" s="417">
        <v>1.6425822541689E-3</v>
      </c>
      <c r="J940" s="417">
        <v>2.7862276734190198E-3</v>
      </c>
      <c r="K940" s="418">
        <v>1.6464987128804701E-3</v>
      </c>
      <c r="L940" s="192"/>
      <c r="M940" s="5"/>
    </row>
    <row r="941" spans="1:13" ht="17" customHeight="1" x14ac:dyDescent="0.15">
      <c r="A941" s="394" t="s">
        <v>3112</v>
      </c>
      <c r="B941" s="419">
        <v>3.4928691401389699E-3</v>
      </c>
      <c r="C941" s="417"/>
      <c r="D941" s="417">
        <v>2.88836412734041E-3</v>
      </c>
      <c r="E941" s="417">
        <v>3.8709126497278E-3</v>
      </c>
      <c r="F941" s="417">
        <v>2.5027902589712702E-3</v>
      </c>
      <c r="G941" s="417">
        <v>3.0430911135915298E-3</v>
      </c>
      <c r="H941" s="417">
        <v>3.75579751485199E-3</v>
      </c>
      <c r="I941" s="417">
        <v>1.70362243823631E-3</v>
      </c>
      <c r="J941" s="417">
        <v>2.8452006071902299E-3</v>
      </c>
      <c r="K941" s="418">
        <v>1.7107548279822701E-3</v>
      </c>
      <c r="L941" s="192"/>
      <c r="M941" s="5"/>
    </row>
    <row r="942" spans="1:13" ht="17" customHeight="1" x14ac:dyDescent="0.15">
      <c r="A942" s="394" t="s">
        <v>3113</v>
      </c>
      <c r="B942" s="419">
        <v>3.4006894366723599E-3</v>
      </c>
      <c r="C942" s="417"/>
      <c r="D942" s="417">
        <v>2.7195923254962899E-3</v>
      </c>
      <c r="E942" s="417">
        <v>3.6649561993658299E-3</v>
      </c>
      <c r="F942" s="417">
        <v>2.3025305262356901E-3</v>
      </c>
      <c r="G942" s="417">
        <v>2.9988014270285802E-3</v>
      </c>
      <c r="H942" s="417">
        <v>3.6684484580960701E-3</v>
      </c>
      <c r="I942" s="417">
        <v>1.53300423154674E-3</v>
      </c>
      <c r="J942" s="417">
        <v>2.5431468602782198E-3</v>
      </c>
      <c r="K942" s="418">
        <v>1.5356870518549301E-3</v>
      </c>
      <c r="L942" s="192"/>
      <c r="M942" s="5"/>
    </row>
    <row r="943" spans="1:13" ht="17" customHeight="1" x14ac:dyDescent="0.15">
      <c r="A943" s="394" t="s">
        <v>3114</v>
      </c>
      <c r="B943" s="419">
        <v>3.3680189851663599E-3</v>
      </c>
      <c r="C943" s="417"/>
      <c r="D943" s="417">
        <v>2.6161864155052001E-3</v>
      </c>
      <c r="E943" s="417">
        <v>3.4500396185923902E-3</v>
      </c>
      <c r="F943" s="417">
        <v>2.2139884738902101E-3</v>
      </c>
      <c r="G943" s="417">
        <v>4.2712274418031998E-3</v>
      </c>
      <c r="H943" s="417">
        <v>3.5354412126157898E-3</v>
      </c>
      <c r="I943" s="417">
        <v>1.38579966481132E-3</v>
      </c>
      <c r="J943" s="417">
        <v>2.2736128850908699E-3</v>
      </c>
      <c r="K943" s="418">
        <v>1.38361343347756E-3</v>
      </c>
      <c r="L943" s="192"/>
      <c r="M943" s="5"/>
    </row>
    <row r="944" spans="1:13" ht="17" customHeight="1" x14ac:dyDescent="0.15">
      <c r="A944" s="394" t="s">
        <v>3115</v>
      </c>
      <c r="B944" s="419">
        <v>3.3025588986987302E-3</v>
      </c>
      <c r="C944" s="417"/>
      <c r="D944" s="417">
        <v>2.65357259495656E-3</v>
      </c>
      <c r="E944" s="417">
        <v>3.2505367258278302E-3</v>
      </c>
      <c r="F944" s="417">
        <v>2.0804775928338301E-3</v>
      </c>
      <c r="G944" s="417">
        <v>4.2139844445580896E-3</v>
      </c>
      <c r="H944" s="417">
        <v>3.4401730150760801E-3</v>
      </c>
      <c r="I944" s="417">
        <v>1.3315212651599899E-3</v>
      </c>
      <c r="J944" s="417">
        <v>2.03072617229704E-3</v>
      </c>
      <c r="K944" s="418">
        <v>1.3250512844307401E-3</v>
      </c>
      <c r="L944" s="192"/>
      <c r="M944" s="5"/>
    </row>
    <row r="945" spans="1:13" ht="17" customHeight="1" x14ac:dyDescent="0.15">
      <c r="A945" s="394" t="s">
        <v>3116</v>
      </c>
      <c r="B945" s="419">
        <v>3.3724704830076198E-3</v>
      </c>
      <c r="C945" s="417"/>
      <c r="D945" s="417">
        <v>2.4415989909672498E-3</v>
      </c>
      <c r="E945" s="417">
        <v>3.4123701659404598E-3</v>
      </c>
      <c r="F945" s="417">
        <v>1.94625368478612E-3</v>
      </c>
      <c r="G945" s="417">
        <v>4.0641603145985701E-3</v>
      </c>
      <c r="H945" s="417">
        <v>3.37062468843156E-3</v>
      </c>
      <c r="I945" s="417">
        <v>1.28698376379675E-3</v>
      </c>
      <c r="J945" s="417">
        <v>2.0367691645307999E-3</v>
      </c>
      <c r="K945" s="418">
        <v>1.28133748898017E-3</v>
      </c>
      <c r="L945" s="192"/>
      <c r="M945" s="5"/>
    </row>
    <row r="946" spans="1:13" ht="17" customHeight="1" x14ac:dyDescent="0.15">
      <c r="A946" s="394" t="s">
        <v>3117</v>
      </c>
      <c r="B946" s="419">
        <v>3.2971452406946699E-3</v>
      </c>
      <c r="C946" s="417"/>
      <c r="D946" s="417">
        <v>2.2740415520389801E-3</v>
      </c>
      <c r="E946" s="417">
        <v>3.3008593016911501E-3</v>
      </c>
      <c r="F946" s="417">
        <v>2.27457983112213E-3</v>
      </c>
      <c r="G946" s="417">
        <v>4.0789512020824202E-3</v>
      </c>
      <c r="H946" s="417">
        <v>3.2902373787829899E-3</v>
      </c>
      <c r="I946" s="417">
        <v>1.1834891407591201E-3</v>
      </c>
      <c r="J946" s="417">
        <v>1.82456915791188E-3</v>
      </c>
      <c r="K946" s="418">
        <v>1.17319309162988E-3</v>
      </c>
      <c r="L946" s="192"/>
      <c r="M946" s="5"/>
    </row>
    <row r="947" spans="1:13" ht="17" customHeight="1" x14ac:dyDescent="0.15">
      <c r="A947" s="394" t="s">
        <v>3118</v>
      </c>
      <c r="B947" s="419">
        <v>3.24002775386102E-3</v>
      </c>
      <c r="C947" s="417"/>
      <c r="D947" s="417">
        <v>2.31087133802477E-3</v>
      </c>
      <c r="E947" s="417">
        <v>3.1147768758823498E-3</v>
      </c>
      <c r="F947" s="417">
        <v>2.1534105168291699E-3</v>
      </c>
      <c r="G947" s="417">
        <v>3.9823258150051104E-3</v>
      </c>
      <c r="H947" s="417">
        <v>3.4023362051726698E-3</v>
      </c>
      <c r="I947" s="417">
        <v>1.1092679906898599E-3</v>
      </c>
      <c r="J947" s="417">
        <v>1.6460806889068401E-3</v>
      </c>
      <c r="K947" s="418">
        <v>1.0963739148903101E-3</v>
      </c>
      <c r="L947" s="192"/>
      <c r="M947" s="5"/>
    </row>
    <row r="948" spans="1:13" ht="17" customHeight="1" x14ac:dyDescent="0.15">
      <c r="A948" s="394" t="s">
        <v>3119</v>
      </c>
      <c r="B948" s="419">
        <v>3.19163001859197E-3</v>
      </c>
      <c r="C948" s="417"/>
      <c r="D948" s="417">
        <v>2.2040501490462202E-3</v>
      </c>
      <c r="E948" s="417">
        <v>3.0774774161269002E-3</v>
      </c>
      <c r="F948" s="417">
        <v>3.4111875698448102E-3</v>
      </c>
      <c r="G948" s="417">
        <v>4.01821422819886E-3</v>
      </c>
      <c r="H948" s="417">
        <v>3.38734892112283E-3</v>
      </c>
      <c r="I948" s="417">
        <v>1.24374793068409E-3</v>
      </c>
      <c r="J948" s="417">
        <v>1.49514708678467E-3</v>
      </c>
      <c r="K948" s="418">
        <v>1.2327395556603999E-3</v>
      </c>
      <c r="L948" s="192"/>
      <c r="M948" s="5"/>
    </row>
    <row r="949" spans="1:13" ht="17" customHeight="1" x14ac:dyDescent="0.15">
      <c r="A949" s="394" t="s">
        <v>3120</v>
      </c>
      <c r="B949" s="419">
        <v>3.3584561334226099E-3</v>
      </c>
      <c r="C949" s="417"/>
      <c r="D949" s="417">
        <v>2.2850809068661201E-3</v>
      </c>
      <c r="E949" s="417">
        <v>3.4504470108831201E-3</v>
      </c>
      <c r="F949" s="417">
        <v>3.3304529383808802E-3</v>
      </c>
      <c r="G949" s="417">
        <v>4.0315454381294503E-3</v>
      </c>
      <c r="H949" s="417">
        <v>3.39803851095707E-3</v>
      </c>
      <c r="I949" s="417">
        <v>1.1459509055595301E-3</v>
      </c>
      <c r="J949" s="417">
        <v>1.46562288778459E-3</v>
      </c>
      <c r="K949" s="418">
        <v>1.13187077509233E-3</v>
      </c>
      <c r="L949" s="192"/>
      <c r="M949" s="5"/>
    </row>
    <row r="950" spans="1:13" ht="17" customHeight="1" x14ac:dyDescent="0.15">
      <c r="A950" s="394" t="s">
        <v>3121</v>
      </c>
      <c r="B950" s="419">
        <v>3.28381214405423E-3</v>
      </c>
      <c r="C950" s="417"/>
      <c r="D950" s="417">
        <v>2.2088545759696601E-3</v>
      </c>
      <c r="E950" s="417">
        <v>3.31700029327682E-3</v>
      </c>
      <c r="F950" s="417">
        <v>3.0782048794195599E-3</v>
      </c>
      <c r="G950" s="417">
        <v>3.9654450365575597E-3</v>
      </c>
      <c r="H950" s="417">
        <v>3.3048216197631899E-3</v>
      </c>
      <c r="I950" s="417">
        <v>1.0643818788031399E-3</v>
      </c>
      <c r="J950" s="417">
        <v>1.32868312097019E-3</v>
      </c>
      <c r="K950" s="418">
        <v>1.04744154080244E-3</v>
      </c>
      <c r="L950" s="192"/>
      <c r="M950" s="5"/>
    </row>
    <row r="951" spans="1:13" ht="17" customHeight="1" x14ac:dyDescent="0.15">
      <c r="A951" s="394" t="s">
        <v>3122</v>
      </c>
      <c r="B951" s="419">
        <v>3.2346811131892601E-3</v>
      </c>
      <c r="C951" s="417"/>
      <c r="D951" s="417">
        <v>2.0913986555465801E-3</v>
      </c>
      <c r="E951" s="417">
        <v>3.1661439922548102E-3</v>
      </c>
      <c r="F951" s="417">
        <v>2.7636340786695102E-3</v>
      </c>
      <c r="G951" s="417">
        <v>3.8422335206346699E-3</v>
      </c>
      <c r="H951" s="417">
        <v>3.25396407791045E-3</v>
      </c>
      <c r="I951" s="417">
        <v>1.00439857567241E-3</v>
      </c>
      <c r="J951" s="417">
        <v>1.4073386353474901E-3</v>
      </c>
      <c r="K951" s="418">
        <v>9.8422367917604895E-4</v>
      </c>
      <c r="L951" s="192"/>
      <c r="M951" s="5"/>
    </row>
    <row r="952" spans="1:13" ht="17" customHeight="1" x14ac:dyDescent="0.15">
      <c r="A952" s="394" t="s">
        <v>3123</v>
      </c>
      <c r="B952" s="419">
        <v>3.2920573306772301E-3</v>
      </c>
      <c r="C952" s="417"/>
      <c r="D952" s="417">
        <v>5.5774150327137298E-3</v>
      </c>
      <c r="E952" s="417">
        <v>3.4681753135247001E-3</v>
      </c>
      <c r="F952" s="417">
        <v>3.8672220328720601E-3</v>
      </c>
      <c r="G952" s="417">
        <v>4.4045214255057901E-3</v>
      </c>
      <c r="H952" s="417">
        <v>3.9875093845584799E-3</v>
      </c>
      <c r="I952" s="417">
        <v>1.0873047914407899E-3</v>
      </c>
      <c r="J952" s="417">
        <v>1.40149850042551E-3</v>
      </c>
      <c r="K952" s="418">
        <v>1.0653653121046E-3</v>
      </c>
      <c r="L952" s="192"/>
      <c r="M952" s="5"/>
    </row>
    <row r="953" spans="1:13" ht="17" customHeight="1" x14ac:dyDescent="0.15">
      <c r="A953" s="394" t="s">
        <v>3124</v>
      </c>
      <c r="B953" s="419">
        <v>3.22822665511013E-3</v>
      </c>
      <c r="C953" s="417"/>
      <c r="D953" s="417">
        <v>5.1426386762699096E-3</v>
      </c>
      <c r="E953" s="417">
        <v>3.3053211437369598E-3</v>
      </c>
      <c r="F953" s="417">
        <v>3.78182671338336E-3</v>
      </c>
      <c r="G953" s="417">
        <v>4.3986491194109899E-3</v>
      </c>
      <c r="H953" s="417">
        <v>3.80789520408436E-3</v>
      </c>
      <c r="I953" s="417">
        <v>1.1029699279343299E-3</v>
      </c>
      <c r="J953" s="417">
        <v>1.31401939091246E-3</v>
      </c>
      <c r="K953" s="418">
        <v>1.08127301171829E-3</v>
      </c>
      <c r="L953" s="192"/>
      <c r="M953" s="5"/>
    </row>
    <row r="954" spans="1:13" ht="17" customHeight="1" x14ac:dyDescent="0.15">
      <c r="A954" s="394" t="s">
        <v>3125</v>
      </c>
      <c r="B954" s="419">
        <v>3.17407475796589E-3</v>
      </c>
      <c r="C954" s="417"/>
      <c r="D954" s="417">
        <v>6.7587186819774202E-3</v>
      </c>
      <c r="E954" s="417">
        <v>3.20541556436609E-3</v>
      </c>
      <c r="F954" s="417">
        <v>3.5683391367667002E-3</v>
      </c>
      <c r="G954" s="417">
        <v>4.4507697599506704E-3</v>
      </c>
      <c r="H954" s="417">
        <v>3.6978900900622599E-3</v>
      </c>
      <c r="I954" s="417">
        <v>1.156357615422E-3</v>
      </c>
      <c r="J954" s="417">
        <v>1.22218786913511E-3</v>
      </c>
      <c r="K954" s="418">
        <v>1.13489441973611E-3</v>
      </c>
      <c r="L954" s="192"/>
      <c r="M954" s="5"/>
    </row>
    <row r="955" spans="1:13" ht="17" customHeight="1" x14ac:dyDescent="0.15">
      <c r="A955" s="394" t="s">
        <v>3126</v>
      </c>
      <c r="B955" s="419">
        <v>3.2053360098017701E-3</v>
      </c>
      <c r="C955" s="417"/>
      <c r="D955" s="417">
        <v>5.9042350005925797E-3</v>
      </c>
      <c r="E955" s="417">
        <v>3.05363781028336E-3</v>
      </c>
      <c r="F955" s="417">
        <v>3.1859544685900699E-3</v>
      </c>
      <c r="G955" s="417">
        <v>4.3297786059233101E-3</v>
      </c>
      <c r="H955" s="417">
        <v>3.5502371014349502E-3</v>
      </c>
      <c r="I955" s="417">
        <v>1.09634938254831E-3</v>
      </c>
      <c r="J955" s="417">
        <v>1.13581261766775E-3</v>
      </c>
      <c r="K955" s="418">
        <v>1.0721632146118601E-3</v>
      </c>
      <c r="L955" s="192"/>
      <c r="M955" s="5"/>
    </row>
    <row r="956" spans="1:13" ht="17" customHeight="1" x14ac:dyDescent="0.15">
      <c r="A956" s="394" t="s">
        <v>3127</v>
      </c>
      <c r="B956" s="419">
        <v>3.3861759009256999E-3</v>
      </c>
      <c r="C956" s="417"/>
      <c r="D956" s="417">
        <v>5.1721794939598598E-3</v>
      </c>
      <c r="E956" s="417">
        <v>2.9274018897702701E-3</v>
      </c>
      <c r="F956" s="417">
        <v>2.8328370765912298E-3</v>
      </c>
      <c r="G956" s="417">
        <v>4.1762082588401497E-3</v>
      </c>
      <c r="H956" s="417">
        <v>3.4290905305143899E-3</v>
      </c>
      <c r="I956" s="417">
        <v>1.10230069039096E-3</v>
      </c>
      <c r="J956" s="417">
        <v>1.0436985914981101E-3</v>
      </c>
      <c r="K956" s="418">
        <v>1.07835216454044E-3</v>
      </c>
      <c r="L956" s="192"/>
      <c r="M956" s="5"/>
    </row>
    <row r="957" spans="1:13" ht="17" customHeight="1" x14ac:dyDescent="0.15">
      <c r="A957" s="394" t="s">
        <v>3128</v>
      </c>
      <c r="B957" s="419">
        <v>3.3067055675489701E-3</v>
      </c>
      <c r="C957" s="417"/>
      <c r="D957" s="417">
        <v>4.4683337062346798E-3</v>
      </c>
      <c r="E957" s="417">
        <v>3.3299199604703501E-3</v>
      </c>
      <c r="F957" s="417">
        <v>2.8650543305718799E-3</v>
      </c>
      <c r="G957" s="417">
        <v>4.2531792087734796E-3</v>
      </c>
      <c r="H957" s="417">
        <v>3.4381634497060898E-3</v>
      </c>
      <c r="I957" s="417">
        <v>1.11449824180972E-3</v>
      </c>
      <c r="J957" s="417">
        <v>1.0347685263630601E-3</v>
      </c>
      <c r="K957" s="418">
        <v>1.0914556908297201E-3</v>
      </c>
      <c r="L957" s="192"/>
      <c r="M957" s="5"/>
    </row>
    <row r="958" spans="1:13" ht="17" customHeight="1" x14ac:dyDescent="0.15">
      <c r="A958" s="394" t="s">
        <v>3129</v>
      </c>
      <c r="B958" s="419">
        <v>3.6097847232979701E-3</v>
      </c>
      <c r="C958" s="417"/>
      <c r="D958" s="417">
        <v>4.5712697866014196E-3</v>
      </c>
      <c r="E958" s="417">
        <v>3.15188975054262E-3</v>
      </c>
      <c r="F958" s="417">
        <v>3.9875867177961996E-3</v>
      </c>
      <c r="G958" s="417">
        <v>4.4631430781766103E-3</v>
      </c>
      <c r="H958" s="417">
        <v>3.3792332892998802E-3</v>
      </c>
      <c r="I958" s="417">
        <v>1.1126109249856E-3</v>
      </c>
      <c r="J958" s="417">
        <v>9.5712250159409799E-4</v>
      </c>
      <c r="K958" s="418">
        <v>1.0899536726437101E-3</v>
      </c>
      <c r="L958" s="192"/>
      <c r="M958" s="5"/>
    </row>
    <row r="959" spans="1:13" ht="17" customHeight="1" x14ac:dyDescent="0.15">
      <c r="A959" s="394" t="s">
        <v>3130</v>
      </c>
      <c r="B959" s="419">
        <v>3.5560394224885502E-3</v>
      </c>
      <c r="C959" s="417"/>
      <c r="D959" s="417">
        <v>4.0390997613870498E-3</v>
      </c>
      <c r="E959" s="417">
        <v>3.4805848443846999E-3</v>
      </c>
      <c r="F959" s="417">
        <v>3.4841256247268998E-3</v>
      </c>
      <c r="G959" s="417">
        <v>4.6831632792412098E-3</v>
      </c>
      <c r="H959" s="417">
        <v>3.2842368737864502E-3</v>
      </c>
      <c r="I959" s="417">
        <v>1.0394778713599001E-3</v>
      </c>
      <c r="J959" s="417">
        <v>1.17898460075557E-3</v>
      </c>
      <c r="K959" s="418">
        <v>1.0157021817679499E-3</v>
      </c>
      <c r="L959" s="192"/>
      <c r="M959" s="5"/>
    </row>
    <row r="960" spans="1:13" ht="17" customHeight="1" x14ac:dyDescent="0.15">
      <c r="A960" s="394" t="s">
        <v>3131</v>
      </c>
      <c r="B960" s="419">
        <v>3.5407712696415902E-3</v>
      </c>
      <c r="C960" s="417"/>
      <c r="D960" s="417">
        <v>4.4466420469732497E-3</v>
      </c>
      <c r="E960" s="417">
        <v>3.6050741514320099E-3</v>
      </c>
      <c r="F960" s="417">
        <v>5.3071286530479E-3</v>
      </c>
      <c r="G960" s="417">
        <v>5.4742945253803002E-3</v>
      </c>
      <c r="H960" s="417">
        <v>4.0699817548967201E-3</v>
      </c>
      <c r="I960" s="417">
        <v>1.0942547758203099E-3</v>
      </c>
      <c r="J960" s="417">
        <v>1.11069136209245E-3</v>
      </c>
      <c r="K960" s="418">
        <v>1.0673771407431699E-3</v>
      </c>
      <c r="L960" s="192"/>
      <c r="M960" s="5"/>
    </row>
    <row r="961" spans="1:13" ht="17" customHeight="1" x14ac:dyDescent="0.15">
      <c r="A961" s="394" t="s">
        <v>3132</v>
      </c>
      <c r="B961" s="419">
        <v>3.4650377993317499E-3</v>
      </c>
      <c r="C961" s="417"/>
      <c r="D961" s="417">
        <v>4.0922086331611996E-3</v>
      </c>
      <c r="E961" s="417">
        <v>3.6490405058889502E-3</v>
      </c>
      <c r="F961" s="417">
        <v>4.8535095479851397E-3</v>
      </c>
      <c r="G961" s="417">
        <v>5.6689642772578897E-3</v>
      </c>
      <c r="H961" s="417">
        <v>4.00244846158991E-3</v>
      </c>
      <c r="I961" s="417">
        <v>1.0546498627302899E-3</v>
      </c>
      <c r="J961" s="417">
        <v>1.02002912086872E-3</v>
      </c>
      <c r="K961" s="418">
        <v>1.0268454164383499E-3</v>
      </c>
      <c r="L961" s="192"/>
      <c r="M961" s="5"/>
    </row>
    <row r="962" spans="1:13" ht="17" customHeight="1" x14ac:dyDescent="0.15">
      <c r="A962" s="394" t="s">
        <v>3133</v>
      </c>
      <c r="B962" s="419">
        <v>3.4180785740837E-3</v>
      </c>
      <c r="C962" s="417"/>
      <c r="D962" s="417">
        <v>3.6440311749456299E-3</v>
      </c>
      <c r="E962" s="417">
        <v>4.1307511453896398E-3</v>
      </c>
      <c r="F962" s="417">
        <v>4.31127899839378E-3</v>
      </c>
      <c r="G962" s="417">
        <v>5.4344889468241897E-3</v>
      </c>
      <c r="H962" s="417">
        <v>4.18623750257486E-3</v>
      </c>
      <c r="I962" s="417">
        <v>9.879738035738089E-4</v>
      </c>
      <c r="J962" s="417">
        <v>1.0684271959601999E-3</v>
      </c>
      <c r="K962" s="418">
        <v>9.5944153523799304E-4</v>
      </c>
      <c r="L962" s="192"/>
      <c r="M962" s="5"/>
    </row>
    <row r="963" spans="1:13" ht="17" customHeight="1" x14ac:dyDescent="0.15">
      <c r="A963" s="394" t="s">
        <v>3134</v>
      </c>
      <c r="B963" s="419">
        <v>3.53420478127756E-3</v>
      </c>
      <c r="C963" s="417"/>
      <c r="D963" s="417">
        <v>5.3144032368013802E-3</v>
      </c>
      <c r="E963" s="417">
        <v>4.9446920104570802E-3</v>
      </c>
      <c r="F963" s="417">
        <v>4.1996667149097602E-3</v>
      </c>
      <c r="G963" s="417">
        <v>5.1732176575567798E-3</v>
      </c>
      <c r="H963" s="417">
        <v>4.5907893923717198E-3</v>
      </c>
      <c r="I963" s="417">
        <v>1.00349515641558E-3</v>
      </c>
      <c r="J963" s="417">
        <v>1.49205317894131E-3</v>
      </c>
      <c r="K963" s="418">
        <v>9.7624038111424202E-4</v>
      </c>
      <c r="L963" s="192"/>
      <c r="M963" s="5"/>
    </row>
    <row r="964" spans="1:13" ht="17" customHeight="1" x14ac:dyDescent="0.15">
      <c r="A964" s="394" t="s">
        <v>3135</v>
      </c>
      <c r="B964" s="419">
        <v>3.4601672150975601E-3</v>
      </c>
      <c r="C964" s="417"/>
      <c r="D964" s="417">
        <v>4.5595733279993498E-3</v>
      </c>
      <c r="E964" s="417">
        <v>5.0378972794362497E-3</v>
      </c>
      <c r="F964" s="417">
        <v>4.9532904579864404E-3</v>
      </c>
      <c r="G964" s="417">
        <v>4.9831689159152998E-3</v>
      </c>
      <c r="H964" s="417">
        <v>4.9675960422362704E-3</v>
      </c>
      <c r="I964" s="417">
        <v>1.0662276005082301E-3</v>
      </c>
      <c r="J964" s="417">
        <v>1.3646473908908701E-3</v>
      </c>
      <c r="K964" s="418">
        <v>1.03771918541975E-3</v>
      </c>
      <c r="L964" s="192"/>
      <c r="M964" s="5"/>
    </row>
    <row r="965" spans="1:13" ht="17" customHeight="1" x14ac:dyDescent="0.15">
      <c r="A965" s="394" t="s">
        <v>3136</v>
      </c>
      <c r="B965" s="419">
        <v>3.3697623704559399E-3</v>
      </c>
      <c r="C965" s="417"/>
      <c r="D965" s="417">
        <v>4.3514887576915698E-3</v>
      </c>
      <c r="E965" s="417">
        <v>4.7059673437203596E-3</v>
      </c>
      <c r="F965" s="417">
        <v>5.4338214156908404E-3</v>
      </c>
      <c r="G965" s="417">
        <v>5.2878205158193503E-3</v>
      </c>
      <c r="H965" s="417">
        <v>4.64180213778806E-3</v>
      </c>
      <c r="I965" s="417">
        <v>1.00322826072692E-3</v>
      </c>
      <c r="J965" s="417">
        <v>1.2423904158131399E-3</v>
      </c>
      <c r="K965" s="418">
        <v>9.7466822924970704E-4</v>
      </c>
      <c r="L965" s="192"/>
      <c r="M965" s="5"/>
    </row>
    <row r="966" spans="1:13" ht="17" customHeight="1" x14ac:dyDescent="0.15">
      <c r="A966" s="394" t="s">
        <v>3137</v>
      </c>
      <c r="B966" s="419">
        <v>3.29679580485133E-3</v>
      </c>
      <c r="C966" s="417"/>
      <c r="D966" s="417">
        <v>4.7664487670989299E-3</v>
      </c>
      <c r="E966" s="417">
        <v>4.36462231565375E-3</v>
      </c>
      <c r="F966" s="417">
        <v>5.3055077291115802E-3</v>
      </c>
      <c r="G966" s="417">
        <v>5.4763822879219503E-3</v>
      </c>
      <c r="H966" s="417">
        <v>4.49084587652773E-3</v>
      </c>
      <c r="I966" s="417">
        <v>9.9329217896705103E-4</v>
      </c>
      <c r="J966" s="417">
        <v>1.17679277852728E-3</v>
      </c>
      <c r="K966" s="418">
        <v>9.6448286408197504E-4</v>
      </c>
      <c r="L966" s="192"/>
      <c r="M966" s="5"/>
    </row>
    <row r="967" spans="1:13" ht="17" customHeight="1" x14ac:dyDescent="0.15">
      <c r="A967" s="394" t="s">
        <v>3138</v>
      </c>
      <c r="B967" s="419">
        <v>3.5443663630068799E-3</v>
      </c>
      <c r="C967" s="417"/>
      <c r="D967" s="417">
        <v>4.17607273218994E-3</v>
      </c>
      <c r="E967" s="417">
        <v>4.0537477133407596E-3</v>
      </c>
      <c r="F967" s="417">
        <v>4.5513581702069901E-3</v>
      </c>
      <c r="G967" s="417">
        <v>5.21139040156972E-3</v>
      </c>
      <c r="H967" s="417">
        <v>4.31062494528393E-3</v>
      </c>
      <c r="I967" s="417">
        <v>9.39107587563179E-4</v>
      </c>
      <c r="J967" s="417">
        <v>1.0782645354669299E-3</v>
      </c>
      <c r="K967" s="418">
        <v>9.1022220645138997E-4</v>
      </c>
      <c r="L967" s="192"/>
      <c r="M967" s="5"/>
    </row>
    <row r="968" spans="1:13" ht="17" customHeight="1" x14ac:dyDescent="0.15">
      <c r="A968" s="394" t="s">
        <v>3139</v>
      </c>
      <c r="B968" s="419">
        <v>3.6382409081147401E-3</v>
      </c>
      <c r="C968" s="417"/>
      <c r="D968" s="417">
        <v>3.6773157923594099E-3</v>
      </c>
      <c r="E968" s="417">
        <v>3.9232107543739599E-3</v>
      </c>
      <c r="F968" s="417">
        <v>4.0440907336151202E-3</v>
      </c>
      <c r="G968" s="417">
        <v>5.0125963259910799E-3</v>
      </c>
      <c r="H968" s="417">
        <v>4.0929160689317304E-3</v>
      </c>
      <c r="I968" s="417">
        <v>8.9651403539475402E-4</v>
      </c>
      <c r="J968" s="417">
        <v>1.2992232714066801E-3</v>
      </c>
      <c r="K968" s="418">
        <v>8.6639272457881905E-4</v>
      </c>
      <c r="L968" s="192"/>
      <c r="M968" s="5"/>
    </row>
    <row r="969" spans="1:13" ht="17" customHeight="1" x14ac:dyDescent="0.15">
      <c r="A969" s="394" t="s">
        <v>3140</v>
      </c>
      <c r="B969" s="419">
        <v>3.6462144817059399E-3</v>
      </c>
      <c r="C969" s="417"/>
      <c r="D969" s="417">
        <v>3.7128767163952E-3</v>
      </c>
      <c r="E969" s="417">
        <v>5.4076136038616798E-3</v>
      </c>
      <c r="F969" s="417">
        <v>3.60076238606183E-3</v>
      </c>
      <c r="G969" s="417">
        <v>4.9331114840989896E-3</v>
      </c>
      <c r="H969" s="417">
        <v>3.88432553643748E-3</v>
      </c>
      <c r="I969" s="417">
        <v>8.6317981032435595E-4</v>
      </c>
      <c r="J969" s="417">
        <v>1.19459433963835E-3</v>
      </c>
      <c r="K969" s="418">
        <v>8.3136703506984304E-4</v>
      </c>
      <c r="L969" s="192"/>
      <c r="M969" s="5"/>
    </row>
    <row r="970" spans="1:13" ht="17" customHeight="1" x14ac:dyDescent="0.15">
      <c r="A970" s="394" t="s">
        <v>3141</v>
      </c>
      <c r="B970" s="419">
        <v>3.77606197463764E-3</v>
      </c>
      <c r="C970" s="417"/>
      <c r="D970" s="417">
        <v>4.80394713781691E-3</v>
      </c>
      <c r="E970" s="417">
        <v>5.0281142254846702E-3</v>
      </c>
      <c r="F970" s="417">
        <v>3.2832452385731601E-3</v>
      </c>
      <c r="G970" s="417">
        <v>5.2393577890998298E-3</v>
      </c>
      <c r="H970" s="417">
        <v>3.7516963220910098E-3</v>
      </c>
      <c r="I970" s="417">
        <v>9.9642772490683793E-4</v>
      </c>
      <c r="J970" s="417">
        <v>1.09837647422707E-3</v>
      </c>
      <c r="K970" s="418">
        <v>9.6478202639553405E-4</v>
      </c>
      <c r="L970" s="192"/>
      <c r="M970" s="5"/>
    </row>
    <row r="971" spans="1:13" ht="17" customHeight="1" x14ac:dyDescent="0.15">
      <c r="A971" s="394" t="s">
        <v>3142</v>
      </c>
      <c r="B971" s="419">
        <v>3.7186317850448299E-3</v>
      </c>
      <c r="C971" s="417"/>
      <c r="D971" s="417">
        <v>4.52458727387088E-3</v>
      </c>
      <c r="E971" s="417">
        <v>4.7705991346070099E-3</v>
      </c>
      <c r="F971" s="417">
        <v>3.0262912507627599E-3</v>
      </c>
      <c r="G971" s="417">
        <v>5.4641276830055202E-3</v>
      </c>
      <c r="H971" s="417">
        <v>4.5026335881296698E-3</v>
      </c>
      <c r="I971" s="417">
        <v>9.4435950230896404E-4</v>
      </c>
      <c r="J971" s="417">
        <v>1.04151438550464E-3</v>
      </c>
      <c r="K971" s="418">
        <v>9.1289460413311802E-4</v>
      </c>
      <c r="L971" s="192"/>
      <c r="M971" s="5"/>
    </row>
    <row r="972" spans="1:13" ht="17" customHeight="1" x14ac:dyDescent="0.15">
      <c r="A972" s="394" t="s">
        <v>3143</v>
      </c>
      <c r="B972" s="419">
        <v>3.6865154233886401E-3</v>
      </c>
      <c r="C972" s="417"/>
      <c r="D972" s="417">
        <v>3.9334402048780397E-3</v>
      </c>
      <c r="E972" s="417">
        <v>4.6551837017137498E-3</v>
      </c>
      <c r="F972" s="417">
        <v>3.0493814816070202E-3</v>
      </c>
      <c r="G972" s="417">
        <v>5.2163750876953897E-3</v>
      </c>
      <c r="H972" s="417">
        <v>4.7033187873937897E-3</v>
      </c>
      <c r="I972" s="417">
        <v>8.9698853557722605E-4</v>
      </c>
      <c r="J972" s="417">
        <v>1.17425719264816E-3</v>
      </c>
      <c r="K972" s="418">
        <v>8.6521199618220601E-4</v>
      </c>
      <c r="L972" s="192"/>
      <c r="M972" s="5"/>
    </row>
    <row r="973" spans="1:13" ht="17" customHeight="1" x14ac:dyDescent="0.15">
      <c r="A973" s="394" t="s">
        <v>3144</v>
      </c>
      <c r="B973" s="419">
        <v>3.5686968763909998E-3</v>
      </c>
      <c r="C973" s="417"/>
      <c r="D973" s="417">
        <v>3.5897247541751701E-3</v>
      </c>
      <c r="E973" s="417">
        <v>4.7403930533446003E-3</v>
      </c>
      <c r="F973" s="417">
        <v>4.3809639228089003E-3</v>
      </c>
      <c r="G973" s="417">
        <v>5.7682601992764902E-3</v>
      </c>
      <c r="H973" s="417">
        <v>4.4926362672492197E-3</v>
      </c>
      <c r="I973" s="417">
        <v>8.9342065563069895E-4</v>
      </c>
      <c r="J973" s="417">
        <v>1.1197903225197399E-3</v>
      </c>
      <c r="K973" s="418">
        <v>8.6113271896756801E-4</v>
      </c>
      <c r="L973" s="192"/>
      <c r="M973" s="5"/>
    </row>
    <row r="974" spans="1:13" ht="17" customHeight="1" x14ac:dyDescent="0.15">
      <c r="A974" s="394" t="s">
        <v>3145</v>
      </c>
      <c r="B974" s="419">
        <v>3.4716878263950398E-3</v>
      </c>
      <c r="C974" s="417"/>
      <c r="D974" s="417">
        <v>3.3527402565571201E-3</v>
      </c>
      <c r="E974" s="417">
        <v>4.9532016285590902E-3</v>
      </c>
      <c r="F974" s="417">
        <v>4.2797585825514097E-3</v>
      </c>
      <c r="G974" s="417">
        <v>5.5049981768446801E-3</v>
      </c>
      <c r="H974" s="417">
        <v>4.2258459893721604E-3</v>
      </c>
      <c r="I974" s="417">
        <v>9.0147234892345204E-4</v>
      </c>
      <c r="J974" s="417">
        <v>1.0912565409920401E-3</v>
      </c>
      <c r="K974" s="418">
        <v>8.6753735353622301E-4</v>
      </c>
      <c r="L974" s="192"/>
      <c r="M974" s="5"/>
    </row>
    <row r="975" spans="1:13" ht="17" customHeight="1" x14ac:dyDescent="0.15">
      <c r="A975" s="394" t="s">
        <v>3146</v>
      </c>
      <c r="B975" s="419">
        <v>3.66254476957684E-3</v>
      </c>
      <c r="C975" s="417"/>
      <c r="D975" s="417">
        <v>3.1810986288005301E-3</v>
      </c>
      <c r="E975" s="417">
        <v>5.1588627916429597E-3</v>
      </c>
      <c r="F975" s="417">
        <v>3.7683643220086699E-3</v>
      </c>
      <c r="G975" s="417">
        <v>5.6958297305263897E-3</v>
      </c>
      <c r="H975" s="417">
        <v>4.0017662194385102E-3</v>
      </c>
      <c r="I975" s="417">
        <v>9.4493607522533199E-4</v>
      </c>
      <c r="J975" s="417">
        <v>1.27050774437533E-3</v>
      </c>
      <c r="K975" s="418">
        <v>9.1152458206953302E-4</v>
      </c>
      <c r="L975" s="192"/>
      <c r="M975" s="5"/>
    </row>
    <row r="976" spans="1:13" ht="17" customHeight="1" x14ac:dyDescent="0.15">
      <c r="A976" s="394" t="s">
        <v>3147</v>
      </c>
      <c r="B976" s="419">
        <v>4.0324495796212802E-3</v>
      </c>
      <c r="C976" s="417"/>
      <c r="D976" s="417">
        <v>3.0065175792595299E-3</v>
      </c>
      <c r="E976" s="417">
        <v>4.7852394146110097E-3</v>
      </c>
      <c r="F976" s="417">
        <v>3.3803559940505999E-3</v>
      </c>
      <c r="G976" s="417">
        <v>5.4560200134709498E-3</v>
      </c>
      <c r="H976" s="417">
        <v>4.1528412207059101E-3</v>
      </c>
      <c r="I976" s="417">
        <v>9.1622963485653503E-4</v>
      </c>
      <c r="J976" s="417">
        <v>1.1823006191455699E-3</v>
      </c>
      <c r="K976" s="418">
        <v>8.8238991028027403E-4</v>
      </c>
      <c r="L976" s="192"/>
      <c r="M976" s="5"/>
    </row>
    <row r="977" spans="1:13" ht="17" customHeight="1" x14ac:dyDescent="0.15">
      <c r="A977" s="394" t="s">
        <v>3148</v>
      </c>
      <c r="B977" s="419">
        <v>3.88116633795329E-3</v>
      </c>
      <c r="C977" s="417"/>
      <c r="D977" s="417">
        <v>2.7336573538813101E-3</v>
      </c>
      <c r="E977" s="417">
        <v>4.6943254012163701E-3</v>
      </c>
      <c r="F977" s="417">
        <v>2.9897977506810102E-3</v>
      </c>
      <c r="G977" s="417">
        <v>5.5140063040613604E-3</v>
      </c>
      <c r="H977" s="417">
        <v>3.9367333483012997E-3</v>
      </c>
      <c r="I977" s="417">
        <v>8.8096399535967805E-4</v>
      </c>
      <c r="J977" s="417">
        <v>1.08508020177291E-3</v>
      </c>
      <c r="K977" s="418">
        <v>8.4623749161934702E-4</v>
      </c>
      <c r="L977" s="192"/>
      <c r="M977" s="5"/>
    </row>
    <row r="978" spans="1:13" ht="17" customHeight="1" x14ac:dyDescent="0.15">
      <c r="A978" s="394" t="s">
        <v>3149</v>
      </c>
      <c r="B978" s="419">
        <v>3.7336002178145499E-3</v>
      </c>
      <c r="C978" s="417"/>
      <c r="D978" s="417">
        <v>2.57037144926307E-3</v>
      </c>
      <c r="E978" s="417">
        <v>4.4512192226160898E-3</v>
      </c>
      <c r="F978" s="417">
        <v>2.7682006557966702E-3</v>
      </c>
      <c r="G978" s="417">
        <v>5.2544342305321998E-3</v>
      </c>
      <c r="H978" s="417">
        <v>3.7568878353484302E-3</v>
      </c>
      <c r="I978" s="417">
        <v>8.5290481759039798E-4</v>
      </c>
      <c r="J978" s="417">
        <v>1.0042304014306199E-3</v>
      </c>
      <c r="K978" s="418">
        <v>8.1844167555077498E-4</v>
      </c>
      <c r="L978" s="192"/>
      <c r="M978" s="5"/>
    </row>
    <row r="979" spans="1:13" ht="17" customHeight="1" x14ac:dyDescent="0.15">
      <c r="A979" s="394" t="s">
        <v>3150</v>
      </c>
      <c r="B979" s="419">
        <v>3.6576734315699601E-3</v>
      </c>
      <c r="C979" s="417"/>
      <c r="D979" s="417">
        <v>2.4758322496128199E-3</v>
      </c>
      <c r="E979" s="417">
        <v>4.1420497983600101E-3</v>
      </c>
      <c r="F979" s="417">
        <v>2.5189409518787701E-3</v>
      </c>
      <c r="G979" s="417">
        <v>5.7780922065847002E-3</v>
      </c>
      <c r="H979" s="417">
        <v>3.61430540699764E-3</v>
      </c>
      <c r="I979" s="417">
        <v>9.0718192953133001E-4</v>
      </c>
      <c r="J979" s="417">
        <v>1.1387719469075699E-3</v>
      </c>
      <c r="K979" s="418">
        <v>8.7665997156673105E-4</v>
      </c>
      <c r="L979" s="192"/>
      <c r="M979" s="5"/>
    </row>
    <row r="980" spans="1:13" ht="17" customHeight="1" x14ac:dyDescent="0.15">
      <c r="A980" s="394" t="s">
        <v>3151</v>
      </c>
      <c r="B980" s="419">
        <v>3.5940653775593701E-3</v>
      </c>
      <c r="C980" s="417"/>
      <c r="D980" s="417">
        <v>2.32419749833743E-3</v>
      </c>
      <c r="E980" s="417">
        <v>3.9070603885963699E-3</v>
      </c>
      <c r="F980" s="417">
        <v>2.2989419697088502E-3</v>
      </c>
      <c r="G980" s="417">
        <v>6.4714716627765198E-3</v>
      </c>
      <c r="H980" s="417">
        <v>3.5721729993776598E-3</v>
      </c>
      <c r="I980" s="417">
        <v>8.6877311585424903E-4</v>
      </c>
      <c r="J980" s="417">
        <v>1.17690744266848E-3</v>
      </c>
      <c r="K980" s="418">
        <v>8.3737586219546304E-4</v>
      </c>
      <c r="L980" s="192"/>
      <c r="M980" s="5"/>
    </row>
    <row r="981" spans="1:13" ht="17" customHeight="1" x14ac:dyDescent="0.15">
      <c r="A981" s="394" t="s">
        <v>3152</v>
      </c>
      <c r="B981" s="419">
        <v>3.55776697676551E-3</v>
      </c>
      <c r="C981" s="417"/>
      <c r="D981" s="417">
        <v>2.1844084622107498E-3</v>
      </c>
      <c r="E981" s="417">
        <v>3.7032646315905099E-3</v>
      </c>
      <c r="F981" s="417">
        <v>2.1388988644778502E-3</v>
      </c>
      <c r="G981" s="417">
        <v>7.03961728053395E-3</v>
      </c>
      <c r="H981" s="417">
        <v>3.45966934912503E-3</v>
      </c>
      <c r="I981" s="417">
        <v>1.01244280955321E-3</v>
      </c>
      <c r="J981" s="417">
        <v>1.2275777386087201E-3</v>
      </c>
      <c r="K981" s="418">
        <v>9.816339217709239E-4</v>
      </c>
      <c r="L981" s="192"/>
      <c r="M981" s="5"/>
    </row>
    <row r="982" spans="1:13" ht="17" customHeight="1" x14ac:dyDescent="0.15">
      <c r="A982" s="394" t="s">
        <v>3153</v>
      </c>
      <c r="B982" s="419">
        <v>3.4553174999699498E-3</v>
      </c>
      <c r="C982" s="417"/>
      <c r="D982" s="417">
        <v>2.25901130740991E-3</v>
      </c>
      <c r="E982" s="417">
        <v>3.5190124835646698E-3</v>
      </c>
      <c r="F982" s="417">
        <v>2.038549823651E-3</v>
      </c>
      <c r="G982" s="417">
        <v>6.8704582667505803E-3</v>
      </c>
      <c r="H982" s="417">
        <v>3.38855913861959E-3</v>
      </c>
      <c r="I982" s="417">
        <v>1.0503729542798699E-3</v>
      </c>
      <c r="J982" s="417">
        <v>1.1217846815405801E-3</v>
      </c>
      <c r="K982" s="418">
        <v>1.0193369407133399E-3</v>
      </c>
      <c r="L982" s="192"/>
      <c r="M982" s="5"/>
    </row>
    <row r="983" spans="1:13" ht="17" customHeight="1" x14ac:dyDescent="0.15">
      <c r="A983" s="394" t="s">
        <v>3154</v>
      </c>
      <c r="B983" s="419">
        <v>3.38504557507961E-3</v>
      </c>
      <c r="C983" s="417"/>
      <c r="D983" s="417">
        <v>2.1296769619099402E-3</v>
      </c>
      <c r="E983" s="417">
        <v>3.3636534503493302E-3</v>
      </c>
      <c r="F983" s="417">
        <v>1.9157851091993301E-3</v>
      </c>
      <c r="G983" s="417">
        <v>6.4940734492096404E-3</v>
      </c>
      <c r="H983" s="417">
        <v>3.33878057382074E-3</v>
      </c>
      <c r="I983" s="417">
        <v>1.0560784009287E-3</v>
      </c>
      <c r="J983" s="417">
        <v>1.39287814815086E-3</v>
      </c>
      <c r="K983" s="418">
        <v>1.0162005064982499E-3</v>
      </c>
      <c r="L983" s="192"/>
      <c r="M983" s="5"/>
    </row>
    <row r="984" spans="1:13" ht="17" customHeight="1" x14ac:dyDescent="0.15">
      <c r="A984" s="394" t="s">
        <v>3155</v>
      </c>
      <c r="B984" s="419">
        <v>3.3297364075046999E-3</v>
      </c>
      <c r="C984" s="417"/>
      <c r="D984" s="417">
        <v>2.0753468503514898E-3</v>
      </c>
      <c r="E984" s="417">
        <v>3.2836160316264702E-3</v>
      </c>
      <c r="F984" s="417">
        <v>1.84891124840879E-3</v>
      </c>
      <c r="G984" s="417">
        <v>6.9703503105658302E-3</v>
      </c>
      <c r="H984" s="417">
        <v>3.25910505351076E-3</v>
      </c>
      <c r="I984" s="417">
        <v>1.1800860774718099E-3</v>
      </c>
      <c r="J984" s="417">
        <v>1.46761194818162E-3</v>
      </c>
      <c r="K984" s="418">
        <v>1.1426044012558399E-3</v>
      </c>
      <c r="L984" s="192"/>
      <c r="M984" s="5"/>
    </row>
    <row r="985" spans="1:13" ht="17" customHeight="1" x14ac:dyDescent="0.15">
      <c r="A985" s="394" t="s">
        <v>3156</v>
      </c>
      <c r="B985" s="419">
        <v>3.3678626973448799E-3</v>
      </c>
      <c r="C985" s="417"/>
      <c r="D985" s="417">
        <v>2.2043945708604298E-3</v>
      </c>
      <c r="E985" s="417">
        <v>3.6883473583568301E-3</v>
      </c>
      <c r="F985" s="417">
        <v>2.0231152507247199E-3</v>
      </c>
      <c r="G985" s="417">
        <v>7.7987320278786803E-3</v>
      </c>
      <c r="H985" s="417">
        <v>3.2252070067663699E-3</v>
      </c>
      <c r="I985" s="417">
        <v>1.0977153945815E-3</v>
      </c>
      <c r="J985" s="417">
        <v>1.3501088786306301E-3</v>
      </c>
      <c r="K985" s="418">
        <v>1.0613639995522501E-3</v>
      </c>
      <c r="L985" s="192"/>
      <c r="M985" s="5"/>
    </row>
    <row r="986" spans="1:13" ht="17" customHeight="1" x14ac:dyDescent="0.15">
      <c r="A986" s="394" t="s">
        <v>3157</v>
      </c>
      <c r="B986" s="419">
        <v>3.2943441679845198E-3</v>
      </c>
      <c r="C986" s="417"/>
      <c r="D986" s="417">
        <v>2.1065576727180698E-3</v>
      </c>
      <c r="E986" s="417">
        <v>3.7704178702919998E-3</v>
      </c>
      <c r="F986" s="417">
        <v>1.89666314845854E-3</v>
      </c>
      <c r="G986" s="417">
        <v>7.3452410639999102E-3</v>
      </c>
      <c r="H986" s="417">
        <v>3.1776167892948E-3</v>
      </c>
      <c r="I986" s="417">
        <v>1.1408872735017199E-3</v>
      </c>
      <c r="J986" s="417">
        <v>1.3153381063180699E-3</v>
      </c>
      <c r="K986" s="418">
        <v>1.1015172742209001E-3</v>
      </c>
      <c r="L986" s="192"/>
      <c r="M986" s="5"/>
    </row>
    <row r="987" spans="1:13" ht="17" customHeight="1" x14ac:dyDescent="0.15">
      <c r="A987" s="394" t="s">
        <v>3158</v>
      </c>
      <c r="B987" s="419">
        <v>4.1171986312390496E-3</v>
      </c>
      <c r="C987" s="417"/>
      <c r="D987" s="417">
        <v>4.1536019097000096E-3</v>
      </c>
      <c r="E987" s="417">
        <v>3.5371239262419001E-3</v>
      </c>
      <c r="F987" s="417">
        <v>1.8201686703096099E-3</v>
      </c>
      <c r="G987" s="417">
        <v>6.9180696536637002E-3</v>
      </c>
      <c r="H987" s="417">
        <v>3.1118236339039E-3</v>
      </c>
      <c r="I987" s="417">
        <v>1.0671893005046501E-3</v>
      </c>
      <c r="J987" s="417">
        <v>1.61321618784747E-3</v>
      </c>
      <c r="K987" s="418">
        <v>1.02952512253484E-3</v>
      </c>
      <c r="L987" s="192"/>
      <c r="M987" s="5"/>
    </row>
    <row r="988" spans="1:13" ht="17" customHeight="1" x14ac:dyDescent="0.15">
      <c r="A988" s="394" t="s">
        <v>3159</v>
      </c>
      <c r="B988" s="419">
        <v>4.2360420322279501E-3</v>
      </c>
      <c r="C988" s="417"/>
      <c r="D988" s="417">
        <v>5.2248093003062499E-3</v>
      </c>
      <c r="E988" s="417">
        <v>3.5421742133820802E-3</v>
      </c>
      <c r="F988" s="417">
        <v>1.7410991568476101E-3</v>
      </c>
      <c r="G988" s="417">
        <v>6.6271581814993097E-3</v>
      </c>
      <c r="H988" s="417">
        <v>3.2587604754428399E-3</v>
      </c>
      <c r="I988" s="417">
        <v>1.3020880160535501E-3</v>
      </c>
      <c r="J988" s="417">
        <v>1.45828248257718E-3</v>
      </c>
      <c r="K988" s="418">
        <v>1.2732211426256901E-3</v>
      </c>
      <c r="L988" s="192"/>
      <c r="M988" s="5"/>
    </row>
    <row r="989" spans="1:13" ht="17" customHeight="1" x14ac:dyDescent="0.15">
      <c r="A989" s="394" t="s">
        <v>3160</v>
      </c>
      <c r="B989" s="419">
        <v>4.46460913734378E-3</v>
      </c>
      <c r="C989" s="417"/>
      <c r="D989" s="417">
        <v>4.9207493268143597E-3</v>
      </c>
      <c r="E989" s="417">
        <v>3.5424931780010599E-3</v>
      </c>
      <c r="F989" s="417">
        <v>1.6722729276097399E-3</v>
      </c>
      <c r="G989" s="417">
        <v>6.2793738945950799E-3</v>
      </c>
      <c r="H989" s="417">
        <v>3.2059274605938902E-3</v>
      </c>
      <c r="I989" s="417">
        <v>1.21863661878754E-3</v>
      </c>
      <c r="J989" s="417">
        <v>1.3242133551432101E-3</v>
      </c>
      <c r="K989" s="418">
        <v>1.19241602214167E-3</v>
      </c>
      <c r="L989" s="192"/>
      <c r="M989" s="5"/>
    </row>
    <row r="990" spans="1:13" ht="17" customHeight="1" x14ac:dyDescent="0.15">
      <c r="A990" s="394" t="s">
        <v>3161</v>
      </c>
      <c r="B990" s="419">
        <v>4.5813167456470296E-3</v>
      </c>
      <c r="C990" s="417"/>
      <c r="D990" s="417">
        <v>4.69304664264411E-3</v>
      </c>
      <c r="E990" s="417">
        <v>3.71352770245837E-3</v>
      </c>
      <c r="F990" s="417">
        <v>1.7319433990450801E-3</v>
      </c>
      <c r="G990" s="417">
        <v>6.6851364591153104E-3</v>
      </c>
      <c r="H990" s="417">
        <v>3.1442310379301598E-3</v>
      </c>
      <c r="I990" s="417">
        <v>1.70462593864408E-3</v>
      </c>
      <c r="J990" s="417">
        <v>1.82462426332447E-3</v>
      </c>
      <c r="K990" s="418">
        <v>1.6877799309531899E-3</v>
      </c>
      <c r="L990" s="192"/>
      <c r="M990" s="5"/>
    </row>
    <row r="991" spans="1:13" ht="17" customHeight="1" x14ac:dyDescent="0.15">
      <c r="A991" s="394" t="s">
        <v>3162</v>
      </c>
      <c r="B991" s="419">
        <v>4.4803032919252701E-3</v>
      </c>
      <c r="C991" s="417"/>
      <c r="D991" s="417">
        <v>4.5626661823812004E-3</v>
      </c>
      <c r="E991" s="417">
        <v>3.6580283379111802E-3</v>
      </c>
      <c r="F991" s="417">
        <v>1.7193768055653201E-3</v>
      </c>
      <c r="G991" s="417">
        <v>6.3166292919705101E-3</v>
      </c>
      <c r="H991" s="417">
        <v>3.08249884620503E-3</v>
      </c>
      <c r="I991" s="417">
        <v>1.7668843557129301E-3</v>
      </c>
      <c r="J991" s="417">
        <v>2.0076058598321399E-3</v>
      </c>
      <c r="K991" s="418">
        <v>1.7611706734228501E-3</v>
      </c>
      <c r="L991" s="192"/>
      <c r="M991" s="5"/>
    </row>
    <row r="992" spans="1:13" ht="17" customHeight="1" x14ac:dyDescent="0.15">
      <c r="A992" s="394" t="s">
        <v>3163</v>
      </c>
      <c r="B992" s="419">
        <v>4.5788156632176396E-3</v>
      </c>
      <c r="C992" s="417"/>
      <c r="D992" s="417">
        <v>3.9515932125405804E-3</v>
      </c>
      <c r="E992" s="417">
        <v>3.4752485286910599E-3</v>
      </c>
      <c r="F992" s="417">
        <v>1.8622171723508801E-3</v>
      </c>
      <c r="G992" s="417">
        <v>6.1451048524567E-3</v>
      </c>
      <c r="H992" s="417">
        <v>3.07913021507815E-3</v>
      </c>
      <c r="I992" s="417">
        <v>1.5975976502696999E-3</v>
      </c>
      <c r="J992" s="417">
        <v>1.8077584558583799E-3</v>
      </c>
      <c r="K992" s="418">
        <v>1.5914378429643301E-3</v>
      </c>
      <c r="L992" s="192"/>
      <c r="M992" s="5"/>
    </row>
    <row r="993" spans="1:13" ht="17" customHeight="1" x14ac:dyDescent="0.15">
      <c r="A993" s="394" t="s">
        <v>3164</v>
      </c>
      <c r="B993" s="419">
        <v>4.3936792957550101E-3</v>
      </c>
      <c r="C993" s="417">
        <v>7.23358508398542E-3</v>
      </c>
      <c r="D993" s="417">
        <v>3.4692236785633301E-3</v>
      </c>
      <c r="E993" s="417">
        <v>3.3333387025092499E-3</v>
      </c>
      <c r="F993" s="417">
        <v>1.7701028149911401E-3</v>
      </c>
      <c r="G993" s="417">
        <v>5.8770632312828801E-3</v>
      </c>
      <c r="H993" s="417">
        <v>3.1146025959688899E-3</v>
      </c>
      <c r="I993" s="417">
        <v>1.6416524166929299E-3</v>
      </c>
      <c r="J993" s="417">
        <v>1.86968394917701E-3</v>
      </c>
      <c r="K993" s="418">
        <v>1.62828047034848E-3</v>
      </c>
      <c r="L993" s="192"/>
      <c r="M993" s="5"/>
    </row>
    <row r="994" spans="1:13" ht="17" customHeight="1" x14ac:dyDescent="0.15">
      <c r="A994" s="394" t="s">
        <v>3165</v>
      </c>
      <c r="B994" s="419">
        <v>4.2388523303702203E-3</v>
      </c>
      <c r="C994" s="417">
        <v>6.8310058627496098E-3</v>
      </c>
      <c r="D994" s="417">
        <v>3.4679015758607998E-3</v>
      </c>
      <c r="E994" s="417">
        <v>3.58968667784143E-3</v>
      </c>
      <c r="F994" s="417">
        <v>1.6955322950312299E-3</v>
      </c>
      <c r="G994" s="417">
        <v>5.6010120165006496E-3</v>
      </c>
      <c r="H994" s="417">
        <v>3.31410872078735E-3</v>
      </c>
      <c r="I994" s="417">
        <v>1.47396905612523E-3</v>
      </c>
      <c r="J994" s="417">
        <v>1.7421620744649E-3</v>
      </c>
      <c r="K994" s="418">
        <v>1.4588376090177301E-3</v>
      </c>
      <c r="L994" s="192"/>
      <c r="M994" s="5"/>
    </row>
    <row r="995" spans="1:13" ht="17" customHeight="1" x14ac:dyDescent="0.15">
      <c r="A995" s="394" t="s">
        <v>3166</v>
      </c>
      <c r="B995" s="419">
        <v>4.0627091677801E-3</v>
      </c>
      <c r="C995" s="417">
        <v>6.4724737690243896E-3</v>
      </c>
      <c r="D995" s="417">
        <v>4.3495567394078597E-3</v>
      </c>
      <c r="E995" s="417">
        <v>3.80703850723094E-3</v>
      </c>
      <c r="F995" s="417">
        <v>2.8969670775772201E-3</v>
      </c>
      <c r="G995" s="417">
        <v>6.3015925730606501E-3</v>
      </c>
      <c r="H995" s="417">
        <v>3.2345756350855401E-3</v>
      </c>
      <c r="I995" s="417">
        <v>2.4257742958377002E-3</v>
      </c>
      <c r="J995" s="417">
        <v>1.5988297775606001E-3</v>
      </c>
      <c r="K995" s="418">
        <v>2.4316610715843898E-3</v>
      </c>
      <c r="L995" s="192"/>
      <c r="M995" s="5"/>
    </row>
    <row r="996" spans="1:13" ht="17" customHeight="1" x14ac:dyDescent="0.15">
      <c r="A996" s="394" t="s">
        <v>3167</v>
      </c>
      <c r="B996" s="419">
        <v>3.9086220375673299E-3</v>
      </c>
      <c r="C996" s="417">
        <v>5.6498493019544798E-3</v>
      </c>
      <c r="D996" s="417">
        <v>5.2011353452004697E-3</v>
      </c>
      <c r="E996" s="417">
        <v>3.58667422175773E-3</v>
      </c>
      <c r="F996" s="417">
        <v>2.6731702484893601E-3</v>
      </c>
      <c r="G996" s="417">
        <v>5.9890274274294096E-3</v>
      </c>
      <c r="H996" s="417">
        <v>3.1613953183889198E-3</v>
      </c>
      <c r="I996" s="417">
        <v>2.1672329000677502E-3</v>
      </c>
      <c r="J996" s="417">
        <v>1.9638565210155202E-3</v>
      </c>
      <c r="K996" s="418">
        <v>2.1723596300536E-3</v>
      </c>
      <c r="L996" s="192"/>
      <c r="M996" s="5"/>
    </row>
    <row r="997" spans="1:13" ht="17" customHeight="1" x14ac:dyDescent="0.15">
      <c r="A997" s="394" t="s">
        <v>3168</v>
      </c>
      <c r="B997" s="419">
        <v>4.0569056982612704E-3</v>
      </c>
      <c r="C997" s="417">
        <v>4.9416101781197697E-3</v>
      </c>
      <c r="D997" s="417">
        <v>4.7752648958560304E-3</v>
      </c>
      <c r="E997" s="417">
        <v>5.0345028532601801E-3</v>
      </c>
      <c r="F997" s="417">
        <v>2.52832002067435E-3</v>
      </c>
      <c r="G997" s="417">
        <v>5.8249421657923404E-3</v>
      </c>
      <c r="H997" s="417">
        <v>3.2430958559324899E-3</v>
      </c>
      <c r="I997" s="417">
        <v>1.9072310084712E-3</v>
      </c>
      <c r="J997" s="417">
        <v>1.82902722631789E-3</v>
      </c>
      <c r="K997" s="418">
        <v>1.9090581898323601E-3</v>
      </c>
      <c r="L997" s="192"/>
      <c r="M997" s="5"/>
    </row>
    <row r="998" spans="1:13" ht="17" customHeight="1" x14ac:dyDescent="0.15">
      <c r="A998" s="394" t="s">
        <v>3169</v>
      </c>
      <c r="B998" s="419">
        <v>3.9361037624689801E-3</v>
      </c>
      <c r="C998" s="417">
        <v>4.5849348729708004E-3</v>
      </c>
      <c r="D998" s="417">
        <v>4.2311012797464501E-3</v>
      </c>
      <c r="E998" s="417">
        <v>4.7686717590951101E-3</v>
      </c>
      <c r="F998" s="417">
        <v>2.3627085027656701E-3</v>
      </c>
      <c r="G998" s="417">
        <v>5.6736821714891703E-3</v>
      </c>
      <c r="H998" s="417">
        <v>3.7621325054919899E-3</v>
      </c>
      <c r="I998" s="417">
        <v>2.9292903605008598E-3</v>
      </c>
      <c r="J998" s="417">
        <v>3.3026115745567E-3</v>
      </c>
      <c r="K998" s="418">
        <v>2.9516555408911301E-3</v>
      </c>
      <c r="L998" s="192"/>
      <c r="M998" s="5"/>
    </row>
    <row r="999" spans="1:13" ht="17" customHeight="1" x14ac:dyDescent="0.15">
      <c r="A999" s="394" t="s">
        <v>3170</v>
      </c>
      <c r="B999" s="419">
        <v>4.3377522275973796E-3</v>
      </c>
      <c r="C999" s="417">
        <v>4.2828960618377897E-3</v>
      </c>
      <c r="D999" s="417">
        <v>3.7723115376839798E-3</v>
      </c>
      <c r="E999" s="417">
        <v>4.3986389636720804E-3</v>
      </c>
      <c r="F999" s="417">
        <v>2.2220928093661602E-3</v>
      </c>
      <c r="G999" s="417">
        <v>5.62426162106328E-3</v>
      </c>
      <c r="H999" s="417">
        <v>3.6744882774197799E-3</v>
      </c>
      <c r="I999" s="417">
        <v>6.6677280299237401E-3</v>
      </c>
      <c r="J999" s="417">
        <v>4.7043642511831203E-3</v>
      </c>
      <c r="K999" s="418">
        <v>6.7760057116716104E-3</v>
      </c>
      <c r="L999" s="192"/>
      <c r="M999" s="5"/>
    </row>
    <row r="1000" spans="1:13" ht="17" customHeight="1" x14ac:dyDescent="0.15">
      <c r="A1000" s="394" t="s">
        <v>3171</v>
      </c>
      <c r="B1000" s="419">
        <v>4.1422153847722803E-3</v>
      </c>
      <c r="C1000" s="417">
        <v>4.12402836525156E-3</v>
      </c>
      <c r="D1000" s="417">
        <v>4.8139665454605199E-3</v>
      </c>
      <c r="E1000" s="417">
        <v>7.0081283344254697E-3</v>
      </c>
      <c r="F1000" s="417">
        <v>2.0567616391764499E-3</v>
      </c>
      <c r="G1000" s="417">
        <v>5.3471985009852603E-3</v>
      </c>
      <c r="H1000" s="417">
        <v>3.7470396663238899E-3</v>
      </c>
      <c r="I1000" s="417">
        <v>6.7774316120164596E-3</v>
      </c>
      <c r="J1000" s="417">
        <v>4.1650930069200703E-3</v>
      </c>
      <c r="K1000" s="418">
        <v>6.8867424058176698E-3</v>
      </c>
      <c r="L1000" s="192"/>
      <c r="M1000" s="5"/>
    </row>
    <row r="1001" spans="1:13" ht="17" customHeight="1" x14ac:dyDescent="0.15">
      <c r="A1001" s="394" t="s">
        <v>3172</v>
      </c>
      <c r="B1001" s="419">
        <v>4.1385720500956603E-3</v>
      </c>
      <c r="C1001" s="417">
        <v>3.9837093680497896E-3</v>
      </c>
      <c r="D1001" s="417">
        <v>4.8033472699560301E-3</v>
      </c>
      <c r="E1001" s="417">
        <v>6.7184431183770201E-3</v>
      </c>
      <c r="F1001" s="417">
        <v>1.9276093910056899E-3</v>
      </c>
      <c r="G1001" s="417">
        <v>5.2169134848403598E-3</v>
      </c>
      <c r="H1001" s="417">
        <v>3.8153553002592999E-3</v>
      </c>
      <c r="I1001" s="417">
        <v>5.7279781857802201E-3</v>
      </c>
      <c r="J1001" s="417">
        <v>3.7629843758422601E-3</v>
      </c>
      <c r="K1001" s="418">
        <v>5.82838918552112E-3</v>
      </c>
      <c r="L1001" s="192"/>
      <c r="M1001" s="5"/>
    </row>
    <row r="1002" spans="1:13" ht="17" customHeight="1" x14ac:dyDescent="0.15">
      <c r="A1002" s="394" t="s">
        <v>3173</v>
      </c>
      <c r="B1002" s="419">
        <v>4.0096256773700196E-3</v>
      </c>
      <c r="C1002" s="417">
        <v>3.8524155841993899E-3</v>
      </c>
      <c r="D1002" s="417">
        <v>4.7100024080433001E-3</v>
      </c>
      <c r="E1002" s="417">
        <v>6.1118085383241802E-3</v>
      </c>
      <c r="F1002" s="417">
        <v>2.04934877720785E-3</v>
      </c>
      <c r="G1002" s="417">
        <v>5.4401513487578202E-3</v>
      </c>
      <c r="H1002" s="417">
        <v>3.6958912759087401E-3</v>
      </c>
      <c r="I1002" s="417">
        <v>6.2166478954229498E-3</v>
      </c>
      <c r="J1002" s="417">
        <v>3.3508253611901802E-3</v>
      </c>
      <c r="K1002" s="418">
        <v>6.3371707917162304E-3</v>
      </c>
      <c r="L1002" s="192"/>
      <c r="M1002" s="5"/>
    </row>
    <row r="1003" spans="1:13" ht="17" customHeight="1" x14ac:dyDescent="0.15">
      <c r="A1003" s="394" t="s">
        <v>3174</v>
      </c>
      <c r="B1003" s="419">
        <v>3.8841389691934599E-3</v>
      </c>
      <c r="C1003" s="417">
        <v>3.4118567932102601E-3</v>
      </c>
      <c r="D1003" s="417">
        <v>5.1427617180163799E-3</v>
      </c>
      <c r="E1003" s="417">
        <v>6.6957372141499003E-3</v>
      </c>
      <c r="F1003" s="417">
        <v>4.4016443509316801E-3</v>
      </c>
      <c r="G1003" s="417">
        <v>5.98727860445771E-3</v>
      </c>
      <c r="H1003" s="417">
        <v>3.62172336467319E-3</v>
      </c>
      <c r="I1003" s="417">
        <v>7.3362817482183398E-3</v>
      </c>
      <c r="J1003" s="417">
        <v>4.99473117056368E-3</v>
      </c>
      <c r="K1003" s="418">
        <v>7.4684359489466902E-3</v>
      </c>
      <c r="L1003" s="192"/>
      <c r="M1003" s="5"/>
    </row>
    <row r="1004" spans="1:13" ht="17" customHeight="1" x14ac:dyDescent="0.15">
      <c r="A1004" s="394" t="s">
        <v>3175</v>
      </c>
      <c r="B1004" s="419">
        <v>3.92726966416843E-3</v>
      </c>
      <c r="C1004" s="417">
        <v>3.3253480534652402E-3</v>
      </c>
      <c r="D1004" s="417">
        <v>4.6960994744484801E-3</v>
      </c>
      <c r="E1004" s="417">
        <v>6.4304698425082397E-3</v>
      </c>
      <c r="F1004" s="417">
        <v>3.8391718340983899E-3</v>
      </c>
      <c r="G1004" s="417">
        <v>5.9803777362199004E-3</v>
      </c>
      <c r="H1004" s="417">
        <v>3.7470291814107599E-3</v>
      </c>
      <c r="I1004" s="417">
        <v>6.6495197579678703E-3</v>
      </c>
      <c r="J1004" s="417">
        <v>4.4112165979559798E-3</v>
      </c>
      <c r="K1004" s="418">
        <v>6.7936734207566102E-3</v>
      </c>
      <c r="L1004" s="192"/>
      <c r="M1004" s="5"/>
    </row>
    <row r="1005" spans="1:13" ht="17" customHeight="1" x14ac:dyDescent="0.15">
      <c r="A1005" s="394" t="s">
        <v>3176</v>
      </c>
      <c r="B1005" s="419">
        <v>3.9046160159492598E-3</v>
      </c>
      <c r="C1005" s="417">
        <v>3.1252085332465502E-3</v>
      </c>
      <c r="D1005" s="417">
        <v>4.7005817924521296E-3</v>
      </c>
      <c r="E1005" s="417">
        <v>6.5912978742683299E-3</v>
      </c>
      <c r="F1005" s="417">
        <v>3.46866845062288E-3</v>
      </c>
      <c r="G1005" s="417">
        <v>5.68752538857211E-3</v>
      </c>
      <c r="H1005" s="417">
        <v>3.7382237230822002E-3</v>
      </c>
      <c r="I1005" s="417">
        <v>6.2672340987515902E-3</v>
      </c>
      <c r="J1005" s="417">
        <v>3.8889304285559599E-3</v>
      </c>
      <c r="K1005" s="418">
        <v>6.4079969329732603E-3</v>
      </c>
      <c r="L1005" s="192"/>
      <c r="M1005" s="5"/>
    </row>
    <row r="1006" spans="1:13" ht="17" customHeight="1" x14ac:dyDescent="0.15">
      <c r="A1006" s="394" t="s">
        <v>3177</v>
      </c>
      <c r="B1006" s="419">
        <v>4.0917656265287202E-3</v>
      </c>
      <c r="C1006" s="417">
        <v>3.0225957118890801E-3</v>
      </c>
      <c r="D1006" s="417">
        <v>5.3526499399227196E-3</v>
      </c>
      <c r="E1006" s="417">
        <v>6.9247056317237599E-3</v>
      </c>
      <c r="F1006" s="417">
        <v>3.1101124788154399E-3</v>
      </c>
      <c r="G1006" s="417">
        <v>6.90927542736399E-3</v>
      </c>
      <c r="H1006" s="417">
        <v>3.65982052075695E-3</v>
      </c>
      <c r="I1006" s="417">
        <v>5.4270660787955598E-3</v>
      </c>
      <c r="J1006" s="417">
        <v>3.4968816488926201E-3</v>
      </c>
      <c r="K1006" s="418">
        <v>5.5582374985293599E-3</v>
      </c>
      <c r="L1006" s="192"/>
      <c r="M1006" s="5"/>
    </row>
    <row r="1007" spans="1:13" ht="17" customHeight="1" x14ac:dyDescent="0.15">
      <c r="A1007" s="394" t="s">
        <v>3178</v>
      </c>
      <c r="B1007" s="419">
        <v>4.2399504957866697E-3</v>
      </c>
      <c r="C1007" s="417">
        <v>2.8545347606102498E-3</v>
      </c>
      <c r="D1007" s="417">
        <v>4.77390526344327E-3</v>
      </c>
      <c r="E1007" s="417">
        <v>6.6081921133418504E-3</v>
      </c>
      <c r="F1007" s="417">
        <v>2.9351568371458101E-3</v>
      </c>
      <c r="G1007" s="417">
        <v>6.9379839930165301E-3</v>
      </c>
      <c r="H1007" s="417">
        <v>3.8503162674639099E-3</v>
      </c>
      <c r="I1007" s="417">
        <v>4.6348435812505404E-3</v>
      </c>
      <c r="J1007" s="417">
        <v>3.3126574984703801E-3</v>
      </c>
      <c r="K1007" s="418">
        <v>4.75004469319116E-3</v>
      </c>
      <c r="L1007" s="192"/>
      <c r="M1007" s="5"/>
    </row>
    <row r="1008" spans="1:13" ht="17" customHeight="1" x14ac:dyDescent="0.15">
      <c r="A1008" s="394" t="s">
        <v>3179</v>
      </c>
      <c r="B1008" s="419">
        <v>4.0966146016707203E-3</v>
      </c>
      <c r="C1008" s="417">
        <v>2.8134422694358098E-3</v>
      </c>
      <c r="D1008" s="417">
        <v>4.1421816179978699E-3</v>
      </c>
      <c r="E1008" s="417">
        <v>6.0143281985802297E-3</v>
      </c>
      <c r="F1008" s="417">
        <v>2.8824674800931398E-3</v>
      </c>
      <c r="G1008" s="417">
        <v>6.5705508047328304E-3</v>
      </c>
      <c r="H1008" s="417">
        <v>4.2007915397118401E-3</v>
      </c>
      <c r="I1008" s="417">
        <v>4.3639407195776901E-3</v>
      </c>
      <c r="J1008" s="417">
        <v>3.0368683891163701E-3</v>
      </c>
      <c r="K1008" s="418">
        <v>4.4748950189422397E-3</v>
      </c>
      <c r="L1008" s="192"/>
      <c r="M1008" s="5"/>
    </row>
    <row r="1009" spans="1:13" ht="17" customHeight="1" x14ac:dyDescent="0.15">
      <c r="A1009" s="394" t="s">
        <v>3180</v>
      </c>
      <c r="B1009" s="419">
        <v>4.2615824761137004E-3</v>
      </c>
      <c r="C1009" s="417">
        <v>2.775866843832E-3</v>
      </c>
      <c r="D1009" s="417">
        <v>3.66310872085356E-3</v>
      </c>
      <c r="E1009" s="417">
        <v>5.9235976793601697E-3</v>
      </c>
      <c r="F1009" s="417">
        <v>2.5888590645283698E-3</v>
      </c>
      <c r="G1009" s="417">
        <v>6.2271028763464398E-3</v>
      </c>
      <c r="H1009" s="417">
        <v>4.2653797003370198E-3</v>
      </c>
      <c r="I1009" s="417">
        <v>3.7625064241671698E-3</v>
      </c>
      <c r="J1009" s="417">
        <v>2.6950892220251699E-3</v>
      </c>
      <c r="K1009" s="418">
        <v>3.8617703925810801E-3</v>
      </c>
      <c r="L1009" s="192"/>
      <c r="M1009" s="5"/>
    </row>
    <row r="1010" spans="1:13" ht="17" customHeight="1" x14ac:dyDescent="0.15">
      <c r="A1010" s="394" t="s">
        <v>3181</v>
      </c>
      <c r="B1010" s="419">
        <v>4.3262758857049799E-3</v>
      </c>
      <c r="C1010" s="417">
        <v>2.7303709517362299E-3</v>
      </c>
      <c r="D1010" s="417">
        <v>3.37102128728368E-3</v>
      </c>
      <c r="E1010" s="417">
        <v>5.4759620667887603E-3</v>
      </c>
      <c r="F1010" s="417">
        <v>2.3875942126393001E-3</v>
      </c>
      <c r="G1010" s="417">
        <v>5.9146417935072798E-3</v>
      </c>
      <c r="H1010" s="417">
        <v>4.78813912429857E-3</v>
      </c>
      <c r="I1010" s="417">
        <v>3.2837871968002101E-3</v>
      </c>
      <c r="J1010" s="417">
        <v>2.3999244738332399E-3</v>
      </c>
      <c r="K1010" s="418">
        <v>3.3707040684959298E-3</v>
      </c>
      <c r="L1010" s="192"/>
      <c r="M1010" s="5"/>
    </row>
    <row r="1011" spans="1:13" ht="17" customHeight="1" x14ac:dyDescent="0.15">
      <c r="A1011" s="394" t="s">
        <v>3182</v>
      </c>
      <c r="B1011" s="419">
        <v>4.4540804849295601E-3</v>
      </c>
      <c r="C1011" s="417">
        <v>2.6254761629611102E-3</v>
      </c>
      <c r="D1011" s="417">
        <v>3.5170451193579999E-3</v>
      </c>
      <c r="E1011" s="417">
        <v>6.4647454843686104E-3</v>
      </c>
      <c r="F1011" s="417">
        <v>2.2058199202231702E-3</v>
      </c>
      <c r="G1011" s="417">
        <v>5.7424140303909896E-3</v>
      </c>
      <c r="H1011" s="417">
        <v>4.4725987190389702E-3</v>
      </c>
      <c r="I1011" s="417">
        <v>2.9545148142764901E-3</v>
      </c>
      <c r="J1011" s="417">
        <v>2.2875398589141701E-3</v>
      </c>
      <c r="K1011" s="418">
        <v>3.0305542534993699E-3</v>
      </c>
      <c r="L1011" s="192"/>
      <c r="M1011" s="5"/>
    </row>
    <row r="1012" spans="1:13" ht="17" customHeight="1" x14ac:dyDescent="0.15">
      <c r="A1012" s="394" t="s">
        <v>3183</v>
      </c>
      <c r="B1012" s="419">
        <v>4.2299371503789797E-3</v>
      </c>
      <c r="C1012" s="417">
        <v>2.164173918752E-3</v>
      </c>
      <c r="D1012" s="417">
        <v>3.1247358643151299E-3</v>
      </c>
      <c r="E1012" s="417">
        <v>6.0501515422886698E-3</v>
      </c>
      <c r="F1012" s="417">
        <v>2.3537506966907801E-3</v>
      </c>
      <c r="G1012" s="417">
        <v>5.4679556652910402E-3</v>
      </c>
      <c r="H1012" s="417">
        <v>4.2387549839138098E-3</v>
      </c>
      <c r="I1012" s="417">
        <v>2.8400427768668101E-3</v>
      </c>
      <c r="J1012" s="417">
        <v>2.1959818071162298E-3</v>
      </c>
      <c r="K1012" s="418">
        <v>2.90683782172392E-3</v>
      </c>
      <c r="L1012" s="192"/>
      <c r="M1012" s="5"/>
    </row>
    <row r="1013" spans="1:13" ht="17" customHeight="1" x14ac:dyDescent="0.15">
      <c r="A1013" s="394" t="s">
        <v>3184</v>
      </c>
      <c r="B1013" s="419">
        <v>4.1646238152641003E-3</v>
      </c>
      <c r="C1013" s="417">
        <v>2.1787927749152801E-3</v>
      </c>
      <c r="D1013" s="417">
        <v>2.8149276382643498E-3</v>
      </c>
      <c r="E1013" s="417">
        <v>5.7507641924994099E-3</v>
      </c>
      <c r="F1013" s="417">
        <v>2.88954837490374E-3</v>
      </c>
      <c r="G1013" s="417">
        <v>5.2640888830136597E-3</v>
      </c>
      <c r="H1013" s="417">
        <v>4.0107666091940396E-3</v>
      </c>
      <c r="I1013" s="417">
        <v>2.4661798811758001E-3</v>
      </c>
      <c r="J1013" s="417">
        <v>2.2119742985320001E-3</v>
      </c>
      <c r="K1013" s="418">
        <v>2.5212926606939501E-3</v>
      </c>
      <c r="L1013" s="192"/>
      <c r="M1013" s="5"/>
    </row>
    <row r="1014" spans="1:13" ht="17" customHeight="1" x14ac:dyDescent="0.15">
      <c r="A1014" s="394" t="s">
        <v>3185</v>
      </c>
      <c r="B1014" s="419">
        <v>4.17739280030399E-3</v>
      </c>
      <c r="C1014" s="417">
        <v>2.1622866980963401E-3</v>
      </c>
      <c r="D1014" s="417">
        <v>2.6209299532626699E-3</v>
      </c>
      <c r="E1014" s="417">
        <v>5.6111994821909103E-3</v>
      </c>
      <c r="F1014" s="417">
        <v>2.6966662430609602E-3</v>
      </c>
      <c r="G1014" s="417">
        <v>5.0769079228309803E-3</v>
      </c>
      <c r="H1014" s="417">
        <v>4.1784792650767701E-3</v>
      </c>
      <c r="I1014" s="417">
        <v>2.4329858342930599E-3</v>
      </c>
      <c r="J1014" s="417">
        <v>2.3162123304045802E-3</v>
      </c>
      <c r="K1014" s="418">
        <v>2.4832114153362801E-3</v>
      </c>
      <c r="L1014" s="192"/>
      <c r="M1014" s="5"/>
    </row>
    <row r="1015" spans="1:13" ht="17" customHeight="1" x14ac:dyDescent="0.15">
      <c r="A1015" s="394" t="s">
        <v>3186</v>
      </c>
      <c r="B1015" s="419">
        <v>4.0353001742994502E-3</v>
      </c>
      <c r="C1015" s="417">
        <v>2.1747703037472001E-3</v>
      </c>
      <c r="D1015" s="417">
        <v>2.4309156611626598E-3</v>
      </c>
      <c r="E1015" s="417">
        <v>5.18074187620757E-3</v>
      </c>
      <c r="F1015" s="417">
        <v>2.6055258082230601E-3</v>
      </c>
      <c r="G1015" s="417">
        <v>4.8617036415944904E-3</v>
      </c>
      <c r="H1015" s="417">
        <v>3.9614617811127399E-3</v>
      </c>
      <c r="I1015" s="417">
        <v>2.1761583626506002E-3</v>
      </c>
      <c r="J1015" s="417">
        <v>2.1267671142416E-3</v>
      </c>
      <c r="K1015" s="418">
        <v>2.21448427163591E-3</v>
      </c>
      <c r="L1015" s="192"/>
      <c r="M1015" s="5"/>
    </row>
    <row r="1016" spans="1:13" ht="17" customHeight="1" x14ac:dyDescent="0.15">
      <c r="A1016" s="394" t="s">
        <v>3187</v>
      </c>
      <c r="B1016" s="419">
        <v>4.0353919799032299E-3</v>
      </c>
      <c r="C1016" s="417">
        <v>2.1645164328956599E-3</v>
      </c>
      <c r="D1016" s="417">
        <v>2.4254074944359801E-3</v>
      </c>
      <c r="E1016" s="417">
        <v>4.7671515793236202E-3</v>
      </c>
      <c r="F1016" s="417">
        <v>2.41125471977836E-3</v>
      </c>
      <c r="G1016" s="417">
        <v>5.1945795818934097E-3</v>
      </c>
      <c r="H1016" s="417">
        <v>3.7754283365572299E-3</v>
      </c>
      <c r="I1016" s="417">
        <v>2.2251841715152298E-3</v>
      </c>
      <c r="J1016" s="417">
        <v>1.94611205360092E-3</v>
      </c>
      <c r="K1016" s="418">
        <v>2.2609237957180398E-3</v>
      </c>
      <c r="L1016" s="192"/>
      <c r="M1016" s="5"/>
    </row>
    <row r="1017" spans="1:13" ht="17" customHeight="1" x14ac:dyDescent="0.15">
      <c r="A1017" s="394" t="s">
        <v>3188</v>
      </c>
      <c r="B1017" s="419">
        <v>4.0194601025853802E-3</v>
      </c>
      <c r="C1017" s="417">
        <v>2.1762878569201601E-3</v>
      </c>
      <c r="D1017" s="417">
        <v>2.3076805515860502E-3</v>
      </c>
      <c r="E1017" s="417">
        <v>4.4580777016916696E-3</v>
      </c>
      <c r="F1017" s="417">
        <v>2.4826811044036598E-3</v>
      </c>
      <c r="G1017" s="417">
        <v>5.1316181961072599E-3</v>
      </c>
      <c r="H1017" s="417">
        <v>3.6212496472969799E-3</v>
      </c>
      <c r="I1017" s="417">
        <v>1.95611727702021E-3</v>
      </c>
      <c r="J1017" s="417">
        <v>1.79081875797621E-3</v>
      </c>
      <c r="K1017" s="418">
        <v>1.9839466504514001E-3</v>
      </c>
      <c r="L1017" s="192"/>
      <c r="M1017" s="5"/>
    </row>
    <row r="1018" spans="1:13" ht="17" customHeight="1" x14ac:dyDescent="0.15">
      <c r="A1018" s="394" t="s">
        <v>3189</v>
      </c>
      <c r="B1018" s="419">
        <v>4.1085015119693103E-3</v>
      </c>
      <c r="C1018" s="417">
        <v>2.1048548926086599E-3</v>
      </c>
      <c r="D1018" s="417">
        <v>2.74164421042072E-3</v>
      </c>
      <c r="E1018" s="417">
        <v>4.3389950031759604E-3</v>
      </c>
      <c r="F1018" s="417">
        <v>2.7593662442774898E-3</v>
      </c>
      <c r="G1018" s="417">
        <v>5.4754656995588298E-3</v>
      </c>
      <c r="H1018" s="417">
        <v>3.6416991247270598E-3</v>
      </c>
      <c r="I1018" s="417">
        <v>2.7417018192303299E-3</v>
      </c>
      <c r="J1018" s="417">
        <v>2.0724791984925799E-3</v>
      </c>
      <c r="K1018" s="418">
        <v>2.7806903457136302E-3</v>
      </c>
      <c r="L1018" s="192"/>
      <c r="M1018" s="5"/>
    </row>
    <row r="1019" spans="1:13" ht="17" customHeight="1" x14ac:dyDescent="0.15">
      <c r="A1019" s="394" t="s">
        <v>3190</v>
      </c>
      <c r="B1019" s="419">
        <v>4.0123551277144696E-3</v>
      </c>
      <c r="C1019" s="417">
        <v>2.1252098983591101E-3</v>
      </c>
      <c r="D1019" s="417">
        <v>2.52722412986724E-3</v>
      </c>
      <c r="E1019" s="417">
        <v>4.0224375268107801E-3</v>
      </c>
      <c r="F1019" s="417">
        <v>2.9800831090826198E-3</v>
      </c>
      <c r="G1019" s="417">
        <v>5.2778625252397496E-3</v>
      </c>
      <c r="H1019" s="417">
        <v>3.8004489300817201E-3</v>
      </c>
      <c r="I1019" s="417">
        <v>2.9039265112833202E-3</v>
      </c>
      <c r="J1019" s="417">
        <v>1.8771616656075101E-3</v>
      </c>
      <c r="K1019" s="418">
        <v>2.93661233779578E-3</v>
      </c>
      <c r="L1019" s="192"/>
      <c r="M1019" s="5"/>
    </row>
    <row r="1020" spans="1:13" ht="17" customHeight="1" x14ac:dyDescent="0.15">
      <c r="A1020" s="394" t="s">
        <v>3191</v>
      </c>
      <c r="B1020" s="419">
        <v>3.9548534017415397E-3</v>
      </c>
      <c r="C1020" s="417">
        <v>2.1361194445558502E-3</v>
      </c>
      <c r="D1020" s="417">
        <v>2.3565647300828798E-3</v>
      </c>
      <c r="E1020" s="417">
        <v>4.3484300200609801E-3</v>
      </c>
      <c r="F1020" s="417">
        <v>2.7967454997155001E-3</v>
      </c>
      <c r="G1020" s="417">
        <v>5.1251535000516402E-3</v>
      </c>
      <c r="H1020" s="417">
        <v>3.6750477873120102E-3</v>
      </c>
      <c r="I1020" s="417">
        <v>2.9500245052481102E-3</v>
      </c>
      <c r="J1020" s="417">
        <v>2.2260222408483801E-3</v>
      </c>
      <c r="K1020" s="418">
        <v>2.9831449287833801E-3</v>
      </c>
      <c r="L1020" s="192"/>
      <c r="M1020" s="5"/>
    </row>
    <row r="1021" spans="1:13" ht="17" customHeight="1" x14ac:dyDescent="0.15">
      <c r="A1021" s="394" t="s">
        <v>3192</v>
      </c>
      <c r="B1021" s="419">
        <v>3.9239496033067096E-3</v>
      </c>
      <c r="C1021" s="417">
        <v>2.1125134876669501E-3</v>
      </c>
      <c r="D1021" s="417">
        <v>2.2479800270652499E-3</v>
      </c>
      <c r="E1021" s="417">
        <v>4.0461591623074796E-3</v>
      </c>
      <c r="F1021" s="417">
        <v>2.53084305009699E-3</v>
      </c>
      <c r="G1021" s="417">
        <v>5.1028700408213201E-3</v>
      </c>
      <c r="H1021" s="417">
        <v>3.5552108417272001E-3</v>
      </c>
      <c r="I1021" s="417">
        <v>2.9666241854197101E-3</v>
      </c>
      <c r="J1021" s="417">
        <v>1.99163799402568E-3</v>
      </c>
      <c r="K1021" s="418">
        <v>2.9953375348848901E-3</v>
      </c>
      <c r="L1021" s="192"/>
      <c r="M1021" s="5"/>
    </row>
    <row r="1022" spans="1:13" ht="17" customHeight="1" x14ac:dyDescent="0.15">
      <c r="A1022" s="394" t="s">
        <v>3193</v>
      </c>
      <c r="B1022" s="419">
        <v>3.9203128542814004E-3</v>
      </c>
      <c r="C1022" s="417">
        <v>2.12855979082465E-3</v>
      </c>
      <c r="D1022" s="417">
        <v>2.42498765044035E-3</v>
      </c>
      <c r="E1022" s="417">
        <v>3.7817008552717898E-3</v>
      </c>
      <c r="F1022" s="417">
        <v>2.3572510930730001E-3</v>
      </c>
      <c r="G1022" s="417">
        <v>4.9838711849084904E-3</v>
      </c>
      <c r="H1022" s="417">
        <v>3.4981663981678802E-3</v>
      </c>
      <c r="I1022" s="417">
        <v>3.3269507366335601E-3</v>
      </c>
      <c r="J1022" s="417">
        <v>1.84026546857021E-3</v>
      </c>
      <c r="K1022" s="418">
        <v>3.35545774384909E-3</v>
      </c>
      <c r="L1022" s="192"/>
      <c r="M1022" s="5"/>
    </row>
    <row r="1023" spans="1:13" ht="17" customHeight="1" x14ac:dyDescent="0.15">
      <c r="A1023" s="394" t="s">
        <v>3194</v>
      </c>
      <c r="B1023" s="419">
        <v>3.8096324242509901E-3</v>
      </c>
      <c r="C1023" s="417">
        <v>2.1452768195070501E-3</v>
      </c>
      <c r="D1023" s="417">
        <v>2.2618348971646602E-3</v>
      </c>
      <c r="E1023" s="417">
        <v>3.67944597919559E-3</v>
      </c>
      <c r="F1023" s="417">
        <v>2.4677015640989998E-3</v>
      </c>
      <c r="G1023" s="417">
        <v>4.7907045292716402E-3</v>
      </c>
      <c r="H1023" s="417">
        <v>3.40133205345584E-3</v>
      </c>
      <c r="I1023" s="417">
        <v>2.9412032011833299E-3</v>
      </c>
      <c r="J1023" s="417">
        <v>1.65752393895888E-3</v>
      </c>
      <c r="K1023" s="418">
        <v>2.96647222010624E-3</v>
      </c>
      <c r="L1023" s="192"/>
      <c r="M1023" s="5"/>
    </row>
    <row r="1024" spans="1:13" ht="17" customHeight="1" x14ac:dyDescent="0.15">
      <c r="A1024" s="394" t="s">
        <v>3195</v>
      </c>
      <c r="B1024" s="419">
        <v>3.6927018067485001E-3</v>
      </c>
      <c r="C1024" s="417">
        <v>2.1562852163493698E-3</v>
      </c>
      <c r="D1024" s="417">
        <v>2.13283350562585E-3</v>
      </c>
      <c r="E1024" s="417">
        <v>3.4462815441075201E-3</v>
      </c>
      <c r="F1024" s="417">
        <v>2.3007326872986102E-3</v>
      </c>
      <c r="G1024" s="417">
        <v>4.6164472794537701E-3</v>
      </c>
      <c r="H1024" s="417">
        <v>3.3037137510972198E-3</v>
      </c>
      <c r="I1024" s="417">
        <v>2.56138986975228E-3</v>
      </c>
      <c r="J1024" s="417">
        <v>1.6643788459654099E-3</v>
      </c>
      <c r="K1024" s="418">
        <v>2.5829601027772598E-3</v>
      </c>
      <c r="L1024" s="192"/>
      <c r="M1024" s="5"/>
    </row>
    <row r="1025" spans="1:13" ht="17" customHeight="1" x14ac:dyDescent="0.15">
      <c r="A1025" s="394" t="s">
        <v>3196</v>
      </c>
      <c r="B1025" s="419">
        <v>3.7408509311058599E-3</v>
      </c>
      <c r="C1025" s="417">
        <v>2.1686382219018598E-3</v>
      </c>
      <c r="D1025" s="417">
        <v>2.0326618468729601E-3</v>
      </c>
      <c r="E1025" s="417">
        <v>3.3182336669841301E-3</v>
      </c>
      <c r="F1025" s="417">
        <v>2.31883065846482E-3</v>
      </c>
      <c r="G1025" s="417">
        <v>4.5170890993867898E-3</v>
      </c>
      <c r="H1025" s="417">
        <v>3.5293053167594099E-3</v>
      </c>
      <c r="I1025" s="417">
        <v>2.6247036840917099E-3</v>
      </c>
      <c r="J1025" s="417">
        <v>1.56413382140574E-3</v>
      </c>
      <c r="K1025" s="418">
        <v>2.6435502516674999E-3</v>
      </c>
      <c r="L1025" s="192"/>
      <c r="M1025" s="5"/>
    </row>
    <row r="1026" spans="1:13" ht="17" customHeight="1" x14ac:dyDescent="0.15">
      <c r="A1026" s="394" t="s">
        <v>3197</v>
      </c>
      <c r="B1026" s="419">
        <v>3.6336231649610599E-3</v>
      </c>
      <c r="C1026" s="417">
        <v>2.1830285157205601E-3</v>
      </c>
      <c r="D1026" s="417">
        <v>2.0310084842620601E-3</v>
      </c>
      <c r="E1026" s="417">
        <v>3.1519473772698599E-3</v>
      </c>
      <c r="F1026" s="417">
        <v>2.3047295691932899E-3</v>
      </c>
      <c r="G1026" s="417">
        <v>4.6170988800452104E-3</v>
      </c>
      <c r="H1026" s="417">
        <v>3.4563842559158201E-3</v>
      </c>
      <c r="I1026" s="417">
        <v>2.30068243180903E-3</v>
      </c>
      <c r="J1026" s="417">
        <v>1.4196159721918699E-3</v>
      </c>
      <c r="K1026" s="418">
        <v>2.3165010232765598E-3</v>
      </c>
      <c r="L1026" s="192"/>
      <c r="M1026" s="5"/>
    </row>
    <row r="1027" spans="1:13" ht="17" customHeight="1" x14ac:dyDescent="0.15">
      <c r="A1027" s="394" t="s">
        <v>3198</v>
      </c>
      <c r="B1027" s="419">
        <v>3.52911716786932E-3</v>
      </c>
      <c r="C1027" s="417">
        <v>2.0934349631567999E-3</v>
      </c>
      <c r="D1027" s="420">
        <v>2.0572529123993998E-3</v>
      </c>
      <c r="E1027" s="417">
        <v>3.0507966631008699E-3</v>
      </c>
      <c r="F1027" s="417">
        <v>2.47921580354292E-3</v>
      </c>
      <c r="G1027" s="417">
        <v>4.4328356163974396E-3</v>
      </c>
      <c r="H1027" s="417">
        <v>3.3461006006397201E-3</v>
      </c>
      <c r="I1027" s="417">
        <v>2.0855776280119301E-3</v>
      </c>
      <c r="J1027" s="417">
        <v>1.2903957010522199E-3</v>
      </c>
      <c r="K1027" s="418">
        <v>2.0983144902942301E-3</v>
      </c>
      <c r="L1027" s="192"/>
      <c r="M1027" s="5"/>
    </row>
    <row r="1028" spans="1:13" ht="17" customHeight="1" x14ac:dyDescent="0.15">
      <c r="A1028" s="394" t="s">
        <v>3199</v>
      </c>
      <c r="B1028" s="419">
        <v>3.5581921812148001E-3</v>
      </c>
      <c r="C1028" s="417">
        <v>2.1145131477420501E-3</v>
      </c>
      <c r="D1028" s="420">
        <v>2.1867997996813898E-3</v>
      </c>
      <c r="E1028" s="417">
        <v>2.8981537798851999E-3</v>
      </c>
      <c r="F1028" s="417">
        <v>2.4352575614690901E-3</v>
      </c>
      <c r="G1028" s="417">
        <v>4.48216112645457E-3</v>
      </c>
      <c r="H1028" s="417">
        <v>3.2613310126128098E-3</v>
      </c>
      <c r="I1028" s="417">
        <v>1.84906901135652E-3</v>
      </c>
      <c r="J1028" s="417">
        <v>1.1789076887547801E-3</v>
      </c>
      <c r="K1028" s="418">
        <v>1.8577708494791601E-3</v>
      </c>
      <c r="L1028" s="192"/>
      <c r="M1028" s="5"/>
    </row>
    <row r="1029" spans="1:13" ht="17" customHeight="1" x14ac:dyDescent="0.15">
      <c r="A1029" s="394" t="s">
        <v>3200</v>
      </c>
      <c r="B1029" s="419">
        <v>3.5039942418023601E-3</v>
      </c>
      <c r="C1029" s="417">
        <v>2.11830056447096E-3</v>
      </c>
      <c r="D1029" s="420">
        <v>2.0774999307677099E-3</v>
      </c>
      <c r="E1029" s="417">
        <v>2.8080738838768202E-3</v>
      </c>
      <c r="F1029" s="417">
        <v>2.3202162706950202E-3</v>
      </c>
      <c r="G1029" s="417">
        <v>4.3061581378370604E-3</v>
      </c>
      <c r="H1029" s="417">
        <v>3.1833386902472998E-3</v>
      </c>
      <c r="I1029" s="417">
        <v>1.69538961311355E-3</v>
      </c>
      <c r="J1029" s="417">
        <v>1.2171261478457201E-3</v>
      </c>
      <c r="K1029" s="418">
        <v>1.69952057715857E-3</v>
      </c>
      <c r="L1029" s="192"/>
      <c r="M1029" s="5"/>
    </row>
    <row r="1030" spans="1:13" ht="17" customHeight="1" x14ac:dyDescent="0.15">
      <c r="A1030" s="394" t="s">
        <v>3201</v>
      </c>
      <c r="B1030" s="419">
        <v>3.41186774634963E-3</v>
      </c>
      <c r="C1030" s="417">
        <v>2.1350012301255901E-3</v>
      </c>
      <c r="D1030" s="420">
        <v>1.98762490337795E-3</v>
      </c>
      <c r="E1030" s="417">
        <v>2.6867400004962501E-3</v>
      </c>
      <c r="F1030" s="417">
        <v>2.1384211624214198E-3</v>
      </c>
      <c r="G1030" s="417">
        <v>4.1440699141720803E-3</v>
      </c>
      <c r="H1030" s="417">
        <v>3.1153413541303498E-3</v>
      </c>
      <c r="I1030" s="417">
        <v>1.56571380105174E-3</v>
      </c>
      <c r="J1030" s="417">
        <v>1.1323114875603599E-3</v>
      </c>
      <c r="K1030" s="418">
        <v>1.5676363365754601E-3</v>
      </c>
      <c r="L1030" s="192"/>
      <c r="M1030" s="5"/>
    </row>
    <row r="1031" spans="1:13" ht="17" customHeight="1" x14ac:dyDescent="0.15">
      <c r="A1031" s="394" t="s">
        <v>3202</v>
      </c>
      <c r="B1031" s="419">
        <v>3.3294467593809902E-3</v>
      </c>
      <c r="C1031" s="417">
        <v>2.1336709698599999E-3</v>
      </c>
      <c r="D1031" s="420">
        <v>1.94844001462682E-3</v>
      </c>
      <c r="E1031" s="417">
        <v>2.72047807830029E-3</v>
      </c>
      <c r="F1031" s="417">
        <v>2.02245287437553E-3</v>
      </c>
      <c r="G1031" s="417">
        <v>4.0331551138365002E-3</v>
      </c>
      <c r="H1031" s="417">
        <v>3.2045876109269198E-3</v>
      </c>
      <c r="I1031" s="417">
        <v>1.48662414817054E-3</v>
      </c>
      <c r="J1031" s="417">
        <v>1.04466471869733E-3</v>
      </c>
      <c r="K1031" s="418">
        <v>1.4878023216345401E-3</v>
      </c>
      <c r="L1031" s="192"/>
      <c r="M1031" s="5"/>
    </row>
    <row r="1032" spans="1:13" ht="17" customHeight="1" x14ac:dyDescent="0.15">
      <c r="A1032" s="394" t="s">
        <v>3203</v>
      </c>
      <c r="B1032" s="419">
        <v>3.27595854313789E-3</v>
      </c>
      <c r="C1032" s="417">
        <v>2.0827120285315799E-3</v>
      </c>
      <c r="D1032" s="420">
        <v>1.9660392181641601E-3</v>
      </c>
      <c r="E1032" s="417">
        <v>2.7714516896755101E-3</v>
      </c>
      <c r="F1032" s="417">
        <v>1.9547341406529299E-3</v>
      </c>
      <c r="G1032" s="417">
        <v>3.9517160682610497E-3</v>
      </c>
      <c r="H1032" s="417">
        <v>3.14731187760596E-3</v>
      </c>
      <c r="I1032" s="417">
        <v>1.44417251958446E-3</v>
      </c>
      <c r="J1032" s="417">
        <v>9.8255389734684998E-4</v>
      </c>
      <c r="K1032" s="418">
        <v>1.44483809324438E-3</v>
      </c>
      <c r="L1032" s="192"/>
      <c r="M1032" s="5"/>
    </row>
    <row r="1033" spans="1:13" ht="17" customHeight="1" x14ac:dyDescent="0.15">
      <c r="A1033" s="394" t="s">
        <v>3204</v>
      </c>
      <c r="B1033" s="419">
        <v>3.2617412392878398E-3</v>
      </c>
      <c r="C1033" s="417">
        <v>2.0531734245752102E-3</v>
      </c>
      <c r="D1033" s="420">
        <v>2.0072389189917002E-3</v>
      </c>
      <c r="E1033" s="417">
        <v>2.7818840356860402E-3</v>
      </c>
      <c r="F1033" s="417">
        <v>1.8424603251298399E-3</v>
      </c>
      <c r="G1033" s="417">
        <v>3.82465692362992E-3</v>
      </c>
      <c r="H1033" s="417">
        <v>3.13564915539867E-3</v>
      </c>
      <c r="I1033" s="417">
        <v>1.79248530447715E-3</v>
      </c>
      <c r="J1033" s="417">
        <v>9.3323356188639798E-4</v>
      </c>
      <c r="K1033" s="418">
        <v>1.79721908907271E-3</v>
      </c>
      <c r="L1033" s="192"/>
      <c r="M1033" s="5"/>
    </row>
    <row r="1034" spans="1:13" ht="17" customHeight="1" x14ac:dyDescent="0.15">
      <c r="A1034" s="394" t="s">
        <v>3205</v>
      </c>
      <c r="B1034" s="419">
        <v>3.3006865176362799E-3</v>
      </c>
      <c r="C1034" s="417">
        <v>2.0778119022630001E-3</v>
      </c>
      <c r="D1034" s="420">
        <v>2.4041789594758602E-3</v>
      </c>
      <c r="E1034" s="417">
        <v>2.7347998244322499E-3</v>
      </c>
      <c r="F1034" s="417">
        <v>2.2510470319029902E-3</v>
      </c>
      <c r="G1034" s="417">
        <v>3.9108645553950598E-3</v>
      </c>
      <c r="H1034" s="417">
        <v>3.41836535845452E-3</v>
      </c>
      <c r="I1034" s="417">
        <v>2.3702398891217499E-3</v>
      </c>
      <c r="J1034" s="417">
        <v>8.6663714217185205E-4</v>
      </c>
      <c r="K1034" s="418">
        <v>2.3909002444587098E-3</v>
      </c>
      <c r="L1034" s="192"/>
      <c r="M1034" s="5"/>
    </row>
    <row r="1035" spans="1:13" ht="17" customHeight="1" x14ac:dyDescent="0.15">
      <c r="A1035" s="394" t="s">
        <v>3206</v>
      </c>
      <c r="B1035" s="419">
        <v>3.2480386822993099E-3</v>
      </c>
      <c r="C1035" s="417">
        <v>2.1003504794156699E-3</v>
      </c>
      <c r="D1035" s="420">
        <v>2.4208578357178601E-3</v>
      </c>
      <c r="E1035" s="417">
        <v>2.64924918070714E-3</v>
      </c>
      <c r="F1035" s="417">
        <v>3.22795061003544E-3</v>
      </c>
      <c r="G1035" s="417">
        <v>3.9208264278086198E-3</v>
      </c>
      <c r="H1035" s="417">
        <v>3.3778302542251601E-3</v>
      </c>
      <c r="I1035" s="417">
        <v>3.3328347941952701E-3</v>
      </c>
      <c r="J1035" s="417">
        <v>9.3216647337893697E-4</v>
      </c>
      <c r="K1035" s="418">
        <v>3.3592779837654202E-3</v>
      </c>
      <c r="L1035" s="192"/>
      <c r="M1035" s="5"/>
    </row>
    <row r="1036" spans="1:13" ht="17" customHeight="1" x14ac:dyDescent="0.15">
      <c r="A1036" s="394" t="s">
        <v>3207</v>
      </c>
      <c r="B1036" s="419">
        <v>3.18910168171592E-3</v>
      </c>
      <c r="C1036" s="417">
        <v>2.1194510432519498E-3</v>
      </c>
      <c r="D1036" s="420">
        <v>2.26132644575445E-3</v>
      </c>
      <c r="E1036" s="417">
        <v>2.55845647026359E-3</v>
      </c>
      <c r="F1036" s="417">
        <v>2.9242983548246498E-3</v>
      </c>
      <c r="G1036" s="417">
        <v>3.9242289281060799E-3</v>
      </c>
      <c r="H1036" s="417">
        <v>3.3575793518251999E-3</v>
      </c>
      <c r="I1036" s="417">
        <v>2.89290425931327E-3</v>
      </c>
      <c r="J1036" s="417">
        <v>8.6583398148875603E-4</v>
      </c>
      <c r="K1036" s="418">
        <v>2.9164821695471001E-3</v>
      </c>
      <c r="L1036" s="192"/>
      <c r="M1036" s="5"/>
    </row>
    <row r="1037" spans="1:13" ht="17" customHeight="1" x14ac:dyDescent="0.15">
      <c r="A1037" s="394" t="s">
        <v>3208</v>
      </c>
      <c r="B1037" s="419">
        <v>3.1485564244471101E-3</v>
      </c>
      <c r="C1037" s="417">
        <v>2.13707296239395E-3</v>
      </c>
      <c r="D1037" s="420">
        <v>2.15747167093622E-3</v>
      </c>
      <c r="E1037" s="417">
        <v>2.4649243640741101E-3</v>
      </c>
      <c r="F1037" s="417">
        <v>2.6216828126468198E-3</v>
      </c>
      <c r="G1037" s="417">
        <v>3.89183354961694E-3</v>
      </c>
      <c r="H1037" s="417">
        <v>3.2756363164027401E-3</v>
      </c>
      <c r="I1037" s="417">
        <v>2.5032573007154699E-3</v>
      </c>
      <c r="J1037" s="417">
        <v>8.9842664182641105E-4</v>
      </c>
      <c r="K1037" s="418">
        <v>2.5230914893173599E-3</v>
      </c>
      <c r="L1037" s="192"/>
      <c r="M1037" s="5"/>
    </row>
    <row r="1038" spans="1:13" ht="17" customHeight="1" x14ac:dyDescent="0.15">
      <c r="A1038" s="394" t="s">
        <v>3209</v>
      </c>
      <c r="B1038" s="419">
        <v>3.1297707140673699E-3</v>
      </c>
      <c r="C1038" s="417">
        <v>2.1235979262088801E-3</v>
      </c>
      <c r="D1038" s="420">
        <v>2.05100467733947E-3</v>
      </c>
      <c r="E1038" s="417">
        <v>2.38679595397666E-3</v>
      </c>
      <c r="F1038" s="417">
        <v>2.38050168618295E-3</v>
      </c>
      <c r="G1038" s="417">
        <v>3.76745421058634E-3</v>
      </c>
      <c r="H1038" s="417">
        <v>3.1930802729129601E-3</v>
      </c>
      <c r="I1038" s="417">
        <v>2.3379139175204902E-3</v>
      </c>
      <c r="J1038" s="417">
        <v>9.9557514901886198E-4</v>
      </c>
      <c r="K1038" s="418">
        <v>2.3517748148432398E-3</v>
      </c>
      <c r="L1038" s="192"/>
      <c r="M1038" s="5"/>
    </row>
    <row r="1039" spans="1:13" ht="17" customHeight="1" x14ac:dyDescent="0.15">
      <c r="A1039" s="394" t="s">
        <v>3210</v>
      </c>
      <c r="B1039" s="419">
        <v>3.0969240953506501E-3</v>
      </c>
      <c r="C1039" s="417">
        <v>2.1414578412554302E-3</v>
      </c>
      <c r="D1039" s="420">
        <v>2.1610130982034699E-3</v>
      </c>
      <c r="E1039" s="417">
        <v>2.3181356669498099E-3</v>
      </c>
      <c r="F1039" s="417">
        <v>2.23765366977683E-3</v>
      </c>
      <c r="G1039" s="417">
        <v>3.6551645997284698E-3</v>
      </c>
      <c r="H1039" s="417">
        <v>3.1520969793196801E-3</v>
      </c>
      <c r="I1039" s="417">
        <v>2.1928765381375101E-3</v>
      </c>
      <c r="J1039" s="417">
        <v>9.2020850155654298E-4</v>
      </c>
      <c r="K1039" s="418">
        <v>2.20018495864628E-3</v>
      </c>
      <c r="L1039" s="192"/>
      <c r="M1039" s="5"/>
    </row>
    <row r="1040" spans="1:13" ht="17" customHeight="1" x14ac:dyDescent="0.15">
      <c r="A1040" s="394" t="s">
        <v>3211</v>
      </c>
      <c r="B1040" s="419">
        <v>3.0832714707373999E-3</v>
      </c>
      <c r="C1040" s="417">
        <v>2.1510680213956699E-3</v>
      </c>
      <c r="D1040" s="420">
        <v>2.3995512381025201E-3</v>
      </c>
      <c r="E1040" s="417">
        <v>2.2556235098890299E-3</v>
      </c>
      <c r="F1040" s="417">
        <v>2.1063759504841299E-3</v>
      </c>
      <c r="G1040" s="417">
        <v>3.5504095958362901E-3</v>
      </c>
      <c r="H1040" s="417">
        <v>3.09314379455277E-3</v>
      </c>
      <c r="I1040" s="417">
        <v>1.9991961975862299E-3</v>
      </c>
      <c r="J1040" s="417">
        <v>8.6251647951655897E-4</v>
      </c>
      <c r="K1040" s="418">
        <v>2.0016913206826899E-3</v>
      </c>
      <c r="L1040" s="192"/>
      <c r="M1040" s="5"/>
    </row>
    <row r="1041" spans="1:13" ht="17" customHeight="1" x14ac:dyDescent="0.15">
      <c r="A1041" s="394" t="s">
        <v>3212</v>
      </c>
      <c r="B1041" s="419">
        <v>3.0433528566783598E-3</v>
      </c>
      <c r="C1041" s="417">
        <v>2.16784237169875E-3</v>
      </c>
      <c r="D1041" s="420">
        <v>2.25672047544879E-3</v>
      </c>
      <c r="E1041" s="417">
        <v>2.2092475512681502E-3</v>
      </c>
      <c r="F1041" s="417">
        <v>2.02872722034526E-3</v>
      </c>
      <c r="G1041" s="417">
        <v>3.4575800868621499E-3</v>
      </c>
      <c r="H1041" s="417">
        <v>3.0387743095286802E-3</v>
      </c>
      <c r="I1041" s="417">
        <v>1.79451614795291E-3</v>
      </c>
      <c r="J1041" s="417">
        <v>8.33301541125618E-4</v>
      </c>
      <c r="K1041" s="418">
        <v>1.79507925713546E-3</v>
      </c>
      <c r="L1041" s="192"/>
      <c r="M1041" s="5"/>
    </row>
    <row r="1042" spans="1:13" ht="17" customHeight="1" x14ac:dyDescent="0.15">
      <c r="A1042" s="394" t="s">
        <v>3213</v>
      </c>
      <c r="B1042" s="419">
        <v>3.0120546960649302E-3</v>
      </c>
      <c r="C1042" s="417">
        <v>2.1791862299385201E-3</v>
      </c>
      <c r="D1042" s="420">
        <v>2.2639610615404499E-3</v>
      </c>
      <c r="E1042" s="417">
        <v>2.1811029057315001E-3</v>
      </c>
      <c r="F1042" s="417">
        <v>1.9256194275718301E-3</v>
      </c>
      <c r="G1042" s="417">
        <v>3.4318371033643402E-3</v>
      </c>
      <c r="H1042" s="417">
        <v>3.03927336558094E-3</v>
      </c>
      <c r="I1042" s="417">
        <v>2.1820312983197002E-3</v>
      </c>
      <c r="J1042" s="417">
        <v>7.7964869995199098E-4</v>
      </c>
      <c r="K1042" s="418">
        <v>2.1918631946203399E-3</v>
      </c>
      <c r="L1042" s="192"/>
      <c r="M1042" s="5"/>
    </row>
    <row r="1043" spans="1:13" ht="17" customHeight="1" x14ac:dyDescent="0.15">
      <c r="A1043" s="394" t="s">
        <v>3214</v>
      </c>
      <c r="B1043" s="419">
        <v>3.1555651395111899E-3</v>
      </c>
      <c r="C1043" s="417">
        <v>2.1911947869224101E-3</v>
      </c>
      <c r="D1043" s="417">
        <v>2.4396082314345601E-3</v>
      </c>
      <c r="E1043" s="417">
        <v>2.5382128199143402E-3</v>
      </c>
      <c r="F1043" s="417">
        <v>1.9655793536019202E-3</v>
      </c>
      <c r="G1043" s="417">
        <v>3.3830909520916998E-3</v>
      </c>
      <c r="H1043" s="417">
        <v>3.0914716770935099E-3</v>
      </c>
      <c r="I1043" s="417">
        <v>2.0531437710654501E-3</v>
      </c>
      <c r="J1043" s="417">
        <v>8.7776201769942399E-4</v>
      </c>
      <c r="K1043" s="418">
        <v>2.0565784569435098E-3</v>
      </c>
      <c r="L1043" s="192"/>
      <c r="M1043" s="5"/>
    </row>
    <row r="1044" spans="1:13" ht="17" customHeight="1" x14ac:dyDescent="0.15">
      <c r="A1044" s="394" t="s">
        <v>3215</v>
      </c>
      <c r="B1044" s="419">
        <v>3.4203287315962899E-3</v>
      </c>
      <c r="C1044" s="417">
        <v>2.1644821407696699E-3</v>
      </c>
      <c r="D1044" s="417">
        <v>2.2768177039104E-3</v>
      </c>
      <c r="E1044" s="417">
        <v>2.4753118453406998E-3</v>
      </c>
      <c r="F1044" s="417">
        <v>1.90292963834685E-3</v>
      </c>
      <c r="G1044" s="417">
        <v>3.34868469233838E-3</v>
      </c>
      <c r="H1044" s="417">
        <v>3.03738504401042E-3</v>
      </c>
      <c r="I1044" s="417">
        <v>1.81487973543564E-3</v>
      </c>
      <c r="J1044" s="417">
        <v>8.7983437726690795E-4</v>
      </c>
      <c r="K1044" s="418">
        <v>1.8152414266226699E-3</v>
      </c>
      <c r="L1044" s="192"/>
      <c r="M1044" s="5"/>
    </row>
    <row r="1045" spans="1:13" ht="17" customHeight="1" x14ac:dyDescent="0.15">
      <c r="A1045" s="394" t="s">
        <v>3216</v>
      </c>
      <c r="B1045" s="419">
        <v>3.3477727711558498E-3</v>
      </c>
      <c r="C1045" s="417">
        <v>2.1801752844682401E-3</v>
      </c>
      <c r="D1045" s="420">
        <v>2.1490898373450699E-3</v>
      </c>
      <c r="E1045" s="417">
        <v>2.4417510551422799E-3</v>
      </c>
      <c r="F1045" s="417">
        <v>1.8047991534061399E-3</v>
      </c>
      <c r="G1045" s="417">
        <v>3.2710448315469501E-3</v>
      </c>
      <c r="H1045" s="417">
        <v>3.0227778524673601E-3</v>
      </c>
      <c r="I1045" s="417">
        <v>1.6436133219262499E-3</v>
      </c>
      <c r="J1045" s="417">
        <v>1.0867201118527801E-3</v>
      </c>
      <c r="K1045" s="418">
        <v>1.6392872892330801E-3</v>
      </c>
      <c r="L1045" s="192"/>
      <c r="M1045" s="5"/>
    </row>
    <row r="1046" spans="1:13" ht="17" customHeight="1" x14ac:dyDescent="0.15">
      <c r="A1046" s="394" t="s">
        <v>3217</v>
      </c>
      <c r="B1046" s="419">
        <v>4.7144993234655101E-3</v>
      </c>
      <c r="C1046" s="417">
        <v>2.1932594594001199E-3</v>
      </c>
      <c r="D1046" s="420">
        <v>2.0622795520162701E-3</v>
      </c>
      <c r="E1046" s="417">
        <v>2.46302062726299E-3</v>
      </c>
      <c r="F1046" s="417">
        <v>1.7497713172085201E-3</v>
      </c>
      <c r="G1046" s="417">
        <v>3.42448241491083E-3</v>
      </c>
      <c r="H1046" s="417">
        <v>3.0324341078471098E-3</v>
      </c>
      <c r="I1046" s="417">
        <v>1.5194743060080701E-3</v>
      </c>
      <c r="J1046" s="417">
        <v>1.00490987214385E-3</v>
      </c>
      <c r="K1046" s="418">
        <v>1.50957226536243E-3</v>
      </c>
      <c r="L1046" s="192"/>
      <c r="M1046" s="5"/>
    </row>
    <row r="1047" spans="1:13" ht="17" customHeight="1" x14ac:dyDescent="0.15">
      <c r="A1047" s="394" t="s">
        <v>3218</v>
      </c>
      <c r="B1047" s="419">
        <v>4.4687709950502101E-3</v>
      </c>
      <c r="C1047" s="417">
        <v>2.1975857244421301E-3</v>
      </c>
      <c r="D1047" s="420">
        <v>2.0082868277134002E-3</v>
      </c>
      <c r="E1047" s="417">
        <v>2.4935645347234298E-3</v>
      </c>
      <c r="F1047" s="417">
        <v>1.6781039355715701E-3</v>
      </c>
      <c r="G1047" s="417">
        <v>3.4378711836227501E-3</v>
      </c>
      <c r="H1047" s="417">
        <v>3.1338851793436201E-3</v>
      </c>
      <c r="I1047" s="417">
        <v>1.4516801719138099E-3</v>
      </c>
      <c r="J1047" s="417">
        <v>9.4503554354387798E-4</v>
      </c>
      <c r="K1047" s="418">
        <v>1.44250459479116E-3</v>
      </c>
      <c r="L1047" s="192"/>
      <c r="M1047" s="5"/>
    </row>
    <row r="1048" spans="1:13" ht="17" customHeight="1" x14ac:dyDescent="0.15">
      <c r="A1048" s="394" t="s">
        <v>3219</v>
      </c>
      <c r="B1048" s="419">
        <v>4.2779704610347302E-3</v>
      </c>
      <c r="C1048" s="417">
        <v>2.1952774641334702E-3</v>
      </c>
      <c r="D1048" s="420">
        <v>1.9719053158461001E-3</v>
      </c>
      <c r="E1048" s="417">
        <v>2.4100774940839999E-3</v>
      </c>
      <c r="F1048" s="417">
        <v>1.70647242916339E-3</v>
      </c>
      <c r="G1048" s="417">
        <v>3.3552437283676799E-3</v>
      </c>
      <c r="H1048" s="417">
        <v>3.07430194878655E-3</v>
      </c>
      <c r="I1048" s="417">
        <v>1.3150591222629801E-3</v>
      </c>
      <c r="J1048" s="417">
        <v>1.16178326141309E-3</v>
      </c>
      <c r="K1048" s="418">
        <v>1.3034022131317E-3</v>
      </c>
      <c r="L1048" s="192"/>
      <c r="M1048" s="5"/>
    </row>
    <row r="1049" spans="1:13" ht="17" customHeight="1" x14ac:dyDescent="0.15">
      <c r="A1049" s="394" t="s">
        <v>3220</v>
      </c>
      <c r="B1049" s="419">
        <v>4.1502161054117097E-3</v>
      </c>
      <c r="C1049" s="417">
        <v>2.1879626287219702E-3</v>
      </c>
      <c r="D1049" s="420">
        <v>1.92187016820965E-3</v>
      </c>
      <c r="E1049" s="417">
        <v>2.3456938342716698E-3</v>
      </c>
      <c r="F1049" s="417">
        <v>1.81415631762329E-3</v>
      </c>
      <c r="G1049" s="417">
        <v>3.51574757947559E-3</v>
      </c>
      <c r="H1049" s="417">
        <v>3.0248965862005798E-3</v>
      </c>
      <c r="I1049" s="417">
        <v>1.2036916938436401E-3</v>
      </c>
      <c r="J1049" s="417">
        <v>1.0660407568796101E-3</v>
      </c>
      <c r="K1049" s="418">
        <v>1.1889768849679199E-3</v>
      </c>
      <c r="L1049" s="192"/>
      <c r="M1049" s="5"/>
    </row>
    <row r="1050" spans="1:13" ht="17" customHeight="1" x14ac:dyDescent="0.15">
      <c r="A1050" s="394" t="s">
        <v>3221</v>
      </c>
      <c r="B1050" s="419">
        <v>4.03647302448809E-3</v>
      </c>
      <c r="C1050" s="417">
        <v>2.1978132098723398E-3</v>
      </c>
      <c r="D1050" s="420">
        <v>2.1922516069185199E-3</v>
      </c>
      <c r="E1050" s="417">
        <v>2.5794394331184801E-3</v>
      </c>
      <c r="F1050" s="417">
        <v>1.76721030565875E-3</v>
      </c>
      <c r="G1050" s="417">
        <v>3.4284111081659802E-3</v>
      </c>
      <c r="H1050" s="417">
        <v>3.1533136179459102E-3</v>
      </c>
      <c r="I1050" s="417">
        <v>1.37822602287092E-3</v>
      </c>
      <c r="J1050" s="417">
        <v>1.0799920704819899E-3</v>
      </c>
      <c r="K1050" s="418">
        <v>1.358316682714E-3</v>
      </c>
      <c r="L1050" s="192"/>
      <c r="M1050" s="5"/>
    </row>
    <row r="1051" spans="1:13" ht="17" customHeight="1" x14ac:dyDescent="0.15">
      <c r="A1051" s="394" t="s">
        <v>3222</v>
      </c>
      <c r="B1051" s="419">
        <v>3.9425595699607097E-3</v>
      </c>
      <c r="C1051" s="417">
        <v>2.2071160411077399E-3</v>
      </c>
      <c r="D1051" s="420">
        <v>2.1719673926406499E-3</v>
      </c>
      <c r="E1051" s="417">
        <v>2.8276302348712698E-3</v>
      </c>
      <c r="F1051" s="417">
        <v>1.70506111697215E-3</v>
      </c>
      <c r="G1051" s="417">
        <v>3.3633718988224101E-3</v>
      </c>
      <c r="H1051" s="417">
        <v>3.11388503232199E-3</v>
      </c>
      <c r="I1051" s="417">
        <v>1.2610454817100999E-3</v>
      </c>
      <c r="J1051" s="417">
        <v>1.08407828435102E-3</v>
      </c>
      <c r="K1051" s="418">
        <v>1.2393117249833599E-3</v>
      </c>
      <c r="L1051" s="192"/>
      <c r="M1051" s="5"/>
    </row>
    <row r="1052" spans="1:13" ht="17" customHeight="1" x14ac:dyDescent="0.15">
      <c r="A1052" s="394" t="s">
        <v>3223</v>
      </c>
      <c r="B1052" s="419">
        <v>4.0098155747745404E-3</v>
      </c>
      <c r="C1052" s="417">
        <v>2.19924627862758E-3</v>
      </c>
      <c r="D1052" s="417">
        <v>2.0812523804413902E-3</v>
      </c>
      <c r="E1052" s="417">
        <v>3.0719196327843698E-3</v>
      </c>
      <c r="F1052" s="417">
        <v>1.64156384599345E-3</v>
      </c>
      <c r="G1052" s="417">
        <v>3.2862967498514702E-3</v>
      </c>
      <c r="H1052" s="417">
        <v>3.0597645769331202E-3</v>
      </c>
      <c r="I1052" s="417">
        <v>1.28419879968016E-3</v>
      </c>
      <c r="J1052" s="417">
        <v>1.2589887597647901E-3</v>
      </c>
      <c r="K1052" s="418">
        <v>1.25831810264917E-3</v>
      </c>
      <c r="L1052" s="192"/>
      <c r="M1052" s="5"/>
    </row>
    <row r="1053" spans="1:13" ht="17" customHeight="1" x14ac:dyDescent="0.15">
      <c r="A1053" s="394" t="s">
        <v>3224</v>
      </c>
      <c r="B1053" s="419">
        <v>3.9243640391145203E-3</v>
      </c>
      <c r="C1053" s="417">
        <v>2.2118616979271899E-3</v>
      </c>
      <c r="D1053" s="420">
        <v>1.9890236165064101E-3</v>
      </c>
      <c r="E1053" s="417">
        <v>2.9139740529159999E-3</v>
      </c>
      <c r="F1053" s="417">
        <v>1.5899484664009601E-3</v>
      </c>
      <c r="G1053" s="417">
        <v>3.3086014459405701E-3</v>
      </c>
      <c r="H1053" s="417">
        <v>3.01606931458487E-3</v>
      </c>
      <c r="I1053" s="417">
        <v>1.1976968301128899E-3</v>
      </c>
      <c r="J1053" s="417">
        <v>1.46566764890115E-3</v>
      </c>
      <c r="K1053" s="418">
        <v>1.17184799324196E-3</v>
      </c>
      <c r="L1053" s="192"/>
      <c r="M1053" s="5"/>
    </row>
    <row r="1054" spans="1:13" ht="17" customHeight="1" x14ac:dyDescent="0.15">
      <c r="A1054" s="394" t="s">
        <v>3225</v>
      </c>
      <c r="B1054" s="419">
        <v>3.84773514521101E-3</v>
      </c>
      <c r="C1054" s="417">
        <v>2.1745138919828E-3</v>
      </c>
      <c r="D1054" s="417">
        <v>1.93616092840233E-3</v>
      </c>
      <c r="E1054" s="417">
        <v>2.8167782512833498E-3</v>
      </c>
      <c r="F1054" s="417">
        <v>1.57101837170675E-3</v>
      </c>
      <c r="G1054" s="417">
        <v>3.3973470614940102E-3</v>
      </c>
      <c r="H1054" s="417">
        <v>2.97650133700421E-3</v>
      </c>
      <c r="I1054" s="417">
        <v>1.1442765174389199E-3</v>
      </c>
      <c r="J1054" s="417">
        <v>2.3238580120126299E-3</v>
      </c>
      <c r="K1054" s="418">
        <v>1.1163399005631701E-3</v>
      </c>
      <c r="L1054" s="192"/>
      <c r="M1054" s="5"/>
    </row>
    <row r="1055" spans="1:13" ht="17" customHeight="1" x14ac:dyDescent="0.15">
      <c r="A1055" s="394" t="s">
        <v>3226</v>
      </c>
      <c r="B1055" s="419">
        <v>3.7043248721562502E-3</v>
      </c>
      <c r="C1055" s="417">
        <v>2.1847905139365902E-3</v>
      </c>
      <c r="D1055" s="417">
        <v>1.90447662282308E-3</v>
      </c>
      <c r="E1055" s="417">
        <v>2.6911611585004299E-3</v>
      </c>
      <c r="F1055" s="417">
        <v>1.6242769976808E-3</v>
      </c>
      <c r="G1055" s="417">
        <v>3.3713860466990401E-3</v>
      </c>
      <c r="H1055" s="417">
        <v>2.94085932259561E-3</v>
      </c>
      <c r="I1055" s="417">
        <v>1.1088133370994501E-3</v>
      </c>
      <c r="J1055" s="417">
        <v>2.07580150507141E-3</v>
      </c>
      <c r="K1055" s="418">
        <v>1.0847089664622199E-3</v>
      </c>
      <c r="L1055" s="192"/>
      <c r="M1055" s="5"/>
    </row>
    <row r="1056" spans="1:13" ht="17" customHeight="1" x14ac:dyDescent="0.15">
      <c r="A1056" s="394" t="s">
        <v>3227</v>
      </c>
      <c r="B1056" s="419">
        <v>4.8740251045681898E-3</v>
      </c>
      <c r="C1056" s="417">
        <v>2.1929440783403399E-3</v>
      </c>
      <c r="D1056" s="417">
        <v>3.1007039843095599E-3</v>
      </c>
      <c r="E1056" s="417">
        <v>2.9764422727743601E-3</v>
      </c>
      <c r="F1056" s="417">
        <v>1.9007668818806201E-3</v>
      </c>
      <c r="G1056" s="417">
        <v>3.4086739762640901E-3</v>
      </c>
      <c r="H1056" s="417">
        <v>3.2821471948971102E-3</v>
      </c>
      <c r="I1056" s="417">
        <v>1.2838244742349101E-3</v>
      </c>
      <c r="J1056" s="417">
        <v>1.9669565640811899E-3</v>
      </c>
      <c r="K1056" s="418">
        <v>1.2594741394330599E-3</v>
      </c>
      <c r="L1056" s="192"/>
      <c r="M1056" s="5"/>
    </row>
    <row r="1057" spans="1:13" ht="17" customHeight="1" x14ac:dyDescent="0.15">
      <c r="A1057" s="394" t="s">
        <v>3228</v>
      </c>
      <c r="B1057" s="419">
        <v>5.8837083730724996E-3</v>
      </c>
      <c r="C1057" s="417">
        <v>2.1577376897891202E-3</v>
      </c>
      <c r="D1057" s="417">
        <v>3.5535626706935902E-3</v>
      </c>
      <c r="E1057" s="417">
        <v>3.6959890495982198E-3</v>
      </c>
      <c r="F1057" s="417">
        <v>2.08020180282785E-3</v>
      </c>
      <c r="G1057" s="417">
        <v>3.47610010172814E-3</v>
      </c>
      <c r="H1057" s="417">
        <v>3.47053122922154E-3</v>
      </c>
      <c r="I1057" s="417">
        <v>1.33846333254107E-3</v>
      </c>
      <c r="J1057" s="417">
        <v>2.1190063331283202E-3</v>
      </c>
      <c r="K1057" s="418">
        <v>1.3203531113613999E-3</v>
      </c>
      <c r="L1057" s="192"/>
      <c r="M1057" s="5"/>
    </row>
    <row r="1058" spans="1:13" ht="17" customHeight="1" x14ac:dyDescent="0.15">
      <c r="A1058" s="394" t="s">
        <v>3229</v>
      </c>
      <c r="B1058" s="419">
        <v>5.5076072465250203E-3</v>
      </c>
      <c r="C1058" s="417">
        <v>2.1739720061307202E-3</v>
      </c>
      <c r="D1058" s="417">
        <v>3.16133347002069E-3</v>
      </c>
      <c r="E1058" s="417">
        <v>3.4631781081159202E-3</v>
      </c>
      <c r="F1058" s="417">
        <v>2.3467344143506602E-3</v>
      </c>
      <c r="G1058" s="417">
        <v>3.53486841408184E-3</v>
      </c>
      <c r="H1058" s="417">
        <v>3.3814274880085201E-3</v>
      </c>
      <c r="I1058" s="417">
        <v>1.2973441525552E-3</v>
      </c>
      <c r="J1058" s="417">
        <v>1.8973847817065101E-3</v>
      </c>
      <c r="K1058" s="418">
        <v>1.2759106334761499E-3</v>
      </c>
      <c r="L1058" s="192"/>
      <c r="M1058" s="5"/>
    </row>
    <row r="1059" spans="1:13" ht="17" customHeight="1" x14ac:dyDescent="0.15">
      <c r="A1059" s="394" t="s">
        <v>3230</v>
      </c>
      <c r="B1059" s="419">
        <v>5.1535257232534501E-3</v>
      </c>
      <c r="C1059" s="417">
        <v>2.1805850344104E-3</v>
      </c>
      <c r="D1059" s="417">
        <v>3.2600206593105499E-3</v>
      </c>
      <c r="E1059" s="417">
        <v>3.2604084824742799E-3</v>
      </c>
      <c r="F1059" s="417">
        <v>2.32025740023473E-3</v>
      </c>
      <c r="G1059" s="417">
        <v>3.4405908734326399E-3</v>
      </c>
      <c r="H1059" s="417">
        <v>3.3004223514415099E-3</v>
      </c>
      <c r="I1059" s="417">
        <v>1.38219303058309E-3</v>
      </c>
      <c r="J1059" s="417">
        <v>1.8082020915603601E-3</v>
      </c>
      <c r="K1059" s="418">
        <v>1.3584615576806801E-3</v>
      </c>
      <c r="L1059" s="192"/>
      <c r="M1059" s="5"/>
    </row>
    <row r="1060" spans="1:13" ht="17" customHeight="1" x14ac:dyDescent="0.15">
      <c r="A1060" s="394" t="s">
        <v>3231</v>
      </c>
      <c r="B1060" s="419">
        <v>4.8482942856617499E-3</v>
      </c>
      <c r="C1060" s="417">
        <v>2.1877600834797999E-3</v>
      </c>
      <c r="D1060" s="417">
        <v>3.1471468352465399E-3</v>
      </c>
      <c r="E1060" s="417">
        <v>3.2502096240964399E-3</v>
      </c>
      <c r="F1060" s="417">
        <v>2.54940541631248E-3</v>
      </c>
      <c r="G1060" s="417">
        <v>3.3851701840155002E-3</v>
      </c>
      <c r="H1060" s="417">
        <v>3.2992558536554801E-3</v>
      </c>
      <c r="I1060" s="417">
        <v>1.3283178657002501E-3</v>
      </c>
      <c r="J1060" s="417">
        <v>1.70355231767966E-3</v>
      </c>
      <c r="K1060" s="418">
        <v>1.3014752344184799E-3</v>
      </c>
      <c r="L1060" s="192"/>
      <c r="M1060" s="5"/>
    </row>
    <row r="1061" spans="1:13" ht="17" customHeight="1" x14ac:dyDescent="0.15">
      <c r="A1061" s="394" t="s">
        <v>3232</v>
      </c>
      <c r="B1061" s="419">
        <v>4.5976366969698902E-3</v>
      </c>
      <c r="C1061" s="417">
        <v>2.19630972835551E-3</v>
      </c>
      <c r="D1061" s="420">
        <v>2.83186405447736E-3</v>
      </c>
      <c r="E1061" s="417">
        <v>3.13824806642801E-3</v>
      </c>
      <c r="F1061" s="417">
        <v>2.6588340111016401E-3</v>
      </c>
      <c r="G1061" s="417">
        <v>3.5205162160458999E-3</v>
      </c>
      <c r="H1061" s="417">
        <v>3.3005643101562399E-3</v>
      </c>
      <c r="I1061" s="417">
        <v>1.25512396913585E-3</v>
      </c>
      <c r="J1061" s="417">
        <v>1.5351209454155901E-3</v>
      </c>
      <c r="K1061" s="418">
        <v>1.2278113431158199E-3</v>
      </c>
      <c r="L1061" s="192"/>
      <c r="M1061" s="5"/>
    </row>
    <row r="1062" spans="1:13" ht="17" customHeight="1" x14ac:dyDescent="0.15">
      <c r="A1062" s="394" t="s">
        <v>3233</v>
      </c>
      <c r="B1062" s="419">
        <v>4.3727916563869301E-3</v>
      </c>
      <c r="C1062" s="417">
        <v>2.2094857701129801E-3</v>
      </c>
      <c r="D1062" s="420">
        <v>2.5826216447324599E-3</v>
      </c>
      <c r="E1062" s="417">
        <v>2.9738375327943399E-3</v>
      </c>
      <c r="F1062" s="417">
        <v>2.7802004740027199E-3</v>
      </c>
      <c r="G1062" s="417">
        <v>3.5132867773413402E-3</v>
      </c>
      <c r="H1062" s="417">
        <v>3.26746438556804E-3</v>
      </c>
      <c r="I1062" s="417">
        <v>1.3728154029405901E-3</v>
      </c>
      <c r="J1062" s="417">
        <v>1.4413550554843999E-3</v>
      </c>
      <c r="K1062" s="418">
        <v>1.3487187162806199E-3</v>
      </c>
      <c r="L1062" s="192"/>
      <c r="M1062" s="5"/>
    </row>
    <row r="1063" spans="1:13" ht="17" customHeight="1" x14ac:dyDescent="0.15">
      <c r="A1063" s="394" t="s">
        <v>3234</v>
      </c>
      <c r="B1063" s="419">
        <v>4.2655950564251203E-3</v>
      </c>
      <c r="C1063" s="417">
        <v>2.19861625878052E-3</v>
      </c>
      <c r="D1063" s="417">
        <v>2.3935287285365898E-3</v>
      </c>
      <c r="E1063" s="417">
        <v>2.9106697191705199E-3</v>
      </c>
      <c r="F1063" s="417">
        <v>2.5354273079272399E-3</v>
      </c>
      <c r="G1063" s="417">
        <v>3.4606729710509E-3</v>
      </c>
      <c r="H1063" s="417">
        <v>3.1922323670192298E-3</v>
      </c>
      <c r="I1063" s="417">
        <v>1.4421295946905699E-3</v>
      </c>
      <c r="J1063" s="417">
        <v>1.39039600549909E-3</v>
      </c>
      <c r="K1063" s="418">
        <v>1.41465895190087E-3</v>
      </c>
      <c r="L1063" s="192"/>
      <c r="M1063" s="5"/>
    </row>
    <row r="1064" spans="1:13" ht="17" customHeight="1" x14ac:dyDescent="0.15">
      <c r="A1064" s="394" t="s">
        <v>3235</v>
      </c>
      <c r="B1064" s="419">
        <v>4.2195653204536304E-3</v>
      </c>
      <c r="C1064" s="417">
        <v>2.2114986760728801E-3</v>
      </c>
      <c r="D1064" s="417">
        <v>2.2478712928051502E-3</v>
      </c>
      <c r="E1064" s="417">
        <v>2.7729307251199999E-3</v>
      </c>
      <c r="F1064" s="417">
        <v>2.8600960495069401E-3</v>
      </c>
      <c r="G1064" s="417">
        <v>3.37602991858901E-3</v>
      </c>
      <c r="H1064" s="417">
        <v>3.1226264512436699E-3</v>
      </c>
      <c r="I1064" s="417">
        <v>1.30730552161391E-3</v>
      </c>
      <c r="J1064" s="417">
        <v>1.3479047111084599E-3</v>
      </c>
      <c r="K1064" s="418">
        <v>1.28032922706477E-3</v>
      </c>
      <c r="L1064" s="192"/>
      <c r="M1064" s="5"/>
    </row>
    <row r="1065" spans="1:13" ht="17" customHeight="1" x14ac:dyDescent="0.15">
      <c r="A1065" s="394" t="s">
        <v>3236</v>
      </c>
      <c r="B1065" s="419">
        <v>4.2100983929920302E-3</v>
      </c>
      <c r="C1065" s="417">
        <v>2.2207772483628101E-3</v>
      </c>
      <c r="D1065" s="420">
        <v>2.5817634247925002E-3</v>
      </c>
      <c r="E1065" s="417">
        <v>2.6574483152854698E-3</v>
      </c>
      <c r="F1065" s="417">
        <v>3.21678250170092E-3</v>
      </c>
      <c r="G1065" s="417">
        <v>3.5738967327962699E-3</v>
      </c>
      <c r="H1065" s="417">
        <v>3.0955927128314101E-3</v>
      </c>
      <c r="I1065" s="417">
        <v>1.1960561617028801E-3</v>
      </c>
      <c r="J1065" s="417">
        <v>1.37519354408309E-3</v>
      </c>
      <c r="K1065" s="418">
        <v>1.1690841947487099E-3</v>
      </c>
      <c r="L1065" s="192"/>
      <c r="M1065" s="5"/>
    </row>
    <row r="1066" spans="1:13" ht="17" customHeight="1" x14ac:dyDescent="0.15">
      <c r="A1066" s="394" t="s">
        <v>3237</v>
      </c>
      <c r="B1066" s="419">
        <v>4.0192444452339399E-3</v>
      </c>
      <c r="C1066" s="417">
        <v>2.1763222979868601E-3</v>
      </c>
      <c r="D1066" s="417">
        <v>2.4257223806698901E-3</v>
      </c>
      <c r="E1066" s="417">
        <v>2.5571544598782599E-3</v>
      </c>
      <c r="F1066" s="417">
        <v>2.8615876131740299E-3</v>
      </c>
      <c r="G1066" s="417">
        <v>3.47874843119386E-3</v>
      </c>
      <c r="H1066" s="417">
        <v>3.0435499250285199E-3</v>
      </c>
      <c r="I1066" s="417">
        <v>1.14119507636735E-3</v>
      </c>
      <c r="J1066" s="417">
        <v>1.2782399984496099E-3</v>
      </c>
      <c r="K1066" s="418">
        <v>1.1135598019566999E-3</v>
      </c>
      <c r="L1066" s="192"/>
      <c r="M1066" s="5"/>
    </row>
    <row r="1067" spans="1:13" ht="17" customHeight="1" x14ac:dyDescent="0.15">
      <c r="A1067" s="394" t="s">
        <v>3238</v>
      </c>
      <c r="B1067" s="419">
        <v>4.1363713699909804E-3</v>
      </c>
      <c r="C1067" s="417">
        <v>2.19111470777984E-3</v>
      </c>
      <c r="D1067" s="417">
        <v>3.0858943807844899E-3</v>
      </c>
      <c r="E1067" s="417">
        <v>2.50933533964592E-3</v>
      </c>
      <c r="F1067" s="417">
        <v>2.6446786725734502E-3</v>
      </c>
      <c r="G1067" s="417">
        <v>3.3895149340569799E-3</v>
      </c>
      <c r="H1067" s="417">
        <v>3.0121474228710899E-3</v>
      </c>
      <c r="I1067" s="417">
        <v>1.08656666837075E-3</v>
      </c>
      <c r="J1067" s="417">
        <v>1.3347563731204699E-3</v>
      </c>
      <c r="K1067" s="418">
        <v>1.0568015191726101E-3</v>
      </c>
      <c r="L1067" s="192"/>
      <c r="M1067" s="5"/>
    </row>
    <row r="1068" spans="1:13" ht="17" customHeight="1" x14ac:dyDescent="0.15">
      <c r="A1068" s="394" t="s">
        <v>3239</v>
      </c>
      <c r="B1068" s="419">
        <v>4.2618675337675197E-3</v>
      </c>
      <c r="C1068" s="417">
        <v>2.1646085185525001E-3</v>
      </c>
      <c r="D1068" s="417">
        <v>3.25046063774438E-3</v>
      </c>
      <c r="E1068" s="417">
        <v>3.1837349614891402E-3</v>
      </c>
      <c r="F1068" s="417">
        <v>2.65694621276839E-3</v>
      </c>
      <c r="G1068" s="417">
        <v>3.32624280784952E-3</v>
      </c>
      <c r="H1068" s="417">
        <v>3.3201809059789401E-3</v>
      </c>
      <c r="I1068" s="417">
        <v>1.0638396104815299E-3</v>
      </c>
      <c r="J1068" s="417">
        <v>1.80755827942321E-3</v>
      </c>
      <c r="K1068" s="418">
        <v>1.03618207674011E-3</v>
      </c>
      <c r="L1068" s="192"/>
      <c r="M1068" s="5"/>
    </row>
    <row r="1069" spans="1:13" ht="17" customHeight="1" x14ac:dyDescent="0.15">
      <c r="A1069" s="394" t="s">
        <v>3240</v>
      </c>
      <c r="B1069" s="419">
        <v>4.1694412611971397E-3</v>
      </c>
      <c r="C1069" s="417">
        <v>2.1388075421174299E-3</v>
      </c>
      <c r="D1069" s="417">
        <v>3.3879434584315202E-3</v>
      </c>
      <c r="E1069" s="417">
        <v>3.1888611747665301E-3</v>
      </c>
      <c r="F1069" s="417">
        <v>2.4206050508069001E-3</v>
      </c>
      <c r="G1069" s="417">
        <v>3.26370728901145E-3</v>
      </c>
      <c r="H1069" s="417">
        <v>3.3291602786385899E-3</v>
      </c>
      <c r="I1069" s="417">
        <v>1.1433162467974301E-3</v>
      </c>
      <c r="J1069" s="417">
        <v>1.8311773588909599E-3</v>
      </c>
      <c r="K1069" s="418">
        <v>1.1138236215307599E-3</v>
      </c>
      <c r="L1069" s="192"/>
      <c r="M1069" s="5"/>
    </row>
    <row r="1070" spans="1:13" ht="17" customHeight="1" x14ac:dyDescent="0.15">
      <c r="A1070" s="394" t="s">
        <v>3241</v>
      </c>
      <c r="B1070" s="419">
        <v>4.15563240605422E-3</v>
      </c>
      <c r="C1070" s="417">
        <v>2.0940104659551199E-3</v>
      </c>
      <c r="D1070" s="417">
        <v>3.8044922556428602E-3</v>
      </c>
      <c r="E1070" s="417">
        <v>3.36553419004554E-3</v>
      </c>
      <c r="F1070" s="417">
        <v>2.5187580288910101E-3</v>
      </c>
      <c r="G1070" s="417">
        <v>3.215395133953E-3</v>
      </c>
      <c r="H1070" s="417">
        <v>3.2433501740622701E-3</v>
      </c>
      <c r="I1070" s="417">
        <v>1.1104857508152299E-3</v>
      </c>
      <c r="J1070" s="417">
        <v>1.7138742665847701E-3</v>
      </c>
      <c r="K1070" s="418">
        <v>1.0850821407902499E-3</v>
      </c>
      <c r="L1070" s="192"/>
      <c r="M1070" s="5"/>
    </row>
    <row r="1071" spans="1:13" ht="17" customHeight="1" x14ac:dyDescent="0.15">
      <c r="A1071" s="394" t="s">
        <v>3242</v>
      </c>
      <c r="B1071" s="419">
        <v>4.9930158829798602E-3</v>
      </c>
      <c r="C1071" s="417">
        <v>1.97849075062431E-3</v>
      </c>
      <c r="D1071" s="417">
        <v>5.6550457599348503E-3</v>
      </c>
      <c r="E1071" s="417">
        <v>3.9627444447145402E-3</v>
      </c>
      <c r="F1071" s="417">
        <v>4.4996619311561898E-3</v>
      </c>
      <c r="G1071" s="417">
        <v>4.37250374449591E-3</v>
      </c>
      <c r="H1071" s="417">
        <v>3.4736192688919702E-3</v>
      </c>
      <c r="I1071" s="417">
        <v>1.0772466700224601E-3</v>
      </c>
      <c r="J1071" s="417">
        <v>2.1480231493778801E-3</v>
      </c>
      <c r="K1071" s="418">
        <v>1.0499657894469099E-3</v>
      </c>
      <c r="L1071" s="192"/>
      <c r="M1071" s="5"/>
    </row>
    <row r="1072" spans="1:13" ht="17" customHeight="1" x14ac:dyDescent="0.15">
      <c r="A1072" s="394" t="s">
        <v>3243</v>
      </c>
      <c r="B1072" s="419">
        <v>4.7291733579972297E-3</v>
      </c>
      <c r="C1072" s="417">
        <v>2.00580621185599E-3</v>
      </c>
      <c r="D1072" s="417">
        <v>5.0099097449565998E-3</v>
      </c>
      <c r="E1072" s="417">
        <v>3.7000684905470599E-3</v>
      </c>
      <c r="F1072" s="417">
        <v>3.9627105375915203E-3</v>
      </c>
      <c r="G1072" s="417">
        <v>4.3670675012223098E-3</v>
      </c>
      <c r="H1072" s="417">
        <v>3.6789218834284601E-3</v>
      </c>
      <c r="I1072" s="417">
        <v>1.06400115093001E-3</v>
      </c>
      <c r="J1072" s="417">
        <v>1.9243089565138701E-3</v>
      </c>
      <c r="K1072" s="418">
        <v>1.03378345054324E-3</v>
      </c>
      <c r="L1072" s="192"/>
      <c r="M1072" s="5"/>
    </row>
    <row r="1073" spans="1:13" ht="17" customHeight="1" x14ac:dyDescent="0.15">
      <c r="A1073" s="394" t="s">
        <v>3244</v>
      </c>
      <c r="B1073" s="419">
        <v>4.6399413559000601E-3</v>
      </c>
      <c r="C1073" s="417">
        <v>2.0328053241528599E-3</v>
      </c>
      <c r="D1073" s="417">
        <v>4.3972536341232403E-3</v>
      </c>
      <c r="E1073" s="417">
        <v>3.4661717440068302E-3</v>
      </c>
      <c r="F1073" s="417">
        <v>3.5941501669931901E-3</v>
      </c>
      <c r="G1073" s="417">
        <v>4.3504965966799604E-3</v>
      </c>
      <c r="H1073" s="417">
        <v>4.3569853131188996E-3</v>
      </c>
      <c r="I1073" s="417">
        <v>1.00344466476953E-3</v>
      </c>
      <c r="J1073" s="417">
        <v>1.8177431474430299E-3</v>
      </c>
      <c r="K1073" s="418">
        <v>9.7430741457320096E-4</v>
      </c>
      <c r="L1073" s="192"/>
      <c r="M1073" s="5"/>
    </row>
    <row r="1074" spans="1:13" ht="17" customHeight="1" x14ac:dyDescent="0.15">
      <c r="A1074" s="394" t="s">
        <v>3245</v>
      </c>
      <c r="B1074" s="419">
        <v>4.4544845149633904E-3</v>
      </c>
      <c r="C1074" s="417">
        <v>2.0339945145426098E-3</v>
      </c>
      <c r="D1074" s="417">
        <v>3.83826679126776E-3</v>
      </c>
      <c r="E1074" s="417">
        <v>3.2596735455269399E-3</v>
      </c>
      <c r="F1074" s="417">
        <v>3.5684422312834601E-3</v>
      </c>
      <c r="G1074" s="417">
        <v>4.25183608650824E-3</v>
      </c>
      <c r="H1074" s="417">
        <v>4.1099373952065699E-3</v>
      </c>
      <c r="I1074" s="417">
        <v>1.1014523178319499E-3</v>
      </c>
      <c r="J1074" s="417">
        <v>1.6680621587680201E-3</v>
      </c>
      <c r="K1074" s="418">
        <v>1.07817445060039E-3</v>
      </c>
      <c r="L1074" s="192"/>
      <c r="M1074" s="5"/>
    </row>
    <row r="1075" spans="1:13" ht="17" customHeight="1" x14ac:dyDescent="0.15">
      <c r="A1075" s="394" t="s">
        <v>3246</v>
      </c>
      <c r="B1075" s="419">
        <v>4.2312385774460398E-3</v>
      </c>
      <c r="C1075" s="417">
        <v>2.02758706096616E-3</v>
      </c>
      <c r="D1075" s="417">
        <v>3.4984330120572098E-3</v>
      </c>
      <c r="E1075" s="417">
        <v>3.1256226932545898E-3</v>
      </c>
      <c r="F1075" s="417">
        <v>3.5726905252806301E-3</v>
      </c>
      <c r="G1075" s="417">
        <v>4.1063778493304901E-3</v>
      </c>
      <c r="H1075" s="417">
        <v>3.8991201944457198E-3</v>
      </c>
      <c r="I1075" s="417">
        <v>1.37787602873779E-3</v>
      </c>
      <c r="J1075" s="417">
        <v>2.0243344840439399E-3</v>
      </c>
      <c r="K1075" s="418">
        <v>1.34355825960285E-3</v>
      </c>
      <c r="L1075" s="192"/>
      <c r="M1075" s="5"/>
    </row>
    <row r="1076" spans="1:13" ht="17" customHeight="1" x14ac:dyDescent="0.15">
      <c r="A1076" s="394" t="s">
        <v>3247</v>
      </c>
      <c r="B1076" s="419">
        <v>4.0453760647349299E-3</v>
      </c>
      <c r="C1076" s="417">
        <v>2.0520485418236202E-3</v>
      </c>
      <c r="D1076" s="417">
        <v>3.3156189281854402E-3</v>
      </c>
      <c r="E1076" s="417">
        <v>2.9726099035746901E-3</v>
      </c>
      <c r="F1076" s="417">
        <v>3.2494083196144899E-3</v>
      </c>
      <c r="G1076" s="417">
        <v>4.1893269959658403E-3</v>
      </c>
      <c r="H1076" s="417">
        <v>3.72899758777504E-3</v>
      </c>
      <c r="I1076" s="417">
        <v>1.3161479468663301E-3</v>
      </c>
      <c r="J1076" s="417">
        <v>1.8271635758776599E-3</v>
      </c>
      <c r="K1076" s="418">
        <v>1.2863285112019E-3</v>
      </c>
      <c r="L1076" s="192"/>
      <c r="M1076" s="5"/>
    </row>
    <row r="1077" spans="1:13" ht="17" customHeight="1" x14ac:dyDescent="0.15">
      <c r="A1077" s="394" t="s">
        <v>3248</v>
      </c>
      <c r="B1077" s="419">
        <v>3.9574215170694099E-3</v>
      </c>
      <c r="C1077" s="417">
        <v>2.0756627881445902E-3</v>
      </c>
      <c r="D1077" s="417">
        <v>3.0852337759818202E-3</v>
      </c>
      <c r="E1077" s="417">
        <v>2.83341326846555E-3</v>
      </c>
      <c r="F1077" s="417">
        <v>2.8909800721967898E-3</v>
      </c>
      <c r="G1077" s="417">
        <v>4.17954738978256E-3</v>
      </c>
      <c r="H1077" s="417">
        <v>3.60273062296777E-3</v>
      </c>
      <c r="I1077" s="417">
        <v>1.2050226935759599E-3</v>
      </c>
      <c r="J1077" s="417">
        <v>1.68110015800783E-3</v>
      </c>
      <c r="K1077" s="418">
        <v>1.17530423873189E-3</v>
      </c>
      <c r="L1077" s="192"/>
      <c r="M1077" s="421"/>
    </row>
    <row r="1078" spans="1:13" ht="17" customHeight="1" x14ac:dyDescent="0.15">
      <c r="A1078" s="394" t="s">
        <v>3249</v>
      </c>
      <c r="B1078" s="419">
        <v>3.7994389450025298E-3</v>
      </c>
      <c r="C1078" s="417">
        <v>2.07459439508389E-3</v>
      </c>
      <c r="D1078" s="417">
        <v>2.7829004731158998E-3</v>
      </c>
      <c r="E1078" s="417">
        <v>2.73760014643183E-3</v>
      </c>
      <c r="F1078" s="417">
        <v>2.7775343514719699E-3</v>
      </c>
      <c r="G1078" s="417">
        <v>4.0575348130542001E-3</v>
      </c>
      <c r="H1078" s="417">
        <v>4.0356529619905998E-3</v>
      </c>
      <c r="I1078" s="417">
        <v>1.1183158893472401E-3</v>
      </c>
      <c r="J1078" s="417">
        <v>1.5155261992286801E-3</v>
      </c>
      <c r="K1078" s="418">
        <v>1.08737772155579E-3</v>
      </c>
      <c r="L1078" s="192"/>
      <c r="M1078" s="421"/>
    </row>
    <row r="1079" spans="1:13" ht="17" customHeight="1" x14ac:dyDescent="0.15">
      <c r="A1079" s="394" t="s">
        <v>3250</v>
      </c>
      <c r="B1079" s="419">
        <v>3.7119093173697501E-3</v>
      </c>
      <c r="C1079" s="417">
        <v>1.9511367472022901E-3</v>
      </c>
      <c r="D1079" s="417">
        <v>2.8104677165307198E-3</v>
      </c>
      <c r="E1079" s="417">
        <v>3.0721967601559201E-3</v>
      </c>
      <c r="F1079" s="417">
        <v>2.5722618132643302E-3</v>
      </c>
      <c r="G1079" s="417">
        <v>3.9212819531315498E-3</v>
      </c>
      <c r="H1079" s="417">
        <v>4.0329556149999403E-3</v>
      </c>
      <c r="I1079" s="417">
        <v>1.12019827952883E-3</v>
      </c>
      <c r="J1079" s="417">
        <v>1.84848668963588E-3</v>
      </c>
      <c r="K1079" s="418">
        <v>1.0953108378184201E-3</v>
      </c>
      <c r="L1079" s="192"/>
      <c r="M1079" s="421"/>
    </row>
    <row r="1080" spans="1:13" ht="17" customHeight="1" x14ac:dyDescent="0.15">
      <c r="A1080" s="394" t="s">
        <v>3251</v>
      </c>
      <c r="B1080" s="419">
        <v>3.6043507497411499E-3</v>
      </c>
      <c r="C1080" s="417">
        <v>1.9372997865761299E-3</v>
      </c>
      <c r="D1080" s="420">
        <v>3.0034824072120801E-3</v>
      </c>
      <c r="E1080" s="417">
        <v>2.97854798888436E-3</v>
      </c>
      <c r="F1080" s="417">
        <v>2.33846151433534E-3</v>
      </c>
      <c r="G1080" s="417">
        <v>3.8402796594458801E-3</v>
      </c>
      <c r="H1080" s="417">
        <v>3.83867918586185E-3</v>
      </c>
      <c r="I1080" s="417">
        <v>1.0710183180825999E-3</v>
      </c>
      <c r="J1080" s="417">
        <v>1.8510233968667101E-3</v>
      </c>
      <c r="K1080" s="418">
        <v>1.0431574752024901E-3</v>
      </c>
      <c r="L1080" s="192"/>
      <c r="M1080" s="421"/>
    </row>
    <row r="1081" spans="1:13" ht="17" customHeight="1" x14ac:dyDescent="0.15">
      <c r="A1081" s="394" t="s">
        <v>3252</v>
      </c>
      <c r="B1081" s="419">
        <v>3.5150423179386701E-3</v>
      </c>
      <c r="C1081" s="417">
        <v>1.9704865867580402E-3</v>
      </c>
      <c r="D1081" s="420">
        <v>2.8976447635176198E-3</v>
      </c>
      <c r="E1081" s="417">
        <v>2.8341800711692701E-3</v>
      </c>
      <c r="F1081" s="417">
        <v>2.1508493082862002E-3</v>
      </c>
      <c r="G1081" s="417">
        <v>3.7745405473288501E-3</v>
      </c>
      <c r="H1081" s="417">
        <v>3.6786934991174E-3</v>
      </c>
      <c r="I1081" s="417">
        <v>1.5499148772438599E-3</v>
      </c>
      <c r="J1081" s="417">
        <v>1.8955250619254701E-3</v>
      </c>
      <c r="K1081" s="418">
        <v>1.54135165944874E-3</v>
      </c>
      <c r="L1081" s="192"/>
      <c r="M1081" s="421"/>
    </row>
    <row r="1082" spans="1:13" ht="17" customHeight="1" x14ac:dyDescent="0.15">
      <c r="A1082" s="394" t="s">
        <v>3253</v>
      </c>
      <c r="B1082" s="419">
        <v>3.7043847065582102E-3</v>
      </c>
      <c r="C1082" s="417">
        <v>1.9662217214318602E-3</v>
      </c>
      <c r="D1082" s="417">
        <v>3.0605579898882402E-3</v>
      </c>
      <c r="E1082" s="417">
        <v>2.79822037058017E-3</v>
      </c>
      <c r="F1082" s="417">
        <v>2.17922661017644E-3</v>
      </c>
      <c r="G1082" s="417">
        <v>3.8013759534408801E-3</v>
      </c>
      <c r="H1082" s="417">
        <v>3.54036978126397E-3</v>
      </c>
      <c r="I1082" s="417">
        <v>1.52208486705338E-3</v>
      </c>
      <c r="J1082" s="417">
        <v>1.7571874168693599E-3</v>
      </c>
      <c r="K1082" s="418">
        <v>1.5191686092874399E-3</v>
      </c>
      <c r="L1082" s="192"/>
      <c r="M1082" s="421"/>
    </row>
    <row r="1083" spans="1:13" ht="17" customHeight="1" x14ac:dyDescent="0.15">
      <c r="A1083" s="394" t="s">
        <v>3254</v>
      </c>
      <c r="B1083" s="419">
        <v>3.6030580418497599E-3</v>
      </c>
      <c r="C1083" s="417">
        <v>1.98535052298577E-3</v>
      </c>
      <c r="D1083" s="417">
        <v>2.7642633437879398E-3</v>
      </c>
      <c r="E1083" s="417">
        <v>3.0592654938372699E-3</v>
      </c>
      <c r="F1083" s="417">
        <v>2.6186176959130301E-3</v>
      </c>
      <c r="G1083" s="417">
        <v>3.70481940186323E-3</v>
      </c>
      <c r="H1083" s="417">
        <v>3.74937713295782E-3</v>
      </c>
      <c r="I1083" s="417">
        <v>2.1381826131330402E-3</v>
      </c>
      <c r="J1083" s="417">
        <v>1.5838961159370701E-3</v>
      </c>
      <c r="K1083" s="418">
        <v>2.1275126318357502E-3</v>
      </c>
      <c r="L1083" s="192"/>
      <c r="M1083" s="421"/>
    </row>
    <row r="1084" spans="1:13" ht="17" customHeight="1" x14ac:dyDescent="0.15">
      <c r="A1084" s="394" t="s">
        <v>3255</v>
      </c>
      <c r="B1084" s="419">
        <v>3.5125294295618101E-3</v>
      </c>
      <c r="C1084" s="417">
        <v>2.0153913742172801E-3</v>
      </c>
      <c r="D1084" s="417">
        <v>2.5350228771217902E-3</v>
      </c>
      <c r="E1084" s="417">
        <v>2.9433060551471201E-3</v>
      </c>
      <c r="F1084" s="417">
        <v>2.3790987753161798E-3</v>
      </c>
      <c r="G1084" s="417">
        <v>3.6690078541787899E-3</v>
      </c>
      <c r="H1084" s="417">
        <v>3.60736592122974E-3</v>
      </c>
      <c r="I1084" s="417">
        <v>1.8850936659422701E-3</v>
      </c>
      <c r="J1084" s="417">
        <v>1.5131220472938899E-3</v>
      </c>
      <c r="K1084" s="418">
        <v>1.87501314227798E-3</v>
      </c>
      <c r="L1084" s="192"/>
      <c r="M1084" s="421"/>
    </row>
    <row r="1085" spans="1:13" ht="17" customHeight="1" x14ac:dyDescent="0.15">
      <c r="A1085" s="394" t="s">
        <v>3256</v>
      </c>
      <c r="B1085" s="419">
        <v>3.4157800437839398E-3</v>
      </c>
      <c r="C1085" s="417">
        <v>2.0363347819002901E-3</v>
      </c>
      <c r="D1085" s="417">
        <v>2.4158324853828998E-3</v>
      </c>
      <c r="E1085" s="417">
        <v>2.8045842797880202E-3</v>
      </c>
      <c r="F1085" s="417">
        <v>2.2691931726183099E-3</v>
      </c>
      <c r="G1085" s="417">
        <v>3.59962237125094E-3</v>
      </c>
      <c r="H1085" s="417">
        <v>3.5404153635151901E-3</v>
      </c>
      <c r="I1085" s="417">
        <v>1.74385033632677E-3</v>
      </c>
      <c r="J1085" s="417">
        <v>1.3965391108650099E-3</v>
      </c>
      <c r="K1085" s="418">
        <v>1.73668162843292E-3</v>
      </c>
      <c r="L1085" s="192"/>
      <c r="M1085" s="421"/>
    </row>
    <row r="1086" spans="1:13" ht="17" customHeight="1" x14ac:dyDescent="0.15">
      <c r="A1086" s="394" t="s">
        <v>3257</v>
      </c>
      <c r="B1086" s="419">
        <v>3.5328773581453201E-3</v>
      </c>
      <c r="C1086" s="417">
        <v>1.9773997650703798E-3</v>
      </c>
      <c r="D1086" s="417">
        <v>2.7754144540723998E-3</v>
      </c>
      <c r="E1086" s="417">
        <v>2.86261191151324E-3</v>
      </c>
      <c r="F1086" s="417">
        <v>2.89101895586805E-3</v>
      </c>
      <c r="G1086" s="417">
        <v>3.8113822049366799E-3</v>
      </c>
      <c r="H1086" s="417">
        <v>3.5533241635813599E-3</v>
      </c>
      <c r="I1086" s="417">
        <v>1.9682908778024498E-3</v>
      </c>
      <c r="J1086" s="417">
        <v>1.47623930907612E-3</v>
      </c>
      <c r="K1086" s="418">
        <v>1.9739964372627599E-3</v>
      </c>
      <c r="L1086" s="192"/>
      <c r="M1086" s="421"/>
    </row>
    <row r="1087" spans="1:13" ht="17" customHeight="1" x14ac:dyDescent="0.15">
      <c r="A1087" s="394" t="s">
        <v>3258</v>
      </c>
      <c r="B1087" s="419">
        <v>3.6115606890168E-3</v>
      </c>
      <c r="C1087" s="417">
        <v>2.0065066914609999E-3</v>
      </c>
      <c r="D1087" s="417">
        <v>2.5612975015152999E-3</v>
      </c>
      <c r="E1087" s="417">
        <v>2.81277441232781E-3</v>
      </c>
      <c r="F1087" s="417">
        <v>2.7289173217091901E-3</v>
      </c>
      <c r="G1087" s="417">
        <v>4.1448557001823403E-3</v>
      </c>
      <c r="H1087" s="417">
        <v>3.4824611719498199E-3</v>
      </c>
      <c r="I1087" s="417">
        <v>1.7518678268192999E-3</v>
      </c>
      <c r="J1087" s="417">
        <v>1.35824527695203E-3</v>
      </c>
      <c r="K1087" s="418">
        <v>1.7557409225204201E-3</v>
      </c>
      <c r="L1087" s="192"/>
      <c r="M1087" s="421"/>
    </row>
    <row r="1088" spans="1:13" ht="17" customHeight="1" x14ac:dyDescent="0.15">
      <c r="A1088" s="394" t="s">
        <v>3259</v>
      </c>
      <c r="B1088" s="419">
        <v>3.7405125207649E-3</v>
      </c>
      <c r="C1088" s="417">
        <v>1.99460007940702E-3</v>
      </c>
      <c r="D1088" s="417">
        <v>2.9308632952050801E-3</v>
      </c>
      <c r="E1088" s="417">
        <v>2.7667332335035901E-3</v>
      </c>
      <c r="F1088" s="417">
        <v>3.4087770709784601E-3</v>
      </c>
      <c r="G1088" s="417">
        <v>3.9981116619937198E-3</v>
      </c>
      <c r="H1088" s="417">
        <v>3.6744553596711601E-3</v>
      </c>
      <c r="I1088" s="417">
        <v>2.0292859570058301E-3</v>
      </c>
      <c r="J1088" s="417">
        <v>1.8662658434908099E-3</v>
      </c>
      <c r="K1088" s="418">
        <v>2.0226890308677301E-3</v>
      </c>
      <c r="L1088" s="192"/>
      <c r="M1088" s="421"/>
    </row>
    <row r="1089" spans="1:13" ht="17" customHeight="1" x14ac:dyDescent="0.15">
      <c r="A1089" s="394" t="s">
        <v>3260</v>
      </c>
      <c r="B1089" s="419">
        <v>3.7063515848703198E-3</v>
      </c>
      <c r="C1089" s="417">
        <v>1.99511423879153E-3</v>
      </c>
      <c r="D1089" s="417">
        <v>2.80825309939489E-3</v>
      </c>
      <c r="E1089" s="417">
        <v>2.6594316724472102E-3</v>
      </c>
      <c r="F1089" s="417">
        <v>6.3965075677008898E-3</v>
      </c>
      <c r="G1089" s="417">
        <v>4.0013788153917904E-3</v>
      </c>
      <c r="H1089" s="417">
        <v>3.58669496717239E-3</v>
      </c>
      <c r="I1089" s="417">
        <v>1.79319185842095E-3</v>
      </c>
      <c r="J1089" s="417">
        <v>1.7776168013816001E-3</v>
      </c>
      <c r="K1089" s="418">
        <v>1.7862908809091801E-3</v>
      </c>
      <c r="L1089" s="192"/>
      <c r="M1089" s="421"/>
    </row>
    <row r="1090" spans="1:13" ht="17" customHeight="1" x14ac:dyDescent="0.15">
      <c r="A1090" s="394" t="s">
        <v>3261</v>
      </c>
      <c r="B1090" s="419">
        <v>3.7469387066666501E-3</v>
      </c>
      <c r="C1090" s="417">
        <v>2.0228467038157401E-3</v>
      </c>
      <c r="D1090" s="417">
        <v>2.7483091470744902E-3</v>
      </c>
      <c r="E1090" s="417">
        <v>2.5775488525469101E-3</v>
      </c>
      <c r="F1090" s="417">
        <v>5.4151417045266801E-3</v>
      </c>
      <c r="G1090" s="417">
        <v>3.86606264737463E-3</v>
      </c>
      <c r="H1090" s="417">
        <v>3.8356517189505799E-3</v>
      </c>
      <c r="I1090" s="417">
        <v>1.6106262455612499E-3</v>
      </c>
      <c r="J1090" s="417">
        <v>1.6085122915742601E-3</v>
      </c>
      <c r="K1090" s="418">
        <v>1.6009092428262001E-3</v>
      </c>
      <c r="L1090" s="192"/>
      <c r="M1090" s="421"/>
    </row>
    <row r="1091" spans="1:13" ht="17" customHeight="1" x14ac:dyDescent="0.15">
      <c r="A1091" s="394" t="s">
        <v>3262</v>
      </c>
      <c r="B1091" s="419">
        <v>4.0918757487906597E-3</v>
      </c>
      <c r="C1091" s="417">
        <v>1.7883275677673901E-3</v>
      </c>
      <c r="D1091" s="417">
        <v>6.24876211430351E-3</v>
      </c>
      <c r="E1091" s="417">
        <v>3.16532255281257E-3</v>
      </c>
      <c r="F1091" s="417">
        <v>7.4207206724683401E-3</v>
      </c>
      <c r="G1091" s="417">
        <v>4.4063222956266801E-3</v>
      </c>
      <c r="H1091" s="417">
        <v>4.94590546931365E-3</v>
      </c>
      <c r="I1091" s="417">
        <v>1.44819504817493E-3</v>
      </c>
      <c r="J1091" s="417">
        <v>2.0258356865669801E-3</v>
      </c>
      <c r="K1091" s="418">
        <v>1.43715082308131E-3</v>
      </c>
      <c r="L1091" s="192"/>
      <c r="M1091" s="421"/>
    </row>
    <row r="1092" spans="1:13" ht="17" customHeight="1" x14ac:dyDescent="0.15">
      <c r="A1092" s="394" t="s">
        <v>3263</v>
      </c>
      <c r="B1092" s="419">
        <v>3.9353665715353798E-3</v>
      </c>
      <c r="C1092" s="417">
        <v>1.81430606013489E-3</v>
      </c>
      <c r="D1092" s="417">
        <v>5.5161963123463997E-3</v>
      </c>
      <c r="E1092" s="417">
        <v>3.0978441683374301E-3</v>
      </c>
      <c r="F1092" s="417">
        <v>6.6983128494404603E-3</v>
      </c>
      <c r="G1092" s="417">
        <v>4.4037778391959898E-3</v>
      </c>
      <c r="H1092" s="417">
        <v>4.6422249682173599E-3</v>
      </c>
      <c r="I1092" s="417">
        <v>1.43473701443929E-3</v>
      </c>
      <c r="J1092" s="417">
        <v>1.83661948796597E-3</v>
      </c>
      <c r="K1092" s="418">
        <v>1.4163910021296701E-3</v>
      </c>
      <c r="L1092" s="192"/>
      <c r="M1092" s="421"/>
    </row>
    <row r="1093" spans="1:13" ht="17" customHeight="1" x14ac:dyDescent="0.15">
      <c r="A1093" s="394" t="s">
        <v>3264</v>
      </c>
      <c r="B1093" s="419">
        <v>4.1622452589027198E-3</v>
      </c>
      <c r="C1093" s="417">
        <v>1.6542042647864901E-3</v>
      </c>
      <c r="D1093" s="417">
        <v>5.7884063267770397E-3</v>
      </c>
      <c r="E1093" s="417">
        <v>4.09738410794026E-3</v>
      </c>
      <c r="F1093" s="417">
        <v>1.01431944343905E-2</v>
      </c>
      <c r="G1093" s="417">
        <v>4.23374288016992E-3</v>
      </c>
      <c r="H1093" s="417">
        <v>4.8289752657893203E-3</v>
      </c>
      <c r="I1093" s="417">
        <v>1.3037109874611101E-3</v>
      </c>
      <c r="J1093" s="417">
        <v>2.05681196130395E-3</v>
      </c>
      <c r="K1093" s="418">
        <v>1.28516659458667E-3</v>
      </c>
      <c r="L1093" s="192"/>
      <c r="M1093" s="421"/>
    </row>
    <row r="1094" spans="1:13" ht="17" customHeight="1" x14ac:dyDescent="0.15">
      <c r="A1094" s="394" t="s">
        <v>3265</v>
      </c>
      <c r="B1094" s="419">
        <v>3.9885093406051798E-3</v>
      </c>
      <c r="C1094" s="417">
        <v>1.7106350797355301E-3</v>
      </c>
      <c r="D1094" s="417">
        <v>5.0836682901253902E-3</v>
      </c>
      <c r="E1094" s="417">
        <v>3.8163298274489E-3</v>
      </c>
      <c r="F1094" s="417">
        <v>8.5454679623761295E-3</v>
      </c>
      <c r="G1094" s="417">
        <v>4.08653495451132E-3</v>
      </c>
      <c r="H1094" s="417">
        <v>4.5725794854026402E-3</v>
      </c>
      <c r="I1094" s="417">
        <v>1.1965744200478001E-3</v>
      </c>
      <c r="J1094" s="417">
        <v>1.8424408496555201E-3</v>
      </c>
      <c r="K1094" s="418">
        <v>1.17791950881914E-3</v>
      </c>
      <c r="L1094" s="192"/>
      <c r="M1094" s="421"/>
    </row>
    <row r="1095" spans="1:13" ht="17" customHeight="1" x14ac:dyDescent="0.15">
      <c r="A1095" s="394" t="s">
        <v>3266</v>
      </c>
      <c r="B1095" s="419">
        <v>3.8303543906275999E-3</v>
      </c>
      <c r="C1095" s="417">
        <v>1.7543782248281401E-3</v>
      </c>
      <c r="D1095" s="417">
        <v>4.5720487847397597E-3</v>
      </c>
      <c r="E1095" s="417">
        <v>3.5658510956145702E-3</v>
      </c>
      <c r="F1095" s="417">
        <v>7.1461338317027204E-3</v>
      </c>
      <c r="G1095" s="417">
        <v>4.8143401677861299E-3</v>
      </c>
      <c r="H1095" s="417">
        <v>4.4010090727258904E-3</v>
      </c>
      <c r="I1095" s="417">
        <v>1.174476437515E-3</v>
      </c>
      <c r="J1095" s="417">
        <v>1.6565163007039401E-3</v>
      </c>
      <c r="K1095" s="418">
        <v>1.1599192913607399E-3</v>
      </c>
      <c r="L1095" s="192"/>
      <c r="M1095" s="421"/>
    </row>
    <row r="1096" spans="1:13" ht="17" customHeight="1" x14ac:dyDescent="0.15">
      <c r="A1096" s="394" t="s">
        <v>3267</v>
      </c>
      <c r="B1096" s="419">
        <v>3.81261438196968E-3</v>
      </c>
      <c r="C1096" s="417">
        <v>1.78974971982019E-3</v>
      </c>
      <c r="D1096" s="417">
        <v>5.18407972214068E-3</v>
      </c>
      <c r="E1096" s="417">
        <v>3.4378588004073899E-3</v>
      </c>
      <c r="F1096" s="417">
        <v>7.5076103763070104E-3</v>
      </c>
      <c r="G1096" s="417">
        <v>4.7103884170370102E-3</v>
      </c>
      <c r="H1096" s="417">
        <v>4.9045752055023499E-3</v>
      </c>
      <c r="I1096" s="417">
        <v>1.21334748775877E-3</v>
      </c>
      <c r="J1096" s="417">
        <v>1.88625771256437E-3</v>
      </c>
      <c r="K1096" s="418">
        <v>1.18996268903267E-3</v>
      </c>
      <c r="L1096" s="192"/>
      <c r="M1096" s="421"/>
    </row>
    <row r="1097" spans="1:13" ht="17" customHeight="1" x14ac:dyDescent="0.15">
      <c r="A1097" s="394" t="s">
        <v>3268</v>
      </c>
      <c r="B1097" s="419">
        <v>3.83184311531358E-3</v>
      </c>
      <c r="C1097" s="417">
        <v>1.83204413926485E-3</v>
      </c>
      <c r="D1097" s="417">
        <v>4.5399397314507201E-3</v>
      </c>
      <c r="E1097" s="417">
        <v>3.23411573854312E-3</v>
      </c>
      <c r="F1097" s="417">
        <v>6.4468260523599203E-3</v>
      </c>
      <c r="G1097" s="417">
        <v>4.5544913463210299E-3</v>
      </c>
      <c r="H1097" s="417">
        <v>4.6347030314868197E-3</v>
      </c>
      <c r="I1097" s="417">
        <v>1.1430684488165999E-3</v>
      </c>
      <c r="J1097" s="417">
        <v>1.8963775677811399E-3</v>
      </c>
      <c r="K1097" s="418">
        <v>1.11662232734822E-3</v>
      </c>
      <c r="L1097" s="192"/>
      <c r="M1097" s="421"/>
    </row>
    <row r="1098" spans="1:13" ht="17" customHeight="1" x14ac:dyDescent="0.15">
      <c r="A1098" s="394" t="s">
        <v>3269</v>
      </c>
      <c r="B1098" s="419">
        <v>3.7783679493312802E-3</v>
      </c>
      <c r="C1098" s="417">
        <v>1.87426701755516E-3</v>
      </c>
      <c r="D1098" s="417">
        <v>3.9378584747020301E-3</v>
      </c>
      <c r="E1098" s="417">
        <v>3.05637240875545E-3</v>
      </c>
      <c r="F1098" s="417">
        <v>7.4530364778896598E-3</v>
      </c>
      <c r="G1098" s="417">
        <v>4.8539874761739099E-3</v>
      </c>
      <c r="H1098" s="417">
        <v>4.5612093434339897E-3</v>
      </c>
      <c r="I1098" s="417">
        <v>1.0824405726563601E-3</v>
      </c>
      <c r="J1098" s="417">
        <v>1.7068687108761399E-3</v>
      </c>
      <c r="K1098" s="418">
        <v>1.0543188051410899E-3</v>
      </c>
      <c r="L1098" s="192"/>
      <c r="M1098" s="421"/>
    </row>
    <row r="1099" spans="1:13" ht="17" customHeight="1" x14ac:dyDescent="0.15">
      <c r="A1099" s="394" t="s">
        <v>3270</v>
      </c>
      <c r="B1099" s="419">
        <v>3.6561594027411399E-3</v>
      </c>
      <c r="C1099" s="417">
        <v>1.8656673014314201E-3</v>
      </c>
      <c r="D1099" s="417">
        <v>3.8349579007730199E-3</v>
      </c>
      <c r="E1099" s="417">
        <v>3.0251455199497498E-3</v>
      </c>
      <c r="F1099" s="417">
        <v>6.2956490066448699E-3</v>
      </c>
      <c r="G1099" s="417">
        <v>4.69299958618452E-3</v>
      </c>
      <c r="H1099" s="417">
        <v>4.2801404503214797E-3</v>
      </c>
      <c r="I1099" s="417">
        <v>1.1598944857507301E-3</v>
      </c>
      <c r="J1099" s="417">
        <v>1.77592203155631E-3</v>
      </c>
      <c r="K1099" s="418">
        <v>1.1266057715624701E-3</v>
      </c>
      <c r="L1099" s="192"/>
      <c r="M1099" s="421"/>
    </row>
    <row r="1100" spans="1:13" ht="17" customHeight="1" x14ac:dyDescent="0.15">
      <c r="A1100" s="394" t="s">
        <v>3271</v>
      </c>
      <c r="B1100" s="419">
        <v>3.5514099570020802E-3</v>
      </c>
      <c r="C1100" s="417">
        <v>1.90092733696387E-3</v>
      </c>
      <c r="D1100" s="417">
        <v>3.49430247609969E-3</v>
      </c>
      <c r="E1100" s="417">
        <v>2.8741191003672601E-3</v>
      </c>
      <c r="F1100" s="417">
        <v>5.4625466987155598E-3</v>
      </c>
      <c r="G1100" s="417">
        <v>4.5061880837450304E-3</v>
      </c>
      <c r="H1100" s="417">
        <v>4.09823611925271E-3</v>
      </c>
      <c r="I1100" s="417">
        <v>1.07721600282429E-3</v>
      </c>
      <c r="J1100" s="417">
        <v>1.6591155737654801E-3</v>
      </c>
      <c r="K1100" s="418">
        <v>1.04527455207775E-3</v>
      </c>
      <c r="L1100" s="192"/>
      <c r="M1100" s="421"/>
    </row>
    <row r="1101" spans="1:13" ht="17" customHeight="1" x14ac:dyDescent="0.15">
      <c r="A1101" s="394" t="s">
        <v>3272</v>
      </c>
      <c r="B1101" s="419">
        <v>3.4486345210785999E-3</v>
      </c>
      <c r="C1101" s="417">
        <v>1.9352741994747599E-3</v>
      </c>
      <c r="D1101" s="417">
        <v>3.12345137311706E-3</v>
      </c>
      <c r="E1101" s="417">
        <v>2.7725561935343199E-3</v>
      </c>
      <c r="F1101" s="417">
        <v>4.6981489834458197E-3</v>
      </c>
      <c r="G1101" s="417">
        <v>4.3270391919043904E-3</v>
      </c>
      <c r="H1101" s="417">
        <v>4.0217990128398997E-3</v>
      </c>
      <c r="I1101" s="417">
        <v>1.00939895259919E-3</v>
      </c>
      <c r="J1101" s="417">
        <v>1.49677852730229E-3</v>
      </c>
      <c r="K1101" s="418">
        <v>9.7686152784758995E-4</v>
      </c>
      <c r="L1101" s="192"/>
      <c r="M1101" s="421"/>
    </row>
    <row r="1102" spans="1:13" ht="17" customHeight="1" x14ac:dyDescent="0.15">
      <c r="A1102" s="394" t="s">
        <v>3273</v>
      </c>
      <c r="B1102" s="419">
        <v>3.3826837654906202E-3</v>
      </c>
      <c r="C1102" s="417">
        <v>1.95611143937085E-3</v>
      </c>
      <c r="D1102" s="417">
        <v>2.9222712647314799E-3</v>
      </c>
      <c r="E1102" s="417">
        <v>2.6686452458555298E-3</v>
      </c>
      <c r="F1102" s="417">
        <v>4.7498559284273696E-3</v>
      </c>
      <c r="G1102" s="417">
        <v>4.1793093133934804E-3</v>
      </c>
      <c r="H1102" s="417">
        <v>4.4608571599829396E-3</v>
      </c>
      <c r="I1102" s="417">
        <v>9.5986031968916402E-4</v>
      </c>
      <c r="J1102" s="417">
        <v>1.5013880957990299E-3</v>
      </c>
      <c r="K1102" s="418">
        <v>9.2664149642211996E-4</v>
      </c>
      <c r="L1102" s="192"/>
      <c r="M1102" s="421"/>
    </row>
    <row r="1103" spans="1:13" ht="17" customHeight="1" x14ac:dyDescent="0.15">
      <c r="A1103" s="394" t="s">
        <v>3274</v>
      </c>
      <c r="B1103" s="419">
        <v>3.3292206320586601E-3</v>
      </c>
      <c r="C1103" s="417">
        <v>1.98399199628769E-3</v>
      </c>
      <c r="D1103" s="417">
        <v>2.9559028906203902E-3</v>
      </c>
      <c r="E1103" s="417">
        <v>2.5694164130815101E-3</v>
      </c>
      <c r="F1103" s="417">
        <v>5.37509077612126E-3</v>
      </c>
      <c r="G1103" s="417">
        <v>4.0369130433476098E-3</v>
      </c>
      <c r="H1103" s="417">
        <v>4.2760298785922196E-3</v>
      </c>
      <c r="I1103" s="417">
        <v>9.0976515657764201E-4</v>
      </c>
      <c r="J1103" s="417">
        <v>1.4755412102864299E-3</v>
      </c>
      <c r="K1103" s="418">
        <v>8.7643827155475102E-4</v>
      </c>
      <c r="L1103" s="192"/>
      <c r="M1103" s="421"/>
    </row>
    <row r="1104" spans="1:13" ht="17" customHeight="1" x14ac:dyDescent="0.15">
      <c r="A1104" s="394" t="s">
        <v>3275</v>
      </c>
      <c r="B1104" s="419">
        <v>3.3004869393212098E-3</v>
      </c>
      <c r="C1104" s="417">
        <v>2.00275389718371E-3</v>
      </c>
      <c r="D1104" s="417">
        <v>2.9280649404685799E-3</v>
      </c>
      <c r="E1104" s="417">
        <v>2.47667977829172E-3</v>
      </c>
      <c r="F1104" s="417">
        <v>4.6500101843339001E-3</v>
      </c>
      <c r="G1104" s="417">
        <v>4.0625029125040003E-3</v>
      </c>
      <c r="H1104" s="417">
        <v>4.0453999650741897E-3</v>
      </c>
      <c r="I1104" s="417">
        <v>8.9927275563594E-4</v>
      </c>
      <c r="J1104" s="417">
        <v>1.375633287749E-3</v>
      </c>
      <c r="K1104" s="418">
        <v>8.6395375633402502E-4</v>
      </c>
      <c r="L1104" s="192"/>
      <c r="M1104" s="421"/>
    </row>
    <row r="1105" spans="1:13" ht="17" customHeight="1" x14ac:dyDescent="0.15">
      <c r="A1105" s="394" t="s">
        <v>3276</v>
      </c>
      <c r="B1105" s="419">
        <v>3.2326042958993801E-3</v>
      </c>
      <c r="C1105" s="417">
        <v>2.0293039722183602E-3</v>
      </c>
      <c r="D1105" s="417">
        <v>2.8252501812708799E-3</v>
      </c>
      <c r="E1105" s="417">
        <v>2.39332094039386E-3</v>
      </c>
      <c r="F1105" s="417">
        <v>4.17434479057514E-3</v>
      </c>
      <c r="G1105" s="417">
        <v>3.99804746376488E-3</v>
      </c>
      <c r="H1105" s="417">
        <v>4.0101053779005701E-3</v>
      </c>
      <c r="I1105" s="417">
        <v>8.6007497068241298E-4</v>
      </c>
      <c r="J1105" s="417">
        <v>1.3300021517913001E-3</v>
      </c>
      <c r="K1105" s="418">
        <v>8.2523103053665204E-4</v>
      </c>
      <c r="L1105" s="192"/>
      <c r="M1105" s="421"/>
    </row>
    <row r="1106" spans="1:13" ht="17" customHeight="1" x14ac:dyDescent="0.15">
      <c r="A1106" s="394" t="s">
        <v>3277</v>
      </c>
      <c r="B1106" s="419">
        <v>3.17544163819453E-3</v>
      </c>
      <c r="C1106" s="417">
        <v>2.0527598121005699E-3</v>
      </c>
      <c r="D1106" s="417">
        <v>2.5906073259388102E-3</v>
      </c>
      <c r="E1106" s="417">
        <v>2.3339777398213601E-3</v>
      </c>
      <c r="F1106" s="417">
        <v>3.6851423148905799E-3</v>
      </c>
      <c r="G1106" s="417">
        <v>3.8681615110687899E-3</v>
      </c>
      <c r="H1106" s="417">
        <v>3.8372803083267099E-3</v>
      </c>
      <c r="I1106" s="417">
        <v>8.6012638392902096E-4</v>
      </c>
      <c r="J1106" s="417">
        <v>1.3264526279379101E-3</v>
      </c>
      <c r="K1106" s="418">
        <v>8.2260653948457705E-4</v>
      </c>
      <c r="L1106" s="192"/>
      <c r="M1106" s="421"/>
    </row>
    <row r="1107" spans="1:13" ht="17" customHeight="1" x14ac:dyDescent="0.15">
      <c r="A1107" s="394" t="s">
        <v>3278</v>
      </c>
      <c r="B1107" s="419">
        <v>3.3803394917543798E-3</v>
      </c>
      <c r="C1107" s="417">
        <v>1.9969173374969102E-3</v>
      </c>
      <c r="D1107" s="417">
        <v>3.2893050986057899E-3</v>
      </c>
      <c r="E1107" s="417">
        <v>2.5489539593250301E-3</v>
      </c>
      <c r="F1107" s="417">
        <v>4.2554901922227098E-3</v>
      </c>
      <c r="G1107" s="417">
        <v>3.8029197032305199E-3</v>
      </c>
      <c r="H1107" s="417">
        <v>3.6975339745632498E-3</v>
      </c>
      <c r="I1107" s="417">
        <v>8.7068938485141995E-4</v>
      </c>
      <c r="J1107" s="417">
        <v>1.33215771586155E-3</v>
      </c>
      <c r="K1107" s="418">
        <v>8.3204910325743999E-4</v>
      </c>
      <c r="L1107" s="192"/>
      <c r="M1107" s="421"/>
    </row>
    <row r="1108" spans="1:13" ht="17" customHeight="1" x14ac:dyDescent="0.15">
      <c r="A1108" s="394" t="s">
        <v>3279</v>
      </c>
      <c r="B1108" s="419">
        <v>3.4802543718692202E-3</v>
      </c>
      <c r="C1108" s="417">
        <v>2.00710955391715E-3</v>
      </c>
      <c r="D1108" s="417">
        <v>3.6244458641148101E-3</v>
      </c>
      <c r="E1108" s="417">
        <v>2.8058227295314798E-3</v>
      </c>
      <c r="F1108" s="417">
        <v>4.0159473484183703E-3</v>
      </c>
      <c r="G1108" s="417">
        <v>4.4244754091778598E-3</v>
      </c>
      <c r="H1108" s="417">
        <v>3.6284256503956798E-3</v>
      </c>
      <c r="I1108" s="417">
        <v>9.2148346877081401E-4</v>
      </c>
      <c r="J1108" s="417">
        <v>1.26649962416549E-3</v>
      </c>
      <c r="K1108" s="418">
        <v>8.81011104856863E-4</v>
      </c>
      <c r="L1108" s="192"/>
      <c r="M1108" s="421"/>
    </row>
    <row r="1109" spans="1:13" ht="17" customHeight="1" x14ac:dyDescent="0.15">
      <c r="A1109" s="394" t="s">
        <v>3280</v>
      </c>
      <c r="B1109" s="419">
        <v>3.3874016318672299E-3</v>
      </c>
      <c r="C1109" s="417">
        <v>2.0319357225796301E-3</v>
      </c>
      <c r="D1109" s="417">
        <v>3.2303990281854701E-3</v>
      </c>
      <c r="E1109" s="417">
        <v>2.7249926120525899E-3</v>
      </c>
      <c r="F1109" s="417">
        <v>5.7883141906699799E-3</v>
      </c>
      <c r="G1109" s="417">
        <v>4.4428369626451402E-3</v>
      </c>
      <c r="H1109" s="417">
        <v>3.8243738030445799E-3</v>
      </c>
      <c r="I1109" s="417">
        <v>8.8297474854687197E-4</v>
      </c>
      <c r="J1109" s="417">
        <v>1.63827043224672E-3</v>
      </c>
      <c r="K1109" s="418">
        <v>8.4289416194860596E-4</v>
      </c>
      <c r="L1109" s="192"/>
      <c r="M1109" s="421"/>
    </row>
    <row r="1110" spans="1:13" ht="17" customHeight="1" x14ac:dyDescent="0.15">
      <c r="A1110" s="394" t="s">
        <v>3281</v>
      </c>
      <c r="B1110" s="419">
        <v>3.4193561164274902E-3</v>
      </c>
      <c r="C1110" s="417">
        <v>1.8773350982031901E-3</v>
      </c>
      <c r="D1110" s="417">
        <v>4.1565456969885999E-3</v>
      </c>
      <c r="E1110" s="417">
        <v>3.1523227343575699E-3</v>
      </c>
      <c r="F1110" s="417">
        <v>5.4758544434315602E-3</v>
      </c>
      <c r="G1110" s="417">
        <v>4.4586470463700003E-3</v>
      </c>
      <c r="H1110" s="417">
        <v>3.8864757192389201E-3</v>
      </c>
      <c r="I1110" s="417">
        <v>1.19200082762932E-3</v>
      </c>
      <c r="J1110" s="417">
        <v>1.6230316920511499E-3</v>
      </c>
      <c r="K1110" s="418">
        <v>1.1553710195332299E-3</v>
      </c>
      <c r="L1110" s="192"/>
      <c r="M1110" s="421"/>
    </row>
    <row r="1111" spans="1:13" ht="17" customHeight="1" x14ac:dyDescent="0.15">
      <c r="A1111" s="394" t="s">
        <v>3282</v>
      </c>
      <c r="B1111" s="419">
        <v>3.3994264357458002E-3</v>
      </c>
      <c r="C1111" s="417">
        <v>1.8682281679225699E-3</v>
      </c>
      <c r="D1111" s="417">
        <v>4.1747624538279998E-3</v>
      </c>
      <c r="E1111" s="417">
        <v>3.24601381658741E-3</v>
      </c>
      <c r="F1111" s="417">
        <v>5.1609153936014096E-3</v>
      </c>
      <c r="G1111" s="417">
        <v>4.8119001619223896E-3</v>
      </c>
      <c r="H1111" s="417">
        <v>4.2427474677507104E-3</v>
      </c>
      <c r="I1111" s="417">
        <v>1.3326330055348399E-3</v>
      </c>
      <c r="J1111" s="417">
        <v>1.6779808413788699E-3</v>
      </c>
      <c r="K1111" s="418">
        <v>1.3035641379083101E-3</v>
      </c>
      <c r="L1111" s="192"/>
      <c r="M1111" s="421"/>
    </row>
    <row r="1112" spans="1:13" ht="17" customHeight="1" x14ac:dyDescent="0.15">
      <c r="A1112" s="394" t="s">
        <v>3283</v>
      </c>
      <c r="B1112" s="419">
        <v>3.32032499848393E-3</v>
      </c>
      <c r="C1112" s="417">
        <v>1.9001273923453499E-3</v>
      </c>
      <c r="D1112" s="417">
        <v>3.7290457661608399E-3</v>
      </c>
      <c r="E1112" s="417">
        <v>3.07980267397462E-3</v>
      </c>
      <c r="F1112" s="417">
        <v>4.4737943547986997E-3</v>
      </c>
      <c r="G1112" s="417">
        <v>4.6126846131808201E-3</v>
      </c>
      <c r="H1112" s="417">
        <v>4.33328580921953E-3</v>
      </c>
      <c r="I1112" s="417">
        <v>1.3456824968776199E-3</v>
      </c>
      <c r="J1112" s="417">
        <v>1.6231169888488699E-3</v>
      </c>
      <c r="K1112" s="418">
        <v>1.32143947574157E-3</v>
      </c>
      <c r="L1112" s="192"/>
      <c r="M1112" s="421"/>
    </row>
    <row r="1113" spans="1:13" ht="17" customHeight="1" x14ac:dyDescent="0.15">
      <c r="A1113" s="394" t="s">
        <v>3284</v>
      </c>
      <c r="B1113" s="419">
        <v>3.3120525425026099E-3</v>
      </c>
      <c r="C1113" s="417">
        <v>1.9103444000940599E-3</v>
      </c>
      <c r="D1113" s="417">
        <v>3.38808013910926E-3</v>
      </c>
      <c r="E1113" s="417">
        <v>2.9585799479831601E-3</v>
      </c>
      <c r="F1113" s="417">
        <v>5.5091084861471898E-3</v>
      </c>
      <c r="G1113" s="417">
        <v>5.1195404533898002E-3</v>
      </c>
      <c r="H1113" s="417">
        <v>4.1147406703206397E-3</v>
      </c>
      <c r="I1113" s="417">
        <v>1.22864079214158E-3</v>
      </c>
      <c r="J1113" s="417">
        <v>1.4900276606632701E-3</v>
      </c>
      <c r="K1113" s="418">
        <v>1.20426996663275E-3</v>
      </c>
      <c r="L1113" s="192"/>
      <c r="M1113" s="421"/>
    </row>
    <row r="1114" spans="1:13" ht="17" customHeight="1" x14ac:dyDescent="0.15">
      <c r="A1114" s="394" t="s">
        <v>3285</v>
      </c>
      <c r="B1114" s="419">
        <v>3.2424692474696702E-3</v>
      </c>
      <c r="C1114" s="417">
        <v>1.9083698515294199E-3</v>
      </c>
      <c r="D1114" s="417">
        <v>3.1446016086618799E-3</v>
      </c>
      <c r="E1114" s="417">
        <v>2.83412609104974E-3</v>
      </c>
      <c r="F1114" s="417">
        <v>5.0627684318540998E-3</v>
      </c>
      <c r="G1114" s="417">
        <v>4.9410084475162803E-3</v>
      </c>
      <c r="H1114" s="417">
        <v>3.9036856218387802E-3</v>
      </c>
      <c r="I1114" s="417">
        <v>1.17160214316755E-3</v>
      </c>
      <c r="J1114" s="417">
        <v>1.3819972548763399E-3</v>
      </c>
      <c r="K1114" s="418">
        <v>1.14536431455807E-3</v>
      </c>
      <c r="L1114" s="192"/>
      <c r="M1114" s="421"/>
    </row>
    <row r="1115" spans="1:13" ht="17" customHeight="1" x14ac:dyDescent="0.15">
      <c r="A1115" s="394" t="s">
        <v>3286</v>
      </c>
      <c r="B1115" s="419">
        <v>3.1829647712883699E-3</v>
      </c>
      <c r="C1115" s="417">
        <v>1.9416615789596299E-3</v>
      </c>
      <c r="D1115" s="417">
        <v>2.9978312820836501E-3</v>
      </c>
      <c r="E1115" s="417">
        <v>2.7079035811710698E-3</v>
      </c>
      <c r="F1115" s="417">
        <v>4.78993681019958E-3</v>
      </c>
      <c r="G1115" s="417">
        <v>4.7794752059182001E-3</v>
      </c>
      <c r="H1115" s="417">
        <v>3.7706998145674801E-3</v>
      </c>
      <c r="I1115" s="417">
        <v>1.0841542793143099E-3</v>
      </c>
      <c r="J1115" s="417">
        <v>1.3070337602264801E-3</v>
      </c>
      <c r="K1115" s="418">
        <v>1.0573916661963799E-3</v>
      </c>
      <c r="L1115" s="192"/>
      <c r="M1115" s="421"/>
    </row>
    <row r="1116" spans="1:13" ht="17" customHeight="1" x14ac:dyDescent="0.15">
      <c r="A1116" s="394" t="s">
        <v>3287</v>
      </c>
      <c r="B1116" s="419">
        <v>3.19929947392413E-3</v>
      </c>
      <c r="C1116" s="417">
        <v>1.9689332292663901E-3</v>
      </c>
      <c r="D1116" s="417">
        <v>2.9391677445725901E-3</v>
      </c>
      <c r="E1116" s="417">
        <v>2.7226638762535998E-3</v>
      </c>
      <c r="F1116" s="417">
        <v>4.2748186282228502E-3</v>
      </c>
      <c r="G1116" s="417">
        <v>4.6161581062674397E-3</v>
      </c>
      <c r="H1116" s="417">
        <v>3.6613832530105698E-3</v>
      </c>
      <c r="I1116" s="417">
        <v>1.13709417531271E-3</v>
      </c>
      <c r="J1116" s="417">
        <v>1.2092182697502299E-3</v>
      </c>
      <c r="K1116" s="418">
        <v>1.1084019941179999E-3</v>
      </c>
      <c r="L1116" s="192"/>
      <c r="M1116" s="421"/>
    </row>
    <row r="1117" spans="1:13" ht="17" customHeight="1" x14ac:dyDescent="0.15">
      <c r="A1117" s="394" t="s">
        <v>3288</v>
      </c>
      <c r="B1117" s="419">
        <v>3.14372986877514E-3</v>
      </c>
      <c r="C1117" s="417">
        <v>1.9954969799716102E-3</v>
      </c>
      <c r="D1117" s="417">
        <v>2.6679313120465901E-3</v>
      </c>
      <c r="E1117" s="417">
        <v>2.6094961231744999E-3</v>
      </c>
      <c r="F1117" s="417">
        <v>3.7898836777433701E-3</v>
      </c>
      <c r="G1117" s="417">
        <v>4.8729290649130504E-3</v>
      </c>
      <c r="H1117" s="417">
        <v>3.5795354730251598E-3</v>
      </c>
      <c r="I1117" s="417">
        <v>1.1456835294950301E-3</v>
      </c>
      <c r="J1117" s="417">
        <v>1.1093611237527399E-3</v>
      </c>
      <c r="K1117" s="418">
        <v>1.11573107310556E-3</v>
      </c>
      <c r="L1117" s="192"/>
      <c r="M1117" s="421"/>
    </row>
    <row r="1118" spans="1:13" ht="17" customHeight="1" x14ac:dyDescent="0.15">
      <c r="A1118" s="394" t="s">
        <v>3289</v>
      </c>
      <c r="B1118" s="419">
        <v>3.0961279730541201E-3</v>
      </c>
      <c r="C1118" s="417">
        <v>2.02342946230809E-3</v>
      </c>
      <c r="D1118" s="417">
        <v>2.5797071133171002E-3</v>
      </c>
      <c r="E1118" s="417">
        <v>2.5274834905460999E-3</v>
      </c>
      <c r="F1118" s="417">
        <v>3.5560378422662899E-3</v>
      </c>
      <c r="G1118" s="417">
        <v>4.7400987145442396E-3</v>
      </c>
      <c r="H1118" s="417">
        <v>3.45113801352842E-3</v>
      </c>
      <c r="I1118" s="417">
        <v>1.06277449878504E-3</v>
      </c>
      <c r="J1118" s="417">
        <v>1.03257574040385E-3</v>
      </c>
      <c r="K1118" s="418">
        <v>1.03291051956084E-3</v>
      </c>
      <c r="L1118" s="192"/>
      <c r="M1118" s="421"/>
    </row>
    <row r="1119" spans="1:13" ht="17" customHeight="1" x14ac:dyDescent="0.15">
      <c r="A1119" s="394" t="s">
        <v>3290</v>
      </c>
      <c r="B1119" s="419">
        <v>3.0565423519274999E-3</v>
      </c>
      <c r="C1119" s="417">
        <v>2.0492446479664799E-3</v>
      </c>
      <c r="D1119" s="417">
        <v>2.4682316723507801E-3</v>
      </c>
      <c r="E1119" s="417">
        <v>3.6349141156049002E-3</v>
      </c>
      <c r="F1119" s="417">
        <v>3.84616178369476E-3</v>
      </c>
      <c r="G1119" s="417">
        <v>4.5506734335249701E-3</v>
      </c>
      <c r="H1119" s="417">
        <v>3.3487418090391301E-3</v>
      </c>
      <c r="I1119" s="417">
        <v>1.70120076554634E-3</v>
      </c>
      <c r="J1119" s="417">
        <v>9.7424724830808603E-4</v>
      </c>
      <c r="K1119" s="418">
        <v>1.6474151640559101E-3</v>
      </c>
      <c r="L1119" s="192"/>
      <c r="M1119" s="421"/>
    </row>
    <row r="1120" spans="1:13" ht="17" customHeight="1" x14ac:dyDescent="0.15">
      <c r="A1120" s="394" t="s">
        <v>3291</v>
      </c>
      <c r="B1120" s="419">
        <v>3.33252151067375E-3</v>
      </c>
      <c r="C1120" s="417">
        <v>1.9990601274996601E-3</v>
      </c>
      <c r="D1120" s="417">
        <v>3.0415877021437599E-3</v>
      </c>
      <c r="E1120" s="417">
        <v>3.5905610520109302E-3</v>
      </c>
      <c r="F1120" s="417">
        <v>5.6824326575186102E-3</v>
      </c>
      <c r="G1120" s="417">
        <v>4.6177372169402004E-3</v>
      </c>
      <c r="H1120" s="417">
        <v>3.3648884500947999E-3</v>
      </c>
      <c r="I1120" s="417">
        <v>1.54026725535287E-3</v>
      </c>
      <c r="J1120" s="417">
        <v>1.0017622530895101E-3</v>
      </c>
      <c r="K1120" s="418">
        <v>1.4925188060941001E-3</v>
      </c>
      <c r="L1120" s="192"/>
      <c r="M1120" s="421"/>
    </row>
    <row r="1121" spans="1:13" ht="17" customHeight="1" x14ac:dyDescent="0.15">
      <c r="A1121" s="394" t="s">
        <v>3292</v>
      </c>
      <c r="B1121" s="419">
        <v>3.2622206587933299E-3</v>
      </c>
      <c r="C1121" s="417">
        <v>1.9629896048064702E-3</v>
      </c>
      <c r="D1121" s="417">
        <v>2.86598671029788E-3</v>
      </c>
      <c r="E1121" s="417">
        <v>3.38160352307052E-3</v>
      </c>
      <c r="F1121" s="417">
        <v>4.8625231023657301E-3</v>
      </c>
      <c r="G1121" s="417">
        <v>4.43924590208708E-3</v>
      </c>
      <c r="H1121" s="417">
        <v>3.32087199793887E-3</v>
      </c>
      <c r="I1121" s="417">
        <v>2.59889268630482E-3</v>
      </c>
      <c r="J1121" s="417">
        <v>1.1498183949723601E-3</v>
      </c>
      <c r="K1121" s="418">
        <v>2.5724510245216702E-3</v>
      </c>
      <c r="L1121" s="192"/>
      <c r="M1121" s="421"/>
    </row>
    <row r="1122" spans="1:13" ht="17" customHeight="1" x14ac:dyDescent="0.15">
      <c r="A1122" s="394" t="s">
        <v>3293</v>
      </c>
      <c r="B1122" s="419">
        <v>3.1981626584046902E-3</v>
      </c>
      <c r="C1122" s="417">
        <v>1.96894889490664E-3</v>
      </c>
      <c r="D1122" s="417">
        <v>2.7080616794226101E-3</v>
      </c>
      <c r="E1122" s="417">
        <v>3.2016307916778002E-3</v>
      </c>
      <c r="F1122" s="417">
        <v>4.3584926515404399E-3</v>
      </c>
      <c r="G1122" s="417">
        <v>4.4389642801557798E-3</v>
      </c>
      <c r="H1122" s="417">
        <v>3.2416805268115499E-3</v>
      </c>
      <c r="I1122" s="417">
        <v>2.8766428019366798E-3</v>
      </c>
      <c r="J1122" s="417">
        <v>1.25697582442666E-3</v>
      </c>
      <c r="K1122" s="418">
        <v>2.8643820009889398E-3</v>
      </c>
      <c r="L1122" s="192"/>
      <c r="M1122" s="421"/>
    </row>
    <row r="1123" spans="1:13" ht="17" customHeight="1" x14ac:dyDescent="0.15">
      <c r="A1123" s="394" t="s">
        <v>3294</v>
      </c>
      <c r="B1123" s="419">
        <v>3.22209450877465E-3</v>
      </c>
      <c r="C1123" s="417">
        <v>1.9543962402379599E-3</v>
      </c>
      <c r="D1123" s="417">
        <v>2.7112087290051402E-3</v>
      </c>
      <c r="E1123" s="417">
        <v>3.0640416513291698E-3</v>
      </c>
      <c r="F1123" s="417">
        <v>3.9507419160812202E-3</v>
      </c>
      <c r="G1123" s="417">
        <v>4.2750538112495302E-3</v>
      </c>
      <c r="H1123" s="417">
        <v>3.5799881056790498E-3</v>
      </c>
      <c r="I1123" s="417">
        <v>2.54634130005264E-3</v>
      </c>
      <c r="J1123" s="417">
        <v>1.2864149257632101E-3</v>
      </c>
      <c r="K1123" s="418">
        <v>2.5372601780272301E-3</v>
      </c>
      <c r="L1123" s="192"/>
      <c r="M1123" s="421"/>
    </row>
    <row r="1124" spans="1:13" ht="17" customHeight="1" x14ac:dyDescent="0.15">
      <c r="A1124" s="394" t="s">
        <v>3295</v>
      </c>
      <c r="B1124" s="419">
        <v>3.1646843373486101E-3</v>
      </c>
      <c r="C1124" s="417">
        <v>1.9845348042478702E-3</v>
      </c>
      <c r="D1124" s="417">
        <v>2.6192766115663898E-3</v>
      </c>
      <c r="E1124" s="417">
        <v>2.9087180347348398E-3</v>
      </c>
      <c r="F1124" s="417">
        <v>3.8341180009940998E-3</v>
      </c>
      <c r="G1124" s="417">
        <v>4.1156849680147401E-3</v>
      </c>
      <c r="H1124" s="417">
        <v>3.6317034309327101E-3</v>
      </c>
      <c r="I1124" s="417">
        <v>2.2284730484055299E-3</v>
      </c>
      <c r="J1124" s="417">
        <v>1.23217849025434E-3</v>
      </c>
      <c r="K1124" s="418">
        <v>2.2203219213841599E-3</v>
      </c>
      <c r="L1124" s="192"/>
      <c r="M1124" s="421"/>
    </row>
    <row r="1125" spans="1:13" ht="17" customHeight="1" x14ac:dyDescent="0.15">
      <c r="A1125" s="394" t="s">
        <v>3296</v>
      </c>
      <c r="B1125" s="419">
        <v>3.1174805471147001E-3</v>
      </c>
      <c r="C1125" s="417">
        <v>2.0055549765383499E-3</v>
      </c>
      <c r="D1125" s="417">
        <v>3.0502826919933199E-3</v>
      </c>
      <c r="E1125" s="417">
        <v>3.06566104569048E-3</v>
      </c>
      <c r="F1125" s="417">
        <v>3.4223438002691001E-3</v>
      </c>
      <c r="G1125" s="417">
        <v>3.9707516698258101E-3</v>
      </c>
      <c r="H1125" s="417">
        <v>3.50761068108774E-3</v>
      </c>
      <c r="I1125" s="417">
        <v>2.0805093068400498E-3</v>
      </c>
      <c r="J1125" s="417">
        <v>1.1272515963813799E-3</v>
      </c>
      <c r="K1125" s="418">
        <v>2.0733743399305202E-3</v>
      </c>
      <c r="L1125" s="192"/>
      <c r="M1125" s="421"/>
    </row>
    <row r="1126" spans="1:13" ht="17" customHeight="1" x14ac:dyDescent="0.15">
      <c r="A1126" s="394" t="s">
        <v>3297</v>
      </c>
      <c r="B1126" s="419">
        <v>3.08870715058578E-3</v>
      </c>
      <c r="C1126" s="417">
        <v>2.0139485574064502E-3</v>
      </c>
      <c r="D1126" s="417">
        <v>2.8318478059316601E-3</v>
      </c>
      <c r="E1126" s="417">
        <v>2.9140846113594699E-3</v>
      </c>
      <c r="F1126" s="417">
        <v>3.0456428307564401E-3</v>
      </c>
      <c r="G1126" s="417">
        <v>3.8421823297171702E-3</v>
      </c>
      <c r="H1126" s="417">
        <v>3.38958572787737E-3</v>
      </c>
      <c r="I1126" s="417">
        <v>2.4936704763333299E-3</v>
      </c>
      <c r="J1126" s="417">
        <v>1.0523212729052799E-3</v>
      </c>
      <c r="K1126" s="418">
        <v>2.49519932271439E-3</v>
      </c>
      <c r="L1126" s="192"/>
      <c r="M1126" s="421"/>
    </row>
    <row r="1127" spans="1:13" ht="17" customHeight="1" x14ac:dyDescent="0.15">
      <c r="A1127" s="394" t="s">
        <v>3298</v>
      </c>
      <c r="B1127" s="419">
        <v>3.06937886522362E-3</v>
      </c>
      <c r="C1127" s="417">
        <v>2.03912876961435E-3</v>
      </c>
      <c r="D1127" s="417">
        <v>2.6295207388239701E-3</v>
      </c>
      <c r="E1127" s="417">
        <v>2.88239861548902E-3</v>
      </c>
      <c r="F1127" s="417">
        <v>2.7243628284129599E-3</v>
      </c>
      <c r="G1127" s="417">
        <v>3.73815653663201E-3</v>
      </c>
      <c r="H1127" s="417">
        <v>3.3282403900086899E-3</v>
      </c>
      <c r="I1127" s="417">
        <v>2.6475681954856601E-3</v>
      </c>
      <c r="J1127" s="417">
        <v>1.05086711766977E-3</v>
      </c>
      <c r="K1127" s="418">
        <v>2.6472006493853599E-3</v>
      </c>
      <c r="L1127" s="192"/>
      <c r="M1127" s="421"/>
    </row>
    <row r="1128" spans="1:13" ht="17" customHeight="1" x14ac:dyDescent="0.15">
      <c r="A1128" s="394" t="s">
        <v>3299</v>
      </c>
      <c r="B1128" s="419">
        <v>3.0489993686285402E-3</v>
      </c>
      <c r="C1128" s="417">
        <v>2.0549648454793699E-3</v>
      </c>
      <c r="D1128" s="417">
        <v>2.65188889361856E-3</v>
      </c>
      <c r="E1128" s="417">
        <v>2.7503512828035799E-3</v>
      </c>
      <c r="F1128" s="417">
        <v>2.7220347696028102E-3</v>
      </c>
      <c r="G1128" s="417">
        <v>3.7587948975843798E-3</v>
      </c>
      <c r="H1128" s="417">
        <v>3.2377552017678899E-3</v>
      </c>
      <c r="I1128" s="417">
        <v>2.3031278239028299E-3</v>
      </c>
      <c r="J1128" s="417">
        <v>9.7388014759050795E-4</v>
      </c>
      <c r="K1128" s="418">
        <v>2.3026853729696799E-3</v>
      </c>
      <c r="L1128" s="192"/>
      <c r="M1128" s="421"/>
    </row>
    <row r="1129" spans="1:13" ht="17" customHeight="1" x14ac:dyDescent="0.15">
      <c r="A1129" s="394" t="s">
        <v>3300</v>
      </c>
      <c r="B1129" s="419">
        <v>4.3647002426680497E-3</v>
      </c>
      <c r="C1129" s="417">
        <v>1.9180427665297401E-3</v>
      </c>
      <c r="D1129" s="417">
        <v>2.7364530487170901E-3</v>
      </c>
      <c r="E1129" s="417">
        <v>2.842875102256E-3</v>
      </c>
      <c r="F1129" s="417">
        <v>2.5520938336255098E-3</v>
      </c>
      <c r="G1129" s="417">
        <v>3.7370470721950402E-3</v>
      </c>
      <c r="H1129" s="417">
        <v>3.1936163122522399E-3</v>
      </c>
      <c r="I1129" s="417">
        <v>2.0944500036620098E-3</v>
      </c>
      <c r="J1129" s="417">
        <v>1.1406963232075901E-3</v>
      </c>
      <c r="K1129" s="418">
        <v>2.0942208380643301E-3</v>
      </c>
      <c r="L1129" s="192"/>
      <c r="M1129" s="421"/>
    </row>
    <row r="1130" spans="1:13" ht="17" customHeight="1" x14ac:dyDescent="0.15">
      <c r="A1130" s="394" t="s">
        <v>3301</v>
      </c>
      <c r="B1130" s="419">
        <v>4.2063406438001801E-3</v>
      </c>
      <c r="C1130" s="417">
        <v>1.93099299797133E-3</v>
      </c>
      <c r="D1130" s="417">
        <v>2.9913160273034398E-3</v>
      </c>
      <c r="E1130" s="417">
        <v>2.7149561803919702E-3</v>
      </c>
      <c r="F1130" s="417">
        <v>2.6773108950875601E-3</v>
      </c>
      <c r="G1130" s="417">
        <v>3.6272227021094498E-3</v>
      </c>
      <c r="H1130" s="417">
        <v>4.1777780732157599E-3</v>
      </c>
      <c r="I1130" s="417">
        <v>1.85973227016225E-3</v>
      </c>
      <c r="J1130" s="417">
        <v>1.20458267739867E-3</v>
      </c>
      <c r="K1130" s="418">
        <v>1.85679944512096E-3</v>
      </c>
      <c r="L1130" s="192"/>
      <c r="M1130" s="421"/>
    </row>
    <row r="1131" spans="1:13" ht="17" customHeight="1" x14ac:dyDescent="0.15">
      <c r="A1131" s="394" t="s">
        <v>3302</v>
      </c>
      <c r="B1131" s="419">
        <v>4.1042213099932298E-3</v>
      </c>
      <c r="C1131" s="417">
        <v>1.9583528279423701E-3</v>
      </c>
      <c r="D1131" s="417">
        <v>2.9652160530876598E-3</v>
      </c>
      <c r="E1131" s="417">
        <v>2.60256323022813E-3</v>
      </c>
      <c r="F1131" s="417">
        <v>2.5073209349613101E-3</v>
      </c>
      <c r="G1131" s="417">
        <v>3.62579678688158E-3</v>
      </c>
      <c r="H1131" s="417">
        <v>3.9559608395531897E-3</v>
      </c>
      <c r="I1131" s="417">
        <v>1.6778213468424E-3</v>
      </c>
      <c r="J1131" s="417">
        <v>1.11815368768974E-3</v>
      </c>
      <c r="K1131" s="418">
        <v>1.67173635752033E-3</v>
      </c>
      <c r="L1131" s="192"/>
      <c r="M1131" s="421"/>
    </row>
    <row r="1132" spans="1:13" ht="17" customHeight="1" x14ac:dyDescent="0.15">
      <c r="A1132" s="394" t="s">
        <v>3303</v>
      </c>
      <c r="B1132" s="419">
        <v>4.37126658540774E-3</v>
      </c>
      <c r="C1132" s="417">
        <v>1.97840143772044E-3</v>
      </c>
      <c r="D1132" s="417">
        <v>3.4313903100182301E-3</v>
      </c>
      <c r="E1132" s="417">
        <v>2.55221825526357E-3</v>
      </c>
      <c r="F1132" s="417">
        <v>2.8054367765788599E-3</v>
      </c>
      <c r="G1132" s="417">
        <v>3.5450482206226398E-3</v>
      </c>
      <c r="H1132" s="417">
        <v>3.7687821853810699E-3</v>
      </c>
      <c r="I1132" s="417">
        <v>1.6124848958115399E-3</v>
      </c>
      <c r="J1132" s="417">
        <v>1.0851451334212101E-3</v>
      </c>
      <c r="K1132" s="418">
        <v>1.6024635683480699E-3</v>
      </c>
      <c r="L1132" s="192"/>
      <c r="M1132" s="421"/>
    </row>
    <row r="1133" spans="1:13" ht="17" customHeight="1" x14ac:dyDescent="0.15">
      <c r="A1133" s="394" t="s">
        <v>3304</v>
      </c>
      <c r="B1133" s="419">
        <v>4.1582383030702198E-3</v>
      </c>
      <c r="C1133" s="417">
        <v>2.0089766044111002E-3</v>
      </c>
      <c r="D1133" s="417">
        <v>3.05941967076647E-3</v>
      </c>
      <c r="E1133" s="417">
        <v>2.66555563798172E-3</v>
      </c>
      <c r="F1133" s="417">
        <v>2.5280267926984399E-3</v>
      </c>
      <c r="G1133" s="417">
        <v>3.4503959904192498E-3</v>
      </c>
      <c r="H1133" s="417">
        <v>3.6549287033745999E-3</v>
      </c>
      <c r="I1133" s="417">
        <v>1.5175504383924E-3</v>
      </c>
      <c r="J1133" s="417">
        <v>1.0952525669088501E-3</v>
      </c>
      <c r="K1133" s="418">
        <v>1.5055688769671099E-3</v>
      </c>
      <c r="L1133" s="192"/>
      <c r="M1133" s="421"/>
    </row>
    <row r="1134" spans="1:13" ht="17" customHeight="1" x14ac:dyDescent="0.15">
      <c r="A1134" s="394" t="s">
        <v>3305</v>
      </c>
      <c r="B1134" s="419">
        <v>3.9786198361037002E-3</v>
      </c>
      <c r="C1134" s="417">
        <v>1.8903467926971701E-3</v>
      </c>
      <c r="D1134" s="417">
        <v>2.7765226370627498E-3</v>
      </c>
      <c r="E1134" s="417">
        <v>3.27964446919812E-3</v>
      </c>
      <c r="F1134" s="417">
        <v>2.34324099096364E-3</v>
      </c>
      <c r="G1134" s="417">
        <v>3.3867681909414602E-3</v>
      </c>
      <c r="H1134" s="417">
        <v>3.5251872189783302E-3</v>
      </c>
      <c r="I1134" s="417">
        <v>1.37530950322047E-3</v>
      </c>
      <c r="J1134" s="417">
        <v>1.4311609719556001E-3</v>
      </c>
      <c r="K1134" s="418">
        <v>1.3614301668812901E-3</v>
      </c>
      <c r="L1134" s="192"/>
      <c r="M1134" s="421"/>
    </row>
    <row r="1135" spans="1:13" ht="17" customHeight="1" x14ac:dyDescent="0.15">
      <c r="A1135" s="394" t="s">
        <v>3306</v>
      </c>
      <c r="B1135" s="419">
        <v>4.5535159282748998E-3</v>
      </c>
      <c r="C1135" s="417">
        <v>1.76095002672032E-3</v>
      </c>
      <c r="D1135" s="417">
        <v>3.3724874326923398E-3</v>
      </c>
      <c r="E1135" s="417">
        <v>5.4022766152697702E-3</v>
      </c>
      <c r="F1135" s="417">
        <v>3.0614078169708698E-3</v>
      </c>
      <c r="G1135" s="417">
        <v>4.3525678166331698E-3</v>
      </c>
      <c r="H1135" s="417">
        <v>3.8928800828624999E-3</v>
      </c>
      <c r="I1135" s="417">
        <v>2.23792156069101E-3</v>
      </c>
      <c r="J1135" s="417">
        <v>2.4706469224004901E-3</v>
      </c>
      <c r="K1135" s="418">
        <v>2.2419977259540299E-3</v>
      </c>
      <c r="L1135" s="192"/>
      <c r="M1135" s="421"/>
    </row>
    <row r="1136" spans="1:13" ht="17" customHeight="1" x14ac:dyDescent="0.15">
      <c r="A1136" s="394" t="s">
        <v>3307</v>
      </c>
      <c r="B1136" s="419">
        <v>4.4373970402675602E-3</v>
      </c>
      <c r="C1136" s="417">
        <v>1.7761674633798999E-3</v>
      </c>
      <c r="D1136" s="417">
        <v>3.1864691288491899E-3</v>
      </c>
      <c r="E1136" s="417">
        <v>5.2861443905703404E-3</v>
      </c>
      <c r="F1136" s="417">
        <v>2.7330486170031401E-3</v>
      </c>
      <c r="G1136" s="417">
        <v>4.3358589018607603E-3</v>
      </c>
      <c r="H1136" s="417">
        <v>3.7272741234989902E-3</v>
      </c>
      <c r="I1136" s="417">
        <v>4.1586805344012E-3</v>
      </c>
      <c r="J1136" s="417">
        <v>3.4386225607931798E-3</v>
      </c>
      <c r="K1136" s="418">
        <v>4.2005669282700504E-3</v>
      </c>
      <c r="L1136" s="192"/>
      <c r="M1136" s="421"/>
    </row>
    <row r="1137" spans="1:13" ht="17" customHeight="1" x14ac:dyDescent="0.15">
      <c r="A1137" s="394" t="s">
        <v>3308</v>
      </c>
      <c r="B1137" s="419">
        <v>4.2687180359767497E-3</v>
      </c>
      <c r="C1137" s="417">
        <v>1.8222525682500799E-3</v>
      </c>
      <c r="D1137" s="417">
        <v>4.1989328865062398E-3</v>
      </c>
      <c r="E1137" s="417">
        <v>4.8651511647683698E-3</v>
      </c>
      <c r="F1137" s="417">
        <v>2.4695032123934202E-3</v>
      </c>
      <c r="G1137" s="417">
        <v>4.1902744378871804E-3</v>
      </c>
      <c r="H1137" s="417">
        <v>3.83081663962433E-3</v>
      </c>
      <c r="I1137" s="417">
        <v>5.2085339445648599E-3</v>
      </c>
      <c r="J1137" s="417">
        <v>3.1079973745572302E-3</v>
      </c>
      <c r="K1137" s="418">
        <v>5.2764194453344803E-3</v>
      </c>
      <c r="L1137" s="192"/>
      <c r="M1137" s="421"/>
    </row>
    <row r="1138" spans="1:13" ht="17" customHeight="1" x14ac:dyDescent="0.15">
      <c r="A1138" s="394" t="s">
        <v>3309</v>
      </c>
      <c r="B1138" s="419">
        <v>4.0973745878354999E-3</v>
      </c>
      <c r="C1138" s="417">
        <v>1.8439361136768999E-3</v>
      </c>
      <c r="D1138" s="417">
        <v>3.84279679149006E-3</v>
      </c>
      <c r="E1138" s="417">
        <v>4.6050536511880501E-3</v>
      </c>
      <c r="F1138" s="417">
        <v>3.9002080802681802E-3</v>
      </c>
      <c r="G1138" s="417">
        <v>4.1436906048196104E-3</v>
      </c>
      <c r="H1138" s="417">
        <v>3.9860093390271202E-3</v>
      </c>
      <c r="I1138" s="417">
        <v>4.4939743814228E-3</v>
      </c>
      <c r="J1138" s="417">
        <v>2.8987889006724201E-3</v>
      </c>
      <c r="K1138" s="418">
        <v>4.5630087499134997E-3</v>
      </c>
      <c r="L1138" s="192"/>
      <c r="M1138" s="421"/>
    </row>
    <row r="1139" spans="1:13" ht="17" customHeight="1" x14ac:dyDescent="0.15">
      <c r="A1139" s="394" t="s">
        <v>3310</v>
      </c>
      <c r="B1139" s="419">
        <v>4.0133836257405502E-3</v>
      </c>
      <c r="C1139" s="417">
        <v>1.8852441034801E-3</v>
      </c>
      <c r="D1139" s="417">
        <v>3.38611177307844E-3</v>
      </c>
      <c r="E1139" s="417">
        <v>4.4143594938452603E-3</v>
      </c>
      <c r="F1139" s="417">
        <v>3.4486879872827401E-3</v>
      </c>
      <c r="G1139" s="417">
        <v>4.0094858293811802E-3</v>
      </c>
      <c r="H1139" s="417">
        <v>4.0060961430468701E-3</v>
      </c>
      <c r="I1139" s="417">
        <v>3.8372366786446799E-3</v>
      </c>
      <c r="J1139" s="417">
        <v>2.8865670981185298E-3</v>
      </c>
      <c r="K1139" s="418">
        <v>3.8984887648059602E-3</v>
      </c>
      <c r="L1139" s="192"/>
      <c r="M1139" s="421"/>
    </row>
    <row r="1140" spans="1:13" ht="16.5" customHeight="1" x14ac:dyDescent="0.15">
      <c r="A1140" s="394" t="s">
        <v>3311</v>
      </c>
      <c r="B1140" s="422">
        <v>3.88264576705548E-3</v>
      </c>
      <c r="C1140" s="423">
        <v>1.6372968567238599E-3</v>
      </c>
      <c r="D1140" s="423">
        <v>3.0837832391553402E-3</v>
      </c>
      <c r="E1140" s="423">
        <v>4.3794315998854196E-3</v>
      </c>
      <c r="F1140" s="423">
        <v>3.3698494026186002E-3</v>
      </c>
      <c r="G1140" s="423">
        <v>3.8735405982800101E-3</v>
      </c>
      <c r="H1140" s="423">
        <v>3.8859222634783702E-3</v>
      </c>
      <c r="I1140" s="423">
        <v>3.2869996249913101E-3</v>
      </c>
      <c r="J1140" s="423">
        <v>3.1265342729294801E-3</v>
      </c>
      <c r="K1140" s="424">
        <v>3.3403674697742901E-3</v>
      </c>
      <c r="L1140" s="192"/>
      <c r="M1140" s="421"/>
    </row>
    <row r="1141" spans="1:13" ht="17.5" customHeight="1" x14ac:dyDescent="0.15">
      <c r="A1141" s="5"/>
      <c r="B1141" s="342"/>
      <c r="C1141" s="342"/>
      <c r="D1141" s="342"/>
      <c r="E1141" s="342"/>
      <c r="F1141" s="342"/>
      <c r="G1141" s="342"/>
      <c r="H1141" s="342"/>
      <c r="I1141" s="342"/>
      <c r="J1141" s="342"/>
      <c r="K1141" s="342"/>
      <c r="L1141" s="5"/>
      <c r="M1141" s="421"/>
    </row>
    <row r="1142" spans="1:13" ht="13.75" customHeight="1" x14ac:dyDescent="0.15">
      <c r="A1142" s="5"/>
      <c r="B1142" s="5"/>
      <c r="C1142" s="5"/>
      <c r="D1142" s="5"/>
      <c r="E1142" s="5"/>
      <c r="F1142" s="5"/>
      <c r="G1142" s="5"/>
      <c r="H1142" s="5"/>
      <c r="I1142" s="5"/>
      <c r="J1142" s="5"/>
      <c r="K1142" s="5"/>
      <c r="L1142" s="5"/>
      <c r="M1142" s="5"/>
    </row>
    <row r="1143" spans="1:13" ht="17" customHeight="1" x14ac:dyDescent="0.15">
      <c r="A1143" s="16" t="s">
        <v>3312</v>
      </c>
      <c r="B1143" s="20">
        <f t="shared" ref="B1143:K1143" si="0">AVERAGE(B5:B1140)</f>
        <v>3.8018370398352781E-3</v>
      </c>
      <c r="C1143" s="20">
        <f t="shared" si="0"/>
        <v>2.3107364767210102E-3</v>
      </c>
      <c r="D1143" s="20">
        <f t="shared" si="0"/>
        <v>3.1730871520559518E-3</v>
      </c>
      <c r="E1143" s="20">
        <f t="shared" si="0"/>
        <v>4.4193591624158944E-3</v>
      </c>
      <c r="F1143" s="20">
        <f t="shared" si="0"/>
        <v>2.9987456045602644E-3</v>
      </c>
      <c r="G1143" s="20">
        <f t="shared" si="0"/>
        <v>4.1558765479276782E-3</v>
      </c>
      <c r="H1143" s="20">
        <f t="shared" si="0"/>
        <v>4.4733168251255015E-3</v>
      </c>
      <c r="I1143" s="20">
        <f t="shared" si="0"/>
        <v>2.7984083310578296E-3</v>
      </c>
      <c r="J1143" s="20">
        <f t="shared" si="0"/>
        <v>2.9734670013428005E-3</v>
      </c>
      <c r="K1143" s="20">
        <f t="shared" si="0"/>
        <v>2.8486318260124103E-3</v>
      </c>
      <c r="L1143" s="5"/>
      <c r="M1143" s="5"/>
    </row>
    <row r="1144" spans="1:13" ht="17" customHeight="1" x14ac:dyDescent="0.15">
      <c r="A1144" s="5"/>
      <c r="B1144" s="20"/>
      <c r="C1144" s="20"/>
      <c r="D1144" s="20"/>
      <c r="E1144" s="20"/>
      <c r="F1144" s="20"/>
      <c r="G1144" s="20"/>
      <c r="H1144" s="20"/>
      <c r="I1144" s="20"/>
      <c r="J1144" s="20"/>
      <c r="K1144" s="20"/>
      <c r="L1144" s="5"/>
      <c r="M1144" s="5"/>
    </row>
    <row r="1145" spans="1:13" ht="17" customHeight="1" x14ac:dyDescent="0.15">
      <c r="A1145" s="16" t="s">
        <v>3313</v>
      </c>
      <c r="B1145" s="20">
        <f t="shared" ref="B1145:K1145" si="1">B1140</f>
        <v>3.88264576705548E-3</v>
      </c>
      <c r="C1145" s="20">
        <f t="shared" si="1"/>
        <v>1.6372968567238599E-3</v>
      </c>
      <c r="D1145" s="20">
        <f t="shared" si="1"/>
        <v>3.0837832391553402E-3</v>
      </c>
      <c r="E1145" s="20">
        <f t="shared" si="1"/>
        <v>4.3794315998854196E-3</v>
      </c>
      <c r="F1145" s="20">
        <f t="shared" si="1"/>
        <v>3.3698494026186002E-3</v>
      </c>
      <c r="G1145" s="20">
        <f t="shared" si="1"/>
        <v>3.8735405982800101E-3</v>
      </c>
      <c r="H1145" s="20">
        <f t="shared" si="1"/>
        <v>3.8859222634783702E-3</v>
      </c>
      <c r="I1145" s="20">
        <f t="shared" si="1"/>
        <v>3.2869996249913101E-3</v>
      </c>
      <c r="J1145" s="20">
        <f t="shared" si="1"/>
        <v>3.1265342729294801E-3</v>
      </c>
      <c r="K1145" s="20">
        <f t="shared" si="1"/>
        <v>3.3403674697742901E-3</v>
      </c>
      <c r="L1145" s="5"/>
      <c r="M1145" s="5"/>
    </row>
    <row r="1146" spans="1:13" ht="16.5" customHeight="1" x14ac:dyDescent="0.15">
      <c r="A1146" s="5"/>
      <c r="B1146" s="344"/>
      <c r="C1146" s="344"/>
      <c r="D1146" s="344"/>
      <c r="E1146" s="344"/>
      <c r="F1146" s="344"/>
      <c r="G1146" s="344"/>
      <c r="H1146" s="344"/>
      <c r="I1146" s="425"/>
      <c r="J1146" s="425"/>
      <c r="K1146" s="425"/>
      <c r="L1146" s="5"/>
      <c r="M1146" s="5"/>
    </row>
    <row r="1147" spans="1:13" ht="16.5" customHeight="1" x14ac:dyDescent="0.15">
      <c r="A1147" s="256" t="s">
        <v>91</v>
      </c>
      <c r="B1147" s="426">
        <v>1.8673489999999999</v>
      </c>
      <c r="C1147" s="427">
        <v>5.924639</v>
      </c>
      <c r="D1147" s="428">
        <v>1.9009130000000001</v>
      </c>
      <c r="E1147" s="428">
        <v>2.2531409999999998</v>
      </c>
      <c r="F1147" s="428">
        <v>2.1511830000000001</v>
      </c>
      <c r="G1147" s="428">
        <v>1.5320039999999999</v>
      </c>
      <c r="H1147" s="426">
        <v>2.1952180000000001</v>
      </c>
      <c r="I1147" s="427">
        <v>3.0485790000000001</v>
      </c>
      <c r="J1147" s="428">
        <v>1.511495</v>
      </c>
      <c r="K1147" s="426">
        <v>2.6960229999999998</v>
      </c>
      <c r="L1147" s="192"/>
      <c r="M1147" s="5"/>
    </row>
    <row r="1148" spans="1:13" ht="17.5" customHeight="1" x14ac:dyDescent="0.15">
      <c r="A1148" s="5"/>
      <c r="B1148" s="194"/>
      <c r="C1148" s="194"/>
      <c r="D1148" s="194"/>
      <c r="E1148" s="194"/>
      <c r="F1148" s="194"/>
      <c r="G1148" s="194"/>
      <c r="H1148" s="194"/>
      <c r="I1148" s="342"/>
      <c r="J1148" s="342"/>
      <c r="K1148" s="342"/>
      <c r="L1148" s="5"/>
      <c r="M1148" s="5"/>
    </row>
    <row r="1149" spans="1:13" ht="17" customHeight="1" x14ac:dyDescent="0.15">
      <c r="A1149" s="16" t="s">
        <v>3314</v>
      </c>
      <c r="B1149" s="20"/>
      <c r="C1149" s="20"/>
      <c r="D1149" s="20"/>
      <c r="E1149" s="20"/>
      <c r="F1149" s="20"/>
      <c r="G1149" s="20"/>
      <c r="H1149" s="20"/>
      <c r="I1149" s="20">
        <f>(1+(I1147*I1143))^12-1</f>
        <v>0.10731681948457505</v>
      </c>
      <c r="J1149" s="20">
        <f>(1+(J1147*J1143))^12-1</f>
        <v>5.5285906084748593E-2</v>
      </c>
      <c r="K1149" s="20">
        <f>(1+(K1147*K1143))^12-1</f>
        <v>9.6153937223838692E-2</v>
      </c>
      <c r="L1149" s="5"/>
      <c r="M1149" s="5"/>
    </row>
    <row r="1150" spans="1:13" ht="13.75" customHeight="1" x14ac:dyDescent="0.15">
      <c r="A1150" s="5"/>
      <c r="B1150" s="5"/>
      <c r="C1150" s="5"/>
      <c r="D1150" s="5"/>
      <c r="E1150" s="5"/>
      <c r="F1150" s="5"/>
      <c r="G1150" s="5"/>
      <c r="H1150" s="5"/>
      <c r="I1150" s="5"/>
      <c r="J1150" s="5"/>
      <c r="K1150" s="5"/>
      <c r="L1150" s="5"/>
      <c r="M1150" s="5"/>
    </row>
    <row r="1151" spans="1:13" ht="17" customHeight="1" x14ac:dyDescent="0.15">
      <c r="A1151" s="16" t="s">
        <v>3315</v>
      </c>
      <c r="B1151" s="20"/>
      <c r="C1151" s="20"/>
      <c r="D1151" s="20"/>
      <c r="E1151" s="20"/>
      <c r="F1151" s="20"/>
      <c r="G1151" s="20"/>
      <c r="H1151" s="20"/>
      <c r="I1151" s="20">
        <f>(1+(I1147*I1145))^12-1</f>
        <v>0.12710189918615744</v>
      </c>
      <c r="J1151" s="20">
        <f>(1+(J1147*J1145))^12-1</f>
        <v>5.8206311611639139E-2</v>
      </c>
      <c r="K1151" s="20">
        <f>(1+(K1147*K1145))^12-1</f>
        <v>0.11358526168676764</v>
      </c>
      <c r="L1151" s="5"/>
      <c r="M1151" s="5"/>
    </row>
    <row r="1152" spans="1:13" ht="13.75" customHeight="1" x14ac:dyDescent="0.15">
      <c r="A1152" s="5"/>
      <c r="B1152" s="5"/>
      <c r="C1152" s="5"/>
      <c r="D1152" s="5"/>
      <c r="E1152" s="5"/>
      <c r="F1152" s="5"/>
      <c r="G1152" s="5"/>
      <c r="H1152" s="5"/>
      <c r="I1152" s="5"/>
      <c r="J1152" s="5"/>
      <c r="K1152" s="5"/>
      <c r="L1152" s="5"/>
      <c r="M1152" s="5"/>
    </row>
    <row r="1153" spans="1:13" ht="17" customHeight="1" x14ac:dyDescent="0.15">
      <c r="A1153" s="16" t="s">
        <v>3316</v>
      </c>
      <c r="B1153" s="20"/>
      <c r="C1153" s="20"/>
      <c r="D1153" s="20"/>
      <c r="E1153" s="20"/>
      <c r="F1153" s="20"/>
      <c r="G1153" s="20"/>
      <c r="H1153" s="20"/>
      <c r="I1153" s="20">
        <f>AVERAGE(I1149:I1151)</f>
        <v>0.11720935933536625</v>
      </c>
      <c r="J1153" s="20">
        <f>AVERAGE(J1149:J1151)</f>
        <v>5.6746108848193866E-2</v>
      </c>
      <c r="K1153" s="20">
        <f>AVERAGE(K1149:K1151)</f>
        <v>0.10486959945530316</v>
      </c>
      <c r="L1153" s="5"/>
      <c r="M1153" s="5"/>
    </row>
  </sheetData>
  <pageMargins left="0.7" right="0.7" top="0.75" bottom="0.75" header="0.3" footer="0.3"/>
  <pageSetup orientation="portrait"/>
  <headerFooter>
    <oddFooter>&amp;C&amp;"Helvetica Neue,Regular"&amp;12&amp;K000000&amp;P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1138"/>
  <sheetViews>
    <sheetView showGridLines="0" workbookViewId="0"/>
  </sheetViews>
  <sheetFormatPr baseColWidth="10" defaultColWidth="10.33203125" defaultRowHeight="14.25" customHeight="1" x14ac:dyDescent="0.15"/>
  <cols>
    <col min="1" max="1" width="14.83203125" style="429" customWidth="1"/>
    <col min="2" max="2" width="17.33203125" style="429" customWidth="1"/>
    <col min="3" max="3" width="14" style="429" customWidth="1"/>
    <col min="4" max="4" width="14.6640625" style="429" customWidth="1"/>
    <col min="5" max="6" width="11.83203125" style="429" customWidth="1"/>
    <col min="7" max="7" width="17.1640625" style="429" customWidth="1"/>
    <col min="8" max="8" width="11.83203125" style="429" customWidth="1"/>
    <col min="9" max="11" width="12.1640625" style="429" customWidth="1"/>
    <col min="12" max="12" width="10.33203125" style="429" customWidth="1"/>
    <col min="13" max="16384" width="10.33203125" style="429"/>
  </cols>
  <sheetData>
    <row r="1" spans="1:11" ht="25.5" customHeight="1" x14ac:dyDescent="0.25">
      <c r="A1" s="5"/>
      <c r="B1" s="430"/>
      <c r="C1" s="5"/>
      <c r="D1" s="5"/>
      <c r="E1" s="5"/>
      <c r="F1" s="5"/>
      <c r="G1" s="5"/>
      <c r="H1" s="5"/>
      <c r="I1" s="525"/>
      <c r="J1" s="525"/>
      <c r="K1" s="5"/>
    </row>
    <row r="2" spans="1:11" ht="25.5" customHeight="1" x14ac:dyDescent="0.15">
      <c r="A2" s="5"/>
      <c r="B2" s="16" t="s">
        <v>2119</v>
      </c>
      <c r="C2" s="16" t="s">
        <v>2120</v>
      </c>
      <c r="D2" s="16" t="s">
        <v>2121</v>
      </c>
      <c r="E2" s="16" t="s">
        <v>2122</v>
      </c>
      <c r="F2" s="16" t="s">
        <v>2123</v>
      </c>
      <c r="G2" s="25" t="s">
        <v>2124</v>
      </c>
      <c r="H2" s="16" t="s">
        <v>2125</v>
      </c>
      <c r="I2" s="16" t="s">
        <v>2126</v>
      </c>
      <c r="J2" s="16" t="s">
        <v>2127</v>
      </c>
      <c r="K2" s="16" t="s">
        <v>3317</v>
      </c>
    </row>
    <row r="3" spans="1:11" ht="14.5" customHeight="1" x14ac:dyDescent="0.15">
      <c r="A3" s="399">
        <v>9498</v>
      </c>
      <c r="B3" s="430">
        <v>0</v>
      </c>
      <c r="C3" s="5"/>
      <c r="D3" s="400">
        <v>3.0999999999999999E-3</v>
      </c>
      <c r="E3" s="5"/>
      <c r="F3" s="5"/>
      <c r="G3" s="5"/>
      <c r="H3" s="5"/>
      <c r="I3" s="5"/>
      <c r="J3" s="5"/>
      <c r="K3" s="5"/>
    </row>
    <row r="4" spans="1:11" ht="14.5" customHeight="1" x14ac:dyDescent="0.15">
      <c r="A4" s="399">
        <v>9529</v>
      </c>
      <c r="B4" s="430">
        <v>-3.85E-2</v>
      </c>
      <c r="C4" s="5"/>
      <c r="D4" s="400">
        <v>2.8E-3</v>
      </c>
      <c r="E4" s="5"/>
      <c r="F4" s="5"/>
      <c r="G4" s="5"/>
      <c r="H4" s="5"/>
      <c r="I4" s="400">
        <f t="shared" ref="I4:I67" si="0">B4-D4</f>
        <v>-4.1299999999999996E-2</v>
      </c>
      <c r="J4" s="5"/>
      <c r="K4" s="5"/>
    </row>
    <row r="5" spans="1:11" ht="14.5" customHeight="1" x14ac:dyDescent="0.15">
      <c r="A5" s="399">
        <v>9557</v>
      </c>
      <c r="B5" s="430">
        <v>-5.7500000000000002E-2</v>
      </c>
      <c r="C5" s="5"/>
      <c r="D5" s="400">
        <v>3.2000000000000002E-3</v>
      </c>
      <c r="E5" s="5"/>
      <c r="F5" s="5"/>
      <c r="G5" s="5"/>
      <c r="H5" s="5"/>
      <c r="I5" s="400">
        <f t="shared" si="0"/>
        <v>-6.0700000000000004E-2</v>
      </c>
      <c r="J5" s="5"/>
      <c r="K5" s="5"/>
    </row>
    <row r="6" spans="1:11" ht="14.5" customHeight="1" x14ac:dyDescent="0.15">
      <c r="A6" s="399">
        <v>9588</v>
      </c>
      <c r="B6" s="430">
        <v>2.53E-2</v>
      </c>
      <c r="C6" s="5"/>
      <c r="D6" s="400">
        <v>3.0000000000000001E-3</v>
      </c>
      <c r="E6" s="5"/>
      <c r="F6" s="5"/>
      <c r="G6" s="5"/>
      <c r="H6" s="5"/>
      <c r="I6" s="400">
        <f t="shared" si="0"/>
        <v>2.23E-2</v>
      </c>
      <c r="J6" s="5"/>
      <c r="K6" s="5"/>
    </row>
    <row r="7" spans="1:11" ht="14.5" customHeight="1" x14ac:dyDescent="0.15">
      <c r="A7" s="399">
        <v>9618</v>
      </c>
      <c r="B7" s="430">
        <v>1.7899999999999999E-2</v>
      </c>
      <c r="C7" s="5"/>
      <c r="D7" s="400">
        <v>2.8E-3</v>
      </c>
      <c r="E7" s="5"/>
      <c r="F7" s="5"/>
      <c r="G7" s="5"/>
      <c r="H7" s="5"/>
      <c r="I7" s="400">
        <f t="shared" si="0"/>
        <v>1.5099999999999999E-2</v>
      </c>
      <c r="J7" s="5"/>
      <c r="K7" s="5"/>
    </row>
    <row r="8" spans="1:11" ht="14.5" customHeight="1" x14ac:dyDescent="0.15">
      <c r="A8" s="399">
        <v>9649</v>
      </c>
      <c r="B8" s="430">
        <v>4.5699999999999998E-2</v>
      </c>
      <c r="C8" s="5"/>
      <c r="D8" s="400">
        <v>3.3E-3</v>
      </c>
      <c r="E8" s="5"/>
      <c r="F8" s="5"/>
      <c r="G8" s="5"/>
      <c r="H8" s="5"/>
      <c r="I8" s="400">
        <f t="shared" si="0"/>
        <v>4.24E-2</v>
      </c>
      <c r="J8" s="5"/>
      <c r="K8" s="5"/>
    </row>
    <row r="9" spans="1:11" ht="14.5" customHeight="1" x14ac:dyDescent="0.15">
      <c r="A9" s="399">
        <v>9679</v>
      </c>
      <c r="B9" s="430">
        <v>4.7899999999999998E-2</v>
      </c>
      <c r="C9" s="5"/>
      <c r="D9" s="400">
        <v>3.0999999999999999E-3</v>
      </c>
      <c r="E9" s="5"/>
      <c r="F9" s="5"/>
      <c r="G9" s="5"/>
      <c r="H9" s="5"/>
      <c r="I9" s="400">
        <f t="shared" si="0"/>
        <v>4.48E-2</v>
      </c>
      <c r="J9" s="5"/>
      <c r="K9" s="5"/>
    </row>
    <row r="10" spans="1:11" ht="14.5" customHeight="1" x14ac:dyDescent="0.15">
      <c r="A10" s="399">
        <v>9710</v>
      </c>
      <c r="B10" s="430">
        <v>2.4799999999999999E-2</v>
      </c>
      <c r="C10" s="5"/>
      <c r="D10" s="400">
        <v>3.0999999999999999E-3</v>
      </c>
      <c r="E10" s="5"/>
      <c r="F10" s="5"/>
      <c r="G10" s="5"/>
      <c r="H10" s="5"/>
      <c r="I10" s="400">
        <f t="shared" si="0"/>
        <v>2.1700000000000001E-2</v>
      </c>
      <c r="J10" s="5"/>
      <c r="K10" s="5"/>
    </row>
    <row r="11" spans="1:11" ht="14.5" customHeight="1" x14ac:dyDescent="0.15">
      <c r="A11" s="399">
        <v>9741</v>
      </c>
      <c r="B11" s="430">
        <v>2.52E-2</v>
      </c>
      <c r="C11" s="5"/>
      <c r="D11" s="400">
        <v>3.0000000000000001E-3</v>
      </c>
      <c r="E11" s="5"/>
      <c r="F11" s="5"/>
      <c r="G11" s="5"/>
      <c r="H11" s="5"/>
      <c r="I11" s="400">
        <f t="shared" si="0"/>
        <v>2.2200000000000001E-2</v>
      </c>
      <c r="J11" s="5"/>
      <c r="K11" s="5"/>
    </row>
    <row r="12" spans="1:11" ht="14.5" customHeight="1" x14ac:dyDescent="0.15">
      <c r="A12" s="399">
        <v>9771</v>
      </c>
      <c r="B12" s="430">
        <v>-2.8400000000000002E-2</v>
      </c>
      <c r="C12" s="5"/>
      <c r="D12" s="400">
        <v>3.0000000000000001E-3</v>
      </c>
      <c r="E12" s="5"/>
      <c r="F12" s="5"/>
      <c r="G12" s="5"/>
      <c r="H12" s="5"/>
      <c r="I12" s="400">
        <f t="shared" si="0"/>
        <v>-3.1400000000000004E-2</v>
      </c>
      <c r="J12" s="5"/>
      <c r="K12" s="5"/>
    </row>
    <row r="13" spans="1:11" ht="14.5" customHeight="1" x14ac:dyDescent="0.15">
      <c r="A13" s="399">
        <v>9802</v>
      </c>
      <c r="B13" s="430">
        <v>3.4700000000000002E-2</v>
      </c>
      <c r="C13" s="5"/>
      <c r="D13" s="400">
        <v>3.0999999999999999E-3</v>
      </c>
      <c r="E13" s="5"/>
      <c r="F13" s="5"/>
      <c r="G13" s="5"/>
      <c r="H13" s="5"/>
      <c r="I13" s="400">
        <f t="shared" si="0"/>
        <v>3.1600000000000003E-2</v>
      </c>
      <c r="J13" s="5"/>
      <c r="K13" s="5"/>
    </row>
    <row r="14" spans="1:11" ht="14.5" customHeight="1" x14ac:dyDescent="0.15">
      <c r="A14" s="399">
        <v>9832</v>
      </c>
      <c r="B14" s="430">
        <v>1.9599999999999999E-2</v>
      </c>
      <c r="C14" s="5"/>
      <c r="D14" s="400">
        <v>3.0000000000000001E-3</v>
      </c>
      <c r="E14" s="5"/>
      <c r="F14" s="5"/>
      <c r="G14" s="5"/>
      <c r="H14" s="5"/>
      <c r="I14" s="400">
        <f t="shared" si="0"/>
        <v>1.66E-2</v>
      </c>
      <c r="J14" s="5"/>
      <c r="K14" s="5"/>
    </row>
    <row r="15" spans="1:11" ht="14.5" customHeight="1" x14ac:dyDescent="0.15">
      <c r="A15" s="399">
        <v>9863</v>
      </c>
      <c r="B15" s="430">
        <v>-1.9300000000000001E-2</v>
      </c>
      <c r="C15" s="5"/>
      <c r="D15" s="400">
        <v>3.0000000000000001E-3</v>
      </c>
      <c r="E15" s="5"/>
      <c r="F15" s="5"/>
      <c r="G15" s="5"/>
      <c r="H15" s="5"/>
      <c r="I15" s="400">
        <f t="shared" si="0"/>
        <v>-2.23E-2</v>
      </c>
      <c r="J15" s="5"/>
      <c r="K15" s="5"/>
    </row>
    <row r="16" spans="1:11" ht="14.5" customHeight="1" x14ac:dyDescent="0.15">
      <c r="A16" s="399">
        <v>9894</v>
      </c>
      <c r="B16" s="430">
        <v>5.3699999999999998E-2</v>
      </c>
      <c r="C16" s="5"/>
      <c r="D16" s="400">
        <v>2.7000000000000001E-3</v>
      </c>
      <c r="E16" s="5"/>
      <c r="F16" s="5"/>
      <c r="G16" s="5"/>
      <c r="H16" s="5"/>
      <c r="I16" s="400">
        <f t="shared" si="0"/>
        <v>5.0999999999999997E-2</v>
      </c>
      <c r="J16" s="5"/>
      <c r="K16" s="5"/>
    </row>
    <row r="17" spans="1:11" ht="14.5" customHeight="1" x14ac:dyDescent="0.15">
      <c r="A17" s="399">
        <v>9922</v>
      </c>
      <c r="B17" s="430">
        <v>8.6999999999999994E-3</v>
      </c>
      <c r="C17" s="5"/>
      <c r="D17" s="400">
        <v>2.8999999999999998E-3</v>
      </c>
      <c r="E17" s="5"/>
      <c r="F17" s="5"/>
      <c r="G17" s="5"/>
      <c r="H17" s="5"/>
      <c r="I17" s="400">
        <f t="shared" si="0"/>
        <v>5.7999999999999996E-3</v>
      </c>
      <c r="J17" s="5"/>
      <c r="K17" s="5"/>
    </row>
    <row r="18" spans="1:11" ht="14.5" customHeight="1" x14ac:dyDescent="0.15">
      <c r="A18" s="399">
        <v>9953</v>
      </c>
      <c r="B18" s="430">
        <v>2.01E-2</v>
      </c>
      <c r="C18" s="5"/>
      <c r="D18" s="400">
        <v>2.7000000000000001E-3</v>
      </c>
      <c r="E18" s="5"/>
      <c r="F18" s="5"/>
      <c r="G18" s="5"/>
      <c r="H18" s="5"/>
      <c r="I18" s="400">
        <f t="shared" si="0"/>
        <v>1.7399999999999999E-2</v>
      </c>
      <c r="J18" s="5"/>
      <c r="K18" s="5"/>
    </row>
    <row r="19" spans="1:11" ht="14.5" customHeight="1" x14ac:dyDescent="0.15">
      <c r="A19" s="399">
        <v>9983</v>
      </c>
      <c r="B19" s="430">
        <v>6.0699999999999997E-2</v>
      </c>
      <c r="C19" s="5"/>
      <c r="D19" s="400">
        <v>2.8E-3</v>
      </c>
      <c r="E19" s="5"/>
      <c r="F19" s="5"/>
      <c r="G19" s="5"/>
      <c r="H19" s="5"/>
      <c r="I19" s="400">
        <f t="shared" si="0"/>
        <v>5.79E-2</v>
      </c>
      <c r="J19" s="5"/>
      <c r="K19" s="5"/>
    </row>
    <row r="20" spans="1:11" ht="14.5" customHeight="1" x14ac:dyDescent="0.15">
      <c r="A20" s="399">
        <v>10014</v>
      </c>
      <c r="B20" s="430">
        <v>-6.7000000000000002E-3</v>
      </c>
      <c r="C20" s="5"/>
      <c r="D20" s="400">
        <v>2.7000000000000001E-3</v>
      </c>
      <c r="E20" s="5"/>
      <c r="F20" s="5"/>
      <c r="G20" s="5"/>
      <c r="H20" s="5"/>
      <c r="I20" s="400">
        <f t="shared" si="0"/>
        <v>-9.4000000000000004E-3</v>
      </c>
      <c r="J20" s="5"/>
      <c r="K20" s="5"/>
    </row>
    <row r="21" spans="1:11" ht="14.5" customHeight="1" x14ac:dyDescent="0.15">
      <c r="A21" s="399">
        <v>10044</v>
      </c>
      <c r="B21" s="430">
        <v>6.7000000000000004E-2</v>
      </c>
      <c r="C21" s="5"/>
      <c r="D21" s="400">
        <v>2.7000000000000001E-3</v>
      </c>
      <c r="E21" s="5"/>
      <c r="F21" s="5"/>
      <c r="G21" s="5"/>
      <c r="H21" s="5"/>
      <c r="I21" s="400">
        <f t="shared" si="0"/>
        <v>6.430000000000001E-2</v>
      </c>
      <c r="J21" s="5"/>
      <c r="K21" s="5"/>
    </row>
    <row r="22" spans="1:11" ht="14.5" customHeight="1" x14ac:dyDescent="0.15">
      <c r="A22" s="399">
        <v>10075</v>
      </c>
      <c r="B22" s="430">
        <v>5.1499999999999997E-2</v>
      </c>
      <c r="C22" s="5"/>
      <c r="D22" s="400">
        <v>2.8999999999999998E-3</v>
      </c>
      <c r="E22" s="5"/>
      <c r="F22" s="5"/>
      <c r="G22" s="5"/>
      <c r="H22" s="5"/>
      <c r="I22" s="400">
        <f t="shared" si="0"/>
        <v>4.8599999999999997E-2</v>
      </c>
      <c r="J22" s="5"/>
      <c r="K22" s="5"/>
    </row>
    <row r="23" spans="1:11" ht="14.5" customHeight="1" x14ac:dyDescent="0.15">
      <c r="A23" s="399">
        <v>10106</v>
      </c>
      <c r="B23" s="430">
        <v>4.4999999999999998E-2</v>
      </c>
      <c r="C23" s="5"/>
      <c r="D23" s="400">
        <v>2.7000000000000001E-3</v>
      </c>
      <c r="E23" s="5"/>
      <c r="F23" s="5"/>
      <c r="G23" s="5"/>
      <c r="H23" s="5"/>
      <c r="I23" s="400">
        <f t="shared" si="0"/>
        <v>4.2299999999999997E-2</v>
      </c>
      <c r="J23" s="5"/>
      <c r="K23" s="5"/>
    </row>
    <row r="24" spans="1:11" ht="14.5" customHeight="1" x14ac:dyDescent="0.15">
      <c r="A24" s="399">
        <v>10136</v>
      </c>
      <c r="B24" s="430">
        <v>-5.0200000000000002E-2</v>
      </c>
      <c r="C24" s="5"/>
      <c r="D24" s="400">
        <v>2.8E-3</v>
      </c>
      <c r="E24" s="5"/>
      <c r="F24" s="5"/>
      <c r="G24" s="5"/>
      <c r="H24" s="5"/>
      <c r="I24" s="400">
        <f t="shared" si="0"/>
        <v>-5.2999999999999999E-2</v>
      </c>
      <c r="J24" s="5"/>
      <c r="K24" s="5"/>
    </row>
    <row r="25" spans="1:11" ht="14.5" customHeight="1" x14ac:dyDescent="0.15">
      <c r="A25" s="399">
        <v>10167</v>
      </c>
      <c r="B25" s="430">
        <v>7.2099999999999997E-2</v>
      </c>
      <c r="C25" s="5"/>
      <c r="D25" s="400">
        <v>2.7000000000000001E-3</v>
      </c>
      <c r="E25" s="5"/>
      <c r="F25" s="5"/>
      <c r="G25" s="5"/>
      <c r="H25" s="5"/>
      <c r="I25" s="400">
        <f t="shared" si="0"/>
        <v>6.9400000000000003E-2</v>
      </c>
      <c r="J25" s="5"/>
      <c r="K25" s="5"/>
    </row>
    <row r="26" spans="1:11" ht="14.5" customHeight="1" x14ac:dyDescent="0.15">
      <c r="A26" s="399">
        <v>10197</v>
      </c>
      <c r="B26" s="430">
        <v>2.7900000000000001E-2</v>
      </c>
      <c r="C26" s="5"/>
      <c r="D26" s="400">
        <v>2.7000000000000001E-3</v>
      </c>
      <c r="E26" s="5"/>
      <c r="F26" s="5"/>
      <c r="G26" s="5"/>
      <c r="H26" s="5"/>
      <c r="I26" s="400">
        <f t="shared" si="0"/>
        <v>2.52E-2</v>
      </c>
      <c r="J26" s="5"/>
      <c r="K26" s="5"/>
    </row>
    <row r="27" spans="1:11" ht="14.5" customHeight="1" x14ac:dyDescent="0.15">
      <c r="A27" s="399">
        <v>10228</v>
      </c>
      <c r="B27" s="430">
        <v>-4.0000000000000001E-3</v>
      </c>
      <c r="C27" s="400">
        <v>3.7499999999999999E-2</v>
      </c>
      <c r="D27" s="400">
        <v>2.7000000000000001E-3</v>
      </c>
      <c r="E27" s="400">
        <v>3.7166666666666702E-3</v>
      </c>
      <c r="F27" s="430">
        <v>3.8416666666666699E-3</v>
      </c>
      <c r="G27" s="430">
        <v>3.7791666666666698E-3</v>
      </c>
      <c r="H27" s="400">
        <v>4.04166666666667E-3</v>
      </c>
      <c r="I27" s="400">
        <f t="shared" si="0"/>
        <v>-6.7000000000000002E-3</v>
      </c>
      <c r="J27" s="400">
        <f t="shared" ref="J27:J90" si="1">B27-G27</f>
        <v>-7.7791666666666703E-3</v>
      </c>
      <c r="K27" s="400">
        <f t="shared" ref="K27:K90" si="2">$C27-H27</f>
        <v>3.3458333333333326E-2</v>
      </c>
    </row>
    <row r="28" spans="1:11" ht="14.5" customHeight="1" x14ac:dyDescent="0.15">
      <c r="A28" s="399">
        <v>10259</v>
      </c>
      <c r="B28" s="430">
        <v>-1.2500000000000001E-2</v>
      </c>
      <c r="C28" s="400">
        <v>-8.0000000000000002E-3</v>
      </c>
      <c r="D28" s="400">
        <v>2.5000000000000001E-3</v>
      </c>
      <c r="E28" s="400">
        <v>3.7166666666666702E-3</v>
      </c>
      <c r="F28" s="430">
        <v>3.8416666666666699E-3</v>
      </c>
      <c r="G28" s="430">
        <v>3.7791666666666698E-3</v>
      </c>
      <c r="H28" s="400">
        <v>4.04166666666667E-3</v>
      </c>
      <c r="I28" s="400">
        <f t="shared" si="0"/>
        <v>-1.5000000000000001E-2</v>
      </c>
      <c r="J28" s="400">
        <f t="shared" si="1"/>
        <v>-1.6279166666666671E-2</v>
      </c>
      <c r="K28" s="400">
        <f t="shared" si="2"/>
        <v>-1.2041666666666669E-2</v>
      </c>
    </row>
    <row r="29" spans="1:11" ht="14.5" customHeight="1" x14ac:dyDescent="0.15">
      <c r="A29" s="399">
        <v>10288</v>
      </c>
      <c r="B29" s="430">
        <v>0.1101</v>
      </c>
      <c r="C29" s="400">
        <v>7.2300000000000003E-2</v>
      </c>
      <c r="D29" s="400">
        <v>2.7000000000000001E-3</v>
      </c>
      <c r="E29" s="400">
        <v>3.7166666666666702E-3</v>
      </c>
      <c r="F29" s="430">
        <v>3.8249999999999998E-3</v>
      </c>
      <c r="G29" s="430">
        <v>3.77083333333333E-3</v>
      </c>
      <c r="H29" s="400">
        <v>4.0166666666666701E-3</v>
      </c>
      <c r="I29" s="400">
        <f t="shared" si="0"/>
        <v>0.10740000000000001</v>
      </c>
      <c r="J29" s="400">
        <f t="shared" si="1"/>
        <v>0.10632916666666667</v>
      </c>
      <c r="K29" s="400">
        <f t="shared" si="2"/>
        <v>6.8283333333333335E-2</v>
      </c>
    </row>
    <row r="30" spans="1:11" ht="14.5" customHeight="1" x14ac:dyDescent="0.15">
      <c r="A30" s="399">
        <v>10319</v>
      </c>
      <c r="B30" s="430">
        <v>3.4500000000000003E-2</v>
      </c>
      <c r="C30" s="400">
        <v>9.8599999999999993E-2</v>
      </c>
      <c r="D30" s="400">
        <v>2.5999999999999999E-3</v>
      </c>
      <c r="E30" s="400">
        <v>3.7166666666666702E-3</v>
      </c>
      <c r="F30" s="430">
        <v>3.8333333333333301E-3</v>
      </c>
      <c r="G30" s="430">
        <v>3.7750000000000001E-3</v>
      </c>
      <c r="H30" s="400">
        <v>4.0166666666666701E-3</v>
      </c>
      <c r="I30" s="400">
        <f t="shared" si="0"/>
        <v>3.1900000000000005E-2</v>
      </c>
      <c r="J30" s="400">
        <f t="shared" si="1"/>
        <v>3.0725000000000002E-2</v>
      </c>
      <c r="K30" s="400">
        <f t="shared" si="2"/>
        <v>9.4583333333333325E-2</v>
      </c>
    </row>
    <row r="31" spans="1:11" ht="14.5" customHeight="1" x14ac:dyDescent="0.15">
      <c r="A31" s="399">
        <v>10349</v>
      </c>
      <c r="B31" s="430">
        <v>1.9699999999999999E-2</v>
      </c>
      <c r="C31" s="400">
        <v>2.0799999999999999E-2</v>
      </c>
      <c r="D31" s="400">
        <v>2.7000000000000001E-3</v>
      </c>
      <c r="E31" s="400">
        <v>3.74166666666667E-3</v>
      </c>
      <c r="F31" s="430">
        <v>3.8666666666666702E-3</v>
      </c>
      <c r="G31" s="430">
        <v>3.8041666666666701E-3</v>
      </c>
      <c r="H31" s="400">
        <v>4.0583333333333296E-3</v>
      </c>
      <c r="I31" s="400">
        <f t="shared" si="0"/>
        <v>1.6999999999999998E-2</v>
      </c>
      <c r="J31" s="400">
        <f t="shared" si="1"/>
        <v>1.5895833333333328E-2</v>
      </c>
      <c r="K31" s="400">
        <f t="shared" si="2"/>
        <v>1.6741666666666669E-2</v>
      </c>
    </row>
    <row r="32" spans="1:11" ht="14.5" customHeight="1" x14ac:dyDescent="0.15">
      <c r="A32" s="399">
        <v>10380</v>
      </c>
      <c r="B32" s="430">
        <v>-3.85E-2</v>
      </c>
      <c r="C32" s="400">
        <v>-4.0099999999999997E-2</v>
      </c>
      <c r="D32" s="400">
        <v>2.7000000000000001E-3</v>
      </c>
      <c r="E32" s="400">
        <v>3.8083333333333298E-3</v>
      </c>
      <c r="F32" s="430">
        <v>3.9583333333333302E-3</v>
      </c>
      <c r="G32" s="430">
        <v>3.8833333333333298E-3</v>
      </c>
      <c r="H32" s="400">
        <v>4.1583333333333299E-3</v>
      </c>
      <c r="I32" s="400">
        <f t="shared" si="0"/>
        <v>-4.1200000000000001E-2</v>
      </c>
      <c r="J32" s="400">
        <f t="shared" si="1"/>
        <v>-4.2383333333333328E-2</v>
      </c>
      <c r="K32" s="400">
        <f t="shared" si="2"/>
        <v>-4.425833333333333E-2</v>
      </c>
    </row>
    <row r="33" spans="1:11" ht="14.5" customHeight="1" x14ac:dyDescent="0.15">
      <c r="A33" s="399">
        <v>10410</v>
      </c>
      <c r="B33" s="430">
        <v>1.41E-2</v>
      </c>
      <c r="C33" s="400">
        <v>-7.6E-3</v>
      </c>
      <c r="D33" s="400">
        <v>2.7000000000000001E-3</v>
      </c>
      <c r="E33" s="400">
        <v>3.8416666666666699E-3</v>
      </c>
      <c r="F33" s="430">
        <v>3.9916666666666703E-3</v>
      </c>
      <c r="G33" s="430">
        <v>3.9166666666666699E-3</v>
      </c>
      <c r="H33" s="400">
        <v>4.1999999999999997E-3</v>
      </c>
      <c r="I33" s="400">
        <f t="shared" si="0"/>
        <v>1.14E-2</v>
      </c>
      <c r="J33" s="400">
        <f t="shared" si="1"/>
        <v>1.0183333333333329E-2</v>
      </c>
      <c r="K33" s="400">
        <f t="shared" si="2"/>
        <v>-1.18E-2</v>
      </c>
    </row>
    <row r="34" spans="1:11" ht="14.5" customHeight="1" x14ac:dyDescent="0.15">
      <c r="A34" s="399">
        <v>10441</v>
      </c>
      <c r="B34" s="430">
        <v>8.0299999999999996E-2</v>
      </c>
      <c r="C34" s="400">
        <v>6.8199999999999997E-2</v>
      </c>
      <c r="D34" s="400">
        <v>2.8999999999999998E-3</v>
      </c>
      <c r="E34" s="400">
        <v>3.8666666666666702E-3</v>
      </c>
      <c r="F34" s="430">
        <v>4.0166666666666701E-3</v>
      </c>
      <c r="G34" s="430">
        <v>3.9416666666666697E-3</v>
      </c>
      <c r="H34" s="400">
        <v>4.2333333333333303E-3</v>
      </c>
      <c r="I34" s="400">
        <f t="shared" si="0"/>
        <v>7.7399999999999997E-2</v>
      </c>
      <c r="J34" s="400">
        <f t="shared" si="1"/>
        <v>7.6358333333333334E-2</v>
      </c>
      <c r="K34" s="400">
        <f t="shared" si="2"/>
        <v>6.3966666666666672E-2</v>
      </c>
    </row>
    <row r="35" spans="1:11" ht="14.5" customHeight="1" x14ac:dyDescent="0.15">
      <c r="A35" s="399">
        <v>10472</v>
      </c>
      <c r="B35" s="430">
        <v>2.5899999999999999E-2</v>
      </c>
      <c r="C35" s="400">
        <v>2.87E-2</v>
      </c>
      <c r="D35" s="400">
        <v>2.7000000000000001E-3</v>
      </c>
      <c r="E35" s="400">
        <v>3.8416666666666699E-3</v>
      </c>
      <c r="F35" s="430">
        <v>3.9916666666666703E-3</v>
      </c>
      <c r="G35" s="430">
        <v>3.9166666666666699E-3</v>
      </c>
      <c r="H35" s="400">
        <v>4.2083333333333304E-3</v>
      </c>
      <c r="I35" s="400">
        <f t="shared" si="0"/>
        <v>2.3199999999999998E-2</v>
      </c>
      <c r="J35" s="400">
        <f t="shared" si="1"/>
        <v>2.198333333333333E-2</v>
      </c>
      <c r="K35" s="400">
        <f t="shared" si="2"/>
        <v>2.4491666666666669E-2</v>
      </c>
    </row>
    <row r="36" spans="1:11" ht="14.5" customHeight="1" x14ac:dyDescent="0.15">
      <c r="A36" s="399">
        <v>10502</v>
      </c>
      <c r="B36" s="430">
        <v>1.6799999999999999E-2</v>
      </c>
      <c r="C36" s="400">
        <v>-9.1999999999999998E-3</v>
      </c>
      <c r="D36" s="400">
        <v>3.0000000000000001E-3</v>
      </c>
      <c r="E36" s="400">
        <v>3.8416666666666699E-3</v>
      </c>
      <c r="F36" s="430">
        <v>3.98333333333333E-3</v>
      </c>
      <c r="G36" s="430">
        <v>3.9125000000000002E-3</v>
      </c>
      <c r="H36" s="400">
        <v>4.1583333333333299E-3</v>
      </c>
      <c r="I36" s="400">
        <f t="shared" si="0"/>
        <v>1.38E-2</v>
      </c>
      <c r="J36" s="400">
        <f t="shared" si="1"/>
        <v>1.28875E-2</v>
      </c>
      <c r="K36" s="400">
        <f t="shared" si="2"/>
        <v>-1.335833333333333E-2</v>
      </c>
    </row>
    <row r="37" spans="1:11" ht="14.5" customHeight="1" x14ac:dyDescent="0.15">
      <c r="A37" s="399">
        <v>10533</v>
      </c>
      <c r="B37" s="430">
        <v>0.12920000000000001</v>
      </c>
      <c r="C37" s="400">
        <v>0.2147</v>
      </c>
      <c r="D37" s="400">
        <v>2.7000000000000001E-3</v>
      </c>
      <c r="E37" s="400">
        <v>3.81666666666667E-3</v>
      </c>
      <c r="F37" s="430">
        <v>3.9333333333333304E-3</v>
      </c>
      <c r="G37" s="430">
        <v>3.875E-3</v>
      </c>
      <c r="H37" s="400">
        <v>4.15E-3</v>
      </c>
      <c r="I37" s="400">
        <f t="shared" si="0"/>
        <v>0.1265</v>
      </c>
      <c r="J37" s="400">
        <f t="shared" si="1"/>
        <v>0.12532500000000002</v>
      </c>
      <c r="K37" s="400">
        <f t="shared" si="2"/>
        <v>0.21055000000000001</v>
      </c>
    </row>
    <row r="38" spans="1:11" ht="14.5" customHeight="1" x14ac:dyDescent="0.15">
      <c r="A38" s="399">
        <v>10563</v>
      </c>
      <c r="B38" s="430">
        <v>4.8999999999999998E-3</v>
      </c>
      <c r="C38" s="400">
        <v>0.01</v>
      </c>
      <c r="D38" s="400">
        <v>2.8999999999999998E-3</v>
      </c>
      <c r="E38" s="400">
        <v>3.8416666666666699E-3</v>
      </c>
      <c r="F38" s="430">
        <v>3.9750000000000002E-3</v>
      </c>
      <c r="G38" s="430">
        <v>3.9083333333333296E-3</v>
      </c>
      <c r="H38" s="400">
        <v>4.2083333333333304E-3</v>
      </c>
      <c r="I38" s="400">
        <f t="shared" si="0"/>
        <v>2E-3</v>
      </c>
      <c r="J38" s="400">
        <f t="shared" si="1"/>
        <v>9.9166666666667021E-4</v>
      </c>
      <c r="K38" s="400">
        <f t="shared" si="2"/>
        <v>5.7916666666666698E-3</v>
      </c>
    </row>
    <row r="39" spans="1:11" ht="14.5" customHeight="1" x14ac:dyDescent="0.15">
      <c r="A39" s="399">
        <v>10594</v>
      </c>
      <c r="B39" s="430">
        <v>5.8299999999999998E-2</v>
      </c>
      <c r="C39" s="400">
        <v>0.13250000000000001</v>
      </c>
      <c r="D39" s="400">
        <v>2.8999999999999998E-3</v>
      </c>
      <c r="E39" s="400">
        <v>3.8500000000000001E-3</v>
      </c>
      <c r="F39" s="430">
        <v>3.9916666666666703E-3</v>
      </c>
      <c r="G39" s="430">
        <v>3.92083333333333E-3</v>
      </c>
      <c r="H39" s="400">
        <v>4.2083333333333304E-3</v>
      </c>
      <c r="I39" s="400">
        <f t="shared" si="0"/>
        <v>5.5399999999999998E-2</v>
      </c>
      <c r="J39" s="400">
        <f t="shared" si="1"/>
        <v>5.4379166666666666E-2</v>
      </c>
      <c r="K39" s="400">
        <f t="shared" si="2"/>
        <v>0.12829166666666666</v>
      </c>
    </row>
    <row r="40" spans="1:11" ht="14.5" customHeight="1" x14ac:dyDescent="0.15">
      <c r="A40" s="399">
        <v>10625</v>
      </c>
      <c r="B40" s="430">
        <v>-1.9E-3</v>
      </c>
      <c r="C40" s="400">
        <v>-2.3199999999999998E-2</v>
      </c>
      <c r="D40" s="400">
        <v>2.7000000000000001E-3</v>
      </c>
      <c r="E40" s="400">
        <v>3.8833333333333298E-3</v>
      </c>
      <c r="F40" s="430">
        <v>4.0499999999999998E-3</v>
      </c>
      <c r="G40" s="430">
        <v>3.9666666666666704E-3</v>
      </c>
      <c r="H40" s="400">
        <v>4.2500000000000003E-3</v>
      </c>
      <c r="I40" s="400">
        <f t="shared" si="0"/>
        <v>-4.5999999999999999E-3</v>
      </c>
      <c r="J40" s="400">
        <f t="shared" si="1"/>
        <v>-5.8666666666666702E-3</v>
      </c>
      <c r="K40" s="400">
        <f t="shared" si="2"/>
        <v>-2.7449999999999999E-2</v>
      </c>
    </row>
    <row r="41" spans="1:11" ht="14.5" customHeight="1" x14ac:dyDescent="0.15">
      <c r="A41" s="399">
        <v>10653</v>
      </c>
      <c r="B41" s="430">
        <v>-1.1999999999999999E-3</v>
      </c>
      <c r="C41" s="400">
        <v>-1.0999999999999999E-2</v>
      </c>
      <c r="D41" s="400">
        <v>2.8E-3</v>
      </c>
      <c r="E41" s="400">
        <v>3.9166666666666699E-3</v>
      </c>
      <c r="F41" s="430">
        <v>4.1000000000000003E-3</v>
      </c>
      <c r="G41" s="430">
        <v>4.0083333333333299E-3</v>
      </c>
      <c r="H41" s="400">
        <v>4.28333333333333E-3</v>
      </c>
      <c r="I41" s="400">
        <f t="shared" si="0"/>
        <v>-4.0000000000000001E-3</v>
      </c>
      <c r="J41" s="400">
        <f t="shared" si="1"/>
        <v>-5.2083333333333296E-3</v>
      </c>
      <c r="K41" s="400">
        <f t="shared" si="2"/>
        <v>-1.5283333333333329E-2</v>
      </c>
    </row>
    <row r="42" spans="1:11" ht="14.5" customHeight="1" x14ac:dyDescent="0.15">
      <c r="A42" s="399">
        <v>10684</v>
      </c>
      <c r="B42" s="430">
        <v>1.7600000000000001E-2</v>
      </c>
      <c r="C42" s="400">
        <v>3.4700000000000002E-2</v>
      </c>
      <c r="D42" s="400">
        <v>3.3999999999999998E-3</v>
      </c>
      <c r="E42" s="400">
        <v>3.9083333333333296E-3</v>
      </c>
      <c r="F42" s="430">
        <v>4.0916666666666697E-3</v>
      </c>
      <c r="G42" s="430">
        <v>4.0000000000000001E-3</v>
      </c>
      <c r="H42" s="400">
        <v>4.28333333333333E-3</v>
      </c>
      <c r="I42" s="400">
        <f t="shared" si="0"/>
        <v>1.4200000000000001E-2</v>
      </c>
      <c r="J42" s="400">
        <f t="shared" si="1"/>
        <v>1.3600000000000001E-2</v>
      </c>
      <c r="K42" s="400">
        <f t="shared" si="2"/>
        <v>3.0416666666666672E-2</v>
      </c>
    </row>
    <row r="43" spans="1:11" ht="14.5" customHeight="1" x14ac:dyDescent="0.15">
      <c r="A43" s="399">
        <v>10714</v>
      </c>
      <c r="B43" s="430">
        <v>-3.6200000000000003E-2</v>
      </c>
      <c r="C43" s="400">
        <v>4.7E-2</v>
      </c>
      <c r="D43" s="400">
        <v>3.0000000000000001E-3</v>
      </c>
      <c r="E43" s="400">
        <v>3.9166666666666699E-3</v>
      </c>
      <c r="F43" s="430">
        <v>4.0916666666666697E-3</v>
      </c>
      <c r="G43" s="430">
        <v>4.0041666666666698E-3</v>
      </c>
      <c r="H43" s="400">
        <v>4.28333333333333E-3</v>
      </c>
      <c r="I43" s="400">
        <f t="shared" si="0"/>
        <v>-3.9200000000000006E-2</v>
      </c>
      <c r="J43" s="400">
        <f t="shared" si="1"/>
        <v>-4.0204166666666673E-2</v>
      </c>
      <c r="K43" s="400">
        <f t="shared" si="2"/>
        <v>4.2716666666666667E-2</v>
      </c>
    </row>
    <row r="44" spans="1:11" ht="14.5" customHeight="1" x14ac:dyDescent="0.15">
      <c r="A44" s="399">
        <v>10745</v>
      </c>
      <c r="B44" s="430">
        <v>0.114</v>
      </c>
      <c r="C44" s="400">
        <v>0.21779999999999999</v>
      </c>
      <c r="D44" s="400">
        <v>2.8999999999999998E-3</v>
      </c>
      <c r="E44" s="400">
        <v>3.9750000000000002E-3</v>
      </c>
      <c r="F44" s="430">
        <v>4.15E-3</v>
      </c>
      <c r="G44" s="430">
        <v>4.0625000000000001E-3</v>
      </c>
      <c r="H44" s="400">
        <v>4.3583333333333304E-3</v>
      </c>
      <c r="I44" s="400">
        <f t="shared" si="0"/>
        <v>0.1111</v>
      </c>
      <c r="J44" s="400">
        <f t="shared" si="1"/>
        <v>0.10993750000000001</v>
      </c>
      <c r="K44" s="400">
        <f t="shared" si="2"/>
        <v>0.21344166666666667</v>
      </c>
    </row>
    <row r="45" spans="1:11" ht="14.5" customHeight="1" x14ac:dyDescent="0.15">
      <c r="A45" s="399">
        <v>10775</v>
      </c>
      <c r="B45" s="430">
        <v>4.7100000000000003E-2</v>
      </c>
      <c r="C45" s="400">
        <v>9.0499999999999997E-2</v>
      </c>
      <c r="D45" s="400">
        <v>3.2000000000000002E-3</v>
      </c>
      <c r="E45" s="400">
        <v>3.9750000000000002E-3</v>
      </c>
      <c r="F45" s="430">
        <v>4.1416666666666702E-3</v>
      </c>
      <c r="G45" s="430">
        <v>4.0583333333333296E-3</v>
      </c>
      <c r="H45" s="400">
        <v>4.3666666666666697E-3</v>
      </c>
      <c r="I45" s="400">
        <f t="shared" si="0"/>
        <v>4.3900000000000002E-2</v>
      </c>
      <c r="J45" s="400">
        <f t="shared" si="1"/>
        <v>4.3041666666666673E-2</v>
      </c>
      <c r="K45" s="400">
        <f t="shared" si="2"/>
        <v>8.6133333333333326E-2</v>
      </c>
    </row>
    <row r="46" spans="1:11" ht="14.5" customHeight="1" x14ac:dyDescent="0.15">
      <c r="A46" s="399">
        <v>10806</v>
      </c>
      <c r="B46" s="430">
        <v>0.1028</v>
      </c>
      <c r="C46" s="400">
        <v>0.1033</v>
      </c>
      <c r="D46" s="400">
        <v>3.0000000000000001E-3</v>
      </c>
      <c r="E46" s="400">
        <v>3.9916666666666703E-3</v>
      </c>
      <c r="F46" s="430">
        <v>4.1583333333333299E-3</v>
      </c>
      <c r="G46" s="430">
        <v>4.0749999999999996E-3</v>
      </c>
      <c r="H46" s="400">
        <v>4.4166666666666703E-3</v>
      </c>
      <c r="I46" s="400">
        <f t="shared" si="0"/>
        <v>9.98E-2</v>
      </c>
      <c r="J46" s="400">
        <f t="shared" si="1"/>
        <v>9.8725000000000007E-2</v>
      </c>
      <c r="K46" s="400">
        <f t="shared" si="2"/>
        <v>9.8883333333333337E-2</v>
      </c>
    </row>
    <row r="47" spans="1:11" ht="14.5" customHeight="1" x14ac:dyDescent="0.15">
      <c r="A47" s="399">
        <v>10837</v>
      </c>
      <c r="B47" s="430">
        <v>-4.7600000000000003E-2</v>
      </c>
      <c r="C47" s="400">
        <v>4.0000000000000002E-4</v>
      </c>
      <c r="D47" s="400">
        <v>3.2000000000000002E-3</v>
      </c>
      <c r="E47" s="400">
        <v>4.0000000000000001E-3</v>
      </c>
      <c r="F47" s="430">
        <v>4.1749999999999999E-3</v>
      </c>
      <c r="G47" s="430">
        <v>4.0875E-3</v>
      </c>
      <c r="H47" s="400">
        <v>4.4833333333333296E-3</v>
      </c>
      <c r="I47" s="400">
        <f t="shared" si="0"/>
        <v>-5.0800000000000005E-2</v>
      </c>
      <c r="J47" s="400">
        <f t="shared" si="1"/>
        <v>-5.1687500000000004E-2</v>
      </c>
      <c r="K47" s="400">
        <f t="shared" si="2"/>
        <v>-4.0833333333333294E-3</v>
      </c>
    </row>
    <row r="48" spans="1:11" ht="14.5" customHeight="1" x14ac:dyDescent="0.15">
      <c r="A48" s="399">
        <v>10867</v>
      </c>
      <c r="B48" s="430">
        <v>-0.1973</v>
      </c>
      <c r="C48" s="400">
        <v>-0.30220000000000002</v>
      </c>
      <c r="D48" s="400">
        <v>3.0999999999999999E-3</v>
      </c>
      <c r="E48" s="400">
        <v>3.9750000000000002E-3</v>
      </c>
      <c r="F48" s="430">
        <v>4.1749999999999999E-3</v>
      </c>
      <c r="G48" s="430">
        <v>4.0749999999999996E-3</v>
      </c>
      <c r="H48" s="400">
        <v>4.45E-3</v>
      </c>
      <c r="I48" s="400">
        <f t="shared" si="0"/>
        <v>-0.20039999999999999</v>
      </c>
      <c r="J48" s="400">
        <f t="shared" si="1"/>
        <v>-0.201375</v>
      </c>
      <c r="K48" s="400">
        <f t="shared" si="2"/>
        <v>-0.30665000000000003</v>
      </c>
    </row>
    <row r="49" spans="1:11" ht="14.5" customHeight="1" x14ac:dyDescent="0.15">
      <c r="A49" s="399">
        <v>10898</v>
      </c>
      <c r="B49" s="430">
        <v>-0.1246</v>
      </c>
      <c r="C49" s="400">
        <v>-0.1424</v>
      </c>
      <c r="D49" s="400">
        <v>2.5999999999999999E-3</v>
      </c>
      <c r="E49" s="400">
        <v>3.9666666666666704E-3</v>
      </c>
      <c r="F49" s="430">
        <v>4.1166666666666704E-3</v>
      </c>
      <c r="G49" s="430">
        <v>4.04166666666667E-3</v>
      </c>
      <c r="H49" s="400">
        <v>4.4083333333333301E-3</v>
      </c>
      <c r="I49" s="400">
        <f t="shared" si="0"/>
        <v>-0.12720000000000001</v>
      </c>
      <c r="J49" s="400">
        <f t="shared" si="1"/>
        <v>-0.12864166666666668</v>
      </c>
      <c r="K49" s="400">
        <f t="shared" si="2"/>
        <v>-0.14680833333333332</v>
      </c>
    </row>
    <row r="50" spans="1:11" ht="14.5" customHeight="1" x14ac:dyDescent="0.15">
      <c r="A50" s="399">
        <v>10928</v>
      </c>
      <c r="B50" s="430">
        <v>2.8199999999999999E-2</v>
      </c>
      <c r="C50" s="400">
        <v>6.8000000000000005E-2</v>
      </c>
      <c r="D50" s="400">
        <v>3.0999999999999999E-3</v>
      </c>
      <c r="E50" s="400">
        <v>3.89166666666667E-3</v>
      </c>
      <c r="F50" s="430">
        <v>4.0333333333333297E-3</v>
      </c>
      <c r="G50" s="430">
        <v>3.9624999999999999E-3</v>
      </c>
      <c r="H50" s="400">
        <v>4.3583333333333304E-3</v>
      </c>
      <c r="I50" s="400">
        <f t="shared" si="0"/>
        <v>2.5100000000000001E-2</v>
      </c>
      <c r="J50" s="400">
        <f t="shared" si="1"/>
        <v>2.4237499999999999E-2</v>
      </c>
      <c r="K50" s="400">
        <f t="shared" si="2"/>
        <v>6.364166666666668E-2</v>
      </c>
    </row>
    <row r="51" spans="1:11" ht="14.5" customHeight="1" x14ac:dyDescent="0.15">
      <c r="A51" s="399">
        <v>10959</v>
      </c>
      <c r="B51" s="430">
        <v>6.3899999999999998E-2</v>
      </c>
      <c r="C51" s="400">
        <v>7.3999999999999996E-2</v>
      </c>
      <c r="D51" s="400">
        <v>2.8999999999999998E-3</v>
      </c>
      <c r="E51" s="400">
        <v>3.8833333333333298E-3</v>
      </c>
      <c r="F51" s="430">
        <v>4.0499999999999998E-3</v>
      </c>
      <c r="G51" s="430">
        <v>3.9666666666666704E-3</v>
      </c>
      <c r="H51" s="400">
        <v>4.3833333333333302E-3</v>
      </c>
      <c r="I51" s="400">
        <f t="shared" si="0"/>
        <v>6.0999999999999999E-2</v>
      </c>
      <c r="J51" s="400">
        <f t="shared" si="1"/>
        <v>5.9933333333333325E-2</v>
      </c>
      <c r="K51" s="400">
        <f t="shared" si="2"/>
        <v>6.961666666666666E-2</v>
      </c>
    </row>
    <row r="52" spans="1:11" ht="14.5" customHeight="1" x14ac:dyDescent="0.15">
      <c r="A52" s="399">
        <v>10990</v>
      </c>
      <c r="B52" s="430">
        <v>2.5899999999999999E-2</v>
      </c>
      <c r="C52" s="400">
        <v>8.8499999999999995E-2</v>
      </c>
      <c r="D52" s="400">
        <v>2.5999999999999999E-3</v>
      </c>
      <c r="E52" s="400">
        <v>3.9083333333333296E-3</v>
      </c>
      <c r="F52" s="430">
        <v>4.0749999999999996E-3</v>
      </c>
      <c r="G52" s="430">
        <v>3.9916666666666703E-3</v>
      </c>
      <c r="H52" s="400">
        <v>4.4083333333333301E-3</v>
      </c>
      <c r="I52" s="400">
        <f t="shared" si="0"/>
        <v>2.3300000000000001E-2</v>
      </c>
      <c r="J52" s="400">
        <f t="shared" si="1"/>
        <v>2.1908333333333328E-2</v>
      </c>
      <c r="K52" s="400">
        <f t="shared" si="2"/>
        <v>8.4091666666666662E-2</v>
      </c>
    </row>
    <row r="53" spans="1:11" ht="14.5" customHeight="1" x14ac:dyDescent="0.15">
      <c r="A53" s="399">
        <v>11018</v>
      </c>
      <c r="B53" s="430">
        <v>8.1199999999999994E-2</v>
      </c>
      <c r="C53" s="400">
        <v>8.9099999999999999E-2</v>
      </c>
      <c r="D53" s="400">
        <v>2.8999999999999998E-3</v>
      </c>
      <c r="E53" s="400">
        <v>3.8500000000000001E-3</v>
      </c>
      <c r="F53" s="430">
        <v>4.0000000000000001E-3</v>
      </c>
      <c r="G53" s="430">
        <v>3.9249999999999997E-3</v>
      </c>
      <c r="H53" s="400">
        <v>4.31666666666667E-3</v>
      </c>
      <c r="I53" s="400">
        <f t="shared" si="0"/>
        <v>7.8299999999999995E-2</v>
      </c>
      <c r="J53" s="400">
        <f t="shared" si="1"/>
        <v>7.7274999999999996E-2</v>
      </c>
      <c r="K53" s="400">
        <f t="shared" si="2"/>
        <v>8.4783333333333322E-2</v>
      </c>
    </row>
    <row r="54" spans="1:11" ht="14.5" customHeight="1" x14ac:dyDescent="0.15">
      <c r="A54" s="399">
        <v>11049</v>
      </c>
      <c r="B54" s="430">
        <v>-8.0000000000000002E-3</v>
      </c>
      <c r="C54" s="400">
        <v>3.4099999999999998E-2</v>
      </c>
      <c r="D54" s="400">
        <v>2.7000000000000001E-3</v>
      </c>
      <c r="E54" s="400">
        <v>3.8333333333333301E-3</v>
      </c>
      <c r="F54" s="430">
        <v>3.98333333333333E-3</v>
      </c>
      <c r="G54" s="430">
        <v>3.9083333333333296E-3</v>
      </c>
      <c r="H54" s="400">
        <v>4.2916666666666702E-3</v>
      </c>
      <c r="I54" s="400">
        <f t="shared" si="0"/>
        <v>-1.0700000000000001E-2</v>
      </c>
      <c r="J54" s="400">
        <f t="shared" si="1"/>
        <v>-1.190833333333333E-2</v>
      </c>
      <c r="K54" s="400">
        <f t="shared" si="2"/>
        <v>2.9808333333333329E-2</v>
      </c>
    </row>
    <row r="55" spans="1:11" ht="14.5" customHeight="1" x14ac:dyDescent="0.15">
      <c r="A55" s="399">
        <v>11079</v>
      </c>
      <c r="B55" s="430">
        <v>-9.5999999999999992E-3</v>
      </c>
      <c r="C55" s="400">
        <v>-2.3599999999999999E-2</v>
      </c>
      <c r="D55" s="400">
        <v>2.7000000000000001E-3</v>
      </c>
      <c r="E55" s="400">
        <v>3.8333333333333301E-3</v>
      </c>
      <c r="F55" s="430">
        <v>3.9750000000000002E-3</v>
      </c>
      <c r="G55" s="430">
        <v>3.9041666666666699E-3</v>
      </c>
      <c r="H55" s="400">
        <v>4.1999999999999997E-3</v>
      </c>
      <c r="I55" s="400">
        <f t="shared" si="0"/>
        <v>-1.2299999999999998E-2</v>
      </c>
      <c r="J55" s="400">
        <f t="shared" si="1"/>
        <v>-1.350416666666667E-2</v>
      </c>
      <c r="K55" s="400">
        <f t="shared" si="2"/>
        <v>-2.7799999999999998E-2</v>
      </c>
    </row>
    <row r="56" spans="1:11" ht="14.5" customHeight="1" x14ac:dyDescent="0.15">
      <c r="A56" s="399">
        <v>11110</v>
      </c>
      <c r="B56" s="430">
        <v>-0.16250000000000001</v>
      </c>
      <c r="C56" s="400">
        <v>-0.1903</v>
      </c>
      <c r="D56" s="400">
        <v>2.8999999999999998E-3</v>
      </c>
      <c r="E56" s="400">
        <v>3.8083333333333298E-3</v>
      </c>
      <c r="F56" s="430">
        <v>3.9666666666666704E-3</v>
      </c>
      <c r="G56" s="430">
        <v>3.8874999999999999E-3</v>
      </c>
      <c r="H56" s="400">
        <v>4.1749999999999999E-3</v>
      </c>
      <c r="I56" s="400">
        <f t="shared" si="0"/>
        <v>-0.16539999999999999</v>
      </c>
      <c r="J56" s="400">
        <f t="shared" si="1"/>
        <v>-0.16638749999999999</v>
      </c>
      <c r="K56" s="400">
        <f t="shared" si="2"/>
        <v>-0.19447500000000001</v>
      </c>
    </row>
    <row r="57" spans="1:11" ht="14.5" customHeight="1" x14ac:dyDescent="0.15">
      <c r="A57" s="399">
        <v>11140</v>
      </c>
      <c r="B57" s="430">
        <v>3.8600000000000002E-2</v>
      </c>
      <c r="C57" s="400">
        <v>1.7600000000000001E-2</v>
      </c>
      <c r="D57" s="400">
        <v>2.8E-3</v>
      </c>
      <c r="E57" s="400">
        <v>3.7666666666666699E-3</v>
      </c>
      <c r="F57" s="430">
        <v>3.9500000000000004E-3</v>
      </c>
      <c r="G57" s="430">
        <v>3.8583333333333299E-3</v>
      </c>
      <c r="H57" s="400">
        <v>4.1583333333333299E-3</v>
      </c>
      <c r="I57" s="400">
        <f t="shared" si="0"/>
        <v>3.5800000000000005E-2</v>
      </c>
      <c r="J57" s="400">
        <f t="shared" si="1"/>
        <v>3.4741666666666671E-2</v>
      </c>
      <c r="K57" s="400">
        <f t="shared" si="2"/>
        <v>1.3441666666666671E-2</v>
      </c>
    </row>
    <row r="58" spans="1:11" ht="14.5" customHeight="1" x14ac:dyDescent="0.15">
      <c r="A58" s="399">
        <v>11171</v>
      </c>
      <c r="B58" s="430">
        <v>1.41E-2</v>
      </c>
      <c r="C58" s="400">
        <v>7.6E-3</v>
      </c>
      <c r="D58" s="400">
        <v>2.5999999999999999E-3</v>
      </c>
      <c r="E58" s="400">
        <v>3.725E-3</v>
      </c>
      <c r="F58" s="430">
        <v>3.8999999999999998E-3</v>
      </c>
      <c r="G58" s="430">
        <v>3.8124999999999999E-3</v>
      </c>
      <c r="H58" s="400">
        <v>4.1250000000000002E-3</v>
      </c>
      <c r="I58" s="400">
        <f t="shared" si="0"/>
        <v>1.15E-2</v>
      </c>
      <c r="J58" s="400">
        <f t="shared" si="1"/>
        <v>1.02875E-2</v>
      </c>
      <c r="K58" s="400">
        <f t="shared" si="2"/>
        <v>3.4749999999999998E-3</v>
      </c>
    </row>
    <row r="59" spans="1:11" ht="14.5" customHeight="1" x14ac:dyDescent="0.15">
      <c r="A59" s="399">
        <v>11202</v>
      </c>
      <c r="B59" s="430">
        <v>-0.12820000000000001</v>
      </c>
      <c r="C59" s="400">
        <v>-0.1108</v>
      </c>
      <c r="D59" s="400">
        <v>2.8999999999999998E-3</v>
      </c>
      <c r="E59" s="400">
        <v>3.6833333333333301E-3</v>
      </c>
      <c r="F59" s="430">
        <v>3.875E-3</v>
      </c>
      <c r="G59" s="430">
        <v>3.7791666666666698E-3</v>
      </c>
      <c r="H59" s="400">
        <v>4.0499999999999998E-3</v>
      </c>
      <c r="I59" s="400">
        <f t="shared" si="0"/>
        <v>-0.13109999999999999</v>
      </c>
      <c r="J59" s="400">
        <f t="shared" si="1"/>
        <v>-0.13197916666666668</v>
      </c>
      <c r="K59" s="400">
        <f t="shared" si="2"/>
        <v>-0.11484999999999999</v>
      </c>
    </row>
    <row r="60" spans="1:11" ht="14.5" customHeight="1" x14ac:dyDescent="0.15">
      <c r="A60" s="399">
        <v>11232</v>
      </c>
      <c r="B60" s="430">
        <v>-8.5500000000000007E-2</v>
      </c>
      <c r="C60" s="400">
        <v>-8.1799999999999998E-2</v>
      </c>
      <c r="D60" s="400">
        <v>2.7000000000000001E-3</v>
      </c>
      <c r="E60" s="400">
        <v>3.6833333333333301E-3</v>
      </c>
      <c r="F60" s="430">
        <v>3.89166666666667E-3</v>
      </c>
      <c r="G60" s="430">
        <v>3.7875000000000001E-3</v>
      </c>
      <c r="H60" s="400">
        <v>4.0666666666666698E-3</v>
      </c>
      <c r="I60" s="400">
        <f t="shared" si="0"/>
        <v>-8.8200000000000001E-2</v>
      </c>
      <c r="J60" s="400">
        <f t="shared" si="1"/>
        <v>-8.9287500000000006E-2</v>
      </c>
      <c r="K60" s="400">
        <f t="shared" si="2"/>
        <v>-8.5866666666666674E-2</v>
      </c>
    </row>
    <row r="61" spans="1:11" ht="14.5" customHeight="1" x14ac:dyDescent="0.15">
      <c r="A61" s="399">
        <v>11263</v>
      </c>
      <c r="B61" s="430">
        <v>-8.8999999999999999E-3</v>
      </c>
      <c r="C61" s="400">
        <v>-7.2999999999999995E-2</v>
      </c>
      <c r="D61" s="400">
        <v>2.5999999999999999E-3</v>
      </c>
      <c r="E61" s="400">
        <v>3.725E-3</v>
      </c>
      <c r="F61" s="430">
        <v>3.9583333333333302E-3</v>
      </c>
      <c r="G61" s="430">
        <v>3.8416666666666699E-3</v>
      </c>
      <c r="H61" s="400">
        <v>4.13333333333333E-3</v>
      </c>
      <c r="I61" s="400">
        <f t="shared" si="0"/>
        <v>-1.15E-2</v>
      </c>
      <c r="J61" s="400">
        <f t="shared" si="1"/>
        <v>-1.274166666666667E-2</v>
      </c>
      <c r="K61" s="400">
        <f t="shared" si="2"/>
        <v>-7.7133333333333332E-2</v>
      </c>
    </row>
    <row r="62" spans="1:11" ht="14.5" customHeight="1" x14ac:dyDescent="0.15">
      <c r="A62" s="399">
        <v>11293</v>
      </c>
      <c r="B62" s="430">
        <v>-7.0599999999999996E-2</v>
      </c>
      <c r="C62" s="400">
        <v>-3.39E-2</v>
      </c>
      <c r="D62" s="400">
        <v>2.8E-3</v>
      </c>
      <c r="E62" s="400">
        <v>3.7666666666666699E-3</v>
      </c>
      <c r="F62" s="430">
        <v>4.04166666666667E-3</v>
      </c>
      <c r="G62" s="430">
        <v>3.9041666666666699E-3</v>
      </c>
      <c r="H62" s="400">
        <v>4.2583333333333301E-3</v>
      </c>
      <c r="I62" s="400">
        <f t="shared" si="0"/>
        <v>-7.3399999999999993E-2</v>
      </c>
      <c r="J62" s="400">
        <f t="shared" si="1"/>
        <v>-7.4504166666666663E-2</v>
      </c>
      <c r="K62" s="400">
        <f t="shared" si="2"/>
        <v>-3.8158333333333329E-2</v>
      </c>
    </row>
    <row r="63" spans="1:11" ht="14.5" customHeight="1" x14ac:dyDescent="0.15">
      <c r="A63" s="399">
        <v>11324</v>
      </c>
      <c r="B63" s="430">
        <v>5.0200000000000002E-2</v>
      </c>
      <c r="C63" s="400">
        <v>5.3999999999999999E-2</v>
      </c>
      <c r="D63" s="400">
        <v>2.8E-3</v>
      </c>
      <c r="E63" s="400">
        <v>3.6833333333333301E-3</v>
      </c>
      <c r="F63" s="430">
        <v>3.9166666666666699E-3</v>
      </c>
      <c r="G63" s="430">
        <v>3.8E-3</v>
      </c>
      <c r="H63" s="400">
        <v>4.1749999999999999E-3</v>
      </c>
      <c r="I63" s="400">
        <f t="shared" si="0"/>
        <v>4.7400000000000005E-2</v>
      </c>
      <c r="J63" s="400">
        <f t="shared" si="1"/>
        <v>4.6400000000000004E-2</v>
      </c>
      <c r="K63" s="400">
        <f t="shared" si="2"/>
        <v>4.9825000000000001E-2</v>
      </c>
    </row>
    <row r="64" spans="1:11" ht="14.5" customHeight="1" x14ac:dyDescent="0.15">
      <c r="A64" s="399">
        <v>11355</v>
      </c>
      <c r="B64" s="430">
        <v>0.1193</v>
      </c>
      <c r="C64" s="400">
        <v>0.15240000000000001</v>
      </c>
      <c r="D64" s="400">
        <v>2.5999999999999999E-3</v>
      </c>
      <c r="E64" s="400">
        <v>3.6916666666666699E-3</v>
      </c>
      <c r="F64" s="430">
        <v>3.9166666666666699E-3</v>
      </c>
      <c r="G64" s="430">
        <v>3.8041666666666701E-3</v>
      </c>
      <c r="H64" s="400">
        <v>4.1749999999999999E-3</v>
      </c>
      <c r="I64" s="400">
        <f t="shared" si="0"/>
        <v>0.1167</v>
      </c>
      <c r="J64" s="400">
        <f t="shared" si="1"/>
        <v>0.11549583333333334</v>
      </c>
      <c r="K64" s="400">
        <f t="shared" si="2"/>
        <v>0.148225</v>
      </c>
    </row>
    <row r="65" spans="1:11" ht="14.5" customHeight="1" x14ac:dyDescent="0.15">
      <c r="A65" s="399">
        <v>11383</v>
      </c>
      <c r="B65" s="430">
        <v>-6.7500000000000004E-2</v>
      </c>
      <c r="C65" s="400">
        <v>-2.3900000000000001E-2</v>
      </c>
      <c r="D65" s="400">
        <v>2.8999999999999998E-3</v>
      </c>
      <c r="E65" s="400">
        <v>3.6583333333333298E-3</v>
      </c>
      <c r="F65" s="430">
        <v>3.89166666666667E-3</v>
      </c>
      <c r="G65" s="430">
        <v>3.7750000000000001E-3</v>
      </c>
      <c r="H65" s="400">
        <v>4.15E-3</v>
      </c>
      <c r="I65" s="400">
        <f t="shared" si="0"/>
        <v>-7.0400000000000004E-2</v>
      </c>
      <c r="J65" s="400">
        <f t="shared" si="1"/>
        <v>-7.1275000000000005E-2</v>
      </c>
      <c r="K65" s="400">
        <f t="shared" si="2"/>
        <v>-2.8050000000000002E-2</v>
      </c>
    </row>
    <row r="66" spans="1:11" ht="14.5" customHeight="1" x14ac:dyDescent="0.15">
      <c r="A66" s="399">
        <v>11414</v>
      </c>
      <c r="B66" s="430">
        <v>-9.35E-2</v>
      </c>
      <c r="C66" s="400">
        <v>-0.10539999999999999</v>
      </c>
      <c r="D66" s="400">
        <v>2.7000000000000001E-3</v>
      </c>
      <c r="E66" s="400">
        <v>3.6666666666666701E-3</v>
      </c>
      <c r="F66" s="430">
        <v>3.9666666666666704E-3</v>
      </c>
      <c r="G66" s="430">
        <v>3.81666666666667E-3</v>
      </c>
      <c r="H66" s="400">
        <v>4.0499999999999998E-3</v>
      </c>
      <c r="I66" s="400">
        <f t="shared" si="0"/>
        <v>-9.6199999999999994E-2</v>
      </c>
      <c r="J66" s="400">
        <f t="shared" si="1"/>
        <v>-9.7316666666666676E-2</v>
      </c>
      <c r="K66" s="400">
        <f t="shared" si="2"/>
        <v>-0.10944999999999999</v>
      </c>
    </row>
    <row r="67" spans="1:11" ht="14.5" customHeight="1" x14ac:dyDescent="0.15">
      <c r="A67" s="399">
        <v>11444</v>
      </c>
      <c r="B67" s="430">
        <v>-0.12790000000000001</v>
      </c>
      <c r="C67" s="400">
        <v>-0.10290000000000001</v>
      </c>
      <c r="D67" s="400">
        <v>2.5999999999999999E-3</v>
      </c>
      <c r="E67" s="400">
        <v>3.6416666666666698E-3</v>
      </c>
      <c r="F67" s="430">
        <v>3.9666666666666704E-3</v>
      </c>
      <c r="G67" s="430">
        <v>3.8041666666666701E-3</v>
      </c>
      <c r="H67" s="400">
        <v>4.0333333333333297E-3</v>
      </c>
      <c r="I67" s="400">
        <f t="shared" si="0"/>
        <v>-0.1305</v>
      </c>
      <c r="J67" s="400">
        <f t="shared" si="1"/>
        <v>-0.13170416666666668</v>
      </c>
      <c r="K67" s="400">
        <f t="shared" si="2"/>
        <v>-0.10693333333333334</v>
      </c>
    </row>
    <row r="68" spans="1:11" ht="14.5" customHeight="1" x14ac:dyDescent="0.15">
      <c r="A68" s="399">
        <v>11475</v>
      </c>
      <c r="B68" s="430">
        <v>0.1421</v>
      </c>
      <c r="C68" s="400">
        <v>0.13730000000000001</v>
      </c>
      <c r="D68" s="400">
        <v>2.8E-3</v>
      </c>
      <c r="E68" s="400">
        <v>3.63333333333333E-3</v>
      </c>
      <c r="F68" s="430">
        <v>4.0083333333333299E-3</v>
      </c>
      <c r="G68" s="430">
        <v>3.8208333333333302E-3</v>
      </c>
      <c r="H68" s="400">
        <v>4.0583333333333296E-3</v>
      </c>
      <c r="I68" s="400">
        <f t="shared" ref="I68:I131" si="3">B68-D68</f>
        <v>0.13930000000000001</v>
      </c>
      <c r="J68" s="400">
        <f t="shared" si="1"/>
        <v>0.13827916666666668</v>
      </c>
      <c r="K68" s="400">
        <f t="shared" si="2"/>
        <v>0.13324166666666667</v>
      </c>
    </row>
    <row r="69" spans="1:11" ht="14.5" customHeight="1" x14ac:dyDescent="0.15">
      <c r="A69" s="399">
        <v>11505</v>
      </c>
      <c r="B69" s="430">
        <v>-7.22E-2</v>
      </c>
      <c r="C69" s="400">
        <v>-6.2199999999999998E-2</v>
      </c>
      <c r="D69" s="400">
        <v>2.7000000000000001E-3</v>
      </c>
      <c r="E69" s="400">
        <v>3.63333333333333E-3</v>
      </c>
      <c r="F69" s="430">
        <v>4.0083333333333299E-3</v>
      </c>
      <c r="G69" s="430">
        <v>3.8208333333333302E-3</v>
      </c>
      <c r="H69" s="400">
        <v>4.0249999999999999E-3</v>
      </c>
      <c r="I69" s="400">
        <f t="shared" si="3"/>
        <v>-7.4899999999999994E-2</v>
      </c>
      <c r="J69" s="400">
        <f t="shared" si="1"/>
        <v>-7.6020833333333329E-2</v>
      </c>
      <c r="K69" s="400">
        <f t="shared" si="2"/>
        <v>-6.6224999999999992E-2</v>
      </c>
    </row>
    <row r="70" spans="1:11" ht="14.5" customHeight="1" x14ac:dyDescent="0.15">
      <c r="A70" s="399">
        <v>11536</v>
      </c>
      <c r="B70" s="430">
        <v>1.8200000000000001E-2</v>
      </c>
      <c r="C70" s="400">
        <v>2.5600000000000001E-2</v>
      </c>
      <c r="D70" s="400">
        <v>2.7000000000000001E-3</v>
      </c>
      <c r="E70" s="400">
        <v>3.6666666666666701E-3</v>
      </c>
      <c r="F70" s="430">
        <v>4.04166666666667E-3</v>
      </c>
      <c r="G70" s="430">
        <v>3.8541666666666698E-3</v>
      </c>
      <c r="H70" s="400">
        <v>4.0083333333333299E-3</v>
      </c>
      <c r="I70" s="400">
        <f t="shared" si="3"/>
        <v>1.55E-2</v>
      </c>
      <c r="J70" s="400">
        <f t="shared" si="1"/>
        <v>1.4345833333333332E-2</v>
      </c>
      <c r="K70" s="400">
        <f t="shared" si="2"/>
        <v>2.1591666666666672E-2</v>
      </c>
    </row>
    <row r="71" spans="1:11" ht="14.5" customHeight="1" x14ac:dyDescent="0.15">
      <c r="A71" s="399">
        <v>11567</v>
      </c>
      <c r="B71" s="430">
        <v>-0.29730000000000001</v>
      </c>
      <c r="C71" s="400">
        <v>-0.31490000000000001</v>
      </c>
      <c r="D71" s="400">
        <v>2.7000000000000001E-3</v>
      </c>
      <c r="E71" s="400">
        <v>3.7916666666666702E-3</v>
      </c>
      <c r="F71" s="430">
        <v>4.2333333333333303E-3</v>
      </c>
      <c r="G71" s="430">
        <v>4.0124999999999996E-3</v>
      </c>
      <c r="H71" s="400">
        <v>4.2083333333333304E-3</v>
      </c>
      <c r="I71" s="400">
        <f t="shared" si="3"/>
        <v>-0.3</v>
      </c>
      <c r="J71" s="400">
        <f t="shared" si="1"/>
        <v>-0.30131249999999998</v>
      </c>
      <c r="K71" s="400">
        <f t="shared" si="2"/>
        <v>-0.31910833333333333</v>
      </c>
    </row>
    <row r="72" spans="1:11" ht="14.5" customHeight="1" x14ac:dyDescent="0.15">
      <c r="A72" s="399">
        <v>11597</v>
      </c>
      <c r="B72" s="430">
        <v>8.9599999999999999E-2</v>
      </c>
      <c r="C72" s="400">
        <v>9.9000000000000005E-2</v>
      </c>
      <c r="D72" s="400">
        <v>2.8999999999999998E-3</v>
      </c>
      <c r="E72" s="400">
        <v>4.1583333333333299E-3</v>
      </c>
      <c r="F72" s="430">
        <v>4.6416666666666698E-3</v>
      </c>
      <c r="G72" s="430">
        <v>4.4000000000000003E-3</v>
      </c>
      <c r="H72" s="400">
        <v>4.61666666666667E-3</v>
      </c>
      <c r="I72" s="400">
        <f t="shared" si="3"/>
        <v>8.6699999999999999E-2</v>
      </c>
      <c r="J72" s="400">
        <f t="shared" si="1"/>
        <v>8.5199999999999998E-2</v>
      </c>
      <c r="K72" s="400">
        <f t="shared" si="2"/>
        <v>9.4383333333333333E-2</v>
      </c>
    </row>
    <row r="73" spans="1:11" ht="14.5" customHeight="1" x14ac:dyDescent="0.15">
      <c r="A73" s="399">
        <v>11628</v>
      </c>
      <c r="B73" s="430">
        <v>-7.9799999999999996E-2</v>
      </c>
      <c r="C73" s="400">
        <v>-6.1400000000000003E-2</v>
      </c>
      <c r="D73" s="400">
        <v>3.0999999999999999E-3</v>
      </c>
      <c r="E73" s="400">
        <v>4.1166666666666704E-3</v>
      </c>
      <c r="F73" s="430">
        <v>4.6750000000000003E-3</v>
      </c>
      <c r="G73" s="430">
        <v>4.3958333333333297E-3</v>
      </c>
      <c r="H73" s="400">
        <v>4.5916666666666701E-3</v>
      </c>
      <c r="I73" s="400">
        <f t="shared" si="3"/>
        <v>-8.2900000000000001E-2</v>
      </c>
      <c r="J73" s="400">
        <f t="shared" si="1"/>
        <v>-8.4195833333333331E-2</v>
      </c>
      <c r="K73" s="400">
        <f t="shared" si="2"/>
        <v>-6.5991666666666671E-2</v>
      </c>
    </row>
    <row r="74" spans="1:11" ht="14.5" customHeight="1" x14ac:dyDescent="0.15">
      <c r="A74" s="399">
        <v>11658</v>
      </c>
      <c r="B74" s="430">
        <v>-0.14000000000000001</v>
      </c>
      <c r="C74" s="400">
        <v>-0.1283</v>
      </c>
      <c r="D74" s="400">
        <v>3.2000000000000002E-3</v>
      </c>
      <c r="E74" s="400">
        <v>4.4333333333333299E-3</v>
      </c>
      <c r="F74" s="430">
        <v>5.2166666666666698E-3</v>
      </c>
      <c r="G74" s="430">
        <v>4.8250000000000003E-3</v>
      </c>
      <c r="H74" s="400">
        <v>5.1999999999999998E-3</v>
      </c>
      <c r="I74" s="400">
        <f t="shared" si="3"/>
        <v>-0.14320000000000002</v>
      </c>
      <c r="J74" s="400">
        <f t="shared" si="1"/>
        <v>-0.14482500000000001</v>
      </c>
      <c r="K74" s="400">
        <f t="shared" si="2"/>
        <v>-0.13350000000000001</v>
      </c>
    </row>
    <row r="75" spans="1:11" ht="14.5" customHeight="1" x14ac:dyDescent="0.15">
      <c r="A75" s="399">
        <v>11689</v>
      </c>
      <c r="B75" s="430">
        <v>-2.7099999999999999E-2</v>
      </c>
      <c r="C75" s="400">
        <v>-0.02</v>
      </c>
      <c r="D75" s="400">
        <v>3.2000000000000002E-3</v>
      </c>
      <c r="E75" s="400">
        <v>4.3333333333333297E-3</v>
      </c>
      <c r="F75" s="430">
        <v>5.0666666666666698E-3</v>
      </c>
      <c r="G75" s="430">
        <v>4.7000000000000002E-3</v>
      </c>
      <c r="H75" s="400">
        <v>5.1416666666666703E-3</v>
      </c>
      <c r="I75" s="400">
        <f t="shared" si="3"/>
        <v>-3.0300000000000001E-2</v>
      </c>
      <c r="J75" s="400">
        <f t="shared" si="1"/>
        <v>-3.1800000000000002E-2</v>
      </c>
      <c r="K75" s="400">
        <f t="shared" si="2"/>
        <v>-2.514166666666667E-2</v>
      </c>
    </row>
    <row r="76" spans="1:11" ht="14.5" customHeight="1" x14ac:dyDescent="0.15">
      <c r="A76" s="399">
        <v>11720</v>
      </c>
      <c r="B76" s="430">
        <v>5.7000000000000002E-2</v>
      </c>
      <c r="C76" s="400">
        <v>7.9899999999999999E-2</v>
      </c>
      <c r="D76" s="400">
        <v>3.2000000000000002E-3</v>
      </c>
      <c r="E76" s="400">
        <v>4.3583333333333304E-3</v>
      </c>
      <c r="F76" s="430">
        <v>5.1083333333333302E-3</v>
      </c>
      <c r="G76" s="430">
        <v>4.7333333333333298E-3</v>
      </c>
      <c r="H76" s="400">
        <v>5.3416666666666699E-3</v>
      </c>
      <c r="I76" s="400">
        <f t="shared" si="3"/>
        <v>5.3800000000000001E-2</v>
      </c>
      <c r="J76" s="400">
        <f t="shared" si="1"/>
        <v>5.226666666666667E-2</v>
      </c>
      <c r="K76" s="400">
        <f t="shared" si="2"/>
        <v>7.4558333333333324E-2</v>
      </c>
    </row>
    <row r="77" spans="1:11" ht="14.5" customHeight="1" x14ac:dyDescent="0.15">
      <c r="A77" s="399">
        <v>11749</v>
      </c>
      <c r="B77" s="430">
        <v>-0.1158</v>
      </c>
      <c r="C77" s="400">
        <v>-0.10580000000000001</v>
      </c>
      <c r="D77" s="400">
        <v>3.0999999999999999E-3</v>
      </c>
      <c r="E77" s="400">
        <v>4.15E-3</v>
      </c>
      <c r="F77" s="430">
        <v>4.875E-3</v>
      </c>
      <c r="G77" s="430">
        <v>4.5125E-3</v>
      </c>
      <c r="H77" s="400">
        <v>5.0499999999999998E-3</v>
      </c>
      <c r="I77" s="400">
        <f t="shared" si="3"/>
        <v>-0.11890000000000001</v>
      </c>
      <c r="J77" s="400">
        <f t="shared" si="1"/>
        <v>-0.1203125</v>
      </c>
      <c r="K77" s="400">
        <f t="shared" si="2"/>
        <v>-0.11085</v>
      </c>
    </row>
    <row r="78" spans="1:11" ht="14.5" customHeight="1" x14ac:dyDescent="0.15">
      <c r="A78" s="399">
        <v>11780</v>
      </c>
      <c r="B78" s="430">
        <v>-0.19969999999999999</v>
      </c>
      <c r="C78" s="400">
        <v>-0.1535</v>
      </c>
      <c r="D78" s="400">
        <v>3.0000000000000001E-3</v>
      </c>
      <c r="E78" s="400">
        <v>4.3083333333333298E-3</v>
      </c>
      <c r="F78" s="430">
        <v>5.0916666666666697E-3</v>
      </c>
      <c r="G78" s="430">
        <v>4.7000000000000002E-3</v>
      </c>
      <c r="H78" s="400">
        <v>5.6916666666666704E-3</v>
      </c>
      <c r="I78" s="400">
        <f t="shared" si="3"/>
        <v>-0.20269999999999999</v>
      </c>
      <c r="J78" s="400">
        <f t="shared" si="1"/>
        <v>-0.2044</v>
      </c>
      <c r="K78" s="400">
        <f t="shared" si="2"/>
        <v>-0.15919166666666668</v>
      </c>
    </row>
    <row r="79" spans="1:11" ht="14.5" customHeight="1" x14ac:dyDescent="0.15">
      <c r="A79" s="399">
        <v>11810</v>
      </c>
      <c r="B79" s="430">
        <v>-0.21959999999999999</v>
      </c>
      <c r="C79" s="400">
        <v>-0.28060000000000002</v>
      </c>
      <c r="D79" s="400">
        <v>2.8E-3</v>
      </c>
      <c r="E79" s="400">
        <v>4.46666666666667E-3</v>
      </c>
      <c r="F79" s="430">
        <v>5.3166666666666701E-3</v>
      </c>
      <c r="G79" s="430">
        <v>4.89166666666667E-3</v>
      </c>
      <c r="H79" s="400">
        <v>6.13333333333333E-3</v>
      </c>
      <c r="I79" s="400">
        <f t="shared" si="3"/>
        <v>-0.22239999999999999</v>
      </c>
      <c r="J79" s="400">
        <f t="shared" si="1"/>
        <v>-0.22449166666666667</v>
      </c>
      <c r="K79" s="400">
        <f t="shared" si="2"/>
        <v>-0.28673333333333334</v>
      </c>
    </row>
    <row r="80" spans="1:11" ht="14.5" customHeight="1" x14ac:dyDescent="0.15">
      <c r="A80" s="399">
        <v>11841</v>
      </c>
      <c r="B80" s="430">
        <v>-2.2000000000000001E-3</v>
      </c>
      <c r="C80" s="400">
        <v>8.9999999999999993E-3</v>
      </c>
      <c r="D80" s="400">
        <v>2.8E-3</v>
      </c>
      <c r="E80" s="400">
        <v>4.5083333333333303E-3</v>
      </c>
      <c r="F80" s="430">
        <v>5.4999999999999997E-3</v>
      </c>
      <c r="G80" s="430">
        <v>5.0041666666666698E-3</v>
      </c>
      <c r="H80" s="400">
        <v>6.3083333333333299E-3</v>
      </c>
      <c r="I80" s="400">
        <f t="shared" si="3"/>
        <v>-5.0000000000000001E-3</v>
      </c>
      <c r="J80" s="400">
        <f t="shared" si="1"/>
        <v>-7.2041666666666695E-3</v>
      </c>
      <c r="K80" s="400">
        <f t="shared" si="2"/>
        <v>2.6916666666666695E-3</v>
      </c>
    </row>
    <row r="81" spans="1:11" ht="14.5" customHeight="1" x14ac:dyDescent="0.15">
      <c r="A81" s="399">
        <v>11871</v>
      </c>
      <c r="B81" s="430">
        <v>0.38150000000000001</v>
      </c>
      <c r="C81" s="400">
        <v>0.33179999999999998</v>
      </c>
      <c r="D81" s="400">
        <v>2.8E-3</v>
      </c>
      <c r="E81" s="400">
        <v>4.3833333333333302E-3</v>
      </c>
      <c r="F81" s="430">
        <v>5.4250000000000001E-3</v>
      </c>
      <c r="G81" s="430">
        <v>4.9041666666666704E-3</v>
      </c>
      <c r="H81" s="400">
        <v>6.0666666666666699E-3</v>
      </c>
      <c r="I81" s="400">
        <f t="shared" si="3"/>
        <v>0.37869999999999998</v>
      </c>
      <c r="J81" s="400">
        <f t="shared" si="1"/>
        <v>0.37659583333333335</v>
      </c>
      <c r="K81" s="400">
        <f t="shared" si="2"/>
        <v>0.32573333333333332</v>
      </c>
    </row>
    <row r="82" spans="1:11" ht="14.5" customHeight="1" x14ac:dyDescent="0.15">
      <c r="A82" s="399">
        <v>11902</v>
      </c>
      <c r="B82" s="430">
        <v>0.38690000000000002</v>
      </c>
      <c r="C82" s="400">
        <v>0.40300000000000002</v>
      </c>
      <c r="D82" s="400">
        <v>2.8E-3</v>
      </c>
      <c r="E82" s="400">
        <v>4.0916666666666697E-3</v>
      </c>
      <c r="F82" s="430">
        <v>4.85833333333333E-3</v>
      </c>
      <c r="G82" s="430">
        <v>4.4749999999999998E-3</v>
      </c>
      <c r="H82" s="400">
        <v>5.2916666666666702E-3</v>
      </c>
      <c r="I82" s="400">
        <f t="shared" si="3"/>
        <v>0.3841</v>
      </c>
      <c r="J82" s="400">
        <f t="shared" si="1"/>
        <v>0.38242500000000001</v>
      </c>
      <c r="K82" s="400">
        <f t="shared" si="2"/>
        <v>0.39770833333333333</v>
      </c>
    </row>
    <row r="83" spans="1:11" ht="14.5" customHeight="1" x14ac:dyDescent="0.15">
      <c r="A83" s="399">
        <v>11933</v>
      </c>
      <c r="B83" s="430">
        <v>-3.4599999999999999E-2</v>
      </c>
      <c r="C83" s="400">
        <v>-2.7E-2</v>
      </c>
      <c r="D83" s="400">
        <v>2.5999999999999999E-3</v>
      </c>
      <c r="E83" s="400">
        <v>3.9166666666666699E-3</v>
      </c>
      <c r="F83" s="430">
        <v>4.61666666666667E-3</v>
      </c>
      <c r="G83" s="430">
        <v>4.2666666666666703E-3</v>
      </c>
      <c r="H83" s="400">
        <v>4.9249999999999997E-3</v>
      </c>
      <c r="I83" s="400">
        <f t="shared" si="3"/>
        <v>-3.7199999999999997E-2</v>
      </c>
      <c r="J83" s="400">
        <f t="shared" si="1"/>
        <v>-3.8866666666666667E-2</v>
      </c>
      <c r="K83" s="400">
        <f t="shared" si="2"/>
        <v>-3.1925000000000002E-2</v>
      </c>
    </row>
    <row r="84" spans="1:11" ht="14.5" customHeight="1" x14ac:dyDescent="0.15">
      <c r="A84" s="399">
        <v>11963</v>
      </c>
      <c r="B84" s="430">
        <v>-0.13489999999999999</v>
      </c>
      <c r="C84" s="400">
        <v>-0.1047</v>
      </c>
      <c r="D84" s="400">
        <v>2.7000000000000001E-3</v>
      </c>
      <c r="E84" s="400">
        <v>3.8666666666666702E-3</v>
      </c>
      <c r="F84" s="430">
        <v>4.5916666666666701E-3</v>
      </c>
      <c r="G84" s="430">
        <v>4.2291666666666701E-3</v>
      </c>
      <c r="H84" s="400">
        <v>4.8416666666666703E-3</v>
      </c>
      <c r="I84" s="400">
        <f t="shared" si="3"/>
        <v>-0.1376</v>
      </c>
      <c r="J84" s="400">
        <f t="shared" si="1"/>
        <v>-0.13912916666666666</v>
      </c>
      <c r="K84" s="400">
        <f t="shared" si="2"/>
        <v>-0.10954166666666668</v>
      </c>
    </row>
    <row r="85" spans="1:11" ht="14.5" customHeight="1" x14ac:dyDescent="0.15">
      <c r="A85" s="399">
        <v>11994</v>
      </c>
      <c r="B85" s="430">
        <v>-4.1700000000000001E-2</v>
      </c>
      <c r="C85" s="400">
        <v>-3.5400000000000001E-2</v>
      </c>
      <c r="D85" s="400">
        <v>2.5999999999999999E-3</v>
      </c>
      <c r="E85" s="400">
        <v>3.8583333333333299E-3</v>
      </c>
      <c r="F85" s="430">
        <v>4.6416666666666698E-3</v>
      </c>
      <c r="G85" s="430">
        <v>4.2500000000000003E-3</v>
      </c>
      <c r="H85" s="400">
        <v>4.8999999999999998E-3</v>
      </c>
      <c r="I85" s="400">
        <f t="shared" si="3"/>
        <v>-4.4299999999999999E-2</v>
      </c>
      <c r="J85" s="400">
        <f t="shared" si="1"/>
        <v>-4.5950000000000005E-2</v>
      </c>
      <c r="K85" s="400">
        <f t="shared" si="2"/>
        <v>-4.0300000000000002E-2</v>
      </c>
    </row>
    <row r="86" spans="1:11" ht="14.5" customHeight="1" x14ac:dyDescent="0.15">
      <c r="A86" s="399">
        <v>12024</v>
      </c>
      <c r="B86" s="430">
        <v>5.6500000000000002E-2</v>
      </c>
      <c r="C86" s="400">
        <v>8.9300000000000004E-2</v>
      </c>
      <c r="D86" s="400">
        <v>2.7000000000000001E-3</v>
      </c>
      <c r="E86" s="400">
        <v>3.8249999999999998E-3</v>
      </c>
      <c r="F86" s="430">
        <v>4.6666666666666697E-3</v>
      </c>
      <c r="G86" s="430">
        <v>4.2458333333333298E-3</v>
      </c>
      <c r="H86" s="400">
        <v>4.875E-3</v>
      </c>
      <c r="I86" s="400">
        <f t="shared" si="3"/>
        <v>5.3800000000000001E-2</v>
      </c>
      <c r="J86" s="400">
        <f t="shared" si="1"/>
        <v>5.2254166666666671E-2</v>
      </c>
      <c r="K86" s="400">
        <f t="shared" si="2"/>
        <v>8.4425E-2</v>
      </c>
    </row>
    <row r="87" spans="1:11" ht="14.5" customHeight="1" x14ac:dyDescent="0.15">
      <c r="A87" s="399">
        <v>12055</v>
      </c>
      <c r="B87" s="430">
        <v>8.6999999999999994E-3</v>
      </c>
      <c r="C87" s="400">
        <v>-3.1099999999999999E-2</v>
      </c>
      <c r="D87" s="430">
        <v>2.7000000000000001E-3</v>
      </c>
      <c r="E87" s="430">
        <v>3.7000000000000002E-3</v>
      </c>
      <c r="F87" s="430">
        <v>4.4166666666666703E-3</v>
      </c>
      <c r="G87" s="430">
        <v>4.0583333333333296E-3</v>
      </c>
      <c r="H87" s="430">
        <v>4.4916666666666698E-3</v>
      </c>
      <c r="I87" s="400">
        <f t="shared" si="3"/>
        <v>5.9999999999999993E-3</v>
      </c>
      <c r="J87" s="400">
        <f t="shared" si="1"/>
        <v>4.6416666666666698E-3</v>
      </c>
      <c r="K87" s="400">
        <f t="shared" si="2"/>
        <v>-3.5591666666666667E-2</v>
      </c>
    </row>
    <row r="88" spans="1:11" ht="14.5" customHeight="1" x14ac:dyDescent="0.15">
      <c r="A88" s="399">
        <v>12086</v>
      </c>
      <c r="B88" s="430">
        <v>-0.1772</v>
      </c>
      <c r="C88" s="400">
        <v>-0.19839999999999999</v>
      </c>
      <c r="D88" s="400">
        <v>2.3E-3</v>
      </c>
      <c r="E88" s="400">
        <v>3.7333333333333298E-3</v>
      </c>
      <c r="F88" s="430">
        <v>4.4583333333333298E-3</v>
      </c>
      <c r="G88" s="430">
        <v>4.0958333333333298E-3</v>
      </c>
      <c r="H88" s="400">
        <v>4.8083333333333303E-3</v>
      </c>
      <c r="I88" s="400">
        <f t="shared" si="3"/>
        <v>-0.17949999999999999</v>
      </c>
      <c r="J88" s="400">
        <f t="shared" si="1"/>
        <v>-0.18129583333333332</v>
      </c>
      <c r="K88" s="400">
        <f t="shared" si="2"/>
        <v>-0.20320833333333332</v>
      </c>
    </row>
    <row r="89" spans="1:11" ht="14.5" customHeight="1" x14ac:dyDescent="0.15">
      <c r="A89" s="399">
        <v>12114</v>
      </c>
      <c r="B89" s="430">
        <v>3.5299999999999998E-2</v>
      </c>
      <c r="C89" s="400">
        <v>-0.108</v>
      </c>
      <c r="D89" s="400">
        <v>2.7000000000000001E-3</v>
      </c>
      <c r="E89" s="400">
        <v>3.8999999999999998E-3</v>
      </c>
      <c r="F89" s="430">
        <v>4.6750000000000003E-3</v>
      </c>
      <c r="G89" s="430">
        <v>4.2874999999999996E-3</v>
      </c>
      <c r="H89" s="400">
        <v>5.28333333333333E-3</v>
      </c>
      <c r="I89" s="400">
        <f t="shared" si="3"/>
        <v>3.2599999999999997E-2</v>
      </c>
      <c r="J89" s="400">
        <f t="shared" si="1"/>
        <v>3.1012499999999998E-2</v>
      </c>
      <c r="K89" s="400">
        <f t="shared" si="2"/>
        <v>-0.11328333333333333</v>
      </c>
    </row>
    <row r="90" spans="1:11" ht="14.5" customHeight="1" x14ac:dyDescent="0.15">
      <c r="A90" s="399">
        <v>12145</v>
      </c>
      <c r="B90" s="430">
        <v>0.42559999999999998</v>
      </c>
      <c r="C90" s="400">
        <v>0.26350000000000001</v>
      </c>
      <c r="D90" s="400">
        <v>2.5000000000000001E-3</v>
      </c>
      <c r="E90" s="400">
        <v>3.98333333333333E-3</v>
      </c>
      <c r="F90" s="430">
        <v>4.8416666666666703E-3</v>
      </c>
      <c r="G90" s="430">
        <v>4.4124999999999998E-3</v>
      </c>
      <c r="H90" s="400">
        <v>5.7416666666666701E-3</v>
      </c>
      <c r="I90" s="400">
        <f t="shared" si="3"/>
        <v>0.42309999999999998</v>
      </c>
      <c r="J90" s="400">
        <f t="shared" si="1"/>
        <v>0.42118749999999999</v>
      </c>
      <c r="K90" s="400">
        <f t="shared" si="2"/>
        <v>0.25775833333333337</v>
      </c>
    </row>
    <row r="91" spans="1:11" ht="14.5" customHeight="1" x14ac:dyDescent="0.15">
      <c r="A91" s="399">
        <v>12175</v>
      </c>
      <c r="B91" s="430">
        <v>0.16830000000000001</v>
      </c>
      <c r="C91" s="400">
        <v>0.17319999999999999</v>
      </c>
      <c r="D91" s="400">
        <v>2.8E-3</v>
      </c>
      <c r="E91" s="400">
        <v>3.8583333333333299E-3</v>
      </c>
      <c r="F91" s="430">
        <v>4.4999999999999997E-3</v>
      </c>
      <c r="G91" s="430">
        <v>4.1791666666666696E-3</v>
      </c>
      <c r="H91" s="400">
        <v>5.4166666666666703E-3</v>
      </c>
      <c r="I91" s="400">
        <f t="shared" si="3"/>
        <v>0.16550000000000001</v>
      </c>
      <c r="J91" s="400">
        <f t="shared" ref="J91:J154" si="4">B91-G91</f>
        <v>0.16412083333333333</v>
      </c>
      <c r="K91" s="400">
        <f t="shared" ref="K91:K154" si="5">$C91-H91</f>
        <v>0.16778333333333331</v>
      </c>
    </row>
    <row r="92" spans="1:11" ht="14.5" customHeight="1" x14ac:dyDescent="0.15">
      <c r="A92" s="399">
        <v>12206</v>
      </c>
      <c r="B92" s="430">
        <v>0.1338</v>
      </c>
      <c r="C92" s="400">
        <v>0.1426</v>
      </c>
      <c r="D92" s="400">
        <v>2.5000000000000001E-3</v>
      </c>
      <c r="E92" s="400">
        <v>3.7166666666666702E-3</v>
      </c>
      <c r="F92" s="430">
        <v>4.2416666666666696E-3</v>
      </c>
      <c r="G92" s="430">
        <v>3.9791666666666699E-3</v>
      </c>
      <c r="H92" s="400">
        <v>5.0916666666666697E-3</v>
      </c>
      <c r="I92" s="400">
        <f t="shared" si="3"/>
        <v>0.1313</v>
      </c>
      <c r="J92" s="400">
        <f t="shared" si="4"/>
        <v>0.12982083333333333</v>
      </c>
      <c r="K92" s="400">
        <f t="shared" si="5"/>
        <v>0.13750833333333334</v>
      </c>
    </row>
    <row r="93" spans="1:11" ht="14.5" customHeight="1" x14ac:dyDescent="0.15">
      <c r="A93" s="399">
        <v>12236</v>
      </c>
      <c r="B93" s="430">
        <v>-8.6199999999999999E-2</v>
      </c>
      <c r="C93" s="400">
        <v>-0.12039999999999999</v>
      </c>
      <c r="D93" s="400">
        <v>2.5999999999999999E-3</v>
      </c>
      <c r="E93" s="400">
        <v>3.63333333333333E-3</v>
      </c>
      <c r="F93" s="430">
        <v>4.0249999999999999E-3</v>
      </c>
      <c r="G93" s="430">
        <v>3.82916666666667E-3</v>
      </c>
      <c r="H93" s="400">
        <v>4.9249999999999997E-3</v>
      </c>
      <c r="I93" s="400">
        <f t="shared" si="3"/>
        <v>-8.8800000000000004E-2</v>
      </c>
      <c r="J93" s="400">
        <f t="shared" si="4"/>
        <v>-9.0029166666666674E-2</v>
      </c>
      <c r="K93" s="400">
        <f t="shared" si="5"/>
        <v>-0.12532499999999999</v>
      </c>
    </row>
    <row r="94" spans="1:11" ht="14.5" customHeight="1" x14ac:dyDescent="0.15">
      <c r="A94" s="399">
        <v>12267</v>
      </c>
      <c r="B94" s="430">
        <v>0.1206</v>
      </c>
      <c r="C94" s="400">
        <v>-5.5999999999999999E-3</v>
      </c>
      <c r="D94" s="400">
        <v>2.5999999999999999E-3</v>
      </c>
      <c r="E94" s="400">
        <v>3.5833333333333299E-3</v>
      </c>
      <c r="F94" s="430">
        <v>3.9750000000000002E-3</v>
      </c>
      <c r="G94" s="430">
        <v>3.7791666666666698E-3</v>
      </c>
      <c r="H94" s="400">
        <v>4.9833333333333301E-3</v>
      </c>
      <c r="I94" s="400">
        <f t="shared" si="3"/>
        <v>0.11799999999999999</v>
      </c>
      <c r="J94" s="400">
        <f t="shared" si="4"/>
        <v>0.11682083333333333</v>
      </c>
      <c r="K94" s="400">
        <f t="shared" si="5"/>
        <v>-1.058333333333333E-2</v>
      </c>
    </row>
    <row r="95" spans="1:11" ht="14.5" customHeight="1" x14ac:dyDescent="0.15">
      <c r="A95" s="399">
        <v>12298</v>
      </c>
      <c r="B95" s="430">
        <v>-0.1118</v>
      </c>
      <c r="C95" s="400">
        <v>-0.1759</v>
      </c>
      <c r="D95" s="400">
        <v>2.5000000000000001E-3</v>
      </c>
      <c r="E95" s="400">
        <v>3.63333333333333E-3</v>
      </c>
      <c r="F95" s="430">
        <v>4.13333333333333E-3</v>
      </c>
      <c r="G95" s="430">
        <v>3.8833333333333298E-3</v>
      </c>
      <c r="H95" s="400">
        <v>5.3E-3</v>
      </c>
      <c r="I95" s="400">
        <f t="shared" si="3"/>
        <v>-0.1143</v>
      </c>
      <c r="J95" s="400">
        <f t="shared" si="4"/>
        <v>-0.11568333333333333</v>
      </c>
      <c r="K95" s="400">
        <f t="shared" si="5"/>
        <v>-0.1812</v>
      </c>
    </row>
    <row r="96" spans="1:11" ht="14.5" customHeight="1" x14ac:dyDescent="0.15">
      <c r="A96" s="399">
        <v>12328</v>
      </c>
      <c r="B96" s="430">
        <v>-8.5500000000000007E-2</v>
      </c>
      <c r="C96" s="400">
        <v>-7.1199999999999999E-2</v>
      </c>
      <c r="D96" s="400">
        <v>2.5999999999999999E-3</v>
      </c>
      <c r="E96" s="400">
        <v>3.6166666666666699E-3</v>
      </c>
      <c r="F96" s="430">
        <v>4.1416666666666702E-3</v>
      </c>
      <c r="G96" s="430">
        <v>3.8791666666666701E-3</v>
      </c>
      <c r="H96" s="400">
        <v>5.3E-3</v>
      </c>
      <c r="I96" s="400">
        <f t="shared" si="3"/>
        <v>-8.8100000000000012E-2</v>
      </c>
      <c r="J96" s="400">
        <f t="shared" si="4"/>
        <v>-8.9379166666666676E-2</v>
      </c>
      <c r="K96" s="400">
        <f t="shared" si="5"/>
        <v>-7.6499999999999999E-2</v>
      </c>
    </row>
    <row r="97" spans="1:11" ht="14.5" customHeight="1" x14ac:dyDescent="0.15">
      <c r="A97" s="399">
        <v>12359</v>
      </c>
      <c r="B97" s="430">
        <v>0.11269999999999999</v>
      </c>
      <c r="C97" s="400">
        <v>-1.7999999999999999E-2</v>
      </c>
      <c r="D97" s="400">
        <v>2.5000000000000001E-3</v>
      </c>
      <c r="E97" s="400">
        <v>3.78333333333333E-3</v>
      </c>
      <c r="F97" s="430">
        <v>4.4583333333333298E-3</v>
      </c>
      <c r="G97" s="430">
        <v>4.1208333333333296E-3</v>
      </c>
      <c r="H97" s="400">
        <v>5.8833333333333298E-3</v>
      </c>
      <c r="I97" s="400">
        <f t="shared" si="3"/>
        <v>0.11019999999999999</v>
      </c>
      <c r="J97" s="400">
        <f t="shared" si="4"/>
        <v>0.10857916666666667</v>
      </c>
      <c r="K97" s="400">
        <f t="shared" si="5"/>
        <v>-2.3883333333333329E-2</v>
      </c>
    </row>
    <row r="98" spans="1:11" ht="14.5" customHeight="1" x14ac:dyDescent="0.15">
      <c r="A98" s="399">
        <v>12389</v>
      </c>
      <c r="B98" s="430">
        <v>2.53E-2</v>
      </c>
      <c r="C98" s="400">
        <v>1.26E-2</v>
      </c>
      <c r="D98" s="400">
        <v>2.8E-3</v>
      </c>
      <c r="E98" s="400">
        <v>3.7499999999999999E-3</v>
      </c>
      <c r="F98" s="430">
        <v>4.3916666666666696E-3</v>
      </c>
      <c r="G98" s="430">
        <v>4.07083333333333E-3</v>
      </c>
      <c r="H98" s="400">
        <v>6.0166666666666702E-3</v>
      </c>
      <c r="I98" s="400">
        <f t="shared" si="3"/>
        <v>2.2499999999999999E-2</v>
      </c>
      <c r="J98" s="400">
        <f t="shared" si="4"/>
        <v>2.122916666666667E-2</v>
      </c>
      <c r="K98" s="400">
        <f t="shared" si="5"/>
        <v>6.5833333333333299E-3</v>
      </c>
    </row>
    <row r="99" spans="1:11" ht="14.5" customHeight="1" x14ac:dyDescent="0.15">
      <c r="A99" s="399">
        <v>12420</v>
      </c>
      <c r="B99" s="430">
        <v>0.1069</v>
      </c>
      <c r="C99" s="400">
        <v>0.17460000000000001</v>
      </c>
      <c r="D99" s="400">
        <v>2.8999999999999998E-3</v>
      </c>
      <c r="E99" s="400">
        <v>3.6250000000000002E-3</v>
      </c>
      <c r="F99" s="430">
        <v>4.1666666666666701E-3</v>
      </c>
      <c r="G99" s="430">
        <v>3.8958333333333301E-3</v>
      </c>
      <c r="H99" s="400">
        <v>5.46666666666667E-3</v>
      </c>
      <c r="I99" s="400">
        <f t="shared" si="3"/>
        <v>0.104</v>
      </c>
      <c r="J99" s="400">
        <f t="shared" si="4"/>
        <v>0.10300416666666666</v>
      </c>
      <c r="K99" s="400">
        <f t="shared" si="5"/>
        <v>0.16913333333333333</v>
      </c>
    </row>
    <row r="100" spans="1:11" ht="14.5" customHeight="1" x14ac:dyDescent="0.15">
      <c r="A100" s="399">
        <v>12451</v>
      </c>
      <c r="B100" s="430">
        <v>-3.2199999999999999E-2</v>
      </c>
      <c r="C100" s="400">
        <v>-2.4199999999999999E-2</v>
      </c>
      <c r="D100" s="400">
        <v>2.3999999999999998E-3</v>
      </c>
      <c r="E100" s="400">
        <v>3.5000000000000001E-3</v>
      </c>
      <c r="F100" s="430">
        <v>3.9166666666666699E-3</v>
      </c>
      <c r="G100" s="430">
        <v>3.70833333333333E-3</v>
      </c>
      <c r="H100" s="400">
        <v>4.8166666666666696E-3</v>
      </c>
      <c r="I100" s="400">
        <f t="shared" si="3"/>
        <v>-3.4599999999999999E-2</v>
      </c>
      <c r="J100" s="400">
        <f t="shared" si="4"/>
        <v>-3.5908333333333327E-2</v>
      </c>
      <c r="K100" s="400">
        <f t="shared" si="5"/>
        <v>-2.901666666666667E-2</v>
      </c>
    </row>
    <row r="101" spans="1:11" ht="14.5" customHeight="1" x14ac:dyDescent="0.15">
      <c r="A101" s="399">
        <v>12479</v>
      </c>
      <c r="B101" s="430">
        <v>0</v>
      </c>
      <c r="C101" s="400">
        <v>-1.11E-2</v>
      </c>
      <c r="D101" s="400">
        <v>2.7000000000000001E-3</v>
      </c>
      <c r="E101" s="400">
        <v>3.4416666666666701E-3</v>
      </c>
      <c r="F101" s="430">
        <v>3.7916666666666702E-3</v>
      </c>
      <c r="G101" s="430">
        <v>3.6166666666666699E-3</v>
      </c>
      <c r="H101" s="400">
        <v>4.7166666666666702E-3</v>
      </c>
      <c r="I101" s="400">
        <f t="shared" si="3"/>
        <v>-2.7000000000000001E-3</v>
      </c>
      <c r="J101" s="400">
        <f t="shared" si="4"/>
        <v>-3.6166666666666699E-3</v>
      </c>
      <c r="K101" s="400">
        <f t="shared" si="5"/>
        <v>-1.581666666666667E-2</v>
      </c>
    </row>
    <row r="102" spans="1:11" ht="14.5" customHeight="1" x14ac:dyDescent="0.15">
      <c r="A102" s="399">
        <v>12510</v>
      </c>
      <c r="B102" s="430">
        <v>-2.5100000000000001E-2</v>
      </c>
      <c r="C102" s="400">
        <v>-3.5099999999999999E-2</v>
      </c>
      <c r="D102" s="400">
        <v>2.5000000000000001E-3</v>
      </c>
      <c r="E102" s="400">
        <v>3.39166666666667E-3</v>
      </c>
      <c r="F102" s="430">
        <v>3.6916666666666699E-3</v>
      </c>
      <c r="G102" s="430">
        <v>3.54166666666667E-3</v>
      </c>
      <c r="H102" s="400">
        <v>4.5333333333333302E-3</v>
      </c>
      <c r="I102" s="400">
        <f t="shared" si="3"/>
        <v>-2.76E-2</v>
      </c>
      <c r="J102" s="400">
        <f t="shared" si="4"/>
        <v>-2.8641666666666669E-2</v>
      </c>
      <c r="K102" s="400">
        <f t="shared" si="5"/>
        <v>-3.9633333333333326E-2</v>
      </c>
    </row>
    <row r="103" spans="1:11" ht="14.5" customHeight="1" x14ac:dyDescent="0.15">
      <c r="A103" s="399">
        <v>12540</v>
      </c>
      <c r="B103" s="430">
        <v>-7.3599999999999999E-2</v>
      </c>
      <c r="C103" s="400">
        <v>-7.6499999999999999E-2</v>
      </c>
      <c r="D103" s="400">
        <v>2.5000000000000001E-3</v>
      </c>
      <c r="E103" s="400">
        <v>3.3416666666666699E-3</v>
      </c>
      <c r="F103" s="430">
        <v>3.6416666666666698E-3</v>
      </c>
      <c r="G103" s="430">
        <v>3.4916666666666698E-3</v>
      </c>
      <c r="H103" s="400">
        <v>4.4916666666666698E-3</v>
      </c>
      <c r="I103" s="400">
        <f t="shared" si="3"/>
        <v>-7.6100000000000001E-2</v>
      </c>
      <c r="J103" s="400">
        <f t="shared" si="4"/>
        <v>-7.7091666666666669E-2</v>
      </c>
      <c r="K103" s="400">
        <f t="shared" si="5"/>
        <v>-8.099166666666667E-2</v>
      </c>
    </row>
    <row r="104" spans="1:11" ht="14.5" customHeight="1" x14ac:dyDescent="0.15">
      <c r="A104" s="399">
        <v>12571</v>
      </c>
      <c r="B104" s="430">
        <v>2.29E-2</v>
      </c>
      <c r="C104" s="400">
        <v>4.7800000000000002E-2</v>
      </c>
      <c r="D104" s="400">
        <v>2.3999999999999998E-3</v>
      </c>
      <c r="E104" s="400">
        <v>3.2750000000000001E-3</v>
      </c>
      <c r="F104" s="430">
        <v>3.5833333333333299E-3</v>
      </c>
      <c r="G104" s="430">
        <v>3.4291666666666702E-3</v>
      </c>
      <c r="H104" s="400">
        <v>4.4999999999999997E-3</v>
      </c>
      <c r="I104" s="400">
        <f t="shared" si="3"/>
        <v>2.0500000000000001E-2</v>
      </c>
      <c r="J104" s="400">
        <f t="shared" si="4"/>
        <v>1.947083333333333E-2</v>
      </c>
      <c r="K104" s="400">
        <f t="shared" si="5"/>
        <v>4.3300000000000005E-2</v>
      </c>
    </row>
    <row r="105" spans="1:11" ht="14.5" customHeight="1" x14ac:dyDescent="0.15">
      <c r="A105" s="399">
        <v>12601</v>
      </c>
      <c r="B105" s="430">
        <v>-0.1132</v>
      </c>
      <c r="C105" s="400">
        <v>-0.1603</v>
      </c>
      <c r="D105" s="400">
        <v>2.3999999999999998E-3</v>
      </c>
      <c r="E105" s="400">
        <v>3.24166666666667E-3</v>
      </c>
      <c r="F105" s="430">
        <v>3.5666666666666698E-3</v>
      </c>
      <c r="G105" s="430">
        <v>3.4041666666666699E-3</v>
      </c>
      <c r="H105" s="400">
        <v>4.4083333333333301E-3</v>
      </c>
      <c r="I105" s="400">
        <f t="shared" si="3"/>
        <v>-0.11559999999999999</v>
      </c>
      <c r="J105" s="400">
        <f t="shared" si="4"/>
        <v>-0.11660416666666666</v>
      </c>
      <c r="K105" s="400">
        <f t="shared" si="5"/>
        <v>-0.16470833333333332</v>
      </c>
    </row>
    <row r="106" spans="1:11" ht="14.5" customHeight="1" x14ac:dyDescent="0.15">
      <c r="A106" s="399">
        <v>12632</v>
      </c>
      <c r="B106" s="430">
        <v>6.1100000000000002E-2</v>
      </c>
      <c r="C106" s="400">
        <v>2.69E-2</v>
      </c>
      <c r="D106" s="400">
        <v>2.3999999999999998E-3</v>
      </c>
      <c r="E106" s="400">
        <v>3.2750000000000001E-3</v>
      </c>
      <c r="F106" s="430">
        <v>3.6166666666666699E-3</v>
      </c>
      <c r="G106" s="430">
        <v>3.4458333333333298E-3</v>
      </c>
      <c r="H106" s="400">
        <v>4.5250000000000004E-3</v>
      </c>
      <c r="I106" s="400">
        <f t="shared" si="3"/>
        <v>5.8700000000000002E-2</v>
      </c>
      <c r="J106" s="400">
        <f t="shared" si="4"/>
        <v>5.7654166666666673E-2</v>
      </c>
      <c r="K106" s="400">
        <f t="shared" si="5"/>
        <v>2.2374999999999999E-2</v>
      </c>
    </row>
    <row r="107" spans="1:11" ht="14.5" customHeight="1" x14ac:dyDescent="0.15">
      <c r="A107" s="399">
        <v>12663</v>
      </c>
      <c r="B107" s="430">
        <v>-3.3E-3</v>
      </c>
      <c r="C107" s="400">
        <v>9.4999999999999998E-3</v>
      </c>
      <c r="D107" s="400">
        <v>2.3E-3</v>
      </c>
      <c r="E107" s="400">
        <v>3.3E-3</v>
      </c>
      <c r="F107" s="430">
        <v>3.6833333333333301E-3</v>
      </c>
      <c r="G107" s="430">
        <v>3.4916666666666698E-3</v>
      </c>
      <c r="H107" s="400">
        <v>4.6333333333333296E-3</v>
      </c>
      <c r="I107" s="400">
        <f t="shared" si="3"/>
        <v>-5.5999999999999999E-3</v>
      </c>
      <c r="J107" s="400">
        <f t="shared" si="4"/>
        <v>-6.7916666666666698E-3</v>
      </c>
      <c r="K107" s="400">
        <f t="shared" si="5"/>
        <v>4.8666666666666702E-3</v>
      </c>
    </row>
    <row r="108" spans="1:11" ht="14.5" customHeight="1" x14ac:dyDescent="0.15">
      <c r="A108" s="399">
        <v>12693</v>
      </c>
      <c r="B108" s="430">
        <v>-2.86E-2</v>
      </c>
      <c r="C108" s="400">
        <v>-6.6600000000000006E-2</v>
      </c>
      <c r="D108" s="400">
        <v>2.7000000000000001E-3</v>
      </c>
      <c r="E108" s="400">
        <v>3.2499999999999999E-3</v>
      </c>
      <c r="F108" s="430">
        <v>3.63333333333333E-3</v>
      </c>
      <c r="G108" s="430">
        <v>3.4416666666666701E-3</v>
      </c>
      <c r="H108" s="400">
        <v>4.4999999999999997E-3</v>
      </c>
      <c r="I108" s="400">
        <f t="shared" si="3"/>
        <v>-3.1300000000000001E-2</v>
      </c>
      <c r="J108" s="400">
        <f t="shared" si="4"/>
        <v>-3.204166666666667E-2</v>
      </c>
      <c r="K108" s="400">
        <f t="shared" si="5"/>
        <v>-7.110000000000001E-2</v>
      </c>
    </row>
    <row r="109" spans="1:11" ht="14.5" customHeight="1" x14ac:dyDescent="0.15">
      <c r="A109" s="399">
        <v>12724</v>
      </c>
      <c r="B109" s="430">
        <v>9.4200000000000006E-2</v>
      </c>
      <c r="C109" s="400">
        <v>-4.7999999999999996E-3</v>
      </c>
      <c r="D109" s="400">
        <v>2.5000000000000001E-3</v>
      </c>
      <c r="E109" s="400">
        <v>3.2166666666666702E-3</v>
      </c>
      <c r="F109" s="430">
        <v>3.5666666666666698E-3</v>
      </c>
      <c r="G109" s="430">
        <v>3.39166666666667E-3</v>
      </c>
      <c r="H109" s="400">
        <v>4.4833333333333296E-3</v>
      </c>
      <c r="I109" s="400">
        <f t="shared" si="3"/>
        <v>9.1700000000000004E-2</v>
      </c>
      <c r="J109" s="400">
        <f t="shared" si="4"/>
        <v>9.0808333333333338E-2</v>
      </c>
      <c r="K109" s="400">
        <f t="shared" si="5"/>
        <v>-9.2833333333333292E-3</v>
      </c>
    </row>
    <row r="110" spans="1:11" ht="14.5" customHeight="1" x14ac:dyDescent="0.15">
      <c r="A110" s="399">
        <v>12754</v>
      </c>
      <c r="B110" s="430">
        <v>-1E-3</v>
      </c>
      <c r="C110" s="400">
        <v>-7.0099999999999996E-2</v>
      </c>
      <c r="D110" s="400">
        <v>2.5000000000000001E-3</v>
      </c>
      <c r="E110" s="400">
        <v>3.1749999999999999E-3</v>
      </c>
      <c r="F110" s="430">
        <v>3.55833333333333E-3</v>
      </c>
      <c r="G110" s="430">
        <v>3.3666666666666701E-3</v>
      </c>
      <c r="H110" s="400">
        <v>4.46666666666667E-3</v>
      </c>
      <c r="I110" s="400">
        <f t="shared" si="3"/>
        <v>-3.5000000000000001E-3</v>
      </c>
      <c r="J110" s="400">
        <f t="shared" si="4"/>
        <v>-4.3666666666666697E-3</v>
      </c>
      <c r="K110" s="400">
        <f t="shared" si="5"/>
        <v>-7.456666666666667E-2</v>
      </c>
    </row>
    <row r="111" spans="1:11" ht="14.5" customHeight="1" x14ac:dyDescent="0.15">
      <c r="A111" s="399">
        <v>12785</v>
      </c>
      <c r="B111" s="430">
        <v>-4.1099999999999998E-2</v>
      </c>
      <c r="C111" s="400">
        <v>-2.3099999999999999E-2</v>
      </c>
      <c r="D111" s="400">
        <v>2.5000000000000001E-3</v>
      </c>
      <c r="E111" s="400">
        <v>3.1416666666666702E-3</v>
      </c>
      <c r="F111" s="430">
        <v>3.5083333333333299E-3</v>
      </c>
      <c r="G111" s="430">
        <v>3.3249999999999998E-3</v>
      </c>
      <c r="H111" s="400">
        <v>4.31666666666667E-3</v>
      </c>
      <c r="I111" s="400">
        <f t="shared" si="3"/>
        <v>-4.36E-2</v>
      </c>
      <c r="J111" s="400">
        <f t="shared" si="4"/>
        <v>-4.4424999999999999E-2</v>
      </c>
      <c r="K111" s="400">
        <f t="shared" si="5"/>
        <v>-2.7416666666666669E-2</v>
      </c>
    </row>
    <row r="112" spans="1:11" ht="14.5" customHeight="1" x14ac:dyDescent="0.15">
      <c r="A112" s="399">
        <v>12816</v>
      </c>
      <c r="B112" s="430">
        <v>-3.4099999999999998E-2</v>
      </c>
      <c r="C112" s="400">
        <v>-0.11360000000000001</v>
      </c>
      <c r="D112" s="400">
        <v>2.0999999999999999E-3</v>
      </c>
      <c r="E112" s="400">
        <v>3.075E-3</v>
      </c>
      <c r="F112" s="430">
        <v>3.4416666666666701E-3</v>
      </c>
      <c r="G112" s="430">
        <v>3.2583333333333301E-3</v>
      </c>
      <c r="H112" s="400">
        <v>4.13333333333333E-3</v>
      </c>
      <c r="I112" s="400">
        <f t="shared" si="3"/>
        <v>-3.6199999999999996E-2</v>
      </c>
      <c r="J112" s="400">
        <f t="shared" si="4"/>
        <v>-3.7358333333333327E-2</v>
      </c>
      <c r="K112" s="400">
        <f t="shared" si="5"/>
        <v>-0.11773333333333334</v>
      </c>
    </row>
    <row r="113" spans="1:11" ht="14.5" customHeight="1" x14ac:dyDescent="0.15">
      <c r="A113" s="399">
        <v>12844</v>
      </c>
      <c r="B113" s="430">
        <v>-2.86E-2</v>
      </c>
      <c r="C113" s="400">
        <v>0.1043</v>
      </c>
      <c r="D113" s="400">
        <v>2.2000000000000001E-3</v>
      </c>
      <c r="E113" s="400">
        <v>3.05833333333333E-3</v>
      </c>
      <c r="F113" s="430">
        <v>3.4250000000000001E-3</v>
      </c>
      <c r="G113" s="430">
        <v>3.24166666666667E-3</v>
      </c>
      <c r="H113" s="400">
        <v>4.0666666666666698E-3</v>
      </c>
      <c r="I113" s="400">
        <f t="shared" si="3"/>
        <v>-3.0800000000000001E-2</v>
      </c>
      <c r="J113" s="400">
        <f t="shared" si="4"/>
        <v>-3.1841666666666671E-2</v>
      </c>
      <c r="K113" s="400">
        <f t="shared" si="5"/>
        <v>0.10023333333333334</v>
      </c>
    </row>
    <row r="114" spans="1:11" ht="14.5" customHeight="1" x14ac:dyDescent="0.15">
      <c r="A114" s="399">
        <v>12875</v>
      </c>
      <c r="B114" s="430">
        <v>9.8000000000000004E-2</v>
      </c>
      <c r="C114" s="400">
        <v>0.1178</v>
      </c>
      <c r="D114" s="400">
        <v>2.3E-3</v>
      </c>
      <c r="E114" s="400">
        <v>3.0500000000000002E-3</v>
      </c>
      <c r="F114" s="430">
        <v>3.3999999999999998E-3</v>
      </c>
      <c r="G114" s="430">
        <v>3.225E-3</v>
      </c>
      <c r="H114" s="400">
        <v>3.9916666666666703E-3</v>
      </c>
      <c r="I114" s="400">
        <f t="shared" si="3"/>
        <v>9.5700000000000007E-2</v>
      </c>
      <c r="J114" s="400">
        <f t="shared" si="4"/>
        <v>9.4774999999999998E-2</v>
      </c>
      <c r="K114" s="400">
        <f t="shared" si="5"/>
        <v>0.11380833333333333</v>
      </c>
    </row>
    <row r="115" spans="1:11" ht="14.5" customHeight="1" x14ac:dyDescent="0.15">
      <c r="A115" s="399">
        <v>12905</v>
      </c>
      <c r="B115" s="430">
        <v>4.0899999999999999E-2</v>
      </c>
      <c r="C115" s="400">
        <v>0.1106</v>
      </c>
      <c r="D115" s="400">
        <v>2.3E-3</v>
      </c>
      <c r="E115" s="400">
        <v>3.0416666666666699E-3</v>
      </c>
      <c r="F115" s="430">
        <v>3.3583333333333299E-3</v>
      </c>
      <c r="G115" s="430">
        <v>3.2000000000000002E-3</v>
      </c>
      <c r="H115" s="400">
        <v>3.8416666666666699E-3</v>
      </c>
      <c r="I115" s="400">
        <f t="shared" si="3"/>
        <v>3.8599999999999995E-2</v>
      </c>
      <c r="J115" s="400">
        <f t="shared" si="4"/>
        <v>3.7699999999999997E-2</v>
      </c>
      <c r="K115" s="400">
        <f t="shared" si="5"/>
        <v>0.10675833333333333</v>
      </c>
    </row>
    <row r="116" spans="1:11" ht="14.5" customHeight="1" x14ac:dyDescent="0.15">
      <c r="A116" s="399">
        <v>12936</v>
      </c>
      <c r="B116" s="430">
        <v>6.9900000000000004E-2</v>
      </c>
      <c r="C116" s="400">
        <v>0.1036</v>
      </c>
      <c r="D116" s="400">
        <v>2.2000000000000001E-3</v>
      </c>
      <c r="E116" s="400">
        <v>3.0083333333333299E-3</v>
      </c>
      <c r="F116" s="430">
        <v>3.3249999999999998E-3</v>
      </c>
      <c r="G116" s="430">
        <v>3.1666666666666701E-3</v>
      </c>
      <c r="H116" s="400">
        <v>3.7750000000000001E-3</v>
      </c>
      <c r="I116" s="400">
        <f t="shared" si="3"/>
        <v>6.770000000000001E-2</v>
      </c>
      <c r="J116" s="400">
        <f t="shared" si="4"/>
        <v>6.6733333333333339E-2</v>
      </c>
      <c r="K116" s="400">
        <f t="shared" si="5"/>
        <v>9.9824999999999997E-2</v>
      </c>
    </row>
    <row r="117" spans="1:11" ht="14.5" customHeight="1" x14ac:dyDescent="0.15">
      <c r="A117" s="399">
        <v>12966</v>
      </c>
      <c r="B117" s="430">
        <v>8.5000000000000006E-2</v>
      </c>
      <c r="C117" s="400">
        <v>8.6999999999999994E-2</v>
      </c>
      <c r="D117" s="400">
        <v>2.3999999999999998E-3</v>
      </c>
      <c r="E117" s="400">
        <v>2.96666666666667E-3</v>
      </c>
      <c r="F117" s="430">
        <v>3.24166666666667E-3</v>
      </c>
      <c r="G117" s="430">
        <v>3.10416666666667E-3</v>
      </c>
      <c r="H117" s="400">
        <v>3.6833333333333301E-3</v>
      </c>
      <c r="I117" s="400">
        <f t="shared" si="3"/>
        <v>8.2600000000000007E-2</v>
      </c>
      <c r="J117" s="400">
        <f t="shared" si="4"/>
        <v>8.1895833333333334E-2</v>
      </c>
      <c r="K117" s="400">
        <f t="shared" si="5"/>
        <v>8.3316666666666664E-2</v>
      </c>
    </row>
    <row r="118" spans="1:11" ht="14.5" customHeight="1" x14ac:dyDescent="0.15">
      <c r="A118" s="399">
        <v>12997</v>
      </c>
      <c r="B118" s="430">
        <v>2.8000000000000001E-2</v>
      </c>
      <c r="C118" s="400">
        <v>5.6300000000000003E-2</v>
      </c>
      <c r="D118" s="400">
        <v>2.3E-3</v>
      </c>
      <c r="E118" s="400">
        <v>3.0000000000000001E-3</v>
      </c>
      <c r="F118" s="430">
        <v>3.225E-3</v>
      </c>
      <c r="G118" s="430">
        <v>3.1124999999999998E-3</v>
      </c>
      <c r="H118" s="400">
        <v>3.7000000000000002E-3</v>
      </c>
      <c r="I118" s="400">
        <f t="shared" si="3"/>
        <v>2.5700000000000001E-2</v>
      </c>
      <c r="J118" s="400">
        <f t="shared" si="4"/>
        <v>2.48875E-2</v>
      </c>
      <c r="K118" s="400">
        <f t="shared" si="5"/>
        <v>5.2600000000000001E-2</v>
      </c>
    </row>
    <row r="119" spans="1:11" ht="14.5" customHeight="1" x14ac:dyDescent="0.15">
      <c r="A119" s="399">
        <v>13028</v>
      </c>
      <c r="B119" s="430">
        <v>2.5600000000000001E-2</v>
      </c>
      <c r="C119" s="400">
        <v>-1.2200000000000001E-2</v>
      </c>
      <c r="D119" s="400">
        <v>2.3E-3</v>
      </c>
      <c r="E119" s="400">
        <v>2.9916666666666698E-3</v>
      </c>
      <c r="F119" s="430">
        <v>3.20833333333333E-3</v>
      </c>
      <c r="G119" s="430">
        <v>3.0999999999999999E-3</v>
      </c>
      <c r="H119" s="400">
        <v>3.6916666666666699E-3</v>
      </c>
      <c r="I119" s="400">
        <f t="shared" si="3"/>
        <v>2.3300000000000001E-2</v>
      </c>
      <c r="J119" s="400">
        <f t="shared" si="4"/>
        <v>2.2500000000000003E-2</v>
      </c>
      <c r="K119" s="400">
        <f t="shared" si="5"/>
        <v>-1.5891666666666672E-2</v>
      </c>
    </row>
    <row r="120" spans="1:11" ht="14.5" customHeight="1" x14ac:dyDescent="0.15">
      <c r="A120" s="399">
        <v>13058</v>
      </c>
      <c r="B120" s="430">
        <v>7.7700000000000005E-2</v>
      </c>
      <c r="C120" s="400">
        <v>0.12239999999999999</v>
      </c>
      <c r="D120" s="400">
        <v>2.3E-3</v>
      </c>
      <c r="E120" s="400">
        <v>2.9333333333333299E-3</v>
      </c>
      <c r="F120" s="430">
        <v>3.1833333333333301E-3</v>
      </c>
      <c r="G120" s="430">
        <v>3.05833333333333E-3</v>
      </c>
      <c r="H120" s="400">
        <v>3.6666666666666701E-3</v>
      </c>
      <c r="I120" s="400">
        <f t="shared" si="3"/>
        <v>7.5400000000000009E-2</v>
      </c>
      <c r="J120" s="400">
        <f t="shared" si="4"/>
        <v>7.4641666666666676E-2</v>
      </c>
      <c r="K120" s="400">
        <f t="shared" si="5"/>
        <v>0.11873333333333333</v>
      </c>
    </row>
    <row r="121" spans="1:11" ht="14.5" customHeight="1" x14ac:dyDescent="0.15">
      <c r="A121" s="399">
        <v>13089</v>
      </c>
      <c r="B121" s="430">
        <v>4.7399999999999998E-2</v>
      </c>
      <c r="C121" s="400">
        <v>1.0800000000000001E-2</v>
      </c>
      <c r="D121" s="400">
        <v>2.3999999999999998E-3</v>
      </c>
      <c r="E121" s="400">
        <v>2.89166666666667E-3</v>
      </c>
      <c r="F121" s="430">
        <v>3.1083333333333301E-3</v>
      </c>
      <c r="G121" s="430">
        <v>3.0000000000000001E-3</v>
      </c>
      <c r="H121" s="400">
        <v>3.6250000000000002E-3</v>
      </c>
      <c r="I121" s="400">
        <f t="shared" si="3"/>
        <v>4.4999999999999998E-2</v>
      </c>
      <c r="J121" s="400">
        <f t="shared" si="4"/>
        <v>4.4399999999999995E-2</v>
      </c>
      <c r="K121" s="400">
        <f t="shared" si="5"/>
        <v>7.1750000000000008E-3</v>
      </c>
    </row>
    <row r="122" spans="1:11" ht="14.5" customHeight="1" x14ac:dyDescent="0.15">
      <c r="A122" s="399">
        <v>13119</v>
      </c>
      <c r="B122" s="430">
        <v>3.9399999999999998E-2</v>
      </c>
      <c r="C122" s="400">
        <v>4.7899999999999998E-2</v>
      </c>
      <c r="D122" s="400">
        <v>2.3999999999999998E-3</v>
      </c>
      <c r="E122" s="400">
        <v>2.8666666666666701E-3</v>
      </c>
      <c r="F122" s="430">
        <v>3.0416666666666699E-3</v>
      </c>
      <c r="G122" s="430">
        <v>2.95416666666667E-3</v>
      </c>
      <c r="H122" s="400">
        <v>3.5750000000000001E-3</v>
      </c>
      <c r="I122" s="400">
        <f t="shared" si="3"/>
        <v>3.6999999999999998E-2</v>
      </c>
      <c r="J122" s="400">
        <f t="shared" si="4"/>
        <v>3.644583333333333E-2</v>
      </c>
      <c r="K122" s="400">
        <f t="shared" si="5"/>
        <v>4.4324999999999996E-2</v>
      </c>
    </row>
    <row r="123" spans="1:11" ht="14.5" customHeight="1" x14ac:dyDescent="0.15">
      <c r="A123" s="399">
        <v>13150</v>
      </c>
      <c r="B123" s="430">
        <v>6.7000000000000004E-2</v>
      </c>
      <c r="C123" s="400">
        <v>0.1103</v>
      </c>
      <c r="D123" s="400">
        <v>2.3999999999999998E-3</v>
      </c>
      <c r="E123" s="400">
        <v>2.8083333333333298E-3</v>
      </c>
      <c r="F123" s="430">
        <v>2.9750000000000002E-3</v>
      </c>
      <c r="G123" s="430">
        <v>2.89166666666667E-3</v>
      </c>
      <c r="H123" s="400">
        <v>3.5083333333333299E-3</v>
      </c>
      <c r="I123" s="400">
        <f t="shared" si="3"/>
        <v>6.4600000000000005E-2</v>
      </c>
      <c r="J123" s="400">
        <f t="shared" si="4"/>
        <v>6.4108333333333337E-2</v>
      </c>
      <c r="K123" s="400">
        <f t="shared" si="5"/>
        <v>0.10679166666666666</v>
      </c>
    </row>
    <row r="124" spans="1:11" ht="14.5" customHeight="1" x14ac:dyDescent="0.15">
      <c r="A124" s="399">
        <v>13181</v>
      </c>
      <c r="B124" s="430">
        <v>2.24E-2</v>
      </c>
      <c r="C124" s="400">
        <v>-3.4200000000000001E-2</v>
      </c>
      <c r="D124" s="400">
        <v>2.3E-3</v>
      </c>
      <c r="E124" s="400">
        <v>2.7666666666666699E-3</v>
      </c>
      <c r="F124" s="430">
        <v>2.9583333333333302E-3</v>
      </c>
      <c r="G124" s="430">
        <v>2.8625E-3</v>
      </c>
      <c r="H124" s="400">
        <v>3.4749999999999998E-3</v>
      </c>
      <c r="I124" s="400">
        <f t="shared" si="3"/>
        <v>2.01E-2</v>
      </c>
      <c r="J124" s="400">
        <f t="shared" si="4"/>
        <v>1.9537499999999999E-2</v>
      </c>
      <c r="K124" s="400">
        <f t="shared" si="5"/>
        <v>-3.7675E-2</v>
      </c>
    </row>
    <row r="125" spans="1:11" ht="14.5" customHeight="1" x14ac:dyDescent="0.15">
      <c r="A125" s="399">
        <v>13210</v>
      </c>
      <c r="B125" s="430">
        <v>2.6800000000000001E-2</v>
      </c>
      <c r="C125" s="400">
        <v>3.3E-3</v>
      </c>
      <c r="D125" s="400">
        <v>2.3999999999999998E-3</v>
      </c>
      <c r="E125" s="400">
        <v>2.74166666666667E-3</v>
      </c>
      <c r="F125" s="430">
        <v>2.9583333333333302E-3</v>
      </c>
      <c r="G125" s="430">
        <v>2.8500000000000001E-3</v>
      </c>
      <c r="H125" s="400">
        <v>3.4749999999999998E-3</v>
      </c>
      <c r="I125" s="400">
        <f t="shared" si="3"/>
        <v>2.4400000000000002E-2</v>
      </c>
      <c r="J125" s="400">
        <f t="shared" si="4"/>
        <v>2.3949999999999999E-2</v>
      </c>
      <c r="K125" s="400">
        <f t="shared" si="5"/>
        <v>-1.7499999999999981E-4</v>
      </c>
    </row>
    <row r="126" spans="1:11" ht="14.5" customHeight="1" x14ac:dyDescent="0.15">
      <c r="A126" s="399">
        <v>13241</v>
      </c>
      <c r="B126" s="430">
        <v>-7.51E-2</v>
      </c>
      <c r="C126" s="400">
        <v>-8.14E-2</v>
      </c>
      <c r="D126" s="400">
        <v>2.2000000000000001E-3</v>
      </c>
      <c r="E126" s="400">
        <v>2.74166666666667E-3</v>
      </c>
      <c r="F126" s="430">
        <v>2.9750000000000002E-3</v>
      </c>
      <c r="G126" s="430">
        <v>2.8583333333333299E-3</v>
      </c>
      <c r="H126" s="400">
        <v>3.4749999999999998E-3</v>
      </c>
      <c r="I126" s="400">
        <f t="shared" si="3"/>
        <v>-7.7299999999999994E-2</v>
      </c>
      <c r="J126" s="400">
        <f t="shared" si="4"/>
        <v>-7.7958333333333324E-2</v>
      </c>
      <c r="K126" s="400">
        <f t="shared" si="5"/>
        <v>-8.4875000000000006E-2</v>
      </c>
    </row>
    <row r="127" spans="1:11" ht="14.5" customHeight="1" x14ac:dyDescent="0.15">
      <c r="A127" s="399">
        <v>13271</v>
      </c>
      <c r="B127" s="430">
        <v>5.45E-2</v>
      </c>
      <c r="C127" s="400">
        <v>7.6100000000000001E-2</v>
      </c>
      <c r="D127" s="400">
        <v>2.2000000000000001E-3</v>
      </c>
      <c r="E127" s="400">
        <v>2.725E-3</v>
      </c>
      <c r="F127" s="430">
        <v>2.9416666666666701E-3</v>
      </c>
      <c r="G127" s="430">
        <v>2.8333333333333301E-3</v>
      </c>
      <c r="H127" s="400">
        <v>3.4499999999999999E-3</v>
      </c>
      <c r="I127" s="400">
        <f t="shared" si="3"/>
        <v>5.2299999999999999E-2</v>
      </c>
      <c r="J127" s="400">
        <f t="shared" si="4"/>
        <v>5.1666666666666666E-2</v>
      </c>
      <c r="K127" s="400">
        <f t="shared" si="5"/>
        <v>7.2650000000000006E-2</v>
      </c>
    </row>
    <row r="128" spans="1:11" ht="14.5" customHeight="1" x14ac:dyDescent="0.15">
      <c r="A128" s="399">
        <v>13302</v>
      </c>
      <c r="B128" s="430">
        <v>3.3300000000000003E-2</v>
      </c>
      <c r="C128" s="400">
        <v>3.5000000000000003E-2</v>
      </c>
      <c r="D128" s="400">
        <v>2.3999999999999998E-3</v>
      </c>
      <c r="E128" s="400">
        <v>2.7000000000000001E-3</v>
      </c>
      <c r="F128" s="430">
        <v>2.9250000000000001E-3</v>
      </c>
      <c r="G128" s="430">
        <v>2.8124999999999999E-3</v>
      </c>
      <c r="H128" s="400">
        <v>3.4333333333333299E-3</v>
      </c>
      <c r="I128" s="400">
        <f t="shared" si="3"/>
        <v>3.0900000000000004E-2</v>
      </c>
      <c r="J128" s="400">
        <f t="shared" si="4"/>
        <v>3.0487500000000004E-2</v>
      </c>
      <c r="K128" s="400">
        <f t="shared" si="5"/>
        <v>3.1566666666666673E-2</v>
      </c>
    </row>
    <row r="129" spans="1:11" ht="14.5" customHeight="1" x14ac:dyDescent="0.15">
      <c r="A129" s="399">
        <v>13332</v>
      </c>
      <c r="B129" s="430">
        <v>7.0099999999999996E-2</v>
      </c>
      <c r="C129" s="400">
        <v>0.1009</v>
      </c>
      <c r="D129" s="400">
        <v>2.3E-3</v>
      </c>
      <c r="E129" s="400">
        <v>2.6916666666666699E-3</v>
      </c>
      <c r="F129" s="430">
        <v>2.8999999999999998E-3</v>
      </c>
      <c r="G129" s="430">
        <v>2.7958333333333299E-3</v>
      </c>
      <c r="H129" s="400">
        <v>3.39166666666667E-3</v>
      </c>
      <c r="I129" s="400">
        <f t="shared" si="3"/>
        <v>6.7799999999999999E-2</v>
      </c>
      <c r="J129" s="400">
        <f t="shared" si="4"/>
        <v>6.7304166666666665E-2</v>
      </c>
      <c r="K129" s="400">
        <f t="shared" si="5"/>
        <v>9.7508333333333336E-2</v>
      </c>
    </row>
    <row r="130" spans="1:11" ht="14.5" customHeight="1" x14ac:dyDescent="0.15">
      <c r="A130" s="399">
        <v>13363</v>
      </c>
      <c r="B130" s="430">
        <v>1.5100000000000001E-2</v>
      </c>
      <c r="C130" s="400">
        <v>-1.8E-3</v>
      </c>
      <c r="D130" s="400">
        <v>2.3E-3</v>
      </c>
      <c r="E130" s="400">
        <v>2.6749999999999999E-3</v>
      </c>
      <c r="F130" s="430">
        <v>2.8666666666666701E-3</v>
      </c>
      <c r="G130" s="430">
        <v>2.77083333333333E-3</v>
      </c>
      <c r="H130" s="400">
        <v>3.3833333333333302E-3</v>
      </c>
      <c r="I130" s="400">
        <f t="shared" si="3"/>
        <v>1.2800000000000001E-2</v>
      </c>
      <c r="J130" s="400">
        <f t="shared" si="4"/>
        <v>1.2329166666666671E-2</v>
      </c>
      <c r="K130" s="400">
        <f t="shared" si="5"/>
        <v>-5.1833333333333297E-3</v>
      </c>
    </row>
    <row r="131" spans="1:11" ht="14.5" customHeight="1" x14ac:dyDescent="0.15">
      <c r="A131" s="399">
        <v>13394</v>
      </c>
      <c r="B131" s="430">
        <v>3.0999999999999999E-3</v>
      </c>
      <c r="C131" s="400">
        <v>-2.2499999999999999E-2</v>
      </c>
      <c r="D131" s="400">
        <v>2.0999999999999999E-3</v>
      </c>
      <c r="E131" s="400">
        <v>2.65E-3</v>
      </c>
      <c r="F131" s="430">
        <v>2.8416666666666699E-3</v>
      </c>
      <c r="G131" s="430">
        <v>2.7458333333333302E-3</v>
      </c>
      <c r="H131" s="400">
        <v>3.375E-3</v>
      </c>
      <c r="I131" s="400">
        <f t="shared" si="3"/>
        <v>1E-3</v>
      </c>
      <c r="J131" s="400">
        <f t="shared" si="4"/>
        <v>3.5416666666666973E-4</v>
      </c>
      <c r="K131" s="400">
        <f t="shared" si="5"/>
        <v>-2.5874999999999999E-2</v>
      </c>
    </row>
    <row r="132" spans="1:11" ht="14.5" customHeight="1" x14ac:dyDescent="0.15">
      <c r="A132" s="399">
        <v>13424</v>
      </c>
      <c r="B132" s="430">
        <v>7.7499999999999999E-2</v>
      </c>
      <c r="C132" s="400">
        <v>5.6599999999999998E-2</v>
      </c>
      <c r="D132" s="400">
        <v>2.3E-3</v>
      </c>
      <c r="E132" s="400">
        <v>2.65E-3</v>
      </c>
      <c r="F132" s="430">
        <v>2.8083333333333298E-3</v>
      </c>
      <c r="G132" s="430">
        <v>2.7291666666666701E-3</v>
      </c>
      <c r="H132" s="400">
        <v>3.3666666666666701E-3</v>
      </c>
      <c r="I132" s="400">
        <f t="shared" ref="I132:I195" si="6">B132-D132</f>
        <v>7.5200000000000003E-2</v>
      </c>
      <c r="J132" s="400">
        <f t="shared" si="4"/>
        <v>7.4770833333333328E-2</v>
      </c>
      <c r="K132" s="400">
        <f t="shared" si="5"/>
        <v>5.3233333333333327E-2</v>
      </c>
    </row>
    <row r="133" spans="1:11" ht="14.5" customHeight="1" x14ac:dyDescent="0.15">
      <c r="A133" s="399">
        <v>13455</v>
      </c>
      <c r="B133" s="430">
        <v>1.34E-2</v>
      </c>
      <c r="C133" s="400">
        <v>-1.6899999999999998E-2</v>
      </c>
      <c r="D133" s="400">
        <v>2.2000000000000001E-3</v>
      </c>
      <c r="E133" s="400">
        <v>2.6250000000000002E-3</v>
      </c>
      <c r="F133" s="430">
        <v>2.7583333333333301E-3</v>
      </c>
      <c r="G133" s="430">
        <v>2.6916666666666699E-3</v>
      </c>
      <c r="H133" s="400">
        <v>3.2916666666666702E-3</v>
      </c>
      <c r="I133" s="400">
        <f t="shared" si="6"/>
        <v>1.12E-2</v>
      </c>
      <c r="J133" s="400">
        <f t="shared" si="4"/>
        <v>1.070833333333333E-2</v>
      </c>
      <c r="K133" s="400">
        <f t="shared" si="5"/>
        <v>-2.019166666666667E-2</v>
      </c>
    </row>
    <row r="134" spans="1:11" ht="14.5" customHeight="1" x14ac:dyDescent="0.15">
      <c r="A134" s="399">
        <v>13485</v>
      </c>
      <c r="B134" s="430">
        <v>-2.8999999999999998E-3</v>
      </c>
      <c r="C134" s="400">
        <v>-1.7399999999999999E-2</v>
      </c>
      <c r="D134" s="400">
        <v>2.2000000000000001E-3</v>
      </c>
      <c r="E134" s="400">
        <v>2.5833333333333298E-3</v>
      </c>
      <c r="F134" s="430">
        <v>2.7333333333333298E-3</v>
      </c>
      <c r="G134" s="430">
        <v>2.6583333333333298E-3</v>
      </c>
      <c r="H134" s="400">
        <v>3.1916666666666699E-3</v>
      </c>
      <c r="I134" s="400">
        <f t="shared" si="6"/>
        <v>-5.1000000000000004E-3</v>
      </c>
      <c r="J134" s="400">
        <f t="shared" si="4"/>
        <v>-5.5583333333333301E-3</v>
      </c>
      <c r="K134" s="400">
        <f t="shared" si="5"/>
        <v>-2.0591666666666668E-2</v>
      </c>
    </row>
    <row r="135" spans="1:11" ht="14.5" customHeight="1" x14ac:dyDescent="0.15">
      <c r="A135" s="399">
        <v>13516</v>
      </c>
      <c r="B135" s="430">
        <v>3.9E-2</v>
      </c>
      <c r="C135" s="400">
        <v>1.95E-2</v>
      </c>
      <c r="D135" s="400">
        <v>2.0999999999999999E-3</v>
      </c>
      <c r="E135" s="400">
        <v>2.5833333333333298E-3</v>
      </c>
      <c r="F135" s="430">
        <v>2.7499999999999998E-3</v>
      </c>
      <c r="G135" s="430">
        <v>2.66666666666667E-3</v>
      </c>
      <c r="H135" s="400">
        <v>3.1833333333333301E-3</v>
      </c>
      <c r="I135" s="400">
        <f t="shared" si="6"/>
        <v>3.6900000000000002E-2</v>
      </c>
      <c r="J135" s="400">
        <f t="shared" si="4"/>
        <v>3.6333333333333329E-2</v>
      </c>
      <c r="K135" s="400">
        <f t="shared" si="5"/>
        <v>1.631666666666667E-2</v>
      </c>
    </row>
    <row r="136" spans="1:11" ht="14.5" customHeight="1" x14ac:dyDescent="0.15">
      <c r="A136" s="399">
        <v>13547</v>
      </c>
      <c r="B136" s="430">
        <v>1.9099999999999999E-2</v>
      </c>
      <c r="C136" s="400">
        <v>-3.5299999999999998E-2</v>
      </c>
      <c r="D136" s="400">
        <v>2E-3</v>
      </c>
      <c r="E136" s="400">
        <v>2.6833333333333301E-3</v>
      </c>
      <c r="F136" s="430">
        <v>2.8333333333333301E-3</v>
      </c>
      <c r="G136" s="430">
        <v>2.7583333333333301E-3</v>
      </c>
      <c r="H136" s="400">
        <v>3.24166666666667E-3</v>
      </c>
      <c r="I136" s="400">
        <f t="shared" si="6"/>
        <v>1.7099999999999997E-2</v>
      </c>
      <c r="J136" s="400">
        <f t="shared" si="4"/>
        <v>1.6341666666666668E-2</v>
      </c>
      <c r="K136" s="400">
        <f t="shared" si="5"/>
        <v>-3.8541666666666669E-2</v>
      </c>
    </row>
    <row r="137" spans="1:11" ht="14.5" customHeight="1" x14ac:dyDescent="0.15">
      <c r="A137" s="399">
        <v>13575</v>
      </c>
      <c r="B137" s="430">
        <v>-7.7000000000000002E-3</v>
      </c>
      <c r="C137" s="400">
        <v>-5.7299999999999997E-2</v>
      </c>
      <c r="D137" s="400">
        <v>2.2000000000000001E-3</v>
      </c>
      <c r="E137" s="400">
        <v>2.7666666666666699E-3</v>
      </c>
      <c r="F137" s="430">
        <v>2.9166666666666698E-3</v>
      </c>
      <c r="G137" s="430">
        <v>2.8416666666666699E-3</v>
      </c>
      <c r="H137" s="400">
        <v>3.3333333333333301E-3</v>
      </c>
      <c r="I137" s="400">
        <f t="shared" si="6"/>
        <v>-9.9000000000000008E-3</v>
      </c>
      <c r="J137" s="400">
        <f t="shared" si="4"/>
        <v>-1.054166666666667E-2</v>
      </c>
      <c r="K137" s="400">
        <f t="shared" si="5"/>
        <v>-6.0633333333333324E-2</v>
      </c>
    </row>
    <row r="138" spans="1:11" ht="14.5" customHeight="1" x14ac:dyDescent="0.15">
      <c r="A138" s="399">
        <v>13606</v>
      </c>
      <c r="B138" s="430">
        <v>-8.09E-2</v>
      </c>
      <c r="C138" s="400">
        <v>-7.3599999999999999E-2</v>
      </c>
      <c r="D138" s="400">
        <v>2.3E-3</v>
      </c>
      <c r="E138" s="400">
        <v>2.8500000000000001E-3</v>
      </c>
      <c r="F138" s="430">
        <v>2.9750000000000002E-3</v>
      </c>
      <c r="G138" s="430">
        <v>2.9125000000000002E-3</v>
      </c>
      <c r="H138" s="400">
        <v>3.39166666666667E-3</v>
      </c>
      <c r="I138" s="400">
        <f t="shared" si="6"/>
        <v>-8.3199999999999996E-2</v>
      </c>
      <c r="J138" s="400">
        <f t="shared" si="4"/>
        <v>-8.3812499999999998E-2</v>
      </c>
      <c r="K138" s="400">
        <f t="shared" si="5"/>
        <v>-7.6991666666666667E-2</v>
      </c>
    </row>
    <row r="139" spans="1:11" ht="14.5" customHeight="1" x14ac:dyDescent="0.15">
      <c r="A139" s="399">
        <v>13636</v>
      </c>
      <c r="B139" s="430">
        <v>-2.3999999999999998E-3</v>
      </c>
      <c r="C139" s="400">
        <v>-5.16E-2</v>
      </c>
      <c r="D139" s="400">
        <v>2.2000000000000001E-3</v>
      </c>
      <c r="E139" s="400">
        <v>2.7750000000000001E-3</v>
      </c>
      <c r="F139" s="430">
        <v>2.8999999999999998E-3</v>
      </c>
      <c r="G139" s="430">
        <v>2.8375000000000002E-3</v>
      </c>
      <c r="H139" s="400">
        <v>3.3333333333333301E-3</v>
      </c>
      <c r="I139" s="400">
        <f t="shared" si="6"/>
        <v>-4.5999999999999999E-3</v>
      </c>
      <c r="J139" s="400">
        <f t="shared" si="4"/>
        <v>-5.2375E-3</v>
      </c>
      <c r="K139" s="400">
        <f t="shared" si="5"/>
        <v>-5.4933333333333327E-2</v>
      </c>
    </row>
    <row r="140" spans="1:11" ht="14.5" customHeight="1" x14ac:dyDescent="0.15">
      <c r="A140" s="399">
        <v>13667</v>
      </c>
      <c r="B140" s="430">
        <v>-5.04E-2</v>
      </c>
      <c r="C140" s="400">
        <v>-4.6699999999999998E-2</v>
      </c>
      <c r="D140" s="400">
        <v>2.5000000000000001E-3</v>
      </c>
      <c r="E140" s="400">
        <v>2.7333333333333298E-3</v>
      </c>
      <c r="F140" s="430">
        <v>2.8583333333333299E-3</v>
      </c>
      <c r="G140" s="430">
        <v>2.7958333333333299E-3</v>
      </c>
      <c r="H140" s="400">
        <v>3.3249999999999998E-3</v>
      </c>
      <c r="I140" s="400">
        <f t="shared" si="6"/>
        <v>-5.2900000000000003E-2</v>
      </c>
      <c r="J140" s="400">
        <f t="shared" si="4"/>
        <v>-5.3195833333333331E-2</v>
      </c>
      <c r="K140" s="400">
        <f t="shared" si="5"/>
        <v>-5.0025E-2</v>
      </c>
    </row>
    <row r="141" spans="1:11" ht="14.5" customHeight="1" x14ac:dyDescent="0.15">
      <c r="A141" s="399">
        <v>13697</v>
      </c>
      <c r="B141" s="430">
        <v>0.1045</v>
      </c>
      <c r="C141" s="400">
        <v>0.1671</v>
      </c>
      <c r="D141" s="400">
        <v>2.3999999999999998E-3</v>
      </c>
      <c r="E141" s="400">
        <v>2.70833333333333E-3</v>
      </c>
      <c r="F141" s="430">
        <v>2.8416666666666699E-3</v>
      </c>
      <c r="G141" s="430">
        <v>2.7750000000000001E-3</v>
      </c>
      <c r="H141" s="400">
        <v>3.2833333333333299E-3</v>
      </c>
      <c r="I141" s="400">
        <f t="shared" si="6"/>
        <v>0.1021</v>
      </c>
      <c r="J141" s="400">
        <f t="shared" si="4"/>
        <v>0.101725</v>
      </c>
      <c r="K141" s="400">
        <f t="shared" si="5"/>
        <v>0.16381666666666667</v>
      </c>
    </row>
    <row r="142" spans="1:11" ht="14.5" customHeight="1" x14ac:dyDescent="0.15">
      <c r="A142" s="399">
        <v>13728</v>
      </c>
      <c r="B142" s="430">
        <v>-4.8300000000000003E-2</v>
      </c>
      <c r="C142" s="400">
        <v>-9.0300000000000005E-2</v>
      </c>
      <c r="D142" s="400">
        <v>2.3E-3</v>
      </c>
      <c r="E142" s="400">
        <v>2.7000000000000001E-3</v>
      </c>
      <c r="F142" s="430">
        <v>2.8416666666666699E-3</v>
      </c>
      <c r="G142" s="430">
        <v>2.77083333333333E-3</v>
      </c>
      <c r="H142" s="400">
        <v>3.24166666666667E-3</v>
      </c>
      <c r="I142" s="400">
        <f t="shared" si="6"/>
        <v>-5.0600000000000006E-2</v>
      </c>
      <c r="J142" s="400">
        <f t="shared" si="4"/>
        <v>-5.1070833333333329E-2</v>
      </c>
      <c r="K142" s="400">
        <f t="shared" si="5"/>
        <v>-9.3541666666666676E-2</v>
      </c>
    </row>
    <row r="143" spans="1:11" ht="14.5" customHeight="1" x14ac:dyDescent="0.15">
      <c r="A143" s="399">
        <v>13759</v>
      </c>
      <c r="B143" s="430">
        <v>-0.14030000000000001</v>
      </c>
      <c r="C143" s="400">
        <v>-0.1174</v>
      </c>
      <c r="D143" s="400">
        <v>2.3E-3</v>
      </c>
      <c r="E143" s="400">
        <v>2.7333333333333298E-3</v>
      </c>
      <c r="F143" s="430">
        <v>2.8833333333333302E-3</v>
      </c>
      <c r="G143" s="430">
        <v>2.8083333333333298E-3</v>
      </c>
      <c r="H143" s="400">
        <v>3.3E-3</v>
      </c>
      <c r="I143" s="400">
        <f t="shared" si="6"/>
        <v>-0.1426</v>
      </c>
      <c r="J143" s="400">
        <f t="shared" si="4"/>
        <v>-0.14310833333333334</v>
      </c>
      <c r="K143" s="400">
        <f t="shared" si="5"/>
        <v>-0.1207</v>
      </c>
    </row>
    <row r="144" spans="1:11" ht="14.5" customHeight="1" x14ac:dyDescent="0.15">
      <c r="A144" s="399">
        <v>13789</v>
      </c>
      <c r="B144" s="430">
        <v>-9.8100000000000007E-2</v>
      </c>
      <c r="C144" s="400">
        <v>-5.16E-2</v>
      </c>
      <c r="D144" s="400">
        <v>2.3E-3</v>
      </c>
      <c r="E144" s="400">
        <v>2.725E-3</v>
      </c>
      <c r="F144" s="430">
        <v>2.9416666666666701E-3</v>
      </c>
      <c r="G144" s="430">
        <v>2.8333333333333301E-3</v>
      </c>
      <c r="H144" s="400">
        <v>3.4083333333333301E-3</v>
      </c>
      <c r="I144" s="400">
        <f t="shared" si="6"/>
        <v>-0.1004</v>
      </c>
      <c r="J144" s="400">
        <f t="shared" si="4"/>
        <v>-0.10093333333333333</v>
      </c>
      <c r="K144" s="400">
        <f t="shared" si="5"/>
        <v>-5.5008333333333333E-2</v>
      </c>
    </row>
    <row r="145" spans="1:11" ht="14.5" customHeight="1" x14ac:dyDescent="0.15">
      <c r="A145" s="399">
        <v>13820</v>
      </c>
      <c r="B145" s="430">
        <v>-8.6599999999999996E-2</v>
      </c>
      <c r="C145" s="400">
        <v>8.0000000000000002E-3</v>
      </c>
      <c r="D145" s="400">
        <v>2.3999999999999998E-3</v>
      </c>
      <c r="E145" s="400">
        <v>2.7000000000000001E-3</v>
      </c>
      <c r="F145" s="430">
        <v>2.9499999999999999E-3</v>
      </c>
      <c r="G145" s="430">
        <v>2.8249999999999998E-3</v>
      </c>
      <c r="H145" s="400">
        <v>3.3999999999999998E-3</v>
      </c>
      <c r="I145" s="400">
        <f t="shared" si="6"/>
        <v>-8.8999999999999996E-2</v>
      </c>
      <c r="J145" s="400">
        <f t="shared" si="4"/>
        <v>-8.9424999999999991E-2</v>
      </c>
      <c r="K145" s="400">
        <f t="shared" si="5"/>
        <v>4.5999999999999999E-3</v>
      </c>
    </row>
    <row r="146" spans="1:11" ht="14.5" customHeight="1" x14ac:dyDescent="0.15">
      <c r="A146" s="399">
        <v>13850</v>
      </c>
      <c r="B146" s="430">
        <v>-4.5900000000000003E-2</v>
      </c>
      <c r="C146" s="400">
        <v>-9.5100000000000004E-2</v>
      </c>
      <c r="D146" s="400">
        <v>2.3E-3</v>
      </c>
      <c r="E146" s="400">
        <v>2.6749999999999999E-3</v>
      </c>
      <c r="F146" s="430">
        <v>2.9166666666666698E-3</v>
      </c>
      <c r="G146" s="430">
        <v>2.7958333333333299E-3</v>
      </c>
      <c r="H146" s="400">
        <v>3.3583333333333299E-3</v>
      </c>
      <c r="I146" s="400">
        <f t="shared" si="6"/>
        <v>-4.8200000000000007E-2</v>
      </c>
      <c r="J146" s="400">
        <f t="shared" si="4"/>
        <v>-4.8695833333333334E-2</v>
      </c>
      <c r="K146" s="400">
        <f t="shared" si="5"/>
        <v>-9.8458333333333328E-2</v>
      </c>
    </row>
    <row r="147" spans="1:11" ht="14.5" customHeight="1" x14ac:dyDescent="0.15">
      <c r="A147" s="399">
        <v>13881</v>
      </c>
      <c r="B147" s="430">
        <v>1.52E-2</v>
      </c>
      <c r="C147" s="400">
        <v>-3.6799999999999999E-2</v>
      </c>
      <c r="D147" s="400">
        <v>2.3E-3</v>
      </c>
      <c r="E147" s="400">
        <v>2.6416666666666702E-3</v>
      </c>
      <c r="F147" s="430">
        <v>2.9166666666666698E-3</v>
      </c>
      <c r="G147" s="430">
        <v>2.7791666666666698E-3</v>
      </c>
      <c r="H147" s="400">
        <v>3.3416666666666699E-3</v>
      </c>
      <c r="I147" s="400">
        <f t="shared" si="6"/>
        <v>1.29E-2</v>
      </c>
      <c r="J147" s="400">
        <f t="shared" si="4"/>
        <v>1.2420833333333331E-2</v>
      </c>
      <c r="K147" s="400">
        <f t="shared" si="5"/>
        <v>-4.0141666666666673E-2</v>
      </c>
    </row>
    <row r="148" spans="1:11" ht="14.5" customHeight="1" x14ac:dyDescent="0.15">
      <c r="A148" s="399">
        <v>13912</v>
      </c>
      <c r="B148" s="430">
        <v>6.7400000000000002E-2</v>
      </c>
      <c r="C148" s="400">
        <v>3.4099999999999998E-2</v>
      </c>
      <c r="D148" s="400">
        <v>2.0999999999999999E-3</v>
      </c>
      <c r="E148" s="400">
        <v>2.66666666666667E-3</v>
      </c>
      <c r="F148" s="430">
        <v>2.9250000000000001E-3</v>
      </c>
      <c r="G148" s="430">
        <v>2.7958333333333299E-3</v>
      </c>
      <c r="H148" s="400">
        <v>3.3583333333333299E-3</v>
      </c>
      <c r="I148" s="400">
        <f t="shared" si="6"/>
        <v>6.5299999999999997E-2</v>
      </c>
      <c r="J148" s="400">
        <f t="shared" si="4"/>
        <v>6.4604166666666671E-2</v>
      </c>
      <c r="K148" s="400">
        <f t="shared" si="5"/>
        <v>3.0741666666666667E-2</v>
      </c>
    </row>
    <row r="149" spans="1:11" ht="14.5" customHeight="1" x14ac:dyDescent="0.15">
      <c r="A149" s="399">
        <v>13940</v>
      </c>
      <c r="B149" s="430">
        <v>-0.2487</v>
      </c>
      <c r="C149" s="400">
        <v>-0.19839999999999999</v>
      </c>
      <c r="D149" s="400">
        <v>2.3E-3</v>
      </c>
      <c r="E149" s="400">
        <v>2.6833333333333301E-3</v>
      </c>
      <c r="F149" s="430">
        <v>2.96666666666667E-3</v>
      </c>
      <c r="G149" s="430">
        <v>2.8249999999999998E-3</v>
      </c>
      <c r="H149" s="400">
        <v>3.3249999999999998E-3</v>
      </c>
      <c r="I149" s="400">
        <f t="shared" si="6"/>
        <v>-0.251</v>
      </c>
      <c r="J149" s="400">
        <f t="shared" si="4"/>
        <v>-0.251525</v>
      </c>
      <c r="K149" s="400">
        <f t="shared" si="5"/>
        <v>-0.20172499999999999</v>
      </c>
    </row>
    <row r="150" spans="1:11" ht="14.5" customHeight="1" x14ac:dyDescent="0.15">
      <c r="A150" s="399">
        <v>13971</v>
      </c>
      <c r="B150" s="430">
        <v>0.1447</v>
      </c>
      <c r="C150" s="400">
        <v>0.15379999999999999</v>
      </c>
      <c r="D150" s="400">
        <v>2.2000000000000001E-3</v>
      </c>
      <c r="E150" s="400">
        <v>2.7499999999999998E-3</v>
      </c>
      <c r="F150" s="430">
        <v>3.1083333333333301E-3</v>
      </c>
      <c r="G150" s="430">
        <v>2.9291666666666702E-3</v>
      </c>
      <c r="H150" s="400">
        <v>3.3999999999999998E-3</v>
      </c>
      <c r="I150" s="400">
        <f t="shared" si="6"/>
        <v>0.14249999999999999</v>
      </c>
      <c r="J150" s="400">
        <f t="shared" si="4"/>
        <v>0.14177083333333332</v>
      </c>
      <c r="K150" s="400">
        <f t="shared" si="5"/>
        <v>0.15040000000000001</v>
      </c>
    </row>
    <row r="151" spans="1:11" ht="14.5" customHeight="1" x14ac:dyDescent="0.15">
      <c r="A151" s="399">
        <v>14001</v>
      </c>
      <c r="B151" s="430">
        <v>-3.3000000000000002E-2</v>
      </c>
      <c r="C151" s="400">
        <v>1.8100000000000002E-2</v>
      </c>
      <c r="D151" s="400">
        <v>2.2000000000000001E-3</v>
      </c>
      <c r="E151" s="400">
        <v>2.6833333333333301E-3</v>
      </c>
      <c r="F151" s="430">
        <v>2.96666666666667E-3</v>
      </c>
      <c r="G151" s="430">
        <v>2.8249999999999998E-3</v>
      </c>
      <c r="H151" s="400">
        <v>3.2916666666666702E-3</v>
      </c>
      <c r="I151" s="400">
        <f t="shared" si="6"/>
        <v>-3.5200000000000002E-2</v>
      </c>
      <c r="J151" s="400">
        <f t="shared" si="4"/>
        <v>-3.5825000000000003E-2</v>
      </c>
      <c r="K151" s="400">
        <f t="shared" si="5"/>
        <v>1.4808333333333331E-2</v>
      </c>
    </row>
    <row r="152" spans="1:11" ht="14.5" customHeight="1" x14ac:dyDescent="0.15">
      <c r="A152" s="399">
        <v>14032</v>
      </c>
      <c r="B152" s="430">
        <v>0.25030000000000002</v>
      </c>
      <c r="C152" s="400">
        <v>0.16220000000000001</v>
      </c>
      <c r="D152" s="400">
        <v>2.0999999999999999E-3</v>
      </c>
      <c r="E152" s="400">
        <v>2.7166666666666702E-3</v>
      </c>
      <c r="F152" s="430">
        <v>3.0666666666666698E-3</v>
      </c>
      <c r="G152" s="430">
        <v>2.89166666666667E-3</v>
      </c>
      <c r="H152" s="400">
        <v>3.2916666666666702E-3</v>
      </c>
      <c r="I152" s="400">
        <f t="shared" si="6"/>
        <v>0.24820000000000003</v>
      </c>
      <c r="J152" s="400">
        <f t="shared" si="4"/>
        <v>0.24740833333333334</v>
      </c>
      <c r="K152" s="400">
        <f t="shared" si="5"/>
        <v>0.15890833333333335</v>
      </c>
    </row>
    <row r="153" spans="1:11" ht="14.5" customHeight="1" x14ac:dyDescent="0.15">
      <c r="A153" s="399">
        <v>14062</v>
      </c>
      <c r="B153" s="430">
        <v>7.4399999999999994E-2</v>
      </c>
      <c r="C153" s="400">
        <v>1.4800000000000001E-2</v>
      </c>
      <c r="D153" s="400">
        <v>2.0999999999999999E-3</v>
      </c>
      <c r="E153" s="400">
        <v>2.6833333333333301E-3</v>
      </c>
      <c r="F153" s="430">
        <v>3.0166666666666701E-3</v>
      </c>
      <c r="G153" s="430">
        <v>2.8500000000000001E-3</v>
      </c>
      <c r="H153" s="400">
        <v>3.2166666666666702E-3</v>
      </c>
      <c r="I153" s="400">
        <f t="shared" si="6"/>
        <v>7.2299999999999989E-2</v>
      </c>
      <c r="J153" s="400">
        <f t="shared" si="4"/>
        <v>7.1549999999999989E-2</v>
      </c>
      <c r="K153" s="400">
        <f t="shared" si="5"/>
        <v>1.1583333333333331E-2</v>
      </c>
    </row>
    <row r="154" spans="1:11" ht="14.5" customHeight="1" x14ac:dyDescent="0.15">
      <c r="A154" s="399">
        <v>14093</v>
      </c>
      <c r="B154" s="430">
        <v>-2.2599999999999999E-2</v>
      </c>
      <c r="C154" s="400">
        <v>-5.57E-2</v>
      </c>
      <c r="D154" s="400">
        <v>2.2000000000000001E-3</v>
      </c>
      <c r="E154" s="400">
        <v>2.65E-3</v>
      </c>
      <c r="F154" s="430">
        <v>2.9750000000000002E-3</v>
      </c>
      <c r="G154" s="430">
        <v>2.8124999999999999E-3</v>
      </c>
      <c r="H154" s="400">
        <v>3.2000000000000002E-3</v>
      </c>
      <c r="I154" s="400">
        <f t="shared" si="6"/>
        <v>-2.4799999999999999E-2</v>
      </c>
      <c r="J154" s="400">
        <f t="shared" si="4"/>
        <v>-2.5412499999999998E-2</v>
      </c>
      <c r="K154" s="400">
        <f t="shared" si="5"/>
        <v>-5.8900000000000001E-2</v>
      </c>
    </row>
    <row r="155" spans="1:11" ht="14.5" customHeight="1" x14ac:dyDescent="0.15">
      <c r="A155" s="399">
        <v>14124</v>
      </c>
      <c r="B155" s="430">
        <v>1.66E-2</v>
      </c>
      <c r="C155" s="400">
        <v>1.9099999999999999E-2</v>
      </c>
      <c r="D155" s="400">
        <v>2.0999999999999999E-3</v>
      </c>
      <c r="E155" s="400">
        <v>2.6749999999999999E-3</v>
      </c>
      <c r="F155" s="430">
        <v>3.0000000000000001E-3</v>
      </c>
      <c r="G155" s="430">
        <v>2.8375000000000002E-3</v>
      </c>
      <c r="H155" s="400">
        <v>3.2333333333333298E-3</v>
      </c>
      <c r="I155" s="400">
        <f t="shared" si="6"/>
        <v>1.4500000000000001E-2</v>
      </c>
      <c r="J155" s="400">
        <f t="shared" ref="J155:J218" si="7">B155-G155</f>
        <v>1.37625E-2</v>
      </c>
      <c r="K155" s="400">
        <f t="shared" ref="K155:K218" si="8">$C155-H155</f>
        <v>1.5866666666666668E-2</v>
      </c>
    </row>
    <row r="156" spans="1:11" ht="14.5" customHeight="1" x14ac:dyDescent="0.15">
      <c r="A156" s="399">
        <v>14154</v>
      </c>
      <c r="B156" s="430">
        <v>7.7600000000000002E-2</v>
      </c>
      <c r="C156" s="400">
        <v>0.18010000000000001</v>
      </c>
      <c r="D156" s="400">
        <v>2.2000000000000001E-3</v>
      </c>
      <c r="E156" s="400">
        <v>2.6250000000000002E-3</v>
      </c>
      <c r="F156" s="430">
        <v>2.9416666666666701E-3</v>
      </c>
      <c r="G156" s="430">
        <v>2.7833333333333299E-3</v>
      </c>
      <c r="H156" s="400">
        <v>3.1583333333333298E-3</v>
      </c>
      <c r="I156" s="400">
        <f t="shared" si="6"/>
        <v>7.5400000000000009E-2</v>
      </c>
      <c r="J156" s="400">
        <f t="shared" si="7"/>
        <v>7.481666666666667E-2</v>
      </c>
      <c r="K156" s="400">
        <f t="shared" si="8"/>
        <v>0.17694166666666669</v>
      </c>
    </row>
    <row r="157" spans="1:11" ht="14.5" customHeight="1" x14ac:dyDescent="0.15">
      <c r="A157" s="399">
        <v>14185</v>
      </c>
      <c r="B157" s="430">
        <v>-2.7300000000000001E-2</v>
      </c>
      <c r="C157" s="400">
        <v>-6.2E-2</v>
      </c>
      <c r="D157" s="400">
        <v>2.0999999999999999E-3</v>
      </c>
      <c r="E157" s="400">
        <v>2.5833333333333298E-3</v>
      </c>
      <c r="F157" s="430">
        <v>2.8833333333333302E-3</v>
      </c>
      <c r="G157" s="430">
        <v>2.7333333333333298E-3</v>
      </c>
      <c r="H157" s="400">
        <v>3.1083333333333301E-3</v>
      </c>
      <c r="I157" s="400">
        <f t="shared" si="6"/>
        <v>-2.9400000000000003E-2</v>
      </c>
      <c r="J157" s="400">
        <f t="shared" si="7"/>
        <v>-3.0033333333333332E-2</v>
      </c>
      <c r="K157" s="400">
        <f t="shared" si="8"/>
        <v>-6.5108333333333324E-2</v>
      </c>
    </row>
    <row r="158" spans="1:11" ht="14.5" customHeight="1" x14ac:dyDescent="0.15">
      <c r="A158" s="399">
        <v>14215</v>
      </c>
      <c r="B158" s="430">
        <v>4.0099999999999997E-2</v>
      </c>
      <c r="C158" s="400">
        <v>3.9100000000000003E-2</v>
      </c>
      <c r="D158" s="400">
        <v>2.2000000000000001E-3</v>
      </c>
      <c r="E158" s="400">
        <v>2.5666666666666698E-3</v>
      </c>
      <c r="F158" s="430">
        <v>2.8500000000000001E-3</v>
      </c>
      <c r="G158" s="430">
        <v>2.70833333333333E-3</v>
      </c>
      <c r="H158" s="400">
        <v>3.1166666666666699E-3</v>
      </c>
      <c r="I158" s="400">
        <f t="shared" si="6"/>
        <v>3.7899999999999996E-2</v>
      </c>
      <c r="J158" s="400">
        <f t="shared" si="7"/>
        <v>3.739166666666667E-2</v>
      </c>
      <c r="K158" s="400">
        <f t="shared" si="8"/>
        <v>3.5983333333333332E-2</v>
      </c>
    </row>
    <row r="159" spans="1:11" ht="14.5" customHeight="1" x14ac:dyDescent="0.15">
      <c r="A159" s="399">
        <v>14246</v>
      </c>
      <c r="B159" s="430">
        <v>-6.7400000000000002E-2</v>
      </c>
      <c r="C159" s="400">
        <v>1.6500000000000001E-2</v>
      </c>
      <c r="D159" s="400">
        <v>2.0999999999999999E-3</v>
      </c>
      <c r="E159" s="400">
        <v>2.5083333333333299E-3</v>
      </c>
      <c r="F159" s="430">
        <v>2.7666666666666699E-3</v>
      </c>
      <c r="G159" s="430">
        <v>2.6375000000000001E-3</v>
      </c>
      <c r="H159" s="400">
        <v>3.0666666666666698E-3</v>
      </c>
      <c r="I159" s="400">
        <f t="shared" si="6"/>
        <v>-6.9500000000000006E-2</v>
      </c>
      <c r="J159" s="400">
        <f t="shared" si="7"/>
        <v>-7.0037500000000003E-2</v>
      </c>
      <c r="K159" s="400">
        <f t="shared" si="8"/>
        <v>1.3433333333333332E-2</v>
      </c>
    </row>
    <row r="160" spans="1:11" ht="14.5" customHeight="1" x14ac:dyDescent="0.15">
      <c r="A160" s="399">
        <v>14277</v>
      </c>
      <c r="B160" s="430">
        <v>3.9E-2</v>
      </c>
      <c r="C160" s="400">
        <v>8.0100000000000005E-2</v>
      </c>
      <c r="D160" s="400">
        <v>1.9E-3</v>
      </c>
      <c r="E160" s="400">
        <v>2.5000000000000001E-3</v>
      </c>
      <c r="F160" s="430">
        <v>2.7166666666666702E-3</v>
      </c>
      <c r="G160" s="430">
        <v>2.6083333333333301E-3</v>
      </c>
      <c r="H160" s="400">
        <v>2.9916666666666698E-3</v>
      </c>
      <c r="I160" s="400">
        <f t="shared" si="6"/>
        <v>3.7100000000000001E-2</v>
      </c>
      <c r="J160" s="400">
        <f t="shared" si="7"/>
        <v>3.6391666666666669E-2</v>
      </c>
      <c r="K160" s="400">
        <f t="shared" si="8"/>
        <v>7.7108333333333334E-2</v>
      </c>
    </row>
    <row r="161" spans="1:11" ht="14.5" customHeight="1" x14ac:dyDescent="0.15">
      <c r="A161" s="399">
        <v>14305</v>
      </c>
      <c r="B161" s="430">
        <v>-0.13389999999999999</v>
      </c>
      <c r="C161" s="400">
        <v>-0.13780000000000001</v>
      </c>
      <c r="D161" s="400">
        <v>2.0999999999999999E-3</v>
      </c>
      <c r="E161" s="400">
        <v>2.4916666666666698E-3</v>
      </c>
      <c r="F161" s="430">
        <v>2.6833333333333301E-3</v>
      </c>
      <c r="G161" s="430">
        <v>2.5875E-3</v>
      </c>
      <c r="H161" s="400">
        <v>2.9499999999999999E-3</v>
      </c>
      <c r="I161" s="400">
        <f t="shared" si="6"/>
        <v>-0.13599999999999998</v>
      </c>
      <c r="J161" s="400">
        <f t="shared" si="7"/>
        <v>-0.13648749999999998</v>
      </c>
      <c r="K161" s="400">
        <f t="shared" si="8"/>
        <v>-0.14075000000000001</v>
      </c>
    </row>
    <row r="162" spans="1:11" ht="14.5" customHeight="1" x14ac:dyDescent="0.15">
      <c r="A162" s="399">
        <v>14336</v>
      </c>
      <c r="B162" s="430">
        <v>-2.7000000000000001E-3</v>
      </c>
      <c r="C162" s="400">
        <v>2.8500000000000001E-2</v>
      </c>
      <c r="D162" s="400">
        <v>1.9E-3</v>
      </c>
      <c r="E162" s="400">
        <v>2.5166666666666701E-3</v>
      </c>
      <c r="F162" s="430">
        <v>2.6833333333333301E-3</v>
      </c>
      <c r="G162" s="430">
        <v>2.5999999999999999E-3</v>
      </c>
      <c r="H162" s="400">
        <v>2.9583333333333302E-3</v>
      </c>
      <c r="I162" s="400">
        <f t="shared" si="6"/>
        <v>-4.5999999999999999E-3</v>
      </c>
      <c r="J162" s="400">
        <f t="shared" si="7"/>
        <v>-5.3E-3</v>
      </c>
      <c r="K162" s="400">
        <f t="shared" si="8"/>
        <v>2.5541666666666671E-2</v>
      </c>
    </row>
    <row r="163" spans="1:11" ht="14.5" customHeight="1" x14ac:dyDescent="0.15">
      <c r="A163" s="399">
        <v>14366</v>
      </c>
      <c r="B163" s="430">
        <v>7.3300000000000004E-2</v>
      </c>
      <c r="C163" s="400">
        <v>6.6500000000000004E-2</v>
      </c>
      <c r="D163" s="400">
        <v>2E-3</v>
      </c>
      <c r="E163" s="400">
        <v>2.4750000000000002E-3</v>
      </c>
      <c r="F163" s="430">
        <v>2.63333333333333E-3</v>
      </c>
      <c r="G163" s="430">
        <v>2.5541666666666699E-3</v>
      </c>
      <c r="H163" s="400">
        <v>2.9166666666666698E-3</v>
      </c>
      <c r="I163" s="400">
        <f t="shared" si="6"/>
        <v>7.1300000000000002E-2</v>
      </c>
      <c r="J163" s="400">
        <f t="shared" si="7"/>
        <v>7.0745833333333341E-2</v>
      </c>
      <c r="K163" s="400">
        <f t="shared" si="8"/>
        <v>6.3583333333333339E-2</v>
      </c>
    </row>
    <row r="164" spans="1:11" ht="14.5" customHeight="1" x14ac:dyDescent="0.15">
      <c r="A164" s="399">
        <v>14397</v>
      </c>
      <c r="B164" s="430">
        <v>-6.1199999999999997E-2</v>
      </c>
      <c r="C164" s="400">
        <v>-4.2299999999999997E-2</v>
      </c>
      <c r="D164" s="400">
        <v>1.8E-3</v>
      </c>
      <c r="E164" s="400">
        <v>2.4333333333333299E-3</v>
      </c>
      <c r="F164" s="430">
        <v>2.6083333333333301E-3</v>
      </c>
      <c r="G164" s="430">
        <v>2.5208333333333298E-3</v>
      </c>
      <c r="H164" s="400">
        <v>2.89166666666667E-3</v>
      </c>
      <c r="I164" s="400">
        <f t="shared" si="6"/>
        <v>-6.3E-2</v>
      </c>
      <c r="J164" s="400">
        <f t="shared" si="7"/>
        <v>-6.3720833333333324E-2</v>
      </c>
      <c r="K164" s="400">
        <f t="shared" si="8"/>
        <v>-4.5191666666666665E-2</v>
      </c>
    </row>
    <row r="165" spans="1:11" ht="14.5" customHeight="1" x14ac:dyDescent="0.15">
      <c r="A165" s="399">
        <v>14427</v>
      </c>
      <c r="B165" s="430">
        <v>0.1105</v>
      </c>
      <c r="C165" s="400">
        <v>0.1208</v>
      </c>
      <c r="D165" s="400">
        <v>1.9E-3</v>
      </c>
      <c r="E165" s="400">
        <v>2.40833333333333E-3</v>
      </c>
      <c r="F165" s="430">
        <v>2.5666666666666698E-3</v>
      </c>
      <c r="G165" s="430">
        <v>2.4875000000000001E-3</v>
      </c>
      <c r="H165" s="400">
        <v>2.8583333333333299E-3</v>
      </c>
      <c r="I165" s="400">
        <f t="shared" si="6"/>
        <v>0.1086</v>
      </c>
      <c r="J165" s="400">
        <f t="shared" si="7"/>
        <v>0.1080125</v>
      </c>
      <c r="K165" s="400">
        <f t="shared" si="8"/>
        <v>0.11794166666666668</v>
      </c>
    </row>
    <row r="166" spans="1:11" ht="14.5" customHeight="1" x14ac:dyDescent="0.15">
      <c r="A166" s="399">
        <v>14458</v>
      </c>
      <c r="B166" s="430">
        <v>-6.4799999999999996E-2</v>
      </c>
      <c r="C166" s="400">
        <v>-6.4699999999999994E-2</v>
      </c>
      <c r="D166" s="400">
        <v>1.8E-3</v>
      </c>
      <c r="E166" s="400">
        <v>2.4416666666666701E-3</v>
      </c>
      <c r="F166" s="430">
        <v>2.5916666666666701E-3</v>
      </c>
      <c r="G166" s="430">
        <v>2.5166666666666701E-3</v>
      </c>
      <c r="H166" s="400">
        <v>2.8416666666666699E-3</v>
      </c>
      <c r="I166" s="400">
        <f t="shared" si="6"/>
        <v>-6.6599999999999993E-2</v>
      </c>
      <c r="J166" s="400">
        <f t="shared" si="7"/>
        <v>-6.7316666666666664E-2</v>
      </c>
      <c r="K166" s="400">
        <f t="shared" si="8"/>
        <v>-6.7541666666666667E-2</v>
      </c>
    </row>
    <row r="167" spans="1:11" ht="14.5" customHeight="1" x14ac:dyDescent="0.15">
      <c r="A167" s="399">
        <v>14489</v>
      </c>
      <c r="B167" s="430">
        <v>0.1673</v>
      </c>
      <c r="C167" s="400">
        <v>4.2099999999999999E-2</v>
      </c>
      <c r="D167" s="400">
        <v>1.9E-3</v>
      </c>
      <c r="E167" s="400">
        <v>2.70833333333333E-3</v>
      </c>
      <c r="F167" s="430">
        <v>2.90833333333333E-3</v>
      </c>
      <c r="G167" s="430">
        <v>2.8083333333333298E-3</v>
      </c>
      <c r="H167" s="400">
        <v>3.0916666666666701E-3</v>
      </c>
      <c r="I167" s="400">
        <f t="shared" si="6"/>
        <v>0.16539999999999999</v>
      </c>
      <c r="J167" s="400">
        <f t="shared" si="7"/>
        <v>0.16449166666666667</v>
      </c>
      <c r="K167" s="400">
        <f t="shared" si="8"/>
        <v>3.9008333333333325E-2</v>
      </c>
    </row>
    <row r="168" spans="1:11" ht="14.5" customHeight="1" x14ac:dyDescent="0.15">
      <c r="A168" s="399">
        <v>14519</v>
      </c>
      <c r="B168" s="430">
        <v>-1.23E-2</v>
      </c>
      <c r="C168" s="400">
        <v>1.2999999999999999E-2</v>
      </c>
      <c r="D168" s="400">
        <v>2.3E-3</v>
      </c>
      <c r="E168" s="400">
        <v>2.6250000000000002E-3</v>
      </c>
      <c r="F168" s="430">
        <v>2.7916666666666702E-3</v>
      </c>
      <c r="G168" s="430">
        <v>2.70833333333333E-3</v>
      </c>
      <c r="H168" s="400">
        <v>2.98333333333333E-3</v>
      </c>
      <c r="I168" s="400">
        <f t="shared" si="6"/>
        <v>-1.46E-2</v>
      </c>
      <c r="J168" s="400">
        <f t="shared" si="7"/>
        <v>-1.500833333333333E-2</v>
      </c>
      <c r="K168" s="400">
        <f t="shared" si="8"/>
        <v>1.001666666666667E-2</v>
      </c>
    </row>
    <row r="169" spans="1:11" ht="14.5" customHeight="1" x14ac:dyDescent="0.15">
      <c r="A169" s="399">
        <v>14550</v>
      </c>
      <c r="B169" s="430">
        <v>-3.9800000000000002E-2</v>
      </c>
      <c r="C169" s="400">
        <v>-1.5699999999999999E-2</v>
      </c>
      <c r="D169" s="400">
        <v>2E-3</v>
      </c>
      <c r="E169" s="400">
        <v>2.5000000000000001E-3</v>
      </c>
      <c r="F169" s="430">
        <v>2.63333333333333E-3</v>
      </c>
      <c r="G169" s="430">
        <v>2.5666666666666698E-3</v>
      </c>
      <c r="H169" s="400">
        <v>2.8416666666666699E-3</v>
      </c>
      <c r="I169" s="400">
        <f t="shared" si="6"/>
        <v>-4.1800000000000004E-2</v>
      </c>
      <c r="J169" s="400">
        <f t="shared" si="7"/>
        <v>-4.2366666666666671E-2</v>
      </c>
      <c r="K169" s="400">
        <f t="shared" si="8"/>
        <v>-1.8541666666666668E-2</v>
      </c>
    </row>
    <row r="170" spans="1:11" ht="14.5" customHeight="1" x14ac:dyDescent="0.15">
      <c r="A170" s="399">
        <v>14580</v>
      </c>
      <c r="B170" s="430">
        <v>2.7E-2</v>
      </c>
      <c r="C170" s="400">
        <v>2.7199999999999998E-2</v>
      </c>
      <c r="D170" s="400">
        <v>1.9E-3</v>
      </c>
      <c r="E170" s="400">
        <v>2.4499999999999999E-3</v>
      </c>
      <c r="F170" s="430">
        <v>2.6166666666666699E-3</v>
      </c>
      <c r="G170" s="430">
        <v>2.5333333333333301E-3</v>
      </c>
      <c r="H170" s="400">
        <v>2.81666666666667E-3</v>
      </c>
      <c r="I170" s="400">
        <f t="shared" si="6"/>
        <v>2.5100000000000001E-2</v>
      </c>
      <c r="J170" s="400">
        <f t="shared" si="7"/>
        <v>2.4466666666666671E-2</v>
      </c>
      <c r="K170" s="400">
        <f t="shared" si="8"/>
        <v>2.438333333333333E-2</v>
      </c>
    </row>
    <row r="171" spans="1:11" ht="14.5" customHeight="1" x14ac:dyDescent="0.15">
      <c r="A171" s="399">
        <v>14611</v>
      </c>
      <c r="B171" s="430">
        <v>-3.3599999999999998E-2</v>
      </c>
      <c r="C171" s="400">
        <v>6.8999999999999999E-3</v>
      </c>
      <c r="D171" s="400">
        <v>2E-3</v>
      </c>
      <c r="E171" s="400">
        <v>2.3999999999999998E-3</v>
      </c>
      <c r="F171" s="430">
        <v>2.5666666666666698E-3</v>
      </c>
      <c r="G171" s="430">
        <v>2.48333333333333E-3</v>
      </c>
      <c r="H171" s="400">
        <v>2.7833333333333299E-3</v>
      </c>
      <c r="I171" s="400">
        <f t="shared" si="6"/>
        <v>-3.56E-2</v>
      </c>
      <c r="J171" s="400">
        <f t="shared" si="7"/>
        <v>-3.6083333333333328E-2</v>
      </c>
      <c r="K171" s="400">
        <f t="shared" si="8"/>
        <v>4.1166666666666695E-3</v>
      </c>
    </row>
    <row r="172" spans="1:11" ht="14.5" customHeight="1" x14ac:dyDescent="0.15">
      <c r="A172" s="399">
        <v>14642</v>
      </c>
      <c r="B172" s="430">
        <v>1.3299999999999999E-2</v>
      </c>
      <c r="C172" s="400">
        <v>-1.0200000000000001E-2</v>
      </c>
      <c r="D172" s="400">
        <v>1.8E-3</v>
      </c>
      <c r="E172" s="400">
        <v>2.3833333333333302E-3</v>
      </c>
      <c r="F172" s="430">
        <v>2.5416666666666699E-3</v>
      </c>
      <c r="G172" s="430">
        <v>2.4624999999999998E-3</v>
      </c>
      <c r="H172" s="400">
        <v>2.7916666666666702E-3</v>
      </c>
      <c r="I172" s="400">
        <f t="shared" si="6"/>
        <v>1.15E-2</v>
      </c>
      <c r="J172" s="400">
        <f t="shared" si="7"/>
        <v>1.08375E-2</v>
      </c>
      <c r="K172" s="400">
        <f t="shared" si="8"/>
        <v>-1.299166666666667E-2</v>
      </c>
    </row>
    <row r="173" spans="1:11" ht="14.5" customHeight="1" x14ac:dyDescent="0.15">
      <c r="A173" s="399">
        <v>14671</v>
      </c>
      <c r="B173" s="430">
        <v>1.24E-2</v>
      </c>
      <c r="C173" s="400">
        <v>9.4000000000000004E-3</v>
      </c>
      <c r="D173" s="400">
        <v>1.9E-3</v>
      </c>
      <c r="E173" s="400">
        <v>2.3666666666666701E-3</v>
      </c>
      <c r="F173" s="430">
        <v>2.5333333333333301E-3</v>
      </c>
      <c r="G173" s="430">
        <v>2.4499999999999999E-3</v>
      </c>
      <c r="H173" s="400">
        <v>2.7833333333333299E-3</v>
      </c>
      <c r="I173" s="400">
        <f t="shared" si="6"/>
        <v>1.0499999999999999E-2</v>
      </c>
      <c r="J173" s="400">
        <f t="shared" si="7"/>
        <v>9.9500000000000005E-3</v>
      </c>
      <c r="K173" s="400">
        <f t="shared" si="8"/>
        <v>6.61666666666667E-3</v>
      </c>
    </row>
    <row r="174" spans="1:11" ht="14.5" customHeight="1" x14ac:dyDescent="0.15">
      <c r="A174" s="399">
        <v>14702</v>
      </c>
      <c r="B174" s="430">
        <v>-2.3999999999999998E-3</v>
      </c>
      <c r="C174" s="400">
        <v>-9.1999999999999998E-3</v>
      </c>
      <c r="D174" s="400">
        <v>1.8E-3</v>
      </c>
      <c r="E174" s="400">
        <v>2.3500000000000001E-3</v>
      </c>
      <c r="F174" s="430">
        <v>2.4916666666666698E-3</v>
      </c>
      <c r="G174" s="430">
        <v>2.42083333333333E-3</v>
      </c>
      <c r="H174" s="400">
        <v>2.70833333333333E-3</v>
      </c>
      <c r="I174" s="400">
        <f t="shared" si="6"/>
        <v>-4.1999999999999997E-3</v>
      </c>
      <c r="J174" s="400">
        <f t="shared" si="7"/>
        <v>-4.8208333333333298E-3</v>
      </c>
      <c r="K174" s="400">
        <f t="shared" si="8"/>
        <v>-1.190833333333333E-2</v>
      </c>
    </row>
    <row r="175" spans="1:11" ht="14.5" customHeight="1" x14ac:dyDescent="0.15">
      <c r="A175" s="399">
        <v>14732</v>
      </c>
      <c r="B175" s="430">
        <v>-0.22889999999999999</v>
      </c>
      <c r="C175" s="400">
        <v>-0.19639999999999999</v>
      </c>
      <c r="D175" s="400">
        <v>1.9E-3</v>
      </c>
      <c r="E175" s="400">
        <v>2.4416666666666701E-3</v>
      </c>
      <c r="F175" s="430">
        <v>2.5666666666666698E-3</v>
      </c>
      <c r="G175" s="430">
        <v>2.5041666666666702E-3</v>
      </c>
      <c r="H175" s="400">
        <v>2.7499999999999998E-3</v>
      </c>
      <c r="I175" s="400">
        <f t="shared" si="6"/>
        <v>-0.23080000000000001</v>
      </c>
      <c r="J175" s="400">
        <f t="shared" si="7"/>
        <v>-0.23140416666666666</v>
      </c>
      <c r="K175" s="400">
        <f t="shared" si="8"/>
        <v>-0.19914999999999999</v>
      </c>
    </row>
    <row r="176" spans="1:11" ht="14.5" customHeight="1" x14ac:dyDescent="0.15">
      <c r="A176" s="399">
        <v>14763</v>
      </c>
      <c r="B176" s="430">
        <v>8.09E-2</v>
      </c>
      <c r="C176" s="400">
        <v>0.15060000000000001</v>
      </c>
      <c r="D176" s="400">
        <v>1.9E-3</v>
      </c>
      <c r="E176" s="400">
        <v>2.46666666666667E-3</v>
      </c>
      <c r="F176" s="430">
        <v>2.5833333333333298E-3</v>
      </c>
      <c r="G176" s="430">
        <v>2.5249999999999999E-3</v>
      </c>
      <c r="H176" s="400">
        <v>2.7833333333333299E-3</v>
      </c>
      <c r="I176" s="400">
        <f t="shared" si="6"/>
        <v>7.9000000000000001E-2</v>
      </c>
      <c r="J176" s="400">
        <f t="shared" si="7"/>
        <v>7.8375E-2</v>
      </c>
      <c r="K176" s="400">
        <f t="shared" si="8"/>
        <v>0.14781666666666668</v>
      </c>
    </row>
    <row r="177" spans="1:11" ht="14.5" customHeight="1" x14ac:dyDescent="0.15">
      <c r="A177" s="399">
        <v>14793</v>
      </c>
      <c r="B177" s="430">
        <v>3.4099999999999998E-2</v>
      </c>
      <c r="C177" s="400">
        <v>6.4999999999999997E-3</v>
      </c>
      <c r="D177" s="400">
        <v>2E-3</v>
      </c>
      <c r="E177" s="400">
        <v>2.3999999999999998E-3</v>
      </c>
      <c r="F177" s="430">
        <v>2.5083333333333299E-3</v>
      </c>
      <c r="G177" s="430">
        <v>2.45416666666667E-3</v>
      </c>
      <c r="H177" s="400">
        <v>2.6916666666666699E-3</v>
      </c>
      <c r="I177" s="400">
        <f t="shared" si="6"/>
        <v>3.2099999999999997E-2</v>
      </c>
      <c r="J177" s="400">
        <f t="shared" si="7"/>
        <v>3.1645833333333331E-2</v>
      </c>
      <c r="K177" s="400">
        <f t="shared" si="8"/>
        <v>3.8083333333333298E-3</v>
      </c>
    </row>
    <row r="178" spans="1:11" ht="14.5" customHeight="1" x14ac:dyDescent="0.15">
      <c r="A178" s="399">
        <v>14824</v>
      </c>
      <c r="B178" s="430">
        <v>3.5000000000000003E-2</v>
      </c>
      <c r="C178" s="400">
        <v>-9.4000000000000004E-3</v>
      </c>
      <c r="D178" s="400">
        <v>1.9E-3</v>
      </c>
      <c r="E178" s="400">
        <v>2.3749999999999999E-3</v>
      </c>
      <c r="F178" s="430">
        <v>2.5249999999999999E-3</v>
      </c>
      <c r="G178" s="430">
        <v>2.4499999999999999E-3</v>
      </c>
      <c r="H178" s="400">
        <v>2.6749999999999999E-3</v>
      </c>
      <c r="I178" s="400">
        <f t="shared" si="6"/>
        <v>3.3100000000000004E-2</v>
      </c>
      <c r="J178" s="400">
        <f t="shared" si="7"/>
        <v>3.2550000000000003E-2</v>
      </c>
      <c r="K178" s="400">
        <f t="shared" si="8"/>
        <v>-1.2075000000000001E-2</v>
      </c>
    </row>
    <row r="179" spans="1:11" ht="14.5" customHeight="1" x14ac:dyDescent="0.15">
      <c r="A179" s="399">
        <v>14855</v>
      </c>
      <c r="B179" s="430">
        <v>1.23E-2</v>
      </c>
      <c r="C179" s="400">
        <v>-2.1100000000000001E-2</v>
      </c>
      <c r="D179" s="400">
        <v>1.8E-3</v>
      </c>
      <c r="E179" s="400">
        <v>2.3500000000000001E-3</v>
      </c>
      <c r="F179" s="430">
        <v>2.5083333333333299E-3</v>
      </c>
      <c r="G179" s="430">
        <v>2.4291666666666702E-3</v>
      </c>
      <c r="H179" s="400">
        <v>2.65E-3</v>
      </c>
      <c r="I179" s="400">
        <f t="shared" si="6"/>
        <v>1.0500000000000001E-2</v>
      </c>
      <c r="J179" s="400">
        <f t="shared" si="7"/>
        <v>9.8708333333333304E-3</v>
      </c>
      <c r="K179" s="400">
        <f t="shared" si="8"/>
        <v>-2.375E-2</v>
      </c>
    </row>
    <row r="180" spans="1:11" ht="14.5" customHeight="1" x14ac:dyDescent="0.15">
      <c r="A180" s="399">
        <v>14885</v>
      </c>
      <c r="B180" s="430">
        <v>4.2200000000000001E-2</v>
      </c>
      <c r="C180" s="400">
        <v>3.1699999999999999E-2</v>
      </c>
      <c r="D180" s="400">
        <v>1.8E-3</v>
      </c>
      <c r="E180" s="400">
        <v>2.3249999999999998E-3</v>
      </c>
      <c r="F180" s="430">
        <v>2.5083333333333299E-3</v>
      </c>
      <c r="G180" s="430">
        <v>2.4166666666666698E-3</v>
      </c>
      <c r="H180" s="400">
        <v>2.6250000000000002E-3</v>
      </c>
      <c r="I180" s="400">
        <f t="shared" si="6"/>
        <v>4.0399999999999998E-2</v>
      </c>
      <c r="J180" s="400">
        <f t="shared" si="7"/>
        <v>3.978333333333333E-2</v>
      </c>
      <c r="K180" s="400">
        <f t="shared" si="8"/>
        <v>2.9075E-2</v>
      </c>
    </row>
    <row r="181" spans="1:11" ht="14.5" customHeight="1" x14ac:dyDescent="0.15">
      <c r="A181" s="399">
        <v>14916</v>
      </c>
      <c r="B181" s="430">
        <v>-3.1600000000000003E-2</v>
      </c>
      <c r="C181" s="400">
        <v>-0.1207</v>
      </c>
      <c r="D181" s="400">
        <v>1.8E-3</v>
      </c>
      <c r="E181" s="400">
        <v>2.2916666666666701E-3</v>
      </c>
      <c r="F181" s="430">
        <v>2.46666666666667E-3</v>
      </c>
      <c r="G181" s="430">
        <v>2.3791666666666701E-3</v>
      </c>
      <c r="H181" s="400">
        <v>2.5916666666666701E-3</v>
      </c>
      <c r="I181" s="400">
        <f t="shared" si="6"/>
        <v>-3.3400000000000006E-2</v>
      </c>
      <c r="J181" s="400">
        <f t="shared" si="7"/>
        <v>-3.3979166666666671E-2</v>
      </c>
      <c r="K181" s="400">
        <f t="shared" si="8"/>
        <v>-0.12329166666666667</v>
      </c>
    </row>
    <row r="182" spans="1:11" ht="14.5" customHeight="1" x14ac:dyDescent="0.15">
      <c r="A182" s="399">
        <v>14946</v>
      </c>
      <c r="B182" s="430">
        <v>8.9999999999999998E-4</v>
      </c>
      <c r="C182" s="400">
        <v>1.54E-2</v>
      </c>
      <c r="D182" s="400">
        <v>1.6999999999999999E-3</v>
      </c>
      <c r="E182" s="400">
        <v>2.2583333333333301E-3</v>
      </c>
      <c r="F182" s="430">
        <v>2.4333333333333299E-3</v>
      </c>
      <c r="G182" s="430">
        <v>2.34583333333333E-3</v>
      </c>
      <c r="H182" s="400">
        <v>2.5833333333333298E-3</v>
      </c>
      <c r="I182" s="400">
        <f t="shared" si="6"/>
        <v>-7.9999999999999993E-4</v>
      </c>
      <c r="J182" s="400">
        <f t="shared" si="7"/>
        <v>-1.44583333333333E-3</v>
      </c>
      <c r="K182" s="400">
        <f t="shared" si="8"/>
        <v>1.2816666666666671E-2</v>
      </c>
    </row>
    <row r="183" spans="1:11" ht="14.5" customHeight="1" x14ac:dyDescent="0.15">
      <c r="A183" s="399">
        <v>14977</v>
      </c>
      <c r="B183" s="430">
        <v>-4.6300000000000001E-2</v>
      </c>
      <c r="C183" s="400">
        <v>-8.3999999999999995E-3</v>
      </c>
      <c r="D183" s="400">
        <v>1.6000000000000001E-3</v>
      </c>
      <c r="E183" s="400">
        <v>2.2916666666666701E-3</v>
      </c>
      <c r="F183" s="430">
        <v>2.4583333333333302E-3</v>
      </c>
      <c r="G183" s="430">
        <v>2.3749999999999999E-3</v>
      </c>
      <c r="H183" s="400">
        <v>2.6250000000000002E-3</v>
      </c>
      <c r="I183" s="400">
        <f t="shared" si="6"/>
        <v>-4.7899999999999998E-2</v>
      </c>
      <c r="J183" s="400">
        <f t="shared" si="7"/>
        <v>-4.8675000000000003E-2</v>
      </c>
      <c r="K183" s="400">
        <f t="shared" si="8"/>
        <v>-1.1025E-2</v>
      </c>
    </row>
    <row r="184" spans="1:11" ht="14.5" customHeight="1" x14ac:dyDescent="0.15">
      <c r="A184" s="399">
        <v>15008</v>
      </c>
      <c r="B184" s="430">
        <v>-6.0000000000000001E-3</v>
      </c>
      <c r="C184" s="400">
        <v>-2.3300000000000001E-2</v>
      </c>
      <c r="D184" s="400">
        <v>1.6000000000000001E-3</v>
      </c>
      <c r="E184" s="400">
        <v>2.31666666666667E-3</v>
      </c>
      <c r="F184" s="430">
        <v>2.5000000000000001E-3</v>
      </c>
      <c r="G184" s="430">
        <v>2.40833333333333E-3</v>
      </c>
      <c r="H184" s="400">
        <v>2.66666666666667E-3</v>
      </c>
      <c r="I184" s="400">
        <f t="shared" si="6"/>
        <v>-7.6E-3</v>
      </c>
      <c r="J184" s="400">
        <f t="shared" si="7"/>
        <v>-8.4083333333333302E-3</v>
      </c>
      <c r="K184" s="400">
        <f t="shared" si="8"/>
        <v>-2.5966666666666673E-2</v>
      </c>
    </row>
    <row r="185" spans="1:11" ht="14.5" customHeight="1" x14ac:dyDescent="0.15">
      <c r="A185" s="399">
        <v>15036</v>
      </c>
      <c r="B185" s="430">
        <v>7.1000000000000004E-3</v>
      </c>
      <c r="C185" s="400">
        <v>-2.8000000000000001E-2</v>
      </c>
      <c r="D185" s="400">
        <v>1.8E-3</v>
      </c>
      <c r="E185" s="400">
        <v>2.3333333333333301E-3</v>
      </c>
      <c r="F185" s="430">
        <v>2.5083333333333299E-3</v>
      </c>
      <c r="G185" s="430">
        <v>2.42083333333333E-3</v>
      </c>
      <c r="H185" s="400">
        <v>2.63333333333333E-3</v>
      </c>
      <c r="I185" s="400">
        <f t="shared" si="6"/>
        <v>5.3000000000000009E-3</v>
      </c>
      <c r="J185" s="400">
        <f t="shared" si="7"/>
        <v>4.67916666666667E-3</v>
      </c>
      <c r="K185" s="400">
        <f t="shared" si="8"/>
        <v>-3.0633333333333332E-2</v>
      </c>
    </row>
    <row r="186" spans="1:11" ht="14.5" customHeight="1" x14ac:dyDescent="0.15">
      <c r="A186" s="399">
        <v>15067</v>
      </c>
      <c r="B186" s="430">
        <v>-6.1199999999999997E-2</v>
      </c>
      <c r="C186" s="400">
        <v>-8.4400000000000003E-2</v>
      </c>
      <c r="D186" s="400">
        <v>1.6999999999999999E-3</v>
      </c>
      <c r="E186" s="400">
        <v>2.3500000000000001E-3</v>
      </c>
      <c r="F186" s="430">
        <v>2.5333333333333301E-3</v>
      </c>
      <c r="G186" s="430">
        <v>2.4416666666666701E-3</v>
      </c>
      <c r="H186" s="400">
        <v>2.6166666666666699E-3</v>
      </c>
      <c r="I186" s="400">
        <f t="shared" si="6"/>
        <v>-6.2899999999999998E-2</v>
      </c>
      <c r="J186" s="400">
        <f t="shared" si="7"/>
        <v>-6.3641666666666666E-2</v>
      </c>
      <c r="K186" s="400">
        <f t="shared" si="8"/>
        <v>-8.7016666666666673E-2</v>
      </c>
    </row>
    <row r="187" spans="1:11" ht="14.5" customHeight="1" x14ac:dyDescent="0.15">
      <c r="A187" s="399">
        <v>15097</v>
      </c>
      <c r="B187" s="430">
        <v>1.83E-2</v>
      </c>
      <c r="C187" s="400">
        <v>-3.3700000000000001E-2</v>
      </c>
      <c r="D187" s="400">
        <v>1.6999999999999999E-3</v>
      </c>
      <c r="E187" s="400">
        <v>2.3416666666666698E-3</v>
      </c>
      <c r="F187" s="430">
        <v>2.4916666666666698E-3</v>
      </c>
      <c r="G187" s="430">
        <v>2.4166666666666698E-3</v>
      </c>
      <c r="H187" s="400">
        <v>2.5666666666666698E-3</v>
      </c>
      <c r="I187" s="400">
        <f t="shared" si="6"/>
        <v>1.66E-2</v>
      </c>
      <c r="J187" s="400">
        <f t="shared" si="7"/>
        <v>1.5883333333333329E-2</v>
      </c>
      <c r="K187" s="400">
        <f t="shared" si="8"/>
        <v>-3.6266666666666669E-2</v>
      </c>
    </row>
    <row r="188" spans="1:11" ht="14.5" customHeight="1" x14ac:dyDescent="0.15">
      <c r="A188" s="399">
        <v>15128</v>
      </c>
      <c r="B188" s="430">
        <v>5.7799999999999997E-2</v>
      </c>
      <c r="C188" s="400">
        <v>2.5700000000000001E-2</v>
      </c>
      <c r="D188" s="400">
        <v>1.6000000000000001E-3</v>
      </c>
      <c r="E188" s="400">
        <v>2.3083333333333302E-3</v>
      </c>
      <c r="F188" s="430">
        <v>2.4583333333333302E-3</v>
      </c>
      <c r="G188" s="430">
        <v>2.3833333333333302E-3</v>
      </c>
      <c r="H188" s="400">
        <v>2.5249999999999999E-3</v>
      </c>
      <c r="I188" s="400">
        <f t="shared" si="6"/>
        <v>5.62E-2</v>
      </c>
      <c r="J188" s="400">
        <f t="shared" si="7"/>
        <v>5.541666666666667E-2</v>
      </c>
      <c r="K188" s="400">
        <f t="shared" si="8"/>
        <v>2.3175000000000001E-2</v>
      </c>
    </row>
    <row r="189" spans="1:11" ht="14.5" customHeight="1" x14ac:dyDescent="0.15">
      <c r="A189" s="399">
        <v>15158</v>
      </c>
      <c r="B189" s="430">
        <v>5.79E-2</v>
      </c>
      <c r="C189" s="400">
        <v>5.3800000000000001E-2</v>
      </c>
      <c r="D189" s="400">
        <v>1.6000000000000001E-3</v>
      </c>
      <c r="E189" s="400">
        <v>2.2833333333333299E-3</v>
      </c>
      <c r="F189" s="430">
        <v>2.4166666666666698E-3</v>
      </c>
      <c r="G189" s="430">
        <v>2.3500000000000001E-3</v>
      </c>
      <c r="H189" s="400">
        <v>2.5000000000000001E-3</v>
      </c>
      <c r="I189" s="400">
        <f t="shared" si="6"/>
        <v>5.6300000000000003E-2</v>
      </c>
      <c r="J189" s="400">
        <f t="shared" si="7"/>
        <v>5.5550000000000002E-2</v>
      </c>
      <c r="K189" s="400">
        <f t="shared" si="8"/>
        <v>5.1299999999999998E-2</v>
      </c>
    </row>
    <row r="190" spans="1:11" ht="14.5" customHeight="1" x14ac:dyDescent="0.15">
      <c r="A190" s="399">
        <v>15189</v>
      </c>
      <c r="B190" s="430">
        <v>1E-3</v>
      </c>
      <c r="C190" s="400">
        <v>-1.9199999999999998E-2</v>
      </c>
      <c r="D190" s="400">
        <v>1.6000000000000001E-3</v>
      </c>
      <c r="E190" s="400">
        <v>2.2833333333333299E-3</v>
      </c>
      <c r="F190" s="430">
        <v>2.4166666666666698E-3</v>
      </c>
      <c r="G190" s="430">
        <v>2.3500000000000001E-3</v>
      </c>
      <c r="H190" s="400">
        <v>2.48333333333333E-3</v>
      </c>
      <c r="I190" s="400">
        <f t="shared" si="6"/>
        <v>-6.0000000000000006E-4</v>
      </c>
      <c r="J190" s="400">
        <f t="shared" si="7"/>
        <v>-1.3500000000000001E-3</v>
      </c>
      <c r="K190" s="400">
        <f t="shared" si="8"/>
        <v>-2.1683333333333329E-2</v>
      </c>
    </row>
    <row r="191" spans="1:11" ht="14.5" customHeight="1" x14ac:dyDescent="0.15">
      <c r="A191" s="399">
        <v>15220</v>
      </c>
      <c r="B191" s="430">
        <v>-6.7999999999999996E-3</v>
      </c>
      <c r="C191" s="400">
        <v>-2.8199999999999999E-2</v>
      </c>
      <c r="D191" s="400">
        <v>1.6000000000000001E-3</v>
      </c>
      <c r="E191" s="400">
        <v>2.2916666666666701E-3</v>
      </c>
      <c r="F191" s="430">
        <v>2.4250000000000001E-3</v>
      </c>
      <c r="G191" s="430">
        <v>2.3583333333333299E-3</v>
      </c>
      <c r="H191" s="400">
        <v>2.5000000000000001E-3</v>
      </c>
      <c r="I191" s="400">
        <f t="shared" si="6"/>
        <v>-8.3999999999999995E-3</v>
      </c>
      <c r="J191" s="400">
        <f t="shared" si="7"/>
        <v>-9.1583333333333291E-3</v>
      </c>
      <c r="K191" s="400">
        <f t="shared" si="8"/>
        <v>-3.0699999999999998E-2</v>
      </c>
    </row>
    <row r="192" spans="1:11" ht="14.5" customHeight="1" x14ac:dyDescent="0.15">
      <c r="A192" s="399">
        <v>15250</v>
      </c>
      <c r="B192" s="430">
        <v>-6.5699999999999995E-2</v>
      </c>
      <c r="C192" s="400">
        <v>-8.48E-2</v>
      </c>
      <c r="D192" s="400">
        <v>1.6000000000000001E-3</v>
      </c>
      <c r="E192" s="400">
        <v>2.2750000000000001E-3</v>
      </c>
      <c r="F192" s="430">
        <v>2.39166666666667E-3</v>
      </c>
      <c r="G192" s="430">
        <v>2.3333333333333301E-3</v>
      </c>
      <c r="H192" s="400">
        <v>2.5000000000000001E-3</v>
      </c>
      <c r="I192" s="400">
        <f t="shared" si="6"/>
        <v>-6.7299999999999999E-2</v>
      </c>
      <c r="J192" s="400">
        <f t="shared" si="7"/>
        <v>-6.8033333333333321E-2</v>
      </c>
      <c r="K192" s="400">
        <f t="shared" si="8"/>
        <v>-8.7300000000000003E-2</v>
      </c>
    </row>
    <row r="193" spans="1:11" ht="14.5" customHeight="1" x14ac:dyDescent="0.15">
      <c r="A193" s="399">
        <v>15281</v>
      </c>
      <c r="B193" s="430">
        <v>-2.8400000000000002E-2</v>
      </c>
      <c r="C193" s="400">
        <v>-6.5199999999999994E-2</v>
      </c>
      <c r="D193" s="400">
        <v>1.4E-3</v>
      </c>
      <c r="E193" s="400">
        <v>2.2666666666666699E-3</v>
      </c>
      <c r="F193" s="430">
        <v>2.3833333333333302E-3</v>
      </c>
      <c r="G193" s="430">
        <v>2.3249999999999998E-3</v>
      </c>
      <c r="H193" s="400">
        <v>2.48333333333333E-3</v>
      </c>
      <c r="I193" s="400">
        <f t="shared" si="6"/>
        <v>-2.98E-2</v>
      </c>
      <c r="J193" s="400">
        <f t="shared" si="7"/>
        <v>-3.0725000000000002E-2</v>
      </c>
      <c r="K193" s="400">
        <f t="shared" si="8"/>
        <v>-6.7683333333333318E-2</v>
      </c>
    </row>
    <row r="194" spans="1:11" ht="14.5" customHeight="1" x14ac:dyDescent="0.15">
      <c r="A194" s="399">
        <v>15311</v>
      </c>
      <c r="B194" s="430">
        <v>-4.07E-2</v>
      </c>
      <c r="C194" s="400">
        <v>-6.7799999999999999E-2</v>
      </c>
      <c r="D194" s="400">
        <v>1.6000000000000001E-3</v>
      </c>
      <c r="E194" s="400">
        <v>2.3333333333333301E-3</v>
      </c>
      <c r="F194" s="430">
        <v>2.4583333333333302E-3</v>
      </c>
      <c r="G194" s="430">
        <v>2.3958333333333301E-3</v>
      </c>
      <c r="H194" s="400">
        <v>2.5500000000000002E-3</v>
      </c>
      <c r="I194" s="400">
        <f t="shared" si="6"/>
        <v>-4.2299999999999997E-2</v>
      </c>
      <c r="J194" s="400">
        <f t="shared" si="7"/>
        <v>-4.3095833333333333E-2</v>
      </c>
      <c r="K194" s="400">
        <f t="shared" si="8"/>
        <v>-7.0349999999999996E-2</v>
      </c>
    </row>
    <row r="195" spans="1:11" ht="14.5" customHeight="1" x14ac:dyDescent="0.15">
      <c r="A195" s="399">
        <v>15342</v>
      </c>
      <c r="B195" s="430">
        <v>1.61E-2</v>
      </c>
      <c r="C195" s="400">
        <v>2.52E-2</v>
      </c>
      <c r="D195" s="400">
        <v>2.0999999999999999E-3</v>
      </c>
      <c r="E195" s="400">
        <v>2.3583333333333299E-3</v>
      </c>
      <c r="F195" s="430">
        <v>2.46666666666667E-3</v>
      </c>
      <c r="G195" s="430">
        <v>2.4125000000000001E-3</v>
      </c>
      <c r="H195" s="400">
        <v>2.575E-3</v>
      </c>
      <c r="I195" s="400">
        <f t="shared" si="6"/>
        <v>1.4E-2</v>
      </c>
      <c r="J195" s="400">
        <f t="shared" si="7"/>
        <v>1.36875E-2</v>
      </c>
      <c r="K195" s="400">
        <f t="shared" si="8"/>
        <v>2.2624999999999999E-2</v>
      </c>
    </row>
    <row r="196" spans="1:11" ht="14.5" customHeight="1" x14ac:dyDescent="0.15">
      <c r="A196" s="399">
        <v>15373</v>
      </c>
      <c r="B196" s="430">
        <v>-1.5900000000000001E-2</v>
      </c>
      <c r="C196" s="400">
        <v>-3.39E-2</v>
      </c>
      <c r="D196" s="400">
        <v>1.9E-3</v>
      </c>
      <c r="E196" s="400">
        <v>2.3749999999999999E-3</v>
      </c>
      <c r="F196" s="430">
        <v>2.48333333333333E-3</v>
      </c>
      <c r="G196" s="430">
        <v>2.4291666666666702E-3</v>
      </c>
      <c r="H196" s="400">
        <v>2.575E-3</v>
      </c>
      <c r="I196" s="400">
        <f t="shared" ref="I196:I259" si="9">B196-D196</f>
        <v>-1.78E-2</v>
      </c>
      <c r="J196" s="400">
        <f t="shared" si="7"/>
        <v>-1.8329166666666671E-2</v>
      </c>
      <c r="K196" s="400">
        <f t="shared" si="8"/>
        <v>-3.6475E-2</v>
      </c>
    </row>
    <row r="197" spans="1:11" ht="14.5" customHeight="1" x14ac:dyDescent="0.15">
      <c r="A197" s="399">
        <v>15401</v>
      </c>
      <c r="B197" s="430">
        <v>-6.5199999999999994E-2</v>
      </c>
      <c r="C197" s="400">
        <v>-0.1046</v>
      </c>
      <c r="D197" s="400">
        <v>2.0999999999999999E-3</v>
      </c>
      <c r="E197" s="400">
        <v>2.3833333333333302E-3</v>
      </c>
      <c r="F197" s="430">
        <v>2.5000000000000001E-3</v>
      </c>
      <c r="G197" s="430">
        <v>2.4416666666666701E-3</v>
      </c>
      <c r="H197" s="400">
        <v>2.5999999999999999E-3</v>
      </c>
      <c r="I197" s="400">
        <f t="shared" si="9"/>
        <v>-6.7299999999999999E-2</v>
      </c>
      <c r="J197" s="400">
        <f t="shared" si="7"/>
        <v>-6.7641666666666669E-2</v>
      </c>
      <c r="K197" s="400">
        <f t="shared" si="8"/>
        <v>-0.1072</v>
      </c>
    </row>
    <row r="198" spans="1:11" ht="14.5" customHeight="1" x14ac:dyDescent="0.15">
      <c r="A198" s="399">
        <v>15432</v>
      </c>
      <c r="B198" s="430">
        <v>-0.04</v>
      </c>
      <c r="C198" s="400">
        <v>-4.3200000000000002E-2</v>
      </c>
      <c r="D198" s="400">
        <v>2E-3</v>
      </c>
      <c r="E198" s="400">
        <v>2.3583333333333299E-3</v>
      </c>
      <c r="F198" s="430">
        <v>2.48333333333333E-3</v>
      </c>
      <c r="G198" s="430">
        <v>2.42083333333333E-3</v>
      </c>
      <c r="H198" s="400">
        <v>2.575E-3</v>
      </c>
      <c r="I198" s="400">
        <f t="shared" si="9"/>
        <v>-4.2000000000000003E-2</v>
      </c>
      <c r="J198" s="400">
        <f t="shared" si="7"/>
        <v>-4.2420833333333331E-2</v>
      </c>
      <c r="K198" s="400">
        <f t="shared" si="8"/>
        <v>-4.5775000000000003E-2</v>
      </c>
    </row>
    <row r="199" spans="1:11" ht="14.5" customHeight="1" x14ac:dyDescent="0.15">
      <c r="A199" s="399">
        <v>15462</v>
      </c>
      <c r="B199" s="430">
        <v>7.9600000000000004E-2</v>
      </c>
      <c r="C199" s="400">
        <v>9.5600000000000004E-2</v>
      </c>
      <c r="D199" s="400">
        <v>1.9E-3</v>
      </c>
      <c r="E199" s="400">
        <v>2.3749999999999999E-3</v>
      </c>
      <c r="F199" s="430">
        <v>2.5000000000000001E-3</v>
      </c>
      <c r="G199" s="430">
        <v>2.4375E-3</v>
      </c>
      <c r="H199" s="400">
        <v>2.5833333333333298E-3</v>
      </c>
      <c r="I199" s="400">
        <f t="shared" si="9"/>
        <v>7.7700000000000005E-2</v>
      </c>
      <c r="J199" s="400">
        <f t="shared" si="7"/>
        <v>7.7162500000000009E-2</v>
      </c>
      <c r="K199" s="400">
        <f t="shared" si="8"/>
        <v>9.3016666666666678E-2</v>
      </c>
    </row>
    <row r="200" spans="1:11" ht="14.5" customHeight="1" x14ac:dyDescent="0.15">
      <c r="A200" s="399">
        <v>15493</v>
      </c>
      <c r="B200" s="430">
        <v>2.2100000000000002E-2</v>
      </c>
      <c r="C200" s="400">
        <v>5.7000000000000002E-3</v>
      </c>
      <c r="D200" s="400">
        <v>2.0999999999999999E-3</v>
      </c>
      <c r="E200" s="400">
        <v>2.3749999999999999E-3</v>
      </c>
      <c r="F200" s="430">
        <v>2.5083333333333299E-3</v>
      </c>
      <c r="G200" s="430">
        <v>2.4416666666666701E-3</v>
      </c>
      <c r="H200" s="400">
        <v>2.5999999999999999E-3</v>
      </c>
      <c r="I200" s="400">
        <f t="shared" si="9"/>
        <v>0.02</v>
      </c>
      <c r="J200" s="400">
        <f t="shared" si="7"/>
        <v>1.9658333333333333E-2</v>
      </c>
      <c r="K200" s="400">
        <f t="shared" si="8"/>
        <v>3.1000000000000003E-3</v>
      </c>
    </row>
    <row r="201" spans="1:11" ht="14.5" customHeight="1" x14ac:dyDescent="0.15">
      <c r="A201" s="399">
        <v>15523</v>
      </c>
      <c r="B201" s="430">
        <v>3.3700000000000001E-2</v>
      </c>
      <c r="C201" s="400">
        <v>4.0000000000000001E-3</v>
      </c>
      <c r="D201" s="400">
        <v>2.0999999999999999E-3</v>
      </c>
      <c r="E201" s="400">
        <v>2.3583333333333299E-3</v>
      </c>
      <c r="F201" s="430">
        <v>2.4916666666666698E-3</v>
      </c>
      <c r="G201" s="430">
        <v>2.4250000000000001E-3</v>
      </c>
      <c r="H201" s="400">
        <v>2.5833333333333298E-3</v>
      </c>
      <c r="I201" s="400">
        <f t="shared" si="9"/>
        <v>3.1600000000000003E-2</v>
      </c>
      <c r="J201" s="400">
        <f t="shared" si="7"/>
        <v>3.1274999999999997E-2</v>
      </c>
      <c r="K201" s="400">
        <f t="shared" si="8"/>
        <v>1.4166666666666702E-3</v>
      </c>
    </row>
    <row r="202" spans="1:11" ht="14.5" customHeight="1" x14ac:dyDescent="0.15">
      <c r="A202" s="399">
        <v>15554</v>
      </c>
      <c r="B202" s="430">
        <v>1.6400000000000001E-2</v>
      </c>
      <c r="C202" s="400">
        <v>2.5999999999999999E-3</v>
      </c>
      <c r="D202" s="400">
        <v>2.0999999999999999E-3</v>
      </c>
      <c r="E202" s="400">
        <v>2.3416666666666698E-3</v>
      </c>
      <c r="F202" s="430">
        <v>2.4916666666666698E-3</v>
      </c>
      <c r="G202" s="430">
        <v>2.4166666666666698E-3</v>
      </c>
      <c r="H202" s="400">
        <v>2.5833333333333298E-3</v>
      </c>
      <c r="I202" s="400">
        <f t="shared" si="9"/>
        <v>1.4300000000000002E-2</v>
      </c>
      <c r="J202" s="400">
        <f t="shared" si="7"/>
        <v>1.3983333333333332E-2</v>
      </c>
      <c r="K202" s="400">
        <f t="shared" si="8"/>
        <v>1.6666666666670035E-5</v>
      </c>
    </row>
    <row r="203" spans="1:11" ht="14.5" customHeight="1" x14ac:dyDescent="0.15">
      <c r="A203" s="399">
        <v>15585</v>
      </c>
      <c r="B203" s="430">
        <v>2.9000000000000001E-2</v>
      </c>
      <c r="C203" s="400">
        <v>4.6600000000000003E-2</v>
      </c>
      <c r="D203" s="400">
        <v>2E-3</v>
      </c>
      <c r="E203" s="400">
        <v>2.3333333333333301E-3</v>
      </c>
      <c r="F203" s="430">
        <v>2.48333333333333E-3</v>
      </c>
      <c r="G203" s="430">
        <v>2.40833333333333E-3</v>
      </c>
      <c r="H203" s="400">
        <v>2.5666666666666698E-3</v>
      </c>
      <c r="I203" s="400">
        <f t="shared" si="9"/>
        <v>2.7000000000000003E-2</v>
      </c>
      <c r="J203" s="400">
        <f t="shared" si="7"/>
        <v>2.6591666666666673E-2</v>
      </c>
      <c r="K203" s="400">
        <f t="shared" si="8"/>
        <v>4.4033333333333334E-2</v>
      </c>
    </row>
    <row r="204" spans="1:11" ht="14.5" customHeight="1" x14ac:dyDescent="0.15">
      <c r="A204" s="399">
        <v>15615</v>
      </c>
      <c r="B204" s="430">
        <v>6.7799999999999999E-2</v>
      </c>
      <c r="C204" s="400">
        <v>0.13619999999999999</v>
      </c>
      <c r="D204" s="400">
        <v>2.0999999999999999E-3</v>
      </c>
      <c r="E204" s="400">
        <v>2.3333333333333301E-3</v>
      </c>
      <c r="F204" s="430">
        <v>2.4583333333333302E-3</v>
      </c>
      <c r="G204" s="430">
        <v>2.3958333333333301E-3</v>
      </c>
      <c r="H204" s="400">
        <v>2.5666666666666698E-3</v>
      </c>
      <c r="I204" s="400">
        <f t="shared" si="9"/>
        <v>6.5699999999999995E-2</v>
      </c>
      <c r="J204" s="400">
        <f t="shared" si="7"/>
        <v>6.5404166666666666E-2</v>
      </c>
      <c r="K204" s="400">
        <f t="shared" si="8"/>
        <v>0.13363333333333333</v>
      </c>
    </row>
    <row r="205" spans="1:11" ht="14.5" customHeight="1" x14ac:dyDescent="0.15">
      <c r="A205" s="399">
        <v>15646</v>
      </c>
      <c r="B205" s="430">
        <v>-2.0999999999999999E-3</v>
      </c>
      <c r="C205" s="400">
        <v>-1.5E-3</v>
      </c>
      <c r="D205" s="400">
        <v>2E-3</v>
      </c>
      <c r="E205" s="400">
        <v>2.3249999999999998E-3</v>
      </c>
      <c r="F205" s="430">
        <v>2.4499999999999999E-3</v>
      </c>
      <c r="G205" s="430">
        <v>2.3874999999999999E-3</v>
      </c>
      <c r="H205" s="400">
        <v>2.55833333333333E-3</v>
      </c>
      <c r="I205" s="400">
        <f t="shared" si="9"/>
        <v>-4.0999999999999995E-3</v>
      </c>
      <c r="J205" s="400">
        <f t="shared" si="7"/>
        <v>-4.4875000000000002E-3</v>
      </c>
      <c r="K205" s="400">
        <f t="shared" si="8"/>
        <v>-4.0583333333333305E-3</v>
      </c>
    </row>
    <row r="206" spans="1:11" ht="14.5" customHeight="1" x14ac:dyDescent="0.15">
      <c r="A206" s="399">
        <v>15676</v>
      </c>
      <c r="B206" s="430">
        <v>5.4899999999999997E-2</v>
      </c>
      <c r="C206" s="400">
        <v>3.2800000000000003E-2</v>
      </c>
      <c r="D206" s="400">
        <v>2.0999999999999999E-3</v>
      </c>
      <c r="E206" s="400">
        <v>2.3416666666666698E-3</v>
      </c>
      <c r="F206" s="430">
        <v>2.46666666666667E-3</v>
      </c>
      <c r="G206" s="430">
        <v>2.4041666666666699E-3</v>
      </c>
      <c r="H206" s="400">
        <v>2.5500000000000002E-3</v>
      </c>
      <c r="I206" s="400">
        <f t="shared" si="9"/>
        <v>5.28E-2</v>
      </c>
      <c r="J206" s="400">
        <f t="shared" si="7"/>
        <v>5.2495833333333325E-2</v>
      </c>
      <c r="K206" s="400">
        <f t="shared" si="8"/>
        <v>3.0250000000000003E-2</v>
      </c>
    </row>
    <row r="207" spans="1:11" ht="14.5" customHeight="1" x14ac:dyDescent="0.15">
      <c r="A207" s="399">
        <v>15707</v>
      </c>
      <c r="B207" s="430">
        <v>7.3700000000000002E-2</v>
      </c>
      <c r="C207" s="400">
        <v>0.1217</v>
      </c>
      <c r="D207" s="400">
        <v>2E-3</v>
      </c>
      <c r="E207" s="400">
        <v>2.3249999999999998E-3</v>
      </c>
      <c r="F207" s="430">
        <v>2.4416666666666701E-3</v>
      </c>
      <c r="G207" s="430">
        <v>2.3833333333333302E-3</v>
      </c>
      <c r="H207" s="400">
        <v>2.5416666666666699E-3</v>
      </c>
      <c r="I207" s="400">
        <f t="shared" si="9"/>
        <v>7.17E-2</v>
      </c>
      <c r="J207" s="400">
        <f t="shared" si="7"/>
        <v>7.1316666666666667E-2</v>
      </c>
      <c r="K207" s="400">
        <f t="shared" si="8"/>
        <v>0.11915833333333334</v>
      </c>
    </row>
    <row r="208" spans="1:11" ht="14.5" customHeight="1" x14ac:dyDescent="0.15">
      <c r="A208" s="399">
        <v>15738</v>
      </c>
      <c r="B208" s="430">
        <v>5.8299999999999998E-2</v>
      </c>
      <c r="C208" s="400">
        <v>7.1900000000000006E-2</v>
      </c>
      <c r="D208" s="400">
        <v>1.9E-3</v>
      </c>
      <c r="E208" s="400">
        <v>2.3083333333333302E-3</v>
      </c>
      <c r="F208" s="430">
        <v>2.40833333333333E-3</v>
      </c>
      <c r="G208" s="430">
        <v>2.3583333333333299E-3</v>
      </c>
      <c r="H208" s="400">
        <v>2.5166666666666701E-3</v>
      </c>
      <c r="I208" s="400">
        <f t="shared" si="9"/>
        <v>5.6399999999999999E-2</v>
      </c>
      <c r="J208" s="400">
        <f t="shared" si="7"/>
        <v>5.5941666666666667E-2</v>
      </c>
      <c r="K208" s="400">
        <f t="shared" si="8"/>
        <v>6.9383333333333339E-2</v>
      </c>
    </row>
    <row r="209" spans="1:11" ht="14.5" customHeight="1" x14ac:dyDescent="0.15">
      <c r="A209" s="399">
        <v>15766</v>
      </c>
      <c r="B209" s="430">
        <v>5.45E-2</v>
      </c>
      <c r="C209" s="400">
        <v>4.1200000000000001E-2</v>
      </c>
      <c r="D209" s="400">
        <v>2.0999999999999999E-3</v>
      </c>
      <c r="E209" s="400">
        <v>2.3E-3</v>
      </c>
      <c r="F209" s="430">
        <v>2.3999999999999998E-3</v>
      </c>
      <c r="G209" s="430">
        <v>2.3500000000000001E-3</v>
      </c>
      <c r="H209" s="400">
        <v>2.5083333333333299E-3</v>
      </c>
      <c r="I209" s="400">
        <f t="shared" si="9"/>
        <v>5.2400000000000002E-2</v>
      </c>
      <c r="J209" s="400">
        <f t="shared" si="7"/>
        <v>5.2150000000000002E-2</v>
      </c>
      <c r="K209" s="400">
        <f t="shared" si="8"/>
        <v>3.8691666666666673E-2</v>
      </c>
    </row>
    <row r="210" spans="1:11" ht="14.5" customHeight="1" x14ac:dyDescent="0.15">
      <c r="A210" s="399">
        <v>15797</v>
      </c>
      <c r="B210" s="430">
        <v>3.5000000000000001E-3</v>
      </c>
      <c r="C210" s="400">
        <v>3.8699999999999998E-2</v>
      </c>
      <c r="D210" s="400">
        <v>2E-3</v>
      </c>
      <c r="E210" s="400">
        <v>2.3E-3</v>
      </c>
      <c r="F210" s="430">
        <v>2.3999999999999998E-3</v>
      </c>
      <c r="G210" s="430">
        <v>2.3500000000000001E-3</v>
      </c>
      <c r="H210" s="400">
        <v>2.5000000000000001E-3</v>
      </c>
      <c r="I210" s="400">
        <f t="shared" si="9"/>
        <v>1.5E-3</v>
      </c>
      <c r="J210" s="400">
        <f t="shared" si="7"/>
        <v>1.15E-3</v>
      </c>
      <c r="K210" s="400">
        <f t="shared" si="8"/>
        <v>3.6199999999999996E-2</v>
      </c>
    </row>
    <row r="211" spans="1:11" ht="14.5" customHeight="1" x14ac:dyDescent="0.15">
      <c r="A211" s="399">
        <v>15827</v>
      </c>
      <c r="B211" s="430">
        <v>5.5199999999999999E-2</v>
      </c>
      <c r="C211" s="400">
        <v>3.4700000000000002E-2</v>
      </c>
      <c r="D211" s="400">
        <v>1.9E-3</v>
      </c>
      <c r="E211" s="400">
        <v>2.2833333333333299E-3</v>
      </c>
      <c r="F211" s="430">
        <v>2.39166666666667E-3</v>
      </c>
      <c r="G211" s="430">
        <v>2.3375000000000002E-3</v>
      </c>
      <c r="H211" s="400">
        <v>2.5000000000000001E-3</v>
      </c>
      <c r="I211" s="400">
        <f t="shared" si="9"/>
        <v>5.33E-2</v>
      </c>
      <c r="J211" s="400">
        <f t="shared" si="7"/>
        <v>5.28625E-2</v>
      </c>
      <c r="K211" s="400">
        <f t="shared" si="8"/>
        <v>3.2199999999999999E-2</v>
      </c>
    </row>
    <row r="212" spans="1:11" ht="14.5" customHeight="1" x14ac:dyDescent="0.15">
      <c r="A212" s="399">
        <v>15858</v>
      </c>
      <c r="B212" s="430">
        <v>2.23E-2</v>
      </c>
      <c r="C212" s="400">
        <v>5.3800000000000001E-2</v>
      </c>
      <c r="D212" s="400">
        <v>2.0999999999999999E-3</v>
      </c>
      <c r="E212" s="400">
        <v>2.2666666666666699E-3</v>
      </c>
      <c r="F212" s="430">
        <v>2.3749999999999999E-3</v>
      </c>
      <c r="G212" s="430">
        <v>2.3208333333333301E-3</v>
      </c>
      <c r="H212" s="400">
        <v>2.48333333333333E-3</v>
      </c>
      <c r="I212" s="400">
        <f t="shared" si="9"/>
        <v>2.0199999999999999E-2</v>
      </c>
      <c r="J212" s="400">
        <f t="shared" si="7"/>
        <v>1.9979166666666669E-2</v>
      </c>
      <c r="K212" s="400">
        <f t="shared" si="8"/>
        <v>5.131666666666667E-2</v>
      </c>
    </row>
    <row r="213" spans="1:11" ht="14.5" customHeight="1" x14ac:dyDescent="0.15">
      <c r="A213" s="399">
        <v>15888</v>
      </c>
      <c r="B213" s="430">
        <v>-5.2600000000000001E-2</v>
      </c>
      <c r="C213" s="400">
        <v>3.8E-3</v>
      </c>
      <c r="D213" s="400">
        <v>2.0999999999999999E-3</v>
      </c>
      <c r="E213" s="400">
        <v>2.24166666666667E-3</v>
      </c>
      <c r="F213" s="430">
        <v>2.3500000000000001E-3</v>
      </c>
      <c r="G213" s="430">
        <v>2.2958333333333299E-3</v>
      </c>
      <c r="H213" s="400">
        <v>2.46666666666667E-3</v>
      </c>
      <c r="I213" s="400">
        <f t="shared" si="9"/>
        <v>-5.4699999999999999E-2</v>
      </c>
      <c r="J213" s="400">
        <f t="shared" si="7"/>
        <v>-5.4895833333333331E-2</v>
      </c>
      <c r="K213" s="400">
        <f t="shared" si="8"/>
        <v>1.33333333333333E-3</v>
      </c>
    </row>
    <row r="214" spans="1:11" ht="14.5" customHeight="1" x14ac:dyDescent="0.15">
      <c r="A214" s="399">
        <v>15919</v>
      </c>
      <c r="B214" s="430">
        <v>1.7100000000000001E-2</v>
      </c>
      <c r="C214" s="400">
        <v>1.0500000000000001E-2</v>
      </c>
      <c r="D214" s="400">
        <v>2.0999999999999999E-3</v>
      </c>
      <c r="E214" s="400">
        <v>2.24166666666667E-3</v>
      </c>
      <c r="F214" s="430">
        <v>2.3416666666666698E-3</v>
      </c>
      <c r="G214" s="430">
        <v>2.2916666666666701E-3</v>
      </c>
      <c r="H214" s="400">
        <v>2.46666666666667E-3</v>
      </c>
      <c r="I214" s="400">
        <f t="shared" si="9"/>
        <v>1.5000000000000001E-2</v>
      </c>
      <c r="J214" s="400">
        <f t="shared" si="7"/>
        <v>1.480833333333333E-2</v>
      </c>
      <c r="K214" s="400">
        <f t="shared" si="8"/>
        <v>8.0333333333333298E-3</v>
      </c>
    </row>
    <row r="215" spans="1:11" ht="14.5" customHeight="1" x14ac:dyDescent="0.15">
      <c r="A215" s="399">
        <v>15950</v>
      </c>
      <c r="B215" s="430">
        <v>2.63E-2</v>
      </c>
      <c r="C215" s="400">
        <v>3.2300000000000002E-2</v>
      </c>
      <c r="D215" s="400">
        <v>2E-3</v>
      </c>
      <c r="E215" s="400">
        <v>2.24166666666667E-3</v>
      </c>
      <c r="F215" s="430">
        <v>2.3500000000000001E-3</v>
      </c>
      <c r="G215" s="430">
        <v>2.2958333333333299E-3</v>
      </c>
      <c r="H215" s="400">
        <v>2.46666666666667E-3</v>
      </c>
      <c r="I215" s="400">
        <f t="shared" si="9"/>
        <v>2.4300000000000002E-2</v>
      </c>
      <c r="J215" s="400">
        <f t="shared" si="7"/>
        <v>2.400416666666667E-2</v>
      </c>
      <c r="K215" s="400">
        <f t="shared" si="8"/>
        <v>2.9833333333333333E-2</v>
      </c>
    </row>
    <row r="216" spans="1:11" ht="14.5" customHeight="1" x14ac:dyDescent="0.15">
      <c r="A216" s="399">
        <v>15980</v>
      </c>
      <c r="B216" s="430">
        <v>-1.0800000000000001E-2</v>
      </c>
      <c r="C216" s="400">
        <v>8.2000000000000007E-3</v>
      </c>
      <c r="D216" s="400">
        <v>2E-3</v>
      </c>
      <c r="E216" s="400">
        <v>2.2499999999999998E-3</v>
      </c>
      <c r="F216" s="430">
        <v>2.3583333333333299E-3</v>
      </c>
      <c r="G216" s="430">
        <v>2.3041666666666701E-3</v>
      </c>
      <c r="H216" s="400">
        <v>2.4750000000000002E-3</v>
      </c>
      <c r="I216" s="400">
        <f t="shared" si="9"/>
        <v>-1.2800000000000001E-2</v>
      </c>
      <c r="J216" s="400">
        <f t="shared" si="7"/>
        <v>-1.310416666666667E-2</v>
      </c>
      <c r="K216" s="400">
        <f t="shared" si="8"/>
        <v>5.7250000000000009E-3</v>
      </c>
    </row>
    <row r="217" spans="1:11" ht="14.5" customHeight="1" x14ac:dyDescent="0.15">
      <c r="A217" s="399">
        <v>16011</v>
      </c>
      <c r="B217" s="430">
        <v>-6.54E-2</v>
      </c>
      <c r="C217" s="400">
        <v>-7.7499999999999999E-2</v>
      </c>
      <c r="D217" s="400">
        <v>2.0999999999999999E-3</v>
      </c>
      <c r="E217" s="400">
        <v>2.2583333333333301E-3</v>
      </c>
      <c r="F217" s="430">
        <v>2.3666666666666701E-3</v>
      </c>
      <c r="G217" s="430">
        <v>2.3124999999999999E-3</v>
      </c>
      <c r="H217" s="400">
        <v>2.48333333333333E-3</v>
      </c>
      <c r="I217" s="400">
        <f t="shared" si="9"/>
        <v>-6.7500000000000004E-2</v>
      </c>
      <c r="J217" s="400">
        <f t="shared" si="7"/>
        <v>-6.7712499999999995E-2</v>
      </c>
      <c r="K217" s="400">
        <f t="shared" si="8"/>
        <v>-7.9983333333333323E-2</v>
      </c>
    </row>
    <row r="218" spans="1:11" ht="14.5" customHeight="1" x14ac:dyDescent="0.15">
      <c r="A218" s="399">
        <v>16041</v>
      </c>
      <c r="B218" s="430">
        <v>6.1699999999999998E-2</v>
      </c>
      <c r="C218" s="400">
        <v>5.7799999999999997E-2</v>
      </c>
      <c r="D218" s="400">
        <v>2.0999999999999999E-3</v>
      </c>
      <c r="E218" s="400">
        <v>2.2833333333333299E-3</v>
      </c>
      <c r="F218" s="430">
        <v>2.39166666666667E-3</v>
      </c>
      <c r="G218" s="430">
        <v>2.3375000000000002E-3</v>
      </c>
      <c r="H218" s="400">
        <v>2.4916666666666698E-3</v>
      </c>
      <c r="I218" s="400">
        <f t="shared" si="9"/>
        <v>5.96E-2</v>
      </c>
      <c r="J218" s="400">
        <f t="shared" si="7"/>
        <v>5.9362499999999999E-2</v>
      </c>
      <c r="K218" s="400">
        <f t="shared" si="8"/>
        <v>5.5308333333333327E-2</v>
      </c>
    </row>
    <row r="219" spans="1:11" ht="14.5" customHeight="1" x14ac:dyDescent="0.15">
      <c r="A219" s="399">
        <v>16072</v>
      </c>
      <c r="B219" s="430">
        <v>1.7100000000000001E-2</v>
      </c>
      <c r="C219" s="400">
        <v>1.06E-2</v>
      </c>
      <c r="D219" s="400">
        <v>2.0999999999999999E-3</v>
      </c>
      <c r="E219" s="400">
        <v>2.2666666666666699E-3</v>
      </c>
      <c r="F219" s="430">
        <v>2.3583333333333299E-3</v>
      </c>
      <c r="G219" s="430">
        <v>2.3124999999999999E-3</v>
      </c>
      <c r="H219" s="400">
        <v>2.4916666666666698E-3</v>
      </c>
      <c r="I219" s="400">
        <f t="shared" si="9"/>
        <v>1.5000000000000001E-2</v>
      </c>
      <c r="J219" s="400">
        <f t="shared" ref="J219:J282" si="10">B219-G219</f>
        <v>1.47875E-2</v>
      </c>
      <c r="K219" s="400">
        <f t="shared" ref="K219:K282" si="11">$C219-H219</f>
        <v>8.1083333333333302E-3</v>
      </c>
    </row>
    <row r="220" spans="1:11" ht="14.5" customHeight="1" x14ac:dyDescent="0.15">
      <c r="A220" s="399">
        <v>16103</v>
      </c>
      <c r="B220" s="430">
        <v>4.1999999999999997E-3</v>
      </c>
      <c r="C220" s="400">
        <v>1.7899999999999999E-2</v>
      </c>
      <c r="D220" s="400">
        <v>2E-3</v>
      </c>
      <c r="E220" s="400">
        <v>2.2833333333333299E-3</v>
      </c>
      <c r="F220" s="430">
        <v>2.3583333333333299E-3</v>
      </c>
      <c r="G220" s="430">
        <v>2.3208333333333301E-3</v>
      </c>
      <c r="H220" s="400">
        <v>2.4916666666666698E-3</v>
      </c>
      <c r="I220" s="400">
        <f t="shared" si="9"/>
        <v>2.1999999999999997E-3</v>
      </c>
      <c r="J220" s="400">
        <f t="shared" si="10"/>
        <v>1.8791666666666696E-3</v>
      </c>
      <c r="K220" s="400">
        <f t="shared" si="11"/>
        <v>1.5408333333333329E-2</v>
      </c>
    </row>
    <row r="221" spans="1:11" ht="14.5" customHeight="1" x14ac:dyDescent="0.15">
      <c r="A221" s="399">
        <v>16132</v>
      </c>
      <c r="B221" s="430">
        <v>1.95E-2</v>
      </c>
      <c r="C221" s="400">
        <v>1.04E-2</v>
      </c>
      <c r="D221" s="400">
        <v>2.0999999999999999E-3</v>
      </c>
      <c r="E221" s="400">
        <v>2.2833333333333299E-3</v>
      </c>
      <c r="F221" s="430">
        <v>2.3500000000000001E-3</v>
      </c>
      <c r="G221" s="430">
        <v>2.31666666666667E-3</v>
      </c>
      <c r="H221" s="400">
        <v>2.4750000000000002E-3</v>
      </c>
      <c r="I221" s="400">
        <f t="shared" si="9"/>
        <v>1.7399999999999999E-2</v>
      </c>
      <c r="J221" s="400">
        <f t="shared" si="10"/>
        <v>1.7183333333333328E-2</v>
      </c>
      <c r="K221" s="400">
        <f t="shared" si="11"/>
        <v>7.9249999999999998E-3</v>
      </c>
    </row>
    <row r="222" spans="1:11" ht="14.5" customHeight="1" x14ac:dyDescent="0.15">
      <c r="A222" s="399">
        <v>16163</v>
      </c>
      <c r="B222" s="430">
        <v>-0.01</v>
      </c>
      <c r="C222" s="400">
        <v>-9.1000000000000004E-3</v>
      </c>
      <c r="D222" s="400">
        <v>2E-3</v>
      </c>
      <c r="E222" s="400">
        <v>2.2833333333333299E-3</v>
      </c>
      <c r="F222" s="430">
        <v>2.3500000000000001E-3</v>
      </c>
      <c r="G222" s="430">
        <v>2.31666666666667E-3</v>
      </c>
      <c r="H222" s="400">
        <v>2.4916666666666698E-3</v>
      </c>
      <c r="I222" s="400">
        <f t="shared" si="9"/>
        <v>-1.2E-2</v>
      </c>
      <c r="J222" s="400">
        <f t="shared" si="10"/>
        <v>-1.231666666666667E-2</v>
      </c>
      <c r="K222" s="400">
        <f t="shared" si="11"/>
        <v>-1.159166666666667E-2</v>
      </c>
    </row>
    <row r="223" spans="1:11" ht="14.5" customHeight="1" x14ac:dyDescent="0.15">
      <c r="A223" s="399">
        <v>16193</v>
      </c>
      <c r="B223" s="430">
        <v>5.0500000000000003E-2</v>
      </c>
      <c r="C223" s="400">
        <v>3.0099999999999998E-2</v>
      </c>
      <c r="D223" s="400">
        <v>2.2000000000000001E-3</v>
      </c>
      <c r="E223" s="400">
        <v>2.2750000000000001E-3</v>
      </c>
      <c r="F223" s="430">
        <v>2.3416666666666698E-3</v>
      </c>
      <c r="G223" s="430">
        <v>2.3083333333333302E-3</v>
      </c>
      <c r="H223" s="400">
        <v>2.4916666666666698E-3</v>
      </c>
      <c r="I223" s="400">
        <f t="shared" si="9"/>
        <v>4.8300000000000003E-2</v>
      </c>
      <c r="J223" s="400">
        <f t="shared" si="10"/>
        <v>4.8191666666666674E-2</v>
      </c>
      <c r="K223" s="400">
        <f t="shared" si="11"/>
        <v>2.7608333333333328E-2</v>
      </c>
    </row>
    <row r="224" spans="1:11" ht="14.5" customHeight="1" x14ac:dyDescent="0.15">
      <c r="A224" s="399">
        <v>16224</v>
      </c>
      <c r="B224" s="430">
        <v>5.4300000000000001E-2</v>
      </c>
      <c r="C224" s="400">
        <v>5.2600000000000001E-2</v>
      </c>
      <c r="D224" s="400">
        <v>2E-3</v>
      </c>
      <c r="E224" s="400">
        <v>2.2750000000000001E-3</v>
      </c>
      <c r="F224" s="430">
        <v>2.3416666666666698E-3</v>
      </c>
      <c r="G224" s="430">
        <v>2.3083333333333302E-3</v>
      </c>
      <c r="H224" s="400">
        <v>2.4916666666666698E-3</v>
      </c>
      <c r="I224" s="400">
        <f t="shared" si="9"/>
        <v>5.2299999999999999E-2</v>
      </c>
      <c r="J224" s="400">
        <f t="shared" si="10"/>
        <v>5.1991666666666672E-2</v>
      </c>
      <c r="K224" s="400">
        <f t="shared" si="11"/>
        <v>5.0108333333333331E-2</v>
      </c>
    </row>
    <row r="225" spans="1:11" ht="14.5" customHeight="1" x14ac:dyDescent="0.15">
      <c r="A225" s="399">
        <v>16254</v>
      </c>
      <c r="B225" s="430">
        <v>-1.9300000000000001E-2</v>
      </c>
      <c r="C225" s="400">
        <v>2.8999999999999998E-3</v>
      </c>
      <c r="D225" s="400">
        <v>2.0999999999999999E-3</v>
      </c>
      <c r="E225" s="400">
        <v>2.2666666666666699E-3</v>
      </c>
      <c r="F225" s="430">
        <v>2.3333333333333301E-3</v>
      </c>
      <c r="G225" s="430">
        <v>2.3E-3</v>
      </c>
      <c r="H225" s="400">
        <v>2.46666666666667E-3</v>
      </c>
      <c r="I225" s="400">
        <f t="shared" si="9"/>
        <v>-2.1400000000000002E-2</v>
      </c>
      <c r="J225" s="400">
        <f t="shared" si="10"/>
        <v>-2.1600000000000001E-2</v>
      </c>
      <c r="K225" s="400">
        <f t="shared" si="11"/>
        <v>4.3333333333332984E-4</v>
      </c>
    </row>
    <row r="226" spans="1:11" ht="14.5" customHeight="1" x14ac:dyDescent="0.15">
      <c r="A226" s="399">
        <v>16285</v>
      </c>
      <c r="B226" s="430">
        <v>1.5699999999999999E-2</v>
      </c>
      <c r="C226" s="400">
        <v>3.5700000000000003E-2</v>
      </c>
      <c r="D226" s="400">
        <v>2.0999999999999999E-3</v>
      </c>
      <c r="E226" s="400">
        <v>2.2583333333333301E-3</v>
      </c>
      <c r="F226" s="430">
        <v>2.3249999999999998E-3</v>
      </c>
      <c r="G226" s="430">
        <v>2.2916666666666701E-3</v>
      </c>
      <c r="H226" s="400">
        <v>2.4499999999999999E-3</v>
      </c>
      <c r="I226" s="400">
        <f t="shared" si="9"/>
        <v>1.3599999999999999E-2</v>
      </c>
      <c r="J226" s="400">
        <f t="shared" si="10"/>
        <v>1.3408333333333328E-2</v>
      </c>
      <c r="K226" s="400">
        <f t="shared" si="11"/>
        <v>3.3250000000000002E-2</v>
      </c>
    </row>
    <row r="227" spans="1:11" ht="14.5" customHeight="1" x14ac:dyDescent="0.15">
      <c r="A227" s="399">
        <v>16316</v>
      </c>
      <c r="B227" s="430">
        <v>-8.0000000000000004E-4</v>
      </c>
      <c r="C227" s="400">
        <v>-1.4999999999999999E-2</v>
      </c>
      <c r="D227" s="400">
        <v>2E-3</v>
      </c>
      <c r="E227" s="400">
        <v>2.2666666666666699E-3</v>
      </c>
      <c r="F227" s="430">
        <v>2.3249999999999998E-3</v>
      </c>
      <c r="G227" s="430">
        <v>2.2958333333333299E-3</v>
      </c>
      <c r="H227" s="400">
        <v>2.4416666666666701E-3</v>
      </c>
      <c r="I227" s="400">
        <f t="shared" si="9"/>
        <v>-2.8E-3</v>
      </c>
      <c r="J227" s="400">
        <f t="shared" si="10"/>
        <v>-3.0958333333333298E-3</v>
      </c>
      <c r="K227" s="400">
        <f t="shared" si="11"/>
        <v>-1.7441666666666668E-2</v>
      </c>
    </row>
    <row r="228" spans="1:11" ht="14.5" customHeight="1" x14ac:dyDescent="0.15">
      <c r="A228" s="399">
        <v>16346</v>
      </c>
      <c r="B228" s="430">
        <v>2.3E-3</v>
      </c>
      <c r="C228" s="400">
        <v>1.3899999999999999E-2</v>
      </c>
      <c r="D228" s="400">
        <v>2.0999999999999999E-3</v>
      </c>
      <c r="E228" s="400">
        <v>2.2666666666666699E-3</v>
      </c>
      <c r="F228" s="430">
        <v>2.3416666666666698E-3</v>
      </c>
      <c r="G228" s="430">
        <v>2.3041666666666701E-3</v>
      </c>
      <c r="H228" s="400">
        <v>2.4499999999999999E-3</v>
      </c>
      <c r="I228" s="400">
        <f t="shared" si="9"/>
        <v>2.0000000000000009E-4</v>
      </c>
      <c r="J228" s="400">
        <f t="shared" si="10"/>
        <v>-4.1666666666701109E-6</v>
      </c>
      <c r="K228" s="400">
        <f t="shared" si="11"/>
        <v>1.1449999999999998E-2</v>
      </c>
    </row>
    <row r="229" spans="1:11" ht="14.5" customHeight="1" x14ac:dyDescent="0.15">
      <c r="A229" s="399">
        <v>16377</v>
      </c>
      <c r="B229" s="430">
        <v>1.3299999999999999E-2</v>
      </c>
      <c r="C229" s="400">
        <v>-1.2999999999999999E-2</v>
      </c>
      <c r="D229" s="400">
        <v>2E-3</v>
      </c>
      <c r="E229" s="400">
        <v>2.2666666666666699E-3</v>
      </c>
      <c r="F229" s="430">
        <v>2.3333333333333301E-3</v>
      </c>
      <c r="G229" s="430">
        <v>2.3E-3</v>
      </c>
      <c r="H229" s="400">
        <v>2.46666666666667E-3</v>
      </c>
      <c r="I229" s="400">
        <f t="shared" si="9"/>
        <v>1.1299999999999999E-2</v>
      </c>
      <c r="J229" s="400">
        <f t="shared" si="10"/>
        <v>1.0999999999999999E-2</v>
      </c>
      <c r="K229" s="400">
        <f t="shared" si="11"/>
        <v>-1.546666666666667E-2</v>
      </c>
    </row>
    <row r="230" spans="1:11" ht="14.5" customHeight="1" x14ac:dyDescent="0.15">
      <c r="A230" s="399">
        <v>16407</v>
      </c>
      <c r="B230" s="430">
        <v>3.7400000000000003E-2</v>
      </c>
      <c r="C230" s="400">
        <v>3.2399999999999998E-2</v>
      </c>
      <c r="D230" s="400">
        <v>2E-3</v>
      </c>
      <c r="E230" s="400">
        <v>2.2499999999999998E-3</v>
      </c>
      <c r="F230" s="430">
        <v>2.3E-3</v>
      </c>
      <c r="G230" s="430">
        <v>2.2750000000000001E-3</v>
      </c>
      <c r="H230" s="400">
        <v>2.4750000000000002E-3</v>
      </c>
      <c r="I230" s="400">
        <f t="shared" si="9"/>
        <v>3.5400000000000001E-2</v>
      </c>
      <c r="J230" s="400">
        <f t="shared" si="10"/>
        <v>3.5125000000000003E-2</v>
      </c>
      <c r="K230" s="400">
        <f t="shared" si="11"/>
        <v>2.9924999999999997E-2</v>
      </c>
    </row>
    <row r="231" spans="1:11" ht="14.5" customHeight="1" x14ac:dyDescent="0.15">
      <c r="A231" s="399">
        <v>16438</v>
      </c>
      <c r="B231" s="430">
        <v>1.5800000000000002E-2</v>
      </c>
      <c r="C231" s="400">
        <v>4.9700000000000001E-2</v>
      </c>
      <c r="D231" s="400">
        <v>2.0999999999999999E-3</v>
      </c>
      <c r="E231" s="400">
        <v>2.24166666666667E-3</v>
      </c>
      <c r="F231" s="430">
        <v>2.3E-3</v>
      </c>
      <c r="G231" s="430">
        <v>2.27083333333333E-3</v>
      </c>
      <c r="H231" s="400">
        <v>2.4916666666666698E-3</v>
      </c>
      <c r="I231" s="400">
        <f t="shared" si="9"/>
        <v>1.3700000000000002E-2</v>
      </c>
      <c r="J231" s="400">
        <f t="shared" si="10"/>
        <v>1.3529166666666672E-2</v>
      </c>
      <c r="K231" s="400">
        <f t="shared" si="11"/>
        <v>4.7208333333333331E-2</v>
      </c>
    </row>
    <row r="232" spans="1:11" ht="14.5" customHeight="1" x14ac:dyDescent="0.15">
      <c r="A232" s="399">
        <v>16469</v>
      </c>
      <c r="B232" s="430">
        <v>6.83E-2</v>
      </c>
      <c r="C232" s="400">
        <v>6.9500000000000006E-2</v>
      </c>
      <c r="D232" s="400">
        <v>1.8E-3</v>
      </c>
      <c r="E232" s="400">
        <v>2.2083333333333299E-3</v>
      </c>
      <c r="F232" s="430">
        <v>2.2750000000000001E-3</v>
      </c>
      <c r="G232" s="430">
        <v>2.24166666666667E-3</v>
      </c>
      <c r="H232" s="400">
        <v>2.48333333333333E-3</v>
      </c>
      <c r="I232" s="400">
        <f t="shared" si="9"/>
        <v>6.6500000000000004E-2</v>
      </c>
      <c r="J232" s="400">
        <f t="shared" si="10"/>
        <v>6.605833333333333E-2</v>
      </c>
      <c r="K232" s="400">
        <f t="shared" si="11"/>
        <v>6.7016666666666683E-2</v>
      </c>
    </row>
    <row r="233" spans="1:11" ht="14.5" customHeight="1" x14ac:dyDescent="0.15">
      <c r="A233" s="399">
        <v>16497</v>
      </c>
      <c r="B233" s="430">
        <v>-4.41E-2</v>
      </c>
      <c r="C233" s="400">
        <v>-3.5700000000000003E-2</v>
      </c>
      <c r="D233" s="400">
        <v>2E-3</v>
      </c>
      <c r="E233" s="400">
        <v>2.1833333333333301E-3</v>
      </c>
      <c r="F233" s="430">
        <v>2.2666666666666699E-3</v>
      </c>
      <c r="G233" s="430">
        <v>2.225E-3</v>
      </c>
      <c r="H233" s="400">
        <v>2.4750000000000002E-3</v>
      </c>
      <c r="I233" s="400">
        <f t="shared" si="9"/>
        <v>-4.6100000000000002E-2</v>
      </c>
      <c r="J233" s="400">
        <f t="shared" si="10"/>
        <v>-4.6324999999999998E-2</v>
      </c>
      <c r="K233" s="400">
        <f t="shared" si="11"/>
        <v>-3.8175000000000001E-2</v>
      </c>
    </row>
    <row r="234" spans="1:11" ht="14.5" customHeight="1" x14ac:dyDescent="0.15">
      <c r="A234" s="399">
        <v>16528</v>
      </c>
      <c r="B234" s="430">
        <v>9.0200000000000002E-2</v>
      </c>
      <c r="C234" s="400">
        <v>0.1066</v>
      </c>
      <c r="D234" s="400">
        <v>1.9E-3</v>
      </c>
      <c r="E234" s="400">
        <v>2.1749999999999999E-3</v>
      </c>
      <c r="F234" s="430">
        <v>2.2750000000000001E-3</v>
      </c>
      <c r="G234" s="430">
        <v>2.225E-3</v>
      </c>
      <c r="H234" s="400">
        <v>2.4583333333333302E-3</v>
      </c>
      <c r="I234" s="400">
        <f t="shared" si="9"/>
        <v>8.8300000000000003E-2</v>
      </c>
      <c r="J234" s="400">
        <f t="shared" si="10"/>
        <v>8.7974999999999998E-2</v>
      </c>
      <c r="K234" s="400">
        <f t="shared" si="11"/>
        <v>0.10414166666666667</v>
      </c>
    </row>
    <row r="235" spans="1:11" ht="14.5" customHeight="1" x14ac:dyDescent="0.15">
      <c r="A235" s="399">
        <v>16558</v>
      </c>
      <c r="B235" s="430">
        <v>1.95E-2</v>
      </c>
      <c r="C235" s="400">
        <v>1.7100000000000001E-2</v>
      </c>
      <c r="D235" s="400">
        <v>1.9E-3</v>
      </c>
      <c r="E235" s="400">
        <v>2.1833333333333301E-3</v>
      </c>
      <c r="F235" s="430">
        <v>2.2666666666666699E-3</v>
      </c>
      <c r="G235" s="430">
        <v>2.225E-3</v>
      </c>
      <c r="H235" s="400">
        <v>2.4333333333333299E-3</v>
      </c>
      <c r="I235" s="400">
        <f t="shared" si="9"/>
        <v>1.7600000000000001E-2</v>
      </c>
      <c r="J235" s="400">
        <f t="shared" si="10"/>
        <v>1.7274999999999999E-2</v>
      </c>
      <c r="K235" s="400">
        <f t="shared" si="11"/>
        <v>1.4666666666666672E-2</v>
      </c>
    </row>
    <row r="236" spans="1:11" ht="14.5" customHeight="1" x14ac:dyDescent="0.15">
      <c r="A236" s="399">
        <v>16589</v>
      </c>
      <c r="B236" s="430">
        <v>-6.9999999999999999E-4</v>
      </c>
      <c r="C236" s="400">
        <v>6.6199999999999995E-2</v>
      </c>
      <c r="D236" s="400">
        <v>1.9E-3</v>
      </c>
      <c r="E236" s="400">
        <v>2.1749999999999999E-3</v>
      </c>
      <c r="F236" s="430">
        <v>2.24166666666667E-3</v>
      </c>
      <c r="G236" s="430">
        <v>2.2083333333333299E-3</v>
      </c>
      <c r="H236" s="400">
        <v>2.39166666666667E-3</v>
      </c>
      <c r="I236" s="400">
        <f t="shared" si="9"/>
        <v>-2.5999999999999999E-3</v>
      </c>
      <c r="J236" s="400">
        <f t="shared" si="10"/>
        <v>-2.90833333333333E-3</v>
      </c>
      <c r="K236" s="400">
        <f t="shared" si="11"/>
        <v>6.3808333333333328E-2</v>
      </c>
    </row>
    <row r="237" spans="1:11" ht="14.5" customHeight="1" x14ac:dyDescent="0.15">
      <c r="A237" s="399">
        <v>16619</v>
      </c>
      <c r="B237" s="430">
        <v>-1.7999999999999999E-2</v>
      </c>
      <c r="C237" s="400">
        <v>-5.1000000000000004E-3</v>
      </c>
      <c r="D237" s="400">
        <v>1.8E-3</v>
      </c>
      <c r="E237" s="400">
        <v>2.16666666666667E-3</v>
      </c>
      <c r="F237" s="430">
        <v>2.2333333333333298E-3</v>
      </c>
      <c r="G237" s="430">
        <v>2.2000000000000001E-3</v>
      </c>
      <c r="H237" s="400">
        <v>2.3583333333333299E-3</v>
      </c>
      <c r="I237" s="400">
        <f t="shared" si="9"/>
        <v>-1.9799999999999998E-2</v>
      </c>
      <c r="J237" s="400">
        <f t="shared" si="10"/>
        <v>-2.0199999999999999E-2</v>
      </c>
      <c r="K237" s="400">
        <f t="shared" si="11"/>
        <v>-7.4583333333333307E-3</v>
      </c>
    </row>
    <row r="238" spans="1:11" ht="14.5" customHeight="1" x14ac:dyDescent="0.15">
      <c r="A238" s="399">
        <v>16650</v>
      </c>
      <c r="B238" s="430">
        <v>6.4100000000000004E-2</v>
      </c>
      <c r="C238" s="400">
        <v>3.0999999999999999E-3</v>
      </c>
      <c r="D238" s="400">
        <v>1.9E-3</v>
      </c>
      <c r="E238" s="400">
        <v>2.1749999999999999E-3</v>
      </c>
      <c r="F238" s="430">
        <v>2.2499999999999998E-3</v>
      </c>
      <c r="G238" s="430">
        <v>2.2125000000000001E-3</v>
      </c>
      <c r="H238" s="400">
        <v>2.3333333333333301E-3</v>
      </c>
      <c r="I238" s="400">
        <f t="shared" si="9"/>
        <v>6.2200000000000005E-2</v>
      </c>
      <c r="J238" s="400">
        <f t="shared" si="10"/>
        <v>6.1887500000000005E-2</v>
      </c>
      <c r="K238" s="400">
        <f t="shared" si="11"/>
        <v>7.6666666666666983E-4</v>
      </c>
    </row>
    <row r="239" spans="1:11" ht="14.5" customHeight="1" x14ac:dyDescent="0.15">
      <c r="A239" s="399">
        <v>16681</v>
      </c>
      <c r="B239" s="430">
        <v>4.3799999999999999E-2</v>
      </c>
      <c r="C239" s="400">
        <v>7.3899999999999993E-2</v>
      </c>
      <c r="D239" s="400">
        <v>1.8E-3</v>
      </c>
      <c r="E239" s="400">
        <v>2.1833333333333301E-3</v>
      </c>
      <c r="F239" s="430">
        <v>2.2499999999999998E-3</v>
      </c>
      <c r="G239" s="430">
        <v>2.2166666666666702E-3</v>
      </c>
      <c r="H239" s="400">
        <v>2.3249999999999998E-3</v>
      </c>
      <c r="I239" s="400">
        <f t="shared" si="9"/>
        <v>4.1999999999999996E-2</v>
      </c>
      <c r="J239" s="400">
        <f t="shared" si="10"/>
        <v>4.1583333333333326E-2</v>
      </c>
      <c r="K239" s="400">
        <f t="shared" si="11"/>
        <v>7.1575E-2</v>
      </c>
    </row>
    <row r="240" spans="1:11" ht="14.5" customHeight="1" x14ac:dyDescent="0.15">
      <c r="A240" s="399">
        <v>16711</v>
      </c>
      <c r="B240" s="430">
        <v>3.2199999999999999E-2</v>
      </c>
      <c r="C240" s="400">
        <v>6.4100000000000004E-2</v>
      </c>
      <c r="D240" s="400">
        <v>1.9E-3</v>
      </c>
      <c r="E240" s="400">
        <v>2.1833333333333301E-3</v>
      </c>
      <c r="F240" s="430">
        <v>2.2499999999999998E-3</v>
      </c>
      <c r="G240" s="430">
        <v>2.2166666666666702E-3</v>
      </c>
      <c r="H240" s="400">
        <v>2.3249999999999998E-3</v>
      </c>
      <c r="I240" s="400">
        <f t="shared" si="9"/>
        <v>3.0300000000000001E-2</v>
      </c>
      <c r="J240" s="400">
        <f t="shared" si="10"/>
        <v>2.9983333333333331E-2</v>
      </c>
      <c r="K240" s="400">
        <f t="shared" si="11"/>
        <v>6.1775000000000004E-2</v>
      </c>
    </row>
    <row r="241" spans="1:11" ht="14.5" customHeight="1" x14ac:dyDescent="0.15">
      <c r="A241" s="399">
        <v>16742</v>
      </c>
      <c r="B241" s="430">
        <v>3.9600000000000003E-2</v>
      </c>
      <c r="C241" s="400">
        <v>4.7100000000000003E-2</v>
      </c>
      <c r="D241" s="400">
        <v>1.8E-3</v>
      </c>
      <c r="E241" s="400">
        <v>2.1833333333333301E-3</v>
      </c>
      <c r="F241" s="430">
        <v>2.2333333333333298E-3</v>
      </c>
      <c r="G241" s="430">
        <v>2.2083333333333299E-3</v>
      </c>
      <c r="H241" s="400">
        <v>2.3083333333333302E-3</v>
      </c>
      <c r="I241" s="400">
        <f t="shared" si="9"/>
        <v>3.78E-2</v>
      </c>
      <c r="J241" s="400">
        <f t="shared" si="10"/>
        <v>3.739166666666667E-2</v>
      </c>
      <c r="K241" s="400">
        <f t="shared" si="11"/>
        <v>4.4791666666666674E-2</v>
      </c>
    </row>
    <row r="242" spans="1:11" ht="14.5" customHeight="1" x14ac:dyDescent="0.15">
      <c r="A242" s="399">
        <v>16772</v>
      </c>
      <c r="B242" s="430">
        <v>1.1599999999999999E-2</v>
      </c>
      <c r="C242" s="400">
        <v>-1.17E-2</v>
      </c>
      <c r="D242" s="400">
        <v>1.8E-3</v>
      </c>
      <c r="E242" s="400">
        <v>2.1749999999999999E-3</v>
      </c>
      <c r="F242" s="430">
        <v>2.2333333333333298E-3</v>
      </c>
      <c r="G242" s="430">
        <v>2.2041666666666698E-3</v>
      </c>
      <c r="H242" s="400">
        <v>2.2916666666666701E-3</v>
      </c>
      <c r="I242" s="400">
        <f t="shared" si="9"/>
        <v>9.7999999999999997E-3</v>
      </c>
      <c r="J242" s="400">
        <f t="shared" si="10"/>
        <v>9.395833333333329E-3</v>
      </c>
      <c r="K242" s="400">
        <f t="shared" si="11"/>
        <v>-1.399166666666667E-2</v>
      </c>
    </row>
    <row r="243" spans="1:11" ht="14.5" customHeight="1" x14ac:dyDescent="0.15">
      <c r="A243" s="399">
        <v>16803</v>
      </c>
      <c r="B243" s="430">
        <v>7.1400000000000005E-2</v>
      </c>
      <c r="C243" s="400">
        <v>0.11990000000000001</v>
      </c>
      <c r="D243" s="400">
        <v>1.6999999999999999E-3</v>
      </c>
      <c r="E243" s="400">
        <v>2.1166666666666699E-3</v>
      </c>
      <c r="F243" s="430">
        <v>2.1833333333333301E-3</v>
      </c>
      <c r="G243" s="430">
        <v>2.15E-3</v>
      </c>
      <c r="H243" s="400">
        <v>2.24166666666667E-3</v>
      </c>
      <c r="I243" s="400">
        <f t="shared" si="9"/>
        <v>6.9700000000000012E-2</v>
      </c>
      <c r="J243" s="400">
        <f t="shared" si="10"/>
        <v>6.9250000000000006E-2</v>
      </c>
      <c r="K243" s="400">
        <f t="shared" si="11"/>
        <v>0.11765833333333334</v>
      </c>
    </row>
    <row r="244" spans="1:11" ht="14.5" customHeight="1" x14ac:dyDescent="0.15">
      <c r="A244" s="399">
        <v>16834</v>
      </c>
      <c r="B244" s="430">
        <v>-6.4100000000000004E-2</v>
      </c>
      <c r="C244" s="400">
        <v>-6.4000000000000001E-2</v>
      </c>
      <c r="D244" s="400">
        <v>1.5E-3</v>
      </c>
      <c r="E244" s="400">
        <v>2.0666666666666702E-3</v>
      </c>
      <c r="F244" s="430">
        <v>2.13333333333333E-3</v>
      </c>
      <c r="G244" s="430">
        <v>2.0999999999999999E-3</v>
      </c>
      <c r="H244" s="400">
        <v>2.225E-3</v>
      </c>
      <c r="I244" s="400">
        <f t="shared" si="9"/>
        <v>-6.5600000000000006E-2</v>
      </c>
      <c r="J244" s="400">
        <f t="shared" si="10"/>
        <v>-6.6200000000000009E-2</v>
      </c>
      <c r="K244" s="400">
        <f t="shared" si="11"/>
        <v>-6.6225000000000006E-2</v>
      </c>
    </row>
    <row r="245" spans="1:11" ht="14.5" customHeight="1" x14ac:dyDescent="0.15">
      <c r="A245" s="399">
        <v>16862</v>
      </c>
      <c r="B245" s="430">
        <v>4.8000000000000001E-2</v>
      </c>
      <c r="C245" s="400">
        <v>6.3100000000000003E-2</v>
      </c>
      <c r="D245" s="400">
        <v>1.6000000000000001E-3</v>
      </c>
      <c r="E245" s="400">
        <v>2.05833333333333E-3</v>
      </c>
      <c r="F245" s="430">
        <v>2.1166666666666699E-3</v>
      </c>
      <c r="G245" s="430">
        <v>2.0874999999999999E-3</v>
      </c>
      <c r="H245" s="400">
        <v>2.2166666666666702E-3</v>
      </c>
      <c r="I245" s="400">
        <f t="shared" si="9"/>
        <v>4.6400000000000004E-2</v>
      </c>
      <c r="J245" s="400">
        <f t="shared" si="10"/>
        <v>4.5912500000000002E-2</v>
      </c>
      <c r="K245" s="400">
        <f t="shared" si="11"/>
        <v>6.0883333333333331E-2</v>
      </c>
    </row>
    <row r="246" spans="1:11" ht="14.5" customHeight="1" x14ac:dyDescent="0.15">
      <c r="A246" s="399">
        <v>16893</v>
      </c>
      <c r="B246" s="430">
        <v>3.9300000000000002E-2</v>
      </c>
      <c r="C246" s="400">
        <v>3.3799999999999997E-2</v>
      </c>
      <c r="D246" s="400">
        <v>1.6999999999999999E-3</v>
      </c>
      <c r="E246" s="400">
        <v>2.0500000000000002E-3</v>
      </c>
      <c r="F246" s="430">
        <v>2.13333333333333E-3</v>
      </c>
      <c r="G246" s="430">
        <v>2.0916666666666701E-3</v>
      </c>
      <c r="H246" s="400">
        <v>2.2083333333333299E-3</v>
      </c>
      <c r="I246" s="400">
        <f t="shared" si="9"/>
        <v>3.7600000000000001E-2</v>
      </c>
      <c r="J246" s="400">
        <f t="shared" si="10"/>
        <v>3.7208333333333329E-2</v>
      </c>
      <c r="K246" s="400">
        <f t="shared" si="11"/>
        <v>3.1591666666666664E-2</v>
      </c>
    </row>
    <row r="247" spans="1:11" ht="14.5" customHeight="1" x14ac:dyDescent="0.15">
      <c r="A247" s="399">
        <v>16923</v>
      </c>
      <c r="B247" s="430">
        <v>2.8799999999999999E-2</v>
      </c>
      <c r="C247" s="400">
        <v>3.0099999999999998E-2</v>
      </c>
      <c r="D247" s="400">
        <v>1.8E-3</v>
      </c>
      <c r="E247" s="400">
        <v>2.0916666666666701E-3</v>
      </c>
      <c r="F247" s="430">
        <v>2.15E-3</v>
      </c>
      <c r="G247" s="430">
        <v>2.12083333333333E-3</v>
      </c>
      <c r="H247" s="400">
        <v>2.24166666666667E-3</v>
      </c>
      <c r="I247" s="400">
        <f t="shared" si="9"/>
        <v>2.7E-2</v>
      </c>
      <c r="J247" s="400">
        <f t="shared" si="10"/>
        <v>2.667916666666667E-2</v>
      </c>
      <c r="K247" s="400">
        <f t="shared" si="11"/>
        <v>2.7858333333333329E-2</v>
      </c>
    </row>
    <row r="248" spans="1:11" ht="14.5" customHeight="1" x14ac:dyDescent="0.15">
      <c r="A248" s="399">
        <v>16954</v>
      </c>
      <c r="B248" s="430">
        <v>-3.6999999999999998E-2</v>
      </c>
      <c r="C248" s="400">
        <v>-2.76E-2</v>
      </c>
      <c r="D248" s="400">
        <v>1.6000000000000001E-3</v>
      </c>
      <c r="E248" s="400">
        <v>2.075E-3</v>
      </c>
      <c r="F248" s="430">
        <v>2.1583333333333298E-3</v>
      </c>
      <c r="G248" s="430">
        <v>2.1166666666666699E-3</v>
      </c>
      <c r="H248" s="400">
        <v>2.2499999999999998E-3</v>
      </c>
      <c r="I248" s="400">
        <f t="shared" si="9"/>
        <v>-3.8599999999999995E-2</v>
      </c>
      <c r="J248" s="400">
        <f t="shared" si="10"/>
        <v>-3.9116666666666668E-2</v>
      </c>
      <c r="K248" s="400">
        <f t="shared" si="11"/>
        <v>-2.9849999999999998E-2</v>
      </c>
    </row>
    <row r="249" spans="1:11" ht="14.5" customHeight="1" x14ac:dyDescent="0.15">
      <c r="A249" s="399">
        <v>16984</v>
      </c>
      <c r="B249" s="430">
        <v>-2.3900000000000001E-2</v>
      </c>
      <c r="C249" s="400">
        <v>-3.95E-2</v>
      </c>
      <c r="D249" s="400">
        <v>1.9E-3</v>
      </c>
      <c r="E249" s="400">
        <v>2.0666666666666702E-3</v>
      </c>
      <c r="F249" s="430">
        <v>2.1583333333333298E-3</v>
      </c>
      <c r="G249" s="430">
        <v>2.1124999999999998E-3</v>
      </c>
      <c r="H249" s="400">
        <v>2.24166666666667E-3</v>
      </c>
      <c r="I249" s="400">
        <f t="shared" si="9"/>
        <v>-2.58E-2</v>
      </c>
      <c r="J249" s="400">
        <f t="shared" si="10"/>
        <v>-2.6012500000000001E-2</v>
      </c>
      <c r="K249" s="400">
        <f t="shared" si="11"/>
        <v>-4.174166666666667E-2</v>
      </c>
    </row>
    <row r="250" spans="1:11" ht="14.5" customHeight="1" x14ac:dyDescent="0.15">
      <c r="A250" s="399">
        <v>17015</v>
      </c>
      <c r="B250" s="430">
        <v>-6.7400000000000002E-2</v>
      </c>
      <c r="C250" s="400">
        <v>-7.2400000000000006E-2</v>
      </c>
      <c r="D250" s="400">
        <v>1.6999999999999999E-3</v>
      </c>
      <c r="E250" s="400">
        <v>2.0916666666666701E-3</v>
      </c>
      <c r="F250" s="430">
        <v>2.1833333333333301E-3</v>
      </c>
      <c r="G250" s="430">
        <v>2.1375000000000001E-3</v>
      </c>
      <c r="H250" s="400">
        <v>2.2583333333333301E-3</v>
      </c>
      <c r="I250" s="400">
        <f t="shared" si="9"/>
        <v>-6.9099999999999995E-2</v>
      </c>
      <c r="J250" s="400">
        <f t="shared" si="10"/>
        <v>-6.9537500000000002E-2</v>
      </c>
      <c r="K250" s="400">
        <f t="shared" si="11"/>
        <v>-7.465833333333334E-2</v>
      </c>
    </row>
    <row r="251" spans="1:11" ht="14.5" customHeight="1" x14ac:dyDescent="0.15">
      <c r="A251" s="399">
        <v>17046</v>
      </c>
      <c r="B251" s="430">
        <v>-9.9699999999999997E-2</v>
      </c>
      <c r="C251" s="400">
        <v>-0.1051</v>
      </c>
      <c r="D251" s="400">
        <v>1.8E-3</v>
      </c>
      <c r="E251" s="400">
        <v>2.15E-3</v>
      </c>
      <c r="F251" s="430">
        <v>2.2333333333333298E-3</v>
      </c>
      <c r="G251" s="430">
        <v>2.1916666666666699E-3</v>
      </c>
      <c r="H251" s="400">
        <v>2.2916666666666701E-3</v>
      </c>
      <c r="I251" s="400">
        <f t="shared" si="9"/>
        <v>-0.10149999999999999</v>
      </c>
      <c r="J251" s="400">
        <f t="shared" si="10"/>
        <v>-0.10189166666666667</v>
      </c>
      <c r="K251" s="400">
        <f t="shared" si="11"/>
        <v>-0.10739166666666666</v>
      </c>
    </row>
    <row r="252" spans="1:11" ht="14.5" customHeight="1" x14ac:dyDescent="0.15">
      <c r="A252" s="399">
        <v>17076</v>
      </c>
      <c r="B252" s="430">
        <v>-6.0000000000000001E-3</v>
      </c>
      <c r="C252" s="400">
        <v>2.1999999999999999E-2</v>
      </c>
      <c r="D252" s="400">
        <v>1.9E-3</v>
      </c>
      <c r="E252" s="400">
        <v>2.16666666666667E-3</v>
      </c>
      <c r="F252" s="430">
        <v>2.2499999999999998E-3</v>
      </c>
      <c r="G252" s="430">
        <v>2.2083333333333299E-3</v>
      </c>
      <c r="H252" s="400">
        <v>2.3E-3</v>
      </c>
      <c r="I252" s="400">
        <f t="shared" si="9"/>
        <v>-7.9000000000000008E-3</v>
      </c>
      <c r="J252" s="400">
        <f t="shared" si="10"/>
        <v>-8.2083333333333296E-3</v>
      </c>
      <c r="K252" s="400">
        <f t="shared" si="11"/>
        <v>1.9699999999999999E-2</v>
      </c>
    </row>
    <row r="253" spans="1:11" ht="14.5" customHeight="1" x14ac:dyDescent="0.15">
      <c r="A253" s="399">
        <v>17107</v>
      </c>
      <c r="B253" s="430">
        <v>-2.7000000000000001E-3</v>
      </c>
      <c r="C253" s="400">
        <v>5.7999999999999996E-3</v>
      </c>
      <c r="D253" s="400">
        <v>1.8E-3</v>
      </c>
      <c r="E253" s="400">
        <v>2.1583333333333298E-3</v>
      </c>
      <c r="F253" s="430">
        <v>2.24166666666667E-3</v>
      </c>
      <c r="G253" s="430">
        <v>2.2000000000000001E-3</v>
      </c>
      <c r="H253" s="400">
        <v>2.3E-3</v>
      </c>
      <c r="I253" s="400">
        <f t="shared" si="9"/>
        <v>-4.5000000000000005E-3</v>
      </c>
      <c r="J253" s="400">
        <f t="shared" si="10"/>
        <v>-4.8999999999999998E-3</v>
      </c>
      <c r="K253" s="400">
        <f t="shared" si="11"/>
        <v>3.4999999999999996E-3</v>
      </c>
    </row>
    <row r="254" spans="1:11" ht="14.5" customHeight="1" x14ac:dyDescent="0.15">
      <c r="A254" s="399">
        <v>17137</v>
      </c>
      <c r="B254" s="430">
        <v>4.5699999999999998E-2</v>
      </c>
      <c r="C254" s="400">
        <v>7.0599999999999996E-2</v>
      </c>
      <c r="D254" s="400">
        <v>1.9E-3</v>
      </c>
      <c r="E254" s="400">
        <v>2.1749999999999999E-3</v>
      </c>
      <c r="F254" s="430">
        <v>2.24166666666667E-3</v>
      </c>
      <c r="G254" s="430">
        <v>2.2083333333333299E-3</v>
      </c>
      <c r="H254" s="400">
        <v>2.3E-3</v>
      </c>
      <c r="I254" s="400">
        <f t="shared" si="9"/>
        <v>4.3799999999999999E-2</v>
      </c>
      <c r="J254" s="400">
        <f t="shared" si="10"/>
        <v>4.3491666666666665E-2</v>
      </c>
      <c r="K254" s="400">
        <f t="shared" si="11"/>
        <v>6.83E-2</v>
      </c>
    </row>
    <row r="255" spans="1:11" ht="14.5" customHeight="1" x14ac:dyDescent="0.15">
      <c r="A255" s="399">
        <v>17168</v>
      </c>
      <c r="B255" s="430">
        <v>2.5499999999999998E-2</v>
      </c>
      <c r="C255" s="400">
        <v>-2.0000000000000001E-4</v>
      </c>
      <c r="D255" s="400">
        <v>1.8E-3</v>
      </c>
      <c r="E255" s="400">
        <v>2.1416666666666702E-3</v>
      </c>
      <c r="F255" s="430">
        <v>2.2083333333333299E-3</v>
      </c>
      <c r="G255" s="430">
        <v>2.1749999999999999E-3</v>
      </c>
      <c r="H255" s="400">
        <v>2.2666666666666699E-3</v>
      </c>
      <c r="I255" s="400">
        <f t="shared" si="9"/>
        <v>2.3699999999999999E-2</v>
      </c>
      <c r="J255" s="400">
        <f t="shared" si="10"/>
        <v>2.3324999999999999E-2</v>
      </c>
      <c r="K255" s="400">
        <f t="shared" si="11"/>
        <v>-2.46666666666667E-3</v>
      </c>
    </row>
    <row r="256" spans="1:11" ht="14.5" customHeight="1" x14ac:dyDescent="0.15">
      <c r="A256" s="399">
        <v>17199</v>
      </c>
      <c r="B256" s="430">
        <v>-7.7000000000000002E-3</v>
      </c>
      <c r="C256" s="400">
        <v>-8.8999999999999999E-3</v>
      </c>
      <c r="D256" s="400">
        <v>1.6000000000000001E-3</v>
      </c>
      <c r="E256" s="400">
        <v>2.1250000000000002E-3</v>
      </c>
      <c r="F256" s="430">
        <v>2.2000000000000001E-3</v>
      </c>
      <c r="G256" s="430">
        <v>2.1624999999999999E-3</v>
      </c>
      <c r="H256" s="400">
        <v>2.2666666666666699E-3</v>
      </c>
      <c r="I256" s="400">
        <f t="shared" si="9"/>
        <v>-9.300000000000001E-3</v>
      </c>
      <c r="J256" s="400">
        <f t="shared" si="10"/>
        <v>-9.8624999999999997E-3</v>
      </c>
      <c r="K256" s="400">
        <f t="shared" si="11"/>
        <v>-1.116666666666667E-2</v>
      </c>
    </row>
    <row r="257" spans="1:11" ht="14.5" customHeight="1" x14ac:dyDescent="0.15">
      <c r="A257" s="399">
        <v>17227</v>
      </c>
      <c r="B257" s="430">
        <v>-1.49E-2</v>
      </c>
      <c r="C257" s="400">
        <v>-3.6400000000000002E-2</v>
      </c>
      <c r="D257" s="400">
        <v>1.8E-3</v>
      </c>
      <c r="E257" s="400">
        <v>2.1250000000000002E-3</v>
      </c>
      <c r="F257" s="430">
        <v>2.2000000000000001E-3</v>
      </c>
      <c r="G257" s="430">
        <v>2.1624999999999999E-3</v>
      </c>
      <c r="H257" s="400">
        <v>2.2666666666666699E-3</v>
      </c>
      <c r="I257" s="400">
        <f t="shared" si="9"/>
        <v>-1.67E-2</v>
      </c>
      <c r="J257" s="400">
        <f t="shared" si="10"/>
        <v>-1.7062500000000001E-2</v>
      </c>
      <c r="K257" s="400">
        <f t="shared" si="11"/>
        <v>-3.8666666666666669E-2</v>
      </c>
    </row>
    <row r="258" spans="1:11" ht="14.5" customHeight="1" x14ac:dyDescent="0.15">
      <c r="A258" s="399">
        <v>17258</v>
      </c>
      <c r="B258" s="430">
        <v>-3.6299999999999999E-2</v>
      </c>
      <c r="C258" s="400">
        <v>-3.2000000000000001E-2</v>
      </c>
      <c r="D258" s="400">
        <v>1.6999999999999999E-3</v>
      </c>
      <c r="E258" s="400">
        <v>2.1083333333333301E-3</v>
      </c>
      <c r="F258" s="430">
        <v>2.1916666666666699E-3</v>
      </c>
      <c r="G258" s="430">
        <v>2.15E-3</v>
      </c>
      <c r="H258" s="400">
        <v>2.2499999999999998E-3</v>
      </c>
      <c r="I258" s="400">
        <f t="shared" si="9"/>
        <v>-3.7999999999999999E-2</v>
      </c>
      <c r="J258" s="400">
        <f t="shared" si="10"/>
        <v>-3.8449999999999998E-2</v>
      </c>
      <c r="K258" s="400">
        <f t="shared" si="11"/>
        <v>-3.4250000000000003E-2</v>
      </c>
    </row>
    <row r="259" spans="1:11" ht="14.5" customHeight="1" x14ac:dyDescent="0.15">
      <c r="A259" s="399">
        <v>17288</v>
      </c>
      <c r="B259" s="430">
        <v>1.4E-3</v>
      </c>
      <c r="C259" s="400">
        <v>-2.7900000000000001E-2</v>
      </c>
      <c r="D259" s="400">
        <v>1.6999999999999999E-3</v>
      </c>
      <c r="E259" s="400">
        <v>2.1083333333333301E-3</v>
      </c>
      <c r="F259" s="430">
        <v>2.1916666666666699E-3</v>
      </c>
      <c r="G259" s="430">
        <v>2.15E-3</v>
      </c>
      <c r="H259" s="400">
        <v>2.2499999999999998E-3</v>
      </c>
      <c r="I259" s="400">
        <f t="shared" si="9"/>
        <v>-2.9999999999999992E-4</v>
      </c>
      <c r="J259" s="400">
        <f t="shared" si="10"/>
        <v>-7.5000000000000002E-4</v>
      </c>
      <c r="K259" s="400">
        <f t="shared" si="11"/>
        <v>-3.015E-2</v>
      </c>
    </row>
    <row r="260" spans="1:11" ht="14.5" customHeight="1" x14ac:dyDescent="0.15">
      <c r="A260" s="399">
        <v>17319</v>
      </c>
      <c r="B260" s="430">
        <v>5.5399999999999998E-2</v>
      </c>
      <c r="C260" s="400">
        <v>4.2799999999999998E-2</v>
      </c>
      <c r="D260" s="400">
        <v>1.9E-3</v>
      </c>
      <c r="E260" s="400">
        <v>2.1250000000000002E-3</v>
      </c>
      <c r="F260" s="430">
        <v>2.2000000000000001E-3</v>
      </c>
      <c r="G260" s="430">
        <v>2.1624999999999999E-3</v>
      </c>
      <c r="H260" s="400">
        <v>2.2583333333333301E-3</v>
      </c>
      <c r="I260" s="400">
        <f t="shared" ref="I260:I323" si="12">B260-D260</f>
        <v>5.3499999999999999E-2</v>
      </c>
      <c r="J260" s="400">
        <f t="shared" si="10"/>
        <v>5.32375E-2</v>
      </c>
      <c r="K260" s="400">
        <f t="shared" si="11"/>
        <v>4.054166666666667E-2</v>
      </c>
    </row>
    <row r="261" spans="1:11" ht="14.5" customHeight="1" x14ac:dyDescent="0.15">
      <c r="A261" s="399">
        <v>17349</v>
      </c>
      <c r="B261" s="430">
        <v>3.8100000000000002E-2</v>
      </c>
      <c r="C261" s="400">
        <v>2.1399999999999999E-2</v>
      </c>
      <c r="D261" s="400">
        <v>1.8E-3</v>
      </c>
      <c r="E261" s="400">
        <v>2.1250000000000002E-3</v>
      </c>
      <c r="F261" s="430">
        <v>2.2000000000000001E-3</v>
      </c>
      <c r="G261" s="430">
        <v>2.1624999999999999E-3</v>
      </c>
      <c r="H261" s="400">
        <v>2.2750000000000001E-3</v>
      </c>
      <c r="I261" s="400">
        <f t="shared" si="12"/>
        <v>3.6299999999999999E-2</v>
      </c>
      <c r="J261" s="400">
        <f t="shared" si="10"/>
        <v>3.5937500000000004E-2</v>
      </c>
      <c r="K261" s="400">
        <f t="shared" si="11"/>
        <v>1.9125E-2</v>
      </c>
    </row>
    <row r="262" spans="1:11" ht="14.5" customHeight="1" x14ac:dyDescent="0.15">
      <c r="A262" s="399">
        <v>17380</v>
      </c>
      <c r="B262" s="430">
        <v>-2.0299999999999999E-2</v>
      </c>
      <c r="C262" s="400">
        <v>-2.2000000000000001E-3</v>
      </c>
      <c r="D262" s="400">
        <v>1.6999999999999999E-3</v>
      </c>
      <c r="E262" s="400">
        <v>2.13333333333333E-3</v>
      </c>
      <c r="F262" s="430">
        <v>2.2000000000000001E-3</v>
      </c>
      <c r="G262" s="430">
        <v>2.16666666666667E-3</v>
      </c>
      <c r="H262" s="400">
        <v>2.2750000000000001E-3</v>
      </c>
      <c r="I262" s="400">
        <f t="shared" si="12"/>
        <v>-2.1999999999999999E-2</v>
      </c>
      <c r="J262" s="400">
        <f t="shared" si="10"/>
        <v>-2.246666666666667E-2</v>
      </c>
      <c r="K262" s="400">
        <f t="shared" si="11"/>
        <v>-4.4749999999999998E-3</v>
      </c>
    </row>
    <row r="263" spans="1:11" ht="14.5" customHeight="1" x14ac:dyDescent="0.15">
      <c r="A263" s="399">
        <v>17411</v>
      </c>
      <c r="B263" s="430">
        <v>-1.11E-2</v>
      </c>
      <c r="C263" s="400">
        <v>-1.4200000000000001E-2</v>
      </c>
      <c r="D263" s="400">
        <v>1.8E-3</v>
      </c>
      <c r="E263" s="400">
        <v>2.1749999999999999E-3</v>
      </c>
      <c r="F263" s="430">
        <v>2.24166666666667E-3</v>
      </c>
      <c r="G263" s="430">
        <v>2.2083333333333299E-3</v>
      </c>
      <c r="H263" s="400">
        <v>2.3333333333333301E-3</v>
      </c>
      <c r="I263" s="400">
        <f t="shared" si="12"/>
        <v>-1.29E-2</v>
      </c>
      <c r="J263" s="400">
        <f t="shared" si="10"/>
        <v>-1.330833333333333E-2</v>
      </c>
      <c r="K263" s="400">
        <f t="shared" si="11"/>
        <v>-1.653333333333333E-2</v>
      </c>
    </row>
    <row r="264" spans="1:11" ht="14.5" customHeight="1" x14ac:dyDescent="0.15">
      <c r="A264" s="399">
        <v>17441</v>
      </c>
      <c r="B264" s="430">
        <v>2.3800000000000002E-2</v>
      </c>
      <c r="C264" s="400">
        <v>-1.3299999999999999E-2</v>
      </c>
      <c r="D264" s="400">
        <v>1.8E-3</v>
      </c>
      <c r="E264" s="400">
        <v>2.2499999999999998E-3</v>
      </c>
      <c r="F264" s="430">
        <v>2.3249999999999998E-3</v>
      </c>
      <c r="G264" s="430">
        <v>2.2875E-3</v>
      </c>
      <c r="H264" s="400">
        <v>2.3999999999999998E-3</v>
      </c>
      <c r="I264" s="400">
        <f t="shared" si="12"/>
        <v>2.2000000000000002E-2</v>
      </c>
      <c r="J264" s="400">
        <f t="shared" si="10"/>
        <v>2.15125E-2</v>
      </c>
      <c r="K264" s="400">
        <f t="shared" si="11"/>
        <v>-1.5699999999999999E-2</v>
      </c>
    </row>
    <row r="265" spans="1:11" ht="14.5" customHeight="1" x14ac:dyDescent="0.15">
      <c r="A265" s="399">
        <v>17472</v>
      </c>
      <c r="B265" s="430">
        <v>-1.7500000000000002E-2</v>
      </c>
      <c r="C265" s="400">
        <v>-8.2400000000000001E-2</v>
      </c>
      <c r="D265" s="400">
        <v>1.6999999999999999E-3</v>
      </c>
      <c r="E265" s="400">
        <v>2.3083333333333302E-3</v>
      </c>
      <c r="F265" s="430">
        <v>2.3749999999999999E-3</v>
      </c>
      <c r="G265" s="430">
        <v>2.3416666666666698E-3</v>
      </c>
      <c r="H265" s="400">
        <v>2.4416666666666701E-3</v>
      </c>
      <c r="I265" s="400">
        <f t="shared" si="12"/>
        <v>-1.9200000000000002E-2</v>
      </c>
      <c r="J265" s="400">
        <f t="shared" si="10"/>
        <v>-1.9841666666666671E-2</v>
      </c>
      <c r="K265" s="400">
        <f t="shared" si="11"/>
        <v>-8.4841666666666676E-2</v>
      </c>
    </row>
    <row r="266" spans="1:11" ht="14.5" customHeight="1" x14ac:dyDescent="0.15">
      <c r="A266" s="399">
        <v>17502</v>
      </c>
      <c r="B266" s="430">
        <v>2.3300000000000001E-2</v>
      </c>
      <c r="C266" s="400">
        <v>1.89E-2</v>
      </c>
      <c r="D266" s="400">
        <v>2.0999999999999999E-3</v>
      </c>
      <c r="E266" s="400">
        <v>2.3833333333333302E-3</v>
      </c>
      <c r="F266" s="430">
        <v>2.4499999999999999E-3</v>
      </c>
      <c r="G266" s="430">
        <v>2.4166666666666698E-3</v>
      </c>
      <c r="H266" s="400">
        <v>2.5416666666666699E-3</v>
      </c>
      <c r="I266" s="400">
        <f t="shared" si="12"/>
        <v>2.12E-2</v>
      </c>
      <c r="J266" s="400">
        <f t="shared" si="10"/>
        <v>2.088333333333333E-2</v>
      </c>
      <c r="K266" s="400">
        <f t="shared" si="11"/>
        <v>1.6358333333333329E-2</v>
      </c>
    </row>
    <row r="267" spans="1:11" ht="14.5" customHeight="1" x14ac:dyDescent="0.15">
      <c r="A267" s="399">
        <v>17533</v>
      </c>
      <c r="B267" s="430">
        <v>-3.7900000000000003E-2</v>
      </c>
      <c r="C267" s="400">
        <v>7.0000000000000001E-3</v>
      </c>
      <c r="D267" s="400">
        <v>2E-3</v>
      </c>
      <c r="E267" s="400">
        <v>2.3833333333333302E-3</v>
      </c>
      <c r="F267" s="430">
        <v>2.4499999999999999E-3</v>
      </c>
      <c r="G267" s="430">
        <v>2.4166666666666698E-3</v>
      </c>
      <c r="H267" s="400">
        <v>2.5416666666666699E-3</v>
      </c>
      <c r="I267" s="400">
        <f t="shared" si="12"/>
        <v>-3.9900000000000005E-2</v>
      </c>
      <c r="J267" s="400">
        <f t="shared" si="10"/>
        <v>-4.0316666666666674E-2</v>
      </c>
      <c r="K267" s="400">
        <f t="shared" si="11"/>
        <v>4.4583333333333298E-3</v>
      </c>
    </row>
    <row r="268" spans="1:11" ht="14.5" customHeight="1" x14ac:dyDescent="0.15">
      <c r="A268" s="399">
        <v>17564</v>
      </c>
      <c r="B268" s="430">
        <v>-3.8800000000000001E-2</v>
      </c>
      <c r="C268" s="400">
        <v>-3.7199999999999997E-2</v>
      </c>
      <c r="D268" s="400">
        <v>1.9E-3</v>
      </c>
      <c r="E268" s="400">
        <v>2.3749999999999999E-3</v>
      </c>
      <c r="F268" s="430">
        <v>2.4416666666666701E-3</v>
      </c>
      <c r="G268" s="430">
        <v>2.40833333333333E-3</v>
      </c>
      <c r="H268" s="400">
        <v>2.5416666666666699E-3</v>
      </c>
      <c r="I268" s="400">
        <f t="shared" si="12"/>
        <v>-4.07E-2</v>
      </c>
      <c r="J268" s="400">
        <f t="shared" si="10"/>
        <v>-4.1208333333333333E-2</v>
      </c>
      <c r="K268" s="400">
        <f t="shared" si="11"/>
        <v>-3.9741666666666668E-2</v>
      </c>
    </row>
    <row r="269" spans="1:11" ht="14.5" customHeight="1" x14ac:dyDescent="0.15">
      <c r="A269" s="399">
        <v>17593</v>
      </c>
      <c r="B269" s="430">
        <v>7.9299999999999995E-2</v>
      </c>
      <c r="C269" s="400">
        <v>6.1699999999999998E-2</v>
      </c>
      <c r="D269" s="400">
        <v>2.2000000000000001E-3</v>
      </c>
      <c r="E269" s="400">
        <v>2.3583333333333299E-3</v>
      </c>
      <c r="F269" s="430">
        <v>2.4166666666666698E-3</v>
      </c>
      <c r="G269" s="430">
        <v>2.3874999999999999E-3</v>
      </c>
      <c r="H269" s="400">
        <v>2.5166666666666701E-3</v>
      </c>
      <c r="I269" s="400">
        <f t="shared" si="12"/>
        <v>7.7100000000000002E-2</v>
      </c>
      <c r="J269" s="400">
        <f t="shared" si="10"/>
        <v>7.6912499999999995E-2</v>
      </c>
      <c r="K269" s="400">
        <f t="shared" si="11"/>
        <v>5.9183333333333331E-2</v>
      </c>
    </row>
    <row r="270" spans="1:11" ht="14.5" customHeight="1" x14ac:dyDescent="0.15">
      <c r="A270" s="399">
        <v>17624</v>
      </c>
      <c r="B270" s="430">
        <v>2.92E-2</v>
      </c>
      <c r="C270" s="400">
        <v>1.6E-2</v>
      </c>
      <c r="D270" s="400">
        <v>2E-3</v>
      </c>
      <c r="E270" s="400">
        <v>2.31666666666667E-3</v>
      </c>
      <c r="F270" s="430">
        <v>2.39166666666667E-3</v>
      </c>
      <c r="G270" s="430">
        <v>2.3541666666666702E-3</v>
      </c>
      <c r="H270" s="400">
        <v>2.4750000000000002E-3</v>
      </c>
      <c r="I270" s="400">
        <f t="shared" si="12"/>
        <v>2.7200000000000002E-2</v>
      </c>
      <c r="J270" s="400">
        <f t="shared" si="10"/>
        <v>2.6845833333333329E-2</v>
      </c>
      <c r="K270" s="400">
        <f t="shared" si="11"/>
        <v>1.3525000000000001E-2</v>
      </c>
    </row>
    <row r="271" spans="1:11" ht="14.5" customHeight="1" x14ac:dyDescent="0.15">
      <c r="A271" s="399">
        <v>17654</v>
      </c>
      <c r="B271" s="430">
        <v>8.7900000000000006E-2</v>
      </c>
      <c r="C271" s="400">
        <v>5.8299999999999998E-2</v>
      </c>
      <c r="D271" s="400">
        <v>1.8E-3</v>
      </c>
      <c r="E271" s="400">
        <v>2.3E-3</v>
      </c>
      <c r="F271" s="430">
        <v>2.3833333333333302E-3</v>
      </c>
      <c r="G271" s="430">
        <v>2.3416666666666698E-3</v>
      </c>
      <c r="H271" s="400">
        <v>2.4499999999999999E-3</v>
      </c>
      <c r="I271" s="400">
        <f t="shared" si="12"/>
        <v>8.610000000000001E-2</v>
      </c>
      <c r="J271" s="400">
        <f t="shared" si="10"/>
        <v>8.5558333333333333E-2</v>
      </c>
      <c r="K271" s="400">
        <f t="shared" si="11"/>
        <v>5.5849999999999997E-2</v>
      </c>
    </row>
    <row r="272" spans="1:11" ht="14.5" customHeight="1" x14ac:dyDescent="0.15">
      <c r="A272" s="399">
        <v>17685</v>
      </c>
      <c r="B272" s="430">
        <v>5.4000000000000003E-3</v>
      </c>
      <c r="C272" s="400">
        <v>2.12E-2</v>
      </c>
      <c r="D272" s="400">
        <v>2.0999999999999999E-3</v>
      </c>
      <c r="E272" s="400">
        <v>2.3E-3</v>
      </c>
      <c r="F272" s="430">
        <v>2.3749999999999999E-3</v>
      </c>
      <c r="G272" s="430">
        <v>2.3375000000000002E-3</v>
      </c>
      <c r="H272" s="400">
        <v>2.4499999999999999E-3</v>
      </c>
      <c r="I272" s="400">
        <f t="shared" si="12"/>
        <v>3.3000000000000004E-3</v>
      </c>
      <c r="J272" s="400">
        <f t="shared" si="10"/>
        <v>3.0625000000000001E-3</v>
      </c>
      <c r="K272" s="400">
        <f t="shared" si="11"/>
        <v>1.8749999999999999E-2</v>
      </c>
    </row>
    <row r="273" spans="1:11" ht="14.5" customHeight="1" x14ac:dyDescent="0.15">
      <c r="A273" s="399">
        <v>17715</v>
      </c>
      <c r="B273" s="430">
        <v>-5.0799999999999998E-2</v>
      </c>
      <c r="C273" s="400">
        <v>-4.4299999999999999E-2</v>
      </c>
      <c r="D273" s="400">
        <v>1.9E-3</v>
      </c>
      <c r="E273" s="400">
        <v>2.3416666666666698E-3</v>
      </c>
      <c r="F273" s="430">
        <v>2.40833333333333E-3</v>
      </c>
      <c r="G273" s="430">
        <v>2.3749999999999999E-3</v>
      </c>
      <c r="H273" s="400">
        <v>2.4916666666666698E-3</v>
      </c>
      <c r="I273" s="400">
        <f t="shared" si="12"/>
        <v>-5.2699999999999997E-2</v>
      </c>
      <c r="J273" s="400">
        <f t="shared" si="10"/>
        <v>-5.3175E-2</v>
      </c>
      <c r="K273" s="400">
        <f t="shared" si="11"/>
        <v>-4.6791666666666669E-2</v>
      </c>
    </row>
    <row r="274" spans="1:11" ht="14.5" customHeight="1" x14ac:dyDescent="0.15">
      <c r="A274" s="399">
        <v>17746</v>
      </c>
      <c r="B274" s="430">
        <v>1.5800000000000002E-2</v>
      </c>
      <c r="C274" s="400">
        <v>3.5999999999999999E-3</v>
      </c>
      <c r="D274" s="400">
        <v>2.0999999999999999E-3</v>
      </c>
      <c r="E274" s="400">
        <v>2.3666666666666701E-3</v>
      </c>
      <c r="F274" s="430">
        <v>2.4499999999999999E-3</v>
      </c>
      <c r="G274" s="430">
        <v>2.40833333333333E-3</v>
      </c>
      <c r="H274" s="400">
        <v>2.5249999999999999E-3</v>
      </c>
      <c r="I274" s="400">
        <f t="shared" si="12"/>
        <v>1.3700000000000002E-2</v>
      </c>
      <c r="J274" s="400">
        <f t="shared" si="10"/>
        <v>1.3391666666666672E-2</v>
      </c>
      <c r="K274" s="400">
        <f t="shared" si="11"/>
        <v>1.075E-3</v>
      </c>
    </row>
    <row r="275" spans="1:11" ht="14.5" customHeight="1" x14ac:dyDescent="0.15">
      <c r="A275" s="399">
        <v>17777</v>
      </c>
      <c r="B275" s="430">
        <v>-2.76E-2</v>
      </c>
      <c r="C275" s="400">
        <v>-7.1000000000000004E-3</v>
      </c>
      <c r="D275" s="400">
        <v>2E-3</v>
      </c>
      <c r="E275" s="400">
        <v>2.3666666666666701E-3</v>
      </c>
      <c r="F275" s="430">
        <v>2.4416666666666701E-3</v>
      </c>
      <c r="G275" s="430">
        <v>2.4041666666666699E-3</v>
      </c>
      <c r="H275" s="400">
        <v>2.5416666666666699E-3</v>
      </c>
      <c r="I275" s="400">
        <f t="shared" si="12"/>
        <v>-2.9600000000000001E-2</v>
      </c>
      <c r="J275" s="400">
        <f t="shared" si="10"/>
        <v>-3.0004166666666669E-2</v>
      </c>
      <c r="K275" s="400">
        <f t="shared" si="11"/>
        <v>-9.6416666666666699E-3</v>
      </c>
    </row>
    <row r="276" spans="1:11" ht="14.5" customHeight="1" x14ac:dyDescent="0.15">
      <c r="A276" s="399">
        <v>17807</v>
      </c>
      <c r="B276" s="430">
        <v>7.0999999999999994E-2</v>
      </c>
      <c r="C276" s="400">
        <v>4.0300000000000002E-2</v>
      </c>
      <c r="D276" s="400">
        <v>1.9E-3</v>
      </c>
      <c r="E276" s="400">
        <v>2.3666666666666701E-3</v>
      </c>
      <c r="F276" s="430">
        <v>2.4499999999999999E-3</v>
      </c>
      <c r="G276" s="430">
        <v>2.40833333333333E-3</v>
      </c>
      <c r="H276" s="400">
        <v>2.5249999999999999E-3</v>
      </c>
      <c r="I276" s="400">
        <f t="shared" si="12"/>
        <v>6.9099999999999995E-2</v>
      </c>
      <c r="J276" s="400">
        <f t="shared" si="10"/>
        <v>6.8591666666666662E-2</v>
      </c>
      <c r="K276" s="400">
        <f t="shared" si="11"/>
        <v>3.7775000000000003E-2</v>
      </c>
    </row>
    <row r="277" spans="1:11" ht="14.5" customHeight="1" x14ac:dyDescent="0.15">
      <c r="A277" s="399">
        <v>17838</v>
      </c>
      <c r="B277" s="430">
        <v>-9.6100000000000005E-2</v>
      </c>
      <c r="C277" s="400">
        <v>-9.1300000000000006E-2</v>
      </c>
      <c r="D277" s="400">
        <v>2.0999999999999999E-3</v>
      </c>
      <c r="E277" s="400">
        <v>2.3666666666666701E-3</v>
      </c>
      <c r="F277" s="430">
        <v>2.4333333333333299E-3</v>
      </c>
      <c r="G277" s="430">
        <v>2.3999999999999998E-3</v>
      </c>
      <c r="H277" s="400">
        <v>2.55833333333333E-3</v>
      </c>
      <c r="I277" s="400">
        <f t="shared" si="12"/>
        <v>-9.820000000000001E-2</v>
      </c>
      <c r="J277" s="400">
        <f t="shared" si="10"/>
        <v>-9.8500000000000004E-2</v>
      </c>
      <c r="K277" s="400">
        <f t="shared" si="11"/>
        <v>-9.3858333333333335E-2</v>
      </c>
    </row>
    <row r="278" spans="1:11" ht="14.5" customHeight="1" x14ac:dyDescent="0.15">
      <c r="A278" s="399">
        <v>17868</v>
      </c>
      <c r="B278" s="430">
        <v>3.4599999999999999E-2</v>
      </c>
      <c r="C278" s="400">
        <v>2.2100000000000002E-2</v>
      </c>
      <c r="D278" s="400">
        <v>2E-3</v>
      </c>
      <c r="E278" s="400">
        <v>2.3249999999999998E-3</v>
      </c>
      <c r="F278" s="430">
        <v>2.3999999999999998E-3</v>
      </c>
      <c r="G278" s="430">
        <v>2.3625E-3</v>
      </c>
      <c r="H278" s="400">
        <v>2.5500000000000002E-3</v>
      </c>
      <c r="I278" s="400">
        <f t="shared" si="12"/>
        <v>3.2599999999999997E-2</v>
      </c>
      <c r="J278" s="400">
        <f t="shared" si="10"/>
        <v>3.2237500000000002E-2</v>
      </c>
      <c r="K278" s="400">
        <f t="shared" si="11"/>
        <v>1.9550000000000001E-2</v>
      </c>
    </row>
    <row r="279" spans="1:11" ht="14.5" customHeight="1" x14ac:dyDescent="0.15">
      <c r="A279" s="399">
        <v>17899</v>
      </c>
      <c r="B279" s="430">
        <v>3.8999999999999998E-3</v>
      </c>
      <c r="C279" s="400">
        <v>5.04E-2</v>
      </c>
      <c r="D279" s="400">
        <v>2E-3</v>
      </c>
      <c r="E279" s="400">
        <v>2.2583333333333301E-3</v>
      </c>
      <c r="F279" s="430">
        <v>2.3416666666666698E-3</v>
      </c>
      <c r="G279" s="430">
        <v>2.3E-3</v>
      </c>
      <c r="H279" s="400">
        <v>2.4916666666666698E-3</v>
      </c>
      <c r="I279" s="400">
        <f t="shared" si="12"/>
        <v>1.8999999999999998E-3</v>
      </c>
      <c r="J279" s="400">
        <f t="shared" si="10"/>
        <v>1.5999999999999999E-3</v>
      </c>
      <c r="K279" s="400">
        <f t="shared" si="11"/>
        <v>4.7908333333333331E-2</v>
      </c>
    </row>
    <row r="280" spans="1:11" ht="14.5" customHeight="1" x14ac:dyDescent="0.15">
      <c r="A280" s="399">
        <v>17930</v>
      </c>
      <c r="B280" s="430">
        <v>-2.9600000000000001E-2</v>
      </c>
      <c r="C280" s="400">
        <v>5.0000000000000001E-4</v>
      </c>
      <c r="D280" s="400">
        <v>1.8E-3</v>
      </c>
      <c r="E280" s="400">
        <v>2.2583333333333301E-3</v>
      </c>
      <c r="F280" s="430">
        <v>2.3333333333333301E-3</v>
      </c>
      <c r="G280" s="430">
        <v>2.2958333333333299E-3</v>
      </c>
      <c r="H280" s="400">
        <v>2.4916666666666698E-3</v>
      </c>
      <c r="I280" s="400">
        <f t="shared" si="12"/>
        <v>-3.1400000000000004E-2</v>
      </c>
      <c r="J280" s="400">
        <f t="shared" si="10"/>
        <v>-3.1895833333333332E-2</v>
      </c>
      <c r="K280" s="400">
        <f t="shared" si="11"/>
        <v>-1.9916666666666698E-3</v>
      </c>
    </row>
    <row r="281" spans="1:11" ht="14.5" customHeight="1" x14ac:dyDescent="0.15">
      <c r="A281" s="399">
        <v>17958</v>
      </c>
      <c r="B281" s="430">
        <v>3.2800000000000003E-2</v>
      </c>
      <c r="C281" s="400">
        <v>3.6400000000000002E-2</v>
      </c>
      <c r="D281" s="400">
        <v>1.9E-3</v>
      </c>
      <c r="E281" s="400">
        <v>2.2499999999999998E-3</v>
      </c>
      <c r="F281" s="430">
        <v>2.3249999999999998E-3</v>
      </c>
      <c r="G281" s="430">
        <v>2.2875E-3</v>
      </c>
      <c r="H281" s="400">
        <v>2.4750000000000002E-3</v>
      </c>
      <c r="I281" s="400">
        <f t="shared" si="12"/>
        <v>3.0900000000000004E-2</v>
      </c>
      <c r="J281" s="400">
        <f t="shared" si="10"/>
        <v>3.0512500000000001E-2</v>
      </c>
      <c r="K281" s="400">
        <f t="shared" si="11"/>
        <v>3.3925000000000004E-2</v>
      </c>
    </row>
    <row r="282" spans="1:11" ht="14.5" customHeight="1" x14ac:dyDescent="0.15">
      <c r="A282" s="399">
        <v>17989</v>
      </c>
      <c r="B282" s="430">
        <v>-1.7899999999999999E-2</v>
      </c>
      <c r="C282" s="400">
        <v>5.7999999999999996E-3</v>
      </c>
      <c r="D282" s="400">
        <v>1.8E-3</v>
      </c>
      <c r="E282" s="400">
        <v>2.2499999999999998E-3</v>
      </c>
      <c r="F282" s="430">
        <v>2.3249999999999998E-3</v>
      </c>
      <c r="G282" s="430">
        <v>2.2875E-3</v>
      </c>
      <c r="H282" s="400">
        <v>2.46666666666667E-3</v>
      </c>
      <c r="I282" s="400">
        <f t="shared" si="12"/>
        <v>-1.9699999999999999E-2</v>
      </c>
      <c r="J282" s="400">
        <f t="shared" si="10"/>
        <v>-2.0187500000000001E-2</v>
      </c>
      <c r="K282" s="400">
        <f t="shared" si="11"/>
        <v>3.3333333333333296E-3</v>
      </c>
    </row>
    <row r="283" spans="1:11" ht="14.5" customHeight="1" x14ac:dyDescent="0.15">
      <c r="A283" s="399">
        <v>18019</v>
      </c>
      <c r="B283" s="430">
        <v>-2.58E-2</v>
      </c>
      <c r="C283" s="400">
        <v>3.3999999999999998E-3</v>
      </c>
      <c r="D283" s="400">
        <v>2E-3</v>
      </c>
      <c r="E283" s="400">
        <v>2.2583333333333301E-3</v>
      </c>
      <c r="F283" s="430">
        <v>2.31666666666667E-3</v>
      </c>
      <c r="G283" s="430">
        <v>2.2875E-3</v>
      </c>
      <c r="H283" s="400">
        <v>2.4583333333333302E-3</v>
      </c>
      <c r="I283" s="400">
        <f t="shared" si="12"/>
        <v>-2.7799999999999998E-2</v>
      </c>
      <c r="J283" s="400">
        <f t="shared" ref="J283:J346" si="13">B283-G283</f>
        <v>-2.8087500000000001E-2</v>
      </c>
      <c r="K283" s="400">
        <f t="shared" ref="K283:K346" si="14">$C283-H283</f>
        <v>9.4166666666666964E-4</v>
      </c>
    </row>
    <row r="284" spans="1:11" ht="14.5" customHeight="1" x14ac:dyDescent="0.15">
      <c r="A284" s="399">
        <v>18050</v>
      </c>
      <c r="B284" s="430">
        <v>1.4E-3</v>
      </c>
      <c r="C284" s="400">
        <v>-1.34E-2</v>
      </c>
      <c r="D284" s="400">
        <v>1.9E-3</v>
      </c>
      <c r="E284" s="400">
        <v>2.2583333333333301E-3</v>
      </c>
      <c r="F284" s="430">
        <v>2.31666666666667E-3</v>
      </c>
      <c r="G284" s="430">
        <v>2.2875E-3</v>
      </c>
      <c r="H284" s="400">
        <v>2.4499999999999999E-3</v>
      </c>
      <c r="I284" s="400">
        <f t="shared" si="12"/>
        <v>-5.0000000000000001E-4</v>
      </c>
      <c r="J284" s="400">
        <f t="shared" si="13"/>
        <v>-8.8750000000000005E-4</v>
      </c>
      <c r="K284" s="400">
        <f t="shared" si="14"/>
        <v>-1.585E-2</v>
      </c>
    </row>
    <row r="285" spans="1:11" ht="14.5" customHeight="1" x14ac:dyDescent="0.15">
      <c r="A285" s="399">
        <v>18080</v>
      </c>
      <c r="B285" s="430">
        <v>6.5000000000000002E-2</v>
      </c>
      <c r="C285" s="400">
        <v>5.6899999999999999E-2</v>
      </c>
      <c r="D285" s="400">
        <v>1.6999999999999999E-3</v>
      </c>
      <c r="E285" s="400">
        <v>2.225E-3</v>
      </c>
      <c r="F285" s="430">
        <v>2.2916666666666701E-3</v>
      </c>
      <c r="G285" s="430">
        <v>2.2583333333333301E-3</v>
      </c>
      <c r="H285" s="400">
        <v>2.4166666666666698E-3</v>
      </c>
      <c r="I285" s="400">
        <f t="shared" si="12"/>
        <v>6.3300000000000009E-2</v>
      </c>
      <c r="J285" s="400">
        <f t="shared" si="13"/>
        <v>6.2741666666666668E-2</v>
      </c>
      <c r="K285" s="400">
        <f t="shared" si="14"/>
        <v>5.4483333333333328E-2</v>
      </c>
    </row>
    <row r="286" spans="1:11" ht="14.5" customHeight="1" x14ac:dyDescent="0.15">
      <c r="A286" s="399">
        <v>18111</v>
      </c>
      <c r="B286" s="430">
        <v>2.1899999999999999E-2</v>
      </c>
      <c r="C286" s="400">
        <v>3.4599999999999999E-2</v>
      </c>
      <c r="D286" s="400">
        <v>1.9E-3</v>
      </c>
      <c r="E286" s="400">
        <v>2.1833333333333301E-3</v>
      </c>
      <c r="F286" s="430">
        <v>2.2583333333333301E-3</v>
      </c>
      <c r="G286" s="430">
        <v>2.2208333333333299E-3</v>
      </c>
      <c r="H286" s="400">
        <v>2.3833333333333302E-3</v>
      </c>
      <c r="I286" s="400">
        <f t="shared" si="12"/>
        <v>0.02</v>
      </c>
      <c r="J286" s="400">
        <f t="shared" si="13"/>
        <v>1.9679166666666671E-2</v>
      </c>
      <c r="K286" s="400">
        <f t="shared" si="14"/>
        <v>3.2216666666666671E-2</v>
      </c>
    </row>
    <row r="287" spans="1:11" ht="14.5" customHeight="1" x14ac:dyDescent="0.15">
      <c r="A287" s="399">
        <v>18142</v>
      </c>
      <c r="B287" s="430">
        <v>2.63E-2</v>
      </c>
      <c r="C287" s="400">
        <v>3.73E-2</v>
      </c>
      <c r="D287" s="400">
        <v>1.6999999999999999E-3</v>
      </c>
      <c r="E287" s="400">
        <v>2.16666666666667E-3</v>
      </c>
      <c r="F287" s="430">
        <v>2.24166666666667E-3</v>
      </c>
      <c r="G287" s="430">
        <v>2.2041666666666698E-3</v>
      </c>
      <c r="H287" s="400">
        <v>2.3749999999999999E-3</v>
      </c>
      <c r="I287" s="400">
        <f t="shared" si="12"/>
        <v>2.46E-2</v>
      </c>
      <c r="J287" s="400">
        <f t="shared" si="13"/>
        <v>2.409583333333333E-2</v>
      </c>
      <c r="K287" s="400">
        <f t="shared" si="14"/>
        <v>3.4924999999999998E-2</v>
      </c>
    </row>
    <row r="288" spans="1:11" ht="14.5" customHeight="1" x14ac:dyDescent="0.15">
      <c r="A288" s="399">
        <v>18172</v>
      </c>
      <c r="B288" s="430">
        <v>3.4000000000000002E-2</v>
      </c>
      <c r="C288" s="400">
        <v>1.12E-2</v>
      </c>
      <c r="D288" s="400">
        <v>1.8E-3</v>
      </c>
      <c r="E288" s="400">
        <v>2.1749999999999999E-3</v>
      </c>
      <c r="F288" s="430">
        <v>2.2499999999999998E-3</v>
      </c>
      <c r="G288" s="430">
        <v>2.2125000000000001E-3</v>
      </c>
      <c r="H288" s="400">
        <v>2.3583333333333299E-3</v>
      </c>
      <c r="I288" s="400">
        <f t="shared" si="12"/>
        <v>3.2199999999999999E-2</v>
      </c>
      <c r="J288" s="400">
        <f t="shared" si="13"/>
        <v>3.1787500000000003E-2</v>
      </c>
      <c r="K288" s="400">
        <f t="shared" si="14"/>
        <v>8.8416666666666695E-3</v>
      </c>
    </row>
    <row r="289" spans="1:11" ht="14.5" customHeight="1" x14ac:dyDescent="0.15">
      <c r="A289" s="399">
        <v>18203</v>
      </c>
      <c r="B289" s="430">
        <v>1.7500000000000002E-2</v>
      </c>
      <c r="C289" s="400">
        <v>1.5900000000000001E-2</v>
      </c>
      <c r="D289" s="400">
        <v>1.6999999999999999E-3</v>
      </c>
      <c r="E289" s="400">
        <v>2.16666666666667E-3</v>
      </c>
      <c r="F289" s="430">
        <v>2.2333333333333298E-3</v>
      </c>
      <c r="G289" s="430">
        <v>2.2000000000000001E-3</v>
      </c>
      <c r="H289" s="400">
        <v>2.3416666666666698E-3</v>
      </c>
      <c r="I289" s="400">
        <f t="shared" si="12"/>
        <v>1.5800000000000002E-2</v>
      </c>
      <c r="J289" s="400">
        <f t="shared" si="13"/>
        <v>1.5300000000000001E-2</v>
      </c>
      <c r="K289" s="400">
        <f t="shared" si="14"/>
        <v>1.3558333333333332E-2</v>
      </c>
    </row>
    <row r="290" spans="1:11" ht="14.5" customHeight="1" x14ac:dyDescent="0.15">
      <c r="A290" s="399">
        <v>18233</v>
      </c>
      <c r="B290" s="430">
        <v>4.8599999999999997E-2</v>
      </c>
      <c r="C290" s="400">
        <v>3.9600000000000003E-2</v>
      </c>
      <c r="D290" s="400">
        <v>1.6999999999999999E-3</v>
      </c>
      <c r="E290" s="400">
        <v>2.15E-3</v>
      </c>
      <c r="F290" s="430">
        <v>2.225E-3</v>
      </c>
      <c r="G290" s="430">
        <v>2.1875000000000002E-3</v>
      </c>
      <c r="H290" s="400">
        <v>2.31666666666667E-3</v>
      </c>
      <c r="I290" s="400">
        <f t="shared" si="12"/>
        <v>4.6899999999999997E-2</v>
      </c>
      <c r="J290" s="400">
        <f t="shared" si="13"/>
        <v>4.6412499999999995E-2</v>
      </c>
      <c r="K290" s="400">
        <f t="shared" si="14"/>
        <v>3.7283333333333335E-2</v>
      </c>
    </row>
    <row r="291" spans="1:11" ht="14.5" customHeight="1" x14ac:dyDescent="0.15">
      <c r="A291" s="399">
        <v>18264</v>
      </c>
      <c r="B291" s="430">
        <v>1.9699999999999999E-2</v>
      </c>
      <c r="C291" s="400">
        <v>3.5299999999999998E-2</v>
      </c>
      <c r="D291" s="400">
        <v>1.8E-3</v>
      </c>
      <c r="E291" s="400">
        <v>2.1416666666666702E-3</v>
      </c>
      <c r="F291" s="430">
        <v>2.2083333333333299E-3</v>
      </c>
      <c r="G291" s="430">
        <v>2.1749999999999999E-3</v>
      </c>
      <c r="H291" s="400">
        <v>2.3E-3</v>
      </c>
      <c r="I291" s="400">
        <f t="shared" si="12"/>
        <v>1.7899999999999999E-2</v>
      </c>
      <c r="J291" s="400">
        <f t="shared" si="13"/>
        <v>1.7524999999999999E-2</v>
      </c>
      <c r="K291" s="400">
        <f t="shared" si="14"/>
        <v>3.3000000000000002E-2</v>
      </c>
    </row>
    <row r="292" spans="1:11" ht="14.5" customHeight="1" x14ac:dyDescent="0.15">
      <c r="A292" s="399">
        <v>18295</v>
      </c>
      <c r="B292" s="430">
        <v>1.9900000000000001E-2</v>
      </c>
      <c r="C292" s="400">
        <v>0.01</v>
      </c>
      <c r="D292" s="400">
        <v>1.6000000000000001E-3</v>
      </c>
      <c r="E292" s="400">
        <v>2.15E-3</v>
      </c>
      <c r="F292" s="430">
        <v>2.2083333333333299E-3</v>
      </c>
      <c r="G292" s="430">
        <v>2.17916666666667E-3</v>
      </c>
      <c r="H292" s="400">
        <v>2.3E-3</v>
      </c>
      <c r="I292" s="400">
        <f t="shared" si="12"/>
        <v>1.83E-2</v>
      </c>
      <c r="J292" s="400">
        <f t="shared" si="13"/>
        <v>1.7720833333333331E-2</v>
      </c>
      <c r="K292" s="400">
        <f t="shared" si="14"/>
        <v>7.7000000000000002E-3</v>
      </c>
    </row>
    <row r="293" spans="1:11" ht="14.5" customHeight="1" x14ac:dyDescent="0.15">
      <c r="A293" s="399">
        <v>18323</v>
      </c>
      <c r="B293" s="430">
        <v>7.0000000000000001E-3</v>
      </c>
      <c r="C293" s="400">
        <v>8.3999999999999995E-3</v>
      </c>
      <c r="D293" s="400">
        <v>1.8E-3</v>
      </c>
      <c r="E293" s="400">
        <v>2.15E-3</v>
      </c>
      <c r="F293" s="430">
        <v>2.2166666666666702E-3</v>
      </c>
      <c r="G293" s="430">
        <v>2.1833333333333301E-3</v>
      </c>
      <c r="H293" s="400">
        <v>2.3E-3</v>
      </c>
      <c r="I293" s="400">
        <f t="shared" si="12"/>
        <v>5.1999999999999998E-3</v>
      </c>
      <c r="J293" s="400">
        <f t="shared" si="13"/>
        <v>4.8166666666666705E-3</v>
      </c>
      <c r="K293" s="400">
        <f t="shared" si="14"/>
        <v>6.0999999999999995E-3</v>
      </c>
    </row>
    <row r="294" spans="1:11" ht="14.5" customHeight="1" x14ac:dyDescent="0.15">
      <c r="A294" s="399">
        <v>18354</v>
      </c>
      <c r="B294" s="430">
        <v>4.8599999999999997E-2</v>
      </c>
      <c r="C294" s="400">
        <v>1.8499999999999999E-2</v>
      </c>
      <c r="D294" s="400">
        <v>1.6000000000000001E-3</v>
      </c>
      <c r="E294" s="400">
        <v>2.16666666666667E-3</v>
      </c>
      <c r="F294" s="430">
        <v>2.2166666666666702E-3</v>
      </c>
      <c r="G294" s="430">
        <v>2.1916666666666699E-3</v>
      </c>
      <c r="H294" s="400">
        <v>2.3083333333333302E-3</v>
      </c>
      <c r="I294" s="400">
        <f t="shared" si="12"/>
        <v>4.7E-2</v>
      </c>
      <c r="J294" s="400">
        <f t="shared" si="13"/>
        <v>4.6408333333333329E-2</v>
      </c>
      <c r="K294" s="400">
        <f t="shared" si="14"/>
        <v>1.619166666666667E-2</v>
      </c>
    </row>
    <row r="295" spans="1:11" ht="14.5" customHeight="1" x14ac:dyDescent="0.15">
      <c r="A295" s="399">
        <v>18384</v>
      </c>
      <c r="B295" s="430">
        <v>5.0900000000000001E-2</v>
      </c>
      <c r="C295" s="400">
        <v>1.9199999999999998E-2</v>
      </c>
      <c r="D295" s="400">
        <v>1.9E-3</v>
      </c>
      <c r="E295" s="400">
        <v>2.1749999999999999E-3</v>
      </c>
      <c r="F295" s="430">
        <v>2.24166666666667E-3</v>
      </c>
      <c r="G295" s="430">
        <v>2.2083333333333299E-3</v>
      </c>
      <c r="H295" s="400">
        <v>2.3249999999999998E-3</v>
      </c>
      <c r="I295" s="400">
        <f t="shared" si="12"/>
        <v>4.9000000000000002E-2</v>
      </c>
      <c r="J295" s="400">
        <f t="shared" si="13"/>
        <v>4.8691666666666668E-2</v>
      </c>
      <c r="K295" s="400">
        <f t="shared" si="14"/>
        <v>1.6874999999999998E-2</v>
      </c>
    </row>
    <row r="296" spans="1:11" ht="14.5" customHeight="1" x14ac:dyDescent="0.15">
      <c r="A296" s="399">
        <v>18415</v>
      </c>
      <c r="B296" s="430">
        <v>-5.4800000000000001E-2</v>
      </c>
      <c r="C296" s="400">
        <v>-7.7100000000000002E-2</v>
      </c>
      <c r="D296" s="400">
        <v>1.6999999999999999E-3</v>
      </c>
      <c r="E296" s="400">
        <v>2.1833333333333301E-3</v>
      </c>
      <c r="F296" s="430">
        <v>2.24166666666667E-3</v>
      </c>
      <c r="G296" s="430">
        <v>2.2125000000000001E-3</v>
      </c>
      <c r="H296" s="400">
        <v>2.3249999999999998E-3</v>
      </c>
      <c r="I296" s="400">
        <f t="shared" si="12"/>
        <v>-5.6500000000000002E-2</v>
      </c>
      <c r="J296" s="400">
        <f t="shared" si="13"/>
        <v>-5.7012500000000001E-2</v>
      </c>
      <c r="K296" s="400">
        <f t="shared" si="14"/>
        <v>-7.9424999999999996E-2</v>
      </c>
    </row>
    <row r="297" spans="1:11" ht="14.5" customHeight="1" x14ac:dyDescent="0.15">
      <c r="A297" s="399">
        <v>18445</v>
      </c>
      <c r="B297" s="430">
        <v>1.1900000000000001E-2</v>
      </c>
      <c r="C297" s="400">
        <v>-4.36E-2</v>
      </c>
      <c r="D297" s="400">
        <v>1.8E-3</v>
      </c>
      <c r="E297" s="400">
        <v>2.2083333333333299E-3</v>
      </c>
      <c r="F297" s="430">
        <v>2.2666666666666699E-3</v>
      </c>
      <c r="G297" s="430">
        <v>2.2374999999999999E-3</v>
      </c>
      <c r="H297" s="400">
        <v>2.3249999999999998E-3</v>
      </c>
      <c r="I297" s="400">
        <f t="shared" si="12"/>
        <v>1.0100000000000001E-2</v>
      </c>
      <c r="J297" s="400">
        <f t="shared" si="13"/>
        <v>9.6625000000000009E-3</v>
      </c>
      <c r="K297" s="400">
        <f t="shared" si="14"/>
        <v>-4.5925000000000001E-2</v>
      </c>
    </row>
    <row r="298" spans="1:11" ht="14.5" customHeight="1" x14ac:dyDescent="0.15">
      <c r="A298" s="399">
        <v>18476</v>
      </c>
      <c r="B298" s="430">
        <v>4.4299999999999999E-2</v>
      </c>
      <c r="C298" s="400">
        <v>1.54E-2</v>
      </c>
      <c r="D298" s="400">
        <v>1.8E-3</v>
      </c>
      <c r="E298" s="400">
        <v>2.1749999999999999E-3</v>
      </c>
      <c r="F298" s="430">
        <v>2.225E-3</v>
      </c>
      <c r="G298" s="430">
        <v>2.2000000000000001E-3</v>
      </c>
      <c r="H298" s="400">
        <v>2.3E-3</v>
      </c>
      <c r="I298" s="400">
        <f t="shared" si="12"/>
        <v>4.2499999999999996E-2</v>
      </c>
      <c r="J298" s="400">
        <f t="shared" si="13"/>
        <v>4.2099999999999999E-2</v>
      </c>
      <c r="K298" s="400">
        <f t="shared" si="14"/>
        <v>1.3100000000000001E-2</v>
      </c>
    </row>
    <row r="299" spans="1:11" ht="14.5" customHeight="1" x14ac:dyDescent="0.15">
      <c r="A299" s="399">
        <v>18507</v>
      </c>
      <c r="B299" s="430">
        <v>5.9200000000000003E-2</v>
      </c>
      <c r="C299" s="400">
        <v>4.1799999999999997E-2</v>
      </c>
      <c r="D299" s="400">
        <v>1.6999999999999999E-3</v>
      </c>
      <c r="E299" s="400">
        <v>2.2000000000000001E-3</v>
      </c>
      <c r="F299" s="430">
        <v>2.2583333333333301E-3</v>
      </c>
      <c r="G299" s="430">
        <v>2.2291666666666701E-3</v>
      </c>
      <c r="H299" s="400">
        <v>2.3333333333333301E-3</v>
      </c>
      <c r="I299" s="400">
        <f t="shared" si="12"/>
        <v>5.7500000000000002E-2</v>
      </c>
      <c r="J299" s="400">
        <f t="shared" si="13"/>
        <v>5.6970833333333332E-2</v>
      </c>
      <c r="K299" s="400">
        <f t="shared" si="14"/>
        <v>3.9466666666666664E-2</v>
      </c>
    </row>
    <row r="300" spans="1:11" ht="14.5" customHeight="1" x14ac:dyDescent="0.15">
      <c r="A300" s="399">
        <v>18537</v>
      </c>
      <c r="B300" s="430">
        <v>9.2999999999999992E-3</v>
      </c>
      <c r="C300" s="400">
        <v>-2.7000000000000001E-3</v>
      </c>
      <c r="D300" s="400">
        <v>1.9E-3</v>
      </c>
      <c r="E300" s="400">
        <v>2.225E-3</v>
      </c>
      <c r="F300" s="430">
        <v>2.2666666666666699E-3</v>
      </c>
      <c r="G300" s="430">
        <v>2.2458333333333302E-3</v>
      </c>
      <c r="H300" s="400">
        <v>2.3583333333333299E-3</v>
      </c>
      <c r="I300" s="400">
        <f t="shared" si="12"/>
        <v>7.3999999999999995E-3</v>
      </c>
      <c r="J300" s="400">
        <f t="shared" si="13"/>
        <v>7.0541666666666687E-3</v>
      </c>
      <c r="K300" s="400">
        <f t="shared" si="14"/>
        <v>-5.0583333333333296E-3</v>
      </c>
    </row>
    <row r="301" spans="1:11" ht="14.5" customHeight="1" x14ac:dyDescent="0.15">
      <c r="A301" s="399">
        <v>18568</v>
      </c>
      <c r="B301" s="430">
        <v>1.6899999999999998E-2</v>
      </c>
      <c r="C301" s="400">
        <v>-1.7600000000000001E-2</v>
      </c>
      <c r="D301" s="400">
        <v>1.8E-3</v>
      </c>
      <c r="E301" s="400">
        <v>2.225E-3</v>
      </c>
      <c r="F301" s="430">
        <v>2.2666666666666699E-3</v>
      </c>
      <c r="G301" s="430">
        <v>2.2458333333333302E-3</v>
      </c>
      <c r="H301" s="400">
        <v>2.3833333333333302E-3</v>
      </c>
      <c r="I301" s="400">
        <f t="shared" si="12"/>
        <v>1.5099999999999999E-2</v>
      </c>
      <c r="J301" s="400">
        <f t="shared" si="13"/>
        <v>1.4654166666666668E-2</v>
      </c>
      <c r="K301" s="400">
        <f t="shared" si="14"/>
        <v>-1.9983333333333332E-2</v>
      </c>
    </row>
    <row r="302" spans="1:11" ht="14.5" customHeight="1" x14ac:dyDescent="0.15">
      <c r="A302" s="399">
        <v>18598</v>
      </c>
      <c r="B302" s="430">
        <v>5.1299999999999998E-2</v>
      </c>
      <c r="C302" s="400">
        <v>3.1199999999999999E-2</v>
      </c>
      <c r="D302" s="400">
        <v>1.8E-3</v>
      </c>
      <c r="E302" s="400">
        <v>2.225E-3</v>
      </c>
      <c r="F302" s="430">
        <v>2.2666666666666699E-3</v>
      </c>
      <c r="G302" s="430">
        <v>2.2458333333333302E-3</v>
      </c>
      <c r="H302" s="400">
        <v>2.3833333333333302E-3</v>
      </c>
      <c r="I302" s="400">
        <f t="shared" si="12"/>
        <v>4.9499999999999995E-2</v>
      </c>
      <c r="J302" s="400">
        <f t="shared" si="13"/>
        <v>4.905416666666667E-2</v>
      </c>
      <c r="K302" s="400">
        <f t="shared" si="14"/>
        <v>2.8816666666666668E-2</v>
      </c>
    </row>
    <row r="303" spans="1:11" ht="14.5" customHeight="1" x14ac:dyDescent="0.15">
      <c r="A303" s="399">
        <v>18629</v>
      </c>
      <c r="B303" s="430">
        <v>6.3700000000000007E-2</v>
      </c>
      <c r="C303" s="400">
        <v>4.3799999999999999E-2</v>
      </c>
      <c r="D303" s="400">
        <v>2E-3</v>
      </c>
      <c r="E303" s="400">
        <v>2.2166666666666702E-3</v>
      </c>
      <c r="F303" s="430">
        <v>2.2583333333333301E-3</v>
      </c>
      <c r="G303" s="430">
        <v>2.2374999999999999E-3</v>
      </c>
      <c r="H303" s="400">
        <v>2.3583333333333299E-3</v>
      </c>
      <c r="I303" s="400">
        <f t="shared" si="12"/>
        <v>6.1700000000000005E-2</v>
      </c>
      <c r="J303" s="400">
        <f t="shared" si="13"/>
        <v>6.1462500000000003E-2</v>
      </c>
      <c r="K303" s="400">
        <f t="shared" si="14"/>
        <v>4.1441666666666668E-2</v>
      </c>
    </row>
    <row r="304" spans="1:11" ht="14.5" customHeight="1" x14ac:dyDescent="0.15">
      <c r="A304" s="399">
        <v>18660</v>
      </c>
      <c r="B304" s="430">
        <v>1.5699999999999999E-2</v>
      </c>
      <c r="C304" s="400">
        <v>2.6800000000000001E-2</v>
      </c>
      <c r="D304" s="400">
        <v>1.6999999999999999E-3</v>
      </c>
      <c r="E304" s="400">
        <v>2.2166666666666702E-3</v>
      </c>
      <c r="F304" s="430">
        <v>2.2583333333333301E-3</v>
      </c>
      <c r="G304" s="430">
        <v>2.2374999999999999E-3</v>
      </c>
      <c r="H304" s="400">
        <v>2.3666666666666701E-3</v>
      </c>
      <c r="I304" s="400">
        <f t="shared" si="12"/>
        <v>1.3999999999999999E-2</v>
      </c>
      <c r="J304" s="400">
        <f t="shared" si="13"/>
        <v>1.3462499999999999E-2</v>
      </c>
      <c r="K304" s="400">
        <f t="shared" si="14"/>
        <v>2.4433333333333331E-2</v>
      </c>
    </row>
    <row r="305" spans="1:11" ht="14.5" customHeight="1" x14ac:dyDescent="0.15">
      <c r="A305" s="399">
        <v>18688</v>
      </c>
      <c r="B305" s="430">
        <v>-1.5599999999999999E-2</v>
      </c>
      <c r="C305" s="400">
        <v>-1.7399999999999999E-2</v>
      </c>
      <c r="D305" s="400">
        <v>1.9E-3</v>
      </c>
      <c r="E305" s="400">
        <v>2.31666666666667E-3</v>
      </c>
      <c r="F305" s="430">
        <v>2.3500000000000001E-3</v>
      </c>
      <c r="G305" s="430">
        <v>2.3333333333333301E-3</v>
      </c>
      <c r="H305" s="400">
        <v>2.4583333333333302E-3</v>
      </c>
      <c r="I305" s="400">
        <f t="shared" si="12"/>
        <v>-1.7499999999999998E-2</v>
      </c>
      <c r="J305" s="400">
        <f t="shared" si="13"/>
        <v>-1.7933333333333329E-2</v>
      </c>
      <c r="K305" s="400">
        <f t="shared" si="14"/>
        <v>-1.9858333333333329E-2</v>
      </c>
    </row>
    <row r="306" spans="1:11" ht="14.5" customHeight="1" x14ac:dyDescent="0.15">
      <c r="A306" s="399">
        <v>18719</v>
      </c>
      <c r="B306" s="430">
        <v>5.0900000000000001E-2</v>
      </c>
      <c r="C306" s="400">
        <v>5.0000000000000001E-4</v>
      </c>
      <c r="D306" s="400">
        <v>2E-3</v>
      </c>
      <c r="E306" s="400">
        <v>2.39166666666667E-3</v>
      </c>
      <c r="F306" s="430">
        <v>2.4416666666666701E-3</v>
      </c>
      <c r="G306" s="430">
        <v>2.4166666666666698E-3</v>
      </c>
      <c r="H306" s="400">
        <v>2.575E-3</v>
      </c>
      <c r="I306" s="400">
        <f t="shared" si="12"/>
        <v>4.8899999999999999E-2</v>
      </c>
      <c r="J306" s="400">
        <f t="shared" si="13"/>
        <v>4.848333333333333E-2</v>
      </c>
      <c r="K306" s="400">
        <f t="shared" si="14"/>
        <v>-2.075E-3</v>
      </c>
    </row>
    <row r="307" spans="1:11" ht="14.5" customHeight="1" x14ac:dyDescent="0.15">
      <c r="A307" s="399">
        <v>18749</v>
      </c>
      <c r="B307" s="430">
        <v>-2.9899999999999999E-2</v>
      </c>
      <c r="C307" s="400">
        <v>6.6E-3</v>
      </c>
      <c r="D307" s="400">
        <v>2.0999999999999999E-3</v>
      </c>
      <c r="E307" s="400">
        <v>2.40833333333333E-3</v>
      </c>
      <c r="F307" s="430">
        <v>2.4416666666666701E-3</v>
      </c>
      <c r="G307" s="430">
        <v>2.4250000000000001E-3</v>
      </c>
      <c r="H307" s="400">
        <v>2.6083333333333301E-3</v>
      </c>
      <c r="I307" s="400">
        <f t="shared" si="12"/>
        <v>-3.2000000000000001E-2</v>
      </c>
      <c r="J307" s="400">
        <f t="shared" si="13"/>
        <v>-3.2325E-2</v>
      </c>
      <c r="K307" s="400">
        <f t="shared" si="14"/>
        <v>3.9916666666666694E-3</v>
      </c>
    </row>
    <row r="308" spans="1:11" ht="14.5" customHeight="1" x14ac:dyDescent="0.15">
      <c r="A308" s="399">
        <v>18780</v>
      </c>
      <c r="B308" s="430">
        <v>-2.2800000000000001E-2</v>
      </c>
      <c r="C308" s="400">
        <v>-4.0000000000000001E-3</v>
      </c>
      <c r="D308" s="400">
        <v>2E-3</v>
      </c>
      <c r="E308" s="400">
        <v>2.4499999999999999E-3</v>
      </c>
      <c r="F308" s="430">
        <v>2.4916666666666698E-3</v>
      </c>
      <c r="G308" s="430">
        <v>2.4708333333333301E-3</v>
      </c>
      <c r="H308" s="400">
        <v>2.6749999999999999E-3</v>
      </c>
      <c r="I308" s="400">
        <f t="shared" si="12"/>
        <v>-2.4800000000000003E-2</v>
      </c>
      <c r="J308" s="400">
        <f t="shared" si="13"/>
        <v>-2.5270833333333333E-2</v>
      </c>
      <c r="K308" s="400">
        <f t="shared" si="14"/>
        <v>-6.6750000000000004E-3</v>
      </c>
    </row>
    <row r="309" spans="1:11" ht="14.5" customHeight="1" x14ac:dyDescent="0.15">
      <c r="A309" s="399">
        <v>18810</v>
      </c>
      <c r="B309" s="430">
        <v>7.1099999999999997E-2</v>
      </c>
      <c r="C309" s="400">
        <v>4.3900000000000002E-2</v>
      </c>
      <c r="D309" s="400">
        <v>2.3E-3</v>
      </c>
      <c r="E309" s="400">
        <v>2.4499999999999999E-3</v>
      </c>
      <c r="F309" s="430">
        <v>2.4916666666666698E-3</v>
      </c>
      <c r="G309" s="430">
        <v>2.4708333333333301E-3</v>
      </c>
      <c r="H309" s="400">
        <v>2.7166666666666702E-3</v>
      </c>
      <c r="I309" s="400">
        <f t="shared" si="12"/>
        <v>6.88E-2</v>
      </c>
      <c r="J309" s="400">
        <f t="shared" si="13"/>
        <v>6.8629166666666672E-2</v>
      </c>
      <c r="K309" s="400">
        <f t="shared" si="14"/>
        <v>4.1183333333333329E-2</v>
      </c>
    </row>
    <row r="310" spans="1:11" ht="14.5" customHeight="1" x14ac:dyDescent="0.15">
      <c r="A310" s="399">
        <v>18841</v>
      </c>
      <c r="B310" s="430">
        <v>4.7800000000000002E-2</v>
      </c>
      <c r="C310" s="400">
        <v>1.52E-2</v>
      </c>
      <c r="D310" s="400">
        <v>2.0999999999999999E-3</v>
      </c>
      <c r="E310" s="400">
        <v>2.3999999999999998E-3</v>
      </c>
      <c r="F310" s="430">
        <v>2.4333333333333299E-3</v>
      </c>
      <c r="G310" s="430">
        <v>2.4166666666666698E-3</v>
      </c>
      <c r="H310" s="400">
        <v>2.6583333333333298E-3</v>
      </c>
      <c r="I310" s="400">
        <f t="shared" si="12"/>
        <v>4.5700000000000005E-2</v>
      </c>
      <c r="J310" s="400">
        <f t="shared" si="13"/>
        <v>4.5383333333333331E-2</v>
      </c>
      <c r="K310" s="400">
        <f t="shared" si="14"/>
        <v>1.254166666666667E-2</v>
      </c>
    </row>
    <row r="311" spans="1:11" ht="14.5" customHeight="1" x14ac:dyDescent="0.15">
      <c r="A311" s="399">
        <v>18872</v>
      </c>
      <c r="B311" s="430">
        <v>1.2999999999999999E-3</v>
      </c>
      <c r="C311" s="400">
        <v>8.6E-3</v>
      </c>
      <c r="D311" s="400">
        <v>1.9E-3</v>
      </c>
      <c r="E311" s="400">
        <v>2.3666666666666701E-3</v>
      </c>
      <c r="F311" s="430">
        <v>2.3999999999999998E-3</v>
      </c>
      <c r="G311" s="430">
        <v>2.3833333333333302E-3</v>
      </c>
      <c r="H311" s="400">
        <v>2.6166666666666699E-3</v>
      </c>
      <c r="I311" s="400">
        <f t="shared" si="12"/>
        <v>-6.0000000000000006E-4</v>
      </c>
      <c r="J311" s="400">
        <f t="shared" si="13"/>
        <v>-1.0833333333333302E-3</v>
      </c>
      <c r="K311" s="400">
        <f t="shared" si="14"/>
        <v>5.9833333333333301E-3</v>
      </c>
    </row>
    <row r="312" spans="1:11" ht="14.5" customHeight="1" x14ac:dyDescent="0.15">
      <c r="A312" s="399">
        <v>18902</v>
      </c>
      <c r="B312" s="430">
        <v>-1.03E-2</v>
      </c>
      <c r="C312" s="400">
        <v>2.8999999999999998E-3</v>
      </c>
      <c r="D312" s="400">
        <v>2.3E-3</v>
      </c>
      <c r="E312" s="400">
        <v>2.40833333333333E-3</v>
      </c>
      <c r="F312" s="430">
        <v>2.4416666666666701E-3</v>
      </c>
      <c r="G312" s="430">
        <v>2.4250000000000001E-3</v>
      </c>
      <c r="H312" s="400">
        <v>2.6416666666666702E-3</v>
      </c>
      <c r="I312" s="400">
        <f t="shared" si="12"/>
        <v>-1.26E-2</v>
      </c>
      <c r="J312" s="400">
        <f t="shared" si="13"/>
        <v>-1.2725E-2</v>
      </c>
      <c r="K312" s="400">
        <f t="shared" si="14"/>
        <v>2.583333333333296E-4</v>
      </c>
    </row>
    <row r="313" spans="1:11" ht="14.5" customHeight="1" x14ac:dyDescent="0.15">
      <c r="A313" s="399">
        <v>18933</v>
      </c>
      <c r="B313" s="430">
        <v>9.5999999999999992E-3</v>
      </c>
      <c r="C313" s="400">
        <v>1.2E-2</v>
      </c>
      <c r="D313" s="400">
        <v>2.0999999999999999E-3</v>
      </c>
      <c r="E313" s="400">
        <v>2.46666666666667E-3</v>
      </c>
      <c r="F313" s="430">
        <v>2.5166666666666701E-3</v>
      </c>
      <c r="G313" s="430">
        <v>2.4916666666666698E-3</v>
      </c>
      <c r="H313" s="400">
        <v>2.7000000000000001E-3</v>
      </c>
      <c r="I313" s="400">
        <f t="shared" si="12"/>
        <v>7.4999999999999997E-3</v>
      </c>
      <c r="J313" s="400">
        <f t="shared" si="13"/>
        <v>7.1083333333333294E-3</v>
      </c>
      <c r="K313" s="400">
        <f t="shared" si="14"/>
        <v>9.2999999999999992E-3</v>
      </c>
    </row>
    <row r="314" spans="1:11" ht="14.5" customHeight="1" x14ac:dyDescent="0.15">
      <c r="A314" s="399">
        <v>18963</v>
      </c>
      <c r="B314" s="430">
        <v>4.24E-2</v>
      </c>
      <c r="C314" s="400">
        <v>3.5200000000000002E-2</v>
      </c>
      <c r="D314" s="400">
        <v>2.2000000000000001E-3</v>
      </c>
      <c r="E314" s="400">
        <v>2.5083333333333299E-3</v>
      </c>
      <c r="F314" s="430">
        <v>2.5500000000000002E-3</v>
      </c>
      <c r="G314" s="430">
        <v>2.52916666666667E-3</v>
      </c>
      <c r="H314" s="400">
        <v>2.74166666666667E-3</v>
      </c>
      <c r="I314" s="400">
        <f t="shared" si="12"/>
        <v>4.02E-2</v>
      </c>
      <c r="J314" s="400">
        <f t="shared" si="13"/>
        <v>3.9870833333333328E-2</v>
      </c>
      <c r="K314" s="400">
        <f t="shared" si="14"/>
        <v>3.2458333333333332E-2</v>
      </c>
    </row>
    <row r="315" spans="1:11" ht="14.5" customHeight="1" x14ac:dyDescent="0.15">
      <c r="A315" s="399">
        <v>18994</v>
      </c>
      <c r="B315" s="430">
        <v>1.8100000000000002E-2</v>
      </c>
      <c r="C315" s="400">
        <v>3.0499999999999999E-2</v>
      </c>
      <c r="D315" s="400">
        <v>2.3E-3</v>
      </c>
      <c r="E315" s="400">
        <v>2.48333333333333E-3</v>
      </c>
      <c r="F315" s="430">
        <v>2.5416666666666699E-3</v>
      </c>
      <c r="G315" s="430">
        <v>2.5125E-3</v>
      </c>
      <c r="H315" s="400">
        <v>2.74166666666667E-3</v>
      </c>
      <c r="I315" s="400">
        <f t="shared" si="12"/>
        <v>1.5800000000000002E-2</v>
      </c>
      <c r="J315" s="400">
        <f t="shared" si="13"/>
        <v>1.5587500000000001E-2</v>
      </c>
      <c r="K315" s="400">
        <f t="shared" si="14"/>
        <v>2.7758333333333329E-2</v>
      </c>
    </row>
    <row r="316" spans="1:11" ht="14.5" customHeight="1" x14ac:dyDescent="0.15">
      <c r="A316" s="399">
        <v>19025</v>
      </c>
      <c r="B316" s="430">
        <v>-2.8199999999999999E-2</v>
      </c>
      <c r="C316" s="400">
        <v>5.8999999999999999E-3</v>
      </c>
      <c r="D316" s="400">
        <v>2.0999999999999999E-3</v>
      </c>
      <c r="E316" s="400">
        <v>2.4416666666666701E-3</v>
      </c>
      <c r="F316" s="430">
        <v>2.5083333333333299E-3</v>
      </c>
      <c r="G316" s="430">
        <v>2.4750000000000002E-3</v>
      </c>
      <c r="H316" s="400">
        <v>2.6916666666666699E-3</v>
      </c>
      <c r="I316" s="400">
        <f t="shared" si="12"/>
        <v>-3.0300000000000001E-2</v>
      </c>
      <c r="J316" s="400">
        <f t="shared" si="13"/>
        <v>-3.0675000000000001E-2</v>
      </c>
      <c r="K316" s="400">
        <f t="shared" si="14"/>
        <v>3.20833333333333E-3</v>
      </c>
    </row>
    <row r="317" spans="1:11" ht="14.5" customHeight="1" x14ac:dyDescent="0.15">
      <c r="A317" s="399">
        <v>19054</v>
      </c>
      <c r="B317" s="430">
        <v>5.0299999999999997E-2</v>
      </c>
      <c r="C317" s="400">
        <v>1.7600000000000001E-2</v>
      </c>
      <c r="D317" s="400">
        <v>2.3E-3</v>
      </c>
      <c r="E317" s="400">
        <v>2.46666666666667E-3</v>
      </c>
      <c r="F317" s="430">
        <v>2.5249999999999999E-3</v>
      </c>
      <c r="G317" s="430">
        <v>2.4958333333333299E-3</v>
      </c>
      <c r="H317" s="400">
        <v>2.70833333333333E-3</v>
      </c>
      <c r="I317" s="400">
        <f t="shared" si="12"/>
        <v>4.8000000000000001E-2</v>
      </c>
      <c r="J317" s="400">
        <f t="shared" si="13"/>
        <v>4.7804166666666668E-2</v>
      </c>
      <c r="K317" s="400">
        <f t="shared" si="14"/>
        <v>1.4891666666666671E-2</v>
      </c>
    </row>
    <row r="318" spans="1:11" ht="14.5" customHeight="1" x14ac:dyDescent="0.15">
      <c r="A318" s="399">
        <v>19085</v>
      </c>
      <c r="B318" s="430">
        <v>-4.02E-2</v>
      </c>
      <c r="C318" s="400">
        <v>-1.54E-2</v>
      </c>
      <c r="D318" s="400">
        <v>2.2000000000000001E-3</v>
      </c>
      <c r="E318" s="400">
        <v>2.4416666666666701E-3</v>
      </c>
      <c r="F318" s="430">
        <v>2.5083333333333299E-3</v>
      </c>
      <c r="G318" s="430">
        <v>2.4750000000000002E-3</v>
      </c>
      <c r="H318" s="400">
        <v>2.6916666666666699E-3</v>
      </c>
      <c r="I318" s="400">
        <f t="shared" si="12"/>
        <v>-4.24E-2</v>
      </c>
      <c r="J318" s="400">
        <f t="shared" si="13"/>
        <v>-4.2674999999999998E-2</v>
      </c>
      <c r="K318" s="400">
        <f t="shared" si="14"/>
        <v>-1.8091666666666669E-2</v>
      </c>
    </row>
    <row r="319" spans="1:11" ht="14.5" customHeight="1" x14ac:dyDescent="0.15">
      <c r="A319" s="399">
        <v>19115</v>
      </c>
      <c r="B319" s="430">
        <v>3.4299999999999997E-2</v>
      </c>
      <c r="C319" s="400">
        <v>1.9E-2</v>
      </c>
      <c r="D319" s="400">
        <v>2E-3</v>
      </c>
      <c r="E319" s="400">
        <v>2.4416666666666701E-3</v>
      </c>
      <c r="F319" s="430">
        <v>2.5000000000000001E-3</v>
      </c>
      <c r="G319" s="430">
        <v>2.4708333333333301E-3</v>
      </c>
      <c r="H319" s="400">
        <v>2.6833333333333301E-3</v>
      </c>
      <c r="I319" s="400">
        <f t="shared" si="12"/>
        <v>3.2299999999999995E-2</v>
      </c>
      <c r="J319" s="400">
        <f t="shared" si="13"/>
        <v>3.1829166666666665E-2</v>
      </c>
      <c r="K319" s="400">
        <f t="shared" si="14"/>
        <v>1.631666666666667E-2</v>
      </c>
    </row>
    <row r="320" spans="1:11" ht="14.5" customHeight="1" x14ac:dyDescent="0.15">
      <c r="A320" s="399">
        <v>19146</v>
      </c>
      <c r="B320" s="430">
        <v>4.9000000000000002E-2</v>
      </c>
      <c r="C320" s="400">
        <v>4.8999999999999998E-3</v>
      </c>
      <c r="D320" s="400">
        <v>2.2000000000000001E-3</v>
      </c>
      <c r="E320" s="400">
        <v>2.4499999999999999E-3</v>
      </c>
      <c r="F320" s="430">
        <v>2.5249999999999999E-3</v>
      </c>
      <c r="G320" s="430">
        <v>2.4875000000000001E-3</v>
      </c>
      <c r="H320" s="400">
        <v>2.6833333333333301E-3</v>
      </c>
      <c r="I320" s="400">
        <f t="shared" si="12"/>
        <v>4.6800000000000001E-2</v>
      </c>
      <c r="J320" s="400">
        <f t="shared" si="13"/>
        <v>4.6512499999999998E-2</v>
      </c>
      <c r="K320" s="400">
        <f t="shared" si="14"/>
        <v>2.2166666666666697E-3</v>
      </c>
    </row>
    <row r="321" spans="1:11" ht="14.5" customHeight="1" x14ac:dyDescent="0.15">
      <c r="A321" s="399">
        <v>19176</v>
      </c>
      <c r="B321" s="430">
        <v>1.9599999999999999E-2</v>
      </c>
      <c r="C321" s="400">
        <v>2.06E-2</v>
      </c>
      <c r="D321" s="400">
        <v>2.2000000000000001E-3</v>
      </c>
      <c r="E321" s="400">
        <v>2.4583333333333302E-3</v>
      </c>
      <c r="F321" s="430">
        <v>2.5333333333333301E-3</v>
      </c>
      <c r="G321" s="430">
        <v>2.4958333333333299E-3</v>
      </c>
      <c r="H321" s="400">
        <v>2.6833333333333301E-3</v>
      </c>
      <c r="I321" s="400">
        <f t="shared" si="12"/>
        <v>1.7399999999999999E-2</v>
      </c>
      <c r="J321" s="400">
        <f t="shared" si="13"/>
        <v>1.710416666666667E-2</v>
      </c>
      <c r="K321" s="400">
        <f t="shared" si="14"/>
        <v>1.7916666666666671E-2</v>
      </c>
    </row>
    <row r="322" spans="1:11" ht="14.5" customHeight="1" x14ac:dyDescent="0.15">
      <c r="A322" s="399">
        <v>19207</v>
      </c>
      <c r="B322" s="430">
        <v>-7.1000000000000004E-3</v>
      </c>
      <c r="C322" s="400">
        <v>2.0299999999999999E-2</v>
      </c>
      <c r="D322" s="400">
        <v>2.0999999999999999E-3</v>
      </c>
      <c r="E322" s="400">
        <v>2.4499999999999999E-3</v>
      </c>
      <c r="F322" s="430">
        <v>2.5500000000000002E-3</v>
      </c>
      <c r="G322" s="430">
        <v>2.5000000000000001E-3</v>
      </c>
      <c r="H322" s="400">
        <v>2.7000000000000001E-3</v>
      </c>
      <c r="I322" s="400">
        <f t="shared" si="12"/>
        <v>-9.1999999999999998E-3</v>
      </c>
      <c r="J322" s="400">
        <f t="shared" si="13"/>
        <v>-9.6000000000000009E-3</v>
      </c>
      <c r="K322" s="400">
        <f t="shared" si="14"/>
        <v>1.7599999999999998E-2</v>
      </c>
    </row>
    <row r="323" spans="1:11" ht="14.5" customHeight="1" x14ac:dyDescent="0.15">
      <c r="A323" s="399">
        <v>19238</v>
      </c>
      <c r="B323" s="430">
        <v>-1.7600000000000001E-2</v>
      </c>
      <c r="C323" s="400">
        <v>1.5E-3</v>
      </c>
      <c r="D323" s="400">
        <v>2.3E-3</v>
      </c>
      <c r="E323" s="400">
        <v>2.4583333333333302E-3</v>
      </c>
      <c r="F323" s="430">
        <v>2.55833333333333E-3</v>
      </c>
      <c r="G323" s="430">
        <v>2.5083333333333299E-3</v>
      </c>
      <c r="H323" s="400">
        <v>2.7000000000000001E-3</v>
      </c>
      <c r="I323" s="400">
        <f t="shared" si="12"/>
        <v>-1.9900000000000001E-2</v>
      </c>
      <c r="J323" s="400">
        <f t="shared" si="13"/>
        <v>-2.0108333333333332E-2</v>
      </c>
      <c r="K323" s="400">
        <f t="shared" si="14"/>
        <v>-1.2000000000000001E-3</v>
      </c>
    </row>
    <row r="324" spans="1:11" ht="14.5" customHeight="1" x14ac:dyDescent="0.15">
      <c r="A324" s="399">
        <v>19268</v>
      </c>
      <c r="B324" s="430">
        <v>2E-3</v>
      </c>
      <c r="C324" s="400">
        <v>1.01E-2</v>
      </c>
      <c r="D324" s="400">
        <v>2.3E-3</v>
      </c>
      <c r="E324" s="400">
        <v>2.5083333333333299E-3</v>
      </c>
      <c r="F324" s="430">
        <v>2.5666666666666698E-3</v>
      </c>
      <c r="G324" s="430">
        <v>2.5374999999999998E-3</v>
      </c>
      <c r="H324" s="400">
        <v>2.7166666666666702E-3</v>
      </c>
      <c r="I324" s="400">
        <f t="shared" ref="I324:I387" si="15">B324-D324</f>
        <v>-2.9999999999999992E-4</v>
      </c>
      <c r="J324" s="400">
        <f t="shared" si="13"/>
        <v>-5.3749999999999978E-4</v>
      </c>
      <c r="K324" s="400">
        <f t="shared" si="14"/>
        <v>7.3833333333333294E-3</v>
      </c>
    </row>
    <row r="325" spans="1:11" ht="14.5" customHeight="1" x14ac:dyDescent="0.15">
      <c r="A325" s="399">
        <v>19299</v>
      </c>
      <c r="B325" s="430">
        <v>5.7099999999999998E-2</v>
      </c>
      <c r="C325" s="400">
        <v>4.2299999999999997E-2</v>
      </c>
      <c r="D325" s="400">
        <v>2.0999999999999999E-3</v>
      </c>
      <c r="E325" s="400">
        <v>2.48333333333333E-3</v>
      </c>
      <c r="F325" s="430">
        <v>2.5500000000000002E-3</v>
      </c>
      <c r="G325" s="430">
        <v>2.5166666666666701E-3</v>
      </c>
      <c r="H325" s="400">
        <v>2.7000000000000001E-3</v>
      </c>
      <c r="I325" s="400">
        <f t="shared" si="15"/>
        <v>5.5E-2</v>
      </c>
      <c r="J325" s="400">
        <f t="shared" si="13"/>
        <v>5.4583333333333331E-2</v>
      </c>
      <c r="K325" s="400">
        <f t="shared" si="14"/>
        <v>3.9599999999999996E-2</v>
      </c>
    </row>
    <row r="326" spans="1:11" ht="14.5" customHeight="1" x14ac:dyDescent="0.15">
      <c r="A326" s="399">
        <v>19329</v>
      </c>
      <c r="B326" s="430">
        <v>3.8199999999999998E-2</v>
      </c>
      <c r="C326" s="400">
        <v>2.1299999999999999E-2</v>
      </c>
      <c r="D326" s="400">
        <v>2.3999999999999998E-3</v>
      </c>
      <c r="E326" s="400">
        <v>2.4750000000000002E-3</v>
      </c>
      <c r="F326" s="430">
        <v>2.5416666666666699E-3</v>
      </c>
      <c r="G326" s="430">
        <v>2.5083333333333299E-3</v>
      </c>
      <c r="H326" s="400">
        <v>2.6833333333333301E-3</v>
      </c>
      <c r="I326" s="400">
        <f t="shared" si="15"/>
        <v>3.5799999999999998E-2</v>
      </c>
      <c r="J326" s="400">
        <f t="shared" si="13"/>
        <v>3.569166666666667E-2</v>
      </c>
      <c r="K326" s="400">
        <f t="shared" si="14"/>
        <v>1.861666666666667E-2</v>
      </c>
    </row>
    <row r="327" spans="1:11" ht="14.5" customHeight="1" x14ac:dyDescent="0.15">
      <c r="A327" s="399">
        <v>19360</v>
      </c>
      <c r="B327" s="430">
        <v>-4.8999999999999998E-3</v>
      </c>
      <c r="C327" s="400">
        <v>1.03E-2</v>
      </c>
      <c r="D327" s="400">
        <v>2.3E-3</v>
      </c>
      <c r="E327" s="400">
        <v>2.5166666666666701E-3</v>
      </c>
      <c r="F327" s="430">
        <v>2.575E-3</v>
      </c>
      <c r="G327" s="430">
        <v>2.5458333333333301E-3</v>
      </c>
      <c r="H327" s="400">
        <v>2.70833333333333E-3</v>
      </c>
      <c r="I327" s="400">
        <f t="shared" si="15"/>
        <v>-7.1999999999999998E-3</v>
      </c>
      <c r="J327" s="400">
        <f t="shared" si="13"/>
        <v>-7.4458333333333303E-3</v>
      </c>
      <c r="K327" s="400">
        <f t="shared" si="14"/>
        <v>7.5916666666666702E-3</v>
      </c>
    </row>
    <row r="328" spans="1:11" ht="14.5" customHeight="1" x14ac:dyDescent="0.15">
      <c r="A328" s="399">
        <v>19391</v>
      </c>
      <c r="B328" s="430">
        <v>-1.06E-2</v>
      </c>
      <c r="C328" s="400">
        <v>-6.7000000000000002E-3</v>
      </c>
      <c r="D328" s="400">
        <v>2.0999999999999999E-3</v>
      </c>
      <c r="E328" s="400">
        <v>2.55833333333333E-3</v>
      </c>
      <c r="F328" s="430">
        <v>2.6166666666666699E-3</v>
      </c>
      <c r="G328" s="430">
        <v>2.5875E-3</v>
      </c>
      <c r="H328" s="400">
        <v>2.7499999999999998E-3</v>
      </c>
      <c r="I328" s="400">
        <f t="shared" si="15"/>
        <v>-1.2699999999999999E-2</v>
      </c>
      <c r="J328" s="400">
        <f t="shared" si="13"/>
        <v>-1.31875E-2</v>
      </c>
      <c r="K328" s="400">
        <f t="shared" si="14"/>
        <v>-9.4500000000000001E-3</v>
      </c>
    </row>
    <row r="329" spans="1:11" ht="14.5" customHeight="1" x14ac:dyDescent="0.15">
      <c r="A329" s="399">
        <v>19419</v>
      </c>
      <c r="B329" s="430">
        <v>-2.12E-2</v>
      </c>
      <c r="C329" s="400">
        <v>-4.3E-3</v>
      </c>
      <c r="D329" s="400">
        <v>2.5000000000000001E-3</v>
      </c>
      <c r="E329" s="400">
        <v>2.5999999999999999E-3</v>
      </c>
      <c r="F329" s="430">
        <v>2.65E-3</v>
      </c>
      <c r="G329" s="430">
        <v>2.6250000000000002E-3</v>
      </c>
      <c r="H329" s="400">
        <v>2.8E-3</v>
      </c>
      <c r="I329" s="400">
        <f t="shared" si="15"/>
        <v>-2.3699999999999999E-2</v>
      </c>
      <c r="J329" s="400">
        <f t="shared" si="13"/>
        <v>-2.3824999999999999E-2</v>
      </c>
      <c r="K329" s="400">
        <f t="shared" si="14"/>
        <v>-7.1000000000000004E-3</v>
      </c>
    </row>
    <row r="330" spans="1:11" ht="14.5" customHeight="1" x14ac:dyDescent="0.15">
      <c r="A330" s="399">
        <v>19450</v>
      </c>
      <c r="B330" s="430">
        <v>-2.3699999999999999E-2</v>
      </c>
      <c r="C330" s="400">
        <v>-1.9199999999999998E-2</v>
      </c>
      <c r="D330" s="400">
        <v>2.3999999999999998E-3</v>
      </c>
      <c r="E330" s="400">
        <v>2.6916666666666699E-3</v>
      </c>
      <c r="F330" s="430">
        <v>2.74166666666667E-3</v>
      </c>
      <c r="G330" s="430">
        <v>2.7166666666666702E-3</v>
      </c>
      <c r="H330" s="400">
        <v>2.89166666666667E-3</v>
      </c>
      <c r="I330" s="400">
        <f t="shared" si="15"/>
        <v>-2.6099999999999998E-2</v>
      </c>
      <c r="J330" s="400">
        <f t="shared" si="13"/>
        <v>-2.6416666666666668E-2</v>
      </c>
      <c r="K330" s="400">
        <f t="shared" si="14"/>
        <v>-2.2091666666666669E-2</v>
      </c>
    </row>
    <row r="331" spans="1:11" ht="14.5" customHeight="1" x14ac:dyDescent="0.15">
      <c r="A331" s="399">
        <v>19480</v>
      </c>
      <c r="B331" s="430">
        <v>7.7000000000000002E-3</v>
      </c>
      <c r="C331" s="400">
        <v>2.3999999999999998E-3</v>
      </c>
      <c r="D331" s="400">
        <v>2.3999999999999998E-3</v>
      </c>
      <c r="E331" s="400">
        <v>2.7833333333333299E-3</v>
      </c>
      <c r="F331" s="430">
        <v>2.8416666666666699E-3</v>
      </c>
      <c r="G331" s="430">
        <v>2.8124999999999999E-3</v>
      </c>
      <c r="H331" s="400">
        <v>3.0249999999999999E-3</v>
      </c>
      <c r="I331" s="400">
        <f t="shared" si="15"/>
        <v>5.3000000000000009E-3</v>
      </c>
      <c r="J331" s="400">
        <f t="shared" si="13"/>
        <v>4.8875000000000004E-3</v>
      </c>
      <c r="K331" s="400">
        <f t="shared" si="14"/>
        <v>-6.2500000000000012E-4</v>
      </c>
    </row>
    <row r="332" spans="1:11" ht="14.5" customHeight="1" x14ac:dyDescent="0.15">
      <c r="A332" s="399">
        <v>19511</v>
      </c>
      <c r="B332" s="430">
        <v>-1.34E-2</v>
      </c>
      <c r="C332" s="400">
        <v>-2.7300000000000001E-2</v>
      </c>
      <c r="D332" s="400">
        <v>2.7000000000000001E-3</v>
      </c>
      <c r="E332" s="400">
        <v>2.8333333333333301E-3</v>
      </c>
      <c r="F332" s="430">
        <v>2.9166666666666698E-3</v>
      </c>
      <c r="G332" s="430">
        <v>2.875E-3</v>
      </c>
      <c r="H332" s="400">
        <v>3.0916666666666701E-3</v>
      </c>
      <c r="I332" s="400">
        <f t="shared" si="15"/>
        <v>-1.61E-2</v>
      </c>
      <c r="J332" s="400">
        <f t="shared" si="13"/>
        <v>-1.6275000000000001E-2</v>
      </c>
      <c r="K332" s="400">
        <f t="shared" si="14"/>
        <v>-3.0391666666666671E-2</v>
      </c>
    </row>
    <row r="333" spans="1:11" ht="14.5" customHeight="1" x14ac:dyDescent="0.15">
      <c r="A333" s="399">
        <v>19541</v>
      </c>
      <c r="B333" s="430">
        <v>2.7300000000000001E-2</v>
      </c>
      <c r="C333" s="400">
        <v>3.4500000000000003E-2</v>
      </c>
      <c r="D333" s="400">
        <v>2.5000000000000001E-3</v>
      </c>
      <c r="E333" s="400">
        <v>2.7333333333333298E-3</v>
      </c>
      <c r="F333" s="430">
        <v>2.8500000000000001E-3</v>
      </c>
      <c r="G333" s="430">
        <v>2.7916666666666702E-3</v>
      </c>
      <c r="H333" s="400">
        <v>3.0500000000000002E-3</v>
      </c>
      <c r="I333" s="400">
        <f t="shared" si="15"/>
        <v>2.4800000000000003E-2</v>
      </c>
      <c r="J333" s="400">
        <f t="shared" si="13"/>
        <v>2.450833333333333E-2</v>
      </c>
      <c r="K333" s="400">
        <f t="shared" si="14"/>
        <v>3.1450000000000006E-2</v>
      </c>
    </row>
    <row r="334" spans="1:11" ht="14.5" customHeight="1" x14ac:dyDescent="0.15">
      <c r="A334" s="399">
        <v>19572</v>
      </c>
      <c r="B334" s="430">
        <v>-5.0099999999999999E-2</v>
      </c>
      <c r="C334" s="400">
        <v>1.6000000000000001E-3</v>
      </c>
      <c r="D334" s="400">
        <v>2.5000000000000001E-3</v>
      </c>
      <c r="E334" s="400">
        <v>2.7000000000000001E-3</v>
      </c>
      <c r="F334" s="430">
        <v>2.8249999999999998E-3</v>
      </c>
      <c r="G334" s="430">
        <v>2.7625000000000002E-3</v>
      </c>
      <c r="H334" s="400">
        <v>3.0083333333333299E-3</v>
      </c>
      <c r="I334" s="400">
        <f t="shared" si="15"/>
        <v>-5.2600000000000001E-2</v>
      </c>
      <c r="J334" s="400">
        <f t="shared" si="13"/>
        <v>-5.28625E-2</v>
      </c>
      <c r="K334" s="400">
        <f t="shared" si="14"/>
        <v>-1.4083333333333298E-3</v>
      </c>
    </row>
    <row r="335" spans="1:11" ht="14.5" customHeight="1" x14ac:dyDescent="0.15">
      <c r="A335" s="399">
        <v>19603</v>
      </c>
      <c r="B335" s="430">
        <v>3.3999999999999998E-3</v>
      </c>
      <c r="C335" s="400">
        <v>1.1900000000000001E-2</v>
      </c>
      <c r="D335" s="400">
        <v>2.5000000000000001E-3</v>
      </c>
      <c r="E335" s="400">
        <v>2.74166666666667E-3</v>
      </c>
      <c r="F335" s="430">
        <v>2.8583333333333299E-3</v>
      </c>
      <c r="G335" s="430">
        <v>2.8E-3</v>
      </c>
      <c r="H335" s="400">
        <v>3.0166666666666701E-3</v>
      </c>
      <c r="I335" s="400">
        <f t="shared" si="15"/>
        <v>8.9999999999999976E-4</v>
      </c>
      <c r="J335" s="400">
        <f t="shared" si="13"/>
        <v>5.9999999999999984E-4</v>
      </c>
      <c r="K335" s="400">
        <f t="shared" si="14"/>
        <v>8.8833333333333299E-3</v>
      </c>
    </row>
    <row r="336" spans="1:11" ht="14.5" customHeight="1" x14ac:dyDescent="0.15">
      <c r="A336" s="399">
        <v>19633</v>
      </c>
      <c r="B336" s="430">
        <v>5.3999999999999999E-2</v>
      </c>
      <c r="C336" s="400">
        <v>4.1099999999999998E-2</v>
      </c>
      <c r="D336" s="400">
        <v>2.3E-3</v>
      </c>
      <c r="E336" s="400">
        <v>2.63333333333333E-3</v>
      </c>
      <c r="F336" s="430">
        <v>2.7750000000000001E-3</v>
      </c>
      <c r="G336" s="430">
        <v>2.7041666666666698E-3</v>
      </c>
      <c r="H336" s="400">
        <v>2.90833333333333E-3</v>
      </c>
      <c r="I336" s="400">
        <f t="shared" si="15"/>
        <v>5.1699999999999996E-2</v>
      </c>
      <c r="J336" s="400">
        <f t="shared" si="13"/>
        <v>5.1295833333333332E-2</v>
      </c>
      <c r="K336" s="400">
        <f t="shared" si="14"/>
        <v>3.8191666666666665E-2</v>
      </c>
    </row>
    <row r="337" spans="1:11" ht="14.5" customHeight="1" x14ac:dyDescent="0.15">
      <c r="A337" s="399">
        <v>19664</v>
      </c>
      <c r="B337" s="430">
        <v>2.0400000000000001E-2</v>
      </c>
      <c r="C337" s="400">
        <v>2.7400000000000001E-2</v>
      </c>
      <c r="D337" s="400">
        <v>2.3999999999999998E-3</v>
      </c>
      <c r="E337" s="400">
        <v>2.5916666666666701E-3</v>
      </c>
      <c r="F337" s="430">
        <v>2.725E-3</v>
      </c>
      <c r="G337" s="430">
        <v>2.6583333333333298E-3</v>
      </c>
      <c r="H337" s="400">
        <v>2.8333333333333301E-3</v>
      </c>
      <c r="I337" s="400">
        <f t="shared" si="15"/>
        <v>1.8000000000000002E-2</v>
      </c>
      <c r="J337" s="400">
        <f t="shared" si="13"/>
        <v>1.7741666666666673E-2</v>
      </c>
      <c r="K337" s="400">
        <f t="shared" si="14"/>
        <v>2.4566666666666671E-2</v>
      </c>
    </row>
    <row r="338" spans="1:11" ht="14.5" customHeight="1" x14ac:dyDescent="0.15">
      <c r="A338" s="399">
        <v>19694</v>
      </c>
      <c r="B338" s="430">
        <v>5.3E-3</v>
      </c>
      <c r="C338" s="400">
        <v>6.4000000000000003E-3</v>
      </c>
      <c r="D338" s="400">
        <v>2.3999999999999998E-3</v>
      </c>
      <c r="E338" s="400">
        <v>2.6083333333333301E-3</v>
      </c>
      <c r="F338" s="430">
        <v>2.7333333333333298E-3</v>
      </c>
      <c r="G338" s="430">
        <v>2.6708333333333302E-3</v>
      </c>
      <c r="H338" s="400">
        <v>2.81666666666667E-3</v>
      </c>
      <c r="I338" s="400">
        <f t="shared" si="15"/>
        <v>2.9000000000000002E-3</v>
      </c>
      <c r="J338" s="400">
        <f t="shared" si="13"/>
        <v>2.6291666666666698E-3</v>
      </c>
      <c r="K338" s="400">
        <f t="shared" si="14"/>
        <v>3.5833333333333303E-3</v>
      </c>
    </row>
    <row r="339" spans="1:11" ht="14.5" customHeight="1" x14ac:dyDescent="0.15">
      <c r="A339" s="399">
        <v>19725</v>
      </c>
      <c r="B339" s="430">
        <v>5.3600000000000002E-2</v>
      </c>
      <c r="C339" s="400">
        <v>3.27E-2</v>
      </c>
      <c r="D339" s="400">
        <v>2.3E-3</v>
      </c>
      <c r="E339" s="400">
        <v>2.5500000000000002E-3</v>
      </c>
      <c r="F339" s="430">
        <v>2.6833333333333301E-3</v>
      </c>
      <c r="G339" s="430">
        <v>2.6166666666666699E-3</v>
      </c>
      <c r="H339" s="400">
        <v>2.7666666666666699E-3</v>
      </c>
      <c r="I339" s="400">
        <f t="shared" si="15"/>
        <v>5.1299999999999998E-2</v>
      </c>
      <c r="J339" s="400">
        <f t="shared" si="13"/>
        <v>5.0983333333333332E-2</v>
      </c>
      <c r="K339" s="400">
        <f t="shared" si="14"/>
        <v>2.9933333333333329E-2</v>
      </c>
    </row>
    <row r="340" spans="1:11" ht="14.5" customHeight="1" x14ac:dyDescent="0.15">
      <c r="A340" s="399">
        <v>19756</v>
      </c>
      <c r="B340" s="430">
        <v>1.11E-2</v>
      </c>
      <c r="C340" s="400">
        <v>1.17E-2</v>
      </c>
      <c r="D340" s="400">
        <v>2.2000000000000001E-3</v>
      </c>
      <c r="E340" s="400">
        <v>2.4583333333333302E-3</v>
      </c>
      <c r="F340" s="430">
        <v>2.5999999999999999E-3</v>
      </c>
      <c r="G340" s="430">
        <v>2.52916666666667E-3</v>
      </c>
      <c r="H340" s="400">
        <v>2.6916666666666699E-3</v>
      </c>
      <c r="I340" s="400">
        <f t="shared" si="15"/>
        <v>8.8999999999999999E-3</v>
      </c>
      <c r="J340" s="400">
        <f t="shared" si="13"/>
        <v>8.5708333333333296E-3</v>
      </c>
      <c r="K340" s="400">
        <f t="shared" si="14"/>
        <v>9.00833333333333E-3</v>
      </c>
    </row>
    <row r="341" spans="1:11" ht="14.5" customHeight="1" x14ac:dyDescent="0.15">
      <c r="A341" s="399">
        <v>19784</v>
      </c>
      <c r="B341" s="430">
        <v>3.2500000000000001E-2</v>
      </c>
      <c r="C341" s="400">
        <v>2.7E-2</v>
      </c>
      <c r="D341" s="400">
        <v>2.5000000000000001E-3</v>
      </c>
      <c r="E341" s="400">
        <v>2.3833333333333302E-3</v>
      </c>
      <c r="F341" s="430">
        <v>2.5249999999999999E-3</v>
      </c>
      <c r="G341" s="430">
        <v>2.45416666666667E-3</v>
      </c>
      <c r="H341" s="400">
        <v>2.63333333333333E-3</v>
      </c>
      <c r="I341" s="400">
        <f t="shared" si="15"/>
        <v>3.0000000000000002E-2</v>
      </c>
      <c r="J341" s="400">
        <f t="shared" si="13"/>
        <v>3.0045833333333331E-2</v>
      </c>
      <c r="K341" s="400">
        <f t="shared" si="14"/>
        <v>2.4366666666666668E-2</v>
      </c>
    </row>
    <row r="342" spans="1:11" ht="14.5" customHeight="1" x14ac:dyDescent="0.15">
      <c r="A342" s="399">
        <v>19815</v>
      </c>
      <c r="B342" s="430">
        <v>5.16E-2</v>
      </c>
      <c r="C342" s="400">
        <v>1.21E-2</v>
      </c>
      <c r="D342" s="400">
        <v>2.2000000000000001E-3</v>
      </c>
      <c r="E342" s="400">
        <v>2.3749999999999999E-3</v>
      </c>
      <c r="F342" s="430">
        <v>2.5000000000000001E-3</v>
      </c>
      <c r="G342" s="430">
        <v>2.4375E-3</v>
      </c>
      <c r="H342" s="400">
        <v>2.63333333333333E-3</v>
      </c>
      <c r="I342" s="400">
        <f t="shared" si="15"/>
        <v>4.9399999999999999E-2</v>
      </c>
      <c r="J342" s="400">
        <f t="shared" si="13"/>
        <v>4.9162499999999998E-2</v>
      </c>
      <c r="K342" s="400">
        <f t="shared" si="14"/>
        <v>9.4666666666666701E-3</v>
      </c>
    </row>
    <row r="343" spans="1:11" ht="14.5" customHeight="1" x14ac:dyDescent="0.15">
      <c r="A343" s="399">
        <v>19845</v>
      </c>
      <c r="B343" s="430">
        <v>4.1799999999999997E-2</v>
      </c>
      <c r="C343" s="400">
        <v>2.5700000000000001E-2</v>
      </c>
      <c r="D343" s="400">
        <v>2E-3</v>
      </c>
      <c r="E343" s="400">
        <v>2.3999999999999998E-3</v>
      </c>
      <c r="F343" s="430">
        <v>2.5249999999999999E-3</v>
      </c>
      <c r="G343" s="430">
        <v>2.4624999999999998E-3</v>
      </c>
      <c r="H343" s="400">
        <v>2.6166666666666699E-3</v>
      </c>
      <c r="I343" s="400">
        <f t="shared" si="15"/>
        <v>3.9799999999999995E-2</v>
      </c>
      <c r="J343" s="400">
        <f t="shared" si="13"/>
        <v>3.9337499999999997E-2</v>
      </c>
      <c r="K343" s="400">
        <f t="shared" si="14"/>
        <v>2.3083333333333331E-2</v>
      </c>
    </row>
    <row r="344" spans="1:11" ht="14.5" customHeight="1" x14ac:dyDescent="0.15">
      <c r="A344" s="399">
        <v>19876</v>
      </c>
      <c r="B344" s="430">
        <v>3.0999999999999999E-3</v>
      </c>
      <c r="C344" s="400">
        <v>9.5999999999999992E-3</v>
      </c>
      <c r="D344" s="400">
        <v>2.5000000000000001E-3</v>
      </c>
      <c r="E344" s="400">
        <v>2.4166666666666698E-3</v>
      </c>
      <c r="F344" s="430">
        <v>2.5500000000000002E-3</v>
      </c>
      <c r="G344" s="430">
        <v>2.48333333333333E-3</v>
      </c>
      <c r="H344" s="400">
        <v>2.63333333333333E-3</v>
      </c>
      <c r="I344" s="400">
        <f t="shared" si="15"/>
        <v>5.9999999999999984E-4</v>
      </c>
      <c r="J344" s="400">
        <f t="shared" si="13"/>
        <v>6.1666666666666987E-4</v>
      </c>
      <c r="K344" s="400">
        <f t="shared" si="14"/>
        <v>6.9666666666666696E-3</v>
      </c>
    </row>
    <row r="345" spans="1:11" ht="14.5" customHeight="1" x14ac:dyDescent="0.15">
      <c r="A345" s="399">
        <v>19906</v>
      </c>
      <c r="B345" s="430">
        <v>5.8900000000000001E-2</v>
      </c>
      <c r="C345" s="400">
        <v>4.9500000000000002E-2</v>
      </c>
      <c r="D345" s="400">
        <v>2.2000000000000001E-3</v>
      </c>
      <c r="E345" s="400">
        <v>2.40833333333333E-3</v>
      </c>
      <c r="F345" s="430">
        <v>2.5333333333333301E-3</v>
      </c>
      <c r="G345" s="430">
        <v>2.4708333333333301E-3</v>
      </c>
      <c r="H345" s="400">
        <v>2.6166666666666699E-3</v>
      </c>
      <c r="I345" s="400">
        <f t="shared" si="15"/>
        <v>5.67E-2</v>
      </c>
      <c r="J345" s="400">
        <f t="shared" si="13"/>
        <v>5.6429166666666669E-2</v>
      </c>
      <c r="K345" s="400">
        <f t="shared" si="14"/>
        <v>4.6883333333333332E-2</v>
      </c>
    </row>
    <row r="346" spans="1:11" ht="14.5" customHeight="1" x14ac:dyDescent="0.15">
      <c r="A346" s="399">
        <v>19937</v>
      </c>
      <c r="B346" s="430">
        <v>-2.75E-2</v>
      </c>
      <c r="C346" s="400">
        <v>-1.3100000000000001E-2</v>
      </c>
      <c r="D346" s="400">
        <v>2.3E-3</v>
      </c>
      <c r="E346" s="400">
        <v>2.39166666666667E-3</v>
      </c>
      <c r="F346" s="430">
        <v>2.5249999999999999E-3</v>
      </c>
      <c r="G346" s="430">
        <v>2.4583333333333302E-3</v>
      </c>
      <c r="H346" s="400">
        <v>2.6083333333333301E-3</v>
      </c>
      <c r="I346" s="400">
        <f t="shared" si="15"/>
        <v>-2.98E-2</v>
      </c>
      <c r="J346" s="400">
        <f t="shared" si="13"/>
        <v>-2.995833333333333E-2</v>
      </c>
      <c r="K346" s="400">
        <f t="shared" si="14"/>
        <v>-1.5708333333333331E-2</v>
      </c>
    </row>
    <row r="347" spans="1:11" ht="14.5" customHeight="1" x14ac:dyDescent="0.15">
      <c r="A347" s="399">
        <v>19968</v>
      </c>
      <c r="B347" s="430">
        <v>8.5099999999999995E-2</v>
      </c>
      <c r="C347" s="400">
        <v>1.78E-2</v>
      </c>
      <c r="D347" s="400">
        <v>2.2000000000000001E-3</v>
      </c>
      <c r="E347" s="400">
        <v>2.40833333333333E-3</v>
      </c>
      <c r="F347" s="430">
        <v>2.5333333333333301E-3</v>
      </c>
      <c r="G347" s="430">
        <v>2.4708333333333301E-3</v>
      </c>
      <c r="H347" s="400">
        <v>2.5999999999999999E-3</v>
      </c>
      <c r="I347" s="400">
        <f t="shared" si="15"/>
        <v>8.2900000000000001E-2</v>
      </c>
      <c r="J347" s="400">
        <f t="shared" ref="J347:J410" si="16">B347-G347</f>
        <v>8.262916666666667E-2</v>
      </c>
      <c r="K347" s="400">
        <f t="shared" ref="K347:K410" si="17">$C347-H347</f>
        <v>1.52E-2</v>
      </c>
    </row>
    <row r="348" spans="1:11" ht="14.5" customHeight="1" x14ac:dyDescent="0.15">
      <c r="A348" s="399">
        <v>19998</v>
      </c>
      <c r="B348" s="430">
        <v>-1.67E-2</v>
      </c>
      <c r="C348" s="400">
        <v>-3.6799999999999999E-2</v>
      </c>
      <c r="D348" s="400">
        <v>2.0999999999999999E-3</v>
      </c>
      <c r="E348" s="400">
        <v>2.39166666666667E-3</v>
      </c>
      <c r="F348" s="430">
        <v>2.5333333333333301E-3</v>
      </c>
      <c r="G348" s="430">
        <v>2.4624999999999998E-3</v>
      </c>
      <c r="H348" s="400">
        <v>2.5999999999999999E-3</v>
      </c>
      <c r="I348" s="400">
        <f t="shared" si="15"/>
        <v>-1.8800000000000001E-2</v>
      </c>
      <c r="J348" s="400">
        <f t="shared" si="16"/>
        <v>-1.9162499999999999E-2</v>
      </c>
      <c r="K348" s="400">
        <f t="shared" si="17"/>
        <v>-3.9399999999999998E-2</v>
      </c>
    </row>
    <row r="349" spans="1:11" ht="14.5" customHeight="1" x14ac:dyDescent="0.15">
      <c r="A349" s="399">
        <v>20029</v>
      </c>
      <c r="B349" s="430">
        <v>9.0899999999999995E-2</v>
      </c>
      <c r="C349" s="400">
        <v>5.6500000000000002E-2</v>
      </c>
      <c r="D349" s="400">
        <v>2.3E-3</v>
      </c>
      <c r="E349" s="400">
        <v>2.40833333333333E-3</v>
      </c>
      <c r="F349" s="430">
        <v>2.5333333333333301E-3</v>
      </c>
      <c r="G349" s="430">
        <v>2.4708333333333301E-3</v>
      </c>
      <c r="H349" s="400">
        <v>2.5916666666666701E-3</v>
      </c>
      <c r="I349" s="400">
        <f t="shared" si="15"/>
        <v>8.8599999999999998E-2</v>
      </c>
      <c r="J349" s="400">
        <f t="shared" si="16"/>
        <v>8.842916666666667E-2</v>
      </c>
      <c r="K349" s="400">
        <f t="shared" si="17"/>
        <v>5.3908333333333329E-2</v>
      </c>
    </row>
    <row r="350" spans="1:11" ht="14.5" customHeight="1" x14ac:dyDescent="0.15">
      <c r="A350" s="399">
        <v>20059</v>
      </c>
      <c r="B350" s="430">
        <v>5.3400000000000003E-2</v>
      </c>
      <c r="C350" s="400">
        <v>3.4099999999999998E-2</v>
      </c>
      <c r="D350" s="400">
        <v>2.3E-3</v>
      </c>
      <c r="E350" s="400">
        <v>2.4166666666666698E-3</v>
      </c>
      <c r="F350" s="430">
        <v>2.5333333333333301E-3</v>
      </c>
      <c r="G350" s="430">
        <v>2.4750000000000002E-3</v>
      </c>
      <c r="H350" s="400">
        <v>2.5916666666666701E-3</v>
      </c>
      <c r="I350" s="400">
        <f t="shared" si="15"/>
        <v>5.1100000000000007E-2</v>
      </c>
      <c r="J350" s="400">
        <f t="shared" si="16"/>
        <v>5.0925000000000005E-2</v>
      </c>
      <c r="K350" s="400">
        <f t="shared" si="17"/>
        <v>3.1508333333333326E-2</v>
      </c>
    </row>
    <row r="351" spans="1:11" ht="14.5" customHeight="1" x14ac:dyDescent="0.15">
      <c r="A351" s="399">
        <v>20090</v>
      </c>
      <c r="B351" s="430">
        <v>1.9699999999999999E-2</v>
      </c>
      <c r="C351" s="400">
        <v>1.43E-2</v>
      </c>
      <c r="D351" s="400">
        <v>2.2000000000000001E-3</v>
      </c>
      <c r="E351" s="400">
        <v>2.4416666666666701E-3</v>
      </c>
      <c r="F351" s="430">
        <v>2.5500000000000002E-3</v>
      </c>
      <c r="G351" s="430">
        <v>2.4958333333333299E-3</v>
      </c>
      <c r="H351" s="400">
        <v>2.6083333333333301E-3</v>
      </c>
      <c r="I351" s="400">
        <f t="shared" si="15"/>
        <v>1.7499999999999998E-2</v>
      </c>
      <c r="J351" s="400">
        <f t="shared" si="16"/>
        <v>1.720416666666667E-2</v>
      </c>
      <c r="K351" s="400">
        <f t="shared" si="17"/>
        <v>1.169166666666667E-2</v>
      </c>
    </row>
    <row r="352" spans="1:11" ht="14.5" customHeight="1" x14ac:dyDescent="0.15">
      <c r="A352" s="399">
        <v>20121</v>
      </c>
      <c r="B352" s="430">
        <v>9.7999999999999997E-3</v>
      </c>
      <c r="C352" s="400">
        <v>3.44E-2</v>
      </c>
      <c r="D352" s="400">
        <v>2.2000000000000001E-3</v>
      </c>
      <c r="E352" s="400">
        <v>2.4416666666666701E-3</v>
      </c>
      <c r="F352" s="430">
        <v>2.5833333333333298E-3</v>
      </c>
      <c r="G352" s="430">
        <v>2.5125E-3</v>
      </c>
      <c r="H352" s="400">
        <v>2.6166666666666699E-3</v>
      </c>
      <c r="I352" s="400">
        <f t="shared" si="15"/>
        <v>7.5999999999999991E-3</v>
      </c>
      <c r="J352" s="400">
        <f t="shared" si="16"/>
        <v>7.2874999999999997E-3</v>
      </c>
      <c r="K352" s="400">
        <f t="shared" si="17"/>
        <v>3.178333333333333E-2</v>
      </c>
    </row>
    <row r="353" spans="1:11" ht="14.5" customHeight="1" x14ac:dyDescent="0.15">
      <c r="A353" s="399">
        <v>20149</v>
      </c>
      <c r="B353" s="430">
        <v>-3.0000000000000001E-3</v>
      </c>
      <c r="C353" s="400">
        <v>-1.0999999999999999E-2</v>
      </c>
      <c r="D353" s="400">
        <v>2.3999999999999998E-3</v>
      </c>
      <c r="E353" s="400">
        <v>2.5166666666666701E-3</v>
      </c>
      <c r="F353" s="430">
        <v>2.6083333333333301E-3</v>
      </c>
      <c r="G353" s="430">
        <v>2.5625000000000001E-3</v>
      </c>
      <c r="H353" s="400">
        <v>2.6250000000000002E-3</v>
      </c>
      <c r="I353" s="400">
        <f t="shared" si="15"/>
        <v>-5.4000000000000003E-3</v>
      </c>
      <c r="J353" s="400">
        <f t="shared" si="16"/>
        <v>-5.5624999999999997E-3</v>
      </c>
      <c r="K353" s="400">
        <f t="shared" si="17"/>
        <v>-1.3625E-2</v>
      </c>
    </row>
    <row r="354" spans="1:11" ht="14.5" customHeight="1" x14ac:dyDescent="0.15">
      <c r="A354" s="399">
        <v>20180</v>
      </c>
      <c r="B354" s="430">
        <v>3.9600000000000003E-2</v>
      </c>
      <c r="C354" s="400">
        <v>2.0199999999999999E-2</v>
      </c>
      <c r="D354" s="400">
        <v>2.2000000000000001E-3</v>
      </c>
      <c r="E354" s="400">
        <v>2.5083333333333299E-3</v>
      </c>
      <c r="F354" s="430">
        <v>2.6083333333333301E-3</v>
      </c>
      <c r="G354" s="430">
        <v>2.55833333333333E-3</v>
      </c>
      <c r="H354" s="400">
        <v>2.6250000000000002E-3</v>
      </c>
      <c r="I354" s="400">
        <f t="shared" si="15"/>
        <v>3.7400000000000003E-2</v>
      </c>
      <c r="J354" s="400">
        <f t="shared" si="16"/>
        <v>3.7041666666666674E-2</v>
      </c>
      <c r="K354" s="400">
        <f t="shared" si="17"/>
        <v>1.7575E-2</v>
      </c>
    </row>
    <row r="355" spans="1:11" ht="14.5" customHeight="1" x14ac:dyDescent="0.15">
      <c r="A355" s="399">
        <v>20210</v>
      </c>
      <c r="B355" s="430">
        <v>5.4999999999999997E-3</v>
      </c>
      <c r="C355" s="400">
        <v>-5.7999999999999996E-3</v>
      </c>
      <c r="D355" s="400">
        <v>2.5000000000000001E-3</v>
      </c>
      <c r="E355" s="400">
        <v>2.5333333333333301E-3</v>
      </c>
      <c r="F355" s="430">
        <v>2.6250000000000002E-3</v>
      </c>
      <c r="G355" s="430">
        <v>2.5791666666666701E-3</v>
      </c>
      <c r="H355" s="400">
        <v>2.6583333333333298E-3</v>
      </c>
      <c r="I355" s="400">
        <f t="shared" si="15"/>
        <v>2.9999999999999996E-3</v>
      </c>
      <c r="J355" s="400">
        <f t="shared" si="16"/>
        <v>2.9208333333333295E-3</v>
      </c>
      <c r="K355" s="400">
        <f t="shared" si="17"/>
        <v>-8.4583333333333299E-3</v>
      </c>
    </row>
    <row r="356" spans="1:11" ht="14.5" customHeight="1" x14ac:dyDescent="0.15">
      <c r="A356" s="399">
        <v>20241</v>
      </c>
      <c r="B356" s="430">
        <v>8.4099999999999994E-2</v>
      </c>
      <c r="C356" s="400">
        <v>2.1100000000000001E-2</v>
      </c>
      <c r="D356" s="400">
        <v>2.3E-3</v>
      </c>
      <c r="E356" s="400">
        <v>2.5416666666666699E-3</v>
      </c>
      <c r="F356" s="430">
        <v>2.6166666666666699E-3</v>
      </c>
      <c r="G356" s="430">
        <v>2.5791666666666701E-3</v>
      </c>
      <c r="H356" s="400">
        <v>2.6749999999999999E-3</v>
      </c>
      <c r="I356" s="400">
        <f t="shared" si="15"/>
        <v>8.1799999999999998E-2</v>
      </c>
      <c r="J356" s="400">
        <f t="shared" si="16"/>
        <v>8.152083333333332E-2</v>
      </c>
      <c r="K356" s="400">
        <f t="shared" si="17"/>
        <v>1.8425E-2</v>
      </c>
    </row>
    <row r="357" spans="1:11" ht="14.5" customHeight="1" x14ac:dyDescent="0.15">
      <c r="A357" s="399">
        <v>20271</v>
      </c>
      <c r="B357" s="430">
        <v>6.2199999999999998E-2</v>
      </c>
      <c r="C357" s="400">
        <v>4.6600000000000003E-2</v>
      </c>
      <c r="D357" s="400">
        <v>2.3E-3</v>
      </c>
      <c r="E357" s="400">
        <v>2.5500000000000002E-3</v>
      </c>
      <c r="F357" s="430">
        <v>2.6166666666666699E-3</v>
      </c>
      <c r="G357" s="430">
        <v>2.5833333333333298E-3</v>
      </c>
      <c r="H357" s="400">
        <v>2.6749999999999999E-3</v>
      </c>
      <c r="I357" s="400">
        <f t="shared" si="15"/>
        <v>5.9899999999999995E-2</v>
      </c>
      <c r="J357" s="400">
        <f t="shared" si="16"/>
        <v>5.9616666666666665E-2</v>
      </c>
      <c r="K357" s="400">
        <f t="shared" si="17"/>
        <v>4.3925000000000006E-2</v>
      </c>
    </row>
    <row r="358" spans="1:11" ht="14.5" customHeight="1" x14ac:dyDescent="0.15">
      <c r="A358" s="399">
        <v>20302</v>
      </c>
      <c r="B358" s="430">
        <v>-2.5000000000000001E-3</v>
      </c>
      <c r="C358" s="400">
        <v>5.1999999999999998E-3</v>
      </c>
      <c r="D358" s="400">
        <v>2.7000000000000001E-3</v>
      </c>
      <c r="E358" s="400">
        <v>2.5916666666666701E-3</v>
      </c>
      <c r="F358" s="430">
        <v>2.66666666666667E-3</v>
      </c>
      <c r="G358" s="430">
        <v>2.6291666666666698E-3</v>
      </c>
      <c r="H358" s="400">
        <v>2.7000000000000001E-3</v>
      </c>
      <c r="I358" s="400">
        <f t="shared" si="15"/>
        <v>-5.1999999999999998E-3</v>
      </c>
      <c r="J358" s="400">
        <f t="shared" si="16"/>
        <v>-5.1291666666666699E-3</v>
      </c>
      <c r="K358" s="400">
        <f t="shared" si="17"/>
        <v>2.4999999999999996E-3</v>
      </c>
    </row>
    <row r="359" spans="1:11" ht="14.5" customHeight="1" x14ac:dyDescent="0.15">
      <c r="A359" s="399">
        <v>20333</v>
      </c>
      <c r="B359" s="430">
        <v>1.2999999999999999E-2</v>
      </c>
      <c r="C359" s="400">
        <v>-2.9000000000000001E-2</v>
      </c>
      <c r="D359" s="400">
        <v>2.3999999999999998E-3</v>
      </c>
      <c r="E359" s="400">
        <v>2.6083333333333301E-3</v>
      </c>
      <c r="F359" s="430">
        <v>2.6833333333333301E-3</v>
      </c>
      <c r="G359" s="430">
        <v>2.6458333333333299E-3</v>
      </c>
      <c r="H359" s="400">
        <v>2.725E-3</v>
      </c>
      <c r="I359" s="400">
        <f t="shared" si="15"/>
        <v>1.06E-2</v>
      </c>
      <c r="J359" s="400">
        <f t="shared" si="16"/>
        <v>1.035416666666667E-2</v>
      </c>
      <c r="K359" s="400">
        <f t="shared" si="17"/>
        <v>-3.1725000000000003E-2</v>
      </c>
    </row>
    <row r="360" spans="1:11" ht="14.5" customHeight="1" x14ac:dyDescent="0.15">
      <c r="A360" s="399">
        <v>20363</v>
      </c>
      <c r="B360" s="430">
        <v>-2.8400000000000002E-2</v>
      </c>
      <c r="C360" s="400">
        <v>-8.5000000000000006E-3</v>
      </c>
      <c r="D360" s="400">
        <v>2.5000000000000001E-3</v>
      </c>
      <c r="E360" s="400">
        <v>2.5833333333333298E-3</v>
      </c>
      <c r="F360" s="430">
        <v>2.6583333333333298E-3</v>
      </c>
      <c r="G360" s="430">
        <v>2.6208333333333301E-3</v>
      </c>
      <c r="H360" s="400">
        <v>2.7499999999999998E-3</v>
      </c>
      <c r="I360" s="400">
        <f t="shared" si="15"/>
        <v>-3.09E-2</v>
      </c>
      <c r="J360" s="400">
        <f t="shared" si="16"/>
        <v>-3.1020833333333331E-2</v>
      </c>
      <c r="K360" s="400">
        <f t="shared" si="17"/>
        <v>-1.125E-2</v>
      </c>
    </row>
    <row r="361" spans="1:11" ht="14.5" customHeight="1" x14ac:dyDescent="0.15">
      <c r="A361" s="399">
        <v>20394</v>
      </c>
      <c r="B361" s="430">
        <v>8.2699999999999996E-2</v>
      </c>
      <c r="C361" s="400">
        <v>2.92E-2</v>
      </c>
      <c r="D361" s="400">
        <v>2.3999999999999998E-3</v>
      </c>
      <c r="E361" s="400">
        <v>2.5833333333333298E-3</v>
      </c>
      <c r="F361" s="430">
        <v>2.65E-3</v>
      </c>
      <c r="G361" s="430">
        <v>2.6166666666666699E-3</v>
      </c>
      <c r="H361" s="400">
        <v>2.7666666666666699E-3</v>
      </c>
      <c r="I361" s="400">
        <f t="shared" si="15"/>
        <v>8.0299999999999996E-2</v>
      </c>
      <c r="J361" s="400">
        <f t="shared" si="16"/>
        <v>8.0083333333333326E-2</v>
      </c>
      <c r="K361" s="400">
        <f t="shared" si="17"/>
        <v>2.643333333333333E-2</v>
      </c>
    </row>
    <row r="362" spans="1:11" ht="14.5" customHeight="1" x14ac:dyDescent="0.15">
      <c r="A362" s="399">
        <v>20424</v>
      </c>
      <c r="B362" s="430">
        <v>1.5E-3</v>
      </c>
      <c r="C362" s="400">
        <v>-6.7000000000000002E-3</v>
      </c>
      <c r="D362" s="400">
        <v>2.3999999999999998E-3</v>
      </c>
      <c r="E362" s="400">
        <v>2.6250000000000002E-3</v>
      </c>
      <c r="F362" s="430">
        <v>2.6833333333333301E-3</v>
      </c>
      <c r="G362" s="430">
        <v>2.6541666666666701E-3</v>
      </c>
      <c r="H362" s="400">
        <v>2.7916666666666702E-3</v>
      </c>
      <c r="I362" s="400">
        <f t="shared" si="15"/>
        <v>-8.9999999999999976E-4</v>
      </c>
      <c r="J362" s="400">
        <f t="shared" si="16"/>
        <v>-1.1541666666666701E-3</v>
      </c>
      <c r="K362" s="400">
        <f t="shared" si="17"/>
        <v>-9.4916666666666708E-3</v>
      </c>
    </row>
    <row r="363" spans="1:11" ht="14.5" customHeight="1" x14ac:dyDescent="0.15">
      <c r="A363" s="399">
        <v>20455</v>
      </c>
      <c r="B363" s="430">
        <v>-3.4700000000000002E-2</v>
      </c>
      <c r="C363" s="400">
        <v>3.0000000000000001E-3</v>
      </c>
      <c r="D363" s="400">
        <v>2.5000000000000001E-3</v>
      </c>
      <c r="E363" s="400">
        <v>2.5916666666666701E-3</v>
      </c>
      <c r="F363" s="430">
        <v>2.6583333333333298E-3</v>
      </c>
      <c r="G363" s="430">
        <v>2.6250000000000002E-3</v>
      </c>
      <c r="H363" s="400">
        <v>2.7583333333333301E-3</v>
      </c>
      <c r="I363" s="400">
        <f t="shared" si="15"/>
        <v>-3.7200000000000004E-2</v>
      </c>
      <c r="J363" s="400">
        <f t="shared" si="16"/>
        <v>-3.7325000000000004E-2</v>
      </c>
      <c r="K363" s="400">
        <f t="shared" si="17"/>
        <v>2.4166666666666997E-4</v>
      </c>
    </row>
    <row r="364" spans="1:11" ht="14.5" customHeight="1" x14ac:dyDescent="0.15">
      <c r="A364" s="399">
        <v>20486</v>
      </c>
      <c r="B364" s="430">
        <v>4.1300000000000003E-2</v>
      </c>
      <c r="C364" s="400">
        <v>1.78E-2</v>
      </c>
      <c r="D364" s="400">
        <v>2.3E-3</v>
      </c>
      <c r="E364" s="400">
        <v>2.5666666666666698E-3</v>
      </c>
      <c r="F364" s="430">
        <v>2.63333333333333E-3</v>
      </c>
      <c r="G364" s="430">
        <v>2.5999999999999999E-3</v>
      </c>
      <c r="H364" s="400">
        <v>2.74166666666667E-3</v>
      </c>
      <c r="I364" s="400">
        <f t="shared" si="15"/>
        <v>3.9000000000000007E-2</v>
      </c>
      <c r="J364" s="400">
        <f t="shared" si="16"/>
        <v>3.8700000000000005E-2</v>
      </c>
      <c r="K364" s="400">
        <f t="shared" si="17"/>
        <v>1.505833333333333E-2</v>
      </c>
    </row>
    <row r="365" spans="1:11" ht="14.5" customHeight="1" x14ac:dyDescent="0.15">
      <c r="A365" s="399">
        <v>20515</v>
      </c>
      <c r="B365" s="430">
        <v>7.0999999999999994E-2</v>
      </c>
      <c r="C365" s="400">
        <v>3.9399999999999998E-2</v>
      </c>
      <c r="D365" s="400">
        <v>2.3E-3</v>
      </c>
      <c r="E365" s="400">
        <v>2.5833333333333298E-3</v>
      </c>
      <c r="F365" s="430">
        <v>2.65E-3</v>
      </c>
      <c r="G365" s="430">
        <v>2.6166666666666699E-3</v>
      </c>
      <c r="H365" s="400">
        <v>2.74166666666667E-3</v>
      </c>
      <c r="I365" s="400">
        <f t="shared" si="15"/>
        <v>6.8699999999999997E-2</v>
      </c>
      <c r="J365" s="400">
        <f t="shared" si="16"/>
        <v>6.8383333333333324E-2</v>
      </c>
      <c r="K365" s="400">
        <f t="shared" si="17"/>
        <v>3.6658333333333327E-2</v>
      </c>
    </row>
    <row r="366" spans="1:11" ht="14.5" customHeight="1" x14ac:dyDescent="0.15">
      <c r="A366" s="399">
        <v>20546</v>
      </c>
      <c r="B366" s="430">
        <v>-4.0000000000000002E-4</v>
      </c>
      <c r="C366" s="400">
        <v>-2.87E-2</v>
      </c>
      <c r="D366" s="400">
        <v>2.5999999999999999E-3</v>
      </c>
      <c r="E366" s="400">
        <v>2.7000000000000001E-3</v>
      </c>
      <c r="F366" s="430">
        <v>2.7499999999999998E-3</v>
      </c>
      <c r="G366" s="430">
        <v>2.725E-3</v>
      </c>
      <c r="H366" s="400">
        <v>2.8333333333333301E-3</v>
      </c>
      <c r="I366" s="400">
        <f t="shared" si="15"/>
        <v>-3.0000000000000001E-3</v>
      </c>
      <c r="J366" s="400">
        <f t="shared" si="16"/>
        <v>-3.1250000000000002E-3</v>
      </c>
      <c r="K366" s="400">
        <f t="shared" si="17"/>
        <v>-3.153333333333333E-2</v>
      </c>
    </row>
    <row r="367" spans="1:11" ht="14.5" customHeight="1" x14ac:dyDescent="0.15">
      <c r="A367" s="399">
        <v>20576</v>
      </c>
      <c r="B367" s="430">
        <v>-5.9299999999999999E-2</v>
      </c>
      <c r="C367" s="400">
        <v>-1.38E-2</v>
      </c>
      <c r="D367" s="400">
        <v>2.5999999999999999E-3</v>
      </c>
      <c r="E367" s="400">
        <v>2.7333333333333298E-3</v>
      </c>
      <c r="F367" s="430">
        <v>2.7833333333333299E-3</v>
      </c>
      <c r="G367" s="430">
        <v>2.7583333333333301E-3</v>
      </c>
      <c r="H367" s="400">
        <v>2.8999999999999998E-3</v>
      </c>
      <c r="I367" s="400">
        <f t="shared" si="15"/>
        <v>-6.1899999999999997E-2</v>
      </c>
      <c r="J367" s="400">
        <f t="shared" si="16"/>
        <v>-6.2058333333333326E-2</v>
      </c>
      <c r="K367" s="400">
        <f t="shared" si="17"/>
        <v>-1.67E-2</v>
      </c>
    </row>
    <row r="368" spans="1:11" ht="14.5" customHeight="1" x14ac:dyDescent="0.15">
      <c r="A368" s="399">
        <v>20607</v>
      </c>
      <c r="B368" s="430">
        <v>4.0899999999999999E-2</v>
      </c>
      <c r="C368" s="400">
        <v>2.1100000000000001E-2</v>
      </c>
      <c r="D368" s="400">
        <v>2.3E-3</v>
      </c>
      <c r="E368" s="400">
        <v>2.7166666666666702E-3</v>
      </c>
      <c r="F368" s="430">
        <v>2.7916666666666702E-3</v>
      </c>
      <c r="G368" s="430">
        <v>2.75416666666667E-3</v>
      </c>
      <c r="H368" s="400">
        <v>2.90833333333333E-3</v>
      </c>
      <c r="I368" s="400">
        <f t="shared" si="15"/>
        <v>3.8599999999999995E-2</v>
      </c>
      <c r="J368" s="400">
        <f t="shared" si="16"/>
        <v>3.814583333333333E-2</v>
      </c>
      <c r="K368" s="400">
        <f t="shared" si="17"/>
        <v>1.8191666666666672E-2</v>
      </c>
    </row>
    <row r="369" spans="1:11" ht="14.5" customHeight="1" x14ac:dyDescent="0.15">
      <c r="A369" s="399">
        <v>20637</v>
      </c>
      <c r="B369" s="430">
        <v>5.2999999999999999E-2</v>
      </c>
      <c r="C369" s="400">
        <v>5.2499999999999998E-2</v>
      </c>
      <c r="D369" s="400">
        <v>2.5999999999999999E-3</v>
      </c>
      <c r="E369" s="400">
        <v>2.7333333333333298E-3</v>
      </c>
      <c r="F369" s="430">
        <v>2.8249999999999998E-3</v>
      </c>
      <c r="G369" s="430">
        <v>2.7791666666666698E-3</v>
      </c>
      <c r="H369" s="400">
        <v>2.9583333333333302E-3</v>
      </c>
      <c r="I369" s="400">
        <f t="shared" si="15"/>
        <v>5.04E-2</v>
      </c>
      <c r="J369" s="400">
        <f t="shared" si="16"/>
        <v>5.0220833333333326E-2</v>
      </c>
      <c r="K369" s="400">
        <f t="shared" si="17"/>
        <v>4.9541666666666664E-2</v>
      </c>
    </row>
    <row r="370" spans="1:11" ht="14.5" customHeight="1" x14ac:dyDescent="0.15">
      <c r="A370" s="399">
        <v>20668</v>
      </c>
      <c r="B370" s="430">
        <v>-3.2800000000000003E-2</v>
      </c>
      <c r="C370" s="400">
        <v>-2.5899999999999999E-2</v>
      </c>
      <c r="D370" s="400">
        <v>2.5999999999999999E-3</v>
      </c>
      <c r="E370" s="400">
        <v>2.8583333333333299E-3</v>
      </c>
      <c r="F370" s="430">
        <v>2.9166666666666698E-3</v>
      </c>
      <c r="G370" s="430">
        <v>2.8874999999999999E-3</v>
      </c>
      <c r="H370" s="400">
        <v>3.0249999999999999E-3</v>
      </c>
      <c r="I370" s="400">
        <f t="shared" si="15"/>
        <v>-3.5400000000000001E-2</v>
      </c>
      <c r="J370" s="400">
        <f t="shared" si="16"/>
        <v>-3.5687500000000004E-2</v>
      </c>
      <c r="K370" s="400">
        <f t="shared" si="17"/>
        <v>-2.8924999999999999E-2</v>
      </c>
    </row>
    <row r="371" spans="1:11" ht="14.5" customHeight="1" x14ac:dyDescent="0.15">
      <c r="A371" s="399">
        <v>20699</v>
      </c>
      <c r="B371" s="430">
        <v>-4.3999999999999997E-2</v>
      </c>
      <c r="C371" s="400">
        <v>-3.1899999999999998E-2</v>
      </c>
      <c r="D371" s="400">
        <v>2.5000000000000001E-3</v>
      </c>
      <c r="E371" s="400">
        <v>2.96666666666667E-3</v>
      </c>
      <c r="F371" s="430">
        <v>3.0249999999999999E-3</v>
      </c>
      <c r="G371" s="430">
        <v>2.99583333333333E-3</v>
      </c>
      <c r="H371" s="400">
        <v>3.0999999999999999E-3</v>
      </c>
      <c r="I371" s="400">
        <f t="shared" si="15"/>
        <v>-4.65E-2</v>
      </c>
      <c r="J371" s="400">
        <f t="shared" si="16"/>
        <v>-4.6995833333333327E-2</v>
      </c>
      <c r="K371" s="400">
        <f t="shared" si="17"/>
        <v>-3.4999999999999996E-2</v>
      </c>
    </row>
    <row r="372" spans="1:11" ht="14.5" customHeight="1" x14ac:dyDescent="0.15">
      <c r="A372" s="399">
        <v>20729</v>
      </c>
      <c r="B372" s="430">
        <v>6.6E-3</v>
      </c>
      <c r="C372" s="400">
        <v>6.3E-3</v>
      </c>
      <c r="D372" s="400">
        <v>2.8999999999999998E-3</v>
      </c>
      <c r="E372" s="400">
        <v>2.9916666666666698E-3</v>
      </c>
      <c r="F372" s="430">
        <v>3.075E-3</v>
      </c>
      <c r="G372" s="430">
        <v>3.0333333333333302E-3</v>
      </c>
      <c r="H372" s="400">
        <v>3.1583333333333298E-3</v>
      </c>
      <c r="I372" s="400">
        <f t="shared" si="15"/>
        <v>3.7000000000000002E-3</v>
      </c>
      <c r="J372" s="400">
        <f t="shared" si="16"/>
        <v>3.5666666666666698E-3</v>
      </c>
      <c r="K372" s="400">
        <f t="shared" si="17"/>
        <v>3.1416666666666702E-3</v>
      </c>
    </row>
    <row r="373" spans="1:11" ht="14.5" customHeight="1" x14ac:dyDescent="0.15">
      <c r="A373" s="399">
        <v>20760</v>
      </c>
      <c r="B373" s="430">
        <v>-5.0000000000000001E-3</v>
      </c>
      <c r="C373" s="400">
        <v>2.8E-3</v>
      </c>
      <c r="D373" s="400">
        <v>2.7000000000000001E-3</v>
      </c>
      <c r="E373" s="400">
        <v>3.075E-3</v>
      </c>
      <c r="F373" s="430">
        <v>3.13333333333333E-3</v>
      </c>
      <c r="G373" s="430">
        <v>3.10416666666667E-3</v>
      </c>
      <c r="H373" s="400">
        <v>3.1833333333333301E-3</v>
      </c>
      <c r="I373" s="400">
        <f t="shared" si="15"/>
        <v>-7.7000000000000002E-3</v>
      </c>
      <c r="J373" s="400">
        <f t="shared" si="16"/>
        <v>-8.1041666666666692E-3</v>
      </c>
      <c r="K373" s="400">
        <f t="shared" si="17"/>
        <v>-3.8333333333333015E-4</v>
      </c>
    </row>
    <row r="374" spans="1:11" ht="14.5" customHeight="1" x14ac:dyDescent="0.15">
      <c r="A374" s="399">
        <v>20790</v>
      </c>
      <c r="B374" s="430">
        <v>3.6999999999999998E-2</v>
      </c>
      <c r="C374" s="400">
        <v>1.04E-2</v>
      </c>
      <c r="D374" s="400">
        <v>2.8E-3</v>
      </c>
      <c r="E374" s="400">
        <v>3.1250000000000002E-3</v>
      </c>
      <c r="F374" s="430">
        <v>3.20833333333333E-3</v>
      </c>
      <c r="G374" s="430">
        <v>3.1666666666666701E-3</v>
      </c>
      <c r="H374" s="400">
        <v>3.2583333333333301E-3</v>
      </c>
      <c r="I374" s="400">
        <f t="shared" si="15"/>
        <v>3.4200000000000001E-2</v>
      </c>
      <c r="J374" s="400">
        <f t="shared" si="16"/>
        <v>3.3833333333333326E-2</v>
      </c>
      <c r="K374" s="400">
        <f t="shared" si="17"/>
        <v>7.1416666666666694E-3</v>
      </c>
    </row>
    <row r="375" spans="1:11" ht="14.5" customHeight="1" x14ac:dyDescent="0.15">
      <c r="A375" s="399">
        <v>20821</v>
      </c>
      <c r="B375" s="430">
        <v>-4.0099999999999997E-2</v>
      </c>
      <c r="C375" s="400">
        <v>3.2399999999999998E-2</v>
      </c>
      <c r="D375" s="400">
        <v>2.8999999999999998E-3</v>
      </c>
      <c r="E375" s="400">
        <v>3.1416666666666702E-3</v>
      </c>
      <c r="F375" s="430">
        <v>3.24166666666667E-3</v>
      </c>
      <c r="G375" s="430">
        <v>3.1916666666666699E-3</v>
      </c>
      <c r="H375" s="400">
        <v>3.3E-3</v>
      </c>
      <c r="I375" s="400">
        <f t="shared" si="15"/>
        <v>-4.2999999999999997E-2</v>
      </c>
      <c r="J375" s="400">
        <f t="shared" si="16"/>
        <v>-4.3291666666666666E-2</v>
      </c>
      <c r="K375" s="400">
        <f t="shared" si="17"/>
        <v>2.9099999999999997E-2</v>
      </c>
    </row>
    <row r="376" spans="1:11" ht="14.5" customHeight="1" x14ac:dyDescent="0.15">
      <c r="A376" s="399">
        <v>20852</v>
      </c>
      <c r="B376" s="430">
        <v>-2.64E-2</v>
      </c>
      <c r="C376" s="400">
        <v>-6.1000000000000004E-3</v>
      </c>
      <c r="D376" s="400">
        <v>2.5000000000000001E-3</v>
      </c>
      <c r="E376" s="400">
        <v>3.05833333333333E-3</v>
      </c>
      <c r="F376" s="430">
        <v>3.1916666666666699E-3</v>
      </c>
      <c r="G376" s="430">
        <v>3.1250000000000002E-3</v>
      </c>
      <c r="H376" s="400">
        <v>3.375E-3</v>
      </c>
      <c r="I376" s="400">
        <f t="shared" si="15"/>
        <v>-2.8899999999999999E-2</v>
      </c>
      <c r="J376" s="400">
        <f t="shared" si="16"/>
        <v>-2.9524999999999999E-2</v>
      </c>
      <c r="K376" s="400">
        <f t="shared" si="17"/>
        <v>-9.4750000000000008E-3</v>
      </c>
    </row>
    <row r="377" spans="1:11" ht="14.5" customHeight="1" x14ac:dyDescent="0.15">
      <c r="A377" s="399">
        <v>20880</v>
      </c>
      <c r="B377" s="430">
        <v>2.1499999999999998E-2</v>
      </c>
      <c r="C377" s="400">
        <v>7.7999999999999996E-3</v>
      </c>
      <c r="D377" s="400">
        <v>2.5999999999999999E-3</v>
      </c>
      <c r="E377" s="400">
        <v>3.0500000000000002E-3</v>
      </c>
      <c r="F377" s="430">
        <v>3.1666666666666701E-3</v>
      </c>
      <c r="G377" s="430">
        <v>3.1083333333333301E-3</v>
      </c>
      <c r="H377" s="400">
        <v>3.375E-3</v>
      </c>
      <c r="I377" s="400">
        <f t="shared" si="15"/>
        <v>1.89E-2</v>
      </c>
      <c r="J377" s="400">
        <f t="shared" si="16"/>
        <v>1.8391666666666667E-2</v>
      </c>
      <c r="K377" s="400">
        <f t="shared" si="17"/>
        <v>4.4250000000000001E-3</v>
      </c>
    </row>
    <row r="378" spans="1:11" ht="14.5" customHeight="1" x14ac:dyDescent="0.15">
      <c r="A378" s="399">
        <v>20911</v>
      </c>
      <c r="B378" s="430">
        <v>3.8800000000000001E-2</v>
      </c>
      <c r="C378" s="400">
        <v>4.02E-2</v>
      </c>
      <c r="D378" s="400">
        <v>2.8999999999999998E-3</v>
      </c>
      <c r="E378" s="400">
        <v>3.05833333333333E-3</v>
      </c>
      <c r="F378" s="430">
        <v>3.1583333333333298E-3</v>
      </c>
      <c r="G378" s="430">
        <v>3.1083333333333301E-3</v>
      </c>
      <c r="H378" s="400">
        <v>3.3416666666666699E-3</v>
      </c>
      <c r="I378" s="400">
        <f t="shared" si="15"/>
        <v>3.5900000000000001E-2</v>
      </c>
      <c r="J378" s="400">
        <f t="shared" si="16"/>
        <v>3.569166666666667E-2</v>
      </c>
      <c r="K378" s="400">
        <f t="shared" si="17"/>
        <v>3.6858333333333326E-2</v>
      </c>
    </row>
    <row r="379" spans="1:11" ht="14.5" customHeight="1" x14ac:dyDescent="0.15">
      <c r="A379" s="399">
        <v>20941</v>
      </c>
      <c r="B379" s="430">
        <v>4.3700000000000003E-2</v>
      </c>
      <c r="C379" s="400">
        <v>1.7999999999999999E-2</v>
      </c>
      <c r="D379" s="400">
        <v>2.8999999999999998E-3</v>
      </c>
      <c r="E379" s="400">
        <v>3.1166666666666699E-3</v>
      </c>
      <c r="F379" s="430">
        <v>3.1916666666666699E-3</v>
      </c>
      <c r="G379" s="430">
        <v>3.1541666666666701E-3</v>
      </c>
      <c r="H379" s="400">
        <v>3.3416666666666699E-3</v>
      </c>
      <c r="I379" s="400">
        <f t="shared" si="15"/>
        <v>4.0800000000000003E-2</v>
      </c>
      <c r="J379" s="400">
        <f t="shared" si="16"/>
        <v>4.054583333333333E-2</v>
      </c>
      <c r="K379" s="400">
        <f t="shared" si="17"/>
        <v>1.4658333333333329E-2</v>
      </c>
    </row>
    <row r="380" spans="1:11" ht="14.5" customHeight="1" x14ac:dyDescent="0.15">
      <c r="A380" s="399">
        <v>20972</v>
      </c>
      <c r="B380" s="430">
        <v>4.0000000000000002E-4</v>
      </c>
      <c r="C380" s="400">
        <v>-4.1799999999999997E-2</v>
      </c>
      <c r="D380" s="400">
        <v>2.5000000000000001E-3</v>
      </c>
      <c r="E380" s="400">
        <v>3.2583333333333301E-3</v>
      </c>
      <c r="F380" s="430">
        <v>3.31666666666667E-3</v>
      </c>
      <c r="G380" s="430">
        <v>3.2875000000000001E-3</v>
      </c>
      <c r="H380" s="400">
        <v>3.4083333333333301E-3</v>
      </c>
      <c r="I380" s="400">
        <f t="shared" si="15"/>
        <v>-2.0999999999999999E-3</v>
      </c>
      <c r="J380" s="400">
        <f t="shared" si="16"/>
        <v>-2.8874999999999999E-3</v>
      </c>
      <c r="K380" s="400">
        <f t="shared" si="17"/>
        <v>-4.520833333333333E-2</v>
      </c>
    </row>
    <row r="381" spans="1:11" ht="14.5" customHeight="1" x14ac:dyDescent="0.15">
      <c r="A381" s="399">
        <v>21002</v>
      </c>
      <c r="B381" s="430">
        <v>1.3100000000000001E-2</v>
      </c>
      <c r="C381" s="400">
        <v>3.5000000000000001E-3</v>
      </c>
      <c r="D381" s="400">
        <v>3.3E-3</v>
      </c>
      <c r="E381" s="400">
        <v>3.3249999999999998E-3</v>
      </c>
      <c r="F381" s="430">
        <v>3.4166666666666698E-3</v>
      </c>
      <c r="G381" s="430">
        <v>3.3708333333333299E-3</v>
      </c>
      <c r="H381" s="400">
        <v>3.5000000000000001E-3</v>
      </c>
      <c r="I381" s="400">
        <f t="shared" si="15"/>
        <v>9.7999999999999997E-3</v>
      </c>
      <c r="J381" s="400">
        <f t="shared" si="16"/>
        <v>9.7291666666666707E-3</v>
      </c>
      <c r="K381" s="400">
        <f t="shared" si="17"/>
        <v>0</v>
      </c>
    </row>
    <row r="382" spans="1:11" ht="14.5" customHeight="1" x14ac:dyDescent="0.15">
      <c r="A382" s="399">
        <v>21033</v>
      </c>
      <c r="B382" s="430">
        <v>-5.0500000000000003E-2</v>
      </c>
      <c r="C382" s="400">
        <v>-2.9399999999999999E-2</v>
      </c>
      <c r="D382" s="400">
        <v>3.0000000000000001E-3</v>
      </c>
      <c r="E382" s="400">
        <v>3.4166666666666698E-3</v>
      </c>
      <c r="F382" s="430">
        <v>3.5083333333333299E-3</v>
      </c>
      <c r="G382" s="430">
        <v>3.4624999999999999E-3</v>
      </c>
      <c r="H382" s="400">
        <v>3.6416666666666698E-3</v>
      </c>
      <c r="I382" s="400">
        <f t="shared" si="15"/>
        <v>-5.3500000000000006E-2</v>
      </c>
      <c r="J382" s="400">
        <f t="shared" si="16"/>
        <v>-5.3962500000000004E-2</v>
      </c>
      <c r="K382" s="400">
        <f t="shared" si="17"/>
        <v>-3.3041666666666671E-2</v>
      </c>
    </row>
    <row r="383" spans="1:11" ht="14.5" customHeight="1" x14ac:dyDescent="0.15">
      <c r="A383" s="399">
        <v>21064</v>
      </c>
      <c r="B383" s="430">
        <v>-6.0199999999999997E-2</v>
      </c>
      <c r="C383" s="400">
        <v>-1.38E-2</v>
      </c>
      <c r="D383" s="400">
        <v>3.0999999999999999E-3</v>
      </c>
      <c r="E383" s="400">
        <v>3.4333333333333299E-3</v>
      </c>
      <c r="F383" s="430">
        <v>3.5500000000000002E-3</v>
      </c>
      <c r="G383" s="430">
        <v>3.4916666666666698E-3</v>
      </c>
      <c r="H383" s="400">
        <v>3.7916666666666702E-3</v>
      </c>
      <c r="I383" s="400">
        <f t="shared" si="15"/>
        <v>-6.3299999999999995E-2</v>
      </c>
      <c r="J383" s="400">
        <f t="shared" si="16"/>
        <v>-6.369166666666666E-2</v>
      </c>
      <c r="K383" s="400">
        <f t="shared" si="17"/>
        <v>-1.7591666666666669E-2</v>
      </c>
    </row>
    <row r="384" spans="1:11" ht="14.5" customHeight="1" x14ac:dyDescent="0.15">
      <c r="A384" s="399">
        <v>21094</v>
      </c>
      <c r="B384" s="430">
        <v>-3.0200000000000001E-2</v>
      </c>
      <c r="C384" s="400">
        <v>-7.4000000000000003E-3</v>
      </c>
      <c r="D384" s="400">
        <v>3.0999999999999999E-3</v>
      </c>
      <c r="E384" s="400">
        <v>3.4166666666666698E-3</v>
      </c>
      <c r="F384" s="430">
        <v>3.5666666666666698E-3</v>
      </c>
      <c r="G384" s="430">
        <v>3.4916666666666698E-3</v>
      </c>
      <c r="H384" s="400">
        <v>3.8416666666666699E-3</v>
      </c>
      <c r="I384" s="400">
        <f t="shared" si="15"/>
        <v>-3.3300000000000003E-2</v>
      </c>
      <c r="J384" s="400">
        <f t="shared" si="16"/>
        <v>-3.3691666666666668E-2</v>
      </c>
      <c r="K384" s="400">
        <f t="shared" si="17"/>
        <v>-1.1241666666666671E-2</v>
      </c>
    </row>
    <row r="385" spans="1:11" ht="14.5" customHeight="1" x14ac:dyDescent="0.15">
      <c r="A385" s="399">
        <v>21125</v>
      </c>
      <c r="B385" s="430">
        <v>2.3099999999999999E-2</v>
      </c>
      <c r="C385" s="400">
        <v>4.2799999999999998E-2</v>
      </c>
      <c r="D385" s="400">
        <v>2.8999999999999998E-3</v>
      </c>
      <c r="E385" s="400">
        <v>3.3999999999999998E-3</v>
      </c>
      <c r="F385" s="430">
        <v>3.5750000000000001E-3</v>
      </c>
      <c r="G385" s="430">
        <v>3.4875000000000001E-3</v>
      </c>
      <c r="H385" s="400">
        <v>3.8500000000000001E-3</v>
      </c>
      <c r="I385" s="400">
        <f t="shared" si="15"/>
        <v>2.0199999999999999E-2</v>
      </c>
      <c r="J385" s="400">
        <f t="shared" si="16"/>
        <v>1.9612499999999998E-2</v>
      </c>
      <c r="K385" s="400">
        <f t="shared" si="17"/>
        <v>3.8949999999999999E-2</v>
      </c>
    </row>
    <row r="386" spans="1:11" ht="14.5" customHeight="1" x14ac:dyDescent="0.15">
      <c r="A386" s="399">
        <v>21155</v>
      </c>
      <c r="B386" s="430">
        <v>-3.95E-2</v>
      </c>
      <c r="C386" s="400">
        <v>1.95E-2</v>
      </c>
      <c r="D386" s="400">
        <v>2.8999999999999998E-3</v>
      </c>
      <c r="E386" s="400">
        <v>3.1749999999999999E-3</v>
      </c>
      <c r="F386" s="430">
        <v>3.3999999999999998E-3</v>
      </c>
      <c r="G386" s="430">
        <v>3.2875000000000001E-3</v>
      </c>
      <c r="H386" s="400">
        <v>3.63333333333333E-3</v>
      </c>
      <c r="I386" s="400">
        <f t="shared" si="15"/>
        <v>-4.24E-2</v>
      </c>
      <c r="J386" s="400">
        <f t="shared" si="16"/>
        <v>-4.2787499999999999E-2</v>
      </c>
      <c r="K386" s="400">
        <f t="shared" si="17"/>
        <v>1.5866666666666671E-2</v>
      </c>
    </row>
    <row r="387" spans="1:11" ht="14.5" customHeight="1" x14ac:dyDescent="0.15">
      <c r="A387" s="399">
        <v>21186</v>
      </c>
      <c r="B387" s="430">
        <v>4.4499999999999998E-2</v>
      </c>
      <c r="C387" s="400">
        <v>6.0199999999999997E-2</v>
      </c>
      <c r="D387" s="400">
        <v>2.7000000000000001E-3</v>
      </c>
      <c r="E387" s="400">
        <v>3.0000000000000001E-3</v>
      </c>
      <c r="F387" s="430">
        <v>3.1749999999999999E-3</v>
      </c>
      <c r="G387" s="430">
        <v>3.0875E-3</v>
      </c>
      <c r="H387" s="400">
        <v>3.2750000000000001E-3</v>
      </c>
      <c r="I387" s="400">
        <f t="shared" si="15"/>
        <v>4.1799999999999997E-2</v>
      </c>
      <c r="J387" s="400">
        <f t="shared" si="16"/>
        <v>4.1412499999999998E-2</v>
      </c>
      <c r="K387" s="400">
        <f t="shared" si="17"/>
        <v>5.6924999999999996E-2</v>
      </c>
    </row>
    <row r="388" spans="1:11" ht="14.5" customHeight="1" x14ac:dyDescent="0.15">
      <c r="A388" s="399">
        <v>21217</v>
      </c>
      <c r="B388" s="430">
        <v>-1.41E-2</v>
      </c>
      <c r="C388" s="400">
        <v>1.37E-2</v>
      </c>
      <c r="D388" s="400">
        <v>2.5000000000000001E-3</v>
      </c>
      <c r="E388" s="400">
        <v>2.9916666666666698E-3</v>
      </c>
      <c r="F388" s="430">
        <v>3.1416666666666702E-3</v>
      </c>
      <c r="G388" s="430">
        <v>3.0666666666666698E-3</v>
      </c>
      <c r="H388" s="400">
        <v>3.3E-3</v>
      </c>
      <c r="I388" s="400">
        <f t="shared" ref="I388:I451" si="18">B388-D388</f>
        <v>-1.66E-2</v>
      </c>
      <c r="J388" s="400">
        <f t="shared" si="16"/>
        <v>-1.716666666666667E-2</v>
      </c>
      <c r="K388" s="400">
        <f t="shared" si="17"/>
        <v>1.04E-2</v>
      </c>
    </row>
    <row r="389" spans="1:11" ht="14.5" customHeight="1" x14ac:dyDescent="0.15">
      <c r="A389" s="399">
        <v>21245</v>
      </c>
      <c r="B389" s="430">
        <v>3.2800000000000003E-2</v>
      </c>
      <c r="C389" s="400">
        <v>0.02</v>
      </c>
      <c r="D389" s="400">
        <v>2.7000000000000001E-3</v>
      </c>
      <c r="E389" s="400">
        <v>3.0249999999999999E-3</v>
      </c>
      <c r="F389" s="430">
        <v>3.15E-3</v>
      </c>
      <c r="G389" s="430">
        <v>3.0875E-3</v>
      </c>
      <c r="H389" s="400">
        <v>3.4416666666666701E-3</v>
      </c>
      <c r="I389" s="400">
        <f t="shared" si="18"/>
        <v>3.0100000000000002E-2</v>
      </c>
      <c r="J389" s="400">
        <f t="shared" si="16"/>
        <v>2.9712500000000003E-2</v>
      </c>
      <c r="K389" s="400">
        <f t="shared" si="17"/>
        <v>1.6558333333333331E-2</v>
      </c>
    </row>
    <row r="390" spans="1:11" ht="14.5" customHeight="1" x14ac:dyDescent="0.15">
      <c r="A390" s="399">
        <v>21276</v>
      </c>
      <c r="B390" s="430">
        <v>3.3700000000000001E-2</v>
      </c>
      <c r="C390" s="400">
        <v>5.16E-2</v>
      </c>
      <c r="D390" s="400">
        <v>2.5999999999999999E-3</v>
      </c>
      <c r="E390" s="400">
        <v>3.0000000000000001E-3</v>
      </c>
      <c r="F390" s="430">
        <v>3.15E-3</v>
      </c>
      <c r="G390" s="430">
        <v>3.075E-3</v>
      </c>
      <c r="H390" s="400">
        <v>3.2916666666666702E-3</v>
      </c>
      <c r="I390" s="400">
        <f t="shared" si="18"/>
        <v>3.1100000000000003E-2</v>
      </c>
      <c r="J390" s="400">
        <f t="shared" si="16"/>
        <v>3.0624999999999999E-2</v>
      </c>
      <c r="K390" s="400">
        <f t="shared" si="17"/>
        <v>4.8308333333333328E-2</v>
      </c>
    </row>
    <row r="391" spans="1:11" ht="14.5" customHeight="1" x14ac:dyDescent="0.15">
      <c r="A391" s="399">
        <v>21306</v>
      </c>
      <c r="B391" s="430">
        <v>2.12E-2</v>
      </c>
      <c r="C391" s="400">
        <v>1.6400000000000001E-2</v>
      </c>
      <c r="D391" s="400">
        <v>2.3999999999999998E-3</v>
      </c>
      <c r="E391" s="400">
        <v>2.9750000000000002E-3</v>
      </c>
      <c r="F391" s="430">
        <v>3.15E-3</v>
      </c>
      <c r="G391" s="430">
        <v>3.0625000000000001E-3</v>
      </c>
      <c r="H391" s="400">
        <v>3.3416666666666699E-3</v>
      </c>
      <c r="I391" s="400">
        <f t="shared" si="18"/>
        <v>1.8800000000000001E-2</v>
      </c>
      <c r="J391" s="400">
        <f t="shared" si="16"/>
        <v>1.8137500000000001E-2</v>
      </c>
      <c r="K391" s="400">
        <f t="shared" si="17"/>
        <v>1.3058333333333332E-2</v>
      </c>
    </row>
    <row r="392" spans="1:11" ht="14.5" customHeight="1" x14ac:dyDescent="0.15">
      <c r="A392" s="399">
        <v>21337</v>
      </c>
      <c r="B392" s="430">
        <v>2.7900000000000001E-2</v>
      </c>
      <c r="C392" s="400">
        <v>1.72E-2</v>
      </c>
      <c r="D392" s="400">
        <v>2.7000000000000001E-3</v>
      </c>
      <c r="E392" s="400">
        <v>2.9750000000000002E-3</v>
      </c>
      <c r="F392" s="430">
        <v>3.15E-3</v>
      </c>
      <c r="G392" s="430">
        <v>3.0625000000000001E-3</v>
      </c>
      <c r="H392" s="400">
        <v>3.3249999999999998E-3</v>
      </c>
      <c r="I392" s="400">
        <f t="shared" si="18"/>
        <v>2.52E-2</v>
      </c>
      <c r="J392" s="400">
        <f t="shared" si="16"/>
        <v>2.4837500000000002E-2</v>
      </c>
      <c r="K392" s="400">
        <f t="shared" si="17"/>
        <v>1.3875E-2</v>
      </c>
    </row>
    <row r="393" spans="1:11" ht="14.5" customHeight="1" x14ac:dyDescent="0.15">
      <c r="A393" s="399">
        <v>21367</v>
      </c>
      <c r="B393" s="430">
        <v>4.4900000000000002E-2</v>
      </c>
      <c r="C393" s="400">
        <v>1.09E-2</v>
      </c>
      <c r="D393" s="400">
        <v>2.7000000000000001E-3</v>
      </c>
      <c r="E393" s="400">
        <v>3.05833333333333E-3</v>
      </c>
      <c r="F393" s="430">
        <v>3.1916666666666699E-3</v>
      </c>
      <c r="G393" s="430">
        <v>3.1250000000000002E-3</v>
      </c>
      <c r="H393" s="400">
        <v>3.3666666666666701E-3</v>
      </c>
      <c r="I393" s="400">
        <f t="shared" si="18"/>
        <v>4.2200000000000001E-2</v>
      </c>
      <c r="J393" s="400">
        <f t="shared" si="16"/>
        <v>4.1775E-2</v>
      </c>
      <c r="K393" s="400">
        <f t="shared" si="17"/>
        <v>7.5333333333333294E-3</v>
      </c>
    </row>
    <row r="394" spans="1:11" ht="14.5" customHeight="1" x14ac:dyDescent="0.15">
      <c r="A394" s="399">
        <v>21398</v>
      </c>
      <c r="B394" s="430">
        <v>1.7600000000000001E-2</v>
      </c>
      <c r="C394" s="400">
        <v>-6.7000000000000002E-3</v>
      </c>
      <c r="D394" s="400">
        <v>2.7000000000000001E-3</v>
      </c>
      <c r="E394" s="400">
        <v>3.20833333333333E-3</v>
      </c>
      <c r="F394" s="430">
        <v>3.31666666666667E-3</v>
      </c>
      <c r="G394" s="430">
        <v>3.2625000000000002E-3</v>
      </c>
      <c r="H394" s="400">
        <v>3.5750000000000001E-3</v>
      </c>
      <c r="I394" s="400">
        <f t="shared" si="18"/>
        <v>1.49E-2</v>
      </c>
      <c r="J394" s="400">
        <f t="shared" si="16"/>
        <v>1.4337500000000001E-2</v>
      </c>
      <c r="K394" s="400">
        <f t="shared" si="17"/>
        <v>-1.0274999999999999E-2</v>
      </c>
    </row>
    <row r="395" spans="1:11" ht="14.5" customHeight="1" x14ac:dyDescent="0.15">
      <c r="A395" s="399">
        <v>21429</v>
      </c>
      <c r="B395" s="430">
        <v>5.0099999999999999E-2</v>
      </c>
      <c r="C395" s="400">
        <v>3.32E-2</v>
      </c>
      <c r="D395" s="400">
        <v>3.2000000000000002E-3</v>
      </c>
      <c r="E395" s="400">
        <v>3.4083333333333301E-3</v>
      </c>
      <c r="F395" s="430">
        <v>3.5000000000000001E-3</v>
      </c>
      <c r="G395" s="430">
        <v>3.4541666666666701E-3</v>
      </c>
      <c r="H395" s="400">
        <v>3.7916666666666702E-3</v>
      </c>
      <c r="I395" s="400">
        <f t="shared" si="18"/>
        <v>4.6899999999999997E-2</v>
      </c>
      <c r="J395" s="400">
        <f t="shared" si="16"/>
        <v>4.6645833333333331E-2</v>
      </c>
      <c r="K395" s="400">
        <f t="shared" si="17"/>
        <v>2.9408333333333331E-2</v>
      </c>
    </row>
    <row r="396" spans="1:11" ht="14.5" customHeight="1" x14ac:dyDescent="0.15">
      <c r="A396" s="399">
        <v>21459</v>
      </c>
      <c r="B396" s="430">
        <v>2.7E-2</v>
      </c>
      <c r="C396" s="400">
        <v>4.0599999999999997E-2</v>
      </c>
      <c r="D396" s="400">
        <v>3.2000000000000002E-3</v>
      </c>
      <c r="E396" s="400">
        <v>3.4250000000000001E-3</v>
      </c>
      <c r="F396" s="430">
        <v>3.5083333333333299E-3</v>
      </c>
      <c r="G396" s="430">
        <v>3.46666666666667E-3</v>
      </c>
      <c r="H396" s="400">
        <v>3.8E-3</v>
      </c>
      <c r="I396" s="400">
        <f t="shared" si="18"/>
        <v>2.3799999999999998E-2</v>
      </c>
      <c r="J396" s="400">
        <f t="shared" si="16"/>
        <v>2.353333333333333E-2</v>
      </c>
      <c r="K396" s="400">
        <f t="shared" si="17"/>
        <v>3.6799999999999999E-2</v>
      </c>
    </row>
    <row r="397" spans="1:11" ht="14.5" customHeight="1" x14ac:dyDescent="0.15">
      <c r="A397" s="399">
        <v>21490</v>
      </c>
      <c r="B397" s="430">
        <v>2.8400000000000002E-2</v>
      </c>
      <c r="C397" s="400">
        <v>2.63E-2</v>
      </c>
      <c r="D397" s="400">
        <v>2.8E-3</v>
      </c>
      <c r="E397" s="400">
        <v>3.4083333333333301E-3</v>
      </c>
      <c r="F397" s="430">
        <v>3.5083333333333299E-3</v>
      </c>
      <c r="G397" s="430">
        <v>3.4583333333333302E-3</v>
      </c>
      <c r="H397" s="400">
        <v>3.725E-3</v>
      </c>
      <c r="I397" s="400">
        <f t="shared" si="18"/>
        <v>2.5600000000000001E-2</v>
      </c>
      <c r="J397" s="400">
        <f t="shared" si="16"/>
        <v>2.4941666666666671E-2</v>
      </c>
      <c r="K397" s="400">
        <f t="shared" si="17"/>
        <v>2.2575000000000001E-2</v>
      </c>
    </row>
    <row r="398" spans="1:11" ht="14.5" customHeight="1" x14ac:dyDescent="0.15">
      <c r="A398" s="399">
        <v>21520</v>
      </c>
      <c r="B398" s="430">
        <v>5.3499999999999999E-2</v>
      </c>
      <c r="C398" s="400">
        <v>6.5500000000000003E-2</v>
      </c>
      <c r="D398" s="400">
        <v>3.3E-3</v>
      </c>
      <c r="E398" s="400">
        <v>3.3999999999999998E-3</v>
      </c>
      <c r="F398" s="430">
        <v>3.48333333333333E-3</v>
      </c>
      <c r="G398" s="430">
        <v>3.4416666666666701E-3</v>
      </c>
      <c r="H398" s="400">
        <v>3.74166666666667E-3</v>
      </c>
      <c r="I398" s="400">
        <f t="shared" si="18"/>
        <v>5.0200000000000002E-2</v>
      </c>
      <c r="J398" s="400">
        <f t="shared" si="16"/>
        <v>5.005833333333333E-2</v>
      </c>
      <c r="K398" s="400">
        <f t="shared" si="17"/>
        <v>6.1758333333333332E-2</v>
      </c>
    </row>
    <row r="399" spans="1:11" ht="14.5" customHeight="1" x14ac:dyDescent="0.15">
      <c r="A399" s="399">
        <v>21551</v>
      </c>
      <c r="B399" s="430">
        <v>5.3E-3</v>
      </c>
      <c r="C399" s="400">
        <v>1.34E-2</v>
      </c>
      <c r="D399" s="400">
        <v>3.0999999999999999E-3</v>
      </c>
      <c r="E399" s="400">
        <v>3.4333333333333299E-3</v>
      </c>
      <c r="F399" s="430">
        <v>3.5166666666666701E-3</v>
      </c>
      <c r="G399" s="430">
        <v>3.4749999999999998E-3</v>
      </c>
      <c r="H399" s="400">
        <v>3.7666666666666699E-3</v>
      </c>
      <c r="I399" s="400">
        <f t="shared" si="18"/>
        <v>2.2000000000000001E-3</v>
      </c>
      <c r="J399" s="400">
        <f t="shared" si="16"/>
        <v>1.8250000000000002E-3</v>
      </c>
      <c r="K399" s="400">
        <f t="shared" si="17"/>
        <v>9.6333333333333306E-3</v>
      </c>
    </row>
    <row r="400" spans="1:11" ht="14.5" customHeight="1" x14ac:dyDescent="0.15">
      <c r="A400" s="399">
        <v>21582</v>
      </c>
      <c r="B400" s="430">
        <v>4.8999999999999998E-3</v>
      </c>
      <c r="C400" s="400">
        <v>2.06E-2</v>
      </c>
      <c r="D400" s="400">
        <v>3.0999999999999999E-3</v>
      </c>
      <c r="E400" s="400">
        <v>3.4499999999999999E-3</v>
      </c>
      <c r="F400" s="430">
        <v>3.5333333333333302E-3</v>
      </c>
      <c r="G400" s="430">
        <v>3.4916666666666698E-3</v>
      </c>
      <c r="H400" s="400">
        <v>3.7499999999999999E-3</v>
      </c>
      <c r="I400" s="400">
        <f t="shared" si="18"/>
        <v>1.8E-3</v>
      </c>
      <c r="J400" s="400">
        <f t="shared" si="16"/>
        <v>1.40833333333333E-3</v>
      </c>
      <c r="K400" s="400">
        <f t="shared" si="17"/>
        <v>1.685E-2</v>
      </c>
    </row>
    <row r="401" spans="1:11" ht="14.5" customHeight="1" x14ac:dyDescent="0.15">
      <c r="A401" s="399">
        <v>21610</v>
      </c>
      <c r="B401" s="430">
        <v>2E-3</v>
      </c>
      <c r="C401" s="400">
        <v>1.0200000000000001E-2</v>
      </c>
      <c r="D401" s="400">
        <v>3.5000000000000001E-3</v>
      </c>
      <c r="E401" s="400">
        <v>3.4416666666666701E-3</v>
      </c>
      <c r="F401" s="430">
        <v>3.5249999999999999E-3</v>
      </c>
      <c r="G401" s="430">
        <v>3.48333333333333E-3</v>
      </c>
      <c r="H401" s="400">
        <v>3.725E-3</v>
      </c>
      <c r="I401" s="400">
        <f t="shared" si="18"/>
        <v>-1.5E-3</v>
      </c>
      <c r="J401" s="400">
        <f t="shared" si="16"/>
        <v>-1.48333333333333E-3</v>
      </c>
      <c r="K401" s="400">
        <f t="shared" si="17"/>
        <v>6.4750000000000007E-3</v>
      </c>
    </row>
    <row r="402" spans="1:11" ht="14.5" customHeight="1" x14ac:dyDescent="0.15">
      <c r="A402" s="399">
        <v>21641</v>
      </c>
      <c r="B402" s="430">
        <v>4.02E-2</v>
      </c>
      <c r="C402" s="400">
        <v>-2.8E-3</v>
      </c>
      <c r="D402" s="400">
        <v>3.3E-3</v>
      </c>
      <c r="E402" s="400">
        <v>3.5249999999999999E-3</v>
      </c>
      <c r="F402" s="430">
        <v>3.5999999999999999E-3</v>
      </c>
      <c r="G402" s="430">
        <v>3.5625000000000001E-3</v>
      </c>
      <c r="H402" s="400">
        <v>3.8E-3</v>
      </c>
      <c r="I402" s="400">
        <f t="shared" si="18"/>
        <v>3.6900000000000002E-2</v>
      </c>
      <c r="J402" s="400">
        <f t="shared" si="16"/>
        <v>3.6637499999999996E-2</v>
      </c>
      <c r="K402" s="400">
        <f t="shared" si="17"/>
        <v>-6.6E-3</v>
      </c>
    </row>
    <row r="403" spans="1:11" ht="14.5" customHeight="1" x14ac:dyDescent="0.15">
      <c r="A403" s="399">
        <v>21671</v>
      </c>
      <c r="B403" s="430">
        <v>2.4E-2</v>
      </c>
      <c r="C403" s="400">
        <v>-1.2E-2</v>
      </c>
      <c r="D403" s="400">
        <v>3.3E-3</v>
      </c>
      <c r="E403" s="400">
        <v>3.6416666666666698E-3</v>
      </c>
      <c r="F403" s="430">
        <v>3.7166666666666702E-3</v>
      </c>
      <c r="G403" s="430">
        <v>3.67916666666667E-3</v>
      </c>
      <c r="H403" s="400">
        <v>3.9750000000000002E-3</v>
      </c>
      <c r="I403" s="400">
        <f t="shared" si="18"/>
        <v>2.07E-2</v>
      </c>
      <c r="J403" s="400">
        <f t="shared" si="16"/>
        <v>2.032083333333333E-2</v>
      </c>
      <c r="K403" s="400">
        <f t="shared" si="17"/>
        <v>-1.5975E-2</v>
      </c>
    </row>
    <row r="404" spans="1:11" ht="14.5" customHeight="1" x14ac:dyDescent="0.15">
      <c r="A404" s="399">
        <v>21702</v>
      </c>
      <c r="B404" s="430">
        <v>-2.2000000000000001E-3</v>
      </c>
      <c r="C404" s="400">
        <v>-8.8000000000000005E-3</v>
      </c>
      <c r="D404" s="400">
        <v>3.5999999999999999E-3</v>
      </c>
      <c r="E404" s="400">
        <v>3.7166666666666702E-3</v>
      </c>
      <c r="F404" s="430">
        <v>3.8E-3</v>
      </c>
      <c r="G404" s="430">
        <v>3.7583333333333301E-3</v>
      </c>
      <c r="H404" s="400">
        <v>4.0499999999999998E-3</v>
      </c>
      <c r="I404" s="400">
        <f t="shared" si="18"/>
        <v>-5.7999999999999996E-3</v>
      </c>
      <c r="J404" s="400">
        <f t="shared" si="16"/>
        <v>-5.9583333333333302E-3</v>
      </c>
      <c r="K404" s="400">
        <f t="shared" si="17"/>
        <v>-1.285E-2</v>
      </c>
    </row>
    <row r="405" spans="1:11" ht="14.5" customHeight="1" x14ac:dyDescent="0.15">
      <c r="A405" s="399">
        <v>21732</v>
      </c>
      <c r="B405" s="430">
        <v>3.6299999999999999E-2</v>
      </c>
      <c r="C405" s="400">
        <v>3.7100000000000001E-2</v>
      </c>
      <c r="D405" s="400">
        <v>3.5000000000000001E-3</v>
      </c>
      <c r="E405" s="400">
        <v>3.725E-3</v>
      </c>
      <c r="F405" s="430">
        <v>3.81666666666667E-3</v>
      </c>
      <c r="G405" s="430">
        <v>3.77083333333333E-3</v>
      </c>
      <c r="H405" s="400">
        <v>4.0666666666666698E-3</v>
      </c>
      <c r="I405" s="400">
        <f t="shared" si="18"/>
        <v>3.2799999999999996E-2</v>
      </c>
      <c r="J405" s="400">
        <f t="shared" si="16"/>
        <v>3.2529166666666672E-2</v>
      </c>
      <c r="K405" s="400">
        <f t="shared" si="17"/>
        <v>3.3033333333333331E-2</v>
      </c>
    </row>
    <row r="406" spans="1:11" ht="14.5" customHeight="1" x14ac:dyDescent="0.15">
      <c r="A406" s="399">
        <v>21763</v>
      </c>
      <c r="B406" s="430">
        <v>-1.0200000000000001E-2</v>
      </c>
      <c r="C406" s="400">
        <v>1.7500000000000002E-2</v>
      </c>
      <c r="D406" s="400">
        <v>3.5000000000000001E-3</v>
      </c>
      <c r="E406" s="400">
        <v>3.6916666666666699E-3</v>
      </c>
      <c r="F406" s="430">
        <v>3.81666666666667E-3</v>
      </c>
      <c r="G406" s="430">
        <v>3.75416666666667E-3</v>
      </c>
      <c r="H406" s="400">
        <v>4.0749999999999996E-3</v>
      </c>
      <c r="I406" s="400">
        <f t="shared" si="18"/>
        <v>-1.37E-2</v>
      </c>
      <c r="J406" s="400">
        <f t="shared" si="16"/>
        <v>-1.395416666666667E-2</v>
      </c>
      <c r="K406" s="400">
        <f t="shared" si="17"/>
        <v>1.3425000000000003E-2</v>
      </c>
    </row>
    <row r="407" spans="1:11" ht="14.5" customHeight="1" x14ac:dyDescent="0.15">
      <c r="A407" s="399">
        <v>21794</v>
      </c>
      <c r="B407" s="430">
        <v>-4.4299999999999999E-2</v>
      </c>
      <c r="C407" s="400">
        <v>-3.9300000000000002E-2</v>
      </c>
      <c r="D407" s="400">
        <v>3.3999999999999998E-3</v>
      </c>
      <c r="E407" s="400">
        <v>3.7666666666666699E-3</v>
      </c>
      <c r="F407" s="430">
        <v>3.9083333333333296E-3</v>
      </c>
      <c r="G407" s="430">
        <v>3.8375000000000002E-3</v>
      </c>
      <c r="H407" s="400">
        <v>4.1916666666666699E-3</v>
      </c>
      <c r="I407" s="400">
        <f t="shared" si="18"/>
        <v>-4.7699999999999999E-2</v>
      </c>
      <c r="J407" s="400">
        <f t="shared" si="16"/>
        <v>-4.81375E-2</v>
      </c>
      <c r="K407" s="400">
        <f t="shared" si="17"/>
        <v>-4.3491666666666672E-2</v>
      </c>
    </row>
    <row r="408" spans="1:11" ht="14.5" customHeight="1" x14ac:dyDescent="0.15">
      <c r="A408" s="399">
        <v>21824</v>
      </c>
      <c r="B408" s="430">
        <v>1.2800000000000001E-2</v>
      </c>
      <c r="C408" s="400">
        <v>1.5699999999999999E-2</v>
      </c>
      <c r="D408" s="400">
        <v>3.5000000000000001E-3</v>
      </c>
      <c r="E408" s="400">
        <v>3.8083333333333298E-3</v>
      </c>
      <c r="F408" s="430">
        <v>3.9666666666666704E-3</v>
      </c>
      <c r="G408" s="430">
        <v>3.8874999999999999E-3</v>
      </c>
      <c r="H408" s="400">
        <v>4.13333333333333E-3</v>
      </c>
      <c r="I408" s="400">
        <f t="shared" si="18"/>
        <v>9.300000000000001E-3</v>
      </c>
      <c r="J408" s="400">
        <f t="shared" si="16"/>
        <v>8.9125000000000003E-3</v>
      </c>
      <c r="K408" s="400">
        <f t="shared" si="17"/>
        <v>1.156666666666667E-2</v>
      </c>
    </row>
    <row r="409" spans="1:11" ht="14.5" customHeight="1" x14ac:dyDescent="0.15">
      <c r="A409" s="399">
        <v>21855</v>
      </c>
      <c r="B409" s="430">
        <v>1.8599999999999998E-2</v>
      </c>
      <c r="C409" s="400">
        <v>9.9999999999999802E-5</v>
      </c>
      <c r="D409" s="400">
        <v>3.5000000000000001E-3</v>
      </c>
      <c r="E409" s="400">
        <v>3.8E-3</v>
      </c>
      <c r="F409" s="430">
        <v>3.9166666666666699E-3</v>
      </c>
      <c r="G409" s="430">
        <v>3.8583333333333299E-3</v>
      </c>
      <c r="H409" s="400">
        <v>4.0833333333333303E-3</v>
      </c>
      <c r="I409" s="400">
        <f t="shared" si="18"/>
        <v>1.5099999999999999E-2</v>
      </c>
      <c r="J409" s="400">
        <f t="shared" si="16"/>
        <v>1.4741666666666669E-2</v>
      </c>
      <c r="K409" s="400">
        <f t="shared" si="17"/>
        <v>-3.9833333333333309E-3</v>
      </c>
    </row>
    <row r="410" spans="1:11" ht="14.5" customHeight="1" x14ac:dyDescent="0.15">
      <c r="A410" s="399">
        <v>21885</v>
      </c>
      <c r="B410" s="430">
        <v>2.92E-2</v>
      </c>
      <c r="C410" s="400">
        <v>2.3E-2</v>
      </c>
      <c r="D410" s="400">
        <v>3.5999999999999999E-3</v>
      </c>
      <c r="E410" s="400">
        <v>3.81666666666667E-3</v>
      </c>
      <c r="F410" s="430">
        <v>3.9500000000000004E-3</v>
      </c>
      <c r="G410" s="430">
        <v>3.8833333333333298E-3</v>
      </c>
      <c r="H410" s="400">
        <v>4.13333333333333E-3</v>
      </c>
      <c r="I410" s="400">
        <f t="shared" si="18"/>
        <v>2.5600000000000001E-2</v>
      </c>
      <c r="J410" s="400">
        <f t="shared" si="16"/>
        <v>2.5316666666666671E-2</v>
      </c>
      <c r="K410" s="400">
        <f t="shared" si="17"/>
        <v>1.886666666666667E-2</v>
      </c>
    </row>
    <row r="411" spans="1:11" ht="14.5" customHeight="1" x14ac:dyDescent="0.15">
      <c r="A411" s="399">
        <v>21916</v>
      </c>
      <c r="B411" s="430">
        <v>-7.0000000000000007E-2</v>
      </c>
      <c r="C411" s="400">
        <v>-1.0800000000000001E-2</v>
      </c>
      <c r="D411" s="400">
        <v>3.5000000000000001E-3</v>
      </c>
      <c r="E411" s="400">
        <v>3.8416666666666699E-3</v>
      </c>
      <c r="F411" s="430">
        <v>3.9750000000000002E-3</v>
      </c>
      <c r="G411" s="430">
        <v>3.9083333333333296E-3</v>
      </c>
      <c r="H411" s="400">
        <v>4.1833333333333297E-3</v>
      </c>
      <c r="I411" s="400">
        <f t="shared" si="18"/>
        <v>-7.350000000000001E-2</v>
      </c>
      <c r="J411" s="400">
        <f t="shared" ref="J411:J474" si="19">B411-G411</f>
        <v>-7.390833333333334E-2</v>
      </c>
      <c r="K411" s="400">
        <f t="shared" ref="K411:K474" si="20">$C411-H411</f>
        <v>-1.4983333333333331E-2</v>
      </c>
    </row>
    <row r="412" spans="1:11" ht="14.5" customHeight="1" x14ac:dyDescent="0.15">
      <c r="A412" s="399">
        <v>21947</v>
      </c>
      <c r="B412" s="430">
        <v>1.47E-2</v>
      </c>
      <c r="C412" s="400">
        <v>1.8100000000000002E-2</v>
      </c>
      <c r="D412" s="400">
        <v>3.7000000000000002E-3</v>
      </c>
      <c r="E412" s="400">
        <v>3.8E-3</v>
      </c>
      <c r="F412" s="430">
        <v>3.9249999999999997E-3</v>
      </c>
      <c r="G412" s="430">
        <v>3.8625E-3</v>
      </c>
      <c r="H412" s="400">
        <v>4.1666666666666701E-3</v>
      </c>
      <c r="I412" s="400">
        <f t="shared" si="18"/>
        <v>1.0999999999999999E-2</v>
      </c>
      <c r="J412" s="400">
        <f t="shared" si="19"/>
        <v>1.08375E-2</v>
      </c>
      <c r="K412" s="400">
        <f t="shared" si="20"/>
        <v>1.3933333333333332E-2</v>
      </c>
    </row>
    <row r="413" spans="1:11" ht="14.5" customHeight="1" x14ac:dyDescent="0.15">
      <c r="A413" s="399">
        <v>21976</v>
      </c>
      <c r="B413" s="430">
        <v>-1.23E-2</v>
      </c>
      <c r="C413" s="400">
        <v>1.41E-2</v>
      </c>
      <c r="D413" s="400">
        <v>3.5999999999999999E-3</v>
      </c>
      <c r="E413" s="400">
        <v>3.74166666666667E-3</v>
      </c>
      <c r="F413" s="430">
        <v>3.8500000000000001E-3</v>
      </c>
      <c r="G413" s="430">
        <v>3.7958333333333299E-3</v>
      </c>
      <c r="H413" s="400">
        <v>4.0916666666666697E-3</v>
      </c>
      <c r="I413" s="400">
        <f t="shared" si="18"/>
        <v>-1.5900000000000001E-2</v>
      </c>
      <c r="J413" s="400">
        <f t="shared" si="19"/>
        <v>-1.609583333333333E-2</v>
      </c>
      <c r="K413" s="400">
        <f t="shared" si="20"/>
        <v>1.0008333333333331E-2</v>
      </c>
    </row>
    <row r="414" spans="1:11" ht="14.5" customHeight="1" x14ac:dyDescent="0.15">
      <c r="A414" s="399">
        <v>22007</v>
      </c>
      <c r="B414" s="430">
        <v>-1.61E-2</v>
      </c>
      <c r="C414" s="400">
        <v>7.4999999999999997E-3</v>
      </c>
      <c r="D414" s="400">
        <v>3.2000000000000002E-3</v>
      </c>
      <c r="E414" s="400">
        <v>3.70833333333333E-3</v>
      </c>
      <c r="F414" s="430">
        <v>3.81666666666667E-3</v>
      </c>
      <c r="G414" s="430">
        <v>3.7624999999999998E-3</v>
      </c>
      <c r="H414" s="400">
        <v>3.9916666666666703E-3</v>
      </c>
      <c r="I414" s="400">
        <f t="shared" si="18"/>
        <v>-1.9300000000000001E-2</v>
      </c>
      <c r="J414" s="400">
        <f t="shared" si="19"/>
        <v>-1.9862499999999998E-2</v>
      </c>
      <c r="K414" s="400">
        <f t="shared" si="20"/>
        <v>3.5083333333333295E-3</v>
      </c>
    </row>
    <row r="415" spans="1:11" ht="14.5" customHeight="1" x14ac:dyDescent="0.15">
      <c r="A415" s="399">
        <v>22037</v>
      </c>
      <c r="B415" s="430">
        <v>3.2599999999999997E-2</v>
      </c>
      <c r="C415" s="400">
        <v>2.3300000000000001E-2</v>
      </c>
      <c r="D415" s="400">
        <v>3.7000000000000002E-3</v>
      </c>
      <c r="E415" s="400">
        <v>3.7166666666666702E-3</v>
      </c>
      <c r="F415" s="430">
        <v>3.8416666666666699E-3</v>
      </c>
      <c r="G415" s="430">
        <v>3.7791666666666698E-3</v>
      </c>
      <c r="H415" s="400">
        <v>4.0499999999999998E-3</v>
      </c>
      <c r="I415" s="400">
        <f t="shared" si="18"/>
        <v>2.8899999999999995E-2</v>
      </c>
      <c r="J415" s="400">
        <f t="shared" si="19"/>
        <v>2.8820833333333327E-2</v>
      </c>
      <c r="K415" s="400">
        <f t="shared" si="20"/>
        <v>1.9250000000000003E-2</v>
      </c>
    </row>
    <row r="416" spans="1:11" ht="14.5" customHeight="1" x14ac:dyDescent="0.15">
      <c r="A416" s="399">
        <v>22068</v>
      </c>
      <c r="B416" s="430">
        <v>2.1100000000000001E-2</v>
      </c>
      <c r="C416" s="400">
        <v>4.0800000000000003E-2</v>
      </c>
      <c r="D416" s="400">
        <v>3.3999999999999998E-3</v>
      </c>
      <c r="E416" s="400">
        <v>3.70833333333333E-3</v>
      </c>
      <c r="F416" s="430">
        <v>3.8333333333333301E-3</v>
      </c>
      <c r="G416" s="430">
        <v>3.77083333333333E-3</v>
      </c>
      <c r="H416" s="400">
        <v>4.0333333333333297E-3</v>
      </c>
      <c r="I416" s="400">
        <f t="shared" si="18"/>
        <v>1.77E-2</v>
      </c>
      <c r="J416" s="400">
        <f t="shared" si="19"/>
        <v>1.732916666666667E-2</v>
      </c>
      <c r="K416" s="400">
        <f t="shared" si="20"/>
        <v>3.676666666666667E-2</v>
      </c>
    </row>
    <row r="417" spans="1:11" ht="14.5" customHeight="1" x14ac:dyDescent="0.15">
      <c r="A417" s="399">
        <v>22098</v>
      </c>
      <c r="B417" s="430">
        <v>-2.3400000000000001E-2</v>
      </c>
      <c r="C417" s="400">
        <v>-0.01</v>
      </c>
      <c r="D417" s="400">
        <v>3.2000000000000002E-3</v>
      </c>
      <c r="E417" s="400">
        <v>3.6749999999999999E-3</v>
      </c>
      <c r="F417" s="430">
        <v>3.8E-3</v>
      </c>
      <c r="G417" s="430">
        <v>3.7374999999999999E-3</v>
      </c>
      <c r="H417" s="400">
        <v>3.9916666666666703E-3</v>
      </c>
      <c r="I417" s="400">
        <f t="shared" si="18"/>
        <v>-2.6600000000000002E-2</v>
      </c>
      <c r="J417" s="400">
        <f t="shared" si="19"/>
        <v>-2.7137500000000002E-2</v>
      </c>
      <c r="K417" s="400">
        <f t="shared" si="20"/>
        <v>-1.399166666666667E-2</v>
      </c>
    </row>
    <row r="418" spans="1:11" ht="14.5" customHeight="1" x14ac:dyDescent="0.15">
      <c r="A418" s="399">
        <v>22129</v>
      </c>
      <c r="B418" s="430">
        <v>3.1699999999999999E-2</v>
      </c>
      <c r="C418" s="400">
        <v>5.0200000000000002E-2</v>
      </c>
      <c r="D418" s="400">
        <v>3.3999999999999998E-3</v>
      </c>
      <c r="E418" s="400">
        <v>3.5666666666666698E-3</v>
      </c>
      <c r="F418" s="430">
        <v>3.7000000000000002E-3</v>
      </c>
      <c r="G418" s="430">
        <v>3.63333333333333E-3</v>
      </c>
      <c r="H418" s="400">
        <v>3.8666666666666702E-3</v>
      </c>
      <c r="I418" s="400">
        <f t="shared" si="18"/>
        <v>2.8299999999999999E-2</v>
      </c>
      <c r="J418" s="400">
        <f t="shared" si="19"/>
        <v>2.806666666666667E-2</v>
      </c>
      <c r="K418" s="400">
        <f t="shared" si="20"/>
        <v>4.6333333333333331E-2</v>
      </c>
    </row>
    <row r="419" spans="1:11" ht="14.5" customHeight="1" x14ac:dyDescent="0.15">
      <c r="A419" s="399">
        <v>22160</v>
      </c>
      <c r="B419" s="430">
        <v>-5.8999999999999997E-2</v>
      </c>
      <c r="C419" s="400">
        <v>-5.1400000000000001E-2</v>
      </c>
      <c r="D419" s="400">
        <v>3.2000000000000002E-3</v>
      </c>
      <c r="E419" s="400">
        <v>3.54166666666667E-3</v>
      </c>
      <c r="F419" s="430">
        <v>3.6749999999999999E-3</v>
      </c>
      <c r="G419" s="430">
        <v>3.6083333333333301E-3</v>
      </c>
      <c r="H419" s="400">
        <v>3.8083333333333298E-3</v>
      </c>
      <c r="I419" s="400">
        <f t="shared" si="18"/>
        <v>-6.2199999999999998E-2</v>
      </c>
      <c r="J419" s="400">
        <f t="shared" si="19"/>
        <v>-6.2608333333333321E-2</v>
      </c>
      <c r="K419" s="400">
        <f t="shared" si="20"/>
        <v>-5.5208333333333331E-2</v>
      </c>
    </row>
    <row r="420" spans="1:11" ht="14.5" customHeight="1" x14ac:dyDescent="0.15">
      <c r="A420" s="399">
        <v>22190</v>
      </c>
      <c r="B420" s="430">
        <v>-6.9999999999999999E-4</v>
      </c>
      <c r="C420" s="400">
        <v>-1.1999999999999999E-3</v>
      </c>
      <c r="D420" s="400">
        <v>3.3E-3</v>
      </c>
      <c r="E420" s="400">
        <v>3.5833333333333299E-3</v>
      </c>
      <c r="F420" s="430">
        <v>3.7000000000000002E-3</v>
      </c>
      <c r="G420" s="430">
        <v>3.6416666666666698E-3</v>
      </c>
      <c r="H420" s="400">
        <v>3.8416666666666699E-3</v>
      </c>
      <c r="I420" s="400">
        <f t="shared" si="18"/>
        <v>-4.0000000000000001E-3</v>
      </c>
      <c r="J420" s="400">
        <f t="shared" si="19"/>
        <v>-4.3416666666666699E-3</v>
      </c>
      <c r="K420" s="400">
        <f t="shared" si="20"/>
        <v>-5.04166666666667E-3</v>
      </c>
    </row>
    <row r="421" spans="1:11" ht="14.5" customHeight="1" x14ac:dyDescent="0.15">
      <c r="A421" s="399">
        <v>22221</v>
      </c>
      <c r="B421" s="430">
        <v>4.65E-2</v>
      </c>
      <c r="C421" s="400">
        <v>3.8600000000000002E-2</v>
      </c>
      <c r="D421" s="400">
        <v>3.2000000000000002E-3</v>
      </c>
      <c r="E421" s="400">
        <v>3.5916666666666701E-3</v>
      </c>
      <c r="F421" s="430">
        <v>3.725E-3</v>
      </c>
      <c r="G421" s="430">
        <v>3.6583333333333298E-3</v>
      </c>
      <c r="H421" s="400">
        <v>3.8508333333333298E-3</v>
      </c>
      <c r="I421" s="400">
        <f t="shared" si="18"/>
        <v>4.3299999999999998E-2</v>
      </c>
      <c r="J421" s="400">
        <f t="shared" si="19"/>
        <v>4.2841666666666667E-2</v>
      </c>
      <c r="K421" s="400">
        <f t="shared" si="20"/>
        <v>3.4749166666666671E-2</v>
      </c>
    </row>
    <row r="422" spans="1:11" ht="14.5" customHeight="1" x14ac:dyDescent="0.15">
      <c r="A422" s="399">
        <v>22251</v>
      </c>
      <c r="B422" s="430">
        <v>4.7899999999999998E-2</v>
      </c>
      <c r="C422" s="400">
        <v>7.2400000000000006E-2</v>
      </c>
      <c r="D422" s="400">
        <v>3.3E-3</v>
      </c>
      <c r="E422" s="400">
        <v>3.6250000000000002E-3</v>
      </c>
      <c r="F422" s="430">
        <v>3.7499999999999999E-3</v>
      </c>
      <c r="G422" s="430">
        <v>3.6874999999999998E-3</v>
      </c>
      <c r="H422" s="400">
        <v>3.875E-3</v>
      </c>
      <c r="I422" s="400">
        <f t="shared" si="18"/>
        <v>4.4600000000000001E-2</v>
      </c>
      <c r="J422" s="400">
        <f t="shared" si="19"/>
        <v>4.4212500000000002E-2</v>
      </c>
      <c r="K422" s="400">
        <f t="shared" si="20"/>
        <v>6.8525000000000003E-2</v>
      </c>
    </row>
    <row r="423" spans="1:11" ht="14.5" customHeight="1" x14ac:dyDescent="0.15">
      <c r="A423" s="399">
        <v>22282</v>
      </c>
      <c r="B423" s="430">
        <v>6.4500000000000002E-2</v>
      </c>
      <c r="C423" s="400">
        <v>6.1899999999999997E-2</v>
      </c>
      <c r="D423" s="400">
        <v>3.3E-3</v>
      </c>
      <c r="E423" s="400">
        <v>3.5999999999999999E-3</v>
      </c>
      <c r="F423" s="430">
        <v>3.7333333333333298E-3</v>
      </c>
      <c r="G423" s="430">
        <v>3.6666666666666701E-3</v>
      </c>
      <c r="H423" s="400">
        <v>3.8666666666666702E-3</v>
      </c>
      <c r="I423" s="400">
        <f t="shared" si="18"/>
        <v>6.1200000000000004E-2</v>
      </c>
      <c r="J423" s="400">
        <f t="shared" si="19"/>
        <v>6.083333333333333E-2</v>
      </c>
      <c r="K423" s="400">
        <f t="shared" si="20"/>
        <v>5.8033333333333326E-2</v>
      </c>
    </row>
    <row r="424" spans="1:11" ht="14.5" customHeight="1" x14ac:dyDescent="0.15">
      <c r="A424" s="399">
        <v>22313</v>
      </c>
      <c r="B424" s="430">
        <v>3.1899999999999998E-2</v>
      </c>
      <c r="C424" s="400">
        <v>3.5700000000000003E-2</v>
      </c>
      <c r="D424" s="400">
        <v>3.0000000000000001E-3</v>
      </c>
      <c r="E424" s="400">
        <v>3.55833333333333E-3</v>
      </c>
      <c r="F424" s="430">
        <v>3.6666666666666701E-3</v>
      </c>
      <c r="G424" s="430">
        <v>3.6124999999999998E-3</v>
      </c>
      <c r="H424" s="400">
        <v>3.8249999999999998E-3</v>
      </c>
      <c r="I424" s="400">
        <f t="shared" si="18"/>
        <v>2.8899999999999999E-2</v>
      </c>
      <c r="J424" s="400">
        <f t="shared" si="19"/>
        <v>2.8287499999999997E-2</v>
      </c>
      <c r="K424" s="400">
        <f t="shared" si="20"/>
        <v>3.1875000000000001E-2</v>
      </c>
    </row>
    <row r="425" spans="1:11" ht="14.5" customHeight="1" x14ac:dyDescent="0.15">
      <c r="A425" s="399">
        <v>22341</v>
      </c>
      <c r="B425" s="430">
        <v>2.7E-2</v>
      </c>
      <c r="C425" s="400">
        <v>3.1899999999999998E-2</v>
      </c>
      <c r="D425" s="400">
        <v>3.0999999999999999E-3</v>
      </c>
      <c r="E425" s="400">
        <v>3.5166666666666701E-3</v>
      </c>
      <c r="F425" s="430">
        <v>3.6083333333333301E-3</v>
      </c>
      <c r="G425" s="430">
        <v>3.5625000000000001E-3</v>
      </c>
      <c r="H425" s="400">
        <v>3.7333333333333298E-3</v>
      </c>
      <c r="I425" s="400">
        <f t="shared" si="18"/>
        <v>2.3900000000000001E-2</v>
      </c>
      <c r="J425" s="400">
        <f t="shared" si="19"/>
        <v>2.34375E-2</v>
      </c>
      <c r="K425" s="400">
        <f t="shared" si="20"/>
        <v>2.8166666666666666E-2</v>
      </c>
    </row>
    <row r="426" spans="1:11" ht="14.5" customHeight="1" x14ac:dyDescent="0.15">
      <c r="A426" s="399">
        <v>22372</v>
      </c>
      <c r="B426" s="430">
        <v>5.1000000000000004E-3</v>
      </c>
      <c r="C426" s="400">
        <v>1.09E-2</v>
      </c>
      <c r="D426" s="400">
        <v>3.0999999999999999E-3</v>
      </c>
      <c r="E426" s="400">
        <v>3.54166666666667E-3</v>
      </c>
      <c r="F426" s="430">
        <v>3.6416666666666698E-3</v>
      </c>
      <c r="G426" s="430">
        <v>3.5916666666666701E-3</v>
      </c>
      <c r="H426" s="400">
        <v>3.7333333333333298E-3</v>
      </c>
      <c r="I426" s="400">
        <f t="shared" si="18"/>
        <v>2.0000000000000005E-3</v>
      </c>
      <c r="J426" s="400">
        <f t="shared" si="19"/>
        <v>1.5083333333333303E-3</v>
      </c>
      <c r="K426" s="400">
        <f t="shared" si="20"/>
        <v>7.1666666666666701E-3</v>
      </c>
    </row>
    <row r="427" spans="1:11" ht="14.5" customHeight="1" x14ac:dyDescent="0.15">
      <c r="A427" s="399">
        <v>22402</v>
      </c>
      <c r="B427" s="430">
        <v>2.3900000000000001E-2</v>
      </c>
      <c r="C427" s="400">
        <v>1.3299999999999999E-2</v>
      </c>
      <c r="D427" s="400">
        <v>3.3999999999999998E-3</v>
      </c>
      <c r="E427" s="400">
        <v>3.55833333333333E-3</v>
      </c>
      <c r="F427" s="430">
        <v>3.6749999999999999E-3</v>
      </c>
      <c r="G427" s="430">
        <v>3.6166666666666699E-3</v>
      </c>
      <c r="H427" s="400">
        <v>3.7666666666666699E-3</v>
      </c>
      <c r="I427" s="400">
        <f t="shared" si="18"/>
        <v>2.0500000000000001E-2</v>
      </c>
      <c r="J427" s="400">
        <f t="shared" si="19"/>
        <v>2.028333333333333E-2</v>
      </c>
      <c r="K427" s="400">
        <f t="shared" si="20"/>
        <v>9.5333333333333294E-3</v>
      </c>
    </row>
    <row r="428" spans="1:11" ht="14.5" customHeight="1" x14ac:dyDescent="0.15">
      <c r="A428" s="399">
        <v>22433</v>
      </c>
      <c r="B428" s="430">
        <v>-2.75E-2</v>
      </c>
      <c r="C428" s="400">
        <v>-2.2700000000000001E-2</v>
      </c>
      <c r="D428" s="400">
        <v>3.2000000000000002E-3</v>
      </c>
      <c r="E428" s="400">
        <v>3.6083333333333301E-3</v>
      </c>
      <c r="F428" s="430">
        <v>3.70833333333333E-3</v>
      </c>
      <c r="G428" s="430">
        <v>3.6583333333333298E-3</v>
      </c>
      <c r="H428" s="400">
        <v>3.8083333333333298E-3</v>
      </c>
      <c r="I428" s="400">
        <f t="shared" si="18"/>
        <v>-3.0700000000000002E-2</v>
      </c>
      <c r="J428" s="400">
        <f t="shared" si="19"/>
        <v>-3.115833333333333E-2</v>
      </c>
      <c r="K428" s="400">
        <f t="shared" si="20"/>
        <v>-2.6508333333333332E-2</v>
      </c>
    </row>
    <row r="429" spans="1:11" ht="14.5" customHeight="1" x14ac:dyDescent="0.15">
      <c r="A429" s="399">
        <v>22463</v>
      </c>
      <c r="B429" s="430">
        <v>3.4200000000000001E-2</v>
      </c>
      <c r="C429" s="400">
        <v>4.24E-2</v>
      </c>
      <c r="D429" s="400">
        <v>3.3E-3</v>
      </c>
      <c r="E429" s="400">
        <v>3.6749999999999999E-3</v>
      </c>
      <c r="F429" s="430">
        <v>3.7750000000000001E-3</v>
      </c>
      <c r="G429" s="430">
        <v>3.725E-3</v>
      </c>
      <c r="H429" s="400">
        <v>3.875E-3</v>
      </c>
      <c r="I429" s="400">
        <f t="shared" si="18"/>
        <v>3.09E-2</v>
      </c>
      <c r="J429" s="400">
        <f t="shared" si="19"/>
        <v>3.0475000000000002E-2</v>
      </c>
      <c r="K429" s="400">
        <f t="shared" si="20"/>
        <v>3.8525000000000004E-2</v>
      </c>
    </row>
    <row r="430" spans="1:11" ht="14.5" customHeight="1" x14ac:dyDescent="0.15">
      <c r="A430" s="399">
        <v>22494</v>
      </c>
      <c r="B430" s="430">
        <v>2.4299999999999999E-2</v>
      </c>
      <c r="C430" s="400">
        <v>4.5400000000000003E-2</v>
      </c>
      <c r="D430" s="400">
        <v>3.3E-3</v>
      </c>
      <c r="E430" s="400">
        <v>3.70833333333333E-3</v>
      </c>
      <c r="F430" s="430">
        <v>3.8083333333333298E-3</v>
      </c>
      <c r="G430" s="430">
        <v>3.7583333333333301E-3</v>
      </c>
      <c r="H430" s="400">
        <v>3.9416666666666697E-3</v>
      </c>
      <c r="I430" s="400">
        <f t="shared" si="18"/>
        <v>2.0999999999999998E-2</v>
      </c>
      <c r="J430" s="400">
        <f t="shared" si="19"/>
        <v>2.054166666666667E-2</v>
      </c>
      <c r="K430" s="400">
        <f t="shared" si="20"/>
        <v>4.1458333333333333E-2</v>
      </c>
    </row>
    <row r="431" spans="1:11" ht="14.5" customHeight="1" x14ac:dyDescent="0.15">
      <c r="A431" s="399">
        <v>22525</v>
      </c>
      <c r="B431" s="430">
        <v>-1.84E-2</v>
      </c>
      <c r="C431" s="400">
        <v>-6.7000000000000002E-3</v>
      </c>
      <c r="D431" s="400">
        <v>3.2000000000000002E-3</v>
      </c>
      <c r="E431" s="400">
        <v>3.70833333333333E-3</v>
      </c>
      <c r="F431" s="430">
        <v>3.8249999999999998E-3</v>
      </c>
      <c r="G431" s="430">
        <v>3.7666666666666699E-3</v>
      </c>
      <c r="H431" s="400">
        <v>3.9416666666666697E-3</v>
      </c>
      <c r="I431" s="400">
        <f t="shared" si="18"/>
        <v>-2.1600000000000001E-2</v>
      </c>
      <c r="J431" s="400">
        <f t="shared" si="19"/>
        <v>-2.2166666666666668E-2</v>
      </c>
      <c r="K431" s="400">
        <f t="shared" si="20"/>
        <v>-1.0641666666666671E-2</v>
      </c>
    </row>
    <row r="432" spans="1:11" ht="14.5" customHeight="1" x14ac:dyDescent="0.15">
      <c r="A432" s="399">
        <v>22555</v>
      </c>
      <c r="B432" s="430">
        <v>2.98E-2</v>
      </c>
      <c r="C432" s="400">
        <v>4.8000000000000001E-2</v>
      </c>
      <c r="D432" s="400">
        <v>3.3999999999999998E-3</v>
      </c>
      <c r="E432" s="400">
        <v>3.6833333333333301E-3</v>
      </c>
      <c r="F432" s="430">
        <v>3.8E-3</v>
      </c>
      <c r="G432" s="430">
        <v>3.74166666666667E-3</v>
      </c>
      <c r="H432" s="400">
        <v>3.9249999999999997E-3</v>
      </c>
      <c r="I432" s="400">
        <f t="shared" si="18"/>
        <v>2.64E-2</v>
      </c>
      <c r="J432" s="400">
        <f t="shared" si="19"/>
        <v>2.6058333333333329E-2</v>
      </c>
      <c r="K432" s="400">
        <f t="shared" si="20"/>
        <v>4.4075000000000003E-2</v>
      </c>
    </row>
    <row r="433" spans="1:11" ht="14.5" customHeight="1" x14ac:dyDescent="0.15">
      <c r="A433" s="399">
        <v>22586</v>
      </c>
      <c r="B433" s="430">
        <v>4.4699999999999997E-2</v>
      </c>
      <c r="C433" s="400">
        <v>3.3500000000000002E-2</v>
      </c>
      <c r="D433" s="400">
        <v>3.2000000000000002E-3</v>
      </c>
      <c r="E433" s="400">
        <v>3.6583333333333298E-3</v>
      </c>
      <c r="F433" s="430">
        <v>3.78333333333333E-3</v>
      </c>
      <c r="G433" s="430">
        <v>3.7208333333333299E-3</v>
      </c>
      <c r="H433" s="400">
        <v>3.8999999999999998E-3</v>
      </c>
      <c r="I433" s="400">
        <f t="shared" si="18"/>
        <v>4.1499999999999995E-2</v>
      </c>
      <c r="J433" s="400">
        <f t="shared" si="19"/>
        <v>4.0979166666666664E-2</v>
      </c>
      <c r="K433" s="400">
        <f t="shared" si="20"/>
        <v>2.9600000000000001E-2</v>
      </c>
    </row>
    <row r="434" spans="1:11" ht="14.5" customHeight="1" x14ac:dyDescent="0.15">
      <c r="A434" s="399">
        <v>22616</v>
      </c>
      <c r="B434" s="430">
        <v>4.5999999999999999E-3</v>
      </c>
      <c r="C434" s="400">
        <v>-2.92E-2</v>
      </c>
      <c r="D434" s="400">
        <v>3.0999999999999999E-3</v>
      </c>
      <c r="E434" s="400">
        <v>3.6833333333333301E-3</v>
      </c>
      <c r="F434" s="430">
        <v>3.8E-3</v>
      </c>
      <c r="G434" s="430">
        <v>3.74166666666667E-3</v>
      </c>
      <c r="H434" s="400">
        <v>3.875E-3</v>
      </c>
      <c r="I434" s="400">
        <f t="shared" si="18"/>
        <v>1.5E-3</v>
      </c>
      <c r="J434" s="400">
        <f t="shared" si="19"/>
        <v>8.5833333333332987E-4</v>
      </c>
      <c r="K434" s="400">
        <f t="shared" si="20"/>
        <v>-3.3075E-2</v>
      </c>
    </row>
    <row r="435" spans="1:11" ht="14.5" customHeight="1" x14ac:dyDescent="0.15">
      <c r="A435" s="399">
        <v>22647</v>
      </c>
      <c r="B435" s="430">
        <v>-3.6600000000000001E-2</v>
      </c>
      <c r="C435" s="400">
        <v>-3.6600000000000001E-2</v>
      </c>
      <c r="D435" s="400">
        <v>3.7000000000000002E-3</v>
      </c>
      <c r="E435" s="400">
        <v>3.6833333333333301E-3</v>
      </c>
      <c r="F435" s="430">
        <v>3.7916666666666702E-3</v>
      </c>
      <c r="G435" s="430">
        <v>3.7374999999999999E-3</v>
      </c>
      <c r="H435" s="400">
        <v>3.875E-3</v>
      </c>
      <c r="I435" s="400">
        <f t="shared" si="18"/>
        <v>-4.0300000000000002E-2</v>
      </c>
      <c r="J435" s="400">
        <f t="shared" si="19"/>
        <v>-4.0337499999999998E-2</v>
      </c>
      <c r="K435" s="400">
        <f t="shared" si="20"/>
        <v>-4.0474999999999997E-2</v>
      </c>
    </row>
    <row r="436" spans="1:11" ht="14.5" customHeight="1" x14ac:dyDescent="0.15">
      <c r="A436" s="399">
        <v>22678</v>
      </c>
      <c r="B436" s="430">
        <v>2.0899999999999998E-2</v>
      </c>
      <c r="C436" s="400">
        <v>0.03</v>
      </c>
      <c r="D436" s="400">
        <v>3.2000000000000002E-3</v>
      </c>
      <c r="E436" s="400">
        <v>3.6833333333333301E-3</v>
      </c>
      <c r="F436" s="430">
        <v>3.8E-3</v>
      </c>
      <c r="G436" s="430">
        <v>3.74166666666667E-3</v>
      </c>
      <c r="H436" s="400">
        <v>3.8833333333333298E-3</v>
      </c>
      <c r="I436" s="400">
        <f t="shared" si="18"/>
        <v>1.7699999999999997E-2</v>
      </c>
      <c r="J436" s="400">
        <f t="shared" si="19"/>
        <v>1.7158333333333328E-2</v>
      </c>
      <c r="K436" s="400">
        <f t="shared" si="20"/>
        <v>2.611666666666667E-2</v>
      </c>
    </row>
    <row r="437" spans="1:11" ht="14.5" customHeight="1" x14ac:dyDescent="0.15">
      <c r="A437" s="399">
        <v>22706</v>
      </c>
      <c r="B437" s="430">
        <v>-4.5999999999999999E-3</v>
      </c>
      <c r="C437" s="400">
        <v>8.0999999999999996E-3</v>
      </c>
      <c r="D437" s="400">
        <v>3.3E-3</v>
      </c>
      <c r="E437" s="400">
        <v>3.6583333333333298E-3</v>
      </c>
      <c r="F437" s="430">
        <v>3.7750000000000001E-3</v>
      </c>
      <c r="G437" s="430">
        <v>3.7166666666666702E-3</v>
      </c>
      <c r="H437" s="400">
        <v>3.8666666666666702E-3</v>
      </c>
      <c r="I437" s="400">
        <f t="shared" si="18"/>
        <v>-7.9000000000000008E-3</v>
      </c>
      <c r="J437" s="400">
        <f t="shared" si="19"/>
        <v>-8.3166666666666701E-3</v>
      </c>
      <c r="K437" s="400">
        <f t="shared" si="20"/>
        <v>4.2333333333333294E-3</v>
      </c>
    </row>
    <row r="438" spans="1:11" ht="14.5" customHeight="1" x14ac:dyDescent="0.15">
      <c r="A438" s="399">
        <v>22737</v>
      </c>
      <c r="B438" s="430">
        <v>-6.0699999999999997E-2</v>
      </c>
      <c r="C438" s="400">
        <v>-3.5299999999999998E-2</v>
      </c>
      <c r="D438" s="400">
        <v>3.3E-3</v>
      </c>
      <c r="E438" s="400">
        <v>3.6083333333333301E-3</v>
      </c>
      <c r="F438" s="430">
        <v>3.74166666666667E-3</v>
      </c>
      <c r="G438" s="430">
        <v>3.6749999999999999E-3</v>
      </c>
      <c r="H438" s="400">
        <v>3.8249999999999998E-3</v>
      </c>
      <c r="I438" s="400">
        <f t="shared" si="18"/>
        <v>-6.4000000000000001E-2</v>
      </c>
      <c r="J438" s="400">
        <f t="shared" si="19"/>
        <v>-6.4375000000000002E-2</v>
      </c>
      <c r="K438" s="400">
        <f t="shared" si="20"/>
        <v>-3.9125E-2</v>
      </c>
    </row>
    <row r="439" spans="1:11" ht="14.5" customHeight="1" x14ac:dyDescent="0.15">
      <c r="A439" s="399">
        <v>22767</v>
      </c>
      <c r="B439" s="430">
        <v>-8.1100000000000005E-2</v>
      </c>
      <c r="C439" s="400">
        <v>-9.1200000000000003E-2</v>
      </c>
      <c r="D439" s="400">
        <v>3.2000000000000002E-3</v>
      </c>
      <c r="E439" s="400">
        <v>3.5666666666666698E-3</v>
      </c>
      <c r="F439" s="430">
        <v>3.6916666666666699E-3</v>
      </c>
      <c r="G439" s="430">
        <v>3.6291666666666699E-3</v>
      </c>
      <c r="H439" s="400">
        <v>3.7583333333333301E-3</v>
      </c>
      <c r="I439" s="400">
        <f t="shared" si="18"/>
        <v>-8.43E-2</v>
      </c>
      <c r="J439" s="400">
        <f t="shared" si="19"/>
        <v>-8.4729166666666675E-2</v>
      </c>
      <c r="K439" s="400">
        <f t="shared" si="20"/>
        <v>-9.4958333333333339E-2</v>
      </c>
    </row>
    <row r="440" spans="1:11" ht="14.5" customHeight="1" x14ac:dyDescent="0.15">
      <c r="A440" s="399">
        <v>22798</v>
      </c>
      <c r="B440" s="430">
        <v>-8.0299999999999996E-2</v>
      </c>
      <c r="C440" s="400">
        <v>-5.4800000000000001E-2</v>
      </c>
      <c r="D440" s="400">
        <v>3.0000000000000001E-3</v>
      </c>
      <c r="E440" s="400">
        <v>3.5666666666666698E-3</v>
      </c>
      <c r="F440" s="430">
        <v>3.7000000000000002E-3</v>
      </c>
      <c r="G440" s="430">
        <v>3.63333333333333E-3</v>
      </c>
      <c r="H440" s="400">
        <v>3.7333333333333298E-3</v>
      </c>
      <c r="I440" s="400">
        <f t="shared" si="18"/>
        <v>-8.3299999999999999E-2</v>
      </c>
      <c r="J440" s="400">
        <f t="shared" si="19"/>
        <v>-8.3933333333333332E-2</v>
      </c>
      <c r="K440" s="400">
        <f t="shared" si="20"/>
        <v>-5.8533333333333333E-2</v>
      </c>
    </row>
    <row r="441" spans="1:11" ht="14.5" customHeight="1" x14ac:dyDescent="0.15">
      <c r="A441" s="399">
        <v>22828</v>
      </c>
      <c r="B441" s="430">
        <v>6.5199999999999994E-2</v>
      </c>
      <c r="C441" s="400">
        <v>6.8900000000000003E-2</v>
      </c>
      <c r="D441" s="400">
        <v>3.3999999999999998E-3</v>
      </c>
      <c r="E441" s="400">
        <v>3.6166666666666699E-3</v>
      </c>
      <c r="F441" s="430">
        <v>3.74166666666667E-3</v>
      </c>
      <c r="G441" s="430">
        <v>3.67916666666667E-3</v>
      </c>
      <c r="H441" s="400">
        <v>3.7499999999999999E-3</v>
      </c>
      <c r="I441" s="400">
        <f t="shared" si="18"/>
        <v>6.1799999999999994E-2</v>
      </c>
      <c r="J441" s="400">
        <f t="shared" si="19"/>
        <v>6.1520833333333323E-2</v>
      </c>
      <c r="K441" s="400">
        <f t="shared" si="20"/>
        <v>6.515E-2</v>
      </c>
    </row>
    <row r="442" spans="1:11" ht="14.5" customHeight="1" x14ac:dyDescent="0.15">
      <c r="A442" s="399">
        <v>22859</v>
      </c>
      <c r="B442" s="430">
        <v>2.0799999999999999E-2</v>
      </c>
      <c r="C442" s="400">
        <v>2.7099999999999999E-2</v>
      </c>
      <c r="D442" s="400">
        <v>3.3999999999999998E-3</v>
      </c>
      <c r="E442" s="400">
        <v>3.6250000000000002E-3</v>
      </c>
      <c r="F442" s="430">
        <v>3.74166666666667E-3</v>
      </c>
      <c r="G442" s="430">
        <v>3.6833333333333301E-3</v>
      </c>
      <c r="H442" s="400">
        <v>3.7750000000000001E-3</v>
      </c>
      <c r="I442" s="400">
        <f t="shared" si="18"/>
        <v>1.7399999999999999E-2</v>
      </c>
      <c r="J442" s="400">
        <f t="shared" si="19"/>
        <v>1.7116666666666669E-2</v>
      </c>
      <c r="K442" s="400">
        <f t="shared" si="20"/>
        <v>2.3324999999999999E-2</v>
      </c>
    </row>
    <row r="443" spans="1:11" ht="14.5" customHeight="1" x14ac:dyDescent="0.15">
      <c r="A443" s="399">
        <v>22890</v>
      </c>
      <c r="B443" s="430">
        <v>-4.65E-2</v>
      </c>
      <c r="C443" s="400">
        <v>-3.3399999999999999E-2</v>
      </c>
      <c r="D443" s="400">
        <v>3.0000000000000001E-3</v>
      </c>
      <c r="E443" s="400">
        <v>3.5999999999999999E-3</v>
      </c>
      <c r="F443" s="430">
        <v>3.7166666666666702E-3</v>
      </c>
      <c r="G443" s="430">
        <v>3.6583333333333298E-3</v>
      </c>
      <c r="H443" s="400">
        <v>3.7583333333333301E-3</v>
      </c>
      <c r="I443" s="400">
        <f t="shared" si="18"/>
        <v>-4.9500000000000002E-2</v>
      </c>
      <c r="J443" s="400">
        <f t="shared" si="19"/>
        <v>-5.0158333333333333E-2</v>
      </c>
      <c r="K443" s="400">
        <f t="shared" si="20"/>
        <v>-3.7158333333333328E-2</v>
      </c>
    </row>
    <row r="444" spans="1:11" ht="14.5" customHeight="1" x14ac:dyDescent="0.15">
      <c r="A444" s="399">
        <v>22920</v>
      </c>
      <c r="B444" s="430">
        <v>6.4000000000000003E-3</v>
      </c>
      <c r="C444" s="400">
        <v>-1.4E-3</v>
      </c>
      <c r="D444" s="400">
        <v>3.5000000000000001E-3</v>
      </c>
      <c r="E444" s="400">
        <v>3.5666666666666698E-3</v>
      </c>
      <c r="F444" s="430">
        <v>3.6749999999999999E-3</v>
      </c>
      <c r="G444" s="430">
        <v>3.6208333333333301E-3</v>
      </c>
      <c r="H444" s="400">
        <v>3.74166666666667E-3</v>
      </c>
      <c r="I444" s="400">
        <f t="shared" si="18"/>
        <v>2.9000000000000002E-3</v>
      </c>
      <c r="J444" s="400">
        <f t="shared" si="19"/>
        <v>2.7791666666666702E-3</v>
      </c>
      <c r="K444" s="400">
        <f t="shared" si="20"/>
        <v>-5.1416666666666703E-3</v>
      </c>
    </row>
    <row r="445" spans="1:11" ht="14.5" customHeight="1" x14ac:dyDescent="0.15">
      <c r="A445" s="399">
        <v>22951</v>
      </c>
      <c r="B445" s="430">
        <v>0.1086</v>
      </c>
      <c r="C445" s="400">
        <v>7.6799999999999993E-2</v>
      </c>
      <c r="D445" s="400">
        <v>3.0999999999999999E-3</v>
      </c>
      <c r="E445" s="400">
        <v>3.54166666666667E-3</v>
      </c>
      <c r="F445" s="430">
        <v>3.6666666666666701E-3</v>
      </c>
      <c r="G445" s="430">
        <v>3.60416666666667E-3</v>
      </c>
      <c r="H445" s="400">
        <v>3.70833333333333E-3</v>
      </c>
      <c r="I445" s="400">
        <f t="shared" si="18"/>
        <v>0.1055</v>
      </c>
      <c r="J445" s="400">
        <f t="shared" si="19"/>
        <v>0.10499583333333333</v>
      </c>
      <c r="K445" s="400">
        <f t="shared" si="20"/>
        <v>7.3091666666666666E-2</v>
      </c>
    </row>
    <row r="446" spans="1:11" ht="14.5" customHeight="1" x14ac:dyDescent="0.15">
      <c r="A446" s="399">
        <v>22981</v>
      </c>
      <c r="B446" s="430">
        <v>1.5299999999999999E-2</v>
      </c>
      <c r="C446" s="400">
        <v>3.1199999999999999E-2</v>
      </c>
      <c r="D446" s="400">
        <v>3.2000000000000002E-3</v>
      </c>
      <c r="E446" s="400">
        <v>3.5333333333333302E-3</v>
      </c>
      <c r="F446" s="430">
        <v>3.65E-3</v>
      </c>
      <c r="G446" s="430">
        <v>3.5916666666666701E-3</v>
      </c>
      <c r="H446" s="400">
        <v>3.7000000000000002E-3</v>
      </c>
      <c r="I446" s="400">
        <f t="shared" si="18"/>
        <v>1.21E-2</v>
      </c>
      <c r="J446" s="400">
        <f t="shared" si="19"/>
        <v>1.1708333333333329E-2</v>
      </c>
      <c r="K446" s="400">
        <f t="shared" si="20"/>
        <v>2.7499999999999997E-2</v>
      </c>
    </row>
    <row r="447" spans="1:11" ht="14.5" customHeight="1" x14ac:dyDescent="0.15">
      <c r="A447" s="399">
        <v>23012</v>
      </c>
      <c r="B447" s="430">
        <v>5.0599999999999999E-2</v>
      </c>
      <c r="C447" s="400">
        <v>5.5800000000000002E-2</v>
      </c>
      <c r="D447" s="400">
        <v>3.2000000000000002E-3</v>
      </c>
      <c r="E447" s="400">
        <v>3.5083333333333299E-3</v>
      </c>
      <c r="F447" s="430">
        <v>3.6416666666666698E-3</v>
      </c>
      <c r="G447" s="430">
        <v>3.5750000000000001E-3</v>
      </c>
      <c r="H447" s="400">
        <v>3.6583333333333298E-3</v>
      </c>
      <c r="I447" s="400">
        <f t="shared" si="18"/>
        <v>4.7399999999999998E-2</v>
      </c>
      <c r="J447" s="400">
        <f t="shared" si="19"/>
        <v>4.7024999999999997E-2</v>
      </c>
      <c r="K447" s="400">
        <f t="shared" si="20"/>
        <v>5.2141666666666669E-2</v>
      </c>
    </row>
    <row r="448" spans="1:11" ht="14.5" customHeight="1" x14ac:dyDescent="0.15">
      <c r="A448" s="399">
        <v>23043</v>
      </c>
      <c r="B448" s="430">
        <v>-2.3900000000000001E-2</v>
      </c>
      <c r="C448" s="400">
        <v>-2.06E-2</v>
      </c>
      <c r="D448" s="400">
        <v>2.8999999999999998E-3</v>
      </c>
      <c r="E448" s="400">
        <v>3.4916666666666698E-3</v>
      </c>
      <c r="F448" s="430">
        <v>3.63333333333333E-3</v>
      </c>
      <c r="G448" s="430">
        <v>3.5625000000000001E-3</v>
      </c>
      <c r="H448" s="400">
        <v>3.6416666666666698E-3</v>
      </c>
      <c r="I448" s="400">
        <f t="shared" si="18"/>
        <v>-2.6800000000000001E-2</v>
      </c>
      <c r="J448" s="400">
        <f t="shared" si="19"/>
        <v>-2.7462500000000001E-2</v>
      </c>
      <c r="K448" s="400">
        <f t="shared" si="20"/>
        <v>-2.4241666666666668E-2</v>
      </c>
    </row>
    <row r="449" spans="1:11" ht="14.5" customHeight="1" x14ac:dyDescent="0.15">
      <c r="A449" s="399">
        <v>23071</v>
      </c>
      <c r="B449" s="430">
        <v>3.6999999999999998E-2</v>
      </c>
      <c r="C449" s="400">
        <v>1.8599999999999998E-2</v>
      </c>
      <c r="D449" s="400">
        <v>3.0999999999999999E-3</v>
      </c>
      <c r="E449" s="400">
        <v>3.4916666666666698E-3</v>
      </c>
      <c r="F449" s="430">
        <v>3.6166666666666699E-3</v>
      </c>
      <c r="G449" s="430">
        <v>3.5541666666666699E-3</v>
      </c>
      <c r="H449" s="400">
        <v>3.6416666666666698E-3</v>
      </c>
      <c r="I449" s="400">
        <f t="shared" si="18"/>
        <v>3.39E-2</v>
      </c>
      <c r="J449" s="400">
        <f t="shared" si="19"/>
        <v>3.3445833333333327E-2</v>
      </c>
      <c r="K449" s="400">
        <f t="shared" si="20"/>
        <v>1.4958333333333329E-2</v>
      </c>
    </row>
    <row r="450" spans="1:11" ht="14.5" customHeight="1" x14ac:dyDescent="0.15">
      <c r="A450" s="399">
        <v>23102</v>
      </c>
      <c r="B450" s="430">
        <v>0.05</v>
      </c>
      <c r="C450" s="400">
        <v>2.3199999999999998E-2</v>
      </c>
      <c r="D450" s="400">
        <v>3.3999999999999998E-3</v>
      </c>
      <c r="E450" s="400">
        <v>3.5083333333333299E-3</v>
      </c>
      <c r="F450" s="430">
        <v>3.6250000000000002E-3</v>
      </c>
      <c r="G450" s="430">
        <v>3.5666666666666698E-3</v>
      </c>
      <c r="H450" s="400">
        <v>3.6416666666666698E-3</v>
      </c>
      <c r="I450" s="400">
        <f t="shared" si="18"/>
        <v>4.6600000000000003E-2</v>
      </c>
      <c r="J450" s="400">
        <f t="shared" si="19"/>
        <v>4.6433333333333333E-2</v>
      </c>
      <c r="K450" s="400">
        <f t="shared" si="20"/>
        <v>1.955833333333333E-2</v>
      </c>
    </row>
    <row r="451" spans="1:11" ht="14.5" customHeight="1" x14ac:dyDescent="0.15">
      <c r="A451" s="399">
        <v>23132</v>
      </c>
      <c r="B451" s="430">
        <v>1.9300000000000001E-2</v>
      </c>
      <c r="C451" s="400">
        <v>7.0000000000000001E-3</v>
      </c>
      <c r="D451" s="400">
        <v>3.3E-3</v>
      </c>
      <c r="E451" s="400">
        <v>3.5166666666666701E-3</v>
      </c>
      <c r="F451" s="430">
        <v>3.63333333333333E-3</v>
      </c>
      <c r="G451" s="430">
        <v>3.5750000000000001E-3</v>
      </c>
      <c r="H451" s="400">
        <v>3.6416666666666698E-3</v>
      </c>
      <c r="I451" s="400">
        <f t="shared" si="18"/>
        <v>1.6E-2</v>
      </c>
      <c r="J451" s="400">
        <f t="shared" si="19"/>
        <v>1.5725000000000003E-2</v>
      </c>
      <c r="K451" s="400">
        <f t="shared" si="20"/>
        <v>3.3583333333333304E-3</v>
      </c>
    </row>
    <row r="452" spans="1:11" ht="14.5" customHeight="1" x14ac:dyDescent="0.15">
      <c r="A452" s="399">
        <v>23163</v>
      </c>
      <c r="B452" s="430">
        <v>-1.8800000000000001E-2</v>
      </c>
      <c r="C452" s="400">
        <v>-1.23E-2</v>
      </c>
      <c r="D452" s="400">
        <v>3.0000000000000001E-3</v>
      </c>
      <c r="E452" s="400">
        <v>3.5249999999999999E-3</v>
      </c>
      <c r="F452" s="430">
        <v>3.63333333333333E-3</v>
      </c>
      <c r="G452" s="430">
        <v>3.5791666666666702E-3</v>
      </c>
      <c r="H452" s="400">
        <v>3.6416666666666698E-3</v>
      </c>
      <c r="I452" s="400">
        <f t="shared" ref="I452:I515" si="21">B452-D452</f>
        <v>-2.18E-2</v>
      </c>
      <c r="J452" s="400">
        <f t="shared" si="19"/>
        <v>-2.2379166666666672E-2</v>
      </c>
      <c r="K452" s="400">
        <f t="shared" si="20"/>
        <v>-1.594166666666667E-2</v>
      </c>
    </row>
    <row r="453" spans="1:11" ht="14.5" customHeight="1" x14ac:dyDescent="0.15">
      <c r="A453" s="399">
        <v>23193</v>
      </c>
      <c r="B453" s="430">
        <v>-2.2000000000000001E-3</v>
      </c>
      <c r="C453" s="400">
        <v>1.23E-2</v>
      </c>
      <c r="D453" s="400">
        <v>3.5999999999999999E-3</v>
      </c>
      <c r="E453" s="400">
        <v>3.5500000000000002E-3</v>
      </c>
      <c r="F453" s="430">
        <v>3.6583333333333298E-3</v>
      </c>
      <c r="G453" s="430">
        <v>3.60416666666667E-3</v>
      </c>
      <c r="H453" s="400">
        <v>3.6583333333333298E-3</v>
      </c>
      <c r="I453" s="400">
        <f t="shared" si="21"/>
        <v>-5.7999999999999996E-3</v>
      </c>
      <c r="J453" s="400">
        <f t="shared" si="19"/>
        <v>-5.8041666666666701E-3</v>
      </c>
      <c r="K453" s="400">
        <f t="shared" si="20"/>
        <v>8.6416666666666708E-3</v>
      </c>
    </row>
    <row r="454" spans="1:11" ht="14.5" customHeight="1" x14ac:dyDescent="0.15">
      <c r="A454" s="399">
        <v>23224</v>
      </c>
      <c r="B454" s="430">
        <v>5.3499999999999999E-2</v>
      </c>
      <c r="C454" s="400">
        <v>4.2500000000000003E-2</v>
      </c>
      <c r="D454" s="400">
        <v>3.3E-3</v>
      </c>
      <c r="E454" s="400">
        <v>3.5750000000000001E-3</v>
      </c>
      <c r="F454" s="430">
        <v>3.6666666666666701E-3</v>
      </c>
      <c r="G454" s="430">
        <v>3.6208333333333301E-3</v>
      </c>
      <c r="H454" s="400">
        <v>3.65E-3</v>
      </c>
      <c r="I454" s="400">
        <f t="shared" si="21"/>
        <v>5.0200000000000002E-2</v>
      </c>
      <c r="J454" s="400">
        <f t="shared" si="19"/>
        <v>4.9879166666666669E-2</v>
      </c>
      <c r="K454" s="400">
        <f t="shared" si="20"/>
        <v>3.8850000000000003E-2</v>
      </c>
    </row>
    <row r="455" spans="1:11" ht="14.5" customHeight="1" x14ac:dyDescent="0.15">
      <c r="A455" s="399">
        <v>23255</v>
      </c>
      <c r="B455" s="430">
        <v>-9.7000000000000003E-3</v>
      </c>
      <c r="C455" s="400">
        <v>-2.58E-2</v>
      </c>
      <c r="D455" s="400">
        <v>3.3999999999999998E-3</v>
      </c>
      <c r="E455" s="400">
        <v>3.5916666666666701E-3</v>
      </c>
      <c r="F455" s="430">
        <v>3.6749999999999999E-3</v>
      </c>
      <c r="G455" s="430">
        <v>3.63333333333333E-3</v>
      </c>
      <c r="H455" s="400">
        <v>3.6666666666666701E-3</v>
      </c>
      <c r="I455" s="400">
        <f t="shared" si="21"/>
        <v>-1.3100000000000001E-2</v>
      </c>
      <c r="J455" s="400">
        <f t="shared" si="19"/>
        <v>-1.3333333333333331E-2</v>
      </c>
      <c r="K455" s="400">
        <f t="shared" si="20"/>
        <v>-2.9466666666666669E-2</v>
      </c>
    </row>
    <row r="456" spans="1:11" ht="14.5" customHeight="1" x14ac:dyDescent="0.15">
      <c r="A456" s="399">
        <v>23285</v>
      </c>
      <c r="B456" s="430">
        <v>3.39E-2</v>
      </c>
      <c r="C456" s="400">
        <v>-3.3E-3</v>
      </c>
      <c r="D456" s="400">
        <v>3.3999999999999998E-3</v>
      </c>
      <c r="E456" s="400">
        <v>3.5999999999999999E-3</v>
      </c>
      <c r="F456" s="430">
        <v>3.6916666666666699E-3</v>
      </c>
      <c r="G456" s="430">
        <v>3.6458333333333299E-3</v>
      </c>
      <c r="H456" s="400">
        <v>3.6749999999999999E-3</v>
      </c>
      <c r="I456" s="400">
        <f t="shared" si="21"/>
        <v>3.0499999999999999E-2</v>
      </c>
      <c r="J456" s="400">
        <f t="shared" si="19"/>
        <v>3.0254166666666669E-2</v>
      </c>
      <c r="K456" s="400">
        <f t="shared" si="20"/>
        <v>-6.9750000000000003E-3</v>
      </c>
    </row>
    <row r="457" spans="1:11" ht="14.5" customHeight="1" x14ac:dyDescent="0.15">
      <c r="A457" s="399">
        <v>23316</v>
      </c>
      <c r="B457" s="430">
        <v>-4.5999999999999999E-3</v>
      </c>
      <c r="C457" s="400">
        <v>-8.2000000000000007E-3</v>
      </c>
      <c r="D457" s="400">
        <v>3.2000000000000002E-3</v>
      </c>
      <c r="E457" s="400">
        <v>3.6083333333333301E-3</v>
      </c>
      <c r="F457" s="430">
        <v>3.7000000000000002E-3</v>
      </c>
      <c r="G457" s="430">
        <v>3.6541666666666701E-3</v>
      </c>
      <c r="H457" s="400">
        <v>3.6833333333333301E-3</v>
      </c>
      <c r="I457" s="400">
        <f t="shared" si="21"/>
        <v>-7.7999999999999996E-3</v>
      </c>
      <c r="J457" s="400">
        <f t="shared" si="19"/>
        <v>-8.2541666666666701E-3</v>
      </c>
      <c r="K457" s="400">
        <f t="shared" si="20"/>
        <v>-1.1883333333333331E-2</v>
      </c>
    </row>
    <row r="458" spans="1:11" ht="14.5" customHeight="1" x14ac:dyDescent="0.15">
      <c r="A458" s="399">
        <v>23346</v>
      </c>
      <c r="B458" s="430">
        <v>2.6200000000000001E-2</v>
      </c>
      <c r="C458" s="400">
        <v>3.1699999999999999E-2</v>
      </c>
      <c r="D458" s="400">
        <v>3.5999999999999999E-3</v>
      </c>
      <c r="E458" s="400">
        <v>3.6250000000000002E-3</v>
      </c>
      <c r="F458" s="430">
        <v>3.7166666666666702E-3</v>
      </c>
      <c r="G458" s="430">
        <v>3.6708333333333302E-3</v>
      </c>
      <c r="H458" s="400">
        <v>3.7166666666666702E-3</v>
      </c>
      <c r="I458" s="400">
        <f t="shared" si="21"/>
        <v>2.2600000000000002E-2</v>
      </c>
      <c r="J458" s="400">
        <f t="shared" si="19"/>
        <v>2.252916666666667E-2</v>
      </c>
      <c r="K458" s="400">
        <f t="shared" si="20"/>
        <v>2.7983333333333329E-2</v>
      </c>
    </row>
    <row r="459" spans="1:11" ht="14.5" customHeight="1" x14ac:dyDescent="0.15">
      <c r="A459" s="399">
        <v>23377</v>
      </c>
      <c r="B459" s="430">
        <v>2.8299999999999999E-2</v>
      </c>
      <c r="C459" s="400">
        <v>1.2699999999999999E-2</v>
      </c>
      <c r="D459" s="400">
        <v>3.5000000000000001E-3</v>
      </c>
      <c r="E459" s="400">
        <v>3.6416666666666698E-3</v>
      </c>
      <c r="F459" s="430">
        <v>3.74166666666667E-3</v>
      </c>
      <c r="G459" s="430">
        <v>3.6916666666666699E-3</v>
      </c>
      <c r="H459" s="400">
        <v>3.74166666666667E-3</v>
      </c>
      <c r="I459" s="400">
        <f t="shared" si="21"/>
        <v>2.4799999999999999E-2</v>
      </c>
      <c r="J459" s="400">
        <f t="shared" si="19"/>
        <v>2.4608333333333329E-2</v>
      </c>
      <c r="K459" s="400">
        <f t="shared" si="20"/>
        <v>8.9583333333333286E-3</v>
      </c>
    </row>
    <row r="460" spans="1:11" ht="14.5" customHeight="1" x14ac:dyDescent="0.15">
      <c r="A460" s="399">
        <v>23408</v>
      </c>
      <c r="B460" s="430">
        <v>1.47E-2</v>
      </c>
      <c r="C460" s="400">
        <v>3.2000000000000002E-3</v>
      </c>
      <c r="D460" s="400">
        <v>3.2000000000000002E-3</v>
      </c>
      <c r="E460" s="400">
        <v>3.63333333333333E-3</v>
      </c>
      <c r="F460" s="430">
        <v>3.7166666666666702E-3</v>
      </c>
      <c r="G460" s="430">
        <v>3.6749999999999999E-3</v>
      </c>
      <c r="H460" s="400">
        <v>3.7499999999999999E-3</v>
      </c>
      <c r="I460" s="400">
        <f t="shared" si="21"/>
        <v>1.15E-2</v>
      </c>
      <c r="J460" s="400">
        <f t="shared" si="19"/>
        <v>1.1025E-2</v>
      </c>
      <c r="K460" s="400">
        <f t="shared" si="20"/>
        <v>-5.4999999999999971E-4</v>
      </c>
    </row>
    <row r="461" spans="1:11" ht="14.5" customHeight="1" x14ac:dyDescent="0.15">
      <c r="A461" s="399">
        <v>23437</v>
      </c>
      <c r="B461" s="430">
        <v>1.6500000000000001E-2</v>
      </c>
      <c r="C461" s="400">
        <v>-3.5000000000000001E-3</v>
      </c>
      <c r="D461" s="400">
        <v>3.7000000000000002E-3</v>
      </c>
      <c r="E461" s="400">
        <v>3.65E-3</v>
      </c>
      <c r="F461" s="430">
        <v>3.725E-3</v>
      </c>
      <c r="G461" s="430">
        <v>3.6874999999999998E-3</v>
      </c>
      <c r="H461" s="400">
        <v>3.7583333333333301E-3</v>
      </c>
      <c r="I461" s="400">
        <f t="shared" si="21"/>
        <v>1.2800000000000001E-2</v>
      </c>
      <c r="J461" s="400">
        <f t="shared" si="19"/>
        <v>1.2812500000000001E-2</v>
      </c>
      <c r="K461" s="400">
        <f t="shared" si="20"/>
        <v>-7.2583333333333302E-3</v>
      </c>
    </row>
    <row r="462" spans="1:11" ht="14.5" customHeight="1" x14ac:dyDescent="0.15">
      <c r="A462" s="399">
        <v>23468</v>
      </c>
      <c r="B462" s="430">
        <v>7.4999999999999997E-3</v>
      </c>
      <c r="C462" s="400">
        <v>6.7000000000000002E-3</v>
      </c>
      <c r="D462" s="400">
        <v>3.5000000000000001E-3</v>
      </c>
      <c r="E462" s="400">
        <v>3.6666666666666701E-3</v>
      </c>
      <c r="F462" s="430">
        <v>3.74166666666667E-3</v>
      </c>
      <c r="G462" s="430">
        <v>3.7041666666666698E-3</v>
      </c>
      <c r="H462" s="400">
        <v>3.7666666666666699E-3</v>
      </c>
      <c r="I462" s="400">
        <f t="shared" si="21"/>
        <v>4.0000000000000001E-3</v>
      </c>
      <c r="J462" s="400">
        <f t="shared" si="19"/>
        <v>3.7958333333333299E-3</v>
      </c>
      <c r="K462" s="400">
        <f t="shared" si="20"/>
        <v>2.9333333333333303E-3</v>
      </c>
    </row>
    <row r="463" spans="1:11" ht="14.5" customHeight="1" x14ac:dyDescent="0.15">
      <c r="A463" s="399">
        <v>23498</v>
      </c>
      <c r="B463" s="430">
        <v>1.6199999999999999E-2</v>
      </c>
      <c r="C463" s="400">
        <v>3.2000000000000002E-3</v>
      </c>
      <c r="D463" s="400">
        <v>3.2000000000000002E-3</v>
      </c>
      <c r="E463" s="400">
        <v>3.6749999999999999E-3</v>
      </c>
      <c r="F463" s="430">
        <v>3.7499999999999999E-3</v>
      </c>
      <c r="G463" s="430">
        <v>3.7125000000000001E-3</v>
      </c>
      <c r="H463" s="400">
        <v>3.7750000000000001E-3</v>
      </c>
      <c r="I463" s="400">
        <f t="shared" si="21"/>
        <v>1.2999999999999999E-2</v>
      </c>
      <c r="J463" s="400">
        <f t="shared" si="19"/>
        <v>1.2487499999999999E-2</v>
      </c>
      <c r="K463" s="400">
        <f t="shared" si="20"/>
        <v>-5.7499999999999999E-4</v>
      </c>
    </row>
    <row r="464" spans="1:11" ht="14.5" customHeight="1" x14ac:dyDescent="0.15">
      <c r="A464" s="399">
        <v>23529</v>
      </c>
      <c r="B464" s="430">
        <v>1.78E-2</v>
      </c>
      <c r="C464" s="400">
        <v>2.3400000000000001E-2</v>
      </c>
      <c r="D464" s="400">
        <v>3.8E-3</v>
      </c>
      <c r="E464" s="400">
        <v>3.6749999999999999E-3</v>
      </c>
      <c r="F464" s="430">
        <v>3.7583333333333301E-3</v>
      </c>
      <c r="G464" s="430">
        <v>3.7166666666666702E-3</v>
      </c>
      <c r="H464" s="400">
        <v>3.7916666666666702E-3</v>
      </c>
      <c r="I464" s="400">
        <f t="shared" si="21"/>
        <v>1.4E-2</v>
      </c>
      <c r="J464" s="400">
        <f t="shared" si="19"/>
        <v>1.408333333333333E-2</v>
      </c>
      <c r="K464" s="400">
        <f t="shared" si="20"/>
        <v>1.9608333333333332E-2</v>
      </c>
    </row>
    <row r="465" spans="1:11" ht="14.5" customHeight="1" x14ac:dyDescent="0.15">
      <c r="A465" s="399">
        <v>23559</v>
      </c>
      <c r="B465" s="430">
        <v>1.95E-2</v>
      </c>
      <c r="C465" s="400">
        <v>4.7100000000000003E-2</v>
      </c>
      <c r="D465" s="400">
        <v>3.5000000000000001E-3</v>
      </c>
      <c r="E465" s="400">
        <v>3.6666666666666701E-3</v>
      </c>
      <c r="F465" s="430">
        <v>3.7499999999999999E-3</v>
      </c>
      <c r="G465" s="430">
        <v>3.70833333333333E-3</v>
      </c>
      <c r="H465" s="400">
        <v>3.78333333333333E-3</v>
      </c>
      <c r="I465" s="400">
        <f t="shared" si="21"/>
        <v>1.6E-2</v>
      </c>
      <c r="J465" s="400">
        <f t="shared" si="19"/>
        <v>1.5791666666666669E-2</v>
      </c>
      <c r="K465" s="400">
        <f t="shared" si="20"/>
        <v>4.331666666666667E-2</v>
      </c>
    </row>
    <row r="466" spans="1:11" ht="14.5" customHeight="1" x14ac:dyDescent="0.15">
      <c r="A466" s="399">
        <v>23590</v>
      </c>
      <c r="B466" s="430">
        <v>-1.18E-2</v>
      </c>
      <c r="C466" s="400">
        <v>3.0999999999999999E-3</v>
      </c>
      <c r="D466" s="400">
        <v>3.5000000000000001E-3</v>
      </c>
      <c r="E466" s="400">
        <v>3.6749999999999999E-3</v>
      </c>
      <c r="F466" s="430">
        <v>3.74166666666667E-3</v>
      </c>
      <c r="G466" s="430">
        <v>3.70833333333333E-3</v>
      </c>
      <c r="H466" s="400">
        <v>3.78333333333333E-3</v>
      </c>
      <c r="I466" s="400">
        <f t="shared" si="21"/>
        <v>-1.5299999999999999E-2</v>
      </c>
      <c r="J466" s="400">
        <f t="shared" si="19"/>
        <v>-1.5508333333333329E-2</v>
      </c>
      <c r="K466" s="400">
        <f t="shared" si="20"/>
        <v>-6.8333333333333007E-4</v>
      </c>
    </row>
    <row r="467" spans="1:11" ht="14.5" customHeight="1" x14ac:dyDescent="0.15">
      <c r="A467" s="399">
        <v>23621</v>
      </c>
      <c r="B467" s="430">
        <v>3.0099999999999998E-2</v>
      </c>
      <c r="C467" s="400">
        <v>1.7000000000000001E-2</v>
      </c>
      <c r="D467" s="400">
        <v>3.3999999999999998E-3</v>
      </c>
      <c r="E467" s="400">
        <v>3.6833333333333301E-3</v>
      </c>
      <c r="F467" s="430">
        <v>3.7333333333333298E-3</v>
      </c>
      <c r="G467" s="430">
        <v>3.70833333333333E-3</v>
      </c>
      <c r="H467" s="400">
        <v>3.7750000000000001E-3</v>
      </c>
      <c r="I467" s="400">
        <f t="shared" si="21"/>
        <v>2.6699999999999998E-2</v>
      </c>
      <c r="J467" s="400">
        <f t="shared" si="19"/>
        <v>2.6391666666666667E-2</v>
      </c>
      <c r="K467" s="400">
        <f t="shared" si="20"/>
        <v>1.3225000000000001E-2</v>
      </c>
    </row>
    <row r="468" spans="1:11" ht="14.5" customHeight="1" x14ac:dyDescent="0.15">
      <c r="A468" s="399">
        <v>23651</v>
      </c>
      <c r="B468" s="430">
        <v>9.5999999999999992E-3</v>
      </c>
      <c r="C468" s="400">
        <v>1.6500000000000001E-2</v>
      </c>
      <c r="D468" s="400">
        <v>3.3999999999999998E-3</v>
      </c>
      <c r="E468" s="400">
        <v>3.6833333333333301E-3</v>
      </c>
      <c r="F468" s="430">
        <v>3.74166666666667E-3</v>
      </c>
      <c r="G468" s="430">
        <v>3.7125000000000001E-3</v>
      </c>
      <c r="H468" s="400">
        <v>3.7583333333333301E-3</v>
      </c>
      <c r="I468" s="400">
        <f t="shared" si="21"/>
        <v>6.1999999999999989E-3</v>
      </c>
      <c r="J468" s="400">
        <f t="shared" si="19"/>
        <v>5.8874999999999986E-3</v>
      </c>
      <c r="K468" s="400">
        <f t="shared" si="20"/>
        <v>1.274166666666667E-2</v>
      </c>
    </row>
    <row r="469" spans="1:11" ht="14.5" customHeight="1" x14ac:dyDescent="0.15">
      <c r="A469" s="399">
        <v>23682</v>
      </c>
      <c r="B469" s="430">
        <v>5.0000000000000001E-4</v>
      </c>
      <c r="C469" s="400">
        <v>1.14E-2</v>
      </c>
      <c r="D469" s="400">
        <v>3.5000000000000001E-3</v>
      </c>
      <c r="E469" s="400">
        <v>3.6916666666666699E-3</v>
      </c>
      <c r="F469" s="430">
        <v>3.74166666666667E-3</v>
      </c>
      <c r="G469" s="430">
        <v>3.7166666666666702E-3</v>
      </c>
      <c r="H469" s="400">
        <v>3.7750000000000001E-3</v>
      </c>
      <c r="I469" s="400">
        <f t="shared" si="21"/>
        <v>-3.0000000000000001E-3</v>
      </c>
      <c r="J469" s="400">
        <f t="shared" si="19"/>
        <v>-3.2166666666666702E-3</v>
      </c>
      <c r="K469" s="400">
        <f t="shared" si="20"/>
        <v>7.6249999999999998E-3</v>
      </c>
    </row>
    <row r="470" spans="1:11" ht="14.5" customHeight="1" x14ac:dyDescent="0.15">
      <c r="A470" s="399">
        <v>23712</v>
      </c>
      <c r="B470" s="430">
        <v>5.5999999999999999E-3</v>
      </c>
      <c r="C470" s="400">
        <v>8.6E-3</v>
      </c>
      <c r="D470" s="400">
        <v>3.5000000000000001E-3</v>
      </c>
      <c r="E470" s="400">
        <v>3.7000000000000002E-3</v>
      </c>
      <c r="F470" s="430">
        <v>3.7499999999999999E-3</v>
      </c>
      <c r="G470" s="430">
        <v>3.725E-3</v>
      </c>
      <c r="H470" s="400">
        <v>3.78333333333333E-3</v>
      </c>
      <c r="I470" s="400">
        <f t="shared" si="21"/>
        <v>2.0999999999999999E-3</v>
      </c>
      <c r="J470" s="400">
        <f t="shared" si="19"/>
        <v>1.8749999999999999E-3</v>
      </c>
      <c r="K470" s="400">
        <f t="shared" si="20"/>
        <v>4.8166666666666705E-3</v>
      </c>
    </row>
    <row r="471" spans="1:11" ht="14.5" customHeight="1" x14ac:dyDescent="0.15">
      <c r="A471" s="399">
        <v>23743</v>
      </c>
      <c r="B471" s="430">
        <v>3.4500000000000003E-2</v>
      </c>
      <c r="C471" s="400">
        <v>3.7100000000000001E-2</v>
      </c>
      <c r="D471" s="400">
        <v>3.3E-3</v>
      </c>
      <c r="E471" s="400">
        <v>3.6916666666666699E-3</v>
      </c>
      <c r="F471" s="430">
        <v>3.7333333333333298E-3</v>
      </c>
      <c r="G471" s="430">
        <v>3.7125000000000001E-3</v>
      </c>
      <c r="H471" s="400">
        <v>3.7750000000000001E-3</v>
      </c>
      <c r="I471" s="400">
        <f t="shared" si="21"/>
        <v>3.1200000000000002E-2</v>
      </c>
      <c r="J471" s="400">
        <f t="shared" si="19"/>
        <v>3.0787500000000002E-2</v>
      </c>
      <c r="K471" s="400">
        <f t="shared" si="20"/>
        <v>3.3325E-2</v>
      </c>
    </row>
    <row r="472" spans="1:11" ht="14.5" customHeight="1" x14ac:dyDescent="0.15">
      <c r="A472" s="399">
        <v>23774</v>
      </c>
      <c r="B472" s="430">
        <v>3.0999999999999999E-3</v>
      </c>
      <c r="C472" s="400">
        <v>8.9999999999999998E-4</v>
      </c>
      <c r="D472" s="400">
        <v>3.2000000000000002E-3</v>
      </c>
      <c r="E472" s="400">
        <v>3.6749999999999999E-3</v>
      </c>
      <c r="F472" s="430">
        <v>3.7166666666666702E-3</v>
      </c>
      <c r="G472" s="430">
        <v>3.6958333333333301E-3</v>
      </c>
      <c r="H472" s="400">
        <v>3.7583333333333301E-3</v>
      </c>
      <c r="I472" s="400">
        <f t="shared" si="21"/>
        <v>-1.0000000000000026E-4</v>
      </c>
      <c r="J472" s="400">
        <f t="shared" si="19"/>
        <v>-5.9583333333333016E-4</v>
      </c>
      <c r="K472" s="400">
        <f t="shared" si="20"/>
        <v>-2.8583333333333299E-3</v>
      </c>
    </row>
    <row r="473" spans="1:11" ht="14.5" customHeight="1" x14ac:dyDescent="0.15">
      <c r="A473" s="399">
        <v>23802</v>
      </c>
      <c r="B473" s="430">
        <v>-1.3299999999999999E-2</v>
      </c>
      <c r="C473" s="400">
        <v>6.9999999999999999E-4</v>
      </c>
      <c r="D473" s="400">
        <v>3.8E-3</v>
      </c>
      <c r="E473" s="400">
        <v>3.6833333333333301E-3</v>
      </c>
      <c r="F473" s="430">
        <v>3.7333333333333298E-3</v>
      </c>
      <c r="G473" s="430">
        <v>3.70833333333333E-3</v>
      </c>
      <c r="H473" s="400">
        <v>3.7499999999999999E-3</v>
      </c>
      <c r="I473" s="400">
        <f t="shared" si="21"/>
        <v>-1.7100000000000001E-2</v>
      </c>
      <c r="J473" s="400">
        <f t="shared" si="19"/>
        <v>-1.700833333333333E-2</v>
      </c>
      <c r="K473" s="400">
        <f t="shared" si="20"/>
        <v>-3.0499999999999998E-3</v>
      </c>
    </row>
    <row r="474" spans="1:11" ht="14.5" customHeight="1" x14ac:dyDescent="0.15">
      <c r="A474" s="399">
        <v>23833</v>
      </c>
      <c r="B474" s="430">
        <v>3.56E-2</v>
      </c>
      <c r="C474" s="400">
        <v>1.09E-2</v>
      </c>
      <c r="D474" s="400">
        <v>3.3E-3</v>
      </c>
      <c r="E474" s="400">
        <v>3.6916666666666699E-3</v>
      </c>
      <c r="F474" s="430">
        <v>3.7333333333333298E-3</v>
      </c>
      <c r="G474" s="430">
        <v>3.7125000000000001E-3</v>
      </c>
      <c r="H474" s="400">
        <v>3.74166666666667E-3</v>
      </c>
      <c r="I474" s="400">
        <f t="shared" si="21"/>
        <v>3.2300000000000002E-2</v>
      </c>
      <c r="J474" s="400">
        <f t="shared" si="19"/>
        <v>3.1887499999999999E-2</v>
      </c>
      <c r="K474" s="400">
        <f t="shared" si="20"/>
        <v>7.1583333333333299E-3</v>
      </c>
    </row>
    <row r="475" spans="1:11" ht="14.5" customHeight="1" x14ac:dyDescent="0.15">
      <c r="A475" s="399">
        <v>23863</v>
      </c>
      <c r="B475" s="430">
        <v>-3.0000000000000001E-3</v>
      </c>
      <c r="C475" s="400">
        <v>-8.3999999999999995E-3</v>
      </c>
      <c r="D475" s="400">
        <v>3.3E-3</v>
      </c>
      <c r="E475" s="400">
        <v>3.7000000000000002E-3</v>
      </c>
      <c r="F475" s="430">
        <v>3.74166666666667E-3</v>
      </c>
      <c r="G475" s="430">
        <v>3.7208333333333299E-3</v>
      </c>
      <c r="H475" s="400">
        <v>3.7499999999999999E-3</v>
      </c>
      <c r="I475" s="400">
        <f t="shared" si="21"/>
        <v>-6.3E-3</v>
      </c>
      <c r="J475" s="400">
        <f t="shared" ref="J475:J538" si="22">B475-G475</f>
        <v>-6.7208333333333304E-3</v>
      </c>
      <c r="K475" s="400">
        <f t="shared" ref="K475:K538" si="23">$C475-H475</f>
        <v>-1.2149999999999999E-2</v>
      </c>
    </row>
    <row r="476" spans="1:11" ht="14.5" customHeight="1" x14ac:dyDescent="0.15">
      <c r="A476" s="399">
        <v>23894</v>
      </c>
      <c r="B476" s="430">
        <v>-4.7300000000000002E-2</v>
      </c>
      <c r="C476" s="400">
        <v>-3.4000000000000002E-2</v>
      </c>
      <c r="D476" s="400">
        <v>3.8E-3</v>
      </c>
      <c r="E476" s="400">
        <v>3.7166666666666702E-3</v>
      </c>
      <c r="F476" s="430">
        <v>3.7666666666666699E-3</v>
      </c>
      <c r="G476" s="430">
        <v>3.74166666666667E-3</v>
      </c>
      <c r="H476" s="400">
        <v>3.7666666666666699E-3</v>
      </c>
      <c r="I476" s="400">
        <f t="shared" si="21"/>
        <v>-5.11E-2</v>
      </c>
      <c r="J476" s="400">
        <f t="shared" si="22"/>
        <v>-5.1041666666666673E-2</v>
      </c>
      <c r="K476" s="400">
        <f t="shared" si="23"/>
        <v>-3.7766666666666671E-2</v>
      </c>
    </row>
    <row r="477" spans="1:11" ht="14.5" customHeight="1" x14ac:dyDescent="0.15">
      <c r="A477" s="399">
        <v>23924</v>
      </c>
      <c r="B477" s="430">
        <v>1.47E-2</v>
      </c>
      <c r="C477" s="400">
        <v>1.0500000000000001E-2</v>
      </c>
      <c r="D477" s="400">
        <v>3.3999999999999998E-3</v>
      </c>
      <c r="E477" s="400">
        <v>3.7333333333333298E-3</v>
      </c>
      <c r="F477" s="430">
        <v>3.8E-3</v>
      </c>
      <c r="G477" s="430">
        <v>3.7666666666666699E-3</v>
      </c>
      <c r="H477" s="400">
        <v>3.78333333333333E-3</v>
      </c>
      <c r="I477" s="400">
        <f t="shared" si="21"/>
        <v>1.1299999999999999E-2</v>
      </c>
      <c r="J477" s="400">
        <f t="shared" si="22"/>
        <v>1.093333333333333E-2</v>
      </c>
      <c r="K477" s="400">
        <f t="shared" si="23"/>
        <v>6.7166666666666711E-3</v>
      </c>
    </row>
    <row r="478" spans="1:11" ht="14.5" customHeight="1" x14ac:dyDescent="0.15">
      <c r="A478" s="399">
        <v>23955</v>
      </c>
      <c r="B478" s="430">
        <v>2.7199999999999998E-2</v>
      </c>
      <c r="C478" s="400">
        <v>9.7000000000000003E-3</v>
      </c>
      <c r="D478" s="400">
        <v>3.7000000000000002E-3</v>
      </c>
      <c r="E478" s="400">
        <v>3.74166666666667E-3</v>
      </c>
      <c r="F478" s="430">
        <v>3.8249999999999998E-3</v>
      </c>
      <c r="G478" s="430">
        <v>3.78333333333333E-3</v>
      </c>
      <c r="H478" s="400">
        <v>3.81666666666667E-3</v>
      </c>
      <c r="I478" s="400">
        <f t="shared" si="21"/>
        <v>2.35E-2</v>
      </c>
      <c r="J478" s="400">
        <f t="shared" si="22"/>
        <v>2.3416666666666669E-2</v>
      </c>
      <c r="K478" s="400">
        <f t="shared" si="23"/>
        <v>5.8833333333333307E-3</v>
      </c>
    </row>
    <row r="479" spans="1:11" ht="14.5" customHeight="1" x14ac:dyDescent="0.15">
      <c r="A479" s="399">
        <v>23986</v>
      </c>
      <c r="B479" s="430">
        <v>3.3399999999999999E-2</v>
      </c>
      <c r="C479" s="400">
        <v>1.9400000000000001E-2</v>
      </c>
      <c r="D479" s="400">
        <v>3.5000000000000001E-3</v>
      </c>
      <c r="E479" s="400">
        <v>3.7666666666666699E-3</v>
      </c>
      <c r="F479" s="430">
        <v>3.8583333333333299E-3</v>
      </c>
      <c r="G479" s="430">
        <v>3.8124999999999999E-3</v>
      </c>
      <c r="H479" s="400">
        <v>3.8583333333333299E-3</v>
      </c>
      <c r="I479" s="400">
        <f t="shared" si="21"/>
        <v>2.9899999999999999E-2</v>
      </c>
      <c r="J479" s="400">
        <f t="shared" si="22"/>
        <v>2.9587499999999999E-2</v>
      </c>
      <c r="K479" s="400">
        <f t="shared" si="23"/>
        <v>1.5541666666666671E-2</v>
      </c>
    </row>
    <row r="480" spans="1:11" ht="14.5" customHeight="1" x14ac:dyDescent="0.15">
      <c r="A480" s="399">
        <v>24016</v>
      </c>
      <c r="B480" s="430">
        <v>2.8899999999999999E-2</v>
      </c>
      <c r="C480" s="400">
        <v>1.29E-2</v>
      </c>
      <c r="D480" s="400">
        <v>3.3999999999999998E-3</v>
      </c>
      <c r="E480" s="400">
        <v>3.8E-3</v>
      </c>
      <c r="F480" s="430">
        <v>3.8833333333333298E-3</v>
      </c>
      <c r="G480" s="430">
        <v>3.8416666666666699E-3</v>
      </c>
      <c r="H480" s="400">
        <v>3.8833333333333298E-3</v>
      </c>
      <c r="I480" s="400">
        <f t="shared" si="21"/>
        <v>2.5499999999999998E-2</v>
      </c>
      <c r="J480" s="400">
        <f t="shared" si="22"/>
        <v>2.5058333333333328E-2</v>
      </c>
      <c r="K480" s="400">
        <f t="shared" si="23"/>
        <v>9.0166666666666694E-3</v>
      </c>
    </row>
    <row r="481" spans="1:11" ht="14.5" customHeight="1" x14ac:dyDescent="0.15">
      <c r="A481" s="399">
        <v>24047</v>
      </c>
      <c r="B481" s="430">
        <v>-3.0999999999999999E-3</v>
      </c>
      <c r="C481" s="400">
        <v>-1.1599999999999999E-2</v>
      </c>
      <c r="D481" s="400">
        <v>3.7000000000000002E-3</v>
      </c>
      <c r="E481" s="400">
        <v>3.8333333333333301E-3</v>
      </c>
      <c r="F481" s="430">
        <v>3.9083333333333296E-3</v>
      </c>
      <c r="G481" s="430">
        <v>3.8708333333333299E-3</v>
      </c>
      <c r="H481" s="400">
        <v>3.9249999999999997E-3</v>
      </c>
      <c r="I481" s="400">
        <f t="shared" si="21"/>
        <v>-6.8000000000000005E-3</v>
      </c>
      <c r="J481" s="400">
        <f t="shared" si="22"/>
        <v>-6.9708333333333298E-3</v>
      </c>
      <c r="K481" s="400">
        <f t="shared" si="23"/>
        <v>-1.5524999999999999E-2</v>
      </c>
    </row>
    <row r="482" spans="1:11" ht="14.5" customHeight="1" x14ac:dyDescent="0.15">
      <c r="A482" s="399">
        <v>24077</v>
      </c>
      <c r="B482" s="430">
        <v>1.06E-2</v>
      </c>
      <c r="C482" s="400">
        <v>-8.0000000000000004E-4</v>
      </c>
      <c r="D482" s="400">
        <v>3.7000000000000002E-3</v>
      </c>
      <c r="E482" s="400">
        <v>3.8999999999999998E-3</v>
      </c>
      <c r="F482" s="430">
        <v>4.0000000000000001E-3</v>
      </c>
      <c r="G482" s="430">
        <v>3.9500000000000004E-3</v>
      </c>
      <c r="H482" s="400">
        <v>4.0249999999999999E-3</v>
      </c>
      <c r="I482" s="400">
        <f t="shared" si="21"/>
        <v>6.8999999999999999E-3</v>
      </c>
      <c r="J482" s="400">
        <f t="shared" si="22"/>
        <v>6.6499999999999997E-3</v>
      </c>
      <c r="K482" s="400">
        <f t="shared" si="23"/>
        <v>-4.8250000000000003E-3</v>
      </c>
    </row>
    <row r="483" spans="1:11" ht="14.5" customHeight="1" x14ac:dyDescent="0.15">
      <c r="A483" s="399">
        <v>24108</v>
      </c>
      <c r="B483" s="430">
        <v>6.1999999999999998E-3</v>
      </c>
      <c r="C483" s="400">
        <v>-2.9700000000000001E-2</v>
      </c>
      <c r="D483" s="400">
        <v>3.8E-3</v>
      </c>
      <c r="E483" s="400">
        <v>3.9500000000000004E-3</v>
      </c>
      <c r="F483" s="430">
        <v>4.0249999999999999E-3</v>
      </c>
      <c r="G483" s="430">
        <v>3.9874999999999997E-3</v>
      </c>
      <c r="H483" s="400">
        <v>4.0499999999999998E-3</v>
      </c>
      <c r="I483" s="400">
        <f t="shared" si="21"/>
        <v>2.3999999999999998E-3</v>
      </c>
      <c r="J483" s="400">
        <f t="shared" si="22"/>
        <v>2.2125000000000001E-3</v>
      </c>
      <c r="K483" s="400">
        <f t="shared" si="23"/>
        <v>-3.3750000000000002E-2</v>
      </c>
    </row>
    <row r="484" spans="1:11" ht="14.5" customHeight="1" x14ac:dyDescent="0.15">
      <c r="A484" s="399">
        <v>24139</v>
      </c>
      <c r="B484" s="430">
        <v>-1.3100000000000001E-2</v>
      </c>
      <c r="C484" s="400">
        <v>-4.1399999999999999E-2</v>
      </c>
      <c r="D484" s="400">
        <v>3.3999999999999998E-3</v>
      </c>
      <c r="E484" s="400">
        <v>3.98333333333333E-3</v>
      </c>
      <c r="F484" s="430">
        <v>4.0833333333333303E-3</v>
      </c>
      <c r="G484" s="430">
        <v>4.0333333333333297E-3</v>
      </c>
      <c r="H484" s="400">
        <v>4.1000000000000003E-3</v>
      </c>
      <c r="I484" s="400">
        <f t="shared" si="21"/>
        <v>-1.6500000000000001E-2</v>
      </c>
      <c r="J484" s="400">
        <f t="shared" si="22"/>
        <v>-1.713333333333333E-2</v>
      </c>
      <c r="K484" s="400">
        <f t="shared" si="23"/>
        <v>-4.5499999999999999E-2</v>
      </c>
    </row>
    <row r="485" spans="1:11" ht="14.5" customHeight="1" x14ac:dyDescent="0.15">
      <c r="A485" s="399">
        <v>24167</v>
      </c>
      <c r="B485" s="430">
        <v>-2.0500000000000001E-2</v>
      </c>
      <c r="C485" s="400">
        <v>-4.4999999999999997E-3</v>
      </c>
      <c r="D485" s="400">
        <v>4.0000000000000001E-3</v>
      </c>
      <c r="E485" s="400">
        <v>4.1000000000000003E-3</v>
      </c>
      <c r="F485" s="430">
        <v>4.2083333333333304E-3</v>
      </c>
      <c r="G485" s="430">
        <v>4.1541666666666697E-3</v>
      </c>
      <c r="H485" s="400">
        <v>4.28333333333333E-3</v>
      </c>
      <c r="I485" s="400">
        <f t="shared" si="21"/>
        <v>-2.4500000000000001E-2</v>
      </c>
      <c r="J485" s="400">
        <f t="shared" si="22"/>
        <v>-2.4654166666666671E-2</v>
      </c>
      <c r="K485" s="400">
        <f t="shared" si="23"/>
        <v>-8.7833333333333305E-3</v>
      </c>
    </row>
    <row r="486" spans="1:11" ht="14.5" customHeight="1" x14ac:dyDescent="0.15">
      <c r="A486" s="399">
        <v>24198</v>
      </c>
      <c r="B486" s="430">
        <v>2.1999999999999999E-2</v>
      </c>
      <c r="C486" s="400">
        <v>1.72E-2</v>
      </c>
      <c r="D486" s="400">
        <v>3.5999999999999999E-3</v>
      </c>
      <c r="E486" s="400">
        <v>4.1083333333333302E-3</v>
      </c>
      <c r="F486" s="430">
        <v>4.2500000000000003E-3</v>
      </c>
      <c r="G486" s="430">
        <v>4.1791666666666696E-3</v>
      </c>
      <c r="H486" s="400">
        <v>4.3750000000000004E-3</v>
      </c>
      <c r="I486" s="400">
        <f t="shared" si="21"/>
        <v>1.84E-2</v>
      </c>
      <c r="J486" s="400">
        <f t="shared" si="22"/>
        <v>1.7820833333333327E-2</v>
      </c>
      <c r="K486" s="400">
        <f t="shared" si="23"/>
        <v>1.2825E-2</v>
      </c>
    </row>
    <row r="487" spans="1:11" ht="14.5" customHeight="1" x14ac:dyDescent="0.15">
      <c r="A487" s="399">
        <v>24228</v>
      </c>
      <c r="B487" s="430">
        <v>-4.9200000000000001E-2</v>
      </c>
      <c r="C487" s="400">
        <v>-2.9600000000000001E-2</v>
      </c>
      <c r="D487" s="400">
        <v>4.1000000000000003E-3</v>
      </c>
      <c r="E487" s="400">
        <v>4.15E-3</v>
      </c>
      <c r="F487" s="430">
        <v>4.2500000000000003E-3</v>
      </c>
      <c r="G487" s="430">
        <v>4.1999999999999997E-3</v>
      </c>
      <c r="H487" s="400">
        <v>4.3750000000000004E-3</v>
      </c>
      <c r="I487" s="400">
        <f t="shared" si="21"/>
        <v>-5.33E-2</v>
      </c>
      <c r="J487" s="400">
        <f t="shared" si="22"/>
        <v>-5.3400000000000003E-2</v>
      </c>
      <c r="K487" s="400">
        <f t="shared" si="23"/>
        <v>-3.3975000000000005E-2</v>
      </c>
    </row>
    <row r="488" spans="1:11" ht="14.5" customHeight="1" x14ac:dyDescent="0.15">
      <c r="A488" s="399">
        <v>24259</v>
      </c>
      <c r="B488" s="430">
        <v>-1.46E-2</v>
      </c>
      <c r="C488" s="400">
        <v>-1.8100000000000002E-2</v>
      </c>
      <c r="D488" s="400">
        <v>3.8999999999999998E-3</v>
      </c>
      <c r="E488" s="400">
        <v>4.2249999999999996E-3</v>
      </c>
      <c r="F488" s="430">
        <v>4.3E-3</v>
      </c>
      <c r="G488" s="430">
        <v>4.2624999999999998E-3</v>
      </c>
      <c r="H488" s="400">
        <v>4.4999999999999997E-3</v>
      </c>
      <c r="I488" s="400">
        <f t="shared" si="21"/>
        <v>-1.8499999999999999E-2</v>
      </c>
      <c r="J488" s="400">
        <f t="shared" si="22"/>
        <v>-1.8862500000000001E-2</v>
      </c>
      <c r="K488" s="400">
        <f t="shared" si="23"/>
        <v>-2.2600000000000002E-2</v>
      </c>
    </row>
    <row r="489" spans="1:11" ht="14.5" customHeight="1" x14ac:dyDescent="0.15">
      <c r="A489" s="399">
        <v>24289</v>
      </c>
      <c r="B489" s="430">
        <v>-1.2E-2</v>
      </c>
      <c r="C489" s="400">
        <v>8.9999999999999998E-4</v>
      </c>
      <c r="D489" s="400">
        <v>3.8E-3</v>
      </c>
      <c r="E489" s="400">
        <v>4.3E-3</v>
      </c>
      <c r="F489" s="430">
        <v>4.3750000000000004E-3</v>
      </c>
      <c r="G489" s="430">
        <v>4.3375000000000002E-3</v>
      </c>
      <c r="H489" s="400">
        <v>4.5416666666666704E-3</v>
      </c>
      <c r="I489" s="400">
        <f t="shared" si="21"/>
        <v>-1.5800000000000002E-2</v>
      </c>
      <c r="J489" s="400">
        <f t="shared" si="22"/>
        <v>-1.6337500000000001E-2</v>
      </c>
      <c r="K489" s="400">
        <f t="shared" si="23"/>
        <v>-3.6416666666666707E-3</v>
      </c>
    </row>
    <row r="490" spans="1:11" ht="14.5" customHeight="1" x14ac:dyDescent="0.15">
      <c r="A490" s="399">
        <v>24320</v>
      </c>
      <c r="B490" s="430">
        <v>-7.2499999999999995E-2</v>
      </c>
      <c r="C490" s="400">
        <v>-8.7499999999999994E-2</v>
      </c>
      <c r="D490" s="400">
        <v>4.3E-3</v>
      </c>
      <c r="E490" s="400">
        <v>4.4250000000000001E-3</v>
      </c>
      <c r="F490" s="430">
        <v>4.4833333333333296E-3</v>
      </c>
      <c r="G490" s="430">
        <v>4.4541666666666696E-3</v>
      </c>
      <c r="H490" s="400">
        <v>4.6499999999999996E-3</v>
      </c>
      <c r="I490" s="400">
        <f t="shared" si="21"/>
        <v>-7.6799999999999993E-2</v>
      </c>
      <c r="J490" s="400">
        <f t="shared" si="22"/>
        <v>-7.6954166666666671E-2</v>
      </c>
      <c r="K490" s="400">
        <f t="shared" si="23"/>
        <v>-9.2149999999999996E-2</v>
      </c>
    </row>
    <row r="491" spans="1:11" ht="14.5" customHeight="1" x14ac:dyDescent="0.15">
      <c r="A491" s="399">
        <v>24351</v>
      </c>
      <c r="B491" s="430">
        <v>-5.3E-3</v>
      </c>
      <c r="C491" s="400">
        <v>4.7500000000000001E-2</v>
      </c>
      <c r="D491" s="400">
        <v>4.1000000000000003E-3</v>
      </c>
      <c r="E491" s="400">
        <v>4.5750000000000001E-3</v>
      </c>
      <c r="F491" s="430">
        <v>4.6499999999999996E-3</v>
      </c>
      <c r="G491" s="430">
        <v>4.6125000000000003E-3</v>
      </c>
      <c r="H491" s="400">
        <v>4.8416666666666703E-3</v>
      </c>
      <c r="I491" s="400">
        <f t="shared" si="21"/>
        <v>-9.4000000000000004E-3</v>
      </c>
      <c r="J491" s="400">
        <f t="shared" si="22"/>
        <v>-9.9125000000000012E-3</v>
      </c>
      <c r="K491" s="400">
        <f t="shared" si="23"/>
        <v>4.2658333333333333E-2</v>
      </c>
    </row>
    <row r="492" spans="1:11" ht="14.5" customHeight="1" x14ac:dyDescent="0.15">
      <c r="A492" s="399">
        <v>24381</v>
      </c>
      <c r="B492" s="430">
        <v>4.9399999999999999E-2</v>
      </c>
      <c r="C492" s="400">
        <v>9.7000000000000003E-2</v>
      </c>
      <c r="D492" s="400">
        <v>4.0000000000000001E-3</v>
      </c>
      <c r="E492" s="400">
        <v>4.5083333333333303E-3</v>
      </c>
      <c r="F492" s="430">
        <v>4.5833333333333299E-3</v>
      </c>
      <c r="G492" s="430">
        <v>4.5458333333333297E-3</v>
      </c>
      <c r="H492" s="400">
        <v>4.7833333333333304E-3</v>
      </c>
      <c r="I492" s="400">
        <f t="shared" si="21"/>
        <v>4.5399999999999996E-2</v>
      </c>
      <c r="J492" s="400">
        <f t="shared" si="22"/>
        <v>4.4854166666666667E-2</v>
      </c>
      <c r="K492" s="400">
        <f t="shared" si="23"/>
        <v>9.2216666666666669E-2</v>
      </c>
    </row>
    <row r="493" spans="1:11" ht="14.5" customHeight="1" x14ac:dyDescent="0.15">
      <c r="A493" s="399">
        <v>24412</v>
      </c>
      <c r="B493" s="430">
        <v>9.4999999999999998E-3</v>
      </c>
      <c r="C493" s="400">
        <v>-7.6E-3</v>
      </c>
      <c r="D493" s="400">
        <v>3.8E-3</v>
      </c>
      <c r="E493" s="400">
        <v>4.4583333333333298E-3</v>
      </c>
      <c r="F493" s="430">
        <v>4.5500000000000002E-3</v>
      </c>
      <c r="G493" s="430">
        <v>4.5041666666666702E-3</v>
      </c>
      <c r="H493" s="400">
        <v>4.6916666666666704E-3</v>
      </c>
      <c r="I493" s="400">
        <f t="shared" si="21"/>
        <v>5.7000000000000002E-3</v>
      </c>
      <c r="J493" s="400">
        <f t="shared" si="22"/>
        <v>4.9958333333333296E-3</v>
      </c>
      <c r="K493" s="400">
        <f t="shared" si="23"/>
        <v>-1.2291666666666669E-2</v>
      </c>
    </row>
    <row r="494" spans="1:11" ht="14.5" customHeight="1" x14ac:dyDescent="0.15">
      <c r="A494" s="399">
        <v>24442</v>
      </c>
      <c r="B494" s="430">
        <v>2.0000000000000001E-4</v>
      </c>
      <c r="C494" s="400">
        <v>2.2100000000000002E-2</v>
      </c>
      <c r="D494" s="400">
        <v>3.8999999999999998E-3</v>
      </c>
      <c r="E494" s="400">
        <v>4.4916666666666698E-3</v>
      </c>
      <c r="F494" s="430">
        <v>4.5666666666666703E-3</v>
      </c>
      <c r="G494" s="430">
        <v>4.5291666666666701E-3</v>
      </c>
      <c r="H494" s="400">
        <v>4.725E-3</v>
      </c>
      <c r="I494" s="400">
        <f t="shared" si="21"/>
        <v>-3.6999999999999997E-3</v>
      </c>
      <c r="J494" s="400">
        <f t="shared" si="22"/>
        <v>-4.3291666666666704E-3</v>
      </c>
      <c r="K494" s="400">
        <f t="shared" si="23"/>
        <v>1.7375000000000002E-2</v>
      </c>
    </row>
    <row r="495" spans="1:11" ht="14.5" customHeight="1" x14ac:dyDescent="0.15">
      <c r="A495" s="399">
        <v>24473</v>
      </c>
      <c r="B495" s="430">
        <v>7.9799999999999996E-2</v>
      </c>
      <c r="C495" s="400">
        <v>2.7099999999999999E-2</v>
      </c>
      <c r="D495" s="400">
        <v>4.0000000000000001E-3</v>
      </c>
      <c r="E495" s="400">
        <v>4.3333333333333297E-3</v>
      </c>
      <c r="F495" s="430">
        <v>4.4166666666666703E-3</v>
      </c>
      <c r="G495" s="430">
        <v>4.3750000000000004E-3</v>
      </c>
      <c r="H495" s="400">
        <v>4.5500000000000002E-3</v>
      </c>
      <c r="I495" s="400">
        <f t="shared" si="21"/>
        <v>7.5799999999999992E-2</v>
      </c>
      <c r="J495" s="400">
        <f t="shared" si="22"/>
        <v>7.5424999999999992E-2</v>
      </c>
      <c r="K495" s="400">
        <f t="shared" si="23"/>
        <v>2.2550000000000001E-2</v>
      </c>
    </row>
    <row r="496" spans="1:11" ht="14.5" customHeight="1" x14ac:dyDescent="0.15">
      <c r="A496" s="399">
        <v>24504</v>
      </c>
      <c r="B496" s="430">
        <v>7.1999999999999998E-3</v>
      </c>
      <c r="C496" s="400">
        <v>-1.5699999999999999E-2</v>
      </c>
      <c r="D496" s="400">
        <v>3.3999999999999998E-3</v>
      </c>
      <c r="E496" s="400">
        <v>4.1916666666666699E-3</v>
      </c>
      <c r="F496" s="430">
        <v>4.31666666666667E-3</v>
      </c>
      <c r="G496" s="430">
        <v>4.25416666666667E-3</v>
      </c>
      <c r="H496" s="400">
        <v>4.4000000000000003E-3</v>
      </c>
      <c r="I496" s="400">
        <f t="shared" si="21"/>
        <v>3.8E-3</v>
      </c>
      <c r="J496" s="400">
        <f t="shared" si="22"/>
        <v>2.9458333333333298E-3</v>
      </c>
      <c r="K496" s="400">
        <f t="shared" si="23"/>
        <v>-2.01E-2</v>
      </c>
    </row>
    <row r="497" spans="1:11" ht="14.5" customHeight="1" x14ac:dyDescent="0.15">
      <c r="A497" s="399">
        <v>24532</v>
      </c>
      <c r="B497" s="430">
        <v>4.0899999999999999E-2</v>
      </c>
      <c r="C497" s="400">
        <v>1.9699999999999999E-2</v>
      </c>
      <c r="D497" s="400">
        <v>3.8999999999999998E-3</v>
      </c>
      <c r="E497" s="400">
        <v>4.2750000000000002E-3</v>
      </c>
      <c r="F497" s="430">
        <v>4.3583333333333304E-3</v>
      </c>
      <c r="G497" s="430">
        <v>4.31666666666667E-3</v>
      </c>
      <c r="H497" s="400">
        <v>4.5333333333333302E-3</v>
      </c>
      <c r="I497" s="400">
        <f t="shared" si="21"/>
        <v>3.6999999999999998E-2</v>
      </c>
      <c r="J497" s="400">
        <f t="shared" si="22"/>
        <v>3.6583333333333329E-2</v>
      </c>
      <c r="K497" s="400">
        <f t="shared" si="23"/>
        <v>1.5166666666666669E-2</v>
      </c>
    </row>
    <row r="498" spans="1:11" ht="14.5" customHeight="1" x14ac:dyDescent="0.15">
      <c r="A498" s="399">
        <v>24563</v>
      </c>
      <c r="B498" s="430">
        <v>4.3700000000000003E-2</v>
      </c>
      <c r="C498" s="400">
        <v>2.0199999999999999E-2</v>
      </c>
      <c r="D498" s="400">
        <v>3.5000000000000001E-3</v>
      </c>
      <c r="E498" s="400">
        <v>4.2583333333333301E-3</v>
      </c>
      <c r="F498" s="430">
        <v>4.3833333333333302E-3</v>
      </c>
      <c r="G498" s="430">
        <v>4.3208333333333302E-3</v>
      </c>
      <c r="H498" s="400">
        <v>4.5166666666666697E-3</v>
      </c>
      <c r="I498" s="400">
        <f t="shared" si="21"/>
        <v>4.02E-2</v>
      </c>
      <c r="J498" s="400">
        <f t="shared" si="22"/>
        <v>3.9379166666666673E-2</v>
      </c>
      <c r="K498" s="400">
        <f t="shared" si="23"/>
        <v>1.568333333333333E-2</v>
      </c>
    </row>
    <row r="499" spans="1:11" ht="14.5" customHeight="1" x14ac:dyDescent="0.15">
      <c r="A499" s="399">
        <v>24593</v>
      </c>
      <c r="B499" s="430">
        <v>-4.7699999999999999E-2</v>
      </c>
      <c r="C499" s="400">
        <v>-5.0599999999999999E-2</v>
      </c>
      <c r="D499" s="400">
        <v>4.3E-3</v>
      </c>
      <c r="E499" s="400">
        <v>4.3666666666666697E-3</v>
      </c>
      <c r="F499" s="430">
        <v>4.5166666666666697E-3</v>
      </c>
      <c r="G499" s="430">
        <v>4.4416666666666701E-3</v>
      </c>
      <c r="H499" s="400">
        <v>4.7166666666666702E-3</v>
      </c>
      <c r="I499" s="400">
        <f t="shared" si="21"/>
        <v>-5.1999999999999998E-2</v>
      </c>
      <c r="J499" s="400">
        <f t="shared" si="22"/>
        <v>-5.2141666666666669E-2</v>
      </c>
      <c r="K499" s="400">
        <f t="shared" si="23"/>
        <v>-5.5316666666666667E-2</v>
      </c>
    </row>
    <row r="500" spans="1:11" ht="14.5" customHeight="1" x14ac:dyDescent="0.15">
      <c r="A500" s="399">
        <v>24624</v>
      </c>
      <c r="B500" s="430">
        <v>1.9E-2</v>
      </c>
      <c r="C500" s="400">
        <v>-1.3100000000000001E-2</v>
      </c>
      <c r="D500" s="400">
        <v>3.8999999999999998E-3</v>
      </c>
      <c r="E500" s="400">
        <v>4.5333333333333302E-3</v>
      </c>
      <c r="F500" s="430">
        <v>4.6916666666666704E-3</v>
      </c>
      <c r="G500" s="430">
        <v>4.6125000000000003E-3</v>
      </c>
      <c r="H500" s="400">
        <v>4.8666666666666702E-3</v>
      </c>
      <c r="I500" s="400">
        <f t="shared" si="21"/>
        <v>1.5099999999999999E-2</v>
      </c>
      <c r="J500" s="400">
        <f t="shared" si="22"/>
        <v>1.4387499999999999E-2</v>
      </c>
      <c r="K500" s="400">
        <f t="shared" si="23"/>
        <v>-1.7966666666666672E-2</v>
      </c>
    </row>
    <row r="501" spans="1:11" ht="14.5" customHeight="1" x14ac:dyDescent="0.15">
      <c r="A501" s="399">
        <v>24654</v>
      </c>
      <c r="B501" s="430">
        <v>4.6800000000000001E-2</v>
      </c>
      <c r="C501" s="400">
        <v>2.0400000000000001E-2</v>
      </c>
      <c r="D501" s="400">
        <v>4.3E-3</v>
      </c>
      <c r="E501" s="400">
        <v>4.6499999999999996E-3</v>
      </c>
      <c r="F501" s="430">
        <v>4.7666666666666699E-3</v>
      </c>
      <c r="G501" s="430">
        <v>4.70833333333333E-3</v>
      </c>
      <c r="H501" s="400">
        <v>4.9500000000000004E-3</v>
      </c>
      <c r="I501" s="400">
        <f t="shared" si="21"/>
        <v>4.2500000000000003E-2</v>
      </c>
      <c r="J501" s="400">
        <f t="shared" si="22"/>
        <v>4.2091666666666673E-2</v>
      </c>
      <c r="K501" s="400">
        <f t="shared" si="23"/>
        <v>1.5450000000000002E-2</v>
      </c>
    </row>
    <row r="502" spans="1:11" ht="14.5" customHeight="1" x14ac:dyDescent="0.15">
      <c r="A502" s="399">
        <v>24685</v>
      </c>
      <c r="B502" s="430">
        <v>-7.0000000000000001E-3</v>
      </c>
      <c r="C502" s="400">
        <v>-6.4999999999999997E-3</v>
      </c>
      <c r="D502" s="400">
        <v>4.1999999999999997E-3</v>
      </c>
      <c r="E502" s="400">
        <v>4.6833333333333301E-3</v>
      </c>
      <c r="F502" s="430">
        <v>4.7999999999999996E-3</v>
      </c>
      <c r="G502" s="430">
        <v>4.7416666666666701E-3</v>
      </c>
      <c r="H502" s="400">
        <v>4.9666666666666696E-3</v>
      </c>
      <c r="I502" s="400">
        <f t="shared" si="21"/>
        <v>-1.12E-2</v>
      </c>
      <c r="J502" s="400">
        <f t="shared" si="22"/>
        <v>-1.1741666666666671E-2</v>
      </c>
      <c r="K502" s="400">
        <f t="shared" si="23"/>
        <v>-1.146666666666667E-2</v>
      </c>
    </row>
    <row r="503" spans="1:11" ht="14.5" customHeight="1" x14ac:dyDescent="0.15">
      <c r="A503" s="399">
        <v>24716</v>
      </c>
      <c r="B503" s="430">
        <v>3.4200000000000001E-2</v>
      </c>
      <c r="C503" s="400">
        <v>-3.7000000000000002E-3</v>
      </c>
      <c r="D503" s="400">
        <v>4.0000000000000001E-3</v>
      </c>
      <c r="E503" s="400">
        <v>4.70833333333333E-3</v>
      </c>
      <c r="F503" s="430">
        <v>4.89166666666667E-3</v>
      </c>
      <c r="G503" s="430">
        <v>4.7999999999999996E-3</v>
      </c>
      <c r="H503" s="400">
        <v>5.04166666666667E-3</v>
      </c>
      <c r="I503" s="400">
        <f t="shared" si="21"/>
        <v>3.0200000000000001E-2</v>
      </c>
      <c r="J503" s="400">
        <f t="shared" si="22"/>
        <v>2.9400000000000003E-2</v>
      </c>
      <c r="K503" s="400">
        <f t="shared" si="23"/>
        <v>-8.7416666666666702E-3</v>
      </c>
    </row>
    <row r="504" spans="1:11" ht="14.5" customHeight="1" x14ac:dyDescent="0.15">
      <c r="A504" s="399">
        <v>24746</v>
      </c>
      <c r="B504" s="430">
        <v>-2.76E-2</v>
      </c>
      <c r="C504" s="400">
        <v>-5.7200000000000001E-2</v>
      </c>
      <c r="D504" s="400">
        <v>4.4999999999999997E-3</v>
      </c>
      <c r="E504" s="400">
        <v>4.8500000000000001E-3</v>
      </c>
      <c r="F504" s="430">
        <v>5.0083333333333299E-3</v>
      </c>
      <c r="G504" s="430">
        <v>4.9291666666666702E-3</v>
      </c>
      <c r="H504" s="400">
        <v>5.1500000000000001E-3</v>
      </c>
      <c r="I504" s="400">
        <f t="shared" si="21"/>
        <v>-3.2099999999999997E-2</v>
      </c>
      <c r="J504" s="400">
        <f t="shared" si="22"/>
        <v>-3.2529166666666672E-2</v>
      </c>
      <c r="K504" s="400">
        <f t="shared" si="23"/>
        <v>-6.2350000000000003E-2</v>
      </c>
    </row>
    <row r="505" spans="1:11" ht="14.5" customHeight="1" x14ac:dyDescent="0.15">
      <c r="A505" s="399">
        <v>24777</v>
      </c>
      <c r="B505" s="430">
        <v>6.4999999999999997E-3</v>
      </c>
      <c r="C505" s="400">
        <v>2.93E-2</v>
      </c>
      <c r="D505" s="400">
        <v>4.4999999999999997E-3</v>
      </c>
      <c r="E505" s="400">
        <v>5.0583333333333296E-3</v>
      </c>
      <c r="F505" s="430">
        <v>5.1916666666666699E-3</v>
      </c>
      <c r="G505" s="430">
        <v>5.1250000000000002E-3</v>
      </c>
      <c r="H505" s="400">
        <v>5.4000000000000003E-3</v>
      </c>
      <c r="I505" s="400">
        <f t="shared" si="21"/>
        <v>2E-3</v>
      </c>
      <c r="J505" s="400">
        <f t="shared" si="22"/>
        <v>1.3749999999999995E-3</v>
      </c>
      <c r="K505" s="400">
        <f t="shared" si="23"/>
        <v>2.3899999999999998E-2</v>
      </c>
    </row>
    <row r="506" spans="1:11" ht="14.5" customHeight="1" x14ac:dyDescent="0.15">
      <c r="A506" s="399">
        <v>24807</v>
      </c>
      <c r="B506" s="430">
        <v>2.7799999999999998E-2</v>
      </c>
      <c r="C506" s="400">
        <v>2.86E-2</v>
      </c>
      <c r="D506" s="400">
        <v>4.4000000000000003E-3</v>
      </c>
      <c r="E506" s="400">
        <v>5.1583333333333299E-3</v>
      </c>
      <c r="F506" s="430">
        <v>5.2916666666666702E-3</v>
      </c>
      <c r="G506" s="430">
        <v>5.2249999999999996E-3</v>
      </c>
      <c r="H506" s="400">
        <v>5.5583333333333301E-3</v>
      </c>
      <c r="I506" s="400">
        <f t="shared" si="21"/>
        <v>2.3399999999999997E-2</v>
      </c>
      <c r="J506" s="400">
        <f t="shared" si="22"/>
        <v>2.2574999999999998E-2</v>
      </c>
      <c r="K506" s="400">
        <f t="shared" si="23"/>
        <v>2.3041666666666669E-2</v>
      </c>
    </row>
    <row r="507" spans="1:11" ht="14.5" customHeight="1" x14ac:dyDescent="0.15">
      <c r="A507" s="399">
        <v>24838</v>
      </c>
      <c r="B507" s="430">
        <v>-4.2500000000000003E-2</v>
      </c>
      <c r="C507" s="400">
        <v>8.2000000000000007E-3</v>
      </c>
      <c r="D507" s="400">
        <v>5.0000000000000001E-3</v>
      </c>
      <c r="E507" s="400">
        <v>5.1416666666666703E-3</v>
      </c>
      <c r="F507" s="430">
        <v>5.2416666666666696E-3</v>
      </c>
      <c r="G507" s="430">
        <v>5.1916666666666699E-3</v>
      </c>
      <c r="H507" s="400">
        <v>5.45E-3</v>
      </c>
      <c r="I507" s="400">
        <f t="shared" si="21"/>
        <v>-4.7500000000000001E-2</v>
      </c>
      <c r="J507" s="400">
        <f t="shared" si="22"/>
        <v>-4.7691666666666674E-2</v>
      </c>
      <c r="K507" s="400">
        <f t="shared" si="23"/>
        <v>2.7500000000000007E-3</v>
      </c>
    </row>
    <row r="508" spans="1:11" ht="14.5" customHeight="1" x14ac:dyDescent="0.15">
      <c r="A508" s="399">
        <v>24869</v>
      </c>
      <c r="B508" s="430">
        <v>-2.6100000000000002E-2</v>
      </c>
      <c r="C508" s="400">
        <v>-2.3300000000000001E-2</v>
      </c>
      <c r="D508" s="400">
        <v>4.1999999999999997E-3</v>
      </c>
      <c r="E508" s="400">
        <v>5.0833333333333303E-3</v>
      </c>
      <c r="F508" s="430">
        <v>5.2249999999999996E-3</v>
      </c>
      <c r="G508" s="430">
        <v>5.1541666666666697E-3</v>
      </c>
      <c r="H508" s="400">
        <v>5.3083333333333298E-3</v>
      </c>
      <c r="I508" s="400">
        <f t="shared" si="21"/>
        <v>-3.0300000000000001E-2</v>
      </c>
      <c r="J508" s="400">
        <f t="shared" si="22"/>
        <v>-3.1254166666666673E-2</v>
      </c>
      <c r="K508" s="400">
        <f t="shared" si="23"/>
        <v>-2.8608333333333333E-2</v>
      </c>
    </row>
    <row r="509" spans="1:11" ht="14.5" customHeight="1" x14ac:dyDescent="0.15">
      <c r="A509" s="399">
        <v>24898</v>
      </c>
      <c r="B509" s="430">
        <v>1.0999999999999999E-2</v>
      </c>
      <c r="C509" s="400">
        <v>-3.9899999999999998E-2</v>
      </c>
      <c r="D509" s="400">
        <v>4.3E-3</v>
      </c>
      <c r="E509" s="400">
        <v>5.0916666666666697E-3</v>
      </c>
      <c r="F509" s="430">
        <v>5.2333333333333303E-3</v>
      </c>
      <c r="G509" s="430">
        <v>5.1625000000000004E-3</v>
      </c>
      <c r="H509" s="400">
        <v>5.3416666666666699E-3</v>
      </c>
      <c r="I509" s="400">
        <f t="shared" si="21"/>
        <v>6.6999999999999994E-3</v>
      </c>
      <c r="J509" s="400">
        <f t="shared" si="22"/>
        <v>5.8374999999999989E-3</v>
      </c>
      <c r="K509" s="400">
        <f t="shared" si="23"/>
        <v>-4.5241666666666666E-2</v>
      </c>
    </row>
    <row r="510" spans="1:11" ht="14.5" customHeight="1" x14ac:dyDescent="0.15">
      <c r="A510" s="399">
        <v>24929</v>
      </c>
      <c r="B510" s="430">
        <v>8.3400000000000002E-2</v>
      </c>
      <c r="C510" s="400">
        <v>2.75E-2</v>
      </c>
      <c r="D510" s="400">
        <v>4.8999999999999998E-3</v>
      </c>
      <c r="E510" s="400">
        <v>5.1749999999999999E-3</v>
      </c>
      <c r="F510" s="430">
        <v>5.3166666666666701E-3</v>
      </c>
      <c r="G510" s="430">
        <v>5.2458333333333298E-3</v>
      </c>
      <c r="H510" s="400">
        <v>5.4833333333333296E-3</v>
      </c>
      <c r="I510" s="400">
        <f t="shared" si="21"/>
        <v>7.85E-2</v>
      </c>
      <c r="J510" s="400">
        <f t="shared" si="22"/>
        <v>7.8154166666666677E-2</v>
      </c>
      <c r="K510" s="400">
        <f t="shared" si="23"/>
        <v>2.201666666666667E-2</v>
      </c>
    </row>
    <row r="511" spans="1:11" ht="14.5" customHeight="1" x14ac:dyDescent="0.15">
      <c r="A511" s="399">
        <v>24959</v>
      </c>
      <c r="B511" s="430">
        <v>1.61E-2</v>
      </c>
      <c r="C511" s="400">
        <v>-6.1999999999999998E-3</v>
      </c>
      <c r="D511" s="400">
        <v>4.5999999999999999E-3</v>
      </c>
      <c r="E511" s="400">
        <v>5.2249999999999996E-3</v>
      </c>
      <c r="F511" s="430">
        <v>5.4000000000000003E-3</v>
      </c>
      <c r="G511" s="430">
        <v>5.3125000000000004E-3</v>
      </c>
      <c r="H511" s="400">
        <v>5.5166666666666697E-3</v>
      </c>
      <c r="I511" s="400">
        <f t="shared" si="21"/>
        <v>1.15E-2</v>
      </c>
      <c r="J511" s="400">
        <f t="shared" si="22"/>
        <v>1.0787499999999998E-2</v>
      </c>
      <c r="K511" s="400">
        <f t="shared" si="23"/>
        <v>-1.171666666666667E-2</v>
      </c>
    </row>
    <row r="512" spans="1:11" ht="14.5" customHeight="1" x14ac:dyDescent="0.15">
      <c r="A512" s="399">
        <v>24990</v>
      </c>
      <c r="B512" s="430">
        <v>1.0500000000000001E-2</v>
      </c>
      <c r="C512" s="400">
        <v>8.0699999999999994E-2</v>
      </c>
      <c r="D512" s="400">
        <v>4.1999999999999997E-3</v>
      </c>
      <c r="E512" s="400">
        <v>5.2333333333333303E-3</v>
      </c>
      <c r="F512" s="430">
        <v>5.4166666666666703E-3</v>
      </c>
      <c r="G512" s="430">
        <v>5.3249999999999999E-3</v>
      </c>
      <c r="H512" s="400">
        <v>5.5166666666666697E-3</v>
      </c>
      <c r="I512" s="400">
        <f t="shared" si="21"/>
        <v>6.3000000000000009E-3</v>
      </c>
      <c r="J512" s="400">
        <f t="shared" si="22"/>
        <v>5.1750000000000008E-3</v>
      </c>
      <c r="K512" s="400">
        <f t="shared" si="23"/>
        <v>7.5183333333333324E-2</v>
      </c>
    </row>
    <row r="513" spans="1:11" ht="14.5" customHeight="1" x14ac:dyDescent="0.15">
      <c r="A513" s="399">
        <v>25020</v>
      </c>
      <c r="B513" s="430">
        <v>-1.72E-2</v>
      </c>
      <c r="C513" s="400">
        <v>-7.0000000000000001E-3</v>
      </c>
      <c r="D513" s="400">
        <v>4.7999999999999996E-3</v>
      </c>
      <c r="E513" s="400">
        <v>5.1999999999999998E-3</v>
      </c>
      <c r="F513" s="430">
        <v>5.3749999999999996E-3</v>
      </c>
      <c r="G513" s="430">
        <v>5.2874999999999997E-3</v>
      </c>
      <c r="H513" s="400">
        <v>5.4416666666666702E-3</v>
      </c>
      <c r="I513" s="400">
        <f t="shared" si="21"/>
        <v>-2.1999999999999999E-2</v>
      </c>
      <c r="J513" s="400">
        <f t="shared" si="22"/>
        <v>-2.2487500000000001E-2</v>
      </c>
      <c r="K513" s="400">
        <f t="shared" si="23"/>
        <v>-1.244166666666667E-2</v>
      </c>
    </row>
    <row r="514" spans="1:11" ht="14.5" customHeight="1" x14ac:dyDescent="0.15">
      <c r="A514" s="399">
        <v>25051</v>
      </c>
      <c r="B514" s="430">
        <v>1.6400000000000001E-2</v>
      </c>
      <c r="C514" s="400">
        <v>4.0000000000000002E-4</v>
      </c>
      <c r="D514" s="400">
        <v>4.1999999999999997E-3</v>
      </c>
      <c r="E514" s="400">
        <v>5.0166666666666701E-3</v>
      </c>
      <c r="F514" s="430">
        <v>5.2083333333333296E-3</v>
      </c>
      <c r="G514" s="430">
        <v>5.1124999999999999E-3</v>
      </c>
      <c r="H514" s="400">
        <v>5.2249999999999996E-3</v>
      </c>
      <c r="I514" s="400">
        <f t="shared" si="21"/>
        <v>1.2200000000000003E-2</v>
      </c>
      <c r="J514" s="400">
        <f t="shared" si="22"/>
        <v>1.1287500000000002E-2</v>
      </c>
      <c r="K514" s="400">
        <f t="shared" si="23"/>
        <v>-4.8249999999999994E-3</v>
      </c>
    </row>
    <row r="515" spans="1:11" ht="14.5" customHeight="1" x14ac:dyDescent="0.15">
      <c r="A515" s="399">
        <v>25082</v>
      </c>
      <c r="B515" s="430">
        <v>0.04</v>
      </c>
      <c r="C515" s="400">
        <v>0.01</v>
      </c>
      <c r="D515" s="400">
        <v>4.4000000000000003E-3</v>
      </c>
      <c r="E515" s="400">
        <v>4.9750000000000003E-3</v>
      </c>
      <c r="F515" s="430">
        <v>5.1916666666666699E-3</v>
      </c>
      <c r="G515" s="430">
        <v>5.0833333333333303E-3</v>
      </c>
      <c r="H515" s="400">
        <v>5.2249999999999996E-3</v>
      </c>
      <c r="I515" s="400">
        <f t="shared" si="21"/>
        <v>3.56E-2</v>
      </c>
      <c r="J515" s="400">
        <f t="shared" si="22"/>
        <v>3.4916666666666672E-2</v>
      </c>
      <c r="K515" s="400">
        <f t="shared" si="23"/>
        <v>4.7750000000000006E-3</v>
      </c>
    </row>
    <row r="516" spans="1:11" ht="14.5" customHeight="1" x14ac:dyDescent="0.15">
      <c r="A516" s="399">
        <v>25112</v>
      </c>
      <c r="B516" s="430">
        <v>8.6999999999999994E-3</v>
      </c>
      <c r="C516" s="400">
        <v>8.6E-3</v>
      </c>
      <c r="D516" s="400">
        <v>4.4999999999999997E-3</v>
      </c>
      <c r="E516" s="400">
        <v>5.0749999999999997E-3</v>
      </c>
      <c r="F516" s="430">
        <v>5.2666666666666704E-3</v>
      </c>
      <c r="G516" s="430">
        <v>5.1708333333333302E-3</v>
      </c>
      <c r="H516" s="400">
        <v>5.3333333333333297E-3</v>
      </c>
      <c r="I516" s="400">
        <f t="shared" ref="I516:I579" si="24">B516-D516</f>
        <v>4.1999999999999997E-3</v>
      </c>
      <c r="J516" s="400">
        <f t="shared" si="22"/>
        <v>3.5291666666666692E-3</v>
      </c>
      <c r="K516" s="400">
        <f t="shared" si="23"/>
        <v>3.2666666666666703E-3</v>
      </c>
    </row>
    <row r="517" spans="1:11" ht="14.5" customHeight="1" x14ac:dyDescent="0.15">
      <c r="A517" s="399">
        <v>25143</v>
      </c>
      <c r="B517" s="430">
        <v>5.3100000000000001E-2</v>
      </c>
      <c r="C517" s="400">
        <v>7.8100000000000003E-2</v>
      </c>
      <c r="D517" s="400">
        <v>4.3E-3</v>
      </c>
      <c r="E517" s="400">
        <v>5.1583333333333299E-3</v>
      </c>
      <c r="F517" s="430">
        <v>5.3749999999999996E-3</v>
      </c>
      <c r="G517" s="430">
        <v>5.2666666666666704E-3</v>
      </c>
      <c r="H517" s="400">
        <v>5.4916666666666699E-3</v>
      </c>
      <c r="I517" s="400">
        <f t="shared" si="24"/>
        <v>4.8800000000000003E-2</v>
      </c>
      <c r="J517" s="400">
        <f t="shared" si="22"/>
        <v>4.7833333333333332E-2</v>
      </c>
      <c r="K517" s="400">
        <f t="shared" si="23"/>
        <v>7.260833333333333E-2</v>
      </c>
    </row>
    <row r="518" spans="1:11" ht="14.5" customHeight="1" x14ac:dyDescent="0.15">
      <c r="A518" s="399">
        <v>25173</v>
      </c>
      <c r="B518" s="430">
        <v>-4.02E-2</v>
      </c>
      <c r="C518" s="400">
        <v>-3.09E-2</v>
      </c>
      <c r="D518" s="400">
        <v>4.8999999999999998E-3</v>
      </c>
      <c r="E518" s="400">
        <v>5.3749999999999996E-3</v>
      </c>
      <c r="F518" s="430">
        <v>5.5500000000000002E-3</v>
      </c>
      <c r="G518" s="430">
        <v>5.4625000000000003E-3</v>
      </c>
      <c r="H518" s="400">
        <v>5.7250000000000001E-3</v>
      </c>
      <c r="I518" s="400">
        <f t="shared" si="24"/>
        <v>-4.5100000000000001E-2</v>
      </c>
      <c r="J518" s="400">
        <f t="shared" si="22"/>
        <v>-4.5662500000000002E-2</v>
      </c>
      <c r="K518" s="400">
        <f t="shared" si="23"/>
        <v>-3.6624999999999998E-2</v>
      </c>
    </row>
    <row r="519" spans="1:11" ht="14.5" customHeight="1" x14ac:dyDescent="0.15">
      <c r="A519" s="399">
        <v>25204</v>
      </c>
      <c r="B519" s="430">
        <v>-6.7999999999999996E-3</v>
      </c>
      <c r="C519" s="400">
        <v>1.6899999999999998E-2</v>
      </c>
      <c r="D519" s="400">
        <v>5.0000000000000001E-3</v>
      </c>
      <c r="E519" s="400">
        <v>5.4916666666666699E-3</v>
      </c>
      <c r="F519" s="430">
        <v>5.6083333333333298E-3</v>
      </c>
      <c r="G519" s="430">
        <v>5.5500000000000002E-3</v>
      </c>
      <c r="H519" s="400">
        <v>5.8666666666666702E-3</v>
      </c>
      <c r="I519" s="400">
        <f t="shared" si="24"/>
        <v>-1.18E-2</v>
      </c>
      <c r="J519" s="400">
        <f t="shared" si="22"/>
        <v>-1.235E-2</v>
      </c>
      <c r="K519" s="400">
        <f t="shared" si="23"/>
        <v>1.1033333333333329E-2</v>
      </c>
    </row>
    <row r="520" spans="1:11" ht="14.5" customHeight="1" x14ac:dyDescent="0.15">
      <c r="A520" s="399">
        <v>25235</v>
      </c>
      <c r="B520" s="430">
        <v>-4.2599999999999999E-2</v>
      </c>
      <c r="C520" s="400">
        <v>-5.3199999999999997E-2</v>
      </c>
      <c r="D520" s="400">
        <v>4.5999999999999999E-3</v>
      </c>
      <c r="E520" s="400">
        <v>5.5500000000000002E-3</v>
      </c>
      <c r="F520" s="430">
        <v>5.6416666666666698E-3</v>
      </c>
      <c r="G520" s="430">
        <v>5.5958333333333303E-3</v>
      </c>
      <c r="H520" s="400">
        <v>5.9416666666666697E-3</v>
      </c>
      <c r="I520" s="400">
        <f t="shared" si="24"/>
        <v>-4.7199999999999999E-2</v>
      </c>
      <c r="J520" s="400">
        <f t="shared" si="22"/>
        <v>-4.8195833333333327E-2</v>
      </c>
      <c r="K520" s="400">
        <f t="shared" si="23"/>
        <v>-5.9141666666666669E-2</v>
      </c>
    </row>
    <row r="521" spans="1:11" ht="14.5" customHeight="1" x14ac:dyDescent="0.15">
      <c r="A521" s="399">
        <v>25263</v>
      </c>
      <c r="B521" s="430">
        <v>3.5900000000000001E-2</v>
      </c>
      <c r="C521" s="400">
        <v>-9.5999999999999992E-3</v>
      </c>
      <c r="D521" s="400">
        <v>4.7000000000000002E-3</v>
      </c>
      <c r="E521" s="400">
        <v>5.70833333333333E-3</v>
      </c>
      <c r="F521" s="430">
        <v>5.7916666666666698E-3</v>
      </c>
      <c r="G521" s="430">
        <v>5.7499999999999999E-3</v>
      </c>
      <c r="H521" s="400">
        <v>6.0583333333333296E-3</v>
      </c>
      <c r="I521" s="400">
        <f t="shared" si="24"/>
        <v>3.1200000000000002E-2</v>
      </c>
      <c r="J521" s="400">
        <f t="shared" si="22"/>
        <v>3.0150000000000003E-2</v>
      </c>
      <c r="K521" s="400">
        <f t="shared" si="23"/>
        <v>-1.565833333333333E-2</v>
      </c>
    </row>
    <row r="522" spans="1:11" ht="14.5" customHeight="1" x14ac:dyDescent="0.15">
      <c r="A522" s="399">
        <v>25294</v>
      </c>
      <c r="B522" s="430">
        <v>2.29E-2</v>
      </c>
      <c r="C522" s="400">
        <v>1.3899999999999999E-2</v>
      </c>
      <c r="D522" s="400">
        <v>5.4999999999999997E-3</v>
      </c>
      <c r="E522" s="400">
        <v>5.7416666666666701E-3</v>
      </c>
      <c r="F522" s="430">
        <v>5.8500000000000002E-3</v>
      </c>
      <c r="G522" s="430">
        <v>5.7958333333333299E-3</v>
      </c>
      <c r="H522" s="400">
        <v>6.0833333333333304E-3</v>
      </c>
      <c r="I522" s="400">
        <f t="shared" si="24"/>
        <v>1.7399999999999999E-2</v>
      </c>
      <c r="J522" s="400">
        <f t="shared" si="22"/>
        <v>1.710416666666667E-2</v>
      </c>
      <c r="K522" s="400">
        <f t="shared" si="23"/>
        <v>7.8166666666666697E-3</v>
      </c>
    </row>
    <row r="523" spans="1:11" ht="14.5" customHeight="1" x14ac:dyDescent="0.15">
      <c r="A523" s="399">
        <v>25324</v>
      </c>
      <c r="B523" s="430">
        <v>2.5999999999999999E-3</v>
      </c>
      <c r="C523" s="400">
        <v>-5.9999999999999995E-4</v>
      </c>
      <c r="D523" s="400">
        <v>4.7000000000000002E-3</v>
      </c>
      <c r="E523" s="400">
        <v>5.6583333333333303E-3</v>
      </c>
      <c r="F523" s="430">
        <v>5.7999999999999996E-3</v>
      </c>
      <c r="G523" s="430">
        <v>5.7291666666666697E-3</v>
      </c>
      <c r="H523" s="400">
        <v>5.9666666666666696E-3</v>
      </c>
      <c r="I523" s="400">
        <f t="shared" si="24"/>
        <v>-2.1000000000000003E-3</v>
      </c>
      <c r="J523" s="400">
        <f t="shared" si="22"/>
        <v>-3.1291666666666699E-3</v>
      </c>
      <c r="K523" s="400">
        <f t="shared" si="23"/>
        <v>-6.5666666666666694E-3</v>
      </c>
    </row>
    <row r="524" spans="1:11" ht="14.5" customHeight="1" x14ac:dyDescent="0.15">
      <c r="A524" s="399">
        <v>25355</v>
      </c>
      <c r="B524" s="430">
        <v>-5.4199999999999998E-2</v>
      </c>
      <c r="C524" s="400">
        <v>-5.16E-2</v>
      </c>
      <c r="D524" s="400">
        <v>5.4999999999999997E-3</v>
      </c>
      <c r="E524" s="400">
        <v>5.8166666666666696E-3</v>
      </c>
      <c r="F524" s="430">
        <v>5.9333333333333304E-3</v>
      </c>
      <c r="G524" s="430">
        <v>5.875E-3</v>
      </c>
      <c r="H524" s="400">
        <v>6.1749999999999999E-3</v>
      </c>
      <c r="I524" s="400">
        <f t="shared" si="24"/>
        <v>-5.9699999999999996E-2</v>
      </c>
      <c r="J524" s="400">
        <f t="shared" si="22"/>
        <v>-6.0074999999999996E-2</v>
      </c>
      <c r="K524" s="400">
        <f t="shared" si="23"/>
        <v>-5.7775E-2</v>
      </c>
    </row>
    <row r="525" spans="1:11" ht="14.5" customHeight="1" x14ac:dyDescent="0.15">
      <c r="A525" s="399">
        <v>25385</v>
      </c>
      <c r="B525" s="430">
        <v>-5.8700000000000002E-2</v>
      </c>
      <c r="C525" s="400">
        <v>-3.6299999999999999E-2</v>
      </c>
      <c r="D525" s="400">
        <v>5.1999999999999998E-3</v>
      </c>
      <c r="E525" s="400">
        <v>5.8999999999999999E-3</v>
      </c>
      <c r="F525" s="430">
        <v>6.0333333333333298E-3</v>
      </c>
      <c r="G525" s="430">
        <v>5.9666666666666696E-3</v>
      </c>
      <c r="H525" s="400">
        <v>6.2666666666666704E-3</v>
      </c>
      <c r="I525" s="400">
        <f t="shared" si="24"/>
        <v>-6.3899999999999998E-2</v>
      </c>
      <c r="J525" s="400">
        <f t="shared" si="22"/>
        <v>-6.4666666666666678E-2</v>
      </c>
      <c r="K525" s="400">
        <f t="shared" si="23"/>
        <v>-4.2566666666666669E-2</v>
      </c>
    </row>
    <row r="526" spans="1:11" ht="14.5" customHeight="1" x14ac:dyDescent="0.15">
      <c r="A526" s="399">
        <v>25416</v>
      </c>
      <c r="B526" s="430">
        <v>4.5400000000000003E-2</v>
      </c>
      <c r="C526" s="400">
        <v>-1.14E-2</v>
      </c>
      <c r="D526" s="400">
        <v>4.7999999999999996E-3</v>
      </c>
      <c r="E526" s="400">
        <v>5.8083333333333303E-3</v>
      </c>
      <c r="F526" s="430">
        <v>6.025E-3</v>
      </c>
      <c r="G526" s="430">
        <v>5.9166666666666699E-3</v>
      </c>
      <c r="H526" s="400">
        <v>6.1999999999999998E-3</v>
      </c>
      <c r="I526" s="400">
        <f t="shared" si="24"/>
        <v>4.0600000000000004E-2</v>
      </c>
      <c r="J526" s="400">
        <f t="shared" si="22"/>
        <v>3.9483333333333336E-2</v>
      </c>
      <c r="K526" s="400">
        <f t="shared" si="23"/>
        <v>-1.7600000000000001E-2</v>
      </c>
    </row>
    <row r="527" spans="1:11" ht="14.5" customHeight="1" x14ac:dyDescent="0.15">
      <c r="A527" s="399">
        <v>25447</v>
      </c>
      <c r="B527" s="430">
        <v>-2.3599999999999999E-2</v>
      </c>
      <c r="C527" s="400">
        <v>-3.7199999999999997E-2</v>
      </c>
      <c r="D527" s="400">
        <v>5.4999999999999997E-3</v>
      </c>
      <c r="E527" s="400">
        <v>5.9500000000000004E-3</v>
      </c>
      <c r="F527" s="430">
        <v>6.13333333333333E-3</v>
      </c>
      <c r="G527" s="430">
        <v>6.04166666666667E-3</v>
      </c>
      <c r="H527" s="400">
        <v>6.3583333333333304E-3</v>
      </c>
      <c r="I527" s="400">
        <f t="shared" si="24"/>
        <v>-2.9100000000000001E-2</v>
      </c>
      <c r="J527" s="400">
        <f t="shared" si="22"/>
        <v>-2.964166666666667E-2</v>
      </c>
      <c r="K527" s="400">
        <f t="shared" si="23"/>
        <v>-4.3558333333333324E-2</v>
      </c>
    </row>
    <row r="528" spans="1:11" ht="14.5" customHeight="1" x14ac:dyDescent="0.15">
      <c r="A528" s="399">
        <v>25477</v>
      </c>
      <c r="B528" s="430">
        <v>4.5900000000000003E-2</v>
      </c>
      <c r="C528" s="400">
        <v>7.9799999999999996E-2</v>
      </c>
      <c r="D528" s="400">
        <v>5.7000000000000002E-3</v>
      </c>
      <c r="E528" s="400">
        <v>6.1083333333333302E-3</v>
      </c>
      <c r="F528" s="430">
        <v>6.2750000000000002E-3</v>
      </c>
      <c r="G528" s="430">
        <v>6.19166666666667E-3</v>
      </c>
      <c r="H528" s="400">
        <v>6.6833333333333302E-3</v>
      </c>
      <c r="I528" s="400">
        <f t="shared" si="24"/>
        <v>4.02E-2</v>
      </c>
      <c r="J528" s="400">
        <f t="shared" si="22"/>
        <v>3.9708333333333332E-2</v>
      </c>
      <c r="K528" s="400">
        <f t="shared" si="23"/>
        <v>7.3116666666666663E-2</v>
      </c>
    </row>
    <row r="529" spans="1:11" ht="14.5" customHeight="1" x14ac:dyDescent="0.15">
      <c r="A529" s="399">
        <v>25508</v>
      </c>
      <c r="B529" s="430">
        <v>-2.9700000000000001E-2</v>
      </c>
      <c r="C529" s="400">
        <v>-5.8799999999999998E-2</v>
      </c>
      <c r="D529" s="400">
        <v>4.8999999999999998E-3</v>
      </c>
      <c r="E529" s="400">
        <v>6.1250000000000002E-3</v>
      </c>
      <c r="F529" s="430">
        <v>6.3166666666666701E-3</v>
      </c>
      <c r="G529" s="430">
        <v>6.22083333333333E-3</v>
      </c>
      <c r="H529" s="400">
        <v>6.6666666666666697E-3</v>
      </c>
      <c r="I529" s="400">
        <f t="shared" si="24"/>
        <v>-3.4599999999999999E-2</v>
      </c>
      <c r="J529" s="400">
        <f t="shared" si="22"/>
        <v>-3.5920833333333332E-2</v>
      </c>
      <c r="K529" s="400">
        <f t="shared" si="23"/>
        <v>-6.5466666666666673E-2</v>
      </c>
    </row>
    <row r="530" spans="1:11" ht="14.5" customHeight="1" x14ac:dyDescent="0.15">
      <c r="A530" s="399">
        <v>25538</v>
      </c>
      <c r="B530" s="430">
        <v>-1.77E-2</v>
      </c>
      <c r="C530" s="400">
        <v>-9.7000000000000003E-3</v>
      </c>
      <c r="D530" s="400">
        <v>6.0000000000000001E-3</v>
      </c>
      <c r="E530" s="400">
        <v>6.43333333333333E-3</v>
      </c>
      <c r="F530" s="430">
        <v>6.6083333333333298E-3</v>
      </c>
      <c r="G530" s="430">
        <v>6.5208333333333299E-3</v>
      </c>
      <c r="H530" s="400">
        <v>7.1583333333333299E-3</v>
      </c>
      <c r="I530" s="400">
        <f t="shared" si="24"/>
        <v>-2.3699999999999999E-2</v>
      </c>
      <c r="J530" s="400">
        <f t="shared" si="22"/>
        <v>-2.422083333333333E-2</v>
      </c>
      <c r="K530" s="400">
        <f t="shared" si="23"/>
        <v>-1.6858333333333329E-2</v>
      </c>
    </row>
    <row r="531" spans="1:11" ht="14.5" customHeight="1" x14ac:dyDescent="0.15">
      <c r="A531" s="399">
        <v>25569</v>
      </c>
      <c r="B531" s="430">
        <v>-7.4300000000000005E-2</v>
      </c>
      <c r="C531" s="400">
        <v>-4.53E-2</v>
      </c>
      <c r="D531" s="400">
        <v>5.5999999999999999E-3</v>
      </c>
      <c r="E531" s="400">
        <v>6.5916666666666702E-3</v>
      </c>
      <c r="F531" s="430">
        <v>6.7916666666666698E-3</v>
      </c>
      <c r="G531" s="430">
        <v>6.6916666666666704E-3</v>
      </c>
      <c r="H531" s="400">
        <v>7.2416666666666697E-3</v>
      </c>
      <c r="I531" s="400">
        <f t="shared" si="24"/>
        <v>-7.9899999999999999E-2</v>
      </c>
      <c r="J531" s="400">
        <f t="shared" si="22"/>
        <v>-8.099166666666667E-2</v>
      </c>
      <c r="K531" s="400">
        <f t="shared" si="23"/>
        <v>-5.2541666666666667E-2</v>
      </c>
    </row>
    <row r="532" spans="1:11" ht="14.5" customHeight="1" x14ac:dyDescent="0.15">
      <c r="A532" s="399">
        <v>25600</v>
      </c>
      <c r="B532" s="430">
        <v>5.5800000000000002E-2</v>
      </c>
      <c r="C532" s="400">
        <v>0.1053</v>
      </c>
      <c r="D532" s="400">
        <v>5.1999999999999998E-3</v>
      </c>
      <c r="E532" s="400">
        <v>6.6083333333333298E-3</v>
      </c>
      <c r="F532" s="430">
        <v>6.7749999999999998E-3</v>
      </c>
      <c r="G532" s="430">
        <v>6.6916666666666704E-3</v>
      </c>
      <c r="H532" s="400">
        <v>7.0916666666666697E-3</v>
      </c>
      <c r="I532" s="400">
        <f t="shared" si="24"/>
        <v>5.0600000000000006E-2</v>
      </c>
      <c r="J532" s="400">
        <f t="shared" si="22"/>
        <v>4.910833333333333E-2</v>
      </c>
      <c r="K532" s="400">
        <f t="shared" si="23"/>
        <v>9.8208333333333342E-2</v>
      </c>
    </row>
    <row r="533" spans="1:11" ht="14.5" customHeight="1" x14ac:dyDescent="0.15">
      <c r="A533" s="399">
        <v>25628</v>
      </c>
      <c r="B533" s="430">
        <v>4.4000000000000003E-3</v>
      </c>
      <c r="C533" s="400">
        <v>2.3199999999999998E-2</v>
      </c>
      <c r="D533" s="400">
        <v>5.5999999999999999E-3</v>
      </c>
      <c r="E533" s="400">
        <v>6.5333333333333302E-3</v>
      </c>
      <c r="F533" s="430">
        <v>6.7166666666666703E-3</v>
      </c>
      <c r="G533" s="430">
        <v>6.6249999999999998E-3</v>
      </c>
      <c r="H533" s="400">
        <v>6.9249999999999997E-3</v>
      </c>
      <c r="I533" s="400">
        <f t="shared" si="24"/>
        <v>-1.1999999999999997E-3</v>
      </c>
      <c r="J533" s="400">
        <f t="shared" si="22"/>
        <v>-2.2249999999999995E-3</v>
      </c>
      <c r="K533" s="400">
        <f t="shared" si="23"/>
        <v>1.6274999999999998E-2</v>
      </c>
    </row>
    <row r="534" spans="1:11" ht="14.5" customHeight="1" x14ac:dyDescent="0.15">
      <c r="A534" s="399">
        <v>25659</v>
      </c>
      <c r="B534" s="430">
        <v>-8.7499999999999994E-2</v>
      </c>
      <c r="C534" s="400">
        <v>-9.2899999999999996E-2</v>
      </c>
      <c r="D534" s="400">
        <v>5.4000000000000003E-3</v>
      </c>
      <c r="E534" s="400">
        <v>6.5250000000000004E-3</v>
      </c>
      <c r="F534" s="430">
        <v>6.6916666666666704E-3</v>
      </c>
      <c r="G534" s="430">
        <v>6.6083333333333298E-3</v>
      </c>
      <c r="H534" s="400">
        <v>6.9249999999999997E-3</v>
      </c>
      <c r="I534" s="400">
        <f t="shared" si="24"/>
        <v>-9.2899999999999996E-2</v>
      </c>
      <c r="J534" s="400">
        <f t="shared" si="22"/>
        <v>-9.4108333333333322E-2</v>
      </c>
      <c r="K534" s="400">
        <f t="shared" si="23"/>
        <v>-9.9824999999999997E-2</v>
      </c>
    </row>
    <row r="535" spans="1:11" ht="14.5" customHeight="1" x14ac:dyDescent="0.15">
      <c r="A535" s="399">
        <v>25689</v>
      </c>
      <c r="B535" s="430">
        <v>-5.7799999999999997E-2</v>
      </c>
      <c r="C535" s="400">
        <v>-5.1499999999999997E-2</v>
      </c>
      <c r="D535" s="400">
        <v>5.4999999999999997E-3</v>
      </c>
      <c r="E535" s="400">
        <v>6.7583333333333297E-3</v>
      </c>
      <c r="F535" s="430">
        <v>6.8666666666666702E-3</v>
      </c>
      <c r="G535" s="430">
        <v>6.8125E-3</v>
      </c>
      <c r="H535" s="400">
        <v>7.2249999999999997E-3</v>
      </c>
      <c r="I535" s="400">
        <f t="shared" si="24"/>
        <v>-6.3299999999999995E-2</v>
      </c>
      <c r="J535" s="400">
        <f t="shared" si="22"/>
        <v>-6.4612500000000003E-2</v>
      </c>
      <c r="K535" s="400">
        <f t="shared" si="23"/>
        <v>-5.8724999999999999E-2</v>
      </c>
    </row>
    <row r="536" spans="1:11" ht="14.5" customHeight="1" x14ac:dyDescent="0.15">
      <c r="A536" s="399">
        <v>25720</v>
      </c>
      <c r="B536" s="430">
        <v>-4.6600000000000003E-2</v>
      </c>
      <c r="C536" s="400">
        <v>-5.8200000000000002E-2</v>
      </c>
      <c r="D536" s="400">
        <v>6.4000000000000003E-3</v>
      </c>
      <c r="E536" s="400">
        <v>7.0666666666666699E-3</v>
      </c>
      <c r="F536" s="430">
        <v>7.1500000000000001E-3</v>
      </c>
      <c r="G536" s="430">
        <v>7.1083333333333302E-3</v>
      </c>
      <c r="H536" s="400">
        <v>7.5333333333333303E-3</v>
      </c>
      <c r="I536" s="400">
        <f t="shared" si="24"/>
        <v>-5.3000000000000005E-2</v>
      </c>
      <c r="J536" s="400">
        <f t="shared" si="22"/>
        <v>-5.370833333333333E-2</v>
      </c>
      <c r="K536" s="400">
        <f t="shared" si="23"/>
        <v>-6.5733333333333338E-2</v>
      </c>
    </row>
    <row r="537" spans="1:11" ht="14.5" customHeight="1" x14ac:dyDescent="0.15">
      <c r="A537" s="399">
        <v>25750</v>
      </c>
      <c r="B537" s="430">
        <v>7.6899999999999996E-2</v>
      </c>
      <c r="C537" s="400">
        <v>9.7299999999999998E-2</v>
      </c>
      <c r="D537" s="400">
        <v>5.8999999999999999E-3</v>
      </c>
      <c r="E537" s="400">
        <v>7.0333333333333298E-3</v>
      </c>
      <c r="F537" s="430">
        <v>7.1999999999999998E-3</v>
      </c>
      <c r="G537" s="430">
        <v>7.1166666666666696E-3</v>
      </c>
      <c r="H537" s="400">
        <v>7.5500000000000003E-3</v>
      </c>
      <c r="I537" s="400">
        <f t="shared" si="24"/>
        <v>7.0999999999999994E-2</v>
      </c>
      <c r="J537" s="400">
        <f t="shared" si="22"/>
        <v>6.9783333333333322E-2</v>
      </c>
      <c r="K537" s="400">
        <f t="shared" si="23"/>
        <v>8.9749999999999996E-2</v>
      </c>
    </row>
    <row r="538" spans="1:11" ht="14.5" customHeight="1" x14ac:dyDescent="0.15">
      <c r="A538" s="399">
        <v>25781</v>
      </c>
      <c r="B538" s="430">
        <v>4.7800000000000002E-2</v>
      </c>
      <c r="C538" s="400">
        <v>5.8099999999999999E-2</v>
      </c>
      <c r="D538" s="400">
        <v>5.7000000000000002E-3</v>
      </c>
      <c r="E538" s="400">
        <v>6.7749999999999998E-3</v>
      </c>
      <c r="F538" s="430">
        <v>7.0749999999999997E-3</v>
      </c>
      <c r="G538" s="430">
        <v>6.9249999999999997E-3</v>
      </c>
      <c r="H538" s="400">
        <v>7.4000000000000003E-3</v>
      </c>
      <c r="I538" s="400">
        <f t="shared" si="24"/>
        <v>4.2099999999999999E-2</v>
      </c>
      <c r="J538" s="400">
        <f t="shared" si="22"/>
        <v>4.0875000000000002E-2</v>
      </c>
      <c r="K538" s="400">
        <f t="shared" si="23"/>
        <v>5.0699999999999995E-2</v>
      </c>
    </row>
    <row r="539" spans="1:11" ht="14.5" customHeight="1" x14ac:dyDescent="0.15">
      <c r="A539" s="399">
        <v>25812</v>
      </c>
      <c r="B539" s="430">
        <v>3.6200000000000003E-2</v>
      </c>
      <c r="C539" s="400">
        <v>-1.14E-2</v>
      </c>
      <c r="D539" s="400">
        <v>5.5999999999999999E-3</v>
      </c>
      <c r="E539" s="400">
        <v>6.7416666666666701E-3</v>
      </c>
      <c r="F539" s="430">
        <v>7.0583333333333297E-3</v>
      </c>
      <c r="G539" s="430">
        <v>6.8999999999999999E-3</v>
      </c>
      <c r="H539" s="400">
        <v>7.3499999999999998E-3</v>
      </c>
      <c r="I539" s="400">
        <f t="shared" si="24"/>
        <v>3.0600000000000002E-2</v>
      </c>
      <c r="J539" s="400">
        <f t="shared" ref="J539:J602" si="25">B539-G539</f>
        <v>2.9300000000000003E-2</v>
      </c>
      <c r="K539" s="400">
        <f t="shared" ref="K539:K602" si="26">$C539-H539</f>
        <v>-1.8749999999999999E-2</v>
      </c>
    </row>
    <row r="540" spans="1:11" ht="14.5" customHeight="1" x14ac:dyDescent="0.15">
      <c r="A540" s="399">
        <v>25842</v>
      </c>
      <c r="B540" s="430">
        <v>-8.3000000000000001E-3</v>
      </c>
      <c r="C540" s="400">
        <v>-1.49E-2</v>
      </c>
      <c r="D540" s="400">
        <v>5.4999999999999997E-3</v>
      </c>
      <c r="E540" s="400">
        <v>6.6916666666666704E-3</v>
      </c>
      <c r="F540" s="430">
        <v>7.0333333333333298E-3</v>
      </c>
      <c r="G540" s="430">
        <v>6.8624999999999997E-3</v>
      </c>
      <c r="H540" s="400">
        <v>7.3000000000000001E-3</v>
      </c>
      <c r="I540" s="400">
        <f t="shared" si="24"/>
        <v>-1.38E-2</v>
      </c>
      <c r="J540" s="400">
        <f t="shared" si="25"/>
        <v>-1.5162499999999999E-2</v>
      </c>
      <c r="K540" s="400">
        <f t="shared" si="26"/>
        <v>-2.2200000000000001E-2</v>
      </c>
    </row>
    <row r="541" spans="1:11" ht="14.5" customHeight="1" x14ac:dyDescent="0.15">
      <c r="A541" s="399">
        <v>25873</v>
      </c>
      <c r="B541" s="430">
        <v>5.0599999999999999E-2</v>
      </c>
      <c r="C541" s="400">
        <v>9.7500000000000003E-2</v>
      </c>
      <c r="D541" s="400">
        <v>5.7999999999999996E-3</v>
      </c>
      <c r="E541" s="400">
        <v>6.70833333333333E-3</v>
      </c>
      <c r="F541" s="430">
        <v>7.0166666666666702E-3</v>
      </c>
      <c r="G541" s="430">
        <v>6.8624999999999997E-3</v>
      </c>
      <c r="H541" s="400">
        <v>7.3249999999999999E-3</v>
      </c>
      <c r="I541" s="400">
        <f t="shared" si="24"/>
        <v>4.48E-2</v>
      </c>
      <c r="J541" s="400">
        <f t="shared" si="25"/>
        <v>4.3737499999999999E-2</v>
      </c>
      <c r="K541" s="400">
        <f t="shared" si="26"/>
        <v>9.0175000000000005E-2</v>
      </c>
    </row>
    <row r="542" spans="1:11" ht="14.5" customHeight="1" x14ac:dyDescent="0.15">
      <c r="A542" s="399">
        <v>25903</v>
      </c>
      <c r="B542" s="430">
        <v>5.9700000000000003E-2</v>
      </c>
      <c r="C542" s="400">
        <v>7.3499999999999996E-2</v>
      </c>
      <c r="D542" s="400">
        <v>5.3E-3</v>
      </c>
      <c r="E542" s="400">
        <v>6.3666666666666698E-3</v>
      </c>
      <c r="F542" s="430">
        <v>6.7749999999999998E-3</v>
      </c>
      <c r="G542" s="430">
        <v>6.5708333333333296E-3</v>
      </c>
      <c r="H542" s="400">
        <v>7.0666666666666699E-3</v>
      </c>
      <c r="I542" s="400">
        <f t="shared" si="24"/>
        <v>5.4400000000000004E-2</v>
      </c>
      <c r="J542" s="400">
        <f t="shared" si="25"/>
        <v>5.3129166666666672E-2</v>
      </c>
      <c r="K542" s="400">
        <f t="shared" si="26"/>
        <v>6.643333333333333E-2</v>
      </c>
    </row>
    <row r="543" spans="1:11" ht="14.5" customHeight="1" x14ac:dyDescent="0.15">
      <c r="A543" s="399">
        <v>25934</v>
      </c>
      <c r="B543" s="430">
        <v>4.3200000000000002E-2</v>
      </c>
      <c r="C543" s="400">
        <v>2.5700000000000001E-2</v>
      </c>
      <c r="D543" s="400">
        <v>5.1000000000000004E-3</v>
      </c>
      <c r="E543" s="400">
        <v>6.13333333333333E-3</v>
      </c>
      <c r="F543" s="430">
        <v>6.5833333333333299E-3</v>
      </c>
      <c r="G543" s="430">
        <v>6.3583333333333304E-3</v>
      </c>
      <c r="H543" s="400">
        <v>6.7916666666666698E-3</v>
      </c>
      <c r="I543" s="400">
        <f t="shared" si="24"/>
        <v>3.8100000000000002E-2</v>
      </c>
      <c r="J543" s="400">
        <f t="shared" si="25"/>
        <v>3.6841666666666675E-2</v>
      </c>
      <c r="K543" s="400">
        <f t="shared" si="26"/>
        <v>1.8908333333333333E-2</v>
      </c>
    </row>
    <row r="544" spans="1:11" ht="14.5" customHeight="1" x14ac:dyDescent="0.15">
      <c r="A544" s="399">
        <v>25965</v>
      </c>
      <c r="B544" s="430">
        <v>1.17E-2</v>
      </c>
      <c r="C544" s="400">
        <v>-2.7699999999999999E-2</v>
      </c>
      <c r="D544" s="400">
        <v>4.5999999999999999E-3</v>
      </c>
      <c r="E544" s="400">
        <v>5.8999999999999999E-3</v>
      </c>
      <c r="F544" s="430">
        <v>6.3916666666666696E-3</v>
      </c>
      <c r="G544" s="430">
        <v>6.1458333333333304E-3</v>
      </c>
      <c r="H544" s="400">
        <v>6.5750000000000001E-3</v>
      </c>
      <c r="I544" s="400">
        <f t="shared" si="24"/>
        <v>7.1000000000000004E-3</v>
      </c>
      <c r="J544" s="400">
        <f t="shared" si="25"/>
        <v>5.5541666666666699E-3</v>
      </c>
      <c r="K544" s="400">
        <f t="shared" si="26"/>
        <v>-3.4275E-2</v>
      </c>
    </row>
    <row r="545" spans="1:11" ht="14.5" customHeight="1" x14ac:dyDescent="0.15">
      <c r="A545" s="399">
        <v>25993</v>
      </c>
      <c r="B545" s="430">
        <v>3.9399999999999998E-2</v>
      </c>
      <c r="C545" s="400">
        <v>3.3099999999999997E-2</v>
      </c>
      <c r="D545" s="400">
        <v>5.5999999999999999E-3</v>
      </c>
      <c r="E545" s="400">
        <v>6.0083333333333299E-3</v>
      </c>
      <c r="F545" s="430">
        <v>6.4416666666666702E-3</v>
      </c>
      <c r="G545" s="430">
        <v>6.2249999999999996E-3</v>
      </c>
      <c r="H545" s="400">
        <v>6.70833333333333E-3</v>
      </c>
      <c r="I545" s="400">
        <f t="shared" si="24"/>
        <v>3.3799999999999997E-2</v>
      </c>
      <c r="J545" s="400">
        <f t="shared" si="25"/>
        <v>3.3174999999999996E-2</v>
      </c>
      <c r="K545" s="400">
        <f t="shared" si="26"/>
        <v>2.6391666666666667E-2</v>
      </c>
    </row>
    <row r="546" spans="1:11" ht="14.5" customHeight="1" x14ac:dyDescent="0.15">
      <c r="A546" s="399">
        <v>26024</v>
      </c>
      <c r="B546" s="430">
        <v>3.8899999999999997E-2</v>
      </c>
      <c r="C546" s="400">
        <v>-3.49E-2</v>
      </c>
      <c r="D546" s="400">
        <v>4.7999999999999996E-3</v>
      </c>
      <c r="E546" s="400">
        <v>6.04166666666667E-3</v>
      </c>
      <c r="F546" s="430">
        <v>6.45E-3</v>
      </c>
      <c r="G546" s="430">
        <v>6.2458333333333298E-3</v>
      </c>
      <c r="H546" s="400">
        <v>6.7250000000000001E-3</v>
      </c>
      <c r="I546" s="400">
        <f t="shared" si="24"/>
        <v>3.4099999999999998E-2</v>
      </c>
      <c r="J546" s="400">
        <f t="shared" si="25"/>
        <v>3.2654166666666665E-2</v>
      </c>
      <c r="K546" s="400">
        <f t="shared" si="26"/>
        <v>-4.1625000000000002E-2</v>
      </c>
    </row>
    <row r="547" spans="1:11" ht="14.5" customHeight="1" x14ac:dyDescent="0.15">
      <c r="A547" s="399">
        <v>26054</v>
      </c>
      <c r="B547" s="430">
        <v>-3.9100000000000003E-2</v>
      </c>
      <c r="C547" s="400">
        <v>-3.5099999999999999E-2</v>
      </c>
      <c r="D547" s="400">
        <v>4.7000000000000002E-3</v>
      </c>
      <c r="E547" s="400">
        <v>6.2750000000000002E-3</v>
      </c>
      <c r="F547" s="430">
        <v>6.5333333333333302E-3</v>
      </c>
      <c r="G547" s="430">
        <v>6.40416666666667E-3</v>
      </c>
      <c r="H547" s="400">
        <v>6.9499999999999996E-3</v>
      </c>
      <c r="I547" s="400">
        <f t="shared" si="24"/>
        <v>-4.3800000000000006E-2</v>
      </c>
      <c r="J547" s="400">
        <f t="shared" si="25"/>
        <v>-4.5504166666666672E-2</v>
      </c>
      <c r="K547" s="400">
        <f t="shared" si="26"/>
        <v>-4.2049999999999997E-2</v>
      </c>
    </row>
    <row r="548" spans="1:11" ht="14.5" customHeight="1" x14ac:dyDescent="0.15">
      <c r="A548" s="399">
        <v>26085</v>
      </c>
      <c r="B548" s="430">
        <v>3.3E-3</v>
      </c>
      <c r="C548" s="400">
        <v>3.9800000000000002E-2</v>
      </c>
      <c r="D548" s="400">
        <v>5.5999999999999999E-3</v>
      </c>
      <c r="E548" s="400">
        <v>6.3666666666666698E-3</v>
      </c>
      <c r="F548" s="430">
        <v>6.6333333333333296E-3</v>
      </c>
      <c r="G548" s="430">
        <v>6.4999999999999997E-3</v>
      </c>
      <c r="H548" s="400">
        <v>7.04166666666667E-3</v>
      </c>
      <c r="I548" s="400">
        <f t="shared" si="24"/>
        <v>-2.3E-3</v>
      </c>
      <c r="J548" s="400">
        <f t="shared" si="25"/>
        <v>-3.1999999999999997E-3</v>
      </c>
      <c r="K548" s="400">
        <f t="shared" si="26"/>
        <v>3.2758333333333334E-2</v>
      </c>
    </row>
    <row r="549" spans="1:11" ht="14.5" customHeight="1" x14ac:dyDescent="0.15">
      <c r="A549" s="399">
        <v>26115</v>
      </c>
      <c r="B549" s="430">
        <v>-3.8699999999999998E-2</v>
      </c>
      <c r="C549" s="400">
        <v>-2.2499999999999999E-2</v>
      </c>
      <c r="D549" s="400">
        <v>5.1999999999999998E-3</v>
      </c>
      <c r="E549" s="400">
        <v>6.3666666666666698E-3</v>
      </c>
      <c r="F549" s="430">
        <v>6.6333333333333296E-3</v>
      </c>
      <c r="G549" s="430">
        <v>6.4999999999999997E-3</v>
      </c>
      <c r="H549" s="400">
        <v>7.04166666666667E-3</v>
      </c>
      <c r="I549" s="400">
        <f t="shared" si="24"/>
        <v>-4.3899999999999995E-2</v>
      </c>
      <c r="J549" s="400">
        <f t="shared" si="25"/>
        <v>-4.5199999999999997E-2</v>
      </c>
      <c r="K549" s="400">
        <f t="shared" si="26"/>
        <v>-2.9541666666666667E-2</v>
      </c>
    </row>
    <row r="550" spans="1:11" ht="14.5" customHeight="1" x14ac:dyDescent="0.15">
      <c r="A550" s="399">
        <v>26146</v>
      </c>
      <c r="B550" s="430">
        <v>3.8800000000000001E-2</v>
      </c>
      <c r="C550" s="400">
        <v>-2.47E-2</v>
      </c>
      <c r="D550" s="400">
        <v>5.4999999999999997E-3</v>
      </c>
      <c r="E550" s="400">
        <v>6.3249999999999999E-3</v>
      </c>
      <c r="F550" s="430">
        <v>6.6083333333333298E-3</v>
      </c>
      <c r="G550" s="430">
        <v>6.46666666666667E-3</v>
      </c>
      <c r="H550" s="400">
        <v>7.0000000000000001E-3</v>
      </c>
      <c r="I550" s="400">
        <f t="shared" si="24"/>
        <v>3.3300000000000003E-2</v>
      </c>
      <c r="J550" s="400">
        <f t="shared" si="25"/>
        <v>3.2333333333333332E-2</v>
      </c>
      <c r="K550" s="400">
        <f t="shared" si="26"/>
        <v>-3.1699999999999999E-2</v>
      </c>
    </row>
    <row r="551" spans="1:11" ht="14.5" customHeight="1" x14ac:dyDescent="0.15">
      <c r="A551" s="399">
        <v>26177</v>
      </c>
      <c r="B551" s="430">
        <v>-4.4000000000000003E-3</v>
      </c>
      <c r="C551" s="400">
        <v>-1.46E-2</v>
      </c>
      <c r="D551" s="400">
        <v>5.0000000000000001E-3</v>
      </c>
      <c r="E551" s="400">
        <v>6.1999999999999998E-3</v>
      </c>
      <c r="F551" s="430">
        <v>6.5083333333333304E-3</v>
      </c>
      <c r="G551" s="430">
        <v>6.3541666666666703E-3</v>
      </c>
      <c r="H551" s="400">
        <v>6.8166666666666697E-3</v>
      </c>
      <c r="I551" s="400">
        <f t="shared" si="24"/>
        <v>-9.4000000000000004E-3</v>
      </c>
      <c r="J551" s="400">
        <f t="shared" si="25"/>
        <v>-1.0754166666666671E-2</v>
      </c>
      <c r="K551" s="400">
        <f t="shared" si="26"/>
        <v>-2.1416666666666671E-2</v>
      </c>
    </row>
    <row r="552" spans="1:11" ht="14.5" customHeight="1" x14ac:dyDescent="0.15">
      <c r="A552" s="399">
        <v>26207</v>
      </c>
      <c r="B552" s="430">
        <v>-3.9199999999999999E-2</v>
      </c>
      <c r="C552" s="400">
        <v>1.7000000000000001E-2</v>
      </c>
      <c r="D552" s="400">
        <v>4.7000000000000002E-3</v>
      </c>
      <c r="E552" s="400">
        <v>6.1583333333333299E-3</v>
      </c>
      <c r="F552" s="430">
        <v>6.4083333333333301E-3</v>
      </c>
      <c r="G552" s="430">
        <v>6.28333333333333E-3</v>
      </c>
      <c r="H552" s="400">
        <v>6.7499999999999999E-3</v>
      </c>
      <c r="I552" s="400">
        <f t="shared" si="24"/>
        <v>-4.3900000000000002E-2</v>
      </c>
      <c r="J552" s="400">
        <f t="shared" si="25"/>
        <v>-4.5483333333333327E-2</v>
      </c>
      <c r="K552" s="400">
        <f t="shared" si="26"/>
        <v>1.0250000000000002E-2</v>
      </c>
    </row>
    <row r="553" spans="1:11" ht="14.5" customHeight="1" x14ac:dyDescent="0.15">
      <c r="A553" s="399">
        <v>26238</v>
      </c>
      <c r="B553" s="430">
        <v>2.0000000000000001E-4</v>
      </c>
      <c r="C553" s="400">
        <v>-5.4999999999999997E-3</v>
      </c>
      <c r="D553" s="400">
        <v>5.1000000000000004E-3</v>
      </c>
      <c r="E553" s="400">
        <v>6.0499999999999998E-3</v>
      </c>
      <c r="F553" s="430">
        <v>6.3E-3</v>
      </c>
      <c r="G553" s="430">
        <v>6.1749999999999999E-3</v>
      </c>
      <c r="H553" s="400">
        <v>6.6333333333333296E-3</v>
      </c>
      <c r="I553" s="400">
        <f t="shared" si="24"/>
        <v>-4.9000000000000007E-3</v>
      </c>
      <c r="J553" s="400">
        <f t="shared" si="25"/>
        <v>-5.9750000000000003E-3</v>
      </c>
      <c r="K553" s="400">
        <f t="shared" si="26"/>
        <v>-1.2133333333333329E-2</v>
      </c>
    </row>
    <row r="554" spans="1:11" ht="14.5" customHeight="1" x14ac:dyDescent="0.15">
      <c r="A554" s="399">
        <v>26268</v>
      </c>
      <c r="B554" s="430">
        <v>8.8800000000000004E-2</v>
      </c>
      <c r="C554" s="400">
        <v>8.0600000000000005E-2</v>
      </c>
      <c r="D554" s="400">
        <v>5.0000000000000001E-3</v>
      </c>
      <c r="E554" s="400">
        <v>6.04166666666667E-3</v>
      </c>
      <c r="F554" s="430">
        <v>6.3083333333333299E-3</v>
      </c>
      <c r="G554" s="430">
        <v>6.1749999999999999E-3</v>
      </c>
      <c r="H554" s="400">
        <v>6.5833333333333299E-3</v>
      </c>
      <c r="I554" s="400">
        <f t="shared" si="24"/>
        <v>8.3799999999999999E-2</v>
      </c>
      <c r="J554" s="400">
        <f t="shared" si="25"/>
        <v>8.2625000000000004E-2</v>
      </c>
      <c r="K554" s="400">
        <f t="shared" si="26"/>
        <v>7.4016666666666675E-2</v>
      </c>
    </row>
    <row r="555" spans="1:11" ht="14.5" customHeight="1" x14ac:dyDescent="0.15">
      <c r="A555" s="399">
        <v>26299</v>
      </c>
      <c r="B555" s="430">
        <v>2.06E-2</v>
      </c>
      <c r="C555" s="400">
        <v>-7.4000000000000003E-3</v>
      </c>
      <c r="D555" s="400">
        <v>5.0000000000000001E-3</v>
      </c>
      <c r="E555" s="400">
        <v>5.9916666666666703E-3</v>
      </c>
      <c r="F555" s="430">
        <v>6.2666666666666704E-3</v>
      </c>
      <c r="G555" s="430">
        <v>6.1291666666666699E-3</v>
      </c>
      <c r="H555" s="400">
        <v>6.4916666666666699E-3</v>
      </c>
      <c r="I555" s="400">
        <f t="shared" si="24"/>
        <v>1.5599999999999999E-2</v>
      </c>
      <c r="J555" s="400">
        <f t="shared" si="25"/>
        <v>1.447083333333333E-2</v>
      </c>
      <c r="K555" s="400">
        <f t="shared" si="26"/>
        <v>-1.389166666666667E-2</v>
      </c>
    </row>
    <row r="556" spans="1:11" ht="14.5" customHeight="1" x14ac:dyDescent="0.15">
      <c r="A556" s="399">
        <v>26330</v>
      </c>
      <c r="B556" s="430">
        <v>2.7699999999999999E-2</v>
      </c>
      <c r="C556" s="400">
        <v>-2.4E-2</v>
      </c>
      <c r="D556" s="400">
        <v>4.7000000000000002E-3</v>
      </c>
      <c r="E556" s="400">
        <v>6.0583333333333296E-3</v>
      </c>
      <c r="F556" s="430">
        <v>6.2666666666666704E-3</v>
      </c>
      <c r="G556" s="430">
        <v>6.1624999999999996E-3</v>
      </c>
      <c r="H556" s="400">
        <v>6.4833333333333297E-3</v>
      </c>
      <c r="I556" s="400">
        <f t="shared" si="24"/>
        <v>2.3E-2</v>
      </c>
      <c r="J556" s="400">
        <f t="shared" si="25"/>
        <v>2.1537500000000001E-2</v>
      </c>
      <c r="K556" s="400">
        <f t="shared" si="26"/>
        <v>-3.0483333333333331E-2</v>
      </c>
    </row>
    <row r="557" spans="1:11" ht="14.5" customHeight="1" x14ac:dyDescent="0.15">
      <c r="A557" s="399">
        <v>26359</v>
      </c>
      <c r="B557" s="430">
        <v>8.3000000000000001E-3</v>
      </c>
      <c r="C557" s="400">
        <v>-3.5999999999999999E-3</v>
      </c>
      <c r="D557" s="400">
        <v>4.8999999999999998E-3</v>
      </c>
      <c r="E557" s="400">
        <v>6.0333333333333298E-3</v>
      </c>
      <c r="F557" s="430">
        <v>6.2750000000000002E-3</v>
      </c>
      <c r="G557" s="430">
        <v>6.1541666666666698E-3</v>
      </c>
      <c r="H557" s="400">
        <v>6.4749999999999999E-3</v>
      </c>
      <c r="I557" s="400">
        <f t="shared" si="24"/>
        <v>3.4000000000000002E-3</v>
      </c>
      <c r="J557" s="400">
        <f t="shared" si="25"/>
        <v>2.1458333333333303E-3</v>
      </c>
      <c r="K557" s="400">
        <f t="shared" si="26"/>
        <v>-1.0075000000000001E-2</v>
      </c>
    </row>
    <row r="558" spans="1:11" ht="14.5" customHeight="1" x14ac:dyDescent="0.15">
      <c r="A558" s="399">
        <v>26390</v>
      </c>
      <c r="B558" s="430">
        <v>6.7999999999999996E-3</v>
      </c>
      <c r="C558" s="400">
        <v>-2.7699999999999999E-2</v>
      </c>
      <c r="D558" s="400">
        <v>4.7999999999999996E-3</v>
      </c>
      <c r="E558" s="400">
        <v>6.0833333333333304E-3</v>
      </c>
      <c r="F558" s="430">
        <v>6.3083333333333299E-3</v>
      </c>
      <c r="G558" s="430">
        <v>6.1958333333333301E-3</v>
      </c>
      <c r="H558" s="400">
        <v>6.5166666666666697E-3</v>
      </c>
      <c r="I558" s="400">
        <f t="shared" si="24"/>
        <v>2E-3</v>
      </c>
      <c r="J558" s="400">
        <f t="shared" si="25"/>
        <v>6.0416666666666952E-4</v>
      </c>
      <c r="K558" s="400">
        <f t="shared" si="26"/>
        <v>-3.4216666666666666E-2</v>
      </c>
    </row>
    <row r="559" spans="1:11" ht="14.5" customHeight="1" x14ac:dyDescent="0.15">
      <c r="A559" s="399">
        <v>26420</v>
      </c>
      <c r="B559" s="430">
        <v>1.9699999999999999E-2</v>
      </c>
      <c r="C559" s="400">
        <v>-1.6999999999999999E-3</v>
      </c>
      <c r="D559" s="400">
        <v>5.4999999999999997E-3</v>
      </c>
      <c r="E559" s="400">
        <v>6.0833333333333304E-3</v>
      </c>
      <c r="F559" s="430">
        <v>6.3E-3</v>
      </c>
      <c r="G559" s="430">
        <v>6.19166666666667E-3</v>
      </c>
      <c r="H559" s="400">
        <v>6.5333333333333302E-3</v>
      </c>
      <c r="I559" s="400">
        <f t="shared" si="24"/>
        <v>1.4199999999999999E-2</v>
      </c>
      <c r="J559" s="400">
        <f t="shared" si="25"/>
        <v>1.3508333333333329E-2</v>
      </c>
      <c r="K559" s="400">
        <f t="shared" si="26"/>
        <v>-8.2333333333333304E-3</v>
      </c>
    </row>
    <row r="560" spans="1:11" ht="14.5" customHeight="1" x14ac:dyDescent="0.15">
      <c r="A560" s="399">
        <v>26451</v>
      </c>
      <c r="B560" s="430">
        <v>-1.9400000000000001E-2</v>
      </c>
      <c r="C560" s="400">
        <v>-2.1000000000000001E-2</v>
      </c>
      <c r="D560" s="400">
        <v>4.8999999999999998E-3</v>
      </c>
      <c r="E560" s="400">
        <v>6.025E-3</v>
      </c>
      <c r="F560" s="430">
        <v>6.2583333333333302E-3</v>
      </c>
      <c r="G560" s="430">
        <v>6.1416666666666703E-3</v>
      </c>
      <c r="H560" s="400">
        <v>6.4749999999999999E-3</v>
      </c>
      <c r="I560" s="400">
        <f t="shared" si="24"/>
        <v>-2.4300000000000002E-2</v>
      </c>
      <c r="J560" s="400">
        <f t="shared" si="25"/>
        <v>-2.5541666666666671E-2</v>
      </c>
      <c r="K560" s="400">
        <f t="shared" si="26"/>
        <v>-2.7474999999999999E-2</v>
      </c>
    </row>
    <row r="561" spans="1:11" ht="14.5" customHeight="1" x14ac:dyDescent="0.15">
      <c r="A561" s="399">
        <v>26481</v>
      </c>
      <c r="B561" s="430">
        <v>4.7999999999999996E-3</v>
      </c>
      <c r="C561" s="400">
        <v>-1.4E-3</v>
      </c>
      <c r="D561" s="400">
        <v>5.1000000000000004E-3</v>
      </c>
      <c r="E561" s="400">
        <v>6.0083333333333299E-3</v>
      </c>
      <c r="F561" s="430">
        <v>6.2500000000000003E-3</v>
      </c>
      <c r="G561" s="430">
        <v>6.1291666666666699E-3</v>
      </c>
      <c r="H561" s="400">
        <v>6.5166666666666697E-3</v>
      </c>
      <c r="I561" s="400">
        <f t="shared" si="24"/>
        <v>-3.0000000000000079E-4</v>
      </c>
      <c r="J561" s="400">
        <f t="shared" si="25"/>
        <v>-1.3291666666666703E-3</v>
      </c>
      <c r="K561" s="400">
        <f t="shared" si="26"/>
        <v>-7.9166666666666691E-3</v>
      </c>
    </row>
    <row r="562" spans="1:11" ht="14.5" customHeight="1" x14ac:dyDescent="0.15">
      <c r="A562" s="399">
        <v>26512</v>
      </c>
      <c r="B562" s="430">
        <v>3.6900000000000002E-2</v>
      </c>
      <c r="C562" s="400">
        <v>5.74E-2</v>
      </c>
      <c r="D562" s="400">
        <v>4.8999999999999998E-3</v>
      </c>
      <c r="E562" s="400">
        <v>5.9916666666666703E-3</v>
      </c>
      <c r="F562" s="430">
        <v>6.19166666666667E-3</v>
      </c>
      <c r="G562" s="430">
        <v>6.0916666666666697E-3</v>
      </c>
      <c r="H562" s="400">
        <v>6.3666666666666698E-3</v>
      </c>
      <c r="I562" s="400">
        <f t="shared" si="24"/>
        <v>3.2000000000000001E-2</v>
      </c>
      <c r="J562" s="400">
        <f t="shared" si="25"/>
        <v>3.0808333333333333E-2</v>
      </c>
      <c r="K562" s="400">
        <f t="shared" si="26"/>
        <v>5.1033333333333333E-2</v>
      </c>
    </row>
    <row r="563" spans="1:11" ht="14.5" customHeight="1" x14ac:dyDescent="0.15">
      <c r="A563" s="399">
        <v>26543</v>
      </c>
      <c r="B563" s="430">
        <v>-2.5000000000000001E-3</v>
      </c>
      <c r="C563" s="400">
        <v>2.7000000000000001E-3</v>
      </c>
      <c r="D563" s="400">
        <v>4.7000000000000002E-3</v>
      </c>
      <c r="E563" s="400">
        <v>6.0166666666666702E-3</v>
      </c>
      <c r="F563" s="430">
        <v>6.1749999999999999E-3</v>
      </c>
      <c r="G563" s="430">
        <v>6.0958333333333298E-3</v>
      </c>
      <c r="H563" s="400">
        <v>6.3416666666666699E-3</v>
      </c>
      <c r="I563" s="400">
        <f t="shared" si="24"/>
        <v>-7.1999999999999998E-3</v>
      </c>
      <c r="J563" s="400">
        <f t="shared" si="25"/>
        <v>-8.5958333333333303E-3</v>
      </c>
      <c r="K563" s="400">
        <f t="shared" si="26"/>
        <v>-3.6416666666666698E-3</v>
      </c>
    </row>
    <row r="564" spans="1:11" ht="14.5" customHeight="1" x14ac:dyDescent="0.15">
      <c r="A564" s="399">
        <v>26573</v>
      </c>
      <c r="B564" s="430">
        <v>1.18E-2</v>
      </c>
      <c r="C564" s="400">
        <v>6.5100000000000005E-2</v>
      </c>
      <c r="D564" s="400">
        <v>5.1999999999999998E-3</v>
      </c>
      <c r="E564" s="400">
        <v>6.0083333333333299E-3</v>
      </c>
      <c r="F564" s="430">
        <v>6.2083333333333296E-3</v>
      </c>
      <c r="G564" s="430">
        <v>6.1083333333333302E-3</v>
      </c>
      <c r="H564" s="400">
        <v>6.3833333333333303E-3</v>
      </c>
      <c r="I564" s="400">
        <f t="shared" si="24"/>
        <v>6.6E-3</v>
      </c>
      <c r="J564" s="400">
        <f t="shared" si="25"/>
        <v>5.6916666666666695E-3</v>
      </c>
      <c r="K564" s="400">
        <f t="shared" si="26"/>
        <v>5.8716666666666674E-2</v>
      </c>
    </row>
    <row r="565" spans="1:11" ht="14.5" customHeight="1" x14ac:dyDescent="0.15">
      <c r="A565" s="399">
        <v>26604</v>
      </c>
      <c r="B565" s="430">
        <v>4.8099999999999997E-2</v>
      </c>
      <c r="C565" s="400">
        <v>6.3899999999999998E-2</v>
      </c>
      <c r="D565" s="400">
        <v>4.7999999999999996E-3</v>
      </c>
      <c r="E565" s="400">
        <v>5.9333333333333304E-3</v>
      </c>
      <c r="F565" s="430">
        <v>6.1583333333333299E-3</v>
      </c>
      <c r="G565" s="430">
        <v>6.0458333333333301E-3</v>
      </c>
      <c r="H565" s="400">
        <v>6.3333333333333297E-3</v>
      </c>
      <c r="I565" s="400">
        <f t="shared" si="24"/>
        <v>4.3299999999999998E-2</v>
      </c>
      <c r="J565" s="400">
        <f t="shared" si="25"/>
        <v>4.205416666666667E-2</v>
      </c>
      <c r="K565" s="400">
        <f t="shared" si="26"/>
        <v>5.7566666666666669E-2</v>
      </c>
    </row>
    <row r="566" spans="1:11" ht="14.5" customHeight="1" x14ac:dyDescent="0.15">
      <c r="A566" s="399">
        <v>26634</v>
      </c>
      <c r="B566" s="430">
        <v>1.4200000000000001E-2</v>
      </c>
      <c r="C566" s="400">
        <v>-1.7399999999999999E-2</v>
      </c>
      <c r="D566" s="400">
        <v>4.4999999999999997E-3</v>
      </c>
      <c r="E566" s="400">
        <v>5.8999999999999999E-3</v>
      </c>
      <c r="F566" s="430">
        <v>6.13333333333333E-3</v>
      </c>
      <c r="G566" s="430">
        <v>6.0166666666666702E-3</v>
      </c>
      <c r="H566" s="400">
        <v>6.2333333333333303E-3</v>
      </c>
      <c r="I566" s="400">
        <f t="shared" si="24"/>
        <v>9.7000000000000003E-3</v>
      </c>
      <c r="J566" s="400">
        <f t="shared" si="25"/>
        <v>8.1833333333333307E-3</v>
      </c>
      <c r="K566" s="400">
        <f t="shared" si="26"/>
        <v>-2.3633333333333329E-2</v>
      </c>
    </row>
    <row r="567" spans="1:11" ht="14.5" customHeight="1" x14ac:dyDescent="0.15">
      <c r="A567" s="399">
        <v>26665</v>
      </c>
      <c r="B567" s="430">
        <v>-1.49E-2</v>
      </c>
      <c r="C567" s="400">
        <v>-4.3900000000000002E-2</v>
      </c>
      <c r="D567" s="400">
        <v>5.4000000000000003E-3</v>
      </c>
      <c r="E567" s="400">
        <v>5.9583333333333302E-3</v>
      </c>
      <c r="F567" s="430">
        <v>6.1416666666666703E-3</v>
      </c>
      <c r="G567" s="430">
        <v>6.0499999999999998E-3</v>
      </c>
      <c r="H567" s="400">
        <v>6.2666666666666704E-3</v>
      </c>
      <c r="I567" s="400">
        <f t="shared" si="24"/>
        <v>-2.0299999999999999E-2</v>
      </c>
      <c r="J567" s="400">
        <f t="shared" si="25"/>
        <v>-2.095E-2</v>
      </c>
      <c r="K567" s="400">
        <f t="shared" si="26"/>
        <v>-5.0166666666666672E-2</v>
      </c>
    </row>
    <row r="568" spans="1:11" ht="14.5" customHeight="1" x14ac:dyDescent="0.15">
      <c r="A568" s="399">
        <v>26696</v>
      </c>
      <c r="B568" s="430">
        <v>-3.5200000000000002E-2</v>
      </c>
      <c r="C568" s="400">
        <v>-2.3400000000000001E-2</v>
      </c>
      <c r="D568" s="400">
        <v>5.1000000000000004E-3</v>
      </c>
      <c r="E568" s="400">
        <v>6.0166666666666702E-3</v>
      </c>
      <c r="F568" s="430">
        <v>6.2249999999999996E-3</v>
      </c>
      <c r="G568" s="430">
        <v>6.1208333333333297E-3</v>
      </c>
      <c r="H568" s="400">
        <v>6.3499999999999997E-3</v>
      </c>
      <c r="I568" s="400">
        <f t="shared" si="24"/>
        <v>-4.0300000000000002E-2</v>
      </c>
      <c r="J568" s="400">
        <f t="shared" si="25"/>
        <v>-4.1320833333333334E-2</v>
      </c>
      <c r="K568" s="400">
        <f t="shared" si="26"/>
        <v>-2.9749999999999999E-2</v>
      </c>
    </row>
    <row r="569" spans="1:11" ht="14.5" customHeight="1" x14ac:dyDescent="0.15">
      <c r="A569" s="399">
        <v>26724</v>
      </c>
      <c r="B569" s="430">
        <v>8.0000000000000004E-4</v>
      </c>
      <c r="C569" s="400">
        <v>-1.35E-2</v>
      </c>
      <c r="D569" s="400">
        <v>5.5999999999999999E-3</v>
      </c>
      <c r="E569" s="400">
        <v>6.0749999999999997E-3</v>
      </c>
      <c r="F569" s="430">
        <v>6.2416666666666697E-3</v>
      </c>
      <c r="G569" s="430">
        <v>6.1583333333333299E-3</v>
      </c>
      <c r="H569" s="400">
        <v>6.3833333333333303E-3</v>
      </c>
      <c r="I569" s="400">
        <f t="shared" si="24"/>
        <v>-4.7999999999999996E-3</v>
      </c>
      <c r="J569" s="400">
        <f t="shared" si="25"/>
        <v>-5.3583333333333295E-3</v>
      </c>
      <c r="K569" s="400">
        <f t="shared" si="26"/>
        <v>-1.9883333333333329E-2</v>
      </c>
    </row>
    <row r="570" spans="1:11" ht="14.5" customHeight="1" x14ac:dyDescent="0.15">
      <c r="A570" s="399">
        <v>26755</v>
      </c>
      <c r="B570" s="430">
        <v>-3.8300000000000001E-2</v>
      </c>
      <c r="C570" s="400">
        <v>-4.8999999999999998E-3</v>
      </c>
      <c r="D570" s="400">
        <v>5.7000000000000002E-3</v>
      </c>
      <c r="E570" s="400">
        <v>6.0499999999999998E-3</v>
      </c>
      <c r="F570" s="430">
        <v>6.2416666666666697E-3</v>
      </c>
      <c r="G570" s="430">
        <v>6.1458333333333304E-3</v>
      </c>
      <c r="H570" s="400">
        <v>6.3583333333333304E-3</v>
      </c>
      <c r="I570" s="400">
        <f t="shared" si="24"/>
        <v>-4.3999999999999997E-2</v>
      </c>
      <c r="J570" s="400">
        <f t="shared" si="25"/>
        <v>-4.444583333333333E-2</v>
      </c>
      <c r="K570" s="400">
        <f t="shared" si="26"/>
        <v>-1.125833333333333E-2</v>
      </c>
    </row>
    <row r="571" spans="1:11" ht="14.5" customHeight="1" x14ac:dyDescent="0.15">
      <c r="A571" s="399">
        <v>26785</v>
      </c>
      <c r="B571" s="430">
        <v>-1.6299999999999999E-2</v>
      </c>
      <c r="C571" s="400">
        <v>6.7000000000000002E-3</v>
      </c>
      <c r="D571" s="400">
        <v>5.7999999999999996E-3</v>
      </c>
      <c r="E571" s="400">
        <v>6.0749999999999997E-3</v>
      </c>
      <c r="F571" s="430">
        <v>6.2416666666666697E-3</v>
      </c>
      <c r="G571" s="430">
        <v>6.1583333333333299E-3</v>
      </c>
      <c r="H571" s="400">
        <v>6.3583333333333304E-3</v>
      </c>
      <c r="I571" s="400">
        <f t="shared" si="24"/>
        <v>-2.2099999999999998E-2</v>
      </c>
      <c r="J571" s="400">
        <f t="shared" si="25"/>
        <v>-2.245833333333333E-2</v>
      </c>
      <c r="K571" s="400">
        <f t="shared" si="26"/>
        <v>3.416666666666698E-4</v>
      </c>
    </row>
    <row r="572" spans="1:11" ht="14.5" customHeight="1" x14ac:dyDescent="0.15">
      <c r="A572" s="399">
        <v>26816</v>
      </c>
      <c r="B572" s="430">
        <v>-4.0000000000000001E-3</v>
      </c>
      <c r="C572" s="400">
        <v>-1.67E-2</v>
      </c>
      <c r="D572" s="400">
        <v>5.4999999999999997E-3</v>
      </c>
      <c r="E572" s="400">
        <v>6.1416666666666703E-3</v>
      </c>
      <c r="F572" s="430">
        <v>6.2916666666666702E-3</v>
      </c>
      <c r="G572" s="430">
        <v>6.2166666666666698E-3</v>
      </c>
      <c r="H572" s="400">
        <v>6.4250000000000002E-3</v>
      </c>
      <c r="I572" s="400">
        <f t="shared" si="24"/>
        <v>-9.4999999999999998E-3</v>
      </c>
      <c r="J572" s="400">
        <f t="shared" si="25"/>
        <v>-1.0216666666666669E-2</v>
      </c>
      <c r="K572" s="400">
        <f t="shared" si="26"/>
        <v>-2.3125E-2</v>
      </c>
    </row>
    <row r="573" spans="1:11" ht="14.5" customHeight="1" x14ac:dyDescent="0.15">
      <c r="A573" s="399">
        <v>26846</v>
      </c>
      <c r="B573" s="430">
        <v>4.07E-2</v>
      </c>
      <c r="C573" s="400">
        <v>-1.9900000000000001E-2</v>
      </c>
      <c r="D573" s="400">
        <v>6.1000000000000004E-3</v>
      </c>
      <c r="E573" s="400">
        <v>6.2083333333333296E-3</v>
      </c>
      <c r="F573" s="430">
        <v>6.3666666666666698E-3</v>
      </c>
      <c r="G573" s="430">
        <v>6.2874999999999997E-3</v>
      </c>
      <c r="H573" s="400">
        <v>6.5166666666666697E-3</v>
      </c>
      <c r="I573" s="400">
        <f t="shared" si="24"/>
        <v>3.4599999999999999E-2</v>
      </c>
      <c r="J573" s="400">
        <f t="shared" si="25"/>
        <v>3.4412499999999999E-2</v>
      </c>
      <c r="K573" s="400">
        <f t="shared" si="26"/>
        <v>-2.6416666666666672E-2</v>
      </c>
    </row>
    <row r="574" spans="1:11" ht="14.5" customHeight="1" x14ac:dyDescent="0.15">
      <c r="A574" s="399">
        <v>26877</v>
      </c>
      <c r="B574" s="430">
        <v>-3.4099999999999998E-2</v>
      </c>
      <c r="C574" s="400">
        <v>-2.8400000000000002E-2</v>
      </c>
      <c r="D574" s="400">
        <v>6.1999999999999998E-3</v>
      </c>
      <c r="E574" s="400">
        <v>6.4000000000000003E-3</v>
      </c>
      <c r="F574" s="430">
        <v>6.5333333333333302E-3</v>
      </c>
      <c r="G574" s="430">
        <v>6.46666666666667E-3</v>
      </c>
      <c r="H574" s="400">
        <v>6.7000000000000002E-3</v>
      </c>
      <c r="I574" s="400">
        <f t="shared" si="24"/>
        <v>-4.0299999999999996E-2</v>
      </c>
      <c r="J574" s="400">
        <f t="shared" si="25"/>
        <v>-4.0566666666666668E-2</v>
      </c>
      <c r="K574" s="400">
        <f t="shared" si="26"/>
        <v>-3.5099999999999999E-2</v>
      </c>
    </row>
    <row r="575" spans="1:11" ht="14.5" customHeight="1" x14ac:dyDescent="0.15">
      <c r="A575" s="399">
        <v>26908</v>
      </c>
      <c r="B575" s="430">
        <v>4.2700000000000002E-2</v>
      </c>
      <c r="C575" s="400">
        <v>7.7100000000000002E-2</v>
      </c>
      <c r="D575" s="400">
        <v>5.4999999999999997E-3</v>
      </c>
      <c r="E575" s="400">
        <v>6.3583333333333304E-3</v>
      </c>
      <c r="F575" s="430">
        <v>6.5500000000000003E-3</v>
      </c>
      <c r="G575" s="430">
        <v>6.4541666666666697E-3</v>
      </c>
      <c r="H575" s="400">
        <v>6.7000000000000002E-3</v>
      </c>
      <c r="I575" s="400">
        <f t="shared" si="24"/>
        <v>3.7200000000000004E-2</v>
      </c>
      <c r="J575" s="400">
        <f t="shared" si="25"/>
        <v>3.6245833333333331E-2</v>
      </c>
      <c r="K575" s="400">
        <f t="shared" si="26"/>
        <v>7.0400000000000004E-2</v>
      </c>
    </row>
    <row r="576" spans="1:11" ht="14.5" customHeight="1" x14ac:dyDescent="0.15">
      <c r="A576" s="399">
        <v>26938</v>
      </c>
      <c r="B576" s="430">
        <v>1.6999999999999999E-3</v>
      </c>
      <c r="C576" s="400">
        <v>-3.8800000000000001E-2</v>
      </c>
      <c r="D576" s="400">
        <v>6.3E-3</v>
      </c>
      <c r="E576" s="400">
        <v>6.3333333333333297E-3</v>
      </c>
      <c r="F576" s="430">
        <v>6.5333333333333302E-3</v>
      </c>
      <c r="G576" s="430">
        <v>6.43333333333333E-3</v>
      </c>
      <c r="H576" s="400">
        <v>6.6833333333333302E-3</v>
      </c>
      <c r="I576" s="400">
        <f t="shared" si="24"/>
        <v>-4.5999999999999999E-3</v>
      </c>
      <c r="J576" s="400">
        <f t="shared" si="25"/>
        <v>-4.7333333333333298E-3</v>
      </c>
      <c r="K576" s="400">
        <f t="shared" si="26"/>
        <v>-4.5483333333333334E-2</v>
      </c>
    </row>
    <row r="577" spans="1:11" ht="14.5" customHeight="1" x14ac:dyDescent="0.15">
      <c r="A577" s="399">
        <v>26969</v>
      </c>
      <c r="B577" s="430">
        <v>-0.1109</v>
      </c>
      <c r="C577" s="400">
        <v>-0.1172</v>
      </c>
      <c r="D577" s="400">
        <v>5.5999999999999999E-3</v>
      </c>
      <c r="E577" s="400">
        <v>6.3916666666666696E-3</v>
      </c>
      <c r="F577" s="430">
        <v>6.5833333333333299E-3</v>
      </c>
      <c r="G577" s="430">
        <v>6.4875000000000002E-3</v>
      </c>
      <c r="H577" s="400">
        <v>6.7916666666666698E-3</v>
      </c>
      <c r="I577" s="400">
        <f t="shared" si="24"/>
        <v>-0.11649999999999999</v>
      </c>
      <c r="J577" s="400">
        <f t="shared" si="25"/>
        <v>-0.11738750000000001</v>
      </c>
      <c r="K577" s="400">
        <f t="shared" si="26"/>
        <v>-0.12399166666666667</v>
      </c>
    </row>
    <row r="578" spans="1:11" ht="14.5" customHeight="1" x14ac:dyDescent="0.15">
      <c r="A578" s="399">
        <v>26999</v>
      </c>
      <c r="B578" s="430">
        <v>1.9800000000000002E-2</v>
      </c>
      <c r="C578" s="400">
        <v>3.7499999999999999E-2</v>
      </c>
      <c r="D578" s="400">
        <v>6.0000000000000001E-3</v>
      </c>
      <c r="E578" s="400">
        <v>6.4000000000000003E-3</v>
      </c>
      <c r="F578" s="430">
        <v>6.6E-3</v>
      </c>
      <c r="G578" s="430">
        <v>6.4999999999999997E-3</v>
      </c>
      <c r="H578" s="400">
        <v>6.8666666666666702E-3</v>
      </c>
      <c r="I578" s="400">
        <f t="shared" si="24"/>
        <v>1.3800000000000002E-2</v>
      </c>
      <c r="J578" s="400">
        <f t="shared" si="25"/>
        <v>1.3300000000000003E-2</v>
      </c>
      <c r="K578" s="400">
        <f t="shared" si="26"/>
        <v>3.0633333333333328E-2</v>
      </c>
    </row>
    <row r="579" spans="1:11" ht="14.5" customHeight="1" x14ac:dyDescent="0.15">
      <c r="A579" s="399">
        <v>27030</v>
      </c>
      <c r="B579" s="430">
        <v>-7.1999999999999998E-3</v>
      </c>
      <c r="C579" s="400">
        <v>4.1799999999999997E-2</v>
      </c>
      <c r="D579" s="400">
        <v>6.1000000000000004E-3</v>
      </c>
      <c r="E579" s="400">
        <v>6.5250000000000004E-3</v>
      </c>
      <c r="F579" s="430">
        <v>6.6666666666666697E-3</v>
      </c>
      <c r="G579" s="430">
        <v>6.5958333333333303E-3</v>
      </c>
      <c r="H579" s="400">
        <v>6.9666666666666696E-3</v>
      </c>
      <c r="I579" s="400">
        <f t="shared" si="24"/>
        <v>-1.3299999999999999E-2</v>
      </c>
      <c r="J579" s="400">
        <f t="shared" si="25"/>
        <v>-1.379583333333333E-2</v>
      </c>
      <c r="K579" s="400">
        <f t="shared" si="26"/>
        <v>3.4833333333333327E-2</v>
      </c>
    </row>
    <row r="580" spans="1:11" ht="14.5" customHeight="1" x14ac:dyDescent="0.15">
      <c r="A580" s="399">
        <v>27061</v>
      </c>
      <c r="B580" s="430">
        <v>-6.9999999999999999E-4</v>
      </c>
      <c r="C580" s="400">
        <v>6.0000000000000001E-3</v>
      </c>
      <c r="D580" s="400">
        <v>5.4999999999999997E-3</v>
      </c>
      <c r="E580" s="400">
        <v>6.5416666666666696E-3</v>
      </c>
      <c r="F580" s="430">
        <v>6.70833333333333E-3</v>
      </c>
      <c r="G580" s="430">
        <v>6.6249999999999998E-3</v>
      </c>
      <c r="H580" s="400">
        <v>7.0166666666666702E-3</v>
      </c>
      <c r="I580" s="400">
        <f t="shared" ref="I580:I643" si="27">B580-D580</f>
        <v>-6.1999999999999998E-3</v>
      </c>
      <c r="J580" s="400">
        <f t="shared" si="25"/>
        <v>-7.3249999999999999E-3</v>
      </c>
      <c r="K580" s="400">
        <f t="shared" si="26"/>
        <v>-1.0166666666666701E-3</v>
      </c>
    </row>
    <row r="581" spans="1:11" ht="14.5" customHeight="1" x14ac:dyDescent="0.15">
      <c r="A581" s="399">
        <v>27089</v>
      </c>
      <c r="B581" s="430">
        <v>-2.0500000000000001E-2</v>
      </c>
      <c r="C581" s="400">
        <v>-3.8899999999999997E-2</v>
      </c>
      <c r="D581" s="400">
        <v>5.8999999999999999E-3</v>
      </c>
      <c r="E581" s="400">
        <v>6.6750000000000004E-3</v>
      </c>
      <c r="F581" s="430">
        <v>6.8166666666666697E-3</v>
      </c>
      <c r="G581" s="430">
        <v>6.7458333333333302E-3</v>
      </c>
      <c r="H581" s="400">
        <v>7.0499999999999998E-3</v>
      </c>
      <c r="I581" s="400">
        <f t="shared" si="27"/>
        <v>-2.64E-2</v>
      </c>
      <c r="J581" s="400">
        <f t="shared" si="25"/>
        <v>-2.724583333333333E-2</v>
      </c>
      <c r="K581" s="400">
        <f t="shared" si="26"/>
        <v>-4.5949999999999998E-2</v>
      </c>
    </row>
    <row r="582" spans="1:11" ht="14.5" customHeight="1" x14ac:dyDescent="0.15">
      <c r="A582" s="399">
        <v>27120</v>
      </c>
      <c r="B582" s="430">
        <v>-3.5900000000000001E-2</v>
      </c>
      <c r="C582" s="400">
        <v>-0.12959999999999999</v>
      </c>
      <c r="D582" s="400">
        <v>6.7999999999999996E-3</v>
      </c>
      <c r="E582" s="400">
        <v>6.875E-3</v>
      </c>
      <c r="F582" s="430">
        <v>7.025E-3</v>
      </c>
      <c r="G582" s="430">
        <v>6.9499999999999996E-3</v>
      </c>
      <c r="H582" s="400">
        <v>7.3083333333333299E-3</v>
      </c>
      <c r="I582" s="400">
        <f t="shared" si="27"/>
        <v>-4.2700000000000002E-2</v>
      </c>
      <c r="J582" s="400">
        <f t="shared" si="25"/>
        <v>-4.2849999999999999E-2</v>
      </c>
      <c r="K582" s="400">
        <f t="shared" si="26"/>
        <v>-0.13690833333333333</v>
      </c>
    </row>
    <row r="583" spans="1:11" ht="14.5" customHeight="1" x14ac:dyDescent="0.15">
      <c r="A583" s="399">
        <v>27150</v>
      </c>
      <c r="B583" s="430">
        <v>-3.0200000000000001E-2</v>
      </c>
      <c r="C583" s="400">
        <v>-4.8399999999999999E-2</v>
      </c>
      <c r="D583" s="400">
        <v>6.7999999999999996E-3</v>
      </c>
      <c r="E583" s="400">
        <v>6.9750000000000003E-3</v>
      </c>
      <c r="F583" s="430">
        <v>7.1500000000000001E-3</v>
      </c>
      <c r="G583" s="430">
        <v>7.0625000000000002E-3</v>
      </c>
      <c r="H583" s="400">
        <v>7.4999999999999997E-3</v>
      </c>
      <c r="I583" s="400">
        <f t="shared" si="27"/>
        <v>-3.6999999999999998E-2</v>
      </c>
      <c r="J583" s="400">
        <f t="shared" si="25"/>
        <v>-3.7262500000000004E-2</v>
      </c>
      <c r="K583" s="400">
        <f t="shared" si="26"/>
        <v>-5.5899999999999998E-2</v>
      </c>
    </row>
    <row r="584" spans="1:11" ht="14.5" customHeight="1" x14ac:dyDescent="0.15">
      <c r="A584" s="399">
        <v>27181</v>
      </c>
      <c r="B584" s="430">
        <v>-1.1299999999999999E-2</v>
      </c>
      <c r="C584" s="400">
        <v>-5.7000000000000002E-2</v>
      </c>
      <c r="D584" s="400">
        <v>6.1000000000000004E-3</v>
      </c>
      <c r="E584" s="400">
        <v>7.0583333333333297E-3</v>
      </c>
      <c r="F584" s="430">
        <v>7.2916666666666703E-3</v>
      </c>
      <c r="G584" s="430">
        <v>7.175E-3</v>
      </c>
      <c r="H584" s="400">
        <v>7.76666666666667E-3</v>
      </c>
      <c r="I584" s="400">
        <f t="shared" si="27"/>
        <v>-1.7399999999999999E-2</v>
      </c>
      <c r="J584" s="400">
        <f t="shared" si="25"/>
        <v>-1.8474999999999998E-2</v>
      </c>
      <c r="K584" s="400">
        <f t="shared" si="26"/>
        <v>-6.4766666666666667E-2</v>
      </c>
    </row>
    <row r="585" spans="1:11" ht="14.5" customHeight="1" x14ac:dyDescent="0.15">
      <c r="A585" s="399">
        <v>27211</v>
      </c>
      <c r="B585" s="430">
        <v>-7.4200000000000002E-2</v>
      </c>
      <c r="C585" s="400">
        <v>-8.8999999999999999E-3</v>
      </c>
      <c r="D585" s="400">
        <v>7.1999999999999998E-3</v>
      </c>
      <c r="E585" s="400">
        <v>7.2666666666666704E-3</v>
      </c>
      <c r="F585" s="430">
        <v>7.5083333333333304E-3</v>
      </c>
      <c r="G585" s="430">
        <v>7.3875E-3</v>
      </c>
      <c r="H585" s="400">
        <v>8.0499999999999999E-3</v>
      </c>
      <c r="I585" s="400">
        <f t="shared" si="27"/>
        <v>-8.14E-2</v>
      </c>
      <c r="J585" s="400">
        <f t="shared" si="25"/>
        <v>-8.1587500000000007E-2</v>
      </c>
      <c r="K585" s="400">
        <f t="shared" si="26"/>
        <v>-1.695E-2</v>
      </c>
    </row>
    <row r="586" spans="1:11" ht="14.5" customHeight="1" x14ac:dyDescent="0.15">
      <c r="A586" s="399">
        <v>27242</v>
      </c>
      <c r="B586" s="430">
        <v>-8.6400000000000005E-2</v>
      </c>
      <c r="C586" s="400">
        <v>-8.7099999999999997E-2</v>
      </c>
      <c r="D586" s="400">
        <v>6.4999999999999997E-3</v>
      </c>
      <c r="E586" s="400">
        <v>7.4999999999999997E-3</v>
      </c>
      <c r="F586" s="430">
        <v>7.7333333333333299E-3</v>
      </c>
      <c r="G586" s="430">
        <v>7.61666666666667E-3</v>
      </c>
      <c r="H586" s="400">
        <v>8.3583333333333305E-3</v>
      </c>
      <c r="I586" s="400">
        <f t="shared" si="27"/>
        <v>-9.290000000000001E-2</v>
      </c>
      <c r="J586" s="400">
        <f t="shared" si="25"/>
        <v>-9.4016666666666679E-2</v>
      </c>
      <c r="K586" s="400">
        <f t="shared" si="26"/>
        <v>-9.5458333333333326E-2</v>
      </c>
    </row>
    <row r="587" spans="1:11" ht="14.5" customHeight="1" x14ac:dyDescent="0.15">
      <c r="A587" s="399">
        <v>27273</v>
      </c>
      <c r="B587" s="430">
        <v>-0.1152</v>
      </c>
      <c r="C587" s="400">
        <v>-8.6E-3</v>
      </c>
      <c r="D587" s="400">
        <v>7.1000000000000004E-3</v>
      </c>
      <c r="E587" s="400">
        <v>7.7000000000000002E-3</v>
      </c>
      <c r="F587" s="430">
        <v>8.0499999999999999E-3</v>
      </c>
      <c r="G587" s="430">
        <v>7.8750000000000001E-3</v>
      </c>
      <c r="H587" s="400">
        <v>8.7083333333333405E-3</v>
      </c>
      <c r="I587" s="400">
        <f t="shared" si="27"/>
        <v>-0.12229999999999999</v>
      </c>
      <c r="J587" s="400">
        <f t="shared" si="25"/>
        <v>-0.12307499999999999</v>
      </c>
      <c r="K587" s="400">
        <f t="shared" si="26"/>
        <v>-1.7308333333333342E-2</v>
      </c>
    </row>
    <row r="588" spans="1:11" ht="14.5" customHeight="1" x14ac:dyDescent="0.15">
      <c r="A588" s="399">
        <v>27303</v>
      </c>
      <c r="B588" s="430">
        <v>0.1681</v>
      </c>
      <c r="C588" s="400">
        <v>0.11990000000000001</v>
      </c>
      <c r="D588" s="400">
        <v>7.0000000000000001E-3</v>
      </c>
      <c r="E588" s="400">
        <v>7.7250000000000001E-3</v>
      </c>
      <c r="F588" s="430">
        <v>8.0333333333333298E-3</v>
      </c>
      <c r="G588" s="430">
        <v>7.8791666666666697E-3</v>
      </c>
      <c r="H588" s="400">
        <v>8.9833333333333293E-3</v>
      </c>
      <c r="I588" s="400">
        <f t="shared" si="27"/>
        <v>0.16109999999999999</v>
      </c>
      <c r="J588" s="400">
        <f t="shared" si="25"/>
        <v>0.16022083333333334</v>
      </c>
      <c r="K588" s="400">
        <f t="shared" si="26"/>
        <v>0.11091666666666668</v>
      </c>
    </row>
    <row r="589" spans="1:11" ht="14.5" customHeight="1" x14ac:dyDescent="0.15">
      <c r="A589" s="399">
        <v>27334</v>
      </c>
      <c r="B589" s="430">
        <v>-4.8899999999999999E-2</v>
      </c>
      <c r="C589" s="400">
        <v>-1.1900000000000001E-2</v>
      </c>
      <c r="D589" s="400">
        <v>6.1999999999999998E-3</v>
      </c>
      <c r="E589" s="400">
        <v>7.4083333333333301E-3</v>
      </c>
      <c r="F589" s="430">
        <v>7.7833333333333296E-3</v>
      </c>
      <c r="G589" s="430">
        <v>7.5958333333333303E-3</v>
      </c>
      <c r="H589" s="400">
        <v>8.7166666666666694E-3</v>
      </c>
      <c r="I589" s="400">
        <f t="shared" si="27"/>
        <v>-5.5099999999999996E-2</v>
      </c>
      <c r="J589" s="400">
        <f t="shared" si="25"/>
        <v>-5.6495833333333328E-2</v>
      </c>
      <c r="K589" s="400">
        <f t="shared" si="26"/>
        <v>-2.0616666666666672E-2</v>
      </c>
    </row>
    <row r="590" spans="1:11" ht="14.5" customHeight="1" x14ac:dyDescent="0.15">
      <c r="A590" s="399">
        <v>27364</v>
      </c>
      <c r="B590" s="430">
        <v>-1.5599999999999999E-2</v>
      </c>
      <c r="C590" s="400">
        <v>4.4000000000000003E-3</v>
      </c>
      <c r="D590" s="400">
        <v>6.7000000000000002E-3</v>
      </c>
      <c r="E590" s="400">
        <v>7.4083333333333301E-3</v>
      </c>
      <c r="F590" s="430">
        <v>7.6666666666666697E-3</v>
      </c>
      <c r="G590" s="430">
        <v>7.5374999999999999E-3</v>
      </c>
      <c r="H590" s="400">
        <v>8.5583333333333293E-3</v>
      </c>
      <c r="I590" s="400">
        <f t="shared" si="27"/>
        <v>-2.23E-2</v>
      </c>
      <c r="J590" s="400">
        <f t="shared" si="25"/>
        <v>-2.3137499999999998E-2</v>
      </c>
      <c r="K590" s="400">
        <f t="shared" si="26"/>
        <v>-4.158333333333329E-3</v>
      </c>
    </row>
    <row r="591" spans="1:11" ht="14.5" customHeight="1" x14ac:dyDescent="0.15">
      <c r="A591" s="399">
        <v>27395</v>
      </c>
      <c r="B591" s="430">
        <v>0.12720000000000001</v>
      </c>
      <c r="C591" s="400">
        <v>0.18970000000000001</v>
      </c>
      <c r="D591" s="400">
        <v>6.7999999999999996E-3</v>
      </c>
      <c r="E591" s="400">
        <v>7.3583333333333296E-3</v>
      </c>
      <c r="F591" s="430">
        <v>7.6083333333333298E-3</v>
      </c>
      <c r="G591" s="430">
        <v>7.4833333333333297E-3</v>
      </c>
      <c r="H591" s="400">
        <v>8.6416666666666708E-3</v>
      </c>
      <c r="I591" s="400">
        <f t="shared" si="27"/>
        <v>0.12040000000000001</v>
      </c>
      <c r="J591" s="400">
        <f t="shared" si="25"/>
        <v>0.11971666666666668</v>
      </c>
      <c r="K591" s="400">
        <f t="shared" si="26"/>
        <v>0.18105833333333335</v>
      </c>
    </row>
    <row r="592" spans="1:11" ht="14.5" customHeight="1" x14ac:dyDescent="0.15">
      <c r="A592" s="399">
        <v>27426</v>
      </c>
      <c r="B592" s="430">
        <v>6.3799999999999996E-2</v>
      </c>
      <c r="C592" s="400">
        <v>1.43E-2</v>
      </c>
      <c r="D592" s="400">
        <v>6.0000000000000001E-3</v>
      </c>
      <c r="E592" s="400">
        <v>7.1833333333333298E-3</v>
      </c>
      <c r="F592" s="430">
        <v>7.4250000000000002E-3</v>
      </c>
      <c r="G592" s="430">
        <v>7.3041666666666697E-3</v>
      </c>
      <c r="H592" s="400">
        <v>8.3250000000000008E-3</v>
      </c>
      <c r="I592" s="400">
        <f t="shared" si="27"/>
        <v>5.7799999999999997E-2</v>
      </c>
      <c r="J592" s="400">
        <f t="shared" si="25"/>
        <v>5.6495833333333328E-2</v>
      </c>
      <c r="K592" s="400">
        <f t="shared" si="26"/>
        <v>5.9749999999999994E-3</v>
      </c>
    </row>
    <row r="593" spans="1:11" ht="14.5" customHeight="1" x14ac:dyDescent="0.15">
      <c r="A593" s="399">
        <v>27454</v>
      </c>
      <c r="B593" s="430">
        <v>2.5399999999999999E-2</v>
      </c>
      <c r="C593" s="400">
        <v>-2.1600000000000001E-2</v>
      </c>
      <c r="D593" s="400">
        <v>6.6E-3</v>
      </c>
      <c r="E593" s="400">
        <v>7.2249999999999997E-3</v>
      </c>
      <c r="F593" s="430">
        <v>7.43333333333333E-3</v>
      </c>
      <c r="G593" s="430">
        <v>7.3291666666666696E-3</v>
      </c>
      <c r="H593" s="400">
        <v>8.0999999999999996E-3</v>
      </c>
      <c r="I593" s="400">
        <f t="shared" si="27"/>
        <v>1.8799999999999997E-2</v>
      </c>
      <c r="J593" s="400">
        <f t="shared" si="25"/>
        <v>1.8070833333333328E-2</v>
      </c>
      <c r="K593" s="400">
        <f t="shared" si="26"/>
        <v>-2.9700000000000001E-2</v>
      </c>
    </row>
    <row r="594" spans="1:11" ht="14.5" customHeight="1" x14ac:dyDescent="0.15">
      <c r="A594" s="399">
        <v>27485</v>
      </c>
      <c r="B594" s="430">
        <v>5.0999999999999997E-2</v>
      </c>
      <c r="C594" s="400">
        <v>-1.4E-2</v>
      </c>
      <c r="D594" s="400">
        <v>6.7000000000000002E-3</v>
      </c>
      <c r="E594" s="400">
        <v>7.4583333333333298E-3</v>
      </c>
      <c r="F594" s="430">
        <v>7.6583333333333304E-3</v>
      </c>
      <c r="G594" s="430">
        <v>7.5583333333333301E-3</v>
      </c>
      <c r="H594" s="400">
        <v>8.3833333333333294E-3</v>
      </c>
      <c r="I594" s="400">
        <f t="shared" si="27"/>
        <v>4.4299999999999999E-2</v>
      </c>
      <c r="J594" s="400">
        <f t="shared" si="25"/>
        <v>4.344166666666667E-2</v>
      </c>
      <c r="K594" s="400">
        <f t="shared" si="26"/>
        <v>-2.2383333333333331E-2</v>
      </c>
    </row>
    <row r="595" spans="1:11" ht="14.5" customHeight="1" x14ac:dyDescent="0.15">
      <c r="A595" s="399">
        <v>27515</v>
      </c>
      <c r="B595" s="430">
        <v>4.7600000000000003E-2</v>
      </c>
      <c r="C595" s="400">
        <v>8.6599999999999996E-2</v>
      </c>
      <c r="D595" s="400">
        <v>6.7000000000000002E-3</v>
      </c>
      <c r="E595" s="400">
        <v>7.4166666666666704E-3</v>
      </c>
      <c r="F595" s="430">
        <v>7.7000000000000002E-3</v>
      </c>
      <c r="G595" s="430">
        <v>7.5583333333333301E-3</v>
      </c>
      <c r="H595" s="400">
        <v>8.5249999999999996E-3</v>
      </c>
      <c r="I595" s="400">
        <f t="shared" si="27"/>
        <v>4.0900000000000006E-2</v>
      </c>
      <c r="J595" s="400">
        <f t="shared" si="25"/>
        <v>4.004166666666667E-2</v>
      </c>
      <c r="K595" s="400">
        <f t="shared" si="26"/>
        <v>7.8074999999999992E-2</v>
      </c>
    </row>
    <row r="596" spans="1:11" ht="14.5" customHeight="1" x14ac:dyDescent="0.15">
      <c r="A596" s="399">
        <v>27546</v>
      </c>
      <c r="B596" s="430">
        <v>4.7699999999999999E-2</v>
      </c>
      <c r="C596" s="400">
        <v>0.1067</v>
      </c>
      <c r="D596" s="400">
        <v>7.0000000000000001E-3</v>
      </c>
      <c r="E596" s="400">
        <v>7.3083333333333299E-3</v>
      </c>
      <c r="F596" s="430">
        <v>7.6083333333333298E-3</v>
      </c>
      <c r="G596" s="430">
        <v>7.4583333333333298E-3</v>
      </c>
      <c r="H596" s="400">
        <v>8.4166666666666695E-3</v>
      </c>
      <c r="I596" s="400">
        <f t="shared" si="27"/>
        <v>4.07E-2</v>
      </c>
      <c r="J596" s="400">
        <f t="shared" si="25"/>
        <v>4.0241666666666669E-2</v>
      </c>
      <c r="K596" s="400">
        <f t="shared" si="26"/>
        <v>9.8283333333333334E-2</v>
      </c>
    </row>
    <row r="597" spans="1:11" ht="14.5" customHeight="1" x14ac:dyDescent="0.15">
      <c r="A597" s="399">
        <v>27576</v>
      </c>
      <c r="B597" s="430">
        <v>-6.4399999999999999E-2</v>
      </c>
      <c r="C597" s="400">
        <v>-5.0999999999999997E-2</v>
      </c>
      <c r="D597" s="400">
        <v>6.7999999999999996E-3</v>
      </c>
      <c r="E597" s="400">
        <v>7.3666666666666698E-3</v>
      </c>
      <c r="F597" s="430">
        <v>7.6083333333333298E-3</v>
      </c>
      <c r="G597" s="430">
        <v>7.4875000000000002E-3</v>
      </c>
      <c r="H597" s="400">
        <v>8.3416666666666708E-3</v>
      </c>
      <c r="I597" s="400">
        <f t="shared" si="27"/>
        <v>-7.1199999999999999E-2</v>
      </c>
      <c r="J597" s="400">
        <f t="shared" si="25"/>
        <v>-7.1887499999999993E-2</v>
      </c>
      <c r="K597" s="400">
        <f t="shared" si="26"/>
        <v>-5.9341666666666668E-2</v>
      </c>
    </row>
    <row r="598" spans="1:11" ht="14.5" customHeight="1" x14ac:dyDescent="0.15">
      <c r="A598" s="399">
        <v>27607</v>
      </c>
      <c r="B598" s="430">
        <v>-1.7600000000000001E-2</v>
      </c>
      <c r="C598" s="400">
        <v>-2.12E-2</v>
      </c>
      <c r="D598" s="400">
        <v>6.4999999999999997E-3</v>
      </c>
      <c r="E598" s="400">
        <v>7.4583333333333298E-3</v>
      </c>
      <c r="F598" s="430">
        <v>7.6916666666666704E-3</v>
      </c>
      <c r="G598" s="430">
        <v>7.5750000000000001E-3</v>
      </c>
      <c r="H598" s="400">
        <v>8.4333333333333291E-3</v>
      </c>
      <c r="I598" s="400">
        <f t="shared" si="27"/>
        <v>-2.41E-2</v>
      </c>
      <c r="J598" s="400">
        <f t="shared" si="25"/>
        <v>-2.5175000000000003E-2</v>
      </c>
      <c r="K598" s="400">
        <f t="shared" si="26"/>
        <v>-2.9633333333333331E-2</v>
      </c>
    </row>
    <row r="599" spans="1:11" ht="14.5" customHeight="1" x14ac:dyDescent="0.15">
      <c r="A599" s="399">
        <v>27638</v>
      </c>
      <c r="B599" s="430">
        <v>-3.1199999999999999E-2</v>
      </c>
      <c r="C599" s="400">
        <v>-4.8999999999999998E-3</v>
      </c>
      <c r="D599" s="400">
        <v>7.3000000000000001E-3</v>
      </c>
      <c r="E599" s="400">
        <v>7.4583333333333298E-3</v>
      </c>
      <c r="F599" s="430">
        <v>7.7916666666666698E-3</v>
      </c>
      <c r="G599" s="430">
        <v>7.6249999999999998E-3</v>
      </c>
      <c r="H599" s="400">
        <v>8.4916666666666699E-3</v>
      </c>
      <c r="I599" s="400">
        <f t="shared" si="27"/>
        <v>-3.85E-2</v>
      </c>
      <c r="J599" s="400">
        <f t="shared" si="25"/>
        <v>-3.8824999999999998E-2</v>
      </c>
      <c r="K599" s="400">
        <f t="shared" si="26"/>
        <v>-1.339166666666667E-2</v>
      </c>
    </row>
    <row r="600" spans="1:11" ht="14.5" customHeight="1" x14ac:dyDescent="0.15">
      <c r="A600" s="399">
        <v>27668</v>
      </c>
      <c r="B600" s="430">
        <v>6.5299999999999997E-2</v>
      </c>
      <c r="C600" s="400">
        <v>7.0800000000000002E-2</v>
      </c>
      <c r="D600" s="400">
        <v>7.1999999999999998E-3</v>
      </c>
      <c r="E600" s="400">
        <v>7.3833333333333303E-3</v>
      </c>
      <c r="F600" s="430">
        <v>7.76666666666667E-3</v>
      </c>
      <c r="G600" s="430">
        <v>7.5750000000000001E-3</v>
      </c>
      <c r="H600" s="400">
        <v>8.4666666666666692E-3</v>
      </c>
      <c r="I600" s="400">
        <f t="shared" si="27"/>
        <v>5.8099999999999999E-2</v>
      </c>
      <c r="J600" s="400">
        <f t="shared" si="25"/>
        <v>5.7724999999999999E-2</v>
      </c>
      <c r="K600" s="400">
        <f t="shared" si="26"/>
        <v>6.2333333333333331E-2</v>
      </c>
    </row>
    <row r="601" spans="1:11" ht="14.5" customHeight="1" x14ac:dyDescent="0.15">
      <c r="A601" s="399">
        <v>27699</v>
      </c>
      <c r="B601" s="430">
        <v>2.8199999999999999E-2</v>
      </c>
      <c r="C601" s="400">
        <v>3.5000000000000003E-2</v>
      </c>
      <c r="D601" s="400">
        <v>6.1000000000000004E-3</v>
      </c>
      <c r="E601" s="400">
        <v>7.3166666666666701E-3</v>
      </c>
      <c r="F601" s="430">
        <v>7.6916666666666704E-3</v>
      </c>
      <c r="G601" s="430">
        <v>7.5041666666666703E-3</v>
      </c>
      <c r="H601" s="400">
        <v>8.3666666666666698E-3</v>
      </c>
      <c r="I601" s="400">
        <f t="shared" si="27"/>
        <v>2.2099999999999998E-2</v>
      </c>
      <c r="J601" s="400">
        <f t="shared" si="25"/>
        <v>2.069583333333333E-2</v>
      </c>
      <c r="K601" s="400">
        <f t="shared" si="26"/>
        <v>2.6633333333333335E-2</v>
      </c>
    </row>
    <row r="602" spans="1:11" ht="14.5" customHeight="1" x14ac:dyDescent="0.15">
      <c r="A602" s="399">
        <v>27729</v>
      </c>
      <c r="B602" s="430">
        <v>-8.0999999999999996E-3</v>
      </c>
      <c r="C602" s="400">
        <v>7.7000000000000002E-3</v>
      </c>
      <c r="D602" s="400">
        <v>7.4999999999999997E-3</v>
      </c>
      <c r="E602" s="400">
        <v>7.3249999999999999E-3</v>
      </c>
      <c r="F602" s="430">
        <v>7.7124999999999997E-3</v>
      </c>
      <c r="G602" s="430">
        <v>7.5187500000000003E-3</v>
      </c>
      <c r="H602" s="400">
        <v>8.4250000000000002E-3</v>
      </c>
      <c r="I602" s="400">
        <f t="shared" si="27"/>
        <v>-1.5599999999999999E-2</v>
      </c>
      <c r="J602" s="400">
        <f t="shared" si="25"/>
        <v>-1.5618750000000001E-2</v>
      </c>
      <c r="K602" s="400">
        <f t="shared" si="26"/>
        <v>-7.2499999999999995E-4</v>
      </c>
    </row>
    <row r="603" spans="1:11" ht="14.5" customHeight="1" x14ac:dyDescent="0.15">
      <c r="A603" s="399">
        <v>27760</v>
      </c>
      <c r="B603" s="430">
        <v>0.1217</v>
      </c>
      <c r="C603" s="400">
        <v>8.9399999999999993E-2</v>
      </c>
      <c r="D603" s="400">
        <v>6.4999999999999997E-3</v>
      </c>
      <c r="E603" s="400">
        <v>7.1666666666666701E-3</v>
      </c>
      <c r="F603" s="430">
        <v>7.6083333333333298E-3</v>
      </c>
      <c r="G603" s="430">
        <v>7.3875E-3</v>
      </c>
      <c r="H603" s="400">
        <v>8.2500000000000004E-3</v>
      </c>
      <c r="I603" s="400">
        <f t="shared" si="27"/>
        <v>0.1152</v>
      </c>
      <c r="J603" s="400">
        <f t="shared" ref="J603:J666" si="28">B603-G603</f>
        <v>0.1143125</v>
      </c>
      <c r="K603" s="400">
        <f t="shared" ref="K603:K666" si="29">$C603-H603</f>
        <v>8.115E-2</v>
      </c>
    </row>
    <row r="604" spans="1:11" ht="14.5" customHeight="1" x14ac:dyDescent="0.15">
      <c r="A604" s="399">
        <v>27791</v>
      </c>
      <c r="B604" s="430">
        <v>-8.3999999999999995E-3</v>
      </c>
      <c r="C604" s="400">
        <v>-3.56E-2</v>
      </c>
      <c r="D604" s="400">
        <v>6.1000000000000004E-3</v>
      </c>
      <c r="E604" s="400">
        <v>7.1250000000000003E-3</v>
      </c>
      <c r="F604" s="430">
        <v>7.5166666666666698E-3</v>
      </c>
      <c r="G604" s="430">
        <v>7.3208333333333302E-3</v>
      </c>
      <c r="H604" s="400">
        <v>8.0916666666666706E-3</v>
      </c>
      <c r="I604" s="400">
        <f t="shared" si="27"/>
        <v>-1.4499999999999999E-2</v>
      </c>
      <c r="J604" s="400">
        <f t="shared" si="28"/>
        <v>-1.572083333333333E-2</v>
      </c>
      <c r="K604" s="400">
        <f t="shared" si="29"/>
        <v>-4.369166666666667E-2</v>
      </c>
    </row>
    <row r="605" spans="1:11" ht="14.5" customHeight="1" x14ac:dyDescent="0.15">
      <c r="A605" s="399">
        <v>27820</v>
      </c>
      <c r="B605" s="430">
        <v>3.3700000000000001E-2</v>
      </c>
      <c r="C605" s="400">
        <v>0.01</v>
      </c>
      <c r="D605" s="400">
        <v>7.1000000000000004E-3</v>
      </c>
      <c r="E605" s="400">
        <v>7.1000000000000004E-3</v>
      </c>
      <c r="F605" s="430">
        <v>7.5083333333333304E-3</v>
      </c>
      <c r="G605" s="430">
        <v>7.3041666666666697E-3</v>
      </c>
      <c r="H605" s="400">
        <v>8.0583333333333305E-3</v>
      </c>
      <c r="I605" s="400">
        <f t="shared" si="27"/>
        <v>2.6599999999999999E-2</v>
      </c>
      <c r="J605" s="400">
        <f t="shared" si="28"/>
        <v>2.639583333333333E-2</v>
      </c>
      <c r="K605" s="400">
        <f t="shared" si="29"/>
        <v>1.9416666666666697E-3</v>
      </c>
    </row>
    <row r="606" spans="1:11" ht="14.5" customHeight="1" x14ac:dyDescent="0.15">
      <c r="A606" s="399">
        <v>27851</v>
      </c>
      <c r="B606" s="430">
        <v>-7.7999999999999996E-3</v>
      </c>
      <c r="C606" s="400">
        <v>3.7000000000000002E-3</v>
      </c>
      <c r="D606" s="400">
        <v>6.4000000000000003E-3</v>
      </c>
      <c r="E606" s="400">
        <v>7.0000000000000001E-3</v>
      </c>
      <c r="F606" s="430">
        <v>7.4083333333333301E-3</v>
      </c>
      <c r="G606" s="430">
        <v>7.2041666666666703E-3</v>
      </c>
      <c r="H606" s="400">
        <v>7.9416666666666698E-3</v>
      </c>
      <c r="I606" s="400">
        <f t="shared" si="27"/>
        <v>-1.4200000000000001E-2</v>
      </c>
      <c r="J606" s="400">
        <f t="shared" si="28"/>
        <v>-1.5004166666666669E-2</v>
      </c>
      <c r="K606" s="400">
        <f t="shared" si="29"/>
        <v>-4.2416666666666696E-3</v>
      </c>
    </row>
    <row r="607" spans="1:11" ht="14.5" customHeight="1" x14ac:dyDescent="0.15">
      <c r="A607" s="399">
        <v>27881</v>
      </c>
      <c r="B607" s="430">
        <v>-1.11E-2</v>
      </c>
      <c r="C607" s="400">
        <v>-1.3899999999999999E-2</v>
      </c>
      <c r="D607" s="400">
        <v>5.8999999999999999E-3</v>
      </c>
      <c r="E607" s="400">
        <v>7.1500000000000001E-3</v>
      </c>
      <c r="F607" s="430">
        <v>7.43333333333333E-3</v>
      </c>
      <c r="G607" s="430">
        <v>7.2916666666666703E-3</v>
      </c>
      <c r="H607" s="400">
        <v>7.9583333333333294E-3</v>
      </c>
      <c r="I607" s="400">
        <f t="shared" si="27"/>
        <v>-1.7000000000000001E-2</v>
      </c>
      <c r="J607" s="400">
        <f t="shared" si="28"/>
        <v>-1.8391666666666671E-2</v>
      </c>
      <c r="K607" s="400">
        <f t="shared" si="29"/>
        <v>-2.1858333333333327E-2</v>
      </c>
    </row>
    <row r="608" spans="1:11" ht="14.5" customHeight="1" x14ac:dyDescent="0.15">
      <c r="A608" s="399">
        <v>27912</v>
      </c>
      <c r="B608" s="430">
        <v>4.4299999999999999E-2</v>
      </c>
      <c r="C608" s="400">
        <v>3.3700000000000001E-2</v>
      </c>
      <c r="D608" s="400">
        <v>7.3000000000000001E-3</v>
      </c>
      <c r="E608" s="400">
        <v>7.1833333333333298E-3</v>
      </c>
      <c r="F608" s="430">
        <v>7.4083333333333301E-3</v>
      </c>
      <c r="G608" s="430">
        <v>7.2958333333333304E-3</v>
      </c>
      <c r="H608" s="400">
        <v>7.9500000000000005E-3</v>
      </c>
      <c r="I608" s="400">
        <f t="shared" si="27"/>
        <v>3.6999999999999998E-2</v>
      </c>
      <c r="J608" s="400">
        <f t="shared" si="28"/>
        <v>3.7004166666666671E-2</v>
      </c>
      <c r="K608" s="400">
        <f t="shared" si="29"/>
        <v>2.5750000000000002E-2</v>
      </c>
    </row>
    <row r="609" spans="1:11" ht="14.5" customHeight="1" x14ac:dyDescent="0.15">
      <c r="A609" s="399">
        <v>27942</v>
      </c>
      <c r="B609" s="430">
        <v>-4.7999999999999996E-3</v>
      </c>
      <c r="C609" s="400">
        <v>3.4099999999999998E-2</v>
      </c>
      <c r="D609" s="400">
        <v>6.4999999999999997E-3</v>
      </c>
      <c r="E609" s="400">
        <v>7.1333333333333301E-3</v>
      </c>
      <c r="F609" s="430">
        <v>7.3416666666666699E-3</v>
      </c>
      <c r="G609" s="430">
        <v>7.2375E-3</v>
      </c>
      <c r="H609" s="400">
        <v>7.8083333333333303E-3</v>
      </c>
      <c r="I609" s="400">
        <f t="shared" si="27"/>
        <v>-1.1299999999999999E-2</v>
      </c>
      <c r="J609" s="400">
        <f t="shared" si="28"/>
        <v>-1.20375E-2</v>
      </c>
      <c r="K609" s="400">
        <f t="shared" si="29"/>
        <v>2.6291666666666668E-2</v>
      </c>
    </row>
    <row r="610" spans="1:11" ht="14.5" customHeight="1" x14ac:dyDescent="0.15">
      <c r="A610" s="399">
        <v>27973</v>
      </c>
      <c r="B610" s="430">
        <v>-1.8E-3</v>
      </c>
      <c r="C610" s="400">
        <v>3.8300000000000001E-2</v>
      </c>
      <c r="D610" s="400">
        <v>6.8999999999999999E-3</v>
      </c>
      <c r="E610" s="400">
        <v>7.04166666666667E-3</v>
      </c>
      <c r="F610" s="430">
        <v>7.2166666666666698E-3</v>
      </c>
      <c r="G610" s="430">
        <v>7.1291666666666699E-3</v>
      </c>
      <c r="H610" s="400">
        <v>7.6083333333333298E-3</v>
      </c>
      <c r="I610" s="400">
        <f t="shared" si="27"/>
        <v>-8.6999999999999994E-3</v>
      </c>
      <c r="J610" s="400">
        <f t="shared" si="28"/>
        <v>-8.9291666666666703E-3</v>
      </c>
      <c r="K610" s="400">
        <f t="shared" si="29"/>
        <v>3.0691666666666673E-2</v>
      </c>
    </row>
    <row r="611" spans="1:11" ht="14.5" customHeight="1" x14ac:dyDescent="0.15">
      <c r="A611" s="399">
        <v>28004</v>
      </c>
      <c r="B611" s="430">
        <v>2.58E-2</v>
      </c>
      <c r="C611" s="400">
        <v>3.8100000000000002E-2</v>
      </c>
      <c r="D611" s="400">
        <v>6.4000000000000003E-3</v>
      </c>
      <c r="E611" s="400">
        <v>6.9833333333333301E-3</v>
      </c>
      <c r="F611" s="430">
        <v>7.1166666666666696E-3</v>
      </c>
      <c r="G611" s="430">
        <v>7.0499999999999998E-3</v>
      </c>
      <c r="H611" s="400">
        <v>7.4166666666666704E-3</v>
      </c>
      <c r="I611" s="400">
        <f t="shared" si="27"/>
        <v>1.9400000000000001E-2</v>
      </c>
      <c r="J611" s="400">
        <f t="shared" si="28"/>
        <v>1.8749999999999999E-2</v>
      </c>
      <c r="K611" s="400">
        <f t="shared" si="29"/>
        <v>3.0683333333333333E-2</v>
      </c>
    </row>
    <row r="612" spans="1:11" ht="14.5" customHeight="1" x14ac:dyDescent="0.15">
      <c r="A612" s="399">
        <v>28034</v>
      </c>
      <c r="B612" s="430">
        <v>-1.8599999999999998E-2</v>
      </c>
      <c r="C612" s="400">
        <v>-2.0999999999999999E-3</v>
      </c>
      <c r="D612" s="400">
        <v>6.1000000000000004E-3</v>
      </c>
      <c r="E612" s="400">
        <v>6.9333333333333304E-3</v>
      </c>
      <c r="F612" s="430">
        <v>7.0666666666666699E-3</v>
      </c>
      <c r="G612" s="430">
        <v>7.0000000000000001E-3</v>
      </c>
      <c r="H612" s="400">
        <v>7.3249999999999999E-3</v>
      </c>
      <c r="I612" s="400">
        <f t="shared" si="27"/>
        <v>-2.47E-2</v>
      </c>
      <c r="J612" s="400">
        <f t="shared" si="28"/>
        <v>-2.5599999999999998E-2</v>
      </c>
      <c r="K612" s="400">
        <f t="shared" si="29"/>
        <v>-9.4249999999999994E-3</v>
      </c>
    </row>
    <row r="613" spans="1:11" ht="14.5" customHeight="1" x14ac:dyDescent="0.15">
      <c r="A613" s="399">
        <v>28065</v>
      </c>
      <c r="B613" s="430">
        <v>-4.1000000000000003E-3</v>
      </c>
      <c r="C613" s="400">
        <v>2.6800000000000001E-2</v>
      </c>
      <c r="D613" s="400">
        <v>6.6E-3</v>
      </c>
      <c r="E613" s="400">
        <v>6.875E-3</v>
      </c>
      <c r="F613" s="430">
        <v>7.0499999999999998E-3</v>
      </c>
      <c r="G613" s="430">
        <v>6.9624999999999999E-3</v>
      </c>
      <c r="H613" s="400">
        <v>7.3000000000000001E-3</v>
      </c>
      <c r="I613" s="400">
        <f t="shared" si="27"/>
        <v>-1.0700000000000001E-2</v>
      </c>
      <c r="J613" s="400">
        <f t="shared" si="28"/>
        <v>-1.1062499999999999E-2</v>
      </c>
      <c r="K613" s="400">
        <f t="shared" si="29"/>
        <v>1.95E-2</v>
      </c>
    </row>
    <row r="614" spans="1:11" ht="14.5" customHeight="1" x14ac:dyDescent="0.15">
      <c r="A614" s="399">
        <v>28095</v>
      </c>
      <c r="B614" s="430">
        <v>5.6099999999999997E-2</v>
      </c>
      <c r="C614" s="400">
        <v>6.3100000000000003E-2</v>
      </c>
      <c r="D614" s="400">
        <v>6.3E-3</v>
      </c>
      <c r="E614" s="400">
        <v>6.6499999999999997E-3</v>
      </c>
      <c r="F614" s="430">
        <v>6.8708333333333304E-3</v>
      </c>
      <c r="G614" s="430">
        <v>6.7604166666666698E-3</v>
      </c>
      <c r="H614" s="400">
        <v>7.1833333333333298E-3</v>
      </c>
      <c r="I614" s="400">
        <f t="shared" si="27"/>
        <v>4.9799999999999997E-2</v>
      </c>
      <c r="J614" s="400">
        <f t="shared" si="28"/>
        <v>4.9339583333333326E-2</v>
      </c>
      <c r="K614" s="400">
        <f t="shared" si="29"/>
        <v>5.591666666666667E-2</v>
      </c>
    </row>
    <row r="615" spans="1:11" ht="14.5" customHeight="1" x14ac:dyDescent="0.15">
      <c r="A615" s="399">
        <v>28126</v>
      </c>
      <c r="B615" s="430">
        <v>-4.7300000000000002E-2</v>
      </c>
      <c r="C615" s="400">
        <v>3.5000000000000001E-3</v>
      </c>
      <c r="D615" s="400">
        <v>5.8999999999999999E-3</v>
      </c>
      <c r="E615" s="400">
        <v>6.6333333333333296E-3</v>
      </c>
      <c r="F615" s="430">
        <v>6.7999999999999996E-3</v>
      </c>
      <c r="G615" s="430">
        <v>6.7166666666666703E-3</v>
      </c>
      <c r="H615" s="400">
        <v>7.175E-3</v>
      </c>
      <c r="I615" s="400">
        <f t="shared" si="27"/>
        <v>-5.3200000000000004E-2</v>
      </c>
      <c r="J615" s="400">
        <f t="shared" si="28"/>
        <v>-5.4016666666666671E-2</v>
      </c>
      <c r="K615" s="400">
        <f t="shared" si="29"/>
        <v>-3.6749999999999999E-3</v>
      </c>
    </row>
    <row r="616" spans="1:11" ht="14.5" customHeight="1" x14ac:dyDescent="0.15">
      <c r="A616" s="399">
        <v>28157</v>
      </c>
      <c r="B616" s="430">
        <v>-1.8200000000000001E-2</v>
      </c>
      <c r="C616" s="400">
        <v>-3.7199999999999997E-2</v>
      </c>
      <c r="D616" s="400">
        <v>5.7000000000000002E-3</v>
      </c>
      <c r="E616" s="400">
        <v>6.7000000000000002E-3</v>
      </c>
      <c r="F616" s="430">
        <v>6.8833333333333298E-3</v>
      </c>
      <c r="G616" s="430">
        <v>6.7916666666666698E-3</v>
      </c>
      <c r="H616" s="400">
        <v>7.2083333333333296E-3</v>
      </c>
      <c r="I616" s="400">
        <f t="shared" si="27"/>
        <v>-2.3900000000000001E-2</v>
      </c>
      <c r="J616" s="400">
        <f t="shared" si="28"/>
        <v>-2.4991666666666669E-2</v>
      </c>
      <c r="K616" s="400">
        <f t="shared" si="29"/>
        <v>-4.4408333333333327E-2</v>
      </c>
    </row>
    <row r="617" spans="1:11" ht="14.5" customHeight="1" x14ac:dyDescent="0.15">
      <c r="A617" s="399">
        <v>28185</v>
      </c>
      <c r="B617" s="430">
        <v>-1.0500000000000001E-2</v>
      </c>
      <c r="C617" s="400">
        <v>1.0200000000000001E-2</v>
      </c>
      <c r="D617" s="400">
        <v>6.4999999999999997E-3</v>
      </c>
      <c r="E617" s="400">
        <v>6.7499999999999999E-3</v>
      </c>
      <c r="F617" s="430">
        <v>6.8999999999999999E-3</v>
      </c>
      <c r="G617" s="430">
        <v>6.8250000000000003E-3</v>
      </c>
      <c r="H617" s="400">
        <v>7.2500000000000004E-3</v>
      </c>
      <c r="I617" s="400">
        <f t="shared" si="27"/>
        <v>-1.7000000000000001E-2</v>
      </c>
      <c r="J617" s="400">
        <f t="shared" si="28"/>
        <v>-1.7325E-2</v>
      </c>
      <c r="K617" s="400">
        <f t="shared" si="29"/>
        <v>2.9500000000000004E-3</v>
      </c>
    </row>
    <row r="618" spans="1:11" ht="14.5" customHeight="1" x14ac:dyDescent="0.15">
      <c r="A618" s="399">
        <v>28216</v>
      </c>
      <c r="B618" s="430">
        <v>4.1999999999999997E-3</v>
      </c>
      <c r="C618" s="400">
        <v>2.0899999999999998E-2</v>
      </c>
      <c r="D618" s="400">
        <v>6.1000000000000004E-3</v>
      </c>
      <c r="E618" s="400">
        <v>6.7000000000000002E-3</v>
      </c>
      <c r="F618" s="430">
        <v>6.8999999999999999E-3</v>
      </c>
      <c r="G618" s="430">
        <v>6.7999999999999996E-3</v>
      </c>
      <c r="H618" s="400">
        <v>7.2583333333333302E-3</v>
      </c>
      <c r="I618" s="400">
        <f t="shared" si="27"/>
        <v>-1.9000000000000006E-3</v>
      </c>
      <c r="J618" s="400">
        <f t="shared" si="28"/>
        <v>-2.5999999999999999E-3</v>
      </c>
      <c r="K618" s="400">
        <f t="shared" si="29"/>
        <v>1.3641666666666668E-2</v>
      </c>
    </row>
    <row r="619" spans="1:11" ht="14.5" customHeight="1" x14ac:dyDescent="0.15">
      <c r="A619" s="399">
        <v>28246</v>
      </c>
      <c r="B619" s="430">
        <v>-1.9599999999999999E-2</v>
      </c>
      <c r="C619" s="400">
        <v>2.1100000000000001E-2</v>
      </c>
      <c r="D619" s="400">
        <v>6.7000000000000002E-3</v>
      </c>
      <c r="E619" s="400">
        <v>6.70833333333333E-3</v>
      </c>
      <c r="F619" s="430">
        <v>6.8999999999999999E-3</v>
      </c>
      <c r="G619" s="430">
        <v>6.8041666666666702E-3</v>
      </c>
      <c r="H619" s="400">
        <v>7.2583333333333302E-3</v>
      </c>
      <c r="I619" s="400">
        <f t="shared" si="27"/>
        <v>-2.63E-2</v>
      </c>
      <c r="J619" s="400">
        <f t="shared" si="28"/>
        <v>-2.640416666666667E-2</v>
      </c>
      <c r="K619" s="400">
        <f t="shared" si="29"/>
        <v>1.3841666666666671E-2</v>
      </c>
    </row>
    <row r="620" spans="1:11" ht="14.5" customHeight="1" x14ac:dyDescent="0.15">
      <c r="A620" s="399">
        <v>28277</v>
      </c>
      <c r="B620" s="430">
        <v>4.9399999999999999E-2</v>
      </c>
      <c r="C620" s="400">
        <v>5.3100000000000001E-2</v>
      </c>
      <c r="D620" s="400">
        <v>6.1999999999999998E-3</v>
      </c>
      <c r="E620" s="400">
        <v>6.6249999999999998E-3</v>
      </c>
      <c r="F620" s="430">
        <v>6.8250000000000003E-3</v>
      </c>
      <c r="G620" s="430">
        <v>6.7250000000000001E-3</v>
      </c>
      <c r="H620" s="400">
        <v>7.1500000000000001E-3</v>
      </c>
      <c r="I620" s="400">
        <f t="shared" si="27"/>
        <v>4.3200000000000002E-2</v>
      </c>
      <c r="J620" s="400">
        <f t="shared" si="28"/>
        <v>4.2674999999999998E-2</v>
      </c>
      <c r="K620" s="400">
        <f t="shared" si="29"/>
        <v>4.5950000000000005E-2</v>
      </c>
    </row>
    <row r="621" spans="1:11" ht="14.5" customHeight="1" x14ac:dyDescent="0.15">
      <c r="A621" s="399">
        <v>28307</v>
      </c>
      <c r="B621" s="430">
        <v>-1.24E-2</v>
      </c>
      <c r="C621" s="400">
        <v>1.6400000000000001E-2</v>
      </c>
      <c r="D621" s="400">
        <v>5.8999999999999999E-3</v>
      </c>
      <c r="E621" s="400">
        <v>6.61666666666667E-3</v>
      </c>
      <c r="F621" s="430">
        <v>6.76666666666667E-3</v>
      </c>
      <c r="G621" s="430">
        <v>6.6916666666666704E-3</v>
      </c>
      <c r="H621" s="400">
        <v>7.0916666666666697E-3</v>
      </c>
      <c r="I621" s="400">
        <f t="shared" si="27"/>
        <v>-1.83E-2</v>
      </c>
      <c r="J621" s="400">
        <f t="shared" si="28"/>
        <v>-1.909166666666667E-2</v>
      </c>
      <c r="K621" s="400">
        <f t="shared" si="29"/>
        <v>9.3083333333333317E-3</v>
      </c>
    </row>
    <row r="622" spans="1:11" ht="14.5" customHeight="1" x14ac:dyDescent="0.15">
      <c r="A622" s="399">
        <v>28338</v>
      </c>
      <c r="B622" s="430">
        <v>-1.72E-2</v>
      </c>
      <c r="C622" s="400">
        <v>-3.5299999999999998E-2</v>
      </c>
      <c r="D622" s="400">
        <v>6.7000000000000002E-3</v>
      </c>
      <c r="E622" s="400">
        <v>6.6499999999999997E-3</v>
      </c>
      <c r="F622" s="430">
        <v>6.8083333333333303E-3</v>
      </c>
      <c r="G622" s="430">
        <v>6.7291666666666698E-3</v>
      </c>
      <c r="H622" s="400">
        <v>7.0749999999999997E-3</v>
      </c>
      <c r="I622" s="400">
        <f t="shared" si="27"/>
        <v>-2.3900000000000001E-2</v>
      </c>
      <c r="J622" s="400">
        <f t="shared" si="28"/>
        <v>-2.3929166666666668E-2</v>
      </c>
      <c r="K622" s="400">
        <f t="shared" si="29"/>
        <v>-4.2374999999999996E-2</v>
      </c>
    </row>
    <row r="623" spans="1:11" ht="14.5" customHeight="1" x14ac:dyDescent="0.15">
      <c r="A623" s="399">
        <v>28369</v>
      </c>
      <c r="B623" s="430">
        <v>1.6000000000000001E-3</v>
      </c>
      <c r="C623" s="400">
        <v>2.47E-2</v>
      </c>
      <c r="D623" s="400">
        <v>6.1000000000000004E-3</v>
      </c>
      <c r="E623" s="400">
        <v>6.6E-3</v>
      </c>
      <c r="F623" s="430">
        <v>6.7916666666666698E-3</v>
      </c>
      <c r="G623" s="430">
        <v>6.6958333333333297E-3</v>
      </c>
      <c r="H623" s="400">
        <v>7.0499999999999998E-3</v>
      </c>
      <c r="I623" s="400">
        <f t="shared" si="27"/>
        <v>-4.5000000000000005E-3</v>
      </c>
      <c r="J623" s="400">
        <f t="shared" si="28"/>
        <v>-5.0958333333333298E-3</v>
      </c>
      <c r="K623" s="400">
        <f t="shared" si="29"/>
        <v>1.7649999999999999E-2</v>
      </c>
    </row>
    <row r="624" spans="1:11" ht="14.5" customHeight="1" x14ac:dyDescent="0.15">
      <c r="A624" s="399">
        <v>28399</v>
      </c>
      <c r="B624" s="430">
        <v>-3.9E-2</v>
      </c>
      <c r="C624" s="400">
        <v>-2.9600000000000001E-2</v>
      </c>
      <c r="D624" s="400">
        <v>6.3E-3</v>
      </c>
      <c r="E624" s="400">
        <v>6.7000000000000002E-3</v>
      </c>
      <c r="F624" s="430">
        <v>6.8833333333333298E-3</v>
      </c>
      <c r="G624" s="430">
        <v>6.7916666666666698E-3</v>
      </c>
      <c r="H624" s="400">
        <v>7.175E-3</v>
      </c>
      <c r="I624" s="400">
        <f t="shared" si="27"/>
        <v>-4.53E-2</v>
      </c>
      <c r="J624" s="400">
        <f t="shared" si="28"/>
        <v>-4.5791666666666668E-2</v>
      </c>
      <c r="K624" s="400">
        <f t="shared" si="29"/>
        <v>-3.6775000000000002E-2</v>
      </c>
    </row>
    <row r="625" spans="1:11" ht="14.5" customHeight="1" x14ac:dyDescent="0.15">
      <c r="A625" s="399">
        <v>28430</v>
      </c>
      <c r="B625" s="430">
        <v>3.1600000000000003E-2</v>
      </c>
      <c r="C625" s="400">
        <v>3.8100000000000002E-2</v>
      </c>
      <c r="D625" s="400">
        <v>6.3E-3</v>
      </c>
      <c r="E625" s="400">
        <v>6.7333333333333299E-3</v>
      </c>
      <c r="F625" s="430">
        <v>6.9499999999999996E-3</v>
      </c>
      <c r="G625" s="430">
        <v>6.8416666666666704E-3</v>
      </c>
      <c r="H625" s="400">
        <v>7.1999999999999998E-3</v>
      </c>
      <c r="I625" s="400">
        <f t="shared" si="27"/>
        <v>2.5300000000000003E-2</v>
      </c>
      <c r="J625" s="400">
        <f t="shared" si="28"/>
        <v>2.4758333333333334E-2</v>
      </c>
      <c r="K625" s="400">
        <f t="shared" si="29"/>
        <v>3.0900000000000004E-2</v>
      </c>
    </row>
    <row r="626" spans="1:11" ht="14.5" customHeight="1" x14ac:dyDescent="0.15">
      <c r="A626" s="399">
        <v>28460</v>
      </c>
      <c r="B626" s="430">
        <v>7.4999999999999997E-3</v>
      </c>
      <c r="C626" s="400">
        <v>1.9E-3</v>
      </c>
      <c r="D626" s="400">
        <v>6.1999999999999998E-3</v>
      </c>
      <c r="E626" s="400">
        <v>6.8250000000000003E-3</v>
      </c>
      <c r="F626" s="430">
        <v>7.0041666666666698E-3</v>
      </c>
      <c r="G626" s="430">
        <v>6.9145833333333299E-3</v>
      </c>
      <c r="H626" s="400">
        <v>7.1999999999999998E-3</v>
      </c>
      <c r="I626" s="400">
        <f t="shared" si="27"/>
        <v>1.2999999999999999E-3</v>
      </c>
      <c r="J626" s="400">
        <f t="shared" si="28"/>
        <v>5.8541666666666985E-4</v>
      </c>
      <c r="K626" s="400">
        <f t="shared" si="29"/>
        <v>-5.3E-3</v>
      </c>
    </row>
    <row r="627" spans="1:11" ht="14.5" customHeight="1" x14ac:dyDescent="0.15">
      <c r="A627" s="399">
        <v>28491</v>
      </c>
      <c r="B627" s="430">
        <v>-5.74E-2</v>
      </c>
      <c r="C627" s="400">
        <v>-5.33E-2</v>
      </c>
      <c r="D627" s="400">
        <v>6.8999999999999999E-3</v>
      </c>
      <c r="E627" s="400">
        <v>7.00833333333333E-3</v>
      </c>
      <c r="F627" s="430">
        <v>7.1583333333333299E-3</v>
      </c>
      <c r="G627" s="430">
        <v>7.0833333333333304E-3</v>
      </c>
      <c r="H627" s="400">
        <v>7.43333333333333E-3</v>
      </c>
      <c r="I627" s="400">
        <f t="shared" si="27"/>
        <v>-6.4299999999999996E-2</v>
      </c>
      <c r="J627" s="400">
        <f t="shared" si="28"/>
        <v>-6.4483333333333337E-2</v>
      </c>
      <c r="K627" s="400">
        <f t="shared" si="29"/>
        <v>-6.0733333333333334E-2</v>
      </c>
    </row>
    <row r="628" spans="1:11" ht="14.5" customHeight="1" x14ac:dyDescent="0.15">
      <c r="A628" s="399">
        <v>28522</v>
      </c>
      <c r="B628" s="430">
        <v>-2.0299999999999999E-2</v>
      </c>
      <c r="C628" s="400">
        <v>-6.1999999999999998E-3</v>
      </c>
      <c r="D628" s="400">
        <v>6.0000000000000001E-3</v>
      </c>
      <c r="E628" s="400">
        <v>7.0583333333333297E-3</v>
      </c>
      <c r="F628" s="430">
        <v>7.2083333333333296E-3</v>
      </c>
      <c r="G628" s="430">
        <v>7.1333333333333301E-3</v>
      </c>
      <c r="H628" s="400">
        <v>7.4749999999999999E-3</v>
      </c>
      <c r="I628" s="400">
        <f t="shared" si="27"/>
        <v>-2.6299999999999997E-2</v>
      </c>
      <c r="J628" s="400">
        <f t="shared" si="28"/>
        <v>-2.743333333333333E-2</v>
      </c>
      <c r="K628" s="400">
        <f t="shared" si="29"/>
        <v>-1.3675E-2</v>
      </c>
    </row>
    <row r="629" spans="1:11" ht="14.5" customHeight="1" x14ac:dyDescent="0.15">
      <c r="A629" s="399">
        <v>28550</v>
      </c>
      <c r="B629" s="430">
        <v>2.9399999999999999E-2</v>
      </c>
      <c r="C629" s="400">
        <v>3.09E-2</v>
      </c>
      <c r="D629" s="400">
        <v>6.8999999999999999E-3</v>
      </c>
      <c r="E629" s="400">
        <v>7.0583333333333297E-3</v>
      </c>
      <c r="F629" s="430">
        <v>7.2166666666666698E-3</v>
      </c>
      <c r="G629" s="430">
        <v>7.1374999999999997E-3</v>
      </c>
      <c r="H629" s="400">
        <v>7.4833333333333297E-3</v>
      </c>
      <c r="I629" s="400">
        <f t="shared" si="27"/>
        <v>2.2499999999999999E-2</v>
      </c>
      <c r="J629" s="400">
        <f t="shared" si="28"/>
        <v>2.2262499999999998E-2</v>
      </c>
      <c r="K629" s="400">
        <f t="shared" si="29"/>
        <v>2.3416666666666669E-2</v>
      </c>
    </row>
    <row r="630" spans="1:11" ht="14.5" customHeight="1" x14ac:dyDescent="0.15">
      <c r="A630" s="399">
        <v>28581</v>
      </c>
      <c r="B630" s="430">
        <v>9.0200000000000002E-2</v>
      </c>
      <c r="C630" s="400">
        <v>1.06E-2</v>
      </c>
      <c r="D630" s="400">
        <v>6.3E-3</v>
      </c>
      <c r="E630" s="400">
        <v>7.1333333333333301E-3</v>
      </c>
      <c r="F630" s="430">
        <v>7.2750000000000002E-3</v>
      </c>
      <c r="G630" s="430">
        <v>7.2041666666666703E-3</v>
      </c>
      <c r="H630" s="400">
        <v>7.5750000000000001E-3</v>
      </c>
      <c r="I630" s="400">
        <f t="shared" si="27"/>
        <v>8.3900000000000002E-2</v>
      </c>
      <c r="J630" s="400">
        <f t="shared" si="28"/>
        <v>8.2995833333333338E-2</v>
      </c>
      <c r="K630" s="400">
        <f t="shared" si="29"/>
        <v>3.0249999999999999E-3</v>
      </c>
    </row>
    <row r="631" spans="1:11" ht="14.5" customHeight="1" x14ac:dyDescent="0.15">
      <c r="A631" s="399">
        <v>28611</v>
      </c>
      <c r="B631" s="430">
        <v>9.1999999999999998E-3</v>
      </c>
      <c r="C631" s="400">
        <v>4.3E-3</v>
      </c>
      <c r="D631" s="400">
        <v>7.4999999999999997E-3</v>
      </c>
      <c r="E631" s="400">
        <v>7.2416666666666697E-3</v>
      </c>
      <c r="F631" s="430">
        <v>7.3666666666666698E-3</v>
      </c>
      <c r="G631" s="430">
        <v>7.3041666666666697E-3</v>
      </c>
      <c r="H631" s="400">
        <v>7.6833333333333302E-3</v>
      </c>
      <c r="I631" s="400">
        <f t="shared" si="27"/>
        <v>1.7000000000000001E-3</v>
      </c>
      <c r="J631" s="400">
        <f t="shared" si="28"/>
        <v>1.8958333333333301E-3</v>
      </c>
      <c r="K631" s="400">
        <f t="shared" si="29"/>
        <v>-3.3833333333333302E-3</v>
      </c>
    </row>
    <row r="632" spans="1:11" ht="14.5" customHeight="1" x14ac:dyDescent="0.15">
      <c r="A632" s="399">
        <v>28642</v>
      </c>
      <c r="B632" s="430">
        <v>-1.38E-2</v>
      </c>
      <c r="C632" s="400">
        <v>3.5999999999999999E-3</v>
      </c>
      <c r="D632" s="400">
        <v>6.8999999999999999E-3</v>
      </c>
      <c r="E632" s="400">
        <v>7.3000000000000001E-3</v>
      </c>
      <c r="F632" s="430">
        <v>7.4583333333333298E-3</v>
      </c>
      <c r="G632" s="430">
        <v>7.3791666666666702E-3</v>
      </c>
      <c r="H632" s="400">
        <v>7.8333333333333293E-3</v>
      </c>
      <c r="I632" s="400">
        <f t="shared" si="27"/>
        <v>-2.07E-2</v>
      </c>
      <c r="J632" s="400">
        <f t="shared" si="28"/>
        <v>-2.1179166666666669E-2</v>
      </c>
      <c r="K632" s="400">
        <f t="shared" si="29"/>
        <v>-4.2333333333333294E-3</v>
      </c>
    </row>
    <row r="633" spans="1:11" ht="14.5" customHeight="1" x14ac:dyDescent="0.15">
      <c r="A633" s="399">
        <v>28672</v>
      </c>
      <c r="B633" s="430">
        <v>5.8299999999999998E-2</v>
      </c>
      <c r="C633" s="400">
        <v>3.1600000000000003E-2</v>
      </c>
      <c r="D633" s="400">
        <v>7.3000000000000001E-3</v>
      </c>
      <c r="E633" s="400">
        <v>7.4000000000000003E-3</v>
      </c>
      <c r="F633" s="430">
        <v>7.5583333333333301E-3</v>
      </c>
      <c r="G633" s="430">
        <v>7.4791666666666704E-3</v>
      </c>
      <c r="H633" s="400">
        <v>7.9249999999999998E-3</v>
      </c>
      <c r="I633" s="400">
        <f t="shared" si="27"/>
        <v>5.0999999999999997E-2</v>
      </c>
      <c r="J633" s="400">
        <f t="shared" si="28"/>
        <v>5.0820833333333329E-2</v>
      </c>
      <c r="K633" s="400">
        <f t="shared" si="29"/>
        <v>2.3675000000000002E-2</v>
      </c>
    </row>
    <row r="634" spans="1:11" ht="14.5" customHeight="1" x14ac:dyDescent="0.15">
      <c r="A634" s="399">
        <v>28703</v>
      </c>
      <c r="B634" s="430">
        <v>3.0099999999999998E-2</v>
      </c>
      <c r="C634" s="400">
        <v>-3.00000000000001E-4</v>
      </c>
      <c r="D634" s="400">
        <v>7.0000000000000001E-3</v>
      </c>
      <c r="E634" s="400">
        <v>7.2416666666666697E-3</v>
      </c>
      <c r="F634" s="430">
        <v>7.4666666666666701E-3</v>
      </c>
      <c r="G634" s="430">
        <v>7.3541666666666703E-3</v>
      </c>
      <c r="H634" s="400">
        <v>7.76666666666667E-3</v>
      </c>
      <c r="I634" s="400">
        <f t="shared" si="27"/>
        <v>2.3099999999999999E-2</v>
      </c>
      <c r="J634" s="400">
        <f t="shared" si="28"/>
        <v>2.2745833333333326E-2</v>
      </c>
      <c r="K634" s="400">
        <f t="shared" si="29"/>
        <v>-8.0666666666666716E-3</v>
      </c>
    </row>
    <row r="635" spans="1:11" ht="14.5" customHeight="1" x14ac:dyDescent="0.15">
      <c r="A635" s="399">
        <v>28734</v>
      </c>
      <c r="B635" s="430">
        <v>-3.2000000000000002E-3</v>
      </c>
      <c r="C635" s="400">
        <v>-5.5999999999999999E-3</v>
      </c>
      <c r="D635" s="400">
        <v>6.4999999999999997E-3</v>
      </c>
      <c r="E635" s="400">
        <v>7.2416666666666697E-3</v>
      </c>
      <c r="F635" s="430">
        <v>7.43333333333333E-3</v>
      </c>
      <c r="G635" s="430">
        <v>7.3375000000000003E-3</v>
      </c>
      <c r="H635" s="400">
        <v>7.7333333333333299E-3</v>
      </c>
      <c r="I635" s="400">
        <f t="shared" si="27"/>
        <v>-9.7000000000000003E-3</v>
      </c>
      <c r="J635" s="400">
        <f t="shared" si="28"/>
        <v>-1.05375E-2</v>
      </c>
      <c r="K635" s="400">
        <f t="shared" si="29"/>
        <v>-1.3333333333333329E-2</v>
      </c>
    </row>
    <row r="636" spans="1:11" ht="14.5" customHeight="1" x14ac:dyDescent="0.15">
      <c r="A636" s="399">
        <v>28764</v>
      </c>
      <c r="B636" s="430">
        <v>-8.72E-2</v>
      </c>
      <c r="C636" s="400">
        <v>-6.8400000000000002E-2</v>
      </c>
      <c r="D636" s="400">
        <v>7.3000000000000001E-3</v>
      </c>
      <c r="E636" s="400">
        <v>7.4083333333333301E-3</v>
      </c>
      <c r="F636" s="430">
        <v>7.5583333333333301E-3</v>
      </c>
      <c r="G636" s="430">
        <v>7.4833333333333297E-3</v>
      </c>
      <c r="H636" s="400">
        <v>7.8833333333333307E-3</v>
      </c>
      <c r="I636" s="400">
        <f t="shared" si="27"/>
        <v>-9.4500000000000001E-2</v>
      </c>
      <c r="J636" s="400">
        <f t="shared" si="28"/>
        <v>-9.4683333333333328E-2</v>
      </c>
      <c r="K636" s="400">
        <f t="shared" si="29"/>
        <v>-7.6283333333333328E-2</v>
      </c>
    </row>
    <row r="637" spans="1:11" ht="14.5" customHeight="1" x14ac:dyDescent="0.15">
      <c r="A637" s="399">
        <v>28795</v>
      </c>
      <c r="B637" s="430">
        <v>2.1499999999999998E-2</v>
      </c>
      <c r="C637" s="400">
        <v>3.56E-2</v>
      </c>
      <c r="D637" s="400">
        <v>7.1000000000000004E-3</v>
      </c>
      <c r="E637" s="400">
        <v>7.5249999999999996E-3</v>
      </c>
      <c r="F637" s="430">
        <v>7.7000000000000002E-3</v>
      </c>
      <c r="G637" s="430">
        <v>7.6125000000000003E-3</v>
      </c>
      <c r="H637" s="400">
        <v>8.0666666666666699E-3</v>
      </c>
      <c r="I637" s="400">
        <f t="shared" si="27"/>
        <v>1.4399999999999998E-2</v>
      </c>
      <c r="J637" s="400">
        <f t="shared" si="28"/>
        <v>1.3887499999999997E-2</v>
      </c>
      <c r="K637" s="400">
        <f t="shared" si="29"/>
        <v>2.753333333333333E-2</v>
      </c>
    </row>
    <row r="638" spans="1:11" ht="14.5" customHeight="1" x14ac:dyDescent="0.15">
      <c r="A638" s="399">
        <v>28825</v>
      </c>
      <c r="B638" s="430">
        <v>1.9599999999999999E-2</v>
      </c>
      <c r="C638" s="400">
        <v>-1.49E-2</v>
      </c>
      <c r="D638" s="400">
        <v>6.7999999999999996E-3</v>
      </c>
      <c r="E638" s="400">
        <v>7.6333333333333296E-3</v>
      </c>
      <c r="F638" s="430">
        <v>7.7749999999999998E-3</v>
      </c>
      <c r="G638" s="430">
        <v>7.7041666666666699E-3</v>
      </c>
      <c r="H638" s="400">
        <v>8.0833333333333295E-3</v>
      </c>
      <c r="I638" s="400">
        <f t="shared" si="27"/>
        <v>1.2799999999999999E-2</v>
      </c>
      <c r="J638" s="400">
        <f t="shared" si="28"/>
        <v>1.1895833333333329E-2</v>
      </c>
      <c r="K638" s="400">
        <f t="shared" si="29"/>
        <v>-2.2983333333333328E-2</v>
      </c>
    </row>
    <row r="639" spans="1:11" ht="14.5" customHeight="1" x14ac:dyDescent="0.15">
      <c r="A639" s="399">
        <v>28856</v>
      </c>
      <c r="B639" s="430">
        <v>4.4299999999999999E-2</v>
      </c>
      <c r="C639" s="400">
        <v>6.9199999999999998E-2</v>
      </c>
      <c r="D639" s="400">
        <v>7.9000000000000008E-3</v>
      </c>
      <c r="E639" s="400">
        <v>7.7083333333333301E-3</v>
      </c>
      <c r="F639" s="430">
        <v>7.9000000000000008E-3</v>
      </c>
      <c r="G639" s="430">
        <v>7.8041666666666702E-3</v>
      </c>
      <c r="H639" s="400">
        <v>8.2500000000000004E-3</v>
      </c>
      <c r="I639" s="400">
        <f t="shared" si="27"/>
        <v>3.6400000000000002E-2</v>
      </c>
      <c r="J639" s="400">
        <f t="shared" si="28"/>
        <v>3.6495833333333332E-2</v>
      </c>
      <c r="K639" s="400">
        <f t="shared" si="29"/>
        <v>6.0949999999999997E-2</v>
      </c>
    </row>
    <row r="640" spans="1:11" ht="14.5" customHeight="1" x14ac:dyDescent="0.15">
      <c r="A640" s="399">
        <v>28887</v>
      </c>
      <c r="B640" s="430">
        <v>-3.2099999999999997E-2</v>
      </c>
      <c r="C640" s="400">
        <v>-2.12E-2</v>
      </c>
      <c r="D640" s="400">
        <v>6.4999999999999997E-3</v>
      </c>
      <c r="E640" s="400">
        <v>7.7166666666666703E-3</v>
      </c>
      <c r="F640" s="430">
        <v>7.9166666666666708E-3</v>
      </c>
      <c r="G640" s="430">
        <v>7.8166666666666697E-3</v>
      </c>
      <c r="H640" s="400">
        <v>8.2000000000000007E-3</v>
      </c>
      <c r="I640" s="400">
        <f t="shared" si="27"/>
        <v>-3.8599999999999995E-2</v>
      </c>
      <c r="J640" s="400">
        <f t="shared" si="28"/>
        <v>-3.991666666666667E-2</v>
      </c>
      <c r="K640" s="400">
        <f t="shared" si="29"/>
        <v>-2.9400000000000003E-2</v>
      </c>
    </row>
    <row r="641" spans="1:11" ht="14.5" customHeight="1" x14ac:dyDescent="0.15">
      <c r="A641" s="399">
        <v>28915</v>
      </c>
      <c r="B641" s="430">
        <v>5.96E-2</v>
      </c>
      <c r="C641" s="400">
        <v>1.9599999999999999E-2</v>
      </c>
      <c r="D641" s="400">
        <v>7.4000000000000003E-3</v>
      </c>
      <c r="E641" s="400">
        <v>7.8083333333333303E-3</v>
      </c>
      <c r="F641" s="430">
        <v>8.0083333333333308E-3</v>
      </c>
      <c r="G641" s="430">
        <v>7.9083333333333297E-3</v>
      </c>
      <c r="H641" s="400">
        <v>8.3666666666666698E-3</v>
      </c>
      <c r="I641" s="400">
        <f t="shared" si="27"/>
        <v>5.2199999999999996E-2</v>
      </c>
      <c r="J641" s="400">
        <f t="shared" si="28"/>
        <v>5.169166666666667E-2</v>
      </c>
      <c r="K641" s="400">
        <f t="shared" si="29"/>
        <v>1.123333333333333E-2</v>
      </c>
    </row>
    <row r="642" spans="1:11" ht="14.5" customHeight="1" x14ac:dyDescent="0.15">
      <c r="A642" s="399">
        <v>28946</v>
      </c>
      <c r="B642" s="430">
        <v>6.3E-3</v>
      </c>
      <c r="C642" s="400">
        <v>-2.4899999999999999E-2</v>
      </c>
      <c r="D642" s="400">
        <v>7.6E-3</v>
      </c>
      <c r="E642" s="400">
        <v>7.8166666666666697E-3</v>
      </c>
      <c r="F642" s="430">
        <v>8.0416666666666692E-3</v>
      </c>
      <c r="G642" s="430">
        <v>7.9291666666666694E-3</v>
      </c>
      <c r="H642" s="400">
        <v>8.4166666666666695E-3</v>
      </c>
      <c r="I642" s="400">
        <f t="shared" si="27"/>
        <v>-1.2999999999999999E-3</v>
      </c>
      <c r="J642" s="400">
        <f t="shared" si="28"/>
        <v>-1.6291666666666694E-3</v>
      </c>
      <c r="K642" s="400">
        <f t="shared" si="29"/>
        <v>-3.3316666666666668E-2</v>
      </c>
    </row>
    <row r="643" spans="1:11" ht="14.5" customHeight="1" x14ac:dyDescent="0.15">
      <c r="A643" s="399">
        <v>28976</v>
      </c>
      <c r="B643" s="430">
        <v>-2.1700000000000001E-2</v>
      </c>
      <c r="C643" s="400">
        <v>1.4999999999999999E-2</v>
      </c>
      <c r="D643" s="400">
        <v>7.7000000000000002E-3</v>
      </c>
      <c r="E643" s="400">
        <v>7.9166666666666708E-3</v>
      </c>
      <c r="F643" s="430">
        <v>8.2166666666666707E-3</v>
      </c>
      <c r="G643" s="430">
        <v>8.0666666666666699E-3</v>
      </c>
      <c r="H643" s="400">
        <v>8.58333333333333E-3</v>
      </c>
      <c r="I643" s="400">
        <f t="shared" si="27"/>
        <v>-2.9400000000000003E-2</v>
      </c>
      <c r="J643" s="400">
        <f t="shared" si="28"/>
        <v>-2.976666666666667E-2</v>
      </c>
      <c r="K643" s="400">
        <f t="shared" si="29"/>
        <v>6.4166666666666695E-3</v>
      </c>
    </row>
    <row r="644" spans="1:11" ht="14.5" customHeight="1" x14ac:dyDescent="0.15">
      <c r="A644" s="399">
        <v>29007</v>
      </c>
      <c r="B644" s="430">
        <v>4.3499999999999997E-2</v>
      </c>
      <c r="C644" s="400">
        <v>3.8600000000000002E-2</v>
      </c>
      <c r="D644" s="400">
        <v>7.1000000000000004E-3</v>
      </c>
      <c r="E644" s="400">
        <v>7.7416666666666701E-3</v>
      </c>
      <c r="F644" s="430">
        <v>8.0499999999999999E-3</v>
      </c>
      <c r="G644" s="430">
        <v>7.8958333333333294E-3</v>
      </c>
      <c r="H644" s="400">
        <v>8.4499999999999992E-3</v>
      </c>
      <c r="I644" s="400">
        <f t="shared" ref="I644:I707" si="30">B644-D644</f>
        <v>3.6399999999999995E-2</v>
      </c>
      <c r="J644" s="400">
        <f t="shared" si="28"/>
        <v>3.5604166666666666E-2</v>
      </c>
      <c r="K644" s="400">
        <f t="shared" si="29"/>
        <v>3.0150000000000003E-2</v>
      </c>
    </row>
    <row r="645" spans="1:11" ht="14.5" customHeight="1" x14ac:dyDescent="0.15">
      <c r="A645" s="399">
        <v>29037</v>
      </c>
      <c r="B645" s="430">
        <v>1.34E-2</v>
      </c>
      <c r="C645" s="400">
        <v>3.4200000000000001E-2</v>
      </c>
      <c r="D645" s="400">
        <v>7.6E-3</v>
      </c>
      <c r="E645" s="400">
        <v>7.6666666666666697E-3</v>
      </c>
      <c r="F645" s="430">
        <v>7.9083333333333297E-3</v>
      </c>
      <c r="G645" s="430">
        <v>7.7875000000000002E-3</v>
      </c>
      <c r="H645" s="400">
        <v>8.3166666666666701E-3</v>
      </c>
      <c r="I645" s="400">
        <f t="shared" si="30"/>
        <v>5.8000000000000005E-3</v>
      </c>
      <c r="J645" s="400">
        <f t="shared" si="28"/>
        <v>5.6125000000000003E-3</v>
      </c>
      <c r="K645" s="400">
        <f t="shared" si="29"/>
        <v>2.5883333333333331E-2</v>
      </c>
    </row>
    <row r="646" spans="1:11" ht="14.5" customHeight="1" x14ac:dyDescent="0.15">
      <c r="A646" s="399">
        <v>29068</v>
      </c>
      <c r="B646" s="430">
        <v>5.7700000000000001E-2</v>
      </c>
      <c r="C646" s="400">
        <v>1.0200000000000001E-2</v>
      </c>
      <c r="D646" s="400">
        <v>7.3000000000000001E-3</v>
      </c>
      <c r="E646" s="400">
        <v>7.6916666666666704E-3</v>
      </c>
      <c r="F646" s="430">
        <v>7.9416666666666698E-3</v>
      </c>
      <c r="G646" s="430">
        <v>7.8166666666666697E-3</v>
      </c>
      <c r="H646" s="400">
        <v>8.4499999999999992E-3</v>
      </c>
      <c r="I646" s="400">
        <f t="shared" si="30"/>
        <v>5.04E-2</v>
      </c>
      <c r="J646" s="400">
        <f t="shared" si="28"/>
        <v>4.9883333333333335E-2</v>
      </c>
      <c r="K646" s="400">
        <f t="shared" si="29"/>
        <v>1.7500000000000016E-3</v>
      </c>
    </row>
    <row r="647" spans="1:11" ht="14.5" customHeight="1" x14ac:dyDescent="0.15">
      <c r="A647" s="399">
        <v>29099</v>
      </c>
      <c r="B647" s="430">
        <v>4.3E-3</v>
      </c>
      <c r="C647" s="400">
        <v>-1.77E-2</v>
      </c>
      <c r="D647" s="400">
        <v>6.7999999999999996E-3</v>
      </c>
      <c r="E647" s="400">
        <v>7.8666666666666694E-3</v>
      </c>
      <c r="F647" s="430">
        <v>8.0833333333333295E-3</v>
      </c>
      <c r="G647" s="430">
        <v>7.9749999999999995E-3</v>
      </c>
      <c r="H647" s="400">
        <v>8.6333333333333297E-3</v>
      </c>
      <c r="I647" s="400">
        <f t="shared" si="30"/>
        <v>-2.4999999999999996E-3</v>
      </c>
      <c r="J647" s="400">
        <f t="shared" si="28"/>
        <v>-3.6749999999999994E-3</v>
      </c>
      <c r="K647" s="400">
        <f t="shared" si="29"/>
        <v>-2.633333333333333E-2</v>
      </c>
    </row>
    <row r="648" spans="1:11" ht="14.5" customHeight="1" x14ac:dyDescent="0.15">
      <c r="A648" s="399">
        <v>29129</v>
      </c>
      <c r="B648" s="430">
        <v>-6.4000000000000001E-2</v>
      </c>
      <c r="C648" s="400">
        <v>-5.0500000000000003E-2</v>
      </c>
      <c r="D648" s="400">
        <v>8.2000000000000007E-3</v>
      </c>
      <c r="E648" s="400">
        <v>8.4416666666666702E-3</v>
      </c>
      <c r="F648" s="430">
        <v>8.7166666666666694E-3</v>
      </c>
      <c r="G648" s="430">
        <v>8.5791666666666707E-3</v>
      </c>
      <c r="H648" s="400">
        <v>9.4999999999999998E-3</v>
      </c>
      <c r="I648" s="400">
        <f t="shared" si="30"/>
        <v>-7.22E-2</v>
      </c>
      <c r="J648" s="400">
        <f t="shared" si="28"/>
        <v>-7.2579166666666667E-2</v>
      </c>
      <c r="K648" s="400">
        <f t="shared" si="29"/>
        <v>-6.0000000000000005E-2</v>
      </c>
    </row>
    <row r="649" spans="1:11" ht="14.5" customHeight="1" x14ac:dyDescent="0.15">
      <c r="A649" s="399">
        <v>29160</v>
      </c>
      <c r="B649" s="430">
        <v>4.7500000000000001E-2</v>
      </c>
      <c r="C649" s="400">
        <v>6.0699999999999997E-2</v>
      </c>
      <c r="D649" s="400">
        <v>8.3000000000000001E-3</v>
      </c>
      <c r="E649" s="400">
        <v>8.9666666666666697E-3</v>
      </c>
      <c r="F649" s="430">
        <v>9.3500000000000007E-3</v>
      </c>
      <c r="G649" s="430">
        <v>9.1583333333333308E-3</v>
      </c>
      <c r="H649" s="400">
        <v>9.9083333333333298E-3</v>
      </c>
      <c r="I649" s="400">
        <f t="shared" si="30"/>
        <v>3.9199999999999999E-2</v>
      </c>
      <c r="J649" s="400">
        <f t="shared" si="28"/>
        <v>3.834166666666667E-2</v>
      </c>
      <c r="K649" s="400">
        <f t="shared" si="29"/>
        <v>5.0791666666666666E-2</v>
      </c>
    </row>
    <row r="650" spans="1:11" ht="14.5" customHeight="1" x14ac:dyDescent="0.15">
      <c r="A650" s="399">
        <v>29190</v>
      </c>
      <c r="B650" s="430">
        <v>2.1399999999999999E-2</v>
      </c>
      <c r="C650" s="400">
        <v>2.2000000000000001E-3</v>
      </c>
      <c r="D650" s="400">
        <v>8.3000000000000001E-3</v>
      </c>
      <c r="E650" s="400">
        <v>8.9499999999999996E-3</v>
      </c>
      <c r="F650" s="430">
        <v>9.2916666666666703E-3</v>
      </c>
      <c r="G650" s="430">
        <v>9.1208333333333298E-3</v>
      </c>
      <c r="H650" s="400">
        <v>1.0125E-2</v>
      </c>
      <c r="I650" s="400">
        <f t="shared" si="30"/>
        <v>1.3099999999999999E-2</v>
      </c>
      <c r="J650" s="400">
        <f t="shared" si="28"/>
        <v>1.2279166666666669E-2</v>
      </c>
      <c r="K650" s="400">
        <f t="shared" si="29"/>
        <v>-7.9249999999999998E-3</v>
      </c>
    </row>
    <row r="651" spans="1:11" ht="14.5" customHeight="1" x14ac:dyDescent="0.15">
      <c r="A651" s="399">
        <v>29221</v>
      </c>
      <c r="B651" s="430">
        <v>6.2199999999999998E-2</v>
      </c>
      <c r="C651" s="400">
        <v>-2.3E-3</v>
      </c>
      <c r="D651" s="400">
        <v>8.3000000000000001E-3</v>
      </c>
      <c r="E651" s="400">
        <v>9.2416666666666706E-3</v>
      </c>
      <c r="F651" s="430">
        <v>9.6333333333333306E-3</v>
      </c>
      <c r="G651" s="430">
        <v>9.4374999999999997E-3</v>
      </c>
      <c r="H651" s="400">
        <v>1.01770833333333E-2</v>
      </c>
      <c r="I651" s="400">
        <f t="shared" si="30"/>
        <v>5.3899999999999997E-2</v>
      </c>
      <c r="J651" s="400">
        <f t="shared" si="28"/>
        <v>5.2762499999999997E-2</v>
      </c>
      <c r="K651" s="400">
        <f t="shared" si="29"/>
        <v>-1.24770833333333E-2</v>
      </c>
    </row>
    <row r="652" spans="1:11" ht="14.5" customHeight="1" x14ac:dyDescent="0.15">
      <c r="A652" s="399">
        <v>29252</v>
      </c>
      <c r="B652" s="430">
        <v>-1E-4</v>
      </c>
      <c r="C652" s="400">
        <v>-2.47E-2</v>
      </c>
      <c r="D652" s="400">
        <v>8.3999999999999995E-3</v>
      </c>
      <c r="E652" s="400">
        <v>1.03166666666667E-2</v>
      </c>
      <c r="F652" s="430">
        <v>1.06083333333333E-2</v>
      </c>
      <c r="G652" s="430">
        <v>1.04625E-2</v>
      </c>
      <c r="H652" s="400">
        <v>1.10283333333333E-2</v>
      </c>
      <c r="I652" s="400">
        <f t="shared" si="30"/>
        <v>-8.4999999999999989E-3</v>
      </c>
      <c r="J652" s="400">
        <f t="shared" si="28"/>
        <v>-1.0562499999999999E-2</v>
      </c>
      <c r="K652" s="400">
        <f t="shared" si="29"/>
        <v>-3.5728333333333299E-2</v>
      </c>
    </row>
    <row r="653" spans="1:11" ht="14.5" customHeight="1" x14ac:dyDescent="0.15">
      <c r="A653" s="399">
        <v>29281</v>
      </c>
      <c r="B653" s="430">
        <v>-9.7199999999999995E-2</v>
      </c>
      <c r="C653" s="400">
        <v>-5.2900000000000003E-2</v>
      </c>
      <c r="D653" s="400">
        <v>9.9000000000000008E-3</v>
      </c>
      <c r="E653" s="400">
        <v>1.0800000000000001E-2</v>
      </c>
      <c r="F653" s="430">
        <v>1.1258333333333301E-2</v>
      </c>
      <c r="G653" s="430">
        <v>1.1029166666666699E-2</v>
      </c>
      <c r="H653" s="400">
        <v>1.2158333333333301E-2</v>
      </c>
      <c r="I653" s="400">
        <f t="shared" si="30"/>
        <v>-0.1071</v>
      </c>
      <c r="J653" s="400">
        <f t="shared" si="28"/>
        <v>-0.1082291666666667</v>
      </c>
      <c r="K653" s="400">
        <f t="shared" si="29"/>
        <v>-6.5058333333333301E-2</v>
      </c>
    </row>
    <row r="654" spans="1:11" ht="14.5" customHeight="1" x14ac:dyDescent="0.15">
      <c r="A654" s="399">
        <v>29312</v>
      </c>
      <c r="B654" s="430">
        <v>4.6199999999999998E-2</v>
      </c>
      <c r="C654" s="400">
        <v>0.1186</v>
      </c>
      <c r="D654" s="400">
        <v>0.01</v>
      </c>
      <c r="E654" s="400">
        <v>1.00333333333333E-2</v>
      </c>
      <c r="F654" s="430">
        <v>1.08833333333333E-2</v>
      </c>
      <c r="G654" s="430">
        <v>1.04583333333333E-2</v>
      </c>
      <c r="H654" s="400">
        <v>1.19083333333333E-2</v>
      </c>
      <c r="I654" s="400">
        <f t="shared" si="30"/>
        <v>3.6199999999999996E-2</v>
      </c>
      <c r="J654" s="400">
        <f t="shared" si="28"/>
        <v>3.5741666666666699E-2</v>
      </c>
      <c r="K654" s="400">
        <f t="shared" si="29"/>
        <v>0.1066916666666667</v>
      </c>
    </row>
    <row r="655" spans="1:11" ht="14.5" customHeight="1" x14ac:dyDescent="0.15">
      <c r="A655" s="399">
        <v>29342</v>
      </c>
      <c r="B655" s="430">
        <v>5.1499999999999997E-2</v>
      </c>
      <c r="C655" s="400">
        <v>3.2300000000000002E-2</v>
      </c>
      <c r="D655" s="400">
        <v>8.6999999999999994E-3</v>
      </c>
      <c r="E655" s="400">
        <v>9.1583333333333308E-3</v>
      </c>
      <c r="F655" s="430">
        <v>9.9249999999999998E-3</v>
      </c>
      <c r="G655" s="430">
        <v>9.5416666666666705E-3</v>
      </c>
      <c r="H655" s="400">
        <v>1.0613333333333299E-2</v>
      </c>
      <c r="I655" s="400">
        <f t="shared" si="30"/>
        <v>4.2799999999999998E-2</v>
      </c>
      <c r="J655" s="400">
        <f t="shared" si="28"/>
        <v>4.1958333333333327E-2</v>
      </c>
      <c r="K655" s="400">
        <f t="shared" si="29"/>
        <v>2.1686666666666701E-2</v>
      </c>
    </row>
    <row r="656" spans="1:11" ht="14.5" customHeight="1" x14ac:dyDescent="0.15">
      <c r="A656" s="399">
        <v>29373</v>
      </c>
      <c r="B656" s="430">
        <v>3.1600000000000003E-2</v>
      </c>
      <c r="C656" s="400">
        <v>3.3700000000000001E-2</v>
      </c>
      <c r="D656" s="400">
        <v>8.6E-3</v>
      </c>
      <c r="E656" s="400">
        <v>8.8166666666666706E-3</v>
      </c>
      <c r="F656" s="430">
        <v>9.4916666666666708E-3</v>
      </c>
      <c r="G656" s="430">
        <v>9.1541666666666698E-3</v>
      </c>
      <c r="H656" s="400">
        <v>1.033125E-2</v>
      </c>
      <c r="I656" s="400">
        <f t="shared" si="30"/>
        <v>2.3000000000000003E-2</v>
      </c>
      <c r="J656" s="400">
        <f t="shared" si="28"/>
        <v>2.2445833333333332E-2</v>
      </c>
      <c r="K656" s="400">
        <f t="shared" si="29"/>
        <v>2.3368750000000001E-2</v>
      </c>
    </row>
    <row r="657" spans="1:11" ht="14.5" customHeight="1" x14ac:dyDescent="0.15">
      <c r="A657" s="399">
        <v>29403</v>
      </c>
      <c r="B657" s="430">
        <v>6.9599999999999995E-2</v>
      </c>
      <c r="C657" s="400">
        <v>-4.1000000000000003E-3</v>
      </c>
      <c r="D657" s="400">
        <v>8.3999999999999995E-3</v>
      </c>
      <c r="E657" s="400">
        <v>9.2250000000000006E-3</v>
      </c>
      <c r="F657" s="430">
        <v>9.5250000000000005E-3</v>
      </c>
      <c r="G657" s="430">
        <v>9.3749999999999997E-3</v>
      </c>
      <c r="H657" s="400">
        <v>1.01270833333333E-2</v>
      </c>
      <c r="I657" s="400">
        <f t="shared" si="30"/>
        <v>6.1199999999999997E-2</v>
      </c>
      <c r="J657" s="400">
        <f t="shared" si="28"/>
        <v>6.0224999999999994E-2</v>
      </c>
      <c r="K657" s="400">
        <f t="shared" si="29"/>
        <v>-1.42270833333333E-2</v>
      </c>
    </row>
    <row r="658" spans="1:11" ht="14.5" customHeight="1" x14ac:dyDescent="0.15">
      <c r="A658" s="399">
        <v>29434</v>
      </c>
      <c r="B658" s="430">
        <v>1.01E-2</v>
      </c>
      <c r="C658" s="400">
        <v>-1.3899999999999999E-2</v>
      </c>
      <c r="D658" s="400">
        <v>8.0999999999999996E-3</v>
      </c>
      <c r="E658" s="400">
        <v>9.7000000000000003E-3</v>
      </c>
      <c r="F658" s="430">
        <v>1.0075000000000001E-2</v>
      </c>
      <c r="G658" s="430">
        <v>9.8875000000000005E-3</v>
      </c>
      <c r="H658" s="400">
        <v>1.055E-2</v>
      </c>
      <c r="I658" s="400">
        <f t="shared" si="30"/>
        <v>2E-3</v>
      </c>
      <c r="J658" s="400">
        <f t="shared" si="28"/>
        <v>2.1249999999999915E-4</v>
      </c>
      <c r="K658" s="400">
        <f t="shared" si="29"/>
        <v>-2.445E-2</v>
      </c>
    </row>
    <row r="659" spans="1:11" ht="14.5" customHeight="1" x14ac:dyDescent="0.15">
      <c r="A659" s="399">
        <v>29465</v>
      </c>
      <c r="B659" s="430">
        <v>2.9399999999999999E-2</v>
      </c>
      <c r="C659" s="400">
        <v>-1.14E-2</v>
      </c>
      <c r="D659" s="400">
        <v>9.7000000000000003E-3</v>
      </c>
      <c r="E659" s="400">
        <v>1.00166666666667E-2</v>
      </c>
      <c r="F659" s="430">
        <v>1.04333333333333E-2</v>
      </c>
      <c r="G659" s="430">
        <v>1.0225E-2</v>
      </c>
      <c r="H659" s="400">
        <v>1.10770833333333E-2</v>
      </c>
      <c r="I659" s="400">
        <f t="shared" si="30"/>
        <v>1.9699999999999999E-2</v>
      </c>
      <c r="J659" s="400">
        <f t="shared" si="28"/>
        <v>1.9174999999999998E-2</v>
      </c>
      <c r="K659" s="400">
        <f t="shared" si="29"/>
        <v>-2.24770833333333E-2</v>
      </c>
    </row>
    <row r="660" spans="1:11" ht="14.5" customHeight="1" x14ac:dyDescent="0.15">
      <c r="A660" s="399">
        <v>29495</v>
      </c>
      <c r="B660" s="430">
        <v>2.0199999999999999E-2</v>
      </c>
      <c r="C660" s="400">
        <v>2.7400000000000001E-2</v>
      </c>
      <c r="D660" s="400">
        <v>9.7000000000000003E-3</v>
      </c>
      <c r="E660" s="400">
        <v>1.02583333333333E-2</v>
      </c>
      <c r="F660" s="430">
        <v>1.05666666666667E-2</v>
      </c>
      <c r="G660" s="430">
        <v>1.04125E-2</v>
      </c>
      <c r="H660" s="400">
        <v>1.128E-2</v>
      </c>
      <c r="I660" s="400">
        <f t="shared" si="30"/>
        <v>1.0499999999999999E-2</v>
      </c>
      <c r="J660" s="400">
        <f t="shared" si="28"/>
        <v>9.7874999999999993E-3</v>
      </c>
      <c r="K660" s="400">
        <f t="shared" si="29"/>
        <v>1.6120000000000002E-2</v>
      </c>
    </row>
    <row r="661" spans="1:11" ht="14.5" customHeight="1" x14ac:dyDescent="0.15">
      <c r="A661" s="399">
        <v>29526</v>
      </c>
      <c r="B661" s="430">
        <v>0.1065</v>
      </c>
      <c r="C661" s="400">
        <v>5.0099999999999999E-2</v>
      </c>
      <c r="D661" s="400">
        <v>9.1000000000000004E-3</v>
      </c>
      <c r="E661" s="400">
        <v>1.08083333333333E-2</v>
      </c>
      <c r="F661" s="430">
        <v>1.11166666666667E-2</v>
      </c>
      <c r="G661" s="430">
        <v>1.09625E-2</v>
      </c>
      <c r="H661" s="400">
        <v>1.16770833333333E-2</v>
      </c>
      <c r="I661" s="400">
        <f t="shared" si="30"/>
        <v>9.74E-2</v>
      </c>
      <c r="J661" s="400">
        <f t="shared" si="28"/>
        <v>9.5537499999999997E-2</v>
      </c>
      <c r="K661" s="400">
        <f t="shared" si="29"/>
        <v>3.8422916666666695E-2</v>
      </c>
    </row>
    <row r="662" spans="1:11" ht="14.5" customHeight="1" x14ac:dyDescent="0.15">
      <c r="A662" s="399">
        <v>29556</v>
      </c>
      <c r="B662" s="430">
        <v>-3.0200000000000001E-2</v>
      </c>
      <c r="C662" s="400">
        <v>-1.4E-3</v>
      </c>
      <c r="D662" s="400">
        <v>1.0800000000000001E-2</v>
      </c>
      <c r="E662" s="400">
        <v>1.1008333333333301E-2</v>
      </c>
      <c r="F662" s="430">
        <v>1.14833333333333E-2</v>
      </c>
      <c r="G662" s="430">
        <v>1.12458333333333E-2</v>
      </c>
      <c r="H662" s="400">
        <v>1.22166666666667E-2</v>
      </c>
      <c r="I662" s="400">
        <f t="shared" si="30"/>
        <v>-4.1000000000000002E-2</v>
      </c>
      <c r="J662" s="400">
        <f t="shared" si="28"/>
        <v>-4.14458333333333E-2</v>
      </c>
      <c r="K662" s="400">
        <f t="shared" si="29"/>
        <v>-1.3616666666666701E-2</v>
      </c>
    </row>
    <row r="663" spans="1:11" ht="14.5" customHeight="1" x14ac:dyDescent="0.15">
      <c r="A663" s="399">
        <v>29587</v>
      </c>
      <c r="B663" s="430">
        <v>-4.1799999999999997E-2</v>
      </c>
      <c r="C663" s="400">
        <v>-1.8599999999999998E-2</v>
      </c>
      <c r="D663" s="400">
        <v>9.4000000000000004E-3</v>
      </c>
      <c r="E663" s="400">
        <v>1.0675E-2</v>
      </c>
      <c r="F663" s="430">
        <v>1.1266666666666701E-2</v>
      </c>
      <c r="G663" s="430">
        <v>1.0970833333333299E-2</v>
      </c>
      <c r="H663" s="400">
        <v>1.1894999999999999E-2</v>
      </c>
      <c r="I663" s="400">
        <f t="shared" si="30"/>
        <v>-5.1199999999999996E-2</v>
      </c>
      <c r="J663" s="400">
        <f t="shared" si="28"/>
        <v>-5.2770833333333295E-2</v>
      </c>
      <c r="K663" s="400">
        <f t="shared" si="29"/>
        <v>-3.0494999999999998E-2</v>
      </c>
    </row>
    <row r="664" spans="1:11" ht="14.5" customHeight="1" x14ac:dyDescent="0.15">
      <c r="A664" s="399">
        <v>29618</v>
      </c>
      <c r="B664" s="430">
        <v>1.7399999999999999E-2</v>
      </c>
      <c r="C664" s="400">
        <v>-2.24E-2</v>
      </c>
      <c r="D664" s="400">
        <v>8.8000000000000005E-3</v>
      </c>
      <c r="E664" s="400">
        <v>1.1124999999999999E-2</v>
      </c>
      <c r="F664" s="430">
        <v>1.1575E-2</v>
      </c>
      <c r="G664" s="430">
        <v>1.1350000000000001E-2</v>
      </c>
      <c r="H664" s="400">
        <v>1.2233333333333299E-2</v>
      </c>
      <c r="I664" s="400">
        <f t="shared" si="30"/>
        <v>8.5999999999999983E-3</v>
      </c>
      <c r="J664" s="400">
        <f t="shared" si="28"/>
        <v>6.0499999999999981E-3</v>
      </c>
      <c r="K664" s="400">
        <f t="shared" si="29"/>
        <v>-3.4633333333333301E-2</v>
      </c>
    </row>
    <row r="665" spans="1:11" ht="14.5" customHeight="1" x14ac:dyDescent="0.15">
      <c r="A665" s="399">
        <v>29646</v>
      </c>
      <c r="B665" s="430">
        <v>0.04</v>
      </c>
      <c r="C665" s="400">
        <v>4.2000000000000003E-2</v>
      </c>
      <c r="D665" s="400">
        <v>1.11E-2</v>
      </c>
      <c r="E665" s="400">
        <v>1.11083333333333E-2</v>
      </c>
      <c r="F665" s="430">
        <v>1.15833333333333E-2</v>
      </c>
      <c r="G665" s="430">
        <v>1.13458333333333E-2</v>
      </c>
      <c r="H665" s="400">
        <v>1.2604166666666699E-2</v>
      </c>
      <c r="I665" s="400">
        <f t="shared" si="30"/>
        <v>2.8900000000000002E-2</v>
      </c>
      <c r="J665" s="400">
        <f t="shared" si="28"/>
        <v>2.8654166666666703E-2</v>
      </c>
      <c r="K665" s="400">
        <f t="shared" si="29"/>
        <v>2.9395833333333302E-2</v>
      </c>
    </row>
    <row r="666" spans="1:11" ht="14.5" customHeight="1" x14ac:dyDescent="0.15">
      <c r="A666" s="399">
        <v>29677</v>
      </c>
      <c r="B666" s="430">
        <v>-1.9300000000000001E-2</v>
      </c>
      <c r="C666" s="400">
        <v>-9.5999999999999992E-3</v>
      </c>
      <c r="D666" s="400">
        <v>1.01E-2</v>
      </c>
      <c r="E666" s="400">
        <v>1.1566666666666701E-2</v>
      </c>
      <c r="F666" s="430">
        <v>1.1991666666666701E-2</v>
      </c>
      <c r="G666" s="430">
        <v>1.17791666666667E-2</v>
      </c>
      <c r="H666" s="400">
        <v>1.2708333333333301E-2</v>
      </c>
      <c r="I666" s="400">
        <f t="shared" si="30"/>
        <v>-2.9400000000000003E-2</v>
      </c>
      <c r="J666" s="400">
        <f t="shared" si="28"/>
        <v>-3.1079166666666699E-2</v>
      </c>
      <c r="K666" s="400">
        <f t="shared" si="29"/>
        <v>-2.2308333333333298E-2</v>
      </c>
    </row>
    <row r="667" spans="1:11" ht="14.5" customHeight="1" x14ac:dyDescent="0.15">
      <c r="A667" s="399">
        <v>29707</v>
      </c>
      <c r="B667" s="430">
        <v>2.5999999999999999E-3</v>
      </c>
      <c r="C667" s="400">
        <v>2.9100000000000001E-2</v>
      </c>
      <c r="D667" s="400">
        <v>1.04E-2</v>
      </c>
      <c r="E667" s="400">
        <v>1.1933333333333299E-2</v>
      </c>
      <c r="F667" s="430">
        <v>1.24E-2</v>
      </c>
      <c r="G667" s="430">
        <v>1.2166666666666701E-2</v>
      </c>
      <c r="H667" s="400">
        <v>1.3429999999999999E-2</v>
      </c>
      <c r="I667" s="400">
        <f t="shared" si="30"/>
        <v>-7.7999999999999996E-3</v>
      </c>
      <c r="J667" s="400">
        <f t="shared" ref="J667:J730" si="31">B667-G667</f>
        <v>-9.5666666666667007E-3</v>
      </c>
      <c r="K667" s="400">
        <f t="shared" ref="K667:K730" si="32">$C667-H667</f>
        <v>1.5670000000000003E-2</v>
      </c>
    </row>
    <row r="668" spans="1:11" ht="14.5" customHeight="1" x14ac:dyDescent="0.15">
      <c r="A668" s="399">
        <v>29738</v>
      </c>
      <c r="B668" s="430">
        <v>-6.3E-3</v>
      </c>
      <c r="C668" s="400">
        <v>2.7199999999999998E-2</v>
      </c>
      <c r="D668" s="400">
        <v>1.09E-2</v>
      </c>
      <c r="E668" s="400">
        <v>1.14583333333333E-2</v>
      </c>
      <c r="F668" s="430">
        <v>1.20083333333333E-2</v>
      </c>
      <c r="G668" s="430">
        <v>1.1733333333333301E-2</v>
      </c>
      <c r="H668" s="400">
        <v>1.31604166666667E-2</v>
      </c>
      <c r="I668" s="400">
        <f t="shared" si="30"/>
        <v>-1.72E-2</v>
      </c>
      <c r="J668" s="400">
        <f t="shared" si="31"/>
        <v>-1.8033333333333301E-2</v>
      </c>
      <c r="K668" s="400">
        <f t="shared" si="32"/>
        <v>1.4039583333333298E-2</v>
      </c>
    </row>
    <row r="669" spans="1:11" ht="14.5" customHeight="1" x14ac:dyDescent="0.15">
      <c r="A669" s="399">
        <v>29768</v>
      </c>
      <c r="B669" s="430">
        <v>2.0999999999999999E-3</v>
      </c>
      <c r="C669" s="400">
        <v>3.4099999999999998E-2</v>
      </c>
      <c r="D669" s="400">
        <v>1.09E-2</v>
      </c>
      <c r="E669" s="400">
        <v>1.1983333333333301E-2</v>
      </c>
      <c r="F669" s="430">
        <v>1.2324999999999999E-2</v>
      </c>
      <c r="G669" s="430">
        <v>1.21541666666667E-2</v>
      </c>
      <c r="H669" s="400">
        <v>1.3393333333333301E-2</v>
      </c>
      <c r="I669" s="400">
        <f t="shared" si="30"/>
        <v>-8.8000000000000005E-3</v>
      </c>
      <c r="J669" s="400">
        <f t="shared" si="31"/>
        <v>-1.0054166666666701E-2</v>
      </c>
      <c r="K669" s="400">
        <f t="shared" si="32"/>
        <v>2.07066666666667E-2</v>
      </c>
    </row>
    <row r="670" spans="1:11" ht="14.5" customHeight="1" x14ac:dyDescent="0.15">
      <c r="A670" s="399">
        <v>29799</v>
      </c>
      <c r="B670" s="430">
        <v>-5.7700000000000001E-2</v>
      </c>
      <c r="C670" s="400">
        <v>-2.3999999999999998E-3</v>
      </c>
      <c r="D670" s="400">
        <v>1.0999999999999999E-2</v>
      </c>
      <c r="E670" s="400">
        <v>1.2408333333333301E-2</v>
      </c>
      <c r="F670" s="430">
        <v>1.285E-2</v>
      </c>
      <c r="G670" s="430">
        <v>1.26291666666667E-2</v>
      </c>
      <c r="H670" s="400">
        <v>1.370625E-2</v>
      </c>
      <c r="I670" s="400">
        <f t="shared" si="30"/>
        <v>-6.8699999999999997E-2</v>
      </c>
      <c r="J670" s="400">
        <f t="shared" si="31"/>
        <v>-7.0329166666666706E-2</v>
      </c>
      <c r="K670" s="400">
        <f t="shared" si="32"/>
        <v>-1.6106249999999999E-2</v>
      </c>
    </row>
    <row r="671" spans="1:11" ht="14.5" customHeight="1" x14ac:dyDescent="0.15">
      <c r="A671" s="399">
        <v>29830</v>
      </c>
      <c r="B671" s="430">
        <v>-4.9299999999999997E-2</v>
      </c>
      <c r="C671" s="400">
        <v>-4.0899999999999999E-2</v>
      </c>
      <c r="D671" s="400">
        <v>1.14E-2</v>
      </c>
      <c r="E671" s="400">
        <v>1.2908333333333299E-2</v>
      </c>
      <c r="F671" s="430">
        <v>1.32916666666667E-2</v>
      </c>
      <c r="G671" s="430">
        <v>1.3100000000000001E-2</v>
      </c>
      <c r="H671" s="400">
        <v>1.41916666666667E-2</v>
      </c>
      <c r="I671" s="400">
        <f t="shared" si="30"/>
        <v>-6.0699999999999997E-2</v>
      </c>
      <c r="J671" s="400">
        <f t="shared" si="31"/>
        <v>-6.2399999999999997E-2</v>
      </c>
      <c r="K671" s="400">
        <f t="shared" si="32"/>
        <v>-5.5091666666666698E-2</v>
      </c>
    </row>
    <row r="672" spans="1:11" ht="14.5" customHeight="1" x14ac:dyDescent="0.15">
      <c r="A672" s="399">
        <v>29860</v>
      </c>
      <c r="B672" s="430">
        <v>5.3999999999999999E-2</v>
      </c>
      <c r="C672" s="400">
        <v>6.1699999999999998E-2</v>
      </c>
      <c r="D672" s="400">
        <v>1.17E-2</v>
      </c>
      <c r="E672" s="400">
        <v>1.2833333333333301E-2</v>
      </c>
      <c r="F672" s="430">
        <v>1.31833333333333E-2</v>
      </c>
      <c r="G672" s="430">
        <v>1.3008333333333301E-2</v>
      </c>
      <c r="H672" s="400">
        <v>1.43791666666667E-2</v>
      </c>
      <c r="I672" s="400">
        <f t="shared" si="30"/>
        <v>4.2299999999999997E-2</v>
      </c>
      <c r="J672" s="400">
        <f t="shared" si="31"/>
        <v>4.0991666666666697E-2</v>
      </c>
      <c r="K672" s="400">
        <f t="shared" si="32"/>
        <v>4.7320833333333298E-2</v>
      </c>
    </row>
    <row r="673" spans="1:11" ht="14.5" customHeight="1" x14ac:dyDescent="0.15">
      <c r="A673" s="399">
        <v>29891</v>
      </c>
      <c r="B673" s="430">
        <v>4.1300000000000003E-2</v>
      </c>
      <c r="C673" s="400">
        <v>4.8099999999999997E-2</v>
      </c>
      <c r="D673" s="400">
        <v>1.1299999999999999E-2</v>
      </c>
      <c r="E673" s="400">
        <v>1.1849999999999999E-2</v>
      </c>
      <c r="F673" s="430">
        <v>1.2475E-2</v>
      </c>
      <c r="G673" s="430">
        <v>1.21625E-2</v>
      </c>
      <c r="H673" s="400">
        <v>1.3679166666666701E-2</v>
      </c>
      <c r="I673" s="400">
        <f t="shared" si="30"/>
        <v>3.0000000000000006E-2</v>
      </c>
      <c r="J673" s="400">
        <f t="shared" si="31"/>
        <v>2.9137500000000004E-2</v>
      </c>
      <c r="K673" s="400">
        <f t="shared" si="32"/>
        <v>3.4420833333333296E-2</v>
      </c>
    </row>
    <row r="674" spans="1:11" ht="14.5" customHeight="1" x14ac:dyDescent="0.15">
      <c r="A674" s="399">
        <v>29921</v>
      </c>
      <c r="B674" s="430">
        <v>-2.5600000000000001E-2</v>
      </c>
      <c r="C674" s="400">
        <v>-3.0499999999999999E-2</v>
      </c>
      <c r="D674" s="400">
        <v>0.01</v>
      </c>
      <c r="E674" s="400">
        <v>1.1858333333333301E-2</v>
      </c>
      <c r="F674" s="430">
        <v>1.2500000000000001E-2</v>
      </c>
      <c r="G674" s="430">
        <v>1.2179166666666699E-2</v>
      </c>
      <c r="H674" s="400">
        <v>1.3468333333333299E-2</v>
      </c>
      <c r="I674" s="400">
        <f t="shared" si="30"/>
        <v>-3.56E-2</v>
      </c>
      <c r="J674" s="400">
        <f t="shared" si="31"/>
        <v>-3.7779166666666697E-2</v>
      </c>
      <c r="K674" s="400">
        <f t="shared" si="32"/>
        <v>-4.3968333333333297E-2</v>
      </c>
    </row>
    <row r="675" spans="1:11" ht="14.5" customHeight="1" x14ac:dyDescent="0.15">
      <c r="A675" s="399">
        <v>29952</v>
      </c>
      <c r="B675" s="430">
        <v>-1.3100000000000001E-2</v>
      </c>
      <c r="C675" s="400">
        <v>3.7000000000000002E-3</v>
      </c>
      <c r="D675" s="400">
        <v>1.0800000000000001E-2</v>
      </c>
      <c r="E675" s="400">
        <v>1.265E-2</v>
      </c>
      <c r="F675" s="430">
        <v>1.3125E-2</v>
      </c>
      <c r="G675" s="430">
        <v>1.28875E-2</v>
      </c>
      <c r="H675" s="400">
        <v>1.4E-2</v>
      </c>
      <c r="I675" s="400">
        <f t="shared" si="30"/>
        <v>-2.3900000000000001E-2</v>
      </c>
      <c r="J675" s="400">
        <f t="shared" si="31"/>
        <v>-2.59875E-2</v>
      </c>
      <c r="K675" s="400">
        <f t="shared" si="32"/>
        <v>-1.03E-2</v>
      </c>
    </row>
    <row r="676" spans="1:11" ht="14.5" customHeight="1" x14ac:dyDescent="0.15">
      <c r="A676" s="399">
        <v>29983</v>
      </c>
      <c r="B676" s="430">
        <v>-5.5899999999999998E-2</v>
      </c>
      <c r="C676" s="400">
        <v>-3.5000000000000001E-3</v>
      </c>
      <c r="D676" s="400">
        <v>1.03E-2</v>
      </c>
      <c r="E676" s="400">
        <v>1.2725E-2</v>
      </c>
      <c r="F676" s="430">
        <v>1.3100000000000001E-2</v>
      </c>
      <c r="G676" s="430">
        <v>1.29125E-2</v>
      </c>
      <c r="H676" s="400">
        <v>1.4095833333333301E-2</v>
      </c>
      <c r="I676" s="400">
        <f t="shared" si="30"/>
        <v>-6.6199999999999995E-2</v>
      </c>
      <c r="J676" s="400">
        <f t="shared" si="31"/>
        <v>-6.8812499999999999E-2</v>
      </c>
      <c r="K676" s="400">
        <f t="shared" si="32"/>
        <v>-1.75958333333333E-2</v>
      </c>
    </row>
    <row r="677" spans="1:11" ht="14.5" customHeight="1" x14ac:dyDescent="0.15">
      <c r="A677" s="399">
        <v>30011</v>
      </c>
      <c r="B677" s="430">
        <v>-5.1999999999999998E-3</v>
      </c>
      <c r="C677" s="400">
        <v>1.6799999999999999E-2</v>
      </c>
      <c r="D677" s="400">
        <v>1.24E-2</v>
      </c>
      <c r="E677" s="400">
        <v>1.2149999999999999E-2</v>
      </c>
      <c r="F677" s="430">
        <v>1.2675000000000001E-2</v>
      </c>
      <c r="G677" s="430">
        <v>1.24125E-2</v>
      </c>
      <c r="H677" s="400">
        <v>1.374E-2</v>
      </c>
      <c r="I677" s="400">
        <f t="shared" si="30"/>
        <v>-1.7599999999999998E-2</v>
      </c>
      <c r="J677" s="400">
        <f t="shared" si="31"/>
        <v>-1.76125E-2</v>
      </c>
      <c r="K677" s="400">
        <f t="shared" si="32"/>
        <v>3.0599999999999985E-3</v>
      </c>
    </row>
    <row r="678" spans="1:11" ht="14.5" customHeight="1" x14ac:dyDescent="0.15">
      <c r="A678" s="399">
        <v>30042</v>
      </c>
      <c r="B678" s="430">
        <v>4.5199999999999997E-2</v>
      </c>
      <c r="C678" s="400">
        <v>5.4800000000000001E-2</v>
      </c>
      <c r="D678" s="400">
        <v>1.12E-2</v>
      </c>
      <c r="E678" s="400">
        <v>1.205E-2</v>
      </c>
      <c r="F678" s="430">
        <v>1.2416666666666701E-2</v>
      </c>
      <c r="G678" s="430">
        <v>1.2233333333333299E-2</v>
      </c>
      <c r="H678" s="400">
        <v>1.3664583333333299E-2</v>
      </c>
      <c r="I678" s="400">
        <f t="shared" si="30"/>
        <v>3.3999999999999996E-2</v>
      </c>
      <c r="J678" s="400">
        <f t="shared" si="31"/>
        <v>3.29666666666667E-2</v>
      </c>
      <c r="K678" s="400">
        <f t="shared" si="32"/>
        <v>4.1135416666666702E-2</v>
      </c>
    </row>
    <row r="679" spans="1:11" ht="14.5" customHeight="1" x14ac:dyDescent="0.15">
      <c r="A679" s="399">
        <v>30072</v>
      </c>
      <c r="B679" s="430">
        <v>-3.4099999999999998E-2</v>
      </c>
      <c r="C679" s="400">
        <v>-1.8700000000000001E-2</v>
      </c>
      <c r="D679" s="400">
        <v>1.01E-2</v>
      </c>
      <c r="E679" s="400">
        <v>1.18833333333333E-2</v>
      </c>
      <c r="F679" s="430">
        <v>1.23083333333333E-2</v>
      </c>
      <c r="G679" s="430">
        <v>1.20958333333333E-2</v>
      </c>
      <c r="H679" s="400">
        <v>1.34E-2</v>
      </c>
      <c r="I679" s="400">
        <f t="shared" si="30"/>
        <v>-4.4199999999999996E-2</v>
      </c>
      <c r="J679" s="400">
        <f t="shared" si="31"/>
        <v>-4.6195833333333297E-2</v>
      </c>
      <c r="K679" s="400">
        <f t="shared" si="32"/>
        <v>-3.2100000000000004E-2</v>
      </c>
    </row>
    <row r="680" spans="1:11" ht="14.5" customHeight="1" x14ac:dyDescent="0.15">
      <c r="A680" s="399">
        <v>30103</v>
      </c>
      <c r="B680" s="430">
        <v>-1.4999999999999999E-2</v>
      </c>
      <c r="C680" s="400">
        <v>-1.61E-2</v>
      </c>
      <c r="D680" s="400">
        <v>1.2E-2</v>
      </c>
      <c r="E680" s="400">
        <v>1.23416666666667E-2</v>
      </c>
      <c r="F680" s="430">
        <v>1.2716666666666701E-2</v>
      </c>
      <c r="G680" s="430">
        <v>1.2529166666666701E-2</v>
      </c>
      <c r="H680" s="400">
        <v>1.3616666666666701E-2</v>
      </c>
      <c r="I680" s="400">
        <f t="shared" si="30"/>
        <v>-2.7E-2</v>
      </c>
      <c r="J680" s="400">
        <f t="shared" si="31"/>
        <v>-2.7529166666666702E-2</v>
      </c>
      <c r="K680" s="400">
        <f t="shared" si="32"/>
        <v>-2.97166666666667E-2</v>
      </c>
    </row>
    <row r="681" spans="1:11" ht="14.5" customHeight="1" x14ac:dyDescent="0.15">
      <c r="A681" s="399">
        <v>30133</v>
      </c>
      <c r="B681" s="430">
        <v>-1.78E-2</v>
      </c>
      <c r="C681" s="400">
        <v>-1.9800000000000002E-2</v>
      </c>
      <c r="D681" s="400">
        <v>1.14E-2</v>
      </c>
      <c r="E681" s="400">
        <v>1.2175E-2</v>
      </c>
      <c r="F681" s="430">
        <v>1.2675000000000001E-2</v>
      </c>
      <c r="G681" s="430">
        <v>1.2425E-2</v>
      </c>
      <c r="H681" s="400">
        <v>1.37166666666667E-2</v>
      </c>
      <c r="I681" s="400">
        <f t="shared" si="30"/>
        <v>-2.92E-2</v>
      </c>
      <c r="J681" s="400">
        <f t="shared" si="31"/>
        <v>-3.0225000000000002E-2</v>
      </c>
      <c r="K681" s="400">
        <f t="shared" si="32"/>
        <v>-3.3516666666666702E-2</v>
      </c>
    </row>
    <row r="682" spans="1:11" ht="14.5" customHeight="1" x14ac:dyDescent="0.15">
      <c r="A682" s="399">
        <v>30164</v>
      </c>
      <c r="B682" s="430">
        <v>0.12139999999999999</v>
      </c>
      <c r="C682" s="400">
        <v>0.1211</v>
      </c>
      <c r="D682" s="400">
        <v>1.12E-2</v>
      </c>
      <c r="E682" s="400">
        <v>1.1424999999999999E-2</v>
      </c>
      <c r="F682" s="430">
        <v>1.2066666666666699E-2</v>
      </c>
      <c r="G682" s="430">
        <v>1.1745833333333301E-2</v>
      </c>
      <c r="H682" s="400">
        <v>1.3266666666666699E-2</v>
      </c>
      <c r="I682" s="400">
        <f t="shared" si="30"/>
        <v>0.11019999999999999</v>
      </c>
      <c r="J682" s="400">
        <f t="shared" si="31"/>
        <v>0.10965416666666669</v>
      </c>
      <c r="K682" s="400">
        <f t="shared" si="32"/>
        <v>0.10783333333333329</v>
      </c>
    </row>
    <row r="683" spans="1:11" ht="14.5" customHeight="1" x14ac:dyDescent="0.15">
      <c r="A683" s="399">
        <v>30195</v>
      </c>
      <c r="B683" s="430">
        <v>1.2500000000000001E-2</v>
      </c>
      <c r="C683" s="400">
        <v>5.1999999999999998E-3</v>
      </c>
      <c r="D683" s="400">
        <v>0.01</v>
      </c>
      <c r="E683" s="400">
        <v>1.0783333333333299E-2</v>
      </c>
      <c r="F683" s="430">
        <v>1.1433333333333301E-2</v>
      </c>
      <c r="G683" s="430">
        <v>1.11083333333333E-2</v>
      </c>
      <c r="H683" s="400">
        <v>1.2874999999999999E-2</v>
      </c>
      <c r="I683" s="400">
        <f t="shared" si="30"/>
        <v>2.5000000000000005E-3</v>
      </c>
      <c r="J683" s="400">
        <f t="shared" si="31"/>
        <v>1.3916666666667007E-3</v>
      </c>
      <c r="K683" s="400">
        <f t="shared" si="32"/>
        <v>-7.6749999999999995E-3</v>
      </c>
    </row>
    <row r="684" spans="1:11" ht="14.5" customHeight="1" x14ac:dyDescent="0.15">
      <c r="A684" s="399">
        <v>30225</v>
      </c>
      <c r="B684" s="430">
        <v>0.11509999999999999</v>
      </c>
      <c r="C684" s="400">
        <v>6.59E-2</v>
      </c>
      <c r="D684" s="400">
        <v>9.1000000000000004E-3</v>
      </c>
      <c r="E684" s="400">
        <v>1.01E-2</v>
      </c>
      <c r="F684" s="430">
        <v>1.08083333333333E-2</v>
      </c>
      <c r="G684" s="430">
        <v>1.04541666666667E-2</v>
      </c>
      <c r="H684" s="400">
        <v>1.24866666666667E-2</v>
      </c>
      <c r="I684" s="400">
        <f t="shared" si="30"/>
        <v>0.106</v>
      </c>
      <c r="J684" s="400">
        <f t="shared" si="31"/>
        <v>0.1046458333333333</v>
      </c>
      <c r="K684" s="400">
        <f t="shared" si="32"/>
        <v>5.3413333333333299E-2</v>
      </c>
    </row>
    <row r="685" spans="1:11" ht="14.5" customHeight="1" x14ac:dyDescent="0.15">
      <c r="A685" s="399">
        <v>30256</v>
      </c>
      <c r="B685" s="430">
        <v>4.0399999999999998E-2</v>
      </c>
      <c r="C685" s="400">
        <v>1.6999999999999999E-3</v>
      </c>
      <c r="D685" s="400">
        <v>9.4999999999999998E-3</v>
      </c>
      <c r="E685" s="400">
        <v>9.73333333333333E-3</v>
      </c>
      <c r="F685" s="430">
        <v>1.0425E-2</v>
      </c>
      <c r="G685" s="430">
        <v>1.00791666666667E-2</v>
      </c>
      <c r="H685" s="400">
        <v>1.20520833333333E-2</v>
      </c>
      <c r="I685" s="400">
        <f t="shared" si="30"/>
        <v>3.0899999999999997E-2</v>
      </c>
      <c r="J685" s="400">
        <f t="shared" si="31"/>
        <v>3.0320833333333297E-2</v>
      </c>
      <c r="K685" s="400">
        <f t="shared" si="32"/>
        <v>-1.03520833333333E-2</v>
      </c>
    </row>
    <row r="686" spans="1:11" ht="14.5" customHeight="1" x14ac:dyDescent="0.15">
      <c r="A686" s="399">
        <v>30286</v>
      </c>
      <c r="B686" s="430">
        <v>1.9300000000000001E-2</v>
      </c>
      <c r="C686" s="400">
        <v>3.5999999999999997E-2</v>
      </c>
      <c r="D686" s="400">
        <v>9.2999999999999992E-3</v>
      </c>
      <c r="E686" s="400">
        <v>9.8583333333333301E-3</v>
      </c>
      <c r="F686" s="430">
        <v>1.0366666666666699E-2</v>
      </c>
      <c r="G686" s="430">
        <v>1.01125E-2</v>
      </c>
      <c r="H686" s="400">
        <v>1.2021333333333301E-2</v>
      </c>
      <c r="I686" s="400">
        <f t="shared" si="30"/>
        <v>1.0000000000000002E-2</v>
      </c>
      <c r="J686" s="400">
        <f t="shared" si="31"/>
        <v>9.1875000000000012E-3</v>
      </c>
      <c r="K686" s="400">
        <f t="shared" si="32"/>
        <v>2.3978666666666697E-2</v>
      </c>
    </row>
    <row r="687" spans="1:11" ht="14.5" customHeight="1" x14ac:dyDescent="0.15">
      <c r="A687" s="399">
        <v>30317</v>
      </c>
      <c r="B687" s="430">
        <v>3.7199999999999997E-2</v>
      </c>
      <c r="C687" s="400">
        <v>3.7199999999999997E-2</v>
      </c>
      <c r="D687" s="400">
        <v>8.6999999999999994E-3</v>
      </c>
      <c r="E687" s="400">
        <v>9.8250000000000004E-3</v>
      </c>
      <c r="F687" s="430">
        <v>1.0291666666666701E-2</v>
      </c>
      <c r="G687" s="430">
        <v>1.0058333333333299E-2</v>
      </c>
      <c r="H687" s="400">
        <v>1.18675E-2</v>
      </c>
      <c r="I687" s="400">
        <f t="shared" si="30"/>
        <v>2.8499999999999998E-2</v>
      </c>
      <c r="J687" s="400">
        <f t="shared" si="31"/>
        <v>2.7141666666666696E-2</v>
      </c>
      <c r="K687" s="400">
        <f t="shared" si="32"/>
        <v>2.5332499999999997E-2</v>
      </c>
    </row>
    <row r="688" spans="1:11" ht="14.5" customHeight="1" x14ac:dyDescent="0.15">
      <c r="A688" s="399">
        <v>30348</v>
      </c>
      <c r="B688" s="430">
        <v>2.29E-2</v>
      </c>
      <c r="C688" s="400">
        <v>-4.9999999999999903E-4</v>
      </c>
      <c r="D688" s="400">
        <v>8.0999999999999996E-3</v>
      </c>
      <c r="E688" s="400">
        <v>1.00083333333333E-2</v>
      </c>
      <c r="F688" s="430">
        <v>1.0483333333333299E-2</v>
      </c>
      <c r="G688" s="430">
        <v>1.02458333333333E-2</v>
      </c>
      <c r="H688" s="400">
        <v>1.1898250000000001E-2</v>
      </c>
      <c r="I688" s="400">
        <f t="shared" si="30"/>
        <v>1.4800000000000001E-2</v>
      </c>
      <c r="J688" s="400">
        <f t="shared" si="31"/>
        <v>1.2654166666666701E-2</v>
      </c>
      <c r="K688" s="400">
        <f t="shared" si="32"/>
        <v>-1.239825E-2</v>
      </c>
    </row>
    <row r="689" spans="1:11" ht="14.5" customHeight="1" x14ac:dyDescent="0.15">
      <c r="A689" s="399">
        <v>30376</v>
      </c>
      <c r="B689" s="430">
        <v>3.6900000000000002E-2</v>
      </c>
      <c r="C689" s="400">
        <v>1.6999999999999999E-3</v>
      </c>
      <c r="D689" s="400">
        <v>8.8999999999999999E-3</v>
      </c>
      <c r="E689" s="400">
        <v>9.7750000000000007E-3</v>
      </c>
      <c r="F689" s="430">
        <v>1.02666666666667E-2</v>
      </c>
      <c r="G689" s="430">
        <v>1.00208333333333E-2</v>
      </c>
      <c r="H689" s="400">
        <v>1.16895E-2</v>
      </c>
      <c r="I689" s="400">
        <f t="shared" si="30"/>
        <v>2.8000000000000004E-2</v>
      </c>
      <c r="J689" s="400">
        <f t="shared" si="31"/>
        <v>2.6879166666666704E-2</v>
      </c>
      <c r="K689" s="400">
        <f t="shared" si="32"/>
        <v>-9.9895000000000001E-3</v>
      </c>
    </row>
    <row r="690" spans="1:11" ht="14.5" customHeight="1" x14ac:dyDescent="0.15">
      <c r="A690" s="399">
        <v>30407</v>
      </c>
      <c r="B690" s="430">
        <v>7.8799999999999995E-2</v>
      </c>
      <c r="C690" s="400">
        <v>5.7099999999999998E-2</v>
      </c>
      <c r="D690" s="400">
        <v>8.5000000000000006E-3</v>
      </c>
      <c r="E690" s="400">
        <v>9.5916666666666702E-3</v>
      </c>
      <c r="F690" s="430">
        <v>1.005E-2</v>
      </c>
      <c r="G690" s="430">
        <v>9.8208333333333307E-3</v>
      </c>
      <c r="H690" s="400">
        <v>1.1364583333333299E-2</v>
      </c>
      <c r="I690" s="400">
        <f t="shared" si="30"/>
        <v>7.0300000000000001E-2</v>
      </c>
      <c r="J690" s="400">
        <f t="shared" si="31"/>
        <v>6.8979166666666661E-2</v>
      </c>
      <c r="K690" s="400">
        <f t="shared" si="32"/>
        <v>4.5735416666666695E-2</v>
      </c>
    </row>
    <row r="691" spans="1:11" ht="14.5" customHeight="1" x14ac:dyDescent="0.15">
      <c r="A691" s="399">
        <v>30437</v>
      </c>
      <c r="B691" s="430">
        <v>-8.6999999999999994E-3</v>
      </c>
      <c r="C691" s="400">
        <v>1.24E-2</v>
      </c>
      <c r="D691" s="400">
        <v>9.1000000000000004E-3</v>
      </c>
      <c r="E691" s="400">
        <v>9.5499999999999995E-3</v>
      </c>
      <c r="F691" s="430">
        <v>9.9583333333333295E-3</v>
      </c>
      <c r="G691" s="430">
        <v>9.7541666666666697E-3</v>
      </c>
      <c r="H691" s="400">
        <v>1.1242833333333299E-2</v>
      </c>
      <c r="I691" s="400">
        <f t="shared" si="30"/>
        <v>-1.78E-2</v>
      </c>
      <c r="J691" s="400">
        <f t="shared" si="31"/>
        <v>-1.8454166666666667E-2</v>
      </c>
      <c r="K691" s="400">
        <f t="shared" si="32"/>
        <v>1.1571666666667004E-3</v>
      </c>
    </row>
    <row r="692" spans="1:11" ht="14.5" customHeight="1" x14ac:dyDescent="0.15">
      <c r="A692" s="399">
        <v>30468</v>
      </c>
      <c r="B692" s="430">
        <v>3.8899999999999997E-2</v>
      </c>
      <c r="C692" s="400">
        <v>-1.23E-2</v>
      </c>
      <c r="D692" s="400">
        <v>8.9999999999999993E-3</v>
      </c>
      <c r="E692" s="400">
        <v>9.7833333333333296E-3</v>
      </c>
      <c r="F692" s="430">
        <v>1.0125E-2</v>
      </c>
      <c r="G692" s="430">
        <v>9.9541666666666702E-3</v>
      </c>
      <c r="H692" s="400">
        <v>1.1372749999999999E-2</v>
      </c>
      <c r="I692" s="400">
        <f t="shared" si="30"/>
        <v>2.9899999999999996E-2</v>
      </c>
      <c r="J692" s="400">
        <f t="shared" si="31"/>
        <v>2.8945833333333327E-2</v>
      </c>
      <c r="K692" s="400">
        <f t="shared" si="32"/>
        <v>-2.3672749999999999E-2</v>
      </c>
    </row>
    <row r="693" spans="1:11" ht="14.5" customHeight="1" x14ac:dyDescent="0.15">
      <c r="A693" s="399">
        <v>30498</v>
      </c>
      <c r="B693" s="430">
        <v>-2.9499999999999998E-2</v>
      </c>
      <c r="C693" s="400">
        <v>3.39E-2</v>
      </c>
      <c r="D693" s="400">
        <v>8.8000000000000005E-3</v>
      </c>
      <c r="E693" s="400">
        <v>1.0125E-2</v>
      </c>
      <c r="F693" s="430">
        <v>1.0325000000000001E-2</v>
      </c>
      <c r="G693" s="430">
        <v>1.0225E-2</v>
      </c>
      <c r="H693" s="400">
        <v>1.1310000000000001E-2</v>
      </c>
      <c r="I693" s="400">
        <f t="shared" si="30"/>
        <v>-3.8300000000000001E-2</v>
      </c>
      <c r="J693" s="400">
        <f t="shared" si="31"/>
        <v>-3.9724999999999996E-2</v>
      </c>
      <c r="K693" s="400">
        <f t="shared" si="32"/>
        <v>2.2589999999999999E-2</v>
      </c>
    </row>
    <row r="694" spans="1:11" ht="14.5" customHeight="1" x14ac:dyDescent="0.15">
      <c r="A694" s="399">
        <v>30529</v>
      </c>
      <c r="B694" s="430">
        <v>1.4999999999999999E-2</v>
      </c>
      <c r="C694" s="400">
        <v>4.0000000000000001E-3</v>
      </c>
      <c r="D694" s="400">
        <v>1.03E-2</v>
      </c>
      <c r="E694" s="400">
        <v>1.0425E-2</v>
      </c>
      <c r="F694" s="430">
        <v>1.06E-2</v>
      </c>
      <c r="G694" s="430">
        <v>1.0512499999999999E-2</v>
      </c>
      <c r="H694" s="400">
        <v>1.13058333333333E-2</v>
      </c>
      <c r="I694" s="400">
        <f t="shared" si="30"/>
        <v>4.6999999999999993E-3</v>
      </c>
      <c r="J694" s="400">
        <f t="shared" si="31"/>
        <v>4.4875000000000002E-3</v>
      </c>
      <c r="K694" s="400">
        <f t="shared" si="32"/>
        <v>-7.3058333333332996E-3</v>
      </c>
    </row>
    <row r="695" spans="1:11" ht="14.5" customHeight="1" x14ac:dyDescent="0.15">
      <c r="A695" s="399">
        <v>30560</v>
      </c>
      <c r="B695" s="430">
        <v>1.38E-2</v>
      </c>
      <c r="C695" s="400">
        <v>4.4499999999999998E-2</v>
      </c>
      <c r="D695" s="400">
        <v>9.5999999999999992E-3</v>
      </c>
      <c r="E695" s="400">
        <v>1.03083333333333E-2</v>
      </c>
      <c r="F695" s="430">
        <v>1.05166666666667E-2</v>
      </c>
      <c r="G695" s="430">
        <v>1.04125E-2</v>
      </c>
      <c r="H695" s="400">
        <v>1.1197250000000001E-2</v>
      </c>
      <c r="I695" s="400">
        <f t="shared" si="30"/>
        <v>4.2000000000000006E-3</v>
      </c>
      <c r="J695" s="400">
        <f t="shared" si="31"/>
        <v>3.3874999999999999E-3</v>
      </c>
      <c r="K695" s="400">
        <f t="shared" si="32"/>
        <v>3.3302749999999999E-2</v>
      </c>
    </row>
    <row r="696" spans="1:11" ht="14.5" customHeight="1" x14ac:dyDescent="0.15">
      <c r="A696" s="399">
        <v>30590</v>
      </c>
      <c r="B696" s="430">
        <v>-1.1599999999999999E-2</v>
      </c>
      <c r="C696" s="400">
        <v>5.3199999999999997E-2</v>
      </c>
      <c r="D696" s="400">
        <v>9.4999999999999998E-3</v>
      </c>
      <c r="E696" s="400">
        <v>1.02083333333333E-2</v>
      </c>
      <c r="F696" s="430">
        <v>1.0408333333333301E-2</v>
      </c>
      <c r="G696" s="430">
        <v>1.03083333333333E-2</v>
      </c>
      <c r="H696" s="400">
        <v>1.10436666666667E-2</v>
      </c>
      <c r="I696" s="400">
        <f t="shared" si="30"/>
        <v>-2.1100000000000001E-2</v>
      </c>
      <c r="J696" s="400">
        <f t="shared" si="31"/>
        <v>-2.1908333333333301E-2</v>
      </c>
      <c r="K696" s="400">
        <f t="shared" si="32"/>
        <v>4.2156333333333296E-2</v>
      </c>
    </row>
    <row r="697" spans="1:11" ht="14.5" customHeight="1" x14ac:dyDescent="0.15">
      <c r="A697" s="399">
        <v>30621</v>
      </c>
      <c r="B697" s="430">
        <v>2.1100000000000001E-2</v>
      </c>
      <c r="C697" s="400">
        <v>-2.0400000000000001E-2</v>
      </c>
      <c r="D697" s="400">
        <v>9.4000000000000004E-3</v>
      </c>
      <c r="E697" s="400">
        <v>1.03416666666667E-2</v>
      </c>
      <c r="F697" s="430">
        <v>1.05083333333333E-2</v>
      </c>
      <c r="G697" s="430">
        <v>1.0425E-2</v>
      </c>
      <c r="H697" s="400">
        <v>1.1152749999999999E-2</v>
      </c>
      <c r="I697" s="400">
        <f t="shared" si="30"/>
        <v>1.17E-2</v>
      </c>
      <c r="J697" s="400">
        <f t="shared" si="31"/>
        <v>1.0675E-2</v>
      </c>
      <c r="K697" s="400">
        <f t="shared" si="32"/>
        <v>-3.1552750000000004E-2</v>
      </c>
    </row>
    <row r="698" spans="1:11" ht="14.5" customHeight="1" x14ac:dyDescent="0.15">
      <c r="A698" s="399">
        <v>30651</v>
      </c>
      <c r="B698" s="430">
        <v>-5.1999999999999998E-3</v>
      </c>
      <c r="C698" s="400">
        <v>-2.2599999999999999E-2</v>
      </c>
      <c r="D698" s="400">
        <v>9.4000000000000004E-3</v>
      </c>
      <c r="E698" s="400">
        <v>1.0475E-2</v>
      </c>
      <c r="F698" s="430">
        <v>1.06333333333333E-2</v>
      </c>
      <c r="G698" s="430">
        <v>1.05541666666667E-2</v>
      </c>
      <c r="H698" s="400">
        <v>1.126425E-2</v>
      </c>
      <c r="I698" s="400">
        <f t="shared" si="30"/>
        <v>-1.46E-2</v>
      </c>
      <c r="J698" s="400">
        <f t="shared" si="31"/>
        <v>-1.5754166666666701E-2</v>
      </c>
      <c r="K698" s="400">
        <f t="shared" si="32"/>
        <v>-3.3864249999999999E-2</v>
      </c>
    </row>
    <row r="699" spans="1:11" ht="14.5" customHeight="1" x14ac:dyDescent="0.15">
      <c r="A699" s="399">
        <v>30682</v>
      </c>
      <c r="B699" s="430">
        <v>-5.5999999999999999E-3</v>
      </c>
      <c r="C699" s="400">
        <v>4.82E-2</v>
      </c>
      <c r="D699" s="400">
        <v>1.03E-2</v>
      </c>
      <c r="E699" s="400">
        <v>1.0166666666666701E-2</v>
      </c>
      <c r="F699" s="430">
        <v>1.0591666666666701E-2</v>
      </c>
      <c r="G699" s="430">
        <v>1.03791666666667E-2</v>
      </c>
      <c r="H699" s="400">
        <v>1.11670833333333E-2</v>
      </c>
      <c r="I699" s="400">
        <f t="shared" si="30"/>
        <v>-1.5900000000000001E-2</v>
      </c>
      <c r="J699" s="400">
        <f t="shared" si="31"/>
        <v>-1.5979166666666701E-2</v>
      </c>
      <c r="K699" s="400">
        <f t="shared" si="32"/>
        <v>3.70329166666667E-2</v>
      </c>
    </row>
    <row r="700" spans="1:11" ht="14.5" customHeight="1" x14ac:dyDescent="0.15">
      <c r="A700" s="399">
        <v>30713</v>
      </c>
      <c r="B700" s="430">
        <v>-3.5200000000000002E-2</v>
      </c>
      <c r="C700" s="400">
        <v>-4.1099999999999998E-2</v>
      </c>
      <c r="D700" s="400">
        <v>9.1999999999999998E-3</v>
      </c>
      <c r="E700" s="400">
        <v>1.0066666666666699E-2</v>
      </c>
      <c r="F700" s="430">
        <v>1.0583333333333301E-2</v>
      </c>
      <c r="G700" s="430">
        <v>1.0325000000000001E-2</v>
      </c>
      <c r="H700" s="400">
        <v>1.1164166666666701E-2</v>
      </c>
      <c r="I700" s="400">
        <f t="shared" si="30"/>
        <v>-4.4400000000000002E-2</v>
      </c>
      <c r="J700" s="400">
        <f t="shared" si="31"/>
        <v>-4.5525000000000003E-2</v>
      </c>
      <c r="K700" s="400">
        <f t="shared" si="32"/>
        <v>-5.2264166666666695E-2</v>
      </c>
    </row>
    <row r="701" spans="1:11" ht="14.5" customHeight="1" x14ac:dyDescent="0.15">
      <c r="A701" s="399">
        <v>30742</v>
      </c>
      <c r="B701" s="430">
        <v>1.7299999999999999E-2</v>
      </c>
      <c r="C701" s="400">
        <v>-5.4999999999999997E-3</v>
      </c>
      <c r="D701" s="400">
        <v>9.7999999999999997E-3</v>
      </c>
      <c r="E701" s="400">
        <v>1.0475E-2</v>
      </c>
      <c r="F701" s="430">
        <v>1.1016666666666701E-2</v>
      </c>
      <c r="G701" s="430">
        <v>1.07458333333333E-2</v>
      </c>
      <c r="H701" s="400">
        <v>1.1476916666666699E-2</v>
      </c>
      <c r="I701" s="400">
        <f t="shared" si="30"/>
        <v>7.4999999999999997E-3</v>
      </c>
      <c r="J701" s="400">
        <f t="shared" si="31"/>
        <v>6.5541666666666994E-3</v>
      </c>
      <c r="K701" s="400">
        <f t="shared" si="32"/>
        <v>-1.6976916666666699E-2</v>
      </c>
    </row>
    <row r="702" spans="1:11" ht="14.5" customHeight="1" x14ac:dyDescent="0.15">
      <c r="A702" s="399">
        <v>30773</v>
      </c>
      <c r="B702" s="430">
        <v>9.4999999999999998E-3</v>
      </c>
      <c r="C702" s="400">
        <v>1.5900000000000001E-2</v>
      </c>
      <c r="D702" s="400">
        <v>1.04E-2</v>
      </c>
      <c r="E702" s="400">
        <v>1.0675E-2</v>
      </c>
      <c r="F702" s="430">
        <v>1.12333333333333E-2</v>
      </c>
      <c r="G702" s="430">
        <v>1.0954166666666701E-2</v>
      </c>
      <c r="H702" s="400">
        <v>1.17741666666667E-2</v>
      </c>
      <c r="I702" s="400">
        <f t="shared" si="30"/>
        <v>-8.9999999999999976E-4</v>
      </c>
      <c r="J702" s="400">
        <f t="shared" si="31"/>
        <v>-1.4541666666667008E-3</v>
      </c>
      <c r="K702" s="400">
        <f t="shared" si="32"/>
        <v>4.1258333333333008E-3</v>
      </c>
    </row>
    <row r="703" spans="1:11" ht="14.5" customHeight="1" x14ac:dyDescent="0.15">
      <c r="A703" s="399">
        <v>30803</v>
      </c>
      <c r="B703" s="430">
        <v>-5.5399999999999998E-2</v>
      </c>
      <c r="C703" s="400">
        <v>-2.3E-2</v>
      </c>
      <c r="D703" s="400">
        <v>1.03E-2</v>
      </c>
      <c r="E703" s="400">
        <v>1.10666666666667E-2</v>
      </c>
      <c r="F703" s="430">
        <v>1.175E-2</v>
      </c>
      <c r="G703" s="430">
        <v>1.14083333333333E-2</v>
      </c>
      <c r="H703" s="400">
        <v>1.2399583333333301E-2</v>
      </c>
      <c r="I703" s="400">
        <f t="shared" si="30"/>
        <v>-6.5699999999999995E-2</v>
      </c>
      <c r="J703" s="400">
        <f t="shared" si="31"/>
        <v>-6.6808333333333303E-2</v>
      </c>
      <c r="K703" s="400">
        <f t="shared" si="32"/>
        <v>-3.5399583333333304E-2</v>
      </c>
    </row>
    <row r="704" spans="1:11" ht="14.5" customHeight="1" x14ac:dyDescent="0.15">
      <c r="A704" s="399">
        <v>30834</v>
      </c>
      <c r="B704" s="430">
        <v>2.1700000000000001E-2</v>
      </c>
      <c r="C704" s="400">
        <v>6.8999999999999999E-3</v>
      </c>
      <c r="D704" s="400">
        <v>1.06E-2</v>
      </c>
      <c r="E704" s="400">
        <v>1.12916666666667E-2</v>
      </c>
      <c r="F704" s="430">
        <v>1.1941666666666699E-2</v>
      </c>
      <c r="G704" s="430">
        <v>1.16166666666667E-2</v>
      </c>
      <c r="H704" s="400">
        <v>1.25809166666667E-2</v>
      </c>
      <c r="I704" s="400">
        <f t="shared" si="30"/>
        <v>1.11E-2</v>
      </c>
      <c r="J704" s="400">
        <f t="shared" si="31"/>
        <v>1.00833333333333E-2</v>
      </c>
      <c r="K704" s="400">
        <f t="shared" si="32"/>
        <v>-5.6809166666667004E-3</v>
      </c>
    </row>
    <row r="705" spans="1:11" ht="14.5" customHeight="1" x14ac:dyDescent="0.15">
      <c r="A705" s="399">
        <v>30864</v>
      </c>
      <c r="B705" s="430">
        <v>-1.24E-2</v>
      </c>
      <c r="C705" s="400">
        <v>4.3299999999999998E-2</v>
      </c>
      <c r="D705" s="400">
        <v>1.1599999999999999E-2</v>
      </c>
      <c r="E705" s="400">
        <v>1.12E-2</v>
      </c>
      <c r="F705" s="430">
        <v>1.17666666666667E-2</v>
      </c>
      <c r="G705" s="430">
        <v>1.14833333333333E-2</v>
      </c>
      <c r="H705" s="400">
        <v>1.2383750000000001E-2</v>
      </c>
      <c r="I705" s="400">
        <f t="shared" si="30"/>
        <v>-2.4E-2</v>
      </c>
      <c r="J705" s="400">
        <f t="shared" si="31"/>
        <v>-2.3883333333333298E-2</v>
      </c>
      <c r="K705" s="400">
        <f t="shared" si="32"/>
        <v>3.0916249999999999E-2</v>
      </c>
    </row>
    <row r="706" spans="1:11" ht="14.5" customHeight="1" x14ac:dyDescent="0.15">
      <c r="A706" s="399">
        <v>30895</v>
      </c>
      <c r="B706" s="430">
        <v>0.1104</v>
      </c>
      <c r="C706" s="400">
        <v>6.4600000000000005E-2</v>
      </c>
      <c r="D706" s="400">
        <v>1.06E-2</v>
      </c>
      <c r="E706" s="400">
        <v>1.0725E-2</v>
      </c>
      <c r="F706" s="430">
        <v>1.1225000000000001E-2</v>
      </c>
      <c r="G706" s="430">
        <v>1.0975E-2</v>
      </c>
      <c r="H706" s="400">
        <v>1.202425E-2</v>
      </c>
      <c r="I706" s="400">
        <f t="shared" si="30"/>
        <v>9.98E-2</v>
      </c>
      <c r="J706" s="400">
        <f t="shared" si="31"/>
        <v>9.9424999999999999E-2</v>
      </c>
      <c r="K706" s="400">
        <f t="shared" si="32"/>
        <v>5.2575750000000004E-2</v>
      </c>
    </row>
    <row r="707" spans="1:11" ht="14.5" customHeight="1" x14ac:dyDescent="0.15">
      <c r="A707" s="399">
        <v>30926</v>
      </c>
      <c r="B707" s="430">
        <v>2.0000000000000001E-4</v>
      </c>
      <c r="C707" s="400">
        <v>4.3799999999999999E-2</v>
      </c>
      <c r="D707" s="400">
        <v>9.4000000000000004E-3</v>
      </c>
      <c r="E707" s="400">
        <v>1.055E-2</v>
      </c>
      <c r="F707" s="430">
        <v>1.10583333333333E-2</v>
      </c>
      <c r="G707" s="430">
        <v>1.08041666666667E-2</v>
      </c>
      <c r="H707" s="400">
        <v>1.18228333333333E-2</v>
      </c>
      <c r="I707" s="400">
        <f t="shared" si="30"/>
        <v>-9.1999999999999998E-3</v>
      </c>
      <c r="J707" s="400">
        <f t="shared" si="31"/>
        <v>-1.0604166666666699E-2</v>
      </c>
      <c r="K707" s="400">
        <f t="shared" si="32"/>
        <v>3.1977166666666695E-2</v>
      </c>
    </row>
    <row r="708" spans="1:11" ht="14.5" customHeight="1" x14ac:dyDescent="0.15">
      <c r="A708" s="399">
        <v>30956</v>
      </c>
      <c r="B708" s="430">
        <v>3.8999999999999998E-3</v>
      </c>
      <c r="C708" s="400">
        <v>2.7199999999999998E-2</v>
      </c>
      <c r="D708" s="400">
        <v>1.0800000000000001E-2</v>
      </c>
      <c r="E708" s="400">
        <v>1.0525E-2</v>
      </c>
      <c r="F708" s="430">
        <v>1.0925000000000001E-2</v>
      </c>
      <c r="G708" s="430">
        <v>1.0725E-2</v>
      </c>
      <c r="H708" s="400">
        <v>1.15246666666667E-2</v>
      </c>
      <c r="I708" s="400">
        <f t="shared" ref="I708:I771" si="33">B708-D708</f>
        <v>-6.9000000000000008E-3</v>
      </c>
      <c r="J708" s="400">
        <f t="shared" si="31"/>
        <v>-6.8250000000000003E-3</v>
      </c>
      <c r="K708" s="400">
        <f t="shared" si="32"/>
        <v>1.5675333333333298E-2</v>
      </c>
    </row>
    <row r="709" spans="1:11" ht="14.5" customHeight="1" x14ac:dyDescent="0.15">
      <c r="A709" s="399">
        <v>30987</v>
      </c>
      <c r="B709" s="430">
        <v>-1.12E-2</v>
      </c>
      <c r="C709" s="400">
        <v>2.7E-2</v>
      </c>
      <c r="D709" s="400">
        <v>9.1000000000000004E-3</v>
      </c>
      <c r="E709" s="400">
        <v>1.0241666666666699E-2</v>
      </c>
      <c r="F709" s="430">
        <v>1.055E-2</v>
      </c>
      <c r="G709" s="430">
        <v>1.03958333333333E-2</v>
      </c>
      <c r="H709" s="400">
        <v>1.10389166666667E-2</v>
      </c>
      <c r="I709" s="400">
        <f t="shared" si="33"/>
        <v>-2.0299999999999999E-2</v>
      </c>
      <c r="J709" s="400">
        <f t="shared" si="31"/>
        <v>-2.15958333333333E-2</v>
      </c>
      <c r="K709" s="400">
        <f t="shared" si="32"/>
        <v>1.5961083333333299E-2</v>
      </c>
    </row>
    <row r="710" spans="1:11" ht="14.5" customHeight="1" x14ac:dyDescent="0.15">
      <c r="A710" s="399">
        <v>31017</v>
      </c>
      <c r="B710" s="430">
        <v>2.63E-2</v>
      </c>
      <c r="C710" s="400">
        <v>3.1600000000000003E-2</v>
      </c>
      <c r="D710" s="400">
        <v>9.7999999999999997E-3</v>
      </c>
      <c r="E710" s="400">
        <v>1.0108333333333301E-2</v>
      </c>
      <c r="F710" s="430">
        <v>1.0416666666666701E-2</v>
      </c>
      <c r="G710" s="430">
        <v>1.0262500000000001E-2</v>
      </c>
      <c r="H710" s="400">
        <v>1.089125E-2</v>
      </c>
      <c r="I710" s="400">
        <f t="shared" si="33"/>
        <v>1.6500000000000001E-2</v>
      </c>
      <c r="J710" s="400">
        <f t="shared" si="31"/>
        <v>1.60375E-2</v>
      </c>
      <c r="K710" s="400">
        <f t="shared" si="32"/>
        <v>2.0708750000000005E-2</v>
      </c>
    </row>
    <row r="711" spans="1:11" ht="14.5" customHeight="1" x14ac:dyDescent="0.15">
      <c r="A711" s="399">
        <v>31048</v>
      </c>
      <c r="B711" s="430">
        <v>7.7899999999999997E-2</v>
      </c>
      <c r="C711" s="400">
        <v>2.35E-2</v>
      </c>
      <c r="D711" s="400">
        <v>9.5999999999999992E-3</v>
      </c>
      <c r="E711" s="400">
        <v>1.0066666666666699E-2</v>
      </c>
      <c r="F711" s="430">
        <v>1.0358333333333299E-2</v>
      </c>
      <c r="G711" s="430">
        <v>1.0212499999999999E-2</v>
      </c>
      <c r="H711" s="400">
        <v>1.0821583333333299E-2</v>
      </c>
      <c r="I711" s="400">
        <f t="shared" si="33"/>
        <v>6.83E-2</v>
      </c>
      <c r="J711" s="400">
        <f t="shared" si="31"/>
        <v>6.7687499999999998E-2</v>
      </c>
      <c r="K711" s="400">
        <f t="shared" si="32"/>
        <v>1.2678416666666701E-2</v>
      </c>
    </row>
    <row r="712" spans="1:11" ht="14.5" customHeight="1" x14ac:dyDescent="0.15">
      <c r="A712" s="399">
        <v>31079</v>
      </c>
      <c r="B712" s="430">
        <v>1.2200000000000001E-2</v>
      </c>
      <c r="C712" s="400">
        <v>1.9300000000000001E-2</v>
      </c>
      <c r="D712" s="400">
        <v>8.2000000000000007E-3</v>
      </c>
      <c r="E712" s="400">
        <v>1.0108333333333301E-2</v>
      </c>
      <c r="F712" s="430">
        <v>1.0408333333333301E-2</v>
      </c>
      <c r="G712" s="430">
        <v>1.02583333333333E-2</v>
      </c>
      <c r="H712" s="400">
        <v>1.08618333333333E-2</v>
      </c>
      <c r="I712" s="400">
        <f t="shared" si="33"/>
        <v>4.0000000000000001E-3</v>
      </c>
      <c r="J712" s="400">
        <f t="shared" si="31"/>
        <v>1.9416666666667009E-3</v>
      </c>
      <c r="K712" s="400">
        <f t="shared" si="32"/>
        <v>8.4381666666667014E-3</v>
      </c>
    </row>
    <row r="713" spans="1:11" ht="14.5" customHeight="1" x14ac:dyDescent="0.15">
      <c r="A713" s="399">
        <v>31107</v>
      </c>
      <c r="B713" s="430">
        <v>6.9999999999999999E-4</v>
      </c>
      <c r="C713" s="400">
        <v>3.6200000000000003E-2</v>
      </c>
      <c r="D713" s="400">
        <v>9.4000000000000004E-3</v>
      </c>
      <c r="E713" s="400">
        <v>1.04666666666667E-2</v>
      </c>
      <c r="F713" s="430">
        <v>1.07583333333333E-2</v>
      </c>
      <c r="G713" s="430">
        <v>1.06125E-2</v>
      </c>
      <c r="H713" s="400">
        <v>1.1501166666666699E-2</v>
      </c>
      <c r="I713" s="400">
        <f t="shared" si="33"/>
        <v>-8.7000000000000011E-3</v>
      </c>
      <c r="J713" s="400">
        <f t="shared" si="31"/>
        <v>-9.9125000000000012E-3</v>
      </c>
      <c r="K713" s="400">
        <f t="shared" si="32"/>
        <v>2.4698833333333302E-2</v>
      </c>
    </row>
    <row r="714" spans="1:11" ht="14.5" customHeight="1" x14ac:dyDescent="0.15">
      <c r="A714" s="399">
        <v>31138</v>
      </c>
      <c r="B714" s="430">
        <v>-8.9999999999999998E-4</v>
      </c>
      <c r="C714" s="400">
        <v>2.07E-2</v>
      </c>
      <c r="D714" s="400">
        <v>1.0200000000000001E-2</v>
      </c>
      <c r="E714" s="400">
        <v>1.01916666666667E-2</v>
      </c>
      <c r="F714" s="430">
        <v>1.0574999999999999E-2</v>
      </c>
      <c r="G714" s="430">
        <v>1.03833333333333E-2</v>
      </c>
      <c r="H714" s="400">
        <v>1.1322250000000001E-2</v>
      </c>
      <c r="I714" s="400">
        <f t="shared" si="33"/>
        <v>-1.11E-2</v>
      </c>
      <c r="J714" s="400">
        <f t="shared" si="31"/>
        <v>-1.12833333333333E-2</v>
      </c>
      <c r="K714" s="400">
        <f t="shared" si="32"/>
        <v>9.3777499999999989E-3</v>
      </c>
    </row>
    <row r="715" spans="1:11" ht="14.5" customHeight="1" x14ac:dyDescent="0.15">
      <c r="A715" s="399">
        <v>31168</v>
      </c>
      <c r="B715" s="430">
        <v>5.7799999999999997E-2</v>
      </c>
      <c r="C715" s="400">
        <v>6.0600000000000001E-2</v>
      </c>
      <c r="D715" s="400">
        <v>9.7000000000000003E-3</v>
      </c>
      <c r="E715" s="400">
        <v>9.76666666666667E-3</v>
      </c>
      <c r="F715" s="430">
        <v>1.025E-2</v>
      </c>
      <c r="G715" s="430">
        <v>1.00083333333333E-2</v>
      </c>
      <c r="H715" s="400">
        <v>1.0978416666666701E-2</v>
      </c>
      <c r="I715" s="400">
        <f t="shared" si="33"/>
        <v>4.8099999999999997E-2</v>
      </c>
      <c r="J715" s="400">
        <f t="shared" si="31"/>
        <v>4.7791666666666698E-2</v>
      </c>
      <c r="K715" s="400">
        <f t="shared" si="32"/>
        <v>4.9621583333333302E-2</v>
      </c>
    </row>
    <row r="716" spans="1:11" ht="14.5" customHeight="1" x14ac:dyDescent="0.15">
      <c r="A716" s="399">
        <v>31199</v>
      </c>
      <c r="B716" s="430">
        <v>1.5699999999999999E-2</v>
      </c>
      <c r="C716" s="400">
        <v>2.7900000000000001E-2</v>
      </c>
      <c r="D716" s="400">
        <v>8.0000000000000002E-3</v>
      </c>
      <c r="E716" s="400">
        <v>9.1166666666666705E-3</v>
      </c>
      <c r="F716" s="430">
        <v>9.5499999999999995E-3</v>
      </c>
      <c r="G716" s="430">
        <v>9.3333333333333306E-3</v>
      </c>
      <c r="H716" s="400">
        <v>1.01195833333333E-2</v>
      </c>
      <c r="I716" s="400">
        <f t="shared" si="33"/>
        <v>7.6999999999999985E-3</v>
      </c>
      <c r="J716" s="400">
        <f t="shared" si="31"/>
        <v>6.366666666666668E-3</v>
      </c>
      <c r="K716" s="400">
        <f t="shared" si="32"/>
        <v>1.7780416666666701E-2</v>
      </c>
    </row>
    <row r="717" spans="1:11" ht="14.5" customHeight="1" x14ac:dyDescent="0.15">
      <c r="A717" s="399">
        <v>31229</v>
      </c>
      <c r="B717" s="430">
        <v>-1.5E-3</v>
      </c>
      <c r="C717" s="400">
        <v>-4.2700000000000002E-2</v>
      </c>
      <c r="D717" s="400">
        <v>9.4000000000000004E-3</v>
      </c>
      <c r="E717" s="400">
        <v>9.1416666666666695E-3</v>
      </c>
      <c r="F717" s="430">
        <v>9.5166666666666698E-3</v>
      </c>
      <c r="G717" s="430">
        <v>9.3291666666666696E-3</v>
      </c>
      <c r="H717" s="400">
        <v>1.005375E-2</v>
      </c>
      <c r="I717" s="400">
        <f t="shared" si="33"/>
        <v>-1.09E-2</v>
      </c>
      <c r="J717" s="400">
        <f t="shared" si="31"/>
        <v>-1.0829166666666669E-2</v>
      </c>
      <c r="K717" s="400">
        <f t="shared" si="32"/>
        <v>-5.2753750000000002E-2</v>
      </c>
    </row>
    <row r="718" spans="1:11" ht="14.5" customHeight="1" x14ac:dyDescent="0.15">
      <c r="A718" s="399">
        <v>31260</v>
      </c>
      <c r="B718" s="430">
        <v>-8.5000000000000006E-3</v>
      </c>
      <c r="C718" s="400">
        <v>1.8100000000000002E-2</v>
      </c>
      <c r="D718" s="400">
        <v>8.5000000000000006E-3</v>
      </c>
      <c r="E718" s="400">
        <v>9.2083333333333305E-3</v>
      </c>
      <c r="F718" s="430">
        <v>9.5583333333333301E-3</v>
      </c>
      <c r="G718" s="430">
        <v>9.3833333333333303E-3</v>
      </c>
      <c r="H718" s="400">
        <v>1.01144166666667E-2</v>
      </c>
      <c r="I718" s="400">
        <f t="shared" si="33"/>
        <v>-1.7000000000000001E-2</v>
      </c>
      <c r="J718" s="400">
        <f t="shared" si="31"/>
        <v>-1.7883333333333331E-2</v>
      </c>
      <c r="K718" s="400">
        <f t="shared" si="32"/>
        <v>7.9855833333333012E-3</v>
      </c>
    </row>
    <row r="719" spans="1:11" ht="14.5" customHeight="1" x14ac:dyDescent="0.15">
      <c r="A719" s="399">
        <v>31291</v>
      </c>
      <c r="B719" s="430">
        <v>-3.1300000000000001E-2</v>
      </c>
      <c r="C719" s="400">
        <v>-5.21E-2</v>
      </c>
      <c r="D719" s="400">
        <v>8.8000000000000005E-3</v>
      </c>
      <c r="E719" s="400">
        <v>9.2250000000000006E-3</v>
      </c>
      <c r="F719" s="430">
        <v>9.5499999999999995E-3</v>
      </c>
      <c r="G719" s="430">
        <v>9.3875E-3</v>
      </c>
      <c r="H719" s="400">
        <v>1.0110083333333301E-2</v>
      </c>
      <c r="I719" s="400">
        <f t="shared" si="33"/>
        <v>-4.0100000000000004E-2</v>
      </c>
      <c r="J719" s="400">
        <f t="shared" si="31"/>
        <v>-4.0687500000000001E-2</v>
      </c>
      <c r="K719" s="400">
        <f t="shared" si="32"/>
        <v>-6.2210083333333305E-2</v>
      </c>
    </row>
    <row r="720" spans="1:11" ht="14.5" customHeight="1" x14ac:dyDescent="0.15">
      <c r="A720" s="399">
        <v>31321</v>
      </c>
      <c r="B720" s="430">
        <v>4.6199999999999998E-2</v>
      </c>
      <c r="C720" s="400">
        <v>6.3799999999999996E-2</v>
      </c>
      <c r="D720" s="400">
        <v>8.8999999999999999E-3</v>
      </c>
      <c r="E720" s="400">
        <v>9.1833333333333298E-3</v>
      </c>
      <c r="F720" s="430">
        <v>9.5416666666666705E-3</v>
      </c>
      <c r="G720" s="430">
        <v>9.3624999999999993E-3</v>
      </c>
      <c r="H720" s="400">
        <v>1.0011583333333299E-2</v>
      </c>
      <c r="I720" s="400">
        <f t="shared" si="33"/>
        <v>3.73E-2</v>
      </c>
      <c r="J720" s="400">
        <f t="shared" si="31"/>
        <v>3.6837499999999995E-2</v>
      </c>
      <c r="K720" s="400">
        <f t="shared" si="32"/>
        <v>5.37884166666667E-2</v>
      </c>
    </row>
    <row r="721" spans="1:11" ht="14.5" customHeight="1" x14ac:dyDescent="0.15">
      <c r="A721" s="399">
        <v>31352</v>
      </c>
      <c r="B721" s="430">
        <v>6.8599999999999994E-2</v>
      </c>
      <c r="C721" s="400">
        <v>5.2200000000000003E-2</v>
      </c>
      <c r="D721" s="400">
        <v>8.0999999999999996E-3</v>
      </c>
      <c r="E721" s="400">
        <v>8.7916666666666698E-3</v>
      </c>
      <c r="F721" s="430">
        <v>9.2250000000000006E-3</v>
      </c>
      <c r="G721" s="430">
        <v>9.00833333333333E-3</v>
      </c>
      <c r="H721" s="400">
        <v>9.5949999999999994E-3</v>
      </c>
      <c r="I721" s="400">
        <f t="shared" si="33"/>
        <v>6.0499999999999998E-2</v>
      </c>
      <c r="J721" s="400">
        <f t="shared" si="31"/>
        <v>5.9591666666666668E-2</v>
      </c>
      <c r="K721" s="400">
        <f t="shared" si="32"/>
        <v>4.2605000000000004E-2</v>
      </c>
    </row>
    <row r="722" spans="1:11" ht="14.5" customHeight="1" x14ac:dyDescent="0.15">
      <c r="A722" s="399">
        <v>31382</v>
      </c>
      <c r="B722" s="430">
        <v>4.8399999999999999E-2</v>
      </c>
      <c r="C722" s="400">
        <v>6.9400000000000003E-2</v>
      </c>
      <c r="D722" s="400">
        <v>8.6E-3</v>
      </c>
      <c r="E722" s="400">
        <v>8.4666666666666692E-3</v>
      </c>
      <c r="F722" s="430">
        <v>8.8583333333333292E-3</v>
      </c>
      <c r="G722" s="430">
        <v>8.6625000000000001E-3</v>
      </c>
      <c r="H722" s="400">
        <v>9.1733333333333302E-3</v>
      </c>
      <c r="I722" s="400">
        <f t="shared" si="33"/>
        <v>3.9800000000000002E-2</v>
      </c>
      <c r="J722" s="400">
        <f t="shared" si="31"/>
        <v>3.9737499999999995E-2</v>
      </c>
      <c r="K722" s="400">
        <f t="shared" si="32"/>
        <v>6.0226666666666671E-2</v>
      </c>
    </row>
    <row r="723" spans="1:11" ht="14.5" customHeight="1" x14ac:dyDescent="0.15">
      <c r="A723" s="399">
        <v>31413</v>
      </c>
      <c r="B723" s="430">
        <v>5.5999999999999999E-3</v>
      </c>
      <c r="C723" s="400">
        <v>2.93E-2</v>
      </c>
      <c r="D723" s="400">
        <v>7.9000000000000008E-3</v>
      </c>
      <c r="E723" s="400">
        <v>8.3750000000000005E-3</v>
      </c>
      <c r="F723" s="430">
        <v>8.7166666666666694E-3</v>
      </c>
      <c r="G723" s="430">
        <v>8.5458333333333306E-3</v>
      </c>
      <c r="H723" s="400">
        <v>8.9988333333333292E-3</v>
      </c>
      <c r="I723" s="400">
        <f t="shared" si="33"/>
        <v>-2.3000000000000008E-3</v>
      </c>
      <c r="J723" s="400">
        <f t="shared" si="31"/>
        <v>-2.9458333333333307E-3</v>
      </c>
      <c r="K723" s="400">
        <f t="shared" si="32"/>
        <v>2.0301166666666669E-2</v>
      </c>
    </row>
    <row r="724" spans="1:11" ht="14.5" customHeight="1" x14ac:dyDescent="0.15">
      <c r="A724" s="399">
        <v>31444</v>
      </c>
      <c r="B724" s="430">
        <v>7.4700000000000003E-2</v>
      </c>
      <c r="C724" s="400">
        <v>6.2300000000000001E-2</v>
      </c>
      <c r="D724" s="400">
        <v>7.3000000000000001E-3</v>
      </c>
      <c r="E724" s="400">
        <v>8.0583333333333305E-3</v>
      </c>
      <c r="F724" s="430">
        <v>8.4416666666666702E-3</v>
      </c>
      <c r="G724" s="430">
        <v>8.2500000000000004E-3</v>
      </c>
      <c r="H724" s="400">
        <v>8.5969166666666694E-3</v>
      </c>
      <c r="I724" s="400">
        <f t="shared" si="33"/>
        <v>6.7400000000000002E-2</v>
      </c>
      <c r="J724" s="400">
        <f t="shared" si="31"/>
        <v>6.6450000000000009E-2</v>
      </c>
      <c r="K724" s="400">
        <f t="shared" si="32"/>
        <v>5.3703083333333332E-2</v>
      </c>
    </row>
    <row r="725" spans="1:11" ht="14.5" customHeight="1" x14ac:dyDescent="0.15">
      <c r="A725" s="399">
        <v>31472</v>
      </c>
      <c r="B725" s="430">
        <v>5.5800000000000002E-2</v>
      </c>
      <c r="C725" s="400">
        <v>5.1400000000000001E-2</v>
      </c>
      <c r="D725" s="400">
        <v>7.1000000000000004E-3</v>
      </c>
      <c r="E725" s="400">
        <v>7.4999999999999997E-3</v>
      </c>
      <c r="F725" s="430">
        <v>7.9083333333333297E-3</v>
      </c>
      <c r="G725" s="430">
        <v>7.7041666666666699E-3</v>
      </c>
      <c r="H725" s="400">
        <v>7.9275000000000005E-3</v>
      </c>
      <c r="I725" s="400">
        <f t="shared" si="33"/>
        <v>4.87E-2</v>
      </c>
      <c r="J725" s="400">
        <f t="shared" si="31"/>
        <v>4.8095833333333331E-2</v>
      </c>
      <c r="K725" s="400">
        <f t="shared" si="32"/>
        <v>4.3472499999999997E-2</v>
      </c>
    </row>
    <row r="726" spans="1:11" ht="14.5" customHeight="1" x14ac:dyDescent="0.15">
      <c r="A726" s="399">
        <v>31503</v>
      </c>
      <c r="B726" s="430">
        <v>-1.1299999999999999E-2</v>
      </c>
      <c r="C726" s="400">
        <v>-3.3300000000000003E-2</v>
      </c>
      <c r="D726" s="400">
        <v>6.3E-3</v>
      </c>
      <c r="E726" s="400">
        <v>7.3249999999999999E-3</v>
      </c>
      <c r="F726" s="430">
        <v>7.6750000000000004E-3</v>
      </c>
      <c r="G726" s="430">
        <v>7.4999999999999997E-3</v>
      </c>
      <c r="H726" s="400">
        <v>7.6090833333333297E-3</v>
      </c>
      <c r="I726" s="400">
        <f t="shared" si="33"/>
        <v>-1.7599999999999998E-2</v>
      </c>
      <c r="J726" s="400">
        <f t="shared" si="31"/>
        <v>-1.8799999999999997E-2</v>
      </c>
      <c r="K726" s="400">
        <f t="shared" si="32"/>
        <v>-4.0909083333333332E-2</v>
      </c>
    </row>
    <row r="727" spans="1:11" ht="14.5" customHeight="1" x14ac:dyDescent="0.15">
      <c r="A727" s="399">
        <v>31533</v>
      </c>
      <c r="B727" s="430">
        <v>5.3199999999999997E-2</v>
      </c>
      <c r="C727" s="400">
        <v>5.2499999999999998E-2</v>
      </c>
      <c r="D727" s="400">
        <v>6.1999999999999998E-3</v>
      </c>
      <c r="E727" s="400">
        <v>7.5750000000000001E-3</v>
      </c>
      <c r="F727" s="430">
        <v>7.85833333333333E-3</v>
      </c>
      <c r="G727" s="430">
        <v>7.7166666666666703E-3</v>
      </c>
      <c r="H727" s="400">
        <v>7.9722500000000002E-3</v>
      </c>
      <c r="I727" s="400">
        <f t="shared" si="33"/>
        <v>4.7E-2</v>
      </c>
      <c r="J727" s="400">
        <f t="shared" si="31"/>
        <v>4.5483333333333327E-2</v>
      </c>
      <c r="K727" s="400">
        <f t="shared" si="32"/>
        <v>4.4527749999999998E-2</v>
      </c>
    </row>
    <row r="728" spans="1:11" ht="14.5" customHeight="1" x14ac:dyDescent="0.15">
      <c r="A728" s="399">
        <v>31564</v>
      </c>
      <c r="B728" s="430">
        <v>1.6899999999999998E-2</v>
      </c>
      <c r="C728" s="400">
        <v>5.9700000000000003E-2</v>
      </c>
      <c r="D728" s="400">
        <v>7.0000000000000001E-3</v>
      </c>
      <c r="E728" s="400">
        <v>7.6083333333333298E-3</v>
      </c>
      <c r="F728" s="430">
        <v>7.9083333333333297E-3</v>
      </c>
      <c r="G728" s="430">
        <v>7.7583333333333298E-3</v>
      </c>
      <c r="H728" s="400">
        <v>8.0456666666666697E-3</v>
      </c>
      <c r="I728" s="400">
        <f t="shared" si="33"/>
        <v>9.8999999999999991E-3</v>
      </c>
      <c r="J728" s="400">
        <f t="shared" si="31"/>
        <v>9.1416666666666695E-3</v>
      </c>
      <c r="K728" s="400">
        <f t="shared" si="32"/>
        <v>5.165433333333333E-2</v>
      </c>
    </row>
    <row r="729" spans="1:11" ht="14.5" customHeight="1" x14ac:dyDescent="0.15">
      <c r="A729" s="399">
        <v>31594</v>
      </c>
      <c r="B729" s="430">
        <v>-5.5899999999999998E-2</v>
      </c>
      <c r="C729" s="400">
        <v>2.8299999999999999E-2</v>
      </c>
      <c r="D729" s="400">
        <v>6.6E-3</v>
      </c>
      <c r="E729" s="400">
        <v>7.4000000000000003E-3</v>
      </c>
      <c r="F729" s="430">
        <v>7.7333333333333299E-3</v>
      </c>
      <c r="G729" s="430">
        <v>7.5666666666666703E-3</v>
      </c>
      <c r="H729" s="400">
        <v>7.7954166666666701E-3</v>
      </c>
      <c r="I729" s="400">
        <f t="shared" si="33"/>
        <v>-6.25E-2</v>
      </c>
      <c r="J729" s="400">
        <f t="shared" si="31"/>
        <v>-6.3466666666666671E-2</v>
      </c>
      <c r="K729" s="400">
        <f t="shared" si="32"/>
        <v>2.050458333333333E-2</v>
      </c>
    </row>
    <row r="730" spans="1:11" ht="14.5" customHeight="1" x14ac:dyDescent="0.15">
      <c r="A730" s="399">
        <v>31625</v>
      </c>
      <c r="B730" s="430">
        <v>7.4200000000000002E-2</v>
      </c>
      <c r="C730" s="400">
        <v>8.8400000000000006E-2</v>
      </c>
      <c r="D730" s="400">
        <v>6.3E-3</v>
      </c>
      <c r="E730" s="400">
        <v>7.2666666666666704E-3</v>
      </c>
      <c r="F730" s="430">
        <v>7.6833333333333302E-3</v>
      </c>
      <c r="G730" s="430">
        <v>7.4749999999999999E-3</v>
      </c>
      <c r="H730" s="400">
        <v>7.7555833333333296E-3</v>
      </c>
      <c r="I730" s="400">
        <f t="shared" si="33"/>
        <v>6.7900000000000002E-2</v>
      </c>
      <c r="J730" s="400">
        <f t="shared" si="31"/>
        <v>6.6725000000000007E-2</v>
      </c>
      <c r="K730" s="400">
        <f t="shared" si="32"/>
        <v>8.0644416666666677E-2</v>
      </c>
    </row>
    <row r="731" spans="1:11" ht="14.5" customHeight="1" x14ac:dyDescent="0.15">
      <c r="A731" s="399">
        <v>31656</v>
      </c>
      <c r="B731" s="430">
        <v>-8.2699999999999996E-2</v>
      </c>
      <c r="C731" s="400">
        <v>-0.1137</v>
      </c>
      <c r="D731" s="400">
        <v>6.4999999999999997E-3</v>
      </c>
      <c r="E731" s="400">
        <v>7.4083333333333301E-3</v>
      </c>
      <c r="F731" s="430">
        <v>7.7999999999999996E-3</v>
      </c>
      <c r="G731" s="430">
        <v>7.6041666666666697E-3</v>
      </c>
      <c r="H731" s="400">
        <v>7.9194166666666701E-3</v>
      </c>
      <c r="I731" s="400">
        <f t="shared" si="33"/>
        <v>-8.9200000000000002E-2</v>
      </c>
      <c r="J731" s="400">
        <f t="shared" ref="J731:J794" si="34">B731-G731</f>
        <v>-9.0304166666666671E-2</v>
      </c>
      <c r="K731" s="400">
        <f t="shared" ref="K731:K794" si="35">$C731-H731</f>
        <v>-0.12161941666666666</v>
      </c>
    </row>
    <row r="732" spans="1:11" ht="14.5" customHeight="1" x14ac:dyDescent="0.15">
      <c r="A732" s="399">
        <v>31686</v>
      </c>
      <c r="B732" s="430">
        <v>5.7700000000000001E-2</v>
      </c>
      <c r="C732" s="400">
        <v>5.0500000000000003E-2</v>
      </c>
      <c r="D732" s="400">
        <v>6.8999999999999999E-3</v>
      </c>
      <c r="E732" s="400">
        <v>7.3833333333333303E-3</v>
      </c>
      <c r="F732" s="430">
        <v>7.7749999999999998E-3</v>
      </c>
      <c r="G732" s="430">
        <v>7.5791666666666698E-3</v>
      </c>
      <c r="H732" s="400">
        <v>7.9395000000000004E-3</v>
      </c>
      <c r="I732" s="400">
        <f t="shared" si="33"/>
        <v>5.0799999999999998E-2</v>
      </c>
      <c r="J732" s="400">
        <f t="shared" si="34"/>
        <v>5.012083333333333E-2</v>
      </c>
      <c r="K732" s="400">
        <f t="shared" si="35"/>
        <v>4.2560500000000001E-2</v>
      </c>
    </row>
    <row r="733" spans="1:11" ht="14.5" customHeight="1" x14ac:dyDescent="0.15">
      <c r="A733" s="399">
        <v>31717</v>
      </c>
      <c r="B733" s="430">
        <v>2.4299999999999999E-2</v>
      </c>
      <c r="C733" s="400">
        <v>2.1100000000000001E-2</v>
      </c>
      <c r="D733" s="400">
        <v>5.8999999999999999E-3</v>
      </c>
      <c r="E733" s="400">
        <v>7.2333333333333303E-3</v>
      </c>
      <c r="F733" s="430">
        <v>7.6666666666666697E-3</v>
      </c>
      <c r="G733" s="430">
        <v>7.45E-3</v>
      </c>
      <c r="H733" s="400">
        <v>7.7447499999999999E-3</v>
      </c>
      <c r="I733" s="400">
        <f t="shared" si="33"/>
        <v>1.84E-2</v>
      </c>
      <c r="J733" s="400">
        <f t="shared" si="34"/>
        <v>1.6849999999999997E-2</v>
      </c>
      <c r="K733" s="400">
        <f t="shared" si="35"/>
        <v>1.3355250000000001E-2</v>
      </c>
    </row>
    <row r="734" spans="1:11" ht="14.5" customHeight="1" x14ac:dyDescent="0.15">
      <c r="A734" s="399">
        <v>31747</v>
      </c>
      <c r="B734" s="430">
        <v>-2.5499999999999998E-2</v>
      </c>
      <c r="C734" s="400">
        <v>-2.5399999999999999E-2</v>
      </c>
      <c r="D734" s="400">
        <v>7.0000000000000001E-3</v>
      </c>
      <c r="E734" s="400">
        <v>7.0749999999999997E-3</v>
      </c>
      <c r="F734" s="430">
        <v>7.5166666666666698E-3</v>
      </c>
      <c r="G734" s="430">
        <v>7.2958333333333304E-3</v>
      </c>
      <c r="H734" s="400">
        <v>7.5995833333333297E-3</v>
      </c>
      <c r="I734" s="400">
        <f t="shared" si="33"/>
        <v>-3.2500000000000001E-2</v>
      </c>
      <c r="J734" s="400">
        <f t="shared" si="34"/>
        <v>-3.279583333333333E-2</v>
      </c>
      <c r="K734" s="400">
        <f t="shared" si="35"/>
        <v>-3.2999583333333332E-2</v>
      </c>
    </row>
    <row r="735" spans="1:11" ht="14.5" customHeight="1" x14ac:dyDescent="0.15">
      <c r="A735" s="399">
        <v>31778</v>
      </c>
      <c r="B735" s="430">
        <v>0.13469999999999999</v>
      </c>
      <c r="C735" s="400">
        <v>9.8400000000000001E-2</v>
      </c>
      <c r="D735" s="400">
        <v>6.4000000000000003E-3</v>
      </c>
      <c r="E735" s="400">
        <v>6.9666666666666696E-3</v>
      </c>
      <c r="F735" s="430">
        <v>7.3833333333333303E-3</v>
      </c>
      <c r="G735" s="430">
        <v>7.175E-3</v>
      </c>
      <c r="H735" s="400">
        <v>7.4537500000000003E-3</v>
      </c>
      <c r="I735" s="400">
        <f t="shared" si="33"/>
        <v>0.1283</v>
      </c>
      <c r="J735" s="400">
        <f t="shared" si="34"/>
        <v>0.127525</v>
      </c>
      <c r="K735" s="400">
        <f t="shared" si="35"/>
        <v>9.0946250000000006E-2</v>
      </c>
    </row>
    <row r="736" spans="1:11" ht="14.5" customHeight="1" x14ac:dyDescent="0.15">
      <c r="A736" s="399">
        <v>31809</v>
      </c>
      <c r="B736" s="430">
        <v>3.95E-2</v>
      </c>
      <c r="C736" s="400">
        <v>-3.0099999999999998E-2</v>
      </c>
      <c r="D736" s="400">
        <v>5.8999999999999999E-3</v>
      </c>
      <c r="E736" s="400">
        <v>6.9833333333333301E-3</v>
      </c>
      <c r="F736" s="430">
        <v>7.4000000000000003E-3</v>
      </c>
      <c r="G736" s="430">
        <v>7.19166666666667E-3</v>
      </c>
      <c r="H736" s="400">
        <v>7.5030833333333304E-3</v>
      </c>
      <c r="I736" s="400">
        <f t="shared" si="33"/>
        <v>3.3599999999999998E-2</v>
      </c>
      <c r="J736" s="400">
        <f t="shared" si="34"/>
        <v>3.2308333333333328E-2</v>
      </c>
      <c r="K736" s="400">
        <f t="shared" si="35"/>
        <v>-3.7603083333333329E-2</v>
      </c>
    </row>
    <row r="737" spans="1:11" ht="14.5" customHeight="1" x14ac:dyDescent="0.15">
      <c r="A737" s="399">
        <v>31837</v>
      </c>
      <c r="B737" s="430">
        <v>2.8899999999999999E-2</v>
      </c>
      <c r="C737" s="400">
        <v>-1.89E-2</v>
      </c>
      <c r="D737" s="400">
        <v>6.6E-3</v>
      </c>
      <c r="E737" s="400">
        <v>6.9666666666666696E-3</v>
      </c>
      <c r="F737" s="430">
        <v>7.3666666666666698E-3</v>
      </c>
      <c r="G737" s="430">
        <v>7.1666666666666701E-3</v>
      </c>
      <c r="H737" s="400">
        <v>7.4409166666666703E-3</v>
      </c>
      <c r="I737" s="400">
        <f t="shared" si="33"/>
        <v>2.23E-2</v>
      </c>
      <c r="J737" s="400">
        <f t="shared" si="34"/>
        <v>2.1733333333333327E-2</v>
      </c>
      <c r="K737" s="400">
        <f t="shared" si="35"/>
        <v>-2.6340916666666672E-2</v>
      </c>
    </row>
    <row r="738" spans="1:11" ht="14.5" customHeight="1" x14ac:dyDescent="0.15">
      <c r="A738" s="399">
        <v>31868</v>
      </c>
      <c r="B738" s="430">
        <v>-8.8999999999999999E-3</v>
      </c>
      <c r="C738" s="400">
        <v>-4.1399999999999999E-2</v>
      </c>
      <c r="D738" s="400">
        <v>6.4999999999999997E-3</v>
      </c>
      <c r="E738" s="400">
        <v>7.3749999999999996E-3</v>
      </c>
      <c r="F738" s="430">
        <v>7.6249999999999998E-3</v>
      </c>
      <c r="G738" s="430">
        <v>7.4999999999999997E-3</v>
      </c>
      <c r="H738" s="400">
        <v>7.7940833333333299E-3</v>
      </c>
      <c r="I738" s="400">
        <f t="shared" si="33"/>
        <v>-1.54E-2</v>
      </c>
      <c r="J738" s="400">
        <f t="shared" si="34"/>
        <v>-1.6399999999999998E-2</v>
      </c>
      <c r="K738" s="400">
        <f t="shared" si="35"/>
        <v>-4.9194083333333333E-2</v>
      </c>
    </row>
    <row r="739" spans="1:11" ht="14.5" customHeight="1" x14ac:dyDescent="0.15">
      <c r="A739" s="399">
        <v>31898</v>
      </c>
      <c r="B739" s="430">
        <v>8.6999999999999994E-3</v>
      </c>
      <c r="C739" s="400">
        <v>-6.4000000000000003E-3</v>
      </c>
      <c r="D739" s="400">
        <v>6.6E-3</v>
      </c>
      <c r="E739" s="400">
        <v>7.7749999999999998E-3</v>
      </c>
      <c r="F739" s="430">
        <v>7.9916666666666695E-3</v>
      </c>
      <c r="G739" s="430">
        <v>7.8833333333333307E-3</v>
      </c>
      <c r="H739" s="400">
        <v>8.22083333333333E-3</v>
      </c>
      <c r="I739" s="400">
        <f t="shared" si="33"/>
        <v>2.0999999999999994E-3</v>
      </c>
      <c r="J739" s="400">
        <f t="shared" si="34"/>
        <v>8.1666666666666866E-4</v>
      </c>
      <c r="K739" s="400">
        <f t="shared" si="35"/>
        <v>-1.4620833333333329E-2</v>
      </c>
    </row>
    <row r="740" spans="1:11" ht="14.5" customHeight="1" x14ac:dyDescent="0.15">
      <c r="A740" s="399">
        <v>31929</v>
      </c>
      <c r="B740" s="430">
        <v>5.0500000000000003E-2</v>
      </c>
      <c r="C740" s="400">
        <v>4.3900000000000002E-2</v>
      </c>
      <c r="D740" s="400">
        <v>7.4999999999999997E-3</v>
      </c>
      <c r="E740" s="400">
        <v>7.76666666666667E-3</v>
      </c>
      <c r="F740" s="430">
        <v>8.0416666666666692E-3</v>
      </c>
      <c r="G740" s="430">
        <v>7.9041666666666704E-3</v>
      </c>
      <c r="H740" s="400">
        <v>8.3485E-3</v>
      </c>
      <c r="I740" s="400">
        <f t="shared" si="33"/>
        <v>4.3000000000000003E-2</v>
      </c>
      <c r="J740" s="400">
        <f t="shared" si="34"/>
        <v>4.2595833333333333E-2</v>
      </c>
      <c r="K740" s="400">
        <f t="shared" si="35"/>
        <v>3.55515E-2</v>
      </c>
    </row>
    <row r="741" spans="1:11" ht="14.5" customHeight="1" x14ac:dyDescent="0.15">
      <c r="A741" s="399">
        <v>31959</v>
      </c>
      <c r="B741" s="430">
        <v>5.0700000000000002E-2</v>
      </c>
      <c r="C741" s="400">
        <v>-2.5000000000000001E-3</v>
      </c>
      <c r="D741" s="400">
        <v>7.3000000000000001E-3</v>
      </c>
      <c r="E741" s="400">
        <v>7.8499999999999993E-3</v>
      </c>
      <c r="F741" s="430">
        <v>8.0416666666666692E-3</v>
      </c>
      <c r="G741" s="430">
        <v>7.9458333333333308E-3</v>
      </c>
      <c r="H741" s="400">
        <v>8.4458333333333295E-3</v>
      </c>
      <c r="I741" s="400">
        <f t="shared" si="33"/>
        <v>4.3400000000000001E-2</v>
      </c>
      <c r="J741" s="400">
        <f t="shared" si="34"/>
        <v>4.2754166666666669E-2</v>
      </c>
      <c r="K741" s="400">
        <f t="shared" si="35"/>
        <v>-1.094583333333333E-2</v>
      </c>
    </row>
    <row r="742" spans="1:11" ht="14.5" customHeight="1" x14ac:dyDescent="0.15">
      <c r="A742" s="399">
        <v>31990</v>
      </c>
      <c r="B742" s="430">
        <v>3.73E-2</v>
      </c>
      <c r="C742" s="400">
        <v>5.2699999999999997E-2</v>
      </c>
      <c r="D742" s="400">
        <v>7.4999999999999997E-3</v>
      </c>
      <c r="E742" s="400">
        <v>8.0583333333333305E-3</v>
      </c>
      <c r="F742" s="430">
        <v>8.2166666666666707E-3</v>
      </c>
      <c r="G742" s="430">
        <v>8.1375000000000006E-3</v>
      </c>
      <c r="H742" s="400">
        <v>8.7027500000000004E-3</v>
      </c>
      <c r="I742" s="400">
        <f t="shared" si="33"/>
        <v>2.98E-2</v>
      </c>
      <c r="J742" s="400">
        <f t="shared" si="34"/>
        <v>2.9162500000000001E-2</v>
      </c>
      <c r="K742" s="400">
        <f t="shared" si="35"/>
        <v>4.3997249999999995E-2</v>
      </c>
    </row>
    <row r="743" spans="1:11" ht="14.5" customHeight="1" x14ac:dyDescent="0.15">
      <c r="A743" s="399">
        <v>32021</v>
      </c>
      <c r="B743" s="430">
        <v>-2.1899999999999999E-2</v>
      </c>
      <c r="C743" s="400">
        <v>2.0999999999999999E-3</v>
      </c>
      <c r="D743" s="400">
        <v>7.4999999999999997E-3</v>
      </c>
      <c r="E743" s="400">
        <v>8.4833333333333306E-3</v>
      </c>
      <c r="F743" s="430">
        <v>8.6250000000000007E-3</v>
      </c>
      <c r="G743" s="430">
        <v>8.55416666666667E-3</v>
      </c>
      <c r="H743" s="400">
        <v>9.3135000000000006E-3</v>
      </c>
      <c r="I743" s="400">
        <f t="shared" si="33"/>
        <v>-2.9399999999999999E-2</v>
      </c>
      <c r="J743" s="400">
        <f t="shared" si="34"/>
        <v>-3.0454166666666671E-2</v>
      </c>
      <c r="K743" s="400">
        <f t="shared" si="35"/>
        <v>-7.2135000000000012E-3</v>
      </c>
    </row>
    <row r="744" spans="1:11" ht="14.5" customHeight="1" x14ac:dyDescent="0.15">
      <c r="A744" s="399">
        <v>32051</v>
      </c>
      <c r="B744" s="430">
        <v>-0.21540000000000001</v>
      </c>
      <c r="C744" s="400">
        <v>-7.0499999999999993E-2</v>
      </c>
      <c r="D744" s="400">
        <v>7.9000000000000008E-3</v>
      </c>
      <c r="E744" s="400">
        <v>8.7666666666666691E-3</v>
      </c>
      <c r="F744" s="430">
        <v>8.9499999999999996E-3</v>
      </c>
      <c r="G744" s="430">
        <v>8.8583333333333292E-3</v>
      </c>
      <c r="H744" s="400">
        <v>9.4655E-3</v>
      </c>
      <c r="I744" s="400">
        <f t="shared" si="33"/>
        <v>-0.2233</v>
      </c>
      <c r="J744" s="400">
        <f t="shared" si="34"/>
        <v>-0.22425833333333334</v>
      </c>
      <c r="K744" s="400">
        <f t="shared" si="35"/>
        <v>-7.9965499999999995E-2</v>
      </c>
    </row>
    <row r="745" spans="1:11" ht="14.5" customHeight="1" x14ac:dyDescent="0.15">
      <c r="A745" s="399">
        <v>32082</v>
      </c>
      <c r="B745" s="430">
        <v>-8.2400000000000001E-2</v>
      </c>
      <c r="C745" s="400">
        <v>-5.5500000000000001E-2</v>
      </c>
      <c r="D745" s="400">
        <v>7.4999999999999997E-3</v>
      </c>
      <c r="E745" s="400">
        <v>8.3416666666666708E-3</v>
      </c>
      <c r="F745" s="430">
        <v>8.5583333333333293E-3</v>
      </c>
      <c r="G745" s="430">
        <v>8.4499999999999992E-3</v>
      </c>
      <c r="H745" s="400">
        <v>9.0204166666666696E-3</v>
      </c>
      <c r="I745" s="400">
        <f t="shared" si="33"/>
        <v>-8.9900000000000008E-2</v>
      </c>
      <c r="J745" s="400">
        <f t="shared" si="34"/>
        <v>-9.085E-2</v>
      </c>
      <c r="K745" s="400">
        <f t="shared" si="35"/>
        <v>-6.4520416666666663E-2</v>
      </c>
    </row>
    <row r="746" spans="1:11" ht="14.5" customHeight="1" x14ac:dyDescent="0.15">
      <c r="A746" s="399">
        <v>32112</v>
      </c>
      <c r="B746" s="430">
        <v>7.6100000000000001E-2</v>
      </c>
      <c r="C746" s="400">
        <v>1.0800000000000001E-2</v>
      </c>
      <c r="D746" s="400">
        <v>7.7999999999999996E-3</v>
      </c>
      <c r="E746" s="400">
        <v>8.4250000000000002E-3</v>
      </c>
      <c r="F746" s="430">
        <v>8.6083333333333307E-3</v>
      </c>
      <c r="G746" s="430">
        <v>8.5166666666666706E-3</v>
      </c>
      <c r="H746" s="400">
        <v>9.1140000000000006E-3</v>
      </c>
      <c r="I746" s="400">
        <f t="shared" si="33"/>
        <v>6.83E-2</v>
      </c>
      <c r="J746" s="400">
        <f t="shared" si="34"/>
        <v>6.7583333333333329E-2</v>
      </c>
      <c r="K746" s="400">
        <f t="shared" si="35"/>
        <v>1.686E-3</v>
      </c>
    </row>
    <row r="747" spans="1:11" ht="14.5" customHeight="1" x14ac:dyDescent="0.15">
      <c r="A747" s="399">
        <v>32143</v>
      </c>
      <c r="B747" s="430">
        <v>4.2099999999999999E-2</v>
      </c>
      <c r="C747" s="400">
        <v>0.1153</v>
      </c>
      <c r="D747" s="400">
        <v>7.1999999999999998E-3</v>
      </c>
      <c r="E747" s="400">
        <v>8.2333333333333304E-3</v>
      </c>
      <c r="F747" s="430">
        <v>8.4083333333333302E-3</v>
      </c>
      <c r="G747" s="430">
        <v>8.3208333333333294E-3</v>
      </c>
      <c r="H747" s="400">
        <v>8.9983333333333304E-3</v>
      </c>
      <c r="I747" s="400">
        <f t="shared" si="33"/>
        <v>3.49E-2</v>
      </c>
      <c r="J747" s="400">
        <f t="shared" si="34"/>
        <v>3.3779166666666666E-2</v>
      </c>
      <c r="K747" s="400">
        <f t="shared" si="35"/>
        <v>0.10630166666666667</v>
      </c>
    </row>
    <row r="748" spans="1:11" ht="14.5" customHeight="1" x14ac:dyDescent="0.15">
      <c r="A748" s="399">
        <v>32174</v>
      </c>
      <c r="B748" s="430">
        <v>4.6600000000000003E-2</v>
      </c>
      <c r="C748" s="400">
        <v>-1.7500000000000002E-2</v>
      </c>
      <c r="D748" s="400">
        <v>7.1000000000000004E-3</v>
      </c>
      <c r="E748" s="400">
        <v>7.8333333333333293E-3</v>
      </c>
      <c r="F748" s="430">
        <v>8.0000000000000002E-3</v>
      </c>
      <c r="G748" s="430">
        <v>7.9166666666666708E-3</v>
      </c>
      <c r="H748" s="400">
        <v>8.4295833333333306E-3</v>
      </c>
      <c r="I748" s="400">
        <f t="shared" si="33"/>
        <v>3.95E-2</v>
      </c>
      <c r="J748" s="400">
        <f t="shared" si="34"/>
        <v>3.8683333333333333E-2</v>
      </c>
      <c r="K748" s="400">
        <f t="shared" si="35"/>
        <v>-2.5929583333333332E-2</v>
      </c>
    </row>
    <row r="749" spans="1:11" ht="14.5" customHeight="1" x14ac:dyDescent="0.15">
      <c r="A749" s="399">
        <v>32203</v>
      </c>
      <c r="B749" s="430">
        <v>-3.09E-2</v>
      </c>
      <c r="C749" s="400">
        <v>-5.2699999999999997E-2</v>
      </c>
      <c r="D749" s="400">
        <v>7.1999999999999998E-3</v>
      </c>
      <c r="E749" s="400">
        <v>7.8250000000000004E-3</v>
      </c>
      <c r="F749" s="430">
        <v>7.9916666666666695E-3</v>
      </c>
      <c r="G749" s="430">
        <v>7.9083333333333297E-3</v>
      </c>
      <c r="H749" s="400">
        <v>8.3956666666666693E-3</v>
      </c>
      <c r="I749" s="400">
        <f t="shared" si="33"/>
        <v>-3.8100000000000002E-2</v>
      </c>
      <c r="J749" s="400">
        <f t="shared" si="34"/>
        <v>-3.8808333333333334E-2</v>
      </c>
      <c r="K749" s="400">
        <f t="shared" si="35"/>
        <v>-6.1095666666666666E-2</v>
      </c>
    </row>
    <row r="750" spans="1:11" ht="14.5" customHeight="1" x14ac:dyDescent="0.15">
      <c r="A750" s="399">
        <v>32234</v>
      </c>
      <c r="B750" s="430">
        <v>1.11E-2</v>
      </c>
      <c r="C750" s="400">
        <v>1.9E-3</v>
      </c>
      <c r="D750" s="400">
        <v>7.0000000000000001E-3</v>
      </c>
      <c r="E750" s="400">
        <v>8.0583333333333305E-3</v>
      </c>
      <c r="F750" s="430">
        <v>8.2166666666666707E-3</v>
      </c>
      <c r="G750" s="430">
        <v>8.1375000000000006E-3</v>
      </c>
      <c r="H750" s="400">
        <v>8.7683333333333294E-3</v>
      </c>
      <c r="I750" s="400">
        <f t="shared" si="33"/>
        <v>4.1000000000000003E-3</v>
      </c>
      <c r="J750" s="400">
        <f t="shared" si="34"/>
        <v>2.9624999999999999E-3</v>
      </c>
      <c r="K750" s="400">
        <f t="shared" si="35"/>
        <v>-6.8683333333333296E-3</v>
      </c>
    </row>
    <row r="751" spans="1:11" ht="14.5" customHeight="1" x14ac:dyDescent="0.15">
      <c r="A751" s="399">
        <v>32264</v>
      </c>
      <c r="B751" s="430">
        <v>8.6E-3</v>
      </c>
      <c r="C751" s="400">
        <v>4.5999999999999999E-2</v>
      </c>
      <c r="D751" s="400">
        <v>7.7999999999999996E-3</v>
      </c>
      <c r="E751" s="400">
        <v>8.2500000000000004E-3</v>
      </c>
      <c r="F751" s="430">
        <v>8.4166666666666695E-3</v>
      </c>
      <c r="G751" s="430">
        <v>8.3333333333333297E-3</v>
      </c>
      <c r="H751" s="400">
        <v>8.9932499999999995E-3</v>
      </c>
      <c r="I751" s="400">
        <f t="shared" si="33"/>
        <v>8.0000000000000036E-4</v>
      </c>
      <c r="J751" s="400">
        <f t="shared" si="34"/>
        <v>2.6666666666667026E-4</v>
      </c>
      <c r="K751" s="400">
        <f t="shared" si="35"/>
        <v>3.7006749999999998E-2</v>
      </c>
    </row>
    <row r="752" spans="1:11" ht="14.5" customHeight="1" x14ac:dyDescent="0.15">
      <c r="A752" s="399">
        <v>32295</v>
      </c>
      <c r="B752" s="430">
        <v>4.5900000000000003E-2</v>
      </c>
      <c r="C752" s="400">
        <v>3.15E-2</v>
      </c>
      <c r="D752" s="400">
        <v>7.6E-3</v>
      </c>
      <c r="E752" s="400">
        <v>8.2166666666666707E-3</v>
      </c>
      <c r="F752" s="430">
        <v>8.4416666666666702E-3</v>
      </c>
      <c r="G752" s="430">
        <v>8.3291666666666705E-3</v>
      </c>
      <c r="H752" s="400">
        <v>9.0045833333333297E-3</v>
      </c>
      <c r="I752" s="400">
        <f t="shared" si="33"/>
        <v>3.8300000000000001E-2</v>
      </c>
      <c r="J752" s="400">
        <f t="shared" si="34"/>
        <v>3.7570833333333331E-2</v>
      </c>
      <c r="K752" s="400">
        <f t="shared" si="35"/>
        <v>2.2495416666666671E-2</v>
      </c>
    </row>
    <row r="753" spans="1:11" ht="14.5" customHeight="1" x14ac:dyDescent="0.15">
      <c r="A753" s="399">
        <v>32325</v>
      </c>
      <c r="B753" s="430">
        <v>-3.8E-3</v>
      </c>
      <c r="C753" s="400">
        <v>1.6999999999999999E-3</v>
      </c>
      <c r="D753" s="400">
        <v>7.1000000000000004E-3</v>
      </c>
      <c r="E753" s="400">
        <v>8.3000000000000001E-3</v>
      </c>
      <c r="F753" s="430">
        <v>8.5500000000000003E-3</v>
      </c>
      <c r="G753" s="430">
        <v>8.4250000000000002E-3</v>
      </c>
      <c r="H753" s="400">
        <v>9.1866666666666694E-3</v>
      </c>
      <c r="I753" s="400">
        <f t="shared" si="33"/>
        <v>-1.09E-2</v>
      </c>
      <c r="J753" s="400">
        <f t="shared" si="34"/>
        <v>-1.2225E-2</v>
      </c>
      <c r="K753" s="400">
        <f t="shared" si="35"/>
        <v>-7.4866666666666692E-3</v>
      </c>
    </row>
    <row r="754" spans="1:11" ht="14.5" customHeight="1" x14ac:dyDescent="0.15">
      <c r="A754" s="399">
        <v>32356</v>
      </c>
      <c r="B754" s="430">
        <v>-3.39E-2</v>
      </c>
      <c r="C754" s="400">
        <v>-1.37E-2</v>
      </c>
      <c r="D754" s="400">
        <v>8.3000000000000001E-3</v>
      </c>
      <c r="E754" s="400">
        <v>8.4250000000000002E-3</v>
      </c>
      <c r="F754" s="430">
        <v>8.6416666666666708E-3</v>
      </c>
      <c r="G754" s="430">
        <v>8.5333333333333303E-3</v>
      </c>
      <c r="H754" s="400">
        <v>9.3080000000000003E-3</v>
      </c>
      <c r="I754" s="400">
        <f t="shared" si="33"/>
        <v>-4.2200000000000001E-2</v>
      </c>
      <c r="J754" s="400">
        <f t="shared" si="34"/>
        <v>-4.243333333333333E-2</v>
      </c>
      <c r="K754" s="400">
        <f t="shared" si="35"/>
        <v>-2.3008000000000001E-2</v>
      </c>
    </row>
    <row r="755" spans="1:11" ht="14.5" customHeight="1" x14ac:dyDescent="0.15">
      <c r="A755" s="399">
        <v>32387</v>
      </c>
      <c r="B755" s="430">
        <v>4.2599999999999999E-2</v>
      </c>
      <c r="C755" s="400">
        <v>4.1300000000000003E-2</v>
      </c>
      <c r="D755" s="400">
        <v>7.6E-3</v>
      </c>
      <c r="E755" s="400">
        <v>8.1833333333333307E-3</v>
      </c>
      <c r="F755" s="430">
        <v>8.3833333333333294E-3</v>
      </c>
      <c r="G755" s="430">
        <v>8.2833333333333301E-3</v>
      </c>
      <c r="H755" s="400">
        <v>8.8885000000000006E-3</v>
      </c>
      <c r="I755" s="400">
        <f t="shared" si="33"/>
        <v>3.4999999999999996E-2</v>
      </c>
      <c r="J755" s="400">
        <f t="shared" si="34"/>
        <v>3.4316666666666669E-2</v>
      </c>
      <c r="K755" s="400">
        <f t="shared" si="35"/>
        <v>3.2411500000000003E-2</v>
      </c>
    </row>
    <row r="756" spans="1:11" ht="14.5" customHeight="1" x14ac:dyDescent="0.15">
      <c r="A756" s="399">
        <v>32417</v>
      </c>
      <c r="B756" s="430">
        <v>2.7799999999999998E-2</v>
      </c>
      <c r="C756" s="400">
        <v>2.6200000000000001E-2</v>
      </c>
      <c r="D756" s="400">
        <v>7.6E-3</v>
      </c>
      <c r="E756" s="400">
        <v>7.9166666666666708E-3</v>
      </c>
      <c r="F756" s="430">
        <v>8.0833333333333295E-3</v>
      </c>
      <c r="G756" s="430">
        <v>8.0000000000000002E-3</v>
      </c>
      <c r="H756" s="400">
        <v>8.3178333333333403E-3</v>
      </c>
      <c r="I756" s="400">
        <f t="shared" si="33"/>
        <v>2.0199999999999999E-2</v>
      </c>
      <c r="J756" s="400">
        <f t="shared" si="34"/>
        <v>1.9799999999999998E-2</v>
      </c>
      <c r="K756" s="400">
        <f t="shared" si="35"/>
        <v>1.7882166666666661E-2</v>
      </c>
    </row>
    <row r="757" spans="1:11" ht="14.5" customHeight="1" x14ac:dyDescent="0.15">
      <c r="A757" s="399">
        <v>32448</v>
      </c>
      <c r="B757" s="430">
        <v>-1.43E-2</v>
      </c>
      <c r="C757" s="400">
        <v>-7.9000000000000008E-3</v>
      </c>
      <c r="D757" s="400">
        <v>7.0000000000000001E-3</v>
      </c>
      <c r="E757" s="400">
        <v>7.8750000000000001E-3</v>
      </c>
      <c r="F757" s="430">
        <v>8.0999999999999996E-3</v>
      </c>
      <c r="G757" s="430">
        <v>7.9874999999999998E-3</v>
      </c>
      <c r="H757" s="400">
        <v>8.2416666666666697E-3</v>
      </c>
      <c r="I757" s="400">
        <f t="shared" si="33"/>
        <v>-2.1299999999999999E-2</v>
      </c>
      <c r="J757" s="400">
        <f t="shared" si="34"/>
        <v>-2.2287500000000002E-2</v>
      </c>
      <c r="K757" s="400">
        <f t="shared" si="35"/>
        <v>-1.6141666666666672E-2</v>
      </c>
    </row>
    <row r="758" spans="1:11" ht="14.5" customHeight="1" x14ac:dyDescent="0.15">
      <c r="A758" s="399">
        <v>32478</v>
      </c>
      <c r="B758" s="430">
        <v>1.7399999999999999E-2</v>
      </c>
      <c r="C758" s="400">
        <v>6.3E-3</v>
      </c>
      <c r="D758" s="400">
        <v>7.4999999999999997E-3</v>
      </c>
      <c r="E758" s="400">
        <v>7.9749999999999995E-3</v>
      </c>
      <c r="F758" s="430">
        <v>8.175E-3</v>
      </c>
      <c r="G758" s="430">
        <v>8.0750000000000006E-3</v>
      </c>
      <c r="H758" s="400">
        <v>8.3765833333333296E-3</v>
      </c>
      <c r="I758" s="400">
        <f t="shared" si="33"/>
        <v>9.8999999999999991E-3</v>
      </c>
      <c r="J758" s="400">
        <f t="shared" si="34"/>
        <v>9.3249999999999982E-3</v>
      </c>
      <c r="K758" s="400">
        <f t="shared" si="35"/>
        <v>-2.0765833333333296E-3</v>
      </c>
    </row>
    <row r="759" spans="1:11" ht="14.5" customHeight="1" x14ac:dyDescent="0.15">
      <c r="A759" s="399">
        <v>32509</v>
      </c>
      <c r="B759" s="430">
        <v>7.3200000000000001E-2</v>
      </c>
      <c r="C759" s="400">
        <v>5.7099999999999998E-2</v>
      </c>
      <c r="D759" s="400">
        <v>8.0000000000000002E-3</v>
      </c>
      <c r="E759" s="400">
        <v>8.0166666666666702E-3</v>
      </c>
      <c r="F759" s="430">
        <v>8.175E-3</v>
      </c>
      <c r="G759" s="430">
        <v>8.0958333333333299E-3</v>
      </c>
      <c r="H759" s="400">
        <v>8.404E-3</v>
      </c>
      <c r="I759" s="400">
        <f t="shared" si="33"/>
        <v>6.5200000000000008E-2</v>
      </c>
      <c r="J759" s="400">
        <f t="shared" si="34"/>
        <v>6.5104166666666671E-2</v>
      </c>
      <c r="K759" s="400">
        <f t="shared" si="35"/>
        <v>4.8695999999999996E-2</v>
      </c>
    </row>
    <row r="760" spans="1:11" ht="14.5" customHeight="1" x14ac:dyDescent="0.15">
      <c r="A760" s="399">
        <v>32540</v>
      </c>
      <c r="B760" s="430">
        <v>-2.4899999999999999E-2</v>
      </c>
      <c r="C760" s="400">
        <v>-2.1499999999999998E-2</v>
      </c>
      <c r="D760" s="400">
        <v>6.8999999999999999E-3</v>
      </c>
      <c r="E760" s="400">
        <v>8.0333333333333298E-3</v>
      </c>
      <c r="F760" s="430">
        <v>8.19166666666667E-3</v>
      </c>
      <c r="G760" s="430">
        <v>8.1124999999999999E-3</v>
      </c>
      <c r="H760" s="400">
        <v>8.3829166666666705E-3</v>
      </c>
      <c r="I760" s="400">
        <f t="shared" si="33"/>
        <v>-3.1799999999999995E-2</v>
      </c>
      <c r="J760" s="400">
        <f t="shared" si="34"/>
        <v>-3.30125E-2</v>
      </c>
      <c r="K760" s="400">
        <f t="shared" si="35"/>
        <v>-2.9882916666666669E-2</v>
      </c>
    </row>
    <row r="761" spans="1:11" ht="14.5" customHeight="1" x14ac:dyDescent="0.15">
      <c r="A761" s="399">
        <v>32568</v>
      </c>
      <c r="B761" s="430">
        <v>2.3300000000000001E-2</v>
      </c>
      <c r="C761" s="400">
        <v>2.69E-2</v>
      </c>
      <c r="D761" s="400">
        <v>7.9000000000000008E-3</v>
      </c>
      <c r="E761" s="400">
        <v>8.1666666666666693E-3</v>
      </c>
      <c r="F761" s="430">
        <v>8.3166666666666701E-3</v>
      </c>
      <c r="G761" s="430">
        <v>8.2416666666666697E-3</v>
      </c>
      <c r="H761" s="400">
        <v>8.5345000000000004E-3</v>
      </c>
      <c r="I761" s="400">
        <f t="shared" si="33"/>
        <v>1.54E-2</v>
      </c>
      <c r="J761" s="400">
        <f t="shared" si="34"/>
        <v>1.5058333333333332E-2</v>
      </c>
      <c r="K761" s="400">
        <f t="shared" si="35"/>
        <v>1.83655E-2</v>
      </c>
    </row>
    <row r="762" spans="1:11" ht="14.5" customHeight="1" x14ac:dyDescent="0.15">
      <c r="A762" s="399">
        <v>32599</v>
      </c>
      <c r="B762" s="430">
        <v>5.1900000000000002E-2</v>
      </c>
      <c r="C762" s="400">
        <v>6.3399999999999998E-2</v>
      </c>
      <c r="D762" s="400">
        <v>7.0000000000000001E-3</v>
      </c>
      <c r="E762" s="400">
        <v>8.1583333333333299E-3</v>
      </c>
      <c r="F762" s="430">
        <v>8.2833333333333301E-3</v>
      </c>
      <c r="G762" s="430">
        <v>8.22083333333333E-3</v>
      </c>
      <c r="H762" s="400">
        <v>8.4920833333333307E-3</v>
      </c>
      <c r="I762" s="400">
        <f t="shared" si="33"/>
        <v>4.4900000000000002E-2</v>
      </c>
      <c r="J762" s="400">
        <f t="shared" si="34"/>
        <v>4.3679166666666672E-2</v>
      </c>
      <c r="K762" s="400">
        <f t="shared" si="35"/>
        <v>5.4907916666666667E-2</v>
      </c>
    </row>
    <row r="763" spans="1:11" ht="14.5" customHeight="1" x14ac:dyDescent="0.15">
      <c r="A763" s="399">
        <v>32629</v>
      </c>
      <c r="B763" s="430">
        <v>4.0500000000000001E-2</v>
      </c>
      <c r="C763" s="400">
        <v>5.8000000000000003E-2</v>
      </c>
      <c r="D763" s="400">
        <v>8.0000000000000002E-3</v>
      </c>
      <c r="E763" s="400">
        <v>7.9749999999999995E-3</v>
      </c>
      <c r="F763" s="430">
        <v>8.1250000000000003E-3</v>
      </c>
      <c r="G763" s="430">
        <v>8.0499999999999999E-3</v>
      </c>
      <c r="H763" s="400">
        <v>8.3340833333333305E-3</v>
      </c>
      <c r="I763" s="400">
        <f t="shared" si="33"/>
        <v>3.2500000000000001E-2</v>
      </c>
      <c r="J763" s="400">
        <f t="shared" si="34"/>
        <v>3.245E-2</v>
      </c>
      <c r="K763" s="400">
        <f t="shared" si="35"/>
        <v>4.9665916666666671E-2</v>
      </c>
    </row>
    <row r="764" spans="1:11" ht="14.5" customHeight="1" x14ac:dyDescent="0.15">
      <c r="A764" s="399">
        <v>32660</v>
      </c>
      <c r="B764" s="430">
        <v>-5.7000000000000002E-3</v>
      </c>
      <c r="C764" s="400">
        <v>1.61E-2</v>
      </c>
      <c r="D764" s="400">
        <v>7.0000000000000001E-3</v>
      </c>
      <c r="E764" s="400">
        <v>7.5833333333333299E-3</v>
      </c>
      <c r="F764" s="430">
        <v>7.7416666666666701E-3</v>
      </c>
      <c r="G764" s="430">
        <v>7.6625E-3</v>
      </c>
      <c r="H764" s="400">
        <v>8.0485000000000001E-3</v>
      </c>
      <c r="I764" s="400">
        <f t="shared" si="33"/>
        <v>-1.2699999999999999E-2</v>
      </c>
      <c r="J764" s="400">
        <f t="shared" si="34"/>
        <v>-1.3362499999999999E-2</v>
      </c>
      <c r="K764" s="400">
        <f t="shared" si="35"/>
        <v>8.0514999999999996E-3</v>
      </c>
    </row>
    <row r="765" spans="1:11" ht="14.5" customHeight="1" x14ac:dyDescent="0.15">
      <c r="A765" s="399">
        <v>32690</v>
      </c>
      <c r="B765" s="430">
        <v>9.0300000000000005E-2</v>
      </c>
      <c r="C765" s="400">
        <v>8.0399999999999999E-2</v>
      </c>
      <c r="D765" s="400">
        <v>6.7999999999999996E-3</v>
      </c>
      <c r="E765" s="400">
        <v>7.4416666666666702E-3</v>
      </c>
      <c r="F765" s="430">
        <v>7.61666666666667E-3</v>
      </c>
      <c r="G765" s="430">
        <v>7.5291666666666701E-3</v>
      </c>
      <c r="H765" s="400">
        <v>7.9204166666666694E-3</v>
      </c>
      <c r="I765" s="400">
        <f t="shared" si="33"/>
        <v>8.3500000000000005E-2</v>
      </c>
      <c r="J765" s="400">
        <f t="shared" si="34"/>
        <v>8.2770833333333335E-2</v>
      </c>
      <c r="K765" s="400">
        <f t="shared" si="35"/>
        <v>7.2479583333333333E-2</v>
      </c>
    </row>
    <row r="766" spans="1:11" ht="14.5" customHeight="1" x14ac:dyDescent="0.15">
      <c r="A766" s="399">
        <v>32721</v>
      </c>
      <c r="B766" s="430">
        <v>1.95E-2</v>
      </c>
      <c r="C766" s="400">
        <v>-5.7000000000000002E-3</v>
      </c>
      <c r="D766" s="400">
        <v>6.6E-3</v>
      </c>
      <c r="E766" s="400">
        <v>7.4666666666666701E-3</v>
      </c>
      <c r="F766" s="430">
        <v>7.61666666666667E-3</v>
      </c>
      <c r="G766" s="430">
        <v>7.5416666666666696E-3</v>
      </c>
      <c r="H766" s="400">
        <v>7.9290000000000003E-3</v>
      </c>
      <c r="I766" s="400">
        <f t="shared" si="33"/>
        <v>1.29E-2</v>
      </c>
      <c r="J766" s="400">
        <f t="shared" si="34"/>
        <v>1.1958333333333331E-2</v>
      </c>
      <c r="K766" s="400">
        <f t="shared" si="35"/>
        <v>-1.3629E-2</v>
      </c>
    </row>
    <row r="767" spans="1:11" ht="14.5" customHeight="1" x14ac:dyDescent="0.15">
      <c r="A767" s="399">
        <v>32752</v>
      </c>
      <c r="B767" s="430">
        <v>-4.1000000000000003E-3</v>
      </c>
      <c r="C767" s="400">
        <v>1.7000000000000001E-2</v>
      </c>
      <c r="D767" s="400">
        <v>6.4999999999999997E-3</v>
      </c>
      <c r="E767" s="400">
        <v>7.5083333333333304E-3</v>
      </c>
      <c r="F767" s="430">
        <v>7.6916666666666704E-3</v>
      </c>
      <c r="G767" s="430">
        <v>7.6E-3</v>
      </c>
      <c r="H767" s="400">
        <v>7.9866666666666697E-3</v>
      </c>
      <c r="I767" s="400">
        <f t="shared" si="33"/>
        <v>-1.06E-2</v>
      </c>
      <c r="J767" s="400">
        <f t="shared" si="34"/>
        <v>-1.17E-2</v>
      </c>
      <c r="K767" s="400">
        <f t="shared" si="35"/>
        <v>9.0133333333333315E-3</v>
      </c>
    </row>
    <row r="768" spans="1:11" ht="14.5" customHeight="1" x14ac:dyDescent="0.15">
      <c r="A768" s="399">
        <v>32782</v>
      </c>
      <c r="B768" s="430">
        <v>-2.3199999999999998E-2</v>
      </c>
      <c r="C768" s="400">
        <v>4.4999999999999997E-3</v>
      </c>
      <c r="D768" s="400">
        <v>7.1999999999999998E-3</v>
      </c>
      <c r="E768" s="400">
        <v>7.43333333333333E-3</v>
      </c>
      <c r="F768" s="430">
        <v>7.6583333333333304E-3</v>
      </c>
      <c r="G768" s="430">
        <v>7.5458333333333297E-3</v>
      </c>
      <c r="H768" s="400">
        <v>7.9485000000000007E-3</v>
      </c>
      <c r="I768" s="400">
        <f t="shared" si="33"/>
        <v>-3.0399999999999996E-2</v>
      </c>
      <c r="J768" s="400">
        <f t="shared" si="34"/>
        <v>-3.0745833333333326E-2</v>
      </c>
      <c r="K768" s="400">
        <f t="shared" si="35"/>
        <v>-3.448500000000001E-3</v>
      </c>
    </row>
    <row r="769" spans="1:11" ht="14.5" customHeight="1" x14ac:dyDescent="0.15">
      <c r="A769" s="399">
        <v>32813</v>
      </c>
      <c r="B769" s="430">
        <v>2.0400000000000001E-2</v>
      </c>
      <c r="C769" s="400">
        <v>3.3599999999999998E-2</v>
      </c>
      <c r="D769" s="400">
        <v>6.4000000000000003E-3</v>
      </c>
      <c r="E769" s="400">
        <v>7.4083333333333301E-3</v>
      </c>
      <c r="F769" s="430">
        <v>7.61666666666667E-3</v>
      </c>
      <c r="G769" s="430">
        <v>7.5125000000000001E-3</v>
      </c>
      <c r="H769" s="400">
        <v>7.9297499999999993E-3</v>
      </c>
      <c r="I769" s="400">
        <f t="shared" si="33"/>
        <v>1.4000000000000002E-2</v>
      </c>
      <c r="J769" s="400">
        <f t="shared" si="34"/>
        <v>1.2887500000000001E-2</v>
      </c>
      <c r="K769" s="400">
        <f t="shared" si="35"/>
        <v>2.5670249999999999E-2</v>
      </c>
    </row>
    <row r="770" spans="1:11" ht="14.5" customHeight="1" x14ac:dyDescent="0.15">
      <c r="A770" s="399">
        <v>32843</v>
      </c>
      <c r="B770" s="430">
        <v>2.4E-2</v>
      </c>
      <c r="C770" s="400">
        <v>7.3099999999999998E-2</v>
      </c>
      <c r="D770" s="400">
        <v>6.4000000000000003E-3</v>
      </c>
      <c r="E770" s="400">
        <v>7.3833333333333303E-3</v>
      </c>
      <c r="F770" s="430">
        <v>7.5916666666666702E-3</v>
      </c>
      <c r="G770" s="430">
        <v>7.4875000000000002E-3</v>
      </c>
      <c r="H770" s="400">
        <v>7.8612500000000002E-3</v>
      </c>
      <c r="I770" s="400">
        <f t="shared" si="33"/>
        <v>1.7600000000000001E-2</v>
      </c>
      <c r="J770" s="400">
        <f t="shared" si="34"/>
        <v>1.6512499999999999E-2</v>
      </c>
      <c r="K770" s="400">
        <f t="shared" si="35"/>
        <v>6.5238749999999998E-2</v>
      </c>
    </row>
    <row r="771" spans="1:11" ht="14.5" customHeight="1" x14ac:dyDescent="0.15">
      <c r="A771" s="399">
        <v>32874</v>
      </c>
      <c r="B771" s="430">
        <v>-6.7100000000000007E-2</v>
      </c>
      <c r="C771" s="400">
        <v>-8.09E-2</v>
      </c>
      <c r="D771" s="400">
        <v>7.3000000000000001E-3</v>
      </c>
      <c r="E771" s="400">
        <v>7.4916666666666699E-3</v>
      </c>
      <c r="F771" s="430">
        <v>7.7250000000000001E-3</v>
      </c>
      <c r="G771" s="430">
        <v>7.6083333333333298E-3</v>
      </c>
      <c r="H771" s="400">
        <v>7.9564166666666707E-3</v>
      </c>
      <c r="I771" s="400">
        <f t="shared" si="33"/>
        <v>-7.4400000000000008E-2</v>
      </c>
      <c r="J771" s="400">
        <f t="shared" si="34"/>
        <v>-7.4708333333333335E-2</v>
      </c>
      <c r="K771" s="400">
        <f t="shared" si="35"/>
        <v>-8.8856416666666674E-2</v>
      </c>
    </row>
    <row r="772" spans="1:11" ht="14.5" customHeight="1" x14ac:dyDescent="0.15">
      <c r="A772" s="399">
        <v>32905</v>
      </c>
      <c r="B772" s="430">
        <v>1.29E-2</v>
      </c>
      <c r="C772" s="400">
        <v>-1.09E-2</v>
      </c>
      <c r="D772" s="400">
        <v>6.6E-3</v>
      </c>
      <c r="E772" s="400">
        <v>7.6833333333333302E-3</v>
      </c>
      <c r="F772" s="430">
        <v>7.8666666666666694E-3</v>
      </c>
      <c r="G772" s="430">
        <v>7.7749999999999998E-3</v>
      </c>
      <c r="H772" s="400">
        <v>8.1302500000000003E-3</v>
      </c>
      <c r="I772" s="400">
        <f t="shared" ref="I772:I835" si="36">B772-D772</f>
        <v>6.3E-3</v>
      </c>
      <c r="J772" s="400">
        <f t="shared" si="34"/>
        <v>5.1250000000000002E-3</v>
      </c>
      <c r="K772" s="400">
        <f t="shared" si="35"/>
        <v>-1.9030249999999999E-2</v>
      </c>
    </row>
    <row r="773" spans="1:11" ht="14.5" customHeight="1" x14ac:dyDescent="0.15">
      <c r="A773" s="399">
        <v>32933</v>
      </c>
      <c r="B773" s="430">
        <v>2.6499999999999999E-2</v>
      </c>
      <c r="C773" s="400">
        <v>1.8700000000000001E-2</v>
      </c>
      <c r="D773" s="400">
        <v>7.1000000000000004E-3</v>
      </c>
      <c r="E773" s="400">
        <v>7.8083333333333303E-3</v>
      </c>
      <c r="F773" s="430">
        <v>7.9249999999999998E-3</v>
      </c>
      <c r="G773" s="430">
        <v>7.8666666666666694E-3</v>
      </c>
      <c r="H773" s="400">
        <v>8.2053333333333301E-3</v>
      </c>
      <c r="I773" s="400">
        <f t="shared" si="36"/>
        <v>1.9400000000000001E-2</v>
      </c>
      <c r="J773" s="400">
        <f t="shared" si="34"/>
        <v>1.8633333333333328E-2</v>
      </c>
      <c r="K773" s="400">
        <f t="shared" si="35"/>
        <v>1.0494666666666671E-2</v>
      </c>
    </row>
    <row r="774" spans="1:11" ht="14.5" customHeight="1" x14ac:dyDescent="0.15">
      <c r="A774" s="399">
        <v>32964</v>
      </c>
      <c r="B774" s="430">
        <v>-2.4899999999999999E-2</v>
      </c>
      <c r="C774" s="400">
        <v>-3.85E-2</v>
      </c>
      <c r="D774" s="400">
        <v>7.4999999999999997E-3</v>
      </c>
      <c r="E774" s="400">
        <v>7.8833333333333307E-3</v>
      </c>
      <c r="F774" s="430">
        <v>8.0333333333333298E-3</v>
      </c>
      <c r="G774" s="430">
        <v>7.9583333333333294E-3</v>
      </c>
      <c r="H774" s="400">
        <v>8.2587500000000005E-3</v>
      </c>
      <c r="I774" s="400">
        <f t="shared" si="36"/>
        <v>-3.2399999999999998E-2</v>
      </c>
      <c r="J774" s="400">
        <f t="shared" si="34"/>
        <v>-3.285833333333333E-2</v>
      </c>
      <c r="K774" s="400">
        <f t="shared" si="35"/>
        <v>-4.6758750000000002E-2</v>
      </c>
    </row>
    <row r="775" spans="1:11" ht="14.5" customHeight="1" x14ac:dyDescent="0.15">
      <c r="A775" s="399">
        <v>32994</v>
      </c>
      <c r="B775" s="430">
        <v>9.7500000000000003E-2</v>
      </c>
      <c r="C775" s="400">
        <v>6.8199999999999997E-2</v>
      </c>
      <c r="D775" s="400">
        <v>7.4999999999999997E-3</v>
      </c>
      <c r="E775" s="400">
        <v>7.8916666666666701E-3</v>
      </c>
      <c r="F775" s="430">
        <v>8.0833333333333295E-3</v>
      </c>
      <c r="G775" s="430">
        <v>7.9874999999999998E-3</v>
      </c>
      <c r="H775" s="400">
        <v>8.3382500000000002E-3</v>
      </c>
      <c r="I775" s="400">
        <f t="shared" si="36"/>
        <v>0.09</v>
      </c>
      <c r="J775" s="400">
        <f t="shared" si="34"/>
        <v>8.9512500000000009E-2</v>
      </c>
      <c r="K775" s="400">
        <f t="shared" si="35"/>
        <v>5.9861749999999998E-2</v>
      </c>
    </row>
    <row r="776" spans="1:11" ht="14.5" customHeight="1" x14ac:dyDescent="0.15">
      <c r="A776" s="399">
        <v>33025</v>
      </c>
      <c r="B776" s="430">
        <v>-6.7000000000000002E-3</v>
      </c>
      <c r="C776" s="400">
        <v>-2.1100000000000001E-2</v>
      </c>
      <c r="D776" s="400">
        <v>6.7999999999999996E-3</v>
      </c>
      <c r="E776" s="400">
        <v>7.7166666666666703E-3</v>
      </c>
      <c r="F776" s="430">
        <v>7.9083333333333297E-3</v>
      </c>
      <c r="G776" s="430">
        <v>7.8125E-3</v>
      </c>
      <c r="H776" s="400">
        <v>8.175E-3</v>
      </c>
      <c r="I776" s="400">
        <f t="shared" si="36"/>
        <v>-1.35E-2</v>
      </c>
      <c r="J776" s="400">
        <f t="shared" si="34"/>
        <v>-1.4512500000000001E-2</v>
      </c>
      <c r="K776" s="400">
        <f t="shared" si="35"/>
        <v>-2.9275000000000002E-2</v>
      </c>
    </row>
    <row r="777" spans="1:11" ht="14.5" customHeight="1" x14ac:dyDescent="0.15">
      <c r="A777" s="399">
        <v>33055</v>
      </c>
      <c r="B777" s="430">
        <v>-3.2000000000000002E-3</v>
      </c>
      <c r="C777" s="400">
        <v>-3.2000000000000002E-3</v>
      </c>
      <c r="D777" s="400">
        <v>7.4000000000000003E-3</v>
      </c>
      <c r="E777" s="400">
        <v>7.7000000000000002E-3</v>
      </c>
      <c r="F777" s="430">
        <v>7.8916666666666701E-3</v>
      </c>
      <c r="G777" s="430">
        <v>7.79583333333333E-3</v>
      </c>
      <c r="H777" s="400">
        <v>8.1317500000000001E-3</v>
      </c>
      <c r="I777" s="400">
        <f t="shared" si="36"/>
        <v>-1.06E-2</v>
      </c>
      <c r="J777" s="400">
        <f t="shared" si="34"/>
        <v>-1.099583333333333E-2</v>
      </c>
      <c r="K777" s="400">
        <f t="shared" si="35"/>
        <v>-1.133175E-2</v>
      </c>
    </row>
    <row r="778" spans="1:11" ht="14.5" customHeight="1" x14ac:dyDescent="0.15">
      <c r="A778" s="399">
        <v>33086</v>
      </c>
      <c r="B778" s="430">
        <v>-9.0399999999999994E-2</v>
      </c>
      <c r="C778" s="400">
        <v>-7.9200000000000007E-2</v>
      </c>
      <c r="D778" s="400">
        <v>7.1000000000000004E-3</v>
      </c>
      <c r="E778" s="400">
        <v>7.8416666666666704E-3</v>
      </c>
      <c r="F778" s="430">
        <v>8.0249999999999991E-3</v>
      </c>
      <c r="G778" s="430">
        <v>7.9333333333333304E-3</v>
      </c>
      <c r="H778" s="400">
        <v>8.2464166666666693E-3</v>
      </c>
      <c r="I778" s="400">
        <f t="shared" si="36"/>
        <v>-9.7499999999999989E-2</v>
      </c>
      <c r="J778" s="400">
        <f t="shared" si="34"/>
        <v>-9.8333333333333328E-2</v>
      </c>
      <c r="K778" s="400">
        <f t="shared" si="35"/>
        <v>-8.7446416666666679E-2</v>
      </c>
    </row>
    <row r="779" spans="1:11" ht="14.5" customHeight="1" x14ac:dyDescent="0.15">
      <c r="A779" s="399">
        <v>33117</v>
      </c>
      <c r="B779" s="430">
        <v>-4.87E-2</v>
      </c>
      <c r="C779" s="400">
        <v>4.1099999999999998E-2</v>
      </c>
      <c r="D779" s="400">
        <v>6.8999999999999999E-3</v>
      </c>
      <c r="E779" s="400">
        <v>7.9666666666666705E-3</v>
      </c>
      <c r="F779" s="430">
        <v>8.1416666666666703E-3</v>
      </c>
      <c r="G779" s="430">
        <v>8.0541666666666695E-3</v>
      </c>
      <c r="H779" s="400">
        <v>8.4306666666666696E-3</v>
      </c>
      <c r="I779" s="400">
        <f t="shared" si="36"/>
        <v>-5.5599999999999997E-2</v>
      </c>
      <c r="J779" s="400">
        <f t="shared" si="34"/>
        <v>-5.6754166666666668E-2</v>
      </c>
      <c r="K779" s="400">
        <f t="shared" si="35"/>
        <v>3.2669333333333328E-2</v>
      </c>
    </row>
    <row r="780" spans="1:11" ht="14.5" customHeight="1" x14ac:dyDescent="0.15">
      <c r="A780" s="399">
        <v>33147</v>
      </c>
      <c r="B780" s="430">
        <v>-4.3E-3</v>
      </c>
      <c r="C780" s="400">
        <v>6.5299999999999997E-2</v>
      </c>
      <c r="D780" s="400">
        <v>8.0999999999999996E-3</v>
      </c>
      <c r="E780" s="400">
        <v>7.9416666666666698E-3</v>
      </c>
      <c r="F780" s="430">
        <v>8.1416666666666703E-3</v>
      </c>
      <c r="G780" s="430">
        <v>8.0416666666666692E-3</v>
      </c>
      <c r="H780" s="400">
        <v>8.3855000000000006E-3</v>
      </c>
      <c r="I780" s="400">
        <f t="shared" si="36"/>
        <v>-1.24E-2</v>
      </c>
      <c r="J780" s="400">
        <f t="shared" si="34"/>
        <v>-1.2341666666666669E-2</v>
      </c>
      <c r="K780" s="400">
        <f t="shared" si="35"/>
        <v>5.6914499999999993E-2</v>
      </c>
    </row>
    <row r="781" spans="1:11" ht="14.5" customHeight="1" x14ac:dyDescent="0.15">
      <c r="A781" s="399">
        <v>33178</v>
      </c>
      <c r="B781" s="430">
        <v>6.4600000000000005E-2</v>
      </c>
      <c r="C781" s="400">
        <v>1.9300000000000001E-2</v>
      </c>
      <c r="D781" s="400">
        <v>7.1000000000000004E-3</v>
      </c>
      <c r="E781" s="400">
        <v>7.7499999999999999E-3</v>
      </c>
      <c r="F781" s="430">
        <v>7.9916666666666695E-3</v>
      </c>
      <c r="G781" s="430">
        <v>7.8708333333333304E-3</v>
      </c>
      <c r="H781" s="400">
        <v>8.2603333333333296E-3</v>
      </c>
      <c r="I781" s="400">
        <f t="shared" si="36"/>
        <v>5.7500000000000002E-2</v>
      </c>
      <c r="J781" s="400">
        <f t="shared" si="34"/>
        <v>5.6729166666666678E-2</v>
      </c>
      <c r="K781" s="400">
        <f t="shared" si="35"/>
        <v>1.1039666666666672E-2</v>
      </c>
    </row>
    <row r="782" spans="1:11" ht="14.5" customHeight="1" x14ac:dyDescent="0.15">
      <c r="A782" s="399">
        <v>33208</v>
      </c>
      <c r="B782" s="430">
        <v>2.7900000000000001E-2</v>
      </c>
      <c r="C782" s="400">
        <v>8.6E-3</v>
      </c>
      <c r="D782" s="400">
        <v>7.1999999999999998E-3</v>
      </c>
      <c r="E782" s="400">
        <v>7.5416666666666696E-3</v>
      </c>
      <c r="F782" s="430">
        <v>7.8250000000000004E-3</v>
      </c>
      <c r="G782" s="430">
        <v>7.6833333333333302E-3</v>
      </c>
      <c r="H782" s="400">
        <v>8.1091666666666708E-3</v>
      </c>
      <c r="I782" s="400">
        <f t="shared" si="36"/>
        <v>2.0700000000000003E-2</v>
      </c>
      <c r="J782" s="400">
        <f t="shared" si="34"/>
        <v>2.0216666666666671E-2</v>
      </c>
      <c r="K782" s="400">
        <f t="shared" si="35"/>
        <v>4.9083333333332924E-4</v>
      </c>
    </row>
    <row r="783" spans="1:11" ht="14.5" customHeight="1" x14ac:dyDescent="0.15">
      <c r="A783" s="399">
        <v>33239</v>
      </c>
      <c r="B783" s="430">
        <v>4.36E-2</v>
      </c>
      <c r="C783" s="400">
        <v>-3.0099999999999998E-2</v>
      </c>
      <c r="D783" s="400">
        <v>7.1000000000000004E-3</v>
      </c>
      <c r="E783" s="400">
        <v>7.5333333333333303E-3</v>
      </c>
      <c r="F783" s="430">
        <v>7.8083333333333303E-3</v>
      </c>
      <c r="G783" s="430">
        <v>7.6708333333333299E-3</v>
      </c>
      <c r="H783" s="400">
        <v>8.0939166666666694E-3</v>
      </c>
      <c r="I783" s="400">
        <f t="shared" si="36"/>
        <v>3.6499999999999998E-2</v>
      </c>
      <c r="J783" s="400">
        <f t="shared" si="34"/>
        <v>3.5929166666666672E-2</v>
      </c>
      <c r="K783" s="400">
        <f t="shared" si="35"/>
        <v>-3.8193916666666668E-2</v>
      </c>
    </row>
    <row r="784" spans="1:11" ht="14.5" customHeight="1" x14ac:dyDescent="0.15">
      <c r="A784" s="399">
        <v>33270</v>
      </c>
      <c r="B784" s="430">
        <v>7.1499999999999994E-2</v>
      </c>
      <c r="C784" s="400">
        <v>3.49E-2</v>
      </c>
      <c r="D784" s="400">
        <v>6.4000000000000003E-3</v>
      </c>
      <c r="E784" s="400">
        <v>7.3583333333333296E-3</v>
      </c>
      <c r="F784" s="430">
        <v>7.6333333333333296E-3</v>
      </c>
      <c r="G784" s="430">
        <v>7.49583333333333E-3</v>
      </c>
      <c r="H784" s="400">
        <v>7.8978333333333296E-3</v>
      </c>
      <c r="I784" s="400">
        <f t="shared" si="36"/>
        <v>6.5099999999999991E-2</v>
      </c>
      <c r="J784" s="400">
        <f t="shared" si="34"/>
        <v>6.4004166666666668E-2</v>
      </c>
      <c r="K784" s="400">
        <f t="shared" si="35"/>
        <v>2.7002166666666671E-2</v>
      </c>
    </row>
    <row r="785" spans="1:11" ht="14.5" customHeight="1" x14ac:dyDescent="0.15">
      <c r="A785" s="399">
        <v>33298</v>
      </c>
      <c r="B785" s="430">
        <v>2.4199999999999999E-2</v>
      </c>
      <c r="C785" s="400">
        <v>1.9800000000000002E-2</v>
      </c>
      <c r="D785" s="400">
        <v>6.4000000000000003E-3</v>
      </c>
      <c r="E785" s="400">
        <v>7.4416666666666702E-3</v>
      </c>
      <c r="F785" s="430">
        <v>7.6750000000000004E-3</v>
      </c>
      <c r="G785" s="430">
        <v>7.5583333333333301E-3</v>
      </c>
      <c r="H785" s="400">
        <v>7.9608333333333302E-3</v>
      </c>
      <c r="I785" s="400">
        <f t="shared" si="36"/>
        <v>1.78E-2</v>
      </c>
      <c r="J785" s="400">
        <f t="shared" si="34"/>
        <v>1.6641666666666669E-2</v>
      </c>
      <c r="K785" s="400">
        <f t="shared" si="35"/>
        <v>1.1839166666666671E-2</v>
      </c>
    </row>
    <row r="786" spans="1:11" ht="14.5" customHeight="1" x14ac:dyDescent="0.15">
      <c r="A786" s="399">
        <v>33329</v>
      </c>
      <c r="B786" s="430">
        <v>2.3999999999999998E-3</v>
      </c>
      <c r="C786" s="400">
        <v>-1.6199999999999999E-2</v>
      </c>
      <c r="D786" s="400">
        <v>7.6E-3</v>
      </c>
      <c r="E786" s="400">
        <v>7.3833333333333303E-3</v>
      </c>
      <c r="F786" s="430">
        <v>7.6E-3</v>
      </c>
      <c r="G786" s="430">
        <v>7.4916666666666699E-3</v>
      </c>
      <c r="H786" s="400">
        <v>7.8870833333333293E-3</v>
      </c>
      <c r="I786" s="400">
        <f t="shared" si="36"/>
        <v>-5.1999999999999998E-3</v>
      </c>
      <c r="J786" s="400">
        <f t="shared" si="34"/>
        <v>-5.0916666666666697E-3</v>
      </c>
      <c r="K786" s="400">
        <f t="shared" si="35"/>
        <v>-2.4087083333333328E-2</v>
      </c>
    </row>
    <row r="787" spans="1:11" ht="14.5" customHeight="1" x14ac:dyDescent="0.15">
      <c r="A787" s="399">
        <v>33359</v>
      </c>
      <c r="B787" s="430">
        <v>4.3099999999999999E-2</v>
      </c>
      <c r="C787" s="400">
        <v>-1.2999999999999999E-2</v>
      </c>
      <c r="D787" s="400">
        <v>6.7999999999999996E-3</v>
      </c>
      <c r="E787" s="400">
        <v>7.3833333333333303E-3</v>
      </c>
      <c r="F787" s="430">
        <v>7.6249999999999998E-3</v>
      </c>
      <c r="G787" s="430">
        <v>7.5041666666666703E-3</v>
      </c>
      <c r="H787" s="400">
        <v>7.8602499999999992E-3</v>
      </c>
      <c r="I787" s="400">
        <f t="shared" si="36"/>
        <v>3.6299999999999999E-2</v>
      </c>
      <c r="J787" s="400">
        <f t="shared" si="34"/>
        <v>3.5595833333333327E-2</v>
      </c>
      <c r="K787" s="400">
        <f t="shared" si="35"/>
        <v>-2.0860249999999997E-2</v>
      </c>
    </row>
    <row r="788" spans="1:11" ht="14.5" customHeight="1" x14ac:dyDescent="0.15">
      <c r="A788" s="399">
        <v>33390</v>
      </c>
      <c r="B788" s="430">
        <v>-4.58E-2</v>
      </c>
      <c r="C788" s="400">
        <v>-1.3899999999999999E-2</v>
      </c>
      <c r="D788" s="400">
        <v>6.3E-3</v>
      </c>
      <c r="E788" s="400">
        <v>7.5083333333333304E-3</v>
      </c>
      <c r="F788" s="430">
        <v>7.7333333333333299E-3</v>
      </c>
      <c r="G788" s="430">
        <v>7.6208333333333302E-3</v>
      </c>
      <c r="H788" s="400">
        <v>7.9862500000000003E-3</v>
      </c>
      <c r="I788" s="400">
        <f t="shared" si="36"/>
        <v>-5.21E-2</v>
      </c>
      <c r="J788" s="400">
        <f t="shared" si="34"/>
        <v>-5.3420833333333334E-2</v>
      </c>
      <c r="K788" s="400">
        <f t="shared" si="35"/>
        <v>-2.1886249999999999E-2</v>
      </c>
    </row>
    <row r="789" spans="1:11" ht="14.5" customHeight="1" x14ac:dyDescent="0.15">
      <c r="A789" s="399">
        <v>33420</v>
      </c>
      <c r="B789" s="430">
        <v>4.6600000000000003E-2</v>
      </c>
      <c r="C789" s="400">
        <v>3.0700000000000002E-2</v>
      </c>
      <c r="D789" s="400">
        <v>7.6E-3</v>
      </c>
      <c r="E789" s="400">
        <v>7.4999999999999997E-3</v>
      </c>
      <c r="F789" s="430">
        <v>7.7083333333333301E-3</v>
      </c>
      <c r="G789" s="430">
        <v>7.6041666666666697E-3</v>
      </c>
      <c r="H789" s="400">
        <v>7.9564166666666707E-3</v>
      </c>
      <c r="I789" s="400">
        <f t="shared" si="36"/>
        <v>3.9E-2</v>
      </c>
      <c r="J789" s="400">
        <f t="shared" si="34"/>
        <v>3.8995833333333334E-2</v>
      </c>
      <c r="K789" s="400">
        <f t="shared" si="35"/>
        <v>2.2743583333333331E-2</v>
      </c>
    </row>
    <row r="790" spans="1:11" ht="14.5" customHeight="1" x14ac:dyDescent="0.15">
      <c r="A790" s="399">
        <v>33451</v>
      </c>
      <c r="B790" s="430">
        <v>2.3699999999999999E-2</v>
      </c>
      <c r="C790" s="400">
        <v>2.58E-2</v>
      </c>
      <c r="D790" s="400">
        <v>6.7999999999999996E-3</v>
      </c>
      <c r="E790" s="400">
        <v>7.2916666666666703E-3</v>
      </c>
      <c r="F790" s="430">
        <v>7.4916666666666699E-3</v>
      </c>
      <c r="G790" s="430">
        <v>7.3916666666666696E-3</v>
      </c>
      <c r="H790" s="400">
        <v>7.7541666666666696E-3</v>
      </c>
      <c r="I790" s="400">
        <f t="shared" si="36"/>
        <v>1.6899999999999998E-2</v>
      </c>
      <c r="J790" s="400">
        <f t="shared" si="34"/>
        <v>1.6308333333333327E-2</v>
      </c>
      <c r="K790" s="400">
        <f t="shared" si="35"/>
        <v>1.804583333333333E-2</v>
      </c>
    </row>
    <row r="791" spans="1:11" ht="14.5" customHeight="1" x14ac:dyDescent="0.15">
      <c r="A791" s="399">
        <v>33482</v>
      </c>
      <c r="B791" s="430">
        <v>-1.67E-2</v>
      </c>
      <c r="C791" s="400">
        <v>2.0199999999999999E-2</v>
      </c>
      <c r="D791" s="400">
        <v>6.7999999999999996E-3</v>
      </c>
      <c r="E791" s="400">
        <v>7.175E-3</v>
      </c>
      <c r="F791" s="430">
        <v>7.3833333333333303E-3</v>
      </c>
      <c r="G791" s="430">
        <v>7.2791666666666699E-3</v>
      </c>
      <c r="H791" s="400">
        <v>7.6383333333333303E-3</v>
      </c>
      <c r="I791" s="400">
        <f t="shared" si="36"/>
        <v>-2.35E-2</v>
      </c>
      <c r="J791" s="400">
        <f t="shared" si="34"/>
        <v>-2.3979166666666669E-2</v>
      </c>
      <c r="K791" s="400">
        <f t="shared" si="35"/>
        <v>1.2561666666666669E-2</v>
      </c>
    </row>
    <row r="792" spans="1:11" ht="14.5" customHeight="1" x14ac:dyDescent="0.15">
      <c r="A792" s="399">
        <v>33512</v>
      </c>
      <c r="B792" s="430">
        <v>1.34E-2</v>
      </c>
      <c r="C792" s="400">
        <v>0.02</v>
      </c>
      <c r="D792" s="400">
        <v>6.4999999999999997E-3</v>
      </c>
      <c r="E792" s="400">
        <v>7.1250000000000003E-3</v>
      </c>
      <c r="F792" s="430">
        <v>7.3583333333333296E-3</v>
      </c>
      <c r="G792" s="430">
        <v>7.2416666666666697E-3</v>
      </c>
      <c r="H792" s="400">
        <v>7.6007499999999999E-3</v>
      </c>
      <c r="I792" s="400">
        <f t="shared" si="36"/>
        <v>6.9000000000000008E-3</v>
      </c>
      <c r="J792" s="400">
        <f t="shared" si="34"/>
        <v>6.1583333333333308E-3</v>
      </c>
      <c r="K792" s="400">
        <f t="shared" si="35"/>
        <v>1.2399250000000001E-2</v>
      </c>
    </row>
    <row r="793" spans="1:11" ht="14.5" customHeight="1" x14ac:dyDescent="0.15">
      <c r="A793" s="399">
        <v>33543</v>
      </c>
      <c r="B793" s="430">
        <v>-4.0300000000000002E-2</v>
      </c>
      <c r="C793" s="400">
        <v>-9.7999999999999997E-3</v>
      </c>
      <c r="D793" s="400">
        <v>6.0000000000000001E-3</v>
      </c>
      <c r="E793" s="400">
        <v>7.0666666666666699E-3</v>
      </c>
      <c r="F793" s="430">
        <v>7.3166666666666701E-3</v>
      </c>
      <c r="G793" s="430">
        <v>7.19166666666667E-3</v>
      </c>
      <c r="H793" s="400">
        <v>7.5445833333333302E-3</v>
      </c>
      <c r="I793" s="400">
        <f t="shared" si="36"/>
        <v>-4.6300000000000001E-2</v>
      </c>
      <c r="J793" s="400">
        <f t="shared" si="34"/>
        <v>-4.7491666666666675E-2</v>
      </c>
      <c r="K793" s="400">
        <f t="shared" si="35"/>
        <v>-1.734458333333333E-2</v>
      </c>
    </row>
    <row r="794" spans="1:11" ht="14.5" customHeight="1" x14ac:dyDescent="0.15">
      <c r="A794" s="399">
        <v>33573</v>
      </c>
      <c r="B794" s="430">
        <v>0.1144</v>
      </c>
      <c r="C794" s="400">
        <v>7.3300000000000004E-2</v>
      </c>
      <c r="D794" s="400">
        <v>6.7999999999999996E-3</v>
      </c>
      <c r="E794" s="400">
        <v>6.9249999999999997E-3</v>
      </c>
      <c r="F794" s="430">
        <v>7.175E-3</v>
      </c>
      <c r="G794" s="430">
        <v>7.0499999999999998E-3</v>
      </c>
      <c r="H794" s="400">
        <v>7.4162500000000001E-3</v>
      </c>
      <c r="I794" s="400">
        <f t="shared" si="36"/>
        <v>0.1076</v>
      </c>
      <c r="J794" s="400">
        <f t="shared" si="34"/>
        <v>0.10735</v>
      </c>
      <c r="K794" s="400">
        <f t="shared" si="35"/>
        <v>6.5883750000000005E-2</v>
      </c>
    </row>
    <row r="795" spans="1:11" ht="14.5" customHeight="1" x14ac:dyDescent="0.15">
      <c r="A795" s="399">
        <v>33604</v>
      </c>
      <c r="B795" s="430">
        <v>-1.8599999999999998E-2</v>
      </c>
      <c r="C795" s="400">
        <v>-5.3600000000000002E-2</v>
      </c>
      <c r="D795" s="400">
        <v>6.1000000000000004E-3</v>
      </c>
      <c r="E795" s="400">
        <v>6.8333333333333302E-3</v>
      </c>
      <c r="F795" s="430">
        <v>7.0916666666666697E-3</v>
      </c>
      <c r="G795" s="430">
        <v>6.9624999999999999E-3</v>
      </c>
      <c r="H795" s="400">
        <v>7.3602499999999996E-3</v>
      </c>
      <c r="I795" s="400">
        <f t="shared" si="36"/>
        <v>-2.47E-2</v>
      </c>
      <c r="J795" s="400">
        <f t="shared" ref="J795:J858" si="37">B795-G795</f>
        <v>-2.5562499999999998E-2</v>
      </c>
      <c r="K795" s="400">
        <f t="shared" ref="K795:K858" si="38">$C795-H795</f>
        <v>-6.0960250000000001E-2</v>
      </c>
    </row>
    <row r="796" spans="1:11" ht="14.5" customHeight="1" x14ac:dyDescent="0.15">
      <c r="A796" s="399">
        <v>33635</v>
      </c>
      <c r="B796" s="430">
        <v>1.2999999999999999E-2</v>
      </c>
      <c r="C796" s="400">
        <v>-2.7300000000000001E-2</v>
      </c>
      <c r="D796" s="400">
        <v>5.8999999999999999E-3</v>
      </c>
      <c r="E796" s="400">
        <v>6.9083333333333297E-3</v>
      </c>
      <c r="F796" s="430">
        <v>7.2249999999999997E-3</v>
      </c>
      <c r="G796" s="430">
        <v>7.0666666666666699E-3</v>
      </c>
      <c r="H796" s="400">
        <v>7.4420833333333301E-3</v>
      </c>
      <c r="I796" s="400">
        <f t="shared" si="36"/>
        <v>7.0999999999999995E-3</v>
      </c>
      <c r="J796" s="400">
        <f t="shared" si="37"/>
        <v>5.9333333333333295E-3</v>
      </c>
      <c r="K796" s="400">
        <f t="shared" si="38"/>
        <v>-3.4742083333333333E-2</v>
      </c>
    </row>
    <row r="797" spans="1:11" ht="14.5" customHeight="1" x14ac:dyDescent="0.15">
      <c r="A797" s="399">
        <v>33664</v>
      </c>
      <c r="B797" s="430">
        <v>-1.9400000000000001E-2</v>
      </c>
      <c r="C797" s="400">
        <v>-1.43E-2</v>
      </c>
      <c r="D797" s="400">
        <v>6.7000000000000002E-3</v>
      </c>
      <c r="E797" s="400">
        <v>6.9583333333333303E-3</v>
      </c>
      <c r="F797" s="430">
        <v>7.2750000000000002E-3</v>
      </c>
      <c r="G797" s="430">
        <v>7.1166666666666696E-3</v>
      </c>
      <c r="H797" s="400">
        <v>7.4727500000000002E-3</v>
      </c>
      <c r="I797" s="400">
        <f t="shared" si="36"/>
        <v>-2.6100000000000002E-2</v>
      </c>
      <c r="J797" s="400">
        <f t="shared" si="37"/>
        <v>-2.6516666666666671E-2</v>
      </c>
      <c r="K797" s="400">
        <f t="shared" si="38"/>
        <v>-2.177275E-2</v>
      </c>
    </row>
    <row r="798" spans="1:11" ht="14.5" customHeight="1" x14ac:dyDescent="0.15">
      <c r="A798" s="399">
        <v>33695</v>
      </c>
      <c r="B798" s="430">
        <v>2.9399999999999999E-2</v>
      </c>
      <c r="C798" s="400">
        <v>6.4500000000000002E-2</v>
      </c>
      <c r="D798" s="400">
        <v>6.4999999999999997E-3</v>
      </c>
      <c r="E798" s="400">
        <v>6.9416666666666698E-3</v>
      </c>
      <c r="F798" s="430">
        <v>7.2416666666666697E-3</v>
      </c>
      <c r="G798" s="430">
        <v>7.0916666666666697E-3</v>
      </c>
      <c r="H798" s="400">
        <v>7.4380833333333304E-3</v>
      </c>
      <c r="I798" s="400">
        <f t="shared" si="36"/>
        <v>2.29E-2</v>
      </c>
      <c r="J798" s="400">
        <f t="shared" si="37"/>
        <v>2.2308333333333329E-2</v>
      </c>
      <c r="K798" s="400">
        <f t="shared" si="38"/>
        <v>5.7061916666666671E-2</v>
      </c>
    </row>
    <row r="799" spans="1:11" ht="14.5" customHeight="1" x14ac:dyDescent="0.15">
      <c r="A799" s="399">
        <v>33725</v>
      </c>
      <c r="B799" s="430">
        <v>4.8999999999999998E-3</v>
      </c>
      <c r="C799" s="400">
        <v>-1.5E-3</v>
      </c>
      <c r="D799" s="400">
        <v>6.1000000000000004E-3</v>
      </c>
      <c r="E799" s="400">
        <v>6.8999999999999999E-3</v>
      </c>
      <c r="F799" s="430">
        <v>7.19166666666667E-3</v>
      </c>
      <c r="G799" s="430">
        <v>7.0458333333333302E-3</v>
      </c>
      <c r="H799" s="400">
        <v>7.3995833333333301E-3</v>
      </c>
      <c r="I799" s="400">
        <f t="shared" si="36"/>
        <v>-1.2000000000000005E-3</v>
      </c>
      <c r="J799" s="400">
        <f t="shared" si="37"/>
        <v>-2.1458333333333303E-3</v>
      </c>
      <c r="K799" s="400">
        <f t="shared" si="38"/>
        <v>-8.8995833333333305E-3</v>
      </c>
    </row>
    <row r="800" spans="1:11" ht="14.5" customHeight="1" x14ac:dyDescent="0.15">
      <c r="A800" s="399">
        <v>33756</v>
      </c>
      <c r="B800" s="430">
        <v>-1.49E-2</v>
      </c>
      <c r="C800" s="400">
        <v>1.41E-2</v>
      </c>
      <c r="D800" s="400">
        <v>6.7000000000000002E-3</v>
      </c>
      <c r="E800" s="400">
        <v>6.8500000000000002E-3</v>
      </c>
      <c r="F800" s="430">
        <v>7.1333333333333301E-3</v>
      </c>
      <c r="G800" s="430">
        <v>6.9916666666666703E-3</v>
      </c>
      <c r="H800" s="400">
        <v>7.3230833333333299E-3</v>
      </c>
      <c r="I800" s="400">
        <f t="shared" si="36"/>
        <v>-2.1600000000000001E-2</v>
      </c>
      <c r="J800" s="400">
        <f t="shared" si="37"/>
        <v>-2.189166666666667E-2</v>
      </c>
      <c r="K800" s="400">
        <f t="shared" si="38"/>
        <v>6.7769166666666698E-3</v>
      </c>
    </row>
    <row r="801" spans="1:11" ht="14.5" customHeight="1" x14ac:dyDescent="0.15">
      <c r="A801" s="399">
        <v>33786</v>
      </c>
      <c r="B801" s="430">
        <v>4.0899999999999999E-2</v>
      </c>
      <c r="C801" s="400">
        <v>7.9000000000000001E-2</v>
      </c>
      <c r="D801" s="400">
        <v>6.3E-3</v>
      </c>
      <c r="E801" s="400">
        <v>6.7250000000000001E-3</v>
      </c>
      <c r="F801" s="430">
        <v>6.9750000000000003E-3</v>
      </c>
      <c r="G801" s="430">
        <v>6.8500000000000002E-3</v>
      </c>
      <c r="H801" s="400">
        <v>7.1492500000000002E-3</v>
      </c>
      <c r="I801" s="400">
        <f t="shared" si="36"/>
        <v>3.4599999999999999E-2</v>
      </c>
      <c r="J801" s="400">
        <f t="shared" si="37"/>
        <v>3.4049999999999997E-2</v>
      </c>
      <c r="K801" s="400">
        <f t="shared" si="38"/>
        <v>7.1850750000000005E-2</v>
      </c>
    </row>
    <row r="802" spans="1:11" ht="14.5" customHeight="1" x14ac:dyDescent="0.15">
      <c r="A802" s="399">
        <v>33817</v>
      </c>
      <c r="B802" s="430">
        <v>-2.0500000000000001E-2</v>
      </c>
      <c r="C802" s="400">
        <v>-7.4000000000000003E-3</v>
      </c>
      <c r="D802" s="400">
        <v>6.0000000000000001E-3</v>
      </c>
      <c r="E802" s="400">
        <v>6.6249999999999998E-3</v>
      </c>
      <c r="F802" s="430">
        <v>6.8416666666666704E-3</v>
      </c>
      <c r="G802" s="430">
        <v>6.7333333333333299E-3</v>
      </c>
      <c r="H802" s="400">
        <v>7.0313333333333304E-3</v>
      </c>
      <c r="I802" s="400">
        <f t="shared" si="36"/>
        <v>-2.6500000000000003E-2</v>
      </c>
      <c r="J802" s="400">
        <f t="shared" si="37"/>
        <v>-2.7233333333333332E-2</v>
      </c>
      <c r="K802" s="400">
        <f t="shared" si="38"/>
        <v>-1.4431333333333331E-2</v>
      </c>
    </row>
    <row r="803" spans="1:11" ht="14.5" customHeight="1" x14ac:dyDescent="0.15">
      <c r="A803" s="399">
        <v>33848</v>
      </c>
      <c r="B803" s="430">
        <v>1.18E-2</v>
      </c>
      <c r="C803" s="400">
        <v>7.3000000000000001E-3</v>
      </c>
      <c r="D803" s="400">
        <v>5.7999999999999996E-3</v>
      </c>
      <c r="E803" s="400">
        <v>6.6E-3</v>
      </c>
      <c r="F803" s="430">
        <v>6.8083333333333303E-3</v>
      </c>
      <c r="G803" s="430">
        <v>6.7041666666666699E-3</v>
      </c>
      <c r="H803" s="400">
        <v>7.0059166666666698E-3</v>
      </c>
      <c r="I803" s="400">
        <f t="shared" si="36"/>
        <v>6.0000000000000001E-3</v>
      </c>
      <c r="J803" s="400">
        <f t="shared" si="37"/>
        <v>5.0958333333333298E-3</v>
      </c>
      <c r="K803" s="400">
        <f t="shared" si="38"/>
        <v>2.9408333333333023E-4</v>
      </c>
    </row>
    <row r="804" spans="1:11" ht="14.5" customHeight="1" x14ac:dyDescent="0.15">
      <c r="A804" s="399">
        <v>33878</v>
      </c>
      <c r="B804" s="430">
        <v>3.5000000000000001E-3</v>
      </c>
      <c r="C804" s="400">
        <v>-9.4000000000000004E-3</v>
      </c>
      <c r="D804" s="400">
        <v>5.7000000000000002E-3</v>
      </c>
      <c r="E804" s="400">
        <v>6.6583333333333303E-3</v>
      </c>
      <c r="F804" s="430">
        <v>6.9333333333333304E-3</v>
      </c>
      <c r="G804" s="430">
        <v>6.7958333333333299E-3</v>
      </c>
      <c r="H804" s="400">
        <v>7.1056666666666699E-3</v>
      </c>
      <c r="I804" s="400">
        <f t="shared" si="36"/>
        <v>-2.2000000000000001E-3</v>
      </c>
      <c r="J804" s="400">
        <f t="shared" si="37"/>
        <v>-3.2958333333333299E-3</v>
      </c>
      <c r="K804" s="400">
        <f t="shared" si="38"/>
        <v>-1.6505666666666668E-2</v>
      </c>
    </row>
    <row r="805" spans="1:11" ht="14.5" customHeight="1" x14ac:dyDescent="0.15">
      <c r="A805" s="399">
        <v>33909</v>
      </c>
      <c r="B805" s="430">
        <v>3.4099999999999998E-2</v>
      </c>
      <c r="C805" s="400">
        <v>-1.5E-3</v>
      </c>
      <c r="D805" s="400">
        <v>6.1000000000000004E-3</v>
      </c>
      <c r="E805" s="400">
        <v>6.7499999999999999E-3</v>
      </c>
      <c r="F805" s="430">
        <v>7.0000000000000001E-3</v>
      </c>
      <c r="G805" s="430">
        <v>6.875E-3</v>
      </c>
      <c r="H805" s="400">
        <v>7.1925833333333303E-3</v>
      </c>
      <c r="I805" s="400">
        <f t="shared" si="36"/>
        <v>2.7999999999999997E-2</v>
      </c>
      <c r="J805" s="400">
        <f t="shared" si="37"/>
        <v>2.7224999999999999E-2</v>
      </c>
      <c r="K805" s="400">
        <f t="shared" si="38"/>
        <v>-8.6925833333333299E-3</v>
      </c>
    </row>
    <row r="806" spans="1:11" ht="14.5" customHeight="1" x14ac:dyDescent="0.15">
      <c r="A806" s="399">
        <v>33939</v>
      </c>
      <c r="B806" s="430">
        <v>1.23E-2</v>
      </c>
      <c r="C806" s="400">
        <v>3.5799999999999998E-2</v>
      </c>
      <c r="D806" s="400">
        <v>6.3E-3</v>
      </c>
      <c r="E806" s="400">
        <v>6.6499999999999997E-3</v>
      </c>
      <c r="F806" s="430">
        <v>6.8666666666666702E-3</v>
      </c>
      <c r="G806" s="430">
        <v>6.7583333333333297E-3</v>
      </c>
      <c r="H806" s="400">
        <v>7.0420833333333299E-3</v>
      </c>
      <c r="I806" s="400">
        <f t="shared" si="36"/>
        <v>6.0000000000000001E-3</v>
      </c>
      <c r="J806" s="400">
        <f t="shared" si="37"/>
        <v>5.5416666666666704E-3</v>
      </c>
      <c r="K806" s="400">
        <f t="shared" si="38"/>
        <v>2.8757916666666668E-2</v>
      </c>
    </row>
    <row r="807" spans="1:11" ht="14.5" customHeight="1" x14ac:dyDescent="0.15">
      <c r="A807" s="399">
        <v>33970</v>
      </c>
      <c r="B807" s="430">
        <v>8.3999999999999995E-3</v>
      </c>
      <c r="C807" s="400">
        <v>1.5699999999999999E-2</v>
      </c>
      <c r="D807" s="400">
        <v>5.8999999999999999E-3</v>
      </c>
      <c r="E807" s="400">
        <v>6.5916666666666702E-3</v>
      </c>
      <c r="F807" s="430">
        <v>6.7583333333333297E-3</v>
      </c>
      <c r="G807" s="430">
        <v>6.6750000000000004E-3</v>
      </c>
      <c r="H807" s="400">
        <v>6.9009166666666698E-3</v>
      </c>
      <c r="I807" s="400">
        <f t="shared" si="36"/>
        <v>2.4999999999999996E-3</v>
      </c>
      <c r="J807" s="400">
        <f t="shared" si="37"/>
        <v>1.7249999999999991E-3</v>
      </c>
      <c r="K807" s="400">
        <f t="shared" si="38"/>
        <v>8.7990833333333289E-3</v>
      </c>
    </row>
    <row r="808" spans="1:11" ht="14.5" customHeight="1" x14ac:dyDescent="0.15">
      <c r="A808" s="399">
        <v>34001</v>
      </c>
      <c r="B808" s="430">
        <v>1.3599999999999999E-2</v>
      </c>
      <c r="C808" s="400">
        <v>7.2099999999999997E-2</v>
      </c>
      <c r="D808" s="400">
        <v>5.4999999999999997E-3</v>
      </c>
      <c r="E808" s="400">
        <v>6.4250000000000002E-3</v>
      </c>
      <c r="F808" s="430">
        <v>6.5833333333333299E-3</v>
      </c>
      <c r="G808" s="430">
        <v>6.5041666666666702E-3</v>
      </c>
      <c r="H808" s="400">
        <v>6.7039166666666697E-3</v>
      </c>
      <c r="I808" s="400">
        <f t="shared" si="36"/>
        <v>8.0999999999999996E-3</v>
      </c>
      <c r="J808" s="400">
        <f t="shared" si="37"/>
        <v>7.095833333333329E-3</v>
      </c>
      <c r="K808" s="400">
        <f t="shared" si="38"/>
        <v>6.5396083333333327E-2</v>
      </c>
    </row>
    <row r="809" spans="1:11" ht="14.5" customHeight="1" x14ac:dyDescent="0.15">
      <c r="A809" s="399">
        <v>34029</v>
      </c>
      <c r="B809" s="430">
        <v>2.1100000000000001E-2</v>
      </c>
      <c r="C809" s="400">
        <v>1.7999999999999999E-2</v>
      </c>
      <c r="D809" s="400">
        <v>6.3E-3</v>
      </c>
      <c r="E809" s="400">
        <v>6.3166666666666701E-3</v>
      </c>
      <c r="F809" s="430">
        <v>6.43333333333333E-3</v>
      </c>
      <c r="G809" s="430">
        <v>6.3749999999999996E-3</v>
      </c>
      <c r="H809" s="400">
        <v>6.5855000000000002E-3</v>
      </c>
      <c r="I809" s="400">
        <f t="shared" si="36"/>
        <v>1.4800000000000001E-2</v>
      </c>
      <c r="J809" s="400">
        <f t="shared" si="37"/>
        <v>1.4725000000000002E-2</v>
      </c>
      <c r="K809" s="400">
        <f t="shared" si="38"/>
        <v>1.1414499999999998E-2</v>
      </c>
    </row>
    <row r="810" spans="1:11" ht="14.5" customHeight="1" x14ac:dyDescent="0.15">
      <c r="A810" s="399">
        <v>34060</v>
      </c>
      <c r="B810" s="430">
        <v>-2.4199999999999999E-2</v>
      </c>
      <c r="C810" s="400">
        <v>-2.7000000000000001E-3</v>
      </c>
      <c r="D810" s="400">
        <v>5.7000000000000002E-3</v>
      </c>
      <c r="E810" s="400">
        <v>6.2166666666666698E-3</v>
      </c>
      <c r="F810" s="430">
        <v>6.3499999999999997E-3</v>
      </c>
      <c r="G810" s="430">
        <v>6.28333333333333E-3</v>
      </c>
      <c r="H810" s="400">
        <v>6.5146666666666703E-3</v>
      </c>
      <c r="I810" s="400">
        <f t="shared" si="36"/>
        <v>-2.9899999999999999E-2</v>
      </c>
      <c r="J810" s="400">
        <f t="shared" si="37"/>
        <v>-3.0483333333333328E-2</v>
      </c>
      <c r="K810" s="400">
        <f t="shared" si="38"/>
        <v>-9.2146666666666696E-3</v>
      </c>
    </row>
    <row r="811" spans="1:11" ht="14.5" customHeight="1" x14ac:dyDescent="0.15">
      <c r="A811" s="399">
        <v>34090</v>
      </c>
      <c r="B811" s="430">
        <v>2.6800000000000001E-2</v>
      </c>
      <c r="C811" s="400">
        <v>-1.9099999999999999E-2</v>
      </c>
      <c r="D811" s="400">
        <v>5.1999999999999998E-3</v>
      </c>
      <c r="E811" s="400">
        <v>6.19166666666667E-3</v>
      </c>
      <c r="F811" s="430">
        <v>6.3416666666666699E-3</v>
      </c>
      <c r="G811" s="430">
        <v>6.2666666666666704E-3</v>
      </c>
      <c r="H811" s="400">
        <v>6.5491666666666701E-3</v>
      </c>
      <c r="I811" s="400">
        <f t="shared" si="36"/>
        <v>2.1600000000000001E-2</v>
      </c>
      <c r="J811" s="400">
        <f t="shared" si="37"/>
        <v>2.0533333333333331E-2</v>
      </c>
      <c r="K811" s="400">
        <f t="shared" si="38"/>
        <v>-2.5649166666666667E-2</v>
      </c>
    </row>
    <row r="812" spans="1:11" ht="14.5" customHeight="1" x14ac:dyDescent="0.15">
      <c r="A812" s="399">
        <v>34121</v>
      </c>
      <c r="B812" s="430">
        <v>2.8999999999999998E-3</v>
      </c>
      <c r="C812" s="400">
        <v>4.6300000000000001E-2</v>
      </c>
      <c r="D812" s="400">
        <v>6.1999999999999998E-3</v>
      </c>
      <c r="E812" s="400">
        <v>6.1083333333333302E-3</v>
      </c>
      <c r="F812" s="430">
        <v>6.2583333333333302E-3</v>
      </c>
      <c r="G812" s="430">
        <v>6.1833333333333297E-3</v>
      </c>
      <c r="H812" s="400">
        <v>6.4693333333333304E-3</v>
      </c>
      <c r="I812" s="400">
        <f t="shared" si="36"/>
        <v>-3.3E-3</v>
      </c>
      <c r="J812" s="400">
        <f t="shared" si="37"/>
        <v>-3.2833333333333299E-3</v>
      </c>
      <c r="K812" s="400">
        <f t="shared" si="38"/>
        <v>3.9830666666666667E-2</v>
      </c>
    </row>
    <row r="813" spans="1:11" ht="14.5" customHeight="1" x14ac:dyDescent="0.15">
      <c r="A813" s="399">
        <v>34151</v>
      </c>
      <c r="B813" s="430">
        <v>-4.0000000000000001E-3</v>
      </c>
      <c r="C813" s="400">
        <v>2.2599999999999999E-2</v>
      </c>
      <c r="D813" s="400">
        <v>5.4000000000000003E-3</v>
      </c>
      <c r="E813" s="400">
        <v>5.9750000000000003E-3</v>
      </c>
      <c r="F813" s="430">
        <v>6.1250000000000002E-3</v>
      </c>
      <c r="G813" s="430">
        <v>6.0499999999999998E-3</v>
      </c>
      <c r="H813" s="400">
        <v>6.2845000000000002E-3</v>
      </c>
      <c r="I813" s="400">
        <f t="shared" si="36"/>
        <v>-9.4000000000000004E-3</v>
      </c>
      <c r="J813" s="400">
        <f t="shared" si="37"/>
        <v>-1.005E-2</v>
      </c>
      <c r="K813" s="400">
        <f t="shared" si="38"/>
        <v>1.6315499999999997E-2</v>
      </c>
    </row>
    <row r="814" spans="1:11" ht="14.5" customHeight="1" x14ac:dyDescent="0.15">
      <c r="A814" s="399">
        <v>34182</v>
      </c>
      <c r="B814" s="430">
        <v>3.7900000000000003E-2</v>
      </c>
      <c r="C814" s="400">
        <v>4.8399999999999999E-2</v>
      </c>
      <c r="D814" s="400">
        <v>5.5999999999999999E-3</v>
      </c>
      <c r="E814" s="400">
        <v>5.70833333333333E-3</v>
      </c>
      <c r="F814" s="430">
        <v>5.8833333333333298E-3</v>
      </c>
      <c r="G814" s="430">
        <v>5.7958333333333299E-3</v>
      </c>
      <c r="H814" s="400">
        <v>6.0587499999999999E-3</v>
      </c>
      <c r="I814" s="400">
        <f t="shared" si="36"/>
        <v>3.2300000000000002E-2</v>
      </c>
      <c r="J814" s="400">
        <f t="shared" si="37"/>
        <v>3.210416666666667E-2</v>
      </c>
      <c r="K814" s="400">
        <f t="shared" si="38"/>
        <v>4.2341249999999997E-2</v>
      </c>
    </row>
    <row r="815" spans="1:11" ht="14.5" customHeight="1" x14ac:dyDescent="0.15">
      <c r="A815" s="399">
        <v>34213</v>
      </c>
      <c r="B815" s="430">
        <v>-7.7000000000000002E-3</v>
      </c>
      <c r="C815" s="400">
        <v>-2E-3</v>
      </c>
      <c r="D815" s="400">
        <v>5.0000000000000001E-3</v>
      </c>
      <c r="E815" s="400">
        <v>5.5500000000000002E-3</v>
      </c>
      <c r="F815" s="430">
        <v>5.70833333333333E-3</v>
      </c>
      <c r="G815" s="430">
        <v>5.6291666666666703E-3</v>
      </c>
      <c r="H815" s="400">
        <v>5.8634999999999998E-3</v>
      </c>
      <c r="I815" s="400">
        <f t="shared" si="36"/>
        <v>-1.2699999999999999E-2</v>
      </c>
      <c r="J815" s="400">
        <f t="shared" si="37"/>
        <v>-1.332916666666667E-2</v>
      </c>
      <c r="K815" s="400">
        <f t="shared" si="38"/>
        <v>-7.863499999999999E-3</v>
      </c>
    </row>
    <row r="816" spans="1:11" ht="14.5" customHeight="1" x14ac:dyDescent="0.15">
      <c r="A816" s="399">
        <v>34243</v>
      </c>
      <c r="B816" s="430">
        <v>2.07E-2</v>
      </c>
      <c r="C816" s="400">
        <v>-2.0999999999999999E-3</v>
      </c>
      <c r="D816" s="400">
        <v>4.8999999999999998E-3</v>
      </c>
      <c r="E816" s="400">
        <v>5.5583333333333301E-3</v>
      </c>
      <c r="F816" s="430">
        <v>5.7250000000000001E-3</v>
      </c>
      <c r="G816" s="430">
        <v>5.6416666666666698E-3</v>
      </c>
      <c r="H816" s="400">
        <v>5.85675E-3</v>
      </c>
      <c r="I816" s="400">
        <f t="shared" si="36"/>
        <v>1.5800000000000002E-2</v>
      </c>
      <c r="J816" s="400">
        <f t="shared" si="37"/>
        <v>1.505833333333333E-2</v>
      </c>
      <c r="K816" s="400">
        <f t="shared" si="38"/>
        <v>-7.9567500000000003E-3</v>
      </c>
    </row>
    <row r="817" spans="1:11" ht="14.5" customHeight="1" x14ac:dyDescent="0.15">
      <c r="A817" s="399">
        <v>34274</v>
      </c>
      <c r="B817" s="430">
        <v>-9.4999999999999998E-3</v>
      </c>
      <c r="C817" s="400">
        <v>-5.0700000000000002E-2</v>
      </c>
      <c r="D817" s="400">
        <v>5.3E-3</v>
      </c>
      <c r="E817" s="400">
        <v>5.7749999999999998E-3</v>
      </c>
      <c r="F817" s="430">
        <v>5.9333333333333304E-3</v>
      </c>
      <c r="G817" s="430">
        <v>5.8541666666666698E-3</v>
      </c>
      <c r="H817" s="400">
        <v>6.0670833333333297E-3</v>
      </c>
      <c r="I817" s="400">
        <f t="shared" si="36"/>
        <v>-1.4800000000000001E-2</v>
      </c>
      <c r="J817" s="400">
        <f t="shared" si="37"/>
        <v>-1.5354166666666669E-2</v>
      </c>
      <c r="K817" s="400">
        <f t="shared" si="38"/>
        <v>-5.6767083333333329E-2</v>
      </c>
    </row>
    <row r="818" spans="1:11" ht="14.5" customHeight="1" x14ac:dyDescent="0.15">
      <c r="A818" s="399">
        <v>34304</v>
      </c>
      <c r="B818" s="430">
        <v>1.21E-2</v>
      </c>
      <c r="C818" s="400">
        <v>-5.3E-3</v>
      </c>
      <c r="D818" s="400">
        <v>5.4999999999999997E-3</v>
      </c>
      <c r="E818" s="400">
        <v>5.7749999999999998E-3</v>
      </c>
      <c r="F818" s="430">
        <v>5.9333333333333304E-3</v>
      </c>
      <c r="G818" s="430">
        <v>5.8541666666666698E-3</v>
      </c>
      <c r="H818" s="400">
        <v>6.1131666666666704E-3</v>
      </c>
      <c r="I818" s="400">
        <f t="shared" si="36"/>
        <v>6.6E-3</v>
      </c>
      <c r="J818" s="400">
        <f t="shared" si="37"/>
        <v>6.2458333333333298E-3</v>
      </c>
      <c r="K818" s="400">
        <f t="shared" si="38"/>
        <v>-1.141316666666667E-2</v>
      </c>
    </row>
    <row r="819" spans="1:11" ht="14.5" customHeight="1" x14ac:dyDescent="0.15">
      <c r="A819" s="399">
        <v>34335</v>
      </c>
      <c r="B819" s="430">
        <v>3.4000000000000002E-2</v>
      </c>
      <c r="C819" s="400">
        <v>7.1999999999999998E-3</v>
      </c>
      <c r="D819" s="400">
        <v>5.4999999999999997E-3</v>
      </c>
      <c r="E819" s="400">
        <v>5.7666666666666699E-3</v>
      </c>
      <c r="F819" s="430">
        <v>5.9333333333333304E-3</v>
      </c>
      <c r="G819" s="430">
        <v>5.8500000000000002E-3</v>
      </c>
      <c r="H819" s="400">
        <v>6.1104166666666702E-3</v>
      </c>
      <c r="I819" s="400">
        <f t="shared" si="36"/>
        <v>2.8500000000000004E-2</v>
      </c>
      <c r="J819" s="400">
        <f t="shared" si="37"/>
        <v>2.8150000000000001E-2</v>
      </c>
      <c r="K819" s="400">
        <f t="shared" si="38"/>
        <v>1.0895833333333296E-3</v>
      </c>
    </row>
    <row r="820" spans="1:11" ht="14.5" customHeight="1" x14ac:dyDescent="0.15">
      <c r="A820" s="399">
        <v>34366</v>
      </c>
      <c r="B820" s="430">
        <v>-2.7099999999999999E-2</v>
      </c>
      <c r="C820" s="400">
        <v>-5.67E-2</v>
      </c>
      <c r="D820" s="400">
        <v>4.8999999999999998E-3</v>
      </c>
      <c r="E820" s="400">
        <v>5.8999999999999999E-3</v>
      </c>
      <c r="F820" s="430">
        <v>6.0749999999999997E-3</v>
      </c>
      <c r="G820" s="430">
        <v>5.9874999999999998E-3</v>
      </c>
      <c r="H820" s="400">
        <v>6.2052499999999998E-3</v>
      </c>
      <c r="I820" s="400">
        <f t="shared" si="36"/>
        <v>-3.2000000000000001E-2</v>
      </c>
      <c r="J820" s="400">
        <f t="shared" si="37"/>
        <v>-3.3087499999999999E-2</v>
      </c>
      <c r="K820" s="400">
        <f t="shared" si="38"/>
        <v>-6.2905249999999996E-2</v>
      </c>
    </row>
    <row r="821" spans="1:11" ht="14.5" customHeight="1" x14ac:dyDescent="0.15">
      <c r="A821" s="399">
        <v>34394</v>
      </c>
      <c r="B821" s="430">
        <v>-4.36E-2</v>
      </c>
      <c r="C821" s="400">
        <v>-3.3799999999999997E-2</v>
      </c>
      <c r="D821" s="400">
        <v>5.7999999999999996E-3</v>
      </c>
      <c r="E821" s="400">
        <v>5.8999999999999999E-3</v>
      </c>
      <c r="F821" s="430">
        <v>6.0749999999999997E-3</v>
      </c>
      <c r="G821" s="430">
        <v>5.9874999999999998E-3</v>
      </c>
      <c r="H821" s="400">
        <v>6.5276666666666703E-3</v>
      </c>
      <c r="I821" s="400">
        <f t="shared" si="36"/>
        <v>-4.9399999999999999E-2</v>
      </c>
      <c r="J821" s="400">
        <f t="shared" si="37"/>
        <v>-4.95875E-2</v>
      </c>
      <c r="K821" s="400">
        <f t="shared" si="38"/>
        <v>-4.0327666666666664E-2</v>
      </c>
    </row>
    <row r="822" spans="1:11" ht="14.5" customHeight="1" x14ac:dyDescent="0.15">
      <c r="A822" s="399">
        <v>34425</v>
      </c>
      <c r="B822" s="430">
        <v>1.2800000000000001E-2</v>
      </c>
      <c r="C822" s="400">
        <v>2.46E-2</v>
      </c>
      <c r="D822" s="400">
        <v>5.7000000000000002E-3</v>
      </c>
      <c r="E822" s="400">
        <v>6.2333333333333303E-3</v>
      </c>
      <c r="F822" s="430">
        <v>6.4083333333333301E-3</v>
      </c>
      <c r="G822" s="430">
        <v>6.3208333333333302E-3</v>
      </c>
      <c r="H822" s="400">
        <v>6.8514166666666697E-3</v>
      </c>
      <c r="I822" s="400">
        <f t="shared" si="36"/>
        <v>7.1000000000000004E-3</v>
      </c>
      <c r="J822" s="400">
        <f t="shared" si="37"/>
        <v>6.4791666666666704E-3</v>
      </c>
      <c r="K822" s="400">
        <f t="shared" si="38"/>
        <v>1.7748583333333331E-2</v>
      </c>
    </row>
    <row r="823" spans="1:11" ht="14.5" customHeight="1" x14ac:dyDescent="0.15">
      <c r="A823" s="399">
        <v>34455</v>
      </c>
      <c r="B823" s="430">
        <v>1.6400000000000001E-2</v>
      </c>
      <c r="C823" s="400">
        <v>-2.6800000000000001E-2</v>
      </c>
      <c r="D823" s="400">
        <v>6.3E-3</v>
      </c>
      <c r="E823" s="400">
        <v>6.6583333333333303E-3</v>
      </c>
      <c r="F823" s="430">
        <v>6.8250000000000003E-3</v>
      </c>
      <c r="G823" s="430">
        <v>6.7416666666666701E-3</v>
      </c>
      <c r="H823" s="400">
        <v>6.9385000000000002E-3</v>
      </c>
      <c r="I823" s="400">
        <f t="shared" si="36"/>
        <v>1.0100000000000001E-2</v>
      </c>
      <c r="J823" s="400">
        <f t="shared" si="37"/>
        <v>9.6583333333333313E-3</v>
      </c>
      <c r="K823" s="400">
        <f t="shared" si="38"/>
        <v>-3.3738500000000005E-2</v>
      </c>
    </row>
    <row r="824" spans="1:11" ht="14.5" customHeight="1" x14ac:dyDescent="0.15">
      <c r="A824" s="399">
        <v>34486</v>
      </c>
      <c r="B824" s="430">
        <v>-2.4500000000000001E-2</v>
      </c>
      <c r="C824" s="400">
        <v>2.0999999999999999E-3</v>
      </c>
      <c r="D824" s="400">
        <v>6.1000000000000004E-3</v>
      </c>
      <c r="E824" s="400">
        <v>6.6416666666666698E-3</v>
      </c>
      <c r="F824" s="430">
        <v>6.8083333333333303E-3</v>
      </c>
      <c r="G824" s="430">
        <v>6.7250000000000001E-3</v>
      </c>
      <c r="H824" s="400">
        <v>6.9234166666666697E-3</v>
      </c>
      <c r="I824" s="400">
        <f t="shared" si="36"/>
        <v>-3.0600000000000002E-2</v>
      </c>
      <c r="J824" s="400">
        <f t="shared" si="37"/>
        <v>-3.1225000000000003E-2</v>
      </c>
      <c r="K824" s="400">
        <f t="shared" si="38"/>
        <v>-4.8234166666666703E-3</v>
      </c>
    </row>
    <row r="825" spans="1:11" ht="14.5" customHeight="1" x14ac:dyDescent="0.15">
      <c r="A825" s="399">
        <v>34516</v>
      </c>
      <c r="B825" s="430">
        <v>3.2800000000000003E-2</v>
      </c>
      <c r="C825" s="400">
        <v>3.3599999999999998E-2</v>
      </c>
      <c r="D825" s="400">
        <v>6.0000000000000001E-3</v>
      </c>
      <c r="E825" s="400">
        <v>6.7583333333333297E-3</v>
      </c>
      <c r="F825" s="430">
        <v>6.9249999999999997E-3</v>
      </c>
      <c r="G825" s="430">
        <v>6.8416666666666704E-3</v>
      </c>
      <c r="H825" s="400">
        <v>7.0627499999999996E-3</v>
      </c>
      <c r="I825" s="400">
        <f t="shared" si="36"/>
        <v>2.6800000000000004E-2</v>
      </c>
      <c r="J825" s="400">
        <f t="shared" si="37"/>
        <v>2.5958333333333333E-2</v>
      </c>
      <c r="K825" s="400">
        <f t="shared" si="38"/>
        <v>2.6537249999999998E-2</v>
      </c>
    </row>
    <row r="826" spans="1:11" ht="14.5" customHeight="1" x14ac:dyDescent="0.15">
      <c r="A826" s="399">
        <v>34547</v>
      </c>
      <c r="B826" s="430">
        <v>4.1000000000000002E-2</v>
      </c>
      <c r="C826" s="400">
        <v>-2.8E-3</v>
      </c>
      <c r="D826" s="400">
        <v>6.6E-3</v>
      </c>
      <c r="E826" s="400">
        <v>6.7250000000000001E-3</v>
      </c>
      <c r="F826" s="430">
        <v>6.875E-3</v>
      </c>
      <c r="G826" s="430">
        <v>6.7999999999999996E-3</v>
      </c>
      <c r="H826" s="400">
        <v>7.0058333333333301E-3</v>
      </c>
      <c r="I826" s="400">
        <f t="shared" si="36"/>
        <v>3.44E-2</v>
      </c>
      <c r="J826" s="400">
        <f t="shared" si="37"/>
        <v>3.4200000000000001E-2</v>
      </c>
      <c r="K826" s="400">
        <f t="shared" si="38"/>
        <v>-9.8058333333333296E-3</v>
      </c>
    </row>
    <row r="827" spans="1:11" ht="14.5" customHeight="1" x14ac:dyDescent="0.15">
      <c r="A827" s="399">
        <v>34578</v>
      </c>
      <c r="B827" s="430">
        <v>-2.4500000000000001E-2</v>
      </c>
      <c r="C827" s="400">
        <v>-2.5399999999999999E-2</v>
      </c>
      <c r="D827" s="400">
        <v>6.1000000000000004E-3</v>
      </c>
      <c r="E827" s="400">
        <v>6.9499999999999996E-3</v>
      </c>
      <c r="F827" s="430">
        <v>7.0749999999999997E-3</v>
      </c>
      <c r="G827" s="430">
        <v>7.0124999999999996E-3</v>
      </c>
      <c r="H827" s="400">
        <v>7.1869166666666696E-3</v>
      </c>
      <c r="I827" s="400">
        <f t="shared" si="36"/>
        <v>-3.0600000000000002E-2</v>
      </c>
      <c r="J827" s="400">
        <f t="shared" si="37"/>
        <v>-3.1512499999999999E-2</v>
      </c>
      <c r="K827" s="400">
        <f t="shared" si="38"/>
        <v>-3.2586916666666667E-2</v>
      </c>
    </row>
    <row r="828" spans="1:11" ht="14.5" customHeight="1" x14ac:dyDescent="0.15">
      <c r="A828" s="399">
        <v>34608</v>
      </c>
      <c r="B828" s="430">
        <v>2.2499999999999999E-2</v>
      </c>
      <c r="C828" s="400">
        <v>8.6E-3</v>
      </c>
      <c r="D828" s="400">
        <v>6.6E-3</v>
      </c>
      <c r="E828" s="400">
        <v>7.1416666666666703E-3</v>
      </c>
      <c r="F828" s="430">
        <v>7.2583333333333302E-3</v>
      </c>
      <c r="G828" s="430">
        <v>7.1999999999999998E-3</v>
      </c>
      <c r="H828" s="400">
        <v>7.3769999999999999E-3</v>
      </c>
      <c r="I828" s="400">
        <f t="shared" si="36"/>
        <v>1.5899999999999997E-2</v>
      </c>
      <c r="J828" s="400">
        <f t="shared" si="37"/>
        <v>1.5299999999999999E-2</v>
      </c>
      <c r="K828" s="400">
        <f t="shared" si="38"/>
        <v>1.2230000000000001E-3</v>
      </c>
    </row>
    <row r="829" spans="1:11" ht="14.5" customHeight="1" x14ac:dyDescent="0.15">
      <c r="A829" s="399">
        <v>34639</v>
      </c>
      <c r="B829" s="430">
        <v>-3.6400000000000002E-2</v>
      </c>
      <c r="C829" s="400">
        <v>-1.46E-2</v>
      </c>
      <c r="D829" s="400">
        <v>6.4000000000000003E-3</v>
      </c>
      <c r="E829" s="400">
        <v>7.2333333333333303E-3</v>
      </c>
      <c r="F829" s="430">
        <v>7.3583333333333296E-3</v>
      </c>
      <c r="G829" s="430">
        <v>7.2958333333333304E-3</v>
      </c>
      <c r="H829" s="400">
        <v>7.4862499999999998E-3</v>
      </c>
      <c r="I829" s="400">
        <f t="shared" si="36"/>
        <v>-4.2800000000000005E-2</v>
      </c>
      <c r="J829" s="400">
        <f t="shared" si="37"/>
        <v>-4.369583333333333E-2</v>
      </c>
      <c r="K829" s="400">
        <f t="shared" si="38"/>
        <v>-2.2086250000000002E-2</v>
      </c>
    </row>
    <row r="830" spans="1:11" ht="14.5" customHeight="1" x14ac:dyDescent="0.15">
      <c r="A830" s="399">
        <v>34669</v>
      </c>
      <c r="B830" s="430">
        <v>1.4800000000000001E-2</v>
      </c>
      <c r="C830" s="400">
        <v>5.1999999999999998E-3</v>
      </c>
      <c r="D830" s="400">
        <v>6.6E-3</v>
      </c>
      <c r="E830" s="400">
        <v>7.0499999999999998E-3</v>
      </c>
      <c r="F830" s="430">
        <v>7.1833333333333298E-3</v>
      </c>
      <c r="G830" s="430">
        <v>7.1166666666666696E-3</v>
      </c>
      <c r="H830" s="400">
        <v>7.3067499999999999E-3</v>
      </c>
      <c r="I830" s="400">
        <f t="shared" si="36"/>
        <v>8.2000000000000007E-3</v>
      </c>
      <c r="J830" s="400">
        <f t="shared" si="37"/>
        <v>7.6833333333333311E-3</v>
      </c>
      <c r="K830" s="400">
        <f t="shared" si="38"/>
        <v>-2.1067500000000001E-3</v>
      </c>
    </row>
    <row r="831" spans="1:11" ht="14.5" customHeight="1" x14ac:dyDescent="0.15">
      <c r="A831" s="399">
        <v>34700</v>
      </c>
      <c r="B831" s="430">
        <v>2.5899999999999999E-2</v>
      </c>
      <c r="C831" s="400">
        <v>7.7899999999999997E-2</v>
      </c>
      <c r="D831" s="400">
        <v>7.0000000000000001E-3</v>
      </c>
      <c r="E831" s="400">
        <v>7.0499999999999998E-3</v>
      </c>
      <c r="F831" s="430">
        <v>7.1666666666666701E-3</v>
      </c>
      <c r="G831" s="430">
        <v>7.1083333333333302E-3</v>
      </c>
      <c r="H831" s="400">
        <v>7.28791666666667E-3</v>
      </c>
      <c r="I831" s="400">
        <f t="shared" si="36"/>
        <v>1.89E-2</v>
      </c>
      <c r="J831" s="400">
        <f t="shared" si="37"/>
        <v>1.8791666666666668E-2</v>
      </c>
      <c r="K831" s="400">
        <f t="shared" si="38"/>
        <v>7.0612083333333325E-2</v>
      </c>
    </row>
    <row r="832" spans="1:11" ht="14.5" customHeight="1" x14ac:dyDescent="0.15">
      <c r="A832" s="399">
        <v>34731</v>
      </c>
      <c r="B832" s="430">
        <v>3.9E-2</v>
      </c>
      <c r="C832" s="400">
        <v>-1.5E-3</v>
      </c>
      <c r="D832" s="400">
        <v>5.8999999999999999E-3</v>
      </c>
      <c r="E832" s="400">
        <v>6.8833333333333298E-3</v>
      </c>
      <c r="F832" s="430">
        <v>6.9916666666666703E-3</v>
      </c>
      <c r="G832" s="430">
        <v>6.9375000000000001E-3</v>
      </c>
      <c r="H832" s="400">
        <v>7.1083333333333302E-3</v>
      </c>
      <c r="I832" s="400">
        <f t="shared" si="36"/>
        <v>3.3099999999999997E-2</v>
      </c>
      <c r="J832" s="400">
        <f t="shared" si="37"/>
        <v>3.2062500000000001E-2</v>
      </c>
      <c r="K832" s="400">
        <f t="shared" si="38"/>
        <v>-8.6083333333333307E-3</v>
      </c>
    </row>
    <row r="833" spans="1:11" ht="14.5" customHeight="1" x14ac:dyDescent="0.15">
      <c r="A833" s="399">
        <v>34759</v>
      </c>
      <c r="B833" s="430">
        <v>2.9499999999999998E-2</v>
      </c>
      <c r="C833" s="400">
        <v>-6.0000000000000001E-3</v>
      </c>
      <c r="D833" s="400">
        <v>6.4000000000000003E-3</v>
      </c>
      <c r="E833" s="400">
        <v>6.76666666666667E-3</v>
      </c>
      <c r="F833" s="430">
        <v>6.8666666666666702E-3</v>
      </c>
      <c r="G833" s="430">
        <v>6.8166666666666697E-3</v>
      </c>
      <c r="H833" s="400">
        <v>6.9785833333333297E-3</v>
      </c>
      <c r="I833" s="400">
        <f t="shared" si="36"/>
        <v>2.3099999999999999E-2</v>
      </c>
      <c r="J833" s="400">
        <f t="shared" si="37"/>
        <v>2.268333333333333E-2</v>
      </c>
      <c r="K833" s="400">
        <f t="shared" si="38"/>
        <v>-1.297858333333333E-2</v>
      </c>
    </row>
    <row r="834" spans="1:11" ht="14.5" customHeight="1" x14ac:dyDescent="0.15">
      <c r="A834" s="399">
        <v>34790</v>
      </c>
      <c r="B834" s="430">
        <v>2.9399999999999999E-2</v>
      </c>
      <c r="C834" s="400">
        <v>3.6499999999999998E-2</v>
      </c>
      <c r="D834" s="400">
        <v>5.7999999999999996E-3</v>
      </c>
      <c r="E834" s="400">
        <v>6.6916666666666704E-3</v>
      </c>
      <c r="F834" s="430">
        <v>6.76666666666667E-3</v>
      </c>
      <c r="G834" s="430">
        <v>6.7291666666666698E-3</v>
      </c>
      <c r="H834" s="400">
        <v>6.8982499999999999E-3</v>
      </c>
      <c r="I834" s="400">
        <f t="shared" si="36"/>
        <v>2.3599999999999999E-2</v>
      </c>
      <c r="J834" s="400">
        <f t="shared" si="37"/>
        <v>2.2670833333333328E-2</v>
      </c>
      <c r="K834" s="400">
        <f t="shared" si="38"/>
        <v>2.9601749999999996E-2</v>
      </c>
    </row>
    <row r="835" spans="1:11" ht="14.5" customHeight="1" x14ac:dyDescent="0.15">
      <c r="A835" s="399">
        <v>34820</v>
      </c>
      <c r="B835" s="430">
        <v>0.04</v>
      </c>
      <c r="C835" s="400">
        <v>3.1600000000000003E-2</v>
      </c>
      <c r="D835" s="400">
        <v>6.4999999999999997E-3</v>
      </c>
      <c r="E835" s="400">
        <v>6.3749999999999996E-3</v>
      </c>
      <c r="F835" s="430">
        <v>6.45E-3</v>
      </c>
      <c r="G835" s="430">
        <v>6.4124999999999998E-3</v>
      </c>
      <c r="H835" s="400">
        <v>6.6102499999999998E-3</v>
      </c>
      <c r="I835" s="400">
        <f t="shared" si="36"/>
        <v>3.3500000000000002E-2</v>
      </c>
      <c r="J835" s="400">
        <f t="shared" si="37"/>
        <v>3.3587499999999999E-2</v>
      </c>
      <c r="K835" s="400">
        <f t="shared" si="38"/>
        <v>2.4989750000000005E-2</v>
      </c>
    </row>
    <row r="836" spans="1:11" ht="14.5" customHeight="1" x14ac:dyDescent="0.15">
      <c r="A836" s="399">
        <v>34851</v>
      </c>
      <c r="B836" s="430">
        <v>2.3199999999999998E-2</v>
      </c>
      <c r="C836" s="400">
        <v>4.7000000000000002E-3</v>
      </c>
      <c r="D836" s="400">
        <v>5.4000000000000003E-3</v>
      </c>
      <c r="E836" s="400">
        <v>6.0833333333333304E-3</v>
      </c>
      <c r="F836" s="430">
        <v>6.19166666666667E-3</v>
      </c>
      <c r="G836" s="430">
        <v>6.1374999999999997E-3</v>
      </c>
      <c r="H836" s="400">
        <v>6.3359999999999996E-3</v>
      </c>
      <c r="I836" s="400">
        <f t="shared" ref="I836:I899" si="39">B836-D836</f>
        <v>1.7799999999999996E-2</v>
      </c>
      <c r="J836" s="400">
        <f t="shared" si="37"/>
        <v>1.7062499999999998E-2</v>
      </c>
      <c r="K836" s="400">
        <f t="shared" si="38"/>
        <v>-1.6359999999999994E-3</v>
      </c>
    </row>
    <row r="837" spans="1:11" ht="14.5" customHeight="1" x14ac:dyDescent="0.15">
      <c r="A837" s="399">
        <v>34881</v>
      </c>
      <c r="B837" s="430">
        <v>3.32E-2</v>
      </c>
      <c r="C837" s="400">
        <v>2.5499999999999998E-2</v>
      </c>
      <c r="D837" s="400">
        <v>5.5999999999999999E-3</v>
      </c>
      <c r="E837" s="400">
        <v>6.1749999999999999E-3</v>
      </c>
      <c r="F837" s="430">
        <v>6.28333333333333E-3</v>
      </c>
      <c r="G837" s="430">
        <v>6.2291666666666702E-3</v>
      </c>
      <c r="H837" s="400">
        <v>6.4079166666666703E-3</v>
      </c>
      <c r="I837" s="400">
        <f t="shared" si="39"/>
        <v>2.76E-2</v>
      </c>
      <c r="J837" s="400">
        <f t="shared" si="37"/>
        <v>2.6970833333333329E-2</v>
      </c>
      <c r="K837" s="400">
        <f t="shared" si="38"/>
        <v>1.9092083333333329E-2</v>
      </c>
    </row>
    <row r="838" spans="1:11" ht="14.5" customHeight="1" x14ac:dyDescent="0.15">
      <c r="A838" s="399">
        <v>34912</v>
      </c>
      <c r="B838" s="430">
        <v>2.5000000000000001E-3</v>
      </c>
      <c r="C838" s="400">
        <v>2.0199999999999999E-2</v>
      </c>
      <c r="D838" s="400">
        <v>5.7000000000000002E-3</v>
      </c>
      <c r="E838" s="400">
        <v>6.3083333333333299E-3</v>
      </c>
      <c r="F838" s="430">
        <v>6.4083333333333301E-3</v>
      </c>
      <c r="G838" s="430">
        <v>6.3583333333333304E-3</v>
      </c>
      <c r="H838" s="400">
        <v>6.5322499999999999E-3</v>
      </c>
      <c r="I838" s="400">
        <f t="shared" si="39"/>
        <v>-3.2000000000000002E-3</v>
      </c>
      <c r="J838" s="400">
        <f t="shared" si="37"/>
        <v>-3.8583333333333304E-3</v>
      </c>
      <c r="K838" s="400">
        <f t="shared" si="38"/>
        <v>1.3667749999999999E-2</v>
      </c>
    </row>
    <row r="839" spans="1:11" ht="14.5" customHeight="1" x14ac:dyDescent="0.15">
      <c r="A839" s="399">
        <v>34943</v>
      </c>
      <c r="B839" s="430">
        <v>4.2200000000000001E-2</v>
      </c>
      <c r="C839" s="400">
        <v>6.3799999999999996E-2</v>
      </c>
      <c r="D839" s="400">
        <v>5.1999999999999998E-3</v>
      </c>
      <c r="E839" s="400">
        <v>6.1000000000000004E-3</v>
      </c>
      <c r="F839" s="430">
        <v>6.2083333333333296E-3</v>
      </c>
      <c r="G839" s="430">
        <v>6.1541666666666698E-3</v>
      </c>
      <c r="H839" s="400">
        <v>6.3499999999999997E-3</v>
      </c>
      <c r="I839" s="400">
        <f t="shared" si="39"/>
        <v>3.7000000000000005E-2</v>
      </c>
      <c r="J839" s="400">
        <f t="shared" si="37"/>
        <v>3.6045833333333333E-2</v>
      </c>
      <c r="K839" s="400">
        <f t="shared" si="38"/>
        <v>5.7449999999999994E-2</v>
      </c>
    </row>
    <row r="840" spans="1:11" ht="14.5" customHeight="1" x14ac:dyDescent="0.15">
      <c r="A840" s="399">
        <v>34973</v>
      </c>
      <c r="B840" s="430">
        <v>-3.5999999999999999E-3</v>
      </c>
      <c r="C840" s="400">
        <v>2.3800000000000002E-2</v>
      </c>
      <c r="D840" s="400">
        <v>5.7000000000000002E-3</v>
      </c>
      <c r="E840" s="400">
        <v>5.9333333333333304E-3</v>
      </c>
      <c r="F840" s="430">
        <v>6.0583333333333296E-3</v>
      </c>
      <c r="G840" s="430">
        <v>5.9958333333333296E-3</v>
      </c>
      <c r="H840" s="400">
        <v>6.2238333333333304E-3</v>
      </c>
      <c r="I840" s="400">
        <f t="shared" si="39"/>
        <v>-9.2999999999999992E-3</v>
      </c>
      <c r="J840" s="400">
        <f t="shared" si="37"/>
        <v>-9.5958333333333295E-3</v>
      </c>
      <c r="K840" s="400">
        <f t="shared" si="38"/>
        <v>1.757616666666667E-2</v>
      </c>
    </row>
    <row r="841" spans="1:11" ht="14.5" customHeight="1" x14ac:dyDescent="0.15">
      <c r="A841" s="399">
        <v>35004</v>
      </c>
      <c r="B841" s="430">
        <v>4.3900000000000002E-2</v>
      </c>
      <c r="C841" s="400">
        <v>1.3599999999999999E-2</v>
      </c>
      <c r="D841" s="400">
        <v>5.1000000000000004E-3</v>
      </c>
      <c r="E841" s="400">
        <v>5.8500000000000002E-3</v>
      </c>
      <c r="F841" s="430">
        <v>5.9833333333333301E-3</v>
      </c>
      <c r="G841" s="430">
        <v>5.9166666666666699E-3</v>
      </c>
      <c r="H841" s="400">
        <v>6.1999999999999998E-3</v>
      </c>
      <c r="I841" s="400">
        <f t="shared" si="39"/>
        <v>3.8800000000000001E-2</v>
      </c>
      <c r="J841" s="400">
        <f t="shared" si="37"/>
        <v>3.7983333333333334E-2</v>
      </c>
      <c r="K841" s="400">
        <f t="shared" si="38"/>
        <v>7.3999999999999995E-3</v>
      </c>
    </row>
    <row r="842" spans="1:11" ht="14.5" customHeight="1" x14ac:dyDescent="0.15">
      <c r="A842" s="399">
        <v>35034</v>
      </c>
      <c r="B842" s="430">
        <v>1.9300000000000001E-2</v>
      </c>
      <c r="C842" s="400">
        <v>7.0800000000000002E-2</v>
      </c>
      <c r="D842" s="400">
        <v>4.8999999999999998E-3</v>
      </c>
      <c r="E842" s="400">
        <v>5.6833333333333302E-3</v>
      </c>
      <c r="F842" s="430">
        <v>5.8250000000000003E-3</v>
      </c>
      <c r="G842" s="430">
        <v>5.7541666666666696E-3</v>
      </c>
      <c r="H842" s="400">
        <v>6.0447499999999998E-3</v>
      </c>
      <c r="I842" s="400">
        <f t="shared" si="39"/>
        <v>1.4400000000000001E-2</v>
      </c>
      <c r="J842" s="400">
        <f t="shared" si="37"/>
        <v>1.3545833333333332E-2</v>
      </c>
      <c r="K842" s="400">
        <f t="shared" si="38"/>
        <v>6.475525E-2</v>
      </c>
    </row>
    <row r="843" spans="1:11" ht="14.5" customHeight="1" x14ac:dyDescent="0.15">
      <c r="A843" s="399">
        <v>35065</v>
      </c>
      <c r="B843" s="430">
        <v>3.4000000000000002E-2</v>
      </c>
      <c r="C843" s="400">
        <v>1.29E-2</v>
      </c>
      <c r="D843" s="400">
        <v>5.4000000000000003E-3</v>
      </c>
      <c r="E843" s="400">
        <v>5.6750000000000004E-3</v>
      </c>
      <c r="F843" s="430">
        <v>5.8250000000000003E-3</v>
      </c>
      <c r="G843" s="430">
        <v>5.7499999999999999E-3</v>
      </c>
      <c r="H843" s="400">
        <v>6.0056666666666696E-3</v>
      </c>
      <c r="I843" s="400">
        <f t="shared" si="39"/>
        <v>2.86E-2</v>
      </c>
      <c r="J843" s="400">
        <f t="shared" si="37"/>
        <v>2.8250000000000004E-2</v>
      </c>
      <c r="K843" s="400">
        <f t="shared" si="38"/>
        <v>6.8943333333333304E-3</v>
      </c>
    </row>
    <row r="844" spans="1:11" ht="14.5" customHeight="1" x14ac:dyDescent="0.15">
      <c r="A844" s="399">
        <v>35096</v>
      </c>
      <c r="B844" s="430">
        <v>9.2999999999999992E-3</v>
      </c>
      <c r="C844" s="400">
        <v>-3.95E-2</v>
      </c>
      <c r="D844" s="400">
        <v>4.7999999999999996E-3</v>
      </c>
      <c r="E844" s="400">
        <v>5.8250000000000003E-3</v>
      </c>
      <c r="F844" s="430">
        <v>5.9666666666666696E-3</v>
      </c>
      <c r="G844" s="430">
        <v>5.8958333333333302E-3</v>
      </c>
      <c r="H844" s="400">
        <v>6.1250000000000002E-3</v>
      </c>
      <c r="I844" s="400">
        <f t="shared" si="39"/>
        <v>4.4999999999999997E-3</v>
      </c>
      <c r="J844" s="400">
        <f t="shared" si="37"/>
        <v>3.4041666666666691E-3</v>
      </c>
      <c r="K844" s="400">
        <f t="shared" si="38"/>
        <v>-4.5624999999999999E-2</v>
      </c>
    </row>
    <row r="845" spans="1:11" ht="14.5" customHeight="1" x14ac:dyDescent="0.15">
      <c r="A845" s="399">
        <v>35125</v>
      </c>
      <c r="B845" s="430">
        <v>9.5999999999999992E-3</v>
      </c>
      <c r="C845" s="400">
        <v>-2.0299999999999999E-2</v>
      </c>
      <c r="D845" s="400">
        <v>5.1999999999999998E-3</v>
      </c>
      <c r="E845" s="400">
        <v>6.1250000000000002E-3</v>
      </c>
      <c r="F845" s="430">
        <v>6.2666666666666704E-3</v>
      </c>
      <c r="G845" s="430">
        <v>6.1958333333333301E-3</v>
      </c>
      <c r="H845" s="400">
        <v>6.4353333333333302E-3</v>
      </c>
      <c r="I845" s="400">
        <f t="shared" si="39"/>
        <v>4.3999999999999994E-3</v>
      </c>
      <c r="J845" s="400">
        <f t="shared" si="37"/>
        <v>3.4041666666666691E-3</v>
      </c>
      <c r="K845" s="400">
        <f t="shared" si="38"/>
        <v>-2.673533333333333E-2</v>
      </c>
    </row>
    <row r="846" spans="1:11" ht="14.5" customHeight="1" x14ac:dyDescent="0.15">
      <c r="A846" s="399">
        <v>35156</v>
      </c>
      <c r="B846" s="430">
        <v>1.47E-2</v>
      </c>
      <c r="C846" s="400">
        <v>1.0999999999999999E-2</v>
      </c>
      <c r="D846" s="400">
        <v>5.8999999999999999E-3</v>
      </c>
      <c r="E846" s="400">
        <v>6.2500000000000003E-3</v>
      </c>
      <c r="F846" s="430">
        <v>6.4000000000000003E-3</v>
      </c>
      <c r="G846" s="430">
        <v>6.3249999999999999E-3</v>
      </c>
      <c r="H846" s="400">
        <v>6.5698333333333303E-3</v>
      </c>
      <c r="I846" s="400">
        <f t="shared" si="39"/>
        <v>8.7999999999999988E-3</v>
      </c>
      <c r="J846" s="400">
        <f t="shared" si="37"/>
        <v>8.3750000000000005E-3</v>
      </c>
      <c r="K846" s="400">
        <f t="shared" si="38"/>
        <v>4.4301666666666691E-3</v>
      </c>
    </row>
    <row r="847" spans="1:11" ht="14.5" customHeight="1" x14ac:dyDescent="0.15">
      <c r="A847" s="399">
        <v>35186</v>
      </c>
      <c r="B847" s="430">
        <v>2.58E-2</v>
      </c>
      <c r="C847" s="400">
        <v>-2.5000000000000001E-3</v>
      </c>
      <c r="D847" s="400">
        <v>5.7999999999999996E-3</v>
      </c>
      <c r="E847" s="400">
        <v>6.3499999999999997E-3</v>
      </c>
      <c r="F847" s="430">
        <v>6.4749999999999999E-3</v>
      </c>
      <c r="G847" s="430">
        <v>6.4124999999999998E-3</v>
      </c>
      <c r="H847" s="400">
        <v>6.6504166666666699E-3</v>
      </c>
      <c r="I847" s="400">
        <f t="shared" si="39"/>
        <v>0.02</v>
      </c>
      <c r="J847" s="400">
        <f t="shared" si="37"/>
        <v>1.9387500000000002E-2</v>
      </c>
      <c r="K847" s="400">
        <f t="shared" si="38"/>
        <v>-9.1504166666666695E-3</v>
      </c>
    </row>
    <row r="848" spans="1:11" ht="14.5" customHeight="1" x14ac:dyDescent="0.15">
      <c r="A848" s="399">
        <v>35217</v>
      </c>
      <c r="B848" s="430">
        <v>3.8E-3</v>
      </c>
      <c r="C848" s="400">
        <v>4.1599999999999998E-2</v>
      </c>
      <c r="D848" s="400">
        <v>5.4000000000000003E-3</v>
      </c>
      <c r="E848" s="400">
        <v>6.4250000000000002E-3</v>
      </c>
      <c r="F848" s="430">
        <v>6.5583333333333301E-3</v>
      </c>
      <c r="G848" s="430">
        <v>6.4916666666666699E-3</v>
      </c>
      <c r="H848" s="400">
        <v>6.7200000000000003E-3</v>
      </c>
      <c r="I848" s="400">
        <f t="shared" si="39"/>
        <v>-1.6000000000000003E-3</v>
      </c>
      <c r="J848" s="400">
        <f t="shared" si="37"/>
        <v>-2.6916666666666699E-3</v>
      </c>
      <c r="K848" s="400">
        <f t="shared" si="38"/>
        <v>3.4879999999999994E-2</v>
      </c>
    </row>
    <row r="849" spans="1:11" ht="14.5" customHeight="1" x14ac:dyDescent="0.15">
      <c r="A849" s="399">
        <v>35247</v>
      </c>
      <c r="B849" s="430">
        <v>-4.4200000000000003E-2</v>
      </c>
      <c r="C849" s="400">
        <v>-6.2799999999999995E-2</v>
      </c>
      <c r="D849" s="400">
        <v>6.1999999999999998E-3</v>
      </c>
      <c r="E849" s="400">
        <v>6.3749999999999996E-3</v>
      </c>
      <c r="F849" s="430">
        <v>6.5166666666666697E-3</v>
      </c>
      <c r="G849" s="430">
        <v>6.4458333333333303E-3</v>
      </c>
      <c r="H849" s="400">
        <v>6.6876666666666699E-3</v>
      </c>
      <c r="I849" s="400">
        <f t="shared" si="39"/>
        <v>-5.04E-2</v>
      </c>
      <c r="J849" s="400">
        <f t="shared" si="37"/>
        <v>-5.0645833333333334E-2</v>
      </c>
      <c r="K849" s="400">
        <f t="shared" si="38"/>
        <v>-6.948766666666667E-2</v>
      </c>
    </row>
    <row r="850" spans="1:11" ht="14.5" customHeight="1" x14ac:dyDescent="0.15">
      <c r="A850" s="399">
        <v>35278</v>
      </c>
      <c r="B850" s="430">
        <v>2.1100000000000001E-2</v>
      </c>
      <c r="C850" s="400">
        <v>2.1299999999999999E-2</v>
      </c>
      <c r="D850" s="400">
        <v>5.7000000000000002E-3</v>
      </c>
      <c r="E850" s="400">
        <v>6.2166666666666698E-3</v>
      </c>
      <c r="F850" s="430">
        <v>6.3583333333333304E-3</v>
      </c>
      <c r="G850" s="430">
        <v>6.2874999999999997E-3</v>
      </c>
      <c r="H850" s="400">
        <v>6.5318333333333296E-3</v>
      </c>
      <c r="I850" s="400">
        <f t="shared" si="39"/>
        <v>1.54E-2</v>
      </c>
      <c r="J850" s="400">
        <f t="shared" si="37"/>
        <v>1.4812500000000001E-2</v>
      </c>
      <c r="K850" s="400">
        <f t="shared" si="38"/>
        <v>1.4768166666666669E-2</v>
      </c>
    </row>
    <row r="851" spans="1:11" ht="14.5" customHeight="1" x14ac:dyDescent="0.15">
      <c r="A851" s="399">
        <v>35309</v>
      </c>
      <c r="B851" s="430">
        <v>5.6300000000000003E-2</v>
      </c>
      <c r="C851" s="400">
        <v>9.4999999999999998E-3</v>
      </c>
      <c r="D851" s="400">
        <v>6.0000000000000001E-3</v>
      </c>
      <c r="E851" s="400">
        <v>6.3833333333333303E-3</v>
      </c>
      <c r="F851" s="430">
        <v>6.5166666666666697E-3</v>
      </c>
      <c r="G851" s="430">
        <v>6.45E-3</v>
      </c>
      <c r="H851" s="400">
        <v>6.6812499999999997E-3</v>
      </c>
      <c r="I851" s="400">
        <f t="shared" si="39"/>
        <v>5.0300000000000004E-2</v>
      </c>
      <c r="J851" s="400">
        <f t="shared" si="37"/>
        <v>4.9850000000000005E-2</v>
      </c>
      <c r="K851" s="400">
        <f t="shared" si="38"/>
        <v>2.8187500000000001E-3</v>
      </c>
    </row>
    <row r="852" spans="1:11" ht="14.5" customHeight="1" x14ac:dyDescent="0.15">
      <c r="A852" s="399">
        <v>35339</v>
      </c>
      <c r="B852" s="430">
        <v>2.76E-2</v>
      </c>
      <c r="C852" s="400">
        <v>5.0799999999999998E-2</v>
      </c>
      <c r="D852" s="400">
        <v>5.7999999999999996E-3</v>
      </c>
      <c r="E852" s="400">
        <v>6.1583333333333299E-3</v>
      </c>
      <c r="F852" s="430">
        <v>6.3166666666666701E-3</v>
      </c>
      <c r="G852" s="430">
        <v>6.2375E-3</v>
      </c>
      <c r="H852" s="400">
        <v>6.4820833333333302E-3</v>
      </c>
      <c r="I852" s="400">
        <f t="shared" si="39"/>
        <v>2.18E-2</v>
      </c>
      <c r="J852" s="400">
        <f t="shared" si="37"/>
        <v>2.13625E-2</v>
      </c>
      <c r="K852" s="400">
        <f t="shared" si="38"/>
        <v>4.4317916666666665E-2</v>
      </c>
    </row>
    <row r="853" spans="1:11" ht="14.5" customHeight="1" x14ac:dyDescent="0.15">
      <c r="A853" s="399">
        <v>35370</v>
      </c>
      <c r="B853" s="430">
        <v>7.5600000000000001E-2</v>
      </c>
      <c r="C853" s="400">
        <v>2.1100000000000001E-2</v>
      </c>
      <c r="D853" s="400">
        <v>5.1999999999999998E-3</v>
      </c>
      <c r="E853" s="400">
        <v>5.9166666666666699E-3</v>
      </c>
      <c r="F853" s="430">
        <v>6.0916666666666697E-3</v>
      </c>
      <c r="G853" s="430">
        <v>6.0041666666666698E-3</v>
      </c>
      <c r="H853" s="400">
        <v>6.2527499999999996E-3</v>
      </c>
      <c r="I853" s="400">
        <f t="shared" si="39"/>
        <v>7.0400000000000004E-2</v>
      </c>
      <c r="J853" s="400">
        <f t="shared" si="37"/>
        <v>6.9595833333333329E-2</v>
      </c>
      <c r="K853" s="400">
        <f t="shared" si="38"/>
        <v>1.4847250000000001E-2</v>
      </c>
    </row>
    <row r="854" spans="1:11" ht="14.5" customHeight="1" x14ac:dyDescent="0.15">
      <c r="A854" s="399">
        <v>35400</v>
      </c>
      <c r="B854" s="430">
        <v>-1.9800000000000002E-2</v>
      </c>
      <c r="C854" s="400">
        <v>-6.0000000000000001E-3</v>
      </c>
      <c r="D854" s="400">
        <v>5.5999999999999999E-3</v>
      </c>
      <c r="E854" s="400">
        <v>6.0000000000000001E-3</v>
      </c>
      <c r="F854" s="430">
        <v>6.1749999999999999E-3</v>
      </c>
      <c r="G854" s="430">
        <v>6.0875E-3</v>
      </c>
      <c r="H854" s="400">
        <v>6.3091666666666704E-3</v>
      </c>
      <c r="I854" s="400">
        <f t="shared" si="39"/>
        <v>-2.5400000000000002E-2</v>
      </c>
      <c r="J854" s="400">
        <f t="shared" si="37"/>
        <v>-2.5887500000000001E-2</v>
      </c>
      <c r="K854" s="400">
        <f t="shared" si="38"/>
        <v>-1.230916666666667E-2</v>
      </c>
    </row>
    <row r="855" spans="1:11" ht="14.5" customHeight="1" x14ac:dyDescent="0.15">
      <c r="A855" s="399">
        <v>35431</v>
      </c>
      <c r="B855" s="430">
        <v>6.25E-2</v>
      </c>
      <c r="C855" s="400">
        <v>6.6E-3</v>
      </c>
      <c r="D855" s="400">
        <v>5.5999999999999999E-3</v>
      </c>
      <c r="E855" s="400">
        <v>6.1833333333333297E-3</v>
      </c>
      <c r="F855" s="430">
        <v>6.3583333333333304E-3</v>
      </c>
      <c r="G855" s="430">
        <v>6.2708333333333297E-3</v>
      </c>
      <c r="H855" s="400">
        <v>6.4722499999999997E-3</v>
      </c>
      <c r="I855" s="400">
        <f t="shared" si="39"/>
        <v>5.6899999999999999E-2</v>
      </c>
      <c r="J855" s="400">
        <f t="shared" si="37"/>
        <v>5.622916666666667E-2</v>
      </c>
      <c r="K855" s="400">
        <f t="shared" si="38"/>
        <v>1.2775000000000026E-4</v>
      </c>
    </row>
    <row r="856" spans="1:11" ht="14.5" customHeight="1" x14ac:dyDescent="0.15">
      <c r="A856" s="399">
        <v>35462</v>
      </c>
      <c r="B856" s="430">
        <v>7.7999999999999996E-3</v>
      </c>
      <c r="C856" s="400">
        <v>-9.4999999999999998E-3</v>
      </c>
      <c r="D856" s="400">
        <v>5.1000000000000004E-3</v>
      </c>
      <c r="E856" s="400">
        <v>6.0916666666666697E-3</v>
      </c>
      <c r="F856" s="430">
        <v>6.28333333333333E-3</v>
      </c>
      <c r="G856" s="430">
        <v>6.1875000000000003E-3</v>
      </c>
      <c r="H856" s="400">
        <v>6.3688333333333296E-3</v>
      </c>
      <c r="I856" s="400">
        <f t="shared" si="39"/>
        <v>2.6999999999999993E-3</v>
      </c>
      <c r="J856" s="400">
        <f t="shared" si="37"/>
        <v>1.6124999999999994E-3</v>
      </c>
      <c r="K856" s="400">
        <f t="shared" si="38"/>
        <v>-1.5868833333333329E-2</v>
      </c>
    </row>
    <row r="857" spans="1:11" ht="14.5" customHeight="1" x14ac:dyDescent="0.15">
      <c r="A857" s="399">
        <v>35490</v>
      </c>
      <c r="B857" s="430">
        <v>-4.1099999999999998E-2</v>
      </c>
      <c r="C857" s="400">
        <v>-3.0099999999999998E-2</v>
      </c>
      <c r="D857" s="400">
        <v>5.8999999999999999E-3</v>
      </c>
      <c r="E857" s="400">
        <v>6.2916666666666702E-3</v>
      </c>
      <c r="F857" s="430">
        <v>6.4749999999999999E-3</v>
      </c>
      <c r="G857" s="430">
        <v>6.3833333333333303E-3</v>
      </c>
      <c r="H857" s="400">
        <v>6.5545833333333298E-3</v>
      </c>
      <c r="I857" s="400">
        <f t="shared" si="39"/>
        <v>-4.7E-2</v>
      </c>
      <c r="J857" s="400">
        <f t="shared" si="37"/>
        <v>-4.7483333333333329E-2</v>
      </c>
      <c r="K857" s="400">
        <f t="shared" si="38"/>
        <v>-3.6654583333333331E-2</v>
      </c>
    </row>
    <row r="858" spans="1:11" ht="14.5" customHeight="1" x14ac:dyDescent="0.15">
      <c r="A858" s="399">
        <v>35521</v>
      </c>
      <c r="B858" s="430">
        <v>5.9700000000000003E-2</v>
      </c>
      <c r="C858" s="400">
        <v>-1.4999999999999999E-2</v>
      </c>
      <c r="D858" s="400">
        <v>5.8999999999999999E-3</v>
      </c>
      <c r="E858" s="400">
        <v>6.4416666666666702E-3</v>
      </c>
      <c r="F858" s="430">
        <v>6.6083333333333298E-3</v>
      </c>
      <c r="G858" s="430">
        <v>6.5250000000000004E-3</v>
      </c>
      <c r="H858" s="400">
        <v>6.6973333333333303E-3</v>
      </c>
      <c r="I858" s="400">
        <f t="shared" si="39"/>
        <v>5.3800000000000001E-2</v>
      </c>
      <c r="J858" s="400">
        <f t="shared" si="37"/>
        <v>5.3175E-2</v>
      </c>
      <c r="K858" s="400">
        <f t="shared" si="38"/>
        <v>-2.1697333333333329E-2</v>
      </c>
    </row>
    <row r="859" spans="1:11" ht="14.5" customHeight="1" x14ac:dyDescent="0.15">
      <c r="A859" s="399">
        <v>35551</v>
      </c>
      <c r="B859" s="430">
        <v>6.0900000000000003E-2</v>
      </c>
      <c r="C859" s="400">
        <v>4.2299999999999997E-2</v>
      </c>
      <c r="D859" s="400">
        <v>5.7999999999999996E-3</v>
      </c>
      <c r="E859" s="400">
        <v>6.3166666666666701E-3</v>
      </c>
      <c r="F859" s="430">
        <v>6.4999999999999997E-3</v>
      </c>
      <c r="G859" s="430">
        <v>6.4083333333333301E-3</v>
      </c>
      <c r="H859" s="400">
        <v>6.5754166666666704E-3</v>
      </c>
      <c r="I859" s="400">
        <f t="shared" si="39"/>
        <v>5.5100000000000003E-2</v>
      </c>
      <c r="J859" s="400">
        <f t="shared" ref="J859:J922" si="40">B859-G859</f>
        <v>5.4491666666666674E-2</v>
      </c>
      <c r="K859" s="400">
        <f t="shared" ref="K859:K922" si="41">$C859-H859</f>
        <v>3.5724583333333323E-2</v>
      </c>
    </row>
    <row r="860" spans="1:11" ht="14.5" customHeight="1" x14ac:dyDescent="0.15">
      <c r="A860" s="399">
        <v>35582</v>
      </c>
      <c r="B860" s="430">
        <v>4.48E-2</v>
      </c>
      <c r="C860" s="400">
        <v>3.1399999999999997E-2</v>
      </c>
      <c r="D860" s="400">
        <v>5.8999999999999999E-3</v>
      </c>
      <c r="E860" s="400">
        <v>6.1749999999999999E-3</v>
      </c>
      <c r="F860" s="430">
        <v>6.3499999999999997E-3</v>
      </c>
      <c r="G860" s="430">
        <v>6.2624999999999998E-3</v>
      </c>
      <c r="H860" s="400">
        <v>6.4373333333333296E-3</v>
      </c>
      <c r="I860" s="400">
        <f t="shared" si="39"/>
        <v>3.8899999999999997E-2</v>
      </c>
      <c r="J860" s="400">
        <f t="shared" si="40"/>
        <v>3.8537500000000002E-2</v>
      </c>
      <c r="K860" s="400">
        <f t="shared" si="41"/>
        <v>2.4962666666666668E-2</v>
      </c>
    </row>
    <row r="861" spans="1:11" ht="14.5" customHeight="1" x14ac:dyDescent="0.15">
      <c r="A861" s="399">
        <v>35612</v>
      </c>
      <c r="B861" s="430">
        <v>7.9600000000000004E-2</v>
      </c>
      <c r="C861" s="400">
        <v>2.3E-2</v>
      </c>
      <c r="D861" s="400">
        <v>5.7999999999999996E-3</v>
      </c>
      <c r="E861" s="400">
        <v>5.9500000000000004E-3</v>
      </c>
      <c r="F861" s="430">
        <v>6.13333333333333E-3</v>
      </c>
      <c r="G861" s="430">
        <v>6.04166666666667E-3</v>
      </c>
      <c r="H861" s="400">
        <v>6.2409166666666698E-3</v>
      </c>
      <c r="I861" s="400">
        <f t="shared" si="39"/>
        <v>7.3800000000000004E-2</v>
      </c>
      <c r="J861" s="400">
        <f t="shared" si="40"/>
        <v>7.3558333333333337E-2</v>
      </c>
      <c r="K861" s="400">
        <f t="shared" si="41"/>
        <v>1.6759083333333331E-2</v>
      </c>
    </row>
    <row r="862" spans="1:11" ht="14.5" customHeight="1" x14ac:dyDescent="0.15">
      <c r="A862" s="399">
        <v>35643</v>
      </c>
      <c r="B862" s="430">
        <v>-5.6000000000000001E-2</v>
      </c>
      <c r="C862" s="400">
        <v>-1.83E-2</v>
      </c>
      <c r="D862" s="400">
        <v>4.8999999999999998E-3</v>
      </c>
      <c r="E862" s="400">
        <v>6.0166666666666702E-3</v>
      </c>
      <c r="F862" s="430">
        <v>6.1666666666666701E-3</v>
      </c>
      <c r="G862" s="430">
        <v>6.0916666666666697E-3</v>
      </c>
      <c r="H862" s="400">
        <v>6.2475833333333298E-3</v>
      </c>
      <c r="I862" s="400">
        <f t="shared" si="39"/>
        <v>-6.0900000000000003E-2</v>
      </c>
      <c r="J862" s="400">
        <f t="shared" si="40"/>
        <v>-6.209166666666667E-2</v>
      </c>
      <c r="K862" s="400">
        <f t="shared" si="41"/>
        <v>-2.4547583333333331E-2</v>
      </c>
    </row>
    <row r="863" spans="1:11" ht="14.5" customHeight="1" x14ac:dyDescent="0.15">
      <c r="A863" s="399">
        <v>35674</v>
      </c>
      <c r="B863" s="430">
        <v>5.4800000000000001E-2</v>
      </c>
      <c r="C863" s="400">
        <v>4.3299999999999998E-2</v>
      </c>
      <c r="D863" s="400">
        <v>5.7999999999999996E-3</v>
      </c>
      <c r="E863" s="400">
        <v>5.9500000000000004E-3</v>
      </c>
      <c r="F863" s="430">
        <v>6.1166666666666704E-3</v>
      </c>
      <c r="G863" s="430">
        <v>6.0333333333333298E-3</v>
      </c>
      <c r="H863" s="400">
        <v>6.2285833333333299E-3</v>
      </c>
      <c r="I863" s="400">
        <f t="shared" si="39"/>
        <v>4.9000000000000002E-2</v>
      </c>
      <c r="J863" s="400">
        <f t="shared" si="40"/>
        <v>4.8766666666666673E-2</v>
      </c>
      <c r="K863" s="400">
        <f t="shared" si="41"/>
        <v>3.7071416666666669E-2</v>
      </c>
    </row>
    <row r="864" spans="1:11" ht="14.5" customHeight="1" x14ac:dyDescent="0.15">
      <c r="A864" s="399">
        <v>35704</v>
      </c>
      <c r="B864" s="430">
        <v>-3.3399999999999999E-2</v>
      </c>
      <c r="C864" s="400">
        <v>9.7999999999999997E-3</v>
      </c>
      <c r="D864" s="400">
        <v>5.4000000000000003E-3</v>
      </c>
      <c r="E864" s="400">
        <v>5.8333333333333301E-3</v>
      </c>
      <c r="F864" s="430">
        <v>6.0000000000000001E-3</v>
      </c>
      <c r="G864" s="430">
        <v>5.9166666666666699E-3</v>
      </c>
      <c r="H864" s="400">
        <v>6.1304166666666703E-3</v>
      </c>
      <c r="I864" s="400">
        <f t="shared" si="39"/>
        <v>-3.8800000000000001E-2</v>
      </c>
      <c r="J864" s="400">
        <f t="shared" si="40"/>
        <v>-3.9316666666666666E-2</v>
      </c>
      <c r="K864" s="400">
        <f t="shared" si="41"/>
        <v>3.6695833333333294E-3</v>
      </c>
    </row>
    <row r="865" spans="1:11" ht="14.5" customHeight="1" x14ac:dyDescent="0.15">
      <c r="A865" s="399">
        <v>35735</v>
      </c>
      <c r="B865" s="430">
        <v>4.6300000000000001E-2</v>
      </c>
      <c r="C865" s="400">
        <v>7.0699999999999999E-2</v>
      </c>
      <c r="D865" s="400">
        <v>4.7000000000000002E-3</v>
      </c>
      <c r="E865" s="400">
        <v>5.7250000000000001E-3</v>
      </c>
      <c r="F865" s="430">
        <v>5.89166666666667E-3</v>
      </c>
      <c r="G865" s="430">
        <v>5.8083333333333303E-3</v>
      </c>
      <c r="H865" s="400">
        <v>6.0390000000000001E-3</v>
      </c>
      <c r="I865" s="400">
        <f t="shared" si="39"/>
        <v>4.1599999999999998E-2</v>
      </c>
      <c r="J865" s="400">
        <f t="shared" si="40"/>
        <v>4.0491666666666669E-2</v>
      </c>
      <c r="K865" s="400">
        <f t="shared" si="41"/>
        <v>6.4660999999999996E-2</v>
      </c>
    </row>
    <row r="866" spans="1:11" ht="14.5" customHeight="1" x14ac:dyDescent="0.15">
      <c r="A866" s="399">
        <v>35765</v>
      </c>
      <c r="B866" s="430">
        <v>1.72E-2</v>
      </c>
      <c r="C866" s="400">
        <v>7.5200000000000003E-2</v>
      </c>
      <c r="D866" s="400">
        <v>5.4000000000000003E-3</v>
      </c>
      <c r="E866" s="400">
        <v>5.6333333333333296E-3</v>
      </c>
      <c r="F866" s="430">
        <v>5.8250000000000003E-3</v>
      </c>
      <c r="G866" s="430">
        <v>5.7291666666666697E-3</v>
      </c>
      <c r="H866" s="400">
        <v>5.96966666666667E-3</v>
      </c>
      <c r="I866" s="400">
        <f t="shared" si="39"/>
        <v>1.18E-2</v>
      </c>
      <c r="J866" s="400">
        <f t="shared" si="40"/>
        <v>1.1470833333333329E-2</v>
      </c>
      <c r="K866" s="400">
        <f t="shared" si="41"/>
        <v>6.9230333333333338E-2</v>
      </c>
    </row>
    <row r="867" spans="1:11" ht="14.5" customHeight="1" x14ac:dyDescent="0.15">
      <c r="A867" s="399">
        <v>35796</v>
      </c>
      <c r="B867" s="430">
        <v>1.11E-2</v>
      </c>
      <c r="C867" s="400">
        <v>-3.95E-2</v>
      </c>
      <c r="D867" s="400">
        <v>4.7999999999999996E-3</v>
      </c>
      <c r="E867" s="400">
        <v>5.5083333333333304E-3</v>
      </c>
      <c r="F867" s="430">
        <v>5.6833333333333302E-3</v>
      </c>
      <c r="G867" s="430">
        <v>5.5958333333333303E-3</v>
      </c>
      <c r="H867" s="400">
        <v>5.87833333333333E-3</v>
      </c>
      <c r="I867" s="400">
        <f t="shared" si="39"/>
        <v>6.3000000000000009E-3</v>
      </c>
      <c r="J867" s="400">
        <f t="shared" si="40"/>
        <v>5.5041666666666702E-3</v>
      </c>
      <c r="K867" s="400">
        <f t="shared" si="41"/>
        <v>-4.5378333333333333E-2</v>
      </c>
    </row>
    <row r="868" spans="1:11" ht="14.5" customHeight="1" x14ac:dyDescent="0.15">
      <c r="A868" s="399">
        <v>35827</v>
      </c>
      <c r="B868" s="430">
        <v>7.2099999999999997E-2</v>
      </c>
      <c r="C868" s="400">
        <v>3.4099999999999998E-2</v>
      </c>
      <c r="D868" s="400">
        <v>4.4000000000000003E-3</v>
      </c>
      <c r="E868" s="400">
        <v>5.5583333333333301E-3</v>
      </c>
      <c r="F868" s="430">
        <v>5.7333333333333299E-3</v>
      </c>
      <c r="G868" s="430">
        <v>5.64583333333333E-3</v>
      </c>
      <c r="H868" s="400">
        <v>5.9315833333333304E-3</v>
      </c>
      <c r="I868" s="400">
        <f t="shared" si="39"/>
        <v>6.7699999999999996E-2</v>
      </c>
      <c r="J868" s="400">
        <f t="shared" si="40"/>
        <v>6.6454166666666661E-2</v>
      </c>
      <c r="K868" s="400">
        <f t="shared" si="41"/>
        <v>2.8168416666666668E-2</v>
      </c>
    </row>
    <row r="869" spans="1:11" ht="14.5" customHeight="1" x14ac:dyDescent="0.15">
      <c r="A869" s="399">
        <v>35855</v>
      </c>
      <c r="B869" s="430">
        <v>5.1200000000000002E-2</v>
      </c>
      <c r="C869" s="400">
        <v>6.4199999999999993E-2</v>
      </c>
      <c r="D869" s="400">
        <v>5.1999999999999998E-3</v>
      </c>
      <c r="E869" s="400">
        <v>5.5916666666666701E-3</v>
      </c>
      <c r="F869" s="430">
        <v>5.7749999999999998E-3</v>
      </c>
      <c r="G869" s="430">
        <v>5.6833333333333302E-3</v>
      </c>
      <c r="H869" s="400">
        <v>5.9681666666666702E-3</v>
      </c>
      <c r="I869" s="400">
        <f t="shared" si="39"/>
        <v>4.5999999999999999E-2</v>
      </c>
      <c r="J869" s="400">
        <f t="shared" si="40"/>
        <v>4.5516666666666671E-2</v>
      </c>
      <c r="K869" s="400">
        <f t="shared" si="41"/>
        <v>5.8231833333333323E-2</v>
      </c>
    </row>
    <row r="870" spans="1:11" ht="14.5" customHeight="1" x14ac:dyDescent="0.15">
      <c r="A870" s="399">
        <v>35886</v>
      </c>
      <c r="B870" s="430">
        <v>1.01E-2</v>
      </c>
      <c r="C870" s="400">
        <v>-1.9300000000000001E-2</v>
      </c>
      <c r="D870" s="400">
        <v>4.8999999999999998E-3</v>
      </c>
      <c r="E870" s="400">
        <v>5.5750000000000001E-3</v>
      </c>
      <c r="F870" s="430">
        <v>5.7499999999999999E-3</v>
      </c>
      <c r="G870" s="430">
        <v>5.6625E-3</v>
      </c>
      <c r="H870" s="400">
        <v>5.9682499999999996E-3</v>
      </c>
      <c r="I870" s="400">
        <f t="shared" si="39"/>
        <v>5.1999999999999998E-3</v>
      </c>
      <c r="J870" s="400">
        <f t="shared" si="40"/>
        <v>4.4374999999999996E-3</v>
      </c>
      <c r="K870" s="400">
        <f t="shared" si="41"/>
        <v>-2.5268249999999999E-2</v>
      </c>
    </row>
    <row r="871" spans="1:11" ht="14.5" customHeight="1" x14ac:dyDescent="0.15">
      <c r="A871" s="399">
        <v>35916</v>
      </c>
      <c r="B871" s="430">
        <v>-1.72E-2</v>
      </c>
      <c r="C871" s="400">
        <v>-5.0000000000000001E-3</v>
      </c>
      <c r="D871" s="400">
        <v>4.7999999999999996E-3</v>
      </c>
      <c r="E871" s="400">
        <v>5.5750000000000001E-3</v>
      </c>
      <c r="F871" s="430">
        <v>5.7583333333333297E-3</v>
      </c>
      <c r="G871" s="430">
        <v>5.6666666666666697E-3</v>
      </c>
      <c r="H871" s="400">
        <v>5.9691666666666704E-3</v>
      </c>
      <c r="I871" s="400">
        <f t="shared" si="39"/>
        <v>-2.1999999999999999E-2</v>
      </c>
      <c r="J871" s="400">
        <f t="shared" si="40"/>
        <v>-2.2866666666666671E-2</v>
      </c>
      <c r="K871" s="400">
        <f t="shared" si="41"/>
        <v>-1.096916666666667E-2</v>
      </c>
    </row>
    <row r="872" spans="1:11" ht="14.5" customHeight="1" x14ac:dyDescent="0.15">
      <c r="A872" s="399">
        <v>35947</v>
      </c>
      <c r="B872" s="430">
        <v>4.0599999999999997E-2</v>
      </c>
      <c r="C872" s="400">
        <v>3.6900000000000002E-2</v>
      </c>
      <c r="D872" s="400">
        <v>5.1999999999999998E-3</v>
      </c>
      <c r="E872" s="400">
        <v>5.4416666666666702E-3</v>
      </c>
      <c r="F872" s="430">
        <v>5.6499999999999996E-3</v>
      </c>
      <c r="G872" s="430">
        <v>5.5458333333333297E-3</v>
      </c>
      <c r="H872" s="400">
        <v>5.8636666666666698E-3</v>
      </c>
      <c r="I872" s="400">
        <f t="shared" si="39"/>
        <v>3.5400000000000001E-2</v>
      </c>
      <c r="J872" s="400">
        <f t="shared" si="40"/>
        <v>3.5054166666666664E-2</v>
      </c>
      <c r="K872" s="400">
        <f t="shared" si="41"/>
        <v>3.1036333333333332E-2</v>
      </c>
    </row>
    <row r="873" spans="1:11" ht="14.5" customHeight="1" x14ac:dyDescent="0.15">
      <c r="A873" s="399">
        <v>35977</v>
      </c>
      <c r="B873" s="430">
        <v>-1.06E-2</v>
      </c>
      <c r="C873" s="400">
        <v>-4.9299999999999997E-2</v>
      </c>
      <c r="D873" s="400">
        <v>4.8999999999999998E-3</v>
      </c>
      <c r="E873" s="400">
        <v>5.4583333333333298E-3</v>
      </c>
      <c r="F873" s="430">
        <v>5.6499999999999996E-3</v>
      </c>
      <c r="G873" s="430">
        <v>5.5541666666666699E-3</v>
      </c>
      <c r="H873" s="400">
        <v>5.85341666666667E-3</v>
      </c>
      <c r="I873" s="400">
        <f t="shared" si="39"/>
        <v>-1.55E-2</v>
      </c>
      <c r="J873" s="400">
        <f t="shared" si="40"/>
        <v>-1.6154166666666671E-2</v>
      </c>
      <c r="K873" s="400">
        <f t="shared" si="41"/>
        <v>-5.5153416666666663E-2</v>
      </c>
    </row>
    <row r="874" spans="1:11" ht="14.5" customHeight="1" x14ac:dyDescent="0.15">
      <c r="A874" s="399">
        <v>36008</v>
      </c>
      <c r="B874" s="430">
        <v>-0.14460000000000001</v>
      </c>
      <c r="C874" s="400">
        <v>1.61E-2</v>
      </c>
      <c r="D874" s="400">
        <v>4.7999999999999996E-3</v>
      </c>
      <c r="E874" s="400">
        <v>5.4333333333333299E-3</v>
      </c>
      <c r="F874" s="430">
        <v>5.6416666666666698E-3</v>
      </c>
      <c r="G874" s="430">
        <v>5.5374999999999999E-3</v>
      </c>
      <c r="H874" s="400">
        <v>5.8349166666666697E-3</v>
      </c>
      <c r="I874" s="400">
        <f t="shared" si="39"/>
        <v>-0.14940000000000001</v>
      </c>
      <c r="J874" s="400">
        <f t="shared" si="40"/>
        <v>-0.15013750000000001</v>
      </c>
      <c r="K874" s="400">
        <f t="shared" si="41"/>
        <v>1.0265083333333331E-2</v>
      </c>
    </row>
    <row r="875" spans="1:11" ht="14.5" customHeight="1" x14ac:dyDescent="0.15">
      <c r="A875" s="399">
        <v>36039</v>
      </c>
      <c r="B875" s="430">
        <v>6.4100000000000004E-2</v>
      </c>
      <c r="C875" s="400">
        <v>8.3500000000000005E-2</v>
      </c>
      <c r="D875" s="400">
        <v>4.4000000000000003E-3</v>
      </c>
      <c r="E875" s="400">
        <v>5.3333333333333297E-3</v>
      </c>
      <c r="F875" s="430">
        <v>5.5666666666666703E-3</v>
      </c>
      <c r="G875" s="430">
        <v>5.45E-3</v>
      </c>
      <c r="H875" s="400">
        <v>5.7801666666666704E-3</v>
      </c>
      <c r="I875" s="400">
        <f t="shared" si="39"/>
        <v>5.9700000000000003E-2</v>
      </c>
      <c r="J875" s="400">
        <f t="shared" si="40"/>
        <v>5.8650000000000008E-2</v>
      </c>
      <c r="K875" s="400">
        <f t="shared" si="41"/>
        <v>7.7719833333333335E-2</v>
      </c>
    </row>
    <row r="876" spans="1:11" ht="14.5" customHeight="1" x14ac:dyDescent="0.15">
      <c r="A876" s="399">
        <v>36069</v>
      </c>
      <c r="B876" s="430">
        <v>8.1299999999999997E-2</v>
      </c>
      <c r="C876" s="400">
        <v>-1.66E-2</v>
      </c>
      <c r="D876" s="400">
        <v>4.1999999999999997E-3</v>
      </c>
      <c r="E876" s="400">
        <v>5.3083333333333298E-3</v>
      </c>
      <c r="F876" s="430">
        <v>5.5833333333333299E-3</v>
      </c>
      <c r="G876" s="430">
        <v>5.4458333333333303E-3</v>
      </c>
      <c r="H876" s="400">
        <v>5.7962500000000002E-3</v>
      </c>
      <c r="I876" s="400">
        <f t="shared" si="39"/>
        <v>7.7100000000000002E-2</v>
      </c>
      <c r="J876" s="400">
        <f t="shared" si="40"/>
        <v>7.5854166666666667E-2</v>
      </c>
      <c r="K876" s="400">
        <f t="shared" si="41"/>
        <v>-2.2396249999999999E-2</v>
      </c>
    </row>
    <row r="877" spans="1:11" ht="14.5" customHeight="1" x14ac:dyDescent="0.15">
      <c r="A877" s="399">
        <v>36100</v>
      </c>
      <c r="B877" s="430">
        <v>6.0600000000000001E-2</v>
      </c>
      <c r="C877" s="400">
        <v>1.34E-2</v>
      </c>
      <c r="D877" s="400">
        <v>4.4999999999999997E-3</v>
      </c>
      <c r="E877" s="400">
        <v>5.3416666666666699E-3</v>
      </c>
      <c r="F877" s="430">
        <v>5.6583333333333303E-3</v>
      </c>
      <c r="G877" s="430">
        <v>5.4999999999999997E-3</v>
      </c>
      <c r="H877" s="400">
        <v>5.86358333333333E-3</v>
      </c>
      <c r="I877" s="400">
        <f t="shared" si="39"/>
        <v>5.6100000000000004E-2</v>
      </c>
      <c r="J877" s="400">
        <f t="shared" si="40"/>
        <v>5.5100000000000003E-2</v>
      </c>
      <c r="K877" s="400">
        <f t="shared" si="41"/>
        <v>7.5364166666666704E-3</v>
      </c>
    </row>
    <row r="878" spans="1:11" ht="14.5" customHeight="1" x14ac:dyDescent="0.15">
      <c r="A878" s="399">
        <v>36130</v>
      </c>
      <c r="B878" s="430">
        <v>5.7599999999999998E-2</v>
      </c>
      <c r="C878" s="400">
        <v>2.9499999999999998E-2</v>
      </c>
      <c r="D878" s="400">
        <v>4.4999999999999997E-3</v>
      </c>
      <c r="E878" s="400">
        <v>5.1833333333333297E-3</v>
      </c>
      <c r="F878" s="430">
        <v>5.5416666666666704E-3</v>
      </c>
      <c r="G878" s="430">
        <v>5.3625000000000001E-3</v>
      </c>
      <c r="H878" s="400">
        <v>5.75683333333333E-3</v>
      </c>
      <c r="I878" s="400">
        <f t="shared" si="39"/>
        <v>5.3100000000000001E-2</v>
      </c>
      <c r="J878" s="400">
        <f t="shared" si="40"/>
        <v>5.2237499999999999E-2</v>
      </c>
      <c r="K878" s="400">
        <f t="shared" si="41"/>
        <v>2.3743166666666669E-2</v>
      </c>
    </row>
    <row r="879" spans="1:11" ht="14.5" customHeight="1" x14ac:dyDescent="0.15">
      <c r="A879" s="399">
        <v>36161</v>
      </c>
      <c r="B879" s="430">
        <v>4.1799999999999997E-2</v>
      </c>
      <c r="C879" s="400">
        <v>-4.5100000000000001E-2</v>
      </c>
      <c r="D879" s="400">
        <v>4.1999999999999997E-3</v>
      </c>
      <c r="E879" s="400">
        <v>5.1999999999999998E-3</v>
      </c>
      <c r="F879" s="430">
        <v>5.5666666666666703E-3</v>
      </c>
      <c r="G879" s="430">
        <v>5.3833333333333303E-3</v>
      </c>
      <c r="H879" s="400">
        <v>5.8083333333333303E-3</v>
      </c>
      <c r="I879" s="400">
        <f t="shared" si="39"/>
        <v>3.7599999999999995E-2</v>
      </c>
      <c r="J879" s="400">
        <f t="shared" si="40"/>
        <v>3.6416666666666667E-2</v>
      </c>
      <c r="K879" s="400">
        <f t="shared" si="41"/>
        <v>-5.0908333333333333E-2</v>
      </c>
    </row>
    <row r="880" spans="1:11" ht="14.5" customHeight="1" x14ac:dyDescent="0.15">
      <c r="A880" s="399">
        <v>36192</v>
      </c>
      <c r="B880" s="430">
        <v>-3.1099999999999999E-2</v>
      </c>
      <c r="C880" s="400">
        <v>-3.6400000000000002E-2</v>
      </c>
      <c r="D880" s="400">
        <v>4.0000000000000001E-3</v>
      </c>
      <c r="E880" s="400">
        <v>5.3333333333333297E-3</v>
      </c>
      <c r="F880" s="430">
        <v>5.6583333333333303E-3</v>
      </c>
      <c r="G880" s="430">
        <v>5.49583333333333E-3</v>
      </c>
      <c r="H880" s="400">
        <v>5.8964999999999998E-3</v>
      </c>
      <c r="I880" s="400">
        <f t="shared" si="39"/>
        <v>-3.5099999999999999E-2</v>
      </c>
      <c r="J880" s="400">
        <f t="shared" si="40"/>
        <v>-3.6595833333333327E-2</v>
      </c>
      <c r="K880" s="400">
        <f t="shared" si="41"/>
        <v>-4.2296500000000001E-2</v>
      </c>
    </row>
    <row r="881" spans="1:11" ht="14.5" customHeight="1" x14ac:dyDescent="0.15">
      <c r="A881" s="399">
        <v>36220</v>
      </c>
      <c r="B881" s="430">
        <v>0.04</v>
      </c>
      <c r="C881" s="400">
        <v>-1.4800000000000001E-2</v>
      </c>
      <c r="D881" s="400">
        <v>5.3E-3</v>
      </c>
      <c r="E881" s="400">
        <v>5.5166666666666697E-3</v>
      </c>
      <c r="F881" s="430">
        <v>5.8166666666666696E-3</v>
      </c>
      <c r="G881" s="430">
        <v>5.6666666666666697E-3</v>
      </c>
      <c r="H881" s="400">
        <v>6.0460000000000002E-3</v>
      </c>
      <c r="I881" s="400">
        <f t="shared" si="39"/>
        <v>3.4700000000000002E-2</v>
      </c>
      <c r="J881" s="400">
        <f t="shared" si="40"/>
        <v>3.4333333333333334E-2</v>
      </c>
      <c r="K881" s="400">
        <f t="shared" si="41"/>
        <v>-2.0846E-2</v>
      </c>
    </row>
    <row r="882" spans="1:11" ht="14.5" customHeight="1" x14ac:dyDescent="0.15">
      <c r="A882" s="399">
        <v>36251</v>
      </c>
      <c r="B882" s="430">
        <v>3.8699999999999998E-2</v>
      </c>
      <c r="C882" s="400">
        <v>8.8400000000000006E-2</v>
      </c>
      <c r="D882" s="400">
        <v>4.7999999999999996E-3</v>
      </c>
      <c r="E882" s="400">
        <v>5.5333333333333302E-3</v>
      </c>
      <c r="F882" s="430">
        <v>5.7999999999999996E-3</v>
      </c>
      <c r="G882" s="430">
        <v>5.6666666666666697E-3</v>
      </c>
      <c r="H882" s="400">
        <v>6.0119166666666697E-3</v>
      </c>
      <c r="I882" s="400">
        <f t="shared" si="39"/>
        <v>3.39E-2</v>
      </c>
      <c r="J882" s="400">
        <f t="shared" si="40"/>
        <v>3.3033333333333331E-2</v>
      </c>
      <c r="K882" s="400">
        <f t="shared" si="41"/>
        <v>8.2388083333333334E-2</v>
      </c>
    </row>
    <row r="883" spans="1:11" ht="14.5" customHeight="1" x14ac:dyDescent="0.15">
      <c r="A883" s="399">
        <v>36281</v>
      </c>
      <c r="B883" s="430">
        <v>-2.3599999999999999E-2</v>
      </c>
      <c r="C883" s="400">
        <v>6.0900000000000003E-2</v>
      </c>
      <c r="D883" s="400">
        <v>4.4999999999999997E-3</v>
      </c>
      <c r="E883" s="400">
        <v>5.7749999999999998E-3</v>
      </c>
      <c r="F883" s="430">
        <v>6.025E-3</v>
      </c>
      <c r="G883" s="430">
        <v>5.8999999999999999E-3</v>
      </c>
      <c r="H883" s="400">
        <v>6.2141666666666699E-3</v>
      </c>
      <c r="I883" s="400">
        <f t="shared" si="39"/>
        <v>-2.81E-2</v>
      </c>
      <c r="J883" s="400">
        <f t="shared" si="40"/>
        <v>-2.9499999999999998E-2</v>
      </c>
      <c r="K883" s="400">
        <f t="shared" si="41"/>
        <v>5.4685833333333336E-2</v>
      </c>
    </row>
    <row r="884" spans="1:11" ht="14.5" customHeight="1" x14ac:dyDescent="0.15">
      <c r="A884" s="399">
        <v>36312</v>
      </c>
      <c r="B884" s="430">
        <v>5.5500000000000001E-2</v>
      </c>
      <c r="C884" s="400">
        <v>-3.32E-2</v>
      </c>
      <c r="D884" s="400">
        <v>5.4999999999999997E-3</v>
      </c>
      <c r="E884" s="400">
        <v>6.025E-3</v>
      </c>
      <c r="F884" s="430">
        <v>6.2666666666666704E-3</v>
      </c>
      <c r="G884" s="430">
        <v>6.1458333333333304E-3</v>
      </c>
      <c r="H884" s="400">
        <v>6.4454166666666696E-3</v>
      </c>
      <c r="I884" s="400">
        <f t="shared" si="39"/>
        <v>0.05</v>
      </c>
      <c r="J884" s="400">
        <f t="shared" si="40"/>
        <v>4.9354166666666671E-2</v>
      </c>
      <c r="K884" s="400">
        <f t="shared" si="41"/>
        <v>-3.9645416666666669E-2</v>
      </c>
    </row>
    <row r="885" spans="1:11" ht="14.5" customHeight="1" x14ac:dyDescent="0.15">
      <c r="A885" s="399">
        <v>36342</v>
      </c>
      <c r="B885" s="430">
        <v>-3.1199999999999999E-2</v>
      </c>
      <c r="C885" s="400">
        <v>-1.14E-2</v>
      </c>
      <c r="D885" s="400">
        <v>5.1000000000000004E-3</v>
      </c>
      <c r="E885" s="400">
        <v>5.9916666666666703E-3</v>
      </c>
      <c r="F885" s="430">
        <v>6.2333333333333303E-3</v>
      </c>
      <c r="G885" s="430">
        <v>6.1124999999999999E-3</v>
      </c>
      <c r="H885" s="400">
        <v>6.4182500000000003E-3</v>
      </c>
      <c r="I885" s="400">
        <f t="shared" si="39"/>
        <v>-3.6299999999999999E-2</v>
      </c>
      <c r="J885" s="400">
        <f t="shared" si="40"/>
        <v>-3.7312499999999998E-2</v>
      </c>
      <c r="K885" s="400">
        <f t="shared" si="41"/>
        <v>-1.7818250000000001E-2</v>
      </c>
    </row>
    <row r="886" spans="1:11" ht="14.5" customHeight="1" x14ac:dyDescent="0.15">
      <c r="A886" s="399">
        <v>36373</v>
      </c>
      <c r="B886" s="430">
        <v>-4.8999999999999998E-3</v>
      </c>
      <c r="C886" s="400">
        <v>1.17E-2</v>
      </c>
      <c r="D886" s="400">
        <v>5.4000000000000003E-3</v>
      </c>
      <c r="E886" s="400">
        <v>6.1666666666666701E-3</v>
      </c>
      <c r="F886" s="430">
        <v>6.4000000000000003E-3</v>
      </c>
      <c r="G886" s="430">
        <v>6.28333333333333E-3</v>
      </c>
      <c r="H886" s="400">
        <v>6.5894166666666696E-3</v>
      </c>
      <c r="I886" s="400">
        <f t="shared" si="39"/>
        <v>-1.03E-2</v>
      </c>
      <c r="J886" s="400">
        <f t="shared" si="40"/>
        <v>-1.118333333333333E-2</v>
      </c>
      <c r="K886" s="400">
        <f t="shared" si="41"/>
        <v>5.1105833333333307E-3</v>
      </c>
    </row>
    <row r="887" spans="1:11" ht="14.5" customHeight="1" x14ac:dyDescent="0.15">
      <c r="A887" s="399">
        <v>36404</v>
      </c>
      <c r="B887" s="430">
        <v>-2.7400000000000001E-2</v>
      </c>
      <c r="C887" s="400">
        <v>-4.8000000000000001E-2</v>
      </c>
      <c r="D887" s="400">
        <v>5.1999999999999998E-3</v>
      </c>
      <c r="E887" s="400">
        <v>6.1583333333333299E-3</v>
      </c>
      <c r="F887" s="430">
        <v>6.4000000000000003E-3</v>
      </c>
      <c r="G887" s="430">
        <v>6.2791666666666699E-3</v>
      </c>
      <c r="H887" s="400">
        <v>6.6099166666666702E-3</v>
      </c>
      <c r="I887" s="400">
        <f t="shared" si="39"/>
        <v>-3.2600000000000004E-2</v>
      </c>
      <c r="J887" s="400">
        <f t="shared" si="40"/>
        <v>-3.367916666666667E-2</v>
      </c>
      <c r="K887" s="400">
        <f t="shared" si="41"/>
        <v>-5.4609916666666675E-2</v>
      </c>
    </row>
    <row r="888" spans="1:11" ht="14.5" customHeight="1" x14ac:dyDescent="0.15">
      <c r="A888" s="399">
        <v>36434</v>
      </c>
      <c r="B888" s="430">
        <v>6.3299999999999995E-2</v>
      </c>
      <c r="C888" s="400">
        <v>1.5699999999999999E-2</v>
      </c>
      <c r="D888" s="400">
        <v>5.0000000000000001E-3</v>
      </c>
      <c r="E888" s="400">
        <v>6.2916666666666702E-3</v>
      </c>
      <c r="F888" s="430">
        <v>6.4916666666666699E-3</v>
      </c>
      <c r="G888" s="430">
        <v>6.3916666666666696E-3</v>
      </c>
      <c r="H888" s="400">
        <v>6.7205833333333301E-3</v>
      </c>
      <c r="I888" s="400">
        <f t="shared" si="39"/>
        <v>5.8299999999999998E-2</v>
      </c>
      <c r="J888" s="400">
        <f t="shared" si="40"/>
        <v>5.6908333333333325E-2</v>
      </c>
      <c r="K888" s="400">
        <f t="shared" si="41"/>
        <v>8.9794166666666685E-3</v>
      </c>
    </row>
    <row r="889" spans="1:11" ht="14.5" customHeight="1" x14ac:dyDescent="0.15">
      <c r="A889" s="399">
        <v>36465</v>
      </c>
      <c r="B889" s="430">
        <v>2.0299999999999999E-2</v>
      </c>
      <c r="C889" s="400">
        <v>-7.7299999999999994E-2</v>
      </c>
      <c r="D889" s="400">
        <v>5.5999999999999999E-3</v>
      </c>
      <c r="E889" s="400">
        <v>6.13333333333333E-3</v>
      </c>
      <c r="F889" s="430">
        <v>6.3499999999999997E-3</v>
      </c>
      <c r="G889" s="430">
        <v>6.2416666666666697E-3</v>
      </c>
      <c r="H889" s="400">
        <v>6.6095833333333302E-3</v>
      </c>
      <c r="I889" s="400">
        <f t="shared" si="39"/>
        <v>1.4699999999999998E-2</v>
      </c>
      <c r="J889" s="400">
        <f t="shared" si="40"/>
        <v>1.4058333333333329E-2</v>
      </c>
      <c r="K889" s="400">
        <f t="shared" si="41"/>
        <v>-8.3909583333333329E-2</v>
      </c>
    </row>
    <row r="890" spans="1:11" ht="14.5" customHeight="1" x14ac:dyDescent="0.15">
      <c r="A890" s="399">
        <v>36495</v>
      </c>
      <c r="B890" s="430">
        <v>5.8900000000000001E-2</v>
      </c>
      <c r="C890" s="400">
        <v>9.2999999999999992E-3</v>
      </c>
      <c r="D890" s="400">
        <v>5.4999999999999997E-3</v>
      </c>
      <c r="E890" s="400">
        <v>6.2916666666666702E-3</v>
      </c>
      <c r="F890" s="430">
        <v>6.4833333333333297E-3</v>
      </c>
      <c r="G890" s="430">
        <v>6.3874999999999999E-3</v>
      </c>
      <c r="H890" s="400">
        <v>6.7658333333333303E-3</v>
      </c>
      <c r="I890" s="400">
        <f t="shared" si="39"/>
        <v>5.3400000000000003E-2</v>
      </c>
      <c r="J890" s="400">
        <f t="shared" si="40"/>
        <v>5.2512500000000004E-2</v>
      </c>
      <c r="K890" s="400">
        <f t="shared" si="41"/>
        <v>2.5341666666666689E-3</v>
      </c>
    </row>
    <row r="891" spans="1:11" ht="14.5" customHeight="1" x14ac:dyDescent="0.15">
      <c r="A891" s="399">
        <v>36526</v>
      </c>
      <c r="B891" s="430">
        <v>-5.0200000000000002E-2</v>
      </c>
      <c r="C891" s="400">
        <v>0.1085</v>
      </c>
      <c r="D891" s="400">
        <v>5.7000000000000002E-3</v>
      </c>
      <c r="E891" s="400">
        <v>6.4833333333333297E-3</v>
      </c>
      <c r="F891" s="430">
        <v>6.6333333333333296E-3</v>
      </c>
      <c r="G891" s="430">
        <v>6.5583333333333301E-3</v>
      </c>
      <c r="H891" s="400">
        <v>6.9562499999999998E-3</v>
      </c>
      <c r="I891" s="400">
        <f t="shared" si="39"/>
        <v>-5.5900000000000005E-2</v>
      </c>
      <c r="J891" s="400">
        <f t="shared" si="40"/>
        <v>-5.6758333333333334E-2</v>
      </c>
      <c r="K891" s="400">
        <f t="shared" si="41"/>
        <v>0.10154375</v>
      </c>
    </row>
    <row r="892" spans="1:11" ht="14.5" customHeight="1" x14ac:dyDescent="0.15">
      <c r="A892" s="399">
        <v>36557</v>
      </c>
      <c r="B892" s="430">
        <v>-1.89E-2</v>
      </c>
      <c r="C892" s="400">
        <v>-5.7799999999999997E-2</v>
      </c>
      <c r="D892" s="400">
        <v>5.1000000000000004E-3</v>
      </c>
      <c r="E892" s="400">
        <v>6.4000000000000003E-3</v>
      </c>
      <c r="F892" s="430">
        <v>6.5166666666666697E-3</v>
      </c>
      <c r="G892" s="430">
        <v>6.4583333333333298E-3</v>
      </c>
      <c r="H892" s="400">
        <v>6.8737499999999997E-3</v>
      </c>
      <c r="I892" s="400">
        <f t="shared" si="39"/>
        <v>-2.4E-2</v>
      </c>
      <c r="J892" s="400">
        <f t="shared" si="40"/>
        <v>-2.535833333333333E-2</v>
      </c>
      <c r="K892" s="400">
        <f t="shared" si="41"/>
        <v>-6.4673750000000002E-2</v>
      </c>
    </row>
    <row r="893" spans="1:11" ht="14.5" customHeight="1" x14ac:dyDescent="0.15">
      <c r="A893" s="399">
        <v>36586</v>
      </c>
      <c r="B893" s="430">
        <v>9.7799999999999998E-2</v>
      </c>
      <c r="C893" s="400">
        <v>3.49E-2</v>
      </c>
      <c r="D893" s="400">
        <v>5.4000000000000003E-3</v>
      </c>
      <c r="E893" s="400">
        <v>6.4000000000000003E-3</v>
      </c>
      <c r="F893" s="430">
        <v>6.5250000000000004E-3</v>
      </c>
      <c r="G893" s="430">
        <v>6.4625000000000004E-3</v>
      </c>
      <c r="H893" s="400">
        <v>6.9058333333333298E-3</v>
      </c>
      <c r="I893" s="400">
        <f t="shared" si="39"/>
        <v>9.2399999999999996E-2</v>
      </c>
      <c r="J893" s="400">
        <f t="shared" si="40"/>
        <v>9.1337500000000002E-2</v>
      </c>
      <c r="K893" s="400">
        <f t="shared" si="41"/>
        <v>2.7994166666666671E-2</v>
      </c>
    </row>
    <row r="894" spans="1:11" ht="14.5" customHeight="1" x14ac:dyDescent="0.15">
      <c r="A894" s="399">
        <v>36617</v>
      </c>
      <c r="B894" s="430">
        <v>-3.0099999999999998E-2</v>
      </c>
      <c r="C894" s="400">
        <v>7.9399999999999998E-2</v>
      </c>
      <c r="D894" s="400">
        <v>4.7000000000000002E-3</v>
      </c>
      <c r="E894" s="400">
        <v>6.3666666666666698E-3</v>
      </c>
      <c r="F894" s="430">
        <v>6.5166666666666697E-3</v>
      </c>
      <c r="G894" s="430">
        <v>6.4416666666666702E-3</v>
      </c>
      <c r="H894" s="400">
        <v>6.8982499999999999E-3</v>
      </c>
      <c r="I894" s="400">
        <f t="shared" si="39"/>
        <v>-3.4799999999999998E-2</v>
      </c>
      <c r="J894" s="400">
        <f t="shared" si="40"/>
        <v>-3.6541666666666667E-2</v>
      </c>
      <c r="K894" s="400">
        <f t="shared" si="41"/>
        <v>7.2501750000000004E-2</v>
      </c>
    </row>
    <row r="895" spans="1:11" ht="14.5" customHeight="1" x14ac:dyDescent="0.15">
      <c r="A895" s="399">
        <v>36647</v>
      </c>
      <c r="B895" s="430">
        <v>-2.0500000000000001E-2</v>
      </c>
      <c r="C895" s="400">
        <v>4.8599999999999997E-2</v>
      </c>
      <c r="D895" s="400">
        <v>5.5999999999999999E-3</v>
      </c>
      <c r="E895" s="400">
        <v>6.6583333333333303E-3</v>
      </c>
      <c r="F895" s="430">
        <v>6.8666666666666702E-3</v>
      </c>
      <c r="G895" s="430">
        <v>6.7625000000000003E-3</v>
      </c>
      <c r="H895" s="400">
        <v>7.2435833333333302E-3</v>
      </c>
      <c r="I895" s="400">
        <f t="shared" si="39"/>
        <v>-2.6100000000000002E-2</v>
      </c>
      <c r="J895" s="400">
        <f t="shared" si="40"/>
        <v>-2.7262500000000002E-2</v>
      </c>
      <c r="K895" s="400">
        <f t="shared" si="41"/>
        <v>4.1356416666666666E-2</v>
      </c>
    </row>
    <row r="896" spans="1:11" ht="14.5" customHeight="1" x14ac:dyDescent="0.15">
      <c r="A896" s="399">
        <v>36678</v>
      </c>
      <c r="B896" s="430">
        <v>2.47E-2</v>
      </c>
      <c r="C896" s="400">
        <v>-5.7500000000000002E-2</v>
      </c>
      <c r="D896" s="400">
        <v>5.1999999999999998E-3</v>
      </c>
      <c r="E896" s="400">
        <v>6.3916666666666696E-3</v>
      </c>
      <c r="F896" s="430">
        <v>6.5583333333333301E-3</v>
      </c>
      <c r="G896" s="430">
        <v>6.4749999999999999E-3</v>
      </c>
      <c r="H896" s="400">
        <v>6.9795833333333298E-3</v>
      </c>
      <c r="I896" s="400">
        <f t="shared" si="39"/>
        <v>1.95E-2</v>
      </c>
      <c r="J896" s="400">
        <f t="shared" si="40"/>
        <v>1.8224999999999998E-2</v>
      </c>
      <c r="K896" s="400">
        <f t="shared" si="41"/>
        <v>-6.4479583333333326E-2</v>
      </c>
    </row>
    <row r="897" spans="1:11" ht="14.5" customHeight="1" x14ac:dyDescent="0.15">
      <c r="A897" s="399">
        <v>36708</v>
      </c>
      <c r="B897" s="430">
        <v>-1.5599999999999999E-2</v>
      </c>
      <c r="C897" s="400">
        <v>6.7699999999999996E-2</v>
      </c>
      <c r="D897" s="400">
        <v>5.1999999999999998E-3</v>
      </c>
      <c r="E897" s="400">
        <v>6.3749999999999996E-3</v>
      </c>
      <c r="F897" s="430">
        <v>6.5083333333333304E-3</v>
      </c>
      <c r="G897" s="430">
        <v>6.4416666666666702E-3</v>
      </c>
      <c r="H897" s="400">
        <v>6.8820000000000001E-3</v>
      </c>
      <c r="I897" s="400">
        <f t="shared" si="39"/>
        <v>-2.0799999999999999E-2</v>
      </c>
      <c r="J897" s="400">
        <f t="shared" si="40"/>
        <v>-2.2041666666666668E-2</v>
      </c>
      <c r="K897" s="400">
        <f t="shared" si="41"/>
        <v>6.0817999999999997E-2</v>
      </c>
    </row>
    <row r="898" spans="1:11" ht="14.5" customHeight="1" x14ac:dyDescent="0.15">
      <c r="A898" s="399">
        <v>36739</v>
      </c>
      <c r="B898" s="430">
        <v>6.2100000000000002E-2</v>
      </c>
      <c r="C898" s="400">
        <v>0.13719999999999999</v>
      </c>
      <c r="D898" s="400">
        <v>5.0000000000000001E-3</v>
      </c>
      <c r="E898" s="400">
        <v>6.2916666666666702E-3</v>
      </c>
      <c r="F898" s="430">
        <v>6.4166666666666703E-3</v>
      </c>
      <c r="G898" s="430">
        <v>6.3541666666666703E-3</v>
      </c>
      <c r="H898" s="400">
        <v>6.7739166666666703E-3</v>
      </c>
      <c r="I898" s="400">
        <f t="shared" si="39"/>
        <v>5.7100000000000005E-2</v>
      </c>
      <c r="J898" s="400">
        <f t="shared" si="40"/>
        <v>5.5745833333333335E-2</v>
      </c>
      <c r="K898" s="400">
        <f t="shared" si="41"/>
        <v>0.13042608333333333</v>
      </c>
    </row>
    <row r="899" spans="1:11" ht="14.5" customHeight="1" x14ac:dyDescent="0.15">
      <c r="A899" s="399">
        <v>36770</v>
      </c>
      <c r="B899" s="430">
        <v>-5.28E-2</v>
      </c>
      <c r="C899" s="400">
        <v>9.1499999999999998E-2</v>
      </c>
      <c r="D899" s="400">
        <v>4.5999999999999999E-3</v>
      </c>
      <c r="E899" s="400">
        <v>6.3499999999999997E-3</v>
      </c>
      <c r="F899" s="430">
        <v>6.5250000000000004E-3</v>
      </c>
      <c r="G899" s="430">
        <v>6.4374999999999996E-3</v>
      </c>
      <c r="H899" s="400">
        <v>6.8533333333333302E-3</v>
      </c>
      <c r="I899" s="400">
        <f t="shared" si="39"/>
        <v>-5.74E-2</v>
      </c>
      <c r="J899" s="400">
        <f t="shared" si="40"/>
        <v>-5.9237499999999998E-2</v>
      </c>
      <c r="K899" s="400">
        <f t="shared" si="41"/>
        <v>8.4646666666666662E-2</v>
      </c>
    </row>
    <row r="900" spans="1:11" ht="14.5" customHeight="1" x14ac:dyDescent="0.15">
      <c r="A900" s="399">
        <v>36800</v>
      </c>
      <c r="B900" s="430">
        <v>-4.1999999999999997E-3</v>
      </c>
      <c r="C900" s="400">
        <v>-3.5700000000000003E-2</v>
      </c>
      <c r="D900" s="400">
        <v>5.3E-3</v>
      </c>
      <c r="E900" s="400">
        <v>6.2916666666666702E-3</v>
      </c>
      <c r="F900" s="430">
        <v>6.5083333333333304E-3</v>
      </c>
      <c r="G900" s="430">
        <v>6.4000000000000003E-3</v>
      </c>
      <c r="H900" s="400">
        <v>6.7868333333333296E-3</v>
      </c>
      <c r="I900" s="400">
        <f t="shared" ref="I900:I963" si="42">B900-D900</f>
        <v>-9.4999999999999998E-3</v>
      </c>
      <c r="J900" s="400">
        <f t="shared" si="40"/>
        <v>-1.06E-2</v>
      </c>
      <c r="K900" s="400">
        <f t="shared" si="41"/>
        <v>-4.2486833333333335E-2</v>
      </c>
    </row>
    <row r="901" spans="1:11" ht="14.5" customHeight="1" x14ac:dyDescent="0.15">
      <c r="A901" s="399">
        <v>36831</v>
      </c>
      <c r="B901" s="430">
        <v>-7.8799999999999995E-2</v>
      </c>
      <c r="C901" s="400">
        <v>-1.32E-2</v>
      </c>
      <c r="D901" s="400">
        <v>4.7999999999999996E-3</v>
      </c>
      <c r="E901" s="400">
        <v>6.2083333333333296E-3</v>
      </c>
      <c r="F901" s="430">
        <v>6.4583333333333298E-3</v>
      </c>
      <c r="G901" s="430">
        <v>6.3333333333333297E-3</v>
      </c>
      <c r="H901" s="400">
        <v>6.7716666666666698E-3</v>
      </c>
      <c r="I901" s="400">
        <f t="shared" si="42"/>
        <v>-8.3599999999999994E-2</v>
      </c>
      <c r="J901" s="400">
        <f t="shared" si="40"/>
        <v>-8.5133333333333325E-2</v>
      </c>
      <c r="K901" s="400">
        <f t="shared" si="41"/>
        <v>-1.9971666666666669E-2</v>
      </c>
    </row>
    <row r="902" spans="1:11" ht="14.5" customHeight="1" x14ac:dyDescent="0.15">
      <c r="A902" s="399">
        <v>36861</v>
      </c>
      <c r="B902" s="430">
        <v>4.8999999999999998E-3</v>
      </c>
      <c r="C902" s="400">
        <v>9.8199999999999996E-2</v>
      </c>
      <c r="D902" s="400">
        <v>4.4999999999999997E-3</v>
      </c>
      <c r="E902" s="400">
        <v>6.0083333333333299E-3</v>
      </c>
      <c r="F902" s="430">
        <v>6.2333333333333303E-3</v>
      </c>
      <c r="G902" s="430">
        <v>6.1208333333333297E-3</v>
      </c>
      <c r="H902" s="400">
        <v>6.5465000000000002E-3</v>
      </c>
      <c r="I902" s="400">
        <f t="shared" si="42"/>
        <v>4.0000000000000018E-4</v>
      </c>
      <c r="J902" s="400">
        <f t="shared" si="40"/>
        <v>-1.2208333333333298E-3</v>
      </c>
      <c r="K902" s="400">
        <f t="shared" si="41"/>
        <v>9.1653499999999999E-2</v>
      </c>
    </row>
    <row r="903" spans="1:11" ht="14.5" customHeight="1" x14ac:dyDescent="0.15">
      <c r="A903" s="399">
        <v>36892</v>
      </c>
      <c r="B903" s="430">
        <v>3.5499999999999997E-2</v>
      </c>
      <c r="C903" s="400">
        <v>-9.6699999999999994E-2</v>
      </c>
      <c r="D903" s="400">
        <v>4.8999999999999998E-3</v>
      </c>
      <c r="E903" s="400">
        <v>5.9583333333333302E-3</v>
      </c>
      <c r="F903" s="430">
        <v>6.1500000000000001E-3</v>
      </c>
      <c r="G903" s="430">
        <v>6.0541666666666704E-3</v>
      </c>
      <c r="H903" s="400">
        <v>6.4988333333333304E-3</v>
      </c>
      <c r="I903" s="400">
        <f t="shared" si="42"/>
        <v>3.0599999999999995E-2</v>
      </c>
      <c r="J903" s="400">
        <f t="shared" si="40"/>
        <v>2.9445833333333327E-2</v>
      </c>
      <c r="K903" s="400">
        <f t="shared" si="41"/>
        <v>-0.10319883333333332</v>
      </c>
    </row>
    <row r="904" spans="1:11" ht="14.5" customHeight="1" x14ac:dyDescent="0.15">
      <c r="A904" s="399">
        <v>36923</v>
      </c>
      <c r="B904" s="430">
        <v>-9.1200000000000003E-2</v>
      </c>
      <c r="C904" s="400">
        <v>3.5299999999999998E-2</v>
      </c>
      <c r="D904" s="400">
        <v>4.1999999999999997E-3</v>
      </c>
      <c r="E904" s="400">
        <v>5.9166666666666699E-3</v>
      </c>
      <c r="F904" s="430">
        <v>6.1000000000000004E-3</v>
      </c>
      <c r="G904" s="430">
        <v>6.0083333333333299E-3</v>
      </c>
      <c r="H904" s="400">
        <v>6.4490833333333301E-3</v>
      </c>
      <c r="I904" s="400">
        <f t="shared" si="42"/>
        <v>-9.5399999999999999E-2</v>
      </c>
      <c r="J904" s="400">
        <f t="shared" si="40"/>
        <v>-9.7208333333333327E-2</v>
      </c>
      <c r="K904" s="400">
        <f t="shared" si="41"/>
        <v>2.8850916666666667E-2</v>
      </c>
    </row>
    <row r="905" spans="1:11" ht="14.5" customHeight="1" x14ac:dyDescent="0.15">
      <c r="A905" s="399">
        <v>36951</v>
      </c>
      <c r="B905" s="430">
        <v>-6.3399999999999998E-2</v>
      </c>
      <c r="C905" s="400">
        <v>-6.3E-3</v>
      </c>
      <c r="D905" s="400">
        <v>4.4999999999999997E-3</v>
      </c>
      <c r="E905" s="400">
        <v>5.8166666666666696E-3</v>
      </c>
      <c r="F905" s="430">
        <v>6.0166666666666702E-3</v>
      </c>
      <c r="G905" s="430">
        <v>5.9166666666666699E-3</v>
      </c>
      <c r="H905" s="400">
        <v>6.3935833333333301E-3</v>
      </c>
      <c r="I905" s="400">
        <f t="shared" si="42"/>
        <v>-6.7900000000000002E-2</v>
      </c>
      <c r="J905" s="400">
        <f t="shared" si="40"/>
        <v>-6.9316666666666665E-2</v>
      </c>
      <c r="K905" s="400">
        <f t="shared" si="41"/>
        <v>-1.2693583333333331E-2</v>
      </c>
    </row>
    <row r="906" spans="1:11" ht="14.5" customHeight="1" x14ac:dyDescent="0.15">
      <c r="A906" s="399">
        <v>36982</v>
      </c>
      <c r="B906" s="430">
        <v>7.7700000000000005E-2</v>
      </c>
      <c r="C906" s="400">
        <v>6.0499999999999998E-2</v>
      </c>
      <c r="D906" s="400">
        <v>4.7000000000000002E-3</v>
      </c>
      <c r="E906" s="400">
        <v>6.0000000000000001E-3</v>
      </c>
      <c r="F906" s="430">
        <v>6.19166666666667E-3</v>
      </c>
      <c r="G906" s="430">
        <v>6.0958333333333298E-3</v>
      </c>
      <c r="H906" s="400">
        <v>6.60333333333333E-3</v>
      </c>
      <c r="I906" s="400">
        <f t="shared" si="42"/>
        <v>7.3000000000000009E-2</v>
      </c>
      <c r="J906" s="400">
        <f t="shared" si="40"/>
        <v>7.1604166666666677E-2</v>
      </c>
      <c r="K906" s="400">
        <f t="shared" si="41"/>
        <v>5.3896666666666669E-2</v>
      </c>
    </row>
    <row r="907" spans="1:11" ht="14.5" customHeight="1" x14ac:dyDescent="0.15">
      <c r="A907" s="399">
        <v>37012</v>
      </c>
      <c r="B907" s="430">
        <v>6.7000000000000002E-3</v>
      </c>
      <c r="C907" s="400">
        <v>-3.4299999999999997E-2</v>
      </c>
      <c r="D907" s="400">
        <v>5.0000000000000001E-3</v>
      </c>
      <c r="E907" s="400">
        <v>6.0749999999999997E-3</v>
      </c>
      <c r="F907" s="430">
        <v>6.2500000000000003E-3</v>
      </c>
      <c r="G907" s="430">
        <v>6.1624999999999996E-3</v>
      </c>
      <c r="H907" s="400">
        <v>6.6629166666666703E-3</v>
      </c>
      <c r="I907" s="400">
        <f t="shared" si="42"/>
        <v>1.7000000000000001E-3</v>
      </c>
      <c r="J907" s="400">
        <f t="shared" si="40"/>
        <v>5.3750000000000065E-4</v>
      </c>
      <c r="K907" s="400">
        <f t="shared" si="41"/>
        <v>-4.0962916666666668E-2</v>
      </c>
    </row>
    <row r="908" spans="1:11" ht="14.5" customHeight="1" x14ac:dyDescent="0.15">
      <c r="A908" s="399">
        <v>37043</v>
      </c>
      <c r="B908" s="430">
        <v>-2.4299999999999999E-2</v>
      </c>
      <c r="C908" s="400">
        <v>-7.9100000000000004E-2</v>
      </c>
      <c r="D908" s="400">
        <v>4.7000000000000002E-3</v>
      </c>
      <c r="E908" s="400">
        <v>5.9833333333333301E-3</v>
      </c>
      <c r="F908" s="430">
        <v>6.1166666666666704E-3</v>
      </c>
      <c r="G908" s="430">
        <v>6.0499999999999998E-3</v>
      </c>
      <c r="H908" s="400">
        <v>6.5459999999999997E-3</v>
      </c>
      <c r="I908" s="400">
        <f t="shared" si="42"/>
        <v>-2.8999999999999998E-2</v>
      </c>
      <c r="J908" s="400">
        <f t="shared" si="40"/>
        <v>-3.0349999999999999E-2</v>
      </c>
      <c r="K908" s="400">
        <f t="shared" si="41"/>
        <v>-8.5646E-2</v>
      </c>
    </row>
    <row r="909" spans="1:11" ht="14.5" customHeight="1" x14ac:dyDescent="0.15">
      <c r="A909" s="399">
        <v>37073</v>
      </c>
      <c r="B909" s="430">
        <v>-9.7999999999999997E-3</v>
      </c>
      <c r="C909" s="400">
        <v>-4.48E-2</v>
      </c>
      <c r="D909" s="400">
        <v>5.1999999999999998E-3</v>
      </c>
      <c r="E909" s="400">
        <v>5.9416666666666697E-3</v>
      </c>
      <c r="F909" s="430">
        <v>6.0583333333333296E-3</v>
      </c>
      <c r="G909" s="430">
        <v>6.0000000000000001E-3</v>
      </c>
      <c r="H909" s="400">
        <v>6.49408333333333E-3</v>
      </c>
      <c r="I909" s="400">
        <f t="shared" si="42"/>
        <v>-1.4999999999999999E-2</v>
      </c>
      <c r="J909" s="400">
        <f t="shared" si="40"/>
        <v>-1.5800000000000002E-2</v>
      </c>
      <c r="K909" s="400">
        <f t="shared" si="41"/>
        <v>-5.129408333333333E-2</v>
      </c>
    </row>
    <row r="910" spans="1:11" ht="14.5" customHeight="1" x14ac:dyDescent="0.15">
      <c r="A910" s="399">
        <v>37104</v>
      </c>
      <c r="B910" s="430">
        <v>-6.2600000000000003E-2</v>
      </c>
      <c r="C910" s="400">
        <v>-2.9000000000000001E-2</v>
      </c>
      <c r="D910" s="400">
        <v>4.5999999999999999E-3</v>
      </c>
      <c r="E910" s="400">
        <v>6.0000000000000001E-3</v>
      </c>
      <c r="F910" s="430">
        <v>5.9249999999999997E-3</v>
      </c>
      <c r="G910" s="430">
        <v>5.9624999999999999E-3</v>
      </c>
      <c r="H910" s="400">
        <v>6.3285833333333302E-3</v>
      </c>
      <c r="I910" s="400">
        <f t="shared" si="42"/>
        <v>-6.720000000000001E-2</v>
      </c>
      <c r="J910" s="400">
        <f t="shared" si="40"/>
        <v>-6.8562499999999998E-2</v>
      </c>
      <c r="K910" s="400">
        <f t="shared" si="41"/>
        <v>-3.532858333333333E-2</v>
      </c>
    </row>
    <row r="911" spans="1:11" ht="14.5" customHeight="1" x14ac:dyDescent="0.15">
      <c r="A911" s="399">
        <v>37135</v>
      </c>
      <c r="B911" s="430">
        <v>-8.0799999999999997E-2</v>
      </c>
      <c r="C911" s="400">
        <v>-0.1152</v>
      </c>
      <c r="D911" s="400">
        <v>4.1000000000000003E-3</v>
      </c>
      <c r="E911" s="400">
        <v>5.9750000000000003E-3</v>
      </c>
      <c r="F911" s="430">
        <v>6.0583333333333296E-3</v>
      </c>
      <c r="G911" s="430">
        <v>6.0166666666666702E-3</v>
      </c>
      <c r="H911" s="400">
        <v>6.4227499999999996E-3</v>
      </c>
      <c r="I911" s="400">
        <f t="shared" si="42"/>
        <v>-8.4900000000000003E-2</v>
      </c>
      <c r="J911" s="400">
        <f t="shared" si="40"/>
        <v>-8.6816666666666667E-2</v>
      </c>
      <c r="K911" s="400">
        <f t="shared" si="41"/>
        <v>-0.12162275</v>
      </c>
    </row>
    <row r="912" spans="1:11" ht="14.5" customHeight="1" x14ac:dyDescent="0.15">
      <c r="A912" s="399">
        <v>37165</v>
      </c>
      <c r="B912" s="430">
        <v>1.9099999999999999E-2</v>
      </c>
      <c r="C912" s="400">
        <v>-1.6999999999999999E-3</v>
      </c>
      <c r="D912" s="400">
        <v>4.7999999999999996E-3</v>
      </c>
      <c r="E912" s="400">
        <v>5.85833333333333E-3</v>
      </c>
      <c r="F912" s="430">
        <v>5.9416666666666697E-3</v>
      </c>
      <c r="G912" s="430">
        <v>5.8999999999999999E-3</v>
      </c>
      <c r="H912" s="400">
        <v>6.3725833333333299E-3</v>
      </c>
      <c r="I912" s="400">
        <f t="shared" si="42"/>
        <v>1.43E-2</v>
      </c>
      <c r="J912" s="400">
        <f t="shared" si="40"/>
        <v>1.32E-2</v>
      </c>
      <c r="K912" s="400">
        <f t="shared" si="41"/>
        <v>-8.0725833333333292E-3</v>
      </c>
    </row>
    <row r="913" spans="1:11" ht="14.5" customHeight="1" x14ac:dyDescent="0.15">
      <c r="A913" s="399">
        <v>37196</v>
      </c>
      <c r="B913" s="430">
        <v>7.6700000000000004E-2</v>
      </c>
      <c r="C913" s="400">
        <v>-5.5199999999999999E-2</v>
      </c>
      <c r="D913" s="400">
        <v>4.1000000000000003E-3</v>
      </c>
      <c r="E913" s="400">
        <v>5.8083333333333303E-3</v>
      </c>
      <c r="F913" s="430">
        <v>5.8416666666666704E-3</v>
      </c>
      <c r="G913" s="430">
        <v>5.8250000000000003E-3</v>
      </c>
      <c r="H913" s="400">
        <v>6.2872500000000003E-3</v>
      </c>
      <c r="I913" s="400">
        <f t="shared" si="42"/>
        <v>7.2599999999999998E-2</v>
      </c>
      <c r="J913" s="400">
        <f t="shared" si="40"/>
        <v>7.0875000000000007E-2</v>
      </c>
      <c r="K913" s="400">
        <f t="shared" si="41"/>
        <v>-6.148725E-2</v>
      </c>
    </row>
    <row r="914" spans="1:11" ht="14.5" customHeight="1" x14ac:dyDescent="0.15">
      <c r="A914" s="399">
        <v>37226</v>
      </c>
      <c r="B914" s="430">
        <v>8.8000000000000005E-3</v>
      </c>
      <c r="C914" s="400">
        <v>2.5999999999999999E-2</v>
      </c>
      <c r="D914" s="400">
        <v>4.5999999999999999E-3</v>
      </c>
      <c r="E914" s="400">
        <v>5.6333333333333296E-3</v>
      </c>
      <c r="F914" s="430">
        <v>5.9916666666666703E-3</v>
      </c>
      <c r="G914" s="430">
        <v>5.8125E-3</v>
      </c>
      <c r="H914" s="400">
        <v>6.5259166666666703E-3</v>
      </c>
      <c r="I914" s="400">
        <f t="shared" si="42"/>
        <v>4.2000000000000006E-3</v>
      </c>
      <c r="J914" s="400">
        <f t="shared" si="40"/>
        <v>2.9875000000000006E-3</v>
      </c>
      <c r="K914" s="400">
        <f t="shared" si="41"/>
        <v>1.9474083333333329E-2</v>
      </c>
    </row>
    <row r="915" spans="1:11" ht="14.5" customHeight="1" x14ac:dyDescent="0.15">
      <c r="A915" s="399">
        <v>37257</v>
      </c>
      <c r="B915" s="430">
        <v>-1.46E-2</v>
      </c>
      <c r="C915" s="400">
        <v>-5.6500000000000002E-2</v>
      </c>
      <c r="D915" s="400">
        <v>4.7999999999999996E-3</v>
      </c>
      <c r="E915" s="400">
        <v>5.4583333333333298E-3</v>
      </c>
      <c r="F915" s="430">
        <v>5.85833333333333E-3</v>
      </c>
      <c r="G915" s="430">
        <v>5.6583333333333303E-3</v>
      </c>
      <c r="H915" s="400">
        <v>6.3869166666666701E-3</v>
      </c>
      <c r="I915" s="400">
        <f t="shared" si="42"/>
        <v>-1.9400000000000001E-2</v>
      </c>
      <c r="J915" s="400">
        <f t="shared" si="40"/>
        <v>-2.025833333333333E-2</v>
      </c>
      <c r="K915" s="400">
        <f t="shared" si="41"/>
        <v>-6.2886916666666667E-2</v>
      </c>
    </row>
    <row r="916" spans="1:11" ht="14.5" customHeight="1" x14ac:dyDescent="0.15">
      <c r="A916" s="399">
        <v>37288</v>
      </c>
      <c r="B916" s="430">
        <v>-1.9300000000000001E-2</v>
      </c>
      <c r="C916" s="400">
        <v>-2.35E-2</v>
      </c>
      <c r="D916" s="400">
        <v>4.3E-3</v>
      </c>
      <c r="E916" s="400">
        <v>5.4250000000000001E-3</v>
      </c>
      <c r="F916" s="430">
        <v>5.7916666666666698E-3</v>
      </c>
      <c r="G916" s="430">
        <v>5.6083333333333298E-3</v>
      </c>
      <c r="H916" s="400">
        <v>6.28333333333333E-3</v>
      </c>
      <c r="I916" s="400">
        <f t="shared" si="42"/>
        <v>-2.3600000000000003E-2</v>
      </c>
      <c r="J916" s="400">
        <f t="shared" si="40"/>
        <v>-2.4908333333333331E-2</v>
      </c>
      <c r="K916" s="400">
        <f t="shared" si="41"/>
        <v>-2.9783333333333328E-2</v>
      </c>
    </row>
    <row r="917" spans="1:11" ht="14.5" customHeight="1" x14ac:dyDescent="0.15">
      <c r="A917" s="399">
        <v>37316</v>
      </c>
      <c r="B917" s="430">
        <v>3.7600000000000001E-2</v>
      </c>
      <c r="C917" s="400">
        <v>0.12230000000000001</v>
      </c>
      <c r="D917" s="400">
        <v>4.3E-3</v>
      </c>
      <c r="E917" s="400">
        <v>5.6750000000000004E-3</v>
      </c>
      <c r="F917" s="430">
        <v>6.0166666666666702E-3</v>
      </c>
      <c r="G917" s="430">
        <v>5.8458333333333296E-3</v>
      </c>
      <c r="H917" s="400">
        <v>6.4529166666666702E-3</v>
      </c>
      <c r="I917" s="400">
        <f t="shared" si="42"/>
        <v>3.3300000000000003E-2</v>
      </c>
      <c r="J917" s="400">
        <f t="shared" si="40"/>
        <v>3.1754166666666674E-2</v>
      </c>
      <c r="K917" s="400">
        <f t="shared" si="41"/>
        <v>0.11584708333333334</v>
      </c>
    </row>
    <row r="918" spans="1:11" ht="14.5" customHeight="1" x14ac:dyDescent="0.15">
      <c r="A918" s="399">
        <v>37347</v>
      </c>
      <c r="B918" s="430">
        <v>-6.0600000000000001E-2</v>
      </c>
      <c r="C918" s="400">
        <v>-1.7100000000000001E-2</v>
      </c>
      <c r="D918" s="400">
        <v>5.4000000000000003E-3</v>
      </c>
      <c r="E918" s="400">
        <v>5.6333333333333296E-3</v>
      </c>
      <c r="F918" s="430">
        <v>5.9666666666666696E-3</v>
      </c>
      <c r="G918" s="430">
        <v>5.7999999999999996E-3</v>
      </c>
      <c r="H918" s="400">
        <v>6.3159166666666702E-3</v>
      </c>
      <c r="I918" s="400">
        <f t="shared" si="42"/>
        <v>-6.6000000000000003E-2</v>
      </c>
      <c r="J918" s="400">
        <f t="shared" si="40"/>
        <v>-6.6400000000000001E-2</v>
      </c>
      <c r="K918" s="400">
        <f t="shared" si="41"/>
        <v>-2.3415916666666672E-2</v>
      </c>
    </row>
    <row r="919" spans="1:11" ht="14.5" customHeight="1" x14ac:dyDescent="0.15">
      <c r="A919" s="399">
        <v>37377</v>
      </c>
      <c r="B919" s="430">
        <v>-7.4000000000000003E-3</v>
      </c>
      <c r="C919" s="400">
        <v>-9.0200000000000002E-2</v>
      </c>
      <c r="D919" s="400">
        <v>4.8999999999999998E-3</v>
      </c>
      <c r="E919" s="400">
        <v>5.6249999999999998E-3</v>
      </c>
      <c r="F919" s="430">
        <v>6.0000000000000001E-3</v>
      </c>
      <c r="G919" s="430">
        <v>5.8125E-3</v>
      </c>
      <c r="H919" s="400">
        <v>6.2723333333333303E-3</v>
      </c>
      <c r="I919" s="400">
        <f t="shared" si="42"/>
        <v>-1.23E-2</v>
      </c>
      <c r="J919" s="400">
        <f t="shared" si="40"/>
        <v>-1.32125E-2</v>
      </c>
      <c r="K919" s="400">
        <f t="shared" si="41"/>
        <v>-9.6472333333333327E-2</v>
      </c>
    </row>
    <row r="920" spans="1:11" ht="14.5" customHeight="1" x14ac:dyDescent="0.15">
      <c r="A920" s="399">
        <v>37408</v>
      </c>
      <c r="B920" s="430">
        <v>-7.1199999999999999E-2</v>
      </c>
      <c r="C920" s="400">
        <v>-7.0999999999999994E-2</v>
      </c>
      <c r="D920" s="400">
        <v>4.4000000000000003E-3</v>
      </c>
      <c r="E920" s="400">
        <v>5.5333333333333302E-3</v>
      </c>
      <c r="F920" s="430">
        <v>5.8999999999999999E-3</v>
      </c>
      <c r="G920" s="430">
        <v>5.7166666666666702E-3</v>
      </c>
      <c r="H920" s="400">
        <v>6.18041666666667E-3</v>
      </c>
      <c r="I920" s="400">
        <f t="shared" si="42"/>
        <v>-7.5600000000000001E-2</v>
      </c>
      <c r="J920" s="400">
        <f t="shared" si="40"/>
        <v>-7.6916666666666675E-2</v>
      </c>
      <c r="K920" s="400">
        <f t="shared" si="41"/>
        <v>-7.7180416666666668E-2</v>
      </c>
    </row>
    <row r="921" spans="1:11" ht="14.5" customHeight="1" x14ac:dyDescent="0.15">
      <c r="A921" s="399">
        <v>37438</v>
      </c>
      <c r="B921" s="430">
        <v>-7.8E-2</v>
      </c>
      <c r="C921" s="400">
        <v>-0.13800000000000001</v>
      </c>
      <c r="D921" s="400">
        <v>5.1000000000000004E-3</v>
      </c>
      <c r="E921" s="400">
        <v>5.4416666666666702E-3</v>
      </c>
      <c r="F921" s="430">
        <v>5.8166666666666696E-3</v>
      </c>
      <c r="G921" s="430">
        <v>5.6291666666666703E-3</v>
      </c>
      <c r="H921" s="400">
        <v>6.1008333333333296E-3</v>
      </c>
      <c r="I921" s="400">
        <f t="shared" si="42"/>
        <v>-8.3100000000000007E-2</v>
      </c>
      <c r="J921" s="400">
        <f t="shared" si="40"/>
        <v>-8.3629166666666671E-2</v>
      </c>
      <c r="K921" s="400">
        <f t="shared" si="41"/>
        <v>-0.14410083333333334</v>
      </c>
    </row>
    <row r="922" spans="1:11" ht="14.5" customHeight="1" x14ac:dyDescent="0.15">
      <c r="A922" s="399">
        <v>37469</v>
      </c>
      <c r="B922" s="430">
        <v>6.6E-3</v>
      </c>
      <c r="C922" s="400">
        <v>3.5000000000000003E-2</v>
      </c>
      <c r="D922" s="400">
        <v>4.4000000000000003E-3</v>
      </c>
      <c r="E922" s="400">
        <v>5.3083333333333298E-3</v>
      </c>
      <c r="F922" s="430">
        <v>5.7000000000000002E-3</v>
      </c>
      <c r="G922" s="430">
        <v>5.5041666666666702E-3</v>
      </c>
      <c r="H922" s="400">
        <v>5.9787499999999997E-3</v>
      </c>
      <c r="I922" s="400">
        <f t="shared" si="42"/>
        <v>2.1999999999999997E-3</v>
      </c>
      <c r="J922" s="400">
        <f t="shared" si="40"/>
        <v>1.0958333333333297E-3</v>
      </c>
      <c r="K922" s="400">
        <f t="shared" si="41"/>
        <v>2.9021250000000005E-2</v>
      </c>
    </row>
    <row r="923" spans="1:11" ht="14.5" customHeight="1" x14ac:dyDescent="0.15">
      <c r="A923" s="399">
        <v>37500</v>
      </c>
      <c r="B923" s="430">
        <v>-0.1087</v>
      </c>
      <c r="C923" s="400">
        <v>-0.1283</v>
      </c>
      <c r="D923" s="400">
        <v>4.1999999999999997E-3</v>
      </c>
      <c r="E923" s="400">
        <v>5.1250000000000002E-3</v>
      </c>
      <c r="F923" s="430">
        <v>5.5250000000000004E-3</v>
      </c>
      <c r="G923" s="430">
        <v>5.3249999999999999E-3</v>
      </c>
      <c r="H923" s="400">
        <v>5.90625E-3</v>
      </c>
      <c r="I923" s="400">
        <f t="shared" si="42"/>
        <v>-0.1129</v>
      </c>
      <c r="J923" s="400">
        <f t="shared" ref="J923:J986" si="43">B923-G923</f>
        <v>-0.114025</v>
      </c>
      <c r="K923" s="400">
        <f t="shared" ref="K923:K986" si="44">$C923-H923</f>
        <v>-0.13420625</v>
      </c>
    </row>
    <row r="924" spans="1:11" ht="14.5" customHeight="1" x14ac:dyDescent="0.15">
      <c r="A924" s="399">
        <v>37530</v>
      </c>
      <c r="B924" s="430">
        <v>8.7999999999999995E-2</v>
      </c>
      <c r="C924" s="400">
        <v>-1.7299999999999999E-2</v>
      </c>
      <c r="D924" s="400">
        <v>4.0000000000000001E-3</v>
      </c>
      <c r="E924" s="400">
        <v>5.2750000000000002E-3</v>
      </c>
      <c r="F924" s="430">
        <v>5.61666666666667E-3</v>
      </c>
      <c r="G924" s="430">
        <v>5.4458333333333303E-3</v>
      </c>
      <c r="H924" s="400">
        <v>6.0162499999999999E-3</v>
      </c>
      <c r="I924" s="400">
        <f t="shared" si="42"/>
        <v>8.3999999999999991E-2</v>
      </c>
      <c r="J924" s="400">
        <f t="shared" si="43"/>
        <v>8.2554166666666665E-2</v>
      </c>
      <c r="K924" s="400">
        <f t="shared" si="44"/>
        <v>-2.331625E-2</v>
      </c>
    </row>
    <row r="925" spans="1:11" ht="14.5" customHeight="1" x14ac:dyDescent="0.15">
      <c r="A925" s="399">
        <v>37561</v>
      </c>
      <c r="B925" s="430">
        <v>5.8900000000000001E-2</v>
      </c>
      <c r="C925" s="400">
        <v>2.4899999999999999E-2</v>
      </c>
      <c r="D925" s="400">
        <v>4.0000000000000001E-3</v>
      </c>
      <c r="E925" s="400">
        <v>5.2583333333333301E-3</v>
      </c>
      <c r="F925" s="430">
        <v>5.5916666666666701E-3</v>
      </c>
      <c r="G925" s="430">
        <v>5.4250000000000001E-3</v>
      </c>
      <c r="H925" s="400">
        <v>5.9523333333333303E-3</v>
      </c>
      <c r="I925" s="400">
        <f t="shared" si="42"/>
        <v>5.4900000000000004E-2</v>
      </c>
      <c r="J925" s="400">
        <f t="shared" si="43"/>
        <v>5.3475000000000002E-2</v>
      </c>
      <c r="K925" s="400">
        <f t="shared" si="44"/>
        <v>1.8947666666666668E-2</v>
      </c>
    </row>
    <row r="926" spans="1:11" ht="14.5" customHeight="1" x14ac:dyDescent="0.15">
      <c r="A926" s="399">
        <v>37591</v>
      </c>
      <c r="B926" s="430">
        <v>-5.8700000000000002E-2</v>
      </c>
      <c r="C926" s="400">
        <v>4.1599999999999998E-2</v>
      </c>
      <c r="D926" s="400">
        <v>4.4999999999999997E-3</v>
      </c>
      <c r="E926" s="400">
        <v>5.1749999999999999E-3</v>
      </c>
      <c r="F926" s="430">
        <v>5.5250000000000004E-3</v>
      </c>
      <c r="G926" s="430">
        <v>5.3499999999999997E-3</v>
      </c>
      <c r="H926" s="400">
        <v>5.8964166666666696E-3</v>
      </c>
      <c r="I926" s="400">
        <f t="shared" si="42"/>
        <v>-6.3200000000000006E-2</v>
      </c>
      <c r="J926" s="400">
        <f t="shared" si="43"/>
        <v>-6.4049999999999996E-2</v>
      </c>
      <c r="K926" s="400">
        <f t="shared" si="44"/>
        <v>3.570358333333333E-2</v>
      </c>
    </row>
    <row r="927" spans="1:11" ht="14.5" customHeight="1" x14ac:dyDescent="0.15">
      <c r="A927" s="399">
        <v>37622</v>
      </c>
      <c r="B927" s="430">
        <v>-2.6200000000000001E-2</v>
      </c>
      <c r="C927" s="400">
        <v>-2.92E-2</v>
      </c>
      <c r="D927" s="400">
        <v>4.1000000000000003E-3</v>
      </c>
      <c r="E927" s="400">
        <v>5.1416666666666703E-3</v>
      </c>
      <c r="F927" s="430">
        <v>5.4916666666666699E-3</v>
      </c>
      <c r="G927" s="430">
        <v>5.3166666666666701E-3</v>
      </c>
      <c r="H927" s="400">
        <v>5.8869166666666696E-3</v>
      </c>
      <c r="I927" s="400">
        <f t="shared" si="42"/>
        <v>-3.0300000000000001E-2</v>
      </c>
      <c r="J927" s="400">
        <f t="shared" si="43"/>
        <v>-3.1516666666666672E-2</v>
      </c>
      <c r="K927" s="400">
        <f t="shared" si="44"/>
        <v>-3.5086916666666669E-2</v>
      </c>
    </row>
    <row r="928" spans="1:11" ht="14.5" customHeight="1" x14ac:dyDescent="0.15">
      <c r="A928" s="399">
        <v>37653</v>
      </c>
      <c r="B928" s="430">
        <v>-1.4999999999999999E-2</v>
      </c>
      <c r="C928" s="400">
        <v>-4.9000000000000002E-2</v>
      </c>
      <c r="D928" s="400">
        <v>3.8E-3</v>
      </c>
      <c r="E928" s="400">
        <v>4.9583333333333302E-3</v>
      </c>
      <c r="F928" s="430">
        <v>5.28333333333333E-3</v>
      </c>
      <c r="G928" s="430">
        <v>5.1208333333333297E-3</v>
      </c>
      <c r="H928" s="400">
        <v>5.7775833333333299E-3</v>
      </c>
      <c r="I928" s="400">
        <f t="shared" si="42"/>
        <v>-1.8800000000000001E-2</v>
      </c>
      <c r="J928" s="400">
        <f t="shared" si="43"/>
        <v>-2.0120833333333331E-2</v>
      </c>
      <c r="K928" s="400">
        <f t="shared" si="44"/>
        <v>-5.4777583333333331E-2</v>
      </c>
    </row>
    <row r="929" spans="1:11" ht="14.5" customHeight="1" x14ac:dyDescent="0.15">
      <c r="A929" s="399">
        <v>37681</v>
      </c>
      <c r="B929" s="430">
        <v>9.7000000000000003E-3</v>
      </c>
      <c r="C929" s="400">
        <v>5.0500000000000003E-2</v>
      </c>
      <c r="D929" s="400">
        <v>4.0000000000000001E-3</v>
      </c>
      <c r="E929" s="400">
        <v>4.9083333333333297E-3</v>
      </c>
      <c r="F929" s="430">
        <v>5.2333333333333303E-3</v>
      </c>
      <c r="G929" s="430">
        <v>5.07083333333333E-3</v>
      </c>
      <c r="H929" s="400">
        <v>5.66266666666667E-3</v>
      </c>
      <c r="I929" s="400">
        <f t="shared" si="42"/>
        <v>5.7000000000000002E-3</v>
      </c>
      <c r="J929" s="400">
        <f t="shared" si="43"/>
        <v>4.6291666666666703E-3</v>
      </c>
      <c r="K929" s="400">
        <f t="shared" si="44"/>
        <v>4.4837333333333333E-2</v>
      </c>
    </row>
    <row r="930" spans="1:11" ht="14.5" customHeight="1" x14ac:dyDescent="0.15">
      <c r="A930" s="399">
        <v>37712</v>
      </c>
      <c r="B930" s="430">
        <v>8.2400000000000001E-2</v>
      </c>
      <c r="C930" s="400">
        <v>8.8499999999999995E-2</v>
      </c>
      <c r="D930" s="400">
        <v>4.0000000000000001E-3</v>
      </c>
      <c r="E930" s="400">
        <v>4.7833333333333304E-3</v>
      </c>
      <c r="F930" s="430">
        <v>5.1833333333333297E-3</v>
      </c>
      <c r="G930" s="430">
        <v>4.9833333333333301E-3</v>
      </c>
      <c r="H930" s="400">
        <v>5.54008333333333E-3</v>
      </c>
      <c r="I930" s="400">
        <f t="shared" si="42"/>
        <v>7.8399999999999997E-2</v>
      </c>
      <c r="J930" s="400">
        <f t="shared" si="43"/>
        <v>7.7416666666666675E-2</v>
      </c>
      <c r="K930" s="400">
        <f t="shared" si="44"/>
        <v>8.2959916666666661E-2</v>
      </c>
    </row>
    <row r="931" spans="1:11" ht="14.5" customHeight="1" x14ac:dyDescent="0.15">
      <c r="A931" s="399">
        <v>37742</v>
      </c>
      <c r="B931" s="430">
        <v>5.2699999999999997E-2</v>
      </c>
      <c r="C931" s="400">
        <v>0.1021</v>
      </c>
      <c r="D931" s="400">
        <v>3.8999999999999998E-3</v>
      </c>
      <c r="E931" s="400">
        <v>4.3499999999999997E-3</v>
      </c>
      <c r="F931" s="430">
        <v>4.875E-3</v>
      </c>
      <c r="G931" s="430">
        <v>4.6125000000000003E-3</v>
      </c>
      <c r="H931" s="400">
        <v>5.3103333333333301E-3</v>
      </c>
      <c r="I931" s="400">
        <f t="shared" si="42"/>
        <v>4.8799999999999996E-2</v>
      </c>
      <c r="J931" s="400">
        <f t="shared" si="43"/>
        <v>4.8087499999999998E-2</v>
      </c>
      <c r="K931" s="400">
        <f t="shared" si="44"/>
        <v>9.6789666666666663E-2</v>
      </c>
    </row>
    <row r="932" spans="1:11" ht="14.5" customHeight="1" x14ac:dyDescent="0.15">
      <c r="A932" s="399">
        <v>37773</v>
      </c>
      <c r="B932" s="430">
        <v>1.2800000000000001E-2</v>
      </c>
      <c r="C932" s="400">
        <v>1.1900000000000001E-2</v>
      </c>
      <c r="D932" s="400">
        <v>3.5999999999999999E-3</v>
      </c>
      <c r="E932" s="400">
        <v>4.1416666666666702E-3</v>
      </c>
      <c r="F932" s="430">
        <v>4.7666666666666699E-3</v>
      </c>
      <c r="G932" s="430">
        <v>4.4541666666666696E-3</v>
      </c>
      <c r="H932" s="400">
        <v>5.1729999999999996E-3</v>
      </c>
      <c r="I932" s="400">
        <f t="shared" si="42"/>
        <v>9.1999999999999998E-3</v>
      </c>
      <c r="J932" s="400">
        <f t="shared" si="43"/>
        <v>8.3458333333333301E-3</v>
      </c>
      <c r="K932" s="400">
        <f t="shared" si="44"/>
        <v>6.7270000000000012E-3</v>
      </c>
    </row>
    <row r="933" spans="1:11" ht="14.5" customHeight="1" x14ac:dyDescent="0.15">
      <c r="A933" s="399">
        <v>37803</v>
      </c>
      <c r="B933" s="430">
        <v>1.7600000000000001E-2</v>
      </c>
      <c r="C933" s="400">
        <v>-6.5000000000000002E-2</v>
      </c>
      <c r="D933" s="400">
        <v>3.8E-3</v>
      </c>
      <c r="E933" s="400">
        <v>4.5750000000000001E-3</v>
      </c>
      <c r="F933" s="430">
        <v>5.0583333333333296E-3</v>
      </c>
      <c r="G933" s="430">
        <v>4.8166666666666696E-3</v>
      </c>
      <c r="H933" s="400">
        <v>5.45683333333333E-3</v>
      </c>
      <c r="I933" s="400">
        <f t="shared" si="42"/>
        <v>1.3800000000000002E-2</v>
      </c>
      <c r="J933" s="400">
        <f t="shared" si="43"/>
        <v>1.2783333333333331E-2</v>
      </c>
      <c r="K933" s="400">
        <f t="shared" si="44"/>
        <v>-7.045683333333333E-2</v>
      </c>
    </row>
    <row r="934" spans="1:11" ht="14.5" customHeight="1" x14ac:dyDescent="0.15">
      <c r="A934" s="399">
        <v>37834</v>
      </c>
      <c r="B934" s="430">
        <v>1.95E-2</v>
      </c>
      <c r="C934" s="400">
        <v>1.7500000000000002E-2</v>
      </c>
      <c r="D934" s="400">
        <v>4.1999999999999997E-3</v>
      </c>
      <c r="E934" s="400">
        <v>4.89166666666667E-3</v>
      </c>
      <c r="F934" s="430">
        <v>5.2583333333333301E-3</v>
      </c>
      <c r="G934" s="430">
        <v>5.0749999999999997E-3</v>
      </c>
      <c r="H934" s="400">
        <v>5.65916666666667E-3</v>
      </c>
      <c r="I934" s="400">
        <f t="shared" si="42"/>
        <v>1.5300000000000001E-2</v>
      </c>
      <c r="J934" s="400">
        <f t="shared" si="43"/>
        <v>1.4425E-2</v>
      </c>
      <c r="K934" s="400">
        <f t="shared" si="44"/>
        <v>1.1840833333333332E-2</v>
      </c>
    </row>
    <row r="935" spans="1:11" ht="14.5" customHeight="1" x14ac:dyDescent="0.15">
      <c r="A935" s="399">
        <v>37865</v>
      </c>
      <c r="B935" s="430">
        <v>-1.06E-2</v>
      </c>
      <c r="C935" s="400">
        <v>4.5699999999999998E-2</v>
      </c>
      <c r="D935" s="400">
        <v>4.5999999999999999E-3</v>
      </c>
      <c r="E935" s="400">
        <v>4.7666666666666699E-3</v>
      </c>
      <c r="F935" s="430">
        <v>5.1083333333333302E-3</v>
      </c>
      <c r="G935" s="430">
        <v>4.9375E-3</v>
      </c>
      <c r="H935" s="400">
        <v>5.4869166666666703E-3</v>
      </c>
      <c r="I935" s="400">
        <f t="shared" si="42"/>
        <v>-1.52E-2</v>
      </c>
      <c r="J935" s="400">
        <f t="shared" si="43"/>
        <v>-1.5537499999999999E-2</v>
      </c>
      <c r="K935" s="400">
        <f t="shared" si="44"/>
        <v>4.021308333333333E-2</v>
      </c>
    </row>
    <row r="936" spans="1:11" ht="14.5" customHeight="1" x14ac:dyDescent="0.15">
      <c r="A936" s="399">
        <v>37895</v>
      </c>
      <c r="B936" s="430">
        <v>5.6599999999999998E-2</v>
      </c>
      <c r="C936" s="400">
        <v>1.12E-2</v>
      </c>
      <c r="D936" s="400">
        <v>4.1000000000000003E-3</v>
      </c>
      <c r="E936" s="400">
        <v>4.7499999999999999E-3</v>
      </c>
      <c r="F936" s="430">
        <v>5.0916666666666697E-3</v>
      </c>
      <c r="G936" s="430">
        <v>4.92083333333333E-3</v>
      </c>
      <c r="H936" s="400">
        <v>5.3499999999999997E-3</v>
      </c>
      <c r="I936" s="400">
        <f t="shared" si="42"/>
        <v>5.2499999999999998E-2</v>
      </c>
      <c r="J936" s="400">
        <f t="shared" si="43"/>
        <v>5.1679166666666665E-2</v>
      </c>
      <c r="K936" s="400">
        <f t="shared" si="44"/>
        <v>5.8500000000000002E-3</v>
      </c>
    </row>
    <row r="937" spans="1:11" ht="14.5" customHeight="1" x14ac:dyDescent="0.15">
      <c r="A937" s="399">
        <v>37926</v>
      </c>
      <c r="B937" s="430">
        <v>8.8000000000000005E-3</v>
      </c>
      <c r="C937" s="400">
        <v>-5.0000000000000001E-4</v>
      </c>
      <c r="D937" s="400">
        <v>3.8999999999999998E-3</v>
      </c>
      <c r="E937" s="400">
        <v>4.70833333333333E-3</v>
      </c>
      <c r="F937" s="430">
        <v>5.0666666666666698E-3</v>
      </c>
      <c r="G937" s="430">
        <v>4.8875000000000004E-3</v>
      </c>
      <c r="H937" s="400">
        <v>5.30933333333333E-3</v>
      </c>
      <c r="I937" s="400">
        <f t="shared" si="42"/>
        <v>4.9000000000000007E-3</v>
      </c>
      <c r="J937" s="400">
        <f t="shared" si="43"/>
        <v>3.9125000000000002E-3</v>
      </c>
      <c r="K937" s="400">
        <f t="shared" si="44"/>
        <v>-5.8093333333333295E-3</v>
      </c>
    </row>
    <row r="938" spans="1:11" ht="14.5" customHeight="1" x14ac:dyDescent="0.15">
      <c r="A938" s="399">
        <v>37956</v>
      </c>
      <c r="B938" s="430">
        <v>5.2400000000000002E-2</v>
      </c>
      <c r="C938" s="400">
        <v>6.7500000000000004E-2</v>
      </c>
      <c r="D938" s="400">
        <v>4.7000000000000002E-3</v>
      </c>
      <c r="E938" s="400">
        <v>4.70833333333333E-3</v>
      </c>
      <c r="F938" s="430">
        <v>5.0166666666666701E-3</v>
      </c>
      <c r="G938" s="430">
        <v>4.8624999999999996E-3</v>
      </c>
      <c r="H938" s="400">
        <v>5.2325000000000002E-3</v>
      </c>
      <c r="I938" s="400">
        <f t="shared" si="42"/>
        <v>4.7699999999999999E-2</v>
      </c>
      <c r="J938" s="400">
        <f t="shared" si="43"/>
        <v>4.7537500000000003E-2</v>
      </c>
      <c r="K938" s="400">
        <f t="shared" si="44"/>
        <v>6.2267500000000003E-2</v>
      </c>
    </row>
    <row r="939" spans="1:11" ht="14.5" customHeight="1" x14ac:dyDescent="0.15">
      <c r="A939" s="399">
        <v>37987</v>
      </c>
      <c r="B939" s="430">
        <v>1.84E-2</v>
      </c>
      <c r="C939" s="400">
        <v>2.1600000000000001E-2</v>
      </c>
      <c r="D939" s="400">
        <v>4.1999999999999997E-3</v>
      </c>
      <c r="E939" s="400">
        <v>4.61666666666667E-3</v>
      </c>
      <c r="F939" s="430">
        <v>4.9249999999999997E-3</v>
      </c>
      <c r="G939" s="430">
        <v>4.7708333333333301E-3</v>
      </c>
      <c r="H939" s="400">
        <v>5.12808333333333E-3</v>
      </c>
      <c r="I939" s="400">
        <f t="shared" si="42"/>
        <v>1.4200000000000001E-2</v>
      </c>
      <c r="J939" s="400">
        <f t="shared" si="43"/>
        <v>1.362916666666667E-2</v>
      </c>
      <c r="K939" s="400">
        <f t="shared" si="44"/>
        <v>1.6471916666666669E-2</v>
      </c>
    </row>
    <row r="940" spans="1:11" ht="14.5" customHeight="1" x14ac:dyDescent="0.15">
      <c r="A940" s="399">
        <v>38018</v>
      </c>
      <c r="B940" s="430">
        <v>1.3899999999999999E-2</v>
      </c>
      <c r="C940" s="400">
        <v>1.8100000000000002E-2</v>
      </c>
      <c r="D940" s="400">
        <v>3.8E-3</v>
      </c>
      <c r="E940" s="400">
        <v>4.5833333333333299E-3</v>
      </c>
      <c r="F940" s="430">
        <v>4.89166666666667E-3</v>
      </c>
      <c r="G940" s="430">
        <v>4.7375000000000004E-3</v>
      </c>
      <c r="H940" s="400">
        <v>5.1250000000000002E-3</v>
      </c>
      <c r="I940" s="400">
        <f t="shared" si="42"/>
        <v>1.01E-2</v>
      </c>
      <c r="J940" s="400">
        <f t="shared" si="43"/>
        <v>9.1624999999999988E-3</v>
      </c>
      <c r="K940" s="400">
        <f t="shared" si="44"/>
        <v>1.2975E-2</v>
      </c>
    </row>
    <row r="941" spans="1:11" ht="14.5" customHeight="1" x14ac:dyDescent="0.15">
      <c r="A941" s="399">
        <v>38047</v>
      </c>
      <c r="B941" s="430">
        <v>-1.5100000000000001E-2</v>
      </c>
      <c r="C941" s="400">
        <v>1.04E-2</v>
      </c>
      <c r="D941" s="400">
        <v>4.3E-3</v>
      </c>
      <c r="E941" s="400">
        <v>4.4416666666666701E-3</v>
      </c>
      <c r="F941" s="430">
        <v>4.7499999999999999E-3</v>
      </c>
      <c r="G941" s="430">
        <v>4.5958333333333302E-3</v>
      </c>
      <c r="H941" s="400">
        <v>4.9753333333333299E-3</v>
      </c>
      <c r="I941" s="400">
        <f t="shared" si="42"/>
        <v>-1.9400000000000001E-2</v>
      </c>
      <c r="J941" s="400">
        <f t="shared" si="43"/>
        <v>-1.9695833333333329E-2</v>
      </c>
      <c r="K941" s="400">
        <f t="shared" si="44"/>
        <v>5.4246666666666696E-3</v>
      </c>
    </row>
    <row r="942" spans="1:11" ht="14.5" customHeight="1" x14ac:dyDescent="0.15">
      <c r="A942" s="399">
        <v>38078</v>
      </c>
      <c r="B942" s="430">
        <v>-1.5699999999999999E-2</v>
      </c>
      <c r="C942" s="400">
        <v>-3.6200000000000003E-2</v>
      </c>
      <c r="D942" s="400">
        <v>3.8999999999999998E-3</v>
      </c>
      <c r="E942" s="400">
        <v>4.7749999999999997E-3</v>
      </c>
      <c r="F942" s="430">
        <v>5.0833333333333303E-3</v>
      </c>
      <c r="G942" s="430">
        <v>4.9291666666666702E-3</v>
      </c>
      <c r="H942" s="400">
        <v>5.2709999999999996E-3</v>
      </c>
      <c r="I942" s="400">
        <f t="shared" si="42"/>
        <v>-1.9599999999999999E-2</v>
      </c>
      <c r="J942" s="400">
        <f t="shared" si="43"/>
        <v>-2.0629166666666671E-2</v>
      </c>
      <c r="K942" s="400">
        <f t="shared" si="44"/>
        <v>-4.1471000000000001E-2</v>
      </c>
    </row>
    <row r="943" spans="1:11" ht="14.5" customHeight="1" x14ac:dyDescent="0.15">
      <c r="A943" s="399">
        <v>38108</v>
      </c>
      <c r="B943" s="430">
        <v>1.37E-2</v>
      </c>
      <c r="C943" s="400">
        <v>7.9000000000000008E-3</v>
      </c>
      <c r="D943" s="400">
        <v>4.0000000000000001E-3</v>
      </c>
      <c r="E943" s="400">
        <v>5.0333333333333298E-3</v>
      </c>
      <c r="F943" s="430">
        <v>5.3333333333333297E-3</v>
      </c>
      <c r="G943" s="430">
        <v>5.1833333333333297E-3</v>
      </c>
      <c r="H943" s="400">
        <v>5.5170833333333296E-3</v>
      </c>
      <c r="I943" s="400">
        <f t="shared" si="42"/>
        <v>9.7000000000000003E-3</v>
      </c>
      <c r="J943" s="400">
        <f t="shared" si="43"/>
        <v>8.5166666666666706E-3</v>
      </c>
      <c r="K943" s="400">
        <f t="shared" si="44"/>
        <v>2.3829166666666712E-3</v>
      </c>
    </row>
    <row r="944" spans="1:11" ht="14.5" customHeight="1" x14ac:dyDescent="0.15">
      <c r="A944" s="399">
        <v>38139</v>
      </c>
      <c r="B944" s="430">
        <v>1.9400000000000001E-2</v>
      </c>
      <c r="C944" s="400">
        <v>1.55E-2</v>
      </c>
      <c r="D944" s="400">
        <v>4.7999999999999996E-3</v>
      </c>
      <c r="E944" s="400">
        <v>5.0083333333333299E-3</v>
      </c>
      <c r="F944" s="430">
        <v>5.1749999999999999E-3</v>
      </c>
      <c r="G944" s="430">
        <v>5.0916666666666697E-3</v>
      </c>
      <c r="H944" s="400">
        <v>5.3876666666666699E-3</v>
      </c>
      <c r="I944" s="400">
        <f t="shared" si="42"/>
        <v>1.4600000000000002E-2</v>
      </c>
      <c r="J944" s="400">
        <f t="shared" si="43"/>
        <v>1.4308333333333331E-2</v>
      </c>
      <c r="K944" s="400">
        <f t="shared" si="44"/>
        <v>1.0112333333333331E-2</v>
      </c>
    </row>
    <row r="945" spans="1:11" ht="14.5" customHeight="1" x14ac:dyDescent="0.15">
      <c r="A945" s="399">
        <v>38169</v>
      </c>
      <c r="B945" s="430">
        <v>-3.3099999999999997E-2</v>
      </c>
      <c r="C945" s="400">
        <v>1.7299999999999999E-2</v>
      </c>
      <c r="D945" s="400">
        <v>4.3E-3</v>
      </c>
      <c r="E945" s="400">
        <v>4.8500000000000001E-3</v>
      </c>
      <c r="F945" s="430">
        <v>5.0166666666666701E-3</v>
      </c>
      <c r="G945" s="430">
        <v>4.9333333333333304E-3</v>
      </c>
      <c r="H945" s="400">
        <v>5.2269999999999999E-3</v>
      </c>
      <c r="I945" s="400">
        <f t="shared" si="42"/>
        <v>-3.7399999999999996E-2</v>
      </c>
      <c r="J945" s="400">
        <f t="shared" si="43"/>
        <v>-3.8033333333333329E-2</v>
      </c>
      <c r="K945" s="400">
        <f t="shared" si="44"/>
        <v>1.2073E-2</v>
      </c>
    </row>
    <row r="946" spans="1:11" ht="14.5" customHeight="1" x14ac:dyDescent="0.15">
      <c r="A946" s="399">
        <v>38200</v>
      </c>
      <c r="B946" s="430">
        <v>4.0000000000000001E-3</v>
      </c>
      <c r="C946" s="400">
        <v>3.9300000000000002E-2</v>
      </c>
      <c r="D946" s="400">
        <v>4.4999999999999997E-3</v>
      </c>
      <c r="E946" s="400">
        <v>4.70833333333333E-3</v>
      </c>
      <c r="F946" s="430">
        <v>4.89166666666667E-3</v>
      </c>
      <c r="G946" s="430">
        <v>4.7999999999999996E-3</v>
      </c>
      <c r="H946" s="400">
        <v>5.1234999999999996E-3</v>
      </c>
      <c r="I946" s="400">
        <f t="shared" si="42"/>
        <v>-4.9999999999999958E-4</v>
      </c>
      <c r="J946" s="400">
        <f t="shared" si="43"/>
        <v>-7.999999999999995E-4</v>
      </c>
      <c r="K946" s="400">
        <f t="shared" si="44"/>
        <v>3.4176499999999999E-2</v>
      </c>
    </row>
    <row r="947" spans="1:11" ht="14.5" customHeight="1" x14ac:dyDescent="0.15">
      <c r="A947" s="399">
        <v>38231</v>
      </c>
      <c r="B947" s="430">
        <v>1.0800000000000001E-2</v>
      </c>
      <c r="C947" s="400">
        <v>9.1000000000000004E-3</v>
      </c>
      <c r="D947" s="400">
        <v>4.0000000000000001E-3</v>
      </c>
      <c r="E947" s="400">
        <v>4.5500000000000002E-3</v>
      </c>
      <c r="F947" s="430">
        <v>4.7749999999999997E-3</v>
      </c>
      <c r="G947" s="430">
        <v>4.6625E-3</v>
      </c>
      <c r="H947" s="400">
        <v>4.9853333333333303E-3</v>
      </c>
      <c r="I947" s="400">
        <f t="shared" si="42"/>
        <v>6.8000000000000005E-3</v>
      </c>
      <c r="J947" s="400">
        <f t="shared" si="43"/>
        <v>6.1375000000000006E-3</v>
      </c>
      <c r="K947" s="400">
        <f t="shared" si="44"/>
        <v>4.1146666666666701E-3</v>
      </c>
    </row>
    <row r="948" spans="1:11" ht="14.5" customHeight="1" x14ac:dyDescent="0.15">
      <c r="A948" s="399">
        <v>38261</v>
      </c>
      <c r="B948" s="430">
        <v>1.5299999999999999E-2</v>
      </c>
      <c r="C948" s="400">
        <v>4.9500000000000002E-2</v>
      </c>
      <c r="D948" s="400">
        <v>3.8E-3</v>
      </c>
      <c r="E948" s="400">
        <v>4.55833333333333E-3</v>
      </c>
      <c r="F948" s="430">
        <v>4.7416666666666701E-3</v>
      </c>
      <c r="G948" s="430">
        <v>4.6499999999999996E-3</v>
      </c>
      <c r="H948" s="400">
        <v>4.9920833333333301E-3</v>
      </c>
      <c r="I948" s="400">
        <f t="shared" si="42"/>
        <v>1.15E-2</v>
      </c>
      <c r="J948" s="400">
        <f t="shared" si="43"/>
        <v>1.065E-2</v>
      </c>
      <c r="K948" s="400">
        <f t="shared" si="44"/>
        <v>4.4507916666666675E-2</v>
      </c>
    </row>
    <row r="949" spans="1:11" ht="14.5" customHeight="1" x14ac:dyDescent="0.15">
      <c r="A949" s="399">
        <v>38292</v>
      </c>
      <c r="B949" s="430">
        <v>4.0500000000000001E-2</v>
      </c>
      <c r="C949" s="400">
        <v>4.07E-2</v>
      </c>
      <c r="D949" s="400">
        <v>4.1000000000000003E-3</v>
      </c>
      <c r="E949" s="400">
        <v>4.5999999999999999E-3</v>
      </c>
      <c r="F949" s="430">
        <v>4.7666666666666699E-3</v>
      </c>
      <c r="G949" s="430">
        <v>4.6833333333333301E-3</v>
      </c>
      <c r="H949" s="400">
        <v>4.9627500000000001E-3</v>
      </c>
      <c r="I949" s="400">
        <f t="shared" si="42"/>
        <v>3.6400000000000002E-2</v>
      </c>
      <c r="J949" s="400">
        <f t="shared" si="43"/>
        <v>3.581666666666667E-2</v>
      </c>
      <c r="K949" s="400">
        <f t="shared" si="44"/>
        <v>3.5737249999999998E-2</v>
      </c>
    </row>
    <row r="950" spans="1:11" ht="14.5" customHeight="1" x14ac:dyDescent="0.15">
      <c r="A950" s="399">
        <v>38322</v>
      </c>
      <c r="B950" s="430">
        <v>3.4000000000000002E-2</v>
      </c>
      <c r="C950" s="400">
        <v>2.6499999999999999E-2</v>
      </c>
      <c r="D950" s="400">
        <v>4.3E-3</v>
      </c>
      <c r="E950" s="400">
        <v>4.55833333333333E-3</v>
      </c>
      <c r="F950" s="430">
        <v>4.7416666666666701E-3</v>
      </c>
      <c r="G950" s="430">
        <v>4.6499999999999996E-3</v>
      </c>
      <c r="H950" s="400">
        <v>4.9389166666666696E-3</v>
      </c>
      <c r="I950" s="400">
        <f t="shared" si="42"/>
        <v>2.9700000000000004E-2</v>
      </c>
      <c r="J950" s="400">
        <f t="shared" si="43"/>
        <v>2.9350000000000001E-2</v>
      </c>
      <c r="K950" s="400">
        <f t="shared" si="44"/>
        <v>2.1561083333333328E-2</v>
      </c>
    </row>
    <row r="951" spans="1:11" ht="14.5" customHeight="1" x14ac:dyDescent="0.15">
      <c r="A951" s="399">
        <v>38353</v>
      </c>
      <c r="B951" s="430">
        <v>-2.4400000000000002E-2</v>
      </c>
      <c r="C951" s="400">
        <v>2.2100000000000002E-2</v>
      </c>
      <c r="D951" s="400">
        <v>4.1000000000000003E-3</v>
      </c>
      <c r="E951" s="400">
        <v>4.46666666666667E-3</v>
      </c>
      <c r="F951" s="430">
        <v>4.6499999999999996E-3</v>
      </c>
      <c r="G951" s="430">
        <v>4.55833333333333E-3</v>
      </c>
      <c r="H951" s="400">
        <v>4.8279166666666696E-3</v>
      </c>
      <c r="I951" s="400">
        <f t="shared" si="42"/>
        <v>-2.8500000000000001E-2</v>
      </c>
      <c r="J951" s="400">
        <f t="shared" si="43"/>
        <v>-2.8958333333333332E-2</v>
      </c>
      <c r="K951" s="400">
        <f t="shared" si="44"/>
        <v>1.7272083333333334E-2</v>
      </c>
    </row>
    <row r="952" spans="1:11" ht="14.5" customHeight="1" x14ac:dyDescent="0.15">
      <c r="A952" s="399">
        <v>38384</v>
      </c>
      <c r="B952" s="430">
        <v>2.1000000000000001E-2</v>
      </c>
      <c r="C952" s="400">
        <v>1.9699999999999999E-2</v>
      </c>
      <c r="D952" s="400">
        <v>3.5000000000000001E-3</v>
      </c>
      <c r="E952" s="400">
        <v>4.3333333333333297E-3</v>
      </c>
      <c r="F952" s="430">
        <v>4.5333333333333302E-3</v>
      </c>
      <c r="G952" s="430">
        <v>4.4333333333333299E-3</v>
      </c>
      <c r="H952" s="400">
        <v>4.6785000000000004E-3</v>
      </c>
      <c r="I952" s="400">
        <f t="shared" si="42"/>
        <v>1.7500000000000002E-2</v>
      </c>
      <c r="J952" s="400">
        <f t="shared" si="43"/>
        <v>1.6566666666666671E-2</v>
      </c>
      <c r="K952" s="400">
        <f t="shared" si="44"/>
        <v>1.5021499999999998E-2</v>
      </c>
    </row>
    <row r="953" spans="1:11" ht="14.5" customHeight="1" x14ac:dyDescent="0.15">
      <c r="A953" s="399">
        <v>38412</v>
      </c>
      <c r="B953" s="430">
        <v>-1.77E-2</v>
      </c>
      <c r="C953" s="400">
        <v>1.0800000000000001E-2</v>
      </c>
      <c r="D953" s="400">
        <v>4.1000000000000003E-3</v>
      </c>
      <c r="E953" s="400">
        <v>4.4999999999999997E-3</v>
      </c>
      <c r="F953" s="430">
        <v>4.7000000000000002E-3</v>
      </c>
      <c r="G953" s="430">
        <v>4.5999999999999999E-3</v>
      </c>
      <c r="H953" s="400">
        <v>4.8553333333333304E-3</v>
      </c>
      <c r="I953" s="400">
        <f t="shared" si="42"/>
        <v>-2.18E-2</v>
      </c>
      <c r="J953" s="400">
        <f t="shared" si="43"/>
        <v>-2.23E-2</v>
      </c>
      <c r="K953" s="400">
        <f t="shared" si="44"/>
        <v>5.9446666666666701E-3</v>
      </c>
    </row>
    <row r="954" spans="1:11" ht="14.5" customHeight="1" x14ac:dyDescent="0.15">
      <c r="A954" s="399">
        <v>38443</v>
      </c>
      <c r="B954" s="430">
        <v>-1.9E-2</v>
      </c>
      <c r="C954" s="400">
        <v>3.2099999999999997E-2</v>
      </c>
      <c r="D954" s="400">
        <v>3.8999999999999998E-3</v>
      </c>
      <c r="E954" s="400">
        <v>4.4416666666666701E-3</v>
      </c>
      <c r="F954" s="430">
        <v>4.5333333333333302E-3</v>
      </c>
      <c r="G954" s="430">
        <v>4.4875000000000002E-3</v>
      </c>
      <c r="H954" s="400">
        <v>4.7079166666666701E-3</v>
      </c>
      <c r="I954" s="400">
        <f t="shared" si="42"/>
        <v>-2.29E-2</v>
      </c>
      <c r="J954" s="400">
        <f t="shared" si="43"/>
        <v>-2.3487500000000001E-2</v>
      </c>
      <c r="K954" s="400">
        <f t="shared" si="44"/>
        <v>2.7392083333333327E-2</v>
      </c>
    </row>
    <row r="955" spans="1:11" ht="14.5" customHeight="1" x14ac:dyDescent="0.15">
      <c r="A955" s="399">
        <v>38473</v>
      </c>
      <c r="B955" s="430">
        <v>3.1800000000000002E-2</v>
      </c>
      <c r="C955" s="400">
        <v>8.0000000000000004E-4</v>
      </c>
      <c r="D955" s="400">
        <v>4.0000000000000001E-3</v>
      </c>
      <c r="E955" s="400">
        <v>4.2916666666666702E-3</v>
      </c>
      <c r="F955" s="430">
        <v>4.4083333333333301E-3</v>
      </c>
      <c r="G955" s="430">
        <v>4.3499999999999997E-3</v>
      </c>
      <c r="H955" s="400">
        <v>4.6162499999999997E-3</v>
      </c>
      <c r="I955" s="400">
        <f t="shared" si="42"/>
        <v>2.7800000000000002E-2</v>
      </c>
      <c r="J955" s="400">
        <f t="shared" si="43"/>
        <v>2.7450000000000002E-2</v>
      </c>
      <c r="K955" s="400">
        <f t="shared" si="44"/>
        <v>-3.8162499999999998E-3</v>
      </c>
    </row>
    <row r="956" spans="1:11" ht="14.5" customHeight="1" x14ac:dyDescent="0.15">
      <c r="A956" s="399">
        <v>38504</v>
      </c>
      <c r="B956" s="430">
        <v>1.4E-3</v>
      </c>
      <c r="C956" s="400">
        <v>5.7599999999999998E-2</v>
      </c>
      <c r="D956" s="400">
        <v>3.5999999999999999E-3</v>
      </c>
      <c r="E956" s="400">
        <v>4.13333333333333E-3</v>
      </c>
      <c r="F956" s="430">
        <v>4.1833333333333297E-3</v>
      </c>
      <c r="G956" s="430">
        <v>4.1583333333333299E-3</v>
      </c>
      <c r="H956" s="400">
        <v>4.5019166666666697E-3</v>
      </c>
      <c r="I956" s="400">
        <f t="shared" si="42"/>
        <v>-2.1999999999999997E-3</v>
      </c>
      <c r="J956" s="400">
        <f t="shared" si="43"/>
        <v>-2.7583333333333297E-3</v>
      </c>
      <c r="K956" s="400">
        <f t="shared" si="44"/>
        <v>5.309808333333333E-2</v>
      </c>
    </row>
    <row r="957" spans="1:11" ht="14.5" customHeight="1" x14ac:dyDescent="0.15">
      <c r="A957" s="399">
        <v>38534</v>
      </c>
      <c r="B957" s="430">
        <v>3.7199999999999997E-2</v>
      </c>
      <c r="C957" s="400">
        <v>2.3300000000000001E-2</v>
      </c>
      <c r="D957" s="400">
        <v>3.3999999999999998E-3</v>
      </c>
      <c r="E957" s="400">
        <v>4.2166666666666698E-3</v>
      </c>
      <c r="F957" s="430">
        <v>4.28333333333333E-3</v>
      </c>
      <c r="G957" s="430">
        <v>4.2500000000000003E-3</v>
      </c>
      <c r="H957" s="400">
        <v>4.58291666666667E-3</v>
      </c>
      <c r="I957" s="400">
        <f t="shared" si="42"/>
        <v>3.3799999999999997E-2</v>
      </c>
      <c r="J957" s="400">
        <f t="shared" si="43"/>
        <v>3.2949999999999993E-2</v>
      </c>
      <c r="K957" s="400">
        <f t="shared" si="44"/>
        <v>1.8717083333333332E-2</v>
      </c>
    </row>
    <row r="958" spans="1:11" ht="14.5" customHeight="1" x14ac:dyDescent="0.15">
      <c r="A958" s="399">
        <v>38565</v>
      </c>
      <c r="B958" s="430">
        <v>-9.1000000000000004E-3</v>
      </c>
      <c r="C958" s="400">
        <v>7.3000000000000001E-3</v>
      </c>
      <c r="D958" s="400">
        <v>4.0000000000000001E-3</v>
      </c>
      <c r="E958" s="400">
        <v>4.2416666666666696E-3</v>
      </c>
      <c r="F958" s="430">
        <v>4.3333333333333297E-3</v>
      </c>
      <c r="G958" s="430">
        <v>4.2874999999999996E-3</v>
      </c>
      <c r="H958" s="400">
        <v>4.5909166666666702E-3</v>
      </c>
      <c r="I958" s="400">
        <f t="shared" si="42"/>
        <v>-1.3100000000000001E-2</v>
      </c>
      <c r="J958" s="400">
        <f t="shared" si="43"/>
        <v>-1.33875E-2</v>
      </c>
      <c r="K958" s="400">
        <f t="shared" si="44"/>
        <v>2.7090833333333298E-3</v>
      </c>
    </row>
    <row r="959" spans="1:11" ht="14.5" customHeight="1" x14ac:dyDescent="0.15">
      <c r="A959" s="399">
        <v>38596</v>
      </c>
      <c r="B959" s="430">
        <v>8.0999999999999996E-3</v>
      </c>
      <c r="C959" s="400">
        <v>4.02E-2</v>
      </c>
      <c r="D959" s="400">
        <v>3.5000000000000001E-3</v>
      </c>
      <c r="E959" s="400">
        <v>4.2750000000000002E-3</v>
      </c>
      <c r="F959" s="430">
        <v>4.3666666666666697E-3</v>
      </c>
      <c r="G959" s="430">
        <v>4.3208333333333302E-3</v>
      </c>
      <c r="H959" s="400">
        <v>4.5853333333333302E-3</v>
      </c>
      <c r="I959" s="400">
        <f t="shared" si="42"/>
        <v>4.5999999999999999E-3</v>
      </c>
      <c r="J959" s="400">
        <f t="shared" si="43"/>
        <v>3.7791666666666694E-3</v>
      </c>
      <c r="K959" s="400">
        <f t="shared" si="44"/>
        <v>3.5614666666666669E-2</v>
      </c>
    </row>
    <row r="960" spans="1:11" ht="14.5" customHeight="1" x14ac:dyDescent="0.15">
      <c r="A960" s="399">
        <v>38626</v>
      </c>
      <c r="B960" s="430">
        <v>-1.67E-2</v>
      </c>
      <c r="C960" s="400">
        <v>-6.1699999999999998E-2</v>
      </c>
      <c r="D960" s="400">
        <v>3.8999999999999998E-3</v>
      </c>
      <c r="E960" s="400">
        <v>4.45E-3</v>
      </c>
      <c r="F960" s="430">
        <v>4.5500000000000002E-3</v>
      </c>
      <c r="G960" s="430">
        <v>4.4999999999999997E-3</v>
      </c>
      <c r="H960" s="400">
        <v>4.8123333333333299E-3</v>
      </c>
      <c r="I960" s="400">
        <f t="shared" si="42"/>
        <v>-2.06E-2</v>
      </c>
      <c r="J960" s="400">
        <f t="shared" si="43"/>
        <v>-2.12E-2</v>
      </c>
      <c r="K960" s="400">
        <f t="shared" si="44"/>
        <v>-6.6512333333333326E-2</v>
      </c>
    </row>
    <row r="961" spans="1:11" ht="14.5" customHeight="1" x14ac:dyDescent="0.15">
      <c r="A961" s="399">
        <v>38657</v>
      </c>
      <c r="B961" s="430">
        <v>3.78E-2</v>
      </c>
      <c r="C961" s="400">
        <v>-3.8999999999999998E-3</v>
      </c>
      <c r="D961" s="400">
        <v>3.8999999999999998E-3</v>
      </c>
      <c r="E961" s="400">
        <v>4.5208333333333298E-3</v>
      </c>
      <c r="F961" s="430">
        <v>4.6249999999999998E-3</v>
      </c>
      <c r="G961" s="430">
        <v>4.5729166666666696E-3</v>
      </c>
      <c r="H961" s="400">
        <v>4.8986666666666701E-3</v>
      </c>
      <c r="I961" s="400">
        <f t="shared" si="42"/>
        <v>3.39E-2</v>
      </c>
      <c r="J961" s="400">
        <f t="shared" si="43"/>
        <v>3.3227083333333331E-2</v>
      </c>
      <c r="K961" s="400">
        <f t="shared" si="44"/>
        <v>-8.7986666666666699E-3</v>
      </c>
    </row>
    <row r="962" spans="1:11" ht="14.5" customHeight="1" x14ac:dyDescent="0.15">
      <c r="A962" s="399">
        <v>38687</v>
      </c>
      <c r="B962" s="430">
        <v>2.9999999999999997E-4</v>
      </c>
      <c r="C962" s="400">
        <v>1.0999999999999999E-2</v>
      </c>
      <c r="D962" s="400">
        <v>3.8999999999999998E-3</v>
      </c>
      <c r="E962" s="400">
        <v>4.4833333333333296E-3</v>
      </c>
      <c r="F962" s="430">
        <v>4.5916666666666701E-3</v>
      </c>
      <c r="G962" s="430">
        <v>4.5374999999999999E-3</v>
      </c>
      <c r="H962" s="400">
        <v>4.8481666666666699E-3</v>
      </c>
      <c r="I962" s="400">
        <f t="shared" si="42"/>
        <v>-3.5999999999999999E-3</v>
      </c>
      <c r="J962" s="400">
        <f t="shared" si="43"/>
        <v>-4.2374999999999999E-3</v>
      </c>
      <c r="K962" s="400">
        <f t="shared" si="44"/>
        <v>6.1518333333333295E-3</v>
      </c>
    </row>
    <row r="963" spans="1:11" ht="14.5" customHeight="1" x14ac:dyDescent="0.15">
      <c r="A963" s="399">
        <v>38718</v>
      </c>
      <c r="B963" s="430">
        <v>2.6499999999999999E-2</v>
      </c>
      <c r="C963" s="400">
        <v>2.6348E-2</v>
      </c>
      <c r="D963" s="400">
        <v>4.0000000000000001E-3</v>
      </c>
      <c r="E963" s="400">
        <v>4.4083333333333301E-3</v>
      </c>
      <c r="F963" s="430">
        <v>4.5416666666666704E-3</v>
      </c>
      <c r="G963" s="430">
        <v>4.4749999999999998E-3</v>
      </c>
      <c r="H963" s="400">
        <v>4.7916666666666698E-3</v>
      </c>
      <c r="I963" s="400">
        <f t="shared" si="42"/>
        <v>2.2499999999999999E-2</v>
      </c>
      <c r="J963" s="400">
        <f t="shared" si="43"/>
        <v>2.2024999999999999E-2</v>
      </c>
      <c r="K963" s="400">
        <f t="shared" si="44"/>
        <v>2.155633333333333E-2</v>
      </c>
    </row>
    <row r="964" spans="1:11" ht="14.5" customHeight="1" x14ac:dyDescent="0.15">
      <c r="A964" s="399">
        <v>38749</v>
      </c>
      <c r="B964" s="430">
        <v>2.7000000000000001E-3</v>
      </c>
      <c r="C964" s="400">
        <v>9.5270000000000007E-3</v>
      </c>
      <c r="D964" s="400">
        <v>3.5999999999999999E-3</v>
      </c>
      <c r="E964" s="400">
        <v>4.4583333333333298E-3</v>
      </c>
      <c r="F964" s="430">
        <v>4.5916666666666701E-3</v>
      </c>
      <c r="G964" s="430">
        <v>4.5250000000000004E-3</v>
      </c>
      <c r="H964" s="400">
        <v>4.8500000000000001E-3</v>
      </c>
      <c r="I964" s="400">
        <f t="shared" ref="I964:I1027" si="45">B964-D964</f>
        <v>-8.9999999999999976E-4</v>
      </c>
      <c r="J964" s="400">
        <f t="shared" si="43"/>
        <v>-1.8250000000000002E-3</v>
      </c>
      <c r="K964" s="400">
        <f t="shared" si="44"/>
        <v>4.6770000000000006E-3</v>
      </c>
    </row>
    <row r="965" spans="1:11" ht="14.5" customHeight="1" x14ac:dyDescent="0.15">
      <c r="A965" s="399">
        <v>38777</v>
      </c>
      <c r="B965" s="430">
        <v>1.24E-2</v>
      </c>
      <c r="C965" s="400">
        <v>-4.6344999999999997E-2</v>
      </c>
      <c r="D965" s="400">
        <v>3.8999999999999998E-3</v>
      </c>
      <c r="E965" s="400">
        <v>4.5999999999999999E-3</v>
      </c>
      <c r="F965" s="430">
        <v>4.725E-3</v>
      </c>
      <c r="G965" s="430">
        <v>4.6625E-3</v>
      </c>
      <c r="H965" s="400">
        <v>4.9833333333333301E-3</v>
      </c>
      <c r="I965" s="400">
        <f t="shared" si="45"/>
        <v>8.5000000000000006E-3</v>
      </c>
      <c r="J965" s="400">
        <f t="shared" si="43"/>
        <v>7.7374999999999996E-3</v>
      </c>
      <c r="K965" s="400">
        <f t="shared" si="44"/>
        <v>-5.132833333333333E-2</v>
      </c>
    </row>
    <row r="966" spans="1:11" ht="14.5" customHeight="1" x14ac:dyDescent="0.15">
      <c r="A966" s="399">
        <v>38808</v>
      </c>
      <c r="B966" s="430">
        <v>1.34E-2</v>
      </c>
      <c r="C966" s="400">
        <v>1.7167000000000002E-2</v>
      </c>
      <c r="D966" s="400">
        <v>3.8999999999999998E-3</v>
      </c>
      <c r="E966" s="400">
        <v>4.8666666666666702E-3</v>
      </c>
      <c r="F966" s="430">
        <v>5.0000000000000001E-3</v>
      </c>
      <c r="G966" s="430">
        <v>4.9333333333333304E-3</v>
      </c>
      <c r="H966" s="400">
        <v>5.2416666666666696E-3</v>
      </c>
      <c r="I966" s="400">
        <f t="shared" si="45"/>
        <v>9.5000000000000015E-3</v>
      </c>
      <c r="J966" s="400">
        <f t="shared" si="43"/>
        <v>8.4666666666666709E-3</v>
      </c>
      <c r="K966" s="400">
        <f t="shared" si="44"/>
        <v>1.1925333333333333E-2</v>
      </c>
    </row>
    <row r="967" spans="1:11" ht="14.5" customHeight="1" x14ac:dyDescent="0.15">
      <c r="A967" s="399">
        <v>38838</v>
      </c>
      <c r="B967" s="430">
        <v>-2.8799999999999999E-2</v>
      </c>
      <c r="C967" s="400">
        <v>1.4281E-2</v>
      </c>
      <c r="D967" s="400">
        <v>4.7999999999999996E-3</v>
      </c>
      <c r="E967" s="400">
        <v>4.9583333333333302E-3</v>
      </c>
      <c r="F967" s="430">
        <v>5.1083333333333302E-3</v>
      </c>
      <c r="G967" s="430">
        <v>5.0333333333333298E-3</v>
      </c>
      <c r="H967" s="400">
        <v>5.3499999999999997E-3</v>
      </c>
      <c r="I967" s="400">
        <f t="shared" si="45"/>
        <v>-3.3599999999999998E-2</v>
      </c>
      <c r="J967" s="400">
        <f t="shared" si="43"/>
        <v>-3.3833333333333326E-2</v>
      </c>
      <c r="K967" s="400">
        <f t="shared" si="44"/>
        <v>8.9310000000000014E-3</v>
      </c>
    </row>
    <row r="968" spans="1:11" ht="14.5" customHeight="1" x14ac:dyDescent="0.15">
      <c r="A968" s="399">
        <v>38869</v>
      </c>
      <c r="B968" s="430">
        <v>1.4E-3</v>
      </c>
      <c r="C968" s="400">
        <v>2.4157999999999999E-2</v>
      </c>
      <c r="D968" s="400">
        <v>4.4000000000000003E-3</v>
      </c>
      <c r="E968" s="400">
        <v>4.9083333333333297E-3</v>
      </c>
      <c r="F968" s="430">
        <v>5.0916666666666697E-3</v>
      </c>
      <c r="G968" s="430">
        <v>5.0000000000000001E-3</v>
      </c>
      <c r="H968" s="400">
        <v>5.3333333333333297E-3</v>
      </c>
      <c r="I968" s="400">
        <f t="shared" si="45"/>
        <v>-3.0000000000000001E-3</v>
      </c>
      <c r="J968" s="400">
        <f t="shared" si="43"/>
        <v>-3.5999999999999999E-3</v>
      </c>
      <c r="K968" s="400">
        <f t="shared" si="44"/>
        <v>1.882466666666667E-2</v>
      </c>
    </row>
    <row r="969" spans="1:11" ht="14.5" customHeight="1" x14ac:dyDescent="0.15">
      <c r="A969" s="399">
        <v>38899</v>
      </c>
      <c r="B969" s="430">
        <v>6.1999999999999998E-3</v>
      </c>
      <c r="C969" s="400">
        <v>5.1109000000000002E-2</v>
      </c>
      <c r="D969" s="400">
        <v>4.4999999999999997E-3</v>
      </c>
      <c r="E969" s="400">
        <v>4.875E-3</v>
      </c>
      <c r="F969" s="430">
        <v>5.0666666666666698E-3</v>
      </c>
      <c r="G969" s="430">
        <v>4.9708333333333297E-3</v>
      </c>
      <c r="H969" s="400">
        <v>5.3083333333333298E-3</v>
      </c>
      <c r="I969" s="400">
        <f t="shared" si="45"/>
        <v>1.7000000000000001E-3</v>
      </c>
      <c r="J969" s="400">
        <f t="shared" si="43"/>
        <v>1.2291666666666701E-3</v>
      </c>
      <c r="K969" s="400">
        <f t="shared" si="44"/>
        <v>4.580066666666667E-2</v>
      </c>
    </row>
    <row r="970" spans="1:11" ht="14.5" customHeight="1" x14ac:dyDescent="0.15">
      <c r="A970" s="399">
        <v>38930</v>
      </c>
      <c r="B970" s="430">
        <v>2.3800000000000002E-2</v>
      </c>
      <c r="C970" s="400">
        <v>2.7122E-2</v>
      </c>
      <c r="D970" s="400">
        <v>4.3E-3</v>
      </c>
      <c r="E970" s="400">
        <v>4.7333333333333298E-3</v>
      </c>
      <c r="F970" s="430">
        <v>4.9249999999999997E-3</v>
      </c>
      <c r="G970" s="430">
        <v>4.82916666666667E-3</v>
      </c>
      <c r="H970" s="400">
        <v>5.1666666666666701E-3</v>
      </c>
      <c r="I970" s="400">
        <f t="shared" si="45"/>
        <v>1.9500000000000003E-2</v>
      </c>
      <c r="J970" s="400">
        <f t="shared" si="43"/>
        <v>1.8970833333333333E-2</v>
      </c>
      <c r="K970" s="400">
        <f t="shared" si="44"/>
        <v>2.195533333333333E-2</v>
      </c>
    </row>
    <row r="971" spans="1:11" ht="14.5" customHeight="1" x14ac:dyDescent="0.15">
      <c r="A971" s="399">
        <v>38961</v>
      </c>
      <c r="B971" s="430">
        <v>2.58E-2</v>
      </c>
      <c r="C971" s="400">
        <v>-1.7361999999999999E-2</v>
      </c>
      <c r="D971" s="400">
        <v>3.8999999999999998E-3</v>
      </c>
      <c r="E971" s="400">
        <v>4.5916666666666701E-3</v>
      </c>
      <c r="F971" s="430">
        <v>4.7916666666666698E-3</v>
      </c>
      <c r="G971" s="430">
        <v>4.6916666666666704E-3</v>
      </c>
      <c r="H971" s="400">
        <v>5.0000000000000001E-3</v>
      </c>
      <c r="I971" s="400">
        <f t="shared" si="45"/>
        <v>2.1899999999999999E-2</v>
      </c>
      <c r="J971" s="400">
        <f t="shared" si="43"/>
        <v>2.110833333333333E-2</v>
      </c>
      <c r="K971" s="400">
        <f t="shared" si="44"/>
        <v>-2.2362E-2</v>
      </c>
    </row>
    <row r="972" spans="1:11" ht="14.5" customHeight="1" x14ac:dyDescent="0.15">
      <c r="A972" s="399">
        <v>38991</v>
      </c>
      <c r="B972" s="430">
        <v>3.2599999999999997E-2</v>
      </c>
      <c r="C972" s="400">
        <v>5.6025999999999999E-2</v>
      </c>
      <c r="D972" s="400">
        <v>4.1999999999999997E-3</v>
      </c>
      <c r="E972" s="400">
        <v>4.5916666666666701E-3</v>
      </c>
      <c r="F972" s="430">
        <v>4.7833333333333304E-3</v>
      </c>
      <c r="G972" s="430">
        <v>4.6874999999999998E-3</v>
      </c>
      <c r="H972" s="400">
        <v>4.9833333333333301E-3</v>
      </c>
      <c r="I972" s="400">
        <f t="shared" si="45"/>
        <v>2.8399999999999998E-2</v>
      </c>
      <c r="J972" s="400">
        <f t="shared" si="43"/>
        <v>2.7912499999999996E-2</v>
      </c>
      <c r="K972" s="400">
        <f t="shared" si="44"/>
        <v>5.1042666666666667E-2</v>
      </c>
    </row>
    <row r="973" spans="1:11" ht="14.5" customHeight="1" x14ac:dyDescent="0.15">
      <c r="A973" s="399">
        <v>39022</v>
      </c>
      <c r="B973" s="430">
        <v>1.9E-2</v>
      </c>
      <c r="C973" s="400">
        <v>2.1405E-2</v>
      </c>
      <c r="D973" s="400">
        <v>3.8999999999999998E-3</v>
      </c>
      <c r="E973" s="400">
        <v>4.4416666666666701E-3</v>
      </c>
      <c r="F973" s="430">
        <v>4.6416666666666698E-3</v>
      </c>
      <c r="G973" s="430">
        <v>4.5416666666666704E-3</v>
      </c>
      <c r="H973" s="400">
        <v>4.8333333333333301E-3</v>
      </c>
      <c r="I973" s="400">
        <f t="shared" si="45"/>
        <v>1.5099999999999999E-2</v>
      </c>
      <c r="J973" s="400">
        <f t="shared" si="43"/>
        <v>1.445833333333333E-2</v>
      </c>
      <c r="K973" s="400">
        <f t="shared" si="44"/>
        <v>1.6571666666666672E-2</v>
      </c>
    </row>
    <row r="974" spans="1:11" ht="14.5" customHeight="1" x14ac:dyDescent="0.15">
      <c r="A974" s="399">
        <v>39052</v>
      </c>
      <c r="B974" s="430">
        <v>1.4E-2</v>
      </c>
      <c r="C974" s="400">
        <v>1.1816999999999999E-2</v>
      </c>
      <c r="D974" s="400">
        <v>3.5999999999999999E-3</v>
      </c>
      <c r="E974" s="400">
        <v>4.4083333333333301E-3</v>
      </c>
      <c r="F974" s="430">
        <v>4.6499999999999996E-3</v>
      </c>
      <c r="G974" s="430">
        <v>4.5291666666666701E-3</v>
      </c>
      <c r="H974" s="400">
        <v>4.8416666666666703E-3</v>
      </c>
      <c r="I974" s="400">
        <f t="shared" si="45"/>
        <v>1.04E-2</v>
      </c>
      <c r="J974" s="400">
        <f t="shared" si="43"/>
        <v>9.4708333333333311E-3</v>
      </c>
      <c r="K974" s="400">
        <f t="shared" si="44"/>
        <v>6.975333333333329E-3</v>
      </c>
    </row>
    <row r="975" spans="1:11" ht="14.5" customHeight="1" x14ac:dyDescent="0.15">
      <c r="A975" s="399">
        <v>39083</v>
      </c>
      <c r="B975" s="430">
        <v>1.5100000000000001E-2</v>
      </c>
      <c r="C975" s="400">
        <v>-1.134E-3</v>
      </c>
      <c r="D975" s="400">
        <v>4.3E-3</v>
      </c>
      <c r="E975" s="400">
        <v>4.4999999999999997E-3</v>
      </c>
      <c r="F975" s="430">
        <v>4.7916666666666698E-3</v>
      </c>
      <c r="G975" s="430">
        <v>4.6458333333333299E-3</v>
      </c>
      <c r="H975" s="400">
        <v>4.9666666666666696E-3</v>
      </c>
      <c r="I975" s="400">
        <f t="shared" si="45"/>
        <v>1.0800000000000001E-2</v>
      </c>
      <c r="J975" s="400">
        <f t="shared" si="43"/>
        <v>1.0454166666666671E-2</v>
      </c>
      <c r="K975" s="400">
        <f t="shared" si="44"/>
        <v>-6.1006666666666692E-3</v>
      </c>
    </row>
    <row r="976" spans="1:11" ht="14.5" customHeight="1" x14ac:dyDescent="0.15">
      <c r="A976" s="399">
        <v>39114</v>
      </c>
      <c r="B976" s="430">
        <v>-1.9599999999999999E-2</v>
      </c>
      <c r="C976" s="400">
        <v>5.0340999999999997E-2</v>
      </c>
      <c r="D976" s="400">
        <v>3.8E-3</v>
      </c>
      <c r="E976" s="400">
        <v>4.4916666666666698E-3</v>
      </c>
      <c r="F976" s="430">
        <v>4.7666666666666699E-3</v>
      </c>
      <c r="G976" s="430">
        <v>4.6291666666666703E-3</v>
      </c>
      <c r="H976" s="400">
        <v>4.9166666666666699E-3</v>
      </c>
      <c r="I976" s="400">
        <f t="shared" si="45"/>
        <v>-2.3400000000000001E-2</v>
      </c>
      <c r="J976" s="400">
        <f t="shared" si="43"/>
        <v>-2.422916666666667E-2</v>
      </c>
      <c r="K976" s="400">
        <f t="shared" si="44"/>
        <v>4.542433333333333E-2</v>
      </c>
    </row>
    <row r="977" spans="1:11" ht="14.5" customHeight="1" x14ac:dyDescent="0.15">
      <c r="A977" s="399">
        <v>39142</v>
      </c>
      <c r="B977" s="430">
        <v>1.12E-2</v>
      </c>
      <c r="C977" s="400">
        <v>4.1373E-2</v>
      </c>
      <c r="D977" s="400">
        <v>3.8999999999999998E-3</v>
      </c>
      <c r="E977" s="400">
        <v>4.4166666666666703E-3</v>
      </c>
      <c r="F977" s="430">
        <v>4.7166666666666702E-3</v>
      </c>
      <c r="G977" s="430">
        <v>4.5666666666666703E-3</v>
      </c>
      <c r="H977" s="400">
        <v>4.875E-3</v>
      </c>
      <c r="I977" s="400">
        <f t="shared" si="45"/>
        <v>7.3000000000000001E-3</v>
      </c>
      <c r="J977" s="400">
        <f t="shared" si="43"/>
        <v>6.6333333333333296E-3</v>
      </c>
      <c r="K977" s="400">
        <f t="shared" si="44"/>
        <v>3.6498000000000003E-2</v>
      </c>
    </row>
    <row r="978" spans="1:11" ht="14.5" customHeight="1" x14ac:dyDescent="0.15">
      <c r="A978" s="399">
        <v>39173</v>
      </c>
      <c r="B978" s="430">
        <v>4.4299999999999999E-2</v>
      </c>
      <c r="C978" s="400">
        <v>4.3758999999999999E-2</v>
      </c>
      <c r="D978" s="400">
        <v>4.1999999999999997E-3</v>
      </c>
      <c r="E978" s="400">
        <v>4.55833333333333E-3</v>
      </c>
      <c r="F978" s="430">
        <v>4.85833333333333E-3</v>
      </c>
      <c r="G978" s="430">
        <v>4.70833333333333E-3</v>
      </c>
      <c r="H978" s="400">
        <v>4.9750000000000003E-3</v>
      </c>
      <c r="I978" s="400">
        <f t="shared" si="45"/>
        <v>4.0099999999999997E-2</v>
      </c>
      <c r="J978" s="400">
        <f t="shared" si="43"/>
        <v>3.9591666666666671E-2</v>
      </c>
      <c r="K978" s="400">
        <f t="shared" si="44"/>
        <v>3.8783999999999999E-2</v>
      </c>
    </row>
    <row r="979" spans="1:11" ht="14.5" customHeight="1" x14ac:dyDescent="0.15">
      <c r="A979" s="399">
        <v>39203</v>
      </c>
      <c r="B979" s="430">
        <v>3.49E-2</v>
      </c>
      <c r="C979" s="400">
        <v>5.1450000000000003E-3</v>
      </c>
      <c r="D979" s="400">
        <v>4.1000000000000003E-3</v>
      </c>
      <c r="E979" s="400">
        <v>4.55833333333333E-3</v>
      </c>
      <c r="F979" s="430">
        <v>4.875E-3</v>
      </c>
      <c r="G979" s="430">
        <v>4.7166666666666702E-3</v>
      </c>
      <c r="H979" s="400">
        <v>4.9916666666666703E-3</v>
      </c>
      <c r="I979" s="400">
        <f t="shared" si="45"/>
        <v>3.0800000000000001E-2</v>
      </c>
      <c r="J979" s="400">
        <f t="shared" si="43"/>
        <v>3.0183333333333329E-2</v>
      </c>
      <c r="K979" s="400">
        <f t="shared" si="44"/>
        <v>1.5333333333332998E-4</v>
      </c>
    </row>
    <row r="980" spans="1:11" ht="14.5" customHeight="1" x14ac:dyDescent="0.15">
      <c r="A980" s="399">
        <v>39234</v>
      </c>
      <c r="B980" s="430">
        <v>-1.66E-2</v>
      </c>
      <c r="C980" s="400">
        <v>-5.0620999999999999E-2</v>
      </c>
      <c r="D980" s="400">
        <v>4.0000000000000001E-3</v>
      </c>
      <c r="E980" s="400">
        <v>4.8250000000000002E-4</v>
      </c>
      <c r="F980" s="430">
        <v>5.1416666666666703E-3</v>
      </c>
      <c r="G980" s="430">
        <v>2.8120833333333301E-3</v>
      </c>
      <c r="H980" s="400">
        <v>5.2500000000000003E-3</v>
      </c>
      <c r="I980" s="400">
        <f t="shared" si="45"/>
        <v>-2.06E-2</v>
      </c>
      <c r="J980" s="400">
        <f t="shared" si="43"/>
        <v>-1.941208333333333E-2</v>
      </c>
      <c r="K980" s="400">
        <f t="shared" si="44"/>
        <v>-5.5870999999999997E-2</v>
      </c>
    </row>
    <row r="981" spans="1:11" ht="14.5" customHeight="1" x14ac:dyDescent="0.15">
      <c r="A981" s="399">
        <v>39264</v>
      </c>
      <c r="B981" s="430">
        <v>-3.1E-2</v>
      </c>
      <c r="C981" s="400">
        <v>-3.5666000000000003E-2</v>
      </c>
      <c r="D981" s="400">
        <v>4.5999999999999999E-3</v>
      </c>
      <c r="E981" s="400">
        <v>4.7749999999999997E-3</v>
      </c>
      <c r="F981" s="430">
        <v>5.0749999999999997E-3</v>
      </c>
      <c r="G981" s="430">
        <v>4.9249999999999997E-3</v>
      </c>
      <c r="H981" s="400">
        <v>5.2083333333333296E-3</v>
      </c>
      <c r="I981" s="400">
        <f t="shared" si="45"/>
        <v>-3.56E-2</v>
      </c>
      <c r="J981" s="400">
        <f t="shared" si="43"/>
        <v>-3.5924999999999999E-2</v>
      </c>
      <c r="K981" s="400">
        <f t="shared" si="44"/>
        <v>-4.0874333333333332E-2</v>
      </c>
    </row>
    <row r="982" spans="1:11" ht="14.5" customHeight="1" x14ac:dyDescent="0.15">
      <c r="A982" s="399">
        <v>39295</v>
      </c>
      <c r="B982" s="430">
        <v>1.4999999999999999E-2</v>
      </c>
      <c r="C982" s="400">
        <v>2.0955999999999999E-2</v>
      </c>
      <c r="D982" s="400">
        <v>4.1999999999999997E-3</v>
      </c>
      <c r="E982" s="400">
        <v>4.8250000000000003E-3</v>
      </c>
      <c r="F982" s="430">
        <v>5.0499999999999998E-3</v>
      </c>
      <c r="G982" s="430">
        <v>4.9375E-3</v>
      </c>
      <c r="H982" s="400">
        <v>5.1999999999999998E-3</v>
      </c>
      <c r="I982" s="400">
        <f t="shared" si="45"/>
        <v>1.0800000000000001E-2</v>
      </c>
      <c r="J982" s="400">
        <f t="shared" si="43"/>
        <v>1.0062499999999999E-2</v>
      </c>
      <c r="K982" s="400">
        <f t="shared" si="44"/>
        <v>1.5755999999999999E-2</v>
      </c>
    </row>
    <row r="983" spans="1:11" ht="14.5" customHeight="1" x14ac:dyDescent="0.15">
      <c r="A983" s="399">
        <v>39326</v>
      </c>
      <c r="B983" s="430">
        <v>3.7400000000000003E-2</v>
      </c>
      <c r="C983" s="400">
        <v>3.5427E-2</v>
      </c>
      <c r="D983" s="400">
        <v>3.7000000000000002E-3</v>
      </c>
      <c r="E983" s="400">
        <v>4.7833333333333304E-3</v>
      </c>
      <c r="F983" s="430">
        <v>5.0166666666666701E-3</v>
      </c>
      <c r="G983" s="430">
        <v>4.8999999999999998E-3</v>
      </c>
      <c r="H983" s="400">
        <v>5.1500000000000001E-3</v>
      </c>
      <c r="I983" s="400">
        <f t="shared" si="45"/>
        <v>3.3700000000000001E-2</v>
      </c>
      <c r="J983" s="400">
        <f t="shared" si="43"/>
        <v>3.2500000000000001E-2</v>
      </c>
      <c r="K983" s="400">
        <f t="shared" si="44"/>
        <v>3.0276999999999998E-2</v>
      </c>
    </row>
    <row r="984" spans="1:11" ht="14.5" customHeight="1" x14ac:dyDescent="0.15">
      <c r="A984" s="399">
        <v>39356</v>
      </c>
      <c r="B984" s="430">
        <v>1.5900000000000001E-2</v>
      </c>
      <c r="C984" s="400">
        <v>6.8640999999999994E-2</v>
      </c>
      <c r="D984" s="400">
        <v>4.3E-3</v>
      </c>
      <c r="E984" s="400">
        <v>4.7166666666666702E-3</v>
      </c>
      <c r="F984" s="430">
        <v>4.9500000000000004E-3</v>
      </c>
      <c r="G984" s="430">
        <v>4.8333333333333301E-3</v>
      </c>
      <c r="H984" s="400">
        <v>5.0916666666666697E-3</v>
      </c>
      <c r="I984" s="400">
        <f t="shared" si="45"/>
        <v>1.1600000000000001E-2</v>
      </c>
      <c r="J984" s="400">
        <f t="shared" si="43"/>
        <v>1.1066666666666671E-2</v>
      </c>
      <c r="K984" s="400">
        <f t="shared" si="44"/>
        <v>6.3549333333333319E-2</v>
      </c>
    </row>
    <row r="985" spans="1:11" ht="14.5" customHeight="1" x14ac:dyDescent="0.15">
      <c r="A985" s="399">
        <v>39387</v>
      </c>
      <c r="B985" s="430">
        <v>-4.1799999999999997E-2</v>
      </c>
      <c r="C985" s="400">
        <v>3.405E-3</v>
      </c>
      <c r="D985" s="400">
        <v>3.8999999999999998E-3</v>
      </c>
      <c r="E985" s="400">
        <v>4.5333333333333302E-3</v>
      </c>
      <c r="F985" s="430">
        <v>4.8166666666666696E-3</v>
      </c>
      <c r="G985" s="430">
        <v>4.6750000000000003E-3</v>
      </c>
      <c r="H985" s="400">
        <v>4.9750000000000003E-3</v>
      </c>
      <c r="I985" s="400">
        <f t="shared" si="45"/>
        <v>-4.5699999999999998E-2</v>
      </c>
      <c r="J985" s="400">
        <f t="shared" si="43"/>
        <v>-4.6474999999999995E-2</v>
      </c>
      <c r="K985" s="400">
        <f t="shared" si="44"/>
        <v>-1.5700000000000002E-3</v>
      </c>
    </row>
    <row r="986" spans="1:11" ht="14.5" customHeight="1" x14ac:dyDescent="0.15">
      <c r="A986" s="399">
        <v>39417</v>
      </c>
      <c r="B986" s="430">
        <v>-6.8999999999999999E-3</v>
      </c>
      <c r="C986" s="400">
        <v>2.7539999999999999E-3</v>
      </c>
      <c r="D986" s="400">
        <v>3.7000000000000002E-3</v>
      </c>
      <c r="E986" s="400">
        <v>4.5750000000000001E-3</v>
      </c>
      <c r="F986" s="430">
        <v>4.9249999999999997E-3</v>
      </c>
      <c r="G986" s="430">
        <v>4.7499999999999999E-3</v>
      </c>
      <c r="H986" s="400">
        <v>5.13333333333333E-3</v>
      </c>
      <c r="I986" s="400">
        <f t="shared" si="45"/>
        <v>-1.06E-2</v>
      </c>
      <c r="J986" s="400">
        <f t="shared" si="43"/>
        <v>-1.1650000000000001E-2</v>
      </c>
      <c r="K986" s="400">
        <f t="shared" si="44"/>
        <v>-2.3793333333333301E-3</v>
      </c>
    </row>
    <row r="987" spans="1:11" ht="14.5" customHeight="1" x14ac:dyDescent="0.15">
      <c r="A987" s="399">
        <v>39448</v>
      </c>
      <c r="B987" s="430">
        <v>-0.06</v>
      </c>
      <c r="C987" s="400">
        <v>-6.8132999999999999E-2</v>
      </c>
      <c r="D987" s="400">
        <v>4.0000000000000001E-3</v>
      </c>
      <c r="E987" s="400">
        <v>4.4416666666666701E-3</v>
      </c>
      <c r="F987" s="430">
        <v>4.8166666666666696E-3</v>
      </c>
      <c r="G987" s="430">
        <v>4.6291666666666703E-3</v>
      </c>
      <c r="H987" s="400">
        <v>5.0166666666666701E-3</v>
      </c>
      <c r="I987" s="400">
        <f t="shared" si="45"/>
        <v>-6.4000000000000001E-2</v>
      </c>
      <c r="J987" s="400">
        <f t="shared" ref="J987:J1050" si="46">B987-G987</f>
        <v>-6.4629166666666668E-2</v>
      </c>
      <c r="K987" s="400">
        <f t="shared" ref="K987:K1050" si="47">$C987-H987</f>
        <v>-7.3149666666666668E-2</v>
      </c>
    </row>
    <row r="988" spans="1:11" ht="14.5" customHeight="1" x14ac:dyDescent="0.15">
      <c r="A988" s="399">
        <v>39479</v>
      </c>
      <c r="B988" s="430">
        <v>-3.2500000000000001E-2</v>
      </c>
      <c r="C988" s="400">
        <v>-4.9956E-2</v>
      </c>
      <c r="D988" s="400">
        <v>3.3999999999999998E-3</v>
      </c>
      <c r="E988" s="400">
        <v>4.6083333333333297E-3</v>
      </c>
      <c r="F988" s="430">
        <v>4.9750000000000003E-3</v>
      </c>
      <c r="G988" s="430">
        <v>4.7916666666666698E-3</v>
      </c>
      <c r="H988" s="400">
        <v>5.1749999999999999E-3</v>
      </c>
      <c r="I988" s="400">
        <f t="shared" si="45"/>
        <v>-3.5900000000000001E-2</v>
      </c>
      <c r="J988" s="400">
        <f t="shared" si="46"/>
        <v>-3.7291666666666667E-2</v>
      </c>
      <c r="K988" s="400">
        <f t="shared" si="47"/>
        <v>-5.5130999999999999E-2</v>
      </c>
    </row>
    <row r="989" spans="1:11" ht="14.5" customHeight="1" x14ac:dyDescent="0.15">
      <c r="A989" s="399">
        <v>39508</v>
      </c>
      <c r="B989" s="430">
        <v>-4.3E-3</v>
      </c>
      <c r="C989" s="400">
        <v>1.7056000000000002E-2</v>
      </c>
      <c r="D989" s="400">
        <v>3.7000000000000002E-3</v>
      </c>
      <c r="E989" s="400">
        <v>4.5916666666666701E-3</v>
      </c>
      <c r="F989" s="430">
        <v>4.9166666666666699E-3</v>
      </c>
      <c r="G989" s="430">
        <v>4.7541666666666704E-3</v>
      </c>
      <c r="H989" s="400">
        <v>5.1749999999999999E-3</v>
      </c>
      <c r="I989" s="400">
        <f t="shared" si="45"/>
        <v>-8.0000000000000002E-3</v>
      </c>
      <c r="J989" s="400">
        <f t="shared" si="46"/>
        <v>-9.0541666666666704E-3</v>
      </c>
      <c r="K989" s="400">
        <f t="shared" si="47"/>
        <v>1.1881000000000003E-2</v>
      </c>
    </row>
    <row r="990" spans="1:11" ht="14.5" customHeight="1" x14ac:dyDescent="0.15">
      <c r="A990" s="399">
        <v>39539</v>
      </c>
      <c r="B990" s="430">
        <v>4.87E-2</v>
      </c>
      <c r="C990" s="400">
        <v>5.5162999999999997E-2</v>
      </c>
      <c r="D990" s="400">
        <v>3.5000000000000001E-3</v>
      </c>
      <c r="E990" s="400">
        <v>4.6249999999999998E-3</v>
      </c>
      <c r="F990" s="430">
        <v>4.9416666666666697E-3</v>
      </c>
      <c r="G990" s="430">
        <v>4.7833333333333304E-3</v>
      </c>
      <c r="H990" s="400">
        <v>5.2416666666666696E-3</v>
      </c>
      <c r="I990" s="400">
        <f t="shared" si="45"/>
        <v>4.5199999999999997E-2</v>
      </c>
      <c r="J990" s="400">
        <f t="shared" si="46"/>
        <v>4.3916666666666673E-2</v>
      </c>
      <c r="K990" s="400">
        <f t="shared" si="47"/>
        <v>4.9921333333333325E-2</v>
      </c>
    </row>
    <row r="991" spans="1:11" ht="14.5" customHeight="1" x14ac:dyDescent="0.15">
      <c r="A991" s="399">
        <v>39569</v>
      </c>
      <c r="B991" s="430">
        <v>1.2999999999999999E-2</v>
      </c>
      <c r="C991" s="400">
        <v>3.1987000000000002E-2</v>
      </c>
      <c r="D991" s="400">
        <v>3.7000000000000002E-3</v>
      </c>
      <c r="E991" s="400">
        <v>4.6416666666666698E-3</v>
      </c>
      <c r="F991" s="430">
        <v>5.0000000000000001E-3</v>
      </c>
      <c r="G991" s="430">
        <v>4.8208333333333298E-3</v>
      </c>
      <c r="H991" s="400">
        <v>5.2249999999999996E-3</v>
      </c>
      <c r="I991" s="400">
        <f t="shared" si="45"/>
        <v>9.2999999999999992E-3</v>
      </c>
      <c r="J991" s="400">
        <f t="shared" si="46"/>
        <v>8.1791666666666697E-3</v>
      </c>
      <c r="K991" s="400">
        <f t="shared" si="47"/>
        <v>2.6762000000000001E-2</v>
      </c>
    </row>
    <row r="992" spans="1:11" ht="14.5" customHeight="1" x14ac:dyDescent="0.15">
      <c r="A992" s="399">
        <v>39600</v>
      </c>
      <c r="B992" s="430">
        <v>-8.43E-2</v>
      </c>
      <c r="C992" s="400">
        <v>-8.6680000000000004E-3</v>
      </c>
      <c r="D992" s="400">
        <v>4.0000000000000001E-3</v>
      </c>
      <c r="E992" s="400">
        <v>4.7333333333333298E-3</v>
      </c>
      <c r="F992" s="430">
        <v>5.0916666666666697E-3</v>
      </c>
      <c r="G992" s="430">
        <v>4.9125000000000002E-3</v>
      </c>
      <c r="H992" s="400">
        <v>5.3166666666666701E-3</v>
      </c>
      <c r="I992" s="400">
        <f t="shared" si="45"/>
        <v>-8.8300000000000003E-2</v>
      </c>
      <c r="J992" s="400">
        <f t="shared" si="46"/>
        <v>-8.92125E-2</v>
      </c>
      <c r="K992" s="400">
        <f t="shared" si="47"/>
        <v>-1.398466666666667E-2</v>
      </c>
    </row>
    <row r="993" spans="1:11" ht="14.5" customHeight="1" x14ac:dyDescent="0.15">
      <c r="A993" s="399">
        <v>39630</v>
      </c>
      <c r="B993" s="430">
        <v>-8.3999999999999995E-3</v>
      </c>
      <c r="C993" s="400">
        <v>-6.1108000000000003E-2</v>
      </c>
      <c r="D993" s="400">
        <v>3.8999999999999998E-3</v>
      </c>
      <c r="E993" s="400">
        <v>4.725E-3</v>
      </c>
      <c r="F993" s="430">
        <v>5.04166666666667E-3</v>
      </c>
      <c r="G993" s="430">
        <v>4.8833333333333298E-3</v>
      </c>
      <c r="H993" s="400">
        <v>5.3333333333333297E-3</v>
      </c>
      <c r="I993" s="400">
        <f t="shared" si="45"/>
        <v>-1.2299999999999998E-2</v>
      </c>
      <c r="J993" s="400">
        <f t="shared" si="46"/>
        <v>-1.3283333333333329E-2</v>
      </c>
      <c r="K993" s="400">
        <f t="shared" si="47"/>
        <v>-6.6441333333333338E-2</v>
      </c>
    </row>
    <row r="994" spans="1:11" ht="14.5" customHeight="1" x14ac:dyDescent="0.15">
      <c r="A994" s="399">
        <v>39661</v>
      </c>
      <c r="B994" s="430">
        <v>1.4500000000000001E-2</v>
      </c>
      <c r="C994" s="400">
        <v>-1.6601999999999999E-2</v>
      </c>
      <c r="D994" s="400">
        <v>3.5999999999999999E-3</v>
      </c>
      <c r="E994" s="400">
        <v>4.7000000000000002E-3</v>
      </c>
      <c r="F994" s="430">
        <v>5.0083333333333299E-3</v>
      </c>
      <c r="G994" s="430">
        <v>4.8541666666666698E-3</v>
      </c>
      <c r="H994" s="400">
        <v>5.3083333333333298E-3</v>
      </c>
      <c r="I994" s="400">
        <f t="shared" si="45"/>
        <v>1.09E-2</v>
      </c>
      <c r="J994" s="400">
        <f t="shared" si="46"/>
        <v>9.6458333333333309E-3</v>
      </c>
      <c r="K994" s="400">
        <f t="shared" si="47"/>
        <v>-2.191033333333333E-2</v>
      </c>
    </row>
    <row r="995" spans="1:11" ht="14.5" customHeight="1" x14ac:dyDescent="0.15">
      <c r="A995" s="399">
        <v>39692</v>
      </c>
      <c r="B995" s="430">
        <v>-8.9099999999999999E-2</v>
      </c>
      <c r="C995" s="400">
        <v>-0.11482299999999999</v>
      </c>
      <c r="D995" s="400">
        <v>3.8999999999999998E-3</v>
      </c>
      <c r="E995" s="400">
        <v>4.70833333333333E-3</v>
      </c>
      <c r="F995" s="430">
        <v>5.025E-3</v>
      </c>
      <c r="G995" s="430">
        <v>4.8666666666666702E-3</v>
      </c>
      <c r="H995" s="400">
        <v>5.4083333333333301E-3</v>
      </c>
      <c r="I995" s="400">
        <f t="shared" si="45"/>
        <v>-9.2999999999999999E-2</v>
      </c>
      <c r="J995" s="400">
        <f t="shared" si="46"/>
        <v>-9.3966666666666671E-2</v>
      </c>
      <c r="K995" s="400">
        <f t="shared" si="47"/>
        <v>-0.12023133333333333</v>
      </c>
    </row>
    <row r="996" spans="1:11" ht="14.5" customHeight="1" x14ac:dyDescent="0.15">
      <c r="A996" s="399">
        <v>39722</v>
      </c>
      <c r="B996" s="430">
        <v>-0.16789999999999999</v>
      </c>
      <c r="C996" s="400">
        <v>-0.116128</v>
      </c>
      <c r="D996" s="400">
        <v>3.7000000000000002E-3</v>
      </c>
      <c r="E996" s="400">
        <v>5.2333333333333303E-3</v>
      </c>
      <c r="F996" s="430">
        <v>5.6583333333333303E-3</v>
      </c>
      <c r="G996" s="430">
        <v>5.4458333333333303E-3</v>
      </c>
      <c r="H996" s="400">
        <v>6.3E-3</v>
      </c>
      <c r="I996" s="400">
        <f t="shared" si="45"/>
        <v>-0.1716</v>
      </c>
      <c r="J996" s="400">
        <f t="shared" si="46"/>
        <v>-0.17334583333333331</v>
      </c>
      <c r="K996" s="400">
        <f t="shared" si="47"/>
        <v>-0.122428</v>
      </c>
    </row>
    <row r="997" spans="1:11" ht="14.5" customHeight="1" x14ac:dyDescent="0.15">
      <c r="A997" s="399">
        <v>39753</v>
      </c>
      <c r="B997" s="430">
        <v>-7.1800000000000003E-2</v>
      </c>
      <c r="C997" s="400">
        <v>2.7893999999999999E-2</v>
      </c>
      <c r="D997" s="400">
        <v>3.5999999999999999E-3</v>
      </c>
      <c r="E997" s="400">
        <v>5.1000000000000004E-3</v>
      </c>
      <c r="F997" s="430">
        <v>5.6083333333333298E-3</v>
      </c>
      <c r="G997" s="430">
        <v>5.3541666666666703E-3</v>
      </c>
      <c r="H997" s="400">
        <v>6.3333333333333297E-3</v>
      </c>
      <c r="I997" s="400">
        <f t="shared" si="45"/>
        <v>-7.5400000000000009E-2</v>
      </c>
      <c r="J997" s="400">
        <f t="shared" si="46"/>
        <v>-7.7154166666666676E-2</v>
      </c>
      <c r="K997" s="400">
        <f t="shared" si="47"/>
        <v>2.1560666666666669E-2</v>
      </c>
    </row>
    <row r="998" spans="1:11" ht="14.5" customHeight="1" x14ac:dyDescent="0.15">
      <c r="A998" s="399">
        <v>39783</v>
      </c>
      <c r="B998" s="430">
        <v>1.06E-2</v>
      </c>
      <c r="C998" s="400">
        <v>-1.6796999999999999E-2</v>
      </c>
      <c r="D998" s="400">
        <v>3.3E-3</v>
      </c>
      <c r="E998" s="400">
        <v>4.2166666666666698E-3</v>
      </c>
      <c r="F998" s="430">
        <v>4.8416666666666703E-3</v>
      </c>
      <c r="G998" s="430">
        <v>4.5291666666666701E-3</v>
      </c>
      <c r="H998" s="400">
        <v>5.45E-3</v>
      </c>
      <c r="I998" s="400">
        <f t="shared" si="45"/>
        <v>7.3000000000000001E-3</v>
      </c>
      <c r="J998" s="400">
        <f t="shared" si="46"/>
        <v>6.07083333333333E-3</v>
      </c>
      <c r="K998" s="400">
        <f t="shared" si="47"/>
        <v>-2.2246999999999999E-2</v>
      </c>
    </row>
    <row r="999" spans="1:11" ht="14.5" customHeight="1" x14ac:dyDescent="0.15">
      <c r="A999" s="399">
        <v>39814</v>
      </c>
      <c r="B999" s="430">
        <v>-8.43E-2</v>
      </c>
      <c r="C999" s="400">
        <v>-4.5409999999999999E-3</v>
      </c>
      <c r="D999" s="400">
        <v>2.3999999999999998E-3</v>
      </c>
      <c r="E999" s="400">
        <v>4.2083333333333304E-3</v>
      </c>
      <c r="F999" s="430">
        <v>4.8666666666666702E-3</v>
      </c>
      <c r="G999" s="430">
        <v>4.5374999999999999E-3</v>
      </c>
      <c r="H999" s="400">
        <v>5.3249999999999999E-3</v>
      </c>
      <c r="I999" s="400">
        <f t="shared" si="45"/>
        <v>-8.6699999999999999E-2</v>
      </c>
      <c r="J999" s="400">
        <f t="shared" si="46"/>
        <v>-8.88375E-2</v>
      </c>
      <c r="K999" s="400">
        <f t="shared" si="47"/>
        <v>-9.8659999999999998E-3</v>
      </c>
    </row>
    <row r="1000" spans="1:11" ht="14.5" customHeight="1" x14ac:dyDescent="0.15">
      <c r="A1000" s="399">
        <v>39845</v>
      </c>
      <c r="B1000" s="430">
        <v>-0.1065</v>
      </c>
      <c r="C1000" s="400">
        <v>-0.12570799999999999</v>
      </c>
      <c r="D1000" s="400">
        <v>3.0000000000000001E-3</v>
      </c>
      <c r="E1000" s="400">
        <v>4.3916666666666696E-3</v>
      </c>
      <c r="F1000" s="430">
        <v>5.0166666666666701E-3</v>
      </c>
      <c r="G1000" s="430">
        <v>4.7041666666666699E-3</v>
      </c>
      <c r="H1000" s="400">
        <v>5.2500000000000003E-3</v>
      </c>
      <c r="I1000" s="400">
        <f t="shared" si="45"/>
        <v>-0.1095</v>
      </c>
      <c r="J1000" s="400">
        <f t="shared" si="46"/>
        <v>-0.11120416666666667</v>
      </c>
      <c r="K1000" s="400">
        <f t="shared" si="47"/>
        <v>-0.13095799999999999</v>
      </c>
    </row>
    <row r="1001" spans="1:11" ht="14.5" customHeight="1" x14ac:dyDescent="0.15">
      <c r="A1001" s="399">
        <v>39873</v>
      </c>
      <c r="B1001" s="430">
        <v>8.7599999999999997E-2</v>
      </c>
      <c r="C1001" s="400">
        <v>2.5255E-2</v>
      </c>
      <c r="D1001" s="400">
        <v>3.5000000000000001E-3</v>
      </c>
      <c r="E1001" s="400">
        <v>4.5833333333333299E-3</v>
      </c>
      <c r="F1001" s="430">
        <v>5.0916666666666697E-3</v>
      </c>
      <c r="G1001" s="430">
        <v>4.8374999999999998E-3</v>
      </c>
      <c r="H1001" s="400">
        <v>5.3499999999999997E-3</v>
      </c>
      <c r="I1001" s="400">
        <f t="shared" si="45"/>
        <v>8.4099999999999994E-2</v>
      </c>
      <c r="J1001" s="400">
        <f t="shared" si="46"/>
        <v>8.2762500000000003E-2</v>
      </c>
      <c r="K1001" s="400">
        <f t="shared" si="47"/>
        <v>1.9904999999999999E-2</v>
      </c>
    </row>
    <row r="1002" spans="1:11" ht="14.5" customHeight="1" x14ac:dyDescent="0.15">
      <c r="A1002" s="399">
        <v>39904</v>
      </c>
      <c r="B1002" s="430">
        <v>9.5699999999999993E-2</v>
      </c>
      <c r="C1002" s="400">
        <v>8.4620000000000008E-3</v>
      </c>
      <c r="D1002" s="400">
        <v>2.8999999999999998E-3</v>
      </c>
      <c r="E1002" s="400">
        <v>4.4916666666666698E-3</v>
      </c>
      <c r="F1002" s="430">
        <v>5.1416666666666703E-3</v>
      </c>
      <c r="G1002" s="430">
        <v>4.8166666666666696E-3</v>
      </c>
      <c r="H1002" s="400">
        <v>5.4000000000000003E-3</v>
      </c>
      <c r="I1002" s="400">
        <f t="shared" si="45"/>
        <v>9.2799999999999994E-2</v>
      </c>
      <c r="J1002" s="400">
        <f t="shared" si="46"/>
        <v>9.088333333333333E-2</v>
      </c>
      <c r="K1002" s="400">
        <f t="shared" si="47"/>
        <v>3.0620000000000005E-3</v>
      </c>
    </row>
    <row r="1003" spans="1:11" ht="14.5" customHeight="1" x14ac:dyDescent="0.15">
      <c r="A1003" s="399">
        <v>39934</v>
      </c>
      <c r="B1003" s="430">
        <v>5.5899999999999998E-2</v>
      </c>
      <c r="C1003" s="400">
        <v>3.5286999999999999E-2</v>
      </c>
      <c r="D1003" s="400">
        <v>3.3E-3</v>
      </c>
      <c r="E1003" s="400">
        <v>4.61666666666667E-3</v>
      </c>
      <c r="F1003" s="430">
        <v>5.1999999999999998E-3</v>
      </c>
      <c r="G1003" s="430">
        <v>4.9083333333333297E-3</v>
      </c>
      <c r="H1003" s="400">
        <v>5.4083333333333301E-3</v>
      </c>
      <c r="I1003" s="400">
        <f t="shared" si="45"/>
        <v>5.2600000000000001E-2</v>
      </c>
      <c r="J1003" s="400">
        <f t="shared" si="46"/>
        <v>5.0991666666666671E-2</v>
      </c>
      <c r="K1003" s="400">
        <f t="shared" si="47"/>
        <v>2.9878666666666668E-2</v>
      </c>
    </row>
    <row r="1004" spans="1:11" ht="14.5" customHeight="1" x14ac:dyDescent="0.15">
      <c r="A1004" s="399">
        <v>39965</v>
      </c>
      <c r="B1004" s="430">
        <v>2E-3</v>
      </c>
      <c r="C1004" s="400">
        <v>5.5202000000000001E-2</v>
      </c>
      <c r="D1004" s="400">
        <v>3.8E-3</v>
      </c>
      <c r="E1004" s="400">
        <v>4.6750000000000003E-3</v>
      </c>
      <c r="F1004" s="430">
        <v>5.1000000000000004E-3</v>
      </c>
      <c r="G1004" s="430">
        <v>4.8875000000000004E-3</v>
      </c>
      <c r="H1004" s="400">
        <v>5.1666666666666701E-3</v>
      </c>
      <c r="I1004" s="400">
        <f t="shared" si="45"/>
        <v>-1.8E-3</v>
      </c>
      <c r="J1004" s="400">
        <f t="shared" si="46"/>
        <v>-2.8875000000000003E-3</v>
      </c>
      <c r="K1004" s="400">
        <f t="shared" si="47"/>
        <v>5.0035333333333334E-2</v>
      </c>
    </row>
    <row r="1005" spans="1:11" ht="14.5" customHeight="1" x14ac:dyDescent="0.15">
      <c r="A1005" s="399">
        <v>39995</v>
      </c>
      <c r="B1005" s="430">
        <v>7.5600000000000001E-2</v>
      </c>
      <c r="C1005" s="400">
        <v>4.0755E-2</v>
      </c>
      <c r="D1005" s="400">
        <v>3.5999999999999999E-3</v>
      </c>
      <c r="E1005" s="400">
        <v>4.5083333333333303E-3</v>
      </c>
      <c r="F1005" s="430">
        <v>4.7583333333333297E-3</v>
      </c>
      <c r="G1005" s="430">
        <v>4.6333333333333296E-3</v>
      </c>
      <c r="H1005" s="400">
        <v>4.9750000000000003E-3</v>
      </c>
      <c r="I1005" s="400">
        <f t="shared" si="45"/>
        <v>7.1999999999999995E-2</v>
      </c>
      <c r="J1005" s="400">
        <f t="shared" si="46"/>
        <v>7.0966666666666678E-2</v>
      </c>
      <c r="K1005" s="400">
        <f t="shared" si="47"/>
        <v>3.5779999999999999E-2</v>
      </c>
    </row>
    <row r="1006" spans="1:11" ht="14.5" customHeight="1" x14ac:dyDescent="0.15">
      <c r="A1006" s="399">
        <v>40026</v>
      </c>
      <c r="B1006" s="430">
        <v>3.61E-2</v>
      </c>
      <c r="C1006" s="400">
        <v>5.4599999999999996E-3</v>
      </c>
      <c r="D1006" s="400">
        <v>3.5999999999999999E-3</v>
      </c>
      <c r="E1006" s="400">
        <v>4.3833333333333302E-3</v>
      </c>
      <c r="F1006" s="430">
        <v>4.5416666666666704E-3</v>
      </c>
      <c r="G1006" s="430">
        <v>4.4625000000000003E-3</v>
      </c>
      <c r="H1006" s="400">
        <v>4.7583333333333297E-3</v>
      </c>
      <c r="I1006" s="400">
        <f t="shared" si="45"/>
        <v>3.2500000000000001E-2</v>
      </c>
      <c r="J1006" s="400">
        <f t="shared" si="46"/>
        <v>3.1637499999999999E-2</v>
      </c>
      <c r="K1006" s="400">
        <f t="shared" si="47"/>
        <v>7.0166666666666988E-4</v>
      </c>
    </row>
    <row r="1007" spans="1:11" ht="14.5" customHeight="1" x14ac:dyDescent="0.15">
      <c r="A1007" s="399">
        <v>40057</v>
      </c>
      <c r="B1007" s="430">
        <v>3.73E-2</v>
      </c>
      <c r="C1007" s="400">
        <v>1.4284E-2</v>
      </c>
      <c r="D1007" s="400">
        <v>3.3999999999999998E-3</v>
      </c>
      <c r="E1007" s="400">
        <v>4.2750000000000002E-3</v>
      </c>
      <c r="F1007" s="430">
        <v>4.3416666666666699E-3</v>
      </c>
      <c r="G1007" s="430">
        <v>4.3083333333333298E-3</v>
      </c>
      <c r="H1007" s="400">
        <v>4.6083333333333297E-3</v>
      </c>
      <c r="I1007" s="400">
        <f t="shared" si="45"/>
        <v>3.39E-2</v>
      </c>
      <c r="J1007" s="400">
        <f t="shared" si="46"/>
        <v>3.2991666666666669E-2</v>
      </c>
      <c r="K1007" s="400">
        <f t="shared" si="47"/>
        <v>9.6756666666666692E-3</v>
      </c>
    </row>
    <row r="1008" spans="1:11" ht="14.5" customHeight="1" x14ac:dyDescent="0.15">
      <c r="A1008" s="399">
        <v>40087</v>
      </c>
      <c r="B1008" s="430">
        <v>-1.8599999999999998E-2</v>
      </c>
      <c r="C1008" s="400">
        <v>-2.8427000000000001E-2</v>
      </c>
      <c r="D1008" s="400">
        <v>3.3E-3</v>
      </c>
      <c r="E1008" s="400">
        <v>4.2916666666666702E-3</v>
      </c>
      <c r="F1008" s="430">
        <v>4.3666666666666697E-3</v>
      </c>
      <c r="G1008" s="430">
        <v>4.3291666666666704E-3</v>
      </c>
      <c r="H1008" s="400">
        <v>4.6249999999999998E-3</v>
      </c>
      <c r="I1008" s="400">
        <f t="shared" si="45"/>
        <v>-2.1899999999999999E-2</v>
      </c>
      <c r="J1008" s="400">
        <f t="shared" si="46"/>
        <v>-2.2929166666666667E-2</v>
      </c>
      <c r="K1008" s="400">
        <f t="shared" si="47"/>
        <v>-3.3051999999999998E-2</v>
      </c>
    </row>
    <row r="1009" spans="1:11" ht="14.5" customHeight="1" x14ac:dyDescent="0.15">
      <c r="A1009" s="399">
        <v>40118</v>
      </c>
      <c r="B1009" s="430">
        <v>0.06</v>
      </c>
      <c r="C1009" s="400">
        <v>4.5586000000000002E-2</v>
      </c>
      <c r="D1009" s="400">
        <v>3.5000000000000001E-3</v>
      </c>
      <c r="E1009" s="400">
        <v>4.3249999999999999E-3</v>
      </c>
      <c r="F1009" s="430">
        <v>4.4083333333333301E-3</v>
      </c>
      <c r="G1009" s="430">
        <v>4.3666666666666697E-3</v>
      </c>
      <c r="H1009" s="400">
        <v>4.7000000000000002E-3</v>
      </c>
      <c r="I1009" s="400">
        <f t="shared" si="45"/>
        <v>5.6499999999999995E-2</v>
      </c>
      <c r="J1009" s="400">
        <f t="shared" si="46"/>
        <v>5.5633333333333326E-2</v>
      </c>
      <c r="K1009" s="400">
        <f t="shared" si="47"/>
        <v>4.0885999999999999E-2</v>
      </c>
    </row>
    <row r="1010" spans="1:11" ht="14.5" customHeight="1" x14ac:dyDescent="0.15">
      <c r="A1010" s="399">
        <v>40148</v>
      </c>
      <c r="B1010" s="430">
        <v>1.9300000000000001E-2</v>
      </c>
      <c r="C1010" s="400">
        <v>5.5813000000000001E-2</v>
      </c>
      <c r="D1010" s="400">
        <v>3.3999999999999998E-3</v>
      </c>
      <c r="E1010" s="400">
        <v>4.3833333333333302E-3</v>
      </c>
      <c r="F1010" s="430">
        <v>4.5333333333333302E-3</v>
      </c>
      <c r="G1010" s="430">
        <v>4.4583333333333298E-3</v>
      </c>
      <c r="H1010" s="400">
        <v>4.8250000000000003E-3</v>
      </c>
      <c r="I1010" s="400">
        <f t="shared" si="45"/>
        <v>1.5900000000000001E-2</v>
      </c>
      <c r="J1010" s="400">
        <f t="shared" si="46"/>
        <v>1.4841666666666671E-2</v>
      </c>
      <c r="K1010" s="400">
        <f t="shared" si="47"/>
        <v>5.0987999999999999E-2</v>
      </c>
    </row>
    <row r="1011" spans="1:11" ht="14.5" customHeight="1" x14ac:dyDescent="0.15">
      <c r="A1011" s="399">
        <v>40179</v>
      </c>
      <c r="B1011" s="430">
        <v>-3.5999999999999997E-2</v>
      </c>
      <c r="C1011" s="400">
        <v>-4.7493E-2</v>
      </c>
      <c r="D1011" s="400">
        <v>3.5999999999999999E-3</v>
      </c>
      <c r="E1011" s="400">
        <v>4.3833333333333302E-3</v>
      </c>
      <c r="F1011" s="430">
        <v>4.5833333333333299E-3</v>
      </c>
      <c r="G1011" s="430">
        <v>4.4833333333333296E-3</v>
      </c>
      <c r="H1011" s="400">
        <v>4.8083333333333303E-3</v>
      </c>
      <c r="I1011" s="400">
        <f t="shared" si="45"/>
        <v>-3.9599999999999996E-2</v>
      </c>
      <c r="J1011" s="400">
        <f t="shared" si="46"/>
        <v>-4.048333333333333E-2</v>
      </c>
      <c r="K1011" s="400">
        <f t="shared" si="47"/>
        <v>-5.2301333333333332E-2</v>
      </c>
    </row>
    <row r="1012" spans="1:11" ht="14.5" customHeight="1" x14ac:dyDescent="0.15">
      <c r="A1012" s="399">
        <v>40210</v>
      </c>
      <c r="B1012" s="430">
        <v>3.1E-2</v>
      </c>
      <c r="C1012" s="400">
        <v>-1.4896E-2</v>
      </c>
      <c r="D1012" s="400">
        <v>3.3E-3</v>
      </c>
      <c r="E1012" s="400">
        <v>4.4583333333333298E-3</v>
      </c>
      <c r="F1012" s="430">
        <v>4.6833333333333301E-3</v>
      </c>
      <c r="G1012" s="430">
        <v>4.5708333333333304E-3</v>
      </c>
      <c r="H1012" s="400">
        <v>4.89166666666667E-3</v>
      </c>
      <c r="I1012" s="400">
        <f t="shared" si="45"/>
        <v>2.7699999999999999E-2</v>
      </c>
      <c r="J1012" s="400">
        <f t="shared" si="46"/>
        <v>2.642916666666667E-2</v>
      </c>
      <c r="K1012" s="400">
        <f t="shared" si="47"/>
        <v>-1.9787666666666669E-2</v>
      </c>
    </row>
    <row r="1013" spans="1:11" ht="14.5" customHeight="1" x14ac:dyDescent="0.15">
      <c r="A1013" s="399">
        <v>40238</v>
      </c>
      <c r="B1013" s="430">
        <v>6.0299999999999999E-2</v>
      </c>
      <c r="C1013" s="400">
        <v>2.7977999999999999E-2</v>
      </c>
      <c r="D1013" s="400">
        <v>4.0000000000000001E-3</v>
      </c>
      <c r="E1013" s="400">
        <v>4.3916666666666696E-3</v>
      </c>
      <c r="F1013" s="430">
        <v>4.6416666666666698E-3</v>
      </c>
      <c r="G1013" s="430">
        <v>4.5166666666666697E-3</v>
      </c>
      <c r="H1013" s="400">
        <v>4.8666666666666702E-3</v>
      </c>
      <c r="I1013" s="400">
        <f t="shared" si="45"/>
        <v>5.6300000000000003E-2</v>
      </c>
      <c r="J1013" s="400">
        <f t="shared" si="46"/>
        <v>5.5783333333333331E-2</v>
      </c>
      <c r="K1013" s="400">
        <f t="shared" si="47"/>
        <v>2.3111333333333331E-2</v>
      </c>
    </row>
    <row r="1014" spans="1:11" ht="14.5" customHeight="1" x14ac:dyDescent="0.15">
      <c r="A1014" s="399">
        <v>40269</v>
      </c>
      <c r="B1014" s="430">
        <v>1.5800000000000002E-2</v>
      </c>
      <c r="C1014" s="400">
        <v>2.8058E-2</v>
      </c>
      <c r="D1014" s="400">
        <v>3.8E-3</v>
      </c>
      <c r="E1014" s="400">
        <v>4.4083333333333301E-3</v>
      </c>
      <c r="F1014" s="430">
        <v>4.6416666666666698E-3</v>
      </c>
      <c r="G1014" s="430">
        <v>4.5250000000000004E-3</v>
      </c>
      <c r="H1014" s="400">
        <v>4.8416666666666703E-3</v>
      </c>
      <c r="I1014" s="400">
        <f t="shared" si="45"/>
        <v>1.2000000000000002E-2</v>
      </c>
      <c r="J1014" s="400">
        <f t="shared" si="46"/>
        <v>1.1275E-2</v>
      </c>
      <c r="K1014" s="400">
        <f t="shared" si="47"/>
        <v>2.3216333333333328E-2</v>
      </c>
    </row>
    <row r="1015" spans="1:11" ht="14.5" customHeight="1" x14ac:dyDescent="0.15">
      <c r="A1015" s="399">
        <v>40299</v>
      </c>
      <c r="B1015" s="430">
        <v>-7.9899999999999999E-2</v>
      </c>
      <c r="C1015" s="400">
        <v>-5.7599999999999998E-2</v>
      </c>
      <c r="D1015" s="400">
        <v>3.3999999999999998E-3</v>
      </c>
      <c r="E1015" s="400">
        <v>4.13333333333333E-3</v>
      </c>
      <c r="F1015" s="430">
        <v>4.3750000000000004E-3</v>
      </c>
      <c r="G1015" s="430">
        <v>4.25416666666667E-3</v>
      </c>
      <c r="H1015" s="400">
        <v>4.5833333333333299E-3</v>
      </c>
      <c r="I1015" s="400">
        <f t="shared" si="45"/>
        <v>-8.3299999999999999E-2</v>
      </c>
      <c r="J1015" s="400">
        <f t="shared" si="46"/>
        <v>-8.4154166666666669E-2</v>
      </c>
      <c r="K1015" s="400">
        <f t="shared" si="47"/>
        <v>-6.2183333333333327E-2</v>
      </c>
    </row>
    <row r="1016" spans="1:11" ht="14.5" customHeight="1" x14ac:dyDescent="0.15">
      <c r="A1016" s="399">
        <v>40330</v>
      </c>
      <c r="B1016" s="430">
        <v>-5.2299999999999999E-2</v>
      </c>
      <c r="C1016" s="400">
        <v>-6.3600000000000002E-3</v>
      </c>
      <c r="D1016" s="400">
        <v>3.7000000000000002E-3</v>
      </c>
      <c r="E1016" s="400">
        <v>4.0666666666666698E-3</v>
      </c>
      <c r="F1016" s="430">
        <v>4.3E-3</v>
      </c>
      <c r="G1016" s="430">
        <v>4.1833333333333297E-3</v>
      </c>
      <c r="H1016" s="400">
        <v>4.5500000000000002E-3</v>
      </c>
      <c r="I1016" s="400">
        <f t="shared" si="45"/>
        <v>-5.6000000000000001E-2</v>
      </c>
      <c r="J1016" s="400">
        <f t="shared" si="46"/>
        <v>-5.648333333333333E-2</v>
      </c>
      <c r="K1016" s="400">
        <f t="shared" si="47"/>
        <v>-1.091E-2</v>
      </c>
    </row>
    <row r="1017" spans="1:11" ht="14.5" customHeight="1" x14ac:dyDescent="0.15">
      <c r="A1017" s="399">
        <v>40360</v>
      </c>
      <c r="B1017" s="430">
        <v>7.0099999999999996E-2</v>
      </c>
      <c r="C1017" s="400">
        <v>7.7412999999999996E-2</v>
      </c>
      <c r="D1017" s="400">
        <v>3.0999999999999999E-3</v>
      </c>
      <c r="E1017" s="400">
        <v>3.9333333333333304E-3</v>
      </c>
      <c r="F1017" s="430">
        <v>4.13333333333333E-3</v>
      </c>
      <c r="G1017" s="430">
        <v>4.0333333333333297E-3</v>
      </c>
      <c r="H1017" s="400">
        <v>4.3833333333333302E-3</v>
      </c>
      <c r="I1017" s="400">
        <f t="shared" si="45"/>
        <v>6.699999999999999E-2</v>
      </c>
      <c r="J1017" s="400">
        <f t="shared" si="46"/>
        <v>6.6066666666666662E-2</v>
      </c>
      <c r="K1017" s="400">
        <f t="shared" si="47"/>
        <v>7.3029666666666659E-2</v>
      </c>
    </row>
    <row r="1018" spans="1:11" ht="14.5" customHeight="1" x14ac:dyDescent="0.15">
      <c r="A1018" s="399">
        <v>40391</v>
      </c>
      <c r="B1018" s="430">
        <v>-4.5100000000000001E-2</v>
      </c>
      <c r="C1018" s="400">
        <v>1.2496E-2</v>
      </c>
      <c r="D1018" s="400">
        <v>3.2000000000000002E-3</v>
      </c>
      <c r="E1018" s="400">
        <v>3.74166666666667E-3</v>
      </c>
      <c r="F1018" s="430">
        <v>3.9333333333333304E-3</v>
      </c>
      <c r="G1018" s="430">
        <v>3.8375000000000002E-3</v>
      </c>
      <c r="H1018" s="400">
        <v>4.1749999999999999E-3</v>
      </c>
      <c r="I1018" s="400">
        <f t="shared" si="45"/>
        <v>-4.8300000000000003E-2</v>
      </c>
      <c r="J1018" s="400">
        <f t="shared" si="46"/>
        <v>-4.8937500000000002E-2</v>
      </c>
      <c r="K1018" s="400">
        <f t="shared" si="47"/>
        <v>8.3210000000000003E-3</v>
      </c>
    </row>
    <row r="1019" spans="1:11" ht="14.5" customHeight="1" x14ac:dyDescent="0.15">
      <c r="A1019" s="399">
        <v>40422</v>
      </c>
      <c r="B1019" s="430">
        <v>8.9200000000000002E-2</v>
      </c>
      <c r="C1019" s="400">
        <v>2.9575000000000001E-2</v>
      </c>
      <c r="D1019" s="400">
        <v>2.5999999999999999E-3</v>
      </c>
      <c r="E1019" s="400">
        <v>3.7750000000000001E-3</v>
      </c>
      <c r="F1019" s="430">
        <v>3.9333333333333304E-3</v>
      </c>
      <c r="G1019" s="430">
        <v>3.8541666666666698E-3</v>
      </c>
      <c r="H1019" s="400">
        <v>4.1749999999999999E-3</v>
      </c>
      <c r="I1019" s="400">
        <f t="shared" si="45"/>
        <v>8.6599999999999996E-2</v>
      </c>
      <c r="J1019" s="400">
        <f t="shared" si="46"/>
        <v>8.5345833333333329E-2</v>
      </c>
      <c r="K1019" s="400">
        <f t="shared" si="47"/>
        <v>2.5399999999999999E-2</v>
      </c>
    </row>
    <row r="1020" spans="1:11" ht="14.5" customHeight="1" x14ac:dyDescent="0.15">
      <c r="A1020" s="399">
        <v>40452</v>
      </c>
      <c r="B1020" s="430">
        <v>3.7999999999999999E-2</v>
      </c>
      <c r="C1020" s="400">
        <v>1.2869E-2</v>
      </c>
      <c r="D1020" s="400">
        <v>2.7000000000000001E-3</v>
      </c>
      <c r="E1020" s="400">
        <v>3.8999999999999998E-3</v>
      </c>
      <c r="F1020" s="430">
        <v>4.0249999999999999E-3</v>
      </c>
      <c r="G1020" s="430">
        <v>3.9624999999999999E-3</v>
      </c>
      <c r="H1020" s="400">
        <v>4.2500000000000003E-3</v>
      </c>
      <c r="I1020" s="400">
        <f t="shared" si="45"/>
        <v>3.5299999999999998E-2</v>
      </c>
      <c r="J1020" s="400">
        <f t="shared" si="46"/>
        <v>3.4037499999999998E-2</v>
      </c>
      <c r="K1020" s="400">
        <f t="shared" si="47"/>
        <v>8.6189999999999999E-3</v>
      </c>
    </row>
    <row r="1021" spans="1:11" ht="14.5" customHeight="1" x14ac:dyDescent="0.15">
      <c r="A1021" s="399">
        <v>40483</v>
      </c>
      <c r="B1021" s="430">
        <v>1E-4</v>
      </c>
      <c r="C1021" s="400">
        <v>-3.2322999999999998E-2</v>
      </c>
      <c r="D1021" s="400">
        <v>3.2000000000000002E-3</v>
      </c>
      <c r="E1021" s="400">
        <v>4.0583333333333296E-3</v>
      </c>
      <c r="F1021" s="430">
        <v>4.2249999999999996E-3</v>
      </c>
      <c r="G1021" s="430">
        <v>4.1416666666666702E-3</v>
      </c>
      <c r="H1021" s="400">
        <v>4.4749999999999998E-3</v>
      </c>
      <c r="I1021" s="400">
        <f t="shared" si="45"/>
        <v>-3.1000000000000003E-3</v>
      </c>
      <c r="J1021" s="400">
        <f t="shared" si="46"/>
        <v>-4.04166666666667E-3</v>
      </c>
      <c r="K1021" s="400">
        <f t="shared" si="47"/>
        <v>-3.6797999999999997E-2</v>
      </c>
    </row>
    <row r="1022" spans="1:11" ht="14.5" customHeight="1" x14ac:dyDescent="0.15">
      <c r="A1022" s="399">
        <v>40513</v>
      </c>
      <c r="B1022" s="430">
        <v>6.6799999999999998E-2</v>
      </c>
      <c r="C1022" s="400">
        <v>3.1151000000000002E-2</v>
      </c>
      <c r="D1022" s="400">
        <v>3.2000000000000002E-3</v>
      </c>
      <c r="E1022" s="400">
        <v>4.1833333333333297E-3</v>
      </c>
      <c r="F1022" s="430">
        <v>4.3833333333333302E-3</v>
      </c>
      <c r="G1022" s="430">
        <v>4.28333333333333E-3</v>
      </c>
      <c r="H1022" s="400">
        <v>4.6333333333333296E-3</v>
      </c>
      <c r="I1022" s="400">
        <f t="shared" si="45"/>
        <v>6.3600000000000004E-2</v>
      </c>
      <c r="J1022" s="400">
        <f t="shared" si="46"/>
        <v>6.2516666666666665E-2</v>
      </c>
      <c r="K1022" s="400">
        <f t="shared" si="47"/>
        <v>2.6517666666666672E-2</v>
      </c>
    </row>
    <row r="1023" spans="1:11" ht="14.5" customHeight="1" x14ac:dyDescent="0.15">
      <c r="A1023" s="399">
        <v>40544</v>
      </c>
      <c r="B1023" s="430">
        <v>2.3699999999999999E-2</v>
      </c>
      <c r="C1023" s="400">
        <v>1.4241E-2</v>
      </c>
      <c r="D1023" s="400">
        <v>3.5000000000000001E-3</v>
      </c>
      <c r="E1023" s="400">
        <v>4.1999999999999997E-3</v>
      </c>
      <c r="F1023" s="430">
        <v>4.3833333333333302E-3</v>
      </c>
      <c r="G1023" s="430">
        <v>4.2916666666666702E-3</v>
      </c>
      <c r="H1023" s="400">
        <v>4.6416666666666698E-3</v>
      </c>
      <c r="I1023" s="400">
        <f t="shared" si="45"/>
        <v>2.0199999999999999E-2</v>
      </c>
      <c r="J1023" s="400">
        <f t="shared" si="46"/>
        <v>1.940833333333333E-2</v>
      </c>
      <c r="K1023" s="400">
        <f t="shared" si="47"/>
        <v>9.5993333333333312E-3</v>
      </c>
    </row>
    <row r="1024" spans="1:11" ht="14.5" customHeight="1" x14ac:dyDescent="0.15">
      <c r="A1024" s="399">
        <v>40575</v>
      </c>
      <c r="B1024" s="430">
        <v>3.4299999999999997E-2</v>
      </c>
      <c r="C1024" s="400">
        <v>1.1235E-2</v>
      </c>
      <c r="D1024" s="400">
        <v>3.2000000000000002E-3</v>
      </c>
      <c r="E1024" s="400">
        <v>4.3499999999999997E-3</v>
      </c>
      <c r="F1024" s="430">
        <v>4.4749999999999998E-3</v>
      </c>
      <c r="G1024" s="430">
        <v>4.4124999999999998E-3</v>
      </c>
      <c r="H1024" s="400">
        <v>4.7333333333333298E-3</v>
      </c>
      <c r="I1024" s="400">
        <f t="shared" si="45"/>
        <v>3.1099999999999996E-2</v>
      </c>
      <c r="J1024" s="400">
        <f t="shared" si="46"/>
        <v>2.9887499999999997E-2</v>
      </c>
      <c r="K1024" s="400">
        <f t="shared" si="47"/>
        <v>6.5016666666666703E-3</v>
      </c>
    </row>
    <row r="1025" spans="1:11" ht="14.5" customHeight="1" x14ac:dyDescent="0.15">
      <c r="A1025" s="399">
        <v>40603</v>
      </c>
      <c r="B1025" s="430">
        <v>4.0000000000000002E-4</v>
      </c>
      <c r="C1025" s="400">
        <v>1.474E-3</v>
      </c>
      <c r="D1025" s="400">
        <v>3.5999999999999999E-3</v>
      </c>
      <c r="E1025" s="400">
        <v>4.2750000000000002E-3</v>
      </c>
      <c r="F1025" s="430">
        <v>4.4000000000000003E-3</v>
      </c>
      <c r="G1025" s="430">
        <v>4.3375000000000002E-3</v>
      </c>
      <c r="H1025" s="400">
        <v>4.6333333333333296E-3</v>
      </c>
      <c r="I1025" s="400">
        <f t="shared" si="45"/>
        <v>-3.1999999999999997E-3</v>
      </c>
      <c r="J1025" s="400">
        <f t="shared" si="46"/>
        <v>-3.9375E-3</v>
      </c>
      <c r="K1025" s="400">
        <f t="shared" si="47"/>
        <v>-3.1593333333333295E-3</v>
      </c>
    </row>
    <row r="1026" spans="1:11" ht="14.5" customHeight="1" x14ac:dyDescent="0.15">
      <c r="A1026" s="399">
        <v>40634</v>
      </c>
      <c r="B1026" s="430">
        <v>2.9600000000000001E-2</v>
      </c>
      <c r="C1026" s="400">
        <v>4.1877999999999999E-2</v>
      </c>
      <c r="D1026" s="400">
        <v>3.3999999999999998E-3</v>
      </c>
      <c r="E1026" s="400">
        <v>4.3E-3</v>
      </c>
      <c r="F1026" s="430">
        <v>4.4083333333333301E-3</v>
      </c>
      <c r="G1026" s="430">
        <v>4.3541666666666702E-3</v>
      </c>
      <c r="H1026" s="400">
        <v>4.6249999999999998E-3</v>
      </c>
      <c r="I1026" s="400">
        <f t="shared" si="45"/>
        <v>2.6200000000000001E-2</v>
      </c>
      <c r="J1026" s="400">
        <f t="shared" si="46"/>
        <v>2.5245833333333332E-2</v>
      </c>
      <c r="K1026" s="400">
        <f t="shared" si="47"/>
        <v>3.7253000000000001E-2</v>
      </c>
    </row>
    <row r="1027" spans="1:11" ht="14.5" customHeight="1" x14ac:dyDescent="0.15">
      <c r="A1027" s="399">
        <v>40664</v>
      </c>
      <c r="B1027" s="430">
        <v>-1.1299999999999999E-2</v>
      </c>
      <c r="C1027" s="400">
        <v>1.9754000000000001E-2</v>
      </c>
      <c r="D1027" s="400">
        <v>3.5999999999999999E-3</v>
      </c>
      <c r="E1027" s="400">
        <v>4.13333333333333E-3</v>
      </c>
      <c r="F1027" s="430">
        <v>4.2166666666666698E-3</v>
      </c>
      <c r="G1027" s="430">
        <v>4.1749999999999999E-3</v>
      </c>
      <c r="H1027" s="400">
        <v>4.4333333333333299E-3</v>
      </c>
      <c r="I1027" s="400">
        <f t="shared" si="45"/>
        <v>-1.49E-2</v>
      </c>
      <c r="J1027" s="400">
        <f t="shared" si="46"/>
        <v>-1.5474999999999999E-2</v>
      </c>
      <c r="K1027" s="400">
        <f t="shared" si="47"/>
        <v>1.532066666666667E-2</v>
      </c>
    </row>
    <row r="1028" spans="1:11" ht="14.5" customHeight="1" x14ac:dyDescent="0.15">
      <c r="A1028" s="399">
        <v>40695</v>
      </c>
      <c r="B1028" s="430">
        <v>-1.67E-2</v>
      </c>
      <c r="C1028" s="400">
        <v>-1.2830000000000001E-3</v>
      </c>
      <c r="D1028" s="400">
        <v>3.2000000000000002E-3</v>
      </c>
      <c r="E1028" s="400">
        <v>4.1583333333333299E-3</v>
      </c>
      <c r="F1028" s="430">
        <v>4.1999999999999997E-3</v>
      </c>
      <c r="G1028" s="430">
        <v>4.1791666666666696E-3</v>
      </c>
      <c r="H1028" s="400">
        <v>4.3833333333333302E-3</v>
      </c>
      <c r="I1028" s="400">
        <f t="shared" ref="I1028:I1091" si="48">B1028-D1028</f>
        <v>-1.9900000000000001E-2</v>
      </c>
      <c r="J1028" s="400">
        <f t="shared" si="46"/>
        <v>-2.0879166666666671E-2</v>
      </c>
      <c r="K1028" s="400">
        <f t="shared" si="47"/>
        <v>-5.6663333333333305E-3</v>
      </c>
    </row>
    <row r="1029" spans="1:11" ht="14.5" customHeight="1" x14ac:dyDescent="0.15">
      <c r="A1029" s="399">
        <v>40725</v>
      </c>
      <c r="B1029" s="430">
        <v>-2.0299999999999999E-2</v>
      </c>
      <c r="C1029" s="400">
        <v>-7.5380000000000004E-3</v>
      </c>
      <c r="D1029" s="400">
        <v>3.2000000000000002E-3</v>
      </c>
      <c r="E1029" s="400">
        <v>4.1083333333333302E-3</v>
      </c>
      <c r="F1029" s="430">
        <v>4.1916666666666699E-3</v>
      </c>
      <c r="G1029" s="430">
        <v>4.15E-3</v>
      </c>
      <c r="H1029" s="400">
        <v>4.3916666666666696E-3</v>
      </c>
      <c r="I1029" s="400">
        <f t="shared" si="48"/>
        <v>-2.35E-2</v>
      </c>
      <c r="J1029" s="400">
        <f t="shared" si="46"/>
        <v>-2.445E-2</v>
      </c>
      <c r="K1029" s="400">
        <f t="shared" si="47"/>
        <v>-1.192966666666667E-2</v>
      </c>
    </row>
    <row r="1030" spans="1:11" ht="14.5" customHeight="1" x14ac:dyDescent="0.15">
      <c r="A1030" s="399">
        <v>40756</v>
      </c>
      <c r="B1030" s="430">
        <v>-5.4300000000000001E-2</v>
      </c>
      <c r="C1030" s="400">
        <v>2.0388E-2</v>
      </c>
      <c r="D1030" s="400">
        <v>3.3999999999999998E-3</v>
      </c>
      <c r="E1030" s="400">
        <v>3.6416666666666698E-3</v>
      </c>
      <c r="F1030" s="430">
        <v>3.725E-3</v>
      </c>
      <c r="G1030" s="430">
        <v>3.6833333333333301E-3</v>
      </c>
      <c r="H1030" s="400">
        <v>3.9083333333333296E-3</v>
      </c>
      <c r="I1030" s="400">
        <f t="shared" si="48"/>
        <v>-5.7700000000000001E-2</v>
      </c>
      <c r="J1030" s="400">
        <f t="shared" si="46"/>
        <v>-5.7983333333333331E-2</v>
      </c>
      <c r="K1030" s="400">
        <f t="shared" si="47"/>
        <v>1.647966666666667E-2</v>
      </c>
    </row>
    <row r="1031" spans="1:11" ht="14.5" customHeight="1" x14ac:dyDescent="0.15">
      <c r="A1031" s="399">
        <v>40787</v>
      </c>
      <c r="B1031" s="430">
        <v>-7.0300000000000001E-2</v>
      </c>
      <c r="C1031" s="400">
        <v>2.271E-3</v>
      </c>
      <c r="D1031" s="400">
        <v>2.5999999999999999E-3</v>
      </c>
      <c r="E1031" s="400">
        <v>3.4083333333333301E-3</v>
      </c>
      <c r="F1031" s="430">
        <v>3.5249999999999999E-3</v>
      </c>
      <c r="G1031" s="430">
        <v>3.46666666666667E-3</v>
      </c>
      <c r="H1031" s="400">
        <v>3.7333333333333298E-3</v>
      </c>
      <c r="I1031" s="400">
        <f t="shared" si="48"/>
        <v>-7.2900000000000006E-2</v>
      </c>
      <c r="J1031" s="400">
        <f t="shared" si="46"/>
        <v>-7.3766666666666675E-2</v>
      </c>
      <c r="K1031" s="400">
        <f t="shared" si="47"/>
        <v>-1.4623333333333298E-3</v>
      </c>
    </row>
    <row r="1032" spans="1:11" ht="14.5" customHeight="1" x14ac:dyDescent="0.15">
      <c r="A1032" s="399">
        <v>40817</v>
      </c>
      <c r="B1032" s="430">
        <v>0.10929999999999999</v>
      </c>
      <c r="C1032" s="400">
        <v>3.8746999999999997E-2</v>
      </c>
      <c r="D1032" s="400">
        <v>2.2000000000000001E-3</v>
      </c>
      <c r="E1032" s="400">
        <v>3.31666666666667E-3</v>
      </c>
      <c r="F1032" s="430">
        <v>3.46666666666667E-3</v>
      </c>
      <c r="G1032" s="430">
        <v>3.39166666666667E-3</v>
      </c>
      <c r="H1032" s="400">
        <v>3.7666666666666699E-3</v>
      </c>
      <c r="I1032" s="400">
        <f t="shared" si="48"/>
        <v>0.1071</v>
      </c>
      <c r="J1032" s="400">
        <f t="shared" si="46"/>
        <v>0.10590833333333333</v>
      </c>
      <c r="K1032" s="400">
        <f t="shared" si="47"/>
        <v>3.4980333333333329E-2</v>
      </c>
    </row>
    <row r="1033" spans="1:11" ht="14.5" customHeight="1" x14ac:dyDescent="0.15">
      <c r="A1033" s="399">
        <v>40848</v>
      </c>
      <c r="B1033" s="430">
        <v>-2.2000000000000001E-3</v>
      </c>
      <c r="C1033" s="400">
        <v>8.0140000000000003E-3</v>
      </c>
      <c r="D1033" s="400">
        <v>2.3999999999999998E-3</v>
      </c>
      <c r="E1033" s="400">
        <v>3.225E-3</v>
      </c>
      <c r="F1033" s="430">
        <v>3.3083333333333298E-3</v>
      </c>
      <c r="G1033" s="430">
        <v>3.2666666666666699E-3</v>
      </c>
      <c r="H1033" s="400">
        <v>3.54166666666667E-3</v>
      </c>
      <c r="I1033" s="400">
        <f t="shared" si="48"/>
        <v>-4.5999999999999999E-3</v>
      </c>
      <c r="J1033" s="400">
        <f t="shared" si="46"/>
        <v>-5.46666666666667E-3</v>
      </c>
      <c r="K1033" s="400">
        <f t="shared" si="47"/>
        <v>4.4723333333333299E-3</v>
      </c>
    </row>
    <row r="1034" spans="1:11" ht="14.5" customHeight="1" x14ac:dyDescent="0.15">
      <c r="A1034" s="399">
        <v>40878</v>
      </c>
      <c r="B1034" s="430">
        <v>1.0200000000000001E-2</v>
      </c>
      <c r="C1034" s="400">
        <v>3.3766999999999998E-2</v>
      </c>
      <c r="D1034" s="400">
        <v>2.2000000000000001E-3</v>
      </c>
      <c r="E1034" s="400">
        <v>3.2750000000000001E-3</v>
      </c>
      <c r="F1034" s="430">
        <v>3.3583333333333299E-3</v>
      </c>
      <c r="G1034" s="430">
        <v>3.31666666666667E-3</v>
      </c>
      <c r="H1034" s="400">
        <v>3.6083333333333301E-3</v>
      </c>
      <c r="I1034" s="400">
        <f t="shared" si="48"/>
        <v>8.0000000000000002E-3</v>
      </c>
      <c r="J1034" s="400">
        <f t="shared" si="46"/>
        <v>6.8833333333333307E-3</v>
      </c>
      <c r="K1034" s="400">
        <f t="shared" si="47"/>
        <v>3.0158666666666667E-2</v>
      </c>
    </row>
    <row r="1035" spans="1:11" ht="14.5" customHeight="1" x14ac:dyDescent="0.15">
      <c r="A1035" s="399">
        <v>40909</v>
      </c>
      <c r="B1035" s="430">
        <v>4.48E-2</v>
      </c>
      <c r="C1035" s="400">
        <v>-3.3237000000000003E-2</v>
      </c>
      <c r="D1035" s="400">
        <v>2.0999999999999999E-3</v>
      </c>
      <c r="E1035" s="400">
        <v>3.3416666666666699E-3</v>
      </c>
      <c r="F1035" s="430">
        <v>3.3416666666666699E-3</v>
      </c>
      <c r="G1035" s="430">
        <v>3.3416666666666699E-3</v>
      </c>
      <c r="H1035" s="400">
        <v>3.6166666666666699E-3</v>
      </c>
      <c r="I1035" s="400">
        <f t="shared" si="48"/>
        <v>4.2700000000000002E-2</v>
      </c>
      <c r="J1035" s="400">
        <f t="shared" si="46"/>
        <v>4.1458333333333333E-2</v>
      </c>
      <c r="K1035" s="400">
        <f t="shared" si="47"/>
        <v>-3.6853666666666673E-2</v>
      </c>
    </row>
    <row r="1036" spans="1:11" ht="14.5" customHeight="1" x14ac:dyDescent="0.15">
      <c r="A1036" s="399">
        <v>40940</v>
      </c>
      <c r="B1036" s="430">
        <v>4.3200000000000002E-2</v>
      </c>
      <c r="C1036" s="400">
        <v>3.4510000000000001E-3</v>
      </c>
      <c r="D1036" s="400">
        <v>2E-3</v>
      </c>
      <c r="E1036" s="400">
        <v>3.3249999999999998E-3</v>
      </c>
      <c r="F1036" s="430">
        <v>3.3249999999999998E-3</v>
      </c>
      <c r="G1036" s="430">
        <v>3.3249999999999998E-3</v>
      </c>
      <c r="H1036" s="400">
        <v>3.63333333333333E-3</v>
      </c>
      <c r="I1036" s="400">
        <f t="shared" si="48"/>
        <v>4.1200000000000001E-2</v>
      </c>
      <c r="J1036" s="400">
        <f t="shared" si="46"/>
        <v>3.9875000000000001E-2</v>
      </c>
      <c r="K1036" s="400">
        <f t="shared" si="47"/>
        <v>-1.8233333333332992E-4</v>
      </c>
    </row>
    <row r="1037" spans="1:11" ht="14.5" customHeight="1" x14ac:dyDescent="0.15">
      <c r="A1037" s="399">
        <v>40969</v>
      </c>
      <c r="B1037" s="430">
        <v>3.2899999999999999E-2</v>
      </c>
      <c r="C1037" s="400">
        <v>1.372E-2</v>
      </c>
      <c r="D1037" s="400">
        <v>2.2000000000000001E-3</v>
      </c>
      <c r="E1037" s="400">
        <v>3.3249999999999998E-3</v>
      </c>
      <c r="F1037" s="400">
        <v>3.4499999999999999E-3</v>
      </c>
      <c r="G1037" s="400">
        <v>3.3874999999999999E-3</v>
      </c>
      <c r="H1037" s="400">
        <v>3.7333333333333298E-3</v>
      </c>
      <c r="I1037" s="400">
        <f t="shared" si="48"/>
        <v>3.0699999999999998E-2</v>
      </c>
      <c r="J1037" s="400">
        <f t="shared" si="46"/>
        <v>2.9512499999999997E-2</v>
      </c>
      <c r="K1037" s="400">
        <f t="shared" si="47"/>
        <v>9.9866666666666697E-3</v>
      </c>
    </row>
    <row r="1038" spans="1:11" ht="14.5" customHeight="1" x14ac:dyDescent="0.15">
      <c r="A1038" s="399">
        <v>41000</v>
      </c>
      <c r="B1038" s="430">
        <v>-6.3E-3</v>
      </c>
      <c r="C1038" s="400">
        <v>2.1236999999999999E-2</v>
      </c>
      <c r="D1038" s="400">
        <v>2.5000000000000001E-3</v>
      </c>
      <c r="E1038" s="400">
        <v>3.3E-3</v>
      </c>
      <c r="F1038" s="400">
        <v>3.3999999999999998E-3</v>
      </c>
      <c r="G1038" s="400">
        <v>3.3500000000000001E-3</v>
      </c>
      <c r="H1038" s="400">
        <v>3.6666666666666701E-3</v>
      </c>
      <c r="I1038" s="400">
        <f t="shared" si="48"/>
        <v>-8.8000000000000005E-3</v>
      </c>
      <c r="J1038" s="400">
        <f t="shared" si="46"/>
        <v>-9.6500000000000006E-3</v>
      </c>
      <c r="K1038" s="400">
        <f t="shared" si="47"/>
        <v>1.757033333333333E-2</v>
      </c>
    </row>
    <row r="1039" spans="1:11" ht="14.5" customHeight="1" x14ac:dyDescent="0.15">
      <c r="A1039" s="399">
        <v>41030</v>
      </c>
      <c r="B1039" s="430">
        <v>-6.0100000000000001E-2</v>
      </c>
      <c r="C1039" s="400">
        <v>2.1610000000000002E-3</v>
      </c>
      <c r="D1039" s="400">
        <v>2.3E-3</v>
      </c>
      <c r="E1039" s="400">
        <v>3.1666666666666701E-3</v>
      </c>
      <c r="F1039" s="400">
        <v>3.2583333333333301E-3</v>
      </c>
      <c r="G1039" s="400">
        <v>3.2125000000000001E-3</v>
      </c>
      <c r="H1039" s="400">
        <v>3.5000000000000001E-3</v>
      </c>
      <c r="I1039" s="400">
        <f t="shared" si="48"/>
        <v>-6.2399999999999997E-2</v>
      </c>
      <c r="J1039" s="400">
        <f t="shared" si="46"/>
        <v>-6.3312499999999994E-2</v>
      </c>
      <c r="K1039" s="400">
        <f t="shared" si="47"/>
        <v>-1.3389999999999999E-3</v>
      </c>
    </row>
    <row r="1040" spans="1:11" ht="14.5" customHeight="1" x14ac:dyDescent="0.15">
      <c r="A1040" s="399">
        <v>41061</v>
      </c>
      <c r="B1040" s="430">
        <v>4.1200000000000001E-2</v>
      </c>
      <c r="C1040" s="400">
        <v>4.1003999999999999E-2</v>
      </c>
      <c r="D1040" s="400">
        <v>1.8E-3</v>
      </c>
      <c r="E1040" s="400">
        <v>3.0333333333333302E-3</v>
      </c>
      <c r="F1040" s="400">
        <v>3.15E-3</v>
      </c>
      <c r="G1040" s="400">
        <v>3.0916666666666701E-3</v>
      </c>
      <c r="H1040" s="400">
        <v>3.3999999999999998E-3</v>
      </c>
      <c r="I1040" s="400">
        <f t="shared" si="48"/>
        <v>3.9399999999999998E-2</v>
      </c>
      <c r="J1040" s="400">
        <f t="shared" si="46"/>
        <v>3.8108333333333327E-2</v>
      </c>
      <c r="K1040" s="400">
        <f t="shared" si="47"/>
        <v>3.7603999999999999E-2</v>
      </c>
    </row>
    <row r="1041" spans="1:11" ht="14.5" customHeight="1" x14ac:dyDescent="0.15">
      <c r="A1041" s="399">
        <v>41091</v>
      </c>
      <c r="B1041" s="430">
        <v>1.3899999999999999E-2</v>
      </c>
      <c r="C1041" s="400">
        <v>2.8438999999999999E-2</v>
      </c>
      <c r="D1041" s="400">
        <v>2E-3</v>
      </c>
      <c r="E1041" s="400">
        <v>2.8333333333333301E-3</v>
      </c>
      <c r="F1041" s="400">
        <v>2.9499999999999999E-3</v>
      </c>
      <c r="G1041" s="400">
        <v>2.89166666666667E-3</v>
      </c>
      <c r="H1041" s="400">
        <v>3.2750000000000001E-3</v>
      </c>
      <c r="I1041" s="400">
        <f t="shared" si="48"/>
        <v>1.1899999999999999E-2</v>
      </c>
      <c r="J1041" s="400">
        <f t="shared" si="46"/>
        <v>1.1008333333333328E-2</v>
      </c>
      <c r="K1041" s="400">
        <f t="shared" si="47"/>
        <v>2.5163999999999999E-2</v>
      </c>
    </row>
    <row r="1042" spans="1:11" ht="14.5" customHeight="1" x14ac:dyDescent="0.15">
      <c r="A1042" s="399">
        <v>41122</v>
      </c>
      <c r="B1042" s="430">
        <v>2.2499999999999999E-2</v>
      </c>
      <c r="C1042" s="400">
        <v>-4.4720999999999997E-2</v>
      </c>
      <c r="D1042" s="400">
        <v>1.8E-3</v>
      </c>
      <c r="E1042" s="400">
        <v>2.8999999999999998E-3</v>
      </c>
      <c r="F1042" s="400">
        <v>3.0083333333333299E-3</v>
      </c>
      <c r="G1042" s="400">
        <v>2.95416666666667E-3</v>
      </c>
      <c r="H1042" s="400">
        <v>3.3333333333333301E-3</v>
      </c>
      <c r="I1042" s="400">
        <f t="shared" si="48"/>
        <v>2.07E-2</v>
      </c>
      <c r="J1042" s="400">
        <f t="shared" si="46"/>
        <v>1.9545833333333328E-2</v>
      </c>
      <c r="K1042" s="400">
        <f t="shared" si="47"/>
        <v>-4.8054333333333324E-2</v>
      </c>
    </row>
    <row r="1043" spans="1:11" ht="14.5" customHeight="1" x14ac:dyDescent="0.15">
      <c r="A1043" s="399">
        <v>41153</v>
      </c>
      <c r="B1043" s="430">
        <v>2.58E-2</v>
      </c>
      <c r="C1043" s="400">
        <v>1.2281E-2</v>
      </c>
      <c r="D1043" s="400">
        <v>1.6999999999999999E-3</v>
      </c>
      <c r="E1043" s="400">
        <v>2.90833333333333E-3</v>
      </c>
      <c r="F1043" s="400">
        <v>3.0666666666666698E-3</v>
      </c>
      <c r="G1043" s="400">
        <v>2.9875000000000001E-3</v>
      </c>
      <c r="H1043" s="400">
        <v>3.3500000000000001E-3</v>
      </c>
      <c r="I1043" s="400">
        <f t="shared" si="48"/>
        <v>2.41E-2</v>
      </c>
      <c r="J1043" s="400">
        <f t="shared" si="46"/>
        <v>2.2812499999999999E-2</v>
      </c>
      <c r="K1043" s="400">
        <f t="shared" si="47"/>
        <v>8.9309999999999997E-3</v>
      </c>
    </row>
    <row r="1044" spans="1:11" ht="14.5" customHeight="1" x14ac:dyDescent="0.15">
      <c r="A1044" s="399">
        <v>41183</v>
      </c>
      <c r="B1044" s="430">
        <v>-1.8499999999999999E-2</v>
      </c>
      <c r="C1044" s="400">
        <v>1.7239999999999998E-2</v>
      </c>
      <c r="D1044" s="400">
        <v>2.0999999999999999E-3</v>
      </c>
      <c r="E1044" s="400">
        <v>2.89166666666667E-3</v>
      </c>
      <c r="F1044" s="400">
        <v>3.0249999999999999E-3</v>
      </c>
      <c r="G1044" s="400">
        <v>2.9583333333333302E-3</v>
      </c>
      <c r="H1044" s="400">
        <v>3.2583333333333301E-3</v>
      </c>
      <c r="I1044" s="400">
        <f t="shared" si="48"/>
        <v>-2.06E-2</v>
      </c>
      <c r="J1044" s="400">
        <f t="shared" si="46"/>
        <v>-2.1458333333333329E-2</v>
      </c>
      <c r="K1044" s="400">
        <f t="shared" si="47"/>
        <v>1.3981666666666668E-2</v>
      </c>
    </row>
    <row r="1045" spans="1:11" ht="14.5" customHeight="1" x14ac:dyDescent="0.15">
      <c r="A1045" s="399">
        <v>41214</v>
      </c>
      <c r="B1045" s="430">
        <v>5.7999999999999996E-3</v>
      </c>
      <c r="C1045" s="400">
        <v>-4.6427999999999997E-2</v>
      </c>
      <c r="D1045" s="400">
        <v>1.9E-3</v>
      </c>
      <c r="E1045" s="400">
        <v>2.9166666666666698E-3</v>
      </c>
      <c r="F1045" s="400">
        <v>2.9750000000000002E-3</v>
      </c>
      <c r="G1045" s="400">
        <v>2.9458333333333298E-3</v>
      </c>
      <c r="H1045" s="400">
        <v>3.2000000000000002E-3</v>
      </c>
      <c r="I1045" s="400">
        <f t="shared" si="48"/>
        <v>3.8999999999999998E-3</v>
      </c>
      <c r="J1045" s="400">
        <f t="shared" si="46"/>
        <v>2.8541666666666698E-3</v>
      </c>
      <c r="K1045" s="400">
        <f t="shared" si="47"/>
        <v>-4.9627999999999999E-2</v>
      </c>
    </row>
    <row r="1046" spans="1:11" ht="14.5" customHeight="1" x14ac:dyDescent="0.15">
      <c r="A1046" s="399">
        <v>41244</v>
      </c>
      <c r="B1046" s="430">
        <v>9.1000000000000004E-3</v>
      </c>
      <c r="C1046" s="400">
        <v>1.108E-3</v>
      </c>
      <c r="D1046" s="400">
        <v>1.9E-3</v>
      </c>
      <c r="E1046" s="400">
        <v>3.0416666666666699E-3</v>
      </c>
      <c r="F1046" s="400">
        <v>3.0833333333333299E-3</v>
      </c>
      <c r="G1046" s="400">
        <v>3.0625000000000001E-3</v>
      </c>
      <c r="H1046" s="400">
        <v>3.3333333333333301E-3</v>
      </c>
      <c r="I1046" s="400">
        <f t="shared" si="48"/>
        <v>7.2000000000000007E-3</v>
      </c>
      <c r="J1046" s="400">
        <f t="shared" si="46"/>
        <v>6.0375000000000003E-3</v>
      </c>
      <c r="K1046" s="400">
        <f t="shared" si="47"/>
        <v>-2.22533333333333E-3</v>
      </c>
    </row>
    <row r="1047" spans="1:11" ht="14.5" customHeight="1" x14ac:dyDescent="0.15">
      <c r="A1047" s="399">
        <v>41275</v>
      </c>
      <c r="B1047" s="430">
        <v>5.1799999999999999E-2</v>
      </c>
      <c r="C1047" s="400">
        <v>3.5099999999999999E-2</v>
      </c>
      <c r="D1047" s="400">
        <v>2.2000000000000001E-3</v>
      </c>
      <c r="E1047" s="400">
        <v>3.1666666666666701E-3</v>
      </c>
      <c r="F1047" s="400">
        <v>3.225E-3</v>
      </c>
      <c r="G1047" s="400">
        <v>3.19583333333333E-3</v>
      </c>
      <c r="H1047" s="400">
        <v>3.4583333333333302E-3</v>
      </c>
      <c r="I1047" s="400">
        <f t="shared" si="48"/>
        <v>4.9599999999999998E-2</v>
      </c>
      <c r="J1047" s="400">
        <f t="shared" si="46"/>
        <v>4.8604166666666671E-2</v>
      </c>
      <c r="K1047" s="400">
        <f t="shared" si="47"/>
        <v>3.1641666666666672E-2</v>
      </c>
    </row>
    <row r="1048" spans="1:11" ht="14.5" customHeight="1" x14ac:dyDescent="0.15">
      <c r="A1048" s="399">
        <v>41306</v>
      </c>
      <c r="B1048" s="430">
        <v>1.3599999999999999E-2</v>
      </c>
      <c r="C1048" s="400">
        <v>3.39E-2</v>
      </c>
      <c r="D1048" s="400">
        <v>2.2000000000000001E-3</v>
      </c>
      <c r="E1048" s="400">
        <v>3.2499999999999999E-3</v>
      </c>
      <c r="F1048" s="400">
        <v>3.2916666666666702E-3</v>
      </c>
      <c r="G1048" s="400">
        <v>3.27083333333333E-3</v>
      </c>
      <c r="H1048" s="400">
        <v>3.48333333333333E-3</v>
      </c>
      <c r="I1048" s="400">
        <f t="shared" si="48"/>
        <v>1.1399999999999999E-2</v>
      </c>
      <c r="J1048" s="400">
        <f t="shared" si="46"/>
        <v>1.0329166666666669E-2</v>
      </c>
      <c r="K1048" s="400">
        <f t="shared" si="47"/>
        <v>3.0416666666666668E-2</v>
      </c>
    </row>
    <row r="1049" spans="1:11" ht="14.5" customHeight="1" x14ac:dyDescent="0.15">
      <c r="A1049" s="399">
        <v>41334</v>
      </c>
      <c r="B1049" s="430">
        <v>3.7499999999999999E-2</v>
      </c>
      <c r="C1049" s="400">
        <v>5.3999999999999999E-2</v>
      </c>
      <c r="D1049" s="400">
        <v>2.0999999999999999E-3</v>
      </c>
      <c r="E1049" s="400">
        <v>3.1666666666666701E-3</v>
      </c>
      <c r="F1049" s="400">
        <v>3.225E-3</v>
      </c>
      <c r="G1049" s="400">
        <v>3.19583333333333E-3</v>
      </c>
      <c r="H1049" s="400">
        <v>3.4583333333333302E-3</v>
      </c>
      <c r="I1049" s="400">
        <f t="shared" si="48"/>
        <v>3.5400000000000001E-2</v>
      </c>
      <c r="J1049" s="400">
        <f t="shared" si="46"/>
        <v>3.430416666666667E-2</v>
      </c>
      <c r="K1049" s="400">
        <f t="shared" si="47"/>
        <v>5.0541666666666672E-2</v>
      </c>
    </row>
    <row r="1050" spans="1:11" ht="14.5" customHeight="1" x14ac:dyDescent="0.15">
      <c r="A1050" s="399">
        <v>41365</v>
      </c>
      <c r="B1050" s="430">
        <v>1.9300000000000001E-2</v>
      </c>
      <c r="C1050" s="400">
        <v>5.8999999999999997E-2</v>
      </c>
      <c r="D1050" s="400">
        <v>2.5999999999999999E-3</v>
      </c>
      <c r="E1050" s="400">
        <v>3.1083333333333301E-3</v>
      </c>
      <c r="F1050" s="400">
        <v>3.1416666666666702E-3</v>
      </c>
      <c r="G1050" s="400">
        <v>3.1250000000000002E-3</v>
      </c>
      <c r="H1050" s="400">
        <v>3.3333333333333301E-3</v>
      </c>
      <c r="I1050" s="400">
        <f t="shared" si="48"/>
        <v>1.67E-2</v>
      </c>
      <c r="J1050" s="400">
        <f t="shared" si="46"/>
        <v>1.6175000000000002E-2</v>
      </c>
      <c r="K1050" s="400">
        <f t="shared" si="47"/>
        <v>5.566666666666667E-2</v>
      </c>
    </row>
    <row r="1051" spans="1:11" ht="14.5" customHeight="1" x14ac:dyDescent="0.15">
      <c r="A1051" s="399">
        <v>41395</v>
      </c>
      <c r="B1051" s="430">
        <v>2.3400000000000001E-2</v>
      </c>
      <c r="C1051" s="400">
        <v>-8.9599999999999999E-2</v>
      </c>
      <c r="D1051" s="400">
        <v>2.3E-3</v>
      </c>
      <c r="E1051" s="400">
        <v>3.24166666666667E-3</v>
      </c>
      <c r="F1051" s="400">
        <v>3.2833333333333299E-3</v>
      </c>
      <c r="G1051" s="400">
        <v>3.2625000000000002E-3</v>
      </c>
      <c r="H1051" s="400">
        <v>3.4749999999999998E-3</v>
      </c>
      <c r="I1051" s="400">
        <f t="shared" si="48"/>
        <v>2.1100000000000001E-2</v>
      </c>
      <c r="J1051" s="400">
        <f t="shared" ref="J1051:J1114" si="49">B1051-G1051</f>
        <v>2.0137499999999999E-2</v>
      </c>
      <c r="K1051" s="400">
        <f t="shared" ref="K1051:K1114" si="50">$C1051-H1051</f>
        <v>-9.3075000000000005E-2</v>
      </c>
    </row>
    <row r="1052" spans="1:11" ht="14.5" customHeight="1" x14ac:dyDescent="0.15">
      <c r="A1052" s="399">
        <v>41426</v>
      </c>
      <c r="B1052" s="430">
        <v>-1.34E-2</v>
      </c>
      <c r="C1052" s="400">
        <v>1.14E-2</v>
      </c>
      <c r="D1052" s="400">
        <v>2.3999999999999998E-3</v>
      </c>
      <c r="E1052" s="400">
        <v>3.55833333333333E-3</v>
      </c>
      <c r="F1052" s="400">
        <v>3.5999999999999999E-3</v>
      </c>
      <c r="G1052" s="400">
        <v>3.5791666666666702E-3</v>
      </c>
      <c r="H1052" s="400">
        <v>3.7750000000000001E-3</v>
      </c>
      <c r="I1052" s="400">
        <f t="shared" si="48"/>
        <v>-1.5800000000000002E-2</v>
      </c>
      <c r="J1052" s="400">
        <f t="shared" si="49"/>
        <v>-1.697916666666667E-2</v>
      </c>
      <c r="K1052" s="400">
        <f t="shared" si="50"/>
        <v>7.6249999999999998E-3</v>
      </c>
    </row>
    <row r="1053" spans="1:11" ht="14.5" customHeight="1" x14ac:dyDescent="0.15">
      <c r="A1053" s="399">
        <v>41456</v>
      </c>
      <c r="B1053" s="430">
        <v>5.0900000000000001E-2</v>
      </c>
      <c r="C1053" s="400">
        <v>3.85E-2</v>
      </c>
      <c r="D1053" s="400">
        <v>3.0000000000000001E-3</v>
      </c>
      <c r="E1053" s="400">
        <v>3.6166666666666699E-3</v>
      </c>
      <c r="F1053" s="400">
        <v>3.7166666666666702E-3</v>
      </c>
      <c r="G1053" s="400">
        <v>3.6666666666666701E-3</v>
      </c>
      <c r="H1053" s="400">
        <v>3.8999999999999998E-3</v>
      </c>
      <c r="I1053" s="400">
        <f t="shared" si="48"/>
        <v>4.7899999999999998E-2</v>
      </c>
      <c r="J1053" s="400">
        <f t="shared" si="49"/>
        <v>4.7233333333333329E-2</v>
      </c>
      <c r="K1053" s="400">
        <f t="shared" si="50"/>
        <v>3.4599999999999999E-2</v>
      </c>
    </row>
    <row r="1054" spans="1:11" ht="14.5" customHeight="1" x14ac:dyDescent="0.15">
      <c r="A1054" s="399">
        <v>41487</v>
      </c>
      <c r="B1054" s="430">
        <v>-2.9000000000000001E-2</v>
      </c>
      <c r="C1054" s="400">
        <v>-0.05</v>
      </c>
      <c r="D1054" s="400">
        <v>2.8E-3</v>
      </c>
      <c r="E1054" s="400">
        <v>3.78333333333333E-3</v>
      </c>
      <c r="F1054" s="400">
        <v>3.8583333333333299E-3</v>
      </c>
      <c r="G1054" s="400">
        <v>3.8208333333333302E-3</v>
      </c>
      <c r="H1054" s="400">
        <v>3.9416666666666697E-3</v>
      </c>
      <c r="I1054" s="400">
        <f t="shared" si="48"/>
        <v>-3.1800000000000002E-2</v>
      </c>
      <c r="J1054" s="400">
        <f t="shared" si="49"/>
        <v>-3.2820833333333334E-2</v>
      </c>
      <c r="K1054" s="400">
        <f t="shared" si="50"/>
        <v>-5.3941666666666672E-2</v>
      </c>
    </row>
    <row r="1055" spans="1:11" ht="14.5" customHeight="1" x14ac:dyDescent="0.15">
      <c r="A1055" s="399">
        <v>41518</v>
      </c>
      <c r="B1055" s="430">
        <v>3.1399999999999997E-2</v>
      </c>
      <c r="C1055" s="400">
        <v>1.0800000000000001E-2</v>
      </c>
      <c r="D1055" s="400">
        <v>2.8999999999999998E-3</v>
      </c>
      <c r="E1055" s="400">
        <v>3.8666666666666702E-3</v>
      </c>
      <c r="F1055" s="400">
        <v>3.9083333333333296E-3</v>
      </c>
      <c r="G1055" s="400">
        <v>3.8874999999999999E-3</v>
      </c>
      <c r="H1055" s="400">
        <v>4.0000000000000001E-3</v>
      </c>
      <c r="I1055" s="400">
        <f t="shared" si="48"/>
        <v>2.8499999999999998E-2</v>
      </c>
      <c r="J1055" s="400">
        <f t="shared" si="49"/>
        <v>2.7512499999999999E-2</v>
      </c>
      <c r="K1055" s="400">
        <f t="shared" si="50"/>
        <v>6.8000000000000005E-3</v>
      </c>
    </row>
    <row r="1056" spans="1:11" ht="14.5" customHeight="1" x14ac:dyDescent="0.15">
      <c r="A1056" s="399">
        <v>41548</v>
      </c>
      <c r="B1056" s="430">
        <v>4.5999999999999999E-2</v>
      </c>
      <c r="C1056" s="400">
        <v>3.7699999999999997E-2</v>
      </c>
      <c r="D1056" s="400">
        <v>2.8999999999999998E-3</v>
      </c>
      <c r="E1056" s="400">
        <v>3.7750000000000001E-3</v>
      </c>
      <c r="F1056" s="400">
        <v>3.8249999999999998E-3</v>
      </c>
      <c r="G1056" s="400">
        <v>3.8E-3</v>
      </c>
      <c r="H1056" s="400">
        <v>3.9166666666666699E-3</v>
      </c>
      <c r="I1056" s="400">
        <f t="shared" si="48"/>
        <v>4.3099999999999999E-2</v>
      </c>
      <c r="J1056" s="400">
        <f t="shared" si="49"/>
        <v>4.2200000000000001E-2</v>
      </c>
      <c r="K1056" s="400">
        <f t="shared" si="50"/>
        <v>3.3783333333333325E-2</v>
      </c>
    </row>
    <row r="1057" spans="1:11" ht="14.5" customHeight="1" x14ac:dyDescent="0.15">
      <c r="A1057" s="399">
        <v>41579</v>
      </c>
      <c r="B1057" s="430">
        <v>3.0499999999999999E-2</v>
      </c>
      <c r="C1057" s="400">
        <v>-1.9900000000000001E-2</v>
      </c>
      <c r="D1057" s="400">
        <v>2.7000000000000001E-3</v>
      </c>
      <c r="E1057" s="400">
        <v>3.8583333333333299E-3</v>
      </c>
      <c r="F1057" s="400">
        <v>3.89166666666667E-3</v>
      </c>
      <c r="G1057" s="400">
        <v>3.875E-3</v>
      </c>
      <c r="H1057" s="400">
        <v>3.9750000000000002E-3</v>
      </c>
      <c r="I1057" s="400">
        <f t="shared" si="48"/>
        <v>2.7799999999999998E-2</v>
      </c>
      <c r="J1057" s="400">
        <f t="shared" si="49"/>
        <v>2.6624999999999999E-2</v>
      </c>
      <c r="K1057" s="400">
        <f t="shared" si="50"/>
        <v>-2.3875E-2</v>
      </c>
    </row>
    <row r="1058" spans="1:11" ht="14.5" customHeight="1" x14ac:dyDescent="0.15">
      <c r="A1058" s="399">
        <v>41609</v>
      </c>
      <c r="B1058" s="430">
        <v>2.53E-2</v>
      </c>
      <c r="C1058" s="400">
        <v>7.6E-3</v>
      </c>
      <c r="D1058" s="400">
        <v>3.0999999999999999E-3</v>
      </c>
      <c r="E1058" s="400">
        <v>3.8500000000000001E-3</v>
      </c>
      <c r="F1058" s="400">
        <v>3.8999999999999998E-3</v>
      </c>
      <c r="G1058" s="400">
        <v>3.875E-3</v>
      </c>
      <c r="H1058" s="400">
        <v>4.0083333333333299E-3</v>
      </c>
      <c r="I1058" s="400">
        <f t="shared" si="48"/>
        <v>2.2200000000000001E-2</v>
      </c>
      <c r="J1058" s="400">
        <f t="shared" si="49"/>
        <v>2.1425E-2</v>
      </c>
      <c r="K1058" s="400">
        <f t="shared" si="50"/>
        <v>3.5916666666666701E-3</v>
      </c>
    </row>
    <row r="1059" spans="1:11" ht="14.5" customHeight="1" x14ac:dyDescent="0.15">
      <c r="A1059" s="399">
        <v>41640</v>
      </c>
      <c r="B1059" s="430">
        <v>-3.4599999999999999E-2</v>
      </c>
      <c r="C1059" s="400">
        <v>2.81E-2</v>
      </c>
      <c r="D1059" s="400">
        <v>3.2000000000000002E-3</v>
      </c>
      <c r="E1059" s="400">
        <v>3.74166666666667E-3</v>
      </c>
      <c r="F1059" s="400">
        <v>3.7750000000000001E-3</v>
      </c>
      <c r="G1059" s="400">
        <v>3.7583333333333301E-3</v>
      </c>
      <c r="H1059" s="400">
        <v>3.8583333333333299E-3</v>
      </c>
      <c r="I1059" s="400">
        <f t="shared" si="48"/>
        <v>-3.78E-2</v>
      </c>
      <c r="J1059" s="400">
        <f t="shared" si="49"/>
        <v>-3.8358333333333328E-2</v>
      </c>
      <c r="K1059" s="400">
        <f t="shared" si="50"/>
        <v>2.4241666666666668E-2</v>
      </c>
    </row>
    <row r="1060" spans="1:11" ht="14.5" customHeight="1" x14ac:dyDescent="0.15">
      <c r="A1060" s="399">
        <v>41671</v>
      </c>
      <c r="B1060" s="430">
        <v>4.5699999999999998E-2</v>
      </c>
      <c r="C1060" s="400">
        <v>3.3500000000000002E-2</v>
      </c>
      <c r="D1060" s="400">
        <v>2.5999999999999999E-3</v>
      </c>
      <c r="E1060" s="400">
        <v>3.70833333333333E-3</v>
      </c>
      <c r="F1060" s="400">
        <v>3.7166666666666702E-3</v>
      </c>
      <c r="G1060" s="400">
        <v>3.7125000000000001E-3</v>
      </c>
      <c r="H1060" s="400">
        <v>3.7750000000000001E-3</v>
      </c>
      <c r="I1060" s="400">
        <f t="shared" si="48"/>
        <v>4.3099999999999999E-2</v>
      </c>
      <c r="J1060" s="400">
        <f t="shared" si="49"/>
        <v>4.1987499999999997E-2</v>
      </c>
      <c r="K1060" s="400">
        <f t="shared" si="50"/>
        <v>2.9725000000000001E-2</v>
      </c>
    </row>
    <row r="1061" spans="1:11" ht="14.5" customHeight="1" x14ac:dyDescent="0.15">
      <c r="A1061" s="399">
        <v>41699</v>
      </c>
      <c r="B1061" s="400">
        <v>8.3999999999999995E-3</v>
      </c>
      <c r="C1061" s="400">
        <v>3.3700000000000001E-2</v>
      </c>
      <c r="D1061" s="400">
        <v>2.8999999999999998E-3</v>
      </c>
      <c r="E1061" s="400">
        <v>3.65E-3</v>
      </c>
      <c r="F1061" s="400">
        <v>3.7000000000000002E-3</v>
      </c>
      <c r="G1061" s="400">
        <v>3.6749999999999999E-3</v>
      </c>
      <c r="H1061" s="430">
        <v>3.7583333333333301E-3</v>
      </c>
      <c r="I1061" s="400">
        <f t="shared" si="48"/>
        <v>5.4999999999999997E-3</v>
      </c>
      <c r="J1061" s="400">
        <f t="shared" si="49"/>
        <v>4.725E-3</v>
      </c>
      <c r="K1061" s="400">
        <f t="shared" si="50"/>
        <v>2.9941666666666672E-2</v>
      </c>
    </row>
    <row r="1062" spans="1:11" ht="14.5" customHeight="1" x14ac:dyDescent="0.15">
      <c r="A1062" s="399">
        <v>41730</v>
      </c>
      <c r="B1062" s="430">
        <v>7.4000000000000003E-3</v>
      </c>
      <c r="C1062" s="400">
        <v>4.2599999999999999E-2</v>
      </c>
      <c r="D1062" s="400">
        <v>2.8E-3</v>
      </c>
      <c r="E1062" s="400">
        <v>3.5333333333333302E-3</v>
      </c>
      <c r="F1062" s="400">
        <v>3.6083333333333301E-3</v>
      </c>
      <c r="G1062" s="400">
        <v>3.5708333333333299E-3</v>
      </c>
      <c r="H1062" s="430">
        <v>3.6749999999999999E-3</v>
      </c>
      <c r="I1062" s="400">
        <f t="shared" si="48"/>
        <v>4.5999999999999999E-3</v>
      </c>
      <c r="J1062" s="400">
        <f t="shared" si="49"/>
        <v>3.8291666666666704E-3</v>
      </c>
      <c r="K1062" s="400">
        <f t="shared" si="50"/>
        <v>3.8925000000000001E-2</v>
      </c>
    </row>
    <row r="1063" spans="1:11" ht="14.5" customHeight="1" x14ac:dyDescent="0.15">
      <c r="A1063" s="405">
        <v>41760</v>
      </c>
      <c r="B1063" s="430">
        <v>2.35E-2</v>
      </c>
      <c r="C1063" s="400">
        <v>-1.0500000000000001E-2</v>
      </c>
      <c r="D1063" s="400">
        <v>2.8E-3</v>
      </c>
      <c r="E1063" s="400">
        <v>3.46666666666667E-3</v>
      </c>
      <c r="F1063" s="400">
        <v>3.5000000000000001E-3</v>
      </c>
      <c r="G1063" s="400">
        <v>3.48333333333333E-3</v>
      </c>
      <c r="H1063" s="430">
        <v>3.5500000000000002E-3</v>
      </c>
      <c r="I1063" s="400">
        <f t="shared" si="48"/>
        <v>2.07E-2</v>
      </c>
      <c r="J1063" s="400">
        <f t="shared" si="49"/>
        <v>2.0016666666666669E-2</v>
      </c>
      <c r="K1063" s="400">
        <f t="shared" si="50"/>
        <v>-1.405E-2</v>
      </c>
    </row>
    <row r="1064" spans="1:11" ht="14.5" customHeight="1" x14ac:dyDescent="0.15">
      <c r="A1064" s="405">
        <v>41791</v>
      </c>
      <c r="B1064" s="430">
        <v>2.07E-2</v>
      </c>
      <c r="C1064" s="400">
        <v>4.48E-2</v>
      </c>
      <c r="D1064" s="400">
        <v>2.5000000000000001E-3</v>
      </c>
      <c r="E1064" s="400">
        <v>3.54166666666667E-3</v>
      </c>
      <c r="F1064" s="400">
        <v>3.5500000000000002E-3</v>
      </c>
      <c r="G1064" s="400">
        <v>3.5458333333333301E-3</v>
      </c>
      <c r="H1064" s="430">
        <v>3.5750000000000001E-3</v>
      </c>
      <c r="I1064" s="400">
        <f t="shared" si="48"/>
        <v>1.8200000000000001E-2</v>
      </c>
      <c r="J1064" s="400">
        <f t="shared" si="49"/>
        <v>1.7154166666666668E-2</v>
      </c>
      <c r="K1064" s="400">
        <f t="shared" si="50"/>
        <v>4.1224999999999998E-2</v>
      </c>
    </row>
    <row r="1065" spans="1:11" ht="14.5" customHeight="1" x14ac:dyDescent="0.15">
      <c r="A1065" s="405">
        <v>41821</v>
      </c>
      <c r="B1065" s="430">
        <v>-1.38E-2</v>
      </c>
      <c r="C1065" s="400">
        <v>-6.8000000000000005E-2</v>
      </c>
      <c r="D1065" s="400">
        <v>2.7000000000000001E-3</v>
      </c>
      <c r="E1065" s="400">
        <v>3.46666666666667E-3</v>
      </c>
      <c r="F1065" s="400">
        <v>3.5000000000000001E-3</v>
      </c>
      <c r="G1065" s="400">
        <v>3.48333333333333E-3</v>
      </c>
      <c r="H1065" s="430">
        <v>3.5249999999999999E-3</v>
      </c>
      <c r="I1065" s="400">
        <f t="shared" si="48"/>
        <v>-1.6500000000000001E-2</v>
      </c>
      <c r="J1065" s="400">
        <f t="shared" si="49"/>
        <v>-1.7283333333333331E-2</v>
      </c>
      <c r="K1065" s="400">
        <f t="shared" si="50"/>
        <v>-7.1525000000000005E-2</v>
      </c>
    </row>
    <row r="1066" spans="1:11" ht="14.5" customHeight="1" x14ac:dyDescent="0.15">
      <c r="A1066" s="405">
        <v>41852</v>
      </c>
      <c r="B1066" s="430">
        <v>0.04</v>
      </c>
      <c r="C1066" s="400">
        <v>4.9500000000000002E-2</v>
      </c>
      <c r="D1066" s="400">
        <v>2.5999999999999999E-3</v>
      </c>
      <c r="E1066" s="400">
        <v>3.3999999999999998E-3</v>
      </c>
      <c r="F1066" s="400">
        <v>3.4166666666666698E-3</v>
      </c>
      <c r="G1066" s="400">
        <v>3.4083333333333301E-3</v>
      </c>
      <c r="H1066" s="430">
        <v>3.4416666666666701E-3</v>
      </c>
      <c r="I1066" s="400">
        <f t="shared" si="48"/>
        <v>3.7400000000000003E-2</v>
      </c>
      <c r="J1066" s="400">
        <f t="shared" si="49"/>
        <v>3.6591666666666668E-2</v>
      </c>
      <c r="K1066" s="400">
        <f t="shared" si="50"/>
        <v>4.6058333333333333E-2</v>
      </c>
    </row>
    <row r="1067" spans="1:11" ht="14.5" customHeight="1" x14ac:dyDescent="0.15">
      <c r="A1067" s="405">
        <v>41883</v>
      </c>
      <c r="B1067" s="430">
        <v>-1.4E-2</v>
      </c>
      <c r="C1067" s="400">
        <v>-1.8599999999999998E-2</v>
      </c>
      <c r="D1067" s="400">
        <v>2.3E-3</v>
      </c>
      <c r="E1067" s="400">
        <v>3.4250000000000001E-3</v>
      </c>
      <c r="F1067" s="400">
        <v>3.4916666666666698E-3</v>
      </c>
      <c r="G1067" s="400">
        <v>3.4583333333333302E-3</v>
      </c>
      <c r="H1067" s="430">
        <v>3.5333333333333302E-3</v>
      </c>
      <c r="I1067" s="400">
        <f t="shared" si="48"/>
        <v>-1.6300000000000002E-2</v>
      </c>
      <c r="J1067" s="400">
        <f t="shared" si="49"/>
        <v>-1.7458333333333329E-2</v>
      </c>
      <c r="K1067" s="400">
        <f t="shared" si="50"/>
        <v>-2.2133333333333328E-2</v>
      </c>
    </row>
    <row r="1068" spans="1:11" ht="14.5" customHeight="1" x14ac:dyDescent="0.15">
      <c r="A1068" s="405">
        <v>41913</v>
      </c>
      <c r="B1068" s="430">
        <v>2.4400000000000002E-2</v>
      </c>
      <c r="C1068" s="400">
        <v>8.0199999999999994E-2</v>
      </c>
      <c r="D1068" s="400">
        <v>2.5000000000000001E-3</v>
      </c>
      <c r="E1068" s="400">
        <v>3.2666666666666699E-3</v>
      </c>
      <c r="F1068" s="400">
        <v>3.3249999999999998E-3</v>
      </c>
      <c r="G1068" s="400">
        <v>3.2958333333333299E-3</v>
      </c>
      <c r="H1068" s="430">
        <v>3.3833333333333302E-3</v>
      </c>
      <c r="I1068" s="400">
        <f t="shared" si="48"/>
        <v>2.1900000000000003E-2</v>
      </c>
      <c r="J1068" s="400">
        <f t="shared" si="49"/>
        <v>2.110416666666667E-2</v>
      </c>
      <c r="K1068" s="400">
        <f t="shared" si="50"/>
        <v>7.6816666666666658E-2</v>
      </c>
    </row>
    <row r="1069" spans="1:11" ht="14.5" customHeight="1" x14ac:dyDescent="0.15">
      <c r="A1069" s="405">
        <v>41944</v>
      </c>
      <c r="B1069" s="430">
        <v>2.69E-2</v>
      </c>
      <c r="C1069" s="400">
        <v>1.2E-2</v>
      </c>
      <c r="D1069" s="400">
        <v>2.3E-3</v>
      </c>
      <c r="E1069" s="400">
        <v>3.2666666666666699E-3</v>
      </c>
      <c r="F1069" s="400">
        <v>3.3666666666666701E-3</v>
      </c>
      <c r="G1069" s="400">
        <v>3.31666666666667E-3</v>
      </c>
      <c r="H1069" s="430">
        <v>3.4083333333333301E-3</v>
      </c>
      <c r="I1069" s="400">
        <f t="shared" si="48"/>
        <v>2.46E-2</v>
      </c>
      <c r="J1069" s="400">
        <f t="shared" si="49"/>
        <v>2.3583333333333331E-2</v>
      </c>
      <c r="K1069" s="400">
        <f t="shared" si="50"/>
        <v>8.5916666666666711E-3</v>
      </c>
    </row>
    <row r="1070" spans="1:11" ht="14.5" customHeight="1" x14ac:dyDescent="0.15">
      <c r="A1070" s="405">
        <v>41974</v>
      </c>
      <c r="B1070" s="430">
        <v>-2.5000000000000001E-3</v>
      </c>
      <c r="C1070" s="400">
        <v>3.5000000000000003E-2</v>
      </c>
      <c r="D1070" s="400">
        <v>2.2000000000000001E-3</v>
      </c>
      <c r="E1070" s="400">
        <v>3.1583333333333298E-3</v>
      </c>
      <c r="F1070" s="400">
        <v>3.24166666666667E-3</v>
      </c>
      <c r="G1070" s="400">
        <v>3.2000000000000002E-3</v>
      </c>
      <c r="H1070" s="430">
        <v>3.2916666666666702E-3</v>
      </c>
      <c r="I1070" s="400">
        <f t="shared" si="48"/>
        <v>-4.7000000000000002E-3</v>
      </c>
      <c r="J1070" s="400">
        <f t="shared" si="49"/>
        <v>-5.7000000000000002E-3</v>
      </c>
      <c r="K1070" s="400">
        <f t="shared" si="50"/>
        <v>3.1708333333333331E-2</v>
      </c>
    </row>
    <row r="1071" spans="1:11" ht="14.5" customHeight="1" x14ac:dyDescent="0.15">
      <c r="A1071" s="405">
        <v>42005</v>
      </c>
      <c r="B1071" s="400">
        <v>-0.03</v>
      </c>
      <c r="C1071" s="400">
        <v>2.3300000000000001E-2</v>
      </c>
      <c r="D1071" s="400">
        <v>2E-3</v>
      </c>
      <c r="E1071" s="400">
        <v>2.8833333333333302E-3</v>
      </c>
      <c r="F1071" s="400">
        <v>2.9499999999999999E-3</v>
      </c>
      <c r="G1071" s="400">
        <v>2.9166666666666698E-3</v>
      </c>
      <c r="H1071" s="430">
        <v>2.98333333333333E-3</v>
      </c>
      <c r="I1071" s="400">
        <f t="shared" si="48"/>
        <v>-3.2000000000000001E-2</v>
      </c>
      <c r="J1071" s="400">
        <f t="shared" si="49"/>
        <v>-3.291666666666667E-2</v>
      </c>
      <c r="K1071" s="400">
        <f t="shared" si="50"/>
        <v>2.031666666666667E-2</v>
      </c>
    </row>
    <row r="1072" spans="1:11" ht="14.5" customHeight="1" x14ac:dyDescent="0.15">
      <c r="A1072" s="405">
        <v>42036</v>
      </c>
      <c r="B1072" s="430">
        <v>5.7500000000000002E-2</v>
      </c>
      <c r="C1072" s="400">
        <v>-6.3299999999999995E-2</v>
      </c>
      <c r="D1072" s="400">
        <v>1.5E-3</v>
      </c>
      <c r="E1072" s="400">
        <v>3.0083333333333299E-3</v>
      </c>
      <c r="F1072" s="400">
        <v>3.0333333333333302E-3</v>
      </c>
      <c r="G1072" s="400">
        <v>3.0208333333333298E-3</v>
      </c>
      <c r="H1072" s="430">
        <v>3.05833333333333E-3</v>
      </c>
      <c r="I1072" s="400">
        <f t="shared" si="48"/>
        <v>5.6000000000000001E-2</v>
      </c>
      <c r="J1072" s="400">
        <f t="shared" si="49"/>
        <v>5.4479166666666676E-2</v>
      </c>
      <c r="K1072" s="400">
        <f t="shared" si="50"/>
        <v>-6.6358333333333325E-2</v>
      </c>
    </row>
    <row r="1073" spans="1:11" ht="14.5" customHeight="1" x14ac:dyDescent="0.15">
      <c r="A1073" s="405">
        <v>42064</v>
      </c>
      <c r="B1073" s="430">
        <v>-1.5800000000000002E-2</v>
      </c>
      <c r="C1073" s="400">
        <v>-4.8999999999999998E-3</v>
      </c>
      <c r="D1073" s="400">
        <v>2.0999999999999999E-3</v>
      </c>
      <c r="E1073" s="400">
        <v>3.0333333333333302E-3</v>
      </c>
      <c r="F1073" s="400">
        <v>3.0833333333333299E-3</v>
      </c>
      <c r="G1073" s="400">
        <v>3.05833333333333E-3</v>
      </c>
      <c r="H1073" s="430">
        <v>3.1166666666666699E-3</v>
      </c>
      <c r="I1073" s="400">
        <f t="shared" si="48"/>
        <v>-1.7900000000000003E-2</v>
      </c>
      <c r="J1073" s="400">
        <f t="shared" si="49"/>
        <v>-1.8858333333333331E-2</v>
      </c>
      <c r="K1073" s="400">
        <f t="shared" si="50"/>
        <v>-8.0166666666666702E-3</v>
      </c>
    </row>
    <row r="1074" spans="1:11" ht="14.5" customHeight="1" x14ac:dyDescent="0.15">
      <c r="A1074" s="405">
        <v>42095</v>
      </c>
      <c r="B1074" s="430">
        <v>9.5999999999999992E-3</v>
      </c>
      <c r="C1074" s="400">
        <v>-1.29E-2</v>
      </c>
      <c r="D1074" s="400">
        <v>1.9E-3</v>
      </c>
      <c r="E1074" s="400">
        <v>2.9333333333333299E-3</v>
      </c>
      <c r="F1074" s="400">
        <v>3.0333333333333302E-3</v>
      </c>
      <c r="G1074" s="400">
        <v>2.98333333333333E-3</v>
      </c>
      <c r="H1074" s="400">
        <v>3.1250000000000002E-3</v>
      </c>
      <c r="I1074" s="400">
        <f t="shared" si="48"/>
        <v>7.6999999999999994E-3</v>
      </c>
      <c r="J1074" s="400">
        <f t="shared" si="49"/>
        <v>6.6166666666666691E-3</v>
      </c>
      <c r="K1074" s="400">
        <f t="shared" si="50"/>
        <v>-1.6025000000000001E-2</v>
      </c>
    </row>
    <row r="1075" spans="1:11" ht="14.5" customHeight="1" x14ac:dyDescent="0.15">
      <c r="A1075" s="405">
        <v>42125</v>
      </c>
      <c r="B1075" s="430">
        <v>1.29E-2</v>
      </c>
      <c r="C1075" s="400">
        <v>6.4999999999999997E-3</v>
      </c>
      <c r="D1075" s="400">
        <v>2E-3</v>
      </c>
      <c r="E1075" s="400">
        <v>3.31666666666667E-3</v>
      </c>
      <c r="F1075" s="400">
        <v>3.3999999999999998E-3</v>
      </c>
      <c r="G1075" s="400">
        <v>3.3583333333333299E-3</v>
      </c>
      <c r="H1075" s="400">
        <v>3.4749999999999998E-3</v>
      </c>
      <c r="I1075" s="400">
        <f t="shared" si="48"/>
        <v>1.09E-2</v>
      </c>
      <c r="J1075" s="400">
        <f t="shared" si="49"/>
        <v>9.5416666666666705E-3</v>
      </c>
      <c r="K1075" s="400">
        <f t="shared" si="50"/>
        <v>3.0249999999999999E-3</v>
      </c>
    </row>
    <row r="1076" spans="1:11" ht="14.5" customHeight="1" x14ac:dyDescent="0.15">
      <c r="A1076" s="405">
        <v>42156</v>
      </c>
      <c r="B1076" s="400">
        <v>-1.9400000000000001E-2</v>
      </c>
      <c r="C1076" s="400">
        <v>-0.06</v>
      </c>
      <c r="D1076" s="400">
        <v>2.3E-3</v>
      </c>
      <c r="E1076" s="400">
        <v>3.4916666666666698E-3</v>
      </c>
      <c r="F1076" s="400">
        <v>3.55833333333333E-3</v>
      </c>
      <c r="G1076" s="400">
        <f t="shared" ref="G1076:G1107" si="51">AVERAGE(E1076:F1076)</f>
        <v>3.5249999999999999E-3</v>
      </c>
      <c r="H1076" s="400">
        <v>3.6583333333333298E-3</v>
      </c>
      <c r="I1076" s="400">
        <f t="shared" si="48"/>
        <v>-2.1700000000000001E-2</v>
      </c>
      <c r="J1076" s="400">
        <f t="shared" si="49"/>
        <v>-2.2925000000000001E-2</v>
      </c>
      <c r="K1076" s="400">
        <f t="shared" si="50"/>
        <v>-6.3658333333333331E-2</v>
      </c>
    </row>
    <row r="1077" spans="1:11" ht="14.5" customHeight="1" x14ac:dyDescent="0.15">
      <c r="A1077" s="405">
        <v>42186</v>
      </c>
      <c r="B1077" s="400">
        <v>2.1000000000000001E-2</v>
      </c>
      <c r="C1077" s="400">
        <v>4.8099999999999997E-2</v>
      </c>
      <c r="D1077" s="400">
        <v>2.3999999999999998E-3</v>
      </c>
      <c r="E1077" s="400">
        <v>3.4583333333333302E-3</v>
      </c>
      <c r="F1077" s="400">
        <v>3.54166666666667E-3</v>
      </c>
      <c r="G1077" s="400">
        <f t="shared" si="51"/>
        <v>3.5000000000000001E-3</v>
      </c>
      <c r="H1077" s="400">
        <v>3.6666666666666701E-3</v>
      </c>
      <c r="I1077" s="400">
        <f t="shared" si="48"/>
        <v>1.8600000000000002E-2</v>
      </c>
      <c r="J1077" s="400">
        <f t="shared" si="49"/>
        <v>1.7500000000000002E-2</v>
      </c>
      <c r="K1077" s="400">
        <f t="shared" si="50"/>
        <v>4.4433333333333325E-2</v>
      </c>
    </row>
    <row r="1078" spans="1:11" ht="14.5" customHeight="1" x14ac:dyDescent="0.15">
      <c r="A1078" s="405">
        <v>42217</v>
      </c>
      <c r="B1078" s="400">
        <v>-6.0299999999999999E-2</v>
      </c>
      <c r="C1078" s="400">
        <v>-3.9699999999999999E-2</v>
      </c>
      <c r="D1078" s="400">
        <v>2.2000000000000001E-3</v>
      </c>
      <c r="E1078" s="400">
        <v>3.3666666666666701E-3</v>
      </c>
      <c r="F1078" s="400">
        <v>3.4416666666666701E-3</v>
      </c>
      <c r="G1078" s="400">
        <f t="shared" si="51"/>
        <v>3.4041666666666699E-3</v>
      </c>
      <c r="H1078" s="400">
        <v>3.54166666666667E-3</v>
      </c>
      <c r="I1078" s="400">
        <f t="shared" si="48"/>
        <v>-6.25E-2</v>
      </c>
      <c r="J1078" s="400">
        <f t="shared" si="49"/>
        <v>-6.3704166666666673E-2</v>
      </c>
      <c r="K1078" s="400">
        <f t="shared" si="50"/>
        <v>-4.3241666666666671E-2</v>
      </c>
    </row>
    <row r="1079" spans="1:11" ht="14.5" customHeight="1" x14ac:dyDescent="0.15">
      <c r="A1079" s="405">
        <v>42248</v>
      </c>
      <c r="B1079" s="400">
        <v>-2.47E-2</v>
      </c>
      <c r="C1079" s="400">
        <v>2.9000000000000001E-2</v>
      </c>
      <c r="D1079" s="400">
        <v>2.0999999999999999E-3</v>
      </c>
      <c r="E1079" s="400">
        <v>3.39166666666667E-3</v>
      </c>
      <c r="F1079" s="400">
        <v>3.5083333333333299E-3</v>
      </c>
      <c r="G1079" s="400">
        <f t="shared" si="51"/>
        <v>3.4499999999999999E-3</v>
      </c>
      <c r="H1079" s="400">
        <v>3.6583333333333298E-3</v>
      </c>
      <c r="I1079" s="400">
        <f t="shared" si="48"/>
        <v>-2.6800000000000001E-2</v>
      </c>
      <c r="J1079" s="400">
        <f t="shared" si="49"/>
        <v>-2.8150000000000001E-2</v>
      </c>
      <c r="K1079" s="400">
        <f t="shared" si="50"/>
        <v>2.5341666666666672E-2</v>
      </c>
    </row>
    <row r="1080" spans="1:11" ht="14.5" customHeight="1" x14ac:dyDescent="0.15">
      <c r="A1080" s="405">
        <v>42278</v>
      </c>
      <c r="B1080" s="400">
        <v>8.4400000000000003E-2</v>
      </c>
      <c r="C1080" s="400">
        <v>1.0800000000000001E-2</v>
      </c>
      <c r="D1080" s="400">
        <v>2.0999999999999999E-3</v>
      </c>
      <c r="E1080" s="400">
        <v>3.2916666666666702E-3</v>
      </c>
      <c r="F1080" s="400">
        <v>3.4250000000000001E-3</v>
      </c>
      <c r="G1080" s="400">
        <f t="shared" si="51"/>
        <v>3.3583333333333351E-3</v>
      </c>
      <c r="H1080" s="400">
        <v>3.5750000000000001E-3</v>
      </c>
      <c r="I1080" s="400">
        <f t="shared" si="48"/>
        <v>8.2299999999999998E-2</v>
      </c>
      <c r="J1080" s="400">
        <f t="shared" si="49"/>
        <v>8.1041666666666665E-2</v>
      </c>
      <c r="K1080" s="400">
        <f t="shared" si="50"/>
        <v>7.2250000000000005E-3</v>
      </c>
    </row>
    <row r="1081" spans="1:11" ht="14.5" customHeight="1" x14ac:dyDescent="0.15">
      <c r="A1081" s="405">
        <v>42309</v>
      </c>
      <c r="B1081" s="400">
        <v>3.0000000000000001E-3</v>
      </c>
      <c r="C1081" s="400">
        <v>-2.1299999999999999E-2</v>
      </c>
      <c r="D1081" s="400">
        <v>2.2000000000000001E-3</v>
      </c>
      <c r="E1081" s="400">
        <v>3.3833333333333302E-3</v>
      </c>
      <c r="F1081" s="400">
        <v>3.5083333333333299E-3</v>
      </c>
      <c r="G1081" s="400">
        <f t="shared" si="51"/>
        <v>3.4458333333333303E-3</v>
      </c>
      <c r="H1081" s="400">
        <v>3.6666666666666701E-3</v>
      </c>
      <c r="I1081" s="400">
        <f t="shared" si="48"/>
        <v>7.9999999999999993E-4</v>
      </c>
      <c r="J1081" s="400">
        <f t="shared" si="49"/>
        <v>-4.458333333333302E-4</v>
      </c>
      <c r="K1081" s="400">
        <f t="shared" si="50"/>
        <v>-2.4966666666666668E-2</v>
      </c>
    </row>
    <row r="1082" spans="1:11" ht="14.5" customHeight="1" x14ac:dyDescent="0.15">
      <c r="A1082" s="405">
        <v>42339</v>
      </c>
      <c r="B1082" s="400">
        <v>-1.5800000000000002E-2</v>
      </c>
      <c r="C1082" s="400">
        <v>2.1600000000000001E-2</v>
      </c>
      <c r="D1082" s="400">
        <v>2.2000000000000001E-3</v>
      </c>
      <c r="E1082" s="400">
        <v>3.3083333333333298E-3</v>
      </c>
      <c r="F1082" s="400">
        <v>3.46666666666667E-3</v>
      </c>
      <c r="G1082" s="400">
        <f t="shared" si="51"/>
        <v>3.3874999999999999E-3</v>
      </c>
      <c r="H1082" s="400">
        <v>3.6250000000000002E-3</v>
      </c>
      <c r="I1082" s="400">
        <f t="shared" si="48"/>
        <v>-1.8000000000000002E-2</v>
      </c>
      <c r="J1082" s="400">
        <f t="shared" si="49"/>
        <v>-1.9187500000000003E-2</v>
      </c>
      <c r="K1082" s="400">
        <f t="shared" si="50"/>
        <v>1.7975000000000001E-2</v>
      </c>
    </row>
    <row r="1083" spans="1:11" ht="14.5" customHeight="1" x14ac:dyDescent="0.15">
      <c r="A1083" s="405">
        <v>42370</v>
      </c>
      <c r="B1083" s="400">
        <v>-4.9599999999999998E-2</v>
      </c>
      <c r="C1083" s="400">
        <v>4.9222952667868698E-2</v>
      </c>
      <c r="D1083" s="400">
        <v>2.0999999999999999E-3</v>
      </c>
      <c r="E1083" s="400">
        <v>3.3333333333333301E-3</v>
      </c>
      <c r="F1083" s="400">
        <v>3.4333333333333299E-3</v>
      </c>
      <c r="G1083" s="400">
        <f t="shared" si="51"/>
        <v>3.3833333333333302E-3</v>
      </c>
      <c r="H1083" s="400">
        <v>3.55833333333333E-3</v>
      </c>
      <c r="I1083" s="400">
        <f t="shared" si="48"/>
        <v>-5.1699999999999996E-2</v>
      </c>
      <c r="J1083" s="400">
        <f t="shared" si="49"/>
        <v>-5.2983333333333327E-2</v>
      </c>
      <c r="K1083" s="400">
        <f t="shared" si="50"/>
        <v>4.5664619334535368E-2</v>
      </c>
    </row>
    <row r="1084" spans="1:11" ht="14.5" customHeight="1" x14ac:dyDescent="0.15">
      <c r="A1084" s="405">
        <v>42401</v>
      </c>
      <c r="B1084" s="400">
        <v>-1.2999999999999999E-3</v>
      </c>
      <c r="C1084" s="400">
        <v>1.94081804074543E-2</v>
      </c>
      <c r="D1084" s="400">
        <v>2E-3</v>
      </c>
      <c r="E1084" s="400">
        <v>3.3E-3</v>
      </c>
      <c r="F1084" s="400">
        <v>3.31666666666667E-3</v>
      </c>
      <c r="G1084" s="400">
        <f t="shared" si="51"/>
        <v>3.308333333333335E-3</v>
      </c>
      <c r="H1084" s="400">
        <v>3.4250000000000001E-3</v>
      </c>
      <c r="I1084" s="400">
        <f t="shared" si="48"/>
        <v>-3.3E-3</v>
      </c>
      <c r="J1084" s="400">
        <f t="shared" si="49"/>
        <v>-4.6083333333333349E-3</v>
      </c>
      <c r="K1084" s="400">
        <f t="shared" si="50"/>
        <v>1.5983180407454299E-2</v>
      </c>
    </row>
    <row r="1085" spans="1:11" ht="14.5" customHeight="1" x14ac:dyDescent="0.15">
      <c r="A1085" s="405">
        <v>42430</v>
      </c>
      <c r="B1085" s="400">
        <v>6.7799999999999999E-2</v>
      </c>
      <c r="C1085" s="400">
        <v>8.14E-2</v>
      </c>
      <c r="D1085" s="400">
        <v>1.8E-3</v>
      </c>
      <c r="E1085" s="400">
        <v>3.1833333333333301E-3</v>
      </c>
      <c r="F1085" s="400">
        <v>3.2583333333333301E-3</v>
      </c>
      <c r="G1085" s="400">
        <f t="shared" si="51"/>
        <v>3.2208333333333299E-3</v>
      </c>
      <c r="H1085" s="400">
        <v>3.46666666666667E-3</v>
      </c>
      <c r="I1085" s="400">
        <f t="shared" si="48"/>
        <v>6.6000000000000003E-2</v>
      </c>
      <c r="J1085" s="400">
        <f t="shared" si="49"/>
        <v>6.4579166666666674E-2</v>
      </c>
      <c r="K1085" s="400">
        <f t="shared" si="50"/>
        <v>7.7933333333333327E-2</v>
      </c>
    </row>
    <row r="1086" spans="1:11" ht="14.5" customHeight="1" x14ac:dyDescent="0.15">
      <c r="A1086" s="405">
        <v>42461</v>
      </c>
      <c r="B1086" s="400">
        <v>3.8999999999999998E-3</v>
      </c>
      <c r="C1086" s="400">
        <v>-2.41E-2</v>
      </c>
      <c r="D1086" s="400">
        <v>1.6999999999999999E-3</v>
      </c>
      <c r="E1086" s="400">
        <v>3.1833333333333301E-3</v>
      </c>
      <c r="F1086" s="400">
        <v>3.2583333333333301E-3</v>
      </c>
      <c r="G1086" s="400">
        <f t="shared" si="51"/>
        <v>3.2208333333333299E-3</v>
      </c>
      <c r="H1086" s="400">
        <v>3.46666666666667E-3</v>
      </c>
      <c r="I1086" s="400">
        <f t="shared" si="48"/>
        <v>2.1999999999999997E-3</v>
      </c>
      <c r="J1086" s="400">
        <f t="shared" si="49"/>
        <v>6.7916666666666993E-4</v>
      </c>
      <c r="K1086" s="400">
        <f t="shared" si="50"/>
        <v>-2.756666666666667E-2</v>
      </c>
    </row>
    <row r="1087" spans="1:11" ht="14.5" customHeight="1" x14ac:dyDescent="0.15">
      <c r="A1087" s="405">
        <v>42491</v>
      </c>
      <c r="B1087" s="400">
        <v>1.7999999999999999E-2</v>
      </c>
      <c r="C1087" s="400">
        <v>1.5100000000000001E-2</v>
      </c>
      <c r="D1087" s="400">
        <v>2E-3</v>
      </c>
      <c r="E1087" s="400">
        <v>3.0416666666666699E-3</v>
      </c>
      <c r="F1087" s="400">
        <v>3.0833333333333299E-3</v>
      </c>
      <c r="G1087" s="400">
        <f t="shared" si="51"/>
        <v>3.0625000000000001E-3</v>
      </c>
      <c r="H1087" s="400">
        <v>3.2750000000000001E-3</v>
      </c>
      <c r="I1087" s="400">
        <f t="shared" si="48"/>
        <v>1.6E-2</v>
      </c>
      <c r="J1087" s="400">
        <f t="shared" si="49"/>
        <v>1.4937499999999999E-2</v>
      </c>
      <c r="K1087" s="400">
        <f t="shared" si="50"/>
        <v>1.1825E-2</v>
      </c>
    </row>
    <row r="1088" spans="1:11" ht="14.5" customHeight="1" x14ac:dyDescent="0.15">
      <c r="A1088" s="405">
        <v>42522</v>
      </c>
      <c r="B1088" s="400">
        <v>2.5999999999999999E-3</v>
      </c>
      <c r="C1088" s="400">
        <v>7.7899999999999997E-2</v>
      </c>
      <c r="D1088" s="400">
        <v>1.8E-3</v>
      </c>
      <c r="E1088" s="400">
        <v>2.9166666666666698E-3</v>
      </c>
      <c r="F1088" s="400">
        <v>3.0000000000000001E-3</v>
      </c>
      <c r="G1088" s="400">
        <f t="shared" si="51"/>
        <v>2.9583333333333349E-3</v>
      </c>
      <c r="H1088" s="400">
        <v>3.15E-3</v>
      </c>
      <c r="I1088" s="400">
        <f t="shared" si="48"/>
        <v>7.9999999999999993E-4</v>
      </c>
      <c r="J1088" s="400">
        <f t="shared" si="49"/>
        <v>-3.5833333333333507E-4</v>
      </c>
      <c r="K1088" s="400">
        <f t="shared" si="50"/>
        <v>7.4749999999999997E-2</v>
      </c>
    </row>
    <row r="1089" spans="1:11" ht="14.5" customHeight="1" x14ac:dyDescent="0.15">
      <c r="A1089" s="405">
        <v>42552</v>
      </c>
      <c r="B1089" s="400">
        <v>3.6900000000000002E-2</v>
      </c>
      <c r="C1089" s="400">
        <v>-8.0000000000000002E-3</v>
      </c>
      <c r="D1089" s="400">
        <v>1.4E-3</v>
      </c>
      <c r="E1089" s="400">
        <v>2.7333333333333298E-3</v>
      </c>
      <c r="F1089" s="400">
        <v>2.8249999999999998E-3</v>
      </c>
      <c r="G1089" s="400">
        <f t="shared" si="51"/>
        <v>2.779166666666665E-3</v>
      </c>
      <c r="H1089" s="400">
        <v>2.9750000000000002E-3</v>
      </c>
      <c r="I1089" s="400">
        <f t="shared" si="48"/>
        <v>3.5500000000000004E-2</v>
      </c>
      <c r="J1089" s="400">
        <f t="shared" si="49"/>
        <v>3.4120833333333336E-2</v>
      </c>
      <c r="K1089" s="400">
        <f t="shared" si="50"/>
        <v>-1.0975E-2</v>
      </c>
    </row>
    <row r="1090" spans="1:11" ht="14.5" customHeight="1" x14ac:dyDescent="0.15">
      <c r="A1090" s="405">
        <v>42583</v>
      </c>
      <c r="B1090" s="400">
        <v>1.4E-3</v>
      </c>
      <c r="C1090" s="400">
        <v>-5.5100000000000003E-2</v>
      </c>
      <c r="D1090" s="400">
        <v>1.6000000000000001E-3</v>
      </c>
      <c r="E1090" s="400">
        <v>2.7666666666666699E-3</v>
      </c>
      <c r="F1090" s="400">
        <v>2.8500000000000001E-3</v>
      </c>
      <c r="G1090" s="400">
        <f t="shared" si="51"/>
        <v>2.808333333333335E-3</v>
      </c>
      <c r="H1090" s="400">
        <v>2.9916666666666698E-3</v>
      </c>
      <c r="I1090" s="400">
        <f t="shared" si="48"/>
        <v>-2.0000000000000009E-4</v>
      </c>
      <c r="J1090" s="400">
        <f t="shared" si="49"/>
        <v>-1.408333333333335E-3</v>
      </c>
      <c r="K1090" s="400">
        <f t="shared" si="50"/>
        <v>-5.8091666666666673E-2</v>
      </c>
    </row>
    <row r="1091" spans="1:11" ht="14.5" customHeight="1" x14ac:dyDescent="0.15">
      <c r="A1091" s="405">
        <v>42614</v>
      </c>
      <c r="B1091" s="400">
        <v>2.0000000000000001E-4</v>
      </c>
      <c r="C1091" s="400">
        <v>4.0000000000000001E-3</v>
      </c>
      <c r="D1091" s="400">
        <v>1.5E-3</v>
      </c>
      <c r="E1091" s="400">
        <v>2.8416666666666699E-3</v>
      </c>
      <c r="F1091" s="400">
        <v>2.9166666666666698E-3</v>
      </c>
      <c r="G1091" s="400">
        <f t="shared" si="51"/>
        <v>2.8791666666666696E-3</v>
      </c>
      <c r="H1091" s="400">
        <v>3.0500000000000002E-3</v>
      </c>
      <c r="I1091" s="400">
        <f t="shared" si="48"/>
        <v>-1.2999999999999999E-3</v>
      </c>
      <c r="J1091" s="400">
        <f t="shared" si="49"/>
        <v>-2.6791666666666695E-3</v>
      </c>
      <c r="K1091" s="400">
        <f t="shared" si="50"/>
        <v>9.4999999999999989E-4</v>
      </c>
    </row>
    <row r="1092" spans="1:11" ht="14.5" customHeight="1" x14ac:dyDescent="0.15">
      <c r="A1092" s="405">
        <v>42644</v>
      </c>
      <c r="B1092" s="400">
        <v>-1.8200000000000001E-2</v>
      </c>
      <c r="C1092" s="400">
        <v>8.6E-3</v>
      </c>
      <c r="D1092" s="400">
        <v>1.6000000000000001E-3</v>
      </c>
      <c r="E1092" s="400">
        <v>2.8416666666666699E-3</v>
      </c>
      <c r="F1092" s="400">
        <v>2.9166666666666698E-3</v>
      </c>
      <c r="G1092" s="400">
        <f t="shared" si="51"/>
        <v>2.8791666666666696E-3</v>
      </c>
      <c r="H1092" s="400">
        <v>3.0500000000000002E-3</v>
      </c>
      <c r="I1092" s="400">
        <f t="shared" ref="I1092:I1138" si="52">B1092-D1092</f>
        <v>-1.9800000000000002E-2</v>
      </c>
      <c r="J1092" s="400">
        <f t="shared" si="49"/>
        <v>-2.107916666666667E-2</v>
      </c>
      <c r="K1092" s="400">
        <f t="shared" si="50"/>
        <v>5.5499999999999994E-3</v>
      </c>
    </row>
    <row r="1093" spans="1:11" ht="14.5" customHeight="1" x14ac:dyDescent="0.15">
      <c r="A1093" s="405">
        <v>42675</v>
      </c>
      <c r="B1093" s="400">
        <v>3.6999999999999998E-2</v>
      </c>
      <c r="C1093" s="400">
        <v>-5.3900000000000003E-2</v>
      </c>
      <c r="D1093" s="400">
        <v>1.8E-3</v>
      </c>
      <c r="E1093" s="400">
        <v>3.2166666666666702E-3</v>
      </c>
      <c r="F1093" s="400">
        <v>3.2750000000000001E-3</v>
      </c>
      <c r="G1093" s="400">
        <f t="shared" si="51"/>
        <v>3.2458333333333349E-3</v>
      </c>
      <c r="H1093" s="400">
        <v>3.3999999999999998E-3</v>
      </c>
      <c r="I1093" s="400">
        <f t="shared" si="52"/>
        <v>3.5199999999999995E-2</v>
      </c>
      <c r="J1093" s="400">
        <f t="shared" si="49"/>
        <v>3.3754166666666661E-2</v>
      </c>
      <c r="K1093" s="400">
        <f t="shared" si="50"/>
        <v>-5.7300000000000004E-2</v>
      </c>
    </row>
    <row r="1094" spans="1:11" ht="14.5" customHeight="1" x14ac:dyDescent="0.15">
      <c r="A1094" s="405">
        <v>42705</v>
      </c>
      <c r="B1094" s="400">
        <v>1.9800000000000002E-2</v>
      </c>
      <c r="C1094" s="400">
        <v>4.9399999999999999E-2</v>
      </c>
      <c r="D1094" s="400">
        <v>2.2000000000000001E-3</v>
      </c>
      <c r="E1094" s="400">
        <v>3.3833333333333302E-3</v>
      </c>
      <c r="F1094" s="400">
        <v>3.4333333333333299E-3</v>
      </c>
      <c r="G1094" s="400">
        <f t="shared" si="51"/>
        <v>3.4083333333333301E-3</v>
      </c>
      <c r="H1094" s="400">
        <v>3.55833333333333E-3</v>
      </c>
      <c r="I1094" s="400">
        <f t="shared" si="52"/>
        <v>1.7600000000000001E-2</v>
      </c>
      <c r="J1094" s="400">
        <f t="shared" si="49"/>
        <v>1.6391666666666672E-2</v>
      </c>
      <c r="K1094" s="400">
        <f t="shared" si="50"/>
        <v>4.5841666666666669E-2</v>
      </c>
    </row>
    <row r="1095" spans="1:11" ht="14.5" customHeight="1" x14ac:dyDescent="0.15">
      <c r="A1095" s="405">
        <v>42736</v>
      </c>
      <c r="B1095" s="400">
        <v>1.9E-2</v>
      </c>
      <c r="C1095" s="400">
        <v>1.26E-2</v>
      </c>
      <c r="D1095" s="400">
        <v>2.3999999999999998E-3</v>
      </c>
      <c r="E1095" s="400">
        <v>3.2666666666666699E-3</v>
      </c>
      <c r="F1095" s="400">
        <v>3.31666666666667E-3</v>
      </c>
      <c r="G1095" s="400">
        <f t="shared" si="51"/>
        <v>3.2916666666666702E-3</v>
      </c>
      <c r="H1095" s="400">
        <v>3.4499999999999999E-3</v>
      </c>
      <c r="I1095" s="400">
        <f t="shared" si="52"/>
        <v>1.66E-2</v>
      </c>
      <c r="J1095" s="400">
        <f t="shared" si="49"/>
        <v>1.5708333333333331E-2</v>
      </c>
      <c r="K1095" s="400">
        <f t="shared" si="50"/>
        <v>9.1500000000000001E-3</v>
      </c>
    </row>
    <row r="1096" spans="1:11" ht="14.5" customHeight="1" x14ac:dyDescent="0.15">
      <c r="A1096" s="405">
        <v>42767</v>
      </c>
      <c r="B1096" s="400">
        <v>3.9699999999999999E-2</v>
      </c>
      <c r="C1096" s="400">
        <v>5.2600000000000001E-2</v>
      </c>
      <c r="D1096" s="400">
        <v>2.0999999999999999E-3</v>
      </c>
      <c r="E1096" s="400">
        <v>3.2916666666666702E-3</v>
      </c>
      <c r="F1096" s="400">
        <v>3.3416666666666699E-3</v>
      </c>
      <c r="G1096" s="400">
        <f t="shared" si="51"/>
        <v>3.31666666666667E-3</v>
      </c>
      <c r="H1096" s="400">
        <v>3.4250000000000001E-3</v>
      </c>
      <c r="I1096" s="400">
        <f t="shared" si="52"/>
        <v>3.7600000000000001E-2</v>
      </c>
      <c r="J1096" s="400">
        <f t="shared" si="49"/>
        <v>3.638333333333333E-2</v>
      </c>
      <c r="K1096" s="400">
        <f t="shared" si="50"/>
        <v>4.9175000000000003E-2</v>
      </c>
    </row>
    <row r="1097" spans="1:11" ht="14.5" customHeight="1" x14ac:dyDescent="0.15">
      <c r="A1097" s="405">
        <v>42795</v>
      </c>
      <c r="B1097" s="400">
        <v>1.1999999999999999E-3</v>
      </c>
      <c r="C1097" s="400">
        <v>2.98E-2</v>
      </c>
      <c r="D1097" s="400">
        <v>2.3E-3</v>
      </c>
      <c r="E1097" s="400">
        <v>3.2916666666666702E-3</v>
      </c>
      <c r="F1097" s="400">
        <v>3.3416666666666699E-3</v>
      </c>
      <c r="G1097" s="400">
        <f t="shared" si="51"/>
        <v>3.31666666666667E-3</v>
      </c>
      <c r="H1097" s="400">
        <v>3.48333333333333E-3</v>
      </c>
      <c r="I1097" s="400">
        <f t="shared" si="52"/>
        <v>-1.1000000000000001E-3</v>
      </c>
      <c r="J1097" s="400">
        <f t="shared" si="49"/>
        <v>-2.1166666666666703E-3</v>
      </c>
      <c r="K1097" s="400">
        <f t="shared" si="50"/>
        <v>2.6316666666666669E-2</v>
      </c>
    </row>
    <row r="1098" spans="1:11" ht="14.5" customHeight="1" x14ac:dyDescent="0.15">
      <c r="A1098" s="405">
        <v>42826</v>
      </c>
      <c r="B1098" s="400">
        <v>1.03E-2</v>
      </c>
      <c r="C1098" s="400">
        <v>7.7999999999999996E-3</v>
      </c>
      <c r="D1098" s="400">
        <v>2.0999999999999999E-3</v>
      </c>
      <c r="E1098" s="400">
        <v>3.225E-3</v>
      </c>
      <c r="F1098" s="400">
        <v>3.2750000000000001E-3</v>
      </c>
      <c r="G1098" s="400">
        <f t="shared" si="51"/>
        <v>3.2500000000000003E-3</v>
      </c>
      <c r="H1098" s="400">
        <v>3.4333333333333299E-3</v>
      </c>
      <c r="I1098" s="400">
        <f t="shared" si="52"/>
        <v>8.2000000000000007E-3</v>
      </c>
      <c r="J1098" s="400">
        <f t="shared" si="49"/>
        <v>7.0499999999999998E-3</v>
      </c>
      <c r="K1098" s="400">
        <f t="shared" si="50"/>
        <v>4.3666666666666697E-3</v>
      </c>
    </row>
    <row r="1099" spans="1:11" ht="14.5" customHeight="1" x14ac:dyDescent="0.15">
      <c r="A1099" s="405">
        <v>42856</v>
      </c>
      <c r="B1099" s="400">
        <v>1.41E-2</v>
      </c>
      <c r="C1099" s="400">
        <v>4.2200000000000001E-2</v>
      </c>
      <c r="D1099" s="400">
        <v>2.3999999999999998E-3</v>
      </c>
      <c r="E1099" s="400">
        <v>3.20833333333333E-3</v>
      </c>
      <c r="F1099" s="400">
        <v>3.2750000000000001E-3</v>
      </c>
      <c r="G1099" s="400">
        <f t="shared" si="51"/>
        <v>3.2416666666666653E-3</v>
      </c>
      <c r="H1099" s="400">
        <v>3.4416666666666701E-3</v>
      </c>
      <c r="I1099" s="400">
        <f t="shared" si="52"/>
        <v>1.17E-2</v>
      </c>
      <c r="J1099" s="400">
        <f t="shared" si="49"/>
        <v>1.0858333333333334E-2</v>
      </c>
      <c r="K1099" s="400">
        <f t="shared" si="50"/>
        <v>3.8758333333333332E-2</v>
      </c>
    </row>
    <row r="1100" spans="1:11" ht="14.5" customHeight="1" x14ac:dyDescent="0.15">
      <c r="A1100" s="405">
        <v>42887</v>
      </c>
      <c r="B1100" s="400">
        <v>6.1999999999999998E-3</v>
      </c>
      <c r="C1100" s="400">
        <v>-2.7E-2</v>
      </c>
      <c r="D1100" s="400">
        <v>2.0999999999999999E-3</v>
      </c>
      <c r="E1100" s="400">
        <v>3.0666666666666698E-3</v>
      </c>
      <c r="F1100" s="400">
        <v>3.1416666666666702E-3</v>
      </c>
      <c r="G1100" s="400">
        <f t="shared" si="51"/>
        <v>3.10416666666667E-3</v>
      </c>
      <c r="H1100" s="400">
        <v>3.2833333333333299E-3</v>
      </c>
      <c r="I1100" s="400">
        <f t="shared" si="52"/>
        <v>4.0999999999999995E-3</v>
      </c>
      <c r="J1100" s="400">
        <f t="shared" si="49"/>
        <v>3.0958333333333298E-3</v>
      </c>
      <c r="K1100" s="400">
        <f t="shared" si="50"/>
        <v>-3.0283333333333329E-2</v>
      </c>
    </row>
    <row r="1101" spans="1:11" ht="14.5" customHeight="1" x14ac:dyDescent="0.15">
      <c r="A1101" s="405">
        <v>42917</v>
      </c>
      <c r="B1101" s="400">
        <v>2.06E-2</v>
      </c>
      <c r="C1101" s="400">
        <v>2.4400000000000002E-2</v>
      </c>
      <c r="D1101" s="400">
        <v>2.2000000000000001E-3</v>
      </c>
      <c r="E1101" s="400">
        <v>3.15E-3</v>
      </c>
      <c r="F1101" s="400">
        <v>3.225E-3</v>
      </c>
      <c r="G1101" s="400">
        <f t="shared" si="51"/>
        <v>3.1875000000000002E-3</v>
      </c>
      <c r="H1101" s="400">
        <v>3.375E-3</v>
      </c>
      <c r="I1101" s="400">
        <f t="shared" si="52"/>
        <v>1.84E-2</v>
      </c>
      <c r="J1101" s="400">
        <f t="shared" si="49"/>
        <v>1.7412500000000001E-2</v>
      </c>
      <c r="K1101" s="400">
        <f t="shared" si="50"/>
        <v>2.1025000000000002E-2</v>
      </c>
    </row>
    <row r="1102" spans="1:11" ht="14.5" customHeight="1" x14ac:dyDescent="0.15">
      <c r="A1102" s="405">
        <v>42948</v>
      </c>
      <c r="B1102" s="400">
        <v>3.0999999999999999E-3</v>
      </c>
      <c r="C1102" s="400">
        <v>3.2399999999999998E-2</v>
      </c>
      <c r="D1102" s="400">
        <v>2.2000000000000001E-3</v>
      </c>
      <c r="E1102" s="400">
        <v>3.0833333333333299E-3</v>
      </c>
      <c r="F1102" s="400">
        <v>3.1666666666666701E-3</v>
      </c>
      <c r="G1102" s="400">
        <f t="shared" si="51"/>
        <v>3.1250000000000002E-3</v>
      </c>
      <c r="H1102" s="400">
        <v>3.3249999999999998E-3</v>
      </c>
      <c r="I1102" s="400">
        <f t="shared" si="52"/>
        <v>8.9999999999999976E-4</v>
      </c>
      <c r="J1102" s="400">
        <f t="shared" si="49"/>
        <v>-2.5000000000000282E-5</v>
      </c>
      <c r="K1102" s="400">
        <f t="shared" si="50"/>
        <v>2.9074999999999997E-2</v>
      </c>
    </row>
    <row r="1103" spans="1:11" ht="14.5" customHeight="1" x14ac:dyDescent="0.15">
      <c r="A1103" s="405">
        <v>42979</v>
      </c>
      <c r="B1103" s="400">
        <v>2.06E-2</v>
      </c>
      <c r="C1103" s="400">
        <v>-2.7300000000000001E-2</v>
      </c>
      <c r="D1103" s="400">
        <v>1.9E-3</v>
      </c>
      <c r="E1103" s="400">
        <v>3.0249999999999999E-3</v>
      </c>
      <c r="F1103" s="400">
        <v>3.0999999999999999E-3</v>
      </c>
      <c r="G1103" s="400">
        <f t="shared" si="51"/>
        <v>3.0625000000000001E-3</v>
      </c>
      <c r="H1103" s="400">
        <v>3.2166666666666702E-3</v>
      </c>
      <c r="I1103" s="400">
        <f t="shared" si="52"/>
        <v>1.8700000000000001E-2</v>
      </c>
      <c r="J1103" s="400">
        <f t="shared" si="49"/>
        <v>1.7537500000000001E-2</v>
      </c>
      <c r="K1103" s="400">
        <f t="shared" si="50"/>
        <v>-3.0516666666666671E-2</v>
      </c>
    </row>
    <row r="1104" spans="1:11" ht="14.5" customHeight="1" x14ac:dyDescent="0.15">
      <c r="A1104" s="405">
        <v>43009</v>
      </c>
      <c r="B1104" s="400">
        <v>2.3300000000000001E-2</v>
      </c>
      <c r="C1104" s="400">
        <v>3.9E-2</v>
      </c>
      <c r="D1104" s="400">
        <v>2.2000000000000001E-3</v>
      </c>
      <c r="E1104" s="400">
        <v>3.0000000000000001E-3</v>
      </c>
      <c r="F1104" s="400">
        <v>3.1166666666666699E-3</v>
      </c>
      <c r="G1104" s="400">
        <f t="shared" si="51"/>
        <v>3.0583333333333348E-3</v>
      </c>
      <c r="H1104" s="400">
        <v>3.2583333333333301E-3</v>
      </c>
      <c r="I1104" s="400">
        <f t="shared" si="52"/>
        <v>2.1100000000000001E-2</v>
      </c>
      <c r="J1104" s="400">
        <f t="shared" si="49"/>
        <v>2.0241666666666665E-2</v>
      </c>
      <c r="K1104" s="400">
        <f t="shared" si="50"/>
        <v>3.5741666666666672E-2</v>
      </c>
    </row>
    <row r="1105" spans="1:11" ht="14.5" customHeight="1" x14ac:dyDescent="0.15">
      <c r="A1105" s="405">
        <v>43040</v>
      </c>
      <c r="B1105" s="400">
        <v>3.0700000000000002E-2</v>
      </c>
      <c r="C1105" s="400">
        <v>2.75E-2</v>
      </c>
      <c r="D1105" s="400">
        <v>2.0999999999999999E-3</v>
      </c>
      <c r="E1105" s="400">
        <v>3.0000000000000001E-3</v>
      </c>
      <c r="F1105" s="400">
        <v>3.1166666666666699E-3</v>
      </c>
      <c r="G1105" s="400">
        <f t="shared" si="51"/>
        <v>3.0583333333333348E-3</v>
      </c>
      <c r="H1105" s="400">
        <v>3.2583333333333301E-3</v>
      </c>
      <c r="I1105" s="400">
        <f t="shared" si="52"/>
        <v>2.86E-2</v>
      </c>
      <c r="J1105" s="400">
        <f t="shared" si="49"/>
        <v>2.7641666666666669E-2</v>
      </c>
      <c r="K1105" s="400">
        <f t="shared" si="50"/>
        <v>2.4241666666666668E-2</v>
      </c>
    </row>
    <row r="1106" spans="1:11" ht="14.5" customHeight="1" x14ac:dyDescent="0.15">
      <c r="A1106" s="405">
        <v>43070</v>
      </c>
      <c r="B1106" s="400">
        <v>1.11E-2</v>
      </c>
      <c r="C1106" s="400">
        <v>-6.13E-2</v>
      </c>
      <c r="D1106" s="400">
        <v>2E-3</v>
      </c>
      <c r="E1106" s="400">
        <v>2.9250000000000001E-3</v>
      </c>
      <c r="F1106" s="400">
        <v>3.0083333333333299E-3</v>
      </c>
      <c r="G1106" s="400">
        <f t="shared" si="51"/>
        <v>2.9666666666666652E-3</v>
      </c>
      <c r="H1106" s="400">
        <v>3.1583333333333298E-3</v>
      </c>
      <c r="I1106" s="400">
        <f t="shared" si="52"/>
        <v>9.1000000000000004E-3</v>
      </c>
      <c r="J1106" s="400">
        <f t="shared" si="49"/>
        <v>8.1333333333333362E-3</v>
      </c>
      <c r="K1106" s="400">
        <f t="shared" si="50"/>
        <v>-6.4458333333333326E-2</v>
      </c>
    </row>
    <row r="1107" spans="1:11" ht="14.5" customHeight="1" x14ac:dyDescent="0.15">
      <c r="A1107" s="405">
        <v>43101</v>
      </c>
      <c r="B1107" s="400">
        <v>5.7299999999999997E-2</v>
      </c>
      <c r="C1107" s="400">
        <v>-3.0700000000000002E-2</v>
      </c>
      <c r="D1107" s="400">
        <v>2.3999999999999998E-3</v>
      </c>
      <c r="E1107" s="400">
        <v>2.9250000000000001E-3</v>
      </c>
      <c r="F1107" s="400">
        <v>3.0083333333333299E-3</v>
      </c>
      <c r="G1107" s="400">
        <f t="shared" si="51"/>
        <v>2.9666666666666652E-3</v>
      </c>
      <c r="H1107" s="400">
        <v>3.1583333333333298E-3</v>
      </c>
      <c r="I1107" s="400">
        <f t="shared" si="52"/>
        <v>5.4899999999999997E-2</v>
      </c>
      <c r="J1107" s="400">
        <f t="shared" si="49"/>
        <v>5.4333333333333331E-2</v>
      </c>
      <c r="K1107" s="400">
        <f t="shared" si="50"/>
        <v>-3.3858333333333331E-2</v>
      </c>
    </row>
    <row r="1108" spans="1:11" ht="14.5" customHeight="1" x14ac:dyDescent="0.15">
      <c r="A1108" s="405">
        <v>43132</v>
      </c>
      <c r="B1108" s="400">
        <v>-3.6900000000000002E-2</v>
      </c>
      <c r="C1108" s="400">
        <v>-3.8399999999999997E-2</v>
      </c>
      <c r="D1108" s="400">
        <v>2.2000000000000001E-3</v>
      </c>
      <c r="E1108" s="400">
        <v>2.9583333333333302E-3</v>
      </c>
      <c r="F1108" s="400">
        <v>3.0666666666666698E-3</v>
      </c>
      <c r="G1108" s="400">
        <f t="shared" ref="G1108:G1139" si="53">AVERAGE(E1108:F1108)</f>
        <v>3.0125E-3</v>
      </c>
      <c r="H1108" s="400">
        <v>3.2166666666666702E-3</v>
      </c>
      <c r="I1108" s="400">
        <f t="shared" si="52"/>
        <v>-3.9100000000000003E-2</v>
      </c>
      <c r="J1108" s="400">
        <f t="shared" si="49"/>
        <v>-3.9912500000000004E-2</v>
      </c>
      <c r="K1108" s="400">
        <f t="shared" si="50"/>
        <v>-4.161666666666667E-2</v>
      </c>
    </row>
    <row r="1109" spans="1:11" ht="14.5" customHeight="1" x14ac:dyDescent="0.15">
      <c r="A1109" s="405">
        <v>43160</v>
      </c>
      <c r="B1109" s="400">
        <v>-2.5399999999999999E-2</v>
      </c>
      <c r="C1109" s="400">
        <v>3.7699999999999997E-2</v>
      </c>
      <c r="D1109" s="400">
        <v>2.3999999999999998E-3</v>
      </c>
      <c r="E1109" s="400">
        <v>3.225E-3</v>
      </c>
      <c r="F1109" s="400">
        <v>3.3249999999999998E-3</v>
      </c>
      <c r="G1109" s="400">
        <f t="shared" si="53"/>
        <v>3.2750000000000001E-3</v>
      </c>
      <c r="H1109" s="400">
        <v>3.4416666666666701E-3</v>
      </c>
      <c r="I1109" s="400">
        <f t="shared" si="52"/>
        <v>-2.7799999999999998E-2</v>
      </c>
      <c r="J1109" s="400">
        <f t="shared" si="49"/>
        <v>-2.8674999999999999E-2</v>
      </c>
      <c r="K1109" s="400">
        <f t="shared" si="50"/>
        <v>3.4258333333333328E-2</v>
      </c>
    </row>
    <row r="1110" spans="1:11" ht="14.5" customHeight="1" x14ac:dyDescent="0.15">
      <c r="A1110" s="405">
        <v>43191</v>
      </c>
      <c r="B1110" s="400">
        <v>3.8E-3</v>
      </c>
      <c r="C1110" s="400">
        <v>2.1000000000000001E-2</v>
      </c>
      <c r="D1110" s="400">
        <v>2.5000000000000001E-3</v>
      </c>
      <c r="E1110" s="400">
        <v>3.20833333333333E-3</v>
      </c>
      <c r="F1110" s="400">
        <v>3.3416666666666699E-3</v>
      </c>
      <c r="G1110" s="400">
        <f t="shared" si="53"/>
        <v>3.2750000000000001E-3</v>
      </c>
      <c r="H1110" s="400">
        <v>3.4749999999999998E-3</v>
      </c>
      <c r="I1110" s="400">
        <f t="shared" si="52"/>
        <v>1.2999999999999999E-3</v>
      </c>
      <c r="J1110" s="400">
        <f t="shared" si="49"/>
        <v>5.2499999999999986E-4</v>
      </c>
      <c r="K1110" s="400">
        <f t="shared" si="50"/>
        <v>1.7525000000000002E-2</v>
      </c>
    </row>
    <row r="1111" spans="1:11" ht="14.5" customHeight="1" x14ac:dyDescent="0.15">
      <c r="A1111" s="405">
        <v>43221</v>
      </c>
      <c r="B1111" s="400">
        <v>2.41E-2</v>
      </c>
      <c r="C1111" s="400">
        <v>-1.14E-2</v>
      </c>
      <c r="D1111" s="400">
        <v>2.5000000000000001E-3</v>
      </c>
      <c r="E1111" s="400">
        <v>3.3249999999999998E-3</v>
      </c>
      <c r="F1111" s="400">
        <v>3.4333333333333299E-3</v>
      </c>
      <c r="G1111" s="400">
        <f t="shared" si="53"/>
        <v>3.3791666666666649E-3</v>
      </c>
      <c r="H1111" s="400">
        <v>3.5666666666666698E-3</v>
      </c>
      <c r="I1111" s="400">
        <f t="shared" si="52"/>
        <v>2.1600000000000001E-2</v>
      </c>
      <c r="J1111" s="400">
        <f t="shared" si="49"/>
        <v>2.0720833333333334E-2</v>
      </c>
      <c r="K1111" s="400">
        <f t="shared" si="50"/>
        <v>-1.496666666666667E-2</v>
      </c>
    </row>
    <row r="1112" spans="1:11" ht="14.5" customHeight="1" x14ac:dyDescent="0.15">
      <c r="A1112" s="405">
        <v>43252</v>
      </c>
      <c r="B1112" s="400">
        <v>6.1999999999999998E-3</v>
      </c>
      <c r="C1112" s="400">
        <v>2.7300000000000001E-2</v>
      </c>
      <c r="D1112" s="400">
        <v>2.3E-3</v>
      </c>
      <c r="E1112" s="400">
        <v>3.3E-3</v>
      </c>
      <c r="F1112" s="400">
        <v>3.4250000000000001E-3</v>
      </c>
      <c r="G1112" s="400">
        <f t="shared" si="53"/>
        <v>3.3625E-3</v>
      </c>
      <c r="H1112" s="400">
        <v>3.55833333333333E-3</v>
      </c>
      <c r="I1112" s="400">
        <f t="shared" si="52"/>
        <v>3.8999999999999998E-3</v>
      </c>
      <c r="J1112" s="400">
        <f t="shared" si="49"/>
        <v>2.8374999999999997E-3</v>
      </c>
      <c r="K1112" s="400">
        <f t="shared" si="50"/>
        <v>2.3741666666666671E-2</v>
      </c>
    </row>
    <row r="1113" spans="1:11" ht="14.5" customHeight="1" x14ac:dyDescent="0.15">
      <c r="A1113" s="405">
        <v>43282</v>
      </c>
      <c r="B1113" s="400">
        <v>3.7199999999999997E-2</v>
      </c>
      <c r="C1113" s="400">
        <v>1.8599999999999998E-2</v>
      </c>
      <c r="D1113" s="400">
        <v>2.5000000000000001E-3</v>
      </c>
      <c r="E1113" s="400">
        <v>3.225E-3</v>
      </c>
      <c r="F1113" s="400">
        <v>3.39166666666667E-3</v>
      </c>
      <c r="G1113" s="400">
        <f t="shared" si="53"/>
        <v>3.308333333333335E-3</v>
      </c>
      <c r="H1113" s="400">
        <v>3.55833333333333E-3</v>
      </c>
      <c r="I1113" s="400">
        <f t="shared" si="52"/>
        <v>3.4699999999999995E-2</v>
      </c>
      <c r="J1113" s="400">
        <f t="shared" si="49"/>
        <v>3.389166666666666E-2</v>
      </c>
      <c r="K1113" s="400">
        <f t="shared" si="50"/>
        <v>1.5041666666666668E-2</v>
      </c>
    </row>
    <row r="1114" spans="1:11" ht="14.5" customHeight="1" x14ac:dyDescent="0.15">
      <c r="A1114" s="405">
        <v>43313</v>
      </c>
      <c r="B1114" s="400">
        <v>3.2599999999999997E-2</v>
      </c>
      <c r="C1114" s="400">
        <v>1.1299999999999999E-2</v>
      </c>
      <c r="D1114" s="400">
        <v>2.5000000000000001E-3</v>
      </c>
      <c r="E1114" s="400">
        <v>3.2333333333333298E-3</v>
      </c>
      <c r="F1114" s="400">
        <v>3.375E-3</v>
      </c>
      <c r="G1114" s="400">
        <f t="shared" si="53"/>
        <v>3.3041666666666649E-3</v>
      </c>
      <c r="H1114" s="400">
        <v>3.5500000000000002E-3</v>
      </c>
      <c r="I1114" s="400">
        <f t="shared" si="52"/>
        <v>3.0099999999999998E-2</v>
      </c>
      <c r="J1114" s="400">
        <f t="shared" si="49"/>
        <v>2.9295833333333333E-2</v>
      </c>
      <c r="K1114" s="400">
        <f t="shared" si="50"/>
        <v>7.7499999999999991E-3</v>
      </c>
    </row>
    <row r="1115" spans="1:11" ht="14.5" customHeight="1" x14ac:dyDescent="0.15">
      <c r="A1115" s="405">
        <v>43344</v>
      </c>
      <c r="B1115" s="400">
        <v>5.7000000000000002E-3</v>
      </c>
      <c r="C1115" s="400">
        <v>-6.0000000000000001E-3</v>
      </c>
      <c r="D1115" s="400">
        <v>2.2000000000000001E-3</v>
      </c>
      <c r="E1115" s="400">
        <v>3.2333333333333298E-3</v>
      </c>
      <c r="F1115" s="400">
        <v>3.375E-3</v>
      </c>
      <c r="G1115" s="400">
        <f t="shared" si="53"/>
        <v>3.3041666666666649E-3</v>
      </c>
      <c r="H1115" s="400">
        <v>3.5500000000000002E-3</v>
      </c>
      <c r="I1115" s="400">
        <f t="shared" si="52"/>
        <v>3.5000000000000001E-3</v>
      </c>
      <c r="J1115" s="400">
        <f t="shared" ref="J1115:J1138" si="54">B1115-G1115</f>
        <v>2.3958333333333353E-3</v>
      </c>
      <c r="K1115" s="400">
        <f t="shared" ref="K1115:K1138" si="55">$C1115-H1115</f>
        <v>-9.5499999999999995E-3</v>
      </c>
    </row>
    <row r="1116" spans="1:11" ht="14.5" customHeight="1" x14ac:dyDescent="0.15">
      <c r="A1116" s="405">
        <v>43374</v>
      </c>
      <c r="B1116" s="400">
        <v>-6.8400000000000002E-2</v>
      </c>
      <c r="C1116" s="400">
        <v>1.95E-2</v>
      </c>
      <c r="D1116" s="400">
        <v>3.0000000000000001E-3</v>
      </c>
      <c r="E1116" s="400">
        <v>3.4499999999999999E-3</v>
      </c>
      <c r="F1116" s="400">
        <v>0</v>
      </c>
      <c r="G1116" s="400">
        <f t="shared" si="53"/>
        <v>1.725E-3</v>
      </c>
      <c r="H1116" s="400">
        <v>3.70833333333333E-3</v>
      </c>
      <c r="I1116" s="400">
        <f t="shared" si="52"/>
        <v>-7.1400000000000005E-2</v>
      </c>
      <c r="J1116" s="400">
        <f t="shared" si="54"/>
        <v>-7.0125000000000007E-2</v>
      </c>
      <c r="K1116" s="400">
        <f t="shared" si="55"/>
        <v>1.5791666666666669E-2</v>
      </c>
    </row>
    <row r="1117" spans="1:11" ht="14.5" customHeight="1" x14ac:dyDescent="0.15">
      <c r="A1117" s="405">
        <v>43405</v>
      </c>
      <c r="B1117" s="400">
        <v>2.0400000000000001E-2</v>
      </c>
      <c r="C1117" s="400">
        <v>3.5499999999999997E-2</v>
      </c>
      <c r="D1117" s="400">
        <v>2.8E-3</v>
      </c>
      <c r="E1117" s="400">
        <v>3.5166666666666701E-3</v>
      </c>
      <c r="F1117" s="400">
        <v>3.6416666666666698E-3</v>
      </c>
      <c r="G1117" s="400">
        <f t="shared" si="53"/>
        <v>3.5791666666666697E-3</v>
      </c>
      <c r="H1117" s="400">
        <v>3.7666666666666699E-3</v>
      </c>
      <c r="I1117" s="400">
        <f t="shared" si="52"/>
        <v>1.7600000000000001E-2</v>
      </c>
      <c r="J1117" s="400">
        <f t="shared" si="54"/>
        <v>1.6820833333333333E-2</v>
      </c>
      <c r="K1117" s="400">
        <f t="shared" si="55"/>
        <v>3.1733333333333329E-2</v>
      </c>
    </row>
    <row r="1118" spans="1:11" ht="14.5" customHeight="1" x14ac:dyDescent="0.15">
      <c r="A1118" s="405">
        <v>43435</v>
      </c>
      <c r="B1118" s="400">
        <v>-9.0300000000000005E-2</v>
      </c>
      <c r="C1118" s="400">
        <v>-4.0099999999999997E-2</v>
      </c>
      <c r="D1118" s="400">
        <v>2.7000000000000001E-3</v>
      </c>
      <c r="E1118" s="400">
        <v>3.3500000000000001E-3</v>
      </c>
      <c r="F1118" s="400">
        <v>3.5000000000000001E-3</v>
      </c>
      <c r="G1118" s="400">
        <f t="shared" si="53"/>
        <v>3.4250000000000001E-3</v>
      </c>
      <c r="H1118" s="400">
        <v>3.6416666666666698E-3</v>
      </c>
      <c r="I1118" s="400">
        <f t="shared" si="52"/>
        <v>-9.2999999999999999E-2</v>
      </c>
      <c r="J1118" s="400">
        <f t="shared" si="54"/>
        <v>-9.3725000000000003E-2</v>
      </c>
      <c r="K1118" s="400">
        <f t="shared" si="55"/>
        <v>-4.3741666666666665E-2</v>
      </c>
    </row>
    <row r="1119" spans="1:11" ht="14.5" customHeight="1" x14ac:dyDescent="0.15">
      <c r="A1119" s="405">
        <v>43466</v>
      </c>
      <c r="B1119" s="400">
        <v>8.0100000000000005E-2</v>
      </c>
      <c r="C1119" s="400">
        <v>4.8399999999999999E-2</v>
      </c>
      <c r="D1119" s="400">
        <v>2.5000000000000001E-3</v>
      </c>
      <c r="E1119" s="400">
        <v>3.2750000000000001E-3</v>
      </c>
      <c r="F1119" s="400">
        <v>3.4499999999999999E-3</v>
      </c>
      <c r="G1119" s="400">
        <f t="shared" si="53"/>
        <v>3.3625E-3</v>
      </c>
      <c r="H1119" s="400">
        <v>3.6250000000000002E-3</v>
      </c>
      <c r="I1119" s="400">
        <f t="shared" si="52"/>
        <v>7.7600000000000002E-2</v>
      </c>
      <c r="J1119" s="400">
        <f t="shared" si="54"/>
        <v>7.67375E-2</v>
      </c>
      <c r="K1119" s="400">
        <f t="shared" si="55"/>
        <v>4.4774999999999995E-2</v>
      </c>
    </row>
    <row r="1120" spans="1:11" ht="14.5" customHeight="1" x14ac:dyDescent="0.15">
      <c r="A1120" s="405">
        <v>43497</v>
      </c>
      <c r="B1120" s="400">
        <v>3.2099999999999997E-2</v>
      </c>
      <c r="C1120" s="400">
        <v>4.1099999999999998E-2</v>
      </c>
      <c r="D1120" s="400">
        <v>2.2000000000000001E-3</v>
      </c>
      <c r="E1120" s="400">
        <v>3.1583333333333298E-3</v>
      </c>
      <c r="F1120" s="400">
        <v>3.3249999999999998E-3</v>
      </c>
      <c r="G1120" s="400">
        <f t="shared" si="53"/>
        <v>3.2416666666666648E-3</v>
      </c>
      <c r="H1120" s="400">
        <v>3.54166666666667E-3</v>
      </c>
      <c r="I1120" s="400">
        <f t="shared" si="52"/>
        <v>2.9899999999999996E-2</v>
      </c>
      <c r="J1120" s="400">
        <f t="shared" si="54"/>
        <v>2.8858333333333333E-2</v>
      </c>
      <c r="K1120" s="400">
        <f t="shared" si="55"/>
        <v>3.7558333333333326E-2</v>
      </c>
    </row>
    <row r="1121" spans="1:11" ht="14.5" customHeight="1" x14ac:dyDescent="0.15">
      <c r="A1121" s="405">
        <v>43525</v>
      </c>
      <c r="B1121" s="400">
        <v>1.9400000000000001E-2</v>
      </c>
      <c r="C1121" s="400">
        <v>2.8799999999999999E-2</v>
      </c>
      <c r="D1121" s="400">
        <v>2.3E-3</v>
      </c>
      <c r="E1121" s="400">
        <v>3.1583333333333298E-3</v>
      </c>
      <c r="F1121" s="400">
        <v>3.3249999999999998E-3</v>
      </c>
      <c r="G1121" s="400">
        <f t="shared" si="53"/>
        <v>3.2416666666666648E-3</v>
      </c>
      <c r="H1121" s="400">
        <v>3.54166666666667E-3</v>
      </c>
      <c r="I1121" s="400">
        <f t="shared" si="52"/>
        <v>1.7100000000000001E-2</v>
      </c>
      <c r="J1121" s="400">
        <f t="shared" si="54"/>
        <v>1.6158333333333337E-2</v>
      </c>
      <c r="K1121" s="400">
        <f t="shared" si="55"/>
        <v>2.5258333333333331E-2</v>
      </c>
    </row>
    <row r="1122" spans="1:11" ht="14.5" customHeight="1" x14ac:dyDescent="0.15">
      <c r="A1122" s="405">
        <v>43556</v>
      </c>
      <c r="B1122" s="400">
        <v>4.0500000000000001E-2</v>
      </c>
      <c r="C1122" s="400">
        <v>9.2999999999999992E-3</v>
      </c>
      <c r="D1122" s="400">
        <v>2.3E-3</v>
      </c>
      <c r="E1122" s="400">
        <v>3.075E-3</v>
      </c>
      <c r="F1122" s="400">
        <v>3.20833333333333E-3</v>
      </c>
      <c r="G1122" s="400">
        <f t="shared" si="53"/>
        <v>3.141666666666665E-3</v>
      </c>
      <c r="H1122" s="400">
        <v>3.3999999999999998E-3</v>
      </c>
      <c r="I1122" s="400">
        <f t="shared" si="52"/>
        <v>3.8199999999999998E-2</v>
      </c>
      <c r="J1122" s="400">
        <f t="shared" si="54"/>
        <v>3.7358333333333334E-2</v>
      </c>
      <c r="K1122" s="400">
        <f t="shared" si="55"/>
        <v>5.899999999999999E-3</v>
      </c>
    </row>
    <row r="1123" spans="1:11" ht="14.5" customHeight="1" x14ac:dyDescent="0.15">
      <c r="A1123" s="405">
        <v>43586</v>
      </c>
      <c r="B1123" s="400">
        <v>-6.3500000000000001E-2</v>
      </c>
      <c r="C1123" s="400">
        <v>-7.7999999999999996E-3</v>
      </c>
      <c r="D1123" s="400">
        <v>2.3E-3</v>
      </c>
      <c r="E1123" s="400">
        <v>3.05833333333333E-3</v>
      </c>
      <c r="F1123" s="400">
        <v>3.1666666666666701E-3</v>
      </c>
      <c r="G1123" s="400">
        <f t="shared" si="53"/>
        <v>3.1124999999999998E-3</v>
      </c>
      <c r="H1123" s="400">
        <v>3.31666666666667E-3</v>
      </c>
      <c r="I1123" s="400">
        <f t="shared" si="52"/>
        <v>-6.5799999999999997E-2</v>
      </c>
      <c r="J1123" s="400">
        <f t="shared" si="54"/>
        <v>-6.6612500000000005E-2</v>
      </c>
      <c r="K1123" s="400">
        <f t="shared" si="55"/>
        <v>-1.1116666666666671E-2</v>
      </c>
    </row>
    <row r="1124" spans="1:11" ht="14.5" customHeight="1" x14ac:dyDescent="0.15">
      <c r="A1124" s="405">
        <v>43617</v>
      </c>
      <c r="B1124" s="400">
        <v>7.0499999999999993E-2</v>
      </c>
      <c r="C1124" s="400">
        <v>3.2199999999999999E-2</v>
      </c>
      <c r="D1124" s="400">
        <v>1.8E-3</v>
      </c>
      <c r="E1124" s="400">
        <v>3.05833333333333E-3</v>
      </c>
      <c r="F1124" s="400">
        <v>3.1666666666666701E-3</v>
      </c>
      <c r="G1124" s="400">
        <f t="shared" si="53"/>
        <v>3.1124999999999998E-3</v>
      </c>
      <c r="H1124" s="400">
        <v>3.31666666666667E-3</v>
      </c>
      <c r="I1124" s="400">
        <f t="shared" si="52"/>
        <v>6.8699999999999997E-2</v>
      </c>
      <c r="J1124" s="400">
        <f t="shared" si="54"/>
        <v>6.7387499999999989E-2</v>
      </c>
      <c r="K1124" s="400">
        <f t="shared" si="55"/>
        <v>2.888333333333333E-2</v>
      </c>
    </row>
    <row r="1125" spans="1:11" ht="14.5" customHeight="1" x14ac:dyDescent="0.15">
      <c r="A1125" s="405">
        <v>43647</v>
      </c>
      <c r="B1125" s="400">
        <v>1.44E-2</v>
      </c>
      <c r="C1125" s="400">
        <v>-2.7000000000000001E-3</v>
      </c>
      <c r="D1125" s="400">
        <v>2.0999999999999999E-3</v>
      </c>
      <c r="E1125" s="400">
        <v>2.74166666666667E-3</v>
      </c>
      <c r="F1125" s="400">
        <v>2.8833333333333302E-3</v>
      </c>
      <c r="G1125" s="400">
        <f t="shared" si="53"/>
        <v>2.8124999999999999E-3</v>
      </c>
      <c r="H1125" s="400">
        <v>3.075E-3</v>
      </c>
      <c r="I1125" s="400">
        <f t="shared" si="52"/>
        <v>1.23E-2</v>
      </c>
      <c r="J1125" s="400">
        <f t="shared" si="54"/>
        <v>1.1587500000000001E-2</v>
      </c>
      <c r="K1125" s="400">
        <f t="shared" si="55"/>
        <v>-5.7750000000000006E-3</v>
      </c>
    </row>
    <row r="1126" spans="1:11" ht="14.5" customHeight="1" x14ac:dyDescent="0.15">
      <c r="A1126" s="405">
        <v>43678</v>
      </c>
      <c r="B1126" s="400">
        <v>-1.5800000000000002E-2</v>
      </c>
      <c r="C1126" s="400">
        <v>5.1299999999999998E-2</v>
      </c>
      <c r="D1126" s="400">
        <v>1.9E-3</v>
      </c>
      <c r="E1126" s="400">
        <v>2.74166666666667E-3</v>
      </c>
      <c r="F1126" s="400">
        <v>2.8833333333333302E-3</v>
      </c>
      <c r="G1126" s="400">
        <f t="shared" si="53"/>
        <v>2.8124999999999999E-3</v>
      </c>
      <c r="H1126" s="400">
        <v>3.075E-3</v>
      </c>
      <c r="I1126" s="400">
        <f t="shared" si="52"/>
        <v>-1.77E-2</v>
      </c>
      <c r="J1126" s="400">
        <f t="shared" si="54"/>
        <v>-1.8612500000000001E-2</v>
      </c>
      <c r="K1126" s="400">
        <f t="shared" si="55"/>
        <v>4.8224999999999997E-2</v>
      </c>
    </row>
    <row r="1127" spans="1:11" ht="14.5" customHeight="1" x14ac:dyDescent="0.15">
      <c r="A1127" s="405">
        <v>43709</v>
      </c>
      <c r="B1127" s="400">
        <v>1.8700000000000001E-2</v>
      </c>
      <c r="C1127" s="400">
        <v>4.2500000000000003E-2</v>
      </c>
      <c r="D1127" s="400">
        <v>1.5E-3</v>
      </c>
      <c r="E1127" s="400">
        <v>2.48333333333333E-3</v>
      </c>
      <c r="F1127" s="400">
        <v>2.5666666666666698E-3</v>
      </c>
      <c r="G1127" s="400">
        <f t="shared" si="53"/>
        <v>2.5249999999999999E-3</v>
      </c>
      <c r="H1127" s="400">
        <v>2.74166666666667E-3</v>
      </c>
      <c r="I1127" s="400">
        <f t="shared" si="52"/>
        <v>1.72E-2</v>
      </c>
      <c r="J1127" s="400">
        <f t="shared" si="54"/>
        <v>1.6175000000000002E-2</v>
      </c>
      <c r="K1127" s="400">
        <f t="shared" si="55"/>
        <v>3.9758333333333333E-2</v>
      </c>
    </row>
    <row r="1128" spans="1:11" ht="14.5" customHeight="1" x14ac:dyDescent="0.15">
      <c r="A1128" s="405">
        <v>43739</v>
      </c>
      <c r="B1128" s="400">
        <v>2.1700000000000001E-2</v>
      </c>
      <c r="C1128" s="400">
        <v>-7.7000000000000002E-3</v>
      </c>
      <c r="D1128" s="400">
        <v>1.6000000000000001E-3</v>
      </c>
      <c r="E1128" s="400">
        <v>2.5249999999999999E-3</v>
      </c>
      <c r="F1128" s="400">
        <v>2.6083333333333301E-3</v>
      </c>
      <c r="G1128" s="400">
        <f t="shared" si="53"/>
        <v>2.566666666666665E-3</v>
      </c>
      <c r="H1128" s="400">
        <v>2.8083333333333298E-3</v>
      </c>
      <c r="I1128" s="400">
        <f t="shared" si="52"/>
        <v>2.01E-2</v>
      </c>
      <c r="J1128" s="400">
        <f t="shared" si="54"/>
        <v>1.9133333333333336E-2</v>
      </c>
      <c r="K1128" s="400">
        <f t="shared" si="55"/>
        <v>-1.050833333333333E-2</v>
      </c>
    </row>
    <row r="1129" spans="1:11" ht="14.5" customHeight="1" x14ac:dyDescent="0.15">
      <c r="A1129" s="405">
        <v>43770</v>
      </c>
      <c r="B1129" s="400">
        <v>3.6299999999999999E-2</v>
      </c>
      <c r="C1129" s="400">
        <v>-1.8599999999999998E-2</v>
      </c>
      <c r="D1129" s="400">
        <v>1.6000000000000001E-3</v>
      </c>
      <c r="E1129" s="400">
        <v>2.55833333333333E-3</v>
      </c>
      <c r="F1129" s="400">
        <v>2.6416666666666702E-3</v>
      </c>
      <c r="G1129" s="400">
        <f t="shared" si="53"/>
        <v>2.5999999999999999E-3</v>
      </c>
      <c r="H1129" s="400">
        <v>2.8583333333333299E-3</v>
      </c>
      <c r="I1129" s="400">
        <f t="shared" si="52"/>
        <v>3.4700000000000002E-2</v>
      </c>
      <c r="J1129" s="400">
        <f t="shared" si="54"/>
        <v>3.3700000000000001E-2</v>
      </c>
      <c r="K1129" s="400">
        <f t="shared" si="55"/>
        <v>-2.1458333333333329E-2</v>
      </c>
    </row>
    <row r="1130" spans="1:11" ht="14.5" customHeight="1" x14ac:dyDescent="0.15">
      <c r="A1130" s="405">
        <v>43800</v>
      </c>
      <c r="B1130" s="400">
        <v>3.0200000000000001E-2</v>
      </c>
      <c r="C1130" s="400">
        <v>3.4299999999999997E-2</v>
      </c>
      <c r="D1130" s="400">
        <v>1.8E-3</v>
      </c>
      <c r="E1130" s="400">
        <v>2.5083333333333299E-3</v>
      </c>
      <c r="F1130" s="400">
        <v>2.5916666666666701E-3</v>
      </c>
      <c r="G1130" s="400">
        <f t="shared" si="53"/>
        <v>2.5500000000000002E-3</v>
      </c>
      <c r="H1130" s="400">
        <v>2.8333333333333301E-3</v>
      </c>
      <c r="I1130" s="400">
        <f t="shared" si="52"/>
        <v>2.8400000000000002E-2</v>
      </c>
      <c r="J1130" s="400">
        <f t="shared" si="54"/>
        <v>2.7650000000000001E-2</v>
      </c>
      <c r="K1130" s="400">
        <f t="shared" si="55"/>
        <v>3.1466666666666671E-2</v>
      </c>
    </row>
    <row r="1131" spans="1:11" ht="14.5" customHeight="1" x14ac:dyDescent="0.15">
      <c r="A1131" s="405">
        <v>43831</v>
      </c>
      <c r="B1131" s="400">
        <v>-3.9215267403868603E-4</v>
      </c>
      <c r="C1131" s="400">
        <v>6.6500000000000004E-2</v>
      </c>
      <c r="D1131" s="400">
        <v>1.8500000000000001E-3</v>
      </c>
      <c r="E1131" s="400">
        <v>2.3500000000000001E-3</v>
      </c>
      <c r="F1131" s="400">
        <v>2.39166666666667E-3</v>
      </c>
      <c r="G1131" s="400">
        <f t="shared" si="53"/>
        <v>2.370833333333335E-3</v>
      </c>
      <c r="H1131" s="400">
        <v>2.6083333333333301E-3</v>
      </c>
      <c r="I1131" s="400">
        <f t="shared" si="52"/>
        <v>-2.2421526740386863E-3</v>
      </c>
      <c r="J1131" s="400">
        <f t="shared" si="54"/>
        <v>-2.7629860073720212E-3</v>
      </c>
      <c r="K1131" s="400">
        <f t="shared" si="55"/>
        <v>6.389166666666668E-2</v>
      </c>
    </row>
    <row r="1132" spans="1:11" ht="14.5" customHeight="1" x14ac:dyDescent="0.15">
      <c r="A1132" s="405">
        <v>43862</v>
      </c>
      <c r="B1132" s="400">
        <v>-8.2318729964890897E-2</v>
      </c>
      <c r="C1132" s="400">
        <v>-9.8500000000000004E-2</v>
      </c>
      <c r="D1132" s="400">
        <v>1.64166666666667E-3</v>
      </c>
      <c r="E1132" s="400">
        <v>2.4499999999999999E-3</v>
      </c>
      <c r="F1132" s="400">
        <v>2.5166666666666701E-3</v>
      </c>
      <c r="G1132" s="400">
        <f t="shared" si="53"/>
        <v>2.4833333333333348E-3</v>
      </c>
      <c r="H1132" s="400">
        <v>2.74166666666667E-3</v>
      </c>
      <c r="I1132" s="400">
        <f t="shared" si="52"/>
        <v>-8.3960396631557563E-2</v>
      </c>
      <c r="J1132" s="400">
        <f t="shared" si="54"/>
        <v>-8.4802063298224234E-2</v>
      </c>
      <c r="K1132" s="400">
        <f t="shared" si="55"/>
        <v>-0.10124166666666667</v>
      </c>
    </row>
    <row r="1133" spans="1:11" ht="14.5" customHeight="1" x14ac:dyDescent="0.15">
      <c r="A1133" s="405">
        <v>43891</v>
      </c>
      <c r="B1133" s="400">
        <v>-0.123513531046803</v>
      </c>
      <c r="C1133" s="400">
        <v>-9.9900000000000003E-2</v>
      </c>
      <c r="D1133" s="400">
        <v>1.2166666666666699E-3</v>
      </c>
      <c r="E1133" s="400">
        <v>2.31666666666667E-3</v>
      </c>
      <c r="F1133" s="400">
        <v>2.3749999999999999E-3</v>
      </c>
      <c r="G1133" s="400">
        <f t="shared" si="53"/>
        <v>2.3458333333333352E-3</v>
      </c>
      <c r="H1133" s="400">
        <v>2.5916666666666701E-3</v>
      </c>
      <c r="I1133" s="400">
        <f t="shared" si="52"/>
        <v>-0.12473019771346967</v>
      </c>
      <c r="J1133" s="400">
        <f t="shared" si="54"/>
        <v>-0.12585936438013634</v>
      </c>
      <c r="K1133" s="400">
        <f t="shared" si="55"/>
        <v>-0.10249166666666668</v>
      </c>
    </row>
    <row r="1134" spans="1:11" ht="14.5" customHeight="1" x14ac:dyDescent="0.15">
      <c r="A1134" s="405">
        <v>43922</v>
      </c>
      <c r="B1134" s="400">
        <v>0.128194033249829</v>
      </c>
      <c r="C1134" s="400">
        <v>3.2300000000000002E-2</v>
      </c>
      <c r="D1134" s="400">
        <v>1.05833333333333E-3</v>
      </c>
      <c r="E1134" s="400">
        <v>2.0249999999999999E-3</v>
      </c>
      <c r="F1134" s="400">
        <v>2.2916666666666701E-3</v>
      </c>
      <c r="G1134" s="400">
        <f t="shared" si="53"/>
        <v>2.158333333333335E-3</v>
      </c>
      <c r="H1134" s="400">
        <v>2.6583333333333298E-3</v>
      </c>
      <c r="I1134" s="400">
        <f t="shared" si="52"/>
        <v>0.12713569991649568</v>
      </c>
      <c r="J1134" s="400">
        <f t="shared" si="54"/>
        <v>0.12603569991649566</v>
      </c>
      <c r="K1134" s="400">
        <f t="shared" si="55"/>
        <v>2.9641666666666674E-2</v>
      </c>
    </row>
    <row r="1135" spans="1:11" ht="14.5" customHeight="1" x14ac:dyDescent="0.15">
      <c r="A1135" s="405">
        <v>43952</v>
      </c>
      <c r="B1135" s="400">
        <v>4.2448037573090597E-2</v>
      </c>
      <c r="C1135" s="400">
        <v>4.3499999999999997E-2</v>
      </c>
      <c r="D1135" s="400">
        <v>1.15E-3</v>
      </c>
      <c r="E1135" s="400">
        <v>2.075E-3</v>
      </c>
      <c r="F1135" s="400">
        <v>2.2666666666666699E-3</v>
      </c>
      <c r="G1135" s="400">
        <f t="shared" si="53"/>
        <v>2.1708333333333349E-3</v>
      </c>
      <c r="H1135" s="400">
        <v>2.6166666666666699E-3</v>
      </c>
      <c r="I1135" s="400">
        <f t="shared" si="52"/>
        <v>4.1298037573090599E-2</v>
      </c>
      <c r="J1135" s="400">
        <f t="shared" si="54"/>
        <v>4.027720423975726E-2</v>
      </c>
      <c r="K1135" s="400">
        <f t="shared" si="55"/>
        <v>4.0883333333333327E-2</v>
      </c>
    </row>
    <row r="1136" spans="1:11" ht="14.5" customHeight="1" x14ac:dyDescent="0.15">
      <c r="A1136" s="405">
        <v>43983</v>
      </c>
      <c r="B1136" s="400">
        <v>4.3305752744543201E-3</v>
      </c>
      <c r="C1136" s="400">
        <v>-4.65E-2</v>
      </c>
      <c r="D1136" s="400">
        <v>1.24166666666667E-3</v>
      </c>
      <c r="E1136" s="400">
        <v>2.0083333333333299E-3</v>
      </c>
      <c r="F1136" s="400">
        <v>2.1916666666666699E-3</v>
      </c>
      <c r="G1136" s="400">
        <f t="shared" si="53"/>
        <v>2.0999999999999999E-3</v>
      </c>
      <c r="H1136" s="400">
        <v>2.55833333333333E-3</v>
      </c>
      <c r="I1136" s="400">
        <f t="shared" si="52"/>
        <v>3.0889086077876501E-3</v>
      </c>
      <c r="J1136" s="400">
        <f t="shared" si="54"/>
        <v>2.2305752744543202E-3</v>
      </c>
      <c r="K1136" s="400">
        <f t="shared" si="55"/>
        <v>-4.9058333333333329E-2</v>
      </c>
    </row>
    <row r="1137" spans="1:11" ht="14.5" customHeight="1" x14ac:dyDescent="0.15">
      <c r="A1137" s="405">
        <v>44013</v>
      </c>
      <c r="B1137" s="400">
        <v>6.1544536582613298E-3</v>
      </c>
      <c r="C1137" s="400">
        <v>7.8200000000000006E-2</v>
      </c>
      <c r="D1137" s="400">
        <v>1E-3</v>
      </c>
      <c r="E1137" s="400">
        <v>1.6916666666666701E-3</v>
      </c>
      <c r="F1137" s="400">
        <v>1.81666666666667E-3</v>
      </c>
      <c r="G1137" s="400">
        <f t="shared" si="53"/>
        <v>1.7541666666666699E-3</v>
      </c>
      <c r="H1137" s="400">
        <v>2.13333333333333E-3</v>
      </c>
      <c r="I1137" s="400">
        <f t="shared" si="52"/>
        <v>5.1544536582613298E-3</v>
      </c>
      <c r="J1137" s="400">
        <f t="shared" si="54"/>
        <v>4.4002869915946603E-3</v>
      </c>
      <c r="K1137" s="400">
        <f t="shared" si="55"/>
        <v>7.6066666666666671E-2</v>
      </c>
    </row>
    <row r="1138" spans="1:11" ht="14.5" customHeight="1" x14ac:dyDescent="0.15">
      <c r="A1138" s="405">
        <v>44044</v>
      </c>
      <c r="B1138" s="400">
        <v>7.1879829682211502E-2</v>
      </c>
      <c r="C1138" s="400">
        <v>-2.6499999999999999E-2</v>
      </c>
      <c r="D1138" s="400">
        <v>1.24166666666667E-3</v>
      </c>
      <c r="E1138" s="400">
        <v>2.0166666666666701E-3</v>
      </c>
      <c r="F1138" s="400">
        <v>2.0999999999999999E-3</v>
      </c>
      <c r="G1138" s="400">
        <f t="shared" si="53"/>
        <v>2.0583333333333348E-3</v>
      </c>
      <c r="H1138" s="400">
        <v>2.3833333333333302E-3</v>
      </c>
      <c r="I1138" s="400">
        <f t="shared" si="52"/>
        <v>7.0638163015544833E-2</v>
      </c>
      <c r="J1138" s="400">
        <f t="shared" si="54"/>
        <v>6.9821496348878173E-2</v>
      </c>
      <c r="K1138" s="400">
        <f t="shared" si="55"/>
        <v>-2.888333333333333E-2</v>
      </c>
    </row>
  </sheetData>
  <mergeCells count="1">
    <mergeCell ref="I1:J1"/>
  </mergeCells>
  <pageMargins left="0.7" right="0.7" top="0.75" bottom="0.75" header="0.3" footer="0.3"/>
  <pageSetup scale="46" orientation="landscape"/>
  <headerFooter>
    <oddFooter>&amp;C&amp;"Helvetica Neue,Regular"&amp;12&amp;K000000&amp;P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137"/>
  <sheetViews>
    <sheetView showGridLines="0" workbookViewId="0"/>
  </sheetViews>
  <sheetFormatPr baseColWidth="10" defaultColWidth="10.33203125" defaultRowHeight="14.25" customHeight="1" x14ac:dyDescent="0.15"/>
  <cols>
    <col min="1" max="2" width="11.33203125" style="431" customWidth="1"/>
    <col min="3" max="3" width="28.6640625" style="431" customWidth="1"/>
    <col min="4" max="4" width="7.83203125" style="431" customWidth="1"/>
    <col min="5" max="5" width="9.1640625" style="431" customWidth="1"/>
    <col min="6" max="6" width="9.83203125" style="431" customWidth="1"/>
    <col min="7" max="7" width="11" style="431" customWidth="1"/>
    <col min="8" max="9" width="10.5" style="431" customWidth="1"/>
    <col min="10" max="10" width="10.83203125" style="431" customWidth="1"/>
    <col min="11" max="11" width="10.33203125" style="431" customWidth="1"/>
    <col min="12" max="16384" width="10.33203125" style="431"/>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16" t="s">
        <v>3325</v>
      </c>
      <c r="D2" s="5"/>
      <c r="E2" s="5"/>
      <c r="F2" s="107">
        <v>0</v>
      </c>
      <c r="G2" s="5"/>
      <c r="H2" s="111">
        <v>3.0999999999999999E-3</v>
      </c>
      <c r="I2" s="111">
        <f t="shared" ref="I2:I65" si="0">F2-H2</f>
        <v>-3.0999999999999999E-3</v>
      </c>
      <c r="J2" s="399">
        <v>9498</v>
      </c>
    </row>
    <row r="3" spans="1:10" ht="14.5" customHeight="1" x14ac:dyDescent="0.15">
      <c r="A3" s="5"/>
      <c r="B3" s="399">
        <v>9529</v>
      </c>
      <c r="C3" s="16" t="s">
        <v>3325</v>
      </c>
      <c r="D3" s="5"/>
      <c r="E3" s="5"/>
      <c r="F3" s="107">
        <v>-3.85E-2</v>
      </c>
      <c r="G3" s="5"/>
      <c r="H3" s="111">
        <v>2.8E-3</v>
      </c>
      <c r="I3" s="111">
        <f t="shared" si="0"/>
        <v>-4.1299999999999996E-2</v>
      </c>
      <c r="J3" s="399">
        <v>9529</v>
      </c>
    </row>
    <row r="4" spans="1:10" ht="14.5" customHeight="1" x14ac:dyDescent="0.15">
      <c r="A4" s="5"/>
      <c r="B4" s="399">
        <v>9557</v>
      </c>
      <c r="C4" s="16" t="s">
        <v>3325</v>
      </c>
      <c r="D4" s="5"/>
      <c r="E4" s="5"/>
      <c r="F4" s="107">
        <v>-5.7500000000000002E-2</v>
      </c>
      <c r="G4" s="5"/>
      <c r="H4" s="111">
        <v>3.2000000000000002E-3</v>
      </c>
      <c r="I4" s="111">
        <f t="shared" si="0"/>
        <v>-6.0700000000000004E-2</v>
      </c>
      <c r="J4" s="399">
        <v>9557</v>
      </c>
    </row>
    <row r="5" spans="1:10" ht="14.5" customHeight="1" x14ac:dyDescent="0.15">
      <c r="A5" s="5"/>
      <c r="B5" s="399">
        <v>9588</v>
      </c>
      <c r="C5" s="16" t="s">
        <v>3325</v>
      </c>
      <c r="D5" s="5"/>
      <c r="E5" s="5"/>
      <c r="F5" s="107">
        <v>2.53E-2</v>
      </c>
      <c r="G5" s="5"/>
      <c r="H5" s="111">
        <v>3.0000000000000001E-3</v>
      </c>
      <c r="I5" s="111">
        <f t="shared" si="0"/>
        <v>2.23E-2</v>
      </c>
      <c r="J5" s="399">
        <v>9588</v>
      </c>
    </row>
    <row r="6" spans="1:10" ht="14.5" customHeight="1" x14ac:dyDescent="0.15">
      <c r="A6" s="5"/>
      <c r="B6" s="399">
        <v>9618</v>
      </c>
      <c r="C6" s="16" t="s">
        <v>3325</v>
      </c>
      <c r="D6" s="5"/>
      <c r="E6" s="5"/>
      <c r="F6" s="107">
        <v>1.7899999999999999E-2</v>
      </c>
      <c r="G6" s="5"/>
      <c r="H6" s="111">
        <v>2.8E-3</v>
      </c>
      <c r="I6" s="111">
        <f t="shared" si="0"/>
        <v>1.5099999999999999E-2</v>
      </c>
      <c r="J6" s="399">
        <v>9618</v>
      </c>
    </row>
    <row r="7" spans="1:10" ht="14.5" customHeight="1" x14ac:dyDescent="0.15">
      <c r="A7" s="5"/>
      <c r="B7" s="399">
        <v>9649</v>
      </c>
      <c r="C7" s="16" t="s">
        <v>3325</v>
      </c>
      <c r="D7" s="5"/>
      <c r="E7" s="5"/>
      <c r="F7" s="107">
        <v>4.5699999999999998E-2</v>
      </c>
      <c r="G7" s="5"/>
      <c r="H7" s="111">
        <v>3.3E-3</v>
      </c>
      <c r="I7" s="111">
        <f t="shared" si="0"/>
        <v>4.24E-2</v>
      </c>
      <c r="J7" s="399">
        <v>9649</v>
      </c>
    </row>
    <row r="8" spans="1:10" ht="14.5" customHeight="1" x14ac:dyDescent="0.15">
      <c r="A8" s="5"/>
      <c r="B8" s="399">
        <v>9679</v>
      </c>
      <c r="C8" s="16" t="s">
        <v>3325</v>
      </c>
      <c r="D8" s="5"/>
      <c r="E8" s="5"/>
      <c r="F8" s="107">
        <v>4.7899999999999998E-2</v>
      </c>
      <c r="G8" s="5"/>
      <c r="H8" s="111">
        <v>3.0999999999999999E-3</v>
      </c>
      <c r="I8" s="111">
        <f t="shared" si="0"/>
        <v>4.48E-2</v>
      </c>
      <c r="J8" s="399">
        <v>9679</v>
      </c>
    </row>
    <row r="9" spans="1:10" ht="14.5" customHeight="1" x14ac:dyDescent="0.15">
      <c r="A9" s="5"/>
      <c r="B9" s="399">
        <v>9710</v>
      </c>
      <c r="C9" s="16" t="s">
        <v>3325</v>
      </c>
      <c r="D9" s="5"/>
      <c r="E9" s="5"/>
      <c r="F9" s="107">
        <v>2.4799999999999999E-2</v>
      </c>
      <c r="G9" s="5"/>
      <c r="H9" s="111">
        <v>3.0999999999999999E-3</v>
      </c>
      <c r="I9" s="111">
        <f t="shared" si="0"/>
        <v>2.1700000000000001E-2</v>
      </c>
      <c r="J9" s="399">
        <v>9710</v>
      </c>
    </row>
    <row r="10" spans="1:10" ht="14.5" customHeight="1" x14ac:dyDescent="0.15">
      <c r="A10" s="5"/>
      <c r="B10" s="399">
        <v>9741</v>
      </c>
      <c r="C10" s="16" t="s">
        <v>3325</v>
      </c>
      <c r="D10" s="5"/>
      <c r="E10" s="5"/>
      <c r="F10" s="107">
        <v>2.52E-2</v>
      </c>
      <c r="G10" s="5"/>
      <c r="H10" s="111">
        <v>3.0000000000000001E-3</v>
      </c>
      <c r="I10" s="111">
        <f t="shared" si="0"/>
        <v>2.2200000000000001E-2</v>
      </c>
      <c r="J10" s="399">
        <v>9741</v>
      </c>
    </row>
    <row r="11" spans="1:10" ht="14.5" customHeight="1" x14ac:dyDescent="0.15">
      <c r="A11" s="5"/>
      <c r="B11" s="399">
        <v>9771</v>
      </c>
      <c r="C11" s="16" t="s">
        <v>3325</v>
      </c>
      <c r="D11" s="5"/>
      <c r="E11" s="5"/>
      <c r="F11" s="107">
        <v>-2.8400000000000002E-2</v>
      </c>
      <c r="G11" s="5"/>
      <c r="H11" s="111">
        <v>3.0000000000000001E-3</v>
      </c>
      <c r="I11" s="111">
        <f t="shared" si="0"/>
        <v>-3.1400000000000004E-2</v>
      </c>
      <c r="J11" s="399">
        <v>9771</v>
      </c>
    </row>
    <row r="12" spans="1:10" ht="14.5" customHeight="1" x14ac:dyDescent="0.15">
      <c r="A12" s="5"/>
      <c r="B12" s="399">
        <v>9802</v>
      </c>
      <c r="C12" s="16" t="s">
        <v>3325</v>
      </c>
      <c r="D12" s="5"/>
      <c r="E12" s="5"/>
      <c r="F12" s="107">
        <v>3.4700000000000002E-2</v>
      </c>
      <c r="G12" s="5"/>
      <c r="H12" s="111">
        <v>3.0999999999999999E-3</v>
      </c>
      <c r="I12" s="111">
        <f t="shared" si="0"/>
        <v>3.1600000000000003E-2</v>
      </c>
      <c r="J12" s="399">
        <v>9802</v>
      </c>
    </row>
    <row r="13" spans="1:10" ht="14.5" customHeight="1" x14ac:dyDescent="0.15">
      <c r="A13" s="5"/>
      <c r="B13" s="399">
        <v>9832</v>
      </c>
      <c r="C13" s="16" t="s">
        <v>3325</v>
      </c>
      <c r="D13" s="5"/>
      <c r="E13" s="5"/>
      <c r="F13" s="107">
        <v>1.9599999999999999E-2</v>
      </c>
      <c r="G13" s="5"/>
      <c r="H13" s="111">
        <v>3.0000000000000001E-3</v>
      </c>
      <c r="I13" s="111">
        <f t="shared" si="0"/>
        <v>1.66E-2</v>
      </c>
      <c r="J13" s="399">
        <v>9832</v>
      </c>
    </row>
    <row r="14" spans="1:10" ht="14.5" customHeight="1" x14ac:dyDescent="0.15">
      <c r="A14" s="5"/>
      <c r="B14" s="399">
        <v>9863</v>
      </c>
      <c r="C14" s="16" t="s">
        <v>3325</v>
      </c>
      <c r="D14" s="5"/>
      <c r="E14" s="5"/>
      <c r="F14" s="107">
        <v>-1.9300000000000001E-2</v>
      </c>
      <c r="G14" s="5"/>
      <c r="H14" s="111">
        <v>3.0000000000000001E-3</v>
      </c>
      <c r="I14" s="111">
        <f t="shared" si="0"/>
        <v>-2.23E-2</v>
      </c>
      <c r="J14" s="399">
        <v>9863</v>
      </c>
    </row>
    <row r="15" spans="1:10" ht="14.5" customHeight="1" x14ac:dyDescent="0.15">
      <c r="A15" s="5"/>
      <c r="B15" s="399">
        <v>9894</v>
      </c>
      <c r="C15" s="16" t="s">
        <v>3325</v>
      </c>
      <c r="D15" s="5"/>
      <c r="E15" s="5"/>
      <c r="F15" s="107">
        <v>5.3699999999999998E-2</v>
      </c>
      <c r="G15" s="5"/>
      <c r="H15" s="111">
        <v>2.7000000000000001E-3</v>
      </c>
      <c r="I15" s="111">
        <f t="shared" si="0"/>
        <v>5.0999999999999997E-2</v>
      </c>
      <c r="J15" s="399">
        <v>9894</v>
      </c>
    </row>
    <row r="16" spans="1:10" ht="14.5" customHeight="1" x14ac:dyDescent="0.15">
      <c r="A16" s="5"/>
      <c r="B16" s="399">
        <v>9922</v>
      </c>
      <c r="C16" s="16" t="s">
        <v>3325</v>
      </c>
      <c r="D16" s="5"/>
      <c r="E16" s="5"/>
      <c r="F16" s="107">
        <v>8.6999999999999994E-3</v>
      </c>
      <c r="G16" s="5"/>
      <c r="H16" s="111">
        <v>2.8999999999999998E-3</v>
      </c>
      <c r="I16" s="111">
        <f t="shared" si="0"/>
        <v>5.7999999999999996E-3</v>
      </c>
      <c r="J16" s="399">
        <v>9922</v>
      </c>
    </row>
    <row r="17" spans="1:10" ht="14.5" customHeight="1" x14ac:dyDescent="0.15">
      <c r="A17" s="5"/>
      <c r="B17" s="399">
        <v>9953</v>
      </c>
      <c r="C17" s="16" t="s">
        <v>3325</v>
      </c>
      <c r="D17" s="5"/>
      <c r="E17" s="5"/>
      <c r="F17" s="107">
        <v>2.01E-2</v>
      </c>
      <c r="G17" s="5"/>
      <c r="H17" s="111">
        <v>2.7000000000000001E-3</v>
      </c>
      <c r="I17" s="111">
        <f t="shared" si="0"/>
        <v>1.7399999999999999E-2</v>
      </c>
      <c r="J17" s="399">
        <v>9953</v>
      </c>
    </row>
    <row r="18" spans="1:10" ht="14.5" customHeight="1" x14ac:dyDescent="0.15">
      <c r="A18" s="5"/>
      <c r="B18" s="399">
        <v>9983</v>
      </c>
      <c r="C18" s="16" t="s">
        <v>3325</v>
      </c>
      <c r="D18" s="5"/>
      <c r="E18" s="5"/>
      <c r="F18" s="107">
        <v>6.0699999999999997E-2</v>
      </c>
      <c r="G18" s="5"/>
      <c r="H18" s="111">
        <v>2.8E-3</v>
      </c>
      <c r="I18" s="111">
        <f t="shared" si="0"/>
        <v>5.79E-2</v>
      </c>
      <c r="J18" s="399">
        <v>9983</v>
      </c>
    </row>
    <row r="19" spans="1:10" ht="14.5" customHeight="1" x14ac:dyDescent="0.15">
      <c r="A19" s="5"/>
      <c r="B19" s="399">
        <v>10014</v>
      </c>
      <c r="C19" s="16" t="s">
        <v>3325</v>
      </c>
      <c r="D19" s="5"/>
      <c r="E19" s="5"/>
      <c r="F19" s="107">
        <v>-6.7000000000000002E-3</v>
      </c>
      <c r="G19" s="5"/>
      <c r="H19" s="111">
        <v>2.7000000000000001E-3</v>
      </c>
      <c r="I19" s="111">
        <f t="shared" si="0"/>
        <v>-9.4000000000000004E-3</v>
      </c>
      <c r="J19" s="399">
        <v>10014</v>
      </c>
    </row>
    <row r="20" spans="1:10" ht="14.5" customHeight="1" x14ac:dyDescent="0.15">
      <c r="A20" s="5"/>
      <c r="B20" s="399">
        <v>10044</v>
      </c>
      <c r="C20" s="16" t="s">
        <v>3325</v>
      </c>
      <c r="D20" s="5"/>
      <c r="E20" s="5"/>
      <c r="F20" s="107">
        <v>6.7000000000000004E-2</v>
      </c>
      <c r="G20" s="5"/>
      <c r="H20" s="111">
        <v>2.7000000000000001E-3</v>
      </c>
      <c r="I20" s="111">
        <f t="shared" si="0"/>
        <v>6.430000000000001E-2</v>
      </c>
      <c r="J20" s="399">
        <v>10044</v>
      </c>
    </row>
    <row r="21" spans="1:10" ht="14.5" customHeight="1" x14ac:dyDescent="0.15">
      <c r="A21" s="5"/>
      <c r="B21" s="399">
        <v>10075</v>
      </c>
      <c r="C21" s="16" t="s">
        <v>3325</v>
      </c>
      <c r="D21" s="5"/>
      <c r="E21" s="5"/>
      <c r="F21" s="107">
        <v>5.1499999999999997E-2</v>
      </c>
      <c r="G21" s="5"/>
      <c r="H21" s="111">
        <v>2.8999999999999998E-3</v>
      </c>
      <c r="I21" s="111">
        <f t="shared" si="0"/>
        <v>4.8599999999999997E-2</v>
      </c>
      <c r="J21" s="399">
        <v>10075</v>
      </c>
    </row>
    <row r="22" spans="1:10" ht="14.5" customHeight="1" x14ac:dyDescent="0.15">
      <c r="A22" s="5"/>
      <c r="B22" s="399">
        <v>10106</v>
      </c>
      <c r="C22" s="16" t="s">
        <v>3325</v>
      </c>
      <c r="D22" s="5"/>
      <c r="E22" s="5"/>
      <c r="F22" s="107">
        <v>4.4999999999999998E-2</v>
      </c>
      <c r="G22" s="5"/>
      <c r="H22" s="111">
        <v>2.7000000000000001E-3</v>
      </c>
      <c r="I22" s="111">
        <f t="shared" si="0"/>
        <v>4.2299999999999997E-2</v>
      </c>
      <c r="J22" s="399">
        <v>10106</v>
      </c>
    </row>
    <row r="23" spans="1:10" ht="14.5" customHeight="1" x14ac:dyDescent="0.15">
      <c r="A23" s="5"/>
      <c r="B23" s="399">
        <v>10136</v>
      </c>
      <c r="C23" s="16" t="s">
        <v>3325</v>
      </c>
      <c r="D23" s="5"/>
      <c r="E23" s="5"/>
      <c r="F23" s="107">
        <v>-5.0200000000000002E-2</v>
      </c>
      <c r="G23" s="5"/>
      <c r="H23" s="111">
        <v>2.8E-3</v>
      </c>
      <c r="I23" s="111">
        <f t="shared" si="0"/>
        <v>-5.2999999999999999E-2</v>
      </c>
      <c r="J23" s="399">
        <v>10136</v>
      </c>
    </row>
    <row r="24" spans="1:10" ht="14.5" customHeight="1" x14ac:dyDescent="0.15">
      <c r="A24" s="5"/>
      <c r="B24" s="399">
        <v>10167</v>
      </c>
      <c r="C24" s="16" t="s">
        <v>3325</v>
      </c>
      <c r="D24" s="5"/>
      <c r="E24" s="5"/>
      <c r="F24" s="107">
        <v>7.2099999999999997E-2</v>
      </c>
      <c r="G24" s="5"/>
      <c r="H24" s="111">
        <v>2.7000000000000001E-3</v>
      </c>
      <c r="I24" s="111">
        <f t="shared" si="0"/>
        <v>6.9400000000000003E-2</v>
      </c>
      <c r="J24" s="399">
        <v>10167</v>
      </c>
    </row>
    <row r="25" spans="1:10" ht="14.5" customHeight="1" x14ac:dyDescent="0.15">
      <c r="A25" s="5"/>
      <c r="B25" s="399">
        <v>10197</v>
      </c>
      <c r="C25" s="16" t="s">
        <v>3325</v>
      </c>
      <c r="D25" s="5"/>
      <c r="E25" s="5"/>
      <c r="F25" s="107">
        <v>2.7900000000000001E-2</v>
      </c>
      <c r="G25" s="5"/>
      <c r="H25" s="111">
        <v>2.7000000000000001E-3</v>
      </c>
      <c r="I25" s="111">
        <f t="shared" si="0"/>
        <v>2.52E-2</v>
      </c>
      <c r="J25" s="399">
        <v>10197</v>
      </c>
    </row>
    <row r="26" spans="1:10" ht="14.5" customHeight="1" x14ac:dyDescent="0.15">
      <c r="A26" s="5"/>
      <c r="B26" s="399">
        <v>10228</v>
      </c>
      <c r="C26" s="16" t="s">
        <v>3325</v>
      </c>
      <c r="D26" s="5"/>
      <c r="E26" s="5"/>
      <c r="F26" s="107">
        <v>-4.0000000000000001E-3</v>
      </c>
      <c r="G26" s="5"/>
      <c r="H26" s="111">
        <v>2.7000000000000001E-3</v>
      </c>
      <c r="I26" s="111">
        <f t="shared" si="0"/>
        <v>-6.7000000000000002E-3</v>
      </c>
      <c r="J26" s="399">
        <v>10228</v>
      </c>
    </row>
    <row r="27" spans="1:10" ht="14.5" customHeight="1" x14ac:dyDescent="0.15">
      <c r="A27" s="5"/>
      <c r="B27" s="399">
        <v>10259</v>
      </c>
      <c r="C27" s="16" t="s">
        <v>3325</v>
      </c>
      <c r="D27" s="5"/>
      <c r="E27" s="5"/>
      <c r="F27" s="107">
        <v>-1.2500000000000001E-2</v>
      </c>
      <c r="G27" s="5"/>
      <c r="H27" s="111">
        <v>2.5000000000000001E-3</v>
      </c>
      <c r="I27" s="111">
        <f t="shared" si="0"/>
        <v>-1.5000000000000001E-2</v>
      </c>
      <c r="J27" s="399">
        <v>10259</v>
      </c>
    </row>
    <row r="28" spans="1:10" ht="14.5" customHeight="1" x14ac:dyDescent="0.15">
      <c r="A28" s="5"/>
      <c r="B28" s="399">
        <v>10288</v>
      </c>
      <c r="C28" s="16" t="s">
        <v>3325</v>
      </c>
      <c r="D28" s="5"/>
      <c r="E28" s="5"/>
      <c r="F28" s="107">
        <v>0.1101</v>
      </c>
      <c r="G28" s="5"/>
      <c r="H28" s="111">
        <v>2.7000000000000001E-3</v>
      </c>
      <c r="I28" s="111">
        <f t="shared" si="0"/>
        <v>0.10740000000000001</v>
      </c>
      <c r="J28" s="399">
        <v>10288</v>
      </c>
    </row>
    <row r="29" spans="1:10" ht="14.5" customHeight="1" x14ac:dyDescent="0.15">
      <c r="A29" s="5"/>
      <c r="B29" s="399">
        <v>10319</v>
      </c>
      <c r="C29" s="16" t="s">
        <v>3325</v>
      </c>
      <c r="D29" s="5"/>
      <c r="E29" s="5"/>
      <c r="F29" s="107">
        <v>3.4500000000000003E-2</v>
      </c>
      <c r="G29" s="5"/>
      <c r="H29" s="111">
        <v>2.5999999999999999E-3</v>
      </c>
      <c r="I29" s="111">
        <f t="shared" si="0"/>
        <v>3.1900000000000005E-2</v>
      </c>
      <c r="J29" s="399">
        <v>10319</v>
      </c>
    </row>
    <row r="30" spans="1:10" ht="14.5" customHeight="1" x14ac:dyDescent="0.15">
      <c r="A30" s="5"/>
      <c r="B30" s="399">
        <v>10349</v>
      </c>
      <c r="C30" s="16" t="s">
        <v>3325</v>
      </c>
      <c r="D30" s="5"/>
      <c r="E30" s="5"/>
      <c r="F30" s="107">
        <v>1.9699999999999999E-2</v>
      </c>
      <c r="G30" s="5"/>
      <c r="H30" s="111">
        <v>2.7000000000000001E-3</v>
      </c>
      <c r="I30" s="111">
        <f t="shared" si="0"/>
        <v>1.6999999999999998E-2</v>
      </c>
      <c r="J30" s="399">
        <v>10349</v>
      </c>
    </row>
    <row r="31" spans="1:10" ht="14.5" customHeight="1" x14ac:dyDescent="0.15">
      <c r="A31" s="5"/>
      <c r="B31" s="399">
        <v>10380</v>
      </c>
      <c r="C31" s="16" t="s">
        <v>3325</v>
      </c>
      <c r="D31" s="5"/>
      <c r="E31" s="5"/>
      <c r="F31" s="107">
        <v>-3.85E-2</v>
      </c>
      <c r="G31" s="5"/>
      <c r="H31" s="111">
        <v>2.7000000000000001E-3</v>
      </c>
      <c r="I31" s="111">
        <f t="shared" si="0"/>
        <v>-4.1200000000000001E-2</v>
      </c>
      <c r="J31" s="399">
        <v>10380</v>
      </c>
    </row>
    <row r="32" spans="1:10" ht="14.5" customHeight="1" x14ac:dyDescent="0.15">
      <c r="A32" s="5"/>
      <c r="B32" s="399">
        <v>10410</v>
      </c>
      <c r="C32" s="16" t="s">
        <v>3325</v>
      </c>
      <c r="D32" s="5"/>
      <c r="E32" s="5"/>
      <c r="F32" s="107">
        <v>1.41E-2</v>
      </c>
      <c r="G32" s="5"/>
      <c r="H32" s="111">
        <v>2.7000000000000001E-3</v>
      </c>
      <c r="I32" s="111">
        <f t="shared" si="0"/>
        <v>1.14E-2</v>
      </c>
      <c r="J32" s="399">
        <v>10410</v>
      </c>
    </row>
    <row r="33" spans="1:10" ht="14.5" customHeight="1" x14ac:dyDescent="0.15">
      <c r="A33" s="5"/>
      <c r="B33" s="399">
        <v>10441</v>
      </c>
      <c r="C33" s="16" t="s">
        <v>3325</v>
      </c>
      <c r="D33" s="5"/>
      <c r="E33" s="5"/>
      <c r="F33" s="107">
        <v>8.0299999999999996E-2</v>
      </c>
      <c r="G33" s="5"/>
      <c r="H33" s="111">
        <v>2.8999999999999998E-3</v>
      </c>
      <c r="I33" s="111">
        <f t="shared" si="0"/>
        <v>7.7399999999999997E-2</v>
      </c>
      <c r="J33" s="399">
        <v>10441</v>
      </c>
    </row>
    <row r="34" spans="1:10" ht="14.5" customHeight="1" x14ac:dyDescent="0.15">
      <c r="A34" s="5"/>
      <c r="B34" s="399">
        <v>10472</v>
      </c>
      <c r="C34" s="16" t="s">
        <v>3325</v>
      </c>
      <c r="D34" s="5"/>
      <c r="E34" s="5"/>
      <c r="F34" s="107">
        <v>2.5899999999999999E-2</v>
      </c>
      <c r="G34" s="5"/>
      <c r="H34" s="111">
        <v>2.7000000000000001E-3</v>
      </c>
      <c r="I34" s="111">
        <f t="shared" si="0"/>
        <v>2.3199999999999998E-2</v>
      </c>
      <c r="J34" s="399">
        <v>10472</v>
      </c>
    </row>
    <row r="35" spans="1:10" ht="14.5" customHeight="1" x14ac:dyDescent="0.15">
      <c r="A35" s="5"/>
      <c r="B35" s="399">
        <v>10502</v>
      </c>
      <c r="C35" s="16" t="s">
        <v>3325</v>
      </c>
      <c r="D35" s="5"/>
      <c r="E35" s="5"/>
      <c r="F35" s="107">
        <v>1.6799999999999999E-2</v>
      </c>
      <c r="G35" s="5"/>
      <c r="H35" s="111">
        <v>3.0000000000000001E-3</v>
      </c>
      <c r="I35" s="111">
        <f t="shared" si="0"/>
        <v>1.38E-2</v>
      </c>
      <c r="J35" s="399">
        <v>10502</v>
      </c>
    </row>
    <row r="36" spans="1:10" ht="14.5" customHeight="1" x14ac:dyDescent="0.15">
      <c r="A36" s="5"/>
      <c r="B36" s="399">
        <v>10533</v>
      </c>
      <c r="C36" s="16" t="s">
        <v>3325</v>
      </c>
      <c r="D36" s="5"/>
      <c r="E36" s="5"/>
      <c r="F36" s="107">
        <v>0.12920000000000001</v>
      </c>
      <c r="G36" s="5"/>
      <c r="H36" s="111">
        <v>2.7000000000000001E-3</v>
      </c>
      <c r="I36" s="111">
        <f t="shared" si="0"/>
        <v>0.1265</v>
      </c>
      <c r="J36" s="399">
        <v>10533</v>
      </c>
    </row>
    <row r="37" spans="1:10" ht="14.5" customHeight="1" x14ac:dyDescent="0.15">
      <c r="A37" s="5"/>
      <c r="B37" s="399">
        <v>10563</v>
      </c>
      <c r="C37" s="16" t="s">
        <v>3325</v>
      </c>
      <c r="D37" s="5"/>
      <c r="E37" s="5"/>
      <c r="F37" s="107">
        <v>4.8999999999999998E-3</v>
      </c>
      <c r="G37" s="5"/>
      <c r="H37" s="111">
        <v>2.8999999999999998E-3</v>
      </c>
      <c r="I37" s="111">
        <f t="shared" si="0"/>
        <v>2E-3</v>
      </c>
      <c r="J37" s="399">
        <v>10563</v>
      </c>
    </row>
    <row r="38" spans="1:10" ht="14.5" customHeight="1" x14ac:dyDescent="0.15">
      <c r="A38" s="5"/>
      <c r="B38" s="399">
        <v>10594</v>
      </c>
      <c r="C38" s="16" t="s">
        <v>3325</v>
      </c>
      <c r="D38" s="5"/>
      <c r="E38" s="5"/>
      <c r="F38" s="107">
        <v>5.8299999999999998E-2</v>
      </c>
      <c r="G38" s="5"/>
      <c r="H38" s="111">
        <v>2.8999999999999998E-3</v>
      </c>
      <c r="I38" s="111">
        <f t="shared" si="0"/>
        <v>5.5399999999999998E-2</v>
      </c>
      <c r="J38" s="399">
        <v>10594</v>
      </c>
    </row>
    <row r="39" spans="1:10" ht="14.5" customHeight="1" x14ac:dyDescent="0.15">
      <c r="A39" s="5"/>
      <c r="B39" s="399">
        <v>10625</v>
      </c>
      <c r="C39" s="16" t="s">
        <v>3325</v>
      </c>
      <c r="D39" s="5"/>
      <c r="E39" s="5"/>
      <c r="F39" s="107">
        <v>-1.9E-3</v>
      </c>
      <c r="G39" s="5"/>
      <c r="H39" s="111">
        <v>2.7000000000000001E-3</v>
      </c>
      <c r="I39" s="111">
        <f t="shared" si="0"/>
        <v>-4.5999999999999999E-3</v>
      </c>
      <c r="J39" s="399">
        <v>10625</v>
      </c>
    </row>
    <row r="40" spans="1:10" ht="14.5" customHeight="1" x14ac:dyDescent="0.15">
      <c r="A40" s="5"/>
      <c r="B40" s="399">
        <v>10653</v>
      </c>
      <c r="C40" s="16" t="s">
        <v>3325</v>
      </c>
      <c r="D40" s="5"/>
      <c r="E40" s="5"/>
      <c r="F40" s="107">
        <v>-1.1999999999999999E-3</v>
      </c>
      <c r="G40" s="5"/>
      <c r="H40" s="111">
        <v>2.8E-3</v>
      </c>
      <c r="I40" s="111">
        <f t="shared" si="0"/>
        <v>-4.0000000000000001E-3</v>
      </c>
      <c r="J40" s="399">
        <v>10653</v>
      </c>
    </row>
    <row r="41" spans="1:10" ht="14.5" customHeight="1" x14ac:dyDescent="0.15">
      <c r="A41" s="5"/>
      <c r="B41" s="399">
        <v>10684</v>
      </c>
      <c r="C41" s="16" t="s">
        <v>3325</v>
      </c>
      <c r="D41" s="5"/>
      <c r="E41" s="5"/>
      <c r="F41" s="107">
        <v>1.7600000000000001E-2</v>
      </c>
      <c r="G41" s="5"/>
      <c r="H41" s="111">
        <v>3.3999999999999998E-3</v>
      </c>
      <c r="I41" s="111">
        <f t="shared" si="0"/>
        <v>1.4200000000000001E-2</v>
      </c>
      <c r="J41" s="399">
        <v>10684</v>
      </c>
    </row>
    <row r="42" spans="1:10" ht="14.5" customHeight="1" x14ac:dyDescent="0.15">
      <c r="A42" s="5"/>
      <c r="B42" s="399">
        <v>10714</v>
      </c>
      <c r="C42" s="16" t="s">
        <v>3325</v>
      </c>
      <c r="D42" s="5"/>
      <c r="E42" s="5"/>
      <c r="F42" s="107">
        <v>-3.6200000000000003E-2</v>
      </c>
      <c r="G42" s="5"/>
      <c r="H42" s="111">
        <v>3.0000000000000001E-3</v>
      </c>
      <c r="I42" s="111">
        <f t="shared" si="0"/>
        <v>-3.9200000000000006E-2</v>
      </c>
      <c r="J42" s="399">
        <v>10714</v>
      </c>
    </row>
    <row r="43" spans="1:10" ht="14.5" customHeight="1" x14ac:dyDescent="0.15">
      <c r="A43" s="5"/>
      <c r="B43" s="399">
        <v>10745</v>
      </c>
      <c r="C43" s="16" t="s">
        <v>3325</v>
      </c>
      <c r="D43" s="5"/>
      <c r="E43" s="5"/>
      <c r="F43" s="107">
        <v>0.114</v>
      </c>
      <c r="G43" s="5"/>
      <c r="H43" s="111">
        <v>2.8999999999999998E-3</v>
      </c>
      <c r="I43" s="111">
        <f t="shared" si="0"/>
        <v>0.1111</v>
      </c>
      <c r="J43" s="399">
        <v>10745</v>
      </c>
    </row>
    <row r="44" spans="1:10" ht="14.5" customHeight="1" x14ac:dyDescent="0.15">
      <c r="A44" s="5"/>
      <c r="B44" s="399">
        <v>10775</v>
      </c>
      <c r="C44" s="16" t="s">
        <v>3325</v>
      </c>
      <c r="D44" s="5"/>
      <c r="E44" s="5"/>
      <c r="F44" s="107">
        <v>4.7100000000000003E-2</v>
      </c>
      <c r="G44" s="5"/>
      <c r="H44" s="111">
        <v>3.2000000000000002E-3</v>
      </c>
      <c r="I44" s="111">
        <f t="shared" si="0"/>
        <v>4.3900000000000002E-2</v>
      </c>
      <c r="J44" s="399">
        <v>10775</v>
      </c>
    </row>
    <row r="45" spans="1:10" ht="14.5" customHeight="1" x14ac:dyDescent="0.15">
      <c r="A45" s="5"/>
      <c r="B45" s="399">
        <v>10806</v>
      </c>
      <c r="C45" s="16" t="s">
        <v>3325</v>
      </c>
      <c r="D45" s="5"/>
      <c r="E45" s="5"/>
      <c r="F45" s="107">
        <v>0.1028</v>
      </c>
      <c r="G45" s="5"/>
      <c r="H45" s="111">
        <v>3.0000000000000001E-3</v>
      </c>
      <c r="I45" s="111">
        <f t="shared" si="0"/>
        <v>9.98E-2</v>
      </c>
      <c r="J45" s="399">
        <v>10806</v>
      </c>
    </row>
    <row r="46" spans="1:10" ht="14.5" customHeight="1" x14ac:dyDescent="0.15">
      <c r="A46" s="5"/>
      <c r="B46" s="399">
        <v>10837</v>
      </c>
      <c r="C46" s="16" t="s">
        <v>3325</v>
      </c>
      <c r="D46" s="5"/>
      <c r="E46" s="5"/>
      <c r="F46" s="107">
        <v>-4.7600000000000003E-2</v>
      </c>
      <c r="G46" s="5"/>
      <c r="H46" s="111">
        <v>3.2000000000000002E-3</v>
      </c>
      <c r="I46" s="111">
        <f t="shared" si="0"/>
        <v>-5.0800000000000005E-2</v>
      </c>
      <c r="J46" s="399">
        <v>10837</v>
      </c>
    </row>
    <row r="47" spans="1:10" ht="14.5" customHeight="1" x14ac:dyDescent="0.15">
      <c r="A47" s="5"/>
      <c r="B47" s="399">
        <v>10867</v>
      </c>
      <c r="C47" s="16" t="s">
        <v>3325</v>
      </c>
      <c r="D47" s="5"/>
      <c r="E47" s="5"/>
      <c r="F47" s="107">
        <v>-0.1973</v>
      </c>
      <c r="G47" s="5"/>
      <c r="H47" s="111">
        <v>3.0999999999999999E-3</v>
      </c>
      <c r="I47" s="111">
        <f t="shared" si="0"/>
        <v>-0.20039999999999999</v>
      </c>
      <c r="J47" s="399">
        <v>10867</v>
      </c>
    </row>
    <row r="48" spans="1:10" ht="14.5" customHeight="1" x14ac:dyDescent="0.15">
      <c r="A48" s="5"/>
      <c r="B48" s="399">
        <v>10898</v>
      </c>
      <c r="C48" s="16" t="s">
        <v>3325</v>
      </c>
      <c r="D48" s="5"/>
      <c r="E48" s="5"/>
      <c r="F48" s="107">
        <v>-0.1246</v>
      </c>
      <c r="G48" s="5"/>
      <c r="H48" s="111">
        <v>2.5999999999999999E-3</v>
      </c>
      <c r="I48" s="111">
        <f t="shared" si="0"/>
        <v>-0.12720000000000001</v>
      </c>
      <c r="J48" s="399">
        <v>10898</v>
      </c>
    </row>
    <row r="49" spans="1:10" ht="14.5" customHeight="1" x14ac:dyDescent="0.15">
      <c r="A49" s="5"/>
      <c r="B49" s="399">
        <v>10928</v>
      </c>
      <c r="C49" s="16" t="s">
        <v>3325</v>
      </c>
      <c r="D49" s="5"/>
      <c r="E49" s="5"/>
      <c r="F49" s="107">
        <v>2.8199999999999999E-2</v>
      </c>
      <c r="G49" s="5"/>
      <c r="H49" s="111">
        <v>3.0999999999999999E-3</v>
      </c>
      <c r="I49" s="111">
        <f t="shared" si="0"/>
        <v>2.5100000000000001E-2</v>
      </c>
      <c r="J49" s="399">
        <v>10928</v>
      </c>
    </row>
    <row r="50" spans="1:10" ht="14.5" customHeight="1" x14ac:dyDescent="0.15">
      <c r="A50" s="5"/>
      <c r="B50" s="399">
        <v>10959</v>
      </c>
      <c r="C50" s="16" t="s">
        <v>3325</v>
      </c>
      <c r="D50" s="5"/>
      <c r="E50" s="5"/>
      <c r="F50" s="107">
        <v>6.3899999999999998E-2</v>
      </c>
      <c r="G50" s="5"/>
      <c r="H50" s="111">
        <v>2.8999999999999998E-3</v>
      </c>
      <c r="I50" s="111">
        <f t="shared" si="0"/>
        <v>6.0999999999999999E-2</v>
      </c>
      <c r="J50" s="399">
        <v>10959</v>
      </c>
    </row>
    <row r="51" spans="1:10" ht="14.5" customHeight="1" x14ac:dyDescent="0.15">
      <c r="A51" s="5"/>
      <c r="B51" s="399">
        <v>10990</v>
      </c>
      <c r="C51" s="16" t="s">
        <v>3325</v>
      </c>
      <c r="D51" s="5"/>
      <c r="E51" s="5"/>
      <c r="F51" s="107">
        <v>2.5899999999999999E-2</v>
      </c>
      <c r="G51" s="5"/>
      <c r="H51" s="111">
        <v>2.5999999999999999E-3</v>
      </c>
      <c r="I51" s="111">
        <f t="shared" si="0"/>
        <v>2.3300000000000001E-2</v>
      </c>
      <c r="J51" s="399">
        <v>10990</v>
      </c>
    </row>
    <row r="52" spans="1:10" ht="14.5" customHeight="1" x14ac:dyDescent="0.15">
      <c r="A52" s="5"/>
      <c r="B52" s="399">
        <v>11018</v>
      </c>
      <c r="C52" s="16" t="s">
        <v>3325</v>
      </c>
      <c r="D52" s="5"/>
      <c r="E52" s="5"/>
      <c r="F52" s="107">
        <v>8.1199999999999994E-2</v>
      </c>
      <c r="G52" s="5"/>
      <c r="H52" s="111">
        <v>2.8999999999999998E-3</v>
      </c>
      <c r="I52" s="111">
        <f t="shared" si="0"/>
        <v>7.8299999999999995E-2</v>
      </c>
      <c r="J52" s="399">
        <v>11018</v>
      </c>
    </row>
    <row r="53" spans="1:10" ht="14.5" customHeight="1" x14ac:dyDescent="0.15">
      <c r="A53" s="5"/>
      <c r="B53" s="399">
        <v>11049</v>
      </c>
      <c r="C53" s="16" t="s">
        <v>3325</v>
      </c>
      <c r="D53" s="5"/>
      <c r="E53" s="5"/>
      <c r="F53" s="107">
        <v>-8.0000000000000002E-3</v>
      </c>
      <c r="G53" s="5"/>
      <c r="H53" s="111">
        <v>2.7000000000000001E-3</v>
      </c>
      <c r="I53" s="111">
        <f t="shared" si="0"/>
        <v>-1.0700000000000001E-2</v>
      </c>
      <c r="J53" s="399">
        <v>11049</v>
      </c>
    </row>
    <row r="54" spans="1:10" ht="14.5" customHeight="1" x14ac:dyDescent="0.15">
      <c r="A54" s="5"/>
      <c r="B54" s="399">
        <v>11079</v>
      </c>
      <c r="C54" s="16" t="s">
        <v>3325</v>
      </c>
      <c r="D54" s="5"/>
      <c r="E54" s="5"/>
      <c r="F54" s="107">
        <v>-9.5999999999999992E-3</v>
      </c>
      <c r="G54" s="5"/>
      <c r="H54" s="111">
        <v>2.7000000000000001E-3</v>
      </c>
      <c r="I54" s="111">
        <f t="shared" si="0"/>
        <v>-1.2299999999999998E-2</v>
      </c>
      <c r="J54" s="399">
        <v>11079</v>
      </c>
    </row>
    <row r="55" spans="1:10" ht="14.5" customHeight="1" x14ac:dyDescent="0.15">
      <c r="A55" s="5"/>
      <c r="B55" s="399">
        <v>11110</v>
      </c>
      <c r="C55" s="16" t="s">
        <v>3325</v>
      </c>
      <c r="D55" s="5"/>
      <c r="E55" s="5"/>
      <c r="F55" s="107">
        <v>-0.16250000000000001</v>
      </c>
      <c r="G55" s="5"/>
      <c r="H55" s="111">
        <v>2.8999999999999998E-3</v>
      </c>
      <c r="I55" s="111">
        <f t="shared" si="0"/>
        <v>-0.16539999999999999</v>
      </c>
      <c r="J55" s="399">
        <v>11110</v>
      </c>
    </row>
    <row r="56" spans="1:10" ht="14.5" customHeight="1" x14ac:dyDescent="0.15">
      <c r="A56" s="5"/>
      <c r="B56" s="399">
        <v>11140</v>
      </c>
      <c r="C56" s="16" t="s">
        <v>3325</v>
      </c>
      <c r="D56" s="5"/>
      <c r="E56" s="5"/>
      <c r="F56" s="107">
        <v>3.8600000000000002E-2</v>
      </c>
      <c r="G56" s="5"/>
      <c r="H56" s="111">
        <v>2.8E-3</v>
      </c>
      <c r="I56" s="111">
        <f t="shared" si="0"/>
        <v>3.5800000000000005E-2</v>
      </c>
      <c r="J56" s="399">
        <v>11140</v>
      </c>
    </row>
    <row r="57" spans="1:10" ht="14.5" customHeight="1" x14ac:dyDescent="0.15">
      <c r="A57" s="5"/>
      <c r="B57" s="399">
        <v>11171</v>
      </c>
      <c r="C57" s="16" t="s">
        <v>3325</v>
      </c>
      <c r="D57" s="5"/>
      <c r="E57" s="5"/>
      <c r="F57" s="107">
        <v>1.41E-2</v>
      </c>
      <c r="G57" s="5"/>
      <c r="H57" s="111">
        <v>2.5999999999999999E-3</v>
      </c>
      <c r="I57" s="111">
        <f t="shared" si="0"/>
        <v>1.15E-2</v>
      </c>
      <c r="J57" s="399">
        <v>11171</v>
      </c>
    </row>
    <row r="58" spans="1:10" ht="14.5" customHeight="1" x14ac:dyDescent="0.15">
      <c r="A58" s="5"/>
      <c r="B58" s="399">
        <v>11202</v>
      </c>
      <c r="C58" s="16" t="s">
        <v>3325</v>
      </c>
      <c r="D58" s="5"/>
      <c r="E58" s="5"/>
      <c r="F58" s="107">
        <v>-0.12820000000000001</v>
      </c>
      <c r="G58" s="5"/>
      <c r="H58" s="111">
        <v>2.8999999999999998E-3</v>
      </c>
      <c r="I58" s="111">
        <f t="shared" si="0"/>
        <v>-0.13109999999999999</v>
      </c>
      <c r="J58" s="399">
        <v>11202</v>
      </c>
    </row>
    <row r="59" spans="1:10" ht="14.5" customHeight="1" x14ac:dyDescent="0.15">
      <c r="A59" s="5"/>
      <c r="B59" s="399">
        <v>11232</v>
      </c>
      <c r="C59" s="16" t="s">
        <v>3325</v>
      </c>
      <c r="D59" s="5"/>
      <c r="E59" s="5"/>
      <c r="F59" s="107">
        <v>-8.5500000000000007E-2</v>
      </c>
      <c r="G59" s="5"/>
      <c r="H59" s="111">
        <v>2.7000000000000001E-3</v>
      </c>
      <c r="I59" s="111">
        <f t="shared" si="0"/>
        <v>-8.8200000000000001E-2</v>
      </c>
      <c r="J59" s="399">
        <v>11232</v>
      </c>
    </row>
    <row r="60" spans="1:10" ht="14.5" customHeight="1" x14ac:dyDescent="0.15">
      <c r="A60" s="5"/>
      <c r="B60" s="399">
        <v>11263</v>
      </c>
      <c r="C60" s="16" t="s">
        <v>3325</v>
      </c>
      <c r="D60" s="5"/>
      <c r="E60" s="5"/>
      <c r="F60" s="107">
        <v>-8.8999999999999999E-3</v>
      </c>
      <c r="G60" s="5"/>
      <c r="H60" s="111">
        <v>2.5999999999999999E-3</v>
      </c>
      <c r="I60" s="111">
        <f t="shared" si="0"/>
        <v>-1.15E-2</v>
      </c>
      <c r="J60" s="399">
        <v>11263</v>
      </c>
    </row>
    <row r="61" spans="1:10" ht="14.5" customHeight="1" x14ac:dyDescent="0.15">
      <c r="A61" s="5"/>
      <c r="B61" s="399">
        <v>11293</v>
      </c>
      <c r="C61" s="16" t="s">
        <v>3325</v>
      </c>
      <c r="D61" s="5"/>
      <c r="E61" s="5"/>
      <c r="F61" s="107">
        <v>-7.0599999999999996E-2</v>
      </c>
      <c r="G61" s="5"/>
      <c r="H61" s="111">
        <v>2.8E-3</v>
      </c>
      <c r="I61" s="111">
        <f t="shared" si="0"/>
        <v>-7.3399999999999993E-2</v>
      </c>
      <c r="J61" s="399">
        <v>11293</v>
      </c>
    </row>
    <row r="62" spans="1:10" ht="14.5" customHeight="1" x14ac:dyDescent="0.15">
      <c r="A62" s="5"/>
      <c r="B62" s="399">
        <v>11324</v>
      </c>
      <c r="C62" s="16" t="s">
        <v>3325</v>
      </c>
      <c r="D62" s="5"/>
      <c r="E62" s="5"/>
      <c r="F62" s="107">
        <v>5.0200000000000002E-2</v>
      </c>
      <c r="G62" s="5"/>
      <c r="H62" s="111">
        <v>2.8E-3</v>
      </c>
      <c r="I62" s="111">
        <f t="shared" si="0"/>
        <v>4.7400000000000005E-2</v>
      </c>
      <c r="J62" s="399">
        <v>11324</v>
      </c>
    </row>
    <row r="63" spans="1:10" ht="14.5" customHeight="1" x14ac:dyDescent="0.15">
      <c r="A63" s="5"/>
      <c r="B63" s="399">
        <v>11355</v>
      </c>
      <c r="C63" s="16" t="s">
        <v>3325</v>
      </c>
      <c r="D63" s="5"/>
      <c r="E63" s="5"/>
      <c r="F63" s="107">
        <v>0.1193</v>
      </c>
      <c r="G63" s="5"/>
      <c r="H63" s="111">
        <v>2.5999999999999999E-3</v>
      </c>
      <c r="I63" s="111">
        <f t="shared" si="0"/>
        <v>0.1167</v>
      </c>
      <c r="J63" s="399">
        <v>11355</v>
      </c>
    </row>
    <row r="64" spans="1:10" ht="14.5" customHeight="1" x14ac:dyDescent="0.15">
      <c r="A64" s="5"/>
      <c r="B64" s="399">
        <v>11383</v>
      </c>
      <c r="C64" s="16" t="s">
        <v>3325</v>
      </c>
      <c r="D64" s="5"/>
      <c r="E64" s="5"/>
      <c r="F64" s="107">
        <v>-6.7500000000000004E-2</v>
      </c>
      <c r="G64" s="5"/>
      <c r="H64" s="111">
        <v>2.8999999999999998E-3</v>
      </c>
      <c r="I64" s="111">
        <f t="shared" si="0"/>
        <v>-7.0400000000000004E-2</v>
      </c>
      <c r="J64" s="399">
        <v>11383</v>
      </c>
    </row>
    <row r="65" spans="1:10" ht="14.5" customHeight="1" x14ac:dyDescent="0.15">
      <c r="A65" s="5"/>
      <c r="B65" s="399">
        <v>11414</v>
      </c>
      <c r="C65" s="16" t="s">
        <v>3325</v>
      </c>
      <c r="D65" s="5"/>
      <c r="E65" s="5"/>
      <c r="F65" s="107">
        <v>-9.35E-2</v>
      </c>
      <c r="G65" s="5"/>
      <c r="H65" s="111">
        <v>2.7000000000000001E-3</v>
      </c>
      <c r="I65" s="111">
        <f t="shared" si="0"/>
        <v>-9.6199999999999994E-2</v>
      </c>
      <c r="J65" s="399">
        <v>11414</v>
      </c>
    </row>
    <row r="66" spans="1:10" ht="14.5" customHeight="1" x14ac:dyDescent="0.15">
      <c r="A66" s="5"/>
      <c r="B66" s="399">
        <v>11444</v>
      </c>
      <c r="C66" s="16" t="s">
        <v>3325</v>
      </c>
      <c r="D66" s="5"/>
      <c r="E66" s="5"/>
      <c r="F66" s="107">
        <v>-0.12790000000000001</v>
      </c>
      <c r="G66" s="5"/>
      <c r="H66" s="111">
        <v>2.5999999999999999E-3</v>
      </c>
      <c r="I66" s="111">
        <f t="shared" ref="I66:I129" si="1">F66-H66</f>
        <v>-0.1305</v>
      </c>
      <c r="J66" s="399">
        <v>11444</v>
      </c>
    </row>
    <row r="67" spans="1:10" ht="14.5" customHeight="1" x14ac:dyDescent="0.15">
      <c r="A67" s="5"/>
      <c r="B67" s="399">
        <v>11475</v>
      </c>
      <c r="C67" s="16" t="s">
        <v>3325</v>
      </c>
      <c r="D67" s="5"/>
      <c r="E67" s="5"/>
      <c r="F67" s="107">
        <v>0.1421</v>
      </c>
      <c r="G67" s="5"/>
      <c r="H67" s="111">
        <v>2.8E-3</v>
      </c>
      <c r="I67" s="111">
        <f t="shared" si="1"/>
        <v>0.13930000000000001</v>
      </c>
      <c r="J67" s="399">
        <v>11475</v>
      </c>
    </row>
    <row r="68" spans="1:10" ht="14.5" customHeight="1" x14ac:dyDescent="0.15">
      <c r="A68" s="5"/>
      <c r="B68" s="399">
        <v>11505</v>
      </c>
      <c r="C68" s="16" t="s">
        <v>3325</v>
      </c>
      <c r="D68" s="5"/>
      <c r="E68" s="5"/>
      <c r="F68" s="107">
        <v>-7.22E-2</v>
      </c>
      <c r="G68" s="5"/>
      <c r="H68" s="111">
        <v>2.7000000000000001E-3</v>
      </c>
      <c r="I68" s="111">
        <f t="shared" si="1"/>
        <v>-7.4899999999999994E-2</v>
      </c>
      <c r="J68" s="399">
        <v>11505</v>
      </c>
    </row>
    <row r="69" spans="1:10" ht="14.5" customHeight="1" x14ac:dyDescent="0.15">
      <c r="A69" s="5"/>
      <c r="B69" s="399">
        <v>11536</v>
      </c>
      <c r="C69" s="16" t="s">
        <v>3325</v>
      </c>
      <c r="D69" s="5"/>
      <c r="E69" s="5"/>
      <c r="F69" s="107">
        <v>1.8200000000000001E-2</v>
      </c>
      <c r="G69" s="5"/>
      <c r="H69" s="111">
        <v>2.7000000000000001E-3</v>
      </c>
      <c r="I69" s="111">
        <f t="shared" si="1"/>
        <v>1.55E-2</v>
      </c>
      <c r="J69" s="399">
        <v>11536</v>
      </c>
    </row>
    <row r="70" spans="1:10" ht="14.5" customHeight="1" x14ac:dyDescent="0.15">
      <c r="A70" s="5"/>
      <c r="B70" s="399">
        <v>11567</v>
      </c>
      <c r="C70" s="16" t="s">
        <v>3325</v>
      </c>
      <c r="D70" s="5"/>
      <c r="E70" s="5"/>
      <c r="F70" s="107">
        <v>-0.29730000000000001</v>
      </c>
      <c r="G70" s="5"/>
      <c r="H70" s="111">
        <v>2.7000000000000001E-3</v>
      </c>
      <c r="I70" s="111">
        <f t="shared" si="1"/>
        <v>-0.3</v>
      </c>
      <c r="J70" s="399">
        <v>11567</v>
      </c>
    </row>
    <row r="71" spans="1:10" ht="14.5" customHeight="1" x14ac:dyDescent="0.15">
      <c r="A71" s="5"/>
      <c r="B71" s="399">
        <v>11597</v>
      </c>
      <c r="C71" s="16" t="s">
        <v>3325</v>
      </c>
      <c r="D71" s="5"/>
      <c r="E71" s="5"/>
      <c r="F71" s="107">
        <v>8.9599999999999999E-2</v>
      </c>
      <c r="G71" s="5"/>
      <c r="H71" s="111">
        <v>2.8999999999999998E-3</v>
      </c>
      <c r="I71" s="111">
        <f t="shared" si="1"/>
        <v>8.6699999999999999E-2</v>
      </c>
      <c r="J71" s="399">
        <v>11597</v>
      </c>
    </row>
    <row r="72" spans="1:10" ht="14.5" customHeight="1" x14ac:dyDescent="0.15">
      <c r="A72" s="5"/>
      <c r="B72" s="399">
        <v>11628</v>
      </c>
      <c r="C72" s="16" t="s">
        <v>3325</v>
      </c>
      <c r="D72" s="5"/>
      <c r="E72" s="5"/>
      <c r="F72" s="107">
        <v>-7.9799999999999996E-2</v>
      </c>
      <c r="G72" s="5"/>
      <c r="H72" s="111">
        <v>3.0999999999999999E-3</v>
      </c>
      <c r="I72" s="111">
        <f t="shared" si="1"/>
        <v>-8.2900000000000001E-2</v>
      </c>
      <c r="J72" s="399">
        <v>11628</v>
      </c>
    </row>
    <row r="73" spans="1:10" ht="14.5" customHeight="1" x14ac:dyDescent="0.15">
      <c r="A73" s="5"/>
      <c r="B73" s="399">
        <v>11658</v>
      </c>
      <c r="C73" s="16" t="s">
        <v>3325</v>
      </c>
      <c r="D73" s="5"/>
      <c r="E73" s="5"/>
      <c r="F73" s="107">
        <v>-0.14000000000000001</v>
      </c>
      <c r="G73" s="5"/>
      <c r="H73" s="111">
        <v>3.2000000000000002E-3</v>
      </c>
      <c r="I73" s="111">
        <f t="shared" si="1"/>
        <v>-0.14320000000000002</v>
      </c>
      <c r="J73" s="399">
        <v>11658</v>
      </c>
    </row>
    <row r="74" spans="1:10" ht="14.5" customHeight="1" x14ac:dyDescent="0.15">
      <c r="A74" s="5"/>
      <c r="B74" s="399">
        <v>11689</v>
      </c>
      <c r="C74" s="16" t="s">
        <v>3325</v>
      </c>
      <c r="D74" s="5"/>
      <c r="E74" s="5"/>
      <c r="F74" s="107">
        <v>-2.7099999999999999E-2</v>
      </c>
      <c r="G74" s="5"/>
      <c r="H74" s="111">
        <v>3.2000000000000002E-3</v>
      </c>
      <c r="I74" s="111">
        <f t="shared" si="1"/>
        <v>-3.0300000000000001E-2</v>
      </c>
      <c r="J74" s="399">
        <v>11689</v>
      </c>
    </row>
    <row r="75" spans="1:10" ht="14.5" customHeight="1" x14ac:dyDescent="0.15">
      <c r="A75" s="5"/>
      <c r="B75" s="399">
        <v>11720</v>
      </c>
      <c r="C75" s="16" t="s">
        <v>3325</v>
      </c>
      <c r="D75" s="5"/>
      <c r="E75" s="5"/>
      <c r="F75" s="107">
        <v>5.7000000000000002E-2</v>
      </c>
      <c r="G75" s="5"/>
      <c r="H75" s="111">
        <v>3.2000000000000002E-3</v>
      </c>
      <c r="I75" s="111">
        <f t="shared" si="1"/>
        <v>5.3800000000000001E-2</v>
      </c>
      <c r="J75" s="399">
        <v>11720</v>
      </c>
    </row>
    <row r="76" spans="1:10" ht="14.5" customHeight="1" x14ac:dyDescent="0.15">
      <c r="A76" s="5"/>
      <c r="B76" s="399">
        <v>11749</v>
      </c>
      <c r="C76" s="16" t="s">
        <v>3325</v>
      </c>
      <c r="D76" s="5"/>
      <c r="E76" s="5"/>
      <c r="F76" s="107">
        <v>-0.1158</v>
      </c>
      <c r="G76" s="5"/>
      <c r="H76" s="111">
        <v>3.0999999999999999E-3</v>
      </c>
      <c r="I76" s="111">
        <f t="shared" si="1"/>
        <v>-0.11890000000000001</v>
      </c>
      <c r="J76" s="399">
        <v>11749</v>
      </c>
    </row>
    <row r="77" spans="1:10" ht="14.5" customHeight="1" x14ac:dyDescent="0.15">
      <c r="A77" s="5"/>
      <c r="B77" s="399">
        <v>11780</v>
      </c>
      <c r="C77" s="16" t="s">
        <v>3325</v>
      </c>
      <c r="D77" s="5"/>
      <c r="E77" s="5"/>
      <c r="F77" s="107">
        <v>-0.19969999999999999</v>
      </c>
      <c r="G77" s="5"/>
      <c r="H77" s="111">
        <v>3.0000000000000001E-3</v>
      </c>
      <c r="I77" s="111">
        <f t="shared" si="1"/>
        <v>-0.20269999999999999</v>
      </c>
      <c r="J77" s="399">
        <v>11780</v>
      </c>
    </row>
    <row r="78" spans="1:10" ht="14.5" customHeight="1" x14ac:dyDescent="0.15">
      <c r="A78" s="5"/>
      <c r="B78" s="399">
        <v>11810</v>
      </c>
      <c r="C78" s="16" t="s">
        <v>3325</v>
      </c>
      <c r="D78" s="5"/>
      <c r="E78" s="5"/>
      <c r="F78" s="107">
        <v>-0.21959999999999999</v>
      </c>
      <c r="G78" s="5"/>
      <c r="H78" s="111">
        <v>2.8E-3</v>
      </c>
      <c r="I78" s="111">
        <f t="shared" si="1"/>
        <v>-0.22239999999999999</v>
      </c>
      <c r="J78" s="399">
        <v>11810</v>
      </c>
    </row>
    <row r="79" spans="1:10" ht="14.5" customHeight="1" x14ac:dyDescent="0.15">
      <c r="A79" s="5"/>
      <c r="B79" s="399">
        <v>11841</v>
      </c>
      <c r="C79" s="16" t="s">
        <v>3325</v>
      </c>
      <c r="D79" s="5"/>
      <c r="E79" s="5"/>
      <c r="F79" s="107">
        <v>-2.2000000000000001E-3</v>
      </c>
      <c r="G79" s="5"/>
      <c r="H79" s="111">
        <v>2.8E-3</v>
      </c>
      <c r="I79" s="111">
        <f t="shared" si="1"/>
        <v>-5.0000000000000001E-3</v>
      </c>
      <c r="J79" s="399">
        <v>11841</v>
      </c>
    </row>
    <row r="80" spans="1:10" ht="14.5" customHeight="1" x14ac:dyDescent="0.15">
      <c r="A80" s="5"/>
      <c r="B80" s="399">
        <v>11871</v>
      </c>
      <c r="C80" s="16" t="s">
        <v>3325</v>
      </c>
      <c r="D80" s="5"/>
      <c r="E80" s="5"/>
      <c r="F80" s="107">
        <v>0.38150000000000001</v>
      </c>
      <c r="G80" s="5"/>
      <c r="H80" s="111">
        <v>2.8E-3</v>
      </c>
      <c r="I80" s="111">
        <f t="shared" si="1"/>
        <v>0.37869999999999998</v>
      </c>
      <c r="J80" s="399">
        <v>11871</v>
      </c>
    </row>
    <row r="81" spans="1:10" ht="14.5" customHeight="1" x14ac:dyDescent="0.15">
      <c r="A81" s="5"/>
      <c r="B81" s="399">
        <v>11902</v>
      </c>
      <c r="C81" s="16" t="s">
        <v>3325</v>
      </c>
      <c r="D81" s="5"/>
      <c r="E81" s="5"/>
      <c r="F81" s="107">
        <v>0.38690000000000002</v>
      </c>
      <c r="G81" s="5"/>
      <c r="H81" s="111">
        <v>2.8E-3</v>
      </c>
      <c r="I81" s="111">
        <f t="shared" si="1"/>
        <v>0.3841</v>
      </c>
      <c r="J81" s="399">
        <v>11902</v>
      </c>
    </row>
    <row r="82" spans="1:10" ht="14.5" customHeight="1" x14ac:dyDescent="0.15">
      <c r="A82" s="5"/>
      <c r="B82" s="399">
        <v>11933</v>
      </c>
      <c r="C82" s="16" t="s">
        <v>3325</v>
      </c>
      <c r="D82" s="5"/>
      <c r="E82" s="5"/>
      <c r="F82" s="107">
        <v>-3.4599999999999999E-2</v>
      </c>
      <c r="G82" s="5"/>
      <c r="H82" s="111">
        <v>2.5999999999999999E-3</v>
      </c>
      <c r="I82" s="111">
        <f t="shared" si="1"/>
        <v>-3.7199999999999997E-2</v>
      </c>
      <c r="J82" s="399">
        <v>11933</v>
      </c>
    </row>
    <row r="83" spans="1:10" ht="14.5" customHeight="1" x14ac:dyDescent="0.15">
      <c r="A83" s="5"/>
      <c r="B83" s="399">
        <v>11963</v>
      </c>
      <c r="C83" s="16" t="s">
        <v>3325</v>
      </c>
      <c r="D83" s="5"/>
      <c r="E83" s="5"/>
      <c r="F83" s="107">
        <v>-0.13489999999999999</v>
      </c>
      <c r="G83" s="5"/>
      <c r="H83" s="111">
        <v>2.7000000000000001E-3</v>
      </c>
      <c r="I83" s="111">
        <f t="shared" si="1"/>
        <v>-0.1376</v>
      </c>
      <c r="J83" s="399">
        <v>11963</v>
      </c>
    </row>
    <row r="84" spans="1:10" ht="14.5" customHeight="1" x14ac:dyDescent="0.15">
      <c r="A84" s="5"/>
      <c r="B84" s="399">
        <v>11994</v>
      </c>
      <c r="C84" s="16" t="s">
        <v>3325</v>
      </c>
      <c r="D84" s="5"/>
      <c r="E84" s="5"/>
      <c r="F84" s="107">
        <v>-4.1700000000000001E-2</v>
      </c>
      <c r="G84" s="5"/>
      <c r="H84" s="111">
        <v>2.5999999999999999E-3</v>
      </c>
      <c r="I84" s="111">
        <f t="shared" si="1"/>
        <v>-4.4299999999999999E-2</v>
      </c>
      <c r="J84" s="399">
        <v>11994</v>
      </c>
    </row>
    <row r="85" spans="1:10" ht="14.5" customHeight="1" x14ac:dyDescent="0.15">
      <c r="A85" s="5"/>
      <c r="B85" s="399">
        <v>12024</v>
      </c>
      <c r="C85" s="16" t="s">
        <v>3325</v>
      </c>
      <c r="D85" s="5"/>
      <c r="E85" s="5"/>
      <c r="F85" s="107">
        <v>5.6500000000000002E-2</v>
      </c>
      <c r="G85" s="5"/>
      <c r="H85" s="111">
        <v>2.7000000000000001E-3</v>
      </c>
      <c r="I85" s="111">
        <f t="shared" si="1"/>
        <v>5.3800000000000001E-2</v>
      </c>
      <c r="J85" s="399">
        <v>12024</v>
      </c>
    </row>
    <row r="86" spans="1:10" ht="14.5" customHeight="1" x14ac:dyDescent="0.15">
      <c r="A86" s="5"/>
      <c r="B86" s="399">
        <v>12055</v>
      </c>
      <c r="C86" s="16" t="s">
        <v>3325</v>
      </c>
      <c r="D86" s="5"/>
      <c r="E86" s="5"/>
      <c r="F86" s="107">
        <v>8.6999999999999994E-3</v>
      </c>
      <c r="G86" s="5"/>
      <c r="H86" s="111">
        <v>2.7000000000000001E-3</v>
      </c>
      <c r="I86" s="111">
        <f t="shared" si="1"/>
        <v>5.9999999999999993E-3</v>
      </c>
      <c r="J86" s="399">
        <v>12055</v>
      </c>
    </row>
    <row r="87" spans="1:10" ht="14.5" customHeight="1" x14ac:dyDescent="0.15">
      <c r="A87" s="5"/>
      <c r="B87" s="399">
        <v>12086</v>
      </c>
      <c r="C87" s="16" t="s">
        <v>3325</v>
      </c>
      <c r="D87" s="5"/>
      <c r="E87" s="5"/>
      <c r="F87" s="107">
        <v>-0.1772</v>
      </c>
      <c r="G87" s="5"/>
      <c r="H87" s="111">
        <v>2.3E-3</v>
      </c>
      <c r="I87" s="111">
        <f t="shared" si="1"/>
        <v>-0.17949999999999999</v>
      </c>
      <c r="J87" s="399">
        <v>12086</v>
      </c>
    </row>
    <row r="88" spans="1:10" ht="14.5" customHeight="1" x14ac:dyDescent="0.15">
      <c r="A88" s="5"/>
      <c r="B88" s="399">
        <v>12114</v>
      </c>
      <c r="C88" s="16" t="s">
        <v>3325</v>
      </c>
      <c r="D88" s="5"/>
      <c r="E88" s="5"/>
      <c r="F88" s="107">
        <v>3.5299999999999998E-2</v>
      </c>
      <c r="G88" s="5"/>
      <c r="H88" s="111">
        <v>2.7000000000000001E-3</v>
      </c>
      <c r="I88" s="111">
        <f t="shared" si="1"/>
        <v>3.2599999999999997E-2</v>
      </c>
      <c r="J88" s="399">
        <v>12114</v>
      </c>
    </row>
    <row r="89" spans="1:10" ht="14.5" customHeight="1" x14ac:dyDescent="0.15">
      <c r="A89" s="5"/>
      <c r="B89" s="399">
        <v>12145</v>
      </c>
      <c r="C89" s="16" t="s">
        <v>3325</v>
      </c>
      <c r="D89" s="5"/>
      <c r="E89" s="5"/>
      <c r="F89" s="107">
        <v>0.42559999999999998</v>
      </c>
      <c r="G89" s="5"/>
      <c r="H89" s="111">
        <v>2.5000000000000001E-3</v>
      </c>
      <c r="I89" s="111">
        <f t="shared" si="1"/>
        <v>0.42309999999999998</v>
      </c>
      <c r="J89" s="399">
        <v>12145</v>
      </c>
    </row>
    <row r="90" spans="1:10" ht="14.5" customHeight="1" x14ac:dyDescent="0.15">
      <c r="A90" s="5"/>
      <c r="B90" s="399">
        <v>12175</v>
      </c>
      <c r="C90" s="16" t="s">
        <v>3325</v>
      </c>
      <c r="D90" s="5"/>
      <c r="E90" s="5"/>
      <c r="F90" s="107">
        <v>0.16830000000000001</v>
      </c>
      <c r="G90" s="5"/>
      <c r="H90" s="111">
        <v>2.8E-3</v>
      </c>
      <c r="I90" s="111">
        <f t="shared" si="1"/>
        <v>0.16550000000000001</v>
      </c>
      <c r="J90" s="399">
        <v>12175</v>
      </c>
    </row>
    <row r="91" spans="1:10" ht="14.5" customHeight="1" x14ac:dyDescent="0.15">
      <c r="A91" s="5"/>
      <c r="B91" s="399">
        <v>12206</v>
      </c>
      <c r="C91" s="16" t="s">
        <v>3325</v>
      </c>
      <c r="D91" s="5"/>
      <c r="E91" s="5"/>
      <c r="F91" s="107">
        <v>0.1338</v>
      </c>
      <c r="G91" s="5"/>
      <c r="H91" s="111">
        <v>2.5000000000000001E-3</v>
      </c>
      <c r="I91" s="111">
        <f t="shared" si="1"/>
        <v>0.1313</v>
      </c>
      <c r="J91" s="399">
        <v>12206</v>
      </c>
    </row>
    <row r="92" spans="1:10" ht="14.5" customHeight="1" x14ac:dyDescent="0.15">
      <c r="A92" s="5"/>
      <c r="B92" s="399">
        <v>12236</v>
      </c>
      <c r="C92" s="16" t="s">
        <v>3325</v>
      </c>
      <c r="D92" s="5"/>
      <c r="E92" s="5"/>
      <c r="F92" s="107">
        <v>-8.6199999999999999E-2</v>
      </c>
      <c r="G92" s="5"/>
      <c r="H92" s="111">
        <v>2.5999999999999999E-3</v>
      </c>
      <c r="I92" s="111">
        <f t="shared" si="1"/>
        <v>-8.8800000000000004E-2</v>
      </c>
      <c r="J92" s="399">
        <v>12236</v>
      </c>
    </row>
    <row r="93" spans="1:10" ht="14.5" customHeight="1" x14ac:dyDescent="0.15">
      <c r="A93" s="5"/>
      <c r="B93" s="399">
        <v>12267</v>
      </c>
      <c r="C93" s="16" t="s">
        <v>3325</v>
      </c>
      <c r="D93" s="5"/>
      <c r="E93" s="5"/>
      <c r="F93" s="107">
        <v>0.1206</v>
      </c>
      <c r="G93" s="5"/>
      <c r="H93" s="111">
        <v>2.5999999999999999E-3</v>
      </c>
      <c r="I93" s="111">
        <f t="shared" si="1"/>
        <v>0.11799999999999999</v>
      </c>
      <c r="J93" s="399">
        <v>12267</v>
      </c>
    </row>
    <row r="94" spans="1:10" ht="14.5" customHeight="1" x14ac:dyDescent="0.15">
      <c r="A94" s="5"/>
      <c r="B94" s="399">
        <v>12298</v>
      </c>
      <c r="C94" s="16" t="s">
        <v>3325</v>
      </c>
      <c r="D94" s="5"/>
      <c r="E94" s="5"/>
      <c r="F94" s="107">
        <v>-0.1118</v>
      </c>
      <c r="G94" s="5"/>
      <c r="H94" s="111">
        <v>2.5000000000000001E-3</v>
      </c>
      <c r="I94" s="111">
        <f t="shared" si="1"/>
        <v>-0.1143</v>
      </c>
      <c r="J94" s="399">
        <v>12298</v>
      </c>
    </row>
    <row r="95" spans="1:10" ht="14.5" customHeight="1" x14ac:dyDescent="0.15">
      <c r="A95" s="5"/>
      <c r="B95" s="399">
        <v>12328</v>
      </c>
      <c r="C95" s="16" t="s">
        <v>3325</v>
      </c>
      <c r="D95" s="5"/>
      <c r="E95" s="5"/>
      <c r="F95" s="107">
        <v>-8.5500000000000007E-2</v>
      </c>
      <c r="G95" s="5"/>
      <c r="H95" s="111">
        <v>2.5999999999999999E-3</v>
      </c>
      <c r="I95" s="111">
        <f t="shared" si="1"/>
        <v>-8.8100000000000012E-2</v>
      </c>
      <c r="J95" s="399">
        <v>12328</v>
      </c>
    </row>
    <row r="96" spans="1:10" ht="14.5" customHeight="1" x14ac:dyDescent="0.15">
      <c r="A96" s="5"/>
      <c r="B96" s="399">
        <v>12359</v>
      </c>
      <c r="C96" s="16" t="s">
        <v>3325</v>
      </c>
      <c r="D96" s="5"/>
      <c r="E96" s="5"/>
      <c r="F96" s="107">
        <v>0.11269999999999999</v>
      </c>
      <c r="G96" s="5"/>
      <c r="H96" s="111">
        <v>2.5000000000000001E-3</v>
      </c>
      <c r="I96" s="111">
        <f t="shared" si="1"/>
        <v>0.11019999999999999</v>
      </c>
      <c r="J96" s="399">
        <v>12359</v>
      </c>
    </row>
    <row r="97" spans="1:10" ht="14.5" customHeight="1" x14ac:dyDescent="0.15">
      <c r="A97" s="5"/>
      <c r="B97" s="399">
        <v>12389</v>
      </c>
      <c r="C97" s="16" t="s">
        <v>3325</v>
      </c>
      <c r="D97" s="5"/>
      <c r="E97" s="5"/>
      <c r="F97" s="107">
        <v>2.53E-2</v>
      </c>
      <c r="G97" s="5"/>
      <c r="H97" s="111">
        <v>2.8E-3</v>
      </c>
      <c r="I97" s="111">
        <f t="shared" si="1"/>
        <v>2.2499999999999999E-2</v>
      </c>
      <c r="J97" s="399">
        <v>12389</v>
      </c>
    </row>
    <row r="98" spans="1:10" ht="14.5" customHeight="1" x14ac:dyDescent="0.15">
      <c r="A98" s="5"/>
      <c r="B98" s="399">
        <v>12420</v>
      </c>
      <c r="C98" s="16" t="s">
        <v>3325</v>
      </c>
      <c r="D98" s="5"/>
      <c r="E98" s="5"/>
      <c r="F98" s="107">
        <v>0.1069</v>
      </c>
      <c r="G98" s="5"/>
      <c r="H98" s="111">
        <v>2.8999999999999998E-3</v>
      </c>
      <c r="I98" s="111">
        <f t="shared" si="1"/>
        <v>0.104</v>
      </c>
      <c r="J98" s="399">
        <v>12420</v>
      </c>
    </row>
    <row r="99" spans="1:10" ht="14.5" customHeight="1" x14ac:dyDescent="0.15">
      <c r="A99" s="5"/>
      <c r="B99" s="399">
        <v>12451</v>
      </c>
      <c r="C99" s="16" t="s">
        <v>3325</v>
      </c>
      <c r="D99" s="5"/>
      <c r="E99" s="5"/>
      <c r="F99" s="107">
        <v>-3.2199999999999999E-2</v>
      </c>
      <c r="G99" s="5"/>
      <c r="H99" s="111">
        <v>2.3999999999999998E-3</v>
      </c>
      <c r="I99" s="111">
        <f t="shared" si="1"/>
        <v>-3.4599999999999999E-2</v>
      </c>
      <c r="J99" s="399">
        <v>12451</v>
      </c>
    </row>
    <row r="100" spans="1:10" ht="14.5" customHeight="1" x14ac:dyDescent="0.15">
      <c r="A100" s="5"/>
      <c r="B100" s="399">
        <v>12479</v>
      </c>
      <c r="C100" s="16" t="s">
        <v>3325</v>
      </c>
      <c r="D100" s="5"/>
      <c r="E100" s="5"/>
      <c r="F100" s="107">
        <v>0</v>
      </c>
      <c r="G100" s="5"/>
      <c r="H100" s="111">
        <v>2.7000000000000001E-3</v>
      </c>
      <c r="I100" s="111">
        <f t="shared" si="1"/>
        <v>-2.7000000000000001E-3</v>
      </c>
      <c r="J100" s="399">
        <v>12479</v>
      </c>
    </row>
    <row r="101" spans="1:10" ht="14.5" customHeight="1" x14ac:dyDescent="0.15">
      <c r="A101" s="5"/>
      <c r="B101" s="399">
        <v>12510</v>
      </c>
      <c r="C101" s="16" t="s">
        <v>3325</v>
      </c>
      <c r="D101" s="5"/>
      <c r="E101" s="5"/>
      <c r="F101" s="107">
        <v>-2.5100000000000001E-2</v>
      </c>
      <c r="G101" s="5"/>
      <c r="H101" s="111">
        <v>2.5000000000000001E-3</v>
      </c>
      <c r="I101" s="111">
        <f t="shared" si="1"/>
        <v>-2.76E-2</v>
      </c>
      <c r="J101" s="399">
        <v>12510</v>
      </c>
    </row>
    <row r="102" spans="1:10" ht="14.5" customHeight="1" x14ac:dyDescent="0.15">
      <c r="A102" s="5"/>
      <c r="B102" s="399">
        <v>12540</v>
      </c>
      <c r="C102" s="16" t="s">
        <v>3325</v>
      </c>
      <c r="D102" s="5"/>
      <c r="E102" s="5"/>
      <c r="F102" s="107">
        <v>-7.3599999999999999E-2</v>
      </c>
      <c r="G102" s="5"/>
      <c r="H102" s="111">
        <v>2.5000000000000001E-3</v>
      </c>
      <c r="I102" s="111">
        <f t="shared" si="1"/>
        <v>-7.6100000000000001E-2</v>
      </c>
      <c r="J102" s="399">
        <v>12540</v>
      </c>
    </row>
    <row r="103" spans="1:10" ht="14.5" customHeight="1" x14ac:dyDescent="0.15">
      <c r="A103" s="5"/>
      <c r="B103" s="399">
        <v>12571</v>
      </c>
      <c r="C103" s="16" t="s">
        <v>3325</v>
      </c>
      <c r="D103" s="5"/>
      <c r="E103" s="5"/>
      <c r="F103" s="107">
        <v>2.29E-2</v>
      </c>
      <c r="G103" s="5"/>
      <c r="H103" s="111">
        <v>2.3999999999999998E-3</v>
      </c>
      <c r="I103" s="111">
        <f t="shared" si="1"/>
        <v>2.0500000000000001E-2</v>
      </c>
      <c r="J103" s="399">
        <v>12571</v>
      </c>
    </row>
    <row r="104" spans="1:10" ht="14.5" customHeight="1" x14ac:dyDescent="0.15">
      <c r="A104" s="5"/>
      <c r="B104" s="399">
        <v>12601</v>
      </c>
      <c r="C104" s="16" t="s">
        <v>3325</v>
      </c>
      <c r="D104" s="5"/>
      <c r="E104" s="5"/>
      <c r="F104" s="107">
        <v>-0.1132</v>
      </c>
      <c r="G104" s="5"/>
      <c r="H104" s="111">
        <v>2.3999999999999998E-3</v>
      </c>
      <c r="I104" s="111">
        <f t="shared" si="1"/>
        <v>-0.11559999999999999</v>
      </c>
      <c r="J104" s="399">
        <v>12601</v>
      </c>
    </row>
    <row r="105" spans="1:10" ht="14.5" customHeight="1" x14ac:dyDescent="0.15">
      <c r="A105" s="5"/>
      <c r="B105" s="399">
        <v>12632</v>
      </c>
      <c r="C105" s="16" t="s">
        <v>3325</v>
      </c>
      <c r="D105" s="5"/>
      <c r="E105" s="5"/>
      <c r="F105" s="107">
        <v>6.1100000000000002E-2</v>
      </c>
      <c r="G105" s="5"/>
      <c r="H105" s="111">
        <v>2.3999999999999998E-3</v>
      </c>
      <c r="I105" s="111">
        <f t="shared" si="1"/>
        <v>5.8700000000000002E-2</v>
      </c>
      <c r="J105" s="399">
        <v>12632</v>
      </c>
    </row>
    <row r="106" spans="1:10" ht="14.5" customHeight="1" x14ac:dyDescent="0.15">
      <c r="A106" s="5"/>
      <c r="B106" s="399">
        <v>12663</v>
      </c>
      <c r="C106" s="16" t="s">
        <v>3325</v>
      </c>
      <c r="D106" s="5"/>
      <c r="E106" s="5"/>
      <c r="F106" s="107">
        <v>-3.3E-3</v>
      </c>
      <c r="G106" s="5"/>
      <c r="H106" s="111">
        <v>2.3E-3</v>
      </c>
      <c r="I106" s="111">
        <f t="shared" si="1"/>
        <v>-5.5999999999999999E-3</v>
      </c>
      <c r="J106" s="399">
        <v>12663</v>
      </c>
    </row>
    <row r="107" spans="1:10" ht="14.5" customHeight="1" x14ac:dyDescent="0.15">
      <c r="A107" s="5"/>
      <c r="B107" s="399">
        <v>12693</v>
      </c>
      <c r="C107" s="16" t="s">
        <v>3325</v>
      </c>
      <c r="D107" s="5"/>
      <c r="E107" s="5"/>
      <c r="F107" s="107">
        <v>-2.86E-2</v>
      </c>
      <c r="G107" s="5"/>
      <c r="H107" s="111">
        <v>2.7000000000000001E-3</v>
      </c>
      <c r="I107" s="111">
        <f t="shared" si="1"/>
        <v>-3.1300000000000001E-2</v>
      </c>
      <c r="J107" s="399">
        <v>12693</v>
      </c>
    </row>
    <row r="108" spans="1:10" ht="14.5" customHeight="1" x14ac:dyDescent="0.15">
      <c r="A108" s="5"/>
      <c r="B108" s="399">
        <v>12724</v>
      </c>
      <c r="C108" s="16" t="s">
        <v>3325</v>
      </c>
      <c r="D108" s="5"/>
      <c r="E108" s="5"/>
      <c r="F108" s="107">
        <v>9.4200000000000006E-2</v>
      </c>
      <c r="G108" s="5"/>
      <c r="H108" s="111">
        <v>2.5000000000000001E-3</v>
      </c>
      <c r="I108" s="111">
        <f t="shared" si="1"/>
        <v>9.1700000000000004E-2</v>
      </c>
      <c r="J108" s="399">
        <v>12724</v>
      </c>
    </row>
    <row r="109" spans="1:10" ht="14.5" customHeight="1" x14ac:dyDescent="0.15">
      <c r="A109" s="5"/>
      <c r="B109" s="399">
        <v>12754</v>
      </c>
      <c r="C109" s="16" t="s">
        <v>3325</v>
      </c>
      <c r="D109" s="5"/>
      <c r="E109" s="5"/>
      <c r="F109" s="107">
        <v>-1E-3</v>
      </c>
      <c r="G109" s="5"/>
      <c r="H109" s="111">
        <v>2.5000000000000001E-3</v>
      </c>
      <c r="I109" s="111">
        <f t="shared" si="1"/>
        <v>-3.5000000000000001E-3</v>
      </c>
      <c r="J109" s="399">
        <v>12754</v>
      </c>
    </row>
    <row r="110" spans="1:10" ht="14.5" customHeight="1" x14ac:dyDescent="0.15">
      <c r="A110" s="5"/>
      <c r="B110" s="399">
        <v>12785</v>
      </c>
      <c r="C110" s="16" t="s">
        <v>3325</v>
      </c>
      <c r="D110" s="5"/>
      <c r="E110" s="5"/>
      <c r="F110" s="107">
        <v>-4.1099999999999998E-2</v>
      </c>
      <c r="G110" s="5"/>
      <c r="H110" s="111">
        <v>2.5000000000000001E-3</v>
      </c>
      <c r="I110" s="111">
        <f t="shared" si="1"/>
        <v>-4.36E-2</v>
      </c>
      <c r="J110" s="399">
        <v>12785</v>
      </c>
    </row>
    <row r="111" spans="1:10" ht="14.5" customHeight="1" x14ac:dyDescent="0.15">
      <c r="A111" s="5"/>
      <c r="B111" s="399">
        <v>12816</v>
      </c>
      <c r="C111" s="16" t="s">
        <v>3325</v>
      </c>
      <c r="D111" s="5"/>
      <c r="E111" s="5"/>
      <c r="F111" s="107">
        <v>-3.4099999999999998E-2</v>
      </c>
      <c r="G111" s="5"/>
      <c r="H111" s="111">
        <v>2.0999999999999999E-3</v>
      </c>
      <c r="I111" s="111">
        <f t="shared" si="1"/>
        <v>-3.6199999999999996E-2</v>
      </c>
      <c r="J111" s="399">
        <v>12816</v>
      </c>
    </row>
    <row r="112" spans="1:10" ht="14.5" customHeight="1" x14ac:dyDescent="0.15">
      <c r="A112" s="5"/>
      <c r="B112" s="399">
        <v>12844</v>
      </c>
      <c r="C112" s="16" t="s">
        <v>3325</v>
      </c>
      <c r="D112" s="5"/>
      <c r="E112" s="5"/>
      <c r="F112" s="107">
        <v>-2.86E-2</v>
      </c>
      <c r="G112" s="5"/>
      <c r="H112" s="111">
        <v>2.2000000000000001E-3</v>
      </c>
      <c r="I112" s="111">
        <f t="shared" si="1"/>
        <v>-3.0800000000000001E-2</v>
      </c>
      <c r="J112" s="399">
        <v>12844</v>
      </c>
    </row>
    <row r="113" spans="1:10" ht="14.5" customHeight="1" x14ac:dyDescent="0.15">
      <c r="A113" s="5"/>
      <c r="B113" s="399">
        <v>12875</v>
      </c>
      <c r="C113" s="16" t="s">
        <v>3325</v>
      </c>
      <c r="D113" s="5"/>
      <c r="E113" s="5"/>
      <c r="F113" s="107">
        <v>9.8000000000000004E-2</v>
      </c>
      <c r="G113" s="5"/>
      <c r="H113" s="111">
        <v>2.3E-3</v>
      </c>
      <c r="I113" s="111">
        <f t="shared" si="1"/>
        <v>9.5700000000000007E-2</v>
      </c>
      <c r="J113" s="399">
        <v>12875</v>
      </c>
    </row>
    <row r="114" spans="1:10" ht="14.5" customHeight="1" x14ac:dyDescent="0.15">
      <c r="A114" s="5"/>
      <c r="B114" s="399">
        <v>12905</v>
      </c>
      <c r="C114" s="16" t="s">
        <v>3325</v>
      </c>
      <c r="D114" s="5"/>
      <c r="E114" s="5"/>
      <c r="F114" s="107">
        <v>4.0899999999999999E-2</v>
      </c>
      <c r="G114" s="5"/>
      <c r="H114" s="111">
        <v>2.3E-3</v>
      </c>
      <c r="I114" s="111">
        <f t="shared" si="1"/>
        <v>3.8599999999999995E-2</v>
      </c>
      <c r="J114" s="399">
        <v>12905</v>
      </c>
    </row>
    <row r="115" spans="1:10" ht="14.5" customHeight="1" x14ac:dyDescent="0.15">
      <c r="A115" s="5"/>
      <c r="B115" s="399">
        <v>12936</v>
      </c>
      <c r="C115" s="16" t="s">
        <v>3325</v>
      </c>
      <c r="D115" s="5"/>
      <c r="E115" s="5"/>
      <c r="F115" s="107">
        <v>6.9900000000000004E-2</v>
      </c>
      <c r="G115" s="5"/>
      <c r="H115" s="111">
        <v>2.2000000000000001E-3</v>
      </c>
      <c r="I115" s="111">
        <f t="shared" si="1"/>
        <v>6.770000000000001E-2</v>
      </c>
      <c r="J115" s="399">
        <v>12936</v>
      </c>
    </row>
    <row r="116" spans="1:10" ht="14.5" customHeight="1" x14ac:dyDescent="0.15">
      <c r="A116" s="5"/>
      <c r="B116" s="399">
        <v>12966</v>
      </c>
      <c r="C116" s="16" t="s">
        <v>3325</v>
      </c>
      <c r="D116" s="5"/>
      <c r="E116" s="5"/>
      <c r="F116" s="107">
        <v>8.5000000000000006E-2</v>
      </c>
      <c r="G116" s="5"/>
      <c r="H116" s="111">
        <v>2.3999999999999998E-3</v>
      </c>
      <c r="I116" s="111">
        <f t="shared" si="1"/>
        <v>8.2600000000000007E-2</v>
      </c>
      <c r="J116" s="399">
        <v>12966</v>
      </c>
    </row>
    <row r="117" spans="1:10" ht="14.5" customHeight="1" x14ac:dyDescent="0.15">
      <c r="A117" s="5"/>
      <c r="B117" s="399">
        <v>12997</v>
      </c>
      <c r="C117" s="16" t="s">
        <v>3325</v>
      </c>
      <c r="D117" s="5"/>
      <c r="E117" s="5"/>
      <c r="F117" s="107">
        <v>2.8000000000000001E-2</v>
      </c>
      <c r="G117" s="5"/>
      <c r="H117" s="111">
        <v>2.3E-3</v>
      </c>
      <c r="I117" s="111">
        <f t="shared" si="1"/>
        <v>2.5700000000000001E-2</v>
      </c>
      <c r="J117" s="399">
        <v>12997</v>
      </c>
    </row>
    <row r="118" spans="1:10" ht="14.5" customHeight="1" x14ac:dyDescent="0.15">
      <c r="A118" s="5"/>
      <c r="B118" s="399">
        <v>13028</v>
      </c>
      <c r="C118" s="16" t="s">
        <v>3325</v>
      </c>
      <c r="D118" s="5"/>
      <c r="E118" s="5"/>
      <c r="F118" s="107">
        <v>2.5600000000000001E-2</v>
      </c>
      <c r="G118" s="5"/>
      <c r="H118" s="111">
        <v>2.3E-3</v>
      </c>
      <c r="I118" s="111">
        <f t="shared" si="1"/>
        <v>2.3300000000000001E-2</v>
      </c>
      <c r="J118" s="399">
        <v>13028</v>
      </c>
    </row>
    <row r="119" spans="1:10" ht="14.5" customHeight="1" x14ac:dyDescent="0.15">
      <c r="A119" s="5"/>
      <c r="B119" s="399">
        <v>13058</v>
      </c>
      <c r="C119" s="16" t="s">
        <v>3325</v>
      </c>
      <c r="D119" s="5"/>
      <c r="E119" s="5"/>
      <c r="F119" s="107">
        <v>7.7700000000000005E-2</v>
      </c>
      <c r="G119" s="5"/>
      <c r="H119" s="111">
        <v>2.3E-3</v>
      </c>
      <c r="I119" s="111">
        <f t="shared" si="1"/>
        <v>7.5400000000000009E-2</v>
      </c>
      <c r="J119" s="399">
        <v>13058</v>
      </c>
    </row>
    <row r="120" spans="1:10" ht="14.5" customHeight="1" x14ac:dyDescent="0.15">
      <c r="A120" s="5"/>
      <c r="B120" s="399">
        <v>13089</v>
      </c>
      <c r="C120" s="16" t="s">
        <v>3325</v>
      </c>
      <c r="D120" s="5"/>
      <c r="E120" s="5"/>
      <c r="F120" s="107">
        <v>4.7399999999999998E-2</v>
      </c>
      <c r="G120" s="5"/>
      <c r="H120" s="111">
        <v>2.3999999999999998E-3</v>
      </c>
      <c r="I120" s="111">
        <f t="shared" si="1"/>
        <v>4.4999999999999998E-2</v>
      </c>
      <c r="J120" s="399">
        <v>13089</v>
      </c>
    </row>
    <row r="121" spans="1:10" ht="14.5" customHeight="1" x14ac:dyDescent="0.15">
      <c r="A121" s="5"/>
      <c r="B121" s="399">
        <v>13119</v>
      </c>
      <c r="C121" s="16" t="s">
        <v>3325</v>
      </c>
      <c r="D121" s="5"/>
      <c r="E121" s="5"/>
      <c r="F121" s="107">
        <v>3.9399999999999998E-2</v>
      </c>
      <c r="G121" s="5"/>
      <c r="H121" s="111">
        <v>2.3999999999999998E-3</v>
      </c>
      <c r="I121" s="111">
        <f t="shared" si="1"/>
        <v>3.6999999999999998E-2</v>
      </c>
      <c r="J121" s="399">
        <v>13119</v>
      </c>
    </row>
    <row r="122" spans="1:10" ht="14.5" customHeight="1" x14ac:dyDescent="0.15">
      <c r="A122" s="5"/>
      <c r="B122" s="399">
        <v>13150</v>
      </c>
      <c r="C122" s="16" t="s">
        <v>3325</v>
      </c>
      <c r="D122" s="5"/>
      <c r="E122" s="5"/>
      <c r="F122" s="107">
        <v>6.7000000000000004E-2</v>
      </c>
      <c r="G122" s="5"/>
      <c r="H122" s="111">
        <v>2.3999999999999998E-3</v>
      </c>
      <c r="I122" s="111">
        <f t="shared" si="1"/>
        <v>6.4600000000000005E-2</v>
      </c>
      <c r="J122" s="399">
        <v>13150</v>
      </c>
    </row>
    <row r="123" spans="1:10" ht="14.5" customHeight="1" x14ac:dyDescent="0.15">
      <c r="A123" s="5"/>
      <c r="B123" s="399">
        <v>13181</v>
      </c>
      <c r="C123" s="16" t="s">
        <v>3325</v>
      </c>
      <c r="D123" s="5"/>
      <c r="E123" s="5"/>
      <c r="F123" s="107">
        <v>2.24E-2</v>
      </c>
      <c r="G123" s="5"/>
      <c r="H123" s="111">
        <v>2.3E-3</v>
      </c>
      <c r="I123" s="111">
        <f t="shared" si="1"/>
        <v>2.01E-2</v>
      </c>
      <c r="J123" s="399">
        <v>13181</v>
      </c>
    </row>
    <row r="124" spans="1:10" ht="14.5" customHeight="1" x14ac:dyDescent="0.15">
      <c r="A124" s="5"/>
      <c r="B124" s="399">
        <v>13210</v>
      </c>
      <c r="C124" s="16" t="s">
        <v>3325</v>
      </c>
      <c r="D124" s="5"/>
      <c r="E124" s="5"/>
      <c r="F124" s="107">
        <v>2.6800000000000001E-2</v>
      </c>
      <c r="G124" s="5"/>
      <c r="H124" s="111">
        <v>2.3999999999999998E-3</v>
      </c>
      <c r="I124" s="111">
        <f t="shared" si="1"/>
        <v>2.4400000000000002E-2</v>
      </c>
      <c r="J124" s="399">
        <v>13210</v>
      </c>
    </row>
    <row r="125" spans="1:10" ht="14.5" customHeight="1" x14ac:dyDescent="0.15">
      <c r="A125" s="5"/>
      <c r="B125" s="399">
        <v>13241</v>
      </c>
      <c r="C125" s="16" t="s">
        <v>3325</v>
      </c>
      <c r="D125" s="5"/>
      <c r="E125" s="5"/>
      <c r="F125" s="107">
        <v>-7.51E-2</v>
      </c>
      <c r="G125" s="5"/>
      <c r="H125" s="111">
        <v>2.2000000000000001E-3</v>
      </c>
      <c r="I125" s="111">
        <f t="shared" si="1"/>
        <v>-7.7299999999999994E-2</v>
      </c>
      <c r="J125" s="399">
        <v>13241</v>
      </c>
    </row>
    <row r="126" spans="1:10" ht="14.5" customHeight="1" x14ac:dyDescent="0.15">
      <c r="A126" s="5"/>
      <c r="B126" s="399">
        <v>13271</v>
      </c>
      <c r="C126" s="16" t="s">
        <v>3325</v>
      </c>
      <c r="D126" s="5"/>
      <c r="E126" s="5"/>
      <c r="F126" s="107">
        <v>5.45E-2</v>
      </c>
      <c r="G126" s="5"/>
      <c r="H126" s="111">
        <v>2.2000000000000001E-3</v>
      </c>
      <c r="I126" s="111">
        <f t="shared" si="1"/>
        <v>5.2299999999999999E-2</v>
      </c>
      <c r="J126" s="399">
        <v>13271</v>
      </c>
    </row>
    <row r="127" spans="1:10" ht="14.5" customHeight="1" x14ac:dyDescent="0.15">
      <c r="A127" s="5"/>
      <c r="B127" s="399">
        <v>13302</v>
      </c>
      <c r="C127" s="16" t="s">
        <v>3325</v>
      </c>
      <c r="D127" s="5"/>
      <c r="E127" s="5"/>
      <c r="F127" s="107">
        <v>3.3300000000000003E-2</v>
      </c>
      <c r="G127" s="5"/>
      <c r="H127" s="111">
        <v>2.3999999999999998E-3</v>
      </c>
      <c r="I127" s="111">
        <f t="shared" si="1"/>
        <v>3.0900000000000004E-2</v>
      </c>
      <c r="J127" s="399">
        <v>13302</v>
      </c>
    </row>
    <row r="128" spans="1:10" ht="14.5" customHeight="1" x14ac:dyDescent="0.15">
      <c r="A128" s="5"/>
      <c r="B128" s="399">
        <v>13332</v>
      </c>
      <c r="C128" s="16" t="s">
        <v>3325</v>
      </c>
      <c r="D128" s="5"/>
      <c r="E128" s="5"/>
      <c r="F128" s="107">
        <v>7.0099999999999996E-2</v>
      </c>
      <c r="G128" s="5"/>
      <c r="H128" s="111">
        <v>2.3E-3</v>
      </c>
      <c r="I128" s="111">
        <f t="shared" si="1"/>
        <v>6.7799999999999999E-2</v>
      </c>
      <c r="J128" s="399">
        <v>13332</v>
      </c>
    </row>
    <row r="129" spans="1:10" ht="14.5" customHeight="1" x14ac:dyDescent="0.15">
      <c r="A129" s="5"/>
      <c r="B129" s="399">
        <v>13363</v>
      </c>
      <c r="C129" s="16" t="s">
        <v>3325</v>
      </c>
      <c r="D129" s="5"/>
      <c r="E129" s="5"/>
      <c r="F129" s="107">
        <v>1.5100000000000001E-2</v>
      </c>
      <c r="G129" s="5"/>
      <c r="H129" s="111">
        <v>2.3E-3</v>
      </c>
      <c r="I129" s="111">
        <f t="shared" si="1"/>
        <v>1.2800000000000001E-2</v>
      </c>
      <c r="J129" s="399">
        <v>13363</v>
      </c>
    </row>
    <row r="130" spans="1:10" ht="14.5" customHeight="1" x14ac:dyDescent="0.15">
      <c r="A130" s="5"/>
      <c r="B130" s="399">
        <v>13394</v>
      </c>
      <c r="C130" s="16" t="s">
        <v>3325</v>
      </c>
      <c r="D130" s="5"/>
      <c r="E130" s="5"/>
      <c r="F130" s="107">
        <v>3.0999999999999999E-3</v>
      </c>
      <c r="G130" s="5"/>
      <c r="H130" s="111">
        <v>2.0999999999999999E-3</v>
      </c>
      <c r="I130" s="111">
        <f t="shared" ref="I130:I193" si="2">F130-H130</f>
        <v>1E-3</v>
      </c>
      <c r="J130" s="399">
        <v>13394</v>
      </c>
    </row>
    <row r="131" spans="1:10" ht="14.5" customHeight="1" x14ac:dyDescent="0.15">
      <c r="A131" s="5"/>
      <c r="B131" s="399">
        <v>13424</v>
      </c>
      <c r="C131" s="16" t="s">
        <v>3325</v>
      </c>
      <c r="D131" s="5"/>
      <c r="E131" s="5"/>
      <c r="F131" s="107">
        <v>7.7499999999999999E-2</v>
      </c>
      <c r="G131" s="5"/>
      <c r="H131" s="111">
        <v>2.3E-3</v>
      </c>
      <c r="I131" s="111">
        <f t="shared" si="2"/>
        <v>7.5200000000000003E-2</v>
      </c>
      <c r="J131" s="399">
        <v>13424</v>
      </c>
    </row>
    <row r="132" spans="1:10" ht="14.5" customHeight="1" x14ac:dyDescent="0.15">
      <c r="A132" s="5"/>
      <c r="B132" s="399">
        <v>13455</v>
      </c>
      <c r="C132" s="16" t="s">
        <v>3325</v>
      </c>
      <c r="D132" s="5"/>
      <c r="E132" s="5"/>
      <c r="F132" s="107">
        <v>1.34E-2</v>
      </c>
      <c r="G132" s="5"/>
      <c r="H132" s="111">
        <v>2.2000000000000001E-3</v>
      </c>
      <c r="I132" s="111">
        <f t="shared" si="2"/>
        <v>1.12E-2</v>
      </c>
      <c r="J132" s="399">
        <v>13455</v>
      </c>
    </row>
    <row r="133" spans="1:10" ht="14.5" customHeight="1" x14ac:dyDescent="0.15">
      <c r="A133" s="5"/>
      <c r="B133" s="399">
        <v>13485</v>
      </c>
      <c r="C133" s="16" t="s">
        <v>3325</v>
      </c>
      <c r="D133" s="5"/>
      <c r="E133" s="5"/>
      <c r="F133" s="107">
        <v>-2.8999999999999998E-3</v>
      </c>
      <c r="G133" s="5"/>
      <c r="H133" s="111">
        <v>2.2000000000000001E-3</v>
      </c>
      <c r="I133" s="111">
        <f t="shared" si="2"/>
        <v>-5.1000000000000004E-3</v>
      </c>
      <c r="J133" s="399">
        <v>13485</v>
      </c>
    </row>
    <row r="134" spans="1:10" ht="14.5" customHeight="1" x14ac:dyDescent="0.15">
      <c r="A134" s="5"/>
      <c r="B134" s="399">
        <v>13516</v>
      </c>
      <c r="C134" s="16" t="s">
        <v>3325</v>
      </c>
      <c r="D134" s="5"/>
      <c r="E134" s="5"/>
      <c r="F134" s="107">
        <v>3.9E-2</v>
      </c>
      <c r="G134" s="5"/>
      <c r="H134" s="111">
        <v>2.0999999999999999E-3</v>
      </c>
      <c r="I134" s="111">
        <f t="shared" si="2"/>
        <v>3.6900000000000002E-2</v>
      </c>
      <c r="J134" s="399">
        <v>13516</v>
      </c>
    </row>
    <row r="135" spans="1:10" ht="14.5" customHeight="1" x14ac:dyDescent="0.15">
      <c r="A135" s="5"/>
      <c r="B135" s="399">
        <v>13547</v>
      </c>
      <c r="C135" s="16" t="s">
        <v>3325</v>
      </c>
      <c r="D135" s="5"/>
      <c r="E135" s="5"/>
      <c r="F135" s="107">
        <v>1.9099999999999999E-2</v>
      </c>
      <c r="G135" s="5"/>
      <c r="H135" s="111">
        <v>2E-3</v>
      </c>
      <c r="I135" s="111">
        <f t="shared" si="2"/>
        <v>1.7099999999999997E-2</v>
      </c>
      <c r="J135" s="399">
        <v>13547</v>
      </c>
    </row>
    <row r="136" spans="1:10" ht="14.5" customHeight="1" x14ac:dyDescent="0.15">
      <c r="A136" s="5"/>
      <c r="B136" s="399">
        <v>13575</v>
      </c>
      <c r="C136" s="16" t="s">
        <v>3325</v>
      </c>
      <c r="D136" s="5"/>
      <c r="E136" s="5"/>
      <c r="F136" s="107">
        <v>-7.7000000000000002E-3</v>
      </c>
      <c r="G136" s="5"/>
      <c r="H136" s="111">
        <v>2.2000000000000001E-3</v>
      </c>
      <c r="I136" s="111">
        <f t="shared" si="2"/>
        <v>-9.9000000000000008E-3</v>
      </c>
      <c r="J136" s="399">
        <v>13575</v>
      </c>
    </row>
    <row r="137" spans="1:10" ht="14.5" customHeight="1" x14ac:dyDescent="0.15">
      <c r="A137" s="5"/>
      <c r="B137" s="399">
        <v>13606</v>
      </c>
      <c r="C137" s="16" t="s">
        <v>3325</v>
      </c>
      <c r="D137" s="5"/>
      <c r="E137" s="5"/>
      <c r="F137" s="107">
        <v>-8.09E-2</v>
      </c>
      <c r="G137" s="5"/>
      <c r="H137" s="111">
        <v>2.3E-3</v>
      </c>
      <c r="I137" s="111">
        <f t="shared" si="2"/>
        <v>-8.3199999999999996E-2</v>
      </c>
      <c r="J137" s="399">
        <v>13606</v>
      </c>
    </row>
    <row r="138" spans="1:10" ht="14.5" customHeight="1" x14ac:dyDescent="0.15">
      <c r="A138" s="5"/>
      <c r="B138" s="399">
        <v>13636</v>
      </c>
      <c r="C138" s="16" t="s">
        <v>3325</v>
      </c>
      <c r="D138" s="5"/>
      <c r="E138" s="5"/>
      <c r="F138" s="107">
        <v>-2.3999999999999998E-3</v>
      </c>
      <c r="G138" s="5"/>
      <c r="H138" s="111">
        <v>2.2000000000000001E-3</v>
      </c>
      <c r="I138" s="111">
        <f t="shared" si="2"/>
        <v>-4.5999999999999999E-3</v>
      </c>
      <c r="J138" s="399">
        <v>13636</v>
      </c>
    </row>
    <row r="139" spans="1:10" ht="14.5" customHeight="1" x14ac:dyDescent="0.15">
      <c r="A139" s="5"/>
      <c r="B139" s="399">
        <v>13667</v>
      </c>
      <c r="C139" s="16" t="s">
        <v>3325</v>
      </c>
      <c r="D139" s="5"/>
      <c r="E139" s="5"/>
      <c r="F139" s="107">
        <v>-5.04E-2</v>
      </c>
      <c r="G139" s="5"/>
      <c r="H139" s="111">
        <v>2.5000000000000001E-3</v>
      </c>
      <c r="I139" s="111">
        <f t="shared" si="2"/>
        <v>-5.2900000000000003E-2</v>
      </c>
      <c r="J139" s="399">
        <v>13667</v>
      </c>
    </row>
    <row r="140" spans="1:10" ht="14.5" customHeight="1" x14ac:dyDescent="0.15">
      <c r="A140" s="5"/>
      <c r="B140" s="399">
        <v>13697</v>
      </c>
      <c r="C140" s="16" t="s">
        <v>3325</v>
      </c>
      <c r="D140" s="5"/>
      <c r="E140" s="5"/>
      <c r="F140" s="107">
        <v>0.1045</v>
      </c>
      <c r="G140" s="5"/>
      <c r="H140" s="111">
        <v>2.3999999999999998E-3</v>
      </c>
      <c r="I140" s="111">
        <f t="shared" si="2"/>
        <v>0.1021</v>
      </c>
      <c r="J140" s="399">
        <v>13697</v>
      </c>
    </row>
    <row r="141" spans="1:10" ht="14.5" customHeight="1" x14ac:dyDescent="0.15">
      <c r="A141" s="5"/>
      <c r="B141" s="399">
        <v>13728</v>
      </c>
      <c r="C141" s="16" t="s">
        <v>3325</v>
      </c>
      <c r="D141" s="5"/>
      <c r="E141" s="5"/>
      <c r="F141" s="107">
        <v>-4.8300000000000003E-2</v>
      </c>
      <c r="G141" s="5"/>
      <c r="H141" s="111">
        <v>2.3E-3</v>
      </c>
      <c r="I141" s="111">
        <f t="shared" si="2"/>
        <v>-5.0600000000000006E-2</v>
      </c>
      <c r="J141" s="399">
        <v>13728</v>
      </c>
    </row>
    <row r="142" spans="1:10" ht="14.5" customHeight="1" x14ac:dyDescent="0.15">
      <c r="A142" s="5"/>
      <c r="B142" s="399">
        <v>13759</v>
      </c>
      <c r="C142" s="16" t="s">
        <v>3325</v>
      </c>
      <c r="D142" s="5"/>
      <c r="E142" s="5"/>
      <c r="F142" s="107">
        <v>-0.14030000000000001</v>
      </c>
      <c r="G142" s="5"/>
      <c r="H142" s="111">
        <v>2.3E-3</v>
      </c>
      <c r="I142" s="111">
        <f t="shared" si="2"/>
        <v>-0.1426</v>
      </c>
      <c r="J142" s="399">
        <v>13759</v>
      </c>
    </row>
    <row r="143" spans="1:10" ht="14.5" customHeight="1" x14ac:dyDescent="0.15">
      <c r="A143" s="5"/>
      <c r="B143" s="399">
        <v>13789</v>
      </c>
      <c r="C143" s="16" t="s">
        <v>3325</v>
      </c>
      <c r="D143" s="5"/>
      <c r="E143" s="5"/>
      <c r="F143" s="107">
        <v>-9.8100000000000007E-2</v>
      </c>
      <c r="G143" s="5"/>
      <c r="H143" s="111">
        <v>2.3E-3</v>
      </c>
      <c r="I143" s="111">
        <f t="shared" si="2"/>
        <v>-0.1004</v>
      </c>
      <c r="J143" s="399">
        <v>13789</v>
      </c>
    </row>
    <row r="144" spans="1:10" ht="14.5" customHeight="1" x14ac:dyDescent="0.15">
      <c r="A144" s="5"/>
      <c r="B144" s="399">
        <v>13820</v>
      </c>
      <c r="C144" s="16" t="s">
        <v>3325</v>
      </c>
      <c r="D144" s="5"/>
      <c r="E144" s="5"/>
      <c r="F144" s="107">
        <v>-8.6599999999999996E-2</v>
      </c>
      <c r="G144" s="5"/>
      <c r="H144" s="111">
        <v>2.3999999999999998E-3</v>
      </c>
      <c r="I144" s="111">
        <f t="shared" si="2"/>
        <v>-8.8999999999999996E-2</v>
      </c>
      <c r="J144" s="399">
        <v>13820</v>
      </c>
    </row>
    <row r="145" spans="1:10" ht="14.5" customHeight="1" x14ac:dyDescent="0.15">
      <c r="A145" s="5"/>
      <c r="B145" s="399">
        <v>13850</v>
      </c>
      <c r="C145" s="16" t="s">
        <v>3325</v>
      </c>
      <c r="D145" s="5"/>
      <c r="E145" s="5"/>
      <c r="F145" s="107">
        <v>-4.5900000000000003E-2</v>
      </c>
      <c r="G145" s="5"/>
      <c r="H145" s="111">
        <v>2.3E-3</v>
      </c>
      <c r="I145" s="111">
        <f t="shared" si="2"/>
        <v>-4.8200000000000007E-2</v>
      </c>
      <c r="J145" s="399">
        <v>13850</v>
      </c>
    </row>
    <row r="146" spans="1:10" ht="14.5" customHeight="1" x14ac:dyDescent="0.15">
      <c r="A146" s="5"/>
      <c r="B146" s="399">
        <v>13881</v>
      </c>
      <c r="C146" s="16" t="s">
        <v>3325</v>
      </c>
      <c r="D146" s="5"/>
      <c r="E146" s="5"/>
      <c r="F146" s="107">
        <v>1.52E-2</v>
      </c>
      <c r="G146" s="5"/>
      <c r="H146" s="111">
        <v>2.3E-3</v>
      </c>
      <c r="I146" s="111">
        <f t="shared" si="2"/>
        <v>1.29E-2</v>
      </c>
      <c r="J146" s="399">
        <v>13881</v>
      </c>
    </row>
    <row r="147" spans="1:10" ht="14.5" customHeight="1" x14ac:dyDescent="0.15">
      <c r="A147" s="5"/>
      <c r="B147" s="399">
        <v>13912</v>
      </c>
      <c r="C147" s="16" t="s">
        <v>3325</v>
      </c>
      <c r="D147" s="5"/>
      <c r="E147" s="5"/>
      <c r="F147" s="107">
        <v>6.7400000000000002E-2</v>
      </c>
      <c r="G147" s="5"/>
      <c r="H147" s="111">
        <v>2.0999999999999999E-3</v>
      </c>
      <c r="I147" s="111">
        <f t="shared" si="2"/>
        <v>6.5299999999999997E-2</v>
      </c>
      <c r="J147" s="399">
        <v>13912</v>
      </c>
    </row>
    <row r="148" spans="1:10" ht="14.5" customHeight="1" x14ac:dyDescent="0.15">
      <c r="A148" s="5"/>
      <c r="B148" s="399">
        <v>13940</v>
      </c>
      <c r="C148" s="16" t="s">
        <v>3325</v>
      </c>
      <c r="D148" s="5"/>
      <c r="E148" s="5"/>
      <c r="F148" s="107">
        <v>-0.2487</v>
      </c>
      <c r="G148" s="5"/>
      <c r="H148" s="111">
        <v>2.3E-3</v>
      </c>
      <c r="I148" s="111">
        <f t="shared" si="2"/>
        <v>-0.251</v>
      </c>
      <c r="J148" s="399">
        <v>13940</v>
      </c>
    </row>
    <row r="149" spans="1:10" ht="14.5" customHeight="1" x14ac:dyDescent="0.15">
      <c r="A149" s="5"/>
      <c r="B149" s="399">
        <v>13971</v>
      </c>
      <c r="C149" s="16" t="s">
        <v>3325</v>
      </c>
      <c r="D149" s="5"/>
      <c r="E149" s="5"/>
      <c r="F149" s="107">
        <v>0.1447</v>
      </c>
      <c r="G149" s="5"/>
      <c r="H149" s="111">
        <v>2.2000000000000001E-3</v>
      </c>
      <c r="I149" s="111">
        <f t="shared" si="2"/>
        <v>0.14249999999999999</v>
      </c>
      <c r="J149" s="399">
        <v>13971</v>
      </c>
    </row>
    <row r="150" spans="1:10" ht="14.5" customHeight="1" x14ac:dyDescent="0.15">
      <c r="A150" s="5"/>
      <c r="B150" s="399">
        <v>14001</v>
      </c>
      <c r="C150" s="16" t="s">
        <v>3325</v>
      </c>
      <c r="D150" s="5"/>
      <c r="E150" s="5"/>
      <c r="F150" s="107">
        <v>-3.3000000000000002E-2</v>
      </c>
      <c r="G150" s="5"/>
      <c r="H150" s="111">
        <v>2.2000000000000001E-3</v>
      </c>
      <c r="I150" s="111">
        <f t="shared" si="2"/>
        <v>-3.5200000000000002E-2</v>
      </c>
      <c r="J150" s="399">
        <v>14001</v>
      </c>
    </row>
    <row r="151" spans="1:10" ht="14.5" customHeight="1" x14ac:dyDescent="0.15">
      <c r="A151" s="5"/>
      <c r="B151" s="399">
        <v>14032</v>
      </c>
      <c r="C151" s="16" t="s">
        <v>3325</v>
      </c>
      <c r="D151" s="5"/>
      <c r="E151" s="5"/>
      <c r="F151" s="107">
        <v>0.25030000000000002</v>
      </c>
      <c r="G151" s="5"/>
      <c r="H151" s="111">
        <v>2.0999999999999999E-3</v>
      </c>
      <c r="I151" s="111">
        <f t="shared" si="2"/>
        <v>0.24820000000000003</v>
      </c>
      <c r="J151" s="399">
        <v>14032</v>
      </c>
    </row>
    <row r="152" spans="1:10" ht="14.5" customHeight="1" x14ac:dyDescent="0.15">
      <c r="A152" s="5"/>
      <c r="B152" s="399">
        <v>14062</v>
      </c>
      <c r="C152" s="16" t="s">
        <v>3325</v>
      </c>
      <c r="D152" s="5"/>
      <c r="E152" s="5"/>
      <c r="F152" s="107">
        <v>7.4399999999999994E-2</v>
      </c>
      <c r="G152" s="5"/>
      <c r="H152" s="111">
        <v>2.0999999999999999E-3</v>
      </c>
      <c r="I152" s="111">
        <f t="shared" si="2"/>
        <v>7.2299999999999989E-2</v>
      </c>
      <c r="J152" s="399">
        <v>14062</v>
      </c>
    </row>
    <row r="153" spans="1:10" ht="14.5" customHeight="1" x14ac:dyDescent="0.15">
      <c r="A153" s="5"/>
      <c r="B153" s="399">
        <v>14093</v>
      </c>
      <c r="C153" s="16" t="s">
        <v>3325</v>
      </c>
      <c r="D153" s="5"/>
      <c r="E153" s="5"/>
      <c r="F153" s="107">
        <v>-2.2599999999999999E-2</v>
      </c>
      <c r="G153" s="5"/>
      <c r="H153" s="111">
        <v>2.2000000000000001E-3</v>
      </c>
      <c r="I153" s="111">
        <f t="shared" si="2"/>
        <v>-2.4799999999999999E-2</v>
      </c>
      <c r="J153" s="399">
        <v>14093</v>
      </c>
    </row>
    <row r="154" spans="1:10" ht="14.5" customHeight="1" x14ac:dyDescent="0.15">
      <c r="A154" s="5"/>
      <c r="B154" s="399">
        <v>14124</v>
      </c>
      <c r="C154" s="16" t="s">
        <v>3325</v>
      </c>
      <c r="D154" s="5"/>
      <c r="E154" s="5"/>
      <c r="F154" s="107">
        <v>1.66E-2</v>
      </c>
      <c r="G154" s="5"/>
      <c r="H154" s="111">
        <v>2.0999999999999999E-3</v>
      </c>
      <c r="I154" s="111">
        <f t="shared" si="2"/>
        <v>1.4500000000000001E-2</v>
      </c>
      <c r="J154" s="399">
        <v>14124</v>
      </c>
    </row>
    <row r="155" spans="1:10" ht="14.5" customHeight="1" x14ac:dyDescent="0.15">
      <c r="A155" s="5"/>
      <c r="B155" s="399">
        <v>14154</v>
      </c>
      <c r="C155" s="16" t="s">
        <v>3325</v>
      </c>
      <c r="D155" s="5"/>
      <c r="E155" s="5"/>
      <c r="F155" s="107">
        <v>7.7600000000000002E-2</v>
      </c>
      <c r="G155" s="5"/>
      <c r="H155" s="111">
        <v>2.2000000000000001E-3</v>
      </c>
      <c r="I155" s="111">
        <f t="shared" si="2"/>
        <v>7.5400000000000009E-2</v>
      </c>
      <c r="J155" s="399">
        <v>14154</v>
      </c>
    </row>
    <row r="156" spans="1:10" ht="14.5" customHeight="1" x14ac:dyDescent="0.15">
      <c r="A156" s="5"/>
      <c r="B156" s="399">
        <v>14185</v>
      </c>
      <c r="C156" s="16" t="s">
        <v>3325</v>
      </c>
      <c r="D156" s="5"/>
      <c r="E156" s="5"/>
      <c r="F156" s="107">
        <v>-2.7300000000000001E-2</v>
      </c>
      <c r="G156" s="5"/>
      <c r="H156" s="111">
        <v>2.0999999999999999E-3</v>
      </c>
      <c r="I156" s="111">
        <f t="shared" si="2"/>
        <v>-2.9400000000000003E-2</v>
      </c>
      <c r="J156" s="399">
        <v>14185</v>
      </c>
    </row>
    <row r="157" spans="1:10" ht="14.5" customHeight="1" x14ac:dyDescent="0.15">
      <c r="A157" s="5"/>
      <c r="B157" s="399">
        <v>14215</v>
      </c>
      <c r="C157" s="16" t="s">
        <v>3325</v>
      </c>
      <c r="D157" s="5"/>
      <c r="E157" s="5"/>
      <c r="F157" s="107">
        <v>4.0099999999999997E-2</v>
      </c>
      <c r="G157" s="5"/>
      <c r="H157" s="111">
        <v>2.2000000000000001E-3</v>
      </c>
      <c r="I157" s="111">
        <f t="shared" si="2"/>
        <v>3.7899999999999996E-2</v>
      </c>
      <c r="J157" s="399">
        <v>14215</v>
      </c>
    </row>
    <row r="158" spans="1:10" ht="14.5" customHeight="1" x14ac:dyDescent="0.15">
      <c r="A158" s="5"/>
      <c r="B158" s="399">
        <v>14246</v>
      </c>
      <c r="C158" s="16" t="s">
        <v>3325</v>
      </c>
      <c r="D158" s="5"/>
      <c r="E158" s="5"/>
      <c r="F158" s="107">
        <v>-6.7400000000000002E-2</v>
      </c>
      <c r="G158" s="5"/>
      <c r="H158" s="111">
        <v>2.0999999999999999E-3</v>
      </c>
      <c r="I158" s="111">
        <f t="shared" si="2"/>
        <v>-6.9500000000000006E-2</v>
      </c>
      <c r="J158" s="399">
        <v>14246</v>
      </c>
    </row>
    <row r="159" spans="1:10" ht="14.5" customHeight="1" x14ac:dyDescent="0.15">
      <c r="A159" s="5"/>
      <c r="B159" s="399">
        <v>14277</v>
      </c>
      <c r="C159" s="16" t="s">
        <v>3325</v>
      </c>
      <c r="D159" s="5"/>
      <c r="E159" s="5"/>
      <c r="F159" s="107">
        <v>3.9E-2</v>
      </c>
      <c r="G159" s="5"/>
      <c r="H159" s="111">
        <v>1.9E-3</v>
      </c>
      <c r="I159" s="111">
        <f t="shared" si="2"/>
        <v>3.7100000000000001E-2</v>
      </c>
      <c r="J159" s="399">
        <v>14277</v>
      </c>
    </row>
    <row r="160" spans="1:10" ht="14.5" customHeight="1" x14ac:dyDescent="0.15">
      <c r="A160" s="5"/>
      <c r="B160" s="399">
        <v>14305</v>
      </c>
      <c r="C160" s="16" t="s">
        <v>3325</v>
      </c>
      <c r="D160" s="5"/>
      <c r="E160" s="5"/>
      <c r="F160" s="107">
        <v>-0.13389999999999999</v>
      </c>
      <c r="G160" s="5"/>
      <c r="H160" s="111">
        <v>2.0999999999999999E-3</v>
      </c>
      <c r="I160" s="111">
        <f t="shared" si="2"/>
        <v>-0.13599999999999998</v>
      </c>
      <c r="J160" s="399">
        <v>14305</v>
      </c>
    </row>
    <row r="161" spans="1:10" ht="14.5" customHeight="1" x14ac:dyDescent="0.15">
      <c r="A161" s="5"/>
      <c r="B161" s="399">
        <v>14336</v>
      </c>
      <c r="C161" s="16" t="s">
        <v>3325</v>
      </c>
      <c r="D161" s="5"/>
      <c r="E161" s="5"/>
      <c r="F161" s="107">
        <v>-2.7000000000000001E-3</v>
      </c>
      <c r="G161" s="5"/>
      <c r="H161" s="111">
        <v>1.9E-3</v>
      </c>
      <c r="I161" s="111">
        <f t="shared" si="2"/>
        <v>-4.5999999999999999E-3</v>
      </c>
      <c r="J161" s="399">
        <v>14336</v>
      </c>
    </row>
    <row r="162" spans="1:10" ht="14.5" customHeight="1" x14ac:dyDescent="0.15">
      <c r="A162" s="5"/>
      <c r="B162" s="399">
        <v>14366</v>
      </c>
      <c r="C162" s="16" t="s">
        <v>3325</v>
      </c>
      <c r="D162" s="5"/>
      <c r="E162" s="5"/>
      <c r="F162" s="107">
        <v>7.3300000000000004E-2</v>
      </c>
      <c r="G162" s="5"/>
      <c r="H162" s="111">
        <v>2E-3</v>
      </c>
      <c r="I162" s="111">
        <f t="shared" si="2"/>
        <v>7.1300000000000002E-2</v>
      </c>
      <c r="J162" s="399">
        <v>14366</v>
      </c>
    </row>
    <row r="163" spans="1:10" ht="14.5" customHeight="1" x14ac:dyDescent="0.15">
      <c r="A163" s="5"/>
      <c r="B163" s="399">
        <v>14397</v>
      </c>
      <c r="C163" s="16" t="s">
        <v>3325</v>
      </c>
      <c r="D163" s="5"/>
      <c r="E163" s="5"/>
      <c r="F163" s="107">
        <v>-6.1199999999999997E-2</v>
      </c>
      <c r="G163" s="5"/>
      <c r="H163" s="111">
        <v>1.8E-3</v>
      </c>
      <c r="I163" s="111">
        <f t="shared" si="2"/>
        <v>-6.3E-2</v>
      </c>
      <c r="J163" s="399">
        <v>14397</v>
      </c>
    </row>
    <row r="164" spans="1:10" ht="14.5" customHeight="1" x14ac:dyDescent="0.15">
      <c r="A164" s="5"/>
      <c r="B164" s="399">
        <v>14427</v>
      </c>
      <c r="C164" s="16" t="s">
        <v>3325</v>
      </c>
      <c r="D164" s="5"/>
      <c r="E164" s="5"/>
      <c r="F164" s="107">
        <v>0.1105</v>
      </c>
      <c r="G164" s="5"/>
      <c r="H164" s="111">
        <v>1.9E-3</v>
      </c>
      <c r="I164" s="111">
        <f t="shared" si="2"/>
        <v>0.1086</v>
      </c>
      <c r="J164" s="399">
        <v>14427</v>
      </c>
    </row>
    <row r="165" spans="1:10" ht="14.5" customHeight="1" x14ac:dyDescent="0.15">
      <c r="A165" s="5"/>
      <c r="B165" s="399">
        <v>14458</v>
      </c>
      <c r="C165" s="16" t="s">
        <v>3325</v>
      </c>
      <c r="D165" s="5"/>
      <c r="E165" s="5"/>
      <c r="F165" s="107">
        <v>-6.4799999999999996E-2</v>
      </c>
      <c r="G165" s="5"/>
      <c r="H165" s="111">
        <v>1.8E-3</v>
      </c>
      <c r="I165" s="111">
        <f t="shared" si="2"/>
        <v>-6.6599999999999993E-2</v>
      </c>
      <c r="J165" s="399">
        <v>14458</v>
      </c>
    </row>
    <row r="166" spans="1:10" ht="14.5" customHeight="1" x14ac:dyDescent="0.15">
      <c r="A166" s="5"/>
      <c r="B166" s="399">
        <v>14489</v>
      </c>
      <c r="C166" s="16" t="s">
        <v>3325</v>
      </c>
      <c r="D166" s="5"/>
      <c r="E166" s="5"/>
      <c r="F166" s="107">
        <v>0.1673</v>
      </c>
      <c r="G166" s="5"/>
      <c r="H166" s="111">
        <v>1.9E-3</v>
      </c>
      <c r="I166" s="111">
        <f t="shared" si="2"/>
        <v>0.16539999999999999</v>
      </c>
      <c r="J166" s="399">
        <v>14489</v>
      </c>
    </row>
    <row r="167" spans="1:10" ht="14.5" customHeight="1" x14ac:dyDescent="0.15">
      <c r="A167" s="5"/>
      <c r="B167" s="399">
        <v>14519</v>
      </c>
      <c r="C167" s="16" t="s">
        <v>3325</v>
      </c>
      <c r="D167" s="5"/>
      <c r="E167" s="5"/>
      <c r="F167" s="107">
        <v>-1.23E-2</v>
      </c>
      <c r="G167" s="5"/>
      <c r="H167" s="111">
        <v>2.3E-3</v>
      </c>
      <c r="I167" s="111">
        <f t="shared" si="2"/>
        <v>-1.46E-2</v>
      </c>
      <c r="J167" s="399">
        <v>14519</v>
      </c>
    </row>
    <row r="168" spans="1:10" ht="14.5" customHeight="1" x14ac:dyDescent="0.15">
      <c r="A168" s="5"/>
      <c r="B168" s="399">
        <v>14550</v>
      </c>
      <c r="C168" s="16" t="s">
        <v>3325</v>
      </c>
      <c r="D168" s="5"/>
      <c r="E168" s="5"/>
      <c r="F168" s="107">
        <v>-3.9800000000000002E-2</v>
      </c>
      <c r="G168" s="5"/>
      <c r="H168" s="111">
        <v>2E-3</v>
      </c>
      <c r="I168" s="111">
        <f t="shared" si="2"/>
        <v>-4.1800000000000004E-2</v>
      </c>
      <c r="J168" s="399">
        <v>14550</v>
      </c>
    </row>
    <row r="169" spans="1:10" ht="14.5" customHeight="1" x14ac:dyDescent="0.15">
      <c r="A169" s="5"/>
      <c r="B169" s="399">
        <v>14580</v>
      </c>
      <c r="C169" s="16" t="s">
        <v>3325</v>
      </c>
      <c r="D169" s="5"/>
      <c r="E169" s="5"/>
      <c r="F169" s="107">
        <v>2.7E-2</v>
      </c>
      <c r="G169" s="5"/>
      <c r="H169" s="111">
        <v>1.9E-3</v>
      </c>
      <c r="I169" s="111">
        <f t="shared" si="2"/>
        <v>2.5100000000000001E-2</v>
      </c>
      <c r="J169" s="399">
        <v>14580</v>
      </c>
    </row>
    <row r="170" spans="1:10" ht="14.5" customHeight="1" x14ac:dyDescent="0.15">
      <c r="A170" s="5"/>
      <c r="B170" s="399">
        <v>14611</v>
      </c>
      <c r="C170" s="16" t="s">
        <v>3325</v>
      </c>
      <c r="D170" s="5"/>
      <c r="E170" s="5"/>
      <c r="F170" s="107">
        <v>-3.3599999999999998E-2</v>
      </c>
      <c r="G170" s="5"/>
      <c r="H170" s="111">
        <v>2E-3</v>
      </c>
      <c r="I170" s="111">
        <f t="shared" si="2"/>
        <v>-3.56E-2</v>
      </c>
      <c r="J170" s="399">
        <v>14611</v>
      </c>
    </row>
    <row r="171" spans="1:10" ht="14.5" customHeight="1" x14ac:dyDescent="0.15">
      <c r="A171" s="5"/>
      <c r="B171" s="399">
        <v>14642</v>
      </c>
      <c r="C171" s="16" t="s">
        <v>3325</v>
      </c>
      <c r="D171" s="5"/>
      <c r="E171" s="5"/>
      <c r="F171" s="107">
        <v>1.3299999999999999E-2</v>
      </c>
      <c r="G171" s="5"/>
      <c r="H171" s="111">
        <v>1.8E-3</v>
      </c>
      <c r="I171" s="111">
        <f t="shared" si="2"/>
        <v>1.15E-2</v>
      </c>
      <c r="J171" s="399">
        <v>14642</v>
      </c>
    </row>
    <row r="172" spans="1:10" ht="14.5" customHeight="1" x14ac:dyDescent="0.15">
      <c r="A172" s="5"/>
      <c r="B172" s="399">
        <v>14671</v>
      </c>
      <c r="C172" s="16" t="s">
        <v>3325</v>
      </c>
      <c r="D172" s="5"/>
      <c r="E172" s="5"/>
      <c r="F172" s="107">
        <v>1.24E-2</v>
      </c>
      <c r="G172" s="5"/>
      <c r="H172" s="111">
        <v>1.9E-3</v>
      </c>
      <c r="I172" s="111">
        <f t="shared" si="2"/>
        <v>1.0499999999999999E-2</v>
      </c>
      <c r="J172" s="399">
        <v>14671</v>
      </c>
    </row>
    <row r="173" spans="1:10" ht="14.5" customHeight="1" x14ac:dyDescent="0.15">
      <c r="A173" s="5"/>
      <c r="B173" s="399">
        <v>14702</v>
      </c>
      <c r="C173" s="16" t="s">
        <v>3325</v>
      </c>
      <c r="D173" s="5"/>
      <c r="E173" s="5"/>
      <c r="F173" s="107">
        <v>-2.3999999999999998E-3</v>
      </c>
      <c r="G173" s="5"/>
      <c r="H173" s="111">
        <v>1.8E-3</v>
      </c>
      <c r="I173" s="111">
        <f t="shared" si="2"/>
        <v>-4.1999999999999997E-3</v>
      </c>
      <c r="J173" s="399">
        <v>14702</v>
      </c>
    </row>
    <row r="174" spans="1:10" ht="14.5" customHeight="1" x14ac:dyDescent="0.15">
      <c r="A174" s="5"/>
      <c r="B174" s="399">
        <v>14732</v>
      </c>
      <c r="C174" s="16" t="s">
        <v>3325</v>
      </c>
      <c r="D174" s="5"/>
      <c r="E174" s="5"/>
      <c r="F174" s="107">
        <v>-0.22889999999999999</v>
      </c>
      <c r="G174" s="5"/>
      <c r="H174" s="111">
        <v>1.9E-3</v>
      </c>
      <c r="I174" s="111">
        <f t="shared" si="2"/>
        <v>-0.23080000000000001</v>
      </c>
      <c r="J174" s="399">
        <v>14732</v>
      </c>
    </row>
    <row r="175" spans="1:10" ht="14.5" customHeight="1" x14ac:dyDescent="0.15">
      <c r="A175" s="5"/>
      <c r="B175" s="399">
        <v>14763</v>
      </c>
      <c r="C175" s="16" t="s">
        <v>3325</v>
      </c>
      <c r="D175" s="5"/>
      <c r="E175" s="5"/>
      <c r="F175" s="107">
        <v>8.09E-2</v>
      </c>
      <c r="G175" s="5"/>
      <c r="H175" s="111">
        <v>1.9E-3</v>
      </c>
      <c r="I175" s="111">
        <f t="shared" si="2"/>
        <v>7.9000000000000001E-2</v>
      </c>
      <c r="J175" s="399">
        <v>14763</v>
      </c>
    </row>
    <row r="176" spans="1:10" ht="14.5" customHeight="1" x14ac:dyDescent="0.15">
      <c r="A176" s="5"/>
      <c r="B176" s="399">
        <v>14793</v>
      </c>
      <c r="C176" s="16" t="s">
        <v>3325</v>
      </c>
      <c r="D176" s="5"/>
      <c r="E176" s="5"/>
      <c r="F176" s="107">
        <v>3.4099999999999998E-2</v>
      </c>
      <c r="G176" s="5"/>
      <c r="H176" s="111">
        <v>2E-3</v>
      </c>
      <c r="I176" s="111">
        <f t="shared" si="2"/>
        <v>3.2099999999999997E-2</v>
      </c>
      <c r="J176" s="399">
        <v>14793</v>
      </c>
    </row>
    <row r="177" spans="1:10" ht="14.5" customHeight="1" x14ac:dyDescent="0.15">
      <c r="A177" s="5"/>
      <c r="B177" s="399">
        <v>14824</v>
      </c>
      <c r="C177" s="16" t="s">
        <v>3325</v>
      </c>
      <c r="D177" s="5"/>
      <c r="E177" s="5"/>
      <c r="F177" s="107">
        <v>3.5000000000000003E-2</v>
      </c>
      <c r="G177" s="5"/>
      <c r="H177" s="111">
        <v>1.9E-3</v>
      </c>
      <c r="I177" s="111">
        <f t="shared" si="2"/>
        <v>3.3100000000000004E-2</v>
      </c>
      <c r="J177" s="399">
        <v>14824</v>
      </c>
    </row>
    <row r="178" spans="1:10" ht="14.5" customHeight="1" x14ac:dyDescent="0.15">
      <c r="A178" s="5"/>
      <c r="B178" s="399">
        <v>14855</v>
      </c>
      <c r="C178" s="16" t="s">
        <v>3325</v>
      </c>
      <c r="D178" s="5"/>
      <c r="E178" s="5"/>
      <c r="F178" s="107">
        <v>1.23E-2</v>
      </c>
      <c r="G178" s="5"/>
      <c r="H178" s="111">
        <v>1.8E-3</v>
      </c>
      <c r="I178" s="111">
        <f t="shared" si="2"/>
        <v>1.0500000000000001E-2</v>
      </c>
      <c r="J178" s="399">
        <v>14855</v>
      </c>
    </row>
    <row r="179" spans="1:10" ht="14.5" customHeight="1" x14ac:dyDescent="0.15">
      <c r="A179" s="5"/>
      <c r="B179" s="399">
        <v>14885</v>
      </c>
      <c r="C179" s="16" t="s">
        <v>3325</v>
      </c>
      <c r="D179" s="5"/>
      <c r="E179" s="5"/>
      <c r="F179" s="107">
        <v>4.2200000000000001E-2</v>
      </c>
      <c r="G179" s="5"/>
      <c r="H179" s="111">
        <v>1.8E-3</v>
      </c>
      <c r="I179" s="111">
        <f t="shared" si="2"/>
        <v>4.0399999999999998E-2</v>
      </c>
      <c r="J179" s="399">
        <v>14885</v>
      </c>
    </row>
    <row r="180" spans="1:10" ht="14.5" customHeight="1" x14ac:dyDescent="0.15">
      <c r="A180" s="5"/>
      <c r="B180" s="399">
        <v>14916</v>
      </c>
      <c r="C180" s="16" t="s">
        <v>3325</v>
      </c>
      <c r="D180" s="5"/>
      <c r="E180" s="5"/>
      <c r="F180" s="107">
        <v>-3.1600000000000003E-2</v>
      </c>
      <c r="G180" s="5"/>
      <c r="H180" s="111">
        <v>1.8E-3</v>
      </c>
      <c r="I180" s="111">
        <f t="shared" si="2"/>
        <v>-3.3400000000000006E-2</v>
      </c>
      <c r="J180" s="399">
        <v>14916</v>
      </c>
    </row>
    <row r="181" spans="1:10" ht="14.5" customHeight="1" x14ac:dyDescent="0.15">
      <c r="A181" s="5"/>
      <c r="B181" s="399">
        <v>14946</v>
      </c>
      <c r="C181" s="16" t="s">
        <v>3325</v>
      </c>
      <c r="D181" s="5"/>
      <c r="E181" s="5"/>
      <c r="F181" s="107">
        <v>8.9999999999999998E-4</v>
      </c>
      <c r="G181" s="5"/>
      <c r="H181" s="111">
        <v>1.6999999999999999E-3</v>
      </c>
      <c r="I181" s="111">
        <f t="shared" si="2"/>
        <v>-7.9999999999999993E-4</v>
      </c>
      <c r="J181" s="399">
        <v>14946</v>
      </c>
    </row>
    <row r="182" spans="1:10" ht="14.5" customHeight="1" x14ac:dyDescent="0.15">
      <c r="A182" s="5"/>
      <c r="B182" s="399">
        <v>14977</v>
      </c>
      <c r="C182" s="16" t="s">
        <v>3325</v>
      </c>
      <c r="D182" s="5"/>
      <c r="E182" s="5"/>
      <c r="F182" s="107">
        <v>-4.6300000000000001E-2</v>
      </c>
      <c r="G182" s="5"/>
      <c r="H182" s="111">
        <v>1.6000000000000001E-3</v>
      </c>
      <c r="I182" s="111">
        <f t="shared" si="2"/>
        <v>-4.7899999999999998E-2</v>
      </c>
      <c r="J182" s="399">
        <v>14977</v>
      </c>
    </row>
    <row r="183" spans="1:10" ht="14.5" customHeight="1" x14ac:dyDescent="0.15">
      <c r="A183" s="5"/>
      <c r="B183" s="399">
        <v>15008</v>
      </c>
      <c r="C183" s="16" t="s">
        <v>3325</v>
      </c>
      <c r="D183" s="5"/>
      <c r="E183" s="5"/>
      <c r="F183" s="107">
        <v>-6.0000000000000001E-3</v>
      </c>
      <c r="G183" s="5"/>
      <c r="H183" s="111">
        <v>1.6000000000000001E-3</v>
      </c>
      <c r="I183" s="111">
        <f t="shared" si="2"/>
        <v>-7.6E-3</v>
      </c>
      <c r="J183" s="399">
        <v>15008</v>
      </c>
    </row>
    <row r="184" spans="1:10" ht="14.5" customHeight="1" x14ac:dyDescent="0.15">
      <c r="A184" s="5"/>
      <c r="B184" s="399">
        <v>15036</v>
      </c>
      <c r="C184" s="16" t="s">
        <v>3325</v>
      </c>
      <c r="D184" s="5"/>
      <c r="E184" s="5"/>
      <c r="F184" s="107">
        <v>7.1000000000000004E-3</v>
      </c>
      <c r="G184" s="5"/>
      <c r="H184" s="111">
        <v>1.8E-3</v>
      </c>
      <c r="I184" s="111">
        <f t="shared" si="2"/>
        <v>5.3000000000000009E-3</v>
      </c>
      <c r="J184" s="399">
        <v>15036</v>
      </c>
    </row>
    <row r="185" spans="1:10" ht="14.5" customHeight="1" x14ac:dyDescent="0.15">
      <c r="A185" s="5"/>
      <c r="B185" s="399">
        <v>15067</v>
      </c>
      <c r="C185" s="16" t="s">
        <v>3325</v>
      </c>
      <c r="D185" s="5"/>
      <c r="E185" s="5"/>
      <c r="F185" s="107">
        <v>-6.1199999999999997E-2</v>
      </c>
      <c r="G185" s="5"/>
      <c r="H185" s="111">
        <v>1.6999999999999999E-3</v>
      </c>
      <c r="I185" s="111">
        <f t="shared" si="2"/>
        <v>-6.2899999999999998E-2</v>
      </c>
      <c r="J185" s="399">
        <v>15067</v>
      </c>
    </row>
    <row r="186" spans="1:10" ht="14.5" customHeight="1" x14ac:dyDescent="0.15">
      <c r="A186" s="5"/>
      <c r="B186" s="399">
        <v>15097</v>
      </c>
      <c r="C186" s="16" t="s">
        <v>3325</v>
      </c>
      <c r="D186" s="5"/>
      <c r="E186" s="5"/>
      <c r="F186" s="107">
        <v>1.83E-2</v>
      </c>
      <c r="G186" s="5"/>
      <c r="H186" s="111">
        <v>1.6999999999999999E-3</v>
      </c>
      <c r="I186" s="111">
        <f t="shared" si="2"/>
        <v>1.66E-2</v>
      </c>
      <c r="J186" s="399">
        <v>15097</v>
      </c>
    </row>
    <row r="187" spans="1:10" ht="14.5" customHeight="1" x14ac:dyDescent="0.15">
      <c r="A187" s="5"/>
      <c r="B187" s="399">
        <v>15128</v>
      </c>
      <c r="C187" s="16" t="s">
        <v>3325</v>
      </c>
      <c r="D187" s="5"/>
      <c r="E187" s="5"/>
      <c r="F187" s="107">
        <v>5.7799999999999997E-2</v>
      </c>
      <c r="G187" s="5"/>
      <c r="H187" s="111">
        <v>1.6000000000000001E-3</v>
      </c>
      <c r="I187" s="111">
        <f t="shared" si="2"/>
        <v>5.62E-2</v>
      </c>
      <c r="J187" s="399">
        <v>15128</v>
      </c>
    </row>
    <row r="188" spans="1:10" ht="14.5" customHeight="1" x14ac:dyDescent="0.15">
      <c r="A188" s="5"/>
      <c r="B188" s="399">
        <v>15158</v>
      </c>
      <c r="C188" s="16" t="s">
        <v>3325</v>
      </c>
      <c r="D188" s="5"/>
      <c r="E188" s="5"/>
      <c r="F188" s="107">
        <v>5.79E-2</v>
      </c>
      <c r="G188" s="5"/>
      <c r="H188" s="111">
        <v>1.6000000000000001E-3</v>
      </c>
      <c r="I188" s="111">
        <f t="shared" si="2"/>
        <v>5.6300000000000003E-2</v>
      </c>
      <c r="J188" s="399">
        <v>15158</v>
      </c>
    </row>
    <row r="189" spans="1:10" ht="14.5" customHeight="1" x14ac:dyDescent="0.15">
      <c r="A189" s="5"/>
      <c r="B189" s="399">
        <v>15189</v>
      </c>
      <c r="C189" s="16" t="s">
        <v>3325</v>
      </c>
      <c r="D189" s="5"/>
      <c r="E189" s="5"/>
      <c r="F189" s="107">
        <v>1E-3</v>
      </c>
      <c r="G189" s="5"/>
      <c r="H189" s="111">
        <v>1.6000000000000001E-3</v>
      </c>
      <c r="I189" s="111">
        <f t="shared" si="2"/>
        <v>-6.0000000000000006E-4</v>
      </c>
      <c r="J189" s="399">
        <v>15189</v>
      </c>
    </row>
    <row r="190" spans="1:10" ht="14.5" customHeight="1" x14ac:dyDescent="0.15">
      <c r="A190" s="5"/>
      <c r="B190" s="399">
        <v>15220</v>
      </c>
      <c r="C190" s="16" t="s">
        <v>3325</v>
      </c>
      <c r="D190" s="5"/>
      <c r="E190" s="5"/>
      <c r="F190" s="107">
        <v>-6.7999999999999996E-3</v>
      </c>
      <c r="G190" s="5"/>
      <c r="H190" s="111">
        <v>1.6000000000000001E-3</v>
      </c>
      <c r="I190" s="111">
        <f t="shared" si="2"/>
        <v>-8.3999999999999995E-3</v>
      </c>
      <c r="J190" s="399">
        <v>15220</v>
      </c>
    </row>
    <row r="191" spans="1:10" ht="14.5" customHeight="1" x14ac:dyDescent="0.15">
      <c r="A191" s="5"/>
      <c r="B191" s="399">
        <v>15250</v>
      </c>
      <c r="C191" s="16" t="s">
        <v>3325</v>
      </c>
      <c r="D191" s="5"/>
      <c r="E191" s="5"/>
      <c r="F191" s="107">
        <v>-6.5699999999999995E-2</v>
      </c>
      <c r="G191" s="5"/>
      <c r="H191" s="111">
        <v>1.6000000000000001E-3</v>
      </c>
      <c r="I191" s="111">
        <f t="shared" si="2"/>
        <v>-6.7299999999999999E-2</v>
      </c>
      <c r="J191" s="399">
        <v>15250</v>
      </c>
    </row>
    <row r="192" spans="1:10" ht="14.5" customHeight="1" x14ac:dyDescent="0.15">
      <c r="A192" s="5"/>
      <c r="B192" s="399">
        <v>15281</v>
      </c>
      <c r="C192" s="16" t="s">
        <v>3325</v>
      </c>
      <c r="D192" s="5"/>
      <c r="E192" s="5"/>
      <c r="F192" s="107">
        <v>-2.8400000000000002E-2</v>
      </c>
      <c r="G192" s="5"/>
      <c r="H192" s="111">
        <v>1.4E-3</v>
      </c>
      <c r="I192" s="111">
        <f t="shared" si="2"/>
        <v>-2.98E-2</v>
      </c>
      <c r="J192" s="399">
        <v>15281</v>
      </c>
    </row>
    <row r="193" spans="1:10" ht="14.5" customHeight="1" x14ac:dyDescent="0.15">
      <c r="A193" s="5"/>
      <c r="B193" s="399">
        <v>15311</v>
      </c>
      <c r="C193" s="16" t="s">
        <v>3325</v>
      </c>
      <c r="D193" s="5"/>
      <c r="E193" s="5"/>
      <c r="F193" s="107">
        <v>-4.07E-2</v>
      </c>
      <c r="G193" s="5"/>
      <c r="H193" s="111">
        <v>1.6000000000000001E-3</v>
      </c>
      <c r="I193" s="111">
        <f t="shared" si="2"/>
        <v>-4.2299999999999997E-2</v>
      </c>
      <c r="J193" s="399">
        <v>15311</v>
      </c>
    </row>
    <row r="194" spans="1:10" ht="14.5" customHeight="1" x14ac:dyDescent="0.15">
      <c r="A194" s="5"/>
      <c r="B194" s="399">
        <v>15342</v>
      </c>
      <c r="C194" s="16" t="s">
        <v>3325</v>
      </c>
      <c r="D194" s="5"/>
      <c r="E194" s="5"/>
      <c r="F194" s="107">
        <v>1.61E-2</v>
      </c>
      <c r="G194" s="5"/>
      <c r="H194" s="111">
        <v>2.0999999999999999E-3</v>
      </c>
      <c r="I194" s="111">
        <f t="shared" ref="I194:I257" si="3">F194-H194</f>
        <v>1.4E-2</v>
      </c>
      <c r="J194" s="399">
        <v>15342</v>
      </c>
    </row>
    <row r="195" spans="1:10" ht="14.5" customHeight="1" x14ac:dyDescent="0.15">
      <c r="A195" s="5"/>
      <c r="B195" s="399">
        <v>15373</v>
      </c>
      <c r="C195" s="16" t="s">
        <v>3325</v>
      </c>
      <c r="D195" s="5"/>
      <c r="E195" s="5"/>
      <c r="F195" s="107">
        <v>-1.5900000000000001E-2</v>
      </c>
      <c r="G195" s="5"/>
      <c r="H195" s="111">
        <v>1.9E-3</v>
      </c>
      <c r="I195" s="111">
        <f t="shared" si="3"/>
        <v>-1.78E-2</v>
      </c>
      <c r="J195" s="399">
        <v>15373</v>
      </c>
    </row>
    <row r="196" spans="1:10" ht="14.5" customHeight="1" x14ac:dyDescent="0.15">
      <c r="A196" s="5"/>
      <c r="B196" s="399">
        <v>15401</v>
      </c>
      <c r="C196" s="16" t="s">
        <v>3325</v>
      </c>
      <c r="D196" s="5"/>
      <c r="E196" s="5"/>
      <c r="F196" s="107">
        <v>-6.5199999999999994E-2</v>
      </c>
      <c r="G196" s="5"/>
      <c r="H196" s="111">
        <v>2.0999999999999999E-3</v>
      </c>
      <c r="I196" s="111">
        <f t="shared" si="3"/>
        <v>-6.7299999999999999E-2</v>
      </c>
      <c r="J196" s="399">
        <v>15401</v>
      </c>
    </row>
    <row r="197" spans="1:10" ht="14.5" customHeight="1" x14ac:dyDescent="0.15">
      <c r="A197" s="5"/>
      <c r="B197" s="399">
        <v>15432</v>
      </c>
      <c r="C197" s="16" t="s">
        <v>3325</v>
      </c>
      <c r="D197" s="5"/>
      <c r="E197" s="5"/>
      <c r="F197" s="107">
        <v>-3.9899999999999998E-2</v>
      </c>
      <c r="G197" s="5"/>
      <c r="H197" s="111">
        <v>2E-3</v>
      </c>
      <c r="I197" s="111">
        <f t="shared" si="3"/>
        <v>-4.19E-2</v>
      </c>
      <c r="J197" s="399">
        <v>15432</v>
      </c>
    </row>
    <row r="198" spans="1:10" ht="14.5" customHeight="1" x14ac:dyDescent="0.15">
      <c r="A198" s="5"/>
      <c r="B198" s="399">
        <v>15462</v>
      </c>
      <c r="C198" s="16" t="s">
        <v>3325</v>
      </c>
      <c r="D198" s="5"/>
      <c r="E198" s="5"/>
      <c r="F198" s="107">
        <v>7.9600000000000004E-2</v>
      </c>
      <c r="G198" s="5"/>
      <c r="H198" s="111">
        <v>1.9E-3</v>
      </c>
      <c r="I198" s="111">
        <f t="shared" si="3"/>
        <v>7.7700000000000005E-2</v>
      </c>
      <c r="J198" s="399">
        <v>15462</v>
      </c>
    </row>
    <row r="199" spans="1:10" ht="14.5" customHeight="1" x14ac:dyDescent="0.15">
      <c r="A199" s="5"/>
      <c r="B199" s="399">
        <v>15493</v>
      </c>
      <c r="C199" s="16" t="s">
        <v>3325</v>
      </c>
      <c r="D199" s="5"/>
      <c r="E199" s="5"/>
      <c r="F199" s="107">
        <v>2.2100000000000002E-2</v>
      </c>
      <c r="G199" s="5"/>
      <c r="H199" s="111">
        <v>2.0999999999999999E-3</v>
      </c>
      <c r="I199" s="111">
        <f t="shared" si="3"/>
        <v>0.02</v>
      </c>
      <c r="J199" s="399">
        <v>15493</v>
      </c>
    </row>
    <row r="200" spans="1:10" ht="14.5" customHeight="1" x14ac:dyDescent="0.15">
      <c r="A200" s="5"/>
      <c r="B200" s="399">
        <v>15523</v>
      </c>
      <c r="C200" s="16" t="s">
        <v>3325</v>
      </c>
      <c r="D200" s="5"/>
      <c r="E200" s="5"/>
      <c r="F200" s="107">
        <v>3.3700000000000001E-2</v>
      </c>
      <c r="G200" s="5"/>
      <c r="H200" s="111">
        <v>2.0999999999999999E-3</v>
      </c>
      <c r="I200" s="111">
        <f t="shared" si="3"/>
        <v>3.1600000000000003E-2</v>
      </c>
      <c r="J200" s="399">
        <v>15523</v>
      </c>
    </row>
    <row r="201" spans="1:10" ht="14.5" customHeight="1" x14ac:dyDescent="0.15">
      <c r="A201" s="5"/>
      <c r="B201" s="399">
        <v>15554</v>
      </c>
      <c r="C201" s="16" t="s">
        <v>3325</v>
      </c>
      <c r="D201" s="5"/>
      <c r="E201" s="5"/>
      <c r="F201" s="107">
        <v>1.6400000000000001E-2</v>
      </c>
      <c r="G201" s="5"/>
      <c r="H201" s="111">
        <v>2.0999999999999999E-3</v>
      </c>
      <c r="I201" s="111">
        <f t="shared" si="3"/>
        <v>1.4300000000000002E-2</v>
      </c>
      <c r="J201" s="399">
        <v>15554</v>
      </c>
    </row>
    <row r="202" spans="1:10" ht="14.5" customHeight="1" x14ac:dyDescent="0.15">
      <c r="A202" s="5"/>
      <c r="B202" s="399">
        <v>15585</v>
      </c>
      <c r="C202" s="16" t="s">
        <v>3325</v>
      </c>
      <c r="D202" s="5"/>
      <c r="E202" s="5"/>
      <c r="F202" s="107">
        <v>2.9000000000000001E-2</v>
      </c>
      <c r="G202" s="5"/>
      <c r="H202" s="111">
        <v>2E-3</v>
      </c>
      <c r="I202" s="111">
        <f t="shared" si="3"/>
        <v>2.7000000000000003E-2</v>
      </c>
      <c r="J202" s="399">
        <v>15585</v>
      </c>
    </row>
    <row r="203" spans="1:10" ht="14.5" customHeight="1" x14ac:dyDescent="0.15">
      <c r="A203" s="5"/>
      <c r="B203" s="399">
        <v>15615</v>
      </c>
      <c r="C203" s="16" t="s">
        <v>3325</v>
      </c>
      <c r="D203" s="5"/>
      <c r="E203" s="5"/>
      <c r="F203" s="107">
        <v>6.7799999999999999E-2</v>
      </c>
      <c r="G203" s="5"/>
      <c r="H203" s="111">
        <v>2.0999999999999999E-3</v>
      </c>
      <c r="I203" s="111">
        <f t="shared" si="3"/>
        <v>6.5699999999999995E-2</v>
      </c>
      <c r="J203" s="399">
        <v>15615</v>
      </c>
    </row>
    <row r="204" spans="1:10" ht="14.5" customHeight="1" x14ac:dyDescent="0.15">
      <c r="A204" s="5"/>
      <c r="B204" s="399">
        <v>15646</v>
      </c>
      <c r="C204" s="16" t="s">
        <v>3325</v>
      </c>
      <c r="D204" s="5"/>
      <c r="E204" s="5"/>
      <c r="F204" s="107">
        <v>-2.0999999999999999E-3</v>
      </c>
      <c r="G204" s="5"/>
      <c r="H204" s="111">
        <v>2E-3</v>
      </c>
      <c r="I204" s="111">
        <f t="shared" si="3"/>
        <v>-4.0999999999999995E-3</v>
      </c>
      <c r="J204" s="399">
        <v>15646</v>
      </c>
    </row>
    <row r="205" spans="1:10" ht="14.5" customHeight="1" x14ac:dyDescent="0.15">
      <c r="A205" s="5"/>
      <c r="B205" s="399">
        <v>15676</v>
      </c>
      <c r="C205" s="16" t="s">
        <v>3325</v>
      </c>
      <c r="D205" s="5"/>
      <c r="E205" s="5"/>
      <c r="F205" s="107">
        <v>5.4899999999999997E-2</v>
      </c>
      <c r="G205" s="5"/>
      <c r="H205" s="111">
        <v>2.0999999999999999E-3</v>
      </c>
      <c r="I205" s="111">
        <f t="shared" si="3"/>
        <v>5.28E-2</v>
      </c>
      <c r="J205" s="399">
        <v>15676</v>
      </c>
    </row>
    <row r="206" spans="1:10" ht="14.5" customHeight="1" x14ac:dyDescent="0.15">
      <c r="A206" s="5"/>
      <c r="B206" s="399">
        <v>15707</v>
      </c>
      <c r="C206" s="16" t="s">
        <v>3325</v>
      </c>
      <c r="D206" s="5"/>
      <c r="E206" s="5"/>
      <c r="F206" s="107">
        <v>7.3700000000000002E-2</v>
      </c>
      <c r="G206" s="5"/>
      <c r="H206" s="111">
        <v>2E-3</v>
      </c>
      <c r="I206" s="111">
        <f t="shared" si="3"/>
        <v>7.17E-2</v>
      </c>
      <c r="J206" s="399">
        <v>15707</v>
      </c>
    </row>
    <row r="207" spans="1:10" ht="14.5" customHeight="1" x14ac:dyDescent="0.15">
      <c r="A207" s="5"/>
      <c r="B207" s="399">
        <v>15738</v>
      </c>
      <c r="C207" s="16" t="s">
        <v>3325</v>
      </c>
      <c r="D207" s="5"/>
      <c r="E207" s="5"/>
      <c r="F207" s="107">
        <v>5.8299999999999998E-2</v>
      </c>
      <c r="G207" s="5"/>
      <c r="H207" s="111">
        <v>1.9E-3</v>
      </c>
      <c r="I207" s="111">
        <f t="shared" si="3"/>
        <v>5.6399999999999999E-2</v>
      </c>
      <c r="J207" s="399">
        <v>15738</v>
      </c>
    </row>
    <row r="208" spans="1:10" ht="14.5" customHeight="1" x14ac:dyDescent="0.15">
      <c r="A208" s="5"/>
      <c r="B208" s="399">
        <v>15766</v>
      </c>
      <c r="C208" s="16" t="s">
        <v>3325</v>
      </c>
      <c r="D208" s="5"/>
      <c r="E208" s="5"/>
      <c r="F208" s="107">
        <v>5.45E-2</v>
      </c>
      <c r="G208" s="5"/>
      <c r="H208" s="111">
        <v>2.0999999999999999E-3</v>
      </c>
      <c r="I208" s="111">
        <f t="shared" si="3"/>
        <v>5.2400000000000002E-2</v>
      </c>
      <c r="J208" s="399">
        <v>15766</v>
      </c>
    </row>
    <row r="209" spans="1:10" ht="14.5" customHeight="1" x14ac:dyDescent="0.15">
      <c r="A209" s="5"/>
      <c r="B209" s="399">
        <v>15797</v>
      </c>
      <c r="C209" s="16" t="s">
        <v>3325</v>
      </c>
      <c r="D209" s="5"/>
      <c r="E209" s="5"/>
      <c r="F209" s="107">
        <v>3.5000000000000001E-3</v>
      </c>
      <c r="G209" s="5"/>
      <c r="H209" s="111">
        <v>2E-3</v>
      </c>
      <c r="I209" s="111">
        <f t="shared" si="3"/>
        <v>1.5E-3</v>
      </c>
      <c r="J209" s="399">
        <v>15797</v>
      </c>
    </row>
    <row r="210" spans="1:10" ht="14.5" customHeight="1" x14ac:dyDescent="0.15">
      <c r="A210" s="5"/>
      <c r="B210" s="399">
        <v>15827</v>
      </c>
      <c r="C210" s="16" t="s">
        <v>3325</v>
      </c>
      <c r="D210" s="5"/>
      <c r="E210" s="5"/>
      <c r="F210" s="107">
        <v>5.5199999999999999E-2</v>
      </c>
      <c r="G210" s="5"/>
      <c r="H210" s="111">
        <v>1.9E-3</v>
      </c>
      <c r="I210" s="111">
        <f t="shared" si="3"/>
        <v>5.33E-2</v>
      </c>
      <c r="J210" s="399">
        <v>15827</v>
      </c>
    </row>
    <row r="211" spans="1:10" ht="14.5" customHeight="1" x14ac:dyDescent="0.15">
      <c r="A211" s="5"/>
      <c r="B211" s="399">
        <v>15858</v>
      </c>
      <c r="C211" s="16" t="s">
        <v>3325</v>
      </c>
      <c r="D211" s="5"/>
      <c r="E211" s="5"/>
      <c r="F211" s="107">
        <v>2.23E-2</v>
      </c>
      <c r="G211" s="5"/>
      <c r="H211" s="111">
        <v>2.0999999999999999E-3</v>
      </c>
      <c r="I211" s="111">
        <f t="shared" si="3"/>
        <v>2.0199999999999999E-2</v>
      </c>
      <c r="J211" s="399">
        <v>15858</v>
      </c>
    </row>
    <row r="212" spans="1:10" ht="14.5" customHeight="1" x14ac:dyDescent="0.15">
      <c r="A212" s="5"/>
      <c r="B212" s="399">
        <v>15888</v>
      </c>
      <c r="C212" s="16" t="s">
        <v>3325</v>
      </c>
      <c r="D212" s="5"/>
      <c r="E212" s="5"/>
      <c r="F212" s="107">
        <v>-5.2600000000000001E-2</v>
      </c>
      <c r="G212" s="5"/>
      <c r="H212" s="111">
        <v>2.0999999999999999E-3</v>
      </c>
      <c r="I212" s="111">
        <f t="shared" si="3"/>
        <v>-5.4699999999999999E-2</v>
      </c>
      <c r="J212" s="399">
        <v>15888</v>
      </c>
    </row>
    <row r="213" spans="1:10" ht="14.5" customHeight="1" x14ac:dyDescent="0.15">
      <c r="A213" s="5"/>
      <c r="B213" s="399">
        <v>15919</v>
      </c>
      <c r="C213" s="16" t="s">
        <v>3325</v>
      </c>
      <c r="D213" s="5"/>
      <c r="E213" s="5"/>
      <c r="F213" s="107">
        <v>1.7100000000000001E-2</v>
      </c>
      <c r="G213" s="5"/>
      <c r="H213" s="111">
        <v>2.0999999999999999E-3</v>
      </c>
      <c r="I213" s="111">
        <f t="shared" si="3"/>
        <v>1.5000000000000001E-2</v>
      </c>
      <c r="J213" s="399">
        <v>15919</v>
      </c>
    </row>
    <row r="214" spans="1:10" ht="14.5" customHeight="1" x14ac:dyDescent="0.15">
      <c r="A214" s="5"/>
      <c r="B214" s="399">
        <v>15950</v>
      </c>
      <c r="C214" s="16" t="s">
        <v>3325</v>
      </c>
      <c r="D214" s="5"/>
      <c r="E214" s="5"/>
      <c r="F214" s="107">
        <v>2.63E-2</v>
      </c>
      <c r="G214" s="5"/>
      <c r="H214" s="111">
        <v>2E-3</v>
      </c>
      <c r="I214" s="111">
        <f t="shared" si="3"/>
        <v>2.4300000000000002E-2</v>
      </c>
      <c r="J214" s="399">
        <v>15950</v>
      </c>
    </row>
    <row r="215" spans="1:10" ht="14.5" customHeight="1" x14ac:dyDescent="0.15">
      <c r="A215" s="5"/>
      <c r="B215" s="399">
        <v>15980</v>
      </c>
      <c r="C215" s="16" t="s">
        <v>3325</v>
      </c>
      <c r="D215" s="5"/>
      <c r="E215" s="5"/>
      <c r="F215" s="107">
        <v>-1.0800000000000001E-2</v>
      </c>
      <c r="G215" s="5"/>
      <c r="H215" s="111">
        <v>2E-3</v>
      </c>
      <c r="I215" s="111">
        <f t="shared" si="3"/>
        <v>-1.2800000000000001E-2</v>
      </c>
      <c r="J215" s="399">
        <v>15980</v>
      </c>
    </row>
    <row r="216" spans="1:10" ht="14.5" customHeight="1" x14ac:dyDescent="0.15">
      <c r="A216" s="5"/>
      <c r="B216" s="399">
        <v>16011</v>
      </c>
      <c r="C216" s="16" t="s">
        <v>3325</v>
      </c>
      <c r="D216" s="5"/>
      <c r="E216" s="5"/>
      <c r="F216" s="107">
        <v>-6.54E-2</v>
      </c>
      <c r="G216" s="5"/>
      <c r="H216" s="111">
        <v>2.0999999999999999E-3</v>
      </c>
      <c r="I216" s="111">
        <f t="shared" si="3"/>
        <v>-6.7500000000000004E-2</v>
      </c>
      <c r="J216" s="399">
        <v>16011</v>
      </c>
    </row>
    <row r="217" spans="1:10" ht="14.5" customHeight="1" x14ac:dyDescent="0.15">
      <c r="A217" s="5"/>
      <c r="B217" s="399">
        <v>16041</v>
      </c>
      <c r="C217" s="16" t="s">
        <v>3325</v>
      </c>
      <c r="D217" s="5"/>
      <c r="E217" s="5"/>
      <c r="F217" s="107">
        <v>6.1699999999999998E-2</v>
      </c>
      <c r="G217" s="5"/>
      <c r="H217" s="111">
        <v>2.0999999999999999E-3</v>
      </c>
      <c r="I217" s="111">
        <f t="shared" si="3"/>
        <v>5.96E-2</v>
      </c>
      <c r="J217" s="399">
        <v>16041</v>
      </c>
    </row>
    <row r="218" spans="1:10" ht="14.5" customHeight="1" x14ac:dyDescent="0.15">
      <c r="A218" s="5"/>
      <c r="B218" s="399">
        <v>16072</v>
      </c>
      <c r="C218" s="16" t="s">
        <v>3325</v>
      </c>
      <c r="D218" s="5"/>
      <c r="E218" s="5"/>
      <c r="F218" s="107">
        <v>1.7100000000000001E-2</v>
      </c>
      <c r="G218" s="5"/>
      <c r="H218" s="111">
        <v>2.0999999999999999E-3</v>
      </c>
      <c r="I218" s="111">
        <f t="shared" si="3"/>
        <v>1.5000000000000001E-2</v>
      </c>
      <c r="J218" s="399">
        <v>16072</v>
      </c>
    </row>
    <row r="219" spans="1:10" ht="14.5" customHeight="1" x14ac:dyDescent="0.15">
      <c r="A219" s="5"/>
      <c r="B219" s="399">
        <v>16103</v>
      </c>
      <c r="C219" s="16" t="s">
        <v>3325</v>
      </c>
      <c r="D219" s="5"/>
      <c r="E219" s="5"/>
      <c r="F219" s="107">
        <v>4.1999999999999997E-3</v>
      </c>
      <c r="G219" s="5"/>
      <c r="H219" s="111">
        <v>2E-3</v>
      </c>
      <c r="I219" s="111">
        <f t="shared" si="3"/>
        <v>2.1999999999999997E-3</v>
      </c>
      <c r="J219" s="399">
        <v>16103</v>
      </c>
    </row>
    <row r="220" spans="1:10" ht="14.5" customHeight="1" x14ac:dyDescent="0.15">
      <c r="A220" s="5"/>
      <c r="B220" s="399">
        <v>16132</v>
      </c>
      <c r="C220" s="16" t="s">
        <v>3325</v>
      </c>
      <c r="D220" s="5"/>
      <c r="E220" s="5"/>
      <c r="F220" s="107">
        <v>1.95E-2</v>
      </c>
      <c r="G220" s="5"/>
      <c r="H220" s="111">
        <v>2.0999999999999999E-3</v>
      </c>
      <c r="I220" s="111">
        <f t="shared" si="3"/>
        <v>1.7399999999999999E-2</v>
      </c>
      <c r="J220" s="399">
        <v>16132</v>
      </c>
    </row>
    <row r="221" spans="1:10" ht="14.5" customHeight="1" x14ac:dyDescent="0.15">
      <c r="A221" s="5"/>
      <c r="B221" s="399">
        <v>16163</v>
      </c>
      <c r="C221" s="16" t="s">
        <v>3325</v>
      </c>
      <c r="D221" s="5"/>
      <c r="E221" s="5"/>
      <c r="F221" s="107">
        <v>-0.01</v>
      </c>
      <c r="G221" s="5"/>
      <c r="H221" s="111">
        <v>2E-3</v>
      </c>
      <c r="I221" s="111">
        <f t="shared" si="3"/>
        <v>-1.2E-2</v>
      </c>
      <c r="J221" s="399">
        <v>16163</v>
      </c>
    </row>
    <row r="222" spans="1:10" ht="14.5" customHeight="1" x14ac:dyDescent="0.15">
      <c r="A222" s="5"/>
      <c r="B222" s="399">
        <v>16193</v>
      </c>
      <c r="C222" s="16" t="s">
        <v>3325</v>
      </c>
      <c r="D222" s="5"/>
      <c r="E222" s="5"/>
      <c r="F222" s="107">
        <v>5.0500000000000003E-2</v>
      </c>
      <c r="G222" s="5"/>
      <c r="H222" s="111">
        <v>2.2000000000000001E-3</v>
      </c>
      <c r="I222" s="111">
        <f t="shared" si="3"/>
        <v>4.8300000000000003E-2</v>
      </c>
      <c r="J222" s="399">
        <v>16193</v>
      </c>
    </row>
    <row r="223" spans="1:10" ht="14.5" customHeight="1" x14ac:dyDescent="0.15">
      <c r="A223" s="5"/>
      <c r="B223" s="399">
        <v>16224</v>
      </c>
      <c r="C223" s="16" t="s">
        <v>3325</v>
      </c>
      <c r="D223" s="5"/>
      <c r="E223" s="5"/>
      <c r="F223" s="107">
        <v>5.4300000000000001E-2</v>
      </c>
      <c r="G223" s="5"/>
      <c r="H223" s="111">
        <v>2E-3</v>
      </c>
      <c r="I223" s="111">
        <f t="shared" si="3"/>
        <v>5.2299999999999999E-2</v>
      </c>
      <c r="J223" s="399">
        <v>16224</v>
      </c>
    </row>
    <row r="224" spans="1:10" ht="14.5" customHeight="1" x14ac:dyDescent="0.15">
      <c r="A224" s="5"/>
      <c r="B224" s="399">
        <v>16254</v>
      </c>
      <c r="C224" s="16" t="s">
        <v>3325</v>
      </c>
      <c r="D224" s="5"/>
      <c r="E224" s="5"/>
      <c r="F224" s="107">
        <v>-1.9300000000000001E-2</v>
      </c>
      <c r="G224" s="5"/>
      <c r="H224" s="111">
        <v>2.0999999999999999E-3</v>
      </c>
      <c r="I224" s="111">
        <f t="shared" si="3"/>
        <v>-2.1400000000000002E-2</v>
      </c>
      <c r="J224" s="399">
        <v>16254</v>
      </c>
    </row>
    <row r="225" spans="1:10" ht="14.5" customHeight="1" x14ac:dyDescent="0.15">
      <c r="A225" s="5"/>
      <c r="B225" s="399">
        <v>16285</v>
      </c>
      <c r="C225" s="16" t="s">
        <v>3325</v>
      </c>
      <c r="D225" s="5"/>
      <c r="E225" s="5"/>
      <c r="F225" s="107">
        <v>1.5699999999999999E-2</v>
      </c>
      <c r="G225" s="5"/>
      <c r="H225" s="111">
        <v>2.0999999999999999E-3</v>
      </c>
      <c r="I225" s="111">
        <f t="shared" si="3"/>
        <v>1.3599999999999999E-2</v>
      </c>
      <c r="J225" s="399">
        <v>16285</v>
      </c>
    </row>
    <row r="226" spans="1:10" ht="14.5" customHeight="1" x14ac:dyDescent="0.15">
      <c r="A226" s="5"/>
      <c r="B226" s="399">
        <v>16316</v>
      </c>
      <c r="C226" s="16" t="s">
        <v>3325</v>
      </c>
      <c r="D226" s="5"/>
      <c r="E226" s="5"/>
      <c r="F226" s="107">
        <v>-8.0000000000000004E-4</v>
      </c>
      <c r="G226" s="5"/>
      <c r="H226" s="111">
        <v>2E-3</v>
      </c>
      <c r="I226" s="111">
        <f t="shared" si="3"/>
        <v>-2.8E-3</v>
      </c>
      <c r="J226" s="399">
        <v>16316</v>
      </c>
    </row>
    <row r="227" spans="1:10" ht="14.5" customHeight="1" x14ac:dyDescent="0.15">
      <c r="A227" s="5"/>
      <c r="B227" s="399">
        <v>16346</v>
      </c>
      <c r="C227" s="16" t="s">
        <v>3325</v>
      </c>
      <c r="D227" s="5"/>
      <c r="E227" s="5"/>
      <c r="F227" s="107">
        <v>2.3E-3</v>
      </c>
      <c r="G227" s="5"/>
      <c r="H227" s="111">
        <v>2.0999999999999999E-3</v>
      </c>
      <c r="I227" s="111">
        <f t="shared" si="3"/>
        <v>2.0000000000000009E-4</v>
      </c>
      <c r="J227" s="399">
        <v>16346</v>
      </c>
    </row>
    <row r="228" spans="1:10" ht="14.5" customHeight="1" x14ac:dyDescent="0.15">
      <c r="A228" s="5"/>
      <c r="B228" s="399">
        <v>16377</v>
      </c>
      <c r="C228" s="16" t="s">
        <v>3325</v>
      </c>
      <c r="D228" s="5"/>
      <c r="E228" s="5"/>
      <c r="F228" s="107">
        <v>1.3299999999999999E-2</v>
      </c>
      <c r="G228" s="5"/>
      <c r="H228" s="111">
        <v>2E-3</v>
      </c>
      <c r="I228" s="111">
        <f t="shared" si="3"/>
        <v>1.1299999999999999E-2</v>
      </c>
      <c r="J228" s="399">
        <v>16377</v>
      </c>
    </row>
    <row r="229" spans="1:10" ht="14.5" customHeight="1" x14ac:dyDescent="0.15">
      <c r="A229" s="5"/>
      <c r="B229" s="399">
        <v>16407</v>
      </c>
      <c r="C229" s="16" t="s">
        <v>3325</v>
      </c>
      <c r="D229" s="5"/>
      <c r="E229" s="5"/>
      <c r="F229" s="107">
        <v>3.7400000000000003E-2</v>
      </c>
      <c r="G229" s="5"/>
      <c r="H229" s="111">
        <v>2E-3</v>
      </c>
      <c r="I229" s="111">
        <f t="shared" si="3"/>
        <v>3.5400000000000001E-2</v>
      </c>
      <c r="J229" s="399">
        <v>16407</v>
      </c>
    </row>
    <row r="230" spans="1:10" ht="14.5" customHeight="1" x14ac:dyDescent="0.15">
      <c r="A230" s="5"/>
      <c r="B230" s="399">
        <v>16438</v>
      </c>
      <c r="C230" s="16" t="s">
        <v>3325</v>
      </c>
      <c r="D230" s="5"/>
      <c r="E230" s="5"/>
      <c r="F230" s="107">
        <v>1.5800000000000002E-2</v>
      </c>
      <c r="G230" s="5"/>
      <c r="H230" s="111">
        <v>2.0999999999999999E-3</v>
      </c>
      <c r="I230" s="111">
        <f t="shared" si="3"/>
        <v>1.3700000000000002E-2</v>
      </c>
      <c r="J230" s="399">
        <v>16438</v>
      </c>
    </row>
    <row r="231" spans="1:10" ht="14.5" customHeight="1" x14ac:dyDescent="0.15">
      <c r="A231" s="5"/>
      <c r="B231" s="399">
        <v>16469</v>
      </c>
      <c r="C231" s="16" t="s">
        <v>3325</v>
      </c>
      <c r="D231" s="5"/>
      <c r="E231" s="5"/>
      <c r="F231" s="107">
        <v>6.83E-2</v>
      </c>
      <c r="G231" s="5"/>
      <c r="H231" s="111">
        <v>1.8E-3</v>
      </c>
      <c r="I231" s="111">
        <f t="shared" si="3"/>
        <v>6.6500000000000004E-2</v>
      </c>
      <c r="J231" s="399">
        <v>16469</v>
      </c>
    </row>
    <row r="232" spans="1:10" ht="14.5" customHeight="1" x14ac:dyDescent="0.15">
      <c r="A232" s="5"/>
      <c r="B232" s="399">
        <v>16497</v>
      </c>
      <c r="C232" s="16" t="s">
        <v>3325</v>
      </c>
      <c r="D232" s="5"/>
      <c r="E232" s="5"/>
      <c r="F232" s="107">
        <v>-4.41E-2</v>
      </c>
      <c r="G232" s="5"/>
      <c r="H232" s="111">
        <v>2E-3</v>
      </c>
      <c r="I232" s="111">
        <f t="shared" si="3"/>
        <v>-4.6100000000000002E-2</v>
      </c>
      <c r="J232" s="399">
        <v>16497</v>
      </c>
    </row>
    <row r="233" spans="1:10" ht="14.5" customHeight="1" x14ac:dyDescent="0.15">
      <c r="A233" s="5"/>
      <c r="B233" s="399">
        <v>16528</v>
      </c>
      <c r="C233" s="16" t="s">
        <v>3325</v>
      </c>
      <c r="D233" s="5"/>
      <c r="E233" s="5"/>
      <c r="F233" s="107">
        <v>9.0200000000000002E-2</v>
      </c>
      <c r="G233" s="5"/>
      <c r="H233" s="111">
        <v>1.9E-3</v>
      </c>
      <c r="I233" s="111">
        <f t="shared" si="3"/>
        <v>8.8300000000000003E-2</v>
      </c>
      <c r="J233" s="399">
        <v>16528</v>
      </c>
    </row>
    <row r="234" spans="1:10" ht="14.5" customHeight="1" x14ac:dyDescent="0.15">
      <c r="A234" s="5"/>
      <c r="B234" s="399">
        <v>16558</v>
      </c>
      <c r="C234" s="16" t="s">
        <v>3325</v>
      </c>
      <c r="D234" s="5"/>
      <c r="E234" s="5"/>
      <c r="F234" s="107">
        <v>1.95E-2</v>
      </c>
      <c r="G234" s="5"/>
      <c r="H234" s="111">
        <v>1.9E-3</v>
      </c>
      <c r="I234" s="111">
        <f t="shared" si="3"/>
        <v>1.7600000000000001E-2</v>
      </c>
      <c r="J234" s="399">
        <v>16558</v>
      </c>
    </row>
    <row r="235" spans="1:10" ht="14.5" customHeight="1" x14ac:dyDescent="0.15">
      <c r="A235" s="5"/>
      <c r="B235" s="399">
        <v>16589</v>
      </c>
      <c r="C235" s="16" t="s">
        <v>3325</v>
      </c>
      <c r="D235" s="5"/>
      <c r="E235" s="5"/>
      <c r="F235" s="107">
        <v>-6.9999999999999999E-4</v>
      </c>
      <c r="G235" s="5"/>
      <c r="H235" s="111">
        <v>1.9E-3</v>
      </c>
      <c r="I235" s="111">
        <f t="shared" si="3"/>
        <v>-2.5999999999999999E-3</v>
      </c>
      <c r="J235" s="399">
        <v>16589</v>
      </c>
    </row>
    <row r="236" spans="1:10" ht="14.5" customHeight="1" x14ac:dyDescent="0.15">
      <c r="A236" s="5"/>
      <c r="B236" s="399">
        <v>16619</v>
      </c>
      <c r="C236" s="16" t="s">
        <v>3325</v>
      </c>
      <c r="D236" s="5"/>
      <c r="E236" s="5"/>
      <c r="F236" s="107">
        <v>-1.7999999999999999E-2</v>
      </c>
      <c r="G236" s="5"/>
      <c r="H236" s="111">
        <v>1.8E-3</v>
      </c>
      <c r="I236" s="111">
        <f t="shared" si="3"/>
        <v>-1.9799999999999998E-2</v>
      </c>
      <c r="J236" s="399">
        <v>16619</v>
      </c>
    </row>
    <row r="237" spans="1:10" ht="14.5" customHeight="1" x14ac:dyDescent="0.15">
      <c r="A237" s="5"/>
      <c r="B237" s="399">
        <v>16650</v>
      </c>
      <c r="C237" s="16" t="s">
        <v>3325</v>
      </c>
      <c r="D237" s="5"/>
      <c r="E237" s="5"/>
      <c r="F237" s="107">
        <v>6.4100000000000004E-2</v>
      </c>
      <c r="G237" s="5"/>
      <c r="H237" s="111">
        <v>1.9E-3</v>
      </c>
      <c r="I237" s="111">
        <f t="shared" si="3"/>
        <v>6.2200000000000005E-2</v>
      </c>
      <c r="J237" s="399">
        <v>16650</v>
      </c>
    </row>
    <row r="238" spans="1:10" ht="14.5" customHeight="1" x14ac:dyDescent="0.15">
      <c r="A238" s="5"/>
      <c r="B238" s="399">
        <v>16681</v>
      </c>
      <c r="C238" s="16" t="s">
        <v>3325</v>
      </c>
      <c r="D238" s="5"/>
      <c r="E238" s="5"/>
      <c r="F238" s="107">
        <v>4.3799999999999999E-2</v>
      </c>
      <c r="G238" s="5"/>
      <c r="H238" s="111">
        <v>1.8E-3</v>
      </c>
      <c r="I238" s="111">
        <f t="shared" si="3"/>
        <v>4.1999999999999996E-2</v>
      </c>
      <c r="J238" s="399">
        <v>16681</v>
      </c>
    </row>
    <row r="239" spans="1:10" ht="14.5" customHeight="1" x14ac:dyDescent="0.15">
      <c r="A239" s="5"/>
      <c r="B239" s="399">
        <v>16711</v>
      </c>
      <c r="C239" s="16" t="s">
        <v>3325</v>
      </c>
      <c r="D239" s="5"/>
      <c r="E239" s="5"/>
      <c r="F239" s="107">
        <v>3.2199999999999999E-2</v>
      </c>
      <c r="G239" s="5"/>
      <c r="H239" s="111">
        <v>1.9E-3</v>
      </c>
      <c r="I239" s="111">
        <f t="shared" si="3"/>
        <v>3.0300000000000001E-2</v>
      </c>
      <c r="J239" s="399">
        <v>16711</v>
      </c>
    </row>
    <row r="240" spans="1:10" ht="14.5" customHeight="1" x14ac:dyDescent="0.15">
      <c r="A240" s="5"/>
      <c r="B240" s="399">
        <v>16742</v>
      </c>
      <c r="C240" s="16" t="s">
        <v>3325</v>
      </c>
      <c r="D240" s="5"/>
      <c r="E240" s="5"/>
      <c r="F240" s="107">
        <v>3.9600000000000003E-2</v>
      </c>
      <c r="G240" s="5"/>
      <c r="H240" s="111">
        <v>1.8E-3</v>
      </c>
      <c r="I240" s="111">
        <f t="shared" si="3"/>
        <v>3.78E-2</v>
      </c>
      <c r="J240" s="399">
        <v>16742</v>
      </c>
    </row>
    <row r="241" spans="1:10" ht="14.5" customHeight="1" x14ac:dyDescent="0.15">
      <c r="A241" s="5"/>
      <c r="B241" s="399">
        <v>16772</v>
      </c>
      <c r="C241" s="16" t="s">
        <v>3325</v>
      </c>
      <c r="D241" s="5"/>
      <c r="E241" s="5"/>
      <c r="F241" s="107">
        <v>1.1599999999999999E-2</v>
      </c>
      <c r="G241" s="5"/>
      <c r="H241" s="111">
        <v>1.8E-3</v>
      </c>
      <c r="I241" s="111">
        <f t="shared" si="3"/>
        <v>9.7999999999999997E-3</v>
      </c>
      <c r="J241" s="399">
        <v>16772</v>
      </c>
    </row>
    <row r="242" spans="1:10" ht="14.5" customHeight="1" x14ac:dyDescent="0.15">
      <c r="A242" s="5"/>
      <c r="B242" s="399">
        <v>16803</v>
      </c>
      <c r="C242" s="16" t="s">
        <v>3325</v>
      </c>
      <c r="D242" s="5"/>
      <c r="E242" s="5"/>
      <c r="F242" s="107">
        <v>7.1400000000000005E-2</v>
      </c>
      <c r="G242" s="5"/>
      <c r="H242" s="111">
        <v>1.6999999999999999E-3</v>
      </c>
      <c r="I242" s="111">
        <f t="shared" si="3"/>
        <v>6.9700000000000012E-2</v>
      </c>
      <c r="J242" s="399">
        <v>16803</v>
      </c>
    </row>
    <row r="243" spans="1:10" ht="14.5" customHeight="1" x14ac:dyDescent="0.15">
      <c r="A243" s="5"/>
      <c r="B243" s="399">
        <v>16834</v>
      </c>
      <c r="C243" s="16" t="s">
        <v>3325</v>
      </c>
      <c r="D243" s="5"/>
      <c r="E243" s="5"/>
      <c r="F243" s="107">
        <v>-6.4100000000000004E-2</v>
      </c>
      <c r="G243" s="5"/>
      <c r="H243" s="111">
        <v>1.5E-3</v>
      </c>
      <c r="I243" s="111">
        <f t="shared" si="3"/>
        <v>-6.5600000000000006E-2</v>
      </c>
      <c r="J243" s="399">
        <v>16834</v>
      </c>
    </row>
    <row r="244" spans="1:10" ht="14.5" customHeight="1" x14ac:dyDescent="0.15">
      <c r="A244" s="5"/>
      <c r="B244" s="399">
        <v>16862</v>
      </c>
      <c r="C244" s="16" t="s">
        <v>3325</v>
      </c>
      <c r="D244" s="5"/>
      <c r="E244" s="5"/>
      <c r="F244" s="107">
        <v>4.8000000000000001E-2</v>
      </c>
      <c r="G244" s="5"/>
      <c r="H244" s="111">
        <v>1.6000000000000001E-3</v>
      </c>
      <c r="I244" s="111">
        <f t="shared" si="3"/>
        <v>4.6400000000000004E-2</v>
      </c>
      <c r="J244" s="399">
        <v>16862</v>
      </c>
    </row>
    <row r="245" spans="1:10" ht="14.5" customHeight="1" x14ac:dyDescent="0.15">
      <c r="A245" s="5"/>
      <c r="B245" s="399">
        <v>16893</v>
      </c>
      <c r="C245" s="16" t="s">
        <v>3325</v>
      </c>
      <c r="D245" s="5"/>
      <c r="E245" s="5"/>
      <c r="F245" s="107">
        <v>3.9300000000000002E-2</v>
      </c>
      <c r="G245" s="5"/>
      <c r="H245" s="111">
        <v>1.6999999999999999E-3</v>
      </c>
      <c r="I245" s="111">
        <f t="shared" si="3"/>
        <v>3.7600000000000001E-2</v>
      </c>
      <c r="J245" s="399">
        <v>16893</v>
      </c>
    </row>
    <row r="246" spans="1:10" ht="14.5" customHeight="1" x14ac:dyDescent="0.15">
      <c r="A246" s="5"/>
      <c r="B246" s="399">
        <v>16923</v>
      </c>
      <c r="C246" s="16" t="s">
        <v>3325</v>
      </c>
      <c r="D246" s="5"/>
      <c r="E246" s="5"/>
      <c r="F246" s="107">
        <v>2.8799999999999999E-2</v>
      </c>
      <c r="G246" s="5"/>
      <c r="H246" s="111">
        <v>1.8E-3</v>
      </c>
      <c r="I246" s="111">
        <f t="shared" si="3"/>
        <v>2.7E-2</v>
      </c>
      <c r="J246" s="399">
        <v>16923</v>
      </c>
    </row>
    <row r="247" spans="1:10" ht="14.5" customHeight="1" x14ac:dyDescent="0.15">
      <c r="A247" s="5"/>
      <c r="B247" s="399">
        <v>16954</v>
      </c>
      <c r="C247" s="16" t="s">
        <v>3325</v>
      </c>
      <c r="D247" s="5"/>
      <c r="E247" s="5"/>
      <c r="F247" s="107">
        <v>-3.6999999999999998E-2</v>
      </c>
      <c r="G247" s="5"/>
      <c r="H247" s="111">
        <v>1.6000000000000001E-3</v>
      </c>
      <c r="I247" s="111">
        <f t="shared" si="3"/>
        <v>-3.8599999999999995E-2</v>
      </c>
      <c r="J247" s="399">
        <v>16954</v>
      </c>
    </row>
    <row r="248" spans="1:10" ht="14.5" customHeight="1" x14ac:dyDescent="0.15">
      <c r="A248" s="5"/>
      <c r="B248" s="399">
        <v>16984</v>
      </c>
      <c r="C248" s="16" t="s">
        <v>3325</v>
      </c>
      <c r="D248" s="5"/>
      <c r="E248" s="5"/>
      <c r="F248" s="107">
        <v>-2.3900000000000001E-2</v>
      </c>
      <c r="G248" s="5"/>
      <c r="H248" s="111">
        <v>1.9E-3</v>
      </c>
      <c r="I248" s="111">
        <f t="shared" si="3"/>
        <v>-2.58E-2</v>
      </c>
      <c r="J248" s="399">
        <v>16984</v>
      </c>
    </row>
    <row r="249" spans="1:10" ht="14.5" customHeight="1" x14ac:dyDescent="0.15">
      <c r="A249" s="5"/>
      <c r="B249" s="399">
        <v>17015</v>
      </c>
      <c r="C249" s="16" t="s">
        <v>3325</v>
      </c>
      <c r="D249" s="5"/>
      <c r="E249" s="5"/>
      <c r="F249" s="107">
        <v>-6.7400000000000002E-2</v>
      </c>
      <c r="G249" s="5"/>
      <c r="H249" s="111">
        <v>1.6999999999999999E-3</v>
      </c>
      <c r="I249" s="111">
        <f t="shared" si="3"/>
        <v>-6.9099999999999995E-2</v>
      </c>
      <c r="J249" s="399">
        <v>17015</v>
      </c>
    </row>
    <row r="250" spans="1:10" ht="14.5" customHeight="1" x14ac:dyDescent="0.15">
      <c r="A250" s="5"/>
      <c r="B250" s="399">
        <v>17046</v>
      </c>
      <c r="C250" s="16" t="s">
        <v>3325</v>
      </c>
      <c r="D250" s="5"/>
      <c r="E250" s="5"/>
      <c r="F250" s="107">
        <v>-9.9699999999999997E-2</v>
      </c>
      <c r="G250" s="5"/>
      <c r="H250" s="111">
        <v>1.8E-3</v>
      </c>
      <c r="I250" s="111">
        <f t="shared" si="3"/>
        <v>-0.10149999999999999</v>
      </c>
      <c r="J250" s="399">
        <v>17046</v>
      </c>
    </row>
    <row r="251" spans="1:10" ht="14.5" customHeight="1" x14ac:dyDescent="0.15">
      <c r="A251" s="5"/>
      <c r="B251" s="399">
        <v>17076</v>
      </c>
      <c r="C251" s="16" t="s">
        <v>3325</v>
      </c>
      <c r="D251" s="5"/>
      <c r="E251" s="5"/>
      <c r="F251" s="107">
        <v>-6.0000000000000001E-3</v>
      </c>
      <c r="G251" s="5"/>
      <c r="H251" s="111">
        <v>1.9E-3</v>
      </c>
      <c r="I251" s="111">
        <f t="shared" si="3"/>
        <v>-7.9000000000000008E-3</v>
      </c>
      <c r="J251" s="399">
        <v>17076</v>
      </c>
    </row>
    <row r="252" spans="1:10" ht="14.5" customHeight="1" x14ac:dyDescent="0.15">
      <c r="A252" s="5"/>
      <c r="B252" s="399">
        <v>17107</v>
      </c>
      <c r="C252" s="16" t="s">
        <v>3325</v>
      </c>
      <c r="D252" s="5"/>
      <c r="E252" s="5"/>
      <c r="F252" s="107">
        <v>-2.7000000000000001E-3</v>
      </c>
      <c r="G252" s="5"/>
      <c r="H252" s="111">
        <v>1.8E-3</v>
      </c>
      <c r="I252" s="111">
        <f t="shared" si="3"/>
        <v>-4.5000000000000005E-3</v>
      </c>
      <c r="J252" s="399">
        <v>17107</v>
      </c>
    </row>
    <row r="253" spans="1:10" ht="14.5" customHeight="1" x14ac:dyDescent="0.15">
      <c r="A253" s="5"/>
      <c r="B253" s="399">
        <v>17137</v>
      </c>
      <c r="C253" s="16" t="s">
        <v>3325</v>
      </c>
      <c r="D253" s="5"/>
      <c r="E253" s="5"/>
      <c r="F253" s="107">
        <v>4.5699999999999998E-2</v>
      </c>
      <c r="G253" s="5"/>
      <c r="H253" s="111">
        <v>1.9E-3</v>
      </c>
      <c r="I253" s="111">
        <f t="shared" si="3"/>
        <v>4.3799999999999999E-2</v>
      </c>
      <c r="J253" s="399">
        <v>17137</v>
      </c>
    </row>
    <row r="254" spans="1:10" ht="14.5" customHeight="1" x14ac:dyDescent="0.15">
      <c r="A254" s="5"/>
      <c r="B254" s="399">
        <v>17168</v>
      </c>
      <c r="C254" s="16" t="s">
        <v>3325</v>
      </c>
      <c r="D254" s="5"/>
      <c r="E254" s="5"/>
      <c r="F254" s="107">
        <v>2.5499999999999998E-2</v>
      </c>
      <c r="G254" s="5"/>
      <c r="H254" s="111">
        <v>1.8E-3</v>
      </c>
      <c r="I254" s="111">
        <f t="shared" si="3"/>
        <v>2.3699999999999999E-2</v>
      </c>
      <c r="J254" s="399">
        <v>17168</v>
      </c>
    </row>
    <row r="255" spans="1:10" ht="14.5" customHeight="1" x14ac:dyDescent="0.15">
      <c r="A255" s="5"/>
      <c r="B255" s="399">
        <v>17199</v>
      </c>
      <c r="C255" s="16" t="s">
        <v>3325</v>
      </c>
      <c r="D255" s="5"/>
      <c r="E255" s="5"/>
      <c r="F255" s="107">
        <v>-7.7000000000000002E-3</v>
      </c>
      <c r="G255" s="5"/>
      <c r="H255" s="111">
        <v>1.6000000000000001E-3</v>
      </c>
      <c r="I255" s="111">
        <f t="shared" si="3"/>
        <v>-9.300000000000001E-3</v>
      </c>
      <c r="J255" s="399">
        <v>17199</v>
      </c>
    </row>
    <row r="256" spans="1:10" ht="14.5" customHeight="1" x14ac:dyDescent="0.15">
      <c r="A256" s="5"/>
      <c r="B256" s="399">
        <v>17227</v>
      </c>
      <c r="C256" s="16" t="s">
        <v>3325</v>
      </c>
      <c r="D256" s="5"/>
      <c r="E256" s="5"/>
      <c r="F256" s="107">
        <v>-1.49E-2</v>
      </c>
      <c r="G256" s="5"/>
      <c r="H256" s="111">
        <v>1.8E-3</v>
      </c>
      <c r="I256" s="111">
        <f t="shared" si="3"/>
        <v>-1.67E-2</v>
      </c>
      <c r="J256" s="399">
        <v>17227</v>
      </c>
    </row>
    <row r="257" spans="1:10" ht="14.5" customHeight="1" x14ac:dyDescent="0.15">
      <c r="A257" s="5"/>
      <c r="B257" s="399">
        <v>17258</v>
      </c>
      <c r="C257" s="16" t="s">
        <v>3325</v>
      </c>
      <c r="D257" s="5"/>
      <c r="E257" s="5"/>
      <c r="F257" s="107">
        <v>-3.6299999999999999E-2</v>
      </c>
      <c r="G257" s="5"/>
      <c r="H257" s="111">
        <v>1.6999999999999999E-3</v>
      </c>
      <c r="I257" s="111">
        <f t="shared" si="3"/>
        <v>-3.7999999999999999E-2</v>
      </c>
      <c r="J257" s="399">
        <v>17258</v>
      </c>
    </row>
    <row r="258" spans="1:10" ht="14.5" customHeight="1" x14ac:dyDescent="0.15">
      <c r="A258" s="5"/>
      <c r="B258" s="399">
        <v>17288</v>
      </c>
      <c r="C258" s="16" t="s">
        <v>3325</v>
      </c>
      <c r="D258" s="5"/>
      <c r="E258" s="5"/>
      <c r="F258" s="107">
        <v>1.4E-3</v>
      </c>
      <c r="G258" s="5"/>
      <c r="H258" s="111">
        <v>1.6999999999999999E-3</v>
      </c>
      <c r="I258" s="111">
        <f t="shared" ref="I258:I321" si="4">F258-H258</f>
        <v>-2.9999999999999992E-4</v>
      </c>
      <c r="J258" s="399">
        <v>17288</v>
      </c>
    </row>
    <row r="259" spans="1:10" ht="14.5" customHeight="1" x14ac:dyDescent="0.15">
      <c r="A259" s="5"/>
      <c r="B259" s="399">
        <v>17319</v>
      </c>
      <c r="C259" s="16" t="s">
        <v>3325</v>
      </c>
      <c r="D259" s="5"/>
      <c r="E259" s="5"/>
      <c r="F259" s="107">
        <v>5.5399999999999998E-2</v>
      </c>
      <c r="G259" s="5"/>
      <c r="H259" s="111">
        <v>1.9E-3</v>
      </c>
      <c r="I259" s="111">
        <f t="shared" si="4"/>
        <v>5.3499999999999999E-2</v>
      </c>
      <c r="J259" s="399">
        <v>17319</v>
      </c>
    </row>
    <row r="260" spans="1:10" ht="14.5" customHeight="1" x14ac:dyDescent="0.15">
      <c r="A260" s="5"/>
      <c r="B260" s="399">
        <v>17349</v>
      </c>
      <c r="C260" s="16" t="s">
        <v>3325</v>
      </c>
      <c r="D260" s="5"/>
      <c r="E260" s="5"/>
      <c r="F260" s="107">
        <v>3.8100000000000002E-2</v>
      </c>
      <c r="G260" s="5"/>
      <c r="H260" s="111">
        <v>1.8E-3</v>
      </c>
      <c r="I260" s="111">
        <f t="shared" si="4"/>
        <v>3.6299999999999999E-2</v>
      </c>
      <c r="J260" s="399">
        <v>17349</v>
      </c>
    </row>
    <row r="261" spans="1:10" ht="14.5" customHeight="1" x14ac:dyDescent="0.15">
      <c r="A261" s="5"/>
      <c r="B261" s="399">
        <v>17380</v>
      </c>
      <c r="C261" s="16" t="s">
        <v>3325</v>
      </c>
      <c r="D261" s="5"/>
      <c r="E261" s="5"/>
      <c r="F261" s="107">
        <v>-2.0299999999999999E-2</v>
      </c>
      <c r="G261" s="5"/>
      <c r="H261" s="111">
        <v>1.6999999999999999E-3</v>
      </c>
      <c r="I261" s="111">
        <f t="shared" si="4"/>
        <v>-2.1999999999999999E-2</v>
      </c>
      <c r="J261" s="399">
        <v>17380</v>
      </c>
    </row>
    <row r="262" spans="1:10" ht="14.5" customHeight="1" x14ac:dyDescent="0.15">
      <c r="A262" s="5"/>
      <c r="B262" s="399">
        <v>17411</v>
      </c>
      <c r="C262" s="16" t="s">
        <v>3325</v>
      </c>
      <c r="D262" s="5"/>
      <c r="E262" s="5"/>
      <c r="F262" s="107">
        <v>-1.11E-2</v>
      </c>
      <c r="G262" s="5"/>
      <c r="H262" s="111">
        <v>1.8E-3</v>
      </c>
      <c r="I262" s="111">
        <f t="shared" si="4"/>
        <v>-1.29E-2</v>
      </c>
      <c r="J262" s="399">
        <v>17411</v>
      </c>
    </row>
    <row r="263" spans="1:10" ht="14.5" customHeight="1" x14ac:dyDescent="0.15">
      <c r="A263" s="5"/>
      <c r="B263" s="399">
        <v>17441</v>
      </c>
      <c r="C263" s="16" t="s">
        <v>3325</v>
      </c>
      <c r="D263" s="5"/>
      <c r="E263" s="5"/>
      <c r="F263" s="107">
        <v>2.3800000000000002E-2</v>
      </c>
      <c r="G263" s="5"/>
      <c r="H263" s="111">
        <v>1.8E-3</v>
      </c>
      <c r="I263" s="111">
        <f t="shared" si="4"/>
        <v>2.2000000000000002E-2</v>
      </c>
      <c r="J263" s="399">
        <v>17441</v>
      </c>
    </row>
    <row r="264" spans="1:10" ht="14.5" customHeight="1" x14ac:dyDescent="0.15">
      <c r="A264" s="5"/>
      <c r="B264" s="399">
        <v>17472</v>
      </c>
      <c r="C264" s="16" t="s">
        <v>3325</v>
      </c>
      <c r="D264" s="5"/>
      <c r="E264" s="5"/>
      <c r="F264" s="107">
        <v>-1.7500000000000002E-2</v>
      </c>
      <c r="G264" s="5"/>
      <c r="H264" s="111">
        <v>1.6999999999999999E-3</v>
      </c>
      <c r="I264" s="111">
        <f t="shared" si="4"/>
        <v>-1.9200000000000002E-2</v>
      </c>
      <c r="J264" s="399">
        <v>17472</v>
      </c>
    </row>
    <row r="265" spans="1:10" ht="14.5" customHeight="1" x14ac:dyDescent="0.15">
      <c r="A265" s="5"/>
      <c r="B265" s="399">
        <v>17502</v>
      </c>
      <c r="C265" s="16" t="s">
        <v>3325</v>
      </c>
      <c r="D265" s="5"/>
      <c r="E265" s="5"/>
      <c r="F265" s="107">
        <v>2.3300000000000001E-2</v>
      </c>
      <c r="G265" s="5"/>
      <c r="H265" s="111">
        <v>2.0999999999999999E-3</v>
      </c>
      <c r="I265" s="111">
        <f t="shared" si="4"/>
        <v>2.12E-2</v>
      </c>
      <c r="J265" s="399">
        <v>17502</v>
      </c>
    </row>
    <row r="266" spans="1:10" ht="14.5" customHeight="1" x14ac:dyDescent="0.15">
      <c r="A266" s="5"/>
      <c r="B266" s="399">
        <v>17533</v>
      </c>
      <c r="C266" s="16" t="s">
        <v>3325</v>
      </c>
      <c r="D266" s="5"/>
      <c r="E266" s="5"/>
      <c r="F266" s="107">
        <v>-3.7900000000000003E-2</v>
      </c>
      <c r="G266" s="5"/>
      <c r="H266" s="111">
        <v>2E-3</v>
      </c>
      <c r="I266" s="111">
        <f t="shared" si="4"/>
        <v>-3.9900000000000005E-2</v>
      </c>
      <c r="J266" s="399">
        <v>17533</v>
      </c>
    </row>
    <row r="267" spans="1:10" ht="14.5" customHeight="1" x14ac:dyDescent="0.15">
      <c r="A267" s="5"/>
      <c r="B267" s="399">
        <v>17564</v>
      </c>
      <c r="C267" s="16" t="s">
        <v>3325</v>
      </c>
      <c r="D267" s="5"/>
      <c r="E267" s="5"/>
      <c r="F267" s="107">
        <v>-3.8800000000000001E-2</v>
      </c>
      <c r="G267" s="5"/>
      <c r="H267" s="111">
        <v>1.9E-3</v>
      </c>
      <c r="I267" s="111">
        <f t="shared" si="4"/>
        <v>-4.07E-2</v>
      </c>
      <c r="J267" s="399">
        <v>17564</v>
      </c>
    </row>
    <row r="268" spans="1:10" ht="14.5" customHeight="1" x14ac:dyDescent="0.15">
      <c r="A268" s="5"/>
      <c r="B268" s="399">
        <v>17593</v>
      </c>
      <c r="C268" s="16" t="s">
        <v>3325</v>
      </c>
      <c r="D268" s="5"/>
      <c r="E268" s="5"/>
      <c r="F268" s="107">
        <v>7.9299999999999995E-2</v>
      </c>
      <c r="G268" s="5"/>
      <c r="H268" s="111">
        <v>2.2000000000000001E-3</v>
      </c>
      <c r="I268" s="111">
        <f t="shared" si="4"/>
        <v>7.7100000000000002E-2</v>
      </c>
      <c r="J268" s="399">
        <v>17593</v>
      </c>
    </row>
    <row r="269" spans="1:10" ht="14.5" customHeight="1" x14ac:dyDescent="0.15">
      <c r="A269" s="5"/>
      <c r="B269" s="399">
        <v>17624</v>
      </c>
      <c r="C269" s="16" t="s">
        <v>3325</v>
      </c>
      <c r="D269" s="5"/>
      <c r="E269" s="5"/>
      <c r="F269" s="107">
        <v>2.92E-2</v>
      </c>
      <c r="G269" s="5"/>
      <c r="H269" s="111">
        <v>2E-3</v>
      </c>
      <c r="I269" s="111">
        <f t="shared" si="4"/>
        <v>2.7200000000000002E-2</v>
      </c>
      <c r="J269" s="399">
        <v>17624</v>
      </c>
    </row>
    <row r="270" spans="1:10" ht="14.5" customHeight="1" x14ac:dyDescent="0.15">
      <c r="A270" s="5"/>
      <c r="B270" s="399">
        <v>17654</v>
      </c>
      <c r="C270" s="16" t="s">
        <v>3325</v>
      </c>
      <c r="D270" s="5"/>
      <c r="E270" s="5"/>
      <c r="F270" s="107">
        <v>8.7900000000000006E-2</v>
      </c>
      <c r="G270" s="5"/>
      <c r="H270" s="111">
        <v>1.8E-3</v>
      </c>
      <c r="I270" s="111">
        <f t="shared" si="4"/>
        <v>8.610000000000001E-2</v>
      </c>
      <c r="J270" s="399">
        <v>17654</v>
      </c>
    </row>
    <row r="271" spans="1:10" ht="14.5" customHeight="1" x14ac:dyDescent="0.15">
      <c r="A271" s="5"/>
      <c r="B271" s="399">
        <v>17685</v>
      </c>
      <c r="C271" s="16" t="s">
        <v>3325</v>
      </c>
      <c r="D271" s="5"/>
      <c r="E271" s="5"/>
      <c r="F271" s="107">
        <v>5.4000000000000003E-3</v>
      </c>
      <c r="G271" s="5"/>
      <c r="H271" s="111">
        <v>2.0999999999999999E-3</v>
      </c>
      <c r="I271" s="111">
        <f t="shared" si="4"/>
        <v>3.3000000000000004E-3</v>
      </c>
      <c r="J271" s="399">
        <v>17685</v>
      </c>
    </row>
    <row r="272" spans="1:10" ht="14.5" customHeight="1" x14ac:dyDescent="0.15">
      <c r="A272" s="5"/>
      <c r="B272" s="399">
        <v>17715</v>
      </c>
      <c r="C272" s="16" t="s">
        <v>3325</v>
      </c>
      <c r="D272" s="5"/>
      <c r="E272" s="5"/>
      <c r="F272" s="107">
        <v>-5.0799999999999998E-2</v>
      </c>
      <c r="G272" s="5"/>
      <c r="H272" s="111">
        <v>1.9E-3</v>
      </c>
      <c r="I272" s="111">
        <f t="shared" si="4"/>
        <v>-5.2699999999999997E-2</v>
      </c>
      <c r="J272" s="399">
        <v>17715</v>
      </c>
    </row>
    <row r="273" spans="1:10" ht="14.5" customHeight="1" x14ac:dyDescent="0.15">
      <c r="A273" s="5"/>
      <c r="B273" s="399">
        <v>17746</v>
      </c>
      <c r="C273" s="16" t="s">
        <v>3325</v>
      </c>
      <c r="D273" s="5"/>
      <c r="E273" s="5"/>
      <c r="F273" s="107">
        <v>1.5800000000000002E-2</v>
      </c>
      <c r="G273" s="5"/>
      <c r="H273" s="111">
        <v>2.0999999999999999E-3</v>
      </c>
      <c r="I273" s="111">
        <f t="shared" si="4"/>
        <v>1.3700000000000002E-2</v>
      </c>
      <c r="J273" s="399">
        <v>17746</v>
      </c>
    </row>
    <row r="274" spans="1:10" ht="14.5" customHeight="1" x14ac:dyDescent="0.15">
      <c r="A274" s="5"/>
      <c r="B274" s="399">
        <v>17777</v>
      </c>
      <c r="C274" s="16" t="s">
        <v>3325</v>
      </c>
      <c r="D274" s="5"/>
      <c r="E274" s="5"/>
      <c r="F274" s="107">
        <v>-2.76E-2</v>
      </c>
      <c r="G274" s="5"/>
      <c r="H274" s="111">
        <v>2E-3</v>
      </c>
      <c r="I274" s="111">
        <f t="shared" si="4"/>
        <v>-2.9600000000000001E-2</v>
      </c>
      <c r="J274" s="399">
        <v>17777</v>
      </c>
    </row>
    <row r="275" spans="1:10" ht="14.5" customHeight="1" x14ac:dyDescent="0.15">
      <c r="A275" s="5"/>
      <c r="B275" s="399">
        <v>17807</v>
      </c>
      <c r="C275" s="16" t="s">
        <v>3325</v>
      </c>
      <c r="D275" s="5"/>
      <c r="E275" s="5"/>
      <c r="F275" s="107">
        <v>7.0999999999999994E-2</v>
      </c>
      <c r="G275" s="5"/>
      <c r="H275" s="111">
        <v>1.9E-3</v>
      </c>
      <c r="I275" s="111">
        <f t="shared" si="4"/>
        <v>6.9099999999999995E-2</v>
      </c>
      <c r="J275" s="399">
        <v>17807</v>
      </c>
    </row>
    <row r="276" spans="1:10" ht="14.5" customHeight="1" x14ac:dyDescent="0.15">
      <c r="A276" s="5"/>
      <c r="B276" s="399">
        <v>17838</v>
      </c>
      <c r="C276" s="16" t="s">
        <v>3325</v>
      </c>
      <c r="D276" s="5"/>
      <c r="E276" s="5"/>
      <c r="F276" s="107">
        <v>-9.6100000000000005E-2</v>
      </c>
      <c r="G276" s="5"/>
      <c r="H276" s="111">
        <v>2.0999999999999999E-3</v>
      </c>
      <c r="I276" s="111">
        <f t="shared" si="4"/>
        <v>-9.820000000000001E-2</v>
      </c>
      <c r="J276" s="399">
        <v>17838</v>
      </c>
    </row>
    <row r="277" spans="1:10" ht="14.5" customHeight="1" x14ac:dyDescent="0.15">
      <c r="A277" s="5"/>
      <c r="B277" s="399">
        <v>17868</v>
      </c>
      <c r="C277" s="16" t="s">
        <v>3325</v>
      </c>
      <c r="D277" s="5"/>
      <c r="E277" s="5"/>
      <c r="F277" s="107">
        <v>3.4599999999999999E-2</v>
      </c>
      <c r="G277" s="5"/>
      <c r="H277" s="111">
        <v>2E-3</v>
      </c>
      <c r="I277" s="111">
        <f t="shared" si="4"/>
        <v>3.2599999999999997E-2</v>
      </c>
      <c r="J277" s="399">
        <v>17868</v>
      </c>
    </row>
    <row r="278" spans="1:10" ht="14.5" customHeight="1" x14ac:dyDescent="0.15">
      <c r="A278" s="5"/>
      <c r="B278" s="399">
        <v>17899</v>
      </c>
      <c r="C278" s="16" t="s">
        <v>3325</v>
      </c>
      <c r="D278" s="5"/>
      <c r="E278" s="5"/>
      <c r="F278" s="107">
        <v>3.8999999999999998E-3</v>
      </c>
      <c r="G278" s="5"/>
      <c r="H278" s="111">
        <v>2E-3</v>
      </c>
      <c r="I278" s="111">
        <f t="shared" si="4"/>
        <v>1.8999999999999998E-3</v>
      </c>
      <c r="J278" s="399">
        <v>17899</v>
      </c>
    </row>
    <row r="279" spans="1:10" ht="14.5" customHeight="1" x14ac:dyDescent="0.15">
      <c r="A279" s="5"/>
      <c r="B279" s="399">
        <v>17930</v>
      </c>
      <c r="C279" s="16" t="s">
        <v>3325</v>
      </c>
      <c r="D279" s="5"/>
      <c r="E279" s="5"/>
      <c r="F279" s="107">
        <v>-2.9600000000000001E-2</v>
      </c>
      <c r="G279" s="5"/>
      <c r="H279" s="111">
        <v>1.8E-3</v>
      </c>
      <c r="I279" s="111">
        <f t="shared" si="4"/>
        <v>-3.1400000000000004E-2</v>
      </c>
      <c r="J279" s="399">
        <v>17930</v>
      </c>
    </row>
    <row r="280" spans="1:10" ht="14.5" customHeight="1" x14ac:dyDescent="0.15">
      <c r="A280" s="5"/>
      <c r="B280" s="399">
        <v>17958</v>
      </c>
      <c r="C280" s="16" t="s">
        <v>3325</v>
      </c>
      <c r="D280" s="5"/>
      <c r="E280" s="5"/>
      <c r="F280" s="107">
        <v>3.2800000000000003E-2</v>
      </c>
      <c r="G280" s="5"/>
      <c r="H280" s="111">
        <v>1.9E-3</v>
      </c>
      <c r="I280" s="111">
        <f t="shared" si="4"/>
        <v>3.0900000000000004E-2</v>
      </c>
      <c r="J280" s="399">
        <v>17958</v>
      </c>
    </row>
    <row r="281" spans="1:10" ht="14.5" customHeight="1" x14ac:dyDescent="0.15">
      <c r="A281" s="5"/>
      <c r="B281" s="399">
        <v>17989</v>
      </c>
      <c r="C281" s="16" t="s">
        <v>3325</v>
      </c>
      <c r="D281" s="5"/>
      <c r="E281" s="5"/>
      <c r="F281" s="107">
        <v>-1.7899999999999999E-2</v>
      </c>
      <c r="G281" s="5"/>
      <c r="H281" s="111">
        <v>1.8E-3</v>
      </c>
      <c r="I281" s="111">
        <f t="shared" si="4"/>
        <v>-1.9699999999999999E-2</v>
      </c>
      <c r="J281" s="399">
        <v>17989</v>
      </c>
    </row>
    <row r="282" spans="1:10" ht="14.5" customHeight="1" x14ac:dyDescent="0.15">
      <c r="A282" s="5"/>
      <c r="B282" s="399">
        <v>18019</v>
      </c>
      <c r="C282" s="16" t="s">
        <v>3325</v>
      </c>
      <c r="D282" s="5"/>
      <c r="E282" s="5"/>
      <c r="F282" s="107">
        <v>-2.58E-2</v>
      </c>
      <c r="G282" s="5"/>
      <c r="H282" s="111">
        <v>2E-3</v>
      </c>
      <c r="I282" s="111">
        <f t="shared" si="4"/>
        <v>-2.7799999999999998E-2</v>
      </c>
      <c r="J282" s="399">
        <v>18019</v>
      </c>
    </row>
    <row r="283" spans="1:10" ht="14.5" customHeight="1" x14ac:dyDescent="0.15">
      <c r="A283" s="5"/>
      <c r="B283" s="399">
        <v>18050</v>
      </c>
      <c r="C283" s="16" t="s">
        <v>3325</v>
      </c>
      <c r="D283" s="5"/>
      <c r="E283" s="5"/>
      <c r="F283" s="107">
        <v>1.4E-3</v>
      </c>
      <c r="G283" s="5"/>
      <c r="H283" s="111">
        <v>1.9E-3</v>
      </c>
      <c r="I283" s="111">
        <f t="shared" si="4"/>
        <v>-5.0000000000000001E-4</v>
      </c>
      <c r="J283" s="399">
        <v>18050</v>
      </c>
    </row>
    <row r="284" spans="1:10" ht="14.5" customHeight="1" x14ac:dyDescent="0.15">
      <c r="A284" s="5"/>
      <c r="B284" s="399">
        <v>18080</v>
      </c>
      <c r="C284" s="16" t="s">
        <v>3325</v>
      </c>
      <c r="D284" s="5"/>
      <c r="E284" s="5"/>
      <c r="F284" s="107">
        <v>6.5000000000000002E-2</v>
      </c>
      <c r="G284" s="5"/>
      <c r="H284" s="111">
        <v>1.6999999999999999E-3</v>
      </c>
      <c r="I284" s="111">
        <f t="shared" si="4"/>
        <v>6.3300000000000009E-2</v>
      </c>
      <c r="J284" s="399">
        <v>18080</v>
      </c>
    </row>
    <row r="285" spans="1:10" ht="14.5" customHeight="1" x14ac:dyDescent="0.15">
      <c r="A285" s="5"/>
      <c r="B285" s="399">
        <v>18111</v>
      </c>
      <c r="C285" s="16" t="s">
        <v>3325</v>
      </c>
      <c r="D285" s="5"/>
      <c r="E285" s="5"/>
      <c r="F285" s="107">
        <v>2.1899999999999999E-2</v>
      </c>
      <c r="G285" s="5"/>
      <c r="H285" s="111">
        <v>1.9E-3</v>
      </c>
      <c r="I285" s="111">
        <f t="shared" si="4"/>
        <v>0.02</v>
      </c>
      <c r="J285" s="399">
        <v>18111</v>
      </c>
    </row>
    <row r="286" spans="1:10" ht="14.5" customHeight="1" x14ac:dyDescent="0.15">
      <c r="A286" s="5"/>
      <c r="B286" s="399">
        <v>18142</v>
      </c>
      <c r="C286" s="16" t="s">
        <v>3325</v>
      </c>
      <c r="D286" s="5"/>
      <c r="E286" s="5"/>
      <c r="F286" s="107">
        <v>2.63E-2</v>
      </c>
      <c r="G286" s="5"/>
      <c r="H286" s="111">
        <v>1.6999999999999999E-3</v>
      </c>
      <c r="I286" s="111">
        <f t="shared" si="4"/>
        <v>2.46E-2</v>
      </c>
      <c r="J286" s="399">
        <v>18142</v>
      </c>
    </row>
    <row r="287" spans="1:10" ht="14.5" customHeight="1" x14ac:dyDescent="0.15">
      <c r="A287" s="5"/>
      <c r="B287" s="399">
        <v>18172</v>
      </c>
      <c r="C287" s="16" t="s">
        <v>3325</v>
      </c>
      <c r="D287" s="5"/>
      <c r="E287" s="5"/>
      <c r="F287" s="107">
        <v>3.4000000000000002E-2</v>
      </c>
      <c r="G287" s="5"/>
      <c r="H287" s="111">
        <v>1.8E-3</v>
      </c>
      <c r="I287" s="111">
        <f t="shared" si="4"/>
        <v>3.2199999999999999E-2</v>
      </c>
      <c r="J287" s="399">
        <v>18172</v>
      </c>
    </row>
    <row r="288" spans="1:10" ht="14.5" customHeight="1" x14ac:dyDescent="0.15">
      <c r="A288" s="5"/>
      <c r="B288" s="399">
        <v>18203</v>
      </c>
      <c r="C288" s="16" t="s">
        <v>3325</v>
      </c>
      <c r="D288" s="5"/>
      <c r="E288" s="5"/>
      <c r="F288" s="107">
        <v>1.7500000000000002E-2</v>
      </c>
      <c r="G288" s="5"/>
      <c r="H288" s="111">
        <v>1.6999999999999999E-3</v>
      </c>
      <c r="I288" s="111">
        <f t="shared" si="4"/>
        <v>1.5800000000000002E-2</v>
      </c>
      <c r="J288" s="399">
        <v>18203</v>
      </c>
    </row>
    <row r="289" spans="1:10" ht="14.5" customHeight="1" x14ac:dyDescent="0.15">
      <c r="A289" s="5"/>
      <c r="B289" s="399">
        <v>18233</v>
      </c>
      <c r="C289" s="16" t="s">
        <v>3325</v>
      </c>
      <c r="D289" s="5"/>
      <c r="E289" s="5"/>
      <c r="F289" s="107">
        <v>4.8599999999999997E-2</v>
      </c>
      <c r="G289" s="5"/>
      <c r="H289" s="111">
        <v>1.6999999999999999E-3</v>
      </c>
      <c r="I289" s="111">
        <f t="shared" si="4"/>
        <v>4.6899999999999997E-2</v>
      </c>
      <c r="J289" s="399">
        <v>18233</v>
      </c>
    </row>
    <row r="290" spans="1:10" ht="14.5" customHeight="1" x14ac:dyDescent="0.15">
      <c r="A290" s="5"/>
      <c r="B290" s="399">
        <v>18264</v>
      </c>
      <c r="C290" s="16" t="s">
        <v>3325</v>
      </c>
      <c r="D290" s="5"/>
      <c r="E290" s="5"/>
      <c r="F290" s="107">
        <v>1.9699999999999999E-2</v>
      </c>
      <c r="G290" s="5"/>
      <c r="H290" s="111">
        <v>1.8E-3</v>
      </c>
      <c r="I290" s="111">
        <f t="shared" si="4"/>
        <v>1.7899999999999999E-2</v>
      </c>
      <c r="J290" s="399">
        <v>18264</v>
      </c>
    </row>
    <row r="291" spans="1:10" ht="14.5" customHeight="1" x14ac:dyDescent="0.15">
      <c r="A291" s="5"/>
      <c r="B291" s="399">
        <v>18295</v>
      </c>
      <c r="C291" s="16" t="s">
        <v>3325</v>
      </c>
      <c r="D291" s="5"/>
      <c r="E291" s="5"/>
      <c r="F291" s="107">
        <v>1.9900000000000001E-2</v>
      </c>
      <c r="G291" s="5"/>
      <c r="H291" s="111">
        <v>1.6000000000000001E-3</v>
      </c>
      <c r="I291" s="111">
        <f t="shared" si="4"/>
        <v>1.83E-2</v>
      </c>
      <c r="J291" s="399">
        <v>18295</v>
      </c>
    </row>
    <row r="292" spans="1:10" ht="14.5" customHeight="1" x14ac:dyDescent="0.15">
      <c r="A292" s="5"/>
      <c r="B292" s="399">
        <v>18323</v>
      </c>
      <c r="C292" s="16" t="s">
        <v>3325</v>
      </c>
      <c r="D292" s="5"/>
      <c r="E292" s="5"/>
      <c r="F292" s="107">
        <v>7.0000000000000001E-3</v>
      </c>
      <c r="G292" s="5"/>
      <c r="H292" s="111">
        <v>1.8E-3</v>
      </c>
      <c r="I292" s="111">
        <f t="shared" si="4"/>
        <v>5.1999999999999998E-3</v>
      </c>
      <c r="J292" s="399">
        <v>18323</v>
      </c>
    </row>
    <row r="293" spans="1:10" ht="14.5" customHeight="1" x14ac:dyDescent="0.15">
      <c r="A293" s="5"/>
      <c r="B293" s="399">
        <v>18354</v>
      </c>
      <c r="C293" s="16" t="s">
        <v>3325</v>
      </c>
      <c r="D293" s="5"/>
      <c r="E293" s="5"/>
      <c r="F293" s="107">
        <v>4.8599999999999997E-2</v>
      </c>
      <c r="G293" s="5"/>
      <c r="H293" s="111">
        <v>1.6000000000000001E-3</v>
      </c>
      <c r="I293" s="111">
        <f t="shared" si="4"/>
        <v>4.7E-2</v>
      </c>
      <c r="J293" s="399">
        <v>18354</v>
      </c>
    </row>
    <row r="294" spans="1:10" ht="14.5" customHeight="1" x14ac:dyDescent="0.15">
      <c r="A294" s="5"/>
      <c r="B294" s="399">
        <v>18384</v>
      </c>
      <c r="C294" s="16" t="s">
        <v>3325</v>
      </c>
      <c r="D294" s="5"/>
      <c r="E294" s="5"/>
      <c r="F294" s="107">
        <v>5.0900000000000001E-2</v>
      </c>
      <c r="G294" s="5"/>
      <c r="H294" s="111">
        <v>1.9E-3</v>
      </c>
      <c r="I294" s="111">
        <f t="shared" si="4"/>
        <v>4.9000000000000002E-2</v>
      </c>
      <c r="J294" s="399">
        <v>18384</v>
      </c>
    </row>
    <row r="295" spans="1:10" ht="14.5" customHeight="1" x14ac:dyDescent="0.15">
      <c r="A295" s="5"/>
      <c r="B295" s="399">
        <v>18415</v>
      </c>
      <c r="C295" s="16" t="s">
        <v>3325</v>
      </c>
      <c r="D295" s="5"/>
      <c r="E295" s="5"/>
      <c r="F295" s="107">
        <v>-5.4800000000000001E-2</v>
      </c>
      <c r="G295" s="5"/>
      <c r="H295" s="111">
        <v>1.6999999999999999E-3</v>
      </c>
      <c r="I295" s="111">
        <f t="shared" si="4"/>
        <v>-5.6500000000000002E-2</v>
      </c>
      <c r="J295" s="399">
        <v>18415</v>
      </c>
    </row>
    <row r="296" spans="1:10" ht="14.5" customHeight="1" x14ac:dyDescent="0.15">
      <c r="A296" s="5"/>
      <c r="B296" s="399">
        <v>18445</v>
      </c>
      <c r="C296" s="16" t="s">
        <v>3325</v>
      </c>
      <c r="D296" s="5"/>
      <c r="E296" s="5"/>
      <c r="F296" s="107">
        <v>1.1900000000000001E-2</v>
      </c>
      <c r="G296" s="5"/>
      <c r="H296" s="111">
        <v>1.8E-3</v>
      </c>
      <c r="I296" s="111">
        <f t="shared" si="4"/>
        <v>1.0100000000000001E-2</v>
      </c>
      <c r="J296" s="399">
        <v>18445</v>
      </c>
    </row>
    <row r="297" spans="1:10" ht="14.5" customHeight="1" x14ac:dyDescent="0.15">
      <c r="A297" s="5"/>
      <c r="B297" s="399">
        <v>18476</v>
      </c>
      <c r="C297" s="16" t="s">
        <v>3325</v>
      </c>
      <c r="D297" s="5"/>
      <c r="E297" s="5"/>
      <c r="F297" s="107">
        <v>4.4299999999999999E-2</v>
      </c>
      <c r="G297" s="5"/>
      <c r="H297" s="111">
        <v>1.8E-3</v>
      </c>
      <c r="I297" s="111">
        <f t="shared" si="4"/>
        <v>4.2499999999999996E-2</v>
      </c>
      <c r="J297" s="399">
        <v>18476</v>
      </c>
    </row>
    <row r="298" spans="1:10" ht="14.5" customHeight="1" x14ac:dyDescent="0.15">
      <c r="A298" s="5"/>
      <c r="B298" s="399">
        <v>18507</v>
      </c>
      <c r="C298" s="16" t="s">
        <v>3325</v>
      </c>
      <c r="D298" s="5"/>
      <c r="E298" s="5"/>
      <c r="F298" s="107">
        <v>5.9200000000000003E-2</v>
      </c>
      <c r="G298" s="5"/>
      <c r="H298" s="111">
        <v>1.6999999999999999E-3</v>
      </c>
      <c r="I298" s="111">
        <f t="shared" si="4"/>
        <v>5.7500000000000002E-2</v>
      </c>
      <c r="J298" s="399">
        <v>18507</v>
      </c>
    </row>
    <row r="299" spans="1:10" ht="14.5" customHeight="1" x14ac:dyDescent="0.15">
      <c r="A299" s="5"/>
      <c r="B299" s="399">
        <v>18537</v>
      </c>
      <c r="C299" s="16" t="s">
        <v>3325</v>
      </c>
      <c r="D299" s="5"/>
      <c r="E299" s="5"/>
      <c r="F299" s="107">
        <v>9.2999999999999992E-3</v>
      </c>
      <c r="G299" s="5"/>
      <c r="H299" s="111">
        <v>1.9E-3</v>
      </c>
      <c r="I299" s="111">
        <f t="shared" si="4"/>
        <v>7.3999999999999995E-3</v>
      </c>
      <c r="J299" s="399">
        <v>18537</v>
      </c>
    </row>
    <row r="300" spans="1:10" ht="14.5" customHeight="1" x14ac:dyDescent="0.15">
      <c r="A300" s="5"/>
      <c r="B300" s="399">
        <v>18568</v>
      </c>
      <c r="C300" s="16" t="s">
        <v>3325</v>
      </c>
      <c r="D300" s="5"/>
      <c r="E300" s="5"/>
      <c r="F300" s="107">
        <v>1.6899999999999998E-2</v>
      </c>
      <c r="G300" s="5"/>
      <c r="H300" s="111">
        <v>1.8E-3</v>
      </c>
      <c r="I300" s="111">
        <f t="shared" si="4"/>
        <v>1.5099999999999999E-2</v>
      </c>
      <c r="J300" s="399">
        <v>18568</v>
      </c>
    </row>
    <row r="301" spans="1:10" ht="14.5" customHeight="1" x14ac:dyDescent="0.15">
      <c r="A301" s="5"/>
      <c r="B301" s="399">
        <v>18598</v>
      </c>
      <c r="C301" s="16" t="s">
        <v>3325</v>
      </c>
      <c r="D301" s="5"/>
      <c r="E301" s="5"/>
      <c r="F301" s="107">
        <v>5.1299999999999998E-2</v>
      </c>
      <c r="G301" s="5"/>
      <c r="H301" s="111">
        <v>1.8E-3</v>
      </c>
      <c r="I301" s="111">
        <f t="shared" si="4"/>
        <v>4.9499999999999995E-2</v>
      </c>
      <c r="J301" s="399">
        <v>18598</v>
      </c>
    </row>
    <row r="302" spans="1:10" ht="14.5" customHeight="1" x14ac:dyDescent="0.15">
      <c r="A302" s="5"/>
      <c r="B302" s="399">
        <v>18629</v>
      </c>
      <c r="C302" s="16" t="s">
        <v>3325</v>
      </c>
      <c r="D302" s="5"/>
      <c r="E302" s="5"/>
      <c r="F302" s="107">
        <v>6.3700000000000007E-2</v>
      </c>
      <c r="G302" s="5"/>
      <c r="H302" s="111">
        <v>2E-3</v>
      </c>
      <c r="I302" s="111">
        <f t="shared" si="4"/>
        <v>6.1700000000000005E-2</v>
      </c>
      <c r="J302" s="399">
        <v>18629</v>
      </c>
    </row>
    <row r="303" spans="1:10" ht="14.5" customHeight="1" x14ac:dyDescent="0.15">
      <c r="A303" s="5"/>
      <c r="B303" s="399">
        <v>18660</v>
      </c>
      <c r="C303" s="16" t="s">
        <v>3325</v>
      </c>
      <c r="D303" s="5"/>
      <c r="E303" s="5"/>
      <c r="F303" s="107">
        <v>1.5699999999999999E-2</v>
      </c>
      <c r="G303" s="5"/>
      <c r="H303" s="111">
        <v>1.6999999999999999E-3</v>
      </c>
      <c r="I303" s="111">
        <f t="shared" si="4"/>
        <v>1.3999999999999999E-2</v>
      </c>
      <c r="J303" s="399">
        <v>18660</v>
      </c>
    </row>
    <row r="304" spans="1:10" ht="14.5" customHeight="1" x14ac:dyDescent="0.15">
      <c r="A304" s="5"/>
      <c r="B304" s="399">
        <v>18688</v>
      </c>
      <c r="C304" s="16" t="s">
        <v>3325</v>
      </c>
      <c r="D304" s="5"/>
      <c r="E304" s="5"/>
      <c r="F304" s="107">
        <v>-1.5599999999999999E-2</v>
      </c>
      <c r="G304" s="5"/>
      <c r="H304" s="111">
        <v>1.9E-3</v>
      </c>
      <c r="I304" s="111">
        <f t="shared" si="4"/>
        <v>-1.7499999999999998E-2</v>
      </c>
      <c r="J304" s="399">
        <v>18688</v>
      </c>
    </row>
    <row r="305" spans="1:10" ht="14.5" customHeight="1" x14ac:dyDescent="0.15">
      <c r="A305" s="5"/>
      <c r="B305" s="399">
        <v>18719</v>
      </c>
      <c r="C305" s="16" t="s">
        <v>3325</v>
      </c>
      <c r="D305" s="5"/>
      <c r="E305" s="5"/>
      <c r="F305" s="107">
        <v>5.0900000000000001E-2</v>
      </c>
      <c r="G305" s="5"/>
      <c r="H305" s="111">
        <v>2E-3</v>
      </c>
      <c r="I305" s="111">
        <f t="shared" si="4"/>
        <v>4.8899999999999999E-2</v>
      </c>
      <c r="J305" s="399">
        <v>18719</v>
      </c>
    </row>
    <row r="306" spans="1:10" ht="14.5" customHeight="1" x14ac:dyDescent="0.15">
      <c r="A306" s="5"/>
      <c r="B306" s="399">
        <v>18749</v>
      </c>
      <c r="C306" s="16" t="s">
        <v>3325</v>
      </c>
      <c r="D306" s="5"/>
      <c r="E306" s="5"/>
      <c r="F306" s="107">
        <v>-2.9899999999999999E-2</v>
      </c>
      <c r="G306" s="5"/>
      <c r="H306" s="111">
        <v>2.0999999999999999E-3</v>
      </c>
      <c r="I306" s="111">
        <f t="shared" si="4"/>
        <v>-3.2000000000000001E-2</v>
      </c>
      <c r="J306" s="399">
        <v>18749</v>
      </c>
    </row>
    <row r="307" spans="1:10" ht="14.5" customHeight="1" x14ac:dyDescent="0.15">
      <c r="A307" s="5"/>
      <c r="B307" s="399">
        <v>18780</v>
      </c>
      <c r="C307" s="16" t="s">
        <v>3325</v>
      </c>
      <c r="D307" s="5"/>
      <c r="E307" s="5"/>
      <c r="F307" s="107">
        <v>-2.2800000000000001E-2</v>
      </c>
      <c r="G307" s="5"/>
      <c r="H307" s="111">
        <v>2E-3</v>
      </c>
      <c r="I307" s="111">
        <f t="shared" si="4"/>
        <v>-2.4800000000000003E-2</v>
      </c>
      <c r="J307" s="399">
        <v>18780</v>
      </c>
    </row>
    <row r="308" spans="1:10" ht="14.5" customHeight="1" x14ac:dyDescent="0.15">
      <c r="A308" s="5"/>
      <c r="B308" s="399">
        <v>18810</v>
      </c>
      <c r="C308" s="16" t="s">
        <v>3325</v>
      </c>
      <c r="D308" s="5"/>
      <c r="E308" s="5"/>
      <c r="F308" s="107">
        <v>7.1099999999999997E-2</v>
      </c>
      <c r="G308" s="5"/>
      <c r="H308" s="111">
        <v>2.3E-3</v>
      </c>
      <c r="I308" s="111">
        <f t="shared" si="4"/>
        <v>6.88E-2</v>
      </c>
      <c r="J308" s="399">
        <v>18810</v>
      </c>
    </row>
    <row r="309" spans="1:10" ht="14.5" customHeight="1" x14ac:dyDescent="0.15">
      <c r="A309" s="5"/>
      <c r="B309" s="399">
        <v>18841</v>
      </c>
      <c r="C309" s="16" t="s">
        <v>3325</v>
      </c>
      <c r="D309" s="5"/>
      <c r="E309" s="5"/>
      <c r="F309" s="107">
        <v>4.7800000000000002E-2</v>
      </c>
      <c r="G309" s="5"/>
      <c r="H309" s="111">
        <v>2.0999999999999999E-3</v>
      </c>
      <c r="I309" s="111">
        <f t="shared" si="4"/>
        <v>4.5700000000000005E-2</v>
      </c>
      <c r="J309" s="399">
        <v>18841</v>
      </c>
    </row>
    <row r="310" spans="1:10" ht="14.5" customHeight="1" x14ac:dyDescent="0.15">
      <c r="A310" s="5"/>
      <c r="B310" s="399">
        <v>18872</v>
      </c>
      <c r="C310" s="16" t="s">
        <v>3325</v>
      </c>
      <c r="D310" s="5"/>
      <c r="E310" s="5"/>
      <c r="F310" s="107">
        <v>1.2999999999999999E-3</v>
      </c>
      <c r="G310" s="5"/>
      <c r="H310" s="111">
        <v>1.9E-3</v>
      </c>
      <c r="I310" s="111">
        <f t="shared" si="4"/>
        <v>-6.0000000000000006E-4</v>
      </c>
      <c r="J310" s="399">
        <v>18872</v>
      </c>
    </row>
    <row r="311" spans="1:10" ht="14.5" customHeight="1" x14ac:dyDescent="0.15">
      <c r="A311" s="5"/>
      <c r="B311" s="399">
        <v>18902</v>
      </c>
      <c r="C311" s="16" t="s">
        <v>3325</v>
      </c>
      <c r="D311" s="5"/>
      <c r="E311" s="5"/>
      <c r="F311" s="107">
        <v>-1.03E-2</v>
      </c>
      <c r="G311" s="5"/>
      <c r="H311" s="111">
        <v>2.3E-3</v>
      </c>
      <c r="I311" s="111">
        <f t="shared" si="4"/>
        <v>-1.26E-2</v>
      </c>
      <c r="J311" s="399">
        <v>18902</v>
      </c>
    </row>
    <row r="312" spans="1:10" ht="14.5" customHeight="1" x14ac:dyDescent="0.15">
      <c r="A312" s="5"/>
      <c r="B312" s="399">
        <v>18933</v>
      </c>
      <c r="C312" s="16" t="s">
        <v>3325</v>
      </c>
      <c r="D312" s="5"/>
      <c r="E312" s="5"/>
      <c r="F312" s="107">
        <v>9.5999999999999992E-3</v>
      </c>
      <c r="G312" s="5"/>
      <c r="H312" s="111">
        <v>2.0999999999999999E-3</v>
      </c>
      <c r="I312" s="111">
        <f t="shared" si="4"/>
        <v>7.4999999999999997E-3</v>
      </c>
      <c r="J312" s="399">
        <v>18933</v>
      </c>
    </row>
    <row r="313" spans="1:10" ht="14.5" customHeight="1" x14ac:dyDescent="0.15">
      <c r="A313" s="5"/>
      <c r="B313" s="399">
        <v>18963</v>
      </c>
      <c r="C313" s="16" t="s">
        <v>3325</v>
      </c>
      <c r="D313" s="5"/>
      <c r="E313" s="5"/>
      <c r="F313" s="107">
        <v>4.24E-2</v>
      </c>
      <c r="G313" s="5"/>
      <c r="H313" s="111">
        <v>2.2000000000000001E-3</v>
      </c>
      <c r="I313" s="111">
        <f t="shared" si="4"/>
        <v>4.02E-2</v>
      </c>
      <c r="J313" s="399">
        <v>18963</v>
      </c>
    </row>
    <row r="314" spans="1:10" ht="14.5" customHeight="1" x14ac:dyDescent="0.15">
      <c r="A314" s="5"/>
      <c r="B314" s="399">
        <v>18994</v>
      </c>
      <c r="C314" s="16" t="s">
        <v>3325</v>
      </c>
      <c r="D314" s="5"/>
      <c r="E314" s="5"/>
      <c r="F314" s="107">
        <v>1.8100000000000002E-2</v>
      </c>
      <c r="G314" s="5"/>
      <c r="H314" s="111">
        <v>2.3E-3</v>
      </c>
      <c r="I314" s="111">
        <f t="shared" si="4"/>
        <v>1.5800000000000002E-2</v>
      </c>
      <c r="J314" s="399">
        <v>18994</v>
      </c>
    </row>
    <row r="315" spans="1:10" ht="14.5" customHeight="1" x14ac:dyDescent="0.15">
      <c r="A315" s="5"/>
      <c r="B315" s="399">
        <v>19025</v>
      </c>
      <c r="C315" s="16" t="s">
        <v>3325</v>
      </c>
      <c r="D315" s="5"/>
      <c r="E315" s="5"/>
      <c r="F315" s="107">
        <v>-2.8199999999999999E-2</v>
      </c>
      <c r="G315" s="5"/>
      <c r="H315" s="111">
        <v>2.0999999999999999E-3</v>
      </c>
      <c r="I315" s="111">
        <f t="shared" si="4"/>
        <v>-3.0300000000000001E-2</v>
      </c>
      <c r="J315" s="399">
        <v>19025</v>
      </c>
    </row>
    <row r="316" spans="1:10" ht="14.5" customHeight="1" x14ac:dyDescent="0.15">
      <c r="A316" s="5"/>
      <c r="B316" s="399">
        <v>19054</v>
      </c>
      <c r="C316" s="16" t="s">
        <v>3325</v>
      </c>
      <c r="D316" s="5"/>
      <c r="E316" s="5"/>
      <c r="F316" s="107">
        <v>5.0299999999999997E-2</v>
      </c>
      <c r="G316" s="5"/>
      <c r="H316" s="111">
        <v>2.3E-3</v>
      </c>
      <c r="I316" s="111">
        <f t="shared" si="4"/>
        <v>4.8000000000000001E-2</v>
      </c>
      <c r="J316" s="399">
        <v>19054</v>
      </c>
    </row>
    <row r="317" spans="1:10" ht="14.5" customHeight="1" x14ac:dyDescent="0.15">
      <c r="A317" s="5"/>
      <c r="B317" s="399">
        <v>19085</v>
      </c>
      <c r="C317" s="16" t="s">
        <v>3325</v>
      </c>
      <c r="D317" s="5"/>
      <c r="E317" s="5"/>
      <c r="F317" s="107">
        <v>-4.02E-2</v>
      </c>
      <c r="G317" s="5"/>
      <c r="H317" s="111">
        <v>2.2000000000000001E-3</v>
      </c>
      <c r="I317" s="111">
        <f t="shared" si="4"/>
        <v>-4.24E-2</v>
      </c>
      <c r="J317" s="399">
        <v>19085</v>
      </c>
    </row>
    <row r="318" spans="1:10" ht="14.5" customHeight="1" x14ac:dyDescent="0.15">
      <c r="A318" s="5"/>
      <c r="B318" s="399">
        <v>19115</v>
      </c>
      <c r="C318" s="16" t="s">
        <v>3325</v>
      </c>
      <c r="D318" s="5"/>
      <c r="E318" s="5"/>
      <c r="F318" s="107">
        <v>3.4299999999999997E-2</v>
      </c>
      <c r="G318" s="5"/>
      <c r="H318" s="111">
        <v>2E-3</v>
      </c>
      <c r="I318" s="111">
        <f t="shared" si="4"/>
        <v>3.2299999999999995E-2</v>
      </c>
      <c r="J318" s="399">
        <v>19115</v>
      </c>
    </row>
    <row r="319" spans="1:10" ht="14.5" customHeight="1" x14ac:dyDescent="0.15">
      <c r="A319" s="5"/>
      <c r="B319" s="399">
        <v>19146</v>
      </c>
      <c r="C319" s="16" t="s">
        <v>3325</v>
      </c>
      <c r="D319" s="5"/>
      <c r="E319" s="5"/>
      <c r="F319" s="107">
        <v>4.9000000000000002E-2</v>
      </c>
      <c r="G319" s="5"/>
      <c r="H319" s="111">
        <v>2.2000000000000001E-3</v>
      </c>
      <c r="I319" s="111">
        <f t="shared" si="4"/>
        <v>4.6800000000000001E-2</v>
      </c>
      <c r="J319" s="399">
        <v>19146</v>
      </c>
    </row>
    <row r="320" spans="1:10" ht="14.5" customHeight="1" x14ac:dyDescent="0.15">
      <c r="A320" s="5"/>
      <c r="B320" s="399">
        <v>19176</v>
      </c>
      <c r="C320" s="16" t="s">
        <v>3325</v>
      </c>
      <c r="D320" s="5"/>
      <c r="E320" s="5"/>
      <c r="F320" s="107">
        <v>1.9599999999999999E-2</v>
      </c>
      <c r="G320" s="5"/>
      <c r="H320" s="111">
        <v>2.2000000000000001E-3</v>
      </c>
      <c r="I320" s="111">
        <f t="shared" si="4"/>
        <v>1.7399999999999999E-2</v>
      </c>
      <c r="J320" s="399">
        <v>19176</v>
      </c>
    </row>
    <row r="321" spans="1:10" ht="14.5" customHeight="1" x14ac:dyDescent="0.15">
      <c r="A321" s="5"/>
      <c r="B321" s="399">
        <v>19207</v>
      </c>
      <c r="C321" s="16" t="s">
        <v>3325</v>
      </c>
      <c r="D321" s="5"/>
      <c r="E321" s="5"/>
      <c r="F321" s="107">
        <v>-7.1000000000000004E-3</v>
      </c>
      <c r="G321" s="5"/>
      <c r="H321" s="111">
        <v>2.0999999999999999E-3</v>
      </c>
      <c r="I321" s="111">
        <f t="shared" si="4"/>
        <v>-9.1999999999999998E-3</v>
      </c>
      <c r="J321" s="399">
        <v>19207</v>
      </c>
    </row>
    <row r="322" spans="1:10" ht="14.5" customHeight="1" x14ac:dyDescent="0.15">
      <c r="A322" s="5"/>
      <c r="B322" s="399">
        <v>19238</v>
      </c>
      <c r="C322" s="16" t="s">
        <v>3325</v>
      </c>
      <c r="D322" s="5"/>
      <c r="E322" s="5"/>
      <c r="F322" s="107">
        <v>-1.7600000000000001E-2</v>
      </c>
      <c r="G322" s="5"/>
      <c r="H322" s="111">
        <v>2.3E-3</v>
      </c>
      <c r="I322" s="111">
        <f t="shared" ref="I322:I385" si="5">F322-H322</f>
        <v>-1.9900000000000001E-2</v>
      </c>
      <c r="J322" s="399">
        <v>19238</v>
      </c>
    </row>
    <row r="323" spans="1:10" ht="14.5" customHeight="1" x14ac:dyDescent="0.15">
      <c r="A323" s="5"/>
      <c r="B323" s="399">
        <v>19268</v>
      </c>
      <c r="C323" s="16" t="s">
        <v>3325</v>
      </c>
      <c r="D323" s="5"/>
      <c r="E323" s="5"/>
      <c r="F323" s="107">
        <v>2E-3</v>
      </c>
      <c r="G323" s="5"/>
      <c r="H323" s="111">
        <v>2.3E-3</v>
      </c>
      <c r="I323" s="111">
        <f t="shared" si="5"/>
        <v>-2.9999999999999992E-4</v>
      </c>
      <c r="J323" s="399">
        <v>19268</v>
      </c>
    </row>
    <row r="324" spans="1:10" ht="14.5" customHeight="1" x14ac:dyDescent="0.15">
      <c r="A324" s="5"/>
      <c r="B324" s="399">
        <v>19299</v>
      </c>
      <c r="C324" s="16" t="s">
        <v>3325</v>
      </c>
      <c r="D324" s="5"/>
      <c r="E324" s="5"/>
      <c r="F324" s="107">
        <v>5.7099999999999998E-2</v>
      </c>
      <c r="G324" s="5"/>
      <c r="H324" s="111">
        <v>2.0999999999999999E-3</v>
      </c>
      <c r="I324" s="111">
        <f t="shared" si="5"/>
        <v>5.5E-2</v>
      </c>
      <c r="J324" s="399">
        <v>19299</v>
      </c>
    </row>
    <row r="325" spans="1:10" ht="14.5" customHeight="1" x14ac:dyDescent="0.15">
      <c r="A325" s="5"/>
      <c r="B325" s="399">
        <v>19329</v>
      </c>
      <c r="C325" s="16" t="s">
        <v>3325</v>
      </c>
      <c r="D325" s="5"/>
      <c r="E325" s="5"/>
      <c r="F325" s="107">
        <v>3.8199999999999998E-2</v>
      </c>
      <c r="G325" s="5"/>
      <c r="H325" s="111">
        <v>2.3999999999999998E-3</v>
      </c>
      <c r="I325" s="111">
        <f t="shared" si="5"/>
        <v>3.5799999999999998E-2</v>
      </c>
      <c r="J325" s="399">
        <v>19329</v>
      </c>
    </row>
    <row r="326" spans="1:10" ht="14.5" customHeight="1" x14ac:dyDescent="0.15">
      <c r="A326" s="5"/>
      <c r="B326" s="399">
        <v>19360</v>
      </c>
      <c r="C326" s="16" t="s">
        <v>3325</v>
      </c>
      <c r="D326" s="5"/>
      <c r="E326" s="5"/>
      <c r="F326" s="107">
        <v>-4.8999999999999998E-3</v>
      </c>
      <c r="G326" s="5"/>
      <c r="H326" s="111">
        <v>2.3E-3</v>
      </c>
      <c r="I326" s="111">
        <f t="shared" si="5"/>
        <v>-7.1999999999999998E-3</v>
      </c>
      <c r="J326" s="399">
        <v>19360</v>
      </c>
    </row>
    <row r="327" spans="1:10" ht="14.5" customHeight="1" x14ac:dyDescent="0.15">
      <c r="A327" s="5"/>
      <c r="B327" s="399">
        <v>19391</v>
      </c>
      <c r="C327" s="16" t="s">
        <v>3325</v>
      </c>
      <c r="D327" s="5"/>
      <c r="E327" s="5"/>
      <c r="F327" s="107">
        <v>-1.06E-2</v>
      </c>
      <c r="G327" s="5"/>
      <c r="H327" s="111">
        <v>2.0999999999999999E-3</v>
      </c>
      <c r="I327" s="111">
        <f t="shared" si="5"/>
        <v>-1.2699999999999999E-2</v>
      </c>
      <c r="J327" s="399">
        <v>19391</v>
      </c>
    </row>
    <row r="328" spans="1:10" ht="14.5" customHeight="1" x14ac:dyDescent="0.15">
      <c r="A328" s="5"/>
      <c r="B328" s="399">
        <v>19419</v>
      </c>
      <c r="C328" s="16" t="s">
        <v>3325</v>
      </c>
      <c r="D328" s="5"/>
      <c r="E328" s="5"/>
      <c r="F328" s="107">
        <v>-2.12E-2</v>
      </c>
      <c r="G328" s="5"/>
      <c r="H328" s="111">
        <v>2.5000000000000001E-3</v>
      </c>
      <c r="I328" s="111">
        <f t="shared" si="5"/>
        <v>-2.3699999999999999E-2</v>
      </c>
      <c r="J328" s="399">
        <v>19419</v>
      </c>
    </row>
    <row r="329" spans="1:10" ht="14.5" customHeight="1" x14ac:dyDescent="0.15">
      <c r="A329" s="5"/>
      <c r="B329" s="399">
        <v>19450</v>
      </c>
      <c r="C329" s="16" t="s">
        <v>3325</v>
      </c>
      <c r="D329" s="5"/>
      <c r="E329" s="5"/>
      <c r="F329" s="107">
        <v>-2.3699999999999999E-2</v>
      </c>
      <c r="G329" s="5"/>
      <c r="H329" s="111">
        <v>2.3999999999999998E-3</v>
      </c>
      <c r="I329" s="111">
        <f t="shared" si="5"/>
        <v>-2.6099999999999998E-2</v>
      </c>
      <c r="J329" s="399">
        <v>19450</v>
      </c>
    </row>
    <row r="330" spans="1:10" ht="14.5" customHeight="1" x14ac:dyDescent="0.15">
      <c r="A330" s="5"/>
      <c r="B330" s="399">
        <v>19480</v>
      </c>
      <c r="C330" s="16" t="s">
        <v>3325</v>
      </c>
      <c r="D330" s="5"/>
      <c r="E330" s="5"/>
      <c r="F330" s="107">
        <v>7.7000000000000002E-3</v>
      </c>
      <c r="G330" s="5"/>
      <c r="H330" s="111">
        <v>2.3999999999999998E-3</v>
      </c>
      <c r="I330" s="111">
        <f t="shared" si="5"/>
        <v>5.3000000000000009E-3</v>
      </c>
      <c r="J330" s="399">
        <v>19480</v>
      </c>
    </row>
    <row r="331" spans="1:10" ht="14.5" customHeight="1" x14ac:dyDescent="0.15">
      <c r="A331" s="5"/>
      <c r="B331" s="399">
        <v>19511</v>
      </c>
      <c r="C331" s="16" t="s">
        <v>3325</v>
      </c>
      <c r="D331" s="5"/>
      <c r="E331" s="5"/>
      <c r="F331" s="107">
        <v>-1.34E-2</v>
      </c>
      <c r="G331" s="5"/>
      <c r="H331" s="111">
        <v>2.7000000000000001E-3</v>
      </c>
      <c r="I331" s="111">
        <f t="shared" si="5"/>
        <v>-1.61E-2</v>
      </c>
      <c r="J331" s="399">
        <v>19511</v>
      </c>
    </row>
    <row r="332" spans="1:10" ht="14.5" customHeight="1" x14ac:dyDescent="0.15">
      <c r="A332" s="5"/>
      <c r="B332" s="399">
        <v>19541</v>
      </c>
      <c r="C332" s="16" t="s">
        <v>3325</v>
      </c>
      <c r="D332" s="5"/>
      <c r="E332" s="5"/>
      <c r="F332" s="107">
        <v>2.7300000000000001E-2</v>
      </c>
      <c r="G332" s="5"/>
      <c r="H332" s="111">
        <v>2.5000000000000001E-3</v>
      </c>
      <c r="I332" s="111">
        <f t="shared" si="5"/>
        <v>2.4800000000000003E-2</v>
      </c>
      <c r="J332" s="399">
        <v>19541</v>
      </c>
    </row>
    <row r="333" spans="1:10" ht="14.5" customHeight="1" x14ac:dyDescent="0.15">
      <c r="A333" s="5"/>
      <c r="B333" s="399">
        <v>19572</v>
      </c>
      <c r="C333" s="16" t="s">
        <v>3325</v>
      </c>
      <c r="D333" s="5"/>
      <c r="E333" s="5"/>
      <c r="F333" s="107">
        <v>-5.0099999999999999E-2</v>
      </c>
      <c r="G333" s="5"/>
      <c r="H333" s="111">
        <v>2.5000000000000001E-3</v>
      </c>
      <c r="I333" s="111">
        <f t="shared" si="5"/>
        <v>-5.2600000000000001E-2</v>
      </c>
      <c r="J333" s="399">
        <v>19572</v>
      </c>
    </row>
    <row r="334" spans="1:10" ht="14.5" customHeight="1" x14ac:dyDescent="0.15">
      <c r="A334" s="5"/>
      <c r="B334" s="399">
        <v>19603</v>
      </c>
      <c r="C334" s="16" t="s">
        <v>3325</v>
      </c>
      <c r="D334" s="5"/>
      <c r="E334" s="5"/>
      <c r="F334" s="107">
        <v>3.3999999999999998E-3</v>
      </c>
      <c r="G334" s="5"/>
      <c r="H334" s="111">
        <v>2.5000000000000001E-3</v>
      </c>
      <c r="I334" s="111">
        <f t="shared" si="5"/>
        <v>8.9999999999999976E-4</v>
      </c>
      <c r="J334" s="399">
        <v>19603</v>
      </c>
    </row>
    <row r="335" spans="1:10" ht="14.5" customHeight="1" x14ac:dyDescent="0.15">
      <c r="A335" s="5"/>
      <c r="B335" s="399">
        <v>19633</v>
      </c>
      <c r="C335" s="16" t="s">
        <v>3325</v>
      </c>
      <c r="D335" s="5"/>
      <c r="E335" s="5"/>
      <c r="F335" s="107">
        <v>5.3999999999999999E-2</v>
      </c>
      <c r="G335" s="5"/>
      <c r="H335" s="111">
        <v>2.3E-3</v>
      </c>
      <c r="I335" s="111">
        <f t="shared" si="5"/>
        <v>5.1699999999999996E-2</v>
      </c>
      <c r="J335" s="399">
        <v>19633</v>
      </c>
    </row>
    <row r="336" spans="1:10" ht="14.5" customHeight="1" x14ac:dyDescent="0.15">
      <c r="A336" s="5"/>
      <c r="B336" s="399">
        <v>19664</v>
      </c>
      <c r="C336" s="16" t="s">
        <v>3325</v>
      </c>
      <c r="D336" s="5"/>
      <c r="E336" s="5"/>
      <c r="F336" s="107">
        <v>2.0400000000000001E-2</v>
      </c>
      <c r="G336" s="5"/>
      <c r="H336" s="111">
        <v>2.3999999999999998E-3</v>
      </c>
      <c r="I336" s="111">
        <f t="shared" si="5"/>
        <v>1.8000000000000002E-2</v>
      </c>
      <c r="J336" s="399">
        <v>19664</v>
      </c>
    </row>
    <row r="337" spans="1:10" ht="14.5" customHeight="1" x14ac:dyDescent="0.15">
      <c r="A337" s="5"/>
      <c r="B337" s="399">
        <v>19694</v>
      </c>
      <c r="C337" s="16" t="s">
        <v>3325</v>
      </c>
      <c r="D337" s="5"/>
      <c r="E337" s="5"/>
      <c r="F337" s="107">
        <v>5.1999999999999998E-3</v>
      </c>
      <c r="G337" s="5"/>
      <c r="H337" s="111">
        <v>2.3999999999999998E-3</v>
      </c>
      <c r="I337" s="111">
        <f t="shared" si="5"/>
        <v>2.8E-3</v>
      </c>
      <c r="J337" s="399">
        <v>19694</v>
      </c>
    </row>
    <row r="338" spans="1:10" ht="14.5" customHeight="1" x14ac:dyDescent="0.15">
      <c r="A338" s="5"/>
      <c r="B338" s="399">
        <v>19725</v>
      </c>
      <c r="C338" s="16" t="s">
        <v>3325</v>
      </c>
      <c r="D338" s="5"/>
      <c r="E338" s="5"/>
      <c r="F338" s="107">
        <v>5.3600000000000002E-2</v>
      </c>
      <c r="G338" s="5"/>
      <c r="H338" s="111">
        <v>2.3E-3</v>
      </c>
      <c r="I338" s="111">
        <f t="shared" si="5"/>
        <v>5.1299999999999998E-2</v>
      </c>
      <c r="J338" s="399">
        <v>19725</v>
      </c>
    </row>
    <row r="339" spans="1:10" ht="14.5" customHeight="1" x14ac:dyDescent="0.15">
      <c r="A339" s="5"/>
      <c r="B339" s="399">
        <v>19756</v>
      </c>
      <c r="C339" s="16" t="s">
        <v>3325</v>
      </c>
      <c r="D339" s="5"/>
      <c r="E339" s="5"/>
      <c r="F339" s="107">
        <v>1.11E-2</v>
      </c>
      <c r="G339" s="5"/>
      <c r="H339" s="111">
        <v>2.2000000000000001E-3</v>
      </c>
      <c r="I339" s="111">
        <f t="shared" si="5"/>
        <v>8.8999999999999999E-3</v>
      </c>
      <c r="J339" s="399">
        <v>19756</v>
      </c>
    </row>
    <row r="340" spans="1:10" ht="14.5" customHeight="1" x14ac:dyDescent="0.15">
      <c r="A340" s="5"/>
      <c r="B340" s="399">
        <v>19784</v>
      </c>
      <c r="C340" s="16" t="s">
        <v>3325</v>
      </c>
      <c r="D340" s="5"/>
      <c r="E340" s="5"/>
      <c r="F340" s="107">
        <v>3.2500000000000001E-2</v>
      </c>
      <c r="G340" s="5"/>
      <c r="H340" s="111">
        <v>2.5000000000000001E-3</v>
      </c>
      <c r="I340" s="111">
        <f t="shared" si="5"/>
        <v>3.0000000000000002E-2</v>
      </c>
      <c r="J340" s="399">
        <v>19784</v>
      </c>
    </row>
    <row r="341" spans="1:10" ht="14.5" customHeight="1" x14ac:dyDescent="0.15">
      <c r="A341" s="5"/>
      <c r="B341" s="399">
        <v>19815</v>
      </c>
      <c r="C341" s="16" t="s">
        <v>3325</v>
      </c>
      <c r="D341" s="5"/>
      <c r="E341" s="5"/>
      <c r="F341" s="107">
        <v>5.16E-2</v>
      </c>
      <c r="G341" s="5"/>
      <c r="H341" s="111">
        <v>2.2000000000000001E-3</v>
      </c>
      <c r="I341" s="111">
        <f t="shared" si="5"/>
        <v>4.9399999999999999E-2</v>
      </c>
      <c r="J341" s="399">
        <v>19815</v>
      </c>
    </row>
    <row r="342" spans="1:10" ht="14.5" customHeight="1" x14ac:dyDescent="0.15">
      <c r="A342" s="5"/>
      <c r="B342" s="399">
        <v>19845</v>
      </c>
      <c r="C342" s="16" t="s">
        <v>3325</v>
      </c>
      <c r="D342" s="5"/>
      <c r="E342" s="5"/>
      <c r="F342" s="107">
        <v>4.1799999999999997E-2</v>
      </c>
      <c r="G342" s="5"/>
      <c r="H342" s="111">
        <v>2E-3</v>
      </c>
      <c r="I342" s="111">
        <f t="shared" si="5"/>
        <v>3.9799999999999995E-2</v>
      </c>
      <c r="J342" s="399">
        <v>19845</v>
      </c>
    </row>
    <row r="343" spans="1:10" ht="14.5" customHeight="1" x14ac:dyDescent="0.15">
      <c r="A343" s="5"/>
      <c r="B343" s="399">
        <v>19876</v>
      </c>
      <c r="C343" s="16" t="s">
        <v>3325</v>
      </c>
      <c r="D343" s="5"/>
      <c r="E343" s="5"/>
      <c r="F343" s="107">
        <v>3.0999999999999999E-3</v>
      </c>
      <c r="G343" s="5"/>
      <c r="H343" s="111">
        <v>2.5000000000000001E-3</v>
      </c>
      <c r="I343" s="111">
        <f t="shared" si="5"/>
        <v>5.9999999999999984E-4</v>
      </c>
      <c r="J343" s="399">
        <v>19876</v>
      </c>
    </row>
    <row r="344" spans="1:10" ht="14.5" customHeight="1" x14ac:dyDescent="0.15">
      <c r="A344" s="5"/>
      <c r="B344" s="399">
        <v>19906</v>
      </c>
      <c r="C344" s="16" t="s">
        <v>3325</v>
      </c>
      <c r="D344" s="5"/>
      <c r="E344" s="5"/>
      <c r="F344" s="107">
        <v>5.8900000000000001E-2</v>
      </c>
      <c r="G344" s="5"/>
      <c r="H344" s="111">
        <v>2.2000000000000001E-3</v>
      </c>
      <c r="I344" s="111">
        <f t="shared" si="5"/>
        <v>5.67E-2</v>
      </c>
      <c r="J344" s="399">
        <v>19906</v>
      </c>
    </row>
    <row r="345" spans="1:10" ht="14.5" customHeight="1" x14ac:dyDescent="0.15">
      <c r="A345" s="5"/>
      <c r="B345" s="399">
        <v>19937</v>
      </c>
      <c r="C345" s="16" t="s">
        <v>3325</v>
      </c>
      <c r="D345" s="5"/>
      <c r="E345" s="5"/>
      <c r="F345" s="107">
        <v>-2.75E-2</v>
      </c>
      <c r="G345" s="5"/>
      <c r="H345" s="111">
        <v>2.3E-3</v>
      </c>
      <c r="I345" s="111">
        <f t="shared" si="5"/>
        <v>-2.98E-2</v>
      </c>
      <c r="J345" s="399">
        <v>19937</v>
      </c>
    </row>
    <row r="346" spans="1:10" ht="14.5" customHeight="1" x14ac:dyDescent="0.15">
      <c r="A346" s="5"/>
      <c r="B346" s="399">
        <v>19968</v>
      </c>
      <c r="C346" s="16" t="s">
        <v>3325</v>
      </c>
      <c r="D346" s="5"/>
      <c r="E346" s="5"/>
      <c r="F346" s="107">
        <v>8.5099999999999995E-2</v>
      </c>
      <c r="G346" s="5"/>
      <c r="H346" s="111">
        <v>2.2000000000000001E-3</v>
      </c>
      <c r="I346" s="111">
        <f t="shared" si="5"/>
        <v>8.2900000000000001E-2</v>
      </c>
      <c r="J346" s="399">
        <v>19968</v>
      </c>
    </row>
    <row r="347" spans="1:10" ht="14.5" customHeight="1" x14ac:dyDescent="0.15">
      <c r="A347" s="5"/>
      <c r="B347" s="399">
        <v>19998</v>
      </c>
      <c r="C347" s="16" t="s">
        <v>3325</v>
      </c>
      <c r="D347" s="5"/>
      <c r="E347" s="5"/>
      <c r="F347" s="107">
        <v>-1.67E-2</v>
      </c>
      <c r="G347" s="5"/>
      <c r="H347" s="111">
        <v>2.0999999999999999E-3</v>
      </c>
      <c r="I347" s="111">
        <f t="shared" si="5"/>
        <v>-1.8800000000000001E-2</v>
      </c>
      <c r="J347" s="399">
        <v>19998</v>
      </c>
    </row>
    <row r="348" spans="1:10" ht="14.5" customHeight="1" x14ac:dyDescent="0.15">
      <c r="A348" s="5"/>
      <c r="B348" s="399">
        <v>20029</v>
      </c>
      <c r="C348" s="16" t="s">
        <v>3325</v>
      </c>
      <c r="D348" s="5"/>
      <c r="E348" s="5"/>
      <c r="F348" s="107">
        <v>9.0899999999999995E-2</v>
      </c>
      <c r="G348" s="5"/>
      <c r="H348" s="111">
        <v>2.3E-3</v>
      </c>
      <c r="I348" s="111">
        <f t="shared" si="5"/>
        <v>8.8599999999999998E-2</v>
      </c>
      <c r="J348" s="399">
        <v>20029</v>
      </c>
    </row>
    <row r="349" spans="1:10" ht="14.5" customHeight="1" x14ac:dyDescent="0.15">
      <c r="A349" s="5"/>
      <c r="B349" s="399">
        <v>20059</v>
      </c>
      <c r="C349" s="16" t="s">
        <v>3325</v>
      </c>
      <c r="D349" s="5"/>
      <c r="E349" s="5"/>
      <c r="F349" s="107">
        <v>5.3400000000000003E-2</v>
      </c>
      <c r="G349" s="5"/>
      <c r="H349" s="111">
        <v>2.3E-3</v>
      </c>
      <c r="I349" s="111">
        <f t="shared" si="5"/>
        <v>5.1100000000000007E-2</v>
      </c>
      <c r="J349" s="399">
        <v>20059</v>
      </c>
    </row>
    <row r="350" spans="1:10" ht="14.5" customHeight="1" x14ac:dyDescent="0.15">
      <c r="A350" s="5"/>
      <c r="B350" s="399">
        <v>20090</v>
      </c>
      <c r="C350" s="16" t="s">
        <v>3325</v>
      </c>
      <c r="D350" s="5"/>
      <c r="E350" s="5"/>
      <c r="F350" s="107">
        <v>1.9699999999999999E-2</v>
      </c>
      <c r="G350" s="5"/>
      <c r="H350" s="111">
        <v>2.2000000000000001E-3</v>
      </c>
      <c r="I350" s="111">
        <f t="shared" si="5"/>
        <v>1.7499999999999998E-2</v>
      </c>
      <c r="J350" s="399">
        <v>20090</v>
      </c>
    </row>
    <row r="351" spans="1:10" ht="14.5" customHeight="1" x14ac:dyDescent="0.15">
      <c r="A351" s="5"/>
      <c r="B351" s="399">
        <v>20121</v>
      </c>
      <c r="C351" s="16" t="s">
        <v>3325</v>
      </c>
      <c r="D351" s="5"/>
      <c r="E351" s="5"/>
      <c r="F351" s="107">
        <v>9.7999999999999997E-3</v>
      </c>
      <c r="G351" s="5"/>
      <c r="H351" s="111">
        <v>2.2000000000000001E-3</v>
      </c>
      <c r="I351" s="111">
        <f t="shared" si="5"/>
        <v>7.5999999999999991E-3</v>
      </c>
      <c r="J351" s="399">
        <v>20121</v>
      </c>
    </row>
    <row r="352" spans="1:10" ht="14.5" customHeight="1" x14ac:dyDescent="0.15">
      <c r="A352" s="5"/>
      <c r="B352" s="399">
        <v>20149</v>
      </c>
      <c r="C352" s="16" t="s">
        <v>3325</v>
      </c>
      <c r="D352" s="5"/>
      <c r="E352" s="5"/>
      <c r="F352" s="107">
        <v>-3.0000000000000001E-3</v>
      </c>
      <c r="G352" s="5"/>
      <c r="H352" s="111">
        <v>2.3999999999999998E-3</v>
      </c>
      <c r="I352" s="111">
        <f t="shared" si="5"/>
        <v>-5.4000000000000003E-3</v>
      </c>
      <c r="J352" s="399">
        <v>20149</v>
      </c>
    </row>
    <row r="353" spans="1:10" ht="14.5" customHeight="1" x14ac:dyDescent="0.15">
      <c r="A353" s="5"/>
      <c r="B353" s="399">
        <v>20180</v>
      </c>
      <c r="C353" s="16" t="s">
        <v>3325</v>
      </c>
      <c r="D353" s="5"/>
      <c r="E353" s="5"/>
      <c r="F353" s="107">
        <v>3.9600000000000003E-2</v>
      </c>
      <c r="G353" s="5"/>
      <c r="H353" s="111">
        <v>2.2000000000000001E-3</v>
      </c>
      <c r="I353" s="111">
        <f t="shared" si="5"/>
        <v>3.7400000000000003E-2</v>
      </c>
      <c r="J353" s="399">
        <v>20180</v>
      </c>
    </row>
    <row r="354" spans="1:10" ht="14.5" customHeight="1" x14ac:dyDescent="0.15">
      <c r="A354" s="5"/>
      <c r="B354" s="399">
        <v>20210</v>
      </c>
      <c r="C354" s="16" t="s">
        <v>3325</v>
      </c>
      <c r="D354" s="5"/>
      <c r="E354" s="5"/>
      <c r="F354" s="107">
        <v>5.4999999999999997E-3</v>
      </c>
      <c r="G354" s="5"/>
      <c r="H354" s="111">
        <v>2.5000000000000001E-3</v>
      </c>
      <c r="I354" s="111">
        <f t="shared" si="5"/>
        <v>2.9999999999999996E-3</v>
      </c>
      <c r="J354" s="399">
        <v>20210</v>
      </c>
    </row>
    <row r="355" spans="1:10" ht="14.5" customHeight="1" x14ac:dyDescent="0.15">
      <c r="A355" s="5"/>
      <c r="B355" s="399">
        <v>20241</v>
      </c>
      <c r="C355" s="16" t="s">
        <v>3325</v>
      </c>
      <c r="D355" s="5"/>
      <c r="E355" s="5"/>
      <c r="F355" s="107">
        <v>8.4099999999999994E-2</v>
      </c>
      <c r="G355" s="5"/>
      <c r="H355" s="111">
        <v>2.3E-3</v>
      </c>
      <c r="I355" s="111">
        <f t="shared" si="5"/>
        <v>8.1799999999999998E-2</v>
      </c>
      <c r="J355" s="399">
        <v>20241</v>
      </c>
    </row>
    <row r="356" spans="1:10" ht="14.5" customHeight="1" x14ac:dyDescent="0.15">
      <c r="A356" s="5"/>
      <c r="B356" s="399">
        <v>20271</v>
      </c>
      <c r="C356" s="16" t="s">
        <v>3325</v>
      </c>
      <c r="D356" s="5"/>
      <c r="E356" s="5"/>
      <c r="F356" s="107">
        <v>6.2199999999999998E-2</v>
      </c>
      <c r="G356" s="5"/>
      <c r="H356" s="111">
        <v>2.3E-3</v>
      </c>
      <c r="I356" s="111">
        <f t="shared" si="5"/>
        <v>5.9899999999999995E-2</v>
      </c>
      <c r="J356" s="399">
        <v>20271</v>
      </c>
    </row>
    <row r="357" spans="1:10" ht="14.5" customHeight="1" x14ac:dyDescent="0.15">
      <c r="A357" s="5"/>
      <c r="B357" s="399">
        <v>20302</v>
      </c>
      <c r="C357" s="16" t="s">
        <v>3325</v>
      </c>
      <c r="D357" s="5"/>
      <c r="E357" s="5"/>
      <c r="F357" s="107">
        <v>-2.5000000000000001E-3</v>
      </c>
      <c r="G357" s="5"/>
      <c r="H357" s="111">
        <v>2.7000000000000001E-3</v>
      </c>
      <c r="I357" s="111">
        <f t="shared" si="5"/>
        <v>-5.1999999999999998E-3</v>
      </c>
      <c r="J357" s="399">
        <v>20302</v>
      </c>
    </row>
    <row r="358" spans="1:10" ht="14.5" customHeight="1" x14ac:dyDescent="0.15">
      <c r="A358" s="5"/>
      <c r="B358" s="399">
        <v>20333</v>
      </c>
      <c r="C358" s="16" t="s">
        <v>3325</v>
      </c>
      <c r="D358" s="5"/>
      <c r="E358" s="5"/>
      <c r="F358" s="107">
        <v>1.2999999999999999E-2</v>
      </c>
      <c r="G358" s="5"/>
      <c r="H358" s="111">
        <v>2.3999999999999998E-3</v>
      </c>
      <c r="I358" s="111">
        <f t="shared" si="5"/>
        <v>1.06E-2</v>
      </c>
      <c r="J358" s="399">
        <v>20333</v>
      </c>
    </row>
    <row r="359" spans="1:10" ht="14.5" customHeight="1" x14ac:dyDescent="0.15">
      <c r="A359" s="5"/>
      <c r="B359" s="399">
        <v>20363</v>
      </c>
      <c r="C359" s="16" t="s">
        <v>3325</v>
      </c>
      <c r="D359" s="5"/>
      <c r="E359" s="5"/>
      <c r="F359" s="107">
        <v>-2.8400000000000002E-2</v>
      </c>
      <c r="G359" s="5"/>
      <c r="H359" s="111">
        <v>2.5000000000000001E-3</v>
      </c>
      <c r="I359" s="111">
        <f t="shared" si="5"/>
        <v>-3.09E-2</v>
      </c>
      <c r="J359" s="399">
        <v>20363</v>
      </c>
    </row>
    <row r="360" spans="1:10" ht="14.5" customHeight="1" x14ac:dyDescent="0.15">
      <c r="A360" s="5"/>
      <c r="B360" s="399">
        <v>20394</v>
      </c>
      <c r="C360" s="16" t="s">
        <v>3325</v>
      </c>
      <c r="D360" s="5"/>
      <c r="E360" s="5"/>
      <c r="F360" s="107">
        <v>8.2699999999999996E-2</v>
      </c>
      <c r="G360" s="5"/>
      <c r="H360" s="111">
        <v>2.3999999999999998E-3</v>
      </c>
      <c r="I360" s="111">
        <f t="shared" si="5"/>
        <v>8.0299999999999996E-2</v>
      </c>
      <c r="J360" s="399">
        <v>20394</v>
      </c>
    </row>
    <row r="361" spans="1:10" ht="14.5" customHeight="1" x14ac:dyDescent="0.15">
      <c r="A361" s="5"/>
      <c r="B361" s="399">
        <v>20424</v>
      </c>
      <c r="C361" s="16" t="s">
        <v>3325</v>
      </c>
      <c r="D361" s="5"/>
      <c r="E361" s="5"/>
      <c r="F361" s="107">
        <v>1.5E-3</v>
      </c>
      <c r="G361" s="5"/>
      <c r="H361" s="111">
        <v>2.3999999999999998E-3</v>
      </c>
      <c r="I361" s="111">
        <f t="shared" si="5"/>
        <v>-8.9999999999999976E-4</v>
      </c>
      <c r="J361" s="399">
        <v>20424</v>
      </c>
    </row>
    <row r="362" spans="1:10" ht="14.5" customHeight="1" x14ac:dyDescent="0.15">
      <c r="A362" s="5"/>
      <c r="B362" s="399">
        <v>20455</v>
      </c>
      <c r="C362" s="16" t="s">
        <v>3325</v>
      </c>
      <c r="D362" s="5"/>
      <c r="E362" s="5"/>
      <c r="F362" s="107">
        <v>-3.4700000000000002E-2</v>
      </c>
      <c r="G362" s="5"/>
      <c r="H362" s="111">
        <v>2.5000000000000001E-3</v>
      </c>
      <c r="I362" s="111">
        <f t="shared" si="5"/>
        <v>-3.7200000000000004E-2</v>
      </c>
      <c r="J362" s="399">
        <v>20455</v>
      </c>
    </row>
    <row r="363" spans="1:10" ht="14.5" customHeight="1" x14ac:dyDescent="0.15">
      <c r="A363" s="5"/>
      <c r="B363" s="399">
        <v>20486</v>
      </c>
      <c r="C363" s="16" t="s">
        <v>3325</v>
      </c>
      <c r="D363" s="5"/>
      <c r="E363" s="5"/>
      <c r="F363" s="107">
        <v>4.1300000000000003E-2</v>
      </c>
      <c r="G363" s="5"/>
      <c r="H363" s="111">
        <v>2.3E-3</v>
      </c>
      <c r="I363" s="111">
        <f t="shared" si="5"/>
        <v>3.9000000000000007E-2</v>
      </c>
      <c r="J363" s="399">
        <v>20486</v>
      </c>
    </row>
    <row r="364" spans="1:10" ht="14.5" customHeight="1" x14ac:dyDescent="0.15">
      <c r="A364" s="5"/>
      <c r="B364" s="399">
        <v>20515</v>
      </c>
      <c r="C364" s="16" t="s">
        <v>3325</v>
      </c>
      <c r="D364" s="5"/>
      <c r="E364" s="5"/>
      <c r="F364" s="107">
        <v>7.0999999999999994E-2</v>
      </c>
      <c r="G364" s="5"/>
      <c r="H364" s="111">
        <v>2.3E-3</v>
      </c>
      <c r="I364" s="111">
        <f t="shared" si="5"/>
        <v>6.8699999999999997E-2</v>
      </c>
      <c r="J364" s="399">
        <v>20515</v>
      </c>
    </row>
    <row r="365" spans="1:10" ht="14.5" customHeight="1" x14ac:dyDescent="0.15">
      <c r="A365" s="5"/>
      <c r="B365" s="399">
        <v>20546</v>
      </c>
      <c r="C365" s="16" t="s">
        <v>3325</v>
      </c>
      <c r="D365" s="5"/>
      <c r="E365" s="5"/>
      <c r="F365" s="107">
        <v>-4.0000000000000002E-4</v>
      </c>
      <c r="G365" s="5"/>
      <c r="H365" s="111">
        <v>2.5999999999999999E-3</v>
      </c>
      <c r="I365" s="111">
        <f t="shared" si="5"/>
        <v>-3.0000000000000001E-3</v>
      </c>
      <c r="J365" s="399">
        <v>20546</v>
      </c>
    </row>
    <row r="366" spans="1:10" ht="14.5" customHeight="1" x14ac:dyDescent="0.15">
      <c r="A366" s="5"/>
      <c r="B366" s="399">
        <v>20576</v>
      </c>
      <c r="C366" s="16" t="s">
        <v>3325</v>
      </c>
      <c r="D366" s="5"/>
      <c r="E366" s="5"/>
      <c r="F366" s="107">
        <v>-5.9299999999999999E-2</v>
      </c>
      <c r="G366" s="5"/>
      <c r="H366" s="111">
        <v>2.5999999999999999E-3</v>
      </c>
      <c r="I366" s="111">
        <f t="shared" si="5"/>
        <v>-6.1899999999999997E-2</v>
      </c>
      <c r="J366" s="399">
        <v>20576</v>
      </c>
    </row>
    <row r="367" spans="1:10" ht="14.5" customHeight="1" x14ac:dyDescent="0.15">
      <c r="A367" s="5"/>
      <c r="B367" s="399">
        <v>20607</v>
      </c>
      <c r="C367" s="16" t="s">
        <v>3325</v>
      </c>
      <c r="D367" s="5"/>
      <c r="E367" s="5"/>
      <c r="F367" s="107">
        <v>4.0899999999999999E-2</v>
      </c>
      <c r="G367" s="5"/>
      <c r="H367" s="111">
        <v>2.3E-3</v>
      </c>
      <c r="I367" s="111">
        <f t="shared" si="5"/>
        <v>3.8599999999999995E-2</v>
      </c>
      <c r="J367" s="399">
        <v>20607</v>
      </c>
    </row>
    <row r="368" spans="1:10" ht="14.5" customHeight="1" x14ac:dyDescent="0.15">
      <c r="A368" s="5"/>
      <c r="B368" s="399">
        <v>20637</v>
      </c>
      <c r="C368" s="16" t="s">
        <v>3325</v>
      </c>
      <c r="D368" s="5"/>
      <c r="E368" s="5"/>
      <c r="F368" s="107">
        <v>5.2999999999999999E-2</v>
      </c>
      <c r="G368" s="5"/>
      <c r="H368" s="111">
        <v>2.5999999999999999E-3</v>
      </c>
      <c r="I368" s="111">
        <f t="shared" si="5"/>
        <v>5.04E-2</v>
      </c>
      <c r="J368" s="399">
        <v>20637</v>
      </c>
    </row>
    <row r="369" spans="1:10" ht="14.5" customHeight="1" x14ac:dyDescent="0.15">
      <c r="A369" s="5"/>
      <c r="B369" s="399">
        <v>20668</v>
      </c>
      <c r="C369" s="16" t="s">
        <v>3325</v>
      </c>
      <c r="D369" s="5"/>
      <c r="E369" s="5"/>
      <c r="F369" s="107">
        <v>-3.2800000000000003E-2</v>
      </c>
      <c r="G369" s="5"/>
      <c r="H369" s="111">
        <v>2.5999999999999999E-3</v>
      </c>
      <c r="I369" s="111">
        <f t="shared" si="5"/>
        <v>-3.5400000000000001E-2</v>
      </c>
      <c r="J369" s="399">
        <v>20668</v>
      </c>
    </row>
    <row r="370" spans="1:10" ht="14.5" customHeight="1" x14ac:dyDescent="0.15">
      <c r="A370" s="5"/>
      <c r="B370" s="399">
        <v>20699</v>
      </c>
      <c r="C370" s="16" t="s">
        <v>3325</v>
      </c>
      <c r="D370" s="5"/>
      <c r="E370" s="5"/>
      <c r="F370" s="107">
        <v>-4.3999999999999997E-2</v>
      </c>
      <c r="G370" s="5"/>
      <c r="H370" s="111">
        <v>2.5000000000000001E-3</v>
      </c>
      <c r="I370" s="111">
        <f t="shared" si="5"/>
        <v>-4.65E-2</v>
      </c>
      <c r="J370" s="399">
        <v>20699</v>
      </c>
    </row>
    <row r="371" spans="1:10" ht="14.5" customHeight="1" x14ac:dyDescent="0.15">
      <c r="A371" s="5"/>
      <c r="B371" s="399">
        <v>20729</v>
      </c>
      <c r="C371" s="16" t="s">
        <v>3325</v>
      </c>
      <c r="D371" s="5"/>
      <c r="E371" s="5"/>
      <c r="F371" s="107">
        <v>6.6E-3</v>
      </c>
      <c r="G371" s="5"/>
      <c r="H371" s="111">
        <v>2.8999999999999998E-3</v>
      </c>
      <c r="I371" s="111">
        <f t="shared" si="5"/>
        <v>3.7000000000000002E-3</v>
      </c>
      <c r="J371" s="399">
        <v>20729</v>
      </c>
    </row>
    <row r="372" spans="1:10" ht="14.5" customHeight="1" x14ac:dyDescent="0.15">
      <c r="A372" s="5"/>
      <c r="B372" s="399">
        <v>20760</v>
      </c>
      <c r="C372" s="16" t="s">
        <v>3325</v>
      </c>
      <c r="D372" s="5"/>
      <c r="E372" s="5"/>
      <c r="F372" s="107">
        <v>-5.0000000000000001E-3</v>
      </c>
      <c r="G372" s="5"/>
      <c r="H372" s="111">
        <v>2.7000000000000001E-3</v>
      </c>
      <c r="I372" s="111">
        <f t="shared" si="5"/>
        <v>-7.7000000000000002E-3</v>
      </c>
      <c r="J372" s="399">
        <v>20760</v>
      </c>
    </row>
    <row r="373" spans="1:10" ht="14.5" customHeight="1" x14ac:dyDescent="0.15">
      <c r="A373" s="5"/>
      <c r="B373" s="399">
        <v>20790</v>
      </c>
      <c r="C373" s="16" t="s">
        <v>3325</v>
      </c>
      <c r="D373" s="5"/>
      <c r="E373" s="5"/>
      <c r="F373" s="107">
        <v>3.6999999999999998E-2</v>
      </c>
      <c r="G373" s="5"/>
      <c r="H373" s="111">
        <v>2.8E-3</v>
      </c>
      <c r="I373" s="111">
        <f t="shared" si="5"/>
        <v>3.4200000000000001E-2</v>
      </c>
      <c r="J373" s="399">
        <v>20790</v>
      </c>
    </row>
    <row r="374" spans="1:10" ht="14.5" customHeight="1" x14ac:dyDescent="0.15">
      <c r="A374" s="5"/>
      <c r="B374" s="399">
        <v>20821</v>
      </c>
      <c r="C374" s="16" t="s">
        <v>3325</v>
      </c>
      <c r="D374" s="5"/>
      <c r="E374" s="5"/>
      <c r="F374" s="107">
        <v>-4.0099999999999997E-2</v>
      </c>
      <c r="G374" s="5"/>
      <c r="H374" s="111">
        <v>2.8999999999999998E-3</v>
      </c>
      <c r="I374" s="111">
        <f t="shared" si="5"/>
        <v>-4.2999999999999997E-2</v>
      </c>
      <c r="J374" s="399">
        <v>20821</v>
      </c>
    </row>
    <row r="375" spans="1:10" ht="14.5" customHeight="1" x14ac:dyDescent="0.15">
      <c r="A375" s="5"/>
      <c r="B375" s="399">
        <v>20852</v>
      </c>
      <c r="C375" s="16" t="s">
        <v>3325</v>
      </c>
      <c r="D375" s="5"/>
      <c r="E375" s="5"/>
      <c r="F375" s="107">
        <v>-2.64E-2</v>
      </c>
      <c r="G375" s="5"/>
      <c r="H375" s="111">
        <v>2.5000000000000001E-3</v>
      </c>
      <c r="I375" s="111">
        <f t="shared" si="5"/>
        <v>-2.8899999999999999E-2</v>
      </c>
      <c r="J375" s="399">
        <v>20852</v>
      </c>
    </row>
    <row r="376" spans="1:10" ht="14.5" customHeight="1" x14ac:dyDescent="0.15">
      <c r="A376" s="5"/>
      <c r="B376" s="399">
        <v>20880</v>
      </c>
      <c r="C376" s="16" t="s">
        <v>3325</v>
      </c>
      <c r="D376" s="5"/>
      <c r="E376" s="5"/>
      <c r="F376" s="107">
        <v>2.1499999999999998E-2</v>
      </c>
      <c r="G376" s="5"/>
      <c r="H376" s="111">
        <v>2.5999999999999999E-3</v>
      </c>
      <c r="I376" s="111">
        <f t="shared" si="5"/>
        <v>1.89E-2</v>
      </c>
      <c r="J376" s="399">
        <v>20880</v>
      </c>
    </row>
    <row r="377" spans="1:10" ht="14.5" customHeight="1" x14ac:dyDescent="0.15">
      <c r="A377" s="5"/>
      <c r="B377" s="399">
        <v>20911</v>
      </c>
      <c r="C377" s="16" t="s">
        <v>3325</v>
      </c>
      <c r="D377" s="5"/>
      <c r="E377" s="5"/>
      <c r="F377" s="107">
        <v>3.8800000000000001E-2</v>
      </c>
      <c r="G377" s="5"/>
      <c r="H377" s="111">
        <v>2.8999999999999998E-3</v>
      </c>
      <c r="I377" s="111">
        <f t="shared" si="5"/>
        <v>3.5900000000000001E-2</v>
      </c>
      <c r="J377" s="399">
        <v>20911</v>
      </c>
    </row>
    <row r="378" spans="1:10" ht="14.5" customHeight="1" x14ac:dyDescent="0.15">
      <c r="A378" s="5"/>
      <c r="B378" s="399">
        <v>20941</v>
      </c>
      <c r="C378" s="16" t="s">
        <v>3325</v>
      </c>
      <c r="D378" s="5"/>
      <c r="E378" s="5"/>
      <c r="F378" s="107">
        <v>4.3700000000000003E-2</v>
      </c>
      <c r="G378" s="5"/>
      <c r="H378" s="111">
        <v>2.8999999999999998E-3</v>
      </c>
      <c r="I378" s="111">
        <f t="shared" si="5"/>
        <v>4.0800000000000003E-2</v>
      </c>
      <c r="J378" s="399">
        <v>20941</v>
      </c>
    </row>
    <row r="379" spans="1:10" ht="14.5" customHeight="1" x14ac:dyDescent="0.15">
      <c r="A379" s="5"/>
      <c r="B379" s="399">
        <v>20972</v>
      </c>
      <c r="C379" s="16" t="s">
        <v>3325</v>
      </c>
      <c r="D379" s="5"/>
      <c r="E379" s="5"/>
      <c r="F379" s="107">
        <v>4.0000000000000002E-4</v>
      </c>
      <c r="G379" s="5"/>
      <c r="H379" s="111">
        <v>2.5000000000000001E-3</v>
      </c>
      <c r="I379" s="111">
        <f t="shared" si="5"/>
        <v>-2.0999999999999999E-3</v>
      </c>
      <c r="J379" s="399">
        <v>20972</v>
      </c>
    </row>
    <row r="380" spans="1:10" ht="14.5" customHeight="1" x14ac:dyDescent="0.15">
      <c r="A380" s="5"/>
      <c r="B380" s="399">
        <v>21002</v>
      </c>
      <c r="C380" s="16" t="s">
        <v>3325</v>
      </c>
      <c r="D380" s="5"/>
      <c r="E380" s="5"/>
      <c r="F380" s="107">
        <v>1.3100000000000001E-2</v>
      </c>
      <c r="G380" s="5"/>
      <c r="H380" s="111">
        <v>3.3E-3</v>
      </c>
      <c r="I380" s="111">
        <f t="shared" si="5"/>
        <v>9.7999999999999997E-3</v>
      </c>
      <c r="J380" s="399">
        <v>21002</v>
      </c>
    </row>
    <row r="381" spans="1:10" ht="14.5" customHeight="1" x14ac:dyDescent="0.15">
      <c r="A381" s="5"/>
      <c r="B381" s="399">
        <v>21033</v>
      </c>
      <c r="C381" s="16" t="s">
        <v>3325</v>
      </c>
      <c r="D381" s="5"/>
      <c r="E381" s="5"/>
      <c r="F381" s="107">
        <v>-5.0500000000000003E-2</v>
      </c>
      <c r="G381" s="5"/>
      <c r="H381" s="111">
        <v>3.0000000000000001E-3</v>
      </c>
      <c r="I381" s="111">
        <f t="shared" si="5"/>
        <v>-5.3500000000000006E-2</v>
      </c>
      <c r="J381" s="399">
        <v>21033</v>
      </c>
    </row>
    <row r="382" spans="1:10" ht="14.5" customHeight="1" x14ac:dyDescent="0.15">
      <c r="A382" s="5"/>
      <c r="B382" s="399">
        <v>21064</v>
      </c>
      <c r="C382" s="16" t="s">
        <v>3325</v>
      </c>
      <c r="D382" s="5"/>
      <c r="E382" s="5"/>
      <c r="F382" s="107">
        <v>-6.0199999999999997E-2</v>
      </c>
      <c r="G382" s="5"/>
      <c r="H382" s="111">
        <v>3.0999999999999999E-3</v>
      </c>
      <c r="I382" s="111">
        <f t="shared" si="5"/>
        <v>-6.3299999999999995E-2</v>
      </c>
      <c r="J382" s="399">
        <v>21064</v>
      </c>
    </row>
    <row r="383" spans="1:10" ht="14.5" customHeight="1" x14ac:dyDescent="0.15">
      <c r="A383" s="5"/>
      <c r="B383" s="399">
        <v>21094</v>
      </c>
      <c r="C383" s="16" t="s">
        <v>3325</v>
      </c>
      <c r="D383" s="5"/>
      <c r="E383" s="5"/>
      <c r="F383" s="107">
        <v>-3.0200000000000001E-2</v>
      </c>
      <c r="G383" s="5"/>
      <c r="H383" s="111">
        <v>3.0999999999999999E-3</v>
      </c>
      <c r="I383" s="111">
        <f t="shared" si="5"/>
        <v>-3.3300000000000003E-2</v>
      </c>
      <c r="J383" s="399">
        <v>21094</v>
      </c>
    </row>
    <row r="384" spans="1:10" ht="14.5" customHeight="1" x14ac:dyDescent="0.15">
      <c r="A384" s="5"/>
      <c r="B384" s="399">
        <v>21125</v>
      </c>
      <c r="C384" s="16" t="s">
        <v>3325</v>
      </c>
      <c r="D384" s="5"/>
      <c r="E384" s="5"/>
      <c r="F384" s="107">
        <v>2.3099999999999999E-2</v>
      </c>
      <c r="G384" s="5"/>
      <c r="H384" s="111">
        <v>2.8999999999999998E-3</v>
      </c>
      <c r="I384" s="111">
        <f t="shared" si="5"/>
        <v>2.0199999999999999E-2</v>
      </c>
      <c r="J384" s="399">
        <v>21125</v>
      </c>
    </row>
    <row r="385" spans="1:10" ht="14.5" customHeight="1" x14ac:dyDescent="0.15">
      <c r="A385" s="5"/>
      <c r="B385" s="399">
        <v>21155</v>
      </c>
      <c r="C385" s="16" t="s">
        <v>3325</v>
      </c>
      <c r="D385" s="5"/>
      <c r="E385" s="5"/>
      <c r="F385" s="107">
        <v>-3.95E-2</v>
      </c>
      <c r="G385" s="5"/>
      <c r="H385" s="111">
        <v>2.8999999999999998E-3</v>
      </c>
      <c r="I385" s="111">
        <f t="shared" si="5"/>
        <v>-4.24E-2</v>
      </c>
      <c r="J385" s="399">
        <v>21155</v>
      </c>
    </row>
    <row r="386" spans="1:10" ht="14.5" customHeight="1" x14ac:dyDescent="0.15">
      <c r="A386" s="5"/>
      <c r="B386" s="399">
        <v>21186</v>
      </c>
      <c r="C386" s="16" t="s">
        <v>3325</v>
      </c>
      <c r="D386" s="5"/>
      <c r="E386" s="5"/>
      <c r="F386" s="107">
        <v>4.4499999999999998E-2</v>
      </c>
      <c r="G386" s="5"/>
      <c r="H386" s="111">
        <v>2.7000000000000001E-3</v>
      </c>
      <c r="I386" s="111">
        <f t="shared" ref="I386:I449" si="6">F386-H386</f>
        <v>4.1799999999999997E-2</v>
      </c>
      <c r="J386" s="399">
        <v>21186</v>
      </c>
    </row>
    <row r="387" spans="1:10" ht="14.5" customHeight="1" x14ac:dyDescent="0.15">
      <c r="A387" s="5"/>
      <c r="B387" s="399">
        <v>21217</v>
      </c>
      <c r="C387" s="16" t="s">
        <v>3325</v>
      </c>
      <c r="D387" s="5"/>
      <c r="E387" s="5"/>
      <c r="F387" s="107">
        <v>-1.41E-2</v>
      </c>
      <c r="G387" s="5"/>
      <c r="H387" s="111">
        <v>2.5000000000000001E-3</v>
      </c>
      <c r="I387" s="111">
        <f t="shared" si="6"/>
        <v>-1.66E-2</v>
      </c>
      <c r="J387" s="399">
        <v>21217</v>
      </c>
    </row>
    <row r="388" spans="1:10" ht="14.5" customHeight="1" x14ac:dyDescent="0.15">
      <c r="A388" s="5"/>
      <c r="B388" s="399">
        <v>21245</v>
      </c>
      <c r="C388" s="16" t="s">
        <v>3325</v>
      </c>
      <c r="D388" s="5"/>
      <c r="E388" s="5"/>
      <c r="F388" s="107">
        <v>3.2800000000000003E-2</v>
      </c>
      <c r="G388" s="5"/>
      <c r="H388" s="111">
        <v>2.7000000000000001E-3</v>
      </c>
      <c r="I388" s="111">
        <f t="shared" si="6"/>
        <v>3.0100000000000002E-2</v>
      </c>
      <c r="J388" s="399">
        <v>21245</v>
      </c>
    </row>
    <row r="389" spans="1:10" ht="14.5" customHeight="1" x14ac:dyDescent="0.15">
      <c r="A389" s="5"/>
      <c r="B389" s="399">
        <v>21276</v>
      </c>
      <c r="C389" s="16" t="s">
        <v>3325</v>
      </c>
      <c r="D389" s="5"/>
      <c r="E389" s="5"/>
      <c r="F389" s="107">
        <v>3.3700000000000001E-2</v>
      </c>
      <c r="G389" s="5"/>
      <c r="H389" s="111">
        <v>2.5999999999999999E-3</v>
      </c>
      <c r="I389" s="111">
        <f t="shared" si="6"/>
        <v>3.1100000000000003E-2</v>
      </c>
      <c r="J389" s="399">
        <v>21276</v>
      </c>
    </row>
    <row r="390" spans="1:10" ht="14.5" customHeight="1" x14ac:dyDescent="0.15">
      <c r="A390" s="5"/>
      <c r="B390" s="399">
        <v>21306</v>
      </c>
      <c r="C390" s="16" t="s">
        <v>3325</v>
      </c>
      <c r="D390" s="5"/>
      <c r="E390" s="5"/>
      <c r="F390" s="107">
        <v>2.12E-2</v>
      </c>
      <c r="G390" s="5"/>
      <c r="H390" s="111">
        <v>2.3999999999999998E-3</v>
      </c>
      <c r="I390" s="111">
        <f t="shared" si="6"/>
        <v>1.8800000000000001E-2</v>
      </c>
      <c r="J390" s="399">
        <v>21306</v>
      </c>
    </row>
    <row r="391" spans="1:10" ht="14.5" customHeight="1" x14ac:dyDescent="0.15">
      <c r="A391" s="5"/>
      <c r="B391" s="399">
        <v>21337</v>
      </c>
      <c r="C391" s="16" t="s">
        <v>3325</v>
      </c>
      <c r="D391" s="5"/>
      <c r="E391" s="5"/>
      <c r="F391" s="107">
        <v>2.7900000000000001E-2</v>
      </c>
      <c r="G391" s="5"/>
      <c r="H391" s="111">
        <v>2.7000000000000001E-3</v>
      </c>
      <c r="I391" s="111">
        <f t="shared" si="6"/>
        <v>2.52E-2</v>
      </c>
      <c r="J391" s="399">
        <v>21337</v>
      </c>
    </row>
    <row r="392" spans="1:10" ht="14.5" customHeight="1" x14ac:dyDescent="0.15">
      <c r="A392" s="5"/>
      <c r="B392" s="399">
        <v>21367</v>
      </c>
      <c r="C392" s="16" t="s">
        <v>3325</v>
      </c>
      <c r="D392" s="5"/>
      <c r="E392" s="5"/>
      <c r="F392" s="107">
        <v>4.4900000000000002E-2</v>
      </c>
      <c r="G392" s="5"/>
      <c r="H392" s="111">
        <v>2.7000000000000001E-3</v>
      </c>
      <c r="I392" s="111">
        <f t="shared" si="6"/>
        <v>4.2200000000000001E-2</v>
      </c>
      <c r="J392" s="399">
        <v>21367</v>
      </c>
    </row>
    <row r="393" spans="1:10" ht="14.5" customHeight="1" x14ac:dyDescent="0.15">
      <c r="A393" s="5"/>
      <c r="B393" s="399">
        <v>21398</v>
      </c>
      <c r="C393" s="16" t="s">
        <v>3325</v>
      </c>
      <c r="D393" s="5"/>
      <c r="E393" s="5"/>
      <c r="F393" s="107">
        <v>1.7600000000000001E-2</v>
      </c>
      <c r="G393" s="5"/>
      <c r="H393" s="111">
        <v>2.7000000000000001E-3</v>
      </c>
      <c r="I393" s="111">
        <f t="shared" si="6"/>
        <v>1.49E-2</v>
      </c>
      <c r="J393" s="399">
        <v>21398</v>
      </c>
    </row>
    <row r="394" spans="1:10" ht="14.5" customHeight="1" x14ac:dyDescent="0.15">
      <c r="A394" s="5"/>
      <c r="B394" s="399">
        <v>21429</v>
      </c>
      <c r="C394" s="16" t="s">
        <v>3325</v>
      </c>
      <c r="D394" s="5"/>
      <c r="E394" s="5"/>
      <c r="F394" s="107">
        <v>5.0099999999999999E-2</v>
      </c>
      <c r="G394" s="5"/>
      <c r="H394" s="111">
        <v>3.2000000000000002E-3</v>
      </c>
      <c r="I394" s="111">
        <f t="shared" si="6"/>
        <v>4.6899999999999997E-2</v>
      </c>
      <c r="J394" s="399">
        <v>21429</v>
      </c>
    </row>
    <row r="395" spans="1:10" ht="14.5" customHeight="1" x14ac:dyDescent="0.15">
      <c r="A395" s="5"/>
      <c r="B395" s="399">
        <v>21459</v>
      </c>
      <c r="C395" s="16" t="s">
        <v>3325</v>
      </c>
      <c r="D395" s="5"/>
      <c r="E395" s="5"/>
      <c r="F395" s="107">
        <v>2.7E-2</v>
      </c>
      <c r="G395" s="5"/>
      <c r="H395" s="111">
        <v>3.2000000000000002E-3</v>
      </c>
      <c r="I395" s="111">
        <f t="shared" si="6"/>
        <v>2.3799999999999998E-2</v>
      </c>
      <c r="J395" s="399">
        <v>21459</v>
      </c>
    </row>
    <row r="396" spans="1:10" ht="14.5" customHeight="1" x14ac:dyDescent="0.15">
      <c r="A396" s="5"/>
      <c r="B396" s="399">
        <v>21490</v>
      </c>
      <c r="C396" s="16" t="s">
        <v>3325</v>
      </c>
      <c r="D396" s="5"/>
      <c r="E396" s="5"/>
      <c r="F396" s="107">
        <v>2.8400000000000002E-2</v>
      </c>
      <c r="G396" s="5"/>
      <c r="H396" s="111">
        <v>2.8E-3</v>
      </c>
      <c r="I396" s="111">
        <f t="shared" si="6"/>
        <v>2.5600000000000001E-2</v>
      </c>
      <c r="J396" s="399">
        <v>21490</v>
      </c>
    </row>
    <row r="397" spans="1:10" ht="14.5" customHeight="1" x14ac:dyDescent="0.15">
      <c r="A397" s="5"/>
      <c r="B397" s="399">
        <v>21520</v>
      </c>
      <c r="C397" s="16" t="s">
        <v>3325</v>
      </c>
      <c r="D397" s="5"/>
      <c r="E397" s="5"/>
      <c r="F397" s="107">
        <v>5.3499999999999999E-2</v>
      </c>
      <c r="G397" s="5"/>
      <c r="H397" s="111">
        <v>3.3E-3</v>
      </c>
      <c r="I397" s="111">
        <f t="shared" si="6"/>
        <v>5.0200000000000002E-2</v>
      </c>
      <c r="J397" s="399">
        <v>21520</v>
      </c>
    </row>
    <row r="398" spans="1:10" ht="14.5" customHeight="1" x14ac:dyDescent="0.15">
      <c r="A398" s="5"/>
      <c r="B398" s="399">
        <v>21551</v>
      </c>
      <c r="C398" s="16" t="s">
        <v>3325</v>
      </c>
      <c r="D398" s="5"/>
      <c r="E398" s="5"/>
      <c r="F398" s="107">
        <v>5.3E-3</v>
      </c>
      <c r="G398" s="5"/>
      <c r="H398" s="111">
        <v>3.0999999999999999E-3</v>
      </c>
      <c r="I398" s="111">
        <f t="shared" si="6"/>
        <v>2.2000000000000001E-3</v>
      </c>
      <c r="J398" s="399">
        <v>21551</v>
      </c>
    </row>
    <row r="399" spans="1:10" ht="14.5" customHeight="1" x14ac:dyDescent="0.15">
      <c r="A399" s="5"/>
      <c r="B399" s="399">
        <v>21582</v>
      </c>
      <c r="C399" s="16" t="s">
        <v>3325</v>
      </c>
      <c r="D399" s="5"/>
      <c r="E399" s="5"/>
      <c r="F399" s="107">
        <v>4.8999999999999998E-3</v>
      </c>
      <c r="G399" s="5"/>
      <c r="H399" s="111">
        <v>3.0999999999999999E-3</v>
      </c>
      <c r="I399" s="111">
        <f t="shared" si="6"/>
        <v>1.8E-3</v>
      </c>
      <c r="J399" s="399">
        <v>21582</v>
      </c>
    </row>
    <row r="400" spans="1:10" ht="14.5" customHeight="1" x14ac:dyDescent="0.15">
      <c r="A400" s="5"/>
      <c r="B400" s="399">
        <v>21610</v>
      </c>
      <c r="C400" s="16" t="s">
        <v>3325</v>
      </c>
      <c r="D400" s="5"/>
      <c r="E400" s="5"/>
      <c r="F400" s="107">
        <v>2E-3</v>
      </c>
      <c r="G400" s="5"/>
      <c r="H400" s="111">
        <v>3.5000000000000001E-3</v>
      </c>
      <c r="I400" s="111">
        <f t="shared" si="6"/>
        <v>-1.5E-3</v>
      </c>
      <c r="J400" s="399">
        <v>21610</v>
      </c>
    </row>
    <row r="401" spans="1:10" ht="14.5" customHeight="1" x14ac:dyDescent="0.15">
      <c r="A401" s="5"/>
      <c r="B401" s="399">
        <v>21641</v>
      </c>
      <c r="C401" s="16" t="s">
        <v>3325</v>
      </c>
      <c r="D401" s="5"/>
      <c r="E401" s="5"/>
      <c r="F401" s="107">
        <v>4.02E-2</v>
      </c>
      <c r="G401" s="5"/>
      <c r="H401" s="111">
        <v>3.3E-3</v>
      </c>
      <c r="I401" s="111">
        <f t="shared" si="6"/>
        <v>3.6900000000000002E-2</v>
      </c>
      <c r="J401" s="399">
        <v>21641</v>
      </c>
    </row>
    <row r="402" spans="1:10" ht="14.5" customHeight="1" x14ac:dyDescent="0.15">
      <c r="A402" s="5"/>
      <c r="B402" s="399">
        <v>21671</v>
      </c>
      <c r="C402" s="16" t="s">
        <v>3325</v>
      </c>
      <c r="D402" s="5"/>
      <c r="E402" s="5"/>
      <c r="F402" s="107">
        <v>2.4E-2</v>
      </c>
      <c r="G402" s="5"/>
      <c r="H402" s="111">
        <v>3.3E-3</v>
      </c>
      <c r="I402" s="111">
        <f t="shared" si="6"/>
        <v>2.07E-2</v>
      </c>
      <c r="J402" s="399">
        <v>21671</v>
      </c>
    </row>
    <row r="403" spans="1:10" ht="14.5" customHeight="1" x14ac:dyDescent="0.15">
      <c r="A403" s="5"/>
      <c r="B403" s="399">
        <v>21702</v>
      </c>
      <c r="C403" s="16" t="s">
        <v>3325</v>
      </c>
      <c r="D403" s="5"/>
      <c r="E403" s="5"/>
      <c r="F403" s="107">
        <v>-2.2000000000000001E-3</v>
      </c>
      <c r="G403" s="5"/>
      <c r="H403" s="111">
        <v>3.5999999999999999E-3</v>
      </c>
      <c r="I403" s="111">
        <f t="shared" si="6"/>
        <v>-5.7999999999999996E-3</v>
      </c>
      <c r="J403" s="399">
        <v>21702</v>
      </c>
    </row>
    <row r="404" spans="1:10" ht="14.5" customHeight="1" x14ac:dyDescent="0.15">
      <c r="A404" s="5"/>
      <c r="B404" s="399">
        <v>21732</v>
      </c>
      <c r="C404" s="16" t="s">
        <v>3325</v>
      </c>
      <c r="D404" s="5"/>
      <c r="E404" s="5"/>
      <c r="F404" s="107">
        <v>3.6299999999999999E-2</v>
      </c>
      <c r="G404" s="5"/>
      <c r="H404" s="111">
        <v>3.5000000000000001E-3</v>
      </c>
      <c r="I404" s="111">
        <f t="shared" si="6"/>
        <v>3.2799999999999996E-2</v>
      </c>
      <c r="J404" s="399">
        <v>21732</v>
      </c>
    </row>
    <row r="405" spans="1:10" ht="14.5" customHeight="1" x14ac:dyDescent="0.15">
      <c r="A405" s="5"/>
      <c r="B405" s="399">
        <v>21763</v>
      </c>
      <c r="C405" s="16" t="s">
        <v>3325</v>
      </c>
      <c r="D405" s="5"/>
      <c r="E405" s="5"/>
      <c r="F405" s="107">
        <v>-1.0200000000000001E-2</v>
      </c>
      <c r="G405" s="5"/>
      <c r="H405" s="111">
        <v>3.5000000000000001E-3</v>
      </c>
      <c r="I405" s="111">
        <f t="shared" si="6"/>
        <v>-1.37E-2</v>
      </c>
      <c r="J405" s="399">
        <v>21763</v>
      </c>
    </row>
    <row r="406" spans="1:10" ht="14.5" customHeight="1" x14ac:dyDescent="0.15">
      <c r="A406" s="5"/>
      <c r="B406" s="399">
        <v>21794</v>
      </c>
      <c r="C406" s="16" t="s">
        <v>3325</v>
      </c>
      <c r="D406" s="5"/>
      <c r="E406" s="5"/>
      <c r="F406" s="107">
        <v>-4.4299999999999999E-2</v>
      </c>
      <c r="G406" s="5"/>
      <c r="H406" s="111">
        <v>3.3999999999999998E-3</v>
      </c>
      <c r="I406" s="111">
        <f t="shared" si="6"/>
        <v>-4.7699999999999999E-2</v>
      </c>
      <c r="J406" s="399">
        <v>21794</v>
      </c>
    </row>
    <row r="407" spans="1:10" ht="14.5" customHeight="1" x14ac:dyDescent="0.15">
      <c r="A407" s="5"/>
      <c r="B407" s="399">
        <v>21824</v>
      </c>
      <c r="C407" s="16" t="s">
        <v>3325</v>
      </c>
      <c r="D407" s="5"/>
      <c r="E407" s="5"/>
      <c r="F407" s="107">
        <v>1.2800000000000001E-2</v>
      </c>
      <c r="G407" s="5"/>
      <c r="H407" s="111">
        <v>3.5000000000000001E-3</v>
      </c>
      <c r="I407" s="111">
        <f t="shared" si="6"/>
        <v>9.300000000000001E-3</v>
      </c>
      <c r="J407" s="399">
        <v>21824</v>
      </c>
    </row>
    <row r="408" spans="1:10" ht="14.5" customHeight="1" x14ac:dyDescent="0.15">
      <c r="A408" s="5"/>
      <c r="B408" s="399">
        <v>21855</v>
      </c>
      <c r="C408" s="16" t="s">
        <v>3325</v>
      </c>
      <c r="D408" s="5"/>
      <c r="E408" s="5"/>
      <c r="F408" s="107">
        <v>1.8599999999999998E-2</v>
      </c>
      <c r="G408" s="5"/>
      <c r="H408" s="111">
        <v>3.5000000000000001E-3</v>
      </c>
      <c r="I408" s="111">
        <f t="shared" si="6"/>
        <v>1.5099999999999999E-2</v>
      </c>
      <c r="J408" s="399">
        <v>21855</v>
      </c>
    </row>
    <row r="409" spans="1:10" ht="14.5" customHeight="1" x14ac:dyDescent="0.15">
      <c r="A409" s="5"/>
      <c r="B409" s="399">
        <v>21885</v>
      </c>
      <c r="C409" s="16" t="s">
        <v>3325</v>
      </c>
      <c r="D409" s="5"/>
      <c r="E409" s="5"/>
      <c r="F409" s="107">
        <v>2.92E-2</v>
      </c>
      <c r="G409" s="5"/>
      <c r="H409" s="111">
        <v>3.5999999999999999E-3</v>
      </c>
      <c r="I409" s="111">
        <f t="shared" si="6"/>
        <v>2.5600000000000001E-2</v>
      </c>
      <c r="J409" s="399">
        <v>21885</v>
      </c>
    </row>
    <row r="410" spans="1:10" ht="14.5" customHeight="1" x14ac:dyDescent="0.15">
      <c r="A410" s="5"/>
      <c r="B410" s="399">
        <v>21916</v>
      </c>
      <c r="C410" s="16" t="s">
        <v>3325</v>
      </c>
      <c r="D410" s="5"/>
      <c r="E410" s="5"/>
      <c r="F410" s="107">
        <v>-7.0000000000000007E-2</v>
      </c>
      <c r="G410" s="5"/>
      <c r="H410" s="111">
        <v>3.5000000000000001E-3</v>
      </c>
      <c r="I410" s="111">
        <f t="shared" si="6"/>
        <v>-7.350000000000001E-2</v>
      </c>
      <c r="J410" s="399">
        <v>21916</v>
      </c>
    </row>
    <row r="411" spans="1:10" ht="14.5" customHeight="1" x14ac:dyDescent="0.15">
      <c r="A411" s="5"/>
      <c r="B411" s="399">
        <v>21947</v>
      </c>
      <c r="C411" s="16" t="s">
        <v>3325</v>
      </c>
      <c r="D411" s="5"/>
      <c r="E411" s="5"/>
      <c r="F411" s="107">
        <v>1.47E-2</v>
      </c>
      <c r="G411" s="5"/>
      <c r="H411" s="111">
        <v>3.7000000000000002E-3</v>
      </c>
      <c r="I411" s="111">
        <f t="shared" si="6"/>
        <v>1.0999999999999999E-2</v>
      </c>
      <c r="J411" s="399">
        <v>21947</v>
      </c>
    </row>
    <row r="412" spans="1:10" ht="14.5" customHeight="1" x14ac:dyDescent="0.15">
      <c r="A412" s="5"/>
      <c r="B412" s="399">
        <v>21976</v>
      </c>
      <c r="C412" s="16" t="s">
        <v>3325</v>
      </c>
      <c r="D412" s="5"/>
      <c r="E412" s="5"/>
      <c r="F412" s="107">
        <v>-1.23E-2</v>
      </c>
      <c r="G412" s="5"/>
      <c r="H412" s="111">
        <v>3.5999999999999999E-3</v>
      </c>
      <c r="I412" s="111">
        <f t="shared" si="6"/>
        <v>-1.5900000000000001E-2</v>
      </c>
      <c r="J412" s="399">
        <v>21976</v>
      </c>
    </row>
    <row r="413" spans="1:10" ht="14.5" customHeight="1" x14ac:dyDescent="0.15">
      <c r="A413" s="5"/>
      <c r="B413" s="399">
        <v>22007</v>
      </c>
      <c r="C413" s="16" t="s">
        <v>3325</v>
      </c>
      <c r="D413" s="5"/>
      <c r="E413" s="5"/>
      <c r="F413" s="107">
        <v>-1.61E-2</v>
      </c>
      <c r="G413" s="5"/>
      <c r="H413" s="111">
        <v>3.2000000000000002E-3</v>
      </c>
      <c r="I413" s="111">
        <f t="shared" si="6"/>
        <v>-1.9300000000000001E-2</v>
      </c>
      <c r="J413" s="399">
        <v>22007</v>
      </c>
    </row>
    <row r="414" spans="1:10" ht="14.5" customHeight="1" x14ac:dyDescent="0.15">
      <c r="A414" s="5"/>
      <c r="B414" s="399">
        <v>22037</v>
      </c>
      <c r="C414" s="16" t="s">
        <v>3325</v>
      </c>
      <c r="D414" s="5"/>
      <c r="E414" s="5"/>
      <c r="F414" s="107">
        <v>3.2599999999999997E-2</v>
      </c>
      <c r="G414" s="5"/>
      <c r="H414" s="111">
        <v>3.7000000000000002E-3</v>
      </c>
      <c r="I414" s="111">
        <f t="shared" si="6"/>
        <v>2.8899999999999995E-2</v>
      </c>
      <c r="J414" s="399">
        <v>22037</v>
      </c>
    </row>
    <row r="415" spans="1:10" ht="14.5" customHeight="1" x14ac:dyDescent="0.15">
      <c r="A415" s="5"/>
      <c r="B415" s="399">
        <v>22068</v>
      </c>
      <c r="C415" s="16" t="s">
        <v>3325</v>
      </c>
      <c r="D415" s="5"/>
      <c r="E415" s="5"/>
      <c r="F415" s="107">
        <v>2.1100000000000001E-2</v>
      </c>
      <c r="G415" s="5"/>
      <c r="H415" s="111">
        <v>3.3999999999999998E-3</v>
      </c>
      <c r="I415" s="111">
        <f t="shared" si="6"/>
        <v>1.77E-2</v>
      </c>
      <c r="J415" s="399">
        <v>22068</v>
      </c>
    </row>
    <row r="416" spans="1:10" ht="14.5" customHeight="1" x14ac:dyDescent="0.15">
      <c r="A416" s="5"/>
      <c r="B416" s="399">
        <v>22098</v>
      </c>
      <c r="C416" s="16" t="s">
        <v>3325</v>
      </c>
      <c r="D416" s="5"/>
      <c r="E416" s="5"/>
      <c r="F416" s="107">
        <v>-2.3400000000000001E-2</v>
      </c>
      <c r="G416" s="5"/>
      <c r="H416" s="111">
        <v>3.2000000000000002E-3</v>
      </c>
      <c r="I416" s="111">
        <f t="shared" si="6"/>
        <v>-2.6600000000000002E-2</v>
      </c>
      <c r="J416" s="399">
        <v>22098</v>
      </c>
    </row>
    <row r="417" spans="1:10" ht="14.5" customHeight="1" x14ac:dyDescent="0.15">
      <c r="A417" s="5"/>
      <c r="B417" s="399">
        <v>22129</v>
      </c>
      <c r="C417" s="16" t="s">
        <v>3325</v>
      </c>
      <c r="D417" s="5"/>
      <c r="E417" s="5"/>
      <c r="F417" s="107">
        <v>3.1699999999999999E-2</v>
      </c>
      <c r="G417" s="5"/>
      <c r="H417" s="111">
        <v>3.3999999999999998E-3</v>
      </c>
      <c r="I417" s="111">
        <f t="shared" si="6"/>
        <v>2.8299999999999999E-2</v>
      </c>
      <c r="J417" s="399">
        <v>22129</v>
      </c>
    </row>
    <row r="418" spans="1:10" ht="14.5" customHeight="1" x14ac:dyDescent="0.15">
      <c r="A418" s="5"/>
      <c r="B418" s="399">
        <v>22160</v>
      </c>
      <c r="C418" s="16" t="s">
        <v>3325</v>
      </c>
      <c r="D418" s="5"/>
      <c r="E418" s="5"/>
      <c r="F418" s="107">
        <v>-5.8999999999999997E-2</v>
      </c>
      <c r="G418" s="5"/>
      <c r="H418" s="111">
        <v>3.2000000000000002E-3</v>
      </c>
      <c r="I418" s="111">
        <f t="shared" si="6"/>
        <v>-6.2199999999999998E-2</v>
      </c>
      <c r="J418" s="399">
        <v>22160</v>
      </c>
    </row>
    <row r="419" spans="1:10" ht="14.5" customHeight="1" x14ac:dyDescent="0.15">
      <c r="A419" s="5"/>
      <c r="B419" s="399">
        <v>22190</v>
      </c>
      <c r="C419" s="16" t="s">
        <v>3325</v>
      </c>
      <c r="D419" s="5"/>
      <c r="E419" s="5"/>
      <c r="F419" s="107">
        <v>-6.9999999999999999E-4</v>
      </c>
      <c r="G419" s="5"/>
      <c r="H419" s="111">
        <v>3.3E-3</v>
      </c>
      <c r="I419" s="111">
        <f t="shared" si="6"/>
        <v>-4.0000000000000001E-3</v>
      </c>
      <c r="J419" s="399">
        <v>22190</v>
      </c>
    </row>
    <row r="420" spans="1:10" ht="14.5" customHeight="1" x14ac:dyDescent="0.15">
      <c r="A420" s="5"/>
      <c r="B420" s="399">
        <v>22221</v>
      </c>
      <c r="C420" s="16" t="s">
        <v>3325</v>
      </c>
      <c r="D420" s="5"/>
      <c r="E420" s="5"/>
      <c r="F420" s="107">
        <v>4.65E-2</v>
      </c>
      <c r="G420" s="5"/>
      <c r="H420" s="111">
        <v>3.2000000000000002E-3</v>
      </c>
      <c r="I420" s="111">
        <f t="shared" si="6"/>
        <v>4.3299999999999998E-2</v>
      </c>
      <c r="J420" s="399">
        <v>22221</v>
      </c>
    </row>
    <row r="421" spans="1:10" ht="14.5" customHeight="1" x14ac:dyDescent="0.15">
      <c r="A421" s="5"/>
      <c r="B421" s="399">
        <v>22251</v>
      </c>
      <c r="C421" s="16" t="s">
        <v>3325</v>
      </c>
      <c r="D421" s="5"/>
      <c r="E421" s="5"/>
      <c r="F421" s="107">
        <v>4.7899999999999998E-2</v>
      </c>
      <c r="G421" s="5"/>
      <c r="H421" s="111">
        <v>3.3E-3</v>
      </c>
      <c r="I421" s="111">
        <f t="shared" si="6"/>
        <v>4.4600000000000001E-2</v>
      </c>
      <c r="J421" s="399">
        <v>22251</v>
      </c>
    </row>
    <row r="422" spans="1:10" ht="14.5" customHeight="1" x14ac:dyDescent="0.15">
      <c r="A422" s="5"/>
      <c r="B422" s="399">
        <v>22282</v>
      </c>
      <c r="C422" s="16" t="s">
        <v>3325</v>
      </c>
      <c r="D422" s="5"/>
      <c r="E422" s="5"/>
      <c r="F422" s="107">
        <v>6.4500000000000002E-2</v>
      </c>
      <c r="G422" s="5"/>
      <c r="H422" s="111">
        <v>3.3E-3</v>
      </c>
      <c r="I422" s="111">
        <f t="shared" si="6"/>
        <v>6.1200000000000004E-2</v>
      </c>
      <c r="J422" s="399">
        <v>22282</v>
      </c>
    </row>
    <row r="423" spans="1:10" ht="14.5" customHeight="1" x14ac:dyDescent="0.15">
      <c r="A423" s="5"/>
      <c r="B423" s="399">
        <v>22313</v>
      </c>
      <c r="C423" s="16" t="s">
        <v>3325</v>
      </c>
      <c r="D423" s="5"/>
      <c r="E423" s="5"/>
      <c r="F423" s="107">
        <v>3.1899999999999998E-2</v>
      </c>
      <c r="G423" s="5"/>
      <c r="H423" s="111">
        <v>3.0000000000000001E-3</v>
      </c>
      <c r="I423" s="111">
        <f t="shared" si="6"/>
        <v>2.8899999999999999E-2</v>
      </c>
      <c r="J423" s="399">
        <v>22313</v>
      </c>
    </row>
    <row r="424" spans="1:10" ht="14.5" customHeight="1" x14ac:dyDescent="0.15">
      <c r="A424" s="5"/>
      <c r="B424" s="399">
        <v>22341</v>
      </c>
      <c r="C424" s="16" t="s">
        <v>3325</v>
      </c>
      <c r="D424" s="5"/>
      <c r="E424" s="5"/>
      <c r="F424" s="107">
        <v>2.7E-2</v>
      </c>
      <c r="G424" s="5"/>
      <c r="H424" s="111">
        <v>3.0999999999999999E-3</v>
      </c>
      <c r="I424" s="111">
        <f t="shared" si="6"/>
        <v>2.3900000000000001E-2</v>
      </c>
      <c r="J424" s="399">
        <v>22341</v>
      </c>
    </row>
    <row r="425" spans="1:10" ht="14.5" customHeight="1" x14ac:dyDescent="0.15">
      <c r="A425" s="5"/>
      <c r="B425" s="399">
        <v>22372</v>
      </c>
      <c r="C425" s="16" t="s">
        <v>3325</v>
      </c>
      <c r="D425" s="5"/>
      <c r="E425" s="5"/>
      <c r="F425" s="107">
        <v>5.1000000000000004E-3</v>
      </c>
      <c r="G425" s="5"/>
      <c r="H425" s="111">
        <v>3.0999999999999999E-3</v>
      </c>
      <c r="I425" s="111">
        <f t="shared" si="6"/>
        <v>2.0000000000000005E-3</v>
      </c>
      <c r="J425" s="399">
        <v>22372</v>
      </c>
    </row>
    <row r="426" spans="1:10" ht="14.5" customHeight="1" x14ac:dyDescent="0.15">
      <c r="A426" s="5"/>
      <c r="B426" s="399">
        <v>22402</v>
      </c>
      <c r="C426" s="16" t="s">
        <v>3325</v>
      </c>
      <c r="D426" s="5"/>
      <c r="E426" s="5"/>
      <c r="F426" s="107">
        <v>2.3900000000000001E-2</v>
      </c>
      <c r="G426" s="5"/>
      <c r="H426" s="111">
        <v>3.3999999999999998E-3</v>
      </c>
      <c r="I426" s="111">
        <f t="shared" si="6"/>
        <v>2.0500000000000001E-2</v>
      </c>
      <c r="J426" s="399">
        <v>22402</v>
      </c>
    </row>
    <row r="427" spans="1:10" ht="14.5" customHeight="1" x14ac:dyDescent="0.15">
      <c r="A427" s="5"/>
      <c r="B427" s="399">
        <v>22433</v>
      </c>
      <c r="C427" s="16" t="s">
        <v>3325</v>
      </c>
      <c r="D427" s="5"/>
      <c r="E427" s="5"/>
      <c r="F427" s="107">
        <v>-2.75E-2</v>
      </c>
      <c r="G427" s="5"/>
      <c r="H427" s="111">
        <v>3.2000000000000002E-3</v>
      </c>
      <c r="I427" s="111">
        <f t="shared" si="6"/>
        <v>-3.0700000000000002E-2</v>
      </c>
      <c r="J427" s="399">
        <v>22433</v>
      </c>
    </row>
    <row r="428" spans="1:10" ht="14.5" customHeight="1" x14ac:dyDescent="0.15">
      <c r="A428" s="5"/>
      <c r="B428" s="399">
        <v>22463</v>
      </c>
      <c r="C428" s="16" t="s">
        <v>3325</v>
      </c>
      <c r="D428" s="5"/>
      <c r="E428" s="5"/>
      <c r="F428" s="107">
        <v>3.4200000000000001E-2</v>
      </c>
      <c r="G428" s="5"/>
      <c r="H428" s="111">
        <v>3.3E-3</v>
      </c>
      <c r="I428" s="111">
        <f t="shared" si="6"/>
        <v>3.09E-2</v>
      </c>
      <c r="J428" s="399">
        <v>22463</v>
      </c>
    </row>
    <row r="429" spans="1:10" ht="14.5" customHeight="1" x14ac:dyDescent="0.15">
      <c r="A429" s="5"/>
      <c r="B429" s="399">
        <v>22494</v>
      </c>
      <c r="C429" s="16" t="s">
        <v>3325</v>
      </c>
      <c r="D429" s="5"/>
      <c r="E429" s="5"/>
      <c r="F429" s="107">
        <v>2.4299999999999999E-2</v>
      </c>
      <c r="G429" s="5"/>
      <c r="H429" s="111">
        <v>3.3E-3</v>
      </c>
      <c r="I429" s="111">
        <f t="shared" si="6"/>
        <v>2.0999999999999998E-2</v>
      </c>
      <c r="J429" s="399">
        <v>22494</v>
      </c>
    </row>
    <row r="430" spans="1:10" ht="14.5" customHeight="1" x14ac:dyDescent="0.15">
      <c r="A430" s="5"/>
      <c r="B430" s="399">
        <v>22525</v>
      </c>
      <c r="C430" s="16" t="s">
        <v>3325</v>
      </c>
      <c r="D430" s="5"/>
      <c r="E430" s="5"/>
      <c r="F430" s="107">
        <v>-1.84E-2</v>
      </c>
      <c r="G430" s="5"/>
      <c r="H430" s="111">
        <v>3.2000000000000002E-3</v>
      </c>
      <c r="I430" s="111">
        <f t="shared" si="6"/>
        <v>-2.1600000000000001E-2</v>
      </c>
      <c r="J430" s="399">
        <v>22525</v>
      </c>
    </row>
    <row r="431" spans="1:10" ht="14.5" customHeight="1" x14ac:dyDescent="0.15">
      <c r="A431" s="5"/>
      <c r="B431" s="399">
        <v>22555</v>
      </c>
      <c r="C431" s="16" t="s">
        <v>3325</v>
      </c>
      <c r="D431" s="5"/>
      <c r="E431" s="5"/>
      <c r="F431" s="107">
        <v>2.98E-2</v>
      </c>
      <c r="G431" s="5"/>
      <c r="H431" s="111">
        <v>3.3999999999999998E-3</v>
      </c>
      <c r="I431" s="111">
        <f t="shared" si="6"/>
        <v>2.64E-2</v>
      </c>
      <c r="J431" s="399">
        <v>22555</v>
      </c>
    </row>
    <row r="432" spans="1:10" ht="14.5" customHeight="1" x14ac:dyDescent="0.15">
      <c r="A432" s="5"/>
      <c r="B432" s="399">
        <v>22586</v>
      </c>
      <c r="C432" s="16" t="s">
        <v>3325</v>
      </c>
      <c r="D432" s="5"/>
      <c r="E432" s="5"/>
      <c r="F432" s="107">
        <v>4.4699999999999997E-2</v>
      </c>
      <c r="G432" s="5"/>
      <c r="H432" s="111">
        <v>3.2000000000000002E-3</v>
      </c>
      <c r="I432" s="111">
        <f t="shared" si="6"/>
        <v>4.1499999999999995E-2</v>
      </c>
      <c r="J432" s="399">
        <v>22586</v>
      </c>
    </row>
    <row r="433" spans="1:10" ht="14.5" customHeight="1" x14ac:dyDescent="0.15">
      <c r="A433" s="5"/>
      <c r="B433" s="399">
        <v>22616</v>
      </c>
      <c r="C433" s="16" t="s">
        <v>3325</v>
      </c>
      <c r="D433" s="5"/>
      <c r="E433" s="5"/>
      <c r="F433" s="107">
        <v>4.5999999999999999E-3</v>
      </c>
      <c r="G433" s="5"/>
      <c r="H433" s="111">
        <v>3.0999999999999999E-3</v>
      </c>
      <c r="I433" s="111">
        <f t="shared" si="6"/>
        <v>1.5E-3</v>
      </c>
      <c r="J433" s="399">
        <v>22616</v>
      </c>
    </row>
    <row r="434" spans="1:10" ht="14.5" customHeight="1" x14ac:dyDescent="0.15">
      <c r="A434" s="5"/>
      <c r="B434" s="399">
        <v>22647</v>
      </c>
      <c r="C434" s="16" t="s">
        <v>3325</v>
      </c>
      <c r="D434" s="5"/>
      <c r="E434" s="5"/>
      <c r="F434" s="107">
        <v>-3.6600000000000001E-2</v>
      </c>
      <c r="G434" s="5"/>
      <c r="H434" s="111">
        <v>3.7000000000000002E-3</v>
      </c>
      <c r="I434" s="111">
        <f t="shared" si="6"/>
        <v>-4.0300000000000002E-2</v>
      </c>
      <c r="J434" s="399">
        <v>22647</v>
      </c>
    </row>
    <row r="435" spans="1:10" ht="14.5" customHeight="1" x14ac:dyDescent="0.15">
      <c r="A435" s="5"/>
      <c r="B435" s="399">
        <v>22678</v>
      </c>
      <c r="C435" s="16" t="s">
        <v>3325</v>
      </c>
      <c r="D435" s="5"/>
      <c r="E435" s="5"/>
      <c r="F435" s="107">
        <v>2.0899999999999998E-2</v>
      </c>
      <c r="G435" s="5"/>
      <c r="H435" s="111">
        <v>3.2000000000000002E-3</v>
      </c>
      <c r="I435" s="111">
        <f t="shared" si="6"/>
        <v>1.7699999999999997E-2</v>
      </c>
      <c r="J435" s="399">
        <v>22678</v>
      </c>
    </row>
    <row r="436" spans="1:10" ht="14.5" customHeight="1" x14ac:dyDescent="0.15">
      <c r="A436" s="5"/>
      <c r="B436" s="399">
        <v>22706</v>
      </c>
      <c r="C436" s="16" t="s">
        <v>3325</v>
      </c>
      <c r="D436" s="5"/>
      <c r="E436" s="5"/>
      <c r="F436" s="107">
        <v>-4.5999999999999999E-3</v>
      </c>
      <c r="G436" s="5"/>
      <c r="H436" s="111">
        <v>3.3E-3</v>
      </c>
      <c r="I436" s="111">
        <f t="shared" si="6"/>
        <v>-7.9000000000000008E-3</v>
      </c>
      <c r="J436" s="399">
        <v>22706</v>
      </c>
    </row>
    <row r="437" spans="1:10" ht="14.5" customHeight="1" x14ac:dyDescent="0.15">
      <c r="A437" s="5"/>
      <c r="B437" s="399">
        <v>22737</v>
      </c>
      <c r="C437" s="16" t="s">
        <v>3325</v>
      </c>
      <c r="D437" s="5"/>
      <c r="E437" s="5"/>
      <c r="F437" s="107">
        <v>-6.0699999999999997E-2</v>
      </c>
      <c r="G437" s="5"/>
      <c r="H437" s="111">
        <v>3.3E-3</v>
      </c>
      <c r="I437" s="111">
        <f t="shared" si="6"/>
        <v>-6.4000000000000001E-2</v>
      </c>
      <c r="J437" s="399">
        <v>22737</v>
      </c>
    </row>
    <row r="438" spans="1:10" ht="14.5" customHeight="1" x14ac:dyDescent="0.15">
      <c r="A438" s="5"/>
      <c r="B438" s="399">
        <v>22767</v>
      </c>
      <c r="C438" s="16" t="s">
        <v>3325</v>
      </c>
      <c r="D438" s="5"/>
      <c r="E438" s="5"/>
      <c r="F438" s="107">
        <v>-8.1100000000000005E-2</v>
      </c>
      <c r="G438" s="5"/>
      <c r="H438" s="111">
        <v>3.2000000000000002E-3</v>
      </c>
      <c r="I438" s="111">
        <f t="shared" si="6"/>
        <v>-8.43E-2</v>
      </c>
      <c r="J438" s="399">
        <v>22767</v>
      </c>
    </row>
    <row r="439" spans="1:10" ht="14.5" customHeight="1" x14ac:dyDescent="0.15">
      <c r="A439" s="5"/>
      <c r="B439" s="399">
        <v>22798</v>
      </c>
      <c r="C439" s="16" t="s">
        <v>3325</v>
      </c>
      <c r="D439" s="5"/>
      <c r="E439" s="5"/>
      <c r="F439" s="107">
        <v>-8.0299999999999996E-2</v>
      </c>
      <c r="G439" s="5"/>
      <c r="H439" s="111">
        <v>3.0000000000000001E-3</v>
      </c>
      <c r="I439" s="111">
        <f t="shared" si="6"/>
        <v>-8.3299999999999999E-2</v>
      </c>
      <c r="J439" s="399">
        <v>22798</v>
      </c>
    </row>
    <row r="440" spans="1:10" ht="14.5" customHeight="1" x14ac:dyDescent="0.15">
      <c r="A440" s="5"/>
      <c r="B440" s="399">
        <v>22828</v>
      </c>
      <c r="C440" s="16" t="s">
        <v>3325</v>
      </c>
      <c r="D440" s="5"/>
      <c r="E440" s="5"/>
      <c r="F440" s="107">
        <v>6.5199999999999994E-2</v>
      </c>
      <c r="G440" s="5"/>
      <c r="H440" s="111">
        <v>3.3999999999999998E-3</v>
      </c>
      <c r="I440" s="111">
        <f t="shared" si="6"/>
        <v>6.1799999999999994E-2</v>
      </c>
      <c r="J440" s="399">
        <v>22828</v>
      </c>
    </row>
    <row r="441" spans="1:10" ht="14.5" customHeight="1" x14ac:dyDescent="0.15">
      <c r="A441" s="5"/>
      <c r="B441" s="399">
        <v>22859</v>
      </c>
      <c r="C441" s="16" t="s">
        <v>3325</v>
      </c>
      <c r="D441" s="5"/>
      <c r="E441" s="5"/>
      <c r="F441" s="107">
        <v>2.0799999999999999E-2</v>
      </c>
      <c r="G441" s="5"/>
      <c r="H441" s="111">
        <v>3.3999999999999998E-3</v>
      </c>
      <c r="I441" s="111">
        <f t="shared" si="6"/>
        <v>1.7399999999999999E-2</v>
      </c>
      <c r="J441" s="399">
        <v>22859</v>
      </c>
    </row>
    <row r="442" spans="1:10" ht="14.5" customHeight="1" x14ac:dyDescent="0.15">
      <c r="A442" s="5"/>
      <c r="B442" s="399">
        <v>22890</v>
      </c>
      <c r="C442" s="16" t="s">
        <v>3325</v>
      </c>
      <c r="D442" s="5"/>
      <c r="E442" s="5"/>
      <c r="F442" s="107">
        <v>-4.65E-2</v>
      </c>
      <c r="G442" s="5"/>
      <c r="H442" s="111">
        <v>3.0000000000000001E-3</v>
      </c>
      <c r="I442" s="111">
        <f t="shared" si="6"/>
        <v>-4.9500000000000002E-2</v>
      </c>
      <c r="J442" s="399">
        <v>22890</v>
      </c>
    </row>
    <row r="443" spans="1:10" ht="14.5" customHeight="1" x14ac:dyDescent="0.15">
      <c r="A443" s="5"/>
      <c r="B443" s="399">
        <v>22920</v>
      </c>
      <c r="C443" s="16" t="s">
        <v>3325</v>
      </c>
      <c r="D443" s="5"/>
      <c r="E443" s="5"/>
      <c r="F443" s="107">
        <v>6.4000000000000003E-3</v>
      </c>
      <c r="G443" s="5"/>
      <c r="H443" s="111">
        <v>3.5000000000000001E-3</v>
      </c>
      <c r="I443" s="111">
        <f t="shared" si="6"/>
        <v>2.9000000000000002E-3</v>
      </c>
      <c r="J443" s="399">
        <v>22920</v>
      </c>
    </row>
    <row r="444" spans="1:10" ht="14.5" customHeight="1" x14ac:dyDescent="0.15">
      <c r="A444" s="5"/>
      <c r="B444" s="399">
        <v>22951</v>
      </c>
      <c r="C444" s="16" t="s">
        <v>3325</v>
      </c>
      <c r="D444" s="5"/>
      <c r="E444" s="5"/>
      <c r="F444" s="107">
        <v>0.1086</v>
      </c>
      <c r="G444" s="5"/>
      <c r="H444" s="111">
        <v>3.0999999999999999E-3</v>
      </c>
      <c r="I444" s="111">
        <f t="shared" si="6"/>
        <v>0.1055</v>
      </c>
      <c r="J444" s="399">
        <v>22951</v>
      </c>
    </row>
    <row r="445" spans="1:10" ht="14.5" customHeight="1" x14ac:dyDescent="0.15">
      <c r="A445" s="5"/>
      <c r="B445" s="399">
        <v>22981</v>
      </c>
      <c r="C445" s="16" t="s">
        <v>3325</v>
      </c>
      <c r="D445" s="5"/>
      <c r="E445" s="5"/>
      <c r="F445" s="107">
        <v>1.5299999999999999E-2</v>
      </c>
      <c r="G445" s="5"/>
      <c r="H445" s="111">
        <v>3.2000000000000002E-3</v>
      </c>
      <c r="I445" s="111">
        <f t="shared" si="6"/>
        <v>1.21E-2</v>
      </c>
      <c r="J445" s="399">
        <v>22981</v>
      </c>
    </row>
    <row r="446" spans="1:10" ht="14.5" customHeight="1" x14ac:dyDescent="0.15">
      <c r="A446" s="5"/>
      <c r="B446" s="399">
        <v>23012</v>
      </c>
      <c r="C446" s="16" t="s">
        <v>3325</v>
      </c>
      <c r="D446" s="5"/>
      <c r="E446" s="5"/>
      <c r="F446" s="107">
        <v>5.0599999999999999E-2</v>
      </c>
      <c r="G446" s="5"/>
      <c r="H446" s="111">
        <v>3.2000000000000002E-3</v>
      </c>
      <c r="I446" s="111">
        <f t="shared" si="6"/>
        <v>4.7399999999999998E-2</v>
      </c>
      <c r="J446" s="399">
        <v>23012</v>
      </c>
    </row>
    <row r="447" spans="1:10" ht="14.5" customHeight="1" x14ac:dyDescent="0.15">
      <c r="A447" s="5"/>
      <c r="B447" s="399">
        <v>23043</v>
      </c>
      <c r="C447" s="16" t="s">
        <v>3325</v>
      </c>
      <c r="D447" s="5"/>
      <c r="E447" s="5"/>
      <c r="F447" s="107">
        <v>-2.3900000000000001E-2</v>
      </c>
      <c r="G447" s="5"/>
      <c r="H447" s="111">
        <v>2.8999999999999998E-3</v>
      </c>
      <c r="I447" s="111">
        <f t="shared" si="6"/>
        <v>-2.6800000000000001E-2</v>
      </c>
      <c r="J447" s="399">
        <v>23043</v>
      </c>
    </row>
    <row r="448" spans="1:10" ht="14.5" customHeight="1" x14ac:dyDescent="0.15">
      <c r="A448" s="5"/>
      <c r="B448" s="399">
        <v>23071</v>
      </c>
      <c r="C448" s="16" t="s">
        <v>3325</v>
      </c>
      <c r="D448" s="5"/>
      <c r="E448" s="5"/>
      <c r="F448" s="107">
        <v>3.6999999999999998E-2</v>
      </c>
      <c r="G448" s="5"/>
      <c r="H448" s="111">
        <v>3.0999999999999999E-3</v>
      </c>
      <c r="I448" s="111">
        <f t="shared" si="6"/>
        <v>3.39E-2</v>
      </c>
      <c r="J448" s="399">
        <v>23071</v>
      </c>
    </row>
    <row r="449" spans="1:10" ht="14.5" customHeight="1" x14ac:dyDescent="0.15">
      <c r="A449" s="5"/>
      <c r="B449" s="399">
        <v>23102</v>
      </c>
      <c r="C449" s="16" t="s">
        <v>3325</v>
      </c>
      <c r="D449" s="5"/>
      <c r="E449" s="5"/>
      <c r="F449" s="107">
        <v>0.05</v>
      </c>
      <c r="G449" s="5"/>
      <c r="H449" s="111">
        <v>3.3999999999999998E-3</v>
      </c>
      <c r="I449" s="111">
        <f t="shared" si="6"/>
        <v>4.6600000000000003E-2</v>
      </c>
      <c r="J449" s="399">
        <v>23102</v>
      </c>
    </row>
    <row r="450" spans="1:10" ht="14.5" customHeight="1" x14ac:dyDescent="0.15">
      <c r="A450" s="5"/>
      <c r="B450" s="399">
        <v>23132</v>
      </c>
      <c r="C450" s="16" t="s">
        <v>3325</v>
      </c>
      <c r="D450" s="5"/>
      <c r="E450" s="5"/>
      <c r="F450" s="107">
        <v>1.9300000000000001E-2</v>
      </c>
      <c r="G450" s="5"/>
      <c r="H450" s="111">
        <v>3.3E-3</v>
      </c>
      <c r="I450" s="111">
        <f t="shared" ref="I450:I513" si="7">F450-H450</f>
        <v>1.6E-2</v>
      </c>
      <c r="J450" s="399">
        <v>23132</v>
      </c>
    </row>
    <row r="451" spans="1:10" ht="14.5" customHeight="1" x14ac:dyDescent="0.15">
      <c r="A451" s="5"/>
      <c r="B451" s="399">
        <v>23163</v>
      </c>
      <c r="C451" s="16" t="s">
        <v>3325</v>
      </c>
      <c r="D451" s="5"/>
      <c r="E451" s="5"/>
      <c r="F451" s="107">
        <v>-1.8800000000000001E-2</v>
      </c>
      <c r="G451" s="5"/>
      <c r="H451" s="111">
        <v>3.0000000000000001E-3</v>
      </c>
      <c r="I451" s="111">
        <f t="shared" si="7"/>
        <v>-2.18E-2</v>
      </c>
      <c r="J451" s="399">
        <v>23163</v>
      </c>
    </row>
    <row r="452" spans="1:10" ht="14.5" customHeight="1" x14ac:dyDescent="0.15">
      <c r="A452" s="5"/>
      <c r="B452" s="399">
        <v>23193</v>
      </c>
      <c r="C452" s="16" t="s">
        <v>3325</v>
      </c>
      <c r="D452" s="5"/>
      <c r="E452" s="5"/>
      <c r="F452" s="107">
        <v>-2.2000000000000001E-3</v>
      </c>
      <c r="G452" s="5"/>
      <c r="H452" s="111">
        <v>3.5999999999999999E-3</v>
      </c>
      <c r="I452" s="111">
        <f t="shared" si="7"/>
        <v>-5.7999999999999996E-3</v>
      </c>
      <c r="J452" s="399">
        <v>23193</v>
      </c>
    </row>
    <row r="453" spans="1:10" ht="14.5" customHeight="1" x14ac:dyDescent="0.15">
      <c r="A453" s="5"/>
      <c r="B453" s="399">
        <v>23224</v>
      </c>
      <c r="C453" s="16" t="s">
        <v>3325</v>
      </c>
      <c r="D453" s="5"/>
      <c r="E453" s="5"/>
      <c r="F453" s="107">
        <v>5.3499999999999999E-2</v>
      </c>
      <c r="G453" s="5"/>
      <c r="H453" s="111">
        <v>3.3E-3</v>
      </c>
      <c r="I453" s="111">
        <f t="shared" si="7"/>
        <v>5.0200000000000002E-2</v>
      </c>
      <c r="J453" s="399">
        <v>23224</v>
      </c>
    </row>
    <row r="454" spans="1:10" ht="14.5" customHeight="1" x14ac:dyDescent="0.15">
      <c r="A454" s="5"/>
      <c r="B454" s="399">
        <v>23255</v>
      </c>
      <c r="C454" s="16" t="s">
        <v>3325</v>
      </c>
      <c r="D454" s="5"/>
      <c r="E454" s="5"/>
      <c r="F454" s="107">
        <v>-9.7000000000000003E-3</v>
      </c>
      <c r="G454" s="5"/>
      <c r="H454" s="111">
        <v>3.3999999999999998E-3</v>
      </c>
      <c r="I454" s="111">
        <f t="shared" si="7"/>
        <v>-1.3100000000000001E-2</v>
      </c>
      <c r="J454" s="399">
        <v>23255</v>
      </c>
    </row>
    <row r="455" spans="1:10" ht="14.5" customHeight="1" x14ac:dyDescent="0.15">
      <c r="A455" s="5"/>
      <c r="B455" s="399">
        <v>23285</v>
      </c>
      <c r="C455" s="16" t="s">
        <v>3325</v>
      </c>
      <c r="D455" s="5"/>
      <c r="E455" s="5"/>
      <c r="F455" s="107">
        <v>3.39E-2</v>
      </c>
      <c r="G455" s="5"/>
      <c r="H455" s="111">
        <v>3.3999999999999998E-3</v>
      </c>
      <c r="I455" s="111">
        <f t="shared" si="7"/>
        <v>3.0499999999999999E-2</v>
      </c>
      <c r="J455" s="399">
        <v>23285</v>
      </c>
    </row>
    <row r="456" spans="1:10" ht="14.5" customHeight="1" x14ac:dyDescent="0.15">
      <c r="A456" s="5"/>
      <c r="B456" s="399">
        <v>23316</v>
      </c>
      <c r="C456" s="16" t="s">
        <v>3325</v>
      </c>
      <c r="D456" s="5"/>
      <c r="E456" s="5"/>
      <c r="F456" s="107">
        <v>-4.5999999999999999E-3</v>
      </c>
      <c r="G456" s="5"/>
      <c r="H456" s="111">
        <v>3.2000000000000002E-3</v>
      </c>
      <c r="I456" s="111">
        <f t="shared" si="7"/>
        <v>-7.7999999999999996E-3</v>
      </c>
      <c r="J456" s="399">
        <v>23316</v>
      </c>
    </row>
    <row r="457" spans="1:10" ht="14.5" customHeight="1" x14ac:dyDescent="0.15">
      <c r="A457" s="5"/>
      <c r="B457" s="399">
        <v>23346</v>
      </c>
      <c r="C457" s="16" t="s">
        <v>3325</v>
      </c>
      <c r="D457" s="5"/>
      <c r="E457" s="5"/>
      <c r="F457" s="107">
        <v>2.6200000000000001E-2</v>
      </c>
      <c r="G457" s="5"/>
      <c r="H457" s="111">
        <v>3.5999999999999999E-3</v>
      </c>
      <c r="I457" s="111">
        <f t="shared" si="7"/>
        <v>2.2600000000000002E-2</v>
      </c>
      <c r="J457" s="399">
        <v>23346</v>
      </c>
    </row>
    <row r="458" spans="1:10" ht="14.5" customHeight="1" x14ac:dyDescent="0.15">
      <c r="A458" s="5"/>
      <c r="B458" s="399">
        <v>23377</v>
      </c>
      <c r="C458" s="16" t="s">
        <v>3325</v>
      </c>
      <c r="D458" s="5"/>
      <c r="E458" s="5"/>
      <c r="F458" s="107">
        <v>2.8299999999999999E-2</v>
      </c>
      <c r="G458" s="5"/>
      <c r="H458" s="111">
        <v>3.5000000000000001E-3</v>
      </c>
      <c r="I458" s="111">
        <f t="shared" si="7"/>
        <v>2.4799999999999999E-2</v>
      </c>
      <c r="J458" s="399">
        <v>23377</v>
      </c>
    </row>
    <row r="459" spans="1:10" ht="14.5" customHeight="1" x14ac:dyDescent="0.15">
      <c r="A459" s="5"/>
      <c r="B459" s="399">
        <v>23408</v>
      </c>
      <c r="C459" s="16" t="s">
        <v>3325</v>
      </c>
      <c r="D459" s="5"/>
      <c r="E459" s="5"/>
      <c r="F459" s="107">
        <v>1.47E-2</v>
      </c>
      <c r="G459" s="5"/>
      <c r="H459" s="111">
        <v>3.2000000000000002E-3</v>
      </c>
      <c r="I459" s="111">
        <f t="shared" si="7"/>
        <v>1.15E-2</v>
      </c>
      <c r="J459" s="399">
        <v>23408</v>
      </c>
    </row>
    <row r="460" spans="1:10" ht="14.5" customHeight="1" x14ac:dyDescent="0.15">
      <c r="A460" s="5"/>
      <c r="B460" s="399">
        <v>23437</v>
      </c>
      <c r="C460" s="16" t="s">
        <v>3325</v>
      </c>
      <c r="D460" s="5"/>
      <c r="E460" s="5"/>
      <c r="F460" s="107">
        <v>1.6500000000000001E-2</v>
      </c>
      <c r="G460" s="5"/>
      <c r="H460" s="111">
        <v>3.7000000000000002E-3</v>
      </c>
      <c r="I460" s="111">
        <f t="shared" si="7"/>
        <v>1.2800000000000001E-2</v>
      </c>
      <c r="J460" s="399">
        <v>23437</v>
      </c>
    </row>
    <row r="461" spans="1:10" ht="14.5" customHeight="1" x14ac:dyDescent="0.15">
      <c r="A461" s="5"/>
      <c r="B461" s="399">
        <v>23468</v>
      </c>
      <c r="C461" s="16" t="s">
        <v>3325</v>
      </c>
      <c r="D461" s="5"/>
      <c r="E461" s="5"/>
      <c r="F461" s="107">
        <v>7.4999999999999997E-3</v>
      </c>
      <c r="G461" s="5"/>
      <c r="H461" s="111">
        <v>3.5000000000000001E-3</v>
      </c>
      <c r="I461" s="111">
        <f t="shared" si="7"/>
        <v>4.0000000000000001E-3</v>
      </c>
      <c r="J461" s="399">
        <v>23468</v>
      </c>
    </row>
    <row r="462" spans="1:10" ht="14.5" customHeight="1" x14ac:dyDescent="0.15">
      <c r="A462" s="5"/>
      <c r="B462" s="399">
        <v>23498</v>
      </c>
      <c r="C462" s="16" t="s">
        <v>3325</v>
      </c>
      <c r="D462" s="5"/>
      <c r="E462" s="5"/>
      <c r="F462" s="107">
        <v>1.6199999999999999E-2</v>
      </c>
      <c r="G462" s="5"/>
      <c r="H462" s="111">
        <v>3.2000000000000002E-3</v>
      </c>
      <c r="I462" s="111">
        <f t="shared" si="7"/>
        <v>1.2999999999999999E-2</v>
      </c>
      <c r="J462" s="399">
        <v>23498</v>
      </c>
    </row>
    <row r="463" spans="1:10" ht="14.5" customHeight="1" x14ac:dyDescent="0.15">
      <c r="A463" s="5"/>
      <c r="B463" s="399">
        <v>23529</v>
      </c>
      <c r="C463" s="16" t="s">
        <v>3325</v>
      </c>
      <c r="D463" s="5"/>
      <c r="E463" s="5"/>
      <c r="F463" s="107">
        <v>1.78E-2</v>
      </c>
      <c r="G463" s="5"/>
      <c r="H463" s="111">
        <v>3.8E-3</v>
      </c>
      <c r="I463" s="111">
        <f t="shared" si="7"/>
        <v>1.4E-2</v>
      </c>
      <c r="J463" s="399">
        <v>23529</v>
      </c>
    </row>
    <row r="464" spans="1:10" ht="14.5" customHeight="1" x14ac:dyDescent="0.15">
      <c r="A464" s="5"/>
      <c r="B464" s="399">
        <v>23559</v>
      </c>
      <c r="C464" s="16" t="s">
        <v>3325</v>
      </c>
      <c r="D464" s="5"/>
      <c r="E464" s="5"/>
      <c r="F464" s="107">
        <v>1.95E-2</v>
      </c>
      <c r="G464" s="5"/>
      <c r="H464" s="111">
        <v>3.5000000000000001E-3</v>
      </c>
      <c r="I464" s="111">
        <f t="shared" si="7"/>
        <v>1.6E-2</v>
      </c>
      <c r="J464" s="399">
        <v>23559</v>
      </c>
    </row>
    <row r="465" spans="1:10" ht="14.5" customHeight="1" x14ac:dyDescent="0.15">
      <c r="A465" s="5"/>
      <c r="B465" s="399">
        <v>23590</v>
      </c>
      <c r="C465" s="16" t="s">
        <v>3325</v>
      </c>
      <c r="D465" s="5"/>
      <c r="E465" s="5"/>
      <c r="F465" s="107">
        <v>-1.18E-2</v>
      </c>
      <c r="G465" s="5"/>
      <c r="H465" s="111">
        <v>3.5000000000000001E-3</v>
      </c>
      <c r="I465" s="111">
        <f t="shared" si="7"/>
        <v>-1.5299999999999999E-2</v>
      </c>
      <c r="J465" s="399">
        <v>23590</v>
      </c>
    </row>
    <row r="466" spans="1:10" ht="14.5" customHeight="1" x14ac:dyDescent="0.15">
      <c r="A466" s="5"/>
      <c r="B466" s="399">
        <v>23621</v>
      </c>
      <c r="C466" s="16" t="s">
        <v>3325</v>
      </c>
      <c r="D466" s="5"/>
      <c r="E466" s="5"/>
      <c r="F466" s="107">
        <v>3.0099999999999998E-2</v>
      </c>
      <c r="G466" s="5"/>
      <c r="H466" s="111">
        <v>3.3999999999999998E-3</v>
      </c>
      <c r="I466" s="111">
        <f t="shared" si="7"/>
        <v>2.6699999999999998E-2</v>
      </c>
      <c r="J466" s="399">
        <v>23621</v>
      </c>
    </row>
    <row r="467" spans="1:10" ht="14.5" customHeight="1" x14ac:dyDescent="0.15">
      <c r="A467" s="5"/>
      <c r="B467" s="399">
        <v>23651</v>
      </c>
      <c r="C467" s="16" t="s">
        <v>3325</v>
      </c>
      <c r="D467" s="5"/>
      <c r="E467" s="5"/>
      <c r="F467" s="107">
        <v>9.5999999999999992E-3</v>
      </c>
      <c r="G467" s="5"/>
      <c r="H467" s="111">
        <v>3.3999999999999998E-3</v>
      </c>
      <c r="I467" s="111">
        <f t="shared" si="7"/>
        <v>6.1999999999999989E-3</v>
      </c>
      <c r="J467" s="399">
        <v>23651</v>
      </c>
    </row>
    <row r="468" spans="1:10" ht="14.5" customHeight="1" x14ac:dyDescent="0.15">
      <c r="A468" s="5"/>
      <c r="B468" s="399">
        <v>23682</v>
      </c>
      <c r="C468" s="16" t="s">
        <v>3325</v>
      </c>
      <c r="D468" s="5"/>
      <c r="E468" s="5"/>
      <c r="F468" s="107">
        <v>5.0000000000000001E-4</v>
      </c>
      <c r="G468" s="5"/>
      <c r="H468" s="111">
        <v>3.5000000000000001E-3</v>
      </c>
      <c r="I468" s="111">
        <f t="shared" si="7"/>
        <v>-3.0000000000000001E-3</v>
      </c>
      <c r="J468" s="399">
        <v>23682</v>
      </c>
    </row>
    <row r="469" spans="1:10" ht="14.5" customHeight="1" x14ac:dyDescent="0.15">
      <c r="A469" s="5"/>
      <c r="B469" s="399">
        <v>23712</v>
      </c>
      <c r="C469" s="16" t="s">
        <v>3325</v>
      </c>
      <c r="D469" s="5"/>
      <c r="E469" s="5"/>
      <c r="F469" s="107">
        <v>5.5999999999999999E-3</v>
      </c>
      <c r="G469" s="5"/>
      <c r="H469" s="111">
        <v>3.5000000000000001E-3</v>
      </c>
      <c r="I469" s="111">
        <f t="shared" si="7"/>
        <v>2.0999999999999999E-3</v>
      </c>
      <c r="J469" s="399">
        <v>23712</v>
      </c>
    </row>
    <row r="470" spans="1:10" ht="14.5" customHeight="1" x14ac:dyDescent="0.15">
      <c r="A470" s="5"/>
      <c r="B470" s="399">
        <v>23743</v>
      </c>
      <c r="C470" s="16" t="s">
        <v>3325</v>
      </c>
      <c r="D470" s="5"/>
      <c r="E470" s="5"/>
      <c r="F470" s="107">
        <v>3.4500000000000003E-2</v>
      </c>
      <c r="G470" s="5"/>
      <c r="H470" s="111">
        <v>3.3E-3</v>
      </c>
      <c r="I470" s="111">
        <f t="shared" si="7"/>
        <v>3.1200000000000002E-2</v>
      </c>
      <c r="J470" s="399">
        <v>23743</v>
      </c>
    </row>
    <row r="471" spans="1:10" ht="14.5" customHeight="1" x14ac:dyDescent="0.15">
      <c r="A471" s="5"/>
      <c r="B471" s="399">
        <v>23774</v>
      </c>
      <c r="C471" s="16" t="s">
        <v>3325</v>
      </c>
      <c r="D471" s="5"/>
      <c r="E471" s="5"/>
      <c r="F471" s="107">
        <v>3.0999999999999999E-3</v>
      </c>
      <c r="G471" s="5"/>
      <c r="H471" s="111">
        <v>3.2000000000000002E-3</v>
      </c>
      <c r="I471" s="111">
        <f t="shared" si="7"/>
        <v>-1.0000000000000026E-4</v>
      </c>
      <c r="J471" s="399">
        <v>23774</v>
      </c>
    </row>
    <row r="472" spans="1:10" ht="14.5" customHeight="1" x14ac:dyDescent="0.15">
      <c r="A472" s="5"/>
      <c r="B472" s="399">
        <v>23802</v>
      </c>
      <c r="C472" s="16" t="s">
        <v>3325</v>
      </c>
      <c r="D472" s="5"/>
      <c r="E472" s="5"/>
      <c r="F472" s="107">
        <v>-1.3299999999999999E-2</v>
      </c>
      <c r="G472" s="5"/>
      <c r="H472" s="111">
        <v>3.8E-3</v>
      </c>
      <c r="I472" s="111">
        <f t="shared" si="7"/>
        <v>-1.7100000000000001E-2</v>
      </c>
      <c r="J472" s="399">
        <v>23802</v>
      </c>
    </row>
    <row r="473" spans="1:10" ht="14.5" customHeight="1" x14ac:dyDescent="0.15">
      <c r="A473" s="5"/>
      <c r="B473" s="399">
        <v>23833</v>
      </c>
      <c r="C473" s="16" t="s">
        <v>3325</v>
      </c>
      <c r="D473" s="5"/>
      <c r="E473" s="5"/>
      <c r="F473" s="107">
        <v>3.56E-2</v>
      </c>
      <c r="G473" s="5"/>
      <c r="H473" s="111">
        <v>3.3E-3</v>
      </c>
      <c r="I473" s="111">
        <f t="shared" si="7"/>
        <v>3.2300000000000002E-2</v>
      </c>
      <c r="J473" s="399">
        <v>23833</v>
      </c>
    </row>
    <row r="474" spans="1:10" ht="14.5" customHeight="1" x14ac:dyDescent="0.15">
      <c r="A474" s="5"/>
      <c r="B474" s="399">
        <v>23863</v>
      </c>
      <c r="C474" s="16" t="s">
        <v>3325</v>
      </c>
      <c r="D474" s="5"/>
      <c r="E474" s="5"/>
      <c r="F474" s="107">
        <v>-3.0000000000000001E-3</v>
      </c>
      <c r="G474" s="5"/>
      <c r="H474" s="111">
        <v>3.3E-3</v>
      </c>
      <c r="I474" s="111">
        <f t="shared" si="7"/>
        <v>-6.3E-3</v>
      </c>
      <c r="J474" s="399">
        <v>23863</v>
      </c>
    </row>
    <row r="475" spans="1:10" ht="14.5" customHeight="1" x14ac:dyDescent="0.15">
      <c r="A475" s="5"/>
      <c r="B475" s="399">
        <v>23894</v>
      </c>
      <c r="C475" s="16" t="s">
        <v>3325</v>
      </c>
      <c r="D475" s="5"/>
      <c r="E475" s="5"/>
      <c r="F475" s="107">
        <v>-4.7300000000000002E-2</v>
      </c>
      <c r="G475" s="5"/>
      <c r="H475" s="111">
        <v>3.8E-3</v>
      </c>
      <c r="I475" s="111">
        <f t="shared" si="7"/>
        <v>-5.11E-2</v>
      </c>
      <c r="J475" s="399">
        <v>23894</v>
      </c>
    </row>
    <row r="476" spans="1:10" ht="14.5" customHeight="1" x14ac:dyDescent="0.15">
      <c r="A476" s="5"/>
      <c r="B476" s="399">
        <v>23924</v>
      </c>
      <c r="C476" s="16" t="s">
        <v>3325</v>
      </c>
      <c r="D476" s="5"/>
      <c r="E476" s="5"/>
      <c r="F476" s="107">
        <v>1.47E-2</v>
      </c>
      <c r="G476" s="5"/>
      <c r="H476" s="111">
        <v>3.3999999999999998E-3</v>
      </c>
      <c r="I476" s="111">
        <f t="shared" si="7"/>
        <v>1.1299999999999999E-2</v>
      </c>
      <c r="J476" s="399">
        <v>23924</v>
      </c>
    </row>
    <row r="477" spans="1:10" ht="14.5" customHeight="1" x14ac:dyDescent="0.15">
      <c r="A477" s="5"/>
      <c r="B477" s="399">
        <v>23955</v>
      </c>
      <c r="C477" s="16" t="s">
        <v>3325</v>
      </c>
      <c r="D477" s="5"/>
      <c r="E477" s="5"/>
      <c r="F477" s="107">
        <v>2.7199999999999998E-2</v>
      </c>
      <c r="G477" s="5"/>
      <c r="H477" s="111">
        <v>3.7000000000000002E-3</v>
      </c>
      <c r="I477" s="111">
        <f t="shared" si="7"/>
        <v>2.35E-2</v>
      </c>
      <c r="J477" s="399">
        <v>23955</v>
      </c>
    </row>
    <row r="478" spans="1:10" ht="14.5" customHeight="1" x14ac:dyDescent="0.15">
      <c r="A478" s="5"/>
      <c r="B478" s="399">
        <v>23986</v>
      </c>
      <c r="C478" s="16" t="s">
        <v>3325</v>
      </c>
      <c r="D478" s="5"/>
      <c r="E478" s="5"/>
      <c r="F478" s="107">
        <v>3.3399999999999999E-2</v>
      </c>
      <c r="G478" s="5"/>
      <c r="H478" s="111">
        <v>3.5000000000000001E-3</v>
      </c>
      <c r="I478" s="111">
        <f t="shared" si="7"/>
        <v>2.9899999999999999E-2</v>
      </c>
      <c r="J478" s="399">
        <v>23986</v>
      </c>
    </row>
    <row r="479" spans="1:10" ht="14.5" customHeight="1" x14ac:dyDescent="0.15">
      <c r="A479" s="5"/>
      <c r="B479" s="399">
        <v>24016</v>
      </c>
      <c r="C479" s="16" t="s">
        <v>3325</v>
      </c>
      <c r="D479" s="5"/>
      <c r="E479" s="5"/>
      <c r="F479" s="107">
        <v>2.8899999999999999E-2</v>
      </c>
      <c r="G479" s="5"/>
      <c r="H479" s="111">
        <v>3.3999999999999998E-3</v>
      </c>
      <c r="I479" s="111">
        <f t="shared" si="7"/>
        <v>2.5499999999999998E-2</v>
      </c>
      <c r="J479" s="399">
        <v>24016</v>
      </c>
    </row>
    <row r="480" spans="1:10" ht="14.5" customHeight="1" x14ac:dyDescent="0.15">
      <c r="A480" s="5"/>
      <c r="B480" s="399">
        <v>24047</v>
      </c>
      <c r="C480" s="16" t="s">
        <v>3325</v>
      </c>
      <c r="D480" s="5"/>
      <c r="E480" s="5"/>
      <c r="F480" s="107">
        <v>-3.0999999999999999E-3</v>
      </c>
      <c r="G480" s="5"/>
      <c r="H480" s="111">
        <v>3.7000000000000002E-3</v>
      </c>
      <c r="I480" s="111">
        <f t="shared" si="7"/>
        <v>-6.8000000000000005E-3</v>
      </c>
      <c r="J480" s="399">
        <v>24047</v>
      </c>
    </row>
    <row r="481" spans="1:10" ht="14.5" customHeight="1" x14ac:dyDescent="0.15">
      <c r="A481" s="5"/>
      <c r="B481" s="399">
        <v>24077</v>
      </c>
      <c r="C481" s="16" t="s">
        <v>3325</v>
      </c>
      <c r="D481" s="5"/>
      <c r="E481" s="5"/>
      <c r="F481" s="107">
        <v>1.06E-2</v>
      </c>
      <c r="G481" s="5"/>
      <c r="H481" s="111">
        <v>3.7000000000000002E-3</v>
      </c>
      <c r="I481" s="111">
        <f t="shared" si="7"/>
        <v>6.8999999999999999E-3</v>
      </c>
      <c r="J481" s="399">
        <v>24077</v>
      </c>
    </row>
    <row r="482" spans="1:10" ht="14.5" customHeight="1" x14ac:dyDescent="0.15">
      <c r="A482" s="5"/>
      <c r="B482" s="399">
        <v>24108</v>
      </c>
      <c r="C482" s="16" t="s">
        <v>3325</v>
      </c>
      <c r="D482" s="5"/>
      <c r="E482" s="5"/>
      <c r="F482" s="107">
        <v>6.1999999999999998E-3</v>
      </c>
      <c r="G482" s="5"/>
      <c r="H482" s="111">
        <v>3.8E-3</v>
      </c>
      <c r="I482" s="111">
        <f t="shared" si="7"/>
        <v>2.3999999999999998E-3</v>
      </c>
      <c r="J482" s="399">
        <v>24108</v>
      </c>
    </row>
    <row r="483" spans="1:10" ht="14.5" customHeight="1" x14ac:dyDescent="0.15">
      <c r="A483" s="5"/>
      <c r="B483" s="399">
        <v>24139</v>
      </c>
      <c r="C483" s="16" t="s">
        <v>3325</v>
      </c>
      <c r="D483" s="5"/>
      <c r="E483" s="5"/>
      <c r="F483" s="107">
        <v>-1.3100000000000001E-2</v>
      </c>
      <c r="G483" s="5"/>
      <c r="H483" s="111">
        <v>3.3999999999999998E-3</v>
      </c>
      <c r="I483" s="111">
        <f t="shared" si="7"/>
        <v>-1.6500000000000001E-2</v>
      </c>
      <c r="J483" s="399">
        <v>24139</v>
      </c>
    </row>
    <row r="484" spans="1:10" ht="14.5" customHeight="1" x14ac:dyDescent="0.15">
      <c r="A484" s="5"/>
      <c r="B484" s="399">
        <v>24167</v>
      </c>
      <c r="C484" s="16" t="s">
        <v>3325</v>
      </c>
      <c r="D484" s="5"/>
      <c r="E484" s="5"/>
      <c r="F484" s="107">
        <v>-2.0500000000000001E-2</v>
      </c>
      <c r="G484" s="5"/>
      <c r="H484" s="111">
        <v>4.0000000000000001E-3</v>
      </c>
      <c r="I484" s="111">
        <f t="shared" si="7"/>
        <v>-2.4500000000000001E-2</v>
      </c>
      <c r="J484" s="399">
        <v>24167</v>
      </c>
    </row>
    <row r="485" spans="1:10" ht="14.5" customHeight="1" x14ac:dyDescent="0.15">
      <c r="A485" s="5"/>
      <c r="B485" s="399">
        <v>24198</v>
      </c>
      <c r="C485" s="16" t="s">
        <v>3325</v>
      </c>
      <c r="D485" s="5"/>
      <c r="E485" s="5"/>
      <c r="F485" s="107">
        <v>2.1999999999999999E-2</v>
      </c>
      <c r="G485" s="5"/>
      <c r="H485" s="111">
        <v>3.5999999999999999E-3</v>
      </c>
      <c r="I485" s="111">
        <f t="shared" si="7"/>
        <v>1.84E-2</v>
      </c>
      <c r="J485" s="399">
        <v>24198</v>
      </c>
    </row>
    <row r="486" spans="1:10" ht="14.5" customHeight="1" x14ac:dyDescent="0.15">
      <c r="A486" s="5"/>
      <c r="B486" s="399">
        <v>24228</v>
      </c>
      <c r="C486" s="16" t="s">
        <v>3325</v>
      </c>
      <c r="D486" s="5"/>
      <c r="E486" s="5"/>
      <c r="F486" s="107">
        <v>-4.9200000000000001E-2</v>
      </c>
      <c r="G486" s="5"/>
      <c r="H486" s="111">
        <v>4.1000000000000003E-3</v>
      </c>
      <c r="I486" s="111">
        <f t="shared" si="7"/>
        <v>-5.33E-2</v>
      </c>
      <c r="J486" s="399">
        <v>24228</v>
      </c>
    </row>
    <row r="487" spans="1:10" ht="14.5" customHeight="1" x14ac:dyDescent="0.15">
      <c r="A487" s="5"/>
      <c r="B487" s="399">
        <v>24259</v>
      </c>
      <c r="C487" s="16" t="s">
        <v>3325</v>
      </c>
      <c r="D487" s="5"/>
      <c r="E487" s="5"/>
      <c r="F487" s="107">
        <v>-1.46E-2</v>
      </c>
      <c r="G487" s="5"/>
      <c r="H487" s="111">
        <v>3.8999999999999998E-3</v>
      </c>
      <c r="I487" s="111">
        <f t="shared" si="7"/>
        <v>-1.8499999999999999E-2</v>
      </c>
      <c r="J487" s="399">
        <v>24259</v>
      </c>
    </row>
    <row r="488" spans="1:10" ht="14.5" customHeight="1" x14ac:dyDescent="0.15">
      <c r="A488" s="5"/>
      <c r="B488" s="399">
        <v>24289</v>
      </c>
      <c r="C488" s="16" t="s">
        <v>3325</v>
      </c>
      <c r="D488" s="5"/>
      <c r="E488" s="5"/>
      <c r="F488" s="107">
        <v>-1.2E-2</v>
      </c>
      <c r="G488" s="5"/>
      <c r="H488" s="111">
        <v>3.8E-3</v>
      </c>
      <c r="I488" s="111">
        <f t="shared" si="7"/>
        <v>-1.5800000000000002E-2</v>
      </c>
      <c r="J488" s="399">
        <v>24289</v>
      </c>
    </row>
    <row r="489" spans="1:10" ht="14.5" customHeight="1" x14ac:dyDescent="0.15">
      <c r="A489" s="5"/>
      <c r="B489" s="399">
        <v>24320</v>
      </c>
      <c r="C489" s="16" t="s">
        <v>3325</v>
      </c>
      <c r="D489" s="5"/>
      <c r="E489" s="5"/>
      <c r="F489" s="107">
        <v>-7.2499999999999995E-2</v>
      </c>
      <c r="G489" s="5"/>
      <c r="H489" s="111">
        <v>4.3E-3</v>
      </c>
      <c r="I489" s="111">
        <f t="shared" si="7"/>
        <v>-7.6799999999999993E-2</v>
      </c>
      <c r="J489" s="399">
        <v>24320</v>
      </c>
    </row>
    <row r="490" spans="1:10" ht="14.5" customHeight="1" x14ac:dyDescent="0.15">
      <c r="A490" s="5"/>
      <c r="B490" s="399">
        <v>24351</v>
      </c>
      <c r="C490" s="16" t="s">
        <v>3325</v>
      </c>
      <c r="D490" s="5"/>
      <c r="E490" s="5"/>
      <c r="F490" s="107">
        <v>-5.3E-3</v>
      </c>
      <c r="G490" s="5"/>
      <c r="H490" s="111">
        <v>4.1000000000000003E-3</v>
      </c>
      <c r="I490" s="111">
        <f t="shared" si="7"/>
        <v>-9.4000000000000004E-3</v>
      </c>
      <c r="J490" s="399">
        <v>24351</v>
      </c>
    </row>
    <row r="491" spans="1:10" ht="14.5" customHeight="1" x14ac:dyDescent="0.15">
      <c r="A491" s="5"/>
      <c r="B491" s="399">
        <v>24381</v>
      </c>
      <c r="C491" s="16" t="s">
        <v>3325</v>
      </c>
      <c r="D491" s="5"/>
      <c r="E491" s="5"/>
      <c r="F491" s="107">
        <v>4.9399999999999999E-2</v>
      </c>
      <c r="G491" s="5"/>
      <c r="H491" s="111">
        <v>4.0000000000000001E-3</v>
      </c>
      <c r="I491" s="111">
        <f t="shared" si="7"/>
        <v>4.5399999999999996E-2</v>
      </c>
      <c r="J491" s="399">
        <v>24381</v>
      </c>
    </row>
    <row r="492" spans="1:10" ht="14.5" customHeight="1" x14ac:dyDescent="0.15">
      <c r="A492" s="5"/>
      <c r="B492" s="399">
        <v>24412</v>
      </c>
      <c r="C492" s="16" t="s">
        <v>3325</v>
      </c>
      <c r="D492" s="5"/>
      <c r="E492" s="5"/>
      <c r="F492" s="107">
        <v>9.4999999999999998E-3</v>
      </c>
      <c r="G492" s="5"/>
      <c r="H492" s="111">
        <v>3.8E-3</v>
      </c>
      <c r="I492" s="111">
        <f t="shared" si="7"/>
        <v>5.7000000000000002E-3</v>
      </c>
      <c r="J492" s="399">
        <v>24412</v>
      </c>
    </row>
    <row r="493" spans="1:10" ht="14.5" customHeight="1" x14ac:dyDescent="0.15">
      <c r="A493" s="5"/>
      <c r="B493" s="399">
        <v>24442</v>
      </c>
      <c r="C493" s="16" t="s">
        <v>3325</v>
      </c>
      <c r="D493" s="5"/>
      <c r="E493" s="5"/>
      <c r="F493" s="107">
        <v>2.0000000000000001E-4</v>
      </c>
      <c r="G493" s="5"/>
      <c r="H493" s="111">
        <v>3.8999999999999998E-3</v>
      </c>
      <c r="I493" s="111">
        <f t="shared" si="7"/>
        <v>-3.6999999999999997E-3</v>
      </c>
      <c r="J493" s="399">
        <v>24442</v>
      </c>
    </row>
    <row r="494" spans="1:10" ht="14.5" customHeight="1" x14ac:dyDescent="0.15">
      <c r="A494" s="5"/>
      <c r="B494" s="399">
        <v>24473</v>
      </c>
      <c r="C494" s="16" t="s">
        <v>3325</v>
      </c>
      <c r="D494" s="5"/>
      <c r="E494" s="5"/>
      <c r="F494" s="107">
        <v>7.9799999999999996E-2</v>
      </c>
      <c r="G494" s="5"/>
      <c r="H494" s="111">
        <v>4.0000000000000001E-3</v>
      </c>
      <c r="I494" s="111">
        <f t="shared" si="7"/>
        <v>7.5799999999999992E-2</v>
      </c>
      <c r="J494" s="399">
        <v>24473</v>
      </c>
    </row>
    <row r="495" spans="1:10" ht="14.5" customHeight="1" x14ac:dyDescent="0.15">
      <c r="A495" s="5"/>
      <c r="B495" s="399">
        <v>24504</v>
      </c>
      <c r="C495" s="16" t="s">
        <v>3325</v>
      </c>
      <c r="D495" s="5"/>
      <c r="E495" s="5"/>
      <c r="F495" s="107">
        <v>7.1999999999999998E-3</v>
      </c>
      <c r="G495" s="5"/>
      <c r="H495" s="111">
        <v>3.3999999999999998E-3</v>
      </c>
      <c r="I495" s="111">
        <f t="shared" si="7"/>
        <v>3.8E-3</v>
      </c>
      <c r="J495" s="399">
        <v>24504</v>
      </c>
    </row>
    <row r="496" spans="1:10" ht="14.5" customHeight="1" x14ac:dyDescent="0.15">
      <c r="A496" s="5"/>
      <c r="B496" s="399">
        <v>24532</v>
      </c>
      <c r="C496" s="16" t="s">
        <v>3325</v>
      </c>
      <c r="D496" s="5"/>
      <c r="E496" s="5"/>
      <c r="F496" s="107">
        <v>4.0899999999999999E-2</v>
      </c>
      <c r="G496" s="5"/>
      <c r="H496" s="111">
        <v>3.8999999999999998E-3</v>
      </c>
      <c r="I496" s="111">
        <f t="shared" si="7"/>
        <v>3.6999999999999998E-2</v>
      </c>
      <c r="J496" s="399">
        <v>24532</v>
      </c>
    </row>
    <row r="497" spans="1:10" ht="14.5" customHeight="1" x14ac:dyDescent="0.15">
      <c r="A497" s="5"/>
      <c r="B497" s="399">
        <v>24563</v>
      </c>
      <c r="C497" s="16" t="s">
        <v>3325</v>
      </c>
      <c r="D497" s="5"/>
      <c r="E497" s="5"/>
      <c r="F497" s="107">
        <v>4.3700000000000003E-2</v>
      </c>
      <c r="G497" s="5"/>
      <c r="H497" s="111">
        <v>3.5000000000000001E-3</v>
      </c>
      <c r="I497" s="111">
        <f t="shared" si="7"/>
        <v>4.02E-2</v>
      </c>
      <c r="J497" s="399">
        <v>24563</v>
      </c>
    </row>
    <row r="498" spans="1:10" ht="14.5" customHeight="1" x14ac:dyDescent="0.15">
      <c r="A498" s="5"/>
      <c r="B498" s="399">
        <v>24593</v>
      </c>
      <c r="C498" s="16" t="s">
        <v>3325</v>
      </c>
      <c r="D498" s="5"/>
      <c r="E498" s="5"/>
      <c r="F498" s="107">
        <v>-4.7699999999999999E-2</v>
      </c>
      <c r="G498" s="5"/>
      <c r="H498" s="111">
        <v>4.3E-3</v>
      </c>
      <c r="I498" s="111">
        <f t="shared" si="7"/>
        <v>-5.1999999999999998E-2</v>
      </c>
      <c r="J498" s="399">
        <v>24593</v>
      </c>
    </row>
    <row r="499" spans="1:10" ht="14.5" customHeight="1" x14ac:dyDescent="0.15">
      <c r="A499" s="5"/>
      <c r="B499" s="399">
        <v>24624</v>
      </c>
      <c r="C499" s="16" t="s">
        <v>3325</v>
      </c>
      <c r="D499" s="5"/>
      <c r="E499" s="5"/>
      <c r="F499" s="107">
        <v>1.9E-2</v>
      </c>
      <c r="G499" s="5"/>
      <c r="H499" s="111">
        <v>3.8999999999999998E-3</v>
      </c>
      <c r="I499" s="111">
        <f t="shared" si="7"/>
        <v>1.5099999999999999E-2</v>
      </c>
      <c r="J499" s="399">
        <v>24624</v>
      </c>
    </row>
    <row r="500" spans="1:10" ht="14.5" customHeight="1" x14ac:dyDescent="0.15">
      <c r="A500" s="5"/>
      <c r="B500" s="399">
        <v>24654</v>
      </c>
      <c r="C500" s="16" t="s">
        <v>3325</v>
      </c>
      <c r="D500" s="5"/>
      <c r="E500" s="5"/>
      <c r="F500" s="107">
        <v>4.6800000000000001E-2</v>
      </c>
      <c r="G500" s="5"/>
      <c r="H500" s="111">
        <v>4.3E-3</v>
      </c>
      <c r="I500" s="111">
        <f t="shared" si="7"/>
        <v>4.2500000000000003E-2</v>
      </c>
      <c r="J500" s="399">
        <v>24654</v>
      </c>
    </row>
    <row r="501" spans="1:10" ht="14.5" customHeight="1" x14ac:dyDescent="0.15">
      <c r="A501" s="5"/>
      <c r="B501" s="399">
        <v>24685</v>
      </c>
      <c r="C501" s="16" t="s">
        <v>3325</v>
      </c>
      <c r="D501" s="5"/>
      <c r="E501" s="5"/>
      <c r="F501" s="107">
        <v>-7.0000000000000001E-3</v>
      </c>
      <c r="G501" s="5"/>
      <c r="H501" s="111">
        <v>4.1999999999999997E-3</v>
      </c>
      <c r="I501" s="111">
        <f t="shared" si="7"/>
        <v>-1.12E-2</v>
      </c>
      <c r="J501" s="399">
        <v>24685</v>
      </c>
    </row>
    <row r="502" spans="1:10" ht="14.5" customHeight="1" x14ac:dyDescent="0.15">
      <c r="A502" s="5"/>
      <c r="B502" s="399">
        <v>24716</v>
      </c>
      <c r="C502" s="16" t="s">
        <v>3325</v>
      </c>
      <c r="D502" s="5"/>
      <c r="E502" s="5"/>
      <c r="F502" s="107">
        <v>3.4200000000000001E-2</v>
      </c>
      <c r="G502" s="5"/>
      <c r="H502" s="111">
        <v>4.0000000000000001E-3</v>
      </c>
      <c r="I502" s="111">
        <f t="shared" si="7"/>
        <v>3.0200000000000001E-2</v>
      </c>
      <c r="J502" s="399">
        <v>24716</v>
      </c>
    </row>
    <row r="503" spans="1:10" ht="14.5" customHeight="1" x14ac:dyDescent="0.15">
      <c r="A503" s="5"/>
      <c r="B503" s="399">
        <v>24746</v>
      </c>
      <c r="C503" s="16" t="s">
        <v>3325</v>
      </c>
      <c r="D503" s="5"/>
      <c r="E503" s="5"/>
      <c r="F503" s="107">
        <v>-2.76E-2</v>
      </c>
      <c r="G503" s="5"/>
      <c r="H503" s="111">
        <v>4.4999999999999997E-3</v>
      </c>
      <c r="I503" s="111">
        <f t="shared" si="7"/>
        <v>-3.2099999999999997E-2</v>
      </c>
      <c r="J503" s="399">
        <v>24746</v>
      </c>
    </row>
    <row r="504" spans="1:10" ht="14.5" customHeight="1" x14ac:dyDescent="0.15">
      <c r="A504" s="5"/>
      <c r="B504" s="399">
        <v>24777</v>
      </c>
      <c r="C504" s="16" t="s">
        <v>3325</v>
      </c>
      <c r="D504" s="5"/>
      <c r="E504" s="5"/>
      <c r="F504" s="107">
        <v>6.4999999999999997E-3</v>
      </c>
      <c r="G504" s="5"/>
      <c r="H504" s="111">
        <v>4.4999999999999997E-3</v>
      </c>
      <c r="I504" s="111">
        <f t="shared" si="7"/>
        <v>2E-3</v>
      </c>
      <c r="J504" s="399">
        <v>24777</v>
      </c>
    </row>
    <row r="505" spans="1:10" ht="14.5" customHeight="1" x14ac:dyDescent="0.15">
      <c r="A505" s="5"/>
      <c r="B505" s="399">
        <v>24807</v>
      </c>
      <c r="C505" s="16" t="s">
        <v>3325</v>
      </c>
      <c r="D505" s="5"/>
      <c r="E505" s="5"/>
      <c r="F505" s="107">
        <v>2.7799999999999998E-2</v>
      </c>
      <c r="G505" s="5"/>
      <c r="H505" s="111">
        <v>4.4000000000000003E-3</v>
      </c>
      <c r="I505" s="111">
        <f t="shared" si="7"/>
        <v>2.3399999999999997E-2</v>
      </c>
      <c r="J505" s="399">
        <v>24807</v>
      </c>
    </row>
    <row r="506" spans="1:10" ht="14.5" customHeight="1" x14ac:dyDescent="0.15">
      <c r="A506" s="5"/>
      <c r="B506" s="399">
        <v>24838</v>
      </c>
      <c r="C506" s="16" t="s">
        <v>3325</v>
      </c>
      <c r="D506" s="5"/>
      <c r="E506" s="5"/>
      <c r="F506" s="107">
        <v>-4.2500000000000003E-2</v>
      </c>
      <c r="G506" s="5"/>
      <c r="H506" s="111">
        <v>5.0000000000000001E-3</v>
      </c>
      <c r="I506" s="111">
        <f t="shared" si="7"/>
        <v>-4.7500000000000001E-2</v>
      </c>
      <c r="J506" s="399">
        <v>24838</v>
      </c>
    </row>
    <row r="507" spans="1:10" ht="14.5" customHeight="1" x14ac:dyDescent="0.15">
      <c r="A507" s="5"/>
      <c r="B507" s="399">
        <v>24869</v>
      </c>
      <c r="C507" s="16" t="s">
        <v>3325</v>
      </c>
      <c r="D507" s="5"/>
      <c r="E507" s="5"/>
      <c r="F507" s="107">
        <v>-2.6100000000000002E-2</v>
      </c>
      <c r="G507" s="5"/>
      <c r="H507" s="111">
        <v>4.1999999999999997E-3</v>
      </c>
      <c r="I507" s="111">
        <f t="shared" si="7"/>
        <v>-3.0300000000000001E-2</v>
      </c>
      <c r="J507" s="399">
        <v>24869</v>
      </c>
    </row>
    <row r="508" spans="1:10" ht="14.5" customHeight="1" x14ac:dyDescent="0.15">
      <c r="A508" s="5"/>
      <c r="B508" s="399">
        <v>24898</v>
      </c>
      <c r="C508" s="16" t="s">
        <v>3325</v>
      </c>
      <c r="D508" s="5"/>
      <c r="E508" s="5"/>
      <c r="F508" s="107">
        <v>1.0999999999999999E-2</v>
      </c>
      <c r="G508" s="5"/>
      <c r="H508" s="111">
        <v>4.3E-3</v>
      </c>
      <c r="I508" s="111">
        <f t="shared" si="7"/>
        <v>6.6999999999999994E-3</v>
      </c>
      <c r="J508" s="399">
        <v>24898</v>
      </c>
    </row>
    <row r="509" spans="1:10" ht="14.5" customHeight="1" x14ac:dyDescent="0.15">
      <c r="A509" s="5"/>
      <c r="B509" s="399">
        <v>24929</v>
      </c>
      <c r="C509" s="16" t="s">
        <v>3325</v>
      </c>
      <c r="D509" s="5"/>
      <c r="E509" s="5"/>
      <c r="F509" s="107">
        <v>8.3400000000000002E-2</v>
      </c>
      <c r="G509" s="5"/>
      <c r="H509" s="111">
        <v>4.8999999999999998E-3</v>
      </c>
      <c r="I509" s="111">
        <f t="shared" si="7"/>
        <v>7.85E-2</v>
      </c>
      <c r="J509" s="399">
        <v>24929</v>
      </c>
    </row>
    <row r="510" spans="1:10" ht="14.5" customHeight="1" x14ac:dyDescent="0.15">
      <c r="A510" s="5"/>
      <c r="B510" s="399">
        <v>24959</v>
      </c>
      <c r="C510" s="16" t="s">
        <v>3325</v>
      </c>
      <c r="D510" s="5"/>
      <c r="E510" s="5"/>
      <c r="F510" s="107">
        <v>1.61E-2</v>
      </c>
      <c r="G510" s="5"/>
      <c r="H510" s="111">
        <v>4.5999999999999999E-3</v>
      </c>
      <c r="I510" s="111">
        <f t="shared" si="7"/>
        <v>1.15E-2</v>
      </c>
      <c r="J510" s="399">
        <v>24959</v>
      </c>
    </row>
    <row r="511" spans="1:10" ht="14.5" customHeight="1" x14ac:dyDescent="0.15">
      <c r="A511" s="5"/>
      <c r="B511" s="399">
        <v>24990</v>
      </c>
      <c r="C511" s="16" t="s">
        <v>3325</v>
      </c>
      <c r="D511" s="5"/>
      <c r="E511" s="5"/>
      <c r="F511" s="107">
        <v>1.0500000000000001E-2</v>
      </c>
      <c r="G511" s="5"/>
      <c r="H511" s="111">
        <v>4.1999999999999997E-3</v>
      </c>
      <c r="I511" s="111">
        <f t="shared" si="7"/>
        <v>6.3000000000000009E-3</v>
      </c>
      <c r="J511" s="399">
        <v>24990</v>
      </c>
    </row>
    <row r="512" spans="1:10" ht="14.5" customHeight="1" x14ac:dyDescent="0.15">
      <c r="A512" s="5"/>
      <c r="B512" s="399">
        <v>25020</v>
      </c>
      <c r="C512" s="16" t="s">
        <v>3325</v>
      </c>
      <c r="D512" s="5"/>
      <c r="E512" s="5"/>
      <c r="F512" s="107">
        <v>-1.72E-2</v>
      </c>
      <c r="G512" s="5"/>
      <c r="H512" s="111">
        <v>4.7999999999999996E-3</v>
      </c>
      <c r="I512" s="111">
        <f t="shared" si="7"/>
        <v>-2.1999999999999999E-2</v>
      </c>
      <c r="J512" s="399">
        <v>25020</v>
      </c>
    </row>
    <row r="513" spans="1:10" ht="14.5" customHeight="1" x14ac:dyDescent="0.15">
      <c r="A513" s="5"/>
      <c r="B513" s="399">
        <v>25051</v>
      </c>
      <c r="C513" s="16" t="s">
        <v>3325</v>
      </c>
      <c r="D513" s="5"/>
      <c r="E513" s="5"/>
      <c r="F513" s="107">
        <v>1.6400000000000001E-2</v>
      </c>
      <c r="G513" s="5"/>
      <c r="H513" s="111">
        <v>4.1999999999999997E-3</v>
      </c>
      <c r="I513" s="111">
        <f t="shared" si="7"/>
        <v>1.2200000000000003E-2</v>
      </c>
      <c r="J513" s="399">
        <v>25051</v>
      </c>
    </row>
    <row r="514" spans="1:10" ht="14.5" customHeight="1" x14ac:dyDescent="0.15">
      <c r="A514" s="5"/>
      <c r="B514" s="399">
        <v>25082</v>
      </c>
      <c r="C514" s="16" t="s">
        <v>3325</v>
      </c>
      <c r="D514" s="5"/>
      <c r="E514" s="5"/>
      <c r="F514" s="107">
        <v>0.04</v>
      </c>
      <c r="G514" s="5"/>
      <c r="H514" s="111">
        <v>4.4000000000000003E-3</v>
      </c>
      <c r="I514" s="111">
        <f t="shared" ref="I514:I577" si="8">F514-H514</f>
        <v>3.56E-2</v>
      </c>
      <c r="J514" s="399">
        <v>25082</v>
      </c>
    </row>
    <row r="515" spans="1:10" ht="14.5" customHeight="1" x14ac:dyDescent="0.15">
      <c r="A515" s="5"/>
      <c r="B515" s="399">
        <v>25112</v>
      </c>
      <c r="C515" s="16" t="s">
        <v>3325</v>
      </c>
      <c r="D515" s="5"/>
      <c r="E515" s="5"/>
      <c r="F515" s="107">
        <v>8.6999999999999994E-3</v>
      </c>
      <c r="G515" s="5"/>
      <c r="H515" s="111">
        <v>4.4999999999999997E-3</v>
      </c>
      <c r="I515" s="111">
        <f t="shared" si="8"/>
        <v>4.1999999999999997E-3</v>
      </c>
      <c r="J515" s="399">
        <v>25112</v>
      </c>
    </row>
    <row r="516" spans="1:10" ht="14.5" customHeight="1" x14ac:dyDescent="0.15">
      <c r="A516" s="5"/>
      <c r="B516" s="399">
        <v>25143</v>
      </c>
      <c r="C516" s="16" t="s">
        <v>3325</v>
      </c>
      <c r="D516" s="5"/>
      <c r="E516" s="5"/>
      <c r="F516" s="107">
        <v>5.3100000000000001E-2</v>
      </c>
      <c r="G516" s="5"/>
      <c r="H516" s="111">
        <v>4.3E-3</v>
      </c>
      <c r="I516" s="111">
        <f t="shared" si="8"/>
        <v>4.8800000000000003E-2</v>
      </c>
      <c r="J516" s="399">
        <v>25143</v>
      </c>
    </row>
    <row r="517" spans="1:10" ht="14.5" customHeight="1" x14ac:dyDescent="0.15">
      <c r="A517" s="5"/>
      <c r="B517" s="399">
        <v>25173</v>
      </c>
      <c r="C517" s="16" t="s">
        <v>3325</v>
      </c>
      <c r="D517" s="5"/>
      <c r="E517" s="5"/>
      <c r="F517" s="107">
        <v>-4.02E-2</v>
      </c>
      <c r="G517" s="5"/>
      <c r="H517" s="111">
        <v>4.8999999999999998E-3</v>
      </c>
      <c r="I517" s="111">
        <f t="shared" si="8"/>
        <v>-4.5100000000000001E-2</v>
      </c>
      <c r="J517" s="399">
        <v>25173</v>
      </c>
    </row>
    <row r="518" spans="1:10" ht="14.5" customHeight="1" x14ac:dyDescent="0.15">
      <c r="A518" s="5"/>
      <c r="B518" s="399">
        <v>25204</v>
      </c>
      <c r="C518" s="16" t="s">
        <v>3325</v>
      </c>
      <c r="D518" s="5"/>
      <c r="E518" s="5"/>
      <c r="F518" s="107">
        <v>-6.7999999999999996E-3</v>
      </c>
      <c r="G518" s="5"/>
      <c r="H518" s="111">
        <v>5.0000000000000001E-3</v>
      </c>
      <c r="I518" s="111">
        <f t="shared" si="8"/>
        <v>-1.18E-2</v>
      </c>
      <c r="J518" s="399">
        <v>25204</v>
      </c>
    </row>
    <row r="519" spans="1:10" ht="14.5" customHeight="1" x14ac:dyDescent="0.15">
      <c r="A519" s="5"/>
      <c r="B519" s="399">
        <v>25235</v>
      </c>
      <c r="C519" s="16" t="s">
        <v>3325</v>
      </c>
      <c r="D519" s="5"/>
      <c r="E519" s="5"/>
      <c r="F519" s="107">
        <v>-4.2599999999999999E-2</v>
      </c>
      <c r="G519" s="5"/>
      <c r="H519" s="111">
        <v>4.5999999999999999E-3</v>
      </c>
      <c r="I519" s="111">
        <f t="shared" si="8"/>
        <v>-4.7199999999999999E-2</v>
      </c>
      <c r="J519" s="399">
        <v>25235</v>
      </c>
    </row>
    <row r="520" spans="1:10" ht="14.5" customHeight="1" x14ac:dyDescent="0.15">
      <c r="A520" s="5"/>
      <c r="B520" s="399">
        <v>25263</v>
      </c>
      <c r="C520" s="16" t="s">
        <v>3325</v>
      </c>
      <c r="D520" s="5"/>
      <c r="E520" s="5"/>
      <c r="F520" s="107">
        <v>3.5900000000000001E-2</v>
      </c>
      <c r="G520" s="5"/>
      <c r="H520" s="111">
        <v>4.7000000000000002E-3</v>
      </c>
      <c r="I520" s="111">
        <f t="shared" si="8"/>
        <v>3.1200000000000002E-2</v>
      </c>
      <c r="J520" s="399">
        <v>25263</v>
      </c>
    </row>
    <row r="521" spans="1:10" ht="14.5" customHeight="1" x14ac:dyDescent="0.15">
      <c r="A521" s="5"/>
      <c r="B521" s="399">
        <v>25294</v>
      </c>
      <c r="C521" s="16" t="s">
        <v>3325</v>
      </c>
      <c r="D521" s="5"/>
      <c r="E521" s="5"/>
      <c r="F521" s="107">
        <v>2.29E-2</v>
      </c>
      <c r="G521" s="5"/>
      <c r="H521" s="111">
        <v>5.4999999999999997E-3</v>
      </c>
      <c r="I521" s="111">
        <f t="shared" si="8"/>
        <v>1.7399999999999999E-2</v>
      </c>
      <c r="J521" s="399">
        <v>25294</v>
      </c>
    </row>
    <row r="522" spans="1:10" ht="14.5" customHeight="1" x14ac:dyDescent="0.15">
      <c r="A522" s="5"/>
      <c r="B522" s="399">
        <v>25324</v>
      </c>
      <c r="C522" s="16" t="s">
        <v>3325</v>
      </c>
      <c r="D522" s="5"/>
      <c r="E522" s="5"/>
      <c r="F522" s="107">
        <v>2.5999999999999999E-3</v>
      </c>
      <c r="G522" s="5"/>
      <c r="H522" s="111">
        <v>4.7000000000000002E-3</v>
      </c>
      <c r="I522" s="111">
        <f t="shared" si="8"/>
        <v>-2.1000000000000003E-3</v>
      </c>
      <c r="J522" s="399">
        <v>25324</v>
      </c>
    </row>
    <row r="523" spans="1:10" ht="14.5" customHeight="1" x14ac:dyDescent="0.15">
      <c r="A523" s="5"/>
      <c r="B523" s="399">
        <v>25355</v>
      </c>
      <c r="C523" s="16" t="s">
        <v>3325</v>
      </c>
      <c r="D523" s="5"/>
      <c r="E523" s="5"/>
      <c r="F523" s="107">
        <v>-5.4199999999999998E-2</v>
      </c>
      <c r="G523" s="5"/>
      <c r="H523" s="111">
        <v>5.4999999999999997E-3</v>
      </c>
      <c r="I523" s="111">
        <f t="shared" si="8"/>
        <v>-5.9699999999999996E-2</v>
      </c>
      <c r="J523" s="399">
        <v>25355</v>
      </c>
    </row>
    <row r="524" spans="1:10" ht="14.5" customHeight="1" x14ac:dyDescent="0.15">
      <c r="A524" s="5"/>
      <c r="B524" s="399">
        <v>25385</v>
      </c>
      <c r="C524" s="16" t="s">
        <v>3325</v>
      </c>
      <c r="D524" s="5"/>
      <c r="E524" s="5"/>
      <c r="F524" s="107">
        <v>-5.8700000000000002E-2</v>
      </c>
      <c r="G524" s="5"/>
      <c r="H524" s="111">
        <v>5.1999999999999998E-3</v>
      </c>
      <c r="I524" s="111">
        <f t="shared" si="8"/>
        <v>-6.3899999999999998E-2</v>
      </c>
      <c r="J524" s="399">
        <v>25385</v>
      </c>
    </row>
    <row r="525" spans="1:10" ht="14.5" customHeight="1" x14ac:dyDescent="0.15">
      <c r="A525" s="5"/>
      <c r="B525" s="399">
        <v>25416</v>
      </c>
      <c r="C525" s="16" t="s">
        <v>3325</v>
      </c>
      <c r="D525" s="5"/>
      <c r="E525" s="5"/>
      <c r="F525" s="107">
        <v>4.5400000000000003E-2</v>
      </c>
      <c r="G525" s="5"/>
      <c r="H525" s="111">
        <v>4.7999999999999996E-3</v>
      </c>
      <c r="I525" s="111">
        <f t="shared" si="8"/>
        <v>4.0600000000000004E-2</v>
      </c>
      <c r="J525" s="399">
        <v>25416</v>
      </c>
    </row>
    <row r="526" spans="1:10" ht="14.5" customHeight="1" x14ac:dyDescent="0.15">
      <c r="A526" s="5"/>
      <c r="B526" s="399">
        <v>25447</v>
      </c>
      <c r="C526" s="16" t="s">
        <v>3325</v>
      </c>
      <c r="D526" s="5"/>
      <c r="E526" s="5"/>
      <c r="F526" s="107">
        <v>-2.3599999999999999E-2</v>
      </c>
      <c r="G526" s="5"/>
      <c r="H526" s="111">
        <v>5.4999999999999997E-3</v>
      </c>
      <c r="I526" s="111">
        <f t="shared" si="8"/>
        <v>-2.9100000000000001E-2</v>
      </c>
      <c r="J526" s="399">
        <v>25447</v>
      </c>
    </row>
    <row r="527" spans="1:10" ht="14.5" customHeight="1" x14ac:dyDescent="0.15">
      <c r="A527" s="5"/>
      <c r="B527" s="399">
        <v>25477</v>
      </c>
      <c r="C527" s="16" t="s">
        <v>3325</v>
      </c>
      <c r="D527" s="5"/>
      <c r="E527" s="5"/>
      <c r="F527" s="107">
        <v>4.5900000000000003E-2</v>
      </c>
      <c r="G527" s="5"/>
      <c r="H527" s="111">
        <v>5.7000000000000002E-3</v>
      </c>
      <c r="I527" s="111">
        <f t="shared" si="8"/>
        <v>4.02E-2</v>
      </c>
      <c r="J527" s="399">
        <v>25477</v>
      </c>
    </row>
    <row r="528" spans="1:10" ht="14.5" customHeight="1" x14ac:dyDescent="0.15">
      <c r="A528" s="5"/>
      <c r="B528" s="399">
        <v>25508</v>
      </c>
      <c r="C528" s="16" t="s">
        <v>3325</v>
      </c>
      <c r="D528" s="5"/>
      <c r="E528" s="5"/>
      <c r="F528" s="107">
        <v>-2.9700000000000001E-2</v>
      </c>
      <c r="G528" s="5"/>
      <c r="H528" s="111">
        <v>4.8999999999999998E-3</v>
      </c>
      <c r="I528" s="111">
        <f t="shared" si="8"/>
        <v>-3.4599999999999999E-2</v>
      </c>
      <c r="J528" s="399">
        <v>25508</v>
      </c>
    </row>
    <row r="529" spans="1:10" ht="14.5" customHeight="1" x14ac:dyDescent="0.15">
      <c r="A529" s="5"/>
      <c r="B529" s="399">
        <v>25538</v>
      </c>
      <c r="C529" s="16" t="s">
        <v>3325</v>
      </c>
      <c r="D529" s="5"/>
      <c r="E529" s="5"/>
      <c r="F529" s="107">
        <v>-1.77E-2</v>
      </c>
      <c r="G529" s="5"/>
      <c r="H529" s="111">
        <v>6.0000000000000001E-3</v>
      </c>
      <c r="I529" s="111">
        <f t="shared" si="8"/>
        <v>-2.3699999999999999E-2</v>
      </c>
      <c r="J529" s="399">
        <v>25538</v>
      </c>
    </row>
    <row r="530" spans="1:10" ht="14.5" customHeight="1" x14ac:dyDescent="0.15">
      <c r="A530" s="5"/>
      <c r="B530" s="399">
        <v>25569</v>
      </c>
      <c r="C530" s="16" t="s">
        <v>3325</v>
      </c>
      <c r="D530" s="5"/>
      <c r="E530" s="5"/>
      <c r="F530" s="107">
        <v>-7.4300000000000005E-2</v>
      </c>
      <c r="G530" s="5"/>
      <c r="H530" s="111">
        <v>5.5999999999999999E-3</v>
      </c>
      <c r="I530" s="111">
        <f t="shared" si="8"/>
        <v>-7.9899999999999999E-2</v>
      </c>
      <c r="J530" s="399">
        <v>25569</v>
      </c>
    </row>
    <row r="531" spans="1:10" ht="14.5" customHeight="1" x14ac:dyDescent="0.15">
      <c r="A531" s="5"/>
      <c r="B531" s="399">
        <v>25600</v>
      </c>
      <c r="C531" s="16" t="s">
        <v>3325</v>
      </c>
      <c r="D531" s="5"/>
      <c r="E531" s="5"/>
      <c r="F531" s="107">
        <v>5.8599999999999999E-2</v>
      </c>
      <c r="G531" s="5"/>
      <c r="H531" s="111">
        <v>5.1999999999999998E-3</v>
      </c>
      <c r="I531" s="111">
        <f t="shared" si="8"/>
        <v>5.3400000000000003E-2</v>
      </c>
      <c r="J531" s="399">
        <v>25600</v>
      </c>
    </row>
    <row r="532" spans="1:10" ht="14.5" customHeight="1" x14ac:dyDescent="0.15">
      <c r="A532" s="5"/>
      <c r="B532" s="399">
        <v>25628</v>
      </c>
      <c r="C532" s="16" t="s">
        <v>3325</v>
      </c>
      <c r="D532" s="5"/>
      <c r="E532" s="5"/>
      <c r="F532" s="107">
        <v>3.0000000000000001E-3</v>
      </c>
      <c r="G532" s="5"/>
      <c r="H532" s="111">
        <v>5.5999999999999999E-3</v>
      </c>
      <c r="I532" s="111">
        <f t="shared" si="8"/>
        <v>-2.5999999999999999E-3</v>
      </c>
      <c r="J532" s="399">
        <v>25628</v>
      </c>
    </row>
    <row r="533" spans="1:10" ht="14.5" customHeight="1" x14ac:dyDescent="0.15">
      <c r="A533" s="5"/>
      <c r="B533" s="399">
        <v>25659</v>
      </c>
      <c r="C533" s="16" t="s">
        <v>3325</v>
      </c>
      <c r="D533" s="5"/>
      <c r="E533" s="5"/>
      <c r="F533" s="107">
        <v>-8.8900000000000007E-2</v>
      </c>
      <c r="G533" s="5"/>
      <c r="H533" s="111">
        <v>5.4000000000000003E-3</v>
      </c>
      <c r="I533" s="111">
        <f t="shared" si="8"/>
        <v>-9.4300000000000009E-2</v>
      </c>
      <c r="J533" s="399">
        <v>25659</v>
      </c>
    </row>
    <row r="534" spans="1:10" ht="14.5" customHeight="1" x14ac:dyDescent="0.15">
      <c r="A534" s="5"/>
      <c r="B534" s="399">
        <v>25689</v>
      </c>
      <c r="C534" s="16" t="s">
        <v>3325</v>
      </c>
      <c r="D534" s="5"/>
      <c r="E534" s="5"/>
      <c r="F534" s="107">
        <v>-5.4699999999999999E-2</v>
      </c>
      <c r="G534" s="5"/>
      <c r="H534" s="111">
        <v>5.4999999999999997E-3</v>
      </c>
      <c r="I534" s="111">
        <f t="shared" si="8"/>
        <v>-6.0199999999999997E-2</v>
      </c>
      <c r="J534" s="399">
        <v>25689</v>
      </c>
    </row>
    <row r="535" spans="1:10" ht="14.5" customHeight="1" x14ac:dyDescent="0.15">
      <c r="A535" s="5"/>
      <c r="B535" s="399">
        <v>25720</v>
      </c>
      <c r="C535" s="16" t="s">
        <v>3325</v>
      </c>
      <c r="D535" s="5"/>
      <c r="E535" s="5"/>
      <c r="F535" s="107">
        <v>-4.82E-2</v>
      </c>
      <c r="G535" s="5"/>
      <c r="H535" s="111">
        <v>6.4000000000000003E-3</v>
      </c>
      <c r="I535" s="111">
        <f t="shared" si="8"/>
        <v>-5.4600000000000003E-2</v>
      </c>
      <c r="J535" s="399">
        <v>25720</v>
      </c>
    </row>
    <row r="536" spans="1:10" ht="14.5" customHeight="1" x14ac:dyDescent="0.15">
      <c r="A536" s="5"/>
      <c r="B536" s="399">
        <v>25750</v>
      </c>
      <c r="C536" s="16" t="s">
        <v>3325</v>
      </c>
      <c r="D536" s="5"/>
      <c r="E536" s="5"/>
      <c r="F536" s="107">
        <v>7.5200000000000003E-2</v>
      </c>
      <c r="G536" s="5"/>
      <c r="H536" s="111">
        <v>5.8999999999999999E-3</v>
      </c>
      <c r="I536" s="111">
        <f t="shared" si="8"/>
        <v>6.93E-2</v>
      </c>
      <c r="J536" s="399">
        <v>25750</v>
      </c>
    </row>
    <row r="537" spans="1:10" ht="14.5" customHeight="1" x14ac:dyDescent="0.15">
      <c r="A537" s="5"/>
      <c r="B537" s="399">
        <v>25781</v>
      </c>
      <c r="C537" s="16" t="s">
        <v>3325</v>
      </c>
      <c r="D537" s="5"/>
      <c r="E537" s="5"/>
      <c r="F537" s="107">
        <v>5.0900000000000001E-2</v>
      </c>
      <c r="G537" s="5"/>
      <c r="H537" s="111">
        <v>5.7000000000000002E-3</v>
      </c>
      <c r="I537" s="111">
        <f t="shared" si="8"/>
        <v>4.5200000000000004E-2</v>
      </c>
      <c r="J537" s="399">
        <v>25781</v>
      </c>
    </row>
    <row r="538" spans="1:10" ht="14.5" customHeight="1" x14ac:dyDescent="0.15">
      <c r="A538" s="5"/>
      <c r="B538" s="399">
        <v>25812</v>
      </c>
      <c r="C538" s="16" t="s">
        <v>3325</v>
      </c>
      <c r="D538" s="5"/>
      <c r="E538" s="5"/>
      <c r="F538" s="107">
        <v>3.4700000000000002E-2</v>
      </c>
      <c r="G538" s="5"/>
      <c r="H538" s="111">
        <v>5.5999999999999999E-3</v>
      </c>
      <c r="I538" s="111">
        <f t="shared" si="8"/>
        <v>2.9100000000000001E-2</v>
      </c>
      <c r="J538" s="399">
        <v>25812</v>
      </c>
    </row>
    <row r="539" spans="1:10" ht="14.5" customHeight="1" x14ac:dyDescent="0.15">
      <c r="A539" s="5"/>
      <c r="B539" s="399">
        <v>25842</v>
      </c>
      <c r="C539" s="16" t="s">
        <v>3325</v>
      </c>
      <c r="D539" s="5"/>
      <c r="E539" s="5"/>
      <c r="F539" s="107">
        <v>-9.7000000000000003E-3</v>
      </c>
      <c r="G539" s="5"/>
      <c r="H539" s="111">
        <v>5.4999999999999997E-3</v>
      </c>
      <c r="I539" s="111">
        <f t="shared" si="8"/>
        <v>-1.52E-2</v>
      </c>
      <c r="J539" s="399">
        <v>25842</v>
      </c>
    </row>
    <row r="540" spans="1:10" ht="14.5" customHeight="1" x14ac:dyDescent="0.15">
      <c r="A540" s="5"/>
      <c r="B540" s="399">
        <v>25873</v>
      </c>
      <c r="C540" s="16" t="s">
        <v>3325</v>
      </c>
      <c r="D540" s="5"/>
      <c r="E540" s="5"/>
      <c r="F540" s="107">
        <v>5.3600000000000002E-2</v>
      </c>
      <c r="G540" s="5"/>
      <c r="H540" s="111">
        <v>5.7999999999999996E-3</v>
      </c>
      <c r="I540" s="111">
        <f t="shared" si="8"/>
        <v>4.7800000000000002E-2</v>
      </c>
      <c r="J540" s="399">
        <v>25873</v>
      </c>
    </row>
    <row r="541" spans="1:10" ht="14.5" customHeight="1" x14ac:dyDescent="0.15">
      <c r="A541" s="5"/>
      <c r="B541" s="399">
        <v>25903</v>
      </c>
      <c r="C541" s="16" t="s">
        <v>3325</v>
      </c>
      <c r="D541" s="5"/>
      <c r="E541" s="5"/>
      <c r="F541" s="107">
        <v>5.8400000000000001E-2</v>
      </c>
      <c r="G541" s="5"/>
      <c r="H541" s="111">
        <v>5.3E-3</v>
      </c>
      <c r="I541" s="111">
        <f t="shared" si="8"/>
        <v>5.3100000000000001E-2</v>
      </c>
      <c r="J541" s="399">
        <v>25903</v>
      </c>
    </row>
    <row r="542" spans="1:10" ht="14.5" customHeight="1" x14ac:dyDescent="0.15">
      <c r="A542" s="5"/>
      <c r="B542" s="399">
        <v>25934</v>
      </c>
      <c r="C542" s="16" t="s">
        <v>3325</v>
      </c>
      <c r="D542" s="5"/>
      <c r="E542" s="5"/>
      <c r="F542" s="107">
        <v>4.19E-2</v>
      </c>
      <c r="G542" s="5"/>
      <c r="H542" s="111">
        <v>5.1000000000000004E-3</v>
      </c>
      <c r="I542" s="111">
        <f t="shared" si="8"/>
        <v>3.6799999999999999E-2</v>
      </c>
      <c r="J542" s="399">
        <v>25934</v>
      </c>
    </row>
    <row r="543" spans="1:10" ht="14.5" customHeight="1" x14ac:dyDescent="0.15">
      <c r="A543" s="5"/>
      <c r="B543" s="399">
        <v>25965</v>
      </c>
      <c r="C543" s="16" t="s">
        <v>3325</v>
      </c>
      <c r="D543" s="5"/>
      <c r="E543" s="5"/>
      <c r="F543" s="107">
        <v>1.41E-2</v>
      </c>
      <c r="G543" s="5"/>
      <c r="H543" s="111">
        <v>4.5999999999999999E-3</v>
      </c>
      <c r="I543" s="111">
        <f t="shared" si="8"/>
        <v>9.4999999999999998E-3</v>
      </c>
      <c r="J543" s="399">
        <v>25965</v>
      </c>
    </row>
    <row r="544" spans="1:10" ht="14.5" customHeight="1" x14ac:dyDescent="0.15">
      <c r="A544" s="5"/>
      <c r="B544" s="399">
        <v>25993</v>
      </c>
      <c r="C544" s="16" t="s">
        <v>3325</v>
      </c>
      <c r="D544" s="5"/>
      <c r="E544" s="5"/>
      <c r="F544" s="107">
        <v>3.8199999999999998E-2</v>
      </c>
      <c r="G544" s="5"/>
      <c r="H544" s="111">
        <v>5.5999999999999999E-3</v>
      </c>
      <c r="I544" s="111">
        <f t="shared" si="8"/>
        <v>3.2599999999999997E-2</v>
      </c>
      <c r="J544" s="399">
        <v>25993</v>
      </c>
    </row>
    <row r="545" spans="1:10" ht="14.5" customHeight="1" x14ac:dyDescent="0.15">
      <c r="A545" s="5"/>
      <c r="B545" s="399">
        <v>26024</v>
      </c>
      <c r="C545" s="16" t="s">
        <v>3325</v>
      </c>
      <c r="D545" s="5"/>
      <c r="E545" s="5"/>
      <c r="F545" s="107">
        <v>3.7699999999999997E-2</v>
      </c>
      <c r="G545" s="5"/>
      <c r="H545" s="111">
        <v>4.7999999999999996E-3</v>
      </c>
      <c r="I545" s="111">
        <f t="shared" si="8"/>
        <v>3.2899999999999999E-2</v>
      </c>
      <c r="J545" s="399">
        <v>26024</v>
      </c>
    </row>
    <row r="546" spans="1:10" ht="14.5" customHeight="1" x14ac:dyDescent="0.15">
      <c r="A546" s="5"/>
      <c r="B546" s="399">
        <v>26054</v>
      </c>
      <c r="C546" s="16" t="s">
        <v>3325</v>
      </c>
      <c r="D546" s="5"/>
      <c r="E546" s="5"/>
      <c r="F546" s="107">
        <v>-3.6700000000000003E-2</v>
      </c>
      <c r="G546" s="5"/>
      <c r="H546" s="111">
        <v>4.7000000000000002E-3</v>
      </c>
      <c r="I546" s="111">
        <f t="shared" si="8"/>
        <v>-4.1400000000000006E-2</v>
      </c>
      <c r="J546" s="399">
        <v>26054</v>
      </c>
    </row>
    <row r="547" spans="1:10" ht="14.5" customHeight="1" x14ac:dyDescent="0.15">
      <c r="A547" s="5"/>
      <c r="B547" s="399">
        <v>26085</v>
      </c>
      <c r="C547" s="16" t="s">
        <v>3325</v>
      </c>
      <c r="D547" s="5"/>
      <c r="E547" s="5"/>
      <c r="F547" s="107">
        <v>2.0999999999999999E-3</v>
      </c>
      <c r="G547" s="5"/>
      <c r="H547" s="111">
        <v>5.5999999999999999E-3</v>
      </c>
      <c r="I547" s="111">
        <f t="shared" si="8"/>
        <v>-3.5000000000000001E-3</v>
      </c>
      <c r="J547" s="399">
        <v>26085</v>
      </c>
    </row>
    <row r="548" spans="1:10" ht="14.5" customHeight="1" x14ac:dyDescent="0.15">
      <c r="A548" s="5"/>
      <c r="B548" s="399">
        <v>26115</v>
      </c>
      <c r="C548" s="16" t="s">
        <v>3325</v>
      </c>
      <c r="D548" s="5"/>
      <c r="E548" s="5"/>
      <c r="F548" s="107">
        <v>-3.9899999999999998E-2</v>
      </c>
      <c r="G548" s="5"/>
      <c r="H548" s="111">
        <v>5.1999999999999998E-3</v>
      </c>
      <c r="I548" s="111">
        <f t="shared" si="8"/>
        <v>-4.5100000000000001E-2</v>
      </c>
      <c r="J548" s="399">
        <v>26115</v>
      </c>
    </row>
    <row r="549" spans="1:10" ht="14.5" customHeight="1" x14ac:dyDescent="0.15">
      <c r="A549" s="5"/>
      <c r="B549" s="399">
        <v>26146</v>
      </c>
      <c r="C549" s="16" t="s">
        <v>3325</v>
      </c>
      <c r="D549" s="5"/>
      <c r="E549" s="5"/>
      <c r="F549" s="107">
        <v>4.1200000000000001E-2</v>
      </c>
      <c r="G549" s="5"/>
      <c r="H549" s="111">
        <v>5.4999999999999997E-3</v>
      </c>
      <c r="I549" s="111">
        <f t="shared" si="8"/>
        <v>3.5700000000000003E-2</v>
      </c>
      <c r="J549" s="399">
        <v>26146</v>
      </c>
    </row>
    <row r="550" spans="1:10" ht="14.5" customHeight="1" x14ac:dyDescent="0.15">
      <c r="A550" s="5"/>
      <c r="B550" s="399">
        <v>26177</v>
      </c>
      <c r="C550" s="16" t="s">
        <v>3325</v>
      </c>
      <c r="D550" s="5"/>
      <c r="E550" s="5"/>
      <c r="F550" s="107">
        <v>-5.5999999999999999E-3</v>
      </c>
      <c r="G550" s="5"/>
      <c r="H550" s="111">
        <v>4.8999999999999998E-3</v>
      </c>
      <c r="I550" s="111">
        <f t="shared" si="8"/>
        <v>-1.0499999999999999E-2</v>
      </c>
      <c r="J550" s="399">
        <v>26177</v>
      </c>
    </row>
    <row r="551" spans="1:10" ht="14.5" customHeight="1" x14ac:dyDescent="0.15">
      <c r="A551" s="5"/>
      <c r="B551" s="399">
        <v>26207</v>
      </c>
      <c r="C551" s="16" t="s">
        <v>3325</v>
      </c>
      <c r="D551" s="5"/>
      <c r="E551" s="5"/>
      <c r="F551" s="107">
        <v>-4.0399999999999998E-2</v>
      </c>
      <c r="G551" s="5"/>
      <c r="H551" s="111">
        <v>4.7000000000000002E-3</v>
      </c>
      <c r="I551" s="111">
        <f t="shared" si="8"/>
        <v>-4.5100000000000001E-2</v>
      </c>
      <c r="J551" s="399">
        <v>26207</v>
      </c>
    </row>
    <row r="552" spans="1:10" ht="14.5" customHeight="1" x14ac:dyDescent="0.15">
      <c r="A552" s="5"/>
      <c r="B552" s="399">
        <v>26238</v>
      </c>
      <c r="C552" s="16" t="s">
        <v>3325</v>
      </c>
      <c r="D552" s="5"/>
      <c r="E552" s="5"/>
      <c r="F552" s="107">
        <v>2.7000000000000001E-3</v>
      </c>
      <c r="G552" s="5"/>
      <c r="H552" s="111">
        <v>5.1000000000000004E-3</v>
      </c>
      <c r="I552" s="111">
        <f t="shared" si="8"/>
        <v>-2.4000000000000002E-3</v>
      </c>
      <c r="J552" s="399">
        <v>26238</v>
      </c>
    </row>
    <row r="553" spans="1:10" ht="14.5" customHeight="1" x14ac:dyDescent="0.15">
      <c r="A553" s="5"/>
      <c r="B553" s="399">
        <v>26268</v>
      </c>
      <c r="C553" s="16" t="s">
        <v>3325</v>
      </c>
      <c r="D553" s="5"/>
      <c r="E553" s="5"/>
      <c r="F553" s="107">
        <v>8.77E-2</v>
      </c>
      <c r="G553" s="5"/>
      <c r="H553" s="111">
        <v>5.0000000000000001E-3</v>
      </c>
      <c r="I553" s="111">
        <f t="shared" si="8"/>
        <v>8.2699999999999996E-2</v>
      </c>
      <c r="J553" s="399">
        <v>26268</v>
      </c>
    </row>
    <row r="554" spans="1:10" ht="14.5" customHeight="1" x14ac:dyDescent="0.15">
      <c r="A554" s="5"/>
      <c r="B554" s="399">
        <v>26299</v>
      </c>
      <c r="C554" s="16" t="s">
        <v>3325</v>
      </c>
      <c r="D554" s="5"/>
      <c r="E554" s="5"/>
      <c r="F554" s="107">
        <v>1.9400000000000001E-2</v>
      </c>
      <c r="G554" s="5"/>
      <c r="H554" s="111">
        <v>5.0000000000000001E-3</v>
      </c>
      <c r="I554" s="111">
        <f t="shared" si="8"/>
        <v>1.44E-2</v>
      </c>
      <c r="J554" s="399">
        <v>26299</v>
      </c>
    </row>
    <row r="555" spans="1:10" ht="14.5" customHeight="1" x14ac:dyDescent="0.15">
      <c r="A555" s="5"/>
      <c r="B555" s="399">
        <v>26330</v>
      </c>
      <c r="C555" s="16" t="s">
        <v>3325</v>
      </c>
      <c r="D555" s="5"/>
      <c r="E555" s="5"/>
      <c r="F555" s="107">
        <v>2.9899999999999999E-2</v>
      </c>
      <c r="G555" s="5"/>
      <c r="H555" s="111">
        <v>4.7000000000000002E-3</v>
      </c>
      <c r="I555" s="111">
        <f t="shared" si="8"/>
        <v>2.52E-2</v>
      </c>
      <c r="J555" s="399">
        <v>26330</v>
      </c>
    </row>
    <row r="556" spans="1:10" ht="14.5" customHeight="1" x14ac:dyDescent="0.15">
      <c r="A556" s="5"/>
      <c r="B556" s="399">
        <v>26359</v>
      </c>
      <c r="C556" s="16" t="s">
        <v>3325</v>
      </c>
      <c r="D556" s="5"/>
      <c r="E556" s="5"/>
      <c r="F556" s="107">
        <v>7.1999999999999998E-3</v>
      </c>
      <c r="G556" s="5"/>
      <c r="H556" s="111">
        <v>4.8999999999999998E-3</v>
      </c>
      <c r="I556" s="111">
        <f t="shared" si="8"/>
        <v>2.3E-3</v>
      </c>
      <c r="J556" s="399">
        <v>26359</v>
      </c>
    </row>
    <row r="557" spans="1:10" ht="14.5" customHeight="1" x14ac:dyDescent="0.15">
      <c r="A557" s="5"/>
      <c r="B557" s="399">
        <v>26390</v>
      </c>
      <c r="C557" s="16" t="s">
        <v>3325</v>
      </c>
      <c r="D557" s="5"/>
      <c r="E557" s="5"/>
      <c r="F557" s="107">
        <v>5.7000000000000002E-3</v>
      </c>
      <c r="G557" s="5"/>
      <c r="H557" s="111">
        <v>4.7999999999999996E-3</v>
      </c>
      <c r="I557" s="111">
        <f t="shared" si="8"/>
        <v>9.0000000000000063E-4</v>
      </c>
      <c r="J557" s="399">
        <v>26390</v>
      </c>
    </row>
    <row r="558" spans="1:10" ht="14.5" customHeight="1" x14ac:dyDescent="0.15">
      <c r="A558" s="5"/>
      <c r="B558" s="399">
        <v>26420</v>
      </c>
      <c r="C558" s="16" t="s">
        <v>3325</v>
      </c>
      <c r="D558" s="5"/>
      <c r="E558" s="5"/>
      <c r="F558" s="107">
        <v>2.1899999999999999E-2</v>
      </c>
      <c r="G558" s="5"/>
      <c r="H558" s="111">
        <v>5.4999999999999997E-3</v>
      </c>
      <c r="I558" s="111">
        <f t="shared" si="8"/>
        <v>1.6399999999999998E-2</v>
      </c>
      <c r="J558" s="399">
        <v>26420</v>
      </c>
    </row>
    <row r="559" spans="1:10" ht="14.5" customHeight="1" x14ac:dyDescent="0.15">
      <c r="A559" s="5"/>
      <c r="B559" s="399">
        <v>26451</v>
      </c>
      <c r="C559" s="16" t="s">
        <v>3325</v>
      </c>
      <c r="D559" s="5"/>
      <c r="E559" s="5"/>
      <c r="F559" s="107">
        <v>-2.0500000000000001E-2</v>
      </c>
      <c r="G559" s="5"/>
      <c r="H559" s="111">
        <v>4.8999999999999998E-3</v>
      </c>
      <c r="I559" s="111">
        <f t="shared" si="8"/>
        <v>-2.5399999999999999E-2</v>
      </c>
      <c r="J559" s="399">
        <v>26451</v>
      </c>
    </row>
    <row r="560" spans="1:10" ht="14.5" customHeight="1" x14ac:dyDescent="0.15">
      <c r="A560" s="5"/>
      <c r="B560" s="399">
        <v>26481</v>
      </c>
      <c r="C560" s="16" t="s">
        <v>3325</v>
      </c>
      <c r="D560" s="5"/>
      <c r="E560" s="5"/>
      <c r="F560" s="107">
        <v>3.5999999999999999E-3</v>
      </c>
      <c r="G560" s="5"/>
      <c r="H560" s="111">
        <v>5.1000000000000004E-3</v>
      </c>
      <c r="I560" s="111">
        <f t="shared" si="8"/>
        <v>-1.5000000000000005E-3</v>
      </c>
      <c r="J560" s="399">
        <v>26481</v>
      </c>
    </row>
    <row r="561" spans="1:10" ht="14.5" customHeight="1" x14ac:dyDescent="0.15">
      <c r="A561" s="5"/>
      <c r="B561" s="399">
        <v>26512</v>
      </c>
      <c r="C561" s="16" t="s">
        <v>3325</v>
      </c>
      <c r="D561" s="5"/>
      <c r="E561" s="5"/>
      <c r="F561" s="107">
        <v>3.9100000000000003E-2</v>
      </c>
      <c r="G561" s="5"/>
      <c r="H561" s="111">
        <v>4.8999999999999998E-3</v>
      </c>
      <c r="I561" s="111">
        <f t="shared" si="8"/>
        <v>3.4200000000000001E-2</v>
      </c>
      <c r="J561" s="399">
        <v>26512</v>
      </c>
    </row>
    <row r="562" spans="1:10" ht="14.5" customHeight="1" x14ac:dyDescent="0.15">
      <c r="A562" s="5"/>
      <c r="B562" s="399">
        <v>26543</v>
      </c>
      <c r="C562" s="16" t="s">
        <v>3325</v>
      </c>
      <c r="D562" s="5"/>
      <c r="E562" s="5"/>
      <c r="F562" s="107">
        <v>-3.5999999999999999E-3</v>
      </c>
      <c r="G562" s="5"/>
      <c r="H562" s="111">
        <v>4.7000000000000002E-3</v>
      </c>
      <c r="I562" s="111">
        <f t="shared" si="8"/>
        <v>-8.3000000000000001E-3</v>
      </c>
      <c r="J562" s="399">
        <v>26543</v>
      </c>
    </row>
    <row r="563" spans="1:10" ht="14.5" customHeight="1" x14ac:dyDescent="0.15">
      <c r="A563" s="5"/>
      <c r="B563" s="399">
        <v>26573</v>
      </c>
      <c r="C563" s="16" t="s">
        <v>3325</v>
      </c>
      <c r="D563" s="5"/>
      <c r="E563" s="5"/>
      <c r="F563" s="107">
        <v>1.0699999999999999E-2</v>
      </c>
      <c r="G563" s="5"/>
      <c r="H563" s="111">
        <v>5.1999999999999998E-3</v>
      </c>
      <c r="I563" s="111">
        <f t="shared" si="8"/>
        <v>5.4999999999999997E-3</v>
      </c>
      <c r="J563" s="399">
        <v>26573</v>
      </c>
    </row>
    <row r="564" spans="1:10" ht="14.5" customHeight="1" x14ac:dyDescent="0.15">
      <c r="A564" s="5"/>
      <c r="B564" s="399">
        <v>26604</v>
      </c>
      <c r="C564" s="16" t="s">
        <v>3325</v>
      </c>
      <c r="D564" s="5"/>
      <c r="E564" s="5"/>
      <c r="F564" s="107">
        <v>5.0500000000000003E-2</v>
      </c>
      <c r="G564" s="5"/>
      <c r="H564" s="111">
        <v>4.7999999999999996E-3</v>
      </c>
      <c r="I564" s="111">
        <f t="shared" si="8"/>
        <v>4.5700000000000005E-2</v>
      </c>
      <c r="J564" s="399">
        <v>26604</v>
      </c>
    </row>
    <row r="565" spans="1:10" ht="14.5" customHeight="1" x14ac:dyDescent="0.15">
      <c r="A565" s="5"/>
      <c r="B565" s="399">
        <v>26634</v>
      </c>
      <c r="C565" s="16" t="s">
        <v>3325</v>
      </c>
      <c r="D565" s="5"/>
      <c r="E565" s="5"/>
      <c r="F565" s="107">
        <v>1.3100000000000001E-2</v>
      </c>
      <c r="G565" s="5"/>
      <c r="H565" s="111">
        <v>4.4999999999999997E-3</v>
      </c>
      <c r="I565" s="111">
        <f t="shared" si="8"/>
        <v>8.6E-3</v>
      </c>
      <c r="J565" s="399">
        <v>26634</v>
      </c>
    </row>
    <row r="566" spans="1:10" ht="14.5" customHeight="1" x14ac:dyDescent="0.15">
      <c r="A566" s="5"/>
      <c r="B566" s="399">
        <v>26665</v>
      </c>
      <c r="C566" s="16" t="s">
        <v>3325</v>
      </c>
      <c r="D566" s="5"/>
      <c r="E566" s="5"/>
      <c r="F566" s="107">
        <v>-1.5900000000000001E-2</v>
      </c>
      <c r="G566" s="5"/>
      <c r="H566" s="111">
        <v>5.4000000000000003E-3</v>
      </c>
      <c r="I566" s="111">
        <f t="shared" si="8"/>
        <v>-2.1299999999999999E-2</v>
      </c>
      <c r="J566" s="399">
        <v>26665</v>
      </c>
    </row>
    <row r="567" spans="1:10" ht="14.5" customHeight="1" x14ac:dyDescent="0.15">
      <c r="A567" s="5"/>
      <c r="B567" s="399">
        <v>26696</v>
      </c>
      <c r="C567" s="16" t="s">
        <v>3325</v>
      </c>
      <c r="D567" s="5"/>
      <c r="E567" s="5"/>
      <c r="F567" s="107">
        <v>-3.3300000000000003E-2</v>
      </c>
      <c r="G567" s="5"/>
      <c r="H567" s="111">
        <v>5.1000000000000004E-3</v>
      </c>
      <c r="I567" s="111">
        <f t="shared" si="8"/>
        <v>-3.8400000000000004E-2</v>
      </c>
      <c r="J567" s="399">
        <v>26696</v>
      </c>
    </row>
    <row r="568" spans="1:10" ht="14.5" customHeight="1" x14ac:dyDescent="0.15">
      <c r="A568" s="5"/>
      <c r="B568" s="399">
        <v>26724</v>
      </c>
      <c r="C568" s="16" t="s">
        <v>3325</v>
      </c>
      <c r="D568" s="5"/>
      <c r="E568" s="5"/>
      <c r="F568" s="107">
        <v>-2.0000000000000001E-4</v>
      </c>
      <c r="G568" s="5"/>
      <c r="H568" s="111">
        <v>5.5999999999999999E-3</v>
      </c>
      <c r="I568" s="111">
        <f t="shared" si="8"/>
        <v>-5.7999999999999996E-3</v>
      </c>
      <c r="J568" s="399">
        <v>26724</v>
      </c>
    </row>
    <row r="569" spans="1:10" ht="14.5" customHeight="1" x14ac:dyDescent="0.15">
      <c r="A569" s="5"/>
      <c r="B569" s="399">
        <v>26755</v>
      </c>
      <c r="C569" s="16" t="s">
        <v>3325</v>
      </c>
      <c r="D569" s="5"/>
      <c r="E569" s="5"/>
      <c r="F569" s="107">
        <v>-3.95E-2</v>
      </c>
      <c r="G569" s="5"/>
      <c r="H569" s="111">
        <v>5.7000000000000002E-3</v>
      </c>
      <c r="I569" s="111">
        <f t="shared" si="8"/>
        <v>-4.5200000000000004E-2</v>
      </c>
      <c r="J569" s="399">
        <v>26755</v>
      </c>
    </row>
    <row r="570" spans="1:10" ht="14.5" customHeight="1" x14ac:dyDescent="0.15">
      <c r="A570" s="5"/>
      <c r="B570" s="399">
        <v>26785</v>
      </c>
      <c r="C570" s="16" t="s">
        <v>3325</v>
      </c>
      <c r="D570" s="5"/>
      <c r="E570" s="5"/>
      <c r="F570" s="107">
        <v>-1.3899999999999999E-2</v>
      </c>
      <c r="G570" s="5"/>
      <c r="H570" s="111">
        <v>5.7999999999999996E-3</v>
      </c>
      <c r="I570" s="111">
        <f t="shared" si="8"/>
        <v>-1.9699999999999999E-2</v>
      </c>
      <c r="J570" s="399">
        <v>26785</v>
      </c>
    </row>
    <row r="571" spans="1:10" ht="14.5" customHeight="1" x14ac:dyDescent="0.15">
      <c r="A571" s="5"/>
      <c r="B571" s="399">
        <v>26816</v>
      </c>
      <c r="C571" s="16" t="s">
        <v>3325</v>
      </c>
      <c r="D571" s="5"/>
      <c r="E571" s="5"/>
      <c r="F571" s="107">
        <v>-5.1000000000000004E-3</v>
      </c>
      <c r="G571" s="5"/>
      <c r="H571" s="111">
        <v>5.4999999999999997E-3</v>
      </c>
      <c r="I571" s="111">
        <f t="shared" si="8"/>
        <v>-1.06E-2</v>
      </c>
      <c r="J571" s="399">
        <v>26816</v>
      </c>
    </row>
    <row r="572" spans="1:10" ht="14.5" customHeight="1" x14ac:dyDescent="0.15">
      <c r="A572" s="5"/>
      <c r="B572" s="399">
        <v>26846</v>
      </c>
      <c r="C572" s="16" t="s">
        <v>3325</v>
      </c>
      <c r="D572" s="5"/>
      <c r="E572" s="5"/>
      <c r="F572" s="107">
        <v>3.9399999999999998E-2</v>
      </c>
      <c r="G572" s="5"/>
      <c r="H572" s="111">
        <v>6.1000000000000004E-3</v>
      </c>
      <c r="I572" s="111">
        <f t="shared" si="8"/>
        <v>3.3299999999999996E-2</v>
      </c>
      <c r="J572" s="399">
        <v>26846</v>
      </c>
    </row>
    <row r="573" spans="1:10" ht="14.5" customHeight="1" x14ac:dyDescent="0.15">
      <c r="A573" s="5"/>
      <c r="B573" s="399">
        <v>26877</v>
      </c>
      <c r="C573" s="16" t="s">
        <v>3325</v>
      </c>
      <c r="D573" s="5"/>
      <c r="E573" s="5"/>
      <c r="F573" s="107">
        <v>-3.1800000000000002E-2</v>
      </c>
      <c r="G573" s="5"/>
      <c r="H573" s="111">
        <v>6.1999999999999998E-3</v>
      </c>
      <c r="I573" s="111">
        <f t="shared" si="8"/>
        <v>-3.7999999999999999E-2</v>
      </c>
      <c r="J573" s="399">
        <v>26877</v>
      </c>
    </row>
    <row r="574" spans="1:10" ht="14.5" customHeight="1" x14ac:dyDescent="0.15">
      <c r="A574" s="5"/>
      <c r="B574" s="399">
        <v>26908</v>
      </c>
      <c r="C574" s="16" t="s">
        <v>3325</v>
      </c>
      <c r="D574" s="5"/>
      <c r="E574" s="5"/>
      <c r="F574" s="107">
        <v>4.1500000000000002E-2</v>
      </c>
      <c r="G574" s="5"/>
      <c r="H574" s="111">
        <v>5.4999999999999997E-3</v>
      </c>
      <c r="I574" s="111">
        <f t="shared" si="8"/>
        <v>3.6000000000000004E-2</v>
      </c>
      <c r="J574" s="399">
        <v>26908</v>
      </c>
    </row>
    <row r="575" spans="1:10" ht="14.5" customHeight="1" x14ac:dyDescent="0.15">
      <c r="A575" s="5"/>
      <c r="B575" s="399">
        <v>26938</v>
      </c>
      <c r="C575" s="16" t="s">
        <v>3325</v>
      </c>
      <c r="D575" s="5"/>
      <c r="E575" s="5"/>
      <c r="F575" s="107">
        <v>2.9999999999999997E-4</v>
      </c>
      <c r="G575" s="5"/>
      <c r="H575" s="111">
        <v>6.3E-3</v>
      </c>
      <c r="I575" s="111">
        <f t="shared" si="8"/>
        <v>-6.0000000000000001E-3</v>
      </c>
      <c r="J575" s="399">
        <v>26938</v>
      </c>
    </row>
    <row r="576" spans="1:10" ht="14.5" customHeight="1" x14ac:dyDescent="0.15">
      <c r="A576" s="5"/>
      <c r="B576" s="399">
        <v>26969</v>
      </c>
      <c r="C576" s="16" t="s">
        <v>3325</v>
      </c>
      <c r="D576" s="5"/>
      <c r="E576" s="5"/>
      <c r="F576" s="107">
        <v>-0.1082</v>
      </c>
      <c r="G576" s="5"/>
      <c r="H576" s="111">
        <v>5.5999999999999999E-3</v>
      </c>
      <c r="I576" s="111">
        <f t="shared" si="8"/>
        <v>-0.1138</v>
      </c>
      <c r="J576" s="399">
        <v>26969</v>
      </c>
    </row>
    <row r="577" spans="1:10" ht="14.5" customHeight="1" x14ac:dyDescent="0.15">
      <c r="A577" s="5"/>
      <c r="B577" s="399">
        <v>26999</v>
      </c>
      <c r="C577" s="16" t="s">
        <v>3325</v>
      </c>
      <c r="D577" s="5"/>
      <c r="E577" s="5"/>
      <c r="F577" s="107">
        <v>1.83E-2</v>
      </c>
      <c r="G577" s="5"/>
      <c r="H577" s="111">
        <v>6.0000000000000001E-3</v>
      </c>
      <c r="I577" s="111">
        <f t="shared" si="8"/>
        <v>1.23E-2</v>
      </c>
      <c r="J577" s="399">
        <v>26999</v>
      </c>
    </row>
    <row r="578" spans="1:10" ht="14.5" customHeight="1" x14ac:dyDescent="0.15">
      <c r="A578" s="5"/>
      <c r="B578" s="399">
        <v>27030</v>
      </c>
      <c r="C578" s="16" t="s">
        <v>3325</v>
      </c>
      <c r="D578" s="5"/>
      <c r="E578" s="5"/>
      <c r="F578" s="107">
        <v>-8.5000000000000006E-3</v>
      </c>
      <c r="G578" s="5"/>
      <c r="H578" s="111">
        <v>6.1000000000000004E-3</v>
      </c>
      <c r="I578" s="111">
        <f t="shared" ref="I578:I641" si="9">F578-H578</f>
        <v>-1.4600000000000002E-2</v>
      </c>
      <c r="J578" s="399">
        <v>27030</v>
      </c>
    </row>
    <row r="579" spans="1:10" ht="14.5" customHeight="1" x14ac:dyDescent="0.15">
      <c r="A579" s="5"/>
      <c r="B579" s="399">
        <v>27061</v>
      </c>
      <c r="C579" s="16" t="s">
        <v>3325</v>
      </c>
      <c r="D579" s="5"/>
      <c r="E579" s="5"/>
      <c r="F579" s="107">
        <v>1.9E-3</v>
      </c>
      <c r="G579" s="5"/>
      <c r="H579" s="111">
        <v>5.4999999999999997E-3</v>
      </c>
      <c r="I579" s="111">
        <f t="shared" si="9"/>
        <v>-3.5999999999999999E-3</v>
      </c>
      <c r="J579" s="399">
        <v>27061</v>
      </c>
    </row>
    <row r="580" spans="1:10" ht="14.5" customHeight="1" x14ac:dyDescent="0.15">
      <c r="A580" s="5"/>
      <c r="B580" s="399">
        <v>27089</v>
      </c>
      <c r="C580" s="16" t="s">
        <v>3325</v>
      </c>
      <c r="D580" s="5"/>
      <c r="E580" s="5"/>
      <c r="F580" s="107">
        <v>-2.1700000000000001E-2</v>
      </c>
      <c r="G580" s="5"/>
      <c r="H580" s="111">
        <v>5.7999999999999996E-3</v>
      </c>
      <c r="I580" s="111">
        <f t="shared" si="9"/>
        <v>-2.75E-2</v>
      </c>
      <c r="J580" s="399">
        <v>27089</v>
      </c>
    </row>
    <row r="581" spans="1:10" ht="14.5" customHeight="1" x14ac:dyDescent="0.15">
      <c r="A581" s="5"/>
      <c r="B581" s="399">
        <v>27120</v>
      </c>
      <c r="C581" s="16" t="s">
        <v>3325</v>
      </c>
      <c r="D581" s="5"/>
      <c r="E581" s="5"/>
      <c r="F581" s="107">
        <v>-3.73E-2</v>
      </c>
      <c r="G581" s="5"/>
      <c r="H581" s="111">
        <v>6.7999999999999996E-3</v>
      </c>
      <c r="I581" s="111">
        <f t="shared" si="9"/>
        <v>-4.41E-2</v>
      </c>
      <c r="J581" s="399">
        <v>27120</v>
      </c>
    </row>
    <row r="582" spans="1:10" ht="14.5" customHeight="1" x14ac:dyDescent="0.15">
      <c r="A582" s="5"/>
      <c r="B582" s="399">
        <v>27150</v>
      </c>
      <c r="C582" s="16" t="s">
        <v>3325</v>
      </c>
      <c r="D582" s="5"/>
      <c r="E582" s="5"/>
      <c r="F582" s="107">
        <v>-2.7199999999999998E-2</v>
      </c>
      <c r="G582" s="5"/>
      <c r="H582" s="111">
        <v>6.7999999999999996E-3</v>
      </c>
      <c r="I582" s="111">
        <f t="shared" si="9"/>
        <v>-3.3999999999999996E-2</v>
      </c>
      <c r="J582" s="399">
        <v>27150</v>
      </c>
    </row>
    <row r="583" spans="1:10" ht="14.5" customHeight="1" x14ac:dyDescent="0.15">
      <c r="A583" s="5"/>
      <c r="B583" s="399">
        <v>27181</v>
      </c>
      <c r="C583" s="16" t="s">
        <v>3325</v>
      </c>
      <c r="D583" s="5"/>
      <c r="E583" s="5"/>
      <c r="F583" s="107">
        <v>-1.2800000000000001E-2</v>
      </c>
      <c r="G583" s="5"/>
      <c r="H583" s="111">
        <v>6.1000000000000004E-3</v>
      </c>
      <c r="I583" s="111">
        <f t="shared" si="9"/>
        <v>-1.89E-2</v>
      </c>
      <c r="J583" s="399">
        <v>27181</v>
      </c>
    </row>
    <row r="584" spans="1:10" ht="14.5" customHeight="1" x14ac:dyDescent="0.15">
      <c r="A584" s="5"/>
      <c r="B584" s="399">
        <v>27211</v>
      </c>
      <c r="C584" s="16" t="s">
        <v>3325</v>
      </c>
      <c r="D584" s="5"/>
      <c r="E584" s="5"/>
      <c r="F584" s="107">
        <v>-7.5899999999999995E-2</v>
      </c>
      <c r="G584" s="5"/>
      <c r="H584" s="111">
        <v>7.1999999999999998E-3</v>
      </c>
      <c r="I584" s="111">
        <f t="shared" si="9"/>
        <v>-8.3099999999999993E-2</v>
      </c>
      <c r="J584" s="399">
        <v>27211</v>
      </c>
    </row>
    <row r="585" spans="1:10" ht="14.5" customHeight="1" x14ac:dyDescent="0.15">
      <c r="A585" s="5"/>
      <c r="B585" s="399">
        <v>27242</v>
      </c>
      <c r="C585" s="16" t="s">
        <v>3325</v>
      </c>
      <c r="D585" s="5"/>
      <c r="E585" s="5"/>
      <c r="F585" s="107">
        <v>-8.2799999999999999E-2</v>
      </c>
      <c r="G585" s="5"/>
      <c r="H585" s="111">
        <v>6.4999999999999997E-3</v>
      </c>
      <c r="I585" s="111">
        <f t="shared" si="9"/>
        <v>-8.9300000000000004E-2</v>
      </c>
      <c r="J585" s="399">
        <v>27242</v>
      </c>
    </row>
    <row r="586" spans="1:10" ht="14.5" customHeight="1" x14ac:dyDescent="0.15">
      <c r="A586" s="5"/>
      <c r="B586" s="399">
        <v>27273</v>
      </c>
      <c r="C586" s="16" t="s">
        <v>3325</v>
      </c>
      <c r="D586" s="5"/>
      <c r="E586" s="5"/>
      <c r="F586" s="107">
        <v>-0.11700000000000001</v>
      </c>
      <c r="G586" s="5"/>
      <c r="H586" s="111">
        <v>7.1000000000000004E-3</v>
      </c>
      <c r="I586" s="111">
        <f t="shared" si="9"/>
        <v>-0.1241</v>
      </c>
      <c r="J586" s="399">
        <v>27273</v>
      </c>
    </row>
    <row r="587" spans="1:10" ht="14.5" customHeight="1" x14ac:dyDescent="0.15">
      <c r="A587" s="5"/>
      <c r="B587" s="399">
        <v>27303</v>
      </c>
      <c r="C587" s="16" t="s">
        <v>3325</v>
      </c>
      <c r="D587" s="5"/>
      <c r="E587" s="5"/>
      <c r="F587" s="107">
        <v>0.16569999999999999</v>
      </c>
      <c r="G587" s="5"/>
      <c r="H587" s="111">
        <v>7.0000000000000001E-3</v>
      </c>
      <c r="I587" s="111">
        <f t="shared" si="9"/>
        <v>0.15869999999999998</v>
      </c>
      <c r="J587" s="399">
        <v>27303</v>
      </c>
    </row>
    <row r="588" spans="1:10" ht="14.5" customHeight="1" x14ac:dyDescent="0.15">
      <c r="A588" s="5"/>
      <c r="B588" s="399">
        <v>27334</v>
      </c>
      <c r="C588" s="16" t="s">
        <v>3325</v>
      </c>
      <c r="D588" s="5"/>
      <c r="E588" s="5"/>
      <c r="F588" s="107">
        <v>-4.48E-2</v>
      </c>
      <c r="G588" s="5"/>
      <c r="H588" s="111">
        <v>6.1999999999999998E-3</v>
      </c>
      <c r="I588" s="111">
        <f t="shared" si="9"/>
        <v>-5.0999999999999997E-2</v>
      </c>
      <c r="J588" s="399">
        <v>27334</v>
      </c>
    </row>
    <row r="589" spans="1:10" ht="14.5" customHeight="1" x14ac:dyDescent="0.15">
      <c r="A589" s="5"/>
      <c r="B589" s="399">
        <v>27364</v>
      </c>
      <c r="C589" s="16" t="s">
        <v>3325</v>
      </c>
      <c r="D589" s="5"/>
      <c r="E589" s="5"/>
      <c r="F589" s="107">
        <v>-1.77E-2</v>
      </c>
      <c r="G589" s="5"/>
      <c r="H589" s="111">
        <v>6.7000000000000002E-3</v>
      </c>
      <c r="I589" s="111">
        <f t="shared" si="9"/>
        <v>-2.4400000000000002E-2</v>
      </c>
      <c r="J589" s="399">
        <v>27364</v>
      </c>
    </row>
    <row r="590" spans="1:10" ht="14.5" customHeight="1" x14ac:dyDescent="0.15">
      <c r="A590" s="5"/>
      <c r="B590" s="399">
        <v>27395</v>
      </c>
      <c r="C590" s="16" t="s">
        <v>3325</v>
      </c>
      <c r="D590" s="5"/>
      <c r="E590" s="5"/>
      <c r="F590" s="107">
        <v>0.12509999999999999</v>
      </c>
      <c r="G590" s="5"/>
      <c r="H590" s="111">
        <v>6.7999999999999996E-3</v>
      </c>
      <c r="I590" s="111">
        <f t="shared" si="9"/>
        <v>0.11829999999999999</v>
      </c>
      <c r="J590" s="399">
        <v>27395</v>
      </c>
    </row>
    <row r="591" spans="1:10" ht="14.5" customHeight="1" x14ac:dyDescent="0.15">
      <c r="A591" s="5"/>
      <c r="B591" s="399">
        <v>27426</v>
      </c>
      <c r="C591" s="16" t="s">
        <v>3325</v>
      </c>
      <c r="D591" s="5"/>
      <c r="E591" s="5"/>
      <c r="F591" s="107">
        <v>6.7400000000000002E-2</v>
      </c>
      <c r="G591" s="5"/>
      <c r="H591" s="111">
        <v>6.0000000000000001E-3</v>
      </c>
      <c r="I591" s="111">
        <f t="shared" si="9"/>
        <v>6.1400000000000003E-2</v>
      </c>
      <c r="J591" s="399">
        <v>27426</v>
      </c>
    </row>
    <row r="592" spans="1:10" ht="14.5" customHeight="1" x14ac:dyDescent="0.15">
      <c r="A592" s="5"/>
      <c r="B592" s="399">
        <v>27454</v>
      </c>
      <c r="C592" s="16" t="s">
        <v>3325</v>
      </c>
      <c r="D592" s="5"/>
      <c r="E592" s="5"/>
      <c r="F592" s="107">
        <v>2.3699999999999999E-2</v>
      </c>
      <c r="G592" s="5"/>
      <c r="H592" s="111">
        <v>6.6E-3</v>
      </c>
      <c r="I592" s="111">
        <f t="shared" si="9"/>
        <v>1.7099999999999997E-2</v>
      </c>
      <c r="J592" s="399">
        <v>27454</v>
      </c>
    </row>
    <row r="593" spans="1:10" ht="14.5" customHeight="1" x14ac:dyDescent="0.15">
      <c r="A593" s="5"/>
      <c r="B593" s="399">
        <v>27485</v>
      </c>
      <c r="C593" s="16" t="s">
        <v>3325</v>
      </c>
      <c r="D593" s="5"/>
      <c r="E593" s="5"/>
      <c r="F593" s="107">
        <v>4.9299999999999997E-2</v>
      </c>
      <c r="G593" s="5"/>
      <c r="H593" s="111">
        <v>6.7000000000000002E-3</v>
      </c>
      <c r="I593" s="111">
        <f t="shared" si="9"/>
        <v>4.2599999999999999E-2</v>
      </c>
      <c r="J593" s="399">
        <v>27485</v>
      </c>
    </row>
    <row r="594" spans="1:10" ht="14.5" customHeight="1" x14ac:dyDescent="0.15">
      <c r="A594" s="5"/>
      <c r="B594" s="399">
        <v>27515</v>
      </c>
      <c r="C594" s="16" t="s">
        <v>3325</v>
      </c>
      <c r="D594" s="5"/>
      <c r="E594" s="5"/>
      <c r="F594" s="107">
        <v>5.0900000000000001E-2</v>
      </c>
      <c r="G594" s="5"/>
      <c r="H594" s="111">
        <v>6.7000000000000002E-3</v>
      </c>
      <c r="I594" s="111">
        <f t="shared" si="9"/>
        <v>4.4200000000000003E-2</v>
      </c>
      <c r="J594" s="399">
        <v>27515</v>
      </c>
    </row>
    <row r="595" spans="1:10" ht="14.5" customHeight="1" x14ac:dyDescent="0.15">
      <c r="A595" s="5"/>
      <c r="B595" s="399">
        <v>27546</v>
      </c>
      <c r="C595" s="16" t="s">
        <v>3325</v>
      </c>
      <c r="D595" s="5"/>
      <c r="E595" s="5"/>
      <c r="F595" s="107">
        <v>4.6199999999999998E-2</v>
      </c>
      <c r="G595" s="5"/>
      <c r="H595" s="111">
        <v>7.0000000000000001E-3</v>
      </c>
      <c r="I595" s="111">
        <f t="shared" si="9"/>
        <v>3.9199999999999999E-2</v>
      </c>
      <c r="J595" s="399">
        <v>27546</v>
      </c>
    </row>
    <row r="596" spans="1:10" ht="14.5" customHeight="1" x14ac:dyDescent="0.15">
      <c r="A596" s="5"/>
      <c r="B596" s="399">
        <v>27576</v>
      </c>
      <c r="C596" s="16" t="s">
        <v>3325</v>
      </c>
      <c r="D596" s="5"/>
      <c r="E596" s="5"/>
      <c r="F596" s="107">
        <v>-6.59E-2</v>
      </c>
      <c r="G596" s="5"/>
      <c r="H596" s="111">
        <v>6.7999999999999996E-3</v>
      </c>
      <c r="I596" s="111">
        <f t="shared" si="9"/>
        <v>-7.2700000000000001E-2</v>
      </c>
      <c r="J596" s="399">
        <v>27576</v>
      </c>
    </row>
    <row r="597" spans="1:10" ht="14.5" customHeight="1" x14ac:dyDescent="0.15">
      <c r="A597" s="5"/>
      <c r="B597" s="399">
        <v>27607</v>
      </c>
      <c r="C597" s="16" t="s">
        <v>3325</v>
      </c>
      <c r="D597" s="5"/>
      <c r="E597" s="5"/>
      <c r="F597" s="107">
        <v>-1.44E-2</v>
      </c>
      <c r="G597" s="5"/>
      <c r="H597" s="111">
        <v>6.4999999999999997E-3</v>
      </c>
      <c r="I597" s="111">
        <f t="shared" si="9"/>
        <v>-2.0899999999999998E-2</v>
      </c>
      <c r="J597" s="399">
        <v>27607</v>
      </c>
    </row>
    <row r="598" spans="1:10" ht="14.5" customHeight="1" x14ac:dyDescent="0.15">
      <c r="A598" s="5"/>
      <c r="B598" s="399">
        <v>27638</v>
      </c>
      <c r="C598" s="16" t="s">
        <v>3325</v>
      </c>
      <c r="D598" s="5"/>
      <c r="E598" s="5"/>
      <c r="F598" s="107">
        <v>-3.2800000000000003E-2</v>
      </c>
      <c r="G598" s="5"/>
      <c r="H598" s="111">
        <v>7.3000000000000001E-3</v>
      </c>
      <c r="I598" s="111">
        <f t="shared" si="9"/>
        <v>-4.0100000000000004E-2</v>
      </c>
      <c r="J598" s="399">
        <v>27638</v>
      </c>
    </row>
    <row r="599" spans="1:10" ht="14.5" customHeight="1" x14ac:dyDescent="0.15">
      <c r="A599" s="5"/>
      <c r="B599" s="399">
        <v>27668</v>
      </c>
      <c r="C599" s="16" t="s">
        <v>3325</v>
      </c>
      <c r="D599" s="5"/>
      <c r="E599" s="5"/>
      <c r="F599" s="107">
        <v>6.3700000000000007E-2</v>
      </c>
      <c r="G599" s="5"/>
      <c r="H599" s="111">
        <v>7.1999999999999998E-3</v>
      </c>
      <c r="I599" s="111">
        <f t="shared" si="9"/>
        <v>5.6500000000000009E-2</v>
      </c>
      <c r="J599" s="399">
        <v>27668</v>
      </c>
    </row>
    <row r="600" spans="1:10" ht="14.5" customHeight="1" x14ac:dyDescent="0.15">
      <c r="A600" s="5"/>
      <c r="B600" s="399">
        <v>27699</v>
      </c>
      <c r="C600" s="16" t="s">
        <v>3325</v>
      </c>
      <c r="D600" s="5"/>
      <c r="E600" s="5"/>
      <c r="F600" s="107">
        <v>3.1300000000000001E-2</v>
      </c>
      <c r="G600" s="5"/>
      <c r="H600" s="111">
        <v>6.1000000000000004E-3</v>
      </c>
      <c r="I600" s="111">
        <f t="shared" si="9"/>
        <v>2.52E-2</v>
      </c>
      <c r="J600" s="399">
        <v>27699</v>
      </c>
    </row>
    <row r="601" spans="1:10" ht="14.5" customHeight="1" x14ac:dyDescent="0.15">
      <c r="A601" s="5"/>
      <c r="B601" s="399">
        <v>27729</v>
      </c>
      <c r="C601" s="16" t="s">
        <v>3325</v>
      </c>
      <c r="D601" s="5"/>
      <c r="E601" s="5"/>
      <c r="F601" s="107">
        <v>-9.5999999999999992E-3</v>
      </c>
      <c r="G601" s="5"/>
      <c r="H601" s="111">
        <v>7.4000000000000003E-3</v>
      </c>
      <c r="I601" s="111">
        <f t="shared" si="9"/>
        <v>-1.7000000000000001E-2</v>
      </c>
      <c r="J601" s="399">
        <v>27729</v>
      </c>
    </row>
    <row r="602" spans="1:10" ht="14.5" customHeight="1" x14ac:dyDescent="0.15">
      <c r="A602" s="5"/>
      <c r="B602" s="399">
        <v>27760</v>
      </c>
      <c r="C602" s="16" t="s">
        <v>3325</v>
      </c>
      <c r="D602" s="5"/>
      <c r="E602" s="5"/>
      <c r="F602" s="107">
        <v>0.11990000000000001</v>
      </c>
      <c r="G602" s="5"/>
      <c r="H602" s="111">
        <v>6.4999999999999997E-3</v>
      </c>
      <c r="I602" s="111">
        <f t="shared" si="9"/>
        <v>0.1134</v>
      </c>
      <c r="J602" s="399">
        <v>27760</v>
      </c>
    </row>
    <row r="603" spans="1:10" ht="14.5" customHeight="1" x14ac:dyDescent="0.15">
      <c r="A603" s="5"/>
      <c r="B603" s="399">
        <v>27791</v>
      </c>
      <c r="C603" s="16" t="s">
        <v>3325</v>
      </c>
      <c r="D603" s="5"/>
      <c r="E603" s="5"/>
      <c r="F603" s="107">
        <v>-5.7999999999999996E-3</v>
      </c>
      <c r="G603" s="5"/>
      <c r="H603" s="111">
        <v>6.0000000000000001E-3</v>
      </c>
      <c r="I603" s="111">
        <f t="shared" si="9"/>
        <v>-1.18E-2</v>
      </c>
      <c r="J603" s="399">
        <v>27791</v>
      </c>
    </row>
    <row r="604" spans="1:10" ht="14.5" customHeight="1" x14ac:dyDescent="0.15">
      <c r="A604" s="5"/>
      <c r="B604" s="399">
        <v>27820</v>
      </c>
      <c r="C604" s="16" t="s">
        <v>3325</v>
      </c>
      <c r="D604" s="5"/>
      <c r="E604" s="5"/>
      <c r="F604" s="107">
        <v>3.2599999999999997E-2</v>
      </c>
      <c r="G604" s="5"/>
      <c r="H604" s="111">
        <v>7.1000000000000004E-3</v>
      </c>
      <c r="I604" s="111">
        <f t="shared" si="9"/>
        <v>2.5499999999999995E-2</v>
      </c>
      <c r="J604" s="399">
        <v>27820</v>
      </c>
    </row>
    <row r="605" spans="1:10" ht="14.5" customHeight="1" x14ac:dyDescent="0.15">
      <c r="A605" s="5"/>
      <c r="B605" s="399">
        <v>27851</v>
      </c>
      <c r="C605" s="16" t="s">
        <v>3325</v>
      </c>
      <c r="D605" s="5"/>
      <c r="E605" s="5"/>
      <c r="F605" s="107">
        <v>-9.9000000000000008E-3</v>
      </c>
      <c r="G605" s="5"/>
      <c r="H605" s="111">
        <v>6.4000000000000003E-3</v>
      </c>
      <c r="I605" s="111">
        <f t="shared" si="9"/>
        <v>-1.6300000000000002E-2</v>
      </c>
      <c r="J605" s="399">
        <v>27851</v>
      </c>
    </row>
    <row r="606" spans="1:10" ht="14.5" customHeight="1" x14ac:dyDescent="0.15">
      <c r="A606" s="5"/>
      <c r="B606" s="399">
        <v>27881</v>
      </c>
      <c r="C606" s="16" t="s">
        <v>3325</v>
      </c>
      <c r="D606" s="5"/>
      <c r="E606" s="5"/>
      <c r="F606" s="107">
        <v>-7.3000000000000001E-3</v>
      </c>
      <c r="G606" s="5"/>
      <c r="H606" s="111">
        <v>5.8999999999999999E-3</v>
      </c>
      <c r="I606" s="111">
        <f t="shared" si="9"/>
        <v>-1.32E-2</v>
      </c>
      <c r="J606" s="399">
        <v>27881</v>
      </c>
    </row>
    <row r="607" spans="1:10" ht="14.5" customHeight="1" x14ac:dyDescent="0.15">
      <c r="A607" s="5"/>
      <c r="B607" s="399">
        <v>27912</v>
      </c>
      <c r="C607" s="16" t="s">
        <v>3325</v>
      </c>
      <c r="D607" s="5"/>
      <c r="E607" s="5"/>
      <c r="F607" s="107">
        <v>4.2700000000000002E-2</v>
      </c>
      <c r="G607" s="5"/>
      <c r="H607" s="111">
        <v>7.3000000000000001E-3</v>
      </c>
      <c r="I607" s="111">
        <f t="shared" si="9"/>
        <v>3.5400000000000001E-2</v>
      </c>
      <c r="J607" s="399">
        <v>27912</v>
      </c>
    </row>
    <row r="608" spans="1:10" ht="14.5" customHeight="1" x14ac:dyDescent="0.15">
      <c r="A608" s="5"/>
      <c r="B608" s="399">
        <v>27942</v>
      </c>
      <c r="C608" s="16" t="s">
        <v>3325</v>
      </c>
      <c r="D608" s="5"/>
      <c r="E608" s="5"/>
      <c r="F608" s="107">
        <v>-6.7999999999999996E-3</v>
      </c>
      <c r="G608" s="5"/>
      <c r="H608" s="111">
        <v>6.4999999999999997E-3</v>
      </c>
      <c r="I608" s="111">
        <f t="shared" si="9"/>
        <v>-1.3299999999999999E-2</v>
      </c>
      <c r="J608" s="399">
        <v>27942</v>
      </c>
    </row>
    <row r="609" spans="1:10" ht="14.5" customHeight="1" x14ac:dyDescent="0.15">
      <c r="A609" s="5"/>
      <c r="B609" s="399">
        <v>27973</v>
      </c>
      <c r="C609" s="16" t="s">
        <v>3325</v>
      </c>
      <c r="D609" s="5"/>
      <c r="E609" s="5"/>
      <c r="F609" s="107">
        <v>1.4E-3</v>
      </c>
      <c r="G609" s="5"/>
      <c r="H609" s="111">
        <v>6.8999999999999999E-3</v>
      </c>
      <c r="I609" s="111">
        <f t="shared" si="9"/>
        <v>-5.4999999999999997E-3</v>
      </c>
      <c r="J609" s="399">
        <v>27973</v>
      </c>
    </row>
    <row r="610" spans="1:10" ht="14.5" customHeight="1" x14ac:dyDescent="0.15">
      <c r="A610" s="5"/>
      <c r="B610" s="399">
        <v>28004</v>
      </c>
      <c r="C610" s="16" t="s">
        <v>3325</v>
      </c>
      <c r="D610" s="5"/>
      <c r="E610" s="5"/>
      <c r="F610" s="107">
        <v>2.47E-2</v>
      </c>
      <c r="G610" s="5"/>
      <c r="H610" s="111">
        <v>6.4000000000000003E-3</v>
      </c>
      <c r="I610" s="111">
        <f t="shared" si="9"/>
        <v>1.83E-2</v>
      </c>
      <c r="J610" s="399">
        <v>28004</v>
      </c>
    </row>
    <row r="611" spans="1:10" ht="14.5" customHeight="1" x14ac:dyDescent="0.15">
      <c r="A611" s="5"/>
      <c r="B611" s="399">
        <v>28034</v>
      </c>
      <c r="C611" s="16" t="s">
        <v>3325</v>
      </c>
      <c r="D611" s="5"/>
      <c r="E611" s="5"/>
      <c r="F611" s="107">
        <v>-2.06E-2</v>
      </c>
      <c r="G611" s="5"/>
      <c r="H611" s="111">
        <v>6.1000000000000004E-3</v>
      </c>
      <c r="I611" s="111">
        <f t="shared" si="9"/>
        <v>-2.6700000000000002E-2</v>
      </c>
      <c r="J611" s="399">
        <v>28034</v>
      </c>
    </row>
    <row r="612" spans="1:10" ht="14.5" customHeight="1" x14ac:dyDescent="0.15">
      <c r="A612" s="5"/>
      <c r="B612" s="399">
        <v>28065</v>
      </c>
      <c r="C612" s="16" t="s">
        <v>3325</v>
      </c>
      <c r="D612" s="5"/>
      <c r="E612" s="5"/>
      <c r="F612" s="107">
        <v>-8.9999999999999998E-4</v>
      </c>
      <c r="G612" s="5"/>
      <c r="H612" s="111">
        <v>6.6E-3</v>
      </c>
      <c r="I612" s="111">
        <f t="shared" si="9"/>
        <v>-7.4999999999999997E-3</v>
      </c>
      <c r="J612" s="399">
        <v>28065</v>
      </c>
    </row>
    <row r="613" spans="1:10" ht="14.5" customHeight="1" x14ac:dyDescent="0.15">
      <c r="A613" s="5"/>
      <c r="B613" s="399">
        <v>28095</v>
      </c>
      <c r="C613" s="16" t="s">
        <v>3325</v>
      </c>
      <c r="D613" s="5"/>
      <c r="E613" s="5"/>
      <c r="F613" s="107">
        <v>5.3999999999999999E-2</v>
      </c>
      <c r="G613" s="5"/>
      <c r="H613" s="111">
        <v>6.3E-3</v>
      </c>
      <c r="I613" s="111">
        <f t="shared" si="9"/>
        <v>4.7699999999999999E-2</v>
      </c>
      <c r="J613" s="399">
        <v>28095</v>
      </c>
    </row>
    <row r="614" spans="1:10" ht="14.5" customHeight="1" x14ac:dyDescent="0.15">
      <c r="A614" s="5"/>
      <c r="B614" s="399">
        <v>28126</v>
      </c>
      <c r="C614" s="16" t="s">
        <v>3325</v>
      </c>
      <c r="D614" s="5"/>
      <c r="E614" s="5"/>
      <c r="F614" s="107">
        <v>-4.8899999999999999E-2</v>
      </c>
      <c r="G614" s="5"/>
      <c r="H614" s="111">
        <v>5.8999999999999999E-3</v>
      </c>
      <c r="I614" s="111">
        <f t="shared" si="9"/>
        <v>-5.4800000000000001E-2</v>
      </c>
      <c r="J614" s="399">
        <v>28126</v>
      </c>
    </row>
    <row r="615" spans="1:10" ht="14.5" customHeight="1" x14ac:dyDescent="0.15">
      <c r="A615" s="5"/>
      <c r="B615" s="399">
        <v>28157</v>
      </c>
      <c r="C615" s="16" t="s">
        <v>3325</v>
      </c>
      <c r="D615" s="5"/>
      <c r="E615" s="5"/>
      <c r="F615" s="107">
        <v>-1.5100000000000001E-2</v>
      </c>
      <c r="G615" s="5"/>
      <c r="H615" s="111">
        <v>5.7000000000000002E-3</v>
      </c>
      <c r="I615" s="111">
        <f t="shared" si="9"/>
        <v>-2.0799999999999999E-2</v>
      </c>
      <c r="J615" s="399">
        <v>28157</v>
      </c>
    </row>
    <row r="616" spans="1:10" ht="14.5" customHeight="1" x14ac:dyDescent="0.15">
      <c r="A616" s="5"/>
      <c r="B616" s="399">
        <v>28185</v>
      </c>
      <c r="C616" s="16" t="s">
        <v>3325</v>
      </c>
      <c r="D616" s="5"/>
      <c r="E616" s="5"/>
      <c r="F616" s="107">
        <v>-1.1900000000000001E-2</v>
      </c>
      <c r="G616" s="5"/>
      <c r="H616" s="111">
        <v>6.4999999999999997E-3</v>
      </c>
      <c r="I616" s="111">
        <f t="shared" si="9"/>
        <v>-1.84E-2</v>
      </c>
      <c r="J616" s="399">
        <v>28185</v>
      </c>
    </row>
    <row r="617" spans="1:10" ht="14.5" customHeight="1" x14ac:dyDescent="0.15">
      <c r="A617" s="5"/>
      <c r="B617" s="399">
        <v>28216</v>
      </c>
      <c r="C617" s="16" t="s">
        <v>3325</v>
      </c>
      <c r="D617" s="5"/>
      <c r="E617" s="5"/>
      <c r="F617" s="107">
        <v>1.4E-3</v>
      </c>
      <c r="G617" s="5"/>
      <c r="H617" s="111">
        <v>6.1000000000000004E-3</v>
      </c>
      <c r="I617" s="111">
        <f t="shared" si="9"/>
        <v>-4.7000000000000002E-3</v>
      </c>
      <c r="J617" s="399">
        <v>28216</v>
      </c>
    </row>
    <row r="618" spans="1:10" ht="14.5" customHeight="1" x14ac:dyDescent="0.15">
      <c r="A618" s="5"/>
      <c r="B618" s="399">
        <v>28246</v>
      </c>
      <c r="C618" s="16" t="s">
        <v>3325</v>
      </c>
      <c r="D618" s="5"/>
      <c r="E618" s="5"/>
      <c r="F618" s="107">
        <v>-1.4999999999999999E-2</v>
      </c>
      <c r="G618" s="5"/>
      <c r="H618" s="111">
        <v>6.7000000000000002E-3</v>
      </c>
      <c r="I618" s="111">
        <f t="shared" si="9"/>
        <v>-2.1700000000000001E-2</v>
      </c>
      <c r="J618" s="399">
        <v>28246</v>
      </c>
    </row>
    <row r="619" spans="1:10" ht="14.5" customHeight="1" x14ac:dyDescent="0.15">
      <c r="A619" s="5"/>
      <c r="B619" s="399">
        <v>28277</v>
      </c>
      <c r="C619" s="16" t="s">
        <v>3325</v>
      </c>
      <c r="D619" s="5"/>
      <c r="E619" s="5"/>
      <c r="F619" s="107">
        <v>4.7500000000000001E-2</v>
      </c>
      <c r="G619" s="5"/>
      <c r="H619" s="111">
        <v>6.1999999999999998E-3</v>
      </c>
      <c r="I619" s="111">
        <f t="shared" si="9"/>
        <v>4.1300000000000003E-2</v>
      </c>
      <c r="J619" s="399">
        <v>28277</v>
      </c>
    </row>
    <row r="620" spans="1:10" ht="14.5" customHeight="1" x14ac:dyDescent="0.15">
      <c r="A620" s="5"/>
      <c r="B620" s="399">
        <v>28307</v>
      </c>
      <c r="C620" s="16" t="s">
        <v>3325</v>
      </c>
      <c r="D620" s="5"/>
      <c r="E620" s="5"/>
      <c r="F620" s="107">
        <v>-1.5100000000000001E-2</v>
      </c>
      <c r="G620" s="5"/>
      <c r="H620" s="111">
        <v>5.8999999999999999E-3</v>
      </c>
      <c r="I620" s="111">
        <f t="shared" si="9"/>
        <v>-2.1000000000000001E-2</v>
      </c>
      <c r="J620" s="399">
        <v>28307</v>
      </c>
    </row>
    <row r="621" spans="1:10" ht="14.5" customHeight="1" x14ac:dyDescent="0.15">
      <c r="A621" s="5"/>
      <c r="B621" s="399">
        <v>28338</v>
      </c>
      <c r="C621" s="16" t="s">
        <v>3325</v>
      </c>
      <c r="D621" s="5"/>
      <c r="E621" s="5"/>
      <c r="F621" s="107">
        <v>-1.3299999999999999E-2</v>
      </c>
      <c r="G621" s="5"/>
      <c r="H621" s="111">
        <v>6.7000000000000002E-3</v>
      </c>
      <c r="I621" s="111">
        <f t="shared" si="9"/>
        <v>-0.02</v>
      </c>
      <c r="J621" s="399">
        <v>28338</v>
      </c>
    </row>
    <row r="622" spans="1:10" ht="14.5" customHeight="1" x14ac:dyDescent="0.15">
      <c r="A622" s="5"/>
      <c r="B622" s="399">
        <v>28369</v>
      </c>
      <c r="C622" s="16" t="s">
        <v>3325</v>
      </c>
      <c r="D622" s="5"/>
      <c r="E622" s="5"/>
      <c r="F622" s="107">
        <v>0</v>
      </c>
      <c r="G622" s="5"/>
      <c r="H622" s="111">
        <v>6.1000000000000004E-3</v>
      </c>
      <c r="I622" s="111">
        <f t="shared" si="9"/>
        <v>-6.1000000000000004E-3</v>
      </c>
      <c r="J622" s="399">
        <v>28369</v>
      </c>
    </row>
    <row r="623" spans="1:10" ht="14.5" customHeight="1" x14ac:dyDescent="0.15">
      <c r="A623" s="5"/>
      <c r="B623" s="399">
        <v>28399</v>
      </c>
      <c r="C623" s="16" t="s">
        <v>3325</v>
      </c>
      <c r="D623" s="5"/>
      <c r="E623" s="5"/>
      <c r="F623" s="107">
        <v>-4.1500000000000002E-2</v>
      </c>
      <c r="G623" s="5"/>
      <c r="H623" s="111">
        <v>6.3E-3</v>
      </c>
      <c r="I623" s="111">
        <f t="shared" si="9"/>
        <v>-4.7800000000000002E-2</v>
      </c>
      <c r="J623" s="399">
        <v>28399</v>
      </c>
    </row>
    <row r="624" spans="1:10" ht="14.5" customHeight="1" x14ac:dyDescent="0.15">
      <c r="A624" s="5"/>
      <c r="B624" s="399">
        <v>28430</v>
      </c>
      <c r="C624" s="16" t="s">
        <v>3325</v>
      </c>
      <c r="D624" s="5"/>
      <c r="E624" s="5"/>
      <c r="F624" s="107">
        <v>3.6999999999999998E-2</v>
      </c>
      <c r="G624" s="5"/>
      <c r="H624" s="111">
        <v>6.3E-3</v>
      </c>
      <c r="I624" s="111">
        <f t="shared" si="9"/>
        <v>3.0699999999999998E-2</v>
      </c>
      <c r="J624" s="399">
        <v>28430</v>
      </c>
    </row>
    <row r="625" spans="1:10" ht="14.5" customHeight="1" x14ac:dyDescent="0.15">
      <c r="A625" s="5"/>
      <c r="B625" s="399">
        <v>28460</v>
      </c>
      <c r="C625" s="16" t="s">
        <v>3325</v>
      </c>
      <c r="D625" s="5"/>
      <c r="E625" s="5"/>
      <c r="F625" s="107">
        <v>4.7999999999999996E-3</v>
      </c>
      <c r="G625" s="5"/>
      <c r="H625" s="111">
        <v>6.1999999999999998E-3</v>
      </c>
      <c r="I625" s="111">
        <f t="shared" si="9"/>
        <v>-1.4000000000000002E-3</v>
      </c>
      <c r="J625" s="399">
        <v>28460</v>
      </c>
    </row>
    <row r="626" spans="1:10" ht="14.5" customHeight="1" x14ac:dyDescent="0.15">
      <c r="A626" s="5"/>
      <c r="B626" s="399">
        <v>28491</v>
      </c>
      <c r="C626" s="16" t="s">
        <v>3325</v>
      </c>
      <c r="D626" s="5"/>
      <c r="E626" s="5"/>
      <c r="F626" s="107">
        <v>-5.96E-2</v>
      </c>
      <c r="G626" s="5"/>
      <c r="H626" s="111">
        <v>6.8999999999999999E-3</v>
      </c>
      <c r="I626" s="111">
        <f t="shared" si="9"/>
        <v>-6.6500000000000004E-2</v>
      </c>
      <c r="J626" s="399">
        <v>28491</v>
      </c>
    </row>
    <row r="627" spans="1:10" ht="14.5" customHeight="1" x14ac:dyDescent="0.15">
      <c r="A627" s="5"/>
      <c r="B627" s="399">
        <v>28522</v>
      </c>
      <c r="C627" s="16" t="s">
        <v>3325</v>
      </c>
      <c r="D627" s="5"/>
      <c r="E627" s="5"/>
      <c r="F627" s="107">
        <v>-1.61E-2</v>
      </c>
      <c r="G627" s="5"/>
      <c r="H627" s="111">
        <v>6.0000000000000001E-3</v>
      </c>
      <c r="I627" s="111">
        <f t="shared" si="9"/>
        <v>-2.2100000000000002E-2</v>
      </c>
      <c r="J627" s="399">
        <v>28522</v>
      </c>
    </row>
    <row r="628" spans="1:10" ht="14.5" customHeight="1" x14ac:dyDescent="0.15">
      <c r="A628" s="5"/>
      <c r="B628" s="399">
        <v>28550</v>
      </c>
      <c r="C628" s="16" t="s">
        <v>3325</v>
      </c>
      <c r="D628" s="5"/>
      <c r="E628" s="5"/>
      <c r="F628" s="107">
        <v>2.76E-2</v>
      </c>
      <c r="G628" s="5"/>
      <c r="H628" s="111">
        <v>6.8999999999999999E-3</v>
      </c>
      <c r="I628" s="111">
        <f t="shared" si="9"/>
        <v>2.07E-2</v>
      </c>
      <c r="J628" s="399">
        <v>28550</v>
      </c>
    </row>
    <row r="629" spans="1:10" ht="14.5" customHeight="1" x14ac:dyDescent="0.15">
      <c r="A629" s="5"/>
      <c r="B629" s="399">
        <v>28581</v>
      </c>
      <c r="C629" s="16" t="s">
        <v>3325</v>
      </c>
      <c r="D629" s="5"/>
      <c r="E629" s="5"/>
      <c r="F629" s="107">
        <v>8.6999999999999994E-2</v>
      </c>
      <c r="G629" s="5"/>
      <c r="H629" s="111">
        <v>6.3E-3</v>
      </c>
      <c r="I629" s="111">
        <f t="shared" si="9"/>
        <v>8.0699999999999994E-2</v>
      </c>
      <c r="J629" s="399">
        <v>28581</v>
      </c>
    </row>
    <row r="630" spans="1:10" ht="14.5" customHeight="1" x14ac:dyDescent="0.15">
      <c r="A630" s="5"/>
      <c r="B630" s="399">
        <v>28611</v>
      </c>
      <c r="C630" s="16" t="s">
        <v>3325</v>
      </c>
      <c r="D630" s="5"/>
      <c r="E630" s="5"/>
      <c r="F630" s="107">
        <v>1.3599999999999999E-2</v>
      </c>
      <c r="G630" s="5"/>
      <c r="H630" s="111">
        <v>7.4999999999999997E-3</v>
      </c>
      <c r="I630" s="111">
        <f t="shared" si="9"/>
        <v>6.0999999999999995E-3</v>
      </c>
      <c r="J630" s="399">
        <v>28611</v>
      </c>
    </row>
    <row r="631" spans="1:10" ht="14.5" customHeight="1" x14ac:dyDescent="0.15">
      <c r="A631" s="5"/>
      <c r="B631" s="399">
        <v>28642</v>
      </c>
      <c r="C631" s="16" t="s">
        <v>3325</v>
      </c>
      <c r="D631" s="5"/>
      <c r="E631" s="5"/>
      <c r="F631" s="107">
        <v>-1.52E-2</v>
      </c>
      <c r="G631" s="5"/>
      <c r="H631" s="111">
        <v>6.8999999999999999E-3</v>
      </c>
      <c r="I631" s="111">
        <f t="shared" si="9"/>
        <v>-2.2100000000000002E-2</v>
      </c>
      <c r="J631" s="399">
        <v>28642</v>
      </c>
    </row>
    <row r="632" spans="1:10" ht="14.5" customHeight="1" x14ac:dyDescent="0.15">
      <c r="A632" s="5"/>
      <c r="B632" s="399">
        <v>28672</v>
      </c>
      <c r="C632" s="16" t="s">
        <v>3325</v>
      </c>
      <c r="D632" s="5"/>
      <c r="E632" s="5"/>
      <c r="F632" s="107">
        <v>5.6000000000000001E-2</v>
      </c>
      <c r="G632" s="5"/>
      <c r="H632" s="111">
        <v>7.3000000000000001E-3</v>
      </c>
      <c r="I632" s="111">
        <f t="shared" si="9"/>
        <v>4.87E-2</v>
      </c>
      <c r="J632" s="399">
        <v>28672</v>
      </c>
    </row>
    <row r="633" spans="1:10" ht="14.5" customHeight="1" x14ac:dyDescent="0.15">
      <c r="A633" s="5"/>
      <c r="B633" s="399">
        <v>28703</v>
      </c>
      <c r="C633" s="16" t="s">
        <v>3325</v>
      </c>
      <c r="D633" s="5"/>
      <c r="E633" s="5"/>
      <c r="F633" s="107">
        <v>3.4000000000000002E-2</v>
      </c>
      <c r="G633" s="5"/>
      <c r="H633" s="111">
        <v>7.0000000000000001E-3</v>
      </c>
      <c r="I633" s="111">
        <f t="shared" si="9"/>
        <v>2.7000000000000003E-2</v>
      </c>
      <c r="J633" s="399">
        <v>28703</v>
      </c>
    </row>
    <row r="634" spans="1:10" ht="14.5" customHeight="1" x14ac:dyDescent="0.15">
      <c r="A634" s="5"/>
      <c r="B634" s="399">
        <v>28734</v>
      </c>
      <c r="C634" s="16" t="s">
        <v>3325</v>
      </c>
      <c r="D634" s="5"/>
      <c r="E634" s="5"/>
      <c r="F634" s="107">
        <v>-4.7999999999999996E-3</v>
      </c>
      <c r="G634" s="5"/>
      <c r="H634" s="111">
        <v>6.4999999999999997E-3</v>
      </c>
      <c r="I634" s="111">
        <f t="shared" si="9"/>
        <v>-1.1299999999999999E-2</v>
      </c>
      <c r="J634" s="399">
        <v>28734</v>
      </c>
    </row>
    <row r="635" spans="1:10" ht="14.5" customHeight="1" x14ac:dyDescent="0.15">
      <c r="A635" s="5"/>
      <c r="B635" s="399">
        <v>28764</v>
      </c>
      <c r="C635" s="16" t="s">
        <v>3325</v>
      </c>
      <c r="D635" s="5"/>
      <c r="E635" s="5"/>
      <c r="F635" s="107">
        <v>-8.9099999999999999E-2</v>
      </c>
      <c r="G635" s="5"/>
      <c r="H635" s="111">
        <v>7.3000000000000001E-3</v>
      </c>
      <c r="I635" s="111">
        <f t="shared" si="9"/>
        <v>-9.64E-2</v>
      </c>
      <c r="J635" s="399">
        <v>28764</v>
      </c>
    </row>
    <row r="636" spans="1:10" ht="14.5" customHeight="1" x14ac:dyDescent="0.15">
      <c r="A636" s="5"/>
      <c r="B636" s="399">
        <v>28795</v>
      </c>
      <c r="C636" s="16" t="s">
        <v>3325</v>
      </c>
      <c r="D636" s="5"/>
      <c r="E636" s="5"/>
      <c r="F636" s="107">
        <v>2.5999999999999999E-2</v>
      </c>
      <c r="G636" s="5"/>
      <c r="H636" s="111">
        <v>7.1000000000000004E-3</v>
      </c>
      <c r="I636" s="111">
        <f t="shared" si="9"/>
        <v>1.89E-2</v>
      </c>
      <c r="J636" s="399">
        <v>28795</v>
      </c>
    </row>
    <row r="637" spans="1:10" ht="14.5" customHeight="1" x14ac:dyDescent="0.15">
      <c r="A637" s="5"/>
      <c r="B637" s="399">
        <v>28825</v>
      </c>
      <c r="C637" s="16" t="s">
        <v>3325</v>
      </c>
      <c r="D637" s="5"/>
      <c r="E637" s="5"/>
      <c r="F637" s="107">
        <v>1.72E-2</v>
      </c>
      <c r="G637" s="5"/>
      <c r="H637" s="111">
        <v>6.7999999999999996E-3</v>
      </c>
      <c r="I637" s="111">
        <f t="shared" si="9"/>
        <v>1.04E-2</v>
      </c>
      <c r="J637" s="399">
        <v>28825</v>
      </c>
    </row>
    <row r="638" spans="1:10" ht="14.5" customHeight="1" x14ac:dyDescent="0.15">
      <c r="A638" s="5"/>
      <c r="B638" s="399">
        <v>28856</v>
      </c>
      <c r="C638" s="16" t="s">
        <v>3325</v>
      </c>
      <c r="D638" s="5"/>
      <c r="E638" s="5"/>
      <c r="F638" s="107">
        <v>4.2099999999999999E-2</v>
      </c>
      <c r="G638" s="5"/>
      <c r="H638" s="111">
        <v>7.9000000000000008E-3</v>
      </c>
      <c r="I638" s="111">
        <f t="shared" si="9"/>
        <v>3.4199999999999994E-2</v>
      </c>
      <c r="J638" s="399">
        <v>28856</v>
      </c>
    </row>
    <row r="639" spans="1:10" ht="14.5" customHeight="1" x14ac:dyDescent="0.15">
      <c r="A639" s="5"/>
      <c r="B639" s="399">
        <v>28887</v>
      </c>
      <c r="C639" s="16" t="s">
        <v>3325</v>
      </c>
      <c r="D639" s="5"/>
      <c r="E639" s="5"/>
      <c r="F639" s="107">
        <v>-2.8400000000000002E-2</v>
      </c>
      <c r="G639" s="5"/>
      <c r="H639" s="111">
        <v>6.4999999999999997E-3</v>
      </c>
      <c r="I639" s="111">
        <f t="shared" si="9"/>
        <v>-3.49E-2</v>
      </c>
      <c r="J639" s="399">
        <v>28887</v>
      </c>
    </row>
    <row r="640" spans="1:10" ht="14.5" customHeight="1" x14ac:dyDescent="0.15">
      <c r="A640" s="5"/>
      <c r="B640" s="399">
        <v>28915</v>
      </c>
      <c r="C640" s="16" t="s">
        <v>3325</v>
      </c>
      <c r="D640" s="5"/>
      <c r="E640" s="5"/>
      <c r="F640" s="107">
        <v>5.7500000000000002E-2</v>
      </c>
      <c r="G640" s="5"/>
      <c r="H640" s="111">
        <v>7.4000000000000003E-3</v>
      </c>
      <c r="I640" s="111">
        <f t="shared" si="9"/>
        <v>5.0100000000000006E-2</v>
      </c>
      <c r="J640" s="399">
        <v>28915</v>
      </c>
    </row>
    <row r="641" spans="1:10" ht="14.5" customHeight="1" x14ac:dyDescent="0.15">
      <c r="A641" s="5"/>
      <c r="B641" s="399">
        <v>28946</v>
      </c>
      <c r="C641" s="16" t="s">
        <v>3325</v>
      </c>
      <c r="D641" s="5"/>
      <c r="E641" s="5"/>
      <c r="F641" s="107">
        <v>3.5999999999999999E-3</v>
      </c>
      <c r="G641" s="5"/>
      <c r="H641" s="111">
        <v>7.6E-3</v>
      </c>
      <c r="I641" s="111">
        <f t="shared" si="9"/>
        <v>-4.0000000000000001E-3</v>
      </c>
      <c r="J641" s="399">
        <v>28946</v>
      </c>
    </row>
    <row r="642" spans="1:10" ht="14.5" customHeight="1" x14ac:dyDescent="0.15">
      <c r="A642" s="5"/>
      <c r="B642" s="399">
        <v>28976</v>
      </c>
      <c r="C642" s="16" t="s">
        <v>3325</v>
      </c>
      <c r="D642" s="5"/>
      <c r="E642" s="5"/>
      <c r="F642" s="107">
        <v>-1.6799999999999999E-2</v>
      </c>
      <c r="G642" s="5"/>
      <c r="H642" s="111">
        <v>7.7000000000000002E-3</v>
      </c>
      <c r="I642" s="111">
        <f t="shared" ref="I642:I705" si="10">F642-H642</f>
        <v>-2.4500000000000001E-2</v>
      </c>
      <c r="J642" s="399">
        <v>28976</v>
      </c>
    </row>
    <row r="643" spans="1:10" ht="14.5" customHeight="1" x14ac:dyDescent="0.15">
      <c r="A643" s="5"/>
      <c r="B643" s="399">
        <v>29007</v>
      </c>
      <c r="C643" s="16" t="s">
        <v>3325</v>
      </c>
      <c r="D643" s="5"/>
      <c r="E643" s="5"/>
      <c r="F643" s="107">
        <v>4.1000000000000002E-2</v>
      </c>
      <c r="G643" s="5"/>
      <c r="H643" s="111">
        <v>7.1000000000000004E-3</v>
      </c>
      <c r="I643" s="111">
        <f t="shared" si="10"/>
        <v>3.39E-2</v>
      </c>
      <c r="J643" s="399">
        <v>29007</v>
      </c>
    </row>
    <row r="644" spans="1:10" ht="14.5" customHeight="1" x14ac:dyDescent="0.15">
      <c r="A644" s="5"/>
      <c r="B644" s="399">
        <v>29037</v>
      </c>
      <c r="C644" s="16" t="s">
        <v>3325</v>
      </c>
      <c r="D644" s="5"/>
      <c r="E644" s="5"/>
      <c r="F644" s="107">
        <v>1.0999999999999999E-2</v>
      </c>
      <c r="G644" s="5"/>
      <c r="H644" s="111">
        <v>7.6E-3</v>
      </c>
      <c r="I644" s="111">
        <f t="shared" si="10"/>
        <v>3.3999999999999994E-3</v>
      </c>
      <c r="J644" s="399">
        <v>29037</v>
      </c>
    </row>
    <row r="645" spans="1:10" ht="14.5" customHeight="1" x14ac:dyDescent="0.15">
      <c r="A645" s="5"/>
      <c r="B645" s="399">
        <v>29068</v>
      </c>
      <c r="C645" s="16" t="s">
        <v>3325</v>
      </c>
      <c r="D645" s="5"/>
      <c r="E645" s="5"/>
      <c r="F645" s="107">
        <v>6.1100000000000002E-2</v>
      </c>
      <c r="G645" s="5"/>
      <c r="H645" s="111">
        <v>7.3000000000000001E-3</v>
      </c>
      <c r="I645" s="111">
        <f t="shared" si="10"/>
        <v>5.3800000000000001E-2</v>
      </c>
      <c r="J645" s="399">
        <v>29068</v>
      </c>
    </row>
    <row r="646" spans="1:10" ht="14.5" customHeight="1" x14ac:dyDescent="0.15">
      <c r="A646" s="5"/>
      <c r="B646" s="399">
        <v>29099</v>
      </c>
      <c r="C646" s="16" t="s">
        <v>3325</v>
      </c>
      <c r="D646" s="5"/>
      <c r="E646" s="5"/>
      <c r="F646" s="107">
        <v>2.5000000000000001E-3</v>
      </c>
      <c r="G646" s="5"/>
      <c r="H646" s="111">
        <v>6.7999999999999996E-3</v>
      </c>
      <c r="I646" s="111">
        <f t="shared" si="10"/>
        <v>-4.3E-3</v>
      </c>
      <c r="J646" s="399">
        <v>29099</v>
      </c>
    </row>
    <row r="647" spans="1:10" ht="14.5" customHeight="1" x14ac:dyDescent="0.15">
      <c r="A647" s="5"/>
      <c r="B647" s="399">
        <v>29129</v>
      </c>
      <c r="C647" s="16" t="s">
        <v>3325</v>
      </c>
      <c r="D647" s="5"/>
      <c r="E647" s="5"/>
      <c r="F647" s="107">
        <v>-6.5600000000000006E-2</v>
      </c>
      <c r="G647" s="5"/>
      <c r="H647" s="111">
        <v>8.2000000000000007E-3</v>
      </c>
      <c r="I647" s="111">
        <f t="shared" si="10"/>
        <v>-7.3800000000000004E-2</v>
      </c>
      <c r="J647" s="399">
        <v>29129</v>
      </c>
    </row>
    <row r="648" spans="1:10" ht="14.5" customHeight="1" x14ac:dyDescent="0.15">
      <c r="A648" s="5"/>
      <c r="B648" s="399">
        <v>29160</v>
      </c>
      <c r="C648" s="16" t="s">
        <v>3325</v>
      </c>
      <c r="D648" s="5"/>
      <c r="E648" s="5"/>
      <c r="F648" s="107">
        <v>5.1400000000000001E-2</v>
      </c>
      <c r="G648" s="5"/>
      <c r="H648" s="111">
        <v>8.3000000000000001E-3</v>
      </c>
      <c r="I648" s="111">
        <f t="shared" si="10"/>
        <v>4.3099999999999999E-2</v>
      </c>
      <c r="J648" s="399">
        <v>29160</v>
      </c>
    </row>
    <row r="649" spans="1:10" ht="14.5" customHeight="1" x14ac:dyDescent="0.15">
      <c r="A649" s="5"/>
      <c r="B649" s="399">
        <v>29190</v>
      </c>
      <c r="C649" s="16" t="s">
        <v>3325</v>
      </c>
      <c r="D649" s="5"/>
      <c r="E649" s="5"/>
      <c r="F649" s="107">
        <v>1.9199999999999998E-2</v>
      </c>
      <c r="G649" s="5"/>
      <c r="H649" s="111">
        <v>8.3000000000000001E-3</v>
      </c>
      <c r="I649" s="111">
        <f t="shared" si="10"/>
        <v>1.0899999999999998E-2</v>
      </c>
      <c r="J649" s="399">
        <v>29190</v>
      </c>
    </row>
    <row r="650" spans="1:10" ht="14.5" customHeight="1" x14ac:dyDescent="0.15">
      <c r="A650" s="5"/>
      <c r="B650" s="399">
        <v>29221</v>
      </c>
      <c r="C650" s="16" t="s">
        <v>3325</v>
      </c>
      <c r="D650" s="5"/>
      <c r="E650" s="5"/>
      <c r="F650" s="107">
        <v>6.0999999999999999E-2</v>
      </c>
      <c r="G650" s="5"/>
      <c r="H650" s="111">
        <v>8.3000000000000001E-3</v>
      </c>
      <c r="I650" s="111">
        <f t="shared" si="10"/>
        <v>5.2699999999999997E-2</v>
      </c>
      <c r="J650" s="399">
        <v>29221</v>
      </c>
    </row>
    <row r="651" spans="1:10" ht="14.5" customHeight="1" x14ac:dyDescent="0.15">
      <c r="A651" s="5"/>
      <c r="B651" s="399">
        <v>29252</v>
      </c>
      <c r="C651" s="16" t="s">
        <v>3325</v>
      </c>
      <c r="D651" s="5"/>
      <c r="E651" s="5"/>
      <c r="F651" s="107">
        <v>3.0999999999999999E-3</v>
      </c>
      <c r="G651" s="5"/>
      <c r="H651" s="111">
        <v>8.3999999999999995E-3</v>
      </c>
      <c r="I651" s="111">
        <f t="shared" si="10"/>
        <v>-5.2999999999999992E-3</v>
      </c>
      <c r="J651" s="399">
        <v>29252</v>
      </c>
    </row>
    <row r="652" spans="1:10" ht="14.5" customHeight="1" x14ac:dyDescent="0.15">
      <c r="A652" s="5"/>
      <c r="B652" s="399">
        <v>29281</v>
      </c>
      <c r="C652" s="16" t="s">
        <v>3325</v>
      </c>
      <c r="D652" s="5"/>
      <c r="E652" s="5"/>
      <c r="F652" s="107">
        <v>-9.8699999999999996E-2</v>
      </c>
      <c r="G652" s="5"/>
      <c r="H652" s="111">
        <v>9.9000000000000008E-3</v>
      </c>
      <c r="I652" s="111">
        <f t="shared" si="10"/>
        <v>-0.1086</v>
      </c>
      <c r="J652" s="399">
        <v>29281</v>
      </c>
    </row>
    <row r="653" spans="1:10" ht="14.5" customHeight="1" x14ac:dyDescent="0.15">
      <c r="A653" s="5"/>
      <c r="B653" s="399">
        <v>29312</v>
      </c>
      <c r="C653" s="16" t="s">
        <v>3325</v>
      </c>
      <c r="D653" s="5"/>
      <c r="E653" s="5"/>
      <c r="F653" s="107">
        <v>4.2900000000000001E-2</v>
      </c>
      <c r="G653" s="5"/>
      <c r="H653" s="111">
        <v>0.01</v>
      </c>
      <c r="I653" s="111">
        <f t="shared" si="10"/>
        <v>3.2899999999999999E-2</v>
      </c>
      <c r="J653" s="399">
        <v>29312</v>
      </c>
    </row>
    <row r="654" spans="1:10" ht="14.5" customHeight="1" x14ac:dyDescent="0.15">
      <c r="A654" s="5"/>
      <c r="B654" s="399">
        <v>29342</v>
      </c>
      <c r="C654" s="16" t="s">
        <v>3325</v>
      </c>
      <c r="D654" s="5"/>
      <c r="E654" s="5"/>
      <c r="F654" s="107">
        <v>5.62E-2</v>
      </c>
      <c r="G654" s="5"/>
      <c r="H654" s="111">
        <v>8.6999999999999994E-3</v>
      </c>
      <c r="I654" s="111">
        <f t="shared" si="10"/>
        <v>4.7500000000000001E-2</v>
      </c>
      <c r="J654" s="399">
        <v>29342</v>
      </c>
    </row>
    <row r="655" spans="1:10" ht="14.5" customHeight="1" x14ac:dyDescent="0.15">
      <c r="A655" s="5"/>
      <c r="B655" s="399">
        <v>29373</v>
      </c>
      <c r="C655" s="16" t="s">
        <v>3325</v>
      </c>
      <c r="D655" s="5"/>
      <c r="E655" s="5"/>
      <c r="F655" s="107">
        <v>2.9600000000000001E-2</v>
      </c>
      <c r="G655" s="5"/>
      <c r="H655" s="111">
        <v>8.6E-3</v>
      </c>
      <c r="I655" s="111">
        <f t="shared" si="10"/>
        <v>2.1000000000000001E-2</v>
      </c>
      <c r="J655" s="399">
        <v>29373</v>
      </c>
    </row>
    <row r="656" spans="1:10" ht="14.5" customHeight="1" x14ac:dyDescent="0.15">
      <c r="A656" s="5"/>
      <c r="B656" s="399">
        <v>29403</v>
      </c>
      <c r="C656" s="16" t="s">
        <v>3325</v>
      </c>
      <c r="D656" s="5"/>
      <c r="E656" s="5"/>
      <c r="F656" s="107">
        <v>6.7599999999999993E-2</v>
      </c>
      <c r="G656" s="5"/>
      <c r="H656" s="111">
        <v>8.3999999999999995E-3</v>
      </c>
      <c r="I656" s="111">
        <f t="shared" si="10"/>
        <v>5.9199999999999996E-2</v>
      </c>
      <c r="J656" s="399">
        <v>29403</v>
      </c>
    </row>
    <row r="657" spans="1:10" ht="14.5" customHeight="1" x14ac:dyDescent="0.15">
      <c r="A657" s="5"/>
      <c r="B657" s="399">
        <v>29434</v>
      </c>
      <c r="C657" s="16" t="s">
        <v>3325</v>
      </c>
      <c r="D657" s="5"/>
      <c r="E657" s="5"/>
      <c r="F657" s="107">
        <v>1.3100000000000001E-2</v>
      </c>
      <c r="G657" s="5"/>
      <c r="H657" s="111">
        <v>8.0999999999999996E-3</v>
      </c>
      <c r="I657" s="111">
        <f t="shared" si="10"/>
        <v>5.000000000000001E-3</v>
      </c>
      <c r="J657" s="399">
        <v>29434</v>
      </c>
    </row>
    <row r="658" spans="1:10" ht="14.5" customHeight="1" x14ac:dyDescent="0.15">
      <c r="A658" s="5"/>
      <c r="B658" s="399">
        <v>29465</v>
      </c>
      <c r="C658" s="16" t="s">
        <v>3325</v>
      </c>
      <c r="D658" s="5"/>
      <c r="E658" s="5"/>
      <c r="F658" s="107">
        <v>2.81E-2</v>
      </c>
      <c r="G658" s="5"/>
      <c r="H658" s="111">
        <v>9.7000000000000003E-3</v>
      </c>
      <c r="I658" s="111">
        <f t="shared" si="10"/>
        <v>1.84E-2</v>
      </c>
      <c r="J658" s="399">
        <v>29465</v>
      </c>
    </row>
    <row r="659" spans="1:10" ht="14.5" customHeight="1" x14ac:dyDescent="0.15">
      <c r="A659" s="5"/>
      <c r="B659" s="399">
        <v>29495</v>
      </c>
      <c r="C659" s="16" t="s">
        <v>3325</v>
      </c>
      <c r="D659" s="5"/>
      <c r="E659" s="5"/>
      <c r="F659" s="107">
        <v>1.8700000000000001E-2</v>
      </c>
      <c r="G659" s="5"/>
      <c r="H659" s="111">
        <v>9.7000000000000003E-3</v>
      </c>
      <c r="I659" s="111">
        <f t="shared" si="10"/>
        <v>9.0000000000000011E-3</v>
      </c>
      <c r="J659" s="399">
        <v>29495</v>
      </c>
    </row>
    <row r="660" spans="1:10" ht="14.5" customHeight="1" x14ac:dyDescent="0.15">
      <c r="A660" s="5"/>
      <c r="B660" s="399">
        <v>29526</v>
      </c>
      <c r="C660" s="16" t="s">
        <v>3325</v>
      </c>
      <c r="D660" s="5"/>
      <c r="E660" s="5"/>
      <c r="F660" s="107">
        <v>0.1095</v>
      </c>
      <c r="G660" s="5"/>
      <c r="H660" s="111">
        <v>9.1000000000000004E-3</v>
      </c>
      <c r="I660" s="111">
        <f t="shared" si="10"/>
        <v>0.1004</v>
      </c>
      <c r="J660" s="399">
        <v>29526</v>
      </c>
    </row>
    <row r="661" spans="1:10" ht="14.5" customHeight="1" x14ac:dyDescent="0.15">
      <c r="A661" s="5"/>
      <c r="B661" s="399">
        <v>29556</v>
      </c>
      <c r="C661" s="16" t="s">
        <v>3325</v>
      </c>
      <c r="D661" s="5"/>
      <c r="E661" s="5"/>
      <c r="F661" s="107">
        <v>-3.15E-2</v>
      </c>
      <c r="G661" s="5"/>
      <c r="H661" s="111">
        <v>1.0800000000000001E-2</v>
      </c>
      <c r="I661" s="111">
        <f t="shared" si="10"/>
        <v>-4.2300000000000004E-2</v>
      </c>
      <c r="J661" s="399">
        <v>29556</v>
      </c>
    </row>
    <row r="662" spans="1:10" ht="14.5" customHeight="1" x14ac:dyDescent="0.15">
      <c r="A662" s="5"/>
      <c r="B662" s="399">
        <v>29587</v>
      </c>
      <c r="C662" s="16" t="s">
        <v>3325</v>
      </c>
      <c r="D662" s="5"/>
      <c r="E662" s="5"/>
      <c r="F662" s="107">
        <v>-4.3799999999999999E-2</v>
      </c>
      <c r="G662" s="5"/>
      <c r="H662" s="111">
        <v>9.4000000000000004E-3</v>
      </c>
      <c r="I662" s="111">
        <f t="shared" si="10"/>
        <v>-5.3199999999999997E-2</v>
      </c>
      <c r="J662" s="399">
        <v>29587</v>
      </c>
    </row>
    <row r="663" spans="1:10" ht="14.5" customHeight="1" x14ac:dyDescent="0.15">
      <c r="A663" s="5"/>
      <c r="B663" s="399">
        <v>29618</v>
      </c>
      <c r="C663" s="16" t="s">
        <v>3325</v>
      </c>
      <c r="D663" s="5"/>
      <c r="E663" s="5"/>
      <c r="F663" s="107">
        <v>2.0799999999999999E-2</v>
      </c>
      <c r="G663" s="5"/>
      <c r="H663" s="111">
        <v>8.8000000000000005E-3</v>
      </c>
      <c r="I663" s="111">
        <f t="shared" si="10"/>
        <v>1.1999999999999999E-2</v>
      </c>
      <c r="J663" s="399">
        <v>29618</v>
      </c>
    </row>
    <row r="664" spans="1:10" ht="14.5" customHeight="1" x14ac:dyDescent="0.15">
      <c r="A664" s="5"/>
      <c r="B664" s="399">
        <v>29646</v>
      </c>
      <c r="C664" s="16" t="s">
        <v>3325</v>
      </c>
      <c r="D664" s="5"/>
      <c r="E664" s="5"/>
      <c r="F664" s="107">
        <v>3.7999999999999999E-2</v>
      </c>
      <c r="G664" s="5"/>
      <c r="H664" s="111">
        <v>1.11E-2</v>
      </c>
      <c r="I664" s="111">
        <f t="shared" si="10"/>
        <v>2.69E-2</v>
      </c>
      <c r="J664" s="399">
        <v>29646</v>
      </c>
    </row>
    <row r="665" spans="1:10" ht="14.5" customHeight="1" x14ac:dyDescent="0.15">
      <c r="A665" s="5"/>
      <c r="B665" s="399">
        <v>29677</v>
      </c>
      <c r="C665" s="16" t="s">
        <v>3325</v>
      </c>
      <c r="D665" s="5"/>
      <c r="E665" s="5"/>
      <c r="F665" s="107">
        <v>-2.1299999999999999E-2</v>
      </c>
      <c r="G665" s="5"/>
      <c r="H665" s="111">
        <v>1.01E-2</v>
      </c>
      <c r="I665" s="111">
        <f t="shared" si="10"/>
        <v>-3.1399999999999997E-2</v>
      </c>
      <c r="J665" s="399">
        <v>29677</v>
      </c>
    </row>
    <row r="666" spans="1:10" ht="14.5" customHeight="1" x14ac:dyDescent="0.15">
      <c r="A666" s="5"/>
      <c r="B666" s="399">
        <v>29707</v>
      </c>
      <c r="C666" s="16" t="s">
        <v>3325</v>
      </c>
      <c r="D666" s="5"/>
      <c r="E666" s="5"/>
      <c r="F666" s="107">
        <v>6.1999999999999998E-3</v>
      </c>
      <c r="G666" s="5"/>
      <c r="H666" s="111">
        <v>1.04E-2</v>
      </c>
      <c r="I666" s="111">
        <f t="shared" si="10"/>
        <v>-4.1999999999999997E-3</v>
      </c>
      <c r="J666" s="399">
        <v>29707</v>
      </c>
    </row>
    <row r="667" spans="1:10" ht="14.5" customHeight="1" x14ac:dyDescent="0.15">
      <c r="A667" s="5"/>
      <c r="B667" s="399">
        <v>29738</v>
      </c>
      <c r="C667" s="16" t="s">
        <v>3325</v>
      </c>
      <c r="D667" s="5"/>
      <c r="E667" s="5"/>
      <c r="F667" s="107">
        <v>-8.0000000000000002E-3</v>
      </c>
      <c r="G667" s="5"/>
      <c r="H667" s="111">
        <v>1.09E-2</v>
      </c>
      <c r="I667" s="111">
        <f t="shared" si="10"/>
        <v>-1.89E-2</v>
      </c>
      <c r="J667" s="399">
        <v>29738</v>
      </c>
    </row>
    <row r="668" spans="1:10" ht="14.5" customHeight="1" x14ac:dyDescent="0.15">
      <c r="A668" s="5"/>
      <c r="B668" s="399">
        <v>29768</v>
      </c>
      <c r="C668" s="16" t="s">
        <v>3325</v>
      </c>
      <c r="D668" s="5"/>
      <c r="E668" s="5"/>
      <c r="F668" s="107">
        <v>6.9999999999999999E-4</v>
      </c>
      <c r="G668" s="5"/>
      <c r="H668" s="111">
        <v>1.09E-2</v>
      </c>
      <c r="I668" s="111">
        <f t="shared" si="10"/>
        <v>-1.0200000000000001E-2</v>
      </c>
      <c r="J668" s="399">
        <v>29768</v>
      </c>
    </row>
    <row r="669" spans="1:10" ht="14.5" customHeight="1" x14ac:dyDescent="0.15">
      <c r="A669" s="5"/>
      <c r="B669" s="399">
        <v>29799</v>
      </c>
      <c r="C669" s="16" t="s">
        <v>3325</v>
      </c>
      <c r="D669" s="5"/>
      <c r="E669" s="5"/>
      <c r="F669" s="107">
        <v>-5.5399999999999998E-2</v>
      </c>
      <c r="G669" s="5"/>
      <c r="H669" s="111">
        <v>1.0999999999999999E-2</v>
      </c>
      <c r="I669" s="111">
        <f t="shared" si="10"/>
        <v>-6.6400000000000001E-2</v>
      </c>
      <c r="J669" s="399">
        <v>29799</v>
      </c>
    </row>
    <row r="670" spans="1:10" ht="14.5" customHeight="1" x14ac:dyDescent="0.15">
      <c r="A670" s="5"/>
      <c r="B670" s="399">
        <v>29830</v>
      </c>
      <c r="C670" s="16" t="s">
        <v>3325</v>
      </c>
      <c r="D670" s="5"/>
      <c r="E670" s="5"/>
      <c r="F670" s="107">
        <v>-5.0200000000000002E-2</v>
      </c>
      <c r="G670" s="5"/>
      <c r="H670" s="111">
        <v>1.14E-2</v>
      </c>
      <c r="I670" s="111">
        <f t="shared" si="10"/>
        <v>-6.1600000000000002E-2</v>
      </c>
      <c r="J670" s="399">
        <v>29830</v>
      </c>
    </row>
    <row r="671" spans="1:10" ht="14.5" customHeight="1" x14ac:dyDescent="0.15">
      <c r="A671" s="5"/>
      <c r="B671" s="399">
        <v>29860</v>
      </c>
      <c r="C671" s="16" t="s">
        <v>3325</v>
      </c>
      <c r="D671" s="5"/>
      <c r="E671" s="5"/>
      <c r="F671" s="107">
        <v>5.28E-2</v>
      </c>
      <c r="G671" s="5"/>
      <c r="H671" s="111">
        <v>1.17E-2</v>
      </c>
      <c r="I671" s="111">
        <f t="shared" si="10"/>
        <v>4.1099999999999998E-2</v>
      </c>
      <c r="J671" s="399">
        <v>29860</v>
      </c>
    </row>
    <row r="672" spans="1:10" ht="14.5" customHeight="1" x14ac:dyDescent="0.15">
      <c r="A672" s="5"/>
      <c r="B672" s="399">
        <v>29891</v>
      </c>
      <c r="C672" s="16" t="s">
        <v>3325</v>
      </c>
      <c r="D672" s="5"/>
      <c r="E672" s="5"/>
      <c r="F672" s="107">
        <v>4.41E-2</v>
      </c>
      <c r="G672" s="5"/>
      <c r="H672" s="111">
        <v>1.1299999999999999E-2</v>
      </c>
      <c r="I672" s="111">
        <f t="shared" si="10"/>
        <v>3.2800000000000003E-2</v>
      </c>
      <c r="J672" s="399">
        <v>29891</v>
      </c>
    </row>
    <row r="673" spans="1:10" ht="14.5" customHeight="1" x14ac:dyDescent="0.15">
      <c r="A673" s="5"/>
      <c r="B673" s="399">
        <v>29921</v>
      </c>
      <c r="C673" s="16" t="s">
        <v>3325</v>
      </c>
      <c r="D673" s="5"/>
      <c r="E673" s="5"/>
      <c r="F673" s="107">
        <v>-2.6499999999999999E-2</v>
      </c>
      <c r="G673" s="5"/>
      <c r="H673" s="111">
        <v>0.01</v>
      </c>
      <c r="I673" s="111">
        <f t="shared" si="10"/>
        <v>-3.6499999999999998E-2</v>
      </c>
      <c r="J673" s="399">
        <v>29921</v>
      </c>
    </row>
    <row r="674" spans="1:10" ht="14.5" customHeight="1" x14ac:dyDescent="0.15">
      <c r="A674" s="5"/>
      <c r="B674" s="399">
        <v>29952</v>
      </c>
      <c r="C674" s="16" t="s">
        <v>3325</v>
      </c>
      <c r="D674" s="5"/>
      <c r="E674" s="5"/>
      <c r="F674" s="107">
        <v>-1.6299999999999999E-2</v>
      </c>
      <c r="G674" s="5"/>
      <c r="H674" s="111">
        <v>1.0800000000000001E-2</v>
      </c>
      <c r="I674" s="111">
        <f t="shared" si="10"/>
        <v>-2.7099999999999999E-2</v>
      </c>
      <c r="J674" s="399">
        <v>29952</v>
      </c>
    </row>
    <row r="675" spans="1:10" ht="14.5" customHeight="1" x14ac:dyDescent="0.15">
      <c r="A675" s="5"/>
      <c r="B675" s="399">
        <v>29983</v>
      </c>
      <c r="C675" s="16" t="s">
        <v>3325</v>
      </c>
      <c r="D675" s="5"/>
      <c r="E675" s="5"/>
      <c r="F675" s="107">
        <v>-5.1200000000000002E-2</v>
      </c>
      <c r="G675" s="5"/>
      <c r="H675" s="111">
        <v>1.03E-2</v>
      </c>
      <c r="I675" s="111">
        <f t="shared" si="10"/>
        <v>-6.1499999999999999E-2</v>
      </c>
      <c r="J675" s="399">
        <v>29983</v>
      </c>
    </row>
    <row r="676" spans="1:10" ht="14.5" customHeight="1" x14ac:dyDescent="0.15">
      <c r="A676" s="5"/>
      <c r="B676" s="399">
        <v>30011</v>
      </c>
      <c r="C676" s="16" t="s">
        <v>3325</v>
      </c>
      <c r="D676" s="5"/>
      <c r="E676" s="5"/>
      <c r="F676" s="107">
        <v>-6.0000000000000001E-3</v>
      </c>
      <c r="G676" s="5"/>
      <c r="H676" s="111">
        <v>1.24E-2</v>
      </c>
      <c r="I676" s="111">
        <f t="shared" si="10"/>
        <v>-1.84E-2</v>
      </c>
      <c r="J676" s="399">
        <v>30011</v>
      </c>
    </row>
    <row r="677" spans="1:10" ht="14.5" customHeight="1" x14ac:dyDescent="0.15">
      <c r="A677" s="5"/>
      <c r="B677" s="399">
        <v>30042</v>
      </c>
      <c r="C677" s="16" t="s">
        <v>3325</v>
      </c>
      <c r="D677" s="5"/>
      <c r="E677" s="5"/>
      <c r="F677" s="107">
        <v>4.1399999999999999E-2</v>
      </c>
      <c r="G677" s="5"/>
      <c r="H677" s="111">
        <v>1.12E-2</v>
      </c>
      <c r="I677" s="111">
        <f t="shared" si="10"/>
        <v>3.0199999999999998E-2</v>
      </c>
      <c r="J677" s="399">
        <v>30042</v>
      </c>
    </row>
    <row r="678" spans="1:10" ht="14.5" customHeight="1" x14ac:dyDescent="0.15">
      <c r="A678" s="5"/>
      <c r="B678" s="399">
        <v>30072</v>
      </c>
      <c r="C678" s="16" t="s">
        <v>3325</v>
      </c>
      <c r="D678" s="5"/>
      <c r="E678" s="5"/>
      <c r="F678" s="107">
        <v>-2.8799999999999999E-2</v>
      </c>
      <c r="G678" s="5"/>
      <c r="H678" s="111">
        <v>1.01E-2</v>
      </c>
      <c r="I678" s="111">
        <f t="shared" si="10"/>
        <v>-3.8899999999999997E-2</v>
      </c>
      <c r="J678" s="399">
        <v>30072</v>
      </c>
    </row>
    <row r="679" spans="1:10" ht="14.5" customHeight="1" x14ac:dyDescent="0.15">
      <c r="A679" s="5"/>
      <c r="B679" s="399">
        <v>30103</v>
      </c>
      <c r="C679" s="16" t="s">
        <v>3325</v>
      </c>
      <c r="D679" s="5"/>
      <c r="E679" s="5"/>
      <c r="F679" s="107">
        <v>-1.7399999999999999E-2</v>
      </c>
      <c r="G679" s="5"/>
      <c r="H679" s="111">
        <v>1.2E-2</v>
      </c>
      <c r="I679" s="111">
        <f t="shared" si="10"/>
        <v>-2.9399999999999999E-2</v>
      </c>
      <c r="J679" s="399">
        <v>30103</v>
      </c>
    </row>
    <row r="680" spans="1:10" ht="14.5" customHeight="1" x14ac:dyDescent="0.15">
      <c r="A680" s="5"/>
      <c r="B680" s="399">
        <v>30133</v>
      </c>
      <c r="C680" s="16" t="s">
        <v>3325</v>
      </c>
      <c r="D680" s="5"/>
      <c r="E680" s="5"/>
      <c r="F680" s="107">
        <v>-2.1499999999999998E-2</v>
      </c>
      <c r="G680" s="5"/>
      <c r="H680" s="111">
        <v>1.14E-2</v>
      </c>
      <c r="I680" s="111">
        <f t="shared" si="10"/>
        <v>-3.2899999999999999E-2</v>
      </c>
      <c r="J680" s="399">
        <v>30133</v>
      </c>
    </row>
    <row r="681" spans="1:10" ht="14.5" customHeight="1" x14ac:dyDescent="0.15">
      <c r="A681" s="5"/>
      <c r="B681" s="399">
        <v>30164</v>
      </c>
      <c r="C681" s="16" t="s">
        <v>3325</v>
      </c>
      <c r="D681" s="5"/>
      <c r="E681" s="5"/>
      <c r="F681" s="107">
        <v>0.12670000000000001</v>
      </c>
      <c r="G681" s="5"/>
      <c r="H681" s="111">
        <v>1.12E-2</v>
      </c>
      <c r="I681" s="111">
        <f t="shared" si="10"/>
        <v>0.11550000000000001</v>
      </c>
      <c r="J681" s="399">
        <v>30164</v>
      </c>
    </row>
    <row r="682" spans="1:10" ht="14.5" customHeight="1" x14ac:dyDescent="0.15">
      <c r="A682" s="5"/>
      <c r="B682" s="399">
        <v>30195</v>
      </c>
      <c r="C682" s="16" t="s">
        <v>3325</v>
      </c>
      <c r="D682" s="5"/>
      <c r="E682" s="5"/>
      <c r="F682" s="107">
        <v>1.0999999999999999E-2</v>
      </c>
      <c r="G682" s="5"/>
      <c r="H682" s="111">
        <v>0.01</v>
      </c>
      <c r="I682" s="111">
        <f t="shared" si="10"/>
        <v>9.9999999999999915E-4</v>
      </c>
      <c r="J682" s="399">
        <v>30195</v>
      </c>
    </row>
    <row r="683" spans="1:10" ht="14.5" customHeight="1" x14ac:dyDescent="0.15">
      <c r="A683" s="5"/>
      <c r="B683" s="399">
        <v>30225</v>
      </c>
      <c r="C683" s="16" t="s">
        <v>3325</v>
      </c>
      <c r="D683" s="5"/>
      <c r="E683" s="5"/>
      <c r="F683" s="107">
        <v>0.11260000000000001</v>
      </c>
      <c r="G683" s="5"/>
      <c r="H683" s="111">
        <v>9.1000000000000004E-3</v>
      </c>
      <c r="I683" s="111">
        <f t="shared" si="10"/>
        <v>0.10350000000000001</v>
      </c>
      <c r="J683" s="399">
        <v>30225</v>
      </c>
    </row>
    <row r="684" spans="1:10" ht="14.5" customHeight="1" x14ac:dyDescent="0.15">
      <c r="A684" s="5"/>
      <c r="B684" s="399">
        <v>30256</v>
      </c>
      <c r="C684" s="16" t="s">
        <v>3325</v>
      </c>
      <c r="D684" s="5"/>
      <c r="E684" s="5"/>
      <c r="F684" s="107">
        <v>4.3799999999999999E-2</v>
      </c>
      <c r="G684" s="5"/>
      <c r="H684" s="111">
        <v>9.4000000000000004E-3</v>
      </c>
      <c r="I684" s="111">
        <f t="shared" si="10"/>
        <v>3.44E-2</v>
      </c>
      <c r="J684" s="399">
        <v>30256</v>
      </c>
    </row>
    <row r="685" spans="1:10" ht="14.5" customHeight="1" x14ac:dyDescent="0.15">
      <c r="A685" s="5"/>
      <c r="B685" s="399">
        <v>30286</v>
      </c>
      <c r="C685" s="16" t="s">
        <v>3325</v>
      </c>
      <c r="D685" s="5"/>
      <c r="E685" s="5"/>
      <c r="F685" s="107">
        <v>1.7299999999999999E-2</v>
      </c>
      <c r="G685" s="5"/>
      <c r="H685" s="111">
        <v>9.2999999999999992E-3</v>
      </c>
      <c r="I685" s="111">
        <f t="shared" si="10"/>
        <v>8.0000000000000002E-3</v>
      </c>
      <c r="J685" s="399">
        <v>30286</v>
      </c>
    </row>
    <row r="686" spans="1:10" ht="14.5" customHeight="1" x14ac:dyDescent="0.15">
      <c r="A686" s="5"/>
      <c r="B686" s="399">
        <v>30317</v>
      </c>
      <c r="C686" s="16" t="s">
        <v>3325</v>
      </c>
      <c r="D686" s="5"/>
      <c r="E686" s="5"/>
      <c r="F686" s="107">
        <v>3.4799999999999998E-2</v>
      </c>
      <c r="G686" s="5"/>
      <c r="H686" s="111">
        <v>8.6999999999999994E-3</v>
      </c>
      <c r="I686" s="111">
        <f t="shared" si="10"/>
        <v>2.6099999999999998E-2</v>
      </c>
      <c r="J686" s="399">
        <v>30317</v>
      </c>
    </row>
    <row r="687" spans="1:10" ht="14.5" customHeight="1" x14ac:dyDescent="0.15">
      <c r="A687" s="5"/>
      <c r="B687" s="399">
        <v>30348</v>
      </c>
      <c r="C687" s="16" t="s">
        <v>3325</v>
      </c>
      <c r="D687" s="5"/>
      <c r="E687" s="5"/>
      <c r="F687" s="107">
        <v>2.5999999999999999E-2</v>
      </c>
      <c r="G687" s="5"/>
      <c r="H687" s="111">
        <v>8.0999999999999996E-3</v>
      </c>
      <c r="I687" s="111">
        <f t="shared" si="10"/>
        <v>1.7899999999999999E-2</v>
      </c>
      <c r="J687" s="399">
        <v>30348</v>
      </c>
    </row>
    <row r="688" spans="1:10" ht="14.5" customHeight="1" x14ac:dyDescent="0.15">
      <c r="A688" s="5"/>
      <c r="B688" s="399">
        <v>30376</v>
      </c>
      <c r="C688" s="16" t="s">
        <v>3325</v>
      </c>
      <c r="D688" s="5"/>
      <c r="E688" s="5"/>
      <c r="F688" s="107">
        <v>3.6499999999999998E-2</v>
      </c>
      <c r="G688" s="5"/>
      <c r="H688" s="111">
        <v>8.8999999999999999E-3</v>
      </c>
      <c r="I688" s="111">
        <f t="shared" si="10"/>
        <v>2.76E-2</v>
      </c>
      <c r="J688" s="399">
        <v>30376</v>
      </c>
    </row>
    <row r="689" spans="1:10" ht="14.5" customHeight="1" x14ac:dyDescent="0.15">
      <c r="A689" s="5"/>
      <c r="B689" s="399">
        <v>30407</v>
      </c>
      <c r="C689" s="16" t="s">
        <v>3325</v>
      </c>
      <c r="D689" s="5"/>
      <c r="E689" s="5"/>
      <c r="F689" s="107">
        <v>7.5800000000000006E-2</v>
      </c>
      <c r="G689" s="5"/>
      <c r="H689" s="111">
        <v>8.5000000000000006E-3</v>
      </c>
      <c r="I689" s="111">
        <f t="shared" si="10"/>
        <v>6.7299999999999999E-2</v>
      </c>
      <c r="J689" s="399">
        <v>30407</v>
      </c>
    </row>
    <row r="690" spans="1:10" ht="14.5" customHeight="1" x14ac:dyDescent="0.15">
      <c r="A690" s="5"/>
      <c r="B690" s="399">
        <v>30437</v>
      </c>
      <c r="C690" s="16" t="s">
        <v>3325</v>
      </c>
      <c r="D690" s="5"/>
      <c r="E690" s="5"/>
      <c r="F690" s="107">
        <v>-5.1999999999999998E-3</v>
      </c>
      <c r="G690" s="5"/>
      <c r="H690" s="111">
        <v>9.1000000000000004E-3</v>
      </c>
      <c r="I690" s="111">
        <f t="shared" si="10"/>
        <v>-1.43E-2</v>
      </c>
      <c r="J690" s="399">
        <v>30437</v>
      </c>
    </row>
    <row r="691" spans="1:10" ht="14.5" customHeight="1" x14ac:dyDescent="0.15">
      <c r="A691" s="5"/>
      <c r="B691" s="399">
        <v>30468</v>
      </c>
      <c r="C691" s="16" t="s">
        <v>3325</v>
      </c>
      <c r="D691" s="5"/>
      <c r="E691" s="5"/>
      <c r="F691" s="107">
        <v>3.8199999999999998E-2</v>
      </c>
      <c r="G691" s="5"/>
      <c r="H691" s="111">
        <v>8.9999999999999993E-3</v>
      </c>
      <c r="I691" s="111">
        <f t="shared" si="10"/>
        <v>2.9199999999999997E-2</v>
      </c>
      <c r="J691" s="399">
        <v>30468</v>
      </c>
    </row>
    <row r="692" spans="1:10" ht="14.5" customHeight="1" x14ac:dyDescent="0.15">
      <c r="A692" s="5"/>
      <c r="B692" s="399">
        <v>30498</v>
      </c>
      <c r="C692" s="16" t="s">
        <v>3325</v>
      </c>
      <c r="D692" s="5"/>
      <c r="E692" s="5"/>
      <c r="F692" s="107">
        <v>-3.1300000000000001E-2</v>
      </c>
      <c r="G692" s="5"/>
      <c r="H692" s="111">
        <v>8.8000000000000005E-3</v>
      </c>
      <c r="I692" s="111">
        <f t="shared" si="10"/>
        <v>-4.0100000000000004E-2</v>
      </c>
      <c r="J692" s="399">
        <v>30498</v>
      </c>
    </row>
    <row r="693" spans="1:10" ht="14.5" customHeight="1" x14ac:dyDescent="0.15">
      <c r="A693" s="5"/>
      <c r="B693" s="399">
        <v>30529</v>
      </c>
      <c r="C693" s="16" t="s">
        <v>3325</v>
      </c>
      <c r="D693" s="5"/>
      <c r="E693" s="5"/>
      <c r="F693" s="107">
        <v>1.7000000000000001E-2</v>
      </c>
      <c r="G693" s="5"/>
      <c r="H693" s="111">
        <v>1.03E-2</v>
      </c>
      <c r="I693" s="111">
        <f t="shared" si="10"/>
        <v>6.7000000000000011E-3</v>
      </c>
      <c r="J693" s="399">
        <v>30529</v>
      </c>
    </row>
    <row r="694" spans="1:10" ht="14.5" customHeight="1" x14ac:dyDescent="0.15">
      <c r="A694" s="5"/>
      <c r="B694" s="399">
        <v>30560</v>
      </c>
      <c r="C694" s="16" t="s">
        <v>3325</v>
      </c>
      <c r="D694" s="5"/>
      <c r="E694" s="5"/>
      <c r="F694" s="107">
        <v>1.3599999999999999E-2</v>
      </c>
      <c r="G694" s="5"/>
      <c r="H694" s="111">
        <v>9.5999999999999992E-3</v>
      </c>
      <c r="I694" s="111">
        <f t="shared" si="10"/>
        <v>4.0000000000000001E-3</v>
      </c>
      <c r="J694" s="399">
        <v>30560</v>
      </c>
    </row>
    <row r="695" spans="1:10" ht="14.5" customHeight="1" x14ac:dyDescent="0.15">
      <c r="A695" s="5"/>
      <c r="B695" s="399">
        <v>30590</v>
      </c>
      <c r="C695" s="16" t="s">
        <v>3325</v>
      </c>
      <c r="D695" s="5"/>
      <c r="E695" s="5"/>
      <c r="F695" s="107">
        <v>-1.34E-2</v>
      </c>
      <c r="G695" s="5"/>
      <c r="H695" s="111">
        <v>9.4999999999999998E-3</v>
      </c>
      <c r="I695" s="111">
        <f t="shared" si="10"/>
        <v>-2.29E-2</v>
      </c>
      <c r="J695" s="399">
        <v>30590</v>
      </c>
    </row>
    <row r="696" spans="1:10" ht="14.5" customHeight="1" x14ac:dyDescent="0.15">
      <c r="A696" s="5"/>
      <c r="B696" s="399">
        <v>30621</v>
      </c>
      <c r="C696" s="16" t="s">
        <v>3325</v>
      </c>
      <c r="D696" s="5"/>
      <c r="E696" s="5"/>
      <c r="F696" s="107">
        <v>2.3300000000000001E-2</v>
      </c>
      <c r="G696" s="5"/>
      <c r="H696" s="111">
        <v>9.4000000000000004E-3</v>
      </c>
      <c r="I696" s="111">
        <f t="shared" si="10"/>
        <v>1.3900000000000001E-2</v>
      </c>
      <c r="J696" s="399">
        <v>30621</v>
      </c>
    </row>
    <row r="697" spans="1:10" ht="14.5" customHeight="1" x14ac:dyDescent="0.15">
      <c r="A697" s="5"/>
      <c r="B697" s="399">
        <v>30651</v>
      </c>
      <c r="C697" s="16" t="s">
        <v>3325</v>
      </c>
      <c r="D697" s="5"/>
      <c r="E697" s="5"/>
      <c r="F697" s="107">
        <v>-6.1000000000000004E-3</v>
      </c>
      <c r="G697" s="5"/>
      <c r="H697" s="111">
        <v>9.4000000000000004E-3</v>
      </c>
      <c r="I697" s="111">
        <f t="shared" si="10"/>
        <v>-1.55E-2</v>
      </c>
      <c r="J697" s="399">
        <v>30651</v>
      </c>
    </row>
    <row r="698" spans="1:10" ht="14.5" customHeight="1" x14ac:dyDescent="0.15">
      <c r="A698" s="5"/>
      <c r="B698" s="399">
        <v>30682</v>
      </c>
      <c r="C698" s="16" t="s">
        <v>3325</v>
      </c>
      <c r="D698" s="5"/>
      <c r="E698" s="5"/>
      <c r="F698" s="107">
        <v>-6.4999999999999997E-3</v>
      </c>
      <c r="G698" s="5"/>
      <c r="H698" s="111">
        <v>1.03E-2</v>
      </c>
      <c r="I698" s="111">
        <f t="shared" si="10"/>
        <v>-1.6799999999999999E-2</v>
      </c>
      <c r="J698" s="399">
        <v>30682</v>
      </c>
    </row>
    <row r="699" spans="1:10" ht="14.5" customHeight="1" x14ac:dyDescent="0.15">
      <c r="A699" s="5"/>
      <c r="B699" s="399">
        <v>30713</v>
      </c>
      <c r="C699" s="16" t="s">
        <v>3325</v>
      </c>
      <c r="D699" s="5"/>
      <c r="E699" s="5"/>
      <c r="F699" s="107">
        <v>-3.2800000000000003E-2</v>
      </c>
      <c r="G699" s="5"/>
      <c r="H699" s="111">
        <v>9.1999999999999998E-3</v>
      </c>
      <c r="I699" s="111">
        <f t="shared" si="10"/>
        <v>-4.2000000000000003E-2</v>
      </c>
      <c r="J699" s="399">
        <v>30713</v>
      </c>
    </row>
    <row r="700" spans="1:10" ht="14.5" customHeight="1" x14ac:dyDescent="0.15">
      <c r="A700" s="5"/>
      <c r="B700" s="399">
        <v>30742</v>
      </c>
      <c r="C700" s="16" t="s">
        <v>3325</v>
      </c>
      <c r="D700" s="5"/>
      <c r="E700" s="5"/>
      <c r="F700" s="107">
        <v>1.7100000000000001E-2</v>
      </c>
      <c r="G700" s="5"/>
      <c r="H700" s="111">
        <v>9.7999999999999997E-3</v>
      </c>
      <c r="I700" s="111">
        <f t="shared" si="10"/>
        <v>7.3000000000000009E-3</v>
      </c>
      <c r="J700" s="399">
        <v>30742</v>
      </c>
    </row>
    <row r="701" spans="1:10" ht="14.5" customHeight="1" x14ac:dyDescent="0.15">
      <c r="A701" s="5"/>
      <c r="B701" s="399">
        <v>30773</v>
      </c>
      <c r="C701" s="16" t="s">
        <v>3325</v>
      </c>
      <c r="D701" s="5"/>
      <c r="E701" s="5"/>
      <c r="F701" s="107">
        <v>6.8999999999999999E-3</v>
      </c>
      <c r="G701" s="5"/>
      <c r="H701" s="111">
        <v>1.04E-2</v>
      </c>
      <c r="I701" s="111">
        <f t="shared" si="10"/>
        <v>-3.4999999999999996E-3</v>
      </c>
      <c r="J701" s="399">
        <v>30773</v>
      </c>
    </row>
    <row r="702" spans="1:10" ht="14.5" customHeight="1" x14ac:dyDescent="0.15">
      <c r="A702" s="5"/>
      <c r="B702" s="399">
        <v>30803</v>
      </c>
      <c r="C702" s="16" t="s">
        <v>3325</v>
      </c>
      <c r="D702" s="5"/>
      <c r="E702" s="5"/>
      <c r="F702" s="107">
        <v>-5.3400000000000003E-2</v>
      </c>
      <c r="G702" s="5"/>
      <c r="H702" s="111">
        <v>1.03E-2</v>
      </c>
      <c r="I702" s="111">
        <f t="shared" si="10"/>
        <v>-6.3700000000000007E-2</v>
      </c>
      <c r="J702" s="399">
        <v>30803</v>
      </c>
    </row>
    <row r="703" spans="1:10" ht="14.5" customHeight="1" x14ac:dyDescent="0.15">
      <c r="A703" s="5"/>
      <c r="B703" s="399">
        <v>30834</v>
      </c>
      <c r="C703" s="16" t="s">
        <v>3325</v>
      </c>
      <c r="D703" s="5"/>
      <c r="E703" s="5"/>
      <c r="F703" s="107">
        <v>2.2100000000000002E-2</v>
      </c>
      <c r="G703" s="5"/>
      <c r="H703" s="111">
        <v>1.06E-2</v>
      </c>
      <c r="I703" s="111">
        <f t="shared" si="10"/>
        <v>1.1500000000000002E-2</v>
      </c>
      <c r="J703" s="399">
        <v>30834</v>
      </c>
    </row>
    <row r="704" spans="1:10" ht="14.5" customHeight="1" x14ac:dyDescent="0.15">
      <c r="A704" s="5"/>
      <c r="B704" s="399">
        <v>30864</v>
      </c>
      <c r="C704" s="16" t="s">
        <v>3325</v>
      </c>
      <c r="D704" s="5"/>
      <c r="E704" s="5"/>
      <c r="F704" s="107">
        <v>-1.43E-2</v>
      </c>
      <c r="G704" s="5"/>
      <c r="H704" s="111">
        <v>1.1599999999999999E-2</v>
      </c>
      <c r="I704" s="111">
        <f t="shared" si="10"/>
        <v>-2.5899999999999999E-2</v>
      </c>
      <c r="J704" s="399">
        <v>30864</v>
      </c>
    </row>
    <row r="705" spans="1:10" ht="14.5" customHeight="1" x14ac:dyDescent="0.15">
      <c r="A705" s="5"/>
      <c r="B705" s="399">
        <v>30895</v>
      </c>
      <c r="C705" s="16" t="s">
        <v>3325</v>
      </c>
      <c r="D705" s="5"/>
      <c r="E705" s="5"/>
      <c r="F705" s="107">
        <v>0.1125</v>
      </c>
      <c r="G705" s="5"/>
      <c r="H705" s="111">
        <v>1.06E-2</v>
      </c>
      <c r="I705" s="111">
        <f t="shared" si="10"/>
        <v>0.1019</v>
      </c>
      <c r="J705" s="399">
        <v>30895</v>
      </c>
    </row>
    <row r="706" spans="1:10" ht="14.5" customHeight="1" x14ac:dyDescent="0.15">
      <c r="A706" s="5"/>
      <c r="B706" s="399">
        <v>30926</v>
      </c>
      <c r="C706" s="16" t="s">
        <v>3325</v>
      </c>
      <c r="D706" s="5"/>
      <c r="E706" s="5"/>
      <c r="F706" s="107">
        <v>2.0000000000000001E-4</v>
      </c>
      <c r="G706" s="5"/>
      <c r="H706" s="111">
        <v>9.4000000000000004E-3</v>
      </c>
      <c r="I706" s="111">
        <f t="shared" ref="I706:I769" si="11">F706-H706</f>
        <v>-9.1999999999999998E-3</v>
      </c>
      <c r="J706" s="399">
        <v>30926</v>
      </c>
    </row>
    <row r="707" spans="1:10" ht="14.5" customHeight="1" x14ac:dyDescent="0.15">
      <c r="A707" s="5"/>
      <c r="B707" s="399">
        <v>30956</v>
      </c>
      <c r="C707" s="16" t="s">
        <v>3325</v>
      </c>
      <c r="D707" s="5"/>
      <c r="E707" s="5"/>
      <c r="F707" s="107">
        <v>2.5999999999999999E-3</v>
      </c>
      <c r="G707" s="5"/>
      <c r="H707" s="111">
        <v>1.0800000000000001E-2</v>
      </c>
      <c r="I707" s="111">
        <f t="shared" si="11"/>
        <v>-8.2000000000000007E-3</v>
      </c>
      <c r="J707" s="399">
        <v>30956</v>
      </c>
    </row>
    <row r="708" spans="1:10" ht="14.5" customHeight="1" x14ac:dyDescent="0.15">
      <c r="A708" s="5"/>
      <c r="B708" s="399">
        <v>30987</v>
      </c>
      <c r="C708" s="16" t="s">
        <v>3325</v>
      </c>
      <c r="D708" s="5"/>
      <c r="E708" s="5"/>
      <c r="F708" s="107">
        <v>-1.01E-2</v>
      </c>
      <c r="G708" s="5"/>
      <c r="H708" s="111">
        <v>9.1000000000000004E-3</v>
      </c>
      <c r="I708" s="111">
        <f t="shared" si="11"/>
        <v>-1.9200000000000002E-2</v>
      </c>
      <c r="J708" s="399">
        <v>30987</v>
      </c>
    </row>
    <row r="709" spans="1:10" ht="14.5" customHeight="1" x14ac:dyDescent="0.15">
      <c r="A709" s="5"/>
      <c r="B709" s="399">
        <v>31017</v>
      </c>
      <c r="C709" s="16" t="s">
        <v>3325</v>
      </c>
      <c r="D709" s="5"/>
      <c r="E709" s="5"/>
      <c r="F709" s="107">
        <v>2.53E-2</v>
      </c>
      <c r="G709" s="5"/>
      <c r="H709" s="111">
        <v>9.7999999999999997E-3</v>
      </c>
      <c r="I709" s="111">
        <f t="shared" si="11"/>
        <v>1.55E-2</v>
      </c>
      <c r="J709" s="399">
        <v>31017</v>
      </c>
    </row>
    <row r="710" spans="1:10" ht="14.5" customHeight="1" x14ac:dyDescent="0.15">
      <c r="A710" s="5"/>
      <c r="B710" s="399">
        <v>31048</v>
      </c>
      <c r="C710" s="16" t="s">
        <v>3325</v>
      </c>
      <c r="D710" s="5"/>
      <c r="E710" s="5"/>
      <c r="F710" s="107">
        <v>7.6799999999999993E-2</v>
      </c>
      <c r="G710" s="5"/>
      <c r="H710" s="111">
        <v>9.5999999999999992E-3</v>
      </c>
      <c r="I710" s="111">
        <f t="shared" si="11"/>
        <v>6.7199999999999996E-2</v>
      </c>
      <c r="J710" s="399">
        <v>31048</v>
      </c>
    </row>
    <row r="711" spans="1:10" ht="14.5" customHeight="1" x14ac:dyDescent="0.15">
      <c r="A711" s="5"/>
      <c r="B711" s="399">
        <v>31079</v>
      </c>
      <c r="C711" s="16" t="s">
        <v>3325</v>
      </c>
      <c r="D711" s="5"/>
      <c r="E711" s="5"/>
      <c r="F711" s="107">
        <v>1.37E-2</v>
      </c>
      <c r="G711" s="5"/>
      <c r="H711" s="111">
        <v>8.2000000000000007E-3</v>
      </c>
      <c r="I711" s="111">
        <f t="shared" si="11"/>
        <v>5.4999999999999997E-3</v>
      </c>
      <c r="J711" s="399">
        <v>31079</v>
      </c>
    </row>
    <row r="712" spans="1:10" ht="14.5" customHeight="1" x14ac:dyDescent="0.15">
      <c r="A712" s="5"/>
      <c r="B712" s="399">
        <v>31107</v>
      </c>
      <c r="C712" s="16" t="s">
        <v>3325</v>
      </c>
      <c r="D712" s="5"/>
      <c r="E712" s="5"/>
      <c r="F712" s="107">
        <v>1.8E-3</v>
      </c>
      <c r="G712" s="5"/>
      <c r="H712" s="111">
        <v>9.4000000000000004E-3</v>
      </c>
      <c r="I712" s="111">
        <f t="shared" si="11"/>
        <v>-7.6000000000000009E-3</v>
      </c>
      <c r="J712" s="399">
        <v>31107</v>
      </c>
    </row>
    <row r="713" spans="1:10" ht="14.5" customHeight="1" x14ac:dyDescent="0.15">
      <c r="A713" s="5"/>
      <c r="B713" s="399">
        <v>31138</v>
      </c>
      <c r="C713" s="16" t="s">
        <v>3325</v>
      </c>
      <c r="D713" s="5"/>
      <c r="E713" s="5"/>
      <c r="F713" s="107">
        <v>-3.2000000000000002E-3</v>
      </c>
      <c r="G713" s="5"/>
      <c r="H713" s="111">
        <v>1.0200000000000001E-2</v>
      </c>
      <c r="I713" s="111">
        <f t="shared" si="11"/>
        <v>-1.34E-2</v>
      </c>
      <c r="J713" s="399">
        <v>31138</v>
      </c>
    </row>
    <row r="714" spans="1:10" ht="14.5" customHeight="1" x14ac:dyDescent="0.15">
      <c r="A714" s="5"/>
      <c r="B714" s="399">
        <v>31168</v>
      </c>
      <c r="C714" s="16" t="s">
        <v>3325</v>
      </c>
      <c r="D714" s="5"/>
      <c r="E714" s="5"/>
      <c r="F714" s="107">
        <v>6.1499999999999999E-2</v>
      </c>
      <c r="G714" s="5"/>
      <c r="H714" s="111">
        <v>9.7000000000000003E-3</v>
      </c>
      <c r="I714" s="111">
        <f t="shared" si="11"/>
        <v>5.1799999999999999E-2</v>
      </c>
      <c r="J714" s="399">
        <v>31168</v>
      </c>
    </row>
    <row r="715" spans="1:10" ht="14.5" customHeight="1" x14ac:dyDescent="0.15">
      <c r="A715" s="5"/>
      <c r="B715" s="399">
        <v>31199</v>
      </c>
      <c r="C715" s="16" t="s">
        <v>3325</v>
      </c>
      <c r="D715" s="5"/>
      <c r="E715" s="5"/>
      <c r="F715" s="107">
        <v>1.5900000000000001E-2</v>
      </c>
      <c r="G715" s="5"/>
      <c r="H715" s="111">
        <v>8.0000000000000002E-3</v>
      </c>
      <c r="I715" s="111">
        <f t="shared" si="11"/>
        <v>7.9000000000000008E-3</v>
      </c>
      <c r="J715" s="399">
        <v>31199</v>
      </c>
    </row>
    <row r="716" spans="1:10" ht="14.5" customHeight="1" x14ac:dyDescent="0.15">
      <c r="A716" s="5"/>
      <c r="B716" s="399">
        <v>31229</v>
      </c>
      <c r="C716" s="16" t="s">
        <v>3325</v>
      </c>
      <c r="D716" s="5"/>
      <c r="E716" s="5"/>
      <c r="F716" s="107">
        <v>-2.5999999999999999E-3</v>
      </c>
      <c r="G716" s="5"/>
      <c r="H716" s="111">
        <v>9.4000000000000004E-3</v>
      </c>
      <c r="I716" s="111">
        <f t="shared" si="11"/>
        <v>-1.2E-2</v>
      </c>
      <c r="J716" s="399">
        <v>31229</v>
      </c>
    </row>
    <row r="717" spans="1:10" ht="14.5" customHeight="1" x14ac:dyDescent="0.15">
      <c r="A717" s="5"/>
      <c r="B717" s="399">
        <v>31260</v>
      </c>
      <c r="C717" s="16" t="s">
        <v>3325</v>
      </c>
      <c r="D717" s="5"/>
      <c r="E717" s="5"/>
      <c r="F717" s="107">
        <v>-6.1000000000000004E-3</v>
      </c>
      <c r="G717" s="5"/>
      <c r="H717" s="111">
        <v>8.5000000000000006E-3</v>
      </c>
      <c r="I717" s="111">
        <f t="shared" si="11"/>
        <v>-1.4600000000000002E-2</v>
      </c>
      <c r="J717" s="399">
        <v>31260</v>
      </c>
    </row>
    <row r="718" spans="1:10" ht="14.5" customHeight="1" x14ac:dyDescent="0.15">
      <c r="A718" s="5"/>
      <c r="B718" s="399">
        <v>31291</v>
      </c>
      <c r="C718" s="16" t="s">
        <v>3325</v>
      </c>
      <c r="D718" s="5"/>
      <c r="E718" s="5"/>
      <c r="F718" s="107">
        <v>-3.2099999999999997E-2</v>
      </c>
      <c r="G718" s="5"/>
      <c r="H718" s="111">
        <v>8.8000000000000005E-3</v>
      </c>
      <c r="I718" s="111">
        <f t="shared" si="11"/>
        <v>-4.0899999999999999E-2</v>
      </c>
      <c r="J718" s="399">
        <v>31291</v>
      </c>
    </row>
    <row r="719" spans="1:10" ht="14.5" customHeight="1" x14ac:dyDescent="0.15">
      <c r="A719" s="5"/>
      <c r="B719" s="399">
        <v>31321</v>
      </c>
      <c r="C719" s="16" t="s">
        <v>3325</v>
      </c>
      <c r="D719" s="5"/>
      <c r="E719" s="5"/>
      <c r="F719" s="107">
        <v>4.4699999999999997E-2</v>
      </c>
      <c r="G719" s="5"/>
      <c r="H719" s="111">
        <v>8.8999999999999999E-3</v>
      </c>
      <c r="I719" s="111">
        <f t="shared" si="11"/>
        <v>3.5799999999999998E-2</v>
      </c>
      <c r="J719" s="399">
        <v>31321</v>
      </c>
    </row>
    <row r="720" spans="1:10" ht="14.5" customHeight="1" x14ac:dyDescent="0.15">
      <c r="A720" s="5"/>
      <c r="B720" s="399">
        <v>31352</v>
      </c>
      <c r="C720" s="16" t="s">
        <v>3325</v>
      </c>
      <c r="D720" s="5"/>
      <c r="E720" s="5"/>
      <c r="F720" s="107">
        <v>7.1599999999999997E-2</v>
      </c>
      <c r="G720" s="5"/>
      <c r="H720" s="111">
        <v>8.0999999999999996E-3</v>
      </c>
      <c r="I720" s="111">
        <f t="shared" si="11"/>
        <v>6.3500000000000001E-2</v>
      </c>
      <c r="J720" s="399">
        <v>31352</v>
      </c>
    </row>
    <row r="721" spans="1:10" ht="14.5" customHeight="1" x14ac:dyDescent="0.15">
      <c r="A721" s="5"/>
      <c r="B721" s="399">
        <v>31382</v>
      </c>
      <c r="C721" s="16" t="s">
        <v>3325</v>
      </c>
      <c r="D721" s="5"/>
      <c r="E721" s="5"/>
      <c r="F721" s="107">
        <v>4.6699999999999998E-2</v>
      </c>
      <c r="G721" s="5"/>
      <c r="H721" s="111">
        <v>8.6E-3</v>
      </c>
      <c r="I721" s="111">
        <f t="shared" si="11"/>
        <v>3.8099999999999995E-2</v>
      </c>
      <c r="J721" s="399">
        <v>31382</v>
      </c>
    </row>
    <row r="722" spans="1:10" ht="14.5" customHeight="1" x14ac:dyDescent="0.15">
      <c r="A722" s="5"/>
      <c r="B722" s="399">
        <v>31413</v>
      </c>
      <c r="C722" s="16" t="s">
        <v>3325</v>
      </c>
      <c r="D722" s="5"/>
      <c r="E722" s="5"/>
      <c r="F722" s="107">
        <v>4.4000000000000003E-3</v>
      </c>
      <c r="G722" s="5"/>
      <c r="H722" s="111">
        <v>7.9000000000000008E-3</v>
      </c>
      <c r="I722" s="111">
        <f t="shared" si="11"/>
        <v>-3.5000000000000005E-3</v>
      </c>
      <c r="J722" s="399">
        <v>31413</v>
      </c>
    </row>
    <row r="723" spans="1:10" ht="14.5" customHeight="1" x14ac:dyDescent="0.15">
      <c r="A723" s="5"/>
      <c r="B723" s="399">
        <v>31444</v>
      </c>
      <c r="C723" s="16" t="s">
        <v>3325</v>
      </c>
      <c r="D723" s="5"/>
      <c r="E723" s="5"/>
      <c r="F723" s="107">
        <v>7.6100000000000001E-2</v>
      </c>
      <c r="G723" s="5"/>
      <c r="H723" s="111">
        <v>7.3000000000000001E-3</v>
      </c>
      <c r="I723" s="111">
        <f t="shared" si="11"/>
        <v>6.88E-2</v>
      </c>
      <c r="J723" s="399">
        <v>31444</v>
      </c>
    </row>
    <row r="724" spans="1:10" ht="14.5" customHeight="1" x14ac:dyDescent="0.15">
      <c r="A724" s="5"/>
      <c r="B724" s="399">
        <v>31472</v>
      </c>
      <c r="C724" s="16" t="s">
        <v>3325</v>
      </c>
      <c r="D724" s="5"/>
      <c r="E724" s="5"/>
      <c r="F724" s="107">
        <v>5.5399999999999998E-2</v>
      </c>
      <c r="G724" s="5"/>
      <c r="H724" s="111">
        <v>7.1000000000000004E-3</v>
      </c>
      <c r="I724" s="111">
        <f t="shared" si="11"/>
        <v>4.8299999999999996E-2</v>
      </c>
      <c r="J724" s="399">
        <v>31472</v>
      </c>
    </row>
    <row r="725" spans="1:10" ht="14.5" customHeight="1" x14ac:dyDescent="0.15">
      <c r="A725" s="5"/>
      <c r="B725" s="399">
        <v>31503</v>
      </c>
      <c r="C725" s="16" t="s">
        <v>3325</v>
      </c>
      <c r="D725" s="5"/>
      <c r="E725" s="5"/>
      <c r="F725" s="107">
        <v>-1.24E-2</v>
      </c>
      <c r="G725" s="5"/>
      <c r="H725" s="111">
        <v>6.3E-3</v>
      </c>
      <c r="I725" s="111">
        <f t="shared" si="11"/>
        <v>-1.8700000000000001E-2</v>
      </c>
      <c r="J725" s="399">
        <v>31503</v>
      </c>
    </row>
    <row r="726" spans="1:10" ht="14.5" customHeight="1" x14ac:dyDescent="0.15">
      <c r="A726" s="5"/>
      <c r="B726" s="399">
        <v>31533</v>
      </c>
      <c r="C726" s="16" t="s">
        <v>3325</v>
      </c>
      <c r="D726" s="5"/>
      <c r="E726" s="5"/>
      <c r="F726" s="107">
        <v>5.4899999999999997E-2</v>
      </c>
      <c r="G726" s="5"/>
      <c r="H726" s="111">
        <v>6.1999999999999998E-3</v>
      </c>
      <c r="I726" s="111">
        <f t="shared" si="11"/>
        <v>4.87E-2</v>
      </c>
      <c r="J726" s="399">
        <v>31533</v>
      </c>
    </row>
    <row r="727" spans="1:10" ht="14.5" customHeight="1" x14ac:dyDescent="0.15">
      <c r="A727" s="5"/>
      <c r="B727" s="399">
        <v>31564</v>
      </c>
      <c r="C727" s="16" t="s">
        <v>3325</v>
      </c>
      <c r="D727" s="5"/>
      <c r="E727" s="5"/>
      <c r="F727" s="107">
        <v>1.66E-2</v>
      </c>
      <c r="G727" s="5"/>
      <c r="H727" s="111">
        <v>7.0000000000000001E-3</v>
      </c>
      <c r="I727" s="111">
        <f t="shared" si="11"/>
        <v>9.6000000000000009E-3</v>
      </c>
      <c r="J727" s="399">
        <v>31564</v>
      </c>
    </row>
    <row r="728" spans="1:10" ht="14.5" customHeight="1" x14ac:dyDescent="0.15">
      <c r="A728" s="5"/>
      <c r="B728" s="399">
        <v>31594</v>
      </c>
      <c r="C728" s="16" t="s">
        <v>3325</v>
      </c>
      <c r="D728" s="5"/>
      <c r="E728" s="5"/>
      <c r="F728" s="107">
        <v>-5.6899999999999999E-2</v>
      </c>
      <c r="G728" s="5"/>
      <c r="H728" s="111">
        <v>6.6E-3</v>
      </c>
      <c r="I728" s="111">
        <f t="shared" si="11"/>
        <v>-6.3500000000000001E-2</v>
      </c>
      <c r="J728" s="399">
        <v>31594</v>
      </c>
    </row>
    <row r="729" spans="1:10" ht="14.5" customHeight="1" x14ac:dyDescent="0.15">
      <c r="A729" s="5"/>
      <c r="B729" s="399">
        <v>31625</v>
      </c>
      <c r="C729" s="16" t="s">
        <v>3325</v>
      </c>
      <c r="D729" s="5"/>
      <c r="E729" s="5"/>
      <c r="F729" s="107">
        <v>7.4800000000000005E-2</v>
      </c>
      <c r="G729" s="5"/>
      <c r="H729" s="111">
        <v>6.3E-3</v>
      </c>
      <c r="I729" s="111">
        <f t="shared" si="11"/>
        <v>6.8500000000000005E-2</v>
      </c>
      <c r="J729" s="399">
        <v>31625</v>
      </c>
    </row>
    <row r="730" spans="1:10" ht="14.5" customHeight="1" x14ac:dyDescent="0.15">
      <c r="A730" s="5"/>
      <c r="B730" s="399">
        <v>31656</v>
      </c>
      <c r="C730" s="16" t="s">
        <v>3325</v>
      </c>
      <c r="D730" s="5"/>
      <c r="E730" s="5"/>
      <c r="F730" s="107">
        <v>-8.2199999999999995E-2</v>
      </c>
      <c r="G730" s="5"/>
      <c r="H730" s="111">
        <v>6.4999999999999997E-3</v>
      </c>
      <c r="I730" s="111">
        <f t="shared" si="11"/>
        <v>-8.8700000000000001E-2</v>
      </c>
      <c r="J730" s="399">
        <v>31656</v>
      </c>
    </row>
    <row r="731" spans="1:10" ht="14.5" customHeight="1" x14ac:dyDescent="0.15">
      <c r="A731" s="5"/>
      <c r="B731" s="399">
        <v>31686</v>
      </c>
      <c r="C731" s="16" t="s">
        <v>3325</v>
      </c>
      <c r="D731" s="5"/>
      <c r="E731" s="5"/>
      <c r="F731" s="107">
        <v>5.5599999999999997E-2</v>
      </c>
      <c r="G731" s="5"/>
      <c r="H731" s="111">
        <v>6.8999999999999999E-3</v>
      </c>
      <c r="I731" s="111">
        <f t="shared" si="11"/>
        <v>4.8699999999999993E-2</v>
      </c>
      <c r="J731" s="399">
        <v>31686</v>
      </c>
    </row>
    <row r="732" spans="1:10" ht="14.5" customHeight="1" x14ac:dyDescent="0.15">
      <c r="A732" s="5"/>
      <c r="B732" s="399">
        <v>31717</v>
      </c>
      <c r="C732" s="16" t="s">
        <v>3325</v>
      </c>
      <c r="D732" s="5"/>
      <c r="E732" s="5"/>
      <c r="F732" s="107">
        <v>2.5600000000000001E-2</v>
      </c>
      <c r="G732" s="5"/>
      <c r="H732" s="111">
        <v>5.8999999999999999E-3</v>
      </c>
      <c r="I732" s="111">
        <f t="shared" si="11"/>
        <v>1.9700000000000002E-2</v>
      </c>
      <c r="J732" s="399">
        <v>31717</v>
      </c>
    </row>
    <row r="733" spans="1:10" ht="14.5" customHeight="1" x14ac:dyDescent="0.15">
      <c r="A733" s="5"/>
      <c r="B733" s="399">
        <v>31747</v>
      </c>
      <c r="C733" s="16" t="s">
        <v>3325</v>
      </c>
      <c r="D733" s="5"/>
      <c r="E733" s="5"/>
      <c r="F733" s="107">
        <v>-2.64E-2</v>
      </c>
      <c r="G733" s="5"/>
      <c r="H733" s="111">
        <v>7.0000000000000001E-3</v>
      </c>
      <c r="I733" s="111">
        <f t="shared" si="11"/>
        <v>-3.3399999999999999E-2</v>
      </c>
      <c r="J733" s="399">
        <v>31747</v>
      </c>
    </row>
    <row r="734" spans="1:10" ht="14.5" customHeight="1" x14ac:dyDescent="0.15">
      <c r="A734" s="5"/>
      <c r="B734" s="399">
        <v>31778</v>
      </c>
      <c r="C734" s="16" t="s">
        <v>3325</v>
      </c>
      <c r="D734" s="5"/>
      <c r="E734" s="5"/>
      <c r="F734" s="107">
        <v>0.1343</v>
      </c>
      <c r="G734" s="5"/>
      <c r="H734" s="111">
        <v>6.4000000000000003E-3</v>
      </c>
      <c r="I734" s="111">
        <f t="shared" si="11"/>
        <v>0.12790000000000001</v>
      </c>
      <c r="J734" s="399">
        <v>31778</v>
      </c>
    </row>
    <row r="735" spans="1:10" ht="14.5" customHeight="1" x14ac:dyDescent="0.15">
      <c r="A735" s="5"/>
      <c r="B735" s="399">
        <v>31809</v>
      </c>
      <c r="C735" s="16" t="s">
        <v>3325</v>
      </c>
      <c r="D735" s="5"/>
      <c r="E735" s="5"/>
      <c r="F735" s="107">
        <v>4.1300000000000003E-2</v>
      </c>
      <c r="G735" s="5"/>
      <c r="H735" s="111">
        <v>5.8999999999999999E-3</v>
      </c>
      <c r="I735" s="111">
        <f t="shared" si="11"/>
        <v>3.5400000000000001E-2</v>
      </c>
      <c r="J735" s="399">
        <v>31809</v>
      </c>
    </row>
    <row r="736" spans="1:10" ht="14.5" customHeight="1" x14ac:dyDescent="0.15">
      <c r="A736" s="5"/>
      <c r="B736" s="399">
        <v>31837</v>
      </c>
      <c r="C736" s="16" t="s">
        <v>3325</v>
      </c>
      <c r="D736" s="5"/>
      <c r="E736" s="5"/>
      <c r="F736" s="107">
        <v>2.7199999999999998E-2</v>
      </c>
      <c r="G736" s="5"/>
      <c r="H736" s="111">
        <v>6.6E-3</v>
      </c>
      <c r="I736" s="111">
        <f t="shared" si="11"/>
        <v>2.06E-2</v>
      </c>
      <c r="J736" s="399">
        <v>31837</v>
      </c>
    </row>
    <row r="737" spans="1:10" ht="14.5" customHeight="1" x14ac:dyDescent="0.15">
      <c r="A737" s="5"/>
      <c r="B737" s="399">
        <v>31868</v>
      </c>
      <c r="C737" s="16" t="s">
        <v>3325</v>
      </c>
      <c r="D737" s="5"/>
      <c r="E737" s="5"/>
      <c r="F737" s="107">
        <v>-8.8000000000000005E-3</v>
      </c>
      <c r="G737" s="5"/>
      <c r="H737" s="111">
        <v>6.4999999999999997E-3</v>
      </c>
      <c r="I737" s="111">
        <f t="shared" si="11"/>
        <v>-1.5300000000000001E-2</v>
      </c>
      <c r="J737" s="399">
        <v>31868</v>
      </c>
    </row>
    <row r="738" spans="1:10" ht="14.5" customHeight="1" x14ac:dyDescent="0.15">
      <c r="A738" s="5"/>
      <c r="B738" s="399">
        <v>31898</v>
      </c>
      <c r="C738" s="16" t="s">
        <v>3325</v>
      </c>
      <c r="D738" s="5"/>
      <c r="E738" s="5"/>
      <c r="F738" s="107">
        <v>1.03E-2</v>
      </c>
      <c r="G738" s="5"/>
      <c r="H738" s="111">
        <v>6.6E-3</v>
      </c>
      <c r="I738" s="111">
        <f t="shared" si="11"/>
        <v>3.7000000000000002E-3</v>
      </c>
      <c r="J738" s="399">
        <v>31898</v>
      </c>
    </row>
    <row r="739" spans="1:10" ht="14.5" customHeight="1" x14ac:dyDescent="0.15">
      <c r="A739" s="5"/>
      <c r="B739" s="399">
        <v>31929</v>
      </c>
      <c r="C739" s="16" t="s">
        <v>3325</v>
      </c>
      <c r="D739" s="5"/>
      <c r="E739" s="5"/>
      <c r="F739" s="107">
        <v>4.99E-2</v>
      </c>
      <c r="G739" s="5"/>
      <c r="H739" s="111">
        <v>7.4999999999999997E-3</v>
      </c>
      <c r="I739" s="111">
        <f t="shared" si="11"/>
        <v>4.24E-2</v>
      </c>
      <c r="J739" s="399">
        <v>31929</v>
      </c>
    </row>
    <row r="740" spans="1:10" ht="14.5" customHeight="1" x14ac:dyDescent="0.15">
      <c r="A740" s="5"/>
      <c r="B740" s="399">
        <v>31959</v>
      </c>
      <c r="C740" s="16" t="s">
        <v>3325</v>
      </c>
      <c r="D740" s="5"/>
      <c r="E740" s="5"/>
      <c r="F740" s="107">
        <v>4.9799999999999997E-2</v>
      </c>
      <c r="G740" s="5"/>
      <c r="H740" s="111">
        <v>7.3000000000000001E-3</v>
      </c>
      <c r="I740" s="111">
        <f t="shared" si="11"/>
        <v>4.2499999999999996E-2</v>
      </c>
      <c r="J740" s="399">
        <v>31959</v>
      </c>
    </row>
    <row r="741" spans="1:10" ht="14.5" customHeight="1" x14ac:dyDescent="0.15">
      <c r="A741" s="5"/>
      <c r="B741" s="399">
        <v>31990</v>
      </c>
      <c r="C741" s="16" t="s">
        <v>3325</v>
      </c>
      <c r="D741" s="5"/>
      <c r="E741" s="5"/>
      <c r="F741" s="107">
        <v>3.85E-2</v>
      </c>
      <c r="G741" s="5"/>
      <c r="H741" s="111">
        <v>7.4999999999999997E-3</v>
      </c>
      <c r="I741" s="111">
        <f t="shared" si="11"/>
        <v>3.1E-2</v>
      </c>
      <c r="J741" s="399">
        <v>31990</v>
      </c>
    </row>
    <row r="742" spans="1:10" ht="14.5" customHeight="1" x14ac:dyDescent="0.15">
      <c r="A742" s="5"/>
      <c r="B742" s="399">
        <v>32021</v>
      </c>
      <c r="C742" s="16" t="s">
        <v>3325</v>
      </c>
      <c r="D742" s="5"/>
      <c r="E742" s="5"/>
      <c r="F742" s="107">
        <v>-2.1999999999999999E-2</v>
      </c>
      <c r="G742" s="5"/>
      <c r="H742" s="111">
        <v>7.4999999999999997E-3</v>
      </c>
      <c r="I742" s="111">
        <f t="shared" si="11"/>
        <v>-2.9499999999999998E-2</v>
      </c>
      <c r="J742" s="399">
        <v>32021</v>
      </c>
    </row>
    <row r="743" spans="1:10" ht="14.5" customHeight="1" x14ac:dyDescent="0.15">
      <c r="A743" s="5"/>
      <c r="B743" s="399">
        <v>32051</v>
      </c>
      <c r="C743" s="16" t="s">
        <v>3325</v>
      </c>
      <c r="D743" s="5"/>
      <c r="E743" s="5"/>
      <c r="F743" s="107">
        <v>-0.2152</v>
      </c>
      <c r="G743" s="5"/>
      <c r="H743" s="111">
        <v>7.9000000000000008E-3</v>
      </c>
      <c r="I743" s="111">
        <f t="shared" si="11"/>
        <v>-0.22309999999999999</v>
      </c>
      <c r="J743" s="399">
        <v>32051</v>
      </c>
    </row>
    <row r="744" spans="1:10" ht="14.5" customHeight="1" x14ac:dyDescent="0.15">
      <c r="A744" s="5"/>
      <c r="B744" s="399">
        <v>32082</v>
      </c>
      <c r="C744" s="16" t="s">
        <v>3325</v>
      </c>
      <c r="D744" s="5"/>
      <c r="E744" s="5"/>
      <c r="F744" s="107">
        <v>-8.1900000000000001E-2</v>
      </c>
      <c r="G744" s="5"/>
      <c r="H744" s="111">
        <v>7.4999999999999997E-3</v>
      </c>
      <c r="I744" s="111">
        <f t="shared" si="11"/>
        <v>-8.9400000000000007E-2</v>
      </c>
      <c r="J744" s="399">
        <v>32082</v>
      </c>
    </row>
    <row r="745" spans="1:10" ht="14.5" customHeight="1" x14ac:dyDescent="0.15">
      <c r="A745" s="5"/>
      <c r="B745" s="399">
        <v>32112</v>
      </c>
      <c r="C745" s="16" t="s">
        <v>3325</v>
      </c>
      <c r="D745" s="5"/>
      <c r="E745" s="5"/>
      <c r="F745" s="107">
        <v>7.3800000000000004E-2</v>
      </c>
      <c r="G745" s="5"/>
      <c r="H745" s="111">
        <v>7.7999999999999996E-3</v>
      </c>
      <c r="I745" s="111">
        <f t="shared" si="11"/>
        <v>6.6000000000000003E-2</v>
      </c>
      <c r="J745" s="399">
        <v>32112</v>
      </c>
    </row>
    <row r="746" spans="1:10" ht="14.5" customHeight="1" x14ac:dyDescent="0.15">
      <c r="A746" s="5"/>
      <c r="B746" s="399">
        <v>32143</v>
      </c>
      <c r="C746" s="16" t="s">
        <v>3325</v>
      </c>
      <c r="D746" s="5"/>
      <c r="E746" s="5"/>
      <c r="F746" s="107">
        <v>4.2700000000000002E-2</v>
      </c>
      <c r="G746" s="5"/>
      <c r="H746" s="111">
        <v>7.1999999999999998E-3</v>
      </c>
      <c r="I746" s="111">
        <f t="shared" si="11"/>
        <v>3.5500000000000004E-2</v>
      </c>
      <c r="J746" s="399">
        <v>32143</v>
      </c>
    </row>
    <row r="747" spans="1:10" ht="14.5" customHeight="1" x14ac:dyDescent="0.15">
      <c r="A747" s="5"/>
      <c r="B747" s="399">
        <v>32174</v>
      </c>
      <c r="C747" s="16" t="s">
        <v>3325</v>
      </c>
      <c r="D747" s="5"/>
      <c r="E747" s="5"/>
      <c r="F747" s="107">
        <v>4.7E-2</v>
      </c>
      <c r="G747" s="5"/>
      <c r="H747" s="111">
        <v>7.1000000000000004E-3</v>
      </c>
      <c r="I747" s="111">
        <f t="shared" si="11"/>
        <v>3.9899999999999998E-2</v>
      </c>
      <c r="J747" s="399">
        <v>32174</v>
      </c>
    </row>
    <row r="748" spans="1:10" ht="14.5" customHeight="1" x14ac:dyDescent="0.15">
      <c r="A748" s="5"/>
      <c r="B748" s="399">
        <v>32203</v>
      </c>
      <c r="C748" s="16" t="s">
        <v>3325</v>
      </c>
      <c r="D748" s="5"/>
      <c r="E748" s="5"/>
      <c r="F748" s="107">
        <v>-3.0200000000000001E-2</v>
      </c>
      <c r="G748" s="5"/>
      <c r="H748" s="111">
        <v>7.1999999999999998E-3</v>
      </c>
      <c r="I748" s="111">
        <f t="shared" si="11"/>
        <v>-3.7400000000000003E-2</v>
      </c>
      <c r="J748" s="399">
        <v>32203</v>
      </c>
    </row>
    <row r="749" spans="1:10" ht="14.5" customHeight="1" x14ac:dyDescent="0.15">
      <c r="A749" s="5"/>
      <c r="B749" s="399">
        <v>32234</v>
      </c>
      <c r="C749" s="16" t="s">
        <v>3325</v>
      </c>
      <c r="D749" s="5"/>
      <c r="E749" s="5"/>
      <c r="F749" s="107">
        <v>1.0800000000000001E-2</v>
      </c>
      <c r="G749" s="5"/>
      <c r="H749" s="111">
        <v>7.0000000000000001E-3</v>
      </c>
      <c r="I749" s="111">
        <f t="shared" si="11"/>
        <v>3.8000000000000004E-3</v>
      </c>
      <c r="J749" s="399">
        <v>32234</v>
      </c>
    </row>
    <row r="750" spans="1:10" ht="14.5" customHeight="1" x14ac:dyDescent="0.15">
      <c r="A750" s="5"/>
      <c r="B750" s="399">
        <v>32264</v>
      </c>
      <c r="C750" s="16" t="s">
        <v>3325</v>
      </c>
      <c r="D750" s="5"/>
      <c r="E750" s="5"/>
      <c r="F750" s="107">
        <v>7.7999999999999996E-3</v>
      </c>
      <c r="G750" s="5"/>
      <c r="H750" s="111">
        <v>7.7999999999999996E-3</v>
      </c>
      <c r="I750" s="111">
        <f t="shared" si="11"/>
        <v>0</v>
      </c>
      <c r="J750" s="399">
        <v>32264</v>
      </c>
    </row>
    <row r="751" spans="1:10" ht="14.5" customHeight="1" x14ac:dyDescent="0.15">
      <c r="A751" s="5"/>
      <c r="B751" s="399">
        <v>32295</v>
      </c>
      <c r="C751" s="16" t="s">
        <v>3325</v>
      </c>
      <c r="D751" s="5"/>
      <c r="E751" s="5"/>
      <c r="F751" s="107">
        <v>4.6399999999999997E-2</v>
      </c>
      <c r="G751" s="5"/>
      <c r="H751" s="111">
        <v>7.6E-3</v>
      </c>
      <c r="I751" s="111">
        <f t="shared" si="11"/>
        <v>3.8799999999999994E-2</v>
      </c>
      <c r="J751" s="399">
        <v>32295</v>
      </c>
    </row>
    <row r="752" spans="1:10" ht="14.5" customHeight="1" x14ac:dyDescent="0.15">
      <c r="A752" s="5"/>
      <c r="B752" s="399">
        <v>32325</v>
      </c>
      <c r="C752" s="16" t="s">
        <v>3325</v>
      </c>
      <c r="D752" s="5"/>
      <c r="E752" s="5"/>
      <c r="F752" s="107">
        <v>-4.0000000000000001E-3</v>
      </c>
      <c r="G752" s="5"/>
      <c r="H752" s="111">
        <v>7.1000000000000004E-3</v>
      </c>
      <c r="I752" s="111">
        <f t="shared" si="11"/>
        <v>-1.11E-2</v>
      </c>
      <c r="J752" s="399">
        <v>32325</v>
      </c>
    </row>
    <row r="753" spans="1:10" ht="14.5" customHeight="1" x14ac:dyDescent="0.15">
      <c r="A753" s="5"/>
      <c r="B753" s="399">
        <v>32356</v>
      </c>
      <c r="C753" s="16" t="s">
        <v>3325</v>
      </c>
      <c r="D753" s="5"/>
      <c r="E753" s="5"/>
      <c r="F753" s="107">
        <v>-3.3099999999999997E-2</v>
      </c>
      <c r="G753" s="5"/>
      <c r="H753" s="111">
        <v>8.3000000000000001E-3</v>
      </c>
      <c r="I753" s="111">
        <f t="shared" si="11"/>
        <v>-4.1399999999999999E-2</v>
      </c>
      <c r="J753" s="399">
        <v>32356</v>
      </c>
    </row>
    <row r="754" spans="1:10" ht="14.5" customHeight="1" x14ac:dyDescent="0.15">
      <c r="A754" s="5"/>
      <c r="B754" s="399">
        <v>32387</v>
      </c>
      <c r="C754" s="16" t="s">
        <v>3325</v>
      </c>
      <c r="D754" s="5"/>
      <c r="E754" s="5"/>
      <c r="F754" s="107">
        <v>4.24E-2</v>
      </c>
      <c r="G754" s="5"/>
      <c r="H754" s="111">
        <v>7.6E-3</v>
      </c>
      <c r="I754" s="111">
        <f t="shared" si="11"/>
        <v>3.4799999999999998E-2</v>
      </c>
      <c r="J754" s="399">
        <v>32387</v>
      </c>
    </row>
    <row r="755" spans="1:10" ht="14.5" customHeight="1" x14ac:dyDescent="0.15">
      <c r="A755" s="5"/>
      <c r="B755" s="399">
        <v>32417</v>
      </c>
      <c r="C755" s="16" t="s">
        <v>3325</v>
      </c>
      <c r="D755" s="5"/>
      <c r="E755" s="5"/>
      <c r="F755" s="107">
        <v>2.7300000000000001E-2</v>
      </c>
      <c r="G755" s="5"/>
      <c r="H755" s="111">
        <v>7.6E-3</v>
      </c>
      <c r="I755" s="111">
        <f t="shared" si="11"/>
        <v>1.9700000000000002E-2</v>
      </c>
      <c r="J755" s="399">
        <v>32417</v>
      </c>
    </row>
    <row r="756" spans="1:10" ht="14.5" customHeight="1" x14ac:dyDescent="0.15">
      <c r="A756" s="5"/>
      <c r="B756" s="399">
        <v>32448</v>
      </c>
      <c r="C756" s="16" t="s">
        <v>3325</v>
      </c>
      <c r="D756" s="5"/>
      <c r="E756" s="5"/>
      <c r="F756" s="107">
        <v>-1.4200000000000001E-2</v>
      </c>
      <c r="G756" s="5"/>
      <c r="H756" s="111">
        <v>7.0000000000000001E-3</v>
      </c>
      <c r="I756" s="111">
        <f t="shared" si="11"/>
        <v>-2.12E-2</v>
      </c>
      <c r="J756" s="399">
        <v>32448</v>
      </c>
    </row>
    <row r="757" spans="1:10" ht="14.5" customHeight="1" x14ac:dyDescent="0.15">
      <c r="A757" s="5"/>
      <c r="B757" s="399">
        <v>32478</v>
      </c>
      <c r="C757" s="16" t="s">
        <v>3325</v>
      </c>
      <c r="D757" s="5"/>
      <c r="E757" s="5"/>
      <c r="F757" s="107">
        <v>1.8100000000000002E-2</v>
      </c>
      <c r="G757" s="5"/>
      <c r="H757" s="111">
        <v>7.4999999999999997E-3</v>
      </c>
      <c r="I757" s="111">
        <f t="shared" si="11"/>
        <v>1.0600000000000002E-2</v>
      </c>
      <c r="J757" s="399">
        <v>32478</v>
      </c>
    </row>
    <row r="758" spans="1:10" ht="14.5" customHeight="1" x14ac:dyDescent="0.15">
      <c r="A758" s="5"/>
      <c r="B758" s="399">
        <v>32509</v>
      </c>
      <c r="C758" s="16" t="s">
        <v>3325</v>
      </c>
      <c r="D758" s="5"/>
      <c r="E758" s="5"/>
      <c r="F758" s="107">
        <v>7.2300000000000003E-2</v>
      </c>
      <c r="G758" s="5"/>
      <c r="H758" s="111">
        <v>8.0000000000000002E-3</v>
      </c>
      <c r="I758" s="111">
        <f t="shared" si="11"/>
        <v>6.4299999999999996E-2</v>
      </c>
      <c r="J758" s="399">
        <v>32509</v>
      </c>
    </row>
    <row r="759" spans="1:10" ht="14.5" customHeight="1" x14ac:dyDescent="0.15">
      <c r="A759" s="5"/>
      <c r="B759" s="399">
        <v>32540</v>
      </c>
      <c r="C759" s="16" t="s">
        <v>3325</v>
      </c>
      <c r="D759" s="5"/>
      <c r="E759" s="5"/>
      <c r="F759" s="107">
        <v>-2.4899999999999999E-2</v>
      </c>
      <c r="G759" s="5"/>
      <c r="H759" s="111">
        <v>6.8999999999999999E-3</v>
      </c>
      <c r="I759" s="111">
        <f t="shared" si="11"/>
        <v>-3.1799999999999995E-2</v>
      </c>
      <c r="J759" s="399">
        <v>32540</v>
      </c>
    </row>
    <row r="760" spans="1:10" ht="14.5" customHeight="1" x14ac:dyDescent="0.15">
      <c r="A760" s="5"/>
      <c r="B760" s="399">
        <v>32568</v>
      </c>
      <c r="C760" s="16" t="s">
        <v>3325</v>
      </c>
      <c r="D760" s="5"/>
      <c r="E760" s="5"/>
      <c r="F760" s="107">
        <v>2.3599999999999999E-2</v>
      </c>
      <c r="G760" s="5"/>
      <c r="H760" s="111">
        <v>7.9000000000000008E-3</v>
      </c>
      <c r="I760" s="111">
        <f t="shared" si="11"/>
        <v>1.5699999999999999E-2</v>
      </c>
      <c r="J760" s="399">
        <v>32568</v>
      </c>
    </row>
    <row r="761" spans="1:10" ht="14.5" customHeight="1" x14ac:dyDescent="0.15">
      <c r="A761" s="5"/>
      <c r="B761" s="399">
        <v>32599</v>
      </c>
      <c r="C761" s="16" t="s">
        <v>3325</v>
      </c>
      <c r="D761" s="5"/>
      <c r="E761" s="5"/>
      <c r="F761" s="107">
        <v>5.16E-2</v>
      </c>
      <c r="G761" s="5"/>
      <c r="H761" s="111">
        <v>7.0000000000000001E-3</v>
      </c>
      <c r="I761" s="111">
        <f t="shared" si="11"/>
        <v>4.4600000000000001E-2</v>
      </c>
      <c r="J761" s="399">
        <v>32599</v>
      </c>
    </row>
    <row r="762" spans="1:10" ht="14.5" customHeight="1" x14ac:dyDescent="0.15">
      <c r="A762" s="5"/>
      <c r="B762" s="399">
        <v>32629</v>
      </c>
      <c r="C762" s="16" t="s">
        <v>3325</v>
      </c>
      <c r="D762" s="5"/>
      <c r="E762" s="5"/>
      <c r="F762" s="107">
        <v>4.02E-2</v>
      </c>
      <c r="G762" s="5"/>
      <c r="H762" s="111">
        <v>8.0000000000000002E-3</v>
      </c>
      <c r="I762" s="111">
        <f t="shared" si="11"/>
        <v>3.2199999999999999E-2</v>
      </c>
      <c r="J762" s="399">
        <v>32629</v>
      </c>
    </row>
    <row r="763" spans="1:10" ht="14.5" customHeight="1" x14ac:dyDescent="0.15">
      <c r="A763" s="5"/>
      <c r="B763" s="399">
        <v>32660</v>
      </c>
      <c r="C763" s="16" t="s">
        <v>3325</v>
      </c>
      <c r="D763" s="5"/>
      <c r="E763" s="5"/>
      <c r="F763" s="107">
        <v>-5.4000000000000003E-3</v>
      </c>
      <c r="G763" s="5"/>
      <c r="H763" s="111">
        <v>7.0000000000000001E-3</v>
      </c>
      <c r="I763" s="111">
        <f t="shared" si="11"/>
        <v>-1.2400000000000001E-2</v>
      </c>
      <c r="J763" s="399">
        <v>32660</v>
      </c>
    </row>
    <row r="764" spans="1:10" ht="14.5" customHeight="1" x14ac:dyDescent="0.15">
      <c r="A764" s="5"/>
      <c r="B764" s="399">
        <v>32690</v>
      </c>
      <c r="C764" s="16" t="s">
        <v>3325</v>
      </c>
      <c r="D764" s="5"/>
      <c r="E764" s="5"/>
      <c r="F764" s="107">
        <v>8.9800000000000005E-2</v>
      </c>
      <c r="G764" s="5"/>
      <c r="H764" s="111">
        <v>6.7999999999999996E-3</v>
      </c>
      <c r="I764" s="111">
        <f t="shared" si="11"/>
        <v>8.3000000000000004E-2</v>
      </c>
      <c r="J764" s="399">
        <v>32690</v>
      </c>
    </row>
    <row r="765" spans="1:10" ht="14.5" customHeight="1" x14ac:dyDescent="0.15">
      <c r="A765" s="5"/>
      <c r="B765" s="399">
        <v>32721</v>
      </c>
      <c r="C765" s="16" t="s">
        <v>3325</v>
      </c>
      <c r="D765" s="5"/>
      <c r="E765" s="5"/>
      <c r="F765" s="107">
        <v>1.9300000000000001E-2</v>
      </c>
      <c r="G765" s="5"/>
      <c r="H765" s="111">
        <v>6.6E-3</v>
      </c>
      <c r="I765" s="111">
        <f t="shared" si="11"/>
        <v>1.2700000000000001E-2</v>
      </c>
      <c r="J765" s="399">
        <v>32721</v>
      </c>
    </row>
    <row r="766" spans="1:10" ht="14.5" customHeight="1" x14ac:dyDescent="0.15">
      <c r="A766" s="5"/>
      <c r="B766" s="399">
        <v>32752</v>
      </c>
      <c r="C766" s="16" t="s">
        <v>3325</v>
      </c>
      <c r="D766" s="5"/>
      <c r="E766" s="5"/>
      <c r="F766" s="107">
        <v>-3.8999999999999998E-3</v>
      </c>
      <c r="G766" s="5"/>
      <c r="H766" s="111">
        <v>6.4999999999999997E-3</v>
      </c>
      <c r="I766" s="111">
        <f t="shared" si="11"/>
        <v>-1.04E-2</v>
      </c>
      <c r="J766" s="399">
        <v>32752</v>
      </c>
    </row>
    <row r="767" spans="1:10" ht="14.5" customHeight="1" x14ac:dyDescent="0.15">
      <c r="A767" s="5"/>
      <c r="B767" s="399">
        <v>32782</v>
      </c>
      <c r="C767" s="16" t="s">
        <v>3325</v>
      </c>
      <c r="D767" s="5"/>
      <c r="E767" s="5"/>
      <c r="F767" s="107">
        <v>-2.3300000000000001E-2</v>
      </c>
      <c r="G767" s="5"/>
      <c r="H767" s="111">
        <v>7.1999999999999998E-3</v>
      </c>
      <c r="I767" s="111">
        <f t="shared" si="11"/>
        <v>-3.0499999999999999E-2</v>
      </c>
      <c r="J767" s="399">
        <v>32782</v>
      </c>
    </row>
    <row r="768" spans="1:10" ht="14.5" customHeight="1" x14ac:dyDescent="0.15">
      <c r="A768" s="5"/>
      <c r="B768" s="399">
        <v>32813</v>
      </c>
      <c r="C768" s="16" t="s">
        <v>3325</v>
      </c>
      <c r="D768" s="5"/>
      <c r="E768" s="5"/>
      <c r="F768" s="107">
        <v>2.0799999999999999E-2</v>
      </c>
      <c r="G768" s="5"/>
      <c r="H768" s="111">
        <v>6.4000000000000003E-3</v>
      </c>
      <c r="I768" s="111">
        <f t="shared" si="11"/>
        <v>1.44E-2</v>
      </c>
      <c r="J768" s="399">
        <v>32813</v>
      </c>
    </row>
    <row r="769" spans="1:10" ht="14.5" customHeight="1" x14ac:dyDescent="0.15">
      <c r="A769" s="5"/>
      <c r="B769" s="399">
        <v>32843</v>
      </c>
      <c r="C769" s="16" t="s">
        <v>3325</v>
      </c>
      <c r="D769" s="5"/>
      <c r="E769" s="5"/>
      <c r="F769" s="107">
        <v>2.3599999999999999E-2</v>
      </c>
      <c r="G769" s="5"/>
      <c r="H769" s="111">
        <v>6.4000000000000003E-3</v>
      </c>
      <c r="I769" s="111">
        <f t="shared" si="11"/>
        <v>1.72E-2</v>
      </c>
      <c r="J769" s="399">
        <v>32843</v>
      </c>
    </row>
    <row r="770" spans="1:10" ht="14.5" customHeight="1" x14ac:dyDescent="0.15">
      <c r="A770" s="5"/>
      <c r="B770" s="399">
        <v>32874</v>
      </c>
      <c r="C770" s="16" t="s">
        <v>3325</v>
      </c>
      <c r="D770" s="5"/>
      <c r="E770" s="5"/>
      <c r="F770" s="107">
        <v>-6.7100000000000007E-2</v>
      </c>
      <c r="G770" s="5"/>
      <c r="H770" s="111">
        <v>7.3000000000000001E-3</v>
      </c>
      <c r="I770" s="111">
        <f t="shared" ref="I770:I833" si="12">F770-H770</f>
        <v>-7.4400000000000008E-2</v>
      </c>
      <c r="J770" s="399">
        <v>32874</v>
      </c>
    </row>
    <row r="771" spans="1:10" ht="14.5" customHeight="1" x14ac:dyDescent="0.15">
      <c r="A771" s="5"/>
      <c r="B771" s="399">
        <v>32905</v>
      </c>
      <c r="C771" s="16" t="s">
        <v>3325</v>
      </c>
      <c r="D771" s="5"/>
      <c r="E771" s="5"/>
      <c r="F771" s="107">
        <v>1.29E-2</v>
      </c>
      <c r="G771" s="5"/>
      <c r="H771" s="111">
        <v>6.6E-3</v>
      </c>
      <c r="I771" s="111">
        <f t="shared" si="12"/>
        <v>6.3E-3</v>
      </c>
      <c r="J771" s="399">
        <v>32905</v>
      </c>
    </row>
    <row r="772" spans="1:10" ht="14.5" customHeight="1" x14ac:dyDescent="0.15">
      <c r="A772" s="5"/>
      <c r="B772" s="399">
        <v>32933</v>
      </c>
      <c r="C772" s="16" t="s">
        <v>3325</v>
      </c>
      <c r="D772" s="5"/>
      <c r="E772" s="5"/>
      <c r="F772" s="107">
        <v>2.63E-2</v>
      </c>
      <c r="G772" s="5"/>
      <c r="H772" s="111">
        <v>7.1000000000000004E-3</v>
      </c>
      <c r="I772" s="111">
        <f t="shared" si="12"/>
        <v>1.9200000000000002E-2</v>
      </c>
      <c r="J772" s="399">
        <v>32933</v>
      </c>
    </row>
    <row r="773" spans="1:10" ht="14.5" customHeight="1" x14ac:dyDescent="0.15">
      <c r="A773" s="5"/>
      <c r="B773" s="399">
        <v>32964</v>
      </c>
      <c r="C773" s="16" t="s">
        <v>3325</v>
      </c>
      <c r="D773" s="5"/>
      <c r="E773" s="5"/>
      <c r="F773" s="107">
        <v>-2.47E-2</v>
      </c>
      <c r="G773" s="5"/>
      <c r="H773" s="111">
        <v>7.4999999999999997E-3</v>
      </c>
      <c r="I773" s="111">
        <f t="shared" si="12"/>
        <v>-3.2199999999999999E-2</v>
      </c>
      <c r="J773" s="399">
        <v>32964</v>
      </c>
    </row>
    <row r="774" spans="1:10" ht="14.5" customHeight="1" x14ac:dyDescent="0.15">
      <c r="A774" s="5"/>
      <c r="B774" s="399">
        <v>32994</v>
      </c>
      <c r="C774" s="16" t="s">
        <v>3325</v>
      </c>
      <c r="D774" s="5"/>
      <c r="E774" s="5"/>
      <c r="F774" s="107">
        <v>9.7500000000000003E-2</v>
      </c>
      <c r="G774" s="5"/>
      <c r="H774" s="111">
        <v>7.4999999999999997E-3</v>
      </c>
      <c r="I774" s="111">
        <f t="shared" si="12"/>
        <v>0.09</v>
      </c>
      <c r="J774" s="399">
        <v>32994</v>
      </c>
    </row>
    <row r="775" spans="1:10" ht="14.5" customHeight="1" x14ac:dyDescent="0.15">
      <c r="A775" s="5"/>
      <c r="B775" s="399">
        <v>33025</v>
      </c>
      <c r="C775" s="16" t="s">
        <v>3325</v>
      </c>
      <c r="D775" s="5"/>
      <c r="E775" s="5"/>
      <c r="F775" s="107">
        <v>-7.0000000000000001E-3</v>
      </c>
      <c r="G775" s="5"/>
      <c r="H775" s="111">
        <v>6.7999999999999996E-3</v>
      </c>
      <c r="I775" s="111">
        <f t="shared" si="12"/>
        <v>-1.38E-2</v>
      </c>
      <c r="J775" s="399">
        <v>33025</v>
      </c>
    </row>
    <row r="776" spans="1:10" ht="14.5" customHeight="1" x14ac:dyDescent="0.15">
      <c r="A776" s="5"/>
      <c r="B776" s="399">
        <v>33055</v>
      </c>
      <c r="C776" s="16" t="s">
        <v>3325</v>
      </c>
      <c r="D776" s="5"/>
      <c r="E776" s="5"/>
      <c r="F776" s="107">
        <v>-3.2000000000000002E-3</v>
      </c>
      <c r="G776" s="5"/>
      <c r="H776" s="111">
        <v>7.4000000000000003E-3</v>
      </c>
      <c r="I776" s="111">
        <f t="shared" si="12"/>
        <v>-1.06E-2</v>
      </c>
      <c r="J776" s="399">
        <v>33055</v>
      </c>
    </row>
    <row r="777" spans="1:10" ht="14.5" customHeight="1" x14ac:dyDescent="0.15">
      <c r="A777" s="5"/>
      <c r="B777" s="399">
        <v>33086</v>
      </c>
      <c r="C777" s="16" t="s">
        <v>3325</v>
      </c>
      <c r="D777" s="5"/>
      <c r="E777" s="5"/>
      <c r="F777" s="107">
        <v>-9.0300000000000005E-2</v>
      </c>
      <c r="G777" s="5"/>
      <c r="H777" s="111">
        <v>7.1000000000000004E-3</v>
      </c>
      <c r="I777" s="111">
        <f t="shared" si="12"/>
        <v>-9.74E-2</v>
      </c>
      <c r="J777" s="399">
        <v>33086</v>
      </c>
    </row>
    <row r="778" spans="1:10" ht="14.5" customHeight="1" x14ac:dyDescent="0.15">
      <c r="A778" s="5"/>
      <c r="B778" s="399">
        <v>33117</v>
      </c>
      <c r="C778" s="16" t="s">
        <v>3325</v>
      </c>
      <c r="D778" s="5"/>
      <c r="E778" s="5"/>
      <c r="F778" s="107">
        <v>-4.9200000000000001E-2</v>
      </c>
      <c r="G778" s="5"/>
      <c r="H778" s="111">
        <v>6.8999999999999999E-3</v>
      </c>
      <c r="I778" s="111">
        <f t="shared" si="12"/>
        <v>-5.6099999999999997E-2</v>
      </c>
      <c r="J778" s="399">
        <v>33117</v>
      </c>
    </row>
    <row r="779" spans="1:10" ht="14.5" customHeight="1" x14ac:dyDescent="0.15">
      <c r="A779" s="5"/>
      <c r="B779" s="399">
        <v>33147</v>
      </c>
      <c r="C779" s="16" t="s">
        <v>3325</v>
      </c>
      <c r="D779" s="5"/>
      <c r="E779" s="5"/>
      <c r="F779" s="107">
        <v>-3.7000000000000002E-3</v>
      </c>
      <c r="G779" s="5"/>
      <c r="H779" s="111">
        <v>8.0999999999999996E-3</v>
      </c>
      <c r="I779" s="111">
        <f t="shared" si="12"/>
        <v>-1.18E-2</v>
      </c>
      <c r="J779" s="399">
        <v>33147</v>
      </c>
    </row>
    <row r="780" spans="1:10" ht="14.5" customHeight="1" x14ac:dyDescent="0.15">
      <c r="A780" s="5"/>
      <c r="B780" s="399">
        <v>33178</v>
      </c>
      <c r="C780" s="16" t="s">
        <v>3325</v>
      </c>
      <c r="D780" s="5"/>
      <c r="E780" s="5"/>
      <c r="F780" s="107">
        <v>6.4399999999999999E-2</v>
      </c>
      <c r="G780" s="5"/>
      <c r="H780" s="111">
        <v>7.1000000000000004E-3</v>
      </c>
      <c r="I780" s="111">
        <f t="shared" si="12"/>
        <v>5.7299999999999997E-2</v>
      </c>
      <c r="J780" s="399">
        <v>33178</v>
      </c>
    </row>
    <row r="781" spans="1:10" ht="14.5" customHeight="1" x14ac:dyDescent="0.15">
      <c r="A781" s="5"/>
      <c r="B781" s="399">
        <v>33208</v>
      </c>
      <c r="C781" s="16" t="s">
        <v>3325</v>
      </c>
      <c r="D781" s="5"/>
      <c r="E781" s="5"/>
      <c r="F781" s="107">
        <v>2.7400000000000001E-2</v>
      </c>
      <c r="G781" s="5"/>
      <c r="H781" s="111">
        <v>7.1999999999999998E-3</v>
      </c>
      <c r="I781" s="111">
        <f t="shared" si="12"/>
        <v>2.0200000000000003E-2</v>
      </c>
      <c r="J781" s="399">
        <v>33208</v>
      </c>
    </row>
    <row r="782" spans="1:10" ht="14.5" customHeight="1" x14ac:dyDescent="0.15">
      <c r="A782" s="5"/>
      <c r="B782" s="399">
        <v>33239</v>
      </c>
      <c r="C782" s="16" t="s">
        <v>3325</v>
      </c>
      <c r="D782" s="5"/>
      <c r="E782" s="5"/>
      <c r="F782" s="107">
        <v>4.4200000000000003E-2</v>
      </c>
      <c r="G782" s="5"/>
      <c r="H782" s="111">
        <v>7.1000000000000004E-3</v>
      </c>
      <c r="I782" s="111">
        <f t="shared" si="12"/>
        <v>3.7100000000000001E-2</v>
      </c>
      <c r="J782" s="399">
        <v>33239</v>
      </c>
    </row>
    <row r="783" spans="1:10" ht="14.5" customHeight="1" x14ac:dyDescent="0.15">
      <c r="A783" s="5"/>
      <c r="B783" s="399">
        <v>33270</v>
      </c>
      <c r="C783" s="16" t="s">
        <v>3325</v>
      </c>
      <c r="D783" s="5"/>
      <c r="E783" s="5"/>
      <c r="F783" s="107">
        <v>7.1599999999999997E-2</v>
      </c>
      <c r="G783" s="5"/>
      <c r="H783" s="111">
        <v>6.4000000000000003E-3</v>
      </c>
      <c r="I783" s="111">
        <f t="shared" si="12"/>
        <v>6.5199999999999994E-2</v>
      </c>
      <c r="J783" s="399">
        <v>33270</v>
      </c>
    </row>
    <row r="784" spans="1:10" ht="14.5" customHeight="1" x14ac:dyDescent="0.15">
      <c r="A784" s="5"/>
      <c r="B784" s="399">
        <v>33298</v>
      </c>
      <c r="C784" s="16" t="s">
        <v>3325</v>
      </c>
      <c r="D784" s="5"/>
      <c r="E784" s="5"/>
      <c r="F784" s="107">
        <v>2.3800000000000002E-2</v>
      </c>
      <c r="G784" s="5"/>
      <c r="H784" s="111">
        <v>6.4000000000000003E-3</v>
      </c>
      <c r="I784" s="111">
        <f t="shared" si="12"/>
        <v>1.7400000000000002E-2</v>
      </c>
      <c r="J784" s="399">
        <v>33298</v>
      </c>
    </row>
    <row r="785" spans="1:10" ht="14.5" customHeight="1" x14ac:dyDescent="0.15">
      <c r="A785" s="5"/>
      <c r="B785" s="399">
        <v>33329</v>
      </c>
      <c r="C785" s="16" t="s">
        <v>3325</v>
      </c>
      <c r="D785" s="5"/>
      <c r="E785" s="5"/>
      <c r="F785" s="107">
        <v>2.8E-3</v>
      </c>
      <c r="G785" s="5"/>
      <c r="H785" s="111">
        <v>7.6E-3</v>
      </c>
      <c r="I785" s="111">
        <f t="shared" si="12"/>
        <v>-4.8000000000000004E-3</v>
      </c>
      <c r="J785" s="399">
        <v>33329</v>
      </c>
    </row>
    <row r="786" spans="1:10" ht="14.5" customHeight="1" x14ac:dyDescent="0.15">
      <c r="A786" s="5"/>
      <c r="B786" s="399">
        <v>33359</v>
      </c>
      <c r="C786" s="16" t="s">
        <v>3325</v>
      </c>
      <c r="D786" s="5"/>
      <c r="E786" s="5"/>
      <c r="F786" s="107">
        <v>4.2799999999999998E-2</v>
      </c>
      <c r="G786" s="5"/>
      <c r="H786" s="111">
        <v>6.7999999999999996E-3</v>
      </c>
      <c r="I786" s="111">
        <f t="shared" si="12"/>
        <v>3.5999999999999997E-2</v>
      </c>
      <c r="J786" s="399">
        <v>33359</v>
      </c>
    </row>
    <row r="787" spans="1:10" ht="14.5" customHeight="1" x14ac:dyDescent="0.15">
      <c r="A787" s="5"/>
      <c r="B787" s="399">
        <v>33390</v>
      </c>
      <c r="C787" s="16" t="s">
        <v>3325</v>
      </c>
      <c r="D787" s="5"/>
      <c r="E787" s="5"/>
      <c r="F787" s="107">
        <v>-4.5699999999999998E-2</v>
      </c>
      <c r="G787" s="5"/>
      <c r="H787" s="111">
        <v>6.3E-3</v>
      </c>
      <c r="I787" s="111">
        <f t="shared" si="12"/>
        <v>-5.1999999999999998E-2</v>
      </c>
      <c r="J787" s="399">
        <v>33390</v>
      </c>
    </row>
    <row r="788" spans="1:10" ht="14.5" customHeight="1" x14ac:dyDescent="0.15">
      <c r="A788" s="5"/>
      <c r="B788" s="399">
        <v>33420</v>
      </c>
      <c r="C788" s="16" t="s">
        <v>3325</v>
      </c>
      <c r="D788" s="5"/>
      <c r="E788" s="5"/>
      <c r="F788" s="107">
        <v>4.6800000000000001E-2</v>
      </c>
      <c r="G788" s="5"/>
      <c r="H788" s="111">
        <v>7.6E-3</v>
      </c>
      <c r="I788" s="111">
        <f t="shared" si="12"/>
        <v>3.9199999999999999E-2</v>
      </c>
      <c r="J788" s="399">
        <v>33420</v>
      </c>
    </row>
    <row r="789" spans="1:10" ht="14.5" customHeight="1" x14ac:dyDescent="0.15">
      <c r="A789" s="5"/>
      <c r="B789" s="399">
        <v>33451</v>
      </c>
      <c r="C789" s="16" t="s">
        <v>3325</v>
      </c>
      <c r="D789" s="5"/>
      <c r="E789" s="5"/>
      <c r="F789" s="107">
        <v>2.35E-2</v>
      </c>
      <c r="G789" s="5"/>
      <c r="H789" s="111">
        <v>6.7999999999999996E-3</v>
      </c>
      <c r="I789" s="111">
        <f t="shared" si="12"/>
        <v>1.67E-2</v>
      </c>
      <c r="J789" s="399">
        <v>33451</v>
      </c>
    </row>
    <row r="790" spans="1:10" ht="14.5" customHeight="1" x14ac:dyDescent="0.15">
      <c r="A790" s="5"/>
      <c r="B790" s="399">
        <v>33482</v>
      </c>
      <c r="C790" s="16" t="s">
        <v>3325</v>
      </c>
      <c r="D790" s="5"/>
      <c r="E790" s="5"/>
      <c r="F790" s="107">
        <v>-1.6400000000000001E-2</v>
      </c>
      <c r="G790" s="5"/>
      <c r="H790" s="111">
        <v>6.7999999999999996E-3</v>
      </c>
      <c r="I790" s="111">
        <f t="shared" si="12"/>
        <v>-2.3200000000000002E-2</v>
      </c>
      <c r="J790" s="399">
        <v>33482</v>
      </c>
    </row>
    <row r="791" spans="1:10" ht="14.5" customHeight="1" x14ac:dyDescent="0.15">
      <c r="A791" s="5"/>
      <c r="B791" s="399">
        <v>33512</v>
      </c>
      <c r="C791" s="16" t="s">
        <v>3325</v>
      </c>
      <c r="D791" s="5"/>
      <c r="E791" s="5"/>
      <c r="F791" s="107">
        <v>1.34E-2</v>
      </c>
      <c r="G791" s="5"/>
      <c r="H791" s="111">
        <v>6.4999999999999997E-3</v>
      </c>
      <c r="I791" s="111">
        <f t="shared" si="12"/>
        <v>6.9000000000000008E-3</v>
      </c>
      <c r="J791" s="399">
        <v>33512</v>
      </c>
    </row>
    <row r="792" spans="1:10" ht="14.5" customHeight="1" x14ac:dyDescent="0.15">
      <c r="A792" s="5"/>
      <c r="B792" s="399">
        <v>33543</v>
      </c>
      <c r="C792" s="16" t="s">
        <v>3325</v>
      </c>
      <c r="D792" s="5"/>
      <c r="E792" s="5"/>
      <c r="F792" s="107">
        <v>-4.0399999999999998E-2</v>
      </c>
      <c r="G792" s="5"/>
      <c r="H792" s="111">
        <v>6.0000000000000001E-3</v>
      </c>
      <c r="I792" s="111">
        <f t="shared" si="12"/>
        <v>-4.6399999999999997E-2</v>
      </c>
      <c r="J792" s="399">
        <v>33543</v>
      </c>
    </row>
    <row r="793" spans="1:10" ht="14.5" customHeight="1" x14ac:dyDescent="0.15">
      <c r="A793" s="5"/>
      <c r="B793" s="399">
        <v>33573</v>
      </c>
      <c r="C793" s="16" t="s">
        <v>3325</v>
      </c>
      <c r="D793" s="5"/>
      <c r="E793" s="5"/>
      <c r="F793" s="107">
        <v>0.1143</v>
      </c>
      <c r="G793" s="5"/>
      <c r="H793" s="111">
        <v>6.7999999999999996E-3</v>
      </c>
      <c r="I793" s="111">
        <f t="shared" si="12"/>
        <v>0.1075</v>
      </c>
      <c r="J793" s="399">
        <v>33573</v>
      </c>
    </row>
    <row r="794" spans="1:10" ht="14.5" customHeight="1" x14ac:dyDescent="0.15">
      <c r="A794" s="5"/>
      <c r="B794" s="399">
        <v>33604</v>
      </c>
      <c r="C794" s="16" t="s">
        <v>3325</v>
      </c>
      <c r="D794" s="5"/>
      <c r="E794" s="5"/>
      <c r="F794" s="107">
        <v>-1.8599999999999998E-2</v>
      </c>
      <c r="G794" s="5"/>
      <c r="H794" s="111">
        <v>6.1000000000000004E-3</v>
      </c>
      <c r="I794" s="111">
        <f t="shared" si="12"/>
        <v>-2.47E-2</v>
      </c>
      <c r="J794" s="399">
        <v>33604</v>
      </c>
    </row>
    <row r="795" spans="1:10" ht="14.5" customHeight="1" x14ac:dyDescent="0.15">
      <c r="A795" s="5"/>
      <c r="B795" s="399">
        <v>33635</v>
      </c>
      <c r="C795" s="16" t="s">
        <v>3325</v>
      </c>
      <c r="D795" s="5"/>
      <c r="E795" s="5"/>
      <c r="F795" s="107">
        <v>1.2800000000000001E-2</v>
      </c>
      <c r="G795" s="5"/>
      <c r="H795" s="111">
        <v>5.8999999999999999E-3</v>
      </c>
      <c r="I795" s="111">
        <f t="shared" si="12"/>
        <v>6.9000000000000008E-3</v>
      </c>
      <c r="J795" s="399">
        <v>33635</v>
      </c>
    </row>
    <row r="796" spans="1:10" ht="14.5" customHeight="1" x14ac:dyDescent="0.15">
      <c r="A796" s="5"/>
      <c r="B796" s="399">
        <v>33664</v>
      </c>
      <c r="C796" s="16" t="s">
        <v>3325</v>
      </c>
      <c r="D796" s="5"/>
      <c r="E796" s="5"/>
      <c r="F796" s="107">
        <v>-1.9599999999999999E-2</v>
      </c>
      <c r="G796" s="5"/>
      <c r="H796" s="111">
        <v>6.7000000000000002E-3</v>
      </c>
      <c r="I796" s="111">
        <f t="shared" si="12"/>
        <v>-2.63E-2</v>
      </c>
      <c r="J796" s="399">
        <v>33664</v>
      </c>
    </row>
    <row r="797" spans="1:10" ht="14.5" customHeight="1" x14ac:dyDescent="0.15">
      <c r="A797" s="5"/>
      <c r="B797" s="399">
        <v>33695</v>
      </c>
      <c r="C797" s="16" t="s">
        <v>3325</v>
      </c>
      <c r="D797" s="5"/>
      <c r="E797" s="5"/>
      <c r="F797" s="107">
        <v>2.9100000000000001E-2</v>
      </c>
      <c r="G797" s="5"/>
      <c r="H797" s="111">
        <v>6.4999999999999997E-3</v>
      </c>
      <c r="I797" s="111">
        <f t="shared" si="12"/>
        <v>2.2600000000000002E-2</v>
      </c>
      <c r="J797" s="399">
        <v>33695</v>
      </c>
    </row>
    <row r="798" spans="1:10" ht="14.5" customHeight="1" x14ac:dyDescent="0.15">
      <c r="A798" s="5"/>
      <c r="B798" s="399">
        <v>33725</v>
      </c>
      <c r="C798" s="16" t="s">
        <v>3325</v>
      </c>
      <c r="D798" s="5"/>
      <c r="E798" s="5"/>
      <c r="F798" s="107">
        <v>5.4000000000000003E-3</v>
      </c>
      <c r="G798" s="5"/>
      <c r="H798" s="111">
        <v>6.1000000000000004E-3</v>
      </c>
      <c r="I798" s="111">
        <f t="shared" si="12"/>
        <v>-7.000000000000001E-4</v>
      </c>
      <c r="J798" s="399">
        <v>33725</v>
      </c>
    </row>
    <row r="799" spans="1:10" ht="14.5" customHeight="1" x14ac:dyDescent="0.15">
      <c r="A799" s="5"/>
      <c r="B799" s="399">
        <v>33756</v>
      </c>
      <c r="C799" s="16" t="s">
        <v>3325</v>
      </c>
      <c r="D799" s="5"/>
      <c r="E799" s="5"/>
      <c r="F799" s="107">
        <v>-1.4500000000000001E-2</v>
      </c>
      <c r="G799" s="5"/>
      <c r="H799" s="111">
        <v>6.7000000000000002E-3</v>
      </c>
      <c r="I799" s="111">
        <f t="shared" si="12"/>
        <v>-2.12E-2</v>
      </c>
      <c r="J799" s="399">
        <v>33756</v>
      </c>
    </row>
    <row r="800" spans="1:10" ht="14.5" customHeight="1" x14ac:dyDescent="0.15">
      <c r="A800" s="5"/>
      <c r="B800" s="399">
        <v>33786</v>
      </c>
      <c r="C800" s="16" t="s">
        <v>3325</v>
      </c>
      <c r="D800" s="5"/>
      <c r="E800" s="5"/>
      <c r="F800" s="107">
        <v>4.0300000000000002E-2</v>
      </c>
      <c r="G800" s="5"/>
      <c r="H800" s="111">
        <v>6.3E-3</v>
      </c>
      <c r="I800" s="111">
        <f t="shared" si="12"/>
        <v>3.4000000000000002E-2</v>
      </c>
      <c r="J800" s="399">
        <v>33786</v>
      </c>
    </row>
    <row r="801" spans="1:10" ht="14.5" customHeight="1" x14ac:dyDescent="0.15">
      <c r="A801" s="5"/>
      <c r="B801" s="399">
        <v>33817</v>
      </c>
      <c r="C801" s="16" t="s">
        <v>3325</v>
      </c>
      <c r="D801" s="5"/>
      <c r="E801" s="5"/>
      <c r="F801" s="107">
        <v>-2.0199999999999999E-2</v>
      </c>
      <c r="G801" s="5"/>
      <c r="H801" s="111">
        <v>6.0000000000000001E-3</v>
      </c>
      <c r="I801" s="111">
        <f t="shared" si="12"/>
        <v>-2.6200000000000001E-2</v>
      </c>
      <c r="J801" s="399">
        <v>33817</v>
      </c>
    </row>
    <row r="802" spans="1:10" ht="14.5" customHeight="1" x14ac:dyDescent="0.15">
      <c r="A802" s="5"/>
      <c r="B802" s="399">
        <v>33848</v>
      </c>
      <c r="C802" s="16" t="s">
        <v>3325</v>
      </c>
      <c r="D802" s="5"/>
      <c r="E802" s="5"/>
      <c r="F802" s="107">
        <v>1.15E-2</v>
      </c>
      <c r="G802" s="5"/>
      <c r="H802" s="111">
        <v>5.7999999999999996E-3</v>
      </c>
      <c r="I802" s="111">
        <f t="shared" si="12"/>
        <v>5.7000000000000002E-3</v>
      </c>
      <c r="J802" s="399">
        <v>33848</v>
      </c>
    </row>
    <row r="803" spans="1:10" ht="14.5" customHeight="1" x14ac:dyDescent="0.15">
      <c r="A803" s="5"/>
      <c r="B803" s="399">
        <v>33878</v>
      </c>
      <c r="C803" s="16" t="s">
        <v>3325</v>
      </c>
      <c r="D803" s="5"/>
      <c r="E803" s="5"/>
      <c r="F803" s="107">
        <v>3.5999999999999999E-3</v>
      </c>
      <c r="G803" s="5"/>
      <c r="H803" s="111">
        <v>5.7000000000000002E-3</v>
      </c>
      <c r="I803" s="111">
        <f t="shared" si="12"/>
        <v>-2.1000000000000003E-3</v>
      </c>
      <c r="J803" s="399">
        <v>33878</v>
      </c>
    </row>
    <row r="804" spans="1:10" ht="14.5" customHeight="1" x14ac:dyDescent="0.15">
      <c r="A804" s="5"/>
      <c r="B804" s="399">
        <v>33909</v>
      </c>
      <c r="C804" s="16" t="s">
        <v>3325</v>
      </c>
      <c r="D804" s="5"/>
      <c r="E804" s="5"/>
      <c r="F804" s="107">
        <v>3.3700000000000001E-2</v>
      </c>
      <c r="G804" s="5"/>
      <c r="H804" s="111">
        <v>6.1000000000000004E-3</v>
      </c>
      <c r="I804" s="111">
        <f t="shared" si="12"/>
        <v>2.76E-2</v>
      </c>
      <c r="J804" s="399">
        <v>33909</v>
      </c>
    </row>
    <row r="805" spans="1:10" ht="14.5" customHeight="1" x14ac:dyDescent="0.15">
      <c r="A805" s="5"/>
      <c r="B805" s="399">
        <v>33939</v>
      </c>
      <c r="C805" s="16" t="s">
        <v>3325</v>
      </c>
      <c r="D805" s="5"/>
      <c r="E805" s="5"/>
      <c r="F805" s="107">
        <v>1.3100000000000001E-2</v>
      </c>
      <c r="G805" s="5"/>
      <c r="H805" s="111">
        <v>6.3E-3</v>
      </c>
      <c r="I805" s="111">
        <f t="shared" si="12"/>
        <v>6.8000000000000005E-3</v>
      </c>
      <c r="J805" s="399">
        <v>33939</v>
      </c>
    </row>
    <row r="806" spans="1:10" ht="14.5" customHeight="1" x14ac:dyDescent="0.15">
      <c r="A806" s="5"/>
      <c r="B806" s="399">
        <v>33970</v>
      </c>
      <c r="C806" s="16" t="s">
        <v>3325</v>
      </c>
      <c r="D806" s="5"/>
      <c r="E806" s="5"/>
      <c r="F806" s="107">
        <v>7.3000000000000001E-3</v>
      </c>
      <c r="G806" s="5"/>
      <c r="H806" s="111">
        <v>5.8999999999999999E-3</v>
      </c>
      <c r="I806" s="111">
        <f t="shared" si="12"/>
        <v>1.4000000000000002E-3</v>
      </c>
      <c r="J806" s="399">
        <v>33970</v>
      </c>
    </row>
    <row r="807" spans="1:10" ht="14.5" customHeight="1" x14ac:dyDescent="0.15">
      <c r="A807" s="5"/>
      <c r="B807" s="399">
        <v>34001</v>
      </c>
      <c r="C807" s="16" t="s">
        <v>3325</v>
      </c>
      <c r="D807" s="5"/>
      <c r="E807" s="5"/>
      <c r="F807" s="107">
        <v>1.35E-2</v>
      </c>
      <c r="G807" s="5"/>
      <c r="H807" s="111">
        <v>5.4999999999999997E-3</v>
      </c>
      <c r="I807" s="111">
        <f t="shared" si="12"/>
        <v>8.0000000000000002E-3</v>
      </c>
      <c r="J807" s="399">
        <v>34001</v>
      </c>
    </row>
    <row r="808" spans="1:10" ht="14.5" customHeight="1" x14ac:dyDescent="0.15">
      <c r="A808" s="5"/>
      <c r="B808" s="399">
        <v>34029</v>
      </c>
      <c r="C808" s="16" t="s">
        <v>3325</v>
      </c>
      <c r="D808" s="5"/>
      <c r="E808" s="5"/>
      <c r="F808" s="107">
        <v>2.1499999999999998E-2</v>
      </c>
      <c r="G808" s="5"/>
      <c r="H808" s="111">
        <v>6.3E-3</v>
      </c>
      <c r="I808" s="111">
        <f t="shared" si="12"/>
        <v>1.5199999999999998E-2</v>
      </c>
      <c r="J808" s="399">
        <v>34029</v>
      </c>
    </row>
    <row r="809" spans="1:10" ht="14.5" customHeight="1" x14ac:dyDescent="0.15">
      <c r="A809" s="5"/>
      <c r="B809" s="399">
        <v>34060</v>
      </c>
      <c r="C809" s="16" t="s">
        <v>3325</v>
      </c>
      <c r="D809" s="5"/>
      <c r="E809" s="5"/>
      <c r="F809" s="107">
        <v>-2.4500000000000001E-2</v>
      </c>
      <c r="G809" s="5"/>
      <c r="H809" s="111">
        <v>5.7000000000000002E-3</v>
      </c>
      <c r="I809" s="111">
        <f t="shared" si="12"/>
        <v>-3.0200000000000001E-2</v>
      </c>
      <c r="J809" s="399">
        <v>34060</v>
      </c>
    </row>
    <row r="810" spans="1:10" ht="14.5" customHeight="1" x14ac:dyDescent="0.15">
      <c r="A810" s="5"/>
      <c r="B810" s="399">
        <v>34090</v>
      </c>
      <c r="C810" s="16" t="s">
        <v>3325</v>
      </c>
      <c r="D810" s="5"/>
      <c r="E810" s="5"/>
      <c r="F810" s="107">
        <v>2.7E-2</v>
      </c>
      <c r="G810" s="5"/>
      <c r="H810" s="111">
        <v>5.1999999999999998E-3</v>
      </c>
      <c r="I810" s="111">
        <f t="shared" si="12"/>
        <v>2.18E-2</v>
      </c>
      <c r="J810" s="399">
        <v>34090</v>
      </c>
    </row>
    <row r="811" spans="1:10" ht="14.5" customHeight="1" x14ac:dyDescent="0.15">
      <c r="A811" s="5"/>
      <c r="B811" s="399">
        <v>34121</v>
      </c>
      <c r="C811" s="16" t="s">
        <v>3325</v>
      </c>
      <c r="D811" s="5"/>
      <c r="E811" s="5"/>
      <c r="F811" s="107">
        <v>3.3E-3</v>
      </c>
      <c r="G811" s="5"/>
      <c r="H811" s="111">
        <v>6.1999999999999998E-3</v>
      </c>
      <c r="I811" s="111">
        <f t="shared" si="12"/>
        <v>-2.8999999999999998E-3</v>
      </c>
      <c r="J811" s="399">
        <v>34121</v>
      </c>
    </row>
    <row r="812" spans="1:10" ht="14.5" customHeight="1" x14ac:dyDescent="0.15">
      <c r="A812" s="5"/>
      <c r="B812" s="399">
        <v>34151</v>
      </c>
      <c r="C812" s="16" t="s">
        <v>3325</v>
      </c>
      <c r="D812" s="5"/>
      <c r="E812" s="5"/>
      <c r="F812" s="107">
        <v>-4.7000000000000002E-3</v>
      </c>
      <c r="G812" s="5"/>
      <c r="H812" s="111">
        <v>5.4000000000000003E-3</v>
      </c>
      <c r="I812" s="111">
        <f t="shared" si="12"/>
        <v>-1.0100000000000001E-2</v>
      </c>
      <c r="J812" s="399">
        <v>34151</v>
      </c>
    </row>
    <row r="813" spans="1:10" ht="14.5" customHeight="1" x14ac:dyDescent="0.15">
      <c r="A813" s="5"/>
      <c r="B813" s="399">
        <v>34182</v>
      </c>
      <c r="C813" s="16" t="s">
        <v>3325</v>
      </c>
      <c r="D813" s="5"/>
      <c r="E813" s="5"/>
      <c r="F813" s="107">
        <v>3.8100000000000002E-2</v>
      </c>
      <c r="G813" s="5"/>
      <c r="H813" s="111">
        <v>5.5999999999999999E-3</v>
      </c>
      <c r="I813" s="111">
        <f t="shared" si="12"/>
        <v>3.2500000000000001E-2</v>
      </c>
      <c r="J813" s="399">
        <v>34182</v>
      </c>
    </row>
    <row r="814" spans="1:10" ht="14.5" customHeight="1" x14ac:dyDescent="0.15">
      <c r="A814" s="5"/>
      <c r="B814" s="399">
        <v>34213</v>
      </c>
      <c r="C814" s="16" t="s">
        <v>3325</v>
      </c>
      <c r="D814" s="5"/>
      <c r="E814" s="5"/>
      <c r="F814" s="107">
        <v>-7.4000000000000003E-3</v>
      </c>
      <c r="G814" s="5"/>
      <c r="H814" s="111">
        <v>5.0000000000000001E-3</v>
      </c>
      <c r="I814" s="111">
        <f t="shared" si="12"/>
        <v>-1.2400000000000001E-2</v>
      </c>
      <c r="J814" s="399">
        <v>34213</v>
      </c>
    </row>
    <row r="815" spans="1:10" ht="14.5" customHeight="1" x14ac:dyDescent="0.15">
      <c r="A815" s="5"/>
      <c r="B815" s="399">
        <v>34243</v>
      </c>
      <c r="C815" s="16" t="s">
        <v>3325</v>
      </c>
      <c r="D815" s="5"/>
      <c r="E815" s="5"/>
      <c r="F815" s="107">
        <v>2.0299999999999999E-2</v>
      </c>
      <c r="G815" s="5"/>
      <c r="H815" s="111">
        <v>4.8999999999999998E-3</v>
      </c>
      <c r="I815" s="111">
        <f t="shared" si="12"/>
        <v>1.5399999999999999E-2</v>
      </c>
      <c r="J815" s="399">
        <v>34243</v>
      </c>
    </row>
    <row r="816" spans="1:10" ht="14.5" customHeight="1" x14ac:dyDescent="0.15">
      <c r="A816" s="5"/>
      <c r="B816" s="399">
        <v>34274</v>
      </c>
      <c r="C816" s="16" t="s">
        <v>3325</v>
      </c>
      <c r="D816" s="5"/>
      <c r="E816" s="5"/>
      <c r="F816" s="107">
        <v>-9.4000000000000004E-3</v>
      </c>
      <c r="G816" s="5"/>
      <c r="H816" s="111">
        <v>5.3E-3</v>
      </c>
      <c r="I816" s="111">
        <f t="shared" si="12"/>
        <v>-1.4700000000000001E-2</v>
      </c>
      <c r="J816" s="399">
        <v>34274</v>
      </c>
    </row>
    <row r="817" spans="1:10" ht="14.5" customHeight="1" x14ac:dyDescent="0.15">
      <c r="A817" s="5"/>
      <c r="B817" s="399">
        <v>34304</v>
      </c>
      <c r="C817" s="16" t="s">
        <v>3325</v>
      </c>
      <c r="D817" s="5"/>
      <c r="E817" s="5"/>
      <c r="F817" s="107">
        <v>1.23E-2</v>
      </c>
      <c r="G817" s="5"/>
      <c r="H817" s="111">
        <v>5.4999999999999997E-3</v>
      </c>
      <c r="I817" s="111">
        <f t="shared" si="12"/>
        <v>6.8000000000000005E-3</v>
      </c>
      <c r="J817" s="399">
        <v>34304</v>
      </c>
    </row>
    <row r="818" spans="1:10" ht="14.5" customHeight="1" x14ac:dyDescent="0.15">
      <c r="A818" s="5"/>
      <c r="B818" s="399">
        <v>34335</v>
      </c>
      <c r="C818" s="16" t="s">
        <v>3325</v>
      </c>
      <c r="D818" s="5"/>
      <c r="E818" s="5"/>
      <c r="F818" s="107">
        <v>3.3500000000000002E-2</v>
      </c>
      <c r="G818" s="5"/>
      <c r="H818" s="111">
        <v>5.4999999999999997E-3</v>
      </c>
      <c r="I818" s="111">
        <f t="shared" si="12"/>
        <v>2.8000000000000004E-2</v>
      </c>
      <c r="J818" s="399">
        <v>34335</v>
      </c>
    </row>
    <row r="819" spans="1:10" ht="14.5" customHeight="1" x14ac:dyDescent="0.15">
      <c r="A819" s="5"/>
      <c r="B819" s="399">
        <v>34366</v>
      </c>
      <c r="C819" s="16" t="s">
        <v>3325</v>
      </c>
      <c r="D819" s="5"/>
      <c r="E819" s="5"/>
      <c r="F819" s="107">
        <v>-2.7E-2</v>
      </c>
      <c r="G819" s="5"/>
      <c r="H819" s="111">
        <v>4.8999999999999998E-3</v>
      </c>
      <c r="I819" s="111">
        <f t="shared" si="12"/>
        <v>-3.1899999999999998E-2</v>
      </c>
      <c r="J819" s="399">
        <v>34366</v>
      </c>
    </row>
    <row r="820" spans="1:10" ht="14.5" customHeight="1" x14ac:dyDescent="0.15">
      <c r="A820" s="5"/>
      <c r="B820" s="399">
        <v>34394</v>
      </c>
      <c r="C820" s="16" t="s">
        <v>3325</v>
      </c>
      <c r="D820" s="5"/>
      <c r="E820" s="5"/>
      <c r="F820" s="107">
        <v>-4.3499999999999997E-2</v>
      </c>
      <c r="G820" s="5"/>
      <c r="H820" s="111">
        <v>5.7999999999999996E-3</v>
      </c>
      <c r="I820" s="111">
        <f t="shared" si="12"/>
        <v>-4.9299999999999997E-2</v>
      </c>
      <c r="J820" s="399">
        <v>34394</v>
      </c>
    </row>
    <row r="821" spans="1:10" ht="14.5" customHeight="1" x14ac:dyDescent="0.15">
      <c r="A821" s="5"/>
      <c r="B821" s="399">
        <v>34425</v>
      </c>
      <c r="C821" s="16" t="s">
        <v>3325</v>
      </c>
      <c r="D821" s="5"/>
      <c r="E821" s="5"/>
      <c r="F821" s="107">
        <v>1.2999999999999999E-2</v>
      </c>
      <c r="G821" s="5"/>
      <c r="H821" s="111">
        <v>5.7000000000000002E-3</v>
      </c>
      <c r="I821" s="111">
        <f t="shared" si="12"/>
        <v>7.2999999999999992E-3</v>
      </c>
      <c r="J821" s="399">
        <v>34425</v>
      </c>
    </row>
    <row r="822" spans="1:10" ht="14.5" customHeight="1" x14ac:dyDescent="0.15">
      <c r="A822" s="5"/>
      <c r="B822" s="399">
        <v>34455</v>
      </c>
      <c r="C822" s="16" t="s">
        <v>3325</v>
      </c>
      <c r="D822" s="5"/>
      <c r="E822" s="5"/>
      <c r="F822" s="107">
        <v>1.6299999999999999E-2</v>
      </c>
      <c r="G822" s="5"/>
      <c r="H822" s="111">
        <v>6.3E-3</v>
      </c>
      <c r="I822" s="111">
        <f t="shared" si="12"/>
        <v>9.9999999999999985E-3</v>
      </c>
      <c r="J822" s="399">
        <v>34455</v>
      </c>
    </row>
    <row r="823" spans="1:10" ht="14.5" customHeight="1" x14ac:dyDescent="0.15">
      <c r="A823" s="5"/>
      <c r="B823" s="399">
        <v>34486</v>
      </c>
      <c r="C823" s="16" t="s">
        <v>3325</v>
      </c>
      <c r="D823" s="5"/>
      <c r="E823" s="5"/>
      <c r="F823" s="107">
        <v>-2.47E-2</v>
      </c>
      <c r="G823" s="5"/>
      <c r="H823" s="111">
        <v>6.1000000000000004E-3</v>
      </c>
      <c r="I823" s="111">
        <f t="shared" si="12"/>
        <v>-3.0800000000000001E-2</v>
      </c>
      <c r="J823" s="399">
        <v>34486</v>
      </c>
    </row>
    <row r="824" spans="1:10" ht="14.5" customHeight="1" x14ac:dyDescent="0.15">
      <c r="A824" s="5"/>
      <c r="B824" s="399">
        <v>34516</v>
      </c>
      <c r="C824" s="16" t="s">
        <v>3325</v>
      </c>
      <c r="D824" s="5"/>
      <c r="E824" s="5"/>
      <c r="F824" s="107">
        <v>3.3099999999999997E-2</v>
      </c>
      <c r="G824" s="5"/>
      <c r="H824" s="111">
        <v>6.0000000000000001E-3</v>
      </c>
      <c r="I824" s="111">
        <f t="shared" si="12"/>
        <v>2.7099999999999999E-2</v>
      </c>
      <c r="J824" s="399">
        <v>34516</v>
      </c>
    </row>
    <row r="825" spans="1:10" ht="14.5" customHeight="1" x14ac:dyDescent="0.15">
      <c r="A825" s="5"/>
      <c r="B825" s="399">
        <v>34547</v>
      </c>
      <c r="C825" s="16" t="s">
        <v>3325</v>
      </c>
      <c r="D825" s="5"/>
      <c r="E825" s="5"/>
      <c r="F825" s="107">
        <v>4.07E-2</v>
      </c>
      <c r="G825" s="5"/>
      <c r="H825" s="111">
        <v>6.6E-3</v>
      </c>
      <c r="I825" s="111">
        <f t="shared" si="12"/>
        <v>3.4099999999999998E-2</v>
      </c>
      <c r="J825" s="399">
        <v>34547</v>
      </c>
    </row>
    <row r="826" spans="1:10" ht="14.5" customHeight="1" x14ac:dyDescent="0.15">
      <c r="A826" s="5"/>
      <c r="B826" s="399">
        <v>34578</v>
      </c>
      <c r="C826" s="16" t="s">
        <v>3325</v>
      </c>
      <c r="D826" s="5"/>
      <c r="E826" s="5"/>
      <c r="F826" s="107">
        <v>-2.41E-2</v>
      </c>
      <c r="G826" s="5"/>
      <c r="H826" s="111">
        <v>6.1000000000000004E-3</v>
      </c>
      <c r="I826" s="111">
        <f t="shared" si="12"/>
        <v>-3.0200000000000001E-2</v>
      </c>
      <c r="J826" s="399">
        <v>34578</v>
      </c>
    </row>
    <row r="827" spans="1:10" ht="14.5" customHeight="1" x14ac:dyDescent="0.15">
      <c r="A827" s="5"/>
      <c r="B827" s="399">
        <v>34608</v>
      </c>
      <c r="C827" s="16" t="s">
        <v>3325</v>
      </c>
      <c r="D827" s="5"/>
      <c r="E827" s="5"/>
      <c r="F827" s="107">
        <v>2.29E-2</v>
      </c>
      <c r="G827" s="5"/>
      <c r="H827" s="111">
        <v>6.6E-3</v>
      </c>
      <c r="I827" s="111">
        <f t="shared" si="12"/>
        <v>1.6300000000000002E-2</v>
      </c>
      <c r="J827" s="399">
        <v>34608</v>
      </c>
    </row>
    <row r="828" spans="1:10" ht="14.5" customHeight="1" x14ac:dyDescent="0.15">
      <c r="A828" s="5"/>
      <c r="B828" s="399">
        <v>34639</v>
      </c>
      <c r="C828" s="16" t="s">
        <v>3325</v>
      </c>
      <c r="D828" s="5"/>
      <c r="E828" s="5"/>
      <c r="F828" s="107">
        <v>-3.6700000000000003E-2</v>
      </c>
      <c r="G828" s="5"/>
      <c r="H828" s="111">
        <v>6.4000000000000003E-3</v>
      </c>
      <c r="I828" s="111">
        <f t="shared" si="12"/>
        <v>-4.3100000000000006E-2</v>
      </c>
      <c r="J828" s="399">
        <v>34639</v>
      </c>
    </row>
    <row r="829" spans="1:10" ht="14.5" customHeight="1" x14ac:dyDescent="0.15">
      <c r="A829" s="5"/>
      <c r="B829" s="399">
        <v>34669</v>
      </c>
      <c r="C829" s="16" t="s">
        <v>3325</v>
      </c>
      <c r="D829" s="5"/>
      <c r="E829" s="5"/>
      <c r="F829" s="107">
        <v>1.46E-2</v>
      </c>
      <c r="G829" s="5"/>
      <c r="H829" s="111">
        <v>6.6E-3</v>
      </c>
      <c r="I829" s="111">
        <f t="shared" si="12"/>
        <v>8.0000000000000002E-3</v>
      </c>
      <c r="J829" s="399">
        <v>34669</v>
      </c>
    </row>
    <row r="830" spans="1:10" ht="14.5" customHeight="1" x14ac:dyDescent="0.15">
      <c r="A830" s="5"/>
      <c r="B830" s="399">
        <v>34700</v>
      </c>
      <c r="C830" s="16" t="s">
        <v>3325</v>
      </c>
      <c r="D830" s="5"/>
      <c r="E830" s="5"/>
      <c r="F830" s="107">
        <v>2.5999999999999999E-2</v>
      </c>
      <c r="G830" s="5"/>
      <c r="H830" s="111">
        <v>7.0000000000000001E-3</v>
      </c>
      <c r="I830" s="111">
        <f t="shared" si="12"/>
        <v>1.9E-2</v>
      </c>
      <c r="J830" s="399">
        <v>34700</v>
      </c>
    </row>
    <row r="831" spans="1:10" ht="14.5" customHeight="1" x14ac:dyDescent="0.15">
      <c r="A831" s="5"/>
      <c r="B831" s="399">
        <v>34731</v>
      </c>
      <c r="C831" s="16" t="s">
        <v>3325</v>
      </c>
      <c r="D831" s="5"/>
      <c r="E831" s="5"/>
      <c r="F831" s="107">
        <v>3.8800000000000001E-2</v>
      </c>
      <c r="G831" s="5"/>
      <c r="H831" s="111">
        <v>5.8999999999999999E-3</v>
      </c>
      <c r="I831" s="111">
        <f t="shared" si="12"/>
        <v>3.2899999999999999E-2</v>
      </c>
      <c r="J831" s="399">
        <v>34731</v>
      </c>
    </row>
    <row r="832" spans="1:10" ht="14.5" customHeight="1" x14ac:dyDescent="0.15">
      <c r="A832" s="5"/>
      <c r="B832" s="399">
        <v>34759</v>
      </c>
      <c r="C832" s="16" t="s">
        <v>3325</v>
      </c>
      <c r="D832" s="5"/>
      <c r="E832" s="5"/>
      <c r="F832" s="107">
        <v>2.9600000000000001E-2</v>
      </c>
      <c r="G832" s="5"/>
      <c r="H832" s="111">
        <v>6.4000000000000003E-3</v>
      </c>
      <c r="I832" s="111">
        <f t="shared" si="12"/>
        <v>2.3200000000000002E-2</v>
      </c>
      <c r="J832" s="399">
        <v>34759</v>
      </c>
    </row>
    <row r="833" spans="1:10" ht="14.5" customHeight="1" x14ac:dyDescent="0.15">
      <c r="A833" s="5"/>
      <c r="B833" s="399">
        <v>34790</v>
      </c>
      <c r="C833" s="16" t="s">
        <v>3325</v>
      </c>
      <c r="D833" s="5"/>
      <c r="E833" s="5"/>
      <c r="F833" s="107">
        <v>2.9100000000000001E-2</v>
      </c>
      <c r="G833" s="5"/>
      <c r="H833" s="111">
        <v>5.7999999999999996E-3</v>
      </c>
      <c r="I833" s="111">
        <f t="shared" si="12"/>
        <v>2.3300000000000001E-2</v>
      </c>
      <c r="J833" s="399">
        <v>34790</v>
      </c>
    </row>
    <row r="834" spans="1:10" ht="14.5" customHeight="1" x14ac:dyDescent="0.15">
      <c r="A834" s="5"/>
      <c r="B834" s="399">
        <v>34820</v>
      </c>
      <c r="C834" s="16" t="s">
        <v>3325</v>
      </c>
      <c r="D834" s="5"/>
      <c r="E834" s="5"/>
      <c r="F834" s="107">
        <v>3.95E-2</v>
      </c>
      <c r="G834" s="5"/>
      <c r="H834" s="111">
        <v>6.4999999999999997E-3</v>
      </c>
      <c r="I834" s="111">
        <f t="shared" ref="I834:I897" si="13">F834-H834</f>
        <v>3.3000000000000002E-2</v>
      </c>
      <c r="J834" s="399">
        <v>34820</v>
      </c>
    </row>
    <row r="835" spans="1:10" ht="14.5" customHeight="1" x14ac:dyDescent="0.15">
      <c r="A835" s="5"/>
      <c r="B835" s="399">
        <v>34851</v>
      </c>
      <c r="C835" s="16" t="s">
        <v>3325</v>
      </c>
      <c r="D835" s="5"/>
      <c r="E835" s="5"/>
      <c r="F835" s="107">
        <v>2.35E-2</v>
      </c>
      <c r="G835" s="5"/>
      <c r="H835" s="111">
        <v>5.4000000000000003E-3</v>
      </c>
      <c r="I835" s="111">
        <f t="shared" si="13"/>
        <v>1.8099999999999998E-2</v>
      </c>
      <c r="J835" s="399">
        <v>34851</v>
      </c>
    </row>
    <row r="836" spans="1:10" ht="14.5" customHeight="1" x14ac:dyDescent="0.15">
      <c r="A836" s="5"/>
      <c r="B836" s="399">
        <v>34881</v>
      </c>
      <c r="C836" s="16" t="s">
        <v>3325</v>
      </c>
      <c r="D836" s="5"/>
      <c r="E836" s="5"/>
      <c r="F836" s="107">
        <v>3.3300000000000003E-2</v>
      </c>
      <c r="G836" s="5"/>
      <c r="H836" s="111">
        <v>5.5999999999999999E-3</v>
      </c>
      <c r="I836" s="111">
        <f t="shared" si="13"/>
        <v>2.7700000000000002E-2</v>
      </c>
      <c r="J836" s="399">
        <v>34881</v>
      </c>
    </row>
    <row r="837" spans="1:10" ht="14.5" customHeight="1" x14ac:dyDescent="0.15">
      <c r="A837" s="5"/>
      <c r="B837" s="399">
        <v>34912</v>
      </c>
      <c r="C837" s="16" t="s">
        <v>3325</v>
      </c>
      <c r="D837" s="5"/>
      <c r="E837" s="5"/>
      <c r="F837" s="107">
        <v>2.7000000000000001E-3</v>
      </c>
      <c r="G837" s="5"/>
      <c r="H837" s="111">
        <v>5.7000000000000002E-3</v>
      </c>
      <c r="I837" s="111">
        <f t="shared" si="13"/>
        <v>-3.0000000000000001E-3</v>
      </c>
      <c r="J837" s="399">
        <v>34912</v>
      </c>
    </row>
    <row r="838" spans="1:10" ht="14.5" customHeight="1" x14ac:dyDescent="0.15">
      <c r="A838" s="5"/>
      <c r="B838" s="399">
        <v>34943</v>
      </c>
      <c r="C838" s="16" t="s">
        <v>3325</v>
      </c>
      <c r="D838" s="5"/>
      <c r="E838" s="5"/>
      <c r="F838" s="107">
        <v>4.19E-2</v>
      </c>
      <c r="G838" s="5"/>
      <c r="H838" s="111">
        <v>5.1999999999999998E-3</v>
      </c>
      <c r="I838" s="111">
        <f t="shared" si="13"/>
        <v>3.6699999999999997E-2</v>
      </c>
      <c r="J838" s="399">
        <v>34943</v>
      </c>
    </row>
    <row r="839" spans="1:10" ht="14.5" customHeight="1" x14ac:dyDescent="0.15">
      <c r="A839" s="5"/>
      <c r="B839" s="399">
        <v>34973</v>
      </c>
      <c r="C839" s="16" t="s">
        <v>3325</v>
      </c>
      <c r="D839" s="5"/>
      <c r="E839" s="5"/>
      <c r="F839" s="107">
        <v>-3.5000000000000001E-3</v>
      </c>
      <c r="G839" s="5"/>
      <c r="H839" s="111">
        <v>5.7000000000000002E-3</v>
      </c>
      <c r="I839" s="111">
        <f t="shared" si="13"/>
        <v>-9.1999999999999998E-3</v>
      </c>
      <c r="J839" s="399">
        <v>34973</v>
      </c>
    </row>
    <row r="840" spans="1:10" ht="14.5" customHeight="1" x14ac:dyDescent="0.15">
      <c r="A840" s="5"/>
      <c r="B840" s="399">
        <v>35004</v>
      </c>
      <c r="C840" s="16" t="s">
        <v>3325</v>
      </c>
      <c r="D840" s="5"/>
      <c r="E840" s="5"/>
      <c r="F840" s="107">
        <v>4.3999999999999997E-2</v>
      </c>
      <c r="G840" s="5"/>
      <c r="H840" s="111">
        <v>5.1000000000000004E-3</v>
      </c>
      <c r="I840" s="111">
        <f t="shared" si="13"/>
        <v>3.8899999999999997E-2</v>
      </c>
      <c r="J840" s="399">
        <v>35004</v>
      </c>
    </row>
    <row r="841" spans="1:10" ht="14.5" customHeight="1" x14ac:dyDescent="0.15">
      <c r="A841" s="5"/>
      <c r="B841" s="399">
        <v>35034</v>
      </c>
      <c r="C841" s="16" t="s">
        <v>3325</v>
      </c>
      <c r="D841" s="5"/>
      <c r="E841" s="5"/>
      <c r="F841" s="107">
        <v>1.8499999999999999E-2</v>
      </c>
      <c r="G841" s="5"/>
      <c r="H841" s="111">
        <v>4.8999999999999998E-3</v>
      </c>
      <c r="I841" s="111">
        <f t="shared" si="13"/>
        <v>1.3599999999999999E-2</v>
      </c>
      <c r="J841" s="399">
        <v>35034</v>
      </c>
    </row>
    <row r="842" spans="1:10" ht="14.5" customHeight="1" x14ac:dyDescent="0.15">
      <c r="A842" s="5"/>
      <c r="B842" s="399">
        <v>35065</v>
      </c>
      <c r="C842" s="16" t="s">
        <v>3325</v>
      </c>
      <c r="D842" s="5"/>
      <c r="E842" s="5"/>
      <c r="F842" s="107">
        <v>3.44E-2</v>
      </c>
      <c r="G842" s="5"/>
      <c r="H842" s="111">
        <v>5.4000000000000003E-3</v>
      </c>
      <c r="I842" s="111">
        <f t="shared" si="13"/>
        <v>2.8999999999999998E-2</v>
      </c>
      <c r="J842" s="399">
        <v>35065</v>
      </c>
    </row>
    <row r="843" spans="1:10" ht="14.5" customHeight="1" x14ac:dyDescent="0.15">
      <c r="A843" s="5"/>
      <c r="B843" s="399">
        <v>35096</v>
      </c>
      <c r="C843" s="16" t="s">
        <v>3325</v>
      </c>
      <c r="D843" s="5"/>
      <c r="E843" s="5"/>
      <c r="F843" s="107">
        <v>9.5999999999999992E-3</v>
      </c>
      <c r="G843" s="5"/>
      <c r="H843" s="111">
        <v>4.7999999999999996E-3</v>
      </c>
      <c r="I843" s="111">
        <f t="shared" si="13"/>
        <v>4.7999999999999996E-3</v>
      </c>
      <c r="J843" s="399">
        <v>35096</v>
      </c>
    </row>
    <row r="844" spans="1:10" ht="14.5" customHeight="1" x14ac:dyDescent="0.15">
      <c r="A844" s="5"/>
      <c r="B844" s="399">
        <v>35125</v>
      </c>
      <c r="C844" s="16" t="s">
        <v>3325</v>
      </c>
      <c r="D844" s="5"/>
      <c r="E844" s="5"/>
      <c r="F844" s="107">
        <v>9.5999999999999992E-3</v>
      </c>
      <c r="G844" s="5"/>
      <c r="H844" s="111">
        <v>5.1999999999999998E-3</v>
      </c>
      <c r="I844" s="111">
        <f t="shared" si="13"/>
        <v>4.3999999999999994E-3</v>
      </c>
      <c r="J844" s="399">
        <v>35125</v>
      </c>
    </row>
    <row r="845" spans="1:10" ht="14.5" customHeight="1" x14ac:dyDescent="0.15">
      <c r="A845" s="5"/>
      <c r="B845" s="399">
        <v>35156</v>
      </c>
      <c r="C845" s="16" t="s">
        <v>3325</v>
      </c>
      <c r="D845" s="5"/>
      <c r="E845" s="5"/>
      <c r="F845" s="107">
        <v>1.47E-2</v>
      </c>
      <c r="G845" s="5"/>
      <c r="H845" s="111">
        <v>5.8999999999999999E-3</v>
      </c>
      <c r="I845" s="111">
        <f t="shared" si="13"/>
        <v>8.7999999999999988E-3</v>
      </c>
      <c r="J845" s="399">
        <v>35156</v>
      </c>
    </row>
    <row r="846" spans="1:10" ht="14.5" customHeight="1" x14ac:dyDescent="0.15">
      <c r="A846" s="5"/>
      <c r="B846" s="399">
        <v>35186</v>
      </c>
      <c r="C846" s="16" t="s">
        <v>3325</v>
      </c>
      <c r="D846" s="5"/>
      <c r="E846" s="5"/>
      <c r="F846" s="107">
        <v>2.58E-2</v>
      </c>
      <c r="G846" s="5"/>
      <c r="H846" s="111">
        <v>5.7999999999999996E-3</v>
      </c>
      <c r="I846" s="111">
        <f t="shared" si="13"/>
        <v>0.02</v>
      </c>
      <c r="J846" s="399">
        <v>35186</v>
      </c>
    </row>
    <row r="847" spans="1:10" ht="14.5" customHeight="1" x14ac:dyDescent="0.15">
      <c r="A847" s="5"/>
      <c r="B847" s="399">
        <v>35217</v>
      </c>
      <c r="C847" s="16" t="s">
        <v>3325</v>
      </c>
      <c r="D847" s="5"/>
      <c r="E847" s="5"/>
      <c r="F847" s="107">
        <v>4.1000000000000003E-3</v>
      </c>
      <c r="G847" s="5"/>
      <c r="H847" s="111">
        <v>5.4000000000000003E-3</v>
      </c>
      <c r="I847" s="111">
        <f t="shared" si="13"/>
        <v>-1.2999999999999999E-3</v>
      </c>
      <c r="J847" s="399">
        <v>35217</v>
      </c>
    </row>
    <row r="848" spans="1:10" ht="14.5" customHeight="1" x14ac:dyDescent="0.15">
      <c r="A848" s="5"/>
      <c r="B848" s="399">
        <v>35247</v>
      </c>
      <c r="C848" s="16" t="s">
        <v>3325</v>
      </c>
      <c r="D848" s="5"/>
      <c r="E848" s="5"/>
      <c r="F848" s="107">
        <v>-4.4499999999999998E-2</v>
      </c>
      <c r="G848" s="5"/>
      <c r="H848" s="111">
        <v>6.1999999999999998E-3</v>
      </c>
      <c r="I848" s="111">
        <f t="shared" si="13"/>
        <v>-5.0699999999999995E-2</v>
      </c>
      <c r="J848" s="399">
        <v>35247</v>
      </c>
    </row>
    <row r="849" spans="1:10" ht="14.5" customHeight="1" x14ac:dyDescent="0.15">
      <c r="A849" s="5"/>
      <c r="B849" s="399">
        <v>35278</v>
      </c>
      <c r="C849" s="16" t="s">
        <v>3325</v>
      </c>
      <c r="D849" s="5"/>
      <c r="E849" s="5"/>
      <c r="F849" s="107">
        <v>2.12E-2</v>
      </c>
      <c r="G849" s="5"/>
      <c r="H849" s="111">
        <v>5.7000000000000002E-3</v>
      </c>
      <c r="I849" s="111">
        <f t="shared" si="13"/>
        <v>1.55E-2</v>
      </c>
      <c r="J849" s="399">
        <v>35278</v>
      </c>
    </row>
    <row r="850" spans="1:10" ht="14.5" customHeight="1" x14ac:dyDescent="0.15">
      <c r="A850" s="5"/>
      <c r="B850" s="399">
        <v>35309</v>
      </c>
      <c r="C850" s="16" t="s">
        <v>3325</v>
      </c>
      <c r="D850" s="5"/>
      <c r="E850" s="5"/>
      <c r="F850" s="107">
        <v>5.62E-2</v>
      </c>
      <c r="G850" s="5"/>
      <c r="H850" s="111">
        <v>6.0000000000000001E-3</v>
      </c>
      <c r="I850" s="111">
        <f t="shared" si="13"/>
        <v>5.0200000000000002E-2</v>
      </c>
      <c r="J850" s="399">
        <v>35309</v>
      </c>
    </row>
    <row r="851" spans="1:10" ht="14.5" customHeight="1" x14ac:dyDescent="0.15">
      <c r="A851" s="5"/>
      <c r="B851" s="399">
        <v>35339</v>
      </c>
      <c r="C851" s="16" t="s">
        <v>3325</v>
      </c>
      <c r="D851" s="5"/>
      <c r="E851" s="5"/>
      <c r="F851" s="107">
        <v>2.7400000000000001E-2</v>
      </c>
      <c r="G851" s="5"/>
      <c r="H851" s="111">
        <v>5.7999999999999996E-3</v>
      </c>
      <c r="I851" s="111">
        <f t="shared" si="13"/>
        <v>2.1600000000000001E-2</v>
      </c>
      <c r="J851" s="399">
        <v>35339</v>
      </c>
    </row>
    <row r="852" spans="1:10" ht="14.5" customHeight="1" x14ac:dyDescent="0.15">
      <c r="A852" s="5"/>
      <c r="B852" s="399">
        <v>35370</v>
      </c>
      <c r="C852" s="16" t="s">
        <v>3325</v>
      </c>
      <c r="D852" s="5"/>
      <c r="E852" s="5"/>
      <c r="F852" s="107">
        <v>7.5899999999999995E-2</v>
      </c>
      <c r="G852" s="5"/>
      <c r="H852" s="111">
        <v>5.1999999999999998E-3</v>
      </c>
      <c r="I852" s="111">
        <f t="shared" si="13"/>
        <v>7.0699999999999999E-2</v>
      </c>
      <c r="J852" s="399">
        <v>35370</v>
      </c>
    </row>
    <row r="853" spans="1:10" ht="14.5" customHeight="1" x14ac:dyDescent="0.15">
      <c r="A853" s="5"/>
      <c r="B853" s="399">
        <v>35400</v>
      </c>
      <c r="C853" s="16" t="s">
        <v>3325</v>
      </c>
      <c r="D853" s="5"/>
      <c r="E853" s="5"/>
      <c r="F853" s="107">
        <v>-1.9599999999999999E-2</v>
      </c>
      <c r="G853" s="5"/>
      <c r="H853" s="111">
        <v>5.5999999999999999E-3</v>
      </c>
      <c r="I853" s="111">
        <f t="shared" si="13"/>
        <v>-2.52E-2</v>
      </c>
      <c r="J853" s="399">
        <v>35400</v>
      </c>
    </row>
    <row r="854" spans="1:10" ht="14.5" customHeight="1" x14ac:dyDescent="0.15">
      <c r="A854" s="5"/>
      <c r="B854" s="399">
        <v>35431</v>
      </c>
      <c r="C854" s="16" t="s">
        <v>3325</v>
      </c>
      <c r="D854" s="5"/>
      <c r="E854" s="5"/>
      <c r="F854" s="107">
        <v>6.2100000000000002E-2</v>
      </c>
      <c r="G854" s="5"/>
      <c r="H854" s="111">
        <v>5.5999999999999999E-3</v>
      </c>
      <c r="I854" s="111">
        <f t="shared" si="13"/>
        <v>5.6500000000000002E-2</v>
      </c>
      <c r="J854" s="399">
        <v>35431</v>
      </c>
    </row>
    <row r="855" spans="1:10" ht="14.5" customHeight="1" x14ac:dyDescent="0.15">
      <c r="A855" s="5"/>
      <c r="B855" s="399">
        <v>35462</v>
      </c>
      <c r="C855" s="16" t="s">
        <v>3325</v>
      </c>
      <c r="D855" s="5"/>
      <c r="E855" s="5"/>
      <c r="F855" s="107">
        <v>8.0999999999999996E-3</v>
      </c>
      <c r="G855" s="5"/>
      <c r="H855" s="111">
        <v>5.1000000000000004E-3</v>
      </c>
      <c r="I855" s="111">
        <f t="shared" si="13"/>
        <v>2.9999999999999992E-3</v>
      </c>
      <c r="J855" s="399">
        <v>35462</v>
      </c>
    </row>
    <row r="856" spans="1:10" ht="14.5" customHeight="1" x14ac:dyDescent="0.15">
      <c r="A856" s="5"/>
      <c r="B856" s="399">
        <v>35490</v>
      </c>
      <c r="C856" s="16" t="s">
        <v>3325</v>
      </c>
      <c r="D856" s="5"/>
      <c r="E856" s="5"/>
      <c r="F856" s="107">
        <v>-4.1599999999999998E-2</v>
      </c>
      <c r="G856" s="5"/>
      <c r="H856" s="111">
        <v>5.8999999999999999E-3</v>
      </c>
      <c r="I856" s="111">
        <f t="shared" si="13"/>
        <v>-4.7500000000000001E-2</v>
      </c>
      <c r="J856" s="399">
        <v>35490</v>
      </c>
    </row>
    <row r="857" spans="1:10" ht="14.5" customHeight="1" x14ac:dyDescent="0.15">
      <c r="A857" s="5"/>
      <c r="B857" s="399">
        <v>35521</v>
      </c>
      <c r="C857" s="16" t="s">
        <v>3325</v>
      </c>
      <c r="D857" s="5"/>
      <c r="E857" s="5"/>
      <c r="F857" s="107">
        <v>5.9700000000000003E-2</v>
      </c>
      <c r="G857" s="5"/>
      <c r="H857" s="111">
        <v>5.8999999999999999E-3</v>
      </c>
      <c r="I857" s="111">
        <f t="shared" si="13"/>
        <v>5.3800000000000001E-2</v>
      </c>
      <c r="J857" s="399">
        <v>35521</v>
      </c>
    </row>
    <row r="858" spans="1:10" ht="14.5" customHeight="1" x14ac:dyDescent="0.15">
      <c r="A858" s="5"/>
      <c r="B858" s="399">
        <v>35551</v>
      </c>
      <c r="C858" s="16" t="s">
        <v>3325</v>
      </c>
      <c r="D858" s="5"/>
      <c r="E858" s="5"/>
      <c r="F858" s="107">
        <v>6.1400000000000003E-2</v>
      </c>
      <c r="G858" s="5"/>
      <c r="H858" s="111">
        <v>5.7999999999999996E-3</v>
      </c>
      <c r="I858" s="111">
        <f t="shared" si="13"/>
        <v>5.5600000000000004E-2</v>
      </c>
      <c r="J858" s="399">
        <v>35551</v>
      </c>
    </row>
    <row r="859" spans="1:10" ht="14.5" customHeight="1" x14ac:dyDescent="0.15">
      <c r="A859" s="5"/>
      <c r="B859" s="399">
        <v>35582</v>
      </c>
      <c r="C859" s="16" t="s">
        <v>3325</v>
      </c>
      <c r="D859" s="5"/>
      <c r="E859" s="5"/>
      <c r="F859" s="107">
        <v>4.4600000000000001E-2</v>
      </c>
      <c r="G859" s="5"/>
      <c r="H859" s="111">
        <v>5.8999999999999999E-3</v>
      </c>
      <c r="I859" s="111">
        <f t="shared" si="13"/>
        <v>3.8699999999999998E-2</v>
      </c>
      <c r="J859" s="399">
        <v>35582</v>
      </c>
    </row>
    <row r="860" spans="1:10" ht="14.5" customHeight="1" x14ac:dyDescent="0.15">
      <c r="A860" s="5"/>
      <c r="B860" s="399">
        <v>35612</v>
      </c>
      <c r="C860" s="16" t="s">
        <v>3325</v>
      </c>
      <c r="D860" s="5"/>
      <c r="E860" s="5"/>
      <c r="F860" s="107">
        <v>7.9399999999999998E-2</v>
      </c>
      <c r="G860" s="5"/>
      <c r="H860" s="111">
        <v>5.7999999999999996E-3</v>
      </c>
      <c r="I860" s="111">
        <f t="shared" si="13"/>
        <v>7.3599999999999999E-2</v>
      </c>
      <c r="J860" s="399">
        <v>35612</v>
      </c>
    </row>
    <row r="861" spans="1:10" ht="14.5" customHeight="1" x14ac:dyDescent="0.15">
      <c r="A861" s="5"/>
      <c r="B861" s="399">
        <v>35643</v>
      </c>
      <c r="C861" s="16" t="s">
        <v>3325</v>
      </c>
      <c r="D861" s="5"/>
      <c r="E861" s="5"/>
      <c r="F861" s="107">
        <v>-5.5599999999999997E-2</v>
      </c>
      <c r="G861" s="5"/>
      <c r="H861" s="111">
        <v>4.8999999999999998E-3</v>
      </c>
      <c r="I861" s="111">
        <f t="shared" si="13"/>
        <v>-6.0499999999999998E-2</v>
      </c>
      <c r="J861" s="399">
        <v>35643</v>
      </c>
    </row>
    <row r="862" spans="1:10" ht="14.5" customHeight="1" x14ac:dyDescent="0.15">
      <c r="A862" s="5"/>
      <c r="B862" s="399">
        <v>35674</v>
      </c>
      <c r="C862" s="16" t="s">
        <v>3325</v>
      </c>
      <c r="D862" s="5"/>
      <c r="E862" s="5"/>
      <c r="F862" s="107">
        <v>5.4800000000000001E-2</v>
      </c>
      <c r="G862" s="5"/>
      <c r="H862" s="111">
        <v>5.7999999999999996E-3</v>
      </c>
      <c r="I862" s="111">
        <f t="shared" si="13"/>
        <v>4.9000000000000002E-2</v>
      </c>
      <c r="J862" s="399">
        <v>35674</v>
      </c>
    </row>
    <row r="863" spans="1:10" ht="14.5" customHeight="1" x14ac:dyDescent="0.15">
      <c r="A863" s="5"/>
      <c r="B863" s="399">
        <v>35704</v>
      </c>
      <c r="C863" s="16" t="s">
        <v>3325</v>
      </c>
      <c r="D863" s="5"/>
      <c r="E863" s="5"/>
      <c r="F863" s="107">
        <v>-3.3399999999999999E-2</v>
      </c>
      <c r="G863" s="5"/>
      <c r="H863" s="111">
        <v>5.4000000000000003E-3</v>
      </c>
      <c r="I863" s="111">
        <f t="shared" si="13"/>
        <v>-3.8800000000000001E-2</v>
      </c>
      <c r="J863" s="399">
        <v>35704</v>
      </c>
    </row>
    <row r="864" spans="1:10" ht="14.5" customHeight="1" x14ac:dyDescent="0.15">
      <c r="A864" s="5"/>
      <c r="B864" s="399">
        <v>35735</v>
      </c>
      <c r="C864" s="16" t="s">
        <v>3325</v>
      </c>
      <c r="D864" s="5"/>
      <c r="E864" s="5"/>
      <c r="F864" s="107">
        <v>4.6300000000000001E-2</v>
      </c>
      <c r="G864" s="5"/>
      <c r="H864" s="111">
        <v>4.7000000000000002E-3</v>
      </c>
      <c r="I864" s="111">
        <f t="shared" si="13"/>
        <v>4.1599999999999998E-2</v>
      </c>
      <c r="J864" s="399">
        <v>35735</v>
      </c>
    </row>
    <row r="865" spans="1:10" ht="14.5" customHeight="1" x14ac:dyDescent="0.15">
      <c r="A865" s="5"/>
      <c r="B865" s="399">
        <v>35765</v>
      </c>
      <c r="C865" s="16" t="s">
        <v>3325</v>
      </c>
      <c r="D865" s="5"/>
      <c r="E865" s="5"/>
      <c r="F865" s="107">
        <v>1.72E-2</v>
      </c>
      <c r="G865" s="5"/>
      <c r="H865" s="111">
        <v>5.4000000000000003E-3</v>
      </c>
      <c r="I865" s="111">
        <f t="shared" si="13"/>
        <v>1.18E-2</v>
      </c>
      <c r="J865" s="399">
        <v>35765</v>
      </c>
    </row>
    <row r="866" spans="1:10" ht="14.5" customHeight="1" x14ac:dyDescent="0.15">
      <c r="A866" s="5"/>
      <c r="B866" s="399">
        <v>35796</v>
      </c>
      <c r="C866" s="16" t="s">
        <v>3325</v>
      </c>
      <c r="D866" s="5"/>
      <c r="E866" s="5"/>
      <c r="F866" s="107">
        <v>1.11E-2</v>
      </c>
      <c r="G866" s="5"/>
      <c r="H866" s="111">
        <v>4.7999999999999996E-3</v>
      </c>
      <c r="I866" s="111">
        <f t="shared" si="13"/>
        <v>6.3000000000000009E-3</v>
      </c>
      <c r="J866" s="399">
        <v>35796</v>
      </c>
    </row>
    <row r="867" spans="1:10" ht="14.5" customHeight="1" x14ac:dyDescent="0.15">
      <c r="A867" s="5"/>
      <c r="B867" s="399">
        <v>35827</v>
      </c>
      <c r="C867" s="16" t="s">
        <v>3325</v>
      </c>
      <c r="D867" s="5"/>
      <c r="E867" s="5"/>
      <c r="F867" s="107">
        <v>7.2099999999999997E-2</v>
      </c>
      <c r="G867" s="5"/>
      <c r="H867" s="111">
        <v>4.4000000000000003E-3</v>
      </c>
      <c r="I867" s="111">
        <f t="shared" si="13"/>
        <v>6.7699999999999996E-2</v>
      </c>
      <c r="J867" s="399">
        <v>35827</v>
      </c>
    </row>
    <row r="868" spans="1:10" ht="14.5" customHeight="1" x14ac:dyDescent="0.15">
      <c r="A868" s="5"/>
      <c r="B868" s="399">
        <v>35855</v>
      </c>
      <c r="C868" s="16" t="s">
        <v>3325</v>
      </c>
      <c r="D868" s="5"/>
      <c r="E868" s="5"/>
      <c r="F868" s="107">
        <v>5.1200000000000002E-2</v>
      </c>
      <c r="G868" s="5"/>
      <c r="H868" s="111">
        <v>5.1999999999999998E-3</v>
      </c>
      <c r="I868" s="111">
        <f t="shared" si="13"/>
        <v>4.5999999999999999E-2</v>
      </c>
      <c r="J868" s="399">
        <v>35855</v>
      </c>
    </row>
    <row r="869" spans="1:10" ht="14.5" customHeight="1" x14ac:dyDescent="0.15">
      <c r="A869" s="5"/>
      <c r="B869" s="399">
        <v>35886</v>
      </c>
      <c r="C869" s="16" t="s">
        <v>3325</v>
      </c>
      <c r="D869" s="5"/>
      <c r="E869" s="5"/>
      <c r="F869" s="107">
        <v>1.01E-2</v>
      </c>
      <c r="G869" s="5"/>
      <c r="H869" s="111">
        <v>4.8999999999999998E-3</v>
      </c>
      <c r="I869" s="111">
        <f t="shared" si="13"/>
        <v>5.1999999999999998E-3</v>
      </c>
      <c r="J869" s="399">
        <v>35886</v>
      </c>
    </row>
    <row r="870" spans="1:10" ht="14.5" customHeight="1" x14ac:dyDescent="0.15">
      <c r="A870" s="5"/>
      <c r="B870" s="399">
        <v>35916</v>
      </c>
      <c r="C870" s="16" t="s">
        <v>3325</v>
      </c>
      <c r="D870" s="5"/>
      <c r="E870" s="5"/>
      <c r="F870" s="107">
        <v>-1.72E-2</v>
      </c>
      <c r="G870" s="5"/>
      <c r="H870" s="111">
        <v>4.7999999999999996E-3</v>
      </c>
      <c r="I870" s="111">
        <f t="shared" si="13"/>
        <v>-2.1999999999999999E-2</v>
      </c>
      <c r="J870" s="399">
        <v>35916</v>
      </c>
    </row>
    <row r="871" spans="1:10" ht="14.5" customHeight="1" x14ac:dyDescent="0.15">
      <c r="A871" s="5"/>
      <c r="B871" s="399">
        <v>35947</v>
      </c>
      <c r="C871" s="16" t="s">
        <v>3325</v>
      </c>
      <c r="D871" s="5"/>
      <c r="E871" s="5"/>
      <c r="F871" s="107">
        <v>4.0599999999999997E-2</v>
      </c>
      <c r="G871" s="5"/>
      <c r="H871" s="111">
        <v>5.1999999999999998E-3</v>
      </c>
      <c r="I871" s="111">
        <f t="shared" si="13"/>
        <v>3.5400000000000001E-2</v>
      </c>
      <c r="J871" s="399">
        <v>35947</v>
      </c>
    </row>
    <row r="872" spans="1:10" ht="14.5" customHeight="1" x14ac:dyDescent="0.15">
      <c r="A872" s="5"/>
      <c r="B872" s="399">
        <v>35977</v>
      </c>
      <c r="C872" s="16" t="s">
        <v>3325</v>
      </c>
      <c r="D872" s="5"/>
      <c r="E872" s="5"/>
      <c r="F872" s="107">
        <v>-1.06E-2</v>
      </c>
      <c r="G872" s="5"/>
      <c r="H872" s="111">
        <v>4.8999999999999998E-3</v>
      </c>
      <c r="I872" s="111">
        <f t="shared" si="13"/>
        <v>-1.55E-2</v>
      </c>
      <c r="J872" s="399">
        <v>35977</v>
      </c>
    </row>
    <row r="873" spans="1:10" ht="14.5" customHeight="1" x14ac:dyDescent="0.15">
      <c r="A873" s="5"/>
      <c r="B873" s="399">
        <v>36008</v>
      </c>
      <c r="C873" s="16" t="s">
        <v>3325</v>
      </c>
      <c r="D873" s="5"/>
      <c r="E873" s="5"/>
      <c r="F873" s="107">
        <v>-0.14460000000000001</v>
      </c>
      <c r="G873" s="5"/>
      <c r="H873" s="111">
        <v>4.7999999999999996E-3</v>
      </c>
      <c r="I873" s="111">
        <f t="shared" si="13"/>
        <v>-0.14940000000000001</v>
      </c>
      <c r="J873" s="399">
        <v>36008</v>
      </c>
    </row>
    <row r="874" spans="1:10" ht="14.5" customHeight="1" x14ac:dyDescent="0.15">
      <c r="A874" s="5"/>
      <c r="B874" s="399">
        <v>36039</v>
      </c>
      <c r="C874" s="16" t="s">
        <v>3325</v>
      </c>
      <c r="D874" s="5"/>
      <c r="E874" s="5"/>
      <c r="F874" s="107">
        <v>6.4100000000000004E-2</v>
      </c>
      <c r="G874" s="5"/>
      <c r="H874" s="111">
        <v>4.4000000000000003E-3</v>
      </c>
      <c r="I874" s="111">
        <f t="shared" si="13"/>
        <v>5.9700000000000003E-2</v>
      </c>
      <c r="J874" s="399">
        <v>36039</v>
      </c>
    </row>
    <row r="875" spans="1:10" ht="14.5" customHeight="1" x14ac:dyDescent="0.15">
      <c r="A875" s="5"/>
      <c r="B875" s="399">
        <v>36069</v>
      </c>
      <c r="C875" s="16" t="s">
        <v>3325</v>
      </c>
      <c r="D875" s="5"/>
      <c r="E875" s="5"/>
      <c r="F875" s="107">
        <v>8.1299999999999997E-2</v>
      </c>
      <c r="G875" s="5"/>
      <c r="H875" s="111">
        <v>4.1999999999999997E-3</v>
      </c>
      <c r="I875" s="111">
        <f t="shared" si="13"/>
        <v>7.7100000000000002E-2</v>
      </c>
      <c r="J875" s="399">
        <v>36069</v>
      </c>
    </row>
    <row r="876" spans="1:10" ht="14.5" customHeight="1" x14ac:dyDescent="0.15">
      <c r="A876" s="5"/>
      <c r="B876" s="399">
        <v>36100</v>
      </c>
      <c r="C876" s="16" t="s">
        <v>3325</v>
      </c>
      <c r="D876" s="5"/>
      <c r="E876" s="5"/>
      <c r="F876" s="107">
        <v>6.0600000000000001E-2</v>
      </c>
      <c r="G876" s="5"/>
      <c r="H876" s="111">
        <v>4.4999999999999997E-3</v>
      </c>
      <c r="I876" s="111">
        <f t="shared" si="13"/>
        <v>5.6100000000000004E-2</v>
      </c>
      <c r="J876" s="399">
        <v>36100</v>
      </c>
    </row>
    <row r="877" spans="1:10" ht="14.5" customHeight="1" x14ac:dyDescent="0.15">
      <c r="A877" s="5"/>
      <c r="B877" s="399">
        <v>36130</v>
      </c>
      <c r="C877" s="16" t="s">
        <v>3325</v>
      </c>
      <c r="D877" s="5"/>
      <c r="E877" s="5"/>
      <c r="F877" s="107">
        <v>5.7599999999999998E-2</v>
      </c>
      <c r="G877" s="5"/>
      <c r="H877" s="111">
        <v>4.4999999999999997E-3</v>
      </c>
      <c r="I877" s="111">
        <f t="shared" si="13"/>
        <v>5.3100000000000001E-2</v>
      </c>
      <c r="J877" s="399">
        <v>36130</v>
      </c>
    </row>
    <row r="878" spans="1:10" ht="14.5" customHeight="1" x14ac:dyDescent="0.15">
      <c r="A878" s="5"/>
      <c r="B878" s="399">
        <v>36161</v>
      </c>
      <c r="C878" s="16" t="s">
        <v>3325</v>
      </c>
      <c r="D878" s="5"/>
      <c r="E878" s="5"/>
      <c r="F878" s="107">
        <v>4.1799999999999997E-2</v>
      </c>
      <c r="G878" s="5"/>
      <c r="H878" s="111">
        <v>4.1999999999999997E-3</v>
      </c>
      <c r="I878" s="111">
        <f t="shared" si="13"/>
        <v>3.7599999999999995E-2</v>
      </c>
      <c r="J878" s="399">
        <v>36161</v>
      </c>
    </row>
    <row r="879" spans="1:10" ht="14.5" customHeight="1" x14ac:dyDescent="0.15">
      <c r="A879" s="5"/>
      <c r="B879" s="399">
        <v>36192</v>
      </c>
      <c r="C879" s="16" t="s">
        <v>3325</v>
      </c>
      <c r="D879" s="5"/>
      <c r="E879" s="5"/>
      <c r="F879" s="107">
        <v>-3.1099999999999999E-2</v>
      </c>
      <c r="G879" s="5"/>
      <c r="H879" s="111">
        <v>4.0000000000000001E-3</v>
      </c>
      <c r="I879" s="111">
        <f t="shared" si="13"/>
        <v>-3.5099999999999999E-2</v>
      </c>
      <c r="J879" s="399">
        <v>36192</v>
      </c>
    </row>
    <row r="880" spans="1:10" ht="14.5" customHeight="1" x14ac:dyDescent="0.15">
      <c r="A880" s="5"/>
      <c r="B880" s="399">
        <v>36220</v>
      </c>
      <c r="C880" s="16" t="s">
        <v>3325</v>
      </c>
      <c r="D880" s="5"/>
      <c r="E880" s="5"/>
      <c r="F880" s="107">
        <v>0.04</v>
      </c>
      <c r="G880" s="5"/>
      <c r="H880" s="111">
        <v>5.3E-3</v>
      </c>
      <c r="I880" s="111">
        <f t="shared" si="13"/>
        <v>3.4700000000000002E-2</v>
      </c>
      <c r="J880" s="399">
        <v>36220</v>
      </c>
    </row>
    <row r="881" spans="1:10" ht="14.5" customHeight="1" x14ac:dyDescent="0.15">
      <c r="A881" s="5"/>
      <c r="B881" s="399">
        <v>36251</v>
      </c>
      <c r="C881" s="16" t="s">
        <v>3325</v>
      </c>
      <c r="D881" s="5"/>
      <c r="E881" s="5"/>
      <c r="F881" s="107">
        <v>3.8699999999999998E-2</v>
      </c>
      <c r="G881" s="5"/>
      <c r="H881" s="111">
        <v>4.7999999999999996E-3</v>
      </c>
      <c r="I881" s="111">
        <f t="shared" si="13"/>
        <v>3.39E-2</v>
      </c>
      <c r="J881" s="399">
        <v>36251</v>
      </c>
    </row>
    <row r="882" spans="1:10" ht="14.5" customHeight="1" x14ac:dyDescent="0.15">
      <c r="A882" s="5"/>
      <c r="B882" s="399">
        <v>36281</v>
      </c>
      <c r="C882" s="16" t="s">
        <v>3325</v>
      </c>
      <c r="D882" s="5"/>
      <c r="E882" s="5"/>
      <c r="F882" s="107">
        <v>-2.3599999999999999E-2</v>
      </c>
      <c r="G882" s="5"/>
      <c r="H882" s="111">
        <v>4.4999999999999997E-3</v>
      </c>
      <c r="I882" s="111">
        <f t="shared" si="13"/>
        <v>-2.81E-2</v>
      </c>
      <c r="J882" s="399">
        <v>36281</v>
      </c>
    </row>
    <row r="883" spans="1:10" ht="14.5" customHeight="1" x14ac:dyDescent="0.15">
      <c r="A883" s="5"/>
      <c r="B883" s="399">
        <v>36312</v>
      </c>
      <c r="C883" s="16" t="s">
        <v>3325</v>
      </c>
      <c r="D883" s="5"/>
      <c r="E883" s="5"/>
      <c r="F883" s="107">
        <v>5.5500000000000001E-2</v>
      </c>
      <c r="G883" s="5"/>
      <c r="H883" s="111">
        <v>5.4999999999999997E-3</v>
      </c>
      <c r="I883" s="111">
        <f t="shared" si="13"/>
        <v>0.05</v>
      </c>
      <c r="J883" s="399">
        <v>36312</v>
      </c>
    </row>
    <row r="884" spans="1:10" ht="14.5" customHeight="1" x14ac:dyDescent="0.15">
      <c r="A884" s="5"/>
      <c r="B884" s="399">
        <v>36342</v>
      </c>
      <c r="C884" s="16" t="s">
        <v>3325</v>
      </c>
      <c r="D884" s="5"/>
      <c r="E884" s="5"/>
      <c r="F884" s="107">
        <v>-3.1199999999999999E-2</v>
      </c>
      <c r="G884" s="5"/>
      <c r="H884" s="111">
        <v>5.1000000000000004E-3</v>
      </c>
      <c r="I884" s="111">
        <f t="shared" si="13"/>
        <v>-3.6299999999999999E-2</v>
      </c>
      <c r="J884" s="399">
        <v>36342</v>
      </c>
    </row>
    <row r="885" spans="1:10" ht="14.5" customHeight="1" x14ac:dyDescent="0.15">
      <c r="A885" s="5"/>
      <c r="B885" s="399">
        <v>36373</v>
      </c>
      <c r="C885" s="16" t="s">
        <v>3325</v>
      </c>
      <c r="D885" s="5"/>
      <c r="E885" s="5"/>
      <c r="F885" s="107">
        <v>-5.0000000000000001E-3</v>
      </c>
      <c r="G885" s="5"/>
      <c r="H885" s="111">
        <v>5.4000000000000003E-3</v>
      </c>
      <c r="I885" s="111">
        <f t="shared" si="13"/>
        <v>-1.04E-2</v>
      </c>
      <c r="J885" s="399">
        <v>36373</v>
      </c>
    </row>
    <row r="886" spans="1:10" ht="14.5" customHeight="1" x14ac:dyDescent="0.15">
      <c r="A886" s="5"/>
      <c r="B886" s="399">
        <v>36404</v>
      </c>
      <c r="C886" s="16" t="s">
        <v>3325</v>
      </c>
      <c r="D886" s="5"/>
      <c r="E886" s="5"/>
      <c r="F886" s="107">
        <v>-2.7400000000000001E-2</v>
      </c>
      <c r="G886" s="5"/>
      <c r="H886" s="111">
        <v>5.1999999999999998E-3</v>
      </c>
      <c r="I886" s="111">
        <f t="shared" si="13"/>
        <v>-3.2600000000000004E-2</v>
      </c>
      <c r="J886" s="399">
        <v>36404</v>
      </c>
    </row>
    <row r="887" spans="1:10" ht="14.5" customHeight="1" x14ac:dyDescent="0.15">
      <c r="A887" s="5"/>
      <c r="B887" s="399">
        <v>36434</v>
      </c>
      <c r="C887" s="16" t="s">
        <v>3325</v>
      </c>
      <c r="D887" s="5"/>
      <c r="E887" s="5"/>
      <c r="F887" s="107">
        <v>6.3299999999999995E-2</v>
      </c>
      <c r="G887" s="5"/>
      <c r="H887" s="111">
        <v>5.0000000000000001E-3</v>
      </c>
      <c r="I887" s="111">
        <f t="shared" si="13"/>
        <v>5.8299999999999998E-2</v>
      </c>
      <c r="J887" s="399">
        <v>36434</v>
      </c>
    </row>
    <row r="888" spans="1:10" ht="14.5" customHeight="1" x14ac:dyDescent="0.15">
      <c r="A888" s="5"/>
      <c r="B888" s="399">
        <v>36465</v>
      </c>
      <c r="C888" s="16" t="s">
        <v>3325</v>
      </c>
      <c r="D888" s="5"/>
      <c r="E888" s="5"/>
      <c r="F888" s="107">
        <v>2.0299999999999999E-2</v>
      </c>
      <c r="G888" s="5"/>
      <c r="H888" s="111">
        <v>5.5999999999999999E-3</v>
      </c>
      <c r="I888" s="111">
        <f t="shared" si="13"/>
        <v>1.4699999999999998E-2</v>
      </c>
      <c r="J888" s="399">
        <v>36465</v>
      </c>
    </row>
    <row r="889" spans="1:10" ht="14.5" customHeight="1" x14ac:dyDescent="0.15">
      <c r="A889" s="5"/>
      <c r="B889" s="399">
        <v>36495</v>
      </c>
      <c r="C889" s="16" t="s">
        <v>3325</v>
      </c>
      <c r="D889" s="5"/>
      <c r="E889" s="5"/>
      <c r="F889" s="107">
        <v>5.8900000000000001E-2</v>
      </c>
      <c r="G889" s="5"/>
      <c r="H889" s="111">
        <v>5.4999999999999997E-3</v>
      </c>
      <c r="I889" s="111">
        <f t="shared" si="13"/>
        <v>5.3400000000000003E-2</v>
      </c>
      <c r="J889" s="399">
        <v>36495</v>
      </c>
    </row>
    <row r="890" spans="1:10" ht="14.5" customHeight="1" x14ac:dyDescent="0.15">
      <c r="A890" s="5"/>
      <c r="B890" s="399">
        <v>36526</v>
      </c>
      <c r="C890" s="16" t="s">
        <v>3325</v>
      </c>
      <c r="D890" s="5"/>
      <c r="E890" s="5"/>
      <c r="F890" s="107">
        <v>-5.0200000000000002E-2</v>
      </c>
      <c r="G890" s="5"/>
      <c r="H890" s="111">
        <v>5.7000000000000002E-3</v>
      </c>
      <c r="I890" s="111">
        <f t="shared" si="13"/>
        <v>-5.5900000000000005E-2</v>
      </c>
      <c r="J890" s="399">
        <v>36526</v>
      </c>
    </row>
    <row r="891" spans="1:10" ht="14.5" customHeight="1" x14ac:dyDescent="0.15">
      <c r="A891" s="5"/>
      <c r="B891" s="399">
        <v>36557</v>
      </c>
      <c r="C891" s="16" t="s">
        <v>3325</v>
      </c>
      <c r="D891" s="5"/>
      <c r="E891" s="5"/>
      <c r="F891" s="107">
        <v>-1.89E-2</v>
      </c>
      <c r="G891" s="5"/>
      <c r="H891" s="111">
        <v>5.1000000000000004E-3</v>
      </c>
      <c r="I891" s="111">
        <f t="shared" si="13"/>
        <v>-2.4E-2</v>
      </c>
      <c r="J891" s="399">
        <v>36557</v>
      </c>
    </row>
    <row r="892" spans="1:10" ht="14.5" customHeight="1" x14ac:dyDescent="0.15">
      <c r="A892" s="5"/>
      <c r="B892" s="399">
        <v>36586</v>
      </c>
      <c r="C892" s="16" t="s">
        <v>3325</v>
      </c>
      <c r="D892" s="5"/>
      <c r="E892" s="5"/>
      <c r="F892" s="107">
        <v>9.7799999999999998E-2</v>
      </c>
      <c r="G892" s="5"/>
      <c r="H892" s="111">
        <v>5.4000000000000003E-3</v>
      </c>
      <c r="I892" s="111">
        <f t="shared" si="13"/>
        <v>9.2399999999999996E-2</v>
      </c>
      <c r="J892" s="399">
        <v>36586</v>
      </c>
    </row>
    <row r="893" spans="1:10" ht="14.5" customHeight="1" x14ac:dyDescent="0.15">
      <c r="A893" s="5"/>
      <c r="B893" s="399">
        <v>36617</v>
      </c>
      <c r="C893" s="16" t="s">
        <v>3325</v>
      </c>
      <c r="D893" s="5"/>
      <c r="E893" s="5"/>
      <c r="F893" s="107">
        <v>-3.0099999999999998E-2</v>
      </c>
      <c r="G893" s="5"/>
      <c r="H893" s="111">
        <v>4.7000000000000002E-3</v>
      </c>
      <c r="I893" s="111">
        <f t="shared" si="13"/>
        <v>-3.4799999999999998E-2</v>
      </c>
      <c r="J893" s="399">
        <v>36617</v>
      </c>
    </row>
    <row r="894" spans="1:10" ht="14.5" customHeight="1" x14ac:dyDescent="0.15">
      <c r="A894" s="5"/>
      <c r="B894" s="399">
        <v>36647</v>
      </c>
      <c r="C894" s="16" t="s">
        <v>3325</v>
      </c>
      <c r="D894" s="5"/>
      <c r="E894" s="5"/>
      <c r="F894" s="107">
        <v>-2.0500000000000001E-2</v>
      </c>
      <c r="G894" s="5"/>
      <c r="H894" s="111">
        <v>5.5999999999999999E-3</v>
      </c>
      <c r="I894" s="111">
        <f t="shared" si="13"/>
        <v>-2.6100000000000002E-2</v>
      </c>
      <c r="J894" s="399">
        <v>36647</v>
      </c>
    </row>
    <row r="895" spans="1:10" ht="14.5" customHeight="1" x14ac:dyDescent="0.15">
      <c r="A895" s="5"/>
      <c r="B895" s="399">
        <v>36678</v>
      </c>
      <c r="C895" s="16" t="s">
        <v>3325</v>
      </c>
      <c r="D895" s="5"/>
      <c r="E895" s="5"/>
      <c r="F895" s="107">
        <v>2.46E-2</v>
      </c>
      <c r="G895" s="5"/>
      <c r="H895" s="111">
        <v>5.1999999999999998E-3</v>
      </c>
      <c r="I895" s="111">
        <f t="shared" si="13"/>
        <v>1.9400000000000001E-2</v>
      </c>
      <c r="J895" s="399">
        <v>36678</v>
      </c>
    </row>
    <row r="896" spans="1:10" ht="14.5" customHeight="1" x14ac:dyDescent="0.15">
      <c r="A896" s="5"/>
      <c r="B896" s="399">
        <v>36708</v>
      </c>
      <c r="C896" s="16" t="s">
        <v>3325</v>
      </c>
      <c r="D896" s="5"/>
      <c r="E896" s="5"/>
      <c r="F896" s="107">
        <v>-1.5599999999999999E-2</v>
      </c>
      <c r="G896" s="5"/>
      <c r="H896" s="111">
        <v>5.1999999999999998E-3</v>
      </c>
      <c r="I896" s="111">
        <f t="shared" si="13"/>
        <v>-2.0799999999999999E-2</v>
      </c>
      <c r="J896" s="399">
        <v>36708</v>
      </c>
    </row>
    <row r="897" spans="1:10" ht="14.5" customHeight="1" x14ac:dyDescent="0.15">
      <c r="A897" s="5"/>
      <c r="B897" s="399">
        <v>36739</v>
      </c>
      <c r="C897" s="16" t="s">
        <v>3325</v>
      </c>
      <c r="D897" s="5"/>
      <c r="E897" s="5"/>
      <c r="F897" s="107">
        <v>6.2100000000000002E-2</v>
      </c>
      <c r="G897" s="5"/>
      <c r="H897" s="111">
        <v>5.0000000000000001E-3</v>
      </c>
      <c r="I897" s="111">
        <f t="shared" si="13"/>
        <v>5.7100000000000005E-2</v>
      </c>
      <c r="J897" s="399">
        <v>36739</v>
      </c>
    </row>
    <row r="898" spans="1:10" ht="14.5" customHeight="1" x14ac:dyDescent="0.15">
      <c r="A898" s="5"/>
      <c r="B898" s="399">
        <v>36770</v>
      </c>
      <c r="C898" s="16" t="s">
        <v>3325</v>
      </c>
      <c r="D898" s="5"/>
      <c r="E898" s="5"/>
      <c r="F898" s="107">
        <v>-5.28E-2</v>
      </c>
      <c r="G898" s="5"/>
      <c r="H898" s="111">
        <v>4.5999999999999999E-3</v>
      </c>
      <c r="I898" s="111">
        <f t="shared" ref="I898:I961" si="14">F898-H898</f>
        <v>-5.74E-2</v>
      </c>
      <c r="J898" s="399">
        <v>36770</v>
      </c>
    </row>
    <row r="899" spans="1:10" ht="14.5" customHeight="1" x14ac:dyDescent="0.15">
      <c r="A899" s="5"/>
      <c r="B899" s="399">
        <v>36800</v>
      </c>
      <c r="C899" s="16" t="s">
        <v>3325</v>
      </c>
      <c r="D899" s="5"/>
      <c r="E899" s="5"/>
      <c r="F899" s="107">
        <v>-4.1999999999999997E-3</v>
      </c>
      <c r="G899" s="5"/>
      <c r="H899" s="111">
        <v>5.3E-3</v>
      </c>
      <c r="I899" s="111">
        <f t="shared" si="14"/>
        <v>-9.4999999999999998E-3</v>
      </c>
      <c r="J899" s="399">
        <v>36800</v>
      </c>
    </row>
    <row r="900" spans="1:10" ht="14.5" customHeight="1" x14ac:dyDescent="0.15">
      <c r="A900" s="5"/>
      <c r="B900" s="399">
        <v>36831</v>
      </c>
      <c r="C900" s="16" t="s">
        <v>3325</v>
      </c>
      <c r="D900" s="5"/>
      <c r="E900" s="5"/>
      <c r="F900" s="107">
        <v>-7.8799999999999995E-2</v>
      </c>
      <c r="G900" s="5"/>
      <c r="H900" s="111">
        <v>4.7999999999999996E-3</v>
      </c>
      <c r="I900" s="111">
        <f t="shared" si="14"/>
        <v>-8.3599999999999994E-2</v>
      </c>
      <c r="J900" s="399">
        <v>36831</v>
      </c>
    </row>
    <row r="901" spans="1:10" ht="14.5" customHeight="1" x14ac:dyDescent="0.15">
      <c r="A901" s="5"/>
      <c r="B901" s="399">
        <v>36861</v>
      </c>
      <c r="C901" s="16" t="s">
        <v>3325</v>
      </c>
      <c r="D901" s="5"/>
      <c r="E901" s="5"/>
      <c r="F901" s="107">
        <v>4.8999999999999998E-3</v>
      </c>
      <c r="G901" s="5"/>
      <c r="H901" s="111">
        <v>4.4999999999999997E-3</v>
      </c>
      <c r="I901" s="111">
        <f t="shared" si="14"/>
        <v>4.0000000000000018E-4</v>
      </c>
      <c r="J901" s="399">
        <v>36861</v>
      </c>
    </row>
    <row r="902" spans="1:10" ht="14.5" customHeight="1" x14ac:dyDescent="0.15">
      <c r="A902" s="5"/>
      <c r="B902" s="399">
        <v>36892</v>
      </c>
      <c r="C902" s="16" t="s">
        <v>3325</v>
      </c>
      <c r="D902" s="5"/>
      <c r="E902" s="5"/>
      <c r="F902" s="107">
        <v>3.5499999999999997E-2</v>
      </c>
      <c r="G902" s="5"/>
      <c r="H902" s="111">
        <v>4.8999999999999998E-3</v>
      </c>
      <c r="I902" s="111">
        <f t="shared" si="14"/>
        <v>3.0599999999999995E-2</v>
      </c>
      <c r="J902" s="399">
        <v>36892</v>
      </c>
    </row>
    <row r="903" spans="1:10" ht="14.5" customHeight="1" x14ac:dyDescent="0.15">
      <c r="A903" s="5"/>
      <c r="B903" s="399">
        <v>36923</v>
      </c>
      <c r="C903" s="16" t="s">
        <v>3325</v>
      </c>
      <c r="D903" s="5"/>
      <c r="E903" s="5"/>
      <c r="F903" s="107">
        <v>-9.1200000000000003E-2</v>
      </c>
      <c r="G903" s="5"/>
      <c r="H903" s="111">
        <v>4.1999999999999997E-3</v>
      </c>
      <c r="I903" s="111">
        <f t="shared" si="14"/>
        <v>-9.5399999999999999E-2</v>
      </c>
      <c r="J903" s="399">
        <v>36923</v>
      </c>
    </row>
    <row r="904" spans="1:10" ht="14.5" customHeight="1" x14ac:dyDescent="0.15">
      <c r="A904" s="5"/>
      <c r="B904" s="399">
        <v>36951</v>
      </c>
      <c r="C904" s="16" t="s">
        <v>3325</v>
      </c>
      <c r="D904" s="5"/>
      <c r="E904" s="5"/>
      <c r="F904" s="107">
        <v>-6.3399999999999998E-2</v>
      </c>
      <c r="G904" s="5"/>
      <c r="H904" s="111">
        <v>4.4999999999999997E-3</v>
      </c>
      <c r="I904" s="111">
        <f t="shared" si="14"/>
        <v>-6.7900000000000002E-2</v>
      </c>
      <c r="J904" s="399">
        <v>36951</v>
      </c>
    </row>
    <row r="905" spans="1:10" ht="14.5" customHeight="1" x14ac:dyDescent="0.15">
      <c r="A905" s="5"/>
      <c r="B905" s="399">
        <v>36982</v>
      </c>
      <c r="C905" s="16" t="s">
        <v>3325</v>
      </c>
      <c r="D905" s="5"/>
      <c r="E905" s="5"/>
      <c r="F905" s="107">
        <v>7.7700000000000005E-2</v>
      </c>
      <c r="G905" s="5"/>
      <c r="H905" s="111">
        <v>4.7000000000000002E-3</v>
      </c>
      <c r="I905" s="111">
        <f t="shared" si="14"/>
        <v>7.3000000000000009E-2</v>
      </c>
      <c r="J905" s="399">
        <v>36982</v>
      </c>
    </row>
    <row r="906" spans="1:10" ht="14.5" customHeight="1" x14ac:dyDescent="0.15">
      <c r="A906" s="5"/>
      <c r="B906" s="399">
        <v>37012</v>
      </c>
      <c r="C906" s="16" t="s">
        <v>3325</v>
      </c>
      <c r="D906" s="5"/>
      <c r="E906" s="5"/>
      <c r="F906" s="107">
        <v>6.7000000000000002E-3</v>
      </c>
      <c r="G906" s="5"/>
      <c r="H906" s="111">
        <v>5.0000000000000001E-3</v>
      </c>
      <c r="I906" s="111">
        <f t="shared" si="14"/>
        <v>1.7000000000000001E-3</v>
      </c>
      <c r="J906" s="399">
        <v>37012</v>
      </c>
    </row>
    <row r="907" spans="1:10" ht="14.5" customHeight="1" x14ac:dyDescent="0.15">
      <c r="A907" s="5"/>
      <c r="B907" s="399">
        <v>37043</v>
      </c>
      <c r="C907" s="16" t="s">
        <v>3325</v>
      </c>
      <c r="D907" s="5"/>
      <c r="E907" s="5"/>
      <c r="F907" s="107">
        <v>-2.4299999999999999E-2</v>
      </c>
      <c r="G907" s="5"/>
      <c r="H907" s="111">
        <v>4.7000000000000002E-3</v>
      </c>
      <c r="I907" s="111">
        <f t="shared" si="14"/>
        <v>-2.8999999999999998E-2</v>
      </c>
      <c r="J907" s="399">
        <v>37043</v>
      </c>
    </row>
    <row r="908" spans="1:10" ht="14.5" customHeight="1" x14ac:dyDescent="0.15">
      <c r="A908" s="5"/>
      <c r="B908" s="399">
        <v>37073</v>
      </c>
      <c r="C908" s="16" t="s">
        <v>3325</v>
      </c>
      <c r="D908" s="5"/>
      <c r="E908" s="5"/>
      <c r="F908" s="107">
        <v>-9.7999999999999997E-3</v>
      </c>
      <c r="G908" s="5"/>
      <c r="H908" s="111">
        <v>5.1999999999999998E-3</v>
      </c>
      <c r="I908" s="111">
        <f t="shared" si="14"/>
        <v>-1.4999999999999999E-2</v>
      </c>
      <c r="J908" s="399">
        <v>37073</v>
      </c>
    </row>
    <row r="909" spans="1:10" ht="14.5" customHeight="1" x14ac:dyDescent="0.15">
      <c r="A909" s="5"/>
      <c r="B909" s="399">
        <v>37104</v>
      </c>
      <c r="C909" s="16" t="s">
        <v>3325</v>
      </c>
      <c r="D909" s="5"/>
      <c r="E909" s="5"/>
      <c r="F909" s="107">
        <v>-6.2600000000000003E-2</v>
      </c>
      <c r="G909" s="5"/>
      <c r="H909" s="111">
        <v>4.5999999999999999E-3</v>
      </c>
      <c r="I909" s="111">
        <f t="shared" si="14"/>
        <v>-6.720000000000001E-2</v>
      </c>
      <c r="J909" s="399">
        <v>37104</v>
      </c>
    </row>
    <row r="910" spans="1:10" ht="14.5" customHeight="1" x14ac:dyDescent="0.15">
      <c r="A910" s="5"/>
      <c r="B910" s="399">
        <v>37135</v>
      </c>
      <c r="C910" s="16" t="s">
        <v>3325</v>
      </c>
      <c r="D910" s="5"/>
      <c r="E910" s="5"/>
      <c r="F910" s="107">
        <v>-8.0799999999999997E-2</v>
      </c>
      <c r="G910" s="5"/>
      <c r="H910" s="111">
        <v>4.1000000000000003E-3</v>
      </c>
      <c r="I910" s="111">
        <f t="shared" si="14"/>
        <v>-8.4900000000000003E-2</v>
      </c>
      <c r="J910" s="399">
        <v>37135</v>
      </c>
    </row>
    <row r="911" spans="1:10" ht="14.5" customHeight="1" x14ac:dyDescent="0.15">
      <c r="A911" s="5"/>
      <c r="B911" s="399">
        <v>37165</v>
      </c>
      <c r="C911" s="16" t="s">
        <v>3325</v>
      </c>
      <c r="D911" s="5"/>
      <c r="E911" s="5"/>
      <c r="F911" s="107">
        <v>1.9099999999999999E-2</v>
      </c>
      <c r="G911" s="5"/>
      <c r="H911" s="111">
        <v>4.7999999999999996E-3</v>
      </c>
      <c r="I911" s="111">
        <f t="shared" si="14"/>
        <v>1.43E-2</v>
      </c>
      <c r="J911" s="399">
        <v>37165</v>
      </c>
    </row>
    <row r="912" spans="1:10" ht="14.5" customHeight="1" x14ac:dyDescent="0.15">
      <c r="A912" s="5"/>
      <c r="B912" s="399">
        <v>37196</v>
      </c>
      <c r="C912" s="16" t="s">
        <v>3325</v>
      </c>
      <c r="D912" s="5"/>
      <c r="E912" s="5"/>
      <c r="F912" s="107">
        <v>7.6700000000000004E-2</v>
      </c>
      <c r="G912" s="5"/>
      <c r="H912" s="111">
        <v>4.1000000000000003E-3</v>
      </c>
      <c r="I912" s="111">
        <f t="shared" si="14"/>
        <v>7.2599999999999998E-2</v>
      </c>
      <c r="J912" s="399">
        <v>37196</v>
      </c>
    </row>
    <row r="913" spans="1:10" ht="14.5" customHeight="1" x14ac:dyDescent="0.15">
      <c r="A913" s="5"/>
      <c r="B913" s="399">
        <v>37226</v>
      </c>
      <c r="C913" s="16" t="s">
        <v>3325</v>
      </c>
      <c r="D913" s="5"/>
      <c r="E913" s="5"/>
      <c r="F913" s="107">
        <v>8.8000000000000005E-3</v>
      </c>
      <c r="G913" s="5"/>
      <c r="H913" s="111">
        <v>4.5999999999999999E-3</v>
      </c>
      <c r="I913" s="111">
        <f t="shared" si="14"/>
        <v>4.2000000000000006E-3</v>
      </c>
      <c r="J913" s="399">
        <v>37226</v>
      </c>
    </row>
    <row r="914" spans="1:10" ht="14.5" customHeight="1" x14ac:dyDescent="0.15">
      <c r="A914" s="5"/>
      <c r="B914" s="399">
        <v>37257</v>
      </c>
      <c r="C914" s="16" t="s">
        <v>3325</v>
      </c>
      <c r="D914" s="5"/>
      <c r="E914" s="5"/>
      <c r="F914" s="107">
        <v>-1.46E-2</v>
      </c>
      <c r="G914" s="5"/>
      <c r="H914" s="111">
        <v>4.7999999999999996E-3</v>
      </c>
      <c r="I914" s="111">
        <f t="shared" si="14"/>
        <v>-1.9400000000000001E-2</v>
      </c>
      <c r="J914" s="399">
        <v>37257</v>
      </c>
    </row>
    <row r="915" spans="1:10" ht="14.5" customHeight="1" x14ac:dyDescent="0.15">
      <c r="A915" s="5"/>
      <c r="B915" s="399">
        <v>37288</v>
      </c>
      <c r="C915" s="16" t="s">
        <v>3325</v>
      </c>
      <c r="D915" s="5"/>
      <c r="E915" s="5"/>
      <c r="F915" s="107">
        <v>-1.9300000000000001E-2</v>
      </c>
      <c r="G915" s="5"/>
      <c r="H915" s="111">
        <v>4.3E-3</v>
      </c>
      <c r="I915" s="111">
        <f t="shared" si="14"/>
        <v>-2.3600000000000003E-2</v>
      </c>
      <c r="J915" s="399">
        <v>37288</v>
      </c>
    </row>
    <row r="916" spans="1:10" ht="14.5" customHeight="1" x14ac:dyDescent="0.15">
      <c r="A916" s="5"/>
      <c r="B916" s="399">
        <v>37316</v>
      </c>
      <c r="C916" s="16" t="s">
        <v>3325</v>
      </c>
      <c r="D916" s="5"/>
      <c r="E916" s="5"/>
      <c r="F916" s="107">
        <v>3.7600000000000001E-2</v>
      </c>
      <c r="G916" s="5"/>
      <c r="H916" s="111">
        <v>4.3E-3</v>
      </c>
      <c r="I916" s="111">
        <f t="shared" si="14"/>
        <v>3.3300000000000003E-2</v>
      </c>
      <c r="J916" s="399">
        <v>37316</v>
      </c>
    </row>
    <row r="917" spans="1:10" ht="14.5" customHeight="1" x14ac:dyDescent="0.15">
      <c r="A917" s="5"/>
      <c r="B917" s="399">
        <v>37347</v>
      </c>
      <c r="C917" s="16" t="s">
        <v>3325</v>
      </c>
      <c r="D917" s="5"/>
      <c r="E917" s="5"/>
      <c r="F917" s="107">
        <v>-6.0600000000000001E-2</v>
      </c>
      <c r="G917" s="5"/>
      <c r="H917" s="111">
        <v>5.4000000000000003E-3</v>
      </c>
      <c r="I917" s="111">
        <f t="shared" si="14"/>
        <v>-6.6000000000000003E-2</v>
      </c>
      <c r="J917" s="399">
        <v>37347</v>
      </c>
    </row>
    <row r="918" spans="1:10" ht="14.5" customHeight="1" x14ac:dyDescent="0.15">
      <c r="A918" s="5"/>
      <c r="B918" s="399">
        <v>37377</v>
      </c>
      <c r="C918" s="16" t="s">
        <v>3325</v>
      </c>
      <c r="D918" s="5"/>
      <c r="E918" s="5"/>
      <c r="F918" s="107">
        <v>-7.4000000000000003E-3</v>
      </c>
      <c r="G918" s="5"/>
      <c r="H918" s="111">
        <v>4.8999999999999998E-3</v>
      </c>
      <c r="I918" s="111">
        <f t="shared" si="14"/>
        <v>-1.23E-2</v>
      </c>
      <c r="J918" s="399">
        <v>37377</v>
      </c>
    </row>
    <row r="919" spans="1:10" ht="14.5" customHeight="1" x14ac:dyDescent="0.15">
      <c r="A919" s="5"/>
      <c r="B919" s="399">
        <v>37408</v>
      </c>
      <c r="C919" s="16" t="s">
        <v>3325</v>
      </c>
      <c r="D919" s="5"/>
      <c r="E919" s="5"/>
      <c r="F919" s="107">
        <v>-7.1199999999999999E-2</v>
      </c>
      <c r="G919" s="5"/>
      <c r="H919" s="111">
        <v>4.4000000000000003E-3</v>
      </c>
      <c r="I919" s="111">
        <f t="shared" si="14"/>
        <v>-7.5600000000000001E-2</v>
      </c>
      <c r="J919" s="399">
        <v>37408</v>
      </c>
    </row>
    <row r="920" spans="1:10" ht="14.5" customHeight="1" x14ac:dyDescent="0.15">
      <c r="A920" s="5"/>
      <c r="B920" s="399">
        <v>37438</v>
      </c>
      <c r="C920" s="16" t="s">
        <v>3325</v>
      </c>
      <c r="D920" s="5"/>
      <c r="E920" s="5"/>
      <c r="F920" s="107">
        <v>-7.8E-2</v>
      </c>
      <c r="G920" s="5"/>
      <c r="H920" s="111">
        <v>5.1000000000000004E-3</v>
      </c>
      <c r="I920" s="111">
        <f t="shared" si="14"/>
        <v>-8.3100000000000007E-2</v>
      </c>
      <c r="J920" s="399">
        <v>37438</v>
      </c>
    </row>
    <row r="921" spans="1:10" ht="14.5" customHeight="1" x14ac:dyDescent="0.15">
      <c r="A921" s="5"/>
      <c r="B921" s="399">
        <v>37469</v>
      </c>
      <c r="C921" s="16" t="s">
        <v>3325</v>
      </c>
      <c r="D921" s="5"/>
      <c r="E921" s="5"/>
      <c r="F921" s="107">
        <v>6.6E-3</v>
      </c>
      <c r="G921" s="5"/>
      <c r="H921" s="111">
        <v>4.4000000000000003E-3</v>
      </c>
      <c r="I921" s="111">
        <f t="shared" si="14"/>
        <v>2.1999999999999997E-3</v>
      </c>
      <c r="J921" s="399">
        <v>37469</v>
      </c>
    </row>
    <row r="922" spans="1:10" ht="14.5" customHeight="1" x14ac:dyDescent="0.15">
      <c r="A922" s="5"/>
      <c r="B922" s="399">
        <v>37500</v>
      </c>
      <c r="C922" s="16" t="s">
        <v>3325</v>
      </c>
      <c r="D922" s="5"/>
      <c r="E922" s="5"/>
      <c r="F922" s="107">
        <v>-0.1087</v>
      </c>
      <c r="G922" s="5"/>
      <c r="H922" s="111">
        <v>4.1999999999999997E-3</v>
      </c>
      <c r="I922" s="111">
        <f t="shared" si="14"/>
        <v>-0.1129</v>
      </c>
      <c r="J922" s="399">
        <v>37500</v>
      </c>
    </row>
    <row r="923" spans="1:10" ht="14.5" customHeight="1" x14ac:dyDescent="0.15">
      <c r="A923" s="5"/>
      <c r="B923" s="399">
        <v>37530</v>
      </c>
      <c r="C923" s="16" t="s">
        <v>3325</v>
      </c>
      <c r="D923" s="5"/>
      <c r="E923" s="5"/>
      <c r="F923" s="107">
        <v>8.7999999999999995E-2</v>
      </c>
      <c r="G923" s="5"/>
      <c r="H923" s="111">
        <v>4.0000000000000001E-3</v>
      </c>
      <c r="I923" s="111">
        <f t="shared" si="14"/>
        <v>8.3999999999999991E-2</v>
      </c>
      <c r="J923" s="399">
        <v>37530</v>
      </c>
    </row>
    <row r="924" spans="1:10" ht="14.5" customHeight="1" x14ac:dyDescent="0.15">
      <c r="A924" s="5"/>
      <c r="B924" s="399">
        <v>37561</v>
      </c>
      <c r="C924" s="16" t="s">
        <v>3325</v>
      </c>
      <c r="D924" s="5"/>
      <c r="E924" s="5"/>
      <c r="F924" s="107">
        <v>5.8900000000000001E-2</v>
      </c>
      <c r="G924" s="5"/>
      <c r="H924" s="111">
        <v>4.0000000000000001E-3</v>
      </c>
      <c r="I924" s="111">
        <f t="shared" si="14"/>
        <v>5.4900000000000004E-2</v>
      </c>
      <c r="J924" s="399">
        <v>37561</v>
      </c>
    </row>
    <row r="925" spans="1:10" ht="14.5" customHeight="1" x14ac:dyDescent="0.15">
      <c r="A925" s="5"/>
      <c r="B925" s="399">
        <v>37591</v>
      </c>
      <c r="C925" s="16" t="s">
        <v>3325</v>
      </c>
      <c r="D925" s="5"/>
      <c r="E925" s="5"/>
      <c r="F925" s="107">
        <v>-5.8799999999999998E-2</v>
      </c>
      <c r="G925" s="5"/>
      <c r="H925" s="111">
        <v>4.4999999999999997E-3</v>
      </c>
      <c r="I925" s="111">
        <f t="shared" si="14"/>
        <v>-6.3299999999999995E-2</v>
      </c>
      <c r="J925" s="399">
        <v>37591</v>
      </c>
    </row>
    <row r="926" spans="1:10" ht="14.5" customHeight="1" x14ac:dyDescent="0.15">
      <c r="A926" s="5"/>
      <c r="B926" s="399">
        <v>37622</v>
      </c>
      <c r="C926" s="16" t="s">
        <v>3325</v>
      </c>
      <c r="D926" s="5"/>
      <c r="E926" s="5"/>
      <c r="F926" s="107">
        <v>-2.6200000000000001E-2</v>
      </c>
      <c r="G926" s="5"/>
      <c r="H926" s="111">
        <v>4.1000000000000003E-3</v>
      </c>
      <c r="I926" s="111">
        <f t="shared" si="14"/>
        <v>-3.0300000000000001E-2</v>
      </c>
      <c r="J926" s="399">
        <v>37622</v>
      </c>
    </row>
    <row r="927" spans="1:10" ht="14.5" customHeight="1" x14ac:dyDescent="0.15">
      <c r="A927" s="5"/>
      <c r="B927" s="399">
        <v>37653</v>
      </c>
      <c r="C927" s="16" t="s">
        <v>3325</v>
      </c>
      <c r="D927" s="5"/>
      <c r="E927" s="5"/>
      <c r="F927" s="107">
        <v>-1.4999999999999999E-2</v>
      </c>
      <c r="G927" s="5"/>
      <c r="H927" s="111">
        <v>3.8E-3</v>
      </c>
      <c r="I927" s="111">
        <f t="shared" si="14"/>
        <v>-1.8800000000000001E-2</v>
      </c>
      <c r="J927" s="399">
        <v>37653</v>
      </c>
    </row>
    <row r="928" spans="1:10" ht="14.5" customHeight="1" x14ac:dyDescent="0.15">
      <c r="A928" s="5"/>
      <c r="B928" s="399">
        <v>37681</v>
      </c>
      <c r="C928" s="16" t="s">
        <v>3325</v>
      </c>
      <c r="D928" s="5"/>
      <c r="E928" s="5"/>
      <c r="F928" s="107">
        <v>9.7000000000000003E-3</v>
      </c>
      <c r="G928" s="5"/>
      <c r="H928" s="111">
        <v>4.0000000000000001E-3</v>
      </c>
      <c r="I928" s="111">
        <f t="shared" si="14"/>
        <v>5.7000000000000002E-3</v>
      </c>
      <c r="J928" s="399">
        <v>37681</v>
      </c>
    </row>
    <row r="929" spans="1:10" ht="14.5" customHeight="1" x14ac:dyDescent="0.15">
      <c r="A929" s="5"/>
      <c r="B929" s="399">
        <v>37712</v>
      </c>
      <c r="C929" s="16" t="s">
        <v>3325</v>
      </c>
      <c r="D929" s="5"/>
      <c r="E929" s="5"/>
      <c r="F929" s="107">
        <v>8.2400000000000001E-2</v>
      </c>
      <c r="G929" s="5"/>
      <c r="H929" s="111">
        <v>4.0000000000000001E-3</v>
      </c>
      <c r="I929" s="111">
        <f t="shared" si="14"/>
        <v>7.8399999999999997E-2</v>
      </c>
      <c r="J929" s="399">
        <v>37712</v>
      </c>
    </row>
    <row r="930" spans="1:10" ht="14.5" customHeight="1" x14ac:dyDescent="0.15">
      <c r="A930" s="5"/>
      <c r="B930" s="399">
        <v>37742</v>
      </c>
      <c r="C930" s="16" t="s">
        <v>3325</v>
      </c>
      <c r="D930" s="5"/>
      <c r="E930" s="5"/>
      <c r="F930" s="107">
        <v>5.2699999999999997E-2</v>
      </c>
      <c r="G930" s="5"/>
      <c r="H930" s="111">
        <v>3.8999999999999998E-3</v>
      </c>
      <c r="I930" s="111">
        <f t="shared" si="14"/>
        <v>4.8799999999999996E-2</v>
      </c>
      <c r="J930" s="399">
        <v>37742</v>
      </c>
    </row>
    <row r="931" spans="1:10" ht="14.5" customHeight="1" x14ac:dyDescent="0.15">
      <c r="A931" s="5"/>
      <c r="B931" s="399">
        <v>37773</v>
      </c>
      <c r="C931" s="16" t="s">
        <v>3325</v>
      </c>
      <c r="D931" s="5"/>
      <c r="E931" s="5"/>
      <c r="F931" s="107">
        <v>1.2800000000000001E-2</v>
      </c>
      <c r="G931" s="5"/>
      <c r="H931" s="111">
        <v>3.5999999999999999E-3</v>
      </c>
      <c r="I931" s="111">
        <f t="shared" si="14"/>
        <v>9.1999999999999998E-3</v>
      </c>
      <c r="J931" s="399">
        <v>37773</v>
      </c>
    </row>
    <row r="932" spans="1:10" ht="14.5" customHeight="1" x14ac:dyDescent="0.15">
      <c r="A932" s="5"/>
      <c r="B932" s="399">
        <v>37803</v>
      </c>
      <c r="C932" s="16" t="s">
        <v>3325</v>
      </c>
      <c r="D932" s="5"/>
      <c r="E932" s="5"/>
      <c r="F932" s="107">
        <v>1.7600000000000001E-2</v>
      </c>
      <c r="G932" s="5"/>
      <c r="H932" s="111">
        <v>3.8E-3</v>
      </c>
      <c r="I932" s="111">
        <f t="shared" si="14"/>
        <v>1.3800000000000002E-2</v>
      </c>
      <c r="J932" s="399">
        <v>37803</v>
      </c>
    </row>
    <row r="933" spans="1:10" ht="14.5" customHeight="1" x14ac:dyDescent="0.15">
      <c r="A933" s="5"/>
      <c r="B933" s="399">
        <v>37834</v>
      </c>
      <c r="C933" s="16" t="s">
        <v>3325</v>
      </c>
      <c r="D933" s="5"/>
      <c r="E933" s="5"/>
      <c r="F933" s="107">
        <v>1.95E-2</v>
      </c>
      <c r="G933" s="5"/>
      <c r="H933" s="111">
        <v>4.1999999999999997E-3</v>
      </c>
      <c r="I933" s="111">
        <f t="shared" si="14"/>
        <v>1.5300000000000001E-2</v>
      </c>
      <c r="J933" s="399">
        <v>37834</v>
      </c>
    </row>
    <row r="934" spans="1:10" ht="14.5" customHeight="1" x14ac:dyDescent="0.15">
      <c r="A934" s="5"/>
      <c r="B934" s="399">
        <v>37865</v>
      </c>
      <c r="C934" s="16" t="s">
        <v>3325</v>
      </c>
      <c r="D934" s="5"/>
      <c r="E934" s="5"/>
      <c r="F934" s="107">
        <v>-1.06E-2</v>
      </c>
      <c r="G934" s="5"/>
      <c r="H934" s="111">
        <v>4.5999999999999999E-3</v>
      </c>
      <c r="I934" s="111">
        <f t="shared" si="14"/>
        <v>-1.52E-2</v>
      </c>
      <c r="J934" s="399">
        <v>37865</v>
      </c>
    </row>
    <row r="935" spans="1:10" ht="14.5" customHeight="1" x14ac:dyDescent="0.15">
      <c r="A935" s="5"/>
      <c r="B935" s="399">
        <v>37895</v>
      </c>
      <c r="C935" s="16" t="s">
        <v>3325</v>
      </c>
      <c r="D935" s="5"/>
      <c r="E935" s="5"/>
      <c r="F935" s="107">
        <v>5.6599999999999998E-2</v>
      </c>
      <c r="G935" s="5"/>
      <c r="H935" s="111">
        <v>4.1000000000000003E-3</v>
      </c>
      <c r="I935" s="111">
        <f t="shared" si="14"/>
        <v>5.2499999999999998E-2</v>
      </c>
      <c r="J935" s="399">
        <v>37895</v>
      </c>
    </row>
    <row r="936" spans="1:10" ht="14.5" customHeight="1" x14ac:dyDescent="0.15">
      <c r="A936" s="5"/>
      <c r="B936" s="399">
        <v>37926</v>
      </c>
      <c r="C936" s="16" t="s">
        <v>3325</v>
      </c>
      <c r="D936" s="5"/>
      <c r="E936" s="5"/>
      <c r="F936" s="107">
        <v>8.8000000000000005E-3</v>
      </c>
      <c r="G936" s="5"/>
      <c r="H936" s="111">
        <v>3.8999999999999998E-3</v>
      </c>
      <c r="I936" s="111">
        <f t="shared" si="14"/>
        <v>4.9000000000000007E-3</v>
      </c>
      <c r="J936" s="399">
        <v>37926</v>
      </c>
    </row>
    <row r="937" spans="1:10" ht="14.5" customHeight="1" x14ac:dyDescent="0.15">
      <c r="A937" s="5"/>
      <c r="B937" s="399">
        <v>37956</v>
      </c>
      <c r="C937" s="16" t="s">
        <v>3325</v>
      </c>
      <c r="D937" s="5"/>
      <c r="E937" s="5"/>
      <c r="F937" s="107">
        <v>5.2400000000000002E-2</v>
      </c>
      <c r="G937" s="5"/>
      <c r="H937" s="111">
        <v>4.7000000000000002E-3</v>
      </c>
      <c r="I937" s="111">
        <f t="shared" si="14"/>
        <v>4.7699999999999999E-2</v>
      </c>
      <c r="J937" s="399">
        <v>37956</v>
      </c>
    </row>
    <row r="938" spans="1:10" ht="14.5" customHeight="1" x14ac:dyDescent="0.15">
      <c r="A938" s="5"/>
      <c r="B938" s="399">
        <v>37987</v>
      </c>
      <c r="C938" s="16" t="s">
        <v>3325</v>
      </c>
      <c r="D938" s="5"/>
      <c r="E938" s="5"/>
      <c r="F938" s="107">
        <v>1.84E-2</v>
      </c>
      <c r="G938" s="5"/>
      <c r="H938" s="111">
        <v>4.1999999999999997E-3</v>
      </c>
      <c r="I938" s="111">
        <f t="shared" si="14"/>
        <v>1.4200000000000001E-2</v>
      </c>
      <c r="J938" s="399">
        <v>37987</v>
      </c>
    </row>
    <row r="939" spans="1:10" ht="14.5" customHeight="1" x14ac:dyDescent="0.15">
      <c r="A939" s="5"/>
      <c r="B939" s="399">
        <v>38018</v>
      </c>
      <c r="C939" s="16" t="s">
        <v>3325</v>
      </c>
      <c r="D939" s="5"/>
      <c r="E939" s="5"/>
      <c r="F939" s="107">
        <v>1.3899999999999999E-2</v>
      </c>
      <c r="G939" s="5"/>
      <c r="H939" s="111">
        <v>3.8E-3</v>
      </c>
      <c r="I939" s="111">
        <f t="shared" si="14"/>
        <v>1.01E-2</v>
      </c>
      <c r="J939" s="399">
        <v>38018</v>
      </c>
    </row>
    <row r="940" spans="1:10" ht="14.5" customHeight="1" x14ac:dyDescent="0.15">
      <c r="A940" s="5"/>
      <c r="B940" s="399">
        <v>38047</v>
      </c>
      <c r="C940" s="16" t="s">
        <v>3325</v>
      </c>
      <c r="D940" s="5"/>
      <c r="E940" s="5"/>
      <c r="F940" s="107">
        <v>-1.5100000000000001E-2</v>
      </c>
      <c r="G940" s="5"/>
      <c r="H940" s="111">
        <v>4.3E-3</v>
      </c>
      <c r="I940" s="111">
        <f t="shared" si="14"/>
        <v>-1.9400000000000001E-2</v>
      </c>
      <c r="J940" s="399">
        <v>38047</v>
      </c>
    </row>
    <row r="941" spans="1:10" ht="14.5" customHeight="1" x14ac:dyDescent="0.15">
      <c r="A941" s="5"/>
      <c r="B941" s="399">
        <v>38078</v>
      </c>
      <c r="C941" s="16" t="s">
        <v>3325</v>
      </c>
      <c r="D941" s="5"/>
      <c r="E941" s="5"/>
      <c r="F941" s="107">
        <v>-1.5699999999999999E-2</v>
      </c>
      <c r="G941" s="5"/>
      <c r="H941" s="111">
        <v>3.8999999999999998E-3</v>
      </c>
      <c r="I941" s="111">
        <f t="shared" si="14"/>
        <v>-1.9599999999999999E-2</v>
      </c>
      <c r="J941" s="399">
        <v>38078</v>
      </c>
    </row>
    <row r="942" spans="1:10" ht="14.5" customHeight="1" x14ac:dyDescent="0.15">
      <c r="A942" s="5"/>
      <c r="B942" s="399">
        <v>38108</v>
      </c>
      <c r="C942" s="16" t="s">
        <v>3325</v>
      </c>
      <c r="D942" s="5"/>
      <c r="E942" s="5"/>
      <c r="F942" s="107">
        <v>1.37E-2</v>
      </c>
      <c r="G942" s="5"/>
      <c r="H942" s="111">
        <v>4.0000000000000001E-3</v>
      </c>
      <c r="I942" s="111">
        <f t="shared" si="14"/>
        <v>9.7000000000000003E-3</v>
      </c>
      <c r="J942" s="399">
        <v>38108</v>
      </c>
    </row>
    <row r="943" spans="1:10" ht="14.5" customHeight="1" x14ac:dyDescent="0.15">
      <c r="A943" s="5"/>
      <c r="B943" s="399">
        <v>38139</v>
      </c>
      <c r="C943" s="16" t="s">
        <v>3325</v>
      </c>
      <c r="D943" s="5"/>
      <c r="E943" s="5"/>
      <c r="F943" s="107">
        <v>1.9400000000000001E-2</v>
      </c>
      <c r="G943" s="5"/>
      <c r="H943" s="111">
        <v>4.7999999999999996E-3</v>
      </c>
      <c r="I943" s="111">
        <f t="shared" si="14"/>
        <v>1.4600000000000002E-2</v>
      </c>
      <c r="J943" s="399">
        <v>38139</v>
      </c>
    </row>
    <row r="944" spans="1:10" ht="14.5" customHeight="1" x14ac:dyDescent="0.15">
      <c r="A944" s="5"/>
      <c r="B944" s="399">
        <v>38169</v>
      </c>
      <c r="C944" s="16" t="s">
        <v>3325</v>
      </c>
      <c r="D944" s="5"/>
      <c r="E944" s="5"/>
      <c r="F944" s="107">
        <v>-3.3099999999999997E-2</v>
      </c>
      <c r="G944" s="5"/>
      <c r="H944" s="111">
        <v>4.3E-3</v>
      </c>
      <c r="I944" s="111">
        <f t="shared" si="14"/>
        <v>-3.7399999999999996E-2</v>
      </c>
      <c r="J944" s="399">
        <v>38169</v>
      </c>
    </row>
    <row r="945" spans="1:10" ht="14.5" customHeight="1" x14ac:dyDescent="0.15">
      <c r="A945" s="5"/>
      <c r="B945" s="399">
        <v>38200</v>
      </c>
      <c r="C945" s="16" t="s">
        <v>3325</v>
      </c>
      <c r="D945" s="5"/>
      <c r="E945" s="5"/>
      <c r="F945" s="107">
        <v>4.0000000000000001E-3</v>
      </c>
      <c r="G945" s="5"/>
      <c r="H945" s="111">
        <v>4.4999999999999997E-3</v>
      </c>
      <c r="I945" s="111">
        <f t="shared" si="14"/>
        <v>-4.9999999999999958E-4</v>
      </c>
      <c r="J945" s="399">
        <v>38200</v>
      </c>
    </row>
    <row r="946" spans="1:10" ht="14.5" customHeight="1" x14ac:dyDescent="0.15">
      <c r="A946" s="5"/>
      <c r="B946" s="399">
        <v>38231</v>
      </c>
      <c r="C946" s="16" t="s">
        <v>3325</v>
      </c>
      <c r="D946" s="5"/>
      <c r="E946" s="5"/>
      <c r="F946" s="107">
        <v>1.0800000000000001E-2</v>
      </c>
      <c r="G946" s="5"/>
      <c r="H946" s="111">
        <v>4.0000000000000001E-3</v>
      </c>
      <c r="I946" s="111">
        <f t="shared" si="14"/>
        <v>6.8000000000000005E-3</v>
      </c>
      <c r="J946" s="399">
        <v>38231</v>
      </c>
    </row>
    <row r="947" spans="1:10" ht="14.5" customHeight="1" x14ac:dyDescent="0.15">
      <c r="A947" s="5"/>
      <c r="B947" s="399">
        <v>38261</v>
      </c>
      <c r="C947" s="16" t="s">
        <v>3325</v>
      </c>
      <c r="D947" s="5"/>
      <c r="E947" s="5"/>
      <c r="F947" s="107">
        <v>1.5299999999999999E-2</v>
      </c>
      <c r="G947" s="5"/>
      <c r="H947" s="111">
        <v>3.8E-3</v>
      </c>
      <c r="I947" s="111">
        <f t="shared" si="14"/>
        <v>1.15E-2</v>
      </c>
      <c r="J947" s="399">
        <v>38261</v>
      </c>
    </row>
    <row r="948" spans="1:10" ht="14.5" customHeight="1" x14ac:dyDescent="0.15">
      <c r="A948" s="5"/>
      <c r="B948" s="399">
        <v>38292</v>
      </c>
      <c r="C948" s="16" t="s">
        <v>3325</v>
      </c>
      <c r="D948" s="5"/>
      <c r="E948" s="5"/>
      <c r="F948" s="107">
        <v>4.0500000000000001E-2</v>
      </c>
      <c r="G948" s="5"/>
      <c r="H948" s="111">
        <v>4.1000000000000003E-3</v>
      </c>
      <c r="I948" s="111">
        <f t="shared" si="14"/>
        <v>3.6400000000000002E-2</v>
      </c>
      <c r="J948" s="399">
        <v>38292</v>
      </c>
    </row>
    <row r="949" spans="1:10" ht="14.5" customHeight="1" x14ac:dyDescent="0.15">
      <c r="A949" s="5"/>
      <c r="B949" s="399">
        <v>38322</v>
      </c>
      <c r="C949" s="16" t="s">
        <v>3325</v>
      </c>
      <c r="D949" s="5"/>
      <c r="E949" s="5"/>
      <c r="F949" s="107">
        <v>3.4000000000000002E-2</v>
      </c>
      <c r="G949" s="5"/>
      <c r="H949" s="111">
        <v>4.3E-3</v>
      </c>
      <c r="I949" s="111">
        <f t="shared" si="14"/>
        <v>2.9700000000000004E-2</v>
      </c>
      <c r="J949" s="399">
        <v>38322</v>
      </c>
    </row>
    <row r="950" spans="1:10" ht="14.5" customHeight="1" x14ac:dyDescent="0.15">
      <c r="A950" s="5"/>
      <c r="B950" s="399">
        <v>38353</v>
      </c>
      <c r="C950" s="16" t="s">
        <v>3325</v>
      </c>
      <c r="D950" s="5"/>
      <c r="E950" s="5"/>
      <c r="F950" s="107">
        <v>-2.4400000000000002E-2</v>
      </c>
      <c r="G950" s="5"/>
      <c r="H950" s="111">
        <v>4.1000000000000003E-3</v>
      </c>
      <c r="I950" s="111">
        <f t="shared" si="14"/>
        <v>-2.8500000000000001E-2</v>
      </c>
      <c r="J950" s="399">
        <v>38353</v>
      </c>
    </row>
    <row r="951" spans="1:10" ht="14.5" customHeight="1" x14ac:dyDescent="0.15">
      <c r="A951" s="5"/>
      <c r="B951" s="399">
        <v>38384</v>
      </c>
      <c r="C951" s="16" t="s">
        <v>3325</v>
      </c>
      <c r="D951" s="5"/>
      <c r="E951" s="5"/>
      <c r="F951" s="107">
        <v>2.1000000000000001E-2</v>
      </c>
      <c r="G951" s="5"/>
      <c r="H951" s="111">
        <v>3.5000000000000001E-3</v>
      </c>
      <c r="I951" s="111">
        <f t="shared" si="14"/>
        <v>1.7500000000000002E-2</v>
      </c>
      <c r="J951" s="399">
        <v>38384</v>
      </c>
    </row>
    <row r="952" spans="1:10" ht="14.5" customHeight="1" x14ac:dyDescent="0.15">
      <c r="A952" s="5"/>
      <c r="B952" s="399">
        <v>38412</v>
      </c>
      <c r="C952" s="16" t="s">
        <v>3325</v>
      </c>
      <c r="D952" s="5"/>
      <c r="E952" s="5"/>
      <c r="F952" s="107">
        <v>-1.77E-2</v>
      </c>
      <c r="G952" s="5"/>
      <c r="H952" s="111">
        <v>4.1000000000000003E-3</v>
      </c>
      <c r="I952" s="111">
        <f t="shared" si="14"/>
        <v>-2.18E-2</v>
      </c>
      <c r="J952" s="399">
        <v>38412</v>
      </c>
    </row>
    <row r="953" spans="1:10" ht="14.5" customHeight="1" x14ac:dyDescent="0.15">
      <c r="A953" s="5"/>
      <c r="B953" s="399">
        <v>38443</v>
      </c>
      <c r="C953" s="16" t="s">
        <v>3325</v>
      </c>
      <c r="D953" s="5"/>
      <c r="E953" s="5"/>
      <c r="F953" s="107">
        <v>-1.9E-2</v>
      </c>
      <c r="G953" s="5"/>
      <c r="H953" s="111">
        <v>3.8999999999999998E-3</v>
      </c>
      <c r="I953" s="111">
        <f t="shared" si="14"/>
        <v>-2.29E-2</v>
      </c>
      <c r="J953" s="399">
        <v>38443</v>
      </c>
    </row>
    <row r="954" spans="1:10" ht="14.5" customHeight="1" x14ac:dyDescent="0.15">
      <c r="A954" s="5"/>
      <c r="B954" s="399">
        <v>38473</v>
      </c>
      <c r="C954" s="16" t="s">
        <v>3325</v>
      </c>
      <c r="D954" s="5"/>
      <c r="E954" s="5"/>
      <c r="F954" s="107">
        <v>3.1800000000000002E-2</v>
      </c>
      <c r="G954" s="5"/>
      <c r="H954" s="111">
        <v>4.0000000000000001E-3</v>
      </c>
      <c r="I954" s="111">
        <f t="shared" si="14"/>
        <v>2.7800000000000002E-2</v>
      </c>
      <c r="J954" s="399">
        <v>38473</v>
      </c>
    </row>
    <row r="955" spans="1:10" ht="14.5" customHeight="1" x14ac:dyDescent="0.15">
      <c r="A955" s="5"/>
      <c r="B955" s="399">
        <v>38504</v>
      </c>
      <c r="C955" s="16" t="s">
        <v>3325</v>
      </c>
      <c r="D955" s="5"/>
      <c r="E955" s="5"/>
      <c r="F955" s="107">
        <v>1.4E-3</v>
      </c>
      <c r="G955" s="5"/>
      <c r="H955" s="111">
        <v>3.5999999999999999E-3</v>
      </c>
      <c r="I955" s="111">
        <f t="shared" si="14"/>
        <v>-2.1999999999999997E-3</v>
      </c>
      <c r="J955" s="399">
        <v>38504</v>
      </c>
    </row>
    <row r="956" spans="1:10" ht="14.5" customHeight="1" x14ac:dyDescent="0.15">
      <c r="A956" s="5"/>
      <c r="B956" s="399">
        <v>38534</v>
      </c>
      <c r="C956" s="16" t="s">
        <v>3325</v>
      </c>
      <c r="D956" s="5"/>
      <c r="E956" s="5"/>
      <c r="F956" s="107">
        <v>3.7199999999999997E-2</v>
      </c>
      <c r="G956" s="5"/>
      <c r="H956" s="111">
        <v>3.3999999999999998E-3</v>
      </c>
      <c r="I956" s="111">
        <f t="shared" si="14"/>
        <v>3.3799999999999997E-2</v>
      </c>
      <c r="J956" s="399">
        <v>38534</v>
      </c>
    </row>
    <row r="957" spans="1:10" ht="14.5" customHeight="1" x14ac:dyDescent="0.15">
      <c r="A957" s="5"/>
      <c r="B957" s="399">
        <v>38565</v>
      </c>
      <c r="C957" s="16" t="s">
        <v>3325</v>
      </c>
      <c r="D957" s="5"/>
      <c r="E957" s="5"/>
      <c r="F957" s="107">
        <v>-9.1000000000000004E-3</v>
      </c>
      <c r="G957" s="5"/>
      <c r="H957" s="111">
        <v>4.0000000000000001E-3</v>
      </c>
      <c r="I957" s="111">
        <f t="shared" si="14"/>
        <v>-1.3100000000000001E-2</v>
      </c>
      <c r="J957" s="399">
        <v>38565</v>
      </c>
    </row>
    <row r="958" spans="1:10" ht="14.5" customHeight="1" x14ac:dyDescent="0.15">
      <c r="A958" s="5"/>
      <c r="B958" s="399">
        <v>38596</v>
      </c>
      <c r="C958" s="16" t="s">
        <v>3325</v>
      </c>
      <c r="D958" s="5"/>
      <c r="E958" s="5"/>
      <c r="F958" s="107">
        <v>8.0999999999999996E-3</v>
      </c>
      <c r="G958" s="5"/>
      <c r="H958" s="111">
        <v>3.5000000000000001E-3</v>
      </c>
      <c r="I958" s="111">
        <f t="shared" si="14"/>
        <v>4.5999999999999999E-3</v>
      </c>
      <c r="J958" s="399">
        <v>38596</v>
      </c>
    </row>
    <row r="959" spans="1:10" ht="14.5" customHeight="1" x14ac:dyDescent="0.15">
      <c r="A959" s="5"/>
      <c r="B959" s="399">
        <v>38626</v>
      </c>
      <c r="C959" s="16" t="s">
        <v>3325</v>
      </c>
      <c r="D959" s="5"/>
      <c r="E959" s="5"/>
      <c r="F959" s="107">
        <v>-1.67E-2</v>
      </c>
      <c r="G959" s="5"/>
      <c r="H959" s="111">
        <v>3.8999999999999998E-3</v>
      </c>
      <c r="I959" s="111">
        <f t="shared" si="14"/>
        <v>-2.06E-2</v>
      </c>
      <c r="J959" s="399">
        <v>38626</v>
      </c>
    </row>
    <row r="960" spans="1:10" ht="14.5" customHeight="1" x14ac:dyDescent="0.15">
      <c r="A960" s="5"/>
      <c r="B960" s="399">
        <v>38657</v>
      </c>
      <c r="C960" s="16" t="s">
        <v>3325</v>
      </c>
      <c r="D960" s="5"/>
      <c r="E960" s="5"/>
      <c r="F960" s="107">
        <v>3.78E-2</v>
      </c>
      <c r="G960" s="5"/>
      <c r="H960" s="111">
        <v>3.8999999999999998E-3</v>
      </c>
      <c r="I960" s="111">
        <f t="shared" si="14"/>
        <v>3.39E-2</v>
      </c>
      <c r="J960" s="399">
        <v>38657</v>
      </c>
    </row>
    <row r="961" spans="1:10" ht="14.5" customHeight="1" x14ac:dyDescent="0.15">
      <c r="A961" s="5"/>
      <c r="B961" s="399">
        <v>38687</v>
      </c>
      <c r="C961" s="16" t="s">
        <v>3325</v>
      </c>
      <c r="D961" s="5"/>
      <c r="E961" s="5"/>
      <c r="F961" s="107">
        <v>2.9999999999999997E-4</v>
      </c>
      <c r="G961" s="5"/>
      <c r="H961" s="111">
        <v>3.8999999999999998E-3</v>
      </c>
      <c r="I961" s="111">
        <f t="shared" si="14"/>
        <v>-3.5999999999999999E-3</v>
      </c>
      <c r="J961" s="399">
        <v>38687</v>
      </c>
    </row>
    <row r="962" spans="1:10" ht="14.5" customHeight="1" x14ac:dyDescent="0.15">
      <c r="A962" s="5"/>
      <c r="B962" s="399">
        <v>38718</v>
      </c>
      <c r="C962" s="16" t="s">
        <v>3325</v>
      </c>
      <c r="D962" s="5"/>
      <c r="E962" s="5"/>
      <c r="F962" s="107">
        <v>2.6499999999999999E-2</v>
      </c>
      <c r="G962" s="5"/>
      <c r="H962" s="111">
        <v>4.0000000000000001E-3</v>
      </c>
      <c r="I962" s="111">
        <f t="shared" ref="I962:I1025" si="15">F962-H962</f>
        <v>2.2499999999999999E-2</v>
      </c>
      <c r="J962" s="399">
        <v>38718</v>
      </c>
    </row>
    <row r="963" spans="1:10" ht="14.5" customHeight="1" x14ac:dyDescent="0.15">
      <c r="A963" s="5"/>
      <c r="B963" s="399">
        <v>38749</v>
      </c>
      <c r="C963" s="16" t="s">
        <v>3325</v>
      </c>
      <c r="D963" s="5"/>
      <c r="E963" s="5"/>
      <c r="F963" s="107">
        <v>2.7000000000000001E-3</v>
      </c>
      <c r="G963" s="5"/>
      <c r="H963" s="111">
        <v>3.5999999999999999E-3</v>
      </c>
      <c r="I963" s="111">
        <f t="shared" si="15"/>
        <v>-8.9999999999999976E-4</v>
      </c>
      <c r="J963" s="399">
        <v>38749</v>
      </c>
    </row>
    <row r="964" spans="1:10" ht="14.5" customHeight="1" x14ac:dyDescent="0.15">
      <c r="A964" s="5"/>
      <c r="B964" s="399">
        <v>38777</v>
      </c>
      <c r="C964" s="16" t="s">
        <v>3325</v>
      </c>
      <c r="D964" s="5"/>
      <c r="E964" s="5"/>
      <c r="F964" s="107">
        <v>1.24E-2</v>
      </c>
      <c r="G964" s="5"/>
      <c r="H964" s="111">
        <v>3.8999999999999998E-3</v>
      </c>
      <c r="I964" s="111">
        <f t="shared" si="15"/>
        <v>8.5000000000000006E-3</v>
      </c>
      <c r="J964" s="399">
        <v>38777</v>
      </c>
    </row>
    <row r="965" spans="1:10" ht="14.5" customHeight="1" x14ac:dyDescent="0.15">
      <c r="A965" s="5"/>
      <c r="B965" s="399">
        <v>38808</v>
      </c>
      <c r="C965" s="16" t="s">
        <v>3325</v>
      </c>
      <c r="D965" s="5"/>
      <c r="E965" s="5"/>
      <c r="F965" s="107">
        <v>1.34E-2</v>
      </c>
      <c r="G965" s="5"/>
      <c r="H965" s="111">
        <v>3.8999999999999998E-3</v>
      </c>
      <c r="I965" s="111">
        <f t="shared" si="15"/>
        <v>9.5000000000000015E-3</v>
      </c>
      <c r="J965" s="399">
        <v>38808</v>
      </c>
    </row>
    <row r="966" spans="1:10" ht="14.5" customHeight="1" x14ac:dyDescent="0.15">
      <c r="A966" s="5"/>
      <c r="B966" s="399">
        <v>38838</v>
      </c>
      <c r="C966" s="16" t="s">
        <v>3325</v>
      </c>
      <c r="D966" s="5"/>
      <c r="E966" s="5"/>
      <c r="F966" s="107">
        <v>-2.8799999999999999E-2</v>
      </c>
      <c r="G966" s="5"/>
      <c r="H966" s="111">
        <v>4.7999999999999996E-3</v>
      </c>
      <c r="I966" s="111">
        <f t="shared" si="15"/>
        <v>-3.3599999999999998E-2</v>
      </c>
      <c r="J966" s="399">
        <v>38838</v>
      </c>
    </row>
    <row r="967" spans="1:10" ht="14.5" customHeight="1" x14ac:dyDescent="0.15">
      <c r="A967" s="5"/>
      <c r="B967" s="399">
        <v>38869</v>
      </c>
      <c r="C967" s="16" t="s">
        <v>3325</v>
      </c>
      <c r="D967" s="5"/>
      <c r="E967" s="5"/>
      <c r="F967" s="107">
        <v>1.4E-3</v>
      </c>
      <c r="G967" s="5"/>
      <c r="H967" s="111">
        <v>4.4000000000000003E-3</v>
      </c>
      <c r="I967" s="111">
        <f t="shared" si="15"/>
        <v>-3.0000000000000001E-3</v>
      </c>
      <c r="J967" s="399">
        <v>38869</v>
      </c>
    </row>
    <row r="968" spans="1:10" ht="14.5" customHeight="1" x14ac:dyDescent="0.15">
      <c r="A968" s="5"/>
      <c r="B968" s="399">
        <v>38899</v>
      </c>
      <c r="C968" s="16" t="s">
        <v>3325</v>
      </c>
      <c r="D968" s="5"/>
      <c r="E968" s="5"/>
      <c r="F968" s="107">
        <v>6.1999999999999998E-3</v>
      </c>
      <c r="G968" s="5"/>
      <c r="H968" s="111">
        <v>4.4999999999999997E-3</v>
      </c>
      <c r="I968" s="111">
        <f t="shared" si="15"/>
        <v>1.7000000000000001E-3</v>
      </c>
      <c r="J968" s="399">
        <v>38899</v>
      </c>
    </row>
    <row r="969" spans="1:10" ht="14.5" customHeight="1" x14ac:dyDescent="0.15">
      <c r="A969" s="5"/>
      <c r="B969" s="399">
        <v>38930</v>
      </c>
      <c r="C969" s="16" t="s">
        <v>3325</v>
      </c>
      <c r="D969" s="5"/>
      <c r="E969" s="5"/>
      <c r="F969" s="107">
        <v>2.3800000000000002E-2</v>
      </c>
      <c r="G969" s="5"/>
      <c r="H969" s="111">
        <v>4.3E-3</v>
      </c>
      <c r="I969" s="111">
        <f t="shared" si="15"/>
        <v>1.9500000000000003E-2</v>
      </c>
      <c r="J969" s="399">
        <v>38930</v>
      </c>
    </row>
    <row r="970" spans="1:10" ht="14.5" customHeight="1" x14ac:dyDescent="0.15">
      <c r="A970" s="5"/>
      <c r="B970" s="399">
        <v>38961</v>
      </c>
      <c r="C970" s="16" t="s">
        <v>3325</v>
      </c>
      <c r="D970" s="5"/>
      <c r="E970" s="5"/>
      <c r="F970" s="107">
        <v>2.58E-2</v>
      </c>
      <c r="G970" s="5"/>
      <c r="H970" s="111">
        <v>3.8999999999999998E-3</v>
      </c>
      <c r="I970" s="111">
        <f t="shared" si="15"/>
        <v>2.1899999999999999E-2</v>
      </c>
      <c r="J970" s="399">
        <v>38961</v>
      </c>
    </row>
    <row r="971" spans="1:10" ht="14.5" customHeight="1" x14ac:dyDescent="0.15">
      <c r="A971" s="5"/>
      <c r="B971" s="399">
        <v>38991</v>
      </c>
      <c r="C971" s="16" t="s">
        <v>3325</v>
      </c>
      <c r="D971" s="5"/>
      <c r="E971" s="5"/>
      <c r="F971" s="107">
        <v>3.2599999999999997E-2</v>
      </c>
      <c r="G971" s="5"/>
      <c r="H971" s="111">
        <v>4.1999999999999997E-3</v>
      </c>
      <c r="I971" s="111">
        <f t="shared" si="15"/>
        <v>2.8399999999999998E-2</v>
      </c>
      <c r="J971" s="399">
        <v>38991</v>
      </c>
    </row>
    <row r="972" spans="1:10" ht="14.5" customHeight="1" x14ac:dyDescent="0.15">
      <c r="A972" s="5"/>
      <c r="B972" s="399">
        <v>39022</v>
      </c>
      <c r="C972" s="16" t="s">
        <v>3325</v>
      </c>
      <c r="D972" s="5"/>
      <c r="E972" s="5"/>
      <c r="F972" s="107">
        <v>1.9E-2</v>
      </c>
      <c r="G972" s="5"/>
      <c r="H972" s="111">
        <v>3.8999999999999998E-3</v>
      </c>
      <c r="I972" s="111">
        <f t="shared" si="15"/>
        <v>1.5099999999999999E-2</v>
      </c>
      <c r="J972" s="399">
        <v>39022</v>
      </c>
    </row>
    <row r="973" spans="1:10" ht="14.5" customHeight="1" x14ac:dyDescent="0.15">
      <c r="A973" s="5"/>
      <c r="B973" s="399">
        <v>39052</v>
      </c>
      <c r="C973" s="16" t="s">
        <v>3325</v>
      </c>
      <c r="D973" s="5"/>
      <c r="E973" s="5"/>
      <c r="F973" s="107">
        <v>1.4E-2</v>
      </c>
      <c r="G973" s="5"/>
      <c r="H973" s="111">
        <v>3.5999999999999999E-3</v>
      </c>
      <c r="I973" s="111">
        <f t="shared" si="15"/>
        <v>1.04E-2</v>
      </c>
      <c r="J973" s="399">
        <v>39052</v>
      </c>
    </row>
    <row r="974" spans="1:10" ht="14.5" customHeight="1" x14ac:dyDescent="0.15">
      <c r="A974" s="5"/>
      <c r="B974" s="399">
        <v>39083</v>
      </c>
      <c r="C974" s="16" t="s">
        <v>3325</v>
      </c>
      <c r="D974" s="5"/>
      <c r="E974" s="5"/>
      <c r="F974" s="107">
        <v>1.5100000000000001E-2</v>
      </c>
      <c r="G974" s="5"/>
      <c r="H974" s="111">
        <v>4.3E-3</v>
      </c>
      <c r="I974" s="111">
        <f t="shared" si="15"/>
        <v>1.0800000000000001E-2</v>
      </c>
      <c r="J974" s="399">
        <v>39083</v>
      </c>
    </row>
    <row r="975" spans="1:10" ht="14.5" customHeight="1" x14ac:dyDescent="0.15">
      <c r="A975" s="5"/>
      <c r="B975" s="399">
        <v>39114</v>
      </c>
      <c r="C975" s="16" t="s">
        <v>3325</v>
      </c>
      <c r="D975" s="5"/>
      <c r="E975" s="5"/>
      <c r="F975" s="107">
        <v>-1.9599999999999999E-2</v>
      </c>
      <c r="G975" s="5"/>
      <c r="H975" s="111">
        <v>3.8E-3</v>
      </c>
      <c r="I975" s="111">
        <f t="shared" si="15"/>
        <v>-2.3400000000000001E-2</v>
      </c>
      <c r="J975" s="399">
        <v>39114</v>
      </c>
    </row>
    <row r="976" spans="1:10" ht="14.5" customHeight="1" x14ac:dyDescent="0.15">
      <c r="A976" s="5"/>
      <c r="B976" s="399">
        <v>39142</v>
      </c>
      <c r="C976" s="16" t="s">
        <v>3325</v>
      </c>
      <c r="D976" s="5"/>
      <c r="E976" s="5"/>
      <c r="F976" s="107">
        <v>1.12E-2</v>
      </c>
      <c r="G976" s="5"/>
      <c r="H976" s="111">
        <v>3.8999999999999998E-3</v>
      </c>
      <c r="I976" s="111">
        <f t="shared" si="15"/>
        <v>7.3000000000000001E-3</v>
      </c>
      <c r="J976" s="399">
        <v>39142</v>
      </c>
    </row>
    <row r="977" spans="1:10" ht="14.5" customHeight="1" x14ac:dyDescent="0.15">
      <c r="A977" s="5"/>
      <c r="B977" s="399">
        <v>39173</v>
      </c>
      <c r="C977" s="16" t="s">
        <v>3325</v>
      </c>
      <c r="D977" s="5"/>
      <c r="E977" s="5"/>
      <c r="F977" s="107">
        <v>4.4299999999999999E-2</v>
      </c>
      <c r="G977" s="5"/>
      <c r="H977" s="111">
        <v>4.1999999999999997E-3</v>
      </c>
      <c r="I977" s="111">
        <f t="shared" si="15"/>
        <v>4.0099999999999997E-2</v>
      </c>
      <c r="J977" s="399">
        <v>39173</v>
      </c>
    </row>
    <row r="978" spans="1:10" ht="14.5" customHeight="1" x14ac:dyDescent="0.15">
      <c r="A978" s="5"/>
      <c r="B978" s="399">
        <v>39203</v>
      </c>
      <c r="C978" s="16" t="s">
        <v>3325</v>
      </c>
      <c r="D978" s="5"/>
      <c r="E978" s="5"/>
      <c r="F978" s="107">
        <v>3.49E-2</v>
      </c>
      <c r="G978" s="5"/>
      <c r="H978" s="111">
        <v>4.1000000000000003E-3</v>
      </c>
      <c r="I978" s="111">
        <f t="shared" si="15"/>
        <v>3.0800000000000001E-2</v>
      </c>
      <c r="J978" s="399">
        <v>39203</v>
      </c>
    </row>
    <row r="979" spans="1:10" ht="14.5" customHeight="1" x14ac:dyDescent="0.15">
      <c r="A979" s="5"/>
      <c r="B979" s="399">
        <v>39234</v>
      </c>
      <c r="C979" s="16" t="s">
        <v>3325</v>
      </c>
      <c r="D979" s="5"/>
      <c r="E979" s="5"/>
      <c r="F979" s="107">
        <v>-1.66E-2</v>
      </c>
      <c r="G979" s="5"/>
      <c r="H979" s="111">
        <v>4.0000000000000001E-3</v>
      </c>
      <c r="I979" s="111">
        <f t="shared" si="15"/>
        <v>-2.06E-2</v>
      </c>
      <c r="J979" s="399">
        <v>39234</v>
      </c>
    </row>
    <row r="980" spans="1:10" ht="14.5" customHeight="1" x14ac:dyDescent="0.15">
      <c r="A980" s="5"/>
      <c r="B980" s="399">
        <v>39264</v>
      </c>
      <c r="C980" s="16" t="s">
        <v>3325</v>
      </c>
      <c r="D980" s="5"/>
      <c r="E980" s="5"/>
      <c r="F980" s="107">
        <v>-3.1E-2</v>
      </c>
      <c r="G980" s="5"/>
      <c r="H980" s="111">
        <v>4.5999999999999999E-3</v>
      </c>
      <c r="I980" s="111">
        <f t="shared" si="15"/>
        <v>-3.56E-2</v>
      </c>
      <c r="J980" s="399">
        <v>39264</v>
      </c>
    </row>
    <row r="981" spans="1:10" ht="14.5" customHeight="1" x14ac:dyDescent="0.15">
      <c r="A981" s="5"/>
      <c r="B981" s="399">
        <v>39295</v>
      </c>
      <c r="C981" s="16" t="s">
        <v>3325</v>
      </c>
      <c r="D981" s="5"/>
      <c r="E981" s="5"/>
      <c r="F981" s="107">
        <v>1.4999999999999999E-2</v>
      </c>
      <c r="G981" s="5"/>
      <c r="H981" s="111">
        <v>4.1999999999999997E-3</v>
      </c>
      <c r="I981" s="111">
        <f t="shared" si="15"/>
        <v>1.0800000000000001E-2</v>
      </c>
      <c r="J981" s="399">
        <v>39295</v>
      </c>
    </row>
    <row r="982" spans="1:10" ht="14.5" customHeight="1" x14ac:dyDescent="0.15">
      <c r="A982" s="5"/>
      <c r="B982" s="399">
        <v>39326</v>
      </c>
      <c r="C982" s="16" t="s">
        <v>3325</v>
      </c>
      <c r="D982" s="5"/>
      <c r="E982" s="5"/>
      <c r="F982" s="107">
        <v>3.7499999999999999E-2</v>
      </c>
      <c r="G982" s="5"/>
      <c r="H982" s="111">
        <v>3.7000000000000002E-3</v>
      </c>
      <c r="I982" s="111">
        <f t="shared" si="15"/>
        <v>3.3799999999999997E-2</v>
      </c>
      <c r="J982" s="399">
        <v>39326</v>
      </c>
    </row>
    <row r="983" spans="1:10" ht="14.5" customHeight="1" x14ac:dyDescent="0.15">
      <c r="A983" s="5"/>
      <c r="B983" s="399">
        <v>39356</v>
      </c>
      <c r="C983" s="16" t="s">
        <v>3325</v>
      </c>
      <c r="D983" s="5"/>
      <c r="E983" s="5"/>
      <c r="F983" s="107">
        <v>1.5900000000000001E-2</v>
      </c>
      <c r="G983" s="5"/>
      <c r="H983" s="111">
        <v>4.3E-3</v>
      </c>
      <c r="I983" s="111">
        <f t="shared" si="15"/>
        <v>1.1600000000000001E-2</v>
      </c>
      <c r="J983" s="399">
        <v>39356</v>
      </c>
    </row>
    <row r="984" spans="1:10" ht="14.5" customHeight="1" x14ac:dyDescent="0.15">
      <c r="A984" s="5"/>
      <c r="B984" s="399">
        <v>39387</v>
      </c>
      <c r="C984" s="16" t="s">
        <v>3325</v>
      </c>
      <c r="D984" s="5"/>
      <c r="E984" s="5"/>
      <c r="F984" s="107">
        <v>-4.1799999999999997E-2</v>
      </c>
      <c r="G984" s="5"/>
      <c r="H984" s="111">
        <v>3.8999999999999998E-3</v>
      </c>
      <c r="I984" s="111">
        <f t="shared" si="15"/>
        <v>-4.5699999999999998E-2</v>
      </c>
      <c r="J984" s="399">
        <v>39387</v>
      </c>
    </row>
    <row r="985" spans="1:10" ht="14.5" customHeight="1" x14ac:dyDescent="0.15">
      <c r="A985" s="5"/>
      <c r="B985" s="399">
        <v>39417</v>
      </c>
      <c r="C985" s="16" t="s">
        <v>3325</v>
      </c>
      <c r="D985" s="5"/>
      <c r="E985" s="5"/>
      <c r="F985" s="107">
        <v>-6.8999999999999999E-3</v>
      </c>
      <c r="G985" s="5"/>
      <c r="H985" s="111">
        <v>3.7000000000000002E-3</v>
      </c>
      <c r="I985" s="111">
        <f t="shared" si="15"/>
        <v>-1.06E-2</v>
      </c>
      <c r="J985" s="399">
        <v>39417</v>
      </c>
    </row>
    <row r="986" spans="1:10" ht="14.5" customHeight="1" x14ac:dyDescent="0.15">
      <c r="A986" s="5"/>
      <c r="B986" s="399">
        <v>39448</v>
      </c>
      <c r="C986" s="16" t="s">
        <v>3325</v>
      </c>
      <c r="D986" s="5"/>
      <c r="E986" s="5"/>
      <c r="F986" s="107">
        <v>-0.06</v>
      </c>
      <c r="G986" s="5"/>
      <c r="H986" s="111">
        <v>4.0000000000000001E-3</v>
      </c>
      <c r="I986" s="111">
        <f t="shared" si="15"/>
        <v>-6.4000000000000001E-2</v>
      </c>
      <c r="J986" s="399">
        <v>39448</v>
      </c>
    </row>
    <row r="987" spans="1:10" ht="14.5" customHeight="1" x14ac:dyDescent="0.15">
      <c r="A987" s="5"/>
      <c r="B987" s="399">
        <v>39479</v>
      </c>
      <c r="C987" s="16" t="s">
        <v>3325</v>
      </c>
      <c r="D987" s="5"/>
      <c r="E987" s="5"/>
      <c r="F987" s="107">
        <v>-3.5200000000000002E-2</v>
      </c>
      <c r="G987" s="5"/>
      <c r="H987" s="111">
        <v>3.3999999999999998E-3</v>
      </c>
      <c r="I987" s="111">
        <f t="shared" si="15"/>
        <v>-3.8600000000000002E-2</v>
      </c>
      <c r="J987" s="399">
        <v>39479</v>
      </c>
    </row>
    <row r="988" spans="1:10" ht="14.5" customHeight="1" x14ac:dyDescent="0.15">
      <c r="A988" s="5"/>
      <c r="B988" s="399">
        <v>39508</v>
      </c>
      <c r="C988" s="16" t="s">
        <v>3325</v>
      </c>
      <c r="D988" s="5"/>
      <c r="E988" s="5"/>
      <c r="F988" s="107">
        <v>-4.3E-3</v>
      </c>
      <c r="G988" s="5"/>
      <c r="H988" s="111">
        <v>3.7000000000000002E-3</v>
      </c>
      <c r="I988" s="111">
        <f t="shared" si="15"/>
        <v>-8.0000000000000002E-3</v>
      </c>
      <c r="J988" s="399">
        <v>39508</v>
      </c>
    </row>
    <row r="989" spans="1:10" ht="14.5" customHeight="1" x14ac:dyDescent="0.15">
      <c r="A989" s="5"/>
      <c r="B989" s="399">
        <v>39539</v>
      </c>
      <c r="C989" s="16" t="s">
        <v>3325</v>
      </c>
      <c r="D989" s="5"/>
      <c r="E989" s="5"/>
      <c r="F989" s="107">
        <v>4.87E-2</v>
      </c>
      <c r="G989" s="5"/>
      <c r="H989" s="111">
        <v>3.5000000000000001E-3</v>
      </c>
      <c r="I989" s="111">
        <f t="shared" si="15"/>
        <v>4.5199999999999997E-2</v>
      </c>
      <c r="J989" s="399">
        <v>39539</v>
      </c>
    </row>
    <row r="990" spans="1:10" ht="14.5" customHeight="1" x14ac:dyDescent="0.15">
      <c r="A990" s="5"/>
      <c r="B990" s="399">
        <v>39569</v>
      </c>
      <c r="C990" s="16" t="s">
        <v>3325</v>
      </c>
      <c r="D990" s="5"/>
      <c r="E990" s="5"/>
      <c r="F990" s="107">
        <v>1.2999999999999999E-2</v>
      </c>
      <c r="G990" s="5"/>
      <c r="H990" s="111">
        <v>3.7000000000000002E-3</v>
      </c>
      <c r="I990" s="111">
        <f t="shared" si="15"/>
        <v>9.2999999999999992E-3</v>
      </c>
      <c r="J990" s="399">
        <v>39569</v>
      </c>
    </row>
    <row r="991" spans="1:10" ht="14.5" customHeight="1" x14ac:dyDescent="0.15">
      <c r="A991" s="5"/>
      <c r="B991" s="399">
        <v>39600</v>
      </c>
      <c r="C991" s="16" t="s">
        <v>3325</v>
      </c>
      <c r="D991" s="5"/>
      <c r="E991" s="5"/>
      <c r="F991" s="107">
        <v>-8.43E-2</v>
      </c>
      <c r="G991" s="5"/>
      <c r="H991" s="111">
        <v>4.0000000000000001E-3</v>
      </c>
      <c r="I991" s="111">
        <f t="shared" si="15"/>
        <v>-8.8300000000000003E-2</v>
      </c>
      <c r="J991" s="399">
        <v>39600</v>
      </c>
    </row>
    <row r="992" spans="1:10" ht="14.5" customHeight="1" x14ac:dyDescent="0.15">
      <c r="A992" s="5"/>
      <c r="B992" s="399">
        <v>39630</v>
      </c>
      <c r="C992" s="16" t="s">
        <v>3325</v>
      </c>
      <c r="D992" s="5"/>
      <c r="E992" s="5"/>
      <c r="F992" s="107">
        <v>-8.3999999999999995E-3</v>
      </c>
      <c r="G992" s="5"/>
      <c r="H992" s="111">
        <v>3.8999999999999998E-3</v>
      </c>
      <c r="I992" s="111">
        <f t="shared" si="15"/>
        <v>-1.2299999999999998E-2</v>
      </c>
      <c r="J992" s="399">
        <v>39630</v>
      </c>
    </row>
    <row r="993" spans="1:10" ht="14.5" customHeight="1" x14ac:dyDescent="0.15">
      <c r="A993" s="5"/>
      <c r="B993" s="399">
        <v>39661</v>
      </c>
      <c r="C993" s="16" t="s">
        <v>3325</v>
      </c>
      <c r="D993" s="5"/>
      <c r="E993" s="5"/>
      <c r="F993" s="107">
        <v>1.4500000000000001E-2</v>
      </c>
      <c r="G993" s="5"/>
      <c r="H993" s="111">
        <v>3.5999999999999999E-3</v>
      </c>
      <c r="I993" s="111">
        <f t="shared" si="15"/>
        <v>1.09E-2</v>
      </c>
      <c r="J993" s="399">
        <v>39661</v>
      </c>
    </row>
    <row r="994" spans="1:10" ht="14.5" customHeight="1" x14ac:dyDescent="0.15">
      <c r="A994" s="5"/>
      <c r="B994" s="399">
        <v>39692</v>
      </c>
      <c r="C994" s="16" t="s">
        <v>3325</v>
      </c>
      <c r="D994" s="5"/>
      <c r="E994" s="5"/>
      <c r="F994" s="107">
        <v>-8.9099999999999999E-2</v>
      </c>
      <c r="G994" s="5"/>
      <c r="H994" s="111">
        <v>3.8999999999999998E-3</v>
      </c>
      <c r="I994" s="111">
        <f t="shared" si="15"/>
        <v>-9.2999999999999999E-2</v>
      </c>
      <c r="J994" s="399">
        <v>39692</v>
      </c>
    </row>
    <row r="995" spans="1:10" ht="14.5" customHeight="1" x14ac:dyDescent="0.15">
      <c r="A995" s="5"/>
      <c r="B995" s="399">
        <v>39722</v>
      </c>
      <c r="C995" s="16" t="s">
        <v>3325</v>
      </c>
      <c r="D995" s="5"/>
      <c r="E995" s="5"/>
      <c r="F995" s="107">
        <v>-0.16789999999999999</v>
      </c>
      <c r="G995" s="5"/>
      <c r="H995" s="111">
        <v>3.7000000000000002E-3</v>
      </c>
      <c r="I995" s="111">
        <f t="shared" si="15"/>
        <v>-0.1716</v>
      </c>
      <c r="J995" s="399">
        <v>39722</v>
      </c>
    </row>
    <row r="996" spans="1:10" ht="14.5" customHeight="1" x14ac:dyDescent="0.15">
      <c r="A996" s="5"/>
      <c r="B996" s="399">
        <v>39753</v>
      </c>
      <c r="C996" s="16" t="s">
        <v>3325</v>
      </c>
      <c r="D996" s="5"/>
      <c r="E996" s="5"/>
      <c r="F996" s="107">
        <v>-7.1800000000000003E-2</v>
      </c>
      <c r="G996" s="5"/>
      <c r="H996" s="111">
        <v>3.5999999999999999E-3</v>
      </c>
      <c r="I996" s="111">
        <f t="shared" si="15"/>
        <v>-7.5400000000000009E-2</v>
      </c>
      <c r="J996" s="399">
        <v>39753</v>
      </c>
    </row>
    <row r="997" spans="1:10" ht="14.5" customHeight="1" x14ac:dyDescent="0.15">
      <c r="A997" s="5"/>
      <c r="B997" s="399">
        <v>39783</v>
      </c>
      <c r="C997" s="16" t="s">
        <v>3325</v>
      </c>
      <c r="D997" s="5"/>
      <c r="E997" s="5"/>
      <c r="F997" s="107">
        <v>1.06E-2</v>
      </c>
      <c r="G997" s="5"/>
      <c r="H997" s="111">
        <v>3.3E-3</v>
      </c>
      <c r="I997" s="111">
        <f t="shared" si="15"/>
        <v>7.3000000000000001E-3</v>
      </c>
      <c r="J997" s="399">
        <v>39783</v>
      </c>
    </row>
    <row r="998" spans="1:10" ht="14.5" customHeight="1" x14ac:dyDescent="0.15">
      <c r="A998" s="5"/>
      <c r="B998" s="399">
        <v>39814</v>
      </c>
      <c r="C998" s="16" t="s">
        <v>3325</v>
      </c>
      <c r="D998" s="5"/>
      <c r="E998" s="5"/>
      <c r="F998" s="107">
        <v>-8.43E-2</v>
      </c>
      <c r="G998" s="5"/>
      <c r="H998" s="111">
        <v>2.3999999999999998E-3</v>
      </c>
      <c r="I998" s="111">
        <f t="shared" si="15"/>
        <v>-8.6699999999999999E-2</v>
      </c>
      <c r="J998" s="399">
        <v>39814</v>
      </c>
    </row>
    <row r="999" spans="1:10" ht="14.5" customHeight="1" x14ac:dyDescent="0.15">
      <c r="A999" s="5"/>
      <c r="B999" s="399">
        <v>39845</v>
      </c>
      <c r="C999" s="16" t="s">
        <v>3325</v>
      </c>
      <c r="D999" s="5"/>
      <c r="E999" s="5"/>
      <c r="F999" s="107">
        <v>-0.1065</v>
      </c>
      <c r="G999" s="5"/>
      <c r="H999" s="111">
        <v>3.0000000000000001E-3</v>
      </c>
      <c r="I999" s="111">
        <f t="shared" si="15"/>
        <v>-0.1095</v>
      </c>
      <c r="J999" s="399">
        <v>39845</v>
      </c>
    </row>
    <row r="1000" spans="1:10" ht="14.5" customHeight="1" x14ac:dyDescent="0.15">
      <c r="A1000" s="5"/>
      <c r="B1000" s="399">
        <v>39873</v>
      </c>
      <c r="C1000" s="16" t="s">
        <v>3325</v>
      </c>
      <c r="D1000" s="5"/>
      <c r="E1000" s="5"/>
      <c r="F1000" s="107">
        <v>8.7599999999999997E-2</v>
      </c>
      <c r="G1000" s="5"/>
      <c r="H1000" s="111">
        <v>3.5000000000000001E-3</v>
      </c>
      <c r="I1000" s="111">
        <f t="shared" si="15"/>
        <v>8.4099999999999994E-2</v>
      </c>
      <c r="J1000" s="399">
        <v>39873</v>
      </c>
    </row>
    <row r="1001" spans="1:10" ht="14.5" customHeight="1" x14ac:dyDescent="0.15">
      <c r="A1001" s="5"/>
      <c r="B1001" s="399">
        <v>39904</v>
      </c>
      <c r="C1001" s="16" t="s">
        <v>3325</v>
      </c>
      <c r="D1001" s="5"/>
      <c r="E1001" s="5"/>
      <c r="F1001" s="107">
        <v>9.5699999999999993E-2</v>
      </c>
      <c r="G1001" s="5"/>
      <c r="H1001" s="111">
        <v>2.8999999999999998E-3</v>
      </c>
      <c r="I1001" s="111">
        <f t="shared" si="15"/>
        <v>9.2799999999999994E-2</v>
      </c>
      <c r="J1001" s="399">
        <v>39904</v>
      </c>
    </row>
    <row r="1002" spans="1:10" ht="14.5" customHeight="1" x14ac:dyDescent="0.15">
      <c r="A1002" s="5"/>
      <c r="B1002" s="399">
        <v>39934</v>
      </c>
      <c r="C1002" s="16" t="s">
        <v>3325</v>
      </c>
      <c r="D1002" s="5"/>
      <c r="E1002" s="5"/>
      <c r="F1002" s="107">
        <v>5.5899999999999998E-2</v>
      </c>
      <c r="G1002" s="5"/>
      <c r="H1002" s="111">
        <v>3.3E-3</v>
      </c>
      <c r="I1002" s="111">
        <f t="shared" si="15"/>
        <v>5.2600000000000001E-2</v>
      </c>
      <c r="J1002" s="399">
        <v>39934</v>
      </c>
    </row>
    <row r="1003" spans="1:10" ht="14.5" customHeight="1" x14ac:dyDescent="0.15">
      <c r="A1003" s="5"/>
      <c r="B1003" s="399">
        <v>39965</v>
      </c>
      <c r="C1003" s="16" t="s">
        <v>3325</v>
      </c>
      <c r="D1003" s="5"/>
      <c r="E1003" s="5"/>
      <c r="F1003" s="107">
        <v>2E-3</v>
      </c>
      <c r="G1003" s="5"/>
      <c r="H1003" s="111">
        <v>3.8E-3</v>
      </c>
      <c r="I1003" s="111">
        <f t="shared" si="15"/>
        <v>-1.8E-3</v>
      </c>
      <c r="J1003" s="399">
        <v>39965</v>
      </c>
    </row>
    <row r="1004" spans="1:10" ht="14.5" customHeight="1" x14ac:dyDescent="0.15">
      <c r="A1004" s="5"/>
      <c r="B1004" s="399">
        <v>39995</v>
      </c>
      <c r="C1004" s="16" t="s">
        <v>3325</v>
      </c>
      <c r="D1004" s="5"/>
      <c r="E1004" s="5"/>
      <c r="F1004" s="107">
        <v>7.5600000000000001E-2</v>
      </c>
      <c r="G1004" s="5"/>
      <c r="H1004" s="111">
        <v>3.5999999999999999E-3</v>
      </c>
      <c r="I1004" s="111">
        <f t="shared" si="15"/>
        <v>7.1999999999999995E-2</v>
      </c>
      <c r="J1004" s="399">
        <v>39995</v>
      </c>
    </row>
    <row r="1005" spans="1:10" ht="14.5" customHeight="1" x14ac:dyDescent="0.15">
      <c r="A1005" s="5"/>
      <c r="B1005" s="399">
        <v>40026</v>
      </c>
      <c r="C1005" s="16" t="s">
        <v>3325</v>
      </c>
      <c r="D1005" s="5"/>
      <c r="E1005" s="5"/>
      <c r="F1005" s="107">
        <v>3.61E-2</v>
      </c>
      <c r="G1005" s="5"/>
      <c r="H1005" s="111">
        <v>3.5999999999999999E-3</v>
      </c>
      <c r="I1005" s="111">
        <f t="shared" si="15"/>
        <v>3.2500000000000001E-2</v>
      </c>
      <c r="J1005" s="399">
        <v>40026</v>
      </c>
    </row>
    <row r="1006" spans="1:10" ht="14.5" customHeight="1" x14ac:dyDescent="0.15">
      <c r="A1006" s="5"/>
      <c r="B1006" s="399">
        <v>40057</v>
      </c>
      <c r="C1006" s="16" t="s">
        <v>3325</v>
      </c>
      <c r="D1006" s="5"/>
      <c r="E1006" s="5"/>
      <c r="F1006" s="107">
        <v>3.73E-2</v>
      </c>
      <c r="G1006" s="5"/>
      <c r="H1006" s="111">
        <v>3.3999999999999998E-3</v>
      </c>
      <c r="I1006" s="111">
        <f t="shared" si="15"/>
        <v>3.39E-2</v>
      </c>
      <c r="J1006" s="399">
        <v>40057</v>
      </c>
    </row>
    <row r="1007" spans="1:10" ht="14.5" customHeight="1" x14ac:dyDescent="0.15">
      <c r="A1007" s="5"/>
      <c r="B1007" s="399">
        <v>40087</v>
      </c>
      <c r="C1007" s="16" t="s">
        <v>3325</v>
      </c>
      <c r="D1007" s="5"/>
      <c r="E1007" s="5"/>
      <c r="F1007" s="107">
        <v>-1.8599999999999998E-2</v>
      </c>
      <c r="G1007" s="5"/>
      <c r="H1007" s="111">
        <v>3.3E-3</v>
      </c>
      <c r="I1007" s="111">
        <f t="shared" si="15"/>
        <v>-2.1899999999999999E-2</v>
      </c>
      <c r="J1007" s="399">
        <v>40087</v>
      </c>
    </row>
    <row r="1008" spans="1:10" ht="14.5" customHeight="1" x14ac:dyDescent="0.15">
      <c r="A1008" s="5"/>
      <c r="B1008" s="399">
        <v>40118</v>
      </c>
      <c r="C1008" s="16" t="s">
        <v>3325</v>
      </c>
      <c r="D1008" s="5"/>
      <c r="E1008" s="5"/>
      <c r="F1008" s="107">
        <v>0.06</v>
      </c>
      <c r="G1008" s="5"/>
      <c r="H1008" s="111">
        <v>3.5000000000000001E-3</v>
      </c>
      <c r="I1008" s="111">
        <f t="shared" si="15"/>
        <v>5.6499999999999995E-2</v>
      </c>
      <c r="J1008" s="399">
        <v>40118</v>
      </c>
    </row>
    <row r="1009" spans="1:10" ht="14.5" customHeight="1" x14ac:dyDescent="0.15">
      <c r="A1009" s="5"/>
      <c r="B1009" s="399">
        <v>40148</v>
      </c>
      <c r="C1009" s="16" t="s">
        <v>3325</v>
      </c>
      <c r="D1009" s="5"/>
      <c r="E1009" s="5"/>
      <c r="F1009" s="107">
        <v>1.9300000000000001E-2</v>
      </c>
      <c r="G1009" s="5"/>
      <c r="H1009" s="111">
        <v>3.3999999999999998E-3</v>
      </c>
      <c r="I1009" s="111">
        <f t="shared" si="15"/>
        <v>1.5900000000000001E-2</v>
      </c>
      <c r="J1009" s="399">
        <v>40148</v>
      </c>
    </row>
    <row r="1010" spans="1:10" ht="14.5" customHeight="1" x14ac:dyDescent="0.15">
      <c r="A1010" s="5"/>
      <c r="B1010" s="399">
        <v>40179</v>
      </c>
      <c r="C1010" s="16" t="s">
        <v>3325</v>
      </c>
      <c r="D1010" s="5"/>
      <c r="E1010" s="5"/>
      <c r="F1010" s="107">
        <v>-3.5999999999999997E-2</v>
      </c>
      <c r="G1010" s="5"/>
      <c r="H1010" s="111">
        <v>3.5999999999999999E-3</v>
      </c>
      <c r="I1010" s="111">
        <f t="shared" si="15"/>
        <v>-3.9599999999999996E-2</v>
      </c>
      <c r="J1010" s="399">
        <v>40179</v>
      </c>
    </row>
    <row r="1011" spans="1:10" ht="14.5" customHeight="1" x14ac:dyDescent="0.15">
      <c r="A1011" s="5"/>
      <c r="B1011" s="399">
        <v>40210</v>
      </c>
      <c r="C1011" s="16" t="s">
        <v>3325</v>
      </c>
      <c r="D1011" s="5"/>
      <c r="E1011" s="5"/>
      <c r="F1011" s="107">
        <v>3.1E-2</v>
      </c>
      <c r="G1011" s="5"/>
      <c r="H1011" s="111">
        <v>3.3E-3</v>
      </c>
      <c r="I1011" s="111">
        <f t="shared" si="15"/>
        <v>2.7699999999999999E-2</v>
      </c>
      <c r="J1011" s="399">
        <v>40210</v>
      </c>
    </row>
    <row r="1012" spans="1:10" ht="14.5" customHeight="1" x14ac:dyDescent="0.15">
      <c r="A1012" s="5"/>
      <c r="B1012" s="399">
        <v>40238</v>
      </c>
      <c r="C1012" s="16" t="s">
        <v>3325</v>
      </c>
      <c r="D1012" s="5"/>
      <c r="E1012" s="5"/>
      <c r="F1012" s="107">
        <v>6.0299999999999999E-2</v>
      </c>
      <c r="G1012" s="5"/>
      <c r="H1012" s="111">
        <v>4.0000000000000001E-3</v>
      </c>
      <c r="I1012" s="111">
        <f t="shared" si="15"/>
        <v>5.6300000000000003E-2</v>
      </c>
      <c r="J1012" s="399">
        <v>40238</v>
      </c>
    </row>
    <row r="1013" spans="1:10" ht="14.5" customHeight="1" x14ac:dyDescent="0.15">
      <c r="A1013" s="5"/>
      <c r="B1013" s="399">
        <v>40269</v>
      </c>
      <c r="C1013" s="16" t="s">
        <v>3325</v>
      </c>
      <c r="D1013" s="5"/>
      <c r="E1013" s="5"/>
      <c r="F1013" s="107">
        <v>1.5800000000000002E-2</v>
      </c>
      <c r="G1013" s="5"/>
      <c r="H1013" s="111">
        <v>3.8E-3</v>
      </c>
      <c r="I1013" s="111">
        <f t="shared" si="15"/>
        <v>1.2000000000000002E-2</v>
      </c>
      <c r="J1013" s="399">
        <v>40269</v>
      </c>
    </row>
    <row r="1014" spans="1:10" ht="14.5" customHeight="1" x14ac:dyDescent="0.15">
      <c r="A1014" s="5"/>
      <c r="B1014" s="399">
        <v>40299</v>
      </c>
      <c r="C1014" s="16" t="s">
        <v>3325</v>
      </c>
      <c r="D1014" s="5"/>
      <c r="E1014" s="5"/>
      <c r="F1014" s="107">
        <v>-7.9899999999999999E-2</v>
      </c>
      <c r="G1014" s="5"/>
      <c r="H1014" s="111">
        <v>3.3999999999999998E-3</v>
      </c>
      <c r="I1014" s="111">
        <f t="shared" si="15"/>
        <v>-8.3299999999999999E-2</v>
      </c>
      <c r="J1014" s="399">
        <v>40299</v>
      </c>
    </row>
    <row r="1015" spans="1:10" ht="14.5" customHeight="1" x14ac:dyDescent="0.15">
      <c r="A1015" s="5"/>
      <c r="B1015" s="399">
        <v>40330</v>
      </c>
      <c r="C1015" s="16" t="s">
        <v>3325</v>
      </c>
      <c r="D1015" s="5"/>
      <c r="E1015" s="5"/>
      <c r="F1015" s="107">
        <v>-5.2299999999999999E-2</v>
      </c>
      <c r="G1015" s="5"/>
      <c r="H1015" s="111">
        <v>3.7000000000000002E-3</v>
      </c>
      <c r="I1015" s="111">
        <f t="shared" si="15"/>
        <v>-5.6000000000000001E-2</v>
      </c>
      <c r="J1015" s="399">
        <v>40330</v>
      </c>
    </row>
    <row r="1016" spans="1:10" ht="14.5" customHeight="1" x14ac:dyDescent="0.15">
      <c r="A1016" s="5"/>
      <c r="B1016" s="399">
        <v>40360</v>
      </c>
      <c r="C1016" s="16" t="s">
        <v>3325</v>
      </c>
      <c r="D1016" s="5"/>
      <c r="E1016" s="5"/>
      <c r="F1016" s="107">
        <v>7.0699999999999999E-2</v>
      </c>
      <c r="G1016" s="5"/>
      <c r="H1016" s="111">
        <v>3.0999999999999999E-3</v>
      </c>
      <c r="I1016" s="111">
        <f t="shared" si="15"/>
        <v>6.7599999999999993E-2</v>
      </c>
      <c r="J1016" s="399">
        <v>40360</v>
      </c>
    </row>
    <row r="1017" spans="1:10" ht="14.5" customHeight="1" x14ac:dyDescent="0.15">
      <c r="A1017" s="5"/>
      <c r="B1017" s="399">
        <v>40391</v>
      </c>
      <c r="C1017" s="16" t="s">
        <v>3325</v>
      </c>
      <c r="D1017" s="5"/>
      <c r="E1017" s="5"/>
      <c r="F1017" s="107">
        <v>-4.5100000000000001E-2</v>
      </c>
      <c r="G1017" s="5"/>
      <c r="H1017" s="111">
        <v>3.2000000000000002E-3</v>
      </c>
      <c r="I1017" s="111">
        <f t="shared" si="15"/>
        <v>-4.8300000000000003E-2</v>
      </c>
      <c r="J1017" s="399">
        <v>40391</v>
      </c>
    </row>
    <row r="1018" spans="1:10" ht="14.5" customHeight="1" x14ac:dyDescent="0.15">
      <c r="A1018" s="5"/>
      <c r="B1018" s="399">
        <v>40422</v>
      </c>
      <c r="C1018" s="16" t="s">
        <v>3325</v>
      </c>
      <c r="D1018" s="5"/>
      <c r="E1018" s="5"/>
      <c r="F1018" s="107">
        <v>8.9200000000000002E-2</v>
      </c>
      <c r="G1018" s="5"/>
      <c r="H1018" s="111">
        <v>2.5999999999999999E-3</v>
      </c>
      <c r="I1018" s="111">
        <f t="shared" si="15"/>
        <v>8.6599999999999996E-2</v>
      </c>
      <c r="J1018" s="399">
        <v>40422</v>
      </c>
    </row>
    <row r="1019" spans="1:10" ht="14.5" customHeight="1" x14ac:dyDescent="0.15">
      <c r="A1019" s="5"/>
      <c r="B1019" s="399">
        <v>40452</v>
      </c>
      <c r="C1019" s="16" t="s">
        <v>3325</v>
      </c>
      <c r="D1019" s="5"/>
      <c r="E1019" s="5"/>
      <c r="F1019" s="107">
        <v>3.7999999999999999E-2</v>
      </c>
      <c r="G1019" s="5"/>
      <c r="H1019" s="111">
        <v>2.7000000000000001E-3</v>
      </c>
      <c r="I1019" s="111">
        <f t="shared" si="15"/>
        <v>3.5299999999999998E-2</v>
      </c>
      <c r="J1019" s="399">
        <v>40452</v>
      </c>
    </row>
    <row r="1020" spans="1:10" ht="14.5" customHeight="1" x14ac:dyDescent="0.15">
      <c r="A1020" s="5"/>
      <c r="B1020" s="399">
        <v>40483</v>
      </c>
      <c r="C1020" s="16" t="s">
        <v>3325</v>
      </c>
      <c r="D1020" s="5"/>
      <c r="E1020" s="5"/>
      <c r="F1020" s="107">
        <v>1E-4</v>
      </c>
      <c r="G1020" s="5"/>
      <c r="H1020" s="111">
        <v>3.2000000000000002E-3</v>
      </c>
      <c r="I1020" s="111">
        <f t="shared" si="15"/>
        <v>-3.1000000000000003E-3</v>
      </c>
      <c r="J1020" s="399">
        <v>40483</v>
      </c>
    </row>
    <row r="1021" spans="1:10" ht="14.5" customHeight="1" x14ac:dyDescent="0.15">
      <c r="A1021" s="5"/>
      <c r="B1021" s="399">
        <v>40513</v>
      </c>
      <c r="C1021" s="16" t="s">
        <v>3325</v>
      </c>
      <c r="D1021" s="5"/>
      <c r="E1021" s="5"/>
      <c r="F1021" s="107">
        <v>6.6799999999999998E-2</v>
      </c>
      <c r="G1021" s="5"/>
      <c r="H1021" s="111">
        <v>3.2000000000000002E-3</v>
      </c>
      <c r="I1021" s="111">
        <f t="shared" si="15"/>
        <v>6.3600000000000004E-2</v>
      </c>
      <c r="J1021" s="399">
        <v>40513</v>
      </c>
    </row>
    <row r="1022" spans="1:10" ht="14.5" customHeight="1" x14ac:dyDescent="0.15">
      <c r="A1022" s="5"/>
      <c r="B1022" s="399">
        <v>40544</v>
      </c>
      <c r="C1022" s="16" t="s">
        <v>3325</v>
      </c>
      <c r="D1022" s="5"/>
      <c r="E1022" s="5"/>
      <c r="F1022" s="107">
        <v>2.3699999999999999E-2</v>
      </c>
      <c r="G1022" s="5"/>
      <c r="H1022" s="116">
        <v>3.5666666699999999E-3</v>
      </c>
      <c r="I1022" s="111">
        <f t="shared" si="15"/>
        <v>2.0133333329999999E-2</v>
      </c>
      <c r="J1022" s="399">
        <v>40544</v>
      </c>
    </row>
    <row r="1023" spans="1:10" ht="14.5" customHeight="1" x14ac:dyDescent="0.15">
      <c r="A1023" s="5"/>
      <c r="B1023" s="399">
        <v>40575</v>
      </c>
      <c r="C1023" s="16" t="s">
        <v>3325</v>
      </c>
      <c r="D1023" s="5"/>
      <c r="E1023" s="5"/>
      <c r="F1023" s="107">
        <v>3.4299999999999997E-2</v>
      </c>
      <c r="G1023" s="5"/>
      <c r="H1023" s="116">
        <v>3.68333333E-3</v>
      </c>
      <c r="I1023" s="111">
        <f t="shared" si="15"/>
        <v>3.0616666669999997E-2</v>
      </c>
      <c r="J1023" s="399">
        <v>40575</v>
      </c>
    </row>
    <row r="1024" spans="1:10" ht="14.5" customHeight="1" x14ac:dyDescent="0.15">
      <c r="A1024" s="5"/>
      <c r="B1024" s="399">
        <v>40603</v>
      </c>
      <c r="C1024" s="16" t="s">
        <v>3325</v>
      </c>
      <c r="D1024" s="5"/>
      <c r="E1024" s="5"/>
      <c r="F1024" s="107">
        <v>4.0000000000000002E-4</v>
      </c>
      <c r="G1024" s="5"/>
      <c r="H1024" s="116">
        <v>3.5583333299999999E-3</v>
      </c>
      <c r="I1024" s="111">
        <f t="shared" si="15"/>
        <v>-3.1583333299999997E-3</v>
      </c>
      <c r="J1024" s="399">
        <v>40603</v>
      </c>
    </row>
    <row r="1025" spans="1:10" ht="14.5" customHeight="1" x14ac:dyDescent="0.15">
      <c r="A1025" s="5"/>
      <c r="B1025" s="399">
        <v>40634</v>
      </c>
      <c r="C1025" s="16" t="s">
        <v>3325</v>
      </c>
      <c r="D1025" s="5"/>
      <c r="E1025" s="5"/>
      <c r="F1025" s="107">
        <v>2.9600000000000001E-2</v>
      </c>
      <c r="G1025" s="5"/>
      <c r="H1025" s="116">
        <v>3.5666666699999999E-3</v>
      </c>
      <c r="I1025" s="111">
        <f t="shared" si="15"/>
        <v>2.6033333330000002E-2</v>
      </c>
      <c r="J1025" s="399">
        <v>40634</v>
      </c>
    </row>
    <row r="1026" spans="1:10" ht="14.5" customHeight="1" x14ac:dyDescent="0.15">
      <c r="A1026" s="5"/>
      <c r="B1026" s="399">
        <v>40664</v>
      </c>
      <c r="C1026" s="16" t="s">
        <v>3325</v>
      </c>
      <c r="D1026" s="5"/>
      <c r="E1026" s="5"/>
      <c r="F1026" s="107">
        <v>-1.1299999999999999E-2</v>
      </c>
      <c r="G1026" s="5"/>
      <c r="H1026" s="116">
        <v>3.34166667E-3</v>
      </c>
      <c r="I1026" s="111">
        <f t="shared" ref="I1026:I1089" si="16">F1026-H1026</f>
        <v>-1.4641666669999999E-2</v>
      </c>
      <c r="J1026" s="399">
        <v>40664</v>
      </c>
    </row>
    <row r="1027" spans="1:10" ht="14.5" customHeight="1" x14ac:dyDescent="0.15">
      <c r="A1027" s="5"/>
      <c r="B1027" s="399">
        <v>40695</v>
      </c>
      <c r="C1027" s="16" t="s">
        <v>3325</v>
      </c>
      <c r="D1027" s="5"/>
      <c r="E1027" s="46"/>
      <c r="F1027" s="107">
        <v>-1.67E-2</v>
      </c>
      <c r="G1027" s="5"/>
      <c r="H1027" s="116">
        <v>3.25833333E-3</v>
      </c>
      <c r="I1027" s="111">
        <f t="shared" si="16"/>
        <v>-1.9958333330000001E-2</v>
      </c>
      <c r="J1027" s="399">
        <v>40695</v>
      </c>
    </row>
    <row r="1028" spans="1:10" ht="14.5" customHeight="1" x14ac:dyDescent="0.15">
      <c r="A1028" s="5"/>
      <c r="B1028" s="399">
        <v>40725</v>
      </c>
      <c r="C1028" s="16" t="s">
        <v>3325</v>
      </c>
      <c r="D1028" s="5"/>
      <c r="E1028" s="46"/>
      <c r="F1028" s="107">
        <v>-2.0299999999999999E-2</v>
      </c>
      <c r="G1028" s="5"/>
      <c r="H1028" s="116">
        <v>3.2916666699999999E-3</v>
      </c>
      <c r="I1028" s="111">
        <f t="shared" si="16"/>
        <v>-2.3591666669999997E-2</v>
      </c>
      <c r="J1028" s="399">
        <v>40725</v>
      </c>
    </row>
    <row r="1029" spans="1:10" ht="14.5" customHeight="1" x14ac:dyDescent="0.15">
      <c r="A1029" s="5"/>
      <c r="B1029" s="399">
        <v>40756</v>
      </c>
      <c r="C1029" s="16" t="s">
        <v>3325</v>
      </c>
      <c r="D1029" s="5"/>
      <c r="E1029" s="46"/>
      <c r="F1029" s="107">
        <v>-5.4300000000000001E-2</v>
      </c>
      <c r="G1029" s="5"/>
      <c r="H1029" s="116">
        <f>0.0365/12</f>
        <v>3.0416666666666665E-3</v>
      </c>
      <c r="I1029" s="111">
        <f t="shared" si="16"/>
        <v>-5.7341666666666666E-2</v>
      </c>
      <c r="J1029" s="399">
        <v>40756</v>
      </c>
    </row>
    <row r="1030" spans="1:10" ht="14.5" customHeight="1" x14ac:dyDescent="0.15">
      <c r="A1030" s="5"/>
      <c r="B1030" s="399">
        <v>40787</v>
      </c>
      <c r="C1030" s="16" t="s">
        <v>3325</v>
      </c>
      <c r="D1030" s="5"/>
      <c r="E1030" s="46"/>
      <c r="F1030" s="107">
        <v>-7.0300000000000001E-2</v>
      </c>
      <c r="G1030" s="5"/>
      <c r="H1030" s="116">
        <v>2.3583333300000002E-3</v>
      </c>
      <c r="I1030" s="111">
        <f t="shared" si="16"/>
        <v>-7.2658333330000005E-2</v>
      </c>
      <c r="J1030" s="399">
        <v>40787</v>
      </c>
    </row>
    <row r="1031" spans="1:10" ht="14.5" customHeight="1" x14ac:dyDescent="0.15">
      <c r="A1031" s="5"/>
      <c r="B1031" s="399">
        <v>40817</v>
      </c>
      <c r="C1031" s="16" t="s">
        <v>3325</v>
      </c>
      <c r="D1031" s="5"/>
      <c r="E1031" s="46"/>
      <c r="F1031" s="107">
        <v>0.10929999999999999</v>
      </c>
      <c r="G1031" s="5"/>
      <c r="H1031" s="116">
        <v>2.3916666700000001E-3</v>
      </c>
      <c r="I1031" s="111">
        <f t="shared" si="16"/>
        <v>0.10690833332999999</v>
      </c>
      <c r="J1031" s="399">
        <v>40817</v>
      </c>
    </row>
    <row r="1032" spans="1:10" ht="14.5" customHeight="1" x14ac:dyDescent="0.15">
      <c r="A1032" s="5"/>
      <c r="B1032" s="399">
        <v>40848</v>
      </c>
      <c r="C1032" s="16" t="s">
        <v>3325</v>
      </c>
      <c r="D1032" s="5"/>
      <c r="E1032" s="46"/>
      <c r="F1032" s="107">
        <v>-2.2000000000000001E-3</v>
      </c>
      <c r="G1032" s="5"/>
      <c r="H1032" s="116">
        <v>2.26666667E-3</v>
      </c>
      <c r="I1032" s="111">
        <f t="shared" si="16"/>
        <v>-4.4666666700000001E-3</v>
      </c>
      <c r="J1032" s="399">
        <v>40848</v>
      </c>
    </row>
    <row r="1033" spans="1:10" ht="14.5" customHeight="1" x14ac:dyDescent="0.15">
      <c r="A1033" s="5"/>
      <c r="B1033" s="399">
        <v>40878</v>
      </c>
      <c r="C1033" s="16" t="s">
        <v>3325</v>
      </c>
      <c r="D1033" s="5"/>
      <c r="E1033" s="46"/>
      <c r="F1033" s="107">
        <v>1.0200000000000001E-2</v>
      </c>
      <c r="G1033" s="5"/>
      <c r="H1033" s="116">
        <f>0.0298/12</f>
        <v>2.4833333333333335E-3</v>
      </c>
      <c r="I1033" s="111">
        <f t="shared" si="16"/>
        <v>7.7166666666666668E-3</v>
      </c>
      <c r="J1033" s="399">
        <v>40878</v>
      </c>
    </row>
    <row r="1034" spans="1:10" ht="14.5" customHeight="1" x14ac:dyDescent="0.15">
      <c r="A1034" s="5"/>
      <c r="B1034" s="399">
        <v>40909</v>
      </c>
      <c r="C1034" s="16" t="s">
        <v>3325</v>
      </c>
      <c r="D1034" s="5"/>
      <c r="E1034" s="46"/>
      <c r="F1034" s="107">
        <f>'PRPM WP2'!B1035</f>
        <v>4.48E-2</v>
      </c>
      <c r="G1034" s="5"/>
      <c r="H1034" s="400">
        <f>'PRPM WP2'!D1035</f>
        <v>2.0999999999999999E-3</v>
      </c>
      <c r="I1034" s="111">
        <f t="shared" si="16"/>
        <v>4.2700000000000002E-2</v>
      </c>
      <c r="J1034" s="399">
        <v>40909</v>
      </c>
    </row>
    <row r="1035" spans="1:10" ht="14.5" customHeight="1" x14ac:dyDescent="0.15">
      <c r="A1035" s="5"/>
      <c r="B1035" s="399">
        <v>40940</v>
      </c>
      <c r="C1035" s="16" t="s">
        <v>3325</v>
      </c>
      <c r="D1035" s="5"/>
      <c r="E1035" s="46"/>
      <c r="F1035" s="107">
        <f>'PRPM WP2'!B1036</f>
        <v>4.3200000000000002E-2</v>
      </c>
      <c r="G1035" s="5"/>
      <c r="H1035" s="400">
        <f>'PRPM WP2'!D1036</f>
        <v>2E-3</v>
      </c>
      <c r="I1035" s="111">
        <f t="shared" si="16"/>
        <v>4.1200000000000001E-2</v>
      </c>
      <c r="J1035" s="399">
        <v>40940</v>
      </c>
    </row>
    <row r="1036" spans="1:10" ht="14.5" customHeight="1" x14ac:dyDescent="0.15">
      <c r="A1036" s="5"/>
      <c r="B1036" s="399">
        <v>40969</v>
      </c>
      <c r="C1036" s="16" t="s">
        <v>3325</v>
      </c>
      <c r="D1036" s="5"/>
      <c r="E1036" s="46"/>
      <c r="F1036" s="107">
        <f>'PRPM WP2'!B1037</f>
        <v>3.2899999999999999E-2</v>
      </c>
      <c r="G1036" s="5"/>
      <c r="H1036" s="400">
        <f>'PRPM WP2'!D1037</f>
        <v>2.2000000000000001E-3</v>
      </c>
      <c r="I1036" s="111">
        <f t="shared" si="16"/>
        <v>3.0699999999999998E-2</v>
      </c>
      <c r="J1036" s="399">
        <v>40969</v>
      </c>
    </row>
    <row r="1037" spans="1:10" ht="14.5" customHeight="1" x14ac:dyDescent="0.15">
      <c r="A1037" s="5"/>
      <c r="B1037" s="399">
        <v>41000</v>
      </c>
      <c r="C1037" s="16" t="s">
        <v>3325</v>
      </c>
      <c r="D1037" s="5"/>
      <c r="E1037" s="46"/>
      <c r="F1037" s="107">
        <f>'PRPM WP2'!B1038</f>
        <v>-6.3E-3</v>
      </c>
      <c r="G1037" s="5"/>
      <c r="H1037" s="400">
        <f>'PRPM WP2'!D1038</f>
        <v>2.5000000000000001E-3</v>
      </c>
      <c r="I1037" s="111">
        <f t="shared" si="16"/>
        <v>-8.8000000000000005E-3</v>
      </c>
      <c r="J1037" s="399">
        <v>41000</v>
      </c>
    </row>
    <row r="1038" spans="1:10" ht="14.5" customHeight="1" x14ac:dyDescent="0.15">
      <c r="A1038" s="5"/>
      <c r="B1038" s="399">
        <v>41030</v>
      </c>
      <c r="C1038" s="16" t="s">
        <v>3325</v>
      </c>
      <c r="D1038" s="5"/>
      <c r="E1038" s="5"/>
      <c r="F1038" s="107">
        <f>'PRPM WP2'!B1039</f>
        <v>-6.0100000000000001E-2</v>
      </c>
      <c r="G1038" s="5"/>
      <c r="H1038" s="400">
        <f>'PRPM WP2'!D1039</f>
        <v>2.3E-3</v>
      </c>
      <c r="I1038" s="111">
        <f t="shared" si="16"/>
        <v>-6.2399999999999997E-2</v>
      </c>
      <c r="J1038" s="399">
        <v>41030</v>
      </c>
    </row>
    <row r="1039" spans="1:10" ht="14.5" customHeight="1" x14ac:dyDescent="0.15">
      <c r="A1039" s="5"/>
      <c r="B1039" s="399">
        <v>41061</v>
      </c>
      <c r="C1039" s="16" t="s">
        <v>3325</v>
      </c>
      <c r="D1039" s="5"/>
      <c r="E1039" s="5"/>
      <c r="F1039" s="107">
        <f>'PRPM WP2'!B1040</f>
        <v>4.1200000000000001E-2</v>
      </c>
      <c r="G1039" s="5"/>
      <c r="H1039" s="400">
        <f>'PRPM WP2'!D1040</f>
        <v>1.8E-3</v>
      </c>
      <c r="I1039" s="111">
        <f t="shared" si="16"/>
        <v>3.9399999999999998E-2</v>
      </c>
      <c r="J1039" s="399">
        <v>41061</v>
      </c>
    </row>
    <row r="1040" spans="1:10" ht="14.5" customHeight="1" x14ac:dyDescent="0.15">
      <c r="A1040" s="5"/>
      <c r="B1040" s="399">
        <v>41091</v>
      </c>
      <c r="C1040" s="16" t="s">
        <v>3325</v>
      </c>
      <c r="D1040" s="5"/>
      <c r="E1040" s="5"/>
      <c r="F1040" s="107">
        <f>'PRPM WP2'!B1041</f>
        <v>1.3899999999999999E-2</v>
      </c>
      <c r="G1040" s="5"/>
      <c r="H1040" s="400">
        <f>'PRPM WP2'!D1041</f>
        <v>2E-3</v>
      </c>
      <c r="I1040" s="111">
        <f t="shared" si="16"/>
        <v>1.1899999999999999E-2</v>
      </c>
      <c r="J1040" s="399">
        <v>41091</v>
      </c>
    </row>
    <row r="1041" spans="1:10" ht="14.5" customHeight="1" x14ac:dyDescent="0.15">
      <c r="A1041" s="5"/>
      <c r="B1041" s="399">
        <v>41122</v>
      </c>
      <c r="C1041" s="16" t="s">
        <v>3325</v>
      </c>
      <c r="D1041" s="5"/>
      <c r="E1041" s="5"/>
      <c r="F1041" s="107">
        <f>'PRPM WP2'!B1042</f>
        <v>2.2499999999999999E-2</v>
      </c>
      <c r="G1041" s="5"/>
      <c r="H1041" s="400">
        <f>'PRPM WP2'!D1042</f>
        <v>1.8E-3</v>
      </c>
      <c r="I1041" s="111">
        <f t="shared" si="16"/>
        <v>2.07E-2</v>
      </c>
      <c r="J1041" s="399">
        <v>41122</v>
      </c>
    </row>
    <row r="1042" spans="1:10" ht="14.5" customHeight="1" x14ac:dyDescent="0.15">
      <c r="A1042" s="5"/>
      <c r="B1042" s="399">
        <v>41153</v>
      </c>
      <c r="C1042" s="16" t="s">
        <v>3325</v>
      </c>
      <c r="D1042" s="5"/>
      <c r="E1042" s="5"/>
      <c r="F1042" s="107">
        <f>'PRPM WP2'!B1043</f>
        <v>2.58E-2</v>
      </c>
      <c r="G1042" s="5"/>
      <c r="H1042" s="400">
        <f>'PRPM WP2'!D1043</f>
        <v>1.6999999999999999E-3</v>
      </c>
      <c r="I1042" s="111">
        <f t="shared" si="16"/>
        <v>2.41E-2</v>
      </c>
      <c r="J1042" s="399">
        <v>41153</v>
      </c>
    </row>
    <row r="1043" spans="1:10" ht="14.5" customHeight="1" x14ac:dyDescent="0.15">
      <c r="A1043" s="5"/>
      <c r="B1043" s="399">
        <v>41183</v>
      </c>
      <c r="C1043" s="16" t="s">
        <v>3325</v>
      </c>
      <c r="D1043" s="5"/>
      <c r="E1043" s="5"/>
      <c r="F1043" s="107">
        <f>'PRPM WP2'!B1044</f>
        <v>-1.8499999999999999E-2</v>
      </c>
      <c r="G1043" s="5"/>
      <c r="H1043" s="400">
        <f>'PRPM WP2'!D1044</f>
        <v>2.0999999999999999E-3</v>
      </c>
      <c r="I1043" s="111">
        <f t="shared" si="16"/>
        <v>-2.06E-2</v>
      </c>
      <c r="J1043" s="399">
        <v>41183</v>
      </c>
    </row>
    <row r="1044" spans="1:10" ht="14.5" customHeight="1" x14ac:dyDescent="0.15">
      <c r="A1044" s="5"/>
      <c r="B1044" s="399">
        <v>41214</v>
      </c>
      <c r="C1044" s="16" t="s">
        <v>3325</v>
      </c>
      <c r="D1044" s="5"/>
      <c r="E1044" s="5"/>
      <c r="F1044" s="107">
        <f>'PRPM WP2'!B1045</f>
        <v>5.7999999999999996E-3</v>
      </c>
      <c r="G1044" s="5"/>
      <c r="H1044" s="400">
        <f>'PRPM WP2'!D1045</f>
        <v>1.9E-3</v>
      </c>
      <c r="I1044" s="111">
        <f t="shared" si="16"/>
        <v>3.8999999999999998E-3</v>
      </c>
      <c r="J1044" s="399">
        <v>41214</v>
      </c>
    </row>
    <row r="1045" spans="1:10" ht="14.5" customHeight="1" x14ac:dyDescent="0.15">
      <c r="A1045" s="5"/>
      <c r="B1045" s="399">
        <v>41244</v>
      </c>
      <c r="C1045" s="16" t="s">
        <v>3325</v>
      </c>
      <c r="D1045" s="5"/>
      <c r="E1045" s="5"/>
      <c r="F1045" s="107">
        <f>'PRPM WP2'!B1046</f>
        <v>9.1000000000000004E-3</v>
      </c>
      <c r="G1045" s="5"/>
      <c r="H1045" s="400">
        <f>'PRPM WP2'!D1046</f>
        <v>1.9E-3</v>
      </c>
      <c r="I1045" s="111">
        <f t="shared" si="16"/>
        <v>7.2000000000000007E-3</v>
      </c>
      <c r="J1045" s="399">
        <v>41244</v>
      </c>
    </row>
    <row r="1046" spans="1:10" ht="14.5" customHeight="1" x14ac:dyDescent="0.15">
      <c r="A1046" s="5"/>
      <c r="B1046" s="399">
        <v>41275</v>
      </c>
      <c r="C1046" s="16" t="s">
        <v>3325</v>
      </c>
      <c r="D1046" s="5"/>
      <c r="E1046" s="5"/>
      <c r="F1046" s="107">
        <f>'PRPM WP2'!B1047</f>
        <v>5.1799999999999999E-2</v>
      </c>
      <c r="G1046" s="5"/>
      <c r="H1046" s="400">
        <f>'PRPM WP2'!D1047</f>
        <v>2.2000000000000001E-3</v>
      </c>
      <c r="I1046" s="111">
        <f t="shared" si="16"/>
        <v>4.9599999999999998E-2</v>
      </c>
      <c r="J1046" s="399">
        <v>41275</v>
      </c>
    </row>
    <row r="1047" spans="1:10" ht="14.5" customHeight="1" x14ac:dyDescent="0.15">
      <c r="A1047" s="5"/>
      <c r="B1047" s="399">
        <v>41306</v>
      </c>
      <c r="C1047" s="16" t="s">
        <v>3325</v>
      </c>
      <c r="D1047" s="5"/>
      <c r="E1047" s="5"/>
      <c r="F1047" s="107">
        <f>'PRPM WP2'!B1048</f>
        <v>1.3599999999999999E-2</v>
      </c>
      <c r="G1047" s="5"/>
      <c r="H1047" s="400">
        <f>'PRPM WP2'!D1048</f>
        <v>2.2000000000000001E-3</v>
      </c>
      <c r="I1047" s="111">
        <f t="shared" si="16"/>
        <v>1.1399999999999999E-2</v>
      </c>
      <c r="J1047" s="399">
        <v>41306</v>
      </c>
    </row>
    <row r="1048" spans="1:10" ht="14.5" customHeight="1" x14ac:dyDescent="0.15">
      <c r="A1048" s="5"/>
      <c r="B1048" s="399">
        <v>41334</v>
      </c>
      <c r="C1048" s="16" t="s">
        <v>3325</v>
      </c>
      <c r="D1048" s="5"/>
      <c r="E1048" s="5"/>
      <c r="F1048" s="107">
        <f>'PRPM WP2'!B1049</f>
        <v>3.7499999999999999E-2</v>
      </c>
      <c r="G1048" s="5"/>
      <c r="H1048" s="400">
        <f>'PRPM WP2'!D1049</f>
        <v>2.0999999999999999E-3</v>
      </c>
      <c r="I1048" s="111">
        <f t="shared" si="16"/>
        <v>3.5400000000000001E-2</v>
      </c>
      <c r="J1048" s="399">
        <v>41334</v>
      </c>
    </row>
    <row r="1049" spans="1:10" ht="14.5" customHeight="1" x14ac:dyDescent="0.15">
      <c r="A1049" s="5"/>
      <c r="B1049" s="399">
        <v>41365</v>
      </c>
      <c r="C1049" s="16" t="s">
        <v>3325</v>
      </c>
      <c r="D1049" s="5"/>
      <c r="E1049" s="5"/>
      <c r="F1049" s="107">
        <f>'PRPM WP2'!B1050</f>
        <v>1.9300000000000001E-2</v>
      </c>
      <c r="G1049" s="5"/>
      <c r="H1049" s="400">
        <f>'PRPM WP2'!D1050</f>
        <v>2.5999999999999999E-3</v>
      </c>
      <c r="I1049" s="111">
        <f t="shared" si="16"/>
        <v>1.67E-2</v>
      </c>
      <c r="J1049" s="399">
        <v>41365</v>
      </c>
    </row>
    <row r="1050" spans="1:10" ht="14.5" customHeight="1" x14ac:dyDescent="0.15">
      <c r="A1050" s="5"/>
      <c r="B1050" s="399">
        <v>41395</v>
      </c>
      <c r="C1050" s="16" t="s">
        <v>3325</v>
      </c>
      <c r="D1050" s="5"/>
      <c r="E1050" s="5"/>
      <c r="F1050" s="107">
        <f>'PRPM WP2'!B1051</f>
        <v>2.3400000000000001E-2</v>
      </c>
      <c r="G1050" s="5"/>
      <c r="H1050" s="400">
        <f>'PRPM WP2'!D1051</f>
        <v>2.3E-3</v>
      </c>
      <c r="I1050" s="111">
        <f t="shared" si="16"/>
        <v>2.1100000000000001E-2</v>
      </c>
      <c r="J1050" s="399">
        <v>41395</v>
      </c>
    </row>
    <row r="1051" spans="1:10" ht="14.5" customHeight="1" x14ac:dyDescent="0.15">
      <c r="A1051" s="5"/>
      <c r="B1051" s="399">
        <v>41426</v>
      </c>
      <c r="C1051" s="16" t="s">
        <v>3325</v>
      </c>
      <c r="D1051" s="5"/>
      <c r="E1051" s="5"/>
      <c r="F1051" s="107">
        <f>'PRPM WP2'!B1052</f>
        <v>-1.34E-2</v>
      </c>
      <c r="G1051" s="5"/>
      <c r="H1051" s="400">
        <f>'PRPM WP2'!D1052</f>
        <v>2.3999999999999998E-3</v>
      </c>
      <c r="I1051" s="111">
        <f t="shared" si="16"/>
        <v>-1.5800000000000002E-2</v>
      </c>
      <c r="J1051" s="399">
        <v>41426</v>
      </c>
    </row>
    <row r="1052" spans="1:10" ht="14.5" customHeight="1" x14ac:dyDescent="0.15">
      <c r="A1052" s="5"/>
      <c r="B1052" s="399">
        <v>41456</v>
      </c>
      <c r="C1052" s="16" t="s">
        <v>3325</v>
      </c>
      <c r="D1052" s="5"/>
      <c r="E1052" s="5"/>
      <c r="F1052" s="107">
        <f>'PRPM WP2'!B1053</f>
        <v>5.0900000000000001E-2</v>
      </c>
      <c r="G1052" s="5"/>
      <c r="H1052" s="400">
        <f>'PRPM WP2'!D1053</f>
        <v>3.0000000000000001E-3</v>
      </c>
      <c r="I1052" s="111">
        <f t="shared" si="16"/>
        <v>4.7899999999999998E-2</v>
      </c>
      <c r="J1052" s="399">
        <v>41456</v>
      </c>
    </row>
    <row r="1053" spans="1:10" ht="14.5" customHeight="1" x14ac:dyDescent="0.15">
      <c r="A1053" s="5"/>
      <c r="B1053" s="399">
        <v>41487</v>
      </c>
      <c r="C1053" s="16" t="s">
        <v>3325</v>
      </c>
      <c r="D1053" s="5"/>
      <c r="E1053" s="5"/>
      <c r="F1053" s="107">
        <f>'PRPM WP2'!B1054</f>
        <v>-2.9000000000000001E-2</v>
      </c>
      <c r="G1053" s="5"/>
      <c r="H1053" s="400">
        <f>'PRPM WP2'!D1054</f>
        <v>2.8E-3</v>
      </c>
      <c r="I1053" s="111">
        <f t="shared" si="16"/>
        <v>-3.1800000000000002E-2</v>
      </c>
      <c r="J1053" s="399">
        <v>41487</v>
      </c>
    </row>
    <row r="1054" spans="1:10" ht="14.5" customHeight="1" x14ac:dyDescent="0.15">
      <c r="A1054" s="5"/>
      <c r="B1054" s="399">
        <v>41518</v>
      </c>
      <c r="C1054" s="16" t="s">
        <v>3325</v>
      </c>
      <c r="D1054" s="5"/>
      <c r="E1054" s="5"/>
      <c r="F1054" s="107">
        <f>'PRPM WP2'!B1055</f>
        <v>3.1399999999999997E-2</v>
      </c>
      <c r="G1054" s="5"/>
      <c r="H1054" s="400">
        <f>'PRPM WP2'!D1055</f>
        <v>2.8999999999999998E-3</v>
      </c>
      <c r="I1054" s="111">
        <f t="shared" si="16"/>
        <v>2.8499999999999998E-2</v>
      </c>
      <c r="J1054" s="399">
        <v>41518</v>
      </c>
    </row>
    <row r="1055" spans="1:10" ht="14.5" customHeight="1" x14ac:dyDescent="0.15">
      <c r="A1055" s="5"/>
      <c r="B1055" s="399">
        <v>41548</v>
      </c>
      <c r="C1055" s="16" t="s">
        <v>3325</v>
      </c>
      <c r="D1055" s="5"/>
      <c r="E1055" s="5"/>
      <c r="F1055" s="107">
        <f>'PRPM WP2'!B1056</f>
        <v>4.5999999999999999E-2</v>
      </c>
      <c r="G1055" s="5"/>
      <c r="H1055" s="400">
        <f>'PRPM WP2'!D1056</f>
        <v>2.8999999999999998E-3</v>
      </c>
      <c r="I1055" s="111">
        <f t="shared" si="16"/>
        <v>4.3099999999999999E-2</v>
      </c>
      <c r="J1055" s="399">
        <v>41548</v>
      </c>
    </row>
    <row r="1056" spans="1:10" ht="14.5" customHeight="1" x14ac:dyDescent="0.15">
      <c r="A1056" s="5"/>
      <c r="B1056" s="399">
        <v>41579</v>
      </c>
      <c r="C1056" s="16" t="s">
        <v>3325</v>
      </c>
      <c r="D1056" s="5"/>
      <c r="E1056" s="5"/>
      <c r="F1056" s="107">
        <f>'PRPM WP2'!B1057</f>
        <v>3.0499999999999999E-2</v>
      </c>
      <c r="G1056" s="5"/>
      <c r="H1056" s="400">
        <f>'PRPM WP2'!D1057</f>
        <v>2.7000000000000001E-3</v>
      </c>
      <c r="I1056" s="111">
        <f t="shared" si="16"/>
        <v>2.7799999999999998E-2</v>
      </c>
      <c r="J1056" s="399">
        <v>41579</v>
      </c>
    </row>
    <row r="1057" spans="1:10" ht="14.5" customHeight="1" x14ac:dyDescent="0.15">
      <c r="A1057" s="5"/>
      <c r="B1057" s="399">
        <v>41609</v>
      </c>
      <c r="C1057" s="16" t="s">
        <v>3325</v>
      </c>
      <c r="D1057" s="5"/>
      <c r="E1057" s="5"/>
      <c r="F1057" s="107">
        <f>'PRPM WP2'!B1058</f>
        <v>2.53E-2</v>
      </c>
      <c r="G1057" s="5"/>
      <c r="H1057" s="400">
        <f>'PRPM WP2'!D1058</f>
        <v>3.0999999999999999E-3</v>
      </c>
      <c r="I1057" s="111">
        <f t="shared" si="16"/>
        <v>2.2200000000000001E-2</v>
      </c>
      <c r="J1057" s="399">
        <v>41609</v>
      </c>
    </row>
    <row r="1058" spans="1:10" ht="14.5" customHeight="1" x14ac:dyDescent="0.15">
      <c r="A1058" s="5"/>
      <c r="B1058" s="399">
        <v>41640</v>
      </c>
      <c r="C1058" s="16" t="s">
        <v>3325</v>
      </c>
      <c r="D1058" s="5"/>
      <c r="E1058" s="5"/>
      <c r="F1058" s="107">
        <f>'PRPM WP2'!B1059</f>
        <v>-3.4599999999999999E-2</v>
      </c>
      <c r="G1058" s="5"/>
      <c r="H1058" s="400">
        <f>'PRPM WP2'!D1059</f>
        <v>3.2000000000000002E-3</v>
      </c>
      <c r="I1058" s="111">
        <f t="shared" si="16"/>
        <v>-3.78E-2</v>
      </c>
      <c r="J1058" s="399">
        <v>41640</v>
      </c>
    </row>
    <row r="1059" spans="1:10" ht="14.5" customHeight="1" x14ac:dyDescent="0.15">
      <c r="A1059" s="5"/>
      <c r="B1059" s="399">
        <v>41671</v>
      </c>
      <c r="C1059" s="16" t="s">
        <v>3325</v>
      </c>
      <c r="D1059" s="5"/>
      <c r="E1059" s="5"/>
      <c r="F1059" s="107">
        <f>'PRPM WP2'!B1060</f>
        <v>4.5699999999999998E-2</v>
      </c>
      <c r="G1059" s="5"/>
      <c r="H1059" s="400">
        <f>'PRPM WP2'!D1060</f>
        <v>2.5999999999999999E-3</v>
      </c>
      <c r="I1059" s="111">
        <f t="shared" si="16"/>
        <v>4.3099999999999999E-2</v>
      </c>
      <c r="J1059" s="399">
        <v>41671</v>
      </c>
    </row>
    <row r="1060" spans="1:10" ht="14.5" customHeight="1" x14ac:dyDescent="0.15">
      <c r="A1060" s="5"/>
      <c r="B1060" s="399">
        <v>41699</v>
      </c>
      <c r="C1060" s="16" t="s">
        <v>3325</v>
      </c>
      <c r="D1060" s="5"/>
      <c r="E1060" s="5"/>
      <c r="F1060" s="107">
        <f>'PRPM WP2'!B1061</f>
        <v>8.3999999999999995E-3</v>
      </c>
      <c r="G1060" s="5"/>
      <c r="H1060" s="400">
        <f>'PRPM WP2'!D1061</f>
        <v>2.8999999999999998E-3</v>
      </c>
      <c r="I1060" s="111">
        <f t="shared" si="16"/>
        <v>5.4999999999999997E-3</v>
      </c>
      <c r="J1060" s="399">
        <v>41699</v>
      </c>
    </row>
    <row r="1061" spans="1:10" ht="14.5" customHeight="1" x14ac:dyDescent="0.15">
      <c r="A1061" s="5"/>
      <c r="B1061" s="399">
        <v>41730</v>
      </c>
      <c r="C1061" s="16" t="s">
        <v>3325</v>
      </c>
      <c r="D1061" s="5"/>
      <c r="E1061" s="5"/>
      <c r="F1061" s="107">
        <f>'PRPM WP2'!B1062</f>
        <v>7.4000000000000003E-3</v>
      </c>
      <c r="G1061" s="5"/>
      <c r="H1061" s="400">
        <f>'PRPM WP2'!D1062</f>
        <v>2.8E-3</v>
      </c>
      <c r="I1061" s="111">
        <f t="shared" si="16"/>
        <v>4.5999999999999999E-3</v>
      </c>
      <c r="J1061" s="399">
        <v>41730</v>
      </c>
    </row>
    <row r="1062" spans="1:10" ht="14.5" customHeight="1" x14ac:dyDescent="0.15">
      <c r="A1062" s="5"/>
      <c r="B1062" s="399">
        <v>41760</v>
      </c>
      <c r="C1062" s="16" t="s">
        <v>3325</v>
      </c>
      <c r="D1062" s="5"/>
      <c r="E1062" s="5"/>
      <c r="F1062" s="107">
        <f>'PRPM WP2'!B1063</f>
        <v>2.35E-2</v>
      </c>
      <c r="G1062" s="5"/>
      <c r="H1062" s="400">
        <f>'PRPM WP2'!D1063</f>
        <v>2.8E-3</v>
      </c>
      <c r="I1062" s="111">
        <f t="shared" si="16"/>
        <v>2.07E-2</v>
      </c>
      <c r="J1062" s="399">
        <v>41760</v>
      </c>
    </row>
    <row r="1063" spans="1:10" ht="14.5" customHeight="1" x14ac:dyDescent="0.15">
      <c r="A1063" s="5"/>
      <c r="B1063" s="399">
        <v>41791</v>
      </c>
      <c r="C1063" s="16" t="s">
        <v>3325</v>
      </c>
      <c r="D1063" s="5"/>
      <c r="E1063" s="5"/>
      <c r="F1063" s="107">
        <f>'PRPM WP2'!B1064</f>
        <v>2.07E-2</v>
      </c>
      <c r="G1063" s="5"/>
      <c r="H1063" s="400">
        <f>'PRPM WP2'!D1064</f>
        <v>2.5000000000000001E-3</v>
      </c>
      <c r="I1063" s="111">
        <f t="shared" si="16"/>
        <v>1.8200000000000001E-2</v>
      </c>
      <c r="J1063" s="399">
        <v>41791</v>
      </c>
    </row>
    <row r="1064" spans="1:10" ht="14.5" customHeight="1" x14ac:dyDescent="0.15">
      <c r="A1064" s="5"/>
      <c r="B1064" s="399">
        <v>41821</v>
      </c>
      <c r="C1064" s="16" t="s">
        <v>3325</v>
      </c>
      <c r="D1064" s="5"/>
      <c r="E1064" s="5"/>
      <c r="F1064" s="107">
        <f>'PRPM WP2'!B1065</f>
        <v>-1.38E-2</v>
      </c>
      <c r="G1064" s="5"/>
      <c r="H1064" s="400">
        <f>'PRPM WP2'!D1065</f>
        <v>2.7000000000000001E-3</v>
      </c>
      <c r="I1064" s="111">
        <f t="shared" si="16"/>
        <v>-1.6500000000000001E-2</v>
      </c>
      <c r="J1064" s="399">
        <v>41821</v>
      </c>
    </row>
    <row r="1065" spans="1:10" ht="14.5" customHeight="1" x14ac:dyDescent="0.15">
      <c r="A1065" s="5"/>
      <c r="B1065" s="399">
        <v>41852</v>
      </c>
      <c r="C1065" s="16" t="s">
        <v>3325</v>
      </c>
      <c r="D1065" s="5"/>
      <c r="E1065" s="5"/>
      <c r="F1065" s="107">
        <f>'PRPM WP2'!B1066</f>
        <v>0.04</v>
      </c>
      <c r="G1065" s="5"/>
      <c r="H1065" s="400">
        <f>'PRPM WP2'!D1066</f>
        <v>2.5999999999999999E-3</v>
      </c>
      <c r="I1065" s="111">
        <f t="shared" si="16"/>
        <v>3.7400000000000003E-2</v>
      </c>
      <c r="J1065" s="399">
        <v>41852</v>
      </c>
    </row>
    <row r="1066" spans="1:10" ht="14.5" customHeight="1" x14ac:dyDescent="0.15">
      <c r="A1066" s="5"/>
      <c r="B1066" s="399">
        <v>41883</v>
      </c>
      <c r="C1066" s="16" t="s">
        <v>3325</v>
      </c>
      <c r="D1066" s="5"/>
      <c r="E1066" s="5"/>
      <c r="F1066" s="107">
        <f>'PRPM WP2'!B1067</f>
        <v>-1.4E-2</v>
      </c>
      <c r="G1066" s="5"/>
      <c r="H1066" s="400">
        <f>'PRPM WP2'!D1067</f>
        <v>2.3E-3</v>
      </c>
      <c r="I1066" s="111">
        <f t="shared" si="16"/>
        <v>-1.6300000000000002E-2</v>
      </c>
      <c r="J1066" s="399">
        <v>41883</v>
      </c>
    </row>
    <row r="1067" spans="1:10" ht="14.5" customHeight="1" x14ac:dyDescent="0.15">
      <c r="A1067" s="5"/>
      <c r="B1067" s="399">
        <v>41913</v>
      </c>
      <c r="C1067" s="16" t="s">
        <v>3325</v>
      </c>
      <c r="D1067" s="5"/>
      <c r="E1067" s="5"/>
      <c r="F1067" s="107">
        <f>'PRPM WP2'!B1068</f>
        <v>2.4400000000000002E-2</v>
      </c>
      <c r="G1067" s="5"/>
      <c r="H1067" s="400">
        <f>'PRPM WP2'!D1068</f>
        <v>2.5000000000000001E-3</v>
      </c>
      <c r="I1067" s="111">
        <f t="shared" si="16"/>
        <v>2.1900000000000003E-2</v>
      </c>
      <c r="J1067" s="399">
        <v>41913</v>
      </c>
    </row>
    <row r="1068" spans="1:10" ht="14.5" customHeight="1" x14ac:dyDescent="0.15">
      <c r="A1068" s="5"/>
      <c r="B1068" s="399">
        <v>41944</v>
      </c>
      <c r="C1068" s="16" t="s">
        <v>3325</v>
      </c>
      <c r="D1068" s="5"/>
      <c r="E1068" s="5"/>
      <c r="F1068" s="107">
        <f>'PRPM WP2'!B1069</f>
        <v>2.69E-2</v>
      </c>
      <c r="G1068" s="5"/>
      <c r="H1068" s="400">
        <f>'PRPM WP2'!D1069</f>
        <v>2.3E-3</v>
      </c>
      <c r="I1068" s="111">
        <f t="shared" si="16"/>
        <v>2.46E-2</v>
      </c>
      <c r="J1068" s="399">
        <v>41944</v>
      </c>
    </row>
    <row r="1069" spans="1:10" ht="14.5" customHeight="1" x14ac:dyDescent="0.15">
      <c r="A1069" s="5"/>
      <c r="B1069" s="399">
        <v>41974</v>
      </c>
      <c r="C1069" s="16" t="s">
        <v>3325</v>
      </c>
      <c r="D1069" s="5"/>
      <c r="E1069" s="5"/>
      <c r="F1069" s="107">
        <f>'PRPM WP2'!B1070</f>
        <v>-2.5000000000000001E-3</v>
      </c>
      <c r="G1069" s="5"/>
      <c r="H1069" s="400">
        <f>'PRPM WP2'!D1070</f>
        <v>2.2000000000000001E-3</v>
      </c>
      <c r="I1069" s="111">
        <f t="shared" si="16"/>
        <v>-4.7000000000000002E-3</v>
      </c>
      <c r="J1069" s="399">
        <v>41974</v>
      </c>
    </row>
    <row r="1070" spans="1:10" ht="14.5" customHeight="1" x14ac:dyDescent="0.15">
      <c r="A1070" s="5"/>
      <c r="B1070" s="399">
        <v>42005</v>
      </c>
      <c r="C1070" s="16" t="s">
        <v>3325</v>
      </c>
      <c r="D1070" s="5"/>
      <c r="E1070" s="5"/>
      <c r="F1070" s="107">
        <f>'PRPM WP2'!B1071</f>
        <v>-0.03</v>
      </c>
      <c r="G1070" s="5"/>
      <c r="H1070" s="400">
        <f>'PRPM WP2'!D1071</f>
        <v>2E-3</v>
      </c>
      <c r="I1070" s="111">
        <f t="shared" si="16"/>
        <v>-3.2000000000000001E-2</v>
      </c>
      <c r="J1070" s="399">
        <v>42005</v>
      </c>
    </row>
    <row r="1071" spans="1:10" ht="14.5" customHeight="1" x14ac:dyDescent="0.15">
      <c r="A1071" s="5"/>
      <c r="B1071" s="399">
        <v>42036</v>
      </c>
      <c r="C1071" s="16" t="s">
        <v>3325</v>
      </c>
      <c r="D1071" s="5"/>
      <c r="E1071" s="5"/>
      <c r="F1071" s="107">
        <f>'PRPM WP2'!B1072</f>
        <v>5.7500000000000002E-2</v>
      </c>
      <c r="G1071" s="5"/>
      <c r="H1071" s="400">
        <f>'PRPM WP2'!D1072</f>
        <v>1.5E-3</v>
      </c>
      <c r="I1071" s="111">
        <f t="shared" si="16"/>
        <v>5.6000000000000001E-2</v>
      </c>
      <c r="J1071" s="399">
        <v>42036</v>
      </c>
    </row>
    <row r="1072" spans="1:10" ht="14.5" customHeight="1" x14ac:dyDescent="0.15">
      <c r="A1072" s="5"/>
      <c r="B1072" s="399">
        <v>42064</v>
      </c>
      <c r="C1072" s="16" t="s">
        <v>3325</v>
      </c>
      <c r="D1072" s="5"/>
      <c r="E1072" s="5"/>
      <c r="F1072" s="107">
        <f>'PRPM WP2'!B1073</f>
        <v>-1.5800000000000002E-2</v>
      </c>
      <c r="G1072" s="5"/>
      <c r="H1072" s="400">
        <f>'PRPM WP2'!D1073</f>
        <v>2.0999999999999999E-3</v>
      </c>
      <c r="I1072" s="111">
        <f t="shared" si="16"/>
        <v>-1.7900000000000003E-2</v>
      </c>
      <c r="J1072" s="399">
        <v>42064</v>
      </c>
    </row>
    <row r="1073" spans="1:10" ht="14.5" customHeight="1" x14ac:dyDescent="0.15">
      <c r="A1073" s="5"/>
      <c r="B1073" s="399">
        <v>42095</v>
      </c>
      <c r="C1073" s="16" t="s">
        <v>3325</v>
      </c>
      <c r="D1073" s="5"/>
      <c r="E1073" s="5"/>
      <c r="F1073" s="107">
        <f>'PRPM WP2'!B1074</f>
        <v>9.5999999999999992E-3</v>
      </c>
      <c r="G1073" s="5"/>
      <c r="H1073" s="400">
        <f>'PRPM WP2'!D1074</f>
        <v>1.9E-3</v>
      </c>
      <c r="I1073" s="111">
        <f t="shared" si="16"/>
        <v>7.6999999999999994E-3</v>
      </c>
      <c r="J1073" s="399">
        <v>42095</v>
      </c>
    </row>
    <row r="1074" spans="1:10" ht="14.5" customHeight="1" x14ac:dyDescent="0.15">
      <c r="A1074" s="5"/>
      <c r="B1074" s="399">
        <v>42125</v>
      </c>
      <c r="C1074" s="16" t="s">
        <v>3325</v>
      </c>
      <c r="D1074" s="5"/>
      <c r="E1074" s="5"/>
      <c r="F1074" s="107">
        <f>'PRPM WP2'!B1075</f>
        <v>1.29E-2</v>
      </c>
      <c r="G1074" s="5"/>
      <c r="H1074" s="400">
        <f>'PRPM WP2'!D1075</f>
        <v>2E-3</v>
      </c>
      <c r="I1074" s="111">
        <f t="shared" si="16"/>
        <v>1.09E-2</v>
      </c>
      <c r="J1074" s="399">
        <v>42125</v>
      </c>
    </row>
    <row r="1075" spans="1:10" ht="14.5" customHeight="1" x14ac:dyDescent="0.15">
      <c r="A1075" s="5"/>
      <c r="B1075" s="399">
        <f t="shared" ref="B1075:B1106" si="17">DATE(YEAR(B1074),MONTH(B1074)+1,1)</f>
        <v>42156</v>
      </c>
      <c r="C1075" s="16" t="str">
        <f t="shared" ref="C1075:C1106" si="18">C1074</f>
        <v xml:space="preserve">Market Return                    </v>
      </c>
      <c r="D1075" s="5"/>
      <c r="E1075" s="5"/>
      <c r="F1075" s="107">
        <f>'PRPM WP2'!B1076</f>
        <v>-1.9400000000000001E-2</v>
      </c>
      <c r="G1075" s="5"/>
      <c r="H1075" s="400">
        <f>'PRPM WP2'!D1076</f>
        <v>2.3E-3</v>
      </c>
      <c r="I1075" s="111">
        <f t="shared" si="16"/>
        <v>-2.1700000000000001E-2</v>
      </c>
      <c r="J1075" s="399">
        <f t="shared" ref="J1075:J1106" si="19">B1075</f>
        <v>42156</v>
      </c>
    </row>
    <row r="1076" spans="1:10" ht="14.5" customHeight="1" x14ac:dyDescent="0.15">
      <c r="A1076" s="5"/>
      <c r="B1076" s="399">
        <f t="shared" si="17"/>
        <v>42186</v>
      </c>
      <c r="C1076" s="16" t="str">
        <f t="shared" si="18"/>
        <v xml:space="preserve">Market Return                    </v>
      </c>
      <c r="D1076" s="5"/>
      <c r="E1076" s="5"/>
      <c r="F1076" s="107">
        <f>'PRPM WP2'!B1077</f>
        <v>2.1000000000000001E-2</v>
      </c>
      <c r="G1076" s="5"/>
      <c r="H1076" s="400">
        <f>'PRPM WP2'!D1077</f>
        <v>2.3999999999999998E-3</v>
      </c>
      <c r="I1076" s="111">
        <f t="shared" si="16"/>
        <v>1.8600000000000002E-2</v>
      </c>
      <c r="J1076" s="399">
        <f t="shared" si="19"/>
        <v>42186</v>
      </c>
    </row>
    <row r="1077" spans="1:10" ht="14.5" customHeight="1" x14ac:dyDescent="0.15">
      <c r="A1077" s="5"/>
      <c r="B1077" s="399">
        <f t="shared" si="17"/>
        <v>42217</v>
      </c>
      <c r="C1077" s="16" t="str">
        <f t="shared" si="18"/>
        <v xml:space="preserve">Market Return                    </v>
      </c>
      <c r="D1077" s="5"/>
      <c r="E1077" s="5"/>
      <c r="F1077" s="107">
        <f>'PRPM WP2'!B1078</f>
        <v>-6.0299999999999999E-2</v>
      </c>
      <c r="G1077" s="5"/>
      <c r="H1077" s="400">
        <f>'PRPM WP2'!D1078</f>
        <v>2.2000000000000001E-3</v>
      </c>
      <c r="I1077" s="116">
        <f t="shared" si="16"/>
        <v>-6.25E-2</v>
      </c>
      <c r="J1077" s="399">
        <f t="shared" si="19"/>
        <v>42217</v>
      </c>
    </row>
    <row r="1078" spans="1:10" ht="14.5" customHeight="1" x14ac:dyDescent="0.15">
      <c r="A1078" s="5"/>
      <c r="B1078" s="399">
        <f t="shared" si="17"/>
        <v>42248</v>
      </c>
      <c r="C1078" s="16" t="str">
        <f t="shared" si="18"/>
        <v xml:space="preserve">Market Return                    </v>
      </c>
      <c r="D1078" s="5"/>
      <c r="E1078" s="5"/>
      <c r="F1078" s="107">
        <f>'PRPM WP2'!B1079</f>
        <v>-2.47E-2</v>
      </c>
      <c r="G1078" s="5"/>
      <c r="H1078" s="400">
        <f>'PRPM WP2'!D1079</f>
        <v>2.0999999999999999E-3</v>
      </c>
      <c r="I1078" s="116">
        <f t="shared" si="16"/>
        <v>-2.6800000000000001E-2</v>
      </c>
      <c r="J1078" s="399">
        <f t="shared" si="19"/>
        <v>42248</v>
      </c>
    </row>
    <row r="1079" spans="1:10" ht="14.5" customHeight="1" x14ac:dyDescent="0.15">
      <c r="A1079" s="5"/>
      <c r="B1079" s="399">
        <f t="shared" si="17"/>
        <v>42278</v>
      </c>
      <c r="C1079" s="16" t="str">
        <f t="shared" si="18"/>
        <v xml:space="preserve">Market Return                    </v>
      </c>
      <c r="D1079" s="5"/>
      <c r="E1079" s="5"/>
      <c r="F1079" s="107">
        <f>'PRPM WP2'!B1080</f>
        <v>8.4400000000000003E-2</v>
      </c>
      <c r="G1079" s="5"/>
      <c r="H1079" s="400">
        <f>'PRPM WP2'!D1080</f>
        <v>2.0999999999999999E-3</v>
      </c>
      <c r="I1079" s="116">
        <f t="shared" si="16"/>
        <v>8.2299999999999998E-2</v>
      </c>
      <c r="J1079" s="399">
        <f t="shared" si="19"/>
        <v>42278</v>
      </c>
    </row>
    <row r="1080" spans="1:10" ht="14.5" customHeight="1" x14ac:dyDescent="0.15">
      <c r="A1080" s="5"/>
      <c r="B1080" s="399">
        <f t="shared" si="17"/>
        <v>42309</v>
      </c>
      <c r="C1080" s="16" t="str">
        <f t="shared" si="18"/>
        <v xml:space="preserve">Market Return                    </v>
      </c>
      <c r="D1080" s="5"/>
      <c r="E1080" s="5"/>
      <c r="F1080" s="107">
        <f>'PRPM WP2'!B1081</f>
        <v>3.0000000000000001E-3</v>
      </c>
      <c r="G1080" s="5"/>
      <c r="H1080" s="400">
        <f>'PRPM WP2'!D1081</f>
        <v>2.2000000000000001E-3</v>
      </c>
      <c r="I1080" s="116">
        <f t="shared" si="16"/>
        <v>7.9999999999999993E-4</v>
      </c>
      <c r="J1080" s="399">
        <f t="shared" si="19"/>
        <v>42309</v>
      </c>
    </row>
    <row r="1081" spans="1:10" ht="14.5" customHeight="1" x14ac:dyDescent="0.15">
      <c r="A1081" s="5"/>
      <c r="B1081" s="399">
        <f t="shared" si="17"/>
        <v>42339</v>
      </c>
      <c r="C1081" s="16" t="str">
        <f t="shared" si="18"/>
        <v xml:space="preserve">Market Return                    </v>
      </c>
      <c r="D1081" s="5"/>
      <c r="E1081" s="5"/>
      <c r="F1081" s="107">
        <f>'PRPM WP2'!B1082</f>
        <v>-1.5800000000000002E-2</v>
      </c>
      <c r="G1081" s="5"/>
      <c r="H1081" s="400">
        <f>'PRPM WP2'!D1082</f>
        <v>2.2000000000000001E-3</v>
      </c>
      <c r="I1081" s="116">
        <f t="shared" si="16"/>
        <v>-1.8000000000000002E-2</v>
      </c>
      <c r="J1081" s="399">
        <f t="shared" si="19"/>
        <v>42339</v>
      </c>
    </row>
    <row r="1082" spans="1:10" ht="14.5" customHeight="1" x14ac:dyDescent="0.15">
      <c r="A1082" s="5"/>
      <c r="B1082" s="399">
        <f t="shared" si="17"/>
        <v>42370</v>
      </c>
      <c r="C1082" s="16" t="str">
        <f t="shared" si="18"/>
        <v xml:space="preserve">Market Return                    </v>
      </c>
      <c r="D1082" s="5"/>
      <c r="E1082" s="5"/>
      <c r="F1082" s="107">
        <f>'PRPM WP2'!B1083</f>
        <v>-4.9599999999999998E-2</v>
      </c>
      <c r="G1082" s="5"/>
      <c r="H1082" s="400">
        <f>'PRPM WP2'!D1083</f>
        <v>2.0999999999999999E-3</v>
      </c>
      <c r="I1082" s="116">
        <f t="shared" si="16"/>
        <v>-5.1699999999999996E-2</v>
      </c>
      <c r="J1082" s="399">
        <f t="shared" si="19"/>
        <v>42370</v>
      </c>
    </row>
    <row r="1083" spans="1:10" ht="14.5" customHeight="1" x14ac:dyDescent="0.15">
      <c r="A1083" s="5"/>
      <c r="B1083" s="399">
        <f t="shared" si="17"/>
        <v>42401</v>
      </c>
      <c r="C1083" s="16" t="str">
        <f t="shared" si="18"/>
        <v xml:space="preserve">Market Return                    </v>
      </c>
      <c r="D1083" s="5"/>
      <c r="E1083" s="5"/>
      <c r="F1083" s="107">
        <f>'PRPM WP2'!B1084</f>
        <v>-1.2999999999999999E-3</v>
      </c>
      <c r="G1083" s="5"/>
      <c r="H1083" s="400">
        <f>'PRPM WP2'!D1084</f>
        <v>2E-3</v>
      </c>
      <c r="I1083" s="116">
        <f t="shared" si="16"/>
        <v>-3.3E-3</v>
      </c>
      <c r="J1083" s="399">
        <f t="shared" si="19"/>
        <v>42401</v>
      </c>
    </row>
    <row r="1084" spans="1:10" ht="14.5" customHeight="1" x14ac:dyDescent="0.15">
      <c r="A1084" s="5"/>
      <c r="B1084" s="399">
        <f t="shared" si="17"/>
        <v>42430</v>
      </c>
      <c r="C1084" s="16" t="str">
        <f t="shared" si="18"/>
        <v xml:space="preserve">Market Return                    </v>
      </c>
      <c r="D1084" s="5"/>
      <c r="E1084" s="5"/>
      <c r="F1084" s="107">
        <f>'PRPM WP2'!B1085</f>
        <v>6.7799999999999999E-2</v>
      </c>
      <c r="G1084" s="5"/>
      <c r="H1084" s="400">
        <f>'PRPM WP2'!D1085</f>
        <v>1.8E-3</v>
      </c>
      <c r="I1084" s="116">
        <f t="shared" si="16"/>
        <v>6.6000000000000003E-2</v>
      </c>
      <c r="J1084" s="399">
        <f t="shared" si="19"/>
        <v>42430</v>
      </c>
    </row>
    <row r="1085" spans="1:10" ht="14.5" customHeight="1" x14ac:dyDescent="0.15">
      <c r="A1085" s="5"/>
      <c r="B1085" s="399">
        <f t="shared" si="17"/>
        <v>42461</v>
      </c>
      <c r="C1085" s="16" t="str">
        <f t="shared" si="18"/>
        <v xml:space="preserve">Market Return                    </v>
      </c>
      <c r="D1085" s="5"/>
      <c r="E1085" s="5"/>
      <c r="F1085" s="107">
        <f>'PRPM WP2'!B1086</f>
        <v>3.8999999999999998E-3</v>
      </c>
      <c r="G1085" s="5"/>
      <c r="H1085" s="400">
        <f>'PRPM WP2'!D1086</f>
        <v>1.6999999999999999E-3</v>
      </c>
      <c r="I1085" s="116">
        <f t="shared" si="16"/>
        <v>2.1999999999999997E-3</v>
      </c>
      <c r="J1085" s="399">
        <f t="shared" si="19"/>
        <v>42461</v>
      </c>
    </row>
    <row r="1086" spans="1:10" ht="14.5" customHeight="1" x14ac:dyDescent="0.15">
      <c r="A1086" s="5"/>
      <c r="B1086" s="399">
        <f t="shared" si="17"/>
        <v>42491</v>
      </c>
      <c r="C1086" s="16" t="str">
        <f t="shared" si="18"/>
        <v xml:space="preserve">Market Return                    </v>
      </c>
      <c r="D1086" s="5"/>
      <c r="E1086" s="5"/>
      <c r="F1086" s="107">
        <f>'PRPM WP2'!B1087</f>
        <v>1.7999999999999999E-2</v>
      </c>
      <c r="G1086" s="5"/>
      <c r="H1086" s="400">
        <f>'PRPM WP2'!D1087</f>
        <v>2E-3</v>
      </c>
      <c r="I1086" s="116">
        <f t="shared" si="16"/>
        <v>1.6E-2</v>
      </c>
      <c r="J1086" s="399">
        <f t="shared" si="19"/>
        <v>42491</v>
      </c>
    </row>
    <row r="1087" spans="1:10" ht="14.5" customHeight="1" x14ac:dyDescent="0.15">
      <c r="A1087" s="5"/>
      <c r="B1087" s="399">
        <f t="shared" si="17"/>
        <v>42522</v>
      </c>
      <c r="C1087" s="16" t="str">
        <f t="shared" si="18"/>
        <v xml:space="preserve">Market Return                    </v>
      </c>
      <c r="D1087" s="5"/>
      <c r="E1087" s="5"/>
      <c r="F1087" s="107">
        <f>'PRPM WP2'!B1088</f>
        <v>2.5999999999999999E-3</v>
      </c>
      <c r="G1087" s="5"/>
      <c r="H1087" s="400">
        <f>'PRPM WP2'!D1088</f>
        <v>1.8E-3</v>
      </c>
      <c r="I1087" s="116">
        <f t="shared" si="16"/>
        <v>7.9999999999999993E-4</v>
      </c>
      <c r="J1087" s="399">
        <f t="shared" si="19"/>
        <v>42522</v>
      </c>
    </row>
    <row r="1088" spans="1:10" ht="14.5" customHeight="1" x14ac:dyDescent="0.15">
      <c r="A1088" s="5"/>
      <c r="B1088" s="399">
        <f t="shared" si="17"/>
        <v>42552</v>
      </c>
      <c r="C1088" s="16" t="str">
        <f t="shared" si="18"/>
        <v xml:space="preserve">Market Return                    </v>
      </c>
      <c r="D1088" s="5"/>
      <c r="E1088" s="5"/>
      <c r="F1088" s="107">
        <f>'PRPM WP2'!B1089</f>
        <v>3.6900000000000002E-2</v>
      </c>
      <c r="G1088" s="5"/>
      <c r="H1088" s="400">
        <f>'PRPM WP2'!D1089</f>
        <v>1.4E-3</v>
      </c>
      <c r="I1088" s="116">
        <f t="shared" si="16"/>
        <v>3.5500000000000004E-2</v>
      </c>
      <c r="J1088" s="399">
        <f t="shared" si="19"/>
        <v>42552</v>
      </c>
    </row>
    <row r="1089" spans="1:10" ht="14.5" customHeight="1" x14ac:dyDescent="0.15">
      <c r="A1089" s="5"/>
      <c r="B1089" s="399">
        <f t="shared" si="17"/>
        <v>42583</v>
      </c>
      <c r="C1089" s="16" t="str">
        <f t="shared" si="18"/>
        <v xml:space="preserve">Market Return                    </v>
      </c>
      <c r="D1089" s="5"/>
      <c r="E1089" s="5"/>
      <c r="F1089" s="107">
        <f>'PRPM WP2'!B1090</f>
        <v>1.4E-3</v>
      </c>
      <c r="G1089" s="5"/>
      <c r="H1089" s="400">
        <f>'PRPM WP2'!D1090</f>
        <v>1.6000000000000001E-3</v>
      </c>
      <c r="I1089" s="116">
        <f t="shared" si="16"/>
        <v>-2.0000000000000009E-4</v>
      </c>
      <c r="J1089" s="399">
        <f t="shared" si="19"/>
        <v>42583</v>
      </c>
    </row>
    <row r="1090" spans="1:10" ht="14.5" customHeight="1" x14ac:dyDescent="0.15">
      <c r="A1090" s="5"/>
      <c r="B1090" s="399">
        <f t="shared" si="17"/>
        <v>42614</v>
      </c>
      <c r="C1090" s="16" t="str">
        <f t="shared" si="18"/>
        <v xml:space="preserve">Market Return                    </v>
      </c>
      <c r="D1090" s="5"/>
      <c r="E1090" s="5"/>
      <c r="F1090" s="107">
        <f>'PRPM WP2'!B1091</f>
        <v>2.0000000000000001E-4</v>
      </c>
      <c r="G1090" s="5"/>
      <c r="H1090" s="400">
        <f>'PRPM WP2'!D1091</f>
        <v>1.5E-3</v>
      </c>
      <c r="I1090" s="116">
        <f t="shared" ref="I1090:I1153" si="20">F1090-H1090</f>
        <v>-1.2999999999999999E-3</v>
      </c>
      <c r="J1090" s="399">
        <f t="shared" si="19"/>
        <v>42614</v>
      </c>
    </row>
    <row r="1091" spans="1:10" ht="14.5" customHeight="1" x14ac:dyDescent="0.15">
      <c r="A1091" s="5"/>
      <c r="B1091" s="399">
        <f t="shared" si="17"/>
        <v>42644</v>
      </c>
      <c r="C1091" s="16" t="str">
        <f t="shared" si="18"/>
        <v xml:space="preserve">Market Return                    </v>
      </c>
      <c r="D1091" s="5"/>
      <c r="E1091" s="5"/>
      <c r="F1091" s="107">
        <f>'PRPM WP2'!B1092</f>
        <v>-1.8200000000000001E-2</v>
      </c>
      <c r="G1091" s="5"/>
      <c r="H1091" s="400">
        <f>'PRPM WP2'!D1092</f>
        <v>1.6000000000000001E-3</v>
      </c>
      <c r="I1091" s="116">
        <f t="shared" si="20"/>
        <v>-1.9800000000000002E-2</v>
      </c>
      <c r="J1091" s="399">
        <f t="shared" si="19"/>
        <v>42644</v>
      </c>
    </row>
    <row r="1092" spans="1:10" ht="14.5" customHeight="1" x14ac:dyDescent="0.15">
      <c r="A1092" s="5"/>
      <c r="B1092" s="399">
        <f t="shared" si="17"/>
        <v>42675</v>
      </c>
      <c r="C1092" s="16" t="str">
        <f t="shared" si="18"/>
        <v xml:space="preserve">Market Return                    </v>
      </c>
      <c r="D1092" s="5"/>
      <c r="E1092" s="5"/>
      <c r="F1092" s="107">
        <f>'PRPM WP2'!B1093</f>
        <v>3.6999999999999998E-2</v>
      </c>
      <c r="G1092" s="5"/>
      <c r="H1092" s="400">
        <f>'PRPM WP2'!D1093</f>
        <v>1.8E-3</v>
      </c>
      <c r="I1092" s="116">
        <f t="shared" si="20"/>
        <v>3.5199999999999995E-2</v>
      </c>
      <c r="J1092" s="399">
        <f t="shared" si="19"/>
        <v>42675</v>
      </c>
    </row>
    <row r="1093" spans="1:10" ht="14.5" customHeight="1" x14ac:dyDescent="0.15">
      <c r="A1093" s="5"/>
      <c r="B1093" s="399">
        <f t="shared" si="17"/>
        <v>42705</v>
      </c>
      <c r="C1093" s="16" t="str">
        <f t="shared" si="18"/>
        <v xml:space="preserve">Market Return                    </v>
      </c>
      <c r="D1093" s="5"/>
      <c r="E1093" s="5"/>
      <c r="F1093" s="107">
        <f>'PRPM WP2'!B1094</f>
        <v>1.9800000000000002E-2</v>
      </c>
      <c r="G1093" s="5"/>
      <c r="H1093" s="400">
        <f>'PRPM WP2'!D1094</f>
        <v>2.2000000000000001E-3</v>
      </c>
      <c r="I1093" s="116">
        <f t="shared" si="20"/>
        <v>1.7600000000000001E-2</v>
      </c>
      <c r="J1093" s="399">
        <f t="shared" si="19"/>
        <v>42705</v>
      </c>
    </row>
    <row r="1094" spans="1:10" ht="14.5" customHeight="1" x14ac:dyDescent="0.15">
      <c r="A1094" s="5"/>
      <c r="B1094" s="399">
        <f t="shared" si="17"/>
        <v>42736</v>
      </c>
      <c r="C1094" s="16" t="str">
        <f t="shared" si="18"/>
        <v xml:space="preserve">Market Return                    </v>
      </c>
      <c r="D1094" s="5"/>
      <c r="E1094" s="5"/>
      <c r="F1094" s="107">
        <f>'PRPM WP2'!B1095</f>
        <v>1.9E-2</v>
      </c>
      <c r="G1094" s="5"/>
      <c r="H1094" s="400">
        <f>'PRPM WP2'!D1095</f>
        <v>2.3999999999999998E-3</v>
      </c>
      <c r="I1094" s="116">
        <f t="shared" si="20"/>
        <v>1.66E-2</v>
      </c>
      <c r="J1094" s="399">
        <f t="shared" si="19"/>
        <v>42736</v>
      </c>
    </row>
    <row r="1095" spans="1:10" ht="14.5" customHeight="1" x14ac:dyDescent="0.15">
      <c r="A1095" s="5"/>
      <c r="B1095" s="399">
        <f t="shared" si="17"/>
        <v>42767</v>
      </c>
      <c r="C1095" s="16" t="str">
        <f t="shared" si="18"/>
        <v xml:space="preserve">Market Return                    </v>
      </c>
      <c r="D1095" s="5"/>
      <c r="E1095" s="5"/>
      <c r="F1095" s="107">
        <f>'PRPM WP2'!B1096</f>
        <v>3.9699999999999999E-2</v>
      </c>
      <c r="G1095" s="5"/>
      <c r="H1095" s="400">
        <f>'PRPM WP2'!D1096</f>
        <v>2.0999999999999999E-3</v>
      </c>
      <c r="I1095" s="116">
        <f t="shared" si="20"/>
        <v>3.7600000000000001E-2</v>
      </c>
      <c r="J1095" s="399">
        <f t="shared" si="19"/>
        <v>42767</v>
      </c>
    </row>
    <row r="1096" spans="1:10" ht="14.5" customHeight="1" x14ac:dyDescent="0.15">
      <c r="A1096" s="5"/>
      <c r="B1096" s="399">
        <f t="shared" si="17"/>
        <v>42795</v>
      </c>
      <c r="C1096" s="16" t="str">
        <f t="shared" si="18"/>
        <v xml:space="preserve">Market Return                    </v>
      </c>
      <c r="D1096" s="5"/>
      <c r="E1096" s="5"/>
      <c r="F1096" s="107">
        <f>'PRPM WP2'!B1097</f>
        <v>1.1999999999999999E-3</v>
      </c>
      <c r="G1096" s="5"/>
      <c r="H1096" s="400">
        <f>'PRPM WP2'!D1097</f>
        <v>2.3E-3</v>
      </c>
      <c r="I1096" s="116">
        <f t="shared" si="20"/>
        <v>-1.1000000000000001E-3</v>
      </c>
      <c r="J1096" s="399">
        <f t="shared" si="19"/>
        <v>42795</v>
      </c>
    </row>
    <row r="1097" spans="1:10" ht="14.5" customHeight="1" x14ac:dyDescent="0.15">
      <c r="A1097" s="5"/>
      <c r="B1097" s="399">
        <f t="shared" si="17"/>
        <v>42826</v>
      </c>
      <c r="C1097" s="16" t="str">
        <f t="shared" si="18"/>
        <v xml:space="preserve">Market Return                    </v>
      </c>
      <c r="D1097" s="5"/>
      <c r="E1097" s="5"/>
      <c r="F1097" s="107">
        <f>'PRPM WP2'!B1098</f>
        <v>1.03E-2</v>
      </c>
      <c r="G1097" s="5"/>
      <c r="H1097" s="400">
        <f>'PRPM WP2'!D1098</f>
        <v>2.0999999999999999E-3</v>
      </c>
      <c r="I1097" s="116">
        <f t="shared" si="20"/>
        <v>8.2000000000000007E-3</v>
      </c>
      <c r="J1097" s="399">
        <f t="shared" si="19"/>
        <v>42826</v>
      </c>
    </row>
    <row r="1098" spans="1:10" ht="14.5" customHeight="1" x14ac:dyDescent="0.15">
      <c r="A1098" s="5"/>
      <c r="B1098" s="399">
        <f t="shared" si="17"/>
        <v>42856</v>
      </c>
      <c r="C1098" s="16" t="str">
        <f t="shared" si="18"/>
        <v xml:space="preserve">Market Return                    </v>
      </c>
      <c r="D1098" s="5"/>
      <c r="E1098" s="5"/>
      <c r="F1098" s="107">
        <f>'PRPM WP2'!B1099</f>
        <v>1.41E-2</v>
      </c>
      <c r="G1098" s="5"/>
      <c r="H1098" s="400">
        <f>'PRPM WP2'!D1099</f>
        <v>2.3999999999999998E-3</v>
      </c>
      <c r="I1098" s="116">
        <f t="shared" si="20"/>
        <v>1.17E-2</v>
      </c>
      <c r="J1098" s="399">
        <f t="shared" si="19"/>
        <v>42856</v>
      </c>
    </row>
    <row r="1099" spans="1:10" ht="14.5" customHeight="1" x14ac:dyDescent="0.15">
      <c r="A1099" s="5"/>
      <c r="B1099" s="399">
        <f t="shared" si="17"/>
        <v>42887</v>
      </c>
      <c r="C1099" s="16" t="str">
        <f t="shared" si="18"/>
        <v xml:space="preserve">Market Return                    </v>
      </c>
      <c r="D1099" s="5"/>
      <c r="E1099" s="5"/>
      <c r="F1099" s="107">
        <f>'PRPM WP2'!B1100</f>
        <v>6.1999999999999998E-3</v>
      </c>
      <c r="G1099" s="5"/>
      <c r="H1099" s="400">
        <f>'PRPM WP2'!D1100</f>
        <v>2.0999999999999999E-3</v>
      </c>
      <c r="I1099" s="116">
        <f t="shared" si="20"/>
        <v>4.0999999999999995E-3</v>
      </c>
      <c r="J1099" s="399">
        <f t="shared" si="19"/>
        <v>42887</v>
      </c>
    </row>
    <row r="1100" spans="1:10" ht="14.5" customHeight="1" x14ac:dyDescent="0.15">
      <c r="A1100" s="5"/>
      <c r="B1100" s="399">
        <f t="shared" si="17"/>
        <v>42917</v>
      </c>
      <c r="C1100" s="16" t="str">
        <f t="shared" si="18"/>
        <v xml:space="preserve">Market Return                    </v>
      </c>
      <c r="D1100" s="5"/>
      <c r="E1100" s="5"/>
      <c r="F1100" s="107">
        <f>'PRPM WP2'!B1101</f>
        <v>2.06E-2</v>
      </c>
      <c r="G1100" s="5"/>
      <c r="H1100" s="400">
        <f>'PRPM WP2'!D1101</f>
        <v>2.2000000000000001E-3</v>
      </c>
      <c r="I1100" s="116">
        <f t="shared" si="20"/>
        <v>1.84E-2</v>
      </c>
      <c r="J1100" s="399">
        <f t="shared" si="19"/>
        <v>42917</v>
      </c>
    </row>
    <row r="1101" spans="1:10" ht="14.5" customHeight="1" x14ac:dyDescent="0.15">
      <c r="A1101" s="5"/>
      <c r="B1101" s="399">
        <f t="shared" si="17"/>
        <v>42948</v>
      </c>
      <c r="C1101" s="16" t="str">
        <f t="shared" si="18"/>
        <v xml:space="preserve">Market Return                    </v>
      </c>
      <c r="D1101" s="5"/>
      <c r="E1101" s="5"/>
      <c r="F1101" s="107">
        <f>'PRPM WP2'!B1102</f>
        <v>3.0999999999999999E-3</v>
      </c>
      <c r="G1101" s="5"/>
      <c r="H1101" s="400">
        <f>'PRPM WP2'!D1102</f>
        <v>2.2000000000000001E-3</v>
      </c>
      <c r="I1101" s="116">
        <f t="shared" si="20"/>
        <v>8.9999999999999976E-4</v>
      </c>
      <c r="J1101" s="399">
        <f t="shared" si="19"/>
        <v>42948</v>
      </c>
    </row>
    <row r="1102" spans="1:10" ht="14.5" customHeight="1" x14ac:dyDescent="0.15">
      <c r="A1102" s="5"/>
      <c r="B1102" s="399">
        <f t="shared" si="17"/>
        <v>42979</v>
      </c>
      <c r="C1102" s="16" t="str">
        <f t="shared" si="18"/>
        <v xml:space="preserve">Market Return                    </v>
      </c>
      <c r="D1102" s="5"/>
      <c r="E1102" s="5"/>
      <c r="F1102" s="107">
        <f>'PRPM WP2'!B1103</f>
        <v>2.06E-2</v>
      </c>
      <c r="G1102" s="5"/>
      <c r="H1102" s="400">
        <f>'PRPM WP2'!D1103</f>
        <v>1.9E-3</v>
      </c>
      <c r="I1102" s="116">
        <f t="shared" si="20"/>
        <v>1.8700000000000001E-2</v>
      </c>
      <c r="J1102" s="399">
        <f t="shared" si="19"/>
        <v>42979</v>
      </c>
    </row>
    <row r="1103" spans="1:10" ht="14.5" customHeight="1" x14ac:dyDescent="0.15">
      <c r="A1103" s="5"/>
      <c r="B1103" s="399">
        <f t="shared" si="17"/>
        <v>43009</v>
      </c>
      <c r="C1103" s="16" t="str">
        <f t="shared" si="18"/>
        <v xml:space="preserve">Market Return                    </v>
      </c>
      <c r="D1103" s="5"/>
      <c r="E1103" s="5"/>
      <c r="F1103" s="107">
        <f>'PRPM WP2'!B1104</f>
        <v>2.3300000000000001E-2</v>
      </c>
      <c r="G1103" s="5"/>
      <c r="H1103" s="400">
        <f>'PRPM WP2'!D1104</f>
        <v>2.2000000000000001E-3</v>
      </c>
      <c r="I1103" s="116">
        <f t="shared" si="20"/>
        <v>2.1100000000000001E-2</v>
      </c>
      <c r="J1103" s="399">
        <f t="shared" si="19"/>
        <v>43009</v>
      </c>
    </row>
    <row r="1104" spans="1:10" ht="14.5" customHeight="1" x14ac:dyDescent="0.15">
      <c r="A1104" s="5"/>
      <c r="B1104" s="399">
        <f t="shared" si="17"/>
        <v>43040</v>
      </c>
      <c r="C1104" s="16" t="str">
        <f t="shared" si="18"/>
        <v xml:space="preserve">Market Return                    </v>
      </c>
      <c r="D1104" s="5"/>
      <c r="E1104" s="5"/>
      <c r="F1104" s="107">
        <f>'PRPM WP2'!B1105</f>
        <v>3.0700000000000002E-2</v>
      </c>
      <c r="G1104" s="5"/>
      <c r="H1104" s="400">
        <f>'PRPM WP2'!D1105</f>
        <v>2.0999999999999999E-3</v>
      </c>
      <c r="I1104" s="116">
        <f t="shared" si="20"/>
        <v>2.86E-2</v>
      </c>
      <c r="J1104" s="399">
        <f t="shared" si="19"/>
        <v>43040</v>
      </c>
    </row>
    <row r="1105" spans="1:10" ht="14.5" customHeight="1" x14ac:dyDescent="0.15">
      <c r="A1105" s="5"/>
      <c r="B1105" s="399">
        <f t="shared" si="17"/>
        <v>43070</v>
      </c>
      <c r="C1105" s="16" t="str">
        <f t="shared" si="18"/>
        <v xml:space="preserve">Market Return                    </v>
      </c>
      <c r="D1105" s="5"/>
      <c r="E1105" s="5"/>
      <c r="F1105" s="107">
        <f>'PRPM WP2'!B1106</f>
        <v>1.11E-2</v>
      </c>
      <c r="G1105" s="5"/>
      <c r="H1105" s="400">
        <f>'PRPM WP2'!D1106</f>
        <v>2E-3</v>
      </c>
      <c r="I1105" s="116">
        <f t="shared" si="20"/>
        <v>9.1000000000000004E-3</v>
      </c>
      <c r="J1105" s="399">
        <f t="shared" si="19"/>
        <v>43070</v>
      </c>
    </row>
    <row r="1106" spans="1:10" ht="14.5" customHeight="1" x14ac:dyDescent="0.15">
      <c r="A1106" s="5"/>
      <c r="B1106" s="399">
        <f t="shared" si="17"/>
        <v>43101</v>
      </c>
      <c r="C1106" s="16" t="str">
        <f t="shared" si="18"/>
        <v xml:space="preserve">Market Return                    </v>
      </c>
      <c r="D1106" s="5"/>
      <c r="E1106" s="5"/>
      <c r="F1106" s="107">
        <f>'PRPM WP2'!B1107</f>
        <v>5.7299999999999997E-2</v>
      </c>
      <c r="G1106" s="5"/>
      <c r="H1106" s="400">
        <f>'PRPM WP2'!D1107</f>
        <v>2.3999999999999998E-3</v>
      </c>
      <c r="I1106" s="116">
        <f t="shared" si="20"/>
        <v>5.4899999999999997E-2</v>
      </c>
      <c r="J1106" s="399">
        <f t="shared" si="19"/>
        <v>43101</v>
      </c>
    </row>
    <row r="1107" spans="1:10" ht="14.5" customHeight="1" x14ac:dyDescent="0.15">
      <c r="A1107" s="5"/>
      <c r="B1107" s="399">
        <f t="shared" ref="B1107:B1137" si="21">DATE(YEAR(B1106),MONTH(B1106)+1,1)</f>
        <v>43132</v>
      </c>
      <c r="C1107" s="16" t="str">
        <f t="shared" ref="C1107:C1137" si="22">C1106</f>
        <v xml:space="preserve">Market Return                    </v>
      </c>
      <c r="D1107" s="5"/>
      <c r="E1107" s="5"/>
      <c r="F1107" s="107">
        <f>'PRPM WP2'!B1108</f>
        <v>-3.6900000000000002E-2</v>
      </c>
      <c r="G1107" s="5"/>
      <c r="H1107" s="400">
        <f>'PRPM WP2'!D1108</f>
        <v>2.2000000000000001E-3</v>
      </c>
      <c r="I1107" s="116">
        <f t="shared" si="20"/>
        <v>-3.9100000000000003E-2</v>
      </c>
      <c r="J1107" s="399">
        <f t="shared" ref="J1107:J1137" si="23">B1107</f>
        <v>43132</v>
      </c>
    </row>
    <row r="1108" spans="1:10" ht="14.5" customHeight="1" x14ac:dyDescent="0.15">
      <c r="A1108" s="5"/>
      <c r="B1108" s="399">
        <f t="shared" si="21"/>
        <v>43160</v>
      </c>
      <c r="C1108" s="16" t="str">
        <f t="shared" si="22"/>
        <v xml:space="preserve">Market Return                    </v>
      </c>
      <c r="D1108" s="5"/>
      <c r="E1108" s="5"/>
      <c r="F1108" s="107">
        <f>'PRPM WP2'!B1109</f>
        <v>-2.5399999999999999E-2</v>
      </c>
      <c r="G1108" s="5"/>
      <c r="H1108" s="400">
        <f>'PRPM WP2'!D1109</f>
        <v>2.3999999999999998E-3</v>
      </c>
      <c r="I1108" s="116">
        <f t="shared" si="20"/>
        <v>-2.7799999999999998E-2</v>
      </c>
      <c r="J1108" s="399">
        <f t="shared" si="23"/>
        <v>43160</v>
      </c>
    </row>
    <row r="1109" spans="1:10" ht="14.5" customHeight="1" x14ac:dyDescent="0.15">
      <c r="A1109" s="5"/>
      <c r="B1109" s="399">
        <f t="shared" si="21"/>
        <v>43191</v>
      </c>
      <c r="C1109" s="16" t="str">
        <f t="shared" si="22"/>
        <v xml:space="preserve">Market Return                    </v>
      </c>
      <c r="D1109" s="5"/>
      <c r="E1109" s="5"/>
      <c r="F1109" s="107">
        <f>'PRPM WP2'!B1110</f>
        <v>3.8E-3</v>
      </c>
      <c r="G1109" s="5"/>
      <c r="H1109" s="400">
        <f>'PRPM WP2'!D1110</f>
        <v>2.5000000000000001E-3</v>
      </c>
      <c r="I1109" s="116">
        <f t="shared" si="20"/>
        <v>1.2999999999999999E-3</v>
      </c>
      <c r="J1109" s="399">
        <f t="shared" si="23"/>
        <v>43191</v>
      </c>
    </row>
    <row r="1110" spans="1:10" ht="14.5" customHeight="1" x14ac:dyDescent="0.15">
      <c r="A1110" s="5"/>
      <c r="B1110" s="399">
        <f t="shared" si="21"/>
        <v>43221</v>
      </c>
      <c r="C1110" s="16" t="str">
        <f t="shared" si="22"/>
        <v xml:space="preserve">Market Return                    </v>
      </c>
      <c r="D1110" s="5"/>
      <c r="E1110" s="5"/>
      <c r="F1110" s="107">
        <f>'PRPM WP2'!B1111</f>
        <v>2.41E-2</v>
      </c>
      <c r="G1110" s="5"/>
      <c r="H1110" s="400">
        <f>'PRPM WP2'!D1111</f>
        <v>2.5000000000000001E-3</v>
      </c>
      <c r="I1110" s="116">
        <f t="shared" si="20"/>
        <v>2.1600000000000001E-2</v>
      </c>
      <c r="J1110" s="399">
        <f t="shared" si="23"/>
        <v>43221</v>
      </c>
    </row>
    <row r="1111" spans="1:10" ht="14.5" customHeight="1" x14ac:dyDescent="0.15">
      <c r="A1111" s="5"/>
      <c r="B1111" s="399">
        <f t="shared" si="21"/>
        <v>43252</v>
      </c>
      <c r="C1111" s="16" t="str">
        <f t="shared" si="22"/>
        <v xml:space="preserve">Market Return                    </v>
      </c>
      <c r="D1111" s="5"/>
      <c r="E1111" s="5"/>
      <c r="F1111" s="107">
        <f>'PRPM WP2'!B1112</f>
        <v>6.1999999999999998E-3</v>
      </c>
      <c r="G1111" s="5"/>
      <c r="H1111" s="400">
        <f>'PRPM WP2'!D1112</f>
        <v>2.3E-3</v>
      </c>
      <c r="I1111" s="116">
        <f t="shared" si="20"/>
        <v>3.8999999999999998E-3</v>
      </c>
      <c r="J1111" s="399">
        <f t="shared" si="23"/>
        <v>43252</v>
      </c>
    </row>
    <row r="1112" spans="1:10" ht="14.5" customHeight="1" x14ac:dyDescent="0.15">
      <c r="A1112" s="5"/>
      <c r="B1112" s="399">
        <f t="shared" si="21"/>
        <v>43282</v>
      </c>
      <c r="C1112" s="16" t="str">
        <f t="shared" si="22"/>
        <v xml:space="preserve">Market Return                    </v>
      </c>
      <c r="D1112" s="5"/>
      <c r="E1112" s="5"/>
      <c r="F1112" s="107">
        <f>'PRPM WP2'!B1113</f>
        <v>3.7199999999999997E-2</v>
      </c>
      <c r="G1112" s="5"/>
      <c r="H1112" s="400">
        <f>'PRPM WP2'!D1113</f>
        <v>2.5000000000000001E-3</v>
      </c>
      <c r="I1112" s="116">
        <f t="shared" si="20"/>
        <v>3.4699999999999995E-2</v>
      </c>
      <c r="J1112" s="399">
        <f t="shared" si="23"/>
        <v>43282</v>
      </c>
    </row>
    <row r="1113" spans="1:10" ht="14.5" customHeight="1" x14ac:dyDescent="0.15">
      <c r="A1113" s="5"/>
      <c r="B1113" s="399">
        <f t="shared" si="21"/>
        <v>43313</v>
      </c>
      <c r="C1113" s="16" t="str">
        <f t="shared" si="22"/>
        <v xml:space="preserve">Market Return                    </v>
      </c>
      <c r="D1113" s="5"/>
      <c r="E1113" s="5"/>
      <c r="F1113" s="107">
        <f>'PRPM WP2'!B1114</f>
        <v>3.2599999999999997E-2</v>
      </c>
      <c r="G1113" s="5"/>
      <c r="H1113" s="400">
        <f>'PRPM WP2'!D1114</f>
        <v>2.5000000000000001E-3</v>
      </c>
      <c r="I1113" s="116">
        <f t="shared" si="20"/>
        <v>3.0099999999999998E-2</v>
      </c>
      <c r="J1113" s="399">
        <f t="shared" si="23"/>
        <v>43313</v>
      </c>
    </row>
    <row r="1114" spans="1:10" ht="14.5" customHeight="1" x14ac:dyDescent="0.15">
      <c r="A1114" s="5"/>
      <c r="B1114" s="399">
        <f t="shared" si="21"/>
        <v>43344</v>
      </c>
      <c r="C1114" s="16" t="str">
        <f t="shared" si="22"/>
        <v xml:space="preserve">Market Return                    </v>
      </c>
      <c r="D1114" s="5"/>
      <c r="E1114" s="5"/>
      <c r="F1114" s="107">
        <f>'PRPM WP2'!B1115</f>
        <v>5.7000000000000002E-3</v>
      </c>
      <c r="G1114" s="5"/>
      <c r="H1114" s="400">
        <f>'PRPM WP2'!D1115</f>
        <v>2.2000000000000001E-3</v>
      </c>
      <c r="I1114" s="116">
        <f t="shared" si="20"/>
        <v>3.5000000000000001E-3</v>
      </c>
      <c r="J1114" s="399">
        <f t="shared" si="23"/>
        <v>43344</v>
      </c>
    </row>
    <row r="1115" spans="1:10" ht="14.5" customHeight="1" x14ac:dyDescent="0.15">
      <c r="A1115" s="5"/>
      <c r="B1115" s="399">
        <f t="shared" si="21"/>
        <v>43374</v>
      </c>
      <c r="C1115" s="16" t="str">
        <f t="shared" si="22"/>
        <v xml:space="preserve">Market Return                    </v>
      </c>
      <c r="D1115" s="5"/>
      <c r="E1115" s="5"/>
      <c r="F1115" s="107">
        <f>'PRPM WP2'!B1116</f>
        <v>-6.8400000000000002E-2</v>
      </c>
      <c r="G1115" s="5"/>
      <c r="H1115" s="400">
        <f>'PRPM WP2'!D1116</f>
        <v>3.0000000000000001E-3</v>
      </c>
      <c r="I1115" s="116">
        <f t="shared" si="20"/>
        <v>-7.1400000000000005E-2</v>
      </c>
      <c r="J1115" s="399">
        <f t="shared" si="23"/>
        <v>43374</v>
      </c>
    </row>
    <row r="1116" spans="1:10" ht="14.5" customHeight="1" x14ac:dyDescent="0.15">
      <c r="A1116" s="5"/>
      <c r="B1116" s="399">
        <f t="shared" si="21"/>
        <v>43405</v>
      </c>
      <c r="C1116" s="16" t="str">
        <f t="shared" si="22"/>
        <v xml:space="preserve">Market Return                    </v>
      </c>
      <c r="D1116" s="5"/>
      <c r="E1116" s="5"/>
      <c r="F1116" s="107">
        <f>'PRPM WP2'!B1117</f>
        <v>2.0400000000000001E-2</v>
      </c>
      <c r="G1116" s="5"/>
      <c r="H1116" s="400">
        <f>'PRPM WP2'!D1117</f>
        <v>2.8E-3</v>
      </c>
      <c r="I1116" s="116">
        <f t="shared" si="20"/>
        <v>1.7600000000000001E-2</v>
      </c>
      <c r="J1116" s="399">
        <f t="shared" si="23"/>
        <v>43405</v>
      </c>
    </row>
    <row r="1117" spans="1:10" ht="14.5" customHeight="1" x14ac:dyDescent="0.15">
      <c r="A1117" s="5"/>
      <c r="B1117" s="399">
        <f t="shared" si="21"/>
        <v>43435</v>
      </c>
      <c r="C1117" s="16" t="str">
        <f t="shared" si="22"/>
        <v xml:space="preserve">Market Return                    </v>
      </c>
      <c r="D1117" s="5"/>
      <c r="E1117" s="5"/>
      <c r="F1117" s="107">
        <f>'PRPM WP2'!B1118</f>
        <v>-9.0300000000000005E-2</v>
      </c>
      <c r="G1117" s="5"/>
      <c r="H1117" s="400">
        <f>'PRPM WP2'!D1118</f>
        <v>2.7000000000000001E-3</v>
      </c>
      <c r="I1117" s="116">
        <f t="shared" si="20"/>
        <v>-9.2999999999999999E-2</v>
      </c>
      <c r="J1117" s="399">
        <f t="shared" si="23"/>
        <v>43435</v>
      </c>
    </row>
    <row r="1118" spans="1:10" ht="14.5" customHeight="1" x14ac:dyDescent="0.15">
      <c r="A1118" s="5"/>
      <c r="B1118" s="399">
        <f t="shared" si="21"/>
        <v>43466</v>
      </c>
      <c r="C1118" s="16" t="str">
        <f t="shared" si="22"/>
        <v xml:space="preserve">Market Return                    </v>
      </c>
      <c r="D1118" s="5"/>
      <c r="E1118" s="5"/>
      <c r="F1118" s="107">
        <f>'PRPM WP2'!B1119</f>
        <v>8.0100000000000005E-2</v>
      </c>
      <c r="G1118" s="5"/>
      <c r="H1118" s="400">
        <f>'PRPM WP2'!D1119</f>
        <v>2.5000000000000001E-3</v>
      </c>
      <c r="I1118" s="116">
        <f t="shared" si="20"/>
        <v>7.7600000000000002E-2</v>
      </c>
      <c r="J1118" s="399">
        <f t="shared" si="23"/>
        <v>43466</v>
      </c>
    </row>
    <row r="1119" spans="1:10" ht="14.5" customHeight="1" x14ac:dyDescent="0.15">
      <c r="A1119" s="5"/>
      <c r="B1119" s="399">
        <f t="shared" si="21"/>
        <v>43497</v>
      </c>
      <c r="C1119" s="16" t="str">
        <f t="shared" si="22"/>
        <v xml:space="preserve">Market Return                    </v>
      </c>
      <c r="D1119" s="5"/>
      <c r="E1119" s="5"/>
      <c r="F1119" s="107">
        <f>'PRPM WP2'!B1120</f>
        <v>3.2099999999999997E-2</v>
      </c>
      <c r="G1119" s="5"/>
      <c r="H1119" s="400">
        <f>'PRPM WP2'!D1120</f>
        <v>2.2000000000000001E-3</v>
      </c>
      <c r="I1119" s="116">
        <f t="shared" si="20"/>
        <v>2.9899999999999996E-2</v>
      </c>
      <c r="J1119" s="399">
        <f t="shared" si="23"/>
        <v>43497</v>
      </c>
    </row>
    <row r="1120" spans="1:10" ht="14.5" customHeight="1" x14ac:dyDescent="0.15">
      <c r="A1120" s="5"/>
      <c r="B1120" s="399">
        <f t="shared" si="21"/>
        <v>43525</v>
      </c>
      <c r="C1120" s="16" t="str">
        <f t="shared" si="22"/>
        <v xml:space="preserve">Market Return                    </v>
      </c>
      <c r="D1120" s="5"/>
      <c r="E1120" s="5"/>
      <c r="F1120" s="107">
        <f>'PRPM WP2'!B1121</f>
        <v>1.9400000000000001E-2</v>
      </c>
      <c r="G1120" s="5"/>
      <c r="H1120" s="400">
        <f>'PRPM WP2'!D1121</f>
        <v>2.3E-3</v>
      </c>
      <c r="I1120" s="116">
        <f t="shared" si="20"/>
        <v>1.7100000000000001E-2</v>
      </c>
      <c r="J1120" s="399">
        <f t="shared" si="23"/>
        <v>43525</v>
      </c>
    </row>
    <row r="1121" spans="1:10" ht="14.5" customHeight="1" x14ac:dyDescent="0.15">
      <c r="A1121" s="5"/>
      <c r="B1121" s="399">
        <f t="shared" si="21"/>
        <v>43556</v>
      </c>
      <c r="C1121" s="16" t="str">
        <f t="shared" si="22"/>
        <v xml:space="preserve">Market Return                    </v>
      </c>
      <c r="D1121" s="5"/>
      <c r="E1121" s="5"/>
      <c r="F1121" s="107">
        <f>'PRPM WP2'!B1122</f>
        <v>4.0500000000000001E-2</v>
      </c>
      <c r="G1121" s="5"/>
      <c r="H1121" s="400">
        <f>'PRPM WP2'!D1122</f>
        <v>2.3E-3</v>
      </c>
      <c r="I1121" s="116">
        <f t="shared" si="20"/>
        <v>3.8199999999999998E-2</v>
      </c>
      <c r="J1121" s="399">
        <f t="shared" si="23"/>
        <v>43556</v>
      </c>
    </row>
    <row r="1122" spans="1:10" ht="14.5" customHeight="1" x14ac:dyDescent="0.15">
      <c r="A1122" s="5"/>
      <c r="B1122" s="399">
        <f t="shared" si="21"/>
        <v>43586</v>
      </c>
      <c r="C1122" s="16" t="str">
        <f t="shared" si="22"/>
        <v xml:space="preserve">Market Return                    </v>
      </c>
      <c r="D1122" s="5"/>
      <c r="E1122" s="5"/>
      <c r="F1122" s="107">
        <f>'PRPM WP2'!B1123</f>
        <v>-6.3500000000000001E-2</v>
      </c>
      <c r="G1122" s="5"/>
      <c r="H1122" s="400">
        <f>'PRPM WP2'!D1123</f>
        <v>2.3E-3</v>
      </c>
      <c r="I1122" s="116">
        <f t="shared" si="20"/>
        <v>-6.5799999999999997E-2</v>
      </c>
      <c r="J1122" s="399">
        <f t="shared" si="23"/>
        <v>43586</v>
      </c>
    </row>
    <row r="1123" spans="1:10" ht="14.5" customHeight="1" x14ac:dyDescent="0.15">
      <c r="A1123" s="5"/>
      <c r="B1123" s="399">
        <f t="shared" si="21"/>
        <v>43617</v>
      </c>
      <c r="C1123" s="16" t="str">
        <f t="shared" si="22"/>
        <v xml:space="preserve">Market Return                    </v>
      </c>
      <c r="D1123" s="5"/>
      <c r="E1123" s="5"/>
      <c r="F1123" s="107">
        <f>'PRPM WP2'!B1124</f>
        <v>7.0499999999999993E-2</v>
      </c>
      <c r="G1123" s="5"/>
      <c r="H1123" s="400">
        <f>'PRPM WP2'!D1124</f>
        <v>1.8E-3</v>
      </c>
      <c r="I1123" s="116">
        <f t="shared" si="20"/>
        <v>6.8699999999999997E-2</v>
      </c>
      <c r="J1123" s="399">
        <f t="shared" si="23"/>
        <v>43617</v>
      </c>
    </row>
    <row r="1124" spans="1:10" ht="14.5" customHeight="1" x14ac:dyDescent="0.15">
      <c r="A1124" s="5"/>
      <c r="B1124" s="399">
        <f t="shared" si="21"/>
        <v>43647</v>
      </c>
      <c r="C1124" s="16" t="str">
        <f t="shared" si="22"/>
        <v xml:space="preserve">Market Return                    </v>
      </c>
      <c r="D1124" s="5"/>
      <c r="E1124" s="5"/>
      <c r="F1124" s="107">
        <f>'PRPM WP2'!B1125</f>
        <v>1.44E-2</v>
      </c>
      <c r="G1124" s="5"/>
      <c r="H1124" s="400">
        <f>'PRPM WP2'!D1125</f>
        <v>2.0999999999999999E-3</v>
      </c>
      <c r="I1124" s="116">
        <f t="shared" si="20"/>
        <v>1.23E-2</v>
      </c>
      <c r="J1124" s="399">
        <f t="shared" si="23"/>
        <v>43647</v>
      </c>
    </row>
    <row r="1125" spans="1:10" ht="14.5" customHeight="1" x14ac:dyDescent="0.15">
      <c r="A1125" s="5"/>
      <c r="B1125" s="399">
        <f t="shared" si="21"/>
        <v>43678</v>
      </c>
      <c r="C1125" s="16" t="str">
        <f t="shared" si="22"/>
        <v xml:space="preserve">Market Return                    </v>
      </c>
      <c r="D1125" s="5"/>
      <c r="E1125" s="5"/>
      <c r="F1125" s="107">
        <f>'PRPM WP2'!B1126</f>
        <v>-1.5800000000000002E-2</v>
      </c>
      <c r="G1125" s="5"/>
      <c r="H1125" s="400">
        <f>'PRPM WP2'!D1126</f>
        <v>1.9E-3</v>
      </c>
      <c r="I1125" s="116">
        <f t="shared" si="20"/>
        <v>-1.77E-2</v>
      </c>
      <c r="J1125" s="399">
        <f t="shared" si="23"/>
        <v>43678</v>
      </c>
    </row>
    <row r="1126" spans="1:10" ht="14.5" customHeight="1" x14ac:dyDescent="0.15">
      <c r="A1126" s="5"/>
      <c r="B1126" s="399">
        <f t="shared" si="21"/>
        <v>43709</v>
      </c>
      <c r="C1126" s="16" t="str">
        <f t="shared" si="22"/>
        <v xml:space="preserve">Market Return                    </v>
      </c>
      <c r="D1126" s="5"/>
      <c r="E1126" s="5"/>
      <c r="F1126" s="107">
        <f>'PRPM WP2'!B1127</f>
        <v>1.8700000000000001E-2</v>
      </c>
      <c r="G1126" s="5"/>
      <c r="H1126" s="400">
        <f>'PRPM WP2'!D1127</f>
        <v>1.5E-3</v>
      </c>
      <c r="I1126" s="116">
        <f t="shared" si="20"/>
        <v>1.72E-2</v>
      </c>
      <c r="J1126" s="399">
        <f t="shared" si="23"/>
        <v>43709</v>
      </c>
    </row>
    <row r="1127" spans="1:10" ht="14.5" customHeight="1" x14ac:dyDescent="0.15">
      <c r="A1127" s="5"/>
      <c r="B1127" s="399">
        <f t="shared" si="21"/>
        <v>43739</v>
      </c>
      <c r="C1127" s="16" t="str">
        <f t="shared" si="22"/>
        <v xml:space="preserve">Market Return                    </v>
      </c>
      <c r="D1127" s="5"/>
      <c r="E1127" s="5"/>
      <c r="F1127" s="107">
        <f>'PRPM WP2'!B1128</f>
        <v>2.1700000000000001E-2</v>
      </c>
      <c r="G1127" s="5"/>
      <c r="H1127" s="400">
        <f>'PRPM WP2'!D1128</f>
        <v>1.6000000000000001E-3</v>
      </c>
      <c r="I1127" s="116">
        <f t="shared" si="20"/>
        <v>2.01E-2</v>
      </c>
      <c r="J1127" s="399">
        <f t="shared" si="23"/>
        <v>43739</v>
      </c>
    </row>
    <row r="1128" spans="1:10" ht="14.5" customHeight="1" x14ac:dyDescent="0.15">
      <c r="A1128" s="5"/>
      <c r="B1128" s="399">
        <f t="shared" si="21"/>
        <v>43770</v>
      </c>
      <c r="C1128" s="16" t="str">
        <f t="shared" si="22"/>
        <v xml:space="preserve">Market Return                    </v>
      </c>
      <c r="D1128" s="5"/>
      <c r="E1128" s="5"/>
      <c r="F1128" s="107">
        <f>'PRPM WP2'!B1129</f>
        <v>3.6299999999999999E-2</v>
      </c>
      <c r="G1128" s="5"/>
      <c r="H1128" s="400">
        <f>'PRPM WP2'!D1129</f>
        <v>1.6000000000000001E-3</v>
      </c>
      <c r="I1128" s="116">
        <f t="shared" si="20"/>
        <v>3.4700000000000002E-2</v>
      </c>
      <c r="J1128" s="399">
        <f t="shared" si="23"/>
        <v>43770</v>
      </c>
    </row>
    <row r="1129" spans="1:10" ht="14.5" customHeight="1" x14ac:dyDescent="0.15">
      <c r="A1129" s="5"/>
      <c r="B1129" s="399">
        <f t="shared" si="21"/>
        <v>43800</v>
      </c>
      <c r="C1129" s="16" t="str">
        <f t="shared" si="22"/>
        <v xml:space="preserve">Market Return                    </v>
      </c>
      <c r="D1129" s="5"/>
      <c r="E1129" s="5"/>
      <c r="F1129" s="107">
        <f>'PRPM WP2'!B1130</f>
        <v>3.0200000000000001E-2</v>
      </c>
      <c r="G1129" s="5"/>
      <c r="H1129" s="400">
        <f>'PRPM WP2'!D1130</f>
        <v>1.8E-3</v>
      </c>
      <c r="I1129" s="116">
        <f t="shared" si="20"/>
        <v>2.8400000000000002E-2</v>
      </c>
      <c r="J1129" s="399">
        <f t="shared" si="23"/>
        <v>43800</v>
      </c>
    </row>
    <row r="1130" spans="1:10" ht="14.5" customHeight="1" x14ac:dyDescent="0.15">
      <c r="A1130" s="5"/>
      <c r="B1130" s="399">
        <f t="shared" si="21"/>
        <v>43831</v>
      </c>
      <c r="C1130" s="16" t="str">
        <f t="shared" si="22"/>
        <v xml:space="preserve">Market Return                    </v>
      </c>
      <c r="D1130" s="5"/>
      <c r="E1130" s="5"/>
      <c r="F1130" s="107">
        <f>'PRPM WP2'!B1131</f>
        <v>-3.9215267403868603E-4</v>
      </c>
      <c r="G1130" s="5"/>
      <c r="H1130" s="400">
        <f>'PRPM WP2'!D1131</f>
        <v>1.8500000000000001E-3</v>
      </c>
      <c r="I1130" s="116">
        <f t="shared" si="20"/>
        <v>-2.2421526740386863E-3</v>
      </c>
      <c r="J1130" s="399">
        <f t="shared" si="23"/>
        <v>43831</v>
      </c>
    </row>
    <row r="1131" spans="1:10" ht="14.5" customHeight="1" x14ac:dyDescent="0.15">
      <c r="A1131" s="5"/>
      <c r="B1131" s="399">
        <f t="shared" si="21"/>
        <v>43862</v>
      </c>
      <c r="C1131" s="16" t="str">
        <f t="shared" si="22"/>
        <v xml:space="preserve">Market Return                    </v>
      </c>
      <c r="D1131" s="5"/>
      <c r="E1131" s="5"/>
      <c r="F1131" s="107">
        <f>'PRPM WP2'!B1132</f>
        <v>-8.2318729964890897E-2</v>
      </c>
      <c r="G1131" s="5"/>
      <c r="H1131" s="400">
        <f>'PRPM WP2'!D1132</f>
        <v>1.64166666666667E-3</v>
      </c>
      <c r="I1131" s="116">
        <f t="shared" si="20"/>
        <v>-8.3960396631557563E-2</v>
      </c>
      <c r="J1131" s="399">
        <f t="shared" si="23"/>
        <v>43862</v>
      </c>
    </row>
    <row r="1132" spans="1:10" ht="14.5" customHeight="1" x14ac:dyDescent="0.15">
      <c r="A1132" s="5"/>
      <c r="B1132" s="399">
        <f t="shared" si="21"/>
        <v>43891</v>
      </c>
      <c r="C1132" s="16" t="str">
        <f t="shared" si="22"/>
        <v xml:space="preserve">Market Return                    </v>
      </c>
      <c r="D1132" s="5"/>
      <c r="E1132" s="5"/>
      <c r="F1132" s="107">
        <f>'PRPM WP2'!B1133</f>
        <v>-0.123513531046803</v>
      </c>
      <c r="G1132" s="5"/>
      <c r="H1132" s="400">
        <f>'PRPM WP2'!D1133</f>
        <v>1.2166666666666699E-3</v>
      </c>
      <c r="I1132" s="116">
        <f t="shared" si="20"/>
        <v>-0.12473019771346967</v>
      </c>
      <c r="J1132" s="399">
        <f t="shared" si="23"/>
        <v>43891</v>
      </c>
    </row>
    <row r="1133" spans="1:10" ht="14.5" customHeight="1" x14ac:dyDescent="0.15">
      <c r="A1133" s="5"/>
      <c r="B1133" s="399">
        <f t="shared" si="21"/>
        <v>43922</v>
      </c>
      <c r="C1133" s="16" t="str">
        <f t="shared" si="22"/>
        <v xml:space="preserve">Market Return                    </v>
      </c>
      <c r="D1133" s="5"/>
      <c r="E1133" s="5"/>
      <c r="F1133" s="107">
        <f>'PRPM WP2'!B1134</f>
        <v>0.128194033249829</v>
      </c>
      <c r="G1133" s="5"/>
      <c r="H1133" s="400">
        <f>'PRPM WP2'!D1134</f>
        <v>1.05833333333333E-3</v>
      </c>
      <c r="I1133" s="116">
        <f t="shared" si="20"/>
        <v>0.12713569991649568</v>
      </c>
      <c r="J1133" s="399">
        <f t="shared" si="23"/>
        <v>43922</v>
      </c>
    </row>
    <row r="1134" spans="1:10" ht="14.5" customHeight="1" x14ac:dyDescent="0.15">
      <c r="A1134" s="5"/>
      <c r="B1134" s="399">
        <f t="shared" si="21"/>
        <v>43952</v>
      </c>
      <c r="C1134" s="16" t="str">
        <f t="shared" si="22"/>
        <v xml:space="preserve">Market Return                    </v>
      </c>
      <c r="D1134" s="5"/>
      <c r="E1134" s="5"/>
      <c r="F1134" s="107">
        <f>'PRPM WP2'!B1135</f>
        <v>4.2448037573090597E-2</v>
      </c>
      <c r="G1134" s="5"/>
      <c r="H1134" s="400">
        <f>'PRPM WP2'!D1135</f>
        <v>1.15E-3</v>
      </c>
      <c r="I1134" s="116">
        <f t="shared" si="20"/>
        <v>4.1298037573090599E-2</v>
      </c>
      <c r="J1134" s="399">
        <f t="shared" si="23"/>
        <v>43952</v>
      </c>
    </row>
    <row r="1135" spans="1:10" ht="14.5" customHeight="1" x14ac:dyDescent="0.15">
      <c r="A1135" s="5"/>
      <c r="B1135" s="399">
        <f t="shared" si="21"/>
        <v>43983</v>
      </c>
      <c r="C1135" s="16" t="str">
        <f t="shared" si="22"/>
        <v xml:space="preserve">Market Return                    </v>
      </c>
      <c r="D1135" s="5"/>
      <c r="E1135" s="5"/>
      <c r="F1135" s="107">
        <f>'PRPM WP2'!B1136</f>
        <v>4.3305752744543201E-3</v>
      </c>
      <c r="G1135" s="5"/>
      <c r="H1135" s="400">
        <f>'PRPM WP2'!D1136</f>
        <v>1.24166666666667E-3</v>
      </c>
      <c r="I1135" s="116">
        <f t="shared" si="20"/>
        <v>3.0889086077876501E-3</v>
      </c>
      <c r="J1135" s="399">
        <f t="shared" si="23"/>
        <v>43983</v>
      </c>
    </row>
    <row r="1136" spans="1:10" ht="14.5" customHeight="1" x14ac:dyDescent="0.15">
      <c r="A1136" s="5"/>
      <c r="B1136" s="399">
        <f t="shared" si="21"/>
        <v>44013</v>
      </c>
      <c r="C1136" s="16" t="str">
        <f t="shared" si="22"/>
        <v xml:space="preserve">Market Return                    </v>
      </c>
      <c r="D1136" s="5"/>
      <c r="E1136" s="5"/>
      <c r="F1136" s="107">
        <f>'PRPM WP2'!B1137</f>
        <v>6.1544536582613298E-3</v>
      </c>
      <c r="G1136" s="5"/>
      <c r="H1136" s="400">
        <f>'PRPM WP2'!D1137</f>
        <v>1E-3</v>
      </c>
      <c r="I1136" s="116">
        <f t="shared" si="20"/>
        <v>5.1544536582613298E-3</v>
      </c>
      <c r="J1136" s="399">
        <f t="shared" si="23"/>
        <v>44013</v>
      </c>
    </row>
    <row r="1137" spans="1:10" ht="14.5" customHeight="1" x14ac:dyDescent="0.15">
      <c r="A1137" s="5"/>
      <c r="B1137" s="399">
        <f t="shared" si="21"/>
        <v>44044</v>
      </c>
      <c r="C1137" s="16" t="str">
        <f t="shared" si="22"/>
        <v xml:space="preserve">Market Return                    </v>
      </c>
      <c r="D1137" s="5"/>
      <c r="E1137" s="5"/>
      <c r="F1137" s="107">
        <f>'PRPM WP2'!B1138</f>
        <v>7.1879829682211502E-2</v>
      </c>
      <c r="G1137" s="5"/>
      <c r="H1137" s="400">
        <f>'PRPM WP2'!D1138</f>
        <v>1.24166666666667E-3</v>
      </c>
      <c r="I1137" s="116">
        <f t="shared" si="20"/>
        <v>7.0638163015544833E-2</v>
      </c>
      <c r="J1137" s="399">
        <f t="shared" si="23"/>
        <v>44044</v>
      </c>
    </row>
  </sheetData>
  <pageMargins left="0.7" right="0.7" top="0.75" bottom="0.75" header="0.3" footer="0.3"/>
  <pageSetup scale="84" orientation="portrait"/>
  <headerFooter>
    <oddFooter>&amp;C&amp;"Helvetica Neue,Regular"&amp;12&amp;K000000&amp;P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1963"/>
  <sheetViews>
    <sheetView showGridLines="0" workbookViewId="0"/>
  </sheetViews>
  <sheetFormatPr baseColWidth="10" defaultColWidth="10.33203125" defaultRowHeight="14.25" customHeight="1" x14ac:dyDescent="0.15"/>
  <cols>
    <col min="1" max="1" width="13" style="433" customWidth="1"/>
    <col min="2" max="2" width="11.33203125" style="433" customWidth="1"/>
    <col min="3" max="3" width="24.5" style="433" customWidth="1"/>
    <col min="4" max="4" width="7.6640625" style="433" customWidth="1"/>
    <col min="5" max="5" width="9.1640625" style="433" customWidth="1"/>
    <col min="6" max="6" width="9.83203125" style="433" customWidth="1"/>
    <col min="7" max="7" width="10.1640625" style="433" customWidth="1"/>
    <col min="8" max="8" width="13.33203125" style="433" customWidth="1"/>
    <col min="9" max="9" width="10.5" style="433" customWidth="1"/>
    <col min="10" max="10" width="10.83203125" style="433" customWidth="1"/>
    <col min="11" max="11" width="10.33203125" style="433" customWidth="1"/>
    <col min="12" max="16384" width="10.33203125" style="433"/>
  </cols>
  <sheetData>
    <row r="1" spans="1:10" ht="28.5" customHeight="1" x14ac:dyDescent="0.15">
      <c r="A1" s="180" t="s">
        <v>3318</v>
      </c>
      <c r="B1" s="432" t="s">
        <v>3319</v>
      </c>
      <c r="C1" s="432" t="s">
        <v>3320</v>
      </c>
      <c r="D1" s="432" t="s">
        <v>316</v>
      </c>
      <c r="E1" s="432" t="s">
        <v>3321</v>
      </c>
      <c r="F1" s="432" t="s">
        <v>3322</v>
      </c>
      <c r="G1" s="432" t="s">
        <v>3323</v>
      </c>
      <c r="H1" s="16" t="s">
        <v>3326</v>
      </c>
      <c r="I1" s="16" t="s">
        <v>2159</v>
      </c>
      <c r="J1" s="432" t="s">
        <v>3319</v>
      </c>
    </row>
    <row r="2" spans="1:10" ht="14.5" customHeight="1" x14ac:dyDescent="0.15">
      <c r="A2" s="5"/>
      <c r="B2" s="399">
        <v>9498</v>
      </c>
      <c r="C2" s="5"/>
      <c r="D2" s="5"/>
      <c r="E2" s="5"/>
      <c r="F2" s="5"/>
      <c r="G2" s="5"/>
      <c r="H2" s="111"/>
      <c r="I2" s="111"/>
      <c r="J2" s="399">
        <v>9498</v>
      </c>
    </row>
    <row r="3" spans="1:10" ht="14.5" customHeight="1" x14ac:dyDescent="0.15">
      <c r="A3" s="5"/>
      <c r="B3" s="399">
        <v>9529</v>
      </c>
      <c r="C3" s="5"/>
      <c r="D3" s="5"/>
      <c r="E3" s="5"/>
      <c r="F3" s="5"/>
      <c r="G3" s="5"/>
      <c r="H3" s="111"/>
      <c r="I3" s="111"/>
      <c r="J3" s="399">
        <v>9529</v>
      </c>
    </row>
    <row r="4" spans="1:10" ht="14.5" customHeight="1" x14ac:dyDescent="0.15">
      <c r="A4" s="5"/>
      <c r="B4" s="399">
        <v>9557</v>
      </c>
      <c r="C4" s="5"/>
      <c r="D4" s="5"/>
      <c r="E4" s="5"/>
      <c r="F4" s="5"/>
      <c r="G4" s="5"/>
      <c r="H4" s="111"/>
      <c r="I4" s="111"/>
      <c r="J4" s="399">
        <v>9557</v>
      </c>
    </row>
    <row r="5" spans="1:10" ht="14.5" customHeight="1" x14ac:dyDescent="0.15">
      <c r="A5" s="5"/>
      <c r="B5" s="399">
        <v>9588</v>
      </c>
      <c r="C5" s="5"/>
      <c r="D5" s="5"/>
      <c r="E5" s="5"/>
      <c r="F5" s="5"/>
      <c r="G5" s="5"/>
      <c r="H5" s="111"/>
      <c r="I5" s="111"/>
      <c r="J5" s="399">
        <v>9588</v>
      </c>
    </row>
    <row r="6" spans="1:10" ht="14.5" customHeight="1" x14ac:dyDescent="0.15">
      <c r="A6" s="5"/>
      <c r="B6" s="399">
        <v>9618</v>
      </c>
      <c r="C6" s="5"/>
      <c r="D6" s="5"/>
      <c r="E6" s="5"/>
      <c r="F6" s="5"/>
      <c r="G6" s="5"/>
      <c r="H6" s="111"/>
      <c r="I6" s="111"/>
      <c r="J6" s="399">
        <v>9618</v>
      </c>
    </row>
    <row r="7" spans="1:10" ht="14.5" customHeight="1" x14ac:dyDescent="0.15">
      <c r="A7" s="5"/>
      <c r="B7" s="399">
        <v>9649</v>
      </c>
      <c r="C7" s="5"/>
      <c r="D7" s="5"/>
      <c r="E7" s="5"/>
      <c r="F7" s="5"/>
      <c r="G7" s="5"/>
      <c r="H7" s="111"/>
      <c r="I7" s="111"/>
      <c r="J7" s="399">
        <v>9649</v>
      </c>
    </row>
    <row r="8" spans="1:10" ht="14.5" customHeight="1" x14ac:dyDescent="0.15">
      <c r="A8" s="5"/>
      <c r="B8" s="399">
        <v>9679</v>
      </c>
      <c r="C8" s="5"/>
      <c r="D8" s="5"/>
      <c r="E8" s="5"/>
      <c r="F8" s="5"/>
      <c r="G8" s="5"/>
      <c r="H8" s="111"/>
      <c r="I8" s="111"/>
      <c r="J8" s="399">
        <v>9679</v>
      </c>
    </row>
    <row r="9" spans="1:10" ht="14.5" customHeight="1" x14ac:dyDescent="0.15">
      <c r="A9" s="5"/>
      <c r="B9" s="399">
        <v>9710</v>
      </c>
      <c r="C9" s="5"/>
      <c r="D9" s="5"/>
      <c r="E9" s="5"/>
      <c r="F9" s="5"/>
      <c r="G9" s="5"/>
      <c r="H9" s="111"/>
      <c r="I9" s="111"/>
      <c r="J9" s="399">
        <v>9710</v>
      </c>
    </row>
    <row r="10" spans="1:10" ht="14.5" customHeight="1" x14ac:dyDescent="0.15">
      <c r="A10" s="5"/>
      <c r="B10" s="399">
        <v>9741</v>
      </c>
      <c r="C10" s="5"/>
      <c r="D10" s="5"/>
      <c r="E10" s="5"/>
      <c r="F10" s="5"/>
      <c r="G10" s="5"/>
      <c r="H10" s="111"/>
      <c r="I10" s="111"/>
      <c r="J10" s="399">
        <v>9741</v>
      </c>
    </row>
    <row r="11" spans="1:10" ht="14.5" customHeight="1" x14ac:dyDescent="0.15">
      <c r="A11" s="5"/>
      <c r="B11" s="399">
        <v>9771</v>
      </c>
      <c r="C11" s="5"/>
      <c r="D11" s="5"/>
      <c r="E11" s="5"/>
      <c r="F11" s="5"/>
      <c r="G11" s="5"/>
      <c r="H11" s="111"/>
      <c r="I11" s="111"/>
      <c r="J11" s="399">
        <v>9771</v>
      </c>
    </row>
    <row r="12" spans="1:10" ht="14.5" customHeight="1" x14ac:dyDescent="0.15">
      <c r="A12" s="5"/>
      <c r="B12" s="399">
        <v>9802</v>
      </c>
      <c r="C12" s="5"/>
      <c r="D12" s="5"/>
      <c r="E12" s="5"/>
      <c r="F12" s="5"/>
      <c r="G12" s="5"/>
      <c r="H12" s="111"/>
      <c r="I12" s="111"/>
      <c r="J12" s="399">
        <v>9802</v>
      </c>
    </row>
    <row r="13" spans="1:10" ht="14.5" customHeight="1" x14ac:dyDescent="0.15">
      <c r="A13" s="5"/>
      <c r="B13" s="399">
        <v>9832</v>
      </c>
      <c r="C13" s="5"/>
      <c r="D13" s="5"/>
      <c r="E13" s="5"/>
      <c r="F13" s="5"/>
      <c r="G13" s="5"/>
      <c r="H13" s="111"/>
      <c r="I13" s="111"/>
      <c r="J13" s="399">
        <v>9832</v>
      </c>
    </row>
    <row r="14" spans="1:10" ht="14.5" customHeight="1" x14ac:dyDescent="0.15">
      <c r="A14" s="5"/>
      <c r="B14" s="399">
        <v>9863</v>
      </c>
      <c r="C14" s="5"/>
      <c r="D14" s="5"/>
      <c r="E14" s="5"/>
      <c r="F14" s="5"/>
      <c r="G14" s="5"/>
      <c r="H14" s="111"/>
      <c r="I14" s="111"/>
      <c r="J14" s="399">
        <v>9863</v>
      </c>
    </row>
    <row r="15" spans="1:10" ht="14.5" customHeight="1" x14ac:dyDescent="0.15">
      <c r="A15" s="5"/>
      <c r="B15" s="399">
        <v>9894</v>
      </c>
      <c r="C15" s="5"/>
      <c r="D15" s="5"/>
      <c r="E15" s="5"/>
      <c r="F15" s="5"/>
      <c r="G15" s="5"/>
      <c r="H15" s="111"/>
      <c r="I15" s="111"/>
      <c r="J15" s="399">
        <v>9894</v>
      </c>
    </row>
    <row r="16" spans="1:10" ht="14.5" customHeight="1" x14ac:dyDescent="0.15">
      <c r="A16" s="5"/>
      <c r="B16" s="399">
        <v>9922</v>
      </c>
      <c r="C16" s="5"/>
      <c r="D16" s="5"/>
      <c r="E16" s="5"/>
      <c r="F16" s="5"/>
      <c r="G16" s="5"/>
      <c r="H16" s="111"/>
      <c r="I16" s="111"/>
      <c r="J16" s="399">
        <v>9922</v>
      </c>
    </row>
    <row r="17" spans="1:10" ht="14.5" customHeight="1" x14ac:dyDescent="0.15">
      <c r="A17" s="5"/>
      <c r="B17" s="399">
        <v>9953</v>
      </c>
      <c r="C17" s="5"/>
      <c r="D17" s="5"/>
      <c r="E17" s="5"/>
      <c r="F17" s="5"/>
      <c r="G17" s="5"/>
      <c r="H17" s="111"/>
      <c r="I17" s="111"/>
      <c r="J17" s="399">
        <v>9953</v>
      </c>
    </row>
    <row r="18" spans="1:10" ht="14.5" customHeight="1" x14ac:dyDescent="0.15">
      <c r="A18" s="5"/>
      <c r="B18" s="399">
        <v>9983</v>
      </c>
      <c r="C18" s="5"/>
      <c r="D18" s="5"/>
      <c r="E18" s="5"/>
      <c r="F18" s="5"/>
      <c r="G18" s="5"/>
      <c r="H18" s="111"/>
      <c r="I18" s="111"/>
      <c r="J18" s="399">
        <v>9983</v>
      </c>
    </row>
    <row r="19" spans="1:10" ht="14.5" customHeight="1" x14ac:dyDescent="0.15">
      <c r="A19" s="5"/>
      <c r="B19" s="399">
        <v>10014</v>
      </c>
      <c r="C19" s="5"/>
      <c r="D19" s="5"/>
      <c r="E19" s="5"/>
      <c r="F19" s="5"/>
      <c r="G19" s="5"/>
      <c r="H19" s="111"/>
      <c r="I19" s="111"/>
      <c r="J19" s="399">
        <v>10014</v>
      </c>
    </row>
    <row r="20" spans="1:10" ht="14.5" customHeight="1" x14ac:dyDescent="0.15">
      <c r="A20" s="5"/>
      <c r="B20" s="399">
        <v>10044</v>
      </c>
      <c r="C20" s="5"/>
      <c r="D20" s="5"/>
      <c r="E20" s="5"/>
      <c r="F20" s="5"/>
      <c r="G20" s="5"/>
      <c r="H20" s="111"/>
      <c r="I20" s="111"/>
      <c r="J20" s="399">
        <v>10044</v>
      </c>
    </row>
    <row r="21" spans="1:10" ht="14.5" customHeight="1" x14ac:dyDescent="0.15">
      <c r="A21" s="5"/>
      <c r="B21" s="399">
        <v>10075</v>
      </c>
      <c r="C21" s="5"/>
      <c r="D21" s="5"/>
      <c r="E21" s="5"/>
      <c r="F21" s="5"/>
      <c r="G21" s="5"/>
      <c r="H21" s="111"/>
      <c r="I21" s="111"/>
      <c r="J21" s="399">
        <v>10075</v>
      </c>
    </row>
    <row r="22" spans="1:10" ht="14.5" customHeight="1" x14ac:dyDescent="0.15">
      <c r="A22" s="5"/>
      <c r="B22" s="399">
        <v>10106</v>
      </c>
      <c r="C22" s="5"/>
      <c r="D22" s="5"/>
      <c r="E22" s="5"/>
      <c r="F22" s="5"/>
      <c r="G22" s="5"/>
      <c r="H22" s="111"/>
      <c r="I22" s="111"/>
      <c r="J22" s="399">
        <v>10106</v>
      </c>
    </row>
    <row r="23" spans="1:10" ht="14.5" customHeight="1" x14ac:dyDescent="0.15">
      <c r="A23" s="5"/>
      <c r="B23" s="399">
        <v>10136</v>
      </c>
      <c r="C23" s="5"/>
      <c r="D23" s="5"/>
      <c r="E23" s="5"/>
      <c r="F23" s="5"/>
      <c r="G23" s="5"/>
      <c r="H23" s="111"/>
      <c r="I23" s="111"/>
      <c r="J23" s="399">
        <v>10136</v>
      </c>
    </row>
    <row r="24" spans="1:10" ht="14.5" customHeight="1" x14ac:dyDescent="0.15">
      <c r="A24" s="5"/>
      <c r="B24" s="399">
        <v>10167</v>
      </c>
      <c r="C24" s="5"/>
      <c r="D24" s="5"/>
      <c r="E24" s="5"/>
      <c r="F24" s="5"/>
      <c r="G24" s="5"/>
      <c r="H24" s="111"/>
      <c r="I24" s="111"/>
      <c r="J24" s="399">
        <v>10167</v>
      </c>
    </row>
    <row r="25" spans="1:10" ht="14.5" customHeight="1" x14ac:dyDescent="0.15">
      <c r="A25" s="5"/>
      <c r="B25" s="399">
        <v>10197</v>
      </c>
      <c r="C25" s="5"/>
      <c r="D25" s="5"/>
      <c r="E25" s="5"/>
      <c r="F25" s="5"/>
      <c r="G25" s="5"/>
      <c r="H25" s="111"/>
      <c r="I25" s="111"/>
      <c r="J25" s="399">
        <v>10197</v>
      </c>
    </row>
    <row r="26" spans="1:10" ht="14.5" customHeight="1" x14ac:dyDescent="0.15">
      <c r="A26" s="5"/>
      <c r="B26" s="399">
        <v>10228</v>
      </c>
      <c r="C26" s="16" t="s">
        <v>3327</v>
      </c>
      <c r="D26" s="5"/>
      <c r="E26" s="5"/>
      <c r="F26" s="111">
        <f>'PRPM WP2'!C27</f>
        <v>3.7499999999999999E-2</v>
      </c>
      <c r="G26" s="5"/>
      <c r="H26" s="111">
        <f>'PRPM WP2'!H27</f>
        <v>4.04166666666667E-3</v>
      </c>
      <c r="I26" s="111">
        <f t="shared" ref="I26:I89" si="0">F26-H26</f>
        <v>3.3458333333333326E-2</v>
      </c>
      <c r="J26" s="399">
        <v>10228</v>
      </c>
    </row>
    <row r="27" spans="1:10" ht="14.5" customHeight="1" x14ac:dyDescent="0.15">
      <c r="A27" s="5"/>
      <c r="B27" s="399">
        <v>10259</v>
      </c>
      <c r="C27" s="16" t="s">
        <v>3327</v>
      </c>
      <c r="D27" s="5"/>
      <c r="E27" s="5"/>
      <c r="F27" s="111">
        <f>'PRPM WP2'!C28</f>
        <v>-8.0000000000000002E-3</v>
      </c>
      <c r="G27" s="5"/>
      <c r="H27" s="111">
        <f>'PRPM WP2'!H28</f>
        <v>4.04166666666667E-3</v>
      </c>
      <c r="I27" s="111">
        <f t="shared" si="0"/>
        <v>-1.2041666666666669E-2</v>
      </c>
      <c r="J27" s="399">
        <v>10259</v>
      </c>
    </row>
    <row r="28" spans="1:10" ht="14.5" customHeight="1" x14ac:dyDescent="0.15">
      <c r="A28" s="5"/>
      <c r="B28" s="399">
        <v>10288</v>
      </c>
      <c r="C28" s="16" t="s">
        <v>3327</v>
      </c>
      <c r="D28" s="5"/>
      <c r="E28" s="5"/>
      <c r="F28" s="111">
        <f>'PRPM WP2'!C29</f>
        <v>7.2300000000000003E-2</v>
      </c>
      <c r="G28" s="5"/>
      <c r="H28" s="111">
        <f>'PRPM WP2'!H29</f>
        <v>4.0166666666666701E-3</v>
      </c>
      <c r="I28" s="111">
        <f t="shared" si="0"/>
        <v>6.8283333333333335E-2</v>
      </c>
      <c r="J28" s="399">
        <v>10288</v>
      </c>
    </row>
    <row r="29" spans="1:10" ht="14.5" customHeight="1" x14ac:dyDescent="0.15">
      <c r="A29" s="5"/>
      <c r="B29" s="399">
        <v>10319</v>
      </c>
      <c r="C29" s="16" t="s">
        <v>3327</v>
      </c>
      <c r="D29" s="5"/>
      <c r="E29" s="5"/>
      <c r="F29" s="111">
        <f>'PRPM WP2'!C30</f>
        <v>9.8599999999999993E-2</v>
      </c>
      <c r="G29" s="5"/>
      <c r="H29" s="111">
        <f>'PRPM WP2'!H30</f>
        <v>4.0166666666666701E-3</v>
      </c>
      <c r="I29" s="111">
        <f t="shared" si="0"/>
        <v>9.4583333333333325E-2</v>
      </c>
      <c r="J29" s="399">
        <v>10319</v>
      </c>
    </row>
    <row r="30" spans="1:10" ht="14.5" customHeight="1" x14ac:dyDescent="0.15">
      <c r="A30" s="5"/>
      <c r="B30" s="399">
        <v>10349</v>
      </c>
      <c r="C30" s="16" t="s">
        <v>3327</v>
      </c>
      <c r="D30" s="5"/>
      <c r="E30" s="5"/>
      <c r="F30" s="111">
        <f>'PRPM WP2'!C31</f>
        <v>2.0799999999999999E-2</v>
      </c>
      <c r="G30" s="5"/>
      <c r="H30" s="111">
        <f>'PRPM WP2'!H31</f>
        <v>4.0583333333333296E-3</v>
      </c>
      <c r="I30" s="111">
        <f t="shared" si="0"/>
        <v>1.6741666666666669E-2</v>
      </c>
      <c r="J30" s="399">
        <v>10349</v>
      </c>
    </row>
    <row r="31" spans="1:10" ht="14.5" customHeight="1" x14ac:dyDescent="0.15">
      <c r="A31" s="5"/>
      <c r="B31" s="399">
        <v>10380</v>
      </c>
      <c r="C31" s="16" t="s">
        <v>3327</v>
      </c>
      <c r="D31" s="5"/>
      <c r="E31" s="5"/>
      <c r="F31" s="111">
        <f>'PRPM WP2'!C32</f>
        <v>-4.0099999999999997E-2</v>
      </c>
      <c r="G31" s="5"/>
      <c r="H31" s="111">
        <f>'PRPM WP2'!H32</f>
        <v>4.1583333333333299E-3</v>
      </c>
      <c r="I31" s="111">
        <f t="shared" si="0"/>
        <v>-4.425833333333333E-2</v>
      </c>
      <c r="J31" s="399">
        <v>10380</v>
      </c>
    </row>
    <row r="32" spans="1:10" ht="14.5" customHeight="1" x14ac:dyDescent="0.15">
      <c r="A32" s="5"/>
      <c r="B32" s="399">
        <v>10410</v>
      </c>
      <c r="C32" s="16" t="s">
        <v>3327</v>
      </c>
      <c r="D32" s="5"/>
      <c r="E32" s="5"/>
      <c r="F32" s="111">
        <f>'PRPM WP2'!C33</f>
        <v>-7.6E-3</v>
      </c>
      <c r="G32" s="5"/>
      <c r="H32" s="111">
        <f>'PRPM WP2'!H33</f>
        <v>4.1999999999999997E-3</v>
      </c>
      <c r="I32" s="111">
        <f t="shared" si="0"/>
        <v>-1.18E-2</v>
      </c>
      <c r="J32" s="399">
        <v>10410</v>
      </c>
    </row>
    <row r="33" spans="1:10" ht="14.5" customHeight="1" x14ac:dyDescent="0.15">
      <c r="A33" s="5"/>
      <c r="B33" s="399">
        <v>10441</v>
      </c>
      <c r="C33" s="16" t="s">
        <v>3327</v>
      </c>
      <c r="D33" s="5"/>
      <c r="E33" s="5"/>
      <c r="F33" s="111">
        <f>'PRPM WP2'!C34</f>
        <v>6.8199999999999997E-2</v>
      </c>
      <c r="G33" s="5"/>
      <c r="H33" s="111">
        <f>'PRPM WP2'!H34</f>
        <v>4.2333333333333303E-3</v>
      </c>
      <c r="I33" s="111">
        <f t="shared" si="0"/>
        <v>6.3966666666666672E-2</v>
      </c>
      <c r="J33" s="399">
        <v>10441</v>
      </c>
    </row>
    <row r="34" spans="1:10" ht="14.5" customHeight="1" x14ac:dyDescent="0.15">
      <c r="A34" s="5"/>
      <c r="B34" s="399">
        <v>10472</v>
      </c>
      <c r="C34" s="16" t="s">
        <v>3327</v>
      </c>
      <c r="D34" s="5"/>
      <c r="E34" s="5"/>
      <c r="F34" s="111">
        <f>'PRPM WP2'!C35</f>
        <v>2.87E-2</v>
      </c>
      <c r="G34" s="5"/>
      <c r="H34" s="111">
        <f>'PRPM WP2'!H35</f>
        <v>4.2083333333333304E-3</v>
      </c>
      <c r="I34" s="111">
        <f t="shared" si="0"/>
        <v>2.4491666666666669E-2</v>
      </c>
      <c r="J34" s="399">
        <v>10472</v>
      </c>
    </row>
    <row r="35" spans="1:10" ht="14.5" customHeight="1" x14ac:dyDescent="0.15">
      <c r="A35" s="5"/>
      <c r="B35" s="399">
        <v>10502</v>
      </c>
      <c r="C35" s="16" t="s">
        <v>3327</v>
      </c>
      <c r="D35" s="5"/>
      <c r="E35" s="5"/>
      <c r="F35" s="111">
        <f>'PRPM WP2'!C36</f>
        <v>-9.1999999999999998E-3</v>
      </c>
      <c r="G35" s="5"/>
      <c r="H35" s="111">
        <f>'PRPM WP2'!H36</f>
        <v>4.1583333333333299E-3</v>
      </c>
      <c r="I35" s="111">
        <f t="shared" si="0"/>
        <v>-1.335833333333333E-2</v>
      </c>
      <c r="J35" s="399">
        <v>10502</v>
      </c>
    </row>
    <row r="36" spans="1:10" ht="14.5" customHeight="1" x14ac:dyDescent="0.15">
      <c r="A36" s="5"/>
      <c r="B36" s="399">
        <v>10533</v>
      </c>
      <c r="C36" s="16" t="s">
        <v>3327</v>
      </c>
      <c r="D36" s="5"/>
      <c r="E36" s="5"/>
      <c r="F36" s="111">
        <f>'PRPM WP2'!C37</f>
        <v>0.2147</v>
      </c>
      <c r="G36" s="5"/>
      <c r="H36" s="111">
        <f>'PRPM WP2'!H37</f>
        <v>4.15E-3</v>
      </c>
      <c r="I36" s="111">
        <f t="shared" si="0"/>
        <v>0.21055000000000001</v>
      </c>
      <c r="J36" s="399">
        <v>10533</v>
      </c>
    </row>
    <row r="37" spans="1:10" ht="14.5" customHeight="1" x14ac:dyDescent="0.15">
      <c r="A37" s="5"/>
      <c r="B37" s="399">
        <v>10563</v>
      </c>
      <c r="C37" s="16" t="s">
        <v>3327</v>
      </c>
      <c r="D37" s="5"/>
      <c r="E37" s="5"/>
      <c r="F37" s="111">
        <f>'PRPM WP2'!C38</f>
        <v>0.01</v>
      </c>
      <c r="G37" s="5"/>
      <c r="H37" s="111">
        <f>'PRPM WP2'!H38</f>
        <v>4.2083333333333304E-3</v>
      </c>
      <c r="I37" s="111">
        <f t="shared" si="0"/>
        <v>5.7916666666666698E-3</v>
      </c>
      <c r="J37" s="399">
        <v>10563</v>
      </c>
    </row>
    <row r="38" spans="1:10" ht="14.5" customHeight="1" x14ac:dyDescent="0.15">
      <c r="A38" s="5"/>
      <c r="B38" s="399">
        <v>10594</v>
      </c>
      <c r="C38" s="16" t="s">
        <v>3327</v>
      </c>
      <c r="D38" s="5"/>
      <c r="E38" s="5"/>
      <c r="F38" s="111">
        <f>'PRPM WP2'!C39</f>
        <v>0.13250000000000001</v>
      </c>
      <c r="G38" s="5"/>
      <c r="H38" s="111">
        <f>'PRPM WP2'!H39</f>
        <v>4.2083333333333304E-3</v>
      </c>
      <c r="I38" s="111">
        <f t="shared" si="0"/>
        <v>0.12829166666666666</v>
      </c>
      <c r="J38" s="399">
        <v>10594</v>
      </c>
    </row>
    <row r="39" spans="1:10" ht="14.5" customHeight="1" x14ac:dyDescent="0.15">
      <c r="A39" s="5"/>
      <c r="B39" s="399">
        <v>10625</v>
      </c>
      <c r="C39" s="16" t="s">
        <v>3327</v>
      </c>
      <c r="D39" s="5"/>
      <c r="E39" s="5"/>
      <c r="F39" s="111">
        <f>'PRPM WP2'!C40</f>
        <v>-2.3199999999999998E-2</v>
      </c>
      <c r="G39" s="5"/>
      <c r="H39" s="111">
        <f>'PRPM WP2'!H40</f>
        <v>4.2500000000000003E-3</v>
      </c>
      <c r="I39" s="111">
        <f t="shared" si="0"/>
        <v>-2.7449999999999999E-2</v>
      </c>
      <c r="J39" s="399">
        <v>10625</v>
      </c>
    </row>
    <row r="40" spans="1:10" ht="14.5" customHeight="1" x14ac:dyDescent="0.15">
      <c r="A40" s="5"/>
      <c r="B40" s="399">
        <v>10653</v>
      </c>
      <c r="C40" s="16" t="s">
        <v>3327</v>
      </c>
      <c r="D40" s="5"/>
      <c r="E40" s="5"/>
      <c r="F40" s="111">
        <f>'PRPM WP2'!C41</f>
        <v>-1.0999999999999999E-2</v>
      </c>
      <c r="G40" s="5"/>
      <c r="H40" s="111">
        <f>'PRPM WP2'!H41</f>
        <v>4.28333333333333E-3</v>
      </c>
      <c r="I40" s="111">
        <f t="shared" si="0"/>
        <v>-1.5283333333333329E-2</v>
      </c>
      <c r="J40" s="399">
        <v>10653</v>
      </c>
    </row>
    <row r="41" spans="1:10" ht="14.5" customHeight="1" x14ac:dyDescent="0.15">
      <c r="A41" s="5"/>
      <c r="B41" s="399">
        <v>10684</v>
      </c>
      <c r="C41" s="16" t="s">
        <v>3327</v>
      </c>
      <c r="D41" s="5"/>
      <c r="E41" s="5"/>
      <c r="F41" s="111">
        <f>'PRPM WP2'!C42</f>
        <v>3.4700000000000002E-2</v>
      </c>
      <c r="G41" s="5"/>
      <c r="H41" s="111">
        <f>'PRPM WP2'!H42</f>
        <v>4.28333333333333E-3</v>
      </c>
      <c r="I41" s="111">
        <f t="shared" si="0"/>
        <v>3.0416666666666672E-2</v>
      </c>
      <c r="J41" s="399">
        <v>10684</v>
      </c>
    </row>
    <row r="42" spans="1:10" ht="14.5" customHeight="1" x14ac:dyDescent="0.15">
      <c r="A42" s="5"/>
      <c r="B42" s="399">
        <v>10714</v>
      </c>
      <c r="C42" s="16" t="s">
        <v>3327</v>
      </c>
      <c r="D42" s="5"/>
      <c r="E42" s="5"/>
      <c r="F42" s="111">
        <f>'PRPM WP2'!C43</f>
        <v>4.7E-2</v>
      </c>
      <c r="G42" s="5"/>
      <c r="H42" s="111">
        <f>'PRPM WP2'!H43</f>
        <v>4.28333333333333E-3</v>
      </c>
      <c r="I42" s="111">
        <f t="shared" si="0"/>
        <v>4.2716666666666667E-2</v>
      </c>
      <c r="J42" s="399">
        <v>10714</v>
      </c>
    </row>
    <row r="43" spans="1:10" ht="14.5" customHeight="1" x14ac:dyDescent="0.15">
      <c r="A43" s="5"/>
      <c r="B43" s="399">
        <v>10745</v>
      </c>
      <c r="C43" s="16" t="s">
        <v>3327</v>
      </c>
      <c r="D43" s="5"/>
      <c r="E43" s="5"/>
      <c r="F43" s="111">
        <f>'PRPM WP2'!C44</f>
        <v>0.21779999999999999</v>
      </c>
      <c r="G43" s="5"/>
      <c r="H43" s="111">
        <f>'PRPM WP2'!H44</f>
        <v>4.3583333333333304E-3</v>
      </c>
      <c r="I43" s="111">
        <f t="shared" si="0"/>
        <v>0.21344166666666667</v>
      </c>
      <c r="J43" s="399">
        <v>10745</v>
      </c>
    </row>
    <row r="44" spans="1:10" ht="14.5" customHeight="1" x14ac:dyDescent="0.15">
      <c r="A44" s="5"/>
      <c r="B44" s="399">
        <v>10775</v>
      </c>
      <c r="C44" s="16" t="s">
        <v>3327</v>
      </c>
      <c r="D44" s="5"/>
      <c r="E44" s="5"/>
      <c r="F44" s="111">
        <f>'PRPM WP2'!C45</f>
        <v>9.0499999999999997E-2</v>
      </c>
      <c r="G44" s="5"/>
      <c r="H44" s="111">
        <f>'PRPM WP2'!H45</f>
        <v>4.3666666666666697E-3</v>
      </c>
      <c r="I44" s="111">
        <f t="shared" si="0"/>
        <v>8.6133333333333326E-2</v>
      </c>
      <c r="J44" s="399">
        <v>10775</v>
      </c>
    </row>
    <row r="45" spans="1:10" ht="14.5" customHeight="1" x14ac:dyDescent="0.15">
      <c r="A45" s="5"/>
      <c r="B45" s="399">
        <v>10806</v>
      </c>
      <c r="C45" s="16" t="s">
        <v>3327</v>
      </c>
      <c r="D45" s="5"/>
      <c r="E45" s="5"/>
      <c r="F45" s="111">
        <f>'PRPM WP2'!C46</f>
        <v>0.1033</v>
      </c>
      <c r="G45" s="5"/>
      <c r="H45" s="111">
        <f>'PRPM WP2'!H46</f>
        <v>4.4166666666666703E-3</v>
      </c>
      <c r="I45" s="111">
        <f t="shared" si="0"/>
        <v>9.8883333333333337E-2</v>
      </c>
      <c r="J45" s="399">
        <v>10806</v>
      </c>
    </row>
    <row r="46" spans="1:10" ht="14.5" customHeight="1" x14ac:dyDescent="0.15">
      <c r="A46" s="5"/>
      <c r="B46" s="399">
        <v>10837</v>
      </c>
      <c r="C46" s="16" t="s">
        <v>3327</v>
      </c>
      <c r="D46" s="5"/>
      <c r="E46" s="5"/>
      <c r="F46" s="111">
        <f>'PRPM WP2'!C47</f>
        <v>4.0000000000000002E-4</v>
      </c>
      <c r="G46" s="5"/>
      <c r="H46" s="111">
        <f>'PRPM WP2'!H47</f>
        <v>4.4833333333333296E-3</v>
      </c>
      <c r="I46" s="111">
        <f t="shared" si="0"/>
        <v>-4.0833333333333294E-3</v>
      </c>
      <c r="J46" s="399">
        <v>10837</v>
      </c>
    </row>
    <row r="47" spans="1:10" ht="14.5" customHeight="1" x14ac:dyDescent="0.15">
      <c r="A47" s="5"/>
      <c r="B47" s="399">
        <v>10867</v>
      </c>
      <c r="C47" s="16" t="s">
        <v>3327</v>
      </c>
      <c r="D47" s="5"/>
      <c r="E47" s="5"/>
      <c r="F47" s="111">
        <f>'PRPM WP2'!C48</f>
        <v>-0.30220000000000002</v>
      </c>
      <c r="G47" s="5"/>
      <c r="H47" s="111">
        <f>'PRPM WP2'!H48</f>
        <v>4.45E-3</v>
      </c>
      <c r="I47" s="111">
        <f t="shared" si="0"/>
        <v>-0.30665000000000003</v>
      </c>
      <c r="J47" s="399">
        <v>10867</v>
      </c>
    </row>
    <row r="48" spans="1:10" ht="14.5" customHeight="1" x14ac:dyDescent="0.15">
      <c r="A48" s="5"/>
      <c r="B48" s="399">
        <v>10898</v>
      </c>
      <c r="C48" s="16" t="s">
        <v>3327</v>
      </c>
      <c r="D48" s="5"/>
      <c r="E48" s="5"/>
      <c r="F48" s="111">
        <f>'PRPM WP2'!C49</f>
        <v>-0.1424</v>
      </c>
      <c r="G48" s="5"/>
      <c r="H48" s="111">
        <f>'PRPM WP2'!H49</f>
        <v>4.4083333333333301E-3</v>
      </c>
      <c r="I48" s="111">
        <f t="shared" si="0"/>
        <v>-0.14680833333333332</v>
      </c>
      <c r="J48" s="399">
        <v>10898</v>
      </c>
    </row>
    <row r="49" spans="1:10" ht="14.5" customHeight="1" x14ac:dyDescent="0.15">
      <c r="A49" s="5"/>
      <c r="B49" s="399">
        <v>10928</v>
      </c>
      <c r="C49" s="16" t="s">
        <v>3327</v>
      </c>
      <c r="D49" s="5"/>
      <c r="E49" s="5"/>
      <c r="F49" s="111">
        <f>'PRPM WP2'!C50</f>
        <v>6.8000000000000005E-2</v>
      </c>
      <c r="G49" s="5"/>
      <c r="H49" s="111">
        <f>'PRPM WP2'!H50</f>
        <v>4.3583333333333304E-3</v>
      </c>
      <c r="I49" s="111">
        <f t="shared" si="0"/>
        <v>6.364166666666668E-2</v>
      </c>
      <c r="J49" s="399">
        <v>10928</v>
      </c>
    </row>
    <row r="50" spans="1:10" ht="14.5" customHeight="1" x14ac:dyDescent="0.15">
      <c r="A50" s="5"/>
      <c r="B50" s="399">
        <v>10959</v>
      </c>
      <c r="C50" s="16" t="s">
        <v>3327</v>
      </c>
      <c r="D50" s="5"/>
      <c r="E50" s="5"/>
      <c r="F50" s="111">
        <f>'PRPM WP2'!C51</f>
        <v>7.3999999999999996E-2</v>
      </c>
      <c r="G50" s="5"/>
      <c r="H50" s="111">
        <f>'PRPM WP2'!H51</f>
        <v>4.3833333333333302E-3</v>
      </c>
      <c r="I50" s="111">
        <f t="shared" si="0"/>
        <v>6.961666666666666E-2</v>
      </c>
      <c r="J50" s="399">
        <v>10959</v>
      </c>
    </row>
    <row r="51" spans="1:10" ht="14.5" customHeight="1" x14ac:dyDescent="0.15">
      <c r="A51" s="5"/>
      <c r="B51" s="399">
        <v>10990</v>
      </c>
      <c r="C51" s="16" t="s">
        <v>3327</v>
      </c>
      <c r="D51" s="5"/>
      <c r="E51" s="5"/>
      <c r="F51" s="111">
        <f>'PRPM WP2'!C52</f>
        <v>8.8499999999999995E-2</v>
      </c>
      <c r="G51" s="5"/>
      <c r="H51" s="111">
        <f>'PRPM WP2'!H52</f>
        <v>4.4083333333333301E-3</v>
      </c>
      <c r="I51" s="111">
        <f t="shared" si="0"/>
        <v>8.4091666666666662E-2</v>
      </c>
      <c r="J51" s="399">
        <v>10990</v>
      </c>
    </row>
    <row r="52" spans="1:10" ht="14.5" customHeight="1" x14ac:dyDescent="0.15">
      <c r="A52" s="5"/>
      <c r="B52" s="399">
        <v>11018</v>
      </c>
      <c r="C52" s="16" t="s">
        <v>3327</v>
      </c>
      <c r="D52" s="5"/>
      <c r="E52" s="5"/>
      <c r="F52" s="111">
        <f>'PRPM WP2'!C53</f>
        <v>8.9099999999999999E-2</v>
      </c>
      <c r="G52" s="5"/>
      <c r="H52" s="111">
        <f>'PRPM WP2'!H53</f>
        <v>4.31666666666667E-3</v>
      </c>
      <c r="I52" s="111">
        <f t="shared" si="0"/>
        <v>8.4783333333333322E-2</v>
      </c>
      <c r="J52" s="399">
        <v>11018</v>
      </c>
    </row>
    <row r="53" spans="1:10" ht="14.5" customHeight="1" x14ac:dyDescent="0.15">
      <c r="A53" s="5"/>
      <c r="B53" s="399">
        <v>11049</v>
      </c>
      <c r="C53" s="16" t="s">
        <v>3327</v>
      </c>
      <c r="D53" s="5"/>
      <c r="E53" s="5"/>
      <c r="F53" s="111">
        <f>'PRPM WP2'!C54</f>
        <v>3.4099999999999998E-2</v>
      </c>
      <c r="G53" s="5"/>
      <c r="H53" s="111">
        <f>'PRPM WP2'!H54</f>
        <v>4.2916666666666702E-3</v>
      </c>
      <c r="I53" s="111">
        <f t="shared" si="0"/>
        <v>2.9808333333333329E-2</v>
      </c>
      <c r="J53" s="399">
        <v>11049</v>
      </c>
    </row>
    <row r="54" spans="1:10" ht="14.5" customHeight="1" x14ac:dyDescent="0.15">
      <c r="A54" s="5"/>
      <c r="B54" s="399">
        <v>11079</v>
      </c>
      <c r="C54" s="16" t="s">
        <v>3327</v>
      </c>
      <c r="D54" s="5"/>
      <c r="E54" s="5"/>
      <c r="F54" s="111">
        <f>'PRPM WP2'!C55</f>
        <v>-2.3599999999999999E-2</v>
      </c>
      <c r="G54" s="5"/>
      <c r="H54" s="111">
        <f>'PRPM WP2'!H55</f>
        <v>4.1999999999999997E-3</v>
      </c>
      <c r="I54" s="111">
        <f t="shared" si="0"/>
        <v>-2.7799999999999998E-2</v>
      </c>
      <c r="J54" s="399">
        <v>11079</v>
      </c>
    </row>
    <row r="55" spans="1:10" ht="14.5" customHeight="1" x14ac:dyDescent="0.15">
      <c r="A55" s="5"/>
      <c r="B55" s="399">
        <v>11110</v>
      </c>
      <c r="C55" s="16" t="s">
        <v>3327</v>
      </c>
      <c r="D55" s="5"/>
      <c r="E55" s="5"/>
      <c r="F55" s="111">
        <f>'PRPM WP2'!C56</f>
        <v>-0.1903</v>
      </c>
      <c r="G55" s="5"/>
      <c r="H55" s="111">
        <f>'PRPM WP2'!H56</f>
        <v>4.1749999999999999E-3</v>
      </c>
      <c r="I55" s="111">
        <f t="shared" si="0"/>
        <v>-0.19447500000000001</v>
      </c>
      <c r="J55" s="399">
        <v>11110</v>
      </c>
    </row>
    <row r="56" spans="1:10" ht="14.5" customHeight="1" x14ac:dyDescent="0.15">
      <c r="A56" s="5"/>
      <c r="B56" s="399">
        <v>11140</v>
      </c>
      <c r="C56" s="16" t="s">
        <v>3327</v>
      </c>
      <c r="D56" s="5"/>
      <c r="E56" s="5"/>
      <c r="F56" s="111">
        <f>'PRPM WP2'!C57</f>
        <v>1.7600000000000001E-2</v>
      </c>
      <c r="G56" s="5"/>
      <c r="H56" s="111">
        <f>'PRPM WP2'!H57</f>
        <v>4.1583333333333299E-3</v>
      </c>
      <c r="I56" s="111">
        <f t="shared" si="0"/>
        <v>1.3441666666666671E-2</v>
      </c>
      <c r="J56" s="399">
        <v>11140</v>
      </c>
    </row>
    <row r="57" spans="1:10" ht="14.5" customHeight="1" x14ac:dyDescent="0.15">
      <c r="A57" s="5"/>
      <c r="B57" s="399">
        <v>11171</v>
      </c>
      <c r="C57" s="16" t="s">
        <v>3327</v>
      </c>
      <c r="D57" s="5"/>
      <c r="E57" s="5"/>
      <c r="F57" s="111">
        <f>'PRPM WP2'!C58</f>
        <v>7.6E-3</v>
      </c>
      <c r="G57" s="5"/>
      <c r="H57" s="111">
        <f>'PRPM WP2'!H58</f>
        <v>4.1250000000000002E-3</v>
      </c>
      <c r="I57" s="111">
        <f t="shared" si="0"/>
        <v>3.4749999999999998E-3</v>
      </c>
      <c r="J57" s="399">
        <v>11171</v>
      </c>
    </row>
    <row r="58" spans="1:10" ht="14.5" customHeight="1" x14ac:dyDescent="0.15">
      <c r="A58" s="5"/>
      <c r="B58" s="399">
        <v>11202</v>
      </c>
      <c r="C58" s="16" t="s">
        <v>3327</v>
      </c>
      <c r="D58" s="5"/>
      <c r="E58" s="5"/>
      <c r="F58" s="111">
        <f>'PRPM WP2'!C59</f>
        <v>-0.1108</v>
      </c>
      <c r="G58" s="5"/>
      <c r="H58" s="111">
        <f>'PRPM WP2'!H59</f>
        <v>4.0499999999999998E-3</v>
      </c>
      <c r="I58" s="111">
        <f t="shared" si="0"/>
        <v>-0.11484999999999999</v>
      </c>
      <c r="J58" s="399">
        <v>11202</v>
      </c>
    </row>
    <row r="59" spans="1:10" ht="14.5" customHeight="1" x14ac:dyDescent="0.15">
      <c r="A59" s="5"/>
      <c r="B59" s="399">
        <v>11232</v>
      </c>
      <c r="C59" s="16" t="s">
        <v>3327</v>
      </c>
      <c r="D59" s="5"/>
      <c r="E59" s="5"/>
      <c r="F59" s="111">
        <f>'PRPM WP2'!C60</f>
        <v>-8.1799999999999998E-2</v>
      </c>
      <c r="G59" s="5"/>
      <c r="H59" s="111">
        <f>'PRPM WP2'!H60</f>
        <v>4.0666666666666698E-3</v>
      </c>
      <c r="I59" s="111">
        <f t="shared" si="0"/>
        <v>-8.5866666666666674E-2</v>
      </c>
      <c r="J59" s="399">
        <v>11232</v>
      </c>
    </row>
    <row r="60" spans="1:10" ht="14.5" customHeight="1" x14ac:dyDescent="0.15">
      <c r="A60" s="5"/>
      <c r="B60" s="399">
        <v>11263</v>
      </c>
      <c r="C60" s="16" t="s">
        <v>3327</v>
      </c>
      <c r="D60" s="5"/>
      <c r="E60" s="5"/>
      <c r="F60" s="111">
        <f>'PRPM WP2'!C61</f>
        <v>-7.2999999999999995E-2</v>
      </c>
      <c r="G60" s="5"/>
      <c r="H60" s="111">
        <f>'PRPM WP2'!H61</f>
        <v>4.13333333333333E-3</v>
      </c>
      <c r="I60" s="111">
        <f t="shared" si="0"/>
        <v>-7.7133333333333332E-2</v>
      </c>
      <c r="J60" s="399">
        <v>11263</v>
      </c>
    </row>
    <row r="61" spans="1:10" ht="14.5" customHeight="1" x14ac:dyDescent="0.15">
      <c r="A61" s="5"/>
      <c r="B61" s="399">
        <v>11293</v>
      </c>
      <c r="C61" s="16" t="s">
        <v>3327</v>
      </c>
      <c r="D61" s="5"/>
      <c r="E61" s="5"/>
      <c r="F61" s="111">
        <f>'PRPM WP2'!C62</f>
        <v>-3.39E-2</v>
      </c>
      <c r="G61" s="5"/>
      <c r="H61" s="111">
        <f>'PRPM WP2'!H62</f>
        <v>4.2583333333333301E-3</v>
      </c>
      <c r="I61" s="111">
        <f t="shared" si="0"/>
        <v>-3.8158333333333329E-2</v>
      </c>
      <c r="J61" s="399">
        <v>11293</v>
      </c>
    </row>
    <row r="62" spans="1:10" ht="14.5" customHeight="1" x14ac:dyDescent="0.15">
      <c r="A62" s="5"/>
      <c r="B62" s="399">
        <v>11324</v>
      </c>
      <c r="C62" s="16" t="s">
        <v>3327</v>
      </c>
      <c r="D62" s="5"/>
      <c r="E62" s="5"/>
      <c r="F62" s="111">
        <f>'PRPM WP2'!C63</f>
        <v>5.3999999999999999E-2</v>
      </c>
      <c r="G62" s="5"/>
      <c r="H62" s="111">
        <f>'PRPM WP2'!H63</f>
        <v>4.1749999999999999E-3</v>
      </c>
      <c r="I62" s="111">
        <f t="shared" si="0"/>
        <v>4.9825000000000001E-2</v>
      </c>
      <c r="J62" s="399">
        <v>11324</v>
      </c>
    </row>
    <row r="63" spans="1:10" ht="14.5" customHeight="1" x14ac:dyDescent="0.15">
      <c r="A63" s="5"/>
      <c r="B63" s="399">
        <v>11355</v>
      </c>
      <c r="C63" s="16" t="s">
        <v>3327</v>
      </c>
      <c r="D63" s="5"/>
      <c r="E63" s="5"/>
      <c r="F63" s="111">
        <f>'PRPM WP2'!C64</f>
        <v>0.15240000000000001</v>
      </c>
      <c r="G63" s="5"/>
      <c r="H63" s="111">
        <f>'PRPM WP2'!H64</f>
        <v>4.1749999999999999E-3</v>
      </c>
      <c r="I63" s="111">
        <f t="shared" si="0"/>
        <v>0.148225</v>
      </c>
      <c r="J63" s="399">
        <v>11355</v>
      </c>
    </row>
    <row r="64" spans="1:10" ht="14.5" customHeight="1" x14ac:dyDescent="0.15">
      <c r="A64" s="5"/>
      <c r="B64" s="399">
        <v>11383</v>
      </c>
      <c r="C64" s="16" t="s">
        <v>3327</v>
      </c>
      <c r="D64" s="5"/>
      <c r="E64" s="5"/>
      <c r="F64" s="111">
        <f>'PRPM WP2'!C65</f>
        <v>-2.3900000000000001E-2</v>
      </c>
      <c r="G64" s="5"/>
      <c r="H64" s="111">
        <f>'PRPM WP2'!H65</f>
        <v>4.15E-3</v>
      </c>
      <c r="I64" s="111">
        <f t="shared" si="0"/>
        <v>-2.8050000000000002E-2</v>
      </c>
      <c r="J64" s="399">
        <v>11383</v>
      </c>
    </row>
    <row r="65" spans="1:10" ht="14.5" customHeight="1" x14ac:dyDescent="0.15">
      <c r="A65" s="5"/>
      <c r="B65" s="399">
        <v>11414</v>
      </c>
      <c r="C65" s="16" t="s">
        <v>3327</v>
      </c>
      <c r="D65" s="5"/>
      <c r="E65" s="5"/>
      <c r="F65" s="111">
        <f>'PRPM WP2'!C66</f>
        <v>-0.10539999999999999</v>
      </c>
      <c r="G65" s="5"/>
      <c r="H65" s="111">
        <f>'PRPM WP2'!H66</f>
        <v>4.0499999999999998E-3</v>
      </c>
      <c r="I65" s="111">
        <f t="shared" si="0"/>
        <v>-0.10944999999999999</v>
      </c>
      <c r="J65" s="399">
        <v>11414</v>
      </c>
    </row>
    <row r="66" spans="1:10" ht="14.5" customHeight="1" x14ac:dyDescent="0.15">
      <c r="A66" s="5"/>
      <c r="B66" s="399">
        <v>11444</v>
      </c>
      <c r="C66" s="16" t="s">
        <v>3327</v>
      </c>
      <c r="D66" s="5"/>
      <c r="E66" s="5"/>
      <c r="F66" s="111">
        <f>'PRPM WP2'!C67</f>
        <v>-0.10290000000000001</v>
      </c>
      <c r="G66" s="5"/>
      <c r="H66" s="111">
        <f>'PRPM WP2'!H67</f>
        <v>4.0333333333333297E-3</v>
      </c>
      <c r="I66" s="111">
        <f t="shared" si="0"/>
        <v>-0.10693333333333334</v>
      </c>
      <c r="J66" s="399">
        <v>11444</v>
      </c>
    </row>
    <row r="67" spans="1:10" ht="14.5" customHeight="1" x14ac:dyDescent="0.15">
      <c r="A67" s="5"/>
      <c r="B67" s="399">
        <v>11475</v>
      </c>
      <c r="C67" s="16" t="s">
        <v>3327</v>
      </c>
      <c r="D67" s="5"/>
      <c r="E67" s="5"/>
      <c r="F67" s="111">
        <f>'PRPM WP2'!C68</f>
        <v>0.13730000000000001</v>
      </c>
      <c r="G67" s="5"/>
      <c r="H67" s="111">
        <f>'PRPM WP2'!H68</f>
        <v>4.0583333333333296E-3</v>
      </c>
      <c r="I67" s="111">
        <f t="shared" si="0"/>
        <v>0.13324166666666667</v>
      </c>
      <c r="J67" s="399">
        <v>11475</v>
      </c>
    </row>
    <row r="68" spans="1:10" ht="14.5" customHeight="1" x14ac:dyDescent="0.15">
      <c r="A68" s="5"/>
      <c r="B68" s="399">
        <v>11505</v>
      </c>
      <c r="C68" s="16" t="s">
        <v>3327</v>
      </c>
      <c r="D68" s="5"/>
      <c r="E68" s="5"/>
      <c r="F68" s="111">
        <f>'PRPM WP2'!C69</f>
        <v>-6.2199999999999998E-2</v>
      </c>
      <c r="G68" s="5"/>
      <c r="H68" s="111">
        <f>'PRPM WP2'!H69</f>
        <v>4.0249999999999999E-3</v>
      </c>
      <c r="I68" s="111">
        <f t="shared" si="0"/>
        <v>-6.6224999999999992E-2</v>
      </c>
      <c r="J68" s="399">
        <v>11505</v>
      </c>
    </row>
    <row r="69" spans="1:10" ht="14.5" customHeight="1" x14ac:dyDescent="0.15">
      <c r="A69" s="5"/>
      <c r="B69" s="399">
        <v>11536</v>
      </c>
      <c r="C69" s="16" t="s">
        <v>3327</v>
      </c>
      <c r="D69" s="5"/>
      <c r="E69" s="5"/>
      <c r="F69" s="111">
        <f>'PRPM WP2'!C70</f>
        <v>2.5600000000000001E-2</v>
      </c>
      <c r="G69" s="5"/>
      <c r="H69" s="111">
        <f>'PRPM WP2'!H70</f>
        <v>4.0083333333333299E-3</v>
      </c>
      <c r="I69" s="111">
        <f t="shared" si="0"/>
        <v>2.1591666666666672E-2</v>
      </c>
      <c r="J69" s="399">
        <v>11536</v>
      </c>
    </row>
    <row r="70" spans="1:10" ht="14.5" customHeight="1" x14ac:dyDescent="0.15">
      <c r="A70" s="5"/>
      <c r="B70" s="399">
        <v>11567</v>
      </c>
      <c r="C70" s="16" t="s">
        <v>3327</v>
      </c>
      <c r="D70" s="5"/>
      <c r="E70" s="5"/>
      <c r="F70" s="111">
        <f>'PRPM WP2'!C71</f>
        <v>-0.31490000000000001</v>
      </c>
      <c r="G70" s="5"/>
      <c r="H70" s="111">
        <f>'PRPM WP2'!H71</f>
        <v>4.2083333333333304E-3</v>
      </c>
      <c r="I70" s="111">
        <f t="shared" si="0"/>
        <v>-0.31910833333333333</v>
      </c>
      <c r="J70" s="399">
        <v>11567</v>
      </c>
    </row>
    <row r="71" spans="1:10" ht="14.5" customHeight="1" x14ac:dyDescent="0.15">
      <c r="A71" s="5"/>
      <c r="B71" s="399">
        <v>11597</v>
      </c>
      <c r="C71" s="16" t="s">
        <v>3327</v>
      </c>
      <c r="D71" s="5"/>
      <c r="E71" s="5"/>
      <c r="F71" s="111">
        <f>'PRPM WP2'!C72</f>
        <v>9.9000000000000005E-2</v>
      </c>
      <c r="G71" s="5"/>
      <c r="H71" s="111">
        <f>'PRPM WP2'!H72</f>
        <v>4.61666666666667E-3</v>
      </c>
      <c r="I71" s="111">
        <f t="shared" si="0"/>
        <v>9.4383333333333333E-2</v>
      </c>
      <c r="J71" s="399">
        <v>11597</v>
      </c>
    </row>
    <row r="72" spans="1:10" ht="14.5" customHeight="1" x14ac:dyDescent="0.15">
      <c r="A72" s="5"/>
      <c r="B72" s="399">
        <v>11628</v>
      </c>
      <c r="C72" s="16" t="s">
        <v>3327</v>
      </c>
      <c r="D72" s="5"/>
      <c r="E72" s="5"/>
      <c r="F72" s="111">
        <f>'PRPM WP2'!C73</f>
        <v>-6.1400000000000003E-2</v>
      </c>
      <c r="G72" s="5"/>
      <c r="H72" s="111">
        <f>'PRPM WP2'!H73</f>
        <v>4.5916666666666701E-3</v>
      </c>
      <c r="I72" s="111">
        <f t="shared" si="0"/>
        <v>-6.5991666666666671E-2</v>
      </c>
      <c r="J72" s="399">
        <v>11628</v>
      </c>
    </row>
    <row r="73" spans="1:10" ht="14.5" customHeight="1" x14ac:dyDescent="0.15">
      <c r="A73" s="5"/>
      <c r="B73" s="399">
        <v>11658</v>
      </c>
      <c r="C73" s="16" t="s">
        <v>3327</v>
      </c>
      <c r="D73" s="5"/>
      <c r="E73" s="5"/>
      <c r="F73" s="111">
        <f>'PRPM WP2'!C74</f>
        <v>-0.1283</v>
      </c>
      <c r="G73" s="5"/>
      <c r="H73" s="111">
        <f>'PRPM WP2'!H74</f>
        <v>5.1999999999999998E-3</v>
      </c>
      <c r="I73" s="111">
        <f t="shared" si="0"/>
        <v>-0.13350000000000001</v>
      </c>
      <c r="J73" s="399">
        <v>11658</v>
      </c>
    </row>
    <row r="74" spans="1:10" ht="14.5" customHeight="1" x14ac:dyDescent="0.15">
      <c r="A74" s="5"/>
      <c r="B74" s="399">
        <v>11689</v>
      </c>
      <c r="C74" s="16" t="s">
        <v>3327</v>
      </c>
      <c r="D74" s="5"/>
      <c r="E74" s="5"/>
      <c r="F74" s="111">
        <f>'PRPM WP2'!C75</f>
        <v>-0.02</v>
      </c>
      <c r="G74" s="5"/>
      <c r="H74" s="111">
        <f>'PRPM WP2'!H75</f>
        <v>5.1416666666666703E-3</v>
      </c>
      <c r="I74" s="111">
        <f t="shared" si="0"/>
        <v>-2.514166666666667E-2</v>
      </c>
      <c r="J74" s="399">
        <v>11689</v>
      </c>
    </row>
    <row r="75" spans="1:10" ht="14.5" customHeight="1" x14ac:dyDescent="0.15">
      <c r="A75" s="5"/>
      <c r="B75" s="399">
        <v>11720</v>
      </c>
      <c r="C75" s="16" t="s">
        <v>3327</v>
      </c>
      <c r="D75" s="5"/>
      <c r="E75" s="5"/>
      <c r="F75" s="111">
        <f>'PRPM WP2'!C76</f>
        <v>7.9899999999999999E-2</v>
      </c>
      <c r="G75" s="5"/>
      <c r="H75" s="111">
        <f>'PRPM WP2'!H76</f>
        <v>5.3416666666666699E-3</v>
      </c>
      <c r="I75" s="111">
        <f t="shared" si="0"/>
        <v>7.4558333333333324E-2</v>
      </c>
      <c r="J75" s="399">
        <v>11720</v>
      </c>
    </row>
    <row r="76" spans="1:10" ht="14.5" customHeight="1" x14ac:dyDescent="0.15">
      <c r="A76" s="5"/>
      <c r="B76" s="399">
        <v>11749</v>
      </c>
      <c r="C76" s="16" t="s">
        <v>3327</v>
      </c>
      <c r="D76" s="5"/>
      <c r="E76" s="5"/>
      <c r="F76" s="111">
        <f>'PRPM WP2'!C77</f>
        <v>-0.10580000000000001</v>
      </c>
      <c r="G76" s="5"/>
      <c r="H76" s="111">
        <f>'PRPM WP2'!H77</f>
        <v>5.0499999999999998E-3</v>
      </c>
      <c r="I76" s="111">
        <f t="shared" si="0"/>
        <v>-0.11085</v>
      </c>
      <c r="J76" s="399">
        <v>11749</v>
      </c>
    </row>
    <row r="77" spans="1:10" ht="14.5" customHeight="1" x14ac:dyDescent="0.15">
      <c r="A77" s="5"/>
      <c r="B77" s="399">
        <v>11780</v>
      </c>
      <c r="C77" s="16" t="s">
        <v>3327</v>
      </c>
      <c r="D77" s="5"/>
      <c r="E77" s="5"/>
      <c r="F77" s="111">
        <f>'PRPM WP2'!C78</f>
        <v>-0.1535</v>
      </c>
      <c r="G77" s="5"/>
      <c r="H77" s="111">
        <f>'PRPM WP2'!H78</f>
        <v>5.6916666666666704E-3</v>
      </c>
      <c r="I77" s="111">
        <f t="shared" si="0"/>
        <v>-0.15919166666666668</v>
      </c>
      <c r="J77" s="399">
        <v>11780</v>
      </c>
    </row>
    <row r="78" spans="1:10" ht="14.5" customHeight="1" x14ac:dyDescent="0.15">
      <c r="A78" s="5"/>
      <c r="B78" s="399">
        <v>11810</v>
      </c>
      <c r="C78" s="16" t="s">
        <v>3327</v>
      </c>
      <c r="D78" s="5"/>
      <c r="E78" s="5"/>
      <c r="F78" s="111">
        <f>'PRPM WP2'!C79</f>
        <v>-0.28060000000000002</v>
      </c>
      <c r="G78" s="5"/>
      <c r="H78" s="111">
        <f>'PRPM WP2'!H79</f>
        <v>6.13333333333333E-3</v>
      </c>
      <c r="I78" s="111">
        <f t="shared" si="0"/>
        <v>-0.28673333333333334</v>
      </c>
      <c r="J78" s="399">
        <v>11810</v>
      </c>
    </row>
    <row r="79" spans="1:10" ht="14.5" customHeight="1" x14ac:dyDescent="0.15">
      <c r="A79" s="5"/>
      <c r="B79" s="399">
        <v>11841</v>
      </c>
      <c r="C79" s="16" t="s">
        <v>3327</v>
      </c>
      <c r="D79" s="5"/>
      <c r="E79" s="5"/>
      <c r="F79" s="111">
        <f>'PRPM WP2'!C80</f>
        <v>8.9999999999999993E-3</v>
      </c>
      <c r="G79" s="5"/>
      <c r="H79" s="111">
        <f>'PRPM WP2'!H80</f>
        <v>6.3083333333333299E-3</v>
      </c>
      <c r="I79" s="111">
        <f t="shared" si="0"/>
        <v>2.6916666666666695E-3</v>
      </c>
      <c r="J79" s="399">
        <v>11841</v>
      </c>
    </row>
    <row r="80" spans="1:10" ht="14.5" customHeight="1" x14ac:dyDescent="0.15">
      <c r="A80" s="5"/>
      <c r="B80" s="399">
        <v>11871</v>
      </c>
      <c r="C80" s="16" t="s">
        <v>3327</v>
      </c>
      <c r="D80" s="5"/>
      <c r="E80" s="5"/>
      <c r="F80" s="111">
        <f>'PRPM WP2'!C81</f>
        <v>0.33179999999999998</v>
      </c>
      <c r="G80" s="5"/>
      <c r="H80" s="111">
        <f>'PRPM WP2'!H81</f>
        <v>6.0666666666666699E-3</v>
      </c>
      <c r="I80" s="111">
        <f t="shared" si="0"/>
        <v>0.32573333333333332</v>
      </c>
      <c r="J80" s="399">
        <v>11871</v>
      </c>
    </row>
    <row r="81" spans="1:10" ht="14.5" customHeight="1" x14ac:dyDescent="0.15">
      <c r="A81" s="5"/>
      <c r="B81" s="399">
        <v>11902</v>
      </c>
      <c r="C81" s="16" t="s">
        <v>3327</v>
      </c>
      <c r="D81" s="5"/>
      <c r="E81" s="5"/>
      <c r="F81" s="111">
        <f>'PRPM WP2'!C82</f>
        <v>0.40300000000000002</v>
      </c>
      <c r="G81" s="5"/>
      <c r="H81" s="111">
        <f>'PRPM WP2'!H82</f>
        <v>5.2916666666666702E-3</v>
      </c>
      <c r="I81" s="111">
        <f t="shared" si="0"/>
        <v>0.39770833333333333</v>
      </c>
      <c r="J81" s="399">
        <v>11902</v>
      </c>
    </row>
    <row r="82" spans="1:10" ht="14.5" customHeight="1" x14ac:dyDescent="0.15">
      <c r="A82" s="5"/>
      <c r="B82" s="399">
        <v>11933</v>
      </c>
      <c r="C82" s="16" t="s">
        <v>3327</v>
      </c>
      <c r="D82" s="5"/>
      <c r="E82" s="5"/>
      <c r="F82" s="111">
        <f>'PRPM WP2'!C83</f>
        <v>-2.7E-2</v>
      </c>
      <c r="G82" s="5"/>
      <c r="H82" s="111">
        <f>'PRPM WP2'!H83</f>
        <v>4.9249999999999997E-3</v>
      </c>
      <c r="I82" s="111">
        <f t="shared" si="0"/>
        <v>-3.1925000000000002E-2</v>
      </c>
      <c r="J82" s="399">
        <v>11933</v>
      </c>
    </row>
    <row r="83" spans="1:10" ht="14.5" customHeight="1" x14ac:dyDescent="0.15">
      <c r="A83" s="5"/>
      <c r="B83" s="399">
        <v>11963</v>
      </c>
      <c r="C83" s="16" t="s">
        <v>3327</v>
      </c>
      <c r="D83" s="5"/>
      <c r="E83" s="5"/>
      <c r="F83" s="111">
        <f>'PRPM WP2'!C84</f>
        <v>-0.1047</v>
      </c>
      <c r="G83" s="5"/>
      <c r="H83" s="111">
        <f>'PRPM WP2'!H84</f>
        <v>4.8416666666666703E-3</v>
      </c>
      <c r="I83" s="111">
        <f t="shared" si="0"/>
        <v>-0.10954166666666668</v>
      </c>
      <c r="J83" s="399">
        <v>11963</v>
      </c>
    </row>
    <row r="84" spans="1:10" ht="14.5" customHeight="1" x14ac:dyDescent="0.15">
      <c r="A84" s="5"/>
      <c r="B84" s="399">
        <v>11994</v>
      </c>
      <c r="C84" s="16" t="s">
        <v>3327</v>
      </c>
      <c r="D84" s="5"/>
      <c r="E84" s="5"/>
      <c r="F84" s="111">
        <f>'PRPM WP2'!C85</f>
        <v>-3.5400000000000001E-2</v>
      </c>
      <c r="G84" s="5"/>
      <c r="H84" s="111">
        <f>'PRPM WP2'!H85</f>
        <v>4.8999999999999998E-3</v>
      </c>
      <c r="I84" s="111">
        <f t="shared" si="0"/>
        <v>-4.0300000000000002E-2</v>
      </c>
      <c r="J84" s="399">
        <v>11994</v>
      </c>
    </row>
    <row r="85" spans="1:10" ht="14.5" customHeight="1" x14ac:dyDescent="0.15">
      <c r="A85" s="5"/>
      <c r="B85" s="399">
        <v>12024</v>
      </c>
      <c r="C85" s="16" t="s">
        <v>3327</v>
      </c>
      <c r="D85" s="5"/>
      <c r="E85" s="5"/>
      <c r="F85" s="111">
        <f>'PRPM WP2'!C86</f>
        <v>8.9300000000000004E-2</v>
      </c>
      <c r="G85" s="5"/>
      <c r="H85" s="111">
        <f>'PRPM WP2'!H86</f>
        <v>4.875E-3</v>
      </c>
      <c r="I85" s="111">
        <f t="shared" si="0"/>
        <v>8.4425E-2</v>
      </c>
      <c r="J85" s="399">
        <v>12024</v>
      </c>
    </row>
    <row r="86" spans="1:10" ht="14.5" customHeight="1" x14ac:dyDescent="0.15">
      <c r="A86" s="5"/>
      <c r="B86" s="399">
        <v>12055</v>
      </c>
      <c r="C86" s="16" t="s">
        <v>3327</v>
      </c>
      <c r="D86" s="5"/>
      <c r="E86" s="5"/>
      <c r="F86" s="111">
        <f>'PRPM WP2'!C87</f>
        <v>-3.1099999999999999E-2</v>
      </c>
      <c r="G86" s="5"/>
      <c r="H86" s="111">
        <f>'PRPM WP2'!H87</f>
        <v>4.4916666666666698E-3</v>
      </c>
      <c r="I86" s="111">
        <f t="shared" si="0"/>
        <v>-3.5591666666666667E-2</v>
      </c>
      <c r="J86" s="399">
        <v>12055</v>
      </c>
    </row>
    <row r="87" spans="1:10" ht="14.5" customHeight="1" x14ac:dyDescent="0.15">
      <c r="A87" s="5"/>
      <c r="B87" s="399">
        <v>12086</v>
      </c>
      <c r="C87" s="16" t="s">
        <v>3327</v>
      </c>
      <c r="D87" s="5"/>
      <c r="E87" s="5"/>
      <c r="F87" s="111">
        <f>'PRPM WP2'!C88</f>
        <v>-0.19839999999999999</v>
      </c>
      <c r="G87" s="5"/>
      <c r="H87" s="111">
        <f>'PRPM WP2'!H88</f>
        <v>4.8083333333333303E-3</v>
      </c>
      <c r="I87" s="111">
        <f t="shared" si="0"/>
        <v>-0.20320833333333332</v>
      </c>
      <c r="J87" s="399">
        <v>12086</v>
      </c>
    </row>
    <row r="88" spans="1:10" ht="14.5" customHeight="1" x14ac:dyDescent="0.15">
      <c r="A88" s="5"/>
      <c r="B88" s="399">
        <v>12114</v>
      </c>
      <c r="C88" s="16" t="s">
        <v>3327</v>
      </c>
      <c r="D88" s="5"/>
      <c r="E88" s="5"/>
      <c r="F88" s="111">
        <f>'PRPM WP2'!C89</f>
        <v>-0.108</v>
      </c>
      <c r="G88" s="5"/>
      <c r="H88" s="111">
        <f>'PRPM WP2'!H89</f>
        <v>5.28333333333333E-3</v>
      </c>
      <c r="I88" s="111">
        <f t="shared" si="0"/>
        <v>-0.11328333333333333</v>
      </c>
      <c r="J88" s="399">
        <v>12114</v>
      </c>
    </row>
    <row r="89" spans="1:10" ht="14.5" customHeight="1" x14ac:dyDescent="0.15">
      <c r="A89" s="5"/>
      <c r="B89" s="399">
        <v>12145</v>
      </c>
      <c r="C89" s="16" t="s">
        <v>3327</v>
      </c>
      <c r="D89" s="5"/>
      <c r="E89" s="5"/>
      <c r="F89" s="111">
        <f>'PRPM WP2'!C90</f>
        <v>0.26350000000000001</v>
      </c>
      <c r="G89" s="5"/>
      <c r="H89" s="111">
        <f>'PRPM WP2'!H90</f>
        <v>5.7416666666666701E-3</v>
      </c>
      <c r="I89" s="111">
        <f t="shared" si="0"/>
        <v>0.25775833333333337</v>
      </c>
      <c r="J89" s="399">
        <v>12145</v>
      </c>
    </row>
    <row r="90" spans="1:10" ht="14.5" customHeight="1" x14ac:dyDescent="0.15">
      <c r="A90" s="5"/>
      <c r="B90" s="399">
        <v>12175</v>
      </c>
      <c r="C90" s="16" t="s">
        <v>3327</v>
      </c>
      <c r="D90" s="5"/>
      <c r="E90" s="5"/>
      <c r="F90" s="111">
        <f>'PRPM WP2'!C91</f>
        <v>0.17319999999999999</v>
      </c>
      <c r="G90" s="5"/>
      <c r="H90" s="111">
        <f>'PRPM WP2'!H91</f>
        <v>5.4166666666666703E-3</v>
      </c>
      <c r="I90" s="111">
        <f t="shared" ref="I90:I153" si="1">F90-H90</f>
        <v>0.16778333333333331</v>
      </c>
      <c r="J90" s="399">
        <v>12175</v>
      </c>
    </row>
    <row r="91" spans="1:10" ht="14.5" customHeight="1" x14ac:dyDescent="0.15">
      <c r="A91" s="5"/>
      <c r="B91" s="399">
        <v>12206</v>
      </c>
      <c r="C91" s="16" t="s">
        <v>3327</v>
      </c>
      <c r="D91" s="5"/>
      <c r="E91" s="5"/>
      <c r="F91" s="111">
        <f>'PRPM WP2'!C92</f>
        <v>0.1426</v>
      </c>
      <c r="G91" s="5"/>
      <c r="H91" s="111">
        <f>'PRPM WP2'!H92</f>
        <v>5.0916666666666697E-3</v>
      </c>
      <c r="I91" s="111">
        <f t="shared" si="1"/>
        <v>0.13750833333333334</v>
      </c>
      <c r="J91" s="399">
        <v>12206</v>
      </c>
    </row>
    <row r="92" spans="1:10" ht="14.5" customHeight="1" x14ac:dyDescent="0.15">
      <c r="A92" s="5"/>
      <c r="B92" s="399">
        <v>12236</v>
      </c>
      <c r="C92" s="16" t="s">
        <v>3327</v>
      </c>
      <c r="D92" s="5"/>
      <c r="E92" s="5"/>
      <c r="F92" s="111">
        <f>'PRPM WP2'!C93</f>
        <v>-0.12039999999999999</v>
      </c>
      <c r="G92" s="5"/>
      <c r="H92" s="111">
        <f>'PRPM WP2'!H93</f>
        <v>4.9249999999999997E-3</v>
      </c>
      <c r="I92" s="111">
        <f t="shared" si="1"/>
        <v>-0.12532499999999999</v>
      </c>
      <c r="J92" s="399">
        <v>12236</v>
      </c>
    </row>
    <row r="93" spans="1:10" ht="14.5" customHeight="1" x14ac:dyDescent="0.15">
      <c r="A93" s="5"/>
      <c r="B93" s="399">
        <v>12267</v>
      </c>
      <c r="C93" s="16" t="s">
        <v>3327</v>
      </c>
      <c r="D93" s="5"/>
      <c r="E93" s="5"/>
      <c r="F93" s="111">
        <f>'PRPM WP2'!C94</f>
        <v>-5.5999999999999999E-3</v>
      </c>
      <c r="G93" s="5"/>
      <c r="H93" s="111">
        <f>'PRPM WP2'!H94</f>
        <v>4.9833333333333301E-3</v>
      </c>
      <c r="I93" s="111">
        <f t="shared" si="1"/>
        <v>-1.058333333333333E-2</v>
      </c>
      <c r="J93" s="399">
        <v>12267</v>
      </c>
    </row>
    <row r="94" spans="1:10" ht="14.5" customHeight="1" x14ac:dyDescent="0.15">
      <c r="A94" s="5"/>
      <c r="B94" s="399">
        <v>12298</v>
      </c>
      <c r="C94" s="16" t="s">
        <v>3327</v>
      </c>
      <c r="D94" s="5"/>
      <c r="E94" s="5"/>
      <c r="F94" s="111">
        <f>'PRPM WP2'!C95</f>
        <v>-0.1759</v>
      </c>
      <c r="G94" s="5"/>
      <c r="H94" s="111">
        <f>'PRPM WP2'!H95</f>
        <v>5.3E-3</v>
      </c>
      <c r="I94" s="111">
        <f t="shared" si="1"/>
        <v>-0.1812</v>
      </c>
      <c r="J94" s="399">
        <v>12298</v>
      </c>
    </row>
    <row r="95" spans="1:10" ht="14.5" customHeight="1" x14ac:dyDescent="0.15">
      <c r="A95" s="5"/>
      <c r="B95" s="399">
        <v>12328</v>
      </c>
      <c r="C95" s="16" t="s">
        <v>3327</v>
      </c>
      <c r="D95" s="5"/>
      <c r="E95" s="5"/>
      <c r="F95" s="111">
        <f>'PRPM WP2'!C96</f>
        <v>-7.1199999999999999E-2</v>
      </c>
      <c r="G95" s="5"/>
      <c r="H95" s="111">
        <f>'PRPM WP2'!H96</f>
        <v>5.3E-3</v>
      </c>
      <c r="I95" s="111">
        <f t="shared" si="1"/>
        <v>-7.6499999999999999E-2</v>
      </c>
      <c r="J95" s="399">
        <v>12328</v>
      </c>
    </row>
    <row r="96" spans="1:10" ht="14.5" customHeight="1" x14ac:dyDescent="0.15">
      <c r="A96" s="5"/>
      <c r="B96" s="399">
        <v>12359</v>
      </c>
      <c r="C96" s="16" t="s">
        <v>3327</v>
      </c>
      <c r="D96" s="5"/>
      <c r="E96" s="5"/>
      <c r="F96" s="111">
        <f>'PRPM WP2'!C97</f>
        <v>-1.7999999999999999E-2</v>
      </c>
      <c r="G96" s="5"/>
      <c r="H96" s="111">
        <f>'PRPM WP2'!H97</f>
        <v>5.8833333333333298E-3</v>
      </c>
      <c r="I96" s="111">
        <f t="shared" si="1"/>
        <v>-2.3883333333333329E-2</v>
      </c>
      <c r="J96" s="399">
        <v>12359</v>
      </c>
    </row>
    <row r="97" spans="1:10" ht="14.5" customHeight="1" x14ac:dyDescent="0.15">
      <c r="A97" s="5"/>
      <c r="B97" s="399">
        <v>12389</v>
      </c>
      <c r="C97" s="16" t="s">
        <v>3327</v>
      </c>
      <c r="D97" s="5"/>
      <c r="E97" s="5"/>
      <c r="F97" s="111">
        <f>'PRPM WP2'!C98</f>
        <v>1.26E-2</v>
      </c>
      <c r="G97" s="5"/>
      <c r="H97" s="111">
        <f>'PRPM WP2'!H98</f>
        <v>6.0166666666666702E-3</v>
      </c>
      <c r="I97" s="111">
        <f t="shared" si="1"/>
        <v>6.5833333333333299E-3</v>
      </c>
      <c r="J97" s="399">
        <v>12389</v>
      </c>
    </row>
    <row r="98" spans="1:10" ht="14.5" customHeight="1" x14ac:dyDescent="0.15">
      <c r="A98" s="5"/>
      <c r="B98" s="399">
        <v>12420</v>
      </c>
      <c r="C98" s="16" t="s">
        <v>3327</v>
      </c>
      <c r="D98" s="5"/>
      <c r="E98" s="5"/>
      <c r="F98" s="111">
        <f>'PRPM WP2'!C99</f>
        <v>0.17460000000000001</v>
      </c>
      <c r="G98" s="5"/>
      <c r="H98" s="111">
        <f>'PRPM WP2'!H99</f>
        <v>5.46666666666667E-3</v>
      </c>
      <c r="I98" s="111">
        <f t="shared" si="1"/>
        <v>0.16913333333333333</v>
      </c>
      <c r="J98" s="399">
        <v>12420</v>
      </c>
    </row>
    <row r="99" spans="1:10" ht="14.5" customHeight="1" x14ac:dyDescent="0.15">
      <c r="A99" s="5"/>
      <c r="B99" s="399">
        <v>12451</v>
      </c>
      <c r="C99" s="16" t="s">
        <v>3327</v>
      </c>
      <c r="D99" s="5"/>
      <c r="E99" s="5"/>
      <c r="F99" s="111">
        <f>'PRPM WP2'!C100</f>
        <v>-2.4199999999999999E-2</v>
      </c>
      <c r="G99" s="5"/>
      <c r="H99" s="111">
        <f>'PRPM WP2'!H100</f>
        <v>4.8166666666666696E-3</v>
      </c>
      <c r="I99" s="111">
        <f t="shared" si="1"/>
        <v>-2.901666666666667E-2</v>
      </c>
      <c r="J99" s="399">
        <v>12451</v>
      </c>
    </row>
    <row r="100" spans="1:10" ht="14.5" customHeight="1" x14ac:dyDescent="0.15">
      <c r="A100" s="5"/>
      <c r="B100" s="399">
        <v>12479</v>
      </c>
      <c r="C100" s="16" t="s">
        <v>3327</v>
      </c>
      <c r="D100" s="5"/>
      <c r="E100" s="5"/>
      <c r="F100" s="111">
        <f>'PRPM WP2'!C101</f>
        <v>-1.11E-2</v>
      </c>
      <c r="G100" s="5"/>
      <c r="H100" s="111">
        <f>'PRPM WP2'!H101</f>
        <v>4.7166666666666702E-3</v>
      </c>
      <c r="I100" s="111">
        <f t="shared" si="1"/>
        <v>-1.581666666666667E-2</v>
      </c>
      <c r="J100" s="399">
        <v>12479</v>
      </c>
    </row>
    <row r="101" spans="1:10" ht="14.5" customHeight="1" x14ac:dyDescent="0.15">
      <c r="A101" s="5"/>
      <c r="B101" s="399">
        <v>12510</v>
      </c>
      <c r="C101" s="16" t="s">
        <v>3327</v>
      </c>
      <c r="D101" s="5"/>
      <c r="E101" s="5"/>
      <c r="F101" s="111">
        <f>'PRPM WP2'!C102</f>
        <v>-3.5099999999999999E-2</v>
      </c>
      <c r="G101" s="5"/>
      <c r="H101" s="111">
        <f>'PRPM WP2'!H102</f>
        <v>4.5333333333333302E-3</v>
      </c>
      <c r="I101" s="111">
        <f t="shared" si="1"/>
        <v>-3.9633333333333326E-2</v>
      </c>
      <c r="J101" s="399">
        <v>12510</v>
      </c>
    </row>
    <row r="102" spans="1:10" ht="14.5" customHeight="1" x14ac:dyDescent="0.15">
      <c r="A102" s="5"/>
      <c r="B102" s="399">
        <v>12540</v>
      </c>
      <c r="C102" s="16" t="s">
        <v>3327</v>
      </c>
      <c r="D102" s="5"/>
      <c r="E102" s="5"/>
      <c r="F102" s="111">
        <f>'PRPM WP2'!C103</f>
        <v>-7.6499999999999999E-2</v>
      </c>
      <c r="G102" s="5"/>
      <c r="H102" s="111">
        <f>'PRPM WP2'!H103</f>
        <v>4.4916666666666698E-3</v>
      </c>
      <c r="I102" s="111">
        <f t="shared" si="1"/>
        <v>-8.099166666666667E-2</v>
      </c>
      <c r="J102" s="399">
        <v>12540</v>
      </c>
    </row>
    <row r="103" spans="1:10" ht="14.5" customHeight="1" x14ac:dyDescent="0.15">
      <c r="A103" s="5"/>
      <c r="B103" s="399">
        <v>12571</v>
      </c>
      <c r="C103" s="16" t="s">
        <v>3327</v>
      </c>
      <c r="D103" s="5"/>
      <c r="E103" s="5"/>
      <c r="F103" s="111">
        <f>'PRPM WP2'!C104</f>
        <v>4.7800000000000002E-2</v>
      </c>
      <c r="G103" s="5"/>
      <c r="H103" s="111">
        <f>'PRPM WP2'!H104</f>
        <v>4.4999999999999997E-3</v>
      </c>
      <c r="I103" s="111">
        <f t="shared" si="1"/>
        <v>4.3300000000000005E-2</v>
      </c>
      <c r="J103" s="399">
        <v>12571</v>
      </c>
    </row>
    <row r="104" spans="1:10" ht="14.5" customHeight="1" x14ac:dyDescent="0.15">
      <c r="A104" s="5"/>
      <c r="B104" s="399">
        <v>12601</v>
      </c>
      <c r="C104" s="16" t="s">
        <v>3327</v>
      </c>
      <c r="D104" s="5"/>
      <c r="E104" s="5"/>
      <c r="F104" s="111">
        <f>'PRPM WP2'!C105</f>
        <v>-0.1603</v>
      </c>
      <c r="G104" s="5"/>
      <c r="H104" s="111">
        <f>'PRPM WP2'!H105</f>
        <v>4.4083333333333301E-3</v>
      </c>
      <c r="I104" s="111">
        <f t="shared" si="1"/>
        <v>-0.16470833333333332</v>
      </c>
      <c r="J104" s="399">
        <v>12601</v>
      </c>
    </row>
    <row r="105" spans="1:10" ht="14.5" customHeight="1" x14ac:dyDescent="0.15">
      <c r="A105" s="5"/>
      <c r="B105" s="399">
        <v>12632</v>
      </c>
      <c r="C105" s="16" t="s">
        <v>3327</v>
      </c>
      <c r="D105" s="5"/>
      <c r="E105" s="5"/>
      <c r="F105" s="111">
        <f>'PRPM WP2'!C106</f>
        <v>2.69E-2</v>
      </c>
      <c r="G105" s="5"/>
      <c r="H105" s="111">
        <f>'PRPM WP2'!H106</f>
        <v>4.5250000000000004E-3</v>
      </c>
      <c r="I105" s="111">
        <f t="shared" si="1"/>
        <v>2.2374999999999999E-2</v>
      </c>
      <c r="J105" s="399">
        <v>12632</v>
      </c>
    </row>
    <row r="106" spans="1:10" ht="14.5" customHeight="1" x14ac:dyDescent="0.15">
      <c r="A106" s="5"/>
      <c r="B106" s="399">
        <v>12663</v>
      </c>
      <c r="C106" s="16" t="s">
        <v>3327</v>
      </c>
      <c r="D106" s="5"/>
      <c r="E106" s="5"/>
      <c r="F106" s="111">
        <f>'PRPM WP2'!C107</f>
        <v>9.4999999999999998E-3</v>
      </c>
      <c r="G106" s="5"/>
      <c r="H106" s="111">
        <f>'PRPM WP2'!H107</f>
        <v>4.6333333333333296E-3</v>
      </c>
      <c r="I106" s="111">
        <f t="shared" si="1"/>
        <v>4.8666666666666702E-3</v>
      </c>
      <c r="J106" s="399">
        <v>12663</v>
      </c>
    </row>
    <row r="107" spans="1:10" ht="14.5" customHeight="1" x14ac:dyDescent="0.15">
      <c r="A107" s="5"/>
      <c r="B107" s="399">
        <v>12693</v>
      </c>
      <c r="C107" s="16" t="s">
        <v>3327</v>
      </c>
      <c r="D107" s="5"/>
      <c r="E107" s="5"/>
      <c r="F107" s="111">
        <f>'PRPM WP2'!C108</f>
        <v>-6.6600000000000006E-2</v>
      </c>
      <c r="G107" s="5"/>
      <c r="H107" s="111">
        <f>'PRPM WP2'!H108</f>
        <v>4.4999999999999997E-3</v>
      </c>
      <c r="I107" s="111">
        <f t="shared" si="1"/>
        <v>-7.110000000000001E-2</v>
      </c>
      <c r="J107" s="399">
        <v>12693</v>
      </c>
    </row>
    <row r="108" spans="1:10" ht="14.5" customHeight="1" x14ac:dyDescent="0.15">
      <c r="A108" s="5"/>
      <c r="B108" s="399">
        <v>12724</v>
      </c>
      <c r="C108" s="16" t="s">
        <v>3327</v>
      </c>
      <c r="D108" s="5"/>
      <c r="E108" s="5"/>
      <c r="F108" s="111">
        <f>'PRPM WP2'!C109</f>
        <v>-4.7999999999999996E-3</v>
      </c>
      <c r="G108" s="5"/>
      <c r="H108" s="111">
        <f>'PRPM WP2'!H109</f>
        <v>4.4833333333333296E-3</v>
      </c>
      <c r="I108" s="111">
        <f t="shared" si="1"/>
        <v>-9.2833333333333292E-3</v>
      </c>
      <c r="J108" s="399">
        <v>12724</v>
      </c>
    </row>
    <row r="109" spans="1:10" ht="14.5" customHeight="1" x14ac:dyDescent="0.15">
      <c r="A109" s="5"/>
      <c r="B109" s="399">
        <v>12754</v>
      </c>
      <c r="C109" s="16" t="s">
        <v>3327</v>
      </c>
      <c r="D109" s="5"/>
      <c r="E109" s="5"/>
      <c r="F109" s="111">
        <f>'PRPM WP2'!C110</f>
        <v>-7.0099999999999996E-2</v>
      </c>
      <c r="G109" s="5"/>
      <c r="H109" s="111">
        <f>'PRPM WP2'!H110</f>
        <v>4.46666666666667E-3</v>
      </c>
      <c r="I109" s="111">
        <f t="shared" si="1"/>
        <v>-7.456666666666667E-2</v>
      </c>
      <c r="J109" s="399">
        <v>12754</v>
      </c>
    </row>
    <row r="110" spans="1:10" ht="14.5" customHeight="1" x14ac:dyDescent="0.15">
      <c r="A110" s="5"/>
      <c r="B110" s="399">
        <v>12785</v>
      </c>
      <c r="C110" s="16" t="s">
        <v>3327</v>
      </c>
      <c r="D110" s="5"/>
      <c r="E110" s="5"/>
      <c r="F110" s="111">
        <f>'PRPM WP2'!C111</f>
        <v>-2.3099999999999999E-2</v>
      </c>
      <c r="G110" s="5"/>
      <c r="H110" s="111">
        <f>'PRPM WP2'!H111</f>
        <v>4.31666666666667E-3</v>
      </c>
      <c r="I110" s="111">
        <f t="shared" si="1"/>
        <v>-2.7416666666666669E-2</v>
      </c>
      <c r="J110" s="399">
        <v>12785</v>
      </c>
    </row>
    <row r="111" spans="1:10" ht="14.5" customHeight="1" x14ac:dyDescent="0.15">
      <c r="A111" s="5"/>
      <c r="B111" s="399">
        <v>12816</v>
      </c>
      <c r="C111" s="16" t="s">
        <v>3327</v>
      </c>
      <c r="D111" s="5"/>
      <c r="E111" s="5"/>
      <c r="F111" s="111">
        <f>'PRPM WP2'!C112</f>
        <v>-0.11360000000000001</v>
      </c>
      <c r="G111" s="5"/>
      <c r="H111" s="111">
        <f>'PRPM WP2'!H112</f>
        <v>4.13333333333333E-3</v>
      </c>
      <c r="I111" s="111">
        <f t="shared" si="1"/>
        <v>-0.11773333333333334</v>
      </c>
      <c r="J111" s="399">
        <v>12816</v>
      </c>
    </row>
    <row r="112" spans="1:10" ht="14.5" customHeight="1" x14ac:dyDescent="0.15">
      <c r="A112" s="5"/>
      <c r="B112" s="399">
        <v>12844</v>
      </c>
      <c r="C112" s="16" t="s">
        <v>3327</v>
      </c>
      <c r="D112" s="5"/>
      <c r="E112" s="5"/>
      <c r="F112" s="111">
        <f>'PRPM WP2'!C113</f>
        <v>0.1043</v>
      </c>
      <c r="G112" s="5"/>
      <c r="H112" s="111">
        <f>'PRPM WP2'!H113</f>
        <v>4.0666666666666698E-3</v>
      </c>
      <c r="I112" s="111">
        <f t="shared" si="1"/>
        <v>0.10023333333333334</v>
      </c>
      <c r="J112" s="399">
        <v>12844</v>
      </c>
    </row>
    <row r="113" spans="1:10" ht="14.5" customHeight="1" x14ac:dyDescent="0.15">
      <c r="A113" s="5"/>
      <c r="B113" s="399">
        <v>12875</v>
      </c>
      <c r="C113" s="16" t="s">
        <v>3327</v>
      </c>
      <c r="D113" s="5"/>
      <c r="E113" s="5"/>
      <c r="F113" s="111">
        <f>'PRPM WP2'!C114</f>
        <v>0.1178</v>
      </c>
      <c r="G113" s="5"/>
      <c r="H113" s="111">
        <f>'PRPM WP2'!H114</f>
        <v>3.9916666666666703E-3</v>
      </c>
      <c r="I113" s="111">
        <f t="shared" si="1"/>
        <v>0.11380833333333333</v>
      </c>
      <c r="J113" s="399">
        <v>12875</v>
      </c>
    </row>
    <row r="114" spans="1:10" ht="14.5" customHeight="1" x14ac:dyDescent="0.15">
      <c r="A114" s="5"/>
      <c r="B114" s="399">
        <v>12905</v>
      </c>
      <c r="C114" s="16" t="s">
        <v>3327</v>
      </c>
      <c r="D114" s="5"/>
      <c r="E114" s="5"/>
      <c r="F114" s="111">
        <f>'PRPM WP2'!C115</f>
        <v>0.1106</v>
      </c>
      <c r="G114" s="5"/>
      <c r="H114" s="111">
        <f>'PRPM WP2'!H115</f>
        <v>3.8416666666666699E-3</v>
      </c>
      <c r="I114" s="111">
        <f t="shared" si="1"/>
        <v>0.10675833333333333</v>
      </c>
      <c r="J114" s="399">
        <v>12905</v>
      </c>
    </row>
    <row r="115" spans="1:10" ht="14.5" customHeight="1" x14ac:dyDescent="0.15">
      <c r="A115" s="5"/>
      <c r="B115" s="399">
        <v>12936</v>
      </c>
      <c r="C115" s="16" t="s">
        <v>3327</v>
      </c>
      <c r="D115" s="5"/>
      <c r="E115" s="5"/>
      <c r="F115" s="111">
        <f>'PRPM WP2'!C116</f>
        <v>0.1036</v>
      </c>
      <c r="G115" s="5"/>
      <c r="H115" s="111">
        <f>'PRPM WP2'!H116</f>
        <v>3.7750000000000001E-3</v>
      </c>
      <c r="I115" s="111">
        <f t="shared" si="1"/>
        <v>9.9824999999999997E-2</v>
      </c>
      <c r="J115" s="399">
        <v>12936</v>
      </c>
    </row>
    <row r="116" spans="1:10" ht="14.5" customHeight="1" x14ac:dyDescent="0.15">
      <c r="A116" s="5"/>
      <c r="B116" s="399">
        <v>12966</v>
      </c>
      <c r="C116" s="16" t="s">
        <v>3327</v>
      </c>
      <c r="D116" s="5"/>
      <c r="E116" s="5"/>
      <c r="F116" s="111">
        <f>'PRPM WP2'!C117</f>
        <v>8.6999999999999994E-2</v>
      </c>
      <c r="G116" s="5"/>
      <c r="H116" s="111">
        <f>'PRPM WP2'!H117</f>
        <v>3.6833333333333301E-3</v>
      </c>
      <c r="I116" s="111">
        <f t="shared" si="1"/>
        <v>8.3316666666666664E-2</v>
      </c>
      <c r="J116" s="399">
        <v>12966</v>
      </c>
    </row>
    <row r="117" spans="1:10" ht="14.5" customHeight="1" x14ac:dyDescent="0.15">
      <c r="A117" s="5"/>
      <c r="B117" s="399">
        <v>12997</v>
      </c>
      <c r="C117" s="16" t="s">
        <v>3327</v>
      </c>
      <c r="D117" s="5"/>
      <c r="E117" s="5"/>
      <c r="F117" s="111">
        <f>'PRPM WP2'!C118</f>
        <v>5.6300000000000003E-2</v>
      </c>
      <c r="G117" s="5"/>
      <c r="H117" s="111">
        <f>'PRPM WP2'!H118</f>
        <v>3.7000000000000002E-3</v>
      </c>
      <c r="I117" s="111">
        <f t="shared" si="1"/>
        <v>5.2600000000000001E-2</v>
      </c>
      <c r="J117" s="399">
        <v>12997</v>
      </c>
    </row>
    <row r="118" spans="1:10" ht="14.5" customHeight="1" x14ac:dyDescent="0.15">
      <c r="A118" s="5"/>
      <c r="B118" s="399">
        <v>13028</v>
      </c>
      <c r="C118" s="16" t="s">
        <v>3327</v>
      </c>
      <c r="D118" s="5"/>
      <c r="E118" s="5"/>
      <c r="F118" s="111">
        <f>'PRPM WP2'!C119</f>
        <v>-1.2200000000000001E-2</v>
      </c>
      <c r="G118" s="5"/>
      <c r="H118" s="111">
        <f>'PRPM WP2'!H119</f>
        <v>3.6916666666666699E-3</v>
      </c>
      <c r="I118" s="111">
        <f t="shared" si="1"/>
        <v>-1.5891666666666672E-2</v>
      </c>
      <c r="J118" s="399">
        <v>13028</v>
      </c>
    </row>
    <row r="119" spans="1:10" ht="14.5" customHeight="1" x14ac:dyDescent="0.15">
      <c r="A119" s="5"/>
      <c r="B119" s="399">
        <v>13058</v>
      </c>
      <c r="C119" s="16" t="s">
        <v>3327</v>
      </c>
      <c r="D119" s="5"/>
      <c r="E119" s="5"/>
      <c r="F119" s="111">
        <f>'PRPM WP2'!C120</f>
        <v>0.12239999999999999</v>
      </c>
      <c r="G119" s="5"/>
      <c r="H119" s="111">
        <f>'PRPM WP2'!H120</f>
        <v>3.6666666666666701E-3</v>
      </c>
      <c r="I119" s="111">
        <f t="shared" si="1"/>
        <v>0.11873333333333333</v>
      </c>
      <c r="J119" s="399">
        <v>13058</v>
      </c>
    </row>
    <row r="120" spans="1:10" ht="14.5" customHeight="1" x14ac:dyDescent="0.15">
      <c r="A120" s="5"/>
      <c r="B120" s="399">
        <v>13089</v>
      </c>
      <c r="C120" s="16" t="s">
        <v>3327</v>
      </c>
      <c r="D120" s="5"/>
      <c r="E120" s="5"/>
      <c r="F120" s="111">
        <f>'PRPM WP2'!C121</f>
        <v>1.0800000000000001E-2</v>
      </c>
      <c r="G120" s="5"/>
      <c r="H120" s="111">
        <f>'PRPM WP2'!H121</f>
        <v>3.6250000000000002E-3</v>
      </c>
      <c r="I120" s="111">
        <f t="shared" si="1"/>
        <v>7.1750000000000008E-3</v>
      </c>
      <c r="J120" s="399">
        <v>13089</v>
      </c>
    </row>
    <row r="121" spans="1:10" ht="14.5" customHeight="1" x14ac:dyDescent="0.15">
      <c r="A121" s="5"/>
      <c r="B121" s="399">
        <v>13119</v>
      </c>
      <c r="C121" s="16" t="s">
        <v>3327</v>
      </c>
      <c r="D121" s="5"/>
      <c r="E121" s="5"/>
      <c r="F121" s="111">
        <f>'PRPM WP2'!C122</f>
        <v>4.7899999999999998E-2</v>
      </c>
      <c r="G121" s="5"/>
      <c r="H121" s="111">
        <f>'PRPM WP2'!H122</f>
        <v>3.5750000000000001E-3</v>
      </c>
      <c r="I121" s="111">
        <f t="shared" si="1"/>
        <v>4.4324999999999996E-2</v>
      </c>
      <c r="J121" s="399">
        <v>13119</v>
      </c>
    </row>
    <row r="122" spans="1:10" ht="14.5" customHeight="1" x14ac:dyDescent="0.15">
      <c r="A122" s="5"/>
      <c r="B122" s="399">
        <v>13150</v>
      </c>
      <c r="C122" s="16" t="s">
        <v>3327</v>
      </c>
      <c r="D122" s="5"/>
      <c r="E122" s="5"/>
      <c r="F122" s="111">
        <f>'PRPM WP2'!C123</f>
        <v>0.1103</v>
      </c>
      <c r="G122" s="5"/>
      <c r="H122" s="111">
        <f>'PRPM WP2'!H123</f>
        <v>3.5083333333333299E-3</v>
      </c>
      <c r="I122" s="111">
        <f t="shared" si="1"/>
        <v>0.10679166666666666</v>
      </c>
      <c r="J122" s="399">
        <v>13150</v>
      </c>
    </row>
    <row r="123" spans="1:10" ht="14.5" customHeight="1" x14ac:dyDescent="0.15">
      <c r="A123" s="5"/>
      <c r="B123" s="399">
        <v>13181</v>
      </c>
      <c r="C123" s="16" t="s">
        <v>3327</v>
      </c>
      <c r="D123" s="5"/>
      <c r="E123" s="5"/>
      <c r="F123" s="111">
        <f>'PRPM WP2'!C124</f>
        <v>-3.4200000000000001E-2</v>
      </c>
      <c r="G123" s="5"/>
      <c r="H123" s="111">
        <f>'PRPM WP2'!H124</f>
        <v>3.4749999999999998E-3</v>
      </c>
      <c r="I123" s="111">
        <f t="shared" si="1"/>
        <v>-3.7675E-2</v>
      </c>
      <c r="J123" s="399">
        <v>13181</v>
      </c>
    </row>
    <row r="124" spans="1:10" ht="14.5" customHeight="1" x14ac:dyDescent="0.15">
      <c r="A124" s="5"/>
      <c r="B124" s="399">
        <v>13210</v>
      </c>
      <c r="C124" s="16" t="s">
        <v>3327</v>
      </c>
      <c r="D124" s="5"/>
      <c r="E124" s="5"/>
      <c r="F124" s="111">
        <f>'PRPM WP2'!C125</f>
        <v>3.3E-3</v>
      </c>
      <c r="G124" s="5"/>
      <c r="H124" s="111">
        <f>'PRPM WP2'!H125</f>
        <v>3.4749999999999998E-3</v>
      </c>
      <c r="I124" s="111">
        <f t="shared" si="1"/>
        <v>-1.7499999999999981E-4</v>
      </c>
      <c r="J124" s="399">
        <v>13210</v>
      </c>
    </row>
    <row r="125" spans="1:10" ht="14.5" customHeight="1" x14ac:dyDescent="0.15">
      <c r="A125" s="5"/>
      <c r="B125" s="399">
        <v>13241</v>
      </c>
      <c r="C125" s="16" t="s">
        <v>3327</v>
      </c>
      <c r="D125" s="5"/>
      <c r="E125" s="5"/>
      <c r="F125" s="111">
        <f>'PRPM WP2'!C126</f>
        <v>-8.14E-2</v>
      </c>
      <c r="G125" s="5"/>
      <c r="H125" s="111">
        <f>'PRPM WP2'!H126</f>
        <v>3.4749999999999998E-3</v>
      </c>
      <c r="I125" s="111">
        <f t="shared" si="1"/>
        <v>-8.4875000000000006E-2</v>
      </c>
      <c r="J125" s="399">
        <v>13241</v>
      </c>
    </row>
    <row r="126" spans="1:10" ht="14.5" customHeight="1" x14ac:dyDescent="0.15">
      <c r="A126" s="5"/>
      <c r="B126" s="399">
        <v>13271</v>
      </c>
      <c r="C126" s="16" t="s">
        <v>3327</v>
      </c>
      <c r="D126" s="5"/>
      <c r="E126" s="5"/>
      <c r="F126" s="111">
        <f>'PRPM WP2'!C127</f>
        <v>7.6100000000000001E-2</v>
      </c>
      <c r="G126" s="5"/>
      <c r="H126" s="111">
        <f>'PRPM WP2'!H127</f>
        <v>3.4499999999999999E-3</v>
      </c>
      <c r="I126" s="111">
        <f t="shared" si="1"/>
        <v>7.2650000000000006E-2</v>
      </c>
      <c r="J126" s="399">
        <v>13271</v>
      </c>
    </row>
    <row r="127" spans="1:10" ht="14.5" customHeight="1" x14ac:dyDescent="0.15">
      <c r="A127" s="5"/>
      <c r="B127" s="399">
        <v>13302</v>
      </c>
      <c r="C127" s="16" t="s">
        <v>3327</v>
      </c>
      <c r="D127" s="5"/>
      <c r="E127" s="5"/>
      <c r="F127" s="111">
        <f>'PRPM WP2'!C128</f>
        <v>3.5000000000000003E-2</v>
      </c>
      <c r="G127" s="5"/>
      <c r="H127" s="111">
        <f>'PRPM WP2'!H128</f>
        <v>3.4333333333333299E-3</v>
      </c>
      <c r="I127" s="111">
        <f t="shared" si="1"/>
        <v>3.1566666666666673E-2</v>
      </c>
      <c r="J127" s="399">
        <v>13302</v>
      </c>
    </row>
    <row r="128" spans="1:10" ht="14.5" customHeight="1" x14ac:dyDescent="0.15">
      <c r="A128" s="5"/>
      <c r="B128" s="399">
        <v>13332</v>
      </c>
      <c r="C128" s="16" t="s">
        <v>3327</v>
      </c>
      <c r="D128" s="5"/>
      <c r="E128" s="5"/>
      <c r="F128" s="111">
        <f>'PRPM WP2'!C129</f>
        <v>0.1009</v>
      </c>
      <c r="G128" s="5"/>
      <c r="H128" s="111">
        <f>'PRPM WP2'!H129</f>
        <v>3.39166666666667E-3</v>
      </c>
      <c r="I128" s="111">
        <f t="shared" si="1"/>
        <v>9.7508333333333336E-2</v>
      </c>
      <c r="J128" s="399">
        <v>13332</v>
      </c>
    </row>
    <row r="129" spans="1:10" ht="14.5" customHeight="1" x14ac:dyDescent="0.15">
      <c r="A129" s="5"/>
      <c r="B129" s="399">
        <v>13363</v>
      </c>
      <c r="C129" s="16" t="s">
        <v>3327</v>
      </c>
      <c r="D129" s="5"/>
      <c r="E129" s="5"/>
      <c r="F129" s="111">
        <f>'PRPM WP2'!C130</f>
        <v>-1.8E-3</v>
      </c>
      <c r="G129" s="5"/>
      <c r="H129" s="111">
        <f>'PRPM WP2'!H130</f>
        <v>3.3833333333333302E-3</v>
      </c>
      <c r="I129" s="111">
        <f t="shared" si="1"/>
        <v>-5.1833333333333297E-3</v>
      </c>
      <c r="J129" s="399">
        <v>13363</v>
      </c>
    </row>
    <row r="130" spans="1:10" ht="14.5" customHeight="1" x14ac:dyDescent="0.15">
      <c r="A130" s="5"/>
      <c r="B130" s="399">
        <v>13394</v>
      </c>
      <c r="C130" s="16" t="s">
        <v>3327</v>
      </c>
      <c r="D130" s="5"/>
      <c r="E130" s="5"/>
      <c r="F130" s="111">
        <f>'PRPM WP2'!C131</f>
        <v>-2.2499999999999999E-2</v>
      </c>
      <c r="G130" s="5"/>
      <c r="H130" s="111">
        <f>'PRPM WP2'!H131</f>
        <v>3.375E-3</v>
      </c>
      <c r="I130" s="111">
        <f t="shared" si="1"/>
        <v>-2.5874999999999999E-2</v>
      </c>
      <c r="J130" s="399">
        <v>13394</v>
      </c>
    </row>
    <row r="131" spans="1:10" ht="14.5" customHeight="1" x14ac:dyDescent="0.15">
      <c r="A131" s="5"/>
      <c r="B131" s="399">
        <v>13424</v>
      </c>
      <c r="C131" s="16" t="s">
        <v>3327</v>
      </c>
      <c r="D131" s="5"/>
      <c r="E131" s="5"/>
      <c r="F131" s="111">
        <f>'PRPM WP2'!C132</f>
        <v>5.6599999999999998E-2</v>
      </c>
      <c r="G131" s="5"/>
      <c r="H131" s="111">
        <f>'PRPM WP2'!H132</f>
        <v>3.3666666666666701E-3</v>
      </c>
      <c r="I131" s="111">
        <f t="shared" si="1"/>
        <v>5.3233333333333327E-2</v>
      </c>
      <c r="J131" s="399">
        <v>13424</v>
      </c>
    </row>
    <row r="132" spans="1:10" ht="14.5" customHeight="1" x14ac:dyDescent="0.15">
      <c r="A132" s="5"/>
      <c r="B132" s="399">
        <v>13455</v>
      </c>
      <c r="C132" s="16" t="s">
        <v>3327</v>
      </c>
      <c r="D132" s="5"/>
      <c r="E132" s="5"/>
      <c r="F132" s="111">
        <f>'PRPM WP2'!C133</f>
        <v>-1.6899999999999998E-2</v>
      </c>
      <c r="G132" s="5"/>
      <c r="H132" s="111">
        <f>'PRPM WP2'!H133</f>
        <v>3.2916666666666702E-3</v>
      </c>
      <c r="I132" s="111">
        <f t="shared" si="1"/>
        <v>-2.019166666666667E-2</v>
      </c>
      <c r="J132" s="399">
        <v>13455</v>
      </c>
    </row>
    <row r="133" spans="1:10" ht="14.5" customHeight="1" x14ac:dyDescent="0.15">
      <c r="A133" s="5"/>
      <c r="B133" s="399">
        <v>13485</v>
      </c>
      <c r="C133" s="16" t="s">
        <v>3327</v>
      </c>
      <c r="D133" s="5"/>
      <c r="E133" s="5"/>
      <c r="F133" s="111">
        <f>'PRPM WP2'!C134</f>
        <v>-1.7399999999999999E-2</v>
      </c>
      <c r="G133" s="5"/>
      <c r="H133" s="111">
        <f>'PRPM WP2'!H134</f>
        <v>3.1916666666666699E-3</v>
      </c>
      <c r="I133" s="111">
        <f t="shared" si="1"/>
        <v>-2.0591666666666668E-2</v>
      </c>
      <c r="J133" s="399">
        <v>13485</v>
      </c>
    </row>
    <row r="134" spans="1:10" ht="14.5" customHeight="1" x14ac:dyDescent="0.15">
      <c r="A134" s="5"/>
      <c r="B134" s="399">
        <v>13516</v>
      </c>
      <c r="C134" s="16" t="s">
        <v>3327</v>
      </c>
      <c r="D134" s="5"/>
      <c r="E134" s="5"/>
      <c r="F134" s="111">
        <f>'PRPM WP2'!C135</f>
        <v>1.95E-2</v>
      </c>
      <c r="G134" s="5"/>
      <c r="H134" s="111">
        <f>'PRPM WP2'!H135</f>
        <v>3.1833333333333301E-3</v>
      </c>
      <c r="I134" s="111">
        <f t="shared" si="1"/>
        <v>1.631666666666667E-2</v>
      </c>
      <c r="J134" s="399">
        <v>13516</v>
      </c>
    </row>
    <row r="135" spans="1:10" ht="14.5" customHeight="1" x14ac:dyDescent="0.15">
      <c r="A135" s="5"/>
      <c r="B135" s="399">
        <v>13547</v>
      </c>
      <c r="C135" s="16" t="s">
        <v>3327</v>
      </c>
      <c r="D135" s="5"/>
      <c r="E135" s="5"/>
      <c r="F135" s="111">
        <f>'PRPM WP2'!C136</f>
        <v>-3.5299999999999998E-2</v>
      </c>
      <c r="G135" s="5"/>
      <c r="H135" s="111">
        <f>'PRPM WP2'!H136</f>
        <v>3.24166666666667E-3</v>
      </c>
      <c r="I135" s="111">
        <f t="shared" si="1"/>
        <v>-3.8541666666666669E-2</v>
      </c>
      <c r="J135" s="399">
        <v>13547</v>
      </c>
    </row>
    <row r="136" spans="1:10" ht="14.5" customHeight="1" x14ac:dyDescent="0.15">
      <c r="A136" s="5"/>
      <c r="B136" s="399">
        <v>13575</v>
      </c>
      <c r="C136" s="16" t="s">
        <v>3327</v>
      </c>
      <c r="D136" s="5"/>
      <c r="E136" s="5"/>
      <c r="F136" s="111">
        <f>'PRPM WP2'!C137</f>
        <v>-5.7299999999999997E-2</v>
      </c>
      <c r="G136" s="5"/>
      <c r="H136" s="111">
        <f>'PRPM WP2'!H137</f>
        <v>3.3333333333333301E-3</v>
      </c>
      <c r="I136" s="111">
        <f t="shared" si="1"/>
        <v>-6.0633333333333324E-2</v>
      </c>
      <c r="J136" s="399">
        <v>13575</v>
      </c>
    </row>
    <row r="137" spans="1:10" ht="14.5" customHeight="1" x14ac:dyDescent="0.15">
      <c r="A137" s="5"/>
      <c r="B137" s="399">
        <v>13606</v>
      </c>
      <c r="C137" s="16" t="s">
        <v>3327</v>
      </c>
      <c r="D137" s="5"/>
      <c r="E137" s="5"/>
      <c r="F137" s="111">
        <f>'PRPM WP2'!C138</f>
        <v>-7.3599999999999999E-2</v>
      </c>
      <c r="G137" s="5"/>
      <c r="H137" s="111">
        <f>'PRPM WP2'!H138</f>
        <v>3.39166666666667E-3</v>
      </c>
      <c r="I137" s="111">
        <f t="shared" si="1"/>
        <v>-7.6991666666666667E-2</v>
      </c>
      <c r="J137" s="399">
        <v>13606</v>
      </c>
    </row>
    <row r="138" spans="1:10" ht="14.5" customHeight="1" x14ac:dyDescent="0.15">
      <c r="A138" s="5"/>
      <c r="B138" s="399">
        <v>13636</v>
      </c>
      <c r="C138" s="16" t="s">
        <v>3327</v>
      </c>
      <c r="D138" s="5"/>
      <c r="E138" s="5"/>
      <c r="F138" s="111">
        <f>'PRPM WP2'!C139</f>
        <v>-5.16E-2</v>
      </c>
      <c r="G138" s="5"/>
      <c r="H138" s="111">
        <f>'PRPM WP2'!H139</f>
        <v>3.3333333333333301E-3</v>
      </c>
      <c r="I138" s="111">
        <f t="shared" si="1"/>
        <v>-5.4933333333333327E-2</v>
      </c>
      <c r="J138" s="399">
        <v>13636</v>
      </c>
    </row>
    <row r="139" spans="1:10" ht="14.5" customHeight="1" x14ac:dyDescent="0.15">
      <c r="A139" s="5"/>
      <c r="B139" s="399">
        <v>13667</v>
      </c>
      <c r="C139" s="16" t="s">
        <v>3327</v>
      </c>
      <c r="D139" s="5"/>
      <c r="E139" s="5"/>
      <c r="F139" s="111">
        <f>'PRPM WP2'!C140</f>
        <v>-4.6699999999999998E-2</v>
      </c>
      <c r="G139" s="5"/>
      <c r="H139" s="111">
        <f>'PRPM WP2'!H140</f>
        <v>3.3249999999999998E-3</v>
      </c>
      <c r="I139" s="111">
        <f t="shared" si="1"/>
        <v>-5.0025E-2</v>
      </c>
      <c r="J139" s="399">
        <v>13667</v>
      </c>
    </row>
    <row r="140" spans="1:10" ht="14.5" customHeight="1" x14ac:dyDescent="0.15">
      <c r="A140" s="5"/>
      <c r="B140" s="399">
        <v>13697</v>
      </c>
      <c r="C140" s="16" t="s">
        <v>3327</v>
      </c>
      <c r="D140" s="5"/>
      <c r="E140" s="5"/>
      <c r="F140" s="111">
        <f>'PRPM WP2'!C141</f>
        <v>0.1671</v>
      </c>
      <c r="G140" s="5"/>
      <c r="H140" s="111">
        <f>'PRPM WP2'!H141</f>
        <v>3.2833333333333299E-3</v>
      </c>
      <c r="I140" s="111">
        <f t="shared" si="1"/>
        <v>0.16381666666666667</v>
      </c>
      <c r="J140" s="399">
        <v>13697</v>
      </c>
    </row>
    <row r="141" spans="1:10" ht="14.5" customHeight="1" x14ac:dyDescent="0.15">
      <c r="A141" s="5"/>
      <c r="B141" s="399">
        <v>13728</v>
      </c>
      <c r="C141" s="16" t="s">
        <v>3327</v>
      </c>
      <c r="D141" s="5"/>
      <c r="E141" s="5"/>
      <c r="F141" s="111">
        <f>'PRPM WP2'!C142</f>
        <v>-9.0300000000000005E-2</v>
      </c>
      <c r="G141" s="5"/>
      <c r="H141" s="111">
        <f>'PRPM WP2'!H142</f>
        <v>3.24166666666667E-3</v>
      </c>
      <c r="I141" s="111">
        <f t="shared" si="1"/>
        <v>-9.3541666666666676E-2</v>
      </c>
      <c r="J141" s="399">
        <v>13728</v>
      </c>
    </row>
    <row r="142" spans="1:10" ht="14.5" customHeight="1" x14ac:dyDescent="0.15">
      <c r="A142" s="5"/>
      <c r="B142" s="399">
        <v>13759</v>
      </c>
      <c r="C142" s="16" t="s">
        <v>3327</v>
      </c>
      <c r="D142" s="5"/>
      <c r="E142" s="5"/>
      <c r="F142" s="111">
        <f>'PRPM WP2'!C143</f>
        <v>-0.1174</v>
      </c>
      <c r="G142" s="5"/>
      <c r="H142" s="111">
        <f>'PRPM WP2'!H143</f>
        <v>3.3E-3</v>
      </c>
      <c r="I142" s="111">
        <f t="shared" si="1"/>
        <v>-0.1207</v>
      </c>
      <c r="J142" s="399">
        <v>13759</v>
      </c>
    </row>
    <row r="143" spans="1:10" ht="14.5" customHeight="1" x14ac:dyDescent="0.15">
      <c r="A143" s="5"/>
      <c r="B143" s="399">
        <v>13789</v>
      </c>
      <c r="C143" s="16" t="s">
        <v>3327</v>
      </c>
      <c r="D143" s="5"/>
      <c r="E143" s="5"/>
      <c r="F143" s="111">
        <f>'PRPM WP2'!C144</f>
        <v>-5.16E-2</v>
      </c>
      <c r="G143" s="5"/>
      <c r="H143" s="111">
        <f>'PRPM WP2'!H144</f>
        <v>3.4083333333333301E-3</v>
      </c>
      <c r="I143" s="111">
        <f t="shared" si="1"/>
        <v>-5.5008333333333333E-2</v>
      </c>
      <c r="J143" s="399">
        <v>13789</v>
      </c>
    </row>
    <row r="144" spans="1:10" ht="14.5" customHeight="1" x14ac:dyDescent="0.15">
      <c r="A144" s="5"/>
      <c r="B144" s="399">
        <v>13820</v>
      </c>
      <c r="C144" s="16" t="s">
        <v>3327</v>
      </c>
      <c r="D144" s="5"/>
      <c r="E144" s="5"/>
      <c r="F144" s="111">
        <f>'PRPM WP2'!C145</f>
        <v>8.0000000000000002E-3</v>
      </c>
      <c r="G144" s="5"/>
      <c r="H144" s="111">
        <f>'PRPM WP2'!H145</f>
        <v>3.3999999999999998E-3</v>
      </c>
      <c r="I144" s="111">
        <f t="shared" si="1"/>
        <v>4.5999999999999999E-3</v>
      </c>
      <c r="J144" s="399">
        <v>13820</v>
      </c>
    </row>
    <row r="145" spans="1:10" ht="14.5" customHeight="1" x14ac:dyDescent="0.15">
      <c r="A145" s="5"/>
      <c r="B145" s="399">
        <v>13850</v>
      </c>
      <c r="C145" s="16" t="s">
        <v>3327</v>
      </c>
      <c r="D145" s="5"/>
      <c r="E145" s="5"/>
      <c r="F145" s="111">
        <f>'PRPM WP2'!C146</f>
        <v>-9.5100000000000004E-2</v>
      </c>
      <c r="G145" s="5"/>
      <c r="H145" s="111">
        <f>'PRPM WP2'!H146</f>
        <v>3.3583333333333299E-3</v>
      </c>
      <c r="I145" s="111">
        <f t="shared" si="1"/>
        <v>-9.8458333333333328E-2</v>
      </c>
      <c r="J145" s="399">
        <v>13850</v>
      </c>
    </row>
    <row r="146" spans="1:10" ht="14.5" customHeight="1" x14ac:dyDescent="0.15">
      <c r="A146" s="5"/>
      <c r="B146" s="399">
        <v>13881</v>
      </c>
      <c r="C146" s="16" t="s">
        <v>3327</v>
      </c>
      <c r="D146" s="5"/>
      <c r="E146" s="5"/>
      <c r="F146" s="111">
        <f>'PRPM WP2'!C147</f>
        <v>-3.6799999999999999E-2</v>
      </c>
      <c r="G146" s="5"/>
      <c r="H146" s="111">
        <f>'PRPM WP2'!H147</f>
        <v>3.3416666666666699E-3</v>
      </c>
      <c r="I146" s="111">
        <f t="shared" si="1"/>
        <v>-4.0141666666666673E-2</v>
      </c>
      <c r="J146" s="399">
        <v>13881</v>
      </c>
    </row>
    <row r="147" spans="1:10" ht="14.5" customHeight="1" x14ac:dyDescent="0.15">
      <c r="A147" s="5"/>
      <c r="B147" s="399">
        <v>13912</v>
      </c>
      <c r="C147" s="16" t="s">
        <v>3327</v>
      </c>
      <c r="D147" s="5"/>
      <c r="E147" s="5"/>
      <c r="F147" s="111">
        <f>'PRPM WP2'!C148</f>
        <v>3.4099999999999998E-2</v>
      </c>
      <c r="G147" s="5"/>
      <c r="H147" s="111">
        <f>'PRPM WP2'!H148</f>
        <v>3.3583333333333299E-3</v>
      </c>
      <c r="I147" s="111">
        <f t="shared" si="1"/>
        <v>3.0741666666666667E-2</v>
      </c>
      <c r="J147" s="399">
        <v>13912</v>
      </c>
    </row>
    <row r="148" spans="1:10" ht="14.5" customHeight="1" x14ac:dyDescent="0.15">
      <c r="A148" s="5"/>
      <c r="B148" s="399">
        <v>13940</v>
      </c>
      <c r="C148" s="16" t="s">
        <v>3327</v>
      </c>
      <c r="D148" s="5"/>
      <c r="E148" s="5"/>
      <c r="F148" s="111">
        <f>'PRPM WP2'!C149</f>
        <v>-0.19839999999999999</v>
      </c>
      <c r="G148" s="5"/>
      <c r="H148" s="111">
        <f>'PRPM WP2'!H149</f>
        <v>3.3249999999999998E-3</v>
      </c>
      <c r="I148" s="111">
        <f t="shared" si="1"/>
        <v>-0.20172499999999999</v>
      </c>
      <c r="J148" s="399">
        <v>13940</v>
      </c>
    </row>
    <row r="149" spans="1:10" ht="14.5" customHeight="1" x14ac:dyDescent="0.15">
      <c r="A149" s="5"/>
      <c r="B149" s="399">
        <v>13971</v>
      </c>
      <c r="C149" s="16" t="s">
        <v>3327</v>
      </c>
      <c r="D149" s="5"/>
      <c r="E149" s="5"/>
      <c r="F149" s="111">
        <f>'PRPM WP2'!C150</f>
        <v>0.15379999999999999</v>
      </c>
      <c r="G149" s="5"/>
      <c r="H149" s="111">
        <f>'PRPM WP2'!H150</f>
        <v>3.3999999999999998E-3</v>
      </c>
      <c r="I149" s="111">
        <f t="shared" si="1"/>
        <v>0.15040000000000001</v>
      </c>
      <c r="J149" s="399">
        <v>13971</v>
      </c>
    </row>
    <row r="150" spans="1:10" ht="14.5" customHeight="1" x14ac:dyDescent="0.15">
      <c r="A150" s="5"/>
      <c r="B150" s="399">
        <v>14001</v>
      </c>
      <c r="C150" s="16" t="s">
        <v>3327</v>
      </c>
      <c r="D150" s="5"/>
      <c r="E150" s="5"/>
      <c r="F150" s="111">
        <f>'PRPM WP2'!C151</f>
        <v>1.8100000000000002E-2</v>
      </c>
      <c r="G150" s="5"/>
      <c r="H150" s="111">
        <f>'PRPM WP2'!H151</f>
        <v>3.2916666666666702E-3</v>
      </c>
      <c r="I150" s="111">
        <f t="shared" si="1"/>
        <v>1.4808333333333331E-2</v>
      </c>
      <c r="J150" s="399">
        <v>14001</v>
      </c>
    </row>
    <row r="151" spans="1:10" ht="14.5" customHeight="1" x14ac:dyDescent="0.15">
      <c r="A151" s="5"/>
      <c r="B151" s="399">
        <v>14032</v>
      </c>
      <c r="C151" s="16" t="s">
        <v>3327</v>
      </c>
      <c r="D151" s="5"/>
      <c r="E151" s="5"/>
      <c r="F151" s="111">
        <f>'PRPM WP2'!C152</f>
        <v>0.16220000000000001</v>
      </c>
      <c r="G151" s="5"/>
      <c r="H151" s="111">
        <f>'PRPM WP2'!H152</f>
        <v>3.2916666666666702E-3</v>
      </c>
      <c r="I151" s="111">
        <f t="shared" si="1"/>
        <v>0.15890833333333335</v>
      </c>
      <c r="J151" s="399">
        <v>14032</v>
      </c>
    </row>
    <row r="152" spans="1:10" ht="14.5" customHeight="1" x14ac:dyDescent="0.15">
      <c r="A152" s="5"/>
      <c r="B152" s="399">
        <v>14062</v>
      </c>
      <c r="C152" s="16" t="s">
        <v>3327</v>
      </c>
      <c r="D152" s="5"/>
      <c r="E152" s="5"/>
      <c r="F152" s="111">
        <f>'PRPM WP2'!C153</f>
        <v>1.4800000000000001E-2</v>
      </c>
      <c r="G152" s="5"/>
      <c r="H152" s="111">
        <f>'PRPM WP2'!H153</f>
        <v>3.2166666666666702E-3</v>
      </c>
      <c r="I152" s="111">
        <f t="shared" si="1"/>
        <v>1.1583333333333331E-2</v>
      </c>
      <c r="J152" s="399">
        <v>14062</v>
      </c>
    </row>
    <row r="153" spans="1:10" ht="14.5" customHeight="1" x14ac:dyDescent="0.15">
      <c r="A153" s="5"/>
      <c r="B153" s="399">
        <v>14093</v>
      </c>
      <c r="C153" s="16" t="s">
        <v>3327</v>
      </c>
      <c r="D153" s="5"/>
      <c r="E153" s="5"/>
      <c r="F153" s="111">
        <f>'PRPM WP2'!C154</f>
        <v>-5.57E-2</v>
      </c>
      <c r="G153" s="5"/>
      <c r="H153" s="111">
        <f>'PRPM WP2'!H154</f>
        <v>3.2000000000000002E-3</v>
      </c>
      <c r="I153" s="111">
        <f t="shared" si="1"/>
        <v>-5.8900000000000001E-2</v>
      </c>
      <c r="J153" s="399">
        <v>14093</v>
      </c>
    </row>
    <row r="154" spans="1:10" ht="14.5" customHeight="1" x14ac:dyDescent="0.15">
      <c r="A154" s="5"/>
      <c r="B154" s="399">
        <v>14124</v>
      </c>
      <c r="C154" s="16" t="s">
        <v>3327</v>
      </c>
      <c r="D154" s="5"/>
      <c r="E154" s="5"/>
      <c r="F154" s="111">
        <f>'PRPM WP2'!C155</f>
        <v>1.9099999999999999E-2</v>
      </c>
      <c r="G154" s="5"/>
      <c r="H154" s="111">
        <f>'PRPM WP2'!H155</f>
        <v>3.2333333333333298E-3</v>
      </c>
      <c r="I154" s="111">
        <f t="shared" ref="I154:I217" si="2">F154-H154</f>
        <v>1.5866666666666668E-2</v>
      </c>
      <c r="J154" s="399">
        <v>14124</v>
      </c>
    </row>
    <row r="155" spans="1:10" ht="14.5" customHeight="1" x14ac:dyDescent="0.15">
      <c r="A155" s="5"/>
      <c r="B155" s="399">
        <v>14154</v>
      </c>
      <c r="C155" s="16" t="s">
        <v>3327</v>
      </c>
      <c r="D155" s="5"/>
      <c r="E155" s="5"/>
      <c r="F155" s="111">
        <f>'PRPM WP2'!C156</f>
        <v>0.18010000000000001</v>
      </c>
      <c r="G155" s="5"/>
      <c r="H155" s="111">
        <f>'PRPM WP2'!H156</f>
        <v>3.1583333333333298E-3</v>
      </c>
      <c r="I155" s="111">
        <f t="shared" si="2"/>
        <v>0.17694166666666669</v>
      </c>
      <c r="J155" s="399">
        <v>14154</v>
      </c>
    </row>
    <row r="156" spans="1:10" ht="14.5" customHeight="1" x14ac:dyDescent="0.15">
      <c r="A156" s="5"/>
      <c r="B156" s="399">
        <v>14185</v>
      </c>
      <c r="C156" s="16" t="s">
        <v>3327</v>
      </c>
      <c r="D156" s="5"/>
      <c r="E156" s="5"/>
      <c r="F156" s="111">
        <f>'PRPM WP2'!C157</f>
        <v>-6.2E-2</v>
      </c>
      <c r="G156" s="5"/>
      <c r="H156" s="111">
        <f>'PRPM WP2'!H157</f>
        <v>3.1083333333333301E-3</v>
      </c>
      <c r="I156" s="111">
        <f t="shared" si="2"/>
        <v>-6.5108333333333324E-2</v>
      </c>
      <c r="J156" s="399">
        <v>14185</v>
      </c>
    </row>
    <row r="157" spans="1:10" ht="14.5" customHeight="1" x14ac:dyDescent="0.15">
      <c r="A157" s="5"/>
      <c r="B157" s="399">
        <v>14215</v>
      </c>
      <c r="C157" s="16" t="s">
        <v>3327</v>
      </c>
      <c r="D157" s="5"/>
      <c r="E157" s="5"/>
      <c r="F157" s="111">
        <f>'PRPM WP2'!C158</f>
        <v>3.9100000000000003E-2</v>
      </c>
      <c r="G157" s="5"/>
      <c r="H157" s="111">
        <f>'PRPM WP2'!H158</f>
        <v>3.1166666666666699E-3</v>
      </c>
      <c r="I157" s="111">
        <f t="shared" si="2"/>
        <v>3.5983333333333332E-2</v>
      </c>
      <c r="J157" s="399">
        <v>14215</v>
      </c>
    </row>
    <row r="158" spans="1:10" ht="14.5" customHeight="1" x14ac:dyDescent="0.15">
      <c r="A158" s="5"/>
      <c r="B158" s="399">
        <v>14246</v>
      </c>
      <c r="C158" s="16" t="s">
        <v>3327</v>
      </c>
      <c r="D158" s="5"/>
      <c r="E158" s="5"/>
      <c r="F158" s="111">
        <f>'PRPM WP2'!C159</f>
        <v>1.6500000000000001E-2</v>
      </c>
      <c r="G158" s="5"/>
      <c r="H158" s="111">
        <f>'PRPM WP2'!H159</f>
        <v>3.0666666666666698E-3</v>
      </c>
      <c r="I158" s="111">
        <f t="shared" si="2"/>
        <v>1.3433333333333332E-2</v>
      </c>
      <c r="J158" s="399">
        <v>14246</v>
      </c>
    </row>
    <row r="159" spans="1:10" ht="14.5" customHeight="1" x14ac:dyDescent="0.15">
      <c r="A159" s="5"/>
      <c r="B159" s="399">
        <v>14277</v>
      </c>
      <c r="C159" s="16" t="s">
        <v>3327</v>
      </c>
      <c r="D159" s="5"/>
      <c r="E159" s="5"/>
      <c r="F159" s="111">
        <f>'PRPM WP2'!C160</f>
        <v>8.0100000000000005E-2</v>
      </c>
      <c r="G159" s="5"/>
      <c r="H159" s="111">
        <f>'PRPM WP2'!H160</f>
        <v>2.9916666666666698E-3</v>
      </c>
      <c r="I159" s="111">
        <f t="shared" si="2"/>
        <v>7.7108333333333334E-2</v>
      </c>
      <c r="J159" s="399">
        <v>14277</v>
      </c>
    </row>
    <row r="160" spans="1:10" ht="14.5" customHeight="1" x14ac:dyDescent="0.15">
      <c r="A160" s="5"/>
      <c r="B160" s="399">
        <v>14305</v>
      </c>
      <c r="C160" s="16" t="s">
        <v>3327</v>
      </c>
      <c r="D160" s="5"/>
      <c r="E160" s="5"/>
      <c r="F160" s="111">
        <f>'PRPM WP2'!C161</f>
        <v>-0.13780000000000001</v>
      </c>
      <c r="G160" s="5"/>
      <c r="H160" s="111">
        <f>'PRPM WP2'!H161</f>
        <v>2.9499999999999999E-3</v>
      </c>
      <c r="I160" s="111">
        <f t="shared" si="2"/>
        <v>-0.14075000000000001</v>
      </c>
      <c r="J160" s="399">
        <v>14305</v>
      </c>
    </row>
    <row r="161" spans="1:10" ht="14.5" customHeight="1" x14ac:dyDescent="0.15">
      <c r="A161" s="5"/>
      <c r="B161" s="399">
        <v>14336</v>
      </c>
      <c r="C161" s="16" t="s">
        <v>3327</v>
      </c>
      <c r="D161" s="5"/>
      <c r="E161" s="5"/>
      <c r="F161" s="111">
        <f>'PRPM WP2'!C162</f>
        <v>2.8500000000000001E-2</v>
      </c>
      <c r="G161" s="5"/>
      <c r="H161" s="111">
        <f>'PRPM WP2'!H162</f>
        <v>2.9583333333333302E-3</v>
      </c>
      <c r="I161" s="111">
        <f t="shared" si="2"/>
        <v>2.5541666666666671E-2</v>
      </c>
      <c r="J161" s="399">
        <v>14336</v>
      </c>
    </row>
    <row r="162" spans="1:10" ht="14.5" customHeight="1" x14ac:dyDescent="0.15">
      <c r="A162" s="5"/>
      <c r="B162" s="399">
        <v>14366</v>
      </c>
      <c r="C162" s="16" t="s">
        <v>3327</v>
      </c>
      <c r="D162" s="5"/>
      <c r="E162" s="5"/>
      <c r="F162" s="111">
        <f>'PRPM WP2'!C163</f>
        <v>6.6500000000000004E-2</v>
      </c>
      <c r="G162" s="5"/>
      <c r="H162" s="111">
        <f>'PRPM WP2'!H163</f>
        <v>2.9166666666666698E-3</v>
      </c>
      <c r="I162" s="111">
        <f t="shared" si="2"/>
        <v>6.3583333333333339E-2</v>
      </c>
      <c r="J162" s="399">
        <v>14366</v>
      </c>
    </row>
    <row r="163" spans="1:10" ht="14.5" customHeight="1" x14ac:dyDescent="0.15">
      <c r="A163" s="5"/>
      <c r="B163" s="399">
        <v>14397</v>
      </c>
      <c r="C163" s="16" t="s">
        <v>3327</v>
      </c>
      <c r="D163" s="5"/>
      <c r="E163" s="5"/>
      <c r="F163" s="111">
        <f>'PRPM WP2'!C164</f>
        <v>-4.2299999999999997E-2</v>
      </c>
      <c r="G163" s="5"/>
      <c r="H163" s="111">
        <f>'PRPM WP2'!H164</f>
        <v>2.89166666666667E-3</v>
      </c>
      <c r="I163" s="111">
        <f t="shared" si="2"/>
        <v>-4.5191666666666665E-2</v>
      </c>
      <c r="J163" s="399">
        <v>14397</v>
      </c>
    </row>
    <row r="164" spans="1:10" ht="14.5" customHeight="1" x14ac:dyDescent="0.15">
      <c r="A164" s="5"/>
      <c r="B164" s="399">
        <v>14427</v>
      </c>
      <c r="C164" s="16" t="s">
        <v>3327</v>
      </c>
      <c r="D164" s="5"/>
      <c r="E164" s="5"/>
      <c r="F164" s="111">
        <f>'PRPM WP2'!C165</f>
        <v>0.1208</v>
      </c>
      <c r="G164" s="5"/>
      <c r="H164" s="111">
        <f>'PRPM WP2'!H165</f>
        <v>2.8583333333333299E-3</v>
      </c>
      <c r="I164" s="111">
        <f t="shared" si="2"/>
        <v>0.11794166666666668</v>
      </c>
      <c r="J164" s="399">
        <v>14427</v>
      </c>
    </row>
    <row r="165" spans="1:10" ht="14.5" customHeight="1" x14ac:dyDescent="0.15">
      <c r="A165" s="5"/>
      <c r="B165" s="399">
        <v>14458</v>
      </c>
      <c r="C165" s="16" t="s">
        <v>3327</v>
      </c>
      <c r="D165" s="5"/>
      <c r="E165" s="5"/>
      <c r="F165" s="111">
        <f>'PRPM WP2'!C166</f>
        <v>-6.4699999999999994E-2</v>
      </c>
      <c r="G165" s="5"/>
      <c r="H165" s="111">
        <f>'PRPM WP2'!H166</f>
        <v>2.8416666666666699E-3</v>
      </c>
      <c r="I165" s="111">
        <f t="shared" si="2"/>
        <v>-6.7541666666666667E-2</v>
      </c>
      <c r="J165" s="399">
        <v>14458</v>
      </c>
    </row>
    <row r="166" spans="1:10" ht="14.5" customHeight="1" x14ac:dyDescent="0.15">
      <c r="A166" s="5"/>
      <c r="B166" s="399">
        <v>14489</v>
      </c>
      <c r="C166" s="16" t="s">
        <v>3327</v>
      </c>
      <c r="D166" s="5"/>
      <c r="E166" s="5"/>
      <c r="F166" s="111">
        <f>'PRPM WP2'!C167</f>
        <v>4.2099999999999999E-2</v>
      </c>
      <c r="G166" s="5"/>
      <c r="H166" s="111">
        <f>'PRPM WP2'!H167</f>
        <v>3.0916666666666701E-3</v>
      </c>
      <c r="I166" s="111">
        <f t="shared" si="2"/>
        <v>3.9008333333333325E-2</v>
      </c>
      <c r="J166" s="399">
        <v>14489</v>
      </c>
    </row>
    <row r="167" spans="1:10" ht="14.5" customHeight="1" x14ac:dyDescent="0.15">
      <c r="A167" s="5"/>
      <c r="B167" s="399">
        <v>14519</v>
      </c>
      <c r="C167" s="16" t="s">
        <v>3327</v>
      </c>
      <c r="D167" s="5"/>
      <c r="E167" s="5"/>
      <c r="F167" s="111">
        <f>'PRPM WP2'!C168</f>
        <v>1.2999999999999999E-2</v>
      </c>
      <c r="G167" s="5"/>
      <c r="H167" s="111">
        <f>'PRPM WP2'!H168</f>
        <v>2.98333333333333E-3</v>
      </c>
      <c r="I167" s="111">
        <f t="shared" si="2"/>
        <v>1.001666666666667E-2</v>
      </c>
      <c r="J167" s="399">
        <v>14519</v>
      </c>
    </row>
    <row r="168" spans="1:10" ht="14.5" customHeight="1" x14ac:dyDescent="0.15">
      <c r="A168" s="5"/>
      <c r="B168" s="399">
        <v>14550</v>
      </c>
      <c r="C168" s="16" t="s">
        <v>3327</v>
      </c>
      <c r="D168" s="5"/>
      <c r="E168" s="5"/>
      <c r="F168" s="111">
        <f>'PRPM WP2'!C169</f>
        <v>-1.5699999999999999E-2</v>
      </c>
      <c r="G168" s="5"/>
      <c r="H168" s="111">
        <f>'PRPM WP2'!H169</f>
        <v>2.8416666666666699E-3</v>
      </c>
      <c r="I168" s="111">
        <f t="shared" si="2"/>
        <v>-1.8541666666666668E-2</v>
      </c>
      <c r="J168" s="399">
        <v>14550</v>
      </c>
    </row>
    <row r="169" spans="1:10" ht="14.5" customHeight="1" x14ac:dyDescent="0.15">
      <c r="A169" s="5"/>
      <c r="B169" s="399">
        <v>14580</v>
      </c>
      <c r="C169" s="16" t="s">
        <v>3327</v>
      </c>
      <c r="D169" s="5"/>
      <c r="E169" s="5"/>
      <c r="F169" s="111">
        <f>'PRPM WP2'!C170</f>
        <v>2.7199999999999998E-2</v>
      </c>
      <c r="G169" s="5"/>
      <c r="H169" s="111">
        <f>'PRPM WP2'!H170</f>
        <v>2.81666666666667E-3</v>
      </c>
      <c r="I169" s="111">
        <f t="shared" si="2"/>
        <v>2.438333333333333E-2</v>
      </c>
      <c r="J169" s="399">
        <v>14580</v>
      </c>
    </row>
    <row r="170" spans="1:10" ht="14.5" customHeight="1" x14ac:dyDescent="0.15">
      <c r="A170" s="5"/>
      <c r="B170" s="399">
        <v>14611</v>
      </c>
      <c r="C170" s="16" t="s">
        <v>3327</v>
      </c>
      <c r="D170" s="5"/>
      <c r="E170" s="5"/>
      <c r="F170" s="111">
        <f>'PRPM WP2'!C171</f>
        <v>6.8999999999999999E-3</v>
      </c>
      <c r="G170" s="5"/>
      <c r="H170" s="111">
        <f>'PRPM WP2'!H171</f>
        <v>2.7833333333333299E-3</v>
      </c>
      <c r="I170" s="111">
        <f t="shared" si="2"/>
        <v>4.1166666666666695E-3</v>
      </c>
      <c r="J170" s="399">
        <v>14611</v>
      </c>
    </row>
    <row r="171" spans="1:10" ht="14.5" customHeight="1" x14ac:dyDescent="0.15">
      <c r="A171" s="5"/>
      <c r="B171" s="399">
        <v>14642</v>
      </c>
      <c r="C171" s="16" t="s">
        <v>3327</v>
      </c>
      <c r="D171" s="5"/>
      <c r="E171" s="5"/>
      <c r="F171" s="111">
        <f>'PRPM WP2'!C172</f>
        <v>-1.0200000000000001E-2</v>
      </c>
      <c r="G171" s="5"/>
      <c r="H171" s="111">
        <f>'PRPM WP2'!H172</f>
        <v>2.7916666666666702E-3</v>
      </c>
      <c r="I171" s="111">
        <f t="shared" si="2"/>
        <v>-1.299166666666667E-2</v>
      </c>
      <c r="J171" s="399">
        <v>14642</v>
      </c>
    </row>
    <row r="172" spans="1:10" ht="14.5" customHeight="1" x14ac:dyDescent="0.15">
      <c r="A172" s="5"/>
      <c r="B172" s="399">
        <v>14671</v>
      </c>
      <c r="C172" s="16" t="s">
        <v>3327</v>
      </c>
      <c r="D172" s="5"/>
      <c r="E172" s="5"/>
      <c r="F172" s="111">
        <f>'PRPM WP2'!C173</f>
        <v>9.4000000000000004E-3</v>
      </c>
      <c r="G172" s="5"/>
      <c r="H172" s="111">
        <f>'PRPM WP2'!H173</f>
        <v>2.7833333333333299E-3</v>
      </c>
      <c r="I172" s="111">
        <f t="shared" si="2"/>
        <v>6.61666666666667E-3</v>
      </c>
      <c r="J172" s="399">
        <v>14671</v>
      </c>
    </row>
    <row r="173" spans="1:10" ht="14.5" customHeight="1" x14ac:dyDescent="0.15">
      <c r="A173" s="5"/>
      <c r="B173" s="399">
        <v>14702</v>
      </c>
      <c r="C173" s="16" t="s">
        <v>3327</v>
      </c>
      <c r="D173" s="5"/>
      <c r="E173" s="5"/>
      <c r="F173" s="111">
        <f>'PRPM WP2'!C174</f>
        <v>-9.1999999999999998E-3</v>
      </c>
      <c r="G173" s="5"/>
      <c r="H173" s="111">
        <f>'PRPM WP2'!H174</f>
        <v>2.70833333333333E-3</v>
      </c>
      <c r="I173" s="111">
        <f t="shared" si="2"/>
        <v>-1.190833333333333E-2</v>
      </c>
      <c r="J173" s="399">
        <v>14702</v>
      </c>
    </row>
    <row r="174" spans="1:10" ht="14.5" customHeight="1" x14ac:dyDescent="0.15">
      <c r="A174" s="5"/>
      <c r="B174" s="399">
        <v>14732</v>
      </c>
      <c r="C174" s="16" t="s">
        <v>3327</v>
      </c>
      <c r="D174" s="5"/>
      <c r="E174" s="5"/>
      <c r="F174" s="111">
        <f>'PRPM WP2'!C175</f>
        <v>-0.19639999999999999</v>
      </c>
      <c r="G174" s="5"/>
      <c r="H174" s="111">
        <f>'PRPM WP2'!H175</f>
        <v>2.7499999999999998E-3</v>
      </c>
      <c r="I174" s="111">
        <f t="shared" si="2"/>
        <v>-0.19914999999999999</v>
      </c>
      <c r="J174" s="399">
        <v>14732</v>
      </c>
    </row>
    <row r="175" spans="1:10" ht="14.5" customHeight="1" x14ac:dyDescent="0.15">
      <c r="A175" s="5"/>
      <c r="B175" s="399">
        <v>14763</v>
      </c>
      <c r="C175" s="16" t="s">
        <v>3327</v>
      </c>
      <c r="D175" s="5"/>
      <c r="E175" s="5"/>
      <c r="F175" s="111">
        <f>'PRPM WP2'!C176</f>
        <v>0.15060000000000001</v>
      </c>
      <c r="G175" s="5"/>
      <c r="H175" s="111">
        <f>'PRPM WP2'!H176</f>
        <v>2.7833333333333299E-3</v>
      </c>
      <c r="I175" s="111">
        <f t="shared" si="2"/>
        <v>0.14781666666666668</v>
      </c>
      <c r="J175" s="399">
        <v>14763</v>
      </c>
    </row>
    <row r="176" spans="1:10" ht="14.5" customHeight="1" x14ac:dyDescent="0.15">
      <c r="A176" s="5"/>
      <c r="B176" s="399">
        <v>14793</v>
      </c>
      <c r="C176" s="16" t="s">
        <v>3327</v>
      </c>
      <c r="D176" s="5"/>
      <c r="E176" s="5"/>
      <c r="F176" s="111">
        <f>'PRPM WP2'!C177</f>
        <v>6.4999999999999997E-3</v>
      </c>
      <c r="G176" s="5"/>
      <c r="H176" s="111">
        <f>'PRPM WP2'!H177</f>
        <v>2.6916666666666699E-3</v>
      </c>
      <c r="I176" s="111">
        <f t="shared" si="2"/>
        <v>3.8083333333333298E-3</v>
      </c>
      <c r="J176" s="399">
        <v>14793</v>
      </c>
    </row>
    <row r="177" spans="1:10" ht="14.5" customHeight="1" x14ac:dyDescent="0.15">
      <c r="A177" s="5"/>
      <c r="B177" s="399">
        <v>14824</v>
      </c>
      <c r="C177" s="16" t="s">
        <v>3327</v>
      </c>
      <c r="D177" s="5"/>
      <c r="E177" s="5"/>
      <c r="F177" s="111">
        <f>'PRPM WP2'!C178</f>
        <v>-9.4000000000000004E-3</v>
      </c>
      <c r="G177" s="5"/>
      <c r="H177" s="111">
        <f>'PRPM WP2'!H178</f>
        <v>2.6749999999999999E-3</v>
      </c>
      <c r="I177" s="111">
        <f t="shared" si="2"/>
        <v>-1.2075000000000001E-2</v>
      </c>
      <c r="J177" s="399">
        <v>14824</v>
      </c>
    </row>
    <row r="178" spans="1:10" ht="14.5" customHeight="1" x14ac:dyDescent="0.15">
      <c r="A178" s="5"/>
      <c r="B178" s="399">
        <v>14855</v>
      </c>
      <c r="C178" s="16" t="s">
        <v>3327</v>
      </c>
      <c r="D178" s="5"/>
      <c r="E178" s="5"/>
      <c r="F178" s="111">
        <f>'PRPM WP2'!C179</f>
        <v>-2.1100000000000001E-2</v>
      </c>
      <c r="G178" s="5"/>
      <c r="H178" s="111">
        <f>'PRPM WP2'!H179</f>
        <v>2.65E-3</v>
      </c>
      <c r="I178" s="111">
        <f t="shared" si="2"/>
        <v>-2.375E-2</v>
      </c>
      <c r="J178" s="399">
        <v>14855</v>
      </c>
    </row>
    <row r="179" spans="1:10" ht="14.5" customHeight="1" x14ac:dyDescent="0.15">
      <c r="A179" s="5"/>
      <c r="B179" s="399">
        <v>14885</v>
      </c>
      <c r="C179" s="16" t="s">
        <v>3327</v>
      </c>
      <c r="D179" s="5"/>
      <c r="E179" s="5"/>
      <c r="F179" s="111">
        <f>'PRPM WP2'!C180</f>
        <v>3.1699999999999999E-2</v>
      </c>
      <c r="G179" s="5"/>
      <c r="H179" s="111">
        <f>'PRPM WP2'!H180</f>
        <v>2.6250000000000002E-3</v>
      </c>
      <c r="I179" s="111">
        <f t="shared" si="2"/>
        <v>2.9075E-2</v>
      </c>
      <c r="J179" s="399">
        <v>14885</v>
      </c>
    </row>
    <row r="180" spans="1:10" ht="14.5" customHeight="1" x14ac:dyDescent="0.15">
      <c r="A180" s="5"/>
      <c r="B180" s="399">
        <v>14916</v>
      </c>
      <c r="C180" s="16" t="s">
        <v>3327</v>
      </c>
      <c r="D180" s="5"/>
      <c r="E180" s="5"/>
      <c r="F180" s="111">
        <f>'PRPM WP2'!C181</f>
        <v>-0.1207</v>
      </c>
      <c r="G180" s="5"/>
      <c r="H180" s="111">
        <f>'PRPM WP2'!H181</f>
        <v>2.5916666666666701E-3</v>
      </c>
      <c r="I180" s="111">
        <f t="shared" si="2"/>
        <v>-0.12329166666666667</v>
      </c>
      <c r="J180" s="399">
        <v>14916</v>
      </c>
    </row>
    <row r="181" spans="1:10" ht="14.5" customHeight="1" x14ac:dyDescent="0.15">
      <c r="A181" s="5"/>
      <c r="B181" s="399">
        <v>14946</v>
      </c>
      <c r="C181" s="16" t="s">
        <v>3327</v>
      </c>
      <c r="D181" s="5"/>
      <c r="E181" s="5"/>
      <c r="F181" s="111">
        <f>'PRPM WP2'!C182</f>
        <v>1.54E-2</v>
      </c>
      <c r="G181" s="5"/>
      <c r="H181" s="111">
        <f>'PRPM WP2'!H182</f>
        <v>2.5833333333333298E-3</v>
      </c>
      <c r="I181" s="111">
        <f t="shared" si="2"/>
        <v>1.2816666666666671E-2</v>
      </c>
      <c r="J181" s="399">
        <v>14946</v>
      </c>
    </row>
    <row r="182" spans="1:10" ht="14.5" customHeight="1" x14ac:dyDescent="0.15">
      <c r="A182" s="5"/>
      <c r="B182" s="399">
        <v>14977</v>
      </c>
      <c r="C182" s="16" t="s">
        <v>3327</v>
      </c>
      <c r="D182" s="5"/>
      <c r="E182" s="5"/>
      <c r="F182" s="111">
        <f>'PRPM WP2'!C183</f>
        <v>-8.3999999999999995E-3</v>
      </c>
      <c r="G182" s="5"/>
      <c r="H182" s="111">
        <f>'PRPM WP2'!H183</f>
        <v>2.6250000000000002E-3</v>
      </c>
      <c r="I182" s="111">
        <f t="shared" si="2"/>
        <v>-1.1025E-2</v>
      </c>
      <c r="J182" s="399">
        <v>14977</v>
      </c>
    </row>
    <row r="183" spans="1:10" ht="14.5" customHeight="1" x14ac:dyDescent="0.15">
      <c r="A183" s="5"/>
      <c r="B183" s="399">
        <v>15008</v>
      </c>
      <c r="C183" s="16" t="s">
        <v>3327</v>
      </c>
      <c r="D183" s="5"/>
      <c r="E183" s="5"/>
      <c r="F183" s="111">
        <f>'PRPM WP2'!C184</f>
        <v>-2.3300000000000001E-2</v>
      </c>
      <c r="G183" s="5"/>
      <c r="H183" s="111">
        <f>'PRPM WP2'!H184</f>
        <v>2.66666666666667E-3</v>
      </c>
      <c r="I183" s="111">
        <f t="shared" si="2"/>
        <v>-2.5966666666666673E-2</v>
      </c>
      <c r="J183" s="399">
        <v>15008</v>
      </c>
    </row>
    <row r="184" spans="1:10" ht="14.5" customHeight="1" x14ac:dyDescent="0.15">
      <c r="A184" s="5"/>
      <c r="B184" s="399">
        <v>15036</v>
      </c>
      <c r="C184" s="16" t="s">
        <v>3327</v>
      </c>
      <c r="D184" s="5"/>
      <c r="E184" s="5"/>
      <c r="F184" s="111">
        <f>'PRPM WP2'!C185</f>
        <v>-2.8000000000000001E-2</v>
      </c>
      <c r="G184" s="5"/>
      <c r="H184" s="111">
        <f>'PRPM WP2'!H185</f>
        <v>2.63333333333333E-3</v>
      </c>
      <c r="I184" s="111">
        <f t="shared" si="2"/>
        <v>-3.0633333333333332E-2</v>
      </c>
      <c r="J184" s="399">
        <v>15036</v>
      </c>
    </row>
    <row r="185" spans="1:10" ht="14.5" customHeight="1" x14ac:dyDescent="0.15">
      <c r="A185" s="5"/>
      <c r="B185" s="399">
        <v>15067</v>
      </c>
      <c r="C185" s="16" t="s">
        <v>3327</v>
      </c>
      <c r="D185" s="5"/>
      <c r="E185" s="5"/>
      <c r="F185" s="111">
        <f>'PRPM WP2'!C186</f>
        <v>-8.4400000000000003E-2</v>
      </c>
      <c r="G185" s="5"/>
      <c r="H185" s="111">
        <f>'PRPM WP2'!H186</f>
        <v>2.6166666666666699E-3</v>
      </c>
      <c r="I185" s="111">
        <f t="shared" si="2"/>
        <v>-8.7016666666666673E-2</v>
      </c>
      <c r="J185" s="399">
        <v>15067</v>
      </c>
    </row>
    <row r="186" spans="1:10" ht="14.5" customHeight="1" x14ac:dyDescent="0.15">
      <c r="A186" s="5"/>
      <c r="B186" s="399">
        <v>15097</v>
      </c>
      <c r="C186" s="16" t="s">
        <v>3327</v>
      </c>
      <c r="D186" s="5"/>
      <c r="E186" s="5"/>
      <c r="F186" s="111">
        <f>'PRPM WP2'!C187</f>
        <v>-3.3700000000000001E-2</v>
      </c>
      <c r="G186" s="5"/>
      <c r="H186" s="111">
        <f>'PRPM WP2'!H187</f>
        <v>2.5666666666666698E-3</v>
      </c>
      <c r="I186" s="111">
        <f t="shared" si="2"/>
        <v>-3.6266666666666669E-2</v>
      </c>
      <c r="J186" s="399">
        <v>15097</v>
      </c>
    </row>
    <row r="187" spans="1:10" ht="14.5" customHeight="1" x14ac:dyDescent="0.15">
      <c r="A187" s="5"/>
      <c r="B187" s="399">
        <v>15128</v>
      </c>
      <c r="C187" s="16" t="s">
        <v>3327</v>
      </c>
      <c r="D187" s="5"/>
      <c r="E187" s="5"/>
      <c r="F187" s="111">
        <f>'PRPM WP2'!C188</f>
        <v>2.5700000000000001E-2</v>
      </c>
      <c r="G187" s="5"/>
      <c r="H187" s="111">
        <f>'PRPM WP2'!H188</f>
        <v>2.5249999999999999E-3</v>
      </c>
      <c r="I187" s="111">
        <f t="shared" si="2"/>
        <v>2.3175000000000001E-2</v>
      </c>
      <c r="J187" s="399">
        <v>15128</v>
      </c>
    </row>
    <row r="188" spans="1:10" ht="14.5" customHeight="1" x14ac:dyDescent="0.15">
      <c r="A188" s="5"/>
      <c r="B188" s="399">
        <v>15158</v>
      </c>
      <c r="C188" s="16" t="s">
        <v>3327</v>
      </c>
      <c r="D188" s="5"/>
      <c r="E188" s="5"/>
      <c r="F188" s="111">
        <f>'PRPM WP2'!C189</f>
        <v>5.3800000000000001E-2</v>
      </c>
      <c r="G188" s="5"/>
      <c r="H188" s="111">
        <f>'PRPM WP2'!H189</f>
        <v>2.5000000000000001E-3</v>
      </c>
      <c r="I188" s="111">
        <f t="shared" si="2"/>
        <v>5.1299999999999998E-2</v>
      </c>
      <c r="J188" s="399">
        <v>15158</v>
      </c>
    </row>
    <row r="189" spans="1:10" ht="14.5" customHeight="1" x14ac:dyDescent="0.15">
      <c r="A189" s="5"/>
      <c r="B189" s="399">
        <v>15189</v>
      </c>
      <c r="C189" s="16" t="s">
        <v>3327</v>
      </c>
      <c r="D189" s="5"/>
      <c r="E189" s="5"/>
      <c r="F189" s="111">
        <f>'PRPM WP2'!C190</f>
        <v>-1.9199999999999998E-2</v>
      </c>
      <c r="G189" s="5"/>
      <c r="H189" s="111">
        <f>'PRPM WP2'!H190</f>
        <v>2.48333333333333E-3</v>
      </c>
      <c r="I189" s="111">
        <f t="shared" si="2"/>
        <v>-2.1683333333333329E-2</v>
      </c>
      <c r="J189" s="399">
        <v>15189</v>
      </c>
    </row>
    <row r="190" spans="1:10" ht="14.5" customHeight="1" x14ac:dyDescent="0.15">
      <c r="A190" s="5"/>
      <c r="B190" s="399">
        <v>15220</v>
      </c>
      <c r="C190" s="16" t="s">
        <v>3327</v>
      </c>
      <c r="D190" s="5"/>
      <c r="E190" s="5"/>
      <c r="F190" s="111">
        <f>'PRPM WP2'!C191</f>
        <v>-2.8199999999999999E-2</v>
      </c>
      <c r="G190" s="5"/>
      <c r="H190" s="111">
        <f>'PRPM WP2'!H191</f>
        <v>2.5000000000000001E-3</v>
      </c>
      <c r="I190" s="111">
        <f t="shared" si="2"/>
        <v>-3.0699999999999998E-2</v>
      </c>
      <c r="J190" s="399">
        <v>15220</v>
      </c>
    </row>
    <row r="191" spans="1:10" ht="14.5" customHeight="1" x14ac:dyDescent="0.15">
      <c r="A191" s="5"/>
      <c r="B191" s="399">
        <v>15250</v>
      </c>
      <c r="C191" s="16" t="s">
        <v>3327</v>
      </c>
      <c r="D191" s="5"/>
      <c r="E191" s="5"/>
      <c r="F191" s="111">
        <f>'PRPM WP2'!C192</f>
        <v>-8.48E-2</v>
      </c>
      <c r="G191" s="5"/>
      <c r="H191" s="111">
        <f>'PRPM WP2'!H192</f>
        <v>2.5000000000000001E-3</v>
      </c>
      <c r="I191" s="111">
        <f t="shared" si="2"/>
        <v>-8.7300000000000003E-2</v>
      </c>
      <c r="J191" s="399">
        <v>15250</v>
      </c>
    </row>
    <row r="192" spans="1:10" ht="14.5" customHeight="1" x14ac:dyDescent="0.15">
      <c r="A192" s="5"/>
      <c r="B192" s="399">
        <v>15281</v>
      </c>
      <c r="C192" s="16" t="s">
        <v>3327</v>
      </c>
      <c r="D192" s="5"/>
      <c r="E192" s="5"/>
      <c r="F192" s="111">
        <f>'PRPM WP2'!C193</f>
        <v>-6.5199999999999994E-2</v>
      </c>
      <c r="G192" s="5"/>
      <c r="H192" s="111">
        <f>'PRPM WP2'!H193</f>
        <v>2.48333333333333E-3</v>
      </c>
      <c r="I192" s="111">
        <f t="shared" si="2"/>
        <v>-6.7683333333333318E-2</v>
      </c>
      <c r="J192" s="399">
        <v>15281</v>
      </c>
    </row>
    <row r="193" spans="1:10" ht="14.5" customHeight="1" x14ac:dyDescent="0.15">
      <c r="A193" s="5"/>
      <c r="B193" s="399">
        <v>15311</v>
      </c>
      <c r="C193" s="16" t="s">
        <v>3327</v>
      </c>
      <c r="D193" s="5"/>
      <c r="E193" s="5"/>
      <c r="F193" s="111">
        <f>'PRPM WP2'!C194</f>
        <v>-6.7799999999999999E-2</v>
      </c>
      <c r="G193" s="5"/>
      <c r="H193" s="111">
        <f>'PRPM WP2'!H194</f>
        <v>2.5500000000000002E-3</v>
      </c>
      <c r="I193" s="111">
        <f t="shared" si="2"/>
        <v>-7.0349999999999996E-2</v>
      </c>
      <c r="J193" s="399">
        <v>15311</v>
      </c>
    </row>
    <row r="194" spans="1:10" ht="14.5" customHeight="1" x14ac:dyDescent="0.15">
      <c r="A194" s="5"/>
      <c r="B194" s="399">
        <v>15342</v>
      </c>
      <c r="C194" s="16" t="s">
        <v>3327</v>
      </c>
      <c r="D194" s="5"/>
      <c r="E194" s="5"/>
      <c r="F194" s="111">
        <f>'PRPM WP2'!C195</f>
        <v>2.52E-2</v>
      </c>
      <c r="G194" s="5"/>
      <c r="H194" s="111">
        <f>'PRPM WP2'!H195</f>
        <v>2.575E-3</v>
      </c>
      <c r="I194" s="111">
        <f t="shared" si="2"/>
        <v>2.2624999999999999E-2</v>
      </c>
      <c r="J194" s="399">
        <v>15342</v>
      </c>
    </row>
    <row r="195" spans="1:10" ht="14.5" customHeight="1" x14ac:dyDescent="0.15">
      <c r="A195" s="5"/>
      <c r="B195" s="399">
        <v>15373</v>
      </c>
      <c r="C195" s="16" t="s">
        <v>3327</v>
      </c>
      <c r="D195" s="5"/>
      <c r="E195" s="5"/>
      <c r="F195" s="111">
        <f>'PRPM WP2'!C196</f>
        <v>-3.39E-2</v>
      </c>
      <c r="G195" s="5"/>
      <c r="H195" s="111">
        <f>'PRPM WP2'!H196</f>
        <v>2.575E-3</v>
      </c>
      <c r="I195" s="111">
        <f t="shared" si="2"/>
        <v>-3.6475E-2</v>
      </c>
      <c r="J195" s="399">
        <v>15373</v>
      </c>
    </row>
    <row r="196" spans="1:10" ht="14.5" customHeight="1" x14ac:dyDescent="0.15">
      <c r="A196" s="5"/>
      <c r="B196" s="399">
        <v>15401</v>
      </c>
      <c r="C196" s="16" t="s">
        <v>3327</v>
      </c>
      <c r="D196" s="5"/>
      <c r="E196" s="5"/>
      <c r="F196" s="111">
        <f>'PRPM WP2'!C197</f>
        <v>-0.1046</v>
      </c>
      <c r="G196" s="5"/>
      <c r="H196" s="111">
        <f>'PRPM WP2'!H197</f>
        <v>2.5999999999999999E-3</v>
      </c>
      <c r="I196" s="111">
        <f t="shared" si="2"/>
        <v>-0.1072</v>
      </c>
      <c r="J196" s="399">
        <v>15401</v>
      </c>
    </row>
    <row r="197" spans="1:10" ht="14.5" customHeight="1" x14ac:dyDescent="0.15">
      <c r="A197" s="5"/>
      <c r="B197" s="399">
        <v>15432</v>
      </c>
      <c r="C197" s="16" t="s">
        <v>3327</v>
      </c>
      <c r="D197" s="5"/>
      <c r="E197" s="5"/>
      <c r="F197" s="111">
        <f>'PRPM WP2'!C198</f>
        <v>-4.3200000000000002E-2</v>
      </c>
      <c r="G197" s="5"/>
      <c r="H197" s="111">
        <f>'PRPM WP2'!H198</f>
        <v>2.575E-3</v>
      </c>
      <c r="I197" s="111">
        <f t="shared" si="2"/>
        <v>-4.5775000000000003E-2</v>
      </c>
      <c r="J197" s="399">
        <v>15432</v>
      </c>
    </row>
    <row r="198" spans="1:10" ht="14.5" customHeight="1" x14ac:dyDescent="0.15">
      <c r="A198" s="5"/>
      <c r="B198" s="399">
        <v>15462</v>
      </c>
      <c r="C198" s="16" t="s">
        <v>3327</v>
      </c>
      <c r="D198" s="5"/>
      <c r="E198" s="5"/>
      <c r="F198" s="111">
        <f>'PRPM WP2'!C199</f>
        <v>9.5600000000000004E-2</v>
      </c>
      <c r="G198" s="5"/>
      <c r="H198" s="111">
        <f>'PRPM WP2'!H199</f>
        <v>2.5833333333333298E-3</v>
      </c>
      <c r="I198" s="111">
        <f t="shared" si="2"/>
        <v>9.3016666666666678E-2</v>
      </c>
      <c r="J198" s="399">
        <v>15462</v>
      </c>
    </row>
    <row r="199" spans="1:10" ht="14.5" customHeight="1" x14ac:dyDescent="0.15">
      <c r="A199" s="5"/>
      <c r="B199" s="399">
        <v>15493</v>
      </c>
      <c r="C199" s="16" t="s">
        <v>3327</v>
      </c>
      <c r="D199" s="5"/>
      <c r="E199" s="5"/>
      <c r="F199" s="111">
        <f>'PRPM WP2'!C200</f>
        <v>5.7000000000000002E-3</v>
      </c>
      <c r="G199" s="5"/>
      <c r="H199" s="111">
        <f>'PRPM WP2'!H200</f>
        <v>2.5999999999999999E-3</v>
      </c>
      <c r="I199" s="111">
        <f t="shared" si="2"/>
        <v>3.1000000000000003E-3</v>
      </c>
      <c r="J199" s="399">
        <v>15493</v>
      </c>
    </row>
    <row r="200" spans="1:10" ht="14.5" customHeight="1" x14ac:dyDescent="0.15">
      <c r="A200" s="5"/>
      <c r="B200" s="399">
        <v>15523</v>
      </c>
      <c r="C200" s="16" t="s">
        <v>3327</v>
      </c>
      <c r="D200" s="5"/>
      <c r="E200" s="5"/>
      <c r="F200" s="111">
        <f>'PRPM WP2'!C201</f>
        <v>4.0000000000000001E-3</v>
      </c>
      <c r="G200" s="5"/>
      <c r="H200" s="111">
        <f>'PRPM WP2'!H201</f>
        <v>2.5833333333333298E-3</v>
      </c>
      <c r="I200" s="111">
        <f t="shared" si="2"/>
        <v>1.4166666666666702E-3</v>
      </c>
      <c r="J200" s="399">
        <v>15523</v>
      </c>
    </row>
    <row r="201" spans="1:10" ht="14.5" customHeight="1" x14ac:dyDescent="0.15">
      <c r="A201" s="5"/>
      <c r="B201" s="399">
        <v>15554</v>
      </c>
      <c r="C201" s="16" t="s">
        <v>3327</v>
      </c>
      <c r="D201" s="5"/>
      <c r="E201" s="5"/>
      <c r="F201" s="111">
        <f>'PRPM WP2'!C202</f>
        <v>2.5999999999999999E-3</v>
      </c>
      <c r="G201" s="5"/>
      <c r="H201" s="111">
        <f>'PRPM WP2'!H202</f>
        <v>2.5833333333333298E-3</v>
      </c>
      <c r="I201" s="111">
        <f t="shared" si="2"/>
        <v>1.6666666666670035E-5</v>
      </c>
      <c r="J201" s="399">
        <v>15554</v>
      </c>
    </row>
    <row r="202" spans="1:10" ht="14.5" customHeight="1" x14ac:dyDescent="0.15">
      <c r="A202" s="5"/>
      <c r="B202" s="399">
        <v>15585</v>
      </c>
      <c r="C202" s="16" t="s">
        <v>3327</v>
      </c>
      <c r="D202" s="5"/>
      <c r="E202" s="5"/>
      <c r="F202" s="111">
        <f>'PRPM WP2'!C203</f>
        <v>4.6600000000000003E-2</v>
      </c>
      <c r="G202" s="5"/>
      <c r="H202" s="111">
        <f>'PRPM WP2'!H203</f>
        <v>2.5666666666666698E-3</v>
      </c>
      <c r="I202" s="111">
        <f t="shared" si="2"/>
        <v>4.4033333333333334E-2</v>
      </c>
      <c r="J202" s="399">
        <v>15585</v>
      </c>
    </row>
    <row r="203" spans="1:10" ht="14.5" customHeight="1" x14ac:dyDescent="0.15">
      <c r="A203" s="5"/>
      <c r="B203" s="399">
        <v>15615</v>
      </c>
      <c r="C203" s="16" t="s">
        <v>3327</v>
      </c>
      <c r="D203" s="5"/>
      <c r="E203" s="5"/>
      <c r="F203" s="111">
        <f>'PRPM WP2'!C204</f>
        <v>0.13619999999999999</v>
      </c>
      <c r="G203" s="5"/>
      <c r="H203" s="111">
        <f>'PRPM WP2'!H204</f>
        <v>2.5666666666666698E-3</v>
      </c>
      <c r="I203" s="111">
        <f t="shared" si="2"/>
        <v>0.13363333333333333</v>
      </c>
      <c r="J203" s="399">
        <v>15615</v>
      </c>
    </row>
    <row r="204" spans="1:10" ht="14.5" customHeight="1" x14ac:dyDescent="0.15">
      <c r="A204" s="5"/>
      <c r="B204" s="399">
        <v>15646</v>
      </c>
      <c r="C204" s="16" t="s">
        <v>3327</v>
      </c>
      <c r="D204" s="5"/>
      <c r="E204" s="5"/>
      <c r="F204" s="111">
        <f>'PRPM WP2'!C205</f>
        <v>-1.5E-3</v>
      </c>
      <c r="G204" s="5"/>
      <c r="H204" s="111">
        <f>'PRPM WP2'!H205</f>
        <v>2.55833333333333E-3</v>
      </c>
      <c r="I204" s="111">
        <f t="shared" si="2"/>
        <v>-4.0583333333333305E-3</v>
      </c>
      <c r="J204" s="399">
        <v>15646</v>
      </c>
    </row>
    <row r="205" spans="1:10" ht="14.5" customHeight="1" x14ac:dyDescent="0.15">
      <c r="A205" s="5"/>
      <c r="B205" s="399">
        <v>15676</v>
      </c>
      <c r="C205" s="16" t="s">
        <v>3327</v>
      </c>
      <c r="D205" s="5"/>
      <c r="E205" s="5"/>
      <c r="F205" s="111">
        <f>'PRPM WP2'!C206</f>
        <v>3.2800000000000003E-2</v>
      </c>
      <c r="G205" s="5"/>
      <c r="H205" s="111">
        <f>'PRPM WP2'!H206</f>
        <v>2.5500000000000002E-3</v>
      </c>
      <c r="I205" s="111">
        <f t="shared" si="2"/>
        <v>3.0250000000000003E-2</v>
      </c>
      <c r="J205" s="399">
        <v>15676</v>
      </c>
    </row>
    <row r="206" spans="1:10" ht="14.5" customHeight="1" x14ac:dyDescent="0.15">
      <c r="A206" s="5"/>
      <c r="B206" s="399">
        <v>15707</v>
      </c>
      <c r="C206" s="16" t="s">
        <v>3327</v>
      </c>
      <c r="D206" s="5"/>
      <c r="E206" s="5"/>
      <c r="F206" s="111">
        <f>'PRPM WP2'!C207</f>
        <v>0.1217</v>
      </c>
      <c r="G206" s="5"/>
      <c r="H206" s="111">
        <f>'PRPM WP2'!H207</f>
        <v>2.5416666666666699E-3</v>
      </c>
      <c r="I206" s="111">
        <f t="shared" si="2"/>
        <v>0.11915833333333334</v>
      </c>
      <c r="J206" s="399">
        <v>15707</v>
      </c>
    </row>
    <row r="207" spans="1:10" ht="14.5" customHeight="1" x14ac:dyDescent="0.15">
      <c r="A207" s="5"/>
      <c r="B207" s="399">
        <v>15738</v>
      </c>
      <c r="C207" s="16" t="s">
        <v>3327</v>
      </c>
      <c r="D207" s="5"/>
      <c r="E207" s="5"/>
      <c r="F207" s="111">
        <f>'PRPM WP2'!C208</f>
        <v>7.1900000000000006E-2</v>
      </c>
      <c r="G207" s="5"/>
      <c r="H207" s="111">
        <f>'PRPM WP2'!H208</f>
        <v>2.5166666666666701E-3</v>
      </c>
      <c r="I207" s="111">
        <f t="shared" si="2"/>
        <v>6.9383333333333339E-2</v>
      </c>
      <c r="J207" s="399">
        <v>15738</v>
      </c>
    </row>
    <row r="208" spans="1:10" ht="14.5" customHeight="1" x14ac:dyDescent="0.15">
      <c r="A208" s="5"/>
      <c r="B208" s="399">
        <v>15766</v>
      </c>
      <c r="C208" s="16" t="s">
        <v>3327</v>
      </c>
      <c r="D208" s="5"/>
      <c r="E208" s="5"/>
      <c r="F208" s="111">
        <f>'PRPM WP2'!C209</f>
        <v>4.1200000000000001E-2</v>
      </c>
      <c r="G208" s="5"/>
      <c r="H208" s="111">
        <f>'PRPM WP2'!H209</f>
        <v>2.5083333333333299E-3</v>
      </c>
      <c r="I208" s="111">
        <f t="shared" si="2"/>
        <v>3.8691666666666673E-2</v>
      </c>
      <c r="J208" s="399">
        <v>15766</v>
      </c>
    </row>
    <row r="209" spans="1:10" ht="14.5" customHeight="1" x14ac:dyDescent="0.15">
      <c r="A209" s="5"/>
      <c r="B209" s="399">
        <v>15797</v>
      </c>
      <c r="C209" s="16" t="s">
        <v>3327</v>
      </c>
      <c r="D209" s="5"/>
      <c r="E209" s="5"/>
      <c r="F209" s="111">
        <f>'PRPM WP2'!C210</f>
        <v>3.8699999999999998E-2</v>
      </c>
      <c r="G209" s="5"/>
      <c r="H209" s="111">
        <f>'PRPM WP2'!H210</f>
        <v>2.5000000000000001E-3</v>
      </c>
      <c r="I209" s="111">
        <f t="shared" si="2"/>
        <v>3.6199999999999996E-2</v>
      </c>
      <c r="J209" s="399">
        <v>15797</v>
      </c>
    </row>
    <row r="210" spans="1:10" ht="14.5" customHeight="1" x14ac:dyDescent="0.15">
      <c r="A210" s="5"/>
      <c r="B210" s="399">
        <v>15827</v>
      </c>
      <c r="C210" s="16" t="s">
        <v>3327</v>
      </c>
      <c r="D210" s="5"/>
      <c r="E210" s="5"/>
      <c r="F210" s="111">
        <f>'PRPM WP2'!C211</f>
        <v>3.4700000000000002E-2</v>
      </c>
      <c r="G210" s="5"/>
      <c r="H210" s="111">
        <f>'PRPM WP2'!H211</f>
        <v>2.5000000000000001E-3</v>
      </c>
      <c r="I210" s="111">
        <f t="shared" si="2"/>
        <v>3.2199999999999999E-2</v>
      </c>
      <c r="J210" s="399">
        <v>15827</v>
      </c>
    </row>
    <row r="211" spans="1:10" ht="14.5" customHeight="1" x14ac:dyDescent="0.15">
      <c r="A211" s="5"/>
      <c r="B211" s="399">
        <v>15858</v>
      </c>
      <c r="C211" s="16" t="s">
        <v>3327</v>
      </c>
      <c r="D211" s="5"/>
      <c r="E211" s="5"/>
      <c r="F211" s="111">
        <f>'PRPM WP2'!C212</f>
        <v>5.3800000000000001E-2</v>
      </c>
      <c r="G211" s="5"/>
      <c r="H211" s="111">
        <f>'PRPM WP2'!H212</f>
        <v>2.48333333333333E-3</v>
      </c>
      <c r="I211" s="111">
        <f t="shared" si="2"/>
        <v>5.131666666666667E-2</v>
      </c>
      <c r="J211" s="399">
        <v>15858</v>
      </c>
    </row>
    <row r="212" spans="1:10" ht="14.5" customHeight="1" x14ac:dyDescent="0.15">
      <c r="A212" s="5"/>
      <c r="B212" s="399">
        <v>15888</v>
      </c>
      <c r="C212" s="16" t="s">
        <v>3327</v>
      </c>
      <c r="D212" s="5"/>
      <c r="E212" s="5"/>
      <c r="F212" s="111">
        <f>'PRPM WP2'!C213</f>
        <v>3.8E-3</v>
      </c>
      <c r="G212" s="5"/>
      <c r="H212" s="111">
        <f>'PRPM WP2'!H213</f>
        <v>2.46666666666667E-3</v>
      </c>
      <c r="I212" s="111">
        <f t="shared" si="2"/>
        <v>1.33333333333333E-3</v>
      </c>
      <c r="J212" s="399">
        <v>15888</v>
      </c>
    </row>
    <row r="213" spans="1:10" ht="14.5" customHeight="1" x14ac:dyDescent="0.15">
      <c r="A213" s="5"/>
      <c r="B213" s="399">
        <v>15919</v>
      </c>
      <c r="C213" s="16" t="s">
        <v>3327</v>
      </c>
      <c r="D213" s="5"/>
      <c r="E213" s="5"/>
      <c r="F213" s="111">
        <f>'PRPM WP2'!C214</f>
        <v>1.0500000000000001E-2</v>
      </c>
      <c r="G213" s="5"/>
      <c r="H213" s="111">
        <f>'PRPM WP2'!H214</f>
        <v>2.46666666666667E-3</v>
      </c>
      <c r="I213" s="111">
        <f t="shared" si="2"/>
        <v>8.0333333333333298E-3</v>
      </c>
      <c r="J213" s="399">
        <v>15919</v>
      </c>
    </row>
    <row r="214" spans="1:10" ht="14.5" customHeight="1" x14ac:dyDescent="0.15">
      <c r="A214" s="5"/>
      <c r="B214" s="399">
        <v>15950</v>
      </c>
      <c r="C214" s="16" t="s">
        <v>3327</v>
      </c>
      <c r="D214" s="5"/>
      <c r="E214" s="5"/>
      <c r="F214" s="111">
        <f>'PRPM WP2'!C215</f>
        <v>3.2300000000000002E-2</v>
      </c>
      <c r="G214" s="5"/>
      <c r="H214" s="111">
        <f>'PRPM WP2'!H215</f>
        <v>2.46666666666667E-3</v>
      </c>
      <c r="I214" s="111">
        <f t="shared" si="2"/>
        <v>2.9833333333333333E-2</v>
      </c>
      <c r="J214" s="399">
        <v>15950</v>
      </c>
    </row>
    <row r="215" spans="1:10" ht="14.5" customHeight="1" x14ac:dyDescent="0.15">
      <c r="A215" s="5"/>
      <c r="B215" s="399">
        <v>15980</v>
      </c>
      <c r="C215" s="16" t="s">
        <v>3327</v>
      </c>
      <c r="D215" s="5"/>
      <c r="E215" s="5"/>
      <c r="F215" s="111">
        <f>'PRPM WP2'!C216</f>
        <v>8.2000000000000007E-3</v>
      </c>
      <c r="G215" s="5"/>
      <c r="H215" s="111">
        <f>'PRPM WP2'!H216</f>
        <v>2.4750000000000002E-3</v>
      </c>
      <c r="I215" s="111">
        <f t="shared" si="2"/>
        <v>5.7250000000000009E-3</v>
      </c>
      <c r="J215" s="399">
        <v>15980</v>
      </c>
    </row>
    <row r="216" spans="1:10" ht="14.5" customHeight="1" x14ac:dyDescent="0.15">
      <c r="A216" s="5"/>
      <c r="B216" s="399">
        <v>16011</v>
      </c>
      <c r="C216" s="16" t="s">
        <v>3327</v>
      </c>
      <c r="D216" s="5"/>
      <c r="E216" s="5"/>
      <c r="F216" s="111">
        <f>'PRPM WP2'!C217</f>
        <v>-7.7499999999999999E-2</v>
      </c>
      <c r="G216" s="5"/>
      <c r="H216" s="111">
        <f>'PRPM WP2'!H217</f>
        <v>2.48333333333333E-3</v>
      </c>
      <c r="I216" s="111">
        <f t="shared" si="2"/>
        <v>-7.9983333333333323E-2</v>
      </c>
      <c r="J216" s="399">
        <v>16011</v>
      </c>
    </row>
    <row r="217" spans="1:10" ht="14.5" customHeight="1" x14ac:dyDescent="0.15">
      <c r="A217" s="5"/>
      <c r="B217" s="399">
        <v>16041</v>
      </c>
      <c r="C217" s="16" t="s">
        <v>3327</v>
      </c>
      <c r="D217" s="5"/>
      <c r="E217" s="5"/>
      <c r="F217" s="111">
        <f>'PRPM WP2'!C218</f>
        <v>5.7799999999999997E-2</v>
      </c>
      <c r="G217" s="5"/>
      <c r="H217" s="111">
        <f>'PRPM WP2'!H218</f>
        <v>2.4916666666666698E-3</v>
      </c>
      <c r="I217" s="111">
        <f t="shared" si="2"/>
        <v>5.5308333333333327E-2</v>
      </c>
      <c r="J217" s="399">
        <v>16041</v>
      </c>
    </row>
    <row r="218" spans="1:10" ht="14.5" customHeight="1" x14ac:dyDescent="0.15">
      <c r="A218" s="5"/>
      <c r="B218" s="399">
        <v>16072</v>
      </c>
      <c r="C218" s="16" t="s">
        <v>3327</v>
      </c>
      <c r="D218" s="5"/>
      <c r="E218" s="5"/>
      <c r="F218" s="111">
        <f>'PRPM WP2'!C219</f>
        <v>1.06E-2</v>
      </c>
      <c r="G218" s="5"/>
      <c r="H218" s="111">
        <f>'PRPM WP2'!H219</f>
        <v>2.4916666666666698E-3</v>
      </c>
      <c r="I218" s="111">
        <f t="shared" ref="I218:I281" si="3">F218-H218</f>
        <v>8.1083333333333302E-3</v>
      </c>
      <c r="J218" s="399">
        <v>16072</v>
      </c>
    </row>
    <row r="219" spans="1:10" ht="14.5" customHeight="1" x14ac:dyDescent="0.15">
      <c r="A219" s="5"/>
      <c r="B219" s="399">
        <v>16103</v>
      </c>
      <c r="C219" s="16" t="s">
        <v>3327</v>
      </c>
      <c r="D219" s="5"/>
      <c r="E219" s="5"/>
      <c r="F219" s="111">
        <f>'PRPM WP2'!C220</f>
        <v>1.7899999999999999E-2</v>
      </c>
      <c r="G219" s="5"/>
      <c r="H219" s="111">
        <f>'PRPM WP2'!H220</f>
        <v>2.4916666666666698E-3</v>
      </c>
      <c r="I219" s="111">
        <f t="shared" si="3"/>
        <v>1.5408333333333329E-2</v>
      </c>
      <c r="J219" s="399">
        <v>16103</v>
      </c>
    </row>
    <row r="220" spans="1:10" ht="14.5" customHeight="1" x14ac:dyDescent="0.15">
      <c r="A220" s="5"/>
      <c r="B220" s="399">
        <v>16132</v>
      </c>
      <c r="C220" s="16" t="s">
        <v>3327</v>
      </c>
      <c r="D220" s="5"/>
      <c r="E220" s="5"/>
      <c r="F220" s="111">
        <f>'PRPM WP2'!C221</f>
        <v>1.04E-2</v>
      </c>
      <c r="G220" s="5"/>
      <c r="H220" s="111">
        <f>'PRPM WP2'!H221</f>
        <v>2.4750000000000002E-3</v>
      </c>
      <c r="I220" s="111">
        <f t="shared" si="3"/>
        <v>7.9249999999999998E-3</v>
      </c>
      <c r="J220" s="399">
        <v>16132</v>
      </c>
    </row>
    <row r="221" spans="1:10" ht="14.5" customHeight="1" x14ac:dyDescent="0.15">
      <c r="A221" s="5"/>
      <c r="B221" s="399">
        <v>16163</v>
      </c>
      <c r="C221" s="16" t="s">
        <v>3327</v>
      </c>
      <c r="D221" s="5"/>
      <c r="E221" s="5"/>
      <c r="F221" s="111">
        <f>'PRPM WP2'!C222</f>
        <v>-9.1000000000000004E-3</v>
      </c>
      <c r="G221" s="5"/>
      <c r="H221" s="111">
        <f>'PRPM WP2'!H222</f>
        <v>2.4916666666666698E-3</v>
      </c>
      <c r="I221" s="111">
        <f t="shared" si="3"/>
        <v>-1.159166666666667E-2</v>
      </c>
      <c r="J221" s="399">
        <v>16163</v>
      </c>
    </row>
    <row r="222" spans="1:10" ht="14.5" customHeight="1" x14ac:dyDescent="0.15">
      <c r="A222" s="5"/>
      <c r="B222" s="399">
        <v>16193</v>
      </c>
      <c r="C222" s="16" t="s">
        <v>3327</v>
      </c>
      <c r="D222" s="5"/>
      <c r="E222" s="5"/>
      <c r="F222" s="111">
        <f>'PRPM WP2'!C223</f>
        <v>3.0099999999999998E-2</v>
      </c>
      <c r="G222" s="5"/>
      <c r="H222" s="111">
        <f>'PRPM WP2'!H223</f>
        <v>2.4916666666666698E-3</v>
      </c>
      <c r="I222" s="111">
        <f t="shared" si="3"/>
        <v>2.7608333333333328E-2</v>
      </c>
      <c r="J222" s="399">
        <v>16193</v>
      </c>
    </row>
    <row r="223" spans="1:10" ht="14.5" customHeight="1" x14ac:dyDescent="0.15">
      <c r="A223" s="5"/>
      <c r="B223" s="399">
        <v>16224</v>
      </c>
      <c r="C223" s="16" t="s">
        <v>3327</v>
      </c>
      <c r="D223" s="5"/>
      <c r="E223" s="5"/>
      <c r="F223" s="111">
        <f>'PRPM WP2'!C224</f>
        <v>5.2600000000000001E-2</v>
      </c>
      <c r="G223" s="5"/>
      <c r="H223" s="111">
        <f>'PRPM WP2'!H224</f>
        <v>2.4916666666666698E-3</v>
      </c>
      <c r="I223" s="111">
        <f t="shared" si="3"/>
        <v>5.0108333333333331E-2</v>
      </c>
      <c r="J223" s="399">
        <v>16224</v>
      </c>
    </row>
    <row r="224" spans="1:10" ht="14.5" customHeight="1" x14ac:dyDescent="0.15">
      <c r="A224" s="5"/>
      <c r="B224" s="399">
        <v>16254</v>
      </c>
      <c r="C224" s="16" t="s">
        <v>3327</v>
      </c>
      <c r="D224" s="5"/>
      <c r="E224" s="5"/>
      <c r="F224" s="111">
        <f>'PRPM WP2'!C225</f>
        <v>2.8999999999999998E-3</v>
      </c>
      <c r="G224" s="5"/>
      <c r="H224" s="111">
        <f>'PRPM WP2'!H225</f>
        <v>2.46666666666667E-3</v>
      </c>
      <c r="I224" s="111">
        <f t="shared" si="3"/>
        <v>4.3333333333332984E-4</v>
      </c>
      <c r="J224" s="399">
        <v>16254</v>
      </c>
    </row>
    <row r="225" spans="1:10" ht="14.5" customHeight="1" x14ac:dyDescent="0.15">
      <c r="A225" s="5"/>
      <c r="B225" s="399">
        <v>16285</v>
      </c>
      <c r="C225" s="16" t="s">
        <v>3327</v>
      </c>
      <c r="D225" s="5"/>
      <c r="E225" s="5"/>
      <c r="F225" s="111">
        <f>'PRPM WP2'!C226</f>
        <v>3.5700000000000003E-2</v>
      </c>
      <c r="G225" s="5"/>
      <c r="H225" s="111">
        <f>'PRPM WP2'!H226</f>
        <v>2.4499999999999999E-3</v>
      </c>
      <c r="I225" s="111">
        <f t="shared" si="3"/>
        <v>3.3250000000000002E-2</v>
      </c>
      <c r="J225" s="399">
        <v>16285</v>
      </c>
    </row>
    <row r="226" spans="1:10" ht="14.5" customHeight="1" x14ac:dyDescent="0.15">
      <c r="A226" s="5"/>
      <c r="B226" s="399">
        <v>16316</v>
      </c>
      <c r="C226" s="16" t="s">
        <v>3327</v>
      </c>
      <c r="D226" s="5"/>
      <c r="E226" s="5"/>
      <c r="F226" s="111">
        <f>'PRPM WP2'!C227</f>
        <v>-1.4999999999999999E-2</v>
      </c>
      <c r="G226" s="5"/>
      <c r="H226" s="111">
        <f>'PRPM WP2'!H227</f>
        <v>2.4416666666666701E-3</v>
      </c>
      <c r="I226" s="111">
        <f t="shared" si="3"/>
        <v>-1.7441666666666668E-2</v>
      </c>
      <c r="J226" s="399">
        <v>16316</v>
      </c>
    </row>
    <row r="227" spans="1:10" ht="14.5" customHeight="1" x14ac:dyDescent="0.15">
      <c r="A227" s="5"/>
      <c r="B227" s="399">
        <v>16346</v>
      </c>
      <c r="C227" s="16" t="s">
        <v>3327</v>
      </c>
      <c r="D227" s="5"/>
      <c r="E227" s="5"/>
      <c r="F227" s="111">
        <f>'PRPM WP2'!C228</f>
        <v>1.3899999999999999E-2</v>
      </c>
      <c r="G227" s="5"/>
      <c r="H227" s="111">
        <f>'PRPM WP2'!H228</f>
        <v>2.4499999999999999E-3</v>
      </c>
      <c r="I227" s="111">
        <f t="shared" si="3"/>
        <v>1.1449999999999998E-2</v>
      </c>
      <c r="J227" s="399">
        <v>16346</v>
      </c>
    </row>
    <row r="228" spans="1:10" ht="14.5" customHeight="1" x14ac:dyDescent="0.15">
      <c r="A228" s="5"/>
      <c r="B228" s="399">
        <v>16377</v>
      </c>
      <c r="C228" s="16" t="s">
        <v>3327</v>
      </c>
      <c r="D228" s="5"/>
      <c r="E228" s="5"/>
      <c r="F228" s="111">
        <f>'PRPM WP2'!C229</f>
        <v>-1.2999999999999999E-2</v>
      </c>
      <c r="G228" s="5"/>
      <c r="H228" s="111">
        <f>'PRPM WP2'!H229</f>
        <v>2.46666666666667E-3</v>
      </c>
      <c r="I228" s="111">
        <f t="shared" si="3"/>
        <v>-1.546666666666667E-2</v>
      </c>
      <c r="J228" s="399">
        <v>16377</v>
      </c>
    </row>
    <row r="229" spans="1:10" ht="14.5" customHeight="1" x14ac:dyDescent="0.15">
      <c r="A229" s="5"/>
      <c r="B229" s="399">
        <v>16407</v>
      </c>
      <c r="C229" s="16" t="s">
        <v>3327</v>
      </c>
      <c r="D229" s="5"/>
      <c r="E229" s="5"/>
      <c r="F229" s="111">
        <f>'PRPM WP2'!C230</f>
        <v>3.2399999999999998E-2</v>
      </c>
      <c r="G229" s="5"/>
      <c r="H229" s="111">
        <f>'PRPM WP2'!H230</f>
        <v>2.4750000000000002E-3</v>
      </c>
      <c r="I229" s="111">
        <f t="shared" si="3"/>
        <v>2.9924999999999997E-2</v>
      </c>
      <c r="J229" s="399">
        <v>16407</v>
      </c>
    </row>
    <row r="230" spans="1:10" ht="14.5" customHeight="1" x14ac:dyDescent="0.15">
      <c r="A230" s="5"/>
      <c r="B230" s="399">
        <v>16438</v>
      </c>
      <c r="C230" s="16" t="s">
        <v>3327</v>
      </c>
      <c r="D230" s="5"/>
      <c r="E230" s="5"/>
      <c r="F230" s="111">
        <f>'PRPM WP2'!C231</f>
        <v>4.9700000000000001E-2</v>
      </c>
      <c r="G230" s="5"/>
      <c r="H230" s="111">
        <f>'PRPM WP2'!H231</f>
        <v>2.4916666666666698E-3</v>
      </c>
      <c r="I230" s="111">
        <f t="shared" si="3"/>
        <v>4.7208333333333331E-2</v>
      </c>
      <c r="J230" s="399">
        <v>16438</v>
      </c>
    </row>
    <row r="231" spans="1:10" ht="14.5" customHeight="1" x14ac:dyDescent="0.15">
      <c r="A231" s="5"/>
      <c r="B231" s="399">
        <v>16469</v>
      </c>
      <c r="C231" s="16" t="s">
        <v>3327</v>
      </c>
      <c r="D231" s="5"/>
      <c r="E231" s="5"/>
      <c r="F231" s="111">
        <f>'PRPM WP2'!C232</f>
        <v>6.9500000000000006E-2</v>
      </c>
      <c r="G231" s="5"/>
      <c r="H231" s="111">
        <f>'PRPM WP2'!H232</f>
        <v>2.48333333333333E-3</v>
      </c>
      <c r="I231" s="111">
        <f t="shared" si="3"/>
        <v>6.7016666666666683E-2</v>
      </c>
      <c r="J231" s="399">
        <v>16469</v>
      </c>
    </row>
    <row r="232" spans="1:10" ht="14.5" customHeight="1" x14ac:dyDescent="0.15">
      <c r="A232" s="5"/>
      <c r="B232" s="399">
        <v>16497</v>
      </c>
      <c r="C232" s="16" t="s">
        <v>3327</v>
      </c>
      <c r="D232" s="5"/>
      <c r="E232" s="5"/>
      <c r="F232" s="111">
        <f>'PRPM WP2'!C233</f>
        <v>-3.5700000000000003E-2</v>
      </c>
      <c r="G232" s="5"/>
      <c r="H232" s="111">
        <f>'PRPM WP2'!H233</f>
        <v>2.4750000000000002E-3</v>
      </c>
      <c r="I232" s="111">
        <f t="shared" si="3"/>
        <v>-3.8175000000000001E-2</v>
      </c>
      <c r="J232" s="399">
        <v>16497</v>
      </c>
    </row>
    <row r="233" spans="1:10" ht="14.5" customHeight="1" x14ac:dyDescent="0.15">
      <c r="A233" s="5"/>
      <c r="B233" s="399">
        <v>16528</v>
      </c>
      <c r="C233" s="16" t="s">
        <v>3327</v>
      </c>
      <c r="D233" s="5"/>
      <c r="E233" s="5"/>
      <c r="F233" s="111">
        <f>'PRPM WP2'!C234</f>
        <v>0.1066</v>
      </c>
      <c r="G233" s="5"/>
      <c r="H233" s="111">
        <f>'PRPM WP2'!H234</f>
        <v>2.4583333333333302E-3</v>
      </c>
      <c r="I233" s="111">
        <f t="shared" si="3"/>
        <v>0.10414166666666667</v>
      </c>
      <c r="J233" s="399">
        <v>16528</v>
      </c>
    </row>
    <row r="234" spans="1:10" ht="14.5" customHeight="1" x14ac:dyDescent="0.15">
      <c r="A234" s="5"/>
      <c r="B234" s="399">
        <v>16558</v>
      </c>
      <c r="C234" s="16" t="s">
        <v>3327</v>
      </c>
      <c r="D234" s="5"/>
      <c r="E234" s="5"/>
      <c r="F234" s="111">
        <f>'PRPM WP2'!C235</f>
        <v>1.7100000000000001E-2</v>
      </c>
      <c r="G234" s="5"/>
      <c r="H234" s="111">
        <f>'PRPM WP2'!H235</f>
        <v>2.4333333333333299E-3</v>
      </c>
      <c r="I234" s="111">
        <f t="shared" si="3"/>
        <v>1.4666666666666672E-2</v>
      </c>
      <c r="J234" s="399">
        <v>16558</v>
      </c>
    </row>
    <row r="235" spans="1:10" ht="14.5" customHeight="1" x14ac:dyDescent="0.15">
      <c r="A235" s="5"/>
      <c r="B235" s="399">
        <v>16589</v>
      </c>
      <c r="C235" s="16" t="s">
        <v>3327</v>
      </c>
      <c r="D235" s="5"/>
      <c r="E235" s="5"/>
      <c r="F235" s="111">
        <f>'PRPM WP2'!C236</f>
        <v>6.6199999999999995E-2</v>
      </c>
      <c r="G235" s="5"/>
      <c r="H235" s="111">
        <f>'PRPM WP2'!H236</f>
        <v>2.39166666666667E-3</v>
      </c>
      <c r="I235" s="111">
        <f t="shared" si="3"/>
        <v>6.3808333333333328E-2</v>
      </c>
      <c r="J235" s="399">
        <v>16589</v>
      </c>
    </row>
    <row r="236" spans="1:10" ht="14.5" customHeight="1" x14ac:dyDescent="0.15">
      <c r="A236" s="5"/>
      <c r="B236" s="399">
        <v>16619</v>
      </c>
      <c r="C236" s="16" t="s">
        <v>3327</v>
      </c>
      <c r="D236" s="5"/>
      <c r="E236" s="5"/>
      <c r="F236" s="111">
        <f>'PRPM WP2'!C237</f>
        <v>-5.1000000000000004E-3</v>
      </c>
      <c r="G236" s="5"/>
      <c r="H236" s="111">
        <f>'PRPM WP2'!H237</f>
        <v>2.3583333333333299E-3</v>
      </c>
      <c r="I236" s="111">
        <f t="shared" si="3"/>
        <v>-7.4583333333333307E-3</v>
      </c>
      <c r="J236" s="399">
        <v>16619</v>
      </c>
    </row>
    <row r="237" spans="1:10" ht="14.5" customHeight="1" x14ac:dyDescent="0.15">
      <c r="A237" s="5"/>
      <c r="B237" s="399">
        <v>16650</v>
      </c>
      <c r="C237" s="16" t="s">
        <v>3327</v>
      </c>
      <c r="D237" s="5"/>
      <c r="E237" s="5"/>
      <c r="F237" s="111">
        <f>'PRPM WP2'!C238</f>
        <v>3.0999999999999999E-3</v>
      </c>
      <c r="G237" s="5"/>
      <c r="H237" s="111">
        <f>'PRPM WP2'!H238</f>
        <v>2.3333333333333301E-3</v>
      </c>
      <c r="I237" s="111">
        <f t="shared" si="3"/>
        <v>7.6666666666666983E-4</v>
      </c>
      <c r="J237" s="399">
        <v>16650</v>
      </c>
    </row>
    <row r="238" spans="1:10" ht="14.5" customHeight="1" x14ac:dyDescent="0.15">
      <c r="A238" s="5"/>
      <c r="B238" s="399">
        <v>16681</v>
      </c>
      <c r="C238" s="16" t="s">
        <v>3327</v>
      </c>
      <c r="D238" s="5"/>
      <c r="E238" s="5"/>
      <c r="F238" s="111">
        <f>'PRPM WP2'!C239</f>
        <v>7.3899999999999993E-2</v>
      </c>
      <c r="G238" s="5"/>
      <c r="H238" s="111">
        <f>'PRPM WP2'!H239</f>
        <v>2.3249999999999998E-3</v>
      </c>
      <c r="I238" s="111">
        <f t="shared" si="3"/>
        <v>7.1575E-2</v>
      </c>
      <c r="J238" s="399">
        <v>16681</v>
      </c>
    </row>
    <row r="239" spans="1:10" ht="14.5" customHeight="1" x14ac:dyDescent="0.15">
      <c r="A239" s="5"/>
      <c r="B239" s="399">
        <v>16711</v>
      </c>
      <c r="C239" s="16" t="s">
        <v>3327</v>
      </c>
      <c r="D239" s="5"/>
      <c r="E239" s="5"/>
      <c r="F239" s="111">
        <f>'PRPM WP2'!C240</f>
        <v>6.4100000000000004E-2</v>
      </c>
      <c r="G239" s="5"/>
      <c r="H239" s="111">
        <f>'PRPM WP2'!H240</f>
        <v>2.3249999999999998E-3</v>
      </c>
      <c r="I239" s="111">
        <f t="shared" si="3"/>
        <v>6.1775000000000004E-2</v>
      </c>
      <c r="J239" s="399">
        <v>16711</v>
      </c>
    </row>
    <row r="240" spans="1:10" ht="14.5" customHeight="1" x14ac:dyDescent="0.15">
      <c r="A240" s="5"/>
      <c r="B240" s="399">
        <v>16742</v>
      </c>
      <c r="C240" s="16" t="s">
        <v>3327</v>
      </c>
      <c r="D240" s="5"/>
      <c r="E240" s="5"/>
      <c r="F240" s="111">
        <f>'PRPM WP2'!C241</f>
        <v>4.7100000000000003E-2</v>
      </c>
      <c r="G240" s="5"/>
      <c r="H240" s="111">
        <f>'PRPM WP2'!H241</f>
        <v>2.3083333333333302E-3</v>
      </c>
      <c r="I240" s="111">
        <f t="shared" si="3"/>
        <v>4.4791666666666674E-2</v>
      </c>
      <c r="J240" s="399">
        <v>16742</v>
      </c>
    </row>
    <row r="241" spans="1:10" ht="14.5" customHeight="1" x14ac:dyDescent="0.15">
      <c r="A241" s="5"/>
      <c r="B241" s="399">
        <v>16772</v>
      </c>
      <c r="C241" s="16" t="s">
        <v>3327</v>
      </c>
      <c r="D241" s="5"/>
      <c r="E241" s="5"/>
      <c r="F241" s="111">
        <f>'PRPM WP2'!C242</f>
        <v>-1.17E-2</v>
      </c>
      <c r="G241" s="5"/>
      <c r="H241" s="111">
        <f>'PRPM WP2'!H242</f>
        <v>2.2916666666666701E-3</v>
      </c>
      <c r="I241" s="111">
        <f t="shared" si="3"/>
        <v>-1.399166666666667E-2</v>
      </c>
      <c r="J241" s="399">
        <v>16772</v>
      </c>
    </row>
    <row r="242" spans="1:10" ht="14.5" customHeight="1" x14ac:dyDescent="0.15">
      <c r="A242" s="5"/>
      <c r="B242" s="399">
        <v>16803</v>
      </c>
      <c r="C242" s="16" t="s">
        <v>3327</v>
      </c>
      <c r="D242" s="5"/>
      <c r="E242" s="5"/>
      <c r="F242" s="111">
        <f>'PRPM WP2'!C243</f>
        <v>0.11990000000000001</v>
      </c>
      <c r="G242" s="5"/>
      <c r="H242" s="111">
        <f>'PRPM WP2'!H243</f>
        <v>2.24166666666667E-3</v>
      </c>
      <c r="I242" s="111">
        <f t="shared" si="3"/>
        <v>0.11765833333333334</v>
      </c>
      <c r="J242" s="399">
        <v>16803</v>
      </c>
    </row>
    <row r="243" spans="1:10" ht="14.5" customHeight="1" x14ac:dyDescent="0.15">
      <c r="A243" s="5"/>
      <c r="B243" s="399">
        <v>16834</v>
      </c>
      <c r="C243" s="16" t="s">
        <v>3327</v>
      </c>
      <c r="D243" s="5"/>
      <c r="E243" s="5"/>
      <c r="F243" s="111">
        <f>'PRPM WP2'!C244</f>
        <v>-6.4000000000000001E-2</v>
      </c>
      <c r="G243" s="5"/>
      <c r="H243" s="111">
        <f>'PRPM WP2'!H244</f>
        <v>2.225E-3</v>
      </c>
      <c r="I243" s="111">
        <f t="shared" si="3"/>
        <v>-6.6225000000000006E-2</v>
      </c>
      <c r="J243" s="399">
        <v>16834</v>
      </c>
    </row>
    <row r="244" spans="1:10" ht="14.5" customHeight="1" x14ac:dyDescent="0.15">
      <c r="A244" s="5"/>
      <c r="B244" s="399">
        <v>16862</v>
      </c>
      <c r="C244" s="16" t="s">
        <v>3327</v>
      </c>
      <c r="D244" s="5"/>
      <c r="E244" s="5"/>
      <c r="F244" s="111">
        <f>'PRPM WP2'!C245</f>
        <v>6.3100000000000003E-2</v>
      </c>
      <c r="G244" s="5"/>
      <c r="H244" s="111">
        <f>'PRPM WP2'!H245</f>
        <v>2.2166666666666702E-3</v>
      </c>
      <c r="I244" s="111">
        <f t="shared" si="3"/>
        <v>6.0883333333333331E-2</v>
      </c>
      <c r="J244" s="399">
        <v>16862</v>
      </c>
    </row>
    <row r="245" spans="1:10" ht="14.5" customHeight="1" x14ac:dyDescent="0.15">
      <c r="A245" s="5"/>
      <c r="B245" s="399">
        <v>16893</v>
      </c>
      <c r="C245" s="16" t="s">
        <v>3327</v>
      </c>
      <c r="D245" s="5"/>
      <c r="E245" s="5"/>
      <c r="F245" s="111">
        <f>'PRPM WP2'!C246</f>
        <v>3.3799999999999997E-2</v>
      </c>
      <c r="G245" s="5"/>
      <c r="H245" s="111">
        <f>'PRPM WP2'!H246</f>
        <v>2.2083333333333299E-3</v>
      </c>
      <c r="I245" s="111">
        <f t="shared" si="3"/>
        <v>3.1591666666666664E-2</v>
      </c>
      <c r="J245" s="399">
        <v>16893</v>
      </c>
    </row>
    <row r="246" spans="1:10" ht="14.5" customHeight="1" x14ac:dyDescent="0.15">
      <c r="A246" s="5"/>
      <c r="B246" s="399">
        <v>16923</v>
      </c>
      <c r="C246" s="16" t="s">
        <v>3327</v>
      </c>
      <c r="D246" s="5"/>
      <c r="E246" s="5"/>
      <c r="F246" s="111">
        <f>'PRPM WP2'!C247</f>
        <v>3.0099999999999998E-2</v>
      </c>
      <c r="G246" s="5"/>
      <c r="H246" s="111">
        <f>'PRPM WP2'!H247</f>
        <v>2.24166666666667E-3</v>
      </c>
      <c r="I246" s="111">
        <f t="shared" si="3"/>
        <v>2.7858333333333329E-2</v>
      </c>
      <c r="J246" s="399">
        <v>16923</v>
      </c>
    </row>
    <row r="247" spans="1:10" ht="14.5" customHeight="1" x14ac:dyDescent="0.15">
      <c r="A247" s="5"/>
      <c r="B247" s="399">
        <v>16954</v>
      </c>
      <c r="C247" s="16" t="s">
        <v>3327</v>
      </c>
      <c r="D247" s="5"/>
      <c r="E247" s="5"/>
      <c r="F247" s="111">
        <f>'PRPM WP2'!C248</f>
        <v>-2.76E-2</v>
      </c>
      <c r="G247" s="5"/>
      <c r="H247" s="111">
        <f>'PRPM WP2'!H248</f>
        <v>2.2499999999999998E-3</v>
      </c>
      <c r="I247" s="111">
        <f t="shared" si="3"/>
        <v>-2.9849999999999998E-2</v>
      </c>
      <c r="J247" s="399">
        <v>16954</v>
      </c>
    </row>
    <row r="248" spans="1:10" ht="14.5" customHeight="1" x14ac:dyDescent="0.15">
      <c r="A248" s="5"/>
      <c r="B248" s="399">
        <v>16984</v>
      </c>
      <c r="C248" s="16" t="s">
        <v>3327</v>
      </c>
      <c r="D248" s="5"/>
      <c r="E248" s="5"/>
      <c r="F248" s="111">
        <f>'PRPM WP2'!C249</f>
        <v>-3.95E-2</v>
      </c>
      <c r="G248" s="5"/>
      <c r="H248" s="111">
        <f>'PRPM WP2'!H249</f>
        <v>2.24166666666667E-3</v>
      </c>
      <c r="I248" s="111">
        <f t="shared" si="3"/>
        <v>-4.174166666666667E-2</v>
      </c>
      <c r="J248" s="399">
        <v>16984</v>
      </c>
    </row>
    <row r="249" spans="1:10" ht="14.5" customHeight="1" x14ac:dyDescent="0.15">
      <c r="A249" s="5"/>
      <c r="B249" s="399">
        <v>17015</v>
      </c>
      <c r="C249" s="16" t="s">
        <v>3327</v>
      </c>
      <c r="D249" s="5"/>
      <c r="E249" s="5"/>
      <c r="F249" s="111">
        <f>'PRPM WP2'!C250</f>
        <v>-7.2400000000000006E-2</v>
      </c>
      <c r="G249" s="5"/>
      <c r="H249" s="111">
        <f>'PRPM WP2'!H250</f>
        <v>2.2583333333333301E-3</v>
      </c>
      <c r="I249" s="111">
        <f t="shared" si="3"/>
        <v>-7.465833333333334E-2</v>
      </c>
      <c r="J249" s="399">
        <v>17015</v>
      </c>
    </row>
    <row r="250" spans="1:10" ht="14.5" customHeight="1" x14ac:dyDescent="0.15">
      <c r="A250" s="5"/>
      <c r="B250" s="399">
        <v>17046</v>
      </c>
      <c r="C250" s="16" t="s">
        <v>3327</v>
      </c>
      <c r="D250" s="5"/>
      <c r="E250" s="5"/>
      <c r="F250" s="111">
        <f>'PRPM WP2'!C251</f>
        <v>-0.1051</v>
      </c>
      <c r="G250" s="5"/>
      <c r="H250" s="111">
        <f>'PRPM WP2'!H251</f>
        <v>2.2916666666666701E-3</v>
      </c>
      <c r="I250" s="111">
        <f t="shared" si="3"/>
        <v>-0.10739166666666666</v>
      </c>
      <c r="J250" s="399">
        <v>17046</v>
      </c>
    </row>
    <row r="251" spans="1:10" ht="14.5" customHeight="1" x14ac:dyDescent="0.15">
      <c r="A251" s="5"/>
      <c r="B251" s="399">
        <v>17076</v>
      </c>
      <c r="C251" s="16" t="s">
        <v>3327</v>
      </c>
      <c r="D251" s="5"/>
      <c r="E251" s="5"/>
      <c r="F251" s="111">
        <f>'PRPM WP2'!C252</f>
        <v>2.1999999999999999E-2</v>
      </c>
      <c r="G251" s="5"/>
      <c r="H251" s="111">
        <f>'PRPM WP2'!H252</f>
        <v>2.3E-3</v>
      </c>
      <c r="I251" s="111">
        <f t="shared" si="3"/>
        <v>1.9699999999999999E-2</v>
      </c>
      <c r="J251" s="399">
        <v>17076</v>
      </c>
    </row>
    <row r="252" spans="1:10" ht="14.5" customHeight="1" x14ac:dyDescent="0.15">
      <c r="A252" s="5"/>
      <c r="B252" s="399">
        <v>17107</v>
      </c>
      <c r="C252" s="16" t="s">
        <v>3327</v>
      </c>
      <c r="D252" s="5"/>
      <c r="E252" s="5"/>
      <c r="F252" s="111">
        <f>'PRPM WP2'!C253</f>
        <v>5.7999999999999996E-3</v>
      </c>
      <c r="G252" s="5"/>
      <c r="H252" s="111">
        <f>'PRPM WP2'!H253</f>
        <v>2.3E-3</v>
      </c>
      <c r="I252" s="111">
        <f t="shared" si="3"/>
        <v>3.4999999999999996E-3</v>
      </c>
      <c r="J252" s="399">
        <v>17107</v>
      </c>
    </row>
    <row r="253" spans="1:10" ht="14.5" customHeight="1" x14ac:dyDescent="0.15">
      <c r="A253" s="5"/>
      <c r="B253" s="399">
        <v>17137</v>
      </c>
      <c r="C253" s="16" t="s">
        <v>3327</v>
      </c>
      <c r="D253" s="5"/>
      <c r="E253" s="5"/>
      <c r="F253" s="111">
        <f>'PRPM WP2'!C254</f>
        <v>7.0599999999999996E-2</v>
      </c>
      <c r="G253" s="5"/>
      <c r="H253" s="111">
        <f>'PRPM WP2'!H254</f>
        <v>2.3E-3</v>
      </c>
      <c r="I253" s="111">
        <f t="shared" si="3"/>
        <v>6.83E-2</v>
      </c>
      <c r="J253" s="399">
        <v>17137</v>
      </c>
    </row>
    <row r="254" spans="1:10" ht="14.5" customHeight="1" x14ac:dyDescent="0.15">
      <c r="A254" s="5"/>
      <c r="B254" s="399">
        <v>17168</v>
      </c>
      <c r="C254" s="16" t="s">
        <v>3327</v>
      </c>
      <c r="D254" s="5"/>
      <c r="E254" s="5"/>
      <c r="F254" s="111">
        <f>'PRPM WP2'!C255</f>
        <v>-2.0000000000000001E-4</v>
      </c>
      <c r="G254" s="5"/>
      <c r="H254" s="111">
        <f>'PRPM WP2'!H255</f>
        <v>2.2666666666666699E-3</v>
      </c>
      <c r="I254" s="111">
        <f t="shared" si="3"/>
        <v>-2.46666666666667E-3</v>
      </c>
      <c r="J254" s="399">
        <v>17168</v>
      </c>
    </row>
    <row r="255" spans="1:10" ht="14.5" customHeight="1" x14ac:dyDescent="0.15">
      <c r="A255" s="5"/>
      <c r="B255" s="399">
        <v>17199</v>
      </c>
      <c r="C255" s="16" t="s">
        <v>3327</v>
      </c>
      <c r="D255" s="5"/>
      <c r="E255" s="5"/>
      <c r="F255" s="111">
        <f>'PRPM WP2'!C256</f>
        <v>-8.8999999999999999E-3</v>
      </c>
      <c r="G255" s="5"/>
      <c r="H255" s="111">
        <f>'PRPM WP2'!H256</f>
        <v>2.2666666666666699E-3</v>
      </c>
      <c r="I255" s="111">
        <f t="shared" si="3"/>
        <v>-1.116666666666667E-2</v>
      </c>
      <c r="J255" s="399">
        <v>17199</v>
      </c>
    </row>
    <row r="256" spans="1:10" ht="14.5" customHeight="1" x14ac:dyDescent="0.15">
      <c r="A256" s="5"/>
      <c r="B256" s="399">
        <v>17227</v>
      </c>
      <c r="C256" s="16" t="s">
        <v>3327</v>
      </c>
      <c r="D256" s="5"/>
      <c r="E256" s="5"/>
      <c r="F256" s="111">
        <f>'PRPM WP2'!C257</f>
        <v>-3.6400000000000002E-2</v>
      </c>
      <c r="G256" s="5"/>
      <c r="H256" s="111">
        <f>'PRPM WP2'!H257</f>
        <v>2.2666666666666699E-3</v>
      </c>
      <c r="I256" s="111">
        <f t="shared" si="3"/>
        <v>-3.8666666666666669E-2</v>
      </c>
      <c r="J256" s="399">
        <v>17227</v>
      </c>
    </row>
    <row r="257" spans="1:10" ht="14.5" customHeight="1" x14ac:dyDescent="0.15">
      <c r="A257" s="5"/>
      <c r="B257" s="399">
        <v>17258</v>
      </c>
      <c r="C257" s="16" t="s">
        <v>3327</v>
      </c>
      <c r="D257" s="5"/>
      <c r="E257" s="5"/>
      <c r="F257" s="111">
        <f>'PRPM WP2'!C258</f>
        <v>-3.2000000000000001E-2</v>
      </c>
      <c r="G257" s="5"/>
      <c r="H257" s="111">
        <f>'PRPM WP2'!H258</f>
        <v>2.2499999999999998E-3</v>
      </c>
      <c r="I257" s="111">
        <f t="shared" si="3"/>
        <v>-3.4250000000000003E-2</v>
      </c>
      <c r="J257" s="399">
        <v>17258</v>
      </c>
    </row>
    <row r="258" spans="1:10" ht="14.5" customHeight="1" x14ac:dyDescent="0.15">
      <c r="A258" s="5"/>
      <c r="B258" s="399">
        <v>17288</v>
      </c>
      <c r="C258" s="16" t="s">
        <v>3327</v>
      </c>
      <c r="D258" s="5"/>
      <c r="E258" s="5"/>
      <c r="F258" s="111">
        <f>'PRPM WP2'!C259</f>
        <v>-2.7900000000000001E-2</v>
      </c>
      <c r="G258" s="5"/>
      <c r="H258" s="111">
        <f>'PRPM WP2'!H259</f>
        <v>2.2499999999999998E-3</v>
      </c>
      <c r="I258" s="111">
        <f t="shared" si="3"/>
        <v>-3.015E-2</v>
      </c>
      <c r="J258" s="399">
        <v>17288</v>
      </c>
    </row>
    <row r="259" spans="1:10" ht="14.5" customHeight="1" x14ac:dyDescent="0.15">
      <c r="A259" s="5"/>
      <c r="B259" s="399">
        <v>17319</v>
      </c>
      <c r="C259" s="16" t="s">
        <v>3327</v>
      </c>
      <c r="D259" s="5"/>
      <c r="E259" s="5"/>
      <c r="F259" s="111">
        <f>'PRPM WP2'!C260</f>
        <v>4.2799999999999998E-2</v>
      </c>
      <c r="G259" s="5"/>
      <c r="H259" s="111">
        <f>'PRPM WP2'!H260</f>
        <v>2.2583333333333301E-3</v>
      </c>
      <c r="I259" s="111">
        <f t="shared" si="3"/>
        <v>4.054166666666667E-2</v>
      </c>
      <c r="J259" s="399">
        <v>17319</v>
      </c>
    </row>
    <row r="260" spans="1:10" ht="14.5" customHeight="1" x14ac:dyDescent="0.15">
      <c r="A260" s="5"/>
      <c r="B260" s="399">
        <v>17349</v>
      </c>
      <c r="C260" s="16" t="s">
        <v>3327</v>
      </c>
      <c r="D260" s="5"/>
      <c r="E260" s="5"/>
      <c r="F260" s="111">
        <f>'PRPM WP2'!C261</f>
        <v>2.1399999999999999E-2</v>
      </c>
      <c r="G260" s="5"/>
      <c r="H260" s="111">
        <f>'PRPM WP2'!H261</f>
        <v>2.2750000000000001E-3</v>
      </c>
      <c r="I260" s="111">
        <f t="shared" si="3"/>
        <v>1.9125E-2</v>
      </c>
      <c r="J260" s="399">
        <v>17349</v>
      </c>
    </row>
    <row r="261" spans="1:10" ht="14.5" customHeight="1" x14ac:dyDescent="0.15">
      <c r="A261" s="5"/>
      <c r="B261" s="399">
        <v>17380</v>
      </c>
      <c r="C261" s="16" t="s">
        <v>3327</v>
      </c>
      <c r="D261" s="5"/>
      <c r="E261" s="5"/>
      <c r="F261" s="111">
        <f>'PRPM WP2'!C262</f>
        <v>-2.2000000000000001E-3</v>
      </c>
      <c r="G261" s="5"/>
      <c r="H261" s="111">
        <f>'PRPM WP2'!H262</f>
        <v>2.2750000000000001E-3</v>
      </c>
      <c r="I261" s="111">
        <f t="shared" si="3"/>
        <v>-4.4749999999999998E-3</v>
      </c>
      <c r="J261" s="399">
        <v>17380</v>
      </c>
    </row>
    <row r="262" spans="1:10" ht="14.5" customHeight="1" x14ac:dyDescent="0.15">
      <c r="A262" s="5"/>
      <c r="B262" s="399">
        <v>17411</v>
      </c>
      <c r="C262" s="16" t="s">
        <v>3327</v>
      </c>
      <c r="D262" s="5"/>
      <c r="E262" s="5"/>
      <c r="F262" s="111">
        <f>'PRPM WP2'!C263</f>
        <v>-1.4200000000000001E-2</v>
      </c>
      <c r="G262" s="5"/>
      <c r="H262" s="111">
        <f>'PRPM WP2'!H263</f>
        <v>2.3333333333333301E-3</v>
      </c>
      <c r="I262" s="111">
        <f t="shared" si="3"/>
        <v>-1.653333333333333E-2</v>
      </c>
      <c r="J262" s="399">
        <v>17411</v>
      </c>
    </row>
    <row r="263" spans="1:10" ht="14.5" customHeight="1" x14ac:dyDescent="0.15">
      <c r="A263" s="5"/>
      <c r="B263" s="399">
        <v>17441</v>
      </c>
      <c r="C263" s="16" t="s">
        <v>3327</v>
      </c>
      <c r="D263" s="5"/>
      <c r="E263" s="5"/>
      <c r="F263" s="111">
        <f>'PRPM WP2'!C264</f>
        <v>-1.3299999999999999E-2</v>
      </c>
      <c r="G263" s="5"/>
      <c r="H263" s="111">
        <f>'PRPM WP2'!H264</f>
        <v>2.3999999999999998E-3</v>
      </c>
      <c r="I263" s="111">
        <f t="shared" si="3"/>
        <v>-1.5699999999999999E-2</v>
      </c>
      <c r="J263" s="399">
        <v>17441</v>
      </c>
    </row>
    <row r="264" spans="1:10" ht="14.5" customHeight="1" x14ac:dyDescent="0.15">
      <c r="A264" s="5"/>
      <c r="B264" s="399">
        <v>17472</v>
      </c>
      <c r="C264" s="16" t="s">
        <v>3327</v>
      </c>
      <c r="D264" s="5"/>
      <c r="E264" s="5"/>
      <c r="F264" s="111">
        <f>'PRPM WP2'!C265</f>
        <v>-8.2400000000000001E-2</v>
      </c>
      <c r="G264" s="5"/>
      <c r="H264" s="111">
        <f>'PRPM WP2'!H265</f>
        <v>2.4416666666666701E-3</v>
      </c>
      <c r="I264" s="111">
        <f t="shared" si="3"/>
        <v>-8.4841666666666676E-2</v>
      </c>
      <c r="J264" s="399">
        <v>17472</v>
      </c>
    </row>
    <row r="265" spans="1:10" ht="14.5" customHeight="1" x14ac:dyDescent="0.15">
      <c r="A265" s="5"/>
      <c r="B265" s="399">
        <v>17502</v>
      </c>
      <c r="C265" s="16" t="s">
        <v>3327</v>
      </c>
      <c r="D265" s="5"/>
      <c r="E265" s="5"/>
      <c r="F265" s="111">
        <f>'PRPM WP2'!C266</f>
        <v>1.89E-2</v>
      </c>
      <c r="G265" s="5"/>
      <c r="H265" s="111">
        <f>'PRPM WP2'!H266</f>
        <v>2.5416666666666699E-3</v>
      </c>
      <c r="I265" s="111">
        <f t="shared" si="3"/>
        <v>1.6358333333333329E-2</v>
      </c>
      <c r="J265" s="399">
        <v>17502</v>
      </c>
    </row>
    <row r="266" spans="1:10" ht="14.5" customHeight="1" x14ac:dyDescent="0.15">
      <c r="A266" s="5"/>
      <c r="B266" s="399">
        <v>17533</v>
      </c>
      <c r="C266" s="16" t="s">
        <v>3327</v>
      </c>
      <c r="D266" s="5"/>
      <c r="E266" s="5"/>
      <c r="F266" s="111">
        <f>'PRPM WP2'!C267</f>
        <v>7.0000000000000001E-3</v>
      </c>
      <c r="G266" s="5"/>
      <c r="H266" s="111">
        <f>'PRPM WP2'!H267</f>
        <v>2.5416666666666699E-3</v>
      </c>
      <c r="I266" s="111">
        <f t="shared" si="3"/>
        <v>4.4583333333333298E-3</v>
      </c>
      <c r="J266" s="399">
        <v>17533</v>
      </c>
    </row>
    <row r="267" spans="1:10" ht="14.5" customHeight="1" x14ac:dyDescent="0.15">
      <c r="A267" s="5"/>
      <c r="B267" s="399">
        <v>17564</v>
      </c>
      <c r="C267" s="16" t="s">
        <v>3327</v>
      </c>
      <c r="D267" s="5"/>
      <c r="E267" s="5"/>
      <c r="F267" s="111">
        <f>'PRPM WP2'!C268</f>
        <v>-3.7199999999999997E-2</v>
      </c>
      <c r="G267" s="5"/>
      <c r="H267" s="111">
        <f>'PRPM WP2'!H268</f>
        <v>2.5416666666666699E-3</v>
      </c>
      <c r="I267" s="111">
        <f t="shared" si="3"/>
        <v>-3.9741666666666668E-2</v>
      </c>
      <c r="J267" s="399">
        <v>17564</v>
      </c>
    </row>
    <row r="268" spans="1:10" ht="14.5" customHeight="1" x14ac:dyDescent="0.15">
      <c r="A268" s="5"/>
      <c r="B268" s="399">
        <v>17593</v>
      </c>
      <c r="C268" s="16" t="s">
        <v>3327</v>
      </c>
      <c r="D268" s="5"/>
      <c r="E268" s="5"/>
      <c r="F268" s="111">
        <f>'PRPM WP2'!C269</f>
        <v>6.1699999999999998E-2</v>
      </c>
      <c r="G268" s="5"/>
      <c r="H268" s="111">
        <f>'PRPM WP2'!H269</f>
        <v>2.5166666666666701E-3</v>
      </c>
      <c r="I268" s="111">
        <f t="shared" si="3"/>
        <v>5.9183333333333331E-2</v>
      </c>
      <c r="J268" s="399">
        <v>17593</v>
      </c>
    </row>
    <row r="269" spans="1:10" ht="14.5" customHeight="1" x14ac:dyDescent="0.15">
      <c r="A269" s="5"/>
      <c r="B269" s="399">
        <v>17624</v>
      </c>
      <c r="C269" s="16" t="s">
        <v>3327</v>
      </c>
      <c r="D269" s="5"/>
      <c r="E269" s="5"/>
      <c r="F269" s="111">
        <f>'PRPM WP2'!C270</f>
        <v>1.6E-2</v>
      </c>
      <c r="G269" s="5"/>
      <c r="H269" s="111">
        <f>'PRPM WP2'!H270</f>
        <v>2.4750000000000002E-3</v>
      </c>
      <c r="I269" s="111">
        <f t="shared" si="3"/>
        <v>1.3525000000000001E-2</v>
      </c>
      <c r="J269" s="399">
        <v>17624</v>
      </c>
    </row>
    <row r="270" spans="1:10" ht="14.5" customHeight="1" x14ac:dyDescent="0.15">
      <c r="A270" s="5"/>
      <c r="B270" s="399">
        <v>17654</v>
      </c>
      <c r="C270" s="16" t="s">
        <v>3327</v>
      </c>
      <c r="D270" s="5"/>
      <c r="E270" s="5"/>
      <c r="F270" s="111">
        <f>'PRPM WP2'!C271</f>
        <v>5.8299999999999998E-2</v>
      </c>
      <c r="G270" s="5"/>
      <c r="H270" s="111">
        <f>'PRPM WP2'!H271</f>
        <v>2.4499999999999999E-3</v>
      </c>
      <c r="I270" s="111">
        <f t="shared" si="3"/>
        <v>5.5849999999999997E-2</v>
      </c>
      <c r="J270" s="399">
        <v>17654</v>
      </c>
    </row>
    <row r="271" spans="1:10" ht="14.5" customHeight="1" x14ac:dyDescent="0.15">
      <c r="A271" s="5"/>
      <c r="B271" s="399">
        <v>17685</v>
      </c>
      <c r="C271" s="16" t="s">
        <v>3327</v>
      </c>
      <c r="D271" s="5"/>
      <c r="E271" s="5"/>
      <c r="F271" s="111">
        <f>'PRPM WP2'!C272</f>
        <v>2.12E-2</v>
      </c>
      <c r="G271" s="5"/>
      <c r="H271" s="111">
        <f>'PRPM WP2'!H272</f>
        <v>2.4499999999999999E-3</v>
      </c>
      <c r="I271" s="111">
        <f t="shared" si="3"/>
        <v>1.8749999999999999E-2</v>
      </c>
      <c r="J271" s="399">
        <v>17685</v>
      </c>
    </row>
    <row r="272" spans="1:10" ht="14.5" customHeight="1" x14ac:dyDescent="0.15">
      <c r="A272" s="5"/>
      <c r="B272" s="399">
        <v>17715</v>
      </c>
      <c r="C272" s="16" t="s">
        <v>3327</v>
      </c>
      <c r="D272" s="5"/>
      <c r="E272" s="5"/>
      <c r="F272" s="111">
        <f>'PRPM WP2'!C273</f>
        <v>-4.4299999999999999E-2</v>
      </c>
      <c r="G272" s="5"/>
      <c r="H272" s="111">
        <f>'PRPM WP2'!H273</f>
        <v>2.4916666666666698E-3</v>
      </c>
      <c r="I272" s="111">
        <f t="shared" si="3"/>
        <v>-4.6791666666666669E-2</v>
      </c>
      <c r="J272" s="399">
        <v>17715</v>
      </c>
    </row>
    <row r="273" spans="1:10" ht="14.5" customHeight="1" x14ac:dyDescent="0.15">
      <c r="A273" s="5"/>
      <c r="B273" s="399">
        <v>17746</v>
      </c>
      <c r="C273" s="16" t="s">
        <v>3327</v>
      </c>
      <c r="D273" s="5"/>
      <c r="E273" s="5"/>
      <c r="F273" s="111">
        <f>'PRPM WP2'!C274</f>
        <v>3.5999999999999999E-3</v>
      </c>
      <c r="G273" s="5"/>
      <c r="H273" s="111">
        <f>'PRPM WP2'!H274</f>
        <v>2.5249999999999999E-3</v>
      </c>
      <c r="I273" s="111">
        <f t="shared" si="3"/>
        <v>1.075E-3</v>
      </c>
      <c r="J273" s="399">
        <v>17746</v>
      </c>
    </row>
    <row r="274" spans="1:10" ht="14.5" customHeight="1" x14ac:dyDescent="0.15">
      <c r="A274" s="5"/>
      <c r="B274" s="399">
        <v>17777</v>
      </c>
      <c r="C274" s="16" t="s">
        <v>3327</v>
      </c>
      <c r="D274" s="5"/>
      <c r="E274" s="5"/>
      <c r="F274" s="111">
        <f>'PRPM WP2'!C275</f>
        <v>-7.1000000000000004E-3</v>
      </c>
      <c r="G274" s="5"/>
      <c r="H274" s="111">
        <f>'PRPM WP2'!H275</f>
        <v>2.5416666666666699E-3</v>
      </c>
      <c r="I274" s="111">
        <f t="shared" si="3"/>
        <v>-9.6416666666666699E-3</v>
      </c>
      <c r="J274" s="399">
        <v>17777</v>
      </c>
    </row>
    <row r="275" spans="1:10" ht="14.5" customHeight="1" x14ac:dyDescent="0.15">
      <c r="A275" s="5"/>
      <c r="B275" s="399">
        <v>17807</v>
      </c>
      <c r="C275" s="16" t="s">
        <v>3327</v>
      </c>
      <c r="D275" s="5"/>
      <c r="E275" s="5"/>
      <c r="F275" s="111">
        <f>'PRPM WP2'!C276</f>
        <v>4.0300000000000002E-2</v>
      </c>
      <c r="G275" s="5"/>
      <c r="H275" s="111">
        <f>'PRPM WP2'!H276</f>
        <v>2.5249999999999999E-3</v>
      </c>
      <c r="I275" s="111">
        <f t="shared" si="3"/>
        <v>3.7775000000000003E-2</v>
      </c>
      <c r="J275" s="399">
        <v>17807</v>
      </c>
    </row>
    <row r="276" spans="1:10" ht="14.5" customHeight="1" x14ac:dyDescent="0.15">
      <c r="A276" s="5"/>
      <c r="B276" s="399">
        <v>17838</v>
      </c>
      <c r="C276" s="16" t="s">
        <v>3327</v>
      </c>
      <c r="D276" s="5"/>
      <c r="E276" s="5"/>
      <c r="F276" s="111">
        <f>'PRPM WP2'!C277</f>
        <v>-9.1300000000000006E-2</v>
      </c>
      <c r="G276" s="5"/>
      <c r="H276" s="111">
        <f>'PRPM WP2'!H277</f>
        <v>2.55833333333333E-3</v>
      </c>
      <c r="I276" s="111">
        <f t="shared" si="3"/>
        <v>-9.3858333333333335E-2</v>
      </c>
      <c r="J276" s="399">
        <v>17838</v>
      </c>
    </row>
    <row r="277" spans="1:10" ht="14.5" customHeight="1" x14ac:dyDescent="0.15">
      <c r="A277" s="5"/>
      <c r="B277" s="399">
        <v>17868</v>
      </c>
      <c r="C277" s="16" t="s">
        <v>3327</v>
      </c>
      <c r="D277" s="5"/>
      <c r="E277" s="5"/>
      <c r="F277" s="111">
        <f>'PRPM WP2'!C278</f>
        <v>2.2100000000000002E-2</v>
      </c>
      <c r="G277" s="5"/>
      <c r="H277" s="111">
        <f>'PRPM WP2'!H278</f>
        <v>2.5500000000000002E-3</v>
      </c>
      <c r="I277" s="111">
        <f t="shared" si="3"/>
        <v>1.9550000000000001E-2</v>
      </c>
      <c r="J277" s="399">
        <v>17868</v>
      </c>
    </row>
    <row r="278" spans="1:10" ht="14.5" customHeight="1" x14ac:dyDescent="0.15">
      <c r="A278" s="5"/>
      <c r="B278" s="399">
        <v>17899</v>
      </c>
      <c r="C278" s="16" t="s">
        <v>3327</v>
      </c>
      <c r="D278" s="5"/>
      <c r="E278" s="5"/>
      <c r="F278" s="111">
        <f>'PRPM WP2'!C279</f>
        <v>5.04E-2</v>
      </c>
      <c r="G278" s="5"/>
      <c r="H278" s="111">
        <f>'PRPM WP2'!H279</f>
        <v>2.4916666666666698E-3</v>
      </c>
      <c r="I278" s="111">
        <f t="shared" si="3"/>
        <v>4.7908333333333331E-2</v>
      </c>
      <c r="J278" s="399">
        <v>17899</v>
      </c>
    </row>
    <row r="279" spans="1:10" ht="14.5" customHeight="1" x14ac:dyDescent="0.15">
      <c r="A279" s="5"/>
      <c r="B279" s="399">
        <v>17930</v>
      </c>
      <c r="C279" s="16" t="s">
        <v>3327</v>
      </c>
      <c r="D279" s="5"/>
      <c r="E279" s="5"/>
      <c r="F279" s="111">
        <f>'PRPM WP2'!C280</f>
        <v>5.0000000000000001E-4</v>
      </c>
      <c r="G279" s="5"/>
      <c r="H279" s="111">
        <f>'PRPM WP2'!H280</f>
        <v>2.4916666666666698E-3</v>
      </c>
      <c r="I279" s="111">
        <f t="shared" si="3"/>
        <v>-1.9916666666666698E-3</v>
      </c>
      <c r="J279" s="399">
        <v>17930</v>
      </c>
    </row>
    <row r="280" spans="1:10" ht="14.5" customHeight="1" x14ac:dyDescent="0.15">
      <c r="A280" s="5"/>
      <c r="B280" s="399">
        <v>17958</v>
      </c>
      <c r="C280" s="16" t="s">
        <v>3327</v>
      </c>
      <c r="D280" s="5"/>
      <c r="E280" s="5"/>
      <c r="F280" s="111">
        <f>'PRPM WP2'!C281</f>
        <v>3.6400000000000002E-2</v>
      </c>
      <c r="G280" s="5"/>
      <c r="H280" s="111">
        <f>'PRPM WP2'!H281</f>
        <v>2.4750000000000002E-3</v>
      </c>
      <c r="I280" s="111">
        <f t="shared" si="3"/>
        <v>3.3925000000000004E-2</v>
      </c>
      <c r="J280" s="399">
        <v>17958</v>
      </c>
    </row>
    <row r="281" spans="1:10" ht="14.5" customHeight="1" x14ac:dyDescent="0.15">
      <c r="A281" s="5"/>
      <c r="B281" s="399">
        <v>17989</v>
      </c>
      <c r="C281" s="16" t="s">
        <v>3327</v>
      </c>
      <c r="D281" s="5"/>
      <c r="E281" s="5"/>
      <c r="F281" s="111">
        <f>'PRPM WP2'!C282</f>
        <v>5.7999999999999996E-3</v>
      </c>
      <c r="G281" s="5"/>
      <c r="H281" s="111">
        <f>'PRPM WP2'!H282</f>
        <v>2.46666666666667E-3</v>
      </c>
      <c r="I281" s="111">
        <f t="shared" si="3"/>
        <v>3.3333333333333296E-3</v>
      </c>
      <c r="J281" s="399">
        <v>17989</v>
      </c>
    </row>
    <row r="282" spans="1:10" ht="14.5" customHeight="1" x14ac:dyDescent="0.15">
      <c r="A282" s="5"/>
      <c r="B282" s="399">
        <v>18019</v>
      </c>
      <c r="C282" s="16" t="s">
        <v>3327</v>
      </c>
      <c r="D282" s="5"/>
      <c r="E282" s="5"/>
      <c r="F282" s="111">
        <f>'PRPM WP2'!C283</f>
        <v>3.3999999999999998E-3</v>
      </c>
      <c r="G282" s="5"/>
      <c r="H282" s="111">
        <f>'PRPM WP2'!H283</f>
        <v>2.4583333333333302E-3</v>
      </c>
      <c r="I282" s="111">
        <f t="shared" ref="I282:I345" si="4">F282-H282</f>
        <v>9.4166666666666964E-4</v>
      </c>
      <c r="J282" s="399">
        <v>18019</v>
      </c>
    </row>
    <row r="283" spans="1:10" ht="14.5" customHeight="1" x14ac:dyDescent="0.15">
      <c r="A283" s="5"/>
      <c r="B283" s="399">
        <v>18050</v>
      </c>
      <c r="C283" s="16" t="s">
        <v>3327</v>
      </c>
      <c r="D283" s="5"/>
      <c r="E283" s="5"/>
      <c r="F283" s="111">
        <f>'PRPM WP2'!C284</f>
        <v>-1.34E-2</v>
      </c>
      <c r="G283" s="5"/>
      <c r="H283" s="111">
        <f>'PRPM WP2'!H284</f>
        <v>2.4499999999999999E-3</v>
      </c>
      <c r="I283" s="111">
        <f t="shared" si="4"/>
        <v>-1.585E-2</v>
      </c>
      <c r="J283" s="399">
        <v>18050</v>
      </c>
    </row>
    <row r="284" spans="1:10" ht="14.5" customHeight="1" x14ac:dyDescent="0.15">
      <c r="A284" s="5"/>
      <c r="B284" s="399">
        <v>18080</v>
      </c>
      <c r="C284" s="16" t="s">
        <v>3327</v>
      </c>
      <c r="D284" s="5"/>
      <c r="E284" s="5"/>
      <c r="F284" s="111">
        <f>'PRPM WP2'!C285</f>
        <v>5.6899999999999999E-2</v>
      </c>
      <c r="G284" s="5"/>
      <c r="H284" s="111">
        <f>'PRPM WP2'!H285</f>
        <v>2.4166666666666698E-3</v>
      </c>
      <c r="I284" s="111">
        <f t="shared" si="4"/>
        <v>5.4483333333333328E-2</v>
      </c>
      <c r="J284" s="399">
        <v>18080</v>
      </c>
    </row>
    <row r="285" spans="1:10" ht="14.5" customHeight="1" x14ac:dyDescent="0.15">
      <c r="A285" s="5"/>
      <c r="B285" s="399">
        <v>18111</v>
      </c>
      <c r="C285" s="16" t="s">
        <v>3327</v>
      </c>
      <c r="D285" s="5"/>
      <c r="E285" s="5"/>
      <c r="F285" s="111">
        <f>'PRPM WP2'!C286</f>
        <v>3.4599999999999999E-2</v>
      </c>
      <c r="G285" s="5"/>
      <c r="H285" s="111">
        <f>'PRPM WP2'!H286</f>
        <v>2.3833333333333302E-3</v>
      </c>
      <c r="I285" s="111">
        <f t="shared" si="4"/>
        <v>3.2216666666666671E-2</v>
      </c>
      <c r="J285" s="399">
        <v>18111</v>
      </c>
    </row>
    <row r="286" spans="1:10" ht="14.5" customHeight="1" x14ac:dyDescent="0.15">
      <c r="A286" s="5"/>
      <c r="B286" s="399">
        <v>18142</v>
      </c>
      <c r="C286" s="16" t="s">
        <v>3327</v>
      </c>
      <c r="D286" s="5"/>
      <c r="E286" s="5"/>
      <c r="F286" s="111">
        <f>'PRPM WP2'!C287</f>
        <v>3.73E-2</v>
      </c>
      <c r="G286" s="5"/>
      <c r="H286" s="111">
        <f>'PRPM WP2'!H287</f>
        <v>2.3749999999999999E-3</v>
      </c>
      <c r="I286" s="111">
        <f t="shared" si="4"/>
        <v>3.4924999999999998E-2</v>
      </c>
      <c r="J286" s="399">
        <v>18142</v>
      </c>
    </row>
    <row r="287" spans="1:10" ht="14.5" customHeight="1" x14ac:dyDescent="0.15">
      <c r="A287" s="5"/>
      <c r="B287" s="399">
        <v>18172</v>
      </c>
      <c r="C287" s="16" t="s">
        <v>3327</v>
      </c>
      <c r="D287" s="5"/>
      <c r="E287" s="5"/>
      <c r="F287" s="111">
        <f>'PRPM WP2'!C288</f>
        <v>1.12E-2</v>
      </c>
      <c r="G287" s="5"/>
      <c r="H287" s="111">
        <f>'PRPM WP2'!H288</f>
        <v>2.3583333333333299E-3</v>
      </c>
      <c r="I287" s="111">
        <f t="shared" si="4"/>
        <v>8.8416666666666695E-3</v>
      </c>
      <c r="J287" s="399">
        <v>18172</v>
      </c>
    </row>
    <row r="288" spans="1:10" ht="14.5" customHeight="1" x14ac:dyDescent="0.15">
      <c r="A288" s="5"/>
      <c r="B288" s="399">
        <v>18203</v>
      </c>
      <c r="C288" s="16" t="s">
        <v>3327</v>
      </c>
      <c r="D288" s="5"/>
      <c r="E288" s="5"/>
      <c r="F288" s="111">
        <f>'PRPM WP2'!C289</f>
        <v>1.5900000000000001E-2</v>
      </c>
      <c r="G288" s="5"/>
      <c r="H288" s="111">
        <f>'PRPM WP2'!H289</f>
        <v>2.3416666666666698E-3</v>
      </c>
      <c r="I288" s="111">
        <f t="shared" si="4"/>
        <v>1.3558333333333332E-2</v>
      </c>
      <c r="J288" s="399">
        <v>18203</v>
      </c>
    </row>
    <row r="289" spans="1:10" ht="14.5" customHeight="1" x14ac:dyDescent="0.15">
      <c r="A289" s="5"/>
      <c r="B289" s="399">
        <v>18233</v>
      </c>
      <c r="C289" s="16" t="s">
        <v>3327</v>
      </c>
      <c r="D289" s="5"/>
      <c r="E289" s="5"/>
      <c r="F289" s="111">
        <f>'PRPM WP2'!C290</f>
        <v>3.9600000000000003E-2</v>
      </c>
      <c r="G289" s="5"/>
      <c r="H289" s="111">
        <f>'PRPM WP2'!H290</f>
        <v>2.31666666666667E-3</v>
      </c>
      <c r="I289" s="111">
        <f t="shared" si="4"/>
        <v>3.7283333333333335E-2</v>
      </c>
      <c r="J289" s="399">
        <v>18233</v>
      </c>
    </row>
    <row r="290" spans="1:10" ht="14.5" customHeight="1" x14ac:dyDescent="0.15">
      <c r="A290" s="5"/>
      <c r="B290" s="399">
        <v>18264</v>
      </c>
      <c r="C290" s="16" t="s">
        <v>3327</v>
      </c>
      <c r="D290" s="5"/>
      <c r="E290" s="5"/>
      <c r="F290" s="111">
        <f>'PRPM WP2'!C291</f>
        <v>3.5299999999999998E-2</v>
      </c>
      <c r="G290" s="5"/>
      <c r="H290" s="111">
        <f>'PRPM WP2'!H291</f>
        <v>2.3E-3</v>
      </c>
      <c r="I290" s="111">
        <f t="shared" si="4"/>
        <v>3.3000000000000002E-2</v>
      </c>
      <c r="J290" s="399">
        <v>18264</v>
      </c>
    </row>
    <row r="291" spans="1:10" ht="14.5" customHeight="1" x14ac:dyDescent="0.15">
      <c r="A291" s="5"/>
      <c r="B291" s="399">
        <v>18295</v>
      </c>
      <c r="C291" s="16" t="s">
        <v>3327</v>
      </c>
      <c r="D291" s="5"/>
      <c r="E291" s="5"/>
      <c r="F291" s="111">
        <f>'PRPM WP2'!C292</f>
        <v>0.01</v>
      </c>
      <c r="G291" s="5"/>
      <c r="H291" s="111">
        <f>'PRPM WP2'!H292</f>
        <v>2.3E-3</v>
      </c>
      <c r="I291" s="111">
        <f t="shared" si="4"/>
        <v>7.7000000000000002E-3</v>
      </c>
      <c r="J291" s="399">
        <v>18295</v>
      </c>
    </row>
    <row r="292" spans="1:10" ht="14.5" customHeight="1" x14ac:dyDescent="0.15">
      <c r="A292" s="5"/>
      <c r="B292" s="399">
        <v>18323</v>
      </c>
      <c r="C292" s="16" t="s">
        <v>3327</v>
      </c>
      <c r="D292" s="5"/>
      <c r="E292" s="5"/>
      <c r="F292" s="111">
        <f>'PRPM WP2'!C293</f>
        <v>8.3999999999999995E-3</v>
      </c>
      <c r="G292" s="5"/>
      <c r="H292" s="111">
        <f>'PRPM WP2'!H293</f>
        <v>2.3E-3</v>
      </c>
      <c r="I292" s="111">
        <f t="shared" si="4"/>
        <v>6.0999999999999995E-3</v>
      </c>
      <c r="J292" s="399">
        <v>18323</v>
      </c>
    </row>
    <row r="293" spans="1:10" ht="14.5" customHeight="1" x14ac:dyDescent="0.15">
      <c r="A293" s="5"/>
      <c r="B293" s="399">
        <v>18354</v>
      </c>
      <c r="C293" s="16" t="s">
        <v>3327</v>
      </c>
      <c r="D293" s="5"/>
      <c r="E293" s="5"/>
      <c r="F293" s="111">
        <f>'PRPM WP2'!C294</f>
        <v>1.8499999999999999E-2</v>
      </c>
      <c r="G293" s="5"/>
      <c r="H293" s="111">
        <f>'PRPM WP2'!H294</f>
        <v>2.3083333333333302E-3</v>
      </c>
      <c r="I293" s="111">
        <f t="shared" si="4"/>
        <v>1.619166666666667E-2</v>
      </c>
      <c r="J293" s="399">
        <v>18354</v>
      </c>
    </row>
    <row r="294" spans="1:10" ht="14.5" customHeight="1" x14ac:dyDescent="0.15">
      <c r="A294" s="5"/>
      <c r="B294" s="399">
        <v>18384</v>
      </c>
      <c r="C294" s="16" t="s">
        <v>3327</v>
      </c>
      <c r="D294" s="5"/>
      <c r="E294" s="5"/>
      <c r="F294" s="111">
        <f>'PRPM WP2'!C295</f>
        <v>1.9199999999999998E-2</v>
      </c>
      <c r="G294" s="5"/>
      <c r="H294" s="111">
        <f>'PRPM WP2'!H295</f>
        <v>2.3249999999999998E-3</v>
      </c>
      <c r="I294" s="111">
        <f t="shared" si="4"/>
        <v>1.6874999999999998E-2</v>
      </c>
      <c r="J294" s="399">
        <v>18384</v>
      </c>
    </row>
    <row r="295" spans="1:10" ht="14.5" customHeight="1" x14ac:dyDescent="0.15">
      <c r="A295" s="5"/>
      <c r="B295" s="399">
        <v>18415</v>
      </c>
      <c r="C295" s="16" t="s">
        <v>3327</v>
      </c>
      <c r="D295" s="5"/>
      <c r="E295" s="5"/>
      <c r="F295" s="111">
        <f>'PRPM WP2'!C296</f>
        <v>-7.7100000000000002E-2</v>
      </c>
      <c r="G295" s="5"/>
      <c r="H295" s="111">
        <f>'PRPM WP2'!H296</f>
        <v>2.3249999999999998E-3</v>
      </c>
      <c r="I295" s="111">
        <f t="shared" si="4"/>
        <v>-7.9424999999999996E-2</v>
      </c>
      <c r="J295" s="399">
        <v>18415</v>
      </c>
    </row>
    <row r="296" spans="1:10" ht="14.5" customHeight="1" x14ac:dyDescent="0.15">
      <c r="A296" s="5"/>
      <c r="B296" s="399">
        <v>18445</v>
      </c>
      <c r="C296" s="16" t="s">
        <v>3327</v>
      </c>
      <c r="D296" s="5"/>
      <c r="E296" s="5"/>
      <c r="F296" s="111">
        <f>'PRPM WP2'!C297</f>
        <v>-4.36E-2</v>
      </c>
      <c r="G296" s="5"/>
      <c r="H296" s="111">
        <f>'PRPM WP2'!H297</f>
        <v>2.3249999999999998E-3</v>
      </c>
      <c r="I296" s="111">
        <f t="shared" si="4"/>
        <v>-4.5925000000000001E-2</v>
      </c>
      <c r="J296" s="399">
        <v>18445</v>
      </c>
    </row>
    <row r="297" spans="1:10" ht="14.5" customHeight="1" x14ac:dyDescent="0.15">
      <c r="A297" s="5"/>
      <c r="B297" s="399">
        <v>18476</v>
      </c>
      <c r="C297" s="16" t="s">
        <v>3327</v>
      </c>
      <c r="D297" s="5"/>
      <c r="E297" s="5"/>
      <c r="F297" s="111">
        <f>'PRPM WP2'!C298</f>
        <v>1.54E-2</v>
      </c>
      <c r="G297" s="5"/>
      <c r="H297" s="111">
        <f>'PRPM WP2'!H298</f>
        <v>2.3E-3</v>
      </c>
      <c r="I297" s="111">
        <f t="shared" si="4"/>
        <v>1.3100000000000001E-2</v>
      </c>
      <c r="J297" s="399">
        <v>18476</v>
      </c>
    </row>
    <row r="298" spans="1:10" ht="14.5" customHeight="1" x14ac:dyDescent="0.15">
      <c r="A298" s="5"/>
      <c r="B298" s="399">
        <v>18507</v>
      </c>
      <c r="C298" s="16" t="s">
        <v>3327</v>
      </c>
      <c r="D298" s="5"/>
      <c r="E298" s="5"/>
      <c r="F298" s="111">
        <f>'PRPM WP2'!C299</f>
        <v>4.1799999999999997E-2</v>
      </c>
      <c r="G298" s="5"/>
      <c r="H298" s="111">
        <f>'PRPM WP2'!H299</f>
        <v>2.3333333333333301E-3</v>
      </c>
      <c r="I298" s="111">
        <f t="shared" si="4"/>
        <v>3.9466666666666664E-2</v>
      </c>
      <c r="J298" s="399">
        <v>18507</v>
      </c>
    </row>
    <row r="299" spans="1:10" ht="14.5" customHeight="1" x14ac:dyDescent="0.15">
      <c r="A299" s="5"/>
      <c r="B299" s="399">
        <v>18537</v>
      </c>
      <c r="C299" s="16" t="s">
        <v>3327</v>
      </c>
      <c r="D299" s="5"/>
      <c r="E299" s="5"/>
      <c r="F299" s="111">
        <f>'PRPM WP2'!C300</f>
        <v>-2.7000000000000001E-3</v>
      </c>
      <c r="G299" s="5"/>
      <c r="H299" s="111">
        <f>'PRPM WP2'!H300</f>
        <v>2.3583333333333299E-3</v>
      </c>
      <c r="I299" s="111">
        <f t="shared" si="4"/>
        <v>-5.0583333333333296E-3</v>
      </c>
      <c r="J299" s="399">
        <v>18537</v>
      </c>
    </row>
    <row r="300" spans="1:10" ht="14.5" customHeight="1" x14ac:dyDescent="0.15">
      <c r="A300" s="5"/>
      <c r="B300" s="399">
        <v>18568</v>
      </c>
      <c r="C300" s="16" t="s">
        <v>3327</v>
      </c>
      <c r="D300" s="5"/>
      <c r="E300" s="5"/>
      <c r="F300" s="111">
        <f>'PRPM WP2'!C301</f>
        <v>-1.7600000000000001E-2</v>
      </c>
      <c r="G300" s="5"/>
      <c r="H300" s="111">
        <f>'PRPM WP2'!H301</f>
        <v>2.3833333333333302E-3</v>
      </c>
      <c r="I300" s="111">
        <f t="shared" si="4"/>
        <v>-1.9983333333333332E-2</v>
      </c>
      <c r="J300" s="399">
        <v>18568</v>
      </c>
    </row>
    <row r="301" spans="1:10" ht="14.5" customHeight="1" x14ac:dyDescent="0.15">
      <c r="A301" s="5"/>
      <c r="B301" s="399">
        <v>18598</v>
      </c>
      <c r="C301" s="16" t="s">
        <v>3327</v>
      </c>
      <c r="D301" s="5"/>
      <c r="E301" s="5"/>
      <c r="F301" s="111">
        <f>'PRPM WP2'!C302</f>
        <v>3.1199999999999999E-2</v>
      </c>
      <c r="G301" s="5"/>
      <c r="H301" s="111">
        <f>'PRPM WP2'!H302</f>
        <v>2.3833333333333302E-3</v>
      </c>
      <c r="I301" s="111">
        <f t="shared" si="4"/>
        <v>2.8816666666666668E-2</v>
      </c>
      <c r="J301" s="399">
        <v>18598</v>
      </c>
    </row>
    <row r="302" spans="1:10" ht="14.5" customHeight="1" x14ac:dyDescent="0.15">
      <c r="A302" s="5"/>
      <c r="B302" s="399">
        <v>18629</v>
      </c>
      <c r="C302" s="16" t="s">
        <v>3327</v>
      </c>
      <c r="D302" s="5"/>
      <c r="E302" s="5"/>
      <c r="F302" s="111">
        <f>'PRPM WP2'!C303</f>
        <v>4.3799999999999999E-2</v>
      </c>
      <c r="G302" s="5"/>
      <c r="H302" s="111">
        <f>'PRPM WP2'!H303</f>
        <v>2.3583333333333299E-3</v>
      </c>
      <c r="I302" s="111">
        <f t="shared" si="4"/>
        <v>4.1441666666666668E-2</v>
      </c>
      <c r="J302" s="399">
        <v>18629</v>
      </c>
    </row>
    <row r="303" spans="1:10" ht="14.5" customHeight="1" x14ac:dyDescent="0.15">
      <c r="A303" s="5"/>
      <c r="B303" s="399">
        <v>18660</v>
      </c>
      <c r="C303" s="16" t="s">
        <v>3327</v>
      </c>
      <c r="D303" s="5"/>
      <c r="E303" s="5"/>
      <c r="F303" s="111">
        <f>'PRPM WP2'!C304</f>
        <v>2.6800000000000001E-2</v>
      </c>
      <c r="G303" s="5"/>
      <c r="H303" s="111">
        <f>'PRPM WP2'!H304</f>
        <v>2.3666666666666701E-3</v>
      </c>
      <c r="I303" s="111">
        <f t="shared" si="4"/>
        <v>2.4433333333333331E-2</v>
      </c>
      <c r="J303" s="399">
        <v>18660</v>
      </c>
    </row>
    <row r="304" spans="1:10" ht="14.5" customHeight="1" x14ac:dyDescent="0.15">
      <c r="A304" s="5"/>
      <c r="B304" s="399">
        <v>18688</v>
      </c>
      <c r="C304" s="16" t="s">
        <v>3327</v>
      </c>
      <c r="D304" s="5"/>
      <c r="E304" s="5"/>
      <c r="F304" s="111">
        <f>'PRPM WP2'!C305</f>
        <v>-1.7399999999999999E-2</v>
      </c>
      <c r="G304" s="5"/>
      <c r="H304" s="111">
        <f>'PRPM WP2'!H305</f>
        <v>2.4583333333333302E-3</v>
      </c>
      <c r="I304" s="111">
        <f t="shared" si="4"/>
        <v>-1.9858333333333329E-2</v>
      </c>
      <c r="J304" s="399">
        <v>18688</v>
      </c>
    </row>
    <row r="305" spans="1:10" ht="14.5" customHeight="1" x14ac:dyDescent="0.15">
      <c r="A305" s="5"/>
      <c r="B305" s="399">
        <v>18719</v>
      </c>
      <c r="C305" s="16" t="s">
        <v>3327</v>
      </c>
      <c r="D305" s="5"/>
      <c r="E305" s="5"/>
      <c r="F305" s="111">
        <f>'PRPM WP2'!C306</f>
        <v>5.0000000000000001E-4</v>
      </c>
      <c r="G305" s="5"/>
      <c r="H305" s="111">
        <f>'PRPM WP2'!H306</f>
        <v>2.575E-3</v>
      </c>
      <c r="I305" s="111">
        <f t="shared" si="4"/>
        <v>-2.075E-3</v>
      </c>
      <c r="J305" s="399">
        <v>18719</v>
      </c>
    </row>
    <row r="306" spans="1:10" ht="14.5" customHeight="1" x14ac:dyDescent="0.15">
      <c r="A306" s="5"/>
      <c r="B306" s="399">
        <v>18749</v>
      </c>
      <c r="C306" s="16" t="s">
        <v>3327</v>
      </c>
      <c r="D306" s="5"/>
      <c r="E306" s="5"/>
      <c r="F306" s="111">
        <f>'PRPM WP2'!C307</f>
        <v>6.6E-3</v>
      </c>
      <c r="G306" s="5"/>
      <c r="H306" s="111">
        <f>'PRPM WP2'!H307</f>
        <v>2.6083333333333301E-3</v>
      </c>
      <c r="I306" s="111">
        <f t="shared" si="4"/>
        <v>3.9916666666666694E-3</v>
      </c>
      <c r="J306" s="399">
        <v>18749</v>
      </c>
    </row>
    <row r="307" spans="1:10" ht="14.5" customHeight="1" x14ac:dyDescent="0.15">
      <c r="A307" s="5"/>
      <c r="B307" s="399">
        <v>18780</v>
      </c>
      <c r="C307" s="16" t="s">
        <v>3327</v>
      </c>
      <c r="D307" s="5"/>
      <c r="E307" s="5"/>
      <c r="F307" s="111">
        <f>'PRPM WP2'!C308</f>
        <v>-4.0000000000000001E-3</v>
      </c>
      <c r="G307" s="5"/>
      <c r="H307" s="111">
        <f>'PRPM WP2'!H308</f>
        <v>2.6749999999999999E-3</v>
      </c>
      <c r="I307" s="111">
        <f t="shared" si="4"/>
        <v>-6.6750000000000004E-3</v>
      </c>
      <c r="J307" s="399">
        <v>18780</v>
      </c>
    </row>
    <row r="308" spans="1:10" ht="14.5" customHeight="1" x14ac:dyDescent="0.15">
      <c r="A308" s="5"/>
      <c r="B308" s="399">
        <v>18810</v>
      </c>
      <c r="C308" s="16" t="s">
        <v>3327</v>
      </c>
      <c r="D308" s="5"/>
      <c r="E308" s="5"/>
      <c r="F308" s="111">
        <f>'PRPM WP2'!C309</f>
        <v>4.3900000000000002E-2</v>
      </c>
      <c r="G308" s="5"/>
      <c r="H308" s="111">
        <f>'PRPM WP2'!H309</f>
        <v>2.7166666666666702E-3</v>
      </c>
      <c r="I308" s="111">
        <f t="shared" si="4"/>
        <v>4.1183333333333329E-2</v>
      </c>
      <c r="J308" s="399">
        <v>18810</v>
      </c>
    </row>
    <row r="309" spans="1:10" ht="14.5" customHeight="1" x14ac:dyDescent="0.15">
      <c r="A309" s="5"/>
      <c r="B309" s="399">
        <v>18841</v>
      </c>
      <c r="C309" s="16" t="s">
        <v>3327</v>
      </c>
      <c r="D309" s="5"/>
      <c r="E309" s="5"/>
      <c r="F309" s="111">
        <f>'PRPM WP2'!C310</f>
        <v>1.52E-2</v>
      </c>
      <c r="G309" s="5"/>
      <c r="H309" s="111">
        <f>'PRPM WP2'!H310</f>
        <v>2.6583333333333298E-3</v>
      </c>
      <c r="I309" s="111">
        <f t="shared" si="4"/>
        <v>1.254166666666667E-2</v>
      </c>
      <c r="J309" s="399">
        <v>18841</v>
      </c>
    </row>
    <row r="310" spans="1:10" ht="14.5" customHeight="1" x14ac:dyDescent="0.15">
      <c r="A310" s="5"/>
      <c r="B310" s="399">
        <v>18872</v>
      </c>
      <c r="C310" s="16" t="s">
        <v>3327</v>
      </c>
      <c r="D310" s="5"/>
      <c r="E310" s="5"/>
      <c r="F310" s="111">
        <f>'PRPM WP2'!C311</f>
        <v>8.6E-3</v>
      </c>
      <c r="G310" s="5"/>
      <c r="H310" s="111">
        <f>'PRPM WP2'!H311</f>
        <v>2.6166666666666699E-3</v>
      </c>
      <c r="I310" s="111">
        <f t="shared" si="4"/>
        <v>5.9833333333333301E-3</v>
      </c>
      <c r="J310" s="399">
        <v>18872</v>
      </c>
    </row>
    <row r="311" spans="1:10" ht="14.5" customHeight="1" x14ac:dyDescent="0.15">
      <c r="A311" s="5"/>
      <c r="B311" s="399">
        <v>18902</v>
      </c>
      <c r="C311" s="16" t="s">
        <v>3327</v>
      </c>
      <c r="D311" s="5"/>
      <c r="E311" s="5"/>
      <c r="F311" s="111">
        <f>'PRPM WP2'!C312</f>
        <v>2.8999999999999998E-3</v>
      </c>
      <c r="G311" s="5"/>
      <c r="H311" s="111">
        <f>'PRPM WP2'!H312</f>
        <v>2.6416666666666702E-3</v>
      </c>
      <c r="I311" s="111">
        <f t="shared" si="4"/>
        <v>2.583333333333296E-4</v>
      </c>
      <c r="J311" s="399">
        <v>18902</v>
      </c>
    </row>
    <row r="312" spans="1:10" ht="14.5" customHeight="1" x14ac:dyDescent="0.15">
      <c r="A312" s="5"/>
      <c r="B312" s="399">
        <v>18933</v>
      </c>
      <c r="C312" s="16" t="s">
        <v>3327</v>
      </c>
      <c r="D312" s="5"/>
      <c r="E312" s="5"/>
      <c r="F312" s="111">
        <f>'PRPM WP2'!C313</f>
        <v>1.2E-2</v>
      </c>
      <c r="G312" s="5"/>
      <c r="H312" s="111">
        <f>'PRPM WP2'!H313</f>
        <v>2.7000000000000001E-3</v>
      </c>
      <c r="I312" s="111">
        <f t="shared" si="4"/>
        <v>9.2999999999999992E-3</v>
      </c>
      <c r="J312" s="399">
        <v>18933</v>
      </c>
    </row>
    <row r="313" spans="1:10" ht="14.5" customHeight="1" x14ac:dyDescent="0.15">
      <c r="A313" s="5"/>
      <c r="B313" s="399">
        <v>18963</v>
      </c>
      <c r="C313" s="16" t="s">
        <v>3327</v>
      </c>
      <c r="D313" s="5"/>
      <c r="E313" s="5"/>
      <c r="F313" s="111">
        <f>'PRPM WP2'!C314</f>
        <v>3.5200000000000002E-2</v>
      </c>
      <c r="G313" s="5"/>
      <c r="H313" s="111">
        <f>'PRPM WP2'!H314</f>
        <v>2.74166666666667E-3</v>
      </c>
      <c r="I313" s="111">
        <f t="shared" si="4"/>
        <v>3.2458333333333332E-2</v>
      </c>
      <c r="J313" s="399">
        <v>18963</v>
      </c>
    </row>
    <row r="314" spans="1:10" ht="14.5" customHeight="1" x14ac:dyDescent="0.15">
      <c r="A314" s="5"/>
      <c r="B314" s="399">
        <v>18994</v>
      </c>
      <c r="C314" s="16" t="s">
        <v>3327</v>
      </c>
      <c r="D314" s="5"/>
      <c r="E314" s="5"/>
      <c r="F314" s="111">
        <f>'PRPM WP2'!C315</f>
        <v>3.0499999999999999E-2</v>
      </c>
      <c r="G314" s="5"/>
      <c r="H314" s="111">
        <f>'PRPM WP2'!H315</f>
        <v>2.74166666666667E-3</v>
      </c>
      <c r="I314" s="111">
        <f t="shared" si="4"/>
        <v>2.7758333333333329E-2</v>
      </c>
      <c r="J314" s="399">
        <v>18994</v>
      </c>
    </row>
    <row r="315" spans="1:10" ht="14.5" customHeight="1" x14ac:dyDescent="0.15">
      <c r="A315" s="5"/>
      <c r="B315" s="399">
        <v>19025</v>
      </c>
      <c r="C315" s="16" t="s">
        <v>3327</v>
      </c>
      <c r="D315" s="5"/>
      <c r="E315" s="5"/>
      <c r="F315" s="111">
        <f>'PRPM WP2'!C316</f>
        <v>5.8999999999999999E-3</v>
      </c>
      <c r="G315" s="5"/>
      <c r="H315" s="111">
        <f>'PRPM WP2'!H316</f>
        <v>2.6916666666666699E-3</v>
      </c>
      <c r="I315" s="111">
        <f t="shared" si="4"/>
        <v>3.20833333333333E-3</v>
      </c>
      <c r="J315" s="399">
        <v>19025</v>
      </c>
    </row>
    <row r="316" spans="1:10" ht="14.5" customHeight="1" x14ac:dyDescent="0.15">
      <c r="A316" s="5"/>
      <c r="B316" s="399">
        <v>19054</v>
      </c>
      <c r="C316" s="16" t="s">
        <v>3327</v>
      </c>
      <c r="D316" s="5"/>
      <c r="E316" s="5"/>
      <c r="F316" s="111">
        <f>'PRPM WP2'!C317</f>
        <v>1.7600000000000001E-2</v>
      </c>
      <c r="G316" s="5"/>
      <c r="H316" s="111">
        <f>'PRPM WP2'!H317</f>
        <v>2.70833333333333E-3</v>
      </c>
      <c r="I316" s="111">
        <f t="shared" si="4"/>
        <v>1.4891666666666671E-2</v>
      </c>
      <c r="J316" s="399">
        <v>19054</v>
      </c>
    </row>
    <row r="317" spans="1:10" ht="14.5" customHeight="1" x14ac:dyDescent="0.15">
      <c r="A317" s="5"/>
      <c r="B317" s="399">
        <v>19085</v>
      </c>
      <c r="C317" s="16" t="s">
        <v>3327</v>
      </c>
      <c r="D317" s="5"/>
      <c r="E317" s="5"/>
      <c r="F317" s="111">
        <f>'PRPM WP2'!C318</f>
        <v>-1.54E-2</v>
      </c>
      <c r="G317" s="5"/>
      <c r="H317" s="111">
        <f>'PRPM WP2'!H318</f>
        <v>2.6916666666666699E-3</v>
      </c>
      <c r="I317" s="111">
        <f t="shared" si="4"/>
        <v>-1.8091666666666669E-2</v>
      </c>
      <c r="J317" s="399">
        <v>19085</v>
      </c>
    </row>
    <row r="318" spans="1:10" ht="14.5" customHeight="1" x14ac:dyDescent="0.15">
      <c r="A318" s="5"/>
      <c r="B318" s="399">
        <v>19115</v>
      </c>
      <c r="C318" s="16" t="s">
        <v>3327</v>
      </c>
      <c r="D318" s="5"/>
      <c r="E318" s="5"/>
      <c r="F318" s="111">
        <f>'PRPM WP2'!C319</f>
        <v>1.9E-2</v>
      </c>
      <c r="G318" s="5"/>
      <c r="H318" s="111">
        <f>'PRPM WP2'!H319</f>
        <v>2.6833333333333301E-3</v>
      </c>
      <c r="I318" s="111">
        <f t="shared" si="4"/>
        <v>1.631666666666667E-2</v>
      </c>
      <c r="J318" s="399">
        <v>19115</v>
      </c>
    </row>
    <row r="319" spans="1:10" ht="14.5" customHeight="1" x14ac:dyDescent="0.15">
      <c r="A319" s="5"/>
      <c r="B319" s="399">
        <v>19146</v>
      </c>
      <c r="C319" s="16" t="s">
        <v>3327</v>
      </c>
      <c r="D319" s="5"/>
      <c r="E319" s="5"/>
      <c r="F319" s="111">
        <f>'PRPM WP2'!C320</f>
        <v>4.8999999999999998E-3</v>
      </c>
      <c r="G319" s="5"/>
      <c r="H319" s="111">
        <f>'PRPM WP2'!H320</f>
        <v>2.6833333333333301E-3</v>
      </c>
      <c r="I319" s="111">
        <f t="shared" si="4"/>
        <v>2.2166666666666697E-3</v>
      </c>
      <c r="J319" s="399">
        <v>19146</v>
      </c>
    </row>
    <row r="320" spans="1:10" ht="14.5" customHeight="1" x14ac:dyDescent="0.15">
      <c r="A320" s="5"/>
      <c r="B320" s="399">
        <v>19176</v>
      </c>
      <c r="C320" s="16" t="s">
        <v>3327</v>
      </c>
      <c r="D320" s="5"/>
      <c r="E320" s="5"/>
      <c r="F320" s="111">
        <f>'PRPM WP2'!C321</f>
        <v>2.06E-2</v>
      </c>
      <c r="G320" s="5"/>
      <c r="H320" s="111">
        <f>'PRPM WP2'!H321</f>
        <v>2.6833333333333301E-3</v>
      </c>
      <c r="I320" s="111">
        <f t="shared" si="4"/>
        <v>1.7916666666666671E-2</v>
      </c>
      <c r="J320" s="399">
        <v>19176</v>
      </c>
    </row>
    <row r="321" spans="1:10" ht="14.5" customHeight="1" x14ac:dyDescent="0.15">
      <c r="A321" s="5"/>
      <c r="B321" s="399">
        <v>19207</v>
      </c>
      <c r="C321" s="16" t="s">
        <v>3327</v>
      </c>
      <c r="D321" s="5"/>
      <c r="E321" s="5"/>
      <c r="F321" s="111">
        <f>'PRPM WP2'!C322</f>
        <v>2.0299999999999999E-2</v>
      </c>
      <c r="G321" s="5"/>
      <c r="H321" s="111">
        <f>'PRPM WP2'!H322</f>
        <v>2.7000000000000001E-3</v>
      </c>
      <c r="I321" s="111">
        <f t="shared" si="4"/>
        <v>1.7599999999999998E-2</v>
      </c>
      <c r="J321" s="399">
        <v>19207</v>
      </c>
    </row>
    <row r="322" spans="1:10" ht="14.5" customHeight="1" x14ac:dyDescent="0.15">
      <c r="A322" s="5"/>
      <c r="B322" s="399">
        <v>19238</v>
      </c>
      <c r="C322" s="16" t="s">
        <v>3327</v>
      </c>
      <c r="D322" s="5"/>
      <c r="E322" s="5"/>
      <c r="F322" s="111">
        <f>'PRPM WP2'!C323</f>
        <v>1.5E-3</v>
      </c>
      <c r="G322" s="5"/>
      <c r="H322" s="111">
        <f>'PRPM WP2'!H323</f>
        <v>2.7000000000000001E-3</v>
      </c>
      <c r="I322" s="111">
        <f t="shared" si="4"/>
        <v>-1.2000000000000001E-3</v>
      </c>
      <c r="J322" s="399">
        <v>19238</v>
      </c>
    </row>
    <row r="323" spans="1:10" ht="14.5" customHeight="1" x14ac:dyDescent="0.15">
      <c r="A323" s="5"/>
      <c r="B323" s="399">
        <v>19268</v>
      </c>
      <c r="C323" s="16" t="s">
        <v>3327</v>
      </c>
      <c r="D323" s="5"/>
      <c r="E323" s="5"/>
      <c r="F323" s="111">
        <f>'PRPM WP2'!C324</f>
        <v>1.01E-2</v>
      </c>
      <c r="G323" s="5"/>
      <c r="H323" s="111">
        <f>'PRPM WP2'!H324</f>
        <v>2.7166666666666702E-3</v>
      </c>
      <c r="I323" s="111">
        <f t="shared" si="4"/>
        <v>7.3833333333333294E-3</v>
      </c>
      <c r="J323" s="399">
        <v>19268</v>
      </c>
    </row>
    <row r="324" spans="1:10" ht="14.5" customHeight="1" x14ac:dyDescent="0.15">
      <c r="A324" s="5"/>
      <c r="B324" s="399">
        <v>19299</v>
      </c>
      <c r="C324" s="16" t="s">
        <v>3327</v>
      </c>
      <c r="D324" s="5"/>
      <c r="E324" s="5"/>
      <c r="F324" s="111">
        <f>'PRPM WP2'!C325</f>
        <v>4.2299999999999997E-2</v>
      </c>
      <c r="G324" s="5"/>
      <c r="H324" s="111">
        <f>'PRPM WP2'!H325</f>
        <v>2.7000000000000001E-3</v>
      </c>
      <c r="I324" s="111">
        <f t="shared" si="4"/>
        <v>3.9599999999999996E-2</v>
      </c>
      <c r="J324" s="399">
        <v>19299</v>
      </c>
    </row>
    <row r="325" spans="1:10" ht="14.5" customHeight="1" x14ac:dyDescent="0.15">
      <c r="A325" s="5"/>
      <c r="B325" s="399">
        <v>19329</v>
      </c>
      <c r="C325" s="16" t="s">
        <v>3327</v>
      </c>
      <c r="D325" s="5"/>
      <c r="E325" s="5"/>
      <c r="F325" s="111">
        <f>'PRPM WP2'!C326</f>
        <v>2.1299999999999999E-2</v>
      </c>
      <c r="G325" s="5"/>
      <c r="H325" s="111">
        <f>'PRPM WP2'!H326</f>
        <v>2.6833333333333301E-3</v>
      </c>
      <c r="I325" s="111">
        <f t="shared" si="4"/>
        <v>1.861666666666667E-2</v>
      </c>
      <c r="J325" s="399">
        <v>19329</v>
      </c>
    </row>
    <row r="326" spans="1:10" ht="14.5" customHeight="1" x14ac:dyDescent="0.15">
      <c r="A326" s="5"/>
      <c r="B326" s="399">
        <v>19360</v>
      </c>
      <c r="C326" s="16" t="s">
        <v>3327</v>
      </c>
      <c r="D326" s="5"/>
      <c r="E326" s="5"/>
      <c r="F326" s="111">
        <f>'PRPM WP2'!C327</f>
        <v>1.03E-2</v>
      </c>
      <c r="G326" s="5"/>
      <c r="H326" s="111">
        <f>'PRPM WP2'!H327</f>
        <v>2.70833333333333E-3</v>
      </c>
      <c r="I326" s="111">
        <f t="shared" si="4"/>
        <v>7.5916666666666702E-3</v>
      </c>
      <c r="J326" s="399">
        <v>19360</v>
      </c>
    </row>
    <row r="327" spans="1:10" ht="14.5" customHeight="1" x14ac:dyDescent="0.15">
      <c r="A327" s="5"/>
      <c r="B327" s="399">
        <v>19391</v>
      </c>
      <c r="C327" s="16" t="s">
        <v>3327</v>
      </c>
      <c r="D327" s="5"/>
      <c r="E327" s="5"/>
      <c r="F327" s="111">
        <f>'PRPM WP2'!C328</f>
        <v>-6.7000000000000002E-3</v>
      </c>
      <c r="G327" s="5"/>
      <c r="H327" s="111">
        <f>'PRPM WP2'!H328</f>
        <v>2.7499999999999998E-3</v>
      </c>
      <c r="I327" s="111">
        <f t="shared" si="4"/>
        <v>-9.4500000000000001E-3</v>
      </c>
      <c r="J327" s="399">
        <v>19391</v>
      </c>
    </row>
    <row r="328" spans="1:10" ht="14.5" customHeight="1" x14ac:dyDescent="0.15">
      <c r="A328" s="5"/>
      <c r="B328" s="399">
        <v>19419</v>
      </c>
      <c r="C328" s="16" t="s">
        <v>3327</v>
      </c>
      <c r="D328" s="5"/>
      <c r="E328" s="5"/>
      <c r="F328" s="111">
        <f>'PRPM WP2'!C329</f>
        <v>-4.3E-3</v>
      </c>
      <c r="G328" s="5"/>
      <c r="H328" s="111">
        <f>'PRPM WP2'!H329</f>
        <v>2.8E-3</v>
      </c>
      <c r="I328" s="111">
        <f t="shared" si="4"/>
        <v>-7.1000000000000004E-3</v>
      </c>
      <c r="J328" s="399">
        <v>19419</v>
      </c>
    </row>
    <row r="329" spans="1:10" ht="14.5" customHeight="1" x14ac:dyDescent="0.15">
      <c r="A329" s="5"/>
      <c r="B329" s="399">
        <v>19450</v>
      </c>
      <c r="C329" s="16" t="s">
        <v>3327</v>
      </c>
      <c r="D329" s="5"/>
      <c r="E329" s="5"/>
      <c r="F329" s="111">
        <f>'PRPM WP2'!C330</f>
        <v>-1.9199999999999998E-2</v>
      </c>
      <c r="G329" s="5"/>
      <c r="H329" s="111">
        <f>'PRPM WP2'!H330</f>
        <v>2.89166666666667E-3</v>
      </c>
      <c r="I329" s="111">
        <f t="shared" si="4"/>
        <v>-2.2091666666666669E-2</v>
      </c>
      <c r="J329" s="399">
        <v>19450</v>
      </c>
    </row>
    <row r="330" spans="1:10" ht="14.5" customHeight="1" x14ac:dyDescent="0.15">
      <c r="A330" s="5"/>
      <c r="B330" s="399">
        <v>19480</v>
      </c>
      <c r="C330" s="16" t="s">
        <v>3327</v>
      </c>
      <c r="D330" s="5"/>
      <c r="E330" s="5"/>
      <c r="F330" s="111">
        <f>'PRPM WP2'!C331</f>
        <v>2.3999999999999998E-3</v>
      </c>
      <c r="G330" s="5"/>
      <c r="H330" s="111">
        <f>'PRPM WP2'!H331</f>
        <v>3.0249999999999999E-3</v>
      </c>
      <c r="I330" s="111">
        <f t="shared" si="4"/>
        <v>-6.2500000000000012E-4</v>
      </c>
      <c r="J330" s="399">
        <v>19480</v>
      </c>
    </row>
    <row r="331" spans="1:10" ht="14.5" customHeight="1" x14ac:dyDescent="0.15">
      <c r="A331" s="5"/>
      <c r="B331" s="399">
        <v>19511</v>
      </c>
      <c r="C331" s="16" t="s">
        <v>3327</v>
      </c>
      <c r="D331" s="5"/>
      <c r="E331" s="5"/>
      <c r="F331" s="111">
        <f>'PRPM WP2'!C332</f>
        <v>-2.7300000000000001E-2</v>
      </c>
      <c r="G331" s="5"/>
      <c r="H331" s="111">
        <f>'PRPM WP2'!H332</f>
        <v>3.0916666666666701E-3</v>
      </c>
      <c r="I331" s="111">
        <f t="shared" si="4"/>
        <v>-3.0391666666666671E-2</v>
      </c>
      <c r="J331" s="399">
        <v>19511</v>
      </c>
    </row>
    <row r="332" spans="1:10" ht="14.5" customHeight="1" x14ac:dyDescent="0.15">
      <c r="A332" s="5"/>
      <c r="B332" s="399">
        <v>19541</v>
      </c>
      <c r="C332" s="16" t="s">
        <v>3327</v>
      </c>
      <c r="D332" s="5"/>
      <c r="E332" s="5"/>
      <c r="F332" s="111">
        <f>'PRPM WP2'!C333</f>
        <v>3.4500000000000003E-2</v>
      </c>
      <c r="G332" s="5"/>
      <c r="H332" s="111">
        <f>'PRPM WP2'!H333</f>
        <v>3.0500000000000002E-3</v>
      </c>
      <c r="I332" s="111">
        <f t="shared" si="4"/>
        <v>3.1450000000000006E-2</v>
      </c>
      <c r="J332" s="399">
        <v>19541</v>
      </c>
    </row>
    <row r="333" spans="1:10" ht="14.5" customHeight="1" x14ac:dyDescent="0.15">
      <c r="A333" s="5"/>
      <c r="B333" s="399">
        <v>19572</v>
      </c>
      <c r="C333" s="16" t="s">
        <v>3327</v>
      </c>
      <c r="D333" s="5"/>
      <c r="E333" s="5"/>
      <c r="F333" s="111">
        <f>'PRPM WP2'!C334</f>
        <v>1.6000000000000001E-3</v>
      </c>
      <c r="G333" s="5"/>
      <c r="H333" s="111">
        <f>'PRPM WP2'!H334</f>
        <v>3.0083333333333299E-3</v>
      </c>
      <c r="I333" s="111">
        <f t="shared" si="4"/>
        <v>-1.4083333333333298E-3</v>
      </c>
      <c r="J333" s="399">
        <v>19572</v>
      </c>
    </row>
    <row r="334" spans="1:10" ht="14.5" customHeight="1" x14ac:dyDescent="0.15">
      <c r="A334" s="5"/>
      <c r="B334" s="399">
        <v>19603</v>
      </c>
      <c r="C334" s="16" t="s">
        <v>3327</v>
      </c>
      <c r="D334" s="5"/>
      <c r="E334" s="5"/>
      <c r="F334" s="111">
        <f>'PRPM WP2'!C335</f>
        <v>1.1900000000000001E-2</v>
      </c>
      <c r="G334" s="5"/>
      <c r="H334" s="111">
        <f>'PRPM WP2'!H335</f>
        <v>3.0166666666666701E-3</v>
      </c>
      <c r="I334" s="111">
        <f t="shared" si="4"/>
        <v>8.8833333333333299E-3</v>
      </c>
      <c r="J334" s="399">
        <v>19603</v>
      </c>
    </row>
    <row r="335" spans="1:10" ht="14.5" customHeight="1" x14ac:dyDescent="0.15">
      <c r="A335" s="5"/>
      <c r="B335" s="399">
        <v>19633</v>
      </c>
      <c r="C335" s="16" t="s">
        <v>3327</v>
      </c>
      <c r="D335" s="5"/>
      <c r="E335" s="5"/>
      <c r="F335" s="111">
        <f>'PRPM WP2'!C336</f>
        <v>4.1099999999999998E-2</v>
      </c>
      <c r="G335" s="5"/>
      <c r="H335" s="111">
        <f>'PRPM WP2'!H336</f>
        <v>2.90833333333333E-3</v>
      </c>
      <c r="I335" s="111">
        <f t="shared" si="4"/>
        <v>3.8191666666666665E-2</v>
      </c>
      <c r="J335" s="399">
        <v>19633</v>
      </c>
    </row>
    <row r="336" spans="1:10" ht="14.5" customHeight="1" x14ac:dyDescent="0.15">
      <c r="A336" s="5"/>
      <c r="B336" s="399">
        <v>19664</v>
      </c>
      <c r="C336" s="16" t="s">
        <v>3327</v>
      </c>
      <c r="D336" s="5"/>
      <c r="E336" s="5"/>
      <c r="F336" s="111">
        <f>'PRPM WP2'!C337</f>
        <v>2.7400000000000001E-2</v>
      </c>
      <c r="G336" s="5"/>
      <c r="H336" s="111">
        <f>'PRPM WP2'!H337</f>
        <v>2.8333333333333301E-3</v>
      </c>
      <c r="I336" s="111">
        <f t="shared" si="4"/>
        <v>2.4566666666666671E-2</v>
      </c>
      <c r="J336" s="399">
        <v>19664</v>
      </c>
    </row>
    <row r="337" spans="1:10" ht="14.5" customHeight="1" x14ac:dyDescent="0.15">
      <c r="A337" s="5"/>
      <c r="B337" s="399">
        <v>19694</v>
      </c>
      <c r="C337" s="16" t="s">
        <v>3327</v>
      </c>
      <c r="D337" s="5"/>
      <c r="E337" s="5"/>
      <c r="F337" s="111">
        <f>'PRPM WP2'!C338</f>
        <v>6.4000000000000003E-3</v>
      </c>
      <c r="G337" s="5"/>
      <c r="H337" s="111">
        <f>'PRPM WP2'!H338</f>
        <v>2.81666666666667E-3</v>
      </c>
      <c r="I337" s="111">
        <f t="shared" si="4"/>
        <v>3.5833333333333303E-3</v>
      </c>
      <c r="J337" s="399">
        <v>19694</v>
      </c>
    </row>
    <row r="338" spans="1:10" ht="14.5" customHeight="1" x14ac:dyDescent="0.15">
      <c r="A338" s="5"/>
      <c r="B338" s="399">
        <v>19725</v>
      </c>
      <c r="C338" s="16" t="s">
        <v>3327</v>
      </c>
      <c r="D338" s="5"/>
      <c r="E338" s="5"/>
      <c r="F338" s="111">
        <f>'PRPM WP2'!C339</f>
        <v>3.27E-2</v>
      </c>
      <c r="G338" s="5"/>
      <c r="H338" s="111">
        <f>'PRPM WP2'!H339</f>
        <v>2.7666666666666699E-3</v>
      </c>
      <c r="I338" s="111">
        <f t="shared" si="4"/>
        <v>2.9933333333333329E-2</v>
      </c>
      <c r="J338" s="399">
        <v>19725</v>
      </c>
    </row>
    <row r="339" spans="1:10" ht="14.5" customHeight="1" x14ac:dyDescent="0.15">
      <c r="A339" s="5"/>
      <c r="B339" s="399">
        <v>19756</v>
      </c>
      <c r="C339" s="16" t="s">
        <v>3327</v>
      </c>
      <c r="D339" s="5"/>
      <c r="E339" s="5"/>
      <c r="F339" s="111">
        <f>'PRPM WP2'!C340</f>
        <v>1.17E-2</v>
      </c>
      <c r="G339" s="5"/>
      <c r="H339" s="111">
        <f>'PRPM WP2'!H340</f>
        <v>2.6916666666666699E-3</v>
      </c>
      <c r="I339" s="111">
        <f t="shared" si="4"/>
        <v>9.00833333333333E-3</v>
      </c>
      <c r="J339" s="399">
        <v>19756</v>
      </c>
    </row>
    <row r="340" spans="1:10" ht="14.5" customHeight="1" x14ac:dyDescent="0.15">
      <c r="A340" s="5"/>
      <c r="B340" s="399">
        <v>19784</v>
      </c>
      <c r="C340" s="16" t="s">
        <v>3327</v>
      </c>
      <c r="D340" s="5"/>
      <c r="E340" s="5"/>
      <c r="F340" s="111">
        <f>'PRPM WP2'!C341</f>
        <v>2.7E-2</v>
      </c>
      <c r="G340" s="5"/>
      <c r="H340" s="111">
        <f>'PRPM WP2'!H341</f>
        <v>2.63333333333333E-3</v>
      </c>
      <c r="I340" s="111">
        <f t="shared" si="4"/>
        <v>2.4366666666666668E-2</v>
      </c>
      <c r="J340" s="399">
        <v>19784</v>
      </c>
    </row>
    <row r="341" spans="1:10" ht="14.5" customHeight="1" x14ac:dyDescent="0.15">
      <c r="A341" s="5"/>
      <c r="B341" s="399">
        <v>19815</v>
      </c>
      <c r="C341" s="16" t="s">
        <v>3327</v>
      </c>
      <c r="D341" s="5"/>
      <c r="E341" s="5"/>
      <c r="F341" s="111">
        <f>'PRPM WP2'!C342</f>
        <v>1.21E-2</v>
      </c>
      <c r="G341" s="5"/>
      <c r="H341" s="111">
        <f>'PRPM WP2'!H342</f>
        <v>2.63333333333333E-3</v>
      </c>
      <c r="I341" s="111">
        <f t="shared" si="4"/>
        <v>9.4666666666666701E-3</v>
      </c>
      <c r="J341" s="399">
        <v>19815</v>
      </c>
    </row>
    <row r="342" spans="1:10" ht="14.5" customHeight="1" x14ac:dyDescent="0.15">
      <c r="A342" s="5"/>
      <c r="B342" s="399">
        <v>19845</v>
      </c>
      <c r="C342" s="16" t="s">
        <v>3327</v>
      </c>
      <c r="D342" s="5"/>
      <c r="E342" s="5"/>
      <c r="F342" s="111">
        <f>'PRPM WP2'!C343</f>
        <v>2.5700000000000001E-2</v>
      </c>
      <c r="G342" s="5"/>
      <c r="H342" s="111">
        <f>'PRPM WP2'!H343</f>
        <v>2.6166666666666699E-3</v>
      </c>
      <c r="I342" s="111">
        <f t="shared" si="4"/>
        <v>2.3083333333333331E-2</v>
      </c>
      <c r="J342" s="399">
        <v>19845</v>
      </c>
    </row>
    <row r="343" spans="1:10" ht="14.5" customHeight="1" x14ac:dyDescent="0.15">
      <c r="A343" s="5"/>
      <c r="B343" s="399">
        <v>19876</v>
      </c>
      <c r="C343" s="16" t="s">
        <v>3327</v>
      </c>
      <c r="D343" s="5"/>
      <c r="E343" s="5"/>
      <c r="F343" s="111">
        <f>'PRPM WP2'!C344</f>
        <v>9.5999999999999992E-3</v>
      </c>
      <c r="G343" s="5"/>
      <c r="H343" s="111">
        <f>'PRPM WP2'!H344</f>
        <v>2.63333333333333E-3</v>
      </c>
      <c r="I343" s="111">
        <f t="shared" si="4"/>
        <v>6.9666666666666696E-3</v>
      </c>
      <c r="J343" s="399">
        <v>19876</v>
      </c>
    </row>
    <row r="344" spans="1:10" ht="14.5" customHeight="1" x14ac:dyDescent="0.15">
      <c r="A344" s="5"/>
      <c r="B344" s="399">
        <v>19906</v>
      </c>
      <c r="C344" s="16" t="s">
        <v>3327</v>
      </c>
      <c r="D344" s="5"/>
      <c r="E344" s="5"/>
      <c r="F344" s="111">
        <f>'PRPM WP2'!C345</f>
        <v>4.9500000000000002E-2</v>
      </c>
      <c r="G344" s="5"/>
      <c r="H344" s="111">
        <f>'PRPM WP2'!H345</f>
        <v>2.6166666666666699E-3</v>
      </c>
      <c r="I344" s="111">
        <f t="shared" si="4"/>
        <v>4.6883333333333332E-2</v>
      </c>
      <c r="J344" s="399">
        <v>19906</v>
      </c>
    </row>
    <row r="345" spans="1:10" ht="14.5" customHeight="1" x14ac:dyDescent="0.15">
      <c r="A345" s="5"/>
      <c r="B345" s="399">
        <v>19937</v>
      </c>
      <c r="C345" s="16" t="s">
        <v>3327</v>
      </c>
      <c r="D345" s="5"/>
      <c r="E345" s="5"/>
      <c r="F345" s="111">
        <f>'PRPM WP2'!C346</f>
        <v>-1.3100000000000001E-2</v>
      </c>
      <c r="G345" s="5"/>
      <c r="H345" s="111">
        <f>'PRPM WP2'!H346</f>
        <v>2.6083333333333301E-3</v>
      </c>
      <c r="I345" s="111">
        <f t="shared" si="4"/>
        <v>-1.5708333333333331E-2</v>
      </c>
      <c r="J345" s="399">
        <v>19937</v>
      </c>
    </row>
    <row r="346" spans="1:10" ht="14.5" customHeight="1" x14ac:dyDescent="0.15">
      <c r="A346" s="5"/>
      <c r="B346" s="399">
        <v>19968</v>
      </c>
      <c r="C346" s="16" t="s">
        <v>3327</v>
      </c>
      <c r="D346" s="5"/>
      <c r="E346" s="5"/>
      <c r="F346" s="111">
        <f>'PRPM WP2'!C347</f>
        <v>1.78E-2</v>
      </c>
      <c r="G346" s="5"/>
      <c r="H346" s="111">
        <f>'PRPM WP2'!H347</f>
        <v>2.5999999999999999E-3</v>
      </c>
      <c r="I346" s="111">
        <f t="shared" ref="I346:I409" si="5">F346-H346</f>
        <v>1.52E-2</v>
      </c>
      <c r="J346" s="399">
        <v>19968</v>
      </c>
    </row>
    <row r="347" spans="1:10" ht="14.5" customHeight="1" x14ac:dyDescent="0.15">
      <c r="A347" s="5"/>
      <c r="B347" s="399">
        <v>19998</v>
      </c>
      <c r="C347" s="16" t="s">
        <v>3327</v>
      </c>
      <c r="D347" s="5"/>
      <c r="E347" s="5"/>
      <c r="F347" s="111">
        <f>'PRPM WP2'!C348</f>
        <v>-3.6799999999999999E-2</v>
      </c>
      <c r="G347" s="5"/>
      <c r="H347" s="111">
        <f>'PRPM WP2'!H348</f>
        <v>2.5999999999999999E-3</v>
      </c>
      <c r="I347" s="111">
        <f t="shared" si="5"/>
        <v>-3.9399999999999998E-2</v>
      </c>
      <c r="J347" s="399">
        <v>19998</v>
      </c>
    </row>
    <row r="348" spans="1:10" ht="14.5" customHeight="1" x14ac:dyDescent="0.15">
      <c r="A348" s="5"/>
      <c r="B348" s="399">
        <v>20029</v>
      </c>
      <c r="C348" s="16" t="s">
        <v>3327</v>
      </c>
      <c r="D348" s="5"/>
      <c r="E348" s="5"/>
      <c r="F348" s="111">
        <f>'PRPM WP2'!C349</f>
        <v>5.6500000000000002E-2</v>
      </c>
      <c r="G348" s="5"/>
      <c r="H348" s="111">
        <f>'PRPM WP2'!H349</f>
        <v>2.5916666666666701E-3</v>
      </c>
      <c r="I348" s="111">
        <f t="shared" si="5"/>
        <v>5.3908333333333329E-2</v>
      </c>
      <c r="J348" s="399">
        <v>20029</v>
      </c>
    </row>
    <row r="349" spans="1:10" ht="14.5" customHeight="1" x14ac:dyDescent="0.15">
      <c r="A349" s="5"/>
      <c r="B349" s="399">
        <v>20059</v>
      </c>
      <c r="C349" s="16" t="s">
        <v>3327</v>
      </c>
      <c r="D349" s="5"/>
      <c r="E349" s="5"/>
      <c r="F349" s="111">
        <f>'PRPM WP2'!C350</f>
        <v>3.4099999999999998E-2</v>
      </c>
      <c r="G349" s="5"/>
      <c r="H349" s="111">
        <f>'PRPM WP2'!H350</f>
        <v>2.5916666666666701E-3</v>
      </c>
      <c r="I349" s="111">
        <f t="shared" si="5"/>
        <v>3.1508333333333326E-2</v>
      </c>
      <c r="J349" s="399">
        <v>20059</v>
      </c>
    </row>
    <row r="350" spans="1:10" ht="14.5" customHeight="1" x14ac:dyDescent="0.15">
      <c r="A350" s="5"/>
      <c r="B350" s="399">
        <v>20090</v>
      </c>
      <c r="C350" s="16" t="s">
        <v>3327</v>
      </c>
      <c r="D350" s="5"/>
      <c r="E350" s="5"/>
      <c r="F350" s="111">
        <f>'PRPM WP2'!C351</f>
        <v>1.43E-2</v>
      </c>
      <c r="G350" s="5"/>
      <c r="H350" s="111">
        <f>'PRPM WP2'!H351</f>
        <v>2.6083333333333301E-3</v>
      </c>
      <c r="I350" s="111">
        <f t="shared" si="5"/>
        <v>1.169166666666667E-2</v>
      </c>
      <c r="J350" s="399">
        <v>20090</v>
      </c>
    </row>
    <row r="351" spans="1:10" ht="14.5" customHeight="1" x14ac:dyDescent="0.15">
      <c r="A351" s="5"/>
      <c r="B351" s="399">
        <v>20121</v>
      </c>
      <c r="C351" s="16" t="s">
        <v>3327</v>
      </c>
      <c r="D351" s="5"/>
      <c r="E351" s="5"/>
      <c r="F351" s="111">
        <f>'PRPM WP2'!C352</f>
        <v>3.44E-2</v>
      </c>
      <c r="G351" s="5"/>
      <c r="H351" s="111">
        <f>'PRPM WP2'!H352</f>
        <v>2.6166666666666699E-3</v>
      </c>
      <c r="I351" s="111">
        <f t="shared" si="5"/>
        <v>3.178333333333333E-2</v>
      </c>
      <c r="J351" s="399">
        <v>20121</v>
      </c>
    </row>
    <row r="352" spans="1:10" ht="14.5" customHeight="1" x14ac:dyDescent="0.15">
      <c r="A352" s="5"/>
      <c r="B352" s="399">
        <v>20149</v>
      </c>
      <c r="C352" s="16" t="s">
        <v>3327</v>
      </c>
      <c r="D352" s="5"/>
      <c r="E352" s="5"/>
      <c r="F352" s="111">
        <f>'PRPM WP2'!C353</f>
        <v>-1.0999999999999999E-2</v>
      </c>
      <c r="G352" s="5"/>
      <c r="H352" s="111">
        <f>'PRPM WP2'!H353</f>
        <v>2.6250000000000002E-3</v>
      </c>
      <c r="I352" s="111">
        <f t="shared" si="5"/>
        <v>-1.3625E-2</v>
      </c>
      <c r="J352" s="399">
        <v>20149</v>
      </c>
    </row>
    <row r="353" spans="1:10" ht="14.5" customHeight="1" x14ac:dyDescent="0.15">
      <c r="A353" s="5"/>
      <c r="B353" s="399">
        <v>20180</v>
      </c>
      <c r="C353" s="16" t="s">
        <v>3327</v>
      </c>
      <c r="D353" s="5"/>
      <c r="E353" s="5"/>
      <c r="F353" s="111">
        <f>'PRPM WP2'!C354</f>
        <v>2.0199999999999999E-2</v>
      </c>
      <c r="G353" s="5"/>
      <c r="H353" s="111">
        <f>'PRPM WP2'!H354</f>
        <v>2.6250000000000002E-3</v>
      </c>
      <c r="I353" s="111">
        <f t="shared" si="5"/>
        <v>1.7575E-2</v>
      </c>
      <c r="J353" s="399">
        <v>20180</v>
      </c>
    </row>
    <row r="354" spans="1:10" ht="14.5" customHeight="1" x14ac:dyDescent="0.15">
      <c r="A354" s="5"/>
      <c r="B354" s="399">
        <v>20210</v>
      </c>
      <c r="C354" s="16" t="s">
        <v>3327</v>
      </c>
      <c r="D354" s="5"/>
      <c r="E354" s="5"/>
      <c r="F354" s="111">
        <f>'PRPM WP2'!C355</f>
        <v>-5.7999999999999996E-3</v>
      </c>
      <c r="G354" s="5"/>
      <c r="H354" s="111">
        <f>'PRPM WP2'!H355</f>
        <v>2.6583333333333298E-3</v>
      </c>
      <c r="I354" s="111">
        <f t="shared" si="5"/>
        <v>-8.4583333333333299E-3</v>
      </c>
      <c r="J354" s="399">
        <v>20210</v>
      </c>
    </row>
    <row r="355" spans="1:10" ht="14.5" customHeight="1" x14ac:dyDescent="0.15">
      <c r="A355" s="5"/>
      <c r="B355" s="399">
        <v>20241</v>
      </c>
      <c r="C355" s="16" t="s">
        <v>3327</v>
      </c>
      <c r="D355" s="5"/>
      <c r="E355" s="5"/>
      <c r="F355" s="111">
        <f>'PRPM WP2'!C356</f>
        <v>2.1100000000000001E-2</v>
      </c>
      <c r="G355" s="5"/>
      <c r="H355" s="111">
        <f>'PRPM WP2'!H356</f>
        <v>2.6749999999999999E-3</v>
      </c>
      <c r="I355" s="111">
        <f t="shared" si="5"/>
        <v>1.8425E-2</v>
      </c>
      <c r="J355" s="399">
        <v>20241</v>
      </c>
    </row>
    <row r="356" spans="1:10" ht="14.5" customHeight="1" x14ac:dyDescent="0.15">
      <c r="A356" s="5"/>
      <c r="B356" s="399">
        <v>20271</v>
      </c>
      <c r="C356" s="16" t="s">
        <v>3327</v>
      </c>
      <c r="D356" s="5"/>
      <c r="E356" s="5"/>
      <c r="F356" s="111">
        <f>'PRPM WP2'!C357</f>
        <v>4.6600000000000003E-2</v>
      </c>
      <c r="G356" s="5"/>
      <c r="H356" s="111">
        <f>'PRPM WP2'!H357</f>
        <v>2.6749999999999999E-3</v>
      </c>
      <c r="I356" s="111">
        <f t="shared" si="5"/>
        <v>4.3925000000000006E-2</v>
      </c>
      <c r="J356" s="399">
        <v>20271</v>
      </c>
    </row>
    <row r="357" spans="1:10" ht="14.5" customHeight="1" x14ac:dyDescent="0.15">
      <c r="A357" s="5"/>
      <c r="B357" s="399">
        <v>20302</v>
      </c>
      <c r="C357" s="16" t="s">
        <v>3327</v>
      </c>
      <c r="D357" s="5"/>
      <c r="E357" s="5"/>
      <c r="F357" s="111">
        <f>'PRPM WP2'!C358</f>
        <v>5.1999999999999998E-3</v>
      </c>
      <c r="G357" s="5"/>
      <c r="H357" s="111">
        <f>'PRPM WP2'!H358</f>
        <v>2.7000000000000001E-3</v>
      </c>
      <c r="I357" s="111">
        <f t="shared" si="5"/>
        <v>2.4999999999999996E-3</v>
      </c>
      <c r="J357" s="399">
        <v>20302</v>
      </c>
    </row>
    <row r="358" spans="1:10" ht="14.5" customHeight="1" x14ac:dyDescent="0.15">
      <c r="A358" s="5"/>
      <c r="B358" s="399">
        <v>20333</v>
      </c>
      <c r="C358" s="16" t="s">
        <v>3327</v>
      </c>
      <c r="D358" s="5"/>
      <c r="E358" s="5"/>
      <c r="F358" s="111">
        <f>'PRPM WP2'!C359</f>
        <v>-2.9000000000000001E-2</v>
      </c>
      <c r="G358" s="5"/>
      <c r="H358" s="111">
        <f>'PRPM WP2'!H359</f>
        <v>2.725E-3</v>
      </c>
      <c r="I358" s="111">
        <f t="shared" si="5"/>
        <v>-3.1725000000000003E-2</v>
      </c>
      <c r="J358" s="399">
        <v>20333</v>
      </c>
    </row>
    <row r="359" spans="1:10" ht="14.5" customHeight="1" x14ac:dyDescent="0.15">
      <c r="A359" s="5"/>
      <c r="B359" s="399">
        <v>20363</v>
      </c>
      <c r="C359" s="16" t="s">
        <v>3327</v>
      </c>
      <c r="D359" s="5"/>
      <c r="E359" s="5"/>
      <c r="F359" s="111">
        <f>'PRPM WP2'!C360</f>
        <v>-8.5000000000000006E-3</v>
      </c>
      <c r="G359" s="5"/>
      <c r="H359" s="111">
        <f>'PRPM WP2'!H360</f>
        <v>2.7499999999999998E-3</v>
      </c>
      <c r="I359" s="111">
        <f t="shared" si="5"/>
        <v>-1.125E-2</v>
      </c>
      <c r="J359" s="399">
        <v>20363</v>
      </c>
    </row>
    <row r="360" spans="1:10" ht="14.5" customHeight="1" x14ac:dyDescent="0.15">
      <c r="A360" s="5"/>
      <c r="B360" s="399">
        <v>20394</v>
      </c>
      <c r="C360" s="16" t="s">
        <v>3327</v>
      </c>
      <c r="D360" s="5"/>
      <c r="E360" s="5"/>
      <c r="F360" s="111">
        <f>'PRPM WP2'!C361</f>
        <v>2.92E-2</v>
      </c>
      <c r="G360" s="5"/>
      <c r="H360" s="111">
        <f>'PRPM WP2'!H361</f>
        <v>2.7666666666666699E-3</v>
      </c>
      <c r="I360" s="111">
        <f t="shared" si="5"/>
        <v>2.643333333333333E-2</v>
      </c>
      <c r="J360" s="399">
        <v>20394</v>
      </c>
    </row>
    <row r="361" spans="1:10" ht="14.5" customHeight="1" x14ac:dyDescent="0.15">
      <c r="A361" s="5"/>
      <c r="B361" s="399">
        <v>20424</v>
      </c>
      <c r="C361" s="16" t="s">
        <v>3327</v>
      </c>
      <c r="D361" s="5"/>
      <c r="E361" s="5"/>
      <c r="F361" s="111">
        <f>'PRPM WP2'!C362</f>
        <v>-6.7000000000000002E-3</v>
      </c>
      <c r="G361" s="5"/>
      <c r="H361" s="111">
        <f>'PRPM WP2'!H362</f>
        <v>2.7916666666666702E-3</v>
      </c>
      <c r="I361" s="111">
        <f t="shared" si="5"/>
        <v>-9.4916666666666708E-3</v>
      </c>
      <c r="J361" s="399">
        <v>20424</v>
      </c>
    </row>
    <row r="362" spans="1:10" ht="14.5" customHeight="1" x14ac:dyDescent="0.15">
      <c r="A362" s="5"/>
      <c r="B362" s="399">
        <v>20455</v>
      </c>
      <c r="C362" s="16" t="s">
        <v>3327</v>
      </c>
      <c r="D362" s="5"/>
      <c r="E362" s="5"/>
      <c r="F362" s="111">
        <f>'PRPM WP2'!C363</f>
        <v>3.0000000000000001E-3</v>
      </c>
      <c r="G362" s="5"/>
      <c r="H362" s="111">
        <f>'PRPM WP2'!H363</f>
        <v>2.7583333333333301E-3</v>
      </c>
      <c r="I362" s="111">
        <f t="shared" si="5"/>
        <v>2.4166666666666997E-4</v>
      </c>
      <c r="J362" s="399">
        <v>20455</v>
      </c>
    </row>
    <row r="363" spans="1:10" ht="14.5" customHeight="1" x14ac:dyDescent="0.15">
      <c r="A363" s="5"/>
      <c r="B363" s="399">
        <v>20486</v>
      </c>
      <c r="C363" s="16" t="s">
        <v>3327</v>
      </c>
      <c r="D363" s="5"/>
      <c r="E363" s="5"/>
      <c r="F363" s="111">
        <f>'PRPM WP2'!C364</f>
        <v>1.78E-2</v>
      </c>
      <c r="G363" s="5"/>
      <c r="H363" s="111">
        <f>'PRPM WP2'!H364</f>
        <v>2.74166666666667E-3</v>
      </c>
      <c r="I363" s="111">
        <f t="shared" si="5"/>
        <v>1.505833333333333E-2</v>
      </c>
      <c r="J363" s="399">
        <v>20486</v>
      </c>
    </row>
    <row r="364" spans="1:10" ht="14.5" customHeight="1" x14ac:dyDescent="0.15">
      <c r="A364" s="5"/>
      <c r="B364" s="399">
        <v>20515</v>
      </c>
      <c r="C364" s="16" t="s">
        <v>3327</v>
      </c>
      <c r="D364" s="5"/>
      <c r="E364" s="5"/>
      <c r="F364" s="111">
        <f>'PRPM WP2'!C365</f>
        <v>3.9399999999999998E-2</v>
      </c>
      <c r="G364" s="5"/>
      <c r="H364" s="111">
        <f>'PRPM WP2'!H365</f>
        <v>2.74166666666667E-3</v>
      </c>
      <c r="I364" s="111">
        <f t="shared" si="5"/>
        <v>3.6658333333333327E-2</v>
      </c>
      <c r="J364" s="399">
        <v>20515</v>
      </c>
    </row>
    <row r="365" spans="1:10" ht="14.5" customHeight="1" x14ac:dyDescent="0.15">
      <c r="A365" s="5"/>
      <c r="B365" s="399">
        <v>20546</v>
      </c>
      <c r="C365" s="16" t="s">
        <v>3327</v>
      </c>
      <c r="D365" s="5"/>
      <c r="E365" s="5"/>
      <c r="F365" s="111">
        <f>'PRPM WP2'!C366</f>
        <v>-2.87E-2</v>
      </c>
      <c r="G365" s="5"/>
      <c r="H365" s="111">
        <f>'PRPM WP2'!H366</f>
        <v>2.8333333333333301E-3</v>
      </c>
      <c r="I365" s="111">
        <f t="shared" si="5"/>
        <v>-3.153333333333333E-2</v>
      </c>
      <c r="J365" s="399">
        <v>20546</v>
      </c>
    </row>
    <row r="366" spans="1:10" ht="14.5" customHeight="1" x14ac:dyDescent="0.15">
      <c r="A366" s="5"/>
      <c r="B366" s="399">
        <v>20576</v>
      </c>
      <c r="C366" s="16" t="s">
        <v>3327</v>
      </c>
      <c r="D366" s="5"/>
      <c r="E366" s="5"/>
      <c r="F366" s="111">
        <f>'PRPM WP2'!C367</f>
        <v>-1.38E-2</v>
      </c>
      <c r="G366" s="5"/>
      <c r="H366" s="111">
        <f>'PRPM WP2'!H367</f>
        <v>2.8999999999999998E-3</v>
      </c>
      <c r="I366" s="111">
        <f t="shared" si="5"/>
        <v>-1.67E-2</v>
      </c>
      <c r="J366" s="399">
        <v>20576</v>
      </c>
    </row>
    <row r="367" spans="1:10" ht="14.5" customHeight="1" x14ac:dyDescent="0.15">
      <c r="A367" s="5"/>
      <c r="B367" s="399">
        <v>20607</v>
      </c>
      <c r="C367" s="16" t="s">
        <v>3327</v>
      </c>
      <c r="D367" s="5"/>
      <c r="E367" s="5"/>
      <c r="F367" s="111">
        <f>'PRPM WP2'!C368</f>
        <v>2.1100000000000001E-2</v>
      </c>
      <c r="G367" s="5"/>
      <c r="H367" s="111">
        <f>'PRPM WP2'!H368</f>
        <v>2.90833333333333E-3</v>
      </c>
      <c r="I367" s="111">
        <f t="shared" si="5"/>
        <v>1.8191666666666672E-2</v>
      </c>
      <c r="J367" s="399">
        <v>20607</v>
      </c>
    </row>
    <row r="368" spans="1:10" ht="14.5" customHeight="1" x14ac:dyDescent="0.15">
      <c r="A368" s="5"/>
      <c r="B368" s="399">
        <v>20637</v>
      </c>
      <c r="C368" s="16" t="s">
        <v>3327</v>
      </c>
      <c r="D368" s="5"/>
      <c r="E368" s="5"/>
      <c r="F368" s="111">
        <f>'PRPM WP2'!C369</f>
        <v>5.2499999999999998E-2</v>
      </c>
      <c r="G368" s="5"/>
      <c r="H368" s="111">
        <f>'PRPM WP2'!H369</f>
        <v>2.9583333333333302E-3</v>
      </c>
      <c r="I368" s="111">
        <f t="shared" si="5"/>
        <v>4.9541666666666664E-2</v>
      </c>
      <c r="J368" s="399">
        <v>20637</v>
      </c>
    </row>
    <row r="369" spans="1:10" ht="14.5" customHeight="1" x14ac:dyDescent="0.15">
      <c r="A369" s="5"/>
      <c r="B369" s="399">
        <v>20668</v>
      </c>
      <c r="C369" s="16" t="s">
        <v>3327</v>
      </c>
      <c r="D369" s="5"/>
      <c r="E369" s="5"/>
      <c r="F369" s="111">
        <f>'PRPM WP2'!C370</f>
        <v>-2.5899999999999999E-2</v>
      </c>
      <c r="G369" s="5"/>
      <c r="H369" s="111">
        <f>'PRPM WP2'!H370</f>
        <v>3.0249999999999999E-3</v>
      </c>
      <c r="I369" s="111">
        <f t="shared" si="5"/>
        <v>-2.8924999999999999E-2</v>
      </c>
      <c r="J369" s="399">
        <v>20668</v>
      </c>
    </row>
    <row r="370" spans="1:10" ht="14.5" customHeight="1" x14ac:dyDescent="0.15">
      <c r="A370" s="5"/>
      <c r="B370" s="399">
        <v>20699</v>
      </c>
      <c r="C370" s="16" t="s">
        <v>3327</v>
      </c>
      <c r="D370" s="5"/>
      <c r="E370" s="5"/>
      <c r="F370" s="111">
        <f>'PRPM WP2'!C371</f>
        <v>-3.1899999999999998E-2</v>
      </c>
      <c r="G370" s="5"/>
      <c r="H370" s="111">
        <f>'PRPM WP2'!H371</f>
        <v>3.0999999999999999E-3</v>
      </c>
      <c r="I370" s="111">
        <f t="shared" si="5"/>
        <v>-3.4999999999999996E-2</v>
      </c>
      <c r="J370" s="399">
        <v>20699</v>
      </c>
    </row>
    <row r="371" spans="1:10" ht="14.5" customHeight="1" x14ac:dyDescent="0.15">
      <c r="A371" s="5"/>
      <c r="B371" s="399">
        <v>20729</v>
      </c>
      <c r="C371" s="16" t="s">
        <v>3327</v>
      </c>
      <c r="D371" s="5"/>
      <c r="E371" s="5"/>
      <c r="F371" s="111">
        <f>'PRPM WP2'!C372</f>
        <v>6.3E-3</v>
      </c>
      <c r="G371" s="5"/>
      <c r="H371" s="111">
        <f>'PRPM WP2'!H372</f>
        <v>3.1583333333333298E-3</v>
      </c>
      <c r="I371" s="111">
        <f t="shared" si="5"/>
        <v>3.1416666666666702E-3</v>
      </c>
      <c r="J371" s="399">
        <v>20729</v>
      </c>
    </row>
    <row r="372" spans="1:10" ht="14.5" customHeight="1" x14ac:dyDescent="0.15">
      <c r="A372" s="5"/>
      <c r="B372" s="399">
        <v>20760</v>
      </c>
      <c r="C372" s="16" t="s">
        <v>3327</v>
      </c>
      <c r="D372" s="5"/>
      <c r="E372" s="5"/>
      <c r="F372" s="111">
        <f>'PRPM WP2'!C373</f>
        <v>2.8E-3</v>
      </c>
      <c r="G372" s="5"/>
      <c r="H372" s="111">
        <f>'PRPM WP2'!H373</f>
        <v>3.1833333333333301E-3</v>
      </c>
      <c r="I372" s="111">
        <f t="shared" si="5"/>
        <v>-3.8333333333333015E-4</v>
      </c>
      <c r="J372" s="399">
        <v>20760</v>
      </c>
    </row>
    <row r="373" spans="1:10" ht="14.5" customHeight="1" x14ac:dyDescent="0.15">
      <c r="A373" s="5"/>
      <c r="B373" s="399">
        <v>20790</v>
      </c>
      <c r="C373" s="16" t="s">
        <v>3327</v>
      </c>
      <c r="D373" s="5"/>
      <c r="E373" s="5"/>
      <c r="F373" s="111">
        <f>'PRPM WP2'!C374</f>
        <v>1.04E-2</v>
      </c>
      <c r="G373" s="5"/>
      <c r="H373" s="111">
        <f>'PRPM WP2'!H374</f>
        <v>3.2583333333333301E-3</v>
      </c>
      <c r="I373" s="111">
        <f t="shared" si="5"/>
        <v>7.1416666666666694E-3</v>
      </c>
      <c r="J373" s="399">
        <v>20790</v>
      </c>
    </row>
    <row r="374" spans="1:10" ht="14.5" customHeight="1" x14ac:dyDescent="0.15">
      <c r="A374" s="5"/>
      <c r="B374" s="399">
        <v>20821</v>
      </c>
      <c r="C374" s="16" t="s">
        <v>3327</v>
      </c>
      <c r="D374" s="5"/>
      <c r="E374" s="5"/>
      <c r="F374" s="111">
        <f>'PRPM WP2'!C375</f>
        <v>3.2399999999999998E-2</v>
      </c>
      <c r="G374" s="5"/>
      <c r="H374" s="111">
        <f>'PRPM WP2'!H375</f>
        <v>3.3E-3</v>
      </c>
      <c r="I374" s="111">
        <f t="shared" si="5"/>
        <v>2.9099999999999997E-2</v>
      </c>
      <c r="J374" s="399">
        <v>20821</v>
      </c>
    </row>
    <row r="375" spans="1:10" ht="14.5" customHeight="1" x14ac:dyDescent="0.15">
      <c r="A375" s="5"/>
      <c r="B375" s="399">
        <v>20852</v>
      </c>
      <c r="C375" s="16" t="s">
        <v>3327</v>
      </c>
      <c r="D375" s="5"/>
      <c r="E375" s="5"/>
      <c r="F375" s="111">
        <f>'PRPM WP2'!C376</f>
        <v>-6.1000000000000004E-3</v>
      </c>
      <c r="G375" s="5"/>
      <c r="H375" s="111">
        <f>'PRPM WP2'!H376</f>
        <v>3.375E-3</v>
      </c>
      <c r="I375" s="111">
        <f t="shared" si="5"/>
        <v>-9.4750000000000008E-3</v>
      </c>
      <c r="J375" s="399">
        <v>20852</v>
      </c>
    </row>
    <row r="376" spans="1:10" ht="14.5" customHeight="1" x14ac:dyDescent="0.15">
      <c r="A376" s="5"/>
      <c r="B376" s="399">
        <v>20880</v>
      </c>
      <c r="C376" s="16" t="s">
        <v>3327</v>
      </c>
      <c r="D376" s="5"/>
      <c r="E376" s="5"/>
      <c r="F376" s="111">
        <f>'PRPM WP2'!C377</f>
        <v>7.7999999999999996E-3</v>
      </c>
      <c r="G376" s="5"/>
      <c r="H376" s="111">
        <f>'PRPM WP2'!H377</f>
        <v>3.375E-3</v>
      </c>
      <c r="I376" s="111">
        <f t="shared" si="5"/>
        <v>4.4250000000000001E-3</v>
      </c>
      <c r="J376" s="399">
        <v>20880</v>
      </c>
    </row>
    <row r="377" spans="1:10" ht="14.5" customHeight="1" x14ac:dyDescent="0.15">
      <c r="A377" s="5"/>
      <c r="B377" s="399">
        <v>20911</v>
      </c>
      <c r="C377" s="16" t="s">
        <v>3327</v>
      </c>
      <c r="D377" s="5"/>
      <c r="E377" s="5"/>
      <c r="F377" s="111">
        <f>'PRPM WP2'!C378</f>
        <v>4.02E-2</v>
      </c>
      <c r="G377" s="5"/>
      <c r="H377" s="111">
        <f>'PRPM WP2'!H378</f>
        <v>3.3416666666666699E-3</v>
      </c>
      <c r="I377" s="111">
        <f t="shared" si="5"/>
        <v>3.6858333333333326E-2</v>
      </c>
      <c r="J377" s="399">
        <v>20911</v>
      </c>
    </row>
    <row r="378" spans="1:10" ht="14.5" customHeight="1" x14ac:dyDescent="0.15">
      <c r="A378" s="5"/>
      <c r="B378" s="399">
        <v>20941</v>
      </c>
      <c r="C378" s="16" t="s">
        <v>3327</v>
      </c>
      <c r="D378" s="5"/>
      <c r="E378" s="5"/>
      <c r="F378" s="111">
        <f>'PRPM WP2'!C379</f>
        <v>1.7999999999999999E-2</v>
      </c>
      <c r="G378" s="5"/>
      <c r="H378" s="111">
        <f>'PRPM WP2'!H379</f>
        <v>3.3416666666666699E-3</v>
      </c>
      <c r="I378" s="111">
        <f t="shared" si="5"/>
        <v>1.4658333333333329E-2</v>
      </c>
      <c r="J378" s="399">
        <v>20941</v>
      </c>
    </row>
    <row r="379" spans="1:10" ht="14.5" customHeight="1" x14ac:dyDescent="0.15">
      <c r="A379" s="5"/>
      <c r="B379" s="399">
        <v>20972</v>
      </c>
      <c r="C379" s="16" t="s">
        <v>3327</v>
      </c>
      <c r="D379" s="5"/>
      <c r="E379" s="5"/>
      <c r="F379" s="111">
        <f>'PRPM WP2'!C380</f>
        <v>-4.1799999999999997E-2</v>
      </c>
      <c r="G379" s="5"/>
      <c r="H379" s="111">
        <f>'PRPM WP2'!H380</f>
        <v>3.4083333333333301E-3</v>
      </c>
      <c r="I379" s="111">
        <f t="shared" si="5"/>
        <v>-4.520833333333333E-2</v>
      </c>
      <c r="J379" s="399">
        <v>20972</v>
      </c>
    </row>
    <row r="380" spans="1:10" ht="14.5" customHeight="1" x14ac:dyDescent="0.15">
      <c r="A380" s="5"/>
      <c r="B380" s="399">
        <v>21002</v>
      </c>
      <c r="C380" s="16" t="s">
        <v>3327</v>
      </c>
      <c r="D380" s="5"/>
      <c r="E380" s="5"/>
      <c r="F380" s="111">
        <f>'PRPM WP2'!C381</f>
        <v>3.5000000000000001E-3</v>
      </c>
      <c r="G380" s="5"/>
      <c r="H380" s="111">
        <f>'PRPM WP2'!H381</f>
        <v>3.5000000000000001E-3</v>
      </c>
      <c r="I380" s="111">
        <f t="shared" si="5"/>
        <v>0</v>
      </c>
      <c r="J380" s="399">
        <v>21002</v>
      </c>
    </row>
    <row r="381" spans="1:10" ht="14.5" customHeight="1" x14ac:dyDescent="0.15">
      <c r="A381" s="5"/>
      <c r="B381" s="399">
        <v>21033</v>
      </c>
      <c r="C381" s="16" t="s">
        <v>3327</v>
      </c>
      <c r="D381" s="5"/>
      <c r="E381" s="5"/>
      <c r="F381" s="111">
        <f>'PRPM WP2'!C382</f>
        <v>-2.9399999999999999E-2</v>
      </c>
      <c r="G381" s="5"/>
      <c r="H381" s="111">
        <f>'PRPM WP2'!H382</f>
        <v>3.6416666666666698E-3</v>
      </c>
      <c r="I381" s="111">
        <f t="shared" si="5"/>
        <v>-3.3041666666666671E-2</v>
      </c>
      <c r="J381" s="399">
        <v>21033</v>
      </c>
    </row>
    <row r="382" spans="1:10" ht="14.5" customHeight="1" x14ac:dyDescent="0.15">
      <c r="A382" s="5"/>
      <c r="B382" s="399">
        <v>21064</v>
      </c>
      <c r="C382" s="16" t="s">
        <v>3327</v>
      </c>
      <c r="D382" s="5"/>
      <c r="E382" s="5"/>
      <c r="F382" s="111">
        <f>'PRPM WP2'!C383</f>
        <v>-1.38E-2</v>
      </c>
      <c r="G382" s="5"/>
      <c r="H382" s="111">
        <f>'PRPM WP2'!H383</f>
        <v>3.7916666666666702E-3</v>
      </c>
      <c r="I382" s="111">
        <f t="shared" si="5"/>
        <v>-1.7591666666666669E-2</v>
      </c>
      <c r="J382" s="399">
        <v>21064</v>
      </c>
    </row>
    <row r="383" spans="1:10" ht="14.5" customHeight="1" x14ac:dyDescent="0.15">
      <c r="A383" s="5"/>
      <c r="B383" s="399">
        <v>21094</v>
      </c>
      <c r="C383" s="16" t="s">
        <v>3327</v>
      </c>
      <c r="D383" s="5"/>
      <c r="E383" s="5"/>
      <c r="F383" s="111">
        <f>'PRPM WP2'!C384</f>
        <v>-7.4000000000000003E-3</v>
      </c>
      <c r="G383" s="5"/>
      <c r="H383" s="111">
        <f>'PRPM WP2'!H384</f>
        <v>3.8416666666666699E-3</v>
      </c>
      <c r="I383" s="111">
        <f t="shared" si="5"/>
        <v>-1.1241666666666671E-2</v>
      </c>
      <c r="J383" s="399">
        <v>21094</v>
      </c>
    </row>
    <row r="384" spans="1:10" ht="14.5" customHeight="1" x14ac:dyDescent="0.15">
      <c r="A384" s="5"/>
      <c r="B384" s="399">
        <v>21125</v>
      </c>
      <c r="C384" s="16" t="s">
        <v>3327</v>
      </c>
      <c r="D384" s="5"/>
      <c r="E384" s="5"/>
      <c r="F384" s="111">
        <f>'PRPM WP2'!C385</f>
        <v>4.2799999999999998E-2</v>
      </c>
      <c r="G384" s="5"/>
      <c r="H384" s="111">
        <f>'PRPM WP2'!H385</f>
        <v>3.8500000000000001E-3</v>
      </c>
      <c r="I384" s="111">
        <f t="shared" si="5"/>
        <v>3.8949999999999999E-2</v>
      </c>
      <c r="J384" s="399">
        <v>21125</v>
      </c>
    </row>
    <row r="385" spans="1:10" ht="14.5" customHeight="1" x14ac:dyDescent="0.15">
      <c r="A385" s="5"/>
      <c r="B385" s="399">
        <v>21155</v>
      </c>
      <c r="C385" s="16" t="s">
        <v>3327</v>
      </c>
      <c r="D385" s="5"/>
      <c r="E385" s="5"/>
      <c r="F385" s="111">
        <f>'PRPM WP2'!C386</f>
        <v>1.95E-2</v>
      </c>
      <c r="G385" s="5"/>
      <c r="H385" s="111">
        <f>'PRPM WP2'!H386</f>
        <v>3.63333333333333E-3</v>
      </c>
      <c r="I385" s="111">
        <f t="shared" si="5"/>
        <v>1.5866666666666671E-2</v>
      </c>
      <c r="J385" s="399">
        <v>21155</v>
      </c>
    </row>
    <row r="386" spans="1:10" ht="14.5" customHeight="1" x14ac:dyDescent="0.15">
      <c r="A386" s="5"/>
      <c r="B386" s="399">
        <v>21186</v>
      </c>
      <c r="C386" s="16" t="s">
        <v>3327</v>
      </c>
      <c r="D386" s="5"/>
      <c r="E386" s="5"/>
      <c r="F386" s="111">
        <f>'PRPM WP2'!C387</f>
        <v>6.0199999999999997E-2</v>
      </c>
      <c r="G386" s="5"/>
      <c r="H386" s="111">
        <f>'PRPM WP2'!H387</f>
        <v>3.2750000000000001E-3</v>
      </c>
      <c r="I386" s="111">
        <f t="shared" si="5"/>
        <v>5.6924999999999996E-2</v>
      </c>
      <c r="J386" s="399">
        <v>21186</v>
      </c>
    </row>
    <row r="387" spans="1:10" ht="14.5" customHeight="1" x14ac:dyDescent="0.15">
      <c r="A387" s="5"/>
      <c r="B387" s="399">
        <v>21217</v>
      </c>
      <c r="C387" s="16" t="s">
        <v>3327</v>
      </c>
      <c r="D387" s="5"/>
      <c r="E387" s="5"/>
      <c r="F387" s="111">
        <f>'PRPM WP2'!C388</f>
        <v>1.37E-2</v>
      </c>
      <c r="G387" s="5"/>
      <c r="H387" s="111">
        <f>'PRPM WP2'!H388</f>
        <v>3.3E-3</v>
      </c>
      <c r="I387" s="111">
        <f t="shared" si="5"/>
        <v>1.04E-2</v>
      </c>
      <c r="J387" s="399">
        <v>21217</v>
      </c>
    </row>
    <row r="388" spans="1:10" ht="14.5" customHeight="1" x14ac:dyDescent="0.15">
      <c r="A388" s="5"/>
      <c r="B388" s="399">
        <v>21245</v>
      </c>
      <c r="C388" s="16" t="s">
        <v>3327</v>
      </c>
      <c r="D388" s="5"/>
      <c r="E388" s="5"/>
      <c r="F388" s="111">
        <f>'PRPM WP2'!C389</f>
        <v>0.02</v>
      </c>
      <c r="G388" s="5"/>
      <c r="H388" s="111">
        <f>'PRPM WP2'!H389</f>
        <v>3.4416666666666701E-3</v>
      </c>
      <c r="I388" s="111">
        <f t="shared" si="5"/>
        <v>1.6558333333333331E-2</v>
      </c>
      <c r="J388" s="399">
        <v>21245</v>
      </c>
    </row>
    <row r="389" spans="1:10" ht="14.5" customHeight="1" x14ac:dyDescent="0.15">
      <c r="A389" s="5"/>
      <c r="B389" s="399">
        <v>21276</v>
      </c>
      <c r="C389" s="16" t="s">
        <v>3327</v>
      </c>
      <c r="D389" s="5"/>
      <c r="E389" s="5"/>
      <c r="F389" s="111">
        <f>'PRPM WP2'!C390</f>
        <v>5.16E-2</v>
      </c>
      <c r="G389" s="5"/>
      <c r="H389" s="111">
        <f>'PRPM WP2'!H390</f>
        <v>3.2916666666666702E-3</v>
      </c>
      <c r="I389" s="111">
        <f t="shared" si="5"/>
        <v>4.8308333333333328E-2</v>
      </c>
      <c r="J389" s="399">
        <v>21276</v>
      </c>
    </row>
    <row r="390" spans="1:10" ht="14.5" customHeight="1" x14ac:dyDescent="0.15">
      <c r="A390" s="5"/>
      <c r="B390" s="399">
        <v>21306</v>
      </c>
      <c r="C390" s="16" t="s">
        <v>3327</v>
      </c>
      <c r="D390" s="5"/>
      <c r="E390" s="5"/>
      <c r="F390" s="111">
        <f>'PRPM WP2'!C391</f>
        <v>1.6400000000000001E-2</v>
      </c>
      <c r="G390" s="5"/>
      <c r="H390" s="111">
        <f>'PRPM WP2'!H391</f>
        <v>3.3416666666666699E-3</v>
      </c>
      <c r="I390" s="111">
        <f t="shared" si="5"/>
        <v>1.3058333333333332E-2</v>
      </c>
      <c r="J390" s="399">
        <v>21306</v>
      </c>
    </row>
    <row r="391" spans="1:10" ht="14.5" customHeight="1" x14ac:dyDescent="0.15">
      <c r="A391" s="5"/>
      <c r="B391" s="399">
        <v>21337</v>
      </c>
      <c r="C391" s="16" t="s">
        <v>3327</v>
      </c>
      <c r="D391" s="5"/>
      <c r="E391" s="5"/>
      <c r="F391" s="111">
        <f>'PRPM WP2'!C392</f>
        <v>1.72E-2</v>
      </c>
      <c r="G391" s="5"/>
      <c r="H391" s="111">
        <f>'PRPM WP2'!H392</f>
        <v>3.3249999999999998E-3</v>
      </c>
      <c r="I391" s="111">
        <f t="shared" si="5"/>
        <v>1.3875E-2</v>
      </c>
      <c r="J391" s="399">
        <v>21337</v>
      </c>
    </row>
    <row r="392" spans="1:10" ht="14.5" customHeight="1" x14ac:dyDescent="0.15">
      <c r="A392" s="5"/>
      <c r="B392" s="399">
        <v>21367</v>
      </c>
      <c r="C392" s="16" t="s">
        <v>3327</v>
      </c>
      <c r="D392" s="5"/>
      <c r="E392" s="5"/>
      <c r="F392" s="111">
        <f>'PRPM WP2'!C393</f>
        <v>1.09E-2</v>
      </c>
      <c r="G392" s="5"/>
      <c r="H392" s="111">
        <f>'PRPM WP2'!H393</f>
        <v>3.3666666666666701E-3</v>
      </c>
      <c r="I392" s="111">
        <f t="shared" si="5"/>
        <v>7.5333333333333294E-3</v>
      </c>
      <c r="J392" s="399">
        <v>21367</v>
      </c>
    </row>
    <row r="393" spans="1:10" ht="14.5" customHeight="1" x14ac:dyDescent="0.15">
      <c r="A393" s="5"/>
      <c r="B393" s="399">
        <v>21398</v>
      </c>
      <c r="C393" s="16" t="s">
        <v>3327</v>
      </c>
      <c r="D393" s="5"/>
      <c r="E393" s="5"/>
      <c r="F393" s="111">
        <f>'PRPM WP2'!C394</f>
        <v>-6.7000000000000002E-3</v>
      </c>
      <c r="G393" s="5"/>
      <c r="H393" s="111">
        <f>'PRPM WP2'!H394</f>
        <v>3.5750000000000001E-3</v>
      </c>
      <c r="I393" s="111">
        <f t="shared" si="5"/>
        <v>-1.0274999999999999E-2</v>
      </c>
      <c r="J393" s="399">
        <v>21398</v>
      </c>
    </row>
    <row r="394" spans="1:10" ht="14.5" customHeight="1" x14ac:dyDescent="0.15">
      <c r="A394" s="5"/>
      <c r="B394" s="399">
        <v>21429</v>
      </c>
      <c r="C394" s="16" t="s">
        <v>3327</v>
      </c>
      <c r="D394" s="5"/>
      <c r="E394" s="5"/>
      <c r="F394" s="111">
        <f>'PRPM WP2'!C395</f>
        <v>3.32E-2</v>
      </c>
      <c r="G394" s="5"/>
      <c r="H394" s="111">
        <f>'PRPM WP2'!H395</f>
        <v>3.7916666666666702E-3</v>
      </c>
      <c r="I394" s="111">
        <f t="shared" si="5"/>
        <v>2.9408333333333331E-2</v>
      </c>
      <c r="J394" s="399">
        <v>21429</v>
      </c>
    </row>
    <row r="395" spans="1:10" ht="14.5" customHeight="1" x14ac:dyDescent="0.15">
      <c r="A395" s="5"/>
      <c r="B395" s="399">
        <v>21459</v>
      </c>
      <c r="C395" s="16" t="s">
        <v>3327</v>
      </c>
      <c r="D395" s="5"/>
      <c r="E395" s="5"/>
      <c r="F395" s="111">
        <f>'PRPM WP2'!C396</f>
        <v>4.0599999999999997E-2</v>
      </c>
      <c r="G395" s="5"/>
      <c r="H395" s="111">
        <f>'PRPM WP2'!H396</f>
        <v>3.8E-3</v>
      </c>
      <c r="I395" s="111">
        <f t="shared" si="5"/>
        <v>3.6799999999999999E-2</v>
      </c>
      <c r="J395" s="399">
        <v>21459</v>
      </c>
    </row>
    <row r="396" spans="1:10" ht="14.5" customHeight="1" x14ac:dyDescent="0.15">
      <c r="A396" s="5"/>
      <c r="B396" s="399">
        <v>21490</v>
      </c>
      <c r="C396" s="16" t="s">
        <v>3327</v>
      </c>
      <c r="D396" s="5"/>
      <c r="E396" s="5"/>
      <c r="F396" s="111">
        <f>'PRPM WP2'!C397</f>
        <v>2.63E-2</v>
      </c>
      <c r="G396" s="5"/>
      <c r="H396" s="111">
        <f>'PRPM WP2'!H397</f>
        <v>3.725E-3</v>
      </c>
      <c r="I396" s="111">
        <f t="shared" si="5"/>
        <v>2.2575000000000001E-2</v>
      </c>
      <c r="J396" s="399">
        <v>21490</v>
      </c>
    </row>
    <row r="397" spans="1:10" ht="14.5" customHeight="1" x14ac:dyDescent="0.15">
      <c r="A397" s="5"/>
      <c r="B397" s="399">
        <v>21520</v>
      </c>
      <c r="C397" s="16" t="s">
        <v>3327</v>
      </c>
      <c r="D397" s="5"/>
      <c r="E397" s="5"/>
      <c r="F397" s="111">
        <f>'PRPM WP2'!C398</f>
        <v>6.5500000000000003E-2</v>
      </c>
      <c r="G397" s="5"/>
      <c r="H397" s="111">
        <f>'PRPM WP2'!H398</f>
        <v>3.74166666666667E-3</v>
      </c>
      <c r="I397" s="111">
        <f t="shared" si="5"/>
        <v>6.1758333333333332E-2</v>
      </c>
      <c r="J397" s="399">
        <v>21520</v>
      </c>
    </row>
    <row r="398" spans="1:10" ht="14.5" customHeight="1" x14ac:dyDescent="0.15">
      <c r="A398" s="5"/>
      <c r="B398" s="399">
        <v>21551</v>
      </c>
      <c r="C398" s="16" t="s">
        <v>3327</v>
      </c>
      <c r="D398" s="5"/>
      <c r="E398" s="5"/>
      <c r="F398" s="111">
        <f>'PRPM WP2'!C399</f>
        <v>1.34E-2</v>
      </c>
      <c r="G398" s="5"/>
      <c r="H398" s="111">
        <f>'PRPM WP2'!H399</f>
        <v>3.7666666666666699E-3</v>
      </c>
      <c r="I398" s="111">
        <f t="shared" si="5"/>
        <v>9.6333333333333306E-3</v>
      </c>
      <c r="J398" s="399">
        <v>21551</v>
      </c>
    </row>
    <row r="399" spans="1:10" ht="14.5" customHeight="1" x14ac:dyDescent="0.15">
      <c r="A399" s="5"/>
      <c r="B399" s="399">
        <v>21582</v>
      </c>
      <c r="C399" s="16" t="s">
        <v>3327</v>
      </c>
      <c r="D399" s="5"/>
      <c r="E399" s="5"/>
      <c r="F399" s="111">
        <f>'PRPM WP2'!C400</f>
        <v>2.06E-2</v>
      </c>
      <c r="G399" s="5"/>
      <c r="H399" s="111">
        <f>'PRPM WP2'!H400</f>
        <v>3.7499999999999999E-3</v>
      </c>
      <c r="I399" s="111">
        <f t="shared" si="5"/>
        <v>1.685E-2</v>
      </c>
      <c r="J399" s="399">
        <v>21582</v>
      </c>
    </row>
    <row r="400" spans="1:10" ht="14.5" customHeight="1" x14ac:dyDescent="0.15">
      <c r="A400" s="5"/>
      <c r="B400" s="399">
        <v>21610</v>
      </c>
      <c r="C400" s="16" t="s">
        <v>3327</v>
      </c>
      <c r="D400" s="5"/>
      <c r="E400" s="5"/>
      <c r="F400" s="111">
        <f>'PRPM WP2'!C401</f>
        <v>1.0200000000000001E-2</v>
      </c>
      <c r="G400" s="5"/>
      <c r="H400" s="111">
        <f>'PRPM WP2'!H401</f>
        <v>3.725E-3</v>
      </c>
      <c r="I400" s="111">
        <f t="shared" si="5"/>
        <v>6.4750000000000007E-3</v>
      </c>
      <c r="J400" s="399">
        <v>21610</v>
      </c>
    </row>
    <row r="401" spans="1:10" ht="14.5" customHeight="1" x14ac:dyDescent="0.15">
      <c r="A401" s="5"/>
      <c r="B401" s="399">
        <v>21641</v>
      </c>
      <c r="C401" s="16" t="s">
        <v>3327</v>
      </c>
      <c r="D401" s="5"/>
      <c r="E401" s="5"/>
      <c r="F401" s="111">
        <f>'PRPM WP2'!C402</f>
        <v>-2.8E-3</v>
      </c>
      <c r="G401" s="5"/>
      <c r="H401" s="111">
        <f>'PRPM WP2'!H402</f>
        <v>3.8E-3</v>
      </c>
      <c r="I401" s="111">
        <f t="shared" si="5"/>
        <v>-6.6E-3</v>
      </c>
      <c r="J401" s="399">
        <v>21641</v>
      </c>
    </row>
    <row r="402" spans="1:10" ht="14.5" customHeight="1" x14ac:dyDescent="0.15">
      <c r="A402" s="5"/>
      <c r="B402" s="399">
        <v>21671</v>
      </c>
      <c r="C402" s="16" t="s">
        <v>3327</v>
      </c>
      <c r="D402" s="5"/>
      <c r="E402" s="5"/>
      <c r="F402" s="111">
        <f>'PRPM WP2'!C403</f>
        <v>-1.2E-2</v>
      </c>
      <c r="G402" s="5"/>
      <c r="H402" s="111">
        <f>'PRPM WP2'!H403</f>
        <v>3.9750000000000002E-3</v>
      </c>
      <c r="I402" s="111">
        <f t="shared" si="5"/>
        <v>-1.5975E-2</v>
      </c>
      <c r="J402" s="399">
        <v>21671</v>
      </c>
    </row>
    <row r="403" spans="1:10" ht="14.5" customHeight="1" x14ac:dyDescent="0.15">
      <c r="A403" s="5"/>
      <c r="B403" s="399">
        <v>21702</v>
      </c>
      <c r="C403" s="16" t="s">
        <v>3327</v>
      </c>
      <c r="D403" s="5"/>
      <c r="E403" s="5"/>
      <c r="F403" s="111">
        <f>'PRPM WP2'!C404</f>
        <v>-8.8000000000000005E-3</v>
      </c>
      <c r="G403" s="5"/>
      <c r="H403" s="111">
        <f>'PRPM WP2'!H404</f>
        <v>4.0499999999999998E-3</v>
      </c>
      <c r="I403" s="111">
        <f t="shared" si="5"/>
        <v>-1.285E-2</v>
      </c>
      <c r="J403" s="399">
        <v>21702</v>
      </c>
    </row>
    <row r="404" spans="1:10" ht="14.5" customHeight="1" x14ac:dyDescent="0.15">
      <c r="A404" s="5"/>
      <c r="B404" s="399">
        <v>21732</v>
      </c>
      <c r="C404" s="16" t="s">
        <v>3327</v>
      </c>
      <c r="D404" s="5"/>
      <c r="E404" s="5"/>
      <c r="F404" s="111">
        <f>'PRPM WP2'!C405</f>
        <v>3.7100000000000001E-2</v>
      </c>
      <c r="G404" s="5"/>
      <c r="H404" s="111">
        <f>'PRPM WP2'!H405</f>
        <v>4.0666666666666698E-3</v>
      </c>
      <c r="I404" s="111">
        <f t="shared" si="5"/>
        <v>3.3033333333333331E-2</v>
      </c>
      <c r="J404" s="399">
        <v>21732</v>
      </c>
    </row>
    <row r="405" spans="1:10" ht="14.5" customHeight="1" x14ac:dyDescent="0.15">
      <c r="A405" s="5"/>
      <c r="B405" s="399">
        <v>21763</v>
      </c>
      <c r="C405" s="16" t="s">
        <v>3327</v>
      </c>
      <c r="D405" s="5"/>
      <c r="E405" s="5"/>
      <c r="F405" s="111">
        <f>'PRPM WP2'!C406</f>
        <v>1.7500000000000002E-2</v>
      </c>
      <c r="G405" s="5"/>
      <c r="H405" s="111">
        <f>'PRPM WP2'!H406</f>
        <v>4.0749999999999996E-3</v>
      </c>
      <c r="I405" s="111">
        <f t="shared" si="5"/>
        <v>1.3425000000000003E-2</v>
      </c>
      <c r="J405" s="399">
        <v>21763</v>
      </c>
    </row>
    <row r="406" spans="1:10" ht="14.5" customHeight="1" x14ac:dyDescent="0.15">
      <c r="A406" s="5"/>
      <c r="B406" s="399">
        <v>21794</v>
      </c>
      <c r="C406" s="16" t="s">
        <v>3327</v>
      </c>
      <c r="D406" s="5"/>
      <c r="E406" s="5"/>
      <c r="F406" s="111">
        <f>'PRPM WP2'!C407</f>
        <v>-3.9300000000000002E-2</v>
      </c>
      <c r="G406" s="5"/>
      <c r="H406" s="111">
        <f>'PRPM WP2'!H407</f>
        <v>4.1916666666666699E-3</v>
      </c>
      <c r="I406" s="111">
        <f t="shared" si="5"/>
        <v>-4.3491666666666672E-2</v>
      </c>
      <c r="J406" s="399">
        <v>21794</v>
      </c>
    </row>
    <row r="407" spans="1:10" ht="14.5" customHeight="1" x14ac:dyDescent="0.15">
      <c r="A407" s="5"/>
      <c r="B407" s="399">
        <v>21824</v>
      </c>
      <c r="C407" s="16" t="s">
        <v>3327</v>
      </c>
      <c r="D407" s="5"/>
      <c r="E407" s="5"/>
      <c r="F407" s="111">
        <f>'PRPM WP2'!C408</f>
        <v>1.5699999999999999E-2</v>
      </c>
      <c r="G407" s="5"/>
      <c r="H407" s="111">
        <f>'PRPM WP2'!H408</f>
        <v>4.13333333333333E-3</v>
      </c>
      <c r="I407" s="111">
        <f t="shared" si="5"/>
        <v>1.156666666666667E-2</v>
      </c>
      <c r="J407" s="399">
        <v>21824</v>
      </c>
    </row>
    <row r="408" spans="1:10" ht="14.5" customHeight="1" x14ac:dyDescent="0.15">
      <c r="A408" s="5"/>
      <c r="B408" s="399">
        <v>21855</v>
      </c>
      <c r="C408" s="16" t="s">
        <v>3327</v>
      </c>
      <c r="D408" s="5"/>
      <c r="E408" s="5"/>
      <c r="F408" s="111">
        <f>'PRPM WP2'!C409</f>
        <v>9.9999999999999802E-5</v>
      </c>
      <c r="G408" s="5"/>
      <c r="H408" s="111">
        <f>'PRPM WP2'!H409</f>
        <v>4.0833333333333303E-3</v>
      </c>
      <c r="I408" s="111">
        <f t="shared" si="5"/>
        <v>-3.9833333333333309E-3</v>
      </c>
      <c r="J408" s="399">
        <v>21855</v>
      </c>
    </row>
    <row r="409" spans="1:10" ht="14.5" customHeight="1" x14ac:dyDescent="0.15">
      <c r="A409" s="5"/>
      <c r="B409" s="399">
        <v>21885</v>
      </c>
      <c r="C409" s="16" t="s">
        <v>3327</v>
      </c>
      <c r="D409" s="5"/>
      <c r="E409" s="5"/>
      <c r="F409" s="111">
        <f>'PRPM WP2'!C410</f>
        <v>2.3E-2</v>
      </c>
      <c r="G409" s="5"/>
      <c r="H409" s="111">
        <f>'PRPM WP2'!H410</f>
        <v>4.13333333333333E-3</v>
      </c>
      <c r="I409" s="111">
        <f t="shared" si="5"/>
        <v>1.886666666666667E-2</v>
      </c>
      <c r="J409" s="399">
        <v>21885</v>
      </c>
    </row>
    <row r="410" spans="1:10" ht="14.5" customHeight="1" x14ac:dyDescent="0.15">
      <c r="A410" s="5"/>
      <c r="B410" s="399">
        <v>21916</v>
      </c>
      <c r="C410" s="16" t="s">
        <v>3327</v>
      </c>
      <c r="D410" s="5"/>
      <c r="E410" s="5"/>
      <c r="F410" s="111">
        <f>'PRPM WP2'!C411</f>
        <v>-1.0800000000000001E-2</v>
      </c>
      <c r="G410" s="5"/>
      <c r="H410" s="111">
        <f>'PRPM WP2'!H411</f>
        <v>4.1833333333333297E-3</v>
      </c>
      <c r="I410" s="111">
        <f t="shared" ref="I410:I473" si="6">F410-H410</f>
        <v>-1.4983333333333331E-2</v>
      </c>
      <c r="J410" s="399">
        <v>21916</v>
      </c>
    </row>
    <row r="411" spans="1:10" ht="14.5" customHeight="1" x14ac:dyDescent="0.15">
      <c r="A411" s="5"/>
      <c r="B411" s="399">
        <v>21947</v>
      </c>
      <c r="C411" s="16" t="s">
        <v>3327</v>
      </c>
      <c r="D411" s="5"/>
      <c r="E411" s="5"/>
      <c r="F411" s="111">
        <f>'PRPM WP2'!C412</f>
        <v>1.8100000000000002E-2</v>
      </c>
      <c r="G411" s="5"/>
      <c r="H411" s="111">
        <f>'PRPM WP2'!H412</f>
        <v>4.1666666666666701E-3</v>
      </c>
      <c r="I411" s="111">
        <f t="shared" si="6"/>
        <v>1.3933333333333332E-2</v>
      </c>
      <c r="J411" s="399">
        <v>21947</v>
      </c>
    </row>
    <row r="412" spans="1:10" ht="14.5" customHeight="1" x14ac:dyDescent="0.15">
      <c r="A412" s="5"/>
      <c r="B412" s="399">
        <v>21976</v>
      </c>
      <c r="C412" s="16" t="s">
        <v>3327</v>
      </c>
      <c r="D412" s="5"/>
      <c r="E412" s="5"/>
      <c r="F412" s="111">
        <f>'PRPM WP2'!C413</f>
        <v>1.41E-2</v>
      </c>
      <c r="G412" s="5"/>
      <c r="H412" s="111">
        <f>'PRPM WP2'!H413</f>
        <v>4.0916666666666697E-3</v>
      </c>
      <c r="I412" s="111">
        <f t="shared" si="6"/>
        <v>1.0008333333333331E-2</v>
      </c>
      <c r="J412" s="399">
        <v>21976</v>
      </c>
    </row>
    <row r="413" spans="1:10" ht="14.5" customHeight="1" x14ac:dyDescent="0.15">
      <c r="A413" s="5"/>
      <c r="B413" s="399">
        <v>22007</v>
      </c>
      <c r="C413" s="16" t="s">
        <v>3327</v>
      </c>
      <c r="D413" s="5"/>
      <c r="E413" s="5"/>
      <c r="F413" s="111">
        <f>'PRPM WP2'!C414</f>
        <v>7.4999999999999997E-3</v>
      </c>
      <c r="G413" s="5"/>
      <c r="H413" s="111">
        <f>'PRPM WP2'!H414</f>
        <v>3.9916666666666703E-3</v>
      </c>
      <c r="I413" s="111">
        <f t="shared" si="6"/>
        <v>3.5083333333333295E-3</v>
      </c>
      <c r="J413" s="399">
        <v>22007</v>
      </c>
    </row>
    <row r="414" spans="1:10" ht="14.5" customHeight="1" x14ac:dyDescent="0.15">
      <c r="A414" s="5"/>
      <c r="B414" s="399">
        <v>22037</v>
      </c>
      <c r="C414" s="16" t="s">
        <v>3327</v>
      </c>
      <c r="D414" s="5"/>
      <c r="E414" s="5"/>
      <c r="F414" s="111">
        <f>'PRPM WP2'!C415</f>
        <v>2.3300000000000001E-2</v>
      </c>
      <c r="G414" s="5"/>
      <c r="H414" s="111">
        <f>'PRPM WP2'!H415</f>
        <v>4.0499999999999998E-3</v>
      </c>
      <c r="I414" s="111">
        <f t="shared" si="6"/>
        <v>1.9250000000000003E-2</v>
      </c>
      <c r="J414" s="399">
        <v>22037</v>
      </c>
    </row>
    <row r="415" spans="1:10" ht="14.5" customHeight="1" x14ac:dyDescent="0.15">
      <c r="A415" s="5"/>
      <c r="B415" s="399">
        <v>22068</v>
      </c>
      <c r="C415" s="16" t="s">
        <v>3327</v>
      </c>
      <c r="D415" s="5"/>
      <c r="E415" s="5"/>
      <c r="F415" s="111">
        <f>'PRPM WP2'!C416</f>
        <v>4.0800000000000003E-2</v>
      </c>
      <c r="G415" s="5"/>
      <c r="H415" s="111">
        <f>'PRPM WP2'!H416</f>
        <v>4.0333333333333297E-3</v>
      </c>
      <c r="I415" s="111">
        <f t="shared" si="6"/>
        <v>3.676666666666667E-2</v>
      </c>
      <c r="J415" s="399">
        <v>22068</v>
      </c>
    </row>
    <row r="416" spans="1:10" ht="14.5" customHeight="1" x14ac:dyDescent="0.15">
      <c r="A416" s="5"/>
      <c r="B416" s="399">
        <v>22098</v>
      </c>
      <c r="C416" s="16" t="s">
        <v>3327</v>
      </c>
      <c r="D416" s="5"/>
      <c r="E416" s="5"/>
      <c r="F416" s="111">
        <f>'PRPM WP2'!C417</f>
        <v>-0.01</v>
      </c>
      <c r="G416" s="5"/>
      <c r="H416" s="111">
        <f>'PRPM WP2'!H417</f>
        <v>3.9916666666666703E-3</v>
      </c>
      <c r="I416" s="111">
        <f t="shared" si="6"/>
        <v>-1.399166666666667E-2</v>
      </c>
      <c r="J416" s="399">
        <v>22098</v>
      </c>
    </row>
    <row r="417" spans="1:10" ht="14.5" customHeight="1" x14ac:dyDescent="0.15">
      <c r="A417" s="5"/>
      <c r="B417" s="399">
        <v>22129</v>
      </c>
      <c r="C417" s="16" t="s">
        <v>3327</v>
      </c>
      <c r="D417" s="5"/>
      <c r="E417" s="5"/>
      <c r="F417" s="111">
        <f>'PRPM WP2'!C418</f>
        <v>5.0200000000000002E-2</v>
      </c>
      <c r="G417" s="5"/>
      <c r="H417" s="111">
        <f>'PRPM WP2'!H418</f>
        <v>3.8666666666666702E-3</v>
      </c>
      <c r="I417" s="111">
        <f t="shared" si="6"/>
        <v>4.6333333333333331E-2</v>
      </c>
      <c r="J417" s="399">
        <v>22129</v>
      </c>
    </row>
    <row r="418" spans="1:10" ht="14.5" customHeight="1" x14ac:dyDescent="0.15">
      <c r="A418" s="5"/>
      <c r="B418" s="399">
        <v>22160</v>
      </c>
      <c r="C418" s="16" t="s">
        <v>3327</v>
      </c>
      <c r="D418" s="5"/>
      <c r="E418" s="5"/>
      <c r="F418" s="111">
        <f>'PRPM WP2'!C419</f>
        <v>-5.1400000000000001E-2</v>
      </c>
      <c r="G418" s="5"/>
      <c r="H418" s="111">
        <f>'PRPM WP2'!H419</f>
        <v>3.8083333333333298E-3</v>
      </c>
      <c r="I418" s="111">
        <f t="shared" si="6"/>
        <v>-5.5208333333333331E-2</v>
      </c>
      <c r="J418" s="399">
        <v>22160</v>
      </c>
    </row>
    <row r="419" spans="1:10" ht="14.5" customHeight="1" x14ac:dyDescent="0.15">
      <c r="A419" s="5"/>
      <c r="B419" s="399">
        <v>22190</v>
      </c>
      <c r="C419" s="16" t="s">
        <v>3327</v>
      </c>
      <c r="D419" s="5"/>
      <c r="E419" s="5"/>
      <c r="F419" s="111">
        <f>'PRPM WP2'!C420</f>
        <v>-1.1999999999999999E-3</v>
      </c>
      <c r="G419" s="5"/>
      <c r="H419" s="111">
        <f>'PRPM WP2'!H420</f>
        <v>3.8416666666666699E-3</v>
      </c>
      <c r="I419" s="111">
        <f t="shared" si="6"/>
        <v>-5.04166666666667E-3</v>
      </c>
      <c r="J419" s="399">
        <v>22190</v>
      </c>
    </row>
    <row r="420" spans="1:10" ht="14.5" customHeight="1" x14ac:dyDescent="0.15">
      <c r="A420" s="5"/>
      <c r="B420" s="399">
        <v>22221</v>
      </c>
      <c r="C420" s="16" t="s">
        <v>3327</v>
      </c>
      <c r="D420" s="5"/>
      <c r="E420" s="5"/>
      <c r="F420" s="111">
        <f>'PRPM WP2'!C421</f>
        <v>3.8600000000000002E-2</v>
      </c>
      <c r="G420" s="5"/>
      <c r="H420" s="111">
        <f>'PRPM WP2'!H421</f>
        <v>3.8508333333333298E-3</v>
      </c>
      <c r="I420" s="111">
        <f t="shared" si="6"/>
        <v>3.4749166666666671E-2</v>
      </c>
      <c r="J420" s="399">
        <v>22221</v>
      </c>
    </row>
    <row r="421" spans="1:10" ht="14.5" customHeight="1" x14ac:dyDescent="0.15">
      <c r="A421" s="5"/>
      <c r="B421" s="399">
        <v>22251</v>
      </c>
      <c r="C421" s="16" t="s">
        <v>3327</v>
      </c>
      <c r="D421" s="5"/>
      <c r="E421" s="5"/>
      <c r="F421" s="111">
        <f>'PRPM WP2'!C422</f>
        <v>7.2400000000000006E-2</v>
      </c>
      <c r="G421" s="5"/>
      <c r="H421" s="111">
        <f>'PRPM WP2'!H422</f>
        <v>3.875E-3</v>
      </c>
      <c r="I421" s="111">
        <f t="shared" si="6"/>
        <v>6.8525000000000003E-2</v>
      </c>
      <c r="J421" s="399">
        <v>22251</v>
      </c>
    </row>
    <row r="422" spans="1:10" ht="14.5" customHeight="1" x14ac:dyDescent="0.15">
      <c r="A422" s="5"/>
      <c r="B422" s="399">
        <v>22282</v>
      </c>
      <c r="C422" s="16" t="s">
        <v>3327</v>
      </c>
      <c r="D422" s="5"/>
      <c r="E422" s="5"/>
      <c r="F422" s="111">
        <f>'PRPM WP2'!C423</f>
        <v>6.1899999999999997E-2</v>
      </c>
      <c r="G422" s="5"/>
      <c r="H422" s="111">
        <f>'PRPM WP2'!H423</f>
        <v>3.8666666666666702E-3</v>
      </c>
      <c r="I422" s="111">
        <f t="shared" si="6"/>
        <v>5.8033333333333326E-2</v>
      </c>
      <c r="J422" s="399">
        <v>22282</v>
      </c>
    </row>
    <row r="423" spans="1:10" ht="14.5" customHeight="1" x14ac:dyDescent="0.15">
      <c r="A423" s="5"/>
      <c r="B423" s="399">
        <v>22313</v>
      </c>
      <c r="C423" s="16" t="s">
        <v>3327</v>
      </c>
      <c r="D423" s="5"/>
      <c r="E423" s="5"/>
      <c r="F423" s="111">
        <f>'PRPM WP2'!C424</f>
        <v>3.5700000000000003E-2</v>
      </c>
      <c r="G423" s="5"/>
      <c r="H423" s="111">
        <f>'PRPM WP2'!H424</f>
        <v>3.8249999999999998E-3</v>
      </c>
      <c r="I423" s="111">
        <f t="shared" si="6"/>
        <v>3.1875000000000001E-2</v>
      </c>
      <c r="J423" s="399">
        <v>22313</v>
      </c>
    </row>
    <row r="424" spans="1:10" ht="14.5" customHeight="1" x14ac:dyDescent="0.15">
      <c r="A424" s="5"/>
      <c r="B424" s="399">
        <v>22341</v>
      </c>
      <c r="C424" s="16" t="s">
        <v>3327</v>
      </c>
      <c r="D424" s="5"/>
      <c r="E424" s="5"/>
      <c r="F424" s="111">
        <f>'PRPM WP2'!C425</f>
        <v>3.1899999999999998E-2</v>
      </c>
      <c r="G424" s="5"/>
      <c r="H424" s="111">
        <f>'PRPM WP2'!H425</f>
        <v>3.7333333333333298E-3</v>
      </c>
      <c r="I424" s="111">
        <f t="shared" si="6"/>
        <v>2.8166666666666666E-2</v>
      </c>
      <c r="J424" s="399">
        <v>22341</v>
      </c>
    </row>
    <row r="425" spans="1:10" ht="14.5" customHeight="1" x14ac:dyDescent="0.15">
      <c r="A425" s="5"/>
      <c r="B425" s="399">
        <v>22372</v>
      </c>
      <c r="C425" s="16" t="s">
        <v>3327</v>
      </c>
      <c r="D425" s="5"/>
      <c r="E425" s="5"/>
      <c r="F425" s="111">
        <f>'PRPM WP2'!C426</f>
        <v>1.09E-2</v>
      </c>
      <c r="G425" s="5"/>
      <c r="H425" s="111">
        <f>'PRPM WP2'!H426</f>
        <v>3.7333333333333298E-3</v>
      </c>
      <c r="I425" s="111">
        <f t="shared" si="6"/>
        <v>7.1666666666666701E-3</v>
      </c>
      <c r="J425" s="399">
        <v>22372</v>
      </c>
    </row>
    <row r="426" spans="1:10" ht="14.5" customHeight="1" x14ac:dyDescent="0.15">
      <c r="A426" s="5"/>
      <c r="B426" s="399">
        <v>22402</v>
      </c>
      <c r="C426" s="16" t="s">
        <v>3327</v>
      </c>
      <c r="D426" s="5"/>
      <c r="E426" s="5"/>
      <c r="F426" s="111">
        <f>'PRPM WP2'!C427</f>
        <v>1.3299999999999999E-2</v>
      </c>
      <c r="G426" s="5"/>
      <c r="H426" s="111">
        <f>'PRPM WP2'!H427</f>
        <v>3.7666666666666699E-3</v>
      </c>
      <c r="I426" s="111">
        <f t="shared" si="6"/>
        <v>9.5333333333333294E-3</v>
      </c>
      <c r="J426" s="399">
        <v>22402</v>
      </c>
    </row>
    <row r="427" spans="1:10" ht="14.5" customHeight="1" x14ac:dyDescent="0.15">
      <c r="A427" s="5"/>
      <c r="B427" s="399">
        <v>22433</v>
      </c>
      <c r="C427" s="16" t="s">
        <v>3327</v>
      </c>
      <c r="D427" s="5"/>
      <c r="E427" s="5"/>
      <c r="F427" s="111">
        <f>'PRPM WP2'!C428</f>
        <v>-2.2700000000000001E-2</v>
      </c>
      <c r="G427" s="5"/>
      <c r="H427" s="111">
        <f>'PRPM WP2'!H428</f>
        <v>3.8083333333333298E-3</v>
      </c>
      <c r="I427" s="111">
        <f t="shared" si="6"/>
        <v>-2.6508333333333332E-2</v>
      </c>
      <c r="J427" s="399">
        <v>22433</v>
      </c>
    </row>
    <row r="428" spans="1:10" ht="14.5" customHeight="1" x14ac:dyDescent="0.15">
      <c r="A428" s="5"/>
      <c r="B428" s="399">
        <v>22463</v>
      </c>
      <c r="C428" s="16" t="s">
        <v>3327</v>
      </c>
      <c r="D428" s="5"/>
      <c r="E428" s="5"/>
      <c r="F428" s="111">
        <f>'PRPM WP2'!C429</f>
        <v>4.24E-2</v>
      </c>
      <c r="G428" s="5"/>
      <c r="H428" s="111">
        <f>'PRPM WP2'!H429</f>
        <v>3.875E-3</v>
      </c>
      <c r="I428" s="111">
        <f t="shared" si="6"/>
        <v>3.8525000000000004E-2</v>
      </c>
      <c r="J428" s="399">
        <v>22463</v>
      </c>
    </row>
    <row r="429" spans="1:10" ht="14.5" customHeight="1" x14ac:dyDescent="0.15">
      <c r="A429" s="5"/>
      <c r="B429" s="399">
        <v>22494</v>
      </c>
      <c r="C429" s="16" t="s">
        <v>3327</v>
      </c>
      <c r="D429" s="5"/>
      <c r="E429" s="5"/>
      <c r="F429" s="111">
        <f>'PRPM WP2'!C430</f>
        <v>4.5400000000000003E-2</v>
      </c>
      <c r="G429" s="5"/>
      <c r="H429" s="111">
        <f>'PRPM WP2'!H430</f>
        <v>3.9416666666666697E-3</v>
      </c>
      <c r="I429" s="111">
        <f t="shared" si="6"/>
        <v>4.1458333333333333E-2</v>
      </c>
      <c r="J429" s="399">
        <v>22494</v>
      </c>
    </row>
    <row r="430" spans="1:10" ht="14.5" customHeight="1" x14ac:dyDescent="0.15">
      <c r="A430" s="5"/>
      <c r="B430" s="399">
        <v>22525</v>
      </c>
      <c r="C430" s="16" t="s">
        <v>3327</v>
      </c>
      <c r="D430" s="5"/>
      <c r="E430" s="5"/>
      <c r="F430" s="111">
        <f>'PRPM WP2'!C431</f>
        <v>-6.7000000000000002E-3</v>
      </c>
      <c r="G430" s="5"/>
      <c r="H430" s="111">
        <f>'PRPM WP2'!H431</f>
        <v>3.9416666666666697E-3</v>
      </c>
      <c r="I430" s="111">
        <f t="shared" si="6"/>
        <v>-1.0641666666666671E-2</v>
      </c>
      <c r="J430" s="399">
        <v>22525</v>
      </c>
    </row>
    <row r="431" spans="1:10" ht="14.5" customHeight="1" x14ac:dyDescent="0.15">
      <c r="A431" s="5"/>
      <c r="B431" s="399">
        <v>22555</v>
      </c>
      <c r="C431" s="16" t="s">
        <v>3327</v>
      </c>
      <c r="D431" s="5"/>
      <c r="E431" s="5"/>
      <c r="F431" s="111">
        <f>'PRPM WP2'!C432</f>
        <v>4.8000000000000001E-2</v>
      </c>
      <c r="G431" s="5"/>
      <c r="H431" s="111">
        <f>'PRPM WP2'!H432</f>
        <v>3.9249999999999997E-3</v>
      </c>
      <c r="I431" s="111">
        <f t="shared" si="6"/>
        <v>4.4075000000000003E-2</v>
      </c>
      <c r="J431" s="399">
        <v>22555</v>
      </c>
    </row>
    <row r="432" spans="1:10" ht="14.5" customHeight="1" x14ac:dyDescent="0.15">
      <c r="A432" s="5"/>
      <c r="B432" s="399">
        <v>22586</v>
      </c>
      <c r="C432" s="16" t="s">
        <v>3327</v>
      </c>
      <c r="D432" s="5"/>
      <c r="E432" s="5"/>
      <c r="F432" s="111">
        <f>'PRPM WP2'!C433</f>
        <v>3.3500000000000002E-2</v>
      </c>
      <c r="G432" s="5"/>
      <c r="H432" s="111">
        <f>'PRPM WP2'!H433</f>
        <v>3.8999999999999998E-3</v>
      </c>
      <c r="I432" s="111">
        <f t="shared" si="6"/>
        <v>2.9600000000000001E-2</v>
      </c>
      <c r="J432" s="399">
        <v>22586</v>
      </c>
    </row>
    <row r="433" spans="1:10" ht="14.5" customHeight="1" x14ac:dyDescent="0.15">
      <c r="A433" s="5"/>
      <c r="B433" s="399">
        <v>22616</v>
      </c>
      <c r="C433" s="16" t="s">
        <v>3327</v>
      </c>
      <c r="D433" s="5"/>
      <c r="E433" s="5"/>
      <c r="F433" s="111">
        <f>'PRPM WP2'!C434</f>
        <v>-2.92E-2</v>
      </c>
      <c r="G433" s="5"/>
      <c r="H433" s="111">
        <f>'PRPM WP2'!H434</f>
        <v>3.875E-3</v>
      </c>
      <c r="I433" s="111">
        <f t="shared" si="6"/>
        <v>-3.3075E-2</v>
      </c>
      <c r="J433" s="399">
        <v>22616</v>
      </c>
    </row>
    <row r="434" spans="1:10" ht="14.5" customHeight="1" x14ac:dyDescent="0.15">
      <c r="A434" s="5"/>
      <c r="B434" s="399">
        <v>22647</v>
      </c>
      <c r="C434" s="16" t="s">
        <v>3327</v>
      </c>
      <c r="D434" s="5"/>
      <c r="E434" s="5"/>
      <c r="F434" s="111">
        <f>'PRPM WP2'!C435</f>
        <v>-3.6600000000000001E-2</v>
      </c>
      <c r="G434" s="5"/>
      <c r="H434" s="111">
        <f>'PRPM WP2'!H435</f>
        <v>3.875E-3</v>
      </c>
      <c r="I434" s="111">
        <f t="shared" si="6"/>
        <v>-4.0474999999999997E-2</v>
      </c>
      <c r="J434" s="399">
        <v>22647</v>
      </c>
    </row>
    <row r="435" spans="1:10" ht="14.5" customHeight="1" x14ac:dyDescent="0.15">
      <c r="A435" s="5"/>
      <c r="B435" s="399">
        <v>22678</v>
      </c>
      <c r="C435" s="16" t="s">
        <v>3327</v>
      </c>
      <c r="D435" s="5"/>
      <c r="E435" s="5"/>
      <c r="F435" s="111">
        <f>'PRPM WP2'!C436</f>
        <v>0.03</v>
      </c>
      <c r="G435" s="5"/>
      <c r="H435" s="111">
        <f>'PRPM WP2'!H436</f>
        <v>3.8833333333333298E-3</v>
      </c>
      <c r="I435" s="111">
        <f t="shared" si="6"/>
        <v>2.611666666666667E-2</v>
      </c>
      <c r="J435" s="399">
        <v>22678</v>
      </c>
    </row>
    <row r="436" spans="1:10" ht="14.5" customHeight="1" x14ac:dyDescent="0.15">
      <c r="A436" s="5"/>
      <c r="B436" s="399">
        <v>22706</v>
      </c>
      <c r="C436" s="16" t="s">
        <v>3327</v>
      </c>
      <c r="D436" s="5"/>
      <c r="E436" s="5"/>
      <c r="F436" s="111">
        <f>'PRPM WP2'!C437</f>
        <v>8.0999999999999996E-3</v>
      </c>
      <c r="G436" s="5"/>
      <c r="H436" s="111">
        <f>'PRPM WP2'!H437</f>
        <v>3.8666666666666702E-3</v>
      </c>
      <c r="I436" s="111">
        <f t="shared" si="6"/>
        <v>4.2333333333333294E-3</v>
      </c>
      <c r="J436" s="399">
        <v>22706</v>
      </c>
    </row>
    <row r="437" spans="1:10" ht="14.5" customHeight="1" x14ac:dyDescent="0.15">
      <c r="A437" s="5"/>
      <c r="B437" s="399">
        <v>22737</v>
      </c>
      <c r="C437" s="16" t="s">
        <v>3327</v>
      </c>
      <c r="D437" s="5"/>
      <c r="E437" s="5"/>
      <c r="F437" s="111">
        <f>'PRPM WP2'!C438</f>
        <v>-3.5299999999999998E-2</v>
      </c>
      <c r="G437" s="5"/>
      <c r="H437" s="111">
        <f>'PRPM WP2'!H438</f>
        <v>3.8249999999999998E-3</v>
      </c>
      <c r="I437" s="111">
        <f t="shared" si="6"/>
        <v>-3.9125E-2</v>
      </c>
      <c r="J437" s="399">
        <v>22737</v>
      </c>
    </row>
    <row r="438" spans="1:10" ht="14.5" customHeight="1" x14ac:dyDescent="0.15">
      <c r="A438" s="5"/>
      <c r="B438" s="399">
        <v>22767</v>
      </c>
      <c r="C438" s="16" t="s">
        <v>3327</v>
      </c>
      <c r="D438" s="5"/>
      <c r="E438" s="5"/>
      <c r="F438" s="111">
        <f>'PRPM WP2'!C439</f>
        <v>-9.1200000000000003E-2</v>
      </c>
      <c r="G438" s="5"/>
      <c r="H438" s="111">
        <f>'PRPM WP2'!H439</f>
        <v>3.7583333333333301E-3</v>
      </c>
      <c r="I438" s="111">
        <f t="shared" si="6"/>
        <v>-9.4958333333333339E-2</v>
      </c>
      <c r="J438" s="399">
        <v>22767</v>
      </c>
    </row>
    <row r="439" spans="1:10" ht="14.5" customHeight="1" x14ac:dyDescent="0.15">
      <c r="A439" s="5"/>
      <c r="B439" s="399">
        <v>22798</v>
      </c>
      <c r="C439" s="16" t="s">
        <v>3327</v>
      </c>
      <c r="D439" s="5"/>
      <c r="E439" s="5"/>
      <c r="F439" s="111">
        <f>'PRPM WP2'!C440</f>
        <v>-5.4800000000000001E-2</v>
      </c>
      <c r="G439" s="5"/>
      <c r="H439" s="111">
        <f>'PRPM WP2'!H440</f>
        <v>3.7333333333333298E-3</v>
      </c>
      <c r="I439" s="111">
        <f t="shared" si="6"/>
        <v>-5.8533333333333333E-2</v>
      </c>
      <c r="J439" s="399">
        <v>22798</v>
      </c>
    </row>
    <row r="440" spans="1:10" ht="14.5" customHeight="1" x14ac:dyDescent="0.15">
      <c r="A440" s="5"/>
      <c r="B440" s="399">
        <v>22828</v>
      </c>
      <c r="C440" s="16" t="s">
        <v>3327</v>
      </c>
      <c r="D440" s="5"/>
      <c r="E440" s="5"/>
      <c r="F440" s="111">
        <f>'PRPM WP2'!C441</f>
        <v>6.8900000000000003E-2</v>
      </c>
      <c r="G440" s="5"/>
      <c r="H440" s="111">
        <f>'PRPM WP2'!H441</f>
        <v>3.7499999999999999E-3</v>
      </c>
      <c r="I440" s="111">
        <f t="shared" si="6"/>
        <v>6.515E-2</v>
      </c>
      <c r="J440" s="399">
        <v>22828</v>
      </c>
    </row>
    <row r="441" spans="1:10" ht="14.5" customHeight="1" x14ac:dyDescent="0.15">
      <c r="A441" s="5"/>
      <c r="B441" s="399">
        <v>22859</v>
      </c>
      <c r="C441" s="16" t="s">
        <v>3327</v>
      </c>
      <c r="D441" s="5"/>
      <c r="E441" s="5"/>
      <c r="F441" s="111">
        <f>'PRPM WP2'!C442</f>
        <v>2.7099999999999999E-2</v>
      </c>
      <c r="G441" s="5"/>
      <c r="H441" s="111">
        <f>'PRPM WP2'!H442</f>
        <v>3.7750000000000001E-3</v>
      </c>
      <c r="I441" s="111">
        <f t="shared" si="6"/>
        <v>2.3324999999999999E-2</v>
      </c>
      <c r="J441" s="399">
        <v>22859</v>
      </c>
    </row>
    <row r="442" spans="1:10" ht="14.5" customHeight="1" x14ac:dyDescent="0.15">
      <c r="A442" s="5"/>
      <c r="B442" s="399">
        <v>22890</v>
      </c>
      <c r="C442" s="16" t="s">
        <v>3327</v>
      </c>
      <c r="D442" s="5"/>
      <c r="E442" s="5"/>
      <c r="F442" s="111">
        <f>'PRPM WP2'!C443</f>
        <v>-3.3399999999999999E-2</v>
      </c>
      <c r="G442" s="5"/>
      <c r="H442" s="111">
        <f>'PRPM WP2'!H443</f>
        <v>3.7583333333333301E-3</v>
      </c>
      <c r="I442" s="111">
        <f t="shared" si="6"/>
        <v>-3.7158333333333328E-2</v>
      </c>
      <c r="J442" s="399">
        <v>22890</v>
      </c>
    </row>
    <row r="443" spans="1:10" ht="14.5" customHeight="1" x14ac:dyDescent="0.15">
      <c r="A443" s="5"/>
      <c r="B443" s="399">
        <v>22920</v>
      </c>
      <c r="C443" s="16" t="s">
        <v>3327</v>
      </c>
      <c r="D443" s="5"/>
      <c r="E443" s="5"/>
      <c r="F443" s="111">
        <f>'PRPM WP2'!C444</f>
        <v>-1.4E-3</v>
      </c>
      <c r="G443" s="5"/>
      <c r="H443" s="111">
        <f>'PRPM WP2'!H444</f>
        <v>3.74166666666667E-3</v>
      </c>
      <c r="I443" s="111">
        <f t="shared" si="6"/>
        <v>-5.1416666666666703E-3</v>
      </c>
      <c r="J443" s="399">
        <v>22920</v>
      </c>
    </row>
    <row r="444" spans="1:10" ht="14.5" customHeight="1" x14ac:dyDescent="0.15">
      <c r="A444" s="5"/>
      <c r="B444" s="399">
        <v>22951</v>
      </c>
      <c r="C444" s="16" t="s">
        <v>3327</v>
      </c>
      <c r="D444" s="5"/>
      <c r="E444" s="5"/>
      <c r="F444" s="111">
        <f>'PRPM WP2'!C445</f>
        <v>7.6799999999999993E-2</v>
      </c>
      <c r="G444" s="5"/>
      <c r="H444" s="111">
        <f>'PRPM WP2'!H445</f>
        <v>3.70833333333333E-3</v>
      </c>
      <c r="I444" s="111">
        <f t="shared" si="6"/>
        <v>7.3091666666666666E-2</v>
      </c>
      <c r="J444" s="399">
        <v>22951</v>
      </c>
    </row>
    <row r="445" spans="1:10" ht="14.5" customHeight="1" x14ac:dyDescent="0.15">
      <c r="A445" s="5"/>
      <c r="B445" s="399">
        <v>22981</v>
      </c>
      <c r="C445" s="16" t="s">
        <v>3327</v>
      </c>
      <c r="D445" s="5"/>
      <c r="E445" s="5"/>
      <c r="F445" s="111">
        <f>'PRPM WP2'!C446</f>
        <v>3.1199999999999999E-2</v>
      </c>
      <c r="G445" s="5"/>
      <c r="H445" s="111">
        <f>'PRPM WP2'!H446</f>
        <v>3.7000000000000002E-3</v>
      </c>
      <c r="I445" s="111">
        <f t="shared" si="6"/>
        <v>2.7499999999999997E-2</v>
      </c>
      <c r="J445" s="399">
        <v>22981</v>
      </c>
    </row>
    <row r="446" spans="1:10" ht="14.5" customHeight="1" x14ac:dyDescent="0.15">
      <c r="A446" s="5"/>
      <c r="B446" s="399">
        <v>23012</v>
      </c>
      <c r="C446" s="16" t="s">
        <v>3327</v>
      </c>
      <c r="D446" s="5"/>
      <c r="E446" s="5"/>
      <c r="F446" s="111">
        <f>'PRPM WP2'!C447</f>
        <v>5.5800000000000002E-2</v>
      </c>
      <c r="G446" s="5"/>
      <c r="H446" s="111">
        <f>'PRPM WP2'!H447</f>
        <v>3.6583333333333298E-3</v>
      </c>
      <c r="I446" s="111">
        <f t="shared" si="6"/>
        <v>5.2141666666666669E-2</v>
      </c>
      <c r="J446" s="399">
        <v>23012</v>
      </c>
    </row>
    <row r="447" spans="1:10" ht="14.5" customHeight="1" x14ac:dyDescent="0.15">
      <c r="A447" s="5"/>
      <c r="B447" s="399">
        <v>23043</v>
      </c>
      <c r="C447" s="16" t="s">
        <v>3327</v>
      </c>
      <c r="D447" s="5"/>
      <c r="E447" s="5"/>
      <c r="F447" s="111">
        <f>'PRPM WP2'!C448</f>
        <v>-2.06E-2</v>
      </c>
      <c r="G447" s="5"/>
      <c r="H447" s="111">
        <f>'PRPM WP2'!H448</f>
        <v>3.6416666666666698E-3</v>
      </c>
      <c r="I447" s="111">
        <f t="shared" si="6"/>
        <v>-2.4241666666666668E-2</v>
      </c>
      <c r="J447" s="399">
        <v>23043</v>
      </c>
    </row>
    <row r="448" spans="1:10" ht="14.5" customHeight="1" x14ac:dyDescent="0.15">
      <c r="A448" s="5"/>
      <c r="B448" s="399">
        <v>23071</v>
      </c>
      <c r="C448" s="16" t="s">
        <v>3327</v>
      </c>
      <c r="D448" s="5"/>
      <c r="E448" s="5"/>
      <c r="F448" s="111">
        <f>'PRPM WP2'!C449</f>
        <v>1.8599999999999998E-2</v>
      </c>
      <c r="G448" s="5"/>
      <c r="H448" s="111">
        <f>'PRPM WP2'!H449</f>
        <v>3.6416666666666698E-3</v>
      </c>
      <c r="I448" s="111">
        <f t="shared" si="6"/>
        <v>1.4958333333333329E-2</v>
      </c>
      <c r="J448" s="399">
        <v>23071</v>
      </c>
    </row>
    <row r="449" spans="1:10" ht="14.5" customHeight="1" x14ac:dyDescent="0.15">
      <c r="A449" s="5"/>
      <c r="B449" s="399">
        <v>23102</v>
      </c>
      <c r="C449" s="16" t="s">
        <v>3327</v>
      </c>
      <c r="D449" s="5"/>
      <c r="E449" s="5"/>
      <c r="F449" s="111">
        <f>'PRPM WP2'!C450</f>
        <v>2.3199999999999998E-2</v>
      </c>
      <c r="G449" s="5"/>
      <c r="H449" s="111">
        <f>'PRPM WP2'!H450</f>
        <v>3.6416666666666698E-3</v>
      </c>
      <c r="I449" s="111">
        <f t="shared" si="6"/>
        <v>1.955833333333333E-2</v>
      </c>
      <c r="J449" s="399">
        <v>23102</v>
      </c>
    </row>
    <row r="450" spans="1:10" ht="14.5" customHeight="1" x14ac:dyDescent="0.15">
      <c r="A450" s="5"/>
      <c r="B450" s="399">
        <v>23132</v>
      </c>
      <c r="C450" s="16" t="s">
        <v>3327</v>
      </c>
      <c r="D450" s="5"/>
      <c r="E450" s="5"/>
      <c r="F450" s="111">
        <f>'PRPM WP2'!C451</f>
        <v>7.0000000000000001E-3</v>
      </c>
      <c r="G450" s="5"/>
      <c r="H450" s="111">
        <f>'PRPM WP2'!H451</f>
        <v>3.6416666666666698E-3</v>
      </c>
      <c r="I450" s="111">
        <f t="shared" si="6"/>
        <v>3.3583333333333304E-3</v>
      </c>
      <c r="J450" s="399">
        <v>23132</v>
      </c>
    </row>
    <row r="451" spans="1:10" ht="14.5" customHeight="1" x14ac:dyDescent="0.15">
      <c r="A451" s="5"/>
      <c r="B451" s="399">
        <v>23163</v>
      </c>
      <c r="C451" s="16" t="s">
        <v>3327</v>
      </c>
      <c r="D451" s="5"/>
      <c r="E451" s="5"/>
      <c r="F451" s="111">
        <f>'PRPM WP2'!C452</f>
        <v>-1.23E-2</v>
      </c>
      <c r="G451" s="5"/>
      <c r="H451" s="111">
        <f>'PRPM WP2'!H452</f>
        <v>3.6416666666666698E-3</v>
      </c>
      <c r="I451" s="111">
        <f t="shared" si="6"/>
        <v>-1.594166666666667E-2</v>
      </c>
      <c r="J451" s="399">
        <v>23163</v>
      </c>
    </row>
    <row r="452" spans="1:10" ht="14.5" customHeight="1" x14ac:dyDescent="0.15">
      <c r="A452" s="5"/>
      <c r="B452" s="399">
        <v>23193</v>
      </c>
      <c r="C452" s="16" t="s">
        <v>3327</v>
      </c>
      <c r="D452" s="5"/>
      <c r="E452" s="5"/>
      <c r="F452" s="111">
        <f>'PRPM WP2'!C453</f>
        <v>1.23E-2</v>
      </c>
      <c r="G452" s="5"/>
      <c r="H452" s="111">
        <f>'PRPM WP2'!H453</f>
        <v>3.6583333333333298E-3</v>
      </c>
      <c r="I452" s="111">
        <f t="shared" si="6"/>
        <v>8.6416666666666708E-3</v>
      </c>
      <c r="J452" s="399">
        <v>23193</v>
      </c>
    </row>
    <row r="453" spans="1:10" ht="14.5" customHeight="1" x14ac:dyDescent="0.15">
      <c r="A453" s="5"/>
      <c r="B453" s="399">
        <v>23224</v>
      </c>
      <c r="C453" s="16" t="s">
        <v>3327</v>
      </c>
      <c r="D453" s="5"/>
      <c r="E453" s="5"/>
      <c r="F453" s="111">
        <f>'PRPM WP2'!C454</f>
        <v>4.2500000000000003E-2</v>
      </c>
      <c r="G453" s="5"/>
      <c r="H453" s="111">
        <f>'PRPM WP2'!H454</f>
        <v>3.65E-3</v>
      </c>
      <c r="I453" s="111">
        <f t="shared" si="6"/>
        <v>3.8850000000000003E-2</v>
      </c>
      <c r="J453" s="399">
        <v>23224</v>
      </c>
    </row>
    <row r="454" spans="1:10" ht="14.5" customHeight="1" x14ac:dyDescent="0.15">
      <c r="A454" s="5"/>
      <c r="B454" s="399">
        <v>23255</v>
      </c>
      <c r="C454" s="16" t="s">
        <v>3327</v>
      </c>
      <c r="D454" s="5"/>
      <c r="E454" s="5"/>
      <c r="F454" s="111">
        <f>'PRPM WP2'!C455</f>
        <v>-2.58E-2</v>
      </c>
      <c r="G454" s="5"/>
      <c r="H454" s="111">
        <f>'PRPM WP2'!H455</f>
        <v>3.6666666666666701E-3</v>
      </c>
      <c r="I454" s="111">
        <f t="shared" si="6"/>
        <v>-2.9466666666666669E-2</v>
      </c>
      <c r="J454" s="399">
        <v>23255</v>
      </c>
    </row>
    <row r="455" spans="1:10" ht="14.5" customHeight="1" x14ac:dyDescent="0.15">
      <c r="A455" s="5"/>
      <c r="B455" s="399">
        <v>23285</v>
      </c>
      <c r="C455" s="16" t="s">
        <v>3327</v>
      </c>
      <c r="D455" s="5"/>
      <c r="E455" s="5"/>
      <c r="F455" s="111">
        <f>'PRPM WP2'!C456</f>
        <v>-3.3E-3</v>
      </c>
      <c r="G455" s="5"/>
      <c r="H455" s="111">
        <f>'PRPM WP2'!H456</f>
        <v>3.6749999999999999E-3</v>
      </c>
      <c r="I455" s="111">
        <f t="shared" si="6"/>
        <v>-6.9750000000000003E-3</v>
      </c>
      <c r="J455" s="399">
        <v>23285</v>
      </c>
    </row>
    <row r="456" spans="1:10" ht="14.5" customHeight="1" x14ac:dyDescent="0.15">
      <c r="A456" s="5"/>
      <c r="B456" s="399">
        <v>23316</v>
      </c>
      <c r="C456" s="16" t="s">
        <v>3327</v>
      </c>
      <c r="D456" s="5"/>
      <c r="E456" s="5"/>
      <c r="F456" s="111">
        <f>'PRPM WP2'!C457</f>
        <v>-8.2000000000000007E-3</v>
      </c>
      <c r="G456" s="5"/>
      <c r="H456" s="111">
        <f>'PRPM WP2'!H457</f>
        <v>3.6833333333333301E-3</v>
      </c>
      <c r="I456" s="111">
        <f t="shared" si="6"/>
        <v>-1.1883333333333331E-2</v>
      </c>
      <c r="J456" s="399">
        <v>23316</v>
      </c>
    </row>
    <row r="457" spans="1:10" ht="14.5" customHeight="1" x14ac:dyDescent="0.15">
      <c r="A457" s="5"/>
      <c r="B457" s="399">
        <v>23346</v>
      </c>
      <c r="C457" s="16" t="s">
        <v>3327</v>
      </c>
      <c r="D457" s="5"/>
      <c r="E457" s="5"/>
      <c r="F457" s="111">
        <f>'PRPM WP2'!C458</f>
        <v>3.1699999999999999E-2</v>
      </c>
      <c r="G457" s="5"/>
      <c r="H457" s="111">
        <f>'PRPM WP2'!H458</f>
        <v>3.7166666666666702E-3</v>
      </c>
      <c r="I457" s="111">
        <f t="shared" si="6"/>
        <v>2.7983333333333329E-2</v>
      </c>
      <c r="J457" s="399">
        <v>23346</v>
      </c>
    </row>
    <row r="458" spans="1:10" ht="14.5" customHeight="1" x14ac:dyDescent="0.15">
      <c r="A458" s="5"/>
      <c r="B458" s="399">
        <v>23377</v>
      </c>
      <c r="C458" s="16" t="s">
        <v>3327</v>
      </c>
      <c r="D458" s="5"/>
      <c r="E458" s="5"/>
      <c r="F458" s="111">
        <f>'PRPM WP2'!C459</f>
        <v>1.2699999999999999E-2</v>
      </c>
      <c r="G458" s="5"/>
      <c r="H458" s="111">
        <f>'PRPM WP2'!H459</f>
        <v>3.74166666666667E-3</v>
      </c>
      <c r="I458" s="111">
        <f t="shared" si="6"/>
        <v>8.9583333333333286E-3</v>
      </c>
      <c r="J458" s="399">
        <v>23377</v>
      </c>
    </row>
    <row r="459" spans="1:10" ht="14.5" customHeight="1" x14ac:dyDescent="0.15">
      <c r="A459" s="5"/>
      <c r="B459" s="399">
        <v>23408</v>
      </c>
      <c r="C459" s="16" t="s">
        <v>3327</v>
      </c>
      <c r="D459" s="5"/>
      <c r="E459" s="5"/>
      <c r="F459" s="111">
        <f>'PRPM WP2'!C460</f>
        <v>3.2000000000000002E-3</v>
      </c>
      <c r="G459" s="5"/>
      <c r="H459" s="111">
        <f>'PRPM WP2'!H460</f>
        <v>3.7499999999999999E-3</v>
      </c>
      <c r="I459" s="111">
        <f t="shared" si="6"/>
        <v>-5.4999999999999971E-4</v>
      </c>
      <c r="J459" s="399">
        <v>23408</v>
      </c>
    </row>
    <row r="460" spans="1:10" ht="14.5" customHeight="1" x14ac:dyDescent="0.15">
      <c r="A460" s="5"/>
      <c r="B460" s="399">
        <v>23437</v>
      </c>
      <c r="C460" s="16" t="s">
        <v>3327</v>
      </c>
      <c r="D460" s="5"/>
      <c r="E460" s="5"/>
      <c r="F460" s="111">
        <f>'PRPM WP2'!C461</f>
        <v>-3.5000000000000001E-3</v>
      </c>
      <c r="G460" s="5"/>
      <c r="H460" s="111">
        <f>'PRPM WP2'!H461</f>
        <v>3.7583333333333301E-3</v>
      </c>
      <c r="I460" s="111">
        <f t="shared" si="6"/>
        <v>-7.2583333333333302E-3</v>
      </c>
      <c r="J460" s="399">
        <v>23437</v>
      </c>
    </row>
    <row r="461" spans="1:10" ht="14.5" customHeight="1" x14ac:dyDescent="0.15">
      <c r="A461" s="5"/>
      <c r="B461" s="399">
        <v>23468</v>
      </c>
      <c r="C461" s="16" t="s">
        <v>3327</v>
      </c>
      <c r="D461" s="5"/>
      <c r="E461" s="5"/>
      <c r="F461" s="111">
        <f>'PRPM WP2'!C462</f>
        <v>6.7000000000000002E-3</v>
      </c>
      <c r="G461" s="5"/>
      <c r="H461" s="111">
        <f>'PRPM WP2'!H462</f>
        <v>3.7666666666666699E-3</v>
      </c>
      <c r="I461" s="111">
        <f t="shared" si="6"/>
        <v>2.9333333333333303E-3</v>
      </c>
      <c r="J461" s="399">
        <v>23468</v>
      </c>
    </row>
    <row r="462" spans="1:10" ht="14.5" customHeight="1" x14ac:dyDescent="0.15">
      <c r="A462" s="5"/>
      <c r="B462" s="399">
        <v>23498</v>
      </c>
      <c r="C462" s="16" t="s">
        <v>3327</v>
      </c>
      <c r="D462" s="5"/>
      <c r="E462" s="5"/>
      <c r="F462" s="111">
        <f>'PRPM WP2'!C463</f>
        <v>3.2000000000000002E-3</v>
      </c>
      <c r="G462" s="5"/>
      <c r="H462" s="111">
        <f>'PRPM WP2'!H463</f>
        <v>3.7750000000000001E-3</v>
      </c>
      <c r="I462" s="111">
        <f t="shared" si="6"/>
        <v>-5.7499999999999999E-4</v>
      </c>
      <c r="J462" s="399">
        <v>23498</v>
      </c>
    </row>
    <row r="463" spans="1:10" ht="14.5" customHeight="1" x14ac:dyDescent="0.15">
      <c r="A463" s="5"/>
      <c r="B463" s="399">
        <v>23529</v>
      </c>
      <c r="C463" s="16" t="s">
        <v>3327</v>
      </c>
      <c r="D463" s="5"/>
      <c r="E463" s="5"/>
      <c r="F463" s="111">
        <f>'PRPM WP2'!C464</f>
        <v>2.3400000000000001E-2</v>
      </c>
      <c r="G463" s="5"/>
      <c r="H463" s="111">
        <f>'PRPM WP2'!H464</f>
        <v>3.7916666666666702E-3</v>
      </c>
      <c r="I463" s="111">
        <f t="shared" si="6"/>
        <v>1.9608333333333332E-2</v>
      </c>
      <c r="J463" s="399">
        <v>23529</v>
      </c>
    </row>
    <row r="464" spans="1:10" ht="14.5" customHeight="1" x14ac:dyDescent="0.15">
      <c r="A464" s="5"/>
      <c r="B464" s="399">
        <v>23559</v>
      </c>
      <c r="C464" s="16" t="s">
        <v>3327</v>
      </c>
      <c r="D464" s="5"/>
      <c r="E464" s="5"/>
      <c r="F464" s="111">
        <f>'PRPM WP2'!C465</f>
        <v>4.7100000000000003E-2</v>
      </c>
      <c r="G464" s="5"/>
      <c r="H464" s="111">
        <f>'PRPM WP2'!H465</f>
        <v>3.78333333333333E-3</v>
      </c>
      <c r="I464" s="111">
        <f t="shared" si="6"/>
        <v>4.331666666666667E-2</v>
      </c>
      <c r="J464" s="399">
        <v>23559</v>
      </c>
    </row>
    <row r="465" spans="1:10" ht="14.5" customHeight="1" x14ac:dyDescent="0.15">
      <c r="A465" s="5"/>
      <c r="B465" s="399">
        <v>23590</v>
      </c>
      <c r="C465" s="16" t="s">
        <v>3327</v>
      </c>
      <c r="D465" s="5"/>
      <c r="E465" s="5"/>
      <c r="F465" s="111">
        <f>'PRPM WP2'!C466</f>
        <v>3.0999999999999999E-3</v>
      </c>
      <c r="G465" s="5"/>
      <c r="H465" s="111">
        <f>'PRPM WP2'!H466</f>
        <v>3.78333333333333E-3</v>
      </c>
      <c r="I465" s="111">
        <f t="shared" si="6"/>
        <v>-6.8333333333333007E-4</v>
      </c>
      <c r="J465" s="399">
        <v>23590</v>
      </c>
    </row>
    <row r="466" spans="1:10" ht="14.5" customHeight="1" x14ac:dyDescent="0.15">
      <c r="A466" s="5"/>
      <c r="B466" s="399">
        <v>23621</v>
      </c>
      <c r="C466" s="16" t="s">
        <v>3327</v>
      </c>
      <c r="D466" s="5"/>
      <c r="E466" s="5"/>
      <c r="F466" s="111">
        <f>'PRPM WP2'!C467</f>
        <v>1.7000000000000001E-2</v>
      </c>
      <c r="G466" s="5"/>
      <c r="H466" s="111">
        <f>'PRPM WP2'!H467</f>
        <v>3.7750000000000001E-3</v>
      </c>
      <c r="I466" s="111">
        <f t="shared" si="6"/>
        <v>1.3225000000000001E-2</v>
      </c>
      <c r="J466" s="399">
        <v>23621</v>
      </c>
    </row>
    <row r="467" spans="1:10" ht="14.5" customHeight="1" x14ac:dyDescent="0.15">
      <c r="A467" s="5"/>
      <c r="B467" s="399">
        <v>23651</v>
      </c>
      <c r="C467" s="16" t="s">
        <v>3327</v>
      </c>
      <c r="D467" s="5"/>
      <c r="E467" s="5"/>
      <c r="F467" s="111">
        <f>'PRPM WP2'!C468</f>
        <v>1.6500000000000001E-2</v>
      </c>
      <c r="G467" s="5"/>
      <c r="H467" s="111">
        <f>'PRPM WP2'!H468</f>
        <v>3.7583333333333301E-3</v>
      </c>
      <c r="I467" s="111">
        <f t="shared" si="6"/>
        <v>1.274166666666667E-2</v>
      </c>
      <c r="J467" s="399">
        <v>23651</v>
      </c>
    </row>
    <row r="468" spans="1:10" ht="14.5" customHeight="1" x14ac:dyDescent="0.15">
      <c r="A468" s="5"/>
      <c r="B468" s="399">
        <v>23682</v>
      </c>
      <c r="C468" s="16" t="s">
        <v>3327</v>
      </c>
      <c r="D468" s="5"/>
      <c r="E468" s="5"/>
      <c r="F468" s="111">
        <f>'PRPM WP2'!C469</f>
        <v>1.14E-2</v>
      </c>
      <c r="G468" s="5"/>
      <c r="H468" s="111">
        <f>'PRPM WP2'!H469</f>
        <v>3.7750000000000001E-3</v>
      </c>
      <c r="I468" s="111">
        <f t="shared" si="6"/>
        <v>7.6249999999999998E-3</v>
      </c>
      <c r="J468" s="399">
        <v>23682</v>
      </c>
    </row>
    <row r="469" spans="1:10" ht="14.5" customHeight="1" x14ac:dyDescent="0.15">
      <c r="A469" s="5"/>
      <c r="B469" s="399">
        <v>23712</v>
      </c>
      <c r="C469" s="16" t="s">
        <v>3327</v>
      </c>
      <c r="D469" s="5"/>
      <c r="E469" s="5"/>
      <c r="F469" s="111">
        <f>'PRPM WP2'!C470</f>
        <v>8.6E-3</v>
      </c>
      <c r="G469" s="5"/>
      <c r="H469" s="111">
        <f>'PRPM WP2'!H470</f>
        <v>3.78333333333333E-3</v>
      </c>
      <c r="I469" s="111">
        <f t="shared" si="6"/>
        <v>4.8166666666666705E-3</v>
      </c>
      <c r="J469" s="399">
        <v>23712</v>
      </c>
    </row>
    <row r="470" spans="1:10" ht="14.5" customHeight="1" x14ac:dyDescent="0.15">
      <c r="A470" s="5"/>
      <c r="B470" s="399">
        <v>23743</v>
      </c>
      <c r="C470" s="16" t="s">
        <v>3327</v>
      </c>
      <c r="D470" s="5"/>
      <c r="E470" s="5"/>
      <c r="F470" s="111">
        <f>'PRPM WP2'!C471</f>
        <v>3.7100000000000001E-2</v>
      </c>
      <c r="G470" s="5"/>
      <c r="H470" s="111">
        <f>'PRPM WP2'!H471</f>
        <v>3.7750000000000001E-3</v>
      </c>
      <c r="I470" s="111">
        <f t="shared" si="6"/>
        <v>3.3325E-2</v>
      </c>
      <c r="J470" s="399">
        <v>23743</v>
      </c>
    </row>
    <row r="471" spans="1:10" ht="14.5" customHeight="1" x14ac:dyDescent="0.15">
      <c r="A471" s="5"/>
      <c r="B471" s="399">
        <v>23774</v>
      </c>
      <c r="C471" s="16" t="s">
        <v>3327</v>
      </c>
      <c r="D471" s="5"/>
      <c r="E471" s="5"/>
      <c r="F471" s="111">
        <f>'PRPM WP2'!C472</f>
        <v>8.9999999999999998E-4</v>
      </c>
      <c r="G471" s="5"/>
      <c r="H471" s="111">
        <f>'PRPM WP2'!H472</f>
        <v>3.7583333333333301E-3</v>
      </c>
      <c r="I471" s="111">
        <f t="shared" si="6"/>
        <v>-2.8583333333333299E-3</v>
      </c>
      <c r="J471" s="399">
        <v>23774</v>
      </c>
    </row>
    <row r="472" spans="1:10" ht="14.5" customHeight="1" x14ac:dyDescent="0.15">
      <c r="A472" s="5"/>
      <c r="B472" s="399">
        <v>23802</v>
      </c>
      <c r="C472" s="16" t="s">
        <v>3327</v>
      </c>
      <c r="D472" s="5"/>
      <c r="E472" s="5"/>
      <c r="F472" s="111">
        <f>'PRPM WP2'!C473</f>
        <v>6.9999999999999999E-4</v>
      </c>
      <c r="G472" s="5"/>
      <c r="H472" s="111">
        <f>'PRPM WP2'!H473</f>
        <v>3.7499999999999999E-3</v>
      </c>
      <c r="I472" s="111">
        <f t="shared" si="6"/>
        <v>-3.0499999999999998E-3</v>
      </c>
      <c r="J472" s="399">
        <v>23802</v>
      </c>
    </row>
    <row r="473" spans="1:10" ht="14.5" customHeight="1" x14ac:dyDescent="0.15">
      <c r="A473" s="5"/>
      <c r="B473" s="399">
        <v>23833</v>
      </c>
      <c r="C473" s="16" t="s">
        <v>3327</v>
      </c>
      <c r="D473" s="5"/>
      <c r="E473" s="5"/>
      <c r="F473" s="111">
        <f>'PRPM WP2'!C474</f>
        <v>1.09E-2</v>
      </c>
      <c r="G473" s="5"/>
      <c r="H473" s="111">
        <f>'PRPM WP2'!H474</f>
        <v>3.74166666666667E-3</v>
      </c>
      <c r="I473" s="111">
        <f t="shared" si="6"/>
        <v>7.1583333333333299E-3</v>
      </c>
      <c r="J473" s="399">
        <v>23833</v>
      </c>
    </row>
    <row r="474" spans="1:10" ht="14.5" customHeight="1" x14ac:dyDescent="0.15">
      <c r="A474" s="5"/>
      <c r="B474" s="399">
        <v>23863</v>
      </c>
      <c r="C474" s="16" t="s">
        <v>3327</v>
      </c>
      <c r="D474" s="5"/>
      <c r="E474" s="5"/>
      <c r="F474" s="111">
        <f>'PRPM WP2'!C475</f>
        <v>-8.3999999999999995E-3</v>
      </c>
      <c r="G474" s="5"/>
      <c r="H474" s="111">
        <f>'PRPM WP2'!H475</f>
        <v>3.7499999999999999E-3</v>
      </c>
      <c r="I474" s="111">
        <f t="shared" ref="I474:I537" si="7">F474-H474</f>
        <v>-1.2149999999999999E-2</v>
      </c>
      <c r="J474" s="399">
        <v>23863</v>
      </c>
    </row>
    <row r="475" spans="1:10" ht="14.5" customHeight="1" x14ac:dyDescent="0.15">
      <c r="A475" s="5"/>
      <c r="B475" s="399">
        <v>23894</v>
      </c>
      <c r="C475" s="16" t="s">
        <v>3327</v>
      </c>
      <c r="D475" s="5"/>
      <c r="E475" s="5"/>
      <c r="F475" s="111">
        <f>'PRPM WP2'!C476</f>
        <v>-3.4000000000000002E-2</v>
      </c>
      <c r="G475" s="5"/>
      <c r="H475" s="111">
        <f>'PRPM WP2'!H476</f>
        <v>3.7666666666666699E-3</v>
      </c>
      <c r="I475" s="111">
        <f t="shared" si="7"/>
        <v>-3.7766666666666671E-2</v>
      </c>
      <c r="J475" s="399">
        <v>23894</v>
      </c>
    </row>
    <row r="476" spans="1:10" ht="14.5" customHeight="1" x14ac:dyDescent="0.15">
      <c r="A476" s="5"/>
      <c r="B476" s="399">
        <v>23924</v>
      </c>
      <c r="C476" s="16" t="s">
        <v>3327</v>
      </c>
      <c r="D476" s="5"/>
      <c r="E476" s="5"/>
      <c r="F476" s="111">
        <f>'PRPM WP2'!C477</f>
        <v>1.0500000000000001E-2</v>
      </c>
      <c r="G476" s="5"/>
      <c r="H476" s="111">
        <f>'PRPM WP2'!H477</f>
        <v>3.78333333333333E-3</v>
      </c>
      <c r="I476" s="111">
        <f t="shared" si="7"/>
        <v>6.7166666666666711E-3</v>
      </c>
      <c r="J476" s="399">
        <v>23924</v>
      </c>
    </row>
    <row r="477" spans="1:10" ht="14.5" customHeight="1" x14ac:dyDescent="0.15">
      <c r="A477" s="5"/>
      <c r="B477" s="399">
        <v>23955</v>
      </c>
      <c r="C477" s="16" t="s">
        <v>3327</v>
      </c>
      <c r="D477" s="5"/>
      <c r="E477" s="5"/>
      <c r="F477" s="111">
        <f>'PRPM WP2'!C478</f>
        <v>9.7000000000000003E-3</v>
      </c>
      <c r="G477" s="5"/>
      <c r="H477" s="111">
        <f>'PRPM WP2'!H478</f>
        <v>3.81666666666667E-3</v>
      </c>
      <c r="I477" s="111">
        <f t="shared" si="7"/>
        <v>5.8833333333333307E-3</v>
      </c>
      <c r="J477" s="399">
        <v>23955</v>
      </c>
    </row>
    <row r="478" spans="1:10" ht="14.5" customHeight="1" x14ac:dyDescent="0.15">
      <c r="A478" s="5"/>
      <c r="B478" s="399">
        <v>23986</v>
      </c>
      <c r="C478" s="16" t="s">
        <v>3327</v>
      </c>
      <c r="D478" s="5"/>
      <c r="E478" s="5"/>
      <c r="F478" s="111">
        <f>'PRPM WP2'!C479</f>
        <v>1.9400000000000001E-2</v>
      </c>
      <c r="G478" s="5"/>
      <c r="H478" s="111">
        <f>'PRPM WP2'!H479</f>
        <v>3.8583333333333299E-3</v>
      </c>
      <c r="I478" s="111">
        <f t="shared" si="7"/>
        <v>1.5541666666666671E-2</v>
      </c>
      <c r="J478" s="399">
        <v>23986</v>
      </c>
    </row>
    <row r="479" spans="1:10" ht="14.5" customHeight="1" x14ac:dyDescent="0.15">
      <c r="A479" s="5"/>
      <c r="B479" s="399">
        <v>24016</v>
      </c>
      <c r="C479" s="16" t="s">
        <v>3327</v>
      </c>
      <c r="D479" s="5"/>
      <c r="E479" s="5"/>
      <c r="F479" s="111">
        <f>'PRPM WP2'!C480</f>
        <v>1.29E-2</v>
      </c>
      <c r="G479" s="5"/>
      <c r="H479" s="111">
        <f>'PRPM WP2'!H480</f>
        <v>3.8833333333333298E-3</v>
      </c>
      <c r="I479" s="111">
        <f t="shared" si="7"/>
        <v>9.0166666666666694E-3</v>
      </c>
      <c r="J479" s="399">
        <v>24016</v>
      </c>
    </row>
    <row r="480" spans="1:10" ht="14.5" customHeight="1" x14ac:dyDescent="0.15">
      <c r="A480" s="5"/>
      <c r="B480" s="399">
        <v>24047</v>
      </c>
      <c r="C480" s="16" t="s">
        <v>3327</v>
      </c>
      <c r="D480" s="5"/>
      <c r="E480" s="5"/>
      <c r="F480" s="111">
        <f>'PRPM WP2'!C481</f>
        <v>-1.1599999999999999E-2</v>
      </c>
      <c r="G480" s="5"/>
      <c r="H480" s="111">
        <f>'PRPM WP2'!H481</f>
        <v>3.9249999999999997E-3</v>
      </c>
      <c r="I480" s="111">
        <f t="shared" si="7"/>
        <v>-1.5524999999999999E-2</v>
      </c>
      <c r="J480" s="399">
        <v>24047</v>
      </c>
    </row>
    <row r="481" spans="1:10" ht="14.5" customHeight="1" x14ac:dyDescent="0.15">
      <c r="A481" s="5"/>
      <c r="B481" s="399">
        <v>24077</v>
      </c>
      <c r="C481" s="16" t="s">
        <v>3327</v>
      </c>
      <c r="D481" s="5"/>
      <c r="E481" s="5"/>
      <c r="F481" s="111">
        <f>'PRPM WP2'!C482</f>
        <v>-8.0000000000000004E-4</v>
      </c>
      <c r="G481" s="5"/>
      <c r="H481" s="111">
        <f>'PRPM WP2'!H482</f>
        <v>4.0249999999999999E-3</v>
      </c>
      <c r="I481" s="111">
        <f t="shared" si="7"/>
        <v>-4.8250000000000003E-3</v>
      </c>
      <c r="J481" s="399">
        <v>24077</v>
      </c>
    </row>
    <row r="482" spans="1:10" ht="14.5" customHeight="1" x14ac:dyDescent="0.15">
      <c r="A482" s="5"/>
      <c r="B482" s="399">
        <v>24108</v>
      </c>
      <c r="C482" s="16" t="s">
        <v>3327</v>
      </c>
      <c r="D482" s="5"/>
      <c r="E482" s="5"/>
      <c r="F482" s="111">
        <f>'PRPM WP2'!C483</f>
        <v>-2.9700000000000001E-2</v>
      </c>
      <c r="G482" s="5"/>
      <c r="H482" s="111">
        <f>'PRPM WP2'!H483</f>
        <v>4.0499999999999998E-3</v>
      </c>
      <c r="I482" s="111">
        <f t="shared" si="7"/>
        <v>-3.3750000000000002E-2</v>
      </c>
      <c r="J482" s="399">
        <v>24108</v>
      </c>
    </row>
    <row r="483" spans="1:10" ht="14.5" customHeight="1" x14ac:dyDescent="0.15">
      <c r="A483" s="5"/>
      <c r="B483" s="399">
        <v>24139</v>
      </c>
      <c r="C483" s="16" t="s">
        <v>3327</v>
      </c>
      <c r="D483" s="5"/>
      <c r="E483" s="5"/>
      <c r="F483" s="111">
        <f>'PRPM WP2'!C484</f>
        <v>-4.1399999999999999E-2</v>
      </c>
      <c r="G483" s="5"/>
      <c r="H483" s="111">
        <f>'PRPM WP2'!H484</f>
        <v>4.1000000000000003E-3</v>
      </c>
      <c r="I483" s="111">
        <f t="shared" si="7"/>
        <v>-4.5499999999999999E-2</v>
      </c>
      <c r="J483" s="399">
        <v>24139</v>
      </c>
    </row>
    <row r="484" spans="1:10" ht="14.5" customHeight="1" x14ac:dyDescent="0.15">
      <c r="A484" s="5"/>
      <c r="B484" s="399">
        <v>24167</v>
      </c>
      <c r="C484" s="16" t="s">
        <v>3327</v>
      </c>
      <c r="D484" s="5"/>
      <c r="E484" s="5"/>
      <c r="F484" s="111">
        <f>'PRPM WP2'!C485</f>
        <v>-4.4999999999999997E-3</v>
      </c>
      <c r="G484" s="5"/>
      <c r="H484" s="111">
        <f>'PRPM WP2'!H485</f>
        <v>4.28333333333333E-3</v>
      </c>
      <c r="I484" s="111">
        <f t="shared" si="7"/>
        <v>-8.7833333333333305E-3</v>
      </c>
      <c r="J484" s="399">
        <v>24167</v>
      </c>
    </row>
    <row r="485" spans="1:10" ht="14.5" customHeight="1" x14ac:dyDescent="0.15">
      <c r="A485" s="5"/>
      <c r="B485" s="399">
        <v>24198</v>
      </c>
      <c r="C485" s="16" t="s">
        <v>3327</v>
      </c>
      <c r="D485" s="5"/>
      <c r="E485" s="5"/>
      <c r="F485" s="111">
        <f>'PRPM WP2'!C486</f>
        <v>1.72E-2</v>
      </c>
      <c r="G485" s="5"/>
      <c r="H485" s="111">
        <f>'PRPM WP2'!H486</f>
        <v>4.3750000000000004E-3</v>
      </c>
      <c r="I485" s="111">
        <f t="shared" si="7"/>
        <v>1.2825E-2</v>
      </c>
      <c r="J485" s="399">
        <v>24198</v>
      </c>
    </row>
    <row r="486" spans="1:10" ht="14.5" customHeight="1" x14ac:dyDescent="0.15">
      <c r="A486" s="5"/>
      <c r="B486" s="399">
        <v>24228</v>
      </c>
      <c r="C486" s="16" t="s">
        <v>3327</v>
      </c>
      <c r="D486" s="5"/>
      <c r="E486" s="5"/>
      <c r="F486" s="111">
        <f>'PRPM WP2'!C487</f>
        <v>-2.9600000000000001E-2</v>
      </c>
      <c r="G486" s="5"/>
      <c r="H486" s="111">
        <f>'PRPM WP2'!H487</f>
        <v>4.3750000000000004E-3</v>
      </c>
      <c r="I486" s="111">
        <f t="shared" si="7"/>
        <v>-3.3975000000000005E-2</v>
      </c>
      <c r="J486" s="399">
        <v>24228</v>
      </c>
    </row>
    <row r="487" spans="1:10" ht="14.5" customHeight="1" x14ac:dyDescent="0.15">
      <c r="A487" s="5"/>
      <c r="B487" s="399">
        <v>24259</v>
      </c>
      <c r="C487" s="16" t="s">
        <v>3327</v>
      </c>
      <c r="D487" s="5"/>
      <c r="E487" s="5"/>
      <c r="F487" s="111">
        <f>'PRPM WP2'!C488</f>
        <v>-1.8100000000000002E-2</v>
      </c>
      <c r="G487" s="5"/>
      <c r="H487" s="111">
        <f>'PRPM WP2'!H488</f>
        <v>4.4999999999999997E-3</v>
      </c>
      <c r="I487" s="111">
        <f t="shared" si="7"/>
        <v>-2.2600000000000002E-2</v>
      </c>
      <c r="J487" s="399">
        <v>24259</v>
      </c>
    </row>
    <row r="488" spans="1:10" ht="14.5" customHeight="1" x14ac:dyDescent="0.15">
      <c r="A488" s="5"/>
      <c r="B488" s="399">
        <v>24289</v>
      </c>
      <c r="C488" s="16" t="s">
        <v>3327</v>
      </c>
      <c r="D488" s="5"/>
      <c r="E488" s="5"/>
      <c r="F488" s="111">
        <f>'PRPM WP2'!C489</f>
        <v>8.9999999999999998E-4</v>
      </c>
      <c r="G488" s="5"/>
      <c r="H488" s="111">
        <f>'PRPM WP2'!H489</f>
        <v>4.5416666666666704E-3</v>
      </c>
      <c r="I488" s="111">
        <f t="shared" si="7"/>
        <v>-3.6416666666666707E-3</v>
      </c>
      <c r="J488" s="399">
        <v>24289</v>
      </c>
    </row>
    <row r="489" spans="1:10" ht="14.5" customHeight="1" x14ac:dyDescent="0.15">
      <c r="A489" s="5"/>
      <c r="B489" s="399">
        <v>24320</v>
      </c>
      <c r="C489" s="16" t="s">
        <v>3327</v>
      </c>
      <c r="D489" s="5"/>
      <c r="E489" s="5"/>
      <c r="F489" s="111">
        <f>'PRPM WP2'!C490</f>
        <v>-8.7499999999999994E-2</v>
      </c>
      <c r="G489" s="5"/>
      <c r="H489" s="111">
        <f>'PRPM WP2'!H490</f>
        <v>4.6499999999999996E-3</v>
      </c>
      <c r="I489" s="111">
        <f t="shared" si="7"/>
        <v>-9.2149999999999996E-2</v>
      </c>
      <c r="J489" s="399">
        <v>24320</v>
      </c>
    </row>
    <row r="490" spans="1:10" ht="14.5" customHeight="1" x14ac:dyDescent="0.15">
      <c r="A490" s="5"/>
      <c r="B490" s="399">
        <v>24351</v>
      </c>
      <c r="C490" s="16" t="s">
        <v>3327</v>
      </c>
      <c r="D490" s="5"/>
      <c r="E490" s="5"/>
      <c r="F490" s="111">
        <f>'PRPM WP2'!C491</f>
        <v>4.7500000000000001E-2</v>
      </c>
      <c r="G490" s="5"/>
      <c r="H490" s="111">
        <f>'PRPM WP2'!H491</f>
        <v>4.8416666666666703E-3</v>
      </c>
      <c r="I490" s="111">
        <f t="shared" si="7"/>
        <v>4.2658333333333333E-2</v>
      </c>
      <c r="J490" s="399">
        <v>24351</v>
      </c>
    </row>
    <row r="491" spans="1:10" ht="14.5" customHeight="1" x14ac:dyDescent="0.15">
      <c r="A491" s="5"/>
      <c r="B491" s="399">
        <v>24381</v>
      </c>
      <c r="C491" s="16" t="s">
        <v>3327</v>
      </c>
      <c r="D491" s="5"/>
      <c r="E491" s="5"/>
      <c r="F491" s="111">
        <f>'PRPM WP2'!C492</f>
        <v>9.7000000000000003E-2</v>
      </c>
      <c r="G491" s="5"/>
      <c r="H491" s="111">
        <f>'PRPM WP2'!H492</f>
        <v>4.7833333333333304E-3</v>
      </c>
      <c r="I491" s="111">
        <f t="shared" si="7"/>
        <v>9.2216666666666669E-2</v>
      </c>
      <c r="J491" s="399">
        <v>24381</v>
      </c>
    </row>
    <row r="492" spans="1:10" ht="14.5" customHeight="1" x14ac:dyDescent="0.15">
      <c r="A492" s="5"/>
      <c r="B492" s="399">
        <v>24412</v>
      </c>
      <c r="C492" s="16" t="s">
        <v>3327</v>
      </c>
      <c r="D492" s="5"/>
      <c r="E492" s="5"/>
      <c r="F492" s="111">
        <f>'PRPM WP2'!C493</f>
        <v>-7.6E-3</v>
      </c>
      <c r="G492" s="5"/>
      <c r="H492" s="111">
        <f>'PRPM WP2'!H493</f>
        <v>4.6916666666666704E-3</v>
      </c>
      <c r="I492" s="111">
        <f t="shared" si="7"/>
        <v>-1.2291666666666669E-2</v>
      </c>
      <c r="J492" s="399">
        <v>24412</v>
      </c>
    </row>
    <row r="493" spans="1:10" ht="14.5" customHeight="1" x14ac:dyDescent="0.15">
      <c r="A493" s="5"/>
      <c r="B493" s="399">
        <v>24442</v>
      </c>
      <c r="C493" s="16" t="s">
        <v>3327</v>
      </c>
      <c r="D493" s="5"/>
      <c r="E493" s="5"/>
      <c r="F493" s="111">
        <f>'PRPM WP2'!C494</f>
        <v>2.2100000000000002E-2</v>
      </c>
      <c r="G493" s="5"/>
      <c r="H493" s="111">
        <f>'PRPM WP2'!H494</f>
        <v>4.725E-3</v>
      </c>
      <c r="I493" s="111">
        <f t="shared" si="7"/>
        <v>1.7375000000000002E-2</v>
      </c>
      <c r="J493" s="399">
        <v>24442</v>
      </c>
    </row>
    <row r="494" spans="1:10" ht="14.5" customHeight="1" x14ac:dyDescent="0.15">
      <c r="A494" s="5"/>
      <c r="B494" s="399">
        <v>24473</v>
      </c>
      <c r="C494" s="16" t="s">
        <v>3327</v>
      </c>
      <c r="D494" s="5"/>
      <c r="E494" s="5"/>
      <c r="F494" s="111">
        <f>'PRPM WP2'!C495</f>
        <v>2.7099999999999999E-2</v>
      </c>
      <c r="G494" s="5"/>
      <c r="H494" s="111">
        <f>'PRPM WP2'!H495</f>
        <v>4.5500000000000002E-3</v>
      </c>
      <c r="I494" s="111">
        <f t="shared" si="7"/>
        <v>2.2550000000000001E-2</v>
      </c>
      <c r="J494" s="399">
        <v>24473</v>
      </c>
    </row>
    <row r="495" spans="1:10" ht="14.5" customHeight="1" x14ac:dyDescent="0.15">
      <c r="A495" s="5"/>
      <c r="B495" s="399">
        <v>24504</v>
      </c>
      <c r="C495" s="16" t="s">
        <v>3327</v>
      </c>
      <c r="D495" s="5"/>
      <c r="E495" s="5"/>
      <c r="F495" s="111">
        <f>'PRPM WP2'!C496</f>
        <v>-1.5699999999999999E-2</v>
      </c>
      <c r="G495" s="5"/>
      <c r="H495" s="111">
        <f>'PRPM WP2'!H496</f>
        <v>4.4000000000000003E-3</v>
      </c>
      <c r="I495" s="111">
        <f t="shared" si="7"/>
        <v>-2.01E-2</v>
      </c>
      <c r="J495" s="399">
        <v>24504</v>
      </c>
    </row>
    <row r="496" spans="1:10" ht="14.5" customHeight="1" x14ac:dyDescent="0.15">
      <c r="A496" s="5"/>
      <c r="B496" s="399">
        <v>24532</v>
      </c>
      <c r="C496" s="16" t="s">
        <v>3327</v>
      </c>
      <c r="D496" s="5"/>
      <c r="E496" s="5"/>
      <c r="F496" s="111">
        <f>'PRPM WP2'!C497</f>
        <v>1.9699999999999999E-2</v>
      </c>
      <c r="G496" s="5"/>
      <c r="H496" s="111">
        <f>'PRPM WP2'!H497</f>
        <v>4.5333333333333302E-3</v>
      </c>
      <c r="I496" s="111">
        <f t="shared" si="7"/>
        <v>1.5166666666666669E-2</v>
      </c>
      <c r="J496" s="399">
        <v>24532</v>
      </c>
    </row>
    <row r="497" spans="1:10" ht="14.5" customHeight="1" x14ac:dyDescent="0.15">
      <c r="A497" s="5"/>
      <c r="B497" s="399">
        <v>24563</v>
      </c>
      <c r="C497" s="16" t="s">
        <v>3327</v>
      </c>
      <c r="D497" s="5"/>
      <c r="E497" s="5"/>
      <c r="F497" s="111">
        <f>'PRPM WP2'!C498</f>
        <v>2.0199999999999999E-2</v>
      </c>
      <c r="G497" s="5"/>
      <c r="H497" s="111">
        <f>'PRPM WP2'!H498</f>
        <v>4.5166666666666697E-3</v>
      </c>
      <c r="I497" s="111">
        <f t="shared" si="7"/>
        <v>1.568333333333333E-2</v>
      </c>
      <c r="J497" s="399">
        <v>24563</v>
      </c>
    </row>
    <row r="498" spans="1:10" ht="14.5" customHeight="1" x14ac:dyDescent="0.15">
      <c r="A498" s="5"/>
      <c r="B498" s="399">
        <v>24593</v>
      </c>
      <c r="C498" s="16" t="s">
        <v>3327</v>
      </c>
      <c r="D498" s="5"/>
      <c r="E498" s="5"/>
      <c r="F498" s="111">
        <f>'PRPM WP2'!C499</f>
        <v>-5.0599999999999999E-2</v>
      </c>
      <c r="G498" s="5"/>
      <c r="H498" s="111">
        <f>'PRPM WP2'!H499</f>
        <v>4.7166666666666702E-3</v>
      </c>
      <c r="I498" s="111">
        <f t="shared" si="7"/>
        <v>-5.5316666666666667E-2</v>
      </c>
      <c r="J498" s="399">
        <v>24593</v>
      </c>
    </row>
    <row r="499" spans="1:10" ht="14.5" customHeight="1" x14ac:dyDescent="0.15">
      <c r="A499" s="5"/>
      <c r="B499" s="399">
        <v>24624</v>
      </c>
      <c r="C499" s="16" t="s">
        <v>3327</v>
      </c>
      <c r="D499" s="5"/>
      <c r="E499" s="5"/>
      <c r="F499" s="111">
        <f>'PRPM WP2'!C500</f>
        <v>-1.3100000000000001E-2</v>
      </c>
      <c r="G499" s="5"/>
      <c r="H499" s="111">
        <f>'PRPM WP2'!H500</f>
        <v>4.8666666666666702E-3</v>
      </c>
      <c r="I499" s="111">
        <f t="shared" si="7"/>
        <v>-1.7966666666666672E-2</v>
      </c>
      <c r="J499" s="399">
        <v>24624</v>
      </c>
    </row>
    <row r="500" spans="1:10" ht="14.5" customHeight="1" x14ac:dyDescent="0.15">
      <c r="A500" s="5"/>
      <c r="B500" s="399">
        <v>24654</v>
      </c>
      <c r="C500" s="16" t="s">
        <v>3327</v>
      </c>
      <c r="D500" s="5"/>
      <c r="E500" s="5"/>
      <c r="F500" s="111">
        <f>'PRPM WP2'!C501</f>
        <v>2.0400000000000001E-2</v>
      </c>
      <c r="G500" s="5"/>
      <c r="H500" s="111">
        <f>'PRPM WP2'!H501</f>
        <v>4.9500000000000004E-3</v>
      </c>
      <c r="I500" s="111">
        <f t="shared" si="7"/>
        <v>1.5450000000000002E-2</v>
      </c>
      <c r="J500" s="399">
        <v>24654</v>
      </c>
    </row>
    <row r="501" spans="1:10" ht="14.5" customHeight="1" x14ac:dyDescent="0.15">
      <c r="A501" s="5"/>
      <c r="B501" s="399">
        <v>24685</v>
      </c>
      <c r="C501" s="16" t="s">
        <v>3327</v>
      </c>
      <c r="D501" s="5"/>
      <c r="E501" s="5"/>
      <c r="F501" s="111">
        <f>'PRPM WP2'!C502</f>
        <v>-6.4999999999999997E-3</v>
      </c>
      <c r="G501" s="5"/>
      <c r="H501" s="111">
        <f>'PRPM WP2'!H502</f>
        <v>4.9666666666666696E-3</v>
      </c>
      <c r="I501" s="111">
        <f t="shared" si="7"/>
        <v>-1.146666666666667E-2</v>
      </c>
      <c r="J501" s="399">
        <v>24685</v>
      </c>
    </row>
    <row r="502" spans="1:10" ht="14.5" customHeight="1" x14ac:dyDescent="0.15">
      <c r="A502" s="5"/>
      <c r="B502" s="399">
        <v>24716</v>
      </c>
      <c r="C502" s="16" t="s">
        <v>3327</v>
      </c>
      <c r="D502" s="5"/>
      <c r="E502" s="5"/>
      <c r="F502" s="111">
        <f>'PRPM WP2'!C503</f>
        <v>-3.7000000000000002E-3</v>
      </c>
      <c r="G502" s="5"/>
      <c r="H502" s="111">
        <f>'PRPM WP2'!H503</f>
        <v>5.04166666666667E-3</v>
      </c>
      <c r="I502" s="111">
        <f t="shared" si="7"/>
        <v>-8.7416666666666702E-3</v>
      </c>
      <c r="J502" s="399">
        <v>24716</v>
      </c>
    </row>
    <row r="503" spans="1:10" ht="14.5" customHeight="1" x14ac:dyDescent="0.15">
      <c r="A503" s="5"/>
      <c r="B503" s="399">
        <v>24746</v>
      </c>
      <c r="C503" s="16" t="s">
        <v>3327</v>
      </c>
      <c r="D503" s="5"/>
      <c r="E503" s="5"/>
      <c r="F503" s="111">
        <f>'PRPM WP2'!C504</f>
        <v>-5.7200000000000001E-2</v>
      </c>
      <c r="G503" s="5"/>
      <c r="H503" s="111">
        <f>'PRPM WP2'!H504</f>
        <v>5.1500000000000001E-3</v>
      </c>
      <c r="I503" s="111">
        <f t="shared" si="7"/>
        <v>-6.2350000000000003E-2</v>
      </c>
      <c r="J503" s="399">
        <v>24746</v>
      </c>
    </row>
    <row r="504" spans="1:10" ht="14.5" customHeight="1" x14ac:dyDescent="0.15">
      <c r="A504" s="5"/>
      <c r="B504" s="399">
        <v>24777</v>
      </c>
      <c r="C504" s="16" t="s">
        <v>3327</v>
      </c>
      <c r="D504" s="5"/>
      <c r="E504" s="5"/>
      <c r="F504" s="111">
        <f>'PRPM WP2'!C505</f>
        <v>2.93E-2</v>
      </c>
      <c r="G504" s="5"/>
      <c r="H504" s="111">
        <f>'PRPM WP2'!H505</f>
        <v>5.4000000000000003E-3</v>
      </c>
      <c r="I504" s="111">
        <f t="shared" si="7"/>
        <v>2.3899999999999998E-2</v>
      </c>
      <c r="J504" s="399">
        <v>24777</v>
      </c>
    </row>
    <row r="505" spans="1:10" ht="14.5" customHeight="1" x14ac:dyDescent="0.15">
      <c r="A505" s="5"/>
      <c r="B505" s="399">
        <v>24807</v>
      </c>
      <c r="C505" s="16" t="s">
        <v>3327</v>
      </c>
      <c r="D505" s="5"/>
      <c r="E505" s="5"/>
      <c r="F505" s="111">
        <f>'PRPM WP2'!C506</f>
        <v>2.86E-2</v>
      </c>
      <c r="G505" s="5"/>
      <c r="H505" s="111">
        <f>'PRPM WP2'!H506</f>
        <v>5.5583333333333301E-3</v>
      </c>
      <c r="I505" s="111">
        <f t="shared" si="7"/>
        <v>2.3041666666666669E-2</v>
      </c>
      <c r="J505" s="399">
        <v>24807</v>
      </c>
    </row>
    <row r="506" spans="1:10" ht="14.5" customHeight="1" x14ac:dyDescent="0.15">
      <c r="A506" s="5"/>
      <c r="B506" s="399">
        <v>24838</v>
      </c>
      <c r="C506" s="16" t="s">
        <v>3327</v>
      </c>
      <c r="D506" s="5"/>
      <c r="E506" s="5"/>
      <c r="F506" s="111">
        <f>'PRPM WP2'!C507</f>
        <v>8.2000000000000007E-3</v>
      </c>
      <c r="G506" s="5"/>
      <c r="H506" s="111">
        <f>'PRPM WP2'!H507</f>
        <v>5.45E-3</v>
      </c>
      <c r="I506" s="111">
        <f t="shared" si="7"/>
        <v>2.7500000000000007E-3</v>
      </c>
      <c r="J506" s="399">
        <v>24838</v>
      </c>
    </row>
    <row r="507" spans="1:10" ht="14.5" customHeight="1" x14ac:dyDescent="0.15">
      <c r="A507" s="5"/>
      <c r="B507" s="399">
        <v>24869</v>
      </c>
      <c r="C507" s="16" t="s">
        <v>3327</v>
      </c>
      <c r="D507" s="5"/>
      <c r="E507" s="5"/>
      <c r="F507" s="111">
        <f>'PRPM WP2'!C508</f>
        <v>-2.3300000000000001E-2</v>
      </c>
      <c r="G507" s="5"/>
      <c r="H507" s="111">
        <f>'PRPM WP2'!H508</f>
        <v>5.3083333333333298E-3</v>
      </c>
      <c r="I507" s="111">
        <f t="shared" si="7"/>
        <v>-2.8608333333333333E-2</v>
      </c>
      <c r="J507" s="399">
        <v>24869</v>
      </c>
    </row>
    <row r="508" spans="1:10" ht="14.5" customHeight="1" x14ac:dyDescent="0.15">
      <c r="A508" s="5"/>
      <c r="B508" s="399">
        <v>24898</v>
      </c>
      <c r="C508" s="16" t="s">
        <v>3327</v>
      </c>
      <c r="D508" s="5"/>
      <c r="E508" s="5"/>
      <c r="F508" s="111">
        <f>'PRPM WP2'!C509</f>
        <v>-3.9899999999999998E-2</v>
      </c>
      <c r="G508" s="5"/>
      <c r="H508" s="111">
        <f>'PRPM WP2'!H509</f>
        <v>5.3416666666666699E-3</v>
      </c>
      <c r="I508" s="111">
        <f t="shared" si="7"/>
        <v>-4.5241666666666666E-2</v>
      </c>
      <c r="J508" s="399">
        <v>24898</v>
      </c>
    </row>
    <row r="509" spans="1:10" ht="14.5" customHeight="1" x14ac:dyDescent="0.15">
      <c r="A509" s="5"/>
      <c r="B509" s="399">
        <v>24929</v>
      </c>
      <c r="C509" s="16" t="s">
        <v>3327</v>
      </c>
      <c r="D509" s="5"/>
      <c r="E509" s="5"/>
      <c r="F509" s="111">
        <f>'PRPM WP2'!C510</f>
        <v>2.75E-2</v>
      </c>
      <c r="G509" s="5"/>
      <c r="H509" s="111">
        <f>'PRPM WP2'!H510</f>
        <v>5.4833333333333296E-3</v>
      </c>
      <c r="I509" s="111">
        <f t="shared" si="7"/>
        <v>2.201666666666667E-2</v>
      </c>
      <c r="J509" s="399">
        <v>24929</v>
      </c>
    </row>
    <row r="510" spans="1:10" ht="14.5" customHeight="1" x14ac:dyDescent="0.15">
      <c r="A510" s="5"/>
      <c r="B510" s="399">
        <v>24959</v>
      </c>
      <c r="C510" s="16" t="s">
        <v>3327</v>
      </c>
      <c r="D510" s="5"/>
      <c r="E510" s="5"/>
      <c r="F510" s="111">
        <f>'PRPM WP2'!C511</f>
        <v>-6.1999999999999998E-3</v>
      </c>
      <c r="G510" s="5"/>
      <c r="H510" s="111">
        <f>'PRPM WP2'!H511</f>
        <v>5.5166666666666697E-3</v>
      </c>
      <c r="I510" s="111">
        <f t="shared" si="7"/>
        <v>-1.171666666666667E-2</v>
      </c>
      <c r="J510" s="399">
        <v>24959</v>
      </c>
    </row>
    <row r="511" spans="1:10" ht="14.5" customHeight="1" x14ac:dyDescent="0.15">
      <c r="A511" s="5"/>
      <c r="B511" s="399">
        <v>24990</v>
      </c>
      <c r="C511" s="16" t="s">
        <v>3327</v>
      </c>
      <c r="D511" s="5"/>
      <c r="E511" s="5"/>
      <c r="F511" s="111">
        <f>'PRPM WP2'!C512</f>
        <v>8.0699999999999994E-2</v>
      </c>
      <c r="G511" s="5"/>
      <c r="H511" s="111">
        <f>'PRPM WP2'!H512</f>
        <v>5.5166666666666697E-3</v>
      </c>
      <c r="I511" s="111">
        <f t="shared" si="7"/>
        <v>7.5183333333333324E-2</v>
      </c>
      <c r="J511" s="399">
        <v>24990</v>
      </c>
    </row>
    <row r="512" spans="1:10" ht="14.5" customHeight="1" x14ac:dyDescent="0.15">
      <c r="A512" s="5"/>
      <c r="B512" s="399">
        <v>25020</v>
      </c>
      <c r="C512" s="16" t="s">
        <v>3327</v>
      </c>
      <c r="D512" s="5"/>
      <c r="E512" s="5"/>
      <c r="F512" s="111">
        <f>'PRPM WP2'!C513</f>
        <v>-7.0000000000000001E-3</v>
      </c>
      <c r="G512" s="5"/>
      <c r="H512" s="111">
        <f>'PRPM WP2'!H513</f>
        <v>5.4416666666666702E-3</v>
      </c>
      <c r="I512" s="111">
        <f t="shared" si="7"/>
        <v>-1.244166666666667E-2</v>
      </c>
      <c r="J512" s="399">
        <v>25020</v>
      </c>
    </row>
    <row r="513" spans="1:10" ht="14.5" customHeight="1" x14ac:dyDescent="0.15">
      <c r="A513" s="5"/>
      <c r="B513" s="399">
        <v>25051</v>
      </c>
      <c r="C513" s="16" t="s">
        <v>3327</v>
      </c>
      <c r="D513" s="5"/>
      <c r="E513" s="5"/>
      <c r="F513" s="111">
        <f>'PRPM WP2'!C514</f>
        <v>4.0000000000000002E-4</v>
      </c>
      <c r="G513" s="5"/>
      <c r="H513" s="111">
        <f>'PRPM WP2'!H514</f>
        <v>5.2249999999999996E-3</v>
      </c>
      <c r="I513" s="111">
        <f t="shared" si="7"/>
        <v>-4.8249999999999994E-3</v>
      </c>
      <c r="J513" s="399">
        <v>25051</v>
      </c>
    </row>
    <row r="514" spans="1:10" ht="14.5" customHeight="1" x14ac:dyDescent="0.15">
      <c r="A514" s="5"/>
      <c r="B514" s="399">
        <v>25082</v>
      </c>
      <c r="C514" s="16" t="s">
        <v>3327</v>
      </c>
      <c r="D514" s="5"/>
      <c r="E514" s="5"/>
      <c r="F514" s="111">
        <f>'PRPM WP2'!C515</f>
        <v>0.01</v>
      </c>
      <c r="G514" s="5"/>
      <c r="H514" s="111">
        <f>'PRPM WP2'!H515</f>
        <v>5.2249999999999996E-3</v>
      </c>
      <c r="I514" s="111">
        <f t="shared" si="7"/>
        <v>4.7750000000000006E-3</v>
      </c>
      <c r="J514" s="399">
        <v>25082</v>
      </c>
    </row>
    <row r="515" spans="1:10" ht="14.5" customHeight="1" x14ac:dyDescent="0.15">
      <c r="A515" s="5"/>
      <c r="B515" s="399">
        <v>25112</v>
      </c>
      <c r="C515" s="16" t="s">
        <v>3327</v>
      </c>
      <c r="D515" s="5"/>
      <c r="E515" s="5"/>
      <c r="F515" s="111">
        <f>'PRPM WP2'!C516</f>
        <v>8.6E-3</v>
      </c>
      <c r="G515" s="5"/>
      <c r="H515" s="111">
        <f>'PRPM WP2'!H516</f>
        <v>5.3333333333333297E-3</v>
      </c>
      <c r="I515" s="111">
        <f t="shared" si="7"/>
        <v>3.2666666666666703E-3</v>
      </c>
      <c r="J515" s="399">
        <v>25112</v>
      </c>
    </row>
    <row r="516" spans="1:10" ht="14.5" customHeight="1" x14ac:dyDescent="0.15">
      <c r="A516" s="5"/>
      <c r="B516" s="399">
        <v>25143</v>
      </c>
      <c r="C516" s="16" t="s">
        <v>3327</v>
      </c>
      <c r="D516" s="5"/>
      <c r="E516" s="5"/>
      <c r="F516" s="111">
        <f>'PRPM WP2'!C517</f>
        <v>7.8100000000000003E-2</v>
      </c>
      <c r="G516" s="5"/>
      <c r="H516" s="111">
        <f>'PRPM WP2'!H517</f>
        <v>5.4916666666666699E-3</v>
      </c>
      <c r="I516" s="111">
        <f t="shared" si="7"/>
        <v>7.260833333333333E-2</v>
      </c>
      <c r="J516" s="399">
        <v>25143</v>
      </c>
    </row>
    <row r="517" spans="1:10" ht="14.5" customHeight="1" x14ac:dyDescent="0.15">
      <c r="A517" s="5"/>
      <c r="B517" s="399">
        <v>25173</v>
      </c>
      <c r="C517" s="16" t="s">
        <v>3327</v>
      </c>
      <c r="D517" s="5"/>
      <c r="E517" s="5"/>
      <c r="F517" s="111">
        <f>'PRPM WP2'!C518</f>
        <v>-3.09E-2</v>
      </c>
      <c r="G517" s="5"/>
      <c r="H517" s="111">
        <f>'PRPM WP2'!H518</f>
        <v>5.7250000000000001E-3</v>
      </c>
      <c r="I517" s="111">
        <f t="shared" si="7"/>
        <v>-3.6624999999999998E-2</v>
      </c>
      <c r="J517" s="399">
        <v>25173</v>
      </c>
    </row>
    <row r="518" spans="1:10" ht="14.5" customHeight="1" x14ac:dyDescent="0.15">
      <c r="A518" s="5"/>
      <c r="B518" s="399">
        <v>25204</v>
      </c>
      <c r="C518" s="16" t="s">
        <v>3327</v>
      </c>
      <c r="D518" s="5"/>
      <c r="E518" s="5"/>
      <c r="F518" s="111">
        <f>'PRPM WP2'!C519</f>
        <v>1.6899999999999998E-2</v>
      </c>
      <c r="G518" s="5"/>
      <c r="H518" s="111">
        <f>'PRPM WP2'!H519</f>
        <v>5.8666666666666702E-3</v>
      </c>
      <c r="I518" s="111">
        <f t="shared" si="7"/>
        <v>1.1033333333333329E-2</v>
      </c>
      <c r="J518" s="399">
        <v>25204</v>
      </c>
    </row>
    <row r="519" spans="1:10" ht="14.5" customHeight="1" x14ac:dyDescent="0.15">
      <c r="A519" s="5"/>
      <c r="B519" s="399">
        <v>25235</v>
      </c>
      <c r="C519" s="16" t="s">
        <v>3327</v>
      </c>
      <c r="D519" s="5"/>
      <c r="E519" s="5"/>
      <c r="F519" s="111">
        <f>'PRPM WP2'!C520</f>
        <v>-5.3199999999999997E-2</v>
      </c>
      <c r="G519" s="5"/>
      <c r="H519" s="111">
        <f>'PRPM WP2'!H520</f>
        <v>5.9416666666666697E-3</v>
      </c>
      <c r="I519" s="111">
        <f t="shared" si="7"/>
        <v>-5.9141666666666669E-2</v>
      </c>
      <c r="J519" s="399">
        <v>25235</v>
      </c>
    </row>
    <row r="520" spans="1:10" ht="14.5" customHeight="1" x14ac:dyDescent="0.15">
      <c r="A520" s="5"/>
      <c r="B520" s="399">
        <v>25263</v>
      </c>
      <c r="C520" s="16" t="s">
        <v>3327</v>
      </c>
      <c r="D520" s="5"/>
      <c r="E520" s="5"/>
      <c r="F520" s="111">
        <f>'PRPM WP2'!C521</f>
        <v>-9.5999999999999992E-3</v>
      </c>
      <c r="G520" s="5"/>
      <c r="H520" s="111">
        <f>'PRPM WP2'!H521</f>
        <v>6.0583333333333296E-3</v>
      </c>
      <c r="I520" s="111">
        <f t="shared" si="7"/>
        <v>-1.565833333333333E-2</v>
      </c>
      <c r="J520" s="399">
        <v>25263</v>
      </c>
    </row>
    <row r="521" spans="1:10" ht="14.5" customHeight="1" x14ac:dyDescent="0.15">
      <c r="A521" s="5"/>
      <c r="B521" s="399">
        <v>25294</v>
      </c>
      <c r="C521" s="16" t="s">
        <v>3327</v>
      </c>
      <c r="D521" s="5"/>
      <c r="E521" s="5"/>
      <c r="F521" s="111">
        <f>'PRPM WP2'!C522</f>
        <v>1.3899999999999999E-2</v>
      </c>
      <c r="G521" s="5"/>
      <c r="H521" s="111">
        <f>'PRPM WP2'!H522</f>
        <v>6.0833333333333304E-3</v>
      </c>
      <c r="I521" s="111">
        <f t="shared" si="7"/>
        <v>7.8166666666666697E-3</v>
      </c>
      <c r="J521" s="399">
        <v>25294</v>
      </c>
    </row>
    <row r="522" spans="1:10" ht="14.5" customHeight="1" x14ac:dyDescent="0.15">
      <c r="A522" s="5"/>
      <c r="B522" s="399">
        <v>25324</v>
      </c>
      <c r="C522" s="16" t="s">
        <v>3327</v>
      </c>
      <c r="D522" s="5"/>
      <c r="E522" s="5"/>
      <c r="F522" s="111">
        <f>'PRPM WP2'!C523</f>
        <v>-5.9999999999999995E-4</v>
      </c>
      <c r="G522" s="5"/>
      <c r="H522" s="111">
        <f>'PRPM WP2'!H523</f>
        <v>5.9666666666666696E-3</v>
      </c>
      <c r="I522" s="111">
        <f t="shared" si="7"/>
        <v>-6.5666666666666694E-3</v>
      </c>
      <c r="J522" s="399">
        <v>25324</v>
      </c>
    </row>
    <row r="523" spans="1:10" ht="14.5" customHeight="1" x14ac:dyDescent="0.15">
      <c r="A523" s="5"/>
      <c r="B523" s="399">
        <v>25355</v>
      </c>
      <c r="C523" s="16" t="s">
        <v>3327</v>
      </c>
      <c r="D523" s="5"/>
      <c r="E523" s="5"/>
      <c r="F523" s="111">
        <f>'PRPM WP2'!C524</f>
        <v>-5.16E-2</v>
      </c>
      <c r="G523" s="5"/>
      <c r="H523" s="111">
        <f>'PRPM WP2'!H524</f>
        <v>6.1749999999999999E-3</v>
      </c>
      <c r="I523" s="111">
        <f t="shared" si="7"/>
        <v>-5.7775E-2</v>
      </c>
      <c r="J523" s="399">
        <v>25355</v>
      </c>
    </row>
    <row r="524" spans="1:10" ht="14.5" customHeight="1" x14ac:dyDescent="0.15">
      <c r="A524" s="5"/>
      <c r="B524" s="399">
        <v>25385</v>
      </c>
      <c r="C524" s="16" t="s">
        <v>3327</v>
      </c>
      <c r="D524" s="5"/>
      <c r="E524" s="5"/>
      <c r="F524" s="111">
        <f>'PRPM WP2'!C525</f>
        <v>-3.6299999999999999E-2</v>
      </c>
      <c r="G524" s="5"/>
      <c r="H524" s="111">
        <f>'PRPM WP2'!H525</f>
        <v>6.2666666666666704E-3</v>
      </c>
      <c r="I524" s="111">
        <f t="shared" si="7"/>
        <v>-4.2566666666666669E-2</v>
      </c>
      <c r="J524" s="399">
        <v>25385</v>
      </c>
    </row>
    <row r="525" spans="1:10" ht="14.5" customHeight="1" x14ac:dyDescent="0.15">
      <c r="A525" s="5"/>
      <c r="B525" s="399">
        <v>25416</v>
      </c>
      <c r="C525" s="16" t="s">
        <v>3327</v>
      </c>
      <c r="D525" s="5"/>
      <c r="E525" s="5"/>
      <c r="F525" s="111">
        <f>'PRPM WP2'!C526</f>
        <v>-1.14E-2</v>
      </c>
      <c r="G525" s="5"/>
      <c r="H525" s="111">
        <f>'PRPM WP2'!H526</f>
        <v>6.1999999999999998E-3</v>
      </c>
      <c r="I525" s="111">
        <f t="shared" si="7"/>
        <v>-1.7600000000000001E-2</v>
      </c>
      <c r="J525" s="399">
        <v>25416</v>
      </c>
    </row>
    <row r="526" spans="1:10" ht="14.5" customHeight="1" x14ac:dyDescent="0.15">
      <c r="A526" s="5"/>
      <c r="B526" s="399">
        <v>25447</v>
      </c>
      <c r="C526" s="16" t="s">
        <v>3327</v>
      </c>
      <c r="D526" s="5"/>
      <c r="E526" s="5"/>
      <c r="F526" s="111">
        <f>'PRPM WP2'!C527</f>
        <v>-3.7199999999999997E-2</v>
      </c>
      <c r="G526" s="5"/>
      <c r="H526" s="111">
        <f>'PRPM WP2'!H527</f>
        <v>6.3583333333333304E-3</v>
      </c>
      <c r="I526" s="111">
        <f t="shared" si="7"/>
        <v>-4.3558333333333324E-2</v>
      </c>
      <c r="J526" s="399">
        <v>25447</v>
      </c>
    </row>
    <row r="527" spans="1:10" ht="14.5" customHeight="1" x14ac:dyDescent="0.15">
      <c r="A527" s="5"/>
      <c r="B527" s="399">
        <v>25477</v>
      </c>
      <c r="C527" s="16" t="s">
        <v>3327</v>
      </c>
      <c r="D527" s="5"/>
      <c r="E527" s="5"/>
      <c r="F527" s="111">
        <f>'PRPM WP2'!C528</f>
        <v>7.9799999999999996E-2</v>
      </c>
      <c r="G527" s="5"/>
      <c r="H527" s="111">
        <f>'PRPM WP2'!H528</f>
        <v>6.6833333333333302E-3</v>
      </c>
      <c r="I527" s="111">
        <f t="shared" si="7"/>
        <v>7.3116666666666663E-2</v>
      </c>
      <c r="J527" s="399">
        <v>25477</v>
      </c>
    </row>
    <row r="528" spans="1:10" ht="14.5" customHeight="1" x14ac:dyDescent="0.15">
      <c r="A528" s="5"/>
      <c r="B528" s="399">
        <v>25508</v>
      </c>
      <c r="C528" s="16" t="s">
        <v>3327</v>
      </c>
      <c r="D528" s="5"/>
      <c r="E528" s="5"/>
      <c r="F528" s="111">
        <f>'PRPM WP2'!C529</f>
        <v>-5.8799999999999998E-2</v>
      </c>
      <c r="G528" s="5"/>
      <c r="H528" s="111">
        <f>'PRPM WP2'!H529</f>
        <v>6.6666666666666697E-3</v>
      </c>
      <c r="I528" s="111">
        <f t="shared" si="7"/>
        <v>-6.5466666666666673E-2</v>
      </c>
      <c r="J528" s="399">
        <v>25508</v>
      </c>
    </row>
    <row r="529" spans="1:10" ht="14.5" customHeight="1" x14ac:dyDescent="0.15">
      <c r="A529" s="5"/>
      <c r="B529" s="399">
        <v>25538</v>
      </c>
      <c r="C529" s="16" t="s">
        <v>3327</v>
      </c>
      <c r="D529" s="5"/>
      <c r="E529" s="5"/>
      <c r="F529" s="111">
        <f>'PRPM WP2'!C530</f>
        <v>-9.7000000000000003E-3</v>
      </c>
      <c r="G529" s="5"/>
      <c r="H529" s="111">
        <f>'PRPM WP2'!H530</f>
        <v>7.1583333333333299E-3</v>
      </c>
      <c r="I529" s="111">
        <f t="shared" si="7"/>
        <v>-1.6858333333333329E-2</v>
      </c>
      <c r="J529" s="399">
        <v>25538</v>
      </c>
    </row>
    <row r="530" spans="1:10" ht="14.5" customHeight="1" x14ac:dyDescent="0.15">
      <c r="A530" s="5"/>
      <c r="B530" s="399">
        <v>25569</v>
      </c>
      <c r="C530" s="16" t="s">
        <v>3327</v>
      </c>
      <c r="D530" s="5"/>
      <c r="E530" s="5"/>
      <c r="F530" s="111">
        <f>'PRPM WP2'!C531</f>
        <v>-4.53E-2</v>
      </c>
      <c r="G530" s="5"/>
      <c r="H530" s="111">
        <f>'PRPM WP2'!H531</f>
        <v>7.2416666666666697E-3</v>
      </c>
      <c r="I530" s="111">
        <f t="shared" si="7"/>
        <v>-5.2541666666666667E-2</v>
      </c>
      <c r="J530" s="399">
        <v>25569</v>
      </c>
    </row>
    <row r="531" spans="1:10" ht="14.5" customHeight="1" x14ac:dyDescent="0.15">
      <c r="A531" s="5"/>
      <c r="B531" s="399">
        <v>25600</v>
      </c>
      <c r="C531" s="16" t="s">
        <v>3327</v>
      </c>
      <c r="D531" s="5"/>
      <c r="E531" s="5"/>
      <c r="F531" s="111">
        <f>'PRPM WP2'!C532</f>
        <v>0.1053</v>
      </c>
      <c r="G531" s="5"/>
      <c r="H531" s="111">
        <f>'PRPM WP2'!H532</f>
        <v>7.0916666666666697E-3</v>
      </c>
      <c r="I531" s="111">
        <f t="shared" si="7"/>
        <v>9.8208333333333342E-2</v>
      </c>
      <c r="J531" s="399">
        <v>25600</v>
      </c>
    </row>
    <row r="532" spans="1:10" ht="14.5" customHeight="1" x14ac:dyDescent="0.15">
      <c r="A532" s="5"/>
      <c r="B532" s="399">
        <v>25628</v>
      </c>
      <c r="C532" s="16" t="s">
        <v>3327</v>
      </c>
      <c r="D532" s="5"/>
      <c r="E532" s="5"/>
      <c r="F532" s="111">
        <f>'PRPM WP2'!C533</f>
        <v>2.3199999999999998E-2</v>
      </c>
      <c r="G532" s="5"/>
      <c r="H532" s="111">
        <f>'PRPM WP2'!H533</f>
        <v>6.9249999999999997E-3</v>
      </c>
      <c r="I532" s="111">
        <f t="shared" si="7"/>
        <v>1.6274999999999998E-2</v>
      </c>
      <c r="J532" s="399">
        <v>25628</v>
      </c>
    </row>
    <row r="533" spans="1:10" ht="14.5" customHeight="1" x14ac:dyDescent="0.15">
      <c r="A533" s="5"/>
      <c r="B533" s="399">
        <v>25659</v>
      </c>
      <c r="C533" s="16" t="s">
        <v>3327</v>
      </c>
      <c r="D533" s="5"/>
      <c r="E533" s="5"/>
      <c r="F533" s="111">
        <f>'PRPM WP2'!C534</f>
        <v>-9.2899999999999996E-2</v>
      </c>
      <c r="G533" s="5"/>
      <c r="H533" s="111">
        <f>'PRPM WP2'!H534</f>
        <v>6.9249999999999997E-3</v>
      </c>
      <c r="I533" s="111">
        <f t="shared" si="7"/>
        <v>-9.9824999999999997E-2</v>
      </c>
      <c r="J533" s="399">
        <v>25659</v>
      </c>
    </row>
    <row r="534" spans="1:10" ht="14.5" customHeight="1" x14ac:dyDescent="0.15">
      <c r="A534" s="5"/>
      <c r="B534" s="399">
        <v>25689</v>
      </c>
      <c r="C534" s="16" t="s">
        <v>3327</v>
      </c>
      <c r="D534" s="5"/>
      <c r="E534" s="5"/>
      <c r="F534" s="111">
        <f>'PRPM WP2'!C535</f>
        <v>-5.1499999999999997E-2</v>
      </c>
      <c r="G534" s="5"/>
      <c r="H534" s="111">
        <f>'PRPM WP2'!H535</f>
        <v>7.2249999999999997E-3</v>
      </c>
      <c r="I534" s="111">
        <f t="shared" si="7"/>
        <v>-5.8724999999999999E-2</v>
      </c>
      <c r="J534" s="399">
        <v>25689</v>
      </c>
    </row>
    <row r="535" spans="1:10" ht="14.5" customHeight="1" x14ac:dyDescent="0.15">
      <c r="A535" s="5"/>
      <c r="B535" s="399">
        <v>25720</v>
      </c>
      <c r="C535" s="16" t="s">
        <v>3327</v>
      </c>
      <c r="D535" s="5"/>
      <c r="E535" s="5"/>
      <c r="F535" s="111">
        <f>'PRPM WP2'!C536</f>
        <v>-5.8200000000000002E-2</v>
      </c>
      <c r="G535" s="5"/>
      <c r="H535" s="111">
        <f>'PRPM WP2'!H536</f>
        <v>7.5333333333333303E-3</v>
      </c>
      <c r="I535" s="111">
        <f t="shared" si="7"/>
        <v>-6.5733333333333338E-2</v>
      </c>
      <c r="J535" s="399">
        <v>25720</v>
      </c>
    </row>
    <row r="536" spans="1:10" ht="14.5" customHeight="1" x14ac:dyDescent="0.15">
      <c r="A536" s="5"/>
      <c r="B536" s="399">
        <v>25750</v>
      </c>
      <c r="C536" s="16" t="s">
        <v>3327</v>
      </c>
      <c r="D536" s="5"/>
      <c r="E536" s="5"/>
      <c r="F536" s="111">
        <f>'PRPM WP2'!C537</f>
        <v>9.7299999999999998E-2</v>
      </c>
      <c r="G536" s="5"/>
      <c r="H536" s="111">
        <f>'PRPM WP2'!H537</f>
        <v>7.5500000000000003E-3</v>
      </c>
      <c r="I536" s="111">
        <f t="shared" si="7"/>
        <v>8.9749999999999996E-2</v>
      </c>
      <c r="J536" s="399">
        <v>25750</v>
      </c>
    </row>
    <row r="537" spans="1:10" ht="14.5" customHeight="1" x14ac:dyDescent="0.15">
      <c r="A537" s="5"/>
      <c r="B537" s="399">
        <v>25781</v>
      </c>
      <c r="C537" s="16" t="s">
        <v>3327</v>
      </c>
      <c r="D537" s="5"/>
      <c r="E537" s="5"/>
      <c r="F537" s="111">
        <f>'PRPM WP2'!C538</f>
        <v>5.8099999999999999E-2</v>
      </c>
      <c r="G537" s="5"/>
      <c r="H537" s="111">
        <f>'PRPM WP2'!H538</f>
        <v>7.4000000000000003E-3</v>
      </c>
      <c r="I537" s="111">
        <f t="shared" si="7"/>
        <v>5.0699999999999995E-2</v>
      </c>
      <c r="J537" s="399">
        <v>25781</v>
      </c>
    </row>
    <row r="538" spans="1:10" ht="14.5" customHeight="1" x14ac:dyDescent="0.15">
      <c r="A538" s="5"/>
      <c r="B538" s="399">
        <v>25812</v>
      </c>
      <c r="C538" s="16" t="s">
        <v>3327</v>
      </c>
      <c r="D538" s="5"/>
      <c r="E538" s="5"/>
      <c r="F538" s="111">
        <f>'PRPM WP2'!C539</f>
        <v>-1.14E-2</v>
      </c>
      <c r="G538" s="5"/>
      <c r="H538" s="111">
        <f>'PRPM WP2'!H539</f>
        <v>7.3499999999999998E-3</v>
      </c>
      <c r="I538" s="111">
        <f t="shared" ref="I538:I601" si="8">F538-H538</f>
        <v>-1.8749999999999999E-2</v>
      </c>
      <c r="J538" s="399">
        <v>25812</v>
      </c>
    </row>
    <row r="539" spans="1:10" ht="14.5" customHeight="1" x14ac:dyDescent="0.15">
      <c r="A539" s="5"/>
      <c r="B539" s="399">
        <v>25842</v>
      </c>
      <c r="C539" s="16" t="s">
        <v>3327</v>
      </c>
      <c r="D539" s="5"/>
      <c r="E539" s="5"/>
      <c r="F539" s="111">
        <f>'PRPM WP2'!C540</f>
        <v>-1.49E-2</v>
      </c>
      <c r="G539" s="5"/>
      <c r="H539" s="111">
        <f>'PRPM WP2'!H540</f>
        <v>7.3000000000000001E-3</v>
      </c>
      <c r="I539" s="111">
        <f t="shared" si="8"/>
        <v>-2.2200000000000001E-2</v>
      </c>
      <c r="J539" s="399">
        <v>25842</v>
      </c>
    </row>
    <row r="540" spans="1:10" ht="14.5" customHeight="1" x14ac:dyDescent="0.15">
      <c r="A540" s="5"/>
      <c r="B540" s="399">
        <v>25873</v>
      </c>
      <c r="C540" s="16" t="s">
        <v>3327</v>
      </c>
      <c r="D540" s="5"/>
      <c r="E540" s="5"/>
      <c r="F540" s="111">
        <f>'PRPM WP2'!C541</f>
        <v>9.7500000000000003E-2</v>
      </c>
      <c r="G540" s="5"/>
      <c r="H540" s="111">
        <f>'PRPM WP2'!H541</f>
        <v>7.3249999999999999E-3</v>
      </c>
      <c r="I540" s="111">
        <f t="shared" si="8"/>
        <v>9.0175000000000005E-2</v>
      </c>
      <c r="J540" s="399">
        <v>25873</v>
      </c>
    </row>
    <row r="541" spans="1:10" ht="14.5" customHeight="1" x14ac:dyDescent="0.15">
      <c r="A541" s="5"/>
      <c r="B541" s="399">
        <v>25903</v>
      </c>
      <c r="C541" s="16" t="s">
        <v>3327</v>
      </c>
      <c r="D541" s="5"/>
      <c r="E541" s="5"/>
      <c r="F541" s="111">
        <f>'PRPM WP2'!C542</f>
        <v>7.3499999999999996E-2</v>
      </c>
      <c r="G541" s="5"/>
      <c r="H541" s="111">
        <f>'PRPM WP2'!H542</f>
        <v>7.0666666666666699E-3</v>
      </c>
      <c r="I541" s="111">
        <f t="shared" si="8"/>
        <v>6.643333333333333E-2</v>
      </c>
      <c r="J541" s="399">
        <v>25903</v>
      </c>
    </row>
    <row r="542" spans="1:10" ht="14.5" customHeight="1" x14ac:dyDescent="0.15">
      <c r="A542" s="5"/>
      <c r="B542" s="399">
        <v>25934</v>
      </c>
      <c r="C542" s="16" t="s">
        <v>3327</v>
      </c>
      <c r="D542" s="5"/>
      <c r="E542" s="5"/>
      <c r="F542" s="111">
        <f>'PRPM WP2'!C543</f>
        <v>2.5700000000000001E-2</v>
      </c>
      <c r="G542" s="5"/>
      <c r="H542" s="111">
        <f>'PRPM WP2'!H543</f>
        <v>6.7916666666666698E-3</v>
      </c>
      <c r="I542" s="111">
        <f t="shared" si="8"/>
        <v>1.8908333333333333E-2</v>
      </c>
      <c r="J542" s="399">
        <v>25934</v>
      </c>
    </row>
    <row r="543" spans="1:10" ht="14.5" customHeight="1" x14ac:dyDescent="0.15">
      <c r="A543" s="5"/>
      <c r="B543" s="399">
        <v>25965</v>
      </c>
      <c r="C543" s="16" t="s">
        <v>3327</v>
      </c>
      <c r="D543" s="5"/>
      <c r="E543" s="5"/>
      <c r="F543" s="111">
        <f>'PRPM WP2'!C544</f>
        <v>-2.7699999999999999E-2</v>
      </c>
      <c r="G543" s="5"/>
      <c r="H543" s="111">
        <f>'PRPM WP2'!H544</f>
        <v>6.5750000000000001E-3</v>
      </c>
      <c r="I543" s="111">
        <f t="shared" si="8"/>
        <v>-3.4275E-2</v>
      </c>
      <c r="J543" s="399">
        <v>25965</v>
      </c>
    </row>
    <row r="544" spans="1:10" ht="14.5" customHeight="1" x14ac:dyDescent="0.15">
      <c r="A544" s="5"/>
      <c r="B544" s="399">
        <v>25993</v>
      </c>
      <c r="C544" s="16" t="s">
        <v>3327</v>
      </c>
      <c r="D544" s="5"/>
      <c r="E544" s="5"/>
      <c r="F544" s="111">
        <f>'PRPM WP2'!C545</f>
        <v>3.3099999999999997E-2</v>
      </c>
      <c r="G544" s="5"/>
      <c r="H544" s="111">
        <f>'PRPM WP2'!H545</f>
        <v>6.70833333333333E-3</v>
      </c>
      <c r="I544" s="111">
        <f t="shared" si="8"/>
        <v>2.6391666666666667E-2</v>
      </c>
      <c r="J544" s="399">
        <v>25993</v>
      </c>
    </row>
    <row r="545" spans="1:10" ht="14.5" customHeight="1" x14ac:dyDescent="0.15">
      <c r="A545" s="5"/>
      <c r="B545" s="399">
        <v>26024</v>
      </c>
      <c r="C545" s="16" t="s">
        <v>3327</v>
      </c>
      <c r="D545" s="5"/>
      <c r="E545" s="5"/>
      <c r="F545" s="111">
        <f>'PRPM WP2'!C546</f>
        <v>-3.49E-2</v>
      </c>
      <c r="G545" s="5"/>
      <c r="H545" s="111">
        <f>'PRPM WP2'!H546</f>
        <v>6.7250000000000001E-3</v>
      </c>
      <c r="I545" s="111">
        <f t="shared" si="8"/>
        <v>-4.1625000000000002E-2</v>
      </c>
      <c r="J545" s="399">
        <v>26024</v>
      </c>
    </row>
    <row r="546" spans="1:10" ht="14.5" customHeight="1" x14ac:dyDescent="0.15">
      <c r="A546" s="5"/>
      <c r="B546" s="399">
        <v>26054</v>
      </c>
      <c r="C546" s="16" t="s">
        <v>3327</v>
      </c>
      <c r="D546" s="5"/>
      <c r="E546" s="5"/>
      <c r="F546" s="111">
        <f>'PRPM WP2'!C547</f>
        <v>-3.5099999999999999E-2</v>
      </c>
      <c r="G546" s="5"/>
      <c r="H546" s="111">
        <f>'PRPM WP2'!H547</f>
        <v>6.9499999999999996E-3</v>
      </c>
      <c r="I546" s="111">
        <f t="shared" si="8"/>
        <v>-4.2049999999999997E-2</v>
      </c>
      <c r="J546" s="399">
        <v>26054</v>
      </c>
    </row>
    <row r="547" spans="1:10" ht="14.5" customHeight="1" x14ac:dyDescent="0.15">
      <c r="A547" s="5"/>
      <c r="B547" s="399">
        <v>26085</v>
      </c>
      <c r="C547" s="16" t="s">
        <v>3327</v>
      </c>
      <c r="D547" s="5"/>
      <c r="E547" s="5"/>
      <c r="F547" s="111">
        <f>'PRPM WP2'!C548</f>
        <v>3.9800000000000002E-2</v>
      </c>
      <c r="G547" s="5"/>
      <c r="H547" s="111">
        <f>'PRPM WP2'!H548</f>
        <v>7.04166666666667E-3</v>
      </c>
      <c r="I547" s="111">
        <f t="shared" si="8"/>
        <v>3.2758333333333334E-2</v>
      </c>
      <c r="J547" s="399">
        <v>26085</v>
      </c>
    </row>
    <row r="548" spans="1:10" ht="14.5" customHeight="1" x14ac:dyDescent="0.15">
      <c r="A548" s="5"/>
      <c r="B548" s="399">
        <v>26115</v>
      </c>
      <c r="C548" s="16" t="s">
        <v>3327</v>
      </c>
      <c r="D548" s="5"/>
      <c r="E548" s="5"/>
      <c r="F548" s="111">
        <f>'PRPM WP2'!C549</f>
        <v>-2.2499999999999999E-2</v>
      </c>
      <c r="G548" s="5"/>
      <c r="H548" s="111">
        <f>'PRPM WP2'!H549</f>
        <v>7.04166666666667E-3</v>
      </c>
      <c r="I548" s="111">
        <f t="shared" si="8"/>
        <v>-2.9541666666666667E-2</v>
      </c>
      <c r="J548" s="399">
        <v>26115</v>
      </c>
    </row>
    <row r="549" spans="1:10" ht="14.5" customHeight="1" x14ac:dyDescent="0.15">
      <c r="A549" s="5"/>
      <c r="B549" s="399">
        <v>26146</v>
      </c>
      <c r="C549" s="16" t="s">
        <v>3327</v>
      </c>
      <c r="D549" s="5"/>
      <c r="E549" s="5"/>
      <c r="F549" s="111">
        <f>'PRPM WP2'!C550</f>
        <v>-2.47E-2</v>
      </c>
      <c r="G549" s="5"/>
      <c r="H549" s="111">
        <f>'PRPM WP2'!H550</f>
        <v>7.0000000000000001E-3</v>
      </c>
      <c r="I549" s="111">
        <f t="shared" si="8"/>
        <v>-3.1699999999999999E-2</v>
      </c>
      <c r="J549" s="399">
        <v>26146</v>
      </c>
    </row>
    <row r="550" spans="1:10" ht="14.5" customHeight="1" x14ac:dyDescent="0.15">
      <c r="A550" s="5"/>
      <c r="B550" s="399">
        <v>26177</v>
      </c>
      <c r="C550" s="16" t="s">
        <v>3327</v>
      </c>
      <c r="D550" s="5"/>
      <c r="E550" s="5"/>
      <c r="F550" s="111">
        <f>'PRPM WP2'!C551</f>
        <v>-1.46E-2</v>
      </c>
      <c r="G550" s="5"/>
      <c r="H550" s="111">
        <f>'PRPM WP2'!H551</f>
        <v>6.8166666666666697E-3</v>
      </c>
      <c r="I550" s="111">
        <f t="shared" si="8"/>
        <v>-2.1416666666666671E-2</v>
      </c>
      <c r="J550" s="399">
        <v>26177</v>
      </c>
    </row>
    <row r="551" spans="1:10" ht="14.5" customHeight="1" x14ac:dyDescent="0.15">
      <c r="A551" s="5"/>
      <c r="B551" s="399">
        <v>26207</v>
      </c>
      <c r="C551" s="16" t="s">
        <v>3327</v>
      </c>
      <c r="D551" s="5"/>
      <c r="E551" s="5"/>
      <c r="F551" s="111">
        <f>'PRPM WP2'!C552</f>
        <v>1.7000000000000001E-2</v>
      </c>
      <c r="G551" s="5"/>
      <c r="H551" s="111">
        <f>'PRPM WP2'!H552</f>
        <v>6.7499999999999999E-3</v>
      </c>
      <c r="I551" s="111">
        <f t="shared" si="8"/>
        <v>1.0250000000000002E-2</v>
      </c>
      <c r="J551" s="399">
        <v>26207</v>
      </c>
    </row>
    <row r="552" spans="1:10" ht="14.5" customHeight="1" x14ac:dyDescent="0.15">
      <c r="A552" s="5"/>
      <c r="B552" s="399">
        <v>26238</v>
      </c>
      <c r="C552" s="16" t="s">
        <v>3327</v>
      </c>
      <c r="D552" s="5"/>
      <c r="E552" s="5"/>
      <c r="F552" s="111">
        <f>'PRPM WP2'!C553</f>
        <v>-5.4999999999999997E-3</v>
      </c>
      <c r="G552" s="5"/>
      <c r="H552" s="111">
        <f>'PRPM WP2'!H553</f>
        <v>6.6333333333333296E-3</v>
      </c>
      <c r="I552" s="111">
        <f t="shared" si="8"/>
        <v>-1.2133333333333329E-2</v>
      </c>
      <c r="J552" s="399">
        <v>26238</v>
      </c>
    </row>
    <row r="553" spans="1:10" ht="14.5" customHeight="1" x14ac:dyDescent="0.15">
      <c r="A553" s="5"/>
      <c r="B553" s="399">
        <v>26268</v>
      </c>
      <c r="C553" s="16" t="s">
        <v>3327</v>
      </c>
      <c r="D553" s="5"/>
      <c r="E553" s="5"/>
      <c r="F553" s="111">
        <f>'PRPM WP2'!C554</f>
        <v>8.0600000000000005E-2</v>
      </c>
      <c r="G553" s="5"/>
      <c r="H553" s="111">
        <f>'PRPM WP2'!H554</f>
        <v>6.5833333333333299E-3</v>
      </c>
      <c r="I553" s="111">
        <f t="shared" si="8"/>
        <v>7.4016666666666675E-2</v>
      </c>
      <c r="J553" s="399">
        <v>26268</v>
      </c>
    </row>
    <row r="554" spans="1:10" ht="14.5" customHeight="1" x14ac:dyDescent="0.15">
      <c r="A554" s="5"/>
      <c r="B554" s="399">
        <v>26299</v>
      </c>
      <c r="C554" s="16" t="s">
        <v>3327</v>
      </c>
      <c r="D554" s="5"/>
      <c r="E554" s="5"/>
      <c r="F554" s="111">
        <f>'PRPM WP2'!C555</f>
        <v>-7.4000000000000003E-3</v>
      </c>
      <c r="G554" s="5"/>
      <c r="H554" s="111">
        <f>'PRPM WP2'!H555</f>
        <v>6.4916666666666699E-3</v>
      </c>
      <c r="I554" s="111">
        <f t="shared" si="8"/>
        <v>-1.389166666666667E-2</v>
      </c>
      <c r="J554" s="399">
        <v>26299</v>
      </c>
    </row>
    <row r="555" spans="1:10" ht="14.5" customHeight="1" x14ac:dyDescent="0.15">
      <c r="A555" s="5"/>
      <c r="B555" s="399">
        <v>26330</v>
      </c>
      <c r="C555" s="16" t="s">
        <v>3327</v>
      </c>
      <c r="D555" s="5"/>
      <c r="E555" s="5"/>
      <c r="F555" s="111">
        <f>'PRPM WP2'!C556</f>
        <v>-2.4E-2</v>
      </c>
      <c r="G555" s="5"/>
      <c r="H555" s="111">
        <f>'PRPM WP2'!H556</f>
        <v>6.4833333333333297E-3</v>
      </c>
      <c r="I555" s="111">
        <f t="shared" si="8"/>
        <v>-3.0483333333333331E-2</v>
      </c>
      <c r="J555" s="399">
        <v>26330</v>
      </c>
    </row>
    <row r="556" spans="1:10" ht="14.5" customHeight="1" x14ac:dyDescent="0.15">
      <c r="A556" s="5"/>
      <c r="B556" s="399">
        <v>26359</v>
      </c>
      <c r="C556" s="16" t="s">
        <v>3327</v>
      </c>
      <c r="D556" s="5"/>
      <c r="E556" s="5"/>
      <c r="F556" s="111">
        <f>'PRPM WP2'!C557</f>
        <v>-3.5999999999999999E-3</v>
      </c>
      <c r="G556" s="5"/>
      <c r="H556" s="111">
        <f>'PRPM WP2'!H557</f>
        <v>6.4749999999999999E-3</v>
      </c>
      <c r="I556" s="111">
        <f t="shared" si="8"/>
        <v>-1.0075000000000001E-2</v>
      </c>
      <c r="J556" s="399">
        <v>26359</v>
      </c>
    </row>
    <row r="557" spans="1:10" ht="14.5" customHeight="1" x14ac:dyDescent="0.15">
      <c r="A557" s="5"/>
      <c r="B557" s="399">
        <v>26390</v>
      </c>
      <c r="C557" s="16" t="s">
        <v>3327</v>
      </c>
      <c r="D557" s="5"/>
      <c r="E557" s="5"/>
      <c r="F557" s="111">
        <f>'PRPM WP2'!C558</f>
        <v>-2.7699999999999999E-2</v>
      </c>
      <c r="G557" s="5"/>
      <c r="H557" s="111">
        <f>'PRPM WP2'!H558</f>
        <v>6.5166666666666697E-3</v>
      </c>
      <c r="I557" s="111">
        <f t="shared" si="8"/>
        <v>-3.4216666666666666E-2</v>
      </c>
      <c r="J557" s="399">
        <v>26390</v>
      </c>
    </row>
    <row r="558" spans="1:10" ht="14.5" customHeight="1" x14ac:dyDescent="0.15">
      <c r="A558" s="5"/>
      <c r="B558" s="399">
        <v>26420</v>
      </c>
      <c r="C558" s="16" t="s">
        <v>3327</v>
      </c>
      <c r="D558" s="5"/>
      <c r="E558" s="5"/>
      <c r="F558" s="111">
        <f>'PRPM WP2'!C559</f>
        <v>-1.6999999999999999E-3</v>
      </c>
      <c r="G558" s="5"/>
      <c r="H558" s="111">
        <f>'PRPM WP2'!H559</f>
        <v>6.5333333333333302E-3</v>
      </c>
      <c r="I558" s="111">
        <f t="shared" si="8"/>
        <v>-8.2333333333333304E-3</v>
      </c>
      <c r="J558" s="399">
        <v>26420</v>
      </c>
    </row>
    <row r="559" spans="1:10" ht="14.5" customHeight="1" x14ac:dyDescent="0.15">
      <c r="A559" s="5"/>
      <c r="B559" s="399">
        <v>26451</v>
      </c>
      <c r="C559" s="16" t="s">
        <v>3327</v>
      </c>
      <c r="D559" s="5"/>
      <c r="E559" s="5"/>
      <c r="F559" s="111">
        <f>'PRPM WP2'!C560</f>
        <v>-2.1000000000000001E-2</v>
      </c>
      <c r="G559" s="5"/>
      <c r="H559" s="111">
        <f>'PRPM WP2'!H560</f>
        <v>6.4749999999999999E-3</v>
      </c>
      <c r="I559" s="111">
        <f t="shared" si="8"/>
        <v>-2.7474999999999999E-2</v>
      </c>
      <c r="J559" s="399">
        <v>26451</v>
      </c>
    </row>
    <row r="560" spans="1:10" ht="14.5" customHeight="1" x14ac:dyDescent="0.15">
      <c r="A560" s="5"/>
      <c r="B560" s="399">
        <v>26481</v>
      </c>
      <c r="C560" s="16" t="s">
        <v>3327</v>
      </c>
      <c r="D560" s="5"/>
      <c r="E560" s="5"/>
      <c r="F560" s="111">
        <f>'PRPM WP2'!C561</f>
        <v>-1.4E-3</v>
      </c>
      <c r="G560" s="5"/>
      <c r="H560" s="111">
        <f>'PRPM WP2'!H561</f>
        <v>6.5166666666666697E-3</v>
      </c>
      <c r="I560" s="111">
        <f t="shared" si="8"/>
        <v>-7.9166666666666691E-3</v>
      </c>
      <c r="J560" s="399">
        <v>26481</v>
      </c>
    </row>
    <row r="561" spans="1:10" ht="14.5" customHeight="1" x14ac:dyDescent="0.15">
      <c r="A561" s="5"/>
      <c r="B561" s="399">
        <v>26512</v>
      </c>
      <c r="C561" s="16" t="s">
        <v>3327</v>
      </c>
      <c r="D561" s="5"/>
      <c r="E561" s="5"/>
      <c r="F561" s="111">
        <f>'PRPM WP2'!C562</f>
        <v>5.74E-2</v>
      </c>
      <c r="G561" s="5"/>
      <c r="H561" s="111">
        <f>'PRPM WP2'!H562</f>
        <v>6.3666666666666698E-3</v>
      </c>
      <c r="I561" s="111">
        <f t="shared" si="8"/>
        <v>5.1033333333333333E-2</v>
      </c>
      <c r="J561" s="399">
        <v>26512</v>
      </c>
    </row>
    <row r="562" spans="1:10" ht="14.5" customHeight="1" x14ac:dyDescent="0.15">
      <c r="A562" s="5"/>
      <c r="B562" s="399">
        <v>26543</v>
      </c>
      <c r="C562" s="16" t="s">
        <v>3327</v>
      </c>
      <c r="D562" s="5"/>
      <c r="E562" s="5"/>
      <c r="F562" s="111">
        <f>'PRPM WP2'!C563</f>
        <v>2.7000000000000001E-3</v>
      </c>
      <c r="G562" s="5"/>
      <c r="H562" s="111">
        <f>'PRPM WP2'!H563</f>
        <v>6.3416666666666699E-3</v>
      </c>
      <c r="I562" s="111">
        <f t="shared" si="8"/>
        <v>-3.6416666666666698E-3</v>
      </c>
      <c r="J562" s="399">
        <v>26543</v>
      </c>
    </row>
    <row r="563" spans="1:10" ht="14.5" customHeight="1" x14ac:dyDescent="0.15">
      <c r="A563" s="5"/>
      <c r="B563" s="399">
        <v>26573</v>
      </c>
      <c r="C563" s="16" t="s">
        <v>3327</v>
      </c>
      <c r="D563" s="5"/>
      <c r="E563" s="5"/>
      <c r="F563" s="111">
        <f>'PRPM WP2'!C564</f>
        <v>6.5100000000000005E-2</v>
      </c>
      <c r="G563" s="5"/>
      <c r="H563" s="111">
        <f>'PRPM WP2'!H564</f>
        <v>6.3833333333333303E-3</v>
      </c>
      <c r="I563" s="111">
        <f t="shared" si="8"/>
        <v>5.8716666666666674E-2</v>
      </c>
      <c r="J563" s="399">
        <v>26573</v>
      </c>
    </row>
    <row r="564" spans="1:10" ht="14.5" customHeight="1" x14ac:dyDescent="0.15">
      <c r="A564" s="5"/>
      <c r="B564" s="399">
        <v>26604</v>
      </c>
      <c r="C564" s="16" t="s">
        <v>3327</v>
      </c>
      <c r="D564" s="5"/>
      <c r="E564" s="5"/>
      <c r="F564" s="111">
        <f>'PRPM WP2'!C565</f>
        <v>6.3899999999999998E-2</v>
      </c>
      <c r="G564" s="5"/>
      <c r="H564" s="111">
        <f>'PRPM WP2'!H565</f>
        <v>6.3333333333333297E-3</v>
      </c>
      <c r="I564" s="111">
        <f t="shared" si="8"/>
        <v>5.7566666666666669E-2</v>
      </c>
      <c r="J564" s="399">
        <v>26604</v>
      </c>
    </row>
    <row r="565" spans="1:10" ht="14.5" customHeight="1" x14ac:dyDescent="0.15">
      <c r="A565" s="116">
        <v>3</v>
      </c>
      <c r="B565" s="399">
        <v>26634</v>
      </c>
      <c r="C565" s="16" t="s">
        <v>3327</v>
      </c>
      <c r="D565" s="5"/>
      <c r="E565" s="5"/>
      <c r="F565" s="111">
        <f>'PRPM WP2'!C566</f>
        <v>-1.7399999999999999E-2</v>
      </c>
      <c r="G565" s="5"/>
      <c r="H565" s="111">
        <f>'PRPM WP2'!H566</f>
        <v>6.2333333333333303E-3</v>
      </c>
      <c r="I565" s="111">
        <f t="shared" si="8"/>
        <v>-2.3633333333333329E-2</v>
      </c>
      <c r="J565" s="399">
        <v>26634</v>
      </c>
    </row>
    <row r="566" spans="1:10" ht="14.5" customHeight="1" x14ac:dyDescent="0.15">
      <c r="A566" s="116">
        <v>3</v>
      </c>
      <c r="B566" s="399">
        <f t="shared" ref="B566:B629" si="9">DATE(YEAR(B565),MONTH(B565)+1,1)</f>
        <v>26665</v>
      </c>
      <c r="C566" s="16" t="str">
        <f t="shared" ref="C566:C629" si="10">C565</f>
        <v>S&amp;P 500 Utility Index</v>
      </c>
      <c r="D566" s="5"/>
      <c r="E566" s="5"/>
      <c r="F566" s="111">
        <f>'PRPM WP2'!C567</f>
        <v>-4.3900000000000002E-2</v>
      </c>
      <c r="G566" s="5"/>
      <c r="H566" s="111">
        <f>'PRPM WP2'!H567</f>
        <v>6.2666666666666704E-3</v>
      </c>
      <c r="I566" s="111">
        <f t="shared" si="8"/>
        <v>-5.0166666666666672E-2</v>
      </c>
      <c r="J566" s="399">
        <v>26665</v>
      </c>
    </row>
    <row r="567" spans="1:10" ht="14.5" customHeight="1" x14ac:dyDescent="0.15">
      <c r="A567" s="116">
        <v>3</v>
      </c>
      <c r="B567" s="399">
        <f t="shared" si="9"/>
        <v>26696</v>
      </c>
      <c r="C567" s="16" t="str">
        <f t="shared" si="10"/>
        <v>S&amp;P 500 Utility Index</v>
      </c>
      <c r="D567" s="5"/>
      <c r="E567" s="5"/>
      <c r="F567" s="111">
        <f>'PRPM WP2'!C568</f>
        <v>-2.3400000000000001E-2</v>
      </c>
      <c r="G567" s="5"/>
      <c r="H567" s="111">
        <f>'PRPM WP2'!H568</f>
        <v>6.3499999999999997E-3</v>
      </c>
      <c r="I567" s="111">
        <f t="shared" si="8"/>
        <v>-2.9749999999999999E-2</v>
      </c>
      <c r="J567" s="399">
        <v>26696</v>
      </c>
    </row>
    <row r="568" spans="1:10" ht="14.5" customHeight="1" x14ac:dyDescent="0.15">
      <c r="A568" s="116">
        <v>3</v>
      </c>
      <c r="B568" s="399">
        <f t="shared" si="9"/>
        <v>26724</v>
      </c>
      <c r="C568" s="16" t="str">
        <f t="shared" si="10"/>
        <v>S&amp;P 500 Utility Index</v>
      </c>
      <c r="D568" s="5"/>
      <c r="E568" s="5"/>
      <c r="F568" s="111">
        <f>'PRPM WP2'!C569</f>
        <v>-1.35E-2</v>
      </c>
      <c r="G568" s="5"/>
      <c r="H568" s="111">
        <f>'PRPM WP2'!H569</f>
        <v>6.3833333333333303E-3</v>
      </c>
      <c r="I568" s="111">
        <f t="shared" si="8"/>
        <v>-1.9883333333333329E-2</v>
      </c>
      <c r="J568" s="399">
        <v>26724</v>
      </c>
    </row>
    <row r="569" spans="1:10" ht="14.5" customHeight="1" x14ac:dyDescent="0.15">
      <c r="A569" s="116">
        <v>3</v>
      </c>
      <c r="B569" s="399">
        <f t="shared" si="9"/>
        <v>26755</v>
      </c>
      <c r="C569" s="16" t="str">
        <f t="shared" si="10"/>
        <v>S&amp;P 500 Utility Index</v>
      </c>
      <c r="D569" s="5"/>
      <c r="E569" s="5"/>
      <c r="F569" s="111">
        <f>'PRPM WP2'!C570</f>
        <v>-4.8999999999999998E-3</v>
      </c>
      <c r="G569" s="5"/>
      <c r="H569" s="111">
        <f>'PRPM WP2'!H570</f>
        <v>6.3583333333333304E-3</v>
      </c>
      <c r="I569" s="111">
        <f t="shared" si="8"/>
        <v>-1.125833333333333E-2</v>
      </c>
      <c r="J569" s="399">
        <v>26755</v>
      </c>
    </row>
    <row r="570" spans="1:10" ht="14.5" customHeight="1" x14ac:dyDescent="0.15">
      <c r="A570" s="116">
        <v>3</v>
      </c>
      <c r="B570" s="399">
        <f t="shared" si="9"/>
        <v>26785</v>
      </c>
      <c r="C570" s="16" t="str">
        <f t="shared" si="10"/>
        <v>S&amp;P 500 Utility Index</v>
      </c>
      <c r="D570" s="5"/>
      <c r="E570" s="5"/>
      <c r="F570" s="111">
        <f>'PRPM WP2'!C571</f>
        <v>6.7000000000000002E-3</v>
      </c>
      <c r="G570" s="5"/>
      <c r="H570" s="111">
        <f>'PRPM WP2'!H571</f>
        <v>6.3583333333333304E-3</v>
      </c>
      <c r="I570" s="111">
        <f t="shared" si="8"/>
        <v>3.416666666666698E-4</v>
      </c>
      <c r="J570" s="399">
        <v>26785</v>
      </c>
    </row>
    <row r="571" spans="1:10" ht="14.5" customHeight="1" x14ac:dyDescent="0.15">
      <c r="A571" s="116">
        <v>3</v>
      </c>
      <c r="B571" s="399">
        <f t="shared" si="9"/>
        <v>26816</v>
      </c>
      <c r="C571" s="16" t="str">
        <f t="shared" si="10"/>
        <v>S&amp;P 500 Utility Index</v>
      </c>
      <c r="D571" s="5"/>
      <c r="E571" s="5"/>
      <c r="F571" s="111">
        <f>'PRPM WP2'!C572</f>
        <v>-1.67E-2</v>
      </c>
      <c r="G571" s="5"/>
      <c r="H571" s="111">
        <f>'PRPM WP2'!H572</f>
        <v>6.4250000000000002E-3</v>
      </c>
      <c r="I571" s="111">
        <f t="shared" si="8"/>
        <v>-2.3125E-2</v>
      </c>
      <c r="J571" s="399">
        <v>26816</v>
      </c>
    </row>
    <row r="572" spans="1:10" ht="14.5" customHeight="1" x14ac:dyDescent="0.15">
      <c r="A572" s="116">
        <v>3</v>
      </c>
      <c r="B572" s="399">
        <f t="shared" si="9"/>
        <v>26846</v>
      </c>
      <c r="C572" s="16" t="str">
        <f t="shared" si="10"/>
        <v>S&amp;P 500 Utility Index</v>
      </c>
      <c r="D572" s="5"/>
      <c r="E572" s="5"/>
      <c r="F572" s="111">
        <f>'PRPM WP2'!C573</f>
        <v>-1.9900000000000001E-2</v>
      </c>
      <c r="G572" s="5"/>
      <c r="H572" s="111">
        <f>'PRPM WP2'!H573</f>
        <v>6.5166666666666697E-3</v>
      </c>
      <c r="I572" s="111">
        <f t="shared" si="8"/>
        <v>-2.6416666666666672E-2</v>
      </c>
      <c r="J572" s="399">
        <v>26846</v>
      </c>
    </row>
    <row r="573" spans="1:10" ht="14.5" customHeight="1" x14ac:dyDescent="0.15">
      <c r="A573" s="116">
        <v>3</v>
      </c>
      <c r="B573" s="399">
        <f t="shared" si="9"/>
        <v>26877</v>
      </c>
      <c r="C573" s="16" t="str">
        <f t="shared" si="10"/>
        <v>S&amp;P 500 Utility Index</v>
      </c>
      <c r="D573" s="5"/>
      <c r="E573" s="5"/>
      <c r="F573" s="111">
        <f>'PRPM WP2'!C574</f>
        <v>-2.8400000000000002E-2</v>
      </c>
      <c r="G573" s="5"/>
      <c r="H573" s="111">
        <f>'PRPM WP2'!H574</f>
        <v>6.7000000000000002E-3</v>
      </c>
      <c r="I573" s="111">
        <f t="shared" si="8"/>
        <v>-3.5099999999999999E-2</v>
      </c>
      <c r="J573" s="399">
        <v>26877</v>
      </c>
    </row>
    <row r="574" spans="1:10" ht="14.5" customHeight="1" x14ac:dyDescent="0.15">
      <c r="A574" s="116">
        <v>3</v>
      </c>
      <c r="B574" s="399">
        <f t="shared" si="9"/>
        <v>26908</v>
      </c>
      <c r="C574" s="16" t="str">
        <f t="shared" si="10"/>
        <v>S&amp;P 500 Utility Index</v>
      </c>
      <c r="D574" s="5"/>
      <c r="E574" s="5"/>
      <c r="F574" s="111">
        <f>'PRPM WP2'!C575</f>
        <v>7.7100000000000002E-2</v>
      </c>
      <c r="G574" s="5"/>
      <c r="H574" s="111">
        <f>'PRPM WP2'!H575</f>
        <v>6.7000000000000002E-3</v>
      </c>
      <c r="I574" s="111">
        <f t="shared" si="8"/>
        <v>7.0400000000000004E-2</v>
      </c>
      <c r="J574" s="399">
        <v>26908</v>
      </c>
    </row>
    <row r="575" spans="1:10" ht="14.5" customHeight="1" x14ac:dyDescent="0.15">
      <c r="A575" s="116">
        <v>3</v>
      </c>
      <c r="B575" s="399">
        <f t="shared" si="9"/>
        <v>26938</v>
      </c>
      <c r="C575" s="16" t="str">
        <f t="shared" si="10"/>
        <v>S&amp;P 500 Utility Index</v>
      </c>
      <c r="D575" s="5"/>
      <c r="E575" s="5"/>
      <c r="F575" s="111">
        <f>'PRPM WP2'!C576</f>
        <v>-3.8800000000000001E-2</v>
      </c>
      <c r="G575" s="5"/>
      <c r="H575" s="111">
        <f>'PRPM WP2'!H576</f>
        <v>6.6833333333333302E-3</v>
      </c>
      <c r="I575" s="111">
        <f t="shared" si="8"/>
        <v>-4.5483333333333334E-2</v>
      </c>
      <c r="J575" s="399">
        <v>26938</v>
      </c>
    </row>
    <row r="576" spans="1:10" ht="14.5" customHeight="1" x14ac:dyDescent="0.15">
      <c r="A576" s="116">
        <v>3</v>
      </c>
      <c r="B576" s="399">
        <f t="shared" si="9"/>
        <v>26969</v>
      </c>
      <c r="C576" s="16" t="str">
        <f t="shared" si="10"/>
        <v>S&amp;P 500 Utility Index</v>
      </c>
      <c r="D576" s="5"/>
      <c r="E576" s="5"/>
      <c r="F576" s="111">
        <f>'PRPM WP2'!C577</f>
        <v>-0.1172</v>
      </c>
      <c r="G576" s="5"/>
      <c r="H576" s="111">
        <f>'PRPM WP2'!H577</f>
        <v>6.7916666666666698E-3</v>
      </c>
      <c r="I576" s="111">
        <f t="shared" si="8"/>
        <v>-0.12399166666666667</v>
      </c>
      <c r="J576" s="399">
        <v>26969</v>
      </c>
    </row>
    <row r="577" spans="1:10" ht="14.5" customHeight="1" x14ac:dyDescent="0.15">
      <c r="A577" s="116">
        <v>3</v>
      </c>
      <c r="B577" s="399">
        <f t="shared" si="9"/>
        <v>26999</v>
      </c>
      <c r="C577" s="16" t="str">
        <f t="shared" si="10"/>
        <v>S&amp;P 500 Utility Index</v>
      </c>
      <c r="D577" s="5"/>
      <c r="E577" s="5"/>
      <c r="F577" s="111">
        <f>'PRPM WP2'!C578</f>
        <v>3.7499999999999999E-2</v>
      </c>
      <c r="G577" s="5"/>
      <c r="H577" s="111">
        <f>'PRPM WP2'!H578</f>
        <v>6.8666666666666702E-3</v>
      </c>
      <c r="I577" s="111">
        <f t="shared" si="8"/>
        <v>3.0633333333333328E-2</v>
      </c>
      <c r="J577" s="399">
        <v>26999</v>
      </c>
    </row>
    <row r="578" spans="1:10" ht="14.5" customHeight="1" x14ac:dyDescent="0.15">
      <c r="A578" s="116">
        <v>3</v>
      </c>
      <c r="B578" s="399">
        <f t="shared" si="9"/>
        <v>27030</v>
      </c>
      <c r="C578" s="16" t="str">
        <f t="shared" si="10"/>
        <v>S&amp;P 500 Utility Index</v>
      </c>
      <c r="D578" s="5"/>
      <c r="E578" s="5"/>
      <c r="F578" s="111">
        <f>'PRPM WP2'!C579</f>
        <v>4.1799999999999997E-2</v>
      </c>
      <c r="G578" s="5"/>
      <c r="H578" s="111">
        <f>'PRPM WP2'!H579</f>
        <v>6.9666666666666696E-3</v>
      </c>
      <c r="I578" s="111">
        <f t="shared" si="8"/>
        <v>3.4833333333333327E-2</v>
      </c>
      <c r="J578" s="399">
        <v>27030</v>
      </c>
    </row>
    <row r="579" spans="1:10" ht="14.5" customHeight="1" x14ac:dyDescent="0.15">
      <c r="A579" s="116">
        <v>3</v>
      </c>
      <c r="B579" s="399">
        <f t="shared" si="9"/>
        <v>27061</v>
      </c>
      <c r="C579" s="16" t="str">
        <f t="shared" si="10"/>
        <v>S&amp;P 500 Utility Index</v>
      </c>
      <c r="D579" s="5"/>
      <c r="E579" s="5"/>
      <c r="F579" s="111">
        <f>'PRPM WP2'!C580</f>
        <v>6.0000000000000001E-3</v>
      </c>
      <c r="G579" s="5"/>
      <c r="H579" s="111">
        <f>'PRPM WP2'!H580</f>
        <v>7.0166666666666702E-3</v>
      </c>
      <c r="I579" s="111">
        <f t="shared" si="8"/>
        <v>-1.0166666666666701E-3</v>
      </c>
      <c r="J579" s="399">
        <v>27061</v>
      </c>
    </row>
    <row r="580" spans="1:10" ht="14.5" customHeight="1" x14ac:dyDescent="0.15">
      <c r="A580" s="116">
        <v>3</v>
      </c>
      <c r="B580" s="399">
        <f t="shared" si="9"/>
        <v>27089</v>
      </c>
      <c r="C580" s="16" t="str">
        <f t="shared" si="10"/>
        <v>S&amp;P 500 Utility Index</v>
      </c>
      <c r="D580" s="5"/>
      <c r="E580" s="5"/>
      <c r="F580" s="111">
        <f>'PRPM WP2'!C581</f>
        <v>-3.8899999999999997E-2</v>
      </c>
      <c r="G580" s="5"/>
      <c r="H580" s="111">
        <f>'PRPM WP2'!H581</f>
        <v>7.0499999999999998E-3</v>
      </c>
      <c r="I580" s="111">
        <f t="shared" si="8"/>
        <v>-4.5949999999999998E-2</v>
      </c>
      <c r="J580" s="399">
        <v>27089</v>
      </c>
    </row>
    <row r="581" spans="1:10" ht="14.5" customHeight="1" x14ac:dyDescent="0.15">
      <c r="A581" s="116">
        <v>3</v>
      </c>
      <c r="B581" s="399">
        <f t="shared" si="9"/>
        <v>27120</v>
      </c>
      <c r="C581" s="16" t="str">
        <f t="shared" si="10"/>
        <v>S&amp;P 500 Utility Index</v>
      </c>
      <c r="D581" s="5"/>
      <c r="E581" s="5"/>
      <c r="F581" s="111">
        <f>'PRPM WP2'!C582</f>
        <v>-0.12959999999999999</v>
      </c>
      <c r="G581" s="5"/>
      <c r="H581" s="111">
        <f>'PRPM WP2'!H582</f>
        <v>7.3083333333333299E-3</v>
      </c>
      <c r="I581" s="111">
        <f t="shared" si="8"/>
        <v>-0.13690833333333333</v>
      </c>
      <c r="J581" s="399">
        <v>27120</v>
      </c>
    </row>
    <row r="582" spans="1:10" ht="14.5" customHeight="1" x14ac:dyDescent="0.15">
      <c r="A582" s="116">
        <v>3</v>
      </c>
      <c r="B582" s="399">
        <f t="shared" si="9"/>
        <v>27150</v>
      </c>
      <c r="C582" s="16" t="str">
        <f t="shared" si="10"/>
        <v>S&amp;P 500 Utility Index</v>
      </c>
      <c r="D582" s="5"/>
      <c r="E582" s="5"/>
      <c r="F582" s="111">
        <f>'PRPM WP2'!C583</f>
        <v>-4.8399999999999999E-2</v>
      </c>
      <c r="G582" s="5"/>
      <c r="H582" s="111">
        <f>'PRPM WP2'!H583</f>
        <v>7.4999999999999997E-3</v>
      </c>
      <c r="I582" s="111">
        <f t="shared" si="8"/>
        <v>-5.5899999999999998E-2</v>
      </c>
      <c r="J582" s="399">
        <v>27150</v>
      </c>
    </row>
    <row r="583" spans="1:10" ht="14.5" customHeight="1" x14ac:dyDescent="0.15">
      <c r="A583" s="116">
        <v>3</v>
      </c>
      <c r="B583" s="399">
        <f t="shared" si="9"/>
        <v>27181</v>
      </c>
      <c r="C583" s="16" t="str">
        <f t="shared" si="10"/>
        <v>S&amp;P 500 Utility Index</v>
      </c>
      <c r="D583" s="5"/>
      <c r="E583" s="5"/>
      <c r="F583" s="111">
        <f>'PRPM WP2'!C584</f>
        <v>-5.7000000000000002E-2</v>
      </c>
      <c r="G583" s="5"/>
      <c r="H583" s="111">
        <f>'PRPM WP2'!H584</f>
        <v>7.76666666666667E-3</v>
      </c>
      <c r="I583" s="111">
        <f t="shared" si="8"/>
        <v>-6.4766666666666667E-2</v>
      </c>
      <c r="J583" s="399">
        <v>27181</v>
      </c>
    </row>
    <row r="584" spans="1:10" ht="14.5" customHeight="1" x14ac:dyDescent="0.15">
      <c r="A584" s="116">
        <v>3</v>
      </c>
      <c r="B584" s="399">
        <f t="shared" si="9"/>
        <v>27211</v>
      </c>
      <c r="C584" s="16" t="str">
        <f t="shared" si="10"/>
        <v>S&amp;P 500 Utility Index</v>
      </c>
      <c r="D584" s="5"/>
      <c r="E584" s="5"/>
      <c r="F584" s="111">
        <f>'PRPM WP2'!C585</f>
        <v>-8.8999999999999999E-3</v>
      </c>
      <c r="G584" s="5"/>
      <c r="H584" s="111">
        <f>'PRPM WP2'!H585</f>
        <v>8.0499999999999999E-3</v>
      </c>
      <c r="I584" s="111">
        <f t="shared" si="8"/>
        <v>-1.695E-2</v>
      </c>
      <c r="J584" s="399">
        <v>27211</v>
      </c>
    </row>
    <row r="585" spans="1:10" ht="14.5" customHeight="1" x14ac:dyDescent="0.15">
      <c r="A585" s="116">
        <v>3</v>
      </c>
      <c r="B585" s="399">
        <f t="shared" si="9"/>
        <v>27242</v>
      </c>
      <c r="C585" s="16" t="str">
        <f t="shared" si="10"/>
        <v>S&amp;P 500 Utility Index</v>
      </c>
      <c r="D585" s="5"/>
      <c r="E585" s="5"/>
      <c r="F585" s="111">
        <f>'PRPM WP2'!C586</f>
        <v>-8.7099999999999997E-2</v>
      </c>
      <c r="G585" s="5"/>
      <c r="H585" s="111">
        <f>'PRPM WP2'!H586</f>
        <v>8.3583333333333305E-3</v>
      </c>
      <c r="I585" s="111">
        <f t="shared" si="8"/>
        <v>-9.5458333333333326E-2</v>
      </c>
      <c r="J585" s="399">
        <v>27242</v>
      </c>
    </row>
    <row r="586" spans="1:10" ht="14.5" customHeight="1" x14ac:dyDescent="0.15">
      <c r="A586" s="116">
        <v>3</v>
      </c>
      <c r="B586" s="399">
        <f t="shared" si="9"/>
        <v>27273</v>
      </c>
      <c r="C586" s="16" t="str">
        <f t="shared" si="10"/>
        <v>S&amp;P 500 Utility Index</v>
      </c>
      <c r="D586" s="5"/>
      <c r="E586" s="5"/>
      <c r="F586" s="111">
        <f>'PRPM WP2'!C587</f>
        <v>-8.6E-3</v>
      </c>
      <c r="G586" s="5"/>
      <c r="H586" s="111">
        <f>'PRPM WP2'!H587</f>
        <v>8.7083333333333405E-3</v>
      </c>
      <c r="I586" s="111">
        <f t="shared" si="8"/>
        <v>-1.7308333333333342E-2</v>
      </c>
      <c r="J586" s="399">
        <v>27273</v>
      </c>
    </row>
    <row r="587" spans="1:10" ht="14.5" customHeight="1" x14ac:dyDescent="0.15">
      <c r="A587" s="116">
        <v>3</v>
      </c>
      <c r="B587" s="399">
        <f t="shared" si="9"/>
        <v>27303</v>
      </c>
      <c r="C587" s="16" t="str">
        <f t="shared" si="10"/>
        <v>S&amp;P 500 Utility Index</v>
      </c>
      <c r="D587" s="5"/>
      <c r="E587" s="5"/>
      <c r="F587" s="111">
        <f>'PRPM WP2'!C588</f>
        <v>0.11990000000000001</v>
      </c>
      <c r="G587" s="5"/>
      <c r="H587" s="111">
        <f>'PRPM WP2'!H588</f>
        <v>8.9833333333333293E-3</v>
      </c>
      <c r="I587" s="111">
        <f t="shared" si="8"/>
        <v>0.11091666666666668</v>
      </c>
      <c r="J587" s="399">
        <v>27303</v>
      </c>
    </row>
    <row r="588" spans="1:10" ht="14.5" customHeight="1" x14ac:dyDescent="0.15">
      <c r="A588" s="116">
        <v>3</v>
      </c>
      <c r="B588" s="399">
        <f t="shared" si="9"/>
        <v>27334</v>
      </c>
      <c r="C588" s="16" t="str">
        <f t="shared" si="10"/>
        <v>S&amp;P 500 Utility Index</v>
      </c>
      <c r="D588" s="5"/>
      <c r="E588" s="5"/>
      <c r="F588" s="111">
        <f>'PRPM WP2'!C589</f>
        <v>-1.1900000000000001E-2</v>
      </c>
      <c r="G588" s="5"/>
      <c r="H588" s="111">
        <f>'PRPM WP2'!H589</f>
        <v>8.7166666666666694E-3</v>
      </c>
      <c r="I588" s="111">
        <f t="shared" si="8"/>
        <v>-2.0616666666666672E-2</v>
      </c>
      <c r="J588" s="399">
        <v>27334</v>
      </c>
    </row>
    <row r="589" spans="1:10" ht="14.5" customHeight="1" x14ac:dyDescent="0.15">
      <c r="A589" s="116">
        <v>3</v>
      </c>
      <c r="B589" s="399">
        <f t="shared" si="9"/>
        <v>27364</v>
      </c>
      <c r="C589" s="16" t="str">
        <f t="shared" si="10"/>
        <v>S&amp;P 500 Utility Index</v>
      </c>
      <c r="D589" s="5"/>
      <c r="E589" s="5"/>
      <c r="F589" s="111">
        <f>'PRPM WP2'!C590</f>
        <v>4.4000000000000003E-3</v>
      </c>
      <c r="G589" s="5"/>
      <c r="H589" s="111">
        <f>'PRPM WP2'!H590</f>
        <v>8.5583333333333293E-3</v>
      </c>
      <c r="I589" s="111">
        <f t="shared" si="8"/>
        <v>-4.158333333333329E-3</v>
      </c>
      <c r="J589" s="399">
        <v>27364</v>
      </c>
    </row>
    <row r="590" spans="1:10" ht="14.5" customHeight="1" x14ac:dyDescent="0.15">
      <c r="A590" s="116">
        <v>3</v>
      </c>
      <c r="B590" s="399">
        <f t="shared" si="9"/>
        <v>27395</v>
      </c>
      <c r="C590" s="16" t="str">
        <f t="shared" si="10"/>
        <v>S&amp;P 500 Utility Index</v>
      </c>
      <c r="D590" s="5"/>
      <c r="E590" s="5"/>
      <c r="F590" s="111">
        <f>'PRPM WP2'!C591</f>
        <v>0.18970000000000001</v>
      </c>
      <c r="G590" s="5"/>
      <c r="H590" s="111">
        <f>'PRPM WP2'!H591</f>
        <v>8.6416666666666708E-3</v>
      </c>
      <c r="I590" s="111">
        <f t="shared" si="8"/>
        <v>0.18105833333333335</v>
      </c>
      <c r="J590" s="399">
        <v>27395</v>
      </c>
    </row>
    <row r="591" spans="1:10" ht="14.5" customHeight="1" x14ac:dyDescent="0.15">
      <c r="A591" s="116">
        <v>3</v>
      </c>
      <c r="B591" s="399">
        <f t="shared" si="9"/>
        <v>27426</v>
      </c>
      <c r="C591" s="16" t="str">
        <f t="shared" si="10"/>
        <v>S&amp;P 500 Utility Index</v>
      </c>
      <c r="D591" s="5"/>
      <c r="E591" s="5"/>
      <c r="F591" s="111">
        <f>'PRPM WP2'!C592</f>
        <v>1.43E-2</v>
      </c>
      <c r="G591" s="5"/>
      <c r="H591" s="111">
        <f>'PRPM WP2'!H592</f>
        <v>8.3250000000000008E-3</v>
      </c>
      <c r="I591" s="111">
        <f t="shared" si="8"/>
        <v>5.9749999999999994E-3</v>
      </c>
      <c r="J591" s="399">
        <v>27426</v>
      </c>
    </row>
    <row r="592" spans="1:10" ht="14.5" customHeight="1" x14ac:dyDescent="0.15">
      <c r="A592" s="116">
        <v>3</v>
      </c>
      <c r="B592" s="399">
        <f t="shared" si="9"/>
        <v>27454</v>
      </c>
      <c r="C592" s="16" t="str">
        <f t="shared" si="10"/>
        <v>S&amp;P 500 Utility Index</v>
      </c>
      <c r="D592" s="5"/>
      <c r="E592" s="5"/>
      <c r="F592" s="111">
        <f>'PRPM WP2'!C593</f>
        <v>-2.1600000000000001E-2</v>
      </c>
      <c r="G592" s="5"/>
      <c r="H592" s="111">
        <f>'PRPM WP2'!H593</f>
        <v>8.0999999999999996E-3</v>
      </c>
      <c r="I592" s="111">
        <f t="shared" si="8"/>
        <v>-2.9700000000000001E-2</v>
      </c>
      <c r="J592" s="399">
        <v>27454</v>
      </c>
    </row>
    <row r="593" spans="1:10" ht="14.5" customHeight="1" x14ac:dyDescent="0.15">
      <c r="A593" s="116">
        <v>3</v>
      </c>
      <c r="B593" s="399">
        <f t="shared" si="9"/>
        <v>27485</v>
      </c>
      <c r="C593" s="16" t="str">
        <f t="shared" si="10"/>
        <v>S&amp;P 500 Utility Index</v>
      </c>
      <c r="D593" s="5"/>
      <c r="E593" s="5"/>
      <c r="F593" s="111">
        <f>'PRPM WP2'!C594</f>
        <v>-1.4E-2</v>
      </c>
      <c r="G593" s="5"/>
      <c r="H593" s="111">
        <f>'PRPM WP2'!H594</f>
        <v>8.3833333333333294E-3</v>
      </c>
      <c r="I593" s="111">
        <f t="shared" si="8"/>
        <v>-2.2383333333333331E-2</v>
      </c>
      <c r="J593" s="399">
        <v>27485</v>
      </c>
    </row>
    <row r="594" spans="1:10" ht="14.5" customHeight="1" x14ac:dyDescent="0.15">
      <c r="A594" s="116">
        <v>3</v>
      </c>
      <c r="B594" s="399">
        <f t="shared" si="9"/>
        <v>27515</v>
      </c>
      <c r="C594" s="16" t="str">
        <f t="shared" si="10"/>
        <v>S&amp;P 500 Utility Index</v>
      </c>
      <c r="D594" s="5"/>
      <c r="E594" s="5"/>
      <c r="F594" s="111">
        <f>'PRPM WP2'!C595</f>
        <v>8.6599999999999996E-2</v>
      </c>
      <c r="G594" s="5"/>
      <c r="H594" s="111">
        <f>'PRPM WP2'!H595</f>
        <v>8.5249999999999996E-3</v>
      </c>
      <c r="I594" s="111">
        <f t="shared" si="8"/>
        <v>7.8074999999999992E-2</v>
      </c>
      <c r="J594" s="399">
        <v>27515</v>
      </c>
    </row>
    <row r="595" spans="1:10" ht="14.5" customHeight="1" x14ac:dyDescent="0.15">
      <c r="A595" s="116">
        <v>3</v>
      </c>
      <c r="B595" s="399">
        <f t="shared" si="9"/>
        <v>27546</v>
      </c>
      <c r="C595" s="16" t="str">
        <f t="shared" si="10"/>
        <v>S&amp;P 500 Utility Index</v>
      </c>
      <c r="D595" s="5"/>
      <c r="E595" s="5"/>
      <c r="F595" s="111">
        <f>'PRPM WP2'!C596</f>
        <v>0.1067</v>
      </c>
      <c r="G595" s="5"/>
      <c r="H595" s="111">
        <f>'PRPM WP2'!H596</f>
        <v>8.4166666666666695E-3</v>
      </c>
      <c r="I595" s="111">
        <f t="shared" si="8"/>
        <v>9.8283333333333334E-2</v>
      </c>
      <c r="J595" s="399">
        <v>27546</v>
      </c>
    </row>
    <row r="596" spans="1:10" ht="14.5" customHeight="1" x14ac:dyDescent="0.15">
      <c r="A596" s="116">
        <v>3</v>
      </c>
      <c r="B596" s="399">
        <f t="shared" si="9"/>
        <v>27576</v>
      </c>
      <c r="C596" s="16" t="str">
        <f t="shared" si="10"/>
        <v>S&amp;P 500 Utility Index</v>
      </c>
      <c r="D596" s="5"/>
      <c r="E596" s="5"/>
      <c r="F596" s="111">
        <f>'PRPM WP2'!C597</f>
        <v>-5.0999999999999997E-2</v>
      </c>
      <c r="G596" s="5"/>
      <c r="H596" s="111">
        <f>'PRPM WP2'!H597</f>
        <v>8.3416666666666708E-3</v>
      </c>
      <c r="I596" s="111">
        <f t="shared" si="8"/>
        <v>-5.9341666666666668E-2</v>
      </c>
      <c r="J596" s="399">
        <v>27576</v>
      </c>
    </row>
    <row r="597" spans="1:10" ht="14.5" customHeight="1" x14ac:dyDescent="0.15">
      <c r="A597" s="116">
        <v>3</v>
      </c>
      <c r="B597" s="399">
        <f t="shared" si="9"/>
        <v>27607</v>
      </c>
      <c r="C597" s="16" t="str">
        <f t="shared" si="10"/>
        <v>S&amp;P 500 Utility Index</v>
      </c>
      <c r="D597" s="5"/>
      <c r="E597" s="5"/>
      <c r="F597" s="111">
        <f>'PRPM WP2'!C598</f>
        <v>-2.12E-2</v>
      </c>
      <c r="G597" s="5"/>
      <c r="H597" s="111">
        <f>'PRPM WP2'!H598</f>
        <v>8.4333333333333291E-3</v>
      </c>
      <c r="I597" s="111">
        <f t="shared" si="8"/>
        <v>-2.9633333333333331E-2</v>
      </c>
      <c r="J597" s="399">
        <v>27607</v>
      </c>
    </row>
    <row r="598" spans="1:10" ht="14.5" customHeight="1" x14ac:dyDescent="0.15">
      <c r="A598" s="116">
        <v>3</v>
      </c>
      <c r="B598" s="399">
        <f t="shared" si="9"/>
        <v>27638</v>
      </c>
      <c r="C598" s="16" t="str">
        <f t="shared" si="10"/>
        <v>S&amp;P 500 Utility Index</v>
      </c>
      <c r="D598" s="5"/>
      <c r="E598" s="5"/>
      <c r="F598" s="111">
        <f>'PRPM WP2'!C599</f>
        <v>-4.8999999999999998E-3</v>
      </c>
      <c r="G598" s="5"/>
      <c r="H598" s="111">
        <f>'PRPM WP2'!H599</f>
        <v>8.4916666666666699E-3</v>
      </c>
      <c r="I598" s="111">
        <f t="shared" si="8"/>
        <v>-1.339166666666667E-2</v>
      </c>
      <c r="J598" s="399">
        <v>27638</v>
      </c>
    </row>
    <row r="599" spans="1:10" ht="14.5" customHeight="1" x14ac:dyDescent="0.15">
      <c r="A599" s="116">
        <v>3</v>
      </c>
      <c r="B599" s="399">
        <f t="shared" si="9"/>
        <v>27668</v>
      </c>
      <c r="C599" s="16" t="str">
        <f t="shared" si="10"/>
        <v>S&amp;P 500 Utility Index</v>
      </c>
      <c r="D599" s="5"/>
      <c r="E599" s="5"/>
      <c r="F599" s="111">
        <f>'PRPM WP2'!C600</f>
        <v>7.0800000000000002E-2</v>
      </c>
      <c r="G599" s="5"/>
      <c r="H599" s="111">
        <f>'PRPM WP2'!H600</f>
        <v>8.4666666666666692E-3</v>
      </c>
      <c r="I599" s="111">
        <f t="shared" si="8"/>
        <v>6.2333333333333331E-2</v>
      </c>
      <c r="J599" s="399">
        <v>27668</v>
      </c>
    </row>
    <row r="600" spans="1:10" ht="14.5" customHeight="1" x14ac:dyDescent="0.15">
      <c r="A600" s="116">
        <v>3</v>
      </c>
      <c r="B600" s="399">
        <f t="shared" si="9"/>
        <v>27699</v>
      </c>
      <c r="C600" s="16" t="str">
        <f t="shared" si="10"/>
        <v>S&amp;P 500 Utility Index</v>
      </c>
      <c r="D600" s="5"/>
      <c r="E600" s="5"/>
      <c r="F600" s="111">
        <f>'PRPM WP2'!C601</f>
        <v>3.5000000000000003E-2</v>
      </c>
      <c r="G600" s="5"/>
      <c r="H600" s="111">
        <f>'PRPM WP2'!H601</f>
        <v>8.3666666666666698E-3</v>
      </c>
      <c r="I600" s="111">
        <f t="shared" si="8"/>
        <v>2.6633333333333335E-2</v>
      </c>
      <c r="J600" s="399">
        <v>27699</v>
      </c>
    </row>
    <row r="601" spans="1:10" ht="14.5" customHeight="1" x14ac:dyDescent="0.15">
      <c r="A601" s="116">
        <v>3</v>
      </c>
      <c r="B601" s="399">
        <f t="shared" si="9"/>
        <v>27729</v>
      </c>
      <c r="C601" s="16" t="str">
        <f t="shared" si="10"/>
        <v>S&amp;P 500 Utility Index</v>
      </c>
      <c r="D601" s="5"/>
      <c r="E601" s="5"/>
      <c r="F601" s="111">
        <f>'PRPM WP2'!C602</f>
        <v>7.7000000000000002E-3</v>
      </c>
      <c r="G601" s="5"/>
      <c r="H601" s="111">
        <f>'PRPM WP2'!H602</f>
        <v>8.4250000000000002E-3</v>
      </c>
      <c r="I601" s="111">
        <f t="shared" si="8"/>
        <v>-7.2499999999999995E-4</v>
      </c>
      <c r="J601" s="399">
        <v>27729</v>
      </c>
    </row>
    <row r="602" spans="1:10" ht="14.5" customHeight="1" x14ac:dyDescent="0.15">
      <c r="A602" s="116">
        <v>3</v>
      </c>
      <c r="B602" s="399">
        <f t="shared" si="9"/>
        <v>27760</v>
      </c>
      <c r="C602" s="16" t="str">
        <f t="shared" si="10"/>
        <v>S&amp;P 500 Utility Index</v>
      </c>
      <c r="D602" s="5"/>
      <c r="E602" s="5"/>
      <c r="F602" s="111">
        <f>'PRPM WP2'!C603</f>
        <v>8.9399999999999993E-2</v>
      </c>
      <c r="G602" s="5"/>
      <c r="H602" s="111">
        <f>'PRPM WP2'!H603</f>
        <v>8.2500000000000004E-3</v>
      </c>
      <c r="I602" s="111">
        <f t="shared" ref="I602:I665" si="11">F602-H602</f>
        <v>8.115E-2</v>
      </c>
      <c r="J602" s="399">
        <v>27760</v>
      </c>
    </row>
    <row r="603" spans="1:10" ht="14.5" customHeight="1" x14ac:dyDescent="0.15">
      <c r="A603" s="116">
        <v>3</v>
      </c>
      <c r="B603" s="399">
        <f t="shared" si="9"/>
        <v>27791</v>
      </c>
      <c r="C603" s="16" t="str">
        <f t="shared" si="10"/>
        <v>S&amp;P 500 Utility Index</v>
      </c>
      <c r="D603" s="5"/>
      <c r="E603" s="5"/>
      <c r="F603" s="111">
        <f>'PRPM WP2'!C604</f>
        <v>-3.56E-2</v>
      </c>
      <c r="G603" s="5"/>
      <c r="H603" s="111">
        <f>'PRPM WP2'!H604</f>
        <v>8.0916666666666706E-3</v>
      </c>
      <c r="I603" s="111">
        <f t="shared" si="11"/>
        <v>-4.369166666666667E-2</v>
      </c>
      <c r="J603" s="399">
        <v>27791</v>
      </c>
    </row>
    <row r="604" spans="1:10" ht="14.5" customHeight="1" x14ac:dyDescent="0.15">
      <c r="A604" s="116">
        <v>3</v>
      </c>
      <c r="B604" s="399">
        <f t="shared" si="9"/>
        <v>27820</v>
      </c>
      <c r="C604" s="16" t="str">
        <f t="shared" si="10"/>
        <v>S&amp;P 500 Utility Index</v>
      </c>
      <c r="D604" s="5"/>
      <c r="E604" s="5"/>
      <c r="F604" s="111">
        <f>'PRPM WP2'!C605</f>
        <v>0.01</v>
      </c>
      <c r="G604" s="5"/>
      <c r="H604" s="111">
        <f>'PRPM WP2'!H605</f>
        <v>8.0583333333333305E-3</v>
      </c>
      <c r="I604" s="111">
        <f t="shared" si="11"/>
        <v>1.9416666666666697E-3</v>
      </c>
      <c r="J604" s="399">
        <v>27820</v>
      </c>
    </row>
    <row r="605" spans="1:10" ht="14.5" customHeight="1" x14ac:dyDescent="0.15">
      <c r="A605" s="116">
        <v>3</v>
      </c>
      <c r="B605" s="399">
        <f t="shared" si="9"/>
        <v>27851</v>
      </c>
      <c r="C605" s="16" t="str">
        <f t="shared" si="10"/>
        <v>S&amp;P 500 Utility Index</v>
      </c>
      <c r="D605" s="5"/>
      <c r="E605" s="5"/>
      <c r="F605" s="111">
        <f>'PRPM WP2'!C606</f>
        <v>3.7000000000000002E-3</v>
      </c>
      <c r="G605" s="5"/>
      <c r="H605" s="111">
        <f>'PRPM WP2'!H606</f>
        <v>7.9416666666666698E-3</v>
      </c>
      <c r="I605" s="111">
        <f t="shared" si="11"/>
        <v>-4.2416666666666696E-3</v>
      </c>
      <c r="J605" s="399">
        <v>27851</v>
      </c>
    </row>
    <row r="606" spans="1:10" ht="14.5" customHeight="1" x14ac:dyDescent="0.15">
      <c r="A606" s="116">
        <v>3</v>
      </c>
      <c r="B606" s="399">
        <f t="shared" si="9"/>
        <v>27881</v>
      </c>
      <c r="C606" s="16" t="str">
        <f t="shared" si="10"/>
        <v>S&amp;P 500 Utility Index</v>
      </c>
      <c r="D606" s="5"/>
      <c r="E606" s="5"/>
      <c r="F606" s="111">
        <f>'PRPM WP2'!C607</f>
        <v>-1.3899999999999999E-2</v>
      </c>
      <c r="G606" s="5"/>
      <c r="H606" s="111">
        <f>'PRPM WP2'!H607</f>
        <v>7.9583333333333294E-3</v>
      </c>
      <c r="I606" s="111">
        <f t="shared" si="11"/>
        <v>-2.1858333333333327E-2</v>
      </c>
      <c r="J606" s="399">
        <v>27881</v>
      </c>
    </row>
    <row r="607" spans="1:10" ht="14.5" customHeight="1" x14ac:dyDescent="0.15">
      <c r="A607" s="116">
        <v>3</v>
      </c>
      <c r="B607" s="399">
        <f t="shared" si="9"/>
        <v>27912</v>
      </c>
      <c r="C607" s="16" t="str">
        <f t="shared" si="10"/>
        <v>S&amp;P 500 Utility Index</v>
      </c>
      <c r="D607" s="5"/>
      <c r="E607" s="5"/>
      <c r="F607" s="111">
        <f>'PRPM WP2'!C608</f>
        <v>3.3700000000000001E-2</v>
      </c>
      <c r="G607" s="5"/>
      <c r="H607" s="111">
        <f>'PRPM WP2'!H608</f>
        <v>7.9500000000000005E-3</v>
      </c>
      <c r="I607" s="111">
        <f t="shared" si="11"/>
        <v>2.5750000000000002E-2</v>
      </c>
      <c r="J607" s="399">
        <v>27912</v>
      </c>
    </row>
    <row r="608" spans="1:10" ht="14.5" customHeight="1" x14ac:dyDescent="0.15">
      <c r="A608" s="116">
        <v>3</v>
      </c>
      <c r="B608" s="399">
        <f t="shared" si="9"/>
        <v>27942</v>
      </c>
      <c r="C608" s="16" t="str">
        <f t="shared" si="10"/>
        <v>S&amp;P 500 Utility Index</v>
      </c>
      <c r="D608" s="5"/>
      <c r="E608" s="5"/>
      <c r="F608" s="111">
        <f>'PRPM WP2'!C609</f>
        <v>3.4099999999999998E-2</v>
      </c>
      <c r="G608" s="5"/>
      <c r="H608" s="111">
        <f>'PRPM WP2'!H609</f>
        <v>7.8083333333333303E-3</v>
      </c>
      <c r="I608" s="111">
        <f t="shared" si="11"/>
        <v>2.6291666666666668E-2</v>
      </c>
      <c r="J608" s="399">
        <v>27942</v>
      </c>
    </row>
    <row r="609" spans="1:10" ht="14.5" customHeight="1" x14ac:dyDescent="0.15">
      <c r="A609" s="116">
        <v>3</v>
      </c>
      <c r="B609" s="399">
        <f t="shared" si="9"/>
        <v>27973</v>
      </c>
      <c r="C609" s="16" t="str">
        <f t="shared" si="10"/>
        <v>S&amp;P 500 Utility Index</v>
      </c>
      <c r="D609" s="5"/>
      <c r="E609" s="5"/>
      <c r="F609" s="111">
        <f>'PRPM WP2'!C610</f>
        <v>3.8300000000000001E-2</v>
      </c>
      <c r="G609" s="5"/>
      <c r="H609" s="111">
        <f>'PRPM WP2'!H610</f>
        <v>7.6083333333333298E-3</v>
      </c>
      <c r="I609" s="111">
        <f t="shared" si="11"/>
        <v>3.0691666666666673E-2</v>
      </c>
      <c r="J609" s="399">
        <v>27973</v>
      </c>
    </row>
    <row r="610" spans="1:10" ht="14.5" customHeight="1" x14ac:dyDescent="0.15">
      <c r="A610" s="116">
        <v>3</v>
      </c>
      <c r="B610" s="399">
        <f t="shared" si="9"/>
        <v>28004</v>
      </c>
      <c r="C610" s="16" t="str">
        <f t="shared" si="10"/>
        <v>S&amp;P 500 Utility Index</v>
      </c>
      <c r="D610" s="5"/>
      <c r="E610" s="5"/>
      <c r="F610" s="111">
        <f>'PRPM WP2'!C611</f>
        <v>3.8100000000000002E-2</v>
      </c>
      <c r="G610" s="5"/>
      <c r="H610" s="111">
        <f>'PRPM WP2'!H611</f>
        <v>7.4166666666666704E-3</v>
      </c>
      <c r="I610" s="111">
        <f t="shared" si="11"/>
        <v>3.0683333333333333E-2</v>
      </c>
      <c r="J610" s="399">
        <v>28004</v>
      </c>
    </row>
    <row r="611" spans="1:10" ht="14.5" customHeight="1" x14ac:dyDescent="0.15">
      <c r="A611" s="116">
        <v>3</v>
      </c>
      <c r="B611" s="399">
        <f t="shared" si="9"/>
        <v>28034</v>
      </c>
      <c r="C611" s="16" t="str">
        <f t="shared" si="10"/>
        <v>S&amp;P 500 Utility Index</v>
      </c>
      <c r="D611" s="5"/>
      <c r="E611" s="5"/>
      <c r="F611" s="111">
        <f>'PRPM WP2'!C612</f>
        <v>-2.0999999999999999E-3</v>
      </c>
      <c r="G611" s="5"/>
      <c r="H611" s="111">
        <f>'PRPM WP2'!H612</f>
        <v>7.3249999999999999E-3</v>
      </c>
      <c r="I611" s="111">
        <f t="shared" si="11"/>
        <v>-9.4249999999999994E-3</v>
      </c>
      <c r="J611" s="399">
        <v>28034</v>
      </c>
    </row>
    <row r="612" spans="1:10" ht="14.5" customHeight="1" x14ac:dyDescent="0.15">
      <c r="A612" s="116">
        <v>3</v>
      </c>
      <c r="B612" s="399">
        <f t="shared" si="9"/>
        <v>28065</v>
      </c>
      <c r="C612" s="16" t="str">
        <f t="shared" si="10"/>
        <v>S&amp;P 500 Utility Index</v>
      </c>
      <c r="D612" s="5"/>
      <c r="E612" s="5"/>
      <c r="F612" s="111">
        <f>'PRPM WP2'!C613</f>
        <v>2.6800000000000001E-2</v>
      </c>
      <c r="G612" s="5"/>
      <c r="H612" s="111">
        <f>'PRPM WP2'!H613</f>
        <v>7.3000000000000001E-3</v>
      </c>
      <c r="I612" s="111">
        <f t="shared" si="11"/>
        <v>1.95E-2</v>
      </c>
      <c r="J612" s="399">
        <v>28065</v>
      </c>
    </row>
    <row r="613" spans="1:10" ht="14.5" customHeight="1" x14ac:dyDescent="0.15">
      <c r="A613" s="116">
        <v>3</v>
      </c>
      <c r="B613" s="399">
        <f t="shared" si="9"/>
        <v>28095</v>
      </c>
      <c r="C613" s="16" t="str">
        <f t="shared" si="10"/>
        <v>S&amp;P 500 Utility Index</v>
      </c>
      <c r="D613" s="5"/>
      <c r="E613" s="5"/>
      <c r="F613" s="111">
        <f>'PRPM WP2'!C614</f>
        <v>6.3100000000000003E-2</v>
      </c>
      <c r="G613" s="5"/>
      <c r="H613" s="111">
        <f>'PRPM WP2'!H614</f>
        <v>7.1833333333333298E-3</v>
      </c>
      <c r="I613" s="111">
        <f t="shared" si="11"/>
        <v>5.591666666666667E-2</v>
      </c>
      <c r="J613" s="399">
        <v>28095</v>
      </c>
    </row>
    <row r="614" spans="1:10" ht="14.5" customHeight="1" x14ac:dyDescent="0.15">
      <c r="A614" s="116">
        <v>3</v>
      </c>
      <c r="B614" s="399">
        <f t="shared" si="9"/>
        <v>28126</v>
      </c>
      <c r="C614" s="16" t="str">
        <f t="shared" si="10"/>
        <v>S&amp;P 500 Utility Index</v>
      </c>
      <c r="D614" s="5"/>
      <c r="E614" s="5"/>
      <c r="F614" s="111">
        <f>'PRPM WP2'!C615</f>
        <v>3.5000000000000001E-3</v>
      </c>
      <c r="G614" s="5"/>
      <c r="H614" s="111">
        <f>'PRPM WP2'!H615</f>
        <v>7.175E-3</v>
      </c>
      <c r="I614" s="111">
        <f t="shared" si="11"/>
        <v>-3.6749999999999999E-3</v>
      </c>
      <c r="J614" s="399">
        <v>28126</v>
      </c>
    </row>
    <row r="615" spans="1:10" ht="14.5" customHeight="1" x14ac:dyDescent="0.15">
      <c r="A615" s="116">
        <v>3</v>
      </c>
      <c r="B615" s="399">
        <f t="shared" si="9"/>
        <v>28157</v>
      </c>
      <c r="C615" s="16" t="str">
        <f t="shared" si="10"/>
        <v>S&amp;P 500 Utility Index</v>
      </c>
      <c r="D615" s="5"/>
      <c r="E615" s="5"/>
      <c r="F615" s="111">
        <f>'PRPM WP2'!C616</f>
        <v>-3.7199999999999997E-2</v>
      </c>
      <c r="G615" s="5"/>
      <c r="H615" s="111">
        <f>'PRPM WP2'!H616</f>
        <v>7.2083333333333296E-3</v>
      </c>
      <c r="I615" s="111">
        <f t="shared" si="11"/>
        <v>-4.4408333333333327E-2</v>
      </c>
      <c r="J615" s="399">
        <v>28157</v>
      </c>
    </row>
    <row r="616" spans="1:10" ht="14.5" customHeight="1" x14ac:dyDescent="0.15">
      <c r="A616" s="116">
        <v>3</v>
      </c>
      <c r="B616" s="399">
        <f t="shared" si="9"/>
        <v>28185</v>
      </c>
      <c r="C616" s="16" t="str">
        <f t="shared" si="10"/>
        <v>S&amp;P 500 Utility Index</v>
      </c>
      <c r="D616" s="5"/>
      <c r="E616" s="5"/>
      <c r="F616" s="111">
        <f>'PRPM WP2'!C617</f>
        <v>1.0200000000000001E-2</v>
      </c>
      <c r="G616" s="5"/>
      <c r="H616" s="111">
        <f>'PRPM WP2'!H617</f>
        <v>7.2500000000000004E-3</v>
      </c>
      <c r="I616" s="111">
        <f t="shared" si="11"/>
        <v>2.9500000000000004E-3</v>
      </c>
      <c r="J616" s="399">
        <v>28185</v>
      </c>
    </row>
    <row r="617" spans="1:10" ht="14.5" customHeight="1" x14ac:dyDescent="0.15">
      <c r="A617" s="116">
        <v>3</v>
      </c>
      <c r="B617" s="399">
        <f t="shared" si="9"/>
        <v>28216</v>
      </c>
      <c r="C617" s="16" t="str">
        <f t="shared" si="10"/>
        <v>S&amp;P 500 Utility Index</v>
      </c>
      <c r="D617" s="5"/>
      <c r="E617" s="5"/>
      <c r="F617" s="111">
        <f>'PRPM WP2'!C618</f>
        <v>2.0899999999999998E-2</v>
      </c>
      <c r="G617" s="5"/>
      <c r="H617" s="111">
        <f>'PRPM WP2'!H618</f>
        <v>7.2583333333333302E-3</v>
      </c>
      <c r="I617" s="111">
        <f t="shared" si="11"/>
        <v>1.3641666666666668E-2</v>
      </c>
      <c r="J617" s="399">
        <v>28216</v>
      </c>
    </row>
    <row r="618" spans="1:10" ht="14.5" customHeight="1" x14ac:dyDescent="0.15">
      <c r="A618" s="116">
        <v>3</v>
      </c>
      <c r="B618" s="399">
        <f t="shared" si="9"/>
        <v>28246</v>
      </c>
      <c r="C618" s="16" t="str">
        <f t="shared" si="10"/>
        <v>S&amp;P 500 Utility Index</v>
      </c>
      <c r="D618" s="5"/>
      <c r="E618" s="5"/>
      <c r="F618" s="111">
        <f>'PRPM WP2'!C619</f>
        <v>2.1100000000000001E-2</v>
      </c>
      <c r="G618" s="5"/>
      <c r="H618" s="111">
        <f>'PRPM WP2'!H619</f>
        <v>7.2583333333333302E-3</v>
      </c>
      <c r="I618" s="111">
        <f t="shared" si="11"/>
        <v>1.3841666666666671E-2</v>
      </c>
      <c r="J618" s="399">
        <v>28246</v>
      </c>
    </row>
    <row r="619" spans="1:10" ht="14.5" customHeight="1" x14ac:dyDescent="0.15">
      <c r="A619" s="116">
        <v>3</v>
      </c>
      <c r="B619" s="399">
        <f t="shared" si="9"/>
        <v>28277</v>
      </c>
      <c r="C619" s="16" t="str">
        <f t="shared" si="10"/>
        <v>S&amp;P 500 Utility Index</v>
      </c>
      <c r="D619" s="5"/>
      <c r="E619" s="5"/>
      <c r="F619" s="111">
        <f>'PRPM WP2'!C620</f>
        <v>5.3100000000000001E-2</v>
      </c>
      <c r="G619" s="5"/>
      <c r="H619" s="111">
        <f>'PRPM WP2'!H620</f>
        <v>7.1500000000000001E-3</v>
      </c>
      <c r="I619" s="111">
        <f t="shared" si="11"/>
        <v>4.5950000000000005E-2</v>
      </c>
      <c r="J619" s="399">
        <v>28277</v>
      </c>
    </row>
    <row r="620" spans="1:10" ht="14.5" customHeight="1" x14ac:dyDescent="0.15">
      <c r="A620" s="116">
        <v>3</v>
      </c>
      <c r="B620" s="399">
        <f t="shared" si="9"/>
        <v>28307</v>
      </c>
      <c r="C620" s="16" t="str">
        <f t="shared" si="10"/>
        <v>S&amp;P 500 Utility Index</v>
      </c>
      <c r="D620" s="5"/>
      <c r="E620" s="5"/>
      <c r="F620" s="111">
        <f>'PRPM WP2'!C621</f>
        <v>1.6400000000000001E-2</v>
      </c>
      <c r="G620" s="5"/>
      <c r="H620" s="111">
        <f>'PRPM WP2'!H621</f>
        <v>7.0916666666666697E-3</v>
      </c>
      <c r="I620" s="111">
        <f t="shared" si="11"/>
        <v>9.3083333333333317E-3</v>
      </c>
      <c r="J620" s="399">
        <v>28307</v>
      </c>
    </row>
    <row r="621" spans="1:10" ht="14.5" customHeight="1" x14ac:dyDescent="0.15">
      <c r="A621" s="116">
        <v>3</v>
      </c>
      <c r="B621" s="399">
        <f t="shared" si="9"/>
        <v>28338</v>
      </c>
      <c r="C621" s="16" t="str">
        <f t="shared" si="10"/>
        <v>S&amp;P 500 Utility Index</v>
      </c>
      <c r="D621" s="5"/>
      <c r="E621" s="5"/>
      <c r="F621" s="111">
        <f>'PRPM WP2'!C622</f>
        <v>-3.5299999999999998E-2</v>
      </c>
      <c r="G621" s="5"/>
      <c r="H621" s="111">
        <f>'PRPM WP2'!H622</f>
        <v>7.0749999999999997E-3</v>
      </c>
      <c r="I621" s="111">
        <f t="shared" si="11"/>
        <v>-4.2374999999999996E-2</v>
      </c>
      <c r="J621" s="399">
        <v>28338</v>
      </c>
    </row>
    <row r="622" spans="1:10" ht="14.5" customHeight="1" x14ac:dyDescent="0.15">
      <c r="A622" s="116">
        <v>3</v>
      </c>
      <c r="B622" s="399">
        <f t="shared" si="9"/>
        <v>28369</v>
      </c>
      <c r="C622" s="16" t="str">
        <f t="shared" si="10"/>
        <v>S&amp;P 500 Utility Index</v>
      </c>
      <c r="D622" s="5"/>
      <c r="E622" s="5"/>
      <c r="F622" s="111">
        <f>'PRPM WP2'!C623</f>
        <v>2.47E-2</v>
      </c>
      <c r="G622" s="5"/>
      <c r="H622" s="111">
        <f>'PRPM WP2'!H623</f>
        <v>7.0499999999999998E-3</v>
      </c>
      <c r="I622" s="111">
        <f t="shared" si="11"/>
        <v>1.7649999999999999E-2</v>
      </c>
      <c r="J622" s="399">
        <v>28369</v>
      </c>
    </row>
    <row r="623" spans="1:10" ht="14.5" customHeight="1" x14ac:dyDescent="0.15">
      <c r="A623" s="116">
        <v>3</v>
      </c>
      <c r="B623" s="399">
        <f t="shared" si="9"/>
        <v>28399</v>
      </c>
      <c r="C623" s="16" t="str">
        <f t="shared" si="10"/>
        <v>S&amp;P 500 Utility Index</v>
      </c>
      <c r="D623" s="5"/>
      <c r="E623" s="5"/>
      <c r="F623" s="111">
        <f>'PRPM WP2'!C624</f>
        <v>-2.9600000000000001E-2</v>
      </c>
      <c r="G623" s="5"/>
      <c r="H623" s="111">
        <f>'PRPM WP2'!H624</f>
        <v>7.175E-3</v>
      </c>
      <c r="I623" s="111">
        <f t="shared" si="11"/>
        <v>-3.6775000000000002E-2</v>
      </c>
      <c r="J623" s="399">
        <v>28399</v>
      </c>
    </row>
    <row r="624" spans="1:10" ht="14.5" customHeight="1" x14ac:dyDescent="0.15">
      <c r="A624" s="116">
        <v>3</v>
      </c>
      <c r="B624" s="399">
        <f t="shared" si="9"/>
        <v>28430</v>
      </c>
      <c r="C624" s="16" t="str">
        <f t="shared" si="10"/>
        <v>S&amp;P 500 Utility Index</v>
      </c>
      <c r="D624" s="5"/>
      <c r="E624" s="5"/>
      <c r="F624" s="111">
        <f>'PRPM WP2'!C625</f>
        <v>3.8100000000000002E-2</v>
      </c>
      <c r="G624" s="5"/>
      <c r="H624" s="111">
        <f>'PRPM WP2'!H625</f>
        <v>7.1999999999999998E-3</v>
      </c>
      <c r="I624" s="111">
        <f t="shared" si="11"/>
        <v>3.0900000000000004E-2</v>
      </c>
      <c r="J624" s="399">
        <v>28430</v>
      </c>
    </row>
    <row r="625" spans="1:10" ht="14.5" customHeight="1" x14ac:dyDescent="0.15">
      <c r="A625" s="116">
        <v>3</v>
      </c>
      <c r="B625" s="399">
        <f t="shared" si="9"/>
        <v>28460</v>
      </c>
      <c r="C625" s="16" t="str">
        <f t="shared" si="10"/>
        <v>S&amp;P 500 Utility Index</v>
      </c>
      <c r="D625" s="5"/>
      <c r="E625" s="5"/>
      <c r="F625" s="111">
        <f>'PRPM WP2'!C626</f>
        <v>1.9E-3</v>
      </c>
      <c r="G625" s="5"/>
      <c r="H625" s="111">
        <f>'PRPM WP2'!H626</f>
        <v>7.1999999999999998E-3</v>
      </c>
      <c r="I625" s="111">
        <f t="shared" si="11"/>
        <v>-5.3E-3</v>
      </c>
      <c r="J625" s="399">
        <v>28460</v>
      </c>
    </row>
    <row r="626" spans="1:10" ht="14.5" customHeight="1" x14ac:dyDescent="0.15">
      <c r="A626" s="116">
        <v>3</v>
      </c>
      <c r="B626" s="399">
        <f t="shared" si="9"/>
        <v>28491</v>
      </c>
      <c r="C626" s="16" t="str">
        <f t="shared" si="10"/>
        <v>S&amp;P 500 Utility Index</v>
      </c>
      <c r="D626" s="5"/>
      <c r="E626" s="5"/>
      <c r="F626" s="111">
        <f>'PRPM WP2'!C627</f>
        <v>-5.33E-2</v>
      </c>
      <c r="G626" s="5"/>
      <c r="H626" s="111">
        <f>'PRPM WP2'!H627</f>
        <v>7.43333333333333E-3</v>
      </c>
      <c r="I626" s="111">
        <f t="shared" si="11"/>
        <v>-6.0733333333333334E-2</v>
      </c>
      <c r="J626" s="399">
        <v>28491</v>
      </c>
    </row>
    <row r="627" spans="1:10" ht="14.5" customHeight="1" x14ac:dyDescent="0.15">
      <c r="A627" s="116">
        <v>3</v>
      </c>
      <c r="B627" s="399">
        <f t="shared" si="9"/>
        <v>28522</v>
      </c>
      <c r="C627" s="16" t="str">
        <f t="shared" si="10"/>
        <v>S&amp;P 500 Utility Index</v>
      </c>
      <c r="D627" s="5"/>
      <c r="E627" s="5"/>
      <c r="F627" s="111">
        <f>'PRPM WP2'!C628</f>
        <v>-6.1999999999999998E-3</v>
      </c>
      <c r="G627" s="5"/>
      <c r="H627" s="111">
        <f>'PRPM WP2'!H628</f>
        <v>7.4749999999999999E-3</v>
      </c>
      <c r="I627" s="111">
        <f t="shared" si="11"/>
        <v>-1.3675E-2</v>
      </c>
      <c r="J627" s="399">
        <v>28522</v>
      </c>
    </row>
    <row r="628" spans="1:10" ht="14.5" customHeight="1" x14ac:dyDescent="0.15">
      <c r="A628" s="116">
        <v>3</v>
      </c>
      <c r="B628" s="399">
        <f t="shared" si="9"/>
        <v>28550</v>
      </c>
      <c r="C628" s="16" t="str">
        <f t="shared" si="10"/>
        <v>S&amp;P 500 Utility Index</v>
      </c>
      <c r="D628" s="5"/>
      <c r="E628" s="5"/>
      <c r="F628" s="111">
        <f>'PRPM WP2'!C629</f>
        <v>3.09E-2</v>
      </c>
      <c r="G628" s="5"/>
      <c r="H628" s="111">
        <f>'PRPM WP2'!H629</f>
        <v>7.4833333333333297E-3</v>
      </c>
      <c r="I628" s="111">
        <f t="shared" si="11"/>
        <v>2.3416666666666669E-2</v>
      </c>
      <c r="J628" s="399">
        <v>28550</v>
      </c>
    </row>
    <row r="629" spans="1:10" ht="14.5" customHeight="1" x14ac:dyDescent="0.15">
      <c r="A629" s="116">
        <v>3</v>
      </c>
      <c r="B629" s="399">
        <f t="shared" si="9"/>
        <v>28581</v>
      </c>
      <c r="C629" s="16" t="str">
        <f t="shared" si="10"/>
        <v>S&amp;P 500 Utility Index</v>
      </c>
      <c r="D629" s="5"/>
      <c r="E629" s="5"/>
      <c r="F629" s="111">
        <f>'PRPM WP2'!C630</f>
        <v>1.06E-2</v>
      </c>
      <c r="G629" s="5"/>
      <c r="H629" s="111">
        <f>'PRPM WP2'!H630</f>
        <v>7.5750000000000001E-3</v>
      </c>
      <c r="I629" s="111">
        <f t="shared" si="11"/>
        <v>3.0249999999999999E-3</v>
      </c>
      <c r="J629" s="399">
        <v>28581</v>
      </c>
    </row>
    <row r="630" spans="1:10" ht="14.5" customHeight="1" x14ac:dyDescent="0.15">
      <c r="A630" s="116">
        <v>3</v>
      </c>
      <c r="B630" s="399">
        <f t="shared" ref="B630:B693" si="12">DATE(YEAR(B629),MONTH(B629)+1,1)</f>
        <v>28611</v>
      </c>
      <c r="C630" s="16" t="str">
        <f t="shared" ref="C630:C693" si="13">C629</f>
        <v>S&amp;P 500 Utility Index</v>
      </c>
      <c r="D630" s="5"/>
      <c r="E630" s="5"/>
      <c r="F630" s="111">
        <f>'PRPM WP2'!C631</f>
        <v>4.3E-3</v>
      </c>
      <c r="G630" s="5"/>
      <c r="H630" s="111">
        <f>'PRPM WP2'!H631</f>
        <v>7.6833333333333302E-3</v>
      </c>
      <c r="I630" s="111">
        <f t="shared" si="11"/>
        <v>-3.3833333333333302E-3</v>
      </c>
      <c r="J630" s="399">
        <v>28611</v>
      </c>
    </row>
    <row r="631" spans="1:10" ht="14.5" customHeight="1" x14ac:dyDescent="0.15">
      <c r="A631" s="116">
        <v>3</v>
      </c>
      <c r="B631" s="399">
        <f t="shared" si="12"/>
        <v>28642</v>
      </c>
      <c r="C631" s="16" t="str">
        <f t="shared" si="13"/>
        <v>S&amp;P 500 Utility Index</v>
      </c>
      <c r="D631" s="5"/>
      <c r="E631" s="5"/>
      <c r="F631" s="111">
        <f>'PRPM WP2'!C632</f>
        <v>3.5999999999999999E-3</v>
      </c>
      <c r="G631" s="5"/>
      <c r="H631" s="111">
        <f>'PRPM WP2'!H632</f>
        <v>7.8333333333333293E-3</v>
      </c>
      <c r="I631" s="111">
        <f t="shared" si="11"/>
        <v>-4.2333333333333294E-3</v>
      </c>
      <c r="J631" s="399">
        <v>28642</v>
      </c>
    </row>
    <row r="632" spans="1:10" ht="14.5" customHeight="1" x14ac:dyDescent="0.15">
      <c r="A632" s="116">
        <v>3</v>
      </c>
      <c r="B632" s="399">
        <f t="shared" si="12"/>
        <v>28672</v>
      </c>
      <c r="C632" s="16" t="str">
        <f t="shared" si="13"/>
        <v>S&amp;P 500 Utility Index</v>
      </c>
      <c r="D632" s="5"/>
      <c r="E632" s="5"/>
      <c r="F632" s="111">
        <f>'PRPM WP2'!C633</f>
        <v>3.1600000000000003E-2</v>
      </c>
      <c r="G632" s="5"/>
      <c r="H632" s="111">
        <f>'PRPM WP2'!H633</f>
        <v>7.9249999999999998E-3</v>
      </c>
      <c r="I632" s="111">
        <f t="shared" si="11"/>
        <v>2.3675000000000002E-2</v>
      </c>
      <c r="J632" s="399">
        <v>28672</v>
      </c>
    </row>
    <row r="633" spans="1:10" ht="14.5" customHeight="1" x14ac:dyDescent="0.15">
      <c r="A633" s="116">
        <v>3</v>
      </c>
      <c r="B633" s="399">
        <f t="shared" si="12"/>
        <v>28703</v>
      </c>
      <c r="C633" s="16" t="str">
        <f t="shared" si="13"/>
        <v>S&amp;P 500 Utility Index</v>
      </c>
      <c r="D633" s="5"/>
      <c r="E633" s="5"/>
      <c r="F633" s="111">
        <f>'PRPM WP2'!C634</f>
        <v>-3.00000000000001E-4</v>
      </c>
      <c r="G633" s="5"/>
      <c r="H633" s="111">
        <f>'PRPM WP2'!H634</f>
        <v>7.76666666666667E-3</v>
      </c>
      <c r="I633" s="111">
        <f t="shared" si="11"/>
        <v>-8.0666666666666716E-3</v>
      </c>
      <c r="J633" s="399">
        <v>28703</v>
      </c>
    </row>
    <row r="634" spans="1:10" ht="14.5" customHeight="1" x14ac:dyDescent="0.15">
      <c r="A634" s="116">
        <v>3</v>
      </c>
      <c r="B634" s="399">
        <f t="shared" si="12"/>
        <v>28734</v>
      </c>
      <c r="C634" s="16" t="str">
        <f t="shared" si="13"/>
        <v>S&amp;P 500 Utility Index</v>
      </c>
      <c r="D634" s="5"/>
      <c r="E634" s="5"/>
      <c r="F634" s="111">
        <f>'PRPM WP2'!C635</f>
        <v>-5.5999999999999999E-3</v>
      </c>
      <c r="G634" s="5"/>
      <c r="H634" s="111">
        <f>'PRPM WP2'!H635</f>
        <v>7.7333333333333299E-3</v>
      </c>
      <c r="I634" s="111">
        <f t="shared" si="11"/>
        <v>-1.3333333333333329E-2</v>
      </c>
      <c r="J634" s="399">
        <v>28734</v>
      </c>
    </row>
    <row r="635" spans="1:10" ht="14.5" customHeight="1" x14ac:dyDescent="0.15">
      <c r="A635" s="116">
        <v>3</v>
      </c>
      <c r="B635" s="399">
        <f t="shared" si="12"/>
        <v>28764</v>
      </c>
      <c r="C635" s="16" t="str">
        <f t="shared" si="13"/>
        <v>S&amp;P 500 Utility Index</v>
      </c>
      <c r="D635" s="5"/>
      <c r="E635" s="5"/>
      <c r="F635" s="111">
        <f>'PRPM WP2'!C636</f>
        <v>-6.8400000000000002E-2</v>
      </c>
      <c r="G635" s="5"/>
      <c r="H635" s="111">
        <f>'PRPM WP2'!H636</f>
        <v>7.8833333333333307E-3</v>
      </c>
      <c r="I635" s="111">
        <f t="shared" si="11"/>
        <v>-7.6283333333333328E-2</v>
      </c>
      <c r="J635" s="399">
        <v>28764</v>
      </c>
    </row>
    <row r="636" spans="1:10" ht="14.5" customHeight="1" x14ac:dyDescent="0.15">
      <c r="A636" s="116">
        <v>3</v>
      </c>
      <c r="B636" s="399">
        <f t="shared" si="12"/>
        <v>28795</v>
      </c>
      <c r="C636" s="16" t="str">
        <f t="shared" si="13"/>
        <v>S&amp;P 500 Utility Index</v>
      </c>
      <c r="D636" s="5"/>
      <c r="E636" s="5"/>
      <c r="F636" s="111">
        <f>'PRPM WP2'!C637</f>
        <v>3.56E-2</v>
      </c>
      <c r="G636" s="5"/>
      <c r="H636" s="111">
        <f>'PRPM WP2'!H637</f>
        <v>8.0666666666666699E-3</v>
      </c>
      <c r="I636" s="111">
        <f t="shared" si="11"/>
        <v>2.753333333333333E-2</v>
      </c>
      <c r="J636" s="399">
        <v>28795</v>
      </c>
    </row>
    <row r="637" spans="1:10" ht="14.5" customHeight="1" x14ac:dyDescent="0.15">
      <c r="A637" s="116">
        <v>3</v>
      </c>
      <c r="B637" s="399">
        <f t="shared" si="12"/>
        <v>28825</v>
      </c>
      <c r="C637" s="16" t="str">
        <f t="shared" si="13"/>
        <v>S&amp;P 500 Utility Index</v>
      </c>
      <c r="D637" s="5"/>
      <c r="E637" s="5"/>
      <c r="F637" s="111">
        <f>'PRPM WP2'!C638</f>
        <v>-1.49E-2</v>
      </c>
      <c r="G637" s="5"/>
      <c r="H637" s="111">
        <f>'PRPM WP2'!H638</f>
        <v>8.0833333333333295E-3</v>
      </c>
      <c r="I637" s="111">
        <f t="shared" si="11"/>
        <v>-2.2983333333333328E-2</v>
      </c>
      <c r="J637" s="399">
        <v>28825</v>
      </c>
    </row>
    <row r="638" spans="1:10" ht="14.5" customHeight="1" x14ac:dyDescent="0.15">
      <c r="A638" s="116">
        <v>3</v>
      </c>
      <c r="B638" s="399">
        <f t="shared" si="12"/>
        <v>28856</v>
      </c>
      <c r="C638" s="16" t="str">
        <f t="shared" si="13"/>
        <v>S&amp;P 500 Utility Index</v>
      </c>
      <c r="D638" s="5"/>
      <c r="E638" s="5"/>
      <c r="F638" s="111">
        <f>'PRPM WP2'!C639</f>
        <v>6.9199999999999998E-2</v>
      </c>
      <c r="G638" s="5"/>
      <c r="H638" s="111">
        <f>'PRPM WP2'!H639</f>
        <v>8.2500000000000004E-3</v>
      </c>
      <c r="I638" s="111">
        <f t="shared" si="11"/>
        <v>6.0949999999999997E-2</v>
      </c>
      <c r="J638" s="399">
        <v>28856</v>
      </c>
    </row>
    <row r="639" spans="1:10" ht="14.5" customHeight="1" x14ac:dyDescent="0.15">
      <c r="A639" s="116">
        <v>3</v>
      </c>
      <c r="B639" s="399">
        <f t="shared" si="12"/>
        <v>28887</v>
      </c>
      <c r="C639" s="16" t="str">
        <f t="shared" si="13"/>
        <v>S&amp;P 500 Utility Index</v>
      </c>
      <c r="D639" s="5"/>
      <c r="E639" s="5"/>
      <c r="F639" s="111">
        <f>'PRPM WP2'!C640</f>
        <v>-2.12E-2</v>
      </c>
      <c r="G639" s="5"/>
      <c r="H639" s="111">
        <f>'PRPM WP2'!H640</f>
        <v>8.2000000000000007E-3</v>
      </c>
      <c r="I639" s="111">
        <f t="shared" si="11"/>
        <v>-2.9400000000000003E-2</v>
      </c>
      <c r="J639" s="399">
        <v>28887</v>
      </c>
    </row>
    <row r="640" spans="1:10" ht="14.5" customHeight="1" x14ac:dyDescent="0.15">
      <c r="A640" s="116">
        <v>3</v>
      </c>
      <c r="B640" s="399">
        <f t="shared" si="12"/>
        <v>28915</v>
      </c>
      <c r="C640" s="16" t="str">
        <f t="shared" si="13"/>
        <v>S&amp;P 500 Utility Index</v>
      </c>
      <c r="D640" s="5"/>
      <c r="E640" s="5"/>
      <c r="F640" s="111">
        <f>'PRPM WP2'!C641</f>
        <v>1.9599999999999999E-2</v>
      </c>
      <c r="G640" s="5"/>
      <c r="H640" s="111">
        <f>'PRPM WP2'!H641</f>
        <v>8.3666666666666698E-3</v>
      </c>
      <c r="I640" s="111">
        <f t="shared" si="11"/>
        <v>1.123333333333333E-2</v>
      </c>
      <c r="J640" s="399">
        <v>28915</v>
      </c>
    </row>
    <row r="641" spans="1:10" ht="14.5" customHeight="1" x14ac:dyDescent="0.15">
      <c r="A641" s="116">
        <v>3</v>
      </c>
      <c r="B641" s="399">
        <f t="shared" si="12"/>
        <v>28946</v>
      </c>
      <c r="C641" s="16" t="str">
        <f t="shared" si="13"/>
        <v>S&amp;P 500 Utility Index</v>
      </c>
      <c r="D641" s="5"/>
      <c r="E641" s="5"/>
      <c r="F641" s="111">
        <f>'PRPM WP2'!C642</f>
        <v>-2.4899999999999999E-2</v>
      </c>
      <c r="G641" s="5"/>
      <c r="H641" s="111">
        <f>'PRPM WP2'!H642</f>
        <v>8.4166666666666695E-3</v>
      </c>
      <c r="I641" s="111">
        <f t="shared" si="11"/>
        <v>-3.3316666666666668E-2</v>
      </c>
      <c r="J641" s="399">
        <v>28946</v>
      </c>
    </row>
    <row r="642" spans="1:10" ht="14.5" customHeight="1" x14ac:dyDescent="0.15">
      <c r="A642" s="116">
        <v>3</v>
      </c>
      <c r="B642" s="399">
        <f t="shared" si="12"/>
        <v>28976</v>
      </c>
      <c r="C642" s="16" t="str">
        <f t="shared" si="13"/>
        <v>S&amp;P 500 Utility Index</v>
      </c>
      <c r="D642" s="5"/>
      <c r="E642" s="5"/>
      <c r="F642" s="111">
        <f>'PRPM WP2'!C643</f>
        <v>1.4999999999999999E-2</v>
      </c>
      <c r="G642" s="5"/>
      <c r="H642" s="111">
        <f>'PRPM WP2'!H643</f>
        <v>8.58333333333333E-3</v>
      </c>
      <c r="I642" s="111">
        <f t="shared" si="11"/>
        <v>6.4166666666666695E-3</v>
      </c>
      <c r="J642" s="399">
        <v>28976</v>
      </c>
    </row>
    <row r="643" spans="1:10" ht="14.5" customHeight="1" x14ac:dyDescent="0.15">
      <c r="A643" s="116">
        <v>3</v>
      </c>
      <c r="B643" s="399">
        <f t="shared" si="12"/>
        <v>29007</v>
      </c>
      <c r="C643" s="16" t="str">
        <f t="shared" si="13"/>
        <v>S&amp;P 500 Utility Index</v>
      </c>
      <c r="D643" s="5"/>
      <c r="E643" s="5"/>
      <c r="F643" s="111">
        <f>'PRPM WP2'!C644</f>
        <v>3.8600000000000002E-2</v>
      </c>
      <c r="G643" s="5"/>
      <c r="H643" s="111">
        <f>'PRPM WP2'!H644</f>
        <v>8.4499999999999992E-3</v>
      </c>
      <c r="I643" s="111">
        <f t="shared" si="11"/>
        <v>3.0150000000000003E-2</v>
      </c>
      <c r="J643" s="399">
        <v>29007</v>
      </c>
    </row>
    <row r="644" spans="1:10" ht="14.5" customHeight="1" x14ac:dyDescent="0.15">
      <c r="A644" s="116">
        <v>3</v>
      </c>
      <c r="B644" s="399">
        <f t="shared" si="12"/>
        <v>29037</v>
      </c>
      <c r="C644" s="16" t="str">
        <f t="shared" si="13"/>
        <v>S&amp;P 500 Utility Index</v>
      </c>
      <c r="D644" s="5"/>
      <c r="E644" s="5"/>
      <c r="F644" s="111">
        <f>'PRPM WP2'!C645</f>
        <v>3.4200000000000001E-2</v>
      </c>
      <c r="G644" s="5"/>
      <c r="H644" s="111">
        <f>'PRPM WP2'!H645</f>
        <v>8.3166666666666701E-3</v>
      </c>
      <c r="I644" s="111">
        <f t="shared" si="11"/>
        <v>2.5883333333333331E-2</v>
      </c>
      <c r="J644" s="399">
        <v>29037</v>
      </c>
    </row>
    <row r="645" spans="1:10" ht="14.5" customHeight="1" x14ac:dyDescent="0.15">
      <c r="A645" s="116">
        <v>3</v>
      </c>
      <c r="B645" s="399">
        <f t="shared" si="12"/>
        <v>29068</v>
      </c>
      <c r="C645" s="16" t="str">
        <f t="shared" si="13"/>
        <v>S&amp;P 500 Utility Index</v>
      </c>
      <c r="D645" s="5"/>
      <c r="E645" s="5"/>
      <c r="F645" s="111">
        <f>'PRPM WP2'!C646</f>
        <v>1.0200000000000001E-2</v>
      </c>
      <c r="G645" s="5"/>
      <c r="H645" s="111">
        <f>'PRPM WP2'!H646</f>
        <v>8.4499999999999992E-3</v>
      </c>
      <c r="I645" s="111">
        <f t="shared" si="11"/>
        <v>1.7500000000000016E-3</v>
      </c>
      <c r="J645" s="399">
        <v>29068</v>
      </c>
    </row>
    <row r="646" spans="1:10" ht="14.5" customHeight="1" x14ac:dyDescent="0.15">
      <c r="A646" s="116">
        <v>3</v>
      </c>
      <c r="B646" s="399">
        <f t="shared" si="12"/>
        <v>29099</v>
      </c>
      <c r="C646" s="16" t="str">
        <f t="shared" si="13"/>
        <v>S&amp;P 500 Utility Index</v>
      </c>
      <c r="D646" s="5"/>
      <c r="E646" s="5"/>
      <c r="F646" s="111">
        <f>'PRPM WP2'!C647</f>
        <v>-1.77E-2</v>
      </c>
      <c r="G646" s="5"/>
      <c r="H646" s="111">
        <f>'PRPM WP2'!H647</f>
        <v>8.6333333333333297E-3</v>
      </c>
      <c r="I646" s="111">
        <f t="shared" si="11"/>
        <v>-2.633333333333333E-2</v>
      </c>
      <c r="J646" s="399">
        <v>29099</v>
      </c>
    </row>
    <row r="647" spans="1:10" ht="14.5" customHeight="1" x14ac:dyDescent="0.15">
      <c r="A647" s="116">
        <v>3</v>
      </c>
      <c r="B647" s="399">
        <f t="shared" si="12"/>
        <v>29129</v>
      </c>
      <c r="C647" s="16" t="str">
        <f t="shared" si="13"/>
        <v>S&amp;P 500 Utility Index</v>
      </c>
      <c r="D647" s="5"/>
      <c r="E647" s="5"/>
      <c r="F647" s="111">
        <f>'PRPM WP2'!C648</f>
        <v>-5.0500000000000003E-2</v>
      </c>
      <c r="G647" s="5"/>
      <c r="H647" s="111">
        <f>'PRPM WP2'!H648</f>
        <v>9.4999999999999998E-3</v>
      </c>
      <c r="I647" s="111">
        <f t="shared" si="11"/>
        <v>-6.0000000000000005E-2</v>
      </c>
      <c r="J647" s="399">
        <v>29129</v>
      </c>
    </row>
    <row r="648" spans="1:10" ht="14.5" customHeight="1" x14ac:dyDescent="0.15">
      <c r="A648" s="116">
        <v>3</v>
      </c>
      <c r="B648" s="399">
        <f t="shared" si="12"/>
        <v>29160</v>
      </c>
      <c r="C648" s="16" t="str">
        <f t="shared" si="13"/>
        <v>S&amp;P 500 Utility Index</v>
      </c>
      <c r="D648" s="5"/>
      <c r="E648" s="5"/>
      <c r="F648" s="111">
        <f>'PRPM WP2'!C649</f>
        <v>6.0699999999999997E-2</v>
      </c>
      <c r="G648" s="5"/>
      <c r="H648" s="111">
        <f>'PRPM WP2'!H649</f>
        <v>9.9083333333333298E-3</v>
      </c>
      <c r="I648" s="111">
        <f t="shared" si="11"/>
        <v>5.0791666666666666E-2</v>
      </c>
      <c r="J648" s="399">
        <v>29160</v>
      </c>
    </row>
    <row r="649" spans="1:10" ht="14.5" customHeight="1" x14ac:dyDescent="0.15">
      <c r="A649" s="116">
        <v>3</v>
      </c>
      <c r="B649" s="399">
        <f t="shared" si="12"/>
        <v>29190</v>
      </c>
      <c r="C649" s="16" t="str">
        <f t="shared" si="13"/>
        <v>S&amp;P 500 Utility Index</v>
      </c>
      <c r="D649" s="5"/>
      <c r="E649" s="5"/>
      <c r="F649" s="111">
        <f>'PRPM WP2'!C650</f>
        <v>2.2000000000000001E-3</v>
      </c>
      <c r="G649" s="5"/>
      <c r="H649" s="111">
        <f>'PRPM WP2'!H650</f>
        <v>1.0125E-2</v>
      </c>
      <c r="I649" s="111">
        <f t="shared" si="11"/>
        <v>-7.9249999999999998E-3</v>
      </c>
      <c r="J649" s="399">
        <v>29190</v>
      </c>
    </row>
    <row r="650" spans="1:10" ht="14.5" customHeight="1" x14ac:dyDescent="0.15">
      <c r="A650" s="116">
        <v>3</v>
      </c>
      <c r="B650" s="399">
        <f t="shared" si="12"/>
        <v>29221</v>
      </c>
      <c r="C650" s="16" t="str">
        <f t="shared" si="13"/>
        <v>S&amp;P 500 Utility Index</v>
      </c>
      <c r="D650" s="5"/>
      <c r="E650" s="5"/>
      <c r="F650" s="111">
        <f>'PRPM WP2'!C651</f>
        <v>-2.3E-3</v>
      </c>
      <c r="G650" s="5"/>
      <c r="H650" s="111">
        <f>'PRPM WP2'!H651</f>
        <v>1.01770833333333E-2</v>
      </c>
      <c r="I650" s="111">
        <f t="shared" si="11"/>
        <v>-1.24770833333333E-2</v>
      </c>
      <c r="J650" s="399">
        <v>29221</v>
      </c>
    </row>
    <row r="651" spans="1:10" ht="14.5" customHeight="1" x14ac:dyDescent="0.15">
      <c r="A651" s="116">
        <v>3</v>
      </c>
      <c r="B651" s="399">
        <f t="shared" si="12"/>
        <v>29252</v>
      </c>
      <c r="C651" s="16" t="str">
        <f t="shared" si="13"/>
        <v>S&amp;P 500 Utility Index</v>
      </c>
      <c r="D651" s="5"/>
      <c r="E651" s="5"/>
      <c r="F651" s="111">
        <f>'PRPM WP2'!C652</f>
        <v>-2.47E-2</v>
      </c>
      <c r="G651" s="5"/>
      <c r="H651" s="111">
        <f>'PRPM WP2'!H652</f>
        <v>1.10283333333333E-2</v>
      </c>
      <c r="I651" s="111">
        <f t="shared" si="11"/>
        <v>-3.5728333333333299E-2</v>
      </c>
      <c r="J651" s="399">
        <v>29252</v>
      </c>
    </row>
    <row r="652" spans="1:10" ht="14.5" customHeight="1" x14ac:dyDescent="0.15">
      <c r="A652" s="116">
        <v>3</v>
      </c>
      <c r="B652" s="399">
        <f t="shared" si="12"/>
        <v>29281</v>
      </c>
      <c r="C652" s="16" t="str">
        <f t="shared" si="13"/>
        <v>S&amp;P 500 Utility Index</v>
      </c>
      <c r="D652" s="5"/>
      <c r="E652" s="5"/>
      <c r="F652" s="111">
        <f>'PRPM WP2'!C653</f>
        <v>-5.2900000000000003E-2</v>
      </c>
      <c r="G652" s="5"/>
      <c r="H652" s="111">
        <f>'PRPM WP2'!H653</f>
        <v>1.2158333333333301E-2</v>
      </c>
      <c r="I652" s="111">
        <f t="shared" si="11"/>
        <v>-6.5058333333333301E-2</v>
      </c>
      <c r="J652" s="399">
        <v>29281</v>
      </c>
    </row>
    <row r="653" spans="1:10" ht="14.5" customHeight="1" x14ac:dyDescent="0.15">
      <c r="A653" s="116">
        <v>3</v>
      </c>
      <c r="B653" s="399">
        <f t="shared" si="12"/>
        <v>29312</v>
      </c>
      <c r="C653" s="16" t="str">
        <f t="shared" si="13"/>
        <v>S&amp;P 500 Utility Index</v>
      </c>
      <c r="D653" s="5"/>
      <c r="E653" s="5"/>
      <c r="F653" s="111">
        <f>'PRPM WP2'!C654</f>
        <v>0.1186</v>
      </c>
      <c r="G653" s="5"/>
      <c r="H653" s="111">
        <f>'PRPM WP2'!H654</f>
        <v>1.19083333333333E-2</v>
      </c>
      <c r="I653" s="111">
        <f t="shared" si="11"/>
        <v>0.1066916666666667</v>
      </c>
      <c r="J653" s="399">
        <v>29312</v>
      </c>
    </row>
    <row r="654" spans="1:10" ht="14.5" customHeight="1" x14ac:dyDescent="0.15">
      <c r="A654" s="116">
        <v>3</v>
      </c>
      <c r="B654" s="399">
        <f t="shared" si="12"/>
        <v>29342</v>
      </c>
      <c r="C654" s="16" t="str">
        <f t="shared" si="13"/>
        <v>S&amp;P 500 Utility Index</v>
      </c>
      <c r="D654" s="5"/>
      <c r="E654" s="5"/>
      <c r="F654" s="111">
        <f>'PRPM WP2'!C655</f>
        <v>3.2300000000000002E-2</v>
      </c>
      <c r="G654" s="5"/>
      <c r="H654" s="111">
        <f>'PRPM WP2'!H655</f>
        <v>1.0613333333333299E-2</v>
      </c>
      <c r="I654" s="111">
        <f t="shared" si="11"/>
        <v>2.1686666666666701E-2</v>
      </c>
      <c r="J654" s="399">
        <v>29342</v>
      </c>
    </row>
    <row r="655" spans="1:10" ht="14.5" customHeight="1" x14ac:dyDescent="0.15">
      <c r="A655" s="116">
        <v>3</v>
      </c>
      <c r="B655" s="399">
        <f t="shared" si="12"/>
        <v>29373</v>
      </c>
      <c r="C655" s="16" t="str">
        <f t="shared" si="13"/>
        <v>S&amp;P 500 Utility Index</v>
      </c>
      <c r="D655" s="5"/>
      <c r="E655" s="5"/>
      <c r="F655" s="111">
        <f>'PRPM WP2'!C656</f>
        <v>3.3700000000000001E-2</v>
      </c>
      <c r="G655" s="5"/>
      <c r="H655" s="111">
        <f>'PRPM WP2'!H656</f>
        <v>1.033125E-2</v>
      </c>
      <c r="I655" s="111">
        <f t="shared" si="11"/>
        <v>2.3368750000000001E-2</v>
      </c>
      <c r="J655" s="399">
        <v>29373</v>
      </c>
    </row>
    <row r="656" spans="1:10" ht="14.5" customHeight="1" x14ac:dyDescent="0.15">
      <c r="A656" s="116">
        <v>3</v>
      </c>
      <c r="B656" s="399">
        <f t="shared" si="12"/>
        <v>29403</v>
      </c>
      <c r="C656" s="16" t="str">
        <f t="shared" si="13"/>
        <v>S&amp;P 500 Utility Index</v>
      </c>
      <c r="D656" s="5"/>
      <c r="E656" s="5"/>
      <c r="F656" s="111">
        <f>'PRPM WP2'!C657</f>
        <v>-4.1000000000000003E-3</v>
      </c>
      <c r="G656" s="5"/>
      <c r="H656" s="111">
        <f>'PRPM WP2'!H657</f>
        <v>1.01270833333333E-2</v>
      </c>
      <c r="I656" s="111">
        <f t="shared" si="11"/>
        <v>-1.42270833333333E-2</v>
      </c>
      <c r="J656" s="399">
        <v>29403</v>
      </c>
    </row>
    <row r="657" spans="1:10" ht="14.5" customHeight="1" x14ac:dyDescent="0.15">
      <c r="A657" s="116">
        <v>3</v>
      </c>
      <c r="B657" s="399">
        <f t="shared" si="12"/>
        <v>29434</v>
      </c>
      <c r="C657" s="16" t="str">
        <f t="shared" si="13"/>
        <v>S&amp;P 500 Utility Index</v>
      </c>
      <c r="D657" s="5"/>
      <c r="E657" s="5"/>
      <c r="F657" s="111">
        <f>'PRPM WP2'!C658</f>
        <v>-1.3899999999999999E-2</v>
      </c>
      <c r="G657" s="5"/>
      <c r="H657" s="111">
        <f>'PRPM WP2'!H658</f>
        <v>1.055E-2</v>
      </c>
      <c r="I657" s="111">
        <f t="shared" si="11"/>
        <v>-2.445E-2</v>
      </c>
      <c r="J657" s="399">
        <v>29434</v>
      </c>
    </row>
    <row r="658" spans="1:10" ht="14.5" customHeight="1" x14ac:dyDescent="0.15">
      <c r="A658" s="116">
        <v>3</v>
      </c>
      <c r="B658" s="399">
        <f t="shared" si="12"/>
        <v>29465</v>
      </c>
      <c r="C658" s="16" t="str">
        <f t="shared" si="13"/>
        <v>S&amp;P 500 Utility Index</v>
      </c>
      <c r="D658" s="5"/>
      <c r="E658" s="5"/>
      <c r="F658" s="111">
        <f>'PRPM WP2'!C659</f>
        <v>-1.14E-2</v>
      </c>
      <c r="G658" s="5"/>
      <c r="H658" s="111">
        <f>'PRPM WP2'!H659</f>
        <v>1.10770833333333E-2</v>
      </c>
      <c r="I658" s="111">
        <f t="shared" si="11"/>
        <v>-2.24770833333333E-2</v>
      </c>
      <c r="J658" s="399">
        <v>29465</v>
      </c>
    </row>
    <row r="659" spans="1:10" ht="14.5" customHeight="1" x14ac:dyDescent="0.15">
      <c r="A659" s="116">
        <v>3</v>
      </c>
      <c r="B659" s="399">
        <f t="shared" si="12"/>
        <v>29495</v>
      </c>
      <c r="C659" s="16" t="str">
        <f t="shared" si="13"/>
        <v>S&amp;P 500 Utility Index</v>
      </c>
      <c r="D659" s="5"/>
      <c r="E659" s="5"/>
      <c r="F659" s="111">
        <f>'PRPM WP2'!C660</f>
        <v>2.7400000000000001E-2</v>
      </c>
      <c r="G659" s="5"/>
      <c r="H659" s="111">
        <f>'PRPM WP2'!H660</f>
        <v>1.128E-2</v>
      </c>
      <c r="I659" s="111">
        <f t="shared" si="11"/>
        <v>1.6120000000000002E-2</v>
      </c>
      <c r="J659" s="399">
        <v>29495</v>
      </c>
    </row>
    <row r="660" spans="1:10" ht="14.5" customHeight="1" x14ac:dyDescent="0.15">
      <c r="A660" s="116">
        <v>3</v>
      </c>
      <c r="B660" s="399">
        <f t="shared" si="12"/>
        <v>29526</v>
      </c>
      <c r="C660" s="16" t="str">
        <f t="shared" si="13"/>
        <v>S&amp;P 500 Utility Index</v>
      </c>
      <c r="D660" s="5"/>
      <c r="E660" s="5"/>
      <c r="F660" s="111">
        <f>'PRPM WP2'!C661</f>
        <v>5.0099999999999999E-2</v>
      </c>
      <c r="G660" s="5"/>
      <c r="H660" s="111">
        <f>'PRPM WP2'!H661</f>
        <v>1.16770833333333E-2</v>
      </c>
      <c r="I660" s="111">
        <f t="shared" si="11"/>
        <v>3.8422916666666695E-2</v>
      </c>
      <c r="J660" s="399">
        <v>29526</v>
      </c>
    </row>
    <row r="661" spans="1:10" ht="14.5" customHeight="1" x14ac:dyDescent="0.15">
      <c r="A661" s="116">
        <v>3</v>
      </c>
      <c r="B661" s="399">
        <f t="shared" si="12"/>
        <v>29556</v>
      </c>
      <c r="C661" s="16" t="str">
        <f t="shared" si="13"/>
        <v>S&amp;P 500 Utility Index</v>
      </c>
      <c r="D661" s="5"/>
      <c r="E661" s="5"/>
      <c r="F661" s="111">
        <f>'PRPM WP2'!C662</f>
        <v>-1.4E-3</v>
      </c>
      <c r="G661" s="5"/>
      <c r="H661" s="111">
        <f>'PRPM WP2'!H662</f>
        <v>1.22166666666667E-2</v>
      </c>
      <c r="I661" s="111">
        <f t="shared" si="11"/>
        <v>-1.3616666666666701E-2</v>
      </c>
      <c r="J661" s="399">
        <v>29556</v>
      </c>
    </row>
    <row r="662" spans="1:10" ht="14.5" customHeight="1" x14ac:dyDescent="0.15">
      <c r="A662" s="116">
        <v>3</v>
      </c>
      <c r="B662" s="399">
        <f t="shared" si="12"/>
        <v>29587</v>
      </c>
      <c r="C662" s="16" t="str">
        <f t="shared" si="13"/>
        <v>S&amp;P 500 Utility Index</v>
      </c>
      <c r="D662" s="5"/>
      <c r="E662" s="5"/>
      <c r="F662" s="111">
        <f>'PRPM WP2'!C663</f>
        <v>-1.8599999999999998E-2</v>
      </c>
      <c r="G662" s="5"/>
      <c r="H662" s="111">
        <f>'PRPM WP2'!H663</f>
        <v>1.1894999999999999E-2</v>
      </c>
      <c r="I662" s="111">
        <f t="shared" si="11"/>
        <v>-3.0494999999999998E-2</v>
      </c>
      <c r="J662" s="399">
        <v>29587</v>
      </c>
    </row>
    <row r="663" spans="1:10" ht="14.5" customHeight="1" x14ac:dyDescent="0.15">
      <c r="A663" s="116">
        <v>3</v>
      </c>
      <c r="B663" s="399">
        <f t="shared" si="12"/>
        <v>29618</v>
      </c>
      <c r="C663" s="16" t="str">
        <f t="shared" si="13"/>
        <v>S&amp;P 500 Utility Index</v>
      </c>
      <c r="D663" s="5"/>
      <c r="E663" s="5"/>
      <c r="F663" s="111">
        <f>'PRPM WP2'!C664</f>
        <v>-2.24E-2</v>
      </c>
      <c r="G663" s="5"/>
      <c r="H663" s="111">
        <f>'PRPM WP2'!H664</f>
        <v>1.2233333333333299E-2</v>
      </c>
      <c r="I663" s="111">
        <f t="shared" si="11"/>
        <v>-3.4633333333333301E-2</v>
      </c>
      <c r="J663" s="399">
        <v>29618</v>
      </c>
    </row>
    <row r="664" spans="1:10" ht="14.5" customHeight="1" x14ac:dyDescent="0.15">
      <c r="A664" s="116">
        <v>3</v>
      </c>
      <c r="B664" s="399">
        <f t="shared" si="12"/>
        <v>29646</v>
      </c>
      <c r="C664" s="16" t="str">
        <f t="shared" si="13"/>
        <v>S&amp;P 500 Utility Index</v>
      </c>
      <c r="D664" s="5"/>
      <c r="E664" s="5"/>
      <c r="F664" s="111">
        <f>'PRPM WP2'!C665</f>
        <v>4.2000000000000003E-2</v>
      </c>
      <c r="G664" s="5"/>
      <c r="H664" s="111">
        <f>'PRPM WP2'!H665</f>
        <v>1.2604166666666699E-2</v>
      </c>
      <c r="I664" s="111">
        <f t="shared" si="11"/>
        <v>2.9395833333333302E-2</v>
      </c>
      <c r="J664" s="399">
        <v>29646</v>
      </c>
    </row>
    <row r="665" spans="1:10" ht="14.5" customHeight="1" x14ac:dyDescent="0.15">
      <c r="A665" s="116">
        <v>3</v>
      </c>
      <c r="B665" s="399">
        <f t="shared" si="12"/>
        <v>29677</v>
      </c>
      <c r="C665" s="16" t="str">
        <f t="shared" si="13"/>
        <v>S&amp;P 500 Utility Index</v>
      </c>
      <c r="D665" s="5"/>
      <c r="E665" s="5"/>
      <c r="F665" s="111">
        <f>'PRPM WP2'!C666</f>
        <v>-9.5999999999999992E-3</v>
      </c>
      <c r="G665" s="5"/>
      <c r="H665" s="111">
        <f>'PRPM WP2'!H666</f>
        <v>1.2708333333333301E-2</v>
      </c>
      <c r="I665" s="111">
        <f t="shared" si="11"/>
        <v>-2.2308333333333298E-2</v>
      </c>
      <c r="J665" s="399">
        <v>29677</v>
      </c>
    </row>
    <row r="666" spans="1:10" ht="14.5" customHeight="1" x14ac:dyDescent="0.15">
      <c r="A666" s="116">
        <v>3</v>
      </c>
      <c r="B666" s="399">
        <f t="shared" si="12"/>
        <v>29707</v>
      </c>
      <c r="C666" s="16" t="str">
        <f t="shared" si="13"/>
        <v>S&amp;P 500 Utility Index</v>
      </c>
      <c r="D666" s="5"/>
      <c r="E666" s="5"/>
      <c r="F666" s="111">
        <f>'PRPM WP2'!C667</f>
        <v>2.9100000000000001E-2</v>
      </c>
      <c r="G666" s="5"/>
      <c r="H666" s="111">
        <f>'PRPM WP2'!H667</f>
        <v>1.3429999999999999E-2</v>
      </c>
      <c r="I666" s="111">
        <f t="shared" ref="I666:I729" si="14">F666-H666</f>
        <v>1.5670000000000003E-2</v>
      </c>
      <c r="J666" s="399">
        <v>29707</v>
      </c>
    </row>
    <row r="667" spans="1:10" ht="14.5" customHeight="1" x14ac:dyDescent="0.15">
      <c r="A667" s="116">
        <v>3</v>
      </c>
      <c r="B667" s="399">
        <f t="shared" si="12"/>
        <v>29738</v>
      </c>
      <c r="C667" s="16" t="str">
        <f t="shared" si="13"/>
        <v>S&amp;P 500 Utility Index</v>
      </c>
      <c r="D667" s="5"/>
      <c r="E667" s="5"/>
      <c r="F667" s="111">
        <f>'PRPM WP2'!C668</f>
        <v>2.7199999999999998E-2</v>
      </c>
      <c r="G667" s="5"/>
      <c r="H667" s="111">
        <f>'PRPM WP2'!H668</f>
        <v>1.31604166666667E-2</v>
      </c>
      <c r="I667" s="111">
        <f t="shared" si="14"/>
        <v>1.4039583333333298E-2</v>
      </c>
      <c r="J667" s="399">
        <v>29738</v>
      </c>
    </row>
    <row r="668" spans="1:10" ht="14.5" customHeight="1" x14ac:dyDescent="0.15">
      <c r="A668" s="116">
        <v>3</v>
      </c>
      <c r="B668" s="399">
        <f t="shared" si="12"/>
        <v>29768</v>
      </c>
      <c r="C668" s="16" t="str">
        <f t="shared" si="13"/>
        <v>S&amp;P 500 Utility Index</v>
      </c>
      <c r="D668" s="5"/>
      <c r="E668" s="5"/>
      <c r="F668" s="111">
        <f>'PRPM WP2'!C669</f>
        <v>3.4099999999999998E-2</v>
      </c>
      <c r="G668" s="5"/>
      <c r="H668" s="111">
        <f>'PRPM WP2'!H669</f>
        <v>1.3393333333333301E-2</v>
      </c>
      <c r="I668" s="111">
        <f t="shared" si="14"/>
        <v>2.07066666666667E-2</v>
      </c>
      <c r="J668" s="399">
        <v>29768</v>
      </c>
    </row>
    <row r="669" spans="1:10" ht="14.5" customHeight="1" x14ac:dyDescent="0.15">
      <c r="A669" s="116">
        <v>3</v>
      </c>
      <c r="B669" s="399">
        <f t="shared" si="12"/>
        <v>29799</v>
      </c>
      <c r="C669" s="16" t="str">
        <f t="shared" si="13"/>
        <v>S&amp;P 500 Utility Index</v>
      </c>
      <c r="D669" s="5"/>
      <c r="E669" s="5"/>
      <c r="F669" s="111">
        <f>'PRPM WP2'!C670</f>
        <v>-2.3999999999999998E-3</v>
      </c>
      <c r="G669" s="5"/>
      <c r="H669" s="111">
        <f>'PRPM WP2'!H670</f>
        <v>1.370625E-2</v>
      </c>
      <c r="I669" s="111">
        <f t="shared" si="14"/>
        <v>-1.6106249999999999E-2</v>
      </c>
      <c r="J669" s="399">
        <v>29799</v>
      </c>
    </row>
    <row r="670" spans="1:10" ht="14.5" customHeight="1" x14ac:dyDescent="0.15">
      <c r="A670" s="116">
        <v>3</v>
      </c>
      <c r="B670" s="399">
        <f t="shared" si="12"/>
        <v>29830</v>
      </c>
      <c r="C670" s="16" t="str">
        <f t="shared" si="13"/>
        <v>S&amp;P 500 Utility Index</v>
      </c>
      <c r="D670" s="5"/>
      <c r="E670" s="5"/>
      <c r="F670" s="111">
        <f>'PRPM WP2'!C671</f>
        <v>-4.0899999999999999E-2</v>
      </c>
      <c r="G670" s="5"/>
      <c r="H670" s="111">
        <f>'PRPM WP2'!H671</f>
        <v>1.41916666666667E-2</v>
      </c>
      <c r="I670" s="111">
        <f t="shared" si="14"/>
        <v>-5.5091666666666698E-2</v>
      </c>
      <c r="J670" s="399">
        <v>29830</v>
      </c>
    </row>
    <row r="671" spans="1:10" ht="14.5" customHeight="1" x14ac:dyDescent="0.15">
      <c r="A671" s="116">
        <v>3</v>
      </c>
      <c r="B671" s="399">
        <f t="shared" si="12"/>
        <v>29860</v>
      </c>
      <c r="C671" s="16" t="str">
        <f t="shared" si="13"/>
        <v>S&amp;P 500 Utility Index</v>
      </c>
      <c r="D671" s="5"/>
      <c r="E671" s="5"/>
      <c r="F671" s="111">
        <f>'PRPM WP2'!C672</f>
        <v>6.1699999999999998E-2</v>
      </c>
      <c r="G671" s="5"/>
      <c r="H671" s="111">
        <f>'PRPM WP2'!H672</f>
        <v>1.43791666666667E-2</v>
      </c>
      <c r="I671" s="111">
        <f t="shared" si="14"/>
        <v>4.7320833333333298E-2</v>
      </c>
      <c r="J671" s="399">
        <v>29860</v>
      </c>
    </row>
    <row r="672" spans="1:10" ht="14.5" customHeight="1" x14ac:dyDescent="0.15">
      <c r="A672" s="116">
        <v>3</v>
      </c>
      <c r="B672" s="399">
        <f t="shared" si="12"/>
        <v>29891</v>
      </c>
      <c r="C672" s="16" t="str">
        <f t="shared" si="13"/>
        <v>S&amp;P 500 Utility Index</v>
      </c>
      <c r="D672" s="5"/>
      <c r="E672" s="5"/>
      <c r="F672" s="111">
        <f>'PRPM WP2'!C673</f>
        <v>4.8099999999999997E-2</v>
      </c>
      <c r="G672" s="5"/>
      <c r="H672" s="111">
        <f>'PRPM WP2'!H673</f>
        <v>1.3679166666666701E-2</v>
      </c>
      <c r="I672" s="111">
        <f t="shared" si="14"/>
        <v>3.4420833333333296E-2</v>
      </c>
      <c r="J672" s="399">
        <v>29891</v>
      </c>
    </row>
    <row r="673" spans="1:10" ht="14.5" customHeight="1" x14ac:dyDescent="0.15">
      <c r="A673" s="116">
        <v>3</v>
      </c>
      <c r="B673" s="399">
        <f t="shared" si="12"/>
        <v>29921</v>
      </c>
      <c r="C673" s="16" t="str">
        <f t="shared" si="13"/>
        <v>S&amp;P 500 Utility Index</v>
      </c>
      <c r="D673" s="5"/>
      <c r="E673" s="5"/>
      <c r="F673" s="111">
        <f>'PRPM WP2'!C674</f>
        <v>-3.0499999999999999E-2</v>
      </c>
      <c r="G673" s="5"/>
      <c r="H673" s="111">
        <f>'PRPM WP2'!H674</f>
        <v>1.3468333333333299E-2</v>
      </c>
      <c r="I673" s="111">
        <f t="shared" si="14"/>
        <v>-4.3968333333333297E-2</v>
      </c>
      <c r="J673" s="399">
        <v>29921</v>
      </c>
    </row>
    <row r="674" spans="1:10" ht="14.5" customHeight="1" x14ac:dyDescent="0.15">
      <c r="A674" s="116">
        <v>3</v>
      </c>
      <c r="B674" s="399">
        <f t="shared" si="12"/>
        <v>29952</v>
      </c>
      <c r="C674" s="16" t="str">
        <f t="shared" si="13"/>
        <v>S&amp;P 500 Utility Index</v>
      </c>
      <c r="D674" s="5"/>
      <c r="E674" s="5"/>
      <c r="F674" s="111">
        <f>'PRPM WP2'!C675</f>
        <v>3.7000000000000002E-3</v>
      </c>
      <c r="G674" s="5"/>
      <c r="H674" s="111">
        <f>'PRPM WP2'!H675</f>
        <v>1.4E-2</v>
      </c>
      <c r="I674" s="111">
        <f t="shared" si="14"/>
        <v>-1.03E-2</v>
      </c>
      <c r="J674" s="399">
        <v>29952</v>
      </c>
    </row>
    <row r="675" spans="1:10" ht="14.5" customHeight="1" x14ac:dyDescent="0.15">
      <c r="A675" s="116">
        <v>3</v>
      </c>
      <c r="B675" s="399">
        <f t="shared" si="12"/>
        <v>29983</v>
      </c>
      <c r="C675" s="16" t="str">
        <f t="shared" si="13"/>
        <v>S&amp;P 500 Utility Index</v>
      </c>
      <c r="D675" s="5"/>
      <c r="E675" s="5"/>
      <c r="F675" s="111">
        <f>'PRPM WP2'!C676</f>
        <v>-3.5000000000000001E-3</v>
      </c>
      <c r="G675" s="5"/>
      <c r="H675" s="111">
        <f>'PRPM WP2'!H676</f>
        <v>1.4095833333333301E-2</v>
      </c>
      <c r="I675" s="111">
        <f t="shared" si="14"/>
        <v>-1.75958333333333E-2</v>
      </c>
      <c r="J675" s="399">
        <v>29983</v>
      </c>
    </row>
    <row r="676" spans="1:10" ht="14.5" customHeight="1" x14ac:dyDescent="0.15">
      <c r="A676" s="116">
        <v>3</v>
      </c>
      <c r="B676" s="399">
        <f t="shared" si="12"/>
        <v>30011</v>
      </c>
      <c r="C676" s="16" t="str">
        <f t="shared" si="13"/>
        <v>S&amp;P 500 Utility Index</v>
      </c>
      <c r="D676" s="5"/>
      <c r="E676" s="5"/>
      <c r="F676" s="111">
        <f>'PRPM WP2'!C677</f>
        <v>1.6799999999999999E-2</v>
      </c>
      <c r="G676" s="5"/>
      <c r="H676" s="111">
        <f>'PRPM WP2'!H677</f>
        <v>1.374E-2</v>
      </c>
      <c r="I676" s="111">
        <f t="shared" si="14"/>
        <v>3.0599999999999985E-3</v>
      </c>
      <c r="J676" s="399">
        <v>30011</v>
      </c>
    </row>
    <row r="677" spans="1:10" ht="14.5" customHeight="1" x14ac:dyDescent="0.15">
      <c r="A677" s="116">
        <v>3</v>
      </c>
      <c r="B677" s="399">
        <f t="shared" si="12"/>
        <v>30042</v>
      </c>
      <c r="C677" s="16" t="str">
        <f t="shared" si="13"/>
        <v>S&amp;P 500 Utility Index</v>
      </c>
      <c r="D677" s="5"/>
      <c r="E677" s="5"/>
      <c r="F677" s="111">
        <f>'PRPM WP2'!C678</f>
        <v>5.4800000000000001E-2</v>
      </c>
      <c r="G677" s="5"/>
      <c r="H677" s="111">
        <f>'PRPM WP2'!H678</f>
        <v>1.3664583333333299E-2</v>
      </c>
      <c r="I677" s="111">
        <f t="shared" si="14"/>
        <v>4.1135416666666702E-2</v>
      </c>
      <c r="J677" s="399">
        <v>30042</v>
      </c>
    </row>
    <row r="678" spans="1:10" ht="14.5" customHeight="1" x14ac:dyDescent="0.15">
      <c r="A678" s="116">
        <v>3</v>
      </c>
      <c r="B678" s="399">
        <f t="shared" si="12"/>
        <v>30072</v>
      </c>
      <c r="C678" s="16" t="str">
        <f t="shared" si="13"/>
        <v>S&amp;P 500 Utility Index</v>
      </c>
      <c r="D678" s="5"/>
      <c r="E678" s="5"/>
      <c r="F678" s="111">
        <f>'PRPM WP2'!C679</f>
        <v>-1.8700000000000001E-2</v>
      </c>
      <c r="G678" s="5"/>
      <c r="H678" s="111">
        <f>'PRPM WP2'!H679</f>
        <v>1.34E-2</v>
      </c>
      <c r="I678" s="111">
        <f t="shared" si="14"/>
        <v>-3.2100000000000004E-2</v>
      </c>
      <c r="J678" s="399">
        <v>30072</v>
      </c>
    </row>
    <row r="679" spans="1:10" ht="14.5" customHeight="1" x14ac:dyDescent="0.15">
      <c r="A679" s="116">
        <v>3</v>
      </c>
      <c r="B679" s="399">
        <f t="shared" si="12"/>
        <v>30103</v>
      </c>
      <c r="C679" s="16" t="str">
        <f t="shared" si="13"/>
        <v>S&amp;P 500 Utility Index</v>
      </c>
      <c r="D679" s="5"/>
      <c r="E679" s="5"/>
      <c r="F679" s="111">
        <f>'PRPM WP2'!C680</f>
        <v>-1.61E-2</v>
      </c>
      <c r="G679" s="5"/>
      <c r="H679" s="111">
        <f>'PRPM WP2'!H680</f>
        <v>1.3616666666666701E-2</v>
      </c>
      <c r="I679" s="111">
        <f t="shared" si="14"/>
        <v>-2.97166666666667E-2</v>
      </c>
      <c r="J679" s="399">
        <v>30103</v>
      </c>
    </row>
    <row r="680" spans="1:10" ht="14.5" customHeight="1" x14ac:dyDescent="0.15">
      <c r="A680" s="116">
        <v>3</v>
      </c>
      <c r="B680" s="399">
        <f t="shared" si="12"/>
        <v>30133</v>
      </c>
      <c r="C680" s="16" t="str">
        <f t="shared" si="13"/>
        <v>S&amp;P 500 Utility Index</v>
      </c>
      <c r="D680" s="5"/>
      <c r="E680" s="5"/>
      <c r="F680" s="111">
        <f>'PRPM WP2'!C681</f>
        <v>-1.9800000000000002E-2</v>
      </c>
      <c r="G680" s="5"/>
      <c r="H680" s="111">
        <f>'PRPM WP2'!H681</f>
        <v>1.37166666666667E-2</v>
      </c>
      <c r="I680" s="111">
        <f t="shared" si="14"/>
        <v>-3.3516666666666702E-2</v>
      </c>
      <c r="J680" s="399">
        <v>30133</v>
      </c>
    </row>
    <row r="681" spans="1:10" ht="14.5" customHeight="1" x14ac:dyDescent="0.15">
      <c r="A681" s="116">
        <v>3</v>
      </c>
      <c r="B681" s="399">
        <f t="shared" si="12"/>
        <v>30164</v>
      </c>
      <c r="C681" s="16" t="str">
        <f t="shared" si="13"/>
        <v>S&amp;P 500 Utility Index</v>
      </c>
      <c r="D681" s="5"/>
      <c r="E681" s="5"/>
      <c r="F681" s="111">
        <f>'PRPM WP2'!C682</f>
        <v>0.1211</v>
      </c>
      <c r="G681" s="5"/>
      <c r="H681" s="111">
        <f>'PRPM WP2'!H682</f>
        <v>1.3266666666666699E-2</v>
      </c>
      <c r="I681" s="111">
        <f t="shared" si="14"/>
        <v>0.10783333333333329</v>
      </c>
      <c r="J681" s="399">
        <v>30164</v>
      </c>
    </row>
    <row r="682" spans="1:10" ht="14.5" customHeight="1" x14ac:dyDescent="0.15">
      <c r="A682" s="116">
        <v>3</v>
      </c>
      <c r="B682" s="399">
        <f t="shared" si="12"/>
        <v>30195</v>
      </c>
      <c r="C682" s="16" t="str">
        <f t="shared" si="13"/>
        <v>S&amp;P 500 Utility Index</v>
      </c>
      <c r="D682" s="5"/>
      <c r="E682" s="5"/>
      <c r="F682" s="111">
        <f>'PRPM WP2'!C683</f>
        <v>5.1999999999999998E-3</v>
      </c>
      <c r="G682" s="5"/>
      <c r="H682" s="111">
        <f>'PRPM WP2'!H683</f>
        <v>1.2874999999999999E-2</v>
      </c>
      <c r="I682" s="111">
        <f t="shared" si="14"/>
        <v>-7.6749999999999995E-3</v>
      </c>
      <c r="J682" s="399">
        <v>30195</v>
      </c>
    </row>
    <row r="683" spans="1:10" ht="14.5" customHeight="1" x14ac:dyDescent="0.15">
      <c r="A683" s="116">
        <v>3</v>
      </c>
      <c r="B683" s="399">
        <f t="shared" si="12"/>
        <v>30225</v>
      </c>
      <c r="C683" s="16" t="str">
        <f t="shared" si="13"/>
        <v>S&amp;P 500 Utility Index</v>
      </c>
      <c r="D683" s="5"/>
      <c r="E683" s="5"/>
      <c r="F683" s="111">
        <f>'PRPM WP2'!C684</f>
        <v>6.59E-2</v>
      </c>
      <c r="G683" s="5"/>
      <c r="H683" s="111">
        <f>'PRPM WP2'!H684</f>
        <v>1.24866666666667E-2</v>
      </c>
      <c r="I683" s="111">
        <f t="shared" si="14"/>
        <v>5.3413333333333299E-2</v>
      </c>
      <c r="J683" s="399">
        <v>30225</v>
      </c>
    </row>
    <row r="684" spans="1:10" ht="14.5" customHeight="1" x14ac:dyDescent="0.15">
      <c r="A684" s="116">
        <v>3</v>
      </c>
      <c r="B684" s="399">
        <f t="shared" si="12"/>
        <v>30256</v>
      </c>
      <c r="C684" s="16" t="str">
        <f t="shared" si="13"/>
        <v>S&amp;P 500 Utility Index</v>
      </c>
      <c r="D684" s="5"/>
      <c r="E684" s="5"/>
      <c r="F684" s="111">
        <f>'PRPM WP2'!C685</f>
        <v>1.6999999999999999E-3</v>
      </c>
      <c r="G684" s="5"/>
      <c r="H684" s="111">
        <f>'PRPM WP2'!H685</f>
        <v>1.20520833333333E-2</v>
      </c>
      <c r="I684" s="111">
        <f t="shared" si="14"/>
        <v>-1.03520833333333E-2</v>
      </c>
      <c r="J684" s="399">
        <v>30256</v>
      </c>
    </row>
    <row r="685" spans="1:10" ht="14.5" customHeight="1" x14ac:dyDescent="0.15">
      <c r="A685" s="116">
        <v>3</v>
      </c>
      <c r="B685" s="399">
        <f t="shared" si="12"/>
        <v>30286</v>
      </c>
      <c r="C685" s="16" t="str">
        <f t="shared" si="13"/>
        <v>S&amp;P 500 Utility Index</v>
      </c>
      <c r="D685" s="5"/>
      <c r="E685" s="5"/>
      <c r="F685" s="111">
        <f>'PRPM WP2'!C686</f>
        <v>3.5999999999999997E-2</v>
      </c>
      <c r="G685" s="5"/>
      <c r="H685" s="111">
        <f>'PRPM WP2'!H686</f>
        <v>1.2021333333333301E-2</v>
      </c>
      <c r="I685" s="111">
        <f t="shared" si="14"/>
        <v>2.3978666666666697E-2</v>
      </c>
      <c r="J685" s="399">
        <v>30286</v>
      </c>
    </row>
    <row r="686" spans="1:10" ht="14.5" customHeight="1" x14ac:dyDescent="0.15">
      <c r="A686" s="116">
        <v>3</v>
      </c>
      <c r="B686" s="399">
        <f t="shared" si="12"/>
        <v>30317</v>
      </c>
      <c r="C686" s="16" t="str">
        <f t="shared" si="13"/>
        <v>S&amp;P 500 Utility Index</v>
      </c>
      <c r="D686" s="5"/>
      <c r="E686" s="5"/>
      <c r="F686" s="111">
        <f>'PRPM WP2'!C687</f>
        <v>3.7199999999999997E-2</v>
      </c>
      <c r="G686" s="5"/>
      <c r="H686" s="111">
        <f>'PRPM WP2'!H687</f>
        <v>1.18675E-2</v>
      </c>
      <c r="I686" s="111">
        <f t="shared" si="14"/>
        <v>2.5332499999999997E-2</v>
      </c>
      <c r="J686" s="399">
        <v>30317</v>
      </c>
    </row>
    <row r="687" spans="1:10" ht="14.5" customHeight="1" x14ac:dyDescent="0.15">
      <c r="A687" s="116">
        <v>3</v>
      </c>
      <c r="B687" s="399">
        <f t="shared" si="12"/>
        <v>30348</v>
      </c>
      <c r="C687" s="16" t="str">
        <f t="shared" si="13"/>
        <v>S&amp;P 500 Utility Index</v>
      </c>
      <c r="D687" s="5"/>
      <c r="E687" s="5"/>
      <c r="F687" s="111">
        <f>'PRPM WP2'!C688</f>
        <v>-4.9999999999999903E-4</v>
      </c>
      <c r="G687" s="5"/>
      <c r="H687" s="111">
        <f>'PRPM WP2'!H688</f>
        <v>1.1898250000000001E-2</v>
      </c>
      <c r="I687" s="111">
        <f t="shared" si="14"/>
        <v>-1.239825E-2</v>
      </c>
      <c r="J687" s="399">
        <v>30348</v>
      </c>
    </row>
    <row r="688" spans="1:10" ht="14.5" customHeight="1" x14ac:dyDescent="0.15">
      <c r="A688" s="116">
        <v>3</v>
      </c>
      <c r="B688" s="399">
        <f t="shared" si="12"/>
        <v>30376</v>
      </c>
      <c r="C688" s="16" t="str">
        <f t="shared" si="13"/>
        <v>S&amp;P 500 Utility Index</v>
      </c>
      <c r="D688" s="5"/>
      <c r="E688" s="5"/>
      <c r="F688" s="111">
        <f>'PRPM WP2'!C689</f>
        <v>1.6999999999999999E-3</v>
      </c>
      <c r="G688" s="5"/>
      <c r="H688" s="111">
        <f>'PRPM WP2'!H689</f>
        <v>1.16895E-2</v>
      </c>
      <c r="I688" s="111">
        <f t="shared" si="14"/>
        <v>-9.9895000000000001E-3</v>
      </c>
      <c r="J688" s="399">
        <v>30376</v>
      </c>
    </row>
    <row r="689" spans="1:10" ht="14.5" customHeight="1" x14ac:dyDescent="0.15">
      <c r="A689" s="116">
        <v>3</v>
      </c>
      <c r="B689" s="399">
        <f t="shared" si="12"/>
        <v>30407</v>
      </c>
      <c r="C689" s="16" t="str">
        <f t="shared" si="13"/>
        <v>S&amp;P 500 Utility Index</v>
      </c>
      <c r="D689" s="5"/>
      <c r="E689" s="5"/>
      <c r="F689" s="111">
        <f>'PRPM WP2'!C690</f>
        <v>5.7099999999999998E-2</v>
      </c>
      <c r="G689" s="5"/>
      <c r="H689" s="111">
        <f>'PRPM WP2'!H690</f>
        <v>1.1364583333333299E-2</v>
      </c>
      <c r="I689" s="111">
        <f t="shared" si="14"/>
        <v>4.5735416666666695E-2</v>
      </c>
      <c r="J689" s="399">
        <v>30407</v>
      </c>
    </row>
    <row r="690" spans="1:10" ht="14.5" customHeight="1" x14ac:dyDescent="0.15">
      <c r="A690" s="116">
        <v>3</v>
      </c>
      <c r="B690" s="399">
        <f t="shared" si="12"/>
        <v>30437</v>
      </c>
      <c r="C690" s="16" t="str">
        <f t="shared" si="13"/>
        <v>S&amp;P 500 Utility Index</v>
      </c>
      <c r="D690" s="5"/>
      <c r="E690" s="5"/>
      <c r="F690" s="111">
        <f>'PRPM WP2'!C691</f>
        <v>1.24E-2</v>
      </c>
      <c r="G690" s="5"/>
      <c r="H690" s="111">
        <f>'PRPM WP2'!H691</f>
        <v>1.1242833333333299E-2</v>
      </c>
      <c r="I690" s="111">
        <f t="shared" si="14"/>
        <v>1.1571666666667004E-3</v>
      </c>
      <c r="J690" s="399">
        <v>30437</v>
      </c>
    </row>
    <row r="691" spans="1:10" ht="14.5" customHeight="1" x14ac:dyDescent="0.15">
      <c r="A691" s="116">
        <v>3</v>
      </c>
      <c r="B691" s="399">
        <f t="shared" si="12"/>
        <v>30468</v>
      </c>
      <c r="C691" s="16" t="str">
        <f t="shared" si="13"/>
        <v>S&amp;P 500 Utility Index</v>
      </c>
      <c r="D691" s="5"/>
      <c r="E691" s="5"/>
      <c r="F691" s="111">
        <f>'PRPM WP2'!C692</f>
        <v>-1.23E-2</v>
      </c>
      <c r="G691" s="5"/>
      <c r="H691" s="111">
        <f>'PRPM WP2'!H692</f>
        <v>1.1372749999999999E-2</v>
      </c>
      <c r="I691" s="111">
        <f t="shared" si="14"/>
        <v>-2.3672749999999999E-2</v>
      </c>
      <c r="J691" s="399">
        <v>30468</v>
      </c>
    </row>
    <row r="692" spans="1:10" ht="14.5" customHeight="1" x14ac:dyDescent="0.15">
      <c r="A692" s="116">
        <v>3</v>
      </c>
      <c r="B692" s="399">
        <f t="shared" si="12"/>
        <v>30498</v>
      </c>
      <c r="C692" s="16" t="str">
        <f t="shared" si="13"/>
        <v>S&amp;P 500 Utility Index</v>
      </c>
      <c r="D692" s="5"/>
      <c r="E692" s="5"/>
      <c r="F692" s="111">
        <f>'PRPM WP2'!C693</f>
        <v>3.39E-2</v>
      </c>
      <c r="G692" s="5"/>
      <c r="H692" s="111">
        <f>'PRPM WP2'!H693</f>
        <v>1.1310000000000001E-2</v>
      </c>
      <c r="I692" s="111">
        <f t="shared" si="14"/>
        <v>2.2589999999999999E-2</v>
      </c>
      <c r="J692" s="399">
        <v>30498</v>
      </c>
    </row>
    <row r="693" spans="1:10" ht="14.5" customHeight="1" x14ac:dyDescent="0.15">
      <c r="A693" s="116">
        <v>3</v>
      </c>
      <c r="B693" s="399">
        <f t="shared" si="12"/>
        <v>30529</v>
      </c>
      <c r="C693" s="16" t="str">
        <f t="shared" si="13"/>
        <v>S&amp;P 500 Utility Index</v>
      </c>
      <c r="D693" s="5"/>
      <c r="E693" s="5"/>
      <c r="F693" s="111">
        <f>'PRPM WP2'!C694</f>
        <v>4.0000000000000001E-3</v>
      </c>
      <c r="G693" s="5"/>
      <c r="H693" s="111">
        <f>'PRPM WP2'!H694</f>
        <v>1.13058333333333E-2</v>
      </c>
      <c r="I693" s="111">
        <f t="shared" si="14"/>
        <v>-7.3058333333332996E-3</v>
      </c>
      <c r="J693" s="399">
        <v>30529</v>
      </c>
    </row>
    <row r="694" spans="1:10" ht="14.5" customHeight="1" x14ac:dyDescent="0.15">
      <c r="A694" s="116">
        <v>3</v>
      </c>
      <c r="B694" s="399">
        <f t="shared" ref="B694:B757" si="15">DATE(YEAR(B693),MONTH(B693)+1,1)</f>
        <v>30560</v>
      </c>
      <c r="C694" s="16" t="str">
        <f t="shared" ref="C694:C757" si="16">C693</f>
        <v>S&amp;P 500 Utility Index</v>
      </c>
      <c r="D694" s="5"/>
      <c r="E694" s="5"/>
      <c r="F694" s="111">
        <f>'PRPM WP2'!C695</f>
        <v>4.4499999999999998E-2</v>
      </c>
      <c r="G694" s="5"/>
      <c r="H694" s="111">
        <f>'PRPM WP2'!H695</f>
        <v>1.1197250000000001E-2</v>
      </c>
      <c r="I694" s="111">
        <f t="shared" si="14"/>
        <v>3.3302749999999999E-2</v>
      </c>
      <c r="J694" s="399">
        <v>30560</v>
      </c>
    </row>
    <row r="695" spans="1:10" ht="14.5" customHeight="1" x14ac:dyDescent="0.15">
      <c r="A695" s="116">
        <v>3</v>
      </c>
      <c r="B695" s="399">
        <f t="shared" si="15"/>
        <v>30590</v>
      </c>
      <c r="C695" s="16" t="str">
        <f t="shared" si="16"/>
        <v>S&amp;P 500 Utility Index</v>
      </c>
      <c r="D695" s="5"/>
      <c r="E695" s="5"/>
      <c r="F695" s="111">
        <f>'PRPM WP2'!C696</f>
        <v>5.3199999999999997E-2</v>
      </c>
      <c r="G695" s="5"/>
      <c r="H695" s="111">
        <f>'PRPM WP2'!H696</f>
        <v>1.10436666666667E-2</v>
      </c>
      <c r="I695" s="111">
        <f t="shared" si="14"/>
        <v>4.2156333333333296E-2</v>
      </c>
      <c r="J695" s="399">
        <v>30590</v>
      </c>
    </row>
    <row r="696" spans="1:10" ht="14.5" customHeight="1" x14ac:dyDescent="0.15">
      <c r="A696" s="116">
        <v>3</v>
      </c>
      <c r="B696" s="399">
        <f t="shared" si="15"/>
        <v>30621</v>
      </c>
      <c r="C696" s="16" t="str">
        <f t="shared" si="16"/>
        <v>S&amp;P 500 Utility Index</v>
      </c>
      <c r="D696" s="5"/>
      <c r="E696" s="5"/>
      <c r="F696" s="111">
        <f>'PRPM WP2'!C697</f>
        <v>-2.0400000000000001E-2</v>
      </c>
      <c r="G696" s="5"/>
      <c r="H696" s="111">
        <f>'PRPM WP2'!H697</f>
        <v>1.1152749999999999E-2</v>
      </c>
      <c r="I696" s="111">
        <f t="shared" si="14"/>
        <v>-3.1552750000000004E-2</v>
      </c>
      <c r="J696" s="399">
        <v>30621</v>
      </c>
    </row>
    <row r="697" spans="1:10" ht="14.5" customHeight="1" x14ac:dyDescent="0.15">
      <c r="A697" s="116">
        <v>3</v>
      </c>
      <c r="B697" s="399">
        <f t="shared" si="15"/>
        <v>30651</v>
      </c>
      <c r="C697" s="16" t="str">
        <f t="shared" si="16"/>
        <v>S&amp;P 500 Utility Index</v>
      </c>
      <c r="D697" s="5"/>
      <c r="E697" s="5"/>
      <c r="F697" s="111">
        <f>'PRPM WP2'!C698</f>
        <v>-2.2599999999999999E-2</v>
      </c>
      <c r="G697" s="5"/>
      <c r="H697" s="111">
        <f>'PRPM WP2'!H698</f>
        <v>1.126425E-2</v>
      </c>
      <c r="I697" s="111">
        <f t="shared" si="14"/>
        <v>-3.3864249999999999E-2</v>
      </c>
      <c r="J697" s="399">
        <v>30651</v>
      </c>
    </row>
    <row r="698" spans="1:10" ht="14.5" customHeight="1" x14ac:dyDescent="0.15">
      <c r="A698" s="116">
        <v>3</v>
      </c>
      <c r="B698" s="399">
        <f t="shared" si="15"/>
        <v>30682</v>
      </c>
      <c r="C698" s="16" t="str">
        <f t="shared" si="16"/>
        <v>S&amp;P 500 Utility Index</v>
      </c>
      <c r="D698" s="5"/>
      <c r="E698" s="5"/>
      <c r="F698" s="111">
        <f>'PRPM WP2'!C699</f>
        <v>4.82E-2</v>
      </c>
      <c r="G698" s="5"/>
      <c r="H698" s="111">
        <f>'PRPM WP2'!H699</f>
        <v>1.11670833333333E-2</v>
      </c>
      <c r="I698" s="111">
        <f t="shared" si="14"/>
        <v>3.70329166666667E-2</v>
      </c>
      <c r="J698" s="399">
        <v>30682</v>
      </c>
    </row>
    <row r="699" spans="1:10" ht="14.5" customHeight="1" x14ac:dyDescent="0.15">
      <c r="A699" s="116">
        <v>3</v>
      </c>
      <c r="B699" s="399">
        <f t="shared" si="15"/>
        <v>30713</v>
      </c>
      <c r="C699" s="16" t="str">
        <f t="shared" si="16"/>
        <v>S&amp;P 500 Utility Index</v>
      </c>
      <c r="D699" s="5"/>
      <c r="E699" s="5"/>
      <c r="F699" s="111">
        <f>'PRPM WP2'!C700</f>
        <v>-4.1099999999999998E-2</v>
      </c>
      <c r="G699" s="5"/>
      <c r="H699" s="111">
        <f>'PRPM WP2'!H700</f>
        <v>1.1164166666666701E-2</v>
      </c>
      <c r="I699" s="111">
        <f t="shared" si="14"/>
        <v>-5.2264166666666695E-2</v>
      </c>
      <c r="J699" s="399">
        <v>30713</v>
      </c>
    </row>
    <row r="700" spans="1:10" ht="14.5" customHeight="1" x14ac:dyDescent="0.15">
      <c r="A700" s="116">
        <v>3</v>
      </c>
      <c r="B700" s="399">
        <f t="shared" si="15"/>
        <v>30742</v>
      </c>
      <c r="C700" s="16" t="str">
        <f t="shared" si="16"/>
        <v>S&amp;P 500 Utility Index</v>
      </c>
      <c r="D700" s="5"/>
      <c r="E700" s="5"/>
      <c r="F700" s="111">
        <f>'PRPM WP2'!C701</f>
        <v>-5.4999999999999997E-3</v>
      </c>
      <c r="G700" s="5"/>
      <c r="H700" s="111">
        <f>'PRPM WP2'!H701</f>
        <v>1.1476916666666699E-2</v>
      </c>
      <c r="I700" s="111">
        <f t="shared" si="14"/>
        <v>-1.6976916666666699E-2</v>
      </c>
      <c r="J700" s="399">
        <v>30742</v>
      </c>
    </row>
    <row r="701" spans="1:10" ht="14.5" customHeight="1" x14ac:dyDescent="0.15">
      <c r="A701" s="116">
        <v>3</v>
      </c>
      <c r="B701" s="399">
        <f t="shared" si="15"/>
        <v>30773</v>
      </c>
      <c r="C701" s="16" t="str">
        <f t="shared" si="16"/>
        <v>S&amp;P 500 Utility Index</v>
      </c>
      <c r="D701" s="5"/>
      <c r="E701" s="5"/>
      <c r="F701" s="111">
        <f>'PRPM WP2'!C702</f>
        <v>1.5900000000000001E-2</v>
      </c>
      <c r="G701" s="5"/>
      <c r="H701" s="111">
        <f>'PRPM WP2'!H702</f>
        <v>1.17741666666667E-2</v>
      </c>
      <c r="I701" s="111">
        <f t="shared" si="14"/>
        <v>4.1258333333333008E-3</v>
      </c>
      <c r="J701" s="399">
        <v>30773</v>
      </c>
    </row>
    <row r="702" spans="1:10" ht="14.5" customHeight="1" x14ac:dyDescent="0.15">
      <c r="A702" s="116">
        <v>3</v>
      </c>
      <c r="B702" s="399">
        <f t="shared" si="15"/>
        <v>30803</v>
      </c>
      <c r="C702" s="16" t="str">
        <f t="shared" si="16"/>
        <v>S&amp;P 500 Utility Index</v>
      </c>
      <c r="D702" s="5"/>
      <c r="E702" s="5"/>
      <c r="F702" s="111">
        <f>'PRPM WP2'!C703</f>
        <v>-2.3E-2</v>
      </c>
      <c r="G702" s="5"/>
      <c r="H702" s="111">
        <f>'PRPM WP2'!H703</f>
        <v>1.2399583333333301E-2</v>
      </c>
      <c r="I702" s="111">
        <f t="shared" si="14"/>
        <v>-3.5399583333333304E-2</v>
      </c>
      <c r="J702" s="399">
        <v>30803</v>
      </c>
    </row>
    <row r="703" spans="1:10" ht="14.5" customHeight="1" x14ac:dyDescent="0.15">
      <c r="A703" s="116">
        <v>3</v>
      </c>
      <c r="B703" s="399">
        <f t="shared" si="15"/>
        <v>30834</v>
      </c>
      <c r="C703" s="16" t="str">
        <f t="shared" si="16"/>
        <v>S&amp;P 500 Utility Index</v>
      </c>
      <c r="D703" s="5"/>
      <c r="E703" s="5"/>
      <c r="F703" s="111">
        <f>'PRPM WP2'!C704</f>
        <v>6.8999999999999999E-3</v>
      </c>
      <c r="G703" s="5"/>
      <c r="H703" s="111">
        <f>'PRPM WP2'!H704</f>
        <v>1.25809166666667E-2</v>
      </c>
      <c r="I703" s="111">
        <f t="shared" si="14"/>
        <v>-5.6809166666667004E-3</v>
      </c>
      <c r="J703" s="399">
        <v>30834</v>
      </c>
    </row>
    <row r="704" spans="1:10" ht="14.5" customHeight="1" x14ac:dyDescent="0.15">
      <c r="A704" s="116">
        <v>3</v>
      </c>
      <c r="B704" s="399">
        <f t="shared" si="15"/>
        <v>30864</v>
      </c>
      <c r="C704" s="16" t="str">
        <f t="shared" si="16"/>
        <v>S&amp;P 500 Utility Index</v>
      </c>
      <c r="D704" s="5"/>
      <c r="E704" s="5"/>
      <c r="F704" s="111">
        <f>'PRPM WP2'!C705</f>
        <v>4.3299999999999998E-2</v>
      </c>
      <c r="G704" s="5"/>
      <c r="H704" s="111">
        <f>'PRPM WP2'!H705</f>
        <v>1.2383750000000001E-2</v>
      </c>
      <c r="I704" s="111">
        <f t="shared" si="14"/>
        <v>3.0916249999999999E-2</v>
      </c>
      <c r="J704" s="399">
        <v>30864</v>
      </c>
    </row>
    <row r="705" spans="1:10" ht="14.5" customHeight="1" x14ac:dyDescent="0.15">
      <c r="A705" s="116">
        <v>3</v>
      </c>
      <c r="B705" s="399">
        <f t="shared" si="15"/>
        <v>30895</v>
      </c>
      <c r="C705" s="16" t="str">
        <f t="shared" si="16"/>
        <v>S&amp;P 500 Utility Index</v>
      </c>
      <c r="D705" s="5"/>
      <c r="E705" s="5"/>
      <c r="F705" s="111">
        <f>'PRPM WP2'!C706</f>
        <v>6.4600000000000005E-2</v>
      </c>
      <c r="G705" s="5"/>
      <c r="H705" s="111">
        <f>'PRPM WP2'!H706</f>
        <v>1.202425E-2</v>
      </c>
      <c r="I705" s="111">
        <f t="shared" si="14"/>
        <v>5.2575750000000004E-2</v>
      </c>
      <c r="J705" s="399">
        <v>30895</v>
      </c>
    </row>
    <row r="706" spans="1:10" ht="14.5" customHeight="1" x14ac:dyDescent="0.15">
      <c r="A706" s="116">
        <v>3</v>
      </c>
      <c r="B706" s="399">
        <f t="shared" si="15"/>
        <v>30926</v>
      </c>
      <c r="C706" s="16" t="str">
        <f t="shared" si="16"/>
        <v>S&amp;P 500 Utility Index</v>
      </c>
      <c r="D706" s="5"/>
      <c r="E706" s="5"/>
      <c r="F706" s="111">
        <f>'PRPM WP2'!C707</f>
        <v>4.3799999999999999E-2</v>
      </c>
      <c r="G706" s="5"/>
      <c r="H706" s="111">
        <f>'PRPM WP2'!H707</f>
        <v>1.18228333333333E-2</v>
      </c>
      <c r="I706" s="111">
        <f t="shared" si="14"/>
        <v>3.1977166666666695E-2</v>
      </c>
      <c r="J706" s="399">
        <v>30926</v>
      </c>
    </row>
    <row r="707" spans="1:10" ht="14.5" customHeight="1" x14ac:dyDescent="0.15">
      <c r="A707" s="116">
        <v>3</v>
      </c>
      <c r="B707" s="399">
        <f t="shared" si="15"/>
        <v>30956</v>
      </c>
      <c r="C707" s="16" t="str">
        <f t="shared" si="16"/>
        <v>S&amp;P 500 Utility Index</v>
      </c>
      <c r="D707" s="5"/>
      <c r="E707" s="5"/>
      <c r="F707" s="111">
        <f>'PRPM WP2'!C708</f>
        <v>2.7199999999999998E-2</v>
      </c>
      <c r="G707" s="5"/>
      <c r="H707" s="111">
        <f>'PRPM WP2'!H708</f>
        <v>1.15246666666667E-2</v>
      </c>
      <c r="I707" s="111">
        <f t="shared" si="14"/>
        <v>1.5675333333333298E-2</v>
      </c>
      <c r="J707" s="399">
        <v>30956</v>
      </c>
    </row>
    <row r="708" spans="1:10" ht="14.5" customHeight="1" x14ac:dyDescent="0.15">
      <c r="A708" s="116">
        <v>3</v>
      </c>
      <c r="B708" s="399">
        <f t="shared" si="15"/>
        <v>30987</v>
      </c>
      <c r="C708" s="16" t="str">
        <f t="shared" si="16"/>
        <v>S&amp;P 500 Utility Index</v>
      </c>
      <c r="D708" s="5"/>
      <c r="E708" s="5"/>
      <c r="F708" s="111">
        <f>'PRPM WP2'!C709</f>
        <v>2.7E-2</v>
      </c>
      <c r="G708" s="5"/>
      <c r="H708" s="111">
        <f>'PRPM WP2'!H709</f>
        <v>1.10389166666667E-2</v>
      </c>
      <c r="I708" s="111">
        <f t="shared" si="14"/>
        <v>1.5961083333333299E-2</v>
      </c>
      <c r="J708" s="399">
        <v>30987</v>
      </c>
    </row>
    <row r="709" spans="1:10" ht="14.5" customHeight="1" x14ac:dyDescent="0.15">
      <c r="A709" s="116">
        <v>3</v>
      </c>
      <c r="B709" s="399">
        <f t="shared" si="15"/>
        <v>31017</v>
      </c>
      <c r="C709" s="16" t="str">
        <f t="shared" si="16"/>
        <v>S&amp;P 500 Utility Index</v>
      </c>
      <c r="D709" s="5"/>
      <c r="E709" s="5"/>
      <c r="F709" s="111">
        <f>'PRPM WP2'!C710</f>
        <v>3.1600000000000003E-2</v>
      </c>
      <c r="G709" s="5"/>
      <c r="H709" s="111">
        <f>'PRPM WP2'!H710</f>
        <v>1.089125E-2</v>
      </c>
      <c r="I709" s="111">
        <f t="shared" si="14"/>
        <v>2.0708750000000005E-2</v>
      </c>
      <c r="J709" s="399">
        <v>31017</v>
      </c>
    </row>
    <row r="710" spans="1:10" ht="14.5" customHeight="1" x14ac:dyDescent="0.15">
      <c r="A710" s="116">
        <v>3</v>
      </c>
      <c r="B710" s="399">
        <f t="shared" si="15"/>
        <v>31048</v>
      </c>
      <c r="C710" s="16" t="str">
        <f t="shared" si="16"/>
        <v>S&amp;P 500 Utility Index</v>
      </c>
      <c r="D710" s="5"/>
      <c r="E710" s="5"/>
      <c r="F710" s="111">
        <f>'PRPM WP2'!C711</f>
        <v>2.35E-2</v>
      </c>
      <c r="G710" s="5"/>
      <c r="H710" s="111">
        <f>'PRPM WP2'!H711</f>
        <v>1.0821583333333299E-2</v>
      </c>
      <c r="I710" s="111">
        <f t="shared" si="14"/>
        <v>1.2678416666666701E-2</v>
      </c>
      <c r="J710" s="399">
        <v>31048</v>
      </c>
    </row>
    <row r="711" spans="1:10" ht="14.5" customHeight="1" x14ac:dyDescent="0.15">
      <c r="A711" s="116">
        <v>3</v>
      </c>
      <c r="B711" s="399">
        <f t="shared" si="15"/>
        <v>31079</v>
      </c>
      <c r="C711" s="16" t="str">
        <f t="shared" si="16"/>
        <v>S&amp;P 500 Utility Index</v>
      </c>
      <c r="D711" s="5"/>
      <c r="E711" s="5"/>
      <c r="F711" s="111">
        <f>'PRPM WP2'!C712</f>
        <v>1.9300000000000001E-2</v>
      </c>
      <c r="G711" s="5"/>
      <c r="H711" s="111">
        <f>'PRPM WP2'!H712</f>
        <v>1.08618333333333E-2</v>
      </c>
      <c r="I711" s="111">
        <f t="shared" si="14"/>
        <v>8.4381666666667014E-3</v>
      </c>
      <c r="J711" s="399">
        <v>31079</v>
      </c>
    </row>
    <row r="712" spans="1:10" ht="14.5" customHeight="1" x14ac:dyDescent="0.15">
      <c r="A712" s="116">
        <v>3</v>
      </c>
      <c r="B712" s="399">
        <f t="shared" si="15"/>
        <v>31107</v>
      </c>
      <c r="C712" s="16" t="str">
        <f t="shared" si="16"/>
        <v>S&amp;P 500 Utility Index</v>
      </c>
      <c r="D712" s="5"/>
      <c r="E712" s="5"/>
      <c r="F712" s="111">
        <f>'PRPM WP2'!C713</f>
        <v>3.6200000000000003E-2</v>
      </c>
      <c r="G712" s="5"/>
      <c r="H712" s="111">
        <f>'PRPM WP2'!H713</f>
        <v>1.1501166666666699E-2</v>
      </c>
      <c r="I712" s="111">
        <f t="shared" si="14"/>
        <v>2.4698833333333302E-2</v>
      </c>
      <c r="J712" s="399">
        <v>31107</v>
      </c>
    </row>
    <row r="713" spans="1:10" ht="14.5" customHeight="1" x14ac:dyDescent="0.15">
      <c r="A713" s="116">
        <v>3</v>
      </c>
      <c r="B713" s="399">
        <f t="shared" si="15"/>
        <v>31138</v>
      </c>
      <c r="C713" s="16" t="str">
        <f t="shared" si="16"/>
        <v>S&amp;P 500 Utility Index</v>
      </c>
      <c r="D713" s="5"/>
      <c r="E713" s="5"/>
      <c r="F713" s="111">
        <f>'PRPM WP2'!C714</f>
        <v>2.07E-2</v>
      </c>
      <c r="G713" s="5"/>
      <c r="H713" s="111">
        <f>'PRPM WP2'!H714</f>
        <v>1.1322250000000001E-2</v>
      </c>
      <c r="I713" s="111">
        <f t="shared" si="14"/>
        <v>9.3777499999999989E-3</v>
      </c>
      <c r="J713" s="399">
        <v>31138</v>
      </c>
    </row>
    <row r="714" spans="1:10" ht="14.5" customHeight="1" x14ac:dyDescent="0.15">
      <c r="A714" s="116">
        <v>3</v>
      </c>
      <c r="B714" s="399">
        <f t="shared" si="15"/>
        <v>31168</v>
      </c>
      <c r="C714" s="16" t="str">
        <f t="shared" si="16"/>
        <v>S&amp;P 500 Utility Index</v>
      </c>
      <c r="D714" s="5"/>
      <c r="E714" s="5"/>
      <c r="F714" s="111">
        <f>'PRPM WP2'!C715</f>
        <v>6.0600000000000001E-2</v>
      </c>
      <c r="G714" s="5"/>
      <c r="H714" s="111">
        <f>'PRPM WP2'!H715</f>
        <v>1.0978416666666701E-2</v>
      </c>
      <c r="I714" s="111">
        <f t="shared" si="14"/>
        <v>4.9621583333333302E-2</v>
      </c>
      <c r="J714" s="399">
        <v>31168</v>
      </c>
    </row>
    <row r="715" spans="1:10" ht="14.5" customHeight="1" x14ac:dyDescent="0.15">
      <c r="A715" s="116">
        <v>3</v>
      </c>
      <c r="B715" s="399">
        <f t="shared" si="15"/>
        <v>31199</v>
      </c>
      <c r="C715" s="16" t="str">
        <f t="shared" si="16"/>
        <v>S&amp;P 500 Utility Index</v>
      </c>
      <c r="D715" s="5"/>
      <c r="E715" s="5"/>
      <c r="F715" s="111">
        <f>'PRPM WP2'!C716</f>
        <v>2.7900000000000001E-2</v>
      </c>
      <c r="G715" s="5"/>
      <c r="H715" s="111">
        <f>'PRPM WP2'!H716</f>
        <v>1.01195833333333E-2</v>
      </c>
      <c r="I715" s="111">
        <f t="shared" si="14"/>
        <v>1.7780416666666701E-2</v>
      </c>
      <c r="J715" s="399">
        <v>31199</v>
      </c>
    </row>
    <row r="716" spans="1:10" ht="14.5" customHeight="1" x14ac:dyDescent="0.15">
      <c r="A716" s="116">
        <v>3</v>
      </c>
      <c r="B716" s="399">
        <f t="shared" si="15"/>
        <v>31229</v>
      </c>
      <c r="C716" s="16" t="str">
        <f t="shared" si="16"/>
        <v>S&amp;P 500 Utility Index</v>
      </c>
      <c r="D716" s="5"/>
      <c r="E716" s="5"/>
      <c r="F716" s="111">
        <f>'PRPM WP2'!C717</f>
        <v>-4.2700000000000002E-2</v>
      </c>
      <c r="G716" s="5"/>
      <c r="H716" s="111">
        <f>'PRPM WP2'!H717</f>
        <v>1.005375E-2</v>
      </c>
      <c r="I716" s="111">
        <f t="shared" si="14"/>
        <v>-5.2753750000000002E-2</v>
      </c>
      <c r="J716" s="399">
        <v>31229</v>
      </c>
    </row>
    <row r="717" spans="1:10" ht="14.5" customHeight="1" x14ac:dyDescent="0.15">
      <c r="A717" s="116">
        <v>3</v>
      </c>
      <c r="B717" s="399">
        <f t="shared" si="15"/>
        <v>31260</v>
      </c>
      <c r="C717" s="16" t="str">
        <f t="shared" si="16"/>
        <v>S&amp;P 500 Utility Index</v>
      </c>
      <c r="D717" s="5"/>
      <c r="E717" s="5"/>
      <c r="F717" s="111">
        <f>'PRPM WP2'!C718</f>
        <v>1.8100000000000002E-2</v>
      </c>
      <c r="G717" s="5"/>
      <c r="H717" s="111">
        <f>'PRPM WP2'!H718</f>
        <v>1.01144166666667E-2</v>
      </c>
      <c r="I717" s="111">
        <f t="shared" si="14"/>
        <v>7.9855833333333012E-3</v>
      </c>
      <c r="J717" s="399">
        <v>31260</v>
      </c>
    </row>
    <row r="718" spans="1:10" ht="14.5" customHeight="1" x14ac:dyDescent="0.15">
      <c r="A718" s="116">
        <v>3</v>
      </c>
      <c r="B718" s="399">
        <f t="shared" si="15"/>
        <v>31291</v>
      </c>
      <c r="C718" s="16" t="str">
        <f t="shared" si="16"/>
        <v>S&amp;P 500 Utility Index</v>
      </c>
      <c r="D718" s="5"/>
      <c r="E718" s="5"/>
      <c r="F718" s="111">
        <f>'PRPM WP2'!C719</f>
        <v>-5.21E-2</v>
      </c>
      <c r="G718" s="5"/>
      <c r="H718" s="111">
        <f>'PRPM WP2'!H719</f>
        <v>1.0110083333333301E-2</v>
      </c>
      <c r="I718" s="111">
        <f t="shared" si="14"/>
        <v>-6.2210083333333305E-2</v>
      </c>
      <c r="J718" s="399">
        <v>31291</v>
      </c>
    </row>
    <row r="719" spans="1:10" ht="14.5" customHeight="1" x14ac:dyDescent="0.15">
      <c r="A719" s="116">
        <v>3</v>
      </c>
      <c r="B719" s="399">
        <f t="shared" si="15"/>
        <v>31321</v>
      </c>
      <c r="C719" s="16" t="str">
        <f t="shared" si="16"/>
        <v>S&amp;P 500 Utility Index</v>
      </c>
      <c r="D719" s="5"/>
      <c r="E719" s="5"/>
      <c r="F719" s="111">
        <f>'PRPM WP2'!C720</f>
        <v>6.3799999999999996E-2</v>
      </c>
      <c r="G719" s="5"/>
      <c r="H719" s="111">
        <f>'PRPM WP2'!H720</f>
        <v>1.0011583333333299E-2</v>
      </c>
      <c r="I719" s="111">
        <f t="shared" si="14"/>
        <v>5.37884166666667E-2</v>
      </c>
      <c r="J719" s="399">
        <v>31321</v>
      </c>
    </row>
    <row r="720" spans="1:10" ht="14.5" customHeight="1" x14ac:dyDescent="0.15">
      <c r="A720" s="116">
        <v>3</v>
      </c>
      <c r="B720" s="399">
        <f t="shared" si="15"/>
        <v>31352</v>
      </c>
      <c r="C720" s="16" t="str">
        <f t="shared" si="16"/>
        <v>S&amp;P 500 Utility Index</v>
      </c>
      <c r="D720" s="5"/>
      <c r="E720" s="5"/>
      <c r="F720" s="111">
        <f>'PRPM WP2'!C721</f>
        <v>5.2200000000000003E-2</v>
      </c>
      <c r="G720" s="5"/>
      <c r="H720" s="111">
        <f>'PRPM WP2'!H721</f>
        <v>9.5949999999999994E-3</v>
      </c>
      <c r="I720" s="111">
        <f t="shared" si="14"/>
        <v>4.2605000000000004E-2</v>
      </c>
      <c r="J720" s="399">
        <v>31352</v>
      </c>
    </row>
    <row r="721" spans="1:10" ht="14.5" customHeight="1" x14ac:dyDescent="0.15">
      <c r="A721" s="116">
        <v>3</v>
      </c>
      <c r="B721" s="399">
        <f t="shared" si="15"/>
        <v>31382</v>
      </c>
      <c r="C721" s="16" t="str">
        <f t="shared" si="16"/>
        <v>S&amp;P 500 Utility Index</v>
      </c>
      <c r="D721" s="5"/>
      <c r="E721" s="5"/>
      <c r="F721" s="111">
        <f>'PRPM WP2'!C722</f>
        <v>6.9400000000000003E-2</v>
      </c>
      <c r="G721" s="5"/>
      <c r="H721" s="111">
        <f>'PRPM WP2'!H722</f>
        <v>9.1733333333333302E-3</v>
      </c>
      <c r="I721" s="111">
        <f t="shared" si="14"/>
        <v>6.0226666666666671E-2</v>
      </c>
      <c r="J721" s="399">
        <v>31382</v>
      </c>
    </row>
    <row r="722" spans="1:10" ht="14.5" customHeight="1" x14ac:dyDescent="0.15">
      <c r="A722" s="116">
        <v>3</v>
      </c>
      <c r="B722" s="399">
        <f t="shared" si="15"/>
        <v>31413</v>
      </c>
      <c r="C722" s="16" t="str">
        <f t="shared" si="16"/>
        <v>S&amp;P 500 Utility Index</v>
      </c>
      <c r="D722" s="5"/>
      <c r="E722" s="5"/>
      <c r="F722" s="111">
        <f>'PRPM WP2'!C723</f>
        <v>2.93E-2</v>
      </c>
      <c r="G722" s="5"/>
      <c r="H722" s="111">
        <f>'PRPM WP2'!H723</f>
        <v>8.9988333333333292E-3</v>
      </c>
      <c r="I722" s="111">
        <f t="shared" si="14"/>
        <v>2.0301166666666669E-2</v>
      </c>
      <c r="J722" s="399">
        <v>31413</v>
      </c>
    </row>
    <row r="723" spans="1:10" ht="14.5" customHeight="1" x14ac:dyDescent="0.15">
      <c r="A723" s="116">
        <v>3</v>
      </c>
      <c r="B723" s="399">
        <f t="shared" si="15"/>
        <v>31444</v>
      </c>
      <c r="C723" s="16" t="str">
        <f t="shared" si="16"/>
        <v>S&amp;P 500 Utility Index</v>
      </c>
      <c r="D723" s="5"/>
      <c r="E723" s="5"/>
      <c r="F723" s="111">
        <f>'PRPM WP2'!C724</f>
        <v>6.2300000000000001E-2</v>
      </c>
      <c r="G723" s="5"/>
      <c r="H723" s="111">
        <f>'PRPM WP2'!H724</f>
        <v>8.5969166666666694E-3</v>
      </c>
      <c r="I723" s="111">
        <f t="shared" si="14"/>
        <v>5.3703083333333332E-2</v>
      </c>
      <c r="J723" s="399">
        <v>31444</v>
      </c>
    </row>
    <row r="724" spans="1:10" ht="14.5" customHeight="1" x14ac:dyDescent="0.15">
      <c r="A724" s="116">
        <v>3</v>
      </c>
      <c r="B724" s="399">
        <f t="shared" si="15"/>
        <v>31472</v>
      </c>
      <c r="C724" s="16" t="str">
        <f t="shared" si="16"/>
        <v>S&amp;P 500 Utility Index</v>
      </c>
      <c r="D724" s="5"/>
      <c r="E724" s="5"/>
      <c r="F724" s="111">
        <f>'PRPM WP2'!C725</f>
        <v>5.1400000000000001E-2</v>
      </c>
      <c r="G724" s="5"/>
      <c r="H724" s="111">
        <f>'PRPM WP2'!H725</f>
        <v>7.9275000000000005E-3</v>
      </c>
      <c r="I724" s="111">
        <f t="shared" si="14"/>
        <v>4.3472499999999997E-2</v>
      </c>
      <c r="J724" s="399">
        <v>31472</v>
      </c>
    </row>
    <row r="725" spans="1:10" ht="14.5" customHeight="1" x14ac:dyDescent="0.15">
      <c r="A725" s="116">
        <v>3</v>
      </c>
      <c r="B725" s="399">
        <f t="shared" si="15"/>
        <v>31503</v>
      </c>
      <c r="C725" s="16" t="str">
        <f t="shared" si="16"/>
        <v>S&amp;P 500 Utility Index</v>
      </c>
      <c r="D725" s="5"/>
      <c r="E725" s="5"/>
      <c r="F725" s="111">
        <f>'PRPM WP2'!C726</f>
        <v>-3.3300000000000003E-2</v>
      </c>
      <c r="G725" s="5"/>
      <c r="H725" s="111">
        <f>'PRPM WP2'!H726</f>
        <v>7.6090833333333297E-3</v>
      </c>
      <c r="I725" s="111">
        <f t="shared" si="14"/>
        <v>-4.0909083333333332E-2</v>
      </c>
      <c r="J725" s="399">
        <v>31503</v>
      </c>
    </row>
    <row r="726" spans="1:10" ht="14.5" customHeight="1" x14ac:dyDescent="0.15">
      <c r="A726" s="116">
        <v>3</v>
      </c>
      <c r="B726" s="399">
        <f t="shared" si="15"/>
        <v>31533</v>
      </c>
      <c r="C726" s="16" t="str">
        <f t="shared" si="16"/>
        <v>S&amp;P 500 Utility Index</v>
      </c>
      <c r="D726" s="5"/>
      <c r="E726" s="5"/>
      <c r="F726" s="111">
        <f>'PRPM WP2'!C727</f>
        <v>5.2499999999999998E-2</v>
      </c>
      <c r="G726" s="5"/>
      <c r="H726" s="111">
        <f>'PRPM WP2'!H727</f>
        <v>7.9722500000000002E-3</v>
      </c>
      <c r="I726" s="111">
        <f t="shared" si="14"/>
        <v>4.4527749999999998E-2</v>
      </c>
      <c r="J726" s="399">
        <v>31533</v>
      </c>
    </row>
    <row r="727" spans="1:10" ht="14.5" customHeight="1" x14ac:dyDescent="0.15">
      <c r="A727" s="116">
        <v>3</v>
      </c>
      <c r="B727" s="399">
        <f t="shared" si="15"/>
        <v>31564</v>
      </c>
      <c r="C727" s="16" t="str">
        <f t="shared" si="16"/>
        <v>S&amp;P 500 Utility Index</v>
      </c>
      <c r="D727" s="5"/>
      <c r="E727" s="5"/>
      <c r="F727" s="111">
        <f>'PRPM WP2'!C728</f>
        <v>5.9700000000000003E-2</v>
      </c>
      <c r="G727" s="5"/>
      <c r="H727" s="111">
        <f>'PRPM WP2'!H728</f>
        <v>8.0456666666666697E-3</v>
      </c>
      <c r="I727" s="111">
        <f t="shared" si="14"/>
        <v>5.165433333333333E-2</v>
      </c>
      <c r="J727" s="399">
        <v>31564</v>
      </c>
    </row>
    <row r="728" spans="1:10" ht="14.5" customHeight="1" x14ac:dyDescent="0.15">
      <c r="A728" s="116">
        <v>3</v>
      </c>
      <c r="B728" s="399">
        <f t="shared" si="15"/>
        <v>31594</v>
      </c>
      <c r="C728" s="16" t="str">
        <f t="shared" si="16"/>
        <v>S&amp;P 500 Utility Index</v>
      </c>
      <c r="D728" s="5"/>
      <c r="E728" s="5"/>
      <c r="F728" s="111">
        <f>'PRPM WP2'!C729</f>
        <v>2.8299999999999999E-2</v>
      </c>
      <c r="G728" s="5"/>
      <c r="H728" s="111">
        <f>'PRPM WP2'!H729</f>
        <v>7.7954166666666701E-3</v>
      </c>
      <c r="I728" s="111">
        <f t="shared" si="14"/>
        <v>2.050458333333333E-2</v>
      </c>
      <c r="J728" s="399">
        <v>31594</v>
      </c>
    </row>
    <row r="729" spans="1:10" ht="14.5" customHeight="1" x14ac:dyDescent="0.15">
      <c r="A729" s="116">
        <v>3</v>
      </c>
      <c r="B729" s="399">
        <f t="shared" si="15"/>
        <v>31625</v>
      </c>
      <c r="C729" s="16" t="str">
        <f t="shared" si="16"/>
        <v>S&amp;P 500 Utility Index</v>
      </c>
      <c r="D729" s="5"/>
      <c r="E729" s="5"/>
      <c r="F729" s="111">
        <f>'PRPM WP2'!C730</f>
        <v>8.8400000000000006E-2</v>
      </c>
      <c r="G729" s="5"/>
      <c r="H729" s="111">
        <f>'PRPM WP2'!H730</f>
        <v>7.7555833333333296E-3</v>
      </c>
      <c r="I729" s="111">
        <f t="shared" si="14"/>
        <v>8.0644416666666677E-2</v>
      </c>
      <c r="J729" s="399">
        <v>31625</v>
      </c>
    </row>
    <row r="730" spans="1:10" ht="14.5" customHeight="1" x14ac:dyDescent="0.15">
      <c r="A730" s="116">
        <v>3</v>
      </c>
      <c r="B730" s="399">
        <f t="shared" si="15"/>
        <v>31656</v>
      </c>
      <c r="C730" s="16" t="str">
        <f t="shared" si="16"/>
        <v>S&amp;P 500 Utility Index</v>
      </c>
      <c r="D730" s="5"/>
      <c r="E730" s="5"/>
      <c r="F730" s="111">
        <f>'PRPM WP2'!C731</f>
        <v>-0.1137</v>
      </c>
      <c r="G730" s="5"/>
      <c r="H730" s="111">
        <f>'PRPM WP2'!H731</f>
        <v>7.9194166666666701E-3</v>
      </c>
      <c r="I730" s="111">
        <f t="shared" ref="I730:I793" si="17">F730-H730</f>
        <v>-0.12161941666666666</v>
      </c>
      <c r="J730" s="399">
        <v>31656</v>
      </c>
    </row>
    <row r="731" spans="1:10" ht="14.5" customHeight="1" x14ac:dyDescent="0.15">
      <c r="A731" s="116">
        <v>3</v>
      </c>
      <c r="B731" s="399">
        <f t="shared" si="15"/>
        <v>31686</v>
      </c>
      <c r="C731" s="16" t="str">
        <f t="shared" si="16"/>
        <v>S&amp;P 500 Utility Index</v>
      </c>
      <c r="D731" s="5"/>
      <c r="E731" s="5"/>
      <c r="F731" s="111">
        <f>'PRPM WP2'!C732</f>
        <v>5.0500000000000003E-2</v>
      </c>
      <c r="G731" s="5"/>
      <c r="H731" s="111">
        <f>'PRPM WP2'!H732</f>
        <v>7.9395000000000004E-3</v>
      </c>
      <c r="I731" s="111">
        <f t="shared" si="17"/>
        <v>4.2560500000000001E-2</v>
      </c>
      <c r="J731" s="399">
        <v>31686</v>
      </c>
    </row>
    <row r="732" spans="1:10" ht="14.5" customHeight="1" x14ac:dyDescent="0.15">
      <c r="A732" s="116">
        <v>3</v>
      </c>
      <c r="B732" s="399">
        <f t="shared" si="15"/>
        <v>31717</v>
      </c>
      <c r="C732" s="16" t="str">
        <f t="shared" si="16"/>
        <v>S&amp;P 500 Utility Index</v>
      </c>
      <c r="D732" s="5"/>
      <c r="E732" s="5"/>
      <c r="F732" s="111">
        <f>'PRPM WP2'!C733</f>
        <v>2.1100000000000001E-2</v>
      </c>
      <c r="G732" s="5"/>
      <c r="H732" s="111">
        <f>'PRPM WP2'!H733</f>
        <v>7.7447499999999999E-3</v>
      </c>
      <c r="I732" s="111">
        <f t="shared" si="17"/>
        <v>1.3355250000000001E-2</v>
      </c>
      <c r="J732" s="399">
        <v>31717</v>
      </c>
    </row>
    <row r="733" spans="1:10" ht="14.5" customHeight="1" x14ac:dyDescent="0.15">
      <c r="A733" s="116">
        <v>3</v>
      </c>
      <c r="B733" s="399">
        <f t="shared" si="15"/>
        <v>31747</v>
      </c>
      <c r="C733" s="16" t="str">
        <f t="shared" si="16"/>
        <v>S&amp;P 500 Utility Index</v>
      </c>
      <c r="D733" s="5"/>
      <c r="E733" s="5"/>
      <c r="F733" s="111">
        <f>'PRPM WP2'!C734</f>
        <v>-2.5399999999999999E-2</v>
      </c>
      <c r="G733" s="5"/>
      <c r="H733" s="111">
        <f>'PRPM WP2'!H734</f>
        <v>7.5995833333333297E-3</v>
      </c>
      <c r="I733" s="111">
        <f t="shared" si="17"/>
        <v>-3.2999583333333332E-2</v>
      </c>
      <c r="J733" s="399">
        <v>31747</v>
      </c>
    </row>
    <row r="734" spans="1:10" ht="14.5" customHeight="1" x14ac:dyDescent="0.15">
      <c r="A734" s="116">
        <v>3</v>
      </c>
      <c r="B734" s="399">
        <f t="shared" si="15"/>
        <v>31778</v>
      </c>
      <c r="C734" s="16" t="str">
        <f t="shared" si="16"/>
        <v>S&amp;P 500 Utility Index</v>
      </c>
      <c r="D734" s="5"/>
      <c r="E734" s="5"/>
      <c r="F734" s="111">
        <f>'PRPM WP2'!C735</f>
        <v>9.8400000000000001E-2</v>
      </c>
      <c r="G734" s="5"/>
      <c r="H734" s="111">
        <f>'PRPM WP2'!H735</f>
        <v>7.4537500000000003E-3</v>
      </c>
      <c r="I734" s="111">
        <f t="shared" si="17"/>
        <v>9.0946250000000006E-2</v>
      </c>
      <c r="J734" s="399">
        <v>31778</v>
      </c>
    </row>
    <row r="735" spans="1:10" ht="14.5" customHeight="1" x14ac:dyDescent="0.15">
      <c r="A735" s="116">
        <v>3</v>
      </c>
      <c r="B735" s="399">
        <f t="shared" si="15"/>
        <v>31809</v>
      </c>
      <c r="C735" s="16" t="str">
        <f t="shared" si="16"/>
        <v>S&amp;P 500 Utility Index</v>
      </c>
      <c r="D735" s="5"/>
      <c r="E735" s="5"/>
      <c r="F735" s="111">
        <f>'PRPM WP2'!C736</f>
        <v>-3.0099999999999998E-2</v>
      </c>
      <c r="G735" s="5"/>
      <c r="H735" s="111">
        <f>'PRPM WP2'!H736</f>
        <v>7.5030833333333304E-3</v>
      </c>
      <c r="I735" s="111">
        <f t="shared" si="17"/>
        <v>-3.7603083333333329E-2</v>
      </c>
      <c r="J735" s="399">
        <v>31809</v>
      </c>
    </row>
    <row r="736" spans="1:10" ht="14.5" customHeight="1" x14ac:dyDescent="0.15">
      <c r="A736" s="116">
        <v>3</v>
      </c>
      <c r="B736" s="399">
        <f t="shared" si="15"/>
        <v>31837</v>
      </c>
      <c r="C736" s="16" t="str">
        <f t="shared" si="16"/>
        <v>S&amp;P 500 Utility Index</v>
      </c>
      <c r="D736" s="5"/>
      <c r="E736" s="5"/>
      <c r="F736" s="111">
        <f>'PRPM WP2'!C737</f>
        <v>-1.89E-2</v>
      </c>
      <c r="G736" s="5"/>
      <c r="H736" s="111">
        <f>'PRPM WP2'!H737</f>
        <v>7.4409166666666703E-3</v>
      </c>
      <c r="I736" s="111">
        <f t="shared" si="17"/>
        <v>-2.6340916666666672E-2</v>
      </c>
      <c r="J736" s="399">
        <v>31837</v>
      </c>
    </row>
    <row r="737" spans="1:10" ht="14.5" customHeight="1" x14ac:dyDescent="0.15">
      <c r="A737" s="116">
        <v>3</v>
      </c>
      <c r="B737" s="399">
        <f t="shared" si="15"/>
        <v>31868</v>
      </c>
      <c r="C737" s="16" t="str">
        <f t="shared" si="16"/>
        <v>S&amp;P 500 Utility Index</v>
      </c>
      <c r="D737" s="5"/>
      <c r="E737" s="5"/>
      <c r="F737" s="111">
        <f>'PRPM WP2'!C738</f>
        <v>-4.1399999999999999E-2</v>
      </c>
      <c r="G737" s="5"/>
      <c r="H737" s="111">
        <f>'PRPM WP2'!H738</f>
        <v>7.7940833333333299E-3</v>
      </c>
      <c r="I737" s="111">
        <f t="shared" si="17"/>
        <v>-4.9194083333333333E-2</v>
      </c>
      <c r="J737" s="399">
        <v>31868</v>
      </c>
    </row>
    <row r="738" spans="1:10" ht="14.5" customHeight="1" x14ac:dyDescent="0.15">
      <c r="A738" s="116">
        <v>3</v>
      </c>
      <c r="B738" s="399">
        <f t="shared" si="15"/>
        <v>31898</v>
      </c>
      <c r="C738" s="16" t="str">
        <f t="shared" si="16"/>
        <v>S&amp;P 500 Utility Index</v>
      </c>
      <c r="D738" s="5"/>
      <c r="E738" s="5"/>
      <c r="F738" s="111">
        <f>'PRPM WP2'!C739</f>
        <v>-6.4000000000000003E-3</v>
      </c>
      <c r="G738" s="5"/>
      <c r="H738" s="111">
        <f>'PRPM WP2'!H739</f>
        <v>8.22083333333333E-3</v>
      </c>
      <c r="I738" s="111">
        <f t="shared" si="17"/>
        <v>-1.4620833333333329E-2</v>
      </c>
      <c r="J738" s="399">
        <v>31898</v>
      </c>
    </row>
    <row r="739" spans="1:10" ht="14.5" customHeight="1" x14ac:dyDescent="0.15">
      <c r="A739" s="116">
        <v>3</v>
      </c>
      <c r="B739" s="399">
        <f t="shared" si="15"/>
        <v>31929</v>
      </c>
      <c r="C739" s="16" t="str">
        <f t="shared" si="16"/>
        <v>S&amp;P 500 Utility Index</v>
      </c>
      <c r="D739" s="5"/>
      <c r="E739" s="5"/>
      <c r="F739" s="111">
        <f>'PRPM WP2'!C740</f>
        <v>4.3900000000000002E-2</v>
      </c>
      <c r="G739" s="5"/>
      <c r="H739" s="111">
        <f>'PRPM WP2'!H740</f>
        <v>8.3485E-3</v>
      </c>
      <c r="I739" s="111">
        <f t="shared" si="17"/>
        <v>3.55515E-2</v>
      </c>
      <c r="J739" s="399">
        <v>31929</v>
      </c>
    </row>
    <row r="740" spans="1:10" ht="14.5" customHeight="1" x14ac:dyDescent="0.15">
      <c r="A740" s="116">
        <v>3</v>
      </c>
      <c r="B740" s="399">
        <f t="shared" si="15"/>
        <v>31959</v>
      </c>
      <c r="C740" s="16" t="str">
        <f t="shared" si="16"/>
        <v>S&amp;P 500 Utility Index</v>
      </c>
      <c r="D740" s="5"/>
      <c r="E740" s="5"/>
      <c r="F740" s="111">
        <f>'PRPM WP2'!C741</f>
        <v>-2.5000000000000001E-3</v>
      </c>
      <c r="G740" s="5"/>
      <c r="H740" s="111">
        <f>'PRPM WP2'!H741</f>
        <v>8.4458333333333295E-3</v>
      </c>
      <c r="I740" s="111">
        <f t="shared" si="17"/>
        <v>-1.094583333333333E-2</v>
      </c>
      <c r="J740" s="399">
        <v>31959</v>
      </c>
    </row>
    <row r="741" spans="1:10" ht="14.5" customHeight="1" x14ac:dyDescent="0.15">
      <c r="A741" s="116">
        <v>3</v>
      </c>
      <c r="B741" s="399">
        <f t="shared" si="15"/>
        <v>31990</v>
      </c>
      <c r="C741" s="16" t="str">
        <f t="shared" si="16"/>
        <v>S&amp;P 500 Utility Index</v>
      </c>
      <c r="D741" s="5"/>
      <c r="E741" s="5"/>
      <c r="F741" s="111">
        <f>'PRPM WP2'!C742</f>
        <v>5.2699999999999997E-2</v>
      </c>
      <c r="G741" s="5"/>
      <c r="H741" s="111">
        <f>'PRPM WP2'!H742</f>
        <v>8.7027500000000004E-3</v>
      </c>
      <c r="I741" s="111">
        <f t="shared" si="17"/>
        <v>4.3997249999999995E-2</v>
      </c>
      <c r="J741" s="399">
        <v>31990</v>
      </c>
    </row>
    <row r="742" spans="1:10" ht="14.5" customHeight="1" x14ac:dyDescent="0.15">
      <c r="A742" s="116">
        <v>3</v>
      </c>
      <c r="B742" s="399">
        <f t="shared" si="15"/>
        <v>32021</v>
      </c>
      <c r="C742" s="16" t="str">
        <f t="shared" si="16"/>
        <v>S&amp;P 500 Utility Index</v>
      </c>
      <c r="D742" s="5"/>
      <c r="E742" s="5"/>
      <c r="F742" s="111">
        <f>'PRPM WP2'!C743</f>
        <v>2.0999999999999999E-3</v>
      </c>
      <c r="G742" s="5"/>
      <c r="H742" s="111">
        <f>'PRPM WP2'!H743</f>
        <v>9.3135000000000006E-3</v>
      </c>
      <c r="I742" s="111">
        <f t="shared" si="17"/>
        <v>-7.2135000000000012E-3</v>
      </c>
      <c r="J742" s="399">
        <v>32021</v>
      </c>
    </row>
    <row r="743" spans="1:10" ht="14.5" customHeight="1" x14ac:dyDescent="0.15">
      <c r="A743" s="116">
        <v>3</v>
      </c>
      <c r="B743" s="399">
        <f t="shared" si="15"/>
        <v>32051</v>
      </c>
      <c r="C743" s="16" t="str">
        <f t="shared" si="16"/>
        <v>S&amp;P 500 Utility Index</v>
      </c>
      <c r="D743" s="5"/>
      <c r="E743" s="5"/>
      <c r="F743" s="111">
        <f>'PRPM WP2'!C744</f>
        <v>-7.0499999999999993E-2</v>
      </c>
      <c r="G743" s="5"/>
      <c r="H743" s="111">
        <f>'PRPM WP2'!H744</f>
        <v>9.4655E-3</v>
      </c>
      <c r="I743" s="111">
        <f t="shared" si="17"/>
        <v>-7.9965499999999995E-2</v>
      </c>
      <c r="J743" s="399">
        <v>32051</v>
      </c>
    </row>
    <row r="744" spans="1:10" ht="14.5" customHeight="1" x14ac:dyDescent="0.15">
      <c r="A744" s="116">
        <v>3</v>
      </c>
      <c r="B744" s="399">
        <f t="shared" si="15"/>
        <v>32082</v>
      </c>
      <c r="C744" s="16" t="str">
        <f t="shared" si="16"/>
        <v>S&amp;P 500 Utility Index</v>
      </c>
      <c r="D744" s="5"/>
      <c r="E744" s="5"/>
      <c r="F744" s="111">
        <f>'PRPM WP2'!C745</f>
        <v>-5.5500000000000001E-2</v>
      </c>
      <c r="G744" s="5"/>
      <c r="H744" s="111">
        <f>'PRPM WP2'!H745</f>
        <v>9.0204166666666696E-3</v>
      </c>
      <c r="I744" s="111">
        <f t="shared" si="17"/>
        <v>-6.4520416666666663E-2</v>
      </c>
      <c r="J744" s="399">
        <v>32082</v>
      </c>
    </row>
    <row r="745" spans="1:10" ht="14.5" customHeight="1" x14ac:dyDescent="0.15">
      <c r="A745" s="116">
        <v>3</v>
      </c>
      <c r="B745" s="399">
        <f t="shared" si="15"/>
        <v>32112</v>
      </c>
      <c r="C745" s="16" t="str">
        <f t="shared" si="16"/>
        <v>S&amp;P 500 Utility Index</v>
      </c>
      <c r="D745" s="5"/>
      <c r="E745" s="5"/>
      <c r="F745" s="111">
        <f>'PRPM WP2'!C746</f>
        <v>1.0800000000000001E-2</v>
      </c>
      <c r="G745" s="5"/>
      <c r="H745" s="111">
        <f>'PRPM WP2'!H746</f>
        <v>9.1140000000000006E-3</v>
      </c>
      <c r="I745" s="111">
        <f t="shared" si="17"/>
        <v>1.686E-3</v>
      </c>
      <c r="J745" s="399">
        <v>32112</v>
      </c>
    </row>
    <row r="746" spans="1:10" ht="14.5" customHeight="1" x14ac:dyDescent="0.15">
      <c r="A746" s="116">
        <v>3</v>
      </c>
      <c r="B746" s="399">
        <f t="shared" si="15"/>
        <v>32143</v>
      </c>
      <c r="C746" s="16" t="str">
        <f t="shared" si="16"/>
        <v>S&amp;P 500 Utility Index</v>
      </c>
      <c r="D746" s="5"/>
      <c r="E746" s="5"/>
      <c r="F746" s="111">
        <f>'PRPM WP2'!C747</f>
        <v>0.1153</v>
      </c>
      <c r="G746" s="5"/>
      <c r="H746" s="111">
        <f>'PRPM WP2'!H747</f>
        <v>8.9983333333333304E-3</v>
      </c>
      <c r="I746" s="111">
        <f t="shared" si="17"/>
        <v>0.10630166666666667</v>
      </c>
      <c r="J746" s="399">
        <v>32143</v>
      </c>
    </row>
    <row r="747" spans="1:10" ht="14.5" customHeight="1" x14ac:dyDescent="0.15">
      <c r="A747" s="116">
        <v>3</v>
      </c>
      <c r="B747" s="399">
        <f t="shared" si="15"/>
        <v>32174</v>
      </c>
      <c r="C747" s="16" t="str">
        <f t="shared" si="16"/>
        <v>S&amp;P 500 Utility Index</v>
      </c>
      <c r="D747" s="5"/>
      <c r="E747" s="5"/>
      <c r="F747" s="111">
        <f>'PRPM WP2'!C748</f>
        <v>-1.7500000000000002E-2</v>
      </c>
      <c r="G747" s="5"/>
      <c r="H747" s="111">
        <f>'PRPM WP2'!H748</f>
        <v>8.4295833333333306E-3</v>
      </c>
      <c r="I747" s="111">
        <f t="shared" si="17"/>
        <v>-2.5929583333333332E-2</v>
      </c>
      <c r="J747" s="399">
        <v>32174</v>
      </c>
    </row>
    <row r="748" spans="1:10" ht="14.5" customHeight="1" x14ac:dyDescent="0.15">
      <c r="A748" s="116">
        <v>3</v>
      </c>
      <c r="B748" s="399">
        <f t="shared" si="15"/>
        <v>32203</v>
      </c>
      <c r="C748" s="16" t="str">
        <f t="shared" si="16"/>
        <v>S&amp;P 500 Utility Index</v>
      </c>
      <c r="D748" s="5"/>
      <c r="E748" s="5"/>
      <c r="F748" s="111">
        <f>'PRPM WP2'!C749</f>
        <v>-5.2699999999999997E-2</v>
      </c>
      <c r="G748" s="5"/>
      <c r="H748" s="111">
        <f>'PRPM WP2'!H749</f>
        <v>8.3956666666666693E-3</v>
      </c>
      <c r="I748" s="111">
        <f t="shared" si="17"/>
        <v>-6.1095666666666666E-2</v>
      </c>
      <c r="J748" s="399">
        <v>32203</v>
      </c>
    </row>
    <row r="749" spans="1:10" ht="14.5" customHeight="1" x14ac:dyDescent="0.15">
      <c r="A749" s="116">
        <v>3</v>
      </c>
      <c r="B749" s="399">
        <f t="shared" si="15"/>
        <v>32234</v>
      </c>
      <c r="C749" s="16" t="str">
        <f t="shared" si="16"/>
        <v>S&amp;P 500 Utility Index</v>
      </c>
      <c r="D749" s="5"/>
      <c r="E749" s="5"/>
      <c r="F749" s="111">
        <f>'PRPM WP2'!C750</f>
        <v>1.9E-3</v>
      </c>
      <c r="G749" s="5"/>
      <c r="H749" s="111">
        <f>'PRPM WP2'!H750</f>
        <v>8.7683333333333294E-3</v>
      </c>
      <c r="I749" s="111">
        <f t="shared" si="17"/>
        <v>-6.8683333333333296E-3</v>
      </c>
      <c r="J749" s="399">
        <v>32234</v>
      </c>
    </row>
    <row r="750" spans="1:10" ht="14.5" customHeight="1" x14ac:dyDescent="0.15">
      <c r="A750" s="116">
        <v>3</v>
      </c>
      <c r="B750" s="399">
        <f t="shared" si="15"/>
        <v>32264</v>
      </c>
      <c r="C750" s="16" t="str">
        <f t="shared" si="16"/>
        <v>S&amp;P 500 Utility Index</v>
      </c>
      <c r="D750" s="5"/>
      <c r="E750" s="5"/>
      <c r="F750" s="111">
        <f>'PRPM WP2'!C751</f>
        <v>4.5999999999999999E-2</v>
      </c>
      <c r="G750" s="5"/>
      <c r="H750" s="111">
        <f>'PRPM WP2'!H751</f>
        <v>8.9932499999999995E-3</v>
      </c>
      <c r="I750" s="111">
        <f t="shared" si="17"/>
        <v>3.7006749999999998E-2</v>
      </c>
      <c r="J750" s="399">
        <v>32264</v>
      </c>
    </row>
    <row r="751" spans="1:10" ht="14.5" customHeight="1" x14ac:dyDescent="0.15">
      <c r="A751" s="116">
        <v>3</v>
      </c>
      <c r="B751" s="399">
        <f t="shared" si="15"/>
        <v>32295</v>
      </c>
      <c r="C751" s="16" t="str">
        <f t="shared" si="16"/>
        <v>S&amp;P 500 Utility Index</v>
      </c>
      <c r="D751" s="5"/>
      <c r="E751" s="5"/>
      <c r="F751" s="111">
        <f>'PRPM WP2'!C752</f>
        <v>3.15E-2</v>
      </c>
      <c r="G751" s="5"/>
      <c r="H751" s="111">
        <f>'PRPM WP2'!H752</f>
        <v>9.0045833333333297E-3</v>
      </c>
      <c r="I751" s="111">
        <f t="shared" si="17"/>
        <v>2.2495416666666671E-2</v>
      </c>
      <c r="J751" s="399">
        <v>32295</v>
      </c>
    </row>
    <row r="752" spans="1:10" ht="14.5" customHeight="1" x14ac:dyDescent="0.15">
      <c r="A752" s="116">
        <v>3</v>
      </c>
      <c r="B752" s="399">
        <f t="shared" si="15"/>
        <v>32325</v>
      </c>
      <c r="C752" s="16" t="str">
        <f t="shared" si="16"/>
        <v>S&amp;P 500 Utility Index</v>
      </c>
      <c r="D752" s="5"/>
      <c r="E752" s="5"/>
      <c r="F752" s="111">
        <f>'PRPM WP2'!C753</f>
        <v>1.6999999999999999E-3</v>
      </c>
      <c r="G752" s="5"/>
      <c r="H752" s="111">
        <f>'PRPM WP2'!H753</f>
        <v>9.1866666666666694E-3</v>
      </c>
      <c r="I752" s="111">
        <f t="shared" si="17"/>
        <v>-7.4866666666666692E-3</v>
      </c>
      <c r="J752" s="399">
        <v>32325</v>
      </c>
    </row>
    <row r="753" spans="1:10" ht="14.5" customHeight="1" x14ac:dyDescent="0.15">
      <c r="A753" s="116">
        <v>3</v>
      </c>
      <c r="B753" s="399">
        <f t="shared" si="15"/>
        <v>32356</v>
      </c>
      <c r="C753" s="16" t="str">
        <f t="shared" si="16"/>
        <v>S&amp;P 500 Utility Index</v>
      </c>
      <c r="D753" s="5"/>
      <c r="E753" s="5"/>
      <c r="F753" s="111">
        <f>'PRPM WP2'!C754</f>
        <v>-1.37E-2</v>
      </c>
      <c r="G753" s="5"/>
      <c r="H753" s="111">
        <f>'PRPM WP2'!H754</f>
        <v>9.3080000000000003E-3</v>
      </c>
      <c r="I753" s="111">
        <f t="shared" si="17"/>
        <v>-2.3008000000000001E-2</v>
      </c>
      <c r="J753" s="399">
        <v>32356</v>
      </c>
    </row>
    <row r="754" spans="1:10" ht="14.5" customHeight="1" x14ac:dyDescent="0.15">
      <c r="A754" s="116">
        <v>3</v>
      </c>
      <c r="B754" s="399">
        <f t="shared" si="15"/>
        <v>32387</v>
      </c>
      <c r="C754" s="16" t="str">
        <f t="shared" si="16"/>
        <v>S&amp;P 500 Utility Index</v>
      </c>
      <c r="D754" s="5"/>
      <c r="E754" s="5"/>
      <c r="F754" s="111">
        <f>'PRPM WP2'!C755</f>
        <v>4.1300000000000003E-2</v>
      </c>
      <c r="G754" s="5"/>
      <c r="H754" s="111">
        <f>'PRPM WP2'!H755</f>
        <v>8.8885000000000006E-3</v>
      </c>
      <c r="I754" s="111">
        <f t="shared" si="17"/>
        <v>3.2411500000000003E-2</v>
      </c>
      <c r="J754" s="399">
        <v>32387</v>
      </c>
    </row>
    <row r="755" spans="1:10" ht="14.5" customHeight="1" x14ac:dyDescent="0.15">
      <c r="A755" s="116">
        <v>3</v>
      </c>
      <c r="B755" s="399">
        <f t="shared" si="15"/>
        <v>32417</v>
      </c>
      <c r="C755" s="16" t="str">
        <f t="shared" si="16"/>
        <v>S&amp;P 500 Utility Index</v>
      </c>
      <c r="D755" s="5"/>
      <c r="E755" s="5"/>
      <c r="F755" s="111">
        <f>'PRPM WP2'!C756</f>
        <v>2.6200000000000001E-2</v>
      </c>
      <c r="G755" s="5"/>
      <c r="H755" s="111">
        <f>'PRPM WP2'!H756</f>
        <v>8.3178333333333403E-3</v>
      </c>
      <c r="I755" s="111">
        <f t="shared" si="17"/>
        <v>1.7882166666666661E-2</v>
      </c>
      <c r="J755" s="399">
        <v>32417</v>
      </c>
    </row>
    <row r="756" spans="1:10" ht="14.5" customHeight="1" x14ac:dyDescent="0.15">
      <c r="A756" s="116">
        <v>3</v>
      </c>
      <c r="B756" s="399">
        <f t="shared" si="15"/>
        <v>32448</v>
      </c>
      <c r="C756" s="16" t="str">
        <f t="shared" si="16"/>
        <v>S&amp;P 500 Utility Index</v>
      </c>
      <c r="D756" s="5"/>
      <c r="E756" s="5"/>
      <c r="F756" s="111">
        <f>'PRPM WP2'!C757</f>
        <v>-7.9000000000000008E-3</v>
      </c>
      <c r="G756" s="5"/>
      <c r="H756" s="111">
        <f>'PRPM WP2'!H757</f>
        <v>8.2416666666666697E-3</v>
      </c>
      <c r="I756" s="111">
        <f t="shared" si="17"/>
        <v>-1.6141666666666672E-2</v>
      </c>
      <c r="J756" s="399">
        <v>32448</v>
      </c>
    </row>
    <row r="757" spans="1:10" ht="14.5" customHeight="1" x14ac:dyDescent="0.15">
      <c r="A757" s="116">
        <v>3</v>
      </c>
      <c r="B757" s="399">
        <f t="shared" si="15"/>
        <v>32478</v>
      </c>
      <c r="C757" s="16" t="str">
        <f t="shared" si="16"/>
        <v>S&amp;P 500 Utility Index</v>
      </c>
      <c r="D757" s="5"/>
      <c r="E757" s="5"/>
      <c r="F757" s="111">
        <f>'PRPM WP2'!C758</f>
        <v>6.3E-3</v>
      </c>
      <c r="G757" s="5"/>
      <c r="H757" s="111">
        <f>'PRPM WP2'!H758</f>
        <v>8.3765833333333296E-3</v>
      </c>
      <c r="I757" s="111">
        <f t="shared" si="17"/>
        <v>-2.0765833333333296E-3</v>
      </c>
      <c r="J757" s="399">
        <v>32478</v>
      </c>
    </row>
    <row r="758" spans="1:10" ht="14.5" customHeight="1" x14ac:dyDescent="0.15">
      <c r="A758" s="116">
        <v>3</v>
      </c>
      <c r="B758" s="399">
        <f t="shared" ref="B758:B821" si="18">DATE(YEAR(B757),MONTH(B757)+1,1)</f>
        <v>32509</v>
      </c>
      <c r="C758" s="16" t="str">
        <f t="shared" ref="C758:C821" si="19">C757</f>
        <v>S&amp;P 500 Utility Index</v>
      </c>
      <c r="D758" s="5"/>
      <c r="E758" s="5"/>
      <c r="F758" s="111">
        <f>'PRPM WP2'!C759</f>
        <v>5.7099999999999998E-2</v>
      </c>
      <c r="G758" s="5"/>
      <c r="H758" s="111">
        <f>'PRPM WP2'!H759</f>
        <v>8.404E-3</v>
      </c>
      <c r="I758" s="111">
        <f t="shared" si="17"/>
        <v>4.8695999999999996E-2</v>
      </c>
      <c r="J758" s="399">
        <v>32509</v>
      </c>
    </row>
    <row r="759" spans="1:10" ht="14.5" customHeight="1" x14ac:dyDescent="0.15">
      <c r="A759" s="116">
        <v>3</v>
      </c>
      <c r="B759" s="399">
        <f t="shared" si="18"/>
        <v>32540</v>
      </c>
      <c r="C759" s="16" t="str">
        <f t="shared" si="19"/>
        <v>S&amp;P 500 Utility Index</v>
      </c>
      <c r="D759" s="5"/>
      <c r="E759" s="5"/>
      <c r="F759" s="111">
        <f>'PRPM WP2'!C760</f>
        <v>-2.1499999999999998E-2</v>
      </c>
      <c r="G759" s="5"/>
      <c r="H759" s="111">
        <f>'PRPM WP2'!H760</f>
        <v>8.3829166666666705E-3</v>
      </c>
      <c r="I759" s="111">
        <f t="shared" si="17"/>
        <v>-2.9882916666666669E-2</v>
      </c>
      <c r="J759" s="399">
        <v>32540</v>
      </c>
    </row>
    <row r="760" spans="1:10" ht="14.5" customHeight="1" x14ac:dyDescent="0.15">
      <c r="A760" s="116">
        <v>3</v>
      </c>
      <c r="B760" s="399">
        <f t="shared" si="18"/>
        <v>32568</v>
      </c>
      <c r="C760" s="16" t="str">
        <f t="shared" si="19"/>
        <v>S&amp;P 500 Utility Index</v>
      </c>
      <c r="D760" s="5"/>
      <c r="E760" s="5"/>
      <c r="F760" s="111">
        <f>'PRPM WP2'!C761</f>
        <v>2.69E-2</v>
      </c>
      <c r="G760" s="5"/>
      <c r="H760" s="111">
        <f>'PRPM WP2'!H761</f>
        <v>8.5345000000000004E-3</v>
      </c>
      <c r="I760" s="111">
        <f t="shared" si="17"/>
        <v>1.83655E-2</v>
      </c>
      <c r="J760" s="399">
        <v>32568</v>
      </c>
    </row>
    <row r="761" spans="1:10" ht="14.5" customHeight="1" x14ac:dyDescent="0.15">
      <c r="A761" s="116">
        <v>3</v>
      </c>
      <c r="B761" s="399">
        <f t="shared" si="18"/>
        <v>32599</v>
      </c>
      <c r="C761" s="16" t="str">
        <f t="shared" si="19"/>
        <v>S&amp;P 500 Utility Index</v>
      </c>
      <c r="D761" s="5"/>
      <c r="E761" s="5"/>
      <c r="F761" s="111">
        <f>'PRPM WP2'!C762</f>
        <v>6.3399999999999998E-2</v>
      </c>
      <c r="G761" s="5"/>
      <c r="H761" s="111">
        <f>'PRPM WP2'!H762</f>
        <v>8.4920833333333307E-3</v>
      </c>
      <c r="I761" s="111">
        <f t="shared" si="17"/>
        <v>5.4907916666666667E-2</v>
      </c>
      <c r="J761" s="399">
        <v>32599</v>
      </c>
    </row>
    <row r="762" spans="1:10" ht="14.5" customHeight="1" x14ac:dyDescent="0.15">
      <c r="A762" s="116">
        <v>3</v>
      </c>
      <c r="B762" s="399">
        <f t="shared" si="18"/>
        <v>32629</v>
      </c>
      <c r="C762" s="16" t="str">
        <f t="shared" si="19"/>
        <v>S&amp;P 500 Utility Index</v>
      </c>
      <c r="D762" s="5"/>
      <c r="E762" s="5"/>
      <c r="F762" s="111">
        <f>'PRPM WP2'!C763</f>
        <v>5.8000000000000003E-2</v>
      </c>
      <c r="G762" s="5"/>
      <c r="H762" s="111">
        <f>'PRPM WP2'!H763</f>
        <v>8.3340833333333305E-3</v>
      </c>
      <c r="I762" s="111">
        <f t="shared" si="17"/>
        <v>4.9665916666666671E-2</v>
      </c>
      <c r="J762" s="399">
        <v>32629</v>
      </c>
    </row>
    <row r="763" spans="1:10" ht="14.5" customHeight="1" x14ac:dyDescent="0.15">
      <c r="A763" s="116">
        <v>3</v>
      </c>
      <c r="B763" s="399">
        <f t="shared" si="18"/>
        <v>32660</v>
      </c>
      <c r="C763" s="16" t="str">
        <f t="shared" si="19"/>
        <v>S&amp;P 500 Utility Index</v>
      </c>
      <c r="D763" s="5"/>
      <c r="E763" s="5"/>
      <c r="F763" s="111">
        <f>'PRPM WP2'!C764</f>
        <v>1.61E-2</v>
      </c>
      <c r="G763" s="5"/>
      <c r="H763" s="111">
        <f>'PRPM WP2'!H764</f>
        <v>8.0485000000000001E-3</v>
      </c>
      <c r="I763" s="111">
        <f t="shared" si="17"/>
        <v>8.0514999999999996E-3</v>
      </c>
      <c r="J763" s="399">
        <v>32660</v>
      </c>
    </row>
    <row r="764" spans="1:10" ht="14.5" customHeight="1" x14ac:dyDescent="0.15">
      <c r="A764" s="116">
        <v>3</v>
      </c>
      <c r="B764" s="399">
        <f t="shared" si="18"/>
        <v>32690</v>
      </c>
      <c r="C764" s="16" t="str">
        <f t="shared" si="19"/>
        <v>S&amp;P 500 Utility Index</v>
      </c>
      <c r="D764" s="5"/>
      <c r="E764" s="5"/>
      <c r="F764" s="111">
        <f>'PRPM WP2'!C765</f>
        <v>8.0399999999999999E-2</v>
      </c>
      <c r="G764" s="5"/>
      <c r="H764" s="111">
        <f>'PRPM WP2'!H765</f>
        <v>7.9204166666666694E-3</v>
      </c>
      <c r="I764" s="111">
        <f t="shared" si="17"/>
        <v>7.2479583333333333E-2</v>
      </c>
      <c r="J764" s="399">
        <v>32690</v>
      </c>
    </row>
    <row r="765" spans="1:10" ht="14.5" customHeight="1" x14ac:dyDescent="0.15">
      <c r="A765" s="116">
        <v>3</v>
      </c>
      <c r="B765" s="399">
        <f t="shared" si="18"/>
        <v>32721</v>
      </c>
      <c r="C765" s="16" t="str">
        <f t="shared" si="19"/>
        <v>S&amp;P 500 Utility Index</v>
      </c>
      <c r="D765" s="5"/>
      <c r="E765" s="5"/>
      <c r="F765" s="111">
        <f>'PRPM WP2'!C766</f>
        <v>-5.7000000000000002E-3</v>
      </c>
      <c r="G765" s="5"/>
      <c r="H765" s="111">
        <f>'PRPM WP2'!H766</f>
        <v>7.9290000000000003E-3</v>
      </c>
      <c r="I765" s="111">
        <f t="shared" si="17"/>
        <v>-1.3629E-2</v>
      </c>
      <c r="J765" s="399">
        <v>32721</v>
      </c>
    </row>
    <row r="766" spans="1:10" ht="14.5" customHeight="1" x14ac:dyDescent="0.15">
      <c r="A766" s="116">
        <v>3</v>
      </c>
      <c r="B766" s="399">
        <f t="shared" si="18"/>
        <v>32752</v>
      </c>
      <c r="C766" s="16" t="str">
        <f t="shared" si="19"/>
        <v>S&amp;P 500 Utility Index</v>
      </c>
      <c r="D766" s="5"/>
      <c r="E766" s="5"/>
      <c r="F766" s="111">
        <f>'PRPM WP2'!C767</f>
        <v>1.7000000000000001E-2</v>
      </c>
      <c r="G766" s="5"/>
      <c r="H766" s="111">
        <f>'PRPM WP2'!H767</f>
        <v>7.9866666666666697E-3</v>
      </c>
      <c r="I766" s="111">
        <f t="shared" si="17"/>
        <v>9.0133333333333315E-3</v>
      </c>
      <c r="J766" s="399">
        <v>32752</v>
      </c>
    </row>
    <row r="767" spans="1:10" ht="14.5" customHeight="1" x14ac:dyDescent="0.15">
      <c r="A767" s="116">
        <v>3</v>
      </c>
      <c r="B767" s="399">
        <f t="shared" si="18"/>
        <v>32782</v>
      </c>
      <c r="C767" s="16" t="str">
        <f t="shared" si="19"/>
        <v>S&amp;P 500 Utility Index</v>
      </c>
      <c r="D767" s="5"/>
      <c r="E767" s="5"/>
      <c r="F767" s="111">
        <f>'PRPM WP2'!C768</f>
        <v>4.4999999999999997E-3</v>
      </c>
      <c r="G767" s="5"/>
      <c r="H767" s="111">
        <f>'PRPM WP2'!H768</f>
        <v>7.9485000000000007E-3</v>
      </c>
      <c r="I767" s="111">
        <f t="shared" si="17"/>
        <v>-3.448500000000001E-3</v>
      </c>
      <c r="J767" s="399">
        <v>32782</v>
      </c>
    </row>
    <row r="768" spans="1:10" ht="14.5" customHeight="1" x14ac:dyDescent="0.15">
      <c r="A768" s="116">
        <v>3</v>
      </c>
      <c r="B768" s="399">
        <f t="shared" si="18"/>
        <v>32813</v>
      </c>
      <c r="C768" s="16" t="str">
        <f t="shared" si="19"/>
        <v>S&amp;P 500 Utility Index</v>
      </c>
      <c r="D768" s="5"/>
      <c r="E768" s="5"/>
      <c r="F768" s="111">
        <f>'PRPM WP2'!C769</f>
        <v>3.3599999999999998E-2</v>
      </c>
      <c r="G768" s="5"/>
      <c r="H768" s="111">
        <f>'PRPM WP2'!H769</f>
        <v>7.9297499999999993E-3</v>
      </c>
      <c r="I768" s="111">
        <f t="shared" si="17"/>
        <v>2.5670249999999999E-2</v>
      </c>
      <c r="J768" s="399">
        <v>32813</v>
      </c>
    </row>
    <row r="769" spans="1:10" ht="14.5" customHeight="1" x14ac:dyDescent="0.15">
      <c r="A769" s="116">
        <v>3</v>
      </c>
      <c r="B769" s="399">
        <f t="shared" si="18"/>
        <v>32843</v>
      </c>
      <c r="C769" s="16" t="str">
        <f t="shared" si="19"/>
        <v>S&amp;P 500 Utility Index</v>
      </c>
      <c r="D769" s="5"/>
      <c r="E769" s="5"/>
      <c r="F769" s="111">
        <f>'PRPM WP2'!C770</f>
        <v>7.3099999999999998E-2</v>
      </c>
      <c r="G769" s="5"/>
      <c r="H769" s="111">
        <f>'PRPM WP2'!H770</f>
        <v>7.8612500000000002E-3</v>
      </c>
      <c r="I769" s="111">
        <f t="shared" si="17"/>
        <v>6.5238749999999998E-2</v>
      </c>
      <c r="J769" s="399">
        <v>32843</v>
      </c>
    </row>
    <row r="770" spans="1:10" ht="14.5" customHeight="1" x14ac:dyDescent="0.15">
      <c r="A770" s="116">
        <v>3</v>
      </c>
      <c r="B770" s="399">
        <f t="shared" si="18"/>
        <v>32874</v>
      </c>
      <c r="C770" s="16" t="str">
        <f t="shared" si="19"/>
        <v>S&amp;P 500 Utility Index</v>
      </c>
      <c r="D770" s="5"/>
      <c r="E770" s="5"/>
      <c r="F770" s="111">
        <f>'PRPM WP2'!C771</f>
        <v>-8.09E-2</v>
      </c>
      <c r="G770" s="5"/>
      <c r="H770" s="111">
        <f>'PRPM WP2'!H771</f>
        <v>7.9564166666666707E-3</v>
      </c>
      <c r="I770" s="111">
        <f t="shared" si="17"/>
        <v>-8.8856416666666674E-2</v>
      </c>
      <c r="J770" s="399">
        <v>32874</v>
      </c>
    </row>
    <row r="771" spans="1:10" ht="14.5" customHeight="1" x14ac:dyDescent="0.15">
      <c r="A771" s="116">
        <v>3</v>
      </c>
      <c r="B771" s="399">
        <f t="shared" si="18"/>
        <v>32905</v>
      </c>
      <c r="C771" s="16" t="str">
        <f t="shared" si="19"/>
        <v>S&amp;P 500 Utility Index</v>
      </c>
      <c r="D771" s="5"/>
      <c r="E771" s="5"/>
      <c r="F771" s="111">
        <f>'PRPM WP2'!C772</f>
        <v>-1.09E-2</v>
      </c>
      <c r="G771" s="5"/>
      <c r="H771" s="111">
        <f>'PRPM WP2'!H772</f>
        <v>8.1302500000000003E-3</v>
      </c>
      <c r="I771" s="111">
        <f t="shared" si="17"/>
        <v>-1.9030249999999999E-2</v>
      </c>
      <c r="J771" s="399">
        <v>32905</v>
      </c>
    </row>
    <row r="772" spans="1:10" ht="14.5" customHeight="1" x14ac:dyDescent="0.15">
      <c r="A772" s="116">
        <v>3</v>
      </c>
      <c r="B772" s="399">
        <f t="shared" si="18"/>
        <v>32933</v>
      </c>
      <c r="C772" s="16" t="str">
        <f t="shared" si="19"/>
        <v>S&amp;P 500 Utility Index</v>
      </c>
      <c r="D772" s="5"/>
      <c r="E772" s="5"/>
      <c r="F772" s="111">
        <f>'PRPM WP2'!C773</f>
        <v>1.8700000000000001E-2</v>
      </c>
      <c r="G772" s="5"/>
      <c r="H772" s="111">
        <f>'PRPM WP2'!H773</f>
        <v>8.2053333333333301E-3</v>
      </c>
      <c r="I772" s="111">
        <f t="shared" si="17"/>
        <v>1.0494666666666671E-2</v>
      </c>
      <c r="J772" s="399">
        <v>32933</v>
      </c>
    </row>
    <row r="773" spans="1:10" ht="14.5" customHeight="1" x14ac:dyDescent="0.15">
      <c r="A773" s="116">
        <v>3</v>
      </c>
      <c r="B773" s="399">
        <f t="shared" si="18"/>
        <v>32964</v>
      </c>
      <c r="C773" s="16" t="str">
        <f t="shared" si="19"/>
        <v>S&amp;P 500 Utility Index</v>
      </c>
      <c r="D773" s="5"/>
      <c r="E773" s="5"/>
      <c r="F773" s="111">
        <f>'PRPM WP2'!C774</f>
        <v>-3.85E-2</v>
      </c>
      <c r="G773" s="5"/>
      <c r="H773" s="111">
        <f>'PRPM WP2'!H774</f>
        <v>8.2587500000000005E-3</v>
      </c>
      <c r="I773" s="111">
        <f t="shared" si="17"/>
        <v>-4.6758750000000002E-2</v>
      </c>
      <c r="J773" s="399">
        <v>32964</v>
      </c>
    </row>
    <row r="774" spans="1:10" ht="14.5" customHeight="1" x14ac:dyDescent="0.15">
      <c r="A774" s="116">
        <v>3</v>
      </c>
      <c r="B774" s="399">
        <f t="shared" si="18"/>
        <v>32994</v>
      </c>
      <c r="C774" s="16" t="str">
        <f t="shared" si="19"/>
        <v>S&amp;P 500 Utility Index</v>
      </c>
      <c r="D774" s="5"/>
      <c r="E774" s="5"/>
      <c r="F774" s="111">
        <f>'PRPM WP2'!C775</f>
        <v>6.8199999999999997E-2</v>
      </c>
      <c r="G774" s="5"/>
      <c r="H774" s="111">
        <f>'PRPM WP2'!H775</f>
        <v>8.3382500000000002E-3</v>
      </c>
      <c r="I774" s="111">
        <f t="shared" si="17"/>
        <v>5.9861749999999998E-2</v>
      </c>
      <c r="J774" s="399">
        <v>32994</v>
      </c>
    </row>
    <row r="775" spans="1:10" ht="14.5" customHeight="1" x14ac:dyDescent="0.15">
      <c r="A775" s="116">
        <v>3</v>
      </c>
      <c r="B775" s="399">
        <f t="shared" si="18"/>
        <v>33025</v>
      </c>
      <c r="C775" s="16" t="str">
        <f t="shared" si="19"/>
        <v>S&amp;P 500 Utility Index</v>
      </c>
      <c r="D775" s="5"/>
      <c r="E775" s="5"/>
      <c r="F775" s="111">
        <f>'PRPM WP2'!C776</f>
        <v>-2.1100000000000001E-2</v>
      </c>
      <c r="G775" s="5"/>
      <c r="H775" s="111">
        <f>'PRPM WP2'!H776</f>
        <v>8.175E-3</v>
      </c>
      <c r="I775" s="111">
        <f t="shared" si="17"/>
        <v>-2.9275000000000002E-2</v>
      </c>
      <c r="J775" s="399">
        <v>33025</v>
      </c>
    </row>
    <row r="776" spans="1:10" ht="14.5" customHeight="1" x14ac:dyDescent="0.15">
      <c r="A776" s="116">
        <v>3</v>
      </c>
      <c r="B776" s="399">
        <f t="shared" si="18"/>
        <v>33055</v>
      </c>
      <c r="C776" s="16" t="str">
        <f t="shared" si="19"/>
        <v>S&amp;P 500 Utility Index</v>
      </c>
      <c r="D776" s="5"/>
      <c r="E776" s="5"/>
      <c r="F776" s="111">
        <f>'PRPM WP2'!C777</f>
        <v>-3.2000000000000002E-3</v>
      </c>
      <c r="G776" s="5"/>
      <c r="H776" s="111">
        <f>'PRPM WP2'!H777</f>
        <v>8.1317500000000001E-3</v>
      </c>
      <c r="I776" s="111">
        <f t="shared" si="17"/>
        <v>-1.133175E-2</v>
      </c>
      <c r="J776" s="399">
        <v>33055</v>
      </c>
    </row>
    <row r="777" spans="1:10" ht="14.5" customHeight="1" x14ac:dyDescent="0.15">
      <c r="A777" s="116">
        <v>3</v>
      </c>
      <c r="B777" s="399">
        <f t="shared" si="18"/>
        <v>33086</v>
      </c>
      <c r="C777" s="16" t="str">
        <f t="shared" si="19"/>
        <v>S&amp;P 500 Utility Index</v>
      </c>
      <c r="D777" s="5"/>
      <c r="E777" s="5"/>
      <c r="F777" s="111">
        <f>'PRPM WP2'!C778</f>
        <v>-7.9200000000000007E-2</v>
      </c>
      <c r="G777" s="5"/>
      <c r="H777" s="111">
        <f>'PRPM WP2'!H778</f>
        <v>8.2464166666666693E-3</v>
      </c>
      <c r="I777" s="111">
        <f t="shared" si="17"/>
        <v>-8.7446416666666679E-2</v>
      </c>
      <c r="J777" s="399">
        <v>33086</v>
      </c>
    </row>
    <row r="778" spans="1:10" ht="14.5" customHeight="1" x14ac:dyDescent="0.15">
      <c r="A778" s="116">
        <v>3</v>
      </c>
      <c r="B778" s="399">
        <f t="shared" si="18"/>
        <v>33117</v>
      </c>
      <c r="C778" s="16" t="str">
        <f t="shared" si="19"/>
        <v>S&amp;P 500 Utility Index</v>
      </c>
      <c r="D778" s="5"/>
      <c r="E778" s="5"/>
      <c r="F778" s="111">
        <f>'PRPM WP2'!C779</f>
        <v>4.1099999999999998E-2</v>
      </c>
      <c r="G778" s="5"/>
      <c r="H778" s="111">
        <f>'PRPM WP2'!H779</f>
        <v>8.4306666666666696E-3</v>
      </c>
      <c r="I778" s="111">
        <f t="shared" si="17"/>
        <v>3.2669333333333328E-2</v>
      </c>
      <c r="J778" s="399">
        <v>33117</v>
      </c>
    </row>
    <row r="779" spans="1:10" ht="14.5" customHeight="1" x14ac:dyDescent="0.15">
      <c r="A779" s="116">
        <v>3</v>
      </c>
      <c r="B779" s="399">
        <f t="shared" si="18"/>
        <v>33147</v>
      </c>
      <c r="C779" s="16" t="str">
        <f t="shared" si="19"/>
        <v>S&amp;P 500 Utility Index</v>
      </c>
      <c r="D779" s="5"/>
      <c r="E779" s="5"/>
      <c r="F779" s="111">
        <f>'PRPM WP2'!C780</f>
        <v>6.5299999999999997E-2</v>
      </c>
      <c r="G779" s="5"/>
      <c r="H779" s="111">
        <f>'PRPM WP2'!H780</f>
        <v>8.3855000000000006E-3</v>
      </c>
      <c r="I779" s="111">
        <f t="shared" si="17"/>
        <v>5.6914499999999993E-2</v>
      </c>
      <c r="J779" s="399">
        <v>33147</v>
      </c>
    </row>
    <row r="780" spans="1:10" ht="14.5" customHeight="1" x14ac:dyDescent="0.15">
      <c r="A780" s="116">
        <v>3</v>
      </c>
      <c r="B780" s="399">
        <f t="shared" si="18"/>
        <v>33178</v>
      </c>
      <c r="C780" s="16" t="str">
        <f t="shared" si="19"/>
        <v>S&amp;P 500 Utility Index</v>
      </c>
      <c r="D780" s="5"/>
      <c r="E780" s="5"/>
      <c r="F780" s="111">
        <f>'PRPM WP2'!C781</f>
        <v>1.9300000000000001E-2</v>
      </c>
      <c r="G780" s="5"/>
      <c r="H780" s="111">
        <f>'PRPM WP2'!H781</f>
        <v>8.2603333333333296E-3</v>
      </c>
      <c r="I780" s="111">
        <f t="shared" si="17"/>
        <v>1.1039666666666672E-2</v>
      </c>
      <c r="J780" s="399">
        <v>33178</v>
      </c>
    </row>
    <row r="781" spans="1:10" ht="14.5" customHeight="1" x14ac:dyDescent="0.15">
      <c r="A781" s="116">
        <v>3</v>
      </c>
      <c r="B781" s="399">
        <f t="shared" si="18"/>
        <v>33208</v>
      </c>
      <c r="C781" s="16" t="str">
        <f t="shared" si="19"/>
        <v>S&amp;P 500 Utility Index</v>
      </c>
      <c r="D781" s="5"/>
      <c r="E781" s="5"/>
      <c r="F781" s="111">
        <f>'PRPM WP2'!C782</f>
        <v>8.6E-3</v>
      </c>
      <c r="G781" s="5"/>
      <c r="H781" s="111">
        <f>'PRPM WP2'!H782</f>
        <v>8.1091666666666708E-3</v>
      </c>
      <c r="I781" s="111">
        <f t="shared" si="17"/>
        <v>4.9083333333332924E-4</v>
      </c>
      <c r="J781" s="399">
        <v>33208</v>
      </c>
    </row>
    <row r="782" spans="1:10" ht="14.5" customHeight="1" x14ac:dyDescent="0.15">
      <c r="A782" s="116">
        <v>3</v>
      </c>
      <c r="B782" s="399">
        <f t="shared" si="18"/>
        <v>33239</v>
      </c>
      <c r="C782" s="16" t="str">
        <f t="shared" si="19"/>
        <v>S&amp;P 500 Utility Index</v>
      </c>
      <c r="D782" s="5"/>
      <c r="E782" s="5"/>
      <c r="F782" s="111">
        <f>'PRPM WP2'!C783</f>
        <v>-3.0099999999999998E-2</v>
      </c>
      <c r="G782" s="5"/>
      <c r="H782" s="111">
        <f>'PRPM WP2'!H783</f>
        <v>8.0939166666666694E-3</v>
      </c>
      <c r="I782" s="111">
        <f t="shared" si="17"/>
        <v>-3.8193916666666668E-2</v>
      </c>
      <c r="J782" s="399">
        <v>33239</v>
      </c>
    </row>
    <row r="783" spans="1:10" ht="14.5" customHeight="1" x14ac:dyDescent="0.15">
      <c r="A783" s="116">
        <v>3</v>
      </c>
      <c r="B783" s="399">
        <f t="shared" si="18"/>
        <v>33270</v>
      </c>
      <c r="C783" s="16" t="str">
        <f t="shared" si="19"/>
        <v>S&amp;P 500 Utility Index</v>
      </c>
      <c r="D783" s="5"/>
      <c r="E783" s="5"/>
      <c r="F783" s="111">
        <f>'PRPM WP2'!C784</f>
        <v>3.49E-2</v>
      </c>
      <c r="G783" s="5"/>
      <c r="H783" s="111">
        <f>'PRPM WP2'!H784</f>
        <v>7.8978333333333296E-3</v>
      </c>
      <c r="I783" s="111">
        <f t="shared" si="17"/>
        <v>2.7002166666666671E-2</v>
      </c>
      <c r="J783" s="399">
        <v>33270</v>
      </c>
    </row>
    <row r="784" spans="1:10" ht="14.5" customHeight="1" x14ac:dyDescent="0.15">
      <c r="A784" s="116">
        <v>3</v>
      </c>
      <c r="B784" s="399">
        <f t="shared" si="18"/>
        <v>33298</v>
      </c>
      <c r="C784" s="16" t="str">
        <f t="shared" si="19"/>
        <v>S&amp;P 500 Utility Index</v>
      </c>
      <c r="D784" s="5"/>
      <c r="E784" s="5"/>
      <c r="F784" s="111">
        <f>'PRPM WP2'!C785</f>
        <v>1.9800000000000002E-2</v>
      </c>
      <c r="G784" s="5"/>
      <c r="H784" s="111">
        <f>'PRPM WP2'!H785</f>
        <v>7.9608333333333302E-3</v>
      </c>
      <c r="I784" s="111">
        <f t="shared" si="17"/>
        <v>1.1839166666666671E-2</v>
      </c>
      <c r="J784" s="399">
        <v>33298</v>
      </c>
    </row>
    <row r="785" spans="1:10" ht="14.5" customHeight="1" x14ac:dyDescent="0.15">
      <c r="A785" s="116">
        <v>3</v>
      </c>
      <c r="B785" s="399">
        <f t="shared" si="18"/>
        <v>33329</v>
      </c>
      <c r="C785" s="16" t="str">
        <f t="shared" si="19"/>
        <v>S&amp;P 500 Utility Index</v>
      </c>
      <c r="D785" s="5"/>
      <c r="E785" s="5"/>
      <c r="F785" s="111">
        <f>'PRPM WP2'!C786</f>
        <v>-1.6199999999999999E-2</v>
      </c>
      <c r="G785" s="5"/>
      <c r="H785" s="111">
        <f>'PRPM WP2'!H786</f>
        <v>7.8870833333333293E-3</v>
      </c>
      <c r="I785" s="111">
        <f t="shared" si="17"/>
        <v>-2.4087083333333328E-2</v>
      </c>
      <c r="J785" s="399">
        <v>33329</v>
      </c>
    </row>
    <row r="786" spans="1:10" ht="14.5" customHeight="1" x14ac:dyDescent="0.15">
      <c r="A786" s="116">
        <v>3</v>
      </c>
      <c r="B786" s="399">
        <f t="shared" si="18"/>
        <v>33359</v>
      </c>
      <c r="C786" s="16" t="str">
        <f t="shared" si="19"/>
        <v>S&amp;P 500 Utility Index</v>
      </c>
      <c r="D786" s="5"/>
      <c r="E786" s="5"/>
      <c r="F786" s="111">
        <f>'PRPM WP2'!C787</f>
        <v>-1.2999999999999999E-2</v>
      </c>
      <c r="G786" s="5"/>
      <c r="H786" s="111">
        <f>'PRPM WP2'!H787</f>
        <v>7.8602499999999992E-3</v>
      </c>
      <c r="I786" s="111">
        <f t="shared" si="17"/>
        <v>-2.0860249999999997E-2</v>
      </c>
      <c r="J786" s="399">
        <v>33359</v>
      </c>
    </row>
    <row r="787" spans="1:10" ht="14.5" customHeight="1" x14ac:dyDescent="0.15">
      <c r="A787" s="116">
        <v>3</v>
      </c>
      <c r="B787" s="399">
        <f t="shared" si="18"/>
        <v>33390</v>
      </c>
      <c r="C787" s="16" t="str">
        <f t="shared" si="19"/>
        <v>S&amp;P 500 Utility Index</v>
      </c>
      <c r="D787" s="5"/>
      <c r="E787" s="5"/>
      <c r="F787" s="111">
        <f>'PRPM WP2'!C788</f>
        <v>-1.3899999999999999E-2</v>
      </c>
      <c r="G787" s="5"/>
      <c r="H787" s="111">
        <f>'PRPM WP2'!H788</f>
        <v>7.9862500000000003E-3</v>
      </c>
      <c r="I787" s="111">
        <f t="shared" si="17"/>
        <v>-2.1886249999999999E-2</v>
      </c>
      <c r="J787" s="399">
        <v>33390</v>
      </c>
    </row>
    <row r="788" spans="1:10" ht="14.5" customHeight="1" x14ac:dyDescent="0.15">
      <c r="A788" s="116">
        <v>3</v>
      </c>
      <c r="B788" s="399">
        <f t="shared" si="18"/>
        <v>33420</v>
      </c>
      <c r="C788" s="16" t="str">
        <f t="shared" si="19"/>
        <v>S&amp;P 500 Utility Index</v>
      </c>
      <c r="D788" s="5"/>
      <c r="E788" s="5"/>
      <c r="F788" s="111">
        <f>'PRPM WP2'!C789</f>
        <v>3.0700000000000002E-2</v>
      </c>
      <c r="G788" s="5"/>
      <c r="H788" s="111">
        <f>'PRPM WP2'!H789</f>
        <v>7.9564166666666707E-3</v>
      </c>
      <c r="I788" s="111">
        <f t="shared" si="17"/>
        <v>2.2743583333333331E-2</v>
      </c>
      <c r="J788" s="399">
        <v>33420</v>
      </c>
    </row>
    <row r="789" spans="1:10" ht="14.5" customHeight="1" x14ac:dyDescent="0.15">
      <c r="A789" s="116">
        <v>3</v>
      </c>
      <c r="B789" s="399">
        <f t="shared" si="18"/>
        <v>33451</v>
      </c>
      <c r="C789" s="16" t="str">
        <f t="shared" si="19"/>
        <v>S&amp;P 500 Utility Index</v>
      </c>
      <c r="D789" s="5"/>
      <c r="E789" s="5"/>
      <c r="F789" s="111">
        <f>'PRPM WP2'!C790</f>
        <v>2.58E-2</v>
      </c>
      <c r="G789" s="5"/>
      <c r="H789" s="111">
        <f>'PRPM WP2'!H790</f>
        <v>7.7541666666666696E-3</v>
      </c>
      <c r="I789" s="111">
        <f t="shared" si="17"/>
        <v>1.804583333333333E-2</v>
      </c>
      <c r="J789" s="399">
        <v>33451</v>
      </c>
    </row>
    <row r="790" spans="1:10" ht="14.5" customHeight="1" x14ac:dyDescent="0.15">
      <c r="A790" s="116">
        <v>3</v>
      </c>
      <c r="B790" s="399">
        <f t="shared" si="18"/>
        <v>33482</v>
      </c>
      <c r="C790" s="16" t="str">
        <f t="shared" si="19"/>
        <v>S&amp;P 500 Utility Index</v>
      </c>
      <c r="D790" s="5"/>
      <c r="E790" s="5"/>
      <c r="F790" s="111">
        <f>'PRPM WP2'!C791</f>
        <v>2.0199999999999999E-2</v>
      </c>
      <c r="G790" s="5"/>
      <c r="H790" s="111">
        <f>'PRPM WP2'!H791</f>
        <v>7.6383333333333303E-3</v>
      </c>
      <c r="I790" s="111">
        <f t="shared" si="17"/>
        <v>1.2561666666666669E-2</v>
      </c>
      <c r="J790" s="399">
        <v>33482</v>
      </c>
    </row>
    <row r="791" spans="1:10" ht="14.5" customHeight="1" x14ac:dyDescent="0.15">
      <c r="A791" s="116">
        <v>3</v>
      </c>
      <c r="B791" s="399">
        <f t="shared" si="18"/>
        <v>33512</v>
      </c>
      <c r="C791" s="16" t="str">
        <f t="shared" si="19"/>
        <v>S&amp;P 500 Utility Index</v>
      </c>
      <c r="D791" s="5"/>
      <c r="E791" s="5"/>
      <c r="F791" s="111">
        <f>'PRPM WP2'!C792</f>
        <v>0.02</v>
      </c>
      <c r="G791" s="5"/>
      <c r="H791" s="111">
        <f>'PRPM WP2'!H792</f>
        <v>7.6007499999999999E-3</v>
      </c>
      <c r="I791" s="111">
        <f t="shared" si="17"/>
        <v>1.2399250000000001E-2</v>
      </c>
      <c r="J791" s="399">
        <v>33512</v>
      </c>
    </row>
    <row r="792" spans="1:10" ht="14.5" customHeight="1" x14ac:dyDescent="0.15">
      <c r="A792" s="116">
        <v>3</v>
      </c>
      <c r="B792" s="399">
        <f t="shared" si="18"/>
        <v>33543</v>
      </c>
      <c r="C792" s="16" t="str">
        <f t="shared" si="19"/>
        <v>S&amp;P 500 Utility Index</v>
      </c>
      <c r="D792" s="5"/>
      <c r="E792" s="5"/>
      <c r="F792" s="111">
        <f>'PRPM WP2'!C793</f>
        <v>-9.7999999999999997E-3</v>
      </c>
      <c r="G792" s="5"/>
      <c r="H792" s="111">
        <f>'PRPM WP2'!H793</f>
        <v>7.5445833333333302E-3</v>
      </c>
      <c r="I792" s="111">
        <f t="shared" si="17"/>
        <v>-1.734458333333333E-2</v>
      </c>
      <c r="J792" s="399">
        <v>33543</v>
      </c>
    </row>
    <row r="793" spans="1:10" ht="14.5" customHeight="1" x14ac:dyDescent="0.15">
      <c r="A793" s="116">
        <v>3</v>
      </c>
      <c r="B793" s="399">
        <f t="shared" si="18"/>
        <v>33573</v>
      </c>
      <c r="C793" s="16" t="str">
        <f t="shared" si="19"/>
        <v>S&amp;P 500 Utility Index</v>
      </c>
      <c r="D793" s="5"/>
      <c r="E793" s="5"/>
      <c r="F793" s="111">
        <f>'PRPM WP2'!C794</f>
        <v>7.3300000000000004E-2</v>
      </c>
      <c r="G793" s="5"/>
      <c r="H793" s="111">
        <f>'PRPM WP2'!H794</f>
        <v>7.4162500000000001E-3</v>
      </c>
      <c r="I793" s="111">
        <f t="shared" si="17"/>
        <v>6.5883750000000005E-2</v>
      </c>
      <c r="J793" s="399">
        <v>33573</v>
      </c>
    </row>
    <row r="794" spans="1:10" ht="14.5" customHeight="1" x14ac:dyDescent="0.15">
      <c r="A794" s="116">
        <v>3</v>
      </c>
      <c r="B794" s="399">
        <f t="shared" si="18"/>
        <v>33604</v>
      </c>
      <c r="C794" s="16" t="str">
        <f t="shared" si="19"/>
        <v>S&amp;P 500 Utility Index</v>
      </c>
      <c r="D794" s="5"/>
      <c r="E794" s="5"/>
      <c r="F794" s="111">
        <f>'PRPM WP2'!C795</f>
        <v>-5.3600000000000002E-2</v>
      </c>
      <c r="G794" s="5"/>
      <c r="H794" s="111">
        <f>'PRPM WP2'!H795</f>
        <v>7.3602499999999996E-3</v>
      </c>
      <c r="I794" s="111">
        <f t="shared" ref="I794:I857" si="20">F794-H794</f>
        <v>-6.0960250000000001E-2</v>
      </c>
      <c r="J794" s="399">
        <v>33604</v>
      </c>
    </row>
    <row r="795" spans="1:10" ht="14.5" customHeight="1" x14ac:dyDescent="0.15">
      <c r="A795" s="116">
        <v>3</v>
      </c>
      <c r="B795" s="399">
        <f t="shared" si="18"/>
        <v>33635</v>
      </c>
      <c r="C795" s="16" t="str">
        <f t="shared" si="19"/>
        <v>S&amp;P 500 Utility Index</v>
      </c>
      <c r="D795" s="5"/>
      <c r="E795" s="5"/>
      <c r="F795" s="111">
        <f>'PRPM WP2'!C796</f>
        <v>-2.7300000000000001E-2</v>
      </c>
      <c r="G795" s="5"/>
      <c r="H795" s="111">
        <f>'PRPM WP2'!H796</f>
        <v>7.4420833333333301E-3</v>
      </c>
      <c r="I795" s="111">
        <f t="shared" si="20"/>
        <v>-3.4742083333333333E-2</v>
      </c>
      <c r="J795" s="399">
        <v>33635</v>
      </c>
    </row>
    <row r="796" spans="1:10" ht="14.5" customHeight="1" x14ac:dyDescent="0.15">
      <c r="A796" s="116">
        <v>3</v>
      </c>
      <c r="B796" s="399">
        <f t="shared" si="18"/>
        <v>33664</v>
      </c>
      <c r="C796" s="16" t="str">
        <f t="shared" si="19"/>
        <v>S&amp;P 500 Utility Index</v>
      </c>
      <c r="D796" s="5"/>
      <c r="E796" s="5"/>
      <c r="F796" s="111">
        <f>'PRPM WP2'!C797</f>
        <v>-1.43E-2</v>
      </c>
      <c r="G796" s="5"/>
      <c r="H796" s="111">
        <f>'PRPM WP2'!H797</f>
        <v>7.4727500000000002E-3</v>
      </c>
      <c r="I796" s="111">
        <f t="shared" si="20"/>
        <v>-2.177275E-2</v>
      </c>
      <c r="J796" s="399">
        <v>33664</v>
      </c>
    </row>
    <row r="797" spans="1:10" ht="14.5" customHeight="1" x14ac:dyDescent="0.15">
      <c r="A797" s="116">
        <v>3</v>
      </c>
      <c r="B797" s="399">
        <f t="shared" si="18"/>
        <v>33695</v>
      </c>
      <c r="C797" s="16" t="str">
        <f t="shared" si="19"/>
        <v>S&amp;P 500 Utility Index</v>
      </c>
      <c r="D797" s="5"/>
      <c r="E797" s="5"/>
      <c r="F797" s="111">
        <f>'PRPM WP2'!C798</f>
        <v>6.4500000000000002E-2</v>
      </c>
      <c r="G797" s="5"/>
      <c r="H797" s="111">
        <f>'PRPM WP2'!H798</f>
        <v>7.4380833333333304E-3</v>
      </c>
      <c r="I797" s="111">
        <f t="shared" si="20"/>
        <v>5.7061916666666671E-2</v>
      </c>
      <c r="J797" s="399">
        <v>33695</v>
      </c>
    </row>
    <row r="798" spans="1:10" ht="14.5" customHeight="1" x14ac:dyDescent="0.15">
      <c r="A798" s="116">
        <v>3</v>
      </c>
      <c r="B798" s="399">
        <f t="shared" si="18"/>
        <v>33725</v>
      </c>
      <c r="C798" s="16" t="str">
        <f t="shared" si="19"/>
        <v>S&amp;P 500 Utility Index</v>
      </c>
      <c r="D798" s="5"/>
      <c r="E798" s="5"/>
      <c r="F798" s="111">
        <f>'PRPM WP2'!C799</f>
        <v>-1.5E-3</v>
      </c>
      <c r="G798" s="5"/>
      <c r="H798" s="111">
        <f>'PRPM WP2'!H799</f>
        <v>7.3995833333333301E-3</v>
      </c>
      <c r="I798" s="111">
        <f t="shared" si="20"/>
        <v>-8.8995833333333305E-3</v>
      </c>
      <c r="J798" s="399">
        <v>33725</v>
      </c>
    </row>
    <row r="799" spans="1:10" ht="14.5" customHeight="1" x14ac:dyDescent="0.15">
      <c r="A799" s="116">
        <v>3</v>
      </c>
      <c r="B799" s="399">
        <f t="shared" si="18"/>
        <v>33756</v>
      </c>
      <c r="C799" s="16" t="str">
        <f t="shared" si="19"/>
        <v>S&amp;P 500 Utility Index</v>
      </c>
      <c r="D799" s="5"/>
      <c r="E799" s="5"/>
      <c r="F799" s="111">
        <f>'PRPM WP2'!C800</f>
        <v>1.41E-2</v>
      </c>
      <c r="G799" s="5"/>
      <c r="H799" s="111">
        <f>'PRPM WP2'!H800</f>
        <v>7.3230833333333299E-3</v>
      </c>
      <c r="I799" s="111">
        <f t="shared" si="20"/>
        <v>6.7769166666666698E-3</v>
      </c>
      <c r="J799" s="399">
        <v>33756</v>
      </c>
    </row>
    <row r="800" spans="1:10" ht="14.5" customHeight="1" x14ac:dyDescent="0.15">
      <c r="A800" s="116">
        <v>3</v>
      </c>
      <c r="B800" s="399">
        <f t="shared" si="18"/>
        <v>33786</v>
      </c>
      <c r="C800" s="16" t="str">
        <f t="shared" si="19"/>
        <v>S&amp;P 500 Utility Index</v>
      </c>
      <c r="D800" s="5"/>
      <c r="E800" s="5"/>
      <c r="F800" s="111">
        <f>'PRPM WP2'!C801</f>
        <v>7.9000000000000001E-2</v>
      </c>
      <c r="G800" s="5"/>
      <c r="H800" s="111">
        <f>'PRPM WP2'!H801</f>
        <v>7.1492500000000002E-3</v>
      </c>
      <c r="I800" s="111">
        <f t="shared" si="20"/>
        <v>7.1850750000000005E-2</v>
      </c>
      <c r="J800" s="399">
        <v>33786</v>
      </c>
    </row>
    <row r="801" spans="1:10" ht="14.5" customHeight="1" x14ac:dyDescent="0.15">
      <c r="A801" s="116">
        <v>3</v>
      </c>
      <c r="B801" s="399">
        <f t="shared" si="18"/>
        <v>33817</v>
      </c>
      <c r="C801" s="16" t="str">
        <f t="shared" si="19"/>
        <v>S&amp;P 500 Utility Index</v>
      </c>
      <c r="D801" s="5"/>
      <c r="E801" s="5"/>
      <c r="F801" s="111">
        <f>'PRPM WP2'!C802</f>
        <v>-7.4000000000000003E-3</v>
      </c>
      <c r="G801" s="5"/>
      <c r="H801" s="111">
        <f>'PRPM WP2'!H802</f>
        <v>7.0313333333333304E-3</v>
      </c>
      <c r="I801" s="111">
        <f t="shared" si="20"/>
        <v>-1.4431333333333331E-2</v>
      </c>
      <c r="J801" s="399">
        <v>33817</v>
      </c>
    </row>
    <row r="802" spans="1:10" ht="14.5" customHeight="1" x14ac:dyDescent="0.15">
      <c r="A802" s="116">
        <v>3</v>
      </c>
      <c r="B802" s="399">
        <f t="shared" si="18"/>
        <v>33848</v>
      </c>
      <c r="C802" s="16" t="str">
        <f t="shared" si="19"/>
        <v>S&amp;P 500 Utility Index</v>
      </c>
      <c r="D802" s="5"/>
      <c r="E802" s="5"/>
      <c r="F802" s="111">
        <f>'PRPM WP2'!C803</f>
        <v>7.3000000000000001E-3</v>
      </c>
      <c r="G802" s="5"/>
      <c r="H802" s="111">
        <f>'PRPM WP2'!H803</f>
        <v>7.0059166666666698E-3</v>
      </c>
      <c r="I802" s="111">
        <f t="shared" si="20"/>
        <v>2.9408333333333023E-4</v>
      </c>
      <c r="J802" s="399">
        <v>33848</v>
      </c>
    </row>
    <row r="803" spans="1:10" ht="14.5" customHeight="1" x14ac:dyDescent="0.15">
      <c r="A803" s="116">
        <v>3</v>
      </c>
      <c r="B803" s="399">
        <f t="shared" si="18"/>
        <v>33878</v>
      </c>
      <c r="C803" s="16" t="str">
        <f t="shared" si="19"/>
        <v>S&amp;P 500 Utility Index</v>
      </c>
      <c r="D803" s="5"/>
      <c r="E803" s="5"/>
      <c r="F803" s="111">
        <f>'PRPM WP2'!C804</f>
        <v>-9.4000000000000004E-3</v>
      </c>
      <c r="G803" s="5"/>
      <c r="H803" s="111">
        <f>'PRPM WP2'!H804</f>
        <v>7.1056666666666699E-3</v>
      </c>
      <c r="I803" s="111">
        <f t="shared" si="20"/>
        <v>-1.6505666666666668E-2</v>
      </c>
      <c r="J803" s="399">
        <v>33878</v>
      </c>
    </row>
    <row r="804" spans="1:10" ht="14.5" customHeight="1" x14ac:dyDescent="0.15">
      <c r="A804" s="116">
        <v>3</v>
      </c>
      <c r="B804" s="399">
        <f t="shared" si="18"/>
        <v>33909</v>
      </c>
      <c r="C804" s="16" t="str">
        <f t="shared" si="19"/>
        <v>S&amp;P 500 Utility Index</v>
      </c>
      <c r="D804" s="5"/>
      <c r="E804" s="5"/>
      <c r="F804" s="111">
        <f>'PRPM WP2'!C805</f>
        <v>-1.5E-3</v>
      </c>
      <c r="G804" s="5"/>
      <c r="H804" s="111">
        <f>'PRPM WP2'!H805</f>
        <v>7.1925833333333303E-3</v>
      </c>
      <c r="I804" s="111">
        <f t="shared" si="20"/>
        <v>-8.6925833333333299E-3</v>
      </c>
      <c r="J804" s="399">
        <v>33909</v>
      </c>
    </row>
    <row r="805" spans="1:10" ht="14.5" customHeight="1" x14ac:dyDescent="0.15">
      <c r="A805" s="116">
        <v>3</v>
      </c>
      <c r="B805" s="399">
        <f t="shared" si="18"/>
        <v>33939</v>
      </c>
      <c r="C805" s="16" t="str">
        <f t="shared" si="19"/>
        <v>S&amp;P 500 Utility Index</v>
      </c>
      <c r="D805" s="5"/>
      <c r="E805" s="5"/>
      <c r="F805" s="111">
        <f>'PRPM WP2'!C806</f>
        <v>3.5799999999999998E-2</v>
      </c>
      <c r="G805" s="5"/>
      <c r="H805" s="111">
        <f>'PRPM WP2'!H806</f>
        <v>7.0420833333333299E-3</v>
      </c>
      <c r="I805" s="111">
        <f t="shared" si="20"/>
        <v>2.8757916666666668E-2</v>
      </c>
      <c r="J805" s="399">
        <v>33939</v>
      </c>
    </row>
    <row r="806" spans="1:10" ht="14.5" customHeight="1" x14ac:dyDescent="0.15">
      <c r="A806" s="116">
        <v>3</v>
      </c>
      <c r="B806" s="399">
        <f t="shared" si="18"/>
        <v>33970</v>
      </c>
      <c r="C806" s="16" t="str">
        <f t="shared" si="19"/>
        <v>S&amp;P 500 Utility Index</v>
      </c>
      <c r="D806" s="5"/>
      <c r="E806" s="5"/>
      <c r="F806" s="111">
        <f>'PRPM WP2'!C807</f>
        <v>1.5699999999999999E-2</v>
      </c>
      <c r="G806" s="5"/>
      <c r="H806" s="111">
        <f>'PRPM WP2'!H807</f>
        <v>6.9009166666666698E-3</v>
      </c>
      <c r="I806" s="111">
        <f t="shared" si="20"/>
        <v>8.7990833333333289E-3</v>
      </c>
      <c r="J806" s="399">
        <v>33970</v>
      </c>
    </row>
    <row r="807" spans="1:10" ht="14.5" customHeight="1" x14ac:dyDescent="0.15">
      <c r="A807" s="116">
        <v>3</v>
      </c>
      <c r="B807" s="399">
        <f t="shared" si="18"/>
        <v>34001</v>
      </c>
      <c r="C807" s="16" t="str">
        <f t="shared" si="19"/>
        <v>S&amp;P 500 Utility Index</v>
      </c>
      <c r="D807" s="5"/>
      <c r="E807" s="5"/>
      <c r="F807" s="111">
        <f>'PRPM WP2'!C808</f>
        <v>7.2099999999999997E-2</v>
      </c>
      <c r="G807" s="5"/>
      <c r="H807" s="111">
        <f>'PRPM WP2'!H808</f>
        <v>6.7039166666666697E-3</v>
      </c>
      <c r="I807" s="111">
        <f t="shared" si="20"/>
        <v>6.5396083333333327E-2</v>
      </c>
      <c r="J807" s="399">
        <v>34001</v>
      </c>
    </row>
    <row r="808" spans="1:10" ht="14.5" customHeight="1" x14ac:dyDescent="0.15">
      <c r="A808" s="116">
        <v>3</v>
      </c>
      <c r="B808" s="399">
        <f t="shared" si="18"/>
        <v>34029</v>
      </c>
      <c r="C808" s="16" t="str">
        <f t="shared" si="19"/>
        <v>S&amp;P 500 Utility Index</v>
      </c>
      <c r="D808" s="5"/>
      <c r="E808" s="5"/>
      <c r="F808" s="111">
        <f>'PRPM WP2'!C809</f>
        <v>1.7999999999999999E-2</v>
      </c>
      <c r="G808" s="5"/>
      <c r="H808" s="111">
        <f>'PRPM WP2'!H809</f>
        <v>6.5855000000000002E-3</v>
      </c>
      <c r="I808" s="111">
        <f t="shared" si="20"/>
        <v>1.1414499999999998E-2</v>
      </c>
      <c r="J808" s="399">
        <v>34029</v>
      </c>
    </row>
    <row r="809" spans="1:10" ht="14.5" customHeight="1" x14ac:dyDescent="0.15">
      <c r="A809" s="116">
        <v>3</v>
      </c>
      <c r="B809" s="399">
        <f t="shared" si="18"/>
        <v>34060</v>
      </c>
      <c r="C809" s="16" t="str">
        <f t="shared" si="19"/>
        <v>S&amp;P 500 Utility Index</v>
      </c>
      <c r="D809" s="5"/>
      <c r="E809" s="5"/>
      <c r="F809" s="111">
        <f>'PRPM WP2'!C810</f>
        <v>-2.7000000000000001E-3</v>
      </c>
      <c r="G809" s="5"/>
      <c r="H809" s="111">
        <f>'PRPM WP2'!H810</f>
        <v>6.5146666666666703E-3</v>
      </c>
      <c r="I809" s="111">
        <f t="shared" si="20"/>
        <v>-9.2146666666666696E-3</v>
      </c>
      <c r="J809" s="399">
        <v>34060</v>
      </c>
    </row>
    <row r="810" spans="1:10" ht="14.5" customHeight="1" x14ac:dyDescent="0.15">
      <c r="A810" s="116">
        <v>3</v>
      </c>
      <c r="B810" s="399">
        <f t="shared" si="18"/>
        <v>34090</v>
      </c>
      <c r="C810" s="16" t="str">
        <f t="shared" si="19"/>
        <v>S&amp;P 500 Utility Index</v>
      </c>
      <c r="D810" s="5"/>
      <c r="E810" s="5"/>
      <c r="F810" s="111">
        <f>'PRPM WP2'!C811</f>
        <v>-1.9099999999999999E-2</v>
      </c>
      <c r="G810" s="5"/>
      <c r="H810" s="111">
        <f>'PRPM WP2'!H811</f>
        <v>6.5491666666666701E-3</v>
      </c>
      <c r="I810" s="111">
        <f t="shared" si="20"/>
        <v>-2.5649166666666667E-2</v>
      </c>
      <c r="J810" s="399">
        <v>34090</v>
      </c>
    </row>
    <row r="811" spans="1:10" ht="14.5" customHeight="1" x14ac:dyDescent="0.15">
      <c r="A811" s="116">
        <v>3</v>
      </c>
      <c r="B811" s="399">
        <f t="shared" si="18"/>
        <v>34121</v>
      </c>
      <c r="C811" s="16" t="str">
        <f t="shared" si="19"/>
        <v>S&amp;P 500 Utility Index</v>
      </c>
      <c r="D811" s="5"/>
      <c r="E811" s="5"/>
      <c r="F811" s="111">
        <f>'PRPM WP2'!C812</f>
        <v>4.6300000000000001E-2</v>
      </c>
      <c r="G811" s="5"/>
      <c r="H811" s="111">
        <f>'PRPM WP2'!H812</f>
        <v>6.4693333333333304E-3</v>
      </c>
      <c r="I811" s="111">
        <f t="shared" si="20"/>
        <v>3.9830666666666667E-2</v>
      </c>
      <c r="J811" s="399">
        <v>34121</v>
      </c>
    </row>
    <row r="812" spans="1:10" ht="14.5" customHeight="1" x14ac:dyDescent="0.15">
      <c r="A812" s="116">
        <v>3</v>
      </c>
      <c r="B812" s="399">
        <f t="shared" si="18"/>
        <v>34151</v>
      </c>
      <c r="C812" s="16" t="str">
        <f t="shared" si="19"/>
        <v>S&amp;P 500 Utility Index</v>
      </c>
      <c r="D812" s="5"/>
      <c r="E812" s="5"/>
      <c r="F812" s="111">
        <f>'PRPM WP2'!C813</f>
        <v>2.2599999999999999E-2</v>
      </c>
      <c r="G812" s="5"/>
      <c r="H812" s="111">
        <f>'PRPM WP2'!H813</f>
        <v>6.2845000000000002E-3</v>
      </c>
      <c r="I812" s="111">
        <f t="shared" si="20"/>
        <v>1.6315499999999997E-2</v>
      </c>
      <c r="J812" s="399">
        <v>34151</v>
      </c>
    </row>
    <row r="813" spans="1:10" ht="14.5" customHeight="1" x14ac:dyDescent="0.15">
      <c r="A813" s="116">
        <v>3</v>
      </c>
      <c r="B813" s="399">
        <f t="shared" si="18"/>
        <v>34182</v>
      </c>
      <c r="C813" s="16" t="str">
        <f t="shared" si="19"/>
        <v>S&amp;P 500 Utility Index</v>
      </c>
      <c r="D813" s="5"/>
      <c r="E813" s="5"/>
      <c r="F813" s="111">
        <f>'PRPM WP2'!C814</f>
        <v>4.8399999999999999E-2</v>
      </c>
      <c r="G813" s="5"/>
      <c r="H813" s="111">
        <f>'PRPM WP2'!H814</f>
        <v>6.0587499999999999E-3</v>
      </c>
      <c r="I813" s="111">
        <f t="shared" si="20"/>
        <v>4.2341249999999997E-2</v>
      </c>
      <c r="J813" s="399">
        <v>34182</v>
      </c>
    </row>
    <row r="814" spans="1:10" ht="14.5" customHeight="1" x14ac:dyDescent="0.15">
      <c r="A814" s="116">
        <v>3</v>
      </c>
      <c r="B814" s="399">
        <f t="shared" si="18"/>
        <v>34213</v>
      </c>
      <c r="C814" s="16" t="str">
        <f t="shared" si="19"/>
        <v>S&amp;P 500 Utility Index</v>
      </c>
      <c r="D814" s="5"/>
      <c r="E814" s="5"/>
      <c r="F814" s="111">
        <f>'PRPM WP2'!C815</f>
        <v>-2E-3</v>
      </c>
      <c r="G814" s="5"/>
      <c r="H814" s="111">
        <f>'PRPM WP2'!H815</f>
        <v>5.8634999999999998E-3</v>
      </c>
      <c r="I814" s="111">
        <f t="shared" si="20"/>
        <v>-7.863499999999999E-3</v>
      </c>
      <c r="J814" s="399">
        <v>34213</v>
      </c>
    </row>
    <row r="815" spans="1:10" ht="14.5" customHeight="1" x14ac:dyDescent="0.15">
      <c r="A815" s="116">
        <v>3</v>
      </c>
      <c r="B815" s="399">
        <f t="shared" si="18"/>
        <v>34243</v>
      </c>
      <c r="C815" s="16" t="str">
        <f t="shared" si="19"/>
        <v>S&amp;P 500 Utility Index</v>
      </c>
      <c r="D815" s="5"/>
      <c r="E815" s="5"/>
      <c r="F815" s="111">
        <f>'PRPM WP2'!C816</f>
        <v>-2.0999999999999999E-3</v>
      </c>
      <c r="G815" s="5"/>
      <c r="H815" s="111">
        <f>'PRPM WP2'!H816</f>
        <v>5.85675E-3</v>
      </c>
      <c r="I815" s="111">
        <f t="shared" si="20"/>
        <v>-7.9567500000000003E-3</v>
      </c>
      <c r="J815" s="399">
        <v>34243</v>
      </c>
    </row>
    <row r="816" spans="1:10" ht="14.5" customHeight="1" x14ac:dyDescent="0.15">
      <c r="A816" s="116">
        <v>3</v>
      </c>
      <c r="B816" s="399">
        <f t="shared" si="18"/>
        <v>34274</v>
      </c>
      <c r="C816" s="16" t="str">
        <f t="shared" si="19"/>
        <v>S&amp;P 500 Utility Index</v>
      </c>
      <c r="D816" s="5"/>
      <c r="E816" s="5"/>
      <c r="F816" s="111">
        <f>'PRPM WP2'!C817</f>
        <v>-5.0700000000000002E-2</v>
      </c>
      <c r="G816" s="5"/>
      <c r="H816" s="111">
        <f>'PRPM WP2'!H817</f>
        <v>6.0670833333333297E-3</v>
      </c>
      <c r="I816" s="111">
        <f t="shared" si="20"/>
        <v>-5.6767083333333329E-2</v>
      </c>
      <c r="J816" s="399">
        <v>34274</v>
      </c>
    </row>
    <row r="817" spans="1:10" ht="14.5" customHeight="1" x14ac:dyDescent="0.15">
      <c r="A817" s="116">
        <v>3</v>
      </c>
      <c r="B817" s="399">
        <f t="shared" si="18"/>
        <v>34304</v>
      </c>
      <c r="C817" s="16" t="str">
        <f t="shared" si="19"/>
        <v>S&amp;P 500 Utility Index</v>
      </c>
      <c r="D817" s="5"/>
      <c r="E817" s="5"/>
      <c r="F817" s="111">
        <f>'PRPM WP2'!C818</f>
        <v>-5.3E-3</v>
      </c>
      <c r="G817" s="5"/>
      <c r="H817" s="111">
        <f>'PRPM WP2'!H818</f>
        <v>6.1131666666666704E-3</v>
      </c>
      <c r="I817" s="111">
        <f t="shared" si="20"/>
        <v>-1.141316666666667E-2</v>
      </c>
      <c r="J817" s="399">
        <v>34304</v>
      </c>
    </row>
    <row r="818" spans="1:10" ht="14.5" customHeight="1" x14ac:dyDescent="0.15">
      <c r="A818" s="116">
        <v>3</v>
      </c>
      <c r="B818" s="399">
        <f t="shared" si="18"/>
        <v>34335</v>
      </c>
      <c r="C818" s="16" t="str">
        <f t="shared" si="19"/>
        <v>S&amp;P 500 Utility Index</v>
      </c>
      <c r="D818" s="5"/>
      <c r="E818" s="5"/>
      <c r="F818" s="111">
        <f>'PRPM WP2'!C819</f>
        <v>7.1999999999999998E-3</v>
      </c>
      <c r="G818" s="5"/>
      <c r="H818" s="111">
        <f>'PRPM WP2'!H819</f>
        <v>6.1104166666666702E-3</v>
      </c>
      <c r="I818" s="111">
        <f t="shared" si="20"/>
        <v>1.0895833333333296E-3</v>
      </c>
      <c r="J818" s="399">
        <v>34335</v>
      </c>
    </row>
    <row r="819" spans="1:10" ht="14.5" customHeight="1" x14ac:dyDescent="0.15">
      <c r="A819" s="116">
        <v>3</v>
      </c>
      <c r="B819" s="399">
        <f t="shared" si="18"/>
        <v>34366</v>
      </c>
      <c r="C819" s="16" t="str">
        <f t="shared" si="19"/>
        <v>S&amp;P 500 Utility Index</v>
      </c>
      <c r="D819" s="5"/>
      <c r="E819" s="5"/>
      <c r="F819" s="111">
        <f>'PRPM WP2'!C820</f>
        <v>-5.67E-2</v>
      </c>
      <c r="G819" s="5"/>
      <c r="H819" s="111">
        <f>'PRPM WP2'!H820</f>
        <v>6.2052499999999998E-3</v>
      </c>
      <c r="I819" s="111">
        <f t="shared" si="20"/>
        <v>-6.2905249999999996E-2</v>
      </c>
      <c r="J819" s="399">
        <v>34366</v>
      </c>
    </row>
    <row r="820" spans="1:10" ht="14.5" customHeight="1" x14ac:dyDescent="0.15">
      <c r="A820" s="116">
        <v>3</v>
      </c>
      <c r="B820" s="399">
        <f t="shared" si="18"/>
        <v>34394</v>
      </c>
      <c r="C820" s="16" t="str">
        <f t="shared" si="19"/>
        <v>S&amp;P 500 Utility Index</v>
      </c>
      <c r="D820" s="5"/>
      <c r="E820" s="5"/>
      <c r="F820" s="111">
        <f>'PRPM WP2'!C821</f>
        <v>-3.3799999999999997E-2</v>
      </c>
      <c r="G820" s="5"/>
      <c r="H820" s="111">
        <f>'PRPM WP2'!H821</f>
        <v>6.5276666666666703E-3</v>
      </c>
      <c r="I820" s="111">
        <f t="shared" si="20"/>
        <v>-4.0327666666666664E-2</v>
      </c>
      <c r="J820" s="399">
        <v>34394</v>
      </c>
    </row>
    <row r="821" spans="1:10" ht="14.5" customHeight="1" x14ac:dyDescent="0.15">
      <c r="A821" s="116">
        <v>3</v>
      </c>
      <c r="B821" s="399">
        <f t="shared" si="18"/>
        <v>34425</v>
      </c>
      <c r="C821" s="16" t="str">
        <f t="shared" si="19"/>
        <v>S&amp;P 500 Utility Index</v>
      </c>
      <c r="D821" s="5"/>
      <c r="E821" s="5"/>
      <c r="F821" s="111">
        <f>'PRPM WP2'!C822</f>
        <v>2.46E-2</v>
      </c>
      <c r="G821" s="5"/>
      <c r="H821" s="111">
        <f>'PRPM WP2'!H822</f>
        <v>6.8514166666666697E-3</v>
      </c>
      <c r="I821" s="111">
        <f t="shared" si="20"/>
        <v>1.7748583333333331E-2</v>
      </c>
      <c r="J821" s="399">
        <v>34425</v>
      </c>
    </row>
    <row r="822" spans="1:10" ht="14.5" customHeight="1" x14ac:dyDescent="0.15">
      <c r="A822" s="116">
        <v>3</v>
      </c>
      <c r="B822" s="399">
        <f t="shared" ref="B822:B885" si="21">DATE(YEAR(B821),MONTH(B821)+1,1)</f>
        <v>34455</v>
      </c>
      <c r="C822" s="16" t="str">
        <f t="shared" ref="C822:C885" si="22">C821</f>
        <v>S&amp;P 500 Utility Index</v>
      </c>
      <c r="D822" s="5"/>
      <c r="E822" s="5"/>
      <c r="F822" s="111">
        <f>'PRPM WP2'!C823</f>
        <v>-2.6800000000000001E-2</v>
      </c>
      <c r="G822" s="5"/>
      <c r="H822" s="111">
        <f>'PRPM WP2'!H823</f>
        <v>6.9385000000000002E-3</v>
      </c>
      <c r="I822" s="111">
        <f t="shared" si="20"/>
        <v>-3.3738500000000005E-2</v>
      </c>
      <c r="J822" s="399">
        <v>34455</v>
      </c>
    </row>
    <row r="823" spans="1:10" ht="14.5" customHeight="1" x14ac:dyDescent="0.15">
      <c r="A823" s="116">
        <v>3</v>
      </c>
      <c r="B823" s="399">
        <f t="shared" si="21"/>
        <v>34486</v>
      </c>
      <c r="C823" s="16" t="str">
        <f t="shared" si="22"/>
        <v>S&amp;P 500 Utility Index</v>
      </c>
      <c r="D823" s="5"/>
      <c r="E823" s="5"/>
      <c r="F823" s="111">
        <f>'PRPM WP2'!C824</f>
        <v>2.0999999999999999E-3</v>
      </c>
      <c r="G823" s="5"/>
      <c r="H823" s="111">
        <f>'PRPM WP2'!H824</f>
        <v>6.9234166666666697E-3</v>
      </c>
      <c r="I823" s="111">
        <f t="shared" si="20"/>
        <v>-4.8234166666666703E-3</v>
      </c>
      <c r="J823" s="399">
        <v>34486</v>
      </c>
    </row>
    <row r="824" spans="1:10" ht="14.5" customHeight="1" x14ac:dyDescent="0.15">
      <c r="A824" s="116">
        <v>3</v>
      </c>
      <c r="B824" s="399">
        <f t="shared" si="21"/>
        <v>34516</v>
      </c>
      <c r="C824" s="16" t="str">
        <f t="shared" si="22"/>
        <v>S&amp;P 500 Utility Index</v>
      </c>
      <c r="D824" s="5"/>
      <c r="E824" s="5"/>
      <c r="F824" s="111">
        <f>'PRPM WP2'!C825</f>
        <v>3.3599999999999998E-2</v>
      </c>
      <c r="G824" s="5"/>
      <c r="H824" s="111">
        <f>'PRPM WP2'!H825</f>
        <v>7.0627499999999996E-3</v>
      </c>
      <c r="I824" s="111">
        <f t="shared" si="20"/>
        <v>2.6537249999999998E-2</v>
      </c>
      <c r="J824" s="399">
        <v>34516</v>
      </c>
    </row>
    <row r="825" spans="1:10" ht="14.5" customHeight="1" x14ac:dyDescent="0.15">
      <c r="A825" s="116">
        <v>3</v>
      </c>
      <c r="B825" s="399">
        <f t="shared" si="21"/>
        <v>34547</v>
      </c>
      <c r="C825" s="16" t="str">
        <f t="shared" si="22"/>
        <v>S&amp;P 500 Utility Index</v>
      </c>
      <c r="D825" s="5"/>
      <c r="E825" s="5"/>
      <c r="F825" s="111">
        <f>'PRPM WP2'!C826</f>
        <v>-2.8E-3</v>
      </c>
      <c r="G825" s="5"/>
      <c r="H825" s="111">
        <f>'PRPM WP2'!H826</f>
        <v>7.0058333333333301E-3</v>
      </c>
      <c r="I825" s="111">
        <f t="shared" si="20"/>
        <v>-9.8058333333333296E-3</v>
      </c>
      <c r="J825" s="399">
        <v>34547</v>
      </c>
    </row>
    <row r="826" spans="1:10" ht="14.5" customHeight="1" x14ac:dyDescent="0.15">
      <c r="A826" s="116">
        <v>3</v>
      </c>
      <c r="B826" s="399">
        <f t="shared" si="21"/>
        <v>34578</v>
      </c>
      <c r="C826" s="16" t="str">
        <f t="shared" si="22"/>
        <v>S&amp;P 500 Utility Index</v>
      </c>
      <c r="D826" s="5"/>
      <c r="E826" s="5"/>
      <c r="F826" s="111">
        <f>'PRPM WP2'!C827</f>
        <v>-2.5399999999999999E-2</v>
      </c>
      <c r="G826" s="5"/>
      <c r="H826" s="111">
        <f>'PRPM WP2'!H827</f>
        <v>7.1869166666666696E-3</v>
      </c>
      <c r="I826" s="111">
        <f t="shared" si="20"/>
        <v>-3.2586916666666667E-2</v>
      </c>
      <c r="J826" s="399">
        <v>34578</v>
      </c>
    </row>
    <row r="827" spans="1:10" ht="14.5" customHeight="1" x14ac:dyDescent="0.15">
      <c r="A827" s="116">
        <v>3</v>
      </c>
      <c r="B827" s="399">
        <f t="shared" si="21"/>
        <v>34608</v>
      </c>
      <c r="C827" s="16" t="str">
        <f t="shared" si="22"/>
        <v>S&amp;P 500 Utility Index</v>
      </c>
      <c r="D827" s="5"/>
      <c r="E827" s="5"/>
      <c r="F827" s="111">
        <f>'PRPM WP2'!C828</f>
        <v>8.6E-3</v>
      </c>
      <c r="G827" s="5"/>
      <c r="H827" s="111">
        <f>'PRPM WP2'!H828</f>
        <v>7.3769999999999999E-3</v>
      </c>
      <c r="I827" s="111">
        <f t="shared" si="20"/>
        <v>1.2230000000000001E-3</v>
      </c>
      <c r="J827" s="399">
        <v>34608</v>
      </c>
    </row>
    <row r="828" spans="1:10" ht="14.5" customHeight="1" x14ac:dyDescent="0.15">
      <c r="A828" s="116">
        <v>3</v>
      </c>
      <c r="B828" s="399">
        <f t="shared" si="21"/>
        <v>34639</v>
      </c>
      <c r="C828" s="16" t="str">
        <f t="shared" si="22"/>
        <v>S&amp;P 500 Utility Index</v>
      </c>
      <c r="D828" s="5"/>
      <c r="E828" s="5"/>
      <c r="F828" s="111">
        <f>'PRPM WP2'!C829</f>
        <v>-1.46E-2</v>
      </c>
      <c r="G828" s="5"/>
      <c r="H828" s="111">
        <f>'PRPM WP2'!H829</f>
        <v>7.4862499999999998E-3</v>
      </c>
      <c r="I828" s="111">
        <f t="shared" si="20"/>
        <v>-2.2086250000000002E-2</v>
      </c>
      <c r="J828" s="399">
        <v>34639</v>
      </c>
    </row>
    <row r="829" spans="1:10" ht="14.5" customHeight="1" x14ac:dyDescent="0.15">
      <c r="A829" s="116">
        <v>3</v>
      </c>
      <c r="B829" s="399">
        <f t="shared" si="21"/>
        <v>34669</v>
      </c>
      <c r="C829" s="16" t="str">
        <f t="shared" si="22"/>
        <v>S&amp;P 500 Utility Index</v>
      </c>
      <c r="D829" s="5"/>
      <c r="E829" s="5"/>
      <c r="F829" s="111">
        <f>'PRPM WP2'!C830</f>
        <v>5.1999999999999998E-3</v>
      </c>
      <c r="G829" s="5"/>
      <c r="H829" s="111">
        <f>'PRPM WP2'!H830</f>
        <v>7.3067499999999999E-3</v>
      </c>
      <c r="I829" s="111">
        <f t="shared" si="20"/>
        <v>-2.1067500000000001E-3</v>
      </c>
      <c r="J829" s="399">
        <v>34669</v>
      </c>
    </row>
    <row r="830" spans="1:10" ht="14.5" customHeight="1" x14ac:dyDescent="0.15">
      <c r="A830" s="116">
        <v>3</v>
      </c>
      <c r="B830" s="399">
        <f t="shared" si="21"/>
        <v>34700</v>
      </c>
      <c r="C830" s="16" t="str">
        <f t="shared" si="22"/>
        <v>S&amp;P 500 Utility Index</v>
      </c>
      <c r="D830" s="5"/>
      <c r="E830" s="5"/>
      <c r="F830" s="111">
        <f>'PRPM WP2'!C831</f>
        <v>7.7899999999999997E-2</v>
      </c>
      <c r="G830" s="5"/>
      <c r="H830" s="111">
        <f>'PRPM WP2'!H831</f>
        <v>7.28791666666667E-3</v>
      </c>
      <c r="I830" s="111">
        <f t="shared" si="20"/>
        <v>7.0612083333333325E-2</v>
      </c>
      <c r="J830" s="399">
        <v>34700</v>
      </c>
    </row>
    <row r="831" spans="1:10" ht="14.5" customHeight="1" x14ac:dyDescent="0.15">
      <c r="A831" s="116">
        <v>3</v>
      </c>
      <c r="B831" s="399">
        <f t="shared" si="21"/>
        <v>34731</v>
      </c>
      <c r="C831" s="16" t="str">
        <f t="shared" si="22"/>
        <v>S&amp;P 500 Utility Index</v>
      </c>
      <c r="D831" s="5"/>
      <c r="E831" s="5"/>
      <c r="F831" s="111">
        <f>'PRPM WP2'!C832</f>
        <v>-1.5E-3</v>
      </c>
      <c r="G831" s="5"/>
      <c r="H831" s="111">
        <f>'PRPM WP2'!H832</f>
        <v>7.1083333333333302E-3</v>
      </c>
      <c r="I831" s="111">
        <f t="shared" si="20"/>
        <v>-8.6083333333333307E-3</v>
      </c>
      <c r="J831" s="399">
        <v>34731</v>
      </c>
    </row>
    <row r="832" spans="1:10" ht="14.5" customHeight="1" x14ac:dyDescent="0.15">
      <c r="A832" s="116">
        <v>3</v>
      </c>
      <c r="B832" s="399">
        <f t="shared" si="21"/>
        <v>34759</v>
      </c>
      <c r="C832" s="16" t="str">
        <f t="shared" si="22"/>
        <v>S&amp;P 500 Utility Index</v>
      </c>
      <c r="D832" s="5"/>
      <c r="E832" s="5"/>
      <c r="F832" s="111">
        <f>'PRPM WP2'!C833</f>
        <v>-6.0000000000000001E-3</v>
      </c>
      <c r="G832" s="5"/>
      <c r="H832" s="111">
        <f>'PRPM WP2'!H833</f>
        <v>6.9785833333333297E-3</v>
      </c>
      <c r="I832" s="111">
        <f t="shared" si="20"/>
        <v>-1.297858333333333E-2</v>
      </c>
      <c r="J832" s="399">
        <v>34759</v>
      </c>
    </row>
    <row r="833" spans="1:10" ht="14.5" customHeight="1" x14ac:dyDescent="0.15">
      <c r="A833" s="116">
        <v>3</v>
      </c>
      <c r="B833" s="399">
        <f t="shared" si="21"/>
        <v>34790</v>
      </c>
      <c r="C833" s="16" t="str">
        <f t="shared" si="22"/>
        <v>S&amp;P 500 Utility Index</v>
      </c>
      <c r="D833" s="5"/>
      <c r="E833" s="5"/>
      <c r="F833" s="111">
        <f>'PRPM WP2'!C834</f>
        <v>3.6499999999999998E-2</v>
      </c>
      <c r="G833" s="5"/>
      <c r="H833" s="111">
        <f>'PRPM WP2'!H834</f>
        <v>6.8982499999999999E-3</v>
      </c>
      <c r="I833" s="111">
        <f t="shared" si="20"/>
        <v>2.9601749999999996E-2</v>
      </c>
      <c r="J833" s="399">
        <v>34790</v>
      </c>
    </row>
    <row r="834" spans="1:10" ht="14.5" customHeight="1" x14ac:dyDescent="0.15">
      <c r="A834" s="116">
        <v>3</v>
      </c>
      <c r="B834" s="399">
        <f t="shared" si="21"/>
        <v>34820</v>
      </c>
      <c r="C834" s="16" t="str">
        <f t="shared" si="22"/>
        <v>S&amp;P 500 Utility Index</v>
      </c>
      <c r="D834" s="5"/>
      <c r="E834" s="5"/>
      <c r="F834" s="111">
        <f>'PRPM WP2'!C835</f>
        <v>3.1600000000000003E-2</v>
      </c>
      <c r="G834" s="5"/>
      <c r="H834" s="111">
        <f>'PRPM WP2'!H835</f>
        <v>6.6102499999999998E-3</v>
      </c>
      <c r="I834" s="111">
        <f t="shared" si="20"/>
        <v>2.4989750000000005E-2</v>
      </c>
      <c r="J834" s="399">
        <v>34820</v>
      </c>
    </row>
    <row r="835" spans="1:10" ht="14.5" customHeight="1" x14ac:dyDescent="0.15">
      <c r="A835" s="116">
        <v>3</v>
      </c>
      <c r="B835" s="399">
        <f t="shared" si="21"/>
        <v>34851</v>
      </c>
      <c r="C835" s="16" t="str">
        <f t="shared" si="22"/>
        <v>S&amp;P 500 Utility Index</v>
      </c>
      <c r="D835" s="5"/>
      <c r="E835" s="5"/>
      <c r="F835" s="111">
        <f>'PRPM WP2'!C836</f>
        <v>4.7000000000000002E-3</v>
      </c>
      <c r="G835" s="5"/>
      <c r="H835" s="111">
        <f>'PRPM WP2'!H836</f>
        <v>6.3359999999999996E-3</v>
      </c>
      <c r="I835" s="111">
        <f t="shared" si="20"/>
        <v>-1.6359999999999994E-3</v>
      </c>
      <c r="J835" s="399">
        <v>34851</v>
      </c>
    </row>
    <row r="836" spans="1:10" ht="14.5" customHeight="1" x14ac:dyDescent="0.15">
      <c r="A836" s="116">
        <v>3</v>
      </c>
      <c r="B836" s="399">
        <f t="shared" si="21"/>
        <v>34881</v>
      </c>
      <c r="C836" s="16" t="str">
        <f t="shared" si="22"/>
        <v>S&amp;P 500 Utility Index</v>
      </c>
      <c r="D836" s="5"/>
      <c r="E836" s="5"/>
      <c r="F836" s="111">
        <f>'PRPM WP2'!C837</f>
        <v>2.5499999999999998E-2</v>
      </c>
      <c r="G836" s="5"/>
      <c r="H836" s="111">
        <f>'PRPM WP2'!H837</f>
        <v>6.4079166666666703E-3</v>
      </c>
      <c r="I836" s="111">
        <f t="shared" si="20"/>
        <v>1.9092083333333329E-2</v>
      </c>
      <c r="J836" s="399">
        <v>34881</v>
      </c>
    </row>
    <row r="837" spans="1:10" ht="14.5" customHeight="1" x14ac:dyDescent="0.15">
      <c r="A837" s="116">
        <v>3</v>
      </c>
      <c r="B837" s="399">
        <f t="shared" si="21"/>
        <v>34912</v>
      </c>
      <c r="C837" s="16" t="str">
        <f t="shared" si="22"/>
        <v>S&amp;P 500 Utility Index</v>
      </c>
      <c r="D837" s="5"/>
      <c r="E837" s="5"/>
      <c r="F837" s="111">
        <f>'PRPM WP2'!C838</f>
        <v>2.0199999999999999E-2</v>
      </c>
      <c r="G837" s="5"/>
      <c r="H837" s="111">
        <f>'PRPM WP2'!H838</f>
        <v>6.5322499999999999E-3</v>
      </c>
      <c r="I837" s="111">
        <f t="shared" si="20"/>
        <v>1.3667749999999999E-2</v>
      </c>
      <c r="J837" s="399">
        <v>34912</v>
      </c>
    </row>
    <row r="838" spans="1:10" ht="14.5" customHeight="1" x14ac:dyDescent="0.15">
      <c r="A838" s="116">
        <v>3</v>
      </c>
      <c r="B838" s="399">
        <f t="shared" si="21"/>
        <v>34943</v>
      </c>
      <c r="C838" s="16" t="str">
        <f t="shared" si="22"/>
        <v>S&amp;P 500 Utility Index</v>
      </c>
      <c r="D838" s="5"/>
      <c r="E838" s="5"/>
      <c r="F838" s="111">
        <f>'PRPM WP2'!C839</f>
        <v>6.3799999999999996E-2</v>
      </c>
      <c r="G838" s="5"/>
      <c r="H838" s="111">
        <f>'PRPM WP2'!H839</f>
        <v>6.3499999999999997E-3</v>
      </c>
      <c r="I838" s="111">
        <f t="shared" si="20"/>
        <v>5.7449999999999994E-2</v>
      </c>
      <c r="J838" s="399">
        <v>34943</v>
      </c>
    </row>
    <row r="839" spans="1:10" ht="14.5" customHeight="1" x14ac:dyDescent="0.15">
      <c r="A839" s="116">
        <v>3</v>
      </c>
      <c r="B839" s="399">
        <f t="shared" si="21"/>
        <v>34973</v>
      </c>
      <c r="C839" s="16" t="str">
        <f t="shared" si="22"/>
        <v>S&amp;P 500 Utility Index</v>
      </c>
      <c r="D839" s="5"/>
      <c r="E839" s="5"/>
      <c r="F839" s="111">
        <f>'PRPM WP2'!C840</f>
        <v>2.3800000000000002E-2</v>
      </c>
      <c r="G839" s="5"/>
      <c r="H839" s="111">
        <f>'PRPM WP2'!H840</f>
        <v>6.2238333333333304E-3</v>
      </c>
      <c r="I839" s="111">
        <f t="shared" si="20"/>
        <v>1.757616666666667E-2</v>
      </c>
      <c r="J839" s="399">
        <v>34973</v>
      </c>
    </row>
    <row r="840" spans="1:10" ht="14.5" customHeight="1" x14ac:dyDescent="0.15">
      <c r="A840" s="116">
        <v>3</v>
      </c>
      <c r="B840" s="399">
        <f t="shared" si="21"/>
        <v>35004</v>
      </c>
      <c r="C840" s="16" t="str">
        <f t="shared" si="22"/>
        <v>S&amp;P 500 Utility Index</v>
      </c>
      <c r="D840" s="5"/>
      <c r="E840" s="5"/>
      <c r="F840" s="111">
        <f>'PRPM WP2'!C841</f>
        <v>1.3599999999999999E-2</v>
      </c>
      <c r="G840" s="5"/>
      <c r="H840" s="111">
        <f>'PRPM WP2'!H841</f>
        <v>6.1999999999999998E-3</v>
      </c>
      <c r="I840" s="111">
        <f t="shared" si="20"/>
        <v>7.3999999999999995E-3</v>
      </c>
      <c r="J840" s="399">
        <v>35004</v>
      </c>
    </row>
    <row r="841" spans="1:10" ht="14.5" customHeight="1" x14ac:dyDescent="0.15">
      <c r="A841" s="116">
        <v>3</v>
      </c>
      <c r="B841" s="399">
        <f t="shared" si="21"/>
        <v>35034</v>
      </c>
      <c r="C841" s="16" t="str">
        <f t="shared" si="22"/>
        <v>S&amp;P 500 Utility Index</v>
      </c>
      <c r="D841" s="5"/>
      <c r="E841" s="5"/>
      <c r="F841" s="111">
        <f>'PRPM WP2'!C842</f>
        <v>7.0800000000000002E-2</v>
      </c>
      <c r="G841" s="5"/>
      <c r="H841" s="111">
        <f>'PRPM WP2'!H842</f>
        <v>6.0447499999999998E-3</v>
      </c>
      <c r="I841" s="111">
        <f t="shared" si="20"/>
        <v>6.475525E-2</v>
      </c>
      <c r="J841" s="399">
        <v>35034</v>
      </c>
    </row>
    <row r="842" spans="1:10" ht="14.5" customHeight="1" x14ac:dyDescent="0.15">
      <c r="A842" s="116">
        <v>3</v>
      </c>
      <c r="B842" s="399">
        <f t="shared" si="21"/>
        <v>35065</v>
      </c>
      <c r="C842" s="16" t="str">
        <f t="shared" si="22"/>
        <v>S&amp;P 500 Utility Index</v>
      </c>
      <c r="D842" s="5"/>
      <c r="E842" s="5"/>
      <c r="F842" s="111">
        <f>'PRPM WP2'!C843</f>
        <v>1.29E-2</v>
      </c>
      <c r="G842" s="5"/>
      <c r="H842" s="111">
        <f>'PRPM WP2'!H843</f>
        <v>6.0056666666666696E-3</v>
      </c>
      <c r="I842" s="111">
        <f t="shared" si="20"/>
        <v>6.8943333333333304E-3</v>
      </c>
      <c r="J842" s="399">
        <v>35065</v>
      </c>
    </row>
    <row r="843" spans="1:10" ht="14.5" customHeight="1" x14ac:dyDescent="0.15">
      <c r="A843" s="116">
        <v>3</v>
      </c>
      <c r="B843" s="399">
        <f t="shared" si="21"/>
        <v>35096</v>
      </c>
      <c r="C843" s="16" t="str">
        <f t="shared" si="22"/>
        <v>S&amp;P 500 Utility Index</v>
      </c>
      <c r="D843" s="5"/>
      <c r="E843" s="5"/>
      <c r="F843" s="111">
        <f>'PRPM WP2'!C844</f>
        <v>-3.95E-2</v>
      </c>
      <c r="G843" s="5"/>
      <c r="H843" s="111">
        <f>'PRPM WP2'!H844</f>
        <v>6.1250000000000002E-3</v>
      </c>
      <c r="I843" s="111">
        <f t="shared" si="20"/>
        <v>-4.5624999999999999E-2</v>
      </c>
      <c r="J843" s="399">
        <v>35096</v>
      </c>
    </row>
    <row r="844" spans="1:10" ht="14.5" customHeight="1" x14ac:dyDescent="0.15">
      <c r="A844" s="116">
        <v>3</v>
      </c>
      <c r="B844" s="399">
        <f t="shared" si="21"/>
        <v>35125</v>
      </c>
      <c r="C844" s="16" t="str">
        <f t="shared" si="22"/>
        <v>S&amp;P 500 Utility Index</v>
      </c>
      <c r="D844" s="5"/>
      <c r="E844" s="5"/>
      <c r="F844" s="111">
        <f>'PRPM WP2'!C845</f>
        <v>-2.0299999999999999E-2</v>
      </c>
      <c r="G844" s="5"/>
      <c r="H844" s="111">
        <f>'PRPM WP2'!H845</f>
        <v>6.4353333333333302E-3</v>
      </c>
      <c r="I844" s="111">
        <f t="shared" si="20"/>
        <v>-2.673533333333333E-2</v>
      </c>
      <c r="J844" s="399">
        <v>35125</v>
      </c>
    </row>
    <row r="845" spans="1:10" ht="14.5" customHeight="1" x14ac:dyDescent="0.15">
      <c r="A845" s="116">
        <v>3</v>
      </c>
      <c r="B845" s="399">
        <f t="shared" si="21"/>
        <v>35156</v>
      </c>
      <c r="C845" s="16" t="str">
        <f t="shared" si="22"/>
        <v>S&amp;P 500 Utility Index</v>
      </c>
      <c r="D845" s="5"/>
      <c r="E845" s="5"/>
      <c r="F845" s="111">
        <f>'PRPM WP2'!C846</f>
        <v>1.0999999999999999E-2</v>
      </c>
      <c r="G845" s="5"/>
      <c r="H845" s="111">
        <f>'PRPM WP2'!H846</f>
        <v>6.5698333333333303E-3</v>
      </c>
      <c r="I845" s="111">
        <f t="shared" si="20"/>
        <v>4.4301666666666691E-3</v>
      </c>
      <c r="J845" s="399">
        <v>35156</v>
      </c>
    </row>
    <row r="846" spans="1:10" ht="14.5" customHeight="1" x14ac:dyDescent="0.15">
      <c r="A846" s="116">
        <v>3</v>
      </c>
      <c r="B846" s="399">
        <f t="shared" si="21"/>
        <v>35186</v>
      </c>
      <c r="C846" s="16" t="str">
        <f t="shared" si="22"/>
        <v>S&amp;P 500 Utility Index</v>
      </c>
      <c r="D846" s="5"/>
      <c r="E846" s="5"/>
      <c r="F846" s="111">
        <f>'PRPM WP2'!C847</f>
        <v>-2.5000000000000001E-3</v>
      </c>
      <c r="G846" s="5"/>
      <c r="H846" s="111">
        <f>'PRPM WP2'!H847</f>
        <v>6.6504166666666699E-3</v>
      </c>
      <c r="I846" s="111">
        <f t="shared" si="20"/>
        <v>-9.1504166666666695E-3</v>
      </c>
      <c r="J846" s="399">
        <v>35186</v>
      </c>
    </row>
    <row r="847" spans="1:10" ht="14.5" customHeight="1" x14ac:dyDescent="0.15">
      <c r="A847" s="116">
        <v>3</v>
      </c>
      <c r="B847" s="399">
        <f t="shared" si="21"/>
        <v>35217</v>
      </c>
      <c r="C847" s="16" t="str">
        <f t="shared" si="22"/>
        <v>S&amp;P 500 Utility Index</v>
      </c>
      <c r="D847" s="5"/>
      <c r="E847" s="5"/>
      <c r="F847" s="111">
        <f>'PRPM WP2'!C848</f>
        <v>4.1599999999999998E-2</v>
      </c>
      <c r="G847" s="5"/>
      <c r="H847" s="111">
        <f>'PRPM WP2'!H848</f>
        <v>6.7200000000000003E-3</v>
      </c>
      <c r="I847" s="111">
        <f t="shared" si="20"/>
        <v>3.4879999999999994E-2</v>
      </c>
      <c r="J847" s="399">
        <v>35217</v>
      </c>
    </row>
    <row r="848" spans="1:10" ht="14.5" customHeight="1" x14ac:dyDescent="0.15">
      <c r="A848" s="116">
        <v>3</v>
      </c>
      <c r="B848" s="399">
        <f t="shared" si="21"/>
        <v>35247</v>
      </c>
      <c r="C848" s="16" t="str">
        <f t="shared" si="22"/>
        <v>S&amp;P 500 Utility Index</v>
      </c>
      <c r="D848" s="5"/>
      <c r="E848" s="5"/>
      <c r="F848" s="111">
        <f>'PRPM WP2'!C849</f>
        <v>-6.2799999999999995E-2</v>
      </c>
      <c r="G848" s="5"/>
      <c r="H848" s="111">
        <f>'PRPM WP2'!H849</f>
        <v>6.6876666666666699E-3</v>
      </c>
      <c r="I848" s="111">
        <f t="shared" si="20"/>
        <v>-6.948766666666667E-2</v>
      </c>
      <c r="J848" s="399">
        <v>35247</v>
      </c>
    </row>
    <row r="849" spans="1:10" ht="14.5" customHeight="1" x14ac:dyDescent="0.15">
      <c r="A849" s="116">
        <v>3</v>
      </c>
      <c r="B849" s="399">
        <f t="shared" si="21"/>
        <v>35278</v>
      </c>
      <c r="C849" s="16" t="str">
        <f t="shared" si="22"/>
        <v>S&amp;P 500 Utility Index</v>
      </c>
      <c r="D849" s="5"/>
      <c r="E849" s="5"/>
      <c r="F849" s="111">
        <f>'PRPM WP2'!C850</f>
        <v>2.1299999999999999E-2</v>
      </c>
      <c r="G849" s="5"/>
      <c r="H849" s="111">
        <f>'PRPM WP2'!H850</f>
        <v>6.5318333333333296E-3</v>
      </c>
      <c r="I849" s="111">
        <f t="shared" si="20"/>
        <v>1.4768166666666669E-2</v>
      </c>
      <c r="J849" s="399">
        <v>35278</v>
      </c>
    </row>
    <row r="850" spans="1:10" ht="14.5" customHeight="1" x14ac:dyDescent="0.15">
      <c r="A850" s="116">
        <v>3</v>
      </c>
      <c r="B850" s="399">
        <f t="shared" si="21"/>
        <v>35309</v>
      </c>
      <c r="C850" s="16" t="str">
        <f t="shared" si="22"/>
        <v>S&amp;P 500 Utility Index</v>
      </c>
      <c r="D850" s="5"/>
      <c r="E850" s="5"/>
      <c r="F850" s="111">
        <f>'PRPM WP2'!C851</f>
        <v>9.4999999999999998E-3</v>
      </c>
      <c r="G850" s="5"/>
      <c r="H850" s="111">
        <f>'PRPM WP2'!H851</f>
        <v>6.6812499999999997E-3</v>
      </c>
      <c r="I850" s="111">
        <f t="shared" si="20"/>
        <v>2.8187500000000001E-3</v>
      </c>
      <c r="J850" s="399">
        <v>35309</v>
      </c>
    </row>
    <row r="851" spans="1:10" ht="14.5" customHeight="1" x14ac:dyDescent="0.15">
      <c r="A851" s="116">
        <v>3</v>
      </c>
      <c r="B851" s="399">
        <f t="shared" si="21"/>
        <v>35339</v>
      </c>
      <c r="C851" s="16" t="str">
        <f t="shared" si="22"/>
        <v>S&amp;P 500 Utility Index</v>
      </c>
      <c r="D851" s="5"/>
      <c r="E851" s="5"/>
      <c r="F851" s="111">
        <f>'PRPM WP2'!C852</f>
        <v>5.0799999999999998E-2</v>
      </c>
      <c r="G851" s="5"/>
      <c r="H851" s="111">
        <f>'PRPM WP2'!H852</f>
        <v>6.4820833333333302E-3</v>
      </c>
      <c r="I851" s="111">
        <f t="shared" si="20"/>
        <v>4.4317916666666665E-2</v>
      </c>
      <c r="J851" s="399">
        <v>35339</v>
      </c>
    </row>
    <row r="852" spans="1:10" ht="14.5" customHeight="1" x14ac:dyDescent="0.15">
      <c r="A852" s="116">
        <v>3</v>
      </c>
      <c r="B852" s="399">
        <f t="shared" si="21"/>
        <v>35370</v>
      </c>
      <c r="C852" s="16" t="str">
        <f t="shared" si="22"/>
        <v>S&amp;P 500 Utility Index</v>
      </c>
      <c r="D852" s="5"/>
      <c r="E852" s="5"/>
      <c r="F852" s="111">
        <f>'PRPM WP2'!C853</f>
        <v>2.1100000000000001E-2</v>
      </c>
      <c r="G852" s="5"/>
      <c r="H852" s="111">
        <f>'PRPM WP2'!H853</f>
        <v>6.2527499999999996E-3</v>
      </c>
      <c r="I852" s="111">
        <f t="shared" si="20"/>
        <v>1.4847250000000001E-2</v>
      </c>
      <c r="J852" s="399">
        <v>35370</v>
      </c>
    </row>
    <row r="853" spans="1:10" ht="14.5" customHeight="1" x14ac:dyDescent="0.15">
      <c r="A853" s="116">
        <v>3</v>
      </c>
      <c r="B853" s="399">
        <f t="shared" si="21"/>
        <v>35400</v>
      </c>
      <c r="C853" s="16" t="str">
        <f t="shared" si="22"/>
        <v>S&amp;P 500 Utility Index</v>
      </c>
      <c r="D853" s="5"/>
      <c r="E853" s="5"/>
      <c r="F853" s="111">
        <f>'PRPM WP2'!C854</f>
        <v>-6.0000000000000001E-3</v>
      </c>
      <c r="G853" s="5"/>
      <c r="H853" s="111">
        <f>'PRPM WP2'!H854</f>
        <v>6.3091666666666704E-3</v>
      </c>
      <c r="I853" s="111">
        <f t="shared" si="20"/>
        <v>-1.230916666666667E-2</v>
      </c>
      <c r="J853" s="399">
        <v>35400</v>
      </c>
    </row>
    <row r="854" spans="1:10" ht="14.5" customHeight="1" x14ac:dyDescent="0.15">
      <c r="A854" s="116">
        <v>3</v>
      </c>
      <c r="B854" s="399">
        <f t="shared" si="21"/>
        <v>35431</v>
      </c>
      <c r="C854" s="16" t="str">
        <f t="shared" si="22"/>
        <v>S&amp;P 500 Utility Index</v>
      </c>
      <c r="D854" s="5"/>
      <c r="E854" s="5"/>
      <c r="F854" s="111">
        <f>'PRPM WP2'!C855</f>
        <v>6.6E-3</v>
      </c>
      <c r="G854" s="5"/>
      <c r="H854" s="111">
        <f>'PRPM WP2'!H855</f>
        <v>6.4722499999999997E-3</v>
      </c>
      <c r="I854" s="111">
        <f t="shared" si="20"/>
        <v>1.2775000000000026E-4</v>
      </c>
      <c r="J854" s="399">
        <v>35431</v>
      </c>
    </row>
    <row r="855" spans="1:10" ht="14.5" customHeight="1" x14ac:dyDescent="0.15">
      <c r="A855" s="116">
        <v>3</v>
      </c>
      <c r="B855" s="399">
        <f t="shared" si="21"/>
        <v>35462</v>
      </c>
      <c r="C855" s="16" t="str">
        <f t="shared" si="22"/>
        <v>S&amp;P 500 Utility Index</v>
      </c>
      <c r="D855" s="5"/>
      <c r="E855" s="5"/>
      <c r="F855" s="111">
        <f>'PRPM WP2'!C856</f>
        <v>-9.4999999999999998E-3</v>
      </c>
      <c r="G855" s="5"/>
      <c r="H855" s="111">
        <f>'PRPM WP2'!H856</f>
        <v>6.3688333333333296E-3</v>
      </c>
      <c r="I855" s="111">
        <f t="shared" si="20"/>
        <v>-1.5868833333333329E-2</v>
      </c>
      <c r="J855" s="399">
        <v>35462</v>
      </c>
    </row>
    <row r="856" spans="1:10" ht="14.5" customHeight="1" x14ac:dyDescent="0.15">
      <c r="A856" s="116">
        <v>3</v>
      </c>
      <c r="B856" s="399">
        <f t="shared" si="21"/>
        <v>35490</v>
      </c>
      <c r="C856" s="16" t="str">
        <f t="shared" si="22"/>
        <v>S&amp;P 500 Utility Index</v>
      </c>
      <c r="D856" s="5"/>
      <c r="E856" s="5"/>
      <c r="F856" s="111">
        <f>'PRPM WP2'!C857</f>
        <v>-3.0099999999999998E-2</v>
      </c>
      <c r="G856" s="5"/>
      <c r="H856" s="111">
        <f>'PRPM WP2'!H857</f>
        <v>6.5545833333333298E-3</v>
      </c>
      <c r="I856" s="111">
        <f t="shared" si="20"/>
        <v>-3.6654583333333331E-2</v>
      </c>
      <c r="J856" s="399">
        <v>35490</v>
      </c>
    </row>
    <row r="857" spans="1:10" ht="14.5" customHeight="1" x14ac:dyDescent="0.15">
      <c r="A857" s="116">
        <v>3</v>
      </c>
      <c r="B857" s="399">
        <f t="shared" si="21"/>
        <v>35521</v>
      </c>
      <c r="C857" s="16" t="str">
        <f t="shared" si="22"/>
        <v>S&amp;P 500 Utility Index</v>
      </c>
      <c r="D857" s="5"/>
      <c r="E857" s="5"/>
      <c r="F857" s="111">
        <f>'PRPM WP2'!C858</f>
        <v>-1.4999999999999999E-2</v>
      </c>
      <c r="G857" s="5"/>
      <c r="H857" s="111">
        <f>'PRPM WP2'!H858</f>
        <v>6.6973333333333303E-3</v>
      </c>
      <c r="I857" s="111">
        <f t="shared" si="20"/>
        <v>-2.1697333333333329E-2</v>
      </c>
      <c r="J857" s="399">
        <v>35521</v>
      </c>
    </row>
    <row r="858" spans="1:10" ht="14.5" customHeight="1" x14ac:dyDescent="0.15">
      <c r="A858" s="116">
        <v>3</v>
      </c>
      <c r="B858" s="399">
        <f t="shared" si="21"/>
        <v>35551</v>
      </c>
      <c r="C858" s="16" t="str">
        <f t="shared" si="22"/>
        <v>S&amp;P 500 Utility Index</v>
      </c>
      <c r="D858" s="5"/>
      <c r="E858" s="5"/>
      <c r="F858" s="111">
        <f>'PRPM WP2'!C859</f>
        <v>4.2299999999999997E-2</v>
      </c>
      <c r="G858" s="5"/>
      <c r="H858" s="111">
        <f>'PRPM WP2'!H859</f>
        <v>6.5754166666666704E-3</v>
      </c>
      <c r="I858" s="111">
        <f t="shared" ref="I858:I921" si="23">F858-H858</f>
        <v>3.5724583333333323E-2</v>
      </c>
      <c r="J858" s="399">
        <v>35551</v>
      </c>
    </row>
    <row r="859" spans="1:10" ht="14.5" customHeight="1" x14ac:dyDescent="0.15">
      <c r="A859" s="116">
        <v>3</v>
      </c>
      <c r="B859" s="399">
        <f t="shared" si="21"/>
        <v>35582</v>
      </c>
      <c r="C859" s="16" t="str">
        <f t="shared" si="22"/>
        <v>S&amp;P 500 Utility Index</v>
      </c>
      <c r="D859" s="5"/>
      <c r="E859" s="5"/>
      <c r="F859" s="111">
        <f>'PRPM WP2'!C860</f>
        <v>3.1399999999999997E-2</v>
      </c>
      <c r="G859" s="5"/>
      <c r="H859" s="111">
        <f>'PRPM WP2'!H860</f>
        <v>6.4373333333333296E-3</v>
      </c>
      <c r="I859" s="111">
        <f t="shared" si="23"/>
        <v>2.4962666666666668E-2</v>
      </c>
      <c r="J859" s="399">
        <v>35582</v>
      </c>
    </row>
    <row r="860" spans="1:10" ht="14.5" customHeight="1" x14ac:dyDescent="0.15">
      <c r="A860" s="116">
        <v>3</v>
      </c>
      <c r="B860" s="399">
        <f t="shared" si="21"/>
        <v>35612</v>
      </c>
      <c r="C860" s="16" t="str">
        <f t="shared" si="22"/>
        <v>S&amp;P 500 Utility Index</v>
      </c>
      <c r="D860" s="5"/>
      <c r="E860" s="5"/>
      <c r="F860" s="111">
        <f>'PRPM WP2'!C861</f>
        <v>2.3E-2</v>
      </c>
      <c r="G860" s="5"/>
      <c r="H860" s="111">
        <f>'PRPM WP2'!H861</f>
        <v>6.2409166666666698E-3</v>
      </c>
      <c r="I860" s="111">
        <f t="shared" si="23"/>
        <v>1.6759083333333331E-2</v>
      </c>
      <c r="J860" s="399">
        <v>35612</v>
      </c>
    </row>
    <row r="861" spans="1:10" ht="14.5" customHeight="1" x14ac:dyDescent="0.15">
      <c r="A861" s="116">
        <v>3</v>
      </c>
      <c r="B861" s="399">
        <f t="shared" si="21"/>
        <v>35643</v>
      </c>
      <c r="C861" s="16" t="str">
        <f t="shared" si="22"/>
        <v>S&amp;P 500 Utility Index</v>
      </c>
      <c r="D861" s="5"/>
      <c r="E861" s="5"/>
      <c r="F861" s="111">
        <f>'PRPM WP2'!C862</f>
        <v>-1.83E-2</v>
      </c>
      <c r="G861" s="5"/>
      <c r="H861" s="111">
        <f>'PRPM WP2'!H862</f>
        <v>6.2475833333333298E-3</v>
      </c>
      <c r="I861" s="111">
        <f t="shared" si="23"/>
        <v>-2.4547583333333331E-2</v>
      </c>
      <c r="J861" s="399">
        <v>35643</v>
      </c>
    </row>
    <row r="862" spans="1:10" ht="14.5" customHeight="1" x14ac:dyDescent="0.15">
      <c r="A862" s="116">
        <v>3</v>
      </c>
      <c r="B862" s="399">
        <f t="shared" si="21"/>
        <v>35674</v>
      </c>
      <c r="C862" s="16" t="str">
        <f t="shared" si="22"/>
        <v>S&amp;P 500 Utility Index</v>
      </c>
      <c r="D862" s="5"/>
      <c r="E862" s="5"/>
      <c r="F862" s="111">
        <f>'PRPM WP2'!C863</f>
        <v>4.3299999999999998E-2</v>
      </c>
      <c r="G862" s="5"/>
      <c r="H862" s="111">
        <f>'PRPM WP2'!H863</f>
        <v>6.2285833333333299E-3</v>
      </c>
      <c r="I862" s="111">
        <f t="shared" si="23"/>
        <v>3.7071416666666669E-2</v>
      </c>
      <c r="J862" s="399">
        <v>35674</v>
      </c>
    </row>
    <row r="863" spans="1:10" ht="14.5" customHeight="1" x14ac:dyDescent="0.15">
      <c r="A863" s="116">
        <v>3</v>
      </c>
      <c r="B863" s="399">
        <f t="shared" si="21"/>
        <v>35704</v>
      </c>
      <c r="C863" s="16" t="str">
        <f t="shared" si="22"/>
        <v>S&amp;P 500 Utility Index</v>
      </c>
      <c r="D863" s="5"/>
      <c r="E863" s="5"/>
      <c r="F863" s="111">
        <f>'PRPM WP2'!C864</f>
        <v>9.7999999999999997E-3</v>
      </c>
      <c r="G863" s="5"/>
      <c r="H863" s="111">
        <f>'PRPM WP2'!H864</f>
        <v>6.1304166666666703E-3</v>
      </c>
      <c r="I863" s="111">
        <f t="shared" si="23"/>
        <v>3.6695833333333294E-3</v>
      </c>
      <c r="J863" s="399">
        <v>35704</v>
      </c>
    </row>
    <row r="864" spans="1:10" ht="14.5" customHeight="1" x14ac:dyDescent="0.15">
      <c r="A864" s="116">
        <v>3</v>
      </c>
      <c r="B864" s="399">
        <f t="shared" si="21"/>
        <v>35735</v>
      </c>
      <c r="C864" s="16" t="str">
        <f t="shared" si="22"/>
        <v>S&amp;P 500 Utility Index</v>
      </c>
      <c r="D864" s="5"/>
      <c r="E864" s="5"/>
      <c r="F864" s="111">
        <f>'PRPM WP2'!C865</f>
        <v>7.0699999999999999E-2</v>
      </c>
      <c r="G864" s="5"/>
      <c r="H864" s="111">
        <f>'PRPM WP2'!H865</f>
        <v>6.0390000000000001E-3</v>
      </c>
      <c r="I864" s="111">
        <f t="shared" si="23"/>
        <v>6.4660999999999996E-2</v>
      </c>
      <c r="J864" s="399">
        <v>35735</v>
      </c>
    </row>
    <row r="865" spans="1:10" ht="14.5" customHeight="1" x14ac:dyDescent="0.15">
      <c r="A865" s="116">
        <v>3</v>
      </c>
      <c r="B865" s="399">
        <f t="shared" si="21"/>
        <v>35765</v>
      </c>
      <c r="C865" s="16" t="str">
        <f t="shared" si="22"/>
        <v>S&amp;P 500 Utility Index</v>
      </c>
      <c r="D865" s="5"/>
      <c r="E865" s="5"/>
      <c r="F865" s="111">
        <f>'PRPM WP2'!C866</f>
        <v>7.5200000000000003E-2</v>
      </c>
      <c r="G865" s="5"/>
      <c r="H865" s="111">
        <f>'PRPM WP2'!H866</f>
        <v>5.96966666666667E-3</v>
      </c>
      <c r="I865" s="111">
        <f t="shared" si="23"/>
        <v>6.9230333333333338E-2</v>
      </c>
      <c r="J865" s="399">
        <v>35765</v>
      </c>
    </row>
    <row r="866" spans="1:10" ht="14.5" customHeight="1" x14ac:dyDescent="0.15">
      <c r="A866" s="116">
        <v>3</v>
      </c>
      <c r="B866" s="399">
        <f t="shared" si="21"/>
        <v>35796</v>
      </c>
      <c r="C866" s="16" t="str">
        <f t="shared" si="22"/>
        <v>S&amp;P 500 Utility Index</v>
      </c>
      <c r="D866" s="5"/>
      <c r="E866" s="5"/>
      <c r="F866" s="111">
        <f>'PRPM WP2'!C867</f>
        <v>-3.95E-2</v>
      </c>
      <c r="G866" s="5"/>
      <c r="H866" s="111">
        <f>'PRPM WP2'!H867</f>
        <v>5.87833333333333E-3</v>
      </c>
      <c r="I866" s="111">
        <f t="shared" si="23"/>
        <v>-4.5378333333333333E-2</v>
      </c>
      <c r="J866" s="399">
        <v>35796</v>
      </c>
    </row>
    <row r="867" spans="1:10" ht="14.5" customHeight="1" x14ac:dyDescent="0.15">
      <c r="A867" s="116">
        <v>3</v>
      </c>
      <c r="B867" s="399">
        <f t="shared" si="21"/>
        <v>35827</v>
      </c>
      <c r="C867" s="16" t="str">
        <f t="shared" si="22"/>
        <v>S&amp;P 500 Utility Index</v>
      </c>
      <c r="D867" s="5"/>
      <c r="E867" s="5"/>
      <c r="F867" s="111">
        <f>'PRPM WP2'!C868</f>
        <v>3.4099999999999998E-2</v>
      </c>
      <c r="G867" s="5"/>
      <c r="H867" s="111">
        <f>'PRPM WP2'!H868</f>
        <v>5.9315833333333304E-3</v>
      </c>
      <c r="I867" s="111">
        <f t="shared" si="23"/>
        <v>2.8168416666666668E-2</v>
      </c>
      <c r="J867" s="399">
        <v>35827</v>
      </c>
    </row>
    <row r="868" spans="1:10" ht="14.5" customHeight="1" x14ac:dyDescent="0.15">
      <c r="A868" s="116">
        <v>3</v>
      </c>
      <c r="B868" s="399">
        <f t="shared" si="21"/>
        <v>35855</v>
      </c>
      <c r="C868" s="16" t="str">
        <f t="shared" si="22"/>
        <v>S&amp;P 500 Utility Index</v>
      </c>
      <c r="D868" s="5"/>
      <c r="E868" s="5"/>
      <c r="F868" s="111">
        <f>'PRPM WP2'!C869</f>
        <v>6.4199999999999993E-2</v>
      </c>
      <c r="G868" s="5"/>
      <c r="H868" s="111">
        <f>'PRPM WP2'!H869</f>
        <v>5.9681666666666702E-3</v>
      </c>
      <c r="I868" s="111">
        <f t="shared" si="23"/>
        <v>5.8231833333333323E-2</v>
      </c>
      <c r="J868" s="399">
        <v>35855</v>
      </c>
    </row>
    <row r="869" spans="1:10" ht="14.5" customHeight="1" x14ac:dyDescent="0.15">
      <c r="A869" s="116">
        <v>3</v>
      </c>
      <c r="B869" s="399">
        <f t="shared" si="21"/>
        <v>35886</v>
      </c>
      <c r="C869" s="16" t="str">
        <f t="shared" si="22"/>
        <v>S&amp;P 500 Utility Index</v>
      </c>
      <c r="D869" s="5"/>
      <c r="E869" s="5"/>
      <c r="F869" s="111">
        <f>'PRPM WP2'!C870</f>
        <v>-1.9300000000000001E-2</v>
      </c>
      <c r="G869" s="5"/>
      <c r="H869" s="111">
        <f>'PRPM WP2'!H870</f>
        <v>5.9682499999999996E-3</v>
      </c>
      <c r="I869" s="111">
        <f t="shared" si="23"/>
        <v>-2.5268249999999999E-2</v>
      </c>
      <c r="J869" s="399">
        <v>35886</v>
      </c>
    </row>
    <row r="870" spans="1:10" ht="14.5" customHeight="1" x14ac:dyDescent="0.15">
      <c r="A870" s="116">
        <v>3</v>
      </c>
      <c r="B870" s="399">
        <f t="shared" si="21"/>
        <v>35916</v>
      </c>
      <c r="C870" s="16" t="str">
        <f t="shared" si="22"/>
        <v>S&amp;P 500 Utility Index</v>
      </c>
      <c r="D870" s="5"/>
      <c r="E870" s="5"/>
      <c r="F870" s="111">
        <f>'PRPM WP2'!C871</f>
        <v>-5.0000000000000001E-3</v>
      </c>
      <c r="G870" s="5"/>
      <c r="H870" s="111">
        <f>'PRPM WP2'!H871</f>
        <v>5.9691666666666704E-3</v>
      </c>
      <c r="I870" s="111">
        <f t="shared" si="23"/>
        <v>-1.096916666666667E-2</v>
      </c>
      <c r="J870" s="399">
        <v>35916</v>
      </c>
    </row>
    <row r="871" spans="1:10" ht="14.5" customHeight="1" x14ac:dyDescent="0.15">
      <c r="A871" s="116">
        <v>3</v>
      </c>
      <c r="B871" s="399">
        <f t="shared" si="21"/>
        <v>35947</v>
      </c>
      <c r="C871" s="16" t="str">
        <f t="shared" si="22"/>
        <v>S&amp;P 500 Utility Index</v>
      </c>
      <c r="D871" s="5"/>
      <c r="E871" s="5"/>
      <c r="F871" s="111">
        <f>'PRPM WP2'!C872</f>
        <v>3.6900000000000002E-2</v>
      </c>
      <c r="G871" s="5"/>
      <c r="H871" s="111">
        <f>'PRPM WP2'!H872</f>
        <v>5.8636666666666698E-3</v>
      </c>
      <c r="I871" s="111">
        <f t="shared" si="23"/>
        <v>3.1036333333333332E-2</v>
      </c>
      <c r="J871" s="399">
        <v>35947</v>
      </c>
    </row>
    <row r="872" spans="1:10" ht="14.5" customHeight="1" x14ac:dyDescent="0.15">
      <c r="A872" s="116">
        <v>3</v>
      </c>
      <c r="B872" s="399">
        <f t="shared" si="21"/>
        <v>35977</v>
      </c>
      <c r="C872" s="16" t="str">
        <f t="shared" si="22"/>
        <v>S&amp;P 500 Utility Index</v>
      </c>
      <c r="D872" s="5"/>
      <c r="E872" s="5"/>
      <c r="F872" s="111">
        <f>'PRPM WP2'!C873</f>
        <v>-4.9299999999999997E-2</v>
      </c>
      <c r="G872" s="5"/>
      <c r="H872" s="111">
        <f>'PRPM WP2'!H873</f>
        <v>5.85341666666667E-3</v>
      </c>
      <c r="I872" s="111">
        <f t="shared" si="23"/>
        <v>-5.5153416666666663E-2</v>
      </c>
      <c r="J872" s="399">
        <v>35977</v>
      </c>
    </row>
    <row r="873" spans="1:10" ht="14.5" customHeight="1" x14ac:dyDescent="0.15">
      <c r="A873" s="116">
        <v>3</v>
      </c>
      <c r="B873" s="399">
        <f t="shared" si="21"/>
        <v>36008</v>
      </c>
      <c r="C873" s="16" t="str">
        <f t="shared" si="22"/>
        <v>S&amp;P 500 Utility Index</v>
      </c>
      <c r="D873" s="5"/>
      <c r="E873" s="5"/>
      <c r="F873" s="111">
        <f>'PRPM WP2'!C874</f>
        <v>1.61E-2</v>
      </c>
      <c r="G873" s="5"/>
      <c r="H873" s="111">
        <f>'PRPM WP2'!H874</f>
        <v>5.8349166666666697E-3</v>
      </c>
      <c r="I873" s="111">
        <f t="shared" si="23"/>
        <v>1.0265083333333331E-2</v>
      </c>
      <c r="J873" s="399">
        <v>36008</v>
      </c>
    </row>
    <row r="874" spans="1:10" ht="14.5" customHeight="1" x14ac:dyDescent="0.15">
      <c r="A874" s="116">
        <v>3</v>
      </c>
      <c r="B874" s="399">
        <f t="shared" si="21"/>
        <v>36039</v>
      </c>
      <c r="C874" s="16" t="str">
        <f t="shared" si="22"/>
        <v>S&amp;P 500 Utility Index</v>
      </c>
      <c r="D874" s="5"/>
      <c r="E874" s="5"/>
      <c r="F874" s="111">
        <f>'PRPM WP2'!C875</f>
        <v>8.3500000000000005E-2</v>
      </c>
      <c r="G874" s="5"/>
      <c r="H874" s="111">
        <f>'PRPM WP2'!H875</f>
        <v>5.7801666666666704E-3</v>
      </c>
      <c r="I874" s="111">
        <f t="shared" si="23"/>
        <v>7.7719833333333335E-2</v>
      </c>
      <c r="J874" s="399">
        <v>36039</v>
      </c>
    </row>
    <row r="875" spans="1:10" ht="14.5" customHeight="1" x14ac:dyDescent="0.15">
      <c r="A875" s="116">
        <v>3</v>
      </c>
      <c r="B875" s="399">
        <f t="shared" si="21"/>
        <v>36069</v>
      </c>
      <c r="C875" s="16" t="str">
        <f t="shared" si="22"/>
        <v>S&amp;P 500 Utility Index</v>
      </c>
      <c r="D875" s="5"/>
      <c r="E875" s="5"/>
      <c r="F875" s="111">
        <f>'PRPM WP2'!C876</f>
        <v>-1.66E-2</v>
      </c>
      <c r="G875" s="5"/>
      <c r="H875" s="111">
        <f>'PRPM WP2'!H876</f>
        <v>5.7962500000000002E-3</v>
      </c>
      <c r="I875" s="111">
        <f t="shared" si="23"/>
        <v>-2.2396249999999999E-2</v>
      </c>
      <c r="J875" s="399">
        <v>36069</v>
      </c>
    </row>
    <row r="876" spans="1:10" ht="14.5" customHeight="1" x14ac:dyDescent="0.15">
      <c r="A876" s="116">
        <v>3</v>
      </c>
      <c r="B876" s="399">
        <f t="shared" si="21"/>
        <v>36100</v>
      </c>
      <c r="C876" s="16" t="str">
        <f t="shared" si="22"/>
        <v>S&amp;P 500 Utility Index</v>
      </c>
      <c r="D876" s="5"/>
      <c r="E876" s="5"/>
      <c r="F876" s="111">
        <f>'PRPM WP2'!C877</f>
        <v>1.34E-2</v>
      </c>
      <c r="G876" s="5"/>
      <c r="H876" s="111">
        <f>'PRPM WP2'!H877</f>
        <v>5.86358333333333E-3</v>
      </c>
      <c r="I876" s="111">
        <f t="shared" si="23"/>
        <v>7.5364166666666704E-3</v>
      </c>
      <c r="J876" s="399">
        <v>36100</v>
      </c>
    </row>
    <row r="877" spans="1:10" ht="14.5" customHeight="1" x14ac:dyDescent="0.15">
      <c r="A877" s="116">
        <v>3</v>
      </c>
      <c r="B877" s="399">
        <f t="shared" si="21"/>
        <v>36130</v>
      </c>
      <c r="C877" s="16" t="str">
        <f t="shared" si="22"/>
        <v>S&amp;P 500 Utility Index</v>
      </c>
      <c r="D877" s="5"/>
      <c r="E877" s="5"/>
      <c r="F877" s="111">
        <f>'PRPM WP2'!C878</f>
        <v>2.9499999999999998E-2</v>
      </c>
      <c r="G877" s="5"/>
      <c r="H877" s="111">
        <f>'PRPM WP2'!H878</f>
        <v>5.75683333333333E-3</v>
      </c>
      <c r="I877" s="111">
        <f t="shared" si="23"/>
        <v>2.3743166666666669E-2</v>
      </c>
      <c r="J877" s="399">
        <v>36130</v>
      </c>
    </row>
    <row r="878" spans="1:10" ht="14.5" customHeight="1" x14ac:dyDescent="0.15">
      <c r="A878" s="116">
        <v>3</v>
      </c>
      <c r="B878" s="399">
        <f t="shared" si="21"/>
        <v>36161</v>
      </c>
      <c r="C878" s="16" t="str">
        <f t="shared" si="22"/>
        <v>S&amp;P 500 Utility Index</v>
      </c>
      <c r="D878" s="5"/>
      <c r="E878" s="5"/>
      <c r="F878" s="111">
        <f>'PRPM WP2'!C879</f>
        <v>-4.5100000000000001E-2</v>
      </c>
      <c r="G878" s="5"/>
      <c r="H878" s="111">
        <f>'PRPM WP2'!H879</f>
        <v>5.8083333333333303E-3</v>
      </c>
      <c r="I878" s="111">
        <f t="shared" si="23"/>
        <v>-5.0908333333333333E-2</v>
      </c>
      <c r="J878" s="399">
        <v>36161</v>
      </c>
    </row>
    <row r="879" spans="1:10" ht="14.5" customHeight="1" x14ac:dyDescent="0.15">
      <c r="A879" s="116">
        <v>3</v>
      </c>
      <c r="B879" s="399">
        <f t="shared" si="21"/>
        <v>36192</v>
      </c>
      <c r="C879" s="16" t="str">
        <f t="shared" si="22"/>
        <v>S&amp;P 500 Utility Index</v>
      </c>
      <c r="D879" s="5"/>
      <c r="E879" s="5"/>
      <c r="F879" s="111">
        <f>'PRPM WP2'!C880</f>
        <v>-3.6400000000000002E-2</v>
      </c>
      <c r="G879" s="5"/>
      <c r="H879" s="111">
        <f>'PRPM WP2'!H880</f>
        <v>5.8964999999999998E-3</v>
      </c>
      <c r="I879" s="111">
        <f t="shared" si="23"/>
        <v>-4.2296500000000001E-2</v>
      </c>
      <c r="J879" s="399">
        <v>36192</v>
      </c>
    </row>
    <row r="880" spans="1:10" ht="14.5" customHeight="1" x14ac:dyDescent="0.15">
      <c r="A880" s="116">
        <v>3</v>
      </c>
      <c r="B880" s="399">
        <f t="shared" si="21"/>
        <v>36220</v>
      </c>
      <c r="C880" s="16" t="str">
        <f t="shared" si="22"/>
        <v>S&amp;P 500 Utility Index</v>
      </c>
      <c r="D880" s="5"/>
      <c r="E880" s="5"/>
      <c r="F880" s="111">
        <f>'PRPM WP2'!C881</f>
        <v>-1.4800000000000001E-2</v>
      </c>
      <c r="G880" s="5"/>
      <c r="H880" s="111">
        <f>'PRPM WP2'!H881</f>
        <v>6.0460000000000002E-3</v>
      </c>
      <c r="I880" s="111">
        <f t="shared" si="23"/>
        <v>-2.0846E-2</v>
      </c>
      <c r="J880" s="399">
        <v>36220</v>
      </c>
    </row>
    <row r="881" spans="1:10" ht="14.5" customHeight="1" x14ac:dyDescent="0.15">
      <c r="A881" s="116">
        <v>3</v>
      </c>
      <c r="B881" s="399">
        <f t="shared" si="21"/>
        <v>36251</v>
      </c>
      <c r="C881" s="16" t="str">
        <f t="shared" si="22"/>
        <v>S&amp;P 500 Utility Index</v>
      </c>
      <c r="D881" s="5"/>
      <c r="E881" s="5"/>
      <c r="F881" s="111">
        <f>'PRPM WP2'!C882</f>
        <v>8.8400000000000006E-2</v>
      </c>
      <c r="G881" s="5"/>
      <c r="H881" s="111">
        <f>'PRPM WP2'!H882</f>
        <v>6.0119166666666697E-3</v>
      </c>
      <c r="I881" s="111">
        <f t="shared" si="23"/>
        <v>8.2388083333333334E-2</v>
      </c>
      <c r="J881" s="399">
        <v>36251</v>
      </c>
    </row>
    <row r="882" spans="1:10" ht="14.5" customHeight="1" x14ac:dyDescent="0.15">
      <c r="A882" s="116">
        <v>3</v>
      </c>
      <c r="B882" s="399">
        <f t="shared" si="21"/>
        <v>36281</v>
      </c>
      <c r="C882" s="16" t="str">
        <f t="shared" si="22"/>
        <v>S&amp;P 500 Utility Index</v>
      </c>
      <c r="D882" s="5"/>
      <c r="E882" s="5"/>
      <c r="F882" s="111">
        <f>'PRPM WP2'!C883</f>
        <v>6.0900000000000003E-2</v>
      </c>
      <c r="G882" s="5"/>
      <c r="H882" s="111">
        <f>'PRPM WP2'!H883</f>
        <v>6.2141666666666699E-3</v>
      </c>
      <c r="I882" s="111">
        <f t="shared" si="23"/>
        <v>5.4685833333333336E-2</v>
      </c>
      <c r="J882" s="399">
        <v>36281</v>
      </c>
    </row>
    <row r="883" spans="1:10" ht="14.5" customHeight="1" x14ac:dyDescent="0.15">
      <c r="A883" s="116">
        <v>3</v>
      </c>
      <c r="B883" s="399">
        <f t="shared" si="21"/>
        <v>36312</v>
      </c>
      <c r="C883" s="16" t="str">
        <f t="shared" si="22"/>
        <v>S&amp;P 500 Utility Index</v>
      </c>
      <c r="D883" s="5"/>
      <c r="E883" s="5"/>
      <c r="F883" s="111">
        <f>'PRPM WP2'!C884</f>
        <v>-3.32E-2</v>
      </c>
      <c r="G883" s="5"/>
      <c r="H883" s="111">
        <f>'PRPM WP2'!H884</f>
        <v>6.4454166666666696E-3</v>
      </c>
      <c r="I883" s="111">
        <f t="shared" si="23"/>
        <v>-3.9645416666666669E-2</v>
      </c>
      <c r="J883" s="399">
        <v>36312</v>
      </c>
    </row>
    <row r="884" spans="1:10" ht="14.5" customHeight="1" x14ac:dyDescent="0.15">
      <c r="A884" s="116">
        <v>3</v>
      </c>
      <c r="B884" s="399">
        <f t="shared" si="21"/>
        <v>36342</v>
      </c>
      <c r="C884" s="16" t="str">
        <f t="shared" si="22"/>
        <v>S&amp;P 500 Utility Index</v>
      </c>
      <c r="D884" s="5"/>
      <c r="E884" s="5"/>
      <c r="F884" s="111">
        <f>'PRPM WP2'!C885</f>
        <v>-1.14E-2</v>
      </c>
      <c r="G884" s="5"/>
      <c r="H884" s="111">
        <f>'PRPM WP2'!H885</f>
        <v>6.4182500000000003E-3</v>
      </c>
      <c r="I884" s="111">
        <f t="shared" si="23"/>
        <v>-1.7818250000000001E-2</v>
      </c>
      <c r="J884" s="399">
        <v>36342</v>
      </c>
    </row>
    <row r="885" spans="1:10" ht="14.5" customHeight="1" x14ac:dyDescent="0.15">
      <c r="A885" s="116">
        <v>3</v>
      </c>
      <c r="B885" s="399">
        <f t="shared" si="21"/>
        <v>36373</v>
      </c>
      <c r="C885" s="16" t="str">
        <f t="shared" si="22"/>
        <v>S&amp;P 500 Utility Index</v>
      </c>
      <c r="D885" s="5"/>
      <c r="E885" s="5"/>
      <c r="F885" s="111">
        <f>'PRPM WP2'!C886</f>
        <v>1.17E-2</v>
      </c>
      <c r="G885" s="5"/>
      <c r="H885" s="111">
        <f>'PRPM WP2'!H886</f>
        <v>6.5894166666666696E-3</v>
      </c>
      <c r="I885" s="111">
        <f t="shared" si="23"/>
        <v>5.1105833333333307E-3</v>
      </c>
      <c r="J885" s="399">
        <v>36373</v>
      </c>
    </row>
    <row r="886" spans="1:10" ht="14.5" customHeight="1" x14ac:dyDescent="0.15">
      <c r="A886" s="116">
        <v>3</v>
      </c>
      <c r="B886" s="399">
        <f t="shared" ref="B886:B949" si="24">DATE(YEAR(B885),MONTH(B885)+1,1)</f>
        <v>36404</v>
      </c>
      <c r="C886" s="16" t="str">
        <f t="shared" ref="C886:C949" si="25">C885</f>
        <v>S&amp;P 500 Utility Index</v>
      </c>
      <c r="D886" s="5"/>
      <c r="E886" s="5"/>
      <c r="F886" s="111">
        <f>'PRPM WP2'!C887</f>
        <v>-4.8000000000000001E-2</v>
      </c>
      <c r="G886" s="5"/>
      <c r="H886" s="111">
        <f>'PRPM WP2'!H887</f>
        <v>6.6099166666666702E-3</v>
      </c>
      <c r="I886" s="111">
        <f t="shared" si="23"/>
        <v>-5.4609916666666675E-2</v>
      </c>
      <c r="J886" s="399">
        <v>36404</v>
      </c>
    </row>
    <row r="887" spans="1:10" ht="14.5" customHeight="1" x14ac:dyDescent="0.15">
      <c r="A887" s="116">
        <v>3</v>
      </c>
      <c r="B887" s="399">
        <f t="shared" si="24"/>
        <v>36434</v>
      </c>
      <c r="C887" s="16" t="str">
        <f t="shared" si="25"/>
        <v>S&amp;P 500 Utility Index</v>
      </c>
      <c r="D887" s="5"/>
      <c r="E887" s="5"/>
      <c r="F887" s="111">
        <f>'PRPM WP2'!C888</f>
        <v>1.5699999999999999E-2</v>
      </c>
      <c r="G887" s="5"/>
      <c r="H887" s="111">
        <f>'PRPM WP2'!H888</f>
        <v>6.7205833333333301E-3</v>
      </c>
      <c r="I887" s="111">
        <f t="shared" si="23"/>
        <v>8.9794166666666685E-3</v>
      </c>
      <c r="J887" s="399">
        <v>36434</v>
      </c>
    </row>
    <row r="888" spans="1:10" ht="14.5" customHeight="1" x14ac:dyDescent="0.15">
      <c r="A888" s="116">
        <v>3</v>
      </c>
      <c r="B888" s="399">
        <f t="shared" si="24"/>
        <v>36465</v>
      </c>
      <c r="C888" s="16" t="str">
        <f t="shared" si="25"/>
        <v>S&amp;P 500 Utility Index</v>
      </c>
      <c r="D888" s="5"/>
      <c r="E888" s="5"/>
      <c r="F888" s="111">
        <f>'PRPM WP2'!C889</f>
        <v>-7.7299999999999994E-2</v>
      </c>
      <c r="G888" s="5"/>
      <c r="H888" s="111">
        <f>'PRPM WP2'!H889</f>
        <v>6.6095833333333302E-3</v>
      </c>
      <c r="I888" s="111">
        <f t="shared" si="23"/>
        <v>-8.3909583333333329E-2</v>
      </c>
      <c r="J888" s="399">
        <v>36465</v>
      </c>
    </row>
    <row r="889" spans="1:10" ht="14.5" customHeight="1" x14ac:dyDescent="0.15">
      <c r="A889" s="116">
        <v>3</v>
      </c>
      <c r="B889" s="399">
        <f t="shared" si="24"/>
        <v>36495</v>
      </c>
      <c r="C889" s="16" t="str">
        <f t="shared" si="25"/>
        <v>S&amp;P 500 Utility Index</v>
      </c>
      <c r="D889" s="5"/>
      <c r="E889" s="5"/>
      <c r="F889" s="111">
        <f>'PRPM WP2'!C890</f>
        <v>9.2999999999999992E-3</v>
      </c>
      <c r="G889" s="5"/>
      <c r="H889" s="111">
        <f>'PRPM WP2'!H890</f>
        <v>6.7658333333333303E-3</v>
      </c>
      <c r="I889" s="111">
        <f t="shared" si="23"/>
        <v>2.5341666666666689E-3</v>
      </c>
      <c r="J889" s="399">
        <v>36495</v>
      </c>
    </row>
    <row r="890" spans="1:10" ht="14.5" customHeight="1" x14ac:dyDescent="0.15">
      <c r="A890" s="116">
        <v>3</v>
      </c>
      <c r="B890" s="399">
        <f t="shared" si="24"/>
        <v>36526</v>
      </c>
      <c r="C890" s="16" t="str">
        <f t="shared" si="25"/>
        <v>S&amp;P 500 Utility Index</v>
      </c>
      <c r="D890" s="5"/>
      <c r="E890" s="5"/>
      <c r="F890" s="111">
        <f>'PRPM WP2'!C891</f>
        <v>0.1085</v>
      </c>
      <c r="G890" s="5"/>
      <c r="H890" s="111">
        <f>'PRPM WP2'!H891</f>
        <v>6.9562499999999998E-3</v>
      </c>
      <c r="I890" s="111">
        <f t="shared" si="23"/>
        <v>0.10154375</v>
      </c>
      <c r="J890" s="399">
        <v>36526</v>
      </c>
    </row>
    <row r="891" spans="1:10" ht="14.5" customHeight="1" x14ac:dyDescent="0.15">
      <c r="A891" s="116">
        <v>3</v>
      </c>
      <c r="B891" s="399">
        <f t="shared" si="24"/>
        <v>36557</v>
      </c>
      <c r="C891" s="16" t="str">
        <f t="shared" si="25"/>
        <v>S&amp;P 500 Utility Index</v>
      </c>
      <c r="D891" s="5"/>
      <c r="E891" s="5"/>
      <c r="F891" s="111">
        <f>'PRPM WP2'!C892</f>
        <v>-5.7799999999999997E-2</v>
      </c>
      <c r="G891" s="5"/>
      <c r="H891" s="111">
        <f>'PRPM WP2'!H892</f>
        <v>6.8737499999999997E-3</v>
      </c>
      <c r="I891" s="111">
        <f t="shared" si="23"/>
        <v>-6.4673750000000002E-2</v>
      </c>
      <c r="J891" s="399">
        <v>36557</v>
      </c>
    </row>
    <row r="892" spans="1:10" ht="14.5" customHeight="1" x14ac:dyDescent="0.15">
      <c r="A892" s="116">
        <v>3</v>
      </c>
      <c r="B892" s="399">
        <f t="shared" si="24"/>
        <v>36586</v>
      </c>
      <c r="C892" s="16" t="str">
        <f t="shared" si="25"/>
        <v>S&amp;P 500 Utility Index</v>
      </c>
      <c r="D892" s="5"/>
      <c r="E892" s="5"/>
      <c r="F892" s="111">
        <f>'PRPM WP2'!C893</f>
        <v>3.49E-2</v>
      </c>
      <c r="G892" s="5"/>
      <c r="H892" s="111">
        <f>'PRPM WP2'!H893</f>
        <v>6.9058333333333298E-3</v>
      </c>
      <c r="I892" s="111">
        <f t="shared" si="23"/>
        <v>2.7994166666666671E-2</v>
      </c>
      <c r="J892" s="399">
        <v>36586</v>
      </c>
    </row>
    <row r="893" spans="1:10" ht="14.5" customHeight="1" x14ac:dyDescent="0.15">
      <c r="A893" s="116">
        <v>3</v>
      </c>
      <c r="B893" s="399">
        <f t="shared" si="24"/>
        <v>36617</v>
      </c>
      <c r="C893" s="16" t="str">
        <f t="shared" si="25"/>
        <v>S&amp;P 500 Utility Index</v>
      </c>
      <c r="D893" s="5"/>
      <c r="E893" s="5"/>
      <c r="F893" s="111">
        <f>'PRPM WP2'!C894</f>
        <v>7.9399999999999998E-2</v>
      </c>
      <c r="G893" s="5"/>
      <c r="H893" s="111">
        <f>'PRPM WP2'!H894</f>
        <v>6.8982499999999999E-3</v>
      </c>
      <c r="I893" s="111">
        <f t="shared" si="23"/>
        <v>7.2501750000000004E-2</v>
      </c>
      <c r="J893" s="399">
        <v>36617</v>
      </c>
    </row>
    <row r="894" spans="1:10" ht="14.5" customHeight="1" x14ac:dyDescent="0.15">
      <c r="A894" s="116">
        <v>3</v>
      </c>
      <c r="B894" s="399">
        <f t="shared" si="24"/>
        <v>36647</v>
      </c>
      <c r="C894" s="16" t="str">
        <f t="shared" si="25"/>
        <v>S&amp;P 500 Utility Index</v>
      </c>
      <c r="D894" s="5"/>
      <c r="E894" s="5"/>
      <c r="F894" s="111">
        <f>'PRPM WP2'!C895</f>
        <v>4.8599999999999997E-2</v>
      </c>
      <c r="G894" s="5"/>
      <c r="H894" s="111">
        <f>'PRPM WP2'!H895</f>
        <v>7.2435833333333302E-3</v>
      </c>
      <c r="I894" s="111">
        <f t="shared" si="23"/>
        <v>4.1356416666666666E-2</v>
      </c>
      <c r="J894" s="399">
        <v>36647</v>
      </c>
    </row>
    <row r="895" spans="1:10" ht="14.5" customHeight="1" x14ac:dyDescent="0.15">
      <c r="A895" s="116">
        <v>3</v>
      </c>
      <c r="B895" s="399">
        <f t="shared" si="24"/>
        <v>36678</v>
      </c>
      <c r="C895" s="16" t="str">
        <f t="shared" si="25"/>
        <v>S&amp;P 500 Utility Index</v>
      </c>
      <c r="D895" s="5"/>
      <c r="E895" s="5"/>
      <c r="F895" s="111">
        <f>'PRPM WP2'!C896</f>
        <v>-5.7500000000000002E-2</v>
      </c>
      <c r="G895" s="5"/>
      <c r="H895" s="111">
        <f>'PRPM WP2'!H896</f>
        <v>6.9795833333333298E-3</v>
      </c>
      <c r="I895" s="111">
        <f t="shared" si="23"/>
        <v>-6.4479583333333326E-2</v>
      </c>
      <c r="J895" s="399">
        <v>36678</v>
      </c>
    </row>
    <row r="896" spans="1:10" ht="14.5" customHeight="1" x14ac:dyDescent="0.15">
      <c r="A896" s="116">
        <v>3</v>
      </c>
      <c r="B896" s="399">
        <f t="shared" si="24"/>
        <v>36708</v>
      </c>
      <c r="C896" s="16" t="str">
        <f t="shared" si="25"/>
        <v>S&amp;P 500 Utility Index</v>
      </c>
      <c r="D896" s="5"/>
      <c r="E896" s="5"/>
      <c r="F896" s="111">
        <f>'PRPM WP2'!C897</f>
        <v>6.7699999999999996E-2</v>
      </c>
      <c r="G896" s="5"/>
      <c r="H896" s="111">
        <f>'PRPM WP2'!H897</f>
        <v>6.8820000000000001E-3</v>
      </c>
      <c r="I896" s="111">
        <f t="shared" si="23"/>
        <v>6.0817999999999997E-2</v>
      </c>
      <c r="J896" s="399">
        <v>36708</v>
      </c>
    </row>
    <row r="897" spans="1:10" ht="14.5" customHeight="1" x14ac:dyDescent="0.15">
      <c r="A897" s="116">
        <v>3</v>
      </c>
      <c r="B897" s="399">
        <f t="shared" si="24"/>
        <v>36739</v>
      </c>
      <c r="C897" s="16" t="str">
        <f t="shared" si="25"/>
        <v>S&amp;P 500 Utility Index</v>
      </c>
      <c r="D897" s="5"/>
      <c r="E897" s="5"/>
      <c r="F897" s="111">
        <f>'PRPM WP2'!C898</f>
        <v>0.13719999999999999</v>
      </c>
      <c r="G897" s="5"/>
      <c r="H897" s="111">
        <f>'PRPM WP2'!H898</f>
        <v>6.7739166666666703E-3</v>
      </c>
      <c r="I897" s="111">
        <f t="shared" si="23"/>
        <v>0.13042608333333333</v>
      </c>
      <c r="J897" s="399">
        <v>36739</v>
      </c>
    </row>
    <row r="898" spans="1:10" ht="14.5" customHeight="1" x14ac:dyDescent="0.15">
      <c r="A898" s="116">
        <v>3</v>
      </c>
      <c r="B898" s="399">
        <f t="shared" si="24"/>
        <v>36770</v>
      </c>
      <c r="C898" s="16" t="str">
        <f t="shared" si="25"/>
        <v>S&amp;P 500 Utility Index</v>
      </c>
      <c r="D898" s="5"/>
      <c r="E898" s="5"/>
      <c r="F898" s="111">
        <f>'PRPM WP2'!C899</f>
        <v>9.1499999999999998E-2</v>
      </c>
      <c r="G898" s="5"/>
      <c r="H898" s="111">
        <f>'PRPM WP2'!H899</f>
        <v>6.8533333333333302E-3</v>
      </c>
      <c r="I898" s="111">
        <f t="shared" si="23"/>
        <v>8.4646666666666662E-2</v>
      </c>
      <c r="J898" s="399">
        <v>36770</v>
      </c>
    </row>
    <row r="899" spans="1:10" ht="14.5" customHeight="1" x14ac:dyDescent="0.15">
      <c r="A899" s="116">
        <v>3</v>
      </c>
      <c r="B899" s="399">
        <f t="shared" si="24"/>
        <v>36800</v>
      </c>
      <c r="C899" s="16" t="str">
        <f t="shared" si="25"/>
        <v>S&amp;P 500 Utility Index</v>
      </c>
      <c r="D899" s="5"/>
      <c r="E899" s="5"/>
      <c r="F899" s="111">
        <f>'PRPM WP2'!C900</f>
        <v>-3.5700000000000003E-2</v>
      </c>
      <c r="G899" s="5"/>
      <c r="H899" s="111">
        <f>'PRPM WP2'!H900</f>
        <v>6.7868333333333296E-3</v>
      </c>
      <c r="I899" s="111">
        <f t="shared" si="23"/>
        <v>-4.2486833333333335E-2</v>
      </c>
      <c r="J899" s="399">
        <v>36800</v>
      </c>
    </row>
    <row r="900" spans="1:10" ht="14.5" customHeight="1" x14ac:dyDescent="0.15">
      <c r="A900" s="116">
        <v>3</v>
      </c>
      <c r="B900" s="399">
        <f t="shared" si="24"/>
        <v>36831</v>
      </c>
      <c r="C900" s="16" t="str">
        <f t="shared" si="25"/>
        <v>S&amp;P 500 Utility Index</v>
      </c>
      <c r="D900" s="5"/>
      <c r="E900" s="5"/>
      <c r="F900" s="111">
        <f>'PRPM WP2'!C901</f>
        <v>-1.32E-2</v>
      </c>
      <c r="G900" s="5"/>
      <c r="H900" s="111">
        <f>'PRPM WP2'!H901</f>
        <v>6.7716666666666698E-3</v>
      </c>
      <c r="I900" s="111">
        <f t="shared" si="23"/>
        <v>-1.9971666666666669E-2</v>
      </c>
      <c r="J900" s="399">
        <v>36831</v>
      </c>
    </row>
    <row r="901" spans="1:10" ht="14.5" customHeight="1" x14ac:dyDescent="0.15">
      <c r="A901" s="116">
        <v>3</v>
      </c>
      <c r="B901" s="399">
        <f t="shared" si="24"/>
        <v>36861</v>
      </c>
      <c r="C901" s="16" t="str">
        <f t="shared" si="25"/>
        <v>S&amp;P 500 Utility Index</v>
      </c>
      <c r="D901" s="5"/>
      <c r="E901" s="5"/>
      <c r="F901" s="111">
        <f>'PRPM WP2'!C902</f>
        <v>9.8199999999999996E-2</v>
      </c>
      <c r="G901" s="5"/>
      <c r="H901" s="111">
        <f>'PRPM WP2'!H902</f>
        <v>6.5465000000000002E-3</v>
      </c>
      <c r="I901" s="111">
        <f t="shared" si="23"/>
        <v>9.1653499999999999E-2</v>
      </c>
      <c r="J901" s="399">
        <v>36861</v>
      </c>
    </row>
    <row r="902" spans="1:10" ht="14.5" customHeight="1" x14ac:dyDescent="0.15">
      <c r="A902" s="116">
        <v>3</v>
      </c>
      <c r="B902" s="399">
        <f t="shared" si="24"/>
        <v>36892</v>
      </c>
      <c r="C902" s="16" t="str">
        <f t="shared" si="25"/>
        <v>S&amp;P 500 Utility Index</v>
      </c>
      <c r="D902" s="5"/>
      <c r="E902" s="5"/>
      <c r="F902" s="111">
        <f>'PRPM WP2'!C903</f>
        <v>-9.6699999999999994E-2</v>
      </c>
      <c r="G902" s="5"/>
      <c r="H902" s="111">
        <f>'PRPM WP2'!H903</f>
        <v>6.4988333333333304E-3</v>
      </c>
      <c r="I902" s="111">
        <f t="shared" si="23"/>
        <v>-0.10319883333333332</v>
      </c>
      <c r="J902" s="399">
        <v>36892</v>
      </c>
    </row>
    <row r="903" spans="1:10" ht="14.5" customHeight="1" x14ac:dyDescent="0.15">
      <c r="A903" s="116">
        <v>3</v>
      </c>
      <c r="B903" s="399">
        <f t="shared" si="24"/>
        <v>36923</v>
      </c>
      <c r="C903" s="16" t="str">
        <f t="shared" si="25"/>
        <v>S&amp;P 500 Utility Index</v>
      </c>
      <c r="D903" s="5"/>
      <c r="E903" s="5"/>
      <c r="F903" s="111">
        <f>'PRPM WP2'!C904</f>
        <v>3.5299999999999998E-2</v>
      </c>
      <c r="G903" s="5"/>
      <c r="H903" s="111">
        <f>'PRPM WP2'!H904</f>
        <v>6.4490833333333301E-3</v>
      </c>
      <c r="I903" s="111">
        <f t="shared" si="23"/>
        <v>2.8850916666666667E-2</v>
      </c>
      <c r="J903" s="399">
        <v>36923</v>
      </c>
    </row>
    <row r="904" spans="1:10" ht="14.5" customHeight="1" x14ac:dyDescent="0.15">
      <c r="A904" s="116">
        <v>3</v>
      </c>
      <c r="B904" s="399">
        <f t="shared" si="24"/>
        <v>36951</v>
      </c>
      <c r="C904" s="16" t="str">
        <f t="shared" si="25"/>
        <v>S&amp;P 500 Utility Index</v>
      </c>
      <c r="D904" s="5"/>
      <c r="E904" s="5"/>
      <c r="F904" s="111">
        <f>'PRPM WP2'!C905</f>
        <v>-6.3E-3</v>
      </c>
      <c r="G904" s="5"/>
      <c r="H904" s="111">
        <f>'PRPM WP2'!H905</f>
        <v>6.3935833333333301E-3</v>
      </c>
      <c r="I904" s="111">
        <f t="shared" si="23"/>
        <v>-1.2693583333333331E-2</v>
      </c>
      <c r="J904" s="399">
        <v>36951</v>
      </c>
    </row>
    <row r="905" spans="1:10" ht="14.5" customHeight="1" x14ac:dyDescent="0.15">
      <c r="A905" s="116">
        <v>3</v>
      </c>
      <c r="B905" s="399">
        <f t="shared" si="24"/>
        <v>36982</v>
      </c>
      <c r="C905" s="16" t="str">
        <f t="shared" si="25"/>
        <v>S&amp;P 500 Utility Index</v>
      </c>
      <c r="D905" s="5"/>
      <c r="E905" s="5"/>
      <c r="F905" s="111">
        <f>'PRPM WP2'!C906</f>
        <v>6.0499999999999998E-2</v>
      </c>
      <c r="G905" s="5"/>
      <c r="H905" s="111">
        <f>'PRPM WP2'!H906</f>
        <v>6.60333333333333E-3</v>
      </c>
      <c r="I905" s="111">
        <f t="shared" si="23"/>
        <v>5.3896666666666669E-2</v>
      </c>
      <c r="J905" s="399">
        <v>36982</v>
      </c>
    </row>
    <row r="906" spans="1:10" ht="14.5" customHeight="1" x14ac:dyDescent="0.15">
      <c r="A906" s="116">
        <v>3</v>
      </c>
      <c r="B906" s="399">
        <f t="shared" si="24"/>
        <v>37012</v>
      </c>
      <c r="C906" s="16" t="str">
        <f t="shared" si="25"/>
        <v>S&amp;P 500 Utility Index</v>
      </c>
      <c r="D906" s="5"/>
      <c r="E906" s="5"/>
      <c r="F906" s="111">
        <f>'PRPM WP2'!C907</f>
        <v>-3.4299999999999997E-2</v>
      </c>
      <c r="G906" s="5"/>
      <c r="H906" s="111">
        <f>'PRPM WP2'!H907</f>
        <v>6.6629166666666703E-3</v>
      </c>
      <c r="I906" s="111">
        <f t="shared" si="23"/>
        <v>-4.0962916666666668E-2</v>
      </c>
      <c r="J906" s="399">
        <v>37012</v>
      </c>
    </row>
    <row r="907" spans="1:10" ht="14.5" customHeight="1" x14ac:dyDescent="0.15">
      <c r="A907" s="116">
        <v>3</v>
      </c>
      <c r="B907" s="399">
        <f t="shared" si="24"/>
        <v>37043</v>
      </c>
      <c r="C907" s="16" t="str">
        <f t="shared" si="25"/>
        <v>S&amp;P 500 Utility Index</v>
      </c>
      <c r="D907" s="5"/>
      <c r="E907" s="5"/>
      <c r="F907" s="111">
        <f>'PRPM WP2'!C908</f>
        <v>-7.9100000000000004E-2</v>
      </c>
      <c r="G907" s="5"/>
      <c r="H907" s="111">
        <f>'PRPM WP2'!H908</f>
        <v>6.5459999999999997E-3</v>
      </c>
      <c r="I907" s="111">
        <f t="shared" si="23"/>
        <v>-8.5646E-2</v>
      </c>
      <c r="J907" s="399">
        <v>37043</v>
      </c>
    </row>
    <row r="908" spans="1:10" ht="14.5" customHeight="1" x14ac:dyDescent="0.15">
      <c r="A908" s="116">
        <v>3</v>
      </c>
      <c r="B908" s="399">
        <f t="shared" si="24"/>
        <v>37073</v>
      </c>
      <c r="C908" s="16" t="str">
        <f t="shared" si="25"/>
        <v>S&amp;P 500 Utility Index</v>
      </c>
      <c r="D908" s="5"/>
      <c r="E908" s="5"/>
      <c r="F908" s="111">
        <f>'PRPM WP2'!C909</f>
        <v>-4.48E-2</v>
      </c>
      <c r="G908" s="5"/>
      <c r="H908" s="111">
        <f>'PRPM WP2'!H909</f>
        <v>6.49408333333333E-3</v>
      </c>
      <c r="I908" s="111">
        <f t="shared" si="23"/>
        <v>-5.129408333333333E-2</v>
      </c>
      <c r="J908" s="399">
        <v>37073</v>
      </c>
    </row>
    <row r="909" spans="1:10" ht="14.5" customHeight="1" x14ac:dyDescent="0.15">
      <c r="A909" s="116">
        <v>3</v>
      </c>
      <c r="B909" s="399">
        <f t="shared" si="24"/>
        <v>37104</v>
      </c>
      <c r="C909" s="16" t="str">
        <f t="shared" si="25"/>
        <v>S&amp;P 500 Utility Index</v>
      </c>
      <c r="D909" s="5"/>
      <c r="E909" s="5"/>
      <c r="F909" s="111">
        <f>'PRPM WP2'!C910</f>
        <v>-2.9000000000000001E-2</v>
      </c>
      <c r="G909" s="5"/>
      <c r="H909" s="111">
        <f>'PRPM WP2'!H910</f>
        <v>6.3285833333333302E-3</v>
      </c>
      <c r="I909" s="111">
        <f t="shared" si="23"/>
        <v>-3.532858333333333E-2</v>
      </c>
      <c r="J909" s="399">
        <v>37104</v>
      </c>
    </row>
    <row r="910" spans="1:10" ht="14.5" customHeight="1" x14ac:dyDescent="0.15">
      <c r="A910" s="116">
        <v>3</v>
      </c>
      <c r="B910" s="399">
        <f t="shared" si="24"/>
        <v>37135</v>
      </c>
      <c r="C910" s="16" t="str">
        <f t="shared" si="25"/>
        <v>S&amp;P 500 Utility Index</v>
      </c>
      <c r="D910" s="5"/>
      <c r="E910" s="5"/>
      <c r="F910" s="111">
        <f>'PRPM WP2'!C911</f>
        <v>-0.1152</v>
      </c>
      <c r="G910" s="5"/>
      <c r="H910" s="111">
        <f>'PRPM WP2'!H911</f>
        <v>6.4227499999999996E-3</v>
      </c>
      <c r="I910" s="111">
        <f t="shared" si="23"/>
        <v>-0.12162275</v>
      </c>
      <c r="J910" s="399">
        <v>37135</v>
      </c>
    </row>
    <row r="911" spans="1:10" ht="14.5" customHeight="1" x14ac:dyDescent="0.15">
      <c r="A911" s="116">
        <v>3</v>
      </c>
      <c r="B911" s="399">
        <f t="shared" si="24"/>
        <v>37165</v>
      </c>
      <c r="C911" s="16" t="str">
        <f t="shared" si="25"/>
        <v>S&amp;P 500 Utility Index</v>
      </c>
      <c r="D911" s="5"/>
      <c r="E911" s="5"/>
      <c r="F911" s="111">
        <f>'PRPM WP2'!C912</f>
        <v>-1.6999999999999999E-3</v>
      </c>
      <c r="G911" s="5"/>
      <c r="H911" s="111">
        <f>'PRPM WP2'!H912</f>
        <v>6.3725833333333299E-3</v>
      </c>
      <c r="I911" s="111">
        <f t="shared" si="23"/>
        <v>-8.0725833333333292E-3</v>
      </c>
      <c r="J911" s="399">
        <v>37165</v>
      </c>
    </row>
    <row r="912" spans="1:10" ht="14.5" customHeight="1" x14ac:dyDescent="0.15">
      <c r="A912" s="116">
        <v>3</v>
      </c>
      <c r="B912" s="399">
        <f t="shared" si="24"/>
        <v>37196</v>
      </c>
      <c r="C912" s="16" t="str">
        <f t="shared" si="25"/>
        <v>S&amp;P 500 Utility Index</v>
      </c>
      <c r="D912" s="5"/>
      <c r="E912" s="5"/>
      <c r="F912" s="111">
        <f>'PRPM WP2'!C913</f>
        <v>-5.5199999999999999E-2</v>
      </c>
      <c r="G912" s="5"/>
      <c r="H912" s="111">
        <f>'PRPM WP2'!H913</f>
        <v>6.2872500000000003E-3</v>
      </c>
      <c r="I912" s="111">
        <f t="shared" si="23"/>
        <v>-6.148725E-2</v>
      </c>
      <c r="J912" s="399">
        <v>37196</v>
      </c>
    </row>
    <row r="913" spans="1:10" ht="14.5" customHeight="1" x14ac:dyDescent="0.15">
      <c r="A913" s="116">
        <v>3</v>
      </c>
      <c r="B913" s="399">
        <f t="shared" si="24"/>
        <v>37226</v>
      </c>
      <c r="C913" s="16" t="str">
        <f t="shared" si="25"/>
        <v>S&amp;P 500 Utility Index</v>
      </c>
      <c r="D913" s="5"/>
      <c r="E913" s="5"/>
      <c r="F913" s="111">
        <f>'PRPM WP2'!C914</f>
        <v>2.5999999999999999E-2</v>
      </c>
      <c r="G913" s="5"/>
      <c r="H913" s="111">
        <f>'PRPM WP2'!H914</f>
        <v>6.5259166666666703E-3</v>
      </c>
      <c r="I913" s="111">
        <f t="shared" si="23"/>
        <v>1.9474083333333329E-2</v>
      </c>
      <c r="J913" s="399">
        <v>37226</v>
      </c>
    </row>
    <row r="914" spans="1:10" ht="14.5" customHeight="1" x14ac:dyDescent="0.15">
      <c r="A914" s="116">
        <v>3</v>
      </c>
      <c r="B914" s="399">
        <f t="shared" si="24"/>
        <v>37257</v>
      </c>
      <c r="C914" s="16" t="str">
        <f t="shared" si="25"/>
        <v>S&amp;P 500 Utility Index</v>
      </c>
      <c r="D914" s="5"/>
      <c r="E914" s="5"/>
      <c r="F914" s="111">
        <f>'PRPM WP2'!C915</f>
        <v>-5.6500000000000002E-2</v>
      </c>
      <c r="G914" s="5"/>
      <c r="H914" s="111">
        <f>'PRPM WP2'!H915</f>
        <v>6.3869166666666701E-3</v>
      </c>
      <c r="I914" s="111">
        <f t="shared" si="23"/>
        <v>-6.2886916666666667E-2</v>
      </c>
      <c r="J914" s="399">
        <v>37257</v>
      </c>
    </row>
    <row r="915" spans="1:10" ht="14.5" customHeight="1" x14ac:dyDescent="0.15">
      <c r="A915" s="116">
        <v>3</v>
      </c>
      <c r="B915" s="399">
        <f t="shared" si="24"/>
        <v>37288</v>
      </c>
      <c r="C915" s="16" t="str">
        <f t="shared" si="25"/>
        <v>S&amp;P 500 Utility Index</v>
      </c>
      <c r="D915" s="5"/>
      <c r="E915" s="5"/>
      <c r="F915" s="111">
        <f>'PRPM WP2'!C916</f>
        <v>-2.35E-2</v>
      </c>
      <c r="G915" s="5"/>
      <c r="H915" s="111">
        <f>'PRPM WP2'!H916</f>
        <v>6.28333333333333E-3</v>
      </c>
      <c r="I915" s="111">
        <f t="shared" si="23"/>
        <v>-2.9783333333333328E-2</v>
      </c>
      <c r="J915" s="399">
        <v>37288</v>
      </c>
    </row>
    <row r="916" spans="1:10" ht="14.5" customHeight="1" x14ac:dyDescent="0.15">
      <c r="A916" s="116">
        <v>3</v>
      </c>
      <c r="B916" s="399">
        <f t="shared" si="24"/>
        <v>37316</v>
      </c>
      <c r="C916" s="16" t="str">
        <f t="shared" si="25"/>
        <v>S&amp;P 500 Utility Index</v>
      </c>
      <c r="D916" s="5"/>
      <c r="E916" s="5"/>
      <c r="F916" s="111">
        <f>'PRPM WP2'!C917</f>
        <v>0.12230000000000001</v>
      </c>
      <c r="G916" s="5"/>
      <c r="H916" s="111">
        <f>'PRPM WP2'!H917</f>
        <v>6.4529166666666702E-3</v>
      </c>
      <c r="I916" s="111">
        <f t="shared" si="23"/>
        <v>0.11584708333333334</v>
      </c>
      <c r="J916" s="399">
        <v>37316</v>
      </c>
    </row>
    <row r="917" spans="1:10" ht="14.5" customHeight="1" x14ac:dyDescent="0.15">
      <c r="A917" s="116">
        <v>3</v>
      </c>
      <c r="B917" s="399">
        <f t="shared" si="24"/>
        <v>37347</v>
      </c>
      <c r="C917" s="16" t="str">
        <f t="shared" si="25"/>
        <v>S&amp;P 500 Utility Index</v>
      </c>
      <c r="D917" s="5"/>
      <c r="E917" s="5"/>
      <c r="F917" s="111">
        <f>'PRPM WP2'!C918</f>
        <v>-1.7100000000000001E-2</v>
      </c>
      <c r="G917" s="5"/>
      <c r="H917" s="111">
        <f>'PRPM WP2'!H918</f>
        <v>6.3159166666666702E-3</v>
      </c>
      <c r="I917" s="111">
        <f t="shared" si="23"/>
        <v>-2.3415916666666672E-2</v>
      </c>
      <c r="J917" s="399">
        <v>37347</v>
      </c>
    </row>
    <row r="918" spans="1:10" ht="14.5" customHeight="1" x14ac:dyDescent="0.15">
      <c r="A918" s="116">
        <v>3</v>
      </c>
      <c r="B918" s="399">
        <f t="shared" si="24"/>
        <v>37377</v>
      </c>
      <c r="C918" s="16" t="str">
        <f t="shared" si="25"/>
        <v>S&amp;P 500 Utility Index</v>
      </c>
      <c r="D918" s="5"/>
      <c r="E918" s="5"/>
      <c r="F918" s="111">
        <f>'PRPM WP2'!C919</f>
        <v>-9.0200000000000002E-2</v>
      </c>
      <c r="G918" s="5"/>
      <c r="H918" s="111">
        <f>'PRPM WP2'!H919</f>
        <v>6.2723333333333303E-3</v>
      </c>
      <c r="I918" s="111">
        <f t="shared" si="23"/>
        <v>-9.6472333333333327E-2</v>
      </c>
      <c r="J918" s="399">
        <v>37377</v>
      </c>
    </row>
    <row r="919" spans="1:10" ht="14.5" customHeight="1" x14ac:dyDescent="0.15">
      <c r="A919" s="116">
        <v>3</v>
      </c>
      <c r="B919" s="399">
        <f t="shared" si="24"/>
        <v>37408</v>
      </c>
      <c r="C919" s="16" t="str">
        <f t="shared" si="25"/>
        <v>S&amp;P 500 Utility Index</v>
      </c>
      <c r="D919" s="5"/>
      <c r="E919" s="5"/>
      <c r="F919" s="111">
        <f>'PRPM WP2'!C920</f>
        <v>-7.0999999999999994E-2</v>
      </c>
      <c r="G919" s="5"/>
      <c r="H919" s="111">
        <f>'PRPM WP2'!H920</f>
        <v>6.18041666666667E-3</v>
      </c>
      <c r="I919" s="111">
        <f t="shared" si="23"/>
        <v>-7.7180416666666668E-2</v>
      </c>
      <c r="J919" s="399">
        <v>37408</v>
      </c>
    </row>
    <row r="920" spans="1:10" ht="14.5" customHeight="1" x14ac:dyDescent="0.15">
      <c r="A920" s="116">
        <v>3</v>
      </c>
      <c r="B920" s="399">
        <f t="shared" si="24"/>
        <v>37438</v>
      </c>
      <c r="C920" s="16" t="str">
        <f t="shared" si="25"/>
        <v>S&amp;P 500 Utility Index</v>
      </c>
      <c r="D920" s="5"/>
      <c r="E920" s="5"/>
      <c r="F920" s="111">
        <f>'PRPM WP2'!C921</f>
        <v>-0.13800000000000001</v>
      </c>
      <c r="G920" s="5"/>
      <c r="H920" s="111">
        <f>'PRPM WP2'!H921</f>
        <v>6.1008333333333296E-3</v>
      </c>
      <c r="I920" s="111">
        <f t="shared" si="23"/>
        <v>-0.14410083333333334</v>
      </c>
      <c r="J920" s="399">
        <v>37438</v>
      </c>
    </row>
    <row r="921" spans="1:10" ht="14.5" customHeight="1" x14ac:dyDescent="0.15">
      <c r="A921" s="116">
        <v>3</v>
      </c>
      <c r="B921" s="399">
        <f t="shared" si="24"/>
        <v>37469</v>
      </c>
      <c r="C921" s="16" t="str">
        <f t="shared" si="25"/>
        <v>S&amp;P 500 Utility Index</v>
      </c>
      <c r="D921" s="5"/>
      <c r="E921" s="5"/>
      <c r="F921" s="111">
        <f>'PRPM WP2'!C922</f>
        <v>3.5000000000000003E-2</v>
      </c>
      <c r="G921" s="5"/>
      <c r="H921" s="111">
        <f>'PRPM WP2'!H922</f>
        <v>5.9787499999999997E-3</v>
      </c>
      <c r="I921" s="111">
        <f t="shared" si="23"/>
        <v>2.9021250000000005E-2</v>
      </c>
      <c r="J921" s="399">
        <v>37469</v>
      </c>
    </row>
    <row r="922" spans="1:10" ht="14.5" customHeight="1" x14ac:dyDescent="0.15">
      <c r="A922" s="116">
        <v>3</v>
      </c>
      <c r="B922" s="399">
        <f t="shared" si="24"/>
        <v>37500</v>
      </c>
      <c r="C922" s="16" t="str">
        <f t="shared" si="25"/>
        <v>S&amp;P 500 Utility Index</v>
      </c>
      <c r="D922" s="5"/>
      <c r="E922" s="5"/>
      <c r="F922" s="111">
        <f>'PRPM WP2'!C923</f>
        <v>-0.1283</v>
      </c>
      <c r="G922" s="5"/>
      <c r="H922" s="111">
        <f>'PRPM WP2'!H923</f>
        <v>5.90625E-3</v>
      </c>
      <c r="I922" s="111">
        <f t="shared" ref="I922:I985" si="26">F922-H922</f>
        <v>-0.13420625</v>
      </c>
      <c r="J922" s="399">
        <v>37500</v>
      </c>
    </row>
    <row r="923" spans="1:10" ht="14.5" customHeight="1" x14ac:dyDescent="0.15">
      <c r="A923" s="116">
        <v>3</v>
      </c>
      <c r="B923" s="399">
        <f t="shared" si="24"/>
        <v>37530</v>
      </c>
      <c r="C923" s="16" t="str">
        <f t="shared" si="25"/>
        <v>S&amp;P 500 Utility Index</v>
      </c>
      <c r="D923" s="5"/>
      <c r="E923" s="5"/>
      <c r="F923" s="111">
        <f>'PRPM WP2'!C924</f>
        <v>-1.7299999999999999E-2</v>
      </c>
      <c r="G923" s="5"/>
      <c r="H923" s="111">
        <f>'PRPM WP2'!H924</f>
        <v>6.0162499999999999E-3</v>
      </c>
      <c r="I923" s="111">
        <f t="shared" si="26"/>
        <v>-2.331625E-2</v>
      </c>
      <c r="J923" s="399">
        <v>37530</v>
      </c>
    </row>
    <row r="924" spans="1:10" ht="14.5" customHeight="1" x14ac:dyDescent="0.15">
      <c r="A924" s="116">
        <v>3</v>
      </c>
      <c r="B924" s="399">
        <f t="shared" si="24"/>
        <v>37561</v>
      </c>
      <c r="C924" s="16" t="str">
        <f t="shared" si="25"/>
        <v>S&amp;P 500 Utility Index</v>
      </c>
      <c r="D924" s="5"/>
      <c r="E924" s="5"/>
      <c r="F924" s="111">
        <f>'PRPM WP2'!C925</f>
        <v>2.4899999999999999E-2</v>
      </c>
      <c r="G924" s="5"/>
      <c r="H924" s="111">
        <f>'PRPM WP2'!H925</f>
        <v>5.9523333333333303E-3</v>
      </c>
      <c r="I924" s="111">
        <f t="shared" si="26"/>
        <v>1.8947666666666668E-2</v>
      </c>
      <c r="J924" s="399">
        <v>37561</v>
      </c>
    </row>
    <row r="925" spans="1:10" ht="14.5" customHeight="1" x14ac:dyDescent="0.15">
      <c r="A925" s="116">
        <v>3</v>
      </c>
      <c r="B925" s="399">
        <f t="shared" si="24"/>
        <v>37591</v>
      </c>
      <c r="C925" s="16" t="str">
        <f t="shared" si="25"/>
        <v>S&amp;P 500 Utility Index</v>
      </c>
      <c r="D925" s="5"/>
      <c r="E925" s="5"/>
      <c r="F925" s="111">
        <f>'PRPM WP2'!C926</f>
        <v>4.1599999999999998E-2</v>
      </c>
      <c r="G925" s="5"/>
      <c r="H925" s="111">
        <f>'PRPM WP2'!H926</f>
        <v>5.8964166666666696E-3</v>
      </c>
      <c r="I925" s="111">
        <f t="shared" si="26"/>
        <v>3.570358333333333E-2</v>
      </c>
      <c r="J925" s="399">
        <v>37591</v>
      </c>
    </row>
    <row r="926" spans="1:10" ht="14.5" customHeight="1" x14ac:dyDescent="0.15">
      <c r="A926" s="116">
        <v>3</v>
      </c>
      <c r="B926" s="399">
        <f t="shared" si="24"/>
        <v>37622</v>
      </c>
      <c r="C926" s="16" t="str">
        <f t="shared" si="25"/>
        <v>S&amp;P 500 Utility Index</v>
      </c>
      <c r="D926" s="5"/>
      <c r="E926" s="5"/>
      <c r="F926" s="111">
        <f>'PRPM WP2'!C927</f>
        <v>-2.92E-2</v>
      </c>
      <c r="G926" s="5"/>
      <c r="H926" s="111">
        <f>'PRPM WP2'!H927</f>
        <v>5.8869166666666696E-3</v>
      </c>
      <c r="I926" s="111">
        <f t="shared" si="26"/>
        <v>-3.5086916666666669E-2</v>
      </c>
      <c r="J926" s="399">
        <v>37622</v>
      </c>
    </row>
    <row r="927" spans="1:10" ht="14.5" customHeight="1" x14ac:dyDescent="0.15">
      <c r="A927" s="116">
        <v>3</v>
      </c>
      <c r="B927" s="399">
        <f t="shared" si="24"/>
        <v>37653</v>
      </c>
      <c r="C927" s="16" t="str">
        <f t="shared" si="25"/>
        <v>S&amp;P 500 Utility Index</v>
      </c>
      <c r="D927" s="5"/>
      <c r="E927" s="5"/>
      <c r="F927" s="111">
        <f>'PRPM WP2'!C928</f>
        <v>-4.9000000000000002E-2</v>
      </c>
      <c r="G927" s="5"/>
      <c r="H927" s="111">
        <f>'PRPM WP2'!H928</f>
        <v>5.7775833333333299E-3</v>
      </c>
      <c r="I927" s="111">
        <f t="shared" si="26"/>
        <v>-5.4777583333333331E-2</v>
      </c>
      <c r="J927" s="399">
        <v>37653</v>
      </c>
    </row>
    <row r="928" spans="1:10" ht="14.5" customHeight="1" x14ac:dyDescent="0.15">
      <c r="A928" s="116">
        <v>3</v>
      </c>
      <c r="B928" s="399">
        <f t="shared" si="24"/>
        <v>37681</v>
      </c>
      <c r="C928" s="16" t="str">
        <f t="shared" si="25"/>
        <v>S&amp;P 500 Utility Index</v>
      </c>
      <c r="D928" s="5"/>
      <c r="E928" s="5"/>
      <c r="F928" s="111">
        <f>'PRPM WP2'!C929</f>
        <v>5.0500000000000003E-2</v>
      </c>
      <c r="G928" s="5"/>
      <c r="H928" s="111">
        <f>'PRPM WP2'!H929</f>
        <v>5.66266666666667E-3</v>
      </c>
      <c r="I928" s="111">
        <f t="shared" si="26"/>
        <v>4.4837333333333333E-2</v>
      </c>
      <c r="J928" s="399">
        <v>37681</v>
      </c>
    </row>
    <row r="929" spans="1:10" ht="14.5" customHeight="1" x14ac:dyDescent="0.15">
      <c r="A929" s="116">
        <v>3</v>
      </c>
      <c r="B929" s="399">
        <f t="shared" si="24"/>
        <v>37712</v>
      </c>
      <c r="C929" s="16" t="str">
        <f t="shared" si="25"/>
        <v>S&amp;P 500 Utility Index</v>
      </c>
      <c r="D929" s="5"/>
      <c r="E929" s="5"/>
      <c r="F929" s="111">
        <f>'PRPM WP2'!C930</f>
        <v>8.8499999999999995E-2</v>
      </c>
      <c r="G929" s="5"/>
      <c r="H929" s="111">
        <f>'PRPM WP2'!H930</f>
        <v>5.54008333333333E-3</v>
      </c>
      <c r="I929" s="111">
        <f t="shared" si="26"/>
        <v>8.2959916666666661E-2</v>
      </c>
      <c r="J929" s="399">
        <v>37712</v>
      </c>
    </row>
    <row r="930" spans="1:10" ht="14.5" customHeight="1" x14ac:dyDescent="0.15">
      <c r="A930" s="116">
        <v>3</v>
      </c>
      <c r="B930" s="399">
        <f t="shared" si="24"/>
        <v>37742</v>
      </c>
      <c r="C930" s="16" t="str">
        <f t="shared" si="25"/>
        <v>S&amp;P 500 Utility Index</v>
      </c>
      <c r="D930" s="5"/>
      <c r="E930" s="5"/>
      <c r="F930" s="111">
        <f>'PRPM WP2'!C931</f>
        <v>0.1021</v>
      </c>
      <c r="G930" s="5"/>
      <c r="H930" s="111">
        <f>'PRPM WP2'!H931</f>
        <v>5.3103333333333301E-3</v>
      </c>
      <c r="I930" s="111">
        <f t="shared" si="26"/>
        <v>9.6789666666666663E-2</v>
      </c>
      <c r="J930" s="399">
        <v>37742</v>
      </c>
    </row>
    <row r="931" spans="1:10" ht="14.5" customHeight="1" x14ac:dyDescent="0.15">
      <c r="A931" s="116">
        <v>3</v>
      </c>
      <c r="B931" s="399">
        <f t="shared" si="24"/>
        <v>37773</v>
      </c>
      <c r="C931" s="16" t="str">
        <f t="shared" si="25"/>
        <v>S&amp;P 500 Utility Index</v>
      </c>
      <c r="D931" s="5"/>
      <c r="E931" s="5"/>
      <c r="F931" s="111">
        <f>'PRPM WP2'!C932</f>
        <v>1.1900000000000001E-2</v>
      </c>
      <c r="G931" s="5"/>
      <c r="H931" s="111">
        <f>'PRPM WP2'!H932</f>
        <v>5.1729999999999996E-3</v>
      </c>
      <c r="I931" s="111">
        <f t="shared" si="26"/>
        <v>6.7270000000000012E-3</v>
      </c>
      <c r="J931" s="399">
        <v>37773</v>
      </c>
    </row>
    <row r="932" spans="1:10" ht="14.5" customHeight="1" x14ac:dyDescent="0.15">
      <c r="A932" s="116">
        <v>3</v>
      </c>
      <c r="B932" s="399">
        <f t="shared" si="24"/>
        <v>37803</v>
      </c>
      <c r="C932" s="16" t="str">
        <f t="shared" si="25"/>
        <v>S&amp;P 500 Utility Index</v>
      </c>
      <c r="D932" s="5"/>
      <c r="E932" s="5"/>
      <c r="F932" s="111">
        <f>'PRPM WP2'!C933</f>
        <v>-6.5000000000000002E-2</v>
      </c>
      <c r="G932" s="5"/>
      <c r="H932" s="111">
        <f>'PRPM WP2'!H933</f>
        <v>5.45683333333333E-3</v>
      </c>
      <c r="I932" s="111">
        <f t="shared" si="26"/>
        <v>-7.045683333333333E-2</v>
      </c>
      <c r="J932" s="399">
        <v>37803</v>
      </c>
    </row>
    <row r="933" spans="1:10" ht="14.5" customHeight="1" x14ac:dyDescent="0.15">
      <c r="A933" s="116">
        <v>3</v>
      </c>
      <c r="B933" s="399">
        <f t="shared" si="24"/>
        <v>37834</v>
      </c>
      <c r="C933" s="16" t="str">
        <f t="shared" si="25"/>
        <v>S&amp;P 500 Utility Index</v>
      </c>
      <c r="D933" s="5"/>
      <c r="E933" s="5"/>
      <c r="F933" s="111">
        <f>'PRPM WP2'!C934</f>
        <v>1.7500000000000002E-2</v>
      </c>
      <c r="G933" s="5"/>
      <c r="H933" s="111">
        <f>'PRPM WP2'!H934</f>
        <v>5.65916666666667E-3</v>
      </c>
      <c r="I933" s="111">
        <f t="shared" si="26"/>
        <v>1.1840833333333332E-2</v>
      </c>
      <c r="J933" s="399">
        <v>37834</v>
      </c>
    </row>
    <row r="934" spans="1:10" ht="14.5" customHeight="1" x14ac:dyDescent="0.15">
      <c r="A934" s="116">
        <v>3</v>
      </c>
      <c r="B934" s="399">
        <f t="shared" si="24"/>
        <v>37865</v>
      </c>
      <c r="C934" s="16" t="str">
        <f t="shared" si="25"/>
        <v>S&amp;P 500 Utility Index</v>
      </c>
      <c r="D934" s="5"/>
      <c r="E934" s="5"/>
      <c r="F934" s="111">
        <f>'PRPM WP2'!C935</f>
        <v>4.5699999999999998E-2</v>
      </c>
      <c r="G934" s="5"/>
      <c r="H934" s="111">
        <f>'PRPM WP2'!H935</f>
        <v>5.4869166666666703E-3</v>
      </c>
      <c r="I934" s="111">
        <f t="shared" si="26"/>
        <v>4.021308333333333E-2</v>
      </c>
      <c r="J934" s="399">
        <v>37865</v>
      </c>
    </row>
    <row r="935" spans="1:10" ht="14.5" customHeight="1" x14ac:dyDescent="0.15">
      <c r="A935" s="116">
        <v>3</v>
      </c>
      <c r="B935" s="399">
        <f t="shared" si="24"/>
        <v>37895</v>
      </c>
      <c r="C935" s="16" t="str">
        <f t="shared" si="25"/>
        <v>S&amp;P 500 Utility Index</v>
      </c>
      <c r="D935" s="5"/>
      <c r="E935" s="5"/>
      <c r="F935" s="111">
        <f>'PRPM WP2'!C936</f>
        <v>1.12E-2</v>
      </c>
      <c r="G935" s="5"/>
      <c r="H935" s="111">
        <f>'PRPM WP2'!H936</f>
        <v>5.3499999999999997E-3</v>
      </c>
      <c r="I935" s="111">
        <f t="shared" si="26"/>
        <v>5.8500000000000002E-3</v>
      </c>
      <c r="J935" s="399">
        <v>37895</v>
      </c>
    </row>
    <row r="936" spans="1:10" ht="14.5" customHeight="1" x14ac:dyDescent="0.15">
      <c r="A936" s="116">
        <v>3</v>
      </c>
      <c r="B936" s="399">
        <f t="shared" si="24"/>
        <v>37926</v>
      </c>
      <c r="C936" s="16" t="str">
        <f t="shared" si="25"/>
        <v>S&amp;P 500 Utility Index</v>
      </c>
      <c r="D936" s="5"/>
      <c r="E936" s="5"/>
      <c r="F936" s="111">
        <f>'PRPM WP2'!C937</f>
        <v>-5.0000000000000001E-4</v>
      </c>
      <c r="G936" s="5"/>
      <c r="H936" s="111">
        <f>'PRPM WP2'!H937</f>
        <v>5.30933333333333E-3</v>
      </c>
      <c r="I936" s="111">
        <f t="shared" si="26"/>
        <v>-5.8093333333333295E-3</v>
      </c>
      <c r="J936" s="399">
        <v>37926</v>
      </c>
    </row>
    <row r="937" spans="1:10" ht="14.5" customHeight="1" x14ac:dyDescent="0.15">
      <c r="A937" s="116">
        <v>3</v>
      </c>
      <c r="B937" s="399">
        <f t="shared" si="24"/>
        <v>37956</v>
      </c>
      <c r="C937" s="16" t="str">
        <f t="shared" si="25"/>
        <v>S&amp;P 500 Utility Index</v>
      </c>
      <c r="D937" s="5"/>
      <c r="E937" s="5"/>
      <c r="F937" s="111">
        <f>'PRPM WP2'!C938</f>
        <v>6.7500000000000004E-2</v>
      </c>
      <c r="G937" s="5"/>
      <c r="H937" s="111">
        <f>'PRPM WP2'!H938</f>
        <v>5.2325000000000002E-3</v>
      </c>
      <c r="I937" s="111">
        <f t="shared" si="26"/>
        <v>6.2267500000000003E-2</v>
      </c>
      <c r="J937" s="399">
        <v>37956</v>
      </c>
    </row>
    <row r="938" spans="1:10" ht="14.5" customHeight="1" x14ac:dyDescent="0.15">
      <c r="A938" s="116">
        <v>3</v>
      </c>
      <c r="B938" s="399">
        <f t="shared" si="24"/>
        <v>37987</v>
      </c>
      <c r="C938" s="16" t="str">
        <f t="shared" si="25"/>
        <v>S&amp;P 500 Utility Index</v>
      </c>
      <c r="D938" s="5"/>
      <c r="E938" s="5"/>
      <c r="F938" s="111">
        <f>'PRPM WP2'!C939</f>
        <v>2.1600000000000001E-2</v>
      </c>
      <c r="G938" s="5"/>
      <c r="H938" s="111">
        <f>'PRPM WP2'!H939</f>
        <v>5.12808333333333E-3</v>
      </c>
      <c r="I938" s="111">
        <f t="shared" si="26"/>
        <v>1.6471916666666669E-2</v>
      </c>
      <c r="J938" s="399">
        <v>37987</v>
      </c>
    </row>
    <row r="939" spans="1:10" ht="14.5" customHeight="1" x14ac:dyDescent="0.15">
      <c r="A939" s="116">
        <v>3</v>
      </c>
      <c r="B939" s="399">
        <f t="shared" si="24"/>
        <v>38018</v>
      </c>
      <c r="C939" s="16" t="str">
        <f t="shared" si="25"/>
        <v>S&amp;P 500 Utility Index</v>
      </c>
      <c r="D939" s="5"/>
      <c r="E939" s="5"/>
      <c r="F939" s="111">
        <f>'PRPM WP2'!C940</f>
        <v>1.8100000000000002E-2</v>
      </c>
      <c r="G939" s="5"/>
      <c r="H939" s="111">
        <f>'PRPM WP2'!H940</f>
        <v>5.1250000000000002E-3</v>
      </c>
      <c r="I939" s="111">
        <f t="shared" si="26"/>
        <v>1.2975E-2</v>
      </c>
      <c r="J939" s="399">
        <v>38018</v>
      </c>
    </row>
    <row r="940" spans="1:10" ht="14.5" customHeight="1" x14ac:dyDescent="0.15">
      <c r="A940" s="116">
        <v>3</v>
      </c>
      <c r="B940" s="399">
        <f t="shared" si="24"/>
        <v>38047</v>
      </c>
      <c r="C940" s="16" t="str">
        <f t="shared" si="25"/>
        <v>S&amp;P 500 Utility Index</v>
      </c>
      <c r="D940" s="5"/>
      <c r="E940" s="5"/>
      <c r="F940" s="111">
        <f>'PRPM WP2'!C941</f>
        <v>1.04E-2</v>
      </c>
      <c r="G940" s="5"/>
      <c r="H940" s="111">
        <f>'PRPM WP2'!H941</f>
        <v>4.9753333333333299E-3</v>
      </c>
      <c r="I940" s="111">
        <f t="shared" si="26"/>
        <v>5.4246666666666696E-3</v>
      </c>
      <c r="J940" s="399">
        <v>38047</v>
      </c>
    </row>
    <row r="941" spans="1:10" ht="14.5" customHeight="1" x14ac:dyDescent="0.15">
      <c r="A941" s="116">
        <v>3</v>
      </c>
      <c r="B941" s="399">
        <f t="shared" si="24"/>
        <v>38078</v>
      </c>
      <c r="C941" s="16" t="str">
        <f t="shared" si="25"/>
        <v>S&amp;P 500 Utility Index</v>
      </c>
      <c r="D941" s="5"/>
      <c r="E941" s="5"/>
      <c r="F941" s="111">
        <f>'PRPM WP2'!C942</f>
        <v>-3.6200000000000003E-2</v>
      </c>
      <c r="G941" s="5"/>
      <c r="H941" s="111">
        <f>'PRPM WP2'!H942</f>
        <v>5.2709999999999996E-3</v>
      </c>
      <c r="I941" s="111">
        <f t="shared" si="26"/>
        <v>-4.1471000000000001E-2</v>
      </c>
      <c r="J941" s="399">
        <v>38078</v>
      </c>
    </row>
    <row r="942" spans="1:10" ht="14.5" customHeight="1" x14ac:dyDescent="0.15">
      <c r="A942" s="116">
        <v>3</v>
      </c>
      <c r="B942" s="399">
        <f t="shared" si="24"/>
        <v>38108</v>
      </c>
      <c r="C942" s="16" t="str">
        <f t="shared" si="25"/>
        <v>S&amp;P 500 Utility Index</v>
      </c>
      <c r="D942" s="5"/>
      <c r="E942" s="5"/>
      <c r="F942" s="111">
        <f>'PRPM WP2'!C943</f>
        <v>7.9000000000000008E-3</v>
      </c>
      <c r="G942" s="5"/>
      <c r="H942" s="111">
        <f>'PRPM WP2'!H943</f>
        <v>5.5170833333333296E-3</v>
      </c>
      <c r="I942" s="111">
        <f t="shared" si="26"/>
        <v>2.3829166666666712E-3</v>
      </c>
      <c r="J942" s="399">
        <v>38108</v>
      </c>
    </row>
    <row r="943" spans="1:10" ht="14.5" customHeight="1" x14ac:dyDescent="0.15">
      <c r="A943" s="116">
        <v>3</v>
      </c>
      <c r="B943" s="399">
        <f t="shared" si="24"/>
        <v>38139</v>
      </c>
      <c r="C943" s="16" t="str">
        <f t="shared" si="25"/>
        <v>S&amp;P 500 Utility Index</v>
      </c>
      <c r="D943" s="5"/>
      <c r="E943" s="5"/>
      <c r="F943" s="111">
        <f>'PRPM WP2'!C944</f>
        <v>1.55E-2</v>
      </c>
      <c r="G943" s="5"/>
      <c r="H943" s="111">
        <f>'PRPM WP2'!H944</f>
        <v>5.3876666666666699E-3</v>
      </c>
      <c r="I943" s="111">
        <f t="shared" si="26"/>
        <v>1.0112333333333331E-2</v>
      </c>
      <c r="J943" s="399">
        <v>38139</v>
      </c>
    </row>
    <row r="944" spans="1:10" ht="14.5" customHeight="1" x14ac:dyDescent="0.15">
      <c r="A944" s="116">
        <v>3</v>
      </c>
      <c r="B944" s="399">
        <f t="shared" si="24"/>
        <v>38169</v>
      </c>
      <c r="C944" s="16" t="str">
        <f t="shared" si="25"/>
        <v>S&amp;P 500 Utility Index</v>
      </c>
      <c r="D944" s="5"/>
      <c r="E944" s="5"/>
      <c r="F944" s="111">
        <f>'PRPM WP2'!C945</f>
        <v>1.7299999999999999E-2</v>
      </c>
      <c r="G944" s="5"/>
      <c r="H944" s="111">
        <f>'PRPM WP2'!H945</f>
        <v>5.2269999999999999E-3</v>
      </c>
      <c r="I944" s="111">
        <f t="shared" si="26"/>
        <v>1.2073E-2</v>
      </c>
      <c r="J944" s="399">
        <v>38169</v>
      </c>
    </row>
    <row r="945" spans="1:10" ht="14.5" customHeight="1" x14ac:dyDescent="0.15">
      <c r="A945" s="116">
        <v>3</v>
      </c>
      <c r="B945" s="399">
        <f t="shared" si="24"/>
        <v>38200</v>
      </c>
      <c r="C945" s="16" t="str">
        <f t="shared" si="25"/>
        <v>S&amp;P 500 Utility Index</v>
      </c>
      <c r="D945" s="5"/>
      <c r="E945" s="5"/>
      <c r="F945" s="111">
        <f>'PRPM WP2'!C946</f>
        <v>3.9300000000000002E-2</v>
      </c>
      <c r="G945" s="5"/>
      <c r="H945" s="111">
        <f>'PRPM WP2'!H946</f>
        <v>5.1234999999999996E-3</v>
      </c>
      <c r="I945" s="111">
        <f t="shared" si="26"/>
        <v>3.4176499999999999E-2</v>
      </c>
      <c r="J945" s="399">
        <v>38200</v>
      </c>
    </row>
    <row r="946" spans="1:10" ht="14.5" customHeight="1" x14ac:dyDescent="0.15">
      <c r="A946" s="116">
        <v>3</v>
      </c>
      <c r="B946" s="399">
        <f t="shared" si="24"/>
        <v>38231</v>
      </c>
      <c r="C946" s="16" t="str">
        <f t="shared" si="25"/>
        <v>S&amp;P 500 Utility Index</v>
      </c>
      <c r="D946" s="5"/>
      <c r="E946" s="5"/>
      <c r="F946" s="111">
        <f>'PRPM WP2'!C947</f>
        <v>9.1000000000000004E-3</v>
      </c>
      <c r="G946" s="5"/>
      <c r="H946" s="111">
        <f>'PRPM WP2'!H947</f>
        <v>4.9853333333333303E-3</v>
      </c>
      <c r="I946" s="111">
        <f t="shared" si="26"/>
        <v>4.1146666666666701E-3</v>
      </c>
      <c r="J946" s="399">
        <v>38231</v>
      </c>
    </row>
    <row r="947" spans="1:10" ht="14.5" customHeight="1" x14ac:dyDescent="0.15">
      <c r="A947" s="116">
        <v>3</v>
      </c>
      <c r="B947" s="399">
        <f t="shared" si="24"/>
        <v>38261</v>
      </c>
      <c r="C947" s="16" t="str">
        <f t="shared" si="25"/>
        <v>S&amp;P 500 Utility Index</v>
      </c>
      <c r="D947" s="5"/>
      <c r="E947" s="5"/>
      <c r="F947" s="111">
        <f>'PRPM WP2'!C948</f>
        <v>4.9500000000000002E-2</v>
      </c>
      <c r="G947" s="5"/>
      <c r="H947" s="111">
        <f>'PRPM WP2'!H948</f>
        <v>4.9920833333333301E-3</v>
      </c>
      <c r="I947" s="111">
        <f t="shared" si="26"/>
        <v>4.4507916666666675E-2</v>
      </c>
      <c r="J947" s="399">
        <v>38261</v>
      </c>
    </row>
    <row r="948" spans="1:10" ht="14.5" customHeight="1" x14ac:dyDescent="0.15">
      <c r="A948" s="116">
        <v>3</v>
      </c>
      <c r="B948" s="399">
        <f t="shared" si="24"/>
        <v>38292</v>
      </c>
      <c r="C948" s="16" t="str">
        <f t="shared" si="25"/>
        <v>S&amp;P 500 Utility Index</v>
      </c>
      <c r="D948" s="5"/>
      <c r="E948" s="5"/>
      <c r="F948" s="111">
        <f>'PRPM WP2'!C949</f>
        <v>4.07E-2</v>
      </c>
      <c r="G948" s="5"/>
      <c r="H948" s="111">
        <f>'PRPM WP2'!H949</f>
        <v>4.9627500000000001E-3</v>
      </c>
      <c r="I948" s="111">
        <f t="shared" si="26"/>
        <v>3.5737249999999998E-2</v>
      </c>
      <c r="J948" s="399">
        <v>38292</v>
      </c>
    </row>
    <row r="949" spans="1:10" ht="14.5" customHeight="1" x14ac:dyDescent="0.15">
      <c r="A949" s="116">
        <v>3</v>
      </c>
      <c r="B949" s="399">
        <f t="shared" si="24"/>
        <v>38322</v>
      </c>
      <c r="C949" s="16" t="str">
        <f t="shared" si="25"/>
        <v>S&amp;P 500 Utility Index</v>
      </c>
      <c r="D949" s="5"/>
      <c r="E949" s="5"/>
      <c r="F949" s="111">
        <f>'PRPM WP2'!C950</f>
        <v>2.6499999999999999E-2</v>
      </c>
      <c r="G949" s="5"/>
      <c r="H949" s="111">
        <f>'PRPM WP2'!H950</f>
        <v>4.9389166666666696E-3</v>
      </c>
      <c r="I949" s="111">
        <f t="shared" si="26"/>
        <v>2.1561083333333328E-2</v>
      </c>
      <c r="J949" s="399">
        <v>38322</v>
      </c>
    </row>
    <row r="950" spans="1:10" ht="14.5" customHeight="1" x14ac:dyDescent="0.15">
      <c r="A950" s="116">
        <v>3</v>
      </c>
      <c r="B950" s="399">
        <f t="shared" ref="B950:B1013" si="27">DATE(YEAR(B949),MONTH(B949)+1,1)</f>
        <v>38353</v>
      </c>
      <c r="C950" s="16" t="str">
        <f t="shared" ref="C950:C1013" si="28">C949</f>
        <v>S&amp;P 500 Utility Index</v>
      </c>
      <c r="D950" s="5"/>
      <c r="E950" s="5"/>
      <c r="F950" s="111">
        <f>'PRPM WP2'!C951</f>
        <v>2.2100000000000002E-2</v>
      </c>
      <c r="G950" s="5"/>
      <c r="H950" s="111">
        <f>'PRPM WP2'!H951</f>
        <v>4.8279166666666696E-3</v>
      </c>
      <c r="I950" s="111">
        <f t="shared" si="26"/>
        <v>1.7272083333333334E-2</v>
      </c>
      <c r="J950" s="399">
        <v>38353</v>
      </c>
    </row>
    <row r="951" spans="1:10" ht="14.5" customHeight="1" x14ac:dyDescent="0.15">
      <c r="A951" s="116">
        <v>3</v>
      </c>
      <c r="B951" s="399">
        <f t="shared" si="27"/>
        <v>38384</v>
      </c>
      <c r="C951" s="16" t="str">
        <f t="shared" si="28"/>
        <v>S&amp;P 500 Utility Index</v>
      </c>
      <c r="D951" s="5"/>
      <c r="E951" s="5"/>
      <c r="F951" s="111">
        <f>'PRPM WP2'!C952</f>
        <v>1.9699999999999999E-2</v>
      </c>
      <c r="G951" s="5"/>
      <c r="H951" s="111">
        <f>'PRPM WP2'!H952</f>
        <v>4.6785000000000004E-3</v>
      </c>
      <c r="I951" s="111">
        <f t="shared" si="26"/>
        <v>1.5021499999999998E-2</v>
      </c>
      <c r="J951" s="399">
        <v>38384</v>
      </c>
    </row>
    <row r="952" spans="1:10" ht="14.5" customHeight="1" x14ac:dyDescent="0.15">
      <c r="A952" s="116">
        <v>3</v>
      </c>
      <c r="B952" s="399">
        <f t="shared" si="27"/>
        <v>38412</v>
      </c>
      <c r="C952" s="16" t="str">
        <f t="shared" si="28"/>
        <v>S&amp;P 500 Utility Index</v>
      </c>
      <c r="D952" s="5"/>
      <c r="E952" s="5"/>
      <c r="F952" s="111">
        <f>'PRPM WP2'!C953</f>
        <v>1.0800000000000001E-2</v>
      </c>
      <c r="G952" s="5"/>
      <c r="H952" s="111">
        <f>'PRPM WP2'!H953</f>
        <v>4.8553333333333304E-3</v>
      </c>
      <c r="I952" s="111">
        <f t="shared" si="26"/>
        <v>5.9446666666666701E-3</v>
      </c>
      <c r="J952" s="399">
        <v>38412</v>
      </c>
    </row>
    <row r="953" spans="1:10" ht="14.5" customHeight="1" x14ac:dyDescent="0.15">
      <c r="A953" s="116">
        <v>3</v>
      </c>
      <c r="B953" s="399">
        <f t="shared" si="27"/>
        <v>38443</v>
      </c>
      <c r="C953" s="16" t="str">
        <f t="shared" si="28"/>
        <v>S&amp;P 500 Utility Index</v>
      </c>
      <c r="D953" s="5"/>
      <c r="E953" s="5"/>
      <c r="F953" s="111">
        <f>'PRPM WP2'!C954</f>
        <v>3.2099999999999997E-2</v>
      </c>
      <c r="G953" s="5"/>
      <c r="H953" s="111">
        <f>'PRPM WP2'!H954</f>
        <v>4.7079166666666701E-3</v>
      </c>
      <c r="I953" s="111">
        <f t="shared" si="26"/>
        <v>2.7392083333333327E-2</v>
      </c>
      <c r="J953" s="399">
        <v>38443</v>
      </c>
    </row>
    <row r="954" spans="1:10" ht="14.5" customHeight="1" x14ac:dyDescent="0.15">
      <c r="A954" s="116">
        <v>3</v>
      </c>
      <c r="B954" s="399">
        <f t="shared" si="27"/>
        <v>38473</v>
      </c>
      <c r="C954" s="16" t="str">
        <f t="shared" si="28"/>
        <v>S&amp;P 500 Utility Index</v>
      </c>
      <c r="D954" s="5"/>
      <c r="E954" s="5"/>
      <c r="F954" s="111">
        <f>'PRPM WP2'!C955</f>
        <v>8.0000000000000004E-4</v>
      </c>
      <c r="G954" s="5"/>
      <c r="H954" s="111">
        <f>'PRPM WP2'!H955</f>
        <v>4.6162499999999997E-3</v>
      </c>
      <c r="I954" s="111">
        <f t="shared" si="26"/>
        <v>-3.8162499999999998E-3</v>
      </c>
      <c r="J954" s="399">
        <v>38473</v>
      </c>
    </row>
    <row r="955" spans="1:10" ht="14.5" customHeight="1" x14ac:dyDescent="0.15">
      <c r="A955" s="116">
        <v>3</v>
      </c>
      <c r="B955" s="399">
        <f t="shared" si="27"/>
        <v>38504</v>
      </c>
      <c r="C955" s="16" t="str">
        <f t="shared" si="28"/>
        <v>S&amp;P 500 Utility Index</v>
      </c>
      <c r="D955" s="5"/>
      <c r="E955" s="5"/>
      <c r="F955" s="111">
        <f>'PRPM WP2'!C956</f>
        <v>5.7599999999999998E-2</v>
      </c>
      <c r="G955" s="5"/>
      <c r="H955" s="111">
        <f>'PRPM WP2'!H956</f>
        <v>4.5019166666666697E-3</v>
      </c>
      <c r="I955" s="111">
        <f t="shared" si="26"/>
        <v>5.309808333333333E-2</v>
      </c>
      <c r="J955" s="399">
        <v>38504</v>
      </c>
    </row>
    <row r="956" spans="1:10" ht="14.5" customHeight="1" x14ac:dyDescent="0.15">
      <c r="A956" s="116">
        <v>3</v>
      </c>
      <c r="B956" s="399">
        <f t="shared" si="27"/>
        <v>38534</v>
      </c>
      <c r="C956" s="16" t="str">
        <f t="shared" si="28"/>
        <v>S&amp;P 500 Utility Index</v>
      </c>
      <c r="D956" s="5"/>
      <c r="E956" s="5"/>
      <c r="F956" s="111">
        <f>'PRPM WP2'!C957</f>
        <v>2.3300000000000001E-2</v>
      </c>
      <c r="G956" s="5"/>
      <c r="H956" s="111">
        <f>'PRPM WP2'!H957</f>
        <v>4.58291666666667E-3</v>
      </c>
      <c r="I956" s="111">
        <f t="shared" si="26"/>
        <v>1.8717083333333332E-2</v>
      </c>
      <c r="J956" s="399">
        <v>38534</v>
      </c>
    </row>
    <row r="957" spans="1:10" ht="14.5" customHeight="1" x14ac:dyDescent="0.15">
      <c r="A957" s="116">
        <v>3</v>
      </c>
      <c r="B957" s="399">
        <f t="shared" si="27"/>
        <v>38565</v>
      </c>
      <c r="C957" s="16" t="str">
        <f t="shared" si="28"/>
        <v>S&amp;P 500 Utility Index</v>
      </c>
      <c r="D957" s="5"/>
      <c r="E957" s="5"/>
      <c r="F957" s="111">
        <f>'PRPM WP2'!C958</f>
        <v>7.3000000000000001E-3</v>
      </c>
      <c r="G957" s="5"/>
      <c r="H957" s="111">
        <f>'PRPM WP2'!H958</f>
        <v>4.5909166666666702E-3</v>
      </c>
      <c r="I957" s="111">
        <f t="shared" si="26"/>
        <v>2.7090833333333298E-3</v>
      </c>
      <c r="J957" s="399">
        <v>38565</v>
      </c>
    </row>
    <row r="958" spans="1:10" ht="14.5" customHeight="1" x14ac:dyDescent="0.15">
      <c r="A958" s="116">
        <v>3</v>
      </c>
      <c r="B958" s="399">
        <f t="shared" si="27"/>
        <v>38596</v>
      </c>
      <c r="C958" s="16" t="str">
        <f t="shared" si="28"/>
        <v>S&amp;P 500 Utility Index</v>
      </c>
      <c r="D958" s="5"/>
      <c r="E958" s="5"/>
      <c r="F958" s="111">
        <f>'PRPM WP2'!C959</f>
        <v>4.02E-2</v>
      </c>
      <c r="G958" s="5"/>
      <c r="H958" s="111">
        <f>'PRPM WP2'!H959</f>
        <v>4.5853333333333302E-3</v>
      </c>
      <c r="I958" s="111">
        <f t="shared" si="26"/>
        <v>3.5614666666666669E-2</v>
      </c>
      <c r="J958" s="399">
        <v>38596</v>
      </c>
    </row>
    <row r="959" spans="1:10" ht="14.5" customHeight="1" x14ac:dyDescent="0.15">
      <c r="A959" s="116">
        <v>3</v>
      </c>
      <c r="B959" s="399">
        <f t="shared" si="27"/>
        <v>38626</v>
      </c>
      <c r="C959" s="16" t="str">
        <f t="shared" si="28"/>
        <v>S&amp;P 500 Utility Index</v>
      </c>
      <c r="D959" s="5"/>
      <c r="E959" s="5"/>
      <c r="F959" s="111">
        <f>'PRPM WP2'!C960</f>
        <v>-6.1699999999999998E-2</v>
      </c>
      <c r="G959" s="5"/>
      <c r="H959" s="111">
        <f>'PRPM WP2'!H960</f>
        <v>4.8123333333333299E-3</v>
      </c>
      <c r="I959" s="111">
        <f t="shared" si="26"/>
        <v>-6.6512333333333326E-2</v>
      </c>
      <c r="J959" s="399">
        <v>38626</v>
      </c>
    </row>
    <row r="960" spans="1:10" ht="14.5" customHeight="1" x14ac:dyDescent="0.15">
      <c r="A960" s="116">
        <v>3</v>
      </c>
      <c r="B960" s="399">
        <f t="shared" si="27"/>
        <v>38657</v>
      </c>
      <c r="C960" s="16" t="str">
        <f t="shared" si="28"/>
        <v>S&amp;P 500 Utility Index</v>
      </c>
      <c r="D960" s="5"/>
      <c r="E960" s="5"/>
      <c r="F960" s="111">
        <f>'PRPM WP2'!C961</f>
        <v>-3.8999999999999998E-3</v>
      </c>
      <c r="G960" s="5"/>
      <c r="H960" s="111">
        <f>'PRPM WP2'!H961</f>
        <v>4.8986666666666701E-3</v>
      </c>
      <c r="I960" s="111">
        <f t="shared" si="26"/>
        <v>-8.7986666666666699E-3</v>
      </c>
      <c r="J960" s="399">
        <v>38657</v>
      </c>
    </row>
    <row r="961" spans="1:10" ht="14.5" customHeight="1" x14ac:dyDescent="0.15">
      <c r="A961" s="116">
        <v>3</v>
      </c>
      <c r="B961" s="399">
        <f t="shared" si="27"/>
        <v>38687</v>
      </c>
      <c r="C961" s="16" t="str">
        <f t="shared" si="28"/>
        <v>S&amp;P 500 Utility Index</v>
      </c>
      <c r="D961" s="5"/>
      <c r="E961" s="5"/>
      <c r="F961" s="111">
        <f>'PRPM WP2'!C962</f>
        <v>1.0999999999999999E-2</v>
      </c>
      <c r="G961" s="5"/>
      <c r="H961" s="111">
        <f>'PRPM WP2'!H962</f>
        <v>4.8481666666666699E-3</v>
      </c>
      <c r="I961" s="111">
        <f t="shared" si="26"/>
        <v>6.1518333333333295E-3</v>
      </c>
      <c r="J961" s="399">
        <v>38687</v>
      </c>
    </row>
    <row r="962" spans="1:10" ht="14.5" customHeight="1" x14ac:dyDescent="0.15">
      <c r="A962" s="116">
        <v>3</v>
      </c>
      <c r="B962" s="399">
        <f t="shared" si="27"/>
        <v>38718</v>
      </c>
      <c r="C962" s="16" t="str">
        <f t="shared" si="28"/>
        <v>S&amp;P 500 Utility Index</v>
      </c>
      <c r="D962" s="5"/>
      <c r="E962" s="5"/>
      <c r="F962" s="111">
        <f>'PRPM WP2'!C963</f>
        <v>2.6348E-2</v>
      </c>
      <c r="G962" s="5"/>
      <c r="H962" s="111">
        <f>'PRPM WP2'!H963</f>
        <v>4.7916666666666698E-3</v>
      </c>
      <c r="I962" s="111">
        <f t="shared" si="26"/>
        <v>2.155633333333333E-2</v>
      </c>
      <c r="J962" s="399">
        <v>38718</v>
      </c>
    </row>
    <row r="963" spans="1:10" ht="14.5" customHeight="1" x14ac:dyDescent="0.15">
      <c r="A963" s="116">
        <v>3</v>
      </c>
      <c r="B963" s="399">
        <f t="shared" si="27"/>
        <v>38749</v>
      </c>
      <c r="C963" s="16" t="str">
        <f t="shared" si="28"/>
        <v>S&amp;P 500 Utility Index</v>
      </c>
      <c r="D963" s="5"/>
      <c r="E963" s="5"/>
      <c r="F963" s="111">
        <f>'PRPM WP2'!C964</f>
        <v>9.5270000000000007E-3</v>
      </c>
      <c r="G963" s="5"/>
      <c r="H963" s="111">
        <f>'PRPM WP2'!H964</f>
        <v>4.8500000000000001E-3</v>
      </c>
      <c r="I963" s="111">
        <f t="shared" si="26"/>
        <v>4.6770000000000006E-3</v>
      </c>
      <c r="J963" s="399">
        <v>38749</v>
      </c>
    </row>
    <row r="964" spans="1:10" ht="14.5" customHeight="1" x14ac:dyDescent="0.15">
      <c r="A964" s="116">
        <v>3</v>
      </c>
      <c r="B964" s="399">
        <f t="shared" si="27"/>
        <v>38777</v>
      </c>
      <c r="C964" s="16" t="str">
        <f t="shared" si="28"/>
        <v>S&amp;P 500 Utility Index</v>
      </c>
      <c r="D964" s="5"/>
      <c r="E964" s="5"/>
      <c r="F964" s="111">
        <f>'PRPM WP2'!C965</f>
        <v>-4.6344999999999997E-2</v>
      </c>
      <c r="G964" s="5"/>
      <c r="H964" s="111">
        <f>'PRPM WP2'!H965</f>
        <v>4.9833333333333301E-3</v>
      </c>
      <c r="I964" s="111">
        <f t="shared" si="26"/>
        <v>-5.132833333333333E-2</v>
      </c>
      <c r="J964" s="399">
        <v>38777</v>
      </c>
    </row>
    <row r="965" spans="1:10" ht="14.5" customHeight="1" x14ac:dyDescent="0.15">
      <c r="A965" s="116">
        <v>3</v>
      </c>
      <c r="B965" s="399">
        <f t="shared" si="27"/>
        <v>38808</v>
      </c>
      <c r="C965" s="16" t="str">
        <f t="shared" si="28"/>
        <v>S&amp;P 500 Utility Index</v>
      </c>
      <c r="D965" s="5"/>
      <c r="E965" s="5"/>
      <c r="F965" s="111">
        <f>'PRPM WP2'!C966</f>
        <v>1.7167000000000002E-2</v>
      </c>
      <c r="G965" s="5"/>
      <c r="H965" s="111">
        <f>'PRPM WP2'!H966</f>
        <v>5.2416666666666696E-3</v>
      </c>
      <c r="I965" s="111">
        <f t="shared" si="26"/>
        <v>1.1925333333333333E-2</v>
      </c>
      <c r="J965" s="399">
        <v>38808</v>
      </c>
    </row>
    <row r="966" spans="1:10" ht="14.5" customHeight="1" x14ac:dyDescent="0.15">
      <c r="A966" s="116">
        <v>3</v>
      </c>
      <c r="B966" s="399">
        <f t="shared" si="27"/>
        <v>38838</v>
      </c>
      <c r="C966" s="16" t="str">
        <f t="shared" si="28"/>
        <v>S&amp;P 500 Utility Index</v>
      </c>
      <c r="D966" s="5"/>
      <c r="E966" s="5"/>
      <c r="F966" s="111">
        <f>'PRPM WP2'!C967</f>
        <v>1.4281E-2</v>
      </c>
      <c r="G966" s="5"/>
      <c r="H966" s="111">
        <f>'PRPM WP2'!H967</f>
        <v>5.3499999999999997E-3</v>
      </c>
      <c r="I966" s="111">
        <f t="shared" si="26"/>
        <v>8.9310000000000014E-3</v>
      </c>
      <c r="J966" s="399">
        <v>38838</v>
      </c>
    </row>
    <row r="967" spans="1:10" ht="14.5" customHeight="1" x14ac:dyDescent="0.15">
      <c r="A967" s="116">
        <v>3</v>
      </c>
      <c r="B967" s="399">
        <f t="shared" si="27"/>
        <v>38869</v>
      </c>
      <c r="C967" s="16" t="str">
        <f t="shared" si="28"/>
        <v>S&amp;P 500 Utility Index</v>
      </c>
      <c r="D967" s="5"/>
      <c r="E967" s="5"/>
      <c r="F967" s="111">
        <f>'PRPM WP2'!C968</f>
        <v>2.4157999999999999E-2</v>
      </c>
      <c r="G967" s="5"/>
      <c r="H967" s="111">
        <f>'PRPM WP2'!H968</f>
        <v>5.3333333333333297E-3</v>
      </c>
      <c r="I967" s="111">
        <f t="shared" si="26"/>
        <v>1.882466666666667E-2</v>
      </c>
      <c r="J967" s="399">
        <v>38869</v>
      </c>
    </row>
    <row r="968" spans="1:10" ht="14.5" customHeight="1" x14ac:dyDescent="0.15">
      <c r="A968" s="116">
        <v>3</v>
      </c>
      <c r="B968" s="399">
        <f t="shared" si="27"/>
        <v>38899</v>
      </c>
      <c r="C968" s="16" t="str">
        <f t="shared" si="28"/>
        <v>S&amp;P 500 Utility Index</v>
      </c>
      <c r="D968" s="5"/>
      <c r="E968" s="5"/>
      <c r="F968" s="111">
        <f>'PRPM WP2'!C969</f>
        <v>5.1109000000000002E-2</v>
      </c>
      <c r="G968" s="5"/>
      <c r="H968" s="111">
        <f>'PRPM WP2'!H969</f>
        <v>5.3083333333333298E-3</v>
      </c>
      <c r="I968" s="111">
        <f t="shared" si="26"/>
        <v>4.580066666666667E-2</v>
      </c>
      <c r="J968" s="399">
        <v>38899</v>
      </c>
    </row>
    <row r="969" spans="1:10" ht="14.5" customHeight="1" x14ac:dyDescent="0.15">
      <c r="A969" s="116">
        <v>3</v>
      </c>
      <c r="B969" s="399">
        <f t="shared" si="27"/>
        <v>38930</v>
      </c>
      <c r="C969" s="16" t="str">
        <f t="shared" si="28"/>
        <v>S&amp;P 500 Utility Index</v>
      </c>
      <c r="D969" s="5"/>
      <c r="E969" s="5"/>
      <c r="F969" s="111">
        <f>'PRPM WP2'!C970</f>
        <v>2.7122E-2</v>
      </c>
      <c r="G969" s="5"/>
      <c r="H969" s="111">
        <f>'PRPM WP2'!H970</f>
        <v>5.1666666666666701E-3</v>
      </c>
      <c r="I969" s="111">
        <f t="shared" si="26"/>
        <v>2.195533333333333E-2</v>
      </c>
      <c r="J969" s="399">
        <v>38930</v>
      </c>
    </row>
    <row r="970" spans="1:10" ht="14.5" customHeight="1" x14ac:dyDescent="0.15">
      <c r="A970" s="116">
        <v>3</v>
      </c>
      <c r="B970" s="399">
        <f t="shared" si="27"/>
        <v>38961</v>
      </c>
      <c r="C970" s="16" t="str">
        <f t="shared" si="28"/>
        <v>S&amp;P 500 Utility Index</v>
      </c>
      <c r="D970" s="5"/>
      <c r="E970" s="5"/>
      <c r="F970" s="111">
        <f>'PRPM WP2'!C971</f>
        <v>-1.7361999999999999E-2</v>
      </c>
      <c r="G970" s="5"/>
      <c r="H970" s="111">
        <f>'PRPM WP2'!H971</f>
        <v>5.0000000000000001E-3</v>
      </c>
      <c r="I970" s="111">
        <f t="shared" si="26"/>
        <v>-2.2362E-2</v>
      </c>
      <c r="J970" s="399">
        <v>38961</v>
      </c>
    </row>
    <row r="971" spans="1:10" ht="14.5" customHeight="1" x14ac:dyDescent="0.15">
      <c r="A971" s="116">
        <v>3</v>
      </c>
      <c r="B971" s="399">
        <f t="shared" si="27"/>
        <v>38991</v>
      </c>
      <c r="C971" s="16" t="str">
        <f t="shared" si="28"/>
        <v>S&amp;P 500 Utility Index</v>
      </c>
      <c r="D971" s="5"/>
      <c r="E971" s="5"/>
      <c r="F971" s="111">
        <f>'PRPM WP2'!C972</f>
        <v>5.6025999999999999E-2</v>
      </c>
      <c r="G971" s="5"/>
      <c r="H971" s="111">
        <f>'PRPM WP2'!H972</f>
        <v>4.9833333333333301E-3</v>
      </c>
      <c r="I971" s="111">
        <f t="shared" si="26"/>
        <v>5.1042666666666667E-2</v>
      </c>
      <c r="J971" s="399">
        <v>38991</v>
      </c>
    </row>
    <row r="972" spans="1:10" ht="14.5" customHeight="1" x14ac:dyDescent="0.15">
      <c r="A972" s="116">
        <v>3</v>
      </c>
      <c r="B972" s="399">
        <f t="shared" si="27"/>
        <v>39022</v>
      </c>
      <c r="C972" s="16" t="str">
        <f t="shared" si="28"/>
        <v>S&amp;P 500 Utility Index</v>
      </c>
      <c r="D972" s="5"/>
      <c r="E972" s="5"/>
      <c r="F972" s="111">
        <f>'PRPM WP2'!C973</f>
        <v>2.1405E-2</v>
      </c>
      <c r="G972" s="5"/>
      <c r="H972" s="111">
        <f>'PRPM WP2'!H973</f>
        <v>4.8333333333333301E-3</v>
      </c>
      <c r="I972" s="111">
        <f t="shared" si="26"/>
        <v>1.6571666666666672E-2</v>
      </c>
      <c r="J972" s="399">
        <v>39022</v>
      </c>
    </row>
    <row r="973" spans="1:10" ht="14.5" customHeight="1" x14ac:dyDescent="0.15">
      <c r="A973" s="116">
        <v>3</v>
      </c>
      <c r="B973" s="399">
        <f t="shared" si="27"/>
        <v>39052</v>
      </c>
      <c r="C973" s="16" t="str">
        <f t="shared" si="28"/>
        <v>S&amp;P 500 Utility Index</v>
      </c>
      <c r="D973" s="5"/>
      <c r="E973" s="5"/>
      <c r="F973" s="111">
        <f>'PRPM WP2'!C974</f>
        <v>1.1816999999999999E-2</v>
      </c>
      <c r="G973" s="5"/>
      <c r="H973" s="111">
        <f>'PRPM WP2'!H974</f>
        <v>4.8416666666666703E-3</v>
      </c>
      <c r="I973" s="111">
        <f t="shared" si="26"/>
        <v>6.975333333333329E-3</v>
      </c>
      <c r="J973" s="399">
        <v>39052</v>
      </c>
    </row>
    <row r="974" spans="1:10" ht="14.5" customHeight="1" x14ac:dyDescent="0.15">
      <c r="A974" s="116">
        <v>3</v>
      </c>
      <c r="B974" s="399">
        <f t="shared" si="27"/>
        <v>39083</v>
      </c>
      <c r="C974" s="16" t="str">
        <f t="shared" si="28"/>
        <v>S&amp;P 500 Utility Index</v>
      </c>
      <c r="D974" s="5"/>
      <c r="E974" s="5"/>
      <c r="F974" s="111">
        <f>'PRPM WP2'!C975</f>
        <v>-1.134E-3</v>
      </c>
      <c r="G974" s="5"/>
      <c r="H974" s="111">
        <f>'PRPM WP2'!H975</f>
        <v>4.9666666666666696E-3</v>
      </c>
      <c r="I974" s="111">
        <f t="shared" si="26"/>
        <v>-6.1006666666666692E-3</v>
      </c>
      <c r="J974" s="399">
        <v>39083</v>
      </c>
    </row>
    <row r="975" spans="1:10" ht="14.5" customHeight="1" x14ac:dyDescent="0.15">
      <c r="A975" s="116">
        <v>3</v>
      </c>
      <c r="B975" s="399">
        <f t="shared" si="27"/>
        <v>39114</v>
      </c>
      <c r="C975" s="16" t="str">
        <f t="shared" si="28"/>
        <v>S&amp;P 500 Utility Index</v>
      </c>
      <c r="D975" s="5"/>
      <c r="E975" s="5"/>
      <c r="F975" s="111">
        <f>'PRPM WP2'!C976</f>
        <v>5.0340999999999997E-2</v>
      </c>
      <c r="G975" s="5"/>
      <c r="H975" s="111">
        <f>'PRPM WP2'!H976</f>
        <v>4.9166666666666699E-3</v>
      </c>
      <c r="I975" s="111">
        <f t="shared" si="26"/>
        <v>4.542433333333333E-2</v>
      </c>
      <c r="J975" s="399">
        <v>39114</v>
      </c>
    </row>
    <row r="976" spans="1:10" ht="14.5" customHeight="1" x14ac:dyDescent="0.15">
      <c r="A976" s="116">
        <v>3</v>
      </c>
      <c r="B976" s="399">
        <f t="shared" si="27"/>
        <v>39142</v>
      </c>
      <c r="C976" s="16" t="str">
        <f t="shared" si="28"/>
        <v>S&amp;P 500 Utility Index</v>
      </c>
      <c r="D976" s="5"/>
      <c r="E976" s="5"/>
      <c r="F976" s="111">
        <f>'PRPM WP2'!C977</f>
        <v>4.1373E-2</v>
      </c>
      <c r="G976" s="5"/>
      <c r="H976" s="111">
        <f>'PRPM WP2'!H977</f>
        <v>4.875E-3</v>
      </c>
      <c r="I976" s="111">
        <f t="shared" si="26"/>
        <v>3.6498000000000003E-2</v>
      </c>
      <c r="J976" s="399">
        <v>39142</v>
      </c>
    </row>
    <row r="977" spans="1:10" ht="14.5" customHeight="1" x14ac:dyDescent="0.15">
      <c r="A977" s="116">
        <v>3</v>
      </c>
      <c r="B977" s="399">
        <f t="shared" si="27"/>
        <v>39173</v>
      </c>
      <c r="C977" s="16" t="str">
        <f t="shared" si="28"/>
        <v>S&amp;P 500 Utility Index</v>
      </c>
      <c r="D977" s="5"/>
      <c r="E977" s="5"/>
      <c r="F977" s="111">
        <f>'PRPM WP2'!C978</f>
        <v>4.3758999999999999E-2</v>
      </c>
      <c r="G977" s="5"/>
      <c r="H977" s="111">
        <f>'PRPM WP2'!H978</f>
        <v>4.9750000000000003E-3</v>
      </c>
      <c r="I977" s="111">
        <f t="shared" si="26"/>
        <v>3.8783999999999999E-2</v>
      </c>
      <c r="J977" s="399">
        <v>39173</v>
      </c>
    </row>
    <row r="978" spans="1:10" ht="14.5" customHeight="1" x14ac:dyDescent="0.15">
      <c r="A978" s="116">
        <v>3</v>
      </c>
      <c r="B978" s="399">
        <f t="shared" si="27"/>
        <v>39203</v>
      </c>
      <c r="C978" s="16" t="str">
        <f t="shared" si="28"/>
        <v>S&amp;P 500 Utility Index</v>
      </c>
      <c r="D978" s="5"/>
      <c r="E978" s="5"/>
      <c r="F978" s="111">
        <f>'PRPM WP2'!C979</f>
        <v>5.1450000000000003E-3</v>
      </c>
      <c r="G978" s="5"/>
      <c r="H978" s="111">
        <f>'PRPM WP2'!H979</f>
        <v>4.9916666666666703E-3</v>
      </c>
      <c r="I978" s="111">
        <f t="shared" si="26"/>
        <v>1.5333333333332998E-4</v>
      </c>
      <c r="J978" s="399">
        <v>39203</v>
      </c>
    </row>
    <row r="979" spans="1:10" ht="14.5" customHeight="1" x14ac:dyDescent="0.15">
      <c r="A979" s="116">
        <v>3</v>
      </c>
      <c r="B979" s="399">
        <f t="shared" si="27"/>
        <v>39234</v>
      </c>
      <c r="C979" s="16" t="str">
        <f t="shared" si="28"/>
        <v>S&amp;P 500 Utility Index</v>
      </c>
      <c r="D979" s="5"/>
      <c r="E979" s="5"/>
      <c r="F979" s="111">
        <f>'PRPM WP2'!C980</f>
        <v>-5.0620999999999999E-2</v>
      </c>
      <c r="G979" s="5"/>
      <c r="H979" s="111">
        <f>'PRPM WP2'!H980</f>
        <v>5.2500000000000003E-3</v>
      </c>
      <c r="I979" s="111">
        <f t="shared" si="26"/>
        <v>-5.5870999999999997E-2</v>
      </c>
      <c r="J979" s="399">
        <v>39234</v>
      </c>
    </row>
    <row r="980" spans="1:10" ht="14.5" customHeight="1" x14ac:dyDescent="0.15">
      <c r="A980" s="116">
        <v>3</v>
      </c>
      <c r="B980" s="399">
        <f t="shared" si="27"/>
        <v>39264</v>
      </c>
      <c r="C980" s="16" t="str">
        <f t="shared" si="28"/>
        <v>S&amp;P 500 Utility Index</v>
      </c>
      <c r="D980" s="5"/>
      <c r="E980" s="5"/>
      <c r="F980" s="111">
        <f>'PRPM WP2'!C981</f>
        <v>-3.5666000000000003E-2</v>
      </c>
      <c r="G980" s="5"/>
      <c r="H980" s="111">
        <f>'PRPM WP2'!H981</f>
        <v>5.2083333333333296E-3</v>
      </c>
      <c r="I980" s="111">
        <f t="shared" si="26"/>
        <v>-4.0874333333333332E-2</v>
      </c>
      <c r="J980" s="399">
        <v>39264</v>
      </c>
    </row>
    <row r="981" spans="1:10" ht="14.5" customHeight="1" x14ac:dyDescent="0.15">
      <c r="A981" s="116">
        <v>3</v>
      </c>
      <c r="B981" s="399">
        <f t="shared" si="27"/>
        <v>39295</v>
      </c>
      <c r="C981" s="16" t="str">
        <f t="shared" si="28"/>
        <v>S&amp;P 500 Utility Index</v>
      </c>
      <c r="D981" s="5"/>
      <c r="E981" s="5"/>
      <c r="F981" s="111">
        <f>'PRPM WP2'!C982</f>
        <v>2.0955999999999999E-2</v>
      </c>
      <c r="G981" s="5"/>
      <c r="H981" s="111">
        <f>'PRPM WP2'!H982</f>
        <v>5.1999999999999998E-3</v>
      </c>
      <c r="I981" s="111">
        <f t="shared" si="26"/>
        <v>1.5755999999999999E-2</v>
      </c>
      <c r="J981" s="399">
        <v>39295</v>
      </c>
    </row>
    <row r="982" spans="1:10" ht="14.5" customHeight="1" x14ac:dyDescent="0.15">
      <c r="A982" s="116">
        <v>3</v>
      </c>
      <c r="B982" s="399">
        <f t="shared" si="27"/>
        <v>39326</v>
      </c>
      <c r="C982" s="16" t="str">
        <f t="shared" si="28"/>
        <v>S&amp;P 500 Utility Index</v>
      </c>
      <c r="D982" s="5"/>
      <c r="E982" s="5"/>
      <c r="F982" s="111">
        <f>'PRPM WP2'!C983</f>
        <v>3.5427E-2</v>
      </c>
      <c r="G982" s="5"/>
      <c r="H982" s="111">
        <f>'PRPM WP2'!H983</f>
        <v>5.1500000000000001E-3</v>
      </c>
      <c r="I982" s="111">
        <f t="shared" si="26"/>
        <v>3.0276999999999998E-2</v>
      </c>
      <c r="J982" s="399">
        <v>39326</v>
      </c>
    </row>
    <row r="983" spans="1:10" ht="14.5" customHeight="1" x14ac:dyDescent="0.15">
      <c r="A983" s="116">
        <v>3</v>
      </c>
      <c r="B983" s="399">
        <f t="shared" si="27"/>
        <v>39356</v>
      </c>
      <c r="C983" s="16" t="str">
        <f t="shared" si="28"/>
        <v>S&amp;P 500 Utility Index</v>
      </c>
      <c r="D983" s="5"/>
      <c r="E983" s="5"/>
      <c r="F983" s="111">
        <f>'PRPM WP2'!C984</f>
        <v>6.8640999999999994E-2</v>
      </c>
      <c r="G983" s="5"/>
      <c r="H983" s="111">
        <f>'PRPM WP2'!H984</f>
        <v>5.0916666666666697E-3</v>
      </c>
      <c r="I983" s="111">
        <f t="shared" si="26"/>
        <v>6.3549333333333319E-2</v>
      </c>
      <c r="J983" s="399">
        <v>39356</v>
      </c>
    </row>
    <row r="984" spans="1:10" ht="14.5" customHeight="1" x14ac:dyDescent="0.15">
      <c r="A984" s="116">
        <v>3</v>
      </c>
      <c r="B984" s="399">
        <f t="shared" si="27"/>
        <v>39387</v>
      </c>
      <c r="C984" s="16" t="str">
        <f t="shared" si="28"/>
        <v>S&amp;P 500 Utility Index</v>
      </c>
      <c r="D984" s="5"/>
      <c r="E984" s="5"/>
      <c r="F984" s="111">
        <f>'PRPM WP2'!C985</f>
        <v>3.405E-3</v>
      </c>
      <c r="G984" s="5"/>
      <c r="H984" s="111">
        <f>'PRPM WP2'!H985</f>
        <v>4.9750000000000003E-3</v>
      </c>
      <c r="I984" s="111">
        <f t="shared" si="26"/>
        <v>-1.5700000000000002E-3</v>
      </c>
      <c r="J984" s="399">
        <v>39387</v>
      </c>
    </row>
    <row r="985" spans="1:10" ht="14.5" customHeight="1" x14ac:dyDescent="0.15">
      <c r="A985" s="116">
        <v>3</v>
      </c>
      <c r="B985" s="399">
        <f t="shared" si="27"/>
        <v>39417</v>
      </c>
      <c r="C985" s="16" t="str">
        <f t="shared" si="28"/>
        <v>S&amp;P 500 Utility Index</v>
      </c>
      <c r="D985" s="5"/>
      <c r="E985" s="5"/>
      <c r="F985" s="111">
        <f>'PRPM WP2'!C986</f>
        <v>2.7539999999999999E-3</v>
      </c>
      <c r="G985" s="5"/>
      <c r="H985" s="111">
        <f>'PRPM WP2'!H986</f>
        <v>5.13333333333333E-3</v>
      </c>
      <c r="I985" s="111">
        <f t="shared" si="26"/>
        <v>-2.3793333333333301E-3</v>
      </c>
      <c r="J985" s="399">
        <v>39417</v>
      </c>
    </row>
    <row r="986" spans="1:10" ht="14.5" customHeight="1" x14ac:dyDescent="0.15">
      <c r="A986" s="116">
        <v>3</v>
      </c>
      <c r="B986" s="399">
        <f t="shared" si="27"/>
        <v>39448</v>
      </c>
      <c r="C986" s="16" t="str">
        <f t="shared" si="28"/>
        <v>S&amp;P 500 Utility Index</v>
      </c>
      <c r="D986" s="5"/>
      <c r="E986" s="5"/>
      <c r="F986" s="111">
        <f>'PRPM WP2'!C987</f>
        <v>-6.8132999999999999E-2</v>
      </c>
      <c r="G986" s="5"/>
      <c r="H986" s="111">
        <f>'PRPM WP2'!H987</f>
        <v>5.0166666666666701E-3</v>
      </c>
      <c r="I986" s="111">
        <f t="shared" ref="I986:I1049" si="29">F986-H986</f>
        <v>-7.3149666666666668E-2</v>
      </c>
      <c r="J986" s="399">
        <v>39448</v>
      </c>
    </row>
    <row r="987" spans="1:10" ht="14.5" customHeight="1" x14ac:dyDescent="0.15">
      <c r="A987" s="116">
        <v>3</v>
      </c>
      <c r="B987" s="399">
        <f t="shared" si="27"/>
        <v>39479</v>
      </c>
      <c r="C987" s="16" t="str">
        <f t="shared" si="28"/>
        <v>S&amp;P 500 Utility Index</v>
      </c>
      <c r="D987" s="5"/>
      <c r="E987" s="5"/>
      <c r="F987" s="111">
        <f>'PRPM WP2'!C988</f>
        <v>-4.9956E-2</v>
      </c>
      <c r="G987" s="5"/>
      <c r="H987" s="111">
        <f>'PRPM WP2'!H988</f>
        <v>5.1749999999999999E-3</v>
      </c>
      <c r="I987" s="111">
        <f t="shared" si="29"/>
        <v>-5.5130999999999999E-2</v>
      </c>
      <c r="J987" s="399">
        <v>39479</v>
      </c>
    </row>
    <row r="988" spans="1:10" ht="14.5" customHeight="1" x14ac:dyDescent="0.15">
      <c r="A988" s="116">
        <v>3</v>
      </c>
      <c r="B988" s="399">
        <f t="shared" si="27"/>
        <v>39508</v>
      </c>
      <c r="C988" s="16" t="str">
        <f t="shared" si="28"/>
        <v>S&amp;P 500 Utility Index</v>
      </c>
      <c r="D988" s="5"/>
      <c r="E988" s="5"/>
      <c r="F988" s="111">
        <f>'PRPM WP2'!C989</f>
        <v>1.7056000000000002E-2</v>
      </c>
      <c r="G988" s="5"/>
      <c r="H988" s="111">
        <f>'PRPM WP2'!H989</f>
        <v>5.1749999999999999E-3</v>
      </c>
      <c r="I988" s="111">
        <f t="shared" si="29"/>
        <v>1.1881000000000003E-2</v>
      </c>
      <c r="J988" s="399">
        <v>39508</v>
      </c>
    </row>
    <row r="989" spans="1:10" ht="14.5" customHeight="1" x14ac:dyDescent="0.15">
      <c r="A989" s="116">
        <v>3</v>
      </c>
      <c r="B989" s="399">
        <f t="shared" si="27"/>
        <v>39539</v>
      </c>
      <c r="C989" s="16" t="str">
        <f t="shared" si="28"/>
        <v>S&amp;P 500 Utility Index</v>
      </c>
      <c r="D989" s="5"/>
      <c r="E989" s="5"/>
      <c r="F989" s="111">
        <f>'PRPM WP2'!C990</f>
        <v>5.5162999999999997E-2</v>
      </c>
      <c r="G989" s="5"/>
      <c r="H989" s="111">
        <f>'PRPM WP2'!H990</f>
        <v>5.2416666666666696E-3</v>
      </c>
      <c r="I989" s="111">
        <f t="shared" si="29"/>
        <v>4.9921333333333325E-2</v>
      </c>
      <c r="J989" s="399">
        <v>39539</v>
      </c>
    </row>
    <row r="990" spans="1:10" ht="14.5" customHeight="1" x14ac:dyDescent="0.15">
      <c r="A990" s="116">
        <v>3</v>
      </c>
      <c r="B990" s="399">
        <f t="shared" si="27"/>
        <v>39569</v>
      </c>
      <c r="C990" s="16" t="str">
        <f t="shared" si="28"/>
        <v>S&amp;P 500 Utility Index</v>
      </c>
      <c r="D990" s="5"/>
      <c r="E990" s="5"/>
      <c r="F990" s="111">
        <f>'PRPM WP2'!C991</f>
        <v>3.1987000000000002E-2</v>
      </c>
      <c r="G990" s="5"/>
      <c r="H990" s="111">
        <f>'PRPM WP2'!H991</f>
        <v>5.2249999999999996E-3</v>
      </c>
      <c r="I990" s="111">
        <f t="shared" si="29"/>
        <v>2.6762000000000001E-2</v>
      </c>
      <c r="J990" s="399">
        <v>39569</v>
      </c>
    </row>
    <row r="991" spans="1:10" ht="14.5" customHeight="1" x14ac:dyDescent="0.15">
      <c r="A991" s="116">
        <v>3</v>
      </c>
      <c r="B991" s="399">
        <f t="shared" si="27"/>
        <v>39600</v>
      </c>
      <c r="C991" s="16" t="str">
        <f t="shared" si="28"/>
        <v>S&amp;P 500 Utility Index</v>
      </c>
      <c r="D991" s="5"/>
      <c r="E991" s="5"/>
      <c r="F991" s="111">
        <f>'PRPM WP2'!C992</f>
        <v>-8.6680000000000004E-3</v>
      </c>
      <c r="G991" s="5"/>
      <c r="H991" s="111">
        <f>'PRPM WP2'!H992</f>
        <v>5.3166666666666701E-3</v>
      </c>
      <c r="I991" s="111">
        <f t="shared" si="29"/>
        <v>-1.398466666666667E-2</v>
      </c>
      <c r="J991" s="399">
        <v>39600</v>
      </c>
    </row>
    <row r="992" spans="1:10" ht="14.5" customHeight="1" x14ac:dyDescent="0.15">
      <c r="A992" s="116">
        <v>3</v>
      </c>
      <c r="B992" s="399">
        <f t="shared" si="27"/>
        <v>39630</v>
      </c>
      <c r="C992" s="16" t="str">
        <f t="shared" si="28"/>
        <v>S&amp;P 500 Utility Index</v>
      </c>
      <c r="D992" s="5"/>
      <c r="E992" s="5"/>
      <c r="F992" s="111">
        <f>'PRPM WP2'!C993</f>
        <v>-6.1108000000000003E-2</v>
      </c>
      <c r="G992" s="5"/>
      <c r="H992" s="111">
        <f>'PRPM WP2'!H993</f>
        <v>5.3333333333333297E-3</v>
      </c>
      <c r="I992" s="111">
        <f t="shared" si="29"/>
        <v>-6.6441333333333338E-2</v>
      </c>
      <c r="J992" s="399">
        <v>39630</v>
      </c>
    </row>
    <row r="993" spans="1:10" ht="14.5" customHeight="1" x14ac:dyDescent="0.15">
      <c r="A993" s="116">
        <v>3</v>
      </c>
      <c r="B993" s="399">
        <f t="shared" si="27"/>
        <v>39661</v>
      </c>
      <c r="C993" s="16" t="str">
        <f t="shared" si="28"/>
        <v>S&amp;P 500 Utility Index</v>
      </c>
      <c r="D993" s="5"/>
      <c r="E993" s="5"/>
      <c r="F993" s="111">
        <f>'PRPM WP2'!C994</f>
        <v>-1.6601999999999999E-2</v>
      </c>
      <c r="G993" s="5"/>
      <c r="H993" s="111">
        <f>'PRPM WP2'!H994</f>
        <v>5.3083333333333298E-3</v>
      </c>
      <c r="I993" s="111">
        <f t="shared" si="29"/>
        <v>-2.191033333333333E-2</v>
      </c>
      <c r="J993" s="399">
        <v>39661</v>
      </c>
    </row>
    <row r="994" spans="1:10" ht="14.5" customHeight="1" x14ac:dyDescent="0.15">
      <c r="A994" s="116">
        <v>3</v>
      </c>
      <c r="B994" s="399">
        <f t="shared" si="27"/>
        <v>39692</v>
      </c>
      <c r="C994" s="16" t="str">
        <f t="shared" si="28"/>
        <v>S&amp;P 500 Utility Index</v>
      </c>
      <c r="D994" s="5"/>
      <c r="E994" s="5"/>
      <c r="F994" s="111">
        <f>'PRPM WP2'!C995</f>
        <v>-0.11482299999999999</v>
      </c>
      <c r="G994" s="5"/>
      <c r="H994" s="111">
        <f>'PRPM WP2'!H995</f>
        <v>5.4083333333333301E-3</v>
      </c>
      <c r="I994" s="111">
        <f t="shared" si="29"/>
        <v>-0.12023133333333333</v>
      </c>
      <c r="J994" s="399">
        <v>39692</v>
      </c>
    </row>
    <row r="995" spans="1:10" ht="14.5" customHeight="1" x14ac:dyDescent="0.15">
      <c r="A995" s="116">
        <v>3</v>
      </c>
      <c r="B995" s="399">
        <f t="shared" si="27"/>
        <v>39722</v>
      </c>
      <c r="C995" s="16" t="str">
        <f t="shared" si="28"/>
        <v>S&amp;P 500 Utility Index</v>
      </c>
      <c r="D995" s="5"/>
      <c r="E995" s="5"/>
      <c r="F995" s="111">
        <f>'PRPM WP2'!C996</f>
        <v>-0.116128</v>
      </c>
      <c r="G995" s="5"/>
      <c r="H995" s="111">
        <f>'PRPM WP2'!H996</f>
        <v>6.3E-3</v>
      </c>
      <c r="I995" s="111">
        <f t="shared" si="29"/>
        <v>-0.122428</v>
      </c>
      <c r="J995" s="399">
        <v>39722</v>
      </c>
    </row>
    <row r="996" spans="1:10" ht="14.5" customHeight="1" x14ac:dyDescent="0.15">
      <c r="A996" s="116">
        <v>3</v>
      </c>
      <c r="B996" s="399">
        <f t="shared" si="27"/>
        <v>39753</v>
      </c>
      <c r="C996" s="16" t="str">
        <f t="shared" si="28"/>
        <v>S&amp;P 500 Utility Index</v>
      </c>
      <c r="D996" s="5"/>
      <c r="E996" s="5"/>
      <c r="F996" s="111">
        <f>'PRPM WP2'!C997</f>
        <v>2.7893999999999999E-2</v>
      </c>
      <c r="G996" s="5"/>
      <c r="H996" s="111">
        <f>'PRPM WP2'!H997</f>
        <v>6.3333333333333297E-3</v>
      </c>
      <c r="I996" s="111">
        <f t="shared" si="29"/>
        <v>2.1560666666666669E-2</v>
      </c>
      <c r="J996" s="399">
        <v>39753</v>
      </c>
    </row>
    <row r="997" spans="1:10" ht="14.5" customHeight="1" x14ac:dyDescent="0.15">
      <c r="A997" s="116">
        <v>3</v>
      </c>
      <c r="B997" s="399">
        <f t="shared" si="27"/>
        <v>39783</v>
      </c>
      <c r="C997" s="16" t="str">
        <f t="shared" si="28"/>
        <v>S&amp;P 500 Utility Index</v>
      </c>
      <c r="D997" s="5"/>
      <c r="E997" s="5"/>
      <c r="F997" s="111">
        <f>'PRPM WP2'!C998</f>
        <v>-1.6796999999999999E-2</v>
      </c>
      <c r="G997" s="5"/>
      <c r="H997" s="111">
        <f>'PRPM WP2'!H998</f>
        <v>5.45E-3</v>
      </c>
      <c r="I997" s="111">
        <f t="shared" si="29"/>
        <v>-2.2246999999999999E-2</v>
      </c>
      <c r="J997" s="399">
        <v>39783</v>
      </c>
    </row>
    <row r="998" spans="1:10" ht="14.5" customHeight="1" x14ac:dyDescent="0.15">
      <c r="A998" s="116">
        <v>3</v>
      </c>
      <c r="B998" s="399">
        <f t="shared" si="27"/>
        <v>39814</v>
      </c>
      <c r="C998" s="16" t="str">
        <f t="shared" si="28"/>
        <v>S&amp;P 500 Utility Index</v>
      </c>
      <c r="D998" s="5"/>
      <c r="E998" s="5"/>
      <c r="F998" s="111">
        <f>'PRPM WP2'!C999</f>
        <v>-4.5409999999999999E-3</v>
      </c>
      <c r="G998" s="5"/>
      <c r="H998" s="111">
        <f>'PRPM WP2'!H999</f>
        <v>5.3249999999999999E-3</v>
      </c>
      <c r="I998" s="111">
        <f t="shared" si="29"/>
        <v>-9.8659999999999998E-3</v>
      </c>
      <c r="J998" s="399">
        <v>39814</v>
      </c>
    </row>
    <row r="999" spans="1:10" ht="14.5" customHeight="1" x14ac:dyDescent="0.15">
      <c r="A999" s="116">
        <v>3</v>
      </c>
      <c r="B999" s="399">
        <f t="shared" si="27"/>
        <v>39845</v>
      </c>
      <c r="C999" s="16" t="str">
        <f t="shared" si="28"/>
        <v>S&amp;P 500 Utility Index</v>
      </c>
      <c r="D999" s="5"/>
      <c r="E999" s="5"/>
      <c r="F999" s="111">
        <f>'PRPM WP2'!C1000</f>
        <v>-0.12570799999999999</v>
      </c>
      <c r="G999" s="5"/>
      <c r="H999" s="111">
        <f>'PRPM WP2'!H1000</f>
        <v>5.2500000000000003E-3</v>
      </c>
      <c r="I999" s="111">
        <f t="shared" si="29"/>
        <v>-0.13095799999999999</v>
      </c>
      <c r="J999" s="399">
        <v>39845</v>
      </c>
    </row>
    <row r="1000" spans="1:10" ht="14.5" customHeight="1" x14ac:dyDescent="0.15">
      <c r="A1000" s="116">
        <v>3</v>
      </c>
      <c r="B1000" s="399">
        <f t="shared" si="27"/>
        <v>39873</v>
      </c>
      <c r="C1000" s="16" t="str">
        <f t="shared" si="28"/>
        <v>S&amp;P 500 Utility Index</v>
      </c>
      <c r="D1000" s="5"/>
      <c r="E1000" s="5"/>
      <c r="F1000" s="111">
        <f>'PRPM WP2'!C1001</f>
        <v>2.5255E-2</v>
      </c>
      <c r="G1000" s="5"/>
      <c r="H1000" s="111">
        <f>'PRPM WP2'!H1001</f>
        <v>5.3499999999999997E-3</v>
      </c>
      <c r="I1000" s="111">
        <f t="shared" si="29"/>
        <v>1.9904999999999999E-2</v>
      </c>
      <c r="J1000" s="399">
        <v>39873</v>
      </c>
    </row>
    <row r="1001" spans="1:10" ht="14.5" customHeight="1" x14ac:dyDescent="0.15">
      <c r="A1001" s="116">
        <v>3</v>
      </c>
      <c r="B1001" s="399">
        <f t="shared" si="27"/>
        <v>39904</v>
      </c>
      <c r="C1001" s="16" t="str">
        <f t="shared" si="28"/>
        <v>S&amp;P 500 Utility Index</v>
      </c>
      <c r="D1001" s="5"/>
      <c r="E1001" s="5"/>
      <c r="F1001" s="111">
        <f>'PRPM WP2'!C1002</f>
        <v>8.4620000000000008E-3</v>
      </c>
      <c r="G1001" s="5"/>
      <c r="H1001" s="111">
        <f>'PRPM WP2'!H1002</f>
        <v>5.4000000000000003E-3</v>
      </c>
      <c r="I1001" s="111">
        <f t="shared" si="29"/>
        <v>3.0620000000000005E-3</v>
      </c>
      <c r="J1001" s="399">
        <v>39904</v>
      </c>
    </row>
    <row r="1002" spans="1:10" ht="14.5" customHeight="1" x14ac:dyDescent="0.15">
      <c r="A1002" s="116">
        <v>3</v>
      </c>
      <c r="B1002" s="399">
        <f t="shared" si="27"/>
        <v>39934</v>
      </c>
      <c r="C1002" s="16" t="str">
        <f t="shared" si="28"/>
        <v>S&amp;P 500 Utility Index</v>
      </c>
      <c r="D1002" s="5"/>
      <c r="E1002" s="5"/>
      <c r="F1002" s="111">
        <f>'PRPM WP2'!C1003</f>
        <v>3.5286999999999999E-2</v>
      </c>
      <c r="G1002" s="5"/>
      <c r="H1002" s="111">
        <f>'PRPM WP2'!H1003</f>
        <v>5.4083333333333301E-3</v>
      </c>
      <c r="I1002" s="111">
        <f t="shared" si="29"/>
        <v>2.9878666666666668E-2</v>
      </c>
      <c r="J1002" s="399">
        <v>39934</v>
      </c>
    </row>
    <row r="1003" spans="1:10" ht="14.5" customHeight="1" x14ac:dyDescent="0.15">
      <c r="A1003" s="116">
        <v>3</v>
      </c>
      <c r="B1003" s="399">
        <f t="shared" si="27"/>
        <v>39965</v>
      </c>
      <c r="C1003" s="16" t="str">
        <f t="shared" si="28"/>
        <v>S&amp;P 500 Utility Index</v>
      </c>
      <c r="D1003" s="5"/>
      <c r="E1003" s="5"/>
      <c r="F1003" s="111">
        <f>'PRPM WP2'!C1004</f>
        <v>5.5202000000000001E-2</v>
      </c>
      <c r="G1003" s="5"/>
      <c r="H1003" s="111">
        <f>'PRPM WP2'!H1004</f>
        <v>5.1666666666666701E-3</v>
      </c>
      <c r="I1003" s="111">
        <f t="shared" si="29"/>
        <v>5.0035333333333334E-2</v>
      </c>
      <c r="J1003" s="399">
        <v>39965</v>
      </c>
    </row>
    <row r="1004" spans="1:10" ht="14.5" customHeight="1" x14ac:dyDescent="0.15">
      <c r="A1004" s="116">
        <v>3</v>
      </c>
      <c r="B1004" s="399">
        <f t="shared" si="27"/>
        <v>39995</v>
      </c>
      <c r="C1004" s="16" t="str">
        <f t="shared" si="28"/>
        <v>S&amp;P 500 Utility Index</v>
      </c>
      <c r="D1004" s="5"/>
      <c r="E1004" s="5"/>
      <c r="F1004" s="111">
        <f>'PRPM WP2'!C1005</f>
        <v>4.0755E-2</v>
      </c>
      <c r="G1004" s="5"/>
      <c r="H1004" s="111">
        <f>'PRPM WP2'!H1005</f>
        <v>4.9750000000000003E-3</v>
      </c>
      <c r="I1004" s="111">
        <f t="shared" si="29"/>
        <v>3.5779999999999999E-2</v>
      </c>
      <c r="J1004" s="399">
        <v>39995</v>
      </c>
    </row>
    <row r="1005" spans="1:10" ht="14.5" customHeight="1" x14ac:dyDescent="0.15">
      <c r="A1005" s="116">
        <v>3</v>
      </c>
      <c r="B1005" s="399">
        <f t="shared" si="27"/>
        <v>40026</v>
      </c>
      <c r="C1005" s="16" t="str">
        <f t="shared" si="28"/>
        <v>S&amp;P 500 Utility Index</v>
      </c>
      <c r="D1005" s="5"/>
      <c r="E1005" s="5"/>
      <c r="F1005" s="111">
        <f>'PRPM WP2'!C1006</f>
        <v>5.4599999999999996E-3</v>
      </c>
      <c r="G1005" s="5"/>
      <c r="H1005" s="111">
        <f>'PRPM WP2'!H1006</f>
        <v>4.7583333333333297E-3</v>
      </c>
      <c r="I1005" s="111">
        <f t="shared" si="29"/>
        <v>7.0166666666666988E-4</v>
      </c>
      <c r="J1005" s="399">
        <v>40026</v>
      </c>
    </row>
    <row r="1006" spans="1:10" ht="14.5" customHeight="1" x14ac:dyDescent="0.15">
      <c r="A1006" s="116">
        <v>3</v>
      </c>
      <c r="B1006" s="399">
        <f t="shared" si="27"/>
        <v>40057</v>
      </c>
      <c r="C1006" s="16" t="str">
        <f t="shared" si="28"/>
        <v>S&amp;P 500 Utility Index</v>
      </c>
      <c r="D1006" s="5"/>
      <c r="E1006" s="5"/>
      <c r="F1006" s="111">
        <f>'PRPM WP2'!C1007</f>
        <v>1.4284E-2</v>
      </c>
      <c r="G1006" s="5"/>
      <c r="H1006" s="111">
        <f>'PRPM WP2'!H1007</f>
        <v>4.6083333333333297E-3</v>
      </c>
      <c r="I1006" s="111">
        <f t="shared" si="29"/>
        <v>9.6756666666666692E-3</v>
      </c>
      <c r="J1006" s="399">
        <v>40057</v>
      </c>
    </row>
    <row r="1007" spans="1:10" ht="14.5" customHeight="1" x14ac:dyDescent="0.15">
      <c r="A1007" s="116">
        <v>3</v>
      </c>
      <c r="B1007" s="399">
        <f t="shared" si="27"/>
        <v>40087</v>
      </c>
      <c r="C1007" s="16" t="str">
        <f t="shared" si="28"/>
        <v>S&amp;P 500 Utility Index</v>
      </c>
      <c r="D1007" s="5"/>
      <c r="E1007" s="5"/>
      <c r="F1007" s="111">
        <f>'PRPM WP2'!C1008</f>
        <v>-2.8427000000000001E-2</v>
      </c>
      <c r="G1007" s="5"/>
      <c r="H1007" s="111">
        <f>'PRPM WP2'!H1008</f>
        <v>4.6249999999999998E-3</v>
      </c>
      <c r="I1007" s="111">
        <f t="shared" si="29"/>
        <v>-3.3051999999999998E-2</v>
      </c>
      <c r="J1007" s="399">
        <v>40087</v>
      </c>
    </row>
    <row r="1008" spans="1:10" ht="14.5" customHeight="1" x14ac:dyDescent="0.15">
      <c r="A1008" s="116">
        <v>3</v>
      </c>
      <c r="B1008" s="399">
        <f t="shared" si="27"/>
        <v>40118</v>
      </c>
      <c r="C1008" s="16" t="str">
        <f t="shared" si="28"/>
        <v>S&amp;P 500 Utility Index</v>
      </c>
      <c r="D1008" s="5"/>
      <c r="E1008" s="5"/>
      <c r="F1008" s="111">
        <f>'PRPM WP2'!C1009</f>
        <v>4.5586000000000002E-2</v>
      </c>
      <c r="G1008" s="5"/>
      <c r="H1008" s="111">
        <f>'PRPM WP2'!H1009</f>
        <v>4.7000000000000002E-3</v>
      </c>
      <c r="I1008" s="111">
        <f t="shared" si="29"/>
        <v>4.0885999999999999E-2</v>
      </c>
      <c r="J1008" s="399">
        <v>40118</v>
      </c>
    </row>
    <row r="1009" spans="1:10" ht="14.5" customHeight="1" x14ac:dyDescent="0.15">
      <c r="A1009" s="116">
        <v>3</v>
      </c>
      <c r="B1009" s="399">
        <f t="shared" si="27"/>
        <v>40148</v>
      </c>
      <c r="C1009" s="16" t="str">
        <f t="shared" si="28"/>
        <v>S&amp;P 500 Utility Index</v>
      </c>
      <c r="D1009" s="5"/>
      <c r="E1009" s="5"/>
      <c r="F1009" s="111">
        <f>'PRPM WP2'!C1010</f>
        <v>5.5813000000000001E-2</v>
      </c>
      <c r="G1009" s="5"/>
      <c r="H1009" s="111">
        <f>'PRPM WP2'!H1010</f>
        <v>4.8250000000000003E-3</v>
      </c>
      <c r="I1009" s="111">
        <f t="shared" si="29"/>
        <v>5.0987999999999999E-2</v>
      </c>
      <c r="J1009" s="399">
        <v>40148</v>
      </c>
    </row>
    <row r="1010" spans="1:10" ht="14.5" customHeight="1" x14ac:dyDescent="0.15">
      <c r="A1010" s="116">
        <v>3</v>
      </c>
      <c r="B1010" s="399">
        <f t="shared" si="27"/>
        <v>40179</v>
      </c>
      <c r="C1010" s="16" t="str">
        <f t="shared" si="28"/>
        <v>S&amp;P 500 Utility Index</v>
      </c>
      <c r="D1010" s="5"/>
      <c r="E1010" s="5"/>
      <c r="F1010" s="111">
        <f>'PRPM WP2'!C1011</f>
        <v>-4.7493E-2</v>
      </c>
      <c r="G1010" s="5"/>
      <c r="H1010" s="111">
        <f>'PRPM WP2'!H1011</f>
        <v>4.8083333333333303E-3</v>
      </c>
      <c r="I1010" s="111">
        <f t="shared" si="29"/>
        <v>-5.2301333333333332E-2</v>
      </c>
      <c r="J1010" s="399">
        <v>40179</v>
      </c>
    </row>
    <row r="1011" spans="1:10" ht="14.5" customHeight="1" x14ac:dyDescent="0.15">
      <c r="A1011" s="116">
        <v>3</v>
      </c>
      <c r="B1011" s="399">
        <f t="shared" si="27"/>
        <v>40210</v>
      </c>
      <c r="C1011" s="16" t="str">
        <f t="shared" si="28"/>
        <v>S&amp;P 500 Utility Index</v>
      </c>
      <c r="D1011" s="5"/>
      <c r="E1011" s="5"/>
      <c r="F1011" s="111">
        <f>'PRPM WP2'!C1012</f>
        <v>-1.4896E-2</v>
      </c>
      <c r="G1011" s="5"/>
      <c r="H1011" s="111">
        <f>'PRPM WP2'!H1012</f>
        <v>4.89166666666667E-3</v>
      </c>
      <c r="I1011" s="111">
        <f t="shared" si="29"/>
        <v>-1.9787666666666669E-2</v>
      </c>
      <c r="J1011" s="399">
        <v>40210</v>
      </c>
    </row>
    <row r="1012" spans="1:10" ht="14.5" customHeight="1" x14ac:dyDescent="0.15">
      <c r="A1012" s="116">
        <v>3</v>
      </c>
      <c r="B1012" s="399">
        <f t="shared" si="27"/>
        <v>40238</v>
      </c>
      <c r="C1012" s="16" t="str">
        <f t="shared" si="28"/>
        <v>S&amp;P 500 Utility Index</v>
      </c>
      <c r="D1012" s="5"/>
      <c r="E1012" s="5"/>
      <c r="F1012" s="111">
        <f>'PRPM WP2'!C1013</f>
        <v>2.7977999999999999E-2</v>
      </c>
      <c r="G1012" s="5"/>
      <c r="H1012" s="111">
        <f>'PRPM WP2'!H1013</f>
        <v>4.8666666666666702E-3</v>
      </c>
      <c r="I1012" s="111">
        <f t="shared" si="29"/>
        <v>2.3111333333333331E-2</v>
      </c>
      <c r="J1012" s="399">
        <v>40238</v>
      </c>
    </row>
    <row r="1013" spans="1:10" ht="14.5" customHeight="1" x14ac:dyDescent="0.15">
      <c r="A1013" s="116">
        <v>3</v>
      </c>
      <c r="B1013" s="399">
        <f t="shared" si="27"/>
        <v>40269</v>
      </c>
      <c r="C1013" s="16" t="str">
        <f t="shared" si="28"/>
        <v>S&amp;P 500 Utility Index</v>
      </c>
      <c r="D1013" s="5"/>
      <c r="E1013" s="5"/>
      <c r="F1013" s="111">
        <f>'PRPM WP2'!C1014</f>
        <v>2.8058E-2</v>
      </c>
      <c r="G1013" s="5"/>
      <c r="H1013" s="111">
        <f>'PRPM WP2'!H1014</f>
        <v>4.8416666666666703E-3</v>
      </c>
      <c r="I1013" s="111">
        <f t="shared" si="29"/>
        <v>2.3216333333333328E-2</v>
      </c>
      <c r="J1013" s="399">
        <v>40269</v>
      </c>
    </row>
    <row r="1014" spans="1:10" ht="14.5" customHeight="1" x14ac:dyDescent="0.15">
      <c r="A1014" s="116">
        <v>3</v>
      </c>
      <c r="B1014" s="399">
        <f t="shared" ref="B1014:B1077" si="30">DATE(YEAR(B1013),MONTH(B1013)+1,1)</f>
        <v>40299</v>
      </c>
      <c r="C1014" s="16" t="str">
        <f t="shared" ref="C1014:C1077" si="31">C1013</f>
        <v>S&amp;P 500 Utility Index</v>
      </c>
      <c r="D1014" s="5"/>
      <c r="E1014" s="5"/>
      <c r="F1014" s="111">
        <f>'PRPM WP2'!C1015</f>
        <v>-5.7599999999999998E-2</v>
      </c>
      <c r="G1014" s="5"/>
      <c r="H1014" s="111">
        <f>'PRPM WP2'!H1015</f>
        <v>4.5833333333333299E-3</v>
      </c>
      <c r="I1014" s="111">
        <f t="shared" si="29"/>
        <v>-6.2183333333333327E-2</v>
      </c>
      <c r="J1014" s="399">
        <v>40299</v>
      </c>
    </row>
    <row r="1015" spans="1:10" ht="14.5" customHeight="1" x14ac:dyDescent="0.15">
      <c r="A1015" s="116">
        <v>3</v>
      </c>
      <c r="B1015" s="399">
        <f t="shared" si="30"/>
        <v>40330</v>
      </c>
      <c r="C1015" s="16" t="str">
        <f t="shared" si="31"/>
        <v>S&amp;P 500 Utility Index</v>
      </c>
      <c r="D1015" s="5"/>
      <c r="E1015" s="5"/>
      <c r="F1015" s="111">
        <f>'PRPM WP2'!C1016</f>
        <v>-6.3600000000000002E-3</v>
      </c>
      <c r="G1015" s="5"/>
      <c r="H1015" s="111">
        <f>'PRPM WP2'!H1016</f>
        <v>4.5500000000000002E-3</v>
      </c>
      <c r="I1015" s="111">
        <f t="shared" si="29"/>
        <v>-1.091E-2</v>
      </c>
      <c r="J1015" s="399">
        <v>40330</v>
      </c>
    </row>
    <row r="1016" spans="1:10" ht="14.5" customHeight="1" x14ac:dyDescent="0.15">
      <c r="A1016" s="116">
        <v>3</v>
      </c>
      <c r="B1016" s="399">
        <f t="shared" si="30"/>
        <v>40360</v>
      </c>
      <c r="C1016" s="16" t="str">
        <f t="shared" si="31"/>
        <v>S&amp;P 500 Utility Index</v>
      </c>
      <c r="D1016" s="5"/>
      <c r="E1016" s="5"/>
      <c r="F1016" s="111">
        <f>'PRPM WP2'!C1017</f>
        <v>7.7412999999999996E-2</v>
      </c>
      <c r="G1016" s="5"/>
      <c r="H1016" s="111">
        <f>'PRPM WP2'!H1017</f>
        <v>4.3833333333333302E-3</v>
      </c>
      <c r="I1016" s="111">
        <f t="shared" si="29"/>
        <v>7.3029666666666659E-2</v>
      </c>
      <c r="J1016" s="399">
        <v>40360</v>
      </c>
    </row>
    <row r="1017" spans="1:10" ht="14.5" customHeight="1" x14ac:dyDescent="0.15">
      <c r="A1017" s="116">
        <v>3</v>
      </c>
      <c r="B1017" s="399">
        <f t="shared" si="30"/>
        <v>40391</v>
      </c>
      <c r="C1017" s="16" t="str">
        <f t="shared" si="31"/>
        <v>S&amp;P 500 Utility Index</v>
      </c>
      <c r="D1017" s="5"/>
      <c r="E1017" s="5"/>
      <c r="F1017" s="111">
        <f>'PRPM WP2'!C1018</f>
        <v>1.2496E-2</v>
      </c>
      <c r="G1017" s="5"/>
      <c r="H1017" s="111">
        <f>'PRPM WP2'!H1018</f>
        <v>4.1749999999999999E-3</v>
      </c>
      <c r="I1017" s="111">
        <f t="shared" si="29"/>
        <v>8.3210000000000003E-3</v>
      </c>
      <c r="J1017" s="399">
        <v>40391</v>
      </c>
    </row>
    <row r="1018" spans="1:10" ht="14.5" customHeight="1" x14ac:dyDescent="0.15">
      <c r="A1018" s="116">
        <v>3</v>
      </c>
      <c r="B1018" s="399">
        <f t="shared" si="30"/>
        <v>40422</v>
      </c>
      <c r="C1018" s="16" t="str">
        <f t="shared" si="31"/>
        <v>S&amp;P 500 Utility Index</v>
      </c>
      <c r="D1018" s="5"/>
      <c r="E1018" s="5"/>
      <c r="F1018" s="111">
        <f>'PRPM WP2'!C1019</f>
        <v>2.9575000000000001E-2</v>
      </c>
      <c r="G1018" s="5"/>
      <c r="H1018" s="111">
        <f>'PRPM WP2'!H1019</f>
        <v>4.1749999999999999E-3</v>
      </c>
      <c r="I1018" s="111">
        <f t="shared" si="29"/>
        <v>2.5399999999999999E-2</v>
      </c>
      <c r="J1018" s="399">
        <v>40422</v>
      </c>
    </row>
    <row r="1019" spans="1:10" ht="14.5" customHeight="1" x14ac:dyDescent="0.15">
      <c r="A1019" s="116">
        <v>3</v>
      </c>
      <c r="B1019" s="399">
        <f t="shared" si="30"/>
        <v>40452</v>
      </c>
      <c r="C1019" s="16" t="str">
        <f t="shared" si="31"/>
        <v>S&amp;P 500 Utility Index</v>
      </c>
      <c r="D1019" s="5"/>
      <c r="E1019" s="5"/>
      <c r="F1019" s="111">
        <f>'PRPM WP2'!C1020</f>
        <v>1.2869E-2</v>
      </c>
      <c r="G1019" s="5"/>
      <c r="H1019" s="111">
        <f>'PRPM WP2'!H1020</f>
        <v>4.2500000000000003E-3</v>
      </c>
      <c r="I1019" s="111">
        <f t="shared" si="29"/>
        <v>8.6189999999999999E-3</v>
      </c>
      <c r="J1019" s="399">
        <v>40452</v>
      </c>
    </row>
    <row r="1020" spans="1:10" ht="14.5" customHeight="1" x14ac:dyDescent="0.15">
      <c r="A1020" s="116">
        <v>3</v>
      </c>
      <c r="B1020" s="399">
        <f t="shared" si="30"/>
        <v>40483</v>
      </c>
      <c r="C1020" s="16" t="str">
        <f t="shared" si="31"/>
        <v>S&amp;P 500 Utility Index</v>
      </c>
      <c r="D1020" s="5"/>
      <c r="E1020" s="5"/>
      <c r="F1020" s="111">
        <f>'PRPM WP2'!C1021</f>
        <v>-3.2322999999999998E-2</v>
      </c>
      <c r="G1020" s="5"/>
      <c r="H1020" s="111">
        <f>'PRPM WP2'!H1021</f>
        <v>4.4749999999999998E-3</v>
      </c>
      <c r="I1020" s="111">
        <f t="shared" si="29"/>
        <v>-3.6797999999999997E-2</v>
      </c>
      <c r="J1020" s="399">
        <v>40483</v>
      </c>
    </row>
    <row r="1021" spans="1:10" ht="14.5" customHeight="1" x14ac:dyDescent="0.15">
      <c r="A1021" s="116">
        <v>3</v>
      </c>
      <c r="B1021" s="399">
        <f t="shared" si="30"/>
        <v>40513</v>
      </c>
      <c r="C1021" s="16" t="str">
        <f t="shared" si="31"/>
        <v>S&amp;P 500 Utility Index</v>
      </c>
      <c r="D1021" s="5"/>
      <c r="E1021" s="5"/>
      <c r="F1021" s="111">
        <f>'PRPM WP2'!C1022</f>
        <v>3.1151000000000002E-2</v>
      </c>
      <c r="G1021" s="5"/>
      <c r="H1021" s="111">
        <f>'PRPM WP2'!H1022</f>
        <v>4.6333333333333296E-3</v>
      </c>
      <c r="I1021" s="111">
        <f t="shared" si="29"/>
        <v>2.6517666666666672E-2</v>
      </c>
      <c r="J1021" s="399">
        <v>40513</v>
      </c>
    </row>
    <row r="1022" spans="1:10" ht="14.5" customHeight="1" x14ac:dyDescent="0.15">
      <c r="A1022" s="116">
        <v>3</v>
      </c>
      <c r="B1022" s="399">
        <f t="shared" si="30"/>
        <v>40544</v>
      </c>
      <c r="C1022" s="16" t="str">
        <f t="shared" si="31"/>
        <v>S&amp;P 500 Utility Index</v>
      </c>
      <c r="D1022" s="5"/>
      <c r="E1022" s="5"/>
      <c r="F1022" s="111">
        <f>'PRPM WP2'!C1023</f>
        <v>1.4241E-2</v>
      </c>
      <c r="G1022" s="5"/>
      <c r="H1022" s="111">
        <f>'PRPM WP2'!H1023</f>
        <v>4.6416666666666698E-3</v>
      </c>
      <c r="I1022" s="111">
        <f t="shared" si="29"/>
        <v>9.5993333333333312E-3</v>
      </c>
      <c r="J1022" s="399">
        <v>40544</v>
      </c>
    </row>
    <row r="1023" spans="1:10" ht="14.5" customHeight="1" x14ac:dyDescent="0.15">
      <c r="A1023" s="116">
        <v>3</v>
      </c>
      <c r="B1023" s="399">
        <f t="shared" si="30"/>
        <v>40575</v>
      </c>
      <c r="C1023" s="16" t="str">
        <f t="shared" si="31"/>
        <v>S&amp;P 500 Utility Index</v>
      </c>
      <c r="D1023" s="5"/>
      <c r="E1023" s="5"/>
      <c r="F1023" s="111">
        <f>'PRPM WP2'!C1024</f>
        <v>1.1235E-2</v>
      </c>
      <c r="G1023" s="5"/>
      <c r="H1023" s="111">
        <f>'PRPM WP2'!H1024</f>
        <v>4.7333333333333298E-3</v>
      </c>
      <c r="I1023" s="111">
        <f t="shared" si="29"/>
        <v>6.5016666666666703E-3</v>
      </c>
      <c r="J1023" s="399">
        <v>40575</v>
      </c>
    </row>
    <row r="1024" spans="1:10" ht="14.5" customHeight="1" x14ac:dyDescent="0.15">
      <c r="A1024" s="116">
        <v>3</v>
      </c>
      <c r="B1024" s="399">
        <f t="shared" si="30"/>
        <v>40603</v>
      </c>
      <c r="C1024" s="16" t="str">
        <f t="shared" si="31"/>
        <v>S&amp;P 500 Utility Index</v>
      </c>
      <c r="D1024" s="5"/>
      <c r="E1024" s="5"/>
      <c r="F1024" s="111">
        <f>'PRPM WP2'!C1025</f>
        <v>1.474E-3</v>
      </c>
      <c r="G1024" s="5"/>
      <c r="H1024" s="111">
        <f>'PRPM WP2'!H1025</f>
        <v>4.6333333333333296E-3</v>
      </c>
      <c r="I1024" s="111">
        <f t="shared" si="29"/>
        <v>-3.1593333333333295E-3</v>
      </c>
      <c r="J1024" s="399">
        <v>40603</v>
      </c>
    </row>
    <row r="1025" spans="1:10" ht="14.5" customHeight="1" x14ac:dyDescent="0.15">
      <c r="A1025" s="116">
        <v>3</v>
      </c>
      <c r="B1025" s="399">
        <f t="shared" si="30"/>
        <v>40634</v>
      </c>
      <c r="C1025" s="16" t="str">
        <f t="shared" si="31"/>
        <v>S&amp;P 500 Utility Index</v>
      </c>
      <c r="D1025" s="5"/>
      <c r="E1025" s="5"/>
      <c r="F1025" s="111">
        <f>'PRPM WP2'!C1026</f>
        <v>4.1877999999999999E-2</v>
      </c>
      <c r="G1025" s="5"/>
      <c r="H1025" s="111">
        <f>'PRPM WP2'!H1026</f>
        <v>4.6249999999999998E-3</v>
      </c>
      <c r="I1025" s="111">
        <f t="shared" si="29"/>
        <v>3.7253000000000001E-2</v>
      </c>
      <c r="J1025" s="399">
        <v>40634</v>
      </c>
    </row>
    <row r="1026" spans="1:10" ht="14.5" customHeight="1" x14ac:dyDescent="0.15">
      <c r="A1026" s="116">
        <v>3</v>
      </c>
      <c r="B1026" s="399">
        <f t="shared" si="30"/>
        <v>40664</v>
      </c>
      <c r="C1026" s="16" t="str">
        <f t="shared" si="31"/>
        <v>S&amp;P 500 Utility Index</v>
      </c>
      <c r="D1026" s="5"/>
      <c r="E1026" s="5"/>
      <c r="F1026" s="111">
        <f>'PRPM WP2'!C1027</f>
        <v>1.9754000000000001E-2</v>
      </c>
      <c r="G1026" s="5"/>
      <c r="H1026" s="111">
        <f>'PRPM WP2'!H1027</f>
        <v>4.4333333333333299E-3</v>
      </c>
      <c r="I1026" s="111">
        <f t="shared" si="29"/>
        <v>1.532066666666667E-2</v>
      </c>
      <c r="J1026" s="399">
        <v>40664</v>
      </c>
    </row>
    <row r="1027" spans="1:10" ht="14.5" customHeight="1" x14ac:dyDescent="0.15">
      <c r="A1027" s="5"/>
      <c r="B1027" s="399">
        <f t="shared" si="30"/>
        <v>40695</v>
      </c>
      <c r="C1027" s="16" t="str">
        <f t="shared" si="31"/>
        <v>S&amp;P 500 Utility Index</v>
      </c>
      <c r="D1027" s="5"/>
      <c r="E1027" s="5"/>
      <c r="F1027" s="111">
        <f>'PRPM WP2'!C1028</f>
        <v>-1.2830000000000001E-3</v>
      </c>
      <c r="G1027" s="5"/>
      <c r="H1027" s="111">
        <f>'PRPM WP2'!H1028</f>
        <v>4.3833333333333302E-3</v>
      </c>
      <c r="I1027" s="111">
        <f t="shared" si="29"/>
        <v>-5.6663333333333305E-3</v>
      </c>
      <c r="J1027" s="399">
        <v>40695</v>
      </c>
    </row>
    <row r="1028" spans="1:10" ht="14.5" customHeight="1" x14ac:dyDescent="0.15">
      <c r="A1028" s="5"/>
      <c r="B1028" s="399">
        <f t="shared" si="30"/>
        <v>40725</v>
      </c>
      <c r="C1028" s="16" t="str">
        <f t="shared" si="31"/>
        <v>S&amp;P 500 Utility Index</v>
      </c>
      <c r="D1028" s="5"/>
      <c r="E1028" s="5"/>
      <c r="F1028" s="111">
        <f>'PRPM WP2'!C1029</f>
        <v>-7.5380000000000004E-3</v>
      </c>
      <c r="G1028" s="5"/>
      <c r="H1028" s="111">
        <f>'PRPM WP2'!H1029</f>
        <v>4.3916666666666696E-3</v>
      </c>
      <c r="I1028" s="111">
        <f t="shared" si="29"/>
        <v>-1.192966666666667E-2</v>
      </c>
      <c r="J1028" s="399">
        <v>40725</v>
      </c>
    </row>
    <row r="1029" spans="1:10" ht="14.5" customHeight="1" x14ac:dyDescent="0.15">
      <c r="A1029" s="5"/>
      <c r="B1029" s="399">
        <f t="shared" si="30"/>
        <v>40756</v>
      </c>
      <c r="C1029" s="16" t="str">
        <f t="shared" si="31"/>
        <v>S&amp;P 500 Utility Index</v>
      </c>
      <c r="D1029" s="5"/>
      <c r="E1029" s="5"/>
      <c r="F1029" s="111">
        <f>'PRPM WP2'!C1030</f>
        <v>2.0388E-2</v>
      </c>
      <c r="G1029" s="5"/>
      <c r="H1029" s="111">
        <f>'PRPM WP2'!H1030</f>
        <v>3.9083333333333296E-3</v>
      </c>
      <c r="I1029" s="111">
        <f t="shared" si="29"/>
        <v>1.647966666666667E-2</v>
      </c>
      <c r="J1029" s="399">
        <v>40756</v>
      </c>
    </row>
    <row r="1030" spans="1:10" ht="14.5" customHeight="1" x14ac:dyDescent="0.15">
      <c r="A1030" s="5"/>
      <c r="B1030" s="399">
        <f t="shared" si="30"/>
        <v>40787</v>
      </c>
      <c r="C1030" s="16" t="str">
        <f t="shared" si="31"/>
        <v>S&amp;P 500 Utility Index</v>
      </c>
      <c r="D1030" s="5"/>
      <c r="E1030" s="5"/>
      <c r="F1030" s="111">
        <f>'PRPM WP2'!C1031</f>
        <v>2.271E-3</v>
      </c>
      <c r="G1030" s="5"/>
      <c r="H1030" s="111">
        <f>'PRPM WP2'!H1031</f>
        <v>3.7333333333333298E-3</v>
      </c>
      <c r="I1030" s="111">
        <f t="shared" si="29"/>
        <v>-1.4623333333333298E-3</v>
      </c>
      <c r="J1030" s="399">
        <v>40787</v>
      </c>
    </row>
    <row r="1031" spans="1:10" ht="14.5" customHeight="1" x14ac:dyDescent="0.15">
      <c r="A1031" s="5"/>
      <c r="B1031" s="399">
        <f t="shared" si="30"/>
        <v>40817</v>
      </c>
      <c r="C1031" s="16" t="str">
        <f t="shared" si="31"/>
        <v>S&amp;P 500 Utility Index</v>
      </c>
      <c r="D1031" s="5"/>
      <c r="E1031" s="5"/>
      <c r="F1031" s="111">
        <f>'PRPM WP2'!C1032</f>
        <v>3.8746999999999997E-2</v>
      </c>
      <c r="G1031" s="5"/>
      <c r="H1031" s="111">
        <f>'PRPM WP2'!H1032</f>
        <v>3.7666666666666699E-3</v>
      </c>
      <c r="I1031" s="111">
        <f t="shared" si="29"/>
        <v>3.4980333333333329E-2</v>
      </c>
      <c r="J1031" s="399">
        <v>40817</v>
      </c>
    </row>
    <row r="1032" spans="1:10" ht="14.5" customHeight="1" x14ac:dyDescent="0.15">
      <c r="A1032" s="5"/>
      <c r="B1032" s="399">
        <f t="shared" si="30"/>
        <v>40848</v>
      </c>
      <c r="C1032" s="16" t="str">
        <f t="shared" si="31"/>
        <v>S&amp;P 500 Utility Index</v>
      </c>
      <c r="D1032" s="5"/>
      <c r="E1032" s="5"/>
      <c r="F1032" s="111">
        <f>'PRPM WP2'!C1033</f>
        <v>8.0140000000000003E-3</v>
      </c>
      <c r="G1032" s="5"/>
      <c r="H1032" s="111">
        <f>'PRPM WP2'!H1033</f>
        <v>3.54166666666667E-3</v>
      </c>
      <c r="I1032" s="111">
        <f t="shared" si="29"/>
        <v>4.4723333333333299E-3</v>
      </c>
      <c r="J1032" s="399">
        <v>40848</v>
      </c>
    </row>
    <row r="1033" spans="1:10" ht="14.5" customHeight="1" x14ac:dyDescent="0.15">
      <c r="A1033" s="5"/>
      <c r="B1033" s="399">
        <f t="shared" si="30"/>
        <v>40878</v>
      </c>
      <c r="C1033" s="16" t="str">
        <f t="shared" si="31"/>
        <v>S&amp;P 500 Utility Index</v>
      </c>
      <c r="D1033" s="5"/>
      <c r="E1033" s="5"/>
      <c r="F1033" s="111">
        <f>'PRPM WP2'!C1034</f>
        <v>3.3766999999999998E-2</v>
      </c>
      <c r="G1033" s="5"/>
      <c r="H1033" s="111">
        <f>'PRPM WP2'!H1034</f>
        <v>3.6083333333333301E-3</v>
      </c>
      <c r="I1033" s="111">
        <f t="shared" si="29"/>
        <v>3.0158666666666667E-2</v>
      </c>
      <c r="J1033" s="399">
        <v>40878</v>
      </c>
    </row>
    <row r="1034" spans="1:10" ht="14.5" customHeight="1" x14ac:dyDescent="0.15">
      <c r="A1034" s="5"/>
      <c r="B1034" s="399">
        <f t="shared" si="30"/>
        <v>40909</v>
      </c>
      <c r="C1034" s="16" t="str">
        <f t="shared" si="31"/>
        <v>S&amp;P 500 Utility Index</v>
      </c>
      <c r="D1034" s="5"/>
      <c r="E1034" s="5"/>
      <c r="F1034" s="111">
        <f>'PRPM WP2'!C1035</f>
        <v>-3.3237000000000003E-2</v>
      </c>
      <c r="G1034" s="5"/>
      <c r="H1034" s="111">
        <f>'PRPM WP2'!H1035</f>
        <v>3.6166666666666699E-3</v>
      </c>
      <c r="I1034" s="111">
        <f t="shared" si="29"/>
        <v>-3.6853666666666673E-2</v>
      </c>
      <c r="J1034" s="399">
        <v>40909</v>
      </c>
    </row>
    <row r="1035" spans="1:10" ht="14.5" customHeight="1" x14ac:dyDescent="0.15">
      <c r="A1035" s="5"/>
      <c r="B1035" s="399">
        <f t="shared" si="30"/>
        <v>40940</v>
      </c>
      <c r="C1035" s="16" t="str">
        <f t="shared" si="31"/>
        <v>S&amp;P 500 Utility Index</v>
      </c>
      <c r="D1035" s="5"/>
      <c r="E1035" s="5"/>
      <c r="F1035" s="111">
        <f>'PRPM WP2'!C1036</f>
        <v>3.4510000000000001E-3</v>
      </c>
      <c r="G1035" s="5"/>
      <c r="H1035" s="111">
        <f>'PRPM WP2'!H1036</f>
        <v>3.63333333333333E-3</v>
      </c>
      <c r="I1035" s="111">
        <f t="shared" si="29"/>
        <v>-1.8233333333332992E-4</v>
      </c>
      <c r="J1035" s="399">
        <v>40940</v>
      </c>
    </row>
    <row r="1036" spans="1:10" ht="14.5" customHeight="1" x14ac:dyDescent="0.15">
      <c r="A1036" s="5"/>
      <c r="B1036" s="399">
        <f t="shared" si="30"/>
        <v>40969</v>
      </c>
      <c r="C1036" s="16" t="str">
        <f t="shared" si="31"/>
        <v>S&amp;P 500 Utility Index</v>
      </c>
      <c r="D1036" s="5"/>
      <c r="E1036" s="5"/>
      <c r="F1036" s="111">
        <f>'PRPM WP2'!C1037</f>
        <v>1.372E-2</v>
      </c>
      <c r="G1036" s="5"/>
      <c r="H1036" s="111">
        <f>'PRPM WP2'!H1037</f>
        <v>3.7333333333333298E-3</v>
      </c>
      <c r="I1036" s="111">
        <f t="shared" si="29"/>
        <v>9.9866666666666697E-3</v>
      </c>
      <c r="J1036" s="399">
        <v>40969</v>
      </c>
    </row>
    <row r="1037" spans="1:10" ht="14.5" customHeight="1" x14ac:dyDescent="0.15">
      <c r="A1037" s="5"/>
      <c r="B1037" s="399">
        <f t="shared" si="30"/>
        <v>41000</v>
      </c>
      <c r="C1037" s="16" t="str">
        <f t="shared" si="31"/>
        <v>S&amp;P 500 Utility Index</v>
      </c>
      <c r="D1037" s="5"/>
      <c r="E1037" s="5"/>
      <c r="F1037" s="111">
        <f>'PRPM WP2'!C1038</f>
        <v>2.1236999999999999E-2</v>
      </c>
      <c r="G1037" s="5"/>
      <c r="H1037" s="111">
        <f>'PRPM WP2'!H1038</f>
        <v>3.6666666666666701E-3</v>
      </c>
      <c r="I1037" s="111">
        <f t="shared" si="29"/>
        <v>1.757033333333333E-2</v>
      </c>
      <c r="J1037" s="399">
        <v>41000</v>
      </c>
    </row>
    <row r="1038" spans="1:10" ht="14.5" customHeight="1" x14ac:dyDescent="0.15">
      <c r="A1038" s="5"/>
      <c r="B1038" s="399">
        <f t="shared" si="30"/>
        <v>41030</v>
      </c>
      <c r="C1038" s="16" t="str">
        <f t="shared" si="31"/>
        <v>S&amp;P 500 Utility Index</v>
      </c>
      <c r="D1038" s="5"/>
      <c r="E1038" s="5"/>
      <c r="F1038" s="111">
        <f>'PRPM WP2'!C1039</f>
        <v>2.1610000000000002E-3</v>
      </c>
      <c r="G1038" s="5"/>
      <c r="H1038" s="111">
        <f>'PRPM WP2'!H1039</f>
        <v>3.5000000000000001E-3</v>
      </c>
      <c r="I1038" s="111">
        <f t="shared" si="29"/>
        <v>-1.3389999999999999E-3</v>
      </c>
      <c r="J1038" s="399">
        <v>41030</v>
      </c>
    </row>
    <row r="1039" spans="1:10" ht="14.5" customHeight="1" x14ac:dyDescent="0.15">
      <c r="A1039" s="5"/>
      <c r="B1039" s="399">
        <f t="shared" si="30"/>
        <v>41061</v>
      </c>
      <c r="C1039" s="16" t="str">
        <f t="shared" si="31"/>
        <v>S&amp;P 500 Utility Index</v>
      </c>
      <c r="D1039" s="5"/>
      <c r="E1039" s="5"/>
      <c r="F1039" s="111">
        <f>'PRPM WP2'!C1040</f>
        <v>4.1003999999999999E-2</v>
      </c>
      <c r="G1039" s="5"/>
      <c r="H1039" s="111">
        <f>'PRPM WP2'!H1040</f>
        <v>3.3999999999999998E-3</v>
      </c>
      <c r="I1039" s="111">
        <f t="shared" si="29"/>
        <v>3.7603999999999999E-2</v>
      </c>
      <c r="J1039" s="399">
        <v>41061</v>
      </c>
    </row>
    <row r="1040" spans="1:10" ht="14.5" customHeight="1" x14ac:dyDescent="0.15">
      <c r="A1040" s="5"/>
      <c r="B1040" s="399">
        <f t="shared" si="30"/>
        <v>41091</v>
      </c>
      <c r="C1040" s="16" t="str">
        <f t="shared" si="31"/>
        <v>S&amp;P 500 Utility Index</v>
      </c>
      <c r="D1040" s="5"/>
      <c r="E1040" s="5"/>
      <c r="F1040" s="111">
        <f>'PRPM WP2'!C1041</f>
        <v>2.8438999999999999E-2</v>
      </c>
      <c r="G1040" s="5"/>
      <c r="H1040" s="111">
        <f>'PRPM WP2'!H1041</f>
        <v>3.2750000000000001E-3</v>
      </c>
      <c r="I1040" s="111">
        <f t="shared" si="29"/>
        <v>2.5163999999999999E-2</v>
      </c>
      <c r="J1040" s="399">
        <v>41091</v>
      </c>
    </row>
    <row r="1041" spans="1:10" ht="14.5" customHeight="1" x14ac:dyDescent="0.15">
      <c r="A1041" s="5"/>
      <c r="B1041" s="399">
        <f t="shared" si="30"/>
        <v>41122</v>
      </c>
      <c r="C1041" s="16" t="str">
        <f t="shared" si="31"/>
        <v>S&amp;P 500 Utility Index</v>
      </c>
      <c r="D1041" s="5"/>
      <c r="E1041" s="5"/>
      <c r="F1041" s="111">
        <f>'PRPM WP2'!C1042</f>
        <v>-4.4720999999999997E-2</v>
      </c>
      <c r="G1041" s="5"/>
      <c r="H1041" s="111">
        <f>'PRPM WP2'!H1042</f>
        <v>3.3333333333333301E-3</v>
      </c>
      <c r="I1041" s="111">
        <f t="shared" si="29"/>
        <v>-4.8054333333333324E-2</v>
      </c>
      <c r="J1041" s="399">
        <v>41122</v>
      </c>
    </row>
    <row r="1042" spans="1:10" ht="14.5" customHeight="1" x14ac:dyDescent="0.15">
      <c r="A1042" s="5"/>
      <c r="B1042" s="399">
        <f t="shared" si="30"/>
        <v>41153</v>
      </c>
      <c r="C1042" s="16" t="str">
        <f t="shared" si="31"/>
        <v>S&amp;P 500 Utility Index</v>
      </c>
      <c r="D1042" s="5"/>
      <c r="E1042" s="5"/>
      <c r="F1042" s="111">
        <f>'PRPM WP2'!C1043</f>
        <v>1.2281E-2</v>
      </c>
      <c r="G1042" s="5"/>
      <c r="H1042" s="111">
        <f>'PRPM WP2'!H1043</f>
        <v>3.3500000000000001E-3</v>
      </c>
      <c r="I1042" s="111">
        <f t="shared" si="29"/>
        <v>8.9309999999999997E-3</v>
      </c>
      <c r="J1042" s="399">
        <v>41153</v>
      </c>
    </row>
    <row r="1043" spans="1:10" ht="14.5" customHeight="1" x14ac:dyDescent="0.15">
      <c r="A1043" s="5"/>
      <c r="B1043" s="399">
        <f t="shared" si="30"/>
        <v>41183</v>
      </c>
      <c r="C1043" s="16" t="str">
        <f t="shared" si="31"/>
        <v>S&amp;P 500 Utility Index</v>
      </c>
      <c r="D1043" s="5"/>
      <c r="E1043" s="5"/>
      <c r="F1043" s="111">
        <f>'PRPM WP2'!C1044</f>
        <v>1.7239999999999998E-2</v>
      </c>
      <c r="G1043" s="5"/>
      <c r="H1043" s="111">
        <f>'PRPM WP2'!H1044</f>
        <v>3.2583333333333301E-3</v>
      </c>
      <c r="I1043" s="111">
        <f t="shared" si="29"/>
        <v>1.3981666666666668E-2</v>
      </c>
      <c r="J1043" s="399">
        <v>41183</v>
      </c>
    </row>
    <row r="1044" spans="1:10" ht="14.5" customHeight="1" x14ac:dyDescent="0.15">
      <c r="A1044" s="5"/>
      <c r="B1044" s="399">
        <f t="shared" si="30"/>
        <v>41214</v>
      </c>
      <c r="C1044" s="16" t="str">
        <f t="shared" si="31"/>
        <v>S&amp;P 500 Utility Index</v>
      </c>
      <c r="D1044" s="5"/>
      <c r="E1044" s="5"/>
      <c r="F1044" s="111">
        <f>'PRPM WP2'!C1045</f>
        <v>-4.6427999999999997E-2</v>
      </c>
      <c r="G1044" s="5"/>
      <c r="H1044" s="111">
        <f>'PRPM WP2'!H1045</f>
        <v>3.2000000000000002E-3</v>
      </c>
      <c r="I1044" s="111">
        <f t="shared" si="29"/>
        <v>-4.9627999999999999E-2</v>
      </c>
      <c r="J1044" s="399">
        <v>41214</v>
      </c>
    </row>
    <row r="1045" spans="1:10" ht="14.5" customHeight="1" x14ac:dyDescent="0.15">
      <c r="A1045" s="5"/>
      <c r="B1045" s="399">
        <f t="shared" si="30"/>
        <v>41244</v>
      </c>
      <c r="C1045" s="16" t="str">
        <f t="shared" si="31"/>
        <v>S&amp;P 500 Utility Index</v>
      </c>
      <c r="D1045" s="5"/>
      <c r="E1045" s="5"/>
      <c r="F1045" s="111">
        <f>'PRPM WP2'!C1046</f>
        <v>1.108E-3</v>
      </c>
      <c r="G1045" s="5"/>
      <c r="H1045" s="111">
        <f>'PRPM WP2'!H1046</f>
        <v>3.3333333333333301E-3</v>
      </c>
      <c r="I1045" s="111">
        <f t="shared" si="29"/>
        <v>-2.22533333333333E-3</v>
      </c>
      <c r="J1045" s="399">
        <v>41244</v>
      </c>
    </row>
    <row r="1046" spans="1:10" ht="14.5" customHeight="1" x14ac:dyDescent="0.15">
      <c r="A1046" s="5"/>
      <c r="B1046" s="399">
        <f t="shared" si="30"/>
        <v>41275</v>
      </c>
      <c r="C1046" s="16" t="str">
        <f t="shared" si="31"/>
        <v>S&amp;P 500 Utility Index</v>
      </c>
      <c r="D1046" s="5"/>
      <c r="E1046" s="5"/>
      <c r="F1046" s="111">
        <f>'PRPM WP2'!C1047</f>
        <v>3.5099999999999999E-2</v>
      </c>
      <c r="G1046" s="5"/>
      <c r="H1046" s="111">
        <f>'PRPM WP2'!H1047</f>
        <v>3.4583333333333302E-3</v>
      </c>
      <c r="I1046" s="111">
        <f t="shared" si="29"/>
        <v>3.1641666666666672E-2</v>
      </c>
      <c r="J1046" s="399">
        <v>41275</v>
      </c>
    </row>
    <row r="1047" spans="1:10" ht="14.5" customHeight="1" x14ac:dyDescent="0.15">
      <c r="A1047" s="5"/>
      <c r="B1047" s="399">
        <f t="shared" si="30"/>
        <v>41306</v>
      </c>
      <c r="C1047" s="16" t="str">
        <f t="shared" si="31"/>
        <v>S&amp;P 500 Utility Index</v>
      </c>
      <c r="D1047" s="5"/>
      <c r="E1047" s="5"/>
      <c r="F1047" s="111">
        <f>'PRPM WP2'!C1048</f>
        <v>3.39E-2</v>
      </c>
      <c r="G1047" s="5"/>
      <c r="H1047" s="111">
        <f>'PRPM WP2'!H1048</f>
        <v>3.48333333333333E-3</v>
      </c>
      <c r="I1047" s="111">
        <f t="shared" si="29"/>
        <v>3.0416666666666668E-2</v>
      </c>
      <c r="J1047" s="399">
        <v>41306</v>
      </c>
    </row>
    <row r="1048" spans="1:10" ht="14.5" customHeight="1" x14ac:dyDescent="0.15">
      <c r="A1048" s="5"/>
      <c r="B1048" s="399">
        <f t="shared" si="30"/>
        <v>41334</v>
      </c>
      <c r="C1048" s="16" t="str">
        <f t="shared" si="31"/>
        <v>S&amp;P 500 Utility Index</v>
      </c>
      <c r="D1048" s="5"/>
      <c r="E1048" s="5"/>
      <c r="F1048" s="111">
        <f>'PRPM WP2'!C1049</f>
        <v>5.3999999999999999E-2</v>
      </c>
      <c r="G1048" s="5"/>
      <c r="H1048" s="111">
        <f>'PRPM WP2'!H1049</f>
        <v>3.4583333333333302E-3</v>
      </c>
      <c r="I1048" s="111">
        <f t="shared" si="29"/>
        <v>5.0541666666666672E-2</v>
      </c>
      <c r="J1048" s="399">
        <v>41334</v>
      </c>
    </row>
    <row r="1049" spans="1:10" ht="14.5" customHeight="1" x14ac:dyDescent="0.15">
      <c r="A1049" s="5"/>
      <c r="B1049" s="399">
        <f t="shared" si="30"/>
        <v>41365</v>
      </c>
      <c r="C1049" s="16" t="str">
        <f t="shared" si="31"/>
        <v>S&amp;P 500 Utility Index</v>
      </c>
      <c r="D1049" s="5"/>
      <c r="E1049" s="5"/>
      <c r="F1049" s="111">
        <f>'PRPM WP2'!C1050</f>
        <v>5.8999999999999997E-2</v>
      </c>
      <c r="G1049" s="5"/>
      <c r="H1049" s="111">
        <f>'PRPM WP2'!H1050</f>
        <v>3.3333333333333301E-3</v>
      </c>
      <c r="I1049" s="111">
        <f t="shared" si="29"/>
        <v>5.566666666666667E-2</v>
      </c>
      <c r="J1049" s="399">
        <v>41365</v>
      </c>
    </row>
    <row r="1050" spans="1:10" ht="14.5" customHeight="1" x14ac:dyDescent="0.15">
      <c r="A1050" s="5"/>
      <c r="B1050" s="399">
        <f t="shared" si="30"/>
        <v>41395</v>
      </c>
      <c r="C1050" s="16" t="str">
        <f t="shared" si="31"/>
        <v>S&amp;P 500 Utility Index</v>
      </c>
      <c r="D1050" s="5"/>
      <c r="E1050" s="5"/>
      <c r="F1050" s="111">
        <f>'PRPM WP2'!C1051</f>
        <v>-8.9599999999999999E-2</v>
      </c>
      <c r="G1050" s="5"/>
      <c r="H1050" s="111">
        <f>'PRPM WP2'!H1051</f>
        <v>3.4749999999999998E-3</v>
      </c>
      <c r="I1050" s="111">
        <f t="shared" ref="I1050:I1113" si="32">F1050-H1050</f>
        <v>-9.3075000000000005E-2</v>
      </c>
      <c r="J1050" s="399">
        <v>41395</v>
      </c>
    </row>
    <row r="1051" spans="1:10" ht="14.5" customHeight="1" x14ac:dyDescent="0.15">
      <c r="A1051" s="5"/>
      <c r="B1051" s="399">
        <f t="shared" si="30"/>
        <v>41426</v>
      </c>
      <c r="C1051" s="16" t="str">
        <f t="shared" si="31"/>
        <v>S&amp;P 500 Utility Index</v>
      </c>
      <c r="D1051" s="5"/>
      <c r="E1051" s="5"/>
      <c r="F1051" s="111">
        <f>'PRPM WP2'!C1052</f>
        <v>1.14E-2</v>
      </c>
      <c r="G1051" s="5"/>
      <c r="H1051" s="111">
        <f>'PRPM WP2'!H1052</f>
        <v>3.7750000000000001E-3</v>
      </c>
      <c r="I1051" s="111">
        <f t="shared" si="32"/>
        <v>7.6249999999999998E-3</v>
      </c>
      <c r="J1051" s="399">
        <v>41426</v>
      </c>
    </row>
    <row r="1052" spans="1:10" ht="14.5" customHeight="1" x14ac:dyDescent="0.15">
      <c r="A1052" s="5"/>
      <c r="B1052" s="399">
        <f t="shared" si="30"/>
        <v>41456</v>
      </c>
      <c r="C1052" s="16" t="str">
        <f t="shared" si="31"/>
        <v>S&amp;P 500 Utility Index</v>
      </c>
      <c r="D1052" s="5"/>
      <c r="E1052" s="5"/>
      <c r="F1052" s="111">
        <f>'PRPM WP2'!C1053</f>
        <v>3.85E-2</v>
      </c>
      <c r="G1052" s="5"/>
      <c r="H1052" s="111">
        <f>'PRPM WP2'!H1053</f>
        <v>3.8999999999999998E-3</v>
      </c>
      <c r="I1052" s="111">
        <f t="shared" si="32"/>
        <v>3.4599999999999999E-2</v>
      </c>
      <c r="J1052" s="399">
        <v>41456</v>
      </c>
    </row>
    <row r="1053" spans="1:10" ht="14.5" customHeight="1" x14ac:dyDescent="0.15">
      <c r="A1053" s="5"/>
      <c r="B1053" s="399">
        <f t="shared" si="30"/>
        <v>41487</v>
      </c>
      <c r="C1053" s="16" t="str">
        <f t="shared" si="31"/>
        <v>S&amp;P 500 Utility Index</v>
      </c>
      <c r="D1053" s="5"/>
      <c r="E1053" s="5"/>
      <c r="F1053" s="111">
        <f>'PRPM WP2'!C1054</f>
        <v>-0.05</v>
      </c>
      <c r="G1053" s="5"/>
      <c r="H1053" s="111">
        <f>'PRPM WP2'!H1054</f>
        <v>3.9416666666666697E-3</v>
      </c>
      <c r="I1053" s="111">
        <f t="shared" si="32"/>
        <v>-5.3941666666666672E-2</v>
      </c>
      <c r="J1053" s="399">
        <v>41487</v>
      </c>
    </row>
    <row r="1054" spans="1:10" ht="14.5" customHeight="1" x14ac:dyDescent="0.15">
      <c r="A1054" s="5"/>
      <c r="B1054" s="399">
        <f t="shared" si="30"/>
        <v>41518</v>
      </c>
      <c r="C1054" s="16" t="str">
        <f t="shared" si="31"/>
        <v>S&amp;P 500 Utility Index</v>
      </c>
      <c r="D1054" s="5"/>
      <c r="E1054" s="5"/>
      <c r="F1054" s="111">
        <f>'PRPM WP2'!C1055</f>
        <v>1.0800000000000001E-2</v>
      </c>
      <c r="G1054" s="5"/>
      <c r="H1054" s="111">
        <f>'PRPM WP2'!H1055</f>
        <v>4.0000000000000001E-3</v>
      </c>
      <c r="I1054" s="111">
        <f t="shared" si="32"/>
        <v>6.8000000000000005E-3</v>
      </c>
      <c r="J1054" s="399">
        <v>41518</v>
      </c>
    </row>
    <row r="1055" spans="1:10" ht="14.5" customHeight="1" x14ac:dyDescent="0.15">
      <c r="A1055" s="5"/>
      <c r="B1055" s="399">
        <f t="shared" si="30"/>
        <v>41548</v>
      </c>
      <c r="C1055" s="16" t="str">
        <f t="shared" si="31"/>
        <v>S&amp;P 500 Utility Index</v>
      </c>
      <c r="D1055" s="5"/>
      <c r="E1055" s="5"/>
      <c r="F1055" s="111">
        <f>'PRPM WP2'!C1056</f>
        <v>3.7699999999999997E-2</v>
      </c>
      <c r="G1055" s="5"/>
      <c r="H1055" s="111">
        <f>'PRPM WP2'!H1056</f>
        <v>3.9166666666666699E-3</v>
      </c>
      <c r="I1055" s="111">
        <f t="shared" si="32"/>
        <v>3.3783333333333325E-2</v>
      </c>
      <c r="J1055" s="399">
        <v>41548</v>
      </c>
    </row>
    <row r="1056" spans="1:10" ht="14.5" customHeight="1" x14ac:dyDescent="0.15">
      <c r="A1056" s="5"/>
      <c r="B1056" s="399">
        <f t="shared" si="30"/>
        <v>41579</v>
      </c>
      <c r="C1056" s="16" t="str">
        <f t="shared" si="31"/>
        <v>S&amp;P 500 Utility Index</v>
      </c>
      <c r="D1056" s="5"/>
      <c r="E1056" s="5"/>
      <c r="F1056" s="111">
        <f>'PRPM WP2'!C1057</f>
        <v>-1.9900000000000001E-2</v>
      </c>
      <c r="G1056" s="5"/>
      <c r="H1056" s="111">
        <f>'PRPM WP2'!H1057</f>
        <v>3.9750000000000002E-3</v>
      </c>
      <c r="I1056" s="111">
        <f t="shared" si="32"/>
        <v>-2.3875E-2</v>
      </c>
      <c r="J1056" s="399">
        <v>41579</v>
      </c>
    </row>
    <row r="1057" spans="1:10" ht="14.5" customHeight="1" x14ac:dyDescent="0.15">
      <c r="A1057" s="5"/>
      <c r="B1057" s="399">
        <f t="shared" si="30"/>
        <v>41609</v>
      </c>
      <c r="C1057" s="16" t="str">
        <f t="shared" si="31"/>
        <v>S&amp;P 500 Utility Index</v>
      </c>
      <c r="D1057" s="5"/>
      <c r="E1057" s="5"/>
      <c r="F1057" s="111">
        <f>'PRPM WP2'!C1058</f>
        <v>7.6E-3</v>
      </c>
      <c r="G1057" s="5"/>
      <c r="H1057" s="111">
        <f>'PRPM WP2'!H1058</f>
        <v>4.0083333333333299E-3</v>
      </c>
      <c r="I1057" s="111">
        <f t="shared" si="32"/>
        <v>3.5916666666666701E-3</v>
      </c>
      <c r="J1057" s="399">
        <v>41609</v>
      </c>
    </row>
    <row r="1058" spans="1:10" ht="14.5" customHeight="1" x14ac:dyDescent="0.15">
      <c r="A1058" s="5"/>
      <c r="B1058" s="399">
        <f t="shared" si="30"/>
        <v>41640</v>
      </c>
      <c r="C1058" s="16" t="str">
        <f t="shared" si="31"/>
        <v>S&amp;P 500 Utility Index</v>
      </c>
      <c r="D1058" s="5"/>
      <c r="E1058" s="5"/>
      <c r="F1058" s="111">
        <f>'PRPM WP2'!C1059</f>
        <v>2.81E-2</v>
      </c>
      <c r="G1058" s="5"/>
      <c r="H1058" s="111">
        <f>'PRPM WP2'!H1059</f>
        <v>3.8583333333333299E-3</v>
      </c>
      <c r="I1058" s="111">
        <f t="shared" si="32"/>
        <v>2.4241666666666668E-2</v>
      </c>
      <c r="J1058" s="399">
        <v>41640</v>
      </c>
    </row>
    <row r="1059" spans="1:10" ht="14.5" customHeight="1" x14ac:dyDescent="0.15">
      <c r="A1059" s="5"/>
      <c r="B1059" s="399">
        <f t="shared" si="30"/>
        <v>41671</v>
      </c>
      <c r="C1059" s="16" t="str">
        <f t="shared" si="31"/>
        <v>S&amp;P 500 Utility Index</v>
      </c>
      <c r="D1059" s="5"/>
      <c r="E1059" s="5"/>
      <c r="F1059" s="111">
        <f>'PRPM WP2'!C1060</f>
        <v>3.3500000000000002E-2</v>
      </c>
      <c r="G1059" s="5"/>
      <c r="H1059" s="111">
        <f>'PRPM WP2'!H1060</f>
        <v>3.7750000000000001E-3</v>
      </c>
      <c r="I1059" s="111">
        <f t="shared" si="32"/>
        <v>2.9725000000000001E-2</v>
      </c>
      <c r="J1059" s="399">
        <v>41671</v>
      </c>
    </row>
    <row r="1060" spans="1:10" ht="14.5" customHeight="1" x14ac:dyDescent="0.15">
      <c r="A1060" s="5"/>
      <c r="B1060" s="399">
        <f t="shared" si="30"/>
        <v>41699</v>
      </c>
      <c r="C1060" s="16" t="str">
        <f t="shared" si="31"/>
        <v>S&amp;P 500 Utility Index</v>
      </c>
      <c r="D1060" s="5"/>
      <c r="E1060" s="5"/>
      <c r="F1060" s="111">
        <f>'PRPM WP2'!C1061</f>
        <v>3.3700000000000001E-2</v>
      </c>
      <c r="G1060" s="5"/>
      <c r="H1060" s="111">
        <f>'PRPM WP2'!H1061</f>
        <v>3.7583333333333301E-3</v>
      </c>
      <c r="I1060" s="111">
        <f t="shared" si="32"/>
        <v>2.9941666666666672E-2</v>
      </c>
      <c r="J1060" s="399">
        <v>41699</v>
      </c>
    </row>
    <row r="1061" spans="1:10" ht="14.5" customHeight="1" x14ac:dyDescent="0.15">
      <c r="A1061" s="5"/>
      <c r="B1061" s="399">
        <f t="shared" si="30"/>
        <v>41730</v>
      </c>
      <c r="C1061" s="16" t="str">
        <f t="shared" si="31"/>
        <v>S&amp;P 500 Utility Index</v>
      </c>
      <c r="D1061" s="5"/>
      <c r="E1061" s="5"/>
      <c r="F1061" s="111">
        <f>'PRPM WP2'!C1062</f>
        <v>4.2599999999999999E-2</v>
      </c>
      <c r="G1061" s="5"/>
      <c r="H1061" s="111">
        <f>'PRPM WP2'!H1062</f>
        <v>3.6749999999999999E-3</v>
      </c>
      <c r="I1061" s="111">
        <f t="shared" si="32"/>
        <v>3.8925000000000001E-2</v>
      </c>
      <c r="J1061" s="399">
        <v>41730</v>
      </c>
    </row>
    <row r="1062" spans="1:10" ht="14.5" customHeight="1" x14ac:dyDescent="0.15">
      <c r="A1062" s="5"/>
      <c r="B1062" s="399">
        <f t="shared" si="30"/>
        <v>41760</v>
      </c>
      <c r="C1062" s="16" t="str">
        <f t="shared" si="31"/>
        <v>S&amp;P 500 Utility Index</v>
      </c>
      <c r="D1062" s="5"/>
      <c r="E1062" s="5"/>
      <c r="F1062" s="111">
        <f>'PRPM WP2'!C1063</f>
        <v>-1.0500000000000001E-2</v>
      </c>
      <c r="G1062" s="5"/>
      <c r="H1062" s="111">
        <f>'PRPM WP2'!H1063</f>
        <v>3.5500000000000002E-3</v>
      </c>
      <c r="I1062" s="111">
        <f t="shared" si="32"/>
        <v>-1.405E-2</v>
      </c>
      <c r="J1062" s="399">
        <v>41760</v>
      </c>
    </row>
    <row r="1063" spans="1:10" ht="14.5" customHeight="1" x14ac:dyDescent="0.15">
      <c r="A1063" s="5"/>
      <c r="B1063" s="399">
        <f t="shared" si="30"/>
        <v>41791</v>
      </c>
      <c r="C1063" s="16" t="str">
        <f t="shared" si="31"/>
        <v>S&amp;P 500 Utility Index</v>
      </c>
      <c r="D1063" s="5"/>
      <c r="E1063" s="5"/>
      <c r="F1063" s="111">
        <f>'PRPM WP2'!C1064</f>
        <v>4.48E-2</v>
      </c>
      <c r="G1063" s="5"/>
      <c r="H1063" s="111">
        <f>'PRPM WP2'!H1064</f>
        <v>3.5750000000000001E-3</v>
      </c>
      <c r="I1063" s="111">
        <f t="shared" si="32"/>
        <v>4.1224999999999998E-2</v>
      </c>
      <c r="J1063" s="399">
        <v>41791</v>
      </c>
    </row>
    <row r="1064" spans="1:10" ht="14.5" customHeight="1" x14ac:dyDescent="0.15">
      <c r="A1064" s="5"/>
      <c r="B1064" s="399">
        <f t="shared" si="30"/>
        <v>41821</v>
      </c>
      <c r="C1064" s="16" t="str">
        <f t="shared" si="31"/>
        <v>S&amp;P 500 Utility Index</v>
      </c>
      <c r="D1064" s="5"/>
      <c r="E1064" s="5"/>
      <c r="F1064" s="111">
        <f>'PRPM WP2'!C1065</f>
        <v>-6.8000000000000005E-2</v>
      </c>
      <c r="G1064" s="5"/>
      <c r="H1064" s="111">
        <f>'PRPM WP2'!H1065</f>
        <v>3.5249999999999999E-3</v>
      </c>
      <c r="I1064" s="111">
        <f t="shared" si="32"/>
        <v>-7.1525000000000005E-2</v>
      </c>
      <c r="J1064" s="399">
        <v>41821</v>
      </c>
    </row>
    <row r="1065" spans="1:10" ht="14.5" customHeight="1" x14ac:dyDescent="0.15">
      <c r="A1065" s="5"/>
      <c r="B1065" s="399">
        <f t="shared" si="30"/>
        <v>41852</v>
      </c>
      <c r="C1065" s="16" t="str">
        <f t="shared" si="31"/>
        <v>S&amp;P 500 Utility Index</v>
      </c>
      <c r="D1065" s="5"/>
      <c r="E1065" s="5"/>
      <c r="F1065" s="111">
        <f>'PRPM WP2'!C1066</f>
        <v>4.9500000000000002E-2</v>
      </c>
      <c r="G1065" s="5"/>
      <c r="H1065" s="111">
        <f>'PRPM WP2'!H1066</f>
        <v>3.4416666666666701E-3</v>
      </c>
      <c r="I1065" s="111">
        <f t="shared" si="32"/>
        <v>4.6058333333333333E-2</v>
      </c>
      <c r="J1065" s="399">
        <v>41852</v>
      </c>
    </row>
    <row r="1066" spans="1:10" ht="14.5" customHeight="1" x14ac:dyDescent="0.15">
      <c r="A1066" s="5"/>
      <c r="B1066" s="399">
        <f t="shared" si="30"/>
        <v>41883</v>
      </c>
      <c r="C1066" s="16" t="str">
        <f t="shared" si="31"/>
        <v>S&amp;P 500 Utility Index</v>
      </c>
      <c r="D1066" s="5"/>
      <c r="E1066" s="5"/>
      <c r="F1066" s="111">
        <f>'PRPM WP2'!C1067</f>
        <v>-1.8599999999999998E-2</v>
      </c>
      <c r="G1066" s="5"/>
      <c r="H1066" s="111">
        <f>'PRPM WP2'!H1067</f>
        <v>3.5333333333333302E-3</v>
      </c>
      <c r="I1066" s="111">
        <f t="shared" si="32"/>
        <v>-2.2133333333333328E-2</v>
      </c>
      <c r="J1066" s="399">
        <v>41883</v>
      </c>
    </row>
    <row r="1067" spans="1:10" ht="14.5" customHeight="1" x14ac:dyDescent="0.15">
      <c r="A1067" s="5"/>
      <c r="B1067" s="399">
        <f t="shared" si="30"/>
        <v>41913</v>
      </c>
      <c r="C1067" s="16" t="str">
        <f t="shared" si="31"/>
        <v>S&amp;P 500 Utility Index</v>
      </c>
      <c r="D1067" s="5"/>
      <c r="E1067" s="5"/>
      <c r="F1067" s="111">
        <f>'PRPM WP2'!C1068</f>
        <v>8.0199999999999994E-2</v>
      </c>
      <c r="G1067" s="5"/>
      <c r="H1067" s="111">
        <f>'PRPM WP2'!H1068</f>
        <v>3.3833333333333302E-3</v>
      </c>
      <c r="I1067" s="111">
        <f t="shared" si="32"/>
        <v>7.6816666666666658E-2</v>
      </c>
      <c r="J1067" s="399">
        <v>41913</v>
      </c>
    </row>
    <row r="1068" spans="1:10" ht="14.5" customHeight="1" x14ac:dyDescent="0.15">
      <c r="A1068" s="5"/>
      <c r="B1068" s="399">
        <f t="shared" si="30"/>
        <v>41944</v>
      </c>
      <c r="C1068" s="16" t="str">
        <f t="shared" si="31"/>
        <v>S&amp;P 500 Utility Index</v>
      </c>
      <c r="D1068" s="5"/>
      <c r="E1068" s="5"/>
      <c r="F1068" s="111">
        <f>'PRPM WP2'!C1069</f>
        <v>1.2E-2</v>
      </c>
      <c r="G1068" s="5"/>
      <c r="H1068" s="111">
        <f>'PRPM WP2'!H1069</f>
        <v>3.4083333333333301E-3</v>
      </c>
      <c r="I1068" s="111">
        <f t="shared" si="32"/>
        <v>8.5916666666666711E-3</v>
      </c>
      <c r="J1068" s="399">
        <v>41944</v>
      </c>
    </row>
    <row r="1069" spans="1:10" ht="14.5" customHeight="1" x14ac:dyDescent="0.15">
      <c r="A1069" s="5"/>
      <c r="B1069" s="399">
        <f t="shared" si="30"/>
        <v>41974</v>
      </c>
      <c r="C1069" s="16" t="str">
        <f t="shared" si="31"/>
        <v>S&amp;P 500 Utility Index</v>
      </c>
      <c r="D1069" s="5"/>
      <c r="E1069" s="5"/>
      <c r="F1069" s="111">
        <f>'PRPM WP2'!C1070</f>
        <v>3.5000000000000003E-2</v>
      </c>
      <c r="G1069" s="5"/>
      <c r="H1069" s="111">
        <f>'PRPM WP2'!H1070</f>
        <v>3.2916666666666702E-3</v>
      </c>
      <c r="I1069" s="111">
        <f t="shared" si="32"/>
        <v>3.1708333333333331E-2</v>
      </c>
      <c r="J1069" s="399">
        <v>41974</v>
      </c>
    </row>
    <row r="1070" spans="1:10" ht="14.5" customHeight="1" x14ac:dyDescent="0.15">
      <c r="A1070" s="5"/>
      <c r="B1070" s="399">
        <f t="shared" si="30"/>
        <v>42005</v>
      </c>
      <c r="C1070" s="16" t="str">
        <f t="shared" si="31"/>
        <v>S&amp;P 500 Utility Index</v>
      </c>
      <c r="D1070" s="5"/>
      <c r="E1070" s="5"/>
      <c r="F1070" s="111">
        <f>'PRPM WP2'!C1071</f>
        <v>2.3300000000000001E-2</v>
      </c>
      <c r="G1070" s="5"/>
      <c r="H1070" s="111">
        <f>'PRPM WP2'!H1071</f>
        <v>2.98333333333333E-3</v>
      </c>
      <c r="I1070" s="111">
        <f t="shared" si="32"/>
        <v>2.031666666666667E-2</v>
      </c>
      <c r="J1070" s="399">
        <v>42005</v>
      </c>
    </row>
    <row r="1071" spans="1:10" ht="14.5" customHeight="1" x14ac:dyDescent="0.15">
      <c r="A1071" s="5"/>
      <c r="B1071" s="399">
        <f t="shared" si="30"/>
        <v>42036</v>
      </c>
      <c r="C1071" s="16" t="str">
        <f t="shared" si="31"/>
        <v>S&amp;P 500 Utility Index</v>
      </c>
      <c r="D1071" s="5"/>
      <c r="E1071" s="5"/>
      <c r="F1071" s="111">
        <f>'PRPM WP2'!C1072</f>
        <v>-6.3299999999999995E-2</v>
      </c>
      <c r="G1071" s="5"/>
      <c r="H1071" s="111">
        <f>'PRPM WP2'!H1072</f>
        <v>3.05833333333333E-3</v>
      </c>
      <c r="I1071" s="111">
        <f t="shared" si="32"/>
        <v>-6.6358333333333325E-2</v>
      </c>
      <c r="J1071" s="399">
        <v>42036</v>
      </c>
    </row>
    <row r="1072" spans="1:10" ht="14.5" customHeight="1" x14ac:dyDescent="0.15">
      <c r="A1072" s="5"/>
      <c r="B1072" s="399">
        <f t="shared" si="30"/>
        <v>42064</v>
      </c>
      <c r="C1072" s="16" t="str">
        <f t="shared" si="31"/>
        <v>S&amp;P 500 Utility Index</v>
      </c>
      <c r="D1072" s="5"/>
      <c r="E1072" s="5"/>
      <c r="F1072" s="111">
        <f>'PRPM WP2'!C1073</f>
        <v>-4.8999999999999998E-3</v>
      </c>
      <c r="G1072" s="5"/>
      <c r="H1072" s="111">
        <f>'PRPM WP2'!H1073</f>
        <v>3.1166666666666699E-3</v>
      </c>
      <c r="I1072" s="111">
        <f t="shared" si="32"/>
        <v>-8.0166666666666702E-3</v>
      </c>
      <c r="J1072" s="399">
        <v>42064</v>
      </c>
    </row>
    <row r="1073" spans="1:10" ht="14.5" customHeight="1" x14ac:dyDescent="0.15">
      <c r="A1073" s="5"/>
      <c r="B1073" s="399">
        <f t="shared" si="30"/>
        <v>42095</v>
      </c>
      <c r="C1073" s="16" t="str">
        <f t="shared" si="31"/>
        <v>S&amp;P 500 Utility Index</v>
      </c>
      <c r="D1073" s="5"/>
      <c r="E1073" s="5"/>
      <c r="F1073" s="111">
        <f>'PRPM WP2'!C1074</f>
        <v>-1.29E-2</v>
      </c>
      <c r="G1073" s="5"/>
      <c r="H1073" s="111">
        <f>'PRPM WP2'!H1074</f>
        <v>3.1250000000000002E-3</v>
      </c>
      <c r="I1073" s="111">
        <f t="shared" si="32"/>
        <v>-1.6025000000000001E-2</v>
      </c>
      <c r="J1073" s="399">
        <v>42095</v>
      </c>
    </row>
    <row r="1074" spans="1:10" ht="14.5" customHeight="1" x14ac:dyDescent="0.15">
      <c r="A1074" s="5"/>
      <c r="B1074" s="399">
        <f t="shared" si="30"/>
        <v>42125</v>
      </c>
      <c r="C1074" s="16" t="str">
        <f t="shared" si="31"/>
        <v>S&amp;P 500 Utility Index</v>
      </c>
      <c r="D1074" s="5"/>
      <c r="E1074" s="5"/>
      <c r="F1074" s="111">
        <f>'PRPM WP2'!C1075</f>
        <v>6.4999999999999997E-3</v>
      </c>
      <c r="G1074" s="5"/>
      <c r="H1074" s="111">
        <f>'PRPM WP2'!H1075</f>
        <v>3.4749999999999998E-3</v>
      </c>
      <c r="I1074" s="111">
        <f t="shared" si="32"/>
        <v>3.0249999999999999E-3</v>
      </c>
      <c r="J1074" s="399">
        <v>42125</v>
      </c>
    </row>
    <row r="1075" spans="1:10" ht="14.5" customHeight="1" x14ac:dyDescent="0.15">
      <c r="A1075" s="5"/>
      <c r="B1075" s="399">
        <f t="shared" si="30"/>
        <v>42156</v>
      </c>
      <c r="C1075" s="16" t="str">
        <f t="shared" si="31"/>
        <v>S&amp;P 500 Utility Index</v>
      </c>
      <c r="D1075" s="5"/>
      <c r="E1075" s="5"/>
      <c r="F1075" s="111">
        <f>'PRPM WP2'!C1076</f>
        <v>-0.06</v>
      </c>
      <c r="G1075" s="5"/>
      <c r="H1075" s="111">
        <f>'PRPM WP2'!H1076</f>
        <v>3.6583333333333298E-3</v>
      </c>
      <c r="I1075" s="111">
        <f t="shared" si="32"/>
        <v>-6.3658333333333331E-2</v>
      </c>
      <c r="J1075" s="399">
        <v>42156</v>
      </c>
    </row>
    <row r="1076" spans="1:10" ht="14.5" customHeight="1" x14ac:dyDescent="0.15">
      <c r="A1076" s="5"/>
      <c r="B1076" s="399">
        <f t="shared" si="30"/>
        <v>42186</v>
      </c>
      <c r="C1076" s="16" t="str">
        <f t="shared" si="31"/>
        <v>S&amp;P 500 Utility Index</v>
      </c>
      <c r="D1076" s="5"/>
      <c r="E1076" s="5"/>
      <c r="F1076" s="111">
        <f>'PRPM WP2'!C1077</f>
        <v>4.8099999999999997E-2</v>
      </c>
      <c r="G1076" s="5"/>
      <c r="H1076" s="111">
        <f>'PRPM WP2'!H1077</f>
        <v>3.6666666666666701E-3</v>
      </c>
      <c r="I1076" s="111">
        <f t="shared" si="32"/>
        <v>4.4433333333333325E-2</v>
      </c>
      <c r="J1076" s="399">
        <v>42186</v>
      </c>
    </row>
    <row r="1077" spans="1:10" ht="14.5" customHeight="1" x14ac:dyDescent="0.15">
      <c r="A1077" s="5"/>
      <c r="B1077" s="399">
        <f t="shared" si="30"/>
        <v>42217</v>
      </c>
      <c r="C1077" s="16" t="str">
        <f t="shared" si="31"/>
        <v>S&amp;P 500 Utility Index</v>
      </c>
      <c r="D1077" s="5"/>
      <c r="E1077" s="5"/>
      <c r="F1077" s="111">
        <f>'PRPM WP2'!C1078</f>
        <v>-3.9699999999999999E-2</v>
      </c>
      <c r="G1077" s="5"/>
      <c r="H1077" s="111">
        <f>'PRPM WP2'!H1078</f>
        <v>3.54166666666667E-3</v>
      </c>
      <c r="I1077" s="111">
        <f t="shared" si="32"/>
        <v>-4.3241666666666671E-2</v>
      </c>
      <c r="J1077" s="399">
        <v>42217</v>
      </c>
    </row>
    <row r="1078" spans="1:10" ht="14.5" customHeight="1" x14ac:dyDescent="0.15">
      <c r="A1078" s="5"/>
      <c r="B1078" s="399">
        <f t="shared" ref="B1078:B1137" si="33">DATE(YEAR(B1077),MONTH(B1077)+1,1)</f>
        <v>42248</v>
      </c>
      <c r="C1078" s="16" t="str">
        <f t="shared" ref="C1078:C1137" si="34">C1077</f>
        <v>S&amp;P 500 Utility Index</v>
      </c>
      <c r="D1078" s="5"/>
      <c r="E1078" s="5"/>
      <c r="F1078" s="111">
        <f>'PRPM WP2'!C1079</f>
        <v>2.9000000000000001E-2</v>
      </c>
      <c r="G1078" s="5"/>
      <c r="H1078" s="111">
        <f>'PRPM WP2'!H1079</f>
        <v>3.6583333333333298E-3</v>
      </c>
      <c r="I1078" s="111">
        <f t="shared" si="32"/>
        <v>2.5341666666666672E-2</v>
      </c>
      <c r="J1078" s="399">
        <v>42248</v>
      </c>
    </row>
    <row r="1079" spans="1:10" ht="14.5" customHeight="1" x14ac:dyDescent="0.15">
      <c r="A1079" s="5"/>
      <c r="B1079" s="399">
        <f t="shared" si="33"/>
        <v>42278</v>
      </c>
      <c r="C1079" s="16" t="str">
        <f t="shared" si="34"/>
        <v>S&amp;P 500 Utility Index</v>
      </c>
      <c r="D1079" s="5"/>
      <c r="E1079" s="5"/>
      <c r="F1079" s="111">
        <f>'PRPM WP2'!C1080</f>
        <v>1.0800000000000001E-2</v>
      </c>
      <c r="G1079" s="5"/>
      <c r="H1079" s="111">
        <f>'PRPM WP2'!H1080</f>
        <v>3.5750000000000001E-3</v>
      </c>
      <c r="I1079" s="111">
        <f t="shared" si="32"/>
        <v>7.2250000000000005E-3</v>
      </c>
      <c r="J1079" s="399">
        <v>42278</v>
      </c>
    </row>
    <row r="1080" spans="1:10" ht="14.5" customHeight="1" x14ac:dyDescent="0.15">
      <c r="A1080" s="5"/>
      <c r="B1080" s="399">
        <f t="shared" si="33"/>
        <v>42309</v>
      </c>
      <c r="C1080" s="16" t="str">
        <f t="shared" si="34"/>
        <v>S&amp;P 500 Utility Index</v>
      </c>
      <c r="D1080" s="5"/>
      <c r="E1080" s="5"/>
      <c r="F1080" s="111">
        <f>'PRPM WP2'!C1081</f>
        <v>-2.1299999999999999E-2</v>
      </c>
      <c r="G1080" s="5"/>
      <c r="H1080" s="111">
        <f>'PRPM WP2'!H1081</f>
        <v>3.6666666666666701E-3</v>
      </c>
      <c r="I1080" s="111">
        <f t="shared" si="32"/>
        <v>-2.4966666666666668E-2</v>
      </c>
      <c r="J1080" s="399">
        <v>42309</v>
      </c>
    </row>
    <row r="1081" spans="1:10" ht="14.5" customHeight="1" x14ac:dyDescent="0.15">
      <c r="A1081" s="5"/>
      <c r="B1081" s="399">
        <f t="shared" si="33"/>
        <v>42339</v>
      </c>
      <c r="C1081" s="16" t="str">
        <f t="shared" si="34"/>
        <v>S&amp;P 500 Utility Index</v>
      </c>
      <c r="D1081" s="5"/>
      <c r="E1081" s="5"/>
      <c r="F1081" s="111">
        <f>'PRPM WP2'!C1082</f>
        <v>2.1600000000000001E-2</v>
      </c>
      <c r="G1081" s="5"/>
      <c r="H1081" s="111">
        <f>'PRPM WP2'!H1082</f>
        <v>3.6250000000000002E-3</v>
      </c>
      <c r="I1081" s="111">
        <f t="shared" si="32"/>
        <v>1.7975000000000001E-2</v>
      </c>
      <c r="J1081" s="399">
        <v>42339</v>
      </c>
    </row>
    <row r="1082" spans="1:10" ht="14.5" customHeight="1" x14ac:dyDescent="0.15">
      <c r="A1082" s="5"/>
      <c r="B1082" s="399">
        <f t="shared" si="33"/>
        <v>42370</v>
      </c>
      <c r="C1082" s="16" t="str">
        <f t="shared" si="34"/>
        <v>S&amp;P 500 Utility Index</v>
      </c>
      <c r="D1082" s="5"/>
      <c r="E1082" s="5"/>
      <c r="F1082" s="111">
        <f>'PRPM WP2'!C1083</f>
        <v>4.9222952667868698E-2</v>
      </c>
      <c r="G1082" s="5"/>
      <c r="H1082" s="111">
        <f>'PRPM WP2'!H1083</f>
        <v>3.55833333333333E-3</v>
      </c>
      <c r="I1082" s="111">
        <f t="shared" si="32"/>
        <v>4.5664619334535368E-2</v>
      </c>
      <c r="J1082" s="399">
        <v>42370</v>
      </c>
    </row>
    <row r="1083" spans="1:10" ht="14.5" customHeight="1" x14ac:dyDescent="0.15">
      <c r="A1083" s="5"/>
      <c r="B1083" s="399">
        <f t="shared" si="33"/>
        <v>42401</v>
      </c>
      <c r="C1083" s="16" t="str">
        <f t="shared" si="34"/>
        <v>S&amp;P 500 Utility Index</v>
      </c>
      <c r="D1083" s="5"/>
      <c r="E1083" s="5"/>
      <c r="F1083" s="111">
        <f>'PRPM WP2'!C1084</f>
        <v>1.94081804074543E-2</v>
      </c>
      <c r="G1083" s="5"/>
      <c r="H1083" s="111">
        <f>'PRPM WP2'!H1084</f>
        <v>3.4250000000000001E-3</v>
      </c>
      <c r="I1083" s="111">
        <f t="shared" si="32"/>
        <v>1.5983180407454299E-2</v>
      </c>
      <c r="J1083" s="399">
        <v>42401</v>
      </c>
    </row>
    <row r="1084" spans="1:10" ht="14.5" customHeight="1" x14ac:dyDescent="0.15">
      <c r="A1084" s="5"/>
      <c r="B1084" s="399">
        <f t="shared" si="33"/>
        <v>42430</v>
      </c>
      <c r="C1084" s="16" t="str">
        <f t="shared" si="34"/>
        <v>S&amp;P 500 Utility Index</v>
      </c>
      <c r="D1084" s="5"/>
      <c r="E1084" s="5"/>
      <c r="F1084" s="111">
        <f>'PRPM WP2'!C1085</f>
        <v>8.14E-2</v>
      </c>
      <c r="G1084" s="5"/>
      <c r="H1084" s="111">
        <f>'PRPM WP2'!H1085</f>
        <v>3.46666666666667E-3</v>
      </c>
      <c r="I1084" s="111">
        <f t="shared" si="32"/>
        <v>7.7933333333333327E-2</v>
      </c>
      <c r="J1084" s="399">
        <v>42430</v>
      </c>
    </row>
    <row r="1085" spans="1:10" ht="14.5" customHeight="1" x14ac:dyDescent="0.15">
      <c r="A1085" s="5"/>
      <c r="B1085" s="399">
        <f t="shared" si="33"/>
        <v>42461</v>
      </c>
      <c r="C1085" s="16" t="str">
        <f t="shared" si="34"/>
        <v>S&amp;P 500 Utility Index</v>
      </c>
      <c r="D1085" s="5"/>
      <c r="E1085" s="5"/>
      <c r="F1085" s="111">
        <f>'PRPM WP2'!C1086</f>
        <v>-2.41E-2</v>
      </c>
      <c r="G1085" s="5"/>
      <c r="H1085" s="111">
        <f>'PRPM WP2'!H1086</f>
        <v>3.46666666666667E-3</v>
      </c>
      <c r="I1085" s="111">
        <f t="shared" si="32"/>
        <v>-2.756666666666667E-2</v>
      </c>
      <c r="J1085" s="399">
        <v>42461</v>
      </c>
    </row>
    <row r="1086" spans="1:10" ht="14.5" customHeight="1" x14ac:dyDescent="0.15">
      <c r="A1086" s="5"/>
      <c r="B1086" s="399">
        <f t="shared" si="33"/>
        <v>42491</v>
      </c>
      <c r="C1086" s="16" t="str">
        <f t="shared" si="34"/>
        <v>S&amp;P 500 Utility Index</v>
      </c>
      <c r="D1086" s="5"/>
      <c r="E1086" s="5"/>
      <c r="F1086" s="111">
        <f>'PRPM WP2'!C1087</f>
        <v>1.5100000000000001E-2</v>
      </c>
      <c r="G1086" s="5"/>
      <c r="H1086" s="111">
        <f>'PRPM WP2'!H1087</f>
        <v>3.2750000000000001E-3</v>
      </c>
      <c r="I1086" s="111">
        <f t="shared" si="32"/>
        <v>1.1825E-2</v>
      </c>
      <c r="J1086" s="399">
        <v>42491</v>
      </c>
    </row>
    <row r="1087" spans="1:10" ht="14.5" customHeight="1" x14ac:dyDescent="0.15">
      <c r="A1087" s="5"/>
      <c r="B1087" s="399">
        <f t="shared" si="33"/>
        <v>42522</v>
      </c>
      <c r="C1087" s="16" t="str">
        <f t="shared" si="34"/>
        <v>S&amp;P 500 Utility Index</v>
      </c>
      <c r="D1087" s="5"/>
      <c r="E1087" s="5"/>
      <c r="F1087" s="111">
        <f>'PRPM WP2'!C1088</f>
        <v>7.7899999999999997E-2</v>
      </c>
      <c r="G1087" s="5"/>
      <c r="H1087" s="111">
        <f>'PRPM WP2'!H1088</f>
        <v>3.15E-3</v>
      </c>
      <c r="I1087" s="111">
        <f t="shared" si="32"/>
        <v>7.4749999999999997E-2</v>
      </c>
      <c r="J1087" s="399">
        <v>42522</v>
      </c>
    </row>
    <row r="1088" spans="1:10" ht="14.5" customHeight="1" x14ac:dyDescent="0.15">
      <c r="A1088" s="5"/>
      <c r="B1088" s="399">
        <f t="shared" si="33"/>
        <v>42552</v>
      </c>
      <c r="C1088" s="16" t="str">
        <f t="shared" si="34"/>
        <v>S&amp;P 500 Utility Index</v>
      </c>
      <c r="D1088" s="5"/>
      <c r="E1088" s="5"/>
      <c r="F1088" s="111">
        <f>'PRPM WP2'!C1089</f>
        <v>-8.0000000000000002E-3</v>
      </c>
      <c r="G1088" s="5"/>
      <c r="H1088" s="111">
        <f>'PRPM WP2'!H1089</f>
        <v>2.9750000000000002E-3</v>
      </c>
      <c r="I1088" s="111">
        <f t="shared" si="32"/>
        <v>-1.0975E-2</v>
      </c>
      <c r="J1088" s="399">
        <v>42552</v>
      </c>
    </row>
    <row r="1089" spans="1:10" ht="14.5" customHeight="1" x14ac:dyDescent="0.15">
      <c r="A1089" s="5"/>
      <c r="B1089" s="399">
        <f t="shared" si="33"/>
        <v>42583</v>
      </c>
      <c r="C1089" s="16" t="str">
        <f t="shared" si="34"/>
        <v>S&amp;P 500 Utility Index</v>
      </c>
      <c r="D1089" s="5"/>
      <c r="E1089" s="5"/>
      <c r="F1089" s="111">
        <f>'PRPM WP2'!C1090</f>
        <v>-5.5100000000000003E-2</v>
      </c>
      <c r="G1089" s="5"/>
      <c r="H1089" s="111">
        <f>'PRPM WP2'!H1090</f>
        <v>2.9916666666666698E-3</v>
      </c>
      <c r="I1089" s="111">
        <f t="shared" si="32"/>
        <v>-5.8091666666666673E-2</v>
      </c>
      <c r="J1089" s="399">
        <f t="shared" ref="J1089:J1120" si="35">B1089</f>
        <v>42583</v>
      </c>
    </row>
    <row r="1090" spans="1:10" ht="14.5" customHeight="1" x14ac:dyDescent="0.15">
      <c r="A1090" s="5"/>
      <c r="B1090" s="399">
        <f t="shared" si="33"/>
        <v>42614</v>
      </c>
      <c r="C1090" s="16" t="str">
        <f t="shared" si="34"/>
        <v>S&amp;P 500 Utility Index</v>
      </c>
      <c r="D1090" s="5"/>
      <c r="E1090" s="5"/>
      <c r="F1090" s="111">
        <f>'PRPM WP2'!C1091</f>
        <v>4.0000000000000001E-3</v>
      </c>
      <c r="G1090" s="5"/>
      <c r="H1090" s="111">
        <f>'PRPM WP2'!H1091</f>
        <v>3.0500000000000002E-3</v>
      </c>
      <c r="I1090" s="111">
        <f t="shared" si="32"/>
        <v>9.4999999999999989E-4</v>
      </c>
      <c r="J1090" s="399">
        <f t="shared" si="35"/>
        <v>42614</v>
      </c>
    </row>
    <row r="1091" spans="1:10" ht="14.5" customHeight="1" x14ac:dyDescent="0.15">
      <c r="A1091" s="5"/>
      <c r="B1091" s="399">
        <f t="shared" si="33"/>
        <v>42644</v>
      </c>
      <c r="C1091" s="16" t="str">
        <f t="shared" si="34"/>
        <v>S&amp;P 500 Utility Index</v>
      </c>
      <c r="D1091" s="5"/>
      <c r="E1091" s="5"/>
      <c r="F1091" s="111">
        <f>'PRPM WP2'!C1092</f>
        <v>8.6E-3</v>
      </c>
      <c r="G1091" s="5"/>
      <c r="H1091" s="111">
        <f>'PRPM WP2'!H1092</f>
        <v>3.0500000000000002E-3</v>
      </c>
      <c r="I1091" s="111">
        <f t="shared" si="32"/>
        <v>5.5499999999999994E-3</v>
      </c>
      <c r="J1091" s="399">
        <f t="shared" si="35"/>
        <v>42644</v>
      </c>
    </row>
    <row r="1092" spans="1:10" ht="14.5" customHeight="1" x14ac:dyDescent="0.15">
      <c r="A1092" s="5"/>
      <c r="B1092" s="399">
        <f t="shared" si="33"/>
        <v>42675</v>
      </c>
      <c r="C1092" s="16" t="str">
        <f t="shared" si="34"/>
        <v>S&amp;P 500 Utility Index</v>
      </c>
      <c r="D1092" s="5"/>
      <c r="E1092" s="5"/>
      <c r="F1092" s="111">
        <f>'PRPM WP2'!C1093</f>
        <v>-5.3900000000000003E-2</v>
      </c>
      <c r="G1092" s="5"/>
      <c r="H1092" s="111">
        <f>'PRPM WP2'!H1093</f>
        <v>3.3999999999999998E-3</v>
      </c>
      <c r="I1092" s="111">
        <f t="shared" si="32"/>
        <v>-5.7300000000000004E-2</v>
      </c>
      <c r="J1092" s="399">
        <f t="shared" si="35"/>
        <v>42675</v>
      </c>
    </row>
    <row r="1093" spans="1:10" ht="14.5" customHeight="1" x14ac:dyDescent="0.15">
      <c r="A1093" s="5"/>
      <c r="B1093" s="399">
        <f t="shared" si="33"/>
        <v>42705</v>
      </c>
      <c r="C1093" s="16" t="str">
        <f t="shared" si="34"/>
        <v>S&amp;P 500 Utility Index</v>
      </c>
      <c r="D1093" s="5"/>
      <c r="E1093" s="5"/>
      <c r="F1093" s="111">
        <f>'PRPM WP2'!C1094</f>
        <v>4.9399999999999999E-2</v>
      </c>
      <c r="G1093" s="5"/>
      <c r="H1093" s="111">
        <f>'PRPM WP2'!H1094</f>
        <v>3.55833333333333E-3</v>
      </c>
      <c r="I1093" s="111">
        <f t="shared" si="32"/>
        <v>4.5841666666666669E-2</v>
      </c>
      <c r="J1093" s="399">
        <f t="shared" si="35"/>
        <v>42705</v>
      </c>
    </row>
    <row r="1094" spans="1:10" ht="14.5" customHeight="1" x14ac:dyDescent="0.15">
      <c r="A1094" s="5"/>
      <c r="B1094" s="399">
        <f t="shared" si="33"/>
        <v>42736</v>
      </c>
      <c r="C1094" s="16" t="str">
        <f t="shared" si="34"/>
        <v>S&amp;P 500 Utility Index</v>
      </c>
      <c r="D1094" s="5"/>
      <c r="E1094" s="5"/>
      <c r="F1094" s="111">
        <f>'PRPM WP2'!C1095</f>
        <v>1.26E-2</v>
      </c>
      <c r="G1094" s="5"/>
      <c r="H1094" s="111">
        <f>'PRPM WP2'!H1095</f>
        <v>3.4499999999999999E-3</v>
      </c>
      <c r="I1094" s="111">
        <f t="shared" si="32"/>
        <v>9.1500000000000001E-3</v>
      </c>
      <c r="J1094" s="399">
        <f t="shared" si="35"/>
        <v>42736</v>
      </c>
    </row>
    <row r="1095" spans="1:10" ht="14.5" customHeight="1" x14ac:dyDescent="0.15">
      <c r="A1095" s="5"/>
      <c r="B1095" s="399">
        <f t="shared" si="33"/>
        <v>42767</v>
      </c>
      <c r="C1095" s="16" t="str">
        <f t="shared" si="34"/>
        <v>S&amp;P 500 Utility Index</v>
      </c>
      <c r="D1095" s="5"/>
      <c r="E1095" s="5"/>
      <c r="F1095" s="111">
        <f>'PRPM WP2'!C1096</f>
        <v>5.2600000000000001E-2</v>
      </c>
      <c r="G1095" s="5"/>
      <c r="H1095" s="111">
        <f>'PRPM WP2'!H1096</f>
        <v>3.4250000000000001E-3</v>
      </c>
      <c r="I1095" s="111">
        <f t="shared" si="32"/>
        <v>4.9175000000000003E-2</v>
      </c>
      <c r="J1095" s="399">
        <f t="shared" si="35"/>
        <v>42767</v>
      </c>
    </row>
    <row r="1096" spans="1:10" ht="14.5" customHeight="1" x14ac:dyDescent="0.15">
      <c r="A1096" s="5"/>
      <c r="B1096" s="399">
        <f t="shared" si="33"/>
        <v>42795</v>
      </c>
      <c r="C1096" s="16" t="str">
        <f t="shared" si="34"/>
        <v>S&amp;P 500 Utility Index</v>
      </c>
      <c r="D1096" s="5"/>
      <c r="E1096" s="5"/>
      <c r="F1096" s="111">
        <f>'PRPM WP2'!C1097</f>
        <v>2.98E-2</v>
      </c>
      <c r="G1096" s="5"/>
      <c r="H1096" s="111">
        <f>'PRPM WP2'!H1097</f>
        <v>3.48333333333333E-3</v>
      </c>
      <c r="I1096" s="111">
        <f t="shared" si="32"/>
        <v>2.6316666666666669E-2</v>
      </c>
      <c r="J1096" s="399">
        <f t="shared" si="35"/>
        <v>42795</v>
      </c>
    </row>
    <row r="1097" spans="1:10" ht="14.5" customHeight="1" x14ac:dyDescent="0.15">
      <c r="A1097" s="5"/>
      <c r="B1097" s="399">
        <f t="shared" si="33"/>
        <v>42826</v>
      </c>
      <c r="C1097" s="16" t="str">
        <f t="shared" si="34"/>
        <v>S&amp;P 500 Utility Index</v>
      </c>
      <c r="D1097" s="5"/>
      <c r="E1097" s="5"/>
      <c r="F1097" s="111">
        <f>'PRPM WP2'!C1098</f>
        <v>7.7999999999999996E-3</v>
      </c>
      <c r="G1097" s="5"/>
      <c r="H1097" s="111">
        <f>'PRPM WP2'!H1098</f>
        <v>3.4333333333333299E-3</v>
      </c>
      <c r="I1097" s="111">
        <f t="shared" si="32"/>
        <v>4.3666666666666697E-3</v>
      </c>
      <c r="J1097" s="399">
        <f t="shared" si="35"/>
        <v>42826</v>
      </c>
    </row>
    <row r="1098" spans="1:10" ht="14.5" customHeight="1" x14ac:dyDescent="0.15">
      <c r="A1098" s="5"/>
      <c r="B1098" s="399">
        <f t="shared" si="33"/>
        <v>42856</v>
      </c>
      <c r="C1098" s="16" t="str">
        <f t="shared" si="34"/>
        <v>S&amp;P 500 Utility Index</v>
      </c>
      <c r="D1098" s="5"/>
      <c r="E1098" s="5"/>
      <c r="F1098" s="111">
        <f>'PRPM WP2'!C1099</f>
        <v>4.2200000000000001E-2</v>
      </c>
      <c r="G1098" s="5"/>
      <c r="H1098" s="111">
        <f>'PRPM WP2'!H1099</f>
        <v>3.4416666666666701E-3</v>
      </c>
      <c r="I1098" s="111">
        <f t="shared" si="32"/>
        <v>3.8758333333333332E-2</v>
      </c>
      <c r="J1098" s="399">
        <f t="shared" si="35"/>
        <v>42856</v>
      </c>
    </row>
    <row r="1099" spans="1:10" ht="14.5" customHeight="1" x14ac:dyDescent="0.15">
      <c r="A1099" s="5"/>
      <c r="B1099" s="399">
        <f t="shared" si="33"/>
        <v>42887</v>
      </c>
      <c r="C1099" s="16" t="str">
        <f t="shared" si="34"/>
        <v>S&amp;P 500 Utility Index</v>
      </c>
      <c r="D1099" s="5"/>
      <c r="E1099" s="5"/>
      <c r="F1099" s="111">
        <f>'PRPM WP2'!C1100</f>
        <v>-2.7E-2</v>
      </c>
      <c r="G1099" s="5"/>
      <c r="H1099" s="111">
        <f>'PRPM WP2'!H1100</f>
        <v>3.2833333333333299E-3</v>
      </c>
      <c r="I1099" s="111">
        <f t="shared" si="32"/>
        <v>-3.0283333333333329E-2</v>
      </c>
      <c r="J1099" s="399">
        <f t="shared" si="35"/>
        <v>42887</v>
      </c>
    </row>
    <row r="1100" spans="1:10" ht="14.5" customHeight="1" x14ac:dyDescent="0.15">
      <c r="A1100" s="5"/>
      <c r="B1100" s="399">
        <f t="shared" si="33"/>
        <v>42917</v>
      </c>
      <c r="C1100" s="16" t="str">
        <f t="shared" si="34"/>
        <v>S&amp;P 500 Utility Index</v>
      </c>
      <c r="D1100" s="5"/>
      <c r="E1100" s="5"/>
      <c r="F1100" s="111">
        <f>'PRPM WP2'!C1101</f>
        <v>2.4400000000000002E-2</v>
      </c>
      <c r="G1100" s="5"/>
      <c r="H1100" s="111">
        <f>'PRPM WP2'!H1101</f>
        <v>3.375E-3</v>
      </c>
      <c r="I1100" s="111">
        <f t="shared" si="32"/>
        <v>2.1025000000000002E-2</v>
      </c>
      <c r="J1100" s="399">
        <f t="shared" si="35"/>
        <v>42917</v>
      </c>
    </row>
    <row r="1101" spans="1:10" ht="14.5" customHeight="1" x14ac:dyDescent="0.15">
      <c r="A1101" s="5"/>
      <c r="B1101" s="399">
        <f t="shared" si="33"/>
        <v>42948</v>
      </c>
      <c r="C1101" s="16" t="str">
        <f t="shared" si="34"/>
        <v>S&amp;P 500 Utility Index</v>
      </c>
      <c r="D1101" s="5"/>
      <c r="E1101" s="5"/>
      <c r="F1101" s="111">
        <f>'PRPM WP2'!C1102</f>
        <v>3.2399999999999998E-2</v>
      </c>
      <c r="G1101" s="5"/>
      <c r="H1101" s="111">
        <f>'PRPM WP2'!H1102</f>
        <v>3.3249999999999998E-3</v>
      </c>
      <c r="I1101" s="111">
        <f t="shared" si="32"/>
        <v>2.9074999999999997E-2</v>
      </c>
      <c r="J1101" s="399">
        <f t="shared" si="35"/>
        <v>42948</v>
      </c>
    </row>
    <row r="1102" spans="1:10" ht="14.5" customHeight="1" x14ac:dyDescent="0.15">
      <c r="A1102" s="5"/>
      <c r="B1102" s="399">
        <f t="shared" si="33"/>
        <v>42979</v>
      </c>
      <c r="C1102" s="16" t="str">
        <f t="shared" si="34"/>
        <v>S&amp;P 500 Utility Index</v>
      </c>
      <c r="D1102" s="5"/>
      <c r="E1102" s="5"/>
      <c r="F1102" s="111">
        <f>'PRPM WP2'!C1103</f>
        <v>-2.7300000000000001E-2</v>
      </c>
      <c r="G1102" s="5"/>
      <c r="H1102" s="111">
        <f>'PRPM WP2'!H1103</f>
        <v>3.2166666666666702E-3</v>
      </c>
      <c r="I1102" s="111">
        <f t="shared" si="32"/>
        <v>-3.0516666666666671E-2</v>
      </c>
      <c r="J1102" s="399">
        <f t="shared" si="35"/>
        <v>42979</v>
      </c>
    </row>
    <row r="1103" spans="1:10" ht="14.5" customHeight="1" x14ac:dyDescent="0.15">
      <c r="A1103" s="5"/>
      <c r="B1103" s="399">
        <f t="shared" si="33"/>
        <v>43009</v>
      </c>
      <c r="C1103" s="16" t="str">
        <f t="shared" si="34"/>
        <v>S&amp;P 500 Utility Index</v>
      </c>
      <c r="D1103" s="5"/>
      <c r="E1103" s="5"/>
      <c r="F1103" s="111">
        <f>'PRPM WP2'!C1104</f>
        <v>3.9E-2</v>
      </c>
      <c r="G1103" s="5"/>
      <c r="H1103" s="111">
        <f>'PRPM WP2'!H1104</f>
        <v>3.2583333333333301E-3</v>
      </c>
      <c r="I1103" s="111">
        <f t="shared" si="32"/>
        <v>3.5741666666666672E-2</v>
      </c>
      <c r="J1103" s="399">
        <f t="shared" si="35"/>
        <v>43009</v>
      </c>
    </row>
    <row r="1104" spans="1:10" ht="14.5" customHeight="1" x14ac:dyDescent="0.15">
      <c r="A1104" s="5"/>
      <c r="B1104" s="399">
        <f t="shared" si="33"/>
        <v>43040</v>
      </c>
      <c r="C1104" s="16" t="str">
        <f t="shared" si="34"/>
        <v>S&amp;P 500 Utility Index</v>
      </c>
      <c r="D1104" s="5"/>
      <c r="E1104" s="5"/>
      <c r="F1104" s="111">
        <f>'PRPM WP2'!C1105</f>
        <v>2.75E-2</v>
      </c>
      <c r="G1104" s="5"/>
      <c r="H1104" s="111">
        <f>'PRPM WP2'!H1105</f>
        <v>3.2583333333333301E-3</v>
      </c>
      <c r="I1104" s="111">
        <f t="shared" si="32"/>
        <v>2.4241666666666668E-2</v>
      </c>
      <c r="J1104" s="399">
        <f t="shared" si="35"/>
        <v>43040</v>
      </c>
    </row>
    <row r="1105" spans="1:10" ht="14.5" customHeight="1" x14ac:dyDescent="0.15">
      <c r="A1105" s="5"/>
      <c r="B1105" s="399">
        <f t="shared" si="33"/>
        <v>43070</v>
      </c>
      <c r="C1105" s="16" t="str">
        <f t="shared" si="34"/>
        <v>S&amp;P 500 Utility Index</v>
      </c>
      <c r="D1105" s="5"/>
      <c r="E1105" s="5"/>
      <c r="F1105" s="111">
        <f>'PRPM WP2'!C1106</f>
        <v>-6.13E-2</v>
      </c>
      <c r="G1105" s="5"/>
      <c r="H1105" s="111">
        <f>'PRPM WP2'!H1106</f>
        <v>3.1583333333333298E-3</v>
      </c>
      <c r="I1105" s="111">
        <f t="shared" si="32"/>
        <v>-6.4458333333333326E-2</v>
      </c>
      <c r="J1105" s="399">
        <f t="shared" si="35"/>
        <v>43070</v>
      </c>
    </row>
    <row r="1106" spans="1:10" ht="14.5" customHeight="1" x14ac:dyDescent="0.15">
      <c r="A1106" s="5"/>
      <c r="B1106" s="399">
        <f t="shared" si="33"/>
        <v>43101</v>
      </c>
      <c r="C1106" s="16" t="str">
        <f t="shared" si="34"/>
        <v>S&amp;P 500 Utility Index</v>
      </c>
      <c r="D1106" s="5"/>
      <c r="E1106" s="5"/>
      <c r="F1106" s="111">
        <f>'PRPM WP2'!C1107</f>
        <v>-3.0700000000000002E-2</v>
      </c>
      <c r="G1106" s="5"/>
      <c r="H1106" s="111">
        <f>'PRPM WP2'!H1107</f>
        <v>3.1583333333333298E-3</v>
      </c>
      <c r="I1106" s="111">
        <f t="shared" si="32"/>
        <v>-3.3858333333333331E-2</v>
      </c>
      <c r="J1106" s="399">
        <f t="shared" si="35"/>
        <v>43101</v>
      </c>
    </row>
    <row r="1107" spans="1:10" ht="14.5" customHeight="1" x14ac:dyDescent="0.15">
      <c r="A1107" s="5"/>
      <c r="B1107" s="399">
        <f t="shared" si="33"/>
        <v>43132</v>
      </c>
      <c r="C1107" s="16" t="str">
        <f t="shared" si="34"/>
        <v>S&amp;P 500 Utility Index</v>
      </c>
      <c r="D1107" s="5"/>
      <c r="E1107" s="5"/>
      <c r="F1107" s="111">
        <f>'PRPM WP2'!C1108</f>
        <v>-3.8399999999999997E-2</v>
      </c>
      <c r="G1107" s="5"/>
      <c r="H1107" s="111">
        <f>'PRPM WP2'!H1108</f>
        <v>3.2166666666666702E-3</v>
      </c>
      <c r="I1107" s="111">
        <f t="shared" si="32"/>
        <v>-4.161666666666667E-2</v>
      </c>
      <c r="J1107" s="399">
        <f t="shared" si="35"/>
        <v>43132</v>
      </c>
    </row>
    <row r="1108" spans="1:10" ht="14.5" customHeight="1" x14ac:dyDescent="0.15">
      <c r="A1108" s="5"/>
      <c r="B1108" s="399">
        <f t="shared" si="33"/>
        <v>43160</v>
      </c>
      <c r="C1108" s="16" t="str">
        <f t="shared" si="34"/>
        <v>S&amp;P 500 Utility Index</v>
      </c>
      <c r="D1108" s="5"/>
      <c r="E1108" s="5"/>
      <c r="F1108" s="111">
        <f>'PRPM WP2'!C1109</f>
        <v>3.7699999999999997E-2</v>
      </c>
      <c r="G1108" s="5"/>
      <c r="H1108" s="111">
        <f>'PRPM WP2'!H1109</f>
        <v>3.4416666666666701E-3</v>
      </c>
      <c r="I1108" s="111">
        <f t="shared" si="32"/>
        <v>3.4258333333333328E-2</v>
      </c>
      <c r="J1108" s="399">
        <f t="shared" si="35"/>
        <v>43160</v>
      </c>
    </row>
    <row r="1109" spans="1:10" ht="14.5" customHeight="1" x14ac:dyDescent="0.15">
      <c r="A1109" s="5"/>
      <c r="B1109" s="399">
        <f t="shared" si="33"/>
        <v>43191</v>
      </c>
      <c r="C1109" s="16" t="str">
        <f t="shared" si="34"/>
        <v>S&amp;P 500 Utility Index</v>
      </c>
      <c r="D1109" s="5"/>
      <c r="E1109" s="5"/>
      <c r="F1109" s="111">
        <f>'PRPM WP2'!C1110</f>
        <v>2.1000000000000001E-2</v>
      </c>
      <c r="G1109" s="5"/>
      <c r="H1109" s="111">
        <f>'PRPM WP2'!H1110</f>
        <v>3.4749999999999998E-3</v>
      </c>
      <c r="I1109" s="111">
        <f t="shared" si="32"/>
        <v>1.7525000000000002E-2</v>
      </c>
      <c r="J1109" s="399">
        <f t="shared" si="35"/>
        <v>43191</v>
      </c>
    </row>
    <row r="1110" spans="1:10" ht="14.5" customHeight="1" x14ac:dyDescent="0.15">
      <c r="A1110" s="5"/>
      <c r="B1110" s="399">
        <f t="shared" si="33"/>
        <v>43221</v>
      </c>
      <c r="C1110" s="16" t="str">
        <f t="shared" si="34"/>
        <v>S&amp;P 500 Utility Index</v>
      </c>
      <c r="D1110" s="5"/>
      <c r="E1110" s="5"/>
      <c r="F1110" s="111">
        <f>'PRPM WP2'!C1111</f>
        <v>-1.14E-2</v>
      </c>
      <c r="G1110" s="5"/>
      <c r="H1110" s="111">
        <f>'PRPM WP2'!H1111</f>
        <v>3.5666666666666698E-3</v>
      </c>
      <c r="I1110" s="111">
        <f t="shared" si="32"/>
        <v>-1.496666666666667E-2</v>
      </c>
      <c r="J1110" s="399">
        <f t="shared" si="35"/>
        <v>43221</v>
      </c>
    </row>
    <row r="1111" spans="1:10" ht="14.5" customHeight="1" x14ac:dyDescent="0.15">
      <c r="A1111" s="5"/>
      <c r="B1111" s="399">
        <f t="shared" si="33"/>
        <v>43252</v>
      </c>
      <c r="C1111" s="16" t="str">
        <f t="shared" si="34"/>
        <v>S&amp;P 500 Utility Index</v>
      </c>
      <c r="D1111" s="5"/>
      <c r="E1111" s="5"/>
      <c r="F1111" s="111">
        <f>'PRPM WP2'!C1112</f>
        <v>2.7300000000000001E-2</v>
      </c>
      <c r="G1111" s="5"/>
      <c r="H1111" s="111">
        <f>'PRPM WP2'!H1112</f>
        <v>3.55833333333333E-3</v>
      </c>
      <c r="I1111" s="111">
        <f t="shared" si="32"/>
        <v>2.3741666666666671E-2</v>
      </c>
      <c r="J1111" s="399">
        <f t="shared" si="35"/>
        <v>43252</v>
      </c>
    </row>
    <row r="1112" spans="1:10" ht="14.5" customHeight="1" x14ac:dyDescent="0.15">
      <c r="A1112" s="5"/>
      <c r="B1112" s="399">
        <f t="shared" si="33"/>
        <v>43282</v>
      </c>
      <c r="C1112" s="16" t="str">
        <f t="shared" si="34"/>
        <v>S&amp;P 500 Utility Index</v>
      </c>
      <c r="D1112" s="5"/>
      <c r="E1112" s="5"/>
      <c r="F1112" s="111">
        <f>'PRPM WP2'!C1113</f>
        <v>1.8599999999999998E-2</v>
      </c>
      <c r="G1112" s="5"/>
      <c r="H1112" s="111">
        <f>'PRPM WP2'!H1113</f>
        <v>3.55833333333333E-3</v>
      </c>
      <c r="I1112" s="111">
        <f t="shared" si="32"/>
        <v>1.5041666666666668E-2</v>
      </c>
      <c r="J1112" s="399">
        <f t="shared" si="35"/>
        <v>43282</v>
      </c>
    </row>
    <row r="1113" spans="1:10" ht="14.5" customHeight="1" x14ac:dyDescent="0.15">
      <c r="A1113" s="5"/>
      <c r="B1113" s="399">
        <f t="shared" si="33"/>
        <v>43313</v>
      </c>
      <c r="C1113" s="16" t="str">
        <f t="shared" si="34"/>
        <v>S&amp;P 500 Utility Index</v>
      </c>
      <c r="D1113" s="5"/>
      <c r="E1113" s="5"/>
      <c r="F1113" s="111">
        <f>'PRPM WP2'!C1114</f>
        <v>1.1299999999999999E-2</v>
      </c>
      <c r="G1113" s="5"/>
      <c r="H1113" s="111">
        <f>'PRPM WP2'!H1114</f>
        <v>3.5500000000000002E-3</v>
      </c>
      <c r="I1113" s="111">
        <f t="shared" si="32"/>
        <v>7.7499999999999991E-3</v>
      </c>
      <c r="J1113" s="399">
        <f t="shared" si="35"/>
        <v>43313</v>
      </c>
    </row>
    <row r="1114" spans="1:10" ht="14.5" customHeight="1" x14ac:dyDescent="0.15">
      <c r="A1114" s="5"/>
      <c r="B1114" s="399">
        <f t="shared" si="33"/>
        <v>43344</v>
      </c>
      <c r="C1114" s="16" t="str">
        <f t="shared" si="34"/>
        <v>S&amp;P 500 Utility Index</v>
      </c>
      <c r="D1114" s="5"/>
      <c r="E1114" s="5"/>
      <c r="F1114" s="111">
        <f>'PRPM WP2'!C1115</f>
        <v>-6.0000000000000001E-3</v>
      </c>
      <c r="G1114" s="5"/>
      <c r="H1114" s="111">
        <f>'PRPM WP2'!H1115</f>
        <v>3.5500000000000002E-3</v>
      </c>
      <c r="I1114" s="111">
        <f t="shared" ref="I1114:I1177" si="36">F1114-H1114</f>
        <v>-9.5499999999999995E-3</v>
      </c>
      <c r="J1114" s="399">
        <f t="shared" si="35"/>
        <v>43344</v>
      </c>
    </row>
    <row r="1115" spans="1:10" ht="14.5" customHeight="1" x14ac:dyDescent="0.15">
      <c r="A1115" s="5"/>
      <c r="B1115" s="399">
        <f t="shared" si="33"/>
        <v>43374</v>
      </c>
      <c r="C1115" s="16" t="str">
        <f t="shared" si="34"/>
        <v>S&amp;P 500 Utility Index</v>
      </c>
      <c r="D1115" s="5"/>
      <c r="E1115" s="5"/>
      <c r="F1115" s="111">
        <f>'PRPM WP2'!C1116</f>
        <v>1.95E-2</v>
      </c>
      <c r="G1115" s="5"/>
      <c r="H1115" s="111">
        <f>'PRPM WP2'!H1116</f>
        <v>3.70833333333333E-3</v>
      </c>
      <c r="I1115" s="111">
        <f t="shared" si="36"/>
        <v>1.5791666666666669E-2</v>
      </c>
      <c r="J1115" s="399">
        <f t="shared" si="35"/>
        <v>43374</v>
      </c>
    </row>
    <row r="1116" spans="1:10" ht="14.5" customHeight="1" x14ac:dyDescent="0.15">
      <c r="A1116" s="5"/>
      <c r="B1116" s="399">
        <f t="shared" si="33"/>
        <v>43405</v>
      </c>
      <c r="C1116" s="16" t="str">
        <f t="shared" si="34"/>
        <v>S&amp;P 500 Utility Index</v>
      </c>
      <c r="D1116" s="5"/>
      <c r="E1116" s="5"/>
      <c r="F1116" s="111">
        <f>'PRPM WP2'!C1117</f>
        <v>3.5499999999999997E-2</v>
      </c>
      <c r="G1116" s="5"/>
      <c r="H1116" s="111">
        <f>'PRPM WP2'!H1117</f>
        <v>3.7666666666666699E-3</v>
      </c>
      <c r="I1116" s="111">
        <f t="shared" si="36"/>
        <v>3.1733333333333329E-2</v>
      </c>
      <c r="J1116" s="399">
        <f t="shared" si="35"/>
        <v>43405</v>
      </c>
    </row>
    <row r="1117" spans="1:10" ht="14.5" customHeight="1" x14ac:dyDescent="0.15">
      <c r="A1117" s="5"/>
      <c r="B1117" s="399">
        <f t="shared" si="33"/>
        <v>43435</v>
      </c>
      <c r="C1117" s="16" t="str">
        <f t="shared" si="34"/>
        <v>S&amp;P 500 Utility Index</v>
      </c>
      <c r="D1117" s="5"/>
      <c r="E1117" s="5"/>
      <c r="F1117" s="111">
        <f>'PRPM WP2'!C1118</f>
        <v>-4.0099999999999997E-2</v>
      </c>
      <c r="G1117" s="5"/>
      <c r="H1117" s="111">
        <f>'PRPM WP2'!H1118</f>
        <v>3.6416666666666698E-3</v>
      </c>
      <c r="I1117" s="111">
        <f t="shared" si="36"/>
        <v>-4.3741666666666665E-2</v>
      </c>
      <c r="J1117" s="399">
        <f t="shared" si="35"/>
        <v>43435</v>
      </c>
    </row>
    <row r="1118" spans="1:10" ht="14.5" customHeight="1" x14ac:dyDescent="0.15">
      <c r="A1118" s="5"/>
      <c r="B1118" s="399">
        <f t="shared" si="33"/>
        <v>43466</v>
      </c>
      <c r="C1118" s="16" t="str">
        <f t="shared" si="34"/>
        <v>S&amp;P 500 Utility Index</v>
      </c>
      <c r="D1118" s="5"/>
      <c r="E1118" s="5"/>
      <c r="F1118" s="111">
        <f>'PRPM WP2'!C1119</f>
        <v>4.8399999999999999E-2</v>
      </c>
      <c r="G1118" s="5"/>
      <c r="H1118" s="111">
        <f>'PRPM WP2'!H1119</f>
        <v>3.6250000000000002E-3</v>
      </c>
      <c r="I1118" s="111">
        <f t="shared" si="36"/>
        <v>4.4774999999999995E-2</v>
      </c>
      <c r="J1118" s="399">
        <f t="shared" si="35"/>
        <v>43466</v>
      </c>
    </row>
    <row r="1119" spans="1:10" ht="14.5" customHeight="1" x14ac:dyDescent="0.15">
      <c r="A1119" s="5"/>
      <c r="B1119" s="399">
        <f t="shared" si="33"/>
        <v>43497</v>
      </c>
      <c r="C1119" s="16" t="str">
        <f t="shared" si="34"/>
        <v>S&amp;P 500 Utility Index</v>
      </c>
      <c r="D1119" s="5"/>
      <c r="E1119" s="5"/>
      <c r="F1119" s="111">
        <f>'PRPM WP2'!C1120</f>
        <v>4.1099999999999998E-2</v>
      </c>
      <c r="G1119" s="5"/>
      <c r="H1119" s="111">
        <f>'PRPM WP2'!H1120</f>
        <v>3.54166666666667E-3</v>
      </c>
      <c r="I1119" s="111">
        <f t="shared" si="36"/>
        <v>3.7558333333333326E-2</v>
      </c>
      <c r="J1119" s="399">
        <f t="shared" si="35"/>
        <v>43497</v>
      </c>
    </row>
    <row r="1120" spans="1:10" ht="14.5" customHeight="1" x14ac:dyDescent="0.15">
      <c r="A1120" s="5"/>
      <c r="B1120" s="399">
        <f t="shared" si="33"/>
        <v>43525</v>
      </c>
      <c r="C1120" s="16" t="str">
        <f t="shared" si="34"/>
        <v>S&amp;P 500 Utility Index</v>
      </c>
      <c r="D1120" s="5"/>
      <c r="E1120" s="5"/>
      <c r="F1120" s="111">
        <f>'PRPM WP2'!C1121</f>
        <v>2.8799999999999999E-2</v>
      </c>
      <c r="G1120" s="5"/>
      <c r="H1120" s="111">
        <f>'PRPM WP2'!H1121</f>
        <v>3.54166666666667E-3</v>
      </c>
      <c r="I1120" s="111">
        <f t="shared" si="36"/>
        <v>2.5258333333333331E-2</v>
      </c>
      <c r="J1120" s="399">
        <f t="shared" si="35"/>
        <v>43525</v>
      </c>
    </row>
    <row r="1121" spans="1:10" ht="14.5" customHeight="1" x14ac:dyDescent="0.15">
      <c r="A1121" s="5"/>
      <c r="B1121" s="399">
        <f t="shared" si="33"/>
        <v>43556</v>
      </c>
      <c r="C1121" s="16" t="str">
        <f t="shared" si="34"/>
        <v>S&amp;P 500 Utility Index</v>
      </c>
      <c r="D1121" s="5"/>
      <c r="E1121" s="5"/>
      <c r="F1121" s="111">
        <f>'PRPM WP2'!C1122</f>
        <v>9.2999999999999992E-3</v>
      </c>
      <c r="G1121" s="5"/>
      <c r="H1121" s="111">
        <f>'PRPM WP2'!H1122</f>
        <v>3.3999999999999998E-3</v>
      </c>
      <c r="I1121" s="111">
        <f t="shared" si="36"/>
        <v>5.899999999999999E-3</v>
      </c>
      <c r="J1121" s="399">
        <f t="shared" ref="J1121:J1137" si="37">B1121</f>
        <v>43556</v>
      </c>
    </row>
    <row r="1122" spans="1:10" ht="14.5" customHeight="1" x14ac:dyDescent="0.15">
      <c r="A1122" s="5"/>
      <c r="B1122" s="399">
        <f t="shared" si="33"/>
        <v>43586</v>
      </c>
      <c r="C1122" s="16" t="str">
        <f t="shared" si="34"/>
        <v>S&amp;P 500 Utility Index</v>
      </c>
      <c r="D1122" s="5"/>
      <c r="E1122" s="5"/>
      <c r="F1122" s="111">
        <f>'PRPM WP2'!C1123</f>
        <v>-7.7999999999999996E-3</v>
      </c>
      <c r="G1122" s="5"/>
      <c r="H1122" s="111">
        <f>'PRPM WP2'!H1123</f>
        <v>3.31666666666667E-3</v>
      </c>
      <c r="I1122" s="111">
        <f t="shared" si="36"/>
        <v>-1.1116666666666671E-2</v>
      </c>
      <c r="J1122" s="399">
        <f t="shared" si="37"/>
        <v>43586</v>
      </c>
    </row>
    <row r="1123" spans="1:10" ht="14.5" customHeight="1" x14ac:dyDescent="0.15">
      <c r="A1123" s="5"/>
      <c r="B1123" s="399">
        <f t="shared" si="33"/>
        <v>43617</v>
      </c>
      <c r="C1123" s="16" t="str">
        <f t="shared" si="34"/>
        <v>S&amp;P 500 Utility Index</v>
      </c>
      <c r="D1123" s="5"/>
      <c r="E1123" s="5"/>
      <c r="F1123" s="111">
        <f>'PRPM WP2'!C1124</f>
        <v>3.2199999999999999E-2</v>
      </c>
      <c r="G1123" s="5"/>
      <c r="H1123" s="111">
        <f>'PRPM WP2'!H1124</f>
        <v>3.31666666666667E-3</v>
      </c>
      <c r="I1123" s="111">
        <f t="shared" si="36"/>
        <v>2.888333333333333E-2</v>
      </c>
      <c r="J1123" s="399">
        <f t="shared" si="37"/>
        <v>43617</v>
      </c>
    </row>
    <row r="1124" spans="1:10" ht="14.5" customHeight="1" x14ac:dyDescent="0.15">
      <c r="A1124" s="5"/>
      <c r="B1124" s="399">
        <f t="shared" si="33"/>
        <v>43647</v>
      </c>
      <c r="C1124" s="16" t="str">
        <f t="shared" si="34"/>
        <v>S&amp;P 500 Utility Index</v>
      </c>
      <c r="D1124" s="5"/>
      <c r="E1124" s="5"/>
      <c r="F1124" s="111">
        <f>'PRPM WP2'!C1125</f>
        <v>-2.7000000000000001E-3</v>
      </c>
      <c r="G1124" s="5"/>
      <c r="H1124" s="111">
        <f>'PRPM WP2'!H1125</f>
        <v>3.075E-3</v>
      </c>
      <c r="I1124" s="111">
        <f t="shared" si="36"/>
        <v>-5.7750000000000006E-3</v>
      </c>
      <c r="J1124" s="399">
        <f t="shared" si="37"/>
        <v>43647</v>
      </c>
    </row>
    <row r="1125" spans="1:10" ht="14.5" customHeight="1" x14ac:dyDescent="0.15">
      <c r="A1125" s="5"/>
      <c r="B1125" s="399">
        <f t="shared" si="33"/>
        <v>43678</v>
      </c>
      <c r="C1125" s="16" t="str">
        <f t="shared" si="34"/>
        <v>S&amp;P 500 Utility Index</v>
      </c>
      <c r="D1125" s="5"/>
      <c r="E1125" s="5"/>
      <c r="F1125" s="111">
        <f>'PRPM WP2'!C1126</f>
        <v>5.1299999999999998E-2</v>
      </c>
      <c r="G1125" s="5"/>
      <c r="H1125" s="111">
        <f>'PRPM WP2'!H1126</f>
        <v>3.075E-3</v>
      </c>
      <c r="I1125" s="111">
        <f t="shared" si="36"/>
        <v>4.8224999999999997E-2</v>
      </c>
      <c r="J1125" s="399">
        <f t="shared" si="37"/>
        <v>43678</v>
      </c>
    </row>
    <row r="1126" spans="1:10" ht="14.5" customHeight="1" x14ac:dyDescent="0.15">
      <c r="A1126" s="5"/>
      <c r="B1126" s="399">
        <f t="shared" si="33"/>
        <v>43709</v>
      </c>
      <c r="C1126" s="16" t="str">
        <f t="shared" si="34"/>
        <v>S&amp;P 500 Utility Index</v>
      </c>
      <c r="D1126" s="5"/>
      <c r="E1126" s="5"/>
      <c r="F1126" s="111">
        <f>'PRPM WP2'!C1127</f>
        <v>4.2500000000000003E-2</v>
      </c>
      <c r="G1126" s="5"/>
      <c r="H1126" s="111">
        <f>'PRPM WP2'!H1127</f>
        <v>2.74166666666667E-3</v>
      </c>
      <c r="I1126" s="111">
        <f t="shared" si="36"/>
        <v>3.9758333333333333E-2</v>
      </c>
      <c r="J1126" s="399">
        <f t="shared" si="37"/>
        <v>43709</v>
      </c>
    </row>
    <row r="1127" spans="1:10" ht="14.5" customHeight="1" x14ac:dyDescent="0.15">
      <c r="A1127" s="5"/>
      <c r="B1127" s="399">
        <f t="shared" si="33"/>
        <v>43739</v>
      </c>
      <c r="C1127" s="16" t="str">
        <f t="shared" si="34"/>
        <v>S&amp;P 500 Utility Index</v>
      </c>
      <c r="D1127" s="5"/>
      <c r="E1127" s="5"/>
      <c r="F1127" s="111">
        <f>'PRPM WP2'!C1128</f>
        <v>-7.7000000000000002E-3</v>
      </c>
      <c r="G1127" s="5"/>
      <c r="H1127" s="111">
        <f>'PRPM WP2'!H1128</f>
        <v>2.8083333333333298E-3</v>
      </c>
      <c r="I1127" s="111">
        <f t="shared" si="36"/>
        <v>-1.050833333333333E-2</v>
      </c>
      <c r="J1127" s="399">
        <f t="shared" si="37"/>
        <v>43739</v>
      </c>
    </row>
    <row r="1128" spans="1:10" ht="14.5" customHeight="1" x14ac:dyDescent="0.15">
      <c r="A1128" s="5"/>
      <c r="B1128" s="399">
        <f t="shared" si="33"/>
        <v>43770</v>
      </c>
      <c r="C1128" s="16" t="str">
        <f t="shared" si="34"/>
        <v>S&amp;P 500 Utility Index</v>
      </c>
      <c r="D1128" s="5"/>
      <c r="E1128" s="5"/>
      <c r="F1128" s="111">
        <f>'PRPM WP2'!C1129</f>
        <v>-1.8599999999999998E-2</v>
      </c>
      <c r="G1128" s="5"/>
      <c r="H1128" s="111">
        <f>'PRPM WP2'!H1129</f>
        <v>2.8583333333333299E-3</v>
      </c>
      <c r="I1128" s="111">
        <f t="shared" si="36"/>
        <v>-2.1458333333333329E-2</v>
      </c>
      <c r="J1128" s="399">
        <f t="shared" si="37"/>
        <v>43770</v>
      </c>
    </row>
    <row r="1129" spans="1:10" ht="14.5" customHeight="1" x14ac:dyDescent="0.15">
      <c r="A1129" s="5"/>
      <c r="B1129" s="399">
        <f t="shared" si="33"/>
        <v>43800</v>
      </c>
      <c r="C1129" s="16" t="str">
        <f t="shared" si="34"/>
        <v>S&amp;P 500 Utility Index</v>
      </c>
      <c r="D1129" s="5"/>
      <c r="E1129" s="5"/>
      <c r="F1129" s="111">
        <f>'PRPM WP2'!C1130</f>
        <v>3.4299999999999997E-2</v>
      </c>
      <c r="G1129" s="5"/>
      <c r="H1129" s="111">
        <f>'PRPM WP2'!H1130</f>
        <v>2.8333333333333301E-3</v>
      </c>
      <c r="I1129" s="111">
        <f t="shared" si="36"/>
        <v>3.1466666666666671E-2</v>
      </c>
      <c r="J1129" s="399">
        <f t="shared" si="37"/>
        <v>43800</v>
      </c>
    </row>
    <row r="1130" spans="1:10" ht="14.5" customHeight="1" x14ac:dyDescent="0.15">
      <c r="A1130" s="5"/>
      <c r="B1130" s="399">
        <f t="shared" si="33"/>
        <v>43831</v>
      </c>
      <c r="C1130" s="16" t="str">
        <f t="shared" si="34"/>
        <v>S&amp;P 500 Utility Index</v>
      </c>
      <c r="D1130" s="5"/>
      <c r="E1130" s="5"/>
      <c r="F1130" s="111">
        <f>'PRPM WP2'!C1131</f>
        <v>6.6500000000000004E-2</v>
      </c>
      <c r="G1130" s="5"/>
      <c r="H1130" s="111">
        <f>'PRPM WP2'!H1131</f>
        <v>2.6083333333333301E-3</v>
      </c>
      <c r="I1130" s="111">
        <f t="shared" si="36"/>
        <v>6.389166666666668E-2</v>
      </c>
      <c r="J1130" s="399">
        <f t="shared" si="37"/>
        <v>43831</v>
      </c>
    </row>
    <row r="1131" spans="1:10" ht="14.5" customHeight="1" x14ac:dyDescent="0.15">
      <c r="A1131" s="5"/>
      <c r="B1131" s="399">
        <f t="shared" si="33"/>
        <v>43862</v>
      </c>
      <c r="C1131" s="16" t="str">
        <f t="shared" si="34"/>
        <v>S&amp;P 500 Utility Index</v>
      </c>
      <c r="D1131" s="5"/>
      <c r="E1131" s="5"/>
      <c r="F1131" s="111">
        <f>'PRPM WP2'!C1132</f>
        <v>-9.8500000000000004E-2</v>
      </c>
      <c r="G1131" s="5"/>
      <c r="H1131" s="111">
        <f>'PRPM WP2'!H1132</f>
        <v>2.74166666666667E-3</v>
      </c>
      <c r="I1131" s="111">
        <f t="shared" si="36"/>
        <v>-0.10124166666666667</v>
      </c>
      <c r="J1131" s="399">
        <f t="shared" si="37"/>
        <v>43862</v>
      </c>
    </row>
    <row r="1132" spans="1:10" ht="14.5" customHeight="1" x14ac:dyDescent="0.15">
      <c r="A1132" s="5"/>
      <c r="B1132" s="399">
        <f t="shared" si="33"/>
        <v>43891</v>
      </c>
      <c r="C1132" s="16" t="str">
        <f t="shared" si="34"/>
        <v>S&amp;P 500 Utility Index</v>
      </c>
      <c r="D1132" s="5"/>
      <c r="E1132" s="5"/>
      <c r="F1132" s="111">
        <f>'PRPM WP2'!C1133</f>
        <v>-9.9900000000000003E-2</v>
      </c>
      <c r="G1132" s="5"/>
      <c r="H1132" s="111">
        <f>'PRPM WP2'!H1133</f>
        <v>2.5916666666666701E-3</v>
      </c>
      <c r="I1132" s="111">
        <f t="shared" si="36"/>
        <v>-0.10249166666666668</v>
      </c>
      <c r="J1132" s="399">
        <f t="shared" si="37"/>
        <v>43891</v>
      </c>
    </row>
    <row r="1133" spans="1:10" ht="14.5" customHeight="1" x14ac:dyDescent="0.15">
      <c r="A1133" s="5"/>
      <c r="B1133" s="399">
        <f t="shared" si="33"/>
        <v>43922</v>
      </c>
      <c r="C1133" s="16" t="str">
        <f t="shared" si="34"/>
        <v>S&amp;P 500 Utility Index</v>
      </c>
      <c r="D1133" s="5"/>
      <c r="E1133" s="5"/>
      <c r="F1133" s="111">
        <f>'PRPM WP2'!C1134</f>
        <v>3.2300000000000002E-2</v>
      </c>
      <c r="G1133" s="5"/>
      <c r="H1133" s="111">
        <f>'PRPM WP2'!H1134</f>
        <v>2.6583333333333298E-3</v>
      </c>
      <c r="I1133" s="111">
        <f t="shared" si="36"/>
        <v>2.9641666666666674E-2</v>
      </c>
      <c r="J1133" s="399">
        <f t="shared" si="37"/>
        <v>43922</v>
      </c>
    </row>
    <row r="1134" spans="1:10" ht="14.5" customHeight="1" x14ac:dyDescent="0.15">
      <c r="A1134" s="5"/>
      <c r="B1134" s="399">
        <f t="shared" si="33"/>
        <v>43952</v>
      </c>
      <c r="C1134" s="16" t="str">
        <f t="shared" si="34"/>
        <v>S&amp;P 500 Utility Index</v>
      </c>
      <c r="D1134" s="5"/>
      <c r="E1134" s="5"/>
      <c r="F1134" s="111">
        <f>'PRPM WP2'!C1135</f>
        <v>4.3499999999999997E-2</v>
      </c>
      <c r="G1134" s="5"/>
      <c r="H1134" s="111">
        <f>'PRPM WP2'!H1135</f>
        <v>2.6166666666666699E-3</v>
      </c>
      <c r="I1134" s="111">
        <f t="shared" si="36"/>
        <v>4.0883333333333327E-2</v>
      </c>
      <c r="J1134" s="399">
        <f t="shared" si="37"/>
        <v>43952</v>
      </c>
    </row>
    <row r="1135" spans="1:10" ht="14.5" customHeight="1" x14ac:dyDescent="0.15">
      <c r="A1135" s="5"/>
      <c r="B1135" s="399">
        <f t="shared" si="33"/>
        <v>43983</v>
      </c>
      <c r="C1135" s="16" t="str">
        <f t="shared" si="34"/>
        <v>S&amp;P 500 Utility Index</v>
      </c>
      <c r="D1135" s="5"/>
      <c r="E1135" s="5"/>
      <c r="F1135" s="111">
        <f>'PRPM WP2'!C1136</f>
        <v>-4.65E-2</v>
      </c>
      <c r="G1135" s="5"/>
      <c r="H1135" s="111">
        <f>'PRPM WP2'!H1136</f>
        <v>2.55833333333333E-3</v>
      </c>
      <c r="I1135" s="111">
        <f t="shared" si="36"/>
        <v>-4.9058333333333329E-2</v>
      </c>
      <c r="J1135" s="399">
        <f t="shared" si="37"/>
        <v>43983</v>
      </c>
    </row>
    <row r="1136" spans="1:10" ht="14.5" customHeight="1" x14ac:dyDescent="0.15">
      <c r="A1136" s="5"/>
      <c r="B1136" s="399">
        <f t="shared" si="33"/>
        <v>44013</v>
      </c>
      <c r="C1136" s="16" t="str">
        <f t="shared" si="34"/>
        <v>S&amp;P 500 Utility Index</v>
      </c>
      <c r="D1136" s="5"/>
      <c r="E1136" s="5"/>
      <c r="F1136" s="111">
        <f>'PRPM WP2'!C1137</f>
        <v>7.8200000000000006E-2</v>
      </c>
      <c r="G1136" s="5"/>
      <c r="H1136" s="111">
        <f>'PRPM WP2'!H1137</f>
        <v>2.13333333333333E-3</v>
      </c>
      <c r="I1136" s="111">
        <f t="shared" si="36"/>
        <v>7.6066666666666671E-2</v>
      </c>
      <c r="J1136" s="399">
        <f t="shared" si="37"/>
        <v>44013</v>
      </c>
    </row>
    <row r="1137" spans="1:10" ht="14.5" customHeight="1" x14ac:dyDescent="0.15">
      <c r="A1137" s="5"/>
      <c r="B1137" s="399">
        <f t="shared" si="33"/>
        <v>44044</v>
      </c>
      <c r="C1137" s="16" t="str">
        <f t="shared" si="34"/>
        <v>S&amp;P 500 Utility Index</v>
      </c>
      <c r="D1137" s="5"/>
      <c r="E1137" s="5"/>
      <c r="F1137" s="111">
        <f>'PRPM WP2'!C1138</f>
        <v>-2.6499999999999999E-2</v>
      </c>
      <c r="G1137" s="5"/>
      <c r="H1137" s="111">
        <f>'PRPM WP2'!H1138</f>
        <v>2.3833333333333302E-3</v>
      </c>
      <c r="I1137" s="111">
        <f t="shared" si="36"/>
        <v>-2.888333333333333E-2</v>
      </c>
      <c r="J1137" s="399">
        <f t="shared" si="37"/>
        <v>44044</v>
      </c>
    </row>
    <row r="1138" spans="1:10" ht="14.5" customHeight="1" x14ac:dyDescent="0.15">
      <c r="A1138" s="5"/>
      <c r="B1138" s="5"/>
      <c r="C1138" s="5"/>
      <c r="D1138" s="5"/>
      <c r="E1138" s="5"/>
      <c r="F1138" s="111"/>
      <c r="G1138" s="5"/>
      <c r="H1138" s="111"/>
      <c r="I1138" s="111"/>
      <c r="J1138" s="5"/>
    </row>
    <row r="1139" spans="1:10" ht="14.5" customHeight="1" x14ac:dyDescent="0.15">
      <c r="A1139" s="5"/>
      <c r="B1139" s="5"/>
      <c r="C1139" s="5"/>
      <c r="D1139" s="5"/>
      <c r="E1139" s="5"/>
      <c r="F1139" s="111"/>
      <c r="G1139" s="5"/>
      <c r="H1139" s="111"/>
      <c r="I1139" s="111"/>
      <c r="J1139" s="5"/>
    </row>
    <row r="1140" spans="1:10" ht="14.5" customHeight="1" x14ac:dyDescent="0.15">
      <c r="A1140" s="5"/>
      <c r="B1140" s="5"/>
      <c r="C1140" s="5"/>
      <c r="D1140" s="5"/>
      <c r="E1140" s="5"/>
      <c r="F1140" s="111"/>
      <c r="G1140" s="5"/>
      <c r="H1140" s="111"/>
      <c r="I1140" s="111"/>
      <c r="J1140" s="5"/>
    </row>
    <row r="1141" spans="1:10" ht="14.5" customHeight="1" x14ac:dyDescent="0.15">
      <c r="A1141" s="5"/>
      <c r="B1141" s="5"/>
      <c r="C1141" s="5"/>
      <c r="D1141" s="5"/>
      <c r="E1141" s="5"/>
      <c r="F1141" s="111"/>
      <c r="G1141" s="5"/>
      <c r="H1141" s="111"/>
      <c r="I1141" s="111"/>
      <c r="J1141" s="5"/>
    </row>
    <row r="1142" spans="1:10" ht="14.5" customHeight="1" x14ac:dyDescent="0.15">
      <c r="A1142" s="5"/>
      <c r="B1142" s="5"/>
      <c r="C1142" s="5"/>
      <c r="D1142" s="5"/>
      <c r="E1142" s="5"/>
      <c r="F1142" s="111"/>
      <c r="G1142" s="5"/>
      <c r="H1142" s="111"/>
      <c r="I1142" s="111"/>
      <c r="J1142" s="5"/>
    </row>
    <row r="1143" spans="1:10" ht="14.5" customHeight="1" x14ac:dyDescent="0.15">
      <c r="A1143" s="5"/>
      <c r="B1143" s="5"/>
      <c r="C1143" s="5"/>
      <c r="D1143" s="5"/>
      <c r="E1143" s="5"/>
      <c r="F1143" s="111"/>
      <c r="G1143" s="5"/>
      <c r="H1143" s="111"/>
      <c r="I1143" s="111"/>
      <c r="J1143" s="5"/>
    </row>
    <row r="1144" spans="1:10" ht="14.5" customHeight="1" x14ac:dyDescent="0.15">
      <c r="A1144" s="5"/>
      <c r="B1144" s="5"/>
      <c r="C1144" s="5"/>
      <c r="D1144" s="5"/>
      <c r="E1144" s="5"/>
      <c r="F1144" s="111"/>
      <c r="G1144" s="5"/>
      <c r="H1144" s="111"/>
      <c r="I1144" s="111"/>
      <c r="J1144" s="5"/>
    </row>
    <row r="1145" spans="1:10" ht="14.5" customHeight="1" x14ac:dyDescent="0.15">
      <c r="A1145" s="5"/>
      <c r="B1145" s="5"/>
      <c r="C1145" s="5"/>
      <c r="D1145" s="5"/>
      <c r="E1145" s="5"/>
      <c r="F1145" s="111"/>
      <c r="G1145" s="5"/>
      <c r="H1145" s="111"/>
      <c r="I1145" s="111"/>
      <c r="J1145" s="5"/>
    </row>
    <row r="1146" spans="1:10" ht="14.5" customHeight="1" x14ac:dyDescent="0.15">
      <c r="A1146" s="5"/>
      <c r="B1146" s="5"/>
      <c r="C1146" s="5"/>
      <c r="D1146" s="5"/>
      <c r="E1146" s="5"/>
      <c r="F1146" s="111"/>
      <c r="G1146" s="5"/>
      <c r="H1146" s="111"/>
      <c r="I1146" s="111"/>
      <c r="J1146" s="5"/>
    </row>
    <row r="1147" spans="1:10" ht="14.5" customHeight="1" x14ac:dyDescent="0.15">
      <c r="A1147" s="5"/>
      <c r="B1147" s="5"/>
      <c r="C1147" s="5"/>
      <c r="D1147" s="5"/>
      <c r="E1147" s="5"/>
      <c r="F1147" s="111"/>
      <c r="G1147" s="5"/>
      <c r="H1147" s="111"/>
      <c r="I1147" s="111"/>
      <c r="J1147" s="5"/>
    </row>
    <row r="1148" spans="1:10" ht="14.5" customHeight="1" x14ac:dyDescent="0.15">
      <c r="A1148" s="5"/>
      <c r="B1148" s="5"/>
      <c r="C1148" s="5"/>
      <c r="D1148" s="5"/>
      <c r="E1148" s="5"/>
      <c r="F1148" s="111"/>
      <c r="G1148" s="5"/>
      <c r="H1148" s="111"/>
      <c r="I1148" s="111"/>
      <c r="J1148" s="5"/>
    </row>
    <row r="1149" spans="1:10" ht="14.5" customHeight="1" x14ac:dyDescent="0.15">
      <c r="A1149" s="5"/>
      <c r="B1149" s="5"/>
      <c r="C1149" s="5"/>
      <c r="D1149" s="5"/>
      <c r="E1149" s="5"/>
      <c r="F1149" s="111"/>
      <c r="G1149" s="5"/>
      <c r="H1149" s="111"/>
      <c r="I1149" s="111"/>
      <c r="J1149" s="5"/>
    </row>
    <row r="1150" spans="1:10" ht="14.5" customHeight="1" x14ac:dyDescent="0.15">
      <c r="A1150" s="5"/>
      <c r="B1150" s="5"/>
      <c r="C1150" s="5"/>
      <c r="D1150" s="5"/>
      <c r="E1150" s="5"/>
      <c r="F1150" s="111"/>
      <c r="G1150" s="5"/>
      <c r="H1150" s="111"/>
      <c r="I1150" s="111"/>
      <c r="J1150" s="5"/>
    </row>
    <row r="1151" spans="1:10" ht="14.5" customHeight="1" x14ac:dyDescent="0.15">
      <c r="A1151" s="5"/>
      <c r="B1151" s="5"/>
      <c r="C1151" s="5"/>
      <c r="D1151" s="5"/>
      <c r="E1151" s="5"/>
      <c r="F1151" s="111"/>
      <c r="G1151" s="5"/>
      <c r="H1151" s="111"/>
      <c r="I1151" s="111"/>
      <c r="J1151" s="5"/>
    </row>
    <row r="1152" spans="1:10" ht="14.5" customHeight="1" x14ac:dyDescent="0.15">
      <c r="A1152" s="5"/>
      <c r="B1152" s="5"/>
      <c r="C1152" s="5"/>
      <c r="D1152" s="5"/>
      <c r="E1152" s="5"/>
      <c r="F1152" s="111"/>
      <c r="G1152" s="5"/>
      <c r="H1152" s="111"/>
      <c r="I1152" s="111"/>
      <c r="J1152" s="5"/>
    </row>
    <row r="1153" spans="1:10" ht="14.5" customHeight="1" x14ac:dyDescent="0.15">
      <c r="A1153" s="5"/>
      <c r="B1153" s="5"/>
      <c r="C1153" s="5"/>
      <c r="D1153" s="5"/>
      <c r="E1153" s="5"/>
      <c r="F1153" s="111"/>
      <c r="G1153" s="5"/>
      <c r="H1153" s="111"/>
      <c r="I1153" s="111"/>
      <c r="J1153" s="5"/>
    </row>
    <row r="1154" spans="1:10" ht="14.5" customHeight="1" x14ac:dyDescent="0.15">
      <c r="A1154" s="5"/>
      <c r="B1154" s="5"/>
      <c r="C1154" s="5"/>
      <c r="D1154" s="5"/>
      <c r="E1154" s="5"/>
      <c r="F1154" s="111"/>
      <c r="G1154" s="5"/>
      <c r="H1154" s="111"/>
      <c r="I1154" s="111"/>
      <c r="J1154" s="5"/>
    </row>
    <row r="1155" spans="1:10" ht="14.5" customHeight="1" x14ac:dyDescent="0.15">
      <c r="A1155" s="5"/>
      <c r="B1155" s="5"/>
      <c r="C1155" s="5"/>
      <c r="D1155" s="5"/>
      <c r="E1155" s="5"/>
      <c r="F1155" s="111"/>
      <c r="G1155" s="5"/>
      <c r="H1155" s="111"/>
      <c r="I1155" s="111"/>
      <c r="J1155" s="5"/>
    </row>
    <row r="1156" spans="1:10" ht="14.5" customHeight="1" x14ac:dyDescent="0.15">
      <c r="A1156" s="5"/>
      <c r="B1156" s="5"/>
      <c r="C1156" s="5"/>
      <c r="D1156" s="5"/>
      <c r="E1156" s="5"/>
      <c r="F1156" s="111"/>
      <c r="G1156" s="5"/>
      <c r="H1156" s="111"/>
      <c r="I1156" s="111"/>
      <c r="J1156" s="5"/>
    </row>
    <row r="1157" spans="1:10" ht="14.5" customHeight="1" x14ac:dyDescent="0.15">
      <c r="A1157" s="5"/>
      <c r="B1157" s="5"/>
      <c r="C1157" s="5"/>
      <c r="D1157" s="5"/>
      <c r="E1157" s="5"/>
      <c r="F1157" s="111"/>
      <c r="G1157" s="5"/>
      <c r="H1157" s="111"/>
      <c r="I1157" s="111"/>
      <c r="J1157" s="5"/>
    </row>
    <row r="1158" spans="1:10" ht="14.5" customHeight="1" x14ac:dyDescent="0.15">
      <c r="A1158" s="5"/>
      <c r="B1158" s="5"/>
      <c r="C1158" s="5"/>
      <c r="D1158" s="5"/>
      <c r="E1158" s="5"/>
      <c r="F1158" s="111"/>
      <c r="G1158" s="5"/>
      <c r="H1158" s="111"/>
      <c r="I1158" s="111"/>
      <c r="J1158" s="5"/>
    </row>
    <row r="1159" spans="1:10" ht="14.5" customHeight="1" x14ac:dyDescent="0.15">
      <c r="A1159" s="5"/>
      <c r="B1159" s="5"/>
      <c r="C1159" s="5"/>
      <c r="D1159" s="5"/>
      <c r="E1159" s="5"/>
      <c r="F1159" s="111"/>
      <c r="G1159" s="5"/>
      <c r="H1159" s="111"/>
      <c r="I1159" s="111"/>
      <c r="J1159" s="5"/>
    </row>
    <row r="1160" spans="1:10" ht="14.5" customHeight="1" x14ac:dyDescent="0.15">
      <c r="A1160" s="5"/>
      <c r="B1160" s="5"/>
      <c r="C1160" s="5"/>
      <c r="D1160" s="5"/>
      <c r="E1160" s="5"/>
      <c r="F1160" s="111"/>
      <c r="G1160" s="5"/>
      <c r="H1160" s="111"/>
      <c r="I1160" s="111"/>
      <c r="J1160" s="5"/>
    </row>
    <row r="1161" spans="1:10" ht="14.5" customHeight="1" x14ac:dyDescent="0.15">
      <c r="A1161" s="5"/>
      <c r="B1161" s="5"/>
      <c r="C1161" s="5"/>
      <c r="D1161" s="5"/>
      <c r="E1161" s="5"/>
      <c r="F1161" s="111"/>
      <c r="G1161" s="5"/>
      <c r="H1161" s="111"/>
      <c r="I1161" s="111"/>
      <c r="J1161" s="5"/>
    </row>
    <row r="1162" spans="1:10" ht="14.5" customHeight="1" x14ac:dyDescent="0.15">
      <c r="A1162" s="5"/>
      <c r="B1162" s="5"/>
      <c r="C1162" s="5"/>
      <c r="D1162" s="5"/>
      <c r="E1162" s="5"/>
      <c r="F1162" s="111"/>
      <c r="G1162" s="5"/>
      <c r="H1162" s="111"/>
      <c r="I1162" s="111"/>
      <c r="J1162" s="5"/>
    </row>
    <row r="1163" spans="1:10" ht="14.5" customHeight="1" x14ac:dyDescent="0.15">
      <c r="A1163" s="5"/>
      <c r="B1163" s="5"/>
      <c r="C1163" s="5"/>
      <c r="D1163" s="5"/>
      <c r="E1163" s="5"/>
      <c r="F1163" s="111"/>
      <c r="G1163" s="5"/>
      <c r="H1163" s="111"/>
      <c r="I1163" s="111"/>
      <c r="J1163" s="5"/>
    </row>
    <row r="1164" spans="1:10" ht="14.5" customHeight="1" x14ac:dyDescent="0.15">
      <c r="A1164" s="5"/>
      <c r="B1164" s="5"/>
      <c r="C1164" s="5"/>
      <c r="D1164" s="5"/>
      <c r="E1164" s="5"/>
      <c r="F1164" s="111"/>
      <c r="G1164" s="5"/>
      <c r="H1164" s="111"/>
      <c r="I1164" s="111"/>
      <c r="J1164" s="5"/>
    </row>
    <row r="1165" spans="1:10" ht="14.5" customHeight="1" x14ac:dyDescent="0.15">
      <c r="A1165" s="5"/>
      <c r="B1165" s="5"/>
      <c r="C1165" s="5"/>
      <c r="D1165" s="5"/>
      <c r="E1165" s="5"/>
      <c r="F1165" s="111"/>
      <c r="G1165" s="5"/>
      <c r="H1165" s="111"/>
      <c r="I1165" s="111"/>
      <c r="J1165" s="5"/>
    </row>
    <row r="1166" spans="1:10" ht="14.5" customHeight="1" x14ac:dyDescent="0.15">
      <c r="A1166" s="5"/>
      <c r="B1166" s="5"/>
      <c r="C1166" s="5"/>
      <c r="D1166" s="5"/>
      <c r="E1166" s="5"/>
      <c r="F1166" s="111"/>
      <c r="G1166" s="5"/>
      <c r="H1166" s="111"/>
      <c r="I1166" s="111"/>
      <c r="J1166" s="5"/>
    </row>
    <row r="1167" spans="1:10" ht="14.5" customHeight="1" x14ac:dyDescent="0.15">
      <c r="A1167" s="5"/>
      <c r="B1167" s="5"/>
      <c r="C1167" s="5"/>
      <c r="D1167" s="5"/>
      <c r="E1167" s="5"/>
      <c r="F1167" s="111"/>
      <c r="G1167" s="5"/>
      <c r="H1167" s="111"/>
      <c r="I1167" s="111"/>
      <c r="J1167" s="5"/>
    </row>
    <row r="1168" spans="1:10" ht="14.5" customHeight="1" x14ac:dyDescent="0.15">
      <c r="A1168" s="5"/>
      <c r="B1168" s="5"/>
      <c r="C1168" s="5"/>
      <c r="D1168" s="5"/>
      <c r="E1168" s="5"/>
      <c r="F1168" s="111"/>
      <c r="G1168" s="5"/>
      <c r="H1168" s="111"/>
      <c r="I1168" s="111"/>
      <c r="J1168" s="5"/>
    </row>
    <row r="1169" spans="1:10" ht="14.5" customHeight="1" x14ac:dyDescent="0.15">
      <c r="A1169" s="5"/>
      <c r="B1169" s="5"/>
      <c r="C1169" s="5"/>
      <c r="D1169" s="5"/>
      <c r="E1169" s="5"/>
      <c r="F1169" s="111"/>
      <c r="G1169" s="5"/>
      <c r="H1169" s="111"/>
      <c r="I1169" s="111"/>
      <c r="J1169" s="5"/>
    </row>
    <row r="1170" spans="1:10" ht="14.5" customHeight="1" x14ac:dyDescent="0.15">
      <c r="A1170" s="5"/>
      <c r="B1170" s="5"/>
      <c r="C1170" s="5"/>
      <c r="D1170" s="5"/>
      <c r="E1170" s="5"/>
      <c r="F1170" s="111"/>
      <c r="G1170" s="5"/>
      <c r="H1170" s="111"/>
      <c r="I1170" s="111"/>
      <c r="J1170" s="5"/>
    </row>
    <row r="1171" spans="1:10" ht="14.5" customHeight="1" x14ac:dyDescent="0.15">
      <c r="A1171" s="5"/>
      <c r="B1171" s="5"/>
      <c r="C1171" s="5"/>
      <c r="D1171" s="5"/>
      <c r="E1171" s="5"/>
      <c r="F1171" s="111"/>
      <c r="G1171" s="5"/>
      <c r="H1171" s="111"/>
      <c r="I1171" s="111"/>
      <c r="J1171" s="5"/>
    </row>
    <row r="1172" spans="1:10" ht="14.5" customHeight="1" x14ac:dyDescent="0.15">
      <c r="A1172" s="5"/>
      <c r="B1172" s="5"/>
      <c r="C1172" s="5"/>
      <c r="D1172" s="5"/>
      <c r="E1172" s="5"/>
      <c r="F1172" s="111"/>
      <c r="G1172" s="5"/>
      <c r="H1172" s="111"/>
      <c r="I1172" s="111"/>
      <c r="J1172" s="5"/>
    </row>
    <row r="1173" spans="1:10" ht="14.5" customHeight="1" x14ac:dyDescent="0.15">
      <c r="A1173" s="5"/>
      <c r="B1173" s="5"/>
      <c r="C1173" s="5"/>
      <c r="D1173" s="5"/>
      <c r="E1173" s="5"/>
      <c r="F1173" s="111"/>
      <c r="G1173" s="5"/>
      <c r="H1173" s="111"/>
      <c r="I1173" s="111"/>
      <c r="J1173" s="5"/>
    </row>
    <row r="1174" spans="1:10" ht="14.5" customHeight="1" x14ac:dyDescent="0.15">
      <c r="A1174" s="5"/>
      <c r="B1174" s="5"/>
      <c r="C1174" s="5"/>
      <c r="D1174" s="5"/>
      <c r="E1174" s="5"/>
      <c r="F1174" s="111"/>
      <c r="G1174" s="5"/>
      <c r="H1174" s="111"/>
      <c r="I1174" s="111"/>
      <c r="J1174" s="5"/>
    </row>
    <row r="1175" spans="1:10" ht="14.5" customHeight="1" x14ac:dyDescent="0.15">
      <c r="A1175" s="5"/>
      <c r="B1175" s="5"/>
      <c r="C1175" s="5"/>
      <c r="D1175" s="5"/>
      <c r="E1175" s="5"/>
      <c r="F1175" s="111"/>
      <c r="G1175" s="5"/>
      <c r="H1175" s="111"/>
      <c r="I1175" s="111"/>
      <c r="J1175" s="5"/>
    </row>
    <row r="1176" spans="1:10" ht="14.5" customHeight="1" x14ac:dyDescent="0.15">
      <c r="A1176" s="5"/>
      <c r="B1176" s="5"/>
      <c r="C1176" s="5"/>
      <c r="D1176" s="5"/>
      <c r="E1176" s="5"/>
      <c r="F1176" s="111"/>
      <c r="G1176" s="5"/>
      <c r="H1176" s="111"/>
      <c r="I1176" s="111"/>
      <c r="J1176" s="5"/>
    </row>
    <row r="1177" spans="1:10" ht="14.5" customHeight="1" x14ac:dyDescent="0.15">
      <c r="A1177" s="5"/>
      <c r="B1177" s="5"/>
      <c r="C1177" s="5"/>
      <c r="D1177" s="5"/>
      <c r="E1177" s="5"/>
      <c r="F1177" s="111"/>
      <c r="G1177" s="5"/>
      <c r="H1177" s="111"/>
      <c r="I1177" s="111"/>
      <c r="J1177" s="5"/>
    </row>
    <row r="1178" spans="1:10" ht="14.5" customHeight="1" x14ac:dyDescent="0.15">
      <c r="A1178" s="5"/>
      <c r="B1178" s="5"/>
      <c r="C1178" s="5"/>
      <c r="D1178" s="5"/>
      <c r="E1178" s="5"/>
      <c r="F1178" s="111"/>
      <c r="G1178" s="5"/>
      <c r="H1178" s="111"/>
      <c r="I1178" s="111"/>
      <c r="J1178" s="5"/>
    </row>
    <row r="1179" spans="1:10" ht="14.5" customHeight="1" x14ac:dyDescent="0.15">
      <c r="A1179" s="5"/>
      <c r="B1179" s="5"/>
      <c r="C1179" s="5"/>
      <c r="D1179" s="5"/>
      <c r="E1179" s="5"/>
      <c r="F1179" s="111"/>
      <c r="G1179" s="5"/>
      <c r="H1179" s="111"/>
      <c r="I1179" s="111"/>
      <c r="J1179" s="5"/>
    </row>
    <row r="1180" spans="1:10" ht="14.5" customHeight="1" x14ac:dyDescent="0.15">
      <c r="A1180" s="5"/>
      <c r="B1180" s="5"/>
      <c r="C1180" s="5"/>
      <c r="D1180" s="5"/>
      <c r="E1180" s="5"/>
      <c r="F1180" s="111"/>
      <c r="G1180" s="5"/>
      <c r="H1180" s="111"/>
      <c r="I1180" s="111"/>
      <c r="J1180" s="5"/>
    </row>
    <row r="1181" spans="1:10" ht="14.5" customHeight="1" x14ac:dyDescent="0.15">
      <c r="A1181" s="5"/>
      <c r="B1181" s="5"/>
      <c r="C1181" s="5"/>
      <c r="D1181" s="5"/>
      <c r="E1181" s="5"/>
      <c r="F1181" s="111"/>
      <c r="G1181" s="5"/>
      <c r="H1181" s="111"/>
      <c r="I1181" s="111"/>
      <c r="J1181" s="5"/>
    </row>
    <row r="1182" spans="1:10" ht="14.5" customHeight="1" x14ac:dyDescent="0.15">
      <c r="A1182" s="5"/>
      <c r="B1182" s="5"/>
      <c r="C1182" s="5"/>
      <c r="D1182" s="5"/>
      <c r="E1182" s="5"/>
      <c r="F1182" s="111"/>
      <c r="G1182" s="5"/>
      <c r="H1182" s="111"/>
      <c r="I1182" s="111"/>
      <c r="J1182" s="5"/>
    </row>
    <row r="1183" spans="1:10" ht="14.5" customHeight="1" x14ac:dyDescent="0.15">
      <c r="A1183" s="5"/>
      <c r="B1183" s="5"/>
      <c r="C1183" s="5"/>
      <c r="D1183" s="5"/>
      <c r="E1183" s="5"/>
      <c r="F1183" s="111"/>
      <c r="G1183" s="5"/>
      <c r="H1183" s="111"/>
      <c r="I1183" s="111"/>
      <c r="J1183" s="5"/>
    </row>
    <row r="1184" spans="1:10" ht="14.5" customHeight="1" x14ac:dyDescent="0.15">
      <c r="A1184" s="5"/>
      <c r="B1184" s="5"/>
      <c r="C1184" s="5"/>
      <c r="D1184" s="5"/>
      <c r="E1184" s="5"/>
      <c r="F1184" s="111"/>
      <c r="G1184" s="5"/>
      <c r="H1184" s="111"/>
      <c r="I1184" s="111"/>
      <c r="J1184" s="5"/>
    </row>
    <row r="1185" spans="1:10" ht="14.5" customHeight="1" x14ac:dyDescent="0.15">
      <c r="A1185" s="5"/>
      <c r="B1185" s="5"/>
      <c r="C1185" s="5"/>
      <c r="D1185" s="5"/>
      <c r="E1185" s="5"/>
      <c r="F1185" s="111"/>
      <c r="G1185" s="5"/>
      <c r="H1185" s="111"/>
      <c r="I1185" s="111"/>
      <c r="J1185" s="5"/>
    </row>
    <row r="1186" spans="1:10" ht="14.5" customHeight="1" x14ac:dyDescent="0.15">
      <c r="A1186" s="5"/>
      <c r="B1186" s="5"/>
      <c r="C1186" s="5"/>
      <c r="D1186" s="5"/>
      <c r="E1186" s="5"/>
      <c r="F1186" s="111"/>
      <c r="G1186" s="5"/>
      <c r="H1186" s="111"/>
      <c r="I1186" s="111"/>
      <c r="J1186" s="5"/>
    </row>
    <row r="1187" spans="1:10" ht="14.5" customHeight="1" x14ac:dyDescent="0.15">
      <c r="A1187" s="5"/>
      <c r="B1187" s="5"/>
      <c r="C1187" s="5"/>
      <c r="D1187" s="5"/>
      <c r="E1187" s="5"/>
      <c r="F1187" s="111"/>
      <c r="G1187" s="5"/>
      <c r="H1187" s="111"/>
      <c r="I1187" s="111"/>
      <c r="J1187" s="5"/>
    </row>
    <row r="1188" spans="1:10" ht="14.5" customHeight="1" x14ac:dyDescent="0.15">
      <c r="A1188" s="5"/>
      <c r="B1188" s="5"/>
      <c r="C1188" s="5"/>
      <c r="D1188" s="5"/>
      <c r="E1188" s="5"/>
      <c r="F1188" s="111"/>
      <c r="G1188" s="5"/>
      <c r="H1188" s="111"/>
      <c r="I1188" s="111"/>
      <c r="J1188" s="5"/>
    </row>
    <row r="1189" spans="1:10" ht="14.5" customHeight="1" x14ac:dyDescent="0.15">
      <c r="A1189" s="5"/>
      <c r="B1189" s="5"/>
      <c r="C1189" s="5"/>
      <c r="D1189" s="5"/>
      <c r="E1189" s="5"/>
      <c r="F1189" s="111"/>
      <c r="G1189" s="5"/>
      <c r="H1189" s="111"/>
      <c r="I1189" s="111"/>
      <c r="J1189" s="5"/>
    </row>
    <row r="1190" spans="1:10" ht="14.5" customHeight="1" x14ac:dyDescent="0.15">
      <c r="A1190" s="5"/>
      <c r="B1190" s="5"/>
      <c r="C1190" s="5"/>
      <c r="D1190" s="5"/>
      <c r="E1190" s="5"/>
      <c r="F1190" s="111"/>
      <c r="G1190" s="5"/>
      <c r="H1190" s="111"/>
      <c r="I1190" s="111"/>
      <c r="J1190" s="5"/>
    </row>
    <row r="1191" spans="1:10" ht="14.5" customHeight="1" x14ac:dyDescent="0.15">
      <c r="A1191" s="5"/>
      <c r="B1191" s="5"/>
      <c r="C1191" s="5"/>
      <c r="D1191" s="5"/>
      <c r="E1191" s="5"/>
      <c r="F1191" s="111"/>
      <c r="G1191" s="5"/>
      <c r="H1191" s="111"/>
      <c r="I1191" s="111"/>
      <c r="J1191" s="5"/>
    </row>
    <row r="1192" spans="1:10" ht="14.5" customHeight="1" x14ac:dyDescent="0.15">
      <c r="A1192" s="5"/>
      <c r="B1192" s="5"/>
      <c r="C1192" s="5"/>
      <c r="D1192" s="5"/>
      <c r="E1192" s="5"/>
      <c r="F1192" s="111"/>
      <c r="G1192" s="5"/>
      <c r="H1192" s="111"/>
      <c r="I1192" s="111"/>
      <c r="J1192" s="5"/>
    </row>
    <row r="1193" spans="1:10" ht="14.5" customHeight="1" x14ac:dyDescent="0.15">
      <c r="A1193" s="5"/>
      <c r="B1193" s="5"/>
      <c r="C1193" s="5"/>
      <c r="D1193" s="5"/>
      <c r="E1193" s="5"/>
      <c r="F1193" s="111"/>
      <c r="G1193" s="5"/>
      <c r="H1193" s="111"/>
      <c r="I1193" s="111"/>
      <c r="J1193" s="5"/>
    </row>
    <row r="1194" spans="1:10" ht="14.5" customHeight="1" x14ac:dyDescent="0.15">
      <c r="A1194" s="5"/>
      <c r="B1194" s="5"/>
      <c r="C1194" s="5"/>
      <c r="D1194" s="5"/>
      <c r="E1194" s="5"/>
      <c r="F1194" s="111"/>
      <c r="G1194" s="5"/>
      <c r="H1194" s="111"/>
      <c r="I1194" s="111"/>
      <c r="J1194" s="5"/>
    </row>
    <row r="1195" spans="1:10" ht="14.5" customHeight="1" x14ac:dyDescent="0.15">
      <c r="A1195" s="5"/>
      <c r="B1195" s="5"/>
      <c r="C1195" s="5"/>
      <c r="D1195" s="5"/>
      <c r="E1195" s="5"/>
      <c r="F1195" s="111"/>
      <c r="G1195" s="5"/>
      <c r="H1195" s="111"/>
      <c r="I1195" s="111"/>
      <c r="J1195" s="5"/>
    </row>
    <row r="1196" spans="1:10" ht="14.5" customHeight="1" x14ac:dyDescent="0.15">
      <c r="A1196" s="5"/>
      <c r="B1196" s="5"/>
      <c r="C1196" s="5"/>
      <c r="D1196" s="5"/>
      <c r="E1196" s="5"/>
      <c r="F1196" s="111"/>
      <c r="G1196" s="5"/>
      <c r="H1196" s="111"/>
      <c r="I1196" s="111"/>
      <c r="J1196" s="5"/>
    </row>
    <row r="1197" spans="1:10" ht="14.5" customHeight="1" x14ac:dyDescent="0.15">
      <c r="A1197" s="5"/>
      <c r="B1197" s="5"/>
      <c r="C1197" s="5"/>
      <c r="D1197" s="5"/>
      <c r="E1197" s="5"/>
      <c r="F1197" s="111"/>
      <c r="G1197" s="5"/>
      <c r="H1197" s="111"/>
      <c r="I1197" s="111"/>
      <c r="J1197" s="5"/>
    </row>
    <row r="1198" spans="1:10" ht="14.5" customHeight="1" x14ac:dyDescent="0.15">
      <c r="A1198" s="5"/>
      <c r="B1198" s="5"/>
      <c r="C1198" s="5"/>
      <c r="D1198" s="5"/>
      <c r="E1198" s="5"/>
      <c r="F1198" s="111"/>
      <c r="G1198" s="5"/>
      <c r="H1198" s="111"/>
      <c r="I1198" s="111"/>
      <c r="J1198" s="5"/>
    </row>
    <row r="1199" spans="1:10" ht="14.5" customHeight="1" x14ac:dyDescent="0.15">
      <c r="A1199" s="5"/>
      <c r="B1199" s="5"/>
      <c r="C1199" s="5"/>
      <c r="D1199" s="5"/>
      <c r="E1199" s="5"/>
      <c r="F1199" s="111"/>
      <c r="G1199" s="5"/>
      <c r="H1199" s="111"/>
      <c r="I1199" s="111"/>
      <c r="J1199" s="5"/>
    </row>
    <row r="1200" spans="1:10" ht="14.5" customHeight="1" x14ac:dyDescent="0.15">
      <c r="A1200" s="5"/>
      <c r="B1200" s="5"/>
      <c r="C1200" s="5"/>
      <c r="D1200" s="5"/>
      <c r="E1200" s="5"/>
      <c r="F1200" s="111"/>
      <c r="G1200" s="5"/>
      <c r="H1200" s="111"/>
      <c r="I1200" s="111"/>
      <c r="J1200" s="5"/>
    </row>
    <row r="1201" spans="1:10" ht="14.5" customHeight="1" x14ac:dyDescent="0.15">
      <c r="A1201" s="5"/>
      <c r="B1201" s="5"/>
      <c r="C1201" s="5"/>
      <c r="D1201" s="5"/>
      <c r="E1201" s="5"/>
      <c r="F1201" s="111"/>
      <c r="G1201" s="5"/>
      <c r="H1201" s="111"/>
      <c r="I1201" s="111"/>
      <c r="J1201" s="5"/>
    </row>
    <row r="1202" spans="1:10" ht="14.5" customHeight="1" x14ac:dyDescent="0.15">
      <c r="A1202" s="5"/>
      <c r="B1202" s="5"/>
      <c r="C1202" s="5"/>
      <c r="D1202" s="5"/>
      <c r="E1202" s="5"/>
      <c r="F1202" s="111"/>
      <c r="G1202" s="5"/>
      <c r="H1202" s="111"/>
      <c r="I1202" s="111"/>
      <c r="J1202" s="5"/>
    </row>
    <row r="1203" spans="1:10" ht="14.5" customHeight="1" x14ac:dyDescent="0.15">
      <c r="A1203" s="5"/>
      <c r="B1203" s="5"/>
      <c r="C1203" s="5"/>
      <c r="D1203" s="5"/>
      <c r="E1203" s="5"/>
      <c r="F1203" s="111"/>
      <c r="G1203" s="5"/>
      <c r="H1203" s="111"/>
      <c r="I1203" s="111"/>
      <c r="J1203" s="5"/>
    </row>
    <row r="1204" spans="1:10" ht="14.5" customHeight="1" x14ac:dyDescent="0.15">
      <c r="A1204" s="5"/>
      <c r="B1204" s="5"/>
      <c r="C1204" s="5"/>
      <c r="D1204" s="5"/>
      <c r="E1204" s="5"/>
      <c r="F1204" s="111"/>
      <c r="G1204" s="5"/>
      <c r="H1204" s="111"/>
      <c r="I1204" s="111"/>
      <c r="J1204" s="5"/>
    </row>
    <row r="1205" spans="1:10" ht="14.5" customHeight="1" x14ac:dyDescent="0.15">
      <c r="A1205" s="5"/>
      <c r="B1205" s="5"/>
      <c r="C1205" s="5"/>
      <c r="D1205" s="5"/>
      <c r="E1205" s="5"/>
      <c r="F1205" s="111"/>
      <c r="G1205" s="5"/>
      <c r="H1205" s="111"/>
      <c r="I1205" s="111"/>
      <c r="J1205" s="5"/>
    </row>
    <row r="1206" spans="1:10" ht="14.5" customHeight="1" x14ac:dyDescent="0.15">
      <c r="A1206" s="5"/>
      <c r="B1206" s="5"/>
      <c r="C1206" s="5"/>
      <c r="D1206" s="5"/>
      <c r="E1206" s="5"/>
      <c r="F1206" s="111"/>
      <c r="G1206" s="5"/>
      <c r="H1206" s="111"/>
      <c r="I1206" s="111"/>
      <c r="J1206" s="5"/>
    </row>
    <row r="1207" spans="1:10" ht="14.5" customHeight="1" x14ac:dyDescent="0.15">
      <c r="A1207" s="5"/>
      <c r="B1207" s="5"/>
      <c r="C1207" s="5"/>
      <c r="D1207" s="5"/>
      <c r="E1207" s="5"/>
      <c r="F1207" s="111"/>
      <c r="G1207" s="5"/>
      <c r="H1207" s="111"/>
      <c r="I1207" s="111"/>
      <c r="J1207" s="5"/>
    </row>
    <row r="1208" spans="1:10" ht="14.5" customHeight="1" x14ac:dyDescent="0.15">
      <c r="A1208" s="5"/>
      <c r="B1208" s="5"/>
      <c r="C1208" s="5"/>
      <c r="D1208" s="5"/>
      <c r="E1208" s="5"/>
      <c r="F1208" s="111"/>
      <c r="G1208" s="5"/>
      <c r="H1208" s="111"/>
      <c r="I1208" s="111"/>
      <c r="J1208" s="5"/>
    </row>
    <row r="1209" spans="1:10" ht="14.5" customHeight="1" x14ac:dyDescent="0.15">
      <c r="A1209" s="5"/>
      <c r="B1209" s="5"/>
      <c r="C1209" s="5"/>
      <c r="D1209" s="5"/>
      <c r="E1209" s="5"/>
      <c r="F1209" s="111"/>
      <c r="G1209" s="5"/>
      <c r="H1209" s="111"/>
      <c r="I1209" s="111"/>
      <c r="J1209" s="5"/>
    </row>
    <row r="1210" spans="1:10" ht="14.5" customHeight="1" x14ac:dyDescent="0.15">
      <c r="A1210" s="5"/>
      <c r="B1210" s="5"/>
      <c r="C1210" s="5"/>
      <c r="D1210" s="5"/>
      <c r="E1210" s="5"/>
      <c r="F1210" s="111"/>
      <c r="G1210" s="5"/>
      <c r="H1210" s="111"/>
      <c r="I1210" s="111"/>
      <c r="J1210" s="5"/>
    </row>
    <row r="1211" spans="1:10" ht="14.5" customHeight="1" x14ac:dyDescent="0.15">
      <c r="A1211" s="5"/>
      <c r="B1211" s="5"/>
      <c r="C1211" s="5"/>
      <c r="D1211" s="5"/>
      <c r="E1211" s="5"/>
      <c r="F1211" s="111"/>
      <c r="G1211" s="5"/>
      <c r="H1211" s="111"/>
      <c r="I1211" s="111"/>
      <c r="J1211" s="5"/>
    </row>
    <row r="1212" spans="1:10" ht="14.5" customHeight="1" x14ac:dyDescent="0.15">
      <c r="A1212" s="5"/>
      <c r="B1212" s="5"/>
      <c r="C1212" s="5"/>
      <c r="D1212" s="5"/>
      <c r="E1212" s="5"/>
      <c r="F1212" s="111"/>
      <c r="G1212" s="5"/>
      <c r="H1212" s="111"/>
      <c r="I1212" s="111"/>
      <c r="J1212" s="5"/>
    </row>
    <row r="1213" spans="1:10" ht="14.5" customHeight="1" x14ac:dyDescent="0.15">
      <c r="A1213" s="5"/>
      <c r="B1213" s="5"/>
      <c r="C1213" s="5"/>
      <c r="D1213" s="5"/>
      <c r="E1213" s="5"/>
      <c r="F1213" s="111"/>
      <c r="G1213" s="5"/>
      <c r="H1213" s="111"/>
      <c r="I1213" s="111"/>
      <c r="J1213" s="5"/>
    </row>
    <row r="1214" spans="1:10" ht="14.5" customHeight="1" x14ac:dyDescent="0.15">
      <c r="A1214" s="5"/>
      <c r="B1214" s="5"/>
      <c r="C1214" s="5"/>
      <c r="D1214" s="5"/>
      <c r="E1214" s="5"/>
      <c r="F1214" s="111"/>
      <c r="G1214" s="5"/>
      <c r="H1214" s="111"/>
      <c r="I1214" s="111"/>
      <c r="J1214" s="5"/>
    </row>
    <row r="1215" spans="1:10" ht="14.5" customHeight="1" x14ac:dyDescent="0.15">
      <c r="A1215" s="5"/>
      <c r="B1215" s="5"/>
      <c r="C1215" s="5"/>
      <c r="D1215" s="5"/>
      <c r="E1215" s="5"/>
      <c r="F1215" s="111"/>
      <c r="G1215" s="5"/>
      <c r="H1215" s="111"/>
      <c r="I1215" s="111"/>
      <c r="J1215" s="5"/>
    </row>
    <row r="1216" spans="1:10" ht="14.5" customHeight="1" x14ac:dyDescent="0.15">
      <c r="A1216" s="5"/>
      <c r="B1216" s="5"/>
      <c r="C1216" s="5"/>
      <c r="D1216" s="5"/>
      <c r="E1216" s="5"/>
      <c r="F1216" s="111"/>
      <c r="G1216" s="5"/>
      <c r="H1216" s="111"/>
      <c r="I1216" s="111"/>
      <c r="J1216" s="5"/>
    </row>
    <row r="1217" spans="1:10" ht="14.5" customHeight="1" x14ac:dyDescent="0.15">
      <c r="A1217" s="5"/>
      <c r="B1217" s="5"/>
      <c r="C1217" s="5"/>
      <c r="D1217" s="5"/>
      <c r="E1217" s="5"/>
      <c r="F1217" s="111"/>
      <c r="G1217" s="5"/>
      <c r="H1217" s="111"/>
      <c r="I1217" s="111"/>
      <c r="J1217" s="5"/>
    </row>
    <row r="1218" spans="1:10" ht="14.5" customHeight="1" x14ac:dyDescent="0.15">
      <c r="A1218" s="5"/>
      <c r="B1218" s="5"/>
      <c r="C1218" s="5"/>
      <c r="D1218" s="5"/>
      <c r="E1218" s="5"/>
      <c r="F1218" s="111"/>
      <c r="G1218" s="5"/>
      <c r="H1218" s="111"/>
      <c r="I1218" s="111"/>
      <c r="J1218" s="5"/>
    </row>
    <row r="1219" spans="1:10" ht="14.5" customHeight="1" x14ac:dyDescent="0.15">
      <c r="A1219" s="5"/>
      <c r="B1219" s="5"/>
      <c r="C1219" s="5"/>
      <c r="D1219" s="5"/>
      <c r="E1219" s="5"/>
      <c r="F1219" s="111"/>
      <c r="G1219" s="5"/>
      <c r="H1219" s="111"/>
      <c r="I1219" s="111"/>
      <c r="J1219" s="5"/>
    </row>
    <row r="1220" spans="1:10" ht="14.5" customHeight="1" x14ac:dyDescent="0.15">
      <c r="A1220" s="5"/>
      <c r="B1220" s="5"/>
      <c r="C1220" s="5"/>
      <c r="D1220" s="5"/>
      <c r="E1220" s="5"/>
      <c r="F1220" s="111"/>
      <c r="G1220" s="5"/>
      <c r="H1220" s="111"/>
      <c r="I1220" s="111"/>
      <c r="J1220" s="5"/>
    </row>
    <row r="1221" spans="1:10" ht="14.5" customHeight="1" x14ac:dyDescent="0.15">
      <c r="A1221" s="5"/>
      <c r="B1221" s="5"/>
      <c r="C1221" s="5"/>
      <c r="D1221" s="5"/>
      <c r="E1221" s="5"/>
      <c r="F1221" s="111"/>
      <c r="G1221" s="5"/>
      <c r="H1221" s="111"/>
      <c r="I1221" s="111"/>
      <c r="J1221" s="5"/>
    </row>
    <row r="1222" spans="1:10" ht="14.5" customHeight="1" x14ac:dyDescent="0.15">
      <c r="A1222" s="5"/>
      <c r="B1222" s="5"/>
      <c r="C1222" s="5"/>
      <c r="D1222" s="5"/>
      <c r="E1222" s="5"/>
      <c r="F1222" s="111"/>
      <c r="G1222" s="5"/>
      <c r="H1222" s="111"/>
      <c r="I1222" s="111"/>
      <c r="J1222" s="5"/>
    </row>
    <row r="1223" spans="1:10" ht="14.5" customHeight="1" x14ac:dyDescent="0.15">
      <c r="A1223" s="5"/>
      <c r="B1223" s="5"/>
      <c r="C1223" s="5"/>
      <c r="D1223" s="5"/>
      <c r="E1223" s="5"/>
      <c r="F1223" s="111"/>
      <c r="G1223" s="5"/>
      <c r="H1223" s="111"/>
      <c r="I1223" s="111"/>
      <c r="J1223" s="5"/>
    </row>
    <row r="1224" spans="1:10" ht="14.5" customHeight="1" x14ac:dyDescent="0.15">
      <c r="A1224" s="5"/>
      <c r="B1224" s="5"/>
      <c r="C1224" s="5"/>
      <c r="D1224" s="5"/>
      <c r="E1224" s="5"/>
      <c r="F1224" s="111"/>
      <c r="G1224" s="5"/>
      <c r="H1224" s="111"/>
      <c r="I1224" s="111"/>
      <c r="J1224" s="5"/>
    </row>
    <row r="1225" spans="1:10" ht="14.5" customHeight="1" x14ac:dyDescent="0.15">
      <c r="A1225" s="5"/>
      <c r="B1225" s="5"/>
      <c r="C1225" s="5"/>
      <c r="D1225" s="5"/>
      <c r="E1225" s="5"/>
      <c r="F1225" s="111"/>
      <c r="G1225" s="5"/>
      <c r="H1225" s="111"/>
      <c r="I1225" s="111"/>
      <c r="J1225" s="5"/>
    </row>
    <row r="1226" spans="1:10" ht="14.5" customHeight="1" x14ac:dyDescent="0.15">
      <c r="A1226" s="5"/>
      <c r="B1226" s="5"/>
      <c r="C1226" s="5"/>
      <c r="D1226" s="5"/>
      <c r="E1226" s="5"/>
      <c r="F1226" s="111"/>
      <c r="G1226" s="5"/>
      <c r="H1226" s="111"/>
      <c r="I1226" s="111"/>
      <c r="J1226" s="5"/>
    </row>
    <row r="1227" spans="1:10" ht="14.5" customHeight="1" x14ac:dyDescent="0.15">
      <c r="A1227" s="5"/>
      <c r="B1227" s="5"/>
      <c r="C1227" s="5"/>
      <c r="D1227" s="5"/>
      <c r="E1227" s="5"/>
      <c r="F1227" s="111"/>
      <c r="G1227" s="5"/>
      <c r="H1227" s="111"/>
      <c r="I1227" s="111"/>
      <c r="J1227" s="5"/>
    </row>
    <row r="1228" spans="1:10" ht="14.5" customHeight="1" x14ac:dyDescent="0.15">
      <c r="A1228" s="5"/>
      <c r="B1228" s="5"/>
      <c r="C1228" s="5"/>
      <c r="D1228" s="5"/>
      <c r="E1228" s="5"/>
      <c r="F1228" s="111"/>
      <c r="G1228" s="5"/>
      <c r="H1228" s="111"/>
      <c r="I1228" s="111"/>
      <c r="J1228" s="5"/>
    </row>
    <row r="1229" spans="1:10" ht="14.5" customHeight="1" x14ac:dyDescent="0.15">
      <c r="A1229" s="5"/>
      <c r="B1229" s="5"/>
      <c r="C1229" s="5"/>
      <c r="D1229" s="5"/>
      <c r="E1229" s="5"/>
      <c r="F1229" s="111"/>
      <c r="G1229" s="5"/>
      <c r="H1229" s="111"/>
      <c r="I1229" s="111"/>
      <c r="J1229" s="5"/>
    </row>
    <row r="1230" spans="1:10" ht="14.5" customHeight="1" x14ac:dyDescent="0.15">
      <c r="A1230" s="5"/>
      <c r="B1230" s="5"/>
      <c r="C1230" s="5"/>
      <c r="D1230" s="5"/>
      <c r="E1230" s="5"/>
      <c r="F1230" s="111"/>
      <c r="G1230" s="5"/>
      <c r="H1230" s="111"/>
      <c r="I1230" s="111"/>
      <c r="J1230" s="5"/>
    </row>
    <row r="1231" spans="1:10" ht="14.5" customHeight="1" x14ac:dyDescent="0.15">
      <c r="A1231" s="5"/>
      <c r="B1231" s="5"/>
      <c r="C1231" s="5"/>
      <c r="D1231" s="5"/>
      <c r="E1231" s="5"/>
      <c r="F1231" s="111"/>
      <c r="G1231" s="5"/>
      <c r="H1231" s="111"/>
      <c r="I1231" s="111"/>
      <c r="J1231" s="5"/>
    </row>
    <row r="1232" spans="1:10" ht="14.5" customHeight="1" x14ac:dyDescent="0.15">
      <c r="A1232" s="5"/>
      <c r="B1232" s="5"/>
      <c r="C1232" s="5"/>
      <c r="D1232" s="5"/>
      <c r="E1232" s="5"/>
      <c r="F1232" s="111"/>
      <c r="G1232" s="5"/>
      <c r="H1232" s="111"/>
      <c r="I1232" s="111"/>
      <c r="J1232" s="5"/>
    </row>
    <row r="1233" spans="1:10" ht="14.5" customHeight="1" x14ac:dyDescent="0.15">
      <c r="A1233" s="5"/>
      <c r="B1233" s="5"/>
      <c r="C1233" s="5"/>
      <c r="D1233" s="5"/>
      <c r="E1233" s="5"/>
      <c r="F1233" s="111"/>
      <c r="G1233" s="5"/>
      <c r="H1233" s="111"/>
      <c r="I1233" s="111"/>
      <c r="J1233" s="5"/>
    </row>
    <row r="1234" spans="1:10" ht="14.5" customHeight="1" x14ac:dyDescent="0.15">
      <c r="A1234" s="5"/>
      <c r="B1234" s="5"/>
      <c r="C1234" s="5"/>
      <c r="D1234" s="5"/>
      <c r="E1234" s="5"/>
      <c r="F1234" s="111"/>
      <c r="G1234" s="5"/>
      <c r="H1234" s="111"/>
      <c r="I1234" s="111"/>
      <c r="J1234" s="5"/>
    </row>
    <row r="1235" spans="1:10" ht="14.5" customHeight="1" x14ac:dyDescent="0.15">
      <c r="A1235" s="5"/>
      <c r="B1235" s="5"/>
      <c r="C1235" s="5"/>
      <c r="D1235" s="5"/>
      <c r="E1235" s="5"/>
      <c r="F1235" s="111"/>
      <c r="G1235" s="5"/>
      <c r="H1235" s="111"/>
      <c r="I1235" s="111"/>
      <c r="J1235" s="5"/>
    </row>
    <row r="1236" spans="1:10" ht="14.5" customHeight="1" x14ac:dyDescent="0.15">
      <c r="A1236" s="5"/>
      <c r="B1236" s="5"/>
      <c r="C1236" s="5"/>
      <c r="D1236" s="5"/>
      <c r="E1236" s="5"/>
      <c r="F1236" s="111"/>
      <c r="G1236" s="5"/>
      <c r="H1236" s="111"/>
      <c r="I1236" s="111"/>
      <c r="J1236" s="5"/>
    </row>
    <row r="1237" spans="1:10" ht="14.5" customHeight="1" x14ac:dyDescent="0.15">
      <c r="A1237" s="5"/>
      <c r="B1237" s="5"/>
      <c r="C1237" s="5"/>
      <c r="D1237" s="5"/>
      <c r="E1237" s="5"/>
      <c r="F1237" s="111"/>
      <c r="G1237" s="5"/>
      <c r="H1237" s="111"/>
      <c r="I1237" s="111"/>
      <c r="J1237" s="5"/>
    </row>
    <row r="1238" spans="1:10" ht="14.5" customHeight="1" x14ac:dyDescent="0.15">
      <c r="A1238" s="5"/>
      <c r="B1238" s="5"/>
      <c r="C1238" s="5"/>
      <c r="D1238" s="5"/>
      <c r="E1238" s="5"/>
      <c r="F1238" s="111"/>
      <c r="G1238" s="5"/>
      <c r="H1238" s="111"/>
      <c r="I1238" s="111"/>
      <c r="J1238" s="5"/>
    </row>
    <row r="1239" spans="1:10" ht="14.5" customHeight="1" x14ac:dyDescent="0.15">
      <c r="A1239" s="5"/>
      <c r="B1239" s="5"/>
      <c r="C1239" s="5"/>
      <c r="D1239" s="5"/>
      <c r="E1239" s="5"/>
      <c r="F1239" s="111"/>
      <c r="G1239" s="5"/>
      <c r="H1239" s="111"/>
      <c r="I1239" s="111"/>
      <c r="J1239" s="5"/>
    </row>
    <row r="1240" spans="1:10" ht="14.5" customHeight="1" x14ac:dyDescent="0.15">
      <c r="A1240" s="5"/>
      <c r="B1240" s="5"/>
      <c r="C1240" s="5"/>
      <c r="D1240" s="5"/>
      <c r="E1240" s="5"/>
      <c r="F1240" s="111"/>
      <c r="G1240" s="5"/>
      <c r="H1240" s="111"/>
      <c r="I1240" s="111"/>
      <c r="J1240" s="5"/>
    </row>
    <row r="1241" spans="1:10" ht="14.5" customHeight="1" x14ac:dyDescent="0.15">
      <c r="A1241" s="5"/>
      <c r="B1241" s="5"/>
      <c r="C1241" s="5"/>
      <c r="D1241" s="5"/>
      <c r="E1241" s="5"/>
      <c r="F1241" s="111"/>
      <c r="G1241" s="5"/>
      <c r="H1241" s="111"/>
      <c r="I1241" s="111"/>
      <c r="J1241" s="5"/>
    </row>
    <row r="1242" spans="1:10" ht="14.5" customHeight="1" x14ac:dyDescent="0.15">
      <c r="A1242" s="5"/>
      <c r="B1242" s="5"/>
      <c r="C1242" s="5"/>
      <c r="D1242" s="5"/>
      <c r="E1242" s="5"/>
      <c r="F1242" s="111"/>
      <c r="G1242" s="5"/>
      <c r="H1242" s="111"/>
      <c r="I1242" s="111"/>
      <c r="J1242" s="5"/>
    </row>
    <row r="1243" spans="1:10" ht="14.5" customHeight="1" x14ac:dyDescent="0.15">
      <c r="A1243" s="5"/>
      <c r="B1243" s="5"/>
      <c r="C1243" s="5"/>
      <c r="D1243" s="5"/>
      <c r="E1243" s="5"/>
      <c r="F1243" s="111"/>
      <c r="G1243" s="5"/>
      <c r="H1243" s="111"/>
      <c r="I1243" s="111"/>
      <c r="J1243" s="5"/>
    </row>
    <row r="1244" spans="1:10" ht="14.5" customHeight="1" x14ac:dyDescent="0.15">
      <c r="A1244" s="5"/>
      <c r="B1244" s="5"/>
      <c r="C1244" s="5"/>
      <c r="D1244" s="5"/>
      <c r="E1244" s="5"/>
      <c r="F1244" s="111"/>
      <c r="G1244" s="5"/>
      <c r="H1244" s="111"/>
      <c r="I1244" s="111"/>
      <c r="J1244" s="5"/>
    </row>
    <row r="1245" spans="1:10" ht="14.5" customHeight="1" x14ac:dyDescent="0.15">
      <c r="A1245" s="5"/>
      <c r="B1245" s="5"/>
      <c r="C1245" s="5"/>
      <c r="D1245" s="5"/>
      <c r="E1245" s="5"/>
      <c r="F1245" s="111"/>
      <c r="G1245" s="5"/>
      <c r="H1245" s="111"/>
      <c r="I1245" s="111"/>
      <c r="J1245" s="5"/>
    </row>
    <row r="1246" spans="1:10" ht="14.5" customHeight="1" x14ac:dyDescent="0.15">
      <c r="A1246" s="5"/>
      <c r="B1246" s="5"/>
      <c r="C1246" s="5"/>
      <c r="D1246" s="5"/>
      <c r="E1246" s="5"/>
      <c r="F1246" s="111"/>
      <c r="G1246" s="5"/>
      <c r="H1246" s="111"/>
      <c r="I1246" s="111"/>
      <c r="J1246" s="5"/>
    </row>
    <row r="1247" spans="1:10" ht="14.5" customHeight="1" x14ac:dyDescent="0.15">
      <c r="A1247" s="5"/>
      <c r="B1247" s="5"/>
      <c r="C1247" s="5"/>
      <c r="D1247" s="5"/>
      <c r="E1247" s="5"/>
      <c r="F1247" s="111"/>
      <c r="G1247" s="5"/>
      <c r="H1247" s="111"/>
      <c r="I1247" s="111"/>
      <c r="J1247" s="5"/>
    </row>
    <row r="1248" spans="1:10" ht="14.5" customHeight="1" x14ac:dyDescent="0.15">
      <c r="A1248" s="5"/>
      <c r="B1248" s="5"/>
      <c r="C1248" s="5"/>
      <c r="D1248" s="5"/>
      <c r="E1248" s="5"/>
      <c r="F1248" s="111"/>
      <c r="G1248" s="5"/>
      <c r="H1248" s="111"/>
      <c r="I1248" s="111"/>
      <c r="J1248" s="5"/>
    </row>
    <row r="1249" spans="1:10" ht="14.5" customHeight="1" x14ac:dyDescent="0.15">
      <c r="A1249" s="5"/>
      <c r="B1249" s="5"/>
      <c r="C1249" s="5"/>
      <c r="D1249" s="5"/>
      <c r="E1249" s="5"/>
      <c r="F1249" s="111"/>
      <c r="G1249" s="5"/>
      <c r="H1249" s="111"/>
      <c r="I1249" s="111"/>
      <c r="J1249" s="5"/>
    </row>
    <row r="1250" spans="1:10" ht="14.5" customHeight="1" x14ac:dyDescent="0.15">
      <c r="A1250" s="5"/>
      <c r="B1250" s="5"/>
      <c r="C1250" s="5"/>
      <c r="D1250" s="5"/>
      <c r="E1250" s="5"/>
      <c r="F1250" s="111"/>
      <c r="G1250" s="5"/>
      <c r="H1250" s="111"/>
      <c r="I1250" s="111"/>
      <c r="J1250" s="5"/>
    </row>
    <row r="1251" spans="1:10" ht="14.5" customHeight="1" x14ac:dyDescent="0.15">
      <c r="A1251" s="5"/>
      <c r="B1251" s="5"/>
      <c r="C1251" s="5"/>
      <c r="D1251" s="5"/>
      <c r="E1251" s="5"/>
      <c r="F1251" s="111"/>
      <c r="G1251" s="5"/>
      <c r="H1251" s="111"/>
      <c r="I1251" s="111"/>
      <c r="J1251" s="5"/>
    </row>
    <row r="1252" spans="1:10" ht="14.5" customHeight="1" x14ac:dyDescent="0.15">
      <c r="A1252" s="5"/>
      <c r="B1252" s="5"/>
      <c r="C1252" s="5"/>
      <c r="D1252" s="5"/>
      <c r="E1252" s="5"/>
      <c r="F1252" s="111"/>
      <c r="G1252" s="5"/>
      <c r="H1252" s="111"/>
      <c r="I1252" s="111"/>
      <c r="J1252" s="5"/>
    </row>
    <row r="1253" spans="1:10" ht="14.5" customHeight="1" x14ac:dyDescent="0.15">
      <c r="A1253" s="5"/>
      <c r="B1253" s="5"/>
      <c r="C1253" s="5"/>
      <c r="D1253" s="5"/>
      <c r="E1253" s="5"/>
      <c r="F1253" s="111"/>
      <c r="G1253" s="5"/>
      <c r="H1253" s="111"/>
      <c r="I1253" s="111"/>
      <c r="J1253" s="5"/>
    </row>
    <row r="1254" spans="1:10" ht="14.5" customHeight="1" x14ac:dyDescent="0.15">
      <c r="A1254" s="5"/>
      <c r="B1254" s="5"/>
      <c r="C1254" s="5"/>
      <c r="D1254" s="5"/>
      <c r="E1254" s="5"/>
      <c r="F1254" s="111"/>
      <c r="G1254" s="5"/>
      <c r="H1254" s="111"/>
      <c r="I1254" s="111"/>
      <c r="J1254" s="5"/>
    </row>
    <row r="1255" spans="1:10" ht="14.5" customHeight="1" x14ac:dyDescent="0.15">
      <c r="A1255" s="5"/>
      <c r="B1255" s="5"/>
      <c r="C1255" s="5"/>
      <c r="D1255" s="5"/>
      <c r="E1255" s="5"/>
      <c r="F1255" s="111"/>
      <c r="G1255" s="5"/>
      <c r="H1255" s="111"/>
      <c r="I1255" s="111"/>
      <c r="J1255" s="5"/>
    </row>
    <row r="1256" spans="1:10" ht="14.5" customHeight="1" x14ac:dyDescent="0.15">
      <c r="A1256" s="5"/>
      <c r="B1256" s="5"/>
      <c r="C1256" s="5"/>
      <c r="D1256" s="5"/>
      <c r="E1256" s="5"/>
      <c r="F1256" s="111"/>
      <c r="G1256" s="5"/>
      <c r="H1256" s="111"/>
      <c r="I1256" s="111"/>
      <c r="J1256" s="5"/>
    </row>
    <row r="1257" spans="1:10" ht="14.5" customHeight="1" x14ac:dyDescent="0.15">
      <c r="A1257" s="5"/>
      <c r="B1257" s="5"/>
      <c r="C1257" s="5"/>
      <c r="D1257" s="5"/>
      <c r="E1257" s="5"/>
      <c r="F1257" s="111"/>
      <c r="G1257" s="5"/>
      <c r="H1257" s="111"/>
      <c r="I1257" s="111"/>
      <c r="J1257" s="5"/>
    </row>
    <row r="1258" spans="1:10" ht="14.5" customHeight="1" x14ac:dyDescent="0.15">
      <c r="A1258" s="5"/>
      <c r="B1258" s="5"/>
      <c r="C1258" s="5"/>
      <c r="D1258" s="5"/>
      <c r="E1258" s="5"/>
      <c r="F1258" s="111"/>
      <c r="G1258" s="5"/>
      <c r="H1258" s="111"/>
      <c r="I1258" s="111"/>
      <c r="J1258" s="5"/>
    </row>
    <row r="1259" spans="1:10" ht="14.5" customHeight="1" x14ac:dyDescent="0.15">
      <c r="A1259" s="5"/>
      <c r="B1259" s="5"/>
      <c r="C1259" s="5"/>
      <c r="D1259" s="5"/>
      <c r="E1259" s="5"/>
      <c r="F1259" s="111"/>
      <c r="G1259" s="5"/>
      <c r="H1259" s="111"/>
      <c r="I1259" s="111"/>
      <c r="J1259" s="5"/>
    </row>
    <row r="1260" spans="1:10" ht="14.5" customHeight="1" x14ac:dyDescent="0.15">
      <c r="A1260" s="5"/>
      <c r="B1260" s="5"/>
      <c r="C1260" s="5"/>
      <c r="D1260" s="5"/>
      <c r="E1260" s="5"/>
      <c r="F1260" s="111"/>
      <c r="G1260" s="5"/>
      <c r="H1260" s="111"/>
      <c r="I1260" s="111"/>
      <c r="J1260" s="5"/>
    </row>
    <row r="1261" spans="1:10" ht="14.5" customHeight="1" x14ac:dyDescent="0.15">
      <c r="A1261" s="5"/>
      <c r="B1261" s="5"/>
      <c r="C1261" s="5"/>
      <c r="D1261" s="5"/>
      <c r="E1261" s="5"/>
      <c r="F1261" s="111"/>
      <c r="G1261" s="5"/>
      <c r="H1261" s="111"/>
      <c r="I1261" s="111"/>
      <c r="J1261" s="5"/>
    </row>
    <row r="1262" spans="1:10" ht="14.5" customHeight="1" x14ac:dyDescent="0.15">
      <c r="A1262" s="5"/>
      <c r="B1262" s="5"/>
      <c r="C1262" s="5"/>
      <c r="D1262" s="5"/>
      <c r="E1262" s="5"/>
      <c r="F1262" s="111"/>
      <c r="G1262" s="5"/>
      <c r="H1262" s="111"/>
      <c r="I1262" s="111"/>
      <c r="J1262" s="5"/>
    </row>
    <row r="1263" spans="1:10" ht="14.5" customHeight="1" x14ac:dyDescent="0.15">
      <c r="A1263" s="5"/>
      <c r="B1263" s="5"/>
      <c r="C1263" s="5"/>
      <c r="D1263" s="5"/>
      <c r="E1263" s="5"/>
      <c r="F1263" s="111"/>
      <c r="G1263" s="5"/>
      <c r="H1263" s="111"/>
      <c r="I1263" s="111"/>
      <c r="J1263" s="5"/>
    </row>
    <row r="1264" spans="1:10" ht="14.5" customHeight="1" x14ac:dyDescent="0.15">
      <c r="A1264" s="5"/>
      <c r="B1264" s="5"/>
      <c r="C1264" s="5"/>
      <c r="D1264" s="5"/>
      <c r="E1264" s="5"/>
      <c r="F1264" s="111"/>
      <c r="G1264" s="5"/>
      <c r="H1264" s="111"/>
      <c r="I1264" s="111"/>
      <c r="J1264" s="5"/>
    </row>
    <row r="1265" spans="1:10" ht="14.5" customHeight="1" x14ac:dyDescent="0.15">
      <c r="A1265" s="5"/>
      <c r="B1265" s="5"/>
      <c r="C1265" s="5"/>
      <c r="D1265" s="5"/>
      <c r="E1265" s="5"/>
      <c r="F1265" s="111"/>
      <c r="G1265" s="5"/>
      <c r="H1265" s="111"/>
      <c r="I1265" s="111"/>
      <c r="J1265" s="5"/>
    </row>
    <row r="1266" spans="1:10" ht="14.5" customHeight="1" x14ac:dyDescent="0.15">
      <c r="A1266" s="5"/>
      <c r="B1266" s="5"/>
      <c r="C1266" s="5"/>
      <c r="D1266" s="5"/>
      <c r="E1266" s="5"/>
      <c r="F1266" s="111"/>
      <c r="G1266" s="5"/>
      <c r="H1266" s="111"/>
      <c r="I1266" s="111"/>
      <c r="J1266" s="5"/>
    </row>
    <row r="1267" spans="1:10" ht="14.5" customHeight="1" x14ac:dyDescent="0.15">
      <c r="A1267" s="5"/>
      <c r="B1267" s="5"/>
      <c r="C1267" s="5"/>
      <c r="D1267" s="5"/>
      <c r="E1267" s="5"/>
      <c r="F1267" s="111"/>
      <c r="G1267" s="5"/>
      <c r="H1267" s="111"/>
      <c r="I1267" s="111"/>
      <c r="J1267" s="5"/>
    </row>
    <row r="1268" spans="1:10" ht="14.5" customHeight="1" x14ac:dyDescent="0.15">
      <c r="A1268" s="5"/>
      <c r="B1268" s="5"/>
      <c r="C1268" s="5"/>
      <c r="D1268" s="5"/>
      <c r="E1268" s="5"/>
      <c r="F1268" s="111"/>
      <c r="G1268" s="5"/>
      <c r="H1268" s="111"/>
      <c r="I1268" s="111"/>
      <c r="J1268" s="5"/>
    </row>
    <row r="1269" spans="1:10" ht="14.5" customHeight="1" x14ac:dyDescent="0.15">
      <c r="A1269" s="5"/>
      <c r="B1269" s="5"/>
      <c r="C1269" s="5"/>
      <c r="D1269" s="5"/>
      <c r="E1269" s="5"/>
      <c r="F1269" s="111"/>
      <c r="G1269" s="5"/>
      <c r="H1269" s="111"/>
      <c r="I1269" s="111"/>
      <c r="J1269" s="5"/>
    </row>
    <row r="1270" spans="1:10" ht="14.5" customHeight="1" x14ac:dyDescent="0.15">
      <c r="A1270" s="5"/>
      <c r="B1270" s="5"/>
      <c r="C1270" s="5"/>
      <c r="D1270" s="5"/>
      <c r="E1270" s="5"/>
      <c r="F1270" s="111"/>
      <c r="G1270" s="5"/>
      <c r="H1270" s="111"/>
      <c r="I1270" s="111"/>
      <c r="J1270" s="5"/>
    </row>
    <row r="1271" spans="1:10" ht="14.5" customHeight="1" x14ac:dyDescent="0.15">
      <c r="A1271" s="5"/>
      <c r="B1271" s="5"/>
      <c r="C1271" s="5"/>
      <c r="D1271" s="5"/>
      <c r="E1271" s="5"/>
      <c r="F1271" s="111"/>
      <c r="G1271" s="5"/>
      <c r="H1271" s="111"/>
      <c r="I1271" s="111"/>
      <c r="J1271" s="5"/>
    </row>
    <row r="1272" spans="1:10" ht="14.5" customHeight="1" x14ac:dyDescent="0.15">
      <c r="A1272" s="5"/>
      <c r="B1272" s="5"/>
      <c r="C1272" s="5"/>
      <c r="D1272" s="5"/>
      <c r="E1272" s="5"/>
      <c r="F1272" s="111"/>
      <c r="G1272" s="5"/>
      <c r="H1272" s="111"/>
      <c r="I1272" s="111"/>
      <c r="J1272" s="5"/>
    </row>
    <row r="1273" spans="1:10" ht="14.5" customHeight="1" x14ac:dyDescent="0.15">
      <c r="A1273" s="5"/>
      <c r="B1273" s="5"/>
      <c r="C1273" s="5"/>
      <c r="D1273" s="5"/>
      <c r="E1273" s="5"/>
      <c r="F1273" s="111"/>
      <c r="G1273" s="5"/>
      <c r="H1273" s="111"/>
      <c r="I1273" s="111"/>
      <c r="J1273" s="5"/>
    </row>
    <row r="1274" spans="1:10" ht="14.5" customHeight="1" x14ac:dyDescent="0.15">
      <c r="A1274" s="5"/>
      <c r="B1274" s="5"/>
      <c r="C1274" s="5"/>
      <c r="D1274" s="5"/>
      <c r="E1274" s="5"/>
      <c r="F1274" s="111"/>
      <c r="G1274" s="5"/>
      <c r="H1274" s="111"/>
      <c r="I1274" s="111"/>
      <c r="J1274" s="5"/>
    </row>
    <row r="1275" spans="1:10" ht="14.5" customHeight="1" x14ac:dyDescent="0.15">
      <c r="A1275" s="5"/>
      <c r="B1275" s="5"/>
      <c r="C1275" s="5"/>
      <c r="D1275" s="5"/>
      <c r="E1275" s="5"/>
      <c r="F1275" s="111"/>
      <c r="G1275" s="5"/>
      <c r="H1275" s="111"/>
      <c r="I1275" s="111"/>
      <c r="J1275" s="5"/>
    </row>
    <row r="1276" spans="1:10" ht="14.5" customHeight="1" x14ac:dyDescent="0.15">
      <c r="A1276" s="5"/>
      <c r="B1276" s="5"/>
      <c r="C1276" s="5"/>
      <c r="D1276" s="5"/>
      <c r="E1276" s="5"/>
      <c r="F1276" s="111"/>
      <c r="G1276" s="5"/>
      <c r="H1276" s="111"/>
      <c r="I1276" s="111"/>
      <c r="J1276" s="5"/>
    </row>
    <row r="1277" spans="1:10" ht="14.5" customHeight="1" x14ac:dyDescent="0.15">
      <c r="A1277" s="5"/>
      <c r="B1277" s="5"/>
      <c r="C1277" s="5"/>
      <c r="D1277" s="5"/>
      <c r="E1277" s="5"/>
      <c r="F1277" s="111"/>
      <c r="G1277" s="5"/>
      <c r="H1277" s="111"/>
      <c r="I1277" s="111"/>
      <c r="J1277" s="5"/>
    </row>
    <row r="1278" spans="1:10" ht="14.5" customHeight="1" x14ac:dyDescent="0.15">
      <c r="A1278" s="5"/>
      <c r="B1278" s="5"/>
      <c r="C1278" s="5"/>
      <c r="D1278" s="5"/>
      <c r="E1278" s="5"/>
      <c r="F1278" s="111"/>
      <c r="G1278" s="5"/>
      <c r="H1278" s="111"/>
      <c r="I1278" s="111"/>
      <c r="J1278" s="5"/>
    </row>
    <row r="1279" spans="1:10" ht="14.5" customHeight="1" x14ac:dyDescent="0.15">
      <c r="A1279" s="5"/>
      <c r="B1279" s="5"/>
      <c r="C1279" s="5"/>
      <c r="D1279" s="5"/>
      <c r="E1279" s="5"/>
      <c r="F1279" s="111"/>
      <c r="G1279" s="5"/>
      <c r="H1279" s="111"/>
      <c r="I1279" s="111"/>
      <c r="J1279" s="5"/>
    </row>
    <row r="1280" spans="1:10" ht="14.5" customHeight="1" x14ac:dyDescent="0.15">
      <c r="A1280" s="5"/>
      <c r="B1280" s="5"/>
      <c r="C1280" s="5"/>
      <c r="D1280" s="5"/>
      <c r="E1280" s="5"/>
      <c r="F1280" s="111"/>
      <c r="G1280" s="5"/>
      <c r="H1280" s="111"/>
      <c r="I1280" s="111"/>
      <c r="J1280" s="5"/>
    </row>
    <row r="1281" spans="1:10" ht="14.5" customHeight="1" x14ac:dyDescent="0.15">
      <c r="A1281" s="5"/>
      <c r="B1281" s="5"/>
      <c r="C1281" s="5"/>
      <c r="D1281" s="5"/>
      <c r="E1281" s="5"/>
      <c r="F1281" s="111"/>
      <c r="G1281" s="5"/>
      <c r="H1281" s="111"/>
      <c r="I1281" s="111"/>
      <c r="J1281" s="5"/>
    </row>
    <row r="1282" spans="1:10" ht="14.5" customHeight="1" x14ac:dyDescent="0.15">
      <c r="A1282" s="5"/>
      <c r="B1282" s="5"/>
      <c r="C1282" s="5"/>
      <c r="D1282" s="5"/>
      <c r="E1282" s="5"/>
      <c r="F1282" s="111"/>
      <c r="G1282" s="5"/>
      <c r="H1282" s="111"/>
      <c r="I1282" s="111"/>
      <c r="J1282" s="5"/>
    </row>
    <row r="1283" spans="1:10" ht="14.5" customHeight="1" x14ac:dyDescent="0.15">
      <c r="A1283" s="5"/>
      <c r="B1283" s="5"/>
      <c r="C1283" s="5"/>
      <c r="D1283" s="5"/>
      <c r="E1283" s="5"/>
      <c r="F1283" s="111"/>
      <c r="G1283" s="5"/>
      <c r="H1283" s="111"/>
      <c r="I1283" s="111"/>
      <c r="J1283" s="5"/>
    </row>
    <row r="1284" spans="1:10" ht="14.5" customHeight="1" x14ac:dyDescent="0.15">
      <c r="A1284" s="5"/>
      <c r="B1284" s="5"/>
      <c r="C1284" s="5"/>
      <c r="D1284" s="5"/>
      <c r="E1284" s="5"/>
      <c r="F1284" s="111"/>
      <c r="G1284" s="5"/>
      <c r="H1284" s="111"/>
      <c r="I1284" s="111"/>
      <c r="J1284" s="5"/>
    </row>
    <row r="1285" spans="1:10" ht="14.5" customHeight="1" x14ac:dyDescent="0.15">
      <c r="A1285" s="5"/>
      <c r="B1285" s="5"/>
      <c r="C1285" s="5"/>
      <c r="D1285" s="5"/>
      <c r="E1285" s="5"/>
      <c r="F1285" s="111"/>
      <c r="G1285" s="5"/>
      <c r="H1285" s="111"/>
      <c r="I1285" s="111"/>
      <c r="J1285" s="5"/>
    </row>
    <row r="1286" spans="1:10" ht="14.5" customHeight="1" x14ac:dyDescent="0.15">
      <c r="A1286" s="5"/>
      <c r="B1286" s="5"/>
      <c r="C1286" s="5"/>
      <c r="D1286" s="5"/>
      <c r="E1286" s="5"/>
      <c r="F1286" s="111"/>
      <c r="G1286" s="5"/>
      <c r="H1286" s="111"/>
      <c r="I1286" s="111"/>
      <c r="J1286" s="5"/>
    </row>
    <row r="1287" spans="1:10" ht="14.5" customHeight="1" x14ac:dyDescent="0.15">
      <c r="A1287" s="5"/>
      <c r="B1287" s="5"/>
      <c r="C1287" s="5"/>
      <c r="D1287" s="5"/>
      <c r="E1287" s="5"/>
      <c r="F1287" s="111"/>
      <c r="G1287" s="5"/>
      <c r="H1287" s="111"/>
      <c r="I1287" s="111"/>
      <c r="J1287" s="5"/>
    </row>
    <row r="1288" spans="1:10" ht="14.5" customHeight="1" x14ac:dyDescent="0.15">
      <c r="A1288" s="5"/>
      <c r="B1288" s="5"/>
      <c r="C1288" s="5"/>
      <c r="D1288" s="5"/>
      <c r="E1288" s="5"/>
      <c r="F1288" s="111"/>
      <c r="G1288" s="5"/>
      <c r="H1288" s="111"/>
      <c r="I1288" s="111"/>
      <c r="J1288" s="5"/>
    </row>
    <row r="1289" spans="1:10" ht="14.5" customHeight="1" x14ac:dyDescent="0.15">
      <c r="A1289" s="5"/>
      <c r="B1289" s="5"/>
      <c r="C1289" s="5"/>
      <c r="D1289" s="5"/>
      <c r="E1289" s="5"/>
      <c r="F1289" s="111"/>
      <c r="G1289" s="5"/>
      <c r="H1289" s="111"/>
      <c r="I1289" s="111"/>
      <c r="J1289" s="5"/>
    </row>
    <row r="1290" spans="1:10" ht="14.5" customHeight="1" x14ac:dyDescent="0.15">
      <c r="A1290" s="5"/>
      <c r="B1290" s="5"/>
      <c r="C1290" s="5"/>
      <c r="D1290" s="5"/>
      <c r="E1290" s="5"/>
      <c r="F1290" s="111"/>
      <c r="G1290" s="5"/>
      <c r="H1290" s="111"/>
      <c r="I1290" s="111"/>
      <c r="J1290" s="5"/>
    </row>
    <row r="1291" spans="1:10" ht="14.5" customHeight="1" x14ac:dyDescent="0.15">
      <c r="A1291" s="5"/>
      <c r="B1291" s="5"/>
      <c r="C1291" s="5"/>
      <c r="D1291" s="5"/>
      <c r="E1291" s="5"/>
      <c r="F1291" s="111"/>
      <c r="G1291" s="5"/>
      <c r="H1291" s="111"/>
      <c r="I1291" s="111"/>
      <c r="J1291" s="5"/>
    </row>
    <row r="1292" spans="1:10" ht="14.5" customHeight="1" x14ac:dyDescent="0.15">
      <c r="A1292" s="5"/>
      <c r="B1292" s="5"/>
      <c r="C1292" s="5"/>
      <c r="D1292" s="5"/>
      <c r="E1292" s="5"/>
      <c r="F1292" s="111"/>
      <c r="G1292" s="5"/>
      <c r="H1292" s="111"/>
      <c r="I1292" s="111"/>
      <c r="J1292" s="5"/>
    </row>
    <row r="1293" spans="1:10" ht="14.5" customHeight="1" x14ac:dyDescent="0.15">
      <c r="A1293" s="5"/>
      <c r="B1293" s="5"/>
      <c r="C1293" s="5"/>
      <c r="D1293" s="5"/>
      <c r="E1293" s="5"/>
      <c r="F1293" s="111"/>
      <c r="G1293" s="5"/>
      <c r="H1293" s="111"/>
      <c r="I1293" s="111"/>
      <c r="J1293" s="5"/>
    </row>
    <row r="1294" spans="1:10" ht="14.5" customHeight="1" x14ac:dyDescent="0.15">
      <c r="A1294" s="5"/>
      <c r="B1294" s="5"/>
      <c r="C1294" s="5"/>
      <c r="D1294" s="5"/>
      <c r="E1294" s="5"/>
      <c r="F1294" s="111"/>
      <c r="G1294" s="5"/>
      <c r="H1294" s="111"/>
      <c r="I1294" s="111"/>
      <c r="J1294" s="5"/>
    </row>
    <row r="1295" spans="1:10" ht="14.5" customHeight="1" x14ac:dyDescent="0.15">
      <c r="A1295" s="5"/>
      <c r="B1295" s="5"/>
      <c r="C1295" s="5"/>
      <c r="D1295" s="5"/>
      <c r="E1295" s="5"/>
      <c r="F1295" s="111"/>
      <c r="G1295" s="5"/>
      <c r="H1295" s="111"/>
      <c r="I1295" s="111"/>
      <c r="J1295" s="5"/>
    </row>
    <row r="1296" spans="1:10" ht="14.5" customHeight="1" x14ac:dyDescent="0.15">
      <c r="A1296" s="5"/>
      <c r="B1296" s="5"/>
      <c r="C1296" s="5"/>
      <c r="D1296" s="5"/>
      <c r="E1296" s="5"/>
      <c r="F1296" s="111"/>
      <c r="G1296" s="5"/>
      <c r="H1296" s="111"/>
      <c r="I1296" s="111"/>
      <c r="J1296" s="5"/>
    </row>
    <row r="1297" spans="1:10" ht="14.5" customHeight="1" x14ac:dyDescent="0.15">
      <c r="A1297" s="5"/>
      <c r="B1297" s="5"/>
      <c r="C1297" s="5"/>
      <c r="D1297" s="5"/>
      <c r="E1297" s="5"/>
      <c r="F1297" s="111"/>
      <c r="G1297" s="5"/>
      <c r="H1297" s="111"/>
      <c r="I1297" s="111"/>
      <c r="J1297" s="5"/>
    </row>
    <row r="1298" spans="1:10" ht="14.5" customHeight="1" x14ac:dyDescent="0.15">
      <c r="A1298" s="5"/>
      <c r="B1298" s="5"/>
      <c r="C1298" s="5"/>
      <c r="D1298" s="5"/>
      <c r="E1298" s="5"/>
      <c r="F1298" s="111"/>
      <c r="G1298" s="5"/>
      <c r="H1298" s="111"/>
      <c r="I1298" s="111"/>
      <c r="J1298" s="5"/>
    </row>
    <row r="1299" spans="1:10" ht="14.5" customHeight="1" x14ac:dyDescent="0.15">
      <c r="A1299" s="5"/>
      <c r="B1299" s="5"/>
      <c r="C1299" s="5"/>
      <c r="D1299" s="5"/>
      <c r="E1299" s="5"/>
      <c r="F1299" s="111"/>
      <c r="G1299" s="5"/>
      <c r="H1299" s="111"/>
      <c r="I1299" s="111"/>
      <c r="J1299" s="5"/>
    </row>
    <row r="1300" spans="1:10" ht="14.5" customHeight="1" x14ac:dyDescent="0.15">
      <c r="A1300" s="5"/>
      <c r="B1300" s="5"/>
      <c r="C1300" s="5"/>
      <c r="D1300" s="5"/>
      <c r="E1300" s="5"/>
      <c r="F1300" s="111"/>
      <c r="G1300" s="5"/>
      <c r="H1300" s="111"/>
      <c r="I1300" s="111"/>
      <c r="J1300" s="5"/>
    </row>
    <row r="1301" spans="1:10" ht="14.5" customHeight="1" x14ac:dyDescent="0.15">
      <c r="A1301" s="5"/>
      <c r="B1301" s="5"/>
      <c r="C1301" s="5"/>
      <c r="D1301" s="5"/>
      <c r="E1301" s="5"/>
      <c r="F1301" s="111"/>
      <c r="G1301" s="5"/>
      <c r="H1301" s="111"/>
      <c r="I1301" s="111"/>
      <c r="J1301" s="5"/>
    </row>
    <row r="1302" spans="1:10" ht="14.5" customHeight="1" x14ac:dyDescent="0.15">
      <c r="A1302" s="5"/>
      <c r="B1302" s="5"/>
      <c r="C1302" s="5"/>
      <c r="D1302" s="5"/>
      <c r="E1302" s="5"/>
      <c r="F1302" s="111"/>
      <c r="G1302" s="5"/>
      <c r="H1302" s="111"/>
      <c r="I1302" s="111"/>
      <c r="J1302" s="5"/>
    </row>
    <row r="1303" spans="1:10" ht="14.5" customHeight="1" x14ac:dyDescent="0.15">
      <c r="A1303" s="5"/>
      <c r="B1303" s="5"/>
      <c r="C1303" s="5"/>
      <c r="D1303" s="5"/>
      <c r="E1303" s="5"/>
      <c r="F1303" s="111"/>
      <c r="G1303" s="5"/>
      <c r="H1303" s="111"/>
      <c r="I1303" s="111"/>
      <c r="J1303" s="5"/>
    </row>
    <row r="1304" spans="1:10" ht="14.5" customHeight="1" x14ac:dyDescent="0.15">
      <c r="A1304" s="5"/>
      <c r="B1304" s="5"/>
      <c r="C1304" s="5"/>
      <c r="D1304" s="5"/>
      <c r="E1304" s="5"/>
      <c r="F1304" s="111"/>
      <c r="G1304" s="5"/>
      <c r="H1304" s="111"/>
      <c r="I1304" s="111"/>
      <c r="J1304" s="5"/>
    </row>
    <row r="1305" spans="1:10" ht="14.5" customHeight="1" x14ac:dyDescent="0.15">
      <c r="A1305" s="5"/>
      <c r="B1305" s="5"/>
      <c r="C1305" s="5"/>
      <c r="D1305" s="5"/>
      <c r="E1305" s="5"/>
      <c r="F1305" s="111"/>
      <c r="G1305" s="5"/>
      <c r="H1305" s="111"/>
      <c r="I1305" s="111"/>
      <c r="J1305" s="5"/>
    </row>
    <row r="1306" spans="1:10" ht="14.5" customHeight="1" x14ac:dyDescent="0.15">
      <c r="A1306" s="5"/>
      <c r="B1306" s="5"/>
      <c r="C1306" s="5"/>
      <c r="D1306" s="5"/>
      <c r="E1306" s="5"/>
      <c r="F1306" s="111"/>
      <c r="G1306" s="5"/>
      <c r="H1306" s="111"/>
      <c r="I1306" s="111"/>
      <c r="J1306" s="5"/>
    </row>
    <row r="1307" spans="1:10" ht="14.5" customHeight="1" x14ac:dyDescent="0.15">
      <c r="A1307" s="5"/>
      <c r="B1307" s="5"/>
      <c r="C1307" s="5"/>
      <c r="D1307" s="5"/>
      <c r="E1307" s="5"/>
      <c r="F1307" s="111"/>
      <c r="G1307" s="5"/>
      <c r="H1307" s="111"/>
      <c r="I1307" s="111"/>
      <c r="J1307" s="5"/>
    </row>
    <row r="1308" spans="1:10" ht="14.5" customHeight="1" x14ac:dyDescent="0.15">
      <c r="A1308" s="5"/>
      <c r="B1308" s="5"/>
      <c r="C1308" s="5"/>
      <c r="D1308" s="5"/>
      <c r="E1308" s="5"/>
      <c r="F1308" s="111"/>
      <c r="G1308" s="5"/>
      <c r="H1308" s="111"/>
      <c r="I1308" s="111"/>
      <c r="J1308" s="5"/>
    </row>
    <row r="1309" spans="1:10" ht="14.5" customHeight="1" x14ac:dyDescent="0.15">
      <c r="A1309" s="5"/>
      <c r="B1309" s="5"/>
      <c r="C1309" s="5"/>
      <c r="D1309" s="5"/>
      <c r="E1309" s="5"/>
      <c r="F1309" s="111"/>
      <c r="G1309" s="5"/>
      <c r="H1309" s="111"/>
      <c r="I1309" s="111"/>
      <c r="J1309" s="5"/>
    </row>
    <row r="1310" spans="1:10" ht="14.5" customHeight="1" x14ac:dyDescent="0.15">
      <c r="A1310" s="5"/>
      <c r="B1310" s="5"/>
      <c r="C1310" s="5"/>
      <c r="D1310" s="5"/>
      <c r="E1310" s="5"/>
      <c r="F1310" s="111"/>
      <c r="G1310" s="5"/>
      <c r="H1310" s="111"/>
      <c r="I1310" s="111"/>
      <c r="J1310" s="5"/>
    </row>
    <row r="1311" spans="1:10" ht="14.5" customHeight="1" x14ac:dyDescent="0.15">
      <c r="A1311" s="5"/>
      <c r="B1311" s="5"/>
      <c r="C1311" s="5"/>
      <c r="D1311" s="5"/>
      <c r="E1311" s="5"/>
      <c r="F1311" s="111"/>
      <c r="G1311" s="5"/>
      <c r="H1311" s="111"/>
      <c r="I1311" s="111"/>
      <c r="J1311" s="5"/>
    </row>
    <row r="1312" spans="1:10" ht="14.5" customHeight="1" x14ac:dyDescent="0.15">
      <c r="A1312" s="5"/>
      <c r="B1312" s="5"/>
      <c r="C1312" s="5"/>
      <c r="D1312" s="5"/>
      <c r="E1312" s="5"/>
      <c r="F1312" s="111"/>
      <c r="G1312" s="5"/>
      <c r="H1312" s="111"/>
      <c r="I1312" s="111"/>
      <c r="J1312" s="5"/>
    </row>
    <row r="1313" spans="1:10" ht="14.5" customHeight="1" x14ac:dyDescent="0.15">
      <c r="A1313" s="5"/>
      <c r="B1313" s="5"/>
      <c r="C1313" s="5"/>
      <c r="D1313" s="5"/>
      <c r="E1313" s="5"/>
      <c r="F1313" s="111"/>
      <c r="G1313" s="5"/>
      <c r="H1313" s="111"/>
      <c r="I1313" s="111"/>
      <c r="J1313" s="5"/>
    </row>
    <row r="1314" spans="1:10" ht="14.5" customHeight="1" x14ac:dyDescent="0.15">
      <c r="A1314" s="5"/>
      <c r="B1314" s="5"/>
      <c r="C1314" s="5"/>
      <c r="D1314" s="5"/>
      <c r="E1314" s="5"/>
      <c r="F1314" s="111"/>
      <c r="G1314" s="5"/>
      <c r="H1314" s="111"/>
      <c r="I1314" s="111"/>
      <c r="J1314" s="5"/>
    </row>
    <row r="1315" spans="1:10" ht="14.5" customHeight="1" x14ac:dyDescent="0.15">
      <c r="A1315" s="5"/>
      <c r="B1315" s="5"/>
      <c r="C1315" s="5"/>
      <c r="D1315" s="5"/>
      <c r="E1315" s="5"/>
      <c r="F1315" s="111"/>
      <c r="G1315" s="5"/>
      <c r="H1315" s="111"/>
      <c r="I1315" s="111"/>
      <c r="J1315" s="5"/>
    </row>
    <row r="1316" spans="1:10" ht="14.5" customHeight="1" x14ac:dyDescent="0.15">
      <c r="A1316" s="5"/>
      <c r="B1316" s="5"/>
      <c r="C1316" s="5"/>
      <c r="D1316" s="5"/>
      <c r="E1316" s="5"/>
      <c r="F1316" s="111"/>
      <c r="G1316" s="5"/>
      <c r="H1316" s="111"/>
      <c r="I1316" s="111"/>
      <c r="J1316" s="5"/>
    </row>
    <row r="1317" spans="1:10" ht="14.5" customHeight="1" x14ac:dyDescent="0.15">
      <c r="A1317" s="5"/>
      <c r="B1317" s="5"/>
      <c r="C1317" s="5"/>
      <c r="D1317" s="5"/>
      <c r="E1317" s="5"/>
      <c r="F1317" s="111"/>
      <c r="G1317" s="5"/>
      <c r="H1317" s="111"/>
      <c r="I1317" s="111"/>
      <c r="J1317" s="5"/>
    </row>
    <row r="1318" spans="1:10" ht="14.5" customHeight="1" x14ac:dyDescent="0.15">
      <c r="A1318" s="5"/>
      <c r="B1318" s="5"/>
      <c r="C1318" s="5"/>
      <c r="D1318" s="5"/>
      <c r="E1318" s="5"/>
      <c r="F1318" s="111"/>
      <c r="G1318" s="5"/>
      <c r="H1318" s="111"/>
      <c r="I1318" s="111"/>
      <c r="J1318" s="5"/>
    </row>
    <row r="1319" spans="1:10" ht="14.5" customHeight="1" x14ac:dyDescent="0.15">
      <c r="A1319" s="5"/>
      <c r="B1319" s="5"/>
      <c r="C1319" s="5"/>
      <c r="D1319" s="5"/>
      <c r="E1319" s="5"/>
      <c r="F1319" s="111"/>
      <c r="G1319" s="5"/>
      <c r="H1319" s="111"/>
      <c r="I1319" s="111"/>
      <c r="J1319" s="5"/>
    </row>
    <row r="1320" spans="1:10" ht="14.5" customHeight="1" x14ac:dyDescent="0.15">
      <c r="A1320" s="5"/>
      <c r="B1320" s="5"/>
      <c r="C1320" s="5"/>
      <c r="D1320" s="5"/>
      <c r="E1320" s="5"/>
      <c r="F1320" s="111"/>
      <c r="G1320" s="5"/>
      <c r="H1320" s="111"/>
      <c r="I1320" s="111"/>
      <c r="J1320" s="5"/>
    </row>
    <row r="1321" spans="1:10" ht="14.5" customHeight="1" x14ac:dyDescent="0.15">
      <c r="A1321" s="5"/>
      <c r="B1321" s="5"/>
      <c r="C1321" s="5"/>
      <c r="D1321" s="5"/>
      <c r="E1321" s="5"/>
      <c r="F1321" s="111"/>
      <c r="G1321" s="5"/>
      <c r="H1321" s="111"/>
      <c r="I1321" s="111"/>
      <c r="J1321" s="5"/>
    </row>
    <row r="1322" spans="1:10" ht="14.5" customHeight="1" x14ac:dyDescent="0.15">
      <c r="A1322" s="5"/>
      <c r="B1322" s="5"/>
      <c r="C1322" s="5"/>
      <c r="D1322" s="5"/>
      <c r="E1322" s="5"/>
      <c r="F1322" s="111"/>
      <c r="G1322" s="5"/>
      <c r="H1322" s="111"/>
      <c r="I1322" s="111"/>
      <c r="J1322" s="5"/>
    </row>
    <row r="1323" spans="1:10" ht="14.5" customHeight="1" x14ac:dyDescent="0.15">
      <c r="A1323" s="5"/>
      <c r="B1323" s="5"/>
      <c r="C1323" s="5"/>
      <c r="D1323" s="5"/>
      <c r="E1323" s="5"/>
      <c r="F1323" s="111"/>
      <c r="G1323" s="5"/>
      <c r="H1323" s="111"/>
      <c r="I1323" s="111"/>
      <c r="J1323" s="5"/>
    </row>
    <row r="1324" spans="1:10" ht="14.5" customHeight="1" x14ac:dyDescent="0.15">
      <c r="A1324" s="5"/>
      <c r="B1324" s="5"/>
      <c r="C1324" s="5"/>
      <c r="D1324" s="5"/>
      <c r="E1324" s="5"/>
      <c r="F1324" s="111"/>
      <c r="G1324" s="5"/>
      <c r="H1324" s="111"/>
      <c r="I1324" s="111"/>
      <c r="J1324" s="5"/>
    </row>
    <row r="1325" spans="1:10" ht="14.5" customHeight="1" x14ac:dyDescent="0.15">
      <c r="A1325" s="5"/>
      <c r="B1325" s="5"/>
      <c r="C1325" s="5"/>
      <c r="D1325" s="5"/>
      <c r="E1325" s="5"/>
      <c r="F1325" s="111"/>
      <c r="G1325" s="5"/>
      <c r="H1325" s="111"/>
      <c r="I1325" s="111"/>
      <c r="J1325" s="5"/>
    </row>
    <row r="1326" spans="1:10" ht="14.5" customHeight="1" x14ac:dyDescent="0.15">
      <c r="A1326" s="5"/>
      <c r="B1326" s="5"/>
      <c r="C1326" s="5"/>
      <c r="D1326" s="5"/>
      <c r="E1326" s="5"/>
      <c r="F1326" s="111"/>
      <c r="G1326" s="5"/>
      <c r="H1326" s="111"/>
      <c r="I1326" s="111"/>
      <c r="J1326" s="5"/>
    </row>
    <row r="1327" spans="1:10" ht="14.5" customHeight="1" x14ac:dyDescent="0.15">
      <c r="A1327" s="5"/>
      <c r="B1327" s="5"/>
      <c r="C1327" s="5"/>
      <c r="D1327" s="5"/>
      <c r="E1327" s="5"/>
      <c r="F1327" s="111"/>
      <c r="G1327" s="5"/>
      <c r="H1327" s="111"/>
      <c r="I1327" s="111"/>
      <c r="J1327" s="5"/>
    </row>
    <row r="1328" spans="1:10" ht="14.5" customHeight="1" x14ac:dyDescent="0.15">
      <c r="A1328" s="5"/>
      <c r="B1328" s="5"/>
      <c r="C1328" s="5"/>
      <c r="D1328" s="5"/>
      <c r="E1328" s="5"/>
      <c r="F1328" s="111"/>
      <c r="G1328" s="5"/>
      <c r="H1328" s="111"/>
      <c r="I1328" s="111"/>
      <c r="J1328" s="5"/>
    </row>
    <row r="1329" spans="1:10" ht="14.5" customHeight="1" x14ac:dyDescent="0.15">
      <c r="A1329" s="5"/>
      <c r="B1329" s="5"/>
      <c r="C1329" s="5"/>
      <c r="D1329" s="5"/>
      <c r="E1329" s="5"/>
      <c r="F1329" s="111"/>
      <c r="G1329" s="5"/>
      <c r="H1329" s="111"/>
      <c r="I1329" s="111"/>
      <c r="J1329" s="5"/>
    </row>
    <row r="1330" spans="1:10" ht="14.5" customHeight="1" x14ac:dyDescent="0.15">
      <c r="A1330" s="5"/>
      <c r="B1330" s="5"/>
      <c r="C1330" s="5"/>
      <c r="D1330" s="5"/>
      <c r="E1330" s="5"/>
      <c r="F1330" s="111"/>
      <c r="G1330" s="5"/>
      <c r="H1330" s="111"/>
      <c r="I1330" s="111"/>
      <c r="J1330" s="5"/>
    </row>
    <row r="1331" spans="1:10" ht="14.5" customHeight="1" x14ac:dyDescent="0.15">
      <c r="A1331" s="5"/>
      <c r="B1331" s="5"/>
      <c r="C1331" s="5"/>
      <c r="D1331" s="5"/>
      <c r="E1331" s="5"/>
      <c r="F1331" s="111"/>
      <c r="G1331" s="5"/>
      <c r="H1331" s="111"/>
      <c r="I1331" s="111"/>
      <c r="J1331" s="5"/>
    </row>
    <row r="1332" spans="1:10" ht="14.5" customHeight="1" x14ac:dyDescent="0.15">
      <c r="A1332" s="5"/>
      <c r="B1332" s="5"/>
      <c r="C1332" s="5"/>
      <c r="D1332" s="5"/>
      <c r="E1332" s="5"/>
      <c r="F1332" s="111"/>
      <c r="G1332" s="5"/>
      <c r="H1332" s="111"/>
      <c r="I1332" s="111"/>
      <c r="J1332" s="5"/>
    </row>
    <row r="1333" spans="1:10" ht="14.5" customHeight="1" x14ac:dyDescent="0.15">
      <c r="A1333" s="5"/>
      <c r="B1333" s="5"/>
      <c r="C1333" s="5"/>
      <c r="D1333" s="5"/>
      <c r="E1333" s="5"/>
      <c r="F1333" s="111"/>
      <c r="G1333" s="5"/>
      <c r="H1333" s="111"/>
      <c r="I1333" s="111"/>
      <c r="J1333" s="5"/>
    </row>
    <row r="1334" spans="1:10" ht="14.5" customHeight="1" x14ac:dyDescent="0.15">
      <c r="A1334" s="5"/>
      <c r="B1334" s="5"/>
      <c r="C1334" s="5"/>
      <c r="D1334" s="5"/>
      <c r="E1334" s="5"/>
      <c r="F1334" s="111"/>
      <c r="G1334" s="5"/>
      <c r="H1334" s="111"/>
      <c r="I1334" s="111"/>
      <c r="J1334" s="5"/>
    </row>
    <row r="1335" spans="1:10" ht="14.5" customHeight="1" x14ac:dyDescent="0.15">
      <c r="A1335" s="5"/>
      <c r="B1335" s="5"/>
      <c r="C1335" s="5"/>
      <c r="D1335" s="5"/>
      <c r="E1335" s="5"/>
      <c r="F1335" s="111"/>
      <c r="G1335" s="5"/>
      <c r="H1335" s="111"/>
      <c r="I1335" s="111"/>
      <c r="J1335" s="5"/>
    </row>
    <row r="1336" spans="1:10" ht="14.5" customHeight="1" x14ac:dyDescent="0.15">
      <c r="A1336" s="5"/>
      <c r="B1336" s="5"/>
      <c r="C1336" s="5"/>
      <c r="D1336" s="5"/>
      <c r="E1336" s="5"/>
      <c r="F1336" s="111"/>
      <c r="G1336" s="5"/>
      <c r="H1336" s="111"/>
      <c r="I1336" s="111"/>
      <c r="J1336" s="5"/>
    </row>
    <row r="1337" spans="1:10" ht="14.5" customHeight="1" x14ac:dyDescent="0.15">
      <c r="A1337" s="5"/>
      <c r="B1337" s="5"/>
      <c r="C1337" s="5"/>
      <c r="D1337" s="5"/>
      <c r="E1337" s="5"/>
      <c r="F1337" s="111"/>
      <c r="G1337" s="5"/>
      <c r="H1337" s="111"/>
      <c r="I1337" s="111"/>
      <c r="J1337" s="5"/>
    </row>
    <row r="1338" spans="1:10" ht="14.5" customHeight="1" x14ac:dyDescent="0.15">
      <c r="A1338" s="5"/>
      <c r="B1338" s="5"/>
      <c r="C1338" s="5"/>
      <c r="D1338" s="5"/>
      <c r="E1338" s="5"/>
      <c r="F1338" s="111"/>
      <c r="G1338" s="5"/>
      <c r="H1338" s="111"/>
      <c r="I1338" s="111"/>
      <c r="J1338" s="5"/>
    </row>
    <row r="1339" spans="1:10" ht="14.5" customHeight="1" x14ac:dyDescent="0.15">
      <c r="A1339" s="5"/>
      <c r="B1339" s="5"/>
      <c r="C1339" s="5"/>
      <c r="D1339" s="5"/>
      <c r="E1339" s="5"/>
      <c r="F1339" s="111"/>
      <c r="G1339" s="5"/>
      <c r="H1339" s="111"/>
      <c r="I1339" s="111"/>
      <c r="J1339" s="5"/>
    </row>
    <row r="1340" spans="1:10" ht="14.5" customHeight="1" x14ac:dyDescent="0.15">
      <c r="A1340" s="5"/>
      <c r="B1340" s="5"/>
      <c r="C1340" s="5"/>
      <c r="D1340" s="5"/>
      <c r="E1340" s="5"/>
      <c r="F1340" s="111"/>
      <c r="G1340" s="5"/>
      <c r="H1340" s="111"/>
      <c r="I1340" s="111"/>
      <c r="J1340" s="5"/>
    </row>
    <row r="1341" spans="1:10" ht="14.5" customHeight="1" x14ac:dyDescent="0.15">
      <c r="A1341" s="5"/>
      <c r="B1341" s="5"/>
      <c r="C1341" s="5"/>
      <c r="D1341" s="5"/>
      <c r="E1341" s="5"/>
      <c r="F1341" s="111"/>
      <c r="G1341" s="5"/>
      <c r="H1341" s="111"/>
      <c r="I1341" s="111"/>
      <c r="J1341" s="5"/>
    </row>
    <row r="1342" spans="1:10" ht="14.5" customHeight="1" x14ac:dyDescent="0.15">
      <c r="A1342" s="5"/>
      <c r="B1342" s="5"/>
      <c r="C1342" s="5"/>
      <c r="D1342" s="5"/>
      <c r="E1342" s="5"/>
      <c r="F1342" s="111"/>
      <c r="G1342" s="5"/>
      <c r="H1342" s="111"/>
      <c r="I1342" s="111"/>
      <c r="J1342" s="5"/>
    </row>
    <row r="1343" spans="1:10" ht="14.5" customHeight="1" x14ac:dyDescent="0.15">
      <c r="A1343" s="5"/>
      <c r="B1343" s="5"/>
      <c r="C1343" s="5"/>
      <c r="D1343" s="5"/>
      <c r="E1343" s="5"/>
      <c r="F1343" s="111"/>
      <c r="G1343" s="5"/>
      <c r="H1343" s="111"/>
      <c r="I1343" s="111"/>
      <c r="J1343" s="5"/>
    </row>
    <row r="1344" spans="1:10" ht="14.5" customHeight="1" x14ac:dyDescent="0.15">
      <c r="A1344" s="5"/>
      <c r="B1344" s="5"/>
      <c r="C1344" s="5"/>
      <c r="D1344" s="5"/>
      <c r="E1344" s="5"/>
      <c r="F1344" s="111"/>
      <c r="G1344" s="5"/>
      <c r="H1344" s="111"/>
      <c r="I1344" s="111"/>
      <c r="J1344" s="5"/>
    </row>
    <row r="1345" spans="1:10" ht="14.5" customHeight="1" x14ac:dyDescent="0.15">
      <c r="A1345" s="5"/>
      <c r="B1345" s="5"/>
      <c r="C1345" s="5"/>
      <c r="D1345" s="5"/>
      <c r="E1345" s="5"/>
      <c r="F1345" s="111"/>
      <c r="G1345" s="5"/>
      <c r="H1345" s="111"/>
      <c r="I1345" s="111"/>
      <c r="J1345" s="5"/>
    </row>
    <row r="1346" spans="1:10" ht="14.5" customHeight="1" x14ac:dyDescent="0.15">
      <c r="A1346" s="5"/>
      <c r="B1346" s="5"/>
      <c r="C1346" s="5"/>
      <c r="D1346" s="5"/>
      <c r="E1346" s="5"/>
      <c r="F1346" s="111"/>
      <c r="G1346" s="5"/>
      <c r="H1346" s="111"/>
      <c r="I1346" s="111"/>
      <c r="J1346" s="5"/>
    </row>
    <row r="1347" spans="1:10" ht="14.5" customHeight="1" x14ac:dyDescent="0.15">
      <c r="A1347" s="5"/>
      <c r="B1347" s="5"/>
      <c r="C1347" s="5"/>
      <c r="D1347" s="5"/>
      <c r="E1347" s="5"/>
      <c r="F1347" s="111"/>
      <c r="G1347" s="5"/>
      <c r="H1347" s="111"/>
      <c r="I1347" s="111"/>
      <c r="J1347" s="5"/>
    </row>
    <row r="1348" spans="1:10" ht="14.5" customHeight="1" x14ac:dyDescent="0.15">
      <c r="A1348" s="5"/>
      <c r="B1348" s="5"/>
      <c r="C1348" s="5"/>
      <c r="D1348" s="5"/>
      <c r="E1348" s="5"/>
      <c r="F1348" s="111"/>
      <c r="G1348" s="5"/>
      <c r="H1348" s="111"/>
      <c r="I1348" s="111"/>
      <c r="J1348" s="5"/>
    </row>
    <row r="1349" spans="1:10" ht="14.5" customHeight="1" x14ac:dyDescent="0.15">
      <c r="A1349" s="5"/>
      <c r="B1349" s="5"/>
      <c r="C1349" s="5"/>
      <c r="D1349" s="5"/>
      <c r="E1349" s="5"/>
      <c r="F1349" s="111"/>
      <c r="G1349" s="5"/>
      <c r="H1349" s="111"/>
      <c r="I1349" s="111"/>
      <c r="J1349" s="5"/>
    </row>
    <row r="1350" spans="1:10" ht="14.5" customHeight="1" x14ac:dyDescent="0.15">
      <c r="A1350" s="5"/>
      <c r="B1350" s="5"/>
      <c r="C1350" s="5"/>
      <c r="D1350" s="5"/>
      <c r="E1350" s="5"/>
      <c r="F1350" s="111"/>
      <c r="G1350" s="5"/>
      <c r="H1350" s="111"/>
      <c r="I1350" s="111"/>
      <c r="J1350" s="5"/>
    </row>
    <row r="1351" spans="1:10" ht="14.5" customHeight="1" x14ac:dyDescent="0.15">
      <c r="A1351" s="5"/>
      <c r="B1351" s="5"/>
      <c r="C1351" s="5"/>
      <c r="D1351" s="5"/>
      <c r="E1351" s="5"/>
      <c r="F1351" s="111"/>
      <c r="G1351" s="5"/>
      <c r="H1351" s="111"/>
      <c r="I1351" s="111"/>
      <c r="J1351" s="5"/>
    </row>
    <row r="1352" spans="1:10" ht="14.5" customHeight="1" x14ac:dyDescent="0.15">
      <c r="A1352" s="5"/>
      <c r="B1352" s="5"/>
      <c r="C1352" s="5"/>
      <c r="D1352" s="5"/>
      <c r="E1352" s="5"/>
      <c r="F1352" s="111"/>
      <c r="G1352" s="5"/>
      <c r="H1352" s="111"/>
      <c r="I1352" s="111"/>
      <c r="J1352" s="5"/>
    </row>
    <row r="1353" spans="1:10" ht="14.5" customHeight="1" x14ac:dyDescent="0.15">
      <c r="A1353" s="5"/>
      <c r="B1353" s="5"/>
      <c r="C1353" s="5"/>
      <c r="D1353" s="5"/>
      <c r="E1353" s="5"/>
      <c r="F1353" s="111"/>
      <c r="G1353" s="5"/>
      <c r="H1353" s="111"/>
      <c r="I1353" s="111"/>
      <c r="J1353" s="5"/>
    </row>
    <row r="1354" spans="1:10" ht="14.5" customHeight="1" x14ac:dyDescent="0.15">
      <c r="A1354" s="5"/>
      <c r="B1354" s="5"/>
      <c r="C1354" s="5"/>
      <c r="D1354" s="5"/>
      <c r="E1354" s="5"/>
      <c r="F1354" s="111"/>
      <c r="G1354" s="5"/>
      <c r="H1354" s="111"/>
      <c r="I1354" s="111"/>
      <c r="J1354" s="5"/>
    </row>
    <row r="1355" spans="1:10" ht="14.5" customHeight="1" x14ac:dyDescent="0.15">
      <c r="A1355" s="5"/>
      <c r="B1355" s="5"/>
      <c r="C1355" s="5"/>
      <c r="D1355" s="5"/>
      <c r="E1355" s="5"/>
      <c r="F1355" s="111"/>
      <c r="G1355" s="5"/>
      <c r="H1355" s="111"/>
      <c r="I1355" s="111"/>
      <c r="J1355" s="5"/>
    </row>
    <row r="1356" spans="1:10" ht="14.5" customHeight="1" x14ac:dyDescent="0.15">
      <c r="A1356" s="5"/>
      <c r="B1356" s="5"/>
      <c r="C1356" s="5"/>
      <c r="D1356" s="5"/>
      <c r="E1356" s="5"/>
      <c r="F1356" s="111"/>
      <c r="G1356" s="5"/>
      <c r="H1356" s="111"/>
      <c r="I1356" s="111"/>
      <c r="J1356" s="5"/>
    </row>
    <row r="1357" spans="1:10" ht="14.5" customHeight="1" x14ac:dyDescent="0.15">
      <c r="A1357" s="5"/>
      <c r="B1357" s="5"/>
      <c r="C1357" s="5"/>
      <c r="D1357" s="5"/>
      <c r="E1357" s="5"/>
      <c r="F1357" s="111"/>
      <c r="G1357" s="5"/>
      <c r="H1357" s="111"/>
      <c r="I1357" s="111"/>
      <c r="J1357" s="5"/>
    </row>
    <row r="1358" spans="1:10" ht="14.5" customHeight="1" x14ac:dyDescent="0.15">
      <c r="A1358" s="5"/>
      <c r="B1358" s="5"/>
      <c r="C1358" s="5"/>
      <c r="D1358" s="5"/>
      <c r="E1358" s="5"/>
      <c r="F1358" s="111"/>
      <c r="G1358" s="5"/>
      <c r="H1358" s="111"/>
      <c r="I1358" s="111"/>
      <c r="J1358" s="5"/>
    </row>
    <row r="1359" spans="1:10" ht="14.5" customHeight="1" x14ac:dyDescent="0.15">
      <c r="A1359" s="5"/>
      <c r="B1359" s="5"/>
      <c r="C1359" s="5"/>
      <c r="D1359" s="5"/>
      <c r="E1359" s="5"/>
      <c r="F1359" s="111"/>
      <c r="G1359" s="5"/>
      <c r="H1359" s="111"/>
      <c r="I1359" s="111"/>
      <c r="J1359" s="5"/>
    </row>
    <row r="1360" spans="1:10" ht="14.5" customHeight="1" x14ac:dyDescent="0.15">
      <c r="A1360" s="5"/>
      <c r="B1360" s="5"/>
      <c r="C1360" s="5"/>
      <c r="D1360" s="5"/>
      <c r="E1360" s="5"/>
      <c r="F1360" s="111"/>
      <c r="G1360" s="5"/>
      <c r="H1360" s="111"/>
      <c r="I1360" s="111"/>
      <c r="J1360" s="5"/>
    </row>
    <row r="1361" spans="1:10" ht="14.5" customHeight="1" x14ac:dyDescent="0.15">
      <c r="A1361" s="5"/>
      <c r="B1361" s="5"/>
      <c r="C1361" s="5"/>
      <c r="D1361" s="5"/>
      <c r="E1361" s="5"/>
      <c r="F1361" s="111"/>
      <c r="G1361" s="5"/>
      <c r="H1361" s="111"/>
      <c r="I1361" s="111"/>
      <c r="J1361" s="5"/>
    </row>
    <row r="1362" spans="1:10" ht="14.5" customHeight="1" x14ac:dyDescent="0.15">
      <c r="A1362" s="5"/>
      <c r="B1362" s="5"/>
      <c r="C1362" s="5"/>
      <c r="D1362" s="5"/>
      <c r="E1362" s="5"/>
      <c r="F1362" s="111"/>
      <c r="G1362" s="5"/>
      <c r="H1362" s="111"/>
      <c r="I1362" s="111"/>
      <c r="J1362" s="5"/>
    </row>
    <row r="1363" spans="1:10" ht="14.5" customHeight="1" x14ac:dyDescent="0.15">
      <c r="A1363" s="5"/>
      <c r="B1363" s="5"/>
      <c r="C1363" s="5"/>
      <c r="D1363" s="5"/>
      <c r="E1363" s="5"/>
      <c r="F1363" s="111"/>
      <c r="G1363" s="5"/>
      <c r="H1363" s="111"/>
      <c r="I1363" s="111"/>
      <c r="J1363" s="5"/>
    </row>
    <row r="1364" spans="1:10" ht="14.5" customHeight="1" x14ac:dyDescent="0.15">
      <c r="A1364" s="5"/>
      <c r="B1364" s="5"/>
      <c r="C1364" s="5"/>
      <c r="D1364" s="5"/>
      <c r="E1364" s="5"/>
      <c r="F1364" s="111"/>
      <c r="G1364" s="5"/>
      <c r="H1364" s="111"/>
      <c r="I1364" s="111"/>
      <c r="J1364" s="5"/>
    </row>
    <row r="1365" spans="1:10" ht="14.5" customHeight="1" x14ac:dyDescent="0.15">
      <c r="A1365" s="5"/>
      <c r="B1365" s="5"/>
      <c r="C1365" s="5"/>
      <c r="D1365" s="5"/>
      <c r="E1365" s="5"/>
      <c r="F1365" s="111"/>
      <c r="G1365" s="5"/>
      <c r="H1365" s="111"/>
      <c r="I1365" s="111"/>
      <c r="J1365" s="5"/>
    </row>
    <row r="1366" spans="1:10" ht="14.5" customHeight="1" x14ac:dyDescent="0.15">
      <c r="A1366" s="5"/>
      <c r="B1366" s="5"/>
      <c r="C1366" s="5"/>
      <c r="D1366" s="5"/>
      <c r="E1366" s="5"/>
      <c r="F1366" s="111"/>
      <c r="G1366" s="5"/>
      <c r="H1366" s="111"/>
      <c r="I1366" s="111"/>
      <c r="J1366" s="5"/>
    </row>
    <row r="1367" spans="1:10" ht="14.5" customHeight="1" x14ac:dyDescent="0.15">
      <c r="A1367" s="5"/>
      <c r="B1367" s="5"/>
      <c r="C1367" s="5"/>
      <c r="D1367" s="5"/>
      <c r="E1367" s="5"/>
      <c r="F1367" s="111"/>
      <c r="G1367" s="5"/>
      <c r="H1367" s="111"/>
      <c r="I1367" s="111"/>
      <c r="J1367" s="5"/>
    </row>
    <row r="1368" spans="1:10" ht="14.5" customHeight="1" x14ac:dyDescent="0.15">
      <c r="A1368" s="5"/>
      <c r="B1368" s="5"/>
      <c r="C1368" s="5"/>
      <c r="D1368" s="5"/>
      <c r="E1368" s="5"/>
      <c r="F1368" s="111"/>
      <c r="G1368" s="5"/>
      <c r="H1368" s="111"/>
      <c r="I1368" s="111"/>
      <c r="J1368" s="5"/>
    </row>
    <row r="1369" spans="1:10" ht="14.5" customHeight="1" x14ac:dyDescent="0.15">
      <c r="A1369" s="5"/>
      <c r="B1369" s="5"/>
      <c r="C1369" s="5"/>
      <c r="D1369" s="5"/>
      <c r="E1369" s="5"/>
      <c r="F1369" s="111"/>
      <c r="G1369" s="5"/>
      <c r="H1369" s="111"/>
      <c r="I1369" s="111"/>
      <c r="J1369" s="5"/>
    </row>
    <row r="1370" spans="1:10" ht="14.5" customHeight="1" x14ac:dyDescent="0.15">
      <c r="A1370" s="5"/>
      <c r="B1370" s="5"/>
      <c r="C1370" s="5"/>
      <c r="D1370" s="5"/>
      <c r="E1370" s="5"/>
      <c r="F1370" s="111"/>
      <c r="G1370" s="5"/>
      <c r="H1370" s="111"/>
      <c r="I1370" s="111"/>
      <c r="J1370" s="5"/>
    </row>
    <row r="1371" spans="1:10" ht="14.5" customHeight="1" x14ac:dyDescent="0.15">
      <c r="A1371" s="5"/>
      <c r="B1371" s="5"/>
      <c r="C1371" s="5"/>
      <c r="D1371" s="5"/>
      <c r="E1371" s="5"/>
      <c r="F1371" s="111"/>
      <c r="G1371" s="5"/>
      <c r="H1371" s="111"/>
      <c r="I1371" s="111"/>
      <c r="J1371" s="5"/>
    </row>
    <row r="1372" spans="1:10" ht="14.5" customHeight="1" x14ac:dyDescent="0.15">
      <c r="A1372" s="5"/>
      <c r="B1372" s="5"/>
      <c r="C1372" s="5"/>
      <c r="D1372" s="5"/>
      <c r="E1372" s="5"/>
      <c r="F1372" s="111"/>
      <c r="G1372" s="5"/>
      <c r="H1372" s="111"/>
      <c r="I1372" s="111"/>
      <c r="J1372" s="5"/>
    </row>
    <row r="1373" spans="1:10" ht="14.5" customHeight="1" x14ac:dyDescent="0.15">
      <c r="A1373" s="5"/>
      <c r="B1373" s="5"/>
      <c r="C1373" s="5"/>
      <c r="D1373" s="5"/>
      <c r="E1373" s="5"/>
      <c r="F1373" s="111"/>
      <c r="G1373" s="5"/>
      <c r="H1373" s="111"/>
      <c r="I1373" s="111"/>
      <c r="J1373" s="5"/>
    </row>
    <row r="1374" spans="1:10" ht="14.5" customHeight="1" x14ac:dyDescent="0.15">
      <c r="A1374" s="5"/>
      <c r="B1374" s="5"/>
      <c r="C1374" s="5"/>
      <c r="D1374" s="5"/>
      <c r="E1374" s="5"/>
      <c r="F1374" s="111"/>
      <c r="G1374" s="5"/>
      <c r="H1374" s="111"/>
      <c r="I1374" s="111"/>
      <c r="J1374" s="5"/>
    </row>
    <row r="1375" spans="1:10" ht="14.5" customHeight="1" x14ac:dyDescent="0.15">
      <c r="A1375" s="5"/>
      <c r="B1375" s="5"/>
      <c r="C1375" s="5"/>
      <c r="D1375" s="5"/>
      <c r="E1375" s="5"/>
      <c r="F1375" s="111"/>
      <c r="G1375" s="5"/>
      <c r="H1375" s="111"/>
      <c r="I1375" s="111"/>
      <c r="J1375" s="5"/>
    </row>
    <row r="1376" spans="1:10" ht="14.5" customHeight="1" x14ac:dyDescent="0.15">
      <c r="A1376" s="5"/>
      <c r="B1376" s="5"/>
      <c r="C1376" s="5"/>
      <c r="D1376" s="5"/>
      <c r="E1376" s="5"/>
      <c r="F1376" s="111"/>
      <c r="G1376" s="5"/>
      <c r="H1376" s="111"/>
      <c r="I1376" s="111"/>
      <c r="J1376" s="5"/>
    </row>
    <row r="1377" spans="1:10" ht="14.5" customHeight="1" x14ac:dyDescent="0.15">
      <c r="A1377" s="5"/>
      <c r="B1377" s="5"/>
      <c r="C1377" s="5"/>
      <c r="D1377" s="5"/>
      <c r="E1377" s="5"/>
      <c r="F1377" s="111"/>
      <c r="G1377" s="5"/>
      <c r="H1377" s="111"/>
      <c r="I1377" s="111"/>
      <c r="J1377" s="5"/>
    </row>
    <row r="1378" spans="1:10" ht="14.5" customHeight="1" x14ac:dyDescent="0.15">
      <c r="A1378" s="5"/>
      <c r="B1378" s="5"/>
      <c r="C1378" s="5"/>
      <c r="D1378" s="5"/>
      <c r="E1378" s="5"/>
      <c r="F1378" s="111"/>
      <c r="G1378" s="5"/>
      <c r="H1378" s="111"/>
      <c r="I1378" s="111"/>
      <c r="J1378" s="5"/>
    </row>
    <row r="1379" spans="1:10" ht="14.5" customHeight="1" x14ac:dyDescent="0.15">
      <c r="A1379" s="5"/>
      <c r="B1379" s="5"/>
      <c r="C1379" s="5"/>
      <c r="D1379" s="5"/>
      <c r="E1379" s="5"/>
      <c r="F1379" s="111"/>
      <c r="G1379" s="5"/>
      <c r="H1379" s="111"/>
      <c r="I1379" s="111"/>
      <c r="J1379" s="5"/>
    </row>
    <row r="1380" spans="1:10" ht="14.5" customHeight="1" x14ac:dyDescent="0.15">
      <c r="A1380" s="5"/>
      <c r="B1380" s="5"/>
      <c r="C1380" s="5"/>
      <c r="D1380" s="5"/>
      <c r="E1380" s="5"/>
      <c r="F1380" s="111"/>
      <c r="G1380" s="5"/>
      <c r="H1380" s="111"/>
      <c r="I1380" s="111"/>
      <c r="J1380" s="5"/>
    </row>
    <row r="1381" spans="1:10" ht="14.5" customHeight="1" x14ac:dyDescent="0.15">
      <c r="A1381" s="5"/>
      <c r="B1381" s="5"/>
      <c r="C1381" s="5"/>
      <c r="D1381" s="5"/>
      <c r="E1381" s="5"/>
      <c r="F1381" s="111"/>
      <c r="G1381" s="5"/>
      <c r="H1381" s="111"/>
      <c r="I1381" s="111"/>
      <c r="J1381" s="5"/>
    </row>
    <row r="1382" spans="1:10" ht="14.5" customHeight="1" x14ac:dyDescent="0.15">
      <c r="A1382" s="5"/>
      <c r="B1382" s="5"/>
      <c r="C1382" s="5"/>
      <c r="D1382" s="5"/>
      <c r="E1382" s="5"/>
      <c r="F1382" s="111"/>
      <c r="G1382" s="5"/>
      <c r="H1382" s="111"/>
      <c r="I1382" s="111"/>
      <c r="J1382" s="5"/>
    </row>
    <row r="1383" spans="1:10" ht="14.5" customHeight="1" x14ac:dyDescent="0.15">
      <c r="A1383" s="5"/>
      <c r="B1383" s="5"/>
      <c r="C1383" s="5"/>
      <c r="D1383" s="5"/>
      <c r="E1383" s="5"/>
      <c r="F1383" s="111"/>
      <c r="G1383" s="5"/>
      <c r="H1383" s="111"/>
      <c r="I1383" s="111"/>
      <c r="J1383" s="5"/>
    </row>
    <row r="1384" spans="1:10" ht="14.5" customHeight="1" x14ac:dyDescent="0.15">
      <c r="A1384" s="5"/>
      <c r="B1384" s="5"/>
      <c r="C1384" s="5"/>
      <c r="D1384" s="5"/>
      <c r="E1384" s="5"/>
      <c r="F1384" s="111"/>
      <c r="G1384" s="5"/>
      <c r="H1384" s="111"/>
      <c r="I1384" s="111"/>
      <c r="J1384" s="5"/>
    </row>
    <row r="1385" spans="1:10" ht="14.5" customHeight="1" x14ac:dyDescent="0.15">
      <c r="A1385" s="5"/>
      <c r="B1385" s="5"/>
      <c r="C1385" s="5"/>
      <c r="D1385" s="5"/>
      <c r="E1385" s="5"/>
      <c r="F1385" s="111"/>
      <c r="G1385" s="5"/>
      <c r="H1385" s="111"/>
      <c r="I1385" s="111"/>
      <c r="J1385" s="5"/>
    </row>
    <row r="1386" spans="1:10" ht="14.5" customHeight="1" x14ac:dyDescent="0.15">
      <c r="A1386" s="5"/>
      <c r="B1386" s="5"/>
      <c r="C1386" s="5"/>
      <c r="D1386" s="5"/>
      <c r="E1386" s="5"/>
      <c r="F1386" s="111"/>
      <c r="G1386" s="5"/>
      <c r="H1386" s="111"/>
      <c r="I1386" s="111"/>
      <c r="J1386" s="5"/>
    </row>
    <row r="1387" spans="1:10" ht="14.5" customHeight="1" x14ac:dyDescent="0.15">
      <c r="A1387" s="5"/>
      <c r="B1387" s="5"/>
      <c r="C1387" s="5"/>
      <c r="D1387" s="5"/>
      <c r="E1387" s="5"/>
      <c r="F1387" s="111"/>
      <c r="G1387" s="5"/>
      <c r="H1387" s="111"/>
      <c r="I1387" s="111"/>
      <c r="J1387" s="5"/>
    </row>
    <row r="1388" spans="1:10" ht="14.5" customHeight="1" x14ac:dyDescent="0.15">
      <c r="A1388" s="5"/>
      <c r="B1388" s="5"/>
      <c r="C1388" s="5"/>
      <c r="D1388" s="5"/>
      <c r="E1388" s="5"/>
      <c r="F1388" s="111"/>
      <c r="G1388" s="5"/>
      <c r="H1388" s="111"/>
      <c r="I1388" s="111"/>
      <c r="J1388" s="5"/>
    </row>
    <row r="1389" spans="1:10" ht="14.5" customHeight="1" x14ac:dyDescent="0.15">
      <c r="A1389" s="5"/>
      <c r="B1389" s="5"/>
      <c r="C1389" s="5"/>
      <c r="D1389" s="5"/>
      <c r="E1389" s="5"/>
      <c r="F1389" s="111"/>
      <c r="G1389" s="5"/>
      <c r="H1389" s="111"/>
      <c r="I1389" s="111"/>
      <c r="J1389" s="5"/>
    </row>
    <row r="1390" spans="1:10" ht="14.5" customHeight="1" x14ac:dyDescent="0.15">
      <c r="A1390" s="5"/>
      <c r="B1390" s="5"/>
      <c r="C1390" s="5"/>
      <c r="D1390" s="5"/>
      <c r="E1390" s="5"/>
      <c r="F1390" s="111"/>
      <c r="G1390" s="5"/>
      <c r="H1390" s="111"/>
      <c r="I1390" s="111"/>
      <c r="J1390" s="5"/>
    </row>
    <row r="1391" spans="1:10" ht="14.5" customHeight="1" x14ac:dyDescent="0.15">
      <c r="A1391" s="5"/>
      <c r="B1391" s="5"/>
      <c r="C1391" s="5"/>
      <c r="D1391" s="5"/>
      <c r="E1391" s="5"/>
      <c r="F1391" s="111"/>
      <c r="G1391" s="5"/>
      <c r="H1391" s="111"/>
      <c r="I1391" s="111"/>
      <c r="J1391" s="5"/>
    </row>
    <row r="1392" spans="1:10" ht="14.5" customHeight="1" x14ac:dyDescent="0.15">
      <c r="A1392" s="5"/>
      <c r="B1392" s="5"/>
      <c r="C1392" s="5"/>
      <c r="D1392" s="5"/>
      <c r="E1392" s="5"/>
      <c r="F1392" s="111"/>
      <c r="G1392" s="5"/>
      <c r="H1392" s="111"/>
      <c r="I1392" s="111"/>
      <c r="J1392" s="5"/>
    </row>
    <row r="1393" spans="1:10" ht="14.5" customHeight="1" x14ac:dyDescent="0.15">
      <c r="A1393" s="5"/>
      <c r="B1393" s="5"/>
      <c r="C1393" s="5"/>
      <c r="D1393" s="5"/>
      <c r="E1393" s="5"/>
      <c r="F1393" s="111"/>
      <c r="G1393" s="5"/>
      <c r="H1393" s="111"/>
      <c r="I1393" s="111"/>
      <c r="J1393" s="5"/>
    </row>
    <row r="1394" spans="1:10" ht="14.5" customHeight="1" x14ac:dyDescent="0.15">
      <c r="A1394" s="5"/>
      <c r="B1394" s="5"/>
      <c r="C1394" s="5"/>
      <c r="D1394" s="5"/>
      <c r="E1394" s="5"/>
      <c r="F1394" s="111"/>
      <c r="G1394" s="5"/>
      <c r="H1394" s="111"/>
      <c r="I1394" s="111"/>
      <c r="J1394" s="5"/>
    </row>
    <row r="1395" spans="1:10" ht="14.5" customHeight="1" x14ac:dyDescent="0.15">
      <c r="A1395" s="5"/>
      <c r="B1395" s="5"/>
      <c r="C1395" s="5"/>
      <c r="D1395" s="5"/>
      <c r="E1395" s="5"/>
      <c r="F1395" s="111"/>
      <c r="G1395" s="5"/>
      <c r="H1395" s="111"/>
      <c r="I1395" s="111"/>
      <c r="J1395" s="5"/>
    </row>
    <row r="1396" spans="1:10" ht="14.5" customHeight="1" x14ac:dyDescent="0.15">
      <c r="A1396" s="5"/>
      <c r="B1396" s="5"/>
      <c r="C1396" s="5"/>
      <c r="D1396" s="5"/>
      <c r="E1396" s="5"/>
      <c r="F1396" s="111"/>
      <c r="G1396" s="5"/>
      <c r="H1396" s="111"/>
      <c r="I1396" s="111"/>
      <c r="J1396" s="5"/>
    </row>
    <row r="1397" spans="1:10" ht="14.5" customHeight="1" x14ac:dyDescent="0.15">
      <c r="A1397" s="5"/>
      <c r="B1397" s="5"/>
      <c r="C1397" s="5"/>
      <c r="D1397" s="5"/>
      <c r="E1397" s="5"/>
      <c r="F1397" s="111"/>
      <c r="G1397" s="5"/>
      <c r="H1397" s="111"/>
      <c r="I1397" s="111"/>
      <c r="J1397" s="5"/>
    </row>
    <row r="1398" spans="1:10" ht="14.5" customHeight="1" x14ac:dyDescent="0.15">
      <c r="A1398" s="5"/>
      <c r="B1398" s="5"/>
      <c r="C1398" s="5"/>
      <c r="D1398" s="5"/>
      <c r="E1398" s="5"/>
      <c r="F1398" s="111"/>
      <c r="G1398" s="5"/>
      <c r="H1398" s="111"/>
      <c r="I1398" s="111"/>
      <c r="J1398" s="5"/>
    </row>
    <row r="1399" spans="1:10" ht="14.5" customHeight="1" x14ac:dyDescent="0.15">
      <c r="A1399" s="5"/>
      <c r="B1399" s="5"/>
      <c r="C1399" s="5"/>
      <c r="D1399" s="5"/>
      <c r="E1399" s="5"/>
      <c r="F1399" s="111"/>
      <c r="G1399" s="5"/>
      <c r="H1399" s="111"/>
      <c r="I1399" s="111"/>
      <c r="J1399" s="5"/>
    </row>
    <row r="1400" spans="1:10" ht="14.5" customHeight="1" x14ac:dyDescent="0.15">
      <c r="A1400" s="5"/>
      <c r="B1400" s="5"/>
      <c r="C1400" s="5"/>
      <c r="D1400" s="5"/>
      <c r="E1400" s="5"/>
      <c r="F1400" s="111"/>
      <c r="G1400" s="5"/>
      <c r="H1400" s="111"/>
      <c r="I1400" s="111"/>
      <c r="J1400" s="5"/>
    </row>
    <row r="1401" spans="1:10" ht="14.5" customHeight="1" x14ac:dyDescent="0.15">
      <c r="A1401" s="5"/>
      <c r="B1401" s="5"/>
      <c r="C1401" s="5"/>
      <c r="D1401" s="5"/>
      <c r="E1401" s="5"/>
      <c r="F1401" s="111"/>
      <c r="G1401" s="5"/>
      <c r="H1401" s="111"/>
      <c r="I1401" s="111"/>
      <c r="J1401" s="5"/>
    </row>
    <row r="1402" spans="1:10" ht="14.5" customHeight="1" x14ac:dyDescent="0.15">
      <c r="A1402" s="5"/>
      <c r="B1402" s="5"/>
      <c r="C1402" s="5"/>
      <c r="D1402" s="5"/>
      <c r="E1402" s="5"/>
      <c r="F1402" s="111"/>
      <c r="G1402" s="5"/>
      <c r="H1402" s="111"/>
      <c r="I1402" s="111"/>
      <c r="J1402" s="5"/>
    </row>
    <row r="1403" spans="1:10" ht="14.5" customHeight="1" x14ac:dyDescent="0.15">
      <c r="A1403" s="5"/>
      <c r="B1403" s="5"/>
      <c r="C1403" s="5"/>
      <c r="D1403" s="5"/>
      <c r="E1403" s="5"/>
      <c r="F1403" s="111"/>
      <c r="G1403" s="5"/>
      <c r="H1403" s="111"/>
      <c r="I1403" s="111"/>
      <c r="J1403" s="5"/>
    </row>
    <row r="1404" spans="1:10" ht="14.5" customHeight="1" x14ac:dyDescent="0.15">
      <c r="A1404" s="5"/>
      <c r="B1404" s="5"/>
      <c r="C1404" s="5"/>
      <c r="D1404" s="5"/>
      <c r="E1404" s="5"/>
      <c r="F1404" s="111"/>
      <c r="G1404" s="5"/>
      <c r="H1404" s="111"/>
      <c r="I1404" s="111"/>
      <c r="J1404" s="5"/>
    </row>
    <row r="1405" spans="1:10" ht="14.5" customHeight="1" x14ac:dyDescent="0.15">
      <c r="A1405" s="5"/>
      <c r="B1405" s="5"/>
      <c r="C1405" s="5"/>
      <c r="D1405" s="5"/>
      <c r="E1405" s="5"/>
      <c r="F1405" s="111"/>
      <c r="G1405" s="5"/>
      <c r="H1405" s="111"/>
      <c r="I1405" s="111"/>
      <c r="J1405" s="5"/>
    </row>
    <row r="1406" spans="1:10" ht="14.5" customHeight="1" x14ac:dyDescent="0.15">
      <c r="A1406" s="5"/>
      <c r="B1406" s="5"/>
      <c r="C1406" s="5"/>
      <c r="D1406" s="5"/>
      <c r="E1406" s="5"/>
      <c r="F1406" s="111"/>
      <c r="G1406" s="5"/>
      <c r="H1406" s="111"/>
      <c r="I1406" s="111"/>
      <c r="J1406" s="5"/>
    </row>
    <row r="1407" spans="1:10" ht="14.5" customHeight="1" x14ac:dyDescent="0.15">
      <c r="A1407" s="5"/>
      <c r="B1407" s="5"/>
      <c r="C1407" s="5"/>
      <c r="D1407" s="5"/>
      <c r="E1407" s="5"/>
      <c r="F1407" s="111"/>
      <c r="G1407" s="5"/>
      <c r="H1407" s="111"/>
      <c r="I1407" s="111"/>
      <c r="J1407" s="5"/>
    </row>
    <row r="1408" spans="1:10" ht="14.5" customHeight="1" x14ac:dyDescent="0.15">
      <c r="A1408" s="5"/>
      <c r="B1408" s="5"/>
      <c r="C1408" s="5"/>
      <c r="D1408" s="5"/>
      <c r="E1408" s="5"/>
      <c r="F1408" s="111"/>
      <c r="G1408" s="5"/>
      <c r="H1408" s="111"/>
      <c r="I1408" s="111"/>
      <c r="J1408" s="5"/>
    </row>
    <row r="1409" spans="1:10" ht="14.5" customHeight="1" x14ac:dyDescent="0.15">
      <c r="A1409" s="5"/>
      <c r="B1409" s="5"/>
      <c r="C1409" s="5"/>
      <c r="D1409" s="5"/>
      <c r="E1409" s="5"/>
      <c r="F1409" s="111"/>
      <c r="G1409" s="5"/>
      <c r="H1409" s="111"/>
      <c r="I1409" s="111"/>
      <c r="J1409" s="5"/>
    </row>
    <row r="1410" spans="1:10" ht="14.5" customHeight="1" x14ac:dyDescent="0.15">
      <c r="A1410" s="5"/>
      <c r="B1410" s="5"/>
      <c r="C1410" s="5"/>
      <c r="D1410" s="5"/>
      <c r="E1410" s="5"/>
      <c r="F1410" s="111"/>
      <c r="G1410" s="5"/>
      <c r="H1410" s="111"/>
      <c r="I1410" s="111"/>
      <c r="J1410" s="5"/>
    </row>
    <row r="1411" spans="1:10" ht="14.5" customHeight="1" x14ac:dyDescent="0.15">
      <c r="A1411" s="5"/>
      <c r="B1411" s="5"/>
      <c r="C1411" s="5"/>
      <c r="D1411" s="5"/>
      <c r="E1411" s="5"/>
      <c r="F1411" s="111"/>
      <c r="G1411" s="5"/>
      <c r="H1411" s="111"/>
      <c r="I1411" s="111"/>
      <c r="J1411" s="5"/>
    </row>
    <row r="1412" spans="1:10" ht="14.5" customHeight="1" x14ac:dyDescent="0.15">
      <c r="A1412" s="5"/>
      <c r="B1412" s="5"/>
      <c r="C1412" s="5"/>
      <c r="D1412" s="5"/>
      <c r="E1412" s="5"/>
      <c r="F1412" s="111"/>
      <c r="G1412" s="5"/>
      <c r="H1412" s="111"/>
      <c r="I1412" s="111"/>
      <c r="J1412" s="5"/>
    </row>
    <row r="1413" spans="1:10" ht="14.5" customHeight="1" x14ac:dyDescent="0.15">
      <c r="A1413" s="5"/>
      <c r="B1413" s="5"/>
      <c r="C1413" s="5"/>
      <c r="D1413" s="5"/>
      <c r="E1413" s="5"/>
      <c r="F1413" s="111"/>
      <c r="G1413" s="5"/>
      <c r="H1413" s="111"/>
      <c r="I1413" s="111"/>
      <c r="J1413" s="5"/>
    </row>
    <row r="1414" spans="1:10" ht="14.5" customHeight="1" x14ac:dyDescent="0.15">
      <c r="A1414" s="5"/>
      <c r="B1414" s="5"/>
      <c r="C1414" s="5"/>
      <c r="D1414" s="5"/>
      <c r="E1414" s="5"/>
      <c r="F1414" s="111"/>
      <c r="G1414" s="5"/>
      <c r="H1414" s="111"/>
      <c r="I1414" s="111"/>
      <c r="J1414" s="5"/>
    </row>
    <row r="1415" spans="1:10" ht="14.5" customHeight="1" x14ac:dyDescent="0.15">
      <c r="A1415" s="5"/>
      <c r="B1415" s="5"/>
      <c r="C1415" s="5"/>
      <c r="D1415" s="5"/>
      <c r="E1415" s="5"/>
      <c r="F1415" s="111"/>
      <c r="G1415" s="5"/>
      <c r="H1415" s="111"/>
      <c r="I1415" s="111"/>
      <c r="J1415" s="5"/>
    </row>
    <row r="1416" spans="1:10" ht="14.5" customHeight="1" x14ac:dyDescent="0.15">
      <c r="A1416" s="5"/>
      <c r="B1416" s="5"/>
      <c r="C1416" s="5"/>
      <c r="D1416" s="5"/>
      <c r="E1416" s="5"/>
      <c r="F1416" s="111"/>
      <c r="G1416" s="5"/>
      <c r="H1416" s="111"/>
      <c r="I1416" s="111"/>
      <c r="J1416" s="5"/>
    </row>
    <row r="1417" spans="1:10" ht="14.5" customHeight="1" x14ac:dyDescent="0.15">
      <c r="A1417" s="5"/>
      <c r="B1417" s="5"/>
      <c r="C1417" s="5"/>
      <c r="D1417" s="5"/>
      <c r="E1417" s="5"/>
      <c r="F1417" s="111"/>
      <c r="G1417" s="5"/>
      <c r="H1417" s="111"/>
      <c r="I1417" s="111"/>
      <c r="J1417" s="5"/>
    </row>
    <row r="1418" spans="1:10" ht="14.5" customHeight="1" x14ac:dyDescent="0.15">
      <c r="A1418" s="5"/>
      <c r="B1418" s="5"/>
      <c r="C1418" s="5"/>
      <c r="D1418" s="5"/>
      <c r="E1418" s="5"/>
      <c r="F1418" s="111"/>
      <c r="G1418" s="5"/>
      <c r="H1418" s="111"/>
      <c r="I1418" s="111"/>
      <c r="J1418" s="5"/>
    </row>
    <row r="1419" spans="1:10" ht="14.5" customHeight="1" x14ac:dyDescent="0.15">
      <c r="A1419" s="5"/>
      <c r="B1419" s="5"/>
      <c r="C1419" s="5"/>
      <c r="D1419" s="5"/>
      <c r="E1419" s="5"/>
      <c r="F1419" s="111"/>
      <c r="G1419" s="5"/>
      <c r="H1419" s="111"/>
      <c r="I1419" s="111"/>
      <c r="J1419" s="5"/>
    </row>
    <row r="1420" spans="1:10" ht="14.5" customHeight="1" x14ac:dyDescent="0.15">
      <c r="A1420" s="5"/>
      <c r="B1420" s="5"/>
      <c r="C1420" s="5"/>
      <c r="D1420" s="5"/>
      <c r="E1420" s="5"/>
      <c r="F1420" s="111"/>
      <c r="G1420" s="5"/>
      <c r="H1420" s="111"/>
      <c r="I1420" s="111"/>
      <c r="J1420" s="5"/>
    </row>
    <row r="1421" spans="1:10" ht="14.5" customHeight="1" x14ac:dyDescent="0.15">
      <c r="A1421" s="5"/>
      <c r="B1421" s="5"/>
      <c r="C1421" s="5"/>
      <c r="D1421" s="5"/>
      <c r="E1421" s="5"/>
      <c r="F1421" s="111"/>
      <c r="G1421" s="5"/>
      <c r="H1421" s="111"/>
      <c r="I1421" s="111"/>
      <c r="J1421" s="5"/>
    </row>
    <row r="1422" spans="1:10" ht="14.5" customHeight="1" x14ac:dyDescent="0.15">
      <c r="A1422" s="5"/>
      <c r="B1422" s="5"/>
      <c r="C1422" s="5"/>
      <c r="D1422" s="5"/>
      <c r="E1422" s="5"/>
      <c r="F1422" s="111"/>
      <c r="G1422" s="5"/>
      <c r="H1422" s="111"/>
      <c r="I1422" s="111"/>
      <c r="J1422" s="5"/>
    </row>
    <row r="1423" spans="1:10" ht="14.5" customHeight="1" x14ac:dyDescent="0.15">
      <c r="A1423" s="5"/>
      <c r="B1423" s="5"/>
      <c r="C1423" s="5"/>
      <c r="D1423" s="5"/>
      <c r="E1423" s="5"/>
      <c r="F1423" s="111"/>
      <c r="G1423" s="5"/>
      <c r="H1423" s="111"/>
      <c r="I1423" s="111"/>
      <c r="J1423" s="5"/>
    </row>
    <row r="1424" spans="1:10" ht="14.5" customHeight="1" x14ac:dyDescent="0.15">
      <c r="A1424" s="5"/>
      <c r="B1424" s="5"/>
      <c r="C1424" s="5"/>
      <c r="D1424" s="5"/>
      <c r="E1424" s="5"/>
      <c r="F1424" s="111"/>
      <c r="G1424" s="5"/>
      <c r="H1424" s="111"/>
      <c r="I1424" s="111"/>
      <c r="J1424" s="5"/>
    </row>
    <row r="1425" spans="1:10" ht="14.5" customHeight="1" x14ac:dyDescent="0.15">
      <c r="A1425" s="5"/>
      <c r="B1425" s="5"/>
      <c r="C1425" s="5"/>
      <c r="D1425" s="5"/>
      <c r="E1425" s="5"/>
      <c r="F1425" s="111"/>
      <c r="G1425" s="5"/>
      <c r="H1425" s="111"/>
      <c r="I1425" s="111"/>
      <c r="J1425" s="5"/>
    </row>
    <row r="1426" spans="1:10" ht="14.5" customHeight="1" x14ac:dyDescent="0.15">
      <c r="A1426" s="5"/>
      <c r="B1426" s="5"/>
      <c r="C1426" s="5"/>
      <c r="D1426" s="5"/>
      <c r="E1426" s="5"/>
      <c r="F1426" s="111"/>
      <c r="G1426" s="5"/>
      <c r="H1426" s="111"/>
      <c r="I1426" s="111"/>
      <c r="J1426" s="5"/>
    </row>
    <row r="1427" spans="1:10" ht="14.5" customHeight="1" x14ac:dyDescent="0.15">
      <c r="A1427" s="5"/>
      <c r="B1427" s="5"/>
      <c r="C1427" s="5"/>
      <c r="D1427" s="5"/>
      <c r="E1427" s="5"/>
      <c r="F1427" s="111"/>
      <c r="G1427" s="5"/>
      <c r="H1427" s="111"/>
      <c r="I1427" s="111"/>
      <c r="J1427" s="5"/>
    </row>
    <row r="1428" spans="1:10" ht="14.5" customHeight="1" x14ac:dyDescent="0.15">
      <c r="A1428" s="5"/>
      <c r="B1428" s="5"/>
      <c r="C1428" s="5"/>
      <c r="D1428" s="5"/>
      <c r="E1428" s="5"/>
      <c r="F1428" s="111"/>
      <c r="G1428" s="5"/>
      <c r="H1428" s="111"/>
      <c r="I1428" s="111"/>
      <c r="J1428" s="5"/>
    </row>
    <row r="1429" spans="1:10" ht="14.5" customHeight="1" x14ac:dyDescent="0.15">
      <c r="A1429" s="5"/>
      <c r="B1429" s="5"/>
      <c r="C1429" s="5"/>
      <c r="D1429" s="5"/>
      <c r="E1429" s="5"/>
      <c r="F1429" s="111"/>
      <c r="G1429" s="5"/>
      <c r="H1429" s="111"/>
      <c r="I1429" s="111"/>
      <c r="J1429" s="5"/>
    </row>
    <row r="1430" spans="1:10" ht="14.5" customHeight="1" x14ac:dyDescent="0.15">
      <c r="A1430" s="5"/>
      <c r="B1430" s="5"/>
      <c r="C1430" s="5"/>
      <c r="D1430" s="5"/>
      <c r="E1430" s="5"/>
      <c r="F1430" s="111"/>
      <c r="G1430" s="5"/>
      <c r="H1430" s="111"/>
      <c r="I1430" s="111"/>
      <c r="J1430" s="5"/>
    </row>
    <row r="1431" spans="1:10" ht="14.5" customHeight="1" x14ac:dyDescent="0.15">
      <c r="A1431" s="5"/>
      <c r="B1431" s="5"/>
      <c r="C1431" s="5"/>
      <c r="D1431" s="5"/>
      <c r="E1431" s="5"/>
      <c r="F1431" s="111"/>
      <c r="G1431" s="5"/>
      <c r="H1431" s="111"/>
      <c r="I1431" s="111"/>
      <c r="J1431" s="5"/>
    </row>
    <row r="1432" spans="1:10" ht="14.5" customHeight="1" x14ac:dyDescent="0.15">
      <c r="A1432" s="5"/>
      <c r="B1432" s="5"/>
      <c r="C1432" s="5"/>
      <c r="D1432" s="5"/>
      <c r="E1432" s="5"/>
      <c r="F1432" s="111"/>
      <c r="G1432" s="5"/>
      <c r="H1432" s="111"/>
      <c r="I1432" s="111"/>
      <c r="J1432" s="5"/>
    </row>
    <row r="1433" spans="1:10" ht="14.5" customHeight="1" x14ac:dyDescent="0.15">
      <c r="A1433" s="5"/>
      <c r="B1433" s="5"/>
      <c r="C1433" s="5"/>
      <c r="D1433" s="5"/>
      <c r="E1433" s="5"/>
      <c r="F1433" s="111"/>
      <c r="G1433" s="5"/>
      <c r="H1433" s="111"/>
      <c r="I1433" s="111"/>
      <c r="J1433" s="5"/>
    </row>
    <row r="1434" spans="1:10" ht="14.5" customHeight="1" x14ac:dyDescent="0.15">
      <c r="A1434" s="5"/>
      <c r="B1434" s="5"/>
      <c r="C1434" s="5"/>
      <c r="D1434" s="5"/>
      <c r="E1434" s="5"/>
      <c r="F1434" s="111"/>
      <c r="G1434" s="5"/>
      <c r="H1434" s="111"/>
      <c r="I1434" s="111"/>
      <c r="J1434" s="5"/>
    </row>
    <row r="1435" spans="1:10" ht="14.5" customHeight="1" x14ac:dyDescent="0.15">
      <c r="A1435" s="5"/>
      <c r="B1435" s="5"/>
      <c r="C1435" s="5"/>
      <c r="D1435" s="5"/>
      <c r="E1435" s="5"/>
      <c r="F1435" s="111"/>
      <c r="G1435" s="5"/>
      <c r="H1435" s="111"/>
      <c r="I1435" s="111"/>
      <c r="J1435" s="5"/>
    </row>
    <row r="1436" spans="1:10" ht="14.5" customHeight="1" x14ac:dyDescent="0.15">
      <c r="A1436" s="5"/>
      <c r="B1436" s="5"/>
      <c r="C1436" s="5"/>
      <c r="D1436" s="5"/>
      <c r="E1436" s="5"/>
      <c r="F1436" s="111"/>
      <c r="G1436" s="5"/>
      <c r="H1436" s="111"/>
      <c r="I1436" s="111"/>
      <c r="J1436" s="5"/>
    </row>
    <row r="1437" spans="1:10" ht="14.5" customHeight="1" x14ac:dyDescent="0.15">
      <c r="A1437" s="5"/>
      <c r="B1437" s="5"/>
      <c r="C1437" s="5"/>
      <c r="D1437" s="5"/>
      <c r="E1437" s="5"/>
      <c r="F1437" s="111"/>
      <c r="G1437" s="5"/>
      <c r="H1437" s="111"/>
      <c r="I1437" s="111"/>
      <c r="J1437" s="5"/>
    </row>
    <row r="1438" spans="1:10" ht="14.5" customHeight="1" x14ac:dyDescent="0.15">
      <c r="A1438" s="5"/>
      <c r="B1438" s="5"/>
      <c r="C1438" s="5"/>
      <c r="D1438" s="5"/>
      <c r="E1438" s="5"/>
      <c r="F1438" s="111"/>
      <c r="G1438" s="5"/>
      <c r="H1438" s="111"/>
      <c r="I1438" s="111"/>
      <c r="J1438" s="5"/>
    </row>
    <row r="1439" spans="1:10" ht="14.5" customHeight="1" x14ac:dyDescent="0.15">
      <c r="A1439" s="5"/>
      <c r="B1439" s="5"/>
      <c r="C1439" s="5"/>
      <c r="D1439" s="5"/>
      <c r="E1439" s="5"/>
      <c r="F1439" s="111"/>
      <c r="G1439" s="5"/>
      <c r="H1439" s="111"/>
      <c r="I1439" s="111"/>
      <c r="J1439" s="5"/>
    </row>
    <row r="1440" spans="1:10" ht="14.5" customHeight="1" x14ac:dyDescent="0.15">
      <c r="A1440" s="5"/>
      <c r="B1440" s="5"/>
      <c r="C1440" s="5"/>
      <c r="D1440" s="5"/>
      <c r="E1440" s="5"/>
      <c r="F1440" s="111"/>
      <c r="G1440" s="5"/>
      <c r="H1440" s="111"/>
      <c r="I1440" s="111"/>
      <c r="J1440" s="5"/>
    </row>
    <row r="1441" spans="1:10" ht="14.5" customHeight="1" x14ac:dyDescent="0.15">
      <c r="A1441" s="5"/>
      <c r="B1441" s="5"/>
      <c r="C1441" s="5"/>
      <c r="D1441" s="5"/>
      <c r="E1441" s="5"/>
      <c r="F1441" s="111"/>
      <c r="G1441" s="5"/>
      <c r="H1441" s="111"/>
      <c r="I1441" s="111"/>
      <c r="J1441" s="5"/>
    </row>
    <row r="1442" spans="1:10" ht="14.5" customHeight="1" x14ac:dyDescent="0.15">
      <c r="A1442" s="5"/>
      <c r="B1442" s="5"/>
      <c r="C1442" s="5"/>
      <c r="D1442" s="5"/>
      <c r="E1442" s="5"/>
      <c r="F1442" s="111"/>
      <c r="G1442" s="5"/>
      <c r="H1442" s="111"/>
      <c r="I1442" s="111"/>
      <c r="J1442" s="5"/>
    </row>
    <row r="1443" spans="1:10" ht="14.5" customHeight="1" x14ac:dyDescent="0.15">
      <c r="A1443" s="5"/>
      <c r="B1443" s="5"/>
      <c r="C1443" s="5"/>
      <c r="D1443" s="5"/>
      <c r="E1443" s="5"/>
      <c r="F1443" s="111"/>
      <c r="G1443" s="5"/>
      <c r="H1443" s="111"/>
      <c r="I1443" s="111"/>
      <c r="J1443" s="5"/>
    </row>
    <row r="1444" spans="1:10" ht="14.5" customHeight="1" x14ac:dyDescent="0.15">
      <c r="A1444" s="5"/>
      <c r="B1444" s="5"/>
      <c r="C1444" s="5"/>
      <c r="D1444" s="5"/>
      <c r="E1444" s="5"/>
      <c r="F1444" s="111"/>
      <c r="G1444" s="5"/>
      <c r="H1444" s="111"/>
      <c r="I1444" s="111"/>
      <c r="J1444" s="5"/>
    </row>
    <row r="1445" spans="1:10" ht="14.5" customHeight="1" x14ac:dyDescent="0.15">
      <c r="A1445" s="5"/>
      <c r="B1445" s="5"/>
      <c r="C1445" s="5"/>
      <c r="D1445" s="5"/>
      <c r="E1445" s="5"/>
      <c r="F1445" s="111"/>
      <c r="G1445" s="5"/>
      <c r="H1445" s="111"/>
      <c r="I1445" s="111"/>
      <c r="J1445" s="5"/>
    </row>
    <row r="1446" spans="1:10" ht="14.5" customHeight="1" x14ac:dyDescent="0.15">
      <c r="A1446" s="5"/>
      <c r="B1446" s="5"/>
      <c r="C1446" s="5"/>
      <c r="D1446" s="5"/>
      <c r="E1446" s="5"/>
      <c r="F1446" s="111"/>
      <c r="G1446" s="5"/>
      <c r="H1446" s="111"/>
      <c r="I1446" s="111"/>
      <c r="J1446" s="5"/>
    </row>
    <row r="1447" spans="1:10" ht="14.5" customHeight="1" x14ac:dyDescent="0.15">
      <c r="A1447" s="5"/>
      <c r="B1447" s="5"/>
      <c r="C1447" s="5"/>
      <c r="D1447" s="5"/>
      <c r="E1447" s="5"/>
      <c r="F1447" s="111"/>
      <c r="G1447" s="5"/>
      <c r="H1447" s="111"/>
      <c r="I1447" s="111"/>
      <c r="J1447" s="5"/>
    </row>
    <row r="1448" spans="1:10" ht="14.5" customHeight="1" x14ac:dyDescent="0.15">
      <c r="A1448" s="5"/>
      <c r="B1448" s="5"/>
      <c r="C1448" s="5"/>
      <c r="D1448" s="5"/>
      <c r="E1448" s="5"/>
      <c r="F1448" s="111"/>
      <c r="G1448" s="5"/>
      <c r="H1448" s="111"/>
      <c r="I1448" s="111"/>
      <c r="J1448" s="5"/>
    </row>
    <row r="1449" spans="1:10" ht="14.5" customHeight="1" x14ac:dyDescent="0.15">
      <c r="A1449" s="5"/>
      <c r="B1449" s="5"/>
      <c r="C1449" s="5"/>
      <c r="D1449" s="5"/>
      <c r="E1449" s="5"/>
      <c r="F1449" s="111"/>
      <c r="G1449" s="5"/>
      <c r="H1449" s="111"/>
      <c r="I1449" s="111"/>
      <c r="J1449" s="5"/>
    </row>
    <row r="1450" spans="1:10" ht="14.5" customHeight="1" x14ac:dyDescent="0.15">
      <c r="A1450" s="5"/>
      <c r="B1450" s="5"/>
      <c r="C1450" s="5"/>
      <c r="D1450" s="5"/>
      <c r="E1450" s="5"/>
      <c r="F1450" s="111"/>
      <c r="G1450" s="5"/>
      <c r="H1450" s="111"/>
      <c r="I1450" s="111"/>
      <c r="J1450" s="5"/>
    </row>
    <row r="1451" spans="1:10" ht="14.5" customHeight="1" x14ac:dyDescent="0.15">
      <c r="A1451" s="5"/>
      <c r="B1451" s="5"/>
      <c r="C1451" s="5"/>
      <c r="D1451" s="5"/>
      <c r="E1451" s="5"/>
      <c r="F1451" s="111"/>
      <c r="G1451" s="5"/>
      <c r="H1451" s="111"/>
      <c r="I1451" s="111"/>
      <c r="J1451" s="5"/>
    </row>
    <row r="1452" spans="1:10" ht="14.5" customHeight="1" x14ac:dyDescent="0.15">
      <c r="A1452" s="5"/>
      <c r="B1452" s="5"/>
      <c r="C1452" s="5"/>
      <c r="D1452" s="5"/>
      <c r="E1452" s="5"/>
      <c r="F1452" s="111"/>
      <c r="G1452" s="5"/>
      <c r="H1452" s="111"/>
      <c r="I1452" s="111"/>
      <c r="J1452" s="5"/>
    </row>
    <row r="1453" spans="1:10" ht="14.5" customHeight="1" x14ac:dyDescent="0.15">
      <c r="A1453" s="5"/>
      <c r="B1453" s="5"/>
      <c r="C1453" s="5"/>
      <c r="D1453" s="5"/>
      <c r="E1453" s="5"/>
      <c r="F1453" s="111"/>
      <c r="G1453" s="5"/>
      <c r="H1453" s="111"/>
      <c r="I1453" s="111"/>
      <c r="J1453" s="5"/>
    </row>
    <row r="1454" spans="1:10" ht="14.5" customHeight="1" x14ac:dyDescent="0.15">
      <c r="A1454" s="5"/>
      <c r="B1454" s="5"/>
      <c r="C1454" s="5"/>
      <c r="D1454" s="5"/>
      <c r="E1454" s="5"/>
      <c r="F1454" s="111"/>
      <c r="G1454" s="5"/>
      <c r="H1454" s="111"/>
      <c r="I1454" s="111"/>
      <c r="J1454" s="5"/>
    </row>
    <row r="1455" spans="1:10" ht="14.5" customHeight="1" x14ac:dyDescent="0.15">
      <c r="A1455" s="5"/>
      <c r="B1455" s="5"/>
      <c r="C1455" s="5"/>
      <c r="D1455" s="5"/>
      <c r="E1455" s="5"/>
      <c r="F1455" s="111"/>
      <c r="G1455" s="5"/>
      <c r="H1455" s="111"/>
      <c r="I1455" s="111"/>
      <c r="J1455" s="5"/>
    </row>
    <row r="1456" spans="1:10" ht="14.5" customHeight="1" x14ac:dyDescent="0.15">
      <c r="A1456" s="5"/>
      <c r="B1456" s="5"/>
      <c r="C1456" s="5"/>
      <c r="D1456" s="5"/>
      <c r="E1456" s="5"/>
      <c r="F1456" s="111"/>
      <c r="G1456" s="5"/>
      <c r="H1456" s="111"/>
      <c r="I1456" s="111"/>
      <c r="J1456" s="5"/>
    </row>
    <row r="1457" spans="1:10" ht="14.5" customHeight="1" x14ac:dyDescent="0.15">
      <c r="A1457" s="5"/>
      <c r="B1457" s="5"/>
      <c r="C1457" s="5"/>
      <c r="D1457" s="5"/>
      <c r="E1457" s="5"/>
      <c r="F1457" s="111"/>
      <c r="G1457" s="5"/>
      <c r="H1457" s="111"/>
      <c r="I1457" s="111"/>
      <c r="J1457" s="5"/>
    </row>
    <row r="1458" spans="1:10" ht="14.5" customHeight="1" x14ac:dyDescent="0.15">
      <c r="A1458" s="5"/>
      <c r="B1458" s="5"/>
      <c r="C1458" s="5"/>
      <c r="D1458" s="5"/>
      <c r="E1458" s="5"/>
      <c r="F1458" s="111"/>
      <c r="G1458" s="5"/>
      <c r="H1458" s="111"/>
      <c r="I1458" s="111"/>
      <c r="J1458" s="5"/>
    </row>
    <row r="1459" spans="1:10" ht="14.5" customHeight="1" x14ac:dyDescent="0.15">
      <c r="A1459" s="5"/>
      <c r="B1459" s="5"/>
      <c r="C1459" s="5"/>
      <c r="D1459" s="5"/>
      <c r="E1459" s="5"/>
      <c r="F1459" s="111"/>
      <c r="G1459" s="5"/>
      <c r="H1459" s="111"/>
      <c r="I1459" s="111"/>
      <c r="J1459" s="5"/>
    </row>
    <row r="1460" spans="1:10" ht="14.5" customHeight="1" x14ac:dyDescent="0.15">
      <c r="A1460" s="5"/>
      <c r="B1460" s="5"/>
      <c r="C1460" s="5"/>
      <c r="D1460" s="5"/>
      <c r="E1460" s="5"/>
      <c r="F1460" s="111"/>
      <c r="G1460" s="5"/>
      <c r="H1460" s="111"/>
      <c r="I1460" s="111"/>
      <c r="J1460" s="5"/>
    </row>
    <row r="1461" spans="1:10" ht="14.5" customHeight="1" x14ac:dyDescent="0.15">
      <c r="A1461" s="5"/>
      <c r="B1461" s="5"/>
      <c r="C1461" s="5"/>
      <c r="D1461" s="5"/>
      <c r="E1461" s="5"/>
      <c r="F1461" s="111"/>
      <c r="G1461" s="5"/>
      <c r="H1461" s="111"/>
      <c r="I1461" s="111"/>
      <c r="J1461" s="5"/>
    </row>
    <row r="1462" spans="1:10" ht="14.5" customHeight="1" x14ac:dyDescent="0.15">
      <c r="A1462" s="5"/>
      <c r="B1462" s="5"/>
      <c r="C1462" s="5"/>
      <c r="D1462" s="5"/>
      <c r="E1462" s="5"/>
      <c r="F1462" s="111"/>
      <c r="G1462" s="5"/>
      <c r="H1462" s="111"/>
      <c r="I1462" s="111"/>
      <c r="J1462" s="5"/>
    </row>
    <row r="1463" spans="1:10" ht="14.5" customHeight="1" x14ac:dyDescent="0.15">
      <c r="A1463" s="5"/>
      <c r="B1463" s="5"/>
      <c r="C1463" s="5"/>
      <c r="D1463" s="5"/>
      <c r="E1463" s="5"/>
      <c r="F1463" s="111"/>
      <c r="G1463" s="5"/>
      <c r="H1463" s="111"/>
      <c r="I1463" s="111"/>
      <c r="J1463" s="5"/>
    </row>
    <row r="1464" spans="1:10" ht="14.5" customHeight="1" x14ac:dyDescent="0.15">
      <c r="A1464" s="5"/>
      <c r="B1464" s="5"/>
      <c r="C1464" s="5"/>
      <c r="D1464" s="5"/>
      <c r="E1464" s="5"/>
      <c r="F1464" s="111"/>
      <c r="G1464" s="5"/>
      <c r="H1464" s="111"/>
      <c r="I1464" s="111"/>
      <c r="J1464" s="5"/>
    </row>
    <row r="1465" spans="1:10" ht="14.5" customHeight="1" x14ac:dyDescent="0.15">
      <c r="A1465" s="5"/>
      <c r="B1465" s="5"/>
      <c r="C1465" s="5"/>
      <c r="D1465" s="5"/>
      <c r="E1465" s="5"/>
      <c r="F1465" s="111"/>
      <c r="G1465" s="5"/>
      <c r="H1465" s="111"/>
      <c r="I1465" s="111"/>
      <c r="J1465" s="5"/>
    </row>
    <row r="1466" spans="1:10" ht="14.5" customHeight="1" x14ac:dyDescent="0.15">
      <c r="A1466" s="5"/>
      <c r="B1466" s="5"/>
      <c r="C1466" s="5"/>
      <c r="D1466" s="5"/>
      <c r="E1466" s="5"/>
      <c r="F1466" s="111"/>
      <c r="G1466" s="5"/>
      <c r="H1466" s="111"/>
      <c r="I1466" s="111"/>
      <c r="J1466" s="5"/>
    </row>
    <row r="1467" spans="1:10" ht="14.5" customHeight="1" x14ac:dyDescent="0.15">
      <c r="A1467" s="5"/>
      <c r="B1467" s="5"/>
      <c r="C1467" s="5"/>
      <c r="D1467" s="5"/>
      <c r="E1467" s="5"/>
      <c r="F1467" s="111"/>
      <c r="G1467" s="5"/>
      <c r="H1467" s="111"/>
      <c r="I1467" s="111"/>
      <c r="J1467" s="5"/>
    </row>
    <row r="1468" spans="1:10" ht="14.5" customHeight="1" x14ac:dyDescent="0.15">
      <c r="A1468" s="5"/>
      <c r="B1468" s="5"/>
      <c r="C1468" s="5"/>
      <c r="D1468" s="5"/>
      <c r="E1468" s="5"/>
      <c r="F1468" s="111"/>
      <c r="G1468" s="5"/>
      <c r="H1468" s="111"/>
      <c r="I1468" s="111"/>
      <c r="J1468" s="5"/>
    </row>
    <row r="1469" spans="1:10" ht="14.5" customHeight="1" x14ac:dyDescent="0.15">
      <c r="A1469" s="5"/>
      <c r="B1469" s="5"/>
      <c r="C1469" s="5"/>
      <c r="D1469" s="5"/>
      <c r="E1469" s="5"/>
      <c r="F1469" s="111"/>
      <c r="G1469" s="5"/>
      <c r="H1469" s="111"/>
      <c r="I1469" s="111"/>
      <c r="J1469" s="5"/>
    </row>
    <row r="1470" spans="1:10" ht="14.5" customHeight="1" x14ac:dyDescent="0.15">
      <c r="A1470" s="5"/>
      <c r="B1470" s="5"/>
      <c r="C1470" s="5"/>
      <c r="D1470" s="5"/>
      <c r="E1470" s="5"/>
      <c r="F1470" s="111"/>
      <c r="G1470" s="5"/>
      <c r="H1470" s="111"/>
      <c r="I1470" s="111"/>
      <c r="J1470" s="5"/>
    </row>
    <row r="1471" spans="1:10" ht="14.5" customHeight="1" x14ac:dyDescent="0.15">
      <c r="A1471" s="5"/>
      <c r="B1471" s="5"/>
      <c r="C1471" s="5"/>
      <c r="D1471" s="5"/>
      <c r="E1471" s="5"/>
      <c r="F1471" s="111"/>
      <c r="G1471" s="5"/>
      <c r="H1471" s="111"/>
      <c r="I1471" s="111"/>
      <c r="J1471" s="5"/>
    </row>
    <row r="1472" spans="1:10" ht="14.5" customHeight="1" x14ac:dyDescent="0.15">
      <c r="A1472" s="5"/>
      <c r="B1472" s="5"/>
      <c r="C1472" s="5"/>
      <c r="D1472" s="5"/>
      <c r="E1472" s="5"/>
      <c r="F1472" s="111"/>
      <c r="G1472" s="5"/>
      <c r="H1472" s="111"/>
      <c r="I1472" s="111"/>
      <c r="J1472" s="5"/>
    </row>
    <row r="1473" spans="1:10" ht="14.5" customHeight="1" x14ac:dyDescent="0.15">
      <c r="A1473" s="5"/>
      <c r="B1473" s="5"/>
      <c r="C1473" s="5"/>
      <c r="D1473" s="5"/>
      <c r="E1473" s="5"/>
      <c r="F1473" s="111"/>
      <c r="G1473" s="5"/>
      <c r="H1473" s="111"/>
      <c r="I1473" s="111"/>
      <c r="J1473" s="5"/>
    </row>
    <row r="1474" spans="1:10" ht="14.5" customHeight="1" x14ac:dyDescent="0.15">
      <c r="A1474" s="5"/>
      <c r="B1474" s="5"/>
      <c r="C1474" s="5"/>
      <c r="D1474" s="5"/>
      <c r="E1474" s="5"/>
      <c r="F1474" s="111"/>
      <c r="G1474" s="5"/>
      <c r="H1474" s="111"/>
      <c r="I1474" s="111"/>
      <c r="J1474" s="5"/>
    </row>
    <row r="1475" spans="1:10" ht="14.5" customHeight="1" x14ac:dyDescent="0.15">
      <c r="A1475" s="5"/>
      <c r="B1475" s="5"/>
      <c r="C1475" s="5"/>
      <c r="D1475" s="5"/>
      <c r="E1475" s="5"/>
      <c r="F1475" s="111"/>
      <c r="G1475" s="5"/>
      <c r="H1475" s="111"/>
      <c r="I1475" s="111"/>
      <c r="J1475" s="5"/>
    </row>
    <row r="1476" spans="1:10" ht="14.5" customHeight="1" x14ac:dyDescent="0.15">
      <c r="A1476" s="5"/>
      <c r="B1476" s="5"/>
      <c r="C1476" s="5"/>
      <c r="D1476" s="5"/>
      <c r="E1476" s="5"/>
      <c r="F1476" s="111"/>
      <c r="G1476" s="5"/>
      <c r="H1476" s="111"/>
      <c r="I1476" s="111"/>
      <c r="J1476" s="5"/>
    </row>
    <row r="1477" spans="1:10" ht="14.5" customHeight="1" x14ac:dyDescent="0.15">
      <c r="A1477" s="5"/>
      <c r="B1477" s="5"/>
      <c r="C1477" s="5"/>
      <c r="D1477" s="5"/>
      <c r="E1477" s="5"/>
      <c r="F1477" s="111"/>
      <c r="G1477" s="5"/>
      <c r="H1477" s="111"/>
      <c r="I1477" s="111"/>
      <c r="J1477" s="5"/>
    </row>
    <row r="1478" spans="1:10" ht="14.5" customHeight="1" x14ac:dyDescent="0.15">
      <c r="A1478" s="5"/>
      <c r="B1478" s="5"/>
      <c r="C1478" s="5"/>
      <c r="D1478" s="5"/>
      <c r="E1478" s="5"/>
      <c r="F1478" s="111"/>
      <c r="G1478" s="5"/>
      <c r="H1478" s="111"/>
      <c r="I1478" s="111"/>
      <c r="J1478" s="5"/>
    </row>
    <row r="1479" spans="1:10" ht="14.5" customHeight="1" x14ac:dyDescent="0.15">
      <c r="A1479" s="5"/>
      <c r="B1479" s="5"/>
      <c r="C1479" s="5"/>
      <c r="D1479" s="5"/>
      <c r="E1479" s="5"/>
      <c r="F1479" s="111"/>
      <c r="G1479" s="5"/>
      <c r="H1479" s="111"/>
      <c r="I1479" s="111"/>
      <c r="J1479" s="5"/>
    </row>
    <row r="1480" spans="1:10" ht="14.5" customHeight="1" x14ac:dyDescent="0.15">
      <c r="A1480" s="5"/>
      <c r="B1480" s="5"/>
      <c r="C1480" s="5"/>
      <c r="D1480" s="5"/>
      <c r="E1480" s="5"/>
      <c r="F1480" s="111"/>
      <c r="G1480" s="5"/>
      <c r="H1480" s="111"/>
      <c r="I1480" s="111"/>
      <c r="J1480" s="5"/>
    </row>
    <row r="1481" spans="1:10" ht="14.5" customHeight="1" x14ac:dyDescent="0.15">
      <c r="A1481" s="5"/>
      <c r="B1481" s="5"/>
      <c r="C1481" s="5"/>
      <c r="D1481" s="5"/>
      <c r="E1481" s="5"/>
      <c r="F1481" s="111"/>
      <c r="G1481" s="5"/>
      <c r="H1481" s="111"/>
      <c r="I1481" s="111"/>
      <c r="J1481" s="5"/>
    </row>
    <row r="1482" spans="1:10" ht="14.5" customHeight="1" x14ac:dyDescent="0.15">
      <c r="A1482" s="5"/>
      <c r="B1482" s="5"/>
      <c r="C1482" s="5"/>
      <c r="D1482" s="5"/>
      <c r="E1482" s="5"/>
      <c r="F1482" s="111"/>
      <c r="G1482" s="5"/>
      <c r="H1482" s="111"/>
      <c r="I1482" s="111"/>
      <c r="J1482" s="5"/>
    </row>
    <row r="1483" spans="1:10" ht="14.5" customHeight="1" x14ac:dyDescent="0.15">
      <c r="A1483" s="5"/>
      <c r="B1483" s="5"/>
      <c r="C1483" s="5"/>
      <c r="D1483" s="5"/>
      <c r="E1483" s="5"/>
      <c r="F1483" s="111"/>
      <c r="G1483" s="5"/>
      <c r="H1483" s="111"/>
      <c r="I1483" s="111"/>
      <c r="J1483" s="5"/>
    </row>
    <row r="1484" spans="1:10" ht="14.5" customHeight="1" x14ac:dyDescent="0.15">
      <c r="A1484" s="5"/>
      <c r="B1484" s="5"/>
      <c r="C1484" s="5"/>
      <c r="D1484" s="5"/>
      <c r="E1484" s="5"/>
      <c r="F1484" s="111"/>
      <c r="G1484" s="5"/>
      <c r="H1484" s="111"/>
      <c r="I1484" s="111"/>
      <c r="J1484" s="5"/>
    </row>
    <row r="1485" spans="1:10" ht="14.5" customHeight="1" x14ac:dyDescent="0.15">
      <c r="A1485" s="5"/>
      <c r="B1485" s="5"/>
      <c r="C1485" s="5"/>
      <c r="D1485" s="5"/>
      <c r="E1485" s="5"/>
      <c r="F1485" s="111"/>
      <c r="G1485" s="5"/>
      <c r="H1485" s="111"/>
      <c r="I1485" s="111"/>
      <c r="J1485" s="5"/>
    </row>
    <row r="1486" spans="1:10" ht="14.5" customHeight="1" x14ac:dyDescent="0.15">
      <c r="A1486" s="5"/>
      <c r="B1486" s="5"/>
      <c r="C1486" s="5"/>
      <c r="D1486" s="5"/>
      <c r="E1486" s="5"/>
      <c r="F1486" s="111"/>
      <c r="G1486" s="5"/>
      <c r="H1486" s="111"/>
      <c r="I1486" s="111"/>
      <c r="J1486" s="5"/>
    </row>
    <row r="1487" spans="1:10" ht="14.5" customHeight="1" x14ac:dyDescent="0.15">
      <c r="A1487" s="5"/>
      <c r="B1487" s="5"/>
      <c r="C1487" s="5"/>
      <c r="D1487" s="5"/>
      <c r="E1487" s="5"/>
      <c r="F1487" s="111"/>
      <c r="G1487" s="5"/>
      <c r="H1487" s="111"/>
      <c r="I1487" s="111"/>
      <c r="J1487" s="5"/>
    </row>
    <row r="1488" spans="1:10" ht="14.5" customHeight="1" x14ac:dyDescent="0.15">
      <c r="A1488" s="5"/>
      <c r="B1488" s="5"/>
      <c r="C1488" s="5"/>
      <c r="D1488" s="5"/>
      <c r="E1488" s="5"/>
      <c r="F1488" s="111"/>
      <c r="G1488" s="5"/>
      <c r="H1488" s="111"/>
      <c r="I1488" s="111"/>
      <c r="J1488" s="5"/>
    </row>
    <row r="1489" spans="1:10" ht="14.5" customHeight="1" x14ac:dyDescent="0.15">
      <c r="A1489" s="5"/>
      <c r="B1489" s="5"/>
      <c r="C1489" s="5"/>
      <c r="D1489" s="5"/>
      <c r="E1489" s="5"/>
      <c r="F1489" s="111"/>
      <c r="G1489" s="5"/>
      <c r="H1489" s="111"/>
      <c r="I1489" s="111"/>
      <c r="J1489" s="5"/>
    </row>
    <row r="1490" spans="1:10" ht="14.5" customHeight="1" x14ac:dyDescent="0.15">
      <c r="A1490" s="5"/>
      <c r="B1490" s="5"/>
      <c r="C1490" s="5"/>
      <c r="D1490" s="5"/>
      <c r="E1490" s="5"/>
      <c r="F1490" s="111"/>
      <c r="G1490" s="5"/>
      <c r="H1490" s="111"/>
      <c r="I1490" s="111"/>
      <c r="J1490" s="5"/>
    </row>
    <row r="1491" spans="1:10" ht="14.5" customHeight="1" x14ac:dyDescent="0.15">
      <c r="A1491" s="5"/>
      <c r="B1491" s="5"/>
      <c r="C1491" s="5"/>
      <c r="D1491" s="5"/>
      <c r="E1491" s="5"/>
      <c r="F1491" s="111"/>
      <c r="G1491" s="5"/>
      <c r="H1491" s="111"/>
      <c r="I1491" s="111"/>
      <c r="J1491" s="5"/>
    </row>
    <row r="1492" spans="1:10" ht="14.5" customHeight="1" x14ac:dyDescent="0.15">
      <c r="A1492" s="5"/>
      <c r="B1492" s="5"/>
      <c r="C1492" s="5"/>
      <c r="D1492" s="5"/>
      <c r="E1492" s="5"/>
      <c r="F1492" s="111"/>
      <c r="G1492" s="5"/>
      <c r="H1492" s="111"/>
      <c r="I1492" s="111"/>
      <c r="J1492" s="5"/>
    </row>
    <row r="1493" spans="1:10" ht="14.5" customHeight="1" x14ac:dyDescent="0.15">
      <c r="A1493" s="5"/>
      <c r="B1493" s="5"/>
      <c r="C1493" s="5"/>
      <c r="D1493" s="5"/>
      <c r="E1493" s="5"/>
      <c r="F1493" s="111"/>
      <c r="G1493" s="5"/>
      <c r="H1493" s="111"/>
      <c r="I1493" s="111"/>
      <c r="J1493" s="5"/>
    </row>
    <row r="1494" spans="1:10" ht="14.5" customHeight="1" x14ac:dyDescent="0.15">
      <c r="A1494" s="5"/>
      <c r="B1494" s="5"/>
      <c r="C1494" s="5"/>
      <c r="D1494" s="5"/>
      <c r="E1494" s="5"/>
      <c r="F1494" s="111"/>
      <c r="G1494" s="5"/>
      <c r="H1494" s="111"/>
      <c r="I1494" s="111"/>
      <c r="J1494" s="5"/>
    </row>
    <row r="1495" spans="1:10" ht="14.5" customHeight="1" x14ac:dyDescent="0.15">
      <c r="A1495" s="5"/>
      <c r="B1495" s="5"/>
      <c r="C1495" s="5"/>
      <c r="D1495" s="5"/>
      <c r="E1495" s="5"/>
      <c r="F1495" s="111"/>
      <c r="G1495" s="5"/>
      <c r="H1495" s="111"/>
      <c r="I1495" s="111"/>
      <c r="J1495" s="5"/>
    </row>
    <row r="1496" spans="1:10" ht="14.5" customHeight="1" x14ac:dyDescent="0.15">
      <c r="A1496" s="5"/>
      <c r="B1496" s="5"/>
      <c r="C1496" s="5"/>
      <c r="D1496" s="5"/>
      <c r="E1496" s="5"/>
      <c r="F1496" s="111"/>
      <c r="G1496" s="5"/>
      <c r="H1496" s="111"/>
      <c r="I1496" s="111"/>
      <c r="J1496" s="5"/>
    </row>
    <row r="1497" spans="1:10" ht="14.5" customHeight="1" x14ac:dyDescent="0.15">
      <c r="A1497" s="5"/>
      <c r="B1497" s="5"/>
      <c r="C1497" s="5"/>
      <c r="D1497" s="5"/>
      <c r="E1497" s="5"/>
      <c r="F1497" s="111"/>
      <c r="G1497" s="5"/>
      <c r="H1497" s="111"/>
      <c r="I1497" s="111"/>
      <c r="J1497" s="5"/>
    </row>
    <row r="1498" spans="1:10" ht="14.5" customHeight="1" x14ac:dyDescent="0.15">
      <c r="A1498" s="5"/>
      <c r="B1498" s="5"/>
      <c r="C1498" s="5"/>
      <c r="D1498" s="5"/>
      <c r="E1498" s="5"/>
      <c r="F1498" s="111"/>
      <c r="G1498" s="5"/>
      <c r="H1498" s="111"/>
      <c r="I1498" s="111"/>
      <c r="J1498" s="5"/>
    </row>
    <row r="1499" spans="1:10" ht="14.5" customHeight="1" x14ac:dyDescent="0.15">
      <c r="A1499" s="5"/>
      <c r="B1499" s="5"/>
      <c r="C1499" s="5"/>
      <c r="D1499" s="5"/>
      <c r="E1499" s="5"/>
      <c r="F1499" s="111"/>
      <c r="G1499" s="5"/>
      <c r="H1499" s="111"/>
      <c r="I1499" s="111"/>
      <c r="J1499" s="5"/>
    </row>
    <row r="1500" spans="1:10" ht="14.5" customHeight="1" x14ac:dyDescent="0.15">
      <c r="A1500" s="5"/>
      <c r="B1500" s="5"/>
      <c r="C1500" s="5"/>
      <c r="D1500" s="5"/>
      <c r="E1500" s="5"/>
      <c r="F1500" s="111"/>
      <c r="G1500" s="5"/>
      <c r="H1500" s="111"/>
      <c r="I1500" s="111"/>
      <c r="J1500" s="5"/>
    </row>
    <row r="1501" spans="1:10" ht="14.5" customHeight="1" x14ac:dyDescent="0.15">
      <c r="A1501" s="5"/>
      <c r="B1501" s="5"/>
      <c r="C1501" s="5"/>
      <c r="D1501" s="5"/>
      <c r="E1501" s="5"/>
      <c r="F1501" s="111"/>
      <c r="G1501" s="5"/>
      <c r="H1501" s="111"/>
      <c r="I1501" s="111"/>
      <c r="J1501" s="5"/>
    </row>
    <row r="1502" spans="1:10" ht="14.5" customHeight="1" x14ac:dyDescent="0.15">
      <c r="A1502" s="5"/>
      <c r="B1502" s="5"/>
      <c r="C1502" s="5"/>
      <c r="D1502" s="5"/>
      <c r="E1502" s="5"/>
      <c r="F1502" s="111"/>
      <c r="G1502" s="5"/>
      <c r="H1502" s="111"/>
      <c r="I1502" s="111"/>
      <c r="J1502" s="5"/>
    </row>
    <row r="1503" spans="1:10" ht="14.5" customHeight="1" x14ac:dyDescent="0.15">
      <c r="A1503" s="5"/>
      <c r="B1503" s="5"/>
      <c r="C1503" s="5"/>
      <c r="D1503" s="5"/>
      <c r="E1503" s="5"/>
      <c r="F1503" s="111"/>
      <c r="G1503" s="5"/>
      <c r="H1503" s="111"/>
      <c r="I1503" s="111"/>
      <c r="J1503" s="5"/>
    </row>
    <row r="1504" spans="1:10" ht="14.5" customHeight="1" x14ac:dyDescent="0.15">
      <c r="A1504" s="5"/>
      <c r="B1504" s="5"/>
      <c r="C1504" s="5"/>
      <c r="D1504" s="5"/>
      <c r="E1504" s="5"/>
      <c r="F1504" s="111"/>
      <c r="G1504" s="5"/>
      <c r="H1504" s="111"/>
      <c r="I1504" s="111"/>
      <c r="J1504" s="5"/>
    </row>
    <row r="1505" spans="1:10" ht="14.5" customHeight="1" x14ac:dyDescent="0.15">
      <c r="A1505" s="5"/>
      <c r="B1505" s="5"/>
      <c r="C1505" s="5"/>
      <c r="D1505" s="5"/>
      <c r="E1505" s="5"/>
      <c r="F1505" s="111"/>
      <c r="G1505" s="5"/>
      <c r="H1505" s="111"/>
      <c r="I1505" s="111"/>
      <c r="J1505" s="5"/>
    </row>
    <row r="1506" spans="1:10" ht="14.5" customHeight="1" x14ac:dyDescent="0.15">
      <c r="A1506" s="5"/>
      <c r="B1506" s="5"/>
      <c r="C1506" s="5"/>
      <c r="D1506" s="5"/>
      <c r="E1506" s="5"/>
      <c r="F1506" s="111"/>
      <c r="G1506" s="5"/>
      <c r="H1506" s="111"/>
      <c r="I1506" s="111"/>
      <c r="J1506" s="5"/>
    </row>
    <row r="1507" spans="1:10" ht="14.5" customHeight="1" x14ac:dyDescent="0.15">
      <c r="A1507" s="5"/>
      <c r="B1507" s="5"/>
      <c r="C1507" s="5"/>
      <c r="D1507" s="5"/>
      <c r="E1507" s="5"/>
      <c r="F1507" s="111"/>
      <c r="G1507" s="5"/>
      <c r="H1507" s="111"/>
      <c r="I1507" s="111"/>
      <c r="J1507" s="5"/>
    </row>
    <row r="1508" spans="1:10" ht="14.5" customHeight="1" x14ac:dyDescent="0.15">
      <c r="A1508" s="5"/>
      <c r="B1508" s="5"/>
      <c r="C1508" s="5"/>
      <c r="D1508" s="5"/>
      <c r="E1508" s="5"/>
      <c r="F1508" s="111"/>
      <c r="G1508" s="5"/>
      <c r="H1508" s="111"/>
      <c r="I1508" s="111"/>
      <c r="J1508" s="5"/>
    </row>
    <row r="1509" spans="1:10" ht="14.5" customHeight="1" x14ac:dyDescent="0.15">
      <c r="A1509" s="5"/>
      <c r="B1509" s="5"/>
      <c r="C1509" s="5"/>
      <c r="D1509" s="5"/>
      <c r="E1509" s="5"/>
      <c r="F1509" s="111"/>
      <c r="G1509" s="5"/>
      <c r="H1509" s="111"/>
      <c r="I1509" s="111"/>
      <c r="J1509" s="5"/>
    </row>
    <row r="1510" spans="1:10" ht="14.5" customHeight="1" x14ac:dyDescent="0.15">
      <c r="A1510" s="5"/>
      <c r="B1510" s="5"/>
      <c r="C1510" s="5"/>
      <c r="D1510" s="5"/>
      <c r="E1510" s="5"/>
      <c r="F1510" s="111"/>
      <c r="G1510" s="5"/>
      <c r="H1510" s="111"/>
      <c r="I1510" s="111"/>
      <c r="J1510" s="5"/>
    </row>
    <row r="1511" spans="1:10" ht="14.5" customHeight="1" x14ac:dyDescent="0.15">
      <c r="A1511" s="5"/>
      <c r="B1511" s="5"/>
      <c r="C1511" s="5"/>
      <c r="D1511" s="5"/>
      <c r="E1511" s="5"/>
      <c r="F1511" s="111"/>
      <c r="G1511" s="5"/>
      <c r="H1511" s="111"/>
      <c r="I1511" s="111"/>
      <c r="J1511" s="5"/>
    </row>
    <row r="1512" spans="1:10" ht="14.5" customHeight="1" x14ac:dyDescent="0.15">
      <c r="A1512" s="5"/>
      <c r="B1512" s="5"/>
      <c r="C1512" s="5"/>
      <c r="D1512" s="5"/>
      <c r="E1512" s="5"/>
      <c r="F1512" s="111"/>
      <c r="G1512" s="5"/>
      <c r="H1512" s="111"/>
      <c r="I1512" s="111"/>
      <c r="J1512" s="5"/>
    </row>
    <row r="1513" spans="1:10" ht="14.5" customHeight="1" x14ac:dyDescent="0.15">
      <c r="A1513" s="5"/>
      <c r="B1513" s="5"/>
      <c r="C1513" s="5"/>
      <c r="D1513" s="5"/>
      <c r="E1513" s="5"/>
      <c r="F1513" s="111"/>
      <c r="G1513" s="5"/>
      <c r="H1513" s="111"/>
      <c r="I1513" s="111"/>
      <c r="J1513" s="5"/>
    </row>
    <row r="1514" spans="1:10" ht="14.5" customHeight="1" x14ac:dyDescent="0.15">
      <c r="A1514" s="5"/>
      <c r="B1514" s="5"/>
      <c r="C1514" s="5"/>
      <c r="D1514" s="5"/>
      <c r="E1514" s="5"/>
      <c r="F1514" s="111"/>
      <c r="G1514" s="5"/>
      <c r="H1514" s="111"/>
      <c r="I1514" s="111"/>
      <c r="J1514" s="5"/>
    </row>
    <row r="1515" spans="1:10" ht="14.5" customHeight="1" x14ac:dyDescent="0.15">
      <c r="A1515" s="5"/>
      <c r="B1515" s="5"/>
      <c r="C1515" s="5"/>
      <c r="D1515" s="5"/>
      <c r="E1515" s="5"/>
      <c r="F1515" s="111"/>
      <c r="G1515" s="5"/>
      <c r="H1515" s="111"/>
      <c r="I1515" s="111"/>
      <c r="J1515" s="5"/>
    </row>
    <row r="1516" spans="1:10" ht="14.5" customHeight="1" x14ac:dyDescent="0.15">
      <c r="A1516" s="5"/>
      <c r="B1516" s="5"/>
      <c r="C1516" s="5"/>
      <c r="D1516" s="5"/>
      <c r="E1516" s="5"/>
      <c r="F1516" s="111"/>
      <c r="G1516" s="5"/>
      <c r="H1516" s="111"/>
      <c r="I1516" s="111"/>
      <c r="J1516" s="5"/>
    </row>
    <row r="1517" spans="1:10" ht="14.5" customHeight="1" x14ac:dyDescent="0.15">
      <c r="A1517" s="5"/>
      <c r="B1517" s="5"/>
      <c r="C1517" s="5"/>
      <c r="D1517" s="5"/>
      <c r="E1517" s="5"/>
      <c r="F1517" s="111"/>
      <c r="G1517" s="5"/>
      <c r="H1517" s="111"/>
      <c r="I1517" s="111"/>
      <c r="J1517" s="5"/>
    </row>
    <row r="1518" spans="1:10" ht="14.5" customHeight="1" x14ac:dyDescent="0.15">
      <c r="A1518" s="5"/>
      <c r="B1518" s="5"/>
      <c r="C1518" s="5"/>
      <c r="D1518" s="5"/>
      <c r="E1518" s="5"/>
      <c r="F1518" s="111"/>
      <c r="G1518" s="5"/>
      <c r="H1518" s="111"/>
      <c r="I1518" s="111"/>
      <c r="J1518" s="5"/>
    </row>
    <row r="1519" spans="1:10" ht="14.5" customHeight="1" x14ac:dyDescent="0.15">
      <c r="A1519" s="5"/>
      <c r="B1519" s="5"/>
      <c r="C1519" s="5"/>
      <c r="D1519" s="5"/>
      <c r="E1519" s="5"/>
      <c r="F1519" s="111"/>
      <c r="G1519" s="5"/>
      <c r="H1519" s="111"/>
      <c r="I1519" s="111"/>
      <c r="J1519" s="5"/>
    </row>
    <row r="1520" spans="1:10" ht="14.5" customHeight="1" x14ac:dyDescent="0.15">
      <c r="A1520" s="5"/>
      <c r="B1520" s="5"/>
      <c r="C1520" s="5"/>
      <c r="D1520" s="5"/>
      <c r="E1520" s="5"/>
      <c r="F1520" s="111"/>
      <c r="G1520" s="5"/>
      <c r="H1520" s="111"/>
      <c r="I1520" s="111"/>
      <c r="J1520" s="5"/>
    </row>
    <row r="1521" spans="1:10" ht="14.5" customHeight="1" x14ac:dyDescent="0.15">
      <c r="A1521" s="5"/>
      <c r="B1521" s="5"/>
      <c r="C1521" s="5"/>
      <c r="D1521" s="5"/>
      <c r="E1521" s="5"/>
      <c r="F1521" s="111"/>
      <c r="G1521" s="5"/>
      <c r="H1521" s="111"/>
      <c r="I1521" s="111"/>
      <c r="J1521" s="5"/>
    </row>
    <row r="1522" spans="1:10" ht="14.5" customHeight="1" x14ac:dyDescent="0.15">
      <c r="A1522" s="5"/>
      <c r="B1522" s="5"/>
      <c r="C1522" s="5"/>
      <c r="D1522" s="5"/>
      <c r="E1522" s="5"/>
      <c r="F1522" s="111"/>
      <c r="G1522" s="5"/>
      <c r="H1522" s="111"/>
      <c r="I1522" s="111"/>
      <c r="J1522" s="5"/>
    </row>
    <row r="1523" spans="1:10" ht="14.5" customHeight="1" x14ac:dyDescent="0.15">
      <c r="A1523" s="5"/>
      <c r="B1523" s="5"/>
      <c r="C1523" s="5"/>
      <c r="D1523" s="5"/>
      <c r="E1523" s="5"/>
      <c r="F1523" s="111"/>
      <c r="G1523" s="5"/>
      <c r="H1523" s="111"/>
      <c r="I1523" s="111"/>
      <c r="J1523" s="5"/>
    </row>
    <row r="1524" spans="1:10" ht="14.5" customHeight="1" x14ac:dyDescent="0.15">
      <c r="A1524" s="5"/>
      <c r="B1524" s="5"/>
      <c r="C1524" s="5"/>
      <c r="D1524" s="5"/>
      <c r="E1524" s="5"/>
      <c r="F1524" s="111"/>
      <c r="G1524" s="5"/>
      <c r="H1524" s="111"/>
      <c r="I1524" s="111"/>
      <c r="J1524" s="5"/>
    </row>
    <row r="1525" spans="1:10" ht="14.5" customHeight="1" x14ac:dyDescent="0.15">
      <c r="A1525" s="5"/>
      <c r="B1525" s="5"/>
      <c r="C1525" s="5"/>
      <c r="D1525" s="5"/>
      <c r="E1525" s="5"/>
      <c r="F1525" s="111"/>
      <c r="G1525" s="5"/>
      <c r="H1525" s="111"/>
      <c r="I1525" s="111"/>
      <c r="J1525" s="5"/>
    </row>
    <row r="1526" spans="1:10" ht="14.5" customHeight="1" x14ac:dyDescent="0.15">
      <c r="A1526" s="5"/>
      <c r="B1526" s="5"/>
      <c r="C1526" s="5"/>
      <c r="D1526" s="5"/>
      <c r="E1526" s="5"/>
      <c r="F1526" s="111"/>
      <c r="G1526" s="5"/>
      <c r="H1526" s="111"/>
      <c r="I1526" s="111"/>
      <c r="J1526" s="5"/>
    </row>
    <row r="1527" spans="1:10" ht="14.5" customHeight="1" x14ac:dyDescent="0.15">
      <c r="A1527" s="5"/>
      <c r="B1527" s="5"/>
      <c r="C1527" s="5"/>
      <c r="D1527" s="5"/>
      <c r="E1527" s="5"/>
      <c r="F1527" s="111"/>
      <c r="G1527" s="5"/>
      <c r="H1527" s="111"/>
      <c r="I1527" s="111"/>
      <c r="J1527" s="5"/>
    </row>
    <row r="1528" spans="1:10" ht="14.5" customHeight="1" x14ac:dyDescent="0.15">
      <c r="A1528" s="5"/>
      <c r="B1528" s="5"/>
      <c r="C1528" s="5"/>
      <c r="D1528" s="5"/>
      <c r="E1528" s="5"/>
      <c r="F1528" s="111"/>
      <c r="G1528" s="5"/>
      <c r="H1528" s="111"/>
      <c r="I1528" s="111"/>
      <c r="J1528" s="5"/>
    </row>
    <row r="1529" spans="1:10" ht="14.5" customHeight="1" x14ac:dyDescent="0.15">
      <c r="A1529" s="5"/>
      <c r="B1529" s="5"/>
      <c r="C1529" s="5"/>
      <c r="D1529" s="5"/>
      <c r="E1529" s="5"/>
      <c r="F1529" s="111"/>
      <c r="G1529" s="5"/>
      <c r="H1529" s="111"/>
      <c r="I1529" s="111"/>
      <c r="J1529" s="5"/>
    </row>
    <row r="1530" spans="1:10" ht="14.5" customHeight="1" x14ac:dyDescent="0.15">
      <c r="A1530" s="5"/>
      <c r="B1530" s="5"/>
      <c r="C1530" s="5"/>
      <c r="D1530" s="5"/>
      <c r="E1530" s="5"/>
      <c r="F1530" s="111"/>
      <c r="G1530" s="5"/>
      <c r="H1530" s="111"/>
      <c r="I1530" s="111"/>
      <c r="J1530" s="5"/>
    </row>
    <row r="1531" spans="1:10" ht="14.5" customHeight="1" x14ac:dyDescent="0.15">
      <c r="A1531" s="5"/>
      <c r="B1531" s="5"/>
      <c r="C1531" s="5"/>
      <c r="D1531" s="5"/>
      <c r="E1531" s="5"/>
      <c r="F1531" s="111"/>
      <c r="G1531" s="5"/>
      <c r="H1531" s="111"/>
      <c r="I1531" s="111"/>
      <c r="J1531" s="5"/>
    </row>
    <row r="1532" spans="1:10" ht="14.5" customHeight="1" x14ac:dyDescent="0.15">
      <c r="A1532" s="5"/>
      <c r="B1532" s="5"/>
      <c r="C1532" s="5"/>
      <c r="D1532" s="5"/>
      <c r="E1532" s="5"/>
      <c r="F1532" s="111"/>
      <c r="G1532" s="5"/>
      <c r="H1532" s="111"/>
      <c r="I1532" s="111"/>
      <c r="J1532" s="5"/>
    </row>
    <row r="1533" spans="1:10" ht="14.5" customHeight="1" x14ac:dyDescent="0.15">
      <c r="A1533" s="5"/>
      <c r="B1533" s="5"/>
      <c r="C1533" s="5"/>
      <c r="D1533" s="5"/>
      <c r="E1533" s="5"/>
      <c r="F1533" s="111"/>
      <c r="G1533" s="5"/>
      <c r="H1533" s="111"/>
      <c r="I1533" s="111"/>
      <c r="J1533" s="5"/>
    </row>
    <row r="1534" spans="1:10" ht="14.5" customHeight="1" x14ac:dyDescent="0.15">
      <c r="A1534" s="5"/>
      <c r="B1534" s="5"/>
      <c r="C1534" s="5"/>
      <c r="D1534" s="5"/>
      <c r="E1534" s="5"/>
      <c r="F1534" s="111"/>
      <c r="G1534" s="5"/>
      <c r="H1534" s="111"/>
      <c r="I1534" s="111"/>
      <c r="J1534" s="5"/>
    </row>
    <row r="1535" spans="1:10" ht="14.5" customHeight="1" x14ac:dyDescent="0.15">
      <c r="A1535" s="5"/>
      <c r="B1535" s="5"/>
      <c r="C1535" s="5"/>
      <c r="D1535" s="5"/>
      <c r="E1535" s="5"/>
      <c r="F1535" s="111"/>
      <c r="G1535" s="5"/>
      <c r="H1535" s="111"/>
      <c r="I1535" s="111"/>
      <c r="J1535" s="5"/>
    </row>
    <row r="1536" spans="1:10" ht="14.5" customHeight="1" x14ac:dyDescent="0.15">
      <c r="A1536" s="5"/>
      <c r="B1536" s="5"/>
      <c r="C1536" s="5"/>
      <c r="D1536" s="5"/>
      <c r="E1536" s="5"/>
      <c r="F1536" s="111"/>
      <c r="G1536" s="5"/>
      <c r="H1536" s="111"/>
      <c r="I1536" s="111"/>
      <c r="J1536" s="5"/>
    </row>
    <row r="1537" spans="1:10" ht="14.5" customHeight="1" x14ac:dyDescent="0.15">
      <c r="A1537" s="5"/>
      <c r="B1537" s="5"/>
      <c r="C1537" s="5"/>
      <c r="D1537" s="5"/>
      <c r="E1537" s="5"/>
      <c r="F1537" s="111"/>
      <c r="G1537" s="5"/>
      <c r="H1537" s="111"/>
      <c r="I1537" s="111"/>
      <c r="J1537" s="5"/>
    </row>
    <row r="1538" spans="1:10" ht="14.5" customHeight="1" x14ac:dyDescent="0.15">
      <c r="A1538" s="5"/>
      <c r="B1538" s="5"/>
      <c r="C1538" s="5"/>
      <c r="D1538" s="5"/>
      <c r="E1538" s="5"/>
      <c r="F1538" s="111"/>
      <c r="G1538" s="5"/>
      <c r="H1538" s="111"/>
      <c r="I1538" s="111"/>
      <c r="J1538" s="5"/>
    </row>
    <row r="1539" spans="1:10" ht="14.5" customHeight="1" x14ac:dyDescent="0.15">
      <c r="A1539" s="5"/>
      <c r="B1539" s="5"/>
      <c r="C1539" s="5"/>
      <c r="D1539" s="5"/>
      <c r="E1539" s="5"/>
      <c r="F1539" s="111"/>
      <c r="G1539" s="5"/>
      <c r="H1539" s="111"/>
      <c r="I1539" s="111"/>
      <c r="J1539" s="5"/>
    </row>
    <row r="1540" spans="1:10" ht="14.5" customHeight="1" x14ac:dyDescent="0.15">
      <c r="A1540" s="5"/>
      <c r="B1540" s="5"/>
      <c r="C1540" s="5"/>
      <c r="D1540" s="5"/>
      <c r="E1540" s="5"/>
      <c r="F1540" s="111"/>
      <c r="G1540" s="5"/>
      <c r="H1540" s="111"/>
      <c r="I1540" s="111"/>
      <c r="J1540" s="5"/>
    </row>
    <row r="1541" spans="1:10" ht="14.5" customHeight="1" x14ac:dyDescent="0.15">
      <c r="A1541" s="5"/>
      <c r="B1541" s="5"/>
      <c r="C1541" s="5"/>
      <c r="D1541" s="5"/>
      <c r="E1541" s="5"/>
      <c r="F1541" s="111"/>
      <c r="G1541" s="5"/>
      <c r="H1541" s="111"/>
      <c r="I1541" s="111"/>
      <c r="J1541" s="5"/>
    </row>
    <row r="1542" spans="1:10" ht="14.5" customHeight="1" x14ac:dyDescent="0.15">
      <c r="A1542" s="5"/>
      <c r="B1542" s="5"/>
      <c r="C1542" s="5"/>
      <c r="D1542" s="5"/>
      <c r="E1542" s="5"/>
      <c r="F1542" s="111"/>
      <c r="G1542" s="5"/>
      <c r="H1542" s="111"/>
      <c r="I1542" s="111"/>
      <c r="J1542" s="5"/>
    </row>
    <row r="1543" spans="1:10" ht="14.5" customHeight="1" x14ac:dyDescent="0.15">
      <c r="A1543" s="5"/>
      <c r="B1543" s="5"/>
      <c r="C1543" s="5"/>
      <c r="D1543" s="5"/>
      <c r="E1543" s="5"/>
      <c r="F1543" s="111"/>
      <c r="G1543" s="5"/>
      <c r="H1543" s="111"/>
      <c r="I1543" s="111"/>
      <c r="J1543" s="5"/>
    </row>
    <row r="1544" spans="1:10" ht="14.5" customHeight="1" x14ac:dyDescent="0.15">
      <c r="A1544" s="5"/>
      <c r="B1544" s="5"/>
      <c r="C1544" s="5"/>
      <c r="D1544" s="5"/>
      <c r="E1544" s="5"/>
      <c r="F1544" s="111"/>
      <c r="G1544" s="5"/>
      <c r="H1544" s="111"/>
      <c r="I1544" s="111"/>
      <c r="J1544" s="5"/>
    </row>
    <row r="1545" spans="1:10" ht="14.5" customHeight="1" x14ac:dyDescent="0.15">
      <c r="A1545" s="5"/>
      <c r="B1545" s="5"/>
      <c r="C1545" s="5"/>
      <c r="D1545" s="5"/>
      <c r="E1545" s="5"/>
      <c r="F1545" s="111"/>
      <c r="G1545" s="5"/>
      <c r="H1545" s="111"/>
      <c r="I1545" s="111"/>
      <c r="J1545" s="5"/>
    </row>
    <row r="1546" spans="1:10" ht="14.5" customHeight="1" x14ac:dyDescent="0.15">
      <c r="A1546" s="5"/>
      <c r="B1546" s="5"/>
      <c r="C1546" s="5"/>
      <c r="D1546" s="5"/>
      <c r="E1546" s="5"/>
      <c r="F1546" s="111"/>
      <c r="G1546" s="5"/>
      <c r="H1546" s="111"/>
      <c r="I1546" s="111"/>
      <c r="J1546" s="5"/>
    </row>
    <row r="1547" spans="1:10" ht="14.5" customHeight="1" x14ac:dyDescent="0.15">
      <c r="A1547" s="5"/>
      <c r="B1547" s="5"/>
      <c r="C1547" s="5"/>
      <c r="D1547" s="5"/>
      <c r="E1547" s="5"/>
      <c r="F1547" s="111"/>
      <c r="G1547" s="5"/>
      <c r="H1547" s="111"/>
      <c r="I1547" s="111"/>
      <c r="J1547" s="5"/>
    </row>
    <row r="1548" spans="1:10" ht="14.5" customHeight="1" x14ac:dyDescent="0.15">
      <c r="A1548" s="5"/>
      <c r="B1548" s="5"/>
      <c r="C1548" s="5"/>
      <c r="D1548" s="5"/>
      <c r="E1548" s="5"/>
      <c r="F1548" s="111"/>
      <c r="G1548" s="5"/>
      <c r="H1548" s="111"/>
      <c r="I1548" s="111"/>
      <c r="J1548" s="5"/>
    </row>
    <row r="1549" spans="1:10" ht="14.5" customHeight="1" x14ac:dyDescent="0.15">
      <c r="A1549" s="5"/>
      <c r="B1549" s="5"/>
      <c r="C1549" s="5"/>
      <c r="D1549" s="5"/>
      <c r="E1549" s="5"/>
      <c r="F1549" s="111"/>
      <c r="G1549" s="5"/>
      <c r="H1549" s="111"/>
      <c r="I1549" s="111"/>
      <c r="J1549" s="5"/>
    </row>
    <row r="1550" spans="1:10" ht="14.5" customHeight="1" x14ac:dyDescent="0.15">
      <c r="A1550" s="5"/>
      <c r="B1550" s="5"/>
      <c r="C1550" s="5"/>
      <c r="D1550" s="5"/>
      <c r="E1550" s="5"/>
      <c r="F1550" s="111"/>
      <c r="G1550" s="5"/>
      <c r="H1550" s="111"/>
      <c r="I1550" s="111"/>
      <c r="J1550" s="5"/>
    </row>
    <row r="1551" spans="1:10" ht="14.5" customHeight="1" x14ac:dyDescent="0.15">
      <c r="A1551" s="5"/>
      <c r="B1551" s="5"/>
      <c r="C1551" s="5"/>
      <c r="D1551" s="5"/>
      <c r="E1551" s="5"/>
      <c r="F1551" s="111"/>
      <c r="G1551" s="5"/>
      <c r="H1551" s="111"/>
      <c r="I1551" s="111"/>
      <c r="J1551" s="5"/>
    </row>
    <row r="1552" spans="1:10" ht="14.5" customHeight="1" x14ac:dyDescent="0.15">
      <c r="A1552" s="5"/>
      <c r="B1552" s="5"/>
      <c r="C1552" s="5"/>
      <c r="D1552" s="5"/>
      <c r="E1552" s="5"/>
      <c r="F1552" s="111"/>
      <c r="G1552" s="5"/>
      <c r="H1552" s="111"/>
      <c r="I1552" s="111"/>
      <c r="J1552" s="5"/>
    </row>
    <row r="1553" spans="1:10" ht="14.5" customHeight="1" x14ac:dyDescent="0.15">
      <c r="A1553" s="5"/>
      <c r="B1553" s="5"/>
      <c r="C1553" s="5"/>
      <c r="D1553" s="5"/>
      <c r="E1553" s="5"/>
      <c r="F1553" s="111"/>
      <c r="G1553" s="5"/>
      <c r="H1553" s="111"/>
      <c r="I1553" s="111"/>
      <c r="J1553" s="5"/>
    </row>
    <row r="1554" spans="1:10" ht="14.5" customHeight="1" x14ac:dyDescent="0.15">
      <c r="A1554" s="5"/>
      <c r="B1554" s="5"/>
      <c r="C1554" s="5"/>
      <c r="D1554" s="5"/>
      <c r="E1554" s="5"/>
      <c r="F1554" s="111"/>
      <c r="G1554" s="5"/>
      <c r="H1554" s="111"/>
      <c r="I1554" s="111"/>
      <c r="J1554" s="5"/>
    </row>
    <row r="1555" spans="1:10" ht="14.5" customHeight="1" x14ac:dyDescent="0.15">
      <c r="A1555" s="5"/>
      <c r="B1555" s="5"/>
      <c r="C1555" s="5"/>
      <c r="D1555" s="5"/>
      <c r="E1555" s="5"/>
      <c r="F1555" s="111"/>
      <c r="G1555" s="5"/>
      <c r="H1555" s="111"/>
      <c r="I1555" s="111"/>
      <c r="J1555" s="5"/>
    </row>
    <row r="1556" spans="1:10" ht="14.5" customHeight="1" x14ac:dyDescent="0.15">
      <c r="A1556" s="5"/>
      <c r="B1556" s="5"/>
      <c r="C1556" s="5"/>
      <c r="D1556" s="5"/>
      <c r="E1556" s="5"/>
      <c r="F1556" s="111"/>
      <c r="G1556" s="5"/>
      <c r="H1556" s="111"/>
      <c r="I1556" s="111"/>
      <c r="J1556" s="5"/>
    </row>
    <row r="1557" spans="1:10" ht="14.5" customHeight="1" x14ac:dyDescent="0.15">
      <c r="A1557" s="5"/>
      <c r="B1557" s="5"/>
      <c r="C1557" s="5"/>
      <c r="D1557" s="5"/>
      <c r="E1557" s="5"/>
      <c r="F1557" s="111"/>
      <c r="G1557" s="5"/>
      <c r="H1557" s="111"/>
      <c r="I1557" s="111"/>
      <c r="J1557" s="5"/>
    </row>
    <row r="1558" spans="1:10" ht="14.5" customHeight="1" x14ac:dyDescent="0.15">
      <c r="A1558" s="5"/>
      <c r="B1558" s="5"/>
      <c r="C1558" s="5"/>
      <c r="D1558" s="5"/>
      <c r="E1558" s="5"/>
      <c r="F1558" s="111"/>
      <c r="G1558" s="5"/>
      <c r="H1558" s="111"/>
      <c r="I1558" s="111"/>
      <c r="J1558" s="5"/>
    </row>
    <row r="1559" spans="1:10" ht="14.5" customHeight="1" x14ac:dyDescent="0.15">
      <c r="A1559" s="5"/>
      <c r="B1559" s="5"/>
      <c r="C1559" s="5"/>
      <c r="D1559" s="5"/>
      <c r="E1559" s="5"/>
      <c r="F1559" s="111"/>
      <c r="G1559" s="5"/>
      <c r="H1559" s="111"/>
      <c r="I1559" s="111"/>
      <c r="J1559" s="5"/>
    </row>
    <row r="1560" spans="1:10" ht="14.5" customHeight="1" x14ac:dyDescent="0.15">
      <c r="A1560" s="5"/>
      <c r="B1560" s="5"/>
      <c r="C1560" s="5"/>
      <c r="D1560" s="5"/>
      <c r="E1560" s="5"/>
      <c r="F1560" s="111"/>
      <c r="G1560" s="5"/>
      <c r="H1560" s="111"/>
      <c r="I1560" s="111"/>
      <c r="J1560" s="5"/>
    </row>
    <row r="1561" spans="1:10" ht="14.5" customHeight="1" x14ac:dyDescent="0.15">
      <c r="A1561" s="5"/>
      <c r="B1561" s="5"/>
      <c r="C1561" s="5"/>
      <c r="D1561" s="5"/>
      <c r="E1561" s="5"/>
      <c r="F1561" s="111"/>
      <c r="G1561" s="5"/>
      <c r="H1561" s="111"/>
      <c r="I1561" s="111"/>
      <c r="J1561" s="5"/>
    </row>
    <row r="1562" spans="1:10" ht="14.5" customHeight="1" x14ac:dyDescent="0.15">
      <c r="A1562" s="5"/>
      <c r="B1562" s="5"/>
      <c r="C1562" s="5"/>
      <c r="D1562" s="5"/>
      <c r="E1562" s="5"/>
      <c r="F1562" s="111"/>
      <c r="G1562" s="5"/>
      <c r="H1562" s="111"/>
      <c r="I1562" s="111"/>
      <c r="J1562" s="5"/>
    </row>
    <row r="1563" spans="1:10" ht="14.5" customHeight="1" x14ac:dyDescent="0.15">
      <c r="A1563" s="5"/>
      <c r="B1563" s="5"/>
      <c r="C1563" s="5"/>
      <c r="D1563" s="5"/>
      <c r="E1563" s="5"/>
      <c r="F1563" s="111"/>
      <c r="G1563" s="5"/>
      <c r="H1563" s="111"/>
      <c r="I1563" s="111"/>
      <c r="J1563" s="5"/>
    </row>
    <row r="1564" spans="1:10" ht="14.5" customHeight="1" x14ac:dyDescent="0.15">
      <c r="A1564" s="5"/>
      <c r="B1564" s="5"/>
      <c r="C1564" s="5"/>
      <c r="D1564" s="5"/>
      <c r="E1564" s="5"/>
      <c r="F1564" s="111"/>
      <c r="G1564" s="5"/>
      <c r="H1564" s="111"/>
      <c r="I1564" s="111"/>
      <c r="J1564" s="5"/>
    </row>
    <row r="1565" spans="1:10" ht="14.5" customHeight="1" x14ac:dyDescent="0.15">
      <c r="A1565" s="5"/>
      <c r="B1565" s="5"/>
      <c r="C1565" s="5"/>
      <c r="D1565" s="5"/>
      <c r="E1565" s="5"/>
      <c r="F1565" s="111"/>
      <c r="G1565" s="5"/>
      <c r="H1565" s="111"/>
      <c r="I1565" s="111"/>
      <c r="J1565" s="5"/>
    </row>
    <row r="1566" spans="1:10" ht="14.5" customHeight="1" x14ac:dyDescent="0.15">
      <c r="A1566" s="5"/>
      <c r="B1566" s="5"/>
      <c r="C1566" s="5"/>
      <c r="D1566" s="5"/>
      <c r="E1566" s="5"/>
      <c r="F1566" s="111"/>
      <c r="G1566" s="5"/>
      <c r="H1566" s="111"/>
      <c r="I1566" s="111"/>
      <c r="J1566" s="5"/>
    </row>
    <row r="1567" spans="1:10" ht="14.5" customHeight="1" x14ac:dyDescent="0.15">
      <c r="A1567" s="5"/>
      <c r="B1567" s="5"/>
      <c r="C1567" s="5"/>
      <c r="D1567" s="5"/>
      <c r="E1567" s="5"/>
      <c r="F1567" s="111"/>
      <c r="G1567" s="5"/>
      <c r="H1567" s="111"/>
      <c r="I1567" s="111"/>
      <c r="J1567" s="5"/>
    </row>
    <row r="1568" spans="1:10" ht="14.5" customHeight="1" x14ac:dyDescent="0.15">
      <c r="A1568" s="5"/>
      <c r="B1568" s="5"/>
      <c r="C1568" s="5"/>
      <c r="D1568" s="5"/>
      <c r="E1568" s="5"/>
      <c r="F1568" s="111"/>
      <c r="G1568" s="5"/>
      <c r="H1568" s="111"/>
      <c r="I1568" s="111"/>
      <c r="J1568" s="5"/>
    </row>
    <row r="1569" spans="1:10" ht="14.5" customHeight="1" x14ac:dyDescent="0.15">
      <c r="A1569" s="5"/>
      <c r="B1569" s="5"/>
      <c r="C1569" s="5"/>
      <c r="D1569" s="5"/>
      <c r="E1569" s="5"/>
      <c r="F1569" s="111"/>
      <c r="G1569" s="5"/>
      <c r="H1569" s="111"/>
      <c r="I1569" s="111"/>
      <c r="J1569" s="5"/>
    </row>
    <row r="1570" spans="1:10" ht="14.5" customHeight="1" x14ac:dyDescent="0.15">
      <c r="A1570" s="5"/>
      <c r="B1570" s="5"/>
      <c r="C1570" s="5"/>
      <c r="D1570" s="5"/>
      <c r="E1570" s="5"/>
      <c r="F1570" s="111"/>
      <c r="G1570" s="5"/>
      <c r="H1570" s="111"/>
      <c r="I1570" s="111"/>
      <c r="J1570" s="5"/>
    </row>
    <row r="1571" spans="1:10" ht="14.5" customHeight="1" x14ac:dyDescent="0.15">
      <c r="A1571" s="5"/>
      <c r="B1571" s="5"/>
      <c r="C1571" s="5"/>
      <c r="D1571" s="5"/>
      <c r="E1571" s="5"/>
      <c r="F1571" s="111"/>
      <c r="G1571" s="5"/>
      <c r="H1571" s="111"/>
      <c r="I1571" s="111"/>
      <c r="J1571" s="5"/>
    </row>
    <row r="1572" spans="1:10" ht="14.5" customHeight="1" x14ac:dyDescent="0.15">
      <c r="A1572" s="5"/>
      <c r="B1572" s="5"/>
      <c r="C1572" s="5"/>
      <c r="D1572" s="5"/>
      <c r="E1572" s="5"/>
      <c r="F1572" s="111"/>
      <c r="G1572" s="5"/>
      <c r="H1572" s="111"/>
      <c r="I1572" s="111"/>
      <c r="J1572" s="5"/>
    </row>
    <row r="1573" spans="1:10" ht="14.5" customHeight="1" x14ac:dyDescent="0.15">
      <c r="A1573" s="5"/>
      <c r="B1573" s="5"/>
      <c r="C1573" s="5"/>
      <c r="D1573" s="5"/>
      <c r="E1573" s="5"/>
      <c r="F1573" s="111"/>
      <c r="G1573" s="5"/>
      <c r="H1573" s="111"/>
      <c r="I1573" s="111"/>
      <c r="J1573" s="5"/>
    </row>
    <row r="1574" spans="1:10" ht="14.5" customHeight="1" x14ac:dyDescent="0.15">
      <c r="A1574" s="5"/>
      <c r="B1574" s="5"/>
      <c r="C1574" s="5"/>
      <c r="D1574" s="5"/>
      <c r="E1574" s="5"/>
      <c r="F1574" s="111"/>
      <c r="G1574" s="5"/>
      <c r="H1574" s="111"/>
      <c r="I1574" s="111"/>
      <c r="J1574" s="5"/>
    </row>
    <row r="1575" spans="1:10" ht="14.5" customHeight="1" x14ac:dyDescent="0.15">
      <c r="A1575" s="5"/>
      <c r="B1575" s="5"/>
      <c r="C1575" s="5"/>
      <c r="D1575" s="5"/>
      <c r="E1575" s="5"/>
      <c r="F1575" s="111"/>
      <c r="G1575" s="5"/>
      <c r="H1575" s="111"/>
      <c r="I1575" s="111"/>
      <c r="J1575" s="5"/>
    </row>
    <row r="1576" spans="1:10" ht="14.5" customHeight="1" x14ac:dyDescent="0.15">
      <c r="A1576" s="5"/>
      <c r="B1576" s="5"/>
      <c r="C1576" s="5"/>
      <c r="D1576" s="5"/>
      <c r="E1576" s="5"/>
      <c r="F1576" s="111"/>
      <c r="G1576" s="5"/>
      <c r="H1576" s="111"/>
      <c r="I1576" s="111"/>
      <c r="J1576" s="5"/>
    </row>
    <row r="1577" spans="1:10" ht="14.5" customHeight="1" x14ac:dyDescent="0.15">
      <c r="A1577" s="5"/>
      <c r="B1577" s="5"/>
      <c r="C1577" s="5"/>
      <c r="D1577" s="5"/>
      <c r="E1577" s="5"/>
      <c r="F1577" s="111"/>
      <c r="G1577" s="5"/>
      <c r="H1577" s="111"/>
      <c r="I1577" s="111"/>
      <c r="J1577" s="5"/>
    </row>
    <row r="1578" spans="1:10" ht="14.5" customHeight="1" x14ac:dyDescent="0.15">
      <c r="A1578" s="5"/>
      <c r="B1578" s="5"/>
      <c r="C1578" s="5"/>
      <c r="D1578" s="5"/>
      <c r="E1578" s="5"/>
      <c r="F1578" s="111"/>
      <c r="G1578" s="5"/>
      <c r="H1578" s="111"/>
      <c r="I1578" s="111"/>
      <c r="J1578" s="5"/>
    </row>
    <row r="1579" spans="1:10" ht="14.5" customHeight="1" x14ac:dyDescent="0.15">
      <c r="A1579" s="5"/>
      <c r="B1579" s="5"/>
      <c r="C1579" s="5"/>
      <c r="D1579" s="5"/>
      <c r="E1579" s="5"/>
      <c r="F1579" s="111"/>
      <c r="G1579" s="5"/>
      <c r="H1579" s="111"/>
      <c r="I1579" s="111"/>
      <c r="J1579" s="5"/>
    </row>
    <row r="1580" spans="1:10" ht="14.5" customHeight="1" x14ac:dyDescent="0.15">
      <c r="A1580" s="5"/>
      <c r="B1580" s="5"/>
      <c r="C1580" s="5"/>
      <c r="D1580" s="5"/>
      <c r="E1580" s="5"/>
      <c r="F1580" s="111"/>
      <c r="G1580" s="5"/>
      <c r="H1580" s="111"/>
      <c r="I1580" s="111"/>
      <c r="J1580" s="5"/>
    </row>
    <row r="1581" spans="1:10" ht="14.5" customHeight="1" x14ac:dyDescent="0.15">
      <c r="A1581" s="5"/>
      <c r="B1581" s="5"/>
      <c r="C1581" s="5"/>
      <c r="D1581" s="5"/>
      <c r="E1581" s="5"/>
      <c r="F1581" s="111"/>
      <c r="G1581" s="5"/>
      <c r="H1581" s="111"/>
      <c r="I1581" s="111"/>
      <c r="J1581" s="5"/>
    </row>
    <row r="1582" spans="1:10" ht="14.5" customHeight="1" x14ac:dyDescent="0.15">
      <c r="A1582" s="5"/>
      <c r="B1582" s="5"/>
      <c r="C1582" s="5"/>
      <c r="D1582" s="5"/>
      <c r="E1582" s="5"/>
      <c r="F1582" s="111"/>
      <c r="G1582" s="5"/>
      <c r="H1582" s="111"/>
      <c r="I1582" s="111"/>
      <c r="J1582" s="5"/>
    </row>
    <row r="1583" spans="1:10" ht="14.5" customHeight="1" x14ac:dyDescent="0.15">
      <c r="A1583" s="5"/>
      <c r="B1583" s="5"/>
      <c r="C1583" s="5"/>
      <c r="D1583" s="5"/>
      <c r="E1583" s="5"/>
      <c r="F1583" s="111"/>
      <c r="G1583" s="5"/>
      <c r="H1583" s="111"/>
      <c r="I1583" s="111"/>
      <c r="J1583" s="5"/>
    </row>
    <row r="1584" spans="1:10" ht="14.5" customHeight="1" x14ac:dyDescent="0.15">
      <c r="A1584" s="5"/>
      <c r="B1584" s="5"/>
      <c r="C1584" s="5"/>
      <c r="D1584" s="5"/>
      <c r="E1584" s="5"/>
      <c r="F1584" s="111"/>
      <c r="G1584" s="5"/>
      <c r="H1584" s="111"/>
      <c r="I1584" s="111"/>
      <c r="J1584" s="5"/>
    </row>
    <row r="1585" spans="1:10" ht="14.5" customHeight="1" x14ac:dyDescent="0.15">
      <c r="A1585" s="5"/>
      <c r="B1585" s="5"/>
      <c r="C1585" s="5"/>
      <c r="D1585" s="5"/>
      <c r="E1585" s="5"/>
      <c r="F1585" s="111"/>
      <c r="G1585" s="5"/>
      <c r="H1585" s="111"/>
      <c r="I1585" s="111"/>
      <c r="J1585" s="5"/>
    </row>
    <row r="1586" spans="1:10" ht="14.5" customHeight="1" x14ac:dyDescent="0.15">
      <c r="A1586" s="5"/>
      <c r="B1586" s="5"/>
      <c r="C1586" s="5"/>
      <c r="D1586" s="5"/>
      <c r="E1586" s="5"/>
      <c r="F1586" s="111"/>
      <c r="G1586" s="5"/>
      <c r="H1586" s="111"/>
      <c r="I1586" s="111"/>
      <c r="J1586" s="5"/>
    </row>
    <row r="1587" spans="1:10" ht="14.5" customHeight="1" x14ac:dyDescent="0.15">
      <c r="A1587" s="5"/>
      <c r="B1587" s="5"/>
      <c r="C1587" s="5"/>
      <c r="D1587" s="5"/>
      <c r="E1587" s="5"/>
      <c r="F1587" s="111"/>
      <c r="G1587" s="5"/>
      <c r="H1587" s="111"/>
      <c r="I1587" s="111"/>
      <c r="J1587" s="5"/>
    </row>
    <row r="1588" spans="1:10" ht="14.5" customHeight="1" x14ac:dyDescent="0.15">
      <c r="A1588" s="5"/>
      <c r="B1588" s="5"/>
      <c r="C1588" s="5"/>
      <c r="D1588" s="5"/>
      <c r="E1588" s="5"/>
      <c r="F1588" s="111"/>
      <c r="G1588" s="5"/>
      <c r="H1588" s="111"/>
      <c r="I1588" s="111"/>
      <c r="J1588" s="5"/>
    </row>
    <row r="1589" spans="1:10" ht="14.5" customHeight="1" x14ac:dyDescent="0.15">
      <c r="A1589" s="5"/>
      <c r="B1589" s="5"/>
      <c r="C1589" s="5"/>
      <c r="D1589" s="5"/>
      <c r="E1589" s="5"/>
      <c r="F1589" s="111"/>
      <c r="G1589" s="5"/>
      <c r="H1589" s="111"/>
      <c r="I1589" s="111"/>
      <c r="J1589" s="5"/>
    </row>
    <row r="1590" spans="1:10" ht="14.5" customHeight="1" x14ac:dyDescent="0.15">
      <c r="A1590" s="5"/>
      <c r="B1590" s="5"/>
      <c r="C1590" s="5"/>
      <c r="D1590" s="5"/>
      <c r="E1590" s="5"/>
      <c r="F1590" s="111"/>
      <c r="G1590" s="5"/>
      <c r="H1590" s="111"/>
      <c r="I1590" s="111"/>
      <c r="J1590" s="5"/>
    </row>
    <row r="1591" spans="1:10" ht="14.5" customHeight="1" x14ac:dyDescent="0.15">
      <c r="A1591" s="5"/>
      <c r="B1591" s="5"/>
      <c r="C1591" s="5"/>
      <c r="D1591" s="5"/>
      <c r="E1591" s="5"/>
      <c r="F1591" s="111"/>
      <c r="G1591" s="5"/>
      <c r="H1591" s="111"/>
      <c r="I1591" s="111"/>
      <c r="J1591" s="5"/>
    </row>
    <row r="1592" spans="1:10" ht="14.5" customHeight="1" x14ac:dyDescent="0.15">
      <c r="A1592" s="5"/>
      <c r="B1592" s="5"/>
      <c r="C1592" s="5"/>
      <c r="D1592" s="5"/>
      <c r="E1592" s="5"/>
      <c r="F1592" s="111"/>
      <c r="G1592" s="5"/>
      <c r="H1592" s="111"/>
      <c r="I1592" s="111"/>
      <c r="J1592" s="5"/>
    </row>
    <row r="1593" spans="1:10" ht="14.5" customHeight="1" x14ac:dyDescent="0.15">
      <c r="A1593" s="5"/>
      <c r="B1593" s="5"/>
      <c r="C1593" s="5"/>
      <c r="D1593" s="5"/>
      <c r="E1593" s="5"/>
      <c r="F1593" s="111"/>
      <c r="G1593" s="5"/>
      <c r="H1593" s="111"/>
      <c r="I1593" s="111"/>
      <c r="J1593" s="5"/>
    </row>
    <row r="1594" spans="1:10" ht="14.5" customHeight="1" x14ac:dyDescent="0.15">
      <c r="A1594" s="5"/>
      <c r="B1594" s="5"/>
      <c r="C1594" s="5"/>
      <c r="D1594" s="5"/>
      <c r="E1594" s="5"/>
      <c r="F1594" s="111"/>
      <c r="G1594" s="5"/>
      <c r="H1594" s="111"/>
      <c r="I1594" s="111"/>
      <c r="J1594" s="5"/>
    </row>
    <row r="1595" spans="1:10" ht="14.5" customHeight="1" x14ac:dyDescent="0.15">
      <c r="A1595" s="5"/>
      <c r="B1595" s="5"/>
      <c r="C1595" s="5"/>
      <c r="D1595" s="5"/>
      <c r="E1595" s="5"/>
      <c r="F1595" s="111"/>
      <c r="G1595" s="5"/>
      <c r="H1595" s="111"/>
      <c r="I1595" s="111"/>
      <c r="J1595" s="5"/>
    </row>
    <row r="1596" spans="1:10" ht="14.5" customHeight="1" x14ac:dyDescent="0.15">
      <c r="A1596" s="5"/>
      <c r="B1596" s="5"/>
      <c r="C1596" s="5"/>
      <c r="D1596" s="5"/>
      <c r="E1596" s="5"/>
      <c r="F1596" s="111"/>
      <c r="G1596" s="5"/>
      <c r="H1596" s="111"/>
      <c r="I1596" s="111"/>
      <c r="J1596" s="5"/>
    </row>
    <row r="1597" spans="1:10" ht="14.5" customHeight="1" x14ac:dyDescent="0.15">
      <c r="A1597" s="5"/>
      <c r="B1597" s="5"/>
      <c r="C1597" s="5"/>
      <c r="D1597" s="5"/>
      <c r="E1597" s="5"/>
      <c r="F1597" s="111"/>
      <c r="G1597" s="5"/>
      <c r="H1597" s="111"/>
      <c r="I1597" s="111"/>
      <c r="J1597" s="5"/>
    </row>
    <row r="1598" spans="1:10" ht="14.5" customHeight="1" x14ac:dyDescent="0.15">
      <c r="A1598" s="5"/>
      <c r="B1598" s="5"/>
      <c r="C1598" s="5"/>
      <c r="D1598" s="5"/>
      <c r="E1598" s="5"/>
      <c r="F1598" s="111"/>
      <c r="G1598" s="5"/>
      <c r="H1598" s="111"/>
      <c r="I1598" s="111"/>
      <c r="J1598" s="5"/>
    </row>
    <row r="1599" spans="1:10" ht="14.5" customHeight="1" x14ac:dyDescent="0.15">
      <c r="A1599" s="5"/>
      <c r="B1599" s="5"/>
      <c r="C1599" s="5"/>
      <c r="D1599" s="5"/>
      <c r="E1599" s="5"/>
      <c r="F1599" s="111"/>
      <c r="G1599" s="5"/>
      <c r="H1599" s="111"/>
      <c r="I1599" s="111"/>
      <c r="J1599" s="5"/>
    </row>
    <row r="1600" spans="1:10" ht="14.5" customHeight="1" x14ac:dyDescent="0.15">
      <c r="A1600" s="5"/>
      <c r="B1600" s="5"/>
      <c r="C1600" s="5"/>
      <c r="D1600" s="5"/>
      <c r="E1600" s="5"/>
      <c r="F1600" s="111"/>
      <c r="G1600" s="5"/>
      <c r="H1600" s="111"/>
      <c r="I1600" s="111"/>
      <c r="J1600" s="5"/>
    </row>
    <row r="1601" spans="1:10" ht="14.5" customHeight="1" x14ac:dyDescent="0.15">
      <c r="A1601" s="5"/>
      <c r="B1601" s="5"/>
      <c r="C1601" s="5"/>
      <c r="D1601" s="5"/>
      <c r="E1601" s="5"/>
      <c r="F1601" s="111"/>
      <c r="G1601" s="5"/>
      <c r="H1601" s="111"/>
      <c r="I1601" s="111"/>
      <c r="J1601" s="5"/>
    </row>
    <row r="1602" spans="1:10" ht="14.5" customHeight="1" x14ac:dyDescent="0.15">
      <c r="A1602" s="5"/>
      <c r="B1602" s="5"/>
      <c r="C1602" s="5"/>
      <c r="D1602" s="5"/>
      <c r="E1602" s="5"/>
      <c r="F1602" s="111"/>
      <c r="G1602" s="5"/>
      <c r="H1602" s="111"/>
      <c r="I1602" s="111"/>
      <c r="J1602" s="5"/>
    </row>
    <row r="1603" spans="1:10" ht="14.5" customHeight="1" x14ac:dyDescent="0.15">
      <c r="A1603" s="5"/>
      <c r="B1603" s="5"/>
      <c r="C1603" s="5"/>
      <c r="D1603" s="5"/>
      <c r="E1603" s="5"/>
      <c r="F1603" s="111"/>
      <c r="G1603" s="5"/>
      <c r="H1603" s="111"/>
      <c r="I1603" s="111"/>
      <c r="J1603" s="5"/>
    </row>
    <row r="1604" spans="1:10" ht="14.5" customHeight="1" x14ac:dyDescent="0.15">
      <c r="A1604" s="5"/>
      <c r="B1604" s="5"/>
      <c r="C1604" s="5"/>
      <c r="D1604" s="5"/>
      <c r="E1604" s="5"/>
      <c r="F1604" s="111"/>
      <c r="G1604" s="5"/>
      <c r="H1604" s="111"/>
      <c r="I1604" s="111"/>
      <c r="J1604" s="5"/>
    </row>
    <row r="1605" spans="1:10" ht="14.5" customHeight="1" x14ac:dyDescent="0.15">
      <c r="A1605" s="5"/>
      <c r="B1605" s="5"/>
      <c r="C1605" s="5"/>
      <c r="D1605" s="5"/>
      <c r="E1605" s="5"/>
      <c r="F1605" s="111"/>
      <c r="G1605" s="5"/>
      <c r="H1605" s="111"/>
      <c r="I1605" s="111"/>
      <c r="J1605" s="5"/>
    </row>
    <row r="1606" spans="1:10" ht="14.5" customHeight="1" x14ac:dyDescent="0.15">
      <c r="A1606" s="5"/>
      <c r="B1606" s="5"/>
      <c r="C1606" s="5"/>
      <c r="D1606" s="5"/>
      <c r="E1606" s="5"/>
      <c r="F1606" s="111"/>
      <c r="G1606" s="5"/>
      <c r="H1606" s="111"/>
      <c r="I1606" s="111"/>
      <c r="J1606" s="5"/>
    </row>
    <row r="1607" spans="1:10" ht="14.5" customHeight="1" x14ac:dyDescent="0.15">
      <c r="A1607" s="5"/>
      <c r="B1607" s="5"/>
      <c r="C1607" s="5"/>
      <c r="D1607" s="5"/>
      <c r="E1607" s="5"/>
      <c r="F1607" s="111"/>
      <c r="G1607" s="5"/>
      <c r="H1607" s="111"/>
      <c r="I1607" s="111"/>
      <c r="J1607" s="5"/>
    </row>
    <row r="1608" spans="1:10" ht="14.5" customHeight="1" x14ac:dyDescent="0.15">
      <c r="A1608" s="5"/>
      <c r="B1608" s="5"/>
      <c r="C1608" s="5"/>
      <c r="D1608" s="5"/>
      <c r="E1608" s="5"/>
      <c r="F1608" s="111"/>
      <c r="G1608" s="5"/>
      <c r="H1608" s="111"/>
      <c r="I1608" s="111"/>
      <c r="J1608" s="5"/>
    </row>
    <row r="1609" spans="1:10" ht="14.5" customHeight="1" x14ac:dyDescent="0.15">
      <c r="A1609" s="5"/>
      <c r="B1609" s="5"/>
      <c r="C1609" s="5"/>
      <c r="D1609" s="5"/>
      <c r="E1609" s="5"/>
      <c r="F1609" s="111"/>
      <c r="G1609" s="5"/>
      <c r="H1609" s="111"/>
      <c r="I1609" s="111"/>
      <c r="J1609" s="5"/>
    </row>
    <row r="1610" spans="1:10" ht="14.5" customHeight="1" x14ac:dyDescent="0.15">
      <c r="A1610" s="5"/>
      <c r="B1610" s="5"/>
      <c r="C1610" s="5"/>
      <c r="D1610" s="5"/>
      <c r="E1610" s="5"/>
      <c r="F1610" s="111"/>
      <c r="G1610" s="5"/>
      <c r="H1610" s="111"/>
      <c r="I1610" s="111"/>
      <c r="J1610" s="5"/>
    </row>
    <row r="1611" spans="1:10" ht="14.5" customHeight="1" x14ac:dyDescent="0.15">
      <c r="A1611" s="5"/>
      <c r="B1611" s="5"/>
      <c r="C1611" s="5"/>
      <c r="D1611" s="5"/>
      <c r="E1611" s="5"/>
      <c r="F1611" s="111"/>
      <c r="G1611" s="5"/>
      <c r="H1611" s="111"/>
      <c r="I1611" s="111"/>
      <c r="J1611" s="5"/>
    </row>
    <row r="1612" spans="1:10" ht="14.5" customHeight="1" x14ac:dyDescent="0.15">
      <c r="A1612" s="5"/>
      <c r="B1612" s="5"/>
      <c r="C1612" s="5"/>
      <c r="D1612" s="5"/>
      <c r="E1612" s="5"/>
      <c r="F1612" s="111"/>
      <c r="G1612" s="5"/>
      <c r="H1612" s="111"/>
      <c r="I1612" s="111"/>
      <c r="J1612" s="5"/>
    </row>
    <row r="1613" spans="1:10" ht="14.5" customHeight="1" x14ac:dyDescent="0.15">
      <c r="A1613" s="5"/>
      <c r="B1613" s="5"/>
      <c r="C1613" s="5"/>
      <c r="D1613" s="5"/>
      <c r="E1613" s="5"/>
      <c r="F1613" s="111"/>
      <c r="G1613" s="5"/>
      <c r="H1613" s="111"/>
      <c r="I1613" s="111"/>
      <c r="J1613" s="5"/>
    </row>
    <row r="1614" spans="1:10" ht="14.5" customHeight="1" x14ac:dyDescent="0.15">
      <c r="A1614" s="5"/>
      <c r="B1614" s="5"/>
      <c r="C1614" s="5"/>
      <c r="D1614" s="5"/>
      <c r="E1614" s="5"/>
      <c r="F1614" s="111"/>
      <c r="G1614" s="5"/>
      <c r="H1614" s="111"/>
      <c r="I1614" s="111"/>
      <c r="J1614" s="5"/>
    </row>
    <row r="1615" spans="1:10" ht="14.5" customHeight="1" x14ac:dyDescent="0.15">
      <c r="A1615" s="5"/>
      <c r="B1615" s="5"/>
      <c r="C1615" s="5"/>
      <c r="D1615" s="5"/>
      <c r="E1615" s="5"/>
      <c r="F1615" s="111"/>
      <c r="G1615" s="5"/>
      <c r="H1615" s="111"/>
      <c r="I1615" s="111"/>
      <c r="J1615" s="5"/>
    </row>
    <row r="1616" spans="1:10" ht="14.5" customHeight="1" x14ac:dyDescent="0.15">
      <c r="A1616" s="5"/>
      <c r="B1616" s="5"/>
      <c r="C1616" s="5"/>
      <c r="D1616" s="5"/>
      <c r="E1616" s="5"/>
      <c r="F1616" s="111"/>
      <c r="G1616" s="5"/>
      <c r="H1616" s="111"/>
      <c r="I1616" s="111"/>
      <c r="J1616" s="5"/>
    </row>
    <row r="1617" spans="1:10" ht="14.5" customHeight="1" x14ac:dyDescent="0.15">
      <c r="A1617" s="5"/>
      <c r="B1617" s="5"/>
      <c r="C1617" s="5"/>
      <c r="D1617" s="5"/>
      <c r="E1617" s="5"/>
      <c r="F1617" s="111"/>
      <c r="G1617" s="5"/>
      <c r="H1617" s="111"/>
      <c r="I1617" s="111"/>
      <c r="J1617" s="5"/>
    </row>
    <row r="1618" spans="1:10" ht="14.5" customHeight="1" x14ac:dyDescent="0.15">
      <c r="A1618" s="5"/>
      <c r="B1618" s="5"/>
      <c r="C1618" s="5"/>
      <c r="D1618" s="5"/>
      <c r="E1618" s="5"/>
      <c r="F1618" s="111"/>
      <c r="G1618" s="5"/>
      <c r="H1618" s="111"/>
      <c r="I1618" s="111"/>
      <c r="J1618" s="5"/>
    </row>
    <row r="1619" spans="1:10" ht="14.5" customHeight="1" x14ac:dyDescent="0.15">
      <c r="A1619" s="5"/>
      <c r="B1619" s="5"/>
      <c r="C1619" s="5"/>
      <c r="D1619" s="5"/>
      <c r="E1619" s="5"/>
      <c r="F1619" s="111"/>
      <c r="G1619" s="5"/>
      <c r="H1619" s="111"/>
      <c r="I1619" s="111"/>
      <c r="J1619" s="5"/>
    </row>
    <row r="1620" spans="1:10" ht="14.5" customHeight="1" x14ac:dyDescent="0.15">
      <c r="A1620" s="5"/>
      <c r="B1620" s="5"/>
      <c r="C1620" s="5"/>
      <c r="D1620" s="5"/>
      <c r="E1620" s="5"/>
      <c r="F1620" s="111"/>
      <c r="G1620" s="5"/>
      <c r="H1620" s="111"/>
      <c r="I1620" s="111"/>
      <c r="J1620" s="5"/>
    </row>
    <row r="1621" spans="1:10" ht="14.5" customHeight="1" x14ac:dyDescent="0.15">
      <c r="A1621" s="5"/>
      <c r="B1621" s="5"/>
      <c r="C1621" s="5"/>
      <c r="D1621" s="5"/>
      <c r="E1621" s="5"/>
      <c r="F1621" s="111"/>
      <c r="G1621" s="5"/>
      <c r="H1621" s="111"/>
      <c r="I1621" s="111"/>
      <c r="J1621" s="5"/>
    </row>
    <row r="1622" spans="1:10" ht="14.5" customHeight="1" x14ac:dyDescent="0.15">
      <c r="A1622" s="5"/>
      <c r="B1622" s="5"/>
      <c r="C1622" s="5"/>
      <c r="D1622" s="5"/>
      <c r="E1622" s="5"/>
      <c r="F1622" s="111"/>
      <c r="G1622" s="5"/>
      <c r="H1622" s="111"/>
      <c r="I1622" s="111"/>
      <c r="J1622" s="5"/>
    </row>
    <row r="1623" spans="1:10" ht="14.5" customHeight="1" x14ac:dyDescent="0.15">
      <c r="A1623" s="5"/>
      <c r="B1623" s="5"/>
      <c r="C1623" s="5"/>
      <c r="D1623" s="5"/>
      <c r="E1623" s="5"/>
      <c r="F1623" s="111"/>
      <c r="G1623" s="5"/>
      <c r="H1623" s="111"/>
      <c r="I1623" s="111"/>
      <c r="J1623" s="5"/>
    </row>
    <row r="1624" spans="1:10" ht="14.5" customHeight="1" x14ac:dyDescent="0.15">
      <c r="A1624" s="5"/>
      <c r="B1624" s="5"/>
      <c r="C1624" s="5"/>
      <c r="D1624" s="5"/>
      <c r="E1624" s="5"/>
      <c r="F1624" s="111"/>
      <c r="G1624" s="5"/>
      <c r="H1624" s="111"/>
      <c r="I1624" s="111"/>
      <c r="J1624" s="5"/>
    </row>
    <row r="1625" spans="1:10" ht="14.5" customHeight="1" x14ac:dyDescent="0.15">
      <c r="A1625" s="5"/>
      <c r="B1625" s="5"/>
      <c r="C1625" s="5"/>
      <c r="D1625" s="5"/>
      <c r="E1625" s="5"/>
      <c r="F1625" s="111"/>
      <c r="G1625" s="5"/>
      <c r="H1625" s="111"/>
      <c r="I1625" s="111"/>
      <c r="J1625" s="5"/>
    </row>
    <row r="1626" spans="1:10" ht="14.5" customHeight="1" x14ac:dyDescent="0.15">
      <c r="A1626" s="5"/>
      <c r="B1626" s="5"/>
      <c r="C1626" s="5"/>
      <c r="D1626" s="5"/>
      <c r="E1626" s="5"/>
      <c r="F1626" s="111"/>
      <c r="G1626" s="5"/>
      <c r="H1626" s="111"/>
      <c r="I1626" s="111"/>
      <c r="J1626" s="5"/>
    </row>
    <row r="1627" spans="1:10" ht="14.5" customHeight="1" x14ac:dyDescent="0.15">
      <c r="A1627" s="5"/>
      <c r="B1627" s="5"/>
      <c r="C1627" s="5"/>
      <c r="D1627" s="5"/>
      <c r="E1627" s="5"/>
      <c r="F1627" s="111"/>
      <c r="G1627" s="5"/>
      <c r="H1627" s="111"/>
      <c r="I1627" s="111"/>
      <c r="J1627" s="5"/>
    </row>
    <row r="1628" spans="1:10" ht="14.5" customHeight="1" x14ac:dyDescent="0.15">
      <c r="A1628" s="5"/>
      <c r="B1628" s="5"/>
      <c r="C1628" s="5"/>
      <c r="D1628" s="5"/>
      <c r="E1628" s="5"/>
      <c r="F1628" s="111"/>
      <c r="G1628" s="5"/>
      <c r="H1628" s="111"/>
      <c r="I1628" s="111"/>
      <c r="J1628" s="5"/>
    </row>
    <row r="1629" spans="1:10" ht="14.5" customHeight="1" x14ac:dyDescent="0.15">
      <c r="A1629" s="5"/>
      <c r="B1629" s="5"/>
      <c r="C1629" s="5"/>
      <c r="D1629" s="5"/>
      <c r="E1629" s="5"/>
      <c r="F1629" s="111"/>
      <c r="G1629" s="5"/>
      <c r="H1629" s="111"/>
      <c r="I1629" s="111"/>
      <c r="J1629" s="5"/>
    </row>
    <row r="1630" spans="1:10" ht="14.5" customHeight="1" x14ac:dyDescent="0.15">
      <c r="A1630" s="5"/>
      <c r="B1630" s="5"/>
      <c r="C1630" s="5"/>
      <c r="D1630" s="5"/>
      <c r="E1630" s="5"/>
      <c r="F1630" s="111"/>
      <c r="G1630" s="5"/>
      <c r="H1630" s="111"/>
      <c r="I1630" s="111"/>
      <c r="J1630" s="5"/>
    </row>
    <row r="1631" spans="1:10" ht="14.5" customHeight="1" x14ac:dyDescent="0.15">
      <c r="A1631" s="5"/>
      <c r="B1631" s="5"/>
      <c r="C1631" s="5"/>
      <c r="D1631" s="5"/>
      <c r="E1631" s="5"/>
      <c r="F1631" s="111"/>
      <c r="G1631" s="5"/>
      <c r="H1631" s="111"/>
      <c r="I1631" s="111"/>
      <c r="J1631" s="5"/>
    </row>
    <row r="1632" spans="1:10" ht="14.5" customHeight="1" x14ac:dyDescent="0.15">
      <c r="A1632" s="5"/>
      <c r="B1632" s="5"/>
      <c r="C1632" s="5"/>
      <c r="D1632" s="5"/>
      <c r="E1632" s="5"/>
      <c r="F1632" s="111"/>
      <c r="G1632" s="5"/>
      <c r="H1632" s="111"/>
      <c r="I1632" s="111"/>
      <c r="J1632" s="5"/>
    </row>
    <row r="1633" spans="1:10" ht="14.5" customHeight="1" x14ac:dyDescent="0.15">
      <c r="A1633" s="5"/>
      <c r="B1633" s="5"/>
      <c r="C1633" s="5"/>
      <c r="D1633" s="5"/>
      <c r="E1633" s="5"/>
      <c r="F1633" s="111"/>
      <c r="G1633" s="5"/>
      <c r="H1633" s="111"/>
      <c r="I1633" s="111"/>
      <c r="J1633" s="5"/>
    </row>
    <row r="1634" spans="1:10" ht="14.5" customHeight="1" x14ac:dyDescent="0.15">
      <c r="A1634" s="5"/>
      <c r="B1634" s="5"/>
      <c r="C1634" s="5"/>
      <c r="D1634" s="5"/>
      <c r="E1634" s="5"/>
      <c r="F1634" s="111"/>
      <c r="G1634" s="5"/>
      <c r="H1634" s="111"/>
      <c r="I1634" s="111"/>
      <c r="J1634" s="5"/>
    </row>
    <row r="1635" spans="1:10" ht="14.5" customHeight="1" x14ac:dyDescent="0.15">
      <c r="A1635" s="5"/>
      <c r="B1635" s="5"/>
      <c r="C1635" s="5"/>
      <c r="D1635" s="5"/>
      <c r="E1635" s="5"/>
      <c r="F1635" s="111"/>
      <c r="G1635" s="5"/>
      <c r="H1635" s="111"/>
      <c r="I1635" s="111"/>
      <c r="J1635" s="5"/>
    </row>
    <row r="1636" spans="1:10" ht="14.5" customHeight="1" x14ac:dyDescent="0.15">
      <c r="A1636" s="5"/>
      <c r="B1636" s="5"/>
      <c r="C1636" s="5"/>
      <c r="D1636" s="5"/>
      <c r="E1636" s="5"/>
      <c r="F1636" s="111"/>
      <c r="G1636" s="5"/>
      <c r="H1636" s="111"/>
      <c r="I1636" s="111"/>
      <c r="J1636" s="5"/>
    </row>
    <row r="1637" spans="1:10" ht="14.5" customHeight="1" x14ac:dyDescent="0.15">
      <c r="A1637" s="5"/>
      <c r="B1637" s="5"/>
      <c r="C1637" s="5"/>
      <c r="D1637" s="5"/>
      <c r="E1637" s="5"/>
      <c r="F1637" s="111"/>
      <c r="G1637" s="5"/>
      <c r="H1637" s="111"/>
      <c r="I1637" s="111"/>
      <c r="J1637" s="5"/>
    </row>
    <row r="1638" spans="1:10" ht="14.5" customHeight="1" x14ac:dyDescent="0.15">
      <c r="A1638" s="5"/>
      <c r="B1638" s="5"/>
      <c r="C1638" s="5"/>
      <c r="D1638" s="5"/>
      <c r="E1638" s="5"/>
      <c r="F1638" s="111"/>
      <c r="G1638" s="5"/>
      <c r="H1638" s="111"/>
      <c r="I1638" s="111"/>
      <c r="J1638" s="5"/>
    </row>
    <row r="1639" spans="1:10" ht="14.5" customHeight="1" x14ac:dyDescent="0.15">
      <c r="A1639" s="5"/>
      <c r="B1639" s="5"/>
      <c r="C1639" s="5"/>
      <c r="D1639" s="5"/>
      <c r="E1639" s="5"/>
      <c r="F1639" s="111"/>
      <c r="G1639" s="5"/>
      <c r="H1639" s="111"/>
      <c r="I1639" s="111"/>
      <c r="J1639" s="5"/>
    </row>
    <row r="1640" spans="1:10" ht="14.5" customHeight="1" x14ac:dyDescent="0.15">
      <c r="A1640" s="5"/>
      <c r="B1640" s="5"/>
      <c r="C1640" s="5"/>
      <c r="D1640" s="5"/>
      <c r="E1640" s="5"/>
      <c r="F1640" s="111"/>
      <c r="G1640" s="5"/>
      <c r="H1640" s="111"/>
      <c r="I1640" s="111"/>
      <c r="J1640" s="5"/>
    </row>
    <row r="1641" spans="1:10" ht="14.5" customHeight="1" x14ac:dyDescent="0.15">
      <c r="A1641" s="5"/>
      <c r="B1641" s="5"/>
      <c r="C1641" s="5"/>
      <c r="D1641" s="5"/>
      <c r="E1641" s="5"/>
      <c r="F1641" s="111"/>
      <c r="G1641" s="5"/>
      <c r="H1641" s="111"/>
      <c r="I1641" s="111"/>
      <c r="J1641" s="5"/>
    </row>
    <row r="1642" spans="1:10" ht="14.5" customHeight="1" x14ac:dyDescent="0.15">
      <c r="A1642" s="5"/>
      <c r="B1642" s="5"/>
      <c r="C1642" s="5"/>
      <c r="D1642" s="5"/>
      <c r="E1642" s="5"/>
      <c r="F1642" s="111"/>
      <c r="G1642" s="5"/>
      <c r="H1642" s="111"/>
      <c r="I1642" s="111"/>
      <c r="J1642" s="5"/>
    </row>
    <row r="1643" spans="1:10" ht="14.5" customHeight="1" x14ac:dyDescent="0.15">
      <c r="A1643" s="5"/>
      <c r="B1643" s="5"/>
      <c r="C1643" s="5"/>
      <c r="D1643" s="5"/>
      <c r="E1643" s="5"/>
      <c r="F1643" s="111"/>
      <c r="G1643" s="5"/>
      <c r="H1643" s="111"/>
      <c r="I1643" s="111"/>
      <c r="J1643" s="5"/>
    </row>
    <row r="1644" spans="1:10" ht="14.5" customHeight="1" x14ac:dyDescent="0.15">
      <c r="A1644" s="5"/>
      <c r="B1644" s="5"/>
      <c r="C1644" s="5"/>
      <c r="D1644" s="5"/>
      <c r="E1644" s="5"/>
      <c r="F1644" s="111"/>
      <c r="G1644" s="5"/>
      <c r="H1644" s="111"/>
      <c r="I1644" s="111"/>
      <c r="J1644" s="5"/>
    </row>
    <row r="1645" spans="1:10" ht="14.5" customHeight="1" x14ac:dyDescent="0.15">
      <c r="A1645" s="5"/>
      <c r="B1645" s="5"/>
      <c r="C1645" s="5"/>
      <c r="D1645" s="5"/>
      <c r="E1645" s="5"/>
      <c r="F1645" s="111"/>
      <c r="G1645" s="5"/>
      <c r="H1645" s="111"/>
      <c r="I1645" s="111"/>
      <c r="J1645" s="5"/>
    </row>
    <row r="1646" spans="1:10" ht="14.5" customHeight="1" x14ac:dyDescent="0.15">
      <c r="A1646" s="5"/>
      <c r="B1646" s="5"/>
      <c r="C1646" s="5"/>
      <c r="D1646" s="5"/>
      <c r="E1646" s="5"/>
      <c r="F1646" s="111"/>
      <c r="G1646" s="5"/>
      <c r="H1646" s="111"/>
      <c r="I1646" s="111"/>
      <c r="J1646" s="5"/>
    </row>
    <row r="1647" spans="1:10" ht="14.5" customHeight="1" x14ac:dyDescent="0.15">
      <c r="A1647" s="5"/>
      <c r="B1647" s="5"/>
      <c r="C1647" s="5"/>
      <c r="D1647" s="5"/>
      <c r="E1647" s="5"/>
      <c r="F1647" s="111"/>
      <c r="G1647" s="5"/>
      <c r="H1647" s="111"/>
      <c r="I1647" s="111"/>
      <c r="J1647" s="5"/>
    </row>
    <row r="1648" spans="1:10" ht="14.5" customHeight="1" x14ac:dyDescent="0.15">
      <c r="A1648" s="5"/>
      <c r="B1648" s="5"/>
      <c r="C1648" s="5"/>
      <c r="D1648" s="5"/>
      <c r="E1648" s="5"/>
      <c r="F1648" s="111"/>
      <c r="G1648" s="5"/>
      <c r="H1648" s="111"/>
      <c r="I1648" s="111"/>
      <c r="J1648" s="5"/>
    </row>
    <row r="1649" spans="1:10" ht="14.5" customHeight="1" x14ac:dyDescent="0.15">
      <c r="A1649" s="5"/>
      <c r="B1649" s="5"/>
      <c r="C1649" s="5"/>
      <c r="D1649" s="5"/>
      <c r="E1649" s="5"/>
      <c r="F1649" s="111"/>
      <c r="G1649" s="5"/>
      <c r="H1649" s="111"/>
      <c r="I1649" s="111"/>
      <c r="J1649" s="5"/>
    </row>
    <row r="1650" spans="1:10" ht="14.5" customHeight="1" x14ac:dyDescent="0.15">
      <c r="A1650" s="5"/>
      <c r="B1650" s="5"/>
      <c r="C1650" s="5"/>
      <c r="D1650" s="5"/>
      <c r="E1650" s="5"/>
      <c r="F1650" s="111"/>
      <c r="G1650" s="5"/>
      <c r="H1650" s="111"/>
      <c r="I1650" s="111"/>
      <c r="J1650" s="5"/>
    </row>
    <row r="1651" spans="1:10" ht="14.5" customHeight="1" x14ac:dyDescent="0.15">
      <c r="A1651" s="5"/>
      <c r="B1651" s="5"/>
      <c r="C1651" s="5"/>
      <c r="D1651" s="5"/>
      <c r="E1651" s="5"/>
      <c r="F1651" s="111"/>
      <c r="G1651" s="5"/>
      <c r="H1651" s="111"/>
      <c r="I1651" s="111"/>
      <c r="J1651" s="5"/>
    </row>
    <row r="1652" spans="1:10" ht="14.5" customHeight="1" x14ac:dyDescent="0.15">
      <c r="A1652" s="5"/>
      <c r="B1652" s="5"/>
      <c r="C1652" s="5"/>
      <c r="D1652" s="5"/>
      <c r="E1652" s="5"/>
      <c r="F1652" s="111"/>
      <c r="G1652" s="5"/>
      <c r="H1652" s="111"/>
      <c r="I1652" s="111"/>
      <c r="J1652" s="5"/>
    </row>
    <row r="1653" spans="1:10" ht="14.5" customHeight="1" x14ac:dyDescent="0.15">
      <c r="A1653" s="5"/>
      <c r="B1653" s="5"/>
      <c r="C1653" s="5"/>
      <c r="D1653" s="5"/>
      <c r="E1653" s="5"/>
      <c r="F1653" s="111"/>
      <c r="G1653" s="5"/>
      <c r="H1653" s="111"/>
      <c r="I1653" s="111"/>
      <c r="J1653" s="5"/>
    </row>
    <row r="1654" spans="1:10" ht="14.5" customHeight="1" x14ac:dyDescent="0.15">
      <c r="A1654" s="5"/>
      <c r="B1654" s="5"/>
      <c r="C1654" s="5"/>
      <c r="D1654" s="5"/>
      <c r="E1654" s="5"/>
      <c r="F1654" s="111"/>
      <c r="G1654" s="5"/>
      <c r="H1654" s="111"/>
      <c r="I1654" s="111"/>
      <c r="J1654" s="5"/>
    </row>
    <row r="1655" spans="1:10" ht="14.5" customHeight="1" x14ac:dyDescent="0.15">
      <c r="A1655" s="5"/>
      <c r="B1655" s="5"/>
      <c r="C1655" s="5"/>
      <c r="D1655" s="5"/>
      <c r="E1655" s="5"/>
      <c r="F1655" s="111"/>
      <c r="G1655" s="5"/>
      <c r="H1655" s="111"/>
      <c r="I1655" s="111"/>
      <c r="J1655" s="5"/>
    </row>
    <row r="1656" spans="1:10" ht="14.5" customHeight="1" x14ac:dyDescent="0.15">
      <c r="A1656" s="5"/>
      <c r="B1656" s="5"/>
      <c r="C1656" s="5"/>
      <c r="D1656" s="5"/>
      <c r="E1656" s="5"/>
      <c r="F1656" s="111"/>
      <c r="G1656" s="5"/>
      <c r="H1656" s="111"/>
      <c r="I1656" s="111"/>
      <c r="J1656" s="5"/>
    </row>
    <row r="1657" spans="1:10" ht="14.5" customHeight="1" x14ac:dyDescent="0.15">
      <c r="A1657" s="5"/>
      <c r="B1657" s="5"/>
      <c r="C1657" s="5"/>
      <c r="D1657" s="5"/>
      <c r="E1657" s="5"/>
      <c r="F1657" s="111"/>
      <c r="G1657" s="5"/>
      <c r="H1657" s="111"/>
      <c r="I1657" s="111"/>
      <c r="J1657" s="5"/>
    </row>
    <row r="1658" spans="1:10" ht="14.5" customHeight="1" x14ac:dyDescent="0.15">
      <c r="A1658" s="5"/>
      <c r="B1658" s="5"/>
      <c r="C1658" s="5"/>
      <c r="D1658" s="5"/>
      <c r="E1658" s="5"/>
      <c r="F1658" s="111"/>
      <c r="G1658" s="5"/>
      <c r="H1658" s="111"/>
      <c r="I1658" s="111"/>
      <c r="J1658" s="5"/>
    </row>
    <row r="1659" spans="1:10" ht="14.5" customHeight="1" x14ac:dyDescent="0.15">
      <c r="A1659" s="5"/>
      <c r="B1659" s="5"/>
      <c r="C1659" s="5"/>
      <c r="D1659" s="5"/>
      <c r="E1659" s="5"/>
      <c r="F1659" s="111"/>
      <c r="G1659" s="5"/>
      <c r="H1659" s="111"/>
      <c r="I1659" s="111"/>
      <c r="J1659" s="5"/>
    </row>
    <row r="1660" spans="1:10" ht="14.5" customHeight="1" x14ac:dyDescent="0.15">
      <c r="A1660" s="5"/>
      <c r="B1660" s="5"/>
      <c r="C1660" s="5"/>
      <c r="D1660" s="5"/>
      <c r="E1660" s="5"/>
      <c r="F1660" s="111"/>
      <c r="G1660" s="5"/>
      <c r="H1660" s="111"/>
      <c r="I1660" s="111"/>
      <c r="J1660" s="5"/>
    </row>
    <row r="1661" spans="1:10" ht="14.5" customHeight="1" x14ac:dyDescent="0.15">
      <c r="A1661" s="5"/>
      <c r="B1661" s="5"/>
      <c r="C1661" s="5"/>
      <c r="D1661" s="5"/>
      <c r="E1661" s="5"/>
      <c r="F1661" s="111"/>
      <c r="G1661" s="5"/>
      <c r="H1661" s="111"/>
      <c r="I1661" s="111"/>
      <c r="J1661" s="5"/>
    </row>
    <row r="1662" spans="1:10" ht="14.5" customHeight="1" x14ac:dyDescent="0.15">
      <c r="A1662" s="5"/>
      <c r="B1662" s="5"/>
      <c r="C1662" s="5"/>
      <c r="D1662" s="5"/>
      <c r="E1662" s="5"/>
      <c r="F1662" s="111"/>
      <c r="G1662" s="5"/>
      <c r="H1662" s="111"/>
      <c r="I1662" s="111"/>
      <c r="J1662" s="5"/>
    </row>
    <row r="1663" spans="1:10" ht="14.5" customHeight="1" x14ac:dyDescent="0.15">
      <c r="A1663" s="5"/>
      <c r="B1663" s="5"/>
      <c r="C1663" s="5"/>
      <c r="D1663" s="5"/>
      <c r="E1663" s="5"/>
      <c r="F1663" s="111"/>
      <c r="G1663" s="5"/>
      <c r="H1663" s="111"/>
      <c r="I1663" s="111"/>
      <c r="J1663" s="5"/>
    </row>
    <row r="1664" spans="1:10" ht="14.5" customHeight="1" x14ac:dyDescent="0.15">
      <c r="A1664" s="5"/>
      <c r="B1664" s="5"/>
      <c r="C1664" s="5"/>
      <c r="D1664" s="5"/>
      <c r="E1664" s="5"/>
      <c r="F1664" s="111"/>
      <c r="G1664" s="5"/>
      <c r="H1664" s="111"/>
      <c r="I1664" s="111"/>
      <c r="J1664" s="5"/>
    </row>
    <row r="1665" spans="1:10" ht="14.5" customHeight="1" x14ac:dyDescent="0.15">
      <c r="A1665" s="5"/>
      <c r="B1665" s="5"/>
      <c r="C1665" s="5"/>
      <c r="D1665" s="5"/>
      <c r="E1665" s="5"/>
      <c r="F1665" s="111"/>
      <c r="G1665" s="5"/>
      <c r="H1665" s="111"/>
      <c r="I1665" s="111"/>
      <c r="J1665" s="5"/>
    </row>
    <row r="1666" spans="1:10" ht="14.5" customHeight="1" x14ac:dyDescent="0.15">
      <c r="A1666" s="5"/>
      <c r="B1666" s="5"/>
      <c r="C1666" s="5"/>
      <c r="D1666" s="5"/>
      <c r="E1666" s="5"/>
      <c r="F1666" s="111"/>
      <c r="G1666" s="5"/>
      <c r="H1666" s="111"/>
      <c r="I1666" s="111"/>
      <c r="J1666" s="5"/>
    </row>
    <row r="1667" spans="1:10" ht="14.5" customHeight="1" x14ac:dyDescent="0.15">
      <c r="A1667" s="5"/>
      <c r="B1667" s="5"/>
      <c r="C1667" s="5"/>
      <c r="D1667" s="5"/>
      <c r="E1667" s="5"/>
      <c r="F1667" s="111"/>
      <c r="G1667" s="5"/>
      <c r="H1667" s="111"/>
      <c r="I1667" s="111"/>
      <c r="J1667" s="5"/>
    </row>
    <row r="1668" spans="1:10" ht="14.5" customHeight="1" x14ac:dyDescent="0.15">
      <c r="A1668" s="5"/>
      <c r="B1668" s="5"/>
      <c r="C1668" s="5"/>
      <c r="D1668" s="5"/>
      <c r="E1668" s="5"/>
      <c r="F1668" s="111"/>
      <c r="G1668" s="5"/>
      <c r="H1668" s="111"/>
      <c r="I1668" s="111"/>
      <c r="J1668" s="5"/>
    </row>
    <row r="1669" spans="1:10" ht="14.5" customHeight="1" x14ac:dyDescent="0.15">
      <c r="A1669" s="5"/>
      <c r="B1669" s="5"/>
      <c r="C1669" s="5"/>
      <c r="D1669" s="5"/>
      <c r="E1669" s="5"/>
      <c r="F1669" s="111"/>
      <c r="G1669" s="5"/>
      <c r="H1669" s="111"/>
      <c r="I1669" s="111"/>
      <c r="J1669" s="5"/>
    </row>
    <row r="1670" spans="1:10" ht="14.5" customHeight="1" x14ac:dyDescent="0.15">
      <c r="A1670" s="5"/>
      <c r="B1670" s="5"/>
      <c r="C1670" s="5"/>
      <c r="D1670" s="5"/>
      <c r="E1670" s="5"/>
      <c r="F1670" s="111"/>
      <c r="G1670" s="5"/>
      <c r="H1670" s="111"/>
      <c r="I1670" s="111"/>
      <c r="J1670" s="5"/>
    </row>
    <row r="1671" spans="1:10" ht="14.5" customHeight="1" x14ac:dyDescent="0.15">
      <c r="A1671" s="5"/>
      <c r="B1671" s="5"/>
      <c r="C1671" s="5"/>
      <c r="D1671" s="5"/>
      <c r="E1671" s="5"/>
      <c r="F1671" s="111"/>
      <c r="G1671" s="5"/>
      <c r="H1671" s="111"/>
      <c r="I1671" s="111"/>
      <c r="J1671" s="5"/>
    </row>
    <row r="1672" spans="1:10" ht="14.5" customHeight="1" x14ac:dyDescent="0.15">
      <c r="A1672" s="5"/>
      <c r="B1672" s="5"/>
      <c r="C1672" s="5"/>
      <c r="D1672" s="5"/>
      <c r="E1672" s="5"/>
      <c r="F1672" s="111"/>
      <c r="G1672" s="5"/>
      <c r="H1672" s="111"/>
      <c r="I1672" s="111"/>
      <c r="J1672" s="5"/>
    </row>
    <row r="1673" spans="1:10" ht="14.5" customHeight="1" x14ac:dyDescent="0.15">
      <c r="A1673" s="5"/>
      <c r="B1673" s="5"/>
      <c r="C1673" s="5"/>
      <c r="D1673" s="5"/>
      <c r="E1673" s="5"/>
      <c r="F1673" s="111"/>
      <c r="G1673" s="5"/>
      <c r="H1673" s="111"/>
      <c r="I1673" s="111"/>
      <c r="J1673" s="5"/>
    </row>
    <row r="1674" spans="1:10" ht="14.5" customHeight="1" x14ac:dyDescent="0.15">
      <c r="A1674" s="5"/>
      <c r="B1674" s="5"/>
      <c r="C1674" s="5"/>
      <c r="D1674" s="5"/>
      <c r="E1674" s="5"/>
      <c r="F1674" s="111"/>
      <c r="G1674" s="5"/>
      <c r="H1674" s="111"/>
      <c r="I1674" s="111"/>
      <c r="J1674" s="5"/>
    </row>
    <row r="1675" spans="1:10" ht="14.5" customHeight="1" x14ac:dyDescent="0.15">
      <c r="A1675" s="5"/>
      <c r="B1675" s="5"/>
      <c r="C1675" s="5"/>
      <c r="D1675" s="5"/>
      <c r="E1675" s="5"/>
      <c r="F1675" s="111"/>
      <c r="G1675" s="5"/>
      <c r="H1675" s="111"/>
      <c r="I1675" s="111"/>
      <c r="J1675" s="5"/>
    </row>
    <row r="1676" spans="1:10" ht="14.5" customHeight="1" x14ac:dyDescent="0.15">
      <c r="A1676" s="5"/>
      <c r="B1676" s="5"/>
      <c r="C1676" s="5"/>
      <c r="D1676" s="5"/>
      <c r="E1676" s="5"/>
      <c r="F1676" s="111"/>
      <c r="G1676" s="5"/>
      <c r="H1676" s="111"/>
      <c r="I1676" s="111"/>
      <c r="J1676" s="5"/>
    </row>
    <row r="1677" spans="1:10" ht="14.5" customHeight="1" x14ac:dyDescent="0.15">
      <c r="A1677" s="5"/>
      <c r="B1677" s="5"/>
      <c r="C1677" s="5"/>
      <c r="D1677" s="5"/>
      <c r="E1677" s="5"/>
      <c r="F1677" s="111"/>
      <c r="G1677" s="5"/>
      <c r="H1677" s="111"/>
      <c r="I1677" s="111"/>
      <c r="J1677" s="5"/>
    </row>
    <row r="1678" spans="1:10" ht="14.5" customHeight="1" x14ac:dyDescent="0.15">
      <c r="A1678" s="5"/>
      <c r="B1678" s="5"/>
      <c r="C1678" s="5"/>
      <c r="D1678" s="5"/>
      <c r="E1678" s="5"/>
      <c r="F1678" s="111"/>
      <c r="G1678" s="5"/>
      <c r="H1678" s="111"/>
      <c r="I1678" s="111"/>
      <c r="J1678" s="5"/>
    </row>
    <row r="1679" spans="1:10" ht="14.5" customHeight="1" x14ac:dyDescent="0.15">
      <c r="A1679" s="5"/>
      <c r="B1679" s="5"/>
      <c r="C1679" s="5"/>
      <c r="D1679" s="5"/>
      <c r="E1679" s="5"/>
      <c r="F1679" s="111"/>
      <c r="G1679" s="5"/>
      <c r="H1679" s="111"/>
      <c r="I1679" s="111"/>
      <c r="J1679" s="5"/>
    </row>
    <row r="1680" spans="1:10" ht="14.5" customHeight="1" x14ac:dyDescent="0.15">
      <c r="A1680" s="5"/>
      <c r="B1680" s="5"/>
      <c r="C1680" s="5"/>
      <c r="D1680" s="5"/>
      <c r="E1680" s="5"/>
      <c r="F1680" s="111"/>
      <c r="G1680" s="5"/>
      <c r="H1680" s="111"/>
      <c r="I1680" s="111"/>
      <c r="J1680" s="5"/>
    </row>
    <row r="1681" spans="1:10" ht="14.5" customHeight="1" x14ac:dyDescent="0.15">
      <c r="A1681" s="5"/>
      <c r="B1681" s="5"/>
      <c r="C1681" s="5"/>
      <c r="D1681" s="5"/>
      <c r="E1681" s="5"/>
      <c r="F1681" s="111"/>
      <c r="G1681" s="5"/>
      <c r="H1681" s="111"/>
      <c r="I1681" s="111"/>
      <c r="J1681" s="5"/>
    </row>
    <row r="1682" spans="1:10" ht="14.5" customHeight="1" x14ac:dyDescent="0.15">
      <c r="A1682" s="5"/>
      <c r="B1682" s="5"/>
      <c r="C1682" s="5"/>
      <c r="D1682" s="5"/>
      <c r="E1682" s="5"/>
      <c r="F1682" s="111"/>
      <c r="G1682" s="5"/>
      <c r="H1682" s="111"/>
      <c r="I1682" s="111"/>
      <c r="J1682" s="5"/>
    </row>
    <row r="1683" spans="1:10" ht="14.5" customHeight="1" x14ac:dyDescent="0.15">
      <c r="A1683" s="5"/>
      <c r="B1683" s="5"/>
      <c r="C1683" s="5"/>
      <c r="D1683" s="5"/>
      <c r="E1683" s="5"/>
      <c r="F1683" s="111"/>
      <c r="G1683" s="5"/>
      <c r="H1683" s="111"/>
      <c r="I1683" s="111"/>
      <c r="J1683" s="5"/>
    </row>
    <row r="1684" spans="1:10" ht="14.5" customHeight="1" x14ac:dyDescent="0.15">
      <c r="A1684" s="5"/>
      <c r="B1684" s="5"/>
      <c r="C1684" s="5"/>
      <c r="D1684" s="5"/>
      <c r="E1684" s="5"/>
      <c r="F1684" s="111"/>
      <c r="G1684" s="5"/>
      <c r="H1684" s="111"/>
      <c r="I1684" s="111"/>
      <c r="J1684" s="5"/>
    </row>
    <row r="1685" spans="1:10" ht="14.5" customHeight="1" x14ac:dyDescent="0.15">
      <c r="A1685" s="5"/>
      <c r="B1685" s="5"/>
      <c r="C1685" s="5"/>
      <c r="D1685" s="5"/>
      <c r="E1685" s="5"/>
      <c r="F1685" s="111"/>
      <c r="G1685" s="5"/>
      <c r="H1685" s="111"/>
      <c r="I1685" s="111"/>
      <c r="J1685" s="5"/>
    </row>
    <row r="1686" spans="1:10" ht="14.5" customHeight="1" x14ac:dyDescent="0.15">
      <c r="A1686" s="5"/>
      <c r="B1686" s="5"/>
      <c r="C1686" s="5"/>
      <c r="D1686" s="5"/>
      <c r="E1686" s="5"/>
      <c r="F1686" s="111"/>
      <c r="G1686" s="5"/>
      <c r="H1686" s="111"/>
      <c r="I1686" s="111"/>
      <c r="J1686" s="5"/>
    </row>
    <row r="1687" spans="1:10" ht="14.5" customHeight="1" x14ac:dyDescent="0.15">
      <c r="A1687" s="5"/>
      <c r="B1687" s="5"/>
      <c r="C1687" s="5"/>
      <c r="D1687" s="5"/>
      <c r="E1687" s="5"/>
      <c r="F1687" s="111"/>
      <c r="G1687" s="5"/>
      <c r="H1687" s="111"/>
      <c r="I1687" s="111"/>
      <c r="J1687" s="5"/>
    </row>
    <row r="1688" spans="1:10" ht="14.5" customHeight="1" x14ac:dyDescent="0.15">
      <c r="A1688" s="5"/>
      <c r="B1688" s="5"/>
      <c r="C1688" s="5"/>
      <c r="D1688" s="5"/>
      <c r="E1688" s="5"/>
      <c r="F1688" s="111"/>
      <c r="G1688" s="5"/>
      <c r="H1688" s="111"/>
      <c r="I1688" s="111"/>
      <c r="J1688" s="5"/>
    </row>
    <row r="1689" spans="1:10" ht="14.5" customHeight="1" x14ac:dyDescent="0.15">
      <c r="A1689" s="5"/>
      <c r="B1689" s="5"/>
      <c r="C1689" s="5"/>
      <c r="D1689" s="5"/>
      <c r="E1689" s="5"/>
      <c r="F1689" s="111"/>
      <c r="G1689" s="5"/>
      <c r="H1689" s="111"/>
      <c r="I1689" s="111"/>
      <c r="J1689" s="5"/>
    </row>
    <row r="1690" spans="1:10" ht="14.5" customHeight="1" x14ac:dyDescent="0.15">
      <c r="A1690" s="5"/>
      <c r="B1690" s="5"/>
      <c r="C1690" s="5"/>
      <c r="D1690" s="5"/>
      <c r="E1690" s="5"/>
      <c r="F1690" s="111"/>
      <c r="G1690" s="5"/>
      <c r="H1690" s="111"/>
      <c r="I1690" s="111"/>
      <c r="J1690" s="5"/>
    </row>
    <row r="1691" spans="1:10" ht="14.5" customHeight="1" x14ac:dyDescent="0.15">
      <c r="A1691" s="5"/>
      <c r="B1691" s="5"/>
      <c r="C1691" s="5"/>
      <c r="D1691" s="5"/>
      <c r="E1691" s="5"/>
      <c r="F1691" s="111"/>
      <c r="G1691" s="5"/>
      <c r="H1691" s="111"/>
      <c r="I1691" s="111"/>
      <c r="J1691" s="5"/>
    </row>
    <row r="1692" spans="1:10" ht="14.5" customHeight="1" x14ac:dyDescent="0.15">
      <c r="A1692" s="5"/>
      <c r="B1692" s="5"/>
      <c r="C1692" s="5"/>
      <c r="D1692" s="5"/>
      <c r="E1692" s="5"/>
      <c r="F1692" s="111"/>
      <c r="G1692" s="5"/>
      <c r="H1692" s="111"/>
      <c r="I1692" s="111"/>
      <c r="J1692" s="5"/>
    </row>
    <row r="1693" spans="1:10" ht="14.5" customHeight="1" x14ac:dyDescent="0.15">
      <c r="A1693" s="5"/>
      <c r="B1693" s="5"/>
      <c r="C1693" s="5"/>
      <c r="D1693" s="5"/>
      <c r="E1693" s="5"/>
      <c r="F1693" s="111"/>
      <c r="G1693" s="5"/>
      <c r="H1693" s="111"/>
      <c r="I1693" s="111"/>
      <c r="J1693" s="5"/>
    </row>
    <row r="1694" spans="1:10" ht="14.5" customHeight="1" x14ac:dyDescent="0.15">
      <c r="A1694" s="5"/>
      <c r="B1694" s="5"/>
      <c r="C1694" s="5"/>
      <c r="D1694" s="5"/>
      <c r="E1694" s="5"/>
      <c r="F1694" s="111"/>
      <c r="G1694" s="5"/>
      <c r="H1694" s="111"/>
      <c r="I1694" s="111"/>
      <c r="J1694" s="5"/>
    </row>
    <row r="1695" spans="1:10" ht="14.5" customHeight="1" x14ac:dyDescent="0.15">
      <c r="A1695" s="5"/>
      <c r="B1695" s="5"/>
      <c r="C1695" s="5"/>
      <c r="D1695" s="5"/>
      <c r="E1695" s="5"/>
      <c r="F1695" s="111"/>
      <c r="G1695" s="5"/>
      <c r="H1695" s="111"/>
      <c r="I1695" s="111"/>
      <c r="J1695" s="5"/>
    </row>
    <row r="1696" spans="1:10" ht="14.5" customHeight="1" x14ac:dyDescent="0.15">
      <c r="A1696" s="5"/>
      <c r="B1696" s="5"/>
      <c r="C1696" s="5"/>
      <c r="D1696" s="5"/>
      <c r="E1696" s="5"/>
      <c r="F1696" s="111"/>
      <c r="G1696" s="5"/>
      <c r="H1696" s="111"/>
      <c r="I1696" s="111"/>
      <c r="J1696" s="5"/>
    </row>
    <row r="1697" spans="1:10" ht="14.5" customHeight="1" x14ac:dyDescent="0.15">
      <c r="A1697" s="5"/>
      <c r="B1697" s="5"/>
      <c r="C1697" s="5"/>
      <c r="D1697" s="5"/>
      <c r="E1697" s="5"/>
      <c r="F1697" s="111"/>
      <c r="G1697" s="5"/>
      <c r="H1697" s="111"/>
      <c r="I1697" s="111"/>
      <c r="J1697" s="5"/>
    </row>
    <row r="1698" spans="1:10" ht="14.5" customHeight="1" x14ac:dyDescent="0.15">
      <c r="A1698" s="5"/>
      <c r="B1698" s="5"/>
      <c r="C1698" s="5"/>
      <c r="D1698" s="5"/>
      <c r="E1698" s="5"/>
      <c r="F1698" s="111"/>
      <c r="G1698" s="5"/>
      <c r="H1698" s="111"/>
      <c r="I1698" s="111"/>
      <c r="J1698" s="5"/>
    </row>
    <row r="1699" spans="1:10" ht="14.5" customHeight="1" x14ac:dyDescent="0.15">
      <c r="A1699" s="5"/>
      <c r="B1699" s="5"/>
      <c r="C1699" s="5"/>
      <c r="D1699" s="5"/>
      <c r="E1699" s="5"/>
      <c r="F1699" s="111"/>
      <c r="G1699" s="5"/>
      <c r="H1699" s="111"/>
      <c r="I1699" s="111"/>
      <c r="J1699" s="5"/>
    </row>
    <row r="1700" spans="1:10" ht="14.5" customHeight="1" x14ac:dyDescent="0.15">
      <c r="A1700" s="5"/>
      <c r="B1700" s="5"/>
      <c r="C1700" s="5"/>
      <c r="D1700" s="5"/>
      <c r="E1700" s="5"/>
      <c r="F1700" s="111"/>
      <c r="G1700" s="5"/>
      <c r="H1700" s="111"/>
      <c r="I1700" s="111"/>
      <c r="J1700" s="5"/>
    </row>
    <row r="1701" spans="1:10" ht="14.5" customHeight="1" x14ac:dyDescent="0.15">
      <c r="A1701" s="5"/>
      <c r="B1701" s="5"/>
      <c r="C1701" s="5"/>
      <c r="D1701" s="5"/>
      <c r="E1701" s="5"/>
      <c r="F1701" s="111"/>
      <c r="G1701" s="5"/>
      <c r="H1701" s="111"/>
      <c r="I1701" s="111"/>
      <c r="J1701" s="5"/>
    </row>
    <row r="1702" spans="1:10" ht="14.5" customHeight="1" x14ac:dyDescent="0.15">
      <c r="A1702" s="5"/>
      <c r="B1702" s="5"/>
      <c r="C1702" s="5"/>
      <c r="D1702" s="5"/>
      <c r="E1702" s="5"/>
      <c r="F1702" s="111"/>
      <c r="G1702" s="5"/>
      <c r="H1702" s="111"/>
      <c r="I1702" s="111"/>
      <c r="J1702" s="5"/>
    </row>
    <row r="1703" spans="1:10" ht="14.5" customHeight="1" x14ac:dyDescent="0.15">
      <c r="A1703" s="5"/>
      <c r="B1703" s="5"/>
      <c r="C1703" s="5"/>
      <c r="D1703" s="5"/>
      <c r="E1703" s="5"/>
      <c r="F1703" s="111"/>
      <c r="G1703" s="5"/>
      <c r="H1703" s="111"/>
      <c r="I1703" s="111"/>
      <c r="J1703" s="5"/>
    </row>
    <row r="1704" spans="1:10" ht="14.5" customHeight="1" x14ac:dyDescent="0.15">
      <c r="A1704" s="5"/>
      <c r="B1704" s="5"/>
      <c r="C1704" s="5"/>
      <c r="D1704" s="5"/>
      <c r="E1704" s="5"/>
      <c r="F1704" s="111"/>
      <c r="G1704" s="5"/>
      <c r="H1704" s="111"/>
      <c r="I1704" s="111"/>
      <c r="J1704" s="5"/>
    </row>
    <row r="1705" spans="1:10" ht="14.5" customHeight="1" x14ac:dyDescent="0.15">
      <c r="A1705" s="5"/>
      <c r="B1705" s="5"/>
      <c r="C1705" s="5"/>
      <c r="D1705" s="5"/>
      <c r="E1705" s="5"/>
      <c r="F1705" s="111"/>
      <c r="G1705" s="5"/>
      <c r="H1705" s="111"/>
      <c r="I1705" s="111"/>
      <c r="J1705" s="5"/>
    </row>
    <row r="1706" spans="1:10" ht="14.5" customHeight="1" x14ac:dyDescent="0.15">
      <c r="A1706" s="5"/>
      <c r="B1706" s="5"/>
      <c r="C1706" s="5"/>
      <c r="D1706" s="5"/>
      <c r="E1706" s="5"/>
      <c r="F1706" s="111"/>
      <c r="G1706" s="5"/>
      <c r="H1706" s="111"/>
      <c r="I1706" s="111"/>
      <c r="J1706" s="5"/>
    </row>
    <row r="1707" spans="1:10" ht="14.5" customHeight="1" x14ac:dyDescent="0.15">
      <c r="A1707" s="5"/>
      <c r="B1707" s="5"/>
      <c r="C1707" s="5"/>
      <c r="D1707" s="5"/>
      <c r="E1707" s="5"/>
      <c r="F1707" s="111"/>
      <c r="G1707" s="5"/>
      <c r="H1707" s="111"/>
      <c r="I1707" s="111"/>
      <c r="J1707" s="5"/>
    </row>
    <row r="1708" spans="1:10" ht="14.5" customHeight="1" x14ac:dyDescent="0.15">
      <c r="A1708" s="5"/>
      <c r="B1708" s="5"/>
      <c r="C1708" s="5"/>
      <c r="D1708" s="5"/>
      <c r="E1708" s="5"/>
      <c r="F1708" s="111"/>
      <c r="G1708" s="5"/>
      <c r="H1708" s="111"/>
      <c r="I1708" s="111"/>
      <c r="J1708" s="5"/>
    </row>
    <row r="1709" spans="1:10" ht="14.5" customHeight="1" x14ac:dyDescent="0.15">
      <c r="A1709" s="5"/>
      <c r="B1709" s="5"/>
      <c r="C1709" s="5"/>
      <c r="D1709" s="5"/>
      <c r="E1709" s="5"/>
      <c r="F1709" s="111"/>
      <c r="G1709" s="5"/>
      <c r="H1709" s="111"/>
      <c r="I1709" s="111"/>
      <c r="J1709" s="5"/>
    </row>
    <row r="1710" spans="1:10" ht="14.5" customHeight="1" x14ac:dyDescent="0.15">
      <c r="A1710" s="5"/>
      <c r="B1710" s="5"/>
      <c r="C1710" s="5"/>
      <c r="D1710" s="5"/>
      <c r="E1710" s="5"/>
      <c r="F1710" s="111"/>
      <c r="G1710" s="5"/>
      <c r="H1710" s="111"/>
      <c r="I1710" s="111"/>
      <c r="J1710" s="5"/>
    </row>
    <row r="1711" spans="1:10" ht="14.5" customHeight="1" x14ac:dyDescent="0.15">
      <c r="A1711" s="5"/>
      <c r="B1711" s="5"/>
      <c r="C1711" s="5"/>
      <c r="D1711" s="5"/>
      <c r="E1711" s="5"/>
      <c r="F1711" s="111"/>
      <c r="G1711" s="5"/>
      <c r="H1711" s="111"/>
      <c r="I1711" s="111"/>
      <c r="J1711" s="5"/>
    </row>
    <row r="1712" spans="1:10" ht="14.5" customHeight="1" x14ac:dyDescent="0.15">
      <c r="A1712" s="5"/>
      <c r="B1712" s="5"/>
      <c r="C1712" s="5"/>
      <c r="D1712" s="5"/>
      <c r="E1712" s="5"/>
      <c r="F1712" s="111"/>
      <c r="G1712" s="5"/>
      <c r="H1712" s="111"/>
      <c r="I1712" s="111"/>
      <c r="J1712" s="5"/>
    </row>
    <row r="1713" spans="1:10" ht="14.5" customHeight="1" x14ac:dyDescent="0.15">
      <c r="A1713" s="5"/>
      <c r="B1713" s="5"/>
      <c r="C1713" s="5"/>
      <c r="D1713" s="5"/>
      <c r="E1713" s="5"/>
      <c r="F1713" s="111"/>
      <c r="G1713" s="5"/>
      <c r="H1713" s="111"/>
      <c r="I1713" s="111"/>
      <c r="J1713" s="5"/>
    </row>
    <row r="1714" spans="1:10" ht="14.5" customHeight="1" x14ac:dyDescent="0.15">
      <c r="A1714" s="5"/>
      <c r="B1714" s="5"/>
      <c r="C1714" s="5"/>
      <c r="D1714" s="5"/>
      <c r="E1714" s="5"/>
      <c r="F1714" s="111"/>
      <c r="G1714" s="5"/>
      <c r="H1714" s="111"/>
      <c r="I1714" s="111"/>
      <c r="J1714" s="5"/>
    </row>
    <row r="1715" spans="1:10" ht="14.5" customHeight="1" x14ac:dyDescent="0.15">
      <c r="A1715" s="5"/>
      <c r="B1715" s="5"/>
      <c r="C1715" s="5"/>
      <c r="D1715" s="5"/>
      <c r="E1715" s="5"/>
      <c r="F1715" s="111"/>
      <c r="G1715" s="5"/>
      <c r="H1715" s="111"/>
      <c r="I1715" s="111"/>
      <c r="J1715" s="5"/>
    </row>
    <row r="1716" spans="1:10" ht="14.5" customHeight="1" x14ac:dyDescent="0.15">
      <c r="A1716" s="5"/>
      <c r="B1716" s="5"/>
      <c r="C1716" s="5"/>
      <c r="D1716" s="5"/>
      <c r="E1716" s="5"/>
      <c r="F1716" s="111"/>
      <c r="G1716" s="5"/>
      <c r="H1716" s="111"/>
      <c r="I1716" s="111"/>
      <c r="J1716" s="5"/>
    </row>
    <row r="1717" spans="1:10" ht="14.5" customHeight="1" x14ac:dyDescent="0.15">
      <c r="A1717" s="5"/>
      <c r="B1717" s="5"/>
      <c r="C1717" s="5"/>
      <c r="D1717" s="5"/>
      <c r="E1717" s="5"/>
      <c r="F1717" s="111"/>
      <c r="G1717" s="5"/>
      <c r="H1717" s="111"/>
      <c r="I1717" s="111"/>
      <c r="J1717" s="5"/>
    </row>
    <row r="1718" spans="1:10" ht="14.5" customHeight="1" x14ac:dyDescent="0.15">
      <c r="A1718" s="5"/>
      <c r="B1718" s="5"/>
      <c r="C1718" s="5"/>
      <c r="D1718" s="5"/>
      <c r="E1718" s="5"/>
      <c r="F1718" s="111"/>
      <c r="G1718" s="5"/>
      <c r="H1718" s="111"/>
      <c r="I1718" s="111"/>
      <c r="J1718" s="5"/>
    </row>
    <row r="1719" spans="1:10" ht="14.5" customHeight="1" x14ac:dyDescent="0.15">
      <c r="A1719" s="5"/>
      <c r="B1719" s="5"/>
      <c r="C1719" s="5"/>
      <c r="D1719" s="5"/>
      <c r="E1719" s="5"/>
      <c r="F1719" s="111"/>
      <c r="G1719" s="5"/>
      <c r="H1719" s="111"/>
      <c r="I1719" s="111"/>
      <c r="J1719" s="5"/>
    </row>
    <row r="1720" spans="1:10" ht="14.5" customHeight="1" x14ac:dyDescent="0.15">
      <c r="A1720" s="5"/>
      <c r="B1720" s="5"/>
      <c r="C1720" s="5"/>
      <c r="D1720" s="5"/>
      <c r="E1720" s="5"/>
      <c r="F1720" s="111"/>
      <c r="G1720" s="5"/>
      <c r="H1720" s="111"/>
      <c r="I1720" s="111"/>
      <c r="J1720" s="5"/>
    </row>
    <row r="1721" spans="1:10" ht="14.5" customHeight="1" x14ac:dyDescent="0.15">
      <c r="A1721" s="5"/>
      <c r="B1721" s="5"/>
      <c r="C1721" s="5"/>
      <c r="D1721" s="5"/>
      <c r="E1721" s="5"/>
      <c r="F1721" s="111"/>
      <c r="G1721" s="5"/>
      <c r="H1721" s="111"/>
      <c r="I1721" s="111"/>
      <c r="J1721" s="5"/>
    </row>
    <row r="1722" spans="1:10" ht="14.5" customHeight="1" x14ac:dyDescent="0.15">
      <c r="A1722" s="5"/>
      <c r="B1722" s="5"/>
      <c r="C1722" s="5"/>
      <c r="D1722" s="5"/>
      <c r="E1722" s="5"/>
      <c r="F1722" s="111"/>
      <c r="G1722" s="5"/>
      <c r="H1722" s="111"/>
      <c r="I1722" s="111"/>
      <c r="J1722" s="5"/>
    </row>
    <row r="1723" spans="1:10" ht="14.5" customHeight="1" x14ac:dyDescent="0.15">
      <c r="A1723" s="5"/>
      <c r="B1723" s="5"/>
      <c r="C1723" s="5"/>
      <c r="D1723" s="5"/>
      <c r="E1723" s="5"/>
      <c r="F1723" s="111"/>
      <c r="G1723" s="5"/>
      <c r="H1723" s="111"/>
      <c r="I1723" s="111"/>
      <c r="J1723" s="5"/>
    </row>
    <row r="1724" spans="1:10" ht="14.5" customHeight="1" x14ac:dyDescent="0.15">
      <c r="A1724" s="5"/>
      <c r="B1724" s="5"/>
      <c r="C1724" s="5"/>
      <c r="D1724" s="5"/>
      <c r="E1724" s="5"/>
      <c r="F1724" s="111"/>
      <c r="G1724" s="5"/>
      <c r="H1724" s="111"/>
      <c r="I1724" s="111"/>
      <c r="J1724" s="5"/>
    </row>
    <row r="1725" spans="1:10" ht="14.5" customHeight="1" x14ac:dyDescent="0.15">
      <c r="A1725" s="5"/>
      <c r="B1725" s="5"/>
      <c r="C1725" s="5"/>
      <c r="D1725" s="5"/>
      <c r="E1725" s="5"/>
      <c r="F1725" s="111"/>
      <c r="G1725" s="5"/>
      <c r="H1725" s="111"/>
      <c r="I1725" s="111"/>
      <c r="J1725" s="5"/>
    </row>
    <row r="1726" spans="1:10" ht="14.5" customHeight="1" x14ac:dyDescent="0.15">
      <c r="A1726" s="5"/>
      <c r="B1726" s="5"/>
      <c r="C1726" s="5"/>
      <c r="D1726" s="5"/>
      <c r="E1726" s="5"/>
      <c r="F1726" s="111"/>
      <c r="G1726" s="5"/>
      <c r="H1726" s="111"/>
      <c r="I1726" s="111"/>
      <c r="J1726" s="5"/>
    </row>
    <row r="1727" spans="1:10" ht="14.5" customHeight="1" x14ac:dyDescent="0.15">
      <c r="A1727" s="5"/>
      <c r="B1727" s="5"/>
      <c r="C1727" s="5"/>
      <c r="D1727" s="5"/>
      <c r="E1727" s="5"/>
      <c r="F1727" s="111"/>
      <c r="G1727" s="5"/>
      <c r="H1727" s="111"/>
      <c r="I1727" s="111"/>
      <c r="J1727" s="5"/>
    </row>
    <row r="1728" spans="1:10" ht="14.5" customHeight="1" x14ac:dyDescent="0.15">
      <c r="A1728" s="5"/>
      <c r="B1728" s="5"/>
      <c r="C1728" s="5"/>
      <c r="D1728" s="5"/>
      <c r="E1728" s="5"/>
      <c r="F1728" s="111"/>
      <c r="G1728" s="5"/>
      <c r="H1728" s="111"/>
      <c r="I1728" s="111"/>
      <c r="J1728" s="5"/>
    </row>
    <row r="1729" spans="1:10" ht="14.5" customHeight="1" x14ac:dyDescent="0.15">
      <c r="A1729" s="5"/>
      <c r="B1729" s="5"/>
      <c r="C1729" s="5"/>
      <c r="D1729" s="5"/>
      <c r="E1729" s="5"/>
      <c r="F1729" s="111"/>
      <c r="G1729" s="5"/>
      <c r="H1729" s="111"/>
      <c r="I1729" s="111"/>
      <c r="J1729" s="5"/>
    </row>
    <row r="1730" spans="1:10" ht="14.5" customHeight="1" x14ac:dyDescent="0.15">
      <c r="A1730" s="5"/>
      <c r="B1730" s="5"/>
      <c r="C1730" s="5"/>
      <c r="D1730" s="5"/>
      <c r="E1730" s="5"/>
      <c r="F1730" s="111"/>
      <c r="G1730" s="5"/>
      <c r="H1730" s="111"/>
      <c r="I1730" s="111"/>
      <c r="J1730" s="5"/>
    </row>
    <row r="1731" spans="1:10" ht="14.5" customHeight="1" x14ac:dyDescent="0.15">
      <c r="A1731" s="5"/>
      <c r="B1731" s="5"/>
      <c r="C1731" s="5"/>
      <c r="D1731" s="5"/>
      <c r="E1731" s="5"/>
      <c r="F1731" s="111"/>
      <c r="G1731" s="5"/>
      <c r="H1731" s="111"/>
      <c r="I1731" s="111"/>
      <c r="J1731" s="5"/>
    </row>
    <row r="1732" spans="1:10" ht="14.5" customHeight="1" x14ac:dyDescent="0.15">
      <c r="A1732" s="5"/>
      <c r="B1732" s="5"/>
      <c r="C1732" s="5"/>
      <c r="D1732" s="5"/>
      <c r="E1732" s="5"/>
      <c r="F1732" s="111"/>
      <c r="G1732" s="5"/>
      <c r="H1732" s="111"/>
      <c r="I1732" s="111"/>
      <c r="J1732" s="5"/>
    </row>
    <row r="1733" spans="1:10" ht="14.5" customHeight="1" x14ac:dyDescent="0.15">
      <c r="A1733" s="5"/>
      <c r="B1733" s="5"/>
      <c r="C1733" s="5"/>
      <c r="D1733" s="5"/>
      <c r="E1733" s="5"/>
      <c r="F1733" s="111"/>
      <c r="G1733" s="5"/>
      <c r="H1733" s="111"/>
      <c r="I1733" s="111"/>
      <c r="J1733" s="5"/>
    </row>
    <row r="1734" spans="1:10" ht="14.5" customHeight="1" x14ac:dyDescent="0.15">
      <c r="A1734" s="5"/>
      <c r="B1734" s="5"/>
      <c r="C1734" s="5"/>
      <c r="D1734" s="5"/>
      <c r="E1734" s="5"/>
      <c r="F1734" s="111"/>
      <c r="G1734" s="5"/>
      <c r="H1734" s="111"/>
      <c r="I1734" s="111"/>
      <c r="J1734" s="5"/>
    </row>
    <row r="1735" spans="1:10" ht="14.5" customHeight="1" x14ac:dyDescent="0.15">
      <c r="A1735" s="5"/>
      <c r="B1735" s="5"/>
      <c r="C1735" s="5"/>
      <c r="D1735" s="5"/>
      <c r="E1735" s="5"/>
      <c r="F1735" s="111"/>
      <c r="G1735" s="5"/>
      <c r="H1735" s="111"/>
      <c r="I1735" s="111"/>
      <c r="J1735" s="5"/>
    </row>
    <row r="1736" spans="1:10" ht="14.5" customHeight="1" x14ac:dyDescent="0.15">
      <c r="A1736" s="5"/>
      <c r="B1736" s="5"/>
      <c r="C1736" s="5"/>
      <c r="D1736" s="5"/>
      <c r="E1736" s="5"/>
      <c r="F1736" s="111"/>
      <c r="G1736" s="5"/>
      <c r="H1736" s="111"/>
      <c r="I1736" s="111"/>
      <c r="J1736" s="5"/>
    </row>
    <row r="1737" spans="1:10" ht="14.5" customHeight="1" x14ac:dyDescent="0.15">
      <c r="A1737" s="5"/>
      <c r="B1737" s="5"/>
      <c r="C1737" s="5"/>
      <c r="D1737" s="5"/>
      <c r="E1737" s="5"/>
      <c r="F1737" s="111"/>
      <c r="G1737" s="5"/>
      <c r="H1737" s="111"/>
      <c r="I1737" s="111"/>
      <c r="J1737" s="5"/>
    </row>
    <row r="1738" spans="1:10" ht="14.5" customHeight="1" x14ac:dyDescent="0.15">
      <c r="A1738" s="5"/>
      <c r="B1738" s="5"/>
      <c r="C1738" s="5"/>
      <c r="D1738" s="5"/>
      <c r="E1738" s="5"/>
      <c r="F1738" s="111"/>
      <c r="G1738" s="5"/>
      <c r="H1738" s="111"/>
      <c r="I1738" s="111"/>
      <c r="J1738" s="5"/>
    </row>
    <row r="1739" spans="1:10" ht="14.5" customHeight="1" x14ac:dyDescent="0.15">
      <c r="A1739" s="5"/>
      <c r="B1739" s="5"/>
      <c r="C1739" s="5"/>
      <c r="D1739" s="5"/>
      <c r="E1739" s="5"/>
      <c r="F1739" s="111"/>
      <c r="G1739" s="5"/>
      <c r="H1739" s="111"/>
      <c r="I1739" s="111"/>
      <c r="J1739" s="5"/>
    </row>
    <row r="1740" spans="1:10" ht="14.5" customHeight="1" x14ac:dyDescent="0.15">
      <c r="A1740" s="5"/>
      <c r="B1740" s="5"/>
      <c r="C1740" s="5"/>
      <c r="D1740" s="5"/>
      <c r="E1740" s="5"/>
      <c r="F1740" s="111"/>
      <c r="G1740" s="5"/>
      <c r="H1740" s="111"/>
      <c r="I1740" s="111"/>
      <c r="J1740" s="5"/>
    </row>
    <row r="1741" spans="1:10" ht="14.5" customHeight="1" x14ac:dyDescent="0.15">
      <c r="A1741" s="5"/>
      <c r="B1741" s="5"/>
      <c r="C1741" s="5"/>
      <c r="D1741" s="5"/>
      <c r="E1741" s="5"/>
      <c r="F1741" s="111"/>
      <c r="G1741" s="5"/>
      <c r="H1741" s="111"/>
      <c r="I1741" s="111"/>
      <c r="J1741" s="5"/>
    </row>
    <row r="1742" spans="1:10" ht="14.5" customHeight="1" x14ac:dyDescent="0.15">
      <c r="A1742" s="5"/>
      <c r="B1742" s="5"/>
      <c r="C1742" s="5"/>
      <c r="D1742" s="5"/>
      <c r="E1742" s="5"/>
      <c r="F1742" s="111"/>
      <c r="G1742" s="5"/>
      <c r="H1742" s="111"/>
      <c r="I1742" s="111"/>
      <c r="J1742" s="5"/>
    </row>
    <row r="1743" spans="1:10" ht="14.5" customHeight="1" x14ac:dyDescent="0.15">
      <c r="A1743" s="5"/>
      <c r="B1743" s="5"/>
      <c r="C1743" s="5"/>
      <c r="D1743" s="5"/>
      <c r="E1743" s="5"/>
      <c r="F1743" s="111"/>
      <c r="G1743" s="5"/>
      <c r="H1743" s="111"/>
      <c r="I1743" s="111"/>
      <c r="J1743" s="5"/>
    </row>
    <row r="1744" spans="1:10" ht="14.5" customHeight="1" x14ac:dyDescent="0.15">
      <c r="A1744" s="5"/>
      <c r="B1744" s="5"/>
      <c r="C1744" s="5"/>
      <c r="D1744" s="5"/>
      <c r="E1744" s="5"/>
      <c r="F1744" s="111"/>
      <c r="G1744" s="5"/>
      <c r="H1744" s="111"/>
      <c r="I1744" s="111"/>
      <c r="J1744" s="5"/>
    </row>
    <row r="1745" spans="1:10" ht="14.5" customHeight="1" x14ac:dyDescent="0.15">
      <c r="A1745" s="5"/>
      <c r="B1745" s="5"/>
      <c r="C1745" s="5"/>
      <c r="D1745" s="5"/>
      <c r="E1745" s="5"/>
      <c r="F1745" s="111"/>
      <c r="G1745" s="5"/>
      <c r="H1745" s="111"/>
      <c r="I1745" s="111"/>
      <c r="J1745" s="5"/>
    </row>
    <row r="1746" spans="1:10" ht="14.5" customHeight="1" x14ac:dyDescent="0.15">
      <c r="A1746" s="5"/>
      <c r="B1746" s="5"/>
      <c r="C1746" s="5"/>
      <c r="D1746" s="5"/>
      <c r="E1746" s="5"/>
      <c r="F1746" s="111"/>
      <c r="G1746" s="5"/>
      <c r="H1746" s="111"/>
      <c r="I1746" s="111"/>
      <c r="J1746" s="5"/>
    </row>
    <row r="1747" spans="1:10" ht="14.5" customHeight="1" x14ac:dyDescent="0.15">
      <c r="A1747" s="5"/>
      <c r="B1747" s="5"/>
      <c r="C1747" s="5"/>
      <c r="D1747" s="5"/>
      <c r="E1747" s="5"/>
      <c r="F1747" s="111"/>
      <c r="G1747" s="5"/>
      <c r="H1747" s="111"/>
      <c r="I1747" s="111"/>
      <c r="J1747" s="5"/>
    </row>
    <row r="1748" spans="1:10" ht="14.5" customHeight="1" x14ac:dyDescent="0.15">
      <c r="A1748" s="5"/>
      <c r="B1748" s="5"/>
      <c r="C1748" s="5"/>
      <c r="D1748" s="5"/>
      <c r="E1748" s="5"/>
      <c r="F1748" s="111"/>
      <c r="G1748" s="5"/>
      <c r="H1748" s="111"/>
      <c r="I1748" s="111"/>
      <c r="J1748" s="5"/>
    </row>
    <row r="1749" spans="1:10" ht="14.5" customHeight="1" x14ac:dyDescent="0.15">
      <c r="A1749" s="5"/>
      <c r="B1749" s="5"/>
      <c r="C1749" s="5"/>
      <c r="D1749" s="5"/>
      <c r="E1749" s="5"/>
      <c r="F1749" s="111"/>
      <c r="G1749" s="5"/>
      <c r="H1749" s="111"/>
      <c r="I1749" s="111"/>
      <c r="J1749" s="5"/>
    </row>
    <row r="1750" spans="1:10" ht="14.5" customHeight="1" x14ac:dyDescent="0.15">
      <c r="A1750" s="5"/>
      <c r="B1750" s="5"/>
      <c r="C1750" s="5"/>
      <c r="D1750" s="5"/>
      <c r="E1750" s="5"/>
      <c r="F1750" s="111"/>
      <c r="G1750" s="5"/>
      <c r="H1750" s="111"/>
      <c r="I1750" s="111"/>
      <c r="J1750" s="5"/>
    </row>
    <row r="1751" spans="1:10" ht="14.5" customHeight="1" x14ac:dyDescent="0.15">
      <c r="A1751" s="5"/>
      <c r="B1751" s="5"/>
      <c r="C1751" s="5"/>
      <c r="D1751" s="5"/>
      <c r="E1751" s="5"/>
      <c r="F1751" s="111"/>
      <c r="G1751" s="5"/>
      <c r="H1751" s="111"/>
      <c r="I1751" s="111"/>
      <c r="J1751" s="5"/>
    </row>
    <row r="1752" spans="1:10" ht="14.5" customHeight="1" x14ac:dyDescent="0.15">
      <c r="A1752" s="5"/>
      <c r="B1752" s="5"/>
      <c r="C1752" s="5"/>
      <c r="D1752" s="5"/>
      <c r="E1752" s="5"/>
      <c r="F1752" s="111"/>
      <c r="G1752" s="5"/>
      <c r="H1752" s="111"/>
      <c r="I1752" s="111"/>
      <c r="J1752" s="5"/>
    </row>
    <row r="1753" spans="1:10" ht="14.5" customHeight="1" x14ac:dyDescent="0.15">
      <c r="A1753" s="5"/>
      <c r="B1753" s="5"/>
      <c r="C1753" s="5"/>
      <c r="D1753" s="5"/>
      <c r="E1753" s="5"/>
      <c r="F1753" s="111"/>
      <c r="G1753" s="5"/>
      <c r="H1753" s="111"/>
      <c r="I1753" s="111"/>
      <c r="J1753" s="5"/>
    </row>
    <row r="1754" spans="1:10" ht="14.5" customHeight="1" x14ac:dyDescent="0.15">
      <c r="A1754" s="5"/>
      <c r="B1754" s="5"/>
      <c r="C1754" s="5"/>
      <c r="D1754" s="5"/>
      <c r="E1754" s="5"/>
      <c r="F1754" s="111"/>
      <c r="G1754" s="5"/>
      <c r="H1754" s="111"/>
      <c r="I1754" s="111"/>
      <c r="J1754" s="5"/>
    </row>
    <row r="1755" spans="1:10" ht="14.5" customHeight="1" x14ac:dyDescent="0.15">
      <c r="A1755" s="5"/>
      <c r="B1755" s="5"/>
      <c r="C1755" s="5"/>
      <c r="D1755" s="5"/>
      <c r="E1755" s="5"/>
      <c r="F1755" s="111"/>
      <c r="G1755" s="5"/>
      <c r="H1755" s="111"/>
      <c r="I1755" s="111"/>
      <c r="J1755" s="5"/>
    </row>
    <row r="1756" spans="1:10" ht="14.5" customHeight="1" x14ac:dyDescent="0.15">
      <c r="A1756" s="5"/>
      <c r="B1756" s="5"/>
      <c r="C1756" s="5"/>
      <c r="D1756" s="5"/>
      <c r="E1756" s="5"/>
      <c r="F1756" s="111"/>
      <c r="G1756" s="5"/>
      <c r="H1756" s="111"/>
      <c r="I1756" s="111"/>
      <c r="J1756" s="5"/>
    </row>
    <row r="1757" spans="1:10" ht="14.5" customHeight="1" x14ac:dyDescent="0.15">
      <c r="A1757" s="5"/>
      <c r="B1757" s="5"/>
      <c r="C1757" s="5"/>
      <c r="D1757" s="5"/>
      <c r="E1757" s="5"/>
      <c r="F1757" s="111"/>
      <c r="G1757" s="5"/>
      <c r="H1757" s="111"/>
      <c r="I1757" s="111"/>
      <c r="J1757" s="5"/>
    </row>
    <row r="1758" spans="1:10" ht="14.5" customHeight="1" x14ac:dyDescent="0.15">
      <c r="A1758" s="5"/>
      <c r="B1758" s="5"/>
      <c r="C1758" s="5"/>
      <c r="D1758" s="5"/>
      <c r="E1758" s="5"/>
      <c r="F1758" s="111"/>
      <c r="G1758" s="5"/>
      <c r="H1758" s="111"/>
      <c r="I1758" s="111"/>
      <c r="J1758" s="5"/>
    </row>
    <row r="1759" spans="1:10" ht="14.5" customHeight="1" x14ac:dyDescent="0.15">
      <c r="A1759" s="5"/>
      <c r="B1759" s="5"/>
      <c r="C1759" s="5"/>
      <c r="D1759" s="5"/>
      <c r="E1759" s="5"/>
      <c r="F1759" s="111"/>
      <c r="G1759" s="5"/>
      <c r="H1759" s="111"/>
      <c r="I1759" s="111"/>
      <c r="J1759" s="5"/>
    </row>
    <row r="1760" spans="1:10" ht="14.5" customHeight="1" x14ac:dyDescent="0.15">
      <c r="A1760" s="5"/>
      <c r="B1760" s="5"/>
      <c r="C1760" s="5"/>
      <c r="D1760" s="5"/>
      <c r="E1760" s="5"/>
      <c r="F1760" s="111"/>
      <c r="G1760" s="5"/>
      <c r="H1760" s="111"/>
      <c r="I1760" s="111"/>
      <c r="J1760" s="5"/>
    </row>
    <row r="1761" spans="1:10" ht="14.5" customHeight="1" x14ac:dyDescent="0.15">
      <c r="A1761" s="5"/>
      <c r="B1761" s="5"/>
      <c r="C1761" s="5"/>
      <c r="D1761" s="5"/>
      <c r="E1761" s="5"/>
      <c r="F1761" s="111"/>
      <c r="G1761" s="5"/>
      <c r="H1761" s="111"/>
      <c r="I1761" s="111"/>
      <c r="J1761" s="5"/>
    </row>
    <row r="1762" spans="1:10" ht="14.5" customHeight="1" x14ac:dyDescent="0.15">
      <c r="A1762" s="5"/>
      <c r="B1762" s="5"/>
      <c r="C1762" s="5"/>
      <c r="D1762" s="5"/>
      <c r="E1762" s="5"/>
      <c r="F1762" s="111"/>
      <c r="G1762" s="5"/>
      <c r="H1762" s="111"/>
      <c r="I1762" s="111"/>
      <c r="J1762" s="5"/>
    </row>
    <row r="1763" spans="1:10" ht="14.5" customHeight="1" x14ac:dyDescent="0.15">
      <c r="A1763" s="5"/>
      <c r="B1763" s="5"/>
      <c r="C1763" s="5"/>
      <c r="D1763" s="5"/>
      <c r="E1763" s="5"/>
      <c r="F1763" s="111"/>
      <c r="G1763" s="5"/>
      <c r="H1763" s="111"/>
      <c r="I1763" s="111"/>
      <c r="J1763" s="5"/>
    </row>
    <row r="1764" spans="1:10" ht="14.5" customHeight="1" x14ac:dyDescent="0.15">
      <c r="A1764" s="5"/>
      <c r="B1764" s="5"/>
      <c r="C1764" s="5"/>
      <c r="D1764" s="5"/>
      <c r="E1764" s="5"/>
      <c r="F1764" s="111"/>
      <c r="G1764" s="5"/>
      <c r="H1764" s="111"/>
      <c r="I1764" s="111"/>
      <c r="J1764" s="5"/>
    </row>
    <row r="1765" spans="1:10" ht="14.5" customHeight="1" x14ac:dyDescent="0.15">
      <c r="A1765" s="5"/>
      <c r="B1765" s="5"/>
      <c r="C1765" s="5"/>
      <c r="D1765" s="5"/>
      <c r="E1765" s="5"/>
      <c r="F1765" s="111"/>
      <c r="G1765" s="5"/>
      <c r="H1765" s="111"/>
      <c r="I1765" s="111"/>
      <c r="J1765" s="5"/>
    </row>
    <row r="1766" spans="1:10" ht="14.5" customHeight="1" x14ac:dyDescent="0.15">
      <c r="A1766" s="5"/>
      <c r="B1766" s="5"/>
      <c r="C1766" s="5"/>
      <c r="D1766" s="5"/>
      <c r="E1766" s="5"/>
      <c r="F1766" s="111"/>
      <c r="G1766" s="5"/>
      <c r="H1766" s="111"/>
      <c r="I1766" s="111"/>
      <c r="J1766" s="5"/>
    </row>
    <row r="1767" spans="1:10" ht="14.5" customHeight="1" x14ac:dyDescent="0.15">
      <c r="A1767" s="5"/>
      <c r="B1767" s="5"/>
      <c r="C1767" s="5"/>
      <c r="D1767" s="5"/>
      <c r="E1767" s="5"/>
      <c r="F1767" s="111"/>
      <c r="G1767" s="5"/>
      <c r="H1767" s="111"/>
      <c r="I1767" s="111"/>
      <c r="J1767" s="5"/>
    </row>
    <row r="1768" spans="1:10" ht="14.5" customHeight="1" x14ac:dyDescent="0.15">
      <c r="A1768" s="5"/>
      <c r="B1768" s="5"/>
      <c r="C1768" s="5"/>
      <c r="D1768" s="5"/>
      <c r="E1768" s="5"/>
      <c r="F1768" s="111"/>
      <c r="G1768" s="5"/>
      <c r="H1768" s="111"/>
      <c r="I1768" s="111"/>
      <c r="J1768" s="5"/>
    </row>
    <row r="1769" spans="1:10" ht="14.5" customHeight="1" x14ac:dyDescent="0.15">
      <c r="A1769" s="5"/>
      <c r="B1769" s="5"/>
      <c r="C1769" s="5"/>
      <c r="D1769" s="5"/>
      <c r="E1769" s="5"/>
      <c r="F1769" s="111"/>
      <c r="G1769" s="5"/>
      <c r="H1769" s="111"/>
      <c r="I1769" s="111"/>
      <c r="J1769" s="5"/>
    </row>
    <row r="1770" spans="1:10" ht="14.5" customHeight="1" x14ac:dyDescent="0.15">
      <c r="A1770" s="5"/>
      <c r="B1770" s="5"/>
      <c r="C1770" s="5"/>
      <c r="D1770" s="5"/>
      <c r="E1770" s="5"/>
      <c r="F1770" s="111"/>
      <c r="G1770" s="5"/>
      <c r="H1770" s="111"/>
      <c r="I1770" s="111"/>
      <c r="J1770" s="5"/>
    </row>
    <row r="1771" spans="1:10" ht="14.5" customHeight="1" x14ac:dyDescent="0.15">
      <c r="A1771" s="5"/>
      <c r="B1771" s="5"/>
      <c r="C1771" s="5"/>
      <c r="D1771" s="5"/>
      <c r="E1771" s="5"/>
      <c r="F1771" s="111"/>
      <c r="G1771" s="5"/>
      <c r="H1771" s="111"/>
      <c r="I1771" s="111"/>
      <c r="J1771" s="5"/>
    </row>
    <row r="1772" spans="1:10" ht="14.5" customHeight="1" x14ac:dyDescent="0.15">
      <c r="A1772" s="5"/>
      <c r="B1772" s="5"/>
      <c r="C1772" s="5"/>
      <c r="D1772" s="5"/>
      <c r="E1772" s="5"/>
      <c r="F1772" s="111"/>
      <c r="G1772" s="5"/>
      <c r="H1772" s="111"/>
      <c r="I1772" s="111"/>
      <c r="J1772" s="5"/>
    </row>
    <row r="1773" spans="1:10" ht="14.5" customHeight="1" x14ac:dyDescent="0.15">
      <c r="A1773" s="5"/>
      <c r="B1773" s="5"/>
      <c r="C1773" s="5"/>
      <c r="D1773" s="5"/>
      <c r="E1773" s="5"/>
      <c r="F1773" s="111"/>
      <c r="G1773" s="5"/>
      <c r="H1773" s="111"/>
      <c r="I1773" s="111"/>
      <c r="J1773" s="5"/>
    </row>
    <row r="1774" spans="1:10" ht="14.5" customHeight="1" x14ac:dyDescent="0.15">
      <c r="A1774" s="5"/>
      <c r="B1774" s="5"/>
      <c r="C1774" s="5"/>
      <c r="D1774" s="5"/>
      <c r="E1774" s="5"/>
      <c r="F1774" s="111"/>
      <c r="G1774" s="5"/>
      <c r="H1774" s="111"/>
      <c r="I1774" s="111"/>
      <c r="J1774" s="5"/>
    </row>
    <row r="1775" spans="1:10" ht="14.5" customHeight="1" x14ac:dyDescent="0.15">
      <c r="A1775" s="5"/>
      <c r="B1775" s="5"/>
      <c r="C1775" s="5"/>
      <c r="D1775" s="5"/>
      <c r="E1775" s="5"/>
      <c r="F1775" s="111"/>
      <c r="G1775" s="5"/>
      <c r="H1775" s="111"/>
      <c r="I1775" s="111"/>
      <c r="J1775" s="5"/>
    </row>
    <row r="1776" spans="1:10" ht="14.5" customHeight="1" x14ac:dyDescent="0.15">
      <c r="A1776" s="5"/>
      <c r="B1776" s="5"/>
      <c r="C1776" s="5"/>
      <c r="D1776" s="5"/>
      <c r="E1776" s="5"/>
      <c r="F1776" s="111"/>
      <c r="G1776" s="5"/>
      <c r="H1776" s="111"/>
      <c r="I1776" s="111"/>
      <c r="J1776" s="5"/>
    </row>
    <row r="1777" spans="1:10" ht="14.5" customHeight="1" x14ac:dyDescent="0.15">
      <c r="A1777" s="5"/>
      <c r="B1777" s="5"/>
      <c r="C1777" s="5"/>
      <c r="D1777" s="5"/>
      <c r="E1777" s="5"/>
      <c r="F1777" s="111"/>
      <c r="G1777" s="5"/>
      <c r="H1777" s="111"/>
      <c r="I1777" s="111"/>
      <c r="J1777" s="5"/>
    </row>
    <row r="1778" spans="1:10" ht="14.5" customHeight="1" x14ac:dyDescent="0.15">
      <c r="A1778" s="5"/>
      <c r="B1778" s="5"/>
      <c r="C1778" s="5"/>
      <c r="D1778" s="5"/>
      <c r="E1778" s="5"/>
      <c r="F1778" s="111"/>
      <c r="G1778" s="5"/>
      <c r="H1778" s="111"/>
      <c r="I1778" s="111"/>
      <c r="J1778" s="5"/>
    </row>
    <row r="1779" spans="1:10" ht="14.5" customHeight="1" x14ac:dyDescent="0.15">
      <c r="A1779" s="5"/>
      <c r="B1779" s="5"/>
      <c r="C1779" s="5"/>
      <c r="D1779" s="5"/>
      <c r="E1779" s="5"/>
      <c r="F1779" s="111"/>
      <c r="G1779" s="5"/>
      <c r="H1779" s="111"/>
      <c r="I1779" s="111"/>
      <c r="J1779" s="5"/>
    </row>
    <row r="1780" spans="1:10" ht="14.5" customHeight="1" x14ac:dyDescent="0.15">
      <c r="A1780" s="5"/>
      <c r="B1780" s="5"/>
      <c r="C1780" s="5"/>
      <c r="D1780" s="5"/>
      <c r="E1780" s="5"/>
      <c r="F1780" s="111"/>
      <c r="G1780" s="5"/>
      <c r="H1780" s="111"/>
      <c r="I1780" s="111"/>
      <c r="J1780" s="5"/>
    </row>
    <row r="1781" spans="1:10" ht="14.5" customHeight="1" x14ac:dyDescent="0.15">
      <c r="A1781" s="5"/>
      <c r="B1781" s="5"/>
      <c r="C1781" s="5"/>
      <c r="D1781" s="5"/>
      <c r="E1781" s="5"/>
      <c r="F1781" s="111"/>
      <c r="G1781" s="5"/>
      <c r="H1781" s="111"/>
      <c r="I1781" s="111"/>
      <c r="J1781" s="5"/>
    </row>
    <row r="1782" spans="1:10" ht="14.5" customHeight="1" x14ac:dyDescent="0.15">
      <c r="A1782" s="5"/>
      <c r="B1782" s="5"/>
      <c r="C1782" s="5"/>
      <c r="D1782" s="5"/>
      <c r="E1782" s="5"/>
      <c r="F1782" s="111"/>
      <c r="G1782" s="5"/>
      <c r="H1782" s="111"/>
      <c r="I1782" s="111"/>
      <c r="J1782" s="5"/>
    </row>
    <row r="1783" spans="1:10" ht="14.5" customHeight="1" x14ac:dyDescent="0.15">
      <c r="A1783" s="5"/>
      <c r="B1783" s="5"/>
      <c r="C1783" s="5"/>
      <c r="D1783" s="5"/>
      <c r="E1783" s="5"/>
      <c r="F1783" s="111"/>
      <c r="G1783" s="5"/>
      <c r="H1783" s="111"/>
      <c r="I1783" s="111"/>
      <c r="J1783" s="5"/>
    </row>
    <row r="1784" spans="1:10" ht="14.5" customHeight="1" x14ac:dyDescent="0.15">
      <c r="A1784" s="5"/>
      <c r="B1784" s="5"/>
      <c r="C1784" s="5"/>
      <c r="D1784" s="5"/>
      <c r="E1784" s="5"/>
      <c r="F1784" s="111"/>
      <c r="G1784" s="5"/>
      <c r="H1784" s="111"/>
      <c r="I1784" s="111"/>
      <c r="J1784" s="5"/>
    </row>
    <row r="1785" spans="1:10" ht="14.5" customHeight="1" x14ac:dyDescent="0.15">
      <c r="A1785" s="5"/>
      <c r="B1785" s="5"/>
      <c r="C1785" s="5"/>
      <c r="D1785" s="5"/>
      <c r="E1785" s="5"/>
      <c r="F1785" s="111"/>
      <c r="G1785" s="5"/>
      <c r="H1785" s="111"/>
      <c r="I1785" s="111"/>
      <c r="J1785" s="5"/>
    </row>
    <row r="1786" spans="1:10" ht="14.5" customHeight="1" x14ac:dyDescent="0.15">
      <c r="A1786" s="5"/>
      <c r="B1786" s="5"/>
      <c r="C1786" s="5"/>
      <c r="D1786" s="5"/>
      <c r="E1786" s="5"/>
      <c r="F1786" s="111"/>
      <c r="G1786" s="5"/>
      <c r="H1786" s="111"/>
      <c r="I1786" s="111"/>
      <c r="J1786" s="5"/>
    </row>
    <row r="1787" spans="1:10" ht="14.5" customHeight="1" x14ac:dyDescent="0.15">
      <c r="A1787" s="5"/>
      <c r="B1787" s="5"/>
      <c r="C1787" s="5"/>
      <c r="D1787" s="5"/>
      <c r="E1787" s="5"/>
      <c r="F1787" s="111"/>
      <c r="G1787" s="5"/>
      <c r="H1787" s="111"/>
      <c r="I1787" s="111"/>
      <c r="J1787" s="5"/>
    </row>
    <row r="1788" spans="1:10" ht="14.5" customHeight="1" x14ac:dyDescent="0.15">
      <c r="A1788" s="5"/>
      <c r="B1788" s="5"/>
      <c r="C1788" s="5"/>
      <c r="D1788" s="5"/>
      <c r="E1788" s="5"/>
      <c r="F1788" s="111"/>
      <c r="G1788" s="5"/>
      <c r="H1788" s="111"/>
      <c r="I1788" s="111"/>
      <c r="J1788" s="5"/>
    </row>
    <row r="1789" spans="1:10" ht="14.5" customHeight="1" x14ac:dyDescent="0.15">
      <c r="A1789" s="5"/>
      <c r="B1789" s="5"/>
      <c r="C1789" s="5"/>
      <c r="D1789" s="5"/>
      <c r="E1789" s="5"/>
      <c r="F1789" s="111"/>
      <c r="G1789" s="5"/>
      <c r="H1789" s="111"/>
      <c r="I1789" s="111"/>
      <c r="J1789" s="5"/>
    </row>
    <row r="1790" spans="1:10" ht="14.5" customHeight="1" x14ac:dyDescent="0.15">
      <c r="A1790" s="5"/>
      <c r="B1790" s="5"/>
      <c r="C1790" s="5"/>
      <c r="D1790" s="5"/>
      <c r="E1790" s="5"/>
      <c r="F1790" s="111"/>
      <c r="G1790" s="5"/>
      <c r="H1790" s="111"/>
      <c r="I1790" s="111"/>
      <c r="J1790" s="5"/>
    </row>
    <row r="1791" spans="1:10" ht="14.5" customHeight="1" x14ac:dyDescent="0.15">
      <c r="A1791" s="5"/>
      <c r="B1791" s="5"/>
      <c r="C1791" s="5"/>
      <c r="D1791" s="5"/>
      <c r="E1791" s="5"/>
      <c r="F1791" s="111"/>
      <c r="G1791" s="5"/>
      <c r="H1791" s="111"/>
      <c r="I1791" s="111"/>
      <c r="J1791" s="5"/>
    </row>
    <row r="1792" spans="1:10" ht="14.5" customHeight="1" x14ac:dyDescent="0.15">
      <c r="A1792" s="5"/>
      <c r="B1792" s="5"/>
      <c r="C1792" s="5"/>
      <c r="D1792" s="5"/>
      <c r="E1792" s="5"/>
      <c r="F1792" s="111"/>
      <c r="G1792" s="5"/>
      <c r="H1792" s="111"/>
      <c r="I1792" s="111"/>
      <c r="J1792" s="5"/>
    </row>
    <row r="1793" spans="1:10" ht="14.5" customHeight="1" x14ac:dyDescent="0.15">
      <c r="A1793" s="5"/>
      <c r="B1793" s="5"/>
      <c r="C1793" s="5"/>
      <c r="D1793" s="5"/>
      <c r="E1793" s="5"/>
      <c r="F1793" s="111"/>
      <c r="G1793" s="5"/>
      <c r="H1793" s="111"/>
      <c r="I1793" s="111"/>
      <c r="J1793" s="5"/>
    </row>
    <row r="1794" spans="1:10" ht="14.5" customHeight="1" x14ac:dyDescent="0.15">
      <c r="A1794" s="5"/>
      <c r="B1794" s="5"/>
      <c r="C1794" s="5"/>
      <c r="D1794" s="5"/>
      <c r="E1794" s="5"/>
      <c r="F1794" s="111"/>
      <c r="G1794" s="5"/>
      <c r="H1794" s="111"/>
      <c r="I1794" s="111"/>
      <c r="J1794" s="5"/>
    </row>
    <row r="1795" spans="1:10" ht="14.5" customHeight="1" x14ac:dyDescent="0.15">
      <c r="A1795" s="5"/>
      <c r="B1795" s="5"/>
      <c r="C1795" s="5"/>
      <c r="D1795" s="5"/>
      <c r="E1795" s="5"/>
      <c r="F1795" s="111"/>
      <c r="G1795" s="5"/>
      <c r="H1795" s="111"/>
      <c r="I1795" s="111"/>
      <c r="J1795" s="5"/>
    </row>
    <row r="1796" spans="1:10" ht="14.5" customHeight="1" x14ac:dyDescent="0.15">
      <c r="A1796" s="5"/>
      <c r="B1796" s="5"/>
      <c r="C1796" s="5"/>
      <c r="D1796" s="5"/>
      <c r="E1796" s="5"/>
      <c r="F1796" s="111"/>
      <c r="G1796" s="5"/>
      <c r="H1796" s="111"/>
      <c r="I1796" s="111"/>
      <c r="J1796" s="5"/>
    </row>
    <row r="1797" spans="1:10" ht="14.5" customHeight="1" x14ac:dyDescent="0.15">
      <c r="A1797" s="5"/>
      <c r="B1797" s="5"/>
      <c r="C1797" s="5"/>
      <c r="D1797" s="5"/>
      <c r="E1797" s="5"/>
      <c r="F1797" s="111"/>
      <c r="G1797" s="5"/>
      <c r="H1797" s="111"/>
      <c r="I1797" s="111"/>
      <c r="J1797" s="5"/>
    </row>
    <row r="1798" spans="1:10" ht="14.5" customHeight="1" x14ac:dyDescent="0.15">
      <c r="A1798" s="5"/>
      <c r="B1798" s="5"/>
      <c r="C1798" s="5"/>
      <c r="D1798" s="5"/>
      <c r="E1798" s="5"/>
      <c r="F1798" s="111"/>
      <c r="G1798" s="5"/>
      <c r="H1798" s="111"/>
      <c r="I1798" s="111"/>
      <c r="J1798" s="5"/>
    </row>
    <row r="1799" spans="1:10" ht="14.5" customHeight="1" x14ac:dyDescent="0.15">
      <c r="A1799" s="5"/>
      <c r="B1799" s="5"/>
      <c r="C1799" s="5"/>
      <c r="D1799" s="5"/>
      <c r="E1799" s="5"/>
      <c r="F1799" s="111"/>
      <c r="G1799" s="5"/>
      <c r="H1799" s="111"/>
      <c r="I1799" s="111"/>
      <c r="J1799" s="5"/>
    </row>
    <row r="1800" spans="1:10" ht="14.5" customHeight="1" x14ac:dyDescent="0.15">
      <c r="A1800" s="5"/>
      <c r="B1800" s="5"/>
      <c r="C1800" s="5"/>
      <c r="D1800" s="5"/>
      <c r="E1800" s="5"/>
      <c r="F1800" s="111"/>
      <c r="G1800" s="5"/>
      <c r="H1800" s="111"/>
      <c r="I1800" s="111"/>
      <c r="J1800" s="5"/>
    </row>
    <row r="1801" spans="1:10" ht="14.5" customHeight="1" x14ac:dyDescent="0.15">
      <c r="A1801" s="5"/>
      <c r="B1801" s="5"/>
      <c r="C1801" s="5"/>
      <c r="D1801" s="5"/>
      <c r="E1801" s="5"/>
      <c r="F1801" s="111"/>
      <c r="G1801" s="5"/>
      <c r="H1801" s="111"/>
      <c r="I1801" s="111"/>
      <c r="J1801" s="5"/>
    </row>
    <row r="1802" spans="1:10" ht="14.5" customHeight="1" x14ac:dyDescent="0.15">
      <c r="A1802" s="5"/>
      <c r="B1802" s="5"/>
      <c r="C1802" s="5"/>
      <c r="D1802" s="5"/>
      <c r="E1802" s="5"/>
      <c r="F1802" s="111"/>
      <c r="G1802" s="5"/>
      <c r="H1802" s="111"/>
      <c r="I1802" s="111"/>
      <c r="J1802" s="5"/>
    </row>
    <row r="1803" spans="1:10" ht="14.5" customHeight="1" x14ac:dyDescent="0.15">
      <c r="A1803" s="5"/>
      <c r="B1803" s="5"/>
      <c r="C1803" s="5"/>
      <c r="D1803" s="5"/>
      <c r="E1803" s="5"/>
      <c r="F1803" s="111"/>
      <c r="G1803" s="5"/>
      <c r="H1803" s="111"/>
      <c r="I1803" s="111"/>
      <c r="J1803" s="5"/>
    </row>
    <row r="1804" spans="1:10" ht="14.5" customHeight="1" x14ac:dyDescent="0.15">
      <c r="A1804" s="5"/>
      <c r="B1804" s="5"/>
      <c r="C1804" s="5"/>
      <c r="D1804" s="5"/>
      <c r="E1804" s="5"/>
      <c r="F1804" s="111"/>
      <c r="G1804" s="5"/>
      <c r="H1804" s="111"/>
      <c r="I1804" s="111"/>
      <c r="J1804" s="5"/>
    </row>
    <row r="1805" spans="1:10" ht="14.5" customHeight="1" x14ac:dyDescent="0.15">
      <c r="A1805" s="5"/>
      <c r="B1805" s="5"/>
      <c r="C1805" s="5"/>
      <c r="D1805" s="5"/>
      <c r="E1805" s="5"/>
      <c r="F1805" s="111"/>
      <c r="G1805" s="5"/>
      <c r="H1805" s="111"/>
      <c r="I1805" s="111"/>
      <c r="J1805" s="5"/>
    </row>
    <row r="1806" spans="1:10" ht="14.5" customHeight="1" x14ac:dyDescent="0.15">
      <c r="A1806" s="5"/>
      <c r="B1806" s="5"/>
      <c r="C1806" s="5"/>
      <c r="D1806" s="5"/>
      <c r="E1806" s="5"/>
      <c r="F1806" s="111"/>
      <c r="G1806" s="5"/>
      <c r="H1806" s="111"/>
      <c r="I1806" s="111"/>
      <c r="J1806" s="5"/>
    </row>
    <row r="1807" spans="1:10" ht="14.5" customHeight="1" x14ac:dyDescent="0.15">
      <c r="A1807" s="5"/>
      <c r="B1807" s="5"/>
      <c r="C1807" s="5"/>
      <c r="D1807" s="5"/>
      <c r="E1807" s="5"/>
      <c r="F1807" s="111"/>
      <c r="G1807" s="5"/>
      <c r="H1807" s="111"/>
      <c r="I1807" s="111"/>
      <c r="J1807" s="5"/>
    </row>
    <row r="1808" spans="1:10" ht="14.5" customHeight="1" x14ac:dyDescent="0.15">
      <c r="A1808" s="5"/>
      <c r="B1808" s="5"/>
      <c r="C1808" s="5"/>
      <c r="D1808" s="5"/>
      <c r="E1808" s="5"/>
      <c r="F1808" s="111"/>
      <c r="G1808" s="5"/>
      <c r="H1808" s="111"/>
      <c r="I1808" s="111"/>
      <c r="J1808" s="5"/>
    </row>
    <row r="1809" spans="1:10" ht="14.5" customHeight="1" x14ac:dyDescent="0.15">
      <c r="A1809" s="5"/>
      <c r="B1809" s="5"/>
      <c r="C1809" s="5"/>
      <c r="D1809" s="5"/>
      <c r="E1809" s="5"/>
      <c r="F1809" s="111"/>
      <c r="G1809" s="5"/>
      <c r="H1809" s="111"/>
      <c r="I1809" s="111"/>
      <c r="J1809" s="5"/>
    </row>
    <row r="1810" spans="1:10" ht="14.5" customHeight="1" x14ac:dyDescent="0.15">
      <c r="A1810" s="5"/>
      <c r="B1810" s="5"/>
      <c r="C1810" s="5"/>
      <c r="D1810" s="5"/>
      <c r="E1810" s="5"/>
      <c r="F1810" s="111"/>
      <c r="G1810" s="5"/>
      <c r="H1810" s="111"/>
      <c r="I1810" s="111"/>
      <c r="J1810" s="5"/>
    </row>
    <row r="1811" spans="1:10" ht="14.5" customHeight="1" x14ac:dyDescent="0.15">
      <c r="A1811" s="5"/>
      <c r="B1811" s="5"/>
      <c r="C1811" s="5"/>
      <c r="D1811" s="5"/>
      <c r="E1811" s="5"/>
      <c r="F1811" s="111"/>
      <c r="G1811" s="5"/>
      <c r="H1811" s="111"/>
      <c r="I1811" s="111"/>
      <c r="J1811" s="5"/>
    </row>
    <row r="1812" spans="1:10" ht="14.5" customHeight="1" x14ac:dyDescent="0.15">
      <c r="A1812" s="5"/>
      <c r="B1812" s="5"/>
      <c r="C1812" s="5"/>
      <c r="D1812" s="5"/>
      <c r="E1812" s="5"/>
      <c r="F1812" s="111"/>
      <c r="G1812" s="5"/>
      <c r="H1812" s="111"/>
      <c r="I1812" s="111"/>
      <c r="J1812" s="5"/>
    </row>
    <row r="1813" spans="1:10" ht="14.5" customHeight="1" x14ac:dyDescent="0.15">
      <c r="A1813" s="5"/>
      <c r="B1813" s="5"/>
      <c r="C1813" s="5"/>
      <c r="D1813" s="5"/>
      <c r="E1813" s="5"/>
      <c r="F1813" s="111"/>
      <c r="G1813" s="5"/>
      <c r="H1813" s="111"/>
      <c r="I1813" s="111"/>
      <c r="J1813" s="5"/>
    </row>
    <row r="1814" spans="1:10" ht="14.5" customHeight="1" x14ac:dyDescent="0.15">
      <c r="A1814" s="5"/>
      <c r="B1814" s="5"/>
      <c r="C1814" s="5"/>
      <c r="D1814" s="5"/>
      <c r="E1814" s="5"/>
      <c r="F1814" s="111"/>
      <c r="G1814" s="5"/>
      <c r="H1814" s="111"/>
      <c r="I1814" s="111"/>
      <c r="J1814" s="5"/>
    </row>
    <row r="1815" spans="1:10" ht="14.5" customHeight="1" x14ac:dyDescent="0.15">
      <c r="A1815" s="5"/>
      <c r="B1815" s="5"/>
      <c r="C1815" s="5"/>
      <c r="D1815" s="5"/>
      <c r="E1815" s="5"/>
      <c r="F1815" s="111"/>
      <c r="G1815" s="5"/>
      <c r="H1815" s="111"/>
      <c r="I1815" s="111"/>
      <c r="J1815" s="5"/>
    </row>
    <row r="1816" spans="1:10" ht="14.5" customHeight="1" x14ac:dyDescent="0.15">
      <c r="A1816" s="5"/>
      <c r="B1816" s="5"/>
      <c r="C1816" s="5"/>
      <c r="D1816" s="5"/>
      <c r="E1816" s="5"/>
      <c r="F1816" s="111"/>
      <c r="G1816" s="5"/>
      <c r="H1816" s="111"/>
      <c r="I1816" s="111"/>
      <c r="J1816" s="5"/>
    </row>
    <row r="1817" spans="1:10" ht="14.5" customHeight="1" x14ac:dyDescent="0.15">
      <c r="A1817" s="5"/>
      <c r="B1817" s="5"/>
      <c r="C1817" s="5"/>
      <c r="D1817" s="5"/>
      <c r="E1817" s="5"/>
      <c r="F1817" s="111"/>
      <c r="G1817" s="5"/>
      <c r="H1817" s="111"/>
      <c r="I1817" s="111"/>
      <c r="J1817" s="5"/>
    </row>
    <row r="1818" spans="1:10" ht="14.5" customHeight="1" x14ac:dyDescent="0.15">
      <c r="A1818" s="5"/>
      <c r="B1818" s="5"/>
      <c r="C1818" s="5"/>
      <c r="D1818" s="5"/>
      <c r="E1818" s="5"/>
      <c r="F1818" s="111"/>
      <c r="G1818" s="5"/>
      <c r="H1818" s="111"/>
      <c r="I1818" s="111"/>
      <c r="J1818" s="5"/>
    </row>
    <row r="1819" spans="1:10" ht="14.5" customHeight="1" x14ac:dyDescent="0.15">
      <c r="A1819" s="5"/>
      <c r="B1819" s="5"/>
      <c r="C1819" s="5"/>
      <c r="D1819" s="5"/>
      <c r="E1819" s="5"/>
      <c r="F1819" s="111"/>
      <c r="G1819" s="5"/>
      <c r="H1819" s="111"/>
      <c r="I1819" s="111"/>
      <c r="J1819" s="5"/>
    </row>
    <row r="1820" spans="1:10" ht="14.5" customHeight="1" x14ac:dyDescent="0.15">
      <c r="A1820" s="5"/>
      <c r="B1820" s="5"/>
      <c r="C1820" s="5"/>
      <c r="D1820" s="5"/>
      <c r="E1820" s="5"/>
      <c r="F1820" s="111"/>
      <c r="G1820" s="5"/>
      <c r="H1820" s="111"/>
      <c r="I1820" s="111"/>
      <c r="J1820" s="5"/>
    </row>
    <row r="1821" spans="1:10" ht="14.5" customHeight="1" x14ac:dyDescent="0.15">
      <c r="A1821" s="5"/>
      <c r="B1821" s="5"/>
      <c r="C1821" s="5"/>
      <c r="D1821" s="5"/>
      <c r="E1821" s="5"/>
      <c r="F1821" s="111"/>
      <c r="G1821" s="5"/>
      <c r="H1821" s="111"/>
      <c r="I1821" s="111"/>
      <c r="J1821" s="5"/>
    </row>
    <row r="1822" spans="1:10" ht="14.5" customHeight="1" x14ac:dyDescent="0.15">
      <c r="A1822" s="5"/>
      <c r="B1822" s="5"/>
      <c r="C1822" s="5"/>
      <c r="D1822" s="5"/>
      <c r="E1822" s="5"/>
      <c r="F1822" s="111"/>
      <c r="G1822" s="5"/>
      <c r="H1822" s="111"/>
      <c r="I1822" s="111"/>
      <c r="J1822" s="5"/>
    </row>
    <row r="1823" spans="1:10" ht="14.5" customHeight="1" x14ac:dyDescent="0.15">
      <c r="A1823" s="5"/>
      <c r="B1823" s="5"/>
      <c r="C1823" s="5"/>
      <c r="D1823" s="5"/>
      <c r="E1823" s="5"/>
      <c r="F1823" s="111"/>
      <c r="G1823" s="5"/>
      <c r="H1823" s="111"/>
      <c r="I1823" s="111"/>
      <c r="J1823" s="5"/>
    </row>
    <row r="1824" spans="1:10" ht="14.5" customHeight="1" x14ac:dyDescent="0.15">
      <c r="A1824" s="5"/>
      <c r="B1824" s="5"/>
      <c r="C1824" s="5"/>
      <c r="D1824" s="5"/>
      <c r="E1824" s="5"/>
      <c r="F1824" s="111"/>
      <c r="G1824" s="5"/>
      <c r="H1824" s="111"/>
      <c r="I1824" s="111"/>
      <c r="J1824" s="5"/>
    </row>
    <row r="1825" spans="1:10" ht="14.5" customHeight="1" x14ac:dyDescent="0.15">
      <c r="A1825" s="5"/>
      <c r="B1825" s="5"/>
      <c r="C1825" s="5"/>
      <c r="D1825" s="5"/>
      <c r="E1825" s="5"/>
      <c r="F1825" s="111"/>
      <c r="G1825" s="5"/>
      <c r="H1825" s="111"/>
      <c r="I1825" s="111"/>
      <c r="J1825" s="5"/>
    </row>
    <row r="1826" spans="1:10" ht="14.5" customHeight="1" x14ac:dyDescent="0.15">
      <c r="A1826" s="5"/>
      <c r="B1826" s="5"/>
      <c r="C1826" s="5"/>
      <c r="D1826" s="5"/>
      <c r="E1826" s="5"/>
      <c r="F1826" s="111"/>
      <c r="G1826" s="5"/>
      <c r="H1826" s="111"/>
      <c r="I1826" s="111"/>
      <c r="J1826" s="5"/>
    </row>
    <row r="1827" spans="1:10" ht="14.5" customHeight="1" x14ac:dyDescent="0.15">
      <c r="A1827" s="5"/>
      <c r="B1827" s="5"/>
      <c r="C1827" s="5"/>
      <c r="D1827" s="5"/>
      <c r="E1827" s="5"/>
      <c r="F1827" s="111"/>
      <c r="G1827" s="5"/>
      <c r="H1827" s="111"/>
      <c r="I1827" s="111"/>
      <c r="J1827" s="5"/>
    </row>
    <row r="1828" spans="1:10" ht="14.5" customHeight="1" x14ac:dyDescent="0.15">
      <c r="A1828" s="5"/>
      <c r="B1828" s="5"/>
      <c r="C1828" s="5"/>
      <c r="D1828" s="5"/>
      <c r="E1828" s="5"/>
      <c r="F1828" s="111"/>
      <c r="G1828" s="5"/>
      <c r="H1828" s="111"/>
      <c r="I1828" s="111"/>
      <c r="J1828" s="5"/>
    </row>
    <row r="1829" spans="1:10" ht="14.5" customHeight="1" x14ac:dyDescent="0.15">
      <c r="A1829" s="5"/>
      <c r="B1829" s="5"/>
      <c r="C1829" s="5"/>
      <c r="D1829" s="5"/>
      <c r="E1829" s="5"/>
      <c r="F1829" s="111"/>
      <c r="G1829" s="5"/>
      <c r="H1829" s="111"/>
      <c r="I1829" s="111"/>
      <c r="J1829" s="5"/>
    </row>
    <row r="1830" spans="1:10" ht="14.5" customHeight="1" x14ac:dyDescent="0.15">
      <c r="A1830" s="5"/>
      <c r="B1830" s="5"/>
      <c r="C1830" s="5"/>
      <c r="D1830" s="5"/>
      <c r="E1830" s="5"/>
      <c r="F1830" s="111"/>
      <c r="G1830" s="5"/>
      <c r="H1830" s="111"/>
      <c r="I1830" s="111"/>
      <c r="J1830" s="5"/>
    </row>
    <row r="1831" spans="1:10" ht="14.5" customHeight="1" x14ac:dyDescent="0.15">
      <c r="A1831" s="5"/>
      <c r="B1831" s="5"/>
      <c r="C1831" s="5"/>
      <c r="D1831" s="5"/>
      <c r="E1831" s="5"/>
      <c r="F1831" s="111"/>
      <c r="G1831" s="5"/>
      <c r="H1831" s="111"/>
      <c r="I1831" s="111"/>
      <c r="J1831" s="5"/>
    </row>
    <row r="1832" spans="1:10" ht="14.5" customHeight="1" x14ac:dyDescent="0.15">
      <c r="A1832" s="5"/>
      <c r="B1832" s="5"/>
      <c r="C1832" s="5"/>
      <c r="D1832" s="5"/>
      <c r="E1832" s="5"/>
      <c r="F1832" s="111"/>
      <c r="G1832" s="5"/>
      <c r="H1832" s="111"/>
      <c r="I1832" s="111"/>
      <c r="J1832" s="5"/>
    </row>
    <row r="1833" spans="1:10" ht="14.5" customHeight="1" x14ac:dyDescent="0.15">
      <c r="A1833" s="5"/>
      <c r="B1833" s="5"/>
      <c r="C1833" s="5"/>
      <c r="D1833" s="5"/>
      <c r="E1833" s="5"/>
      <c r="F1833" s="111"/>
      <c r="G1833" s="5"/>
      <c r="H1833" s="111"/>
      <c r="I1833" s="111"/>
      <c r="J1833" s="5"/>
    </row>
    <row r="1834" spans="1:10" ht="14.5" customHeight="1" x14ac:dyDescent="0.15">
      <c r="A1834" s="5"/>
      <c r="B1834" s="5"/>
      <c r="C1834" s="5"/>
      <c r="D1834" s="5"/>
      <c r="E1834" s="5"/>
      <c r="F1834" s="111"/>
      <c r="G1834" s="5"/>
      <c r="H1834" s="111"/>
      <c r="I1834" s="111"/>
      <c r="J1834" s="5"/>
    </row>
    <row r="1835" spans="1:10" ht="14.5" customHeight="1" x14ac:dyDescent="0.15">
      <c r="A1835" s="5"/>
      <c r="B1835" s="5"/>
      <c r="C1835" s="5"/>
      <c r="D1835" s="5"/>
      <c r="E1835" s="5"/>
      <c r="F1835" s="111"/>
      <c r="G1835" s="5"/>
      <c r="H1835" s="111"/>
      <c r="I1835" s="111"/>
      <c r="J1835" s="5"/>
    </row>
    <row r="1836" spans="1:10" ht="14.5" customHeight="1" x14ac:dyDescent="0.15">
      <c r="A1836" s="5"/>
      <c r="B1836" s="5"/>
      <c r="C1836" s="5"/>
      <c r="D1836" s="5"/>
      <c r="E1836" s="5"/>
      <c r="F1836" s="111"/>
      <c r="G1836" s="5"/>
      <c r="H1836" s="111"/>
      <c r="I1836" s="111"/>
      <c r="J1836" s="5"/>
    </row>
    <row r="1837" spans="1:10" ht="14.5" customHeight="1" x14ac:dyDescent="0.15">
      <c r="A1837" s="5"/>
      <c r="B1837" s="5"/>
      <c r="C1837" s="5"/>
      <c r="D1837" s="5"/>
      <c r="E1837" s="5"/>
      <c r="F1837" s="111"/>
      <c r="G1837" s="5"/>
      <c r="H1837" s="111"/>
      <c r="I1837" s="111"/>
      <c r="J1837" s="5"/>
    </row>
    <row r="1838" spans="1:10" ht="14.5" customHeight="1" x14ac:dyDescent="0.15">
      <c r="A1838" s="5"/>
      <c r="B1838" s="5"/>
      <c r="C1838" s="5"/>
      <c r="D1838" s="5"/>
      <c r="E1838" s="5"/>
      <c r="F1838" s="111"/>
      <c r="G1838" s="5"/>
      <c r="H1838" s="111"/>
      <c r="I1838" s="111"/>
      <c r="J1838" s="5"/>
    </row>
    <row r="1839" spans="1:10" ht="14.5" customHeight="1" x14ac:dyDescent="0.15">
      <c r="A1839" s="5"/>
      <c r="B1839" s="5"/>
      <c r="C1839" s="5"/>
      <c r="D1839" s="5"/>
      <c r="E1839" s="5"/>
      <c r="F1839" s="111"/>
      <c r="G1839" s="5"/>
      <c r="H1839" s="111"/>
      <c r="I1839" s="111"/>
      <c r="J1839" s="5"/>
    </row>
    <row r="1840" spans="1:10" ht="14.5" customHeight="1" x14ac:dyDescent="0.15">
      <c r="A1840" s="5"/>
      <c r="B1840" s="5"/>
      <c r="C1840" s="5"/>
      <c r="D1840" s="5"/>
      <c r="E1840" s="5"/>
      <c r="F1840" s="111"/>
      <c r="G1840" s="5"/>
      <c r="H1840" s="111"/>
      <c r="I1840" s="111"/>
      <c r="J1840" s="5"/>
    </row>
    <row r="1841" spans="1:10" ht="14.5" customHeight="1" x14ac:dyDescent="0.15">
      <c r="A1841" s="5"/>
      <c r="B1841" s="5"/>
      <c r="C1841" s="5"/>
      <c r="D1841" s="5"/>
      <c r="E1841" s="5"/>
      <c r="F1841" s="111"/>
      <c r="G1841" s="5"/>
      <c r="H1841" s="111"/>
      <c r="I1841" s="111"/>
      <c r="J1841" s="5"/>
    </row>
    <row r="1842" spans="1:10" ht="14.5" customHeight="1" x14ac:dyDescent="0.15">
      <c r="A1842" s="5"/>
      <c r="B1842" s="5"/>
      <c r="C1842" s="5"/>
      <c r="D1842" s="5"/>
      <c r="E1842" s="5"/>
      <c r="F1842" s="111"/>
      <c r="G1842" s="5"/>
      <c r="H1842" s="111"/>
      <c r="I1842" s="111"/>
      <c r="J1842" s="5"/>
    </row>
    <row r="1843" spans="1:10" ht="14.5" customHeight="1" x14ac:dyDescent="0.15">
      <c r="A1843" s="5"/>
      <c r="B1843" s="5"/>
      <c r="C1843" s="5"/>
      <c r="D1843" s="5"/>
      <c r="E1843" s="5"/>
      <c r="F1843" s="111"/>
      <c r="G1843" s="5"/>
      <c r="H1843" s="111"/>
      <c r="I1843" s="111"/>
      <c r="J1843" s="5"/>
    </row>
    <row r="1844" spans="1:10" ht="14.5" customHeight="1" x14ac:dyDescent="0.15">
      <c r="A1844" s="5"/>
      <c r="B1844" s="5"/>
      <c r="C1844" s="5"/>
      <c r="D1844" s="5"/>
      <c r="E1844" s="5"/>
      <c r="F1844" s="111"/>
      <c r="G1844" s="5"/>
      <c r="H1844" s="111"/>
      <c r="I1844" s="111"/>
      <c r="J1844" s="5"/>
    </row>
    <row r="1845" spans="1:10" ht="14.5" customHeight="1" x14ac:dyDescent="0.15">
      <c r="A1845" s="5"/>
      <c r="B1845" s="5"/>
      <c r="C1845" s="5"/>
      <c r="D1845" s="5"/>
      <c r="E1845" s="5"/>
      <c r="F1845" s="111"/>
      <c r="G1845" s="5"/>
      <c r="H1845" s="111"/>
      <c r="I1845" s="111"/>
      <c r="J1845" s="5"/>
    </row>
    <row r="1846" spans="1:10" ht="14.5" customHeight="1" x14ac:dyDescent="0.15">
      <c r="A1846" s="5"/>
      <c r="B1846" s="5"/>
      <c r="C1846" s="5"/>
      <c r="D1846" s="5"/>
      <c r="E1846" s="5"/>
      <c r="F1846" s="111"/>
      <c r="G1846" s="5"/>
      <c r="H1846" s="111"/>
      <c r="I1846" s="111"/>
      <c r="J1846" s="5"/>
    </row>
    <row r="1847" spans="1:10" ht="14.5" customHeight="1" x14ac:dyDescent="0.15">
      <c r="A1847" s="5"/>
      <c r="B1847" s="5"/>
      <c r="C1847" s="5"/>
      <c r="D1847" s="5"/>
      <c r="E1847" s="5"/>
      <c r="F1847" s="111"/>
      <c r="G1847" s="5"/>
      <c r="H1847" s="111"/>
      <c r="I1847" s="111"/>
      <c r="J1847" s="5"/>
    </row>
    <row r="1848" spans="1:10" ht="14.5" customHeight="1" x14ac:dyDescent="0.15">
      <c r="A1848" s="5"/>
      <c r="B1848" s="5"/>
      <c r="C1848" s="5"/>
      <c r="D1848" s="5"/>
      <c r="E1848" s="5"/>
      <c r="F1848" s="111"/>
      <c r="G1848" s="5"/>
      <c r="H1848" s="111"/>
      <c r="I1848" s="111"/>
      <c r="J1848" s="5"/>
    </row>
    <row r="1849" spans="1:10" ht="14.5" customHeight="1" x14ac:dyDescent="0.15">
      <c r="A1849" s="5"/>
      <c r="B1849" s="5"/>
      <c r="C1849" s="5"/>
      <c r="D1849" s="5"/>
      <c r="E1849" s="5"/>
      <c r="F1849" s="111"/>
      <c r="G1849" s="5"/>
      <c r="H1849" s="111"/>
      <c r="I1849" s="111"/>
      <c r="J1849" s="5"/>
    </row>
    <row r="1850" spans="1:10" ht="14.5" customHeight="1" x14ac:dyDescent="0.15">
      <c r="A1850" s="5"/>
      <c r="B1850" s="5"/>
      <c r="C1850" s="5"/>
      <c r="D1850" s="5"/>
      <c r="E1850" s="5"/>
      <c r="F1850" s="111"/>
      <c r="G1850" s="5"/>
      <c r="H1850" s="111"/>
      <c r="I1850" s="111"/>
      <c r="J1850" s="5"/>
    </row>
    <row r="1851" spans="1:10" ht="14.5" customHeight="1" x14ac:dyDescent="0.15">
      <c r="A1851" s="5"/>
      <c r="B1851" s="5"/>
      <c r="C1851" s="5"/>
      <c r="D1851" s="5"/>
      <c r="E1851" s="5"/>
      <c r="F1851" s="111"/>
      <c r="G1851" s="5"/>
      <c r="H1851" s="111"/>
      <c r="I1851" s="111"/>
      <c r="J1851" s="5"/>
    </row>
    <row r="1852" spans="1:10" ht="14.5" customHeight="1" x14ac:dyDescent="0.15">
      <c r="A1852" s="5"/>
      <c r="B1852" s="5"/>
      <c r="C1852" s="5"/>
      <c r="D1852" s="5"/>
      <c r="E1852" s="5"/>
      <c r="F1852" s="111"/>
      <c r="G1852" s="5"/>
      <c r="H1852" s="111"/>
      <c r="I1852" s="111"/>
      <c r="J1852" s="5"/>
    </row>
    <row r="1853" spans="1:10" ht="14.5" customHeight="1" x14ac:dyDescent="0.15">
      <c r="A1853" s="5"/>
      <c r="B1853" s="5"/>
      <c r="C1853" s="5"/>
      <c r="D1853" s="5"/>
      <c r="E1853" s="5"/>
      <c r="F1853" s="111"/>
      <c r="G1853" s="5"/>
      <c r="H1853" s="111"/>
      <c r="I1853" s="111"/>
      <c r="J1853" s="5"/>
    </row>
    <row r="1854" spans="1:10" ht="14.5" customHeight="1" x14ac:dyDescent="0.15">
      <c r="A1854" s="5"/>
      <c r="B1854" s="5"/>
      <c r="C1854" s="5"/>
      <c r="D1854" s="5"/>
      <c r="E1854" s="5"/>
      <c r="F1854" s="111"/>
      <c r="G1854" s="5"/>
      <c r="H1854" s="111"/>
      <c r="I1854" s="111"/>
      <c r="J1854" s="5"/>
    </row>
    <row r="1855" spans="1:10" ht="14.5" customHeight="1" x14ac:dyDescent="0.15">
      <c r="A1855" s="5"/>
      <c r="B1855" s="5"/>
      <c r="C1855" s="5"/>
      <c r="D1855" s="5"/>
      <c r="E1855" s="5"/>
      <c r="F1855" s="111"/>
      <c r="G1855" s="5"/>
      <c r="H1855" s="111"/>
      <c r="I1855" s="111"/>
      <c r="J1855" s="5"/>
    </row>
    <row r="1856" spans="1:10" ht="14.5" customHeight="1" x14ac:dyDescent="0.15">
      <c r="A1856" s="5"/>
      <c r="B1856" s="5"/>
      <c r="C1856" s="5"/>
      <c r="D1856" s="5"/>
      <c r="E1856" s="5"/>
      <c r="F1856" s="111"/>
      <c r="G1856" s="5"/>
      <c r="H1856" s="111"/>
      <c r="I1856" s="111"/>
      <c r="J1856" s="5"/>
    </row>
    <row r="1857" spans="1:10" ht="14.5" customHeight="1" x14ac:dyDescent="0.15">
      <c r="A1857" s="5"/>
      <c r="B1857" s="5"/>
      <c r="C1857" s="5"/>
      <c r="D1857" s="5"/>
      <c r="E1857" s="5"/>
      <c r="F1857" s="111"/>
      <c r="G1857" s="5"/>
      <c r="H1857" s="111"/>
      <c r="I1857" s="111"/>
      <c r="J1857" s="5"/>
    </row>
    <row r="1858" spans="1:10" ht="14.5" customHeight="1" x14ac:dyDescent="0.15">
      <c r="A1858" s="5"/>
      <c r="B1858" s="5"/>
      <c r="C1858" s="5"/>
      <c r="D1858" s="5"/>
      <c r="E1858" s="5"/>
      <c r="F1858" s="111"/>
      <c r="G1858" s="5"/>
      <c r="H1858" s="111"/>
      <c r="I1858" s="111"/>
      <c r="J1858" s="5"/>
    </row>
    <row r="1859" spans="1:10" ht="14.5" customHeight="1" x14ac:dyDescent="0.15">
      <c r="A1859" s="5"/>
      <c r="B1859" s="5"/>
      <c r="C1859" s="5"/>
      <c r="D1859" s="5"/>
      <c r="E1859" s="5"/>
      <c r="F1859" s="111"/>
      <c r="G1859" s="5"/>
      <c r="H1859" s="111"/>
      <c r="I1859" s="111"/>
      <c r="J1859" s="5"/>
    </row>
    <row r="1860" spans="1:10" ht="14.5" customHeight="1" x14ac:dyDescent="0.15">
      <c r="A1860" s="5"/>
      <c r="B1860" s="5"/>
      <c r="C1860" s="5"/>
      <c r="D1860" s="5"/>
      <c r="E1860" s="5"/>
      <c r="F1860" s="111"/>
      <c r="G1860" s="5"/>
      <c r="H1860" s="111"/>
      <c r="I1860" s="111"/>
      <c r="J1860" s="5"/>
    </row>
    <row r="1861" spans="1:10" ht="14.5" customHeight="1" x14ac:dyDescent="0.15">
      <c r="A1861" s="5"/>
      <c r="B1861" s="5"/>
      <c r="C1861" s="5"/>
      <c r="D1861" s="5"/>
      <c r="E1861" s="5"/>
      <c r="F1861" s="111"/>
      <c r="G1861" s="5"/>
      <c r="H1861" s="111"/>
      <c r="I1861" s="111"/>
      <c r="J1861" s="5"/>
    </row>
    <row r="1862" spans="1:10" ht="14.5" customHeight="1" x14ac:dyDescent="0.15">
      <c r="A1862" s="5"/>
      <c r="B1862" s="5"/>
      <c r="C1862" s="5"/>
      <c r="D1862" s="5"/>
      <c r="E1862" s="5"/>
      <c r="F1862" s="111"/>
      <c r="G1862" s="5"/>
      <c r="H1862" s="111"/>
      <c r="I1862" s="111"/>
      <c r="J1862" s="5"/>
    </row>
    <row r="1863" spans="1:10" ht="14.5" customHeight="1" x14ac:dyDescent="0.15">
      <c r="A1863" s="5"/>
      <c r="B1863" s="5"/>
      <c r="C1863" s="5"/>
      <c r="D1863" s="5"/>
      <c r="E1863" s="5"/>
      <c r="F1863" s="111"/>
      <c r="G1863" s="5"/>
      <c r="H1863" s="111"/>
      <c r="I1863" s="111"/>
      <c r="J1863" s="5"/>
    </row>
    <row r="1864" spans="1:10" ht="14.5" customHeight="1" x14ac:dyDescent="0.15">
      <c r="A1864" s="5"/>
      <c r="B1864" s="5"/>
      <c r="C1864" s="5"/>
      <c r="D1864" s="5"/>
      <c r="E1864" s="5"/>
      <c r="F1864" s="111"/>
      <c r="G1864" s="5"/>
      <c r="H1864" s="111"/>
      <c r="I1864" s="111"/>
      <c r="J1864" s="5"/>
    </row>
    <row r="1865" spans="1:10" ht="14.5" customHeight="1" x14ac:dyDescent="0.15">
      <c r="A1865" s="5"/>
      <c r="B1865" s="5"/>
      <c r="C1865" s="5"/>
      <c r="D1865" s="5"/>
      <c r="E1865" s="5"/>
      <c r="F1865" s="111"/>
      <c r="G1865" s="5"/>
      <c r="H1865" s="111"/>
      <c r="I1865" s="111"/>
      <c r="J1865" s="5"/>
    </row>
    <row r="1866" spans="1:10" ht="14.5" customHeight="1" x14ac:dyDescent="0.15">
      <c r="A1866" s="5"/>
      <c r="B1866" s="5"/>
      <c r="C1866" s="5"/>
      <c r="D1866" s="5"/>
      <c r="E1866" s="5"/>
      <c r="F1866" s="111"/>
      <c r="G1866" s="5"/>
      <c r="H1866" s="111"/>
      <c r="I1866" s="111"/>
      <c r="J1866" s="5"/>
    </row>
    <row r="1867" spans="1:10" ht="14.5" customHeight="1" x14ac:dyDescent="0.15">
      <c r="A1867" s="5"/>
      <c r="B1867" s="5"/>
      <c r="C1867" s="5"/>
      <c r="D1867" s="5"/>
      <c r="E1867" s="5"/>
      <c r="F1867" s="111"/>
      <c r="G1867" s="5"/>
      <c r="H1867" s="111"/>
      <c r="I1867" s="111"/>
      <c r="J1867" s="5"/>
    </row>
    <row r="1868" spans="1:10" ht="14.5" customHeight="1" x14ac:dyDescent="0.15">
      <c r="A1868" s="5"/>
      <c r="B1868" s="5"/>
      <c r="C1868" s="5"/>
      <c r="D1868" s="5"/>
      <c r="E1868" s="5"/>
      <c r="F1868" s="111"/>
      <c r="G1868" s="5"/>
      <c r="H1868" s="111"/>
      <c r="I1868" s="111"/>
      <c r="J1868" s="5"/>
    </row>
    <row r="1869" spans="1:10" ht="14.5" customHeight="1" x14ac:dyDescent="0.15">
      <c r="A1869" s="5"/>
      <c r="B1869" s="5"/>
      <c r="C1869" s="5"/>
      <c r="D1869" s="5"/>
      <c r="E1869" s="5"/>
      <c r="F1869" s="111"/>
      <c r="G1869" s="5"/>
      <c r="H1869" s="111"/>
      <c r="I1869" s="111"/>
      <c r="J1869" s="5"/>
    </row>
    <row r="1870" spans="1:10" ht="14.5" customHeight="1" x14ac:dyDescent="0.15">
      <c r="A1870" s="5"/>
      <c r="B1870" s="5"/>
      <c r="C1870" s="5"/>
      <c r="D1870" s="5"/>
      <c r="E1870" s="5"/>
      <c r="F1870" s="111"/>
      <c r="G1870" s="5"/>
      <c r="H1870" s="111"/>
      <c r="I1870" s="111"/>
      <c r="J1870" s="5"/>
    </row>
    <row r="1871" spans="1:10" ht="14.5" customHeight="1" x14ac:dyDescent="0.15">
      <c r="A1871" s="5"/>
      <c r="B1871" s="5"/>
      <c r="C1871" s="5"/>
      <c r="D1871" s="5"/>
      <c r="E1871" s="5"/>
      <c r="F1871" s="111"/>
      <c r="G1871" s="5"/>
      <c r="H1871" s="111"/>
      <c r="I1871" s="111"/>
      <c r="J1871" s="5"/>
    </row>
    <row r="1872" spans="1:10" ht="14.5" customHeight="1" x14ac:dyDescent="0.15">
      <c r="A1872" s="5"/>
      <c r="B1872" s="5"/>
      <c r="C1872" s="5"/>
      <c r="D1872" s="5"/>
      <c r="E1872" s="5"/>
      <c r="F1872" s="111"/>
      <c r="G1872" s="5"/>
      <c r="H1872" s="111"/>
      <c r="I1872" s="111"/>
      <c r="J1872" s="5"/>
    </row>
    <row r="1873" spans="1:10" ht="14.5" customHeight="1" x14ac:dyDescent="0.15">
      <c r="A1873" s="5"/>
      <c r="B1873" s="5"/>
      <c r="C1873" s="5"/>
      <c r="D1873" s="5"/>
      <c r="E1873" s="5"/>
      <c r="F1873" s="111"/>
      <c r="G1873" s="5"/>
      <c r="H1873" s="111"/>
      <c r="I1873" s="111"/>
      <c r="J1873" s="5"/>
    </row>
    <row r="1874" spans="1:10" ht="14.5" customHeight="1" x14ac:dyDescent="0.15">
      <c r="A1874" s="5"/>
      <c r="B1874" s="5"/>
      <c r="C1874" s="5"/>
      <c r="D1874" s="5"/>
      <c r="E1874" s="5"/>
      <c r="F1874" s="111"/>
      <c r="G1874" s="5"/>
      <c r="H1874" s="111"/>
      <c r="I1874" s="111"/>
      <c r="J1874" s="5"/>
    </row>
    <row r="1875" spans="1:10" ht="14.5" customHeight="1" x14ac:dyDescent="0.15">
      <c r="A1875" s="5"/>
      <c r="B1875" s="5"/>
      <c r="C1875" s="5"/>
      <c r="D1875" s="5"/>
      <c r="E1875" s="5"/>
      <c r="F1875" s="111"/>
      <c r="G1875" s="5"/>
      <c r="H1875" s="111"/>
      <c r="I1875" s="111"/>
      <c r="J1875" s="5"/>
    </row>
    <row r="1876" spans="1:10" ht="14.5" customHeight="1" x14ac:dyDescent="0.15">
      <c r="A1876" s="5"/>
      <c r="B1876" s="5"/>
      <c r="C1876" s="5"/>
      <c r="D1876" s="5"/>
      <c r="E1876" s="5"/>
      <c r="F1876" s="111"/>
      <c r="G1876" s="5"/>
      <c r="H1876" s="111"/>
      <c r="I1876" s="111"/>
      <c r="J1876" s="5"/>
    </row>
    <row r="1877" spans="1:10" ht="14.5" customHeight="1" x14ac:dyDescent="0.15">
      <c r="A1877" s="5"/>
      <c r="B1877" s="5"/>
      <c r="C1877" s="5"/>
      <c r="D1877" s="5"/>
      <c r="E1877" s="5"/>
      <c r="F1877" s="111"/>
      <c r="G1877" s="5"/>
      <c r="H1877" s="111"/>
      <c r="I1877" s="111"/>
      <c r="J1877" s="5"/>
    </row>
    <row r="1878" spans="1:10" ht="14.5" customHeight="1" x14ac:dyDescent="0.15">
      <c r="A1878" s="5"/>
      <c r="B1878" s="5"/>
      <c r="C1878" s="5"/>
      <c r="D1878" s="5"/>
      <c r="E1878" s="5"/>
      <c r="F1878" s="111"/>
      <c r="G1878" s="5"/>
      <c r="H1878" s="111"/>
      <c r="I1878" s="111"/>
      <c r="J1878" s="5"/>
    </row>
    <row r="1879" spans="1:10" ht="14.5" customHeight="1" x14ac:dyDescent="0.15">
      <c r="A1879" s="5"/>
      <c r="B1879" s="5"/>
      <c r="C1879" s="5"/>
      <c r="D1879" s="5"/>
      <c r="E1879" s="5"/>
      <c r="F1879" s="111"/>
      <c r="G1879" s="5"/>
      <c r="H1879" s="111"/>
      <c r="I1879" s="111"/>
      <c r="J1879" s="5"/>
    </row>
    <row r="1880" spans="1:10" ht="14.5" customHeight="1" x14ac:dyDescent="0.15">
      <c r="A1880" s="5"/>
      <c r="B1880" s="5"/>
      <c r="C1880" s="5"/>
      <c r="D1880" s="5"/>
      <c r="E1880" s="5"/>
      <c r="F1880" s="111"/>
      <c r="G1880" s="5"/>
      <c r="H1880" s="111"/>
      <c r="I1880" s="111"/>
      <c r="J1880" s="5"/>
    </row>
    <row r="1881" spans="1:10" ht="14.5" customHeight="1" x14ac:dyDescent="0.15">
      <c r="A1881" s="5"/>
      <c r="B1881" s="5"/>
      <c r="C1881" s="5"/>
      <c r="D1881" s="5"/>
      <c r="E1881" s="5"/>
      <c r="F1881" s="111"/>
      <c r="G1881" s="5"/>
      <c r="H1881" s="111"/>
      <c r="I1881" s="111"/>
      <c r="J1881" s="5"/>
    </row>
    <row r="1882" spans="1:10" ht="14.5" customHeight="1" x14ac:dyDescent="0.15">
      <c r="A1882" s="5"/>
      <c r="B1882" s="5"/>
      <c r="C1882" s="5"/>
      <c r="D1882" s="5"/>
      <c r="E1882" s="5"/>
      <c r="F1882" s="111"/>
      <c r="G1882" s="5"/>
      <c r="H1882" s="111"/>
      <c r="I1882" s="111"/>
      <c r="J1882" s="5"/>
    </row>
    <row r="1883" spans="1:10" ht="14.5" customHeight="1" x14ac:dyDescent="0.15">
      <c r="A1883" s="5"/>
      <c r="B1883" s="5"/>
      <c r="C1883" s="5"/>
      <c r="D1883" s="5"/>
      <c r="E1883" s="5"/>
      <c r="F1883" s="111"/>
      <c r="G1883" s="5"/>
      <c r="H1883" s="111"/>
      <c r="I1883" s="111"/>
      <c r="J1883" s="5"/>
    </row>
    <row r="1884" spans="1:10" ht="14.5" customHeight="1" x14ac:dyDescent="0.15">
      <c r="A1884" s="5"/>
      <c r="B1884" s="5"/>
      <c r="C1884" s="5"/>
      <c r="D1884" s="5"/>
      <c r="E1884" s="5"/>
      <c r="F1884" s="111"/>
      <c r="G1884" s="5"/>
      <c r="H1884" s="111"/>
      <c r="I1884" s="111"/>
      <c r="J1884" s="5"/>
    </row>
    <row r="1885" spans="1:10" ht="14.5" customHeight="1" x14ac:dyDescent="0.15">
      <c r="A1885" s="5"/>
      <c r="B1885" s="5"/>
      <c r="C1885" s="5"/>
      <c r="D1885" s="5"/>
      <c r="E1885" s="5"/>
      <c r="F1885" s="111"/>
      <c r="G1885" s="5"/>
      <c r="H1885" s="111"/>
      <c r="I1885" s="111"/>
      <c r="J1885" s="5"/>
    </row>
    <row r="1886" spans="1:10" ht="14.5" customHeight="1" x14ac:dyDescent="0.15">
      <c r="A1886" s="5"/>
      <c r="B1886" s="5"/>
      <c r="C1886" s="5"/>
      <c r="D1886" s="5"/>
      <c r="E1886" s="5"/>
      <c r="F1886" s="111"/>
      <c r="G1886" s="5"/>
      <c r="H1886" s="111"/>
      <c r="I1886" s="111"/>
      <c r="J1886" s="5"/>
    </row>
    <row r="1887" spans="1:10" ht="14.5" customHeight="1" x14ac:dyDescent="0.15">
      <c r="A1887" s="5"/>
      <c r="B1887" s="5"/>
      <c r="C1887" s="5"/>
      <c r="D1887" s="5"/>
      <c r="E1887" s="5"/>
      <c r="F1887" s="111"/>
      <c r="G1887" s="5"/>
      <c r="H1887" s="111"/>
      <c r="I1887" s="111"/>
      <c r="J1887" s="5"/>
    </row>
    <row r="1888" spans="1:10" ht="14.5" customHeight="1" x14ac:dyDescent="0.15">
      <c r="A1888" s="5"/>
      <c r="B1888" s="5"/>
      <c r="C1888" s="5"/>
      <c r="D1888" s="5"/>
      <c r="E1888" s="5"/>
      <c r="F1888" s="111"/>
      <c r="G1888" s="5"/>
      <c r="H1888" s="111"/>
      <c r="I1888" s="111"/>
      <c r="J1888" s="5"/>
    </row>
    <row r="1889" spans="1:10" ht="14.5" customHeight="1" x14ac:dyDescent="0.15">
      <c r="A1889" s="5"/>
      <c r="B1889" s="5"/>
      <c r="C1889" s="5"/>
      <c r="D1889" s="5"/>
      <c r="E1889" s="5"/>
      <c r="F1889" s="111"/>
      <c r="G1889" s="5"/>
      <c r="H1889" s="111"/>
      <c r="I1889" s="111"/>
      <c r="J1889" s="5"/>
    </row>
    <row r="1890" spans="1:10" ht="14.5" customHeight="1" x14ac:dyDescent="0.15">
      <c r="A1890" s="5"/>
      <c r="B1890" s="5"/>
      <c r="C1890" s="5"/>
      <c r="D1890" s="5"/>
      <c r="E1890" s="5"/>
      <c r="F1890" s="111"/>
      <c r="G1890" s="5"/>
      <c r="H1890" s="111"/>
      <c r="I1890" s="111"/>
      <c r="J1890" s="5"/>
    </row>
    <row r="1891" spans="1:10" ht="14.5" customHeight="1" x14ac:dyDescent="0.15">
      <c r="A1891" s="5"/>
      <c r="B1891" s="5"/>
      <c r="C1891" s="5"/>
      <c r="D1891" s="5"/>
      <c r="E1891" s="5"/>
      <c r="F1891" s="111"/>
      <c r="G1891" s="5"/>
      <c r="H1891" s="111"/>
      <c r="I1891" s="111"/>
      <c r="J1891" s="5"/>
    </row>
    <row r="1892" spans="1:10" ht="14.5" customHeight="1" x14ac:dyDescent="0.15">
      <c r="A1892" s="5"/>
      <c r="B1892" s="5"/>
      <c r="C1892" s="5"/>
      <c r="D1892" s="5"/>
      <c r="E1892" s="5"/>
      <c r="F1892" s="111"/>
      <c r="G1892" s="5"/>
      <c r="H1892" s="111"/>
      <c r="I1892" s="111"/>
      <c r="J1892" s="5"/>
    </row>
    <row r="1893" spans="1:10" ht="14.5" customHeight="1" x14ac:dyDescent="0.15">
      <c r="A1893" s="5"/>
      <c r="B1893" s="5"/>
      <c r="C1893" s="5"/>
      <c r="D1893" s="5"/>
      <c r="E1893" s="5"/>
      <c r="F1893" s="111"/>
      <c r="G1893" s="5"/>
      <c r="H1893" s="111"/>
      <c r="I1893" s="111"/>
      <c r="J1893" s="5"/>
    </row>
    <row r="1894" spans="1:10" ht="14.5" customHeight="1" x14ac:dyDescent="0.15">
      <c r="A1894" s="5"/>
      <c r="B1894" s="5"/>
      <c r="C1894" s="5"/>
      <c r="D1894" s="5"/>
      <c r="E1894" s="5"/>
      <c r="F1894" s="111"/>
      <c r="G1894" s="5"/>
      <c r="H1894" s="111"/>
      <c r="I1894" s="111"/>
      <c r="J1894" s="5"/>
    </row>
    <row r="1895" spans="1:10" ht="14.5" customHeight="1" x14ac:dyDescent="0.15">
      <c r="A1895" s="5"/>
      <c r="B1895" s="5"/>
      <c r="C1895" s="5"/>
      <c r="D1895" s="5"/>
      <c r="E1895" s="5"/>
      <c r="F1895" s="111"/>
      <c r="G1895" s="5"/>
      <c r="H1895" s="111"/>
      <c r="I1895" s="111"/>
      <c r="J1895" s="5"/>
    </row>
    <row r="1896" spans="1:10" ht="14.5" customHeight="1" x14ac:dyDescent="0.15">
      <c r="A1896" s="5"/>
      <c r="B1896" s="5"/>
      <c r="C1896" s="5"/>
      <c r="D1896" s="5"/>
      <c r="E1896" s="5"/>
      <c r="F1896" s="111"/>
      <c r="G1896" s="5"/>
      <c r="H1896" s="111"/>
      <c r="I1896" s="111"/>
      <c r="J1896" s="5"/>
    </row>
    <row r="1897" spans="1:10" ht="14.5" customHeight="1" x14ac:dyDescent="0.15">
      <c r="A1897" s="5"/>
      <c r="B1897" s="5"/>
      <c r="C1897" s="5"/>
      <c r="D1897" s="5"/>
      <c r="E1897" s="5"/>
      <c r="F1897" s="111"/>
      <c r="G1897" s="5"/>
      <c r="H1897" s="111"/>
      <c r="I1897" s="111"/>
      <c r="J1897" s="5"/>
    </row>
    <row r="1898" spans="1:10" ht="14.5" customHeight="1" x14ac:dyDescent="0.15">
      <c r="A1898" s="5"/>
      <c r="B1898" s="5"/>
      <c r="C1898" s="5"/>
      <c r="D1898" s="5"/>
      <c r="E1898" s="5"/>
      <c r="F1898" s="111"/>
      <c r="G1898" s="5"/>
      <c r="H1898" s="111"/>
      <c r="I1898" s="111"/>
      <c r="J1898" s="5"/>
    </row>
    <row r="1899" spans="1:10" ht="14.5" customHeight="1" x14ac:dyDescent="0.15">
      <c r="A1899" s="5"/>
      <c r="B1899" s="5"/>
      <c r="C1899" s="5"/>
      <c r="D1899" s="5"/>
      <c r="E1899" s="5"/>
      <c r="F1899" s="111"/>
      <c r="G1899" s="5"/>
      <c r="H1899" s="111"/>
      <c r="I1899" s="111"/>
      <c r="J1899" s="5"/>
    </row>
    <row r="1900" spans="1:10" ht="14.5" customHeight="1" x14ac:dyDescent="0.15">
      <c r="A1900" s="5"/>
      <c r="B1900" s="5"/>
      <c r="C1900" s="5"/>
      <c r="D1900" s="5"/>
      <c r="E1900" s="5"/>
      <c r="F1900" s="111"/>
      <c r="G1900" s="5"/>
      <c r="H1900" s="111"/>
      <c r="I1900" s="111"/>
      <c r="J1900" s="5"/>
    </row>
    <row r="1901" spans="1:10" ht="14.5" customHeight="1" x14ac:dyDescent="0.15">
      <c r="A1901" s="5"/>
      <c r="B1901" s="5"/>
      <c r="C1901" s="5"/>
      <c r="D1901" s="5"/>
      <c r="E1901" s="5"/>
      <c r="F1901" s="111"/>
      <c r="G1901" s="5"/>
      <c r="H1901" s="111"/>
      <c r="I1901" s="111"/>
      <c r="J1901" s="5"/>
    </row>
    <row r="1902" spans="1:10" ht="14.5" customHeight="1" x14ac:dyDescent="0.15">
      <c r="A1902" s="5"/>
      <c r="B1902" s="5"/>
      <c r="C1902" s="5"/>
      <c r="D1902" s="5"/>
      <c r="E1902" s="5"/>
      <c r="F1902" s="111"/>
      <c r="G1902" s="5"/>
      <c r="H1902" s="111"/>
      <c r="I1902" s="111"/>
      <c r="J1902" s="5"/>
    </row>
    <row r="1903" spans="1:10" ht="14.5" customHeight="1" x14ac:dyDescent="0.15">
      <c r="A1903" s="5"/>
      <c r="B1903" s="5"/>
      <c r="C1903" s="5"/>
      <c r="D1903" s="5"/>
      <c r="E1903" s="5"/>
      <c r="F1903" s="111"/>
      <c r="G1903" s="5"/>
      <c r="H1903" s="111"/>
      <c r="I1903" s="111"/>
      <c r="J1903" s="5"/>
    </row>
    <row r="1904" spans="1:10" ht="14.5" customHeight="1" x14ac:dyDescent="0.15">
      <c r="A1904" s="5"/>
      <c r="B1904" s="5"/>
      <c r="C1904" s="5"/>
      <c r="D1904" s="5"/>
      <c r="E1904" s="5"/>
      <c r="F1904" s="111"/>
      <c r="G1904" s="5"/>
      <c r="H1904" s="111"/>
      <c r="I1904" s="111"/>
      <c r="J1904" s="5"/>
    </row>
    <row r="1905" spans="1:10" ht="14.5" customHeight="1" x14ac:dyDescent="0.15">
      <c r="A1905" s="5"/>
      <c r="B1905" s="5"/>
      <c r="C1905" s="5"/>
      <c r="D1905" s="5"/>
      <c r="E1905" s="5"/>
      <c r="F1905" s="111"/>
      <c r="G1905" s="5"/>
      <c r="H1905" s="111"/>
      <c r="I1905" s="111"/>
      <c r="J1905" s="5"/>
    </row>
    <row r="1906" spans="1:10" ht="14.5" customHeight="1" x14ac:dyDescent="0.15">
      <c r="A1906" s="5"/>
      <c r="B1906" s="5"/>
      <c r="C1906" s="5"/>
      <c r="D1906" s="5"/>
      <c r="E1906" s="5"/>
      <c r="F1906" s="111"/>
      <c r="G1906" s="5"/>
      <c r="H1906" s="111"/>
      <c r="I1906" s="111"/>
      <c r="J1906" s="5"/>
    </row>
    <row r="1907" spans="1:10" ht="14.5" customHeight="1" x14ac:dyDescent="0.15">
      <c r="A1907" s="5"/>
      <c r="B1907" s="5"/>
      <c r="C1907" s="5"/>
      <c r="D1907" s="5"/>
      <c r="E1907" s="5"/>
      <c r="F1907" s="111"/>
      <c r="G1907" s="5"/>
      <c r="H1907" s="111"/>
      <c r="I1907" s="111"/>
      <c r="J1907" s="5"/>
    </row>
    <row r="1908" spans="1:10" ht="14.5" customHeight="1" x14ac:dyDescent="0.15">
      <c r="A1908" s="5"/>
      <c r="B1908" s="5"/>
      <c r="C1908" s="5"/>
      <c r="D1908" s="5"/>
      <c r="E1908" s="5"/>
      <c r="F1908" s="111"/>
      <c r="G1908" s="5"/>
      <c r="H1908" s="111"/>
      <c r="I1908" s="111"/>
      <c r="J1908" s="5"/>
    </row>
    <row r="1909" spans="1:10" ht="14.5" customHeight="1" x14ac:dyDescent="0.15">
      <c r="A1909" s="5"/>
      <c r="B1909" s="5"/>
      <c r="C1909" s="5"/>
      <c r="D1909" s="5"/>
      <c r="E1909" s="5"/>
      <c r="F1909" s="111"/>
      <c r="G1909" s="5"/>
      <c r="H1909" s="111"/>
      <c r="I1909" s="111"/>
      <c r="J1909" s="5"/>
    </row>
    <row r="1910" spans="1:10" ht="14.5" customHeight="1" x14ac:dyDescent="0.15">
      <c r="A1910" s="5"/>
      <c r="B1910" s="5"/>
      <c r="C1910" s="5"/>
      <c r="D1910" s="5"/>
      <c r="E1910" s="5"/>
      <c r="F1910" s="111"/>
      <c r="G1910" s="5"/>
      <c r="H1910" s="111"/>
      <c r="I1910" s="111"/>
      <c r="J1910" s="5"/>
    </row>
    <row r="1911" spans="1:10" ht="14.5" customHeight="1" x14ac:dyDescent="0.15">
      <c r="A1911" s="5"/>
      <c r="B1911" s="5"/>
      <c r="C1911" s="5"/>
      <c r="D1911" s="5"/>
      <c r="E1911" s="5"/>
      <c r="F1911" s="111"/>
      <c r="G1911" s="5"/>
      <c r="H1911" s="111"/>
      <c r="I1911" s="111"/>
      <c r="J1911" s="5"/>
    </row>
    <row r="1912" spans="1:10" ht="14.5" customHeight="1" x14ac:dyDescent="0.15">
      <c r="A1912" s="5"/>
      <c r="B1912" s="5"/>
      <c r="C1912" s="5"/>
      <c r="D1912" s="5"/>
      <c r="E1912" s="5"/>
      <c r="F1912" s="111"/>
      <c r="G1912" s="5"/>
      <c r="H1912" s="111"/>
      <c r="I1912" s="111"/>
      <c r="J1912" s="5"/>
    </row>
    <row r="1913" spans="1:10" ht="14.5" customHeight="1" x14ac:dyDescent="0.15">
      <c r="A1913" s="5"/>
      <c r="B1913" s="5"/>
      <c r="C1913" s="5"/>
      <c r="D1913" s="5"/>
      <c r="E1913" s="5"/>
      <c r="F1913" s="111"/>
      <c r="G1913" s="5"/>
      <c r="H1913" s="111"/>
      <c r="I1913" s="111"/>
      <c r="J1913" s="5"/>
    </row>
    <row r="1914" spans="1:10" ht="14.5" customHeight="1" x14ac:dyDescent="0.15">
      <c r="A1914" s="5"/>
      <c r="B1914" s="5"/>
      <c r="C1914" s="5"/>
      <c r="D1914" s="5"/>
      <c r="E1914" s="5"/>
      <c r="F1914" s="111"/>
      <c r="G1914" s="5"/>
      <c r="H1914" s="111"/>
      <c r="I1914" s="111"/>
      <c r="J1914" s="5"/>
    </row>
    <row r="1915" spans="1:10" ht="14.5" customHeight="1" x14ac:dyDescent="0.15">
      <c r="A1915" s="5"/>
      <c r="B1915" s="5"/>
      <c r="C1915" s="5"/>
      <c r="D1915" s="5"/>
      <c r="E1915" s="5"/>
      <c r="F1915" s="111"/>
      <c r="G1915" s="5"/>
      <c r="H1915" s="111"/>
      <c r="I1915" s="111"/>
      <c r="J1915" s="5"/>
    </row>
    <row r="1916" spans="1:10" ht="14.5" customHeight="1" x14ac:dyDescent="0.15">
      <c r="A1916" s="5"/>
      <c r="B1916" s="5"/>
      <c r="C1916" s="5"/>
      <c r="D1916" s="5"/>
      <c r="E1916" s="5"/>
      <c r="F1916" s="111"/>
      <c r="G1916" s="5"/>
      <c r="H1916" s="111"/>
      <c r="I1916" s="111"/>
      <c r="J1916" s="5"/>
    </row>
    <row r="1917" spans="1:10" ht="14.5" customHeight="1" x14ac:dyDescent="0.15">
      <c r="A1917" s="5"/>
      <c r="B1917" s="5"/>
      <c r="C1917" s="5"/>
      <c r="D1917" s="5"/>
      <c r="E1917" s="5"/>
      <c r="F1917" s="111"/>
      <c r="G1917" s="5"/>
      <c r="H1917" s="111"/>
      <c r="I1917" s="111"/>
      <c r="J1917" s="5"/>
    </row>
    <row r="1918" spans="1:10" ht="14.5" customHeight="1" x14ac:dyDescent="0.15">
      <c r="A1918" s="5"/>
      <c r="B1918" s="5"/>
      <c r="C1918" s="5"/>
      <c r="D1918" s="5"/>
      <c r="E1918" s="5"/>
      <c r="F1918" s="111"/>
      <c r="G1918" s="5"/>
      <c r="H1918" s="111"/>
      <c r="I1918" s="111"/>
      <c r="J1918" s="5"/>
    </row>
    <row r="1919" spans="1:10" ht="14.5" customHeight="1" x14ac:dyDescent="0.15">
      <c r="A1919" s="5"/>
      <c r="B1919" s="5"/>
      <c r="C1919" s="5"/>
      <c r="D1919" s="5"/>
      <c r="E1919" s="5"/>
      <c r="F1919" s="111"/>
      <c r="G1919" s="5"/>
      <c r="H1919" s="111"/>
      <c r="I1919" s="111"/>
      <c r="J1919" s="5"/>
    </row>
    <row r="1920" spans="1:10" ht="14.5" customHeight="1" x14ac:dyDescent="0.15">
      <c r="A1920" s="5"/>
      <c r="B1920" s="5"/>
      <c r="C1920" s="5"/>
      <c r="D1920" s="5"/>
      <c r="E1920" s="5"/>
      <c r="F1920" s="111"/>
      <c r="G1920" s="5"/>
      <c r="H1920" s="111"/>
      <c r="I1920" s="111"/>
      <c r="J1920" s="5"/>
    </row>
    <row r="1921" spans="1:10" ht="14.5" customHeight="1" x14ac:dyDescent="0.15">
      <c r="A1921" s="5"/>
      <c r="B1921" s="5"/>
      <c r="C1921" s="5"/>
      <c r="D1921" s="5"/>
      <c r="E1921" s="5"/>
      <c r="F1921" s="111"/>
      <c r="G1921" s="5"/>
      <c r="H1921" s="111"/>
      <c r="I1921" s="111"/>
      <c r="J1921" s="5"/>
    </row>
    <row r="1922" spans="1:10" ht="14.5" customHeight="1" x14ac:dyDescent="0.15">
      <c r="A1922" s="5"/>
      <c r="B1922" s="5"/>
      <c r="C1922" s="5"/>
      <c r="D1922" s="5"/>
      <c r="E1922" s="5"/>
      <c r="F1922" s="111"/>
      <c r="G1922" s="5"/>
      <c r="H1922" s="111"/>
      <c r="I1922" s="111"/>
      <c r="J1922" s="5"/>
    </row>
    <row r="1923" spans="1:10" ht="14.5" customHeight="1" x14ac:dyDescent="0.15">
      <c r="A1923" s="5"/>
      <c r="B1923" s="5"/>
      <c r="C1923" s="5"/>
      <c r="D1923" s="5"/>
      <c r="E1923" s="5"/>
      <c r="F1923" s="111"/>
      <c r="G1923" s="5"/>
      <c r="H1923" s="111"/>
      <c r="I1923" s="111"/>
      <c r="J1923" s="5"/>
    </row>
    <row r="1924" spans="1:10" ht="14.5" customHeight="1" x14ac:dyDescent="0.15">
      <c r="A1924" s="5"/>
      <c r="B1924" s="5"/>
      <c r="C1924" s="5"/>
      <c r="D1924" s="5"/>
      <c r="E1924" s="5"/>
      <c r="F1924" s="111"/>
      <c r="G1924" s="5"/>
      <c r="H1924" s="111"/>
      <c r="I1924" s="111"/>
      <c r="J1924" s="5"/>
    </row>
    <row r="1925" spans="1:10" ht="14.5" customHeight="1" x14ac:dyDescent="0.15">
      <c r="A1925" s="5"/>
      <c r="B1925" s="5"/>
      <c r="C1925" s="5"/>
      <c r="D1925" s="5"/>
      <c r="E1925" s="5"/>
      <c r="F1925" s="111"/>
      <c r="G1925" s="5"/>
      <c r="H1925" s="111"/>
      <c r="I1925" s="111"/>
      <c r="J1925" s="5"/>
    </row>
    <row r="1926" spans="1:10" ht="14.5" customHeight="1" x14ac:dyDescent="0.15">
      <c r="A1926" s="5"/>
      <c r="B1926" s="5"/>
      <c r="C1926" s="5"/>
      <c r="D1926" s="5"/>
      <c r="E1926" s="5"/>
      <c r="F1926" s="111"/>
      <c r="G1926" s="5"/>
      <c r="H1926" s="111"/>
      <c r="I1926" s="111"/>
      <c r="J1926" s="5"/>
    </row>
    <row r="1927" spans="1:10" ht="14.5" customHeight="1" x14ac:dyDescent="0.15">
      <c r="A1927" s="5"/>
      <c r="B1927" s="5"/>
      <c r="C1927" s="5"/>
      <c r="D1927" s="5"/>
      <c r="E1927" s="5"/>
      <c r="F1927" s="111"/>
      <c r="G1927" s="5"/>
      <c r="H1927" s="111"/>
      <c r="I1927" s="111"/>
      <c r="J1927" s="5"/>
    </row>
    <row r="1928" spans="1:10" ht="14.5" customHeight="1" x14ac:dyDescent="0.15">
      <c r="A1928" s="5"/>
      <c r="B1928" s="5"/>
      <c r="C1928" s="5"/>
      <c r="D1928" s="5"/>
      <c r="E1928" s="5"/>
      <c r="F1928" s="111"/>
      <c r="G1928" s="5"/>
      <c r="H1928" s="111"/>
      <c r="I1928" s="111"/>
      <c r="J1928" s="5"/>
    </row>
    <row r="1929" spans="1:10" ht="14.5" customHeight="1" x14ac:dyDescent="0.15">
      <c r="A1929" s="5"/>
      <c r="B1929" s="5"/>
      <c r="C1929" s="5"/>
      <c r="D1929" s="5"/>
      <c r="E1929" s="5"/>
      <c r="F1929" s="111"/>
      <c r="G1929" s="5"/>
      <c r="H1929" s="111"/>
      <c r="I1929" s="111"/>
      <c r="J1929" s="5"/>
    </row>
    <row r="1930" spans="1:10" ht="14.5" customHeight="1" x14ac:dyDescent="0.15">
      <c r="A1930" s="5"/>
      <c r="B1930" s="5"/>
      <c r="C1930" s="5"/>
      <c r="D1930" s="5"/>
      <c r="E1930" s="5"/>
      <c r="F1930" s="111"/>
      <c r="G1930" s="5"/>
      <c r="H1930" s="111"/>
      <c r="I1930" s="111"/>
      <c r="J1930" s="5"/>
    </row>
    <row r="1931" spans="1:10" ht="14.5" customHeight="1" x14ac:dyDescent="0.15">
      <c r="A1931" s="5"/>
      <c r="B1931" s="5"/>
      <c r="C1931" s="5"/>
      <c r="D1931" s="5"/>
      <c r="E1931" s="5"/>
      <c r="F1931" s="111"/>
      <c r="G1931" s="5"/>
      <c r="H1931" s="111"/>
      <c r="I1931" s="111"/>
      <c r="J1931" s="5"/>
    </row>
    <row r="1932" spans="1:10" ht="14.5" customHeight="1" x14ac:dyDescent="0.15">
      <c r="A1932" s="5"/>
      <c r="B1932" s="5"/>
      <c r="C1932" s="5"/>
      <c r="D1932" s="5"/>
      <c r="E1932" s="5"/>
      <c r="F1932" s="111"/>
      <c r="G1932" s="5"/>
      <c r="H1932" s="111"/>
      <c r="I1932" s="111"/>
      <c r="J1932" s="5"/>
    </row>
    <row r="1933" spans="1:10" ht="14.5" customHeight="1" x14ac:dyDescent="0.15">
      <c r="A1933" s="5"/>
      <c r="B1933" s="5"/>
      <c r="C1933" s="5"/>
      <c r="D1933" s="5"/>
      <c r="E1933" s="5"/>
      <c r="F1933" s="111"/>
      <c r="G1933" s="5"/>
      <c r="H1933" s="111"/>
      <c r="I1933" s="111"/>
      <c r="J1933" s="5"/>
    </row>
    <row r="1934" spans="1:10" ht="14.5" customHeight="1" x14ac:dyDescent="0.15">
      <c r="A1934" s="5"/>
      <c r="B1934" s="5"/>
      <c r="C1934" s="5"/>
      <c r="D1934" s="5"/>
      <c r="E1934" s="5"/>
      <c r="F1934" s="111"/>
      <c r="G1934" s="5"/>
      <c r="H1934" s="111"/>
      <c r="I1934" s="111"/>
      <c r="J1934" s="5"/>
    </row>
    <row r="1935" spans="1:10" ht="14.5" customHeight="1" x14ac:dyDescent="0.15">
      <c r="A1935" s="5"/>
      <c r="B1935" s="5"/>
      <c r="C1935" s="5"/>
      <c r="D1935" s="5"/>
      <c r="E1935" s="5"/>
      <c r="F1935" s="111"/>
      <c r="G1935" s="5"/>
      <c r="H1935" s="111"/>
      <c r="I1935" s="111"/>
      <c r="J1935" s="5"/>
    </row>
    <row r="1936" spans="1:10" ht="14.5" customHeight="1" x14ac:dyDescent="0.15">
      <c r="A1936" s="5"/>
      <c r="B1936" s="5"/>
      <c r="C1936" s="5"/>
      <c r="D1936" s="5"/>
      <c r="E1936" s="5"/>
      <c r="F1936" s="111"/>
      <c r="G1936" s="5"/>
      <c r="H1936" s="111"/>
      <c r="I1936" s="111"/>
      <c r="J1936" s="5"/>
    </row>
    <row r="1937" spans="1:10" ht="14.5" customHeight="1" x14ac:dyDescent="0.15">
      <c r="A1937" s="5"/>
      <c r="B1937" s="5"/>
      <c r="C1937" s="5"/>
      <c r="D1937" s="5"/>
      <c r="E1937" s="5"/>
      <c r="F1937" s="111"/>
      <c r="G1937" s="5"/>
      <c r="H1937" s="111"/>
      <c r="I1937" s="111"/>
      <c r="J1937" s="5"/>
    </row>
    <row r="1938" spans="1:10" ht="14.5" customHeight="1" x14ac:dyDescent="0.15">
      <c r="A1938" s="5"/>
      <c r="B1938" s="5"/>
      <c r="C1938" s="5"/>
      <c r="D1938" s="5"/>
      <c r="E1938" s="5"/>
      <c r="F1938" s="111"/>
      <c r="G1938" s="5"/>
      <c r="H1938" s="111"/>
      <c r="I1938" s="111"/>
      <c r="J1938" s="5"/>
    </row>
    <row r="1939" spans="1:10" ht="14.5" customHeight="1" x14ac:dyDescent="0.15">
      <c r="A1939" s="5"/>
      <c r="B1939" s="5"/>
      <c r="C1939" s="5"/>
      <c r="D1939" s="5"/>
      <c r="E1939" s="5"/>
      <c r="F1939" s="111"/>
      <c r="G1939" s="5"/>
      <c r="H1939" s="111"/>
      <c r="I1939" s="111"/>
      <c r="J1939" s="5"/>
    </row>
    <row r="1940" spans="1:10" ht="14.5" customHeight="1" x14ac:dyDescent="0.15">
      <c r="A1940" s="5"/>
      <c r="B1940" s="5"/>
      <c r="C1940" s="5"/>
      <c r="D1940" s="5"/>
      <c r="E1940" s="5"/>
      <c r="F1940" s="111"/>
      <c r="G1940" s="5"/>
      <c r="H1940" s="111"/>
      <c r="I1940" s="111"/>
      <c r="J1940" s="5"/>
    </row>
    <row r="1941" spans="1:10" ht="14.5" customHeight="1" x14ac:dyDescent="0.15">
      <c r="A1941" s="5"/>
      <c r="B1941" s="5"/>
      <c r="C1941" s="5"/>
      <c r="D1941" s="5"/>
      <c r="E1941" s="5"/>
      <c r="F1941" s="111"/>
      <c r="G1941" s="5"/>
      <c r="H1941" s="111"/>
      <c r="I1941" s="111"/>
      <c r="J1941" s="5"/>
    </row>
    <row r="1942" spans="1:10" ht="14.5" customHeight="1" x14ac:dyDescent="0.15">
      <c r="A1942" s="5"/>
      <c r="B1942" s="5"/>
      <c r="C1942" s="5"/>
      <c r="D1942" s="5"/>
      <c r="E1942" s="5"/>
      <c r="F1942" s="111"/>
      <c r="G1942" s="5"/>
      <c r="H1942" s="111"/>
      <c r="I1942" s="111"/>
      <c r="J1942" s="5"/>
    </row>
    <row r="1943" spans="1:10" ht="14.5" customHeight="1" x14ac:dyDescent="0.15">
      <c r="A1943" s="5"/>
      <c r="B1943" s="5"/>
      <c r="C1943" s="5"/>
      <c r="D1943" s="5"/>
      <c r="E1943" s="5"/>
      <c r="F1943" s="111"/>
      <c r="G1943" s="5"/>
      <c r="H1943" s="111"/>
      <c r="I1943" s="111"/>
      <c r="J1943" s="5"/>
    </row>
    <row r="1944" spans="1:10" ht="14.5" customHeight="1" x14ac:dyDescent="0.15">
      <c r="A1944" s="5"/>
      <c r="B1944" s="5"/>
      <c r="C1944" s="5"/>
      <c r="D1944" s="5"/>
      <c r="E1944" s="5"/>
      <c r="F1944" s="111"/>
      <c r="G1944" s="5"/>
      <c r="H1944" s="111"/>
      <c r="I1944" s="111"/>
      <c r="J1944" s="5"/>
    </row>
    <row r="1945" spans="1:10" ht="14.5" customHeight="1" x14ac:dyDescent="0.15">
      <c r="A1945" s="5"/>
      <c r="B1945" s="5"/>
      <c r="C1945" s="5"/>
      <c r="D1945" s="5"/>
      <c r="E1945" s="5"/>
      <c r="F1945" s="111"/>
      <c r="G1945" s="5"/>
      <c r="H1945" s="111"/>
      <c r="I1945" s="111"/>
      <c r="J1945" s="5"/>
    </row>
    <row r="1946" spans="1:10" ht="14.5" customHeight="1" x14ac:dyDescent="0.15">
      <c r="A1946" s="5"/>
      <c r="B1946" s="5"/>
      <c r="C1946" s="5"/>
      <c r="D1946" s="5"/>
      <c r="E1946" s="5"/>
      <c r="F1946" s="111"/>
      <c r="G1946" s="5"/>
      <c r="H1946" s="111"/>
      <c r="I1946" s="111"/>
      <c r="J1946" s="5"/>
    </row>
    <row r="1947" spans="1:10" ht="14.5" customHeight="1" x14ac:dyDescent="0.15">
      <c r="A1947" s="5"/>
      <c r="B1947" s="5"/>
      <c r="C1947" s="5"/>
      <c r="D1947" s="5"/>
      <c r="E1947" s="5"/>
      <c r="F1947" s="111"/>
      <c r="G1947" s="5"/>
      <c r="H1947" s="111"/>
      <c r="I1947" s="111"/>
      <c r="J1947" s="5"/>
    </row>
    <row r="1948" spans="1:10" ht="14.5" customHeight="1" x14ac:dyDescent="0.15">
      <c r="A1948" s="5"/>
      <c r="B1948" s="5"/>
      <c r="C1948" s="5"/>
      <c r="D1948" s="5"/>
      <c r="E1948" s="5"/>
      <c r="F1948" s="111"/>
      <c r="G1948" s="5"/>
      <c r="H1948" s="111"/>
      <c r="I1948" s="111"/>
      <c r="J1948" s="5"/>
    </row>
    <row r="1949" spans="1:10" ht="14.5" customHeight="1" x14ac:dyDescent="0.15">
      <c r="A1949" s="5"/>
      <c r="B1949" s="5"/>
      <c r="C1949" s="5"/>
      <c r="D1949" s="5"/>
      <c r="E1949" s="5"/>
      <c r="F1949" s="111"/>
      <c r="G1949" s="5"/>
      <c r="H1949" s="111"/>
      <c r="I1949" s="111"/>
      <c r="J1949" s="5"/>
    </row>
    <row r="1950" spans="1:10" ht="14.5" customHeight="1" x14ac:dyDescent="0.15">
      <c r="A1950" s="5"/>
      <c r="B1950" s="5"/>
      <c r="C1950" s="5"/>
      <c r="D1950" s="5"/>
      <c r="E1950" s="5"/>
      <c r="F1950" s="111"/>
      <c r="G1950" s="5"/>
      <c r="H1950" s="111"/>
      <c r="I1950" s="111"/>
      <c r="J1950" s="5"/>
    </row>
    <row r="1951" spans="1:10" ht="14.5" customHeight="1" x14ac:dyDescent="0.15">
      <c r="A1951" s="5"/>
      <c r="B1951" s="5"/>
      <c r="C1951" s="5"/>
      <c r="D1951" s="5"/>
      <c r="E1951" s="5"/>
      <c r="F1951" s="111"/>
      <c r="G1951" s="5"/>
      <c r="H1951" s="111"/>
      <c r="I1951" s="111"/>
      <c r="J1951" s="5"/>
    </row>
    <row r="1952" spans="1:10" ht="14.5" customHeight="1" x14ac:dyDescent="0.15">
      <c r="A1952" s="5"/>
      <c r="B1952" s="5"/>
      <c r="C1952" s="5"/>
      <c r="D1952" s="5"/>
      <c r="E1952" s="5"/>
      <c r="F1952" s="111"/>
      <c r="G1952" s="5"/>
      <c r="H1952" s="111"/>
      <c r="I1952" s="111"/>
      <c r="J1952" s="5"/>
    </row>
    <row r="1953" spans="1:10" ht="14.5" customHeight="1" x14ac:dyDescent="0.15">
      <c r="A1953" s="5"/>
      <c r="B1953" s="5"/>
      <c r="C1953" s="5"/>
      <c r="D1953" s="5"/>
      <c r="E1953" s="5"/>
      <c r="F1953" s="111"/>
      <c r="G1953" s="5"/>
      <c r="H1953" s="111"/>
      <c r="I1953" s="111"/>
      <c r="J1953" s="5"/>
    </row>
    <row r="1954" spans="1:10" ht="14.5" customHeight="1" x14ac:dyDescent="0.15">
      <c r="A1954" s="5"/>
      <c r="B1954" s="5"/>
      <c r="C1954" s="5"/>
      <c r="D1954" s="5"/>
      <c r="E1954" s="5"/>
      <c r="F1954" s="111"/>
      <c r="G1954" s="5"/>
      <c r="H1954" s="111"/>
      <c r="I1954" s="111"/>
      <c r="J1954" s="5"/>
    </row>
    <row r="1955" spans="1:10" ht="14.5" customHeight="1" x14ac:dyDescent="0.15">
      <c r="A1955" s="5"/>
      <c r="B1955" s="5"/>
      <c r="C1955" s="5"/>
      <c r="D1955" s="5"/>
      <c r="E1955" s="5"/>
      <c r="F1955" s="111"/>
      <c r="G1955" s="5"/>
      <c r="H1955" s="111"/>
      <c r="I1955" s="111"/>
      <c r="J1955" s="5"/>
    </row>
    <row r="1956" spans="1:10" ht="14.5" customHeight="1" x14ac:dyDescent="0.15">
      <c r="A1956" s="5"/>
      <c r="B1956" s="5"/>
      <c r="C1956" s="5"/>
      <c r="D1956" s="5"/>
      <c r="E1956" s="5"/>
      <c r="F1956" s="111"/>
      <c r="G1956" s="5"/>
      <c r="H1956" s="111"/>
      <c r="I1956" s="111"/>
      <c r="J1956" s="5"/>
    </row>
    <row r="1957" spans="1:10" ht="14.5" customHeight="1" x14ac:dyDescent="0.15">
      <c r="A1957" s="5"/>
      <c r="B1957" s="5"/>
      <c r="C1957" s="5"/>
      <c r="D1957" s="5"/>
      <c r="E1957" s="5"/>
      <c r="F1957" s="111"/>
      <c r="G1957" s="5"/>
      <c r="H1957" s="111"/>
      <c r="I1957" s="111"/>
      <c r="J1957" s="5"/>
    </row>
    <row r="1958" spans="1:10" ht="14.5" customHeight="1" x14ac:dyDescent="0.15">
      <c r="A1958" s="5"/>
      <c r="B1958" s="5"/>
      <c r="C1958" s="5"/>
      <c r="D1958" s="5"/>
      <c r="E1958" s="5"/>
      <c r="F1958" s="111"/>
      <c r="G1958" s="5"/>
      <c r="H1958" s="111"/>
      <c r="I1958" s="111"/>
      <c r="J1958" s="5"/>
    </row>
    <row r="1959" spans="1:10" ht="14.5" customHeight="1" x14ac:dyDescent="0.15">
      <c r="A1959" s="5"/>
      <c r="B1959" s="5"/>
      <c r="C1959" s="5"/>
      <c r="D1959" s="5"/>
      <c r="E1959" s="5"/>
      <c r="F1959" s="111"/>
      <c r="G1959" s="5"/>
      <c r="H1959" s="111"/>
      <c r="I1959" s="111"/>
      <c r="J1959" s="5"/>
    </row>
    <row r="1960" spans="1:10" ht="14.5" customHeight="1" x14ac:dyDescent="0.15">
      <c r="A1960" s="5"/>
      <c r="B1960" s="5"/>
      <c r="C1960" s="5"/>
      <c r="D1960" s="5"/>
      <c r="E1960" s="5"/>
      <c r="F1960" s="111"/>
      <c r="G1960" s="5"/>
      <c r="H1960" s="111"/>
      <c r="I1960" s="111"/>
      <c r="J1960" s="5"/>
    </row>
    <row r="1961" spans="1:10" ht="14.5" customHeight="1" x14ac:dyDescent="0.15">
      <c r="A1961" s="5"/>
      <c r="B1961" s="5"/>
      <c r="C1961" s="5"/>
      <c r="D1961" s="5"/>
      <c r="E1961" s="5"/>
      <c r="F1961" s="111"/>
      <c r="G1961" s="5"/>
      <c r="H1961" s="111"/>
      <c r="I1961" s="111"/>
      <c r="J1961" s="5"/>
    </row>
    <row r="1962" spans="1:10" ht="14.5" customHeight="1" x14ac:dyDescent="0.15">
      <c r="A1962" s="5"/>
      <c r="B1962" s="5"/>
      <c r="C1962" s="5"/>
      <c r="D1962" s="5"/>
      <c r="E1962" s="5"/>
      <c r="F1962" s="111"/>
      <c r="G1962" s="5"/>
      <c r="H1962" s="111"/>
      <c r="I1962" s="111"/>
      <c r="J1962" s="5"/>
    </row>
    <row r="1963" spans="1:10" ht="14.5" customHeight="1" x14ac:dyDescent="0.15">
      <c r="A1963" s="5"/>
      <c r="B1963" s="5"/>
      <c r="C1963" s="5"/>
      <c r="D1963" s="5"/>
      <c r="E1963" s="5"/>
      <c r="F1963" s="111"/>
      <c r="G1963" s="5"/>
      <c r="H1963" s="111"/>
      <c r="I1963" s="111"/>
      <c r="J1963" s="5"/>
    </row>
  </sheetData>
  <pageMargins left="0.7" right="0.7" top="0.75" bottom="0.75" header="0.3" footer="0.3"/>
  <pageSetup scale="90" orientation="portrait"/>
  <headerFooter>
    <oddFooter>&amp;C&amp;"Helvetica Neue,Regular"&amp;12&amp;K000000&amp;P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1137"/>
  <sheetViews>
    <sheetView showGridLines="0" workbookViewId="0"/>
  </sheetViews>
  <sheetFormatPr baseColWidth="10" defaultColWidth="10.33203125" defaultRowHeight="14.25" customHeight="1" x14ac:dyDescent="0.15"/>
  <cols>
    <col min="1" max="1" width="12.1640625" style="434" customWidth="1"/>
    <col min="2" max="2" width="11.33203125" style="434" customWidth="1"/>
    <col min="3" max="3" width="31.1640625" style="434" customWidth="1"/>
    <col min="4" max="4" width="7.33203125" style="434" customWidth="1"/>
    <col min="5" max="5" width="10.83203125" style="434" customWidth="1"/>
    <col min="6" max="6" width="9.83203125" style="434" customWidth="1"/>
    <col min="7" max="7" width="11" style="434" customWidth="1"/>
    <col min="8" max="9" width="10.5" style="434" customWidth="1"/>
    <col min="10" max="10" width="10.83203125" style="434" customWidth="1"/>
    <col min="11" max="11" width="10.33203125" style="434" customWidth="1"/>
    <col min="12" max="16384" width="10.33203125" style="434"/>
  </cols>
  <sheetData>
    <row r="1" spans="1:10" ht="42.75" customHeight="1" x14ac:dyDescent="0.15">
      <c r="A1" s="432" t="s">
        <v>3318</v>
      </c>
      <c r="B1" s="432" t="s">
        <v>3319</v>
      </c>
      <c r="C1" s="432" t="s">
        <v>3320</v>
      </c>
      <c r="D1" s="432" t="s">
        <v>316</v>
      </c>
      <c r="E1" s="432" t="s">
        <v>3321</v>
      </c>
      <c r="F1" s="432" t="s">
        <v>3322</v>
      </c>
      <c r="G1" s="432" t="s">
        <v>3323</v>
      </c>
      <c r="H1" s="16" t="s">
        <v>3328</v>
      </c>
      <c r="I1" s="16" t="s">
        <v>2159</v>
      </c>
      <c r="J1" s="432" t="s">
        <v>3319</v>
      </c>
    </row>
    <row r="2" spans="1:10" ht="14.5" customHeight="1" x14ac:dyDescent="0.15">
      <c r="A2" s="5"/>
      <c r="B2" s="399">
        <v>9498</v>
      </c>
      <c r="C2" s="5"/>
      <c r="D2" s="5"/>
      <c r="E2" s="5"/>
      <c r="F2" s="107"/>
      <c r="G2" s="5"/>
      <c r="H2" s="111"/>
      <c r="I2" s="111"/>
      <c r="J2" s="399">
        <v>9498</v>
      </c>
    </row>
    <row r="3" spans="1:10" ht="14.5" customHeight="1" x14ac:dyDescent="0.15">
      <c r="A3" s="5"/>
      <c r="B3" s="399">
        <v>9529</v>
      </c>
      <c r="C3" s="5"/>
      <c r="D3" s="5"/>
      <c r="E3" s="5"/>
      <c r="F3" s="107"/>
      <c r="G3" s="5"/>
      <c r="H3" s="111"/>
      <c r="I3" s="111"/>
      <c r="J3" s="399">
        <v>9529</v>
      </c>
    </row>
    <row r="4" spans="1:10" ht="14.5" customHeight="1" x14ac:dyDescent="0.15">
      <c r="A4" s="5"/>
      <c r="B4" s="399">
        <v>9557</v>
      </c>
      <c r="C4" s="5"/>
      <c r="D4" s="5"/>
      <c r="E4" s="5"/>
      <c r="F4" s="107"/>
      <c r="G4" s="5"/>
      <c r="H4" s="111"/>
      <c r="I4" s="111"/>
      <c r="J4" s="399">
        <v>9557</v>
      </c>
    </row>
    <row r="5" spans="1:10" ht="14.5" customHeight="1" x14ac:dyDescent="0.15">
      <c r="A5" s="5"/>
      <c r="B5" s="399">
        <v>9588</v>
      </c>
      <c r="C5" s="5"/>
      <c r="D5" s="5"/>
      <c r="E5" s="5"/>
      <c r="F5" s="107"/>
      <c r="G5" s="5"/>
      <c r="H5" s="111"/>
      <c r="I5" s="111"/>
      <c r="J5" s="399">
        <v>9588</v>
      </c>
    </row>
    <row r="6" spans="1:10" ht="14.5" customHeight="1" x14ac:dyDescent="0.15">
      <c r="A6" s="5"/>
      <c r="B6" s="399">
        <v>9618</v>
      </c>
      <c r="C6" s="5"/>
      <c r="D6" s="5"/>
      <c r="E6" s="5"/>
      <c r="F6" s="107"/>
      <c r="G6" s="5"/>
      <c r="H6" s="111"/>
      <c r="I6" s="111"/>
      <c r="J6" s="399">
        <v>9618</v>
      </c>
    </row>
    <row r="7" spans="1:10" ht="14.5" customHeight="1" x14ac:dyDescent="0.15">
      <c r="A7" s="5"/>
      <c r="B7" s="399">
        <v>9649</v>
      </c>
      <c r="C7" s="5"/>
      <c r="D7" s="5"/>
      <c r="E7" s="5"/>
      <c r="F7" s="107"/>
      <c r="G7" s="5"/>
      <c r="H7" s="111"/>
      <c r="I7" s="111"/>
      <c r="J7" s="399">
        <v>9649</v>
      </c>
    </row>
    <row r="8" spans="1:10" ht="14.5" customHeight="1" x14ac:dyDescent="0.15">
      <c r="A8" s="5"/>
      <c r="B8" s="399">
        <v>9679</v>
      </c>
      <c r="C8" s="5"/>
      <c r="D8" s="5"/>
      <c r="E8" s="5"/>
      <c r="F8" s="107"/>
      <c r="G8" s="5"/>
      <c r="H8" s="111"/>
      <c r="I8" s="111"/>
      <c r="J8" s="399">
        <v>9679</v>
      </c>
    </row>
    <row r="9" spans="1:10" ht="14.5" customHeight="1" x14ac:dyDescent="0.15">
      <c r="A9" s="5"/>
      <c r="B9" s="399">
        <v>9710</v>
      </c>
      <c r="C9" s="5"/>
      <c r="D9" s="5"/>
      <c r="E9" s="5"/>
      <c r="F9" s="107"/>
      <c r="G9" s="5"/>
      <c r="H9" s="111"/>
      <c r="I9" s="111"/>
      <c r="J9" s="399">
        <v>9710</v>
      </c>
    </row>
    <row r="10" spans="1:10" ht="14.5" customHeight="1" x14ac:dyDescent="0.15">
      <c r="A10" s="5"/>
      <c r="B10" s="399">
        <v>9741</v>
      </c>
      <c r="C10" s="5"/>
      <c r="D10" s="5"/>
      <c r="E10" s="5"/>
      <c r="F10" s="107"/>
      <c r="G10" s="5"/>
      <c r="H10" s="111"/>
      <c r="I10" s="111"/>
      <c r="J10" s="399">
        <v>9741</v>
      </c>
    </row>
    <row r="11" spans="1:10" ht="14.5" customHeight="1" x14ac:dyDescent="0.15">
      <c r="A11" s="5"/>
      <c r="B11" s="399">
        <v>9771</v>
      </c>
      <c r="C11" s="5"/>
      <c r="D11" s="5"/>
      <c r="E11" s="5"/>
      <c r="F11" s="107"/>
      <c r="G11" s="5"/>
      <c r="H11" s="111"/>
      <c r="I11" s="111"/>
      <c r="J11" s="399">
        <v>9771</v>
      </c>
    </row>
    <row r="12" spans="1:10" ht="14.5" customHeight="1" x14ac:dyDescent="0.15">
      <c r="A12" s="5"/>
      <c r="B12" s="399">
        <v>9802</v>
      </c>
      <c r="C12" s="5"/>
      <c r="D12" s="5"/>
      <c r="E12" s="5"/>
      <c r="F12" s="107"/>
      <c r="G12" s="5"/>
      <c r="H12" s="111"/>
      <c r="I12" s="111"/>
      <c r="J12" s="399">
        <v>9802</v>
      </c>
    </row>
    <row r="13" spans="1:10" ht="14.5" customHeight="1" x14ac:dyDescent="0.15">
      <c r="A13" s="5"/>
      <c r="B13" s="399">
        <v>9832</v>
      </c>
      <c r="C13" s="5"/>
      <c r="D13" s="5"/>
      <c r="E13" s="5"/>
      <c r="F13" s="107"/>
      <c r="G13" s="5"/>
      <c r="H13" s="111"/>
      <c r="I13" s="111"/>
      <c r="J13" s="399">
        <v>9832</v>
      </c>
    </row>
    <row r="14" spans="1:10" ht="14.5" customHeight="1" x14ac:dyDescent="0.15">
      <c r="A14" s="5"/>
      <c r="B14" s="399">
        <v>9863</v>
      </c>
      <c r="C14" s="5"/>
      <c r="D14" s="5"/>
      <c r="E14" s="5"/>
      <c r="F14" s="107"/>
      <c r="G14" s="5"/>
      <c r="H14" s="111"/>
      <c r="I14" s="111"/>
      <c r="J14" s="399">
        <v>9863</v>
      </c>
    </row>
    <row r="15" spans="1:10" ht="14.5" customHeight="1" x14ac:dyDescent="0.15">
      <c r="A15" s="5"/>
      <c r="B15" s="399">
        <v>9894</v>
      </c>
      <c r="C15" s="5"/>
      <c r="D15" s="5"/>
      <c r="E15" s="5"/>
      <c r="F15" s="107"/>
      <c r="G15" s="5"/>
      <c r="H15" s="111"/>
      <c r="I15" s="111"/>
      <c r="J15" s="399">
        <v>9894</v>
      </c>
    </row>
    <row r="16" spans="1:10" ht="14.5" customHeight="1" x14ac:dyDescent="0.15">
      <c r="A16" s="5"/>
      <c r="B16" s="399">
        <v>9922</v>
      </c>
      <c r="C16" s="5"/>
      <c r="D16" s="5"/>
      <c r="E16" s="5"/>
      <c r="F16" s="107"/>
      <c r="G16" s="5"/>
      <c r="H16" s="111"/>
      <c r="I16" s="111"/>
      <c r="J16" s="399">
        <v>9922</v>
      </c>
    </row>
    <row r="17" spans="1:10" ht="14.5" customHeight="1" x14ac:dyDescent="0.15">
      <c r="A17" s="5"/>
      <c r="B17" s="399">
        <v>9953</v>
      </c>
      <c r="C17" s="5"/>
      <c r="D17" s="5"/>
      <c r="E17" s="5"/>
      <c r="F17" s="107"/>
      <c r="G17" s="5"/>
      <c r="H17" s="111"/>
      <c r="I17" s="111"/>
      <c r="J17" s="399">
        <v>9953</v>
      </c>
    </row>
    <row r="18" spans="1:10" ht="14.5" customHeight="1" x14ac:dyDescent="0.15">
      <c r="A18" s="5"/>
      <c r="B18" s="399">
        <v>9983</v>
      </c>
      <c r="C18" s="5"/>
      <c r="D18" s="5"/>
      <c r="E18" s="5"/>
      <c r="F18" s="107"/>
      <c r="G18" s="5"/>
      <c r="H18" s="111"/>
      <c r="I18" s="111"/>
      <c r="J18" s="399">
        <v>9983</v>
      </c>
    </row>
    <row r="19" spans="1:10" ht="14.5" customHeight="1" x14ac:dyDescent="0.15">
      <c r="A19" s="5"/>
      <c r="B19" s="399">
        <v>10014</v>
      </c>
      <c r="C19" s="5"/>
      <c r="D19" s="5"/>
      <c r="E19" s="5"/>
      <c r="F19" s="107"/>
      <c r="G19" s="5"/>
      <c r="H19" s="111"/>
      <c r="I19" s="111"/>
      <c r="J19" s="399">
        <v>10014</v>
      </c>
    </row>
    <row r="20" spans="1:10" ht="14.5" customHeight="1" x14ac:dyDescent="0.15">
      <c r="A20" s="5"/>
      <c r="B20" s="399">
        <v>10044</v>
      </c>
      <c r="C20" s="5"/>
      <c r="D20" s="5"/>
      <c r="E20" s="5"/>
      <c r="F20" s="107"/>
      <c r="G20" s="5"/>
      <c r="H20" s="111"/>
      <c r="I20" s="111"/>
      <c r="J20" s="399">
        <v>10044</v>
      </c>
    </row>
    <row r="21" spans="1:10" ht="14.5" customHeight="1" x14ac:dyDescent="0.15">
      <c r="A21" s="5"/>
      <c r="B21" s="399">
        <v>10075</v>
      </c>
      <c r="C21" s="5"/>
      <c r="D21" s="5"/>
      <c r="E21" s="5"/>
      <c r="F21" s="107"/>
      <c r="G21" s="5"/>
      <c r="H21" s="111"/>
      <c r="I21" s="111"/>
      <c r="J21" s="399">
        <v>10075</v>
      </c>
    </row>
    <row r="22" spans="1:10" ht="14.5" customHeight="1" x14ac:dyDescent="0.15">
      <c r="A22" s="5"/>
      <c r="B22" s="399">
        <v>10106</v>
      </c>
      <c r="C22" s="5"/>
      <c r="D22" s="5"/>
      <c r="E22" s="5"/>
      <c r="F22" s="107"/>
      <c r="G22" s="5"/>
      <c r="H22" s="111"/>
      <c r="I22" s="111"/>
      <c r="J22" s="399">
        <v>10106</v>
      </c>
    </row>
    <row r="23" spans="1:10" ht="14.5" customHeight="1" x14ac:dyDescent="0.15">
      <c r="A23" s="5"/>
      <c r="B23" s="399">
        <v>10136</v>
      </c>
      <c r="C23" s="5"/>
      <c r="D23" s="5"/>
      <c r="E23" s="5"/>
      <c r="F23" s="107"/>
      <c r="G23" s="5"/>
      <c r="H23" s="111"/>
      <c r="I23" s="111"/>
      <c r="J23" s="399">
        <v>10136</v>
      </c>
    </row>
    <row r="24" spans="1:10" ht="14.5" customHeight="1" x14ac:dyDescent="0.15">
      <c r="A24" s="5"/>
      <c r="B24" s="399">
        <v>10167</v>
      </c>
      <c r="C24" s="5"/>
      <c r="D24" s="5"/>
      <c r="E24" s="5"/>
      <c r="F24" s="107"/>
      <c r="G24" s="5"/>
      <c r="H24" s="111"/>
      <c r="I24" s="111"/>
      <c r="J24" s="399">
        <v>10167</v>
      </c>
    </row>
    <row r="25" spans="1:10" ht="14.5" customHeight="1" x14ac:dyDescent="0.15">
      <c r="A25" s="5"/>
      <c r="B25" s="399">
        <v>10197</v>
      </c>
      <c r="C25" s="5"/>
      <c r="D25" s="5"/>
      <c r="E25" s="5"/>
      <c r="F25" s="107"/>
      <c r="G25" s="5"/>
      <c r="H25" s="111"/>
      <c r="I25" s="111"/>
      <c r="J25" s="399">
        <v>10197</v>
      </c>
    </row>
    <row r="26" spans="1:10" ht="14.5" customHeight="1" x14ac:dyDescent="0.15">
      <c r="A26" s="5"/>
      <c r="B26" s="399">
        <v>10228</v>
      </c>
      <c r="C26" s="16" t="s">
        <v>3329</v>
      </c>
      <c r="D26" s="5"/>
      <c r="E26" s="5"/>
      <c r="F26" s="107">
        <v>-4.0000000000000001E-3</v>
      </c>
      <c r="G26" s="5"/>
      <c r="H26" s="111">
        <v>3.7791666666666698E-3</v>
      </c>
      <c r="I26" s="111">
        <f t="shared" ref="I26:I89" si="0">F26-H26</f>
        <v>-7.7791666666666703E-3</v>
      </c>
      <c r="J26" s="399">
        <v>10228</v>
      </c>
    </row>
    <row r="27" spans="1:10" ht="14.5" customHeight="1" x14ac:dyDescent="0.15">
      <c r="A27" s="5"/>
      <c r="B27" s="399">
        <v>10259</v>
      </c>
      <c r="C27" s="16" t="s">
        <v>3329</v>
      </c>
      <c r="D27" s="5"/>
      <c r="E27" s="5"/>
      <c r="F27" s="107">
        <v>-1.2500000000000001E-2</v>
      </c>
      <c r="G27" s="5"/>
      <c r="H27" s="111">
        <v>3.7791666666666698E-3</v>
      </c>
      <c r="I27" s="111">
        <f t="shared" si="0"/>
        <v>-1.6279166666666671E-2</v>
      </c>
      <c r="J27" s="399">
        <v>10259</v>
      </c>
    </row>
    <row r="28" spans="1:10" ht="14.5" customHeight="1" x14ac:dyDescent="0.15">
      <c r="A28" s="5"/>
      <c r="B28" s="399">
        <v>10288</v>
      </c>
      <c r="C28" s="16" t="s">
        <v>3329</v>
      </c>
      <c r="D28" s="5"/>
      <c r="E28" s="5"/>
      <c r="F28" s="107">
        <v>0.1101</v>
      </c>
      <c r="G28" s="5"/>
      <c r="H28" s="111">
        <v>3.77083333333333E-3</v>
      </c>
      <c r="I28" s="111">
        <f t="shared" si="0"/>
        <v>0.10632916666666667</v>
      </c>
      <c r="J28" s="399">
        <v>10288</v>
      </c>
    </row>
    <row r="29" spans="1:10" ht="14.5" customHeight="1" x14ac:dyDescent="0.15">
      <c r="A29" s="5"/>
      <c r="B29" s="399">
        <v>10319</v>
      </c>
      <c r="C29" s="16" t="s">
        <v>3329</v>
      </c>
      <c r="D29" s="5"/>
      <c r="E29" s="5"/>
      <c r="F29" s="107">
        <v>3.4500000000000003E-2</v>
      </c>
      <c r="G29" s="5"/>
      <c r="H29" s="111">
        <v>3.7750000000000001E-3</v>
      </c>
      <c r="I29" s="111">
        <f t="shared" si="0"/>
        <v>3.0725000000000002E-2</v>
      </c>
      <c r="J29" s="399">
        <v>10319</v>
      </c>
    </row>
    <row r="30" spans="1:10" ht="14.5" customHeight="1" x14ac:dyDescent="0.15">
      <c r="A30" s="5"/>
      <c r="B30" s="399">
        <v>10349</v>
      </c>
      <c r="C30" s="16" t="s">
        <v>3329</v>
      </c>
      <c r="D30" s="5"/>
      <c r="E30" s="5"/>
      <c r="F30" s="107">
        <v>1.9699999999999999E-2</v>
      </c>
      <c r="G30" s="5"/>
      <c r="H30" s="111">
        <v>3.8041666666666701E-3</v>
      </c>
      <c r="I30" s="111">
        <f t="shared" si="0"/>
        <v>1.5895833333333328E-2</v>
      </c>
      <c r="J30" s="399">
        <v>10349</v>
      </c>
    </row>
    <row r="31" spans="1:10" ht="14.5" customHeight="1" x14ac:dyDescent="0.15">
      <c r="A31" s="5"/>
      <c r="B31" s="399">
        <v>10380</v>
      </c>
      <c r="C31" s="16" t="s">
        <v>3329</v>
      </c>
      <c r="D31" s="5"/>
      <c r="E31" s="5"/>
      <c r="F31" s="107">
        <v>-3.85E-2</v>
      </c>
      <c r="G31" s="5"/>
      <c r="H31" s="111">
        <v>3.8833333333333298E-3</v>
      </c>
      <c r="I31" s="111">
        <f t="shared" si="0"/>
        <v>-4.2383333333333328E-2</v>
      </c>
      <c r="J31" s="399">
        <v>10380</v>
      </c>
    </row>
    <row r="32" spans="1:10" ht="14.5" customHeight="1" x14ac:dyDescent="0.15">
      <c r="A32" s="5"/>
      <c r="B32" s="399">
        <v>10410</v>
      </c>
      <c r="C32" s="16" t="s">
        <v>3329</v>
      </c>
      <c r="D32" s="5"/>
      <c r="E32" s="5"/>
      <c r="F32" s="107">
        <v>1.41E-2</v>
      </c>
      <c r="G32" s="5"/>
      <c r="H32" s="111">
        <v>3.9166666666666699E-3</v>
      </c>
      <c r="I32" s="111">
        <f t="shared" si="0"/>
        <v>1.0183333333333329E-2</v>
      </c>
      <c r="J32" s="399">
        <v>10410</v>
      </c>
    </row>
    <row r="33" spans="1:10" ht="14.5" customHeight="1" x14ac:dyDescent="0.15">
      <c r="A33" s="5"/>
      <c r="B33" s="399">
        <v>10441</v>
      </c>
      <c r="C33" s="16" t="s">
        <v>3329</v>
      </c>
      <c r="D33" s="5"/>
      <c r="E33" s="5"/>
      <c r="F33" s="107">
        <v>8.0299999999999996E-2</v>
      </c>
      <c r="G33" s="5"/>
      <c r="H33" s="111">
        <v>3.9416666666666697E-3</v>
      </c>
      <c r="I33" s="111">
        <f t="shared" si="0"/>
        <v>7.6358333333333334E-2</v>
      </c>
      <c r="J33" s="399">
        <v>10441</v>
      </c>
    </row>
    <row r="34" spans="1:10" ht="14.5" customHeight="1" x14ac:dyDescent="0.15">
      <c r="A34" s="5"/>
      <c r="B34" s="399">
        <v>10472</v>
      </c>
      <c r="C34" s="16" t="s">
        <v>3329</v>
      </c>
      <c r="D34" s="5"/>
      <c r="E34" s="5"/>
      <c r="F34" s="107">
        <v>2.5899999999999999E-2</v>
      </c>
      <c r="G34" s="5"/>
      <c r="H34" s="111">
        <v>3.9166666666666699E-3</v>
      </c>
      <c r="I34" s="111">
        <f t="shared" si="0"/>
        <v>2.198333333333333E-2</v>
      </c>
      <c r="J34" s="399">
        <v>10472</v>
      </c>
    </row>
    <row r="35" spans="1:10" ht="14.5" customHeight="1" x14ac:dyDescent="0.15">
      <c r="A35" s="5"/>
      <c r="B35" s="399">
        <v>10502</v>
      </c>
      <c r="C35" s="16" t="s">
        <v>3329</v>
      </c>
      <c r="D35" s="5"/>
      <c r="E35" s="5"/>
      <c r="F35" s="107">
        <v>1.6799999999999999E-2</v>
      </c>
      <c r="G35" s="5"/>
      <c r="H35" s="111">
        <v>3.9125000000000002E-3</v>
      </c>
      <c r="I35" s="111">
        <f t="shared" si="0"/>
        <v>1.28875E-2</v>
      </c>
      <c r="J35" s="399">
        <v>10502</v>
      </c>
    </row>
    <row r="36" spans="1:10" ht="14.5" customHeight="1" x14ac:dyDescent="0.15">
      <c r="A36" s="5"/>
      <c r="B36" s="399">
        <v>10533</v>
      </c>
      <c r="C36" s="16" t="s">
        <v>3329</v>
      </c>
      <c r="D36" s="5"/>
      <c r="E36" s="5"/>
      <c r="F36" s="107">
        <v>0.12920000000000001</v>
      </c>
      <c r="G36" s="5"/>
      <c r="H36" s="111">
        <v>3.875E-3</v>
      </c>
      <c r="I36" s="111">
        <f t="shared" si="0"/>
        <v>0.12532500000000002</v>
      </c>
      <c r="J36" s="399">
        <v>10533</v>
      </c>
    </row>
    <row r="37" spans="1:10" ht="14.5" customHeight="1" x14ac:dyDescent="0.15">
      <c r="A37" s="5"/>
      <c r="B37" s="399">
        <v>10563</v>
      </c>
      <c r="C37" s="16" t="s">
        <v>3329</v>
      </c>
      <c r="D37" s="5"/>
      <c r="E37" s="5"/>
      <c r="F37" s="107">
        <v>4.8999999999999998E-3</v>
      </c>
      <c r="G37" s="5"/>
      <c r="H37" s="111">
        <v>3.9083333333333296E-3</v>
      </c>
      <c r="I37" s="111">
        <f t="shared" si="0"/>
        <v>9.9166666666667021E-4</v>
      </c>
      <c r="J37" s="399">
        <v>10563</v>
      </c>
    </row>
    <row r="38" spans="1:10" ht="14.5" customHeight="1" x14ac:dyDescent="0.15">
      <c r="A38" s="5"/>
      <c r="B38" s="399">
        <v>10594</v>
      </c>
      <c r="C38" s="16" t="s">
        <v>3329</v>
      </c>
      <c r="D38" s="5"/>
      <c r="E38" s="5"/>
      <c r="F38" s="107">
        <v>5.8299999999999998E-2</v>
      </c>
      <c r="G38" s="5"/>
      <c r="H38" s="111">
        <v>3.92083333333333E-3</v>
      </c>
      <c r="I38" s="111">
        <f t="shared" si="0"/>
        <v>5.4379166666666666E-2</v>
      </c>
      <c r="J38" s="399">
        <v>10594</v>
      </c>
    </row>
    <row r="39" spans="1:10" ht="14.5" customHeight="1" x14ac:dyDescent="0.15">
      <c r="A39" s="5"/>
      <c r="B39" s="399">
        <v>10625</v>
      </c>
      <c r="C39" s="16" t="s">
        <v>3329</v>
      </c>
      <c r="D39" s="5"/>
      <c r="E39" s="5"/>
      <c r="F39" s="107">
        <v>-1.9E-3</v>
      </c>
      <c r="G39" s="5"/>
      <c r="H39" s="111">
        <v>3.9666666666666704E-3</v>
      </c>
      <c r="I39" s="111">
        <f t="shared" si="0"/>
        <v>-5.8666666666666702E-3</v>
      </c>
      <c r="J39" s="399">
        <v>10625</v>
      </c>
    </row>
    <row r="40" spans="1:10" ht="14.5" customHeight="1" x14ac:dyDescent="0.15">
      <c r="A40" s="5"/>
      <c r="B40" s="399">
        <v>10653</v>
      </c>
      <c r="C40" s="16" t="s">
        <v>3329</v>
      </c>
      <c r="D40" s="5"/>
      <c r="E40" s="5"/>
      <c r="F40" s="107">
        <v>-1.1999999999999999E-3</v>
      </c>
      <c r="G40" s="5"/>
      <c r="H40" s="111">
        <v>4.0083333333333299E-3</v>
      </c>
      <c r="I40" s="111">
        <f t="shared" si="0"/>
        <v>-5.2083333333333296E-3</v>
      </c>
      <c r="J40" s="399">
        <v>10653</v>
      </c>
    </row>
    <row r="41" spans="1:10" ht="14.5" customHeight="1" x14ac:dyDescent="0.15">
      <c r="A41" s="5"/>
      <c r="B41" s="399">
        <v>10684</v>
      </c>
      <c r="C41" s="16" t="s">
        <v>3329</v>
      </c>
      <c r="D41" s="5"/>
      <c r="E41" s="5"/>
      <c r="F41" s="107">
        <v>1.7600000000000001E-2</v>
      </c>
      <c r="G41" s="5"/>
      <c r="H41" s="111">
        <v>4.0000000000000001E-3</v>
      </c>
      <c r="I41" s="111">
        <f t="shared" si="0"/>
        <v>1.3600000000000001E-2</v>
      </c>
      <c r="J41" s="399">
        <v>10684</v>
      </c>
    </row>
    <row r="42" spans="1:10" ht="14.5" customHeight="1" x14ac:dyDescent="0.15">
      <c r="A42" s="5"/>
      <c r="B42" s="399">
        <v>10714</v>
      </c>
      <c r="C42" s="16" t="s">
        <v>3329</v>
      </c>
      <c r="D42" s="5"/>
      <c r="E42" s="5"/>
      <c r="F42" s="107">
        <v>-3.6200000000000003E-2</v>
      </c>
      <c r="G42" s="5"/>
      <c r="H42" s="111">
        <v>4.0041666666666698E-3</v>
      </c>
      <c r="I42" s="111">
        <f t="shared" si="0"/>
        <v>-4.0204166666666673E-2</v>
      </c>
      <c r="J42" s="399">
        <v>10714</v>
      </c>
    </row>
    <row r="43" spans="1:10" ht="14.5" customHeight="1" x14ac:dyDescent="0.15">
      <c r="A43" s="5"/>
      <c r="B43" s="399">
        <v>10745</v>
      </c>
      <c r="C43" s="16" t="s">
        <v>3329</v>
      </c>
      <c r="D43" s="5"/>
      <c r="E43" s="5"/>
      <c r="F43" s="107">
        <v>0.114</v>
      </c>
      <c r="G43" s="5"/>
      <c r="H43" s="111">
        <v>4.0625000000000001E-3</v>
      </c>
      <c r="I43" s="111">
        <f t="shared" si="0"/>
        <v>0.10993750000000001</v>
      </c>
      <c r="J43" s="399">
        <v>10745</v>
      </c>
    </row>
    <row r="44" spans="1:10" ht="14.5" customHeight="1" x14ac:dyDescent="0.15">
      <c r="A44" s="5"/>
      <c r="B44" s="399">
        <v>10775</v>
      </c>
      <c r="C44" s="16" t="s">
        <v>3329</v>
      </c>
      <c r="D44" s="5"/>
      <c r="E44" s="5"/>
      <c r="F44" s="107">
        <v>4.7100000000000003E-2</v>
      </c>
      <c r="G44" s="5"/>
      <c r="H44" s="111">
        <v>4.0583333333333296E-3</v>
      </c>
      <c r="I44" s="111">
        <f t="shared" si="0"/>
        <v>4.3041666666666673E-2</v>
      </c>
      <c r="J44" s="399">
        <v>10775</v>
      </c>
    </row>
    <row r="45" spans="1:10" ht="14.5" customHeight="1" x14ac:dyDescent="0.15">
      <c r="A45" s="5"/>
      <c r="B45" s="399">
        <v>10806</v>
      </c>
      <c r="C45" s="16" t="s">
        <v>3329</v>
      </c>
      <c r="D45" s="5"/>
      <c r="E45" s="5"/>
      <c r="F45" s="107">
        <v>0.1028</v>
      </c>
      <c r="G45" s="5"/>
      <c r="H45" s="111">
        <v>4.0749999999999996E-3</v>
      </c>
      <c r="I45" s="111">
        <f t="shared" si="0"/>
        <v>9.8725000000000007E-2</v>
      </c>
      <c r="J45" s="399">
        <v>10806</v>
      </c>
    </row>
    <row r="46" spans="1:10" ht="14.5" customHeight="1" x14ac:dyDescent="0.15">
      <c r="A46" s="5"/>
      <c r="B46" s="399">
        <v>10837</v>
      </c>
      <c r="C46" s="16" t="s">
        <v>3329</v>
      </c>
      <c r="D46" s="5"/>
      <c r="E46" s="5"/>
      <c r="F46" s="107">
        <v>-4.7600000000000003E-2</v>
      </c>
      <c r="G46" s="5"/>
      <c r="H46" s="111">
        <v>4.0875E-3</v>
      </c>
      <c r="I46" s="111">
        <f t="shared" si="0"/>
        <v>-5.1687500000000004E-2</v>
      </c>
      <c r="J46" s="399">
        <v>10837</v>
      </c>
    </row>
    <row r="47" spans="1:10" ht="14.5" customHeight="1" x14ac:dyDescent="0.15">
      <c r="A47" s="5"/>
      <c r="B47" s="399">
        <v>10867</v>
      </c>
      <c r="C47" s="16" t="s">
        <v>3329</v>
      </c>
      <c r="D47" s="5"/>
      <c r="E47" s="5"/>
      <c r="F47" s="107">
        <v>-0.1973</v>
      </c>
      <c r="G47" s="5"/>
      <c r="H47" s="111">
        <v>4.0749999999999996E-3</v>
      </c>
      <c r="I47" s="111">
        <f t="shared" si="0"/>
        <v>-0.201375</v>
      </c>
      <c r="J47" s="399">
        <v>10867</v>
      </c>
    </row>
    <row r="48" spans="1:10" ht="14.5" customHeight="1" x14ac:dyDescent="0.15">
      <c r="A48" s="5"/>
      <c r="B48" s="399">
        <v>10898</v>
      </c>
      <c r="C48" s="16" t="s">
        <v>3329</v>
      </c>
      <c r="D48" s="5"/>
      <c r="E48" s="5"/>
      <c r="F48" s="107">
        <v>-0.1246</v>
      </c>
      <c r="G48" s="5"/>
      <c r="H48" s="111">
        <v>4.04166666666667E-3</v>
      </c>
      <c r="I48" s="111">
        <f t="shared" si="0"/>
        <v>-0.12864166666666668</v>
      </c>
      <c r="J48" s="399">
        <v>10898</v>
      </c>
    </row>
    <row r="49" spans="1:10" ht="14.5" customHeight="1" x14ac:dyDescent="0.15">
      <c r="A49" s="5"/>
      <c r="B49" s="399">
        <v>10928</v>
      </c>
      <c r="C49" s="16" t="s">
        <v>3329</v>
      </c>
      <c r="D49" s="5"/>
      <c r="E49" s="5"/>
      <c r="F49" s="107">
        <v>2.8199999999999999E-2</v>
      </c>
      <c r="G49" s="5"/>
      <c r="H49" s="111">
        <v>3.9624999999999999E-3</v>
      </c>
      <c r="I49" s="111">
        <f t="shared" si="0"/>
        <v>2.4237499999999999E-2</v>
      </c>
      <c r="J49" s="399">
        <v>10928</v>
      </c>
    </row>
    <row r="50" spans="1:10" ht="14.5" customHeight="1" x14ac:dyDescent="0.15">
      <c r="A50" s="5"/>
      <c r="B50" s="399">
        <v>10959</v>
      </c>
      <c r="C50" s="16" t="s">
        <v>3329</v>
      </c>
      <c r="D50" s="5"/>
      <c r="E50" s="5"/>
      <c r="F50" s="107">
        <v>6.3899999999999998E-2</v>
      </c>
      <c r="G50" s="5"/>
      <c r="H50" s="111">
        <v>3.9666666666666704E-3</v>
      </c>
      <c r="I50" s="111">
        <f t="shared" si="0"/>
        <v>5.9933333333333325E-2</v>
      </c>
      <c r="J50" s="399">
        <v>10959</v>
      </c>
    </row>
    <row r="51" spans="1:10" ht="14.5" customHeight="1" x14ac:dyDescent="0.15">
      <c r="A51" s="5"/>
      <c r="B51" s="399">
        <v>10990</v>
      </c>
      <c r="C51" s="16" t="s">
        <v>3329</v>
      </c>
      <c r="D51" s="5"/>
      <c r="E51" s="5"/>
      <c r="F51" s="107">
        <v>2.5899999999999999E-2</v>
      </c>
      <c r="G51" s="5"/>
      <c r="H51" s="111">
        <v>3.9916666666666703E-3</v>
      </c>
      <c r="I51" s="111">
        <f t="shared" si="0"/>
        <v>2.1908333333333328E-2</v>
      </c>
      <c r="J51" s="399">
        <v>10990</v>
      </c>
    </row>
    <row r="52" spans="1:10" ht="14.5" customHeight="1" x14ac:dyDescent="0.15">
      <c r="A52" s="5"/>
      <c r="B52" s="399">
        <v>11018</v>
      </c>
      <c r="C52" s="16" t="s">
        <v>3329</v>
      </c>
      <c r="D52" s="5"/>
      <c r="E52" s="5"/>
      <c r="F52" s="107">
        <v>8.1199999999999994E-2</v>
      </c>
      <c r="G52" s="5"/>
      <c r="H52" s="111">
        <v>3.9249999999999997E-3</v>
      </c>
      <c r="I52" s="111">
        <f t="shared" si="0"/>
        <v>7.7274999999999996E-2</v>
      </c>
      <c r="J52" s="399">
        <v>11018</v>
      </c>
    </row>
    <row r="53" spans="1:10" ht="14.5" customHeight="1" x14ac:dyDescent="0.15">
      <c r="A53" s="5"/>
      <c r="B53" s="399">
        <v>11049</v>
      </c>
      <c r="C53" s="16" t="s">
        <v>3329</v>
      </c>
      <c r="D53" s="5"/>
      <c r="E53" s="5"/>
      <c r="F53" s="107">
        <v>-8.0000000000000002E-3</v>
      </c>
      <c r="G53" s="5"/>
      <c r="H53" s="111">
        <v>3.9083333333333296E-3</v>
      </c>
      <c r="I53" s="111">
        <f t="shared" si="0"/>
        <v>-1.190833333333333E-2</v>
      </c>
      <c r="J53" s="399">
        <v>11049</v>
      </c>
    </row>
    <row r="54" spans="1:10" ht="14.5" customHeight="1" x14ac:dyDescent="0.15">
      <c r="A54" s="5"/>
      <c r="B54" s="399">
        <v>11079</v>
      </c>
      <c r="C54" s="16" t="s">
        <v>3329</v>
      </c>
      <c r="D54" s="5"/>
      <c r="E54" s="5"/>
      <c r="F54" s="107">
        <v>-9.5999999999999992E-3</v>
      </c>
      <c r="G54" s="5"/>
      <c r="H54" s="111">
        <v>3.9041666666666699E-3</v>
      </c>
      <c r="I54" s="111">
        <f t="shared" si="0"/>
        <v>-1.350416666666667E-2</v>
      </c>
      <c r="J54" s="399">
        <v>11079</v>
      </c>
    </row>
    <row r="55" spans="1:10" ht="14.5" customHeight="1" x14ac:dyDescent="0.15">
      <c r="A55" s="5"/>
      <c r="B55" s="399">
        <v>11110</v>
      </c>
      <c r="C55" s="16" t="s">
        <v>3329</v>
      </c>
      <c r="D55" s="5"/>
      <c r="E55" s="5"/>
      <c r="F55" s="107">
        <v>-0.16250000000000001</v>
      </c>
      <c r="G55" s="5"/>
      <c r="H55" s="111">
        <v>3.8874999999999999E-3</v>
      </c>
      <c r="I55" s="111">
        <f t="shared" si="0"/>
        <v>-0.16638749999999999</v>
      </c>
      <c r="J55" s="399">
        <v>11110</v>
      </c>
    </row>
    <row r="56" spans="1:10" ht="14.5" customHeight="1" x14ac:dyDescent="0.15">
      <c r="A56" s="5"/>
      <c r="B56" s="399">
        <v>11140</v>
      </c>
      <c r="C56" s="16" t="s">
        <v>3329</v>
      </c>
      <c r="D56" s="5"/>
      <c r="E56" s="5"/>
      <c r="F56" s="107">
        <v>3.8600000000000002E-2</v>
      </c>
      <c r="G56" s="5"/>
      <c r="H56" s="111">
        <v>3.8583333333333299E-3</v>
      </c>
      <c r="I56" s="111">
        <f t="shared" si="0"/>
        <v>3.4741666666666671E-2</v>
      </c>
      <c r="J56" s="399">
        <v>11140</v>
      </c>
    </row>
    <row r="57" spans="1:10" ht="14.5" customHeight="1" x14ac:dyDescent="0.15">
      <c r="A57" s="5"/>
      <c r="B57" s="399">
        <v>11171</v>
      </c>
      <c r="C57" s="16" t="s">
        <v>3329</v>
      </c>
      <c r="D57" s="5"/>
      <c r="E57" s="5"/>
      <c r="F57" s="107">
        <v>1.41E-2</v>
      </c>
      <c r="G57" s="5"/>
      <c r="H57" s="111">
        <v>3.8124999999999999E-3</v>
      </c>
      <c r="I57" s="111">
        <f t="shared" si="0"/>
        <v>1.02875E-2</v>
      </c>
      <c r="J57" s="399">
        <v>11171</v>
      </c>
    </row>
    <row r="58" spans="1:10" ht="14.5" customHeight="1" x14ac:dyDescent="0.15">
      <c r="A58" s="5"/>
      <c r="B58" s="399">
        <v>11202</v>
      </c>
      <c r="C58" s="16" t="s">
        <v>3329</v>
      </c>
      <c r="D58" s="5"/>
      <c r="E58" s="5"/>
      <c r="F58" s="107">
        <v>-0.12820000000000001</v>
      </c>
      <c r="G58" s="5"/>
      <c r="H58" s="111">
        <v>3.7791666666666698E-3</v>
      </c>
      <c r="I58" s="111">
        <f t="shared" si="0"/>
        <v>-0.13197916666666668</v>
      </c>
      <c r="J58" s="399">
        <v>11202</v>
      </c>
    </row>
    <row r="59" spans="1:10" ht="14.5" customHeight="1" x14ac:dyDescent="0.15">
      <c r="A59" s="5"/>
      <c r="B59" s="399">
        <v>11232</v>
      </c>
      <c r="C59" s="16" t="s">
        <v>3329</v>
      </c>
      <c r="D59" s="5"/>
      <c r="E59" s="5"/>
      <c r="F59" s="107">
        <v>-8.5500000000000007E-2</v>
      </c>
      <c r="G59" s="5"/>
      <c r="H59" s="111">
        <v>3.7875000000000001E-3</v>
      </c>
      <c r="I59" s="111">
        <f t="shared" si="0"/>
        <v>-8.9287500000000006E-2</v>
      </c>
      <c r="J59" s="399">
        <v>11232</v>
      </c>
    </row>
    <row r="60" spans="1:10" ht="14.5" customHeight="1" x14ac:dyDescent="0.15">
      <c r="A60" s="5"/>
      <c r="B60" s="399">
        <v>11263</v>
      </c>
      <c r="C60" s="16" t="s">
        <v>3329</v>
      </c>
      <c r="D60" s="5"/>
      <c r="E60" s="5"/>
      <c r="F60" s="107">
        <v>-8.8999999999999999E-3</v>
      </c>
      <c r="G60" s="5"/>
      <c r="H60" s="111">
        <v>3.8416666666666699E-3</v>
      </c>
      <c r="I60" s="111">
        <f t="shared" si="0"/>
        <v>-1.274166666666667E-2</v>
      </c>
      <c r="J60" s="399">
        <v>11263</v>
      </c>
    </row>
    <row r="61" spans="1:10" ht="14.5" customHeight="1" x14ac:dyDescent="0.15">
      <c r="A61" s="5"/>
      <c r="B61" s="399">
        <v>11293</v>
      </c>
      <c r="C61" s="16" t="s">
        <v>3329</v>
      </c>
      <c r="D61" s="5"/>
      <c r="E61" s="5"/>
      <c r="F61" s="107">
        <v>-7.0599999999999996E-2</v>
      </c>
      <c r="G61" s="5"/>
      <c r="H61" s="111">
        <v>3.9041666666666699E-3</v>
      </c>
      <c r="I61" s="111">
        <f t="shared" si="0"/>
        <v>-7.4504166666666663E-2</v>
      </c>
      <c r="J61" s="399">
        <v>11293</v>
      </c>
    </row>
    <row r="62" spans="1:10" ht="14.5" customHeight="1" x14ac:dyDescent="0.15">
      <c r="A62" s="5"/>
      <c r="B62" s="399">
        <v>11324</v>
      </c>
      <c r="C62" s="16" t="s">
        <v>3329</v>
      </c>
      <c r="D62" s="5"/>
      <c r="E62" s="5"/>
      <c r="F62" s="107">
        <v>5.0200000000000002E-2</v>
      </c>
      <c r="G62" s="5"/>
      <c r="H62" s="111">
        <v>3.8E-3</v>
      </c>
      <c r="I62" s="111">
        <f t="shared" si="0"/>
        <v>4.6400000000000004E-2</v>
      </c>
      <c r="J62" s="399">
        <v>11324</v>
      </c>
    </row>
    <row r="63" spans="1:10" ht="14.5" customHeight="1" x14ac:dyDescent="0.15">
      <c r="A63" s="5"/>
      <c r="B63" s="399">
        <v>11355</v>
      </c>
      <c r="C63" s="16" t="s">
        <v>3329</v>
      </c>
      <c r="D63" s="5"/>
      <c r="E63" s="5"/>
      <c r="F63" s="107">
        <v>0.1193</v>
      </c>
      <c r="G63" s="5"/>
      <c r="H63" s="111">
        <v>3.8041666666666701E-3</v>
      </c>
      <c r="I63" s="111">
        <f t="shared" si="0"/>
        <v>0.11549583333333334</v>
      </c>
      <c r="J63" s="399">
        <v>11355</v>
      </c>
    </row>
    <row r="64" spans="1:10" ht="14.5" customHeight="1" x14ac:dyDescent="0.15">
      <c r="A64" s="5"/>
      <c r="B64" s="399">
        <v>11383</v>
      </c>
      <c r="C64" s="16" t="s">
        <v>3329</v>
      </c>
      <c r="D64" s="5"/>
      <c r="E64" s="5"/>
      <c r="F64" s="107">
        <v>-6.7500000000000004E-2</v>
      </c>
      <c r="G64" s="5"/>
      <c r="H64" s="111">
        <v>3.7750000000000001E-3</v>
      </c>
      <c r="I64" s="111">
        <f t="shared" si="0"/>
        <v>-7.1275000000000005E-2</v>
      </c>
      <c r="J64" s="399">
        <v>11383</v>
      </c>
    </row>
    <row r="65" spans="1:10" ht="14.5" customHeight="1" x14ac:dyDescent="0.15">
      <c r="A65" s="5"/>
      <c r="B65" s="399">
        <v>11414</v>
      </c>
      <c r="C65" s="16" t="s">
        <v>3329</v>
      </c>
      <c r="D65" s="5"/>
      <c r="E65" s="5"/>
      <c r="F65" s="107">
        <v>-9.35E-2</v>
      </c>
      <c r="G65" s="5"/>
      <c r="H65" s="111">
        <v>3.81666666666667E-3</v>
      </c>
      <c r="I65" s="111">
        <f t="shared" si="0"/>
        <v>-9.7316666666666676E-2</v>
      </c>
      <c r="J65" s="399">
        <v>11414</v>
      </c>
    </row>
    <row r="66" spans="1:10" ht="14.5" customHeight="1" x14ac:dyDescent="0.15">
      <c r="A66" s="5"/>
      <c r="B66" s="399">
        <v>11444</v>
      </c>
      <c r="C66" s="16" t="s">
        <v>3329</v>
      </c>
      <c r="D66" s="5"/>
      <c r="E66" s="5"/>
      <c r="F66" s="107">
        <v>-0.12790000000000001</v>
      </c>
      <c r="G66" s="5"/>
      <c r="H66" s="111">
        <v>3.8041666666666701E-3</v>
      </c>
      <c r="I66" s="111">
        <f t="shared" si="0"/>
        <v>-0.13170416666666668</v>
      </c>
      <c r="J66" s="399">
        <v>11444</v>
      </c>
    </row>
    <row r="67" spans="1:10" ht="14.5" customHeight="1" x14ac:dyDescent="0.15">
      <c r="A67" s="5"/>
      <c r="B67" s="399">
        <v>11475</v>
      </c>
      <c r="C67" s="16" t="s">
        <v>3329</v>
      </c>
      <c r="D67" s="5"/>
      <c r="E67" s="5"/>
      <c r="F67" s="107">
        <v>0.1421</v>
      </c>
      <c r="G67" s="5"/>
      <c r="H67" s="111">
        <v>3.8208333333333302E-3</v>
      </c>
      <c r="I67" s="111">
        <f t="shared" si="0"/>
        <v>0.13827916666666668</v>
      </c>
      <c r="J67" s="399">
        <v>11475</v>
      </c>
    </row>
    <row r="68" spans="1:10" ht="14.5" customHeight="1" x14ac:dyDescent="0.15">
      <c r="A68" s="5"/>
      <c r="B68" s="399">
        <v>11505</v>
      </c>
      <c r="C68" s="16" t="s">
        <v>3329</v>
      </c>
      <c r="D68" s="5"/>
      <c r="E68" s="5"/>
      <c r="F68" s="107">
        <v>-7.22E-2</v>
      </c>
      <c r="G68" s="5"/>
      <c r="H68" s="111">
        <v>3.8208333333333302E-3</v>
      </c>
      <c r="I68" s="111">
        <f t="shared" si="0"/>
        <v>-7.6020833333333329E-2</v>
      </c>
      <c r="J68" s="399">
        <v>11505</v>
      </c>
    </row>
    <row r="69" spans="1:10" ht="14.5" customHeight="1" x14ac:dyDescent="0.15">
      <c r="A69" s="5"/>
      <c r="B69" s="399">
        <v>11536</v>
      </c>
      <c r="C69" s="16" t="s">
        <v>3329</v>
      </c>
      <c r="D69" s="5"/>
      <c r="E69" s="5"/>
      <c r="F69" s="107">
        <v>1.8200000000000001E-2</v>
      </c>
      <c r="G69" s="5"/>
      <c r="H69" s="111">
        <v>3.8541666666666698E-3</v>
      </c>
      <c r="I69" s="111">
        <f t="shared" si="0"/>
        <v>1.4345833333333332E-2</v>
      </c>
      <c r="J69" s="399">
        <v>11536</v>
      </c>
    </row>
    <row r="70" spans="1:10" ht="14.5" customHeight="1" x14ac:dyDescent="0.15">
      <c r="A70" s="5"/>
      <c r="B70" s="399">
        <v>11567</v>
      </c>
      <c r="C70" s="16" t="s">
        <v>3329</v>
      </c>
      <c r="D70" s="5"/>
      <c r="E70" s="5"/>
      <c r="F70" s="107">
        <v>-0.29730000000000001</v>
      </c>
      <c r="G70" s="5"/>
      <c r="H70" s="111">
        <v>4.0124999999999996E-3</v>
      </c>
      <c r="I70" s="111">
        <f t="shared" si="0"/>
        <v>-0.30131249999999998</v>
      </c>
      <c r="J70" s="399">
        <v>11567</v>
      </c>
    </row>
    <row r="71" spans="1:10" ht="14.5" customHeight="1" x14ac:dyDescent="0.15">
      <c r="A71" s="5"/>
      <c r="B71" s="399">
        <v>11597</v>
      </c>
      <c r="C71" s="16" t="s">
        <v>3329</v>
      </c>
      <c r="D71" s="5"/>
      <c r="E71" s="5"/>
      <c r="F71" s="107">
        <v>8.9599999999999999E-2</v>
      </c>
      <c r="G71" s="5"/>
      <c r="H71" s="111">
        <v>4.4000000000000003E-3</v>
      </c>
      <c r="I71" s="111">
        <f t="shared" si="0"/>
        <v>8.5199999999999998E-2</v>
      </c>
      <c r="J71" s="399">
        <v>11597</v>
      </c>
    </row>
    <row r="72" spans="1:10" ht="14.5" customHeight="1" x14ac:dyDescent="0.15">
      <c r="A72" s="5"/>
      <c r="B72" s="399">
        <v>11628</v>
      </c>
      <c r="C72" s="16" t="s">
        <v>3329</v>
      </c>
      <c r="D72" s="5"/>
      <c r="E72" s="5"/>
      <c r="F72" s="107">
        <v>-7.9799999999999996E-2</v>
      </c>
      <c r="G72" s="5"/>
      <c r="H72" s="111">
        <v>4.3958333333333297E-3</v>
      </c>
      <c r="I72" s="111">
        <f t="shared" si="0"/>
        <v>-8.4195833333333331E-2</v>
      </c>
      <c r="J72" s="399">
        <v>11628</v>
      </c>
    </row>
    <row r="73" spans="1:10" ht="14.5" customHeight="1" x14ac:dyDescent="0.15">
      <c r="A73" s="5"/>
      <c r="B73" s="399">
        <v>11658</v>
      </c>
      <c r="C73" s="16" t="s">
        <v>3329</v>
      </c>
      <c r="D73" s="5"/>
      <c r="E73" s="5"/>
      <c r="F73" s="107">
        <v>-0.14000000000000001</v>
      </c>
      <c r="G73" s="5"/>
      <c r="H73" s="111">
        <v>4.8250000000000003E-3</v>
      </c>
      <c r="I73" s="111">
        <f t="shared" si="0"/>
        <v>-0.14482500000000001</v>
      </c>
      <c r="J73" s="399">
        <v>11658</v>
      </c>
    </row>
    <row r="74" spans="1:10" ht="14.5" customHeight="1" x14ac:dyDescent="0.15">
      <c r="A74" s="5"/>
      <c r="B74" s="399">
        <v>11689</v>
      </c>
      <c r="C74" s="16" t="s">
        <v>3329</v>
      </c>
      <c r="D74" s="5"/>
      <c r="E74" s="5"/>
      <c r="F74" s="107">
        <v>-2.7099999999999999E-2</v>
      </c>
      <c r="G74" s="5"/>
      <c r="H74" s="111">
        <v>4.7000000000000002E-3</v>
      </c>
      <c r="I74" s="111">
        <f t="shared" si="0"/>
        <v>-3.1800000000000002E-2</v>
      </c>
      <c r="J74" s="399">
        <v>11689</v>
      </c>
    </row>
    <row r="75" spans="1:10" ht="14.5" customHeight="1" x14ac:dyDescent="0.15">
      <c r="A75" s="5"/>
      <c r="B75" s="399">
        <v>11720</v>
      </c>
      <c r="C75" s="16" t="s">
        <v>3329</v>
      </c>
      <c r="D75" s="5"/>
      <c r="E75" s="5"/>
      <c r="F75" s="107">
        <v>5.7000000000000002E-2</v>
      </c>
      <c r="G75" s="5"/>
      <c r="H75" s="111">
        <v>4.7333333333333298E-3</v>
      </c>
      <c r="I75" s="111">
        <f t="shared" si="0"/>
        <v>5.226666666666667E-2</v>
      </c>
      <c r="J75" s="399">
        <v>11720</v>
      </c>
    </row>
    <row r="76" spans="1:10" ht="14.5" customHeight="1" x14ac:dyDescent="0.15">
      <c r="A76" s="5"/>
      <c r="B76" s="399">
        <v>11749</v>
      </c>
      <c r="C76" s="16" t="s">
        <v>3329</v>
      </c>
      <c r="D76" s="5"/>
      <c r="E76" s="5"/>
      <c r="F76" s="107">
        <v>-0.1158</v>
      </c>
      <c r="G76" s="5"/>
      <c r="H76" s="111">
        <v>4.5125E-3</v>
      </c>
      <c r="I76" s="111">
        <f t="shared" si="0"/>
        <v>-0.1203125</v>
      </c>
      <c r="J76" s="399">
        <v>11749</v>
      </c>
    </row>
    <row r="77" spans="1:10" ht="14.5" customHeight="1" x14ac:dyDescent="0.15">
      <c r="A77" s="5"/>
      <c r="B77" s="399">
        <v>11780</v>
      </c>
      <c r="C77" s="16" t="s">
        <v>3329</v>
      </c>
      <c r="D77" s="5"/>
      <c r="E77" s="5"/>
      <c r="F77" s="107">
        <v>-0.19969999999999999</v>
      </c>
      <c r="G77" s="5"/>
      <c r="H77" s="111">
        <v>4.7000000000000002E-3</v>
      </c>
      <c r="I77" s="111">
        <f t="shared" si="0"/>
        <v>-0.2044</v>
      </c>
      <c r="J77" s="399">
        <v>11780</v>
      </c>
    </row>
    <row r="78" spans="1:10" ht="14.5" customHeight="1" x14ac:dyDescent="0.15">
      <c r="A78" s="5"/>
      <c r="B78" s="399">
        <v>11810</v>
      </c>
      <c r="C78" s="16" t="s">
        <v>3329</v>
      </c>
      <c r="D78" s="5"/>
      <c r="E78" s="5"/>
      <c r="F78" s="107">
        <v>-0.21959999999999999</v>
      </c>
      <c r="G78" s="5"/>
      <c r="H78" s="111">
        <v>4.89166666666667E-3</v>
      </c>
      <c r="I78" s="111">
        <f t="shared" si="0"/>
        <v>-0.22449166666666667</v>
      </c>
      <c r="J78" s="399">
        <v>11810</v>
      </c>
    </row>
    <row r="79" spans="1:10" ht="14.5" customHeight="1" x14ac:dyDescent="0.15">
      <c r="A79" s="5"/>
      <c r="B79" s="399">
        <v>11841</v>
      </c>
      <c r="C79" s="16" t="s">
        <v>3329</v>
      </c>
      <c r="D79" s="5"/>
      <c r="E79" s="5"/>
      <c r="F79" s="107">
        <v>-2.2000000000000001E-3</v>
      </c>
      <c r="G79" s="5"/>
      <c r="H79" s="111">
        <v>5.0041666666666698E-3</v>
      </c>
      <c r="I79" s="111">
        <f t="shared" si="0"/>
        <v>-7.2041666666666695E-3</v>
      </c>
      <c r="J79" s="399">
        <v>11841</v>
      </c>
    </row>
    <row r="80" spans="1:10" ht="14.5" customHeight="1" x14ac:dyDescent="0.15">
      <c r="A80" s="5"/>
      <c r="B80" s="399">
        <v>11871</v>
      </c>
      <c r="C80" s="16" t="s">
        <v>3329</v>
      </c>
      <c r="D80" s="5"/>
      <c r="E80" s="5"/>
      <c r="F80" s="107">
        <v>0.38150000000000001</v>
      </c>
      <c r="G80" s="5"/>
      <c r="H80" s="111">
        <v>4.9041666666666704E-3</v>
      </c>
      <c r="I80" s="111">
        <f t="shared" si="0"/>
        <v>0.37659583333333335</v>
      </c>
      <c r="J80" s="399">
        <v>11871</v>
      </c>
    </row>
    <row r="81" spans="1:10" ht="14.5" customHeight="1" x14ac:dyDescent="0.15">
      <c r="A81" s="5"/>
      <c r="B81" s="399">
        <v>11902</v>
      </c>
      <c r="C81" s="16" t="s">
        <v>3329</v>
      </c>
      <c r="D81" s="5"/>
      <c r="E81" s="5"/>
      <c r="F81" s="107">
        <v>0.38690000000000002</v>
      </c>
      <c r="G81" s="5"/>
      <c r="H81" s="111">
        <v>4.4749999999999998E-3</v>
      </c>
      <c r="I81" s="111">
        <f t="shared" si="0"/>
        <v>0.38242500000000001</v>
      </c>
      <c r="J81" s="399">
        <v>11902</v>
      </c>
    </row>
    <row r="82" spans="1:10" ht="14.5" customHeight="1" x14ac:dyDescent="0.15">
      <c r="A82" s="5"/>
      <c r="B82" s="399">
        <v>11933</v>
      </c>
      <c r="C82" s="16" t="s">
        <v>3329</v>
      </c>
      <c r="D82" s="5"/>
      <c r="E82" s="5"/>
      <c r="F82" s="107">
        <v>-3.4599999999999999E-2</v>
      </c>
      <c r="G82" s="5"/>
      <c r="H82" s="111">
        <v>4.2666666666666703E-3</v>
      </c>
      <c r="I82" s="111">
        <f t="shared" si="0"/>
        <v>-3.8866666666666667E-2</v>
      </c>
      <c r="J82" s="399">
        <v>11933</v>
      </c>
    </row>
    <row r="83" spans="1:10" ht="14.5" customHeight="1" x14ac:dyDescent="0.15">
      <c r="A83" s="5"/>
      <c r="B83" s="399">
        <v>11963</v>
      </c>
      <c r="C83" s="16" t="s">
        <v>3329</v>
      </c>
      <c r="D83" s="5"/>
      <c r="E83" s="5"/>
      <c r="F83" s="107">
        <v>-0.13489999999999999</v>
      </c>
      <c r="G83" s="5"/>
      <c r="H83" s="111">
        <v>4.2291666666666701E-3</v>
      </c>
      <c r="I83" s="111">
        <f t="shared" si="0"/>
        <v>-0.13912916666666666</v>
      </c>
      <c r="J83" s="399">
        <v>11963</v>
      </c>
    </row>
    <row r="84" spans="1:10" ht="14.5" customHeight="1" x14ac:dyDescent="0.15">
      <c r="A84" s="5"/>
      <c r="B84" s="399">
        <v>11994</v>
      </c>
      <c r="C84" s="16" t="s">
        <v>3329</v>
      </c>
      <c r="D84" s="5"/>
      <c r="E84" s="5"/>
      <c r="F84" s="107">
        <v>-4.1700000000000001E-2</v>
      </c>
      <c r="G84" s="5"/>
      <c r="H84" s="111">
        <v>4.2500000000000003E-3</v>
      </c>
      <c r="I84" s="111">
        <f t="shared" si="0"/>
        <v>-4.5950000000000005E-2</v>
      </c>
      <c r="J84" s="399">
        <v>11994</v>
      </c>
    </row>
    <row r="85" spans="1:10" ht="14.5" customHeight="1" x14ac:dyDescent="0.15">
      <c r="A85" s="5"/>
      <c r="B85" s="399">
        <v>12024</v>
      </c>
      <c r="C85" s="16" t="s">
        <v>3329</v>
      </c>
      <c r="D85" s="5"/>
      <c r="E85" s="5"/>
      <c r="F85" s="107">
        <v>5.6500000000000002E-2</v>
      </c>
      <c r="G85" s="5"/>
      <c r="H85" s="111">
        <v>4.2458333333333298E-3</v>
      </c>
      <c r="I85" s="111">
        <f t="shared" si="0"/>
        <v>5.2254166666666671E-2</v>
      </c>
      <c r="J85" s="399">
        <v>12024</v>
      </c>
    </row>
    <row r="86" spans="1:10" ht="14.5" customHeight="1" x14ac:dyDescent="0.15">
      <c r="A86" s="5"/>
      <c r="B86" s="399">
        <v>12055</v>
      </c>
      <c r="C86" s="16" t="s">
        <v>3329</v>
      </c>
      <c r="D86" s="5"/>
      <c r="E86" s="5"/>
      <c r="F86" s="107">
        <v>8.6999999999999994E-3</v>
      </c>
      <c r="G86" s="5"/>
      <c r="H86" s="111">
        <v>4.0583333333333296E-3</v>
      </c>
      <c r="I86" s="111">
        <f t="shared" si="0"/>
        <v>4.6416666666666698E-3</v>
      </c>
      <c r="J86" s="399">
        <v>12055</v>
      </c>
    </row>
    <row r="87" spans="1:10" ht="14.5" customHeight="1" x14ac:dyDescent="0.15">
      <c r="A87" s="5"/>
      <c r="B87" s="399">
        <v>12086</v>
      </c>
      <c r="C87" s="16" t="s">
        <v>3329</v>
      </c>
      <c r="D87" s="5"/>
      <c r="E87" s="5"/>
      <c r="F87" s="107">
        <v>-0.1772</v>
      </c>
      <c r="G87" s="5"/>
      <c r="H87" s="111">
        <v>4.0958333333333298E-3</v>
      </c>
      <c r="I87" s="111">
        <f t="shared" si="0"/>
        <v>-0.18129583333333332</v>
      </c>
      <c r="J87" s="399">
        <v>12086</v>
      </c>
    </row>
    <row r="88" spans="1:10" ht="14.5" customHeight="1" x14ac:dyDescent="0.15">
      <c r="A88" s="5"/>
      <c r="B88" s="399">
        <v>12114</v>
      </c>
      <c r="C88" s="16" t="s">
        <v>3329</v>
      </c>
      <c r="D88" s="5"/>
      <c r="E88" s="5"/>
      <c r="F88" s="107">
        <v>3.5299999999999998E-2</v>
      </c>
      <c r="G88" s="5"/>
      <c r="H88" s="111">
        <v>4.2874999999999996E-3</v>
      </c>
      <c r="I88" s="111">
        <f t="shared" si="0"/>
        <v>3.1012499999999998E-2</v>
      </c>
      <c r="J88" s="399">
        <v>12114</v>
      </c>
    </row>
    <row r="89" spans="1:10" ht="14.5" customHeight="1" x14ac:dyDescent="0.15">
      <c r="A89" s="5"/>
      <c r="B89" s="399">
        <v>12145</v>
      </c>
      <c r="C89" s="16" t="s">
        <v>3329</v>
      </c>
      <c r="D89" s="5"/>
      <c r="E89" s="5"/>
      <c r="F89" s="107">
        <v>0.42559999999999998</v>
      </c>
      <c r="G89" s="5"/>
      <c r="H89" s="111">
        <v>4.4124999999999998E-3</v>
      </c>
      <c r="I89" s="111">
        <f t="shared" si="0"/>
        <v>0.42118749999999999</v>
      </c>
      <c r="J89" s="399">
        <v>12145</v>
      </c>
    </row>
    <row r="90" spans="1:10" ht="14.5" customHeight="1" x14ac:dyDescent="0.15">
      <c r="A90" s="5"/>
      <c r="B90" s="399">
        <v>12175</v>
      </c>
      <c r="C90" s="16" t="s">
        <v>3329</v>
      </c>
      <c r="D90" s="5"/>
      <c r="E90" s="5"/>
      <c r="F90" s="107">
        <v>0.16830000000000001</v>
      </c>
      <c r="G90" s="5"/>
      <c r="H90" s="111">
        <v>4.1791666666666696E-3</v>
      </c>
      <c r="I90" s="111">
        <f t="shared" ref="I90:I153" si="1">F90-H90</f>
        <v>0.16412083333333333</v>
      </c>
      <c r="J90" s="399">
        <v>12175</v>
      </c>
    </row>
    <row r="91" spans="1:10" ht="14.5" customHeight="1" x14ac:dyDescent="0.15">
      <c r="A91" s="5"/>
      <c r="B91" s="399">
        <v>12206</v>
      </c>
      <c r="C91" s="16" t="s">
        <v>3329</v>
      </c>
      <c r="D91" s="5"/>
      <c r="E91" s="5"/>
      <c r="F91" s="107">
        <v>0.1338</v>
      </c>
      <c r="G91" s="5"/>
      <c r="H91" s="111">
        <v>3.9791666666666699E-3</v>
      </c>
      <c r="I91" s="111">
        <f t="shared" si="1"/>
        <v>0.12982083333333333</v>
      </c>
      <c r="J91" s="399">
        <v>12206</v>
      </c>
    </row>
    <row r="92" spans="1:10" ht="14.5" customHeight="1" x14ac:dyDescent="0.15">
      <c r="A92" s="5"/>
      <c r="B92" s="399">
        <v>12236</v>
      </c>
      <c r="C92" s="16" t="s">
        <v>3329</v>
      </c>
      <c r="D92" s="5"/>
      <c r="E92" s="5"/>
      <c r="F92" s="107">
        <v>-8.6199999999999999E-2</v>
      </c>
      <c r="G92" s="5"/>
      <c r="H92" s="111">
        <v>3.82916666666667E-3</v>
      </c>
      <c r="I92" s="111">
        <f t="shared" si="1"/>
        <v>-9.0029166666666674E-2</v>
      </c>
      <c r="J92" s="399">
        <v>12236</v>
      </c>
    </row>
    <row r="93" spans="1:10" ht="14.5" customHeight="1" x14ac:dyDescent="0.15">
      <c r="A93" s="5"/>
      <c r="B93" s="399">
        <v>12267</v>
      </c>
      <c r="C93" s="16" t="s">
        <v>3329</v>
      </c>
      <c r="D93" s="5"/>
      <c r="E93" s="5"/>
      <c r="F93" s="107">
        <v>0.1206</v>
      </c>
      <c r="G93" s="5"/>
      <c r="H93" s="111">
        <v>3.7791666666666698E-3</v>
      </c>
      <c r="I93" s="111">
        <f t="shared" si="1"/>
        <v>0.11682083333333333</v>
      </c>
      <c r="J93" s="399">
        <v>12267</v>
      </c>
    </row>
    <row r="94" spans="1:10" ht="14.5" customHeight="1" x14ac:dyDescent="0.15">
      <c r="A94" s="5"/>
      <c r="B94" s="399">
        <v>12298</v>
      </c>
      <c r="C94" s="16" t="s">
        <v>3329</v>
      </c>
      <c r="D94" s="5"/>
      <c r="E94" s="5"/>
      <c r="F94" s="107">
        <v>-0.1118</v>
      </c>
      <c r="G94" s="5"/>
      <c r="H94" s="111">
        <v>3.8833333333333298E-3</v>
      </c>
      <c r="I94" s="111">
        <f t="shared" si="1"/>
        <v>-0.11568333333333333</v>
      </c>
      <c r="J94" s="399">
        <v>12298</v>
      </c>
    </row>
    <row r="95" spans="1:10" ht="14.5" customHeight="1" x14ac:dyDescent="0.15">
      <c r="A95" s="5"/>
      <c r="B95" s="399">
        <v>12328</v>
      </c>
      <c r="C95" s="16" t="s">
        <v>3329</v>
      </c>
      <c r="D95" s="5"/>
      <c r="E95" s="5"/>
      <c r="F95" s="107">
        <v>-8.5500000000000007E-2</v>
      </c>
      <c r="G95" s="5"/>
      <c r="H95" s="111">
        <v>3.8791666666666701E-3</v>
      </c>
      <c r="I95" s="111">
        <f t="shared" si="1"/>
        <v>-8.9379166666666676E-2</v>
      </c>
      <c r="J95" s="399">
        <v>12328</v>
      </c>
    </row>
    <row r="96" spans="1:10" ht="14.5" customHeight="1" x14ac:dyDescent="0.15">
      <c r="A96" s="5"/>
      <c r="B96" s="399">
        <v>12359</v>
      </c>
      <c r="C96" s="16" t="s">
        <v>3329</v>
      </c>
      <c r="D96" s="5"/>
      <c r="E96" s="5"/>
      <c r="F96" s="107">
        <v>0.11269999999999999</v>
      </c>
      <c r="G96" s="5"/>
      <c r="H96" s="111">
        <v>4.1208333333333296E-3</v>
      </c>
      <c r="I96" s="111">
        <f t="shared" si="1"/>
        <v>0.10857916666666667</v>
      </c>
      <c r="J96" s="399">
        <v>12359</v>
      </c>
    </row>
    <row r="97" spans="1:10" ht="14.5" customHeight="1" x14ac:dyDescent="0.15">
      <c r="A97" s="5"/>
      <c r="B97" s="399">
        <v>12389</v>
      </c>
      <c r="C97" s="16" t="s">
        <v>3329</v>
      </c>
      <c r="D97" s="5"/>
      <c r="E97" s="5"/>
      <c r="F97" s="107">
        <v>2.53E-2</v>
      </c>
      <c r="G97" s="5"/>
      <c r="H97" s="111">
        <v>4.07083333333333E-3</v>
      </c>
      <c r="I97" s="111">
        <f t="shared" si="1"/>
        <v>2.122916666666667E-2</v>
      </c>
      <c r="J97" s="399">
        <v>12389</v>
      </c>
    </row>
    <row r="98" spans="1:10" ht="14.5" customHeight="1" x14ac:dyDescent="0.15">
      <c r="A98" s="5"/>
      <c r="B98" s="399">
        <v>12420</v>
      </c>
      <c r="C98" s="16" t="s">
        <v>3329</v>
      </c>
      <c r="D98" s="5"/>
      <c r="E98" s="5"/>
      <c r="F98" s="107">
        <v>0.1069</v>
      </c>
      <c r="G98" s="5"/>
      <c r="H98" s="111">
        <v>3.8958333333333301E-3</v>
      </c>
      <c r="I98" s="111">
        <f t="shared" si="1"/>
        <v>0.10300416666666666</v>
      </c>
      <c r="J98" s="399">
        <v>12420</v>
      </c>
    </row>
    <row r="99" spans="1:10" ht="14.5" customHeight="1" x14ac:dyDescent="0.15">
      <c r="A99" s="5"/>
      <c r="B99" s="399">
        <v>12451</v>
      </c>
      <c r="C99" s="16" t="s">
        <v>3329</v>
      </c>
      <c r="D99" s="5"/>
      <c r="E99" s="5"/>
      <c r="F99" s="107">
        <v>-3.2199999999999999E-2</v>
      </c>
      <c r="G99" s="5"/>
      <c r="H99" s="111">
        <v>3.70833333333333E-3</v>
      </c>
      <c r="I99" s="111">
        <f t="shared" si="1"/>
        <v>-3.5908333333333327E-2</v>
      </c>
      <c r="J99" s="399">
        <v>12451</v>
      </c>
    </row>
    <row r="100" spans="1:10" ht="14.5" customHeight="1" x14ac:dyDescent="0.15">
      <c r="A100" s="5"/>
      <c r="B100" s="399">
        <v>12479</v>
      </c>
      <c r="C100" s="16" t="s">
        <v>3329</v>
      </c>
      <c r="D100" s="5"/>
      <c r="E100" s="5"/>
      <c r="F100" s="107">
        <v>0</v>
      </c>
      <c r="G100" s="5"/>
      <c r="H100" s="111">
        <v>3.6166666666666699E-3</v>
      </c>
      <c r="I100" s="111">
        <f t="shared" si="1"/>
        <v>-3.6166666666666699E-3</v>
      </c>
      <c r="J100" s="399">
        <v>12479</v>
      </c>
    </row>
    <row r="101" spans="1:10" ht="14.5" customHeight="1" x14ac:dyDescent="0.15">
      <c r="A101" s="5"/>
      <c r="B101" s="399">
        <v>12510</v>
      </c>
      <c r="C101" s="16" t="s">
        <v>3329</v>
      </c>
      <c r="D101" s="5"/>
      <c r="E101" s="5"/>
      <c r="F101" s="107">
        <v>-2.5100000000000001E-2</v>
      </c>
      <c r="G101" s="5"/>
      <c r="H101" s="111">
        <v>3.54166666666667E-3</v>
      </c>
      <c r="I101" s="111">
        <f t="shared" si="1"/>
        <v>-2.8641666666666669E-2</v>
      </c>
      <c r="J101" s="399">
        <v>12510</v>
      </c>
    </row>
    <row r="102" spans="1:10" ht="14.5" customHeight="1" x14ac:dyDescent="0.15">
      <c r="A102" s="5"/>
      <c r="B102" s="399">
        <v>12540</v>
      </c>
      <c r="C102" s="16" t="s">
        <v>3329</v>
      </c>
      <c r="D102" s="5"/>
      <c r="E102" s="5"/>
      <c r="F102" s="107">
        <v>-7.3599999999999999E-2</v>
      </c>
      <c r="G102" s="5"/>
      <c r="H102" s="111">
        <v>3.4916666666666698E-3</v>
      </c>
      <c r="I102" s="111">
        <f t="shared" si="1"/>
        <v>-7.7091666666666669E-2</v>
      </c>
      <c r="J102" s="399">
        <v>12540</v>
      </c>
    </row>
    <row r="103" spans="1:10" ht="14.5" customHeight="1" x14ac:dyDescent="0.15">
      <c r="A103" s="5"/>
      <c r="B103" s="399">
        <v>12571</v>
      </c>
      <c r="C103" s="16" t="s">
        <v>3329</v>
      </c>
      <c r="D103" s="5"/>
      <c r="E103" s="5"/>
      <c r="F103" s="107">
        <v>2.29E-2</v>
      </c>
      <c r="G103" s="5"/>
      <c r="H103" s="111">
        <v>3.4291666666666702E-3</v>
      </c>
      <c r="I103" s="111">
        <f t="shared" si="1"/>
        <v>1.947083333333333E-2</v>
      </c>
      <c r="J103" s="399">
        <v>12571</v>
      </c>
    </row>
    <row r="104" spans="1:10" ht="14.5" customHeight="1" x14ac:dyDescent="0.15">
      <c r="A104" s="5"/>
      <c r="B104" s="399">
        <v>12601</v>
      </c>
      <c r="C104" s="16" t="s">
        <v>3329</v>
      </c>
      <c r="D104" s="5"/>
      <c r="E104" s="5"/>
      <c r="F104" s="107">
        <v>-0.1132</v>
      </c>
      <c r="G104" s="5"/>
      <c r="H104" s="111">
        <v>3.4041666666666699E-3</v>
      </c>
      <c r="I104" s="111">
        <f t="shared" si="1"/>
        <v>-0.11660416666666666</v>
      </c>
      <c r="J104" s="399">
        <v>12601</v>
      </c>
    </row>
    <row r="105" spans="1:10" ht="14.5" customHeight="1" x14ac:dyDescent="0.15">
      <c r="A105" s="5"/>
      <c r="B105" s="399">
        <v>12632</v>
      </c>
      <c r="C105" s="16" t="s">
        <v>3329</v>
      </c>
      <c r="D105" s="5"/>
      <c r="E105" s="5"/>
      <c r="F105" s="107">
        <v>6.1100000000000002E-2</v>
      </c>
      <c r="G105" s="5"/>
      <c r="H105" s="111">
        <v>3.4458333333333298E-3</v>
      </c>
      <c r="I105" s="111">
        <f t="shared" si="1"/>
        <v>5.7654166666666673E-2</v>
      </c>
      <c r="J105" s="399">
        <v>12632</v>
      </c>
    </row>
    <row r="106" spans="1:10" ht="14.5" customHeight="1" x14ac:dyDescent="0.15">
      <c r="A106" s="5"/>
      <c r="B106" s="399">
        <v>12663</v>
      </c>
      <c r="C106" s="16" t="s">
        <v>3329</v>
      </c>
      <c r="D106" s="5"/>
      <c r="E106" s="5"/>
      <c r="F106" s="107">
        <v>-3.3E-3</v>
      </c>
      <c r="G106" s="5"/>
      <c r="H106" s="111">
        <v>3.4916666666666698E-3</v>
      </c>
      <c r="I106" s="111">
        <f t="shared" si="1"/>
        <v>-6.7916666666666698E-3</v>
      </c>
      <c r="J106" s="399">
        <v>12663</v>
      </c>
    </row>
    <row r="107" spans="1:10" ht="14.5" customHeight="1" x14ac:dyDescent="0.15">
      <c r="A107" s="5"/>
      <c r="B107" s="399">
        <v>12693</v>
      </c>
      <c r="C107" s="16" t="s">
        <v>3329</v>
      </c>
      <c r="D107" s="5"/>
      <c r="E107" s="5"/>
      <c r="F107" s="107">
        <v>-2.86E-2</v>
      </c>
      <c r="G107" s="5"/>
      <c r="H107" s="111">
        <v>3.4416666666666701E-3</v>
      </c>
      <c r="I107" s="111">
        <f t="shared" si="1"/>
        <v>-3.204166666666667E-2</v>
      </c>
      <c r="J107" s="399">
        <v>12693</v>
      </c>
    </row>
    <row r="108" spans="1:10" ht="14.5" customHeight="1" x14ac:dyDescent="0.15">
      <c r="A108" s="5"/>
      <c r="B108" s="399">
        <v>12724</v>
      </c>
      <c r="C108" s="16" t="s">
        <v>3329</v>
      </c>
      <c r="D108" s="5"/>
      <c r="E108" s="5"/>
      <c r="F108" s="107">
        <v>9.4200000000000006E-2</v>
      </c>
      <c r="G108" s="5"/>
      <c r="H108" s="111">
        <v>3.39166666666667E-3</v>
      </c>
      <c r="I108" s="111">
        <f t="shared" si="1"/>
        <v>9.0808333333333338E-2</v>
      </c>
      <c r="J108" s="399">
        <v>12724</v>
      </c>
    </row>
    <row r="109" spans="1:10" ht="14.5" customHeight="1" x14ac:dyDescent="0.15">
      <c r="A109" s="5"/>
      <c r="B109" s="399">
        <v>12754</v>
      </c>
      <c r="C109" s="16" t="s">
        <v>3329</v>
      </c>
      <c r="D109" s="5"/>
      <c r="E109" s="5"/>
      <c r="F109" s="107">
        <v>-1E-3</v>
      </c>
      <c r="G109" s="5"/>
      <c r="H109" s="111">
        <v>3.3666666666666701E-3</v>
      </c>
      <c r="I109" s="111">
        <f t="shared" si="1"/>
        <v>-4.3666666666666697E-3</v>
      </c>
      <c r="J109" s="399">
        <v>12754</v>
      </c>
    </row>
    <row r="110" spans="1:10" ht="14.5" customHeight="1" x14ac:dyDescent="0.15">
      <c r="A110" s="5"/>
      <c r="B110" s="399">
        <v>12785</v>
      </c>
      <c r="C110" s="16" t="s">
        <v>3329</v>
      </c>
      <c r="D110" s="5"/>
      <c r="E110" s="5"/>
      <c r="F110" s="107">
        <v>-4.1099999999999998E-2</v>
      </c>
      <c r="G110" s="5"/>
      <c r="H110" s="111">
        <v>3.3249999999999998E-3</v>
      </c>
      <c r="I110" s="111">
        <f t="shared" si="1"/>
        <v>-4.4424999999999999E-2</v>
      </c>
      <c r="J110" s="399">
        <v>12785</v>
      </c>
    </row>
    <row r="111" spans="1:10" ht="14.5" customHeight="1" x14ac:dyDescent="0.15">
      <c r="A111" s="5"/>
      <c r="B111" s="399">
        <v>12816</v>
      </c>
      <c r="C111" s="16" t="s">
        <v>3329</v>
      </c>
      <c r="D111" s="5"/>
      <c r="E111" s="5"/>
      <c r="F111" s="107">
        <v>-3.4099999999999998E-2</v>
      </c>
      <c r="G111" s="5"/>
      <c r="H111" s="111">
        <v>3.2583333333333301E-3</v>
      </c>
      <c r="I111" s="111">
        <f t="shared" si="1"/>
        <v>-3.7358333333333327E-2</v>
      </c>
      <c r="J111" s="399">
        <v>12816</v>
      </c>
    </row>
    <row r="112" spans="1:10" ht="14.5" customHeight="1" x14ac:dyDescent="0.15">
      <c r="A112" s="5"/>
      <c r="B112" s="399">
        <v>12844</v>
      </c>
      <c r="C112" s="16" t="s">
        <v>3329</v>
      </c>
      <c r="D112" s="5"/>
      <c r="E112" s="5"/>
      <c r="F112" s="107">
        <v>-2.86E-2</v>
      </c>
      <c r="G112" s="5"/>
      <c r="H112" s="111">
        <v>3.24166666666667E-3</v>
      </c>
      <c r="I112" s="111">
        <f t="shared" si="1"/>
        <v>-3.1841666666666671E-2</v>
      </c>
      <c r="J112" s="399">
        <v>12844</v>
      </c>
    </row>
    <row r="113" spans="1:10" ht="14.5" customHeight="1" x14ac:dyDescent="0.15">
      <c r="A113" s="5"/>
      <c r="B113" s="399">
        <v>12875</v>
      </c>
      <c r="C113" s="16" t="s">
        <v>3329</v>
      </c>
      <c r="D113" s="5"/>
      <c r="E113" s="5"/>
      <c r="F113" s="107">
        <v>9.8000000000000004E-2</v>
      </c>
      <c r="G113" s="5"/>
      <c r="H113" s="111">
        <v>3.225E-3</v>
      </c>
      <c r="I113" s="111">
        <f t="shared" si="1"/>
        <v>9.4774999999999998E-2</v>
      </c>
      <c r="J113" s="399">
        <v>12875</v>
      </c>
    </row>
    <row r="114" spans="1:10" ht="14.5" customHeight="1" x14ac:dyDescent="0.15">
      <c r="A114" s="5"/>
      <c r="B114" s="399">
        <v>12905</v>
      </c>
      <c r="C114" s="16" t="s">
        <v>3329</v>
      </c>
      <c r="D114" s="5"/>
      <c r="E114" s="5"/>
      <c r="F114" s="107">
        <v>4.0899999999999999E-2</v>
      </c>
      <c r="G114" s="5"/>
      <c r="H114" s="111">
        <v>3.2000000000000002E-3</v>
      </c>
      <c r="I114" s="111">
        <f t="shared" si="1"/>
        <v>3.7699999999999997E-2</v>
      </c>
      <c r="J114" s="399">
        <v>12905</v>
      </c>
    </row>
    <row r="115" spans="1:10" ht="14.5" customHeight="1" x14ac:dyDescent="0.15">
      <c r="A115" s="5"/>
      <c r="B115" s="399">
        <v>12936</v>
      </c>
      <c r="C115" s="16" t="s">
        <v>3329</v>
      </c>
      <c r="D115" s="5"/>
      <c r="E115" s="5"/>
      <c r="F115" s="107">
        <v>6.9900000000000004E-2</v>
      </c>
      <c r="G115" s="5"/>
      <c r="H115" s="111">
        <v>3.1666666666666701E-3</v>
      </c>
      <c r="I115" s="111">
        <f t="shared" si="1"/>
        <v>6.6733333333333339E-2</v>
      </c>
      <c r="J115" s="399">
        <v>12936</v>
      </c>
    </row>
    <row r="116" spans="1:10" ht="14.5" customHeight="1" x14ac:dyDescent="0.15">
      <c r="A116" s="5"/>
      <c r="B116" s="399">
        <v>12966</v>
      </c>
      <c r="C116" s="16" t="s">
        <v>3329</v>
      </c>
      <c r="D116" s="5"/>
      <c r="E116" s="5"/>
      <c r="F116" s="107">
        <v>8.5000000000000006E-2</v>
      </c>
      <c r="G116" s="5"/>
      <c r="H116" s="111">
        <v>3.10416666666667E-3</v>
      </c>
      <c r="I116" s="111">
        <f t="shared" si="1"/>
        <v>8.1895833333333334E-2</v>
      </c>
      <c r="J116" s="399">
        <v>12966</v>
      </c>
    </row>
    <row r="117" spans="1:10" ht="14.5" customHeight="1" x14ac:dyDescent="0.15">
      <c r="A117" s="5"/>
      <c r="B117" s="399">
        <v>12997</v>
      </c>
      <c r="C117" s="16" t="s">
        <v>3329</v>
      </c>
      <c r="D117" s="5"/>
      <c r="E117" s="5"/>
      <c r="F117" s="107">
        <v>2.8000000000000001E-2</v>
      </c>
      <c r="G117" s="5"/>
      <c r="H117" s="111">
        <v>3.1124999999999998E-3</v>
      </c>
      <c r="I117" s="111">
        <f t="shared" si="1"/>
        <v>2.48875E-2</v>
      </c>
      <c r="J117" s="399">
        <v>12997</v>
      </c>
    </row>
    <row r="118" spans="1:10" ht="14.5" customHeight="1" x14ac:dyDescent="0.15">
      <c r="A118" s="5"/>
      <c r="B118" s="399">
        <v>13028</v>
      </c>
      <c r="C118" s="16" t="s">
        <v>3329</v>
      </c>
      <c r="D118" s="5"/>
      <c r="E118" s="5"/>
      <c r="F118" s="107">
        <v>2.5600000000000001E-2</v>
      </c>
      <c r="G118" s="5"/>
      <c r="H118" s="111">
        <v>3.0999999999999999E-3</v>
      </c>
      <c r="I118" s="111">
        <f t="shared" si="1"/>
        <v>2.2500000000000003E-2</v>
      </c>
      <c r="J118" s="399">
        <v>13028</v>
      </c>
    </row>
    <row r="119" spans="1:10" ht="14.5" customHeight="1" x14ac:dyDescent="0.15">
      <c r="A119" s="5"/>
      <c r="B119" s="399">
        <v>13058</v>
      </c>
      <c r="C119" s="16" t="s">
        <v>3329</v>
      </c>
      <c r="D119" s="5"/>
      <c r="E119" s="5"/>
      <c r="F119" s="107">
        <v>7.7700000000000005E-2</v>
      </c>
      <c r="G119" s="5"/>
      <c r="H119" s="111">
        <v>3.05833333333333E-3</v>
      </c>
      <c r="I119" s="111">
        <f t="shared" si="1"/>
        <v>7.4641666666666676E-2</v>
      </c>
      <c r="J119" s="399">
        <v>13058</v>
      </c>
    </row>
    <row r="120" spans="1:10" ht="14.5" customHeight="1" x14ac:dyDescent="0.15">
      <c r="A120" s="5"/>
      <c r="B120" s="399">
        <v>13089</v>
      </c>
      <c r="C120" s="16" t="s">
        <v>3329</v>
      </c>
      <c r="D120" s="5"/>
      <c r="E120" s="5"/>
      <c r="F120" s="107">
        <v>4.7399999999999998E-2</v>
      </c>
      <c r="G120" s="5"/>
      <c r="H120" s="111">
        <v>3.0000000000000001E-3</v>
      </c>
      <c r="I120" s="111">
        <f t="shared" si="1"/>
        <v>4.4399999999999995E-2</v>
      </c>
      <c r="J120" s="399">
        <v>13089</v>
      </c>
    </row>
    <row r="121" spans="1:10" ht="14.5" customHeight="1" x14ac:dyDescent="0.15">
      <c r="A121" s="5"/>
      <c r="B121" s="399">
        <v>13119</v>
      </c>
      <c r="C121" s="16" t="s">
        <v>3329</v>
      </c>
      <c r="D121" s="5"/>
      <c r="E121" s="5"/>
      <c r="F121" s="107">
        <v>3.9399999999999998E-2</v>
      </c>
      <c r="G121" s="5"/>
      <c r="H121" s="111">
        <v>2.95416666666667E-3</v>
      </c>
      <c r="I121" s="111">
        <f t="shared" si="1"/>
        <v>3.644583333333333E-2</v>
      </c>
      <c r="J121" s="399">
        <v>13119</v>
      </c>
    </row>
    <row r="122" spans="1:10" ht="14.5" customHeight="1" x14ac:dyDescent="0.15">
      <c r="A122" s="5"/>
      <c r="B122" s="399">
        <v>13150</v>
      </c>
      <c r="C122" s="16" t="s">
        <v>3329</v>
      </c>
      <c r="D122" s="5"/>
      <c r="E122" s="5"/>
      <c r="F122" s="107">
        <v>6.7000000000000004E-2</v>
      </c>
      <c r="G122" s="5"/>
      <c r="H122" s="111">
        <v>2.89166666666667E-3</v>
      </c>
      <c r="I122" s="111">
        <f t="shared" si="1"/>
        <v>6.4108333333333337E-2</v>
      </c>
      <c r="J122" s="399">
        <v>13150</v>
      </c>
    </row>
    <row r="123" spans="1:10" ht="14.5" customHeight="1" x14ac:dyDescent="0.15">
      <c r="A123" s="5"/>
      <c r="B123" s="399">
        <v>13181</v>
      </c>
      <c r="C123" s="16" t="s">
        <v>3329</v>
      </c>
      <c r="D123" s="5"/>
      <c r="E123" s="5"/>
      <c r="F123" s="107">
        <v>2.24E-2</v>
      </c>
      <c r="G123" s="5"/>
      <c r="H123" s="111">
        <v>2.8625E-3</v>
      </c>
      <c r="I123" s="111">
        <f t="shared" si="1"/>
        <v>1.9537499999999999E-2</v>
      </c>
      <c r="J123" s="399">
        <v>13181</v>
      </c>
    </row>
    <row r="124" spans="1:10" ht="14.5" customHeight="1" x14ac:dyDescent="0.15">
      <c r="A124" s="5"/>
      <c r="B124" s="399">
        <v>13210</v>
      </c>
      <c r="C124" s="16" t="s">
        <v>3329</v>
      </c>
      <c r="D124" s="5"/>
      <c r="E124" s="5"/>
      <c r="F124" s="107">
        <v>2.6800000000000001E-2</v>
      </c>
      <c r="G124" s="5"/>
      <c r="H124" s="111">
        <v>2.8500000000000001E-3</v>
      </c>
      <c r="I124" s="111">
        <f t="shared" si="1"/>
        <v>2.3949999999999999E-2</v>
      </c>
      <c r="J124" s="399">
        <v>13210</v>
      </c>
    </row>
    <row r="125" spans="1:10" ht="14.5" customHeight="1" x14ac:dyDescent="0.15">
      <c r="A125" s="5"/>
      <c r="B125" s="399">
        <v>13241</v>
      </c>
      <c r="C125" s="16" t="s">
        <v>3329</v>
      </c>
      <c r="D125" s="5"/>
      <c r="E125" s="5"/>
      <c r="F125" s="107">
        <v>-7.51E-2</v>
      </c>
      <c r="G125" s="5"/>
      <c r="H125" s="111">
        <v>2.8583333333333299E-3</v>
      </c>
      <c r="I125" s="111">
        <f t="shared" si="1"/>
        <v>-7.7958333333333324E-2</v>
      </c>
      <c r="J125" s="399">
        <v>13241</v>
      </c>
    </row>
    <row r="126" spans="1:10" ht="14.5" customHeight="1" x14ac:dyDescent="0.15">
      <c r="A126" s="5"/>
      <c r="B126" s="399">
        <v>13271</v>
      </c>
      <c r="C126" s="16" t="s">
        <v>3329</v>
      </c>
      <c r="D126" s="5"/>
      <c r="E126" s="5"/>
      <c r="F126" s="107">
        <v>5.45E-2</v>
      </c>
      <c r="G126" s="5"/>
      <c r="H126" s="111">
        <v>2.8333333333333301E-3</v>
      </c>
      <c r="I126" s="111">
        <f t="shared" si="1"/>
        <v>5.1666666666666666E-2</v>
      </c>
      <c r="J126" s="399">
        <v>13271</v>
      </c>
    </row>
    <row r="127" spans="1:10" ht="14.5" customHeight="1" x14ac:dyDescent="0.15">
      <c r="A127" s="5"/>
      <c r="B127" s="399">
        <v>13302</v>
      </c>
      <c r="C127" s="16" t="s">
        <v>3329</v>
      </c>
      <c r="D127" s="5"/>
      <c r="E127" s="5"/>
      <c r="F127" s="107">
        <v>3.3300000000000003E-2</v>
      </c>
      <c r="G127" s="5"/>
      <c r="H127" s="111">
        <v>2.8124999999999999E-3</v>
      </c>
      <c r="I127" s="111">
        <f t="shared" si="1"/>
        <v>3.0487500000000004E-2</v>
      </c>
      <c r="J127" s="399">
        <v>13302</v>
      </c>
    </row>
    <row r="128" spans="1:10" ht="14.5" customHeight="1" x14ac:dyDescent="0.15">
      <c r="A128" s="5"/>
      <c r="B128" s="399">
        <v>13332</v>
      </c>
      <c r="C128" s="16" t="s">
        <v>3329</v>
      </c>
      <c r="D128" s="5"/>
      <c r="E128" s="5"/>
      <c r="F128" s="107">
        <v>7.0099999999999996E-2</v>
      </c>
      <c r="G128" s="5"/>
      <c r="H128" s="111">
        <v>2.7958333333333299E-3</v>
      </c>
      <c r="I128" s="111">
        <f t="shared" si="1"/>
        <v>6.7304166666666665E-2</v>
      </c>
      <c r="J128" s="399">
        <v>13332</v>
      </c>
    </row>
    <row r="129" spans="1:10" ht="14.5" customHeight="1" x14ac:dyDescent="0.15">
      <c r="A129" s="5"/>
      <c r="B129" s="399">
        <v>13363</v>
      </c>
      <c r="C129" s="16" t="s">
        <v>3329</v>
      </c>
      <c r="D129" s="5"/>
      <c r="E129" s="5"/>
      <c r="F129" s="107">
        <v>1.5100000000000001E-2</v>
      </c>
      <c r="G129" s="5"/>
      <c r="H129" s="111">
        <v>2.77083333333333E-3</v>
      </c>
      <c r="I129" s="111">
        <f t="shared" si="1"/>
        <v>1.2329166666666671E-2</v>
      </c>
      <c r="J129" s="399">
        <v>13363</v>
      </c>
    </row>
    <row r="130" spans="1:10" ht="14.5" customHeight="1" x14ac:dyDescent="0.15">
      <c r="A130" s="5"/>
      <c r="B130" s="399">
        <v>13394</v>
      </c>
      <c r="C130" s="16" t="s">
        <v>3329</v>
      </c>
      <c r="D130" s="5"/>
      <c r="E130" s="5"/>
      <c r="F130" s="107">
        <v>3.0999999999999999E-3</v>
      </c>
      <c r="G130" s="5"/>
      <c r="H130" s="111">
        <v>2.7458333333333302E-3</v>
      </c>
      <c r="I130" s="111">
        <f t="shared" si="1"/>
        <v>3.5416666666666973E-4</v>
      </c>
      <c r="J130" s="399">
        <v>13394</v>
      </c>
    </row>
    <row r="131" spans="1:10" ht="14.5" customHeight="1" x14ac:dyDescent="0.15">
      <c r="A131" s="5"/>
      <c r="B131" s="399">
        <v>13424</v>
      </c>
      <c r="C131" s="16" t="s">
        <v>3329</v>
      </c>
      <c r="D131" s="5"/>
      <c r="E131" s="5"/>
      <c r="F131" s="107">
        <v>7.7499999999999999E-2</v>
      </c>
      <c r="G131" s="5"/>
      <c r="H131" s="111">
        <v>2.7291666666666701E-3</v>
      </c>
      <c r="I131" s="111">
        <f t="shared" si="1"/>
        <v>7.4770833333333328E-2</v>
      </c>
      <c r="J131" s="399">
        <v>13424</v>
      </c>
    </row>
    <row r="132" spans="1:10" ht="14.5" customHeight="1" x14ac:dyDescent="0.15">
      <c r="A132" s="5"/>
      <c r="B132" s="399">
        <v>13455</v>
      </c>
      <c r="C132" s="16" t="s">
        <v>3329</v>
      </c>
      <c r="D132" s="5"/>
      <c r="E132" s="5"/>
      <c r="F132" s="107">
        <v>1.34E-2</v>
      </c>
      <c r="G132" s="5"/>
      <c r="H132" s="111">
        <v>2.6916666666666699E-3</v>
      </c>
      <c r="I132" s="111">
        <f t="shared" si="1"/>
        <v>1.070833333333333E-2</v>
      </c>
      <c r="J132" s="399">
        <v>13455</v>
      </c>
    </row>
    <row r="133" spans="1:10" ht="14.5" customHeight="1" x14ac:dyDescent="0.15">
      <c r="A133" s="5"/>
      <c r="B133" s="399">
        <v>13485</v>
      </c>
      <c r="C133" s="16" t="s">
        <v>3329</v>
      </c>
      <c r="D133" s="5"/>
      <c r="E133" s="5"/>
      <c r="F133" s="107">
        <v>-2.8999999999999998E-3</v>
      </c>
      <c r="G133" s="5"/>
      <c r="H133" s="111">
        <v>2.6583333333333298E-3</v>
      </c>
      <c r="I133" s="111">
        <f t="shared" si="1"/>
        <v>-5.5583333333333301E-3</v>
      </c>
      <c r="J133" s="399">
        <v>13485</v>
      </c>
    </row>
    <row r="134" spans="1:10" ht="14.5" customHeight="1" x14ac:dyDescent="0.15">
      <c r="A134" s="5"/>
      <c r="B134" s="399">
        <v>13516</v>
      </c>
      <c r="C134" s="16" t="s">
        <v>3329</v>
      </c>
      <c r="D134" s="5"/>
      <c r="E134" s="5"/>
      <c r="F134" s="107">
        <v>3.9E-2</v>
      </c>
      <c r="G134" s="5"/>
      <c r="H134" s="111">
        <v>2.66666666666667E-3</v>
      </c>
      <c r="I134" s="111">
        <f t="shared" si="1"/>
        <v>3.6333333333333329E-2</v>
      </c>
      <c r="J134" s="399">
        <v>13516</v>
      </c>
    </row>
    <row r="135" spans="1:10" ht="14.5" customHeight="1" x14ac:dyDescent="0.15">
      <c r="A135" s="5"/>
      <c r="B135" s="399">
        <v>13547</v>
      </c>
      <c r="C135" s="16" t="s">
        <v>3329</v>
      </c>
      <c r="D135" s="5"/>
      <c r="E135" s="5"/>
      <c r="F135" s="107">
        <v>1.9099999999999999E-2</v>
      </c>
      <c r="G135" s="5"/>
      <c r="H135" s="111">
        <v>2.7583333333333301E-3</v>
      </c>
      <c r="I135" s="111">
        <f t="shared" si="1"/>
        <v>1.6341666666666668E-2</v>
      </c>
      <c r="J135" s="399">
        <v>13547</v>
      </c>
    </row>
    <row r="136" spans="1:10" ht="14.5" customHeight="1" x14ac:dyDescent="0.15">
      <c r="A136" s="5"/>
      <c r="B136" s="399">
        <v>13575</v>
      </c>
      <c r="C136" s="16" t="s">
        <v>3329</v>
      </c>
      <c r="D136" s="5"/>
      <c r="E136" s="5"/>
      <c r="F136" s="107">
        <v>-7.7000000000000002E-3</v>
      </c>
      <c r="G136" s="5"/>
      <c r="H136" s="111">
        <v>2.8416666666666699E-3</v>
      </c>
      <c r="I136" s="111">
        <f t="shared" si="1"/>
        <v>-1.054166666666667E-2</v>
      </c>
      <c r="J136" s="399">
        <v>13575</v>
      </c>
    </row>
    <row r="137" spans="1:10" ht="14.5" customHeight="1" x14ac:dyDescent="0.15">
      <c r="A137" s="5"/>
      <c r="B137" s="399">
        <v>13606</v>
      </c>
      <c r="C137" s="16" t="s">
        <v>3329</v>
      </c>
      <c r="D137" s="5"/>
      <c r="E137" s="5"/>
      <c r="F137" s="107">
        <v>-8.09E-2</v>
      </c>
      <c r="G137" s="5"/>
      <c r="H137" s="111">
        <v>2.9125000000000002E-3</v>
      </c>
      <c r="I137" s="111">
        <f t="shared" si="1"/>
        <v>-8.3812499999999998E-2</v>
      </c>
      <c r="J137" s="399">
        <v>13606</v>
      </c>
    </row>
    <row r="138" spans="1:10" ht="14.5" customHeight="1" x14ac:dyDescent="0.15">
      <c r="A138" s="5"/>
      <c r="B138" s="399">
        <v>13636</v>
      </c>
      <c r="C138" s="16" t="s">
        <v>3329</v>
      </c>
      <c r="D138" s="5"/>
      <c r="E138" s="5"/>
      <c r="F138" s="107">
        <v>-2.3999999999999998E-3</v>
      </c>
      <c r="G138" s="5"/>
      <c r="H138" s="111">
        <v>2.8375000000000002E-3</v>
      </c>
      <c r="I138" s="111">
        <f t="shared" si="1"/>
        <v>-5.2375E-3</v>
      </c>
      <c r="J138" s="399">
        <v>13636</v>
      </c>
    </row>
    <row r="139" spans="1:10" ht="14.5" customHeight="1" x14ac:dyDescent="0.15">
      <c r="A139" s="5"/>
      <c r="B139" s="399">
        <v>13667</v>
      </c>
      <c r="C139" s="16" t="s">
        <v>3329</v>
      </c>
      <c r="D139" s="5"/>
      <c r="E139" s="5"/>
      <c r="F139" s="107">
        <v>-5.04E-2</v>
      </c>
      <c r="G139" s="5"/>
      <c r="H139" s="111">
        <v>2.7958333333333299E-3</v>
      </c>
      <c r="I139" s="111">
        <f t="shared" si="1"/>
        <v>-5.3195833333333331E-2</v>
      </c>
      <c r="J139" s="399">
        <v>13667</v>
      </c>
    </row>
    <row r="140" spans="1:10" ht="14.5" customHeight="1" x14ac:dyDescent="0.15">
      <c r="A140" s="5"/>
      <c r="B140" s="399">
        <v>13697</v>
      </c>
      <c r="C140" s="16" t="s">
        <v>3329</v>
      </c>
      <c r="D140" s="5"/>
      <c r="E140" s="5"/>
      <c r="F140" s="107">
        <v>0.1045</v>
      </c>
      <c r="G140" s="5"/>
      <c r="H140" s="111">
        <v>2.7750000000000001E-3</v>
      </c>
      <c r="I140" s="111">
        <f t="shared" si="1"/>
        <v>0.101725</v>
      </c>
      <c r="J140" s="399">
        <v>13697</v>
      </c>
    </row>
    <row r="141" spans="1:10" ht="14.5" customHeight="1" x14ac:dyDescent="0.15">
      <c r="A141" s="5"/>
      <c r="B141" s="399">
        <v>13728</v>
      </c>
      <c r="C141" s="16" t="s">
        <v>3329</v>
      </c>
      <c r="D141" s="5"/>
      <c r="E141" s="5"/>
      <c r="F141" s="107">
        <v>-4.8300000000000003E-2</v>
      </c>
      <c r="G141" s="5"/>
      <c r="H141" s="111">
        <v>2.77083333333333E-3</v>
      </c>
      <c r="I141" s="111">
        <f t="shared" si="1"/>
        <v>-5.1070833333333329E-2</v>
      </c>
      <c r="J141" s="399">
        <v>13728</v>
      </c>
    </row>
    <row r="142" spans="1:10" ht="14.5" customHeight="1" x14ac:dyDescent="0.15">
      <c r="A142" s="5"/>
      <c r="B142" s="399">
        <v>13759</v>
      </c>
      <c r="C142" s="16" t="s">
        <v>3329</v>
      </c>
      <c r="D142" s="5"/>
      <c r="E142" s="5"/>
      <c r="F142" s="107">
        <v>-0.14030000000000001</v>
      </c>
      <c r="G142" s="5"/>
      <c r="H142" s="111">
        <v>2.8083333333333298E-3</v>
      </c>
      <c r="I142" s="111">
        <f t="shared" si="1"/>
        <v>-0.14310833333333334</v>
      </c>
      <c r="J142" s="399">
        <v>13759</v>
      </c>
    </row>
    <row r="143" spans="1:10" ht="14.5" customHeight="1" x14ac:dyDescent="0.15">
      <c r="A143" s="5"/>
      <c r="B143" s="399">
        <v>13789</v>
      </c>
      <c r="C143" s="16" t="s">
        <v>3329</v>
      </c>
      <c r="D143" s="5"/>
      <c r="E143" s="5"/>
      <c r="F143" s="107">
        <v>-9.8100000000000007E-2</v>
      </c>
      <c r="G143" s="5"/>
      <c r="H143" s="111">
        <v>2.8333333333333301E-3</v>
      </c>
      <c r="I143" s="111">
        <f t="shared" si="1"/>
        <v>-0.10093333333333333</v>
      </c>
      <c r="J143" s="399">
        <v>13789</v>
      </c>
    </row>
    <row r="144" spans="1:10" ht="14.5" customHeight="1" x14ac:dyDescent="0.15">
      <c r="A144" s="5"/>
      <c r="B144" s="399">
        <v>13820</v>
      </c>
      <c r="C144" s="16" t="s">
        <v>3329</v>
      </c>
      <c r="D144" s="5"/>
      <c r="E144" s="5"/>
      <c r="F144" s="107">
        <v>-8.6599999999999996E-2</v>
      </c>
      <c r="G144" s="5"/>
      <c r="H144" s="111">
        <v>2.8249999999999998E-3</v>
      </c>
      <c r="I144" s="111">
        <f t="shared" si="1"/>
        <v>-8.9424999999999991E-2</v>
      </c>
      <c r="J144" s="399">
        <v>13820</v>
      </c>
    </row>
    <row r="145" spans="1:10" ht="14.5" customHeight="1" x14ac:dyDescent="0.15">
      <c r="A145" s="5"/>
      <c r="B145" s="399">
        <v>13850</v>
      </c>
      <c r="C145" s="16" t="s">
        <v>3329</v>
      </c>
      <c r="D145" s="5"/>
      <c r="E145" s="5"/>
      <c r="F145" s="107">
        <v>-4.5900000000000003E-2</v>
      </c>
      <c r="G145" s="5"/>
      <c r="H145" s="111">
        <v>2.7958333333333299E-3</v>
      </c>
      <c r="I145" s="111">
        <f t="shared" si="1"/>
        <v>-4.8695833333333334E-2</v>
      </c>
      <c r="J145" s="399">
        <v>13850</v>
      </c>
    </row>
    <row r="146" spans="1:10" ht="14.5" customHeight="1" x14ac:dyDescent="0.15">
      <c r="A146" s="5"/>
      <c r="B146" s="399">
        <v>13881</v>
      </c>
      <c r="C146" s="16" t="s">
        <v>3329</v>
      </c>
      <c r="D146" s="5"/>
      <c r="E146" s="5"/>
      <c r="F146" s="107">
        <v>1.52E-2</v>
      </c>
      <c r="G146" s="5"/>
      <c r="H146" s="111">
        <v>2.7791666666666698E-3</v>
      </c>
      <c r="I146" s="111">
        <f t="shared" si="1"/>
        <v>1.2420833333333331E-2</v>
      </c>
      <c r="J146" s="399">
        <v>13881</v>
      </c>
    </row>
    <row r="147" spans="1:10" ht="14.5" customHeight="1" x14ac:dyDescent="0.15">
      <c r="A147" s="5"/>
      <c r="B147" s="399">
        <v>13912</v>
      </c>
      <c r="C147" s="16" t="s">
        <v>3329</v>
      </c>
      <c r="D147" s="5"/>
      <c r="E147" s="5"/>
      <c r="F147" s="107">
        <v>6.7400000000000002E-2</v>
      </c>
      <c r="G147" s="5"/>
      <c r="H147" s="111">
        <v>2.7958333333333299E-3</v>
      </c>
      <c r="I147" s="111">
        <f t="shared" si="1"/>
        <v>6.4604166666666671E-2</v>
      </c>
      <c r="J147" s="399">
        <v>13912</v>
      </c>
    </row>
    <row r="148" spans="1:10" ht="14.5" customHeight="1" x14ac:dyDescent="0.15">
      <c r="A148" s="5"/>
      <c r="B148" s="399">
        <v>13940</v>
      </c>
      <c r="C148" s="16" t="s">
        <v>3329</v>
      </c>
      <c r="D148" s="5"/>
      <c r="E148" s="5"/>
      <c r="F148" s="107">
        <v>-0.2487</v>
      </c>
      <c r="G148" s="5"/>
      <c r="H148" s="111">
        <v>2.8249999999999998E-3</v>
      </c>
      <c r="I148" s="111">
        <f t="shared" si="1"/>
        <v>-0.251525</v>
      </c>
      <c r="J148" s="399">
        <v>13940</v>
      </c>
    </row>
    <row r="149" spans="1:10" ht="14.5" customHeight="1" x14ac:dyDescent="0.15">
      <c r="A149" s="5"/>
      <c r="B149" s="399">
        <v>13971</v>
      </c>
      <c r="C149" s="16" t="s">
        <v>3329</v>
      </c>
      <c r="D149" s="5"/>
      <c r="E149" s="5"/>
      <c r="F149" s="107">
        <v>0.1447</v>
      </c>
      <c r="G149" s="5"/>
      <c r="H149" s="111">
        <v>2.9291666666666702E-3</v>
      </c>
      <c r="I149" s="111">
        <f t="shared" si="1"/>
        <v>0.14177083333333332</v>
      </c>
      <c r="J149" s="399">
        <v>13971</v>
      </c>
    </row>
    <row r="150" spans="1:10" ht="14.5" customHeight="1" x14ac:dyDescent="0.15">
      <c r="A150" s="5"/>
      <c r="B150" s="399">
        <v>14001</v>
      </c>
      <c r="C150" s="16" t="s">
        <v>3329</v>
      </c>
      <c r="D150" s="5"/>
      <c r="E150" s="5"/>
      <c r="F150" s="107">
        <v>-3.3000000000000002E-2</v>
      </c>
      <c r="G150" s="5"/>
      <c r="H150" s="111">
        <v>2.8249999999999998E-3</v>
      </c>
      <c r="I150" s="111">
        <f t="shared" si="1"/>
        <v>-3.5825000000000003E-2</v>
      </c>
      <c r="J150" s="399">
        <v>14001</v>
      </c>
    </row>
    <row r="151" spans="1:10" ht="14.5" customHeight="1" x14ac:dyDescent="0.15">
      <c r="A151" s="5"/>
      <c r="B151" s="399">
        <v>14032</v>
      </c>
      <c r="C151" s="16" t="s">
        <v>3329</v>
      </c>
      <c r="D151" s="5"/>
      <c r="E151" s="5"/>
      <c r="F151" s="107">
        <v>0.25030000000000002</v>
      </c>
      <c r="G151" s="5"/>
      <c r="H151" s="111">
        <v>2.89166666666667E-3</v>
      </c>
      <c r="I151" s="111">
        <f t="shared" si="1"/>
        <v>0.24740833333333334</v>
      </c>
      <c r="J151" s="399">
        <v>14032</v>
      </c>
    </row>
    <row r="152" spans="1:10" ht="14.5" customHeight="1" x14ac:dyDescent="0.15">
      <c r="A152" s="5"/>
      <c r="B152" s="399">
        <v>14062</v>
      </c>
      <c r="C152" s="16" t="s">
        <v>3329</v>
      </c>
      <c r="D152" s="5"/>
      <c r="E152" s="5"/>
      <c r="F152" s="107">
        <v>7.4399999999999994E-2</v>
      </c>
      <c r="G152" s="5"/>
      <c r="H152" s="111">
        <v>2.8500000000000001E-3</v>
      </c>
      <c r="I152" s="111">
        <f t="shared" si="1"/>
        <v>7.1549999999999989E-2</v>
      </c>
      <c r="J152" s="399">
        <v>14062</v>
      </c>
    </row>
    <row r="153" spans="1:10" ht="14.5" customHeight="1" x14ac:dyDescent="0.15">
      <c r="A153" s="5"/>
      <c r="B153" s="399">
        <v>14093</v>
      </c>
      <c r="C153" s="16" t="s">
        <v>3329</v>
      </c>
      <c r="D153" s="5"/>
      <c r="E153" s="5"/>
      <c r="F153" s="107">
        <v>-2.2599999999999999E-2</v>
      </c>
      <c r="G153" s="5"/>
      <c r="H153" s="111">
        <v>2.8124999999999999E-3</v>
      </c>
      <c r="I153" s="111">
        <f t="shared" si="1"/>
        <v>-2.5412499999999998E-2</v>
      </c>
      <c r="J153" s="399">
        <v>14093</v>
      </c>
    </row>
    <row r="154" spans="1:10" ht="14.5" customHeight="1" x14ac:dyDescent="0.15">
      <c r="A154" s="5"/>
      <c r="B154" s="399">
        <v>14124</v>
      </c>
      <c r="C154" s="16" t="s">
        <v>3329</v>
      </c>
      <c r="D154" s="5"/>
      <c r="E154" s="5"/>
      <c r="F154" s="107">
        <v>1.66E-2</v>
      </c>
      <c r="G154" s="5"/>
      <c r="H154" s="111">
        <v>2.8375000000000002E-3</v>
      </c>
      <c r="I154" s="111">
        <f t="shared" ref="I154:I217" si="2">F154-H154</f>
        <v>1.37625E-2</v>
      </c>
      <c r="J154" s="399">
        <v>14124</v>
      </c>
    </row>
    <row r="155" spans="1:10" ht="14.5" customHeight="1" x14ac:dyDescent="0.15">
      <c r="A155" s="5"/>
      <c r="B155" s="399">
        <v>14154</v>
      </c>
      <c r="C155" s="16" t="s">
        <v>3329</v>
      </c>
      <c r="D155" s="5"/>
      <c r="E155" s="5"/>
      <c r="F155" s="107">
        <v>7.7600000000000002E-2</v>
      </c>
      <c r="G155" s="5"/>
      <c r="H155" s="111">
        <v>2.7833333333333299E-3</v>
      </c>
      <c r="I155" s="111">
        <f t="shared" si="2"/>
        <v>7.481666666666667E-2</v>
      </c>
      <c r="J155" s="399">
        <v>14154</v>
      </c>
    </row>
    <row r="156" spans="1:10" ht="14.5" customHeight="1" x14ac:dyDescent="0.15">
      <c r="A156" s="5"/>
      <c r="B156" s="399">
        <v>14185</v>
      </c>
      <c r="C156" s="16" t="s">
        <v>3329</v>
      </c>
      <c r="D156" s="5"/>
      <c r="E156" s="5"/>
      <c r="F156" s="107">
        <v>-2.7300000000000001E-2</v>
      </c>
      <c r="G156" s="5"/>
      <c r="H156" s="111">
        <v>2.7333333333333298E-3</v>
      </c>
      <c r="I156" s="111">
        <f t="shared" si="2"/>
        <v>-3.0033333333333332E-2</v>
      </c>
      <c r="J156" s="399">
        <v>14185</v>
      </c>
    </row>
    <row r="157" spans="1:10" ht="14.5" customHeight="1" x14ac:dyDescent="0.15">
      <c r="A157" s="5"/>
      <c r="B157" s="399">
        <v>14215</v>
      </c>
      <c r="C157" s="16" t="s">
        <v>3329</v>
      </c>
      <c r="D157" s="5"/>
      <c r="E157" s="5"/>
      <c r="F157" s="107">
        <v>4.0099999999999997E-2</v>
      </c>
      <c r="G157" s="5"/>
      <c r="H157" s="111">
        <v>2.70833333333333E-3</v>
      </c>
      <c r="I157" s="111">
        <f t="shared" si="2"/>
        <v>3.739166666666667E-2</v>
      </c>
      <c r="J157" s="399">
        <v>14215</v>
      </c>
    </row>
    <row r="158" spans="1:10" ht="14.5" customHeight="1" x14ac:dyDescent="0.15">
      <c r="A158" s="5"/>
      <c r="B158" s="399">
        <v>14246</v>
      </c>
      <c r="C158" s="16" t="s">
        <v>3329</v>
      </c>
      <c r="D158" s="5"/>
      <c r="E158" s="5"/>
      <c r="F158" s="107">
        <v>-6.7400000000000002E-2</v>
      </c>
      <c r="G158" s="5"/>
      <c r="H158" s="111">
        <v>2.6375000000000001E-3</v>
      </c>
      <c r="I158" s="111">
        <f t="shared" si="2"/>
        <v>-7.0037500000000003E-2</v>
      </c>
      <c r="J158" s="399">
        <v>14246</v>
      </c>
    </row>
    <row r="159" spans="1:10" ht="14.5" customHeight="1" x14ac:dyDescent="0.15">
      <c r="A159" s="5"/>
      <c r="B159" s="399">
        <v>14277</v>
      </c>
      <c r="C159" s="16" t="s">
        <v>3329</v>
      </c>
      <c r="D159" s="5"/>
      <c r="E159" s="5"/>
      <c r="F159" s="107">
        <v>3.9E-2</v>
      </c>
      <c r="G159" s="5"/>
      <c r="H159" s="111">
        <v>2.6083333333333301E-3</v>
      </c>
      <c r="I159" s="111">
        <f t="shared" si="2"/>
        <v>3.6391666666666669E-2</v>
      </c>
      <c r="J159" s="399">
        <v>14277</v>
      </c>
    </row>
    <row r="160" spans="1:10" ht="14.5" customHeight="1" x14ac:dyDescent="0.15">
      <c r="A160" s="5"/>
      <c r="B160" s="399">
        <v>14305</v>
      </c>
      <c r="C160" s="16" t="s">
        <v>3329</v>
      </c>
      <c r="D160" s="5"/>
      <c r="E160" s="5"/>
      <c r="F160" s="107">
        <v>-0.13389999999999999</v>
      </c>
      <c r="G160" s="5"/>
      <c r="H160" s="111">
        <v>2.5875E-3</v>
      </c>
      <c r="I160" s="111">
        <f t="shared" si="2"/>
        <v>-0.13648749999999998</v>
      </c>
      <c r="J160" s="399">
        <v>14305</v>
      </c>
    </row>
    <row r="161" spans="1:10" ht="14.5" customHeight="1" x14ac:dyDescent="0.15">
      <c r="A161" s="5"/>
      <c r="B161" s="399">
        <v>14336</v>
      </c>
      <c r="C161" s="16" t="s">
        <v>3329</v>
      </c>
      <c r="D161" s="5"/>
      <c r="E161" s="5"/>
      <c r="F161" s="107">
        <v>-2.7000000000000001E-3</v>
      </c>
      <c r="G161" s="5"/>
      <c r="H161" s="111">
        <v>2.5999999999999999E-3</v>
      </c>
      <c r="I161" s="111">
        <f t="shared" si="2"/>
        <v>-5.3E-3</v>
      </c>
      <c r="J161" s="399">
        <v>14336</v>
      </c>
    </row>
    <row r="162" spans="1:10" ht="14.5" customHeight="1" x14ac:dyDescent="0.15">
      <c r="A162" s="5"/>
      <c r="B162" s="399">
        <v>14366</v>
      </c>
      <c r="C162" s="16" t="s">
        <v>3329</v>
      </c>
      <c r="D162" s="5"/>
      <c r="E162" s="5"/>
      <c r="F162" s="107">
        <v>7.3300000000000004E-2</v>
      </c>
      <c r="G162" s="5"/>
      <c r="H162" s="111">
        <v>2.5541666666666699E-3</v>
      </c>
      <c r="I162" s="111">
        <f t="shared" si="2"/>
        <v>7.0745833333333341E-2</v>
      </c>
      <c r="J162" s="399">
        <v>14366</v>
      </c>
    </row>
    <row r="163" spans="1:10" ht="14.5" customHeight="1" x14ac:dyDescent="0.15">
      <c r="A163" s="5"/>
      <c r="B163" s="399">
        <v>14397</v>
      </c>
      <c r="C163" s="16" t="s">
        <v>3329</v>
      </c>
      <c r="D163" s="5"/>
      <c r="E163" s="5"/>
      <c r="F163" s="107">
        <v>-6.1199999999999997E-2</v>
      </c>
      <c r="G163" s="5"/>
      <c r="H163" s="111">
        <v>2.5208333333333298E-3</v>
      </c>
      <c r="I163" s="111">
        <f t="shared" si="2"/>
        <v>-6.3720833333333324E-2</v>
      </c>
      <c r="J163" s="399">
        <v>14397</v>
      </c>
    </row>
    <row r="164" spans="1:10" ht="14.5" customHeight="1" x14ac:dyDescent="0.15">
      <c r="A164" s="5"/>
      <c r="B164" s="399">
        <v>14427</v>
      </c>
      <c r="C164" s="16" t="s">
        <v>3329</v>
      </c>
      <c r="D164" s="5"/>
      <c r="E164" s="5"/>
      <c r="F164" s="107">
        <v>0.1105</v>
      </c>
      <c r="G164" s="5"/>
      <c r="H164" s="111">
        <v>2.4875000000000001E-3</v>
      </c>
      <c r="I164" s="111">
        <f t="shared" si="2"/>
        <v>0.1080125</v>
      </c>
      <c r="J164" s="399">
        <v>14427</v>
      </c>
    </row>
    <row r="165" spans="1:10" ht="14.5" customHeight="1" x14ac:dyDescent="0.15">
      <c r="A165" s="5"/>
      <c r="B165" s="399">
        <v>14458</v>
      </c>
      <c r="C165" s="16" t="s">
        <v>3329</v>
      </c>
      <c r="D165" s="5"/>
      <c r="E165" s="5"/>
      <c r="F165" s="107">
        <v>-6.4799999999999996E-2</v>
      </c>
      <c r="G165" s="5"/>
      <c r="H165" s="111">
        <v>2.5166666666666701E-3</v>
      </c>
      <c r="I165" s="111">
        <f t="shared" si="2"/>
        <v>-6.7316666666666664E-2</v>
      </c>
      <c r="J165" s="399">
        <v>14458</v>
      </c>
    </row>
    <row r="166" spans="1:10" ht="14.5" customHeight="1" x14ac:dyDescent="0.15">
      <c r="A166" s="5"/>
      <c r="B166" s="399">
        <v>14489</v>
      </c>
      <c r="C166" s="16" t="s">
        <v>3329</v>
      </c>
      <c r="D166" s="5"/>
      <c r="E166" s="5"/>
      <c r="F166" s="107">
        <v>0.1673</v>
      </c>
      <c r="G166" s="5"/>
      <c r="H166" s="111">
        <v>2.8083333333333298E-3</v>
      </c>
      <c r="I166" s="111">
        <f t="shared" si="2"/>
        <v>0.16449166666666667</v>
      </c>
      <c r="J166" s="399">
        <v>14489</v>
      </c>
    </row>
    <row r="167" spans="1:10" ht="14.5" customHeight="1" x14ac:dyDescent="0.15">
      <c r="A167" s="5"/>
      <c r="B167" s="399">
        <v>14519</v>
      </c>
      <c r="C167" s="16" t="s">
        <v>3329</v>
      </c>
      <c r="D167" s="5"/>
      <c r="E167" s="5"/>
      <c r="F167" s="107">
        <v>-1.23E-2</v>
      </c>
      <c r="G167" s="5"/>
      <c r="H167" s="111">
        <v>2.70833333333333E-3</v>
      </c>
      <c r="I167" s="111">
        <f t="shared" si="2"/>
        <v>-1.500833333333333E-2</v>
      </c>
      <c r="J167" s="399">
        <v>14519</v>
      </c>
    </row>
    <row r="168" spans="1:10" ht="14.5" customHeight="1" x14ac:dyDescent="0.15">
      <c r="A168" s="5"/>
      <c r="B168" s="399">
        <v>14550</v>
      </c>
      <c r="C168" s="16" t="s">
        <v>3329</v>
      </c>
      <c r="D168" s="5"/>
      <c r="E168" s="5"/>
      <c r="F168" s="107">
        <v>-3.9800000000000002E-2</v>
      </c>
      <c r="G168" s="5"/>
      <c r="H168" s="111">
        <v>2.5666666666666698E-3</v>
      </c>
      <c r="I168" s="111">
        <f t="shared" si="2"/>
        <v>-4.2366666666666671E-2</v>
      </c>
      <c r="J168" s="399">
        <v>14550</v>
      </c>
    </row>
    <row r="169" spans="1:10" ht="14.5" customHeight="1" x14ac:dyDescent="0.15">
      <c r="A169" s="5"/>
      <c r="B169" s="399">
        <v>14580</v>
      </c>
      <c r="C169" s="16" t="s">
        <v>3329</v>
      </c>
      <c r="D169" s="5"/>
      <c r="E169" s="5"/>
      <c r="F169" s="107">
        <v>2.7E-2</v>
      </c>
      <c r="G169" s="5"/>
      <c r="H169" s="111">
        <v>2.5333333333333301E-3</v>
      </c>
      <c r="I169" s="111">
        <f t="shared" si="2"/>
        <v>2.4466666666666671E-2</v>
      </c>
      <c r="J169" s="399">
        <v>14580</v>
      </c>
    </row>
    <row r="170" spans="1:10" ht="14.5" customHeight="1" x14ac:dyDescent="0.15">
      <c r="A170" s="5"/>
      <c r="B170" s="399">
        <v>14611</v>
      </c>
      <c r="C170" s="16" t="s">
        <v>3329</v>
      </c>
      <c r="D170" s="5"/>
      <c r="E170" s="5"/>
      <c r="F170" s="107">
        <v>-3.3599999999999998E-2</v>
      </c>
      <c r="G170" s="5"/>
      <c r="H170" s="111">
        <v>2.48333333333333E-3</v>
      </c>
      <c r="I170" s="111">
        <f t="shared" si="2"/>
        <v>-3.6083333333333328E-2</v>
      </c>
      <c r="J170" s="399">
        <v>14611</v>
      </c>
    </row>
    <row r="171" spans="1:10" ht="14.5" customHeight="1" x14ac:dyDescent="0.15">
      <c r="A171" s="5"/>
      <c r="B171" s="399">
        <v>14642</v>
      </c>
      <c r="C171" s="16" t="s">
        <v>3329</v>
      </c>
      <c r="D171" s="5"/>
      <c r="E171" s="5"/>
      <c r="F171" s="107">
        <v>1.3299999999999999E-2</v>
      </c>
      <c r="G171" s="5"/>
      <c r="H171" s="111">
        <v>2.4624999999999998E-3</v>
      </c>
      <c r="I171" s="111">
        <f t="shared" si="2"/>
        <v>1.08375E-2</v>
      </c>
      <c r="J171" s="399">
        <v>14642</v>
      </c>
    </row>
    <row r="172" spans="1:10" ht="14.5" customHeight="1" x14ac:dyDescent="0.15">
      <c r="A172" s="5"/>
      <c r="B172" s="399">
        <v>14671</v>
      </c>
      <c r="C172" s="16" t="s">
        <v>3329</v>
      </c>
      <c r="D172" s="5"/>
      <c r="E172" s="5"/>
      <c r="F172" s="107">
        <v>1.24E-2</v>
      </c>
      <c r="G172" s="5"/>
      <c r="H172" s="111">
        <v>2.4499999999999999E-3</v>
      </c>
      <c r="I172" s="111">
        <f t="shared" si="2"/>
        <v>9.9500000000000005E-3</v>
      </c>
      <c r="J172" s="399">
        <v>14671</v>
      </c>
    </row>
    <row r="173" spans="1:10" ht="14.5" customHeight="1" x14ac:dyDescent="0.15">
      <c r="A173" s="5"/>
      <c r="B173" s="399">
        <v>14702</v>
      </c>
      <c r="C173" s="16" t="s">
        <v>3329</v>
      </c>
      <c r="D173" s="5"/>
      <c r="E173" s="5"/>
      <c r="F173" s="107">
        <v>-2.3999999999999998E-3</v>
      </c>
      <c r="G173" s="5"/>
      <c r="H173" s="111">
        <v>2.42083333333333E-3</v>
      </c>
      <c r="I173" s="111">
        <f t="shared" si="2"/>
        <v>-4.8208333333333298E-3</v>
      </c>
      <c r="J173" s="399">
        <v>14702</v>
      </c>
    </row>
    <row r="174" spans="1:10" ht="14.5" customHeight="1" x14ac:dyDescent="0.15">
      <c r="A174" s="5"/>
      <c r="B174" s="399">
        <v>14732</v>
      </c>
      <c r="C174" s="16" t="s">
        <v>3329</v>
      </c>
      <c r="D174" s="5"/>
      <c r="E174" s="5"/>
      <c r="F174" s="107">
        <v>-0.22889999999999999</v>
      </c>
      <c r="G174" s="5"/>
      <c r="H174" s="111">
        <v>2.5041666666666702E-3</v>
      </c>
      <c r="I174" s="111">
        <f t="shared" si="2"/>
        <v>-0.23140416666666666</v>
      </c>
      <c r="J174" s="399">
        <v>14732</v>
      </c>
    </row>
    <row r="175" spans="1:10" ht="14.5" customHeight="1" x14ac:dyDescent="0.15">
      <c r="A175" s="5"/>
      <c r="B175" s="399">
        <v>14763</v>
      </c>
      <c r="C175" s="16" t="s">
        <v>3329</v>
      </c>
      <c r="D175" s="5"/>
      <c r="E175" s="5"/>
      <c r="F175" s="107">
        <v>8.09E-2</v>
      </c>
      <c r="G175" s="5"/>
      <c r="H175" s="111">
        <v>2.5249999999999999E-3</v>
      </c>
      <c r="I175" s="111">
        <f t="shared" si="2"/>
        <v>7.8375E-2</v>
      </c>
      <c r="J175" s="399">
        <v>14763</v>
      </c>
    </row>
    <row r="176" spans="1:10" ht="14.5" customHeight="1" x14ac:dyDescent="0.15">
      <c r="A176" s="5"/>
      <c r="B176" s="399">
        <v>14793</v>
      </c>
      <c r="C176" s="16" t="s">
        <v>3329</v>
      </c>
      <c r="D176" s="5"/>
      <c r="E176" s="5"/>
      <c r="F176" s="107">
        <v>3.4099999999999998E-2</v>
      </c>
      <c r="G176" s="5"/>
      <c r="H176" s="111">
        <v>2.45416666666667E-3</v>
      </c>
      <c r="I176" s="111">
        <f t="shared" si="2"/>
        <v>3.1645833333333331E-2</v>
      </c>
      <c r="J176" s="399">
        <v>14793</v>
      </c>
    </row>
    <row r="177" spans="1:10" ht="14.5" customHeight="1" x14ac:dyDescent="0.15">
      <c r="A177" s="5"/>
      <c r="B177" s="399">
        <v>14824</v>
      </c>
      <c r="C177" s="16" t="s">
        <v>3329</v>
      </c>
      <c r="D177" s="5"/>
      <c r="E177" s="5"/>
      <c r="F177" s="107">
        <v>3.5000000000000003E-2</v>
      </c>
      <c r="G177" s="5"/>
      <c r="H177" s="111">
        <v>2.4499999999999999E-3</v>
      </c>
      <c r="I177" s="111">
        <f t="shared" si="2"/>
        <v>3.2550000000000003E-2</v>
      </c>
      <c r="J177" s="399">
        <v>14824</v>
      </c>
    </row>
    <row r="178" spans="1:10" ht="14.5" customHeight="1" x14ac:dyDescent="0.15">
      <c r="A178" s="5"/>
      <c r="B178" s="399">
        <v>14855</v>
      </c>
      <c r="C178" s="16" t="s">
        <v>3329</v>
      </c>
      <c r="D178" s="5"/>
      <c r="E178" s="5"/>
      <c r="F178" s="107">
        <v>1.23E-2</v>
      </c>
      <c r="G178" s="5"/>
      <c r="H178" s="111">
        <v>2.4291666666666702E-3</v>
      </c>
      <c r="I178" s="111">
        <f t="shared" si="2"/>
        <v>9.8708333333333304E-3</v>
      </c>
      <c r="J178" s="399">
        <v>14855</v>
      </c>
    </row>
    <row r="179" spans="1:10" ht="14.5" customHeight="1" x14ac:dyDescent="0.15">
      <c r="A179" s="5"/>
      <c r="B179" s="399">
        <v>14885</v>
      </c>
      <c r="C179" s="16" t="s">
        <v>3329</v>
      </c>
      <c r="D179" s="5"/>
      <c r="E179" s="5"/>
      <c r="F179" s="107">
        <v>4.2200000000000001E-2</v>
      </c>
      <c r="G179" s="5"/>
      <c r="H179" s="111">
        <v>2.4166666666666698E-3</v>
      </c>
      <c r="I179" s="111">
        <f t="shared" si="2"/>
        <v>3.978333333333333E-2</v>
      </c>
      <c r="J179" s="399">
        <v>14885</v>
      </c>
    </row>
    <row r="180" spans="1:10" ht="14.5" customHeight="1" x14ac:dyDescent="0.15">
      <c r="A180" s="5"/>
      <c r="B180" s="399">
        <v>14916</v>
      </c>
      <c r="C180" s="16" t="s">
        <v>3329</v>
      </c>
      <c r="D180" s="5"/>
      <c r="E180" s="5"/>
      <c r="F180" s="107">
        <v>-3.1600000000000003E-2</v>
      </c>
      <c r="G180" s="5"/>
      <c r="H180" s="111">
        <v>2.3791666666666701E-3</v>
      </c>
      <c r="I180" s="111">
        <f t="shared" si="2"/>
        <v>-3.3979166666666671E-2</v>
      </c>
      <c r="J180" s="399">
        <v>14916</v>
      </c>
    </row>
    <row r="181" spans="1:10" ht="14.5" customHeight="1" x14ac:dyDescent="0.15">
      <c r="A181" s="5"/>
      <c r="B181" s="399">
        <v>14946</v>
      </c>
      <c r="C181" s="16" t="s">
        <v>3329</v>
      </c>
      <c r="D181" s="5"/>
      <c r="E181" s="5"/>
      <c r="F181" s="107">
        <v>8.9999999999999998E-4</v>
      </c>
      <c r="G181" s="5"/>
      <c r="H181" s="111">
        <v>2.34583333333333E-3</v>
      </c>
      <c r="I181" s="111">
        <f t="shared" si="2"/>
        <v>-1.44583333333333E-3</v>
      </c>
      <c r="J181" s="399">
        <v>14946</v>
      </c>
    </row>
    <row r="182" spans="1:10" ht="14.5" customHeight="1" x14ac:dyDescent="0.15">
      <c r="A182" s="5"/>
      <c r="B182" s="399">
        <v>14977</v>
      </c>
      <c r="C182" s="16" t="s">
        <v>3329</v>
      </c>
      <c r="D182" s="5"/>
      <c r="E182" s="5"/>
      <c r="F182" s="107">
        <v>-4.6300000000000001E-2</v>
      </c>
      <c r="G182" s="5"/>
      <c r="H182" s="111">
        <v>2.3749999999999999E-3</v>
      </c>
      <c r="I182" s="111">
        <f t="shared" si="2"/>
        <v>-4.8675000000000003E-2</v>
      </c>
      <c r="J182" s="399">
        <v>14977</v>
      </c>
    </row>
    <row r="183" spans="1:10" ht="14.5" customHeight="1" x14ac:dyDescent="0.15">
      <c r="A183" s="5"/>
      <c r="B183" s="399">
        <v>15008</v>
      </c>
      <c r="C183" s="16" t="s">
        <v>3329</v>
      </c>
      <c r="D183" s="5"/>
      <c r="E183" s="5"/>
      <c r="F183" s="107">
        <v>-6.0000000000000001E-3</v>
      </c>
      <c r="G183" s="5"/>
      <c r="H183" s="111">
        <v>2.40833333333333E-3</v>
      </c>
      <c r="I183" s="111">
        <f t="shared" si="2"/>
        <v>-8.4083333333333302E-3</v>
      </c>
      <c r="J183" s="399">
        <v>15008</v>
      </c>
    </row>
    <row r="184" spans="1:10" ht="14.5" customHeight="1" x14ac:dyDescent="0.15">
      <c r="A184" s="5"/>
      <c r="B184" s="399">
        <v>15036</v>
      </c>
      <c r="C184" s="16" t="s">
        <v>3329</v>
      </c>
      <c r="D184" s="5"/>
      <c r="E184" s="5"/>
      <c r="F184" s="107">
        <v>7.1000000000000004E-3</v>
      </c>
      <c r="G184" s="5"/>
      <c r="H184" s="111">
        <v>2.42083333333333E-3</v>
      </c>
      <c r="I184" s="111">
        <f t="shared" si="2"/>
        <v>4.67916666666667E-3</v>
      </c>
      <c r="J184" s="399">
        <v>15036</v>
      </c>
    </row>
    <row r="185" spans="1:10" ht="14.5" customHeight="1" x14ac:dyDescent="0.15">
      <c r="A185" s="5"/>
      <c r="B185" s="399">
        <v>15067</v>
      </c>
      <c r="C185" s="16" t="s">
        <v>3329</v>
      </c>
      <c r="D185" s="5"/>
      <c r="E185" s="5"/>
      <c r="F185" s="107">
        <v>-6.1199999999999997E-2</v>
      </c>
      <c r="G185" s="5"/>
      <c r="H185" s="111">
        <v>2.4416666666666701E-3</v>
      </c>
      <c r="I185" s="111">
        <f t="shared" si="2"/>
        <v>-6.3641666666666666E-2</v>
      </c>
      <c r="J185" s="399">
        <v>15067</v>
      </c>
    </row>
    <row r="186" spans="1:10" ht="14.5" customHeight="1" x14ac:dyDescent="0.15">
      <c r="A186" s="5"/>
      <c r="B186" s="399">
        <v>15097</v>
      </c>
      <c r="C186" s="16" t="s">
        <v>3329</v>
      </c>
      <c r="D186" s="5"/>
      <c r="E186" s="5"/>
      <c r="F186" s="107">
        <v>1.83E-2</v>
      </c>
      <c r="G186" s="5"/>
      <c r="H186" s="111">
        <v>2.4166666666666698E-3</v>
      </c>
      <c r="I186" s="111">
        <f t="shared" si="2"/>
        <v>1.5883333333333329E-2</v>
      </c>
      <c r="J186" s="399">
        <v>15097</v>
      </c>
    </row>
    <row r="187" spans="1:10" ht="14.5" customHeight="1" x14ac:dyDescent="0.15">
      <c r="A187" s="5"/>
      <c r="B187" s="399">
        <v>15128</v>
      </c>
      <c r="C187" s="16" t="s">
        <v>3329</v>
      </c>
      <c r="D187" s="5"/>
      <c r="E187" s="5"/>
      <c r="F187" s="107">
        <v>5.7799999999999997E-2</v>
      </c>
      <c r="G187" s="5"/>
      <c r="H187" s="111">
        <v>2.3833333333333302E-3</v>
      </c>
      <c r="I187" s="111">
        <f t="shared" si="2"/>
        <v>5.541666666666667E-2</v>
      </c>
      <c r="J187" s="399">
        <v>15128</v>
      </c>
    </row>
    <row r="188" spans="1:10" ht="14.5" customHeight="1" x14ac:dyDescent="0.15">
      <c r="A188" s="5"/>
      <c r="B188" s="399">
        <v>15158</v>
      </c>
      <c r="C188" s="16" t="s">
        <v>3329</v>
      </c>
      <c r="D188" s="5"/>
      <c r="E188" s="5"/>
      <c r="F188" s="107">
        <v>5.79E-2</v>
      </c>
      <c r="G188" s="5"/>
      <c r="H188" s="111">
        <v>2.3500000000000001E-3</v>
      </c>
      <c r="I188" s="111">
        <f t="shared" si="2"/>
        <v>5.5550000000000002E-2</v>
      </c>
      <c r="J188" s="399">
        <v>15158</v>
      </c>
    </row>
    <row r="189" spans="1:10" ht="14.5" customHeight="1" x14ac:dyDescent="0.15">
      <c r="A189" s="5"/>
      <c r="B189" s="399">
        <v>15189</v>
      </c>
      <c r="C189" s="16" t="s">
        <v>3329</v>
      </c>
      <c r="D189" s="5"/>
      <c r="E189" s="5"/>
      <c r="F189" s="107">
        <v>1E-3</v>
      </c>
      <c r="G189" s="5"/>
      <c r="H189" s="111">
        <v>2.3500000000000001E-3</v>
      </c>
      <c r="I189" s="111">
        <f t="shared" si="2"/>
        <v>-1.3500000000000001E-3</v>
      </c>
      <c r="J189" s="399">
        <v>15189</v>
      </c>
    </row>
    <row r="190" spans="1:10" ht="14.5" customHeight="1" x14ac:dyDescent="0.15">
      <c r="A190" s="5"/>
      <c r="B190" s="399">
        <v>15220</v>
      </c>
      <c r="C190" s="16" t="s">
        <v>3329</v>
      </c>
      <c r="D190" s="5"/>
      <c r="E190" s="5"/>
      <c r="F190" s="107">
        <v>-6.7999999999999996E-3</v>
      </c>
      <c r="G190" s="5"/>
      <c r="H190" s="111">
        <v>2.3583333333333299E-3</v>
      </c>
      <c r="I190" s="111">
        <f t="shared" si="2"/>
        <v>-9.1583333333333291E-3</v>
      </c>
      <c r="J190" s="399">
        <v>15220</v>
      </c>
    </row>
    <row r="191" spans="1:10" ht="14.5" customHeight="1" x14ac:dyDescent="0.15">
      <c r="A191" s="5"/>
      <c r="B191" s="399">
        <v>15250</v>
      </c>
      <c r="C191" s="16" t="s">
        <v>3329</v>
      </c>
      <c r="D191" s="5"/>
      <c r="E191" s="5"/>
      <c r="F191" s="107">
        <v>-6.5699999999999995E-2</v>
      </c>
      <c r="G191" s="5"/>
      <c r="H191" s="111">
        <v>2.3333333333333301E-3</v>
      </c>
      <c r="I191" s="111">
        <f t="shared" si="2"/>
        <v>-6.8033333333333321E-2</v>
      </c>
      <c r="J191" s="399">
        <v>15250</v>
      </c>
    </row>
    <row r="192" spans="1:10" ht="14.5" customHeight="1" x14ac:dyDescent="0.15">
      <c r="A192" s="5"/>
      <c r="B192" s="399">
        <v>15281</v>
      </c>
      <c r="C192" s="16" t="s">
        <v>3329</v>
      </c>
      <c r="D192" s="5"/>
      <c r="E192" s="5"/>
      <c r="F192" s="107">
        <v>-2.8400000000000002E-2</v>
      </c>
      <c r="G192" s="5"/>
      <c r="H192" s="111">
        <v>2.3249999999999998E-3</v>
      </c>
      <c r="I192" s="111">
        <f t="shared" si="2"/>
        <v>-3.0725000000000002E-2</v>
      </c>
      <c r="J192" s="399">
        <v>15281</v>
      </c>
    </row>
    <row r="193" spans="1:10" ht="14.5" customHeight="1" x14ac:dyDescent="0.15">
      <c r="A193" s="5"/>
      <c r="B193" s="399">
        <v>15311</v>
      </c>
      <c r="C193" s="16" t="s">
        <v>3329</v>
      </c>
      <c r="D193" s="5"/>
      <c r="E193" s="5"/>
      <c r="F193" s="107">
        <v>-4.07E-2</v>
      </c>
      <c r="G193" s="5"/>
      <c r="H193" s="111">
        <v>2.3958333333333301E-3</v>
      </c>
      <c r="I193" s="111">
        <f t="shared" si="2"/>
        <v>-4.3095833333333333E-2</v>
      </c>
      <c r="J193" s="399">
        <v>15311</v>
      </c>
    </row>
    <row r="194" spans="1:10" ht="14.5" customHeight="1" x14ac:dyDescent="0.15">
      <c r="A194" s="5"/>
      <c r="B194" s="399">
        <v>15342</v>
      </c>
      <c r="C194" s="16" t="s">
        <v>3329</v>
      </c>
      <c r="D194" s="5"/>
      <c r="E194" s="5"/>
      <c r="F194" s="107">
        <v>1.61E-2</v>
      </c>
      <c r="G194" s="5"/>
      <c r="H194" s="111">
        <v>2.4125000000000001E-3</v>
      </c>
      <c r="I194" s="111">
        <f t="shared" si="2"/>
        <v>1.36875E-2</v>
      </c>
      <c r="J194" s="399">
        <v>15342</v>
      </c>
    </row>
    <row r="195" spans="1:10" ht="14.5" customHeight="1" x14ac:dyDescent="0.15">
      <c r="A195" s="5"/>
      <c r="B195" s="399">
        <v>15373</v>
      </c>
      <c r="C195" s="16" t="s">
        <v>3329</v>
      </c>
      <c r="D195" s="5"/>
      <c r="E195" s="5"/>
      <c r="F195" s="107">
        <v>-1.5900000000000001E-2</v>
      </c>
      <c r="G195" s="5"/>
      <c r="H195" s="111">
        <v>2.4291666666666702E-3</v>
      </c>
      <c r="I195" s="111">
        <f t="shared" si="2"/>
        <v>-1.8329166666666671E-2</v>
      </c>
      <c r="J195" s="399">
        <v>15373</v>
      </c>
    </row>
    <row r="196" spans="1:10" ht="14.5" customHeight="1" x14ac:dyDescent="0.15">
      <c r="A196" s="5"/>
      <c r="B196" s="399">
        <v>15401</v>
      </c>
      <c r="C196" s="16" t="s">
        <v>3329</v>
      </c>
      <c r="D196" s="5"/>
      <c r="E196" s="5"/>
      <c r="F196" s="107">
        <v>-6.5199999999999994E-2</v>
      </c>
      <c r="G196" s="5"/>
      <c r="H196" s="111">
        <v>2.4416666666666701E-3</v>
      </c>
      <c r="I196" s="111">
        <f t="shared" si="2"/>
        <v>-6.7641666666666669E-2</v>
      </c>
      <c r="J196" s="399">
        <v>15401</v>
      </c>
    </row>
    <row r="197" spans="1:10" ht="14.5" customHeight="1" x14ac:dyDescent="0.15">
      <c r="A197" s="5"/>
      <c r="B197" s="399">
        <v>15432</v>
      </c>
      <c r="C197" s="16" t="s">
        <v>3329</v>
      </c>
      <c r="D197" s="5"/>
      <c r="E197" s="5"/>
      <c r="F197" s="107">
        <v>-3.9899999999999998E-2</v>
      </c>
      <c r="G197" s="5"/>
      <c r="H197" s="111">
        <v>2.42083333333333E-3</v>
      </c>
      <c r="I197" s="111">
        <f t="shared" si="2"/>
        <v>-4.2320833333333328E-2</v>
      </c>
      <c r="J197" s="399">
        <v>15432</v>
      </c>
    </row>
    <row r="198" spans="1:10" ht="14.5" customHeight="1" x14ac:dyDescent="0.15">
      <c r="A198" s="5"/>
      <c r="B198" s="399">
        <v>15462</v>
      </c>
      <c r="C198" s="16" t="s">
        <v>3329</v>
      </c>
      <c r="D198" s="5"/>
      <c r="E198" s="5"/>
      <c r="F198" s="107">
        <v>7.9600000000000004E-2</v>
      </c>
      <c r="G198" s="5"/>
      <c r="H198" s="111">
        <v>2.4375E-3</v>
      </c>
      <c r="I198" s="111">
        <f t="shared" si="2"/>
        <v>7.7162500000000009E-2</v>
      </c>
      <c r="J198" s="399">
        <v>15462</v>
      </c>
    </row>
    <row r="199" spans="1:10" ht="14.5" customHeight="1" x14ac:dyDescent="0.15">
      <c r="A199" s="5"/>
      <c r="B199" s="399">
        <v>15493</v>
      </c>
      <c r="C199" s="16" t="s">
        <v>3329</v>
      </c>
      <c r="D199" s="5"/>
      <c r="E199" s="5"/>
      <c r="F199" s="107">
        <v>2.2100000000000002E-2</v>
      </c>
      <c r="G199" s="5"/>
      <c r="H199" s="111">
        <v>2.4416666666666701E-3</v>
      </c>
      <c r="I199" s="111">
        <f t="shared" si="2"/>
        <v>1.9658333333333333E-2</v>
      </c>
      <c r="J199" s="399">
        <v>15493</v>
      </c>
    </row>
    <row r="200" spans="1:10" ht="14.5" customHeight="1" x14ac:dyDescent="0.15">
      <c r="A200" s="5"/>
      <c r="B200" s="399">
        <v>15523</v>
      </c>
      <c r="C200" s="16" t="s">
        <v>3329</v>
      </c>
      <c r="D200" s="5"/>
      <c r="E200" s="5"/>
      <c r="F200" s="107">
        <v>3.3700000000000001E-2</v>
      </c>
      <c r="G200" s="5"/>
      <c r="H200" s="111">
        <v>2.4250000000000001E-3</v>
      </c>
      <c r="I200" s="111">
        <f t="shared" si="2"/>
        <v>3.1274999999999997E-2</v>
      </c>
      <c r="J200" s="399">
        <v>15523</v>
      </c>
    </row>
    <row r="201" spans="1:10" ht="14.5" customHeight="1" x14ac:dyDescent="0.15">
      <c r="A201" s="5"/>
      <c r="B201" s="399">
        <v>15554</v>
      </c>
      <c r="C201" s="16" t="s">
        <v>3329</v>
      </c>
      <c r="D201" s="5"/>
      <c r="E201" s="5"/>
      <c r="F201" s="107">
        <v>1.6400000000000001E-2</v>
      </c>
      <c r="G201" s="5"/>
      <c r="H201" s="111">
        <v>2.4166666666666698E-3</v>
      </c>
      <c r="I201" s="111">
        <f t="shared" si="2"/>
        <v>1.3983333333333332E-2</v>
      </c>
      <c r="J201" s="399">
        <v>15554</v>
      </c>
    </row>
    <row r="202" spans="1:10" ht="14.5" customHeight="1" x14ac:dyDescent="0.15">
      <c r="A202" s="5"/>
      <c r="B202" s="399">
        <v>15585</v>
      </c>
      <c r="C202" s="16" t="s">
        <v>3329</v>
      </c>
      <c r="D202" s="5"/>
      <c r="E202" s="5"/>
      <c r="F202" s="107">
        <v>2.9000000000000001E-2</v>
      </c>
      <c r="G202" s="5"/>
      <c r="H202" s="111">
        <v>2.40833333333333E-3</v>
      </c>
      <c r="I202" s="111">
        <f t="shared" si="2"/>
        <v>2.6591666666666673E-2</v>
      </c>
      <c r="J202" s="399">
        <v>15585</v>
      </c>
    </row>
    <row r="203" spans="1:10" ht="14.5" customHeight="1" x14ac:dyDescent="0.15">
      <c r="A203" s="5"/>
      <c r="B203" s="399">
        <v>15615</v>
      </c>
      <c r="C203" s="16" t="s">
        <v>3329</v>
      </c>
      <c r="D203" s="5"/>
      <c r="E203" s="5"/>
      <c r="F203" s="107">
        <v>6.7799999999999999E-2</v>
      </c>
      <c r="G203" s="5"/>
      <c r="H203" s="111">
        <v>2.3958333333333301E-3</v>
      </c>
      <c r="I203" s="111">
        <f t="shared" si="2"/>
        <v>6.5404166666666666E-2</v>
      </c>
      <c r="J203" s="399">
        <v>15615</v>
      </c>
    </row>
    <row r="204" spans="1:10" ht="14.5" customHeight="1" x14ac:dyDescent="0.15">
      <c r="A204" s="5"/>
      <c r="B204" s="399">
        <v>15646</v>
      </c>
      <c r="C204" s="16" t="s">
        <v>3329</v>
      </c>
      <c r="D204" s="5"/>
      <c r="E204" s="5"/>
      <c r="F204" s="107">
        <v>-2.0999999999999999E-3</v>
      </c>
      <c r="G204" s="5"/>
      <c r="H204" s="111">
        <v>2.3874999999999999E-3</v>
      </c>
      <c r="I204" s="111">
        <f t="shared" si="2"/>
        <v>-4.4875000000000002E-3</v>
      </c>
      <c r="J204" s="399">
        <v>15646</v>
      </c>
    </row>
    <row r="205" spans="1:10" ht="14.5" customHeight="1" x14ac:dyDescent="0.15">
      <c r="A205" s="5"/>
      <c r="B205" s="399">
        <v>15676</v>
      </c>
      <c r="C205" s="16" t="s">
        <v>3329</v>
      </c>
      <c r="D205" s="5"/>
      <c r="E205" s="5"/>
      <c r="F205" s="107">
        <v>5.4899999999999997E-2</v>
      </c>
      <c r="G205" s="5"/>
      <c r="H205" s="111">
        <v>2.4041666666666699E-3</v>
      </c>
      <c r="I205" s="111">
        <f t="shared" si="2"/>
        <v>5.2495833333333325E-2</v>
      </c>
      <c r="J205" s="399">
        <v>15676</v>
      </c>
    </row>
    <row r="206" spans="1:10" ht="14.5" customHeight="1" x14ac:dyDescent="0.15">
      <c r="A206" s="5"/>
      <c r="B206" s="399">
        <v>15707</v>
      </c>
      <c r="C206" s="16" t="s">
        <v>3329</v>
      </c>
      <c r="D206" s="5"/>
      <c r="E206" s="5"/>
      <c r="F206" s="107">
        <v>7.3700000000000002E-2</v>
      </c>
      <c r="G206" s="5"/>
      <c r="H206" s="111">
        <v>2.3833333333333302E-3</v>
      </c>
      <c r="I206" s="111">
        <f t="shared" si="2"/>
        <v>7.1316666666666667E-2</v>
      </c>
      <c r="J206" s="399">
        <v>15707</v>
      </c>
    </row>
    <row r="207" spans="1:10" ht="14.5" customHeight="1" x14ac:dyDescent="0.15">
      <c r="A207" s="5"/>
      <c r="B207" s="399">
        <v>15738</v>
      </c>
      <c r="C207" s="16" t="s">
        <v>3329</v>
      </c>
      <c r="D207" s="5"/>
      <c r="E207" s="5"/>
      <c r="F207" s="107">
        <v>5.8299999999999998E-2</v>
      </c>
      <c r="G207" s="5"/>
      <c r="H207" s="111">
        <v>2.3583333333333299E-3</v>
      </c>
      <c r="I207" s="111">
        <f t="shared" si="2"/>
        <v>5.5941666666666667E-2</v>
      </c>
      <c r="J207" s="399">
        <v>15738</v>
      </c>
    </row>
    <row r="208" spans="1:10" ht="14.5" customHeight="1" x14ac:dyDescent="0.15">
      <c r="A208" s="5"/>
      <c r="B208" s="399">
        <v>15766</v>
      </c>
      <c r="C208" s="16" t="s">
        <v>3329</v>
      </c>
      <c r="D208" s="5"/>
      <c r="E208" s="5"/>
      <c r="F208" s="107">
        <v>5.45E-2</v>
      </c>
      <c r="G208" s="5"/>
      <c r="H208" s="111">
        <v>2.3500000000000001E-3</v>
      </c>
      <c r="I208" s="111">
        <f t="shared" si="2"/>
        <v>5.2150000000000002E-2</v>
      </c>
      <c r="J208" s="399">
        <v>15766</v>
      </c>
    </row>
    <row r="209" spans="1:10" ht="14.5" customHeight="1" x14ac:dyDescent="0.15">
      <c r="A209" s="5"/>
      <c r="B209" s="399">
        <v>15797</v>
      </c>
      <c r="C209" s="16" t="s">
        <v>3329</v>
      </c>
      <c r="D209" s="5"/>
      <c r="E209" s="5"/>
      <c r="F209" s="107">
        <v>3.5000000000000001E-3</v>
      </c>
      <c r="G209" s="5"/>
      <c r="H209" s="111">
        <v>2.3500000000000001E-3</v>
      </c>
      <c r="I209" s="111">
        <f t="shared" si="2"/>
        <v>1.15E-3</v>
      </c>
      <c r="J209" s="399">
        <v>15797</v>
      </c>
    </row>
    <row r="210" spans="1:10" ht="14.5" customHeight="1" x14ac:dyDescent="0.15">
      <c r="A210" s="5"/>
      <c r="B210" s="399">
        <v>15827</v>
      </c>
      <c r="C210" s="16" t="s">
        <v>3329</v>
      </c>
      <c r="D210" s="5"/>
      <c r="E210" s="5"/>
      <c r="F210" s="107">
        <v>5.5199999999999999E-2</v>
      </c>
      <c r="G210" s="5"/>
      <c r="H210" s="111">
        <v>2.3375000000000002E-3</v>
      </c>
      <c r="I210" s="111">
        <f t="shared" si="2"/>
        <v>5.28625E-2</v>
      </c>
      <c r="J210" s="399">
        <v>15827</v>
      </c>
    </row>
    <row r="211" spans="1:10" ht="14.5" customHeight="1" x14ac:dyDescent="0.15">
      <c r="A211" s="5"/>
      <c r="B211" s="399">
        <v>15858</v>
      </c>
      <c r="C211" s="16" t="s">
        <v>3329</v>
      </c>
      <c r="D211" s="5"/>
      <c r="E211" s="5"/>
      <c r="F211" s="107">
        <v>2.23E-2</v>
      </c>
      <c r="G211" s="5"/>
      <c r="H211" s="111">
        <v>2.3208333333333301E-3</v>
      </c>
      <c r="I211" s="111">
        <f t="shared" si="2"/>
        <v>1.9979166666666669E-2</v>
      </c>
      <c r="J211" s="399">
        <v>15858</v>
      </c>
    </row>
    <row r="212" spans="1:10" ht="14.5" customHeight="1" x14ac:dyDescent="0.15">
      <c r="A212" s="5"/>
      <c r="B212" s="399">
        <v>15888</v>
      </c>
      <c r="C212" s="16" t="s">
        <v>3329</v>
      </c>
      <c r="D212" s="5"/>
      <c r="E212" s="5"/>
      <c r="F212" s="107">
        <v>-5.2600000000000001E-2</v>
      </c>
      <c r="G212" s="5"/>
      <c r="H212" s="111">
        <v>2.2958333333333299E-3</v>
      </c>
      <c r="I212" s="111">
        <f t="shared" si="2"/>
        <v>-5.4895833333333331E-2</v>
      </c>
      <c r="J212" s="399">
        <v>15888</v>
      </c>
    </row>
    <row r="213" spans="1:10" ht="14.5" customHeight="1" x14ac:dyDescent="0.15">
      <c r="A213" s="5"/>
      <c r="B213" s="399">
        <v>15919</v>
      </c>
      <c r="C213" s="16" t="s">
        <v>3329</v>
      </c>
      <c r="D213" s="5"/>
      <c r="E213" s="5"/>
      <c r="F213" s="107">
        <v>1.7100000000000001E-2</v>
      </c>
      <c r="G213" s="5"/>
      <c r="H213" s="111">
        <v>2.2916666666666701E-3</v>
      </c>
      <c r="I213" s="111">
        <f t="shared" si="2"/>
        <v>1.480833333333333E-2</v>
      </c>
      <c r="J213" s="399">
        <v>15919</v>
      </c>
    </row>
    <row r="214" spans="1:10" ht="14.5" customHeight="1" x14ac:dyDescent="0.15">
      <c r="A214" s="5"/>
      <c r="B214" s="399">
        <v>15950</v>
      </c>
      <c r="C214" s="16" t="s">
        <v>3329</v>
      </c>
      <c r="D214" s="5"/>
      <c r="E214" s="5"/>
      <c r="F214" s="107">
        <v>2.63E-2</v>
      </c>
      <c r="G214" s="5"/>
      <c r="H214" s="111">
        <v>2.2958333333333299E-3</v>
      </c>
      <c r="I214" s="111">
        <f t="shared" si="2"/>
        <v>2.400416666666667E-2</v>
      </c>
      <c r="J214" s="399">
        <v>15950</v>
      </c>
    </row>
    <row r="215" spans="1:10" ht="14.5" customHeight="1" x14ac:dyDescent="0.15">
      <c r="A215" s="5"/>
      <c r="B215" s="399">
        <v>15980</v>
      </c>
      <c r="C215" s="16" t="s">
        <v>3329</v>
      </c>
      <c r="D215" s="5"/>
      <c r="E215" s="5"/>
      <c r="F215" s="107">
        <v>-1.0800000000000001E-2</v>
      </c>
      <c r="G215" s="5"/>
      <c r="H215" s="111">
        <v>2.3041666666666701E-3</v>
      </c>
      <c r="I215" s="111">
        <f t="shared" si="2"/>
        <v>-1.310416666666667E-2</v>
      </c>
      <c r="J215" s="399">
        <v>15980</v>
      </c>
    </row>
    <row r="216" spans="1:10" ht="14.5" customHeight="1" x14ac:dyDescent="0.15">
      <c r="A216" s="5"/>
      <c r="B216" s="399">
        <v>16011</v>
      </c>
      <c r="C216" s="16" t="s">
        <v>3329</v>
      </c>
      <c r="D216" s="5"/>
      <c r="E216" s="5"/>
      <c r="F216" s="107">
        <v>-6.54E-2</v>
      </c>
      <c r="G216" s="5"/>
      <c r="H216" s="111">
        <v>2.3124999999999999E-3</v>
      </c>
      <c r="I216" s="111">
        <f t="shared" si="2"/>
        <v>-6.7712499999999995E-2</v>
      </c>
      <c r="J216" s="399">
        <v>16011</v>
      </c>
    </row>
    <row r="217" spans="1:10" ht="14.5" customHeight="1" x14ac:dyDescent="0.15">
      <c r="A217" s="5"/>
      <c r="B217" s="399">
        <v>16041</v>
      </c>
      <c r="C217" s="16" t="s">
        <v>3329</v>
      </c>
      <c r="D217" s="5"/>
      <c r="E217" s="5"/>
      <c r="F217" s="107">
        <v>6.1699999999999998E-2</v>
      </c>
      <c r="G217" s="5"/>
      <c r="H217" s="111">
        <v>2.3375000000000002E-3</v>
      </c>
      <c r="I217" s="111">
        <f t="shared" si="2"/>
        <v>5.9362499999999999E-2</v>
      </c>
      <c r="J217" s="399">
        <v>16041</v>
      </c>
    </row>
    <row r="218" spans="1:10" ht="14.5" customHeight="1" x14ac:dyDescent="0.15">
      <c r="A218" s="5"/>
      <c r="B218" s="399">
        <v>16072</v>
      </c>
      <c r="C218" s="16" t="s">
        <v>3329</v>
      </c>
      <c r="D218" s="5"/>
      <c r="E218" s="5"/>
      <c r="F218" s="107">
        <v>1.7100000000000001E-2</v>
      </c>
      <c r="G218" s="5"/>
      <c r="H218" s="111">
        <v>2.3124999999999999E-3</v>
      </c>
      <c r="I218" s="111">
        <f t="shared" ref="I218:I281" si="3">F218-H218</f>
        <v>1.47875E-2</v>
      </c>
      <c r="J218" s="399">
        <v>16072</v>
      </c>
    </row>
    <row r="219" spans="1:10" ht="14.5" customHeight="1" x14ac:dyDescent="0.15">
      <c r="A219" s="5"/>
      <c r="B219" s="399">
        <v>16103</v>
      </c>
      <c r="C219" s="16" t="s">
        <v>3329</v>
      </c>
      <c r="D219" s="5"/>
      <c r="E219" s="5"/>
      <c r="F219" s="107">
        <v>4.1999999999999997E-3</v>
      </c>
      <c r="G219" s="5"/>
      <c r="H219" s="111">
        <v>2.3208333333333301E-3</v>
      </c>
      <c r="I219" s="111">
        <f t="shared" si="3"/>
        <v>1.8791666666666696E-3</v>
      </c>
      <c r="J219" s="399">
        <v>16103</v>
      </c>
    </row>
    <row r="220" spans="1:10" ht="14.5" customHeight="1" x14ac:dyDescent="0.15">
      <c r="A220" s="5"/>
      <c r="B220" s="399">
        <v>16132</v>
      </c>
      <c r="C220" s="16" t="s">
        <v>3329</v>
      </c>
      <c r="D220" s="5"/>
      <c r="E220" s="5"/>
      <c r="F220" s="107">
        <v>1.95E-2</v>
      </c>
      <c r="G220" s="5"/>
      <c r="H220" s="111">
        <v>2.31666666666667E-3</v>
      </c>
      <c r="I220" s="111">
        <f t="shared" si="3"/>
        <v>1.7183333333333328E-2</v>
      </c>
      <c r="J220" s="399">
        <v>16132</v>
      </c>
    </row>
    <row r="221" spans="1:10" ht="14.5" customHeight="1" x14ac:dyDescent="0.15">
      <c r="A221" s="5"/>
      <c r="B221" s="399">
        <v>16163</v>
      </c>
      <c r="C221" s="16" t="s">
        <v>3329</v>
      </c>
      <c r="D221" s="5"/>
      <c r="E221" s="5"/>
      <c r="F221" s="107">
        <v>-0.01</v>
      </c>
      <c r="G221" s="5"/>
      <c r="H221" s="111">
        <v>2.31666666666667E-3</v>
      </c>
      <c r="I221" s="111">
        <f t="shared" si="3"/>
        <v>-1.231666666666667E-2</v>
      </c>
      <c r="J221" s="399">
        <v>16163</v>
      </c>
    </row>
    <row r="222" spans="1:10" ht="14.5" customHeight="1" x14ac:dyDescent="0.15">
      <c r="A222" s="5"/>
      <c r="B222" s="399">
        <v>16193</v>
      </c>
      <c r="C222" s="16" t="s">
        <v>3329</v>
      </c>
      <c r="D222" s="5"/>
      <c r="E222" s="5"/>
      <c r="F222" s="107">
        <v>5.0500000000000003E-2</v>
      </c>
      <c r="G222" s="5"/>
      <c r="H222" s="111">
        <v>2.3083333333333302E-3</v>
      </c>
      <c r="I222" s="111">
        <f t="shared" si="3"/>
        <v>4.8191666666666674E-2</v>
      </c>
      <c r="J222" s="399">
        <v>16193</v>
      </c>
    </row>
    <row r="223" spans="1:10" ht="14.5" customHeight="1" x14ac:dyDescent="0.15">
      <c r="A223" s="5"/>
      <c r="B223" s="399">
        <v>16224</v>
      </c>
      <c r="C223" s="16" t="s">
        <v>3329</v>
      </c>
      <c r="D223" s="5"/>
      <c r="E223" s="5"/>
      <c r="F223" s="107">
        <v>5.4300000000000001E-2</v>
      </c>
      <c r="G223" s="5"/>
      <c r="H223" s="111">
        <v>2.3083333333333302E-3</v>
      </c>
      <c r="I223" s="111">
        <f t="shared" si="3"/>
        <v>5.1991666666666672E-2</v>
      </c>
      <c r="J223" s="399">
        <v>16224</v>
      </c>
    </row>
    <row r="224" spans="1:10" ht="14.5" customHeight="1" x14ac:dyDescent="0.15">
      <c r="A224" s="5"/>
      <c r="B224" s="399">
        <v>16254</v>
      </c>
      <c r="C224" s="16" t="s">
        <v>3329</v>
      </c>
      <c r="D224" s="5"/>
      <c r="E224" s="5"/>
      <c r="F224" s="107">
        <v>-1.9300000000000001E-2</v>
      </c>
      <c r="G224" s="5"/>
      <c r="H224" s="111">
        <v>2.3E-3</v>
      </c>
      <c r="I224" s="111">
        <f t="shared" si="3"/>
        <v>-2.1600000000000001E-2</v>
      </c>
      <c r="J224" s="399">
        <v>16254</v>
      </c>
    </row>
    <row r="225" spans="1:10" ht="14.5" customHeight="1" x14ac:dyDescent="0.15">
      <c r="A225" s="5"/>
      <c r="B225" s="399">
        <v>16285</v>
      </c>
      <c r="C225" s="16" t="s">
        <v>3329</v>
      </c>
      <c r="D225" s="5"/>
      <c r="E225" s="5"/>
      <c r="F225" s="107">
        <v>1.5699999999999999E-2</v>
      </c>
      <c r="G225" s="5"/>
      <c r="H225" s="111">
        <v>2.2916666666666701E-3</v>
      </c>
      <c r="I225" s="111">
        <f t="shared" si="3"/>
        <v>1.3408333333333328E-2</v>
      </c>
      <c r="J225" s="399">
        <v>16285</v>
      </c>
    </row>
    <row r="226" spans="1:10" ht="14.5" customHeight="1" x14ac:dyDescent="0.15">
      <c r="A226" s="5"/>
      <c r="B226" s="399">
        <v>16316</v>
      </c>
      <c r="C226" s="16" t="s">
        <v>3329</v>
      </c>
      <c r="D226" s="5"/>
      <c r="E226" s="5"/>
      <c r="F226" s="107">
        <v>-8.0000000000000004E-4</v>
      </c>
      <c r="G226" s="5"/>
      <c r="H226" s="111">
        <v>2.2958333333333299E-3</v>
      </c>
      <c r="I226" s="111">
        <f t="shared" si="3"/>
        <v>-3.0958333333333298E-3</v>
      </c>
      <c r="J226" s="399">
        <v>16316</v>
      </c>
    </row>
    <row r="227" spans="1:10" ht="14.5" customHeight="1" x14ac:dyDescent="0.15">
      <c r="A227" s="5"/>
      <c r="B227" s="399">
        <v>16346</v>
      </c>
      <c r="C227" s="16" t="s">
        <v>3329</v>
      </c>
      <c r="D227" s="5"/>
      <c r="E227" s="5"/>
      <c r="F227" s="107">
        <v>2.3E-3</v>
      </c>
      <c r="G227" s="5"/>
      <c r="H227" s="111">
        <v>2.3041666666666701E-3</v>
      </c>
      <c r="I227" s="111">
        <f t="shared" si="3"/>
        <v>-4.1666666666701109E-6</v>
      </c>
      <c r="J227" s="399">
        <v>16346</v>
      </c>
    </row>
    <row r="228" spans="1:10" ht="14.5" customHeight="1" x14ac:dyDescent="0.15">
      <c r="A228" s="5"/>
      <c r="B228" s="399">
        <v>16377</v>
      </c>
      <c r="C228" s="16" t="s">
        <v>3329</v>
      </c>
      <c r="D228" s="5"/>
      <c r="E228" s="5"/>
      <c r="F228" s="107">
        <v>1.3299999999999999E-2</v>
      </c>
      <c r="G228" s="5"/>
      <c r="H228" s="111">
        <v>2.3E-3</v>
      </c>
      <c r="I228" s="111">
        <f t="shared" si="3"/>
        <v>1.0999999999999999E-2</v>
      </c>
      <c r="J228" s="399">
        <v>16377</v>
      </c>
    </row>
    <row r="229" spans="1:10" ht="14.5" customHeight="1" x14ac:dyDescent="0.15">
      <c r="A229" s="5"/>
      <c r="B229" s="399">
        <v>16407</v>
      </c>
      <c r="C229" s="16" t="s">
        <v>3329</v>
      </c>
      <c r="D229" s="5"/>
      <c r="E229" s="5"/>
      <c r="F229" s="107">
        <v>3.7400000000000003E-2</v>
      </c>
      <c r="G229" s="5"/>
      <c r="H229" s="111">
        <v>2.2750000000000001E-3</v>
      </c>
      <c r="I229" s="111">
        <f t="shared" si="3"/>
        <v>3.5125000000000003E-2</v>
      </c>
      <c r="J229" s="399">
        <v>16407</v>
      </c>
    </row>
    <row r="230" spans="1:10" ht="14.5" customHeight="1" x14ac:dyDescent="0.15">
      <c r="A230" s="5"/>
      <c r="B230" s="399">
        <v>16438</v>
      </c>
      <c r="C230" s="16" t="s">
        <v>3329</v>
      </c>
      <c r="D230" s="5"/>
      <c r="E230" s="5"/>
      <c r="F230" s="107">
        <v>1.5800000000000002E-2</v>
      </c>
      <c r="G230" s="5"/>
      <c r="H230" s="111">
        <v>2.27083333333333E-3</v>
      </c>
      <c r="I230" s="111">
        <f t="shared" si="3"/>
        <v>1.3529166666666672E-2</v>
      </c>
      <c r="J230" s="399">
        <v>16438</v>
      </c>
    </row>
    <row r="231" spans="1:10" ht="14.5" customHeight="1" x14ac:dyDescent="0.15">
      <c r="A231" s="5"/>
      <c r="B231" s="399">
        <v>16469</v>
      </c>
      <c r="C231" s="16" t="s">
        <v>3329</v>
      </c>
      <c r="D231" s="5"/>
      <c r="E231" s="5"/>
      <c r="F231" s="107">
        <v>6.83E-2</v>
      </c>
      <c r="G231" s="5"/>
      <c r="H231" s="111">
        <v>2.24166666666667E-3</v>
      </c>
      <c r="I231" s="111">
        <f t="shared" si="3"/>
        <v>6.605833333333333E-2</v>
      </c>
      <c r="J231" s="399">
        <v>16469</v>
      </c>
    </row>
    <row r="232" spans="1:10" ht="14.5" customHeight="1" x14ac:dyDescent="0.15">
      <c r="A232" s="5"/>
      <c r="B232" s="399">
        <v>16497</v>
      </c>
      <c r="C232" s="16" t="s">
        <v>3329</v>
      </c>
      <c r="D232" s="5"/>
      <c r="E232" s="5"/>
      <c r="F232" s="107">
        <v>-4.41E-2</v>
      </c>
      <c r="G232" s="5"/>
      <c r="H232" s="111">
        <v>2.225E-3</v>
      </c>
      <c r="I232" s="111">
        <f t="shared" si="3"/>
        <v>-4.6324999999999998E-2</v>
      </c>
      <c r="J232" s="399">
        <v>16497</v>
      </c>
    </row>
    <row r="233" spans="1:10" ht="14.5" customHeight="1" x14ac:dyDescent="0.15">
      <c r="A233" s="5"/>
      <c r="B233" s="399">
        <v>16528</v>
      </c>
      <c r="C233" s="16" t="s">
        <v>3329</v>
      </c>
      <c r="D233" s="5"/>
      <c r="E233" s="5"/>
      <c r="F233" s="107">
        <v>9.0200000000000002E-2</v>
      </c>
      <c r="G233" s="5"/>
      <c r="H233" s="111">
        <v>2.225E-3</v>
      </c>
      <c r="I233" s="111">
        <f t="shared" si="3"/>
        <v>8.7974999999999998E-2</v>
      </c>
      <c r="J233" s="399">
        <v>16528</v>
      </c>
    </row>
    <row r="234" spans="1:10" ht="14.5" customHeight="1" x14ac:dyDescent="0.15">
      <c r="A234" s="5"/>
      <c r="B234" s="399">
        <v>16558</v>
      </c>
      <c r="C234" s="16" t="s">
        <v>3329</v>
      </c>
      <c r="D234" s="5"/>
      <c r="E234" s="5"/>
      <c r="F234" s="107">
        <v>1.95E-2</v>
      </c>
      <c r="G234" s="5"/>
      <c r="H234" s="111">
        <v>2.225E-3</v>
      </c>
      <c r="I234" s="111">
        <f t="shared" si="3"/>
        <v>1.7274999999999999E-2</v>
      </c>
      <c r="J234" s="399">
        <v>16558</v>
      </c>
    </row>
    <row r="235" spans="1:10" ht="14.5" customHeight="1" x14ac:dyDescent="0.15">
      <c r="A235" s="5"/>
      <c r="B235" s="399">
        <v>16589</v>
      </c>
      <c r="C235" s="16" t="s">
        <v>3329</v>
      </c>
      <c r="D235" s="5"/>
      <c r="E235" s="5"/>
      <c r="F235" s="107">
        <v>-6.9999999999999999E-4</v>
      </c>
      <c r="G235" s="5"/>
      <c r="H235" s="111">
        <v>2.2083333333333299E-3</v>
      </c>
      <c r="I235" s="111">
        <f t="shared" si="3"/>
        <v>-2.90833333333333E-3</v>
      </c>
      <c r="J235" s="399">
        <v>16589</v>
      </c>
    </row>
    <row r="236" spans="1:10" ht="14.5" customHeight="1" x14ac:dyDescent="0.15">
      <c r="A236" s="5"/>
      <c r="B236" s="399">
        <v>16619</v>
      </c>
      <c r="C236" s="16" t="s">
        <v>3329</v>
      </c>
      <c r="D236" s="5"/>
      <c r="E236" s="5"/>
      <c r="F236" s="107">
        <v>-1.7999999999999999E-2</v>
      </c>
      <c r="G236" s="5"/>
      <c r="H236" s="111">
        <v>2.2000000000000001E-3</v>
      </c>
      <c r="I236" s="111">
        <f t="shared" si="3"/>
        <v>-2.0199999999999999E-2</v>
      </c>
      <c r="J236" s="399">
        <v>16619</v>
      </c>
    </row>
    <row r="237" spans="1:10" ht="14.5" customHeight="1" x14ac:dyDescent="0.15">
      <c r="A237" s="5"/>
      <c r="B237" s="399">
        <v>16650</v>
      </c>
      <c r="C237" s="16" t="s">
        <v>3329</v>
      </c>
      <c r="D237" s="5"/>
      <c r="E237" s="5"/>
      <c r="F237" s="107">
        <v>6.4100000000000004E-2</v>
      </c>
      <c r="G237" s="5"/>
      <c r="H237" s="111">
        <v>2.2125000000000001E-3</v>
      </c>
      <c r="I237" s="111">
        <f t="shared" si="3"/>
        <v>6.1887500000000005E-2</v>
      </c>
      <c r="J237" s="399">
        <v>16650</v>
      </c>
    </row>
    <row r="238" spans="1:10" ht="14.5" customHeight="1" x14ac:dyDescent="0.15">
      <c r="A238" s="5"/>
      <c r="B238" s="399">
        <v>16681</v>
      </c>
      <c r="C238" s="16" t="s">
        <v>3329</v>
      </c>
      <c r="D238" s="5"/>
      <c r="E238" s="5"/>
      <c r="F238" s="107">
        <v>4.3799999999999999E-2</v>
      </c>
      <c r="G238" s="5"/>
      <c r="H238" s="111">
        <v>2.2166666666666702E-3</v>
      </c>
      <c r="I238" s="111">
        <f t="shared" si="3"/>
        <v>4.1583333333333326E-2</v>
      </c>
      <c r="J238" s="399">
        <v>16681</v>
      </c>
    </row>
    <row r="239" spans="1:10" ht="14.5" customHeight="1" x14ac:dyDescent="0.15">
      <c r="A239" s="5"/>
      <c r="B239" s="399">
        <v>16711</v>
      </c>
      <c r="C239" s="16" t="s">
        <v>3329</v>
      </c>
      <c r="D239" s="5"/>
      <c r="E239" s="5"/>
      <c r="F239" s="107">
        <v>3.2199999999999999E-2</v>
      </c>
      <c r="G239" s="5"/>
      <c r="H239" s="111">
        <v>2.2166666666666702E-3</v>
      </c>
      <c r="I239" s="111">
        <f t="shared" si="3"/>
        <v>2.9983333333333331E-2</v>
      </c>
      <c r="J239" s="399">
        <v>16711</v>
      </c>
    </row>
    <row r="240" spans="1:10" ht="14.5" customHeight="1" x14ac:dyDescent="0.15">
      <c r="A240" s="5"/>
      <c r="B240" s="399">
        <v>16742</v>
      </c>
      <c r="C240" s="16" t="s">
        <v>3329</v>
      </c>
      <c r="D240" s="5"/>
      <c r="E240" s="5"/>
      <c r="F240" s="107">
        <v>3.9600000000000003E-2</v>
      </c>
      <c r="G240" s="5"/>
      <c r="H240" s="111">
        <v>2.2083333333333299E-3</v>
      </c>
      <c r="I240" s="111">
        <f t="shared" si="3"/>
        <v>3.739166666666667E-2</v>
      </c>
      <c r="J240" s="399">
        <v>16742</v>
      </c>
    </row>
    <row r="241" spans="1:10" ht="14.5" customHeight="1" x14ac:dyDescent="0.15">
      <c r="A241" s="5"/>
      <c r="B241" s="399">
        <v>16772</v>
      </c>
      <c r="C241" s="16" t="s">
        <v>3329</v>
      </c>
      <c r="D241" s="5"/>
      <c r="E241" s="5"/>
      <c r="F241" s="107">
        <v>1.1599999999999999E-2</v>
      </c>
      <c r="G241" s="5"/>
      <c r="H241" s="111">
        <v>2.2041666666666698E-3</v>
      </c>
      <c r="I241" s="111">
        <f t="shared" si="3"/>
        <v>9.395833333333329E-3</v>
      </c>
      <c r="J241" s="399">
        <v>16772</v>
      </c>
    </row>
    <row r="242" spans="1:10" ht="14.5" customHeight="1" x14ac:dyDescent="0.15">
      <c r="A242" s="5"/>
      <c r="B242" s="399">
        <v>16803</v>
      </c>
      <c r="C242" s="16" t="s">
        <v>3329</v>
      </c>
      <c r="D242" s="5"/>
      <c r="E242" s="5"/>
      <c r="F242" s="107">
        <v>7.1400000000000005E-2</v>
      </c>
      <c r="G242" s="5"/>
      <c r="H242" s="111">
        <v>2.15E-3</v>
      </c>
      <c r="I242" s="111">
        <f t="shared" si="3"/>
        <v>6.9250000000000006E-2</v>
      </c>
      <c r="J242" s="399">
        <v>16803</v>
      </c>
    </row>
    <row r="243" spans="1:10" ht="14.5" customHeight="1" x14ac:dyDescent="0.15">
      <c r="A243" s="5"/>
      <c r="B243" s="399">
        <v>16834</v>
      </c>
      <c r="C243" s="16" t="s">
        <v>3329</v>
      </c>
      <c r="D243" s="5"/>
      <c r="E243" s="5"/>
      <c r="F243" s="107">
        <v>-6.4100000000000004E-2</v>
      </c>
      <c r="G243" s="5"/>
      <c r="H243" s="111">
        <v>2.0999999999999999E-3</v>
      </c>
      <c r="I243" s="111">
        <f t="shared" si="3"/>
        <v>-6.6200000000000009E-2</v>
      </c>
      <c r="J243" s="399">
        <v>16834</v>
      </c>
    </row>
    <row r="244" spans="1:10" ht="14.5" customHeight="1" x14ac:dyDescent="0.15">
      <c r="A244" s="5"/>
      <c r="B244" s="399">
        <v>16862</v>
      </c>
      <c r="C244" s="16" t="s">
        <v>3329</v>
      </c>
      <c r="D244" s="5"/>
      <c r="E244" s="5"/>
      <c r="F244" s="107">
        <v>4.8000000000000001E-2</v>
      </c>
      <c r="G244" s="5"/>
      <c r="H244" s="111">
        <v>2.0874999999999999E-3</v>
      </c>
      <c r="I244" s="111">
        <f t="shared" si="3"/>
        <v>4.5912500000000002E-2</v>
      </c>
      <c r="J244" s="399">
        <v>16862</v>
      </c>
    </row>
    <row r="245" spans="1:10" ht="14.5" customHeight="1" x14ac:dyDescent="0.15">
      <c r="A245" s="5"/>
      <c r="B245" s="399">
        <v>16893</v>
      </c>
      <c r="C245" s="16" t="s">
        <v>3329</v>
      </c>
      <c r="D245" s="5"/>
      <c r="E245" s="5"/>
      <c r="F245" s="107">
        <v>3.9300000000000002E-2</v>
      </c>
      <c r="G245" s="5"/>
      <c r="H245" s="111">
        <v>2.0916666666666701E-3</v>
      </c>
      <c r="I245" s="111">
        <f t="shared" si="3"/>
        <v>3.7208333333333329E-2</v>
      </c>
      <c r="J245" s="399">
        <v>16893</v>
      </c>
    </row>
    <row r="246" spans="1:10" ht="14.5" customHeight="1" x14ac:dyDescent="0.15">
      <c r="A246" s="5"/>
      <c r="B246" s="399">
        <v>16923</v>
      </c>
      <c r="C246" s="16" t="s">
        <v>3329</v>
      </c>
      <c r="D246" s="5"/>
      <c r="E246" s="5"/>
      <c r="F246" s="107">
        <v>2.8799999999999999E-2</v>
      </c>
      <c r="G246" s="5"/>
      <c r="H246" s="111">
        <v>2.12083333333333E-3</v>
      </c>
      <c r="I246" s="111">
        <f t="shared" si="3"/>
        <v>2.667916666666667E-2</v>
      </c>
      <c r="J246" s="399">
        <v>16923</v>
      </c>
    </row>
    <row r="247" spans="1:10" ht="14.5" customHeight="1" x14ac:dyDescent="0.15">
      <c r="A247" s="5"/>
      <c r="B247" s="399">
        <v>16954</v>
      </c>
      <c r="C247" s="16" t="s">
        <v>3329</v>
      </c>
      <c r="D247" s="5"/>
      <c r="E247" s="5"/>
      <c r="F247" s="107">
        <v>-3.6999999999999998E-2</v>
      </c>
      <c r="G247" s="5"/>
      <c r="H247" s="111">
        <v>2.1166666666666699E-3</v>
      </c>
      <c r="I247" s="111">
        <f t="shared" si="3"/>
        <v>-3.9116666666666668E-2</v>
      </c>
      <c r="J247" s="399">
        <v>16954</v>
      </c>
    </row>
    <row r="248" spans="1:10" ht="14.5" customHeight="1" x14ac:dyDescent="0.15">
      <c r="A248" s="5"/>
      <c r="B248" s="399">
        <v>16984</v>
      </c>
      <c r="C248" s="16" t="s">
        <v>3329</v>
      </c>
      <c r="D248" s="5"/>
      <c r="E248" s="5"/>
      <c r="F248" s="107">
        <v>-2.3900000000000001E-2</v>
      </c>
      <c r="G248" s="5"/>
      <c r="H248" s="111">
        <v>2.1124999999999998E-3</v>
      </c>
      <c r="I248" s="111">
        <f t="shared" si="3"/>
        <v>-2.6012500000000001E-2</v>
      </c>
      <c r="J248" s="399">
        <v>16984</v>
      </c>
    </row>
    <row r="249" spans="1:10" ht="14.5" customHeight="1" x14ac:dyDescent="0.15">
      <c r="A249" s="5"/>
      <c r="B249" s="399">
        <v>17015</v>
      </c>
      <c r="C249" s="16" t="s">
        <v>3329</v>
      </c>
      <c r="D249" s="5"/>
      <c r="E249" s="5"/>
      <c r="F249" s="107">
        <v>-6.7400000000000002E-2</v>
      </c>
      <c r="G249" s="5"/>
      <c r="H249" s="111">
        <v>2.1375000000000001E-3</v>
      </c>
      <c r="I249" s="111">
        <f t="shared" si="3"/>
        <v>-6.9537500000000002E-2</v>
      </c>
      <c r="J249" s="399">
        <v>17015</v>
      </c>
    </row>
    <row r="250" spans="1:10" ht="14.5" customHeight="1" x14ac:dyDescent="0.15">
      <c r="A250" s="5"/>
      <c r="B250" s="399">
        <v>17046</v>
      </c>
      <c r="C250" s="16" t="s">
        <v>3329</v>
      </c>
      <c r="D250" s="5"/>
      <c r="E250" s="5"/>
      <c r="F250" s="107">
        <v>-9.9699999999999997E-2</v>
      </c>
      <c r="G250" s="5"/>
      <c r="H250" s="111">
        <v>2.1916666666666699E-3</v>
      </c>
      <c r="I250" s="111">
        <f t="shared" si="3"/>
        <v>-0.10189166666666667</v>
      </c>
      <c r="J250" s="399">
        <v>17046</v>
      </c>
    </row>
    <row r="251" spans="1:10" ht="14.5" customHeight="1" x14ac:dyDescent="0.15">
      <c r="A251" s="5"/>
      <c r="B251" s="399">
        <v>17076</v>
      </c>
      <c r="C251" s="16" t="s">
        <v>3329</v>
      </c>
      <c r="D251" s="5"/>
      <c r="E251" s="5"/>
      <c r="F251" s="107">
        <v>-6.0000000000000001E-3</v>
      </c>
      <c r="G251" s="5"/>
      <c r="H251" s="111">
        <v>2.2083333333333299E-3</v>
      </c>
      <c r="I251" s="111">
        <f t="shared" si="3"/>
        <v>-8.2083333333333296E-3</v>
      </c>
      <c r="J251" s="399">
        <v>17076</v>
      </c>
    </row>
    <row r="252" spans="1:10" ht="14.5" customHeight="1" x14ac:dyDescent="0.15">
      <c r="A252" s="5"/>
      <c r="B252" s="399">
        <v>17107</v>
      </c>
      <c r="C252" s="16" t="s">
        <v>3329</v>
      </c>
      <c r="D252" s="5"/>
      <c r="E252" s="5"/>
      <c r="F252" s="107">
        <v>-2.7000000000000001E-3</v>
      </c>
      <c r="G252" s="5"/>
      <c r="H252" s="111">
        <v>2.2000000000000001E-3</v>
      </c>
      <c r="I252" s="111">
        <f t="shared" si="3"/>
        <v>-4.8999999999999998E-3</v>
      </c>
      <c r="J252" s="399">
        <v>17107</v>
      </c>
    </row>
    <row r="253" spans="1:10" ht="14.5" customHeight="1" x14ac:dyDescent="0.15">
      <c r="A253" s="116">
        <v>17</v>
      </c>
      <c r="B253" s="399">
        <v>17137</v>
      </c>
      <c r="C253" s="16" t="s">
        <v>3329</v>
      </c>
      <c r="D253" s="5"/>
      <c r="E253" s="5"/>
      <c r="F253" s="107">
        <v>4.5699999999999998E-2</v>
      </c>
      <c r="G253" s="5"/>
      <c r="H253" s="111">
        <v>2.2083333333333299E-3</v>
      </c>
      <c r="I253" s="111">
        <f t="shared" si="3"/>
        <v>4.3491666666666665E-2</v>
      </c>
      <c r="J253" s="399">
        <v>17137</v>
      </c>
    </row>
    <row r="254" spans="1:10" ht="14.5" customHeight="1" x14ac:dyDescent="0.15">
      <c r="A254" s="116">
        <v>17</v>
      </c>
      <c r="B254" s="399">
        <v>17168</v>
      </c>
      <c r="C254" s="16" t="s">
        <v>3329</v>
      </c>
      <c r="D254" s="5"/>
      <c r="E254" s="5"/>
      <c r="F254" s="107">
        <v>2.5499999999999998E-2</v>
      </c>
      <c r="G254" s="5"/>
      <c r="H254" s="111">
        <v>2.1749999999999999E-3</v>
      </c>
      <c r="I254" s="111">
        <f t="shared" si="3"/>
        <v>2.3324999999999999E-2</v>
      </c>
      <c r="J254" s="399">
        <v>17168</v>
      </c>
    </row>
    <row r="255" spans="1:10" ht="14.5" customHeight="1" x14ac:dyDescent="0.15">
      <c r="A255" s="116">
        <v>17</v>
      </c>
      <c r="B255" s="399">
        <v>17199</v>
      </c>
      <c r="C255" s="16" t="s">
        <v>3329</v>
      </c>
      <c r="D255" s="5"/>
      <c r="E255" s="5"/>
      <c r="F255" s="107">
        <v>-7.7000000000000002E-3</v>
      </c>
      <c r="G255" s="5"/>
      <c r="H255" s="111">
        <v>2.1624999999999999E-3</v>
      </c>
      <c r="I255" s="111">
        <f t="shared" si="3"/>
        <v>-9.8624999999999997E-3</v>
      </c>
      <c r="J255" s="399">
        <v>17199</v>
      </c>
    </row>
    <row r="256" spans="1:10" ht="14.5" customHeight="1" x14ac:dyDescent="0.15">
      <c r="A256" s="116">
        <v>17</v>
      </c>
      <c r="B256" s="399">
        <v>17227</v>
      </c>
      <c r="C256" s="16" t="s">
        <v>3329</v>
      </c>
      <c r="D256" s="5"/>
      <c r="E256" s="5"/>
      <c r="F256" s="107">
        <v>-1.49E-2</v>
      </c>
      <c r="G256" s="5"/>
      <c r="H256" s="111">
        <v>2.1624999999999999E-3</v>
      </c>
      <c r="I256" s="111">
        <f t="shared" si="3"/>
        <v>-1.7062500000000001E-2</v>
      </c>
      <c r="J256" s="399">
        <v>17227</v>
      </c>
    </row>
    <row r="257" spans="1:10" ht="14.5" customHeight="1" x14ac:dyDescent="0.15">
      <c r="A257" s="116">
        <v>17</v>
      </c>
      <c r="B257" s="399">
        <v>17258</v>
      </c>
      <c r="C257" s="16" t="s">
        <v>3329</v>
      </c>
      <c r="D257" s="5"/>
      <c r="E257" s="5"/>
      <c r="F257" s="107">
        <v>-3.6299999999999999E-2</v>
      </c>
      <c r="G257" s="5"/>
      <c r="H257" s="111">
        <v>2.15E-3</v>
      </c>
      <c r="I257" s="111">
        <f t="shared" si="3"/>
        <v>-3.8449999999999998E-2</v>
      </c>
      <c r="J257" s="399">
        <v>17258</v>
      </c>
    </row>
    <row r="258" spans="1:10" ht="14.5" customHeight="1" x14ac:dyDescent="0.15">
      <c r="A258" s="116">
        <v>17</v>
      </c>
      <c r="B258" s="399">
        <v>17288</v>
      </c>
      <c r="C258" s="16" t="s">
        <v>3329</v>
      </c>
      <c r="D258" s="5"/>
      <c r="E258" s="5"/>
      <c r="F258" s="107">
        <v>1.4E-3</v>
      </c>
      <c r="G258" s="5"/>
      <c r="H258" s="111">
        <v>2.15E-3</v>
      </c>
      <c r="I258" s="111">
        <f t="shared" si="3"/>
        <v>-7.5000000000000002E-4</v>
      </c>
      <c r="J258" s="399">
        <v>17288</v>
      </c>
    </row>
    <row r="259" spans="1:10" ht="14.5" customHeight="1" x14ac:dyDescent="0.15">
      <c r="A259" s="116">
        <v>17</v>
      </c>
      <c r="B259" s="399">
        <v>17319</v>
      </c>
      <c r="C259" s="16" t="s">
        <v>3329</v>
      </c>
      <c r="D259" s="5"/>
      <c r="E259" s="5"/>
      <c r="F259" s="107">
        <v>5.5399999999999998E-2</v>
      </c>
      <c r="G259" s="5"/>
      <c r="H259" s="111">
        <v>2.1624999999999999E-3</v>
      </c>
      <c r="I259" s="111">
        <f t="shared" si="3"/>
        <v>5.32375E-2</v>
      </c>
      <c r="J259" s="399">
        <v>17319</v>
      </c>
    </row>
    <row r="260" spans="1:10" ht="14.5" customHeight="1" x14ac:dyDescent="0.15">
      <c r="A260" s="116">
        <v>17</v>
      </c>
      <c r="B260" s="399">
        <v>17349</v>
      </c>
      <c r="C260" s="16" t="s">
        <v>3329</v>
      </c>
      <c r="D260" s="5"/>
      <c r="E260" s="5"/>
      <c r="F260" s="107">
        <v>3.8100000000000002E-2</v>
      </c>
      <c r="G260" s="5"/>
      <c r="H260" s="111">
        <v>2.1624999999999999E-3</v>
      </c>
      <c r="I260" s="111">
        <f t="shared" si="3"/>
        <v>3.5937500000000004E-2</v>
      </c>
      <c r="J260" s="399">
        <v>17349</v>
      </c>
    </row>
    <row r="261" spans="1:10" ht="14.5" customHeight="1" x14ac:dyDescent="0.15">
      <c r="A261" s="116">
        <v>17</v>
      </c>
      <c r="B261" s="399">
        <v>17380</v>
      </c>
      <c r="C261" s="16" t="s">
        <v>3329</v>
      </c>
      <c r="D261" s="5"/>
      <c r="E261" s="5"/>
      <c r="F261" s="107">
        <v>-2.0299999999999999E-2</v>
      </c>
      <c r="G261" s="5"/>
      <c r="H261" s="111">
        <v>2.16666666666667E-3</v>
      </c>
      <c r="I261" s="111">
        <f t="shared" si="3"/>
        <v>-2.246666666666667E-2</v>
      </c>
      <c r="J261" s="399">
        <v>17380</v>
      </c>
    </row>
    <row r="262" spans="1:10" ht="14.5" customHeight="1" x14ac:dyDescent="0.15">
      <c r="A262" s="116">
        <v>17</v>
      </c>
      <c r="B262" s="399">
        <v>17411</v>
      </c>
      <c r="C262" s="16" t="s">
        <v>3329</v>
      </c>
      <c r="D262" s="5"/>
      <c r="E262" s="5"/>
      <c r="F262" s="107">
        <v>-1.11E-2</v>
      </c>
      <c r="G262" s="5"/>
      <c r="H262" s="111">
        <v>2.2083333333333299E-3</v>
      </c>
      <c r="I262" s="111">
        <f t="shared" si="3"/>
        <v>-1.330833333333333E-2</v>
      </c>
      <c r="J262" s="399">
        <v>17411</v>
      </c>
    </row>
    <row r="263" spans="1:10" ht="14.5" customHeight="1" x14ac:dyDescent="0.15">
      <c r="A263" s="116">
        <v>17</v>
      </c>
      <c r="B263" s="399">
        <v>17441</v>
      </c>
      <c r="C263" s="16" t="s">
        <v>3329</v>
      </c>
      <c r="D263" s="5"/>
      <c r="E263" s="5"/>
      <c r="F263" s="107">
        <v>2.3800000000000002E-2</v>
      </c>
      <c r="G263" s="5"/>
      <c r="H263" s="111">
        <v>2.2875E-3</v>
      </c>
      <c r="I263" s="111">
        <f t="shared" si="3"/>
        <v>2.15125E-2</v>
      </c>
      <c r="J263" s="399">
        <v>17441</v>
      </c>
    </row>
    <row r="264" spans="1:10" ht="14.5" customHeight="1" x14ac:dyDescent="0.15">
      <c r="A264" s="116">
        <v>17</v>
      </c>
      <c r="B264" s="399">
        <v>17472</v>
      </c>
      <c r="C264" s="16" t="s">
        <v>3329</v>
      </c>
      <c r="D264" s="5"/>
      <c r="E264" s="5"/>
      <c r="F264" s="107">
        <v>-1.7500000000000002E-2</v>
      </c>
      <c r="G264" s="5"/>
      <c r="H264" s="111">
        <v>2.3416666666666698E-3</v>
      </c>
      <c r="I264" s="111">
        <f t="shared" si="3"/>
        <v>-1.9841666666666671E-2</v>
      </c>
      <c r="J264" s="399">
        <v>17472</v>
      </c>
    </row>
    <row r="265" spans="1:10" ht="14.5" customHeight="1" x14ac:dyDescent="0.15">
      <c r="A265" s="116">
        <v>17</v>
      </c>
      <c r="B265" s="399">
        <v>17502</v>
      </c>
      <c r="C265" s="16" t="s">
        <v>3329</v>
      </c>
      <c r="D265" s="5"/>
      <c r="E265" s="5"/>
      <c r="F265" s="107">
        <v>2.3300000000000001E-2</v>
      </c>
      <c r="G265" s="5"/>
      <c r="H265" s="111">
        <v>2.4166666666666698E-3</v>
      </c>
      <c r="I265" s="111">
        <f t="shared" si="3"/>
        <v>2.088333333333333E-2</v>
      </c>
      <c r="J265" s="399">
        <v>17502</v>
      </c>
    </row>
    <row r="266" spans="1:10" ht="14.5" customHeight="1" x14ac:dyDescent="0.15">
      <c r="A266" s="116">
        <v>17</v>
      </c>
      <c r="B266" s="399">
        <v>17533</v>
      </c>
      <c r="C266" s="16" t="s">
        <v>3329</v>
      </c>
      <c r="D266" s="5"/>
      <c r="E266" s="5"/>
      <c r="F266" s="107">
        <v>-3.7900000000000003E-2</v>
      </c>
      <c r="G266" s="5"/>
      <c r="H266" s="111">
        <v>2.4166666666666698E-3</v>
      </c>
      <c r="I266" s="111">
        <f t="shared" si="3"/>
        <v>-4.0316666666666674E-2</v>
      </c>
      <c r="J266" s="399">
        <v>17533</v>
      </c>
    </row>
    <row r="267" spans="1:10" ht="14.5" customHeight="1" x14ac:dyDescent="0.15">
      <c r="A267" s="116">
        <v>17</v>
      </c>
      <c r="B267" s="399">
        <v>17564</v>
      </c>
      <c r="C267" s="16" t="s">
        <v>3329</v>
      </c>
      <c r="D267" s="5"/>
      <c r="E267" s="5"/>
      <c r="F267" s="107">
        <v>-3.8800000000000001E-2</v>
      </c>
      <c r="G267" s="5"/>
      <c r="H267" s="111">
        <v>2.40833333333333E-3</v>
      </c>
      <c r="I267" s="111">
        <f t="shared" si="3"/>
        <v>-4.1208333333333333E-2</v>
      </c>
      <c r="J267" s="399">
        <v>17564</v>
      </c>
    </row>
    <row r="268" spans="1:10" ht="14.5" customHeight="1" x14ac:dyDescent="0.15">
      <c r="A268" s="116">
        <v>17</v>
      </c>
      <c r="B268" s="399">
        <v>17593</v>
      </c>
      <c r="C268" s="16" t="s">
        <v>3329</v>
      </c>
      <c r="D268" s="5"/>
      <c r="E268" s="5"/>
      <c r="F268" s="107">
        <v>7.9299999999999995E-2</v>
      </c>
      <c r="G268" s="5"/>
      <c r="H268" s="111">
        <v>2.3874999999999999E-3</v>
      </c>
      <c r="I268" s="111">
        <f t="shared" si="3"/>
        <v>7.6912499999999995E-2</v>
      </c>
      <c r="J268" s="399">
        <v>17593</v>
      </c>
    </row>
    <row r="269" spans="1:10" ht="14.5" customHeight="1" x14ac:dyDescent="0.15">
      <c r="A269" s="116">
        <v>17</v>
      </c>
      <c r="B269" s="399">
        <v>17624</v>
      </c>
      <c r="C269" s="16" t="s">
        <v>3329</v>
      </c>
      <c r="D269" s="5"/>
      <c r="E269" s="5"/>
      <c r="F269" s="107">
        <v>2.92E-2</v>
      </c>
      <c r="G269" s="5"/>
      <c r="H269" s="111">
        <v>2.3541666666666702E-3</v>
      </c>
      <c r="I269" s="111">
        <f t="shared" si="3"/>
        <v>2.6845833333333329E-2</v>
      </c>
      <c r="J269" s="399">
        <v>17624</v>
      </c>
    </row>
    <row r="270" spans="1:10" ht="14.5" customHeight="1" x14ac:dyDescent="0.15">
      <c r="A270" s="116">
        <v>17</v>
      </c>
      <c r="B270" s="399">
        <v>17654</v>
      </c>
      <c r="C270" s="16" t="s">
        <v>3329</v>
      </c>
      <c r="D270" s="5"/>
      <c r="E270" s="5"/>
      <c r="F270" s="107">
        <v>8.7900000000000006E-2</v>
      </c>
      <c r="G270" s="5"/>
      <c r="H270" s="111">
        <v>2.3416666666666698E-3</v>
      </c>
      <c r="I270" s="111">
        <f t="shared" si="3"/>
        <v>8.5558333333333333E-2</v>
      </c>
      <c r="J270" s="399">
        <v>17654</v>
      </c>
    </row>
    <row r="271" spans="1:10" ht="14.5" customHeight="1" x14ac:dyDescent="0.15">
      <c r="A271" s="116">
        <v>17</v>
      </c>
      <c r="B271" s="399">
        <v>17685</v>
      </c>
      <c r="C271" s="16" t="s">
        <v>3329</v>
      </c>
      <c r="D271" s="5"/>
      <c r="E271" s="5"/>
      <c r="F271" s="107">
        <v>5.4000000000000003E-3</v>
      </c>
      <c r="G271" s="5"/>
      <c r="H271" s="111">
        <v>2.3375000000000002E-3</v>
      </c>
      <c r="I271" s="111">
        <f t="shared" si="3"/>
        <v>3.0625000000000001E-3</v>
      </c>
      <c r="J271" s="399">
        <v>17685</v>
      </c>
    </row>
    <row r="272" spans="1:10" ht="14.5" customHeight="1" x14ac:dyDescent="0.15">
      <c r="A272" s="116">
        <v>17</v>
      </c>
      <c r="B272" s="399">
        <v>17715</v>
      </c>
      <c r="C272" s="16" t="s">
        <v>3329</v>
      </c>
      <c r="D272" s="5"/>
      <c r="E272" s="5"/>
      <c r="F272" s="107">
        <v>-5.0799999999999998E-2</v>
      </c>
      <c r="G272" s="5"/>
      <c r="H272" s="111">
        <v>2.3749999999999999E-3</v>
      </c>
      <c r="I272" s="111">
        <f t="shared" si="3"/>
        <v>-5.3175E-2</v>
      </c>
      <c r="J272" s="399">
        <v>17715</v>
      </c>
    </row>
    <row r="273" spans="1:10" ht="14.5" customHeight="1" x14ac:dyDescent="0.15">
      <c r="A273" s="116">
        <v>17</v>
      </c>
      <c r="B273" s="399">
        <v>17746</v>
      </c>
      <c r="C273" s="16" t="s">
        <v>3329</v>
      </c>
      <c r="D273" s="5"/>
      <c r="E273" s="5"/>
      <c r="F273" s="107">
        <v>1.5800000000000002E-2</v>
      </c>
      <c r="G273" s="5"/>
      <c r="H273" s="111">
        <v>2.40833333333333E-3</v>
      </c>
      <c r="I273" s="111">
        <f t="shared" si="3"/>
        <v>1.3391666666666672E-2</v>
      </c>
      <c r="J273" s="399">
        <v>17746</v>
      </c>
    </row>
    <row r="274" spans="1:10" ht="14.5" customHeight="1" x14ac:dyDescent="0.15">
      <c r="A274" s="116">
        <v>17</v>
      </c>
      <c r="B274" s="399">
        <v>17777</v>
      </c>
      <c r="C274" s="16" t="s">
        <v>3329</v>
      </c>
      <c r="D274" s="5"/>
      <c r="E274" s="5"/>
      <c r="F274" s="107">
        <v>-2.76E-2</v>
      </c>
      <c r="G274" s="5"/>
      <c r="H274" s="111">
        <v>2.4041666666666699E-3</v>
      </c>
      <c r="I274" s="111">
        <f t="shared" si="3"/>
        <v>-3.0004166666666669E-2</v>
      </c>
      <c r="J274" s="399">
        <v>17777</v>
      </c>
    </row>
    <row r="275" spans="1:10" ht="14.5" customHeight="1" x14ac:dyDescent="0.15">
      <c r="A275" s="116">
        <v>17</v>
      </c>
      <c r="B275" s="399">
        <v>17807</v>
      </c>
      <c r="C275" s="16" t="s">
        <v>3329</v>
      </c>
      <c r="D275" s="5"/>
      <c r="E275" s="5"/>
      <c r="F275" s="107">
        <v>7.0999999999999994E-2</v>
      </c>
      <c r="G275" s="5"/>
      <c r="H275" s="111">
        <v>2.40833333333333E-3</v>
      </c>
      <c r="I275" s="111">
        <f t="shared" si="3"/>
        <v>6.8591666666666662E-2</v>
      </c>
      <c r="J275" s="399">
        <v>17807</v>
      </c>
    </row>
    <row r="276" spans="1:10" ht="14.5" customHeight="1" x14ac:dyDescent="0.15">
      <c r="A276" s="116">
        <v>17</v>
      </c>
      <c r="B276" s="399">
        <v>17838</v>
      </c>
      <c r="C276" s="16" t="s">
        <v>3329</v>
      </c>
      <c r="D276" s="5"/>
      <c r="E276" s="5"/>
      <c r="F276" s="107">
        <v>-9.6100000000000005E-2</v>
      </c>
      <c r="G276" s="5"/>
      <c r="H276" s="111">
        <v>2.3999999999999998E-3</v>
      </c>
      <c r="I276" s="111">
        <f t="shared" si="3"/>
        <v>-9.8500000000000004E-2</v>
      </c>
      <c r="J276" s="399">
        <v>17838</v>
      </c>
    </row>
    <row r="277" spans="1:10" ht="14.5" customHeight="1" x14ac:dyDescent="0.15">
      <c r="A277" s="116">
        <v>17</v>
      </c>
      <c r="B277" s="399">
        <v>17868</v>
      </c>
      <c r="C277" s="16" t="s">
        <v>3329</v>
      </c>
      <c r="D277" s="5"/>
      <c r="E277" s="5"/>
      <c r="F277" s="107">
        <v>3.4599999999999999E-2</v>
      </c>
      <c r="G277" s="5"/>
      <c r="H277" s="111">
        <v>2.3625E-3</v>
      </c>
      <c r="I277" s="111">
        <f t="shared" si="3"/>
        <v>3.2237500000000002E-2</v>
      </c>
      <c r="J277" s="399">
        <v>17868</v>
      </c>
    </row>
    <row r="278" spans="1:10" ht="14.5" customHeight="1" x14ac:dyDescent="0.15">
      <c r="A278" s="116">
        <v>17</v>
      </c>
      <c r="B278" s="399">
        <v>17899</v>
      </c>
      <c r="C278" s="16" t="s">
        <v>3329</v>
      </c>
      <c r="D278" s="5"/>
      <c r="E278" s="5"/>
      <c r="F278" s="107">
        <v>3.8999999999999998E-3</v>
      </c>
      <c r="G278" s="5"/>
      <c r="H278" s="111">
        <v>2.3E-3</v>
      </c>
      <c r="I278" s="111">
        <f t="shared" si="3"/>
        <v>1.5999999999999999E-3</v>
      </c>
      <c r="J278" s="399">
        <v>17899</v>
      </c>
    </row>
    <row r="279" spans="1:10" ht="14.5" customHeight="1" x14ac:dyDescent="0.15">
      <c r="A279" s="116">
        <v>17</v>
      </c>
      <c r="B279" s="399">
        <v>17930</v>
      </c>
      <c r="C279" s="16" t="s">
        <v>3329</v>
      </c>
      <c r="D279" s="5"/>
      <c r="E279" s="5"/>
      <c r="F279" s="107">
        <v>-2.9600000000000001E-2</v>
      </c>
      <c r="G279" s="5"/>
      <c r="H279" s="111">
        <v>2.2958333333333299E-3</v>
      </c>
      <c r="I279" s="111">
        <f t="shared" si="3"/>
        <v>-3.1895833333333332E-2</v>
      </c>
      <c r="J279" s="399">
        <v>17930</v>
      </c>
    </row>
    <row r="280" spans="1:10" ht="14.5" customHeight="1" x14ac:dyDescent="0.15">
      <c r="A280" s="116">
        <v>17</v>
      </c>
      <c r="B280" s="399">
        <v>17958</v>
      </c>
      <c r="C280" s="16" t="s">
        <v>3329</v>
      </c>
      <c r="D280" s="5"/>
      <c r="E280" s="5"/>
      <c r="F280" s="107">
        <v>3.2800000000000003E-2</v>
      </c>
      <c r="G280" s="5"/>
      <c r="H280" s="111">
        <v>2.2875E-3</v>
      </c>
      <c r="I280" s="111">
        <f t="shared" si="3"/>
        <v>3.0512500000000001E-2</v>
      </c>
      <c r="J280" s="399">
        <v>17958</v>
      </c>
    </row>
    <row r="281" spans="1:10" ht="14.5" customHeight="1" x14ac:dyDescent="0.15">
      <c r="A281" s="116">
        <v>17</v>
      </c>
      <c r="B281" s="399">
        <v>17989</v>
      </c>
      <c r="C281" s="16" t="s">
        <v>3329</v>
      </c>
      <c r="D281" s="5"/>
      <c r="E281" s="5"/>
      <c r="F281" s="107">
        <v>-1.7899999999999999E-2</v>
      </c>
      <c r="G281" s="5"/>
      <c r="H281" s="111">
        <v>2.2875E-3</v>
      </c>
      <c r="I281" s="111">
        <f t="shared" si="3"/>
        <v>-2.0187500000000001E-2</v>
      </c>
      <c r="J281" s="399">
        <v>17989</v>
      </c>
    </row>
    <row r="282" spans="1:10" ht="14.5" customHeight="1" x14ac:dyDescent="0.15">
      <c r="A282" s="116">
        <v>17</v>
      </c>
      <c r="B282" s="399">
        <v>18019</v>
      </c>
      <c r="C282" s="16" t="s">
        <v>3329</v>
      </c>
      <c r="D282" s="5"/>
      <c r="E282" s="5"/>
      <c r="F282" s="107">
        <v>-2.58E-2</v>
      </c>
      <c r="G282" s="5"/>
      <c r="H282" s="111">
        <v>2.2875E-3</v>
      </c>
      <c r="I282" s="111">
        <f t="shared" ref="I282:I345" si="4">F282-H282</f>
        <v>-2.8087500000000001E-2</v>
      </c>
      <c r="J282" s="399">
        <v>18019</v>
      </c>
    </row>
    <row r="283" spans="1:10" ht="14.5" customHeight="1" x14ac:dyDescent="0.15">
      <c r="A283" s="116">
        <v>17</v>
      </c>
      <c r="B283" s="399">
        <v>18050</v>
      </c>
      <c r="C283" s="16" t="s">
        <v>3329</v>
      </c>
      <c r="D283" s="5"/>
      <c r="E283" s="5"/>
      <c r="F283" s="107">
        <v>1.4E-3</v>
      </c>
      <c r="G283" s="5"/>
      <c r="H283" s="111">
        <v>2.2875E-3</v>
      </c>
      <c r="I283" s="111">
        <f t="shared" si="4"/>
        <v>-8.8750000000000005E-4</v>
      </c>
      <c r="J283" s="399">
        <v>18050</v>
      </c>
    </row>
    <row r="284" spans="1:10" ht="14.5" customHeight="1" x14ac:dyDescent="0.15">
      <c r="A284" s="116">
        <v>17</v>
      </c>
      <c r="B284" s="399">
        <v>18080</v>
      </c>
      <c r="C284" s="16" t="s">
        <v>3329</v>
      </c>
      <c r="D284" s="5"/>
      <c r="E284" s="5"/>
      <c r="F284" s="107">
        <v>6.5000000000000002E-2</v>
      </c>
      <c r="G284" s="5"/>
      <c r="H284" s="111">
        <v>2.2583333333333301E-3</v>
      </c>
      <c r="I284" s="111">
        <f t="shared" si="4"/>
        <v>6.2741666666666668E-2</v>
      </c>
      <c r="J284" s="399">
        <v>18080</v>
      </c>
    </row>
    <row r="285" spans="1:10" ht="14.5" customHeight="1" x14ac:dyDescent="0.15">
      <c r="A285" s="116">
        <v>17</v>
      </c>
      <c r="B285" s="399">
        <v>18111</v>
      </c>
      <c r="C285" s="16" t="s">
        <v>3329</v>
      </c>
      <c r="D285" s="5"/>
      <c r="E285" s="5"/>
      <c r="F285" s="107">
        <v>2.1899999999999999E-2</v>
      </c>
      <c r="G285" s="5"/>
      <c r="H285" s="111">
        <v>2.2208333333333299E-3</v>
      </c>
      <c r="I285" s="111">
        <f t="shared" si="4"/>
        <v>1.9679166666666671E-2</v>
      </c>
      <c r="J285" s="399">
        <v>18111</v>
      </c>
    </row>
    <row r="286" spans="1:10" ht="14.5" customHeight="1" x14ac:dyDescent="0.15">
      <c r="A286" s="116">
        <v>17</v>
      </c>
      <c r="B286" s="399">
        <v>18142</v>
      </c>
      <c r="C286" s="16" t="s">
        <v>3329</v>
      </c>
      <c r="D286" s="5"/>
      <c r="E286" s="5"/>
      <c r="F286" s="107">
        <v>2.63E-2</v>
      </c>
      <c r="G286" s="5"/>
      <c r="H286" s="111">
        <v>2.2041666666666698E-3</v>
      </c>
      <c r="I286" s="111">
        <f t="shared" si="4"/>
        <v>2.409583333333333E-2</v>
      </c>
      <c r="J286" s="399">
        <v>18142</v>
      </c>
    </row>
    <row r="287" spans="1:10" ht="14.5" customHeight="1" x14ac:dyDescent="0.15">
      <c r="A287" s="116">
        <v>17</v>
      </c>
      <c r="B287" s="399">
        <v>18172</v>
      </c>
      <c r="C287" s="16" t="s">
        <v>3329</v>
      </c>
      <c r="D287" s="5"/>
      <c r="E287" s="5"/>
      <c r="F287" s="107">
        <v>3.4000000000000002E-2</v>
      </c>
      <c r="G287" s="5"/>
      <c r="H287" s="111">
        <v>2.2125000000000001E-3</v>
      </c>
      <c r="I287" s="111">
        <f t="shared" si="4"/>
        <v>3.1787500000000003E-2</v>
      </c>
      <c r="J287" s="399">
        <v>18172</v>
      </c>
    </row>
    <row r="288" spans="1:10" ht="14.5" customHeight="1" x14ac:dyDescent="0.15">
      <c r="A288" s="116">
        <v>17</v>
      </c>
      <c r="B288" s="399">
        <v>18203</v>
      </c>
      <c r="C288" s="16" t="s">
        <v>3329</v>
      </c>
      <c r="D288" s="5"/>
      <c r="E288" s="5"/>
      <c r="F288" s="107">
        <v>1.7500000000000002E-2</v>
      </c>
      <c r="G288" s="5"/>
      <c r="H288" s="111">
        <v>2.2000000000000001E-3</v>
      </c>
      <c r="I288" s="111">
        <f t="shared" si="4"/>
        <v>1.5300000000000001E-2</v>
      </c>
      <c r="J288" s="399">
        <v>18203</v>
      </c>
    </row>
    <row r="289" spans="1:10" ht="14.5" customHeight="1" x14ac:dyDescent="0.15">
      <c r="A289" s="116">
        <v>17</v>
      </c>
      <c r="B289" s="399">
        <v>18233</v>
      </c>
      <c r="C289" s="16" t="s">
        <v>3329</v>
      </c>
      <c r="D289" s="5"/>
      <c r="E289" s="5"/>
      <c r="F289" s="107">
        <v>4.8599999999999997E-2</v>
      </c>
      <c r="G289" s="5"/>
      <c r="H289" s="111">
        <v>2.1875000000000002E-3</v>
      </c>
      <c r="I289" s="111">
        <f t="shared" si="4"/>
        <v>4.6412499999999995E-2</v>
      </c>
      <c r="J289" s="399">
        <v>18233</v>
      </c>
    </row>
    <row r="290" spans="1:10" ht="14.5" customHeight="1" x14ac:dyDescent="0.15">
      <c r="A290" s="116">
        <v>17</v>
      </c>
      <c r="B290" s="399">
        <v>18264</v>
      </c>
      <c r="C290" s="16" t="s">
        <v>3329</v>
      </c>
      <c r="D290" s="5"/>
      <c r="E290" s="5"/>
      <c r="F290" s="107">
        <v>1.9699999999999999E-2</v>
      </c>
      <c r="G290" s="5"/>
      <c r="H290" s="111">
        <v>2.1749999999999999E-3</v>
      </c>
      <c r="I290" s="111">
        <f t="shared" si="4"/>
        <v>1.7524999999999999E-2</v>
      </c>
      <c r="J290" s="399">
        <v>18264</v>
      </c>
    </row>
    <row r="291" spans="1:10" ht="14.5" customHeight="1" x14ac:dyDescent="0.15">
      <c r="A291" s="116">
        <v>17</v>
      </c>
      <c r="B291" s="399">
        <v>18295</v>
      </c>
      <c r="C291" s="16" t="s">
        <v>3329</v>
      </c>
      <c r="D291" s="5"/>
      <c r="E291" s="5"/>
      <c r="F291" s="107">
        <v>1.9900000000000001E-2</v>
      </c>
      <c r="G291" s="5"/>
      <c r="H291" s="111">
        <v>2.17916666666667E-3</v>
      </c>
      <c r="I291" s="111">
        <f t="shared" si="4"/>
        <v>1.7720833333333331E-2</v>
      </c>
      <c r="J291" s="399">
        <v>18295</v>
      </c>
    </row>
    <row r="292" spans="1:10" ht="14.5" customHeight="1" x14ac:dyDescent="0.15">
      <c r="A292" s="116">
        <v>17</v>
      </c>
      <c r="B292" s="399">
        <v>18323</v>
      </c>
      <c r="C292" s="16" t="s">
        <v>3329</v>
      </c>
      <c r="D292" s="5"/>
      <c r="E292" s="5"/>
      <c r="F292" s="107">
        <v>7.0000000000000001E-3</v>
      </c>
      <c r="G292" s="5"/>
      <c r="H292" s="111">
        <v>2.1833333333333301E-3</v>
      </c>
      <c r="I292" s="111">
        <f t="shared" si="4"/>
        <v>4.8166666666666705E-3</v>
      </c>
      <c r="J292" s="399">
        <v>18323</v>
      </c>
    </row>
    <row r="293" spans="1:10" ht="14.5" customHeight="1" x14ac:dyDescent="0.15">
      <c r="A293" s="116">
        <v>17</v>
      </c>
      <c r="B293" s="399">
        <v>18354</v>
      </c>
      <c r="C293" s="16" t="s">
        <v>3329</v>
      </c>
      <c r="D293" s="5"/>
      <c r="E293" s="5"/>
      <c r="F293" s="107">
        <v>4.8599999999999997E-2</v>
      </c>
      <c r="G293" s="5"/>
      <c r="H293" s="111">
        <v>2.1916666666666699E-3</v>
      </c>
      <c r="I293" s="111">
        <f t="shared" si="4"/>
        <v>4.6408333333333329E-2</v>
      </c>
      <c r="J293" s="399">
        <v>18354</v>
      </c>
    </row>
    <row r="294" spans="1:10" ht="14.5" customHeight="1" x14ac:dyDescent="0.15">
      <c r="A294" s="116">
        <v>17</v>
      </c>
      <c r="B294" s="399">
        <v>18384</v>
      </c>
      <c r="C294" s="16" t="s">
        <v>3329</v>
      </c>
      <c r="D294" s="5"/>
      <c r="E294" s="5"/>
      <c r="F294" s="107">
        <v>5.0900000000000001E-2</v>
      </c>
      <c r="G294" s="5"/>
      <c r="H294" s="111">
        <v>2.2083333333333299E-3</v>
      </c>
      <c r="I294" s="111">
        <f t="shared" si="4"/>
        <v>4.8691666666666668E-2</v>
      </c>
      <c r="J294" s="399">
        <v>18384</v>
      </c>
    </row>
    <row r="295" spans="1:10" ht="14.5" customHeight="1" x14ac:dyDescent="0.15">
      <c r="A295" s="116">
        <v>17</v>
      </c>
      <c r="B295" s="399">
        <v>18415</v>
      </c>
      <c r="C295" s="16" t="s">
        <v>3329</v>
      </c>
      <c r="D295" s="5"/>
      <c r="E295" s="5"/>
      <c r="F295" s="107">
        <v>-5.4800000000000001E-2</v>
      </c>
      <c r="G295" s="5"/>
      <c r="H295" s="111">
        <v>2.2125000000000001E-3</v>
      </c>
      <c r="I295" s="111">
        <f t="shared" si="4"/>
        <v>-5.7012500000000001E-2</v>
      </c>
      <c r="J295" s="399">
        <v>18415</v>
      </c>
    </row>
    <row r="296" spans="1:10" ht="14.5" customHeight="1" x14ac:dyDescent="0.15">
      <c r="A296" s="116">
        <v>17</v>
      </c>
      <c r="B296" s="399">
        <v>18445</v>
      </c>
      <c r="C296" s="16" t="s">
        <v>3329</v>
      </c>
      <c r="D296" s="5"/>
      <c r="E296" s="5"/>
      <c r="F296" s="107">
        <v>1.1900000000000001E-2</v>
      </c>
      <c r="G296" s="5"/>
      <c r="H296" s="111">
        <v>2.2374999999999999E-3</v>
      </c>
      <c r="I296" s="111">
        <f t="shared" si="4"/>
        <v>9.6625000000000009E-3</v>
      </c>
      <c r="J296" s="399">
        <v>18445</v>
      </c>
    </row>
    <row r="297" spans="1:10" ht="14.5" customHeight="1" x14ac:dyDescent="0.15">
      <c r="A297" s="116">
        <v>17</v>
      </c>
      <c r="B297" s="399">
        <v>18476</v>
      </c>
      <c r="C297" s="16" t="s">
        <v>3329</v>
      </c>
      <c r="D297" s="5"/>
      <c r="E297" s="5"/>
      <c r="F297" s="107">
        <v>4.4299999999999999E-2</v>
      </c>
      <c r="G297" s="5"/>
      <c r="H297" s="111">
        <v>2.2000000000000001E-3</v>
      </c>
      <c r="I297" s="111">
        <f t="shared" si="4"/>
        <v>4.2099999999999999E-2</v>
      </c>
      <c r="J297" s="399">
        <v>18476</v>
      </c>
    </row>
    <row r="298" spans="1:10" ht="14.5" customHeight="1" x14ac:dyDescent="0.15">
      <c r="A298" s="116">
        <v>17</v>
      </c>
      <c r="B298" s="399">
        <v>18507</v>
      </c>
      <c r="C298" s="16" t="s">
        <v>3329</v>
      </c>
      <c r="D298" s="5"/>
      <c r="E298" s="5"/>
      <c r="F298" s="107">
        <v>5.9200000000000003E-2</v>
      </c>
      <c r="G298" s="5"/>
      <c r="H298" s="111">
        <v>2.2291666666666701E-3</v>
      </c>
      <c r="I298" s="111">
        <f t="shared" si="4"/>
        <v>5.6970833333333332E-2</v>
      </c>
      <c r="J298" s="399">
        <v>18507</v>
      </c>
    </row>
    <row r="299" spans="1:10" ht="14.5" customHeight="1" x14ac:dyDescent="0.15">
      <c r="A299" s="116">
        <v>17</v>
      </c>
      <c r="B299" s="399">
        <v>18537</v>
      </c>
      <c r="C299" s="16" t="s">
        <v>3329</v>
      </c>
      <c r="D299" s="5"/>
      <c r="E299" s="5"/>
      <c r="F299" s="107">
        <v>9.2999999999999992E-3</v>
      </c>
      <c r="G299" s="5"/>
      <c r="H299" s="111">
        <v>2.2458333333333302E-3</v>
      </c>
      <c r="I299" s="111">
        <f t="shared" si="4"/>
        <v>7.0541666666666687E-3</v>
      </c>
      <c r="J299" s="399">
        <v>18537</v>
      </c>
    </row>
    <row r="300" spans="1:10" ht="14.5" customHeight="1" x14ac:dyDescent="0.15">
      <c r="A300" s="116">
        <v>17</v>
      </c>
      <c r="B300" s="399">
        <v>18568</v>
      </c>
      <c r="C300" s="16" t="s">
        <v>3329</v>
      </c>
      <c r="D300" s="5"/>
      <c r="E300" s="5"/>
      <c r="F300" s="107">
        <v>1.6899999999999998E-2</v>
      </c>
      <c r="G300" s="5"/>
      <c r="H300" s="111">
        <v>2.2458333333333302E-3</v>
      </c>
      <c r="I300" s="111">
        <f t="shared" si="4"/>
        <v>1.4654166666666668E-2</v>
      </c>
      <c r="J300" s="399">
        <v>18568</v>
      </c>
    </row>
    <row r="301" spans="1:10" ht="14.5" customHeight="1" x14ac:dyDescent="0.15">
      <c r="A301" s="116">
        <v>17</v>
      </c>
      <c r="B301" s="399">
        <v>18598</v>
      </c>
      <c r="C301" s="16" t="s">
        <v>3329</v>
      </c>
      <c r="D301" s="5"/>
      <c r="E301" s="5"/>
      <c r="F301" s="107">
        <v>5.1299999999999998E-2</v>
      </c>
      <c r="G301" s="5"/>
      <c r="H301" s="111">
        <v>2.2458333333333302E-3</v>
      </c>
      <c r="I301" s="111">
        <f t="shared" si="4"/>
        <v>4.905416666666667E-2</v>
      </c>
      <c r="J301" s="399">
        <v>18598</v>
      </c>
    </row>
    <row r="302" spans="1:10" ht="14.5" customHeight="1" x14ac:dyDescent="0.15">
      <c r="A302" s="116">
        <v>17</v>
      </c>
      <c r="B302" s="399">
        <v>18629</v>
      </c>
      <c r="C302" s="16" t="s">
        <v>3329</v>
      </c>
      <c r="D302" s="5"/>
      <c r="E302" s="5"/>
      <c r="F302" s="107">
        <v>6.3700000000000007E-2</v>
      </c>
      <c r="G302" s="5"/>
      <c r="H302" s="111">
        <v>2.2374999999999999E-3</v>
      </c>
      <c r="I302" s="111">
        <f t="shared" si="4"/>
        <v>6.1462500000000003E-2</v>
      </c>
      <c r="J302" s="399">
        <v>18629</v>
      </c>
    </row>
    <row r="303" spans="1:10" ht="14.5" customHeight="1" x14ac:dyDescent="0.15">
      <c r="A303" s="116">
        <v>17</v>
      </c>
      <c r="B303" s="399">
        <v>18660</v>
      </c>
      <c r="C303" s="16" t="s">
        <v>3329</v>
      </c>
      <c r="D303" s="5"/>
      <c r="E303" s="5"/>
      <c r="F303" s="107">
        <v>1.5699999999999999E-2</v>
      </c>
      <c r="G303" s="5"/>
      <c r="H303" s="111">
        <v>2.2374999999999999E-3</v>
      </c>
      <c r="I303" s="111">
        <f t="shared" si="4"/>
        <v>1.3462499999999999E-2</v>
      </c>
      <c r="J303" s="399">
        <v>18660</v>
      </c>
    </row>
    <row r="304" spans="1:10" ht="14.5" customHeight="1" x14ac:dyDescent="0.15">
      <c r="A304" s="116">
        <v>17</v>
      </c>
      <c r="B304" s="399">
        <v>18688</v>
      </c>
      <c r="C304" s="16" t="s">
        <v>3329</v>
      </c>
      <c r="D304" s="5"/>
      <c r="E304" s="5"/>
      <c r="F304" s="107">
        <v>-1.5599999999999999E-2</v>
      </c>
      <c r="G304" s="5"/>
      <c r="H304" s="111">
        <v>2.3333333333333301E-3</v>
      </c>
      <c r="I304" s="111">
        <f t="shared" si="4"/>
        <v>-1.7933333333333329E-2</v>
      </c>
      <c r="J304" s="399">
        <v>18688</v>
      </c>
    </row>
    <row r="305" spans="1:10" ht="14.5" customHeight="1" x14ac:dyDescent="0.15">
      <c r="A305" s="116">
        <v>17</v>
      </c>
      <c r="B305" s="399">
        <v>18719</v>
      </c>
      <c r="C305" s="16" t="s">
        <v>3329</v>
      </c>
      <c r="D305" s="5"/>
      <c r="E305" s="5"/>
      <c r="F305" s="107">
        <v>5.0900000000000001E-2</v>
      </c>
      <c r="G305" s="5"/>
      <c r="H305" s="111">
        <v>2.4166666666666698E-3</v>
      </c>
      <c r="I305" s="111">
        <f t="shared" si="4"/>
        <v>4.848333333333333E-2</v>
      </c>
      <c r="J305" s="399">
        <v>18719</v>
      </c>
    </row>
    <row r="306" spans="1:10" ht="14.5" customHeight="1" x14ac:dyDescent="0.15">
      <c r="A306" s="116">
        <v>17</v>
      </c>
      <c r="B306" s="399">
        <v>18749</v>
      </c>
      <c r="C306" s="16" t="s">
        <v>3329</v>
      </c>
      <c r="D306" s="5"/>
      <c r="E306" s="5"/>
      <c r="F306" s="107">
        <v>-2.9899999999999999E-2</v>
      </c>
      <c r="G306" s="5"/>
      <c r="H306" s="111">
        <v>2.4250000000000001E-3</v>
      </c>
      <c r="I306" s="111">
        <f t="shared" si="4"/>
        <v>-3.2325E-2</v>
      </c>
      <c r="J306" s="399">
        <v>18749</v>
      </c>
    </row>
    <row r="307" spans="1:10" ht="14.5" customHeight="1" x14ac:dyDescent="0.15">
      <c r="A307" s="116">
        <v>17</v>
      </c>
      <c r="B307" s="399">
        <v>18780</v>
      </c>
      <c r="C307" s="16" t="s">
        <v>3329</v>
      </c>
      <c r="D307" s="5"/>
      <c r="E307" s="5"/>
      <c r="F307" s="107">
        <v>-2.2800000000000001E-2</v>
      </c>
      <c r="G307" s="5"/>
      <c r="H307" s="111">
        <v>2.4708333333333301E-3</v>
      </c>
      <c r="I307" s="111">
        <f t="shared" si="4"/>
        <v>-2.5270833333333333E-2</v>
      </c>
      <c r="J307" s="399">
        <v>18780</v>
      </c>
    </row>
    <row r="308" spans="1:10" ht="14.5" customHeight="1" x14ac:dyDescent="0.15">
      <c r="A308" s="116">
        <v>17</v>
      </c>
      <c r="B308" s="399">
        <v>18810</v>
      </c>
      <c r="C308" s="16" t="s">
        <v>3329</v>
      </c>
      <c r="D308" s="5"/>
      <c r="E308" s="5"/>
      <c r="F308" s="107">
        <v>7.1099999999999997E-2</v>
      </c>
      <c r="G308" s="5"/>
      <c r="H308" s="111">
        <v>2.4708333333333301E-3</v>
      </c>
      <c r="I308" s="111">
        <f t="shared" si="4"/>
        <v>6.8629166666666672E-2</v>
      </c>
      <c r="J308" s="399">
        <v>18810</v>
      </c>
    </row>
    <row r="309" spans="1:10" ht="14.5" customHeight="1" x14ac:dyDescent="0.15">
      <c r="A309" s="116">
        <v>17</v>
      </c>
      <c r="B309" s="399">
        <v>18841</v>
      </c>
      <c r="C309" s="16" t="s">
        <v>3329</v>
      </c>
      <c r="D309" s="5"/>
      <c r="E309" s="5"/>
      <c r="F309" s="107">
        <v>4.7800000000000002E-2</v>
      </c>
      <c r="G309" s="5"/>
      <c r="H309" s="111">
        <v>2.4166666666666698E-3</v>
      </c>
      <c r="I309" s="111">
        <f t="shared" si="4"/>
        <v>4.5383333333333331E-2</v>
      </c>
      <c r="J309" s="399">
        <v>18841</v>
      </c>
    </row>
    <row r="310" spans="1:10" ht="14.5" customHeight="1" x14ac:dyDescent="0.15">
      <c r="A310" s="116">
        <v>17</v>
      </c>
      <c r="B310" s="399">
        <v>18872</v>
      </c>
      <c r="C310" s="16" t="s">
        <v>3329</v>
      </c>
      <c r="D310" s="5"/>
      <c r="E310" s="5"/>
      <c r="F310" s="107">
        <v>1.2999999999999999E-3</v>
      </c>
      <c r="G310" s="5"/>
      <c r="H310" s="111">
        <v>2.3833333333333302E-3</v>
      </c>
      <c r="I310" s="111">
        <f t="shared" si="4"/>
        <v>-1.0833333333333302E-3</v>
      </c>
      <c r="J310" s="399">
        <v>18872</v>
      </c>
    </row>
    <row r="311" spans="1:10" ht="14.5" customHeight="1" x14ac:dyDescent="0.15">
      <c r="A311" s="116">
        <v>17</v>
      </c>
      <c r="B311" s="399">
        <v>18902</v>
      </c>
      <c r="C311" s="16" t="s">
        <v>3329</v>
      </c>
      <c r="D311" s="5"/>
      <c r="E311" s="5"/>
      <c r="F311" s="107">
        <v>-1.03E-2</v>
      </c>
      <c r="G311" s="5"/>
      <c r="H311" s="111">
        <v>2.4250000000000001E-3</v>
      </c>
      <c r="I311" s="111">
        <f t="shared" si="4"/>
        <v>-1.2725E-2</v>
      </c>
      <c r="J311" s="399">
        <v>18902</v>
      </c>
    </row>
    <row r="312" spans="1:10" ht="14.5" customHeight="1" x14ac:dyDescent="0.15">
      <c r="A312" s="116">
        <v>17</v>
      </c>
      <c r="B312" s="399">
        <v>18933</v>
      </c>
      <c r="C312" s="16" t="s">
        <v>3329</v>
      </c>
      <c r="D312" s="5"/>
      <c r="E312" s="5"/>
      <c r="F312" s="107">
        <v>9.5999999999999992E-3</v>
      </c>
      <c r="G312" s="5"/>
      <c r="H312" s="111">
        <v>2.4916666666666698E-3</v>
      </c>
      <c r="I312" s="111">
        <f t="shared" si="4"/>
        <v>7.1083333333333294E-3</v>
      </c>
      <c r="J312" s="399">
        <v>18933</v>
      </c>
    </row>
    <row r="313" spans="1:10" ht="14.5" customHeight="1" x14ac:dyDescent="0.15">
      <c r="A313" s="116">
        <v>17</v>
      </c>
      <c r="B313" s="399">
        <v>18963</v>
      </c>
      <c r="C313" s="16" t="s">
        <v>3329</v>
      </c>
      <c r="D313" s="5"/>
      <c r="E313" s="5"/>
      <c r="F313" s="107">
        <v>4.24E-2</v>
      </c>
      <c r="G313" s="5"/>
      <c r="H313" s="111">
        <v>2.52916666666667E-3</v>
      </c>
      <c r="I313" s="111">
        <f t="shared" si="4"/>
        <v>3.9870833333333328E-2</v>
      </c>
      <c r="J313" s="399">
        <v>18963</v>
      </c>
    </row>
    <row r="314" spans="1:10" ht="14.5" customHeight="1" x14ac:dyDescent="0.15">
      <c r="A314" s="116">
        <v>17</v>
      </c>
      <c r="B314" s="399">
        <v>18994</v>
      </c>
      <c r="C314" s="16" t="s">
        <v>3329</v>
      </c>
      <c r="D314" s="5"/>
      <c r="E314" s="5"/>
      <c r="F314" s="107">
        <v>1.8100000000000002E-2</v>
      </c>
      <c r="G314" s="5"/>
      <c r="H314" s="111">
        <v>2.5125E-3</v>
      </c>
      <c r="I314" s="111">
        <f t="shared" si="4"/>
        <v>1.5587500000000001E-2</v>
      </c>
      <c r="J314" s="399">
        <v>18994</v>
      </c>
    </row>
    <row r="315" spans="1:10" ht="14.5" customHeight="1" x14ac:dyDescent="0.15">
      <c r="A315" s="116">
        <v>17</v>
      </c>
      <c r="B315" s="399">
        <v>19025</v>
      </c>
      <c r="C315" s="16" t="s">
        <v>3329</v>
      </c>
      <c r="D315" s="5"/>
      <c r="E315" s="5"/>
      <c r="F315" s="107">
        <v>-2.8199999999999999E-2</v>
      </c>
      <c r="G315" s="5"/>
      <c r="H315" s="111">
        <v>2.4750000000000002E-3</v>
      </c>
      <c r="I315" s="111">
        <f t="shared" si="4"/>
        <v>-3.0675000000000001E-2</v>
      </c>
      <c r="J315" s="399">
        <v>19025</v>
      </c>
    </row>
    <row r="316" spans="1:10" ht="14.5" customHeight="1" x14ac:dyDescent="0.15">
      <c r="A316" s="116">
        <v>17</v>
      </c>
      <c r="B316" s="399">
        <v>19054</v>
      </c>
      <c r="C316" s="16" t="s">
        <v>3329</v>
      </c>
      <c r="D316" s="5"/>
      <c r="E316" s="5"/>
      <c r="F316" s="107">
        <v>5.0299999999999997E-2</v>
      </c>
      <c r="G316" s="5"/>
      <c r="H316" s="111">
        <v>2.4958333333333299E-3</v>
      </c>
      <c r="I316" s="111">
        <f t="shared" si="4"/>
        <v>4.7804166666666668E-2</v>
      </c>
      <c r="J316" s="399">
        <v>19054</v>
      </c>
    </row>
    <row r="317" spans="1:10" ht="14.5" customHeight="1" x14ac:dyDescent="0.15">
      <c r="A317" s="116">
        <v>17</v>
      </c>
      <c r="B317" s="399">
        <v>19085</v>
      </c>
      <c r="C317" s="16" t="s">
        <v>3329</v>
      </c>
      <c r="D317" s="5"/>
      <c r="E317" s="5"/>
      <c r="F317" s="107">
        <v>-4.02E-2</v>
      </c>
      <c r="G317" s="5"/>
      <c r="H317" s="111">
        <v>2.4750000000000002E-3</v>
      </c>
      <c r="I317" s="111">
        <f t="shared" si="4"/>
        <v>-4.2674999999999998E-2</v>
      </c>
      <c r="J317" s="399">
        <v>19085</v>
      </c>
    </row>
    <row r="318" spans="1:10" ht="14.5" customHeight="1" x14ac:dyDescent="0.15">
      <c r="A318" s="116">
        <v>17</v>
      </c>
      <c r="B318" s="399">
        <v>19115</v>
      </c>
      <c r="C318" s="16" t="s">
        <v>3329</v>
      </c>
      <c r="D318" s="5"/>
      <c r="E318" s="5"/>
      <c r="F318" s="107">
        <v>3.4299999999999997E-2</v>
      </c>
      <c r="G318" s="5"/>
      <c r="H318" s="111">
        <v>2.4708333333333301E-3</v>
      </c>
      <c r="I318" s="111">
        <f t="shared" si="4"/>
        <v>3.1829166666666665E-2</v>
      </c>
      <c r="J318" s="399">
        <v>19115</v>
      </c>
    </row>
    <row r="319" spans="1:10" ht="14.5" customHeight="1" x14ac:dyDescent="0.15">
      <c r="A319" s="116">
        <v>17</v>
      </c>
      <c r="B319" s="399">
        <v>19146</v>
      </c>
      <c r="C319" s="16" t="s">
        <v>3329</v>
      </c>
      <c r="D319" s="5"/>
      <c r="E319" s="5"/>
      <c r="F319" s="107">
        <v>4.9000000000000002E-2</v>
      </c>
      <c r="G319" s="5"/>
      <c r="H319" s="111">
        <v>2.4875000000000001E-3</v>
      </c>
      <c r="I319" s="111">
        <f t="shared" si="4"/>
        <v>4.6512499999999998E-2</v>
      </c>
      <c r="J319" s="399">
        <v>19146</v>
      </c>
    </row>
    <row r="320" spans="1:10" ht="14.5" customHeight="1" x14ac:dyDescent="0.15">
      <c r="A320" s="116">
        <v>17</v>
      </c>
      <c r="B320" s="399">
        <v>19176</v>
      </c>
      <c r="C320" s="16" t="s">
        <v>3329</v>
      </c>
      <c r="D320" s="5"/>
      <c r="E320" s="5"/>
      <c r="F320" s="107">
        <v>1.9599999999999999E-2</v>
      </c>
      <c r="G320" s="5"/>
      <c r="H320" s="111">
        <v>2.4958333333333299E-3</v>
      </c>
      <c r="I320" s="111">
        <f t="shared" si="4"/>
        <v>1.710416666666667E-2</v>
      </c>
      <c r="J320" s="399">
        <v>19176</v>
      </c>
    </row>
    <row r="321" spans="1:10" ht="14.5" customHeight="1" x14ac:dyDescent="0.15">
      <c r="A321" s="116">
        <v>17</v>
      </c>
      <c r="B321" s="399">
        <v>19207</v>
      </c>
      <c r="C321" s="16" t="s">
        <v>3329</v>
      </c>
      <c r="D321" s="5"/>
      <c r="E321" s="5"/>
      <c r="F321" s="107">
        <v>-7.1000000000000004E-3</v>
      </c>
      <c r="G321" s="5"/>
      <c r="H321" s="111">
        <v>2.5000000000000001E-3</v>
      </c>
      <c r="I321" s="111">
        <f t="shared" si="4"/>
        <v>-9.6000000000000009E-3</v>
      </c>
      <c r="J321" s="399">
        <v>19207</v>
      </c>
    </row>
    <row r="322" spans="1:10" ht="14.5" customHeight="1" x14ac:dyDescent="0.15">
      <c r="A322" s="116">
        <v>17</v>
      </c>
      <c r="B322" s="399">
        <v>19238</v>
      </c>
      <c r="C322" s="16" t="s">
        <v>3329</v>
      </c>
      <c r="D322" s="5"/>
      <c r="E322" s="5"/>
      <c r="F322" s="107">
        <v>-1.7600000000000001E-2</v>
      </c>
      <c r="G322" s="5"/>
      <c r="H322" s="111">
        <v>2.5083333333333299E-3</v>
      </c>
      <c r="I322" s="111">
        <f t="shared" si="4"/>
        <v>-2.0108333333333332E-2</v>
      </c>
      <c r="J322" s="399">
        <v>19238</v>
      </c>
    </row>
    <row r="323" spans="1:10" ht="14.5" customHeight="1" x14ac:dyDescent="0.15">
      <c r="A323" s="116">
        <v>17</v>
      </c>
      <c r="B323" s="399">
        <v>19268</v>
      </c>
      <c r="C323" s="16" t="s">
        <v>3329</v>
      </c>
      <c r="D323" s="5"/>
      <c r="E323" s="5"/>
      <c r="F323" s="107">
        <v>2E-3</v>
      </c>
      <c r="G323" s="5"/>
      <c r="H323" s="111">
        <v>2.5374999999999998E-3</v>
      </c>
      <c r="I323" s="111">
        <f t="shared" si="4"/>
        <v>-5.3749999999999978E-4</v>
      </c>
      <c r="J323" s="399">
        <v>19268</v>
      </c>
    </row>
    <row r="324" spans="1:10" ht="14.5" customHeight="1" x14ac:dyDescent="0.15">
      <c r="A324" s="116">
        <v>17</v>
      </c>
      <c r="B324" s="399">
        <v>19299</v>
      </c>
      <c r="C324" s="16" t="s">
        <v>3329</v>
      </c>
      <c r="D324" s="5"/>
      <c r="E324" s="5"/>
      <c r="F324" s="107">
        <v>5.7099999999999998E-2</v>
      </c>
      <c r="G324" s="5"/>
      <c r="H324" s="111">
        <v>2.5166666666666701E-3</v>
      </c>
      <c r="I324" s="111">
        <f t="shared" si="4"/>
        <v>5.4583333333333331E-2</v>
      </c>
      <c r="J324" s="399">
        <v>19299</v>
      </c>
    </row>
    <row r="325" spans="1:10" ht="14.5" customHeight="1" x14ac:dyDescent="0.15">
      <c r="A325" s="116">
        <v>17</v>
      </c>
      <c r="B325" s="399">
        <v>19329</v>
      </c>
      <c r="C325" s="16" t="s">
        <v>3329</v>
      </c>
      <c r="D325" s="5"/>
      <c r="E325" s="5"/>
      <c r="F325" s="107">
        <v>3.8199999999999998E-2</v>
      </c>
      <c r="G325" s="5"/>
      <c r="H325" s="111">
        <v>2.5083333333333299E-3</v>
      </c>
      <c r="I325" s="111">
        <f t="shared" si="4"/>
        <v>3.569166666666667E-2</v>
      </c>
      <c r="J325" s="399">
        <v>19329</v>
      </c>
    </row>
    <row r="326" spans="1:10" ht="14.5" customHeight="1" x14ac:dyDescent="0.15">
      <c r="A326" s="116">
        <v>17</v>
      </c>
      <c r="B326" s="399">
        <v>19360</v>
      </c>
      <c r="C326" s="16" t="s">
        <v>3329</v>
      </c>
      <c r="D326" s="5"/>
      <c r="E326" s="5"/>
      <c r="F326" s="107">
        <v>-4.8999999999999998E-3</v>
      </c>
      <c r="G326" s="5"/>
      <c r="H326" s="111">
        <v>2.5458333333333301E-3</v>
      </c>
      <c r="I326" s="111">
        <f t="shared" si="4"/>
        <v>-7.4458333333333303E-3</v>
      </c>
      <c r="J326" s="399">
        <v>19360</v>
      </c>
    </row>
    <row r="327" spans="1:10" ht="14.5" customHeight="1" x14ac:dyDescent="0.15">
      <c r="A327" s="116">
        <v>17</v>
      </c>
      <c r="B327" s="399">
        <v>19391</v>
      </c>
      <c r="C327" s="16" t="s">
        <v>3329</v>
      </c>
      <c r="D327" s="5"/>
      <c r="E327" s="5"/>
      <c r="F327" s="107">
        <v>-1.06E-2</v>
      </c>
      <c r="G327" s="5"/>
      <c r="H327" s="111">
        <v>2.5875E-3</v>
      </c>
      <c r="I327" s="111">
        <f t="shared" si="4"/>
        <v>-1.31875E-2</v>
      </c>
      <c r="J327" s="399">
        <v>19391</v>
      </c>
    </row>
    <row r="328" spans="1:10" ht="14.5" customHeight="1" x14ac:dyDescent="0.15">
      <c r="A328" s="116">
        <v>17</v>
      </c>
      <c r="B328" s="399">
        <v>19419</v>
      </c>
      <c r="C328" s="16" t="s">
        <v>3329</v>
      </c>
      <c r="D328" s="5"/>
      <c r="E328" s="5"/>
      <c r="F328" s="107">
        <v>-2.12E-2</v>
      </c>
      <c r="G328" s="5"/>
      <c r="H328" s="111">
        <v>2.6250000000000002E-3</v>
      </c>
      <c r="I328" s="111">
        <f t="shared" si="4"/>
        <v>-2.3824999999999999E-2</v>
      </c>
      <c r="J328" s="399">
        <v>19419</v>
      </c>
    </row>
    <row r="329" spans="1:10" ht="14.5" customHeight="1" x14ac:dyDescent="0.15">
      <c r="A329" s="116">
        <v>17</v>
      </c>
      <c r="B329" s="399">
        <v>19450</v>
      </c>
      <c r="C329" s="16" t="s">
        <v>3329</v>
      </c>
      <c r="D329" s="5"/>
      <c r="E329" s="5"/>
      <c r="F329" s="107">
        <v>-2.3699999999999999E-2</v>
      </c>
      <c r="G329" s="5"/>
      <c r="H329" s="111">
        <v>2.7166666666666702E-3</v>
      </c>
      <c r="I329" s="111">
        <f t="shared" si="4"/>
        <v>-2.6416666666666668E-2</v>
      </c>
      <c r="J329" s="399">
        <v>19450</v>
      </c>
    </row>
    <row r="330" spans="1:10" ht="14.5" customHeight="1" x14ac:dyDescent="0.15">
      <c r="A330" s="116">
        <v>17</v>
      </c>
      <c r="B330" s="399">
        <v>19480</v>
      </c>
      <c r="C330" s="16" t="s">
        <v>3329</v>
      </c>
      <c r="D330" s="5"/>
      <c r="E330" s="5"/>
      <c r="F330" s="107">
        <v>7.7000000000000002E-3</v>
      </c>
      <c r="G330" s="5"/>
      <c r="H330" s="111">
        <v>2.8124999999999999E-3</v>
      </c>
      <c r="I330" s="111">
        <f t="shared" si="4"/>
        <v>4.8875000000000004E-3</v>
      </c>
      <c r="J330" s="399">
        <v>19480</v>
      </c>
    </row>
    <row r="331" spans="1:10" ht="14.5" customHeight="1" x14ac:dyDescent="0.15">
      <c r="A331" s="116">
        <v>17</v>
      </c>
      <c r="B331" s="399">
        <v>19511</v>
      </c>
      <c r="C331" s="16" t="s">
        <v>3329</v>
      </c>
      <c r="D331" s="5"/>
      <c r="E331" s="5"/>
      <c r="F331" s="107">
        <v>-1.34E-2</v>
      </c>
      <c r="G331" s="5"/>
      <c r="H331" s="111">
        <v>2.875E-3</v>
      </c>
      <c r="I331" s="111">
        <f t="shared" si="4"/>
        <v>-1.6275000000000001E-2</v>
      </c>
      <c r="J331" s="399">
        <v>19511</v>
      </c>
    </row>
    <row r="332" spans="1:10" ht="14.5" customHeight="1" x14ac:dyDescent="0.15">
      <c r="A332" s="116">
        <v>17</v>
      </c>
      <c r="B332" s="399">
        <v>19541</v>
      </c>
      <c r="C332" s="16" t="s">
        <v>3329</v>
      </c>
      <c r="D332" s="5"/>
      <c r="E332" s="5"/>
      <c r="F332" s="107">
        <v>2.7300000000000001E-2</v>
      </c>
      <c r="G332" s="5"/>
      <c r="H332" s="111">
        <v>2.7916666666666702E-3</v>
      </c>
      <c r="I332" s="111">
        <f t="shared" si="4"/>
        <v>2.450833333333333E-2</v>
      </c>
      <c r="J332" s="399">
        <v>19541</v>
      </c>
    </row>
    <row r="333" spans="1:10" ht="14.5" customHeight="1" x14ac:dyDescent="0.15">
      <c r="A333" s="116">
        <v>17</v>
      </c>
      <c r="B333" s="399">
        <v>19572</v>
      </c>
      <c r="C333" s="16" t="s">
        <v>3329</v>
      </c>
      <c r="D333" s="5"/>
      <c r="E333" s="5"/>
      <c r="F333" s="107">
        <v>-5.0099999999999999E-2</v>
      </c>
      <c r="G333" s="5"/>
      <c r="H333" s="111">
        <v>2.7625000000000002E-3</v>
      </c>
      <c r="I333" s="111">
        <f t="shared" si="4"/>
        <v>-5.28625E-2</v>
      </c>
      <c r="J333" s="399">
        <v>19572</v>
      </c>
    </row>
    <row r="334" spans="1:10" ht="14.5" customHeight="1" x14ac:dyDescent="0.15">
      <c r="A334" s="116">
        <v>17</v>
      </c>
      <c r="B334" s="399">
        <v>19603</v>
      </c>
      <c r="C334" s="16" t="s">
        <v>3329</v>
      </c>
      <c r="D334" s="5"/>
      <c r="E334" s="5"/>
      <c r="F334" s="107">
        <v>3.3999999999999998E-3</v>
      </c>
      <c r="G334" s="5"/>
      <c r="H334" s="111">
        <v>2.8E-3</v>
      </c>
      <c r="I334" s="111">
        <f t="shared" si="4"/>
        <v>5.9999999999999984E-4</v>
      </c>
      <c r="J334" s="399">
        <v>19603</v>
      </c>
    </row>
    <row r="335" spans="1:10" ht="14.5" customHeight="1" x14ac:dyDescent="0.15">
      <c r="A335" s="116">
        <v>17</v>
      </c>
      <c r="B335" s="399">
        <v>19633</v>
      </c>
      <c r="C335" s="16" t="s">
        <v>3329</v>
      </c>
      <c r="D335" s="5"/>
      <c r="E335" s="5"/>
      <c r="F335" s="107">
        <v>5.3999999999999999E-2</v>
      </c>
      <c r="G335" s="5"/>
      <c r="H335" s="111">
        <v>2.7041666666666698E-3</v>
      </c>
      <c r="I335" s="111">
        <f t="shared" si="4"/>
        <v>5.1295833333333332E-2</v>
      </c>
      <c r="J335" s="399">
        <v>19633</v>
      </c>
    </row>
    <row r="336" spans="1:10" ht="14.5" customHeight="1" x14ac:dyDescent="0.15">
      <c r="A336" s="116">
        <v>17</v>
      </c>
      <c r="B336" s="399">
        <v>19664</v>
      </c>
      <c r="C336" s="16" t="s">
        <v>3329</v>
      </c>
      <c r="D336" s="5"/>
      <c r="E336" s="5"/>
      <c r="F336" s="107">
        <v>2.0400000000000001E-2</v>
      </c>
      <c r="G336" s="5"/>
      <c r="H336" s="111">
        <v>2.6583333333333298E-3</v>
      </c>
      <c r="I336" s="111">
        <f t="shared" si="4"/>
        <v>1.7741666666666673E-2</v>
      </c>
      <c r="J336" s="399">
        <v>19664</v>
      </c>
    </row>
    <row r="337" spans="1:10" ht="14.5" customHeight="1" x14ac:dyDescent="0.15">
      <c r="A337" s="116">
        <v>17</v>
      </c>
      <c r="B337" s="399">
        <v>19694</v>
      </c>
      <c r="C337" s="16" t="s">
        <v>3329</v>
      </c>
      <c r="D337" s="5"/>
      <c r="E337" s="5"/>
      <c r="F337" s="107">
        <v>5.1999999999999998E-3</v>
      </c>
      <c r="G337" s="5"/>
      <c r="H337" s="111">
        <v>2.6708333333333302E-3</v>
      </c>
      <c r="I337" s="111">
        <f t="shared" si="4"/>
        <v>2.5291666666666696E-3</v>
      </c>
      <c r="J337" s="399">
        <v>19694</v>
      </c>
    </row>
    <row r="338" spans="1:10" ht="14.5" customHeight="1" x14ac:dyDescent="0.15">
      <c r="A338" s="116">
        <v>17</v>
      </c>
      <c r="B338" s="399">
        <v>19725</v>
      </c>
      <c r="C338" s="16" t="s">
        <v>3329</v>
      </c>
      <c r="D338" s="5"/>
      <c r="E338" s="5"/>
      <c r="F338" s="107">
        <v>5.3600000000000002E-2</v>
      </c>
      <c r="G338" s="5"/>
      <c r="H338" s="111">
        <v>2.6166666666666699E-3</v>
      </c>
      <c r="I338" s="111">
        <f t="shared" si="4"/>
        <v>5.0983333333333332E-2</v>
      </c>
      <c r="J338" s="399">
        <v>19725</v>
      </c>
    </row>
    <row r="339" spans="1:10" ht="14.5" customHeight="1" x14ac:dyDescent="0.15">
      <c r="A339" s="116">
        <v>17</v>
      </c>
      <c r="B339" s="399">
        <v>19756</v>
      </c>
      <c r="C339" s="16" t="s">
        <v>3329</v>
      </c>
      <c r="D339" s="5"/>
      <c r="E339" s="5"/>
      <c r="F339" s="107">
        <v>1.11E-2</v>
      </c>
      <c r="G339" s="5"/>
      <c r="H339" s="111">
        <v>2.52916666666667E-3</v>
      </c>
      <c r="I339" s="111">
        <f t="shared" si="4"/>
        <v>8.5708333333333296E-3</v>
      </c>
      <c r="J339" s="399">
        <v>19756</v>
      </c>
    </row>
    <row r="340" spans="1:10" ht="14.5" customHeight="1" x14ac:dyDescent="0.15">
      <c r="A340" s="116">
        <v>17</v>
      </c>
      <c r="B340" s="399">
        <v>19784</v>
      </c>
      <c r="C340" s="16" t="s">
        <v>3329</v>
      </c>
      <c r="D340" s="5"/>
      <c r="E340" s="5"/>
      <c r="F340" s="107">
        <v>3.2500000000000001E-2</v>
      </c>
      <c r="G340" s="5"/>
      <c r="H340" s="111">
        <v>2.45416666666667E-3</v>
      </c>
      <c r="I340" s="111">
        <f t="shared" si="4"/>
        <v>3.0045833333333331E-2</v>
      </c>
      <c r="J340" s="399">
        <v>19784</v>
      </c>
    </row>
    <row r="341" spans="1:10" ht="14.5" customHeight="1" x14ac:dyDescent="0.15">
      <c r="A341" s="116">
        <v>17</v>
      </c>
      <c r="B341" s="399">
        <v>19815</v>
      </c>
      <c r="C341" s="16" t="s">
        <v>3329</v>
      </c>
      <c r="D341" s="5"/>
      <c r="E341" s="5"/>
      <c r="F341" s="107">
        <v>5.16E-2</v>
      </c>
      <c r="G341" s="5"/>
      <c r="H341" s="111">
        <v>2.4375E-3</v>
      </c>
      <c r="I341" s="111">
        <f t="shared" si="4"/>
        <v>4.9162499999999998E-2</v>
      </c>
      <c r="J341" s="399">
        <v>19815</v>
      </c>
    </row>
    <row r="342" spans="1:10" ht="14.5" customHeight="1" x14ac:dyDescent="0.15">
      <c r="A342" s="116">
        <v>17</v>
      </c>
      <c r="B342" s="399">
        <v>19845</v>
      </c>
      <c r="C342" s="16" t="s">
        <v>3329</v>
      </c>
      <c r="D342" s="5"/>
      <c r="E342" s="5"/>
      <c r="F342" s="107">
        <v>4.1799999999999997E-2</v>
      </c>
      <c r="G342" s="5"/>
      <c r="H342" s="111">
        <v>2.4624999999999998E-3</v>
      </c>
      <c r="I342" s="111">
        <f t="shared" si="4"/>
        <v>3.9337499999999997E-2</v>
      </c>
      <c r="J342" s="399">
        <v>19845</v>
      </c>
    </row>
    <row r="343" spans="1:10" ht="14.5" customHeight="1" x14ac:dyDescent="0.15">
      <c r="A343" s="116">
        <v>17</v>
      </c>
      <c r="B343" s="399">
        <v>19876</v>
      </c>
      <c r="C343" s="16" t="s">
        <v>3329</v>
      </c>
      <c r="D343" s="5"/>
      <c r="E343" s="5"/>
      <c r="F343" s="107">
        <v>3.0999999999999999E-3</v>
      </c>
      <c r="G343" s="5"/>
      <c r="H343" s="111">
        <v>2.48333333333333E-3</v>
      </c>
      <c r="I343" s="111">
        <f t="shared" si="4"/>
        <v>6.1666666666666987E-4</v>
      </c>
      <c r="J343" s="399">
        <v>19876</v>
      </c>
    </row>
    <row r="344" spans="1:10" ht="14.5" customHeight="1" x14ac:dyDescent="0.15">
      <c r="A344" s="116">
        <v>17</v>
      </c>
      <c r="B344" s="399">
        <v>19906</v>
      </c>
      <c r="C344" s="16" t="s">
        <v>3329</v>
      </c>
      <c r="D344" s="5"/>
      <c r="E344" s="5"/>
      <c r="F344" s="107">
        <v>5.8900000000000001E-2</v>
      </c>
      <c r="G344" s="5"/>
      <c r="H344" s="111">
        <v>2.4708333333333301E-3</v>
      </c>
      <c r="I344" s="111">
        <f t="shared" si="4"/>
        <v>5.6429166666666669E-2</v>
      </c>
      <c r="J344" s="399">
        <v>19906</v>
      </c>
    </row>
    <row r="345" spans="1:10" ht="14.5" customHeight="1" x14ac:dyDescent="0.15">
      <c r="A345" s="116">
        <v>17</v>
      </c>
      <c r="B345" s="399">
        <v>19937</v>
      </c>
      <c r="C345" s="16" t="s">
        <v>3329</v>
      </c>
      <c r="D345" s="5"/>
      <c r="E345" s="5"/>
      <c r="F345" s="107">
        <v>-2.75E-2</v>
      </c>
      <c r="G345" s="5"/>
      <c r="H345" s="111">
        <v>2.4583333333333302E-3</v>
      </c>
      <c r="I345" s="111">
        <f t="shared" si="4"/>
        <v>-2.995833333333333E-2</v>
      </c>
      <c r="J345" s="399">
        <v>19937</v>
      </c>
    </row>
    <row r="346" spans="1:10" ht="14.5" customHeight="1" x14ac:dyDescent="0.15">
      <c r="A346" s="116">
        <v>17</v>
      </c>
      <c r="B346" s="399">
        <v>19968</v>
      </c>
      <c r="C346" s="16" t="s">
        <v>3329</v>
      </c>
      <c r="D346" s="5"/>
      <c r="E346" s="5"/>
      <c r="F346" s="107">
        <v>8.5099999999999995E-2</v>
      </c>
      <c r="G346" s="5"/>
      <c r="H346" s="111">
        <v>2.4708333333333301E-3</v>
      </c>
      <c r="I346" s="111">
        <f t="shared" ref="I346:I409" si="5">F346-H346</f>
        <v>8.262916666666667E-2</v>
      </c>
      <c r="J346" s="399">
        <v>19968</v>
      </c>
    </row>
    <row r="347" spans="1:10" ht="14.5" customHeight="1" x14ac:dyDescent="0.15">
      <c r="A347" s="116">
        <v>17</v>
      </c>
      <c r="B347" s="399">
        <v>19998</v>
      </c>
      <c r="C347" s="16" t="s">
        <v>3329</v>
      </c>
      <c r="D347" s="5"/>
      <c r="E347" s="5"/>
      <c r="F347" s="107">
        <v>-1.67E-2</v>
      </c>
      <c r="G347" s="5"/>
      <c r="H347" s="111">
        <v>2.4624999999999998E-3</v>
      </c>
      <c r="I347" s="111">
        <f t="shared" si="5"/>
        <v>-1.9162499999999999E-2</v>
      </c>
      <c r="J347" s="399">
        <v>19998</v>
      </c>
    </row>
    <row r="348" spans="1:10" ht="14.5" customHeight="1" x14ac:dyDescent="0.15">
      <c r="A348" s="116">
        <v>17</v>
      </c>
      <c r="B348" s="399">
        <v>20029</v>
      </c>
      <c r="C348" s="16" t="s">
        <v>3329</v>
      </c>
      <c r="D348" s="5"/>
      <c r="E348" s="5"/>
      <c r="F348" s="107">
        <v>9.0899999999999995E-2</v>
      </c>
      <c r="G348" s="5"/>
      <c r="H348" s="111">
        <v>2.4708333333333301E-3</v>
      </c>
      <c r="I348" s="111">
        <f t="shared" si="5"/>
        <v>8.842916666666667E-2</v>
      </c>
      <c r="J348" s="399">
        <v>20029</v>
      </c>
    </row>
    <row r="349" spans="1:10" ht="14.5" customHeight="1" x14ac:dyDescent="0.15">
      <c r="A349" s="116">
        <v>17</v>
      </c>
      <c r="B349" s="399">
        <v>20059</v>
      </c>
      <c r="C349" s="16" t="s">
        <v>3329</v>
      </c>
      <c r="D349" s="5"/>
      <c r="E349" s="5"/>
      <c r="F349" s="107">
        <v>5.3400000000000003E-2</v>
      </c>
      <c r="G349" s="5"/>
      <c r="H349" s="111">
        <v>2.4750000000000002E-3</v>
      </c>
      <c r="I349" s="111">
        <f t="shared" si="5"/>
        <v>5.0925000000000005E-2</v>
      </c>
      <c r="J349" s="399">
        <v>20059</v>
      </c>
    </row>
    <row r="350" spans="1:10" ht="14.5" customHeight="1" x14ac:dyDescent="0.15">
      <c r="A350" s="116">
        <v>17</v>
      </c>
      <c r="B350" s="399">
        <v>20090</v>
      </c>
      <c r="C350" s="16" t="s">
        <v>3329</v>
      </c>
      <c r="D350" s="5"/>
      <c r="E350" s="5"/>
      <c r="F350" s="107">
        <v>1.9699999999999999E-2</v>
      </c>
      <c r="G350" s="5"/>
      <c r="H350" s="111">
        <v>2.4958333333333299E-3</v>
      </c>
      <c r="I350" s="111">
        <f t="shared" si="5"/>
        <v>1.720416666666667E-2</v>
      </c>
      <c r="J350" s="399">
        <v>20090</v>
      </c>
    </row>
    <row r="351" spans="1:10" ht="14.5" customHeight="1" x14ac:dyDescent="0.15">
      <c r="A351" s="116">
        <v>17</v>
      </c>
      <c r="B351" s="399">
        <v>20121</v>
      </c>
      <c r="C351" s="16" t="s">
        <v>3329</v>
      </c>
      <c r="D351" s="5"/>
      <c r="E351" s="5"/>
      <c r="F351" s="107">
        <v>9.7999999999999997E-3</v>
      </c>
      <c r="G351" s="5"/>
      <c r="H351" s="111">
        <v>2.5125E-3</v>
      </c>
      <c r="I351" s="111">
        <f t="shared" si="5"/>
        <v>7.2874999999999997E-3</v>
      </c>
      <c r="J351" s="399">
        <v>20121</v>
      </c>
    </row>
    <row r="352" spans="1:10" ht="14.5" customHeight="1" x14ac:dyDescent="0.15">
      <c r="A352" s="116">
        <v>17</v>
      </c>
      <c r="B352" s="399">
        <v>20149</v>
      </c>
      <c r="C352" s="16" t="s">
        <v>3329</v>
      </c>
      <c r="D352" s="5"/>
      <c r="E352" s="5"/>
      <c r="F352" s="107">
        <v>-3.0000000000000001E-3</v>
      </c>
      <c r="G352" s="5"/>
      <c r="H352" s="111">
        <v>2.5625000000000001E-3</v>
      </c>
      <c r="I352" s="111">
        <f t="shared" si="5"/>
        <v>-5.5624999999999997E-3</v>
      </c>
      <c r="J352" s="399">
        <v>20149</v>
      </c>
    </row>
    <row r="353" spans="1:10" ht="14.5" customHeight="1" x14ac:dyDescent="0.15">
      <c r="A353" s="116">
        <v>17</v>
      </c>
      <c r="B353" s="399">
        <v>20180</v>
      </c>
      <c r="C353" s="16" t="s">
        <v>3329</v>
      </c>
      <c r="D353" s="5"/>
      <c r="E353" s="5"/>
      <c r="F353" s="107">
        <v>3.9600000000000003E-2</v>
      </c>
      <c r="G353" s="5"/>
      <c r="H353" s="111">
        <v>2.55833333333333E-3</v>
      </c>
      <c r="I353" s="111">
        <f t="shared" si="5"/>
        <v>3.7041666666666674E-2</v>
      </c>
      <c r="J353" s="399">
        <v>20180</v>
      </c>
    </row>
    <row r="354" spans="1:10" ht="14.5" customHeight="1" x14ac:dyDescent="0.15">
      <c r="A354" s="116">
        <v>17</v>
      </c>
      <c r="B354" s="399">
        <v>20210</v>
      </c>
      <c r="C354" s="16" t="s">
        <v>3329</v>
      </c>
      <c r="D354" s="5"/>
      <c r="E354" s="5"/>
      <c r="F354" s="107">
        <v>5.4999999999999997E-3</v>
      </c>
      <c r="G354" s="5"/>
      <c r="H354" s="111">
        <v>2.5791666666666701E-3</v>
      </c>
      <c r="I354" s="111">
        <f t="shared" si="5"/>
        <v>2.9208333333333295E-3</v>
      </c>
      <c r="J354" s="399">
        <v>20210</v>
      </c>
    </row>
    <row r="355" spans="1:10" ht="14.5" customHeight="1" x14ac:dyDescent="0.15">
      <c r="A355" s="116">
        <v>17</v>
      </c>
      <c r="B355" s="399">
        <v>20241</v>
      </c>
      <c r="C355" s="16" t="s">
        <v>3329</v>
      </c>
      <c r="D355" s="5"/>
      <c r="E355" s="5"/>
      <c r="F355" s="107">
        <v>8.4099999999999994E-2</v>
      </c>
      <c r="G355" s="5"/>
      <c r="H355" s="111">
        <v>2.5791666666666701E-3</v>
      </c>
      <c r="I355" s="111">
        <f t="shared" si="5"/>
        <v>8.152083333333332E-2</v>
      </c>
      <c r="J355" s="399">
        <v>20241</v>
      </c>
    </row>
    <row r="356" spans="1:10" ht="14.5" customHeight="1" x14ac:dyDescent="0.15">
      <c r="A356" s="116">
        <v>17</v>
      </c>
      <c r="B356" s="399">
        <v>20271</v>
      </c>
      <c r="C356" s="16" t="s">
        <v>3329</v>
      </c>
      <c r="D356" s="5"/>
      <c r="E356" s="5"/>
      <c r="F356" s="107">
        <v>6.2199999999999998E-2</v>
      </c>
      <c r="G356" s="5"/>
      <c r="H356" s="111">
        <v>2.5833333333333298E-3</v>
      </c>
      <c r="I356" s="111">
        <f t="shared" si="5"/>
        <v>5.9616666666666665E-2</v>
      </c>
      <c r="J356" s="399">
        <v>20271</v>
      </c>
    </row>
    <row r="357" spans="1:10" ht="14.5" customHeight="1" x14ac:dyDescent="0.15">
      <c r="A357" s="116">
        <v>17</v>
      </c>
      <c r="B357" s="399">
        <v>20302</v>
      </c>
      <c r="C357" s="16" t="s">
        <v>3329</v>
      </c>
      <c r="D357" s="5"/>
      <c r="E357" s="5"/>
      <c r="F357" s="107">
        <v>-2.5000000000000001E-3</v>
      </c>
      <c r="G357" s="5"/>
      <c r="H357" s="111">
        <v>2.6291666666666698E-3</v>
      </c>
      <c r="I357" s="111">
        <f t="shared" si="5"/>
        <v>-5.1291666666666699E-3</v>
      </c>
      <c r="J357" s="399">
        <v>20302</v>
      </c>
    </row>
    <row r="358" spans="1:10" ht="14.5" customHeight="1" x14ac:dyDescent="0.15">
      <c r="A358" s="116">
        <v>17</v>
      </c>
      <c r="B358" s="399">
        <v>20333</v>
      </c>
      <c r="C358" s="16" t="s">
        <v>3329</v>
      </c>
      <c r="D358" s="5"/>
      <c r="E358" s="5"/>
      <c r="F358" s="107">
        <v>1.2999999999999999E-2</v>
      </c>
      <c r="G358" s="5"/>
      <c r="H358" s="111">
        <v>2.6458333333333299E-3</v>
      </c>
      <c r="I358" s="111">
        <f t="shared" si="5"/>
        <v>1.035416666666667E-2</v>
      </c>
      <c r="J358" s="399">
        <v>20333</v>
      </c>
    </row>
    <row r="359" spans="1:10" ht="14.5" customHeight="1" x14ac:dyDescent="0.15">
      <c r="A359" s="116">
        <v>17</v>
      </c>
      <c r="B359" s="399">
        <v>20363</v>
      </c>
      <c r="C359" s="16" t="s">
        <v>3329</v>
      </c>
      <c r="D359" s="5"/>
      <c r="E359" s="5"/>
      <c r="F359" s="107">
        <v>-2.8400000000000002E-2</v>
      </c>
      <c r="G359" s="5"/>
      <c r="H359" s="111">
        <v>2.6208333333333301E-3</v>
      </c>
      <c r="I359" s="111">
        <f t="shared" si="5"/>
        <v>-3.1020833333333331E-2</v>
      </c>
      <c r="J359" s="399">
        <v>20363</v>
      </c>
    </row>
    <row r="360" spans="1:10" ht="14.5" customHeight="1" x14ac:dyDescent="0.15">
      <c r="A360" s="116">
        <v>17</v>
      </c>
      <c r="B360" s="399">
        <v>20394</v>
      </c>
      <c r="C360" s="16" t="s">
        <v>3329</v>
      </c>
      <c r="D360" s="5"/>
      <c r="E360" s="5"/>
      <c r="F360" s="107">
        <v>8.2699999999999996E-2</v>
      </c>
      <c r="G360" s="5"/>
      <c r="H360" s="111">
        <v>2.6166666666666699E-3</v>
      </c>
      <c r="I360" s="111">
        <f t="shared" si="5"/>
        <v>8.0083333333333326E-2</v>
      </c>
      <c r="J360" s="399">
        <v>20394</v>
      </c>
    </row>
    <row r="361" spans="1:10" ht="14.5" customHeight="1" x14ac:dyDescent="0.15">
      <c r="A361" s="116">
        <v>17</v>
      </c>
      <c r="B361" s="399">
        <v>20424</v>
      </c>
      <c r="C361" s="16" t="s">
        <v>3329</v>
      </c>
      <c r="D361" s="5"/>
      <c r="E361" s="5"/>
      <c r="F361" s="107">
        <v>1.5E-3</v>
      </c>
      <c r="G361" s="5"/>
      <c r="H361" s="111">
        <v>2.6541666666666701E-3</v>
      </c>
      <c r="I361" s="111">
        <f t="shared" si="5"/>
        <v>-1.1541666666666701E-3</v>
      </c>
      <c r="J361" s="399">
        <v>20424</v>
      </c>
    </row>
    <row r="362" spans="1:10" ht="14.5" customHeight="1" x14ac:dyDescent="0.15">
      <c r="A362" s="116">
        <v>17</v>
      </c>
      <c r="B362" s="399">
        <v>20455</v>
      </c>
      <c r="C362" s="16" t="s">
        <v>3329</v>
      </c>
      <c r="D362" s="5"/>
      <c r="E362" s="5"/>
      <c r="F362" s="107">
        <v>-3.4700000000000002E-2</v>
      </c>
      <c r="G362" s="5"/>
      <c r="H362" s="111">
        <v>2.6250000000000002E-3</v>
      </c>
      <c r="I362" s="111">
        <f t="shared" si="5"/>
        <v>-3.7325000000000004E-2</v>
      </c>
      <c r="J362" s="399">
        <v>20455</v>
      </c>
    </row>
    <row r="363" spans="1:10" ht="14.5" customHeight="1" x14ac:dyDescent="0.15">
      <c r="A363" s="116">
        <v>17</v>
      </c>
      <c r="B363" s="399">
        <v>20486</v>
      </c>
      <c r="C363" s="16" t="s">
        <v>3329</v>
      </c>
      <c r="D363" s="5"/>
      <c r="E363" s="5"/>
      <c r="F363" s="107">
        <v>4.1300000000000003E-2</v>
      </c>
      <c r="G363" s="5"/>
      <c r="H363" s="111">
        <v>2.5999999999999999E-3</v>
      </c>
      <c r="I363" s="111">
        <f t="shared" si="5"/>
        <v>3.8700000000000005E-2</v>
      </c>
      <c r="J363" s="399">
        <v>20486</v>
      </c>
    </row>
    <row r="364" spans="1:10" ht="14.5" customHeight="1" x14ac:dyDescent="0.15">
      <c r="A364" s="116">
        <v>17</v>
      </c>
      <c r="B364" s="399">
        <v>20515</v>
      </c>
      <c r="C364" s="16" t="s">
        <v>3329</v>
      </c>
      <c r="D364" s="5"/>
      <c r="E364" s="5"/>
      <c r="F364" s="107">
        <v>7.0999999999999994E-2</v>
      </c>
      <c r="G364" s="5"/>
      <c r="H364" s="111">
        <v>2.6166666666666699E-3</v>
      </c>
      <c r="I364" s="111">
        <f t="shared" si="5"/>
        <v>6.8383333333333324E-2</v>
      </c>
      <c r="J364" s="399">
        <v>20515</v>
      </c>
    </row>
    <row r="365" spans="1:10" ht="14.5" customHeight="1" x14ac:dyDescent="0.15">
      <c r="A365" s="116">
        <v>17</v>
      </c>
      <c r="B365" s="399">
        <v>20546</v>
      </c>
      <c r="C365" s="16" t="s">
        <v>3329</v>
      </c>
      <c r="D365" s="5"/>
      <c r="E365" s="5"/>
      <c r="F365" s="107">
        <v>-4.0000000000000002E-4</v>
      </c>
      <c r="G365" s="5"/>
      <c r="H365" s="111">
        <v>2.725E-3</v>
      </c>
      <c r="I365" s="111">
        <f t="shared" si="5"/>
        <v>-3.1250000000000002E-3</v>
      </c>
      <c r="J365" s="399">
        <v>20546</v>
      </c>
    </row>
    <row r="366" spans="1:10" ht="14.5" customHeight="1" x14ac:dyDescent="0.15">
      <c r="A366" s="116">
        <v>17</v>
      </c>
      <c r="B366" s="399">
        <v>20576</v>
      </c>
      <c r="C366" s="16" t="s">
        <v>3329</v>
      </c>
      <c r="D366" s="5"/>
      <c r="E366" s="5"/>
      <c r="F366" s="107">
        <v>-5.9299999999999999E-2</v>
      </c>
      <c r="G366" s="5"/>
      <c r="H366" s="111">
        <v>2.7583333333333301E-3</v>
      </c>
      <c r="I366" s="111">
        <f t="shared" si="5"/>
        <v>-6.2058333333333326E-2</v>
      </c>
      <c r="J366" s="399">
        <v>20576</v>
      </c>
    </row>
    <row r="367" spans="1:10" ht="14.5" customHeight="1" x14ac:dyDescent="0.15">
      <c r="A367" s="116">
        <v>17</v>
      </c>
      <c r="B367" s="399">
        <v>20607</v>
      </c>
      <c r="C367" s="16" t="s">
        <v>3329</v>
      </c>
      <c r="D367" s="5"/>
      <c r="E367" s="5"/>
      <c r="F367" s="107">
        <v>4.0899999999999999E-2</v>
      </c>
      <c r="G367" s="5"/>
      <c r="H367" s="111">
        <v>2.75416666666667E-3</v>
      </c>
      <c r="I367" s="111">
        <f t="shared" si="5"/>
        <v>3.814583333333333E-2</v>
      </c>
      <c r="J367" s="399">
        <v>20607</v>
      </c>
    </row>
    <row r="368" spans="1:10" ht="14.5" customHeight="1" x14ac:dyDescent="0.15">
      <c r="A368" s="116">
        <v>17</v>
      </c>
      <c r="B368" s="399">
        <v>20637</v>
      </c>
      <c r="C368" s="16" t="s">
        <v>3329</v>
      </c>
      <c r="D368" s="5"/>
      <c r="E368" s="5"/>
      <c r="F368" s="107">
        <v>5.2999999999999999E-2</v>
      </c>
      <c r="G368" s="5"/>
      <c r="H368" s="111">
        <v>2.7791666666666698E-3</v>
      </c>
      <c r="I368" s="111">
        <f t="shared" si="5"/>
        <v>5.0220833333333326E-2</v>
      </c>
      <c r="J368" s="399">
        <v>20637</v>
      </c>
    </row>
    <row r="369" spans="1:10" ht="14.5" customHeight="1" x14ac:dyDescent="0.15">
      <c r="A369" s="116">
        <v>17</v>
      </c>
      <c r="B369" s="399">
        <v>20668</v>
      </c>
      <c r="C369" s="16" t="s">
        <v>3329</v>
      </c>
      <c r="D369" s="5"/>
      <c r="E369" s="5"/>
      <c r="F369" s="107">
        <v>-3.2800000000000003E-2</v>
      </c>
      <c r="G369" s="5"/>
      <c r="H369" s="111">
        <v>2.8874999999999999E-3</v>
      </c>
      <c r="I369" s="111">
        <f t="shared" si="5"/>
        <v>-3.5687500000000004E-2</v>
      </c>
      <c r="J369" s="399">
        <v>20668</v>
      </c>
    </row>
    <row r="370" spans="1:10" ht="14.5" customHeight="1" x14ac:dyDescent="0.15">
      <c r="A370" s="116">
        <v>17</v>
      </c>
      <c r="B370" s="399">
        <v>20699</v>
      </c>
      <c r="C370" s="16" t="s">
        <v>3329</v>
      </c>
      <c r="D370" s="5"/>
      <c r="E370" s="5"/>
      <c r="F370" s="107">
        <v>-4.3999999999999997E-2</v>
      </c>
      <c r="G370" s="5"/>
      <c r="H370" s="111">
        <v>2.99583333333333E-3</v>
      </c>
      <c r="I370" s="111">
        <f t="shared" si="5"/>
        <v>-4.6995833333333327E-2</v>
      </c>
      <c r="J370" s="399">
        <v>20699</v>
      </c>
    </row>
    <row r="371" spans="1:10" ht="14.5" customHeight="1" x14ac:dyDescent="0.15">
      <c r="A371" s="116">
        <v>17</v>
      </c>
      <c r="B371" s="399">
        <v>20729</v>
      </c>
      <c r="C371" s="16" t="s">
        <v>3329</v>
      </c>
      <c r="D371" s="5"/>
      <c r="E371" s="5"/>
      <c r="F371" s="107">
        <v>6.6E-3</v>
      </c>
      <c r="G371" s="5"/>
      <c r="H371" s="111">
        <v>3.0333333333333302E-3</v>
      </c>
      <c r="I371" s="111">
        <f t="shared" si="5"/>
        <v>3.5666666666666698E-3</v>
      </c>
      <c r="J371" s="399">
        <v>20729</v>
      </c>
    </row>
    <row r="372" spans="1:10" ht="14.5" customHeight="1" x14ac:dyDescent="0.15">
      <c r="A372" s="116">
        <v>17</v>
      </c>
      <c r="B372" s="399">
        <v>20760</v>
      </c>
      <c r="C372" s="16" t="s">
        <v>3329</v>
      </c>
      <c r="D372" s="5"/>
      <c r="E372" s="5"/>
      <c r="F372" s="107">
        <v>-5.0000000000000001E-3</v>
      </c>
      <c r="G372" s="5"/>
      <c r="H372" s="111">
        <v>3.10416666666667E-3</v>
      </c>
      <c r="I372" s="111">
        <f t="shared" si="5"/>
        <v>-8.1041666666666692E-3</v>
      </c>
      <c r="J372" s="399">
        <v>20760</v>
      </c>
    </row>
    <row r="373" spans="1:10" ht="14.5" customHeight="1" x14ac:dyDescent="0.15">
      <c r="A373" s="116">
        <v>17</v>
      </c>
      <c r="B373" s="399">
        <v>20790</v>
      </c>
      <c r="C373" s="16" t="s">
        <v>3329</v>
      </c>
      <c r="D373" s="5"/>
      <c r="E373" s="5"/>
      <c r="F373" s="107">
        <v>3.6999999999999998E-2</v>
      </c>
      <c r="G373" s="5"/>
      <c r="H373" s="111">
        <v>3.1666666666666701E-3</v>
      </c>
      <c r="I373" s="111">
        <f t="shared" si="5"/>
        <v>3.3833333333333326E-2</v>
      </c>
      <c r="J373" s="399">
        <v>20790</v>
      </c>
    </row>
    <row r="374" spans="1:10" ht="14.5" customHeight="1" x14ac:dyDescent="0.15">
      <c r="A374" s="116">
        <v>17</v>
      </c>
      <c r="B374" s="399">
        <v>20821</v>
      </c>
      <c r="C374" s="16" t="s">
        <v>3329</v>
      </c>
      <c r="D374" s="5"/>
      <c r="E374" s="5"/>
      <c r="F374" s="107">
        <v>-4.0099999999999997E-2</v>
      </c>
      <c r="G374" s="5"/>
      <c r="H374" s="111">
        <v>3.1916666666666699E-3</v>
      </c>
      <c r="I374" s="111">
        <f t="shared" si="5"/>
        <v>-4.3291666666666666E-2</v>
      </c>
      <c r="J374" s="399">
        <v>20821</v>
      </c>
    </row>
    <row r="375" spans="1:10" ht="14.5" customHeight="1" x14ac:dyDescent="0.15">
      <c r="A375" s="116">
        <v>17</v>
      </c>
      <c r="B375" s="399">
        <v>20852</v>
      </c>
      <c r="C375" s="16" t="s">
        <v>3329</v>
      </c>
      <c r="D375" s="5"/>
      <c r="E375" s="5"/>
      <c r="F375" s="107">
        <v>-2.64E-2</v>
      </c>
      <c r="G375" s="5"/>
      <c r="H375" s="111">
        <v>3.1250000000000002E-3</v>
      </c>
      <c r="I375" s="111">
        <f t="shared" si="5"/>
        <v>-2.9524999999999999E-2</v>
      </c>
      <c r="J375" s="399">
        <v>20852</v>
      </c>
    </row>
    <row r="376" spans="1:10" ht="14.5" customHeight="1" x14ac:dyDescent="0.15">
      <c r="A376" s="116">
        <v>17</v>
      </c>
      <c r="B376" s="399">
        <v>20880</v>
      </c>
      <c r="C376" s="16" t="s">
        <v>3329</v>
      </c>
      <c r="D376" s="5"/>
      <c r="E376" s="5"/>
      <c r="F376" s="107">
        <v>2.1499999999999998E-2</v>
      </c>
      <c r="G376" s="5"/>
      <c r="H376" s="111">
        <v>3.1083333333333301E-3</v>
      </c>
      <c r="I376" s="111">
        <f t="shared" si="5"/>
        <v>1.8391666666666667E-2</v>
      </c>
      <c r="J376" s="399">
        <v>20880</v>
      </c>
    </row>
    <row r="377" spans="1:10" ht="14.5" customHeight="1" x14ac:dyDescent="0.15">
      <c r="A377" s="116">
        <v>17</v>
      </c>
      <c r="B377" s="399">
        <v>20911</v>
      </c>
      <c r="C377" s="16" t="s">
        <v>3329</v>
      </c>
      <c r="D377" s="5"/>
      <c r="E377" s="5"/>
      <c r="F377" s="107">
        <v>3.8800000000000001E-2</v>
      </c>
      <c r="G377" s="5"/>
      <c r="H377" s="111">
        <v>3.1083333333333301E-3</v>
      </c>
      <c r="I377" s="111">
        <f t="shared" si="5"/>
        <v>3.569166666666667E-2</v>
      </c>
      <c r="J377" s="399">
        <v>20911</v>
      </c>
    </row>
    <row r="378" spans="1:10" ht="14.5" customHeight="1" x14ac:dyDescent="0.15">
      <c r="A378" s="116">
        <v>17</v>
      </c>
      <c r="B378" s="399">
        <v>20941</v>
      </c>
      <c r="C378" s="16" t="s">
        <v>3329</v>
      </c>
      <c r="D378" s="5"/>
      <c r="E378" s="5"/>
      <c r="F378" s="107">
        <v>4.3700000000000003E-2</v>
      </c>
      <c r="G378" s="5"/>
      <c r="H378" s="111">
        <v>3.1541666666666701E-3</v>
      </c>
      <c r="I378" s="111">
        <f t="shared" si="5"/>
        <v>4.054583333333333E-2</v>
      </c>
      <c r="J378" s="399">
        <v>20941</v>
      </c>
    </row>
    <row r="379" spans="1:10" ht="14.5" customHeight="1" x14ac:dyDescent="0.15">
      <c r="A379" s="116">
        <v>17</v>
      </c>
      <c r="B379" s="399">
        <v>20972</v>
      </c>
      <c r="C379" s="16" t="s">
        <v>3329</v>
      </c>
      <c r="D379" s="5"/>
      <c r="E379" s="5"/>
      <c r="F379" s="107">
        <v>4.0000000000000002E-4</v>
      </c>
      <c r="G379" s="5"/>
      <c r="H379" s="111">
        <v>3.2875000000000001E-3</v>
      </c>
      <c r="I379" s="111">
        <f t="shared" si="5"/>
        <v>-2.8874999999999999E-3</v>
      </c>
      <c r="J379" s="399">
        <v>20972</v>
      </c>
    </row>
    <row r="380" spans="1:10" ht="14.5" customHeight="1" x14ac:dyDescent="0.15">
      <c r="A380" s="116">
        <v>17</v>
      </c>
      <c r="B380" s="399">
        <v>21002</v>
      </c>
      <c r="C380" s="16" t="s">
        <v>3329</v>
      </c>
      <c r="D380" s="5"/>
      <c r="E380" s="5"/>
      <c r="F380" s="107">
        <v>1.3100000000000001E-2</v>
      </c>
      <c r="G380" s="5"/>
      <c r="H380" s="111">
        <v>3.3708333333333299E-3</v>
      </c>
      <c r="I380" s="111">
        <f t="shared" si="5"/>
        <v>9.7291666666666707E-3</v>
      </c>
      <c r="J380" s="399">
        <v>21002</v>
      </c>
    </row>
    <row r="381" spans="1:10" ht="14.5" customHeight="1" x14ac:dyDescent="0.15">
      <c r="A381" s="116">
        <v>17</v>
      </c>
      <c r="B381" s="399">
        <v>21033</v>
      </c>
      <c r="C381" s="16" t="s">
        <v>3329</v>
      </c>
      <c r="D381" s="5"/>
      <c r="E381" s="5"/>
      <c r="F381" s="107">
        <v>-5.0500000000000003E-2</v>
      </c>
      <c r="G381" s="5"/>
      <c r="H381" s="111">
        <v>3.4624999999999999E-3</v>
      </c>
      <c r="I381" s="111">
        <f t="shared" si="5"/>
        <v>-5.3962500000000004E-2</v>
      </c>
      <c r="J381" s="399">
        <v>21033</v>
      </c>
    </row>
    <row r="382" spans="1:10" ht="14.5" customHeight="1" x14ac:dyDescent="0.15">
      <c r="A382" s="116">
        <v>17</v>
      </c>
      <c r="B382" s="399">
        <v>21064</v>
      </c>
      <c r="C382" s="16" t="s">
        <v>3329</v>
      </c>
      <c r="D382" s="5"/>
      <c r="E382" s="5"/>
      <c r="F382" s="107">
        <v>-6.0199999999999997E-2</v>
      </c>
      <c r="G382" s="5"/>
      <c r="H382" s="111">
        <v>3.4916666666666698E-3</v>
      </c>
      <c r="I382" s="111">
        <f t="shared" si="5"/>
        <v>-6.369166666666666E-2</v>
      </c>
      <c r="J382" s="399">
        <v>21064</v>
      </c>
    </row>
    <row r="383" spans="1:10" ht="14.5" customHeight="1" x14ac:dyDescent="0.15">
      <c r="A383" s="116">
        <v>17</v>
      </c>
      <c r="B383" s="399">
        <v>21094</v>
      </c>
      <c r="C383" s="16" t="s">
        <v>3329</v>
      </c>
      <c r="D383" s="5"/>
      <c r="E383" s="5"/>
      <c r="F383" s="107">
        <v>-3.0200000000000001E-2</v>
      </c>
      <c r="G383" s="5"/>
      <c r="H383" s="111">
        <v>3.4916666666666698E-3</v>
      </c>
      <c r="I383" s="111">
        <f t="shared" si="5"/>
        <v>-3.3691666666666668E-2</v>
      </c>
      <c r="J383" s="399">
        <v>21094</v>
      </c>
    </row>
    <row r="384" spans="1:10" ht="14.5" customHeight="1" x14ac:dyDescent="0.15">
      <c r="A384" s="116">
        <v>17</v>
      </c>
      <c r="B384" s="399">
        <v>21125</v>
      </c>
      <c r="C384" s="16" t="s">
        <v>3329</v>
      </c>
      <c r="D384" s="5"/>
      <c r="E384" s="5"/>
      <c r="F384" s="107">
        <v>2.3099999999999999E-2</v>
      </c>
      <c r="G384" s="5"/>
      <c r="H384" s="111">
        <v>3.4875000000000001E-3</v>
      </c>
      <c r="I384" s="111">
        <f t="shared" si="5"/>
        <v>1.9612499999999998E-2</v>
      </c>
      <c r="J384" s="399">
        <v>21125</v>
      </c>
    </row>
    <row r="385" spans="1:10" ht="14.5" customHeight="1" x14ac:dyDescent="0.15">
      <c r="A385" s="116">
        <v>17</v>
      </c>
      <c r="B385" s="399">
        <v>21155</v>
      </c>
      <c r="C385" s="16" t="s">
        <v>3329</v>
      </c>
      <c r="D385" s="5"/>
      <c r="E385" s="5"/>
      <c r="F385" s="107">
        <v>-3.95E-2</v>
      </c>
      <c r="G385" s="5"/>
      <c r="H385" s="111">
        <v>3.2875000000000001E-3</v>
      </c>
      <c r="I385" s="111">
        <f t="shared" si="5"/>
        <v>-4.2787499999999999E-2</v>
      </c>
      <c r="J385" s="399">
        <v>21155</v>
      </c>
    </row>
    <row r="386" spans="1:10" ht="14.5" customHeight="1" x14ac:dyDescent="0.15">
      <c r="A386" s="116">
        <v>17</v>
      </c>
      <c r="B386" s="399">
        <v>21186</v>
      </c>
      <c r="C386" s="16" t="s">
        <v>3329</v>
      </c>
      <c r="D386" s="5"/>
      <c r="E386" s="5"/>
      <c r="F386" s="107">
        <v>4.4499999999999998E-2</v>
      </c>
      <c r="G386" s="5"/>
      <c r="H386" s="111">
        <v>3.0875E-3</v>
      </c>
      <c r="I386" s="111">
        <f t="shared" si="5"/>
        <v>4.1412499999999998E-2</v>
      </c>
      <c r="J386" s="399">
        <v>21186</v>
      </c>
    </row>
    <row r="387" spans="1:10" ht="14.5" customHeight="1" x14ac:dyDescent="0.15">
      <c r="A387" s="116">
        <v>17</v>
      </c>
      <c r="B387" s="399">
        <v>21217</v>
      </c>
      <c r="C387" s="16" t="s">
        <v>3329</v>
      </c>
      <c r="D387" s="5"/>
      <c r="E387" s="5"/>
      <c r="F387" s="107">
        <v>-1.41E-2</v>
      </c>
      <c r="G387" s="5"/>
      <c r="H387" s="111">
        <v>3.0666666666666698E-3</v>
      </c>
      <c r="I387" s="111">
        <f t="shared" si="5"/>
        <v>-1.716666666666667E-2</v>
      </c>
      <c r="J387" s="399">
        <v>21217</v>
      </c>
    </row>
    <row r="388" spans="1:10" ht="14.5" customHeight="1" x14ac:dyDescent="0.15">
      <c r="A388" s="116">
        <v>17</v>
      </c>
      <c r="B388" s="399">
        <v>21245</v>
      </c>
      <c r="C388" s="16" t="s">
        <v>3329</v>
      </c>
      <c r="D388" s="5"/>
      <c r="E388" s="5"/>
      <c r="F388" s="107">
        <v>3.2800000000000003E-2</v>
      </c>
      <c r="G388" s="5"/>
      <c r="H388" s="111">
        <v>3.0875E-3</v>
      </c>
      <c r="I388" s="111">
        <f t="shared" si="5"/>
        <v>2.9712500000000003E-2</v>
      </c>
      <c r="J388" s="399">
        <v>21245</v>
      </c>
    </row>
    <row r="389" spans="1:10" ht="14.5" customHeight="1" x14ac:dyDescent="0.15">
      <c r="A389" s="116">
        <v>17</v>
      </c>
      <c r="B389" s="399">
        <v>21276</v>
      </c>
      <c r="C389" s="16" t="s">
        <v>3329</v>
      </c>
      <c r="D389" s="5"/>
      <c r="E389" s="5"/>
      <c r="F389" s="107">
        <v>3.3700000000000001E-2</v>
      </c>
      <c r="G389" s="5"/>
      <c r="H389" s="111">
        <v>3.075E-3</v>
      </c>
      <c r="I389" s="111">
        <f t="shared" si="5"/>
        <v>3.0624999999999999E-2</v>
      </c>
      <c r="J389" s="399">
        <v>21276</v>
      </c>
    </row>
    <row r="390" spans="1:10" ht="14.5" customHeight="1" x14ac:dyDescent="0.15">
      <c r="A390" s="116">
        <v>17</v>
      </c>
      <c r="B390" s="399">
        <v>21306</v>
      </c>
      <c r="C390" s="16" t="s">
        <v>3329</v>
      </c>
      <c r="D390" s="5"/>
      <c r="E390" s="5"/>
      <c r="F390" s="107">
        <v>2.12E-2</v>
      </c>
      <c r="G390" s="5"/>
      <c r="H390" s="111">
        <v>3.0625000000000001E-3</v>
      </c>
      <c r="I390" s="111">
        <f t="shared" si="5"/>
        <v>1.8137500000000001E-2</v>
      </c>
      <c r="J390" s="399">
        <v>21306</v>
      </c>
    </row>
    <row r="391" spans="1:10" ht="14.5" customHeight="1" x14ac:dyDescent="0.15">
      <c r="A391" s="116">
        <v>17</v>
      </c>
      <c r="B391" s="399">
        <v>21337</v>
      </c>
      <c r="C391" s="16" t="s">
        <v>3329</v>
      </c>
      <c r="D391" s="5"/>
      <c r="E391" s="5"/>
      <c r="F391" s="107">
        <v>2.7900000000000001E-2</v>
      </c>
      <c r="G391" s="5"/>
      <c r="H391" s="111">
        <v>3.0625000000000001E-3</v>
      </c>
      <c r="I391" s="111">
        <f t="shared" si="5"/>
        <v>2.4837500000000002E-2</v>
      </c>
      <c r="J391" s="399">
        <v>21337</v>
      </c>
    </row>
    <row r="392" spans="1:10" ht="14.5" customHeight="1" x14ac:dyDescent="0.15">
      <c r="A392" s="116">
        <v>17</v>
      </c>
      <c r="B392" s="399">
        <v>21367</v>
      </c>
      <c r="C392" s="16" t="s">
        <v>3329</v>
      </c>
      <c r="D392" s="5"/>
      <c r="E392" s="5"/>
      <c r="F392" s="107">
        <v>4.4900000000000002E-2</v>
      </c>
      <c r="G392" s="5"/>
      <c r="H392" s="111">
        <v>3.1250000000000002E-3</v>
      </c>
      <c r="I392" s="111">
        <f t="shared" si="5"/>
        <v>4.1775E-2</v>
      </c>
      <c r="J392" s="399">
        <v>21367</v>
      </c>
    </row>
    <row r="393" spans="1:10" ht="14.5" customHeight="1" x14ac:dyDescent="0.15">
      <c r="A393" s="116">
        <v>17</v>
      </c>
      <c r="B393" s="399">
        <v>21398</v>
      </c>
      <c r="C393" s="16" t="s">
        <v>3329</v>
      </c>
      <c r="D393" s="5"/>
      <c r="E393" s="5"/>
      <c r="F393" s="107">
        <v>1.7600000000000001E-2</v>
      </c>
      <c r="G393" s="5"/>
      <c r="H393" s="111">
        <v>3.2625000000000002E-3</v>
      </c>
      <c r="I393" s="111">
        <f t="shared" si="5"/>
        <v>1.4337500000000001E-2</v>
      </c>
      <c r="J393" s="399">
        <v>21398</v>
      </c>
    </row>
    <row r="394" spans="1:10" ht="14.5" customHeight="1" x14ac:dyDescent="0.15">
      <c r="A394" s="116">
        <v>17</v>
      </c>
      <c r="B394" s="399">
        <v>21429</v>
      </c>
      <c r="C394" s="16" t="s">
        <v>3329</v>
      </c>
      <c r="D394" s="5"/>
      <c r="E394" s="5"/>
      <c r="F394" s="107">
        <v>5.0099999999999999E-2</v>
      </c>
      <c r="G394" s="5"/>
      <c r="H394" s="111">
        <v>3.4541666666666701E-3</v>
      </c>
      <c r="I394" s="111">
        <f t="shared" si="5"/>
        <v>4.6645833333333331E-2</v>
      </c>
      <c r="J394" s="399">
        <v>21429</v>
      </c>
    </row>
    <row r="395" spans="1:10" ht="14.5" customHeight="1" x14ac:dyDescent="0.15">
      <c r="A395" s="116">
        <v>17</v>
      </c>
      <c r="B395" s="399">
        <v>21459</v>
      </c>
      <c r="C395" s="16" t="s">
        <v>3329</v>
      </c>
      <c r="D395" s="5"/>
      <c r="E395" s="5"/>
      <c r="F395" s="107">
        <v>2.7E-2</v>
      </c>
      <c r="G395" s="5"/>
      <c r="H395" s="111">
        <v>3.46666666666667E-3</v>
      </c>
      <c r="I395" s="111">
        <f t="shared" si="5"/>
        <v>2.353333333333333E-2</v>
      </c>
      <c r="J395" s="399">
        <v>21459</v>
      </c>
    </row>
    <row r="396" spans="1:10" ht="14.5" customHeight="1" x14ac:dyDescent="0.15">
      <c r="A396" s="116">
        <v>17</v>
      </c>
      <c r="B396" s="399">
        <v>21490</v>
      </c>
      <c r="C396" s="16" t="s">
        <v>3329</v>
      </c>
      <c r="D396" s="5"/>
      <c r="E396" s="5"/>
      <c r="F396" s="107">
        <v>2.8400000000000002E-2</v>
      </c>
      <c r="G396" s="5"/>
      <c r="H396" s="111">
        <v>3.4583333333333302E-3</v>
      </c>
      <c r="I396" s="111">
        <f t="shared" si="5"/>
        <v>2.4941666666666671E-2</v>
      </c>
      <c r="J396" s="399">
        <v>21490</v>
      </c>
    </row>
    <row r="397" spans="1:10" ht="14.5" customHeight="1" x14ac:dyDescent="0.15">
      <c r="A397" s="116">
        <v>17</v>
      </c>
      <c r="B397" s="399">
        <v>21520</v>
      </c>
      <c r="C397" s="16" t="s">
        <v>3329</v>
      </c>
      <c r="D397" s="5"/>
      <c r="E397" s="5"/>
      <c r="F397" s="107">
        <v>5.3499999999999999E-2</v>
      </c>
      <c r="G397" s="5"/>
      <c r="H397" s="111">
        <v>3.4416666666666701E-3</v>
      </c>
      <c r="I397" s="111">
        <f t="shared" si="5"/>
        <v>5.005833333333333E-2</v>
      </c>
      <c r="J397" s="399">
        <v>21520</v>
      </c>
    </row>
    <row r="398" spans="1:10" ht="14.5" customHeight="1" x14ac:dyDescent="0.15">
      <c r="A398" s="116">
        <v>17</v>
      </c>
      <c r="B398" s="399">
        <v>21551</v>
      </c>
      <c r="C398" s="16" t="s">
        <v>3329</v>
      </c>
      <c r="D398" s="5"/>
      <c r="E398" s="5"/>
      <c r="F398" s="107">
        <v>5.3E-3</v>
      </c>
      <c r="G398" s="5"/>
      <c r="H398" s="111">
        <v>3.4749999999999998E-3</v>
      </c>
      <c r="I398" s="111">
        <f t="shared" si="5"/>
        <v>1.8250000000000002E-3</v>
      </c>
      <c r="J398" s="399">
        <v>21551</v>
      </c>
    </row>
    <row r="399" spans="1:10" ht="14.5" customHeight="1" x14ac:dyDescent="0.15">
      <c r="A399" s="116">
        <v>17</v>
      </c>
      <c r="B399" s="399">
        <v>21582</v>
      </c>
      <c r="C399" s="16" t="s">
        <v>3329</v>
      </c>
      <c r="D399" s="5"/>
      <c r="E399" s="5"/>
      <c r="F399" s="107">
        <v>4.8999999999999998E-3</v>
      </c>
      <c r="G399" s="5"/>
      <c r="H399" s="111">
        <v>3.4916666666666698E-3</v>
      </c>
      <c r="I399" s="111">
        <f t="shared" si="5"/>
        <v>1.40833333333333E-3</v>
      </c>
      <c r="J399" s="399">
        <v>21582</v>
      </c>
    </row>
    <row r="400" spans="1:10" ht="14.5" customHeight="1" x14ac:dyDescent="0.15">
      <c r="A400" s="116">
        <v>17</v>
      </c>
      <c r="B400" s="399">
        <v>21610</v>
      </c>
      <c r="C400" s="16" t="s">
        <v>3329</v>
      </c>
      <c r="D400" s="5"/>
      <c r="E400" s="5"/>
      <c r="F400" s="107">
        <v>2E-3</v>
      </c>
      <c r="G400" s="5"/>
      <c r="H400" s="111">
        <v>3.48333333333333E-3</v>
      </c>
      <c r="I400" s="111">
        <f t="shared" si="5"/>
        <v>-1.48333333333333E-3</v>
      </c>
      <c r="J400" s="399">
        <v>21610</v>
      </c>
    </row>
    <row r="401" spans="1:10" ht="14.5" customHeight="1" x14ac:dyDescent="0.15">
      <c r="A401" s="116">
        <v>17</v>
      </c>
      <c r="B401" s="399">
        <v>21641</v>
      </c>
      <c r="C401" s="16" t="s">
        <v>3329</v>
      </c>
      <c r="D401" s="5"/>
      <c r="E401" s="5"/>
      <c r="F401" s="107">
        <v>4.02E-2</v>
      </c>
      <c r="G401" s="5"/>
      <c r="H401" s="111">
        <v>3.5625000000000001E-3</v>
      </c>
      <c r="I401" s="111">
        <f t="shared" si="5"/>
        <v>3.6637499999999996E-2</v>
      </c>
      <c r="J401" s="399">
        <v>21641</v>
      </c>
    </row>
    <row r="402" spans="1:10" ht="14.5" customHeight="1" x14ac:dyDescent="0.15">
      <c r="A402" s="116">
        <v>17</v>
      </c>
      <c r="B402" s="399">
        <v>21671</v>
      </c>
      <c r="C402" s="16" t="s">
        <v>3329</v>
      </c>
      <c r="D402" s="5"/>
      <c r="E402" s="5"/>
      <c r="F402" s="107">
        <v>2.4E-2</v>
      </c>
      <c r="G402" s="5"/>
      <c r="H402" s="111">
        <v>3.67916666666667E-3</v>
      </c>
      <c r="I402" s="111">
        <f t="shared" si="5"/>
        <v>2.032083333333333E-2</v>
      </c>
      <c r="J402" s="399">
        <v>21671</v>
      </c>
    </row>
    <row r="403" spans="1:10" ht="14.5" customHeight="1" x14ac:dyDescent="0.15">
      <c r="A403" s="116">
        <v>17</v>
      </c>
      <c r="B403" s="399">
        <v>21702</v>
      </c>
      <c r="C403" s="16" t="s">
        <v>3329</v>
      </c>
      <c r="D403" s="5"/>
      <c r="E403" s="5"/>
      <c r="F403" s="107">
        <v>-2.2000000000000001E-3</v>
      </c>
      <c r="G403" s="5"/>
      <c r="H403" s="111">
        <v>3.7583333333333301E-3</v>
      </c>
      <c r="I403" s="111">
        <f t="shared" si="5"/>
        <v>-5.9583333333333302E-3</v>
      </c>
      <c r="J403" s="399">
        <v>21702</v>
      </c>
    </row>
    <row r="404" spans="1:10" ht="14.5" customHeight="1" x14ac:dyDescent="0.15">
      <c r="A404" s="116">
        <v>17</v>
      </c>
      <c r="B404" s="399">
        <v>21732</v>
      </c>
      <c r="C404" s="16" t="s">
        <v>3329</v>
      </c>
      <c r="D404" s="5"/>
      <c r="E404" s="5"/>
      <c r="F404" s="107">
        <v>3.6299999999999999E-2</v>
      </c>
      <c r="G404" s="5"/>
      <c r="H404" s="111">
        <v>3.77083333333333E-3</v>
      </c>
      <c r="I404" s="111">
        <f t="shared" si="5"/>
        <v>3.2529166666666672E-2</v>
      </c>
      <c r="J404" s="399">
        <v>21732</v>
      </c>
    </row>
    <row r="405" spans="1:10" ht="14.5" customHeight="1" x14ac:dyDescent="0.15">
      <c r="A405" s="116">
        <v>17</v>
      </c>
      <c r="B405" s="399">
        <v>21763</v>
      </c>
      <c r="C405" s="16" t="s">
        <v>3329</v>
      </c>
      <c r="D405" s="5"/>
      <c r="E405" s="5"/>
      <c r="F405" s="107">
        <v>-1.0200000000000001E-2</v>
      </c>
      <c r="G405" s="5"/>
      <c r="H405" s="111">
        <v>3.75416666666667E-3</v>
      </c>
      <c r="I405" s="111">
        <f t="shared" si="5"/>
        <v>-1.395416666666667E-2</v>
      </c>
      <c r="J405" s="399">
        <v>21763</v>
      </c>
    </row>
    <row r="406" spans="1:10" ht="14.5" customHeight="1" x14ac:dyDescent="0.15">
      <c r="A406" s="116">
        <v>17</v>
      </c>
      <c r="B406" s="399">
        <v>21794</v>
      </c>
      <c r="C406" s="16" t="s">
        <v>3329</v>
      </c>
      <c r="D406" s="5"/>
      <c r="E406" s="5"/>
      <c r="F406" s="107">
        <v>-4.4299999999999999E-2</v>
      </c>
      <c r="G406" s="5"/>
      <c r="H406" s="111">
        <v>3.8375000000000002E-3</v>
      </c>
      <c r="I406" s="111">
        <f t="shared" si="5"/>
        <v>-4.81375E-2</v>
      </c>
      <c r="J406" s="399">
        <v>21794</v>
      </c>
    </row>
    <row r="407" spans="1:10" ht="14.5" customHeight="1" x14ac:dyDescent="0.15">
      <c r="A407" s="116">
        <v>17</v>
      </c>
      <c r="B407" s="399">
        <v>21824</v>
      </c>
      <c r="C407" s="16" t="s">
        <v>3329</v>
      </c>
      <c r="D407" s="5"/>
      <c r="E407" s="5"/>
      <c r="F407" s="107">
        <v>1.2800000000000001E-2</v>
      </c>
      <c r="G407" s="5"/>
      <c r="H407" s="111">
        <v>3.8874999999999999E-3</v>
      </c>
      <c r="I407" s="111">
        <f t="shared" si="5"/>
        <v>8.9125000000000003E-3</v>
      </c>
      <c r="J407" s="399">
        <v>21824</v>
      </c>
    </row>
    <row r="408" spans="1:10" ht="14.5" customHeight="1" x14ac:dyDescent="0.15">
      <c r="A408" s="116">
        <v>17</v>
      </c>
      <c r="B408" s="399">
        <v>21855</v>
      </c>
      <c r="C408" s="16" t="s">
        <v>3329</v>
      </c>
      <c r="D408" s="5"/>
      <c r="E408" s="5"/>
      <c r="F408" s="107">
        <v>1.8599999999999998E-2</v>
      </c>
      <c r="G408" s="5"/>
      <c r="H408" s="111">
        <v>3.8583333333333299E-3</v>
      </c>
      <c r="I408" s="111">
        <f t="shared" si="5"/>
        <v>1.4741666666666669E-2</v>
      </c>
      <c r="J408" s="399">
        <v>21855</v>
      </c>
    </row>
    <row r="409" spans="1:10" ht="14.5" customHeight="1" x14ac:dyDescent="0.15">
      <c r="A409" s="116">
        <v>17</v>
      </c>
      <c r="B409" s="399">
        <v>21885</v>
      </c>
      <c r="C409" s="16" t="s">
        <v>3329</v>
      </c>
      <c r="D409" s="5"/>
      <c r="E409" s="5"/>
      <c r="F409" s="107">
        <v>2.92E-2</v>
      </c>
      <c r="G409" s="5"/>
      <c r="H409" s="111">
        <v>3.8833333333333298E-3</v>
      </c>
      <c r="I409" s="111">
        <f t="shared" si="5"/>
        <v>2.5316666666666671E-2</v>
      </c>
      <c r="J409" s="399">
        <v>21885</v>
      </c>
    </row>
    <row r="410" spans="1:10" ht="14.5" customHeight="1" x14ac:dyDescent="0.15">
      <c r="A410" s="116">
        <v>17</v>
      </c>
      <c r="B410" s="399">
        <v>21916</v>
      </c>
      <c r="C410" s="16" t="s">
        <v>3329</v>
      </c>
      <c r="D410" s="5"/>
      <c r="E410" s="5"/>
      <c r="F410" s="107">
        <v>-7.0000000000000007E-2</v>
      </c>
      <c r="G410" s="5"/>
      <c r="H410" s="111">
        <v>3.9083333333333296E-3</v>
      </c>
      <c r="I410" s="111">
        <f t="shared" ref="I410:I473" si="6">F410-H410</f>
        <v>-7.390833333333334E-2</v>
      </c>
      <c r="J410" s="399">
        <v>21916</v>
      </c>
    </row>
    <row r="411" spans="1:10" ht="14.5" customHeight="1" x14ac:dyDescent="0.15">
      <c r="A411" s="116">
        <v>17</v>
      </c>
      <c r="B411" s="399">
        <v>21947</v>
      </c>
      <c r="C411" s="16" t="s">
        <v>3329</v>
      </c>
      <c r="D411" s="5"/>
      <c r="E411" s="5"/>
      <c r="F411" s="107">
        <v>1.47E-2</v>
      </c>
      <c r="G411" s="5"/>
      <c r="H411" s="111">
        <v>3.8625E-3</v>
      </c>
      <c r="I411" s="111">
        <f t="shared" si="6"/>
        <v>1.08375E-2</v>
      </c>
      <c r="J411" s="399">
        <v>21947</v>
      </c>
    </row>
    <row r="412" spans="1:10" ht="14.5" customHeight="1" x14ac:dyDescent="0.15">
      <c r="A412" s="116">
        <v>17</v>
      </c>
      <c r="B412" s="399">
        <v>21976</v>
      </c>
      <c r="C412" s="16" t="s">
        <v>3329</v>
      </c>
      <c r="D412" s="5"/>
      <c r="E412" s="5"/>
      <c r="F412" s="107">
        <v>-1.23E-2</v>
      </c>
      <c r="G412" s="5"/>
      <c r="H412" s="111">
        <v>3.7958333333333299E-3</v>
      </c>
      <c r="I412" s="111">
        <f t="shared" si="6"/>
        <v>-1.609583333333333E-2</v>
      </c>
      <c r="J412" s="399">
        <v>21976</v>
      </c>
    </row>
    <row r="413" spans="1:10" ht="14.5" customHeight="1" x14ac:dyDescent="0.15">
      <c r="A413" s="116">
        <v>17</v>
      </c>
      <c r="B413" s="399">
        <v>22007</v>
      </c>
      <c r="C413" s="16" t="s">
        <v>3329</v>
      </c>
      <c r="D413" s="5"/>
      <c r="E413" s="5"/>
      <c r="F413" s="107">
        <v>-1.61E-2</v>
      </c>
      <c r="G413" s="5"/>
      <c r="H413" s="111">
        <v>3.7624999999999998E-3</v>
      </c>
      <c r="I413" s="111">
        <f t="shared" si="6"/>
        <v>-1.9862499999999998E-2</v>
      </c>
      <c r="J413" s="399">
        <v>22007</v>
      </c>
    </row>
    <row r="414" spans="1:10" ht="14.5" customHeight="1" x14ac:dyDescent="0.15">
      <c r="A414" s="116">
        <v>17</v>
      </c>
      <c r="B414" s="399">
        <v>22037</v>
      </c>
      <c r="C414" s="16" t="s">
        <v>3329</v>
      </c>
      <c r="D414" s="5"/>
      <c r="E414" s="5"/>
      <c r="F414" s="107">
        <v>3.2599999999999997E-2</v>
      </c>
      <c r="G414" s="5"/>
      <c r="H414" s="111">
        <v>3.7791666666666698E-3</v>
      </c>
      <c r="I414" s="111">
        <f t="shared" si="6"/>
        <v>2.8820833333333327E-2</v>
      </c>
      <c r="J414" s="399">
        <v>22037</v>
      </c>
    </row>
    <row r="415" spans="1:10" ht="14.5" customHeight="1" x14ac:dyDescent="0.15">
      <c r="A415" s="116">
        <v>17</v>
      </c>
      <c r="B415" s="399">
        <v>22068</v>
      </c>
      <c r="C415" s="16" t="s">
        <v>3329</v>
      </c>
      <c r="D415" s="5"/>
      <c r="E415" s="5"/>
      <c r="F415" s="107">
        <v>2.1100000000000001E-2</v>
      </c>
      <c r="G415" s="5"/>
      <c r="H415" s="111">
        <v>3.77083333333333E-3</v>
      </c>
      <c r="I415" s="111">
        <f t="shared" si="6"/>
        <v>1.732916666666667E-2</v>
      </c>
      <c r="J415" s="399">
        <v>22068</v>
      </c>
    </row>
    <row r="416" spans="1:10" ht="14.5" customHeight="1" x14ac:dyDescent="0.15">
      <c r="A416" s="116">
        <v>17</v>
      </c>
      <c r="B416" s="399">
        <v>22098</v>
      </c>
      <c r="C416" s="16" t="s">
        <v>3329</v>
      </c>
      <c r="D416" s="5"/>
      <c r="E416" s="5"/>
      <c r="F416" s="107">
        <v>-2.3400000000000001E-2</v>
      </c>
      <c r="G416" s="5"/>
      <c r="H416" s="111">
        <v>3.7374999999999999E-3</v>
      </c>
      <c r="I416" s="111">
        <f t="shared" si="6"/>
        <v>-2.7137500000000002E-2</v>
      </c>
      <c r="J416" s="399">
        <v>22098</v>
      </c>
    </row>
    <row r="417" spans="1:10" ht="14.5" customHeight="1" x14ac:dyDescent="0.15">
      <c r="A417" s="116">
        <v>17</v>
      </c>
      <c r="B417" s="399">
        <v>22129</v>
      </c>
      <c r="C417" s="16" t="s">
        <v>3329</v>
      </c>
      <c r="D417" s="5"/>
      <c r="E417" s="5"/>
      <c r="F417" s="107">
        <v>3.1699999999999999E-2</v>
      </c>
      <c r="G417" s="5"/>
      <c r="H417" s="111">
        <v>3.63333333333333E-3</v>
      </c>
      <c r="I417" s="111">
        <f t="shared" si="6"/>
        <v>2.806666666666667E-2</v>
      </c>
      <c r="J417" s="399">
        <v>22129</v>
      </c>
    </row>
    <row r="418" spans="1:10" ht="14.5" customHeight="1" x14ac:dyDescent="0.15">
      <c r="A418" s="116">
        <v>17</v>
      </c>
      <c r="B418" s="399">
        <v>22160</v>
      </c>
      <c r="C418" s="16" t="s">
        <v>3329</v>
      </c>
      <c r="D418" s="5"/>
      <c r="E418" s="5"/>
      <c r="F418" s="107">
        <v>-5.8999999999999997E-2</v>
      </c>
      <c r="G418" s="5"/>
      <c r="H418" s="111">
        <v>3.6083333333333301E-3</v>
      </c>
      <c r="I418" s="111">
        <f t="shared" si="6"/>
        <v>-6.2608333333333321E-2</v>
      </c>
      <c r="J418" s="399">
        <v>22160</v>
      </c>
    </row>
    <row r="419" spans="1:10" ht="14.5" customHeight="1" x14ac:dyDescent="0.15">
      <c r="A419" s="116">
        <v>17</v>
      </c>
      <c r="B419" s="399">
        <v>22190</v>
      </c>
      <c r="C419" s="16" t="s">
        <v>3329</v>
      </c>
      <c r="D419" s="5"/>
      <c r="E419" s="5"/>
      <c r="F419" s="107">
        <v>-6.9999999999999999E-4</v>
      </c>
      <c r="G419" s="5"/>
      <c r="H419" s="111">
        <v>3.6416666666666698E-3</v>
      </c>
      <c r="I419" s="111">
        <f t="shared" si="6"/>
        <v>-4.3416666666666699E-3</v>
      </c>
      <c r="J419" s="399">
        <v>22190</v>
      </c>
    </row>
    <row r="420" spans="1:10" ht="14.5" customHeight="1" x14ac:dyDescent="0.15">
      <c r="A420" s="116">
        <v>17</v>
      </c>
      <c r="B420" s="399">
        <v>22221</v>
      </c>
      <c r="C420" s="16" t="s">
        <v>3329</v>
      </c>
      <c r="D420" s="5"/>
      <c r="E420" s="5"/>
      <c r="F420" s="107">
        <v>4.65E-2</v>
      </c>
      <c r="G420" s="5"/>
      <c r="H420" s="111">
        <v>3.6583333333333298E-3</v>
      </c>
      <c r="I420" s="111">
        <f t="shared" si="6"/>
        <v>4.2841666666666667E-2</v>
      </c>
      <c r="J420" s="399">
        <v>22221</v>
      </c>
    </row>
    <row r="421" spans="1:10" ht="14.5" customHeight="1" x14ac:dyDescent="0.15">
      <c r="A421" s="116">
        <v>17</v>
      </c>
      <c r="B421" s="399">
        <v>22251</v>
      </c>
      <c r="C421" s="16" t="s">
        <v>3329</v>
      </c>
      <c r="D421" s="5"/>
      <c r="E421" s="5"/>
      <c r="F421" s="107">
        <v>4.7899999999999998E-2</v>
      </c>
      <c r="G421" s="5"/>
      <c r="H421" s="111">
        <v>3.6874999999999998E-3</v>
      </c>
      <c r="I421" s="111">
        <f t="shared" si="6"/>
        <v>4.4212500000000002E-2</v>
      </c>
      <c r="J421" s="399">
        <v>22251</v>
      </c>
    </row>
    <row r="422" spans="1:10" ht="14.5" customHeight="1" x14ac:dyDescent="0.15">
      <c r="A422" s="116">
        <v>17</v>
      </c>
      <c r="B422" s="399">
        <v>22282</v>
      </c>
      <c r="C422" s="16" t="s">
        <v>3329</v>
      </c>
      <c r="D422" s="5"/>
      <c r="E422" s="5"/>
      <c r="F422" s="107">
        <v>6.4500000000000002E-2</v>
      </c>
      <c r="G422" s="5"/>
      <c r="H422" s="111">
        <v>3.6666666666666701E-3</v>
      </c>
      <c r="I422" s="111">
        <f t="shared" si="6"/>
        <v>6.083333333333333E-2</v>
      </c>
      <c r="J422" s="399">
        <v>22282</v>
      </c>
    </row>
    <row r="423" spans="1:10" ht="14.5" customHeight="1" x14ac:dyDescent="0.15">
      <c r="A423" s="116">
        <v>17</v>
      </c>
      <c r="B423" s="399">
        <v>22313</v>
      </c>
      <c r="C423" s="16" t="s">
        <v>3329</v>
      </c>
      <c r="D423" s="5"/>
      <c r="E423" s="5"/>
      <c r="F423" s="107">
        <v>3.1899999999999998E-2</v>
      </c>
      <c r="G423" s="5"/>
      <c r="H423" s="111">
        <v>3.6124999999999998E-3</v>
      </c>
      <c r="I423" s="111">
        <f t="shared" si="6"/>
        <v>2.8287499999999997E-2</v>
      </c>
      <c r="J423" s="399">
        <v>22313</v>
      </c>
    </row>
    <row r="424" spans="1:10" ht="14.5" customHeight="1" x14ac:dyDescent="0.15">
      <c r="A424" s="116">
        <v>17</v>
      </c>
      <c r="B424" s="399">
        <v>22341</v>
      </c>
      <c r="C424" s="16" t="s">
        <v>3329</v>
      </c>
      <c r="D424" s="5"/>
      <c r="E424" s="5"/>
      <c r="F424" s="107">
        <v>2.7E-2</v>
      </c>
      <c r="G424" s="5"/>
      <c r="H424" s="111">
        <v>3.5625000000000001E-3</v>
      </c>
      <c r="I424" s="111">
        <f t="shared" si="6"/>
        <v>2.34375E-2</v>
      </c>
      <c r="J424" s="399">
        <v>22341</v>
      </c>
    </row>
    <row r="425" spans="1:10" ht="14.5" customHeight="1" x14ac:dyDescent="0.15">
      <c r="A425" s="116">
        <v>17</v>
      </c>
      <c r="B425" s="399">
        <v>22372</v>
      </c>
      <c r="C425" s="16" t="s">
        <v>3329</v>
      </c>
      <c r="D425" s="5"/>
      <c r="E425" s="5"/>
      <c r="F425" s="107">
        <v>5.1000000000000004E-3</v>
      </c>
      <c r="G425" s="5"/>
      <c r="H425" s="111">
        <v>3.5916666666666701E-3</v>
      </c>
      <c r="I425" s="111">
        <f t="shared" si="6"/>
        <v>1.5083333333333303E-3</v>
      </c>
      <c r="J425" s="399">
        <v>22372</v>
      </c>
    </row>
    <row r="426" spans="1:10" ht="14.5" customHeight="1" x14ac:dyDescent="0.15">
      <c r="A426" s="116">
        <v>17</v>
      </c>
      <c r="B426" s="399">
        <v>22402</v>
      </c>
      <c r="C426" s="16" t="s">
        <v>3329</v>
      </c>
      <c r="D426" s="5"/>
      <c r="E426" s="5"/>
      <c r="F426" s="107">
        <v>2.3900000000000001E-2</v>
      </c>
      <c r="G426" s="5"/>
      <c r="H426" s="111">
        <v>3.6166666666666699E-3</v>
      </c>
      <c r="I426" s="111">
        <f t="shared" si="6"/>
        <v>2.028333333333333E-2</v>
      </c>
      <c r="J426" s="399">
        <v>22402</v>
      </c>
    </row>
    <row r="427" spans="1:10" ht="14.5" customHeight="1" x14ac:dyDescent="0.15">
      <c r="A427" s="116">
        <v>17</v>
      </c>
      <c r="B427" s="399">
        <v>22433</v>
      </c>
      <c r="C427" s="16" t="s">
        <v>3329</v>
      </c>
      <c r="D427" s="5"/>
      <c r="E427" s="5"/>
      <c r="F427" s="107">
        <v>-2.75E-2</v>
      </c>
      <c r="G427" s="5"/>
      <c r="H427" s="111">
        <v>3.6583333333333298E-3</v>
      </c>
      <c r="I427" s="111">
        <f t="shared" si="6"/>
        <v>-3.115833333333333E-2</v>
      </c>
      <c r="J427" s="399">
        <v>22433</v>
      </c>
    </row>
    <row r="428" spans="1:10" ht="14.5" customHeight="1" x14ac:dyDescent="0.15">
      <c r="A428" s="116">
        <v>17</v>
      </c>
      <c r="B428" s="399">
        <v>22463</v>
      </c>
      <c r="C428" s="16" t="s">
        <v>3329</v>
      </c>
      <c r="D428" s="5"/>
      <c r="E428" s="5"/>
      <c r="F428" s="107">
        <v>3.4200000000000001E-2</v>
      </c>
      <c r="G428" s="5"/>
      <c r="H428" s="111">
        <v>3.725E-3</v>
      </c>
      <c r="I428" s="111">
        <f t="shared" si="6"/>
        <v>3.0475000000000002E-2</v>
      </c>
      <c r="J428" s="399">
        <v>22463</v>
      </c>
    </row>
    <row r="429" spans="1:10" ht="14.5" customHeight="1" x14ac:dyDescent="0.15">
      <c r="A429" s="116">
        <v>17</v>
      </c>
      <c r="B429" s="399">
        <v>22494</v>
      </c>
      <c r="C429" s="16" t="s">
        <v>3329</v>
      </c>
      <c r="D429" s="5"/>
      <c r="E429" s="5"/>
      <c r="F429" s="107">
        <v>2.4299999999999999E-2</v>
      </c>
      <c r="G429" s="5"/>
      <c r="H429" s="111">
        <v>3.7583333333333301E-3</v>
      </c>
      <c r="I429" s="111">
        <f t="shared" si="6"/>
        <v>2.054166666666667E-2</v>
      </c>
      <c r="J429" s="399">
        <v>22494</v>
      </c>
    </row>
    <row r="430" spans="1:10" ht="14.5" customHeight="1" x14ac:dyDescent="0.15">
      <c r="A430" s="116">
        <v>17</v>
      </c>
      <c r="B430" s="399">
        <v>22525</v>
      </c>
      <c r="C430" s="16" t="s">
        <v>3329</v>
      </c>
      <c r="D430" s="5"/>
      <c r="E430" s="5"/>
      <c r="F430" s="107">
        <v>-1.84E-2</v>
      </c>
      <c r="G430" s="5"/>
      <c r="H430" s="111">
        <v>3.7666666666666699E-3</v>
      </c>
      <c r="I430" s="111">
        <f t="shared" si="6"/>
        <v>-2.2166666666666668E-2</v>
      </c>
      <c r="J430" s="399">
        <v>22525</v>
      </c>
    </row>
    <row r="431" spans="1:10" ht="14.5" customHeight="1" x14ac:dyDescent="0.15">
      <c r="A431" s="116">
        <v>17</v>
      </c>
      <c r="B431" s="399">
        <v>22555</v>
      </c>
      <c r="C431" s="16" t="s">
        <v>3329</v>
      </c>
      <c r="D431" s="5"/>
      <c r="E431" s="5"/>
      <c r="F431" s="107">
        <v>2.98E-2</v>
      </c>
      <c r="G431" s="5"/>
      <c r="H431" s="111">
        <v>3.74166666666667E-3</v>
      </c>
      <c r="I431" s="111">
        <f t="shared" si="6"/>
        <v>2.6058333333333329E-2</v>
      </c>
      <c r="J431" s="399">
        <v>22555</v>
      </c>
    </row>
    <row r="432" spans="1:10" ht="14.5" customHeight="1" x14ac:dyDescent="0.15">
      <c r="A432" s="116">
        <v>17</v>
      </c>
      <c r="B432" s="399">
        <v>22586</v>
      </c>
      <c r="C432" s="16" t="s">
        <v>3329</v>
      </c>
      <c r="D432" s="5"/>
      <c r="E432" s="5"/>
      <c r="F432" s="107">
        <v>4.4699999999999997E-2</v>
      </c>
      <c r="G432" s="5"/>
      <c r="H432" s="111">
        <v>3.7208333333333299E-3</v>
      </c>
      <c r="I432" s="111">
        <f t="shared" si="6"/>
        <v>4.0979166666666664E-2</v>
      </c>
      <c r="J432" s="399">
        <v>22586</v>
      </c>
    </row>
    <row r="433" spans="1:10" ht="14.5" customHeight="1" x14ac:dyDescent="0.15">
      <c r="A433" s="116">
        <v>17</v>
      </c>
      <c r="B433" s="399">
        <v>22616</v>
      </c>
      <c r="C433" s="16" t="s">
        <v>3329</v>
      </c>
      <c r="D433" s="5"/>
      <c r="E433" s="5"/>
      <c r="F433" s="107">
        <v>4.5999999999999999E-3</v>
      </c>
      <c r="G433" s="5"/>
      <c r="H433" s="111">
        <v>3.74166666666667E-3</v>
      </c>
      <c r="I433" s="111">
        <f t="shared" si="6"/>
        <v>8.5833333333332987E-4</v>
      </c>
      <c r="J433" s="399">
        <v>22616</v>
      </c>
    </row>
    <row r="434" spans="1:10" ht="14.5" customHeight="1" x14ac:dyDescent="0.15">
      <c r="A434" s="116">
        <v>17</v>
      </c>
      <c r="B434" s="399">
        <v>22647</v>
      </c>
      <c r="C434" s="16" t="s">
        <v>3329</v>
      </c>
      <c r="D434" s="5"/>
      <c r="E434" s="5"/>
      <c r="F434" s="107">
        <v>-3.6600000000000001E-2</v>
      </c>
      <c r="G434" s="5"/>
      <c r="H434" s="111">
        <v>3.7374999999999999E-3</v>
      </c>
      <c r="I434" s="111">
        <f t="shared" si="6"/>
        <v>-4.0337499999999998E-2</v>
      </c>
      <c r="J434" s="399">
        <v>22647</v>
      </c>
    </row>
    <row r="435" spans="1:10" ht="14.5" customHeight="1" x14ac:dyDescent="0.15">
      <c r="A435" s="116">
        <v>17</v>
      </c>
      <c r="B435" s="399">
        <v>22678</v>
      </c>
      <c r="C435" s="16" t="s">
        <v>3329</v>
      </c>
      <c r="D435" s="5"/>
      <c r="E435" s="5"/>
      <c r="F435" s="107">
        <v>2.0899999999999998E-2</v>
      </c>
      <c r="G435" s="5"/>
      <c r="H435" s="111">
        <v>3.74166666666667E-3</v>
      </c>
      <c r="I435" s="111">
        <f t="shared" si="6"/>
        <v>1.7158333333333328E-2</v>
      </c>
      <c r="J435" s="399">
        <v>22678</v>
      </c>
    </row>
    <row r="436" spans="1:10" ht="14.5" customHeight="1" x14ac:dyDescent="0.15">
      <c r="A436" s="116">
        <v>17</v>
      </c>
      <c r="B436" s="399">
        <v>22706</v>
      </c>
      <c r="C436" s="16" t="s">
        <v>3329</v>
      </c>
      <c r="D436" s="5"/>
      <c r="E436" s="5"/>
      <c r="F436" s="107">
        <v>-4.5999999999999999E-3</v>
      </c>
      <c r="G436" s="5"/>
      <c r="H436" s="111">
        <v>3.7166666666666702E-3</v>
      </c>
      <c r="I436" s="111">
        <f t="shared" si="6"/>
        <v>-8.3166666666666701E-3</v>
      </c>
      <c r="J436" s="399">
        <v>22706</v>
      </c>
    </row>
    <row r="437" spans="1:10" ht="14.5" customHeight="1" x14ac:dyDescent="0.15">
      <c r="A437" s="116">
        <v>17</v>
      </c>
      <c r="B437" s="399">
        <v>22737</v>
      </c>
      <c r="C437" s="16" t="s">
        <v>3329</v>
      </c>
      <c r="D437" s="5"/>
      <c r="E437" s="5"/>
      <c r="F437" s="107">
        <v>-6.0699999999999997E-2</v>
      </c>
      <c r="G437" s="5"/>
      <c r="H437" s="111">
        <v>3.6749999999999999E-3</v>
      </c>
      <c r="I437" s="111">
        <f t="shared" si="6"/>
        <v>-6.4375000000000002E-2</v>
      </c>
      <c r="J437" s="399">
        <v>22737</v>
      </c>
    </row>
    <row r="438" spans="1:10" ht="14.5" customHeight="1" x14ac:dyDescent="0.15">
      <c r="A438" s="116">
        <v>17</v>
      </c>
      <c r="B438" s="399">
        <v>22767</v>
      </c>
      <c r="C438" s="16" t="s">
        <v>3329</v>
      </c>
      <c r="D438" s="5"/>
      <c r="E438" s="5"/>
      <c r="F438" s="107">
        <v>-8.1100000000000005E-2</v>
      </c>
      <c r="G438" s="5"/>
      <c r="H438" s="111">
        <v>3.6291666666666699E-3</v>
      </c>
      <c r="I438" s="111">
        <f t="shared" si="6"/>
        <v>-8.4729166666666675E-2</v>
      </c>
      <c r="J438" s="399">
        <v>22767</v>
      </c>
    </row>
    <row r="439" spans="1:10" ht="14.5" customHeight="1" x14ac:dyDescent="0.15">
      <c r="A439" s="116">
        <v>17</v>
      </c>
      <c r="B439" s="399">
        <v>22798</v>
      </c>
      <c r="C439" s="16" t="s">
        <v>3329</v>
      </c>
      <c r="D439" s="5"/>
      <c r="E439" s="5"/>
      <c r="F439" s="107">
        <v>-8.0299999999999996E-2</v>
      </c>
      <c r="G439" s="5"/>
      <c r="H439" s="111">
        <v>3.63333333333333E-3</v>
      </c>
      <c r="I439" s="111">
        <f t="shared" si="6"/>
        <v>-8.3933333333333332E-2</v>
      </c>
      <c r="J439" s="399">
        <v>22798</v>
      </c>
    </row>
    <row r="440" spans="1:10" ht="14.5" customHeight="1" x14ac:dyDescent="0.15">
      <c r="A440" s="116">
        <v>17</v>
      </c>
      <c r="B440" s="399">
        <v>22828</v>
      </c>
      <c r="C440" s="16" t="s">
        <v>3329</v>
      </c>
      <c r="D440" s="5"/>
      <c r="E440" s="5"/>
      <c r="F440" s="107">
        <v>6.5199999999999994E-2</v>
      </c>
      <c r="G440" s="5"/>
      <c r="H440" s="111">
        <v>3.67916666666667E-3</v>
      </c>
      <c r="I440" s="111">
        <f t="shared" si="6"/>
        <v>6.1520833333333323E-2</v>
      </c>
      <c r="J440" s="399">
        <v>22828</v>
      </c>
    </row>
    <row r="441" spans="1:10" ht="14.5" customHeight="1" x14ac:dyDescent="0.15">
      <c r="A441" s="116">
        <v>17</v>
      </c>
      <c r="B441" s="399">
        <v>22859</v>
      </c>
      <c r="C441" s="16" t="s">
        <v>3329</v>
      </c>
      <c r="D441" s="5"/>
      <c r="E441" s="5"/>
      <c r="F441" s="107">
        <v>2.0799999999999999E-2</v>
      </c>
      <c r="G441" s="5"/>
      <c r="H441" s="111">
        <v>3.6833333333333301E-3</v>
      </c>
      <c r="I441" s="111">
        <f t="shared" si="6"/>
        <v>1.7116666666666669E-2</v>
      </c>
      <c r="J441" s="399">
        <v>22859</v>
      </c>
    </row>
    <row r="442" spans="1:10" ht="14.5" customHeight="1" x14ac:dyDescent="0.15">
      <c r="A442" s="116">
        <v>17</v>
      </c>
      <c r="B442" s="399">
        <v>22890</v>
      </c>
      <c r="C442" s="16" t="s">
        <v>3329</v>
      </c>
      <c r="D442" s="5"/>
      <c r="E442" s="5"/>
      <c r="F442" s="107">
        <v>-4.65E-2</v>
      </c>
      <c r="G442" s="5"/>
      <c r="H442" s="111">
        <v>3.6583333333333298E-3</v>
      </c>
      <c r="I442" s="111">
        <f t="shared" si="6"/>
        <v>-5.0158333333333333E-2</v>
      </c>
      <c r="J442" s="399">
        <v>22890</v>
      </c>
    </row>
    <row r="443" spans="1:10" ht="14.5" customHeight="1" x14ac:dyDescent="0.15">
      <c r="A443" s="116">
        <v>17</v>
      </c>
      <c r="B443" s="399">
        <v>22920</v>
      </c>
      <c r="C443" s="16" t="s">
        <v>3329</v>
      </c>
      <c r="D443" s="5"/>
      <c r="E443" s="5"/>
      <c r="F443" s="107">
        <v>6.4000000000000003E-3</v>
      </c>
      <c r="G443" s="5"/>
      <c r="H443" s="111">
        <v>3.6208333333333301E-3</v>
      </c>
      <c r="I443" s="111">
        <f t="shared" si="6"/>
        <v>2.7791666666666702E-3</v>
      </c>
      <c r="J443" s="399">
        <v>22920</v>
      </c>
    </row>
    <row r="444" spans="1:10" ht="14.5" customHeight="1" x14ac:dyDescent="0.15">
      <c r="A444" s="116">
        <v>17</v>
      </c>
      <c r="B444" s="399">
        <v>22951</v>
      </c>
      <c r="C444" s="16" t="s">
        <v>3329</v>
      </c>
      <c r="D444" s="5"/>
      <c r="E444" s="5"/>
      <c r="F444" s="107">
        <v>0.1086</v>
      </c>
      <c r="G444" s="5"/>
      <c r="H444" s="111">
        <v>3.60416666666667E-3</v>
      </c>
      <c r="I444" s="111">
        <f t="shared" si="6"/>
        <v>0.10499583333333333</v>
      </c>
      <c r="J444" s="399">
        <v>22951</v>
      </c>
    </row>
    <row r="445" spans="1:10" ht="14.5" customHeight="1" x14ac:dyDescent="0.15">
      <c r="A445" s="116">
        <v>17</v>
      </c>
      <c r="B445" s="399">
        <v>22981</v>
      </c>
      <c r="C445" s="16" t="s">
        <v>3329</v>
      </c>
      <c r="D445" s="5"/>
      <c r="E445" s="5"/>
      <c r="F445" s="107">
        <v>1.5299999999999999E-2</v>
      </c>
      <c r="G445" s="5"/>
      <c r="H445" s="111">
        <v>3.5916666666666701E-3</v>
      </c>
      <c r="I445" s="111">
        <f t="shared" si="6"/>
        <v>1.1708333333333329E-2</v>
      </c>
      <c r="J445" s="399">
        <v>22981</v>
      </c>
    </row>
    <row r="446" spans="1:10" ht="14.5" customHeight="1" x14ac:dyDescent="0.15">
      <c r="A446" s="116">
        <v>17</v>
      </c>
      <c r="B446" s="399">
        <v>23012</v>
      </c>
      <c r="C446" s="16" t="s">
        <v>3329</v>
      </c>
      <c r="D446" s="5"/>
      <c r="E446" s="5"/>
      <c r="F446" s="107">
        <v>5.0599999999999999E-2</v>
      </c>
      <c r="G446" s="5"/>
      <c r="H446" s="111">
        <v>3.5750000000000001E-3</v>
      </c>
      <c r="I446" s="111">
        <f t="shared" si="6"/>
        <v>4.7024999999999997E-2</v>
      </c>
      <c r="J446" s="399">
        <v>23012</v>
      </c>
    </row>
    <row r="447" spans="1:10" ht="14.5" customHeight="1" x14ac:dyDescent="0.15">
      <c r="A447" s="116">
        <v>17</v>
      </c>
      <c r="B447" s="399">
        <v>23043</v>
      </c>
      <c r="C447" s="16" t="s">
        <v>3329</v>
      </c>
      <c r="D447" s="5"/>
      <c r="E447" s="5"/>
      <c r="F447" s="107">
        <v>-2.3900000000000001E-2</v>
      </c>
      <c r="G447" s="5"/>
      <c r="H447" s="111">
        <v>3.5625000000000001E-3</v>
      </c>
      <c r="I447" s="111">
        <f t="shared" si="6"/>
        <v>-2.7462500000000001E-2</v>
      </c>
      <c r="J447" s="399">
        <v>23043</v>
      </c>
    </row>
    <row r="448" spans="1:10" ht="14.5" customHeight="1" x14ac:dyDescent="0.15">
      <c r="A448" s="116">
        <v>17</v>
      </c>
      <c r="B448" s="399">
        <v>23071</v>
      </c>
      <c r="C448" s="16" t="s">
        <v>3329</v>
      </c>
      <c r="D448" s="5"/>
      <c r="E448" s="5"/>
      <c r="F448" s="107">
        <v>3.6999999999999998E-2</v>
      </c>
      <c r="G448" s="5"/>
      <c r="H448" s="111">
        <v>3.5541666666666699E-3</v>
      </c>
      <c r="I448" s="111">
        <f t="shared" si="6"/>
        <v>3.3445833333333327E-2</v>
      </c>
      <c r="J448" s="399">
        <v>23071</v>
      </c>
    </row>
    <row r="449" spans="1:10" ht="14.5" customHeight="1" x14ac:dyDescent="0.15">
      <c r="A449" s="116">
        <v>17</v>
      </c>
      <c r="B449" s="399">
        <v>23102</v>
      </c>
      <c r="C449" s="16" t="s">
        <v>3329</v>
      </c>
      <c r="D449" s="5"/>
      <c r="E449" s="5"/>
      <c r="F449" s="107">
        <v>0.05</v>
      </c>
      <c r="G449" s="5"/>
      <c r="H449" s="111">
        <v>3.5666666666666698E-3</v>
      </c>
      <c r="I449" s="111">
        <f t="shared" si="6"/>
        <v>4.6433333333333333E-2</v>
      </c>
      <c r="J449" s="399">
        <v>23102</v>
      </c>
    </row>
    <row r="450" spans="1:10" ht="14.5" customHeight="1" x14ac:dyDescent="0.15">
      <c r="A450" s="116">
        <v>17</v>
      </c>
      <c r="B450" s="399">
        <v>23132</v>
      </c>
      <c r="C450" s="16" t="s">
        <v>3329</v>
      </c>
      <c r="D450" s="5"/>
      <c r="E450" s="5"/>
      <c r="F450" s="107">
        <v>1.9300000000000001E-2</v>
      </c>
      <c r="G450" s="5"/>
      <c r="H450" s="111">
        <v>3.5750000000000001E-3</v>
      </c>
      <c r="I450" s="111">
        <f t="shared" si="6"/>
        <v>1.5725000000000003E-2</v>
      </c>
      <c r="J450" s="399">
        <v>23132</v>
      </c>
    </row>
    <row r="451" spans="1:10" ht="14.5" customHeight="1" x14ac:dyDescent="0.15">
      <c r="A451" s="116">
        <v>17</v>
      </c>
      <c r="B451" s="399">
        <v>23163</v>
      </c>
      <c r="C451" s="16" t="s">
        <v>3329</v>
      </c>
      <c r="D451" s="5"/>
      <c r="E451" s="5"/>
      <c r="F451" s="107">
        <v>-1.8800000000000001E-2</v>
      </c>
      <c r="G451" s="5"/>
      <c r="H451" s="111">
        <v>3.5791666666666702E-3</v>
      </c>
      <c r="I451" s="111">
        <f t="shared" si="6"/>
        <v>-2.2379166666666672E-2</v>
      </c>
      <c r="J451" s="399">
        <v>23163</v>
      </c>
    </row>
    <row r="452" spans="1:10" ht="14.5" customHeight="1" x14ac:dyDescent="0.15">
      <c r="A452" s="116">
        <v>17</v>
      </c>
      <c r="B452" s="399">
        <v>23193</v>
      </c>
      <c r="C452" s="16" t="s">
        <v>3329</v>
      </c>
      <c r="D452" s="5"/>
      <c r="E452" s="5"/>
      <c r="F452" s="107">
        <v>-2.2000000000000001E-3</v>
      </c>
      <c r="G452" s="5"/>
      <c r="H452" s="111">
        <v>3.60416666666667E-3</v>
      </c>
      <c r="I452" s="111">
        <f t="shared" si="6"/>
        <v>-5.8041666666666701E-3</v>
      </c>
      <c r="J452" s="399">
        <v>23193</v>
      </c>
    </row>
    <row r="453" spans="1:10" ht="14.5" customHeight="1" x14ac:dyDescent="0.15">
      <c r="A453" s="116">
        <v>17</v>
      </c>
      <c r="B453" s="399">
        <v>23224</v>
      </c>
      <c r="C453" s="16" t="s">
        <v>3329</v>
      </c>
      <c r="D453" s="5"/>
      <c r="E453" s="5"/>
      <c r="F453" s="107">
        <v>5.3499999999999999E-2</v>
      </c>
      <c r="G453" s="5"/>
      <c r="H453" s="111">
        <v>3.6208333333333301E-3</v>
      </c>
      <c r="I453" s="111">
        <f t="shared" si="6"/>
        <v>4.9879166666666669E-2</v>
      </c>
      <c r="J453" s="399">
        <v>23224</v>
      </c>
    </row>
    <row r="454" spans="1:10" ht="14.5" customHeight="1" x14ac:dyDescent="0.15">
      <c r="A454" s="116">
        <v>17</v>
      </c>
      <c r="B454" s="399">
        <v>23255</v>
      </c>
      <c r="C454" s="16" t="s">
        <v>3329</v>
      </c>
      <c r="D454" s="5"/>
      <c r="E454" s="5"/>
      <c r="F454" s="107">
        <v>-9.7000000000000003E-3</v>
      </c>
      <c r="G454" s="5"/>
      <c r="H454" s="111">
        <v>3.63333333333333E-3</v>
      </c>
      <c r="I454" s="111">
        <f t="shared" si="6"/>
        <v>-1.3333333333333331E-2</v>
      </c>
      <c r="J454" s="399">
        <v>23255</v>
      </c>
    </row>
    <row r="455" spans="1:10" ht="14.5" customHeight="1" x14ac:dyDescent="0.15">
      <c r="A455" s="116">
        <v>17</v>
      </c>
      <c r="B455" s="399">
        <v>23285</v>
      </c>
      <c r="C455" s="16" t="s">
        <v>3329</v>
      </c>
      <c r="D455" s="5"/>
      <c r="E455" s="5"/>
      <c r="F455" s="107">
        <v>3.39E-2</v>
      </c>
      <c r="G455" s="5"/>
      <c r="H455" s="111">
        <v>3.6458333333333299E-3</v>
      </c>
      <c r="I455" s="111">
        <f t="shared" si="6"/>
        <v>3.0254166666666669E-2</v>
      </c>
      <c r="J455" s="399">
        <v>23285</v>
      </c>
    </row>
    <row r="456" spans="1:10" ht="14.5" customHeight="1" x14ac:dyDescent="0.15">
      <c r="A456" s="116">
        <v>17</v>
      </c>
      <c r="B456" s="399">
        <v>23316</v>
      </c>
      <c r="C456" s="16" t="s">
        <v>3329</v>
      </c>
      <c r="D456" s="5"/>
      <c r="E456" s="5"/>
      <c r="F456" s="107">
        <v>-4.5999999999999999E-3</v>
      </c>
      <c r="G456" s="5"/>
      <c r="H456" s="111">
        <v>3.6541666666666701E-3</v>
      </c>
      <c r="I456" s="111">
        <f t="shared" si="6"/>
        <v>-8.2541666666666701E-3</v>
      </c>
      <c r="J456" s="399">
        <v>23316</v>
      </c>
    </row>
    <row r="457" spans="1:10" ht="14.5" customHeight="1" x14ac:dyDescent="0.15">
      <c r="A457" s="116">
        <v>17</v>
      </c>
      <c r="B457" s="399">
        <v>23346</v>
      </c>
      <c r="C457" s="16" t="s">
        <v>3329</v>
      </c>
      <c r="D457" s="5"/>
      <c r="E457" s="5"/>
      <c r="F457" s="107">
        <v>2.6200000000000001E-2</v>
      </c>
      <c r="G457" s="5"/>
      <c r="H457" s="111">
        <v>3.6708333333333302E-3</v>
      </c>
      <c r="I457" s="111">
        <f t="shared" si="6"/>
        <v>2.252916666666667E-2</v>
      </c>
      <c r="J457" s="399">
        <v>23346</v>
      </c>
    </row>
    <row r="458" spans="1:10" ht="14.5" customHeight="1" x14ac:dyDescent="0.15">
      <c r="A458" s="116">
        <v>17</v>
      </c>
      <c r="B458" s="399">
        <v>23377</v>
      </c>
      <c r="C458" s="16" t="s">
        <v>3329</v>
      </c>
      <c r="D458" s="5"/>
      <c r="E458" s="5"/>
      <c r="F458" s="107">
        <v>2.8299999999999999E-2</v>
      </c>
      <c r="G458" s="5"/>
      <c r="H458" s="111">
        <v>3.6916666666666699E-3</v>
      </c>
      <c r="I458" s="111">
        <f t="shared" si="6"/>
        <v>2.4608333333333329E-2</v>
      </c>
      <c r="J458" s="399">
        <v>23377</v>
      </c>
    </row>
    <row r="459" spans="1:10" ht="14.5" customHeight="1" x14ac:dyDescent="0.15">
      <c r="A459" s="116">
        <v>17</v>
      </c>
      <c r="B459" s="399">
        <v>23408</v>
      </c>
      <c r="C459" s="16" t="s">
        <v>3329</v>
      </c>
      <c r="D459" s="5"/>
      <c r="E459" s="5"/>
      <c r="F459" s="107">
        <v>1.47E-2</v>
      </c>
      <c r="G459" s="5"/>
      <c r="H459" s="111">
        <v>3.6749999999999999E-3</v>
      </c>
      <c r="I459" s="111">
        <f t="shared" si="6"/>
        <v>1.1025E-2</v>
      </c>
      <c r="J459" s="399">
        <v>23408</v>
      </c>
    </row>
    <row r="460" spans="1:10" ht="14.5" customHeight="1" x14ac:dyDescent="0.15">
      <c r="A460" s="116">
        <v>17</v>
      </c>
      <c r="B460" s="399">
        <v>23437</v>
      </c>
      <c r="C460" s="16" t="s">
        <v>3329</v>
      </c>
      <c r="D460" s="5"/>
      <c r="E460" s="5"/>
      <c r="F460" s="107">
        <v>1.6500000000000001E-2</v>
      </c>
      <c r="G460" s="5"/>
      <c r="H460" s="111">
        <v>3.6874999999999998E-3</v>
      </c>
      <c r="I460" s="111">
        <f t="shared" si="6"/>
        <v>1.2812500000000001E-2</v>
      </c>
      <c r="J460" s="399">
        <v>23437</v>
      </c>
    </row>
    <row r="461" spans="1:10" ht="14.5" customHeight="1" x14ac:dyDescent="0.15">
      <c r="A461" s="116">
        <v>17</v>
      </c>
      <c r="B461" s="399">
        <v>23468</v>
      </c>
      <c r="C461" s="16" t="s">
        <v>3329</v>
      </c>
      <c r="D461" s="5"/>
      <c r="E461" s="5"/>
      <c r="F461" s="107">
        <v>7.4999999999999997E-3</v>
      </c>
      <c r="G461" s="5"/>
      <c r="H461" s="111">
        <v>3.7041666666666698E-3</v>
      </c>
      <c r="I461" s="111">
        <f t="shared" si="6"/>
        <v>3.7958333333333299E-3</v>
      </c>
      <c r="J461" s="399">
        <v>23468</v>
      </c>
    </row>
    <row r="462" spans="1:10" ht="14.5" customHeight="1" x14ac:dyDescent="0.15">
      <c r="A462" s="116">
        <v>17</v>
      </c>
      <c r="B462" s="399">
        <v>23498</v>
      </c>
      <c r="C462" s="16" t="s">
        <v>3329</v>
      </c>
      <c r="D462" s="5"/>
      <c r="E462" s="5"/>
      <c r="F462" s="107">
        <v>1.6199999999999999E-2</v>
      </c>
      <c r="G462" s="5"/>
      <c r="H462" s="111">
        <v>3.7125000000000001E-3</v>
      </c>
      <c r="I462" s="111">
        <f t="shared" si="6"/>
        <v>1.2487499999999999E-2</v>
      </c>
      <c r="J462" s="399">
        <v>23498</v>
      </c>
    </row>
    <row r="463" spans="1:10" ht="14.5" customHeight="1" x14ac:dyDescent="0.15">
      <c r="A463" s="116">
        <v>17</v>
      </c>
      <c r="B463" s="399">
        <v>23529</v>
      </c>
      <c r="C463" s="16" t="s">
        <v>3329</v>
      </c>
      <c r="D463" s="5"/>
      <c r="E463" s="5"/>
      <c r="F463" s="107">
        <v>1.78E-2</v>
      </c>
      <c r="G463" s="5"/>
      <c r="H463" s="111">
        <v>3.7166666666666702E-3</v>
      </c>
      <c r="I463" s="111">
        <f t="shared" si="6"/>
        <v>1.408333333333333E-2</v>
      </c>
      <c r="J463" s="399">
        <v>23529</v>
      </c>
    </row>
    <row r="464" spans="1:10" ht="14.5" customHeight="1" x14ac:dyDescent="0.15">
      <c r="A464" s="116">
        <v>17</v>
      </c>
      <c r="B464" s="399">
        <v>23559</v>
      </c>
      <c r="C464" s="16" t="s">
        <v>3329</v>
      </c>
      <c r="D464" s="5"/>
      <c r="E464" s="5"/>
      <c r="F464" s="107">
        <v>1.95E-2</v>
      </c>
      <c r="G464" s="5"/>
      <c r="H464" s="111">
        <v>3.70833333333333E-3</v>
      </c>
      <c r="I464" s="111">
        <f t="shared" si="6"/>
        <v>1.5791666666666669E-2</v>
      </c>
      <c r="J464" s="399">
        <v>23559</v>
      </c>
    </row>
    <row r="465" spans="1:10" ht="14.5" customHeight="1" x14ac:dyDescent="0.15">
      <c r="A465" s="116">
        <v>17</v>
      </c>
      <c r="B465" s="399">
        <v>23590</v>
      </c>
      <c r="C465" s="16" t="s">
        <v>3329</v>
      </c>
      <c r="D465" s="5"/>
      <c r="E465" s="5"/>
      <c r="F465" s="107">
        <v>-1.18E-2</v>
      </c>
      <c r="G465" s="5"/>
      <c r="H465" s="111">
        <v>3.70833333333333E-3</v>
      </c>
      <c r="I465" s="111">
        <f t="shared" si="6"/>
        <v>-1.5508333333333329E-2</v>
      </c>
      <c r="J465" s="399">
        <v>23590</v>
      </c>
    </row>
    <row r="466" spans="1:10" ht="14.5" customHeight="1" x14ac:dyDescent="0.15">
      <c r="A466" s="116">
        <v>17</v>
      </c>
      <c r="B466" s="399">
        <v>23621</v>
      </c>
      <c r="C466" s="16" t="s">
        <v>3329</v>
      </c>
      <c r="D466" s="5"/>
      <c r="E466" s="5"/>
      <c r="F466" s="107">
        <v>3.0099999999999998E-2</v>
      </c>
      <c r="G466" s="5"/>
      <c r="H466" s="111">
        <v>3.70833333333333E-3</v>
      </c>
      <c r="I466" s="111">
        <f t="shared" si="6"/>
        <v>2.6391666666666667E-2</v>
      </c>
      <c r="J466" s="399">
        <v>23621</v>
      </c>
    </row>
    <row r="467" spans="1:10" ht="14.5" customHeight="1" x14ac:dyDescent="0.15">
      <c r="A467" s="116">
        <v>17</v>
      </c>
      <c r="B467" s="399">
        <v>23651</v>
      </c>
      <c r="C467" s="16" t="s">
        <v>3329</v>
      </c>
      <c r="D467" s="5"/>
      <c r="E467" s="5"/>
      <c r="F467" s="107">
        <v>9.5999999999999992E-3</v>
      </c>
      <c r="G467" s="5"/>
      <c r="H467" s="111">
        <v>3.7125000000000001E-3</v>
      </c>
      <c r="I467" s="111">
        <f t="shared" si="6"/>
        <v>5.8874999999999986E-3</v>
      </c>
      <c r="J467" s="399">
        <v>23651</v>
      </c>
    </row>
    <row r="468" spans="1:10" ht="14.5" customHeight="1" x14ac:dyDescent="0.15">
      <c r="A468" s="116">
        <v>17</v>
      </c>
      <c r="B468" s="399">
        <v>23682</v>
      </c>
      <c r="C468" s="16" t="s">
        <v>3329</v>
      </c>
      <c r="D468" s="5"/>
      <c r="E468" s="5"/>
      <c r="F468" s="107">
        <v>5.0000000000000001E-4</v>
      </c>
      <c r="G468" s="5"/>
      <c r="H468" s="111">
        <v>3.7166666666666702E-3</v>
      </c>
      <c r="I468" s="111">
        <f t="shared" si="6"/>
        <v>-3.2166666666666702E-3</v>
      </c>
      <c r="J468" s="399">
        <v>23682</v>
      </c>
    </row>
    <row r="469" spans="1:10" ht="14.5" customHeight="1" x14ac:dyDescent="0.15">
      <c r="A469" s="116">
        <v>17</v>
      </c>
      <c r="B469" s="399">
        <v>23712</v>
      </c>
      <c r="C469" s="16" t="s">
        <v>3329</v>
      </c>
      <c r="D469" s="5"/>
      <c r="E469" s="5"/>
      <c r="F469" s="107">
        <v>5.5999999999999999E-3</v>
      </c>
      <c r="G469" s="5"/>
      <c r="H469" s="111">
        <v>3.725E-3</v>
      </c>
      <c r="I469" s="111">
        <f t="shared" si="6"/>
        <v>1.8749999999999999E-3</v>
      </c>
      <c r="J469" s="399">
        <v>23712</v>
      </c>
    </row>
    <row r="470" spans="1:10" ht="14.5" customHeight="1" x14ac:dyDescent="0.15">
      <c r="A470" s="116">
        <v>17</v>
      </c>
      <c r="B470" s="399">
        <v>23743</v>
      </c>
      <c r="C470" s="16" t="s">
        <v>3329</v>
      </c>
      <c r="D470" s="5"/>
      <c r="E470" s="5"/>
      <c r="F470" s="107">
        <v>3.4500000000000003E-2</v>
      </c>
      <c r="G470" s="5"/>
      <c r="H470" s="111">
        <v>3.7125000000000001E-3</v>
      </c>
      <c r="I470" s="111">
        <f t="shared" si="6"/>
        <v>3.0787500000000002E-2</v>
      </c>
      <c r="J470" s="399">
        <v>23743</v>
      </c>
    </row>
    <row r="471" spans="1:10" ht="14.5" customHeight="1" x14ac:dyDescent="0.15">
      <c r="A471" s="116">
        <v>17</v>
      </c>
      <c r="B471" s="399">
        <v>23774</v>
      </c>
      <c r="C471" s="16" t="s">
        <v>3329</v>
      </c>
      <c r="D471" s="5"/>
      <c r="E471" s="5"/>
      <c r="F471" s="107">
        <v>3.0999999999999999E-3</v>
      </c>
      <c r="G471" s="5"/>
      <c r="H471" s="111">
        <v>3.6958333333333301E-3</v>
      </c>
      <c r="I471" s="111">
        <f t="shared" si="6"/>
        <v>-5.9583333333333016E-4</v>
      </c>
      <c r="J471" s="399">
        <v>23774</v>
      </c>
    </row>
    <row r="472" spans="1:10" ht="14.5" customHeight="1" x14ac:dyDescent="0.15">
      <c r="A472" s="116">
        <v>17</v>
      </c>
      <c r="B472" s="399">
        <v>23802</v>
      </c>
      <c r="C472" s="16" t="s">
        <v>3329</v>
      </c>
      <c r="D472" s="5"/>
      <c r="E472" s="5"/>
      <c r="F472" s="107">
        <v>-1.3299999999999999E-2</v>
      </c>
      <c r="G472" s="5"/>
      <c r="H472" s="111">
        <v>3.70833333333333E-3</v>
      </c>
      <c r="I472" s="111">
        <f t="shared" si="6"/>
        <v>-1.700833333333333E-2</v>
      </c>
      <c r="J472" s="399">
        <v>23802</v>
      </c>
    </row>
    <row r="473" spans="1:10" ht="14.5" customHeight="1" x14ac:dyDescent="0.15">
      <c r="A473" s="116">
        <v>17</v>
      </c>
      <c r="B473" s="399">
        <v>23833</v>
      </c>
      <c r="C473" s="16" t="s">
        <v>3329</v>
      </c>
      <c r="D473" s="5"/>
      <c r="E473" s="5"/>
      <c r="F473" s="107">
        <v>3.56E-2</v>
      </c>
      <c r="G473" s="5"/>
      <c r="H473" s="111">
        <v>3.7125000000000001E-3</v>
      </c>
      <c r="I473" s="111">
        <f t="shared" si="6"/>
        <v>3.1887499999999999E-2</v>
      </c>
      <c r="J473" s="399">
        <v>23833</v>
      </c>
    </row>
    <row r="474" spans="1:10" ht="14.5" customHeight="1" x14ac:dyDescent="0.15">
      <c r="A474" s="116">
        <v>17</v>
      </c>
      <c r="B474" s="399">
        <v>23863</v>
      </c>
      <c r="C474" s="16" t="s">
        <v>3329</v>
      </c>
      <c r="D474" s="5"/>
      <c r="E474" s="5"/>
      <c r="F474" s="107">
        <v>-3.0000000000000001E-3</v>
      </c>
      <c r="G474" s="5"/>
      <c r="H474" s="111">
        <v>3.7208333333333299E-3</v>
      </c>
      <c r="I474" s="111">
        <f t="shared" ref="I474:I537" si="7">F474-H474</f>
        <v>-6.7208333333333304E-3</v>
      </c>
      <c r="J474" s="399">
        <v>23863</v>
      </c>
    </row>
    <row r="475" spans="1:10" ht="14.5" customHeight="1" x14ac:dyDescent="0.15">
      <c r="A475" s="116">
        <v>17</v>
      </c>
      <c r="B475" s="399">
        <v>23894</v>
      </c>
      <c r="C475" s="16" t="s">
        <v>3329</v>
      </c>
      <c r="D475" s="5"/>
      <c r="E475" s="5"/>
      <c r="F475" s="107">
        <v>-4.7300000000000002E-2</v>
      </c>
      <c r="G475" s="5"/>
      <c r="H475" s="111">
        <v>3.74166666666667E-3</v>
      </c>
      <c r="I475" s="111">
        <f t="shared" si="7"/>
        <v>-5.1041666666666673E-2</v>
      </c>
      <c r="J475" s="399">
        <v>23894</v>
      </c>
    </row>
    <row r="476" spans="1:10" ht="14.5" customHeight="1" x14ac:dyDescent="0.15">
      <c r="A476" s="116">
        <v>17</v>
      </c>
      <c r="B476" s="399">
        <v>23924</v>
      </c>
      <c r="C476" s="16" t="s">
        <v>3329</v>
      </c>
      <c r="D476" s="5"/>
      <c r="E476" s="5"/>
      <c r="F476" s="107">
        <v>1.47E-2</v>
      </c>
      <c r="G476" s="5"/>
      <c r="H476" s="111">
        <v>3.7666666666666699E-3</v>
      </c>
      <c r="I476" s="111">
        <f t="shared" si="7"/>
        <v>1.093333333333333E-2</v>
      </c>
      <c r="J476" s="399">
        <v>23924</v>
      </c>
    </row>
    <row r="477" spans="1:10" ht="14.5" customHeight="1" x14ac:dyDescent="0.15">
      <c r="A477" s="116">
        <v>17</v>
      </c>
      <c r="B477" s="399">
        <v>23955</v>
      </c>
      <c r="C477" s="16" t="s">
        <v>3329</v>
      </c>
      <c r="D477" s="5"/>
      <c r="E477" s="5"/>
      <c r="F477" s="107">
        <v>2.7199999999999998E-2</v>
      </c>
      <c r="G477" s="5"/>
      <c r="H477" s="111">
        <v>3.78333333333333E-3</v>
      </c>
      <c r="I477" s="111">
        <f t="shared" si="7"/>
        <v>2.3416666666666669E-2</v>
      </c>
      <c r="J477" s="399">
        <v>23955</v>
      </c>
    </row>
    <row r="478" spans="1:10" ht="14.5" customHeight="1" x14ac:dyDescent="0.15">
      <c r="A478" s="116">
        <v>17</v>
      </c>
      <c r="B478" s="399">
        <v>23986</v>
      </c>
      <c r="C478" s="16" t="s">
        <v>3329</v>
      </c>
      <c r="D478" s="5"/>
      <c r="E478" s="5"/>
      <c r="F478" s="107">
        <v>3.3399999999999999E-2</v>
      </c>
      <c r="G478" s="5"/>
      <c r="H478" s="111">
        <v>3.8124999999999999E-3</v>
      </c>
      <c r="I478" s="111">
        <f t="shared" si="7"/>
        <v>2.9587499999999999E-2</v>
      </c>
      <c r="J478" s="399">
        <v>23986</v>
      </c>
    </row>
    <row r="479" spans="1:10" ht="14.5" customHeight="1" x14ac:dyDescent="0.15">
      <c r="A479" s="116">
        <v>17</v>
      </c>
      <c r="B479" s="399">
        <v>24016</v>
      </c>
      <c r="C479" s="16" t="s">
        <v>3329</v>
      </c>
      <c r="D479" s="5"/>
      <c r="E479" s="5"/>
      <c r="F479" s="107">
        <v>2.8899999999999999E-2</v>
      </c>
      <c r="G479" s="5"/>
      <c r="H479" s="111">
        <v>3.8416666666666699E-3</v>
      </c>
      <c r="I479" s="111">
        <f t="shared" si="7"/>
        <v>2.5058333333333328E-2</v>
      </c>
      <c r="J479" s="399">
        <v>24016</v>
      </c>
    </row>
    <row r="480" spans="1:10" ht="14.5" customHeight="1" x14ac:dyDescent="0.15">
      <c r="A480" s="116">
        <v>17</v>
      </c>
      <c r="B480" s="399">
        <v>24047</v>
      </c>
      <c r="C480" s="16" t="s">
        <v>3329</v>
      </c>
      <c r="D480" s="5"/>
      <c r="E480" s="5"/>
      <c r="F480" s="107">
        <v>-3.0999999999999999E-3</v>
      </c>
      <c r="G480" s="5"/>
      <c r="H480" s="111">
        <v>3.8708333333333299E-3</v>
      </c>
      <c r="I480" s="111">
        <f t="shared" si="7"/>
        <v>-6.9708333333333298E-3</v>
      </c>
      <c r="J480" s="399">
        <v>24047</v>
      </c>
    </row>
    <row r="481" spans="1:10" ht="14.5" customHeight="1" x14ac:dyDescent="0.15">
      <c r="A481" s="116">
        <v>17</v>
      </c>
      <c r="B481" s="399">
        <v>24077</v>
      </c>
      <c r="C481" s="16" t="s">
        <v>3329</v>
      </c>
      <c r="D481" s="5"/>
      <c r="E481" s="5"/>
      <c r="F481" s="107">
        <v>1.06E-2</v>
      </c>
      <c r="G481" s="5"/>
      <c r="H481" s="111">
        <v>3.9500000000000004E-3</v>
      </c>
      <c r="I481" s="111">
        <f t="shared" si="7"/>
        <v>6.6499999999999997E-3</v>
      </c>
      <c r="J481" s="399">
        <v>24077</v>
      </c>
    </row>
    <row r="482" spans="1:10" ht="14.5" customHeight="1" x14ac:dyDescent="0.15">
      <c r="A482" s="116">
        <v>17</v>
      </c>
      <c r="B482" s="399">
        <v>24108</v>
      </c>
      <c r="C482" s="16" t="s">
        <v>3329</v>
      </c>
      <c r="D482" s="5"/>
      <c r="E482" s="5"/>
      <c r="F482" s="107">
        <v>6.1999999999999998E-3</v>
      </c>
      <c r="G482" s="5"/>
      <c r="H482" s="111">
        <v>3.9874999999999997E-3</v>
      </c>
      <c r="I482" s="111">
        <f t="shared" si="7"/>
        <v>2.2125000000000001E-3</v>
      </c>
      <c r="J482" s="399">
        <v>24108</v>
      </c>
    </row>
    <row r="483" spans="1:10" ht="14.5" customHeight="1" x14ac:dyDescent="0.15">
      <c r="A483" s="116">
        <v>17</v>
      </c>
      <c r="B483" s="399">
        <v>24139</v>
      </c>
      <c r="C483" s="16" t="s">
        <v>3329</v>
      </c>
      <c r="D483" s="5"/>
      <c r="E483" s="5"/>
      <c r="F483" s="107">
        <v>-1.3100000000000001E-2</v>
      </c>
      <c r="G483" s="5"/>
      <c r="H483" s="111">
        <v>4.0333333333333297E-3</v>
      </c>
      <c r="I483" s="111">
        <f t="shared" si="7"/>
        <v>-1.713333333333333E-2</v>
      </c>
      <c r="J483" s="399">
        <v>24139</v>
      </c>
    </row>
    <row r="484" spans="1:10" ht="14.5" customHeight="1" x14ac:dyDescent="0.15">
      <c r="A484" s="116">
        <v>17</v>
      </c>
      <c r="B484" s="399">
        <v>24167</v>
      </c>
      <c r="C484" s="16" t="s">
        <v>3329</v>
      </c>
      <c r="D484" s="5"/>
      <c r="E484" s="5"/>
      <c r="F484" s="107">
        <v>-2.0500000000000001E-2</v>
      </c>
      <c r="G484" s="5"/>
      <c r="H484" s="111">
        <v>4.1541666666666697E-3</v>
      </c>
      <c r="I484" s="111">
        <f t="shared" si="7"/>
        <v>-2.4654166666666671E-2</v>
      </c>
      <c r="J484" s="399">
        <v>24167</v>
      </c>
    </row>
    <row r="485" spans="1:10" ht="14.5" customHeight="1" x14ac:dyDescent="0.15">
      <c r="A485" s="116">
        <v>17</v>
      </c>
      <c r="B485" s="399">
        <v>24198</v>
      </c>
      <c r="C485" s="16" t="s">
        <v>3329</v>
      </c>
      <c r="D485" s="5"/>
      <c r="E485" s="5"/>
      <c r="F485" s="107">
        <v>2.1999999999999999E-2</v>
      </c>
      <c r="G485" s="5"/>
      <c r="H485" s="111">
        <v>4.1791666666666696E-3</v>
      </c>
      <c r="I485" s="111">
        <f t="shared" si="7"/>
        <v>1.7820833333333327E-2</v>
      </c>
      <c r="J485" s="399">
        <v>24198</v>
      </c>
    </row>
    <row r="486" spans="1:10" ht="14.5" customHeight="1" x14ac:dyDescent="0.15">
      <c r="A486" s="116">
        <v>17</v>
      </c>
      <c r="B486" s="399">
        <v>24228</v>
      </c>
      <c r="C486" s="16" t="s">
        <v>3329</v>
      </c>
      <c r="D486" s="5"/>
      <c r="E486" s="5"/>
      <c r="F486" s="107">
        <v>-4.9200000000000001E-2</v>
      </c>
      <c r="G486" s="5"/>
      <c r="H486" s="111">
        <v>4.1999999999999997E-3</v>
      </c>
      <c r="I486" s="111">
        <f t="shared" si="7"/>
        <v>-5.3400000000000003E-2</v>
      </c>
      <c r="J486" s="399">
        <v>24228</v>
      </c>
    </row>
    <row r="487" spans="1:10" ht="14.5" customHeight="1" x14ac:dyDescent="0.15">
      <c r="A487" s="116">
        <v>17</v>
      </c>
      <c r="B487" s="399">
        <v>24259</v>
      </c>
      <c r="C487" s="16" t="s">
        <v>3329</v>
      </c>
      <c r="D487" s="5"/>
      <c r="E487" s="5"/>
      <c r="F487" s="107">
        <v>-1.46E-2</v>
      </c>
      <c r="G487" s="5"/>
      <c r="H487" s="111">
        <v>4.2624999999999998E-3</v>
      </c>
      <c r="I487" s="111">
        <f t="shared" si="7"/>
        <v>-1.8862500000000001E-2</v>
      </c>
      <c r="J487" s="399">
        <v>24259</v>
      </c>
    </row>
    <row r="488" spans="1:10" ht="14.5" customHeight="1" x14ac:dyDescent="0.15">
      <c r="A488" s="116">
        <v>17</v>
      </c>
      <c r="B488" s="399">
        <v>24289</v>
      </c>
      <c r="C488" s="16" t="s">
        <v>3329</v>
      </c>
      <c r="D488" s="5"/>
      <c r="E488" s="5"/>
      <c r="F488" s="107">
        <v>-1.2E-2</v>
      </c>
      <c r="G488" s="5"/>
      <c r="H488" s="111">
        <v>4.3375000000000002E-3</v>
      </c>
      <c r="I488" s="111">
        <f t="shared" si="7"/>
        <v>-1.6337500000000001E-2</v>
      </c>
      <c r="J488" s="399">
        <v>24289</v>
      </c>
    </row>
    <row r="489" spans="1:10" ht="14.5" customHeight="1" x14ac:dyDescent="0.15">
      <c r="A489" s="116">
        <v>17</v>
      </c>
      <c r="B489" s="399">
        <v>24320</v>
      </c>
      <c r="C489" s="16" t="s">
        <v>3329</v>
      </c>
      <c r="D489" s="5"/>
      <c r="E489" s="5"/>
      <c r="F489" s="107">
        <v>-7.2499999999999995E-2</v>
      </c>
      <c r="G489" s="5"/>
      <c r="H489" s="111">
        <v>4.4541666666666696E-3</v>
      </c>
      <c r="I489" s="111">
        <f t="shared" si="7"/>
        <v>-7.6954166666666671E-2</v>
      </c>
      <c r="J489" s="399">
        <v>24320</v>
      </c>
    </row>
    <row r="490" spans="1:10" ht="14.5" customHeight="1" x14ac:dyDescent="0.15">
      <c r="A490" s="116">
        <v>17</v>
      </c>
      <c r="B490" s="399">
        <v>24351</v>
      </c>
      <c r="C490" s="16" t="s">
        <v>3329</v>
      </c>
      <c r="D490" s="5"/>
      <c r="E490" s="5"/>
      <c r="F490" s="107">
        <v>-5.3E-3</v>
      </c>
      <c r="G490" s="5"/>
      <c r="H490" s="111">
        <v>4.6125000000000003E-3</v>
      </c>
      <c r="I490" s="111">
        <f t="shared" si="7"/>
        <v>-9.9125000000000012E-3</v>
      </c>
      <c r="J490" s="399">
        <v>24351</v>
      </c>
    </row>
    <row r="491" spans="1:10" ht="14.5" customHeight="1" x14ac:dyDescent="0.15">
      <c r="A491" s="116">
        <v>17</v>
      </c>
      <c r="B491" s="399">
        <v>24381</v>
      </c>
      <c r="C491" s="16" t="s">
        <v>3329</v>
      </c>
      <c r="D491" s="5"/>
      <c r="E491" s="5"/>
      <c r="F491" s="107">
        <v>4.9399999999999999E-2</v>
      </c>
      <c r="G491" s="5"/>
      <c r="H491" s="111">
        <v>4.5458333333333297E-3</v>
      </c>
      <c r="I491" s="111">
        <f t="shared" si="7"/>
        <v>4.4854166666666667E-2</v>
      </c>
      <c r="J491" s="399">
        <v>24381</v>
      </c>
    </row>
    <row r="492" spans="1:10" ht="14.5" customHeight="1" x14ac:dyDescent="0.15">
      <c r="A492" s="116">
        <v>17</v>
      </c>
      <c r="B492" s="399">
        <v>24412</v>
      </c>
      <c r="C492" s="16" t="s">
        <v>3329</v>
      </c>
      <c r="D492" s="5"/>
      <c r="E492" s="5"/>
      <c r="F492" s="107">
        <v>9.4999999999999998E-3</v>
      </c>
      <c r="G492" s="5"/>
      <c r="H492" s="111">
        <v>4.5041666666666702E-3</v>
      </c>
      <c r="I492" s="111">
        <f t="shared" si="7"/>
        <v>4.9958333333333296E-3</v>
      </c>
      <c r="J492" s="399">
        <v>24412</v>
      </c>
    </row>
    <row r="493" spans="1:10" ht="14.5" customHeight="1" x14ac:dyDescent="0.15">
      <c r="A493" s="116">
        <v>17</v>
      </c>
      <c r="B493" s="399">
        <v>24442</v>
      </c>
      <c r="C493" s="16" t="s">
        <v>3329</v>
      </c>
      <c r="D493" s="5"/>
      <c r="E493" s="5"/>
      <c r="F493" s="107">
        <v>2.0000000000000001E-4</v>
      </c>
      <c r="G493" s="5"/>
      <c r="H493" s="111">
        <v>4.5291666666666701E-3</v>
      </c>
      <c r="I493" s="111">
        <f t="shared" si="7"/>
        <v>-4.3291666666666704E-3</v>
      </c>
      <c r="J493" s="399">
        <v>24442</v>
      </c>
    </row>
    <row r="494" spans="1:10" ht="14.5" customHeight="1" x14ac:dyDescent="0.15">
      <c r="A494" s="116">
        <v>17</v>
      </c>
      <c r="B494" s="399">
        <v>24473</v>
      </c>
      <c r="C494" s="16" t="s">
        <v>3329</v>
      </c>
      <c r="D494" s="5"/>
      <c r="E494" s="5"/>
      <c r="F494" s="107">
        <v>7.9799999999999996E-2</v>
      </c>
      <c r="G494" s="5"/>
      <c r="H494" s="111">
        <v>4.3750000000000004E-3</v>
      </c>
      <c r="I494" s="111">
        <f t="shared" si="7"/>
        <v>7.5424999999999992E-2</v>
      </c>
      <c r="J494" s="399">
        <v>24473</v>
      </c>
    </row>
    <row r="495" spans="1:10" ht="14.5" customHeight="1" x14ac:dyDescent="0.15">
      <c r="A495" s="116">
        <v>17</v>
      </c>
      <c r="B495" s="399">
        <v>24504</v>
      </c>
      <c r="C495" s="16" t="s">
        <v>3329</v>
      </c>
      <c r="D495" s="5"/>
      <c r="E495" s="5"/>
      <c r="F495" s="107">
        <v>7.1999999999999998E-3</v>
      </c>
      <c r="G495" s="5"/>
      <c r="H495" s="111">
        <v>4.25416666666667E-3</v>
      </c>
      <c r="I495" s="111">
        <f t="shared" si="7"/>
        <v>2.9458333333333298E-3</v>
      </c>
      <c r="J495" s="399">
        <v>24504</v>
      </c>
    </row>
    <row r="496" spans="1:10" ht="14.5" customHeight="1" x14ac:dyDescent="0.15">
      <c r="A496" s="116">
        <v>17</v>
      </c>
      <c r="B496" s="399">
        <v>24532</v>
      </c>
      <c r="C496" s="16" t="s">
        <v>3329</v>
      </c>
      <c r="D496" s="5"/>
      <c r="E496" s="5"/>
      <c r="F496" s="107">
        <v>4.0899999999999999E-2</v>
      </c>
      <c r="G496" s="5"/>
      <c r="H496" s="111">
        <v>4.31666666666667E-3</v>
      </c>
      <c r="I496" s="111">
        <f t="shared" si="7"/>
        <v>3.6583333333333329E-2</v>
      </c>
      <c r="J496" s="399">
        <v>24532</v>
      </c>
    </row>
    <row r="497" spans="1:10" ht="14.5" customHeight="1" x14ac:dyDescent="0.15">
      <c r="A497" s="116">
        <v>17</v>
      </c>
      <c r="B497" s="399">
        <v>24563</v>
      </c>
      <c r="C497" s="16" t="s">
        <v>3329</v>
      </c>
      <c r="D497" s="5"/>
      <c r="E497" s="5"/>
      <c r="F497" s="107">
        <v>4.3700000000000003E-2</v>
      </c>
      <c r="G497" s="5"/>
      <c r="H497" s="111">
        <v>4.3208333333333302E-3</v>
      </c>
      <c r="I497" s="111">
        <f t="shared" si="7"/>
        <v>3.9379166666666673E-2</v>
      </c>
      <c r="J497" s="399">
        <v>24563</v>
      </c>
    </row>
    <row r="498" spans="1:10" ht="14.5" customHeight="1" x14ac:dyDescent="0.15">
      <c r="A498" s="116">
        <v>17</v>
      </c>
      <c r="B498" s="399">
        <v>24593</v>
      </c>
      <c r="C498" s="16" t="s">
        <v>3329</v>
      </c>
      <c r="D498" s="5"/>
      <c r="E498" s="5"/>
      <c r="F498" s="107">
        <v>-4.7699999999999999E-2</v>
      </c>
      <c r="G498" s="5"/>
      <c r="H498" s="111">
        <v>4.4416666666666701E-3</v>
      </c>
      <c r="I498" s="111">
        <f t="shared" si="7"/>
        <v>-5.2141666666666669E-2</v>
      </c>
      <c r="J498" s="399">
        <v>24593</v>
      </c>
    </row>
    <row r="499" spans="1:10" ht="14.5" customHeight="1" x14ac:dyDescent="0.15">
      <c r="A499" s="116">
        <v>17</v>
      </c>
      <c r="B499" s="399">
        <v>24624</v>
      </c>
      <c r="C499" s="16" t="s">
        <v>3329</v>
      </c>
      <c r="D499" s="5"/>
      <c r="E499" s="5"/>
      <c r="F499" s="107">
        <v>1.9E-2</v>
      </c>
      <c r="G499" s="5"/>
      <c r="H499" s="111">
        <v>4.6125000000000003E-3</v>
      </c>
      <c r="I499" s="111">
        <f t="shared" si="7"/>
        <v>1.4387499999999999E-2</v>
      </c>
      <c r="J499" s="399">
        <v>24624</v>
      </c>
    </row>
    <row r="500" spans="1:10" ht="14.5" customHeight="1" x14ac:dyDescent="0.15">
      <c r="A500" s="116">
        <v>17</v>
      </c>
      <c r="B500" s="399">
        <v>24654</v>
      </c>
      <c r="C500" s="16" t="s">
        <v>3329</v>
      </c>
      <c r="D500" s="5"/>
      <c r="E500" s="5"/>
      <c r="F500" s="107">
        <v>4.6800000000000001E-2</v>
      </c>
      <c r="G500" s="5"/>
      <c r="H500" s="111">
        <v>4.70833333333333E-3</v>
      </c>
      <c r="I500" s="111">
        <f t="shared" si="7"/>
        <v>4.2091666666666673E-2</v>
      </c>
      <c r="J500" s="399">
        <v>24654</v>
      </c>
    </row>
    <row r="501" spans="1:10" ht="14.5" customHeight="1" x14ac:dyDescent="0.15">
      <c r="A501" s="116">
        <v>17</v>
      </c>
      <c r="B501" s="399">
        <v>24685</v>
      </c>
      <c r="C501" s="16" t="s">
        <v>3329</v>
      </c>
      <c r="D501" s="5"/>
      <c r="E501" s="5"/>
      <c r="F501" s="107">
        <v>-7.0000000000000001E-3</v>
      </c>
      <c r="G501" s="5"/>
      <c r="H501" s="111">
        <v>4.7416666666666701E-3</v>
      </c>
      <c r="I501" s="111">
        <f t="shared" si="7"/>
        <v>-1.1741666666666671E-2</v>
      </c>
      <c r="J501" s="399">
        <v>24685</v>
      </c>
    </row>
    <row r="502" spans="1:10" ht="14.5" customHeight="1" x14ac:dyDescent="0.15">
      <c r="A502" s="116">
        <v>17</v>
      </c>
      <c r="B502" s="399">
        <v>24716</v>
      </c>
      <c r="C502" s="16" t="s">
        <v>3329</v>
      </c>
      <c r="D502" s="5"/>
      <c r="E502" s="5"/>
      <c r="F502" s="107">
        <v>3.4200000000000001E-2</v>
      </c>
      <c r="G502" s="5"/>
      <c r="H502" s="111">
        <v>4.7999999999999996E-3</v>
      </c>
      <c r="I502" s="111">
        <f t="shared" si="7"/>
        <v>2.9400000000000003E-2</v>
      </c>
      <c r="J502" s="399">
        <v>24716</v>
      </c>
    </row>
    <row r="503" spans="1:10" ht="14.5" customHeight="1" x14ac:dyDescent="0.15">
      <c r="A503" s="116">
        <v>17</v>
      </c>
      <c r="B503" s="399">
        <v>24746</v>
      </c>
      <c r="C503" s="16" t="s">
        <v>3329</v>
      </c>
      <c r="D503" s="5"/>
      <c r="E503" s="5"/>
      <c r="F503" s="107">
        <v>-2.76E-2</v>
      </c>
      <c r="G503" s="5"/>
      <c r="H503" s="111">
        <v>4.9291666666666702E-3</v>
      </c>
      <c r="I503" s="111">
        <f t="shared" si="7"/>
        <v>-3.2529166666666672E-2</v>
      </c>
      <c r="J503" s="399">
        <v>24746</v>
      </c>
    </row>
    <row r="504" spans="1:10" ht="14.5" customHeight="1" x14ac:dyDescent="0.15">
      <c r="A504" s="116">
        <v>17</v>
      </c>
      <c r="B504" s="399">
        <v>24777</v>
      </c>
      <c r="C504" s="16" t="s">
        <v>3329</v>
      </c>
      <c r="D504" s="5"/>
      <c r="E504" s="5"/>
      <c r="F504" s="107">
        <v>6.4999999999999997E-3</v>
      </c>
      <c r="G504" s="5"/>
      <c r="H504" s="111">
        <v>5.1250000000000002E-3</v>
      </c>
      <c r="I504" s="111">
        <f t="shared" si="7"/>
        <v>1.3749999999999995E-3</v>
      </c>
      <c r="J504" s="399">
        <v>24777</v>
      </c>
    </row>
    <row r="505" spans="1:10" ht="14.5" customHeight="1" x14ac:dyDescent="0.15">
      <c r="A505" s="116">
        <v>17</v>
      </c>
      <c r="B505" s="399">
        <v>24807</v>
      </c>
      <c r="C505" s="16" t="s">
        <v>3329</v>
      </c>
      <c r="D505" s="5"/>
      <c r="E505" s="5"/>
      <c r="F505" s="107">
        <v>2.7799999999999998E-2</v>
      </c>
      <c r="G505" s="5"/>
      <c r="H505" s="111">
        <v>5.2249999999999996E-3</v>
      </c>
      <c r="I505" s="111">
        <f t="shared" si="7"/>
        <v>2.2574999999999998E-2</v>
      </c>
      <c r="J505" s="399">
        <v>24807</v>
      </c>
    </row>
    <row r="506" spans="1:10" ht="14.5" customHeight="1" x14ac:dyDescent="0.15">
      <c r="A506" s="116">
        <v>17</v>
      </c>
      <c r="B506" s="399">
        <v>24838</v>
      </c>
      <c r="C506" s="16" t="s">
        <v>3329</v>
      </c>
      <c r="D506" s="5"/>
      <c r="E506" s="5"/>
      <c r="F506" s="107">
        <v>-4.2500000000000003E-2</v>
      </c>
      <c r="G506" s="5"/>
      <c r="H506" s="111">
        <v>5.1916666666666699E-3</v>
      </c>
      <c r="I506" s="111">
        <f t="shared" si="7"/>
        <v>-4.7691666666666674E-2</v>
      </c>
      <c r="J506" s="399">
        <v>24838</v>
      </c>
    </row>
    <row r="507" spans="1:10" ht="14.5" customHeight="1" x14ac:dyDescent="0.15">
      <c r="A507" s="116">
        <v>17</v>
      </c>
      <c r="B507" s="399">
        <v>24869</v>
      </c>
      <c r="C507" s="16" t="s">
        <v>3329</v>
      </c>
      <c r="D507" s="5"/>
      <c r="E507" s="5"/>
      <c r="F507" s="107">
        <v>-2.6100000000000002E-2</v>
      </c>
      <c r="G507" s="5"/>
      <c r="H507" s="111">
        <v>5.1541666666666697E-3</v>
      </c>
      <c r="I507" s="111">
        <f t="shared" si="7"/>
        <v>-3.1254166666666673E-2</v>
      </c>
      <c r="J507" s="399">
        <v>24869</v>
      </c>
    </row>
    <row r="508" spans="1:10" ht="14.5" customHeight="1" x14ac:dyDescent="0.15">
      <c r="A508" s="116">
        <v>17</v>
      </c>
      <c r="B508" s="399">
        <v>24898</v>
      </c>
      <c r="C508" s="16" t="s">
        <v>3329</v>
      </c>
      <c r="D508" s="5"/>
      <c r="E508" s="5"/>
      <c r="F508" s="107">
        <v>1.0999999999999999E-2</v>
      </c>
      <c r="G508" s="5"/>
      <c r="H508" s="111">
        <v>5.1625000000000004E-3</v>
      </c>
      <c r="I508" s="111">
        <f t="shared" si="7"/>
        <v>5.8374999999999989E-3</v>
      </c>
      <c r="J508" s="399">
        <v>24898</v>
      </c>
    </row>
    <row r="509" spans="1:10" ht="14.5" customHeight="1" x14ac:dyDescent="0.15">
      <c r="A509" s="116">
        <v>17</v>
      </c>
      <c r="B509" s="399">
        <v>24929</v>
      </c>
      <c r="C509" s="16" t="s">
        <v>3329</v>
      </c>
      <c r="D509" s="5"/>
      <c r="E509" s="5"/>
      <c r="F509" s="107">
        <v>8.3400000000000002E-2</v>
      </c>
      <c r="G509" s="5"/>
      <c r="H509" s="111">
        <v>5.2458333333333298E-3</v>
      </c>
      <c r="I509" s="111">
        <f t="shared" si="7"/>
        <v>7.8154166666666677E-2</v>
      </c>
      <c r="J509" s="399">
        <v>24929</v>
      </c>
    </row>
    <row r="510" spans="1:10" ht="14.5" customHeight="1" x14ac:dyDescent="0.15">
      <c r="A510" s="116">
        <v>17</v>
      </c>
      <c r="B510" s="399">
        <v>24959</v>
      </c>
      <c r="C510" s="16" t="s">
        <v>3329</v>
      </c>
      <c r="D510" s="5"/>
      <c r="E510" s="5"/>
      <c r="F510" s="107">
        <v>1.61E-2</v>
      </c>
      <c r="G510" s="5"/>
      <c r="H510" s="111">
        <v>5.3125000000000004E-3</v>
      </c>
      <c r="I510" s="111">
        <f t="shared" si="7"/>
        <v>1.0787499999999998E-2</v>
      </c>
      <c r="J510" s="399">
        <v>24959</v>
      </c>
    </row>
    <row r="511" spans="1:10" ht="14.5" customHeight="1" x14ac:dyDescent="0.15">
      <c r="A511" s="116">
        <v>17</v>
      </c>
      <c r="B511" s="399">
        <v>24990</v>
      </c>
      <c r="C511" s="16" t="s">
        <v>3329</v>
      </c>
      <c r="D511" s="5"/>
      <c r="E511" s="5"/>
      <c r="F511" s="107">
        <v>1.0500000000000001E-2</v>
      </c>
      <c r="G511" s="5"/>
      <c r="H511" s="111">
        <v>5.3249999999999999E-3</v>
      </c>
      <c r="I511" s="111">
        <f t="shared" si="7"/>
        <v>5.1750000000000008E-3</v>
      </c>
      <c r="J511" s="399">
        <v>24990</v>
      </c>
    </row>
    <row r="512" spans="1:10" ht="14.5" customHeight="1" x14ac:dyDescent="0.15">
      <c r="A512" s="116">
        <v>17</v>
      </c>
      <c r="B512" s="399">
        <v>25020</v>
      </c>
      <c r="C512" s="16" t="s">
        <v>3329</v>
      </c>
      <c r="D512" s="5"/>
      <c r="E512" s="5"/>
      <c r="F512" s="107">
        <v>-1.72E-2</v>
      </c>
      <c r="G512" s="5"/>
      <c r="H512" s="111">
        <v>5.2874999999999997E-3</v>
      </c>
      <c r="I512" s="111">
        <f t="shared" si="7"/>
        <v>-2.2487500000000001E-2</v>
      </c>
      <c r="J512" s="399">
        <v>25020</v>
      </c>
    </row>
    <row r="513" spans="1:10" ht="14.5" customHeight="1" x14ac:dyDescent="0.15">
      <c r="A513" s="116">
        <v>17</v>
      </c>
      <c r="B513" s="399">
        <v>25051</v>
      </c>
      <c r="C513" s="16" t="s">
        <v>3329</v>
      </c>
      <c r="D513" s="5"/>
      <c r="E513" s="5"/>
      <c r="F513" s="107">
        <v>1.6400000000000001E-2</v>
      </c>
      <c r="G513" s="5"/>
      <c r="H513" s="111">
        <v>5.1124999999999999E-3</v>
      </c>
      <c r="I513" s="111">
        <f t="shared" si="7"/>
        <v>1.1287500000000002E-2</v>
      </c>
      <c r="J513" s="399">
        <v>25051</v>
      </c>
    </row>
    <row r="514" spans="1:10" ht="14.5" customHeight="1" x14ac:dyDescent="0.15">
      <c r="A514" s="116">
        <v>17</v>
      </c>
      <c r="B514" s="399">
        <v>25082</v>
      </c>
      <c r="C514" s="16" t="s">
        <v>3329</v>
      </c>
      <c r="D514" s="5"/>
      <c r="E514" s="5"/>
      <c r="F514" s="107">
        <v>0.04</v>
      </c>
      <c r="G514" s="5"/>
      <c r="H514" s="111">
        <v>5.0833333333333303E-3</v>
      </c>
      <c r="I514" s="111">
        <f t="shared" si="7"/>
        <v>3.4916666666666672E-2</v>
      </c>
      <c r="J514" s="399">
        <v>25082</v>
      </c>
    </row>
    <row r="515" spans="1:10" ht="14.5" customHeight="1" x14ac:dyDescent="0.15">
      <c r="A515" s="116">
        <v>17</v>
      </c>
      <c r="B515" s="399">
        <v>25112</v>
      </c>
      <c r="C515" s="16" t="s">
        <v>3329</v>
      </c>
      <c r="D515" s="5"/>
      <c r="E515" s="5"/>
      <c r="F515" s="107">
        <v>8.6999999999999994E-3</v>
      </c>
      <c r="G515" s="5"/>
      <c r="H515" s="111">
        <v>5.1708333333333302E-3</v>
      </c>
      <c r="I515" s="111">
        <f t="shared" si="7"/>
        <v>3.5291666666666692E-3</v>
      </c>
      <c r="J515" s="399">
        <v>25112</v>
      </c>
    </row>
    <row r="516" spans="1:10" ht="14.5" customHeight="1" x14ac:dyDescent="0.15">
      <c r="A516" s="116">
        <v>17</v>
      </c>
      <c r="B516" s="399">
        <v>25143</v>
      </c>
      <c r="C516" s="16" t="s">
        <v>3329</v>
      </c>
      <c r="D516" s="5"/>
      <c r="E516" s="5"/>
      <c r="F516" s="107">
        <v>5.3100000000000001E-2</v>
      </c>
      <c r="G516" s="5"/>
      <c r="H516" s="111">
        <v>5.2666666666666704E-3</v>
      </c>
      <c r="I516" s="111">
        <f t="shared" si="7"/>
        <v>4.7833333333333332E-2</v>
      </c>
      <c r="J516" s="399">
        <v>25143</v>
      </c>
    </row>
    <row r="517" spans="1:10" ht="14.5" customHeight="1" x14ac:dyDescent="0.15">
      <c r="A517" s="116">
        <v>17</v>
      </c>
      <c r="B517" s="399">
        <v>25173</v>
      </c>
      <c r="C517" s="16" t="s">
        <v>3329</v>
      </c>
      <c r="D517" s="5"/>
      <c r="E517" s="5"/>
      <c r="F517" s="107">
        <v>-4.02E-2</v>
      </c>
      <c r="G517" s="5"/>
      <c r="H517" s="111">
        <v>5.4625000000000003E-3</v>
      </c>
      <c r="I517" s="111">
        <f t="shared" si="7"/>
        <v>-4.5662500000000002E-2</v>
      </c>
      <c r="J517" s="399">
        <v>25173</v>
      </c>
    </row>
    <row r="518" spans="1:10" ht="14.5" customHeight="1" x14ac:dyDescent="0.15">
      <c r="A518" s="116">
        <v>17</v>
      </c>
      <c r="B518" s="399">
        <v>25204</v>
      </c>
      <c r="C518" s="16" t="s">
        <v>3329</v>
      </c>
      <c r="D518" s="5"/>
      <c r="E518" s="5"/>
      <c r="F518" s="107">
        <v>-6.7999999999999996E-3</v>
      </c>
      <c r="G518" s="5"/>
      <c r="H518" s="111">
        <v>5.5500000000000002E-3</v>
      </c>
      <c r="I518" s="111">
        <f t="shared" si="7"/>
        <v>-1.235E-2</v>
      </c>
      <c r="J518" s="399">
        <v>25204</v>
      </c>
    </row>
    <row r="519" spans="1:10" ht="14.5" customHeight="1" x14ac:dyDescent="0.15">
      <c r="A519" s="116">
        <v>17</v>
      </c>
      <c r="B519" s="399">
        <v>25235</v>
      </c>
      <c r="C519" s="16" t="s">
        <v>3329</v>
      </c>
      <c r="D519" s="5"/>
      <c r="E519" s="5"/>
      <c r="F519" s="107">
        <v>-4.2599999999999999E-2</v>
      </c>
      <c r="G519" s="5"/>
      <c r="H519" s="111">
        <v>5.5958333333333303E-3</v>
      </c>
      <c r="I519" s="111">
        <f t="shared" si="7"/>
        <v>-4.8195833333333327E-2</v>
      </c>
      <c r="J519" s="399">
        <v>25235</v>
      </c>
    </row>
    <row r="520" spans="1:10" ht="14.5" customHeight="1" x14ac:dyDescent="0.15">
      <c r="A520" s="116">
        <v>17</v>
      </c>
      <c r="B520" s="399">
        <v>25263</v>
      </c>
      <c r="C520" s="16" t="s">
        <v>3329</v>
      </c>
      <c r="D520" s="5"/>
      <c r="E520" s="5"/>
      <c r="F520" s="107">
        <v>3.5900000000000001E-2</v>
      </c>
      <c r="G520" s="5"/>
      <c r="H520" s="111">
        <v>5.7499999999999999E-3</v>
      </c>
      <c r="I520" s="111">
        <f t="shared" si="7"/>
        <v>3.0150000000000003E-2</v>
      </c>
      <c r="J520" s="399">
        <v>25263</v>
      </c>
    </row>
    <row r="521" spans="1:10" ht="14.5" customHeight="1" x14ac:dyDescent="0.15">
      <c r="A521" s="116">
        <v>17</v>
      </c>
      <c r="B521" s="399">
        <v>25294</v>
      </c>
      <c r="C521" s="16" t="s">
        <v>3329</v>
      </c>
      <c r="D521" s="5"/>
      <c r="E521" s="5"/>
      <c r="F521" s="107">
        <v>2.29E-2</v>
      </c>
      <c r="G521" s="5"/>
      <c r="H521" s="111">
        <v>5.7958333333333299E-3</v>
      </c>
      <c r="I521" s="111">
        <f t="shared" si="7"/>
        <v>1.710416666666667E-2</v>
      </c>
      <c r="J521" s="399">
        <v>25294</v>
      </c>
    </row>
    <row r="522" spans="1:10" ht="14.5" customHeight="1" x14ac:dyDescent="0.15">
      <c r="A522" s="116">
        <v>17</v>
      </c>
      <c r="B522" s="399">
        <v>25324</v>
      </c>
      <c r="C522" s="16" t="s">
        <v>3329</v>
      </c>
      <c r="D522" s="5"/>
      <c r="E522" s="5"/>
      <c r="F522" s="107">
        <v>2.5999999999999999E-3</v>
      </c>
      <c r="G522" s="5"/>
      <c r="H522" s="111">
        <v>5.7291666666666697E-3</v>
      </c>
      <c r="I522" s="111">
        <f t="shared" si="7"/>
        <v>-3.1291666666666699E-3</v>
      </c>
      <c r="J522" s="399">
        <v>25324</v>
      </c>
    </row>
    <row r="523" spans="1:10" ht="14.5" customHeight="1" x14ac:dyDescent="0.15">
      <c r="A523" s="116">
        <v>17</v>
      </c>
      <c r="B523" s="399">
        <v>25355</v>
      </c>
      <c r="C523" s="16" t="s">
        <v>3329</v>
      </c>
      <c r="D523" s="5"/>
      <c r="E523" s="5"/>
      <c r="F523" s="107">
        <v>-5.4199999999999998E-2</v>
      </c>
      <c r="G523" s="5"/>
      <c r="H523" s="111">
        <v>5.875E-3</v>
      </c>
      <c r="I523" s="111">
        <f t="shared" si="7"/>
        <v>-6.0074999999999996E-2</v>
      </c>
      <c r="J523" s="399">
        <v>25355</v>
      </c>
    </row>
    <row r="524" spans="1:10" ht="14.5" customHeight="1" x14ac:dyDescent="0.15">
      <c r="A524" s="116">
        <v>17</v>
      </c>
      <c r="B524" s="399">
        <v>25385</v>
      </c>
      <c r="C524" s="16" t="s">
        <v>3329</v>
      </c>
      <c r="D524" s="5"/>
      <c r="E524" s="5"/>
      <c r="F524" s="107">
        <v>-5.8700000000000002E-2</v>
      </c>
      <c r="G524" s="5"/>
      <c r="H524" s="111">
        <v>5.9666666666666696E-3</v>
      </c>
      <c r="I524" s="111">
        <f t="shared" si="7"/>
        <v>-6.4666666666666678E-2</v>
      </c>
      <c r="J524" s="399">
        <v>25385</v>
      </c>
    </row>
    <row r="525" spans="1:10" ht="14.5" customHeight="1" x14ac:dyDescent="0.15">
      <c r="A525" s="116">
        <v>17</v>
      </c>
      <c r="B525" s="399">
        <v>25416</v>
      </c>
      <c r="C525" s="16" t="s">
        <v>3329</v>
      </c>
      <c r="D525" s="5"/>
      <c r="E525" s="5"/>
      <c r="F525" s="107">
        <v>4.5400000000000003E-2</v>
      </c>
      <c r="G525" s="5"/>
      <c r="H525" s="111">
        <v>5.9166666666666699E-3</v>
      </c>
      <c r="I525" s="111">
        <f t="shared" si="7"/>
        <v>3.9483333333333336E-2</v>
      </c>
      <c r="J525" s="399">
        <v>25416</v>
      </c>
    </row>
    <row r="526" spans="1:10" ht="14.5" customHeight="1" x14ac:dyDescent="0.15">
      <c r="A526" s="116">
        <v>17</v>
      </c>
      <c r="B526" s="399">
        <v>25447</v>
      </c>
      <c r="C526" s="16" t="s">
        <v>3329</v>
      </c>
      <c r="D526" s="5"/>
      <c r="E526" s="5"/>
      <c r="F526" s="107">
        <v>-2.3599999999999999E-2</v>
      </c>
      <c r="G526" s="5"/>
      <c r="H526" s="111">
        <v>6.04166666666667E-3</v>
      </c>
      <c r="I526" s="111">
        <f t="shared" si="7"/>
        <v>-2.964166666666667E-2</v>
      </c>
      <c r="J526" s="399">
        <v>25447</v>
      </c>
    </row>
    <row r="527" spans="1:10" ht="14.5" customHeight="1" x14ac:dyDescent="0.15">
      <c r="A527" s="116">
        <v>17</v>
      </c>
      <c r="B527" s="399">
        <v>25477</v>
      </c>
      <c r="C527" s="16" t="s">
        <v>3329</v>
      </c>
      <c r="D527" s="5"/>
      <c r="E527" s="5"/>
      <c r="F527" s="107">
        <v>4.5900000000000003E-2</v>
      </c>
      <c r="G527" s="5"/>
      <c r="H527" s="111">
        <v>6.19166666666667E-3</v>
      </c>
      <c r="I527" s="111">
        <f t="shared" si="7"/>
        <v>3.9708333333333332E-2</v>
      </c>
      <c r="J527" s="399">
        <v>25477</v>
      </c>
    </row>
    <row r="528" spans="1:10" ht="14.5" customHeight="1" x14ac:dyDescent="0.15">
      <c r="A528" s="116">
        <v>17</v>
      </c>
      <c r="B528" s="399">
        <v>25508</v>
      </c>
      <c r="C528" s="16" t="s">
        <v>3329</v>
      </c>
      <c r="D528" s="5"/>
      <c r="E528" s="5"/>
      <c r="F528" s="107">
        <v>-2.9700000000000001E-2</v>
      </c>
      <c r="G528" s="5"/>
      <c r="H528" s="111">
        <v>6.22083333333333E-3</v>
      </c>
      <c r="I528" s="111">
        <f t="shared" si="7"/>
        <v>-3.5920833333333332E-2</v>
      </c>
      <c r="J528" s="399">
        <v>25508</v>
      </c>
    </row>
    <row r="529" spans="1:10" ht="14.5" customHeight="1" x14ac:dyDescent="0.15">
      <c r="A529" s="116">
        <v>17</v>
      </c>
      <c r="B529" s="399">
        <v>25538</v>
      </c>
      <c r="C529" s="16" t="s">
        <v>3329</v>
      </c>
      <c r="D529" s="5"/>
      <c r="E529" s="5"/>
      <c r="F529" s="107">
        <v>-1.77E-2</v>
      </c>
      <c r="G529" s="5"/>
      <c r="H529" s="111">
        <v>6.5208333333333299E-3</v>
      </c>
      <c r="I529" s="111">
        <f t="shared" si="7"/>
        <v>-2.422083333333333E-2</v>
      </c>
      <c r="J529" s="399">
        <v>25538</v>
      </c>
    </row>
    <row r="530" spans="1:10" ht="14.5" customHeight="1" x14ac:dyDescent="0.15">
      <c r="A530" s="116">
        <v>17</v>
      </c>
      <c r="B530" s="399">
        <v>25569</v>
      </c>
      <c r="C530" s="16" t="s">
        <v>3329</v>
      </c>
      <c r="D530" s="5"/>
      <c r="E530" s="5"/>
      <c r="F530" s="107">
        <v>-7.4300000000000005E-2</v>
      </c>
      <c r="G530" s="5"/>
      <c r="H530" s="111">
        <v>6.6916666666666704E-3</v>
      </c>
      <c r="I530" s="111">
        <f t="shared" si="7"/>
        <v>-8.099166666666667E-2</v>
      </c>
      <c r="J530" s="399">
        <v>25569</v>
      </c>
    </row>
    <row r="531" spans="1:10" ht="14.5" customHeight="1" x14ac:dyDescent="0.15">
      <c r="A531" s="116">
        <v>17</v>
      </c>
      <c r="B531" s="399">
        <v>25600</v>
      </c>
      <c r="C531" s="16" t="s">
        <v>3329</v>
      </c>
      <c r="D531" s="5"/>
      <c r="E531" s="5"/>
      <c r="F531" s="107">
        <v>5.8599999999999999E-2</v>
      </c>
      <c r="G531" s="5"/>
      <c r="H531" s="111">
        <v>6.6916666666666704E-3</v>
      </c>
      <c r="I531" s="111">
        <f t="shared" si="7"/>
        <v>5.1908333333333327E-2</v>
      </c>
      <c r="J531" s="399">
        <v>25600</v>
      </c>
    </row>
    <row r="532" spans="1:10" ht="14.5" customHeight="1" x14ac:dyDescent="0.15">
      <c r="A532" s="116">
        <v>17</v>
      </c>
      <c r="B532" s="399">
        <v>25628</v>
      </c>
      <c r="C532" s="16" t="s">
        <v>3329</v>
      </c>
      <c r="D532" s="5"/>
      <c r="E532" s="5"/>
      <c r="F532" s="107">
        <v>3.0000000000000001E-3</v>
      </c>
      <c r="G532" s="5"/>
      <c r="H532" s="111">
        <v>6.6249999999999998E-3</v>
      </c>
      <c r="I532" s="111">
        <f t="shared" si="7"/>
        <v>-3.6249999999999998E-3</v>
      </c>
      <c r="J532" s="399">
        <v>25628</v>
      </c>
    </row>
    <row r="533" spans="1:10" ht="14.5" customHeight="1" x14ac:dyDescent="0.15">
      <c r="A533" s="116">
        <v>17</v>
      </c>
      <c r="B533" s="399">
        <v>25659</v>
      </c>
      <c r="C533" s="16" t="s">
        <v>3329</v>
      </c>
      <c r="D533" s="5"/>
      <c r="E533" s="5"/>
      <c r="F533" s="107">
        <v>-8.8900000000000007E-2</v>
      </c>
      <c r="G533" s="5"/>
      <c r="H533" s="111">
        <v>6.6083333333333298E-3</v>
      </c>
      <c r="I533" s="111">
        <f t="shared" si="7"/>
        <v>-9.5508333333333334E-2</v>
      </c>
      <c r="J533" s="399">
        <v>25659</v>
      </c>
    </row>
    <row r="534" spans="1:10" ht="14.5" customHeight="1" x14ac:dyDescent="0.15">
      <c r="A534" s="116">
        <v>17</v>
      </c>
      <c r="B534" s="399">
        <v>25689</v>
      </c>
      <c r="C534" s="16" t="s">
        <v>3329</v>
      </c>
      <c r="D534" s="5"/>
      <c r="E534" s="5"/>
      <c r="F534" s="107">
        <v>-5.4699999999999999E-2</v>
      </c>
      <c r="G534" s="5"/>
      <c r="H534" s="111">
        <v>6.8125E-3</v>
      </c>
      <c r="I534" s="111">
        <f t="shared" si="7"/>
        <v>-6.1512499999999998E-2</v>
      </c>
      <c r="J534" s="399">
        <v>25689</v>
      </c>
    </row>
    <row r="535" spans="1:10" ht="14.5" customHeight="1" x14ac:dyDescent="0.15">
      <c r="A535" s="116">
        <v>17</v>
      </c>
      <c r="B535" s="399">
        <v>25720</v>
      </c>
      <c r="C535" s="16" t="s">
        <v>3329</v>
      </c>
      <c r="D535" s="5"/>
      <c r="E535" s="5"/>
      <c r="F535" s="107">
        <v>-4.82E-2</v>
      </c>
      <c r="G535" s="5"/>
      <c r="H535" s="111">
        <v>7.1083333333333302E-3</v>
      </c>
      <c r="I535" s="111">
        <f t="shared" si="7"/>
        <v>-5.5308333333333327E-2</v>
      </c>
      <c r="J535" s="399">
        <v>25720</v>
      </c>
    </row>
    <row r="536" spans="1:10" ht="14.5" customHeight="1" x14ac:dyDescent="0.15">
      <c r="A536" s="116">
        <v>17</v>
      </c>
      <c r="B536" s="399">
        <v>25750</v>
      </c>
      <c r="C536" s="16" t="s">
        <v>3329</v>
      </c>
      <c r="D536" s="5"/>
      <c r="E536" s="5"/>
      <c r="F536" s="107">
        <v>7.5200000000000003E-2</v>
      </c>
      <c r="G536" s="5"/>
      <c r="H536" s="111">
        <v>7.1166666666666696E-3</v>
      </c>
      <c r="I536" s="111">
        <f t="shared" si="7"/>
        <v>6.8083333333333329E-2</v>
      </c>
      <c r="J536" s="399">
        <v>25750</v>
      </c>
    </row>
    <row r="537" spans="1:10" ht="14.5" customHeight="1" x14ac:dyDescent="0.15">
      <c r="A537" s="116">
        <v>17</v>
      </c>
      <c r="B537" s="399">
        <v>25781</v>
      </c>
      <c r="C537" s="16" t="s">
        <v>3329</v>
      </c>
      <c r="D537" s="5"/>
      <c r="E537" s="5"/>
      <c r="F537" s="107">
        <v>5.0900000000000001E-2</v>
      </c>
      <c r="G537" s="5"/>
      <c r="H537" s="111">
        <v>6.9249999999999997E-3</v>
      </c>
      <c r="I537" s="111">
        <f t="shared" si="7"/>
        <v>4.3975E-2</v>
      </c>
      <c r="J537" s="399">
        <v>25781</v>
      </c>
    </row>
    <row r="538" spans="1:10" ht="14.5" customHeight="1" x14ac:dyDescent="0.15">
      <c r="A538" s="116">
        <v>17</v>
      </c>
      <c r="B538" s="399">
        <v>25812</v>
      </c>
      <c r="C538" s="16" t="s">
        <v>3329</v>
      </c>
      <c r="D538" s="5"/>
      <c r="E538" s="5"/>
      <c r="F538" s="107">
        <v>3.4700000000000002E-2</v>
      </c>
      <c r="G538" s="5"/>
      <c r="H538" s="111">
        <v>6.8999999999999999E-3</v>
      </c>
      <c r="I538" s="111">
        <f t="shared" ref="I538:I601" si="8">F538-H538</f>
        <v>2.7800000000000002E-2</v>
      </c>
      <c r="J538" s="399">
        <v>25812</v>
      </c>
    </row>
    <row r="539" spans="1:10" ht="14.5" customHeight="1" x14ac:dyDescent="0.15">
      <c r="A539" s="116">
        <v>17</v>
      </c>
      <c r="B539" s="399">
        <v>25842</v>
      </c>
      <c r="C539" s="16" t="s">
        <v>3329</v>
      </c>
      <c r="D539" s="5"/>
      <c r="E539" s="5"/>
      <c r="F539" s="107">
        <v>-9.7000000000000003E-3</v>
      </c>
      <c r="G539" s="5"/>
      <c r="H539" s="111">
        <v>6.8624999999999997E-3</v>
      </c>
      <c r="I539" s="111">
        <f t="shared" si="8"/>
        <v>-1.6562500000000001E-2</v>
      </c>
      <c r="J539" s="399">
        <v>25842</v>
      </c>
    </row>
    <row r="540" spans="1:10" ht="14.5" customHeight="1" x14ac:dyDescent="0.15">
      <c r="A540" s="116">
        <v>17</v>
      </c>
      <c r="B540" s="399">
        <v>25873</v>
      </c>
      <c r="C540" s="16" t="s">
        <v>3329</v>
      </c>
      <c r="D540" s="5"/>
      <c r="E540" s="5"/>
      <c r="F540" s="107">
        <v>5.3600000000000002E-2</v>
      </c>
      <c r="G540" s="5"/>
      <c r="H540" s="111">
        <v>6.8624999999999997E-3</v>
      </c>
      <c r="I540" s="111">
        <f t="shared" si="8"/>
        <v>4.6737500000000001E-2</v>
      </c>
      <c r="J540" s="399">
        <v>25873</v>
      </c>
    </row>
    <row r="541" spans="1:10" ht="14.5" customHeight="1" x14ac:dyDescent="0.15">
      <c r="A541" s="116">
        <v>17</v>
      </c>
      <c r="B541" s="399">
        <v>25903</v>
      </c>
      <c r="C541" s="16" t="s">
        <v>3329</v>
      </c>
      <c r="D541" s="5"/>
      <c r="E541" s="5"/>
      <c r="F541" s="107">
        <v>5.8400000000000001E-2</v>
      </c>
      <c r="G541" s="5"/>
      <c r="H541" s="111">
        <v>6.5708333333333296E-3</v>
      </c>
      <c r="I541" s="111">
        <f t="shared" si="8"/>
        <v>5.1829166666666669E-2</v>
      </c>
      <c r="J541" s="399">
        <v>25903</v>
      </c>
    </row>
    <row r="542" spans="1:10" ht="14.5" customHeight="1" x14ac:dyDescent="0.15">
      <c r="A542" s="116">
        <v>17</v>
      </c>
      <c r="B542" s="399">
        <v>25934</v>
      </c>
      <c r="C542" s="16" t="s">
        <v>3329</v>
      </c>
      <c r="D542" s="5"/>
      <c r="E542" s="5"/>
      <c r="F542" s="107">
        <v>4.19E-2</v>
      </c>
      <c r="G542" s="5"/>
      <c r="H542" s="111">
        <v>6.3583333333333304E-3</v>
      </c>
      <c r="I542" s="111">
        <f t="shared" si="8"/>
        <v>3.5541666666666666E-2</v>
      </c>
      <c r="J542" s="399">
        <v>25934</v>
      </c>
    </row>
    <row r="543" spans="1:10" ht="14.5" customHeight="1" x14ac:dyDescent="0.15">
      <c r="A543" s="116">
        <v>17</v>
      </c>
      <c r="B543" s="399">
        <v>25965</v>
      </c>
      <c r="C543" s="16" t="s">
        <v>3329</v>
      </c>
      <c r="D543" s="5"/>
      <c r="E543" s="5"/>
      <c r="F543" s="107">
        <v>1.41E-2</v>
      </c>
      <c r="G543" s="5"/>
      <c r="H543" s="111">
        <v>6.1458333333333304E-3</v>
      </c>
      <c r="I543" s="111">
        <f t="shared" si="8"/>
        <v>7.9541666666666684E-3</v>
      </c>
      <c r="J543" s="399">
        <v>25965</v>
      </c>
    </row>
    <row r="544" spans="1:10" ht="14.5" customHeight="1" x14ac:dyDescent="0.15">
      <c r="A544" s="116">
        <v>17</v>
      </c>
      <c r="B544" s="399">
        <v>25993</v>
      </c>
      <c r="C544" s="16" t="s">
        <v>3329</v>
      </c>
      <c r="D544" s="5"/>
      <c r="E544" s="5"/>
      <c r="F544" s="107">
        <v>3.8199999999999998E-2</v>
      </c>
      <c r="G544" s="5"/>
      <c r="H544" s="111">
        <v>6.2249999999999996E-3</v>
      </c>
      <c r="I544" s="111">
        <f t="shared" si="8"/>
        <v>3.1974999999999996E-2</v>
      </c>
      <c r="J544" s="399">
        <v>25993</v>
      </c>
    </row>
    <row r="545" spans="1:10" ht="14.5" customHeight="1" x14ac:dyDescent="0.15">
      <c r="A545" s="116">
        <v>17</v>
      </c>
      <c r="B545" s="399">
        <v>26024</v>
      </c>
      <c r="C545" s="16" t="s">
        <v>3329</v>
      </c>
      <c r="D545" s="5"/>
      <c r="E545" s="5"/>
      <c r="F545" s="107">
        <v>3.7699999999999997E-2</v>
      </c>
      <c r="G545" s="5"/>
      <c r="H545" s="111">
        <v>6.2458333333333298E-3</v>
      </c>
      <c r="I545" s="111">
        <f t="shared" si="8"/>
        <v>3.1454166666666665E-2</v>
      </c>
      <c r="J545" s="399">
        <v>26024</v>
      </c>
    </row>
    <row r="546" spans="1:10" ht="14.5" customHeight="1" x14ac:dyDescent="0.15">
      <c r="A546" s="116">
        <v>17</v>
      </c>
      <c r="B546" s="399">
        <v>26054</v>
      </c>
      <c r="C546" s="16" t="s">
        <v>3329</v>
      </c>
      <c r="D546" s="5"/>
      <c r="E546" s="5"/>
      <c r="F546" s="107">
        <v>-3.6700000000000003E-2</v>
      </c>
      <c r="G546" s="5"/>
      <c r="H546" s="111">
        <v>6.40416666666667E-3</v>
      </c>
      <c r="I546" s="111">
        <f t="shared" si="8"/>
        <v>-4.3104166666666673E-2</v>
      </c>
      <c r="J546" s="399">
        <v>26054</v>
      </c>
    </row>
    <row r="547" spans="1:10" ht="14.5" customHeight="1" x14ac:dyDescent="0.15">
      <c r="A547" s="116">
        <v>17</v>
      </c>
      <c r="B547" s="399">
        <v>26085</v>
      </c>
      <c r="C547" s="16" t="s">
        <v>3329</v>
      </c>
      <c r="D547" s="5"/>
      <c r="E547" s="5"/>
      <c r="F547" s="107">
        <v>2.0999999999999999E-3</v>
      </c>
      <c r="G547" s="5"/>
      <c r="H547" s="111">
        <v>6.4999999999999997E-3</v>
      </c>
      <c r="I547" s="111">
        <f t="shared" si="8"/>
        <v>-4.3999999999999994E-3</v>
      </c>
      <c r="J547" s="399">
        <v>26085</v>
      </c>
    </row>
    <row r="548" spans="1:10" ht="14.5" customHeight="1" x14ac:dyDescent="0.15">
      <c r="A548" s="116">
        <v>17</v>
      </c>
      <c r="B548" s="399">
        <v>26115</v>
      </c>
      <c r="C548" s="16" t="s">
        <v>3329</v>
      </c>
      <c r="D548" s="5"/>
      <c r="E548" s="5"/>
      <c r="F548" s="107">
        <v>-3.9899999999999998E-2</v>
      </c>
      <c r="G548" s="5"/>
      <c r="H548" s="111">
        <v>6.4999999999999997E-3</v>
      </c>
      <c r="I548" s="111">
        <f t="shared" si="8"/>
        <v>-4.6399999999999997E-2</v>
      </c>
      <c r="J548" s="399">
        <v>26115</v>
      </c>
    </row>
    <row r="549" spans="1:10" ht="14.5" customHeight="1" x14ac:dyDescent="0.15">
      <c r="A549" s="116">
        <v>17</v>
      </c>
      <c r="B549" s="399">
        <v>26146</v>
      </c>
      <c r="C549" s="16" t="s">
        <v>3329</v>
      </c>
      <c r="D549" s="5"/>
      <c r="E549" s="5"/>
      <c r="F549" s="107">
        <v>4.1200000000000001E-2</v>
      </c>
      <c r="G549" s="5"/>
      <c r="H549" s="111">
        <v>6.46666666666667E-3</v>
      </c>
      <c r="I549" s="111">
        <f t="shared" si="8"/>
        <v>3.4733333333333331E-2</v>
      </c>
      <c r="J549" s="399">
        <v>26146</v>
      </c>
    </row>
    <row r="550" spans="1:10" ht="14.5" customHeight="1" x14ac:dyDescent="0.15">
      <c r="A550" s="116">
        <v>17</v>
      </c>
      <c r="B550" s="399">
        <v>26177</v>
      </c>
      <c r="C550" s="16" t="s">
        <v>3329</v>
      </c>
      <c r="D550" s="5"/>
      <c r="E550" s="5"/>
      <c r="F550" s="107">
        <v>-5.5999999999999999E-3</v>
      </c>
      <c r="G550" s="5"/>
      <c r="H550" s="111">
        <v>6.3541666666666703E-3</v>
      </c>
      <c r="I550" s="111">
        <f t="shared" si="8"/>
        <v>-1.195416666666667E-2</v>
      </c>
      <c r="J550" s="399">
        <v>26177</v>
      </c>
    </row>
    <row r="551" spans="1:10" ht="14.5" customHeight="1" x14ac:dyDescent="0.15">
      <c r="A551" s="116">
        <v>17</v>
      </c>
      <c r="B551" s="399">
        <v>26207</v>
      </c>
      <c r="C551" s="16" t="s">
        <v>3329</v>
      </c>
      <c r="D551" s="5"/>
      <c r="E551" s="5"/>
      <c r="F551" s="107">
        <v>-4.0399999999999998E-2</v>
      </c>
      <c r="G551" s="5"/>
      <c r="H551" s="111">
        <v>6.28333333333333E-3</v>
      </c>
      <c r="I551" s="111">
        <f t="shared" si="8"/>
        <v>-4.6683333333333327E-2</v>
      </c>
      <c r="J551" s="399">
        <v>26207</v>
      </c>
    </row>
    <row r="552" spans="1:10" ht="14.5" customHeight="1" x14ac:dyDescent="0.15">
      <c r="A552" s="116">
        <v>17</v>
      </c>
      <c r="B552" s="399">
        <v>26238</v>
      </c>
      <c r="C552" s="16" t="s">
        <v>3329</v>
      </c>
      <c r="D552" s="5"/>
      <c r="E552" s="5"/>
      <c r="F552" s="107">
        <v>2.7000000000000001E-3</v>
      </c>
      <c r="G552" s="5"/>
      <c r="H552" s="111">
        <v>6.1749999999999999E-3</v>
      </c>
      <c r="I552" s="111">
        <f t="shared" si="8"/>
        <v>-3.4749999999999998E-3</v>
      </c>
      <c r="J552" s="399">
        <v>26238</v>
      </c>
    </row>
    <row r="553" spans="1:10" ht="14.5" customHeight="1" x14ac:dyDescent="0.15">
      <c r="A553" s="116">
        <v>17</v>
      </c>
      <c r="B553" s="399">
        <v>26268</v>
      </c>
      <c r="C553" s="16" t="s">
        <v>3329</v>
      </c>
      <c r="D553" s="5"/>
      <c r="E553" s="5"/>
      <c r="F553" s="107">
        <v>8.77E-2</v>
      </c>
      <c r="G553" s="5"/>
      <c r="H553" s="111">
        <v>6.1749999999999999E-3</v>
      </c>
      <c r="I553" s="111">
        <f t="shared" si="8"/>
        <v>8.1525E-2</v>
      </c>
      <c r="J553" s="399">
        <v>26268</v>
      </c>
    </row>
    <row r="554" spans="1:10" ht="14.5" customHeight="1" x14ac:dyDescent="0.15">
      <c r="A554" s="116">
        <v>17</v>
      </c>
      <c r="B554" s="399">
        <v>26299</v>
      </c>
      <c r="C554" s="16" t="s">
        <v>3329</v>
      </c>
      <c r="D554" s="5"/>
      <c r="E554" s="5"/>
      <c r="F554" s="107">
        <v>1.9400000000000001E-2</v>
      </c>
      <c r="G554" s="5"/>
      <c r="H554" s="111">
        <v>6.1291666666666699E-3</v>
      </c>
      <c r="I554" s="111">
        <f t="shared" si="8"/>
        <v>1.3270833333333331E-2</v>
      </c>
      <c r="J554" s="399">
        <v>26299</v>
      </c>
    </row>
    <row r="555" spans="1:10" ht="14.5" customHeight="1" x14ac:dyDescent="0.15">
      <c r="A555" s="116">
        <v>17</v>
      </c>
      <c r="B555" s="399">
        <v>26330</v>
      </c>
      <c r="C555" s="16" t="s">
        <v>3329</v>
      </c>
      <c r="D555" s="5"/>
      <c r="E555" s="5"/>
      <c r="F555" s="107">
        <v>2.9899999999999999E-2</v>
      </c>
      <c r="G555" s="5"/>
      <c r="H555" s="111">
        <v>6.1624999999999996E-3</v>
      </c>
      <c r="I555" s="111">
        <f t="shared" si="8"/>
        <v>2.3737500000000002E-2</v>
      </c>
      <c r="J555" s="399">
        <v>26330</v>
      </c>
    </row>
    <row r="556" spans="1:10" ht="14.5" customHeight="1" x14ac:dyDescent="0.15">
      <c r="A556" s="116">
        <v>17</v>
      </c>
      <c r="B556" s="399">
        <v>26359</v>
      </c>
      <c r="C556" s="16" t="s">
        <v>3329</v>
      </c>
      <c r="D556" s="5"/>
      <c r="E556" s="5"/>
      <c r="F556" s="107">
        <v>7.1999999999999998E-3</v>
      </c>
      <c r="G556" s="5"/>
      <c r="H556" s="111">
        <v>6.1541666666666698E-3</v>
      </c>
      <c r="I556" s="111">
        <f t="shared" si="8"/>
        <v>1.04583333333333E-3</v>
      </c>
      <c r="J556" s="399">
        <v>26359</v>
      </c>
    </row>
    <row r="557" spans="1:10" ht="14.5" customHeight="1" x14ac:dyDescent="0.15">
      <c r="A557" s="116">
        <v>17</v>
      </c>
      <c r="B557" s="399">
        <v>26390</v>
      </c>
      <c r="C557" s="16" t="s">
        <v>3329</v>
      </c>
      <c r="D557" s="5"/>
      <c r="E557" s="5"/>
      <c r="F557" s="107">
        <v>5.7000000000000002E-3</v>
      </c>
      <c r="G557" s="5"/>
      <c r="H557" s="111">
        <v>6.1958333333333301E-3</v>
      </c>
      <c r="I557" s="111">
        <f t="shared" si="8"/>
        <v>-4.958333333333299E-4</v>
      </c>
      <c r="J557" s="399">
        <v>26390</v>
      </c>
    </row>
    <row r="558" spans="1:10" ht="14.5" customHeight="1" x14ac:dyDescent="0.15">
      <c r="A558" s="116">
        <v>17</v>
      </c>
      <c r="B558" s="399">
        <v>26420</v>
      </c>
      <c r="C558" s="16" t="s">
        <v>3329</v>
      </c>
      <c r="D558" s="5"/>
      <c r="E558" s="5"/>
      <c r="F558" s="107">
        <v>2.1899999999999999E-2</v>
      </c>
      <c r="G558" s="5"/>
      <c r="H558" s="111">
        <v>6.19166666666667E-3</v>
      </c>
      <c r="I558" s="111">
        <f t="shared" si="8"/>
        <v>1.5708333333333331E-2</v>
      </c>
      <c r="J558" s="399">
        <v>26420</v>
      </c>
    </row>
    <row r="559" spans="1:10" ht="14.5" customHeight="1" x14ac:dyDescent="0.15">
      <c r="A559" s="116">
        <v>17</v>
      </c>
      <c r="B559" s="399">
        <v>26451</v>
      </c>
      <c r="C559" s="16" t="s">
        <v>3329</v>
      </c>
      <c r="D559" s="5"/>
      <c r="E559" s="5"/>
      <c r="F559" s="107">
        <v>-2.0500000000000001E-2</v>
      </c>
      <c r="G559" s="5"/>
      <c r="H559" s="111">
        <v>6.1416666666666703E-3</v>
      </c>
      <c r="I559" s="111">
        <f t="shared" si="8"/>
        <v>-2.6641666666666671E-2</v>
      </c>
      <c r="J559" s="399">
        <v>26451</v>
      </c>
    </row>
    <row r="560" spans="1:10" ht="14.5" customHeight="1" x14ac:dyDescent="0.15">
      <c r="A560" s="116">
        <v>17</v>
      </c>
      <c r="B560" s="399">
        <v>26481</v>
      </c>
      <c r="C560" s="16" t="s">
        <v>3329</v>
      </c>
      <c r="D560" s="5"/>
      <c r="E560" s="5"/>
      <c r="F560" s="107">
        <v>3.5999999999999999E-3</v>
      </c>
      <c r="G560" s="5"/>
      <c r="H560" s="111">
        <v>6.1291666666666699E-3</v>
      </c>
      <c r="I560" s="111">
        <f t="shared" si="8"/>
        <v>-2.52916666666667E-3</v>
      </c>
      <c r="J560" s="399">
        <v>26481</v>
      </c>
    </row>
    <row r="561" spans="1:10" ht="14.5" customHeight="1" x14ac:dyDescent="0.15">
      <c r="A561" s="116">
        <v>17</v>
      </c>
      <c r="B561" s="399">
        <v>26512</v>
      </c>
      <c r="C561" s="16" t="s">
        <v>3329</v>
      </c>
      <c r="D561" s="5"/>
      <c r="E561" s="5"/>
      <c r="F561" s="107">
        <v>3.9100000000000003E-2</v>
      </c>
      <c r="G561" s="5"/>
      <c r="H561" s="111">
        <v>6.0916666666666697E-3</v>
      </c>
      <c r="I561" s="111">
        <f t="shared" si="8"/>
        <v>3.3008333333333334E-2</v>
      </c>
      <c r="J561" s="399">
        <v>26512</v>
      </c>
    </row>
    <row r="562" spans="1:10" ht="14.5" customHeight="1" x14ac:dyDescent="0.15">
      <c r="A562" s="116">
        <v>17</v>
      </c>
      <c r="B562" s="399">
        <v>26543</v>
      </c>
      <c r="C562" s="16" t="s">
        <v>3329</v>
      </c>
      <c r="D562" s="5"/>
      <c r="E562" s="5"/>
      <c r="F562" s="107">
        <v>-3.5999999999999999E-3</v>
      </c>
      <c r="G562" s="5"/>
      <c r="H562" s="111">
        <v>6.0958333333333298E-3</v>
      </c>
      <c r="I562" s="111">
        <f t="shared" si="8"/>
        <v>-9.6958333333333306E-3</v>
      </c>
      <c r="J562" s="399">
        <v>26543</v>
      </c>
    </row>
    <row r="563" spans="1:10" ht="14.5" customHeight="1" x14ac:dyDescent="0.15">
      <c r="A563" s="116">
        <v>17</v>
      </c>
      <c r="B563" s="399">
        <v>26573</v>
      </c>
      <c r="C563" s="16" t="s">
        <v>3329</v>
      </c>
      <c r="D563" s="5"/>
      <c r="E563" s="5"/>
      <c r="F563" s="107">
        <v>1.0699999999999999E-2</v>
      </c>
      <c r="G563" s="5"/>
      <c r="H563" s="111">
        <v>6.1083333333333302E-3</v>
      </c>
      <c r="I563" s="111">
        <f t="shared" si="8"/>
        <v>4.5916666666666692E-3</v>
      </c>
      <c r="J563" s="399">
        <v>26573</v>
      </c>
    </row>
    <row r="564" spans="1:10" ht="14.5" customHeight="1" x14ac:dyDescent="0.15">
      <c r="A564" s="116">
        <v>17</v>
      </c>
      <c r="B564" s="399">
        <v>26604</v>
      </c>
      <c r="C564" s="16" t="s">
        <v>3329</v>
      </c>
      <c r="D564" s="5"/>
      <c r="E564" s="5"/>
      <c r="F564" s="107">
        <v>5.0500000000000003E-2</v>
      </c>
      <c r="G564" s="5"/>
      <c r="H564" s="111">
        <v>6.0458333333333301E-3</v>
      </c>
      <c r="I564" s="111">
        <f t="shared" si="8"/>
        <v>4.445416666666667E-2</v>
      </c>
      <c r="J564" s="399">
        <v>26604</v>
      </c>
    </row>
    <row r="565" spans="1:10" ht="14.5" customHeight="1" x14ac:dyDescent="0.15">
      <c r="A565" s="116">
        <v>17</v>
      </c>
      <c r="B565" s="399">
        <v>26634</v>
      </c>
      <c r="C565" s="16" t="s">
        <v>3329</v>
      </c>
      <c r="D565" s="5"/>
      <c r="E565" s="5"/>
      <c r="F565" s="107">
        <v>1.3100000000000001E-2</v>
      </c>
      <c r="G565" s="5"/>
      <c r="H565" s="111">
        <v>6.0166666666666702E-3</v>
      </c>
      <c r="I565" s="111">
        <f t="shared" si="8"/>
        <v>7.0833333333333304E-3</v>
      </c>
      <c r="J565" s="399">
        <v>26634</v>
      </c>
    </row>
    <row r="566" spans="1:10" ht="14.5" customHeight="1" x14ac:dyDescent="0.15">
      <c r="A566" s="116">
        <v>17</v>
      </c>
      <c r="B566" s="399">
        <v>26665</v>
      </c>
      <c r="C566" s="16" t="s">
        <v>3329</v>
      </c>
      <c r="D566" s="5"/>
      <c r="E566" s="5"/>
      <c r="F566" s="107">
        <v>-1.5900000000000001E-2</v>
      </c>
      <c r="G566" s="5"/>
      <c r="H566" s="111">
        <v>6.0499999999999998E-3</v>
      </c>
      <c r="I566" s="111">
        <f t="shared" si="8"/>
        <v>-2.1950000000000001E-2</v>
      </c>
      <c r="J566" s="399">
        <v>26665</v>
      </c>
    </row>
    <row r="567" spans="1:10" ht="14.5" customHeight="1" x14ac:dyDescent="0.15">
      <c r="A567" s="116">
        <v>17</v>
      </c>
      <c r="B567" s="399">
        <v>26696</v>
      </c>
      <c r="C567" s="16" t="s">
        <v>3329</v>
      </c>
      <c r="D567" s="5"/>
      <c r="E567" s="5"/>
      <c r="F567" s="107">
        <v>-3.3300000000000003E-2</v>
      </c>
      <c r="G567" s="5"/>
      <c r="H567" s="111">
        <v>6.1208333333333297E-3</v>
      </c>
      <c r="I567" s="111">
        <f t="shared" si="8"/>
        <v>-3.9420833333333336E-2</v>
      </c>
      <c r="J567" s="399">
        <v>26696</v>
      </c>
    </row>
    <row r="568" spans="1:10" ht="14.5" customHeight="1" x14ac:dyDescent="0.15">
      <c r="A568" s="116">
        <v>17</v>
      </c>
      <c r="B568" s="399">
        <v>26724</v>
      </c>
      <c r="C568" s="16" t="s">
        <v>3329</v>
      </c>
      <c r="D568" s="5"/>
      <c r="E568" s="5"/>
      <c r="F568" s="107">
        <v>-2.0000000000000001E-4</v>
      </c>
      <c r="G568" s="5"/>
      <c r="H568" s="111">
        <v>6.1583333333333299E-3</v>
      </c>
      <c r="I568" s="111">
        <f t="shared" si="8"/>
        <v>-6.3583333333333296E-3</v>
      </c>
      <c r="J568" s="399">
        <v>26724</v>
      </c>
    </row>
    <row r="569" spans="1:10" ht="14.5" customHeight="1" x14ac:dyDescent="0.15">
      <c r="A569" s="116">
        <v>17</v>
      </c>
      <c r="B569" s="399">
        <v>26755</v>
      </c>
      <c r="C569" s="16" t="s">
        <v>3329</v>
      </c>
      <c r="D569" s="5"/>
      <c r="E569" s="5"/>
      <c r="F569" s="107">
        <v>-3.95E-2</v>
      </c>
      <c r="G569" s="5"/>
      <c r="H569" s="111">
        <v>6.1458333333333304E-3</v>
      </c>
      <c r="I569" s="111">
        <f t="shared" si="8"/>
        <v>-4.564583333333333E-2</v>
      </c>
      <c r="J569" s="399">
        <v>26755</v>
      </c>
    </row>
    <row r="570" spans="1:10" ht="14.5" customHeight="1" x14ac:dyDescent="0.15">
      <c r="A570" s="116">
        <v>17</v>
      </c>
      <c r="B570" s="399">
        <v>26785</v>
      </c>
      <c r="C570" s="16" t="s">
        <v>3329</v>
      </c>
      <c r="D570" s="5"/>
      <c r="E570" s="5"/>
      <c r="F570" s="107">
        <v>-1.3899999999999999E-2</v>
      </c>
      <c r="G570" s="5"/>
      <c r="H570" s="111">
        <v>6.1583333333333299E-3</v>
      </c>
      <c r="I570" s="111">
        <f t="shared" si="8"/>
        <v>-2.0058333333333331E-2</v>
      </c>
      <c r="J570" s="399">
        <v>26785</v>
      </c>
    </row>
    <row r="571" spans="1:10" ht="14.5" customHeight="1" x14ac:dyDescent="0.15">
      <c r="A571" s="116">
        <v>17</v>
      </c>
      <c r="B571" s="399">
        <v>26816</v>
      </c>
      <c r="C571" s="16" t="s">
        <v>3329</v>
      </c>
      <c r="D571" s="5"/>
      <c r="E571" s="5"/>
      <c r="F571" s="107">
        <v>-5.1000000000000004E-3</v>
      </c>
      <c r="G571" s="5"/>
      <c r="H571" s="111">
        <v>6.2166666666666698E-3</v>
      </c>
      <c r="I571" s="111">
        <f t="shared" si="8"/>
        <v>-1.1316666666666669E-2</v>
      </c>
      <c r="J571" s="399">
        <v>26816</v>
      </c>
    </row>
    <row r="572" spans="1:10" ht="14.5" customHeight="1" x14ac:dyDescent="0.15">
      <c r="A572" s="116">
        <v>17</v>
      </c>
      <c r="B572" s="399">
        <v>26846</v>
      </c>
      <c r="C572" s="16" t="s">
        <v>3329</v>
      </c>
      <c r="D572" s="5"/>
      <c r="E572" s="5"/>
      <c r="F572" s="107">
        <v>3.9399999999999998E-2</v>
      </c>
      <c r="G572" s="5"/>
      <c r="H572" s="111">
        <v>6.2874999999999997E-3</v>
      </c>
      <c r="I572" s="111">
        <f t="shared" si="8"/>
        <v>3.3112499999999996E-2</v>
      </c>
      <c r="J572" s="399">
        <v>26846</v>
      </c>
    </row>
    <row r="573" spans="1:10" ht="14.5" customHeight="1" x14ac:dyDescent="0.15">
      <c r="A573" s="116">
        <v>17</v>
      </c>
      <c r="B573" s="399">
        <v>26877</v>
      </c>
      <c r="C573" s="16" t="s">
        <v>3329</v>
      </c>
      <c r="D573" s="5"/>
      <c r="E573" s="5"/>
      <c r="F573" s="107">
        <v>-3.1800000000000002E-2</v>
      </c>
      <c r="G573" s="5"/>
      <c r="H573" s="111">
        <v>6.46666666666667E-3</v>
      </c>
      <c r="I573" s="111">
        <f t="shared" si="8"/>
        <v>-3.8266666666666671E-2</v>
      </c>
      <c r="J573" s="399">
        <v>26877</v>
      </c>
    </row>
    <row r="574" spans="1:10" ht="14.5" customHeight="1" x14ac:dyDescent="0.15">
      <c r="A574" s="116">
        <v>17</v>
      </c>
      <c r="B574" s="399">
        <v>26908</v>
      </c>
      <c r="C574" s="16" t="s">
        <v>3329</v>
      </c>
      <c r="D574" s="5"/>
      <c r="E574" s="5"/>
      <c r="F574" s="107">
        <v>4.1500000000000002E-2</v>
      </c>
      <c r="G574" s="5"/>
      <c r="H574" s="111">
        <v>6.4541666666666697E-3</v>
      </c>
      <c r="I574" s="111">
        <f t="shared" si="8"/>
        <v>3.5045833333333332E-2</v>
      </c>
      <c r="J574" s="399">
        <v>26908</v>
      </c>
    </row>
    <row r="575" spans="1:10" ht="14.5" customHeight="1" x14ac:dyDescent="0.15">
      <c r="A575" s="116">
        <v>17</v>
      </c>
      <c r="B575" s="399">
        <v>26938</v>
      </c>
      <c r="C575" s="16" t="s">
        <v>3329</v>
      </c>
      <c r="D575" s="5"/>
      <c r="E575" s="5"/>
      <c r="F575" s="107">
        <v>2.9999999999999997E-4</v>
      </c>
      <c r="G575" s="5"/>
      <c r="H575" s="111">
        <v>6.43333333333333E-3</v>
      </c>
      <c r="I575" s="111">
        <f t="shared" si="8"/>
        <v>-6.13333333333333E-3</v>
      </c>
      <c r="J575" s="399">
        <v>26938</v>
      </c>
    </row>
    <row r="576" spans="1:10" ht="14.5" customHeight="1" x14ac:dyDescent="0.15">
      <c r="A576" s="116">
        <v>17</v>
      </c>
      <c r="B576" s="399">
        <v>26969</v>
      </c>
      <c r="C576" s="16" t="s">
        <v>3329</v>
      </c>
      <c r="D576" s="5"/>
      <c r="E576" s="5"/>
      <c r="F576" s="107">
        <v>-0.1082</v>
      </c>
      <c r="G576" s="5"/>
      <c r="H576" s="111">
        <v>6.4875000000000002E-3</v>
      </c>
      <c r="I576" s="111">
        <f t="shared" si="8"/>
        <v>-0.1146875</v>
      </c>
      <c r="J576" s="399">
        <v>26969</v>
      </c>
    </row>
    <row r="577" spans="1:10" ht="14.5" customHeight="1" x14ac:dyDescent="0.15">
      <c r="A577" s="116">
        <v>17</v>
      </c>
      <c r="B577" s="399">
        <v>26999</v>
      </c>
      <c r="C577" s="16" t="s">
        <v>3329</v>
      </c>
      <c r="D577" s="5"/>
      <c r="E577" s="5"/>
      <c r="F577" s="107">
        <v>1.83E-2</v>
      </c>
      <c r="G577" s="5"/>
      <c r="H577" s="111">
        <v>6.4999999999999997E-3</v>
      </c>
      <c r="I577" s="111">
        <f t="shared" si="8"/>
        <v>1.1800000000000001E-2</v>
      </c>
      <c r="J577" s="399">
        <v>26999</v>
      </c>
    </row>
    <row r="578" spans="1:10" ht="14.5" customHeight="1" x14ac:dyDescent="0.15">
      <c r="A578" s="116">
        <v>17</v>
      </c>
      <c r="B578" s="399">
        <v>27030</v>
      </c>
      <c r="C578" s="16" t="s">
        <v>3329</v>
      </c>
      <c r="D578" s="5"/>
      <c r="E578" s="5"/>
      <c r="F578" s="107">
        <v>-8.5000000000000006E-3</v>
      </c>
      <c r="G578" s="5"/>
      <c r="H578" s="111">
        <v>6.5958333333333303E-3</v>
      </c>
      <c r="I578" s="111">
        <f t="shared" si="8"/>
        <v>-1.5095833333333331E-2</v>
      </c>
      <c r="J578" s="399">
        <v>27030</v>
      </c>
    </row>
    <row r="579" spans="1:10" ht="14.5" customHeight="1" x14ac:dyDescent="0.15">
      <c r="A579" s="116">
        <v>17</v>
      </c>
      <c r="B579" s="399">
        <v>27061</v>
      </c>
      <c r="C579" s="16" t="s">
        <v>3329</v>
      </c>
      <c r="D579" s="5"/>
      <c r="E579" s="5"/>
      <c r="F579" s="107">
        <v>1.9E-3</v>
      </c>
      <c r="G579" s="5"/>
      <c r="H579" s="111">
        <v>6.6249999999999998E-3</v>
      </c>
      <c r="I579" s="111">
        <f t="shared" si="8"/>
        <v>-4.725E-3</v>
      </c>
      <c r="J579" s="399">
        <v>27061</v>
      </c>
    </row>
    <row r="580" spans="1:10" ht="14.5" customHeight="1" x14ac:dyDescent="0.15">
      <c r="A580" s="116">
        <v>17</v>
      </c>
      <c r="B580" s="399">
        <v>27089</v>
      </c>
      <c r="C580" s="16" t="s">
        <v>3329</v>
      </c>
      <c r="D580" s="5"/>
      <c r="E580" s="5"/>
      <c r="F580" s="107">
        <v>-2.1700000000000001E-2</v>
      </c>
      <c r="G580" s="5"/>
      <c r="H580" s="111">
        <v>6.7458333333333302E-3</v>
      </c>
      <c r="I580" s="111">
        <f t="shared" si="8"/>
        <v>-2.844583333333333E-2</v>
      </c>
      <c r="J580" s="399">
        <v>27089</v>
      </c>
    </row>
    <row r="581" spans="1:10" ht="14.5" customHeight="1" x14ac:dyDescent="0.15">
      <c r="A581" s="116">
        <v>17</v>
      </c>
      <c r="B581" s="399">
        <v>27120</v>
      </c>
      <c r="C581" s="16" t="s">
        <v>3329</v>
      </c>
      <c r="D581" s="5"/>
      <c r="E581" s="5"/>
      <c r="F581" s="107">
        <v>-3.73E-2</v>
      </c>
      <c r="G581" s="5"/>
      <c r="H581" s="111">
        <v>6.9499999999999996E-3</v>
      </c>
      <c r="I581" s="111">
        <f t="shared" si="8"/>
        <v>-4.4249999999999998E-2</v>
      </c>
      <c r="J581" s="399">
        <v>27120</v>
      </c>
    </row>
    <row r="582" spans="1:10" ht="14.5" customHeight="1" x14ac:dyDescent="0.15">
      <c r="A582" s="116">
        <v>17</v>
      </c>
      <c r="B582" s="399">
        <v>27150</v>
      </c>
      <c r="C582" s="16" t="s">
        <v>3329</v>
      </c>
      <c r="D582" s="5"/>
      <c r="E582" s="5"/>
      <c r="F582" s="107">
        <v>-2.7199999999999998E-2</v>
      </c>
      <c r="G582" s="5"/>
      <c r="H582" s="111">
        <v>7.0625000000000002E-3</v>
      </c>
      <c r="I582" s="111">
        <f t="shared" si="8"/>
        <v>-3.4262500000000001E-2</v>
      </c>
      <c r="J582" s="399">
        <v>27150</v>
      </c>
    </row>
    <row r="583" spans="1:10" ht="14.5" customHeight="1" x14ac:dyDescent="0.15">
      <c r="A583" s="116">
        <v>17</v>
      </c>
      <c r="B583" s="399">
        <v>27181</v>
      </c>
      <c r="C583" s="16" t="s">
        <v>3329</v>
      </c>
      <c r="D583" s="5"/>
      <c r="E583" s="5"/>
      <c r="F583" s="107">
        <v>-1.2800000000000001E-2</v>
      </c>
      <c r="G583" s="5"/>
      <c r="H583" s="111">
        <v>7.175E-3</v>
      </c>
      <c r="I583" s="111">
        <f t="shared" si="8"/>
        <v>-1.9975E-2</v>
      </c>
      <c r="J583" s="399">
        <v>27181</v>
      </c>
    </row>
    <row r="584" spans="1:10" ht="14.5" customHeight="1" x14ac:dyDescent="0.15">
      <c r="A584" s="116">
        <v>17</v>
      </c>
      <c r="B584" s="399">
        <v>27211</v>
      </c>
      <c r="C584" s="16" t="s">
        <v>3329</v>
      </c>
      <c r="D584" s="5"/>
      <c r="E584" s="5"/>
      <c r="F584" s="107">
        <v>-7.5899999999999995E-2</v>
      </c>
      <c r="G584" s="5"/>
      <c r="H584" s="111">
        <v>7.3875E-3</v>
      </c>
      <c r="I584" s="111">
        <f t="shared" si="8"/>
        <v>-8.32875E-2</v>
      </c>
      <c r="J584" s="399">
        <v>27211</v>
      </c>
    </row>
    <row r="585" spans="1:10" ht="14.5" customHeight="1" x14ac:dyDescent="0.15">
      <c r="A585" s="116">
        <v>17</v>
      </c>
      <c r="B585" s="399">
        <v>27242</v>
      </c>
      <c r="C585" s="16" t="s">
        <v>3329</v>
      </c>
      <c r="D585" s="5"/>
      <c r="E585" s="5"/>
      <c r="F585" s="107">
        <v>-8.2799999999999999E-2</v>
      </c>
      <c r="G585" s="5"/>
      <c r="H585" s="111">
        <v>7.61666666666667E-3</v>
      </c>
      <c r="I585" s="111">
        <f t="shared" si="8"/>
        <v>-9.0416666666666673E-2</v>
      </c>
      <c r="J585" s="399">
        <v>27242</v>
      </c>
    </row>
    <row r="586" spans="1:10" ht="14.5" customHeight="1" x14ac:dyDescent="0.15">
      <c r="A586" s="116">
        <v>17</v>
      </c>
      <c r="B586" s="399">
        <v>27273</v>
      </c>
      <c r="C586" s="16" t="s">
        <v>3329</v>
      </c>
      <c r="D586" s="5"/>
      <c r="E586" s="5"/>
      <c r="F586" s="107">
        <v>-0.11700000000000001</v>
      </c>
      <c r="G586" s="5"/>
      <c r="H586" s="111">
        <v>7.8750000000000001E-3</v>
      </c>
      <c r="I586" s="111">
        <f t="shared" si="8"/>
        <v>-0.12487500000000001</v>
      </c>
      <c r="J586" s="399">
        <v>27273</v>
      </c>
    </row>
    <row r="587" spans="1:10" ht="14.5" customHeight="1" x14ac:dyDescent="0.15">
      <c r="A587" s="116">
        <v>17</v>
      </c>
      <c r="B587" s="399">
        <v>27303</v>
      </c>
      <c r="C587" s="16" t="s">
        <v>3329</v>
      </c>
      <c r="D587" s="5"/>
      <c r="E587" s="5"/>
      <c r="F587" s="107">
        <v>0.16569999999999999</v>
      </c>
      <c r="G587" s="5"/>
      <c r="H587" s="111">
        <v>7.8791666666666697E-3</v>
      </c>
      <c r="I587" s="111">
        <f t="shared" si="8"/>
        <v>0.15782083333333333</v>
      </c>
      <c r="J587" s="399">
        <v>27303</v>
      </c>
    </row>
    <row r="588" spans="1:10" ht="14.5" customHeight="1" x14ac:dyDescent="0.15">
      <c r="A588" s="116">
        <v>17</v>
      </c>
      <c r="B588" s="399">
        <v>27334</v>
      </c>
      <c r="C588" s="16" t="s">
        <v>3329</v>
      </c>
      <c r="D588" s="5"/>
      <c r="E588" s="5"/>
      <c r="F588" s="107">
        <v>-4.48E-2</v>
      </c>
      <c r="G588" s="5"/>
      <c r="H588" s="111">
        <v>7.5958333333333303E-3</v>
      </c>
      <c r="I588" s="111">
        <f t="shared" si="8"/>
        <v>-5.2395833333333329E-2</v>
      </c>
      <c r="J588" s="399">
        <v>27334</v>
      </c>
    </row>
    <row r="589" spans="1:10" ht="14.5" customHeight="1" x14ac:dyDescent="0.15">
      <c r="A589" s="116">
        <v>17</v>
      </c>
      <c r="B589" s="399">
        <v>27364</v>
      </c>
      <c r="C589" s="16" t="s">
        <v>3329</v>
      </c>
      <c r="D589" s="5"/>
      <c r="E589" s="5"/>
      <c r="F589" s="107">
        <v>-1.77E-2</v>
      </c>
      <c r="G589" s="5"/>
      <c r="H589" s="111">
        <v>7.5374999999999999E-3</v>
      </c>
      <c r="I589" s="111">
        <f t="shared" si="8"/>
        <v>-2.52375E-2</v>
      </c>
      <c r="J589" s="399">
        <v>27364</v>
      </c>
    </row>
    <row r="590" spans="1:10" ht="14.5" customHeight="1" x14ac:dyDescent="0.15">
      <c r="A590" s="116">
        <v>17</v>
      </c>
      <c r="B590" s="399">
        <v>27395</v>
      </c>
      <c r="C590" s="16" t="s">
        <v>3329</v>
      </c>
      <c r="D590" s="5"/>
      <c r="E590" s="5"/>
      <c r="F590" s="107">
        <v>0.12509999999999999</v>
      </c>
      <c r="G590" s="5"/>
      <c r="H590" s="111">
        <v>7.4833333333333297E-3</v>
      </c>
      <c r="I590" s="111">
        <f t="shared" si="8"/>
        <v>0.11761666666666666</v>
      </c>
      <c r="J590" s="399">
        <v>27395</v>
      </c>
    </row>
    <row r="591" spans="1:10" ht="14.5" customHeight="1" x14ac:dyDescent="0.15">
      <c r="A591" s="116">
        <v>17</v>
      </c>
      <c r="B591" s="399">
        <v>27426</v>
      </c>
      <c r="C591" s="16" t="s">
        <v>3329</v>
      </c>
      <c r="D591" s="5"/>
      <c r="E591" s="5"/>
      <c r="F591" s="107">
        <v>6.7400000000000002E-2</v>
      </c>
      <c r="G591" s="5"/>
      <c r="H591" s="111">
        <v>7.3041666666666697E-3</v>
      </c>
      <c r="I591" s="111">
        <f t="shared" si="8"/>
        <v>6.0095833333333334E-2</v>
      </c>
      <c r="J591" s="399">
        <v>27426</v>
      </c>
    </row>
    <row r="592" spans="1:10" ht="14.5" customHeight="1" x14ac:dyDescent="0.15">
      <c r="A592" s="116">
        <v>17</v>
      </c>
      <c r="B592" s="399">
        <v>27454</v>
      </c>
      <c r="C592" s="16" t="s">
        <v>3329</v>
      </c>
      <c r="D592" s="5"/>
      <c r="E592" s="5"/>
      <c r="F592" s="107">
        <v>2.3699999999999999E-2</v>
      </c>
      <c r="G592" s="5"/>
      <c r="H592" s="111">
        <v>7.3291666666666696E-3</v>
      </c>
      <c r="I592" s="111">
        <f t="shared" si="8"/>
        <v>1.6370833333333328E-2</v>
      </c>
      <c r="J592" s="399">
        <v>27454</v>
      </c>
    </row>
    <row r="593" spans="1:10" ht="14.5" customHeight="1" x14ac:dyDescent="0.15">
      <c r="A593" s="116">
        <v>17</v>
      </c>
      <c r="B593" s="399">
        <v>27485</v>
      </c>
      <c r="C593" s="16" t="s">
        <v>3329</v>
      </c>
      <c r="D593" s="5"/>
      <c r="E593" s="5"/>
      <c r="F593" s="107">
        <v>4.9299999999999997E-2</v>
      </c>
      <c r="G593" s="5"/>
      <c r="H593" s="111">
        <v>7.5583333333333301E-3</v>
      </c>
      <c r="I593" s="111">
        <f t="shared" si="8"/>
        <v>4.1741666666666663E-2</v>
      </c>
      <c r="J593" s="399">
        <v>27485</v>
      </c>
    </row>
    <row r="594" spans="1:10" ht="14.5" customHeight="1" x14ac:dyDescent="0.15">
      <c r="A594" s="116">
        <v>17</v>
      </c>
      <c r="B594" s="399">
        <v>27515</v>
      </c>
      <c r="C594" s="16" t="s">
        <v>3329</v>
      </c>
      <c r="D594" s="5"/>
      <c r="E594" s="5"/>
      <c r="F594" s="107">
        <v>5.0900000000000001E-2</v>
      </c>
      <c r="G594" s="5"/>
      <c r="H594" s="111">
        <v>7.5583333333333301E-3</v>
      </c>
      <c r="I594" s="111">
        <f t="shared" si="8"/>
        <v>4.3341666666666667E-2</v>
      </c>
      <c r="J594" s="399">
        <v>27515</v>
      </c>
    </row>
    <row r="595" spans="1:10" ht="14.5" customHeight="1" x14ac:dyDescent="0.15">
      <c r="A595" s="116">
        <v>17</v>
      </c>
      <c r="B595" s="399">
        <v>27546</v>
      </c>
      <c r="C595" s="16" t="s">
        <v>3329</v>
      </c>
      <c r="D595" s="5"/>
      <c r="E595" s="5"/>
      <c r="F595" s="107">
        <v>4.6199999999999998E-2</v>
      </c>
      <c r="G595" s="5"/>
      <c r="H595" s="111">
        <v>7.4583333333333298E-3</v>
      </c>
      <c r="I595" s="111">
        <f t="shared" si="8"/>
        <v>3.8741666666666667E-2</v>
      </c>
      <c r="J595" s="399">
        <v>27546</v>
      </c>
    </row>
    <row r="596" spans="1:10" ht="14.5" customHeight="1" x14ac:dyDescent="0.15">
      <c r="A596" s="116">
        <v>17</v>
      </c>
      <c r="B596" s="399">
        <v>27576</v>
      </c>
      <c r="C596" s="16" t="s">
        <v>3329</v>
      </c>
      <c r="D596" s="5"/>
      <c r="E596" s="5"/>
      <c r="F596" s="107">
        <v>-6.59E-2</v>
      </c>
      <c r="G596" s="5"/>
      <c r="H596" s="111">
        <v>7.4875000000000002E-3</v>
      </c>
      <c r="I596" s="111">
        <f t="shared" si="8"/>
        <v>-7.3387499999999994E-2</v>
      </c>
      <c r="J596" s="399">
        <v>27576</v>
      </c>
    </row>
    <row r="597" spans="1:10" ht="14.5" customHeight="1" x14ac:dyDescent="0.15">
      <c r="A597" s="116">
        <v>17</v>
      </c>
      <c r="B597" s="399">
        <v>27607</v>
      </c>
      <c r="C597" s="16" t="s">
        <v>3329</v>
      </c>
      <c r="D597" s="5"/>
      <c r="E597" s="5"/>
      <c r="F597" s="107">
        <v>-1.44E-2</v>
      </c>
      <c r="G597" s="5"/>
      <c r="H597" s="111">
        <v>7.5750000000000001E-3</v>
      </c>
      <c r="I597" s="111">
        <f t="shared" si="8"/>
        <v>-2.1975000000000001E-2</v>
      </c>
      <c r="J597" s="399">
        <v>27607</v>
      </c>
    </row>
    <row r="598" spans="1:10" ht="14.5" customHeight="1" x14ac:dyDescent="0.15">
      <c r="A598" s="116">
        <v>17</v>
      </c>
      <c r="B598" s="399">
        <v>27638</v>
      </c>
      <c r="C598" s="16" t="s">
        <v>3329</v>
      </c>
      <c r="D598" s="5"/>
      <c r="E598" s="5"/>
      <c r="F598" s="107">
        <v>-3.2800000000000003E-2</v>
      </c>
      <c r="G598" s="5"/>
      <c r="H598" s="111">
        <v>7.6249999999999998E-3</v>
      </c>
      <c r="I598" s="111">
        <f t="shared" si="8"/>
        <v>-4.0425000000000003E-2</v>
      </c>
      <c r="J598" s="399">
        <v>27638</v>
      </c>
    </row>
    <row r="599" spans="1:10" ht="14.5" customHeight="1" x14ac:dyDescent="0.15">
      <c r="A599" s="116">
        <v>17</v>
      </c>
      <c r="B599" s="399">
        <v>27668</v>
      </c>
      <c r="C599" s="16" t="s">
        <v>3329</v>
      </c>
      <c r="D599" s="5"/>
      <c r="E599" s="5"/>
      <c r="F599" s="107">
        <v>6.3700000000000007E-2</v>
      </c>
      <c r="G599" s="5"/>
      <c r="H599" s="111">
        <v>7.5750000000000001E-3</v>
      </c>
      <c r="I599" s="111">
        <f t="shared" si="8"/>
        <v>5.6125000000000008E-2</v>
      </c>
      <c r="J599" s="399">
        <v>27668</v>
      </c>
    </row>
    <row r="600" spans="1:10" ht="14.5" customHeight="1" x14ac:dyDescent="0.15">
      <c r="A600" s="116">
        <v>17</v>
      </c>
      <c r="B600" s="399">
        <v>27699</v>
      </c>
      <c r="C600" s="16" t="s">
        <v>3329</v>
      </c>
      <c r="D600" s="5"/>
      <c r="E600" s="5"/>
      <c r="F600" s="107">
        <v>3.1300000000000001E-2</v>
      </c>
      <c r="G600" s="5"/>
      <c r="H600" s="111">
        <v>7.5041666666666703E-3</v>
      </c>
      <c r="I600" s="111">
        <f t="shared" si="8"/>
        <v>2.3795833333333332E-2</v>
      </c>
      <c r="J600" s="399">
        <v>27699</v>
      </c>
    </row>
    <row r="601" spans="1:10" ht="14.5" customHeight="1" x14ac:dyDescent="0.15">
      <c r="A601" s="116">
        <v>17</v>
      </c>
      <c r="B601" s="399">
        <v>27729</v>
      </c>
      <c r="C601" s="16" t="s">
        <v>3329</v>
      </c>
      <c r="D601" s="5"/>
      <c r="E601" s="5"/>
      <c r="F601" s="107">
        <v>-9.5999999999999992E-3</v>
      </c>
      <c r="G601" s="5"/>
      <c r="H601" s="111">
        <v>7.5187500000000003E-3</v>
      </c>
      <c r="I601" s="111">
        <f t="shared" si="8"/>
        <v>-1.7118749999999999E-2</v>
      </c>
      <c r="J601" s="399">
        <v>27729</v>
      </c>
    </row>
    <row r="602" spans="1:10" ht="14.5" customHeight="1" x14ac:dyDescent="0.15">
      <c r="A602" s="116">
        <v>17</v>
      </c>
      <c r="B602" s="399">
        <v>27760</v>
      </c>
      <c r="C602" s="16" t="s">
        <v>3329</v>
      </c>
      <c r="D602" s="5"/>
      <c r="E602" s="5"/>
      <c r="F602" s="107">
        <v>0.11990000000000001</v>
      </c>
      <c r="G602" s="5"/>
      <c r="H602" s="111">
        <v>7.3875E-3</v>
      </c>
      <c r="I602" s="111">
        <f t="shared" ref="I602:I665" si="9">F602-H602</f>
        <v>0.1125125</v>
      </c>
      <c r="J602" s="399">
        <v>27760</v>
      </c>
    </row>
    <row r="603" spans="1:10" ht="14.5" customHeight="1" x14ac:dyDescent="0.15">
      <c r="A603" s="116">
        <v>17</v>
      </c>
      <c r="B603" s="399">
        <v>27791</v>
      </c>
      <c r="C603" s="16" t="s">
        <v>3329</v>
      </c>
      <c r="D603" s="5"/>
      <c r="E603" s="5"/>
      <c r="F603" s="107">
        <v>-5.7999999999999996E-3</v>
      </c>
      <c r="G603" s="5"/>
      <c r="H603" s="111">
        <v>7.3208333333333302E-3</v>
      </c>
      <c r="I603" s="111">
        <f t="shared" si="9"/>
        <v>-1.312083333333333E-2</v>
      </c>
      <c r="J603" s="399">
        <v>27791</v>
      </c>
    </row>
    <row r="604" spans="1:10" ht="14.5" customHeight="1" x14ac:dyDescent="0.15">
      <c r="A604" s="116">
        <v>17</v>
      </c>
      <c r="B604" s="399">
        <v>27820</v>
      </c>
      <c r="C604" s="16" t="s">
        <v>3329</v>
      </c>
      <c r="D604" s="5"/>
      <c r="E604" s="5"/>
      <c r="F604" s="107">
        <v>3.2599999999999997E-2</v>
      </c>
      <c r="G604" s="5"/>
      <c r="H604" s="111">
        <v>7.3041666666666697E-3</v>
      </c>
      <c r="I604" s="111">
        <f t="shared" si="9"/>
        <v>2.5295833333333326E-2</v>
      </c>
      <c r="J604" s="399">
        <v>27820</v>
      </c>
    </row>
    <row r="605" spans="1:10" ht="14.5" customHeight="1" x14ac:dyDescent="0.15">
      <c r="A605" s="116">
        <v>17</v>
      </c>
      <c r="B605" s="399">
        <v>27851</v>
      </c>
      <c r="C605" s="16" t="s">
        <v>3329</v>
      </c>
      <c r="D605" s="5"/>
      <c r="E605" s="5"/>
      <c r="F605" s="107">
        <v>-9.9000000000000008E-3</v>
      </c>
      <c r="G605" s="5"/>
      <c r="H605" s="111">
        <v>7.2041666666666703E-3</v>
      </c>
      <c r="I605" s="111">
        <f t="shared" si="9"/>
        <v>-1.710416666666667E-2</v>
      </c>
      <c r="J605" s="399">
        <v>27851</v>
      </c>
    </row>
    <row r="606" spans="1:10" ht="14.5" customHeight="1" x14ac:dyDescent="0.15">
      <c r="A606" s="116">
        <v>17</v>
      </c>
      <c r="B606" s="399">
        <v>27881</v>
      </c>
      <c r="C606" s="16" t="s">
        <v>3329</v>
      </c>
      <c r="D606" s="5"/>
      <c r="E606" s="5"/>
      <c r="F606" s="107">
        <v>-7.3000000000000001E-3</v>
      </c>
      <c r="G606" s="5"/>
      <c r="H606" s="111">
        <v>7.2916666666666703E-3</v>
      </c>
      <c r="I606" s="111">
        <f t="shared" si="9"/>
        <v>-1.4591666666666669E-2</v>
      </c>
      <c r="J606" s="399">
        <v>27881</v>
      </c>
    </row>
    <row r="607" spans="1:10" ht="14.5" customHeight="1" x14ac:dyDescent="0.15">
      <c r="A607" s="116">
        <v>17</v>
      </c>
      <c r="B607" s="399">
        <v>27912</v>
      </c>
      <c r="C607" s="16" t="s">
        <v>3329</v>
      </c>
      <c r="D607" s="5"/>
      <c r="E607" s="5"/>
      <c r="F607" s="107">
        <v>4.2700000000000002E-2</v>
      </c>
      <c r="G607" s="5"/>
      <c r="H607" s="111">
        <v>7.2958333333333304E-3</v>
      </c>
      <c r="I607" s="111">
        <f t="shared" si="9"/>
        <v>3.5404166666666674E-2</v>
      </c>
      <c r="J607" s="399">
        <v>27912</v>
      </c>
    </row>
    <row r="608" spans="1:10" ht="14.5" customHeight="1" x14ac:dyDescent="0.15">
      <c r="A608" s="116">
        <v>17</v>
      </c>
      <c r="B608" s="399">
        <v>27942</v>
      </c>
      <c r="C608" s="16" t="s">
        <v>3329</v>
      </c>
      <c r="D608" s="5"/>
      <c r="E608" s="5"/>
      <c r="F608" s="107">
        <v>-6.7999999999999996E-3</v>
      </c>
      <c r="G608" s="5"/>
      <c r="H608" s="111">
        <v>7.2375E-3</v>
      </c>
      <c r="I608" s="111">
        <f t="shared" si="9"/>
        <v>-1.40375E-2</v>
      </c>
      <c r="J608" s="399">
        <v>27942</v>
      </c>
    </row>
    <row r="609" spans="1:10" ht="14.5" customHeight="1" x14ac:dyDescent="0.15">
      <c r="A609" s="116">
        <v>17</v>
      </c>
      <c r="B609" s="399">
        <v>27973</v>
      </c>
      <c r="C609" s="16" t="s">
        <v>3329</v>
      </c>
      <c r="D609" s="5"/>
      <c r="E609" s="5"/>
      <c r="F609" s="107">
        <v>1.4E-3</v>
      </c>
      <c r="G609" s="5"/>
      <c r="H609" s="111">
        <v>7.1291666666666699E-3</v>
      </c>
      <c r="I609" s="111">
        <f t="shared" si="9"/>
        <v>-5.7291666666666697E-3</v>
      </c>
      <c r="J609" s="399">
        <v>27973</v>
      </c>
    </row>
    <row r="610" spans="1:10" ht="14.5" customHeight="1" x14ac:dyDescent="0.15">
      <c r="A610" s="116">
        <v>17</v>
      </c>
      <c r="B610" s="399">
        <v>28004</v>
      </c>
      <c r="C610" s="16" t="s">
        <v>3329</v>
      </c>
      <c r="D610" s="5"/>
      <c r="E610" s="5"/>
      <c r="F610" s="107">
        <v>2.47E-2</v>
      </c>
      <c r="G610" s="5"/>
      <c r="H610" s="111">
        <v>7.0499999999999998E-3</v>
      </c>
      <c r="I610" s="111">
        <f t="shared" si="9"/>
        <v>1.7649999999999999E-2</v>
      </c>
      <c r="J610" s="399">
        <v>28004</v>
      </c>
    </row>
    <row r="611" spans="1:10" ht="14.5" customHeight="1" x14ac:dyDescent="0.15">
      <c r="A611" s="116">
        <v>17</v>
      </c>
      <c r="B611" s="399">
        <v>28034</v>
      </c>
      <c r="C611" s="16" t="s">
        <v>3329</v>
      </c>
      <c r="D611" s="5"/>
      <c r="E611" s="5"/>
      <c r="F611" s="107">
        <v>-2.06E-2</v>
      </c>
      <c r="G611" s="5"/>
      <c r="H611" s="111">
        <v>7.0000000000000001E-3</v>
      </c>
      <c r="I611" s="111">
        <f t="shared" si="9"/>
        <v>-2.76E-2</v>
      </c>
      <c r="J611" s="399">
        <v>28034</v>
      </c>
    </row>
    <row r="612" spans="1:10" ht="14.5" customHeight="1" x14ac:dyDescent="0.15">
      <c r="A612" s="116">
        <v>17</v>
      </c>
      <c r="B612" s="399">
        <v>28065</v>
      </c>
      <c r="C612" s="16" t="s">
        <v>3329</v>
      </c>
      <c r="D612" s="5"/>
      <c r="E612" s="5"/>
      <c r="F612" s="107">
        <v>-8.9999999999999998E-4</v>
      </c>
      <c r="G612" s="5"/>
      <c r="H612" s="111">
        <v>6.9624999999999999E-3</v>
      </c>
      <c r="I612" s="111">
        <f t="shared" si="9"/>
        <v>-7.8624999999999997E-3</v>
      </c>
      <c r="J612" s="399">
        <v>28065</v>
      </c>
    </row>
    <row r="613" spans="1:10" ht="14.5" customHeight="1" x14ac:dyDescent="0.15">
      <c r="A613" s="116">
        <v>17</v>
      </c>
      <c r="B613" s="399">
        <v>28095</v>
      </c>
      <c r="C613" s="16" t="s">
        <v>3329</v>
      </c>
      <c r="D613" s="5"/>
      <c r="E613" s="5"/>
      <c r="F613" s="107">
        <v>5.3999999999999999E-2</v>
      </c>
      <c r="G613" s="5"/>
      <c r="H613" s="111">
        <v>6.7604166666666698E-3</v>
      </c>
      <c r="I613" s="111">
        <f t="shared" si="9"/>
        <v>4.7239583333333328E-2</v>
      </c>
      <c r="J613" s="399">
        <v>28095</v>
      </c>
    </row>
    <row r="614" spans="1:10" ht="14.5" customHeight="1" x14ac:dyDescent="0.15">
      <c r="A614" s="116">
        <v>17</v>
      </c>
      <c r="B614" s="399">
        <v>28126</v>
      </c>
      <c r="C614" s="16" t="s">
        <v>3329</v>
      </c>
      <c r="D614" s="5"/>
      <c r="E614" s="5"/>
      <c r="F614" s="107">
        <v>-4.8899999999999999E-2</v>
      </c>
      <c r="G614" s="5"/>
      <c r="H614" s="111">
        <v>6.7166666666666703E-3</v>
      </c>
      <c r="I614" s="111">
        <f t="shared" si="9"/>
        <v>-5.5616666666666668E-2</v>
      </c>
      <c r="J614" s="399">
        <v>28126</v>
      </c>
    </row>
    <row r="615" spans="1:10" ht="14.5" customHeight="1" x14ac:dyDescent="0.15">
      <c r="A615" s="116">
        <v>17</v>
      </c>
      <c r="B615" s="399">
        <v>28157</v>
      </c>
      <c r="C615" s="16" t="s">
        <v>3329</v>
      </c>
      <c r="D615" s="5"/>
      <c r="E615" s="5"/>
      <c r="F615" s="107">
        <v>-1.5100000000000001E-2</v>
      </c>
      <c r="G615" s="5"/>
      <c r="H615" s="111">
        <v>6.7916666666666698E-3</v>
      </c>
      <c r="I615" s="111">
        <f t="shared" si="9"/>
        <v>-2.189166666666667E-2</v>
      </c>
      <c r="J615" s="399">
        <v>28157</v>
      </c>
    </row>
    <row r="616" spans="1:10" ht="14.5" customHeight="1" x14ac:dyDescent="0.15">
      <c r="A616" s="116">
        <v>17</v>
      </c>
      <c r="B616" s="399">
        <v>28185</v>
      </c>
      <c r="C616" s="16" t="s">
        <v>3329</v>
      </c>
      <c r="D616" s="5"/>
      <c r="E616" s="5"/>
      <c r="F616" s="107">
        <v>-1.1900000000000001E-2</v>
      </c>
      <c r="G616" s="5"/>
      <c r="H616" s="111">
        <v>6.8250000000000003E-3</v>
      </c>
      <c r="I616" s="111">
        <f t="shared" si="9"/>
        <v>-1.8725000000000002E-2</v>
      </c>
      <c r="J616" s="399">
        <v>28185</v>
      </c>
    </row>
    <row r="617" spans="1:10" ht="14.5" customHeight="1" x14ac:dyDescent="0.15">
      <c r="A617" s="116">
        <v>17</v>
      </c>
      <c r="B617" s="399">
        <v>28216</v>
      </c>
      <c r="C617" s="16" t="s">
        <v>3329</v>
      </c>
      <c r="D617" s="5"/>
      <c r="E617" s="5"/>
      <c r="F617" s="107">
        <v>1.4E-3</v>
      </c>
      <c r="G617" s="5"/>
      <c r="H617" s="111">
        <v>6.7999999999999996E-3</v>
      </c>
      <c r="I617" s="111">
        <f t="shared" si="9"/>
        <v>-5.3999999999999994E-3</v>
      </c>
      <c r="J617" s="399">
        <v>28216</v>
      </c>
    </row>
    <row r="618" spans="1:10" ht="14.5" customHeight="1" x14ac:dyDescent="0.15">
      <c r="A618" s="116">
        <v>17</v>
      </c>
      <c r="B618" s="399">
        <v>28246</v>
      </c>
      <c r="C618" s="16" t="s">
        <v>3329</v>
      </c>
      <c r="D618" s="5"/>
      <c r="E618" s="5"/>
      <c r="F618" s="107">
        <v>-1.4999999999999999E-2</v>
      </c>
      <c r="G618" s="5"/>
      <c r="H618" s="111">
        <v>6.8041666666666702E-3</v>
      </c>
      <c r="I618" s="111">
        <f t="shared" si="9"/>
        <v>-2.180416666666667E-2</v>
      </c>
      <c r="J618" s="399">
        <v>28246</v>
      </c>
    </row>
    <row r="619" spans="1:10" ht="14.5" customHeight="1" x14ac:dyDescent="0.15">
      <c r="A619" s="116">
        <v>17</v>
      </c>
      <c r="B619" s="399">
        <v>28277</v>
      </c>
      <c r="C619" s="16" t="s">
        <v>3329</v>
      </c>
      <c r="D619" s="5"/>
      <c r="E619" s="5"/>
      <c r="F619" s="107">
        <v>4.7500000000000001E-2</v>
      </c>
      <c r="G619" s="5"/>
      <c r="H619" s="111">
        <v>6.7250000000000001E-3</v>
      </c>
      <c r="I619" s="111">
        <f t="shared" si="9"/>
        <v>4.0774999999999999E-2</v>
      </c>
      <c r="J619" s="399">
        <v>28277</v>
      </c>
    </row>
    <row r="620" spans="1:10" ht="14.5" customHeight="1" x14ac:dyDescent="0.15">
      <c r="A620" s="116">
        <v>17</v>
      </c>
      <c r="B620" s="399">
        <v>28307</v>
      </c>
      <c r="C620" s="16" t="s">
        <v>3329</v>
      </c>
      <c r="D620" s="5"/>
      <c r="E620" s="5"/>
      <c r="F620" s="107">
        <v>-1.5100000000000001E-2</v>
      </c>
      <c r="G620" s="5"/>
      <c r="H620" s="111">
        <v>6.6916666666666704E-3</v>
      </c>
      <c r="I620" s="111">
        <f t="shared" si="9"/>
        <v>-2.1791666666666671E-2</v>
      </c>
      <c r="J620" s="399">
        <v>28307</v>
      </c>
    </row>
    <row r="621" spans="1:10" ht="14.5" customHeight="1" x14ac:dyDescent="0.15">
      <c r="A621" s="116">
        <v>17</v>
      </c>
      <c r="B621" s="399">
        <v>28338</v>
      </c>
      <c r="C621" s="16" t="s">
        <v>3329</v>
      </c>
      <c r="D621" s="5"/>
      <c r="E621" s="5"/>
      <c r="F621" s="107">
        <v>-1.3299999999999999E-2</v>
      </c>
      <c r="G621" s="5"/>
      <c r="H621" s="111">
        <v>6.7291666666666698E-3</v>
      </c>
      <c r="I621" s="111">
        <f t="shared" si="9"/>
        <v>-2.0029166666666667E-2</v>
      </c>
      <c r="J621" s="399">
        <v>28338</v>
      </c>
    </row>
    <row r="622" spans="1:10" ht="14.5" customHeight="1" x14ac:dyDescent="0.15">
      <c r="A622" s="116">
        <v>17</v>
      </c>
      <c r="B622" s="399">
        <v>28369</v>
      </c>
      <c r="C622" s="16" t="s">
        <v>3329</v>
      </c>
      <c r="D622" s="5"/>
      <c r="E622" s="5"/>
      <c r="F622" s="107">
        <v>0</v>
      </c>
      <c r="G622" s="5"/>
      <c r="H622" s="111">
        <v>6.6958333333333297E-3</v>
      </c>
      <c r="I622" s="111">
        <f t="shared" si="9"/>
        <v>-6.6958333333333297E-3</v>
      </c>
      <c r="J622" s="399">
        <v>28369</v>
      </c>
    </row>
    <row r="623" spans="1:10" ht="14.5" customHeight="1" x14ac:dyDescent="0.15">
      <c r="A623" s="116">
        <v>17</v>
      </c>
      <c r="B623" s="399">
        <v>28399</v>
      </c>
      <c r="C623" s="16" t="s">
        <v>3329</v>
      </c>
      <c r="D623" s="5"/>
      <c r="E623" s="5"/>
      <c r="F623" s="107">
        <v>-4.1500000000000002E-2</v>
      </c>
      <c r="G623" s="5"/>
      <c r="H623" s="111">
        <v>6.7916666666666698E-3</v>
      </c>
      <c r="I623" s="111">
        <f t="shared" si="9"/>
        <v>-4.829166666666667E-2</v>
      </c>
      <c r="J623" s="399">
        <v>28399</v>
      </c>
    </row>
    <row r="624" spans="1:10" ht="14.5" customHeight="1" x14ac:dyDescent="0.15">
      <c r="A624" s="116">
        <v>17</v>
      </c>
      <c r="B624" s="399">
        <v>28430</v>
      </c>
      <c r="C624" s="16" t="s">
        <v>3329</v>
      </c>
      <c r="D624" s="5"/>
      <c r="E624" s="5"/>
      <c r="F624" s="107">
        <v>3.6999999999999998E-2</v>
      </c>
      <c r="G624" s="5"/>
      <c r="H624" s="111">
        <v>6.8416666666666704E-3</v>
      </c>
      <c r="I624" s="111">
        <f t="shared" si="9"/>
        <v>3.0158333333333329E-2</v>
      </c>
      <c r="J624" s="399">
        <v>28430</v>
      </c>
    </row>
    <row r="625" spans="1:10" ht="14.5" customHeight="1" x14ac:dyDescent="0.15">
      <c r="A625" s="116">
        <v>17</v>
      </c>
      <c r="B625" s="399">
        <v>28460</v>
      </c>
      <c r="C625" s="16" t="s">
        <v>3329</v>
      </c>
      <c r="D625" s="5"/>
      <c r="E625" s="5"/>
      <c r="F625" s="107">
        <v>4.7999999999999996E-3</v>
      </c>
      <c r="G625" s="5"/>
      <c r="H625" s="111">
        <v>6.9145833333333299E-3</v>
      </c>
      <c r="I625" s="111">
        <f t="shared" si="9"/>
        <v>-2.1145833333333303E-3</v>
      </c>
      <c r="J625" s="399">
        <v>28460</v>
      </c>
    </row>
    <row r="626" spans="1:10" ht="14.5" customHeight="1" x14ac:dyDescent="0.15">
      <c r="A626" s="116">
        <v>17</v>
      </c>
      <c r="B626" s="399">
        <v>28491</v>
      </c>
      <c r="C626" s="16" t="s">
        <v>3329</v>
      </c>
      <c r="D626" s="5"/>
      <c r="E626" s="5"/>
      <c r="F626" s="107">
        <v>-5.96E-2</v>
      </c>
      <c r="G626" s="5"/>
      <c r="H626" s="111">
        <v>7.0833333333333304E-3</v>
      </c>
      <c r="I626" s="111">
        <f t="shared" si="9"/>
        <v>-6.6683333333333331E-2</v>
      </c>
      <c r="J626" s="399">
        <v>28491</v>
      </c>
    </row>
    <row r="627" spans="1:10" ht="14.5" customHeight="1" x14ac:dyDescent="0.15">
      <c r="A627" s="116">
        <v>17</v>
      </c>
      <c r="B627" s="399">
        <v>28522</v>
      </c>
      <c r="C627" s="16" t="s">
        <v>3329</v>
      </c>
      <c r="D627" s="5"/>
      <c r="E627" s="5"/>
      <c r="F627" s="107">
        <v>-1.61E-2</v>
      </c>
      <c r="G627" s="5"/>
      <c r="H627" s="111">
        <v>7.1333333333333301E-3</v>
      </c>
      <c r="I627" s="111">
        <f t="shared" si="9"/>
        <v>-2.3233333333333328E-2</v>
      </c>
      <c r="J627" s="399">
        <v>28522</v>
      </c>
    </row>
    <row r="628" spans="1:10" ht="14.5" customHeight="1" x14ac:dyDescent="0.15">
      <c r="A628" s="116">
        <v>17</v>
      </c>
      <c r="B628" s="399">
        <v>28550</v>
      </c>
      <c r="C628" s="16" t="s">
        <v>3329</v>
      </c>
      <c r="D628" s="5"/>
      <c r="E628" s="5"/>
      <c r="F628" s="107">
        <v>2.76E-2</v>
      </c>
      <c r="G628" s="5"/>
      <c r="H628" s="111">
        <v>7.1374999999999997E-3</v>
      </c>
      <c r="I628" s="111">
        <f t="shared" si="9"/>
        <v>2.0462500000000002E-2</v>
      </c>
      <c r="J628" s="399">
        <v>28550</v>
      </c>
    </row>
    <row r="629" spans="1:10" ht="14.5" customHeight="1" x14ac:dyDescent="0.15">
      <c r="A629" s="116">
        <v>17</v>
      </c>
      <c r="B629" s="399">
        <v>28581</v>
      </c>
      <c r="C629" s="16" t="s">
        <v>3329</v>
      </c>
      <c r="D629" s="5"/>
      <c r="E629" s="5"/>
      <c r="F629" s="107">
        <v>8.6999999999999994E-2</v>
      </c>
      <c r="G629" s="5"/>
      <c r="H629" s="111">
        <v>7.2041666666666703E-3</v>
      </c>
      <c r="I629" s="111">
        <f t="shared" si="9"/>
        <v>7.979583333333333E-2</v>
      </c>
      <c r="J629" s="399">
        <v>28581</v>
      </c>
    </row>
    <row r="630" spans="1:10" ht="14.5" customHeight="1" x14ac:dyDescent="0.15">
      <c r="A630" s="116">
        <v>17</v>
      </c>
      <c r="B630" s="399">
        <v>28611</v>
      </c>
      <c r="C630" s="16" t="s">
        <v>3329</v>
      </c>
      <c r="D630" s="5"/>
      <c r="E630" s="5"/>
      <c r="F630" s="107">
        <v>1.3599999999999999E-2</v>
      </c>
      <c r="G630" s="5"/>
      <c r="H630" s="111">
        <v>7.3041666666666697E-3</v>
      </c>
      <c r="I630" s="111">
        <f t="shared" si="9"/>
        <v>6.2958333333333295E-3</v>
      </c>
      <c r="J630" s="399">
        <v>28611</v>
      </c>
    </row>
    <row r="631" spans="1:10" ht="14.5" customHeight="1" x14ac:dyDescent="0.15">
      <c r="A631" s="116">
        <v>17</v>
      </c>
      <c r="B631" s="399">
        <v>28642</v>
      </c>
      <c r="C631" s="16" t="s">
        <v>3329</v>
      </c>
      <c r="D631" s="5"/>
      <c r="E631" s="5"/>
      <c r="F631" s="107">
        <v>-1.52E-2</v>
      </c>
      <c r="G631" s="5"/>
      <c r="H631" s="111">
        <v>7.3791666666666702E-3</v>
      </c>
      <c r="I631" s="111">
        <f t="shared" si="9"/>
        <v>-2.2579166666666671E-2</v>
      </c>
      <c r="J631" s="399">
        <v>28642</v>
      </c>
    </row>
    <row r="632" spans="1:10" ht="14.5" customHeight="1" x14ac:dyDescent="0.15">
      <c r="A632" s="116">
        <v>17</v>
      </c>
      <c r="B632" s="399">
        <v>28672</v>
      </c>
      <c r="C632" s="16" t="s">
        <v>3329</v>
      </c>
      <c r="D632" s="5"/>
      <c r="E632" s="5"/>
      <c r="F632" s="107">
        <v>5.6000000000000001E-2</v>
      </c>
      <c r="G632" s="5"/>
      <c r="H632" s="111">
        <v>7.4791666666666704E-3</v>
      </c>
      <c r="I632" s="111">
        <f t="shared" si="9"/>
        <v>4.8520833333333332E-2</v>
      </c>
      <c r="J632" s="399">
        <v>28672</v>
      </c>
    </row>
    <row r="633" spans="1:10" ht="14.5" customHeight="1" x14ac:dyDescent="0.15">
      <c r="A633" s="116">
        <v>17</v>
      </c>
      <c r="B633" s="399">
        <v>28703</v>
      </c>
      <c r="C633" s="16" t="s">
        <v>3329</v>
      </c>
      <c r="D633" s="5"/>
      <c r="E633" s="5"/>
      <c r="F633" s="107">
        <v>3.4000000000000002E-2</v>
      </c>
      <c r="G633" s="5"/>
      <c r="H633" s="111">
        <v>7.3541666666666703E-3</v>
      </c>
      <c r="I633" s="111">
        <f t="shared" si="9"/>
        <v>2.6645833333333334E-2</v>
      </c>
      <c r="J633" s="399">
        <v>28703</v>
      </c>
    </row>
    <row r="634" spans="1:10" ht="14.5" customHeight="1" x14ac:dyDescent="0.15">
      <c r="A634" s="116">
        <v>17</v>
      </c>
      <c r="B634" s="399">
        <v>28734</v>
      </c>
      <c r="C634" s="16" t="s">
        <v>3329</v>
      </c>
      <c r="D634" s="5"/>
      <c r="E634" s="5"/>
      <c r="F634" s="107">
        <v>-4.7999999999999996E-3</v>
      </c>
      <c r="G634" s="5"/>
      <c r="H634" s="111">
        <v>7.3375000000000003E-3</v>
      </c>
      <c r="I634" s="111">
        <f t="shared" si="9"/>
        <v>-1.2137499999999999E-2</v>
      </c>
      <c r="J634" s="399">
        <v>28734</v>
      </c>
    </row>
    <row r="635" spans="1:10" ht="14.5" customHeight="1" x14ac:dyDescent="0.15">
      <c r="A635" s="116">
        <v>17</v>
      </c>
      <c r="B635" s="399">
        <v>28764</v>
      </c>
      <c r="C635" s="16" t="s">
        <v>3329</v>
      </c>
      <c r="D635" s="5"/>
      <c r="E635" s="5"/>
      <c r="F635" s="107">
        <v>-8.9099999999999999E-2</v>
      </c>
      <c r="G635" s="5"/>
      <c r="H635" s="111">
        <v>7.4833333333333297E-3</v>
      </c>
      <c r="I635" s="111">
        <f t="shared" si="9"/>
        <v>-9.6583333333333327E-2</v>
      </c>
      <c r="J635" s="399">
        <v>28764</v>
      </c>
    </row>
    <row r="636" spans="1:10" ht="14.5" customHeight="1" x14ac:dyDescent="0.15">
      <c r="A636" s="116">
        <v>17</v>
      </c>
      <c r="B636" s="399">
        <v>28795</v>
      </c>
      <c r="C636" s="16" t="s">
        <v>3329</v>
      </c>
      <c r="D636" s="5"/>
      <c r="E636" s="5"/>
      <c r="F636" s="107">
        <v>2.5999999999999999E-2</v>
      </c>
      <c r="G636" s="5"/>
      <c r="H636" s="111">
        <v>7.6125000000000003E-3</v>
      </c>
      <c r="I636" s="111">
        <f t="shared" si="9"/>
        <v>1.8387499999999998E-2</v>
      </c>
      <c r="J636" s="399">
        <v>28795</v>
      </c>
    </row>
    <row r="637" spans="1:10" ht="14.5" customHeight="1" x14ac:dyDescent="0.15">
      <c r="A637" s="116">
        <v>17</v>
      </c>
      <c r="B637" s="399">
        <v>28825</v>
      </c>
      <c r="C637" s="16" t="s">
        <v>3329</v>
      </c>
      <c r="D637" s="5"/>
      <c r="E637" s="5"/>
      <c r="F637" s="107">
        <v>1.72E-2</v>
      </c>
      <c r="G637" s="5"/>
      <c r="H637" s="111">
        <v>7.7041666666666699E-3</v>
      </c>
      <c r="I637" s="111">
        <f t="shared" si="9"/>
        <v>9.4958333333333301E-3</v>
      </c>
      <c r="J637" s="399">
        <v>28825</v>
      </c>
    </row>
    <row r="638" spans="1:10" ht="14.5" customHeight="1" x14ac:dyDescent="0.15">
      <c r="A638" s="116">
        <v>17</v>
      </c>
      <c r="B638" s="399">
        <v>28856</v>
      </c>
      <c r="C638" s="16" t="s">
        <v>3329</v>
      </c>
      <c r="D638" s="5"/>
      <c r="E638" s="5"/>
      <c r="F638" s="107">
        <v>4.2099999999999999E-2</v>
      </c>
      <c r="G638" s="5"/>
      <c r="H638" s="111">
        <v>7.8041666666666702E-3</v>
      </c>
      <c r="I638" s="111">
        <f t="shared" si="9"/>
        <v>3.4295833333333331E-2</v>
      </c>
      <c r="J638" s="399">
        <v>28856</v>
      </c>
    </row>
    <row r="639" spans="1:10" ht="14.5" customHeight="1" x14ac:dyDescent="0.15">
      <c r="A639" s="116">
        <v>17</v>
      </c>
      <c r="B639" s="399">
        <v>28887</v>
      </c>
      <c r="C639" s="16" t="s">
        <v>3329</v>
      </c>
      <c r="D639" s="5"/>
      <c r="E639" s="5"/>
      <c r="F639" s="107">
        <v>-2.8400000000000002E-2</v>
      </c>
      <c r="G639" s="5"/>
      <c r="H639" s="111">
        <v>7.8166666666666697E-3</v>
      </c>
      <c r="I639" s="111">
        <f t="shared" si="9"/>
        <v>-3.6216666666666675E-2</v>
      </c>
      <c r="J639" s="399">
        <v>28887</v>
      </c>
    </row>
    <row r="640" spans="1:10" ht="14.5" customHeight="1" x14ac:dyDescent="0.15">
      <c r="A640" s="116">
        <v>17</v>
      </c>
      <c r="B640" s="399">
        <v>28915</v>
      </c>
      <c r="C640" s="16" t="s">
        <v>3329</v>
      </c>
      <c r="D640" s="5"/>
      <c r="E640" s="5"/>
      <c r="F640" s="107">
        <v>5.7500000000000002E-2</v>
      </c>
      <c r="G640" s="5"/>
      <c r="H640" s="111">
        <v>7.9083333333333297E-3</v>
      </c>
      <c r="I640" s="111">
        <f t="shared" si="9"/>
        <v>4.9591666666666673E-2</v>
      </c>
      <c r="J640" s="399">
        <v>28915</v>
      </c>
    </row>
    <row r="641" spans="1:10" ht="14.5" customHeight="1" x14ac:dyDescent="0.15">
      <c r="A641" s="116">
        <v>17</v>
      </c>
      <c r="B641" s="399">
        <v>28946</v>
      </c>
      <c r="C641" s="16" t="s">
        <v>3329</v>
      </c>
      <c r="D641" s="5"/>
      <c r="E641" s="5"/>
      <c r="F641" s="107">
        <v>3.5999999999999999E-3</v>
      </c>
      <c r="G641" s="5"/>
      <c r="H641" s="111">
        <v>7.9291666666666694E-3</v>
      </c>
      <c r="I641" s="111">
        <f t="shared" si="9"/>
        <v>-4.3291666666666695E-3</v>
      </c>
      <c r="J641" s="399">
        <v>28946</v>
      </c>
    </row>
    <row r="642" spans="1:10" ht="14.5" customHeight="1" x14ac:dyDescent="0.15">
      <c r="A642" s="116">
        <v>17</v>
      </c>
      <c r="B642" s="399">
        <v>28976</v>
      </c>
      <c r="C642" s="16" t="s">
        <v>3329</v>
      </c>
      <c r="D642" s="5"/>
      <c r="E642" s="5"/>
      <c r="F642" s="107">
        <v>-1.6799999999999999E-2</v>
      </c>
      <c r="G642" s="5"/>
      <c r="H642" s="111">
        <v>8.0666666666666699E-3</v>
      </c>
      <c r="I642" s="111">
        <f t="shared" si="9"/>
        <v>-2.4866666666666669E-2</v>
      </c>
      <c r="J642" s="399">
        <v>28976</v>
      </c>
    </row>
    <row r="643" spans="1:10" ht="14.5" customHeight="1" x14ac:dyDescent="0.15">
      <c r="A643" s="116">
        <v>17</v>
      </c>
      <c r="B643" s="399">
        <v>29007</v>
      </c>
      <c r="C643" s="16" t="s">
        <v>3329</v>
      </c>
      <c r="D643" s="5"/>
      <c r="E643" s="5"/>
      <c r="F643" s="107">
        <v>4.1000000000000002E-2</v>
      </c>
      <c r="G643" s="5"/>
      <c r="H643" s="111">
        <v>7.8958333333333294E-3</v>
      </c>
      <c r="I643" s="111">
        <f t="shared" si="9"/>
        <v>3.3104166666666671E-2</v>
      </c>
      <c r="J643" s="399">
        <v>29007</v>
      </c>
    </row>
    <row r="644" spans="1:10" ht="14.5" customHeight="1" x14ac:dyDescent="0.15">
      <c r="A644" s="116">
        <v>17</v>
      </c>
      <c r="B644" s="399">
        <v>29037</v>
      </c>
      <c r="C644" s="16" t="s">
        <v>3329</v>
      </c>
      <c r="D644" s="5"/>
      <c r="E644" s="5"/>
      <c r="F644" s="107">
        <v>1.0999999999999999E-2</v>
      </c>
      <c r="G644" s="5"/>
      <c r="H644" s="111">
        <v>7.7875000000000002E-3</v>
      </c>
      <c r="I644" s="111">
        <f t="shared" si="9"/>
        <v>3.2124999999999992E-3</v>
      </c>
      <c r="J644" s="399">
        <v>29037</v>
      </c>
    </row>
    <row r="645" spans="1:10" ht="14.5" customHeight="1" x14ac:dyDescent="0.15">
      <c r="A645" s="116">
        <v>17</v>
      </c>
      <c r="B645" s="399">
        <v>29068</v>
      </c>
      <c r="C645" s="16" t="s">
        <v>3329</v>
      </c>
      <c r="D645" s="5"/>
      <c r="E645" s="5"/>
      <c r="F645" s="107">
        <v>6.1100000000000002E-2</v>
      </c>
      <c r="G645" s="5"/>
      <c r="H645" s="111">
        <v>7.8166666666666697E-3</v>
      </c>
      <c r="I645" s="111">
        <f t="shared" si="9"/>
        <v>5.3283333333333335E-2</v>
      </c>
      <c r="J645" s="399">
        <v>29068</v>
      </c>
    </row>
    <row r="646" spans="1:10" ht="14.5" customHeight="1" x14ac:dyDescent="0.15">
      <c r="A646" s="116">
        <v>17</v>
      </c>
      <c r="B646" s="399">
        <v>29099</v>
      </c>
      <c r="C646" s="16" t="s">
        <v>3329</v>
      </c>
      <c r="D646" s="5"/>
      <c r="E646" s="5"/>
      <c r="F646" s="107">
        <v>2.5000000000000001E-3</v>
      </c>
      <c r="G646" s="5"/>
      <c r="H646" s="111">
        <v>7.9749999999999995E-3</v>
      </c>
      <c r="I646" s="111">
        <f t="shared" si="9"/>
        <v>-5.474999999999999E-3</v>
      </c>
      <c r="J646" s="399">
        <v>29099</v>
      </c>
    </row>
    <row r="647" spans="1:10" ht="14.5" customHeight="1" x14ac:dyDescent="0.15">
      <c r="A647" s="116">
        <v>17</v>
      </c>
      <c r="B647" s="399">
        <v>29129</v>
      </c>
      <c r="C647" s="16" t="s">
        <v>3329</v>
      </c>
      <c r="D647" s="5"/>
      <c r="E647" s="5"/>
      <c r="F647" s="107">
        <v>-6.5600000000000006E-2</v>
      </c>
      <c r="G647" s="5"/>
      <c r="H647" s="111">
        <v>8.5791666666666707E-3</v>
      </c>
      <c r="I647" s="111">
        <f t="shared" si="9"/>
        <v>-7.4179166666666671E-2</v>
      </c>
      <c r="J647" s="399">
        <v>29129</v>
      </c>
    </row>
    <row r="648" spans="1:10" ht="14.5" customHeight="1" x14ac:dyDescent="0.15">
      <c r="A648" s="116">
        <v>17</v>
      </c>
      <c r="B648" s="399">
        <v>29160</v>
      </c>
      <c r="C648" s="16" t="s">
        <v>3329</v>
      </c>
      <c r="D648" s="5"/>
      <c r="E648" s="5"/>
      <c r="F648" s="107">
        <v>5.1400000000000001E-2</v>
      </c>
      <c r="G648" s="5"/>
      <c r="H648" s="111">
        <v>9.1583333333333308E-3</v>
      </c>
      <c r="I648" s="111">
        <f t="shared" si="9"/>
        <v>4.224166666666667E-2</v>
      </c>
      <c r="J648" s="399">
        <v>29160</v>
      </c>
    </row>
    <row r="649" spans="1:10" ht="14.5" customHeight="1" x14ac:dyDescent="0.15">
      <c r="A649" s="116">
        <v>17</v>
      </c>
      <c r="B649" s="399">
        <v>29190</v>
      </c>
      <c r="C649" s="16" t="s">
        <v>3329</v>
      </c>
      <c r="D649" s="5"/>
      <c r="E649" s="5"/>
      <c r="F649" s="107">
        <v>1.9199999999999998E-2</v>
      </c>
      <c r="G649" s="5"/>
      <c r="H649" s="111">
        <v>9.1208333333333298E-3</v>
      </c>
      <c r="I649" s="111">
        <f t="shared" si="9"/>
        <v>1.0079166666666669E-2</v>
      </c>
      <c r="J649" s="399">
        <v>29190</v>
      </c>
    </row>
    <row r="650" spans="1:10" ht="14.5" customHeight="1" x14ac:dyDescent="0.15">
      <c r="A650" s="116">
        <v>17</v>
      </c>
      <c r="B650" s="399">
        <v>29221</v>
      </c>
      <c r="C650" s="16" t="s">
        <v>3329</v>
      </c>
      <c r="D650" s="5"/>
      <c r="E650" s="5"/>
      <c r="F650" s="107">
        <v>6.0999999999999999E-2</v>
      </c>
      <c r="G650" s="5"/>
      <c r="H650" s="111">
        <v>9.4374999999999997E-3</v>
      </c>
      <c r="I650" s="111">
        <f t="shared" si="9"/>
        <v>5.1562499999999997E-2</v>
      </c>
      <c r="J650" s="399">
        <v>29221</v>
      </c>
    </row>
    <row r="651" spans="1:10" ht="14.5" customHeight="1" x14ac:dyDescent="0.15">
      <c r="A651" s="116">
        <v>17</v>
      </c>
      <c r="B651" s="399">
        <v>29252</v>
      </c>
      <c r="C651" s="16" t="s">
        <v>3329</v>
      </c>
      <c r="D651" s="5"/>
      <c r="E651" s="5"/>
      <c r="F651" s="107">
        <v>3.0999999999999999E-3</v>
      </c>
      <c r="G651" s="5"/>
      <c r="H651" s="111">
        <v>1.04625E-2</v>
      </c>
      <c r="I651" s="111">
        <f t="shared" si="9"/>
        <v>-7.3624999999999993E-3</v>
      </c>
      <c r="J651" s="399">
        <v>29252</v>
      </c>
    </row>
    <row r="652" spans="1:10" ht="14.5" customHeight="1" x14ac:dyDescent="0.15">
      <c r="A652" s="116">
        <v>17</v>
      </c>
      <c r="B652" s="399">
        <v>29281</v>
      </c>
      <c r="C652" s="16" t="s">
        <v>3329</v>
      </c>
      <c r="D652" s="5"/>
      <c r="E652" s="5"/>
      <c r="F652" s="107">
        <v>-9.8699999999999996E-2</v>
      </c>
      <c r="G652" s="5"/>
      <c r="H652" s="111">
        <v>1.1029166666666699E-2</v>
      </c>
      <c r="I652" s="111">
        <f t="shared" si="9"/>
        <v>-0.1097291666666667</v>
      </c>
      <c r="J652" s="399">
        <v>29281</v>
      </c>
    </row>
    <row r="653" spans="1:10" ht="14.5" customHeight="1" x14ac:dyDescent="0.15">
      <c r="A653" s="116">
        <v>17</v>
      </c>
      <c r="B653" s="399">
        <v>29312</v>
      </c>
      <c r="C653" s="16" t="s">
        <v>3329</v>
      </c>
      <c r="D653" s="5"/>
      <c r="E653" s="5"/>
      <c r="F653" s="107">
        <v>4.2900000000000001E-2</v>
      </c>
      <c r="G653" s="5"/>
      <c r="H653" s="111">
        <v>1.04583333333333E-2</v>
      </c>
      <c r="I653" s="111">
        <f t="shared" si="9"/>
        <v>3.2441666666666702E-2</v>
      </c>
      <c r="J653" s="399">
        <v>29312</v>
      </c>
    </row>
    <row r="654" spans="1:10" ht="14.5" customHeight="1" x14ac:dyDescent="0.15">
      <c r="A654" s="116">
        <v>17</v>
      </c>
      <c r="B654" s="399">
        <v>29342</v>
      </c>
      <c r="C654" s="16" t="s">
        <v>3329</v>
      </c>
      <c r="D654" s="5"/>
      <c r="E654" s="5"/>
      <c r="F654" s="107">
        <v>5.62E-2</v>
      </c>
      <c r="G654" s="5"/>
      <c r="H654" s="111">
        <v>9.5416666666666705E-3</v>
      </c>
      <c r="I654" s="111">
        <f t="shared" si="9"/>
        <v>4.6658333333333329E-2</v>
      </c>
      <c r="J654" s="399">
        <v>29342</v>
      </c>
    </row>
    <row r="655" spans="1:10" ht="14.5" customHeight="1" x14ac:dyDescent="0.15">
      <c r="A655" s="116">
        <v>17</v>
      </c>
      <c r="B655" s="399">
        <v>29373</v>
      </c>
      <c r="C655" s="16" t="s">
        <v>3329</v>
      </c>
      <c r="D655" s="5"/>
      <c r="E655" s="5"/>
      <c r="F655" s="107">
        <v>2.9600000000000001E-2</v>
      </c>
      <c r="G655" s="5"/>
      <c r="H655" s="111">
        <v>9.1541666666666698E-3</v>
      </c>
      <c r="I655" s="111">
        <f t="shared" si="9"/>
        <v>2.044583333333333E-2</v>
      </c>
      <c r="J655" s="399">
        <v>29373</v>
      </c>
    </row>
    <row r="656" spans="1:10" ht="14.5" customHeight="1" x14ac:dyDescent="0.15">
      <c r="A656" s="116">
        <v>17</v>
      </c>
      <c r="B656" s="399">
        <v>29403</v>
      </c>
      <c r="C656" s="16" t="s">
        <v>3329</v>
      </c>
      <c r="D656" s="5"/>
      <c r="E656" s="5"/>
      <c r="F656" s="107">
        <v>6.7599999999999993E-2</v>
      </c>
      <c r="G656" s="5"/>
      <c r="H656" s="111">
        <v>9.3749999999999997E-3</v>
      </c>
      <c r="I656" s="111">
        <f t="shared" si="9"/>
        <v>5.8224999999999992E-2</v>
      </c>
      <c r="J656" s="399">
        <v>29403</v>
      </c>
    </row>
    <row r="657" spans="1:10" ht="14.5" customHeight="1" x14ac:dyDescent="0.15">
      <c r="A657" s="116">
        <v>17</v>
      </c>
      <c r="B657" s="399">
        <v>29434</v>
      </c>
      <c r="C657" s="16" t="s">
        <v>3329</v>
      </c>
      <c r="D657" s="5"/>
      <c r="E657" s="5"/>
      <c r="F657" s="107">
        <v>1.3100000000000001E-2</v>
      </c>
      <c r="G657" s="5"/>
      <c r="H657" s="111">
        <v>9.8875000000000005E-3</v>
      </c>
      <c r="I657" s="111">
        <f t="shared" si="9"/>
        <v>3.2125000000000001E-3</v>
      </c>
      <c r="J657" s="399">
        <v>29434</v>
      </c>
    </row>
    <row r="658" spans="1:10" ht="14.5" customHeight="1" x14ac:dyDescent="0.15">
      <c r="A658" s="116">
        <v>17</v>
      </c>
      <c r="B658" s="399">
        <v>29465</v>
      </c>
      <c r="C658" s="16" t="s">
        <v>3329</v>
      </c>
      <c r="D658" s="5"/>
      <c r="E658" s="5"/>
      <c r="F658" s="107">
        <v>2.81E-2</v>
      </c>
      <c r="G658" s="5"/>
      <c r="H658" s="111">
        <v>1.0225E-2</v>
      </c>
      <c r="I658" s="111">
        <f t="shared" si="9"/>
        <v>1.7875000000000002E-2</v>
      </c>
      <c r="J658" s="399">
        <v>29465</v>
      </c>
    </row>
    <row r="659" spans="1:10" ht="14.5" customHeight="1" x14ac:dyDescent="0.15">
      <c r="A659" s="116">
        <v>17</v>
      </c>
      <c r="B659" s="399">
        <v>29495</v>
      </c>
      <c r="C659" s="16" t="s">
        <v>3329</v>
      </c>
      <c r="D659" s="5"/>
      <c r="E659" s="5"/>
      <c r="F659" s="107">
        <v>1.8700000000000001E-2</v>
      </c>
      <c r="G659" s="5"/>
      <c r="H659" s="111">
        <v>1.04125E-2</v>
      </c>
      <c r="I659" s="111">
        <f t="shared" si="9"/>
        <v>8.2875000000000015E-3</v>
      </c>
      <c r="J659" s="399">
        <v>29495</v>
      </c>
    </row>
    <row r="660" spans="1:10" ht="14.5" customHeight="1" x14ac:dyDescent="0.15">
      <c r="A660" s="116">
        <v>17</v>
      </c>
      <c r="B660" s="399">
        <v>29526</v>
      </c>
      <c r="C660" s="16" t="s">
        <v>3329</v>
      </c>
      <c r="D660" s="5"/>
      <c r="E660" s="5"/>
      <c r="F660" s="107">
        <v>0.1095</v>
      </c>
      <c r="G660" s="5"/>
      <c r="H660" s="111">
        <v>1.09625E-2</v>
      </c>
      <c r="I660" s="111">
        <f t="shared" si="9"/>
        <v>9.85375E-2</v>
      </c>
      <c r="J660" s="399">
        <v>29526</v>
      </c>
    </row>
    <row r="661" spans="1:10" ht="14.5" customHeight="1" x14ac:dyDescent="0.15">
      <c r="A661" s="116">
        <v>17</v>
      </c>
      <c r="B661" s="399">
        <v>29556</v>
      </c>
      <c r="C661" s="16" t="s">
        <v>3329</v>
      </c>
      <c r="D661" s="5"/>
      <c r="E661" s="5"/>
      <c r="F661" s="107">
        <v>-3.15E-2</v>
      </c>
      <c r="G661" s="5"/>
      <c r="H661" s="111">
        <v>1.12458333333333E-2</v>
      </c>
      <c r="I661" s="111">
        <f t="shared" si="9"/>
        <v>-4.2745833333333302E-2</v>
      </c>
      <c r="J661" s="399">
        <v>29556</v>
      </c>
    </row>
    <row r="662" spans="1:10" ht="14.5" customHeight="1" x14ac:dyDescent="0.15">
      <c r="A662" s="116">
        <v>17</v>
      </c>
      <c r="B662" s="399">
        <v>29587</v>
      </c>
      <c r="C662" s="16" t="s">
        <v>3329</v>
      </c>
      <c r="D662" s="5"/>
      <c r="E662" s="5"/>
      <c r="F662" s="107">
        <v>-4.3799999999999999E-2</v>
      </c>
      <c r="G662" s="5"/>
      <c r="H662" s="111">
        <v>1.0970833333333299E-2</v>
      </c>
      <c r="I662" s="111">
        <f t="shared" si="9"/>
        <v>-5.4770833333333296E-2</v>
      </c>
      <c r="J662" s="399">
        <v>29587</v>
      </c>
    </row>
    <row r="663" spans="1:10" ht="14.5" customHeight="1" x14ac:dyDescent="0.15">
      <c r="A663" s="116">
        <v>17</v>
      </c>
      <c r="B663" s="399">
        <v>29618</v>
      </c>
      <c r="C663" s="16" t="s">
        <v>3329</v>
      </c>
      <c r="D663" s="5"/>
      <c r="E663" s="5"/>
      <c r="F663" s="107">
        <v>2.0799999999999999E-2</v>
      </c>
      <c r="G663" s="5"/>
      <c r="H663" s="111">
        <v>1.1350000000000001E-2</v>
      </c>
      <c r="I663" s="111">
        <f t="shared" si="9"/>
        <v>9.4499999999999983E-3</v>
      </c>
      <c r="J663" s="399">
        <v>29618</v>
      </c>
    </row>
    <row r="664" spans="1:10" ht="14.5" customHeight="1" x14ac:dyDescent="0.15">
      <c r="A664" s="116">
        <v>17</v>
      </c>
      <c r="B664" s="399">
        <v>29646</v>
      </c>
      <c r="C664" s="16" t="s">
        <v>3329</v>
      </c>
      <c r="D664" s="5"/>
      <c r="E664" s="5"/>
      <c r="F664" s="107">
        <v>3.7999999999999999E-2</v>
      </c>
      <c r="G664" s="5"/>
      <c r="H664" s="111">
        <v>1.13458333333333E-2</v>
      </c>
      <c r="I664" s="111">
        <f t="shared" si="9"/>
        <v>2.6654166666666701E-2</v>
      </c>
      <c r="J664" s="399">
        <v>29646</v>
      </c>
    </row>
    <row r="665" spans="1:10" ht="14.5" customHeight="1" x14ac:dyDescent="0.15">
      <c r="A665" s="116">
        <v>17</v>
      </c>
      <c r="B665" s="399">
        <v>29677</v>
      </c>
      <c r="C665" s="16" t="s">
        <v>3329</v>
      </c>
      <c r="D665" s="5"/>
      <c r="E665" s="5"/>
      <c r="F665" s="107">
        <v>-2.1299999999999999E-2</v>
      </c>
      <c r="G665" s="5"/>
      <c r="H665" s="111">
        <v>1.17791666666667E-2</v>
      </c>
      <c r="I665" s="111">
        <f t="shared" si="9"/>
        <v>-3.3079166666666701E-2</v>
      </c>
      <c r="J665" s="399">
        <v>29677</v>
      </c>
    </row>
    <row r="666" spans="1:10" ht="14.5" customHeight="1" x14ac:dyDescent="0.15">
      <c r="A666" s="116">
        <v>17</v>
      </c>
      <c r="B666" s="399">
        <v>29707</v>
      </c>
      <c r="C666" s="16" t="s">
        <v>3329</v>
      </c>
      <c r="D666" s="5"/>
      <c r="E666" s="5"/>
      <c r="F666" s="107">
        <v>6.1999999999999998E-3</v>
      </c>
      <c r="G666" s="5"/>
      <c r="H666" s="111">
        <v>1.2166666666666701E-2</v>
      </c>
      <c r="I666" s="111">
        <f t="shared" ref="I666:I729" si="10">F666-H666</f>
        <v>-5.9666666666667008E-3</v>
      </c>
      <c r="J666" s="399">
        <v>29707</v>
      </c>
    </row>
    <row r="667" spans="1:10" ht="14.5" customHeight="1" x14ac:dyDescent="0.15">
      <c r="A667" s="116">
        <v>17</v>
      </c>
      <c r="B667" s="399">
        <v>29738</v>
      </c>
      <c r="C667" s="16" t="s">
        <v>3329</v>
      </c>
      <c r="D667" s="5"/>
      <c r="E667" s="5"/>
      <c r="F667" s="107">
        <v>-8.0000000000000002E-3</v>
      </c>
      <c r="G667" s="5"/>
      <c r="H667" s="111">
        <v>1.1733333333333301E-2</v>
      </c>
      <c r="I667" s="111">
        <f t="shared" si="10"/>
        <v>-1.9733333333333301E-2</v>
      </c>
      <c r="J667" s="399">
        <v>29738</v>
      </c>
    </row>
    <row r="668" spans="1:10" ht="14.5" customHeight="1" x14ac:dyDescent="0.15">
      <c r="A668" s="116">
        <v>17</v>
      </c>
      <c r="B668" s="399">
        <v>29768</v>
      </c>
      <c r="C668" s="16" t="s">
        <v>3329</v>
      </c>
      <c r="D668" s="5"/>
      <c r="E668" s="5"/>
      <c r="F668" s="107">
        <v>6.9999999999999999E-4</v>
      </c>
      <c r="G668" s="5"/>
      <c r="H668" s="111">
        <v>1.21541666666667E-2</v>
      </c>
      <c r="I668" s="111">
        <f t="shared" si="10"/>
        <v>-1.1454166666666701E-2</v>
      </c>
      <c r="J668" s="399">
        <v>29768</v>
      </c>
    </row>
    <row r="669" spans="1:10" ht="14.5" customHeight="1" x14ac:dyDescent="0.15">
      <c r="A669" s="116">
        <v>17</v>
      </c>
      <c r="B669" s="399">
        <v>29799</v>
      </c>
      <c r="C669" s="16" t="s">
        <v>3329</v>
      </c>
      <c r="D669" s="5"/>
      <c r="E669" s="5"/>
      <c r="F669" s="107">
        <v>-5.5399999999999998E-2</v>
      </c>
      <c r="G669" s="5"/>
      <c r="H669" s="111">
        <v>1.26291666666667E-2</v>
      </c>
      <c r="I669" s="111">
        <f t="shared" si="10"/>
        <v>-6.8029166666666696E-2</v>
      </c>
      <c r="J669" s="399">
        <v>29799</v>
      </c>
    </row>
    <row r="670" spans="1:10" ht="14.5" customHeight="1" x14ac:dyDescent="0.15">
      <c r="A670" s="116">
        <v>17</v>
      </c>
      <c r="B670" s="399">
        <v>29830</v>
      </c>
      <c r="C670" s="16" t="s">
        <v>3329</v>
      </c>
      <c r="D670" s="5"/>
      <c r="E670" s="5"/>
      <c r="F670" s="107">
        <v>-5.0200000000000002E-2</v>
      </c>
      <c r="G670" s="5"/>
      <c r="H670" s="111">
        <v>1.3100000000000001E-2</v>
      </c>
      <c r="I670" s="111">
        <f t="shared" si="10"/>
        <v>-6.3299999999999995E-2</v>
      </c>
      <c r="J670" s="399">
        <v>29830</v>
      </c>
    </row>
    <row r="671" spans="1:10" ht="14.5" customHeight="1" x14ac:dyDescent="0.15">
      <c r="A671" s="116">
        <v>17</v>
      </c>
      <c r="B671" s="399">
        <v>29860</v>
      </c>
      <c r="C671" s="16" t="s">
        <v>3329</v>
      </c>
      <c r="D671" s="5"/>
      <c r="E671" s="5"/>
      <c r="F671" s="107">
        <v>5.28E-2</v>
      </c>
      <c r="G671" s="5"/>
      <c r="H671" s="111">
        <v>1.3008333333333301E-2</v>
      </c>
      <c r="I671" s="111">
        <f t="shared" si="10"/>
        <v>3.9791666666666697E-2</v>
      </c>
      <c r="J671" s="399">
        <v>29860</v>
      </c>
    </row>
    <row r="672" spans="1:10" ht="14.5" customHeight="1" x14ac:dyDescent="0.15">
      <c r="A672" s="116">
        <v>17</v>
      </c>
      <c r="B672" s="399">
        <v>29891</v>
      </c>
      <c r="C672" s="16" t="s">
        <v>3329</v>
      </c>
      <c r="D672" s="5"/>
      <c r="E672" s="5"/>
      <c r="F672" s="107">
        <v>4.41E-2</v>
      </c>
      <c r="G672" s="5"/>
      <c r="H672" s="111">
        <v>1.21625E-2</v>
      </c>
      <c r="I672" s="111">
        <f t="shared" si="10"/>
        <v>3.1937500000000001E-2</v>
      </c>
      <c r="J672" s="399">
        <v>29891</v>
      </c>
    </row>
    <row r="673" spans="1:10" ht="14.5" customHeight="1" x14ac:dyDescent="0.15">
      <c r="A673" s="116">
        <v>17</v>
      </c>
      <c r="B673" s="399">
        <v>29921</v>
      </c>
      <c r="C673" s="16" t="s">
        <v>3329</v>
      </c>
      <c r="D673" s="5"/>
      <c r="E673" s="5"/>
      <c r="F673" s="107">
        <v>-2.6499999999999999E-2</v>
      </c>
      <c r="G673" s="5"/>
      <c r="H673" s="111">
        <v>1.2179166666666699E-2</v>
      </c>
      <c r="I673" s="111">
        <f t="shared" si="10"/>
        <v>-3.8679166666666695E-2</v>
      </c>
      <c r="J673" s="399">
        <v>29921</v>
      </c>
    </row>
    <row r="674" spans="1:10" ht="14.5" customHeight="1" x14ac:dyDescent="0.15">
      <c r="A674" s="116">
        <v>17</v>
      </c>
      <c r="B674" s="399">
        <v>29952</v>
      </c>
      <c r="C674" s="16" t="s">
        <v>3329</v>
      </c>
      <c r="D674" s="5"/>
      <c r="E674" s="5"/>
      <c r="F674" s="107">
        <v>-1.6299999999999999E-2</v>
      </c>
      <c r="G674" s="5"/>
      <c r="H674" s="111">
        <v>1.28875E-2</v>
      </c>
      <c r="I674" s="111">
        <f t="shared" si="10"/>
        <v>-2.9187499999999998E-2</v>
      </c>
      <c r="J674" s="399">
        <v>29952</v>
      </c>
    </row>
    <row r="675" spans="1:10" ht="14.5" customHeight="1" x14ac:dyDescent="0.15">
      <c r="A675" s="116">
        <v>17</v>
      </c>
      <c r="B675" s="399">
        <v>29983</v>
      </c>
      <c r="C675" s="16" t="s">
        <v>3329</v>
      </c>
      <c r="D675" s="5"/>
      <c r="E675" s="5"/>
      <c r="F675" s="107">
        <v>-5.1200000000000002E-2</v>
      </c>
      <c r="G675" s="5"/>
      <c r="H675" s="111">
        <v>1.29125E-2</v>
      </c>
      <c r="I675" s="111">
        <f t="shared" si="10"/>
        <v>-6.4112500000000003E-2</v>
      </c>
      <c r="J675" s="399">
        <v>29983</v>
      </c>
    </row>
    <row r="676" spans="1:10" ht="14.5" customHeight="1" x14ac:dyDescent="0.15">
      <c r="A676" s="116">
        <v>17</v>
      </c>
      <c r="B676" s="399">
        <v>30011</v>
      </c>
      <c r="C676" s="16" t="s">
        <v>3329</v>
      </c>
      <c r="D676" s="5"/>
      <c r="E676" s="5"/>
      <c r="F676" s="107">
        <v>-6.0000000000000001E-3</v>
      </c>
      <c r="G676" s="5"/>
      <c r="H676" s="111">
        <v>1.24125E-2</v>
      </c>
      <c r="I676" s="111">
        <f t="shared" si="10"/>
        <v>-1.8412499999999998E-2</v>
      </c>
      <c r="J676" s="399">
        <v>30011</v>
      </c>
    </row>
    <row r="677" spans="1:10" ht="14.5" customHeight="1" x14ac:dyDescent="0.15">
      <c r="A677" s="116">
        <v>17</v>
      </c>
      <c r="B677" s="399">
        <v>30042</v>
      </c>
      <c r="C677" s="16" t="s">
        <v>3329</v>
      </c>
      <c r="D677" s="5"/>
      <c r="E677" s="5"/>
      <c r="F677" s="107">
        <v>4.1399999999999999E-2</v>
      </c>
      <c r="G677" s="5"/>
      <c r="H677" s="111">
        <v>1.2233333333333299E-2</v>
      </c>
      <c r="I677" s="111">
        <f t="shared" si="10"/>
        <v>2.9166666666666702E-2</v>
      </c>
      <c r="J677" s="399">
        <v>30042</v>
      </c>
    </row>
    <row r="678" spans="1:10" ht="14.5" customHeight="1" x14ac:dyDescent="0.15">
      <c r="A678" s="116">
        <v>17</v>
      </c>
      <c r="B678" s="399">
        <v>30072</v>
      </c>
      <c r="C678" s="16" t="s">
        <v>3329</v>
      </c>
      <c r="D678" s="5"/>
      <c r="E678" s="5"/>
      <c r="F678" s="107">
        <v>-2.8799999999999999E-2</v>
      </c>
      <c r="G678" s="5"/>
      <c r="H678" s="111">
        <v>1.20958333333333E-2</v>
      </c>
      <c r="I678" s="111">
        <f t="shared" si="10"/>
        <v>-4.0895833333333298E-2</v>
      </c>
      <c r="J678" s="399">
        <v>30072</v>
      </c>
    </row>
    <row r="679" spans="1:10" ht="14.5" customHeight="1" x14ac:dyDescent="0.15">
      <c r="A679" s="116">
        <v>17</v>
      </c>
      <c r="B679" s="399">
        <v>30103</v>
      </c>
      <c r="C679" s="16" t="s">
        <v>3329</v>
      </c>
      <c r="D679" s="5"/>
      <c r="E679" s="5"/>
      <c r="F679" s="107">
        <v>-1.7399999999999999E-2</v>
      </c>
      <c r="G679" s="5"/>
      <c r="H679" s="111">
        <v>1.2529166666666701E-2</v>
      </c>
      <c r="I679" s="111">
        <f t="shared" si="10"/>
        <v>-2.9929166666666701E-2</v>
      </c>
      <c r="J679" s="399">
        <v>30103</v>
      </c>
    </row>
    <row r="680" spans="1:10" ht="14.5" customHeight="1" x14ac:dyDescent="0.15">
      <c r="A680" s="116">
        <v>17</v>
      </c>
      <c r="B680" s="399">
        <v>30133</v>
      </c>
      <c r="C680" s="16" t="s">
        <v>3329</v>
      </c>
      <c r="D680" s="5"/>
      <c r="E680" s="5"/>
      <c r="F680" s="107">
        <v>-2.1499999999999998E-2</v>
      </c>
      <c r="G680" s="5"/>
      <c r="H680" s="111">
        <v>1.2425E-2</v>
      </c>
      <c r="I680" s="111">
        <f t="shared" si="10"/>
        <v>-3.3924999999999997E-2</v>
      </c>
      <c r="J680" s="399">
        <v>30133</v>
      </c>
    </row>
    <row r="681" spans="1:10" ht="14.5" customHeight="1" x14ac:dyDescent="0.15">
      <c r="A681" s="116">
        <v>17</v>
      </c>
      <c r="B681" s="399">
        <v>30164</v>
      </c>
      <c r="C681" s="16" t="s">
        <v>3329</v>
      </c>
      <c r="D681" s="5"/>
      <c r="E681" s="5"/>
      <c r="F681" s="107">
        <v>0.12670000000000001</v>
      </c>
      <c r="G681" s="5"/>
      <c r="H681" s="111">
        <v>1.1745833333333301E-2</v>
      </c>
      <c r="I681" s="111">
        <f t="shared" si="10"/>
        <v>0.1149541666666667</v>
      </c>
      <c r="J681" s="399">
        <v>30164</v>
      </c>
    </row>
    <row r="682" spans="1:10" ht="14.5" customHeight="1" x14ac:dyDescent="0.15">
      <c r="A682" s="116">
        <v>17</v>
      </c>
      <c r="B682" s="399">
        <v>30195</v>
      </c>
      <c r="C682" s="16" t="s">
        <v>3329</v>
      </c>
      <c r="D682" s="5"/>
      <c r="E682" s="5"/>
      <c r="F682" s="107">
        <v>1.0999999999999999E-2</v>
      </c>
      <c r="G682" s="5"/>
      <c r="H682" s="111">
        <v>1.11083333333333E-2</v>
      </c>
      <c r="I682" s="111">
        <f t="shared" si="10"/>
        <v>-1.0833333333330059E-4</v>
      </c>
      <c r="J682" s="399">
        <v>30195</v>
      </c>
    </row>
    <row r="683" spans="1:10" ht="14.5" customHeight="1" x14ac:dyDescent="0.15">
      <c r="A683" s="116">
        <v>17</v>
      </c>
      <c r="B683" s="399">
        <v>30225</v>
      </c>
      <c r="C683" s="16" t="s">
        <v>3329</v>
      </c>
      <c r="D683" s="5"/>
      <c r="E683" s="5"/>
      <c r="F683" s="107">
        <v>0.11260000000000001</v>
      </c>
      <c r="G683" s="5"/>
      <c r="H683" s="111">
        <v>1.04541666666667E-2</v>
      </c>
      <c r="I683" s="111">
        <f t="shared" si="10"/>
        <v>0.10214583333333331</v>
      </c>
      <c r="J683" s="399">
        <v>30225</v>
      </c>
    </row>
    <row r="684" spans="1:10" ht="14.5" customHeight="1" x14ac:dyDescent="0.15">
      <c r="A684" s="116">
        <v>17</v>
      </c>
      <c r="B684" s="399">
        <v>30256</v>
      </c>
      <c r="C684" s="16" t="s">
        <v>3329</v>
      </c>
      <c r="D684" s="5"/>
      <c r="E684" s="5"/>
      <c r="F684" s="107">
        <v>4.3799999999999999E-2</v>
      </c>
      <c r="G684" s="5"/>
      <c r="H684" s="111">
        <v>1.00791666666667E-2</v>
      </c>
      <c r="I684" s="111">
        <f t="shared" si="10"/>
        <v>3.3720833333333297E-2</v>
      </c>
      <c r="J684" s="399">
        <v>30256</v>
      </c>
    </row>
    <row r="685" spans="1:10" ht="14.5" customHeight="1" x14ac:dyDescent="0.15">
      <c r="A685" s="116">
        <v>17</v>
      </c>
      <c r="B685" s="399">
        <v>30286</v>
      </c>
      <c r="C685" s="16" t="s">
        <v>3329</v>
      </c>
      <c r="D685" s="5"/>
      <c r="E685" s="5"/>
      <c r="F685" s="107">
        <v>1.7299999999999999E-2</v>
      </c>
      <c r="G685" s="5"/>
      <c r="H685" s="111">
        <v>1.01125E-2</v>
      </c>
      <c r="I685" s="111">
        <f t="shared" si="10"/>
        <v>7.1874999999999994E-3</v>
      </c>
      <c r="J685" s="399">
        <v>30286</v>
      </c>
    </row>
    <row r="686" spans="1:10" ht="14.5" customHeight="1" x14ac:dyDescent="0.15">
      <c r="A686" s="116">
        <v>17</v>
      </c>
      <c r="B686" s="399">
        <v>30317</v>
      </c>
      <c r="C686" s="16" t="s">
        <v>3329</v>
      </c>
      <c r="D686" s="5"/>
      <c r="E686" s="5"/>
      <c r="F686" s="107">
        <v>3.4799999999999998E-2</v>
      </c>
      <c r="G686" s="5"/>
      <c r="H686" s="111">
        <v>1.0058333333333299E-2</v>
      </c>
      <c r="I686" s="111">
        <f t="shared" si="10"/>
        <v>2.4741666666666697E-2</v>
      </c>
      <c r="J686" s="399">
        <v>30317</v>
      </c>
    </row>
    <row r="687" spans="1:10" ht="14.5" customHeight="1" x14ac:dyDescent="0.15">
      <c r="A687" s="116">
        <v>17</v>
      </c>
      <c r="B687" s="399">
        <v>30348</v>
      </c>
      <c r="C687" s="16" t="s">
        <v>3329</v>
      </c>
      <c r="D687" s="5"/>
      <c r="E687" s="5"/>
      <c r="F687" s="107">
        <v>2.5999999999999999E-2</v>
      </c>
      <c r="G687" s="5"/>
      <c r="H687" s="111">
        <v>1.02458333333333E-2</v>
      </c>
      <c r="I687" s="111">
        <f t="shared" si="10"/>
        <v>1.5754166666666701E-2</v>
      </c>
      <c r="J687" s="399">
        <v>30348</v>
      </c>
    </row>
    <row r="688" spans="1:10" ht="14.5" customHeight="1" x14ac:dyDescent="0.15">
      <c r="A688" s="116">
        <v>17</v>
      </c>
      <c r="B688" s="399">
        <v>30376</v>
      </c>
      <c r="C688" s="16" t="s">
        <v>3329</v>
      </c>
      <c r="D688" s="5"/>
      <c r="E688" s="5"/>
      <c r="F688" s="107">
        <v>3.6499999999999998E-2</v>
      </c>
      <c r="G688" s="5"/>
      <c r="H688" s="111">
        <v>1.00208333333333E-2</v>
      </c>
      <c r="I688" s="111">
        <f t="shared" si="10"/>
        <v>2.6479166666666699E-2</v>
      </c>
      <c r="J688" s="399">
        <v>30376</v>
      </c>
    </row>
    <row r="689" spans="1:10" ht="14.5" customHeight="1" x14ac:dyDescent="0.15">
      <c r="A689" s="116">
        <v>17</v>
      </c>
      <c r="B689" s="399">
        <v>30407</v>
      </c>
      <c r="C689" s="16" t="s">
        <v>3329</v>
      </c>
      <c r="D689" s="5"/>
      <c r="E689" s="5"/>
      <c r="F689" s="107">
        <v>7.5800000000000006E-2</v>
      </c>
      <c r="G689" s="5"/>
      <c r="H689" s="111">
        <v>9.8208333333333307E-3</v>
      </c>
      <c r="I689" s="111">
        <f t="shared" si="10"/>
        <v>6.5979166666666672E-2</v>
      </c>
      <c r="J689" s="399">
        <v>30407</v>
      </c>
    </row>
    <row r="690" spans="1:10" ht="14.5" customHeight="1" x14ac:dyDescent="0.15">
      <c r="A690" s="116">
        <v>17</v>
      </c>
      <c r="B690" s="399">
        <v>30437</v>
      </c>
      <c r="C690" s="16" t="s">
        <v>3329</v>
      </c>
      <c r="D690" s="5"/>
      <c r="E690" s="5"/>
      <c r="F690" s="107">
        <v>-5.1999999999999998E-3</v>
      </c>
      <c r="G690" s="5"/>
      <c r="H690" s="111">
        <v>9.7541666666666697E-3</v>
      </c>
      <c r="I690" s="111">
        <f t="shared" si="10"/>
        <v>-1.4954166666666669E-2</v>
      </c>
      <c r="J690" s="399">
        <v>30437</v>
      </c>
    </row>
    <row r="691" spans="1:10" ht="14.5" customHeight="1" x14ac:dyDescent="0.15">
      <c r="A691" s="116">
        <v>17</v>
      </c>
      <c r="B691" s="399">
        <v>30468</v>
      </c>
      <c r="C691" s="16" t="s">
        <v>3329</v>
      </c>
      <c r="D691" s="5"/>
      <c r="E691" s="5"/>
      <c r="F691" s="107">
        <v>3.8199999999999998E-2</v>
      </c>
      <c r="G691" s="5"/>
      <c r="H691" s="111">
        <v>9.9541666666666702E-3</v>
      </c>
      <c r="I691" s="111">
        <f t="shared" si="10"/>
        <v>2.8245833333333328E-2</v>
      </c>
      <c r="J691" s="399">
        <v>30468</v>
      </c>
    </row>
    <row r="692" spans="1:10" ht="14.5" customHeight="1" x14ac:dyDescent="0.15">
      <c r="A692" s="116">
        <v>17</v>
      </c>
      <c r="B692" s="399">
        <v>30498</v>
      </c>
      <c r="C692" s="16" t="s">
        <v>3329</v>
      </c>
      <c r="D692" s="5"/>
      <c r="E692" s="5"/>
      <c r="F692" s="107">
        <v>-3.1300000000000001E-2</v>
      </c>
      <c r="G692" s="5"/>
      <c r="H692" s="111">
        <v>1.0225E-2</v>
      </c>
      <c r="I692" s="111">
        <f t="shared" si="10"/>
        <v>-4.1524999999999999E-2</v>
      </c>
      <c r="J692" s="399">
        <v>30498</v>
      </c>
    </row>
    <row r="693" spans="1:10" ht="14.5" customHeight="1" x14ac:dyDescent="0.15">
      <c r="A693" s="116">
        <v>17</v>
      </c>
      <c r="B693" s="399">
        <v>30529</v>
      </c>
      <c r="C693" s="16" t="s">
        <v>3329</v>
      </c>
      <c r="D693" s="5"/>
      <c r="E693" s="5"/>
      <c r="F693" s="107">
        <v>1.7000000000000001E-2</v>
      </c>
      <c r="G693" s="5"/>
      <c r="H693" s="111">
        <v>1.0512499999999999E-2</v>
      </c>
      <c r="I693" s="111">
        <f t="shared" si="10"/>
        <v>6.4875000000000019E-3</v>
      </c>
      <c r="J693" s="399">
        <v>30529</v>
      </c>
    </row>
    <row r="694" spans="1:10" ht="14.5" customHeight="1" x14ac:dyDescent="0.15">
      <c r="A694" s="116">
        <v>17</v>
      </c>
      <c r="B694" s="399">
        <v>30560</v>
      </c>
      <c r="C694" s="16" t="s">
        <v>3329</v>
      </c>
      <c r="D694" s="5"/>
      <c r="E694" s="5"/>
      <c r="F694" s="107">
        <v>1.3599999999999999E-2</v>
      </c>
      <c r="G694" s="5"/>
      <c r="H694" s="111">
        <v>1.04125E-2</v>
      </c>
      <c r="I694" s="111">
        <f t="shared" si="10"/>
        <v>3.1874999999999994E-3</v>
      </c>
      <c r="J694" s="399">
        <v>30560</v>
      </c>
    </row>
    <row r="695" spans="1:10" ht="14.5" customHeight="1" x14ac:dyDescent="0.15">
      <c r="A695" s="116">
        <v>17</v>
      </c>
      <c r="B695" s="399">
        <v>30590</v>
      </c>
      <c r="C695" s="16" t="s">
        <v>3329</v>
      </c>
      <c r="D695" s="5"/>
      <c r="E695" s="5"/>
      <c r="F695" s="107">
        <v>-1.34E-2</v>
      </c>
      <c r="G695" s="5"/>
      <c r="H695" s="111">
        <v>1.03083333333333E-2</v>
      </c>
      <c r="I695" s="111">
        <f t="shared" si="10"/>
        <v>-2.37083333333333E-2</v>
      </c>
      <c r="J695" s="399">
        <v>30590</v>
      </c>
    </row>
    <row r="696" spans="1:10" ht="14.5" customHeight="1" x14ac:dyDescent="0.15">
      <c r="A696" s="116">
        <v>17</v>
      </c>
      <c r="B696" s="399">
        <v>30621</v>
      </c>
      <c r="C696" s="16" t="s">
        <v>3329</v>
      </c>
      <c r="D696" s="5"/>
      <c r="E696" s="5"/>
      <c r="F696" s="107">
        <v>2.3300000000000001E-2</v>
      </c>
      <c r="G696" s="5"/>
      <c r="H696" s="111">
        <v>1.0425E-2</v>
      </c>
      <c r="I696" s="111">
        <f t="shared" si="10"/>
        <v>1.2875000000000001E-2</v>
      </c>
      <c r="J696" s="399">
        <v>30621</v>
      </c>
    </row>
    <row r="697" spans="1:10" ht="14.5" customHeight="1" x14ac:dyDescent="0.15">
      <c r="A697" s="116">
        <v>17</v>
      </c>
      <c r="B697" s="399">
        <v>30651</v>
      </c>
      <c r="C697" s="16" t="s">
        <v>3329</v>
      </c>
      <c r="D697" s="5"/>
      <c r="E697" s="5"/>
      <c r="F697" s="107">
        <v>-6.1000000000000004E-3</v>
      </c>
      <c r="G697" s="5"/>
      <c r="H697" s="111">
        <v>1.05541666666667E-2</v>
      </c>
      <c r="I697" s="111">
        <f t="shared" si="10"/>
        <v>-1.6654166666666699E-2</v>
      </c>
      <c r="J697" s="399">
        <v>30651</v>
      </c>
    </row>
    <row r="698" spans="1:10" ht="14.5" customHeight="1" x14ac:dyDescent="0.15">
      <c r="A698" s="116">
        <v>17</v>
      </c>
      <c r="B698" s="399">
        <v>30682</v>
      </c>
      <c r="C698" s="16" t="s">
        <v>3329</v>
      </c>
      <c r="D698" s="5"/>
      <c r="E698" s="5"/>
      <c r="F698" s="107">
        <v>-6.4999999999999997E-3</v>
      </c>
      <c r="G698" s="5"/>
      <c r="H698" s="111">
        <v>1.03791666666667E-2</v>
      </c>
      <c r="I698" s="111">
        <f t="shared" si="10"/>
        <v>-1.6879166666666699E-2</v>
      </c>
      <c r="J698" s="399">
        <v>30682</v>
      </c>
    </row>
    <row r="699" spans="1:10" ht="14.5" customHeight="1" x14ac:dyDescent="0.15">
      <c r="A699" s="116">
        <v>17</v>
      </c>
      <c r="B699" s="399">
        <v>30713</v>
      </c>
      <c r="C699" s="16" t="s">
        <v>3329</v>
      </c>
      <c r="D699" s="5"/>
      <c r="E699" s="5"/>
      <c r="F699" s="107">
        <v>-3.2800000000000003E-2</v>
      </c>
      <c r="G699" s="5"/>
      <c r="H699" s="111">
        <v>1.0325000000000001E-2</v>
      </c>
      <c r="I699" s="111">
        <f t="shared" si="10"/>
        <v>-4.3125000000000004E-2</v>
      </c>
      <c r="J699" s="399">
        <v>30713</v>
      </c>
    </row>
    <row r="700" spans="1:10" ht="14.5" customHeight="1" x14ac:dyDescent="0.15">
      <c r="A700" s="116">
        <v>17</v>
      </c>
      <c r="B700" s="399">
        <v>30742</v>
      </c>
      <c r="C700" s="16" t="s">
        <v>3329</v>
      </c>
      <c r="D700" s="5"/>
      <c r="E700" s="5"/>
      <c r="F700" s="107">
        <v>1.7100000000000001E-2</v>
      </c>
      <c r="G700" s="5"/>
      <c r="H700" s="111">
        <v>1.07458333333333E-2</v>
      </c>
      <c r="I700" s="111">
        <f t="shared" si="10"/>
        <v>6.3541666666667006E-3</v>
      </c>
      <c r="J700" s="399">
        <v>30742</v>
      </c>
    </row>
    <row r="701" spans="1:10" ht="14.5" customHeight="1" x14ac:dyDescent="0.15">
      <c r="A701" s="116">
        <v>17</v>
      </c>
      <c r="B701" s="399">
        <v>30773</v>
      </c>
      <c r="C701" s="16" t="s">
        <v>3329</v>
      </c>
      <c r="D701" s="5"/>
      <c r="E701" s="5"/>
      <c r="F701" s="107">
        <v>6.8999999999999999E-3</v>
      </c>
      <c r="G701" s="5"/>
      <c r="H701" s="111">
        <v>1.0954166666666701E-2</v>
      </c>
      <c r="I701" s="111">
        <f t="shared" si="10"/>
        <v>-4.0541666666667007E-3</v>
      </c>
      <c r="J701" s="399">
        <v>30773</v>
      </c>
    </row>
    <row r="702" spans="1:10" ht="14.5" customHeight="1" x14ac:dyDescent="0.15">
      <c r="A702" s="116">
        <v>17</v>
      </c>
      <c r="B702" s="399">
        <v>30803</v>
      </c>
      <c r="C702" s="16" t="s">
        <v>3329</v>
      </c>
      <c r="D702" s="5"/>
      <c r="E702" s="5"/>
      <c r="F702" s="107">
        <v>-5.3400000000000003E-2</v>
      </c>
      <c r="G702" s="5"/>
      <c r="H702" s="111">
        <v>1.14083333333333E-2</v>
      </c>
      <c r="I702" s="111">
        <f t="shared" si="10"/>
        <v>-6.4808333333333301E-2</v>
      </c>
      <c r="J702" s="399">
        <v>30803</v>
      </c>
    </row>
    <row r="703" spans="1:10" ht="14.5" customHeight="1" x14ac:dyDescent="0.15">
      <c r="A703" s="116">
        <v>17</v>
      </c>
      <c r="B703" s="399">
        <v>30834</v>
      </c>
      <c r="C703" s="16" t="s">
        <v>3329</v>
      </c>
      <c r="D703" s="5"/>
      <c r="E703" s="5"/>
      <c r="F703" s="107">
        <v>2.2100000000000002E-2</v>
      </c>
      <c r="G703" s="5"/>
      <c r="H703" s="111">
        <v>1.16166666666667E-2</v>
      </c>
      <c r="I703" s="111">
        <f t="shared" si="10"/>
        <v>1.0483333333333301E-2</v>
      </c>
      <c r="J703" s="399">
        <v>30834</v>
      </c>
    </row>
    <row r="704" spans="1:10" ht="14.5" customHeight="1" x14ac:dyDescent="0.15">
      <c r="A704" s="116">
        <v>17</v>
      </c>
      <c r="B704" s="399">
        <v>30864</v>
      </c>
      <c r="C704" s="16" t="s">
        <v>3329</v>
      </c>
      <c r="D704" s="5"/>
      <c r="E704" s="5"/>
      <c r="F704" s="107">
        <v>-1.43E-2</v>
      </c>
      <c r="G704" s="5"/>
      <c r="H704" s="111">
        <v>1.14833333333333E-2</v>
      </c>
      <c r="I704" s="111">
        <f t="shared" si="10"/>
        <v>-2.57833333333333E-2</v>
      </c>
      <c r="J704" s="399">
        <v>30864</v>
      </c>
    </row>
    <row r="705" spans="1:10" ht="14.5" customHeight="1" x14ac:dyDescent="0.15">
      <c r="A705" s="116">
        <v>17</v>
      </c>
      <c r="B705" s="399">
        <v>30895</v>
      </c>
      <c r="C705" s="16" t="s">
        <v>3329</v>
      </c>
      <c r="D705" s="5"/>
      <c r="E705" s="5"/>
      <c r="F705" s="107">
        <v>0.1125</v>
      </c>
      <c r="G705" s="5"/>
      <c r="H705" s="111">
        <v>1.0975E-2</v>
      </c>
      <c r="I705" s="111">
        <f t="shared" si="10"/>
        <v>0.101525</v>
      </c>
      <c r="J705" s="399">
        <v>30895</v>
      </c>
    </row>
    <row r="706" spans="1:10" ht="14.5" customHeight="1" x14ac:dyDescent="0.15">
      <c r="A706" s="116">
        <v>17</v>
      </c>
      <c r="B706" s="399">
        <v>30926</v>
      </c>
      <c r="C706" s="16" t="s">
        <v>3329</v>
      </c>
      <c r="D706" s="5"/>
      <c r="E706" s="5"/>
      <c r="F706" s="107">
        <v>2.0000000000000001E-4</v>
      </c>
      <c r="G706" s="5"/>
      <c r="H706" s="111">
        <v>1.08041666666667E-2</v>
      </c>
      <c r="I706" s="111">
        <f t="shared" si="10"/>
        <v>-1.0604166666666699E-2</v>
      </c>
      <c r="J706" s="399">
        <v>30926</v>
      </c>
    </row>
    <row r="707" spans="1:10" ht="14.5" customHeight="1" x14ac:dyDescent="0.15">
      <c r="A707" s="116">
        <v>17</v>
      </c>
      <c r="B707" s="399">
        <v>30956</v>
      </c>
      <c r="C707" s="16" t="s">
        <v>3329</v>
      </c>
      <c r="D707" s="5"/>
      <c r="E707" s="5"/>
      <c r="F707" s="107">
        <v>2.5999999999999999E-3</v>
      </c>
      <c r="G707" s="5"/>
      <c r="H707" s="111">
        <v>1.0725E-2</v>
      </c>
      <c r="I707" s="111">
        <f t="shared" si="10"/>
        <v>-8.1250000000000003E-3</v>
      </c>
      <c r="J707" s="399">
        <v>30956</v>
      </c>
    </row>
    <row r="708" spans="1:10" ht="14.5" customHeight="1" x14ac:dyDescent="0.15">
      <c r="A708" s="116">
        <v>17</v>
      </c>
      <c r="B708" s="399">
        <v>30987</v>
      </c>
      <c r="C708" s="16" t="s">
        <v>3329</v>
      </c>
      <c r="D708" s="5"/>
      <c r="E708" s="5"/>
      <c r="F708" s="107">
        <v>-1.01E-2</v>
      </c>
      <c r="G708" s="5"/>
      <c r="H708" s="111">
        <v>1.03958333333333E-2</v>
      </c>
      <c r="I708" s="111">
        <f t="shared" si="10"/>
        <v>-2.04958333333333E-2</v>
      </c>
      <c r="J708" s="399">
        <v>30987</v>
      </c>
    </row>
    <row r="709" spans="1:10" ht="14.5" customHeight="1" x14ac:dyDescent="0.15">
      <c r="A709" s="116">
        <v>17</v>
      </c>
      <c r="B709" s="399">
        <v>31017</v>
      </c>
      <c r="C709" s="16" t="s">
        <v>3329</v>
      </c>
      <c r="D709" s="5"/>
      <c r="E709" s="5"/>
      <c r="F709" s="107">
        <v>2.53E-2</v>
      </c>
      <c r="G709" s="5"/>
      <c r="H709" s="111">
        <v>1.0262500000000001E-2</v>
      </c>
      <c r="I709" s="111">
        <f t="shared" si="10"/>
        <v>1.5037499999999999E-2</v>
      </c>
      <c r="J709" s="399">
        <v>31017</v>
      </c>
    </row>
    <row r="710" spans="1:10" ht="14.5" customHeight="1" x14ac:dyDescent="0.15">
      <c r="A710" s="116">
        <v>17</v>
      </c>
      <c r="B710" s="399">
        <v>31048</v>
      </c>
      <c r="C710" s="16" t="s">
        <v>3329</v>
      </c>
      <c r="D710" s="5"/>
      <c r="E710" s="5"/>
      <c r="F710" s="107">
        <v>7.6799999999999993E-2</v>
      </c>
      <c r="G710" s="5"/>
      <c r="H710" s="111">
        <v>1.0212499999999999E-2</v>
      </c>
      <c r="I710" s="111">
        <f t="shared" si="10"/>
        <v>6.6587499999999994E-2</v>
      </c>
      <c r="J710" s="399">
        <v>31048</v>
      </c>
    </row>
    <row r="711" spans="1:10" ht="14.5" customHeight="1" x14ac:dyDescent="0.15">
      <c r="A711" s="116">
        <v>17</v>
      </c>
      <c r="B711" s="399">
        <v>31079</v>
      </c>
      <c r="C711" s="16" t="s">
        <v>3329</v>
      </c>
      <c r="D711" s="5"/>
      <c r="E711" s="5"/>
      <c r="F711" s="107">
        <v>1.37E-2</v>
      </c>
      <c r="G711" s="5"/>
      <c r="H711" s="111">
        <v>1.02583333333333E-2</v>
      </c>
      <c r="I711" s="111">
        <f t="shared" si="10"/>
        <v>3.4416666666667005E-3</v>
      </c>
      <c r="J711" s="399">
        <v>31079</v>
      </c>
    </row>
    <row r="712" spans="1:10" ht="14.5" customHeight="1" x14ac:dyDescent="0.15">
      <c r="A712" s="116">
        <v>17</v>
      </c>
      <c r="B712" s="399">
        <v>31107</v>
      </c>
      <c r="C712" s="16" t="s">
        <v>3329</v>
      </c>
      <c r="D712" s="5"/>
      <c r="E712" s="5"/>
      <c r="F712" s="107">
        <v>1.8E-3</v>
      </c>
      <c r="G712" s="5"/>
      <c r="H712" s="111">
        <v>1.06125E-2</v>
      </c>
      <c r="I712" s="111">
        <f t="shared" si="10"/>
        <v>-8.8125000000000009E-3</v>
      </c>
      <c r="J712" s="399">
        <v>31107</v>
      </c>
    </row>
    <row r="713" spans="1:10" ht="14.5" customHeight="1" x14ac:dyDescent="0.15">
      <c r="A713" s="116">
        <v>17</v>
      </c>
      <c r="B713" s="399">
        <v>31138</v>
      </c>
      <c r="C713" s="16" t="s">
        <v>3329</v>
      </c>
      <c r="D713" s="5"/>
      <c r="E713" s="5"/>
      <c r="F713" s="107">
        <v>-3.2000000000000002E-3</v>
      </c>
      <c r="G713" s="5"/>
      <c r="H713" s="111">
        <v>1.03833333333333E-2</v>
      </c>
      <c r="I713" s="111">
        <f t="shared" si="10"/>
        <v>-1.35833333333333E-2</v>
      </c>
      <c r="J713" s="399">
        <v>31138</v>
      </c>
    </row>
    <row r="714" spans="1:10" ht="14.5" customHeight="1" x14ac:dyDescent="0.15">
      <c r="A714" s="116">
        <v>17</v>
      </c>
      <c r="B714" s="399">
        <v>31168</v>
      </c>
      <c r="C714" s="16" t="s">
        <v>3329</v>
      </c>
      <c r="D714" s="5"/>
      <c r="E714" s="5"/>
      <c r="F714" s="107">
        <v>6.1499999999999999E-2</v>
      </c>
      <c r="G714" s="5"/>
      <c r="H714" s="111">
        <v>1.00083333333333E-2</v>
      </c>
      <c r="I714" s="111">
        <f t="shared" si="10"/>
        <v>5.1491666666666699E-2</v>
      </c>
      <c r="J714" s="399">
        <v>31168</v>
      </c>
    </row>
    <row r="715" spans="1:10" ht="14.5" customHeight="1" x14ac:dyDescent="0.15">
      <c r="A715" s="116">
        <v>17</v>
      </c>
      <c r="B715" s="399">
        <v>31199</v>
      </c>
      <c r="C715" s="16" t="s">
        <v>3329</v>
      </c>
      <c r="D715" s="5"/>
      <c r="E715" s="5"/>
      <c r="F715" s="107">
        <v>1.5900000000000001E-2</v>
      </c>
      <c r="G715" s="5"/>
      <c r="H715" s="111">
        <v>9.3333333333333306E-3</v>
      </c>
      <c r="I715" s="111">
        <f t="shared" si="10"/>
        <v>6.5666666666666703E-3</v>
      </c>
      <c r="J715" s="399">
        <v>31199</v>
      </c>
    </row>
    <row r="716" spans="1:10" ht="14.5" customHeight="1" x14ac:dyDescent="0.15">
      <c r="A716" s="116">
        <v>17</v>
      </c>
      <c r="B716" s="399">
        <v>31229</v>
      </c>
      <c r="C716" s="16" t="s">
        <v>3329</v>
      </c>
      <c r="D716" s="5"/>
      <c r="E716" s="5"/>
      <c r="F716" s="107">
        <v>-2.5999999999999999E-3</v>
      </c>
      <c r="G716" s="5"/>
      <c r="H716" s="111">
        <v>9.3291666666666696E-3</v>
      </c>
      <c r="I716" s="111">
        <f t="shared" si="10"/>
        <v>-1.192916666666667E-2</v>
      </c>
      <c r="J716" s="399">
        <v>31229</v>
      </c>
    </row>
    <row r="717" spans="1:10" ht="14.5" customHeight="1" x14ac:dyDescent="0.15">
      <c r="A717" s="116">
        <v>17</v>
      </c>
      <c r="B717" s="399">
        <v>31260</v>
      </c>
      <c r="C717" s="16" t="s">
        <v>3329</v>
      </c>
      <c r="D717" s="5"/>
      <c r="E717" s="5"/>
      <c r="F717" s="107">
        <v>-6.1000000000000004E-3</v>
      </c>
      <c r="G717" s="5"/>
      <c r="H717" s="111">
        <v>9.3833333333333303E-3</v>
      </c>
      <c r="I717" s="111">
        <f t="shared" si="10"/>
        <v>-1.5483333333333332E-2</v>
      </c>
      <c r="J717" s="399">
        <v>31260</v>
      </c>
    </row>
    <row r="718" spans="1:10" ht="14.5" customHeight="1" x14ac:dyDescent="0.15">
      <c r="A718" s="116">
        <v>17</v>
      </c>
      <c r="B718" s="399">
        <v>31291</v>
      </c>
      <c r="C718" s="16" t="s">
        <v>3329</v>
      </c>
      <c r="D718" s="5"/>
      <c r="E718" s="5"/>
      <c r="F718" s="107">
        <v>-3.2099999999999997E-2</v>
      </c>
      <c r="G718" s="5"/>
      <c r="H718" s="111">
        <v>9.3875E-3</v>
      </c>
      <c r="I718" s="111">
        <f t="shared" si="10"/>
        <v>-4.1487499999999997E-2</v>
      </c>
      <c r="J718" s="399">
        <v>31291</v>
      </c>
    </row>
    <row r="719" spans="1:10" ht="14.5" customHeight="1" x14ac:dyDescent="0.15">
      <c r="A719" s="116">
        <v>17</v>
      </c>
      <c r="B719" s="399">
        <v>31321</v>
      </c>
      <c r="C719" s="16" t="s">
        <v>3329</v>
      </c>
      <c r="D719" s="5"/>
      <c r="E719" s="5"/>
      <c r="F719" s="107">
        <v>4.4699999999999997E-2</v>
      </c>
      <c r="G719" s="5"/>
      <c r="H719" s="111">
        <v>9.3624999999999993E-3</v>
      </c>
      <c r="I719" s="111">
        <f t="shared" si="10"/>
        <v>3.5337499999999994E-2</v>
      </c>
      <c r="J719" s="399">
        <v>31321</v>
      </c>
    </row>
    <row r="720" spans="1:10" ht="14.5" customHeight="1" x14ac:dyDescent="0.15">
      <c r="A720" s="116">
        <v>17</v>
      </c>
      <c r="B720" s="399">
        <v>31352</v>
      </c>
      <c r="C720" s="16" t="s">
        <v>3329</v>
      </c>
      <c r="D720" s="5"/>
      <c r="E720" s="5"/>
      <c r="F720" s="107">
        <v>7.1599999999999997E-2</v>
      </c>
      <c r="G720" s="5"/>
      <c r="H720" s="111">
        <v>9.00833333333333E-3</v>
      </c>
      <c r="I720" s="111">
        <f t="shared" si="10"/>
        <v>6.259166666666667E-2</v>
      </c>
      <c r="J720" s="399">
        <v>31352</v>
      </c>
    </row>
    <row r="721" spans="1:10" ht="14.5" customHeight="1" x14ac:dyDescent="0.15">
      <c r="A721" s="116">
        <v>17</v>
      </c>
      <c r="B721" s="399">
        <v>31382</v>
      </c>
      <c r="C721" s="16" t="s">
        <v>3329</v>
      </c>
      <c r="D721" s="5"/>
      <c r="E721" s="5"/>
      <c r="F721" s="107">
        <v>4.6699999999999998E-2</v>
      </c>
      <c r="G721" s="5"/>
      <c r="H721" s="111">
        <v>8.6625000000000001E-3</v>
      </c>
      <c r="I721" s="111">
        <f t="shared" si="10"/>
        <v>3.8037500000000002E-2</v>
      </c>
      <c r="J721" s="399">
        <v>31382</v>
      </c>
    </row>
    <row r="722" spans="1:10" ht="14.5" customHeight="1" x14ac:dyDescent="0.15">
      <c r="A722" s="116">
        <v>17</v>
      </c>
      <c r="B722" s="399">
        <v>31413</v>
      </c>
      <c r="C722" s="16" t="s">
        <v>3329</v>
      </c>
      <c r="D722" s="5"/>
      <c r="E722" s="5"/>
      <c r="F722" s="107">
        <v>4.4000000000000003E-3</v>
      </c>
      <c r="G722" s="5"/>
      <c r="H722" s="111">
        <v>8.5458333333333306E-3</v>
      </c>
      <c r="I722" s="111">
        <f t="shared" si="10"/>
        <v>-4.1458333333333304E-3</v>
      </c>
      <c r="J722" s="399">
        <v>31413</v>
      </c>
    </row>
    <row r="723" spans="1:10" ht="14.5" customHeight="1" x14ac:dyDescent="0.15">
      <c r="A723" s="116">
        <v>17</v>
      </c>
      <c r="B723" s="399">
        <v>31444</v>
      </c>
      <c r="C723" s="16" t="s">
        <v>3329</v>
      </c>
      <c r="D723" s="5"/>
      <c r="E723" s="5"/>
      <c r="F723" s="107">
        <v>7.6100000000000001E-2</v>
      </c>
      <c r="G723" s="5"/>
      <c r="H723" s="111">
        <v>8.2500000000000004E-3</v>
      </c>
      <c r="I723" s="111">
        <f t="shared" si="10"/>
        <v>6.7849999999999994E-2</v>
      </c>
      <c r="J723" s="399">
        <v>31444</v>
      </c>
    </row>
    <row r="724" spans="1:10" ht="14.5" customHeight="1" x14ac:dyDescent="0.15">
      <c r="A724" s="116">
        <v>17</v>
      </c>
      <c r="B724" s="399">
        <v>31472</v>
      </c>
      <c r="C724" s="16" t="s">
        <v>3329</v>
      </c>
      <c r="D724" s="5"/>
      <c r="E724" s="5"/>
      <c r="F724" s="107">
        <v>5.5399999999999998E-2</v>
      </c>
      <c r="G724" s="5"/>
      <c r="H724" s="111">
        <v>7.7041666666666699E-3</v>
      </c>
      <c r="I724" s="111">
        <f t="shared" si="10"/>
        <v>4.7695833333333326E-2</v>
      </c>
      <c r="J724" s="399">
        <v>31472</v>
      </c>
    </row>
    <row r="725" spans="1:10" ht="14.5" customHeight="1" x14ac:dyDescent="0.15">
      <c r="A725" s="116">
        <v>17</v>
      </c>
      <c r="B725" s="399">
        <v>31503</v>
      </c>
      <c r="C725" s="16" t="s">
        <v>3329</v>
      </c>
      <c r="D725" s="5"/>
      <c r="E725" s="5"/>
      <c r="F725" s="107">
        <v>-1.24E-2</v>
      </c>
      <c r="G725" s="5"/>
      <c r="H725" s="111">
        <v>7.4999999999999997E-3</v>
      </c>
      <c r="I725" s="111">
        <f t="shared" si="10"/>
        <v>-1.9900000000000001E-2</v>
      </c>
      <c r="J725" s="399">
        <v>31503</v>
      </c>
    </row>
    <row r="726" spans="1:10" ht="14.5" customHeight="1" x14ac:dyDescent="0.15">
      <c r="A726" s="116">
        <v>17</v>
      </c>
      <c r="B726" s="399">
        <v>31533</v>
      </c>
      <c r="C726" s="16" t="s">
        <v>3329</v>
      </c>
      <c r="D726" s="5"/>
      <c r="E726" s="5"/>
      <c r="F726" s="107">
        <v>5.4899999999999997E-2</v>
      </c>
      <c r="G726" s="5"/>
      <c r="H726" s="111">
        <v>7.7166666666666703E-3</v>
      </c>
      <c r="I726" s="111">
        <f t="shared" si="10"/>
        <v>4.7183333333333327E-2</v>
      </c>
      <c r="J726" s="399">
        <v>31533</v>
      </c>
    </row>
    <row r="727" spans="1:10" ht="14.5" customHeight="1" x14ac:dyDescent="0.15">
      <c r="A727" s="116">
        <v>17</v>
      </c>
      <c r="B727" s="399">
        <v>31564</v>
      </c>
      <c r="C727" s="16" t="s">
        <v>3329</v>
      </c>
      <c r="D727" s="5"/>
      <c r="E727" s="5"/>
      <c r="F727" s="107">
        <v>1.66E-2</v>
      </c>
      <c r="G727" s="5"/>
      <c r="H727" s="111">
        <v>7.7583333333333298E-3</v>
      </c>
      <c r="I727" s="111">
        <f t="shared" si="10"/>
        <v>8.8416666666666713E-3</v>
      </c>
      <c r="J727" s="399">
        <v>31564</v>
      </c>
    </row>
    <row r="728" spans="1:10" ht="14.5" customHeight="1" x14ac:dyDescent="0.15">
      <c r="A728" s="116">
        <v>17</v>
      </c>
      <c r="B728" s="399">
        <v>31594</v>
      </c>
      <c r="C728" s="16" t="s">
        <v>3329</v>
      </c>
      <c r="D728" s="5"/>
      <c r="E728" s="5"/>
      <c r="F728" s="107">
        <v>-5.6899999999999999E-2</v>
      </c>
      <c r="G728" s="5"/>
      <c r="H728" s="111">
        <v>7.5666666666666703E-3</v>
      </c>
      <c r="I728" s="111">
        <f t="shared" si="10"/>
        <v>-6.4466666666666672E-2</v>
      </c>
      <c r="J728" s="399">
        <v>31594</v>
      </c>
    </row>
    <row r="729" spans="1:10" ht="14.5" customHeight="1" x14ac:dyDescent="0.15">
      <c r="A729" s="116">
        <v>17</v>
      </c>
      <c r="B729" s="399">
        <v>31625</v>
      </c>
      <c r="C729" s="16" t="s">
        <v>3329</v>
      </c>
      <c r="D729" s="5"/>
      <c r="E729" s="5"/>
      <c r="F729" s="107">
        <v>7.4800000000000005E-2</v>
      </c>
      <c r="G729" s="5"/>
      <c r="H729" s="111">
        <v>7.4749999999999999E-3</v>
      </c>
      <c r="I729" s="111">
        <f t="shared" si="10"/>
        <v>6.732500000000001E-2</v>
      </c>
      <c r="J729" s="399">
        <v>31625</v>
      </c>
    </row>
    <row r="730" spans="1:10" ht="14.5" customHeight="1" x14ac:dyDescent="0.15">
      <c r="A730" s="116">
        <v>17</v>
      </c>
      <c r="B730" s="399">
        <v>31656</v>
      </c>
      <c r="C730" s="16" t="s">
        <v>3329</v>
      </c>
      <c r="D730" s="5"/>
      <c r="E730" s="5"/>
      <c r="F730" s="107">
        <v>-8.2199999999999995E-2</v>
      </c>
      <c r="G730" s="5"/>
      <c r="H730" s="111">
        <v>7.6041666666666697E-3</v>
      </c>
      <c r="I730" s="111">
        <f t="shared" ref="I730:I793" si="11">F730-H730</f>
        <v>-8.9804166666666671E-2</v>
      </c>
      <c r="J730" s="399">
        <v>31656</v>
      </c>
    </row>
    <row r="731" spans="1:10" ht="14.5" customHeight="1" x14ac:dyDescent="0.15">
      <c r="A731" s="116">
        <v>17</v>
      </c>
      <c r="B731" s="399">
        <v>31686</v>
      </c>
      <c r="C731" s="16" t="s">
        <v>3329</v>
      </c>
      <c r="D731" s="5"/>
      <c r="E731" s="5"/>
      <c r="F731" s="107">
        <v>5.5599999999999997E-2</v>
      </c>
      <c r="G731" s="5"/>
      <c r="H731" s="111">
        <v>7.5791666666666698E-3</v>
      </c>
      <c r="I731" s="111">
        <f t="shared" si="11"/>
        <v>4.8020833333333325E-2</v>
      </c>
      <c r="J731" s="399">
        <v>31686</v>
      </c>
    </row>
    <row r="732" spans="1:10" ht="14.5" customHeight="1" x14ac:dyDescent="0.15">
      <c r="A732" s="116">
        <v>17</v>
      </c>
      <c r="B732" s="399">
        <v>31717</v>
      </c>
      <c r="C732" s="16" t="s">
        <v>3329</v>
      </c>
      <c r="D732" s="5"/>
      <c r="E732" s="5"/>
      <c r="F732" s="107">
        <v>2.5600000000000001E-2</v>
      </c>
      <c r="G732" s="5"/>
      <c r="H732" s="111">
        <v>7.45E-3</v>
      </c>
      <c r="I732" s="111">
        <f t="shared" si="11"/>
        <v>1.8149999999999999E-2</v>
      </c>
      <c r="J732" s="399">
        <v>31717</v>
      </c>
    </row>
    <row r="733" spans="1:10" ht="14.5" customHeight="1" x14ac:dyDescent="0.15">
      <c r="A733" s="116">
        <v>17</v>
      </c>
      <c r="B733" s="399">
        <v>31747</v>
      </c>
      <c r="C733" s="16" t="s">
        <v>3329</v>
      </c>
      <c r="D733" s="5"/>
      <c r="E733" s="5"/>
      <c r="F733" s="107">
        <v>-2.64E-2</v>
      </c>
      <c r="G733" s="5"/>
      <c r="H733" s="111">
        <v>7.2958333333333304E-3</v>
      </c>
      <c r="I733" s="111">
        <f t="shared" si="11"/>
        <v>-3.3695833333333328E-2</v>
      </c>
      <c r="J733" s="399">
        <v>31747</v>
      </c>
    </row>
    <row r="734" spans="1:10" ht="14.5" customHeight="1" x14ac:dyDescent="0.15">
      <c r="A734" s="116">
        <v>17</v>
      </c>
      <c r="B734" s="399">
        <v>31778</v>
      </c>
      <c r="C734" s="16" t="s">
        <v>3329</v>
      </c>
      <c r="D734" s="5"/>
      <c r="E734" s="5"/>
      <c r="F734" s="107">
        <v>0.1343</v>
      </c>
      <c r="G734" s="5"/>
      <c r="H734" s="111">
        <v>7.175E-3</v>
      </c>
      <c r="I734" s="111">
        <f t="shared" si="11"/>
        <v>0.12712500000000002</v>
      </c>
      <c r="J734" s="399">
        <v>31778</v>
      </c>
    </row>
    <row r="735" spans="1:10" ht="14.5" customHeight="1" x14ac:dyDescent="0.15">
      <c r="A735" s="116">
        <v>17</v>
      </c>
      <c r="B735" s="399">
        <v>31809</v>
      </c>
      <c r="C735" s="16" t="s">
        <v>3329</v>
      </c>
      <c r="D735" s="5"/>
      <c r="E735" s="5"/>
      <c r="F735" s="107">
        <v>4.1300000000000003E-2</v>
      </c>
      <c r="G735" s="5"/>
      <c r="H735" s="111">
        <v>7.19166666666667E-3</v>
      </c>
      <c r="I735" s="111">
        <f t="shared" si="11"/>
        <v>3.4108333333333331E-2</v>
      </c>
      <c r="J735" s="399">
        <v>31809</v>
      </c>
    </row>
    <row r="736" spans="1:10" ht="14.5" customHeight="1" x14ac:dyDescent="0.15">
      <c r="A736" s="116">
        <v>17</v>
      </c>
      <c r="B736" s="399">
        <v>31837</v>
      </c>
      <c r="C736" s="16" t="s">
        <v>3329</v>
      </c>
      <c r="D736" s="5"/>
      <c r="E736" s="5"/>
      <c r="F736" s="107">
        <v>2.7199999999999998E-2</v>
      </c>
      <c r="G736" s="5"/>
      <c r="H736" s="111">
        <v>7.1666666666666701E-3</v>
      </c>
      <c r="I736" s="111">
        <f t="shared" si="11"/>
        <v>2.0033333333333327E-2</v>
      </c>
      <c r="J736" s="399">
        <v>31837</v>
      </c>
    </row>
    <row r="737" spans="1:10" ht="14.5" customHeight="1" x14ac:dyDescent="0.15">
      <c r="A737" s="116">
        <v>17</v>
      </c>
      <c r="B737" s="399">
        <v>31868</v>
      </c>
      <c r="C737" s="16" t="s">
        <v>3329</v>
      </c>
      <c r="D737" s="5"/>
      <c r="E737" s="5"/>
      <c r="F737" s="107">
        <v>-8.8000000000000005E-3</v>
      </c>
      <c r="G737" s="5"/>
      <c r="H737" s="111">
        <v>7.4999999999999997E-3</v>
      </c>
      <c r="I737" s="111">
        <f t="shared" si="11"/>
        <v>-1.6300000000000002E-2</v>
      </c>
      <c r="J737" s="399">
        <v>31868</v>
      </c>
    </row>
    <row r="738" spans="1:10" ht="14.5" customHeight="1" x14ac:dyDescent="0.15">
      <c r="A738" s="116">
        <v>17</v>
      </c>
      <c r="B738" s="399">
        <v>31898</v>
      </c>
      <c r="C738" s="16" t="s">
        <v>3329</v>
      </c>
      <c r="D738" s="5"/>
      <c r="E738" s="5"/>
      <c r="F738" s="107">
        <v>1.03E-2</v>
      </c>
      <c r="G738" s="5"/>
      <c r="H738" s="111">
        <v>7.8833333333333307E-3</v>
      </c>
      <c r="I738" s="111">
        <f t="shared" si="11"/>
        <v>2.4166666666666694E-3</v>
      </c>
      <c r="J738" s="399">
        <v>31898</v>
      </c>
    </row>
    <row r="739" spans="1:10" ht="14.5" customHeight="1" x14ac:dyDescent="0.15">
      <c r="A739" s="116">
        <v>17</v>
      </c>
      <c r="B739" s="399">
        <v>31929</v>
      </c>
      <c r="C739" s="16" t="s">
        <v>3329</v>
      </c>
      <c r="D739" s="5"/>
      <c r="E739" s="5"/>
      <c r="F739" s="107">
        <v>4.99E-2</v>
      </c>
      <c r="G739" s="5"/>
      <c r="H739" s="111">
        <v>7.9041666666666704E-3</v>
      </c>
      <c r="I739" s="111">
        <f t="shared" si="11"/>
        <v>4.1995833333333329E-2</v>
      </c>
      <c r="J739" s="399">
        <v>31929</v>
      </c>
    </row>
    <row r="740" spans="1:10" ht="14.5" customHeight="1" x14ac:dyDescent="0.15">
      <c r="A740" s="116">
        <v>17</v>
      </c>
      <c r="B740" s="399">
        <v>31959</v>
      </c>
      <c r="C740" s="16" t="s">
        <v>3329</v>
      </c>
      <c r="D740" s="5"/>
      <c r="E740" s="5"/>
      <c r="F740" s="107">
        <v>4.9799999999999997E-2</v>
      </c>
      <c r="G740" s="5"/>
      <c r="H740" s="111">
        <v>7.9458333333333308E-3</v>
      </c>
      <c r="I740" s="111">
        <f t="shared" si="11"/>
        <v>4.1854166666666665E-2</v>
      </c>
      <c r="J740" s="399">
        <v>31959</v>
      </c>
    </row>
    <row r="741" spans="1:10" ht="14.5" customHeight="1" x14ac:dyDescent="0.15">
      <c r="A741" s="116">
        <v>17</v>
      </c>
      <c r="B741" s="399">
        <v>31990</v>
      </c>
      <c r="C741" s="16" t="s">
        <v>3329</v>
      </c>
      <c r="D741" s="5"/>
      <c r="E741" s="5"/>
      <c r="F741" s="107">
        <v>3.85E-2</v>
      </c>
      <c r="G741" s="5"/>
      <c r="H741" s="111">
        <v>8.1375000000000006E-3</v>
      </c>
      <c r="I741" s="111">
        <f t="shared" si="11"/>
        <v>3.0362500000000001E-2</v>
      </c>
      <c r="J741" s="399">
        <v>31990</v>
      </c>
    </row>
    <row r="742" spans="1:10" ht="14.5" customHeight="1" x14ac:dyDescent="0.15">
      <c r="A742" s="116">
        <v>17</v>
      </c>
      <c r="B742" s="399">
        <v>32021</v>
      </c>
      <c r="C742" s="16" t="s">
        <v>3329</v>
      </c>
      <c r="D742" s="5"/>
      <c r="E742" s="5"/>
      <c r="F742" s="107">
        <v>-2.1999999999999999E-2</v>
      </c>
      <c r="G742" s="5"/>
      <c r="H742" s="111">
        <v>8.55416666666667E-3</v>
      </c>
      <c r="I742" s="111">
        <f t="shared" si="11"/>
        <v>-3.0554166666666667E-2</v>
      </c>
      <c r="J742" s="399">
        <v>32021</v>
      </c>
    </row>
    <row r="743" spans="1:10" ht="14.5" customHeight="1" x14ac:dyDescent="0.15">
      <c r="A743" s="116">
        <v>17</v>
      </c>
      <c r="B743" s="399">
        <v>32051</v>
      </c>
      <c r="C743" s="16" t="s">
        <v>3329</v>
      </c>
      <c r="D743" s="5"/>
      <c r="E743" s="5"/>
      <c r="F743" s="107">
        <v>-0.2152</v>
      </c>
      <c r="G743" s="5"/>
      <c r="H743" s="111">
        <v>8.8583333333333292E-3</v>
      </c>
      <c r="I743" s="111">
        <f t="shared" si="11"/>
        <v>-0.22405833333333333</v>
      </c>
      <c r="J743" s="399">
        <v>32051</v>
      </c>
    </row>
    <row r="744" spans="1:10" ht="14.5" customHeight="1" x14ac:dyDescent="0.15">
      <c r="A744" s="116">
        <v>17</v>
      </c>
      <c r="B744" s="399">
        <v>32082</v>
      </c>
      <c r="C744" s="16" t="s">
        <v>3329</v>
      </c>
      <c r="D744" s="5"/>
      <c r="E744" s="5"/>
      <c r="F744" s="107">
        <v>-8.1900000000000001E-2</v>
      </c>
      <c r="G744" s="5"/>
      <c r="H744" s="111">
        <v>8.4499999999999992E-3</v>
      </c>
      <c r="I744" s="111">
        <f t="shared" si="11"/>
        <v>-9.035E-2</v>
      </c>
      <c r="J744" s="399">
        <v>32082</v>
      </c>
    </row>
    <row r="745" spans="1:10" ht="14.5" customHeight="1" x14ac:dyDescent="0.15">
      <c r="A745" s="116">
        <v>17</v>
      </c>
      <c r="B745" s="399">
        <v>32112</v>
      </c>
      <c r="C745" s="16" t="s">
        <v>3329</v>
      </c>
      <c r="D745" s="5"/>
      <c r="E745" s="5"/>
      <c r="F745" s="107">
        <v>7.3800000000000004E-2</v>
      </c>
      <c r="G745" s="5"/>
      <c r="H745" s="111">
        <v>8.5166666666666706E-3</v>
      </c>
      <c r="I745" s="111">
        <f t="shared" si="11"/>
        <v>6.5283333333333332E-2</v>
      </c>
      <c r="J745" s="399">
        <v>32112</v>
      </c>
    </row>
    <row r="746" spans="1:10" ht="14.5" customHeight="1" x14ac:dyDescent="0.15">
      <c r="A746" s="116">
        <v>17</v>
      </c>
      <c r="B746" s="399">
        <v>32143</v>
      </c>
      <c r="C746" s="16" t="s">
        <v>3329</v>
      </c>
      <c r="D746" s="5"/>
      <c r="E746" s="5"/>
      <c r="F746" s="107">
        <v>4.2700000000000002E-2</v>
      </c>
      <c r="G746" s="5"/>
      <c r="H746" s="111">
        <v>8.3208333333333294E-3</v>
      </c>
      <c r="I746" s="111">
        <f t="shared" si="11"/>
        <v>3.4379166666666669E-2</v>
      </c>
      <c r="J746" s="399">
        <v>32143</v>
      </c>
    </row>
    <row r="747" spans="1:10" ht="14.5" customHeight="1" x14ac:dyDescent="0.15">
      <c r="A747" s="116">
        <v>17</v>
      </c>
      <c r="B747" s="399">
        <v>32174</v>
      </c>
      <c r="C747" s="16" t="s">
        <v>3329</v>
      </c>
      <c r="D747" s="5"/>
      <c r="E747" s="5"/>
      <c r="F747" s="107">
        <v>4.7E-2</v>
      </c>
      <c r="G747" s="5"/>
      <c r="H747" s="111">
        <v>7.9166666666666708E-3</v>
      </c>
      <c r="I747" s="111">
        <f t="shared" si="11"/>
        <v>3.9083333333333331E-2</v>
      </c>
      <c r="J747" s="399">
        <v>32174</v>
      </c>
    </row>
    <row r="748" spans="1:10" ht="14.5" customHeight="1" x14ac:dyDescent="0.15">
      <c r="A748" s="116">
        <v>17</v>
      </c>
      <c r="B748" s="399">
        <v>32203</v>
      </c>
      <c r="C748" s="16" t="s">
        <v>3329</v>
      </c>
      <c r="D748" s="5"/>
      <c r="E748" s="5"/>
      <c r="F748" s="107">
        <v>-3.0200000000000001E-2</v>
      </c>
      <c r="G748" s="5"/>
      <c r="H748" s="111">
        <v>7.9083333333333297E-3</v>
      </c>
      <c r="I748" s="111">
        <f t="shared" si="11"/>
        <v>-3.8108333333333327E-2</v>
      </c>
      <c r="J748" s="399">
        <v>32203</v>
      </c>
    </row>
    <row r="749" spans="1:10" ht="14.5" customHeight="1" x14ac:dyDescent="0.15">
      <c r="A749" s="116">
        <v>17</v>
      </c>
      <c r="B749" s="399">
        <v>32234</v>
      </c>
      <c r="C749" s="16" t="s">
        <v>3329</v>
      </c>
      <c r="D749" s="5"/>
      <c r="E749" s="5"/>
      <c r="F749" s="107">
        <v>1.0800000000000001E-2</v>
      </c>
      <c r="G749" s="5"/>
      <c r="H749" s="111">
        <v>8.1375000000000006E-3</v>
      </c>
      <c r="I749" s="111">
        <f t="shared" si="11"/>
        <v>2.6624999999999999E-3</v>
      </c>
      <c r="J749" s="399">
        <v>32234</v>
      </c>
    </row>
    <row r="750" spans="1:10" ht="14.5" customHeight="1" x14ac:dyDescent="0.15">
      <c r="A750" s="116">
        <v>17</v>
      </c>
      <c r="B750" s="399">
        <v>32264</v>
      </c>
      <c r="C750" s="16" t="s">
        <v>3329</v>
      </c>
      <c r="D750" s="5"/>
      <c r="E750" s="5"/>
      <c r="F750" s="107">
        <v>7.7999999999999996E-3</v>
      </c>
      <c r="G750" s="5"/>
      <c r="H750" s="111">
        <v>8.3333333333333297E-3</v>
      </c>
      <c r="I750" s="111">
        <f t="shared" si="11"/>
        <v>-5.3333333333333011E-4</v>
      </c>
      <c r="J750" s="399">
        <v>32264</v>
      </c>
    </row>
    <row r="751" spans="1:10" ht="14.5" customHeight="1" x14ac:dyDescent="0.15">
      <c r="A751" s="116">
        <v>17</v>
      </c>
      <c r="B751" s="399">
        <v>32295</v>
      </c>
      <c r="C751" s="16" t="s">
        <v>3329</v>
      </c>
      <c r="D751" s="5"/>
      <c r="E751" s="5"/>
      <c r="F751" s="107">
        <v>4.6399999999999997E-2</v>
      </c>
      <c r="G751" s="5"/>
      <c r="H751" s="111">
        <v>8.3291666666666705E-3</v>
      </c>
      <c r="I751" s="111">
        <f t="shared" si="11"/>
        <v>3.8070833333333325E-2</v>
      </c>
      <c r="J751" s="399">
        <v>32295</v>
      </c>
    </row>
    <row r="752" spans="1:10" ht="14.5" customHeight="1" x14ac:dyDescent="0.15">
      <c r="A752" s="116">
        <v>17</v>
      </c>
      <c r="B752" s="399">
        <v>32325</v>
      </c>
      <c r="C752" s="16" t="s">
        <v>3329</v>
      </c>
      <c r="D752" s="5"/>
      <c r="E752" s="5"/>
      <c r="F752" s="107">
        <v>-4.0000000000000001E-3</v>
      </c>
      <c r="G752" s="5"/>
      <c r="H752" s="111">
        <v>8.4250000000000002E-3</v>
      </c>
      <c r="I752" s="111">
        <f t="shared" si="11"/>
        <v>-1.2425E-2</v>
      </c>
      <c r="J752" s="399">
        <v>32325</v>
      </c>
    </row>
    <row r="753" spans="1:10" ht="14.5" customHeight="1" x14ac:dyDescent="0.15">
      <c r="A753" s="116">
        <v>17</v>
      </c>
      <c r="B753" s="399">
        <v>32356</v>
      </c>
      <c r="C753" s="16" t="s">
        <v>3329</v>
      </c>
      <c r="D753" s="5"/>
      <c r="E753" s="5"/>
      <c r="F753" s="107">
        <v>-3.3099999999999997E-2</v>
      </c>
      <c r="G753" s="5"/>
      <c r="H753" s="111">
        <v>8.5333333333333303E-3</v>
      </c>
      <c r="I753" s="111">
        <f t="shared" si="11"/>
        <v>-4.1633333333333328E-2</v>
      </c>
      <c r="J753" s="399">
        <v>32356</v>
      </c>
    </row>
    <row r="754" spans="1:10" ht="14.5" customHeight="1" x14ac:dyDescent="0.15">
      <c r="A754" s="116">
        <v>17</v>
      </c>
      <c r="B754" s="399">
        <v>32387</v>
      </c>
      <c r="C754" s="16" t="s">
        <v>3329</v>
      </c>
      <c r="D754" s="5"/>
      <c r="E754" s="5"/>
      <c r="F754" s="107">
        <v>4.24E-2</v>
      </c>
      <c r="G754" s="5"/>
      <c r="H754" s="111">
        <v>8.2833333333333301E-3</v>
      </c>
      <c r="I754" s="111">
        <f t="shared" si="11"/>
        <v>3.411666666666667E-2</v>
      </c>
      <c r="J754" s="399">
        <v>32387</v>
      </c>
    </row>
    <row r="755" spans="1:10" ht="14.5" customHeight="1" x14ac:dyDescent="0.15">
      <c r="A755" s="116">
        <v>17</v>
      </c>
      <c r="B755" s="399">
        <v>32417</v>
      </c>
      <c r="C755" s="16" t="s">
        <v>3329</v>
      </c>
      <c r="D755" s="5"/>
      <c r="E755" s="5"/>
      <c r="F755" s="107">
        <v>2.7300000000000001E-2</v>
      </c>
      <c r="G755" s="5"/>
      <c r="H755" s="111">
        <v>8.0000000000000002E-3</v>
      </c>
      <c r="I755" s="111">
        <f t="shared" si="11"/>
        <v>1.9300000000000001E-2</v>
      </c>
      <c r="J755" s="399">
        <v>32417</v>
      </c>
    </row>
    <row r="756" spans="1:10" ht="14.5" customHeight="1" x14ac:dyDescent="0.15">
      <c r="A756" s="116">
        <v>17</v>
      </c>
      <c r="B756" s="399">
        <v>32448</v>
      </c>
      <c r="C756" s="16" t="s">
        <v>3329</v>
      </c>
      <c r="D756" s="5"/>
      <c r="E756" s="5"/>
      <c r="F756" s="107">
        <v>-1.4200000000000001E-2</v>
      </c>
      <c r="G756" s="5"/>
      <c r="H756" s="111">
        <v>7.9874999999999998E-3</v>
      </c>
      <c r="I756" s="111">
        <f t="shared" si="11"/>
        <v>-2.2187499999999999E-2</v>
      </c>
      <c r="J756" s="399">
        <v>32448</v>
      </c>
    </row>
    <row r="757" spans="1:10" ht="14.5" customHeight="1" x14ac:dyDescent="0.15">
      <c r="A757" s="116">
        <v>17</v>
      </c>
      <c r="B757" s="399">
        <v>32478</v>
      </c>
      <c r="C757" s="16" t="s">
        <v>3329</v>
      </c>
      <c r="D757" s="5"/>
      <c r="E757" s="5"/>
      <c r="F757" s="107">
        <v>1.8100000000000002E-2</v>
      </c>
      <c r="G757" s="5"/>
      <c r="H757" s="111">
        <v>8.0750000000000006E-3</v>
      </c>
      <c r="I757" s="111">
        <f t="shared" si="11"/>
        <v>1.0025000000000001E-2</v>
      </c>
      <c r="J757" s="399">
        <v>32478</v>
      </c>
    </row>
    <row r="758" spans="1:10" ht="14.5" customHeight="1" x14ac:dyDescent="0.15">
      <c r="A758" s="116">
        <v>17</v>
      </c>
      <c r="B758" s="399">
        <v>32509</v>
      </c>
      <c r="C758" s="16" t="s">
        <v>3329</v>
      </c>
      <c r="D758" s="5"/>
      <c r="E758" s="5"/>
      <c r="F758" s="107">
        <v>7.2300000000000003E-2</v>
      </c>
      <c r="G758" s="5"/>
      <c r="H758" s="111">
        <v>8.0958333333333299E-3</v>
      </c>
      <c r="I758" s="111">
        <f t="shared" si="11"/>
        <v>6.4204166666666673E-2</v>
      </c>
      <c r="J758" s="399">
        <v>32509</v>
      </c>
    </row>
    <row r="759" spans="1:10" ht="14.5" customHeight="1" x14ac:dyDescent="0.15">
      <c r="A759" s="116">
        <v>17</v>
      </c>
      <c r="B759" s="399">
        <v>32540</v>
      </c>
      <c r="C759" s="16" t="s">
        <v>3329</v>
      </c>
      <c r="D759" s="5"/>
      <c r="E759" s="5"/>
      <c r="F759" s="107">
        <v>-2.4899999999999999E-2</v>
      </c>
      <c r="G759" s="5"/>
      <c r="H759" s="111">
        <v>8.1124999999999999E-3</v>
      </c>
      <c r="I759" s="111">
        <f t="shared" si="11"/>
        <v>-3.30125E-2</v>
      </c>
      <c r="J759" s="399">
        <v>32540</v>
      </c>
    </row>
    <row r="760" spans="1:10" ht="14.5" customHeight="1" x14ac:dyDescent="0.15">
      <c r="A760" s="116">
        <v>17</v>
      </c>
      <c r="B760" s="399">
        <v>32568</v>
      </c>
      <c r="C760" s="16" t="s">
        <v>3329</v>
      </c>
      <c r="D760" s="5"/>
      <c r="E760" s="5"/>
      <c r="F760" s="107">
        <v>2.3599999999999999E-2</v>
      </c>
      <c r="G760" s="5"/>
      <c r="H760" s="111">
        <v>8.2416666666666697E-3</v>
      </c>
      <c r="I760" s="111">
        <f t="shared" si="11"/>
        <v>1.535833333333333E-2</v>
      </c>
      <c r="J760" s="399">
        <v>32568</v>
      </c>
    </row>
    <row r="761" spans="1:10" ht="14.5" customHeight="1" x14ac:dyDescent="0.15">
      <c r="A761" s="116">
        <v>17</v>
      </c>
      <c r="B761" s="399">
        <v>32599</v>
      </c>
      <c r="C761" s="16" t="s">
        <v>3329</v>
      </c>
      <c r="D761" s="5"/>
      <c r="E761" s="5"/>
      <c r="F761" s="107">
        <v>5.16E-2</v>
      </c>
      <c r="G761" s="5"/>
      <c r="H761" s="111">
        <v>8.22083333333333E-3</v>
      </c>
      <c r="I761" s="111">
        <f t="shared" si="11"/>
        <v>4.337916666666667E-2</v>
      </c>
      <c r="J761" s="399">
        <v>32599</v>
      </c>
    </row>
    <row r="762" spans="1:10" ht="14.5" customHeight="1" x14ac:dyDescent="0.15">
      <c r="A762" s="116">
        <v>17</v>
      </c>
      <c r="B762" s="399">
        <v>32629</v>
      </c>
      <c r="C762" s="16" t="s">
        <v>3329</v>
      </c>
      <c r="D762" s="5"/>
      <c r="E762" s="5"/>
      <c r="F762" s="107">
        <v>4.02E-2</v>
      </c>
      <c r="G762" s="5"/>
      <c r="H762" s="111">
        <v>8.0499999999999999E-3</v>
      </c>
      <c r="I762" s="111">
        <f t="shared" si="11"/>
        <v>3.2149999999999998E-2</v>
      </c>
      <c r="J762" s="399">
        <v>32629</v>
      </c>
    </row>
    <row r="763" spans="1:10" ht="14.5" customHeight="1" x14ac:dyDescent="0.15">
      <c r="A763" s="116">
        <v>17</v>
      </c>
      <c r="B763" s="399">
        <v>32660</v>
      </c>
      <c r="C763" s="16" t="s">
        <v>3329</v>
      </c>
      <c r="D763" s="5"/>
      <c r="E763" s="5"/>
      <c r="F763" s="107">
        <v>-5.4000000000000003E-3</v>
      </c>
      <c r="G763" s="5"/>
      <c r="H763" s="111">
        <v>7.6625E-3</v>
      </c>
      <c r="I763" s="111">
        <f t="shared" si="11"/>
        <v>-1.3062500000000001E-2</v>
      </c>
      <c r="J763" s="399">
        <v>32660</v>
      </c>
    </row>
    <row r="764" spans="1:10" ht="14.5" customHeight="1" x14ac:dyDescent="0.15">
      <c r="A764" s="116">
        <v>17</v>
      </c>
      <c r="B764" s="399">
        <v>32690</v>
      </c>
      <c r="C764" s="16" t="s">
        <v>3329</v>
      </c>
      <c r="D764" s="5"/>
      <c r="E764" s="5"/>
      <c r="F764" s="107">
        <v>8.9800000000000005E-2</v>
      </c>
      <c r="G764" s="5"/>
      <c r="H764" s="111">
        <v>7.5291666666666701E-3</v>
      </c>
      <c r="I764" s="111">
        <f t="shared" si="11"/>
        <v>8.2270833333333335E-2</v>
      </c>
      <c r="J764" s="399">
        <v>32690</v>
      </c>
    </row>
    <row r="765" spans="1:10" ht="14.5" customHeight="1" x14ac:dyDescent="0.15">
      <c r="A765" s="116">
        <v>17</v>
      </c>
      <c r="B765" s="399">
        <v>32721</v>
      </c>
      <c r="C765" s="16" t="s">
        <v>3329</v>
      </c>
      <c r="D765" s="5"/>
      <c r="E765" s="5"/>
      <c r="F765" s="107">
        <v>1.9300000000000001E-2</v>
      </c>
      <c r="G765" s="5"/>
      <c r="H765" s="111">
        <v>7.5416666666666696E-3</v>
      </c>
      <c r="I765" s="111">
        <f t="shared" si="11"/>
        <v>1.1758333333333332E-2</v>
      </c>
      <c r="J765" s="399">
        <v>32721</v>
      </c>
    </row>
    <row r="766" spans="1:10" ht="14.5" customHeight="1" x14ac:dyDescent="0.15">
      <c r="A766" s="116">
        <v>17</v>
      </c>
      <c r="B766" s="399">
        <v>32752</v>
      </c>
      <c r="C766" s="16" t="s">
        <v>3329</v>
      </c>
      <c r="D766" s="5"/>
      <c r="E766" s="5"/>
      <c r="F766" s="107">
        <v>-3.8999999999999998E-3</v>
      </c>
      <c r="G766" s="5"/>
      <c r="H766" s="111">
        <v>7.6E-3</v>
      </c>
      <c r="I766" s="111">
        <f t="shared" si="11"/>
        <v>-1.15E-2</v>
      </c>
      <c r="J766" s="399">
        <v>32752</v>
      </c>
    </row>
    <row r="767" spans="1:10" ht="14.5" customHeight="1" x14ac:dyDescent="0.15">
      <c r="A767" s="116">
        <v>17</v>
      </c>
      <c r="B767" s="399">
        <v>32782</v>
      </c>
      <c r="C767" s="16" t="s">
        <v>3329</v>
      </c>
      <c r="D767" s="5"/>
      <c r="E767" s="5"/>
      <c r="F767" s="107">
        <v>-2.3300000000000001E-2</v>
      </c>
      <c r="G767" s="5"/>
      <c r="H767" s="111">
        <v>7.5458333333333297E-3</v>
      </c>
      <c r="I767" s="111">
        <f t="shared" si="11"/>
        <v>-3.0845833333333329E-2</v>
      </c>
      <c r="J767" s="399">
        <v>32782</v>
      </c>
    </row>
    <row r="768" spans="1:10" ht="14.5" customHeight="1" x14ac:dyDescent="0.15">
      <c r="A768" s="116">
        <v>17</v>
      </c>
      <c r="B768" s="399">
        <v>32813</v>
      </c>
      <c r="C768" s="16" t="s">
        <v>3329</v>
      </c>
      <c r="D768" s="5"/>
      <c r="E768" s="5"/>
      <c r="F768" s="107">
        <v>2.0799999999999999E-2</v>
      </c>
      <c r="G768" s="5"/>
      <c r="H768" s="111">
        <v>7.5125000000000001E-3</v>
      </c>
      <c r="I768" s="111">
        <f t="shared" si="11"/>
        <v>1.3287499999999999E-2</v>
      </c>
      <c r="J768" s="399">
        <v>32813</v>
      </c>
    </row>
    <row r="769" spans="1:10" ht="14.5" customHeight="1" x14ac:dyDescent="0.15">
      <c r="A769" s="116">
        <v>17</v>
      </c>
      <c r="B769" s="399">
        <v>32843</v>
      </c>
      <c r="C769" s="16" t="s">
        <v>3329</v>
      </c>
      <c r="D769" s="5"/>
      <c r="E769" s="5"/>
      <c r="F769" s="107">
        <v>2.3599999999999999E-2</v>
      </c>
      <c r="G769" s="5"/>
      <c r="H769" s="111">
        <v>7.4875000000000002E-3</v>
      </c>
      <c r="I769" s="111">
        <f t="shared" si="11"/>
        <v>1.6112499999999998E-2</v>
      </c>
      <c r="J769" s="399">
        <v>32843</v>
      </c>
    </row>
    <row r="770" spans="1:10" ht="14.5" customHeight="1" x14ac:dyDescent="0.15">
      <c r="A770" s="116">
        <v>17</v>
      </c>
      <c r="B770" s="399">
        <v>32874</v>
      </c>
      <c r="C770" s="16" t="s">
        <v>3329</v>
      </c>
      <c r="D770" s="5"/>
      <c r="E770" s="5"/>
      <c r="F770" s="107">
        <v>-6.7100000000000007E-2</v>
      </c>
      <c r="G770" s="5"/>
      <c r="H770" s="111">
        <v>7.6083333333333298E-3</v>
      </c>
      <c r="I770" s="111">
        <f t="shared" si="11"/>
        <v>-7.4708333333333335E-2</v>
      </c>
      <c r="J770" s="399">
        <v>32874</v>
      </c>
    </row>
    <row r="771" spans="1:10" ht="14.5" customHeight="1" x14ac:dyDescent="0.15">
      <c r="A771" s="116">
        <v>17</v>
      </c>
      <c r="B771" s="399">
        <v>32905</v>
      </c>
      <c r="C771" s="16" t="s">
        <v>3329</v>
      </c>
      <c r="D771" s="5"/>
      <c r="E771" s="5"/>
      <c r="F771" s="107">
        <v>1.29E-2</v>
      </c>
      <c r="G771" s="5"/>
      <c r="H771" s="111">
        <v>7.7749999999999998E-3</v>
      </c>
      <c r="I771" s="111">
        <f t="shared" si="11"/>
        <v>5.1250000000000002E-3</v>
      </c>
      <c r="J771" s="399">
        <v>32905</v>
      </c>
    </row>
    <row r="772" spans="1:10" ht="14.5" customHeight="1" x14ac:dyDescent="0.15">
      <c r="A772" s="116">
        <v>17</v>
      </c>
      <c r="B772" s="399">
        <v>32933</v>
      </c>
      <c r="C772" s="16" t="s">
        <v>3329</v>
      </c>
      <c r="D772" s="5"/>
      <c r="E772" s="5"/>
      <c r="F772" s="107">
        <v>2.63E-2</v>
      </c>
      <c r="G772" s="5"/>
      <c r="H772" s="111">
        <v>7.8666666666666694E-3</v>
      </c>
      <c r="I772" s="111">
        <f t="shared" si="11"/>
        <v>1.8433333333333329E-2</v>
      </c>
      <c r="J772" s="399">
        <v>32933</v>
      </c>
    </row>
    <row r="773" spans="1:10" ht="14.5" customHeight="1" x14ac:dyDescent="0.15">
      <c r="A773" s="116">
        <v>17</v>
      </c>
      <c r="B773" s="399">
        <v>32964</v>
      </c>
      <c r="C773" s="16" t="s">
        <v>3329</v>
      </c>
      <c r="D773" s="5"/>
      <c r="E773" s="5"/>
      <c r="F773" s="107">
        <v>-2.47E-2</v>
      </c>
      <c r="G773" s="5"/>
      <c r="H773" s="111">
        <v>7.9583333333333294E-3</v>
      </c>
      <c r="I773" s="111">
        <f t="shared" si="11"/>
        <v>-3.2658333333333331E-2</v>
      </c>
      <c r="J773" s="399">
        <v>32964</v>
      </c>
    </row>
    <row r="774" spans="1:10" ht="14.5" customHeight="1" x14ac:dyDescent="0.15">
      <c r="A774" s="116">
        <v>17</v>
      </c>
      <c r="B774" s="399">
        <v>32994</v>
      </c>
      <c r="C774" s="16" t="s">
        <v>3329</v>
      </c>
      <c r="D774" s="5"/>
      <c r="E774" s="5"/>
      <c r="F774" s="107">
        <v>9.7500000000000003E-2</v>
      </c>
      <c r="G774" s="5"/>
      <c r="H774" s="111">
        <v>7.9874999999999998E-3</v>
      </c>
      <c r="I774" s="111">
        <f t="shared" si="11"/>
        <v>8.9512500000000009E-2</v>
      </c>
      <c r="J774" s="399">
        <v>32994</v>
      </c>
    </row>
    <row r="775" spans="1:10" ht="14.5" customHeight="1" x14ac:dyDescent="0.15">
      <c r="A775" s="116">
        <v>17</v>
      </c>
      <c r="B775" s="399">
        <v>33025</v>
      </c>
      <c r="C775" s="16" t="s">
        <v>3329</v>
      </c>
      <c r="D775" s="5"/>
      <c r="E775" s="5"/>
      <c r="F775" s="107">
        <v>-7.0000000000000001E-3</v>
      </c>
      <c r="G775" s="5"/>
      <c r="H775" s="111">
        <v>7.8125E-3</v>
      </c>
      <c r="I775" s="111">
        <f t="shared" si="11"/>
        <v>-1.4812499999999999E-2</v>
      </c>
      <c r="J775" s="399">
        <v>33025</v>
      </c>
    </row>
    <row r="776" spans="1:10" ht="14.5" customHeight="1" x14ac:dyDescent="0.15">
      <c r="A776" s="116">
        <v>17</v>
      </c>
      <c r="B776" s="399">
        <v>33055</v>
      </c>
      <c r="C776" s="16" t="s">
        <v>3329</v>
      </c>
      <c r="D776" s="5"/>
      <c r="E776" s="5"/>
      <c r="F776" s="107">
        <v>-3.2000000000000002E-3</v>
      </c>
      <c r="G776" s="5"/>
      <c r="H776" s="111">
        <v>7.79583333333333E-3</v>
      </c>
      <c r="I776" s="111">
        <f t="shared" si="11"/>
        <v>-1.099583333333333E-2</v>
      </c>
      <c r="J776" s="399">
        <v>33055</v>
      </c>
    </row>
    <row r="777" spans="1:10" ht="14.5" customHeight="1" x14ac:dyDescent="0.15">
      <c r="A777" s="116">
        <v>17</v>
      </c>
      <c r="B777" s="399">
        <v>33086</v>
      </c>
      <c r="C777" s="16" t="s">
        <v>3329</v>
      </c>
      <c r="D777" s="5"/>
      <c r="E777" s="5"/>
      <c r="F777" s="107">
        <v>-9.0300000000000005E-2</v>
      </c>
      <c r="G777" s="5"/>
      <c r="H777" s="111">
        <v>7.9333333333333304E-3</v>
      </c>
      <c r="I777" s="111">
        <f t="shared" si="11"/>
        <v>-9.8233333333333339E-2</v>
      </c>
      <c r="J777" s="399">
        <v>33086</v>
      </c>
    </row>
    <row r="778" spans="1:10" ht="14.5" customHeight="1" x14ac:dyDescent="0.15">
      <c r="A778" s="116">
        <v>17</v>
      </c>
      <c r="B778" s="399">
        <v>33117</v>
      </c>
      <c r="C778" s="16" t="s">
        <v>3329</v>
      </c>
      <c r="D778" s="5"/>
      <c r="E778" s="5"/>
      <c r="F778" s="107">
        <v>-4.9200000000000001E-2</v>
      </c>
      <c r="G778" s="5"/>
      <c r="H778" s="111">
        <v>8.0541666666666695E-3</v>
      </c>
      <c r="I778" s="111">
        <f t="shared" si="11"/>
        <v>-5.7254166666666668E-2</v>
      </c>
      <c r="J778" s="399">
        <v>33117</v>
      </c>
    </row>
    <row r="779" spans="1:10" ht="14.5" customHeight="1" x14ac:dyDescent="0.15">
      <c r="A779" s="116">
        <v>17</v>
      </c>
      <c r="B779" s="399">
        <v>33147</v>
      </c>
      <c r="C779" s="16" t="s">
        <v>3329</v>
      </c>
      <c r="D779" s="5"/>
      <c r="E779" s="5"/>
      <c r="F779" s="107">
        <v>-3.7000000000000002E-3</v>
      </c>
      <c r="G779" s="5"/>
      <c r="H779" s="111">
        <v>8.0416666666666692E-3</v>
      </c>
      <c r="I779" s="111">
        <f t="shared" si="11"/>
        <v>-1.1741666666666669E-2</v>
      </c>
      <c r="J779" s="399">
        <v>33147</v>
      </c>
    </row>
    <row r="780" spans="1:10" ht="14.5" customHeight="1" x14ac:dyDescent="0.15">
      <c r="A780" s="116">
        <v>17</v>
      </c>
      <c r="B780" s="399">
        <v>33178</v>
      </c>
      <c r="C780" s="16" t="s">
        <v>3329</v>
      </c>
      <c r="D780" s="5"/>
      <c r="E780" s="5"/>
      <c r="F780" s="107">
        <v>6.4399999999999999E-2</v>
      </c>
      <c r="G780" s="5"/>
      <c r="H780" s="111">
        <v>7.8708333333333304E-3</v>
      </c>
      <c r="I780" s="111">
        <f t="shared" si="11"/>
        <v>5.6529166666666672E-2</v>
      </c>
      <c r="J780" s="399">
        <v>33178</v>
      </c>
    </row>
    <row r="781" spans="1:10" ht="14.5" customHeight="1" x14ac:dyDescent="0.15">
      <c r="A781" s="116">
        <v>17</v>
      </c>
      <c r="B781" s="399">
        <v>33208</v>
      </c>
      <c r="C781" s="16" t="s">
        <v>3329</v>
      </c>
      <c r="D781" s="5"/>
      <c r="E781" s="5"/>
      <c r="F781" s="107">
        <v>2.7400000000000001E-2</v>
      </c>
      <c r="G781" s="5"/>
      <c r="H781" s="111">
        <v>7.6833333333333302E-3</v>
      </c>
      <c r="I781" s="111">
        <f t="shared" si="11"/>
        <v>1.9716666666666671E-2</v>
      </c>
      <c r="J781" s="399">
        <v>33208</v>
      </c>
    </row>
    <row r="782" spans="1:10" ht="14.5" customHeight="1" x14ac:dyDescent="0.15">
      <c r="A782" s="116">
        <v>17</v>
      </c>
      <c r="B782" s="399">
        <v>33239</v>
      </c>
      <c r="C782" s="16" t="s">
        <v>3329</v>
      </c>
      <c r="D782" s="5"/>
      <c r="E782" s="5"/>
      <c r="F782" s="107">
        <v>4.4200000000000003E-2</v>
      </c>
      <c r="G782" s="5"/>
      <c r="H782" s="111">
        <v>7.6708333333333299E-3</v>
      </c>
      <c r="I782" s="111">
        <f t="shared" si="11"/>
        <v>3.6529166666666675E-2</v>
      </c>
      <c r="J782" s="399">
        <v>33239</v>
      </c>
    </row>
    <row r="783" spans="1:10" ht="14.5" customHeight="1" x14ac:dyDescent="0.15">
      <c r="A783" s="116">
        <v>17</v>
      </c>
      <c r="B783" s="399">
        <v>33270</v>
      </c>
      <c r="C783" s="16" t="s">
        <v>3329</v>
      </c>
      <c r="D783" s="5"/>
      <c r="E783" s="5"/>
      <c r="F783" s="107">
        <v>7.1599999999999997E-2</v>
      </c>
      <c r="G783" s="5"/>
      <c r="H783" s="111">
        <v>7.49583333333333E-3</v>
      </c>
      <c r="I783" s="111">
        <f t="shared" si="11"/>
        <v>6.410416666666667E-2</v>
      </c>
      <c r="J783" s="399">
        <v>33270</v>
      </c>
    </row>
    <row r="784" spans="1:10" ht="14.5" customHeight="1" x14ac:dyDescent="0.15">
      <c r="A784" s="116">
        <v>17</v>
      </c>
      <c r="B784" s="399">
        <v>33298</v>
      </c>
      <c r="C784" s="16" t="s">
        <v>3329</v>
      </c>
      <c r="D784" s="5"/>
      <c r="E784" s="5"/>
      <c r="F784" s="107">
        <v>2.3800000000000002E-2</v>
      </c>
      <c r="G784" s="5"/>
      <c r="H784" s="111">
        <v>7.5583333333333301E-3</v>
      </c>
      <c r="I784" s="111">
        <f t="shared" si="11"/>
        <v>1.6241666666666672E-2</v>
      </c>
      <c r="J784" s="399">
        <v>33298</v>
      </c>
    </row>
    <row r="785" spans="1:10" ht="14.5" customHeight="1" x14ac:dyDescent="0.15">
      <c r="A785" s="116">
        <v>17</v>
      </c>
      <c r="B785" s="399">
        <v>33329</v>
      </c>
      <c r="C785" s="16" t="s">
        <v>3329</v>
      </c>
      <c r="D785" s="5"/>
      <c r="E785" s="5"/>
      <c r="F785" s="107">
        <v>2.8E-3</v>
      </c>
      <c r="G785" s="5"/>
      <c r="H785" s="111">
        <v>7.4916666666666699E-3</v>
      </c>
      <c r="I785" s="111">
        <f t="shared" si="11"/>
        <v>-4.6916666666666704E-3</v>
      </c>
      <c r="J785" s="399">
        <v>33329</v>
      </c>
    </row>
    <row r="786" spans="1:10" ht="14.5" customHeight="1" x14ac:dyDescent="0.15">
      <c r="A786" s="116">
        <v>17</v>
      </c>
      <c r="B786" s="399">
        <v>33359</v>
      </c>
      <c r="C786" s="16" t="s">
        <v>3329</v>
      </c>
      <c r="D786" s="5"/>
      <c r="E786" s="5"/>
      <c r="F786" s="107">
        <v>4.2799999999999998E-2</v>
      </c>
      <c r="G786" s="5"/>
      <c r="H786" s="111">
        <v>7.5041666666666703E-3</v>
      </c>
      <c r="I786" s="111">
        <f t="shared" si="11"/>
        <v>3.5295833333333325E-2</v>
      </c>
      <c r="J786" s="399">
        <v>33359</v>
      </c>
    </row>
    <row r="787" spans="1:10" ht="14.5" customHeight="1" x14ac:dyDescent="0.15">
      <c r="A787" s="116">
        <v>17</v>
      </c>
      <c r="B787" s="399">
        <v>33390</v>
      </c>
      <c r="C787" s="16" t="s">
        <v>3329</v>
      </c>
      <c r="D787" s="5"/>
      <c r="E787" s="5"/>
      <c r="F787" s="107">
        <v>-4.5699999999999998E-2</v>
      </c>
      <c r="G787" s="5"/>
      <c r="H787" s="111">
        <v>7.6208333333333302E-3</v>
      </c>
      <c r="I787" s="111">
        <f t="shared" si="11"/>
        <v>-5.3320833333333331E-2</v>
      </c>
      <c r="J787" s="399">
        <v>33390</v>
      </c>
    </row>
    <row r="788" spans="1:10" ht="14.5" customHeight="1" x14ac:dyDescent="0.15">
      <c r="A788" s="116">
        <v>17</v>
      </c>
      <c r="B788" s="399">
        <v>33420</v>
      </c>
      <c r="C788" s="16" t="s">
        <v>3329</v>
      </c>
      <c r="D788" s="5"/>
      <c r="E788" s="5"/>
      <c r="F788" s="107">
        <v>4.6800000000000001E-2</v>
      </c>
      <c r="G788" s="5"/>
      <c r="H788" s="111">
        <v>7.6041666666666697E-3</v>
      </c>
      <c r="I788" s="111">
        <f t="shared" si="11"/>
        <v>3.9195833333333333E-2</v>
      </c>
      <c r="J788" s="399">
        <v>33420</v>
      </c>
    </row>
    <row r="789" spans="1:10" ht="14.5" customHeight="1" x14ac:dyDescent="0.15">
      <c r="A789" s="116">
        <v>17</v>
      </c>
      <c r="B789" s="399">
        <v>33451</v>
      </c>
      <c r="C789" s="16" t="s">
        <v>3329</v>
      </c>
      <c r="D789" s="5"/>
      <c r="E789" s="5"/>
      <c r="F789" s="107">
        <v>2.35E-2</v>
      </c>
      <c r="G789" s="5"/>
      <c r="H789" s="111">
        <v>7.3916666666666696E-3</v>
      </c>
      <c r="I789" s="111">
        <f t="shared" si="11"/>
        <v>1.6108333333333329E-2</v>
      </c>
      <c r="J789" s="399">
        <v>33451</v>
      </c>
    </row>
    <row r="790" spans="1:10" ht="14.5" customHeight="1" x14ac:dyDescent="0.15">
      <c r="A790" s="116">
        <v>17</v>
      </c>
      <c r="B790" s="399">
        <v>33482</v>
      </c>
      <c r="C790" s="16" t="s">
        <v>3329</v>
      </c>
      <c r="D790" s="5"/>
      <c r="E790" s="5"/>
      <c r="F790" s="107">
        <v>-1.6400000000000001E-2</v>
      </c>
      <c r="G790" s="5"/>
      <c r="H790" s="111">
        <v>7.2791666666666699E-3</v>
      </c>
      <c r="I790" s="111">
        <f t="shared" si="11"/>
        <v>-2.3679166666666671E-2</v>
      </c>
      <c r="J790" s="399">
        <v>33482</v>
      </c>
    </row>
    <row r="791" spans="1:10" ht="14.5" customHeight="1" x14ac:dyDescent="0.15">
      <c r="A791" s="116">
        <v>17</v>
      </c>
      <c r="B791" s="399">
        <v>33512</v>
      </c>
      <c r="C791" s="16" t="s">
        <v>3329</v>
      </c>
      <c r="D791" s="5"/>
      <c r="E791" s="5"/>
      <c r="F791" s="107">
        <v>1.34E-2</v>
      </c>
      <c r="G791" s="5"/>
      <c r="H791" s="111">
        <v>7.2416666666666697E-3</v>
      </c>
      <c r="I791" s="111">
        <f t="shared" si="11"/>
        <v>6.1583333333333308E-3</v>
      </c>
      <c r="J791" s="399">
        <v>33512</v>
      </c>
    </row>
    <row r="792" spans="1:10" ht="14.5" customHeight="1" x14ac:dyDescent="0.15">
      <c r="A792" s="116">
        <v>17</v>
      </c>
      <c r="B792" s="399">
        <v>33543</v>
      </c>
      <c r="C792" s="16" t="s">
        <v>3329</v>
      </c>
      <c r="D792" s="5"/>
      <c r="E792" s="5"/>
      <c r="F792" s="107">
        <v>-4.0399999999999998E-2</v>
      </c>
      <c r="G792" s="5"/>
      <c r="H792" s="111">
        <v>7.19166666666667E-3</v>
      </c>
      <c r="I792" s="111">
        <f t="shared" si="11"/>
        <v>-4.7591666666666671E-2</v>
      </c>
      <c r="J792" s="399">
        <v>33543</v>
      </c>
    </row>
    <row r="793" spans="1:10" ht="14.5" customHeight="1" x14ac:dyDescent="0.15">
      <c r="A793" s="116">
        <v>17</v>
      </c>
      <c r="B793" s="399">
        <v>33573</v>
      </c>
      <c r="C793" s="16" t="s">
        <v>3329</v>
      </c>
      <c r="D793" s="5"/>
      <c r="E793" s="5"/>
      <c r="F793" s="107">
        <v>0.1143</v>
      </c>
      <c r="G793" s="5"/>
      <c r="H793" s="111">
        <v>7.0499999999999998E-3</v>
      </c>
      <c r="I793" s="111">
        <f t="shared" si="11"/>
        <v>0.10725</v>
      </c>
      <c r="J793" s="399">
        <v>33573</v>
      </c>
    </row>
    <row r="794" spans="1:10" ht="14.5" customHeight="1" x14ac:dyDescent="0.15">
      <c r="A794" s="116">
        <v>17</v>
      </c>
      <c r="B794" s="399">
        <v>33604</v>
      </c>
      <c r="C794" s="16" t="s">
        <v>3329</v>
      </c>
      <c r="D794" s="5"/>
      <c r="E794" s="5"/>
      <c r="F794" s="107">
        <v>-1.8599999999999998E-2</v>
      </c>
      <c r="G794" s="5"/>
      <c r="H794" s="111">
        <v>6.9624999999999999E-3</v>
      </c>
      <c r="I794" s="111">
        <f t="shared" ref="I794:I857" si="12">F794-H794</f>
        <v>-2.5562499999999998E-2</v>
      </c>
      <c r="J794" s="399">
        <v>33604</v>
      </c>
    </row>
    <row r="795" spans="1:10" ht="14.5" customHeight="1" x14ac:dyDescent="0.15">
      <c r="A795" s="116">
        <v>17</v>
      </c>
      <c r="B795" s="399">
        <v>33635</v>
      </c>
      <c r="C795" s="16" t="s">
        <v>3329</v>
      </c>
      <c r="D795" s="5"/>
      <c r="E795" s="5"/>
      <c r="F795" s="107">
        <v>1.2800000000000001E-2</v>
      </c>
      <c r="G795" s="5"/>
      <c r="H795" s="111">
        <v>7.0666666666666699E-3</v>
      </c>
      <c r="I795" s="111">
        <f t="shared" si="12"/>
        <v>5.7333333333333307E-3</v>
      </c>
      <c r="J795" s="399">
        <v>33635</v>
      </c>
    </row>
    <row r="796" spans="1:10" ht="14.5" customHeight="1" x14ac:dyDescent="0.15">
      <c r="A796" s="116">
        <v>17</v>
      </c>
      <c r="B796" s="399">
        <v>33664</v>
      </c>
      <c r="C796" s="16" t="s">
        <v>3329</v>
      </c>
      <c r="D796" s="5"/>
      <c r="E796" s="5"/>
      <c r="F796" s="107">
        <v>-1.9599999999999999E-2</v>
      </c>
      <c r="G796" s="5"/>
      <c r="H796" s="111">
        <v>7.1166666666666696E-3</v>
      </c>
      <c r="I796" s="111">
        <f t="shared" si="12"/>
        <v>-2.671666666666667E-2</v>
      </c>
      <c r="J796" s="399">
        <v>33664</v>
      </c>
    </row>
    <row r="797" spans="1:10" ht="14.5" customHeight="1" x14ac:dyDescent="0.15">
      <c r="A797" s="116">
        <v>17</v>
      </c>
      <c r="B797" s="399">
        <v>33695</v>
      </c>
      <c r="C797" s="16" t="s">
        <v>3329</v>
      </c>
      <c r="D797" s="5"/>
      <c r="E797" s="5"/>
      <c r="F797" s="107">
        <v>2.9100000000000001E-2</v>
      </c>
      <c r="G797" s="5"/>
      <c r="H797" s="111">
        <v>7.0916666666666697E-3</v>
      </c>
      <c r="I797" s="111">
        <f t="shared" si="12"/>
        <v>2.2008333333333331E-2</v>
      </c>
      <c r="J797" s="399">
        <v>33695</v>
      </c>
    </row>
    <row r="798" spans="1:10" ht="14.5" customHeight="1" x14ac:dyDescent="0.15">
      <c r="A798" s="116">
        <v>17</v>
      </c>
      <c r="B798" s="399">
        <v>33725</v>
      </c>
      <c r="C798" s="16" t="s">
        <v>3329</v>
      </c>
      <c r="D798" s="5"/>
      <c r="E798" s="5"/>
      <c r="F798" s="107">
        <v>5.4000000000000003E-3</v>
      </c>
      <c r="G798" s="5"/>
      <c r="H798" s="111">
        <v>7.0458333333333302E-3</v>
      </c>
      <c r="I798" s="111">
        <f t="shared" si="12"/>
        <v>-1.6458333333333299E-3</v>
      </c>
      <c r="J798" s="399">
        <v>33725</v>
      </c>
    </row>
    <row r="799" spans="1:10" ht="14.5" customHeight="1" x14ac:dyDescent="0.15">
      <c r="A799" s="116">
        <v>17</v>
      </c>
      <c r="B799" s="399">
        <v>33756</v>
      </c>
      <c r="C799" s="16" t="s">
        <v>3329</v>
      </c>
      <c r="D799" s="5"/>
      <c r="E799" s="5"/>
      <c r="F799" s="107">
        <v>-1.4500000000000001E-2</v>
      </c>
      <c r="G799" s="5"/>
      <c r="H799" s="111">
        <v>6.9916666666666703E-3</v>
      </c>
      <c r="I799" s="111">
        <f t="shared" si="12"/>
        <v>-2.1491666666666673E-2</v>
      </c>
      <c r="J799" s="399">
        <v>33756</v>
      </c>
    </row>
    <row r="800" spans="1:10" ht="14.5" customHeight="1" x14ac:dyDescent="0.15">
      <c r="A800" s="116">
        <v>17</v>
      </c>
      <c r="B800" s="399">
        <v>33786</v>
      </c>
      <c r="C800" s="16" t="s">
        <v>3329</v>
      </c>
      <c r="D800" s="5"/>
      <c r="E800" s="5"/>
      <c r="F800" s="107">
        <v>4.0300000000000002E-2</v>
      </c>
      <c r="G800" s="5"/>
      <c r="H800" s="111">
        <v>6.8500000000000002E-3</v>
      </c>
      <c r="I800" s="111">
        <f t="shared" si="12"/>
        <v>3.3450000000000001E-2</v>
      </c>
      <c r="J800" s="399">
        <v>33786</v>
      </c>
    </row>
    <row r="801" spans="1:10" ht="14.5" customHeight="1" x14ac:dyDescent="0.15">
      <c r="A801" s="116">
        <v>17</v>
      </c>
      <c r="B801" s="399">
        <v>33817</v>
      </c>
      <c r="C801" s="16" t="s">
        <v>3329</v>
      </c>
      <c r="D801" s="5"/>
      <c r="E801" s="5"/>
      <c r="F801" s="107">
        <v>-2.0199999999999999E-2</v>
      </c>
      <c r="G801" s="5"/>
      <c r="H801" s="111">
        <v>6.7333333333333299E-3</v>
      </c>
      <c r="I801" s="111">
        <f t="shared" si="12"/>
        <v>-2.693333333333333E-2</v>
      </c>
      <c r="J801" s="399">
        <v>33817</v>
      </c>
    </row>
    <row r="802" spans="1:10" ht="14.5" customHeight="1" x14ac:dyDescent="0.15">
      <c r="A802" s="116">
        <v>17</v>
      </c>
      <c r="B802" s="399">
        <v>33848</v>
      </c>
      <c r="C802" s="16" t="s">
        <v>3329</v>
      </c>
      <c r="D802" s="5"/>
      <c r="E802" s="5"/>
      <c r="F802" s="107">
        <v>1.15E-2</v>
      </c>
      <c r="G802" s="5"/>
      <c r="H802" s="111">
        <v>6.7041666666666699E-3</v>
      </c>
      <c r="I802" s="111">
        <f t="shared" si="12"/>
        <v>4.7958333333333299E-3</v>
      </c>
      <c r="J802" s="399">
        <v>33848</v>
      </c>
    </row>
    <row r="803" spans="1:10" ht="14.5" customHeight="1" x14ac:dyDescent="0.15">
      <c r="A803" s="116">
        <v>17</v>
      </c>
      <c r="B803" s="399">
        <v>33878</v>
      </c>
      <c r="C803" s="16" t="s">
        <v>3329</v>
      </c>
      <c r="D803" s="5"/>
      <c r="E803" s="5"/>
      <c r="F803" s="107">
        <v>3.5999999999999999E-3</v>
      </c>
      <c r="G803" s="5"/>
      <c r="H803" s="111">
        <v>6.7958333333333299E-3</v>
      </c>
      <c r="I803" s="111">
        <f t="shared" si="12"/>
        <v>-3.19583333333333E-3</v>
      </c>
      <c r="J803" s="399">
        <v>33878</v>
      </c>
    </row>
    <row r="804" spans="1:10" ht="14.5" customHeight="1" x14ac:dyDescent="0.15">
      <c r="A804" s="116">
        <v>17</v>
      </c>
      <c r="B804" s="399">
        <v>33909</v>
      </c>
      <c r="C804" s="16" t="s">
        <v>3329</v>
      </c>
      <c r="D804" s="5"/>
      <c r="E804" s="5"/>
      <c r="F804" s="107">
        <v>3.3700000000000001E-2</v>
      </c>
      <c r="G804" s="5"/>
      <c r="H804" s="111">
        <v>6.875E-3</v>
      </c>
      <c r="I804" s="111">
        <f t="shared" si="12"/>
        <v>2.6825000000000002E-2</v>
      </c>
      <c r="J804" s="399">
        <v>33909</v>
      </c>
    </row>
    <row r="805" spans="1:10" ht="14.5" customHeight="1" x14ac:dyDescent="0.15">
      <c r="A805" s="116">
        <v>17</v>
      </c>
      <c r="B805" s="399">
        <v>33939</v>
      </c>
      <c r="C805" s="16" t="s">
        <v>3329</v>
      </c>
      <c r="D805" s="5"/>
      <c r="E805" s="5"/>
      <c r="F805" s="107">
        <v>1.3100000000000001E-2</v>
      </c>
      <c r="G805" s="5"/>
      <c r="H805" s="111">
        <v>6.7583333333333297E-3</v>
      </c>
      <c r="I805" s="111">
        <f t="shared" si="12"/>
        <v>6.3416666666666708E-3</v>
      </c>
      <c r="J805" s="399">
        <v>33939</v>
      </c>
    </row>
    <row r="806" spans="1:10" ht="14.5" customHeight="1" x14ac:dyDescent="0.15">
      <c r="A806" s="116">
        <v>17</v>
      </c>
      <c r="B806" s="399">
        <v>33970</v>
      </c>
      <c r="C806" s="16" t="s">
        <v>3329</v>
      </c>
      <c r="D806" s="5"/>
      <c r="E806" s="5"/>
      <c r="F806" s="107">
        <v>7.3000000000000001E-3</v>
      </c>
      <c r="G806" s="5"/>
      <c r="H806" s="111">
        <v>6.6750000000000004E-3</v>
      </c>
      <c r="I806" s="111">
        <f t="shared" si="12"/>
        <v>6.2499999999999969E-4</v>
      </c>
      <c r="J806" s="399">
        <v>33970</v>
      </c>
    </row>
    <row r="807" spans="1:10" ht="14.5" customHeight="1" x14ac:dyDescent="0.15">
      <c r="A807" s="116">
        <v>17</v>
      </c>
      <c r="B807" s="399">
        <v>34001</v>
      </c>
      <c r="C807" s="16" t="s">
        <v>3329</v>
      </c>
      <c r="D807" s="5"/>
      <c r="E807" s="5"/>
      <c r="F807" s="107">
        <v>1.35E-2</v>
      </c>
      <c r="G807" s="5"/>
      <c r="H807" s="111">
        <v>6.5041666666666702E-3</v>
      </c>
      <c r="I807" s="111">
        <f t="shared" si="12"/>
        <v>6.9958333333333296E-3</v>
      </c>
      <c r="J807" s="399">
        <v>34001</v>
      </c>
    </row>
    <row r="808" spans="1:10" ht="14.5" customHeight="1" x14ac:dyDescent="0.15">
      <c r="A808" s="116">
        <v>17</v>
      </c>
      <c r="B808" s="399">
        <v>34029</v>
      </c>
      <c r="C808" s="16" t="s">
        <v>3329</v>
      </c>
      <c r="D808" s="5"/>
      <c r="E808" s="5"/>
      <c r="F808" s="107">
        <v>2.1499999999999998E-2</v>
      </c>
      <c r="G808" s="5"/>
      <c r="H808" s="111">
        <v>6.3749999999999996E-3</v>
      </c>
      <c r="I808" s="111">
        <f t="shared" si="12"/>
        <v>1.5125E-2</v>
      </c>
      <c r="J808" s="399">
        <v>34029</v>
      </c>
    </row>
    <row r="809" spans="1:10" ht="14.5" customHeight="1" x14ac:dyDescent="0.15">
      <c r="A809" s="116">
        <v>17</v>
      </c>
      <c r="B809" s="399">
        <v>34060</v>
      </c>
      <c r="C809" s="16" t="s">
        <v>3329</v>
      </c>
      <c r="D809" s="5"/>
      <c r="E809" s="5"/>
      <c r="F809" s="107">
        <v>-2.4500000000000001E-2</v>
      </c>
      <c r="G809" s="5"/>
      <c r="H809" s="111">
        <v>6.28333333333333E-3</v>
      </c>
      <c r="I809" s="111">
        <f t="shared" si="12"/>
        <v>-3.0783333333333329E-2</v>
      </c>
      <c r="J809" s="399">
        <v>34060</v>
      </c>
    </row>
    <row r="810" spans="1:10" ht="14.5" customHeight="1" x14ac:dyDescent="0.15">
      <c r="A810" s="116">
        <v>17</v>
      </c>
      <c r="B810" s="399">
        <v>34090</v>
      </c>
      <c r="C810" s="16" t="s">
        <v>3329</v>
      </c>
      <c r="D810" s="5"/>
      <c r="E810" s="5"/>
      <c r="F810" s="107">
        <v>2.7E-2</v>
      </c>
      <c r="G810" s="5"/>
      <c r="H810" s="111">
        <v>6.2666666666666704E-3</v>
      </c>
      <c r="I810" s="111">
        <f t="shared" si="12"/>
        <v>2.0733333333333329E-2</v>
      </c>
      <c r="J810" s="399">
        <v>34090</v>
      </c>
    </row>
    <row r="811" spans="1:10" ht="14.5" customHeight="1" x14ac:dyDescent="0.15">
      <c r="A811" s="116">
        <v>17</v>
      </c>
      <c r="B811" s="399">
        <v>34121</v>
      </c>
      <c r="C811" s="16" t="s">
        <v>3329</v>
      </c>
      <c r="D811" s="5"/>
      <c r="E811" s="5"/>
      <c r="F811" s="107">
        <v>3.3E-3</v>
      </c>
      <c r="G811" s="5"/>
      <c r="H811" s="111">
        <v>6.1833333333333297E-3</v>
      </c>
      <c r="I811" s="111">
        <f t="shared" si="12"/>
        <v>-2.8833333333333298E-3</v>
      </c>
      <c r="J811" s="399">
        <v>34121</v>
      </c>
    </row>
    <row r="812" spans="1:10" ht="14.5" customHeight="1" x14ac:dyDescent="0.15">
      <c r="A812" s="116">
        <v>17</v>
      </c>
      <c r="B812" s="399">
        <v>34151</v>
      </c>
      <c r="C812" s="16" t="s">
        <v>3329</v>
      </c>
      <c r="D812" s="5"/>
      <c r="E812" s="5"/>
      <c r="F812" s="107">
        <v>-4.7000000000000002E-3</v>
      </c>
      <c r="G812" s="5"/>
      <c r="H812" s="111">
        <v>6.0499999999999998E-3</v>
      </c>
      <c r="I812" s="111">
        <f t="shared" si="12"/>
        <v>-1.0749999999999999E-2</v>
      </c>
      <c r="J812" s="399">
        <v>34151</v>
      </c>
    </row>
    <row r="813" spans="1:10" ht="14.5" customHeight="1" x14ac:dyDescent="0.15">
      <c r="A813" s="116">
        <v>17</v>
      </c>
      <c r="B813" s="399">
        <v>34182</v>
      </c>
      <c r="C813" s="16" t="s">
        <v>3329</v>
      </c>
      <c r="D813" s="5"/>
      <c r="E813" s="5"/>
      <c r="F813" s="107">
        <v>3.8100000000000002E-2</v>
      </c>
      <c r="G813" s="5"/>
      <c r="H813" s="111">
        <v>5.7958333333333299E-3</v>
      </c>
      <c r="I813" s="111">
        <f t="shared" si="12"/>
        <v>3.2304166666666675E-2</v>
      </c>
      <c r="J813" s="399">
        <v>34182</v>
      </c>
    </row>
    <row r="814" spans="1:10" ht="14.5" customHeight="1" x14ac:dyDescent="0.15">
      <c r="A814" s="116">
        <v>17</v>
      </c>
      <c r="B814" s="399">
        <v>34213</v>
      </c>
      <c r="C814" s="16" t="s">
        <v>3329</v>
      </c>
      <c r="D814" s="5"/>
      <c r="E814" s="5"/>
      <c r="F814" s="107">
        <v>-7.4000000000000003E-3</v>
      </c>
      <c r="G814" s="5"/>
      <c r="H814" s="111">
        <v>5.6291666666666703E-3</v>
      </c>
      <c r="I814" s="111">
        <f t="shared" si="12"/>
        <v>-1.3029166666666672E-2</v>
      </c>
      <c r="J814" s="399">
        <v>34213</v>
      </c>
    </row>
    <row r="815" spans="1:10" ht="14.5" customHeight="1" x14ac:dyDescent="0.15">
      <c r="A815" s="116">
        <v>17</v>
      </c>
      <c r="B815" s="399">
        <v>34243</v>
      </c>
      <c r="C815" s="16" t="s">
        <v>3329</v>
      </c>
      <c r="D815" s="5"/>
      <c r="E815" s="5"/>
      <c r="F815" s="107">
        <v>2.0299999999999999E-2</v>
      </c>
      <c r="G815" s="5"/>
      <c r="H815" s="111">
        <v>5.6416666666666698E-3</v>
      </c>
      <c r="I815" s="111">
        <f t="shared" si="12"/>
        <v>1.4658333333333329E-2</v>
      </c>
      <c r="J815" s="399">
        <v>34243</v>
      </c>
    </row>
    <row r="816" spans="1:10" ht="14.5" customHeight="1" x14ac:dyDescent="0.15">
      <c r="A816" s="116">
        <v>17</v>
      </c>
      <c r="B816" s="399">
        <v>34274</v>
      </c>
      <c r="C816" s="16" t="s">
        <v>3329</v>
      </c>
      <c r="D816" s="5"/>
      <c r="E816" s="5"/>
      <c r="F816" s="107">
        <v>-9.4000000000000004E-3</v>
      </c>
      <c r="G816" s="5"/>
      <c r="H816" s="111">
        <v>5.8541666666666698E-3</v>
      </c>
      <c r="I816" s="111">
        <f t="shared" si="12"/>
        <v>-1.5254166666666669E-2</v>
      </c>
      <c r="J816" s="399">
        <v>34274</v>
      </c>
    </row>
    <row r="817" spans="1:10" ht="14.5" customHeight="1" x14ac:dyDescent="0.15">
      <c r="A817" s="116">
        <v>17</v>
      </c>
      <c r="B817" s="399">
        <v>34304</v>
      </c>
      <c r="C817" s="16" t="s">
        <v>3329</v>
      </c>
      <c r="D817" s="5"/>
      <c r="E817" s="5"/>
      <c r="F817" s="107">
        <v>1.23E-2</v>
      </c>
      <c r="G817" s="5"/>
      <c r="H817" s="111">
        <v>5.8541666666666698E-3</v>
      </c>
      <c r="I817" s="111">
        <f t="shared" si="12"/>
        <v>6.4458333333333303E-3</v>
      </c>
      <c r="J817" s="399">
        <v>34304</v>
      </c>
    </row>
    <row r="818" spans="1:10" ht="14.5" customHeight="1" x14ac:dyDescent="0.15">
      <c r="A818" s="116">
        <v>17</v>
      </c>
      <c r="B818" s="399">
        <v>34335</v>
      </c>
      <c r="C818" s="16" t="s">
        <v>3329</v>
      </c>
      <c r="D818" s="5"/>
      <c r="E818" s="5"/>
      <c r="F818" s="107">
        <v>3.3500000000000002E-2</v>
      </c>
      <c r="G818" s="5"/>
      <c r="H818" s="111">
        <v>5.8500000000000002E-3</v>
      </c>
      <c r="I818" s="111">
        <f t="shared" si="12"/>
        <v>2.7650000000000001E-2</v>
      </c>
      <c r="J818" s="399">
        <v>34335</v>
      </c>
    </row>
    <row r="819" spans="1:10" ht="14.5" customHeight="1" x14ac:dyDescent="0.15">
      <c r="A819" s="116">
        <v>17</v>
      </c>
      <c r="B819" s="399">
        <v>34366</v>
      </c>
      <c r="C819" s="16" t="s">
        <v>3329</v>
      </c>
      <c r="D819" s="5"/>
      <c r="E819" s="5"/>
      <c r="F819" s="107">
        <v>-2.7E-2</v>
      </c>
      <c r="G819" s="5"/>
      <c r="H819" s="111">
        <v>5.9874999999999998E-3</v>
      </c>
      <c r="I819" s="111">
        <f t="shared" si="12"/>
        <v>-3.2987500000000003E-2</v>
      </c>
      <c r="J819" s="399">
        <v>34366</v>
      </c>
    </row>
    <row r="820" spans="1:10" ht="14.5" customHeight="1" x14ac:dyDescent="0.15">
      <c r="A820" s="116">
        <v>17</v>
      </c>
      <c r="B820" s="399">
        <v>34394</v>
      </c>
      <c r="C820" s="16" t="s">
        <v>3329</v>
      </c>
      <c r="D820" s="5"/>
      <c r="E820" s="5"/>
      <c r="F820" s="107">
        <v>-4.3499999999999997E-2</v>
      </c>
      <c r="G820" s="5"/>
      <c r="H820" s="111">
        <v>5.9874999999999998E-3</v>
      </c>
      <c r="I820" s="111">
        <f t="shared" si="12"/>
        <v>-4.9487499999999997E-2</v>
      </c>
      <c r="J820" s="399">
        <v>34394</v>
      </c>
    </row>
    <row r="821" spans="1:10" ht="14.5" customHeight="1" x14ac:dyDescent="0.15">
      <c r="A821" s="116">
        <v>17</v>
      </c>
      <c r="B821" s="399">
        <v>34425</v>
      </c>
      <c r="C821" s="16" t="s">
        <v>3329</v>
      </c>
      <c r="D821" s="5"/>
      <c r="E821" s="5"/>
      <c r="F821" s="107">
        <v>1.2999999999999999E-2</v>
      </c>
      <c r="G821" s="5"/>
      <c r="H821" s="111">
        <v>6.3208333333333302E-3</v>
      </c>
      <c r="I821" s="111">
        <f t="shared" si="12"/>
        <v>6.6791666666666692E-3</v>
      </c>
      <c r="J821" s="399">
        <v>34425</v>
      </c>
    </row>
    <row r="822" spans="1:10" ht="14.5" customHeight="1" x14ac:dyDescent="0.15">
      <c r="A822" s="116">
        <v>17</v>
      </c>
      <c r="B822" s="399">
        <v>34455</v>
      </c>
      <c r="C822" s="16" t="s">
        <v>3329</v>
      </c>
      <c r="D822" s="5"/>
      <c r="E822" s="5"/>
      <c r="F822" s="107">
        <v>1.6299999999999999E-2</v>
      </c>
      <c r="G822" s="5"/>
      <c r="H822" s="111">
        <v>6.7416666666666701E-3</v>
      </c>
      <c r="I822" s="111">
        <f t="shared" si="12"/>
        <v>9.5583333333333284E-3</v>
      </c>
      <c r="J822" s="399">
        <v>34455</v>
      </c>
    </row>
    <row r="823" spans="1:10" ht="14.5" customHeight="1" x14ac:dyDescent="0.15">
      <c r="A823" s="116">
        <v>17</v>
      </c>
      <c r="B823" s="399">
        <v>34486</v>
      </c>
      <c r="C823" s="16" t="s">
        <v>3329</v>
      </c>
      <c r="D823" s="5"/>
      <c r="E823" s="5"/>
      <c r="F823" s="107">
        <v>-2.47E-2</v>
      </c>
      <c r="G823" s="5"/>
      <c r="H823" s="111">
        <v>6.7250000000000001E-3</v>
      </c>
      <c r="I823" s="111">
        <f t="shared" si="12"/>
        <v>-3.1425000000000002E-2</v>
      </c>
      <c r="J823" s="399">
        <v>34486</v>
      </c>
    </row>
    <row r="824" spans="1:10" ht="14.5" customHeight="1" x14ac:dyDescent="0.15">
      <c r="A824" s="116">
        <v>17</v>
      </c>
      <c r="B824" s="399">
        <v>34516</v>
      </c>
      <c r="C824" s="16" t="s">
        <v>3329</v>
      </c>
      <c r="D824" s="5"/>
      <c r="E824" s="5"/>
      <c r="F824" s="107">
        <v>3.3099999999999997E-2</v>
      </c>
      <c r="G824" s="5"/>
      <c r="H824" s="111">
        <v>6.8416666666666704E-3</v>
      </c>
      <c r="I824" s="111">
        <f t="shared" si="12"/>
        <v>2.6258333333333328E-2</v>
      </c>
      <c r="J824" s="399">
        <v>34516</v>
      </c>
    </row>
    <row r="825" spans="1:10" ht="14.5" customHeight="1" x14ac:dyDescent="0.15">
      <c r="A825" s="116">
        <v>17</v>
      </c>
      <c r="B825" s="399">
        <v>34547</v>
      </c>
      <c r="C825" s="16" t="s">
        <v>3329</v>
      </c>
      <c r="D825" s="5"/>
      <c r="E825" s="5"/>
      <c r="F825" s="107">
        <v>4.07E-2</v>
      </c>
      <c r="G825" s="5"/>
      <c r="H825" s="111">
        <v>6.7999999999999996E-3</v>
      </c>
      <c r="I825" s="111">
        <f t="shared" si="12"/>
        <v>3.39E-2</v>
      </c>
      <c r="J825" s="399">
        <v>34547</v>
      </c>
    </row>
    <row r="826" spans="1:10" ht="14.5" customHeight="1" x14ac:dyDescent="0.15">
      <c r="A826" s="116">
        <v>17</v>
      </c>
      <c r="B826" s="399">
        <v>34578</v>
      </c>
      <c r="C826" s="16" t="s">
        <v>3329</v>
      </c>
      <c r="D826" s="5"/>
      <c r="E826" s="5"/>
      <c r="F826" s="107">
        <v>-2.41E-2</v>
      </c>
      <c r="G826" s="5"/>
      <c r="H826" s="111">
        <v>7.0124999999999996E-3</v>
      </c>
      <c r="I826" s="111">
        <f t="shared" si="12"/>
        <v>-3.1112500000000001E-2</v>
      </c>
      <c r="J826" s="399">
        <v>34578</v>
      </c>
    </row>
    <row r="827" spans="1:10" ht="14.5" customHeight="1" x14ac:dyDescent="0.15">
      <c r="A827" s="116">
        <v>17</v>
      </c>
      <c r="B827" s="399">
        <v>34608</v>
      </c>
      <c r="C827" s="16" t="s">
        <v>3329</v>
      </c>
      <c r="D827" s="5"/>
      <c r="E827" s="5"/>
      <c r="F827" s="107">
        <v>2.29E-2</v>
      </c>
      <c r="G827" s="5"/>
      <c r="H827" s="111">
        <v>7.1999999999999998E-3</v>
      </c>
      <c r="I827" s="111">
        <f t="shared" si="12"/>
        <v>1.5699999999999999E-2</v>
      </c>
      <c r="J827" s="399">
        <v>34608</v>
      </c>
    </row>
    <row r="828" spans="1:10" ht="14.5" customHeight="1" x14ac:dyDescent="0.15">
      <c r="A828" s="116">
        <v>17</v>
      </c>
      <c r="B828" s="399">
        <v>34639</v>
      </c>
      <c r="C828" s="16" t="s">
        <v>3329</v>
      </c>
      <c r="D828" s="5"/>
      <c r="E828" s="5"/>
      <c r="F828" s="107">
        <v>-3.6700000000000003E-2</v>
      </c>
      <c r="G828" s="5"/>
      <c r="H828" s="111">
        <v>7.2958333333333304E-3</v>
      </c>
      <c r="I828" s="111">
        <f t="shared" si="12"/>
        <v>-4.3995833333333331E-2</v>
      </c>
      <c r="J828" s="399">
        <v>34639</v>
      </c>
    </row>
    <row r="829" spans="1:10" ht="14.5" customHeight="1" x14ac:dyDescent="0.15">
      <c r="A829" s="116">
        <v>17</v>
      </c>
      <c r="B829" s="399">
        <v>34669</v>
      </c>
      <c r="C829" s="16" t="s">
        <v>3329</v>
      </c>
      <c r="D829" s="5"/>
      <c r="E829" s="5"/>
      <c r="F829" s="107">
        <v>1.46E-2</v>
      </c>
      <c r="G829" s="5"/>
      <c r="H829" s="111">
        <v>7.1166666666666696E-3</v>
      </c>
      <c r="I829" s="111">
        <f t="shared" si="12"/>
        <v>7.4833333333333306E-3</v>
      </c>
      <c r="J829" s="399">
        <v>34669</v>
      </c>
    </row>
    <row r="830" spans="1:10" ht="14.5" customHeight="1" x14ac:dyDescent="0.15">
      <c r="A830" s="116">
        <v>17</v>
      </c>
      <c r="B830" s="399">
        <v>34700</v>
      </c>
      <c r="C830" s="16" t="s">
        <v>3329</v>
      </c>
      <c r="D830" s="5"/>
      <c r="E830" s="5"/>
      <c r="F830" s="107">
        <v>2.5999999999999999E-2</v>
      </c>
      <c r="G830" s="5"/>
      <c r="H830" s="111">
        <v>7.1083333333333302E-3</v>
      </c>
      <c r="I830" s="111">
        <f t="shared" si="12"/>
        <v>1.8891666666666668E-2</v>
      </c>
      <c r="J830" s="399">
        <v>34700</v>
      </c>
    </row>
    <row r="831" spans="1:10" ht="14.5" customHeight="1" x14ac:dyDescent="0.15">
      <c r="A831" s="116">
        <v>17</v>
      </c>
      <c r="B831" s="399">
        <v>34731</v>
      </c>
      <c r="C831" s="16" t="s">
        <v>3329</v>
      </c>
      <c r="D831" s="5"/>
      <c r="E831" s="5"/>
      <c r="F831" s="107">
        <v>3.8800000000000001E-2</v>
      </c>
      <c r="G831" s="5"/>
      <c r="H831" s="111">
        <v>6.9375000000000001E-3</v>
      </c>
      <c r="I831" s="111">
        <f t="shared" si="12"/>
        <v>3.1862500000000002E-2</v>
      </c>
      <c r="J831" s="399">
        <v>34731</v>
      </c>
    </row>
    <row r="832" spans="1:10" ht="14.5" customHeight="1" x14ac:dyDescent="0.15">
      <c r="A832" s="116">
        <v>17</v>
      </c>
      <c r="B832" s="399">
        <v>34759</v>
      </c>
      <c r="C832" s="16" t="s">
        <v>3329</v>
      </c>
      <c r="D832" s="5"/>
      <c r="E832" s="5"/>
      <c r="F832" s="107">
        <v>2.9600000000000001E-2</v>
      </c>
      <c r="G832" s="5"/>
      <c r="H832" s="111">
        <v>6.8166666666666697E-3</v>
      </c>
      <c r="I832" s="111">
        <f t="shared" si="12"/>
        <v>2.2783333333333333E-2</v>
      </c>
      <c r="J832" s="399">
        <v>34759</v>
      </c>
    </row>
    <row r="833" spans="1:10" ht="14.5" customHeight="1" x14ac:dyDescent="0.15">
      <c r="A833" s="116">
        <v>17</v>
      </c>
      <c r="B833" s="399">
        <v>34790</v>
      </c>
      <c r="C833" s="16" t="s">
        <v>3329</v>
      </c>
      <c r="D833" s="5"/>
      <c r="E833" s="5"/>
      <c r="F833" s="107">
        <v>2.9100000000000001E-2</v>
      </c>
      <c r="G833" s="5"/>
      <c r="H833" s="111">
        <v>6.7291666666666698E-3</v>
      </c>
      <c r="I833" s="111">
        <f t="shared" si="12"/>
        <v>2.2370833333333333E-2</v>
      </c>
      <c r="J833" s="399">
        <v>34790</v>
      </c>
    </row>
    <row r="834" spans="1:10" ht="14.5" customHeight="1" x14ac:dyDescent="0.15">
      <c r="A834" s="116">
        <v>17</v>
      </c>
      <c r="B834" s="399">
        <v>34820</v>
      </c>
      <c r="C834" s="16" t="s">
        <v>3329</v>
      </c>
      <c r="D834" s="5"/>
      <c r="E834" s="5"/>
      <c r="F834" s="107">
        <v>3.95E-2</v>
      </c>
      <c r="G834" s="5"/>
      <c r="H834" s="111">
        <v>6.4124999999999998E-3</v>
      </c>
      <c r="I834" s="111">
        <f t="shared" si="12"/>
        <v>3.3087499999999999E-2</v>
      </c>
      <c r="J834" s="399">
        <v>34820</v>
      </c>
    </row>
    <row r="835" spans="1:10" ht="14.5" customHeight="1" x14ac:dyDescent="0.15">
      <c r="A835" s="116">
        <v>17</v>
      </c>
      <c r="B835" s="399">
        <v>34851</v>
      </c>
      <c r="C835" s="16" t="s">
        <v>3329</v>
      </c>
      <c r="D835" s="5"/>
      <c r="E835" s="5"/>
      <c r="F835" s="107">
        <v>2.35E-2</v>
      </c>
      <c r="G835" s="5"/>
      <c r="H835" s="111">
        <v>6.1374999999999997E-3</v>
      </c>
      <c r="I835" s="111">
        <f t="shared" si="12"/>
        <v>1.7362499999999999E-2</v>
      </c>
      <c r="J835" s="399">
        <v>34851</v>
      </c>
    </row>
    <row r="836" spans="1:10" ht="14.5" customHeight="1" x14ac:dyDescent="0.15">
      <c r="A836" s="116">
        <v>17</v>
      </c>
      <c r="B836" s="399">
        <v>34881</v>
      </c>
      <c r="C836" s="16" t="s">
        <v>3329</v>
      </c>
      <c r="D836" s="5"/>
      <c r="E836" s="5"/>
      <c r="F836" s="107">
        <v>3.3300000000000003E-2</v>
      </c>
      <c r="G836" s="5"/>
      <c r="H836" s="111">
        <v>6.2291666666666702E-3</v>
      </c>
      <c r="I836" s="111">
        <f t="shared" si="12"/>
        <v>2.7070833333333332E-2</v>
      </c>
      <c r="J836" s="399">
        <v>34881</v>
      </c>
    </row>
    <row r="837" spans="1:10" ht="14.5" customHeight="1" x14ac:dyDescent="0.15">
      <c r="A837" s="116">
        <v>17</v>
      </c>
      <c r="B837" s="399">
        <v>34912</v>
      </c>
      <c r="C837" s="16" t="s">
        <v>3329</v>
      </c>
      <c r="D837" s="5"/>
      <c r="E837" s="5"/>
      <c r="F837" s="107">
        <v>2.7000000000000001E-3</v>
      </c>
      <c r="G837" s="5"/>
      <c r="H837" s="111">
        <v>6.3583333333333304E-3</v>
      </c>
      <c r="I837" s="111">
        <f t="shared" si="12"/>
        <v>-3.6583333333333303E-3</v>
      </c>
      <c r="J837" s="399">
        <v>34912</v>
      </c>
    </row>
    <row r="838" spans="1:10" ht="14.5" customHeight="1" x14ac:dyDescent="0.15">
      <c r="A838" s="116">
        <v>17</v>
      </c>
      <c r="B838" s="399">
        <v>34943</v>
      </c>
      <c r="C838" s="16" t="s">
        <v>3329</v>
      </c>
      <c r="D838" s="5"/>
      <c r="E838" s="5"/>
      <c r="F838" s="107">
        <v>4.19E-2</v>
      </c>
      <c r="G838" s="5"/>
      <c r="H838" s="111">
        <v>6.1541666666666698E-3</v>
      </c>
      <c r="I838" s="111">
        <f t="shared" si="12"/>
        <v>3.5745833333333331E-2</v>
      </c>
      <c r="J838" s="399">
        <v>34943</v>
      </c>
    </row>
    <row r="839" spans="1:10" ht="14.5" customHeight="1" x14ac:dyDescent="0.15">
      <c r="A839" s="116">
        <v>17</v>
      </c>
      <c r="B839" s="399">
        <v>34973</v>
      </c>
      <c r="C839" s="16" t="s">
        <v>3329</v>
      </c>
      <c r="D839" s="5"/>
      <c r="E839" s="5"/>
      <c r="F839" s="107">
        <v>-3.5000000000000001E-3</v>
      </c>
      <c r="G839" s="5"/>
      <c r="H839" s="111">
        <v>5.9958333333333296E-3</v>
      </c>
      <c r="I839" s="111">
        <f t="shared" si="12"/>
        <v>-9.4958333333333301E-3</v>
      </c>
      <c r="J839" s="399">
        <v>34973</v>
      </c>
    </row>
    <row r="840" spans="1:10" ht="14.5" customHeight="1" x14ac:dyDescent="0.15">
      <c r="A840" s="116">
        <v>17</v>
      </c>
      <c r="B840" s="399">
        <v>35004</v>
      </c>
      <c r="C840" s="16" t="s">
        <v>3329</v>
      </c>
      <c r="D840" s="5"/>
      <c r="E840" s="5"/>
      <c r="F840" s="107">
        <v>4.3999999999999997E-2</v>
      </c>
      <c r="G840" s="5"/>
      <c r="H840" s="111">
        <v>5.9166666666666699E-3</v>
      </c>
      <c r="I840" s="111">
        <f t="shared" si="12"/>
        <v>3.808333333333333E-2</v>
      </c>
      <c r="J840" s="399">
        <v>35004</v>
      </c>
    </row>
    <row r="841" spans="1:10" ht="14.5" customHeight="1" x14ac:dyDescent="0.15">
      <c r="A841" s="116">
        <v>17</v>
      </c>
      <c r="B841" s="399">
        <v>35034</v>
      </c>
      <c r="C841" s="16" t="s">
        <v>3329</v>
      </c>
      <c r="D841" s="5"/>
      <c r="E841" s="5"/>
      <c r="F841" s="107">
        <v>1.8499999999999999E-2</v>
      </c>
      <c r="G841" s="5"/>
      <c r="H841" s="111">
        <v>5.7541666666666696E-3</v>
      </c>
      <c r="I841" s="111">
        <f t="shared" si="12"/>
        <v>1.274583333333333E-2</v>
      </c>
      <c r="J841" s="399">
        <v>35034</v>
      </c>
    </row>
    <row r="842" spans="1:10" ht="14.5" customHeight="1" x14ac:dyDescent="0.15">
      <c r="A842" s="116">
        <v>17</v>
      </c>
      <c r="B842" s="399">
        <v>35065</v>
      </c>
      <c r="C842" s="16" t="s">
        <v>3329</v>
      </c>
      <c r="D842" s="5"/>
      <c r="E842" s="5"/>
      <c r="F842" s="107">
        <v>3.44E-2</v>
      </c>
      <c r="G842" s="5"/>
      <c r="H842" s="111">
        <v>5.7499999999999999E-3</v>
      </c>
      <c r="I842" s="111">
        <f t="shared" si="12"/>
        <v>2.8650000000000002E-2</v>
      </c>
      <c r="J842" s="399">
        <v>35065</v>
      </c>
    </row>
    <row r="843" spans="1:10" ht="14.5" customHeight="1" x14ac:dyDescent="0.15">
      <c r="A843" s="116">
        <v>17</v>
      </c>
      <c r="B843" s="399">
        <v>35096</v>
      </c>
      <c r="C843" s="16" t="s">
        <v>3329</v>
      </c>
      <c r="D843" s="5"/>
      <c r="E843" s="5"/>
      <c r="F843" s="107">
        <v>9.5999999999999992E-3</v>
      </c>
      <c r="G843" s="5"/>
      <c r="H843" s="111">
        <v>5.8958333333333302E-3</v>
      </c>
      <c r="I843" s="111">
        <f t="shared" si="12"/>
        <v>3.704166666666669E-3</v>
      </c>
      <c r="J843" s="399">
        <v>35096</v>
      </c>
    </row>
    <row r="844" spans="1:10" ht="14.5" customHeight="1" x14ac:dyDescent="0.15">
      <c r="A844" s="116">
        <v>17</v>
      </c>
      <c r="B844" s="399">
        <v>35125</v>
      </c>
      <c r="C844" s="16" t="s">
        <v>3329</v>
      </c>
      <c r="D844" s="5"/>
      <c r="E844" s="5"/>
      <c r="F844" s="107">
        <v>9.5999999999999992E-3</v>
      </c>
      <c r="G844" s="5"/>
      <c r="H844" s="111">
        <v>6.1958333333333301E-3</v>
      </c>
      <c r="I844" s="111">
        <f t="shared" si="12"/>
        <v>3.4041666666666691E-3</v>
      </c>
      <c r="J844" s="399">
        <v>35125</v>
      </c>
    </row>
    <row r="845" spans="1:10" ht="14.5" customHeight="1" x14ac:dyDescent="0.15">
      <c r="A845" s="116">
        <v>17</v>
      </c>
      <c r="B845" s="399">
        <v>35156</v>
      </c>
      <c r="C845" s="16" t="s">
        <v>3329</v>
      </c>
      <c r="D845" s="5"/>
      <c r="E845" s="5"/>
      <c r="F845" s="107">
        <v>1.47E-2</v>
      </c>
      <c r="G845" s="5"/>
      <c r="H845" s="111">
        <v>6.3249999999999999E-3</v>
      </c>
      <c r="I845" s="111">
        <f t="shared" si="12"/>
        <v>8.3750000000000005E-3</v>
      </c>
      <c r="J845" s="399">
        <v>35156</v>
      </c>
    </row>
    <row r="846" spans="1:10" ht="14.5" customHeight="1" x14ac:dyDescent="0.15">
      <c r="A846" s="116">
        <v>17</v>
      </c>
      <c r="B846" s="399">
        <v>35186</v>
      </c>
      <c r="C846" s="16" t="s">
        <v>3329</v>
      </c>
      <c r="D846" s="5"/>
      <c r="E846" s="5"/>
      <c r="F846" s="107">
        <v>2.58E-2</v>
      </c>
      <c r="G846" s="5"/>
      <c r="H846" s="111">
        <v>6.4124999999999998E-3</v>
      </c>
      <c r="I846" s="111">
        <f t="shared" si="12"/>
        <v>1.9387500000000002E-2</v>
      </c>
      <c r="J846" s="399">
        <v>35186</v>
      </c>
    </row>
    <row r="847" spans="1:10" ht="14.5" customHeight="1" x14ac:dyDescent="0.15">
      <c r="A847" s="116">
        <v>17</v>
      </c>
      <c r="B847" s="399">
        <v>35217</v>
      </c>
      <c r="C847" s="16" t="s">
        <v>3329</v>
      </c>
      <c r="D847" s="5"/>
      <c r="E847" s="5"/>
      <c r="F847" s="107">
        <v>4.1000000000000003E-3</v>
      </c>
      <c r="G847" s="5"/>
      <c r="H847" s="111">
        <v>6.4916666666666699E-3</v>
      </c>
      <c r="I847" s="111">
        <f t="shared" si="12"/>
        <v>-2.3916666666666695E-3</v>
      </c>
      <c r="J847" s="399">
        <v>35217</v>
      </c>
    </row>
    <row r="848" spans="1:10" ht="14.5" customHeight="1" x14ac:dyDescent="0.15">
      <c r="A848" s="116">
        <v>17</v>
      </c>
      <c r="B848" s="399">
        <v>35247</v>
      </c>
      <c r="C848" s="16" t="s">
        <v>3329</v>
      </c>
      <c r="D848" s="5"/>
      <c r="E848" s="5"/>
      <c r="F848" s="107">
        <v>-4.4499999999999998E-2</v>
      </c>
      <c r="G848" s="5"/>
      <c r="H848" s="111">
        <v>6.4458333333333303E-3</v>
      </c>
      <c r="I848" s="111">
        <f t="shared" si="12"/>
        <v>-5.0945833333333329E-2</v>
      </c>
      <c r="J848" s="399">
        <v>35247</v>
      </c>
    </row>
    <row r="849" spans="1:10" ht="14.5" customHeight="1" x14ac:dyDescent="0.15">
      <c r="A849" s="116">
        <v>17</v>
      </c>
      <c r="B849" s="399">
        <v>35278</v>
      </c>
      <c r="C849" s="16" t="s">
        <v>3329</v>
      </c>
      <c r="D849" s="5"/>
      <c r="E849" s="5"/>
      <c r="F849" s="107">
        <v>2.12E-2</v>
      </c>
      <c r="G849" s="5"/>
      <c r="H849" s="111">
        <v>6.2874999999999997E-3</v>
      </c>
      <c r="I849" s="111">
        <f t="shared" si="12"/>
        <v>1.49125E-2</v>
      </c>
      <c r="J849" s="399">
        <v>35278</v>
      </c>
    </row>
    <row r="850" spans="1:10" ht="14.5" customHeight="1" x14ac:dyDescent="0.15">
      <c r="A850" s="116">
        <v>17</v>
      </c>
      <c r="B850" s="399">
        <v>35309</v>
      </c>
      <c r="C850" s="16" t="s">
        <v>3329</v>
      </c>
      <c r="D850" s="5"/>
      <c r="E850" s="5"/>
      <c r="F850" s="107">
        <v>5.62E-2</v>
      </c>
      <c r="G850" s="5"/>
      <c r="H850" s="111">
        <v>6.45E-3</v>
      </c>
      <c r="I850" s="111">
        <f t="shared" si="12"/>
        <v>4.9750000000000003E-2</v>
      </c>
      <c r="J850" s="399">
        <v>35309</v>
      </c>
    </row>
    <row r="851" spans="1:10" ht="14.5" customHeight="1" x14ac:dyDescent="0.15">
      <c r="A851" s="116">
        <v>17</v>
      </c>
      <c r="B851" s="399">
        <v>35339</v>
      </c>
      <c r="C851" s="16" t="s">
        <v>3329</v>
      </c>
      <c r="D851" s="5"/>
      <c r="E851" s="5"/>
      <c r="F851" s="107">
        <v>2.7400000000000001E-2</v>
      </c>
      <c r="G851" s="5"/>
      <c r="H851" s="111">
        <v>6.2375E-3</v>
      </c>
      <c r="I851" s="111">
        <f t="shared" si="12"/>
        <v>2.1162500000000001E-2</v>
      </c>
      <c r="J851" s="399">
        <v>35339</v>
      </c>
    </row>
    <row r="852" spans="1:10" ht="14.5" customHeight="1" x14ac:dyDescent="0.15">
      <c r="A852" s="116">
        <v>17</v>
      </c>
      <c r="B852" s="399">
        <v>35370</v>
      </c>
      <c r="C852" s="16" t="s">
        <v>3329</v>
      </c>
      <c r="D852" s="5"/>
      <c r="E852" s="5"/>
      <c r="F852" s="107">
        <v>7.5899999999999995E-2</v>
      </c>
      <c r="G852" s="5"/>
      <c r="H852" s="111">
        <v>6.0041666666666698E-3</v>
      </c>
      <c r="I852" s="111">
        <f t="shared" si="12"/>
        <v>6.9895833333333324E-2</v>
      </c>
      <c r="J852" s="399">
        <v>35370</v>
      </c>
    </row>
    <row r="853" spans="1:10" ht="14.5" customHeight="1" x14ac:dyDescent="0.15">
      <c r="A853" s="116">
        <v>17</v>
      </c>
      <c r="B853" s="399">
        <v>35400</v>
      </c>
      <c r="C853" s="16" t="s">
        <v>3329</v>
      </c>
      <c r="D853" s="5"/>
      <c r="E853" s="5"/>
      <c r="F853" s="107">
        <v>-1.9599999999999999E-2</v>
      </c>
      <c r="G853" s="5"/>
      <c r="H853" s="111">
        <v>6.0875E-3</v>
      </c>
      <c r="I853" s="111">
        <f t="shared" si="12"/>
        <v>-2.5687499999999999E-2</v>
      </c>
      <c r="J853" s="399">
        <v>35400</v>
      </c>
    </row>
    <row r="854" spans="1:10" ht="14.5" customHeight="1" x14ac:dyDescent="0.15">
      <c r="A854" s="116">
        <v>17</v>
      </c>
      <c r="B854" s="399">
        <v>35431</v>
      </c>
      <c r="C854" s="16" t="s">
        <v>3329</v>
      </c>
      <c r="D854" s="5"/>
      <c r="E854" s="5"/>
      <c r="F854" s="107">
        <v>6.2100000000000002E-2</v>
      </c>
      <c r="G854" s="5"/>
      <c r="H854" s="111">
        <v>6.2708333333333297E-3</v>
      </c>
      <c r="I854" s="111">
        <f t="shared" si="12"/>
        <v>5.5829166666666673E-2</v>
      </c>
      <c r="J854" s="399">
        <v>35431</v>
      </c>
    </row>
    <row r="855" spans="1:10" ht="14.5" customHeight="1" x14ac:dyDescent="0.15">
      <c r="A855" s="116">
        <v>17</v>
      </c>
      <c r="B855" s="399">
        <v>35462</v>
      </c>
      <c r="C855" s="16" t="s">
        <v>3329</v>
      </c>
      <c r="D855" s="5"/>
      <c r="E855" s="5"/>
      <c r="F855" s="107">
        <v>8.0999999999999996E-3</v>
      </c>
      <c r="G855" s="5"/>
      <c r="H855" s="111">
        <v>6.1875000000000003E-3</v>
      </c>
      <c r="I855" s="111">
        <f t="shared" si="12"/>
        <v>1.9124999999999993E-3</v>
      </c>
      <c r="J855" s="399">
        <v>35462</v>
      </c>
    </row>
    <row r="856" spans="1:10" ht="14.5" customHeight="1" x14ac:dyDescent="0.15">
      <c r="A856" s="116">
        <v>17</v>
      </c>
      <c r="B856" s="399">
        <v>35490</v>
      </c>
      <c r="C856" s="16" t="s">
        <v>3329</v>
      </c>
      <c r="D856" s="5"/>
      <c r="E856" s="5"/>
      <c r="F856" s="107">
        <v>-4.1599999999999998E-2</v>
      </c>
      <c r="G856" s="5"/>
      <c r="H856" s="111">
        <v>6.3833333333333303E-3</v>
      </c>
      <c r="I856" s="111">
        <f t="shared" si="12"/>
        <v>-4.7983333333333329E-2</v>
      </c>
      <c r="J856" s="399">
        <v>35490</v>
      </c>
    </row>
    <row r="857" spans="1:10" ht="14.5" customHeight="1" x14ac:dyDescent="0.15">
      <c r="A857" s="116">
        <v>17</v>
      </c>
      <c r="B857" s="399">
        <v>35521</v>
      </c>
      <c r="C857" s="16" t="s">
        <v>3329</v>
      </c>
      <c r="D857" s="5"/>
      <c r="E857" s="5"/>
      <c r="F857" s="107">
        <v>5.9700000000000003E-2</v>
      </c>
      <c r="G857" s="5"/>
      <c r="H857" s="111">
        <v>6.5250000000000004E-3</v>
      </c>
      <c r="I857" s="111">
        <f t="shared" si="12"/>
        <v>5.3175E-2</v>
      </c>
      <c r="J857" s="399">
        <v>35521</v>
      </c>
    </row>
    <row r="858" spans="1:10" ht="14.5" customHeight="1" x14ac:dyDescent="0.15">
      <c r="A858" s="116">
        <v>17</v>
      </c>
      <c r="B858" s="399">
        <v>35551</v>
      </c>
      <c r="C858" s="16" t="s">
        <v>3329</v>
      </c>
      <c r="D858" s="5"/>
      <c r="E858" s="5"/>
      <c r="F858" s="107">
        <v>6.1400000000000003E-2</v>
      </c>
      <c r="G858" s="5"/>
      <c r="H858" s="111">
        <v>6.4083333333333301E-3</v>
      </c>
      <c r="I858" s="111">
        <f t="shared" ref="I858:I921" si="13">F858-H858</f>
        <v>5.4991666666666675E-2</v>
      </c>
      <c r="J858" s="399">
        <v>35551</v>
      </c>
    </row>
    <row r="859" spans="1:10" ht="14.5" customHeight="1" x14ac:dyDescent="0.15">
      <c r="A859" s="116">
        <v>17</v>
      </c>
      <c r="B859" s="399">
        <v>35582</v>
      </c>
      <c r="C859" s="16" t="s">
        <v>3329</v>
      </c>
      <c r="D859" s="5"/>
      <c r="E859" s="5"/>
      <c r="F859" s="107">
        <v>4.4600000000000001E-2</v>
      </c>
      <c r="G859" s="5"/>
      <c r="H859" s="111">
        <v>6.2624999999999998E-3</v>
      </c>
      <c r="I859" s="111">
        <f t="shared" si="13"/>
        <v>3.8337500000000004E-2</v>
      </c>
      <c r="J859" s="399">
        <v>35582</v>
      </c>
    </row>
    <row r="860" spans="1:10" ht="14.5" customHeight="1" x14ac:dyDescent="0.15">
      <c r="A860" s="116">
        <v>17</v>
      </c>
      <c r="B860" s="399">
        <v>35612</v>
      </c>
      <c r="C860" s="16" t="s">
        <v>3329</v>
      </c>
      <c r="D860" s="5"/>
      <c r="E860" s="5"/>
      <c r="F860" s="107">
        <v>7.9399999999999998E-2</v>
      </c>
      <c r="G860" s="5"/>
      <c r="H860" s="111">
        <v>6.04166666666667E-3</v>
      </c>
      <c r="I860" s="111">
        <f t="shared" si="13"/>
        <v>7.3358333333333331E-2</v>
      </c>
      <c r="J860" s="399">
        <v>35612</v>
      </c>
    </row>
    <row r="861" spans="1:10" ht="14.5" customHeight="1" x14ac:dyDescent="0.15">
      <c r="A861" s="116">
        <v>17</v>
      </c>
      <c r="B861" s="399">
        <v>35643</v>
      </c>
      <c r="C861" s="16" t="s">
        <v>3329</v>
      </c>
      <c r="D861" s="5"/>
      <c r="E861" s="5"/>
      <c r="F861" s="107">
        <v>-5.5599999999999997E-2</v>
      </c>
      <c r="G861" s="5"/>
      <c r="H861" s="111">
        <v>6.0916666666666697E-3</v>
      </c>
      <c r="I861" s="111">
        <f t="shared" si="13"/>
        <v>-6.1691666666666665E-2</v>
      </c>
      <c r="J861" s="399">
        <v>35643</v>
      </c>
    </row>
    <row r="862" spans="1:10" ht="14.5" customHeight="1" x14ac:dyDescent="0.15">
      <c r="A862" s="116">
        <v>17</v>
      </c>
      <c r="B862" s="399">
        <v>35674</v>
      </c>
      <c r="C862" s="16" t="s">
        <v>3329</v>
      </c>
      <c r="D862" s="5"/>
      <c r="E862" s="5"/>
      <c r="F862" s="107">
        <v>5.4800000000000001E-2</v>
      </c>
      <c r="G862" s="5"/>
      <c r="H862" s="111">
        <v>6.0333333333333298E-3</v>
      </c>
      <c r="I862" s="111">
        <f t="shared" si="13"/>
        <v>4.8766666666666673E-2</v>
      </c>
      <c r="J862" s="399">
        <v>35674</v>
      </c>
    </row>
    <row r="863" spans="1:10" ht="14.5" customHeight="1" x14ac:dyDescent="0.15">
      <c r="A863" s="116">
        <v>17</v>
      </c>
      <c r="B863" s="399">
        <v>35704</v>
      </c>
      <c r="C863" s="16" t="s">
        <v>3329</v>
      </c>
      <c r="D863" s="5"/>
      <c r="E863" s="5"/>
      <c r="F863" s="107">
        <v>-3.3399999999999999E-2</v>
      </c>
      <c r="G863" s="5"/>
      <c r="H863" s="111">
        <v>5.9166666666666699E-3</v>
      </c>
      <c r="I863" s="111">
        <f t="shared" si="13"/>
        <v>-3.9316666666666666E-2</v>
      </c>
      <c r="J863" s="399">
        <v>35704</v>
      </c>
    </row>
    <row r="864" spans="1:10" ht="14.5" customHeight="1" x14ac:dyDescent="0.15">
      <c r="A864" s="116">
        <v>17</v>
      </c>
      <c r="B864" s="399">
        <v>35735</v>
      </c>
      <c r="C864" s="16" t="s">
        <v>3329</v>
      </c>
      <c r="D864" s="5"/>
      <c r="E864" s="5"/>
      <c r="F864" s="107">
        <v>4.6300000000000001E-2</v>
      </c>
      <c r="G864" s="5"/>
      <c r="H864" s="111">
        <v>5.8083333333333303E-3</v>
      </c>
      <c r="I864" s="111">
        <f t="shared" si="13"/>
        <v>4.0491666666666669E-2</v>
      </c>
      <c r="J864" s="399">
        <v>35735</v>
      </c>
    </row>
    <row r="865" spans="1:10" ht="14.5" customHeight="1" x14ac:dyDescent="0.15">
      <c r="A865" s="116">
        <v>17</v>
      </c>
      <c r="B865" s="399">
        <v>35765</v>
      </c>
      <c r="C865" s="16" t="s">
        <v>3329</v>
      </c>
      <c r="D865" s="5"/>
      <c r="E865" s="5"/>
      <c r="F865" s="107">
        <v>1.72E-2</v>
      </c>
      <c r="G865" s="5"/>
      <c r="H865" s="111">
        <v>5.7291666666666697E-3</v>
      </c>
      <c r="I865" s="111">
        <f t="shared" si="13"/>
        <v>1.1470833333333329E-2</v>
      </c>
      <c r="J865" s="399">
        <v>35765</v>
      </c>
    </row>
    <row r="866" spans="1:10" ht="14.5" customHeight="1" x14ac:dyDescent="0.15">
      <c r="A866" s="116">
        <v>17</v>
      </c>
      <c r="B866" s="399">
        <v>35796</v>
      </c>
      <c r="C866" s="16" t="s">
        <v>3329</v>
      </c>
      <c r="D866" s="5"/>
      <c r="E866" s="5"/>
      <c r="F866" s="107">
        <v>1.11E-2</v>
      </c>
      <c r="G866" s="5"/>
      <c r="H866" s="111">
        <v>5.5958333333333303E-3</v>
      </c>
      <c r="I866" s="111">
        <f t="shared" si="13"/>
        <v>5.5041666666666702E-3</v>
      </c>
      <c r="J866" s="399">
        <v>35796</v>
      </c>
    </row>
    <row r="867" spans="1:10" ht="14.5" customHeight="1" x14ac:dyDescent="0.15">
      <c r="A867" s="116">
        <v>17</v>
      </c>
      <c r="B867" s="399">
        <v>35827</v>
      </c>
      <c r="C867" s="16" t="s">
        <v>3329</v>
      </c>
      <c r="D867" s="5"/>
      <c r="E867" s="5"/>
      <c r="F867" s="107">
        <v>7.2099999999999997E-2</v>
      </c>
      <c r="G867" s="5"/>
      <c r="H867" s="111">
        <v>5.64583333333333E-3</v>
      </c>
      <c r="I867" s="111">
        <f t="shared" si="13"/>
        <v>6.6454166666666661E-2</v>
      </c>
      <c r="J867" s="399">
        <v>35827</v>
      </c>
    </row>
    <row r="868" spans="1:10" ht="14.5" customHeight="1" x14ac:dyDescent="0.15">
      <c r="A868" s="116">
        <v>17</v>
      </c>
      <c r="B868" s="399">
        <v>35855</v>
      </c>
      <c r="C868" s="16" t="s">
        <v>3329</v>
      </c>
      <c r="D868" s="5"/>
      <c r="E868" s="5"/>
      <c r="F868" s="107">
        <v>5.1200000000000002E-2</v>
      </c>
      <c r="G868" s="5"/>
      <c r="H868" s="111">
        <v>5.6833333333333302E-3</v>
      </c>
      <c r="I868" s="111">
        <f t="shared" si="13"/>
        <v>4.5516666666666671E-2</v>
      </c>
      <c r="J868" s="399">
        <v>35855</v>
      </c>
    </row>
    <row r="869" spans="1:10" ht="14.5" customHeight="1" x14ac:dyDescent="0.15">
      <c r="A869" s="116">
        <v>17</v>
      </c>
      <c r="B869" s="399">
        <v>35886</v>
      </c>
      <c r="C869" s="16" t="s">
        <v>3329</v>
      </c>
      <c r="D869" s="5"/>
      <c r="E869" s="5"/>
      <c r="F869" s="107">
        <v>1.01E-2</v>
      </c>
      <c r="G869" s="5"/>
      <c r="H869" s="111">
        <v>5.6625E-3</v>
      </c>
      <c r="I869" s="111">
        <f t="shared" si="13"/>
        <v>4.4374999999999996E-3</v>
      </c>
      <c r="J869" s="399">
        <v>35886</v>
      </c>
    </row>
    <row r="870" spans="1:10" ht="14.5" customHeight="1" x14ac:dyDescent="0.15">
      <c r="A870" s="116">
        <v>17</v>
      </c>
      <c r="B870" s="399">
        <v>35916</v>
      </c>
      <c r="C870" s="16" t="s">
        <v>3329</v>
      </c>
      <c r="D870" s="5"/>
      <c r="E870" s="5"/>
      <c r="F870" s="107">
        <v>-1.72E-2</v>
      </c>
      <c r="G870" s="5"/>
      <c r="H870" s="111">
        <v>5.6666666666666697E-3</v>
      </c>
      <c r="I870" s="111">
        <f t="shared" si="13"/>
        <v>-2.2866666666666671E-2</v>
      </c>
      <c r="J870" s="399">
        <v>35916</v>
      </c>
    </row>
    <row r="871" spans="1:10" ht="14.5" customHeight="1" x14ac:dyDescent="0.15">
      <c r="A871" s="116">
        <v>17</v>
      </c>
      <c r="B871" s="399">
        <v>35947</v>
      </c>
      <c r="C871" s="16" t="s">
        <v>3329</v>
      </c>
      <c r="D871" s="5"/>
      <c r="E871" s="5"/>
      <c r="F871" s="107">
        <v>4.0599999999999997E-2</v>
      </c>
      <c r="G871" s="5"/>
      <c r="H871" s="111">
        <v>5.5458333333333297E-3</v>
      </c>
      <c r="I871" s="111">
        <f t="shared" si="13"/>
        <v>3.5054166666666664E-2</v>
      </c>
      <c r="J871" s="399">
        <v>35947</v>
      </c>
    </row>
    <row r="872" spans="1:10" ht="14.5" customHeight="1" x14ac:dyDescent="0.15">
      <c r="A872" s="116">
        <v>17</v>
      </c>
      <c r="B872" s="399">
        <v>35977</v>
      </c>
      <c r="C872" s="16" t="s">
        <v>3329</v>
      </c>
      <c r="D872" s="5"/>
      <c r="E872" s="5"/>
      <c r="F872" s="107">
        <v>-1.06E-2</v>
      </c>
      <c r="G872" s="5"/>
      <c r="H872" s="111">
        <v>5.5541666666666699E-3</v>
      </c>
      <c r="I872" s="111">
        <f t="shared" si="13"/>
        <v>-1.6154166666666671E-2</v>
      </c>
      <c r="J872" s="399">
        <v>35977</v>
      </c>
    </row>
    <row r="873" spans="1:10" ht="14.5" customHeight="1" x14ac:dyDescent="0.15">
      <c r="A873" s="116">
        <v>17</v>
      </c>
      <c r="B873" s="399">
        <v>36008</v>
      </c>
      <c r="C873" s="16" t="s">
        <v>3329</v>
      </c>
      <c r="D873" s="5"/>
      <c r="E873" s="5"/>
      <c r="F873" s="107">
        <v>-0.14460000000000001</v>
      </c>
      <c r="G873" s="5"/>
      <c r="H873" s="111">
        <v>5.5374999999999999E-3</v>
      </c>
      <c r="I873" s="111">
        <f t="shared" si="13"/>
        <v>-0.15013750000000001</v>
      </c>
      <c r="J873" s="399">
        <v>36008</v>
      </c>
    </row>
    <row r="874" spans="1:10" ht="14.5" customHeight="1" x14ac:dyDescent="0.15">
      <c r="A874" s="116">
        <v>17</v>
      </c>
      <c r="B874" s="399">
        <v>36039</v>
      </c>
      <c r="C874" s="16" t="s">
        <v>3329</v>
      </c>
      <c r="D874" s="5"/>
      <c r="E874" s="5"/>
      <c r="F874" s="107">
        <v>6.4100000000000004E-2</v>
      </c>
      <c r="G874" s="5"/>
      <c r="H874" s="111">
        <v>5.45E-3</v>
      </c>
      <c r="I874" s="111">
        <f t="shared" si="13"/>
        <v>5.8650000000000008E-2</v>
      </c>
      <c r="J874" s="399">
        <v>36039</v>
      </c>
    </row>
    <row r="875" spans="1:10" ht="14.5" customHeight="1" x14ac:dyDescent="0.15">
      <c r="A875" s="116">
        <v>17</v>
      </c>
      <c r="B875" s="399">
        <v>36069</v>
      </c>
      <c r="C875" s="16" t="s">
        <v>3329</v>
      </c>
      <c r="D875" s="5"/>
      <c r="E875" s="5"/>
      <c r="F875" s="107">
        <v>8.1299999999999997E-2</v>
      </c>
      <c r="G875" s="5"/>
      <c r="H875" s="111">
        <v>5.4458333333333303E-3</v>
      </c>
      <c r="I875" s="111">
        <f t="shared" si="13"/>
        <v>7.5854166666666667E-2</v>
      </c>
      <c r="J875" s="399">
        <v>36069</v>
      </c>
    </row>
    <row r="876" spans="1:10" ht="14.5" customHeight="1" x14ac:dyDescent="0.15">
      <c r="A876" s="116">
        <v>17</v>
      </c>
      <c r="B876" s="399">
        <v>36100</v>
      </c>
      <c r="C876" s="16" t="s">
        <v>3329</v>
      </c>
      <c r="D876" s="5"/>
      <c r="E876" s="5"/>
      <c r="F876" s="107">
        <v>6.0600000000000001E-2</v>
      </c>
      <c r="G876" s="5"/>
      <c r="H876" s="111">
        <v>5.4999999999999997E-3</v>
      </c>
      <c r="I876" s="111">
        <f t="shared" si="13"/>
        <v>5.5100000000000003E-2</v>
      </c>
      <c r="J876" s="399">
        <v>36100</v>
      </c>
    </row>
    <row r="877" spans="1:10" ht="14.5" customHeight="1" x14ac:dyDescent="0.15">
      <c r="A877" s="116">
        <v>17</v>
      </c>
      <c r="B877" s="399">
        <v>36130</v>
      </c>
      <c r="C877" s="16" t="s">
        <v>3329</v>
      </c>
      <c r="D877" s="5"/>
      <c r="E877" s="5"/>
      <c r="F877" s="107">
        <v>5.7599999999999998E-2</v>
      </c>
      <c r="G877" s="5"/>
      <c r="H877" s="111">
        <v>5.3625000000000001E-3</v>
      </c>
      <c r="I877" s="111">
        <f t="shared" si="13"/>
        <v>5.2237499999999999E-2</v>
      </c>
      <c r="J877" s="399">
        <v>36130</v>
      </c>
    </row>
    <row r="878" spans="1:10" ht="14.5" customHeight="1" x14ac:dyDescent="0.15">
      <c r="A878" s="116">
        <v>17</v>
      </c>
      <c r="B878" s="399">
        <v>36161</v>
      </c>
      <c r="C878" s="16" t="s">
        <v>3329</v>
      </c>
      <c r="D878" s="5"/>
      <c r="E878" s="5"/>
      <c r="F878" s="107">
        <v>4.1799999999999997E-2</v>
      </c>
      <c r="G878" s="5"/>
      <c r="H878" s="111">
        <v>5.3833333333333303E-3</v>
      </c>
      <c r="I878" s="111">
        <f t="shared" si="13"/>
        <v>3.6416666666666667E-2</v>
      </c>
      <c r="J878" s="399">
        <v>36161</v>
      </c>
    </row>
    <row r="879" spans="1:10" ht="14.5" customHeight="1" x14ac:dyDescent="0.15">
      <c r="A879" s="116">
        <v>17</v>
      </c>
      <c r="B879" s="399">
        <v>36192</v>
      </c>
      <c r="C879" s="16" t="s">
        <v>3329</v>
      </c>
      <c r="D879" s="5"/>
      <c r="E879" s="5"/>
      <c r="F879" s="107">
        <v>-3.1099999999999999E-2</v>
      </c>
      <c r="G879" s="5"/>
      <c r="H879" s="111">
        <v>5.49583333333333E-3</v>
      </c>
      <c r="I879" s="111">
        <f t="shared" si="13"/>
        <v>-3.6595833333333327E-2</v>
      </c>
      <c r="J879" s="399">
        <v>36192</v>
      </c>
    </row>
    <row r="880" spans="1:10" ht="14.5" customHeight="1" x14ac:dyDescent="0.15">
      <c r="A880" s="116">
        <v>17</v>
      </c>
      <c r="B880" s="399">
        <v>36220</v>
      </c>
      <c r="C880" s="16" t="s">
        <v>3329</v>
      </c>
      <c r="D880" s="5"/>
      <c r="E880" s="5"/>
      <c r="F880" s="107">
        <v>0.04</v>
      </c>
      <c r="G880" s="5"/>
      <c r="H880" s="111">
        <v>5.6666666666666697E-3</v>
      </c>
      <c r="I880" s="111">
        <f t="shared" si="13"/>
        <v>3.4333333333333334E-2</v>
      </c>
      <c r="J880" s="399">
        <v>36220</v>
      </c>
    </row>
    <row r="881" spans="1:10" ht="14.5" customHeight="1" x14ac:dyDescent="0.15">
      <c r="A881" s="116">
        <v>17</v>
      </c>
      <c r="B881" s="399">
        <v>36251</v>
      </c>
      <c r="C881" s="16" t="s">
        <v>3329</v>
      </c>
      <c r="D881" s="5"/>
      <c r="E881" s="5"/>
      <c r="F881" s="107">
        <v>3.8699999999999998E-2</v>
      </c>
      <c r="G881" s="5"/>
      <c r="H881" s="111">
        <v>5.6666666666666697E-3</v>
      </c>
      <c r="I881" s="111">
        <f t="shared" si="13"/>
        <v>3.3033333333333331E-2</v>
      </c>
      <c r="J881" s="399">
        <v>36251</v>
      </c>
    </row>
    <row r="882" spans="1:10" ht="14.5" customHeight="1" x14ac:dyDescent="0.15">
      <c r="A882" s="116">
        <v>17</v>
      </c>
      <c r="B882" s="399">
        <v>36281</v>
      </c>
      <c r="C882" s="16" t="s">
        <v>3329</v>
      </c>
      <c r="D882" s="5"/>
      <c r="E882" s="5"/>
      <c r="F882" s="107">
        <v>-2.3599999999999999E-2</v>
      </c>
      <c r="G882" s="5"/>
      <c r="H882" s="111">
        <v>5.8999999999999999E-3</v>
      </c>
      <c r="I882" s="111">
        <f t="shared" si="13"/>
        <v>-2.9499999999999998E-2</v>
      </c>
      <c r="J882" s="399">
        <v>36281</v>
      </c>
    </row>
    <row r="883" spans="1:10" ht="14.5" customHeight="1" x14ac:dyDescent="0.15">
      <c r="A883" s="116">
        <v>17</v>
      </c>
      <c r="B883" s="399">
        <v>36312</v>
      </c>
      <c r="C883" s="16" t="s">
        <v>3329</v>
      </c>
      <c r="D883" s="5"/>
      <c r="E883" s="5"/>
      <c r="F883" s="107">
        <v>5.5500000000000001E-2</v>
      </c>
      <c r="G883" s="5"/>
      <c r="H883" s="111">
        <v>6.1458333333333304E-3</v>
      </c>
      <c r="I883" s="111">
        <f t="shared" si="13"/>
        <v>4.9354166666666671E-2</v>
      </c>
      <c r="J883" s="399">
        <v>36312</v>
      </c>
    </row>
    <row r="884" spans="1:10" ht="14.5" customHeight="1" x14ac:dyDescent="0.15">
      <c r="A884" s="116">
        <v>17</v>
      </c>
      <c r="B884" s="399">
        <v>36342</v>
      </c>
      <c r="C884" s="16" t="s">
        <v>3329</v>
      </c>
      <c r="D884" s="5"/>
      <c r="E884" s="5"/>
      <c r="F884" s="107">
        <v>-3.1199999999999999E-2</v>
      </c>
      <c r="G884" s="5"/>
      <c r="H884" s="111">
        <v>6.1124999999999999E-3</v>
      </c>
      <c r="I884" s="111">
        <f t="shared" si="13"/>
        <v>-3.7312499999999998E-2</v>
      </c>
      <c r="J884" s="399">
        <v>36342</v>
      </c>
    </row>
    <row r="885" spans="1:10" ht="14.5" customHeight="1" x14ac:dyDescent="0.15">
      <c r="A885" s="116">
        <v>17</v>
      </c>
      <c r="B885" s="399">
        <v>36373</v>
      </c>
      <c r="C885" s="16" t="s">
        <v>3329</v>
      </c>
      <c r="D885" s="5"/>
      <c r="E885" s="5"/>
      <c r="F885" s="107">
        <v>-5.0000000000000001E-3</v>
      </c>
      <c r="G885" s="5"/>
      <c r="H885" s="111">
        <v>6.28333333333333E-3</v>
      </c>
      <c r="I885" s="111">
        <f t="shared" si="13"/>
        <v>-1.1283333333333329E-2</v>
      </c>
      <c r="J885" s="399">
        <v>36373</v>
      </c>
    </row>
    <row r="886" spans="1:10" ht="14.5" customHeight="1" x14ac:dyDescent="0.15">
      <c r="A886" s="116">
        <v>17</v>
      </c>
      <c r="B886" s="399">
        <v>36404</v>
      </c>
      <c r="C886" s="16" t="s">
        <v>3329</v>
      </c>
      <c r="D886" s="5"/>
      <c r="E886" s="5"/>
      <c r="F886" s="107">
        <v>-2.7400000000000001E-2</v>
      </c>
      <c r="G886" s="5"/>
      <c r="H886" s="111">
        <v>6.2791666666666699E-3</v>
      </c>
      <c r="I886" s="111">
        <f t="shared" si="13"/>
        <v>-3.367916666666667E-2</v>
      </c>
      <c r="J886" s="399">
        <v>36404</v>
      </c>
    </row>
    <row r="887" spans="1:10" ht="14.5" customHeight="1" x14ac:dyDescent="0.15">
      <c r="A887" s="116">
        <v>17</v>
      </c>
      <c r="B887" s="399">
        <v>36434</v>
      </c>
      <c r="C887" s="16" t="s">
        <v>3329</v>
      </c>
      <c r="D887" s="5"/>
      <c r="E887" s="5"/>
      <c r="F887" s="107">
        <v>6.3299999999999995E-2</v>
      </c>
      <c r="G887" s="5"/>
      <c r="H887" s="111">
        <v>6.3916666666666696E-3</v>
      </c>
      <c r="I887" s="111">
        <f t="shared" si="13"/>
        <v>5.6908333333333325E-2</v>
      </c>
      <c r="J887" s="399">
        <v>36434</v>
      </c>
    </row>
    <row r="888" spans="1:10" ht="14.5" customHeight="1" x14ac:dyDescent="0.15">
      <c r="A888" s="116">
        <v>17</v>
      </c>
      <c r="B888" s="399">
        <v>36465</v>
      </c>
      <c r="C888" s="16" t="s">
        <v>3329</v>
      </c>
      <c r="D888" s="5"/>
      <c r="E888" s="5"/>
      <c r="F888" s="107">
        <v>2.0299999999999999E-2</v>
      </c>
      <c r="G888" s="5"/>
      <c r="H888" s="111">
        <v>6.2416666666666697E-3</v>
      </c>
      <c r="I888" s="111">
        <f t="shared" si="13"/>
        <v>1.4058333333333329E-2</v>
      </c>
      <c r="J888" s="399">
        <v>36465</v>
      </c>
    </row>
    <row r="889" spans="1:10" ht="14.5" customHeight="1" x14ac:dyDescent="0.15">
      <c r="A889" s="116">
        <v>17</v>
      </c>
      <c r="B889" s="399">
        <v>36495</v>
      </c>
      <c r="C889" s="16" t="s">
        <v>3329</v>
      </c>
      <c r="D889" s="5"/>
      <c r="E889" s="5"/>
      <c r="F889" s="107">
        <v>5.8900000000000001E-2</v>
      </c>
      <c r="G889" s="5"/>
      <c r="H889" s="111">
        <v>6.3874999999999999E-3</v>
      </c>
      <c r="I889" s="111">
        <f t="shared" si="13"/>
        <v>5.2512500000000004E-2</v>
      </c>
      <c r="J889" s="399">
        <v>36495</v>
      </c>
    </row>
    <row r="890" spans="1:10" ht="14.5" customHeight="1" x14ac:dyDescent="0.15">
      <c r="A890" s="116">
        <v>17</v>
      </c>
      <c r="B890" s="399">
        <v>36526</v>
      </c>
      <c r="C890" s="16" t="s">
        <v>3329</v>
      </c>
      <c r="D890" s="5"/>
      <c r="E890" s="5"/>
      <c r="F890" s="107">
        <v>-5.0200000000000002E-2</v>
      </c>
      <c r="G890" s="5"/>
      <c r="H890" s="111">
        <v>6.5583333333333301E-3</v>
      </c>
      <c r="I890" s="111">
        <f t="shared" si="13"/>
        <v>-5.6758333333333334E-2</v>
      </c>
      <c r="J890" s="399">
        <v>36526</v>
      </c>
    </row>
    <row r="891" spans="1:10" ht="14.5" customHeight="1" x14ac:dyDescent="0.15">
      <c r="A891" s="116">
        <v>17</v>
      </c>
      <c r="B891" s="399">
        <v>36557</v>
      </c>
      <c r="C891" s="16" t="s">
        <v>3329</v>
      </c>
      <c r="D891" s="5"/>
      <c r="E891" s="5"/>
      <c r="F891" s="107">
        <v>-1.89E-2</v>
      </c>
      <c r="G891" s="5"/>
      <c r="H891" s="111">
        <v>6.4583333333333298E-3</v>
      </c>
      <c r="I891" s="111">
        <f t="shared" si="13"/>
        <v>-2.535833333333333E-2</v>
      </c>
      <c r="J891" s="399">
        <v>36557</v>
      </c>
    </row>
    <row r="892" spans="1:10" ht="14.5" customHeight="1" x14ac:dyDescent="0.15">
      <c r="A892" s="116">
        <v>17</v>
      </c>
      <c r="B892" s="399">
        <v>36586</v>
      </c>
      <c r="C892" s="16" t="s">
        <v>3329</v>
      </c>
      <c r="D892" s="5"/>
      <c r="E892" s="5"/>
      <c r="F892" s="107">
        <v>9.7799999999999998E-2</v>
      </c>
      <c r="G892" s="5"/>
      <c r="H892" s="111">
        <v>6.4625000000000004E-3</v>
      </c>
      <c r="I892" s="111">
        <f t="shared" si="13"/>
        <v>9.1337500000000002E-2</v>
      </c>
      <c r="J892" s="399">
        <v>36586</v>
      </c>
    </row>
    <row r="893" spans="1:10" ht="14.5" customHeight="1" x14ac:dyDescent="0.15">
      <c r="A893" s="116">
        <v>17</v>
      </c>
      <c r="B893" s="399">
        <v>36617</v>
      </c>
      <c r="C893" s="16" t="s">
        <v>3329</v>
      </c>
      <c r="D893" s="5"/>
      <c r="E893" s="5"/>
      <c r="F893" s="107">
        <v>-3.0099999999999998E-2</v>
      </c>
      <c r="G893" s="5"/>
      <c r="H893" s="111">
        <v>6.4416666666666702E-3</v>
      </c>
      <c r="I893" s="111">
        <f t="shared" si="13"/>
        <v>-3.6541666666666667E-2</v>
      </c>
      <c r="J893" s="399">
        <v>36617</v>
      </c>
    </row>
    <row r="894" spans="1:10" ht="14.5" customHeight="1" x14ac:dyDescent="0.15">
      <c r="A894" s="116">
        <v>17</v>
      </c>
      <c r="B894" s="399">
        <v>36647</v>
      </c>
      <c r="C894" s="16" t="s">
        <v>3329</v>
      </c>
      <c r="D894" s="5"/>
      <c r="E894" s="5"/>
      <c r="F894" s="107">
        <v>-2.0500000000000001E-2</v>
      </c>
      <c r="G894" s="5"/>
      <c r="H894" s="111">
        <v>6.7625000000000003E-3</v>
      </c>
      <c r="I894" s="111">
        <f t="shared" si="13"/>
        <v>-2.7262500000000002E-2</v>
      </c>
      <c r="J894" s="399">
        <v>36647</v>
      </c>
    </row>
    <row r="895" spans="1:10" ht="14.5" customHeight="1" x14ac:dyDescent="0.15">
      <c r="A895" s="116">
        <v>17</v>
      </c>
      <c r="B895" s="399">
        <v>36678</v>
      </c>
      <c r="C895" s="16" t="s">
        <v>3329</v>
      </c>
      <c r="D895" s="5"/>
      <c r="E895" s="5"/>
      <c r="F895" s="107">
        <v>2.46E-2</v>
      </c>
      <c r="G895" s="5"/>
      <c r="H895" s="111">
        <v>6.4749999999999999E-3</v>
      </c>
      <c r="I895" s="111">
        <f t="shared" si="13"/>
        <v>1.8125000000000002E-2</v>
      </c>
      <c r="J895" s="399">
        <v>36678</v>
      </c>
    </row>
    <row r="896" spans="1:10" ht="14.5" customHeight="1" x14ac:dyDescent="0.15">
      <c r="A896" s="116">
        <v>17</v>
      </c>
      <c r="B896" s="399">
        <v>36708</v>
      </c>
      <c r="C896" s="16" t="s">
        <v>3329</v>
      </c>
      <c r="D896" s="5"/>
      <c r="E896" s="5"/>
      <c r="F896" s="107">
        <v>-1.5599999999999999E-2</v>
      </c>
      <c r="G896" s="5"/>
      <c r="H896" s="111">
        <v>6.4416666666666702E-3</v>
      </c>
      <c r="I896" s="111">
        <f t="shared" si="13"/>
        <v>-2.2041666666666668E-2</v>
      </c>
      <c r="J896" s="399">
        <v>36708</v>
      </c>
    </row>
    <row r="897" spans="1:10" ht="14.5" customHeight="1" x14ac:dyDescent="0.15">
      <c r="A897" s="116">
        <v>17</v>
      </c>
      <c r="B897" s="399">
        <v>36739</v>
      </c>
      <c r="C897" s="16" t="s">
        <v>3329</v>
      </c>
      <c r="D897" s="5"/>
      <c r="E897" s="5"/>
      <c r="F897" s="107">
        <v>6.2100000000000002E-2</v>
      </c>
      <c r="G897" s="5"/>
      <c r="H897" s="111">
        <v>6.3541666666666703E-3</v>
      </c>
      <c r="I897" s="111">
        <f t="shared" si="13"/>
        <v>5.5745833333333335E-2</v>
      </c>
      <c r="J897" s="399">
        <v>36739</v>
      </c>
    </row>
    <row r="898" spans="1:10" ht="14.5" customHeight="1" x14ac:dyDescent="0.15">
      <c r="A898" s="116">
        <v>17</v>
      </c>
      <c r="B898" s="399">
        <v>36770</v>
      </c>
      <c r="C898" s="16" t="s">
        <v>3329</v>
      </c>
      <c r="D898" s="5"/>
      <c r="E898" s="5"/>
      <c r="F898" s="107">
        <v>-5.28E-2</v>
      </c>
      <c r="G898" s="5"/>
      <c r="H898" s="111">
        <v>6.4374999999999996E-3</v>
      </c>
      <c r="I898" s="111">
        <f t="shared" si="13"/>
        <v>-5.9237499999999998E-2</v>
      </c>
      <c r="J898" s="399">
        <v>36770</v>
      </c>
    </row>
    <row r="899" spans="1:10" ht="14.5" customHeight="1" x14ac:dyDescent="0.15">
      <c r="A899" s="116">
        <v>17</v>
      </c>
      <c r="B899" s="399">
        <v>36800</v>
      </c>
      <c r="C899" s="16" t="s">
        <v>3329</v>
      </c>
      <c r="D899" s="5"/>
      <c r="E899" s="5"/>
      <c r="F899" s="107">
        <v>-4.1999999999999997E-3</v>
      </c>
      <c r="G899" s="5"/>
      <c r="H899" s="111">
        <v>6.4000000000000003E-3</v>
      </c>
      <c r="I899" s="111">
        <f t="shared" si="13"/>
        <v>-1.06E-2</v>
      </c>
      <c r="J899" s="399">
        <v>36800</v>
      </c>
    </row>
    <row r="900" spans="1:10" ht="14.5" customHeight="1" x14ac:dyDescent="0.15">
      <c r="A900" s="116">
        <v>17</v>
      </c>
      <c r="B900" s="399">
        <v>36831</v>
      </c>
      <c r="C900" s="16" t="s">
        <v>3329</v>
      </c>
      <c r="D900" s="5"/>
      <c r="E900" s="5"/>
      <c r="F900" s="107">
        <v>-7.8799999999999995E-2</v>
      </c>
      <c r="G900" s="5"/>
      <c r="H900" s="111">
        <v>6.3333333333333297E-3</v>
      </c>
      <c r="I900" s="111">
        <f t="shared" si="13"/>
        <v>-8.5133333333333325E-2</v>
      </c>
      <c r="J900" s="399">
        <v>36831</v>
      </c>
    </row>
    <row r="901" spans="1:10" ht="14.5" customHeight="1" x14ac:dyDescent="0.15">
      <c r="A901" s="116">
        <v>17</v>
      </c>
      <c r="B901" s="399">
        <v>36861</v>
      </c>
      <c r="C901" s="16" t="s">
        <v>3329</v>
      </c>
      <c r="D901" s="5"/>
      <c r="E901" s="5"/>
      <c r="F901" s="107">
        <v>4.8999999999999998E-3</v>
      </c>
      <c r="G901" s="5"/>
      <c r="H901" s="111">
        <v>6.1208333333333297E-3</v>
      </c>
      <c r="I901" s="111">
        <f t="shared" si="13"/>
        <v>-1.2208333333333298E-3</v>
      </c>
      <c r="J901" s="399">
        <v>36861</v>
      </c>
    </row>
    <row r="902" spans="1:10" ht="14.5" customHeight="1" x14ac:dyDescent="0.15">
      <c r="A902" s="116">
        <v>17</v>
      </c>
      <c r="B902" s="399">
        <v>36892</v>
      </c>
      <c r="C902" s="16" t="s">
        <v>3329</v>
      </c>
      <c r="D902" s="5"/>
      <c r="E902" s="5"/>
      <c r="F902" s="107">
        <v>3.5499999999999997E-2</v>
      </c>
      <c r="G902" s="5"/>
      <c r="H902" s="111">
        <v>6.0541666666666704E-3</v>
      </c>
      <c r="I902" s="111">
        <f t="shared" si="13"/>
        <v>2.9445833333333327E-2</v>
      </c>
      <c r="J902" s="399">
        <v>36892</v>
      </c>
    </row>
    <row r="903" spans="1:10" ht="14.5" customHeight="1" x14ac:dyDescent="0.15">
      <c r="A903" s="116">
        <v>17</v>
      </c>
      <c r="B903" s="399">
        <v>36923</v>
      </c>
      <c r="C903" s="16" t="s">
        <v>3329</v>
      </c>
      <c r="D903" s="5"/>
      <c r="E903" s="5"/>
      <c r="F903" s="107">
        <v>-9.1200000000000003E-2</v>
      </c>
      <c r="G903" s="5"/>
      <c r="H903" s="111">
        <v>6.0083333333333299E-3</v>
      </c>
      <c r="I903" s="111">
        <f t="shared" si="13"/>
        <v>-9.7208333333333327E-2</v>
      </c>
      <c r="J903" s="399">
        <v>36923</v>
      </c>
    </row>
    <row r="904" spans="1:10" ht="14.5" customHeight="1" x14ac:dyDescent="0.15">
      <c r="A904" s="116">
        <v>17</v>
      </c>
      <c r="B904" s="399">
        <v>36951</v>
      </c>
      <c r="C904" s="16" t="s">
        <v>3329</v>
      </c>
      <c r="D904" s="5"/>
      <c r="E904" s="5"/>
      <c r="F904" s="107">
        <v>-6.3399999999999998E-2</v>
      </c>
      <c r="G904" s="5"/>
      <c r="H904" s="111">
        <v>5.9166666666666699E-3</v>
      </c>
      <c r="I904" s="111">
        <f t="shared" si="13"/>
        <v>-6.9316666666666665E-2</v>
      </c>
      <c r="J904" s="399">
        <v>36951</v>
      </c>
    </row>
    <row r="905" spans="1:10" ht="14.5" customHeight="1" x14ac:dyDescent="0.15">
      <c r="A905" s="116">
        <v>17</v>
      </c>
      <c r="B905" s="399">
        <v>36982</v>
      </c>
      <c r="C905" s="16" t="s">
        <v>3329</v>
      </c>
      <c r="D905" s="5"/>
      <c r="E905" s="5"/>
      <c r="F905" s="107">
        <v>7.7700000000000005E-2</v>
      </c>
      <c r="G905" s="5"/>
      <c r="H905" s="111">
        <v>6.0958333333333298E-3</v>
      </c>
      <c r="I905" s="111">
        <f t="shared" si="13"/>
        <v>7.1604166666666677E-2</v>
      </c>
      <c r="J905" s="399">
        <v>36982</v>
      </c>
    </row>
    <row r="906" spans="1:10" ht="14.5" customHeight="1" x14ac:dyDescent="0.15">
      <c r="A906" s="116">
        <v>17</v>
      </c>
      <c r="B906" s="399">
        <v>37012</v>
      </c>
      <c r="C906" s="16" t="s">
        <v>3329</v>
      </c>
      <c r="D906" s="5"/>
      <c r="E906" s="5"/>
      <c r="F906" s="107">
        <v>6.7000000000000002E-3</v>
      </c>
      <c r="G906" s="5"/>
      <c r="H906" s="111">
        <v>6.1624999999999996E-3</v>
      </c>
      <c r="I906" s="111">
        <f t="shared" si="13"/>
        <v>5.3750000000000065E-4</v>
      </c>
      <c r="J906" s="399">
        <v>37012</v>
      </c>
    </row>
    <row r="907" spans="1:10" ht="14.5" customHeight="1" x14ac:dyDescent="0.15">
      <c r="A907" s="116">
        <v>17</v>
      </c>
      <c r="B907" s="399">
        <v>37043</v>
      </c>
      <c r="C907" s="16" t="s">
        <v>3329</v>
      </c>
      <c r="D907" s="5"/>
      <c r="E907" s="5"/>
      <c r="F907" s="107">
        <v>-2.4299999999999999E-2</v>
      </c>
      <c r="G907" s="5"/>
      <c r="H907" s="111">
        <v>6.0499999999999998E-3</v>
      </c>
      <c r="I907" s="111">
        <f t="shared" si="13"/>
        <v>-3.0349999999999999E-2</v>
      </c>
      <c r="J907" s="399">
        <v>37043</v>
      </c>
    </row>
    <row r="908" spans="1:10" ht="14.5" customHeight="1" x14ac:dyDescent="0.15">
      <c r="A908" s="116">
        <v>17</v>
      </c>
      <c r="B908" s="399">
        <v>37073</v>
      </c>
      <c r="C908" s="16" t="s">
        <v>3329</v>
      </c>
      <c r="D908" s="5"/>
      <c r="E908" s="5"/>
      <c r="F908" s="107">
        <v>-9.7999999999999997E-3</v>
      </c>
      <c r="G908" s="5"/>
      <c r="H908" s="111">
        <v>6.0000000000000001E-3</v>
      </c>
      <c r="I908" s="111">
        <f t="shared" si="13"/>
        <v>-1.5800000000000002E-2</v>
      </c>
      <c r="J908" s="399">
        <v>37073</v>
      </c>
    </row>
    <row r="909" spans="1:10" ht="14.5" customHeight="1" x14ac:dyDescent="0.15">
      <c r="A909" s="116">
        <v>17</v>
      </c>
      <c r="B909" s="399">
        <v>37104</v>
      </c>
      <c r="C909" s="16" t="s">
        <v>3329</v>
      </c>
      <c r="D909" s="5"/>
      <c r="E909" s="5"/>
      <c r="F909" s="107">
        <v>-6.2600000000000003E-2</v>
      </c>
      <c r="G909" s="5"/>
      <c r="H909" s="111">
        <v>5.9624999999999999E-3</v>
      </c>
      <c r="I909" s="111">
        <f t="shared" si="13"/>
        <v>-6.8562499999999998E-2</v>
      </c>
      <c r="J909" s="399">
        <v>37104</v>
      </c>
    </row>
    <row r="910" spans="1:10" ht="14.5" customHeight="1" x14ac:dyDescent="0.15">
      <c r="A910" s="116">
        <v>17</v>
      </c>
      <c r="B910" s="399">
        <v>37135</v>
      </c>
      <c r="C910" s="16" t="s">
        <v>3329</v>
      </c>
      <c r="D910" s="5"/>
      <c r="E910" s="5"/>
      <c r="F910" s="107">
        <v>-8.0799999999999997E-2</v>
      </c>
      <c r="G910" s="5"/>
      <c r="H910" s="111">
        <v>6.0166666666666702E-3</v>
      </c>
      <c r="I910" s="111">
        <f t="shared" si="13"/>
        <v>-8.6816666666666667E-2</v>
      </c>
      <c r="J910" s="399">
        <v>37135</v>
      </c>
    </row>
    <row r="911" spans="1:10" ht="14.5" customHeight="1" x14ac:dyDescent="0.15">
      <c r="A911" s="116">
        <v>17</v>
      </c>
      <c r="B911" s="399">
        <v>37165</v>
      </c>
      <c r="C911" s="16" t="s">
        <v>3329</v>
      </c>
      <c r="D911" s="5"/>
      <c r="E911" s="5"/>
      <c r="F911" s="107">
        <v>1.9099999999999999E-2</v>
      </c>
      <c r="G911" s="5"/>
      <c r="H911" s="111">
        <v>5.8999999999999999E-3</v>
      </c>
      <c r="I911" s="111">
        <f t="shared" si="13"/>
        <v>1.32E-2</v>
      </c>
      <c r="J911" s="399">
        <v>37165</v>
      </c>
    </row>
    <row r="912" spans="1:10" ht="14.5" customHeight="1" x14ac:dyDescent="0.15">
      <c r="A912" s="116">
        <v>17</v>
      </c>
      <c r="B912" s="399">
        <v>37196</v>
      </c>
      <c r="C912" s="16" t="s">
        <v>3329</v>
      </c>
      <c r="D912" s="5"/>
      <c r="E912" s="5"/>
      <c r="F912" s="107">
        <v>7.6700000000000004E-2</v>
      </c>
      <c r="G912" s="5"/>
      <c r="H912" s="111">
        <v>5.8250000000000003E-3</v>
      </c>
      <c r="I912" s="111">
        <f t="shared" si="13"/>
        <v>7.0875000000000007E-2</v>
      </c>
      <c r="J912" s="399">
        <v>37196</v>
      </c>
    </row>
    <row r="913" spans="1:10" ht="14.5" customHeight="1" x14ac:dyDescent="0.15">
      <c r="A913" s="116">
        <v>17</v>
      </c>
      <c r="B913" s="399">
        <v>37226</v>
      </c>
      <c r="C913" s="16" t="s">
        <v>3329</v>
      </c>
      <c r="D913" s="5"/>
      <c r="E913" s="5"/>
      <c r="F913" s="107">
        <v>8.8000000000000005E-3</v>
      </c>
      <c r="G913" s="5"/>
      <c r="H913" s="111">
        <v>5.8125E-3</v>
      </c>
      <c r="I913" s="111">
        <f t="shared" si="13"/>
        <v>2.9875000000000006E-3</v>
      </c>
      <c r="J913" s="399">
        <v>37226</v>
      </c>
    </row>
    <row r="914" spans="1:10" ht="14.5" customHeight="1" x14ac:dyDescent="0.15">
      <c r="A914" s="116">
        <v>17</v>
      </c>
      <c r="B914" s="399">
        <v>37257</v>
      </c>
      <c r="C914" s="16" t="s">
        <v>3329</v>
      </c>
      <c r="D914" s="5"/>
      <c r="E914" s="5"/>
      <c r="F914" s="107">
        <v>-1.46E-2</v>
      </c>
      <c r="G914" s="5"/>
      <c r="H914" s="111">
        <v>5.6583333333333303E-3</v>
      </c>
      <c r="I914" s="111">
        <f t="shared" si="13"/>
        <v>-2.025833333333333E-2</v>
      </c>
      <c r="J914" s="399">
        <v>37257</v>
      </c>
    </row>
    <row r="915" spans="1:10" ht="14.5" customHeight="1" x14ac:dyDescent="0.15">
      <c r="A915" s="116">
        <v>17</v>
      </c>
      <c r="B915" s="399">
        <v>37288</v>
      </c>
      <c r="C915" s="16" t="s">
        <v>3329</v>
      </c>
      <c r="D915" s="5"/>
      <c r="E915" s="5"/>
      <c r="F915" s="107">
        <v>-1.9300000000000001E-2</v>
      </c>
      <c r="G915" s="5"/>
      <c r="H915" s="111">
        <v>5.6083333333333298E-3</v>
      </c>
      <c r="I915" s="111">
        <f t="shared" si="13"/>
        <v>-2.4908333333333331E-2</v>
      </c>
      <c r="J915" s="399">
        <v>37288</v>
      </c>
    </row>
    <row r="916" spans="1:10" ht="14.5" customHeight="1" x14ac:dyDescent="0.15">
      <c r="A916" s="116">
        <v>17</v>
      </c>
      <c r="B916" s="399">
        <v>37316</v>
      </c>
      <c r="C916" s="16" t="s">
        <v>3329</v>
      </c>
      <c r="D916" s="5"/>
      <c r="E916" s="5"/>
      <c r="F916" s="107">
        <v>3.7600000000000001E-2</v>
      </c>
      <c r="G916" s="5"/>
      <c r="H916" s="111">
        <v>5.8458333333333296E-3</v>
      </c>
      <c r="I916" s="111">
        <f t="shared" si="13"/>
        <v>3.1754166666666674E-2</v>
      </c>
      <c r="J916" s="399">
        <v>37316</v>
      </c>
    </row>
    <row r="917" spans="1:10" ht="14.5" customHeight="1" x14ac:dyDescent="0.15">
      <c r="A917" s="116">
        <v>17</v>
      </c>
      <c r="B917" s="399">
        <v>37347</v>
      </c>
      <c r="C917" s="16" t="s">
        <v>3329</v>
      </c>
      <c r="D917" s="5"/>
      <c r="E917" s="5"/>
      <c r="F917" s="107">
        <v>-6.0600000000000001E-2</v>
      </c>
      <c r="G917" s="5"/>
      <c r="H917" s="111">
        <v>5.7999999999999996E-3</v>
      </c>
      <c r="I917" s="111">
        <f t="shared" si="13"/>
        <v>-6.6400000000000001E-2</v>
      </c>
      <c r="J917" s="399">
        <v>37347</v>
      </c>
    </row>
    <row r="918" spans="1:10" ht="14.5" customHeight="1" x14ac:dyDescent="0.15">
      <c r="A918" s="116">
        <v>17</v>
      </c>
      <c r="B918" s="399">
        <v>37377</v>
      </c>
      <c r="C918" s="16" t="s">
        <v>3329</v>
      </c>
      <c r="D918" s="5"/>
      <c r="E918" s="5"/>
      <c r="F918" s="107">
        <v>-7.4000000000000003E-3</v>
      </c>
      <c r="G918" s="5"/>
      <c r="H918" s="111">
        <v>5.8125E-3</v>
      </c>
      <c r="I918" s="111">
        <f t="shared" si="13"/>
        <v>-1.32125E-2</v>
      </c>
      <c r="J918" s="399">
        <v>37377</v>
      </c>
    </row>
    <row r="919" spans="1:10" ht="14.5" customHeight="1" x14ac:dyDescent="0.15">
      <c r="A919" s="116">
        <v>17</v>
      </c>
      <c r="B919" s="399">
        <v>37408</v>
      </c>
      <c r="C919" s="16" t="s">
        <v>3329</v>
      </c>
      <c r="D919" s="5"/>
      <c r="E919" s="5"/>
      <c r="F919" s="107">
        <v>-7.1199999999999999E-2</v>
      </c>
      <c r="G919" s="5"/>
      <c r="H919" s="111">
        <v>5.7166666666666702E-3</v>
      </c>
      <c r="I919" s="111">
        <f t="shared" si="13"/>
        <v>-7.6916666666666675E-2</v>
      </c>
      <c r="J919" s="399">
        <v>37408</v>
      </c>
    </row>
    <row r="920" spans="1:10" ht="14.5" customHeight="1" x14ac:dyDescent="0.15">
      <c r="A920" s="116">
        <v>17</v>
      </c>
      <c r="B920" s="399">
        <v>37438</v>
      </c>
      <c r="C920" s="16" t="s">
        <v>3329</v>
      </c>
      <c r="D920" s="5"/>
      <c r="E920" s="5"/>
      <c r="F920" s="107">
        <v>-7.8E-2</v>
      </c>
      <c r="G920" s="5"/>
      <c r="H920" s="111">
        <v>5.6291666666666703E-3</v>
      </c>
      <c r="I920" s="111">
        <f t="shared" si="13"/>
        <v>-8.3629166666666671E-2</v>
      </c>
      <c r="J920" s="399">
        <v>37438</v>
      </c>
    </row>
    <row r="921" spans="1:10" ht="14.5" customHeight="1" x14ac:dyDescent="0.15">
      <c r="A921" s="116">
        <v>17</v>
      </c>
      <c r="B921" s="399">
        <v>37469</v>
      </c>
      <c r="C921" s="16" t="s">
        <v>3329</v>
      </c>
      <c r="D921" s="5"/>
      <c r="E921" s="5"/>
      <c r="F921" s="107">
        <v>6.6E-3</v>
      </c>
      <c r="G921" s="5"/>
      <c r="H921" s="111">
        <v>5.5041666666666702E-3</v>
      </c>
      <c r="I921" s="111">
        <f t="shared" si="13"/>
        <v>1.0958333333333297E-3</v>
      </c>
      <c r="J921" s="399">
        <v>37469</v>
      </c>
    </row>
    <row r="922" spans="1:10" ht="14.5" customHeight="1" x14ac:dyDescent="0.15">
      <c r="A922" s="116">
        <v>17</v>
      </c>
      <c r="B922" s="399">
        <v>37500</v>
      </c>
      <c r="C922" s="16" t="s">
        <v>3329</v>
      </c>
      <c r="D922" s="5"/>
      <c r="E922" s="5"/>
      <c r="F922" s="107">
        <v>-0.1087</v>
      </c>
      <c r="G922" s="5"/>
      <c r="H922" s="111">
        <v>5.3249999999999999E-3</v>
      </c>
      <c r="I922" s="111">
        <f t="shared" ref="I922:I985" si="14">F922-H922</f>
        <v>-0.114025</v>
      </c>
      <c r="J922" s="399">
        <v>37500</v>
      </c>
    </row>
    <row r="923" spans="1:10" ht="14.5" customHeight="1" x14ac:dyDescent="0.15">
      <c r="A923" s="116">
        <v>17</v>
      </c>
      <c r="B923" s="399">
        <v>37530</v>
      </c>
      <c r="C923" s="16" t="s">
        <v>3329</v>
      </c>
      <c r="D923" s="5"/>
      <c r="E923" s="5"/>
      <c r="F923" s="107">
        <v>8.7999999999999995E-2</v>
      </c>
      <c r="G923" s="5"/>
      <c r="H923" s="111">
        <v>5.4458333333333303E-3</v>
      </c>
      <c r="I923" s="111">
        <f t="shared" si="14"/>
        <v>8.2554166666666665E-2</v>
      </c>
      <c r="J923" s="399">
        <v>37530</v>
      </c>
    </row>
    <row r="924" spans="1:10" ht="14.5" customHeight="1" x14ac:dyDescent="0.15">
      <c r="A924" s="116">
        <v>17</v>
      </c>
      <c r="B924" s="399">
        <v>37561</v>
      </c>
      <c r="C924" s="16" t="s">
        <v>3329</v>
      </c>
      <c r="D924" s="5"/>
      <c r="E924" s="5"/>
      <c r="F924" s="107">
        <v>5.8900000000000001E-2</v>
      </c>
      <c r="G924" s="5"/>
      <c r="H924" s="111">
        <v>5.4250000000000001E-3</v>
      </c>
      <c r="I924" s="111">
        <f t="shared" si="14"/>
        <v>5.3475000000000002E-2</v>
      </c>
      <c r="J924" s="399">
        <v>37561</v>
      </c>
    </row>
    <row r="925" spans="1:10" ht="14.5" customHeight="1" x14ac:dyDescent="0.15">
      <c r="A925" s="116">
        <v>17</v>
      </c>
      <c r="B925" s="399">
        <v>37591</v>
      </c>
      <c r="C925" s="16" t="s">
        <v>3329</v>
      </c>
      <c r="D925" s="5"/>
      <c r="E925" s="5"/>
      <c r="F925" s="107">
        <v>-5.8799999999999998E-2</v>
      </c>
      <c r="G925" s="5"/>
      <c r="H925" s="111">
        <v>5.3499999999999997E-3</v>
      </c>
      <c r="I925" s="111">
        <f t="shared" si="14"/>
        <v>-6.4149999999999999E-2</v>
      </c>
      <c r="J925" s="399">
        <v>37591</v>
      </c>
    </row>
    <row r="926" spans="1:10" ht="14.5" customHeight="1" x14ac:dyDescent="0.15">
      <c r="A926" s="116">
        <v>17</v>
      </c>
      <c r="B926" s="399">
        <v>37622</v>
      </c>
      <c r="C926" s="16" t="s">
        <v>3329</v>
      </c>
      <c r="D926" s="5"/>
      <c r="E926" s="5"/>
      <c r="F926" s="107">
        <v>-2.6200000000000001E-2</v>
      </c>
      <c r="G926" s="5"/>
      <c r="H926" s="111">
        <v>5.3166666666666701E-3</v>
      </c>
      <c r="I926" s="111">
        <f t="shared" si="14"/>
        <v>-3.1516666666666672E-2</v>
      </c>
      <c r="J926" s="399">
        <v>37622</v>
      </c>
    </row>
    <row r="927" spans="1:10" ht="14.5" customHeight="1" x14ac:dyDescent="0.15">
      <c r="A927" s="116">
        <v>17</v>
      </c>
      <c r="B927" s="399">
        <v>37653</v>
      </c>
      <c r="C927" s="16" t="s">
        <v>3329</v>
      </c>
      <c r="D927" s="5"/>
      <c r="E927" s="5"/>
      <c r="F927" s="107">
        <v>-1.4999999999999999E-2</v>
      </c>
      <c r="G927" s="5"/>
      <c r="H927" s="111">
        <v>5.1208333333333297E-3</v>
      </c>
      <c r="I927" s="111">
        <f t="shared" si="14"/>
        <v>-2.0120833333333331E-2</v>
      </c>
      <c r="J927" s="399">
        <v>37653</v>
      </c>
    </row>
    <row r="928" spans="1:10" ht="14.5" customHeight="1" x14ac:dyDescent="0.15">
      <c r="A928" s="116">
        <v>17</v>
      </c>
      <c r="B928" s="399">
        <v>37681</v>
      </c>
      <c r="C928" s="16" t="s">
        <v>3329</v>
      </c>
      <c r="D928" s="5"/>
      <c r="E928" s="5"/>
      <c r="F928" s="107">
        <v>9.7000000000000003E-3</v>
      </c>
      <c r="G928" s="5"/>
      <c r="H928" s="111">
        <v>5.07083333333333E-3</v>
      </c>
      <c r="I928" s="111">
        <f t="shared" si="14"/>
        <v>4.6291666666666703E-3</v>
      </c>
      <c r="J928" s="399">
        <v>37681</v>
      </c>
    </row>
    <row r="929" spans="1:10" ht="14.5" customHeight="1" x14ac:dyDescent="0.15">
      <c r="A929" s="116">
        <v>17</v>
      </c>
      <c r="B929" s="399">
        <v>37712</v>
      </c>
      <c r="C929" s="16" t="s">
        <v>3329</v>
      </c>
      <c r="D929" s="5"/>
      <c r="E929" s="5"/>
      <c r="F929" s="107">
        <v>8.2400000000000001E-2</v>
      </c>
      <c r="G929" s="5"/>
      <c r="H929" s="111">
        <v>4.9833333333333301E-3</v>
      </c>
      <c r="I929" s="111">
        <f t="shared" si="14"/>
        <v>7.7416666666666675E-2</v>
      </c>
      <c r="J929" s="399">
        <v>37712</v>
      </c>
    </row>
    <row r="930" spans="1:10" ht="14.5" customHeight="1" x14ac:dyDescent="0.15">
      <c r="A930" s="116">
        <v>17</v>
      </c>
      <c r="B930" s="399">
        <v>37742</v>
      </c>
      <c r="C930" s="16" t="s">
        <v>3329</v>
      </c>
      <c r="D930" s="5"/>
      <c r="E930" s="5"/>
      <c r="F930" s="107">
        <v>5.2699999999999997E-2</v>
      </c>
      <c r="G930" s="5"/>
      <c r="H930" s="111">
        <v>4.6125000000000003E-3</v>
      </c>
      <c r="I930" s="111">
        <f t="shared" si="14"/>
        <v>4.8087499999999998E-2</v>
      </c>
      <c r="J930" s="399">
        <v>37742</v>
      </c>
    </row>
    <row r="931" spans="1:10" ht="14.5" customHeight="1" x14ac:dyDescent="0.15">
      <c r="A931" s="116">
        <v>17</v>
      </c>
      <c r="B931" s="399">
        <v>37773</v>
      </c>
      <c r="C931" s="16" t="s">
        <v>3329</v>
      </c>
      <c r="D931" s="5"/>
      <c r="E931" s="5"/>
      <c r="F931" s="107">
        <v>1.2800000000000001E-2</v>
      </c>
      <c r="G931" s="5"/>
      <c r="H931" s="111">
        <v>4.4541666666666696E-3</v>
      </c>
      <c r="I931" s="111">
        <f t="shared" si="14"/>
        <v>8.3458333333333301E-3</v>
      </c>
      <c r="J931" s="399">
        <v>37773</v>
      </c>
    </row>
    <row r="932" spans="1:10" ht="14.5" customHeight="1" x14ac:dyDescent="0.15">
      <c r="A932" s="116">
        <v>17</v>
      </c>
      <c r="B932" s="399">
        <v>37803</v>
      </c>
      <c r="C932" s="16" t="s">
        <v>3329</v>
      </c>
      <c r="D932" s="5"/>
      <c r="E932" s="5"/>
      <c r="F932" s="107">
        <v>1.7600000000000001E-2</v>
      </c>
      <c r="G932" s="5"/>
      <c r="H932" s="111">
        <v>4.8166666666666696E-3</v>
      </c>
      <c r="I932" s="111">
        <f t="shared" si="14"/>
        <v>1.2783333333333331E-2</v>
      </c>
      <c r="J932" s="399">
        <v>37803</v>
      </c>
    </row>
    <row r="933" spans="1:10" ht="14.5" customHeight="1" x14ac:dyDescent="0.15">
      <c r="A933" s="116">
        <v>17</v>
      </c>
      <c r="B933" s="399">
        <v>37834</v>
      </c>
      <c r="C933" s="16" t="s">
        <v>3329</v>
      </c>
      <c r="D933" s="5"/>
      <c r="E933" s="5"/>
      <c r="F933" s="107">
        <v>1.95E-2</v>
      </c>
      <c r="G933" s="5"/>
      <c r="H933" s="111">
        <v>5.0749999999999997E-3</v>
      </c>
      <c r="I933" s="111">
        <f t="shared" si="14"/>
        <v>1.4425E-2</v>
      </c>
      <c r="J933" s="399">
        <v>37834</v>
      </c>
    </row>
    <row r="934" spans="1:10" ht="14.5" customHeight="1" x14ac:dyDescent="0.15">
      <c r="A934" s="116">
        <v>17</v>
      </c>
      <c r="B934" s="399">
        <v>37865</v>
      </c>
      <c r="C934" s="16" t="s">
        <v>3329</v>
      </c>
      <c r="D934" s="5"/>
      <c r="E934" s="5"/>
      <c r="F934" s="107">
        <v>-1.06E-2</v>
      </c>
      <c r="G934" s="5"/>
      <c r="H934" s="111">
        <v>4.9375E-3</v>
      </c>
      <c r="I934" s="111">
        <f t="shared" si="14"/>
        <v>-1.5537499999999999E-2</v>
      </c>
      <c r="J934" s="399">
        <v>37865</v>
      </c>
    </row>
    <row r="935" spans="1:10" ht="14.5" customHeight="1" x14ac:dyDescent="0.15">
      <c r="A935" s="116">
        <v>17</v>
      </c>
      <c r="B935" s="399">
        <v>37895</v>
      </c>
      <c r="C935" s="16" t="s">
        <v>3329</v>
      </c>
      <c r="D935" s="5"/>
      <c r="E935" s="5"/>
      <c r="F935" s="107">
        <v>5.6599999999999998E-2</v>
      </c>
      <c r="G935" s="5"/>
      <c r="H935" s="111">
        <v>4.92083333333333E-3</v>
      </c>
      <c r="I935" s="111">
        <f t="shared" si="14"/>
        <v>5.1679166666666665E-2</v>
      </c>
      <c r="J935" s="399">
        <v>37895</v>
      </c>
    </row>
    <row r="936" spans="1:10" ht="14.5" customHeight="1" x14ac:dyDescent="0.15">
      <c r="A936" s="116">
        <v>17</v>
      </c>
      <c r="B936" s="399">
        <v>37926</v>
      </c>
      <c r="C936" s="16" t="s">
        <v>3329</v>
      </c>
      <c r="D936" s="5"/>
      <c r="E936" s="5"/>
      <c r="F936" s="107">
        <v>8.8000000000000005E-3</v>
      </c>
      <c r="G936" s="5"/>
      <c r="H936" s="111">
        <v>4.8875000000000004E-3</v>
      </c>
      <c r="I936" s="111">
        <f t="shared" si="14"/>
        <v>3.9125000000000002E-3</v>
      </c>
      <c r="J936" s="399">
        <v>37926</v>
      </c>
    </row>
    <row r="937" spans="1:10" ht="14.5" customHeight="1" x14ac:dyDescent="0.15">
      <c r="A937" s="116">
        <v>17</v>
      </c>
      <c r="B937" s="399">
        <v>37956</v>
      </c>
      <c r="C937" s="16" t="s">
        <v>3329</v>
      </c>
      <c r="D937" s="5"/>
      <c r="E937" s="5"/>
      <c r="F937" s="107">
        <v>5.2400000000000002E-2</v>
      </c>
      <c r="G937" s="5"/>
      <c r="H937" s="111">
        <v>4.8624999999999996E-3</v>
      </c>
      <c r="I937" s="111">
        <f t="shared" si="14"/>
        <v>4.7537500000000003E-2</v>
      </c>
      <c r="J937" s="399">
        <v>37956</v>
      </c>
    </row>
    <row r="938" spans="1:10" ht="14.5" customHeight="1" x14ac:dyDescent="0.15">
      <c r="A938" s="116">
        <v>17</v>
      </c>
      <c r="B938" s="399">
        <v>37987</v>
      </c>
      <c r="C938" s="16" t="s">
        <v>3329</v>
      </c>
      <c r="D938" s="5"/>
      <c r="E938" s="5"/>
      <c r="F938" s="107">
        <v>1.84E-2</v>
      </c>
      <c r="G938" s="5"/>
      <c r="H938" s="111">
        <v>4.7708333333333301E-3</v>
      </c>
      <c r="I938" s="111">
        <f t="shared" si="14"/>
        <v>1.362916666666667E-2</v>
      </c>
      <c r="J938" s="399">
        <v>37987</v>
      </c>
    </row>
    <row r="939" spans="1:10" ht="14.5" customHeight="1" x14ac:dyDescent="0.15">
      <c r="A939" s="116">
        <v>17</v>
      </c>
      <c r="B939" s="399">
        <v>38018</v>
      </c>
      <c r="C939" s="16" t="s">
        <v>3329</v>
      </c>
      <c r="D939" s="5"/>
      <c r="E939" s="5"/>
      <c r="F939" s="107">
        <v>1.3899999999999999E-2</v>
      </c>
      <c r="G939" s="5"/>
      <c r="H939" s="111">
        <v>4.7375000000000004E-3</v>
      </c>
      <c r="I939" s="111">
        <f t="shared" si="14"/>
        <v>9.1624999999999988E-3</v>
      </c>
      <c r="J939" s="399">
        <v>38018</v>
      </c>
    </row>
    <row r="940" spans="1:10" ht="14.5" customHeight="1" x14ac:dyDescent="0.15">
      <c r="A940" s="116">
        <v>17</v>
      </c>
      <c r="B940" s="399">
        <v>38047</v>
      </c>
      <c r="C940" s="16" t="s">
        <v>3329</v>
      </c>
      <c r="D940" s="5"/>
      <c r="E940" s="5"/>
      <c r="F940" s="107">
        <v>-1.5100000000000001E-2</v>
      </c>
      <c r="G940" s="5"/>
      <c r="H940" s="111">
        <v>4.5958333333333302E-3</v>
      </c>
      <c r="I940" s="111">
        <f t="shared" si="14"/>
        <v>-1.9695833333333329E-2</v>
      </c>
      <c r="J940" s="399">
        <v>38047</v>
      </c>
    </row>
    <row r="941" spans="1:10" ht="14.5" customHeight="1" x14ac:dyDescent="0.15">
      <c r="A941" s="116">
        <v>17</v>
      </c>
      <c r="B941" s="399">
        <v>38078</v>
      </c>
      <c r="C941" s="16" t="s">
        <v>3329</v>
      </c>
      <c r="D941" s="5"/>
      <c r="E941" s="5"/>
      <c r="F941" s="107">
        <v>-1.5699999999999999E-2</v>
      </c>
      <c r="G941" s="5"/>
      <c r="H941" s="111">
        <v>4.9291666666666702E-3</v>
      </c>
      <c r="I941" s="111">
        <f t="shared" si="14"/>
        <v>-2.0629166666666671E-2</v>
      </c>
      <c r="J941" s="399">
        <v>38078</v>
      </c>
    </row>
    <row r="942" spans="1:10" ht="14.5" customHeight="1" x14ac:dyDescent="0.15">
      <c r="A942" s="116">
        <v>17</v>
      </c>
      <c r="B942" s="399">
        <v>38108</v>
      </c>
      <c r="C942" s="16" t="s">
        <v>3329</v>
      </c>
      <c r="D942" s="5"/>
      <c r="E942" s="5"/>
      <c r="F942" s="107">
        <v>1.37E-2</v>
      </c>
      <c r="G942" s="5"/>
      <c r="H942" s="111">
        <v>5.1833333333333297E-3</v>
      </c>
      <c r="I942" s="111">
        <f t="shared" si="14"/>
        <v>8.5166666666666706E-3</v>
      </c>
      <c r="J942" s="399">
        <v>38108</v>
      </c>
    </row>
    <row r="943" spans="1:10" ht="14.5" customHeight="1" x14ac:dyDescent="0.15">
      <c r="A943" s="116">
        <v>17</v>
      </c>
      <c r="B943" s="399">
        <v>38139</v>
      </c>
      <c r="C943" s="16" t="s">
        <v>3329</v>
      </c>
      <c r="D943" s="5"/>
      <c r="E943" s="5"/>
      <c r="F943" s="107">
        <v>1.9400000000000001E-2</v>
      </c>
      <c r="G943" s="5"/>
      <c r="H943" s="111">
        <v>5.0916666666666697E-3</v>
      </c>
      <c r="I943" s="111">
        <f t="shared" si="14"/>
        <v>1.4308333333333331E-2</v>
      </c>
      <c r="J943" s="399">
        <v>38139</v>
      </c>
    </row>
    <row r="944" spans="1:10" ht="14.5" customHeight="1" x14ac:dyDescent="0.15">
      <c r="A944" s="116">
        <v>17</v>
      </c>
      <c r="B944" s="399">
        <v>38169</v>
      </c>
      <c r="C944" s="16" t="s">
        <v>3329</v>
      </c>
      <c r="D944" s="5"/>
      <c r="E944" s="5"/>
      <c r="F944" s="107">
        <v>-3.3099999999999997E-2</v>
      </c>
      <c r="G944" s="5"/>
      <c r="H944" s="111">
        <v>4.9333333333333304E-3</v>
      </c>
      <c r="I944" s="111">
        <f t="shared" si="14"/>
        <v>-3.8033333333333329E-2</v>
      </c>
      <c r="J944" s="399">
        <v>38169</v>
      </c>
    </row>
    <row r="945" spans="1:10" ht="14.5" customHeight="1" x14ac:dyDescent="0.15">
      <c r="A945" s="116">
        <v>17</v>
      </c>
      <c r="B945" s="399">
        <v>38200</v>
      </c>
      <c r="C945" s="16" t="s">
        <v>3329</v>
      </c>
      <c r="D945" s="5"/>
      <c r="E945" s="5"/>
      <c r="F945" s="107">
        <v>4.0000000000000001E-3</v>
      </c>
      <c r="G945" s="5"/>
      <c r="H945" s="111">
        <v>4.7999999999999996E-3</v>
      </c>
      <c r="I945" s="111">
        <f t="shared" si="14"/>
        <v>-7.999999999999995E-4</v>
      </c>
      <c r="J945" s="399">
        <v>38200</v>
      </c>
    </row>
    <row r="946" spans="1:10" ht="14.5" customHeight="1" x14ac:dyDescent="0.15">
      <c r="A946" s="116">
        <v>17</v>
      </c>
      <c r="B946" s="399">
        <v>38231</v>
      </c>
      <c r="C946" s="16" t="s">
        <v>3329</v>
      </c>
      <c r="D946" s="5"/>
      <c r="E946" s="5"/>
      <c r="F946" s="107">
        <v>1.0800000000000001E-2</v>
      </c>
      <c r="G946" s="5"/>
      <c r="H946" s="111">
        <v>4.6625E-3</v>
      </c>
      <c r="I946" s="111">
        <f t="shared" si="14"/>
        <v>6.1375000000000006E-3</v>
      </c>
      <c r="J946" s="399">
        <v>38231</v>
      </c>
    </row>
    <row r="947" spans="1:10" ht="14.5" customHeight="1" x14ac:dyDescent="0.15">
      <c r="A947" s="116">
        <v>17</v>
      </c>
      <c r="B947" s="399">
        <v>38261</v>
      </c>
      <c r="C947" s="16" t="s">
        <v>3329</v>
      </c>
      <c r="D947" s="5"/>
      <c r="E947" s="5"/>
      <c r="F947" s="107">
        <v>1.5299999999999999E-2</v>
      </c>
      <c r="G947" s="5"/>
      <c r="H947" s="111">
        <v>4.6499999999999996E-3</v>
      </c>
      <c r="I947" s="111">
        <f t="shared" si="14"/>
        <v>1.065E-2</v>
      </c>
      <c r="J947" s="399">
        <v>38261</v>
      </c>
    </row>
    <row r="948" spans="1:10" ht="14.5" customHeight="1" x14ac:dyDescent="0.15">
      <c r="A948" s="116">
        <v>17</v>
      </c>
      <c r="B948" s="399">
        <v>38292</v>
      </c>
      <c r="C948" s="16" t="s">
        <v>3329</v>
      </c>
      <c r="D948" s="5"/>
      <c r="E948" s="5"/>
      <c r="F948" s="107">
        <v>4.0500000000000001E-2</v>
      </c>
      <c r="G948" s="5"/>
      <c r="H948" s="111">
        <v>4.6833333333333301E-3</v>
      </c>
      <c r="I948" s="111">
        <f t="shared" si="14"/>
        <v>3.581666666666667E-2</v>
      </c>
      <c r="J948" s="399">
        <v>38292</v>
      </c>
    </row>
    <row r="949" spans="1:10" ht="14.5" customHeight="1" x14ac:dyDescent="0.15">
      <c r="A949" s="116">
        <v>17</v>
      </c>
      <c r="B949" s="399">
        <v>38322</v>
      </c>
      <c r="C949" s="16" t="s">
        <v>3329</v>
      </c>
      <c r="D949" s="5"/>
      <c r="E949" s="5"/>
      <c r="F949" s="107">
        <v>3.4000000000000002E-2</v>
      </c>
      <c r="G949" s="5"/>
      <c r="H949" s="111">
        <v>4.6499999999999996E-3</v>
      </c>
      <c r="I949" s="111">
        <f t="shared" si="14"/>
        <v>2.9350000000000001E-2</v>
      </c>
      <c r="J949" s="399">
        <v>38322</v>
      </c>
    </row>
    <row r="950" spans="1:10" ht="14.5" customHeight="1" x14ac:dyDescent="0.15">
      <c r="A950" s="116">
        <v>17</v>
      </c>
      <c r="B950" s="399">
        <v>38353</v>
      </c>
      <c r="C950" s="16" t="s">
        <v>3329</v>
      </c>
      <c r="D950" s="5"/>
      <c r="E950" s="5"/>
      <c r="F950" s="107">
        <v>-2.4400000000000002E-2</v>
      </c>
      <c r="G950" s="5"/>
      <c r="H950" s="111">
        <v>4.55833333333333E-3</v>
      </c>
      <c r="I950" s="111">
        <f t="shared" si="14"/>
        <v>-2.8958333333333332E-2</v>
      </c>
      <c r="J950" s="399">
        <v>38353</v>
      </c>
    </row>
    <row r="951" spans="1:10" ht="14.5" customHeight="1" x14ac:dyDescent="0.15">
      <c r="A951" s="116">
        <v>17</v>
      </c>
      <c r="B951" s="399">
        <v>38384</v>
      </c>
      <c r="C951" s="16" t="s">
        <v>3329</v>
      </c>
      <c r="D951" s="5"/>
      <c r="E951" s="5"/>
      <c r="F951" s="107">
        <v>2.1000000000000001E-2</v>
      </c>
      <c r="G951" s="5"/>
      <c r="H951" s="111">
        <v>4.4333333333333299E-3</v>
      </c>
      <c r="I951" s="111">
        <f t="shared" si="14"/>
        <v>1.6566666666666671E-2</v>
      </c>
      <c r="J951" s="399">
        <v>38384</v>
      </c>
    </row>
    <row r="952" spans="1:10" ht="14.5" customHeight="1" x14ac:dyDescent="0.15">
      <c r="A952" s="116">
        <v>17</v>
      </c>
      <c r="B952" s="399">
        <v>38412</v>
      </c>
      <c r="C952" s="16" t="s">
        <v>3329</v>
      </c>
      <c r="D952" s="5"/>
      <c r="E952" s="5"/>
      <c r="F952" s="107">
        <v>-1.77E-2</v>
      </c>
      <c r="G952" s="5"/>
      <c r="H952" s="111">
        <v>4.5999999999999999E-3</v>
      </c>
      <c r="I952" s="111">
        <f t="shared" si="14"/>
        <v>-2.23E-2</v>
      </c>
      <c r="J952" s="399">
        <v>38412</v>
      </c>
    </row>
    <row r="953" spans="1:10" ht="14.5" customHeight="1" x14ac:dyDescent="0.15">
      <c r="A953" s="116">
        <v>17</v>
      </c>
      <c r="B953" s="399">
        <v>38443</v>
      </c>
      <c r="C953" s="16" t="s">
        <v>3329</v>
      </c>
      <c r="D953" s="5"/>
      <c r="E953" s="5"/>
      <c r="F953" s="107">
        <v>-1.9E-2</v>
      </c>
      <c r="G953" s="5"/>
      <c r="H953" s="111">
        <v>4.4875000000000002E-3</v>
      </c>
      <c r="I953" s="111">
        <f t="shared" si="14"/>
        <v>-2.3487500000000001E-2</v>
      </c>
      <c r="J953" s="399">
        <v>38443</v>
      </c>
    </row>
    <row r="954" spans="1:10" ht="14.5" customHeight="1" x14ac:dyDescent="0.15">
      <c r="A954" s="116">
        <v>17</v>
      </c>
      <c r="B954" s="399">
        <v>38473</v>
      </c>
      <c r="C954" s="16" t="s">
        <v>3329</v>
      </c>
      <c r="D954" s="5"/>
      <c r="E954" s="5"/>
      <c r="F954" s="107">
        <v>3.1800000000000002E-2</v>
      </c>
      <c r="G954" s="5"/>
      <c r="H954" s="111">
        <v>4.3499999999999997E-3</v>
      </c>
      <c r="I954" s="111">
        <f t="shared" si="14"/>
        <v>2.7450000000000002E-2</v>
      </c>
      <c r="J954" s="399">
        <v>38473</v>
      </c>
    </row>
    <row r="955" spans="1:10" ht="14.5" customHeight="1" x14ac:dyDescent="0.15">
      <c r="A955" s="116">
        <v>17</v>
      </c>
      <c r="B955" s="399">
        <v>38504</v>
      </c>
      <c r="C955" s="16" t="s">
        <v>3329</v>
      </c>
      <c r="D955" s="5"/>
      <c r="E955" s="5"/>
      <c r="F955" s="107">
        <v>1.4E-3</v>
      </c>
      <c r="G955" s="5"/>
      <c r="H955" s="111">
        <v>4.1583333333333299E-3</v>
      </c>
      <c r="I955" s="111">
        <f t="shared" si="14"/>
        <v>-2.7583333333333297E-3</v>
      </c>
      <c r="J955" s="399">
        <v>38504</v>
      </c>
    </row>
    <row r="956" spans="1:10" ht="14.5" customHeight="1" x14ac:dyDescent="0.15">
      <c r="A956" s="116">
        <v>17</v>
      </c>
      <c r="B956" s="399">
        <v>38534</v>
      </c>
      <c r="C956" s="16" t="s">
        <v>3329</v>
      </c>
      <c r="D956" s="5"/>
      <c r="E956" s="5"/>
      <c r="F956" s="107">
        <v>3.7199999999999997E-2</v>
      </c>
      <c r="G956" s="5"/>
      <c r="H956" s="111">
        <v>4.2500000000000003E-3</v>
      </c>
      <c r="I956" s="111">
        <f t="shared" si="14"/>
        <v>3.2949999999999993E-2</v>
      </c>
      <c r="J956" s="399">
        <v>38534</v>
      </c>
    </row>
    <row r="957" spans="1:10" ht="14.5" customHeight="1" x14ac:dyDescent="0.15">
      <c r="A957" s="116">
        <v>17</v>
      </c>
      <c r="B957" s="399">
        <v>38565</v>
      </c>
      <c r="C957" s="16" t="s">
        <v>3329</v>
      </c>
      <c r="D957" s="5"/>
      <c r="E957" s="5"/>
      <c r="F957" s="107">
        <v>-9.1000000000000004E-3</v>
      </c>
      <c r="G957" s="5"/>
      <c r="H957" s="111">
        <v>4.2874999999999996E-3</v>
      </c>
      <c r="I957" s="111">
        <f t="shared" si="14"/>
        <v>-1.33875E-2</v>
      </c>
      <c r="J957" s="399">
        <v>38565</v>
      </c>
    </row>
    <row r="958" spans="1:10" ht="14.5" customHeight="1" x14ac:dyDescent="0.15">
      <c r="A958" s="116">
        <v>17</v>
      </c>
      <c r="B958" s="399">
        <v>38596</v>
      </c>
      <c r="C958" s="16" t="s">
        <v>3329</v>
      </c>
      <c r="D958" s="5"/>
      <c r="E958" s="5"/>
      <c r="F958" s="107">
        <v>8.0999999999999996E-3</v>
      </c>
      <c r="G958" s="5"/>
      <c r="H958" s="111">
        <v>4.3208333333333302E-3</v>
      </c>
      <c r="I958" s="111">
        <f t="shared" si="14"/>
        <v>3.7791666666666694E-3</v>
      </c>
      <c r="J958" s="399">
        <v>38596</v>
      </c>
    </row>
    <row r="959" spans="1:10" ht="14.5" customHeight="1" x14ac:dyDescent="0.15">
      <c r="A959" s="116">
        <v>17</v>
      </c>
      <c r="B959" s="399">
        <v>38626</v>
      </c>
      <c r="C959" s="16" t="s">
        <v>3329</v>
      </c>
      <c r="D959" s="5"/>
      <c r="E959" s="5"/>
      <c r="F959" s="107">
        <v>-1.67E-2</v>
      </c>
      <c r="G959" s="5"/>
      <c r="H959" s="111">
        <v>4.4999999999999997E-3</v>
      </c>
      <c r="I959" s="111">
        <f t="shared" si="14"/>
        <v>-2.12E-2</v>
      </c>
      <c r="J959" s="399">
        <v>38626</v>
      </c>
    </row>
    <row r="960" spans="1:10" ht="14.5" customHeight="1" x14ac:dyDescent="0.15">
      <c r="A960" s="116">
        <v>17</v>
      </c>
      <c r="B960" s="399">
        <v>38657</v>
      </c>
      <c r="C960" s="16" t="s">
        <v>3329</v>
      </c>
      <c r="D960" s="5"/>
      <c r="E960" s="5"/>
      <c r="F960" s="107">
        <v>3.78E-2</v>
      </c>
      <c r="G960" s="5"/>
      <c r="H960" s="111">
        <v>4.5729166666666696E-3</v>
      </c>
      <c r="I960" s="111">
        <f t="shared" si="14"/>
        <v>3.3227083333333331E-2</v>
      </c>
      <c r="J960" s="399">
        <v>38657</v>
      </c>
    </row>
    <row r="961" spans="1:10" ht="14.5" customHeight="1" x14ac:dyDescent="0.15">
      <c r="A961" s="116">
        <v>17</v>
      </c>
      <c r="B961" s="399">
        <v>38687</v>
      </c>
      <c r="C961" s="16" t="s">
        <v>3329</v>
      </c>
      <c r="D961" s="5"/>
      <c r="E961" s="5"/>
      <c r="F961" s="107">
        <v>2.9999999999999997E-4</v>
      </c>
      <c r="G961" s="5"/>
      <c r="H961" s="111">
        <v>4.5374999999999999E-3</v>
      </c>
      <c r="I961" s="111">
        <f t="shared" si="14"/>
        <v>-4.2374999999999999E-3</v>
      </c>
      <c r="J961" s="399">
        <v>38687</v>
      </c>
    </row>
    <row r="962" spans="1:10" ht="14.5" customHeight="1" x14ac:dyDescent="0.15">
      <c r="A962" s="116">
        <v>17</v>
      </c>
      <c r="B962" s="399">
        <v>38718</v>
      </c>
      <c r="C962" s="16" t="s">
        <v>3329</v>
      </c>
      <c r="D962" s="5"/>
      <c r="E962" s="5"/>
      <c r="F962" s="107">
        <v>2.6499999999999999E-2</v>
      </c>
      <c r="G962" s="5"/>
      <c r="H962" s="111">
        <v>4.4749999999999998E-3</v>
      </c>
      <c r="I962" s="111">
        <f t="shared" si="14"/>
        <v>2.2024999999999999E-2</v>
      </c>
      <c r="J962" s="399">
        <v>38718</v>
      </c>
    </row>
    <row r="963" spans="1:10" ht="14.5" customHeight="1" x14ac:dyDescent="0.15">
      <c r="A963" s="116">
        <v>17</v>
      </c>
      <c r="B963" s="399">
        <v>38749</v>
      </c>
      <c r="C963" s="16" t="s">
        <v>3329</v>
      </c>
      <c r="D963" s="5"/>
      <c r="E963" s="5"/>
      <c r="F963" s="107">
        <v>2.7000000000000001E-3</v>
      </c>
      <c r="G963" s="5"/>
      <c r="H963" s="111">
        <v>4.5250000000000004E-3</v>
      </c>
      <c r="I963" s="111">
        <f t="shared" si="14"/>
        <v>-1.8250000000000002E-3</v>
      </c>
      <c r="J963" s="399">
        <v>38749</v>
      </c>
    </row>
    <row r="964" spans="1:10" ht="14.5" customHeight="1" x14ac:dyDescent="0.15">
      <c r="A964" s="116">
        <v>17</v>
      </c>
      <c r="B964" s="399">
        <v>38777</v>
      </c>
      <c r="C964" s="16" t="s">
        <v>3329</v>
      </c>
      <c r="D964" s="5"/>
      <c r="E964" s="5"/>
      <c r="F964" s="107">
        <v>1.24E-2</v>
      </c>
      <c r="G964" s="5"/>
      <c r="H964" s="111">
        <v>4.6625E-3</v>
      </c>
      <c r="I964" s="111">
        <f t="shared" si="14"/>
        <v>7.7374999999999996E-3</v>
      </c>
      <c r="J964" s="399">
        <v>38777</v>
      </c>
    </row>
    <row r="965" spans="1:10" ht="14.5" customHeight="1" x14ac:dyDescent="0.15">
      <c r="A965" s="116">
        <v>17</v>
      </c>
      <c r="B965" s="399">
        <v>38808</v>
      </c>
      <c r="C965" s="16" t="s">
        <v>3329</v>
      </c>
      <c r="D965" s="5"/>
      <c r="E965" s="5"/>
      <c r="F965" s="107">
        <v>1.34E-2</v>
      </c>
      <c r="G965" s="5"/>
      <c r="H965" s="111">
        <v>4.9333333333333304E-3</v>
      </c>
      <c r="I965" s="111">
        <f t="shared" si="14"/>
        <v>8.4666666666666709E-3</v>
      </c>
      <c r="J965" s="399">
        <v>38808</v>
      </c>
    </row>
    <row r="966" spans="1:10" ht="14.5" customHeight="1" x14ac:dyDescent="0.15">
      <c r="A966" s="116">
        <v>17</v>
      </c>
      <c r="B966" s="399">
        <v>38838</v>
      </c>
      <c r="C966" s="16" t="s">
        <v>3329</v>
      </c>
      <c r="D966" s="5"/>
      <c r="E966" s="5"/>
      <c r="F966" s="107">
        <v>-2.8799999999999999E-2</v>
      </c>
      <c r="G966" s="5"/>
      <c r="H966" s="111">
        <v>5.0333333333333298E-3</v>
      </c>
      <c r="I966" s="111">
        <f t="shared" si="14"/>
        <v>-3.3833333333333326E-2</v>
      </c>
      <c r="J966" s="399">
        <v>38838</v>
      </c>
    </row>
    <row r="967" spans="1:10" ht="14.5" customHeight="1" x14ac:dyDescent="0.15">
      <c r="A967" s="116">
        <v>17</v>
      </c>
      <c r="B967" s="399">
        <v>38869</v>
      </c>
      <c r="C967" s="16" t="s">
        <v>3329</v>
      </c>
      <c r="D967" s="5"/>
      <c r="E967" s="5"/>
      <c r="F967" s="107">
        <v>1.4E-3</v>
      </c>
      <c r="G967" s="5"/>
      <c r="H967" s="111">
        <v>5.0000000000000001E-3</v>
      </c>
      <c r="I967" s="111">
        <f t="shared" si="14"/>
        <v>-3.5999999999999999E-3</v>
      </c>
      <c r="J967" s="399">
        <v>38869</v>
      </c>
    </row>
    <row r="968" spans="1:10" ht="14.5" customHeight="1" x14ac:dyDescent="0.15">
      <c r="A968" s="116">
        <v>17</v>
      </c>
      <c r="B968" s="399">
        <v>38899</v>
      </c>
      <c r="C968" s="16" t="s">
        <v>3329</v>
      </c>
      <c r="D968" s="5"/>
      <c r="E968" s="5"/>
      <c r="F968" s="107">
        <v>6.1999999999999998E-3</v>
      </c>
      <c r="G968" s="5"/>
      <c r="H968" s="111">
        <v>4.9708333333333297E-3</v>
      </c>
      <c r="I968" s="111">
        <f t="shared" si="14"/>
        <v>1.2291666666666701E-3</v>
      </c>
      <c r="J968" s="399">
        <v>38899</v>
      </c>
    </row>
    <row r="969" spans="1:10" ht="14.5" customHeight="1" x14ac:dyDescent="0.15">
      <c r="A969" s="116">
        <v>17</v>
      </c>
      <c r="B969" s="399">
        <v>38930</v>
      </c>
      <c r="C969" s="16" t="s">
        <v>3329</v>
      </c>
      <c r="D969" s="5"/>
      <c r="E969" s="5"/>
      <c r="F969" s="107">
        <v>2.3800000000000002E-2</v>
      </c>
      <c r="G969" s="5"/>
      <c r="H969" s="111">
        <v>4.82916666666667E-3</v>
      </c>
      <c r="I969" s="111">
        <f t="shared" si="14"/>
        <v>1.8970833333333333E-2</v>
      </c>
      <c r="J969" s="399">
        <v>38930</v>
      </c>
    </row>
    <row r="970" spans="1:10" ht="14.5" customHeight="1" x14ac:dyDescent="0.15">
      <c r="A970" s="116">
        <v>17</v>
      </c>
      <c r="B970" s="399">
        <v>38961</v>
      </c>
      <c r="C970" s="16" t="s">
        <v>3329</v>
      </c>
      <c r="D970" s="5"/>
      <c r="E970" s="5"/>
      <c r="F970" s="107">
        <v>2.58E-2</v>
      </c>
      <c r="G970" s="5"/>
      <c r="H970" s="111">
        <v>4.6916666666666704E-3</v>
      </c>
      <c r="I970" s="111">
        <f t="shared" si="14"/>
        <v>2.110833333333333E-2</v>
      </c>
      <c r="J970" s="399">
        <v>38961</v>
      </c>
    </row>
    <row r="971" spans="1:10" ht="14.5" customHeight="1" x14ac:dyDescent="0.15">
      <c r="A971" s="116">
        <v>17</v>
      </c>
      <c r="B971" s="399">
        <v>38991</v>
      </c>
      <c r="C971" s="16" t="s">
        <v>3329</v>
      </c>
      <c r="D971" s="5"/>
      <c r="E971" s="5"/>
      <c r="F971" s="107">
        <v>3.2599999999999997E-2</v>
      </c>
      <c r="G971" s="5"/>
      <c r="H971" s="111">
        <v>4.6874999999999998E-3</v>
      </c>
      <c r="I971" s="111">
        <f t="shared" si="14"/>
        <v>2.7912499999999996E-2</v>
      </c>
      <c r="J971" s="399">
        <v>38991</v>
      </c>
    </row>
    <row r="972" spans="1:10" ht="14.5" customHeight="1" x14ac:dyDescent="0.15">
      <c r="A972" s="116">
        <v>17</v>
      </c>
      <c r="B972" s="399">
        <v>39022</v>
      </c>
      <c r="C972" s="16" t="s">
        <v>3329</v>
      </c>
      <c r="D972" s="5"/>
      <c r="E972" s="5"/>
      <c r="F972" s="107">
        <v>1.9E-2</v>
      </c>
      <c r="G972" s="5"/>
      <c r="H972" s="111">
        <v>4.5416666666666704E-3</v>
      </c>
      <c r="I972" s="111">
        <f t="shared" si="14"/>
        <v>1.445833333333333E-2</v>
      </c>
      <c r="J972" s="399">
        <v>39022</v>
      </c>
    </row>
    <row r="973" spans="1:10" ht="14.5" customHeight="1" x14ac:dyDescent="0.15">
      <c r="A973" s="116">
        <v>17</v>
      </c>
      <c r="B973" s="399">
        <v>39052</v>
      </c>
      <c r="C973" s="16" t="s">
        <v>3329</v>
      </c>
      <c r="D973" s="5"/>
      <c r="E973" s="5"/>
      <c r="F973" s="107">
        <v>1.4E-2</v>
      </c>
      <c r="G973" s="5"/>
      <c r="H973" s="111">
        <v>4.5291666666666701E-3</v>
      </c>
      <c r="I973" s="111">
        <f t="shared" si="14"/>
        <v>9.4708333333333311E-3</v>
      </c>
      <c r="J973" s="399">
        <v>39052</v>
      </c>
    </row>
    <row r="974" spans="1:10" ht="14.5" customHeight="1" x14ac:dyDescent="0.15">
      <c r="A974" s="116">
        <v>17</v>
      </c>
      <c r="B974" s="399">
        <v>39083</v>
      </c>
      <c r="C974" s="16" t="s">
        <v>3329</v>
      </c>
      <c r="D974" s="5"/>
      <c r="E974" s="5"/>
      <c r="F974" s="107">
        <v>1.5100000000000001E-2</v>
      </c>
      <c r="G974" s="5"/>
      <c r="H974" s="111">
        <v>4.6458333333333299E-3</v>
      </c>
      <c r="I974" s="111">
        <f t="shared" si="14"/>
        <v>1.0454166666666671E-2</v>
      </c>
      <c r="J974" s="399">
        <v>39083</v>
      </c>
    </row>
    <row r="975" spans="1:10" ht="14.5" customHeight="1" x14ac:dyDescent="0.15">
      <c r="A975" s="116">
        <v>17</v>
      </c>
      <c r="B975" s="399">
        <v>39114</v>
      </c>
      <c r="C975" s="16" t="s">
        <v>3329</v>
      </c>
      <c r="D975" s="5"/>
      <c r="E975" s="5"/>
      <c r="F975" s="107">
        <v>-1.9599999999999999E-2</v>
      </c>
      <c r="G975" s="5"/>
      <c r="H975" s="111">
        <v>4.6291666666666703E-3</v>
      </c>
      <c r="I975" s="111">
        <f t="shared" si="14"/>
        <v>-2.422916666666667E-2</v>
      </c>
      <c r="J975" s="399">
        <v>39114</v>
      </c>
    </row>
    <row r="976" spans="1:10" ht="14.5" customHeight="1" x14ac:dyDescent="0.15">
      <c r="A976" s="116">
        <v>17</v>
      </c>
      <c r="B976" s="399">
        <v>39142</v>
      </c>
      <c r="C976" s="16" t="s">
        <v>3329</v>
      </c>
      <c r="D976" s="5"/>
      <c r="E976" s="5"/>
      <c r="F976" s="107">
        <v>1.12E-2</v>
      </c>
      <c r="G976" s="5"/>
      <c r="H976" s="111">
        <v>4.5666666666666703E-3</v>
      </c>
      <c r="I976" s="111">
        <f t="shared" si="14"/>
        <v>6.6333333333333296E-3</v>
      </c>
      <c r="J976" s="399">
        <v>39142</v>
      </c>
    </row>
    <row r="977" spans="1:10" ht="14.5" customHeight="1" x14ac:dyDescent="0.15">
      <c r="A977" s="116">
        <v>17</v>
      </c>
      <c r="B977" s="399">
        <v>39173</v>
      </c>
      <c r="C977" s="16" t="s">
        <v>3329</v>
      </c>
      <c r="D977" s="5"/>
      <c r="E977" s="5"/>
      <c r="F977" s="107">
        <v>4.4299999999999999E-2</v>
      </c>
      <c r="G977" s="5"/>
      <c r="H977" s="111">
        <v>4.70833333333333E-3</v>
      </c>
      <c r="I977" s="111">
        <f t="shared" si="14"/>
        <v>3.9591666666666671E-2</v>
      </c>
      <c r="J977" s="399">
        <v>39173</v>
      </c>
    </row>
    <row r="978" spans="1:10" ht="14.5" customHeight="1" x14ac:dyDescent="0.15">
      <c r="A978" s="116">
        <v>17</v>
      </c>
      <c r="B978" s="399">
        <v>39203</v>
      </c>
      <c r="C978" s="16" t="s">
        <v>3329</v>
      </c>
      <c r="D978" s="5"/>
      <c r="E978" s="5"/>
      <c r="F978" s="107">
        <v>3.49E-2</v>
      </c>
      <c r="G978" s="5"/>
      <c r="H978" s="111">
        <v>4.7166666666666702E-3</v>
      </c>
      <c r="I978" s="111">
        <f t="shared" si="14"/>
        <v>3.0183333333333329E-2</v>
      </c>
      <c r="J978" s="399">
        <v>39203</v>
      </c>
    </row>
    <row r="979" spans="1:10" ht="14.5" customHeight="1" x14ac:dyDescent="0.15">
      <c r="A979" s="116">
        <v>17</v>
      </c>
      <c r="B979" s="399">
        <v>39234</v>
      </c>
      <c r="C979" s="16" t="s">
        <v>3329</v>
      </c>
      <c r="D979" s="5"/>
      <c r="E979" s="5"/>
      <c r="F979" s="107">
        <v>-1.66E-2</v>
      </c>
      <c r="G979" s="5"/>
      <c r="H979" s="111">
        <v>2.8120833333333301E-3</v>
      </c>
      <c r="I979" s="111">
        <f t="shared" si="14"/>
        <v>-1.941208333333333E-2</v>
      </c>
      <c r="J979" s="399">
        <v>39234</v>
      </c>
    </row>
    <row r="980" spans="1:10" ht="14.5" customHeight="1" x14ac:dyDescent="0.15">
      <c r="A980" s="116">
        <v>17</v>
      </c>
      <c r="B980" s="399">
        <v>39264</v>
      </c>
      <c r="C980" s="16" t="s">
        <v>3329</v>
      </c>
      <c r="D980" s="5"/>
      <c r="E980" s="5"/>
      <c r="F980" s="107">
        <v>-3.1E-2</v>
      </c>
      <c r="G980" s="5"/>
      <c r="H980" s="111">
        <v>4.9249999999999997E-3</v>
      </c>
      <c r="I980" s="111">
        <f t="shared" si="14"/>
        <v>-3.5924999999999999E-2</v>
      </c>
      <c r="J980" s="399">
        <v>39264</v>
      </c>
    </row>
    <row r="981" spans="1:10" ht="14.5" customHeight="1" x14ac:dyDescent="0.15">
      <c r="A981" s="116">
        <v>17</v>
      </c>
      <c r="B981" s="399">
        <v>39295</v>
      </c>
      <c r="C981" s="16" t="s">
        <v>3329</v>
      </c>
      <c r="D981" s="5"/>
      <c r="E981" s="5"/>
      <c r="F981" s="107">
        <v>1.4999999999999999E-2</v>
      </c>
      <c r="G981" s="5"/>
      <c r="H981" s="111">
        <v>4.9375E-3</v>
      </c>
      <c r="I981" s="111">
        <f t="shared" si="14"/>
        <v>1.0062499999999999E-2</v>
      </c>
      <c r="J981" s="399">
        <v>39295</v>
      </c>
    </row>
    <row r="982" spans="1:10" ht="14.5" customHeight="1" x14ac:dyDescent="0.15">
      <c r="A982" s="116">
        <v>17</v>
      </c>
      <c r="B982" s="399">
        <v>39326</v>
      </c>
      <c r="C982" s="16" t="s">
        <v>3329</v>
      </c>
      <c r="D982" s="5"/>
      <c r="E982" s="5"/>
      <c r="F982" s="107">
        <v>3.7499999999999999E-2</v>
      </c>
      <c r="G982" s="5"/>
      <c r="H982" s="111">
        <v>4.8999999999999998E-3</v>
      </c>
      <c r="I982" s="111">
        <f t="shared" si="14"/>
        <v>3.2599999999999997E-2</v>
      </c>
      <c r="J982" s="399">
        <v>39326</v>
      </c>
    </row>
    <row r="983" spans="1:10" ht="14.5" customHeight="1" x14ac:dyDescent="0.15">
      <c r="A983" s="116">
        <v>17</v>
      </c>
      <c r="B983" s="399">
        <v>39356</v>
      </c>
      <c r="C983" s="16" t="s">
        <v>3329</v>
      </c>
      <c r="D983" s="5"/>
      <c r="E983" s="5"/>
      <c r="F983" s="107">
        <v>1.5900000000000001E-2</v>
      </c>
      <c r="G983" s="5"/>
      <c r="H983" s="111">
        <v>4.8333333333333301E-3</v>
      </c>
      <c r="I983" s="111">
        <f t="shared" si="14"/>
        <v>1.1066666666666671E-2</v>
      </c>
      <c r="J983" s="399">
        <v>39356</v>
      </c>
    </row>
    <row r="984" spans="1:10" ht="14.5" customHeight="1" x14ac:dyDescent="0.15">
      <c r="A984" s="116">
        <v>17</v>
      </c>
      <c r="B984" s="399">
        <v>39387</v>
      </c>
      <c r="C984" s="16" t="s">
        <v>3329</v>
      </c>
      <c r="D984" s="5"/>
      <c r="E984" s="5"/>
      <c r="F984" s="107">
        <v>-4.1799999999999997E-2</v>
      </c>
      <c r="G984" s="5"/>
      <c r="H984" s="111">
        <v>4.6750000000000003E-3</v>
      </c>
      <c r="I984" s="111">
        <f t="shared" si="14"/>
        <v>-4.6474999999999995E-2</v>
      </c>
      <c r="J984" s="399">
        <v>39387</v>
      </c>
    </row>
    <row r="985" spans="1:10" ht="14.5" customHeight="1" x14ac:dyDescent="0.15">
      <c r="A985" s="116">
        <v>17</v>
      </c>
      <c r="B985" s="399">
        <v>39417</v>
      </c>
      <c r="C985" s="16" t="s">
        <v>3329</v>
      </c>
      <c r="D985" s="5"/>
      <c r="E985" s="5"/>
      <c r="F985" s="107">
        <v>-6.8999999999999999E-3</v>
      </c>
      <c r="G985" s="5"/>
      <c r="H985" s="111">
        <v>4.7499999999999999E-3</v>
      </c>
      <c r="I985" s="111">
        <f t="shared" si="14"/>
        <v>-1.1650000000000001E-2</v>
      </c>
      <c r="J985" s="399">
        <v>39417</v>
      </c>
    </row>
    <row r="986" spans="1:10" ht="14.5" customHeight="1" x14ac:dyDescent="0.15">
      <c r="A986" s="116">
        <v>17</v>
      </c>
      <c r="B986" s="399">
        <v>39448</v>
      </c>
      <c r="C986" s="16" t="s">
        <v>3329</v>
      </c>
      <c r="D986" s="5"/>
      <c r="E986" s="5"/>
      <c r="F986" s="107">
        <v>-0.06</v>
      </c>
      <c r="G986" s="5"/>
      <c r="H986" s="111">
        <v>4.6291666666666703E-3</v>
      </c>
      <c r="I986" s="111">
        <f t="shared" ref="I986:I1049" si="15">F986-H986</f>
        <v>-6.4629166666666668E-2</v>
      </c>
      <c r="J986" s="399">
        <v>39448</v>
      </c>
    </row>
    <row r="987" spans="1:10" ht="14.5" customHeight="1" x14ac:dyDescent="0.15">
      <c r="A987" s="116">
        <v>17</v>
      </c>
      <c r="B987" s="399">
        <v>39479</v>
      </c>
      <c r="C987" s="16" t="s">
        <v>3329</v>
      </c>
      <c r="D987" s="5"/>
      <c r="E987" s="5"/>
      <c r="F987" s="107">
        <v>-3.5200000000000002E-2</v>
      </c>
      <c r="G987" s="5"/>
      <c r="H987" s="111">
        <v>4.7916666666666698E-3</v>
      </c>
      <c r="I987" s="111">
        <f t="shared" si="15"/>
        <v>-3.9991666666666675E-2</v>
      </c>
      <c r="J987" s="399">
        <v>39479</v>
      </c>
    </row>
    <row r="988" spans="1:10" ht="14.5" customHeight="1" x14ac:dyDescent="0.15">
      <c r="A988" s="116">
        <v>17</v>
      </c>
      <c r="B988" s="399">
        <v>39508</v>
      </c>
      <c r="C988" s="16" t="s">
        <v>3329</v>
      </c>
      <c r="D988" s="5"/>
      <c r="E988" s="5"/>
      <c r="F988" s="107">
        <v>-4.3E-3</v>
      </c>
      <c r="G988" s="5"/>
      <c r="H988" s="111">
        <v>4.7541666666666704E-3</v>
      </c>
      <c r="I988" s="111">
        <f t="shared" si="15"/>
        <v>-9.0541666666666704E-3</v>
      </c>
      <c r="J988" s="399">
        <v>39508</v>
      </c>
    </row>
    <row r="989" spans="1:10" ht="14.5" customHeight="1" x14ac:dyDescent="0.15">
      <c r="A989" s="116">
        <v>17</v>
      </c>
      <c r="B989" s="399">
        <v>39539</v>
      </c>
      <c r="C989" s="16" t="s">
        <v>3329</v>
      </c>
      <c r="D989" s="5"/>
      <c r="E989" s="5"/>
      <c r="F989" s="107">
        <v>4.87E-2</v>
      </c>
      <c r="G989" s="5"/>
      <c r="H989" s="111">
        <v>4.7833333333333304E-3</v>
      </c>
      <c r="I989" s="111">
        <f t="shared" si="15"/>
        <v>4.3916666666666673E-2</v>
      </c>
      <c r="J989" s="399">
        <v>39539</v>
      </c>
    </row>
    <row r="990" spans="1:10" ht="14.5" customHeight="1" x14ac:dyDescent="0.15">
      <c r="A990" s="116">
        <v>17</v>
      </c>
      <c r="B990" s="399">
        <v>39569</v>
      </c>
      <c r="C990" s="16" t="s">
        <v>3329</v>
      </c>
      <c r="D990" s="5"/>
      <c r="E990" s="5"/>
      <c r="F990" s="107">
        <v>1.2999999999999999E-2</v>
      </c>
      <c r="G990" s="5"/>
      <c r="H990" s="111">
        <v>4.8208333333333298E-3</v>
      </c>
      <c r="I990" s="111">
        <f t="shared" si="15"/>
        <v>8.1791666666666697E-3</v>
      </c>
      <c r="J990" s="399">
        <v>39569</v>
      </c>
    </row>
    <row r="991" spans="1:10" ht="14.5" customHeight="1" x14ac:dyDescent="0.15">
      <c r="A991" s="116">
        <v>17</v>
      </c>
      <c r="B991" s="399">
        <v>39600</v>
      </c>
      <c r="C991" s="16" t="s">
        <v>3329</v>
      </c>
      <c r="D991" s="5"/>
      <c r="E991" s="5"/>
      <c r="F991" s="107">
        <v>-8.43E-2</v>
      </c>
      <c r="G991" s="5"/>
      <c r="H991" s="111">
        <v>4.9125000000000002E-3</v>
      </c>
      <c r="I991" s="111">
        <f t="shared" si="15"/>
        <v>-8.92125E-2</v>
      </c>
      <c r="J991" s="399">
        <v>39600</v>
      </c>
    </row>
    <row r="992" spans="1:10" ht="14.5" customHeight="1" x14ac:dyDescent="0.15">
      <c r="A992" s="116">
        <v>17</v>
      </c>
      <c r="B992" s="399">
        <v>39630</v>
      </c>
      <c r="C992" s="16" t="s">
        <v>3329</v>
      </c>
      <c r="D992" s="5"/>
      <c r="E992" s="5"/>
      <c r="F992" s="107">
        <v>-8.3999999999999995E-3</v>
      </c>
      <c r="G992" s="5"/>
      <c r="H992" s="111">
        <v>4.8833333333333298E-3</v>
      </c>
      <c r="I992" s="111">
        <f t="shared" si="15"/>
        <v>-1.3283333333333329E-2</v>
      </c>
      <c r="J992" s="399">
        <v>39630</v>
      </c>
    </row>
    <row r="993" spans="1:10" ht="14.5" customHeight="1" x14ac:dyDescent="0.15">
      <c r="A993" s="116">
        <v>17</v>
      </c>
      <c r="B993" s="399">
        <v>39661</v>
      </c>
      <c r="C993" s="16" t="s">
        <v>3329</v>
      </c>
      <c r="D993" s="5"/>
      <c r="E993" s="5"/>
      <c r="F993" s="107">
        <v>1.4500000000000001E-2</v>
      </c>
      <c r="G993" s="5"/>
      <c r="H993" s="111">
        <v>4.8541666666666698E-3</v>
      </c>
      <c r="I993" s="111">
        <f t="shared" si="15"/>
        <v>9.6458333333333309E-3</v>
      </c>
      <c r="J993" s="399">
        <v>39661</v>
      </c>
    </row>
    <row r="994" spans="1:10" ht="14.5" customHeight="1" x14ac:dyDescent="0.15">
      <c r="A994" s="116">
        <v>17</v>
      </c>
      <c r="B994" s="399">
        <v>39692</v>
      </c>
      <c r="C994" s="16" t="s">
        <v>3329</v>
      </c>
      <c r="D994" s="5"/>
      <c r="E994" s="5"/>
      <c r="F994" s="107">
        <v>-8.9099999999999999E-2</v>
      </c>
      <c r="G994" s="5"/>
      <c r="H994" s="111">
        <v>4.8666666666666702E-3</v>
      </c>
      <c r="I994" s="111">
        <f t="shared" si="15"/>
        <v>-9.3966666666666671E-2</v>
      </c>
      <c r="J994" s="399">
        <v>39692</v>
      </c>
    </row>
    <row r="995" spans="1:10" ht="14.5" customHeight="1" x14ac:dyDescent="0.15">
      <c r="A995" s="116">
        <v>17</v>
      </c>
      <c r="B995" s="399">
        <v>39722</v>
      </c>
      <c r="C995" s="16" t="s">
        <v>3329</v>
      </c>
      <c r="D995" s="5"/>
      <c r="E995" s="5"/>
      <c r="F995" s="107">
        <v>-0.16789999999999999</v>
      </c>
      <c r="G995" s="5"/>
      <c r="H995" s="111">
        <v>5.4458333333333303E-3</v>
      </c>
      <c r="I995" s="111">
        <f t="shared" si="15"/>
        <v>-0.17334583333333331</v>
      </c>
      <c r="J995" s="399">
        <v>39722</v>
      </c>
    </row>
    <row r="996" spans="1:10" ht="14.5" customHeight="1" x14ac:dyDescent="0.15">
      <c r="A996" s="116">
        <v>17</v>
      </c>
      <c r="B996" s="399">
        <v>39753</v>
      </c>
      <c r="C996" s="16" t="s">
        <v>3329</v>
      </c>
      <c r="D996" s="5"/>
      <c r="E996" s="5"/>
      <c r="F996" s="107">
        <v>-7.1800000000000003E-2</v>
      </c>
      <c r="G996" s="5"/>
      <c r="H996" s="111">
        <v>5.3541666666666703E-3</v>
      </c>
      <c r="I996" s="111">
        <f t="shared" si="15"/>
        <v>-7.7154166666666676E-2</v>
      </c>
      <c r="J996" s="399">
        <v>39753</v>
      </c>
    </row>
    <row r="997" spans="1:10" ht="14.5" customHeight="1" x14ac:dyDescent="0.15">
      <c r="A997" s="116">
        <v>17</v>
      </c>
      <c r="B997" s="399">
        <v>39783</v>
      </c>
      <c r="C997" s="16" t="s">
        <v>3329</v>
      </c>
      <c r="D997" s="5"/>
      <c r="E997" s="5"/>
      <c r="F997" s="107">
        <v>1.06E-2</v>
      </c>
      <c r="G997" s="5"/>
      <c r="H997" s="111">
        <v>4.5291666666666701E-3</v>
      </c>
      <c r="I997" s="111">
        <f t="shared" si="15"/>
        <v>6.07083333333333E-3</v>
      </c>
      <c r="J997" s="399">
        <v>39783</v>
      </c>
    </row>
    <row r="998" spans="1:10" ht="14.5" customHeight="1" x14ac:dyDescent="0.15">
      <c r="A998" s="116">
        <v>17</v>
      </c>
      <c r="B998" s="399">
        <v>39814</v>
      </c>
      <c r="C998" s="16" t="s">
        <v>3329</v>
      </c>
      <c r="D998" s="5"/>
      <c r="E998" s="5"/>
      <c r="F998" s="107">
        <v>-8.43E-2</v>
      </c>
      <c r="G998" s="5"/>
      <c r="H998" s="111">
        <v>4.5374999999999999E-3</v>
      </c>
      <c r="I998" s="111">
        <f t="shared" si="15"/>
        <v>-8.88375E-2</v>
      </c>
      <c r="J998" s="399">
        <v>39814</v>
      </c>
    </row>
    <row r="999" spans="1:10" ht="14.5" customHeight="1" x14ac:dyDescent="0.15">
      <c r="A999" s="116">
        <v>17</v>
      </c>
      <c r="B999" s="399">
        <v>39845</v>
      </c>
      <c r="C999" s="16" t="s">
        <v>3329</v>
      </c>
      <c r="D999" s="5"/>
      <c r="E999" s="5"/>
      <c r="F999" s="107">
        <v>-0.1065</v>
      </c>
      <c r="G999" s="5"/>
      <c r="H999" s="111">
        <v>4.7041666666666699E-3</v>
      </c>
      <c r="I999" s="111">
        <f t="shared" si="15"/>
        <v>-0.11120416666666667</v>
      </c>
      <c r="J999" s="399">
        <v>39845</v>
      </c>
    </row>
    <row r="1000" spans="1:10" ht="14.5" customHeight="1" x14ac:dyDescent="0.15">
      <c r="A1000" s="116">
        <v>17</v>
      </c>
      <c r="B1000" s="399">
        <v>39873</v>
      </c>
      <c r="C1000" s="16" t="s">
        <v>3329</v>
      </c>
      <c r="D1000" s="5"/>
      <c r="E1000" s="5"/>
      <c r="F1000" s="107">
        <v>8.7599999999999997E-2</v>
      </c>
      <c r="G1000" s="5"/>
      <c r="H1000" s="111">
        <v>4.8374999999999998E-3</v>
      </c>
      <c r="I1000" s="111">
        <f t="shared" si="15"/>
        <v>8.2762500000000003E-2</v>
      </c>
      <c r="J1000" s="399">
        <v>39873</v>
      </c>
    </row>
    <row r="1001" spans="1:10" ht="14.5" customHeight="1" x14ac:dyDescent="0.15">
      <c r="A1001" s="116">
        <v>17</v>
      </c>
      <c r="B1001" s="399">
        <v>39904</v>
      </c>
      <c r="C1001" s="16" t="s">
        <v>3329</v>
      </c>
      <c r="D1001" s="5"/>
      <c r="E1001" s="5"/>
      <c r="F1001" s="107">
        <v>9.5699999999999993E-2</v>
      </c>
      <c r="G1001" s="5"/>
      <c r="H1001" s="111">
        <v>4.8166666666666696E-3</v>
      </c>
      <c r="I1001" s="111">
        <f t="shared" si="15"/>
        <v>9.088333333333333E-2</v>
      </c>
      <c r="J1001" s="399">
        <v>39904</v>
      </c>
    </row>
    <row r="1002" spans="1:10" ht="14.5" customHeight="1" x14ac:dyDescent="0.15">
      <c r="A1002" s="116">
        <v>17</v>
      </c>
      <c r="B1002" s="399">
        <v>39934</v>
      </c>
      <c r="C1002" s="16" t="s">
        <v>3329</v>
      </c>
      <c r="D1002" s="5"/>
      <c r="E1002" s="5"/>
      <c r="F1002" s="107">
        <v>5.5899999999999998E-2</v>
      </c>
      <c r="G1002" s="5"/>
      <c r="H1002" s="111">
        <v>4.9083333333333297E-3</v>
      </c>
      <c r="I1002" s="111">
        <f t="shared" si="15"/>
        <v>5.0991666666666671E-2</v>
      </c>
      <c r="J1002" s="399">
        <v>39934</v>
      </c>
    </row>
    <row r="1003" spans="1:10" ht="14.5" customHeight="1" x14ac:dyDescent="0.15">
      <c r="A1003" s="116">
        <v>17</v>
      </c>
      <c r="B1003" s="399">
        <v>39965</v>
      </c>
      <c r="C1003" s="16" t="s">
        <v>3329</v>
      </c>
      <c r="D1003" s="5"/>
      <c r="E1003" s="5"/>
      <c r="F1003" s="107">
        <v>2E-3</v>
      </c>
      <c r="G1003" s="5"/>
      <c r="H1003" s="111">
        <v>4.8875000000000004E-3</v>
      </c>
      <c r="I1003" s="111">
        <f t="shared" si="15"/>
        <v>-2.8875000000000003E-3</v>
      </c>
      <c r="J1003" s="399">
        <v>39965</v>
      </c>
    </row>
    <row r="1004" spans="1:10" ht="14.5" customHeight="1" x14ac:dyDescent="0.15">
      <c r="A1004" s="116">
        <v>17</v>
      </c>
      <c r="B1004" s="399">
        <v>39995</v>
      </c>
      <c r="C1004" s="16" t="s">
        <v>3329</v>
      </c>
      <c r="D1004" s="5"/>
      <c r="E1004" s="5"/>
      <c r="F1004" s="107">
        <v>7.5600000000000001E-2</v>
      </c>
      <c r="G1004" s="5"/>
      <c r="H1004" s="111">
        <v>4.6333333333333296E-3</v>
      </c>
      <c r="I1004" s="111">
        <f t="shared" si="15"/>
        <v>7.0966666666666678E-2</v>
      </c>
      <c r="J1004" s="399">
        <v>39995</v>
      </c>
    </row>
    <row r="1005" spans="1:10" ht="14.5" customHeight="1" x14ac:dyDescent="0.15">
      <c r="A1005" s="116">
        <v>17</v>
      </c>
      <c r="B1005" s="399">
        <v>40026</v>
      </c>
      <c r="C1005" s="16" t="s">
        <v>3329</v>
      </c>
      <c r="D1005" s="5"/>
      <c r="E1005" s="5"/>
      <c r="F1005" s="107">
        <v>3.61E-2</v>
      </c>
      <c r="G1005" s="5"/>
      <c r="H1005" s="111">
        <v>4.4625000000000003E-3</v>
      </c>
      <c r="I1005" s="111">
        <f t="shared" si="15"/>
        <v>3.1637499999999999E-2</v>
      </c>
      <c r="J1005" s="399">
        <v>40026</v>
      </c>
    </row>
    <row r="1006" spans="1:10" ht="14.5" customHeight="1" x14ac:dyDescent="0.15">
      <c r="A1006" s="116">
        <v>17</v>
      </c>
      <c r="B1006" s="399">
        <v>40057</v>
      </c>
      <c r="C1006" s="16" t="s">
        <v>3329</v>
      </c>
      <c r="D1006" s="5"/>
      <c r="E1006" s="5"/>
      <c r="F1006" s="107">
        <v>3.73E-2</v>
      </c>
      <c r="G1006" s="5"/>
      <c r="H1006" s="111">
        <v>4.3083333333333298E-3</v>
      </c>
      <c r="I1006" s="111">
        <f t="shared" si="15"/>
        <v>3.2991666666666669E-2</v>
      </c>
      <c r="J1006" s="399">
        <v>40057</v>
      </c>
    </row>
    <row r="1007" spans="1:10" ht="14.5" customHeight="1" x14ac:dyDescent="0.15">
      <c r="A1007" s="116">
        <v>17</v>
      </c>
      <c r="B1007" s="399">
        <v>40087</v>
      </c>
      <c r="C1007" s="16" t="s">
        <v>3329</v>
      </c>
      <c r="D1007" s="5"/>
      <c r="E1007" s="5"/>
      <c r="F1007" s="107">
        <v>-1.8599999999999998E-2</v>
      </c>
      <c r="G1007" s="5"/>
      <c r="H1007" s="111">
        <v>4.3291666666666704E-3</v>
      </c>
      <c r="I1007" s="111">
        <f t="shared" si="15"/>
        <v>-2.2929166666666667E-2</v>
      </c>
      <c r="J1007" s="399">
        <v>40087</v>
      </c>
    </row>
    <row r="1008" spans="1:10" ht="14.5" customHeight="1" x14ac:dyDescent="0.15">
      <c r="A1008" s="116">
        <v>17</v>
      </c>
      <c r="B1008" s="399">
        <v>40118</v>
      </c>
      <c r="C1008" s="16" t="s">
        <v>3329</v>
      </c>
      <c r="D1008" s="5"/>
      <c r="E1008" s="5"/>
      <c r="F1008" s="107">
        <v>0.06</v>
      </c>
      <c r="G1008" s="5"/>
      <c r="H1008" s="111">
        <v>4.3666666666666697E-3</v>
      </c>
      <c r="I1008" s="111">
        <f t="shared" si="15"/>
        <v>5.5633333333333326E-2</v>
      </c>
      <c r="J1008" s="399">
        <v>40118</v>
      </c>
    </row>
    <row r="1009" spans="1:10" ht="14.5" customHeight="1" x14ac:dyDescent="0.15">
      <c r="A1009" s="116">
        <v>17</v>
      </c>
      <c r="B1009" s="399">
        <v>40148</v>
      </c>
      <c r="C1009" s="16" t="s">
        <v>3329</v>
      </c>
      <c r="D1009" s="5"/>
      <c r="E1009" s="5"/>
      <c r="F1009" s="107">
        <v>1.9300000000000001E-2</v>
      </c>
      <c r="G1009" s="5"/>
      <c r="H1009" s="111">
        <v>4.4583333333333298E-3</v>
      </c>
      <c r="I1009" s="111">
        <f t="shared" si="15"/>
        <v>1.4841666666666671E-2</v>
      </c>
      <c r="J1009" s="399">
        <v>40148</v>
      </c>
    </row>
    <row r="1010" spans="1:10" ht="14.5" customHeight="1" x14ac:dyDescent="0.15">
      <c r="A1010" s="116">
        <v>17</v>
      </c>
      <c r="B1010" s="399">
        <v>40179</v>
      </c>
      <c r="C1010" s="16" t="s">
        <v>3329</v>
      </c>
      <c r="D1010" s="5"/>
      <c r="E1010" s="5"/>
      <c r="F1010" s="107">
        <v>-3.5999999999999997E-2</v>
      </c>
      <c r="G1010" s="5"/>
      <c r="H1010" s="111">
        <v>4.4833333333333296E-3</v>
      </c>
      <c r="I1010" s="111">
        <f t="shared" si="15"/>
        <v>-4.048333333333333E-2</v>
      </c>
      <c r="J1010" s="399">
        <v>40179</v>
      </c>
    </row>
    <row r="1011" spans="1:10" ht="14.5" customHeight="1" x14ac:dyDescent="0.15">
      <c r="A1011" s="116">
        <v>17</v>
      </c>
      <c r="B1011" s="399">
        <v>40210</v>
      </c>
      <c r="C1011" s="16" t="s">
        <v>3329</v>
      </c>
      <c r="D1011" s="5"/>
      <c r="E1011" s="5"/>
      <c r="F1011" s="107">
        <v>3.1E-2</v>
      </c>
      <c r="G1011" s="5"/>
      <c r="H1011" s="111">
        <v>4.5708333333333304E-3</v>
      </c>
      <c r="I1011" s="111">
        <f t="shared" si="15"/>
        <v>2.642916666666667E-2</v>
      </c>
      <c r="J1011" s="399">
        <v>40210</v>
      </c>
    </row>
    <row r="1012" spans="1:10" ht="14.5" customHeight="1" x14ac:dyDescent="0.15">
      <c r="A1012" s="116">
        <v>17</v>
      </c>
      <c r="B1012" s="399">
        <v>40238</v>
      </c>
      <c r="C1012" s="16" t="s">
        <v>3329</v>
      </c>
      <c r="D1012" s="5"/>
      <c r="E1012" s="5"/>
      <c r="F1012" s="107">
        <v>6.0299999999999999E-2</v>
      </c>
      <c r="G1012" s="5"/>
      <c r="H1012" s="111">
        <v>4.5166666666666697E-3</v>
      </c>
      <c r="I1012" s="111">
        <f t="shared" si="15"/>
        <v>5.5783333333333331E-2</v>
      </c>
      <c r="J1012" s="399">
        <v>40238</v>
      </c>
    </row>
    <row r="1013" spans="1:10" ht="14.5" customHeight="1" x14ac:dyDescent="0.15">
      <c r="A1013" s="116">
        <v>17</v>
      </c>
      <c r="B1013" s="399">
        <v>40269</v>
      </c>
      <c r="C1013" s="16" t="s">
        <v>3329</v>
      </c>
      <c r="D1013" s="5"/>
      <c r="E1013" s="5"/>
      <c r="F1013" s="107">
        <v>1.5800000000000002E-2</v>
      </c>
      <c r="G1013" s="5"/>
      <c r="H1013" s="111">
        <v>4.5250000000000004E-3</v>
      </c>
      <c r="I1013" s="111">
        <f t="shared" si="15"/>
        <v>1.1275E-2</v>
      </c>
      <c r="J1013" s="399">
        <v>40269</v>
      </c>
    </row>
    <row r="1014" spans="1:10" ht="14.5" customHeight="1" x14ac:dyDescent="0.15">
      <c r="A1014" s="116">
        <v>17</v>
      </c>
      <c r="B1014" s="399">
        <v>40299</v>
      </c>
      <c r="C1014" s="16" t="s">
        <v>3329</v>
      </c>
      <c r="D1014" s="5"/>
      <c r="E1014" s="5"/>
      <c r="F1014" s="107">
        <v>-7.9899999999999999E-2</v>
      </c>
      <c r="G1014" s="5"/>
      <c r="H1014" s="111">
        <v>4.25416666666667E-3</v>
      </c>
      <c r="I1014" s="111">
        <f t="shared" si="15"/>
        <v>-8.4154166666666669E-2</v>
      </c>
      <c r="J1014" s="399">
        <v>40299</v>
      </c>
    </row>
    <row r="1015" spans="1:10" ht="14.5" customHeight="1" x14ac:dyDescent="0.15">
      <c r="A1015" s="116">
        <v>17</v>
      </c>
      <c r="B1015" s="399">
        <v>40330</v>
      </c>
      <c r="C1015" s="16" t="s">
        <v>3329</v>
      </c>
      <c r="D1015" s="5"/>
      <c r="E1015" s="5"/>
      <c r="F1015" s="107">
        <v>-5.2299999999999999E-2</v>
      </c>
      <c r="G1015" s="5"/>
      <c r="H1015" s="111">
        <v>4.1833333333333297E-3</v>
      </c>
      <c r="I1015" s="111">
        <f t="shared" si="15"/>
        <v>-5.648333333333333E-2</v>
      </c>
      <c r="J1015" s="399">
        <v>40330</v>
      </c>
    </row>
    <row r="1016" spans="1:10" ht="14.5" customHeight="1" x14ac:dyDescent="0.15">
      <c r="A1016" s="116">
        <v>17</v>
      </c>
      <c r="B1016" s="399">
        <v>40360</v>
      </c>
      <c r="C1016" s="16" t="s">
        <v>3329</v>
      </c>
      <c r="D1016" s="5"/>
      <c r="E1016" s="5"/>
      <c r="F1016" s="107">
        <v>7.0699999999999999E-2</v>
      </c>
      <c r="G1016" s="5"/>
      <c r="H1016" s="111">
        <v>4.0333333333333297E-3</v>
      </c>
      <c r="I1016" s="111">
        <f t="shared" si="15"/>
        <v>6.6666666666666666E-2</v>
      </c>
      <c r="J1016" s="399">
        <v>40360</v>
      </c>
    </row>
    <row r="1017" spans="1:10" ht="14.5" customHeight="1" x14ac:dyDescent="0.15">
      <c r="A1017" s="116">
        <v>17</v>
      </c>
      <c r="B1017" s="399">
        <v>40391</v>
      </c>
      <c r="C1017" s="16" t="s">
        <v>3329</v>
      </c>
      <c r="D1017" s="5"/>
      <c r="E1017" s="5"/>
      <c r="F1017" s="107">
        <v>-4.5100000000000001E-2</v>
      </c>
      <c r="G1017" s="5"/>
      <c r="H1017" s="111">
        <v>3.8375000000000002E-3</v>
      </c>
      <c r="I1017" s="111">
        <f t="shared" si="15"/>
        <v>-4.8937500000000002E-2</v>
      </c>
      <c r="J1017" s="399">
        <v>40391</v>
      </c>
    </row>
    <row r="1018" spans="1:10" ht="14.5" customHeight="1" x14ac:dyDescent="0.15">
      <c r="A1018" s="116">
        <v>17</v>
      </c>
      <c r="B1018" s="399">
        <v>40422</v>
      </c>
      <c r="C1018" s="16" t="s">
        <v>3329</v>
      </c>
      <c r="D1018" s="5"/>
      <c r="E1018" s="5"/>
      <c r="F1018" s="107">
        <v>8.9200000000000002E-2</v>
      </c>
      <c r="G1018" s="5"/>
      <c r="H1018" s="111">
        <v>3.8541666666666698E-3</v>
      </c>
      <c r="I1018" s="111">
        <f t="shared" si="15"/>
        <v>8.5345833333333329E-2</v>
      </c>
      <c r="J1018" s="399">
        <v>40422</v>
      </c>
    </row>
    <row r="1019" spans="1:10" ht="14.5" customHeight="1" x14ac:dyDescent="0.15">
      <c r="A1019" s="116">
        <v>17</v>
      </c>
      <c r="B1019" s="399">
        <v>40452</v>
      </c>
      <c r="C1019" s="16" t="s">
        <v>3329</v>
      </c>
      <c r="D1019" s="5"/>
      <c r="E1019" s="5"/>
      <c r="F1019" s="107">
        <v>3.7999999999999999E-2</v>
      </c>
      <c r="G1019" s="5"/>
      <c r="H1019" s="111">
        <v>3.9624999999999999E-3</v>
      </c>
      <c r="I1019" s="111">
        <f t="shared" si="15"/>
        <v>3.4037499999999998E-2</v>
      </c>
      <c r="J1019" s="399">
        <v>40452</v>
      </c>
    </row>
    <row r="1020" spans="1:10" ht="14.5" customHeight="1" x14ac:dyDescent="0.15">
      <c r="A1020" s="116">
        <v>17</v>
      </c>
      <c r="B1020" s="399">
        <v>40483</v>
      </c>
      <c r="C1020" s="16" t="s">
        <v>3329</v>
      </c>
      <c r="D1020" s="5"/>
      <c r="E1020" s="5"/>
      <c r="F1020" s="107">
        <v>1E-4</v>
      </c>
      <c r="G1020" s="5"/>
      <c r="H1020" s="111">
        <v>4.1416666666666702E-3</v>
      </c>
      <c r="I1020" s="111">
        <f t="shared" si="15"/>
        <v>-4.04166666666667E-3</v>
      </c>
      <c r="J1020" s="399">
        <v>40483</v>
      </c>
    </row>
    <row r="1021" spans="1:10" ht="14.5" customHeight="1" x14ac:dyDescent="0.15">
      <c r="A1021" s="116">
        <v>17</v>
      </c>
      <c r="B1021" s="399">
        <v>40513</v>
      </c>
      <c r="C1021" s="16" t="s">
        <v>3329</v>
      </c>
      <c r="D1021" s="5"/>
      <c r="E1021" s="5"/>
      <c r="F1021" s="107">
        <v>6.6799999999999998E-2</v>
      </c>
      <c r="G1021" s="5"/>
      <c r="H1021" s="111">
        <v>4.28333333333333E-3</v>
      </c>
      <c r="I1021" s="111">
        <f t="shared" si="15"/>
        <v>6.2516666666666665E-2</v>
      </c>
      <c r="J1021" s="399">
        <v>40513</v>
      </c>
    </row>
    <row r="1022" spans="1:10" ht="14.5" customHeight="1" x14ac:dyDescent="0.15">
      <c r="A1022" s="116">
        <v>17</v>
      </c>
      <c r="B1022" s="399">
        <v>40544</v>
      </c>
      <c r="C1022" s="16" t="s">
        <v>3329</v>
      </c>
      <c r="D1022" s="5"/>
      <c r="E1022" s="5"/>
      <c r="F1022" s="107">
        <v>2.3699999999999999E-2</v>
      </c>
      <c r="G1022" s="5"/>
      <c r="H1022" s="111">
        <v>4.2916666666666702E-3</v>
      </c>
      <c r="I1022" s="111">
        <f t="shared" si="15"/>
        <v>1.940833333333333E-2</v>
      </c>
      <c r="J1022" s="399">
        <v>40544</v>
      </c>
    </row>
    <row r="1023" spans="1:10" ht="14.5" customHeight="1" x14ac:dyDescent="0.15">
      <c r="A1023" s="116">
        <v>17</v>
      </c>
      <c r="B1023" s="399">
        <v>40575</v>
      </c>
      <c r="C1023" s="16" t="s">
        <v>3329</v>
      </c>
      <c r="D1023" s="5"/>
      <c r="E1023" s="5"/>
      <c r="F1023" s="107">
        <v>3.4299999999999997E-2</v>
      </c>
      <c r="G1023" s="5"/>
      <c r="H1023" s="111">
        <v>4.4124999999999998E-3</v>
      </c>
      <c r="I1023" s="111">
        <f t="shared" si="15"/>
        <v>2.9887499999999997E-2</v>
      </c>
      <c r="J1023" s="399">
        <v>40575</v>
      </c>
    </row>
    <row r="1024" spans="1:10" ht="14.5" customHeight="1" x14ac:dyDescent="0.15">
      <c r="A1024" s="116">
        <v>17</v>
      </c>
      <c r="B1024" s="399">
        <v>40603</v>
      </c>
      <c r="C1024" s="16" t="s">
        <v>3329</v>
      </c>
      <c r="D1024" s="5"/>
      <c r="E1024" s="5"/>
      <c r="F1024" s="107">
        <v>4.0000000000000002E-4</v>
      </c>
      <c r="G1024" s="5"/>
      <c r="H1024" s="111">
        <v>4.3375000000000002E-3</v>
      </c>
      <c r="I1024" s="111">
        <f t="shared" si="15"/>
        <v>-3.9375E-3</v>
      </c>
      <c r="J1024" s="399">
        <v>40603</v>
      </c>
    </row>
    <row r="1025" spans="1:10" ht="14.5" customHeight="1" x14ac:dyDescent="0.15">
      <c r="A1025" s="116">
        <v>17</v>
      </c>
      <c r="B1025" s="399">
        <v>40634</v>
      </c>
      <c r="C1025" s="16" t="s">
        <v>3329</v>
      </c>
      <c r="D1025" s="5"/>
      <c r="E1025" s="5"/>
      <c r="F1025" s="107">
        <v>2.9600000000000001E-2</v>
      </c>
      <c r="G1025" s="5"/>
      <c r="H1025" s="111">
        <v>4.3541666666666702E-3</v>
      </c>
      <c r="I1025" s="111">
        <f t="shared" si="15"/>
        <v>2.5245833333333332E-2</v>
      </c>
      <c r="J1025" s="399">
        <v>40634</v>
      </c>
    </row>
    <row r="1026" spans="1:10" ht="14.5" customHeight="1" x14ac:dyDescent="0.15">
      <c r="A1026" s="116">
        <v>17</v>
      </c>
      <c r="B1026" s="399">
        <v>40664</v>
      </c>
      <c r="C1026" s="16" t="s">
        <v>3329</v>
      </c>
      <c r="D1026" s="5"/>
      <c r="E1026" s="5"/>
      <c r="F1026" s="107">
        <v>-1.1299999999999999E-2</v>
      </c>
      <c r="G1026" s="5"/>
      <c r="H1026" s="111">
        <v>4.1749999999999999E-3</v>
      </c>
      <c r="I1026" s="111">
        <f t="shared" si="15"/>
        <v>-1.5474999999999999E-2</v>
      </c>
      <c r="J1026" s="399">
        <v>40664</v>
      </c>
    </row>
    <row r="1027" spans="1:10" ht="14.5" customHeight="1" x14ac:dyDescent="0.15">
      <c r="A1027" s="5"/>
      <c r="B1027" s="399">
        <v>40695</v>
      </c>
      <c r="C1027" s="16" t="s">
        <v>3329</v>
      </c>
      <c r="D1027" s="5"/>
      <c r="E1027" s="5"/>
      <c r="F1027" s="107">
        <v>-1.67E-2</v>
      </c>
      <c r="G1027" s="5"/>
      <c r="H1027" s="111">
        <v>4.1791666666666696E-3</v>
      </c>
      <c r="I1027" s="111">
        <f t="shared" si="15"/>
        <v>-2.0879166666666671E-2</v>
      </c>
      <c r="J1027" s="399">
        <v>40695</v>
      </c>
    </row>
    <row r="1028" spans="1:10" ht="14.5" customHeight="1" x14ac:dyDescent="0.15">
      <c r="A1028" s="5"/>
      <c r="B1028" s="399">
        <v>40725</v>
      </c>
      <c r="C1028" s="16" t="s">
        <v>3329</v>
      </c>
      <c r="D1028" s="5"/>
      <c r="E1028" s="5"/>
      <c r="F1028" s="107">
        <v>-2.0299999999999999E-2</v>
      </c>
      <c r="G1028" s="5"/>
      <c r="H1028" s="111">
        <v>4.15E-3</v>
      </c>
      <c r="I1028" s="111">
        <f t="shared" si="15"/>
        <v>-2.445E-2</v>
      </c>
      <c r="J1028" s="399">
        <v>40725</v>
      </c>
    </row>
    <row r="1029" spans="1:10" ht="14.5" customHeight="1" x14ac:dyDescent="0.15">
      <c r="A1029" s="5"/>
      <c r="B1029" s="399">
        <v>40756</v>
      </c>
      <c r="C1029" s="16" t="s">
        <v>3329</v>
      </c>
      <c r="D1029" s="5"/>
      <c r="E1029" s="5"/>
      <c r="F1029" s="107">
        <v>-5.4300000000000001E-2</v>
      </c>
      <c r="G1029" s="5"/>
      <c r="H1029" s="111">
        <v>3.6833333333333301E-3</v>
      </c>
      <c r="I1029" s="111">
        <f t="shared" si="15"/>
        <v>-5.7983333333333331E-2</v>
      </c>
      <c r="J1029" s="399">
        <v>40756</v>
      </c>
    </row>
    <row r="1030" spans="1:10" ht="14.5" customHeight="1" x14ac:dyDescent="0.15">
      <c r="A1030" s="5"/>
      <c r="B1030" s="399">
        <v>40787</v>
      </c>
      <c r="C1030" s="16" t="s">
        <v>3329</v>
      </c>
      <c r="D1030" s="5"/>
      <c r="E1030" s="5"/>
      <c r="F1030" s="107">
        <v>-7.0300000000000001E-2</v>
      </c>
      <c r="G1030" s="5"/>
      <c r="H1030" s="111">
        <v>3.46666666666667E-3</v>
      </c>
      <c r="I1030" s="111">
        <f t="shared" si="15"/>
        <v>-7.3766666666666675E-2</v>
      </c>
      <c r="J1030" s="399">
        <v>40787</v>
      </c>
    </row>
    <row r="1031" spans="1:10" ht="14.5" customHeight="1" x14ac:dyDescent="0.15">
      <c r="A1031" s="5"/>
      <c r="B1031" s="399">
        <v>40817</v>
      </c>
      <c r="C1031" s="16" t="s">
        <v>3329</v>
      </c>
      <c r="D1031" s="5"/>
      <c r="E1031" s="5"/>
      <c r="F1031" s="107">
        <v>0.10929999999999999</v>
      </c>
      <c r="G1031" s="5"/>
      <c r="H1031" s="111">
        <v>3.39166666666667E-3</v>
      </c>
      <c r="I1031" s="111">
        <f t="shared" si="15"/>
        <v>0.10590833333333333</v>
      </c>
      <c r="J1031" s="399">
        <v>40817</v>
      </c>
    </row>
    <row r="1032" spans="1:10" ht="14.5" customHeight="1" x14ac:dyDescent="0.15">
      <c r="A1032" s="5"/>
      <c r="B1032" s="399">
        <v>40848</v>
      </c>
      <c r="C1032" s="16" t="s">
        <v>3329</v>
      </c>
      <c r="D1032" s="5"/>
      <c r="E1032" s="5"/>
      <c r="F1032" s="107">
        <v>-2.2000000000000001E-3</v>
      </c>
      <c r="G1032" s="5"/>
      <c r="H1032" s="111">
        <v>3.2666666666666699E-3</v>
      </c>
      <c r="I1032" s="111">
        <f t="shared" si="15"/>
        <v>-5.46666666666667E-3</v>
      </c>
      <c r="J1032" s="399">
        <v>40848</v>
      </c>
    </row>
    <row r="1033" spans="1:10" ht="14.5" customHeight="1" x14ac:dyDescent="0.15">
      <c r="A1033" s="5"/>
      <c r="B1033" s="399">
        <v>40878</v>
      </c>
      <c r="C1033" s="16" t="s">
        <v>3329</v>
      </c>
      <c r="D1033" s="5"/>
      <c r="E1033" s="5"/>
      <c r="F1033" s="107">
        <v>1.0200000000000001E-2</v>
      </c>
      <c r="G1033" s="5"/>
      <c r="H1033" s="111">
        <v>3.31666666666667E-3</v>
      </c>
      <c r="I1033" s="111">
        <f t="shared" si="15"/>
        <v>6.8833333333333307E-3</v>
      </c>
      <c r="J1033" s="399">
        <v>40878</v>
      </c>
    </row>
    <row r="1034" spans="1:10" ht="14.5" customHeight="1" x14ac:dyDescent="0.15">
      <c r="A1034" s="5"/>
      <c r="B1034" s="399">
        <v>40909</v>
      </c>
      <c r="C1034" s="16" t="s">
        <v>3329</v>
      </c>
      <c r="D1034" s="5"/>
      <c r="E1034" s="5"/>
      <c r="F1034" s="107">
        <f>'PRPM WP2'!B1035</f>
        <v>4.48E-2</v>
      </c>
      <c r="G1034" s="5"/>
      <c r="H1034" s="111">
        <v>3.3416666666666699E-3</v>
      </c>
      <c r="I1034" s="111">
        <f t="shared" si="15"/>
        <v>4.1458333333333333E-2</v>
      </c>
      <c r="J1034" s="399">
        <v>40909</v>
      </c>
    </row>
    <row r="1035" spans="1:10" ht="14.5" customHeight="1" x14ac:dyDescent="0.15">
      <c r="A1035" s="5"/>
      <c r="B1035" s="399">
        <v>40940</v>
      </c>
      <c r="C1035" s="16" t="s">
        <v>3329</v>
      </c>
      <c r="D1035" s="5"/>
      <c r="E1035" s="5"/>
      <c r="F1035" s="107">
        <f>'PRPM WP2'!B1036</f>
        <v>4.3200000000000002E-2</v>
      </c>
      <c r="G1035" s="5"/>
      <c r="H1035" s="111">
        <v>3.3249999999999998E-3</v>
      </c>
      <c r="I1035" s="111">
        <f t="shared" si="15"/>
        <v>3.9875000000000001E-2</v>
      </c>
      <c r="J1035" s="399">
        <v>40940</v>
      </c>
    </row>
    <row r="1036" spans="1:10" ht="14.5" customHeight="1" x14ac:dyDescent="0.15">
      <c r="A1036" s="5"/>
      <c r="B1036" s="399">
        <v>40969</v>
      </c>
      <c r="C1036" s="16" t="s">
        <v>3329</v>
      </c>
      <c r="D1036" s="5"/>
      <c r="E1036" s="5"/>
      <c r="F1036" s="107">
        <f>'PRPM WP2'!B1037</f>
        <v>3.2899999999999999E-2</v>
      </c>
      <c r="G1036" s="5"/>
      <c r="H1036" s="111">
        <v>3.3874999999999999E-3</v>
      </c>
      <c r="I1036" s="111">
        <f t="shared" si="15"/>
        <v>2.9512499999999997E-2</v>
      </c>
      <c r="J1036" s="399">
        <v>40969</v>
      </c>
    </row>
    <row r="1037" spans="1:10" ht="14.5" customHeight="1" x14ac:dyDescent="0.15">
      <c r="A1037" s="5"/>
      <c r="B1037" s="399">
        <v>41000</v>
      </c>
      <c r="C1037" s="16" t="s">
        <v>3329</v>
      </c>
      <c r="D1037" s="5"/>
      <c r="E1037" s="5"/>
      <c r="F1037" s="107">
        <f>'PRPM WP2'!B1038</f>
        <v>-6.3E-3</v>
      </c>
      <c r="G1037" s="5"/>
      <c r="H1037" s="111">
        <v>3.3500000000000001E-3</v>
      </c>
      <c r="I1037" s="111">
        <f t="shared" si="15"/>
        <v>-9.6500000000000006E-3</v>
      </c>
      <c r="J1037" s="399">
        <v>41000</v>
      </c>
    </row>
    <row r="1038" spans="1:10" ht="14.5" customHeight="1" x14ac:dyDescent="0.15">
      <c r="A1038" s="5"/>
      <c r="B1038" s="399">
        <v>41030</v>
      </c>
      <c r="C1038" s="16" t="s">
        <v>3329</v>
      </c>
      <c r="D1038" s="5"/>
      <c r="E1038" s="5"/>
      <c r="F1038" s="107">
        <f>'PRPM WP2'!B1039</f>
        <v>-6.0100000000000001E-2</v>
      </c>
      <c r="G1038" s="5"/>
      <c r="H1038" s="111">
        <v>3.2125000000000001E-3</v>
      </c>
      <c r="I1038" s="111">
        <f t="shared" si="15"/>
        <v>-6.3312499999999994E-2</v>
      </c>
      <c r="J1038" s="399">
        <v>41030</v>
      </c>
    </row>
    <row r="1039" spans="1:10" ht="14.5" customHeight="1" x14ac:dyDescent="0.15">
      <c r="A1039" s="5"/>
      <c r="B1039" s="399">
        <v>41061</v>
      </c>
      <c r="C1039" s="16" t="s">
        <v>3329</v>
      </c>
      <c r="D1039" s="5"/>
      <c r="E1039" s="5"/>
      <c r="F1039" s="107">
        <f>'PRPM WP2'!B1040</f>
        <v>4.1200000000000001E-2</v>
      </c>
      <c r="G1039" s="5"/>
      <c r="H1039" s="111">
        <v>3.0916666666666701E-3</v>
      </c>
      <c r="I1039" s="111">
        <f t="shared" si="15"/>
        <v>3.8108333333333327E-2</v>
      </c>
      <c r="J1039" s="399">
        <v>41061</v>
      </c>
    </row>
    <row r="1040" spans="1:10" ht="14.5" customHeight="1" x14ac:dyDescent="0.15">
      <c r="A1040" s="5"/>
      <c r="B1040" s="399">
        <v>41091</v>
      </c>
      <c r="C1040" s="16" t="s">
        <v>3329</v>
      </c>
      <c r="D1040" s="5"/>
      <c r="E1040" s="5"/>
      <c r="F1040" s="107">
        <f>'PRPM WP2'!B1041</f>
        <v>1.3899999999999999E-2</v>
      </c>
      <c r="G1040" s="5"/>
      <c r="H1040" s="400">
        <f>'PRPM WP2'!G1041</f>
        <v>2.89166666666667E-3</v>
      </c>
      <c r="I1040" s="111">
        <f t="shared" si="15"/>
        <v>1.1008333333333328E-2</v>
      </c>
      <c r="J1040" s="399">
        <v>41091</v>
      </c>
    </row>
    <row r="1041" spans="1:10" ht="14.5" customHeight="1" x14ac:dyDescent="0.15">
      <c r="A1041" s="5"/>
      <c r="B1041" s="399">
        <v>41122</v>
      </c>
      <c r="C1041" s="16" t="s">
        <v>3329</v>
      </c>
      <c r="D1041" s="5"/>
      <c r="E1041" s="5"/>
      <c r="F1041" s="107">
        <f>'PRPM WP2'!B1042</f>
        <v>2.2499999999999999E-2</v>
      </c>
      <c r="G1041" s="5"/>
      <c r="H1041" s="400">
        <f>'PRPM WP2'!G1042</f>
        <v>2.95416666666667E-3</v>
      </c>
      <c r="I1041" s="111">
        <f t="shared" si="15"/>
        <v>1.9545833333333328E-2</v>
      </c>
      <c r="J1041" s="399">
        <v>41122</v>
      </c>
    </row>
    <row r="1042" spans="1:10" ht="14.5" customHeight="1" x14ac:dyDescent="0.15">
      <c r="A1042" s="5"/>
      <c r="B1042" s="399">
        <v>41153</v>
      </c>
      <c r="C1042" s="16" t="s">
        <v>3329</v>
      </c>
      <c r="D1042" s="5"/>
      <c r="E1042" s="5"/>
      <c r="F1042" s="107">
        <f>'PRPM WP2'!B1043</f>
        <v>2.58E-2</v>
      </c>
      <c r="G1042" s="5"/>
      <c r="H1042" s="400">
        <f>'PRPM WP2'!G1043</f>
        <v>2.9875000000000001E-3</v>
      </c>
      <c r="I1042" s="111">
        <f t="shared" si="15"/>
        <v>2.2812499999999999E-2</v>
      </c>
      <c r="J1042" s="399">
        <v>41153</v>
      </c>
    </row>
    <row r="1043" spans="1:10" ht="14.5" customHeight="1" x14ac:dyDescent="0.15">
      <c r="A1043" s="5"/>
      <c r="B1043" s="399">
        <v>41183</v>
      </c>
      <c r="C1043" s="16" t="s">
        <v>3329</v>
      </c>
      <c r="D1043" s="5"/>
      <c r="E1043" s="5"/>
      <c r="F1043" s="107">
        <f>'PRPM WP2'!B1044</f>
        <v>-1.8499999999999999E-2</v>
      </c>
      <c r="G1043" s="5"/>
      <c r="H1043" s="400">
        <f>'PRPM WP2'!G1044</f>
        <v>2.9583333333333302E-3</v>
      </c>
      <c r="I1043" s="111">
        <f t="shared" si="15"/>
        <v>-2.1458333333333329E-2</v>
      </c>
      <c r="J1043" s="399">
        <v>41183</v>
      </c>
    </row>
    <row r="1044" spans="1:10" ht="14.5" customHeight="1" x14ac:dyDescent="0.15">
      <c r="A1044" s="5"/>
      <c r="B1044" s="399">
        <v>41214</v>
      </c>
      <c r="C1044" s="16" t="s">
        <v>3329</v>
      </c>
      <c r="D1044" s="5"/>
      <c r="E1044" s="5"/>
      <c r="F1044" s="107">
        <f>'PRPM WP2'!B1045</f>
        <v>5.7999999999999996E-3</v>
      </c>
      <c r="G1044" s="5"/>
      <c r="H1044" s="400">
        <f>'PRPM WP2'!G1045</f>
        <v>2.9458333333333298E-3</v>
      </c>
      <c r="I1044" s="111">
        <f t="shared" si="15"/>
        <v>2.8541666666666698E-3</v>
      </c>
      <c r="J1044" s="399">
        <v>41214</v>
      </c>
    </row>
    <row r="1045" spans="1:10" ht="14.5" customHeight="1" x14ac:dyDescent="0.15">
      <c r="A1045" s="5"/>
      <c r="B1045" s="399">
        <v>41244</v>
      </c>
      <c r="C1045" s="16" t="s">
        <v>3329</v>
      </c>
      <c r="D1045" s="5"/>
      <c r="E1045" s="5"/>
      <c r="F1045" s="107">
        <f>'PRPM WP2'!B1046</f>
        <v>9.1000000000000004E-3</v>
      </c>
      <c r="G1045" s="5"/>
      <c r="H1045" s="400">
        <f>'PRPM WP2'!G1046</f>
        <v>3.0625000000000001E-3</v>
      </c>
      <c r="I1045" s="111">
        <f t="shared" si="15"/>
        <v>6.0375000000000003E-3</v>
      </c>
      <c r="J1045" s="399">
        <v>41244</v>
      </c>
    </row>
    <row r="1046" spans="1:10" ht="14.5" customHeight="1" x14ac:dyDescent="0.15">
      <c r="A1046" s="5"/>
      <c r="B1046" s="399">
        <v>41275</v>
      </c>
      <c r="C1046" s="16" t="s">
        <v>3329</v>
      </c>
      <c r="D1046" s="5"/>
      <c r="E1046" s="5"/>
      <c r="F1046" s="107">
        <f>'PRPM WP2'!B1047</f>
        <v>5.1799999999999999E-2</v>
      </c>
      <c r="G1046" s="5"/>
      <c r="H1046" s="400">
        <f>'PRPM WP2'!G1047</f>
        <v>3.19583333333333E-3</v>
      </c>
      <c r="I1046" s="111">
        <f t="shared" si="15"/>
        <v>4.8604166666666671E-2</v>
      </c>
      <c r="J1046" s="399">
        <v>41275</v>
      </c>
    </row>
    <row r="1047" spans="1:10" ht="14.5" customHeight="1" x14ac:dyDescent="0.15">
      <c r="A1047" s="5"/>
      <c r="B1047" s="399">
        <v>41306</v>
      </c>
      <c r="C1047" s="16" t="s">
        <v>3329</v>
      </c>
      <c r="D1047" s="5"/>
      <c r="E1047" s="5"/>
      <c r="F1047" s="107">
        <f>'PRPM WP2'!B1048</f>
        <v>1.3599999999999999E-2</v>
      </c>
      <c r="G1047" s="5"/>
      <c r="H1047" s="400">
        <f>'PRPM WP2'!G1048</f>
        <v>3.27083333333333E-3</v>
      </c>
      <c r="I1047" s="111">
        <f t="shared" si="15"/>
        <v>1.0329166666666669E-2</v>
      </c>
      <c r="J1047" s="399">
        <v>41306</v>
      </c>
    </row>
    <row r="1048" spans="1:10" ht="14.5" customHeight="1" x14ac:dyDescent="0.15">
      <c r="A1048" s="5"/>
      <c r="B1048" s="399">
        <v>41334</v>
      </c>
      <c r="C1048" s="16" t="s">
        <v>3329</v>
      </c>
      <c r="D1048" s="5"/>
      <c r="E1048" s="5"/>
      <c r="F1048" s="107">
        <f>'PRPM WP2'!B1049</f>
        <v>3.7499999999999999E-2</v>
      </c>
      <c r="G1048" s="5"/>
      <c r="H1048" s="400">
        <f>'PRPM WP2'!G1049</f>
        <v>3.19583333333333E-3</v>
      </c>
      <c r="I1048" s="111">
        <f t="shared" si="15"/>
        <v>3.430416666666667E-2</v>
      </c>
      <c r="J1048" s="399">
        <v>41334</v>
      </c>
    </row>
    <row r="1049" spans="1:10" ht="14.5" customHeight="1" x14ac:dyDescent="0.15">
      <c r="A1049" s="5"/>
      <c r="B1049" s="399">
        <v>41365</v>
      </c>
      <c r="C1049" s="16" t="s">
        <v>3329</v>
      </c>
      <c r="D1049" s="5"/>
      <c r="E1049" s="5"/>
      <c r="F1049" s="107">
        <f>'PRPM WP2'!B1050</f>
        <v>1.9300000000000001E-2</v>
      </c>
      <c r="G1049" s="5"/>
      <c r="H1049" s="400">
        <f>'PRPM WP2'!G1050</f>
        <v>3.1250000000000002E-3</v>
      </c>
      <c r="I1049" s="111">
        <f t="shared" si="15"/>
        <v>1.6175000000000002E-2</v>
      </c>
      <c r="J1049" s="399">
        <v>41365</v>
      </c>
    </row>
    <row r="1050" spans="1:10" ht="14.5" customHeight="1" x14ac:dyDescent="0.15">
      <c r="A1050" s="5"/>
      <c r="B1050" s="399">
        <v>41395</v>
      </c>
      <c r="C1050" s="16" t="s">
        <v>3329</v>
      </c>
      <c r="D1050" s="5"/>
      <c r="E1050" s="5"/>
      <c r="F1050" s="107">
        <f>'PRPM WP2'!B1051</f>
        <v>2.3400000000000001E-2</v>
      </c>
      <c r="G1050" s="5"/>
      <c r="H1050" s="400">
        <f>'PRPM WP2'!G1051</f>
        <v>3.2625000000000002E-3</v>
      </c>
      <c r="I1050" s="111">
        <f t="shared" ref="I1050:I1113" si="16">F1050-H1050</f>
        <v>2.0137499999999999E-2</v>
      </c>
      <c r="J1050" s="399">
        <v>41395</v>
      </c>
    </row>
    <row r="1051" spans="1:10" ht="14.5" customHeight="1" x14ac:dyDescent="0.15">
      <c r="A1051" s="5"/>
      <c r="B1051" s="399">
        <v>41426</v>
      </c>
      <c r="C1051" s="16" t="s">
        <v>3329</v>
      </c>
      <c r="D1051" s="5"/>
      <c r="E1051" s="5"/>
      <c r="F1051" s="107">
        <f>'PRPM WP2'!B1052</f>
        <v>-1.34E-2</v>
      </c>
      <c r="G1051" s="5"/>
      <c r="H1051" s="400">
        <f>'PRPM WP2'!G1052</f>
        <v>3.5791666666666702E-3</v>
      </c>
      <c r="I1051" s="111">
        <f t="shared" si="16"/>
        <v>-1.697916666666667E-2</v>
      </c>
      <c r="J1051" s="399">
        <v>41426</v>
      </c>
    </row>
    <row r="1052" spans="1:10" ht="14.5" customHeight="1" x14ac:dyDescent="0.15">
      <c r="A1052" s="5"/>
      <c r="B1052" s="399">
        <v>41456</v>
      </c>
      <c r="C1052" s="16" t="s">
        <v>3329</v>
      </c>
      <c r="D1052" s="5"/>
      <c r="E1052" s="5"/>
      <c r="F1052" s="107">
        <f>'PRPM WP2'!B1053</f>
        <v>5.0900000000000001E-2</v>
      </c>
      <c r="G1052" s="5"/>
      <c r="H1052" s="400">
        <f>'PRPM WP2'!G1053</f>
        <v>3.6666666666666701E-3</v>
      </c>
      <c r="I1052" s="111">
        <f t="shared" si="16"/>
        <v>4.7233333333333329E-2</v>
      </c>
      <c r="J1052" s="399">
        <v>41456</v>
      </c>
    </row>
    <row r="1053" spans="1:10" ht="14.5" customHeight="1" x14ac:dyDescent="0.15">
      <c r="A1053" s="5"/>
      <c r="B1053" s="399">
        <v>41487</v>
      </c>
      <c r="C1053" s="16" t="s">
        <v>3329</v>
      </c>
      <c r="D1053" s="5"/>
      <c r="E1053" s="5"/>
      <c r="F1053" s="107">
        <f>'PRPM WP2'!B1054</f>
        <v>-2.9000000000000001E-2</v>
      </c>
      <c r="G1053" s="5"/>
      <c r="H1053" s="400">
        <f>'PRPM WP2'!G1054</f>
        <v>3.8208333333333302E-3</v>
      </c>
      <c r="I1053" s="111">
        <f t="shared" si="16"/>
        <v>-3.2820833333333334E-2</v>
      </c>
      <c r="J1053" s="399">
        <v>41487</v>
      </c>
    </row>
    <row r="1054" spans="1:10" ht="14.5" customHeight="1" x14ac:dyDescent="0.15">
      <c r="A1054" s="5"/>
      <c r="B1054" s="399">
        <v>41518</v>
      </c>
      <c r="C1054" s="16" t="s">
        <v>3329</v>
      </c>
      <c r="D1054" s="5"/>
      <c r="E1054" s="5"/>
      <c r="F1054" s="107">
        <f>'PRPM WP2'!B1055</f>
        <v>3.1399999999999997E-2</v>
      </c>
      <c r="G1054" s="5"/>
      <c r="H1054" s="400">
        <f>'PRPM WP2'!G1055</f>
        <v>3.8874999999999999E-3</v>
      </c>
      <c r="I1054" s="111">
        <f t="shared" si="16"/>
        <v>2.7512499999999999E-2</v>
      </c>
      <c r="J1054" s="399">
        <v>41518</v>
      </c>
    </row>
    <row r="1055" spans="1:10" ht="14.5" customHeight="1" x14ac:dyDescent="0.15">
      <c r="A1055" s="5"/>
      <c r="B1055" s="399">
        <v>41548</v>
      </c>
      <c r="C1055" s="16" t="s">
        <v>3329</v>
      </c>
      <c r="D1055" s="5"/>
      <c r="E1055" s="5"/>
      <c r="F1055" s="107">
        <f>'PRPM WP2'!B1056</f>
        <v>4.5999999999999999E-2</v>
      </c>
      <c r="G1055" s="5"/>
      <c r="H1055" s="400">
        <f>'PRPM WP2'!G1056</f>
        <v>3.8E-3</v>
      </c>
      <c r="I1055" s="111">
        <f t="shared" si="16"/>
        <v>4.2200000000000001E-2</v>
      </c>
      <c r="J1055" s="399">
        <v>41548</v>
      </c>
    </row>
    <row r="1056" spans="1:10" ht="14.5" customHeight="1" x14ac:dyDescent="0.15">
      <c r="A1056" s="5"/>
      <c r="B1056" s="399">
        <v>41579</v>
      </c>
      <c r="C1056" s="16" t="s">
        <v>3329</v>
      </c>
      <c r="D1056" s="5"/>
      <c r="E1056" s="5"/>
      <c r="F1056" s="107">
        <f>'PRPM WP2'!B1057</f>
        <v>3.0499999999999999E-2</v>
      </c>
      <c r="G1056" s="5"/>
      <c r="H1056" s="400">
        <f>'PRPM WP2'!G1057</f>
        <v>3.875E-3</v>
      </c>
      <c r="I1056" s="111">
        <f t="shared" si="16"/>
        <v>2.6624999999999999E-2</v>
      </c>
      <c r="J1056" s="399">
        <v>41579</v>
      </c>
    </row>
    <row r="1057" spans="1:10" ht="14.5" customHeight="1" x14ac:dyDescent="0.15">
      <c r="A1057" s="5"/>
      <c r="B1057" s="399">
        <v>41609</v>
      </c>
      <c r="C1057" s="16" t="s">
        <v>3329</v>
      </c>
      <c r="D1057" s="5"/>
      <c r="E1057" s="5"/>
      <c r="F1057" s="107">
        <f>'PRPM WP2'!B1058</f>
        <v>2.53E-2</v>
      </c>
      <c r="G1057" s="5"/>
      <c r="H1057" s="400">
        <f>'PRPM WP2'!G1058</f>
        <v>3.875E-3</v>
      </c>
      <c r="I1057" s="111">
        <f t="shared" si="16"/>
        <v>2.1425E-2</v>
      </c>
      <c r="J1057" s="399">
        <v>41609</v>
      </c>
    </row>
    <row r="1058" spans="1:10" ht="14.5" customHeight="1" x14ac:dyDescent="0.15">
      <c r="A1058" s="5"/>
      <c r="B1058" s="399">
        <v>41640</v>
      </c>
      <c r="C1058" s="16" t="s">
        <v>3329</v>
      </c>
      <c r="D1058" s="5"/>
      <c r="E1058" s="5"/>
      <c r="F1058" s="107">
        <f>'PRPM WP2'!B1059</f>
        <v>-3.4599999999999999E-2</v>
      </c>
      <c r="G1058" s="5"/>
      <c r="H1058" s="400">
        <f>'PRPM WP2'!G1059</f>
        <v>3.7583333333333301E-3</v>
      </c>
      <c r="I1058" s="111">
        <f t="shared" si="16"/>
        <v>-3.8358333333333328E-2</v>
      </c>
      <c r="J1058" s="399">
        <v>41640</v>
      </c>
    </row>
    <row r="1059" spans="1:10" ht="14.5" customHeight="1" x14ac:dyDescent="0.15">
      <c r="A1059" s="5"/>
      <c r="B1059" s="399">
        <v>41671</v>
      </c>
      <c r="C1059" s="16" t="s">
        <v>3329</v>
      </c>
      <c r="D1059" s="5"/>
      <c r="E1059" s="5"/>
      <c r="F1059" s="107">
        <f>'PRPM WP2'!B1060</f>
        <v>4.5699999999999998E-2</v>
      </c>
      <c r="G1059" s="5"/>
      <c r="H1059" s="400">
        <f>'PRPM WP2'!G1060</f>
        <v>3.7125000000000001E-3</v>
      </c>
      <c r="I1059" s="111">
        <f t="shared" si="16"/>
        <v>4.1987499999999997E-2</v>
      </c>
      <c r="J1059" s="399">
        <v>41671</v>
      </c>
    </row>
    <row r="1060" spans="1:10" ht="14.5" customHeight="1" x14ac:dyDescent="0.15">
      <c r="A1060" s="5"/>
      <c r="B1060" s="399">
        <v>41699</v>
      </c>
      <c r="C1060" s="16" t="s">
        <v>3329</v>
      </c>
      <c r="D1060" s="5"/>
      <c r="E1060" s="5"/>
      <c r="F1060" s="107">
        <f>'PRPM WP2'!B1061</f>
        <v>8.3999999999999995E-3</v>
      </c>
      <c r="G1060" s="5"/>
      <c r="H1060" s="400">
        <f>'PRPM WP2'!G1061</f>
        <v>3.6749999999999999E-3</v>
      </c>
      <c r="I1060" s="111">
        <f t="shared" si="16"/>
        <v>4.725E-3</v>
      </c>
      <c r="J1060" s="399">
        <v>41699</v>
      </c>
    </row>
    <row r="1061" spans="1:10" ht="14.5" customHeight="1" x14ac:dyDescent="0.15">
      <c r="A1061" s="5"/>
      <c r="B1061" s="399">
        <v>41730</v>
      </c>
      <c r="C1061" s="16" t="s">
        <v>3329</v>
      </c>
      <c r="D1061" s="5"/>
      <c r="E1061" s="5"/>
      <c r="F1061" s="107">
        <f>'PRPM WP2'!B1062</f>
        <v>7.4000000000000003E-3</v>
      </c>
      <c r="G1061" s="5"/>
      <c r="H1061" s="400">
        <f>'PRPM WP2'!G1062</f>
        <v>3.5708333333333299E-3</v>
      </c>
      <c r="I1061" s="111">
        <f t="shared" si="16"/>
        <v>3.8291666666666704E-3</v>
      </c>
      <c r="J1061" s="399">
        <v>41730</v>
      </c>
    </row>
    <row r="1062" spans="1:10" ht="14.5" customHeight="1" x14ac:dyDescent="0.15">
      <c r="A1062" s="5"/>
      <c r="B1062" s="399">
        <v>41760</v>
      </c>
      <c r="C1062" s="16" t="s">
        <v>3329</v>
      </c>
      <c r="D1062" s="5"/>
      <c r="E1062" s="5"/>
      <c r="F1062" s="107">
        <f>'PRPM WP2'!B1063</f>
        <v>2.35E-2</v>
      </c>
      <c r="G1062" s="5"/>
      <c r="H1062" s="400">
        <f>'PRPM WP2'!G1063</f>
        <v>3.48333333333333E-3</v>
      </c>
      <c r="I1062" s="111">
        <f t="shared" si="16"/>
        <v>2.0016666666666669E-2</v>
      </c>
      <c r="J1062" s="399">
        <v>41760</v>
      </c>
    </row>
    <row r="1063" spans="1:10" ht="14.5" customHeight="1" x14ac:dyDescent="0.15">
      <c r="A1063" s="5"/>
      <c r="B1063" s="399">
        <v>41791</v>
      </c>
      <c r="C1063" s="16" t="s">
        <v>3329</v>
      </c>
      <c r="D1063" s="5"/>
      <c r="E1063" s="5"/>
      <c r="F1063" s="107">
        <f>'PRPM WP2'!B1064</f>
        <v>2.07E-2</v>
      </c>
      <c r="G1063" s="5"/>
      <c r="H1063" s="400">
        <f>'PRPM WP2'!G1064</f>
        <v>3.5458333333333301E-3</v>
      </c>
      <c r="I1063" s="111">
        <f t="shared" si="16"/>
        <v>1.7154166666666668E-2</v>
      </c>
      <c r="J1063" s="399">
        <v>41791</v>
      </c>
    </row>
    <row r="1064" spans="1:10" ht="14.5" customHeight="1" x14ac:dyDescent="0.15">
      <c r="A1064" s="5"/>
      <c r="B1064" s="399">
        <v>41821</v>
      </c>
      <c r="C1064" s="16" t="s">
        <v>3329</v>
      </c>
      <c r="D1064" s="5"/>
      <c r="E1064" s="5"/>
      <c r="F1064" s="107">
        <f>'PRPM WP2'!B1065</f>
        <v>-1.38E-2</v>
      </c>
      <c r="G1064" s="5"/>
      <c r="H1064" s="400">
        <f>'PRPM WP2'!G1065</f>
        <v>3.48333333333333E-3</v>
      </c>
      <c r="I1064" s="111">
        <f t="shared" si="16"/>
        <v>-1.7283333333333331E-2</v>
      </c>
      <c r="J1064" s="399">
        <v>41821</v>
      </c>
    </row>
    <row r="1065" spans="1:10" ht="14.5" customHeight="1" x14ac:dyDescent="0.15">
      <c r="A1065" s="5"/>
      <c r="B1065" s="399">
        <v>41852</v>
      </c>
      <c r="C1065" s="16" t="s">
        <v>3329</v>
      </c>
      <c r="D1065" s="5"/>
      <c r="E1065" s="5"/>
      <c r="F1065" s="107">
        <f>'PRPM WP2'!B1066</f>
        <v>0.04</v>
      </c>
      <c r="G1065" s="5"/>
      <c r="H1065" s="400">
        <f>'PRPM WP2'!G1066</f>
        <v>3.4083333333333301E-3</v>
      </c>
      <c r="I1065" s="111">
        <f t="shared" si="16"/>
        <v>3.6591666666666668E-2</v>
      </c>
      <c r="J1065" s="399">
        <v>41852</v>
      </c>
    </row>
    <row r="1066" spans="1:10" ht="14.5" customHeight="1" x14ac:dyDescent="0.15">
      <c r="A1066" s="5"/>
      <c r="B1066" s="399">
        <v>41883</v>
      </c>
      <c r="C1066" s="16" t="s">
        <v>3329</v>
      </c>
      <c r="D1066" s="5"/>
      <c r="E1066" s="5"/>
      <c r="F1066" s="107">
        <f>'PRPM WP2'!B1067</f>
        <v>-1.4E-2</v>
      </c>
      <c r="G1066" s="5"/>
      <c r="H1066" s="400">
        <f>'PRPM WP2'!G1067</f>
        <v>3.4583333333333302E-3</v>
      </c>
      <c r="I1066" s="111">
        <f t="shared" si="16"/>
        <v>-1.7458333333333329E-2</v>
      </c>
      <c r="J1066" s="399">
        <v>41883</v>
      </c>
    </row>
    <row r="1067" spans="1:10" ht="14.5" customHeight="1" x14ac:dyDescent="0.15">
      <c r="A1067" s="5"/>
      <c r="B1067" s="399">
        <v>41913</v>
      </c>
      <c r="C1067" s="16" t="s">
        <v>3329</v>
      </c>
      <c r="D1067" s="5"/>
      <c r="E1067" s="5"/>
      <c r="F1067" s="107">
        <f>'PRPM WP2'!B1068</f>
        <v>2.4400000000000002E-2</v>
      </c>
      <c r="G1067" s="5"/>
      <c r="H1067" s="400">
        <f>'PRPM WP2'!G1068</f>
        <v>3.2958333333333299E-3</v>
      </c>
      <c r="I1067" s="111">
        <f t="shared" si="16"/>
        <v>2.110416666666667E-2</v>
      </c>
      <c r="J1067" s="399">
        <v>41913</v>
      </c>
    </row>
    <row r="1068" spans="1:10" ht="14.5" customHeight="1" x14ac:dyDescent="0.15">
      <c r="A1068" s="5"/>
      <c r="B1068" s="399">
        <v>41944</v>
      </c>
      <c r="C1068" s="16" t="s">
        <v>3329</v>
      </c>
      <c r="D1068" s="5"/>
      <c r="E1068" s="5"/>
      <c r="F1068" s="107">
        <f>'PRPM WP2'!B1069</f>
        <v>2.69E-2</v>
      </c>
      <c r="G1068" s="5"/>
      <c r="H1068" s="400">
        <f>'PRPM WP2'!G1069</f>
        <v>3.31666666666667E-3</v>
      </c>
      <c r="I1068" s="111">
        <f t="shared" si="16"/>
        <v>2.3583333333333331E-2</v>
      </c>
      <c r="J1068" s="399">
        <v>41944</v>
      </c>
    </row>
    <row r="1069" spans="1:10" ht="14.5" customHeight="1" x14ac:dyDescent="0.15">
      <c r="A1069" s="5"/>
      <c r="B1069" s="399">
        <v>41974</v>
      </c>
      <c r="C1069" s="16" t="s">
        <v>3329</v>
      </c>
      <c r="D1069" s="5"/>
      <c r="E1069" s="5"/>
      <c r="F1069" s="107">
        <f>'PRPM WP2'!B1070</f>
        <v>-2.5000000000000001E-3</v>
      </c>
      <c r="G1069" s="5"/>
      <c r="H1069" s="400">
        <f>'PRPM WP2'!G1070</f>
        <v>3.2000000000000002E-3</v>
      </c>
      <c r="I1069" s="111">
        <f t="shared" si="16"/>
        <v>-5.7000000000000002E-3</v>
      </c>
      <c r="J1069" s="399">
        <v>41974</v>
      </c>
    </row>
    <row r="1070" spans="1:10" ht="14.5" customHeight="1" x14ac:dyDescent="0.15">
      <c r="A1070" s="5"/>
      <c r="B1070" s="399">
        <v>42005</v>
      </c>
      <c r="C1070" s="16" t="s">
        <v>3329</v>
      </c>
      <c r="D1070" s="5"/>
      <c r="E1070" s="5"/>
      <c r="F1070" s="107">
        <f>'PRPM WP2'!B1071</f>
        <v>-0.03</v>
      </c>
      <c r="G1070" s="5"/>
      <c r="H1070" s="400">
        <f>'PRPM WP2'!G1071</f>
        <v>2.9166666666666698E-3</v>
      </c>
      <c r="I1070" s="111">
        <f t="shared" si="16"/>
        <v>-3.291666666666667E-2</v>
      </c>
      <c r="J1070" s="399">
        <v>42005</v>
      </c>
    </row>
    <row r="1071" spans="1:10" ht="14.5" customHeight="1" x14ac:dyDescent="0.15">
      <c r="A1071" s="5"/>
      <c r="B1071" s="399">
        <v>42036</v>
      </c>
      <c r="C1071" s="16" t="s">
        <v>3329</v>
      </c>
      <c r="D1071" s="5"/>
      <c r="E1071" s="5"/>
      <c r="F1071" s="107">
        <f>'PRPM WP2'!B1072</f>
        <v>5.7500000000000002E-2</v>
      </c>
      <c r="G1071" s="5"/>
      <c r="H1071" s="400">
        <f>'PRPM WP2'!G1072</f>
        <v>3.0208333333333298E-3</v>
      </c>
      <c r="I1071" s="111">
        <f t="shared" si="16"/>
        <v>5.4479166666666676E-2</v>
      </c>
      <c r="J1071" s="399">
        <v>42036</v>
      </c>
    </row>
    <row r="1072" spans="1:10" ht="14.5" customHeight="1" x14ac:dyDescent="0.15">
      <c r="A1072" s="5"/>
      <c r="B1072" s="399">
        <v>42064</v>
      </c>
      <c r="C1072" s="16" t="s">
        <v>3329</v>
      </c>
      <c r="D1072" s="5"/>
      <c r="E1072" s="5"/>
      <c r="F1072" s="107">
        <f>'PRPM WP2'!B1073</f>
        <v>-1.5800000000000002E-2</v>
      </c>
      <c r="G1072" s="5"/>
      <c r="H1072" s="400">
        <f>'PRPM WP2'!G1073</f>
        <v>3.05833333333333E-3</v>
      </c>
      <c r="I1072" s="111">
        <f t="shared" si="16"/>
        <v>-1.8858333333333331E-2</v>
      </c>
      <c r="J1072" s="399">
        <v>42064</v>
      </c>
    </row>
    <row r="1073" spans="1:10" ht="14.5" customHeight="1" x14ac:dyDescent="0.15">
      <c r="A1073" s="5"/>
      <c r="B1073" s="399">
        <v>42095</v>
      </c>
      <c r="C1073" s="16" t="s">
        <v>3329</v>
      </c>
      <c r="D1073" s="5"/>
      <c r="E1073" s="5"/>
      <c r="F1073" s="107">
        <f>'PRPM WP2'!B1074</f>
        <v>9.5999999999999992E-3</v>
      </c>
      <c r="G1073" s="5"/>
      <c r="H1073" s="400">
        <f>'PRPM WP2'!G1074</f>
        <v>2.98333333333333E-3</v>
      </c>
      <c r="I1073" s="111">
        <f t="shared" si="16"/>
        <v>6.6166666666666691E-3</v>
      </c>
      <c r="J1073" s="399">
        <v>42095</v>
      </c>
    </row>
    <row r="1074" spans="1:10" ht="14.5" customHeight="1" x14ac:dyDescent="0.15">
      <c r="A1074" s="5"/>
      <c r="B1074" s="399">
        <v>42125</v>
      </c>
      <c r="C1074" s="16" t="s">
        <v>3329</v>
      </c>
      <c r="D1074" s="5"/>
      <c r="E1074" s="5"/>
      <c r="F1074" s="107">
        <f>'PRPM WP2'!B1075</f>
        <v>1.29E-2</v>
      </c>
      <c r="G1074" s="5"/>
      <c r="H1074" s="400">
        <f>'PRPM WP2'!G1075</f>
        <v>3.3583333333333299E-3</v>
      </c>
      <c r="I1074" s="111">
        <f t="shared" si="16"/>
        <v>9.5416666666666705E-3</v>
      </c>
      <c r="J1074" s="399">
        <v>42125</v>
      </c>
    </row>
    <row r="1075" spans="1:10" ht="14.5" customHeight="1" x14ac:dyDescent="0.15">
      <c r="A1075" s="5"/>
      <c r="B1075" s="399">
        <f t="shared" ref="B1075:B1106" si="17">DATE(YEAR(B1074),MONTH(B1074)+1,1)</f>
        <v>42156</v>
      </c>
      <c r="C1075" s="16" t="str">
        <f t="shared" ref="C1075:C1106" si="18">C1074</f>
        <v>MKT Minus Aaa and Aa Avg</v>
      </c>
      <c r="D1075" s="5"/>
      <c r="E1075" s="5"/>
      <c r="F1075" s="107">
        <f>'PRPM WP2'!B1076</f>
        <v>-1.9400000000000001E-2</v>
      </c>
      <c r="G1075" s="5"/>
      <c r="H1075" s="400">
        <f>'PRPM WP2'!G1076</f>
        <v>3.5249999999999999E-3</v>
      </c>
      <c r="I1075" s="111">
        <f t="shared" si="16"/>
        <v>-2.2925000000000001E-2</v>
      </c>
      <c r="J1075" s="399">
        <f t="shared" ref="J1075:J1106" si="19">B1075</f>
        <v>42156</v>
      </c>
    </row>
    <row r="1076" spans="1:10" ht="14.5" customHeight="1" x14ac:dyDescent="0.15">
      <c r="A1076" s="5"/>
      <c r="B1076" s="399">
        <f t="shared" si="17"/>
        <v>42186</v>
      </c>
      <c r="C1076" s="16" t="str">
        <f t="shared" si="18"/>
        <v>MKT Minus Aaa and Aa Avg</v>
      </c>
      <c r="D1076" s="5"/>
      <c r="E1076" s="5"/>
      <c r="F1076" s="107">
        <f>'PRPM WP2'!B1077</f>
        <v>2.1000000000000001E-2</v>
      </c>
      <c r="G1076" s="5"/>
      <c r="H1076" s="400">
        <f>'PRPM WP2'!G1077</f>
        <v>3.5000000000000001E-3</v>
      </c>
      <c r="I1076" s="111">
        <f t="shared" si="16"/>
        <v>1.7500000000000002E-2</v>
      </c>
      <c r="J1076" s="399">
        <f t="shared" si="19"/>
        <v>42186</v>
      </c>
    </row>
    <row r="1077" spans="1:10" ht="14.5" customHeight="1" x14ac:dyDescent="0.15">
      <c r="A1077" s="5"/>
      <c r="B1077" s="399">
        <f t="shared" si="17"/>
        <v>42217</v>
      </c>
      <c r="C1077" s="16" t="str">
        <f t="shared" si="18"/>
        <v>MKT Minus Aaa and Aa Avg</v>
      </c>
      <c r="D1077" s="5"/>
      <c r="E1077" s="5"/>
      <c r="F1077" s="107">
        <f>'PRPM WP2'!B1078</f>
        <v>-6.0299999999999999E-2</v>
      </c>
      <c r="G1077" s="5"/>
      <c r="H1077" s="400">
        <f>'PRPM WP2'!G1078</f>
        <v>3.4041666666666699E-3</v>
      </c>
      <c r="I1077" s="111">
        <f t="shared" si="16"/>
        <v>-6.3704166666666673E-2</v>
      </c>
      <c r="J1077" s="399">
        <f t="shared" si="19"/>
        <v>42217</v>
      </c>
    </row>
    <row r="1078" spans="1:10" ht="14.5" customHeight="1" x14ac:dyDescent="0.15">
      <c r="A1078" s="5"/>
      <c r="B1078" s="399">
        <f t="shared" si="17"/>
        <v>42248</v>
      </c>
      <c r="C1078" s="16" t="str">
        <f t="shared" si="18"/>
        <v>MKT Minus Aaa and Aa Avg</v>
      </c>
      <c r="D1078" s="5"/>
      <c r="E1078" s="5"/>
      <c r="F1078" s="107">
        <f>'PRPM WP2'!B1079</f>
        <v>-2.47E-2</v>
      </c>
      <c r="G1078" s="5"/>
      <c r="H1078" s="400">
        <f>'PRPM WP2'!G1079</f>
        <v>3.4499999999999999E-3</v>
      </c>
      <c r="I1078" s="116">
        <f t="shared" si="16"/>
        <v>-2.8150000000000001E-2</v>
      </c>
      <c r="J1078" s="399">
        <f t="shared" si="19"/>
        <v>42248</v>
      </c>
    </row>
    <row r="1079" spans="1:10" ht="14.5" customHeight="1" x14ac:dyDescent="0.15">
      <c r="A1079" s="5"/>
      <c r="B1079" s="399">
        <f t="shared" si="17"/>
        <v>42278</v>
      </c>
      <c r="C1079" s="16" t="str">
        <f t="shared" si="18"/>
        <v>MKT Minus Aaa and Aa Avg</v>
      </c>
      <c r="D1079" s="5"/>
      <c r="E1079" s="5"/>
      <c r="F1079" s="107">
        <f>'PRPM WP2'!B1080</f>
        <v>8.4400000000000003E-2</v>
      </c>
      <c r="G1079" s="5"/>
      <c r="H1079" s="400">
        <f>'PRPM WP2'!G1080</f>
        <v>3.3583333333333351E-3</v>
      </c>
      <c r="I1079" s="116">
        <f t="shared" si="16"/>
        <v>8.1041666666666665E-2</v>
      </c>
      <c r="J1079" s="399">
        <f t="shared" si="19"/>
        <v>42278</v>
      </c>
    </row>
    <row r="1080" spans="1:10" ht="14.5" customHeight="1" x14ac:dyDescent="0.15">
      <c r="A1080" s="5"/>
      <c r="B1080" s="399">
        <f t="shared" si="17"/>
        <v>42309</v>
      </c>
      <c r="C1080" s="16" t="str">
        <f t="shared" si="18"/>
        <v>MKT Minus Aaa and Aa Avg</v>
      </c>
      <c r="D1080" s="5"/>
      <c r="E1080" s="5"/>
      <c r="F1080" s="107">
        <f>'PRPM WP2'!B1081</f>
        <v>3.0000000000000001E-3</v>
      </c>
      <c r="G1080" s="5"/>
      <c r="H1080" s="400">
        <f>'PRPM WP2'!G1081</f>
        <v>3.4458333333333303E-3</v>
      </c>
      <c r="I1080" s="116">
        <f t="shared" si="16"/>
        <v>-4.458333333333302E-4</v>
      </c>
      <c r="J1080" s="399">
        <f t="shared" si="19"/>
        <v>42309</v>
      </c>
    </row>
    <row r="1081" spans="1:10" ht="14.5" customHeight="1" x14ac:dyDescent="0.15">
      <c r="A1081" s="5"/>
      <c r="B1081" s="399">
        <f t="shared" si="17"/>
        <v>42339</v>
      </c>
      <c r="C1081" s="16" t="str">
        <f t="shared" si="18"/>
        <v>MKT Minus Aaa and Aa Avg</v>
      </c>
      <c r="D1081" s="5"/>
      <c r="E1081" s="5"/>
      <c r="F1081" s="107">
        <f>'PRPM WP2'!B1082</f>
        <v>-1.5800000000000002E-2</v>
      </c>
      <c r="G1081" s="5"/>
      <c r="H1081" s="400">
        <f>'PRPM WP2'!G1082</f>
        <v>3.3874999999999999E-3</v>
      </c>
      <c r="I1081" s="116">
        <f t="shared" si="16"/>
        <v>-1.9187500000000003E-2</v>
      </c>
      <c r="J1081" s="399">
        <f t="shared" si="19"/>
        <v>42339</v>
      </c>
    </row>
    <row r="1082" spans="1:10" ht="14.5" customHeight="1" x14ac:dyDescent="0.15">
      <c r="A1082" s="5"/>
      <c r="B1082" s="399">
        <f t="shared" si="17"/>
        <v>42370</v>
      </c>
      <c r="C1082" s="16" t="str">
        <f t="shared" si="18"/>
        <v>MKT Minus Aaa and Aa Avg</v>
      </c>
      <c r="D1082" s="5"/>
      <c r="E1082" s="5"/>
      <c r="F1082" s="107">
        <f>'PRPM WP2'!B1083</f>
        <v>-4.9599999999999998E-2</v>
      </c>
      <c r="G1082" s="5"/>
      <c r="H1082" s="400">
        <f>'PRPM WP2'!G1083</f>
        <v>3.3833333333333302E-3</v>
      </c>
      <c r="I1082" s="116">
        <f t="shared" si="16"/>
        <v>-5.2983333333333327E-2</v>
      </c>
      <c r="J1082" s="399">
        <f t="shared" si="19"/>
        <v>42370</v>
      </c>
    </row>
    <row r="1083" spans="1:10" ht="14.5" customHeight="1" x14ac:dyDescent="0.15">
      <c r="A1083" s="5"/>
      <c r="B1083" s="399">
        <f t="shared" si="17"/>
        <v>42401</v>
      </c>
      <c r="C1083" s="16" t="str">
        <f t="shared" si="18"/>
        <v>MKT Minus Aaa and Aa Avg</v>
      </c>
      <c r="D1083" s="5"/>
      <c r="E1083" s="5"/>
      <c r="F1083" s="107">
        <f>'PRPM WP2'!B1084</f>
        <v>-1.2999999999999999E-3</v>
      </c>
      <c r="G1083" s="5"/>
      <c r="H1083" s="400">
        <f>'PRPM WP2'!G1084</f>
        <v>3.308333333333335E-3</v>
      </c>
      <c r="I1083" s="116">
        <f t="shared" si="16"/>
        <v>-4.6083333333333349E-3</v>
      </c>
      <c r="J1083" s="399">
        <f t="shared" si="19"/>
        <v>42401</v>
      </c>
    </row>
    <row r="1084" spans="1:10" ht="14.5" customHeight="1" x14ac:dyDescent="0.15">
      <c r="A1084" s="5"/>
      <c r="B1084" s="399">
        <f t="shared" si="17"/>
        <v>42430</v>
      </c>
      <c r="C1084" s="16" t="str">
        <f t="shared" si="18"/>
        <v>MKT Minus Aaa and Aa Avg</v>
      </c>
      <c r="D1084" s="5"/>
      <c r="E1084" s="5"/>
      <c r="F1084" s="107">
        <f>'PRPM WP2'!B1085</f>
        <v>6.7799999999999999E-2</v>
      </c>
      <c r="G1084" s="5"/>
      <c r="H1084" s="400">
        <f>'PRPM WP2'!G1085</f>
        <v>3.2208333333333299E-3</v>
      </c>
      <c r="I1084" s="116">
        <f t="shared" si="16"/>
        <v>6.4579166666666674E-2</v>
      </c>
      <c r="J1084" s="399">
        <f t="shared" si="19"/>
        <v>42430</v>
      </c>
    </row>
    <row r="1085" spans="1:10" ht="14.5" customHeight="1" x14ac:dyDescent="0.15">
      <c r="A1085" s="5"/>
      <c r="B1085" s="399">
        <f t="shared" si="17"/>
        <v>42461</v>
      </c>
      <c r="C1085" s="16" t="str">
        <f t="shared" si="18"/>
        <v>MKT Minus Aaa and Aa Avg</v>
      </c>
      <c r="D1085" s="5"/>
      <c r="E1085" s="5"/>
      <c r="F1085" s="107">
        <f>'PRPM WP2'!B1086</f>
        <v>3.8999999999999998E-3</v>
      </c>
      <c r="G1085" s="5"/>
      <c r="H1085" s="400">
        <f>'PRPM WP2'!G1086</f>
        <v>3.2208333333333299E-3</v>
      </c>
      <c r="I1085" s="116">
        <f t="shared" si="16"/>
        <v>6.7916666666666993E-4</v>
      </c>
      <c r="J1085" s="399">
        <f t="shared" si="19"/>
        <v>42461</v>
      </c>
    </row>
    <row r="1086" spans="1:10" ht="14.5" customHeight="1" x14ac:dyDescent="0.15">
      <c r="A1086" s="5"/>
      <c r="B1086" s="399">
        <f t="shared" si="17"/>
        <v>42491</v>
      </c>
      <c r="C1086" s="16" t="str">
        <f t="shared" si="18"/>
        <v>MKT Minus Aaa and Aa Avg</v>
      </c>
      <c r="D1086" s="5"/>
      <c r="E1086" s="5"/>
      <c r="F1086" s="107">
        <f>'PRPM WP2'!B1087</f>
        <v>1.7999999999999999E-2</v>
      </c>
      <c r="G1086" s="5"/>
      <c r="H1086" s="400">
        <f>'PRPM WP2'!G1087</f>
        <v>3.0625000000000001E-3</v>
      </c>
      <c r="I1086" s="116">
        <f t="shared" si="16"/>
        <v>1.4937499999999999E-2</v>
      </c>
      <c r="J1086" s="399">
        <f t="shared" si="19"/>
        <v>42491</v>
      </c>
    </row>
    <row r="1087" spans="1:10" ht="14.5" customHeight="1" x14ac:dyDescent="0.15">
      <c r="A1087" s="5"/>
      <c r="B1087" s="399">
        <f t="shared" si="17"/>
        <v>42522</v>
      </c>
      <c r="C1087" s="16" t="str">
        <f t="shared" si="18"/>
        <v>MKT Minus Aaa and Aa Avg</v>
      </c>
      <c r="D1087" s="5"/>
      <c r="E1087" s="5"/>
      <c r="F1087" s="107">
        <f>'PRPM WP2'!B1088</f>
        <v>2.5999999999999999E-3</v>
      </c>
      <c r="G1087" s="5"/>
      <c r="H1087" s="400">
        <f>'PRPM WP2'!G1088</f>
        <v>2.9583333333333349E-3</v>
      </c>
      <c r="I1087" s="116">
        <f t="shared" si="16"/>
        <v>-3.5833333333333507E-4</v>
      </c>
      <c r="J1087" s="399">
        <f t="shared" si="19"/>
        <v>42522</v>
      </c>
    </row>
    <row r="1088" spans="1:10" ht="14.5" customHeight="1" x14ac:dyDescent="0.15">
      <c r="A1088" s="5"/>
      <c r="B1088" s="399">
        <f t="shared" si="17"/>
        <v>42552</v>
      </c>
      <c r="C1088" s="16" t="str">
        <f t="shared" si="18"/>
        <v>MKT Minus Aaa and Aa Avg</v>
      </c>
      <c r="D1088" s="5"/>
      <c r="E1088" s="5"/>
      <c r="F1088" s="107">
        <f>'PRPM WP2'!B1089</f>
        <v>3.6900000000000002E-2</v>
      </c>
      <c r="G1088" s="5"/>
      <c r="H1088" s="400">
        <f>'PRPM WP2'!G1089</f>
        <v>2.779166666666665E-3</v>
      </c>
      <c r="I1088" s="116">
        <f t="shared" si="16"/>
        <v>3.4120833333333336E-2</v>
      </c>
      <c r="J1088" s="399">
        <f t="shared" si="19"/>
        <v>42552</v>
      </c>
    </row>
    <row r="1089" spans="1:10" ht="14.5" customHeight="1" x14ac:dyDescent="0.15">
      <c r="A1089" s="5"/>
      <c r="B1089" s="399">
        <f t="shared" si="17"/>
        <v>42583</v>
      </c>
      <c r="C1089" s="16" t="str">
        <f t="shared" si="18"/>
        <v>MKT Minus Aaa and Aa Avg</v>
      </c>
      <c r="D1089" s="5"/>
      <c r="E1089" s="5"/>
      <c r="F1089" s="107">
        <f>'PRPM WP2'!B1090</f>
        <v>1.4E-3</v>
      </c>
      <c r="G1089" s="5"/>
      <c r="H1089" s="400">
        <f>'PRPM WP2'!G1090</f>
        <v>2.808333333333335E-3</v>
      </c>
      <c r="I1089" s="116">
        <f t="shared" si="16"/>
        <v>-1.408333333333335E-3</v>
      </c>
      <c r="J1089" s="399">
        <f t="shared" si="19"/>
        <v>42583</v>
      </c>
    </row>
    <row r="1090" spans="1:10" ht="14.5" customHeight="1" x14ac:dyDescent="0.15">
      <c r="A1090" s="5"/>
      <c r="B1090" s="399">
        <f t="shared" si="17"/>
        <v>42614</v>
      </c>
      <c r="C1090" s="16" t="str">
        <f t="shared" si="18"/>
        <v>MKT Minus Aaa and Aa Avg</v>
      </c>
      <c r="D1090" s="5"/>
      <c r="E1090" s="5"/>
      <c r="F1090" s="107">
        <f>'PRPM WP2'!B1091</f>
        <v>2.0000000000000001E-4</v>
      </c>
      <c r="G1090" s="5"/>
      <c r="H1090" s="400">
        <f>'PRPM WP2'!G1091</f>
        <v>2.8791666666666696E-3</v>
      </c>
      <c r="I1090" s="116">
        <f t="shared" si="16"/>
        <v>-2.6791666666666695E-3</v>
      </c>
      <c r="J1090" s="399">
        <f t="shared" si="19"/>
        <v>42614</v>
      </c>
    </row>
    <row r="1091" spans="1:10" ht="14.5" customHeight="1" x14ac:dyDescent="0.15">
      <c r="A1091" s="5"/>
      <c r="B1091" s="399">
        <f t="shared" si="17"/>
        <v>42644</v>
      </c>
      <c r="C1091" s="16" t="str">
        <f t="shared" si="18"/>
        <v>MKT Minus Aaa and Aa Avg</v>
      </c>
      <c r="D1091" s="5"/>
      <c r="E1091" s="5"/>
      <c r="F1091" s="107">
        <f>'PRPM WP2'!B1092</f>
        <v>-1.8200000000000001E-2</v>
      </c>
      <c r="G1091" s="5"/>
      <c r="H1091" s="400">
        <f>'PRPM WP2'!G1092</f>
        <v>2.8791666666666696E-3</v>
      </c>
      <c r="I1091" s="116">
        <f t="shared" si="16"/>
        <v>-2.107916666666667E-2</v>
      </c>
      <c r="J1091" s="399">
        <f t="shared" si="19"/>
        <v>42644</v>
      </c>
    </row>
    <row r="1092" spans="1:10" ht="14.5" customHeight="1" x14ac:dyDescent="0.15">
      <c r="A1092" s="5"/>
      <c r="B1092" s="399">
        <f t="shared" si="17"/>
        <v>42675</v>
      </c>
      <c r="C1092" s="16" t="str">
        <f t="shared" si="18"/>
        <v>MKT Minus Aaa and Aa Avg</v>
      </c>
      <c r="D1092" s="5"/>
      <c r="E1092" s="5"/>
      <c r="F1092" s="107">
        <f>'PRPM WP2'!B1093</f>
        <v>3.6999999999999998E-2</v>
      </c>
      <c r="G1092" s="5"/>
      <c r="H1092" s="400">
        <f>'PRPM WP2'!G1093</f>
        <v>3.2458333333333349E-3</v>
      </c>
      <c r="I1092" s="116">
        <f t="shared" si="16"/>
        <v>3.3754166666666661E-2</v>
      </c>
      <c r="J1092" s="399">
        <f t="shared" si="19"/>
        <v>42675</v>
      </c>
    </row>
    <row r="1093" spans="1:10" ht="14.5" customHeight="1" x14ac:dyDescent="0.15">
      <c r="A1093" s="5"/>
      <c r="B1093" s="399">
        <f t="shared" si="17"/>
        <v>42705</v>
      </c>
      <c r="C1093" s="16" t="str">
        <f t="shared" si="18"/>
        <v>MKT Minus Aaa and Aa Avg</v>
      </c>
      <c r="D1093" s="5"/>
      <c r="E1093" s="5"/>
      <c r="F1093" s="107">
        <f>'PRPM WP2'!B1094</f>
        <v>1.9800000000000002E-2</v>
      </c>
      <c r="G1093" s="5"/>
      <c r="H1093" s="400">
        <f>'PRPM WP2'!G1094</f>
        <v>3.4083333333333301E-3</v>
      </c>
      <c r="I1093" s="116">
        <f t="shared" si="16"/>
        <v>1.6391666666666672E-2</v>
      </c>
      <c r="J1093" s="399">
        <f t="shared" si="19"/>
        <v>42705</v>
      </c>
    </row>
    <row r="1094" spans="1:10" ht="14.5" customHeight="1" x14ac:dyDescent="0.15">
      <c r="A1094" s="5"/>
      <c r="B1094" s="399">
        <f t="shared" si="17"/>
        <v>42736</v>
      </c>
      <c r="C1094" s="16" t="str">
        <f t="shared" si="18"/>
        <v>MKT Minus Aaa and Aa Avg</v>
      </c>
      <c r="D1094" s="5"/>
      <c r="E1094" s="5"/>
      <c r="F1094" s="107">
        <f>'PRPM WP2'!B1095</f>
        <v>1.9E-2</v>
      </c>
      <c r="G1094" s="5"/>
      <c r="H1094" s="400">
        <f>'PRPM WP2'!G1095</f>
        <v>3.2916666666666702E-3</v>
      </c>
      <c r="I1094" s="116">
        <f t="shared" si="16"/>
        <v>1.5708333333333331E-2</v>
      </c>
      <c r="J1094" s="399">
        <f t="shared" si="19"/>
        <v>42736</v>
      </c>
    </row>
    <row r="1095" spans="1:10" ht="14.5" customHeight="1" x14ac:dyDescent="0.15">
      <c r="A1095" s="5"/>
      <c r="B1095" s="399">
        <f t="shared" si="17"/>
        <v>42767</v>
      </c>
      <c r="C1095" s="16" t="str">
        <f t="shared" si="18"/>
        <v>MKT Minus Aaa and Aa Avg</v>
      </c>
      <c r="D1095" s="5"/>
      <c r="E1095" s="5"/>
      <c r="F1095" s="107">
        <f>'PRPM WP2'!B1096</f>
        <v>3.9699999999999999E-2</v>
      </c>
      <c r="G1095" s="5"/>
      <c r="H1095" s="400">
        <f>'PRPM WP2'!G1096</f>
        <v>3.31666666666667E-3</v>
      </c>
      <c r="I1095" s="116">
        <f t="shared" si="16"/>
        <v>3.638333333333333E-2</v>
      </c>
      <c r="J1095" s="399">
        <f t="shared" si="19"/>
        <v>42767</v>
      </c>
    </row>
    <row r="1096" spans="1:10" ht="14.5" customHeight="1" x14ac:dyDescent="0.15">
      <c r="A1096" s="5"/>
      <c r="B1096" s="399">
        <f t="shared" si="17"/>
        <v>42795</v>
      </c>
      <c r="C1096" s="16" t="str">
        <f t="shared" si="18"/>
        <v>MKT Minus Aaa and Aa Avg</v>
      </c>
      <c r="D1096" s="5"/>
      <c r="E1096" s="5"/>
      <c r="F1096" s="107">
        <f>'PRPM WP2'!B1097</f>
        <v>1.1999999999999999E-3</v>
      </c>
      <c r="G1096" s="5"/>
      <c r="H1096" s="400">
        <f>'PRPM WP2'!G1097</f>
        <v>3.31666666666667E-3</v>
      </c>
      <c r="I1096" s="116">
        <f t="shared" si="16"/>
        <v>-2.1166666666666703E-3</v>
      </c>
      <c r="J1096" s="399">
        <f t="shared" si="19"/>
        <v>42795</v>
      </c>
    </row>
    <row r="1097" spans="1:10" ht="14.5" customHeight="1" x14ac:dyDescent="0.15">
      <c r="A1097" s="5"/>
      <c r="B1097" s="399">
        <f t="shared" si="17"/>
        <v>42826</v>
      </c>
      <c r="C1097" s="16" t="str">
        <f t="shared" si="18"/>
        <v>MKT Minus Aaa and Aa Avg</v>
      </c>
      <c r="D1097" s="5"/>
      <c r="E1097" s="5"/>
      <c r="F1097" s="107">
        <f>'PRPM WP2'!B1098</f>
        <v>1.03E-2</v>
      </c>
      <c r="G1097" s="5"/>
      <c r="H1097" s="400">
        <f>'PRPM WP2'!G1098</f>
        <v>3.2500000000000003E-3</v>
      </c>
      <c r="I1097" s="116">
        <f t="shared" si="16"/>
        <v>7.0499999999999998E-3</v>
      </c>
      <c r="J1097" s="399">
        <f t="shared" si="19"/>
        <v>42826</v>
      </c>
    </row>
    <row r="1098" spans="1:10" ht="14.5" customHeight="1" x14ac:dyDescent="0.15">
      <c r="A1098" s="5"/>
      <c r="B1098" s="399">
        <f t="shared" si="17"/>
        <v>42856</v>
      </c>
      <c r="C1098" s="16" t="str">
        <f t="shared" si="18"/>
        <v>MKT Minus Aaa and Aa Avg</v>
      </c>
      <c r="D1098" s="5"/>
      <c r="E1098" s="5"/>
      <c r="F1098" s="107">
        <f>'PRPM WP2'!B1099</f>
        <v>1.41E-2</v>
      </c>
      <c r="G1098" s="5"/>
      <c r="H1098" s="400">
        <f>'PRPM WP2'!G1099</f>
        <v>3.2416666666666653E-3</v>
      </c>
      <c r="I1098" s="116">
        <f t="shared" si="16"/>
        <v>1.0858333333333334E-2</v>
      </c>
      <c r="J1098" s="399">
        <f t="shared" si="19"/>
        <v>42856</v>
      </c>
    </row>
    <row r="1099" spans="1:10" ht="14.5" customHeight="1" x14ac:dyDescent="0.15">
      <c r="A1099" s="5"/>
      <c r="B1099" s="399">
        <f t="shared" si="17"/>
        <v>42887</v>
      </c>
      <c r="C1099" s="16" t="str">
        <f t="shared" si="18"/>
        <v>MKT Minus Aaa and Aa Avg</v>
      </c>
      <c r="D1099" s="5"/>
      <c r="E1099" s="5"/>
      <c r="F1099" s="107">
        <f>'PRPM WP2'!B1100</f>
        <v>6.1999999999999998E-3</v>
      </c>
      <c r="G1099" s="5"/>
      <c r="H1099" s="400">
        <f>'PRPM WP2'!G1100</f>
        <v>3.10416666666667E-3</v>
      </c>
      <c r="I1099" s="116">
        <f t="shared" si="16"/>
        <v>3.0958333333333298E-3</v>
      </c>
      <c r="J1099" s="399">
        <f t="shared" si="19"/>
        <v>42887</v>
      </c>
    </row>
    <row r="1100" spans="1:10" ht="14.5" customHeight="1" x14ac:dyDescent="0.15">
      <c r="A1100" s="5"/>
      <c r="B1100" s="399">
        <f t="shared" si="17"/>
        <v>42917</v>
      </c>
      <c r="C1100" s="16" t="str">
        <f t="shared" si="18"/>
        <v>MKT Minus Aaa and Aa Avg</v>
      </c>
      <c r="D1100" s="5"/>
      <c r="E1100" s="5"/>
      <c r="F1100" s="107">
        <f>'PRPM WP2'!B1101</f>
        <v>2.06E-2</v>
      </c>
      <c r="G1100" s="5"/>
      <c r="H1100" s="400">
        <f>'PRPM WP2'!G1101</f>
        <v>3.1875000000000002E-3</v>
      </c>
      <c r="I1100" s="116">
        <f t="shared" si="16"/>
        <v>1.7412500000000001E-2</v>
      </c>
      <c r="J1100" s="399">
        <f t="shared" si="19"/>
        <v>42917</v>
      </c>
    </row>
    <row r="1101" spans="1:10" ht="14.5" customHeight="1" x14ac:dyDescent="0.15">
      <c r="A1101" s="5"/>
      <c r="B1101" s="399">
        <f t="shared" si="17"/>
        <v>42948</v>
      </c>
      <c r="C1101" s="16" t="str">
        <f t="shared" si="18"/>
        <v>MKT Minus Aaa and Aa Avg</v>
      </c>
      <c r="D1101" s="5"/>
      <c r="E1101" s="5"/>
      <c r="F1101" s="107">
        <f>'PRPM WP2'!B1102</f>
        <v>3.0999999999999999E-3</v>
      </c>
      <c r="G1101" s="5"/>
      <c r="H1101" s="400">
        <f>'PRPM WP2'!G1102</f>
        <v>3.1250000000000002E-3</v>
      </c>
      <c r="I1101" s="116">
        <f t="shared" si="16"/>
        <v>-2.5000000000000282E-5</v>
      </c>
      <c r="J1101" s="399">
        <f t="shared" si="19"/>
        <v>42948</v>
      </c>
    </row>
    <row r="1102" spans="1:10" ht="14.5" customHeight="1" x14ac:dyDescent="0.15">
      <c r="A1102" s="5"/>
      <c r="B1102" s="399">
        <f t="shared" si="17"/>
        <v>42979</v>
      </c>
      <c r="C1102" s="16" t="str">
        <f t="shared" si="18"/>
        <v>MKT Minus Aaa and Aa Avg</v>
      </c>
      <c r="D1102" s="5"/>
      <c r="E1102" s="5"/>
      <c r="F1102" s="107">
        <f>'PRPM WP2'!B1103</f>
        <v>2.06E-2</v>
      </c>
      <c r="G1102" s="5"/>
      <c r="H1102" s="400">
        <f>'PRPM WP2'!G1103</f>
        <v>3.0625000000000001E-3</v>
      </c>
      <c r="I1102" s="116">
        <f t="shared" si="16"/>
        <v>1.7537500000000001E-2</v>
      </c>
      <c r="J1102" s="399">
        <f t="shared" si="19"/>
        <v>42979</v>
      </c>
    </row>
    <row r="1103" spans="1:10" ht="14.5" customHeight="1" x14ac:dyDescent="0.15">
      <c r="A1103" s="5"/>
      <c r="B1103" s="399">
        <f t="shared" si="17"/>
        <v>43009</v>
      </c>
      <c r="C1103" s="16" t="str">
        <f t="shared" si="18"/>
        <v>MKT Minus Aaa and Aa Avg</v>
      </c>
      <c r="D1103" s="5"/>
      <c r="E1103" s="5"/>
      <c r="F1103" s="107">
        <f>'PRPM WP2'!B1104</f>
        <v>2.3300000000000001E-2</v>
      </c>
      <c r="G1103" s="5"/>
      <c r="H1103" s="400">
        <f>'PRPM WP2'!G1104</f>
        <v>3.0583333333333348E-3</v>
      </c>
      <c r="I1103" s="116">
        <f t="shared" si="16"/>
        <v>2.0241666666666665E-2</v>
      </c>
      <c r="J1103" s="399">
        <f t="shared" si="19"/>
        <v>43009</v>
      </c>
    </row>
    <row r="1104" spans="1:10" ht="14.5" customHeight="1" x14ac:dyDescent="0.15">
      <c r="A1104" s="5"/>
      <c r="B1104" s="399">
        <f t="shared" si="17"/>
        <v>43040</v>
      </c>
      <c r="C1104" s="16" t="str">
        <f t="shared" si="18"/>
        <v>MKT Minus Aaa and Aa Avg</v>
      </c>
      <c r="D1104" s="5"/>
      <c r="E1104" s="5"/>
      <c r="F1104" s="107">
        <f>'PRPM WP2'!B1105</f>
        <v>3.0700000000000002E-2</v>
      </c>
      <c r="G1104" s="5"/>
      <c r="H1104" s="400">
        <f>'PRPM WP2'!G1105</f>
        <v>3.0583333333333348E-3</v>
      </c>
      <c r="I1104" s="116">
        <f t="shared" si="16"/>
        <v>2.7641666666666669E-2</v>
      </c>
      <c r="J1104" s="399">
        <f t="shared" si="19"/>
        <v>43040</v>
      </c>
    </row>
    <row r="1105" spans="1:10" ht="14.5" customHeight="1" x14ac:dyDescent="0.15">
      <c r="A1105" s="5"/>
      <c r="B1105" s="399">
        <f t="shared" si="17"/>
        <v>43070</v>
      </c>
      <c r="C1105" s="16" t="str">
        <f t="shared" si="18"/>
        <v>MKT Minus Aaa and Aa Avg</v>
      </c>
      <c r="D1105" s="5"/>
      <c r="E1105" s="5"/>
      <c r="F1105" s="107">
        <f>'PRPM WP2'!B1106</f>
        <v>1.11E-2</v>
      </c>
      <c r="G1105" s="5"/>
      <c r="H1105" s="400">
        <f>'PRPM WP2'!G1106</f>
        <v>2.9666666666666652E-3</v>
      </c>
      <c r="I1105" s="116">
        <f t="shared" si="16"/>
        <v>8.1333333333333362E-3</v>
      </c>
      <c r="J1105" s="399">
        <f t="shared" si="19"/>
        <v>43070</v>
      </c>
    </row>
    <row r="1106" spans="1:10" ht="14.5" customHeight="1" x14ac:dyDescent="0.15">
      <c r="A1106" s="5"/>
      <c r="B1106" s="399">
        <f t="shared" si="17"/>
        <v>43101</v>
      </c>
      <c r="C1106" s="16" t="str">
        <f t="shared" si="18"/>
        <v>MKT Minus Aaa and Aa Avg</v>
      </c>
      <c r="D1106" s="5"/>
      <c r="E1106" s="5"/>
      <c r="F1106" s="107">
        <f>'PRPM WP2'!B1107</f>
        <v>5.7299999999999997E-2</v>
      </c>
      <c r="G1106" s="5"/>
      <c r="H1106" s="400">
        <f>'PRPM WP2'!G1107</f>
        <v>2.9666666666666652E-3</v>
      </c>
      <c r="I1106" s="116">
        <f t="shared" si="16"/>
        <v>5.4333333333333331E-2</v>
      </c>
      <c r="J1106" s="399">
        <f t="shared" si="19"/>
        <v>43101</v>
      </c>
    </row>
    <row r="1107" spans="1:10" ht="14.5" customHeight="1" x14ac:dyDescent="0.15">
      <c r="A1107" s="5"/>
      <c r="B1107" s="399">
        <f t="shared" ref="B1107:B1137" si="20">DATE(YEAR(B1106),MONTH(B1106)+1,1)</f>
        <v>43132</v>
      </c>
      <c r="C1107" s="16" t="str">
        <f t="shared" ref="C1107:C1137" si="21">C1106</f>
        <v>MKT Minus Aaa and Aa Avg</v>
      </c>
      <c r="D1107" s="5"/>
      <c r="E1107" s="5"/>
      <c r="F1107" s="107">
        <f>'PRPM WP2'!B1108</f>
        <v>-3.6900000000000002E-2</v>
      </c>
      <c r="G1107" s="5"/>
      <c r="H1107" s="400">
        <f>'PRPM WP2'!G1108</f>
        <v>3.0125E-3</v>
      </c>
      <c r="I1107" s="116">
        <f t="shared" si="16"/>
        <v>-3.9912500000000004E-2</v>
      </c>
      <c r="J1107" s="399">
        <f t="shared" ref="J1107:J1137" si="22">B1107</f>
        <v>43132</v>
      </c>
    </row>
    <row r="1108" spans="1:10" ht="14.5" customHeight="1" x14ac:dyDescent="0.15">
      <c r="A1108" s="5"/>
      <c r="B1108" s="399">
        <f t="shared" si="20"/>
        <v>43160</v>
      </c>
      <c r="C1108" s="16" t="str">
        <f t="shared" si="21"/>
        <v>MKT Minus Aaa and Aa Avg</v>
      </c>
      <c r="D1108" s="5"/>
      <c r="E1108" s="5"/>
      <c r="F1108" s="107">
        <f>'PRPM WP2'!B1109</f>
        <v>-2.5399999999999999E-2</v>
      </c>
      <c r="G1108" s="5"/>
      <c r="H1108" s="400">
        <f>'PRPM WP2'!G1109</f>
        <v>3.2750000000000001E-3</v>
      </c>
      <c r="I1108" s="116">
        <f t="shared" si="16"/>
        <v>-2.8674999999999999E-2</v>
      </c>
      <c r="J1108" s="399">
        <f t="shared" si="22"/>
        <v>43160</v>
      </c>
    </row>
    <row r="1109" spans="1:10" ht="14.5" customHeight="1" x14ac:dyDescent="0.15">
      <c r="A1109" s="5"/>
      <c r="B1109" s="399">
        <f t="shared" si="20"/>
        <v>43191</v>
      </c>
      <c r="C1109" s="16" t="str">
        <f t="shared" si="21"/>
        <v>MKT Minus Aaa and Aa Avg</v>
      </c>
      <c r="D1109" s="5"/>
      <c r="E1109" s="5"/>
      <c r="F1109" s="107">
        <f>'PRPM WP2'!B1110</f>
        <v>3.8E-3</v>
      </c>
      <c r="G1109" s="5"/>
      <c r="H1109" s="400">
        <f>'PRPM WP2'!G1110</f>
        <v>3.2750000000000001E-3</v>
      </c>
      <c r="I1109" s="116">
        <f t="shared" si="16"/>
        <v>5.2499999999999986E-4</v>
      </c>
      <c r="J1109" s="399">
        <f t="shared" si="22"/>
        <v>43191</v>
      </c>
    </row>
    <row r="1110" spans="1:10" ht="14.5" customHeight="1" x14ac:dyDescent="0.15">
      <c r="A1110" s="5"/>
      <c r="B1110" s="399">
        <f t="shared" si="20"/>
        <v>43221</v>
      </c>
      <c r="C1110" s="16" t="str">
        <f t="shared" si="21"/>
        <v>MKT Minus Aaa and Aa Avg</v>
      </c>
      <c r="D1110" s="5"/>
      <c r="E1110" s="5"/>
      <c r="F1110" s="107">
        <f>'PRPM WP2'!B1111</f>
        <v>2.41E-2</v>
      </c>
      <c r="G1110" s="5"/>
      <c r="H1110" s="400">
        <f>'PRPM WP2'!G1111</f>
        <v>3.3791666666666649E-3</v>
      </c>
      <c r="I1110" s="116">
        <f t="shared" si="16"/>
        <v>2.0720833333333334E-2</v>
      </c>
      <c r="J1110" s="399">
        <f t="shared" si="22"/>
        <v>43221</v>
      </c>
    </row>
    <row r="1111" spans="1:10" ht="14.5" customHeight="1" x14ac:dyDescent="0.15">
      <c r="A1111" s="5"/>
      <c r="B1111" s="399">
        <f t="shared" si="20"/>
        <v>43252</v>
      </c>
      <c r="C1111" s="16" t="str">
        <f t="shared" si="21"/>
        <v>MKT Minus Aaa and Aa Avg</v>
      </c>
      <c r="D1111" s="5"/>
      <c r="E1111" s="5"/>
      <c r="F1111" s="107">
        <f>'PRPM WP2'!B1112</f>
        <v>6.1999999999999998E-3</v>
      </c>
      <c r="G1111" s="5"/>
      <c r="H1111" s="400">
        <f>'PRPM WP2'!G1112</f>
        <v>3.3625E-3</v>
      </c>
      <c r="I1111" s="116">
        <f t="shared" si="16"/>
        <v>2.8374999999999997E-3</v>
      </c>
      <c r="J1111" s="399">
        <f t="shared" si="22"/>
        <v>43252</v>
      </c>
    </row>
    <row r="1112" spans="1:10" ht="14.5" customHeight="1" x14ac:dyDescent="0.15">
      <c r="A1112" s="5"/>
      <c r="B1112" s="399">
        <f t="shared" si="20"/>
        <v>43282</v>
      </c>
      <c r="C1112" s="16" t="str">
        <f t="shared" si="21"/>
        <v>MKT Minus Aaa and Aa Avg</v>
      </c>
      <c r="D1112" s="5"/>
      <c r="E1112" s="5"/>
      <c r="F1112" s="107">
        <f>'PRPM WP2'!B1113</f>
        <v>3.7199999999999997E-2</v>
      </c>
      <c r="G1112" s="5"/>
      <c r="H1112" s="400">
        <f>'PRPM WP2'!G1113</f>
        <v>3.308333333333335E-3</v>
      </c>
      <c r="I1112" s="116">
        <f t="shared" si="16"/>
        <v>3.389166666666666E-2</v>
      </c>
      <c r="J1112" s="399">
        <f t="shared" si="22"/>
        <v>43282</v>
      </c>
    </row>
    <row r="1113" spans="1:10" ht="14.5" customHeight="1" x14ac:dyDescent="0.15">
      <c r="A1113" s="5"/>
      <c r="B1113" s="399">
        <f t="shared" si="20"/>
        <v>43313</v>
      </c>
      <c r="C1113" s="16" t="str">
        <f t="shared" si="21"/>
        <v>MKT Minus Aaa and Aa Avg</v>
      </c>
      <c r="D1113" s="5"/>
      <c r="E1113" s="5"/>
      <c r="F1113" s="107">
        <f>'PRPM WP2'!B1114</f>
        <v>3.2599999999999997E-2</v>
      </c>
      <c r="G1113" s="5"/>
      <c r="H1113" s="400">
        <f>'PRPM WP2'!G1114</f>
        <v>3.3041666666666649E-3</v>
      </c>
      <c r="I1113" s="116">
        <f t="shared" si="16"/>
        <v>2.9295833333333333E-2</v>
      </c>
      <c r="J1113" s="399">
        <f t="shared" si="22"/>
        <v>43313</v>
      </c>
    </row>
    <row r="1114" spans="1:10" ht="14.5" customHeight="1" x14ac:dyDescent="0.15">
      <c r="A1114" s="5"/>
      <c r="B1114" s="399">
        <f t="shared" si="20"/>
        <v>43344</v>
      </c>
      <c r="C1114" s="16" t="str">
        <f t="shared" si="21"/>
        <v>MKT Minus Aaa and Aa Avg</v>
      </c>
      <c r="D1114" s="5"/>
      <c r="E1114" s="5"/>
      <c r="F1114" s="107">
        <f>'PRPM WP2'!B1115</f>
        <v>5.7000000000000002E-3</v>
      </c>
      <c r="G1114" s="5"/>
      <c r="H1114" s="400">
        <f>'PRPM WP2'!G1115</f>
        <v>3.3041666666666649E-3</v>
      </c>
      <c r="I1114" s="116">
        <f t="shared" ref="I1114:I1177" si="23">F1114-H1114</f>
        <v>2.3958333333333353E-3</v>
      </c>
      <c r="J1114" s="399">
        <f t="shared" si="22"/>
        <v>43344</v>
      </c>
    </row>
    <row r="1115" spans="1:10" ht="14.5" customHeight="1" x14ac:dyDescent="0.15">
      <c r="A1115" s="5"/>
      <c r="B1115" s="399">
        <f t="shared" si="20"/>
        <v>43374</v>
      </c>
      <c r="C1115" s="16" t="str">
        <f t="shared" si="21"/>
        <v>MKT Minus Aaa and Aa Avg</v>
      </c>
      <c r="D1115" s="5"/>
      <c r="E1115" s="5"/>
      <c r="F1115" s="107">
        <f>'PRPM WP2'!B1116</f>
        <v>-6.8400000000000002E-2</v>
      </c>
      <c r="G1115" s="5"/>
      <c r="H1115" s="400">
        <f>'PRPM WP2'!G1116</f>
        <v>1.725E-3</v>
      </c>
      <c r="I1115" s="116">
        <f t="shared" si="23"/>
        <v>-7.0125000000000007E-2</v>
      </c>
      <c r="J1115" s="399">
        <f t="shared" si="22"/>
        <v>43374</v>
      </c>
    </row>
    <row r="1116" spans="1:10" ht="14.5" customHeight="1" x14ac:dyDescent="0.15">
      <c r="A1116" s="5"/>
      <c r="B1116" s="399">
        <f t="shared" si="20"/>
        <v>43405</v>
      </c>
      <c r="C1116" s="16" t="str">
        <f t="shared" si="21"/>
        <v>MKT Minus Aaa and Aa Avg</v>
      </c>
      <c r="D1116" s="5"/>
      <c r="E1116" s="5"/>
      <c r="F1116" s="107">
        <f>'PRPM WP2'!B1117</f>
        <v>2.0400000000000001E-2</v>
      </c>
      <c r="G1116" s="5"/>
      <c r="H1116" s="400">
        <f>'PRPM WP2'!G1117</f>
        <v>3.5791666666666697E-3</v>
      </c>
      <c r="I1116" s="116">
        <f t="shared" si="23"/>
        <v>1.6820833333333333E-2</v>
      </c>
      <c r="J1116" s="399">
        <f t="shared" si="22"/>
        <v>43405</v>
      </c>
    </row>
    <row r="1117" spans="1:10" ht="14.5" customHeight="1" x14ac:dyDescent="0.15">
      <c r="A1117" s="5"/>
      <c r="B1117" s="399">
        <f t="shared" si="20"/>
        <v>43435</v>
      </c>
      <c r="C1117" s="16" t="str">
        <f t="shared" si="21"/>
        <v>MKT Minus Aaa and Aa Avg</v>
      </c>
      <c r="D1117" s="5"/>
      <c r="E1117" s="5"/>
      <c r="F1117" s="107">
        <f>'PRPM WP2'!B1118</f>
        <v>-9.0300000000000005E-2</v>
      </c>
      <c r="G1117" s="5"/>
      <c r="H1117" s="400">
        <f>'PRPM WP2'!G1118</f>
        <v>3.4250000000000001E-3</v>
      </c>
      <c r="I1117" s="116">
        <f t="shared" si="23"/>
        <v>-9.3725000000000003E-2</v>
      </c>
      <c r="J1117" s="399">
        <f t="shared" si="22"/>
        <v>43435</v>
      </c>
    </row>
    <row r="1118" spans="1:10" ht="14.5" customHeight="1" x14ac:dyDescent="0.15">
      <c r="A1118" s="5"/>
      <c r="B1118" s="399">
        <f t="shared" si="20"/>
        <v>43466</v>
      </c>
      <c r="C1118" s="16" t="str">
        <f t="shared" si="21"/>
        <v>MKT Minus Aaa and Aa Avg</v>
      </c>
      <c r="D1118" s="5"/>
      <c r="E1118" s="5"/>
      <c r="F1118" s="107">
        <f>'PRPM WP2'!B1119</f>
        <v>8.0100000000000005E-2</v>
      </c>
      <c r="G1118" s="5"/>
      <c r="H1118" s="400">
        <f>'PRPM WP2'!G1119</f>
        <v>3.3625E-3</v>
      </c>
      <c r="I1118" s="116">
        <f t="shared" si="23"/>
        <v>7.67375E-2</v>
      </c>
      <c r="J1118" s="399">
        <f t="shared" si="22"/>
        <v>43466</v>
      </c>
    </row>
    <row r="1119" spans="1:10" ht="14.5" customHeight="1" x14ac:dyDescent="0.15">
      <c r="A1119" s="5"/>
      <c r="B1119" s="399">
        <f t="shared" si="20"/>
        <v>43497</v>
      </c>
      <c r="C1119" s="16" t="str">
        <f t="shared" si="21"/>
        <v>MKT Minus Aaa and Aa Avg</v>
      </c>
      <c r="D1119" s="5"/>
      <c r="E1119" s="5"/>
      <c r="F1119" s="107">
        <f>'PRPM WP2'!B1120</f>
        <v>3.2099999999999997E-2</v>
      </c>
      <c r="G1119" s="5"/>
      <c r="H1119" s="400">
        <f>'PRPM WP2'!G1120</f>
        <v>3.2416666666666648E-3</v>
      </c>
      <c r="I1119" s="116">
        <f t="shared" si="23"/>
        <v>2.8858333333333333E-2</v>
      </c>
      <c r="J1119" s="399">
        <f t="shared" si="22"/>
        <v>43497</v>
      </c>
    </row>
    <row r="1120" spans="1:10" ht="14.5" customHeight="1" x14ac:dyDescent="0.15">
      <c r="A1120" s="5"/>
      <c r="B1120" s="399">
        <f t="shared" si="20"/>
        <v>43525</v>
      </c>
      <c r="C1120" s="16" t="str">
        <f t="shared" si="21"/>
        <v>MKT Minus Aaa and Aa Avg</v>
      </c>
      <c r="D1120" s="5"/>
      <c r="E1120" s="5"/>
      <c r="F1120" s="107">
        <f>'PRPM WP2'!B1121</f>
        <v>1.9400000000000001E-2</v>
      </c>
      <c r="G1120" s="5"/>
      <c r="H1120" s="400">
        <f>'PRPM WP2'!G1121</f>
        <v>3.2416666666666648E-3</v>
      </c>
      <c r="I1120" s="116">
        <f t="shared" si="23"/>
        <v>1.6158333333333337E-2</v>
      </c>
      <c r="J1120" s="399">
        <f t="shared" si="22"/>
        <v>43525</v>
      </c>
    </row>
    <row r="1121" spans="1:10" ht="14.5" customHeight="1" x14ac:dyDescent="0.15">
      <c r="A1121" s="5"/>
      <c r="B1121" s="399">
        <f t="shared" si="20"/>
        <v>43556</v>
      </c>
      <c r="C1121" s="16" t="str">
        <f t="shared" si="21"/>
        <v>MKT Minus Aaa and Aa Avg</v>
      </c>
      <c r="D1121" s="5"/>
      <c r="E1121" s="5"/>
      <c r="F1121" s="107">
        <f>'PRPM WP2'!B1122</f>
        <v>4.0500000000000001E-2</v>
      </c>
      <c r="G1121" s="5"/>
      <c r="H1121" s="400">
        <f>'PRPM WP2'!G1122</f>
        <v>3.141666666666665E-3</v>
      </c>
      <c r="I1121" s="116">
        <f t="shared" si="23"/>
        <v>3.7358333333333334E-2</v>
      </c>
      <c r="J1121" s="399">
        <f t="shared" si="22"/>
        <v>43556</v>
      </c>
    </row>
    <row r="1122" spans="1:10" ht="14.5" customHeight="1" x14ac:dyDescent="0.15">
      <c r="A1122" s="5"/>
      <c r="B1122" s="399">
        <f t="shared" si="20"/>
        <v>43586</v>
      </c>
      <c r="C1122" s="16" t="str">
        <f t="shared" si="21"/>
        <v>MKT Minus Aaa and Aa Avg</v>
      </c>
      <c r="D1122" s="5"/>
      <c r="E1122" s="5"/>
      <c r="F1122" s="107">
        <f>'PRPM WP2'!B1123</f>
        <v>-6.3500000000000001E-2</v>
      </c>
      <c r="G1122" s="5"/>
      <c r="H1122" s="400">
        <f>'PRPM WP2'!G1123</f>
        <v>3.1124999999999998E-3</v>
      </c>
      <c r="I1122" s="116">
        <f t="shared" si="23"/>
        <v>-6.6612500000000005E-2</v>
      </c>
      <c r="J1122" s="399">
        <f t="shared" si="22"/>
        <v>43586</v>
      </c>
    </row>
    <row r="1123" spans="1:10" ht="14.5" customHeight="1" x14ac:dyDescent="0.15">
      <c r="A1123" s="5"/>
      <c r="B1123" s="399">
        <f t="shared" si="20"/>
        <v>43617</v>
      </c>
      <c r="C1123" s="16" t="str">
        <f t="shared" si="21"/>
        <v>MKT Minus Aaa and Aa Avg</v>
      </c>
      <c r="D1123" s="5"/>
      <c r="E1123" s="5"/>
      <c r="F1123" s="107">
        <f>'PRPM WP2'!B1124</f>
        <v>7.0499999999999993E-2</v>
      </c>
      <c r="G1123" s="5"/>
      <c r="H1123" s="400">
        <f>'PRPM WP2'!G1124</f>
        <v>3.1124999999999998E-3</v>
      </c>
      <c r="I1123" s="116">
        <f t="shared" si="23"/>
        <v>6.7387499999999989E-2</v>
      </c>
      <c r="J1123" s="399">
        <f t="shared" si="22"/>
        <v>43617</v>
      </c>
    </row>
    <row r="1124" spans="1:10" ht="14.5" customHeight="1" x14ac:dyDescent="0.15">
      <c r="A1124" s="5"/>
      <c r="B1124" s="399">
        <f t="shared" si="20"/>
        <v>43647</v>
      </c>
      <c r="C1124" s="16" t="str">
        <f t="shared" si="21"/>
        <v>MKT Minus Aaa and Aa Avg</v>
      </c>
      <c r="D1124" s="5"/>
      <c r="E1124" s="5"/>
      <c r="F1124" s="107">
        <f>'PRPM WP2'!B1125</f>
        <v>1.44E-2</v>
      </c>
      <c r="G1124" s="5"/>
      <c r="H1124" s="400">
        <f>'PRPM WP2'!G1125</f>
        <v>2.8124999999999999E-3</v>
      </c>
      <c r="I1124" s="116">
        <f t="shared" si="23"/>
        <v>1.1587500000000001E-2</v>
      </c>
      <c r="J1124" s="399">
        <f t="shared" si="22"/>
        <v>43647</v>
      </c>
    </row>
    <row r="1125" spans="1:10" ht="14.5" customHeight="1" x14ac:dyDescent="0.15">
      <c r="A1125" s="5"/>
      <c r="B1125" s="399">
        <f t="shared" si="20"/>
        <v>43678</v>
      </c>
      <c r="C1125" s="16" t="str">
        <f t="shared" si="21"/>
        <v>MKT Minus Aaa and Aa Avg</v>
      </c>
      <c r="D1125" s="5"/>
      <c r="E1125" s="5"/>
      <c r="F1125" s="107">
        <f>'PRPM WP2'!B1126</f>
        <v>-1.5800000000000002E-2</v>
      </c>
      <c r="G1125" s="5"/>
      <c r="H1125" s="400">
        <f>'PRPM WP2'!G1126</f>
        <v>2.8124999999999999E-3</v>
      </c>
      <c r="I1125" s="116">
        <f t="shared" si="23"/>
        <v>-1.8612500000000001E-2</v>
      </c>
      <c r="J1125" s="399">
        <f t="shared" si="22"/>
        <v>43678</v>
      </c>
    </row>
    <row r="1126" spans="1:10" ht="14.5" customHeight="1" x14ac:dyDescent="0.15">
      <c r="A1126" s="5"/>
      <c r="B1126" s="399">
        <f t="shared" si="20"/>
        <v>43709</v>
      </c>
      <c r="C1126" s="16" t="str">
        <f t="shared" si="21"/>
        <v>MKT Minus Aaa and Aa Avg</v>
      </c>
      <c r="D1126" s="5"/>
      <c r="E1126" s="5"/>
      <c r="F1126" s="107">
        <f>'PRPM WP2'!B1127</f>
        <v>1.8700000000000001E-2</v>
      </c>
      <c r="G1126" s="5"/>
      <c r="H1126" s="400">
        <f>'PRPM WP2'!G1127</f>
        <v>2.5249999999999999E-3</v>
      </c>
      <c r="I1126" s="116">
        <f t="shared" si="23"/>
        <v>1.6175000000000002E-2</v>
      </c>
      <c r="J1126" s="399">
        <f t="shared" si="22"/>
        <v>43709</v>
      </c>
    </row>
    <row r="1127" spans="1:10" ht="14.5" customHeight="1" x14ac:dyDescent="0.15">
      <c r="A1127" s="5"/>
      <c r="B1127" s="399">
        <f t="shared" si="20"/>
        <v>43739</v>
      </c>
      <c r="C1127" s="16" t="str">
        <f t="shared" si="21"/>
        <v>MKT Minus Aaa and Aa Avg</v>
      </c>
      <c r="D1127" s="5"/>
      <c r="E1127" s="5"/>
      <c r="F1127" s="107">
        <f>'PRPM WP2'!B1128</f>
        <v>2.1700000000000001E-2</v>
      </c>
      <c r="G1127" s="5"/>
      <c r="H1127" s="400">
        <f>'PRPM WP2'!G1128</f>
        <v>2.566666666666665E-3</v>
      </c>
      <c r="I1127" s="116">
        <f t="shared" si="23"/>
        <v>1.9133333333333336E-2</v>
      </c>
      <c r="J1127" s="399">
        <f t="shared" si="22"/>
        <v>43739</v>
      </c>
    </row>
    <row r="1128" spans="1:10" ht="14.5" customHeight="1" x14ac:dyDescent="0.15">
      <c r="A1128" s="5"/>
      <c r="B1128" s="399">
        <f t="shared" si="20"/>
        <v>43770</v>
      </c>
      <c r="C1128" s="16" t="str">
        <f t="shared" si="21"/>
        <v>MKT Minus Aaa and Aa Avg</v>
      </c>
      <c r="D1128" s="5"/>
      <c r="E1128" s="5"/>
      <c r="F1128" s="107">
        <f>'PRPM WP2'!B1129</f>
        <v>3.6299999999999999E-2</v>
      </c>
      <c r="G1128" s="5"/>
      <c r="H1128" s="400">
        <f>'PRPM WP2'!G1129</f>
        <v>2.5999999999999999E-3</v>
      </c>
      <c r="I1128" s="116">
        <f t="shared" si="23"/>
        <v>3.3700000000000001E-2</v>
      </c>
      <c r="J1128" s="399">
        <f t="shared" si="22"/>
        <v>43770</v>
      </c>
    </row>
    <row r="1129" spans="1:10" ht="14.5" customHeight="1" x14ac:dyDescent="0.15">
      <c r="A1129" s="5"/>
      <c r="B1129" s="399">
        <f t="shared" si="20"/>
        <v>43800</v>
      </c>
      <c r="C1129" s="16" t="str">
        <f t="shared" si="21"/>
        <v>MKT Minus Aaa and Aa Avg</v>
      </c>
      <c r="D1129" s="5"/>
      <c r="E1129" s="5"/>
      <c r="F1129" s="107">
        <f>'PRPM WP2'!B1130</f>
        <v>3.0200000000000001E-2</v>
      </c>
      <c r="G1129" s="5"/>
      <c r="H1129" s="400">
        <f>'PRPM WP2'!G1130</f>
        <v>2.5500000000000002E-3</v>
      </c>
      <c r="I1129" s="116">
        <f t="shared" si="23"/>
        <v>2.7650000000000001E-2</v>
      </c>
      <c r="J1129" s="399">
        <f t="shared" si="22"/>
        <v>43800</v>
      </c>
    </row>
    <row r="1130" spans="1:10" ht="14.5" customHeight="1" x14ac:dyDescent="0.15">
      <c r="A1130" s="5"/>
      <c r="B1130" s="399">
        <f t="shared" si="20"/>
        <v>43831</v>
      </c>
      <c r="C1130" s="16" t="str">
        <f t="shared" si="21"/>
        <v>MKT Minus Aaa and Aa Avg</v>
      </c>
      <c r="D1130" s="5"/>
      <c r="E1130" s="5"/>
      <c r="F1130" s="107">
        <f>'PRPM WP2'!B1131</f>
        <v>-3.9215267403868603E-4</v>
      </c>
      <c r="G1130" s="5"/>
      <c r="H1130" s="400">
        <f>'PRPM WP2'!G1131</f>
        <v>2.370833333333335E-3</v>
      </c>
      <c r="I1130" s="116">
        <f t="shared" si="23"/>
        <v>-2.7629860073720212E-3</v>
      </c>
      <c r="J1130" s="399">
        <f t="shared" si="22"/>
        <v>43831</v>
      </c>
    </row>
    <row r="1131" spans="1:10" ht="14.5" customHeight="1" x14ac:dyDescent="0.15">
      <c r="A1131" s="5"/>
      <c r="B1131" s="399">
        <f t="shared" si="20"/>
        <v>43862</v>
      </c>
      <c r="C1131" s="16" t="str">
        <f t="shared" si="21"/>
        <v>MKT Minus Aaa and Aa Avg</v>
      </c>
      <c r="D1131" s="5"/>
      <c r="E1131" s="5"/>
      <c r="F1131" s="107">
        <f>'PRPM WP2'!B1132</f>
        <v>-8.2318729964890897E-2</v>
      </c>
      <c r="G1131" s="5"/>
      <c r="H1131" s="400">
        <f>'PRPM WP2'!G1132</f>
        <v>2.4833333333333348E-3</v>
      </c>
      <c r="I1131" s="116">
        <f t="shared" si="23"/>
        <v>-8.4802063298224234E-2</v>
      </c>
      <c r="J1131" s="399">
        <f t="shared" si="22"/>
        <v>43862</v>
      </c>
    </row>
    <row r="1132" spans="1:10" ht="14.5" customHeight="1" x14ac:dyDescent="0.15">
      <c r="A1132" s="5"/>
      <c r="B1132" s="399">
        <f t="shared" si="20"/>
        <v>43891</v>
      </c>
      <c r="C1132" s="16" t="str">
        <f t="shared" si="21"/>
        <v>MKT Minus Aaa and Aa Avg</v>
      </c>
      <c r="D1132" s="5"/>
      <c r="E1132" s="5"/>
      <c r="F1132" s="107">
        <f>'PRPM WP2'!B1133</f>
        <v>-0.123513531046803</v>
      </c>
      <c r="G1132" s="5"/>
      <c r="H1132" s="400">
        <f>'PRPM WP2'!G1133</f>
        <v>2.3458333333333352E-3</v>
      </c>
      <c r="I1132" s="116">
        <f t="shared" si="23"/>
        <v>-0.12585936438013634</v>
      </c>
      <c r="J1132" s="399">
        <f t="shared" si="22"/>
        <v>43891</v>
      </c>
    </row>
    <row r="1133" spans="1:10" ht="14.5" customHeight="1" x14ac:dyDescent="0.15">
      <c r="A1133" s="5"/>
      <c r="B1133" s="399">
        <f t="shared" si="20"/>
        <v>43922</v>
      </c>
      <c r="C1133" s="16" t="str">
        <f t="shared" si="21"/>
        <v>MKT Minus Aaa and Aa Avg</v>
      </c>
      <c r="D1133" s="5"/>
      <c r="E1133" s="5"/>
      <c r="F1133" s="107">
        <f>'PRPM WP2'!B1134</f>
        <v>0.128194033249829</v>
      </c>
      <c r="G1133" s="5"/>
      <c r="H1133" s="400">
        <f>'PRPM WP2'!G1134</f>
        <v>2.158333333333335E-3</v>
      </c>
      <c r="I1133" s="116">
        <f t="shared" si="23"/>
        <v>0.12603569991649566</v>
      </c>
      <c r="J1133" s="399">
        <f t="shared" si="22"/>
        <v>43922</v>
      </c>
    </row>
    <row r="1134" spans="1:10" ht="14.5" customHeight="1" x14ac:dyDescent="0.15">
      <c r="A1134" s="5"/>
      <c r="B1134" s="399">
        <f t="shared" si="20"/>
        <v>43952</v>
      </c>
      <c r="C1134" s="16" t="str">
        <f t="shared" si="21"/>
        <v>MKT Minus Aaa and Aa Avg</v>
      </c>
      <c r="D1134" s="5"/>
      <c r="E1134" s="5"/>
      <c r="F1134" s="107">
        <f>'PRPM WP2'!B1135</f>
        <v>4.2448037573090597E-2</v>
      </c>
      <c r="G1134" s="5"/>
      <c r="H1134" s="400">
        <f>'PRPM WP2'!G1135</f>
        <v>2.1708333333333349E-3</v>
      </c>
      <c r="I1134" s="116">
        <f t="shared" si="23"/>
        <v>4.027720423975726E-2</v>
      </c>
      <c r="J1134" s="399">
        <f t="shared" si="22"/>
        <v>43952</v>
      </c>
    </row>
    <row r="1135" spans="1:10" ht="14.5" customHeight="1" x14ac:dyDescent="0.15">
      <c r="A1135" s="5"/>
      <c r="B1135" s="399">
        <f t="shared" si="20"/>
        <v>43983</v>
      </c>
      <c r="C1135" s="16" t="str">
        <f t="shared" si="21"/>
        <v>MKT Minus Aaa and Aa Avg</v>
      </c>
      <c r="D1135" s="5"/>
      <c r="E1135" s="5"/>
      <c r="F1135" s="107">
        <f>'PRPM WP2'!B1136</f>
        <v>4.3305752744543201E-3</v>
      </c>
      <c r="G1135" s="5"/>
      <c r="H1135" s="400">
        <f>'PRPM WP2'!G1136</f>
        <v>2.0999999999999999E-3</v>
      </c>
      <c r="I1135" s="116">
        <f t="shared" si="23"/>
        <v>2.2305752744543202E-3</v>
      </c>
      <c r="J1135" s="399">
        <f t="shared" si="22"/>
        <v>43983</v>
      </c>
    </row>
    <row r="1136" spans="1:10" ht="14.5" customHeight="1" x14ac:dyDescent="0.15">
      <c r="A1136" s="5"/>
      <c r="B1136" s="399">
        <f t="shared" si="20"/>
        <v>44013</v>
      </c>
      <c r="C1136" s="16" t="str">
        <f t="shared" si="21"/>
        <v>MKT Minus Aaa and Aa Avg</v>
      </c>
      <c r="D1136" s="5"/>
      <c r="E1136" s="5"/>
      <c r="F1136" s="107">
        <f>'PRPM WP2'!B1137</f>
        <v>6.1544536582613298E-3</v>
      </c>
      <c r="G1136" s="5"/>
      <c r="H1136" s="400">
        <f>'PRPM WP2'!G1137</f>
        <v>1.7541666666666699E-3</v>
      </c>
      <c r="I1136" s="116">
        <f t="shared" si="23"/>
        <v>4.4002869915946603E-3</v>
      </c>
      <c r="J1136" s="399">
        <f t="shared" si="22"/>
        <v>44013</v>
      </c>
    </row>
    <row r="1137" spans="1:10" ht="14.5" customHeight="1" x14ac:dyDescent="0.15">
      <c r="A1137" s="5"/>
      <c r="B1137" s="399">
        <f t="shared" si="20"/>
        <v>44044</v>
      </c>
      <c r="C1137" s="16" t="str">
        <f t="shared" si="21"/>
        <v>MKT Minus Aaa and Aa Avg</v>
      </c>
      <c r="D1137" s="5"/>
      <c r="E1137" s="5"/>
      <c r="F1137" s="107">
        <f>'PRPM WP2'!B1138</f>
        <v>7.1879829682211502E-2</v>
      </c>
      <c r="G1137" s="5"/>
      <c r="H1137" s="400">
        <f>'PRPM WP2'!G1138</f>
        <v>2.0583333333333348E-3</v>
      </c>
      <c r="I1137" s="116">
        <f t="shared" si="23"/>
        <v>6.9821496348878173E-2</v>
      </c>
      <c r="J1137" s="399">
        <f t="shared" si="22"/>
        <v>44044</v>
      </c>
    </row>
  </sheetData>
  <pageMargins left="0.7" right="0.7" top="0.75" bottom="0.75" header="0.3" footer="0.3"/>
  <pageSetup scale="90" orientation="portrait"/>
  <headerFooter>
    <oddFooter>&amp;C&amp;"Helvetica Neue,Regular"&amp;12&amp;K000000&amp;P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137"/>
  <sheetViews>
    <sheetView showGridLines="0" workbookViewId="0"/>
  </sheetViews>
  <sheetFormatPr baseColWidth="10" defaultColWidth="10.33203125" defaultRowHeight="14.25" customHeight="1" x14ac:dyDescent="0.15"/>
  <cols>
    <col min="1" max="1" width="9.5" style="435" customWidth="1"/>
    <col min="2" max="2" width="11.33203125" style="435" customWidth="1"/>
    <col min="3" max="3" width="34" style="435" customWidth="1"/>
    <col min="4" max="4" width="11.1640625" style="435" customWidth="1"/>
    <col min="5" max="5" width="8.6640625" style="435" customWidth="1"/>
    <col min="6" max="6" width="9.6640625" style="435" customWidth="1"/>
    <col min="7" max="7" width="11" style="435" customWidth="1"/>
    <col min="8" max="9" width="10.33203125" style="435" customWidth="1"/>
    <col min="10" max="10" width="10.6640625" style="435" customWidth="1"/>
    <col min="11" max="12" width="10.33203125" style="435" customWidth="1"/>
    <col min="13" max="16384" width="10.33203125" style="435"/>
  </cols>
  <sheetData>
    <row r="1" spans="1:11" ht="42.75" customHeight="1" x14ac:dyDescent="0.15">
      <c r="A1" s="432" t="s">
        <v>3318</v>
      </c>
      <c r="B1" s="432" t="s">
        <v>3319</v>
      </c>
      <c r="C1" s="432" t="s">
        <v>3320</v>
      </c>
      <c r="D1" s="432" t="s">
        <v>316</v>
      </c>
      <c r="E1" s="432" t="s">
        <v>3321</v>
      </c>
      <c r="F1" s="432" t="s">
        <v>3322</v>
      </c>
      <c r="G1" s="432" t="s">
        <v>3323</v>
      </c>
      <c r="H1" s="16" t="s">
        <v>3324</v>
      </c>
      <c r="I1" s="16" t="s">
        <v>2159</v>
      </c>
      <c r="J1" s="432" t="s">
        <v>3319</v>
      </c>
      <c r="K1" s="436"/>
    </row>
    <row r="2" spans="1:11" ht="14.5" customHeight="1" x14ac:dyDescent="0.15">
      <c r="A2" s="5"/>
      <c r="B2" s="399">
        <v>9498</v>
      </c>
      <c r="C2" s="5"/>
      <c r="D2" s="5"/>
      <c r="E2" s="5"/>
      <c r="F2" s="5"/>
      <c r="G2" s="5"/>
      <c r="H2" s="111">
        <v>3.0999999999999999E-3</v>
      </c>
      <c r="I2" s="437"/>
      <c r="J2" s="399">
        <v>9498</v>
      </c>
      <c r="K2" s="5"/>
    </row>
    <row r="3" spans="1:11" ht="14.5" customHeight="1" x14ac:dyDescent="0.15">
      <c r="A3" s="5"/>
      <c r="B3" s="399">
        <v>9529</v>
      </c>
      <c r="C3" s="5"/>
      <c r="D3" s="5"/>
      <c r="E3" s="5"/>
      <c r="F3" s="5"/>
      <c r="G3" s="5"/>
      <c r="H3" s="111">
        <v>2.8E-3</v>
      </c>
      <c r="I3" s="437"/>
      <c r="J3" s="399">
        <v>9529</v>
      </c>
      <c r="K3" s="5"/>
    </row>
    <row r="4" spans="1:11" ht="14.5" customHeight="1" x14ac:dyDescent="0.15">
      <c r="A4" s="5"/>
      <c r="B4" s="399">
        <v>9557</v>
      </c>
      <c r="C4" s="5"/>
      <c r="D4" s="5"/>
      <c r="E4" s="5"/>
      <c r="F4" s="5"/>
      <c r="G4" s="5"/>
      <c r="H4" s="111">
        <v>3.2000000000000002E-3</v>
      </c>
      <c r="I4" s="437"/>
      <c r="J4" s="399">
        <v>9557</v>
      </c>
      <c r="K4" s="5"/>
    </row>
    <row r="5" spans="1:11" ht="14.5" customHeight="1" x14ac:dyDescent="0.15">
      <c r="A5" s="5"/>
      <c r="B5" s="399">
        <v>9588</v>
      </c>
      <c r="C5" s="5"/>
      <c r="D5" s="5"/>
      <c r="E5" s="5"/>
      <c r="F5" s="5"/>
      <c r="G5" s="5"/>
      <c r="H5" s="111">
        <v>3.0000000000000001E-3</v>
      </c>
      <c r="I5" s="437"/>
      <c r="J5" s="399">
        <v>9588</v>
      </c>
      <c r="K5" s="5"/>
    </row>
    <row r="6" spans="1:11" ht="14.5" customHeight="1" x14ac:dyDescent="0.15">
      <c r="A6" s="5"/>
      <c r="B6" s="399">
        <v>9618</v>
      </c>
      <c r="C6" s="5"/>
      <c r="D6" s="5"/>
      <c r="E6" s="5"/>
      <c r="F6" s="5"/>
      <c r="G6" s="5"/>
      <c r="H6" s="111">
        <v>2.8E-3</v>
      </c>
      <c r="I6" s="437"/>
      <c r="J6" s="399">
        <v>9618</v>
      </c>
      <c r="K6" s="5"/>
    </row>
    <row r="7" spans="1:11" ht="14.5" customHeight="1" x14ac:dyDescent="0.15">
      <c r="A7" s="5"/>
      <c r="B7" s="399">
        <v>9649</v>
      </c>
      <c r="C7" s="5"/>
      <c r="D7" s="5"/>
      <c r="E7" s="5"/>
      <c r="F7" s="5"/>
      <c r="G7" s="5"/>
      <c r="H7" s="111">
        <v>3.3E-3</v>
      </c>
      <c r="I7" s="437"/>
      <c r="J7" s="399">
        <v>9649</v>
      </c>
      <c r="K7" s="5"/>
    </row>
    <row r="8" spans="1:11" ht="14.5" customHeight="1" x14ac:dyDescent="0.15">
      <c r="A8" s="5"/>
      <c r="B8" s="399">
        <v>9679</v>
      </c>
      <c r="C8" s="5"/>
      <c r="D8" s="5"/>
      <c r="E8" s="5"/>
      <c r="F8" s="5"/>
      <c r="G8" s="5"/>
      <c r="H8" s="111">
        <v>3.0999999999999999E-3</v>
      </c>
      <c r="I8" s="437"/>
      <c r="J8" s="399">
        <v>9679</v>
      </c>
      <c r="K8" s="5"/>
    </row>
    <row r="9" spans="1:11" ht="14.5" customHeight="1" x14ac:dyDescent="0.15">
      <c r="A9" s="5"/>
      <c r="B9" s="399">
        <v>9710</v>
      </c>
      <c r="C9" s="5"/>
      <c r="D9" s="5"/>
      <c r="E9" s="5"/>
      <c r="F9" s="5"/>
      <c r="G9" s="5"/>
      <c r="H9" s="111">
        <v>3.0999999999999999E-3</v>
      </c>
      <c r="I9" s="437"/>
      <c r="J9" s="399">
        <v>9710</v>
      </c>
      <c r="K9" s="5"/>
    </row>
    <row r="10" spans="1:11" ht="14.5" customHeight="1" x14ac:dyDescent="0.15">
      <c r="A10" s="5"/>
      <c r="B10" s="399">
        <v>9741</v>
      </c>
      <c r="C10" s="5"/>
      <c r="D10" s="5"/>
      <c r="E10" s="5"/>
      <c r="F10" s="5"/>
      <c r="G10" s="5"/>
      <c r="H10" s="111">
        <v>3.0000000000000001E-3</v>
      </c>
      <c r="I10" s="437"/>
      <c r="J10" s="399">
        <v>9741</v>
      </c>
      <c r="K10" s="5"/>
    </row>
    <row r="11" spans="1:11" ht="14.5" customHeight="1" x14ac:dyDescent="0.15">
      <c r="A11" s="5"/>
      <c r="B11" s="399">
        <v>9771</v>
      </c>
      <c r="C11" s="5"/>
      <c r="D11" s="5"/>
      <c r="E11" s="5"/>
      <c r="F11" s="5"/>
      <c r="G11" s="5"/>
      <c r="H11" s="111">
        <v>3.0000000000000001E-3</v>
      </c>
      <c r="I11" s="437"/>
      <c r="J11" s="399">
        <v>9771</v>
      </c>
      <c r="K11" s="5"/>
    </row>
    <row r="12" spans="1:11" ht="14.5" customHeight="1" x14ac:dyDescent="0.15">
      <c r="A12" s="5"/>
      <c r="B12" s="399">
        <v>9802</v>
      </c>
      <c r="C12" s="5"/>
      <c r="D12" s="5"/>
      <c r="E12" s="5"/>
      <c r="F12" s="5"/>
      <c r="G12" s="5"/>
      <c r="H12" s="111">
        <v>3.0999999999999999E-3</v>
      </c>
      <c r="I12" s="437"/>
      <c r="J12" s="399">
        <v>9802</v>
      </c>
      <c r="K12" s="5"/>
    </row>
    <row r="13" spans="1:11" ht="14.5" customHeight="1" x14ac:dyDescent="0.15">
      <c r="A13" s="5"/>
      <c r="B13" s="399">
        <v>9832</v>
      </c>
      <c r="C13" s="5"/>
      <c r="D13" s="5"/>
      <c r="E13" s="5"/>
      <c r="F13" s="5"/>
      <c r="G13" s="5"/>
      <c r="H13" s="111">
        <v>3.0000000000000001E-3</v>
      </c>
      <c r="I13" s="437"/>
      <c r="J13" s="399">
        <v>9832</v>
      </c>
      <c r="K13" s="5"/>
    </row>
    <row r="14" spans="1:11" ht="14.5" customHeight="1" x14ac:dyDescent="0.15">
      <c r="A14" s="5"/>
      <c r="B14" s="399">
        <v>9863</v>
      </c>
      <c r="C14" s="5"/>
      <c r="D14" s="5"/>
      <c r="E14" s="5"/>
      <c r="F14" s="5"/>
      <c r="G14" s="5"/>
      <c r="H14" s="111">
        <v>3.0000000000000001E-3</v>
      </c>
      <c r="I14" s="437"/>
      <c r="J14" s="399">
        <v>9863</v>
      </c>
      <c r="K14" s="5"/>
    </row>
    <row r="15" spans="1:11" ht="14.5" customHeight="1" x14ac:dyDescent="0.15">
      <c r="A15" s="5"/>
      <c r="B15" s="399">
        <v>9894</v>
      </c>
      <c r="C15" s="5"/>
      <c r="D15" s="5"/>
      <c r="E15" s="5"/>
      <c r="F15" s="5"/>
      <c r="G15" s="5"/>
      <c r="H15" s="111">
        <v>2.7000000000000001E-3</v>
      </c>
      <c r="I15" s="437"/>
      <c r="J15" s="399">
        <v>9894</v>
      </c>
      <c r="K15" s="5"/>
    </row>
    <row r="16" spans="1:11" ht="14.5" customHeight="1" x14ac:dyDescent="0.15">
      <c r="A16" s="5"/>
      <c r="B16" s="399">
        <v>9922</v>
      </c>
      <c r="C16" s="5"/>
      <c r="D16" s="5"/>
      <c r="E16" s="5"/>
      <c r="F16" s="5"/>
      <c r="G16" s="5"/>
      <c r="H16" s="111">
        <v>2.8999999999999998E-3</v>
      </c>
      <c r="I16" s="437"/>
      <c r="J16" s="399">
        <v>9922</v>
      </c>
      <c r="K16" s="5"/>
    </row>
    <row r="17" spans="1:11" ht="14.5" customHeight="1" x14ac:dyDescent="0.15">
      <c r="A17" s="5"/>
      <c r="B17" s="399">
        <v>9953</v>
      </c>
      <c r="C17" s="5"/>
      <c r="D17" s="5"/>
      <c r="E17" s="5"/>
      <c r="F17" s="5"/>
      <c r="G17" s="5"/>
      <c r="H17" s="111">
        <v>2.7000000000000001E-3</v>
      </c>
      <c r="I17" s="437"/>
      <c r="J17" s="399">
        <v>9953</v>
      </c>
      <c r="K17" s="5"/>
    </row>
    <row r="18" spans="1:11" ht="14.5" customHeight="1" x14ac:dyDescent="0.15">
      <c r="A18" s="5"/>
      <c r="B18" s="399">
        <v>9983</v>
      </c>
      <c r="C18" s="5"/>
      <c r="D18" s="5"/>
      <c r="E18" s="5"/>
      <c r="F18" s="5"/>
      <c r="G18" s="5"/>
      <c r="H18" s="111">
        <v>2.8E-3</v>
      </c>
      <c r="I18" s="437"/>
      <c r="J18" s="399">
        <v>9983</v>
      </c>
      <c r="K18" s="5"/>
    </row>
    <row r="19" spans="1:11" ht="14.5" customHeight="1" x14ac:dyDescent="0.15">
      <c r="A19" s="5"/>
      <c r="B19" s="399">
        <v>10014</v>
      </c>
      <c r="C19" s="5"/>
      <c r="D19" s="5"/>
      <c r="E19" s="5"/>
      <c r="F19" s="5"/>
      <c r="G19" s="5"/>
      <c r="H19" s="111">
        <v>2.7000000000000001E-3</v>
      </c>
      <c r="I19" s="437"/>
      <c r="J19" s="399">
        <v>10014</v>
      </c>
      <c r="K19" s="5"/>
    </row>
    <row r="20" spans="1:11" ht="14.5" customHeight="1" x14ac:dyDescent="0.15">
      <c r="A20" s="5"/>
      <c r="B20" s="399">
        <v>10044</v>
      </c>
      <c r="C20" s="5"/>
      <c r="D20" s="5"/>
      <c r="E20" s="5"/>
      <c r="F20" s="5"/>
      <c r="G20" s="5"/>
      <c r="H20" s="111">
        <v>2.7000000000000001E-3</v>
      </c>
      <c r="I20" s="437"/>
      <c r="J20" s="399">
        <v>10044</v>
      </c>
      <c r="K20" s="5"/>
    </row>
    <row r="21" spans="1:11" ht="14.5" customHeight="1" x14ac:dyDescent="0.15">
      <c r="A21" s="5"/>
      <c r="B21" s="399">
        <v>10075</v>
      </c>
      <c r="C21" s="5"/>
      <c r="D21" s="5"/>
      <c r="E21" s="5"/>
      <c r="F21" s="5"/>
      <c r="G21" s="5"/>
      <c r="H21" s="111">
        <v>2.8999999999999998E-3</v>
      </c>
      <c r="I21" s="437"/>
      <c r="J21" s="399">
        <v>10075</v>
      </c>
      <c r="K21" s="5"/>
    </row>
    <row r="22" spans="1:11" ht="14.5" customHeight="1" x14ac:dyDescent="0.15">
      <c r="A22" s="5"/>
      <c r="B22" s="399">
        <v>10106</v>
      </c>
      <c r="C22" s="5"/>
      <c r="D22" s="5"/>
      <c r="E22" s="5"/>
      <c r="F22" s="5"/>
      <c r="G22" s="5"/>
      <c r="H22" s="111">
        <v>2.7000000000000001E-3</v>
      </c>
      <c r="I22" s="437"/>
      <c r="J22" s="399">
        <v>10106</v>
      </c>
      <c r="K22" s="5"/>
    </row>
    <row r="23" spans="1:11" ht="14.5" customHeight="1" x14ac:dyDescent="0.15">
      <c r="A23" s="5"/>
      <c r="B23" s="399">
        <v>10136</v>
      </c>
      <c r="C23" s="5"/>
      <c r="D23" s="5"/>
      <c r="E23" s="5"/>
      <c r="F23" s="5"/>
      <c r="G23" s="5"/>
      <c r="H23" s="111">
        <v>2.8E-3</v>
      </c>
      <c r="I23" s="437"/>
      <c r="J23" s="399">
        <v>10136</v>
      </c>
      <c r="K23" s="5"/>
    </row>
    <row r="24" spans="1:11" ht="14.5" customHeight="1" x14ac:dyDescent="0.15">
      <c r="A24" s="5"/>
      <c r="B24" s="399">
        <v>10167</v>
      </c>
      <c r="C24" s="5"/>
      <c r="D24" s="5"/>
      <c r="E24" s="5"/>
      <c r="F24" s="5"/>
      <c r="G24" s="5"/>
      <c r="H24" s="111">
        <v>2.7000000000000001E-3</v>
      </c>
      <c r="I24" s="437"/>
      <c r="J24" s="399">
        <v>10167</v>
      </c>
      <c r="K24" s="5"/>
    </row>
    <row r="25" spans="1:11" ht="14.5" customHeight="1" x14ac:dyDescent="0.15">
      <c r="A25" s="5"/>
      <c r="B25" s="399">
        <v>10197</v>
      </c>
      <c r="C25" s="5"/>
      <c r="D25" s="5"/>
      <c r="E25" s="5"/>
      <c r="F25" s="5"/>
      <c r="G25" s="5"/>
      <c r="H25" s="111">
        <v>2.7000000000000001E-3</v>
      </c>
      <c r="I25" s="437"/>
      <c r="J25" s="399">
        <v>10197</v>
      </c>
      <c r="K25" s="5"/>
    </row>
    <row r="26" spans="1:11" ht="14.5" customHeight="1" x14ac:dyDescent="0.15">
      <c r="A26" s="5"/>
      <c r="B26" s="399">
        <v>10228</v>
      </c>
      <c r="C26" s="5"/>
      <c r="D26" s="5"/>
      <c r="E26" s="5"/>
      <c r="F26" s="5"/>
      <c r="G26" s="5"/>
      <c r="H26" s="111">
        <v>2.7000000000000001E-3</v>
      </c>
      <c r="I26" s="437"/>
      <c r="J26" s="399">
        <v>10228</v>
      </c>
      <c r="K26" s="5"/>
    </row>
    <row r="27" spans="1:11" ht="14.5" customHeight="1" x14ac:dyDescent="0.15">
      <c r="A27" s="5"/>
      <c r="B27" s="399">
        <v>10259</v>
      </c>
      <c r="C27" s="5"/>
      <c r="D27" s="5"/>
      <c r="E27" s="5"/>
      <c r="F27" s="5"/>
      <c r="G27" s="5"/>
      <c r="H27" s="111">
        <v>2.5000000000000001E-3</v>
      </c>
      <c r="I27" s="437"/>
      <c r="J27" s="399">
        <v>10259</v>
      </c>
      <c r="K27" s="5"/>
    </row>
    <row r="28" spans="1:11" ht="14.5" customHeight="1" x14ac:dyDescent="0.15">
      <c r="A28" s="5"/>
      <c r="B28" s="399">
        <v>10288</v>
      </c>
      <c r="C28" s="5"/>
      <c r="D28" s="5"/>
      <c r="E28" s="5"/>
      <c r="F28" s="5"/>
      <c r="G28" s="5"/>
      <c r="H28" s="111">
        <v>2.7000000000000001E-3</v>
      </c>
      <c r="I28" s="437"/>
      <c r="J28" s="399">
        <v>10288</v>
      </c>
      <c r="K28" s="5"/>
    </row>
    <row r="29" spans="1:11" ht="14.5" customHeight="1" x14ac:dyDescent="0.15">
      <c r="A29" s="5"/>
      <c r="B29" s="399">
        <v>10319</v>
      </c>
      <c r="C29" s="5"/>
      <c r="D29" s="5"/>
      <c r="E29" s="5"/>
      <c r="F29" s="5"/>
      <c r="G29" s="5"/>
      <c r="H29" s="111">
        <v>2.5999999999999999E-3</v>
      </c>
      <c r="I29" s="437"/>
      <c r="J29" s="399">
        <v>10319</v>
      </c>
      <c r="K29" s="5"/>
    </row>
    <row r="30" spans="1:11" ht="14.5" customHeight="1" x14ac:dyDescent="0.15">
      <c r="A30" s="5"/>
      <c r="B30" s="399">
        <v>10349</v>
      </c>
      <c r="C30" s="5"/>
      <c r="D30" s="5"/>
      <c r="E30" s="5"/>
      <c r="F30" s="5"/>
      <c r="G30" s="5"/>
      <c r="H30" s="111">
        <v>2.7000000000000001E-3</v>
      </c>
      <c r="I30" s="437"/>
      <c r="J30" s="399">
        <v>10349</v>
      </c>
      <c r="K30" s="5"/>
    </row>
    <row r="31" spans="1:11" ht="14.5" customHeight="1" x14ac:dyDescent="0.15">
      <c r="A31" s="5"/>
      <c r="B31" s="399">
        <v>10380</v>
      </c>
      <c r="C31" s="5"/>
      <c r="D31" s="5"/>
      <c r="E31" s="5"/>
      <c r="F31" s="5"/>
      <c r="G31" s="5"/>
      <c r="H31" s="111">
        <v>2.7000000000000001E-3</v>
      </c>
      <c r="I31" s="437"/>
      <c r="J31" s="399">
        <v>10380</v>
      </c>
      <c r="K31" s="5"/>
    </row>
    <row r="32" spans="1:11" ht="14.5" customHeight="1" x14ac:dyDescent="0.15">
      <c r="A32" s="5"/>
      <c r="B32" s="399">
        <v>10410</v>
      </c>
      <c r="C32" s="5"/>
      <c r="D32" s="5"/>
      <c r="E32" s="5"/>
      <c r="F32" s="5"/>
      <c r="G32" s="5"/>
      <c r="H32" s="111">
        <v>2.7000000000000001E-3</v>
      </c>
      <c r="I32" s="437"/>
      <c r="J32" s="399">
        <v>10410</v>
      </c>
      <c r="K32" s="5"/>
    </row>
    <row r="33" spans="1:11" ht="14.5" customHeight="1" x14ac:dyDescent="0.15">
      <c r="A33" s="5"/>
      <c r="B33" s="399">
        <v>10441</v>
      </c>
      <c r="C33" s="5"/>
      <c r="D33" s="5"/>
      <c r="E33" s="5"/>
      <c r="F33" s="5"/>
      <c r="G33" s="5"/>
      <c r="H33" s="111">
        <v>2.8999999999999998E-3</v>
      </c>
      <c r="I33" s="437"/>
      <c r="J33" s="399">
        <v>10441</v>
      </c>
      <c r="K33" s="5"/>
    </row>
    <row r="34" spans="1:11" ht="14.5" customHeight="1" x14ac:dyDescent="0.15">
      <c r="A34" s="5"/>
      <c r="B34" s="399">
        <v>10472</v>
      </c>
      <c r="C34" s="5"/>
      <c r="D34" s="5"/>
      <c r="E34" s="5"/>
      <c r="F34" s="5"/>
      <c r="G34" s="5"/>
      <c r="H34" s="111">
        <v>2.7000000000000001E-3</v>
      </c>
      <c r="I34" s="437"/>
      <c r="J34" s="399">
        <v>10472</v>
      </c>
      <c r="K34" s="5"/>
    </row>
    <row r="35" spans="1:11" ht="14.5" customHeight="1" x14ac:dyDescent="0.15">
      <c r="A35" s="5"/>
      <c r="B35" s="399">
        <v>10502</v>
      </c>
      <c r="C35" s="5"/>
      <c r="D35" s="5"/>
      <c r="E35" s="5"/>
      <c r="F35" s="5"/>
      <c r="G35" s="5"/>
      <c r="H35" s="111">
        <v>3.0000000000000001E-3</v>
      </c>
      <c r="I35" s="437"/>
      <c r="J35" s="399">
        <v>10502</v>
      </c>
      <c r="K35" s="5"/>
    </row>
    <row r="36" spans="1:11" ht="14.5" customHeight="1" x14ac:dyDescent="0.15">
      <c r="A36" s="5"/>
      <c r="B36" s="399">
        <v>10533</v>
      </c>
      <c r="C36" s="5"/>
      <c r="D36" s="5"/>
      <c r="E36" s="5"/>
      <c r="F36" s="5"/>
      <c r="G36" s="5"/>
      <c r="H36" s="111">
        <v>2.7000000000000001E-3</v>
      </c>
      <c r="I36" s="437"/>
      <c r="J36" s="399">
        <v>10533</v>
      </c>
      <c r="K36" s="5"/>
    </row>
    <row r="37" spans="1:11" ht="14.5" customHeight="1" x14ac:dyDescent="0.15">
      <c r="A37" s="5"/>
      <c r="B37" s="399">
        <v>10563</v>
      </c>
      <c r="C37" s="5"/>
      <c r="D37" s="5"/>
      <c r="E37" s="5"/>
      <c r="F37" s="5"/>
      <c r="G37" s="5"/>
      <c r="H37" s="111">
        <v>2.8999999999999998E-3</v>
      </c>
      <c r="I37" s="437"/>
      <c r="J37" s="399">
        <v>10563</v>
      </c>
      <c r="K37" s="5"/>
    </row>
    <row r="38" spans="1:11" ht="14.5" customHeight="1" x14ac:dyDescent="0.15">
      <c r="A38" s="5"/>
      <c r="B38" s="399">
        <v>10594</v>
      </c>
      <c r="C38" s="5"/>
      <c r="D38" s="5"/>
      <c r="E38" s="5"/>
      <c r="F38" s="5"/>
      <c r="G38" s="5"/>
      <c r="H38" s="111">
        <v>2.8999999999999998E-3</v>
      </c>
      <c r="I38" s="437"/>
      <c r="J38" s="399">
        <v>10594</v>
      </c>
      <c r="K38" s="5"/>
    </row>
    <row r="39" spans="1:11" ht="14.5" customHeight="1" x14ac:dyDescent="0.15">
      <c r="A39" s="5"/>
      <c r="B39" s="399">
        <v>10625</v>
      </c>
      <c r="C39" s="5"/>
      <c r="D39" s="5"/>
      <c r="E39" s="5"/>
      <c r="F39" s="5"/>
      <c r="G39" s="5"/>
      <c r="H39" s="111">
        <v>2.7000000000000001E-3</v>
      </c>
      <c r="I39" s="437"/>
      <c r="J39" s="399">
        <v>10625</v>
      </c>
      <c r="K39" s="5"/>
    </row>
    <row r="40" spans="1:11" ht="14.5" customHeight="1" x14ac:dyDescent="0.15">
      <c r="A40" s="5"/>
      <c r="B40" s="399">
        <v>10653</v>
      </c>
      <c r="C40" s="5"/>
      <c r="D40" s="5"/>
      <c r="E40" s="5"/>
      <c r="F40" s="5"/>
      <c r="G40" s="5"/>
      <c r="H40" s="111">
        <v>2.8E-3</v>
      </c>
      <c r="I40" s="437"/>
      <c r="J40" s="399">
        <v>10653</v>
      </c>
      <c r="K40" s="5"/>
    </row>
    <row r="41" spans="1:11" ht="14.5" customHeight="1" x14ac:dyDescent="0.15">
      <c r="A41" s="5"/>
      <c r="B41" s="399">
        <v>10684</v>
      </c>
      <c r="C41" s="5"/>
      <c r="D41" s="5"/>
      <c r="E41" s="5"/>
      <c r="F41" s="5"/>
      <c r="G41" s="5"/>
      <c r="H41" s="111">
        <v>3.3999999999999998E-3</v>
      </c>
      <c r="I41" s="437"/>
      <c r="J41" s="399">
        <v>10684</v>
      </c>
      <c r="K41" s="5"/>
    </row>
    <row r="42" spans="1:11" ht="14.5" customHeight="1" x14ac:dyDescent="0.15">
      <c r="A42" s="5"/>
      <c r="B42" s="399">
        <v>10714</v>
      </c>
      <c r="C42" s="5"/>
      <c r="D42" s="5"/>
      <c r="E42" s="5"/>
      <c r="F42" s="5"/>
      <c r="G42" s="5"/>
      <c r="H42" s="111">
        <v>3.0000000000000001E-3</v>
      </c>
      <c r="I42" s="437"/>
      <c r="J42" s="399">
        <v>10714</v>
      </c>
      <c r="K42" s="5"/>
    </row>
    <row r="43" spans="1:11" ht="14.5" customHeight="1" x14ac:dyDescent="0.15">
      <c r="A43" s="5"/>
      <c r="B43" s="399">
        <v>10745</v>
      </c>
      <c r="C43" s="5"/>
      <c r="D43" s="5"/>
      <c r="E43" s="5"/>
      <c r="F43" s="5"/>
      <c r="G43" s="5"/>
      <c r="H43" s="111">
        <v>2.8999999999999998E-3</v>
      </c>
      <c r="I43" s="437"/>
      <c r="J43" s="399">
        <v>10745</v>
      </c>
      <c r="K43" s="5"/>
    </row>
    <row r="44" spans="1:11" ht="14.5" customHeight="1" x14ac:dyDescent="0.15">
      <c r="A44" s="5"/>
      <c r="B44" s="399">
        <v>10775</v>
      </c>
      <c r="C44" s="5"/>
      <c r="D44" s="5"/>
      <c r="E44" s="5"/>
      <c r="F44" s="5"/>
      <c r="G44" s="5"/>
      <c r="H44" s="111">
        <v>3.2000000000000002E-3</v>
      </c>
      <c r="I44" s="437"/>
      <c r="J44" s="399">
        <v>10775</v>
      </c>
      <c r="K44" s="5"/>
    </row>
    <row r="45" spans="1:11" ht="14.5" customHeight="1" x14ac:dyDescent="0.15">
      <c r="A45" s="5"/>
      <c r="B45" s="399">
        <v>10806</v>
      </c>
      <c r="C45" s="5"/>
      <c r="D45" s="5"/>
      <c r="E45" s="5"/>
      <c r="F45" s="5"/>
      <c r="G45" s="5"/>
      <c r="H45" s="111">
        <v>3.0000000000000001E-3</v>
      </c>
      <c r="I45" s="437"/>
      <c r="J45" s="399">
        <v>10806</v>
      </c>
      <c r="K45" s="5"/>
    </row>
    <row r="46" spans="1:11" ht="14.5" customHeight="1" x14ac:dyDescent="0.15">
      <c r="A46" s="5"/>
      <c r="B46" s="399">
        <v>10837</v>
      </c>
      <c r="C46" s="5"/>
      <c r="D46" s="5"/>
      <c r="E46" s="5"/>
      <c r="F46" s="5"/>
      <c r="G46" s="5"/>
      <c r="H46" s="111">
        <v>3.2000000000000002E-3</v>
      </c>
      <c r="I46" s="437"/>
      <c r="J46" s="399">
        <v>10837</v>
      </c>
      <c r="K46" s="5"/>
    </row>
    <row r="47" spans="1:11" ht="14.5" customHeight="1" x14ac:dyDescent="0.15">
      <c r="A47" s="5"/>
      <c r="B47" s="399">
        <v>10867</v>
      </c>
      <c r="C47" s="5"/>
      <c r="D47" s="5"/>
      <c r="E47" s="5"/>
      <c r="F47" s="5"/>
      <c r="G47" s="5"/>
      <c r="H47" s="111">
        <v>3.0999999999999999E-3</v>
      </c>
      <c r="I47" s="437"/>
      <c r="J47" s="399">
        <v>10867</v>
      </c>
      <c r="K47" s="5"/>
    </row>
    <row r="48" spans="1:11" ht="14.5" customHeight="1" x14ac:dyDescent="0.15">
      <c r="A48" s="5"/>
      <c r="B48" s="399">
        <v>10898</v>
      </c>
      <c r="C48" s="5"/>
      <c r="D48" s="5"/>
      <c r="E48" s="5"/>
      <c r="F48" s="5"/>
      <c r="G48" s="5"/>
      <c r="H48" s="111">
        <v>2.5999999999999999E-3</v>
      </c>
      <c r="I48" s="437"/>
      <c r="J48" s="399">
        <v>10898</v>
      </c>
      <c r="K48" s="5"/>
    </row>
    <row r="49" spans="1:11" ht="14.5" customHeight="1" x14ac:dyDescent="0.15">
      <c r="A49" s="5"/>
      <c r="B49" s="399">
        <v>10928</v>
      </c>
      <c r="C49" s="5"/>
      <c r="D49" s="5"/>
      <c r="E49" s="5"/>
      <c r="F49" s="5"/>
      <c r="G49" s="5"/>
      <c r="H49" s="111">
        <v>3.0999999999999999E-3</v>
      </c>
      <c r="I49" s="437"/>
      <c r="J49" s="399">
        <v>10928</v>
      </c>
      <c r="K49" s="5"/>
    </row>
    <row r="50" spans="1:11" ht="14.5" customHeight="1" x14ac:dyDescent="0.15">
      <c r="A50" s="5"/>
      <c r="B50" s="399">
        <v>10959</v>
      </c>
      <c r="C50" s="5"/>
      <c r="D50" s="5"/>
      <c r="E50" s="5"/>
      <c r="F50" s="5"/>
      <c r="G50" s="5"/>
      <c r="H50" s="111">
        <v>2.8999999999999998E-3</v>
      </c>
      <c r="I50" s="437"/>
      <c r="J50" s="399">
        <v>10959</v>
      </c>
      <c r="K50" s="5"/>
    </row>
    <row r="51" spans="1:11" ht="14.5" customHeight="1" x14ac:dyDescent="0.15">
      <c r="A51" s="5"/>
      <c r="B51" s="399">
        <v>10990</v>
      </c>
      <c r="C51" s="5"/>
      <c r="D51" s="5"/>
      <c r="E51" s="5"/>
      <c r="F51" s="5"/>
      <c r="G51" s="5"/>
      <c r="H51" s="111">
        <v>2.5999999999999999E-3</v>
      </c>
      <c r="I51" s="437"/>
      <c r="J51" s="399">
        <v>10990</v>
      </c>
      <c r="K51" s="5"/>
    </row>
    <row r="52" spans="1:11" ht="14.5" customHeight="1" x14ac:dyDescent="0.15">
      <c r="A52" s="5"/>
      <c r="B52" s="399">
        <v>11018</v>
      </c>
      <c r="C52" s="5"/>
      <c r="D52" s="5"/>
      <c r="E52" s="5"/>
      <c r="F52" s="5"/>
      <c r="G52" s="5"/>
      <c r="H52" s="111">
        <v>2.8999999999999998E-3</v>
      </c>
      <c r="I52" s="437"/>
      <c r="J52" s="399">
        <v>11018</v>
      </c>
      <c r="K52" s="5"/>
    </row>
    <row r="53" spans="1:11" ht="14.5" customHeight="1" x14ac:dyDescent="0.15">
      <c r="A53" s="5"/>
      <c r="B53" s="399">
        <v>11049</v>
      </c>
      <c r="C53" s="5"/>
      <c r="D53" s="5"/>
      <c r="E53" s="5"/>
      <c r="F53" s="5"/>
      <c r="G53" s="5"/>
      <c r="H53" s="111">
        <v>2.7000000000000001E-3</v>
      </c>
      <c r="I53" s="437"/>
      <c r="J53" s="399">
        <v>11049</v>
      </c>
      <c r="K53" s="5"/>
    </row>
    <row r="54" spans="1:11" ht="14.5" customHeight="1" x14ac:dyDescent="0.15">
      <c r="A54" s="5"/>
      <c r="B54" s="399">
        <v>11079</v>
      </c>
      <c r="C54" s="5"/>
      <c r="D54" s="5"/>
      <c r="E54" s="5"/>
      <c r="F54" s="5"/>
      <c r="G54" s="5"/>
      <c r="H54" s="111">
        <v>2.7000000000000001E-3</v>
      </c>
      <c r="I54" s="437"/>
      <c r="J54" s="399">
        <v>11079</v>
      </c>
      <c r="K54" s="5"/>
    </row>
    <row r="55" spans="1:11" ht="14.5" customHeight="1" x14ac:dyDescent="0.15">
      <c r="A55" s="5"/>
      <c r="B55" s="399">
        <v>11110</v>
      </c>
      <c r="C55" s="5"/>
      <c r="D55" s="5"/>
      <c r="E55" s="5"/>
      <c r="F55" s="5"/>
      <c r="G55" s="5"/>
      <c r="H55" s="111">
        <v>2.8999999999999998E-3</v>
      </c>
      <c r="I55" s="437"/>
      <c r="J55" s="399">
        <v>11110</v>
      </c>
      <c r="K55" s="5"/>
    </row>
    <row r="56" spans="1:11" ht="14.5" customHeight="1" x14ac:dyDescent="0.15">
      <c r="A56" s="5"/>
      <c r="B56" s="399">
        <v>11140</v>
      </c>
      <c r="C56" s="5"/>
      <c r="D56" s="5"/>
      <c r="E56" s="5"/>
      <c r="F56" s="5"/>
      <c r="G56" s="5"/>
      <c r="H56" s="111">
        <v>2.8E-3</v>
      </c>
      <c r="I56" s="437"/>
      <c r="J56" s="399">
        <v>11140</v>
      </c>
      <c r="K56" s="5"/>
    </row>
    <row r="57" spans="1:11" ht="14.5" customHeight="1" x14ac:dyDescent="0.15">
      <c r="A57" s="5"/>
      <c r="B57" s="399">
        <v>11171</v>
      </c>
      <c r="C57" s="5"/>
      <c r="D57" s="5"/>
      <c r="E57" s="5"/>
      <c r="F57" s="5"/>
      <c r="G57" s="5"/>
      <c r="H57" s="111">
        <v>2.5999999999999999E-3</v>
      </c>
      <c r="I57" s="437"/>
      <c r="J57" s="399">
        <v>11171</v>
      </c>
      <c r="K57" s="5"/>
    </row>
    <row r="58" spans="1:11" ht="14.5" customHeight="1" x14ac:dyDescent="0.15">
      <c r="A58" s="5"/>
      <c r="B58" s="399">
        <v>11202</v>
      </c>
      <c r="C58" s="5"/>
      <c r="D58" s="5"/>
      <c r="E58" s="5"/>
      <c r="F58" s="5"/>
      <c r="G58" s="5"/>
      <c r="H58" s="111">
        <v>2.8999999999999998E-3</v>
      </c>
      <c r="I58" s="437"/>
      <c r="J58" s="399">
        <v>11202</v>
      </c>
      <c r="K58" s="5"/>
    </row>
    <row r="59" spans="1:11" ht="14.5" customHeight="1" x14ac:dyDescent="0.15">
      <c r="A59" s="5"/>
      <c r="B59" s="399">
        <v>11232</v>
      </c>
      <c r="C59" s="5"/>
      <c r="D59" s="5"/>
      <c r="E59" s="5"/>
      <c r="F59" s="5"/>
      <c r="G59" s="5"/>
      <c r="H59" s="111">
        <v>2.7000000000000001E-3</v>
      </c>
      <c r="I59" s="437"/>
      <c r="J59" s="399">
        <v>11232</v>
      </c>
      <c r="K59" s="5"/>
    </row>
    <row r="60" spans="1:11" ht="14.5" customHeight="1" x14ac:dyDescent="0.15">
      <c r="A60" s="5"/>
      <c r="B60" s="399">
        <v>11263</v>
      </c>
      <c r="C60" s="5"/>
      <c r="D60" s="5"/>
      <c r="E60" s="5"/>
      <c r="F60" s="5"/>
      <c r="G60" s="5"/>
      <c r="H60" s="111">
        <v>2.5999999999999999E-3</v>
      </c>
      <c r="I60" s="437"/>
      <c r="J60" s="399">
        <v>11263</v>
      </c>
      <c r="K60" s="5"/>
    </row>
    <row r="61" spans="1:11" ht="14.5" customHeight="1" x14ac:dyDescent="0.15">
      <c r="A61" s="5"/>
      <c r="B61" s="399">
        <v>11293</v>
      </c>
      <c r="C61" s="5"/>
      <c r="D61" s="5"/>
      <c r="E61" s="5"/>
      <c r="F61" s="5"/>
      <c r="G61" s="5"/>
      <c r="H61" s="111">
        <v>2.8E-3</v>
      </c>
      <c r="I61" s="437"/>
      <c r="J61" s="399">
        <v>11293</v>
      </c>
      <c r="K61" s="5"/>
    </row>
    <row r="62" spans="1:11" ht="14.5" customHeight="1" x14ac:dyDescent="0.15">
      <c r="A62" s="5"/>
      <c r="B62" s="399">
        <v>11324</v>
      </c>
      <c r="C62" s="5"/>
      <c r="D62" s="5"/>
      <c r="E62" s="5"/>
      <c r="F62" s="5"/>
      <c r="G62" s="5"/>
      <c r="H62" s="111">
        <v>2.8E-3</v>
      </c>
      <c r="I62" s="437"/>
      <c r="J62" s="399">
        <v>11324</v>
      </c>
      <c r="K62" s="5"/>
    </row>
    <row r="63" spans="1:11" ht="14.5" customHeight="1" x14ac:dyDescent="0.15">
      <c r="A63" s="5"/>
      <c r="B63" s="399">
        <v>11355</v>
      </c>
      <c r="C63" s="5"/>
      <c r="D63" s="5"/>
      <c r="E63" s="5"/>
      <c r="F63" s="5"/>
      <c r="G63" s="5"/>
      <c r="H63" s="111">
        <v>2.5999999999999999E-3</v>
      </c>
      <c r="I63" s="437"/>
      <c r="J63" s="399">
        <v>11355</v>
      </c>
      <c r="K63" s="5"/>
    </row>
    <row r="64" spans="1:11" ht="14.5" customHeight="1" x14ac:dyDescent="0.15">
      <c r="A64" s="5"/>
      <c r="B64" s="399">
        <v>11383</v>
      </c>
      <c r="C64" s="5"/>
      <c r="D64" s="5"/>
      <c r="E64" s="5"/>
      <c r="F64" s="5"/>
      <c r="G64" s="5"/>
      <c r="H64" s="111">
        <v>2.8999999999999998E-3</v>
      </c>
      <c r="I64" s="437"/>
      <c r="J64" s="399">
        <v>11383</v>
      </c>
      <c r="K64" s="5"/>
    </row>
    <row r="65" spans="1:11" ht="14.5" customHeight="1" x14ac:dyDescent="0.15">
      <c r="A65" s="5"/>
      <c r="B65" s="399">
        <v>11414</v>
      </c>
      <c r="C65" s="5"/>
      <c r="D65" s="5"/>
      <c r="E65" s="5"/>
      <c r="F65" s="5"/>
      <c r="G65" s="5"/>
      <c r="H65" s="111">
        <v>2.7000000000000001E-3</v>
      </c>
      <c r="I65" s="437"/>
      <c r="J65" s="399">
        <v>11414</v>
      </c>
      <c r="K65" s="5"/>
    </row>
    <row r="66" spans="1:11" ht="14.5" customHeight="1" x14ac:dyDescent="0.15">
      <c r="A66" s="5"/>
      <c r="B66" s="399">
        <v>11444</v>
      </c>
      <c r="C66" s="5"/>
      <c r="D66" s="5"/>
      <c r="E66" s="5"/>
      <c r="F66" s="5"/>
      <c r="G66" s="5"/>
      <c r="H66" s="111">
        <v>2.5999999999999999E-3</v>
      </c>
      <c r="I66" s="437"/>
      <c r="J66" s="399">
        <v>11444</v>
      </c>
      <c r="K66" s="5"/>
    </row>
    <row r="67" spans="1:11" ht="14.5" customHeight="1" x14ac:dyDescent="0.15">
      <c r="A67" s="5"/>
      <c r="B67" s="399">
        <v>11475</v>
      </c>
      <c r="C67" s="5"/>
      <c r="D67" s="5"/>
      <c r="E67" s="5"/>
      <c r="F67" s="5"/>
      <c r="G67" s="5"/>
      <c r="H67" s="111">
        <v>2.8E-3</v>
      </c>
      <c r="I67" s="437"/>
      <c r="J67" s="399">
        <v>11475</v>
      </c>
      <c r="K67" s="5"/>
    </row>
    <row r="68" spans="1:11" ht="14.5" customHeight="1" x14ac:dyDescent="0.15">
      <c r="A68" s="5"/>
      <c r="B68" s="399">
        <v>11505</v>
      </c>
      <c r="C68" s="5"/>
      <c r="D68" s="5"/>
      <c r="E68" s="5"/>
      <c r="F68" s="5"/>
      <c r="G68" s="5"/>
      <c r="H68" s="111">
        <v>2.7000000000000001E-3</v>
      </c>
      <c r="I68" s="437"/>
      <c r="J68" s="399">
        <v>11505</v>
      </c>
      <c r="K68" s="5"/>
    </row>
    <row r="69" spans="1:11" ht="14.5" customHeight="1" x14ac:dyDescent="0.15">
      <c r="A69" s="5"/>
      <c r="B69" s="399">
        <v>11536</v>
      </c>
      <c r="C69" s="5"/>
      <c r="D69" s="5"/>
      <c r="E69" s="5"/>
      <c r="F69" s="5"/>
      <c r="G69" s="5"/>
      <c r="H69" s="111">
        <v>2.7000000000000001E-3</v>
      </c>
      <c r="I69" s="437"/>
      <c r="J69" s="399">
        <v>11536</v>
      </c>
      <c r="K69" s="5"/>
    </row>
    <row r="70" spans="1:11" ht="14.5" customHeight="1" x14ac:dyDescent="0.15">
      <c r="A70" s="5"/>
      <c r="B70" s="399">
        <v>11567</v>
      </c>
      <c r="C70" s="5"/>
      <c r="D70" s="5"/>
      <c r="E70" s="5"/>
      <c r="F70" s="5"/>
      <c r="G70" s="5"/>
      <c r="H70" s="111">
        <v>2.7000000000000001E-3</v>
      </c>
      <c r="I70" s="437"/>
      <c r="J70" s="399">
        <v>11567</v>
      </c>
      <c r="K70" s="5"/>
    </row>
    <row r="71" spans="1:11" ht="14.5" customHeight="1" x14ac:dyDescent="0.15">
      <c r="A71" s="5"/>
      <c r="B71" s="399">
        <v>11597</v>
      </c>
      <c r="C71" s="5"/>
      <c r="D71" s="5"/>
      <c r="E71" s="5"/>
      <c r="F71" s="5"/>
      <c r="G71" s="5"/>
      <c r="H71" s="111">
        <v>2.8999999999999998E-3</v>
      </c>
      <c r="I71" s="437"/>
      <c r="J71" s="399">
        <v>11597</v>
      </c>
      <c r="K71" s="5"/>
    </row>
    <row r="72" spans="1:11" ht="14.5" customHeight="1" x14ac:dyDescent="0.15">
      <c r="A72" s="5"/>
      <c r="B72" s="399">
        <v>11628</v>
      </c>
      <c r="C72" s="5"/>
      <c r="D72" s="5"/>
      <c r="E72" s="5"/>
      <c r="F72" s="5"/>
      <c r="G72" s="5"/>
      <c r="H72" s="111">
        <v>3.0999999999999999E-3</v>
      </c>
      <c r="I72" s="437"/>
      <c r="J72" s="399">
        <v>11628</v>
      </c>
      <c r="K72" s="5"/>
    </row>
    <row r="73" spans="1:11" ht="14.5" customHeight="1" x14ac:dyDescent="0.15">
      <c r="A73" s="5"/>
      <c r="B73" s="399">
        <v>11658</v>
      </c>
      <c r="C73" s="5"/>
      <c r="D73" s="5"/>
      <c r="E73" s="5"/>
      <c r="F73" s="5"/>
      <c r="G73" s="5"/>
      <c r="H73" s="111">
        <v>3.2000000000000002E-3</v>
      </c>
      <c r="I73" s="437"/>
      <c r="J73" s="399">
        <v>11658</v>
      </c>
      <c r="K73" s="5"/>
    </row>
    <row r="74" spans="1:11" ht="14.5" customHeight="1" x14ac:dyDescent="0.15">
      <c r="A74" s="5"/>
      <c r="B74" s="399">
        <v>11689</v>
      </c>
      <c r="C74" s="5"/>
      <c r="D74" s="5"/>
      <c r="E74" s="5"/>
      <c r="F74" s="5"/>
      <c r="G74" s="5"/>
      <c r="H74" s="111">
        <v>3.2000000000000002E-3</v>
      </c>
      <c r="I74" s="437"/>
      <c r="J74" s="399">
        <v>11689</v>
      </c>
      <c r="K74" s="5"/>
    </row>
    <row r="75" spans="1:11" ht="14.5" customHeight="1" x14ac:dyDescent="0.15">
      <c r="A75" s="5"/>
      <c r="B75" s="399">
        <v>11720</v>
      </c>
      <c r="C75" s="5"/>
      <c r="D75" s="5"/>
      <c r="E75" s="5"/>
      <c r="F75" s="5"/>
      <c r="G75" s="5"/>
      <c r="H75" s="111">
        <v>3.2000000000000002E-3</v>
      </c>
      <c r="I75" s="437"/>
      <c r="J75" s="399">
        <v>11720</v>
      </c>
      <c r="K75" s="5"/>
    </row>
    <row r="76" spans="1:11" ht="14.5" customHeight="1" x14ac:dyDescent="0.15">
      <c r="A76" s="5"/>
      <c r="B76" s="399">
        <v>11749</v>
      </c>
      <c r="C76" s="5"/>
      <c r="D76" s="5"/>
      <c r="E76" s="5"/>
      <c r="F76" s="5"/>
      <c r="G76" s="5"/>
      <c r="H76" s="111">
        <v>3.0999999999999999E-3</v>
      </c>
      <c r="I76" s="437"/>
      <c r="J76" s="399">
        <v>11749</v>
      </c>
      <c r="K76" s="5"/>
    </row>
    <row r="77" spans="1:11" ht="14.5" customHeight="1" x14ac:dyDescent="0.15">
      <c r="A77" s="5"/>
      <c r="B77" s="399">
        <v>11780</v>
      </c>
      <c r="C77" s="5"/>
      <c r="D77" s="5"/>
      <c r="E77" s="5"/>
      <c r="F77" s="5"/>
      <c r="G77" s="5"/>
      <c r="H77" s="111">
        <v>3.0000000000000001E-3</v>
      </c>
      <c r="I77" s="437"/>
      <c r="J77" s="399">
        <v>11780</v>
      </c>
      <c r="K77" s="5"/>
    </row>
    <row r="78" spans="1:11" ht="14.5" customHeight="1" x14ac:dyDescent="0.15">
      <c r="A78" s="5"/>
      <c r="B78" s="399">
        <v>11810</v>
      </c>
      <c r="C78" s="5"/>
      <c r="D78" s="5"/>
      <c r="E78" s="5"/>
      <c r="F78" s="5"/>
      <c r="G78" s="5"/>
      <c r="H78" s="111">
        <v>2.8E-3</v>
      </c>
      <c r="I78" s="437"/>
      <c r="J78" s="399">
        <v>11810</v>
      </c>
      <c r="K78" s="5"/>
    </row>
    <row r="79" spans="1:11" ht="14.5" customHeight="1" x14ac:dyDescent="0.15">
      <c r="A79" s="5"/>
      <c r="B79" s="399">
        <v>11841</v>
      </c>
      <c r="C79" s="5"/>
      <c r="D79" s="5"/>
      <c r="E79" s="5"/>
      <c r="F79" s="5"/>
      <c r="G79" s="5"/>
      <c r="H79" s="111">
        <v>2.8E-3</v>
      </c>
      <c r="I79" s="437"/>
      <c r="J79" s="399">
        <v>11841</v>
      </c>
      <c r="K79" s="5"/>
    </row>
    <row r="80" spans="1:11" ht="14.5" customHeight="1" x14ac:dyDescent="0.15">
      <c r="A80" s="5"/>
      <c r="B80" s="399">
        <v>11871</v>
      </c>
      <c r="C80" s="5"/>
      <c r="D80" s="5"/>
      <c r="E80" s="5"/>
      <c r="F80" s="5"/>
      <c r="G80" s="5"/>
      <c r="H80" s="111">
        <v>2.8E-3</v>
      </c>
      <c r="I80" s="437"/>
      <c r="J80" s="399">
        <v>11871</v>
      </c>
      <c r="K80" s="5"/>
    </row>
    <row r="81" spans="1:11" ht="14.5" customHeight="1" x14ac:dyDescent="0.15">
      <c r="A81" s="5"/>
      <c r="B81" s="399">
        <v>11902</v>
      </c>
      <c r="C81" s="5"/>
      <c r="D81" s="5"/>
      <c r="E81" s="5"/>
      <c r="F81" s="5"/>
      <c r="G81" s="5"/>
      <c r="H81" s="111">
        <v>2.8E-3</v>
      </c>
      <c r="I81" s="437"/>
      <c r="J81" s="399">
        <v>11902</v>
      </c>
      <c r="K81" s="5"/>
    </row>
    <row r="82" spans="1:11" ht="14.5" customHeight="1" x14ac:dyDescent="0.15">
      <c r="A82" s="5"/>
      <c r="B82" s="399">
        <v>11933</v>
      </c>
      <c r="C82" s="5"/>
      <c r="D82" s="5"/>
      <c r="E82" s="5"/>
      <c r="F82" s="5"/>
      <c r="G82" s="5"/>
      <c r="H82" s="111">
        <v>2.5999999999999999E-3</v>
      </c>
      <c r="I82" s="437"/>
      <c r="J82" s="399">
        <v>11933</v>
      </c>
      <c r="K82" s="5"/>
    </row>
    <row r="83" spans="1:11" ht="14.5" customHeight="1" x14ac:dyDescent="0.15">
      <c r="A83" s="5"/>
      <c r="B83" s="399">
        <v>11963</v>
      </c>
      <c r="C83" s="5"/>
      <c r="D83" s="5"/>
      <c r="E83" s="5"/>
      <c r="F83" s="5"/>
      <c r="G83" s="5"/>
      <c r="H83" s="111">
        <v>2.7000000000000001E-3</v>
      </c>
      <c r="I83" s="437"/>
      <c r="J83" s="399">
        <v>11963</v>
      </c>
      <c r="K83" s="5"/>
    </row>
    <row r="84" spans="1:11" ht="14.5" customHeight="1" x14ac:dyDescent="0.15">
      <c r="A84" s="5"/>
      <c r="B84" s="399">
        <v>11994</v>
      </c>
      <c r="C84" s="5"/>
      <c r="D84" s="5"/>
      <c r="E84" s="5"/>
      <c r="F84" s="5"/>
      <c r="G84" s="5"/>
      <c r="H84" s="111">
        <v>2.5999999999999999E-3</v>
      </c>
      <c r="I84" s="437"/>
      <c r="J84" s="399">
        <v>11994</v>
      </c>
      <c r="K84" s="5"/>
    </row>
    <row r="85" spans="1:11" ht="14.5" customHeight="1" x14ac:dyDescent="0.15">
      <c r="A85" s="5"/>
      <c r="B85" s="399">
        <v>12024</v>
      </c>
      <c r="C85" s="5"/>
      <c r="D85" s="5"/>
      <c r="E85" s="5"/>
      <c r="F85" s="5"/>
      <c r="G85" s="5"/>
      <c r="H85" s="111">
        <v>2.7000000000000001E-3</v>
      </c>
      <c r="I85" s="437"/>
      <c r="J85" s="399">
        <v>12024</v>
      </c>
      <c r="K85" s="5"/>
    </row>
    <row r="86" spans="1:11" ht="14.5" customHeight="1" x14ac:dyDescent="0.15">
      <c r="A86" s="5"/>
      <c r="B86" s="399">
        <v>12055</v>
      </c>
      <c r="C86" s="5"/>
      <c r="D86" s="5"/>
      <c r="E86" s="5"/>
      <c r="F86" s="5"/>
      <c r="G86" s="5"/>
      <c r="H86" s="111">
        <v>2.7000000000000001E-3</v>
      </c>
      <c r="I86" s="437"/>
      <c r="J86" s="399">
        <v>12055</v>
      </c>
      <c r="K86" s="5"/>
    </row>
    <row r="87" spans="1:11" ht="14.5" customHeight="1" x14ac:dyDescent="0.15">
      <c r="A87" s="5"/>
      <c r="B87" s="399">
        <v>12086</v>
      </c>
      <c r="C87" s="5"/>
      <c r="D87" s="5"/>
      <c r="E87" s="5"/>
      <c r="F87" s="5"/>
      <c r="G87" s="5"/>
      <c r="H87" s="111">
        <v>2.3E-3</v>
      </c>
      <c r="I87" s="437"/>
      <c r="J87" s="399">
        <v>12086</v>
      </c>
      <c r="K87" s="5"/>
    </row>
    <row r="88" spans="1:11" ht="14.5" customHeight="1" x14ac:dyDescent="0.15">
      <c r="A88" s="5"/>
      <c r="B88" s="399">
        <v>12114</v>
      </c>
      <c r="C88" s="5"/>
      <c r="D88" s="5"/>
      <c r="E88" s="5"/>
      <c r="F88" s="5"/>
      <c r="G88" s="5"/>
      <c r="H88" s="111">
        <v>2.7000000000000001E-3</v>
      </c>
      <c r="I88" s="437"/>
      <c r="J88" s="399">
        <v>12114</v>
      </c>
      <c r="K88" s="5"/>
    </row>
    <row r="89" spans="1:11" ht="14.5" customHeight="1" x14ac:dyDescent="0.15">
      <c r="A89" s="5"/>
      <c r="B89" s="399">
        <v>12145</v>
      </c>
      <c r="C89" s="5"/>
      <c r="D89" s="5"/>
      <c r="E89" s="5"/>
      <c r="F89" s="5"/>
      <c r="G89" s="5"/>
      <c r="H89" s="111">
        <v>2.5000000000000001E-3</v>
      </c>
      <c r="I89" s="437"/>
      <c r="J89" s="399">
        <v>12145</v>
      </c>
      <c r="K89" s="5"/>
    </row>
    <row r="90" spans="1:11" ht="14.5" customHeight="1" x14ac:dyDescent="0.15">
      <c r="A90" s="5"/>
      <c r="B90" s="399">
        <v>12175</v>
      </c>
      <c r="C90" s="5"/>
      <c r="D90" s="5"/>
      <c r="E90" s="5"/>
      <c r="F90" s="5"/>
      <c r="G90" s="5"/>
      <c r="H90" s="111">
        <v>2.8E-3</v>
      </c>
      <c r="I90" s="437"/>
      <c r="J90" s="399">
        <v>12175</v>
      </c>
      <c r="K90" s="5"/>
    </row>
    <row r="91" spans="1:11" ht="14.5" customHeight="1" x14ac:dyDescent="0.15">
      <c r="A91" s="5"/>
      <c r="B91" s="399">
        <v>12206</v>
      </c>
      <c r="C91" s="5"/>
      <c r="D91" s="5"/>
      <c r="E91" s="5"/>
      <c r="F91" s="5"/>
      <c r="G91" s="5"/>
      <c r="H91" s="111">
        <v>2.5000000000000001E-3</v>
      </c>
      <c r="I91" s="437"/>
      <c r="J91" s="399">
        <v>12206</v>
      </c>
      <c r="K91" s="5"/>
    </row>
    <row r="92" spans="1:11" ht="14.5" customHeight="1" x14ac:dyDescent="0.15">
      <c r="A92" s="5"/>
      <c r="B92" s="399">
        <v>12236</v>
      </c>
      <c r="C92" s="5"/>
      <c r="D92" s="5"/>
      <c r="E92" s="5"/>
      <c r="F92" s="5"/>
      <c r="G92" s="5"/>
      <c r="H92" s="111">
        <v>2.5999999999999999E-3</v>
      </c>
      <c r="I92" s="437"/>
      <c r="J92" s="399">
        <v>12236</v>
      </c>
      <c r="K92" s="5"/>
    </row>
    <row r="93" spans="1:11" ht="14.5" customHeight="1" x14ac:dyDescent="0.15">
      <c r="A93" s="5"/>
      <c r="B93" s="399">
        <v>12267</v>
      </c>
      <c r="C93" s="5"/>
      <c r="D93" s="5"/>
      <c r="E93" s="5"/>
      <c r="F93" s="5"/>
      <c r="G93" s="5"/>
      <c r="H93" s="111">
        <v>2.5999999999999999E-3</v>
      </c>
      <c r="I93" s="437"/>
      <c r="J93" s="399">
        <v>12267</v>
      </c>
      <c r="K93" s="5"/>
    </row>
    <row r="94" spans="1:11" ht="14.5" customHeight="1" x14ac:dyDescent="0.15">
      <c r="A94" s="5"/>
      <c r="B94" s="399">
        <v>12298</v>
      </c>
      <c r="C94" s="5"/>
      <c r="D94" s="5"/>
      <c r="E94" s="5"/>
      <c r="F94" s="5"/>
      <c r="G94" s="5"/>
      <c r="H94" s="111">
        <v>2.5000000000000001E-3</v>
      </c>
      <c r="I94" s="437"/>
      <c r="J94" s="399">
        <v>12298</v>
      </c>
      <c r="K94" s="5"/>
    </row>
    <row r="95" spans="1:11" ht="14.5" customHeight="1" x14ac:dyDescent="0.15">
      <c r="A95" s="5"/>
      <c r="B95" s="399">
        <v>12328</v>
      </c>
      <c r="C95" s="5"/>
      <c r="D95" s="5"/>
      <c r="E95" s="5"/>
      <c r="F95" s="5"/>
      <c r="G95" s="5"/>
      <c r="H95" s="111">
        <v>2.5999999999999999E-3</v>
      </c>
      <c r="I95" s="437"/>
      <c r="J95" s="399">
        <v>12328</v>
      </c>
      <c r="K95" s="5"/>
    </row>
    <row r="96" spans="1:11" ht="14.5" customHeight="1" x14ac:dyDescent="0.15">
      <c r="A96" s="5"/>
      <c r="B96" s="399">
        <v>12359</v>
      </c>
      <c r="C96" s="5"/>
      <c r="D96" s="5"/>
      <c r="E96" s="5"/>
      <c r="F96" s="5"/>
      <c r="G96" s="5"/>
      <c r="H96" s="111">
        <v>2.5000000000000001E-3</v>
      </c>
      <c r="I96" s="437"/>
      <c r="J96" s="399">
        <v>12359</v>
      </c>
      <c r="K96" s="5"/>
    </row>
    <row r="97" spans="1:11" ht="14.5" customHeight="1" x14ac:dyDescent="0.15">
      <c r="A97" s="5"/>
      <c r="B97" s="399">
        <v>12389</v>
      </c>
      <c r="C97" s="5"/>
      <c r="D97" s="5"/>
      <c r="E97" s="5"/>
      <c r="F97" s="5"/>
      <c r="G97" s="5"/>
      <c r="H97" s="111">
        <v>2.8E-3</v>
      </c>
      <c r="I97" s="437"/>
      <c r="J97" s="399">
        <v>12389</v>
      </c>
      <c r="K97" s="5"/>
    </row>
    <row r="98" spans="1:11" ht="14.5" customHeight="1" x14ac:dyDescent="0.15">
      <c r="A98" s="5"/>
      <c r="B98" s="399">
        <v>12420</v>
      </c>
      <c r="C98" s="5"/>
      <c r="D98" s="5"/>
      <c r="E98" s="5"/>
      <c r="F98" s="5"/>
      <c r="G98" s="5"/>
      <c r="H98" s="111">
        <v>2.8999999999999998E-3</v>
      </c>
      <c r="I98" s="437"/>
      <c r="J98" s="399">
        <v>12420</v>
      </c>
      <c r="K98" s="5"/>
    </row>
    <row r="99" spans="1:11" ht="14.5" customHeight="1" x14ac:dyDescent="0.15">
      <c r="A99" s="5"/>
      <c r="B99" s="399">
        <v>12451</v>
      </c>
      <c r="C99" s="5"/>
      <c r="D99" s="5"/>
      <c r="E99" s="5"/>
      <c r="F99" s="5"/>
      <c r="G99" s="5"/>
      <c r="H99" s="111">
        <v>2.3999999999999998E-3</v>
      </c>
      <c r="I99" s="437"/>
      <c r="J99" s="399">
        <v>12451</v>
      </c>
      <c r="K99" s="5"/>
    </row>
    <row r="100" spans="1:11" ht="14.5" customHeight="1" x14ac:dyDescent="0.15">
      <c r="A100" s="5"/>
      <c r="B100" s="399">
        <v>12479</v>
      </c>
      <c r="C100" s="5"/>
      <c r="D100" s="5"/>
      <c r="E100" s="5"/>
      <c r="F100" s="5"/>
      <c r="G100" s="5"/>
      <c r="H100" s="111">
        <v>2.7000000000000001E-3</v>
      </c>
      <c r="I100" s="437"/>
      <c r="J100" s="399">
        <v>12479</v>
      </c>
      <c r="K100" s="5"/>
    </row>
    <row r="101" spans="1:11" ht="14.5" customHeight="1" x14ac:dyDescent="0.15">
      <c r="A101" s="5"/>
      <c r="B101" s="399">
        <v>12510</v>
      </c>
      <c r="C101" s="5"/>
      <c r="D101" s="5"/>
      <c r="E101" s="5"/>
      <c r="F101" s="5"/>
      <c r="G101" s="5"/>
      <c r="H101" s="111">
        <v>2.5000000000000001E-3</v>
      </c>
      <c r="I101" s="437"/>
      <c r="J101" s="399">
        <v>12510</v>
      </c>
      <c r="K101" s="5"/>
    </row>
    <row r="102" spans="1:11" ht="14.5" customHeight="1" x14ac:dyDescent="0.15">
      <c r="A102" s="5"/>
      <c r="B102" s="399">
        <v>12540</v>
      </c>
      <c r="C102" s="5"/>
      <c r="D102" s="5"/>
      <c r="E102" s="5"/>
      <c r="F102" s="5"/>
      <c r="G102" s="5"/>
      <c r="H102" s="111">
        <v>2.5000000000000001E-3</v>
      </c>
      <c r="I102" s="437"/>
      <c r="J102" s="399">
        <v>12540</v>
      </c>
      <c r="K102" s="5"/>
    </row>
    <row r="103" spans="1:11" ht="14.5" customHeight="1" x14ac:dyDescent="0.15">
      <c r="A103" s="5"/>
      <c r="B103" s="399">
        <v>12571</v>
      </c>
      <c r="C103" s="5"/>
      <c r="D103" s="5"/>
      <c r="E103" s="5"/>
      <c r="F103" s="5"/>
      <c r="G103" s="5"/>
      <c r="H103" s="111">
        <v>2.3999999999999998E-3</v>
      </c>
      <c r="I103" s="437"/>
      <c r="J103" s="399">
        <v>12571</v>
      </c>
      <c r="K103" s="5"/>
    </row>
    <row r="104" spans="1:11" ht="14.5" customHeight="1" x14ac:dyDescent="0.15">
      <c r="A104" s="5"/>
      <c r="B104" s="399">
        <v>12601</v>
      </c>
      <c r="C104" s="5"/>
      <c r="D104" s="5"/>
      <c r="E104" s="5"/>
      <c r="F104" s="5"/>
      <c r="G104" s="5"/>
      <c r="H104" s="111">
        <v>2.3999999999999998E-3</v>
      </c>
      <c r="I104" s="437"/>
      <c r="J104" s="399">
        <v>12601</v>
      </c>
      <c r="K104" s="5"/>
    </row>
    <row r="105" spans="1:11" ht="14.5" customHeight="1" x14ac:dyDescent="0.15">
      <c r="A105" s="5"/>
      <c r="B105" s="399">
        <v>12632</v>
      </c>
      <c r="C105" s="5"/>
      <c r="D105" s="5"/>
      <c r="E105" s="5"/>
      <c r="F105" s="5"/>
      <c r="G105" s="5"/>
      <c r="H105" s="111">
        <v>2.3999999999999998E-3</v>
      </c>
      <c r="I105" s="437"/>
      <c r="J105" s="399">
        <v>12632</v>
      </c>
      <c r="K105" s="5"/>
    </row>
    <row r="106" spans="1:11" ht="14.5" customHeight="1" x14ac:dyDescent="0.15">
      <c r="A106" s="5"/>
      <c r="B106" s="399">
        <v>12663</v>
      </c>
      <c r="C106" s="5"/>
      <c r="D106" s="5"/>
      <c r="E106" s="5"/>
      <c r="F106" s="5"/>
      <c r="G106" s="5"/>
      <c r="H106" s="111">
        <v>2.3E-3</v>
      </c>
      <c r="I106" s="437"/>
      <c r="J106" s="399">
        <v>12663</v>
      </c>
      <c r="K106" s="5"/>
    </row>
    <row r="107" spans="1:11" ht="14.5" customHeight="1" x14ac:dyDescent="0.15">
      <c r="A107" s="5"/>
      <c r="B107" s="399">
        <v>12693</v>
      </c>
      <c r="C107" s="5"/>
      <c r="D107" s="5"/>
      <c r="E107" s="5"/>
      <c r="F107" s="5"/>
      <c r="G107" s="5"/>
      <c r="H107" s="111">
        <v>2.7000000000000001E-3</v>
      </c>
      <c r="I107" s="437"/>
      <c r="J107" s="399">
        <v>12693</v>
      </c>
      <c r="K107" s="5"/>
    </row>
    <row r="108" spans="1:11" ht="14.5" customHeight="1" x14ac:dyDescent="0.15">
      <c r="A108" s="5"/>
      <c r="B108" s="399">
        <v>12724</v>
      </c>
      <c r="C108" s="5"/>
      <c r="D108" s="5"/>
      <c r="E108" s="5"/>
      <c r="F108" s="5"/>
      <c r="G108" s="5"/>
      <c r="H108" s="111">
        <v>2.5000000000000001E-3</v>
      </c>
      <c r="I108" s="437"/>
      <c r="J108" s="399">
        <v>12724</v>
      </c>
      <c r="K108" s="5"/>
    </row>
    <row r="109" spans="1:11" ht="14.5" customHeight="1" x14ac:dyDescent="0.15">
      <c r="A109" s="5"/>
      <c r="B109" s="399">
        <v>12754</v>
      </c>
      <c r="C109" s="5"/>
      <c r="D109" s="5"/>
      <c r="E109" s="5"/>
      <c r="F109" s="5"/>
      <c r="G109" s="5"/>
      <c r="H109" s="111">
        <v>2.5000000000000001E-3</v>
      </c>
      <c r="I109" s="437"/>
      <c r="J109" s="399">
        <v>12754</v>
      </c>
      <c r="K109" s="5"/>
    </row>
    <row r="110" spans="1:11" ht="14.5" customHeight="1" x14ac:dyDescent="0.15">
      <c r="A110" s="5"/>
      <c r="B110" s="399">
        <v>12785</v>
      </c>
      <c r="C110" s="5"/>
      <c r="D110" s="5"/>
      <c r="E110" s="5"/>
      <c r="F110" s="5"/>
      <c r="G110" s="5"/>
      <c r="H110" s="111">
        <v>2.5000000000000001E-3</v>
      </c>
      <c r="I110" s="437"/>
      <c r="J110" s="399">
        <v>12785</v>
      </c>
      <c r="K110" s="5"/>
    </row>
    <row r="111" spans="1:11" ht="14.5" customHeight="1" x14ac:dyDescent="0.15">
      <c r="A111" s="5"/>
      <c r="B111" s="399">
        <v>12816</v>
      </c>
      <c r="C111" s="5"/>
      <c r="D111" s="5"/>
      <c r="E111" s="5"/>
      <c r="F111" s="5"/>
      <c r="G111" s="5"/>
      <c r="H111" s="111">
        <v>2.0999999999999999E-3</v>
      </c>
      <c r="I111" s="437"/>
      <c r="J111" s="399">
        <v>12816</v>
      </c>
      <c r="K111" s="5"/>
    </row>
    <row r="112" spans="1:11" ht="14.5" customHeight="1" x14ac:dyDescent="0.15">
      <c r="A112" s="5"/>
      <c r="B112" s="399">
        <v>12844</v>
      </c>
      <c r="C112" s="5"/>
      <c r="D112" s="5"/>
      <c r="E112" s="5"/>
      <c r="F112" s="5"/>
      <c r="G112" s="5"/>
      <c r="H112" s="111">
        <v>2.2000000000000001E-3</v>
      </c>
      <c r="I112" s="437"/>
      <c r="J112" s="399">
        <v>12844</v>
      </c>
      <c r="K112" s="5"/>
    </row>
    <row r="113" spans="1:11" ht="14.5" customHeight="1" x14ac:dyDescent="0.15">
      <c r="A113" s="5"/>
      <c r="B113" s="399">
        <v>12875</v>
      </c>
      <c r="C113" s="5"/>
      <c r="D113" s="5"/>
      <c r="E113" s="5"/>
      <c r="F113" s="5"/>
      <c r="G113" s="5"/>
      <c r="H113" s="111">
        <v>2.3E-3</v>
      </c>
      <c r="I113" s="437"/>
      <c r="J113" s="399">
        <v>12875</v>
      </c>
      <c r="K113" s="5"/>
    </row>
    <row r="114" spans="1:11" ht="14.5" customHeight="1" x14ac:dyDescent="0.15">
      <c r="A114" s="5"/>
      <c r="B114" s="399">
        <v>12905</v>
      </c>
      <c r="C114" s="5"/>
      <c r="D114" s="5"/>
      <c r="E114" s="5"/>
      <c r="F114" s="5"/>
      <c r="G114" s="5"/>
      <c r="H114" s="111">
        <v>2.3E-3</v>
      </c>
      <c r="I114" s="437"/>
      <c r="J114" s="399">
        <v>12905</v>
      </c>
      <c r="K114" s="5"/>
    </row>
    <row r="115" spans="1:11" ht="14.5" customHeight="1" x14ac:dyDescent="0.15">
      <c r="A115" s="5"/>
      <c r="B115" s="399">
        <v>12936</v>
      </c>
      <c r="C115" s="5"/>
      <c r="D115" s="5"/>
      <c r="E115" s="5"/>
      <c r="F115" s="5"/>
      <c r="G115" s="5"/>
      <c r="H115" s="111">
        <v>2.2000000000000001E-3</v>
      </c>
      <c r="I115" s="437"/>
      <c r="J115" s="399">
        <v>12936</v>
      </c>
      <c r="K115" s="5"/>
    </row>
    <row r="116" spans="1:11" ht="14.5" customHeight="1" x14ac:dyDescent="0.15">
      <c r="A116" s="5"/>
      <c r="B116" s="399">
        <v>12966</v>
      </c>
      <c r="C116" s="5"/>
      <c r="D116" s="5"/>
      <c r="E116" s="5"/>
      <c r="F116" s="5"/>
      <c r="G116" s="5"/>
      <c r="H116" s="111">
        <v>2.3999999999999998E-3</v>
      </c>
      <c r="I116" s="437"/>
      <c r="J116" s="399">
        <v>12966</v>
      </c>
      <c r="K116" s="5"/>
    </row>
    <row r="117" spans="1:11" ht="14.5" customHeight="1" x14ac:dyDescent="0.15">
      <c r="A117" s="5"/>
      <c r="B117" s="399">
        <v>12997</v>
      </c>
      <c r="C117" s="5"/>
      <c r="D117" s="5"/>
      <c r="E117" s="5"/>
      <c r="F117" s="5"/>
      <c r="G117" s="5"/>
      <c r="H117" s="111">
        <v>2.3E-3</v>
      </c>
      <c r="I117" s="437"/>
      <c r="J117" s="399">
        <v>12997</v>
      </c>
      <c r="K117" s="5"/>
    </row>
    <row r="118" spans="1:11" ht="14.5" customHeight="1" x14ac:dyDescent="0.15">
      <c r="A118" s="5"/>
      <c r="B118" s="399">
        <v>13028</v>
      </c>
      <c r="C118" s="5"/>
      <c r="D118" s="5"/>
      <c r="E118" s="5"/>
      <c r="F118" s="5"/>
      <c r="G118" s="5"/>
      <c r="H118" s="111">
        <v>2.3E-3</v>
      </c>
      <c r="I118" s="437"/>
      <c r="J118" s="399">
        <v>13028</v>
      </c>
      <c r="K118" s="5"/>
    </row>
    <row r="119" spans="1:11" ht="14.5" customHeight="1" x14ac:dyDescent="0.15">
      <c r="A119" s="5"/>
      <c r="B119" s="399">
        <v>13058</v>
      </c>
      <c r="C119" s="5"/>
      <c r="D119" s="5"/>
      <c r="E119" s="5"/>
      <c r="F119" s="5"/>
      <c r="G119" s="5"/>
      <c r="H119" s="111">
        <v>2.3E-3</v>
      </c>
      <c r="I119" s="437"/>
      <c r="J119" s="399">
        <v>13058</v>
      </c>
      <c r="K119" s="5"/>
    </row>
    <row r="120" spans="1:11" ht="14.5" customHeight="1" x14ac:dyDescent="0.15">
      <c r="A120" s="5"/>
      <c r="B120" s="399">
        <v>13089</v>
      </c>
      <c r="C120" s="5"/>
      <c r="D120" s="5"/>
      <c r="E120" s="5"/>
      <c r="F120" s="5"/>
      <c r="G120" s="5"/>
      <c r="H120" s="111">
        <v>2.3999999999999998E-3</v>
      </c>
      <c r="I120" s="437"/>
      <c r="J120" s="399">
        <v>13089</v>
      </c>
      <c r="K120" s="5"/>
    </row>
    <row r="121" spans="1:11" ht="14.5" customHeight="1" x14ac:dyDescent="0.15">
      <c r="A121" s="5"/>
      <c r="B121" s="399">
        <v>13119</v>
      </c>
      <c r="C121" s="5"/>
      <c r="D121" s="5"/>
      <c r="E121" s="5"/>
      <c r="F121" s="5"/>
      <c r="G121" s="5"/>
      <c r="H121" s="111">
        <v>2.3999999999999998E-3</v>
      </c>
      <c r="I121" s="437"/>
      <c r="J121" s="399">
        <v>13119</v>
      </c>
      <c r="K121" s="5"/>
    </row>
    <row r="122" spans="1:11" ht="14.5" customHeight="1" x14ac:dyDescent="0.15">
      <c r="A122" s="5"/>
      <c r="B122" s="399">
        <v>13150</v>
      </c>
      <c r="C122" s="5"/>
      <c r="D122" s="5"/>
      <c r="E122" s="5"/>
      <c r="F122" s="5"/>
      <c r="G122" s="5"/>
      <c r="H122" s="111">
        <v>2.3999999999999998E-3</v>
      </c>
      <c r="I122" s="437"/>
      <c r="J122" s="399">
        <v>13150</v>
      </c>
      <c r="K122" s="5"/>
    </row>
    <row r="123" spans="1:11" ht="14.5" customHeight="1" x14ac:dyDescent="0.15">
      <c r="A123" s="5"/>
      <c r="B123" s="399">
        <v>13181</v>
      </c>
      <c r="C123" s="5"/>
      <c r="D123" s="5"/>
      <c r="E123" s="5"/>
      <c r="F123" s="5"/>
      <c r="G123" s="5"/>
      <c r="H123" s="111">
        <v>2.3E-3</v>
      </c>
      <c r="I123" s="437"/>
      <c r="J123" s="399">
        <v>13181</v>
      </c>
      <c r="K123" s="5"/>
    </row>
    <row r="124" spans="1:11" ht="14.5" customHeight="1" x14ac:dyDescent="0.15">
      <c r="A124" s="5"/>
      <c r="B124" s="399">
        <v>13210</v>
      </c>
      <c r="C124" s="5"/>
      <c r="D124" s="5"/>
      <c r="E124" s="5"/>
      <c r="F124" s="5"/>
      <c r="G124" s="5"/>
      <c r="H124" s="111">
        <v>2.3999999999999998E-3</v>
      </c>
      <c r="I124" s="437"/>
      <c r="J124" s="399">
        <v>13210</v>
      </c>
      <c r="K124" s="5"/>
    </row>
    <row r="125" spans="1:11" ht="14.5" customHeight="1" x14ac:dyDescent="0.15">
      <c r="A125" s="5"/>
      <c r="B125" s="399">
        <v>13241</v>
      </c>
      <c r="C125" s="5"/>
      <c r="D125" s="5"/>
      <c r="E125" s="5"/>
      <c r="F125" s="5"/>
      <c r="G125" s="5"/>
      <c r="H125" s="111">
        <v>2.2000000000000001E-3</v>
      </c>
      <c r="I125" s="437"/>
      <c r="J125" s="399">
        <v>13241</v>
      </c>
      <c r="K125" s="5"/>
    </row>
    <row r="126" spans="1:11" ht="14.5" customHeight="1" x14ac:dyDescent="0.15">
      <c r="A126" s="5"/>
      <c r="B126" s="399">
        <v>13271</v>
      </c>
      <c r="C126" s="5"/>
      <c r="D126" s="5"/>
      <c r="E126" s="5"/>
      <c r="F126" s="5"/>
      <c r="G126" s="5"/>
      <c r="H126" s="111">
        <v>2.2000000000000001E-3</v>
      </c>
      <c r="I126" s="437"/>
      <c r="J126" s="399">
        <v>13271</v>
      </c>
      <c r="K126" s="5"/>
    </row>
    <row r="127" spans="1:11" ht="14.5" customHeight="1" x14ac:dyDescent="0.15">
      <c r="A127" s="5"/>
      <c r="B127" s="399">
        <v>13302</v>
      </c>
      <c r="C127" s="5"/>
      <c r="D127" s="5"/>
      <c r="E127" s="5"/>
      <c r="F127" s="5"/>
      <c r="G127" s="5"/>
      <c r="H127" s="111">
        <v>2.3999999999999998E-3</v>
      </c>
      <c r="I127" s="437"/>
      <c r="J127" s="399">
        <v>13302</v>
      </c>
      <c r="K127" s="5"/>
    </row>
    <row r="128" spans="1:11" ht="14.5" customHeight="1" x14ac:dyDescent="0.15">
      <c r="A128" s="5"/>
      <c r="B128" s="399">
        <v>13332</v>
      </c>
      <c r="C128" s="5"/>
      <c r="D128" s="5"/>
      <c r="E128" s="5"/>
      <c r="F128" s="5"/>
      <c r="G128" s="5"/>
      <c r="H128" s="111">
        <v>2.3E-3</v>
      </c>
      <c r="I128" s="437"/>
      <c r="J128" s="399">
        <v>13332</v>
      </c>
      <c r="K128" s="5"/>
    </row>
    <row r="129" spans="1:11" ht="14.5" customHeight="1" x14ac:dyDescent="0.15">
      <c r="A129" s="5"/>
      <c r="B129" s="399">
        <v>13363</v>
      </c>
      <c r="C129" s="5"/>
      <c r="D129" s="5"/>
      <c r="E129" s="5"/>
      <c r="F129" s="5"/>
      <c r="G129" s="5"/>
      <c r="H129" s="111">
        <v>2.3E-3</v>
      </c>
      <c r="I129" s="437"/>
      <c r="J129" s="399">
        <v>13363</v>
      </c>
      <c r="K129" s="5"/>
    </row>
    <row r="130" spans="1:11" ht="14.5" customHeight="1" x14ac:dyDescent="0.15">
      <c r="A130" s="5"/>
      <c r="B130" s="399">
        <v>13394</v>
      </c>
      <c r="C130" s="5"/>
      <c r="D130" s="5"/>
      <c r="E130" s="5"/>
      <c r="F130" s="5"/>
      <c r="G130" s="5"/>
      <c r="H130" s="111">
        <v>2.0999999999999999E-3</v>
      </c>
      <c r="I130" s="437"/>
      <c r="J130" s="399">
        <v>13394</v>
      </c>
      <c r="K130" s="5"/>
    </row>
    <row r="131" spans="1:11" ht="14.5" customHeight="1" x14ac:dyDescent="0.15">
      <c r="A131" s="5"/>
      <c r="B131" s="399">
        <v>13424</v>
      </c>
      <c r="C131" s="5"/>
      <c r="D131" s="5"/>
      <c r="E131" s="5"/>
      <c r="F131" s="5"/>
      <c r="G131" s="5"/>
      <c r="H131" s="111">
        <v>2.3E-3</v>
      </c>
      <c r="I131" s="437"/>
      <c r="J131" s="399">
        <v>13424</v>
      </c>
      <c r="K131" s="5"/>
    </row>
    <row r="132" spans="1:11" ht="14.5" customHeight="1" x14ac:dyDescent="0.15">
      <c r="A132" s="5"/>
      <c r="B132" s="399">
        <v>13455</v>
      </c>
      <c r="C132" s="5"/>
      <c r="D132" s="5"/>
      <c r="E132" s="5"/>
      <c r="F132" s="5"/>
      <c r="G132" s="5"/>
      <c r="H132" s="111">
        <v>2.2000000000000001E-3</v>
      </c>
      <c r="I132" s="437"/>
      <c r="J132" s="399">
        <v>13455</v>
      </c>
      <c r="K132" s="5"/>
    </row>
    <row r="133" spans="1:11" ht="14.5" customHeight="1" x14ac:dyDescent="0.15">
      <c r="A133" s="5"/>
      <c r="B133" s="399">
        <v>13485</v>
      </c>
      <c r="C133" s="5"/>
      <c r="D133" s="5"/>
      <c r="E133" s="5"/>
      <c r="F133" s="5"/>
      <c r="G133" s="5"/>
      <c r="H133" s="111">
        <v>2.2000000000000001E-3</v>
      </c>
      <c r="I133" s="437"/>
      <c r="J133" s="399">
        <v>13485</v>
      </c>
      <c r="K133" s="5"/>
    </row>
    <row r="134" spans="1:11" ht="14.5" customHeight="1" x14ac:dyDescent="0.15">
      <c r="A134" s="5"/>
      <c r="B134" s="399">
        <v>13516</v>
      </c>
      <c r="C134" s="5"/>
      <c r="D134" s="5"/>
      <c r="E134" s="5"/>
      <c r="F134" s="5"/>
      <c r="G134" s="5"/>
      <c r="H134" s="111">
        <v>2.0999999999999999E-3</v>
      </c>
      <c r="I134" s="437"/>
      <c r="J134" s="399">
        <v>13516</v>
      </c>
      <c r="K134" s="5"/>
    </row>
    <row r="135" spans="1:11" ht="14.5" customHeight="1" x14ac:dyDescent="0.15">
      <c r="A135" s="5"/>
      <c r="B135" s="399">
        <v>13547</v>
      </c>
      <c r="C135" s="5"/>
      <c r="D135" s="5"/>
      <c r="E135" s="5"/>
      <c r="F135" s="5"/>
      <c r="G135" s="5"/>
      <c r="H135" s="111">
        <v>2E-3</v>
      </c>
      <c r="I135" s="437"/>
      <c r="J135" s="399">
        <v>13547</v>
      </c>
      <c r="K135" s="5"/>
    </row>
    <row r="136" spans="1:11" ht="14.5" customHeight="1" x14ac:dyDescent="0.15">
      <c r="A136" s="5"/>
      <c r="B136" s="399">
        <v>13575</v>
      </c>
      <c r="C136" s="5"/>
      <c r="D136" s="5"/>
      <c r="E136" s="5"/>
      <c r="F136" s="5"/>
      <c r="G136" s="5"/>
      <c r="H136" s="111">
        <v>2.2000000000000001E-3</v>
      </c>
      <c r="I136" s="437"/>
      <c r="J136" s="399">
        <v>13575</v>
      </c>
      <c r="K136" s="5"/>
    </row>
    <row r="137" spans="1:11" ht="14.5" customHeight="1" x14ac:dyDescent="0.15">
      <c r="A137" s="5"/>
      <c r="B137" s="399">
        <v>13606</v>
      </c>
      <c r="C137" s="5"/>
      <c r="D137" s="5"/>
      <c r="E137" s="5"/>
      <c r="F137" s="5"/>
      <c r="G137" s="5"/>
      <c r="H137" s="111">
        <v>2.3E-3</v>
      </c>
      <c r="I137" s="437"/>
      <c r="J137" s="399">
        <v>13606</v>
      </c>
      <c r="K137" s="5"/>
    </row>
    <row r="138" spans="1:11" ht="14.5" customHeight="1" x14ac:dyDescent="0.15">
      <c r="A138" s="5"/>
      <c r="B138" s="399">
        <v>13636</v>
      </c>
      <c r="C138" s="5"/>
      <c r="D138" s="5"/>
      <c r="E138" s="5"/>
      <c r="F138" s="5"/>
      <c r="G138" s="5"/>
      <c r="H138" s="111">
        <v>2.2000000000000001E-3</v>
      </c>
      <c r="I138" s="437"/>
      <c r="J138" s="399">
        <v>13636</v>
      </c>
      <c r="K138" s="5"/>
    </row>
    <row r="139" spans="1:11" ht="14.5" customHeight="1" x14ac:dyDescent="0.15">
      <c r="A139" s="5"/>
      <c r="B139" s="399">
        <v>13667</v>
      </c>
      <c r="C139" s="5"/>
      <c r="D139" s="5"/>
      <c r="E139" s="5"/>
      <c r="F139" s="5"/>
      <c r="G139" s="5"/>
      <c r="H139" s="111">
        <v>2.5000000000000001E-3</v>
      </c>
      <c r="I139" s="437"/>
      <c r="J139" s="399">
        <v>13667</v>
      </c>
      <c r="K139" s="5"/>
    </row>
    <row r="140" spans="1:11" ht="14.5" customHeight="1" x14ac:dyDescent="0.15">
      <c r="A140" s="5"/>
      <c r="B140" s="399">
        <v>13697</v>
      </c>
      <c r="C140" s="5"/>
      <c r="D140" s="5"/>
      <c r="E140" s="5"/>
      <c r="F140" s="5"/>
      <c r="G140" s="5"/>
      <c r="H140" s="111">
        <v>2.3999999999999998E-3</v>
      </c>
      <c r="I140" s="437"/>
      <c r="J140" s="399">
        <v>13697</v>
      </c>
      <c r="K140" s="5"/>
    </row>
    <row r="141" spans="1:11" ht="14.5" customHeight="1" x14ac:dyDescent="0.15">
      <c r="A141" s="5"/>
      <c r="B141" s="399">
        <v>13728</v>
      </c>
      <c r="C141" s="5"/>
      <c r="D141" s="5"/>
      <c r="E141" s="5"/>
      <c r="F141" s="5"/>
      <c r="G141" s="5"/>
      <c r="H141" s="111">
        <v>2.3E-3</v>
      </c>
      <c r="I141" s="437"/>
      <c r="J141" s="399">
        <v>13728</v>
      </c>
      <c r="K141" s="5"/>
    </row>
    <row r="142" spans="1:11" ht="14.5" customHeight="1" x14ac:dyDescent="0.15">
      <c r="A142" s="5"/>
      <c r="B142" s="399">
        <v>13759</v>
      </c>
      <c r="C142" s="5"/>
      <c r="D142" s="5"/>
      <c r="E142" s="5"/>
      <c r="F142" s="5"/>
      <c r="G142" s="5"/>
      <c r="H142" s="111">
        <v>2.3E-3</v>
      </c>
      <c r="I142" s="437"/>
      <c r="J142" s="399">
        <v>13759</v>
      </c>
      <c r="K142" s="5"/>
    </row>
    <row r="143" spans="1:11" ht="14.5" customHeight="1" x14ac:dyDescent="0.15">
      <c r="A143" s="5"/>
      <c r="B143" s="399">
        <v>13789</v>
      </c>
      <c r="C143" s="5"/>
      <c r="D143" s="5"/>
      <c r="E143" s="5"/>
      <c r="F143" s="5"/>
      <c r="G143" s="5"/>
      <c r="H143" s="111">
        <v>2.3E-3</v>
      </c>
      <c r="I143" s="437"/>
      <c r="J143" s="399">
        <v>13789</v>
      </c>
      <c r="K143" s="5"/>
    </row>
    <row r="144" spans="1:11" ht="14.5" customHeight="1" x14ac:dyDescent="0.15">
      <c r="A144" s="5"/>
      <c r="B144" s="399">
        <v>13820</v>
      </c>
      <c r="C144" s="5"/>
      <c r="D144" s="5"/>
      <c r="E144" s="5"/>
      <c r="F144" s="5"/>
      <c r="G144" s="5"/>
      <c r="H144" s="111">
        <v>2.3999999999999998E-3</v>
      </c>
      <c r="I144" s="437"/>
      <c r="J144" s="399">
        <v>13820</v>
      </c>
      <c r="K144" s="5"/>
    </row>
    <row r="145" spans="1:11" ht="14.5" customHeight="1" x14ac:dyDescent="0.15">
      <c r="A145" s="5"/>
      <c r="B145" s="399">
        <v>13850</v>
      </c>
      <c r="C145" s="5"/>
      <c r="D145" s="5"/>
      <c r="E145" s="5"/>
      <c r="F145" s="5"/>
      <c r="G145" s="5"/>
      <c r="H145" s="111">
        <v>2.3E-3</v>
      </c>
      <c r="I145" s="437"/>
      <c r="J145" s="399">
        <v>13850</v>
      </c>
      <c r="K145" s="5"/>
    </row>
    <row r="146" spans="1:11" ht="14.5" customHeight="1" x14ac:dyDescent="0.15">
      <c r="A146" s="5"/>
      <c r="B146" s="399">
        <v>13881</v>
      </c>
      <c r="C146" s="5"/>
      <c r="D146" s="5"/>
      <c r="E146" s="5"/>
      <c r="F146" s="5"/>
      <c r="G146" s="5"/>
      <c r="H146" s="111">
        <v>2.3E-3</v>
      </c>
      <c r="I146" s="437"/>
      <c r="J146" s="399">
        <v>13881</v>
      </c>
      <c r="K146" s="5"/>
    </row>
    <row r="147" spans="1:11" ht="14.5" customHeight="1" x14ac:dyDescent="0.15">
      <c r="A147" s="5"/>
      <c r="B147" s="399">
        <v>13912</v>
      </c>
      <c r="C147" s="5"/>
      <c r="D147" s="5"/>
      <c r="E147" s="5"/>
      <c r="F147" s="5"/>
      <c r="G147" s="5"/>
      <c r="H147" s="111">
        <v>2.0999999999999999E-3</v>
      </c>
      <c r="I147" s="437"/>
      <c r="J147" s="399">
        <v>13912</v>
      </c>
      <c r="K147" s="5"/>
    </row>
    <row r="148" spans="1:11" ht="14.5" customHeight="1" x14ac:dyDescent="0.15">
      <c r="A148" s="5"/>
      <c r="B148" s="399">
        <v>13940</v>
      </c>
      <c r="C148" s="5"/>
      <c r="D148" s="5"/>
      <c r="E148" s="5"/>
      <c r="F148" s="5"/>
      <c r="G148" s="5"/>
      <c r="H148" s="111">
        <v>2.3E-3</v>
      </c>
      <c r="I148" s="437"/>
      <c r="J148" s="399">
        <v>13940</v>
      </c>
      <c r="K148" s="5"/>
    </row>
    <row r="149" spans="1:11" ht="14.5" customHeight="1" x14ac:dyDescent="0.15">
      <c r="A149" s="5"/>
      <c r="B149" s="399">
        <v>13971</v>
      </c>
      <c r="C149" s="5"/>
      <c r="D149" s="5"/>
      <c r="E149" s="5"/>
      <c r="F149" s="5"/>
      <c r="G149" s="5"/>
      <c r="H149" s="111">
        <v>2.2000000000000001E-3</v>
      </c>
      <c r="I149" s="437"/>
      <c r="J149" s="399">
        <v>13971</v>
      </c>
      <c r="K149" s="5"/>
    </row>
    <row r="150" spans="1:11" ht="14.5" customHeight="1" x14ac:dyDescent="0.15">
      <c r="A150" s="5"/>
      <c r="B150" s="399">
        <v>14001</v>
      </c>
      <c r="C150" s="5"/>
      <c r="D150" s="5"/>
      <c r="E150" s="5"/>
      <c r="F150" s="5"/>
      <c r="G150" s="5"/>
      <c r="H150" s="111">
        <v>2.2000000000000001E-3</v>
      </c>
      <c r="I150" s="437"/>
      <c r="J150" s="399">
        <v>14001</v>
      </c>
      <c r="K150" s="5"/>
    </row>
    <row r="151" spans="1:11" ht="14.5" customHeight="1" x14ac:dyDescent="0.15">
      <c r="A151" s="5"/>
      <c r="B151" s="399">
        <v>14032</v>
      </c>
      <c r="C151" s="5"/>
      <c r="D151" s="5"/>
      <c r="E151" s="5"/>
      <c r="F151" s="5"/>
      <c r="G151" s="5"/>
      <c r="H151" s="111">
        <v>2.0999999999999999E-3</v>
      </c>
      <c r="I151" s="437"/>
      <c r="J151" s="399">
        <v>14032</v>
      </c>
      <c r="K151" s="5"/>
    </row>
    <row r="152" spans="1:11" ht="14.5" customHeight="1" x14ac:dyDescent="0.15">
      <c r="A152" s="5"/>
      <c r="B152" s="399">
        <v>14062</v>
      </c>
      <c r="C152" s="5"/>
      <c r="D152" s="5"/>
      <c r="E152" s="5"/>
      <c r="F152" s="5"/>
      <c r="G152" s="5"/>
      <c r="H152" s="111">
        <v>2.0999999999999999E-3</v>
      </c>
      <c r="I152" s="437"/>
      <c r="J152" s="399">
        <v>14062</v>
      </c>
      <c r="K152" s="5"/>
    </row>
    <row r="153" spans="1:11" ht="14.5" customHeight="1" x14ac:dyDescent="0.15">
      <c r="A153" s="5"/>
      <c r="B153" s="399">
        <v>14093</v>
      </c>
      <c r="C153" s="5"/>
      <c r="D153" s="5"/>
      <c r="E153" s="5"/>
      <c r="F153" s="5"/>
      <c r="G153" s="5"/>
      <c r="H153" s="111">
        <v>2.2000000000000001E-3</v>
      </c>
      <c r="I153" s="437"/>
      <c r="J153" s="399">
        <v>14093</v>
      </c>
      <c r="K153" s="5"/>
    </row>
    <row r="154" spans="1:11" ht="14.5" customHeight="1" x14ac:dyDescent="0.15">
      <c r="A154" s="5"/>
      <c r="B154" s="399">
        <v>14124</v>
      </c>
      <c r="C154" s="5"/>
      <c r="D154" s="5"/>
      <c r="E154" s="5"/>
      <c r="F154" s="5"/>
      <c r="G154" s="5"/>
      <c r="H154" s="111">
        <v>2.0999999999999999E-3</v>
      </c>
      <c r="I154" s="437"/>
      <c r="J154" s="399">
        <v>14124</v>
      </c>
      <c r="K154" s="5"/>
    </row>
    <row r="155" spans="1:11" ht="14.5" customHeight="1" x14ac:dyDescent="0.15">
      <c r="A155" s="5"/>
      <c r="B155" s="399">
        <v>14154</v>
      </c>
      <c r="C155" s="5"/>
      <c r="D155" s="5"/>
      <c r="E155" s="5"/>
      <c r="F155" s="5"/>
      <c r="G155" s="5"/>
      <c r="H155" s="111">
        <v>2.2000000000000001E-3</v>
      </c>
      <c r="I155" s="437"/>
      <c r="J155" s="399">
        <v>14154</v>
      </c>
      <c r="K155" s="5"/>
    </row>
    <row r="156" spans="1:11" ht="14.5" customHeight="1" x14ac:dyDescent="0.15">
      <c r="A156" s="5"/>
      <c r="B156" s="399">
        <v>14185</v>
      </c>
      <c r="C156" s="5"/>
      <c r="D156" s="5"/>
      <c r="E156" s="5"/>
      <c r="F156" s="5"/>
      <c r="G156" s="5"/>
      <c r="H156" s="111">
        <v>2.0999999999999999E-3</v>
      </c>
      <c r="I156" s="437"/>
      <c r="J156" s="399">
        <v>14185</v>
      </c>
      <c r="K156" s="5"/>
    </row>
    <row r="157" spans="1:11" ht="14.5" customHeight="1" x14ac:dyDescent="0.15">
      <c r="A157" s="5"/>
      <c r="B157" s="399">
        <v>14215</v>
      </c>
      <c r="C157" s="5"/>
      <c r="D157" s="5"/>
      <c r="E157" s="5"/>
      <c r="F157" s="5"/>
      <c r="G157" s="5"/>
      <c r="H157" s="111">
        <v>2.2000000000000001E-3</v>
      </c>
      <c r="I157" s="437"/>
      <c r="J157" s="399">
        <v>14215</v>
      </c>
      <c r="K157" s="5"/>
    </row>
    <row r="158" spans="1:11" ht="14.5" customHeight="1" x14ac:dyDescent="0.15">
      <c r="A158" s="5"/>
      <c r="B158" s="399">
        <v>14246</v>
      </c>
      <c r="C158" s="5"/>
      <c r="D158" s="5"/>
      <c r="E158" s="5"/>
      <c r="F158" s="5"/>
      <c r="G158" s="5"/>
      <c r="H158" s="111">
        <v>2.0999999999999999E-3</v>
      </c>
      <c r="I158" s="437"/>
      <c r="J158" s="399">
        <v>14246</v>
      </c>
      <c r="K158" s="5"/>
    </row>
    <row r="159" spans="1:11" ht="14.5" customHeight="1" x14ac:dyDescent="0.15">
      <c r="A159" s="5"/>
      <c r="B159" s="399">
        <v>14277</v>
      </c>
      <c r="C159" s="5"/>
      <c r="D159" s="5"/>
      <c r="E159" s="5"/>
      <c r="F159" s="5"/>
      <c r="G159" s="5"/>
      <c r="H159" s="111">
        <v>1.9E-3</v>
      </c>
      <c r="I159" s="437"/>
      <c r="J159" s="399">
        <v>14277</v>
      </c>
      <c r="K159" s="5"/>
    </row>
    <row r="160" spans="1:11" ht="14.5" customHeight="1" x14ac:dyDescent="0.15">
      <c r="A160" s="5"/>
      <c r="B160" s="399">
        <v>14305</v>
      </c>
      <c r="C160" s="5"/>
      <c r="D160" s="5"/>
      <c r="E160" s="5"/>
      <c r="F160" s="5"/>
      <c r="G160" s="5"/>
      <c r="H160" s="111">
        <v>2.0999999999999999E-3</v>
      </c>
      <c r="I160" s="437"/>
      <c r="J160" s="399">
        <v>14305</v>
      </c>
      <c r="K160" s="5"/>
    </row>
    <row r="161" spans="1:11" ht="14.5" customHeight="1" x14ac:dyDescent="0.15">
      <c r="A161" s="5"/>
      <c r="B161" s="399">
        <v>14336</v>
      </c>
      <c r="C161" s="5"/>
      <c r="D161" s="5"/>
      <c r="E161" s="5"/>
      <c r="F161" s="5"/>
      <c r="G161" s="5"/>
      <c r="H161" s="111">
        <v>1.9E-3</v>
      </c>
      <c r="I161" s="437"/>
      <c r="J161" s="399">
        <v>14336</v>
      </c>
      <c r="K161" s="5"/>
    </row>
    <row r="162" spans="1:11" ht="14.5" customHeight="1" x14ac:dyDescent="0.15">
      <c r="A162" s="5"/>
      <c r="B162" s="399">
        <v>14366</v>
      </c>
      <c r="C162" s="5"/>
      <c r="D162" s="5"/>
      <c r="E162" s="5"/>
      <c r="F162" s="5"/>
      <c r="G162" s="5"/>
      <c r="H162" s="111">
        <v>2E-3</v>
      </c>
      <c r="I162" s="437"/>
      <c r="J162" s="399">
        <v>14366</v>
      </c>
      <c r="K162" s="5"/>
    </row>
    <row r="163" spans="1:11" ht="14.5" customHeight="1" x14ac:dyDescent="0.15">
      <c r="A163" s="5"/>
      <c r="B163" s="399">
        <v>14397</v>
      </c>
      <c r="C163" s="5"/>
      <c r="D163" s="5"/>
      <c r="E163" s="5"/>
      <c r="F163" s="5"/>
      <c r="G163" s="5"/>
      <c r="H163" s="111">
        <v>1.8E-3</v>
      </c>
      <c r="I163" s="437"/>
      <c r="J163" s="399">
        <v>14397</v>
      </c>
      <c r="K163" s="5"/>
    </row>
    <row r="164" spans="1:11" ht="14.5" customHeight="1" x14ac:dyDescent="0.15">
      <c r="A164" s="5"/>
      <c r="B164" s="399">
        <v>14427</v>
      </c>
      <c r="C164" s="5"/>
      <c r="D164" s="5"/>
      <c r="E164" s="5"/>
      <c r="F164" s="5"/>
      <c r="G164" s="5"/>
      <c r="H164" s="111">
        <v>1.9E-3</v>
      </c>
      <c r="I164" s="437"/>
      <c r="J164" s="399">
        <v>14427</v>
      </c>
      <c r="K164" s="5"/>
    </row>
    <row r="165" spans="1:11" ht="14.5" customHeight="1" x14ac:dyDescent="0.15">
      <c r="A165" s="5"/>
      <c r="B165" s="399">
        <v>14458</v>
      </c>
      <c r="C165" s="5"/>
      <c r="D165" s="5"/>
      <c r="E165" s="5"/>
      <c r="F165" s="5"/>
      <c r="G165" s="5"/>
      <c r="H165" s="111">
        <v>1.8E-3</v>
      </c>
      <c r="I165" s="437"/>
      <c r="J165" s="399">
        <v>14458</v>
      </c>
      <c r="K165" s="5"/>
    </row>
    <row r="166" spans="1:11" ht="14.5" customHeight="1" x14ac:dyDescent="0.15">
      <c r="A166" s="5"/>
      <c r="B166" s="399">
        <v>14489</v>
      </c>
      <c r="C166" s="5"/>
      <c r="D166" s="5"/>
      <c r="E166" s="5"/>
      <c r="F166" s="5"/>
      <c r="G166" s="5"/>
      <c r="H166" s="111">
        <v>1.9E-3</v>
      </c>
      <c r="I166" s="437"/>
      <c r="J166" s="399">
        <v>14489</v>
      </c>
      <c r="K166" s="5"/>
    </row>
    <row r="167" spans="1:11" ht="14.5" customHeight="1" x14ac:dyDescent="0.15">
      <c r="A167" s="5"/>
      <c r="B167" s="399">
        <v>14519</v>
      </c>
      <c r="C167" s="5"/>
      <c r="D167" s="5"/>
      <c r="E167" s="5"/>
      <c r="F167" s="5"/>
      <c r="G167" s="5"/>
      <c r="H167" s="111">
        <v>2.3E-3</v>
      </c>
      <c r="I167" s="437"/>
      <c r="J167" s="399">
        <v>14519</v>
      </c>
      <c r="K167" s="5"/>
    </row>
    <row r="168" spans="1:11" ht="14.5" customHeight="1" x14ac:dyDescent="0.15">
      <c r="A168" s="5"/>
      <c r="B168" s="399">
        <v>14550</v>
      </c>
      <c r="C168" s="5"/>
      <c r="D168" s="5"/>
      <c r="E168" s="5"/>
      <c r="F168" s="5"/>
      <c r="G168" s="5"/>
      <c r="H168" s="111">
        <v>2E-3</v>
      </c>
      <c r="I168" s="437"/>
      <c r="J168" s="399">
        <v>14550</v>
      </c>
      <c r="K168" s="5"/>
    </row>
    <row r="169" spans="1:11" ht="14.5" customHeight="1" x14ac:dyDescent="0.15">
      <c r="A169" s="5"/>
      <c r="B169" s="399">
        <v>14580</v>
      </c>
      <c r="C169" s="5"/>
      <c r="D169" s="5"/>
      <c r="E169" s="5"/>
      <c r="F169" s="5"/>
      <c r="G169" s="5"/>
      <c r="H169" s="111">
        <v>1.9E-3</v>
      </c>
      <c r="I169" s="437"/>
      <c r="J169" s="399">
        <v>14580</v>
      </c>
      <c r="K169" s="5"/>
    </row>
    <row r="170" spans="1:11" ht="14.5" customHeight="1" x14ac:dyDescent="0.15">
      <c r="A170" s="5"/>
      <c r="B170" s="399">
        <v>14611</v>
      </c>
      <c r="C170" s="5"/>
      <c r="D170" s="5"/>
      <c r="E170" s="5"/>
      <c r="F170" s="5"/>
      <c r="G170" s="5"/>
      <c r="H170" s="111">
        <v>2E-3</v>
      </c>
      <c r="I170" s="437"/>
      <c r="J170" s="399">
        <v>14611</v>
      </c>
      <c r="K170" s="5"/>
    </row>
    <row r="171" spans="1:11" ht="14.5" customHeight="1" x14ac:dyDescent="0.15">
      <c r="A171" s="5"/>
      <c r="B171" s="399">
        <v>14642</v>
      </c>
      <c r="C171" s="5"/>
      <c r="D171" s="5"/>
      <c r="E171" s="5"/>
      <c r="F171" s="5"/>
      <c r="G171" s="5"/>
      <c r="H171" s="111">
        <v>1.8E-3</v>
      </c>
      <c r="I171" s="437"/>
      <c r="J171" s="399">
        <v>14642</v>
      </c>
      <c r="K171" s="5"/>
    </row>
    <row r="172" spans="1:11" ht="14.5" customHeight="1" x14ac:dyDescent="0.15">
      <c r="A172" s="5"/>
      <c r="B172" s="399">
        <v>14671</v>
      </c>
      <c r="C172" s="5"/>
      <c r="D172" s="5"/>
      <c r="E172" s="5"/>
      <c r="F172" s="5"/>
      <c r="G172" s="5"/>
      <c r="H172" s="111">
        <v>1.9E-3</v>
      </c>
      <c r="I172" s="437"/>
      <c r="J172" s="399">
        <v>14671</v>
      </c>
      <c r="K172" s="5"/>
    </row>
    <row r="173" spans="1:11" ht="14.5" customHeight="1" x14ac:dyDescent="0.15">
      <c r="A173" s="5"/>
      <c r="B173" s="399">
        <v>14702</v>
      </c>
      <c r="C173" s="5"/>
      <c r="D173" s="5"/>
      <c r="E173" s="5"/>
      <c r="F173" s="5"/>
      <c r="G173" s="5"/>
      <c r="H173" s="111">
        <v>1.8E-3</v>
      </c>
      <c r="I173" s="437"/>
      <c r="J173" s="399">
        <v>14702</v>
      </c>
      <c r="K173" s="5"/>
    </row>
    <row r="174" spans="1:11" ht="14.5" customHeight="1" x14ac:dyDescent="0.15">
      <c r="A174" s="5"/>
      <c r="B174" s="399">
        <v>14732</v>
      </c>
      <c r="C174" s="5"/>
      <c r="D174" s="5"/>
      <c r="E174" s="5"/>
      <c r="F174" s="5"/>
      <c r="G174" s="5"/>
      <c r="H174" s="111">
        <v>1.9E-3</v>
      </c>
      <c r="I174" s="437"/>
      <c r="J174" s="399">
        <v>14732</v>
      </c>
      <c r="K174" s="5"/>
    </row>
    <row r="175" spans="1:11" ht="14.5" customHeight="1" x14ac:dyDescent="0.15">
      <c r="A175" s="5"/>
      <c r="B175" s="399">
        <v>14763</v>
      </c>
      <c r="C175" s="5"/>
      <c r="D175" s="5"/>
      <c r="E175" s="5"/>
      <c r="F175" s="5"/>
      <c r="G175" s="5"/>
      <c r="H175" s="111">
        <v>1.9E-3</v>
      </c>
      <c r="I175" s="437"/>
      <c r="J175" s="399">
        <v>14763</v>
      </c>
      <c r="K175" s="5"/>
    </row>
    <row r="176" spans="1:11" ht="14.5" customHeight="1" x14ac:dyDescent="0.15">
      <c r="A176" s="5"/>
      <c r="B176" s="399">
        <v>14793</v>
      </c>
      <c r="C176" s="5"/>
      <c r="D176" s="5"/>
      <c r="E176" s="5"/>
      <c r="F176" s="5"/>
      <c r="G176" s="5"/>
      <c r="H176" s="111">
        <v>2E-3</v>
      </c>
      <c r="I176" s="437"/>
      <c r="J176" s="399">
        <v>14793</v>
      </c>
      <c r="K176" s="5"/>
    </row>
    <row r="177" spans="1:11" ht="14.5" customHeight="1" x14ac:dyDescent="0.15">
      <c r="A177" s="5"/>
      <c r="B177" s="399">
        <v>14824</v>
      </c>
      <c r="C177" s="5"/>
      <c r="D177" s="5"/>
      <c r="E177" s="5"/>
      <c r="F177" s="5"/>
      <c r="G177" s="5"/>
      <c r="H177" s="111">
        <v>1.9E-3</v>
      </c>
      <c r="I177" s="437"/>
      <c r="J177" s="399">
        <v>14824</v>
      </c>
      <c r="K177" s="5"/>
    </row>
    <row r="178" spans="1:11" ht="14.5" customHeight="1" x14ac:dyDescent="0.15">
      <c r="A178" s="5"/>
      <c r="B178" s="399">
        <v>14855</v>
      </c>
      <c r="C178" s="5"/>
      <c r="D178" s="5"/>
      <c r="E178" s="5"/>
      <c r="F178" s="5"/>
      <c r="G178" s="5"/>
      <c r="H178" s="111">
        <v>1.8E-3</v>
      </c>
      <c r="I178" s="437"/>
      <c r="J178" s="399">
        <v>14855</v>
      </c>
      <c r="K178" s="5"/>
    </row>
    <row r="179" spans="1:11" ht="14.5" customHeight="1" x14ac:dyDescent="0.15">
      <c r="A179" s="5"/>
      <c r="B179" s="399">
        <v>14885</v>
      </c>
      <c r="C179" s="5"/>
      <c r="D179" s="5"/>
      <c r="E179" s="5"/>
      <c r="F179" s="5"/>
      <c r="G179" s="5"/>
      <c r="H179" s="111">
        <v>1.8E-3</v>
      </c>
      <c r="I179" s="437"/>
      <c r="J179" s="399">
        <v>14885</v>
      </c>
      <c r="K179" s="5"/>
    </row>
    <row r="180" spans="1:11" ht="14.5" customHeight="1" x14ac:dyDescent="0.15">
      <c r="A180" s="5"/>
      <c r="B180" s="399">
        <v>14916</v>
      </c>
      <c r="C180" s="5"/>
      <c r="D180" s="5"/>
      <c r="E180" s="5"/>
      <c r="F180" s="5"/>
      <c r="G180" s="5"/>
      <c r="H180" s="111">
        <v>1.8E-3</v>
      </c>
      <c r="I180" s="437"/>
      <c r="J180" s="399">
        <v>14916</v>
      </c>
      <c r="K180" s="5"/>
    </row>
    <row r="181" spans="1:11" ht="14.5" customHeight="1" x14ac:dyDescent="0.15">
      <c r="A181" s="5"/>
      <c r="B181" s="399">
        <v>14946</v>
      </c>
      <c r="C181" s="5"/>
      <c r="D181" s="5"/>
      <c r="E181" s="5"/>
      <c r="F181" s="5"/>
      <c r="G181" s="5"/>
      <c r="H181" s="111">
        <v>1.6999999999999999E-3</v>
      </c>
      <c r="I181" s="437"/>
      <c r="J181" s="399">
        <v>14946</v>
      </c>
      <c r="K181" s="5"/>
    </row>
    <row r="182" spans="1:11" ht="14.5" customHeight="1" x14ac:dyDescent="0.15">
      <c r="A182" s="5"/>
      <c r="B182" s="399">
        <v>14977</v>
      </c>
      <c r="C182" s="5"/>
      <c r="D182" s="5"/>
      <c r="E182" s="5"/>
      <c r="F182" s="5"/>
      <c r="G182" s="5"/>
      <c r="H182" s="111">
        <v>1.6000000000000001E-3</v>
      </c>
      <c r="I182" s="437"/>
      <c r="J182" s="399">
        <v>14977</v>
      </c>
      <c r="K182" s="5"/>
    </row>
    <row r="183" spans="1:11" ht="14.5" customHeight="1" x14ac:dyDescent="0.15">
      <c r="A183" s="5"/>
      <c r="B183" s="399">
        <v>15008</v>
      </c>
      <c r="C183" s="5"/>
      <c r="D183" s="5"/>
      <c r="E183" s="5"/>
      <c r="F183" s="5"/>
      <c r="G183" s="5"/>
      <c r="H183" s="111">
        <v>1.6000000000000001E-3</v>
      </c>
      <c r="I183" s="437"/>
      <c r="J183" s="399">
        <v>15008</v>
      </c>
      <c r="K183" s="5"/>
    </row>
    <row r="184" spans="1:11" ht="14.5" customHeight="1" x14ac:dyDescent="0.15">
      <c r="A184" s="5"/>
      <c r="B184" s="399">
        <v>15036</v>
      </c>
      <c r="C184" s="5"/>
      <c r="D184" s="5"/>
      <c r="E184" s="5"/>
      <c r="F184" s="5"/>
      <c r="G184" s="5"/>
      <c r="H184" s="111">
        <v>1.8E-3</v>
      </c>
      <c r="I184" s="437"/>
      <c r="J184" s="399">
        <v>15036</v>
      </c>
      <c r="K184" s="5"/>
    </row>
    <row r="185" spans="1:11" ht="14.5" customHeight="1" x14ac:dyDescent="0.15">
      <c r="A185" s="5"/>
      <c r="B185" s="399">
        <v>15067</v>
      </c>
      <c r="C185" s="5"/>
      <c r="D185" s="5"/>
      <c r="E185" s="5"/>
      <c r="F185" s="5"/>
      <c r="G185" s="5"/>
      <c r="H185" s="111">
        <v>1.6999999999999999E-3</v>
      </c>
      <c r="I185" s="437"/>
      <c r="J185" s="399">
        <v>15067</v>
      </c>
      <c r="K185" s="5"/>
    </row>
    <row r="186" spans="1:11" ht="14.5" customHeight="1" x14ac:dyDescent="0.15">
      <c r="A186" s="5"/>
      <c r="B186" s="399">
        <v>15097</v>
      </c>
      <c r="C186" s="5"/>
      <c r="D186" s="5"/>
      <c r="E186" s="5"/>
      <c r="F186" s="5"/>
      <c r="G186" s="5"/>
      <c r="H186" s="111">
        <v>1.6999999999999999E-3</v>
      </c>
      <c r="I186" s="437"/>
      <c r="J186" s="399">
        <v>15097</v>
      </c>
      <c r="K186" s="5"/>
    </row>
    <row r="187" spans="1:11" ht="14.5" customHeight="1" x14ac:dyDescent="0.15">
      <c r="A187" s="5"/>
      <c r="B187" s="399">
        <v>15128</v>
      </c>
      <c r="C187" s="5"/>
      <c r="D187" s="5"/>
      <c r="E187" s="5"/>
      <c r="F187" s="5"/>
      <c r="G187" s="5"/>
      <c r="H187" s="111">
        <v>1.6000000000000001E-3</v>
      </c>
      <c r="I187" s="437"/>
      <c r="J187" s="399">
        <v>15128</v>
      </c>
      <c r="K187" s="5"/>
    </row>
    <row r="188" spans="1:11" ht="14.5" customHeight="1" x14ac:dyDescent="0.15">
      <c r="A188" s="5"/>
      <c r="B188" s="399">
        <v>15158</v>
      </c>
      <c r="C188" s="5"/>
      <c r="D188" s="5"/>
      <c r="E188" s="5"/>
      <c r="F188" s="5"/>
      <c r="G188" s="5"/>
      <c r="H188" s="111">
        <v>1.6000000000000001E-3</v>
      </c>
      <c r="I188" s="437"/>
      <c r="J188" s="399">
        <v>15158</v>
      </c>
      <c r="K188" s="5"/>
    </row>
    <row r="189" spans="1:11" ht="14.5" customHeight="1" x14ac:dyDescent="0.15">
      <c r="A189" s="5"/>
      <c r="B189" s="399">
        <v>15189</v>
      </c>
      <c r="C189" s="5"/>
      <c r="D189" s="5"/>
      <c r="E189" s="5"/>
      <c r="F189" s="5"/>
      <c r="G189" s="5"/>
      <c r="H189" s="111">
        <v>1.6000000000000001E-3</v>
      </c>
      <c r="I189" s="437"/>
      <c r="J189" s="399">
        <v>15189</v>
      </c>
      <c r="K189" s="5"/>
    </row>
    <row r="190" spans="1:11" ht="14.5" customHeight="1" x14ac:dyDescent="0.15">
      <c r="A190" s="5"/>
      <c r="B190" s="399">
        <v>15220</v>
      </c>
      <c r="C190" s="5"/>
      <c r="D190" s="5"/>
      <c r="E190" s="5"/>
      <c r="F190" s="5"/>
      <c r="G190" s="5"/>
      <c r="H190" s="111">
        <v>1.6000000000000001E-3</v>
      </c>
      <c r="I190" s="437"/>
      <c r="J190" s="399">
        <v>15220</v>
      </c>
      <c r="K190" s="5"/>
    </row>
    <row r="191" spans="1:11" ht="14.5" customHeight="1" x14ac:dyDescent="0.15">
      <c r="A191" s="5"/>
      <c r="B191" s="399">
        <v>15250</v>
      </c>
      <c r="C191" s="5"/>
      <c r="D191" s="5"/>
      <c r="E191" s="5"/>
      <c r="F191" s="5"/>
      <c r="G191" s="5"/>
      <c r="H191" s="111">
        <v>1.6000000000000001E-3</v>
      </c>
      <c r="I191" s="437"/>
      <c r="J191" s="399">
        <v>15250</v>
      </c>
      <c r="K191" s="5"/>
    </row>
    <row r="192" spans="1:11" ht="14.5" customHeight="1" x14ac:dyDescent="0.15">
      <c r="A192" s="5"/>
      <c r="B192" s="399">
        <v>15281</v>
      </c>
      <c r="C192" s="5"/>
      <c r="D192" s="5"/>
      <c r="E192" s="5"/>
      <c r="F192" s="5"/>
      <c r="G192" s="5"/>
      <c r="H192" s="111">
        <v>1.4E-3</v>
      </c>
      <c r="I192" s="437"/>
      <c r="J192" s="399">
        <v>15281</v>
      </c>
      <c r="K192" s="5"/>
    </row>
    <row r="193" spans="1:11" ht="14.5" customHeight="1" x14ac:dyDescent="0.15">
      <c r="A193" s="5"/>
      <c r="B193" s="399">
        <v>15311</v>
      </c>
      <c r="C193" s="5"/>
      <c r="D193" s="5"/>
      <c r="E193" s="5"/>
      <c r="F193" s="5"/>
      <c r="G193" s="5"/>
      <c r="H193" s="111">
        <v>1.6000000000000001E-3</v>
      </c>
      <c r="I193" s="437"/>
      <c r="J193" s="399">
        <v>15311</v>
      </c>
      <c r="K193" s="5"/>
    </row>
    <row r="194" spans="1:11" ht="14.5" customHeight="1" x14ac:dyDescent="0.15">
      <c r="A194" s="5"/>
      <c r="B194" s="399">
        <v>15342</v>
      </c>
      <c r="C194" s="5"/>
      <c r="D194" s="5"/>
      <c r="E194" s="5"/>
      <c r="F194" s="5"/>
      <c r="G194" s="5"/>
      <c r="H194" s="111">
        <v>2.0999999999999999E-3</v>
      </c>
      <c r="I194" s="437"/>
      <c r="J194" s="399">
        <v>15342</v>
      </c>
      <c r="K194" s="5"/>
    </row>
    <row r="195" spans="1:11" ht="14.5" customHeight="1" x14ac:dyDescent="0.15">
      <c r="A195" s="5"/>
      <c r="B195" s="399">
        <v>15373</v>
      </c>
      <c r="C195" s="5"/>
      <c r="D195" s="5"/>
      <c r="E195" s="5"/>
      <c r="F195" s="5"/>
      <c r="G195" s="5"/>
      <c r="H195" s="111">
        <v>1.9E-3</v>
      </c>
      <c r="I195" s="437"/>
      <c r="J195" s="399">
        <v>15373</v>
      </c>
      <c r="K195" s="5"/>
    </row>
    <row r="196" spans="1:11" ht="14.5" customHeight="1" x14ac:dyDescent="0.15">
      <c r="A196" s="5"/>
      <c r="B196" s="399">
        <v>15401</v>
      </c>
      <c r="C196" s="5"/>
      <c r="D196" s="5"/>
      <c r="E196" s="5"/>
      <c r="F196" s="5"/>
      <c r="G196" s="5"/>
      <c r="H196" s="111">
        <v>2.0999999999999999E-3</v>
      </c>
      <c r="I196" s="437"/>
      <c r="J196" s="399">
        <v>15401</v>
      </c>
      <c r="K196" s="5"/>
    </row>
    <row r="197" spans="1:11" ht="14.5" customHeight="1" x14ac:dyDescent="0.15">
      <c r="A197" s="5"/>
      <c r="B197" s="399">
        <v>15432</v>
      </c>
      <c r="C197" s="5"/>
      <c r="D197" s="5"/>
      <c r="E197" s="5"/>
      <c r="F197" s="5"/>
      <c r="G197" s="5"/>
      <c r="H197" s="111">
        <v>2E-3</v>
      </c>
      <c r="I197" s="437"/>
      <c r="J197" s="399">
        <v>15432</v>
      </c>
      <c r="K197" s="5"/>
    </row>
    <row r="198" spans="1:11" ht="14.5" customHeight="1" x14ac:dyDescent="0.15">
      <c r="A198" s="5"/>
      <c r="B198" s="399">
        <v>15462</v>
      </c>
      <c r="C198" s="5"/>
      <c r="D198" s="5"/>
      <c r="E198" s="5"/>
      <c r="F198" s="5"/>
      <c r="G198" s="5"/>
      <c r="H198" s="111">
        <v>1.9E-3</v>
      </c>
      <c r="I198" s="437"/>
      <c r="J198" s="399">
        <v>15462</v>
      </c>
      <c r="K198" s="5"/>
    </row>
    <row r="199" spans="1:11" ht="14.5" customHeight="1" x14ac:dyDescent="0.15">
      <c r="A199" s="5"/>
      <c r="B199" s="399">
        <v>15493</v>
      </c>
      <c r="C199" s="5"/>
      <c r="D199" s="5"/>
      <c r="E199" s="5"/>
      <c r="F199" s="5"/>
      <c r="G199" s="5"/>
      <c r="H199" s="111">
        <v>2.0999999999999999E-3</v>
      </c>
      <c r="I199" s="437"/>
      <c r="J199" s="399">
        <v>15493</v>
      </c>
      <c r="K199" s="5"/>
    </row>
    <row r="200" spans="1:11" ht="14.5" customHeight="1" x14ac:dyDescent="0.15">
      <c r="A200" s="5"/>
      <c r="B200" s="399">
        <v>15523</v>
      </c>
      <c r="C200" s="5"/>
      <c r="D200" s="5"/>
      <c r="E200" s="5"/>
      <c r="F200" s="5"/>
      <c r="G200" s="5"/>
      <c r="H200" s="111">
        <v>2.0999999999999999E-3</v>
      </c>
      <c r="I200" s="437"/>
      <c r="J200" s="399">
        <v>15523</v>
      </c>
      <c r="K200" s="5"/>
    </row>
    <row r="201" spans="1:11" ht="14.5" customHeight="1" x14ac:dyDescent="0.15">
      <c r="A201" s="5"/>
      <c r="B201" s="399">
        <v>15554</v>
      </c>
      <c r="C201" s="5"/>
      <c r="D201" s="5"/>
      <c r="E201" s="5"/>
      <c r="F201" s="5"/>
      <c r="G201" s="5"/>
      <c r="H201" s="111">
        <v>2.0999999999999999E-3</v>
      </c>
      <c r="I201" s="437"/>
      <c r="J201" s="399">
        <v>15554</v>
      </c>
      <c r="K201" s="5"/>
    </row>
    <row r="202" spans="1:11" ht="14.5" customHeight="1" x14ac:dyDescent="0.15">
      <c r="A202" s="5"/>
      <c r="B202" s="399">
        <v>15585</v>
      </c>
      <c r="C202" s="5"/>
      <c r="D202" s="5"/>
      <c r="E202" s="5"/>
      <c r="F202" s="5"/>
      <c r="G202" s="5"/>
      <c r="H202" s="111">
        <v>2E-3</v>
      </c>
      <c r="I202" s="437"/>
      <c r="J202" s="399">
        <v>15585</v>
      </c>
      <c r="K202" s="5"/>
    </row>
    <row r="203" spans="1:11" ht="14.5" customHeight="1" x14ac:dyDescent="0.15">
      <c r="A203" s="5"/>
      <c r="B203" s="399">
        <v>15615</v>
      </c>
      <c r="C203" s="5"/>
      <c r="D203" s="5"/>
      <c r="E203" s="5"/>
      <c r="F203" s="5"/>
      <c r="G203" s="5"/>
      <c r="H203" s="111">
        <v>2.0999999999999999E-3</v>
      </c>
      <c r="I203" s="437"/>
      <c r="J203" s="399">
        <v>15615</v>
      </c>
      <c r="K203" s="5"/>
    </row>
    <row r="204" spans="1:11" ht="14.5" customHeight="1" x14ac:dyDescent="0.15">
      <c r="A204" s="5"/>
      <c r="B204" s="399">
        <v>15646</v>
      </c>
      <c r="C204" s="5"/>
      <c r="D204" s="5"/>
      <c r="E204" s="5"/>
      <c r="F204" s="5"/>
      <c r="G204" s="5"/>
      <c r="H204" s="111">
        <v>2E-3</v>
      </c>
      <c r="I204" s="437"/>
      <c r="J204" s="399">
        <v>15646</v>
      </c>
      <c r="K204" s="5"/>
    </row>
    <row r="205" spans="1:11" ht="14.5" customHeight="1" x14ac:dyDescent="0.15">
      <c r="A205" s="5"/>
      <c r="B205" s="399">
        <v>15676</v>
      </c>
      <c r="C205" s="5"/>
      <c r="D205" s="5"/>
      <c r="E205" s="5"/>
      <c r="F205" s="5"/>
      <c r="G205" s="5"/>
      <c r="H205" s="111">
        <v>2.0999999999999999E-3</v>
      </c>
      <c r="I205" s="437"/>
      <c r="J205" s="399">
        <v>15676</v>
      </c>
      <c r="K205" s="5"/>
    </row>
    <row r="206" spans="1:11" ht="14.5" customHeight="1" x14ac:dyDescent="0.15">
      <c r="A206" s="5"/>
      <c r="B206" s="399">
        <v>15707</v>
      </c>
      <c r="C206" s="5"/>
      <c r="D206" s="5"/>
      <c r="E206" s="5"/>
      <c r="F206" s="5"/>
      <c r="G206" s="5"/>
      <c r="H206" s="111">
        <v>2E-3</v>
      </c>
      <c r="I206" s="437"/>
      <c r="J206" s="399">
        <v>15707</v>
      </c>
      <c r="K206" s="5"/>
    </row>
    <row r="207" spans="1:11" ht="14.5" customHeight="1" x14ac:dyDescent="0.15">
      <c r="A207" s="5"/>
      <c r="B207" s="399">
        <v>15738</v>
      </c>
      <c r="C207" s="5"/>
      <c r="D207" s="5"/>
      <c r="E207" s="5"/>
      <c r="F207" s="5"/>
      <c r="G207" s="5"/>
      <c r="H207" s="111">
        <v>1.9E-3</v>
      </c>
      <c r="I207" s="437"/>
      <c r="J207" s="399">
        <v>15738</v>
      </c>
      <c r="K207" s="5"/>
    </row>
    <row r="208" spans="1:11" ht="14.5" customHeight="1" x14ac:dyDescent="0.15">
      <c r="A208" s="5"/>
      <c r="B208" s="399">
        <v>15766</v>
      </c>
      <c r="C208" s="5"/>
      <c r="D208" s="5"/>
      <c r="E208" s="5"/>
      <c r="F208" s="5"/>
      <c r="G208" s="5"/>
      <c r="H208" s="111">
        <v>2.0999999999999999E-3</v>
      </c>
      <c r="I208" s="437"/>
      <c r="J208" s="399">
        <v>15766</v>
      </c>
      <c r="K208" s="5"/>
    </row>
    <row r="209" spans="1:11" ht="14.5" customHeight="1" x14ac:dyDescent="0.15">
      <c r="A209" s="5"/>
      <c r="B209" s="399">
        <v>15797</v>
      </c>
      <c r="C209" s="5"/>
      <c r="D209" s="5"/>
      <c r="E209" s="5"/>
      <c r="F209" s="5"/>
      <c r="G209" s="5"/>
      <c r="H209" s="111">
        <v>2E-3</v>
      </c>
      <c r="I209" s="437"/>
      <c r="J209" s="399">
        <v>15797</v>
      </c>
      <c r="K209" s="5"/>
    </row>
    <row r="210" spans="1:11" ht="14.5" customHeight="1" x14ac:dyDescent="0.15">
      <c r="A210" s="5"/>
      <c r="B210" s="399">
        <v>15827</v>
      </c>
      <c r="C210" s="5"/>
      <c r="D210" s="5"/>
      <c r="E210" s="5"/>
      <c r="F210" s="5"/>
      <c r="G210" s="5"/>
      <c r="H210" s="111">
        <v>1.9E-3</v>
      </c>
      <c r="I210" s="437"/>
      <c r="J210" s="399">
        <v>15827</v>
      </c>
      <c r="K210" s="5"/>
    </row>
    <row r="211" spans="1:11" ht="14.5" customHeight="1" x14ac:dyDescent="0.15">
      <c r="A211" s="5"/>
      <c r="B211" s="399">
        <v>15858</v>
      </c>
      <c r="C211" s="5"/>
      <c r="D211" s="5"/>
      <c r="E211" s="5"/>
      <c r="F211" s="5"/>
      <c r="G211" s="5"/>
      <c r="H211" s="111">
        <v>2.0999999999999999E-3</v>
      </c>
      <c r="I211" s="437"/>
      <c r="J211" s="399">
        <v>15858</v>
      </c>
      <c r="K211" s="5"/>
    </row>
    <row r="212" spans="1:11" ht="14.5" customHeight="1" x14ac:dyDescent="0.15">
      <c r="A212" s="5"/>
      <c r="B212" s="399">
        <v>15888</v>
      </c>
      <c r="C212" s="5"/>
      <c r="D212" s="5"/>
      <c r="E212" s="5"/>
      <c r="F212" s="5"/>
      <c r="G212" s="5"/>
      <c r="H212" s="111">
        <v>2.0999999999999999E-3</v>
      </c>
      <c r="I212" s="437"/>
      <c r="J212" s="399">
        <v>15888</v>
      </c>
      <c r="K212" s="5"/>
    </row>
    <row r="213" spans="1:11" ht="14.5" customHeight="1" x14ac:dyDescent="0.15">
      <c r="A213" s="5"/>
      <c r="B213" s="399">
        <v>15919</v>
      </c>
      <c r="C213" s="5"/>
      <c r="D213" s="5"/>
      <c r="E213" s="5"/>
      <c r="F213" s="5"/>
      <c r="G213" s="5"/>
      <c r="H213" s="111">
        <v>2.0999999999999999E-3</v>
      </c>
      <c r="I213" s="437"/>
      <c r="J213" s="399">
        <v>15919</v>
      </c>
      <c r="K213" s="5"/>
    </row>
    <row r="214" spans="1:11" ht="14.5" customHeight="1" x14ac:dyDescent="0.15">
      <c r="A214" s="5"/>
      <c r="B214" s="399">
        <v>15950</v>
      </c>
      <c r="C214" s="5"/>
      <c r="D214" s="5"/>
      <c r="E214" s="5"/>
      <c r="F214" s="5"/>
      <c r="G214" s="5"/>
      <c r="H214" s="111">
        <v>2E-3</v>
      </c>
      <c r="I214" s="437"/>
      <c r="J214" s="399">
        <v>15950</v>
      </c>
      <c r="K214" s="5"/>
    </row>
    <row r="215" spans="1:11" ht="14.5" customHeight="1" x14ac:dyDescent="0.15">
      <c r="A215" s="5"/>
      <c r="B215" s="399">
        <v>15980</v>
      </c>
      <c r="C215" s="5"/>
      <c r="D215" s="5"/>
      <c r="E215" s="5"/>
      <c r="F215" s="5"/>
      <c r="G215" s="5"/>
      <c r="H215" s="111">
        <v>2E-3</v>
      </c>
      <c r="I215" s="437"/>
      <c r="J215" s="399">
        <v>15980</v>
      </c>
      <c r="K215" s="5"/>
    </row>
    <row r="216" spans="1:11" ht="14.5" customHeight="1" x14ac:dyDescent="0.15">
      <c r="A216" s="5"/>
      <c r="B216" s="399">
        <v>16011</v>
      </c>
      <c r="C216" s="5"/>
      <c r="D216" s="5"/>
      <c r="E216" s="5"/>
      <c r="F216" s="5"/>
      <c r="G216" s="5"/>
      <c r="H216" s="111">
        <v>2.0999999999999999E-3</v>
      </c>
      <c r="I216" s="437"/>
      <c r="J216" s="399">
        <v>16011</v>
      </c>
      <c r="K216" s="5"/>
    </row>
    <row r="217" spans="1:11" ht="14.5" customHeight="1" x14ac:dyDescent="0.15">
      <c r="A217" s="5"/>
      <c r="B217" s="399">
        <v>16041</v>
      </c>
      <c r="C217" s="5"/>
      <c r="D217" s="5"/>
      <c r="E217" s="5"/>
      <c r="F217" s="5"/>
      <c r="G217" s="5"/>
      <c r="H217" s="111">
        <v>2.0999999999999999E-3</v>
      </c>
      <c r="I217" s="437"/>
      <c r="J217" s="399">
        <v>16041</v>
      </c>
      <c r="K217" s="5"/>
    </row>
    <row r="218" spans="1:11" ht="14.5" customHeight="1" x14ac:dyDescent="0.15">
      <c r="A218" s="5"/>
      <c r="B218" s="399">
        <v>16072</v>
      </c>
      <c r="C218" s="5"/>
      <c r="D218" s="5"/>
      <c r="E218" s="5"/>
      <c r="F218" s="5"/>
      <c r="G218" s="5"/>
      <c r="H218" s="111">
        <v>2.0999999999999999E-3</v>
      </c>
      <c r="I218" s="437"/>
      <c r="J218" s="399">
        <v>16072</v>
      </c>
      <c r="K218" s="5"/>
    </row>
    <row r="219" spans="1:11" ht="14.5" customHeight="1" x14ac:dyDescent="0.15">
      <c r="A219" s="5"/>
      <c r="B219" s="399">
        <v>16103</v>
      </c>
      <c r="C219" s="5"/>
      <c r="D219" s="5"/>
      <c r="E219" s="5"/>
      <c r="F219" s="5"/>
      <c r="G219" s="5"/>
      <c r="H219" s="111">
        <v>2E-3</v>
      </c>
      <c r="I219" s="437"/>
      <c r="J219" s="399">
        <v>16103</v>
      </c>
      <c r="K219" s="5"/>
    </row>
    <row r="220" spans="1:11" ht="14.5" customHeight="1" x14ac:dyDescent="0.15">
      <c r="A220" s="5"/>
      <c r="B220" s="399">
        <v>16132</v>
      </c>
      <c r="C220" s="5"/>
      <c r="D220" s="5"/>
      <c r="E220" s="5"/>
      <c r="F220" s="5"/>
      <c r="G220" s="5"/>
      <c r="H220" s="111">
        <v>2.0999999999999999E-3</v>
      </c>
      <c r="I220" s="437"/>
      <c r="J220" s="399">
        <v>16132</v>
      </c>
      <c r="K220" s="5"/>
    </row>
    <row r="221" spans="1:11" ht="14.5" customHeight="1" x14ac:dyDescent="0.15">
      <c r="A221" s="5"/>
      <c r="B221" s="399">
        <v>16163</v>
      </c>
      <c r="C221" s="5"/>
      <c r="D221" s="5"/>
      <c r="E221" s="5"/>
      <c r="F221" s="5"/>
      <c r="G221" s="5"/>
      <c r="H221" s="111">
        <v>2E-3</v>
      </c>
      <c r="I221" s="437"/>
      <c r="J221" s="399">
        <v>16163</v>
      </c>
      <c r="K221" s="5"/>
    </row>
    <row r="222" spans="1:11" ht="14.5" customHeight="1" x14ac:dyDescent="0.15">
      <c r="A222" s="5"/>
      <c r="B222" s="399">
        <v>16193</v>
      </c>
      <c r="C222" s="5"/>
      <c r="D222" s="5"/>
      <c r="E222" s="5"/>
      <c r="F222" s="5"/>
      <c r="G222" s="5"/>
      <c r="H222" s="111">
        <v>2.2000000000000001E-3</v>
      </c>
      <c r="I222" s="437"/>
      <c r="J222" s="399">
        <v>16193</v>
      </c>
      <c r="K222" s="5"/>
    </row>
    <row r="223" spans="1:11" ht="14.5" customHeight="1" x14ac:dyDescent="0.15">
      <c r="A223" s="5"/>
      <c r="B223" s="399">
        <v>16224</v>
      </c>
      <c r="C223" s="5"/>
      <c r="D223" s="5"/>
      <c r="E223" s="5"/>
      <c r="F223" s="5"/>
      <c r="G223" s="5"/>
      <c r="H223" s="111">
        <v>2E-3</v>
      </c>
      <c r="I223" s="437"/>
      <c r="J223" s="399">
        <v>16224</v>
      </c>
      <c r="K223" s="5"/>
    </row>
    <row r="224" spans="1:11" ht="14.5" customHeight="1" x14ac:dyDescent="0.15">
      <c r="A224" s="5"/>
      <c r="B224" s="399">
        <v>16254</v>
      </c>
      <c r="C224" s="5"/>
      <c r="D224" s="5"/>
      <c r="E224" s="5"/>
      <c r="F224" s="5"/>
      <c r="G224" s="5"/>
      <c r="H224" s="111">
        <v>2.0999999999999999E-3</v>
      </c>
      <c r="I224" s="437"/>
      <c r="J224" s="399">
        <v>16254</v>
      </c>
      <c r="K224" s="5"/>
    </row>
    <row r="225" spans="1:11" ht="14.5" customHeight="1" x14ac:dyDescent="0.15">
      <c r="A225" s="5"/>
      <c r="B225" s="399">
        <v>16285</v>
      </c>
      <c r="C225" s="5"/>
      <c r="D225" s="5"/>
      <c r="E225" s="5"/>
      <c r="F225" s="5"/>
      <c r="G225" s="5"/>
      <c r="H225" s="111">
        <v>2.0999999999999999E-3</v>
      </c>
      <c r="I225" s="437"/>
      <c r="J225" s="399">
        <v>16285</v>
      </c>
      <c r="K225" s="5"/>
    </row>
    <row r="226" spans="1:11" ht="14.5" customHeight="1" x14ac:dyDescent="0.15">
      <c r="A226" s="5"/>
      <c r="B226" s="399">
        <v>16316</v>
      </c>
      <c r="C226" s="5"/>
      <c r="D226" s="5"/>
      <c r="E226" s="5"/>
      <c r="F226" s="5"/>
      <c r="G226" s="5"/>
      <c r="H226" s="111">
        <v>2E-3</v>
      </c>
      <c r="I226" s="437"/>
      <c r="J226" s="399">
        <v>16316</v>
      </c>
      <c r="K226" s="5"/>
    </row>
    <row r="227" spans="1:11" ht="14.5" customHeight="1" x14ac:dyDescent="0.15">
      <c r="A227" s="5"/>
      <c r="B227" s="399">
        <v>16346</v>
      </c>
      <c r="C227" s="5"/>
      <c r="D227" s="5"/>
      <c r="E227" s="5"/>
      <c r="F227" s="5"/>
      <c r="G227" s="5"/>
      <c r="H227" s="111">
        <v>2.0999999999999999E-3</v>
      </c>
      <c r="I227" s="437"/>
      <c r="J227" s="399">
        <v>16346</v>
      </c>
      <c r="K227" s="5"/>
    </row>
    <row r="228" spans="1:11" ht="14.5" customHeight="1" x14ac:dyDescent="0.15">
      <c r="A228" s="5"/>
      <c r="B228" s="399">
        <v>16377</v>
      </c>
      <c r="C228" s="5"/>
      <c r="D228" s="5"/>
      <c r="E228" s="5"/>
      <c r="F228" s="5"/>
      <c r="G228" s="5"/>
      <c r="H228" s="111">
        <v>2E-3</v>
      </c>
      <c r="I228" s="437"/>
      <c r="J228" s="399">
        <v>16377</v>
      </c>
      <c r="K228" s="5"/>
    </row>
    <row r="229" spans="1:11" ht="14.5" customHeight="1" x14ac:dyDescent="0.15">
      <c r="A229" s="5"/>
      <c r="B229" s="399">
        <v>16407</v>
      </c>
      <c r="C229" s="5"/>
      <c r="D229" s="5"/>
      <c r="E229" s="5"/>
      <c r="F229" s="5"/>
      <c r="G229" s="5"/>
      <c r="H229" s="111">
        <v>2E-3</v>
      </c>
      <c r="I229" s="437"/>
      <c r="J229" s="399">
        <v>16407</v>
      </c>
      <c r="K229" s="5"/>
    </row>
    <row r="230" spans="1:11" ht="14.5" customHeight="1" x14ac:dyDescent="0.15">
      <c r="A230" s="5"/>
      <c r="B230" s="399">
        <v>16438</v>
      </c>
      <c r="C230" s="5"/>
      <c r="D230" s="5"/>
      <c r="E230" s="5"/>
      <c r="F230" s="5"/>
      <c r="G230" s="5"/>
      <c r="H230" s="111">
        <v>2.0999999999999999E-3</v>
      </c>
      <c r="I230" s="437"/>
      <c r="J230" s="399">
        <v>16438</v>
      </c>
      <c r="K230" s="5"/>
    </row>
    <row r="231" spans="1:11" ht="14.5" customHeight="1" x14ac:dyDescent="0.15">
      <c r="A231" s="5"/>
      <c r="B231" s="399">
        <v>16469</v>
      </c>
      <c r="C231" s="5"/>
      <c r="D231" s="5"/>
      <c r="E231" s="5"/>
      <c r="F231" s="5"/>
      <c r="G231" s="5"/>
      <c r="H231" s="111">
        <v>1.8E-3</v>
      </c>
      <c r="I231" s="437"/>
      <c r="J231" s="399">
        <v>16469</v>
      </c>
      <c r="K231" s="5"/>
    </row>
    <row r="232" spans="1:11" ht="14.5" customHeight="1" x14ac:dyDescent="0.15">
      <c r="A232" s="5"/>
      <c r="B232" s="399">
        <v>16497</v>
      </c>
      <c r="C232" s="5"/>
      <c r="D232" s="5"/>
      <c r="E232" s="5"/>
      <c r="F232" s="5"/>
      <c r="G232" s="5"/>
      <c r="H232" s="111">
        <v>2E-3</v>
      </c>
      <c r="I232" s="437"/>
      <c r="J232" s="399">
        <v>16497</v>
      </c>
      <c r="K232" s="5"/>
    </row>
    <row r="233" spans="1:11" ht="14.5" customHeight="1" x14ac:dyDescent="0.15">
      <c r="A233" s="5"/>
      <c r="B233" s="399">
        <v>16528</v>
      </c>
      <c r="C233" s="5"/>
      <c r="D233" s="5"/>
      <c r="E233" s="5"/>
      <c r="F233" s="5"/>
      <c r="G233" s="5"/>
      <c r="H233" s="111">
        <v>1.9E-3</v>
      </c>
      <c r="I233" s="437"/>
      <c r="J233" s="399">
        <v>16528</v>
      </c>
      <c r="K233" s="5"/>
    </row>
    <row r="234" spans="1:11" ht="14.5" customHeight="1" x14ac:dyDescent="0.15">
      <c r="A234" s="5"/>
      <c r="B234" s="399">
        <v>16558</v>
      </c>
      <c r="C234" s="5"/>
      <c r="D234" s="5"/>
      <c r="E234" s="5"/>
      <c r="F234" s="5"/>
      <c r="G234" s="5"/>
      <c r="H234" s="111">
        <v>1.9E-3</v>
      </c>
      <c r="I234" s="437"/>
      <c r="J234" s="399">
        <v>16558</v>
      </c>
      <c r="K234" s="5"/>
    </row>
    <row r="235" spans="1:11" ht="14.5" customHeight="1" x14ac:dyDescent="0.15">
      <c r="A235" s="5"/>
      <c r="B235" s="399">
        <v>16589</v>
      </c>
      <c r="C235" s="5"/>
      <c r="D235" s="5"/>
      <c r="E235" s="5"/>
      <c r="F235" s="5"/>
      <c r="G235" s="5"/>
      <c r="H235" s="111">
        <v>1.9E-3</v>
      </c>
      <c r="I235" s="437"/>
      <c r="J235" s="399">
        <v>16589</v>
      </c>
      <c r="K235" s="5"/>
    </row>
    <row r="236" spans="1:11" ht="14.5" customHeight="1" x14ac:dyDescent="0.15">
      <c r="A236" s="5"/>
      <c r="B236" s="399">
        <v>16619</v>
      </c>
      <c r="C236" s="5"/>
      <c r="D236" s="5"/>
      <c r="E236" s="5"/>
      <c r="F236" s="5"/>
      <c r="G236" s="5"/>
      <c r="H236" s="111">
        <v>1.8E-3</v>
      </c>
      <c r="I236" s="437"/>
      <c r="J236" s="399">
        <v>16619</v>
      </c>
      <c r="K236" s="5"/>
    </row>
    <row r="237" spans="1:11" ht="14.5" customHeight="1" x14ac:dyDescent="0.15">
      <c r="A237" s="5"/>
      <c r="B237" s="399">
        <v>16650</v>
      </c>
      <c r="C237" s="5"/>
      <c r="D237" s="5"/>
      <c r="E237" s="5"/>
      <c r="F237" s="5"/>
      <c r="G237" s="5"/>
      <c r="H237" s="111">
        <v>1.9E-3</v>
      </c>
      <c r="I237" s="437"/>
      <c r="J237" s="399">
        <v>16650</v>
      </c>
      <c r="K237" s="5"/>
    </row>
    <row r="238" spans="1:11" ht="14.5" customHeight="1" x14ac:dyDescent="0.15">
      <c r="A238" s="5"/>
      <c r="B238" s="399">
        <v>16681</v>
      </c>
      <c r="C238" s="5"/>
      <c r="D238" s="5"/>
      <c r="E238" s="5"/>
      <c r="F238" s="5"/>
      <c r="G238" s="5"/>
      <c r="H238" s="111">
        <v>1.8E-3</v>
      </c>
      <c r="I238" s="437"/>
      <c r="J238" s="399">
        <v>16681</v>
      </c>
      <c r="K238" s="5"/>
    </row>
    <row r="239" spans="1:11" ht="14.5" customHeight="1" x14ac:dyDescent="0.15">
      <c r="A239" s="5"/>
      <c r="B239" s="399">
        <v>16711</v>
      </c>
      <c r="C239" s="5"/>
      <c r="D239" s="5"/>
      <c r="E239" s="5"/>
      <c r="F239" s="5"/>
      <c r="G239" s="5"/>
      <c r="H239" s="111">
        <v>1.9E-3</v>
      </c>
      <c r="I239" s="437"/>
      <c r="J239" s="399">
        <v>16711</v>
      </c>
      <c r="K239" s="5"/>
    </row>
    <row r="240" spans="1:11" ht="14.5" customHeight="1" x14ac:dyDescent="0.15">
      <c r="A240" s="5"/>
      <c r="B240" s="399">
        <v>16742</v>
      </c>
      <c r="C240" s="5"/>
      <c r="D240" s="5"/>
      <c r="E240" s="5"/>
      <c r="F240" s="5"/>
      <c r="G240" s="5"/>
      <c r="H240" s="111">
        <v>1.8E-3</v>
      </c>
      <c r="I240" s="437"/>
      <c r="J240" s="399">
        <v>16742</v>
      </c>
      <c r="K240" s="5"/>
    </row>
    <row r="241" spans="1:11" ht="14.5" customHeight="1" x14ac:dyDescent="0.15">
      <c r="A241" s="5"/>
      <c r="B241" s="399">
        <v>16772</v>
      </c>
      <c r="C241" s="5"/>
      <c r="D241" s="5"/>
      <c r="E241" s="5"/>
      <c r="F241" s="5"/>
      <c r="G241" s="5"/>
      <c r="H241" s="111">
        <v>1.8E-3</v>
      </c>
      <c r="I241" s="437"/>
      <c r="J241" s="399">
        <v>16772</v>
      </c>
      <c r="K241" s="5"/>
    </row>
    <row r="242" spans="1:11" ht="14.5" customHeight="1" x14ac:dyDescent="0.15">
      <c r="A242" s="5"/>
      <c r="B242" s="399">
        <v>16803</v>
      </c>
      <c r="C242" s="5"/>
      <c r="D242" s="5"/>
      <c r="E242" s="5"/>
      <c r="F242" s="5"/>
      <c r="G242" s="5"/>
      <c r="H242" s="111">
        <v>1.6999999999999999E-3</v>
      </c>
      <c r="I242" s="437"/>
      <c r="J242" s="399">
        <v>16803</v>
      </c>
      <c r="K242" s="5"/>
    </row>
    <row r="243" spans="1:11" ht="14.5" customHeight="1" x14ac:dyDescent="0.15">
      <c r="A243" s="5"/>
      <c r="B243" s="399">
        <v>16834</v>
      </c>
      <c r="C243" s="5"/>
      <c r="D243" s="5"/>
      <c r="E243" s="5"/>
      <c r="F243" s="5"/>
      <c r="G243" s="5"/>
      <c r="H243" s="111">
        <v>1.5E-3</v>
      </c>
      <c r="I243" s="437"/>
      <c r="J243" s="399">
        <v>16834</v>
      </c>
      <c r="K243" s="5"/>
    </row>
    <row r="244" spans="1:11" ht="14.5" customHeight="1" x14ac:dyDescent="0.15">
      <c r="A244" s="5"/>
      <c r="B244" s="399">
        <v>16862</v>
      </c>
      <c r="C244" s="5"/>
      <c r="D244" s="5"/>
      <c r="E244" s="5"/>
      <c r="F244" s="5"/>
      <c r="G244" s="5"/>
      <c r="H244" s="111">
        <v>1.6000000000000001E-3</v>
      </c>
      <c r="I244" s="437"/>
      <c r="J244" s="399">
        <v>16862</v>
      </c>
      <c r="K244" s="5"/>
    </row>
    <row r="245" spans="1:11" ht="14.5" customHeight="1" x14ac:dyDescent="0.15">
      <c r="A245" s="5"/>
      <c r="B245" s="399">
        <v>16893</v>
      </c>
      <c r="C245" s="5"/>
      <c r="D245" s="5"/>
      <c r="E245" s="5"/>
      <c r="F245" s="5"/>
      <c r="G245" s="5"/>
      <c r="H245" s="111">
        <v>1.6999999999999999E-3</v>
      </c>
      <c r="I245" s="437"/>
      <c r="J245" s="399">
        <v>16893</v>
      </c>
      <c r="K245" s="5"/>
    </row>
    <row r="246" spans="1:11" ht="14.5" customHeight="1" x14ac:dyDescent="0.15">
      <c r="A246" s="5"/>
      <c r="B246" s="399">
        <v>16923</v>
      </c>
      <c r="C246" s="5"/>
      <c r="D246" s="5"/>
      <c r="E246" s="5"/>
      <c r="F246" s="5"/>
      <c r="G246" s="5"/>
      <c r="H246" s="111">
        <v>1.8E-3</v>
      </c>
      <c r="I246" s="437"/>
      <c r="J246" s="399">
        <v>16923</v>
      </c>
      <c r="K246" s="5"/>
    </row>
    <row r="247" spans="1:11" ht="14.5" customHeight="1" x14ac:dyDescent="0.15">
      <c r="A247" s="5"/>
      <c r="B247" s="399">
        <v>16954</v>
      </c>
      <c r="C247" s="5"/>
      <c r="D247" s="5"/>
      <c r="E247" s="5"/>
      <c r="F247" s="5"/>
      <c r="G247" s="5"/>
      <c r="H247" s="111">
        <v>1.6000000000000001E-3</v>
      </c>
      <c r="I247" s="437"/>
      <c r="J247" s="399">
        <v>16954</v>
      </c>
      <c r="K247" s="5"/>
    </row>
    <row r="248" spans="1:11" ht="14.5" customHeight="1" x14ac:dyDescent="0.15">
      <c r="A248" s="5"/>
      <c r="B248" s="399">
        <v>16984</v>
      </c>
      <c r="C248" s="5"/>
      <c r="D248" s="5"/>
      <c r="E248" s="5"/>
      <c r="F248" s="5"/>
      <c r="G248" s="5"/>
      <c r="H248" s="111">
        <v>1.9E-3</v>
      </c>
      <c r="I248" s="437"/>
      <c r="J248" s="399">
        <v>16984</v>
      </c>
      <c r="K248" s="5"/>
    </row>
    <row r="249" spans="1:11" ht="14.5" customHeight="1" x14ac:dyDescent="0.15">
      <c r="A249" s="5"/>
      <c r="B249" s="399">
        <v>17015</v>
      </c>
      <c r="C249" s="5"/>
      <c r="D249" s="5"/>
      <c r="E249" s="5"/>
      <c r="F249" s="5"/>
      <c r="G249" s="5"/>
      <c r="H249" s="111">
        <v>1.6999999999999999E-3</v>
      </c>
      <c r="I249" s="437"/>
      <c r="J249" s="399">
        <v>17015</v>
      </c>
      <c r="K249" s="5"/>
    </row>
    <row r="250" spans="1:11" ht="14.5" customHeight="1" x14ac:dyDescent="0.15">
      <c r="A250" s="5"/>
      <c r="B250" s="399">
        <v>17046</v>
      </c>
      <c r="C250" s="5"/>
      <c r="D250" s="5"/>
      <c r="E250" s="5"/>
      <c r="F250" s="5"/>
      <c r="G250" s="5"/>
      <c r="H250" s="111">
        <v>1.8E-3</v>
      </c>
      <c r="I250" s="437"/>
      <c r="J250" s="399">
        <v>17046</v>
      </c>
      <c r="K250" s="5"/>
    </row>
    <row r="251" spans="1:11" ht="14.5" customHeight="1" x14ac:dyDescent="0.15">
      <c r="A251" s="5"/>
      <c r="B251" s="399">
        <v>17076</v>
      </c>
      <c r="C251" s="5"/>
      <c r="D251" s="5"/>
      <c r="E251" s="5"/>
      <c r="F251" s="5"/>
      <c r="G251" s="5"/>
      <c r="H251" s="111">
        <v>1.9E-3</v>
      </c>
      <c r="I251" s="437"/>
      <c r="J251" s="399">
        <v>17076</v>
      </c>
      <c r="K251" s="5"/>
    </row>
    <row r="252" spans="1:11" ht="14.5" customHeight="1" x14ac:dyDescent="0.15">
      <c r="A252" s="5"/>
      <c r="B252" s="399">
        <v>17107</v>
      </c>
      <c r="C252" s="5"/>
      <c r="D252" s="5"/>
      <c r="E252" s="5"/>
      <c r="F252" s="5"/>
      <c r="G252" s="5"/>
      <c r="H252" s="111">
        <v>1.8E-3</v>
      </c>
      <c r="I252" s="437"/>
      <c r="J252" s="399">
        <v>17107</v>
      </c>
      <c r="K252" s="5"/>
    </row>
    <row r="253" spans="1:11" ht="14.5" customHeight="1" x14ac:dyDescent="0.15">
      <c r="A253" s="5"/>
      <c r="B253" s="399">
        <v>17137</v>
      </c>
      <c r="C253" s="5"/>
      <c r="D253" s="5"/>
      <c r="E253" s="5"/>
      <c r="F253" s="5"/>
      <c r="G253" s="5"/>
      <c r="H253" s="111">
        <v>1.9E-3</v>
      </c>
      <c r="I253" s="437"/>
      <c r="J253" s="399">
        <v>17137</v>
      </c>
      <c r="K253" s="5"/>
    </row>
    <row r="254" spans="1:11" ht="14.5" customHeight="1" x14ac:dyDescent="0.15">
      <c r="A254" s="5"/>
      <c r="B254" s="399">
        <v>17168</v>
      </c>
      <c r="C254" s="5"/>
      <c r="D254" s="5"/>
      <c r="E254" s="5"/>
      <c r="F254" s="5"/>
      <c r="G254" s="5"/>
      <c r="H254" s="111">
        <v>1.8E-3</v>
      </c>
      <c r="I254" s="437"/>
      <c r="J254" s="399">
        <v>17168</v>
      </c>
      <c r="K254" s="5"/>
    </row>
    <row r="255" spans="1:11" ht="14.5" customHeight="1" x14ac:dyDescent="0.15">
      <c r="A255" s="5"/>
      <c r="B255" s="399">
        <v>17199</v>
      </c>
      <c r="C255" s="5"/>
      <c r="D255" s="5"/>
      <c r="E255" s="5"/>
      <c r="F255" s="5"/>
      <c r="G255" s="5"/>
      <c r="H255" s="111">
        <v>1.6000000000000001E-3</v>
      </c>
      <c r="I255" s="437"/>
      <c r="J255" s="399">
        <v>17199</v>
      </c>
      <c r="K255" s="5"/>
    </row>
    <row r="256" spans="1:11" ht="14.5" customHeight="1" x14ac:dyDescent="0.15">
      <c r="A256" s="5"/>
      <c r="B256" s="399">
        <v>17227</v>
      </c>
      <c r="C256" s="5"/>
      <c r="D256" s="5"/>
      <c r="E256" s="5"/>
      <c r="F256" s="5"/>
      <c r="G256" s="5"/>
      <c r="H256" s="111">
        <v>1.8E-3</v>
      </c>
      <c r="I256" s="437"/>
      <c r="J256" s="399">
        <v>17227</v>
      </c>
      <c r="K256" s="5"/>
    </row>
    <row r="257" spans="1:11" ht="14.5" customHeight="1" x14ac:dyDescent="0.15">
      <c r="A257" s="5"/>
      <c r="B257" s="399">
        <v>17258</v>
      </c>
      <c r="C257" s="5"/>
      <c r="D257" s="5"/>
      <c r="E257" s="5"/>
      <c r="F257" s="5"/>
      <c r="G257" s="5"/>
      <c r="H257" s="111">
        <v>1.6999999999999999E-3</v>
      </c>
      <c r="I257" s="437"/>
      <c r="J257" s="399">
        <v>17258</v>
      </c>
      <c r="K257" s="5"/>
    </row>
    <row r="258" spans="1:11" ht="14.5" customHeight="1" x14ac:dyDescent="0.15">
      <c r="A258" s="5"/>
      <c r="B258" s="399">
        <v>17288</v>
      </c>
      <c r="C258" s="5"/>
      <c r="D258" s="5"/>
      <c r="E258" s="5"/>
      <c r="F258" s="5"/>
      <c r="G258" s="5"/>
      <c r="H258" s="111">
        <v>1.6999999999999999E-3</v>
      </c>
      <c r="I258" s="437"/>
      <c r="J258" s="399">
        <v>17288</v>
      </c>
      <c r="K258" s="5"/>
    </row>
    <row r="259" spans="1:11" ht="14.5" customHeight="1" x14ac:dyDescent="0.15">
      <c r="A259" s="5"/>
      <c r="B259" s="399">
        <v>17319</v>
      </c>
      <c r="C259" s="5"/>
      <c r="D259" s="5"/>
      <c r="E259" s="5"/>
      <c r="F259" s="5"/>
      <c r="G259" s="5"/>
      <c r="H259" s="111">
        <v>1.9E-3</v>
      </c>
      <c r="I259" s="437"/>
      <c r="J259" s="399">
        <v>17319</v>
      </c>
      <c r="K259" s="5"/>
    </row>
    <row r="260" spans="1:11" ht="14.5" customHeight="1" x14ac:dyDescent="0.15">
      <c r="A260" s="5"/>
      <c r="B260" s="399">
        <v>17349</v>
      </c>
      <c r="C260" s="5"/>
      <c r="D260" s="5"/>
      <c r="E260" s="5"/>
      <c r="F260" s="5"/>
      <c r="G260" s="5"/>
      <c r="H260" s="111">
        <v>1.8E-3</v>
      </c>
      <c r="I260" s="437"/>
      <c r="J260" s="399">
        <v>17349</v>
      </c>
      <c r="K260" s="5"/>
    </row>
    <row r="261" spans="1:11" ht="14.5" customHeight="1" x14ac:dyDescent="0.15">
      <c r="A261" s="5"/>
      <c r="B261" s="399">
        <v>17380</v>
      </c>
      <c r="C261" s="5"/>
      <c r="D261" s="5"/>
      <c r="E261" s="5"/>
      <c r="F261" s="5"/>
      <c r="G261" s="5"/>
      <c r="H261" s="111">
        <v>1.6999999999999999E-3</v>
      </c>
      <c r="I261" s="437"/>
      <c r="J261" s="399">
        <v>17380</v>
      </c>
      <c r="K261" s="5"/>
    </row>
    <row r="262" spans="1:11" ht="14.5" customHeight="1" x14ac:dyDescent="0.15">
      <c r="A262" s="5"/>
      <c r="B262" s="399">
        <v>17411</v>
      </c>
      <c r="C262" s="5"/>
      <c r="D262" s="5"/>
      <c r="E262" s="5"/>
      <c r="F262" s="5"/>
      <c r="G262" s="5"/>
      <c r="H262" s="111">
        <v>1.8E-3</v>
      </c>
      <c r="I262" s="437"/>
      <c r="J262" s="399">
        <v>17411</v>
      </c>
      <c r="K262" s="5"/>
    </row>
    <row r="263" spans="1:11" ht="14.5" customHeight="1" x14ac:dyDescent="0.15">
      <c r="A263" s="5"/>
      <c r="B263" s="399">
        <v>17441</v>
      </c>
      <c r="C263" s="5"/>
      <c r="D263" s="5"/>
      <c r="E263" s="5"/>
      <c r="F263" s="5"/>
      <c r="G263" s="5"/>
      <c r="H263" s="111">
        <v>1.8E-3</v>
      </c>
      <c r="I263" s="437"/>
      <c r="J263" s="399">
        <v>17441</v>
      </c>
      <c r="K263" s="5"/>
    </row>
    <row r="264" spans="1:11" ht="14.5" customHeight="1" x14ac:dyDescent="0.15">
      <c r="A264" s="5"/>
      <c r="B264" s="399">
        <v>17472</v>
      </c>
      <c r="C264" s="5"/>
      <c r="D264" s="5"/>
      <c r="E264" s="5"/>
      <c r="F264" s="5"/>
      <c r="G264" s="5"/>
      <c r="H264" s="111">
        <v>1.6999999999999999E-3</v>
      </c>
      <c r="I264" s="437"/>
      <c r="J264" s="399">
        <v>17472</v>
      </c>
      <c r="K264" s="5"/>
    </row>
    <row r="265" spans="1:11" ht="14.5" customHeight="1" x14ac:dyDescent="0.15">
      <c r="A265" s="5"/>
      <c r="B265" s="399">
        <v>17502</v>
      </c>
      <c r="C265" s="5"/>
      <c r="D265" s="5"/>
      <c r="E265" s="5"/>
      <c r="F265" s="5"/>
      <c r="G265" s="5"/>
      <c r="H265" s="111">
        <v>2.0999999999999999E-3</v>
      </c>
      <c r="I265" s="437"/>
      <c r="J265" s="399">
        <v>17502</v>
      </c>
      <c r="K265" s="5"/>
    </row>
    <row r="266" spans="1:11" ht="14.5" customHeight="1" x14ac:dyDescent="0.15">
      <c r="A266" s="5"/>
      <c r="B266" s="399">
        <v>17533</v>
      </c>
      <c r="C266" s="5"/>
      <c r="D266" s="5"/>
      <c r="E266" s="5"/>
      <c r="F266" s="5"/>
      <c r="G266" s="5"/>
      <c r="H266" s="111">
        <v>2E-3</v>
      </c>
      <c r="I266" s="437"/>
      <c r="J266" s="399">
        <v>17533</v>
      </c>
      <c r="K266" s="5"/>
    </row>
    <row r="267" spans="1:11" ht="14.5" customHeight="1" x14ac:dyDescent="0.15">
      <c r="A267" s="5"/>
      <c r="B267" s="399">
        <v>17564</v>
      </c>
      <c r="C267" s="5"/>
      <c r="D267" s="5"/>
      <c r="E267" s="5"/>
      <c r="F267" s="5"/>
      <c r="G267" s="5"/>
      <c r="H267" s="111">
        <v>1.9E-3</v>
      </c>
      <c r="I267" s="437"/>
      <c r="J267" s="399">
        <v>17564</v>
      </c>
      <c r="K267" s="5"/>
    </row>
    <row r="268" spans="1:11" ht="14.5" customHeight="1" x14ac:dyDescent="0.15">
      <c r="A268" s="5"/>
      <c r="B268" s="399">
        <v>17593</v>
      </c>
      <c r="C268" s="5"/>
      <c r="D268" s="5"/>
      <c r="E268" s="5"/>
      <c r="F268" s="5"/>
      <c r="G268" s="5"/>
      <c r="H268" s="111">
        <v>2.2000000000000001E-3</v>
      </c>
      <c r="I268" s="437"/>
      <c r="J268" s="399">
        <v>17593</v>
      </c>
      <c r="K268" s="5"/>
    </row>
    <row r="269" spans="1:11" ht="14.5" customHeight="1" x14ac:dyDescent="0.15">
      <c r="A269" s="5"/>
      <c r="B269" s="399">
        <v>17624</v>
      </c>
      <c r="C269" s="5"/>
      <c r="D269" s="5"/>
      <c r="E269" s="5"/>
      <c r="F269" s="5"/>
      <c r="G269" s="5"/>
      <c r="H269" s="111">
        <v>2E-3</v>
      </c>
      <c r="I269" s="437"/>
      <c r="J269" s="399">
        <v>17624</v>
      </c>
      <c r="K269" s="5"/>
    </row>
    <row r="270" spans="1:11" ht="14.5" customHeight="1" x14ac:dyDescent="0.15">
      <c r="A270" s="5"/>
      <c r="B270" s="399">
        <v>17654</v>
      </c>
      <c r="C270" s="5"/>
      <c r="D270" s="5"/>
      <c r="E270" s="5"/>
      <c r="F270" s="5"/>
      <c r="G270" s="5"/>
      <c r="H270" s="111">
        <v>1.8E-3</v>
      </c>
      <c r="I270" s="437"/>
      <c r="J270" s="399">
        <v>17654</v>
      </c>
      <c r="K270" s="5"/>
    </row>
    <row r="271" spans="1:11" ht="14.5" customHeight="1" x14ac:dyDescent="0.15">
      <c r="A271" s="5"/>
      <c r="B271" s="399">
        <v>17685</v>
      </c>
      <c r="C271" s="5"/>
      <c r="D271" s="5"/>
      <c r="E271" s="5"/>
      <c r="F271" s="5"/>
      <c r="G271" s="5"/>
      <c r="H271" s="111">
        <v>2.0999999999999999E-3</v>
      </c>
      <c r="I271" s="437"/>
      <c r="J271" s="399">
        <v>17685</v>
      </c>
      <c r="K271" s="5"/>
    </row>
    <row r="272" spans="1:11" ht="14.5" customHeight="1" x14ac:dyDescent="0.15">
      <c r="A272" s="5"/>
      <c r="B272" s="399">
        <v>17715</v>
      </c>
      <c r="C272" s="5"/>
      <c r="D272" s="5"/>
      <c r="E272" s="5"/>
      <c r="F272" s="5"/>
      <c r="G272" s="5"/>
      <c r="H272" s="111">
        <v>1.9E-3</v>
      </c>
      <c r="I272" s="437"/>
      <c r="J272" s="399">
        <v>17715</v>
      </c>
      <c r="K272" s="5"/>
    </row>
    <row r="273" spans="1:11" ht="14.5" customHeight="1" x14ac:dyDescent="0.15">
      <c r="A273" s="5"/>
      <c r="B273" s="399">
        <v>17746</v>
      </c>
      <c r="C273" s="5"/>
      <c r="D273" s="5"/>
      <c r="E273" s="5"/>
      <c r="F273" s="5"/>
      <c r="G273" s="5"/>
      <c r="H273" s="111">
        <v>2.0999999999999999E-3</v>
      </c>
      <c r="I273" s="437"/>
      <c r="J273" s="399">
        <v>17746</v>
      </c>
      <c r="K273" s="5"/>
    </row>
    <row r="274" spans="1:11" ht="14.5" customHeight="1" x14ac:dyDescent="0.15">
      <c r="A274" s="5"/>
      <c r="B274" s="399">
        <v>17777</v>
      </c>
      <c r="C274" s="5"/>
      <c r="D274" s="5"/>
      <c r="E274" s="5"/>
      <c r="F274" s="5"/>
      <c r="G274" s="5"/>
      <c r="H274" s="111">
        <v>2E-3</v>
      </c>
      <c r="I274" s="437"/>
      <c r="J274" s="399">
        <v>17777</v>
      </c>
      <c r="K274" s="5"/>
    </row>
    <row r="275" spans="1:11" ht="14.5" customHeight="1" x14ac:dyDescent="0.15">
      <c r="A275" s="5"/>
      <c r="B275" s="399">
        <v>17807</v>
      </c>
      <c r="C275" s="5"/>
      <c r="D275" s="5"/>
      <c r="E275" s="5"/>
      <c r="F275" s="5"/>
      <c r="G275" s="5"/>
      <c r="H275" s="111">
        <v>1.9E-3</v>
      </c>
      <c r="I275" s="437"/>
      <c r="J275" s="399">
        <v>17807</v>
      </c>
      <c r="K275" s="5"/>
    </row>
    <row r="276" spans="1:11" ht="14.5" customHeight="1" x14ac:dyDescent="0.15">
      <c r="A276" s="5"/>
      <c r="B276" s="399">
        <v>17838</v>
      </c>
      <c r="C276" s="5"/>
      <c r="D276" s="5"/>
      <c r="E276" s="5"/>
      <c r="F276" s="5"/>
      <c r="G276" s="5"/>
      <c r="H276" s="111">
        <v>2.0999999999999999E-3</v>
      </c>
      <c r="I276" s="437"/>
      <c r="J276" s="399">
        <v>17838</v>
      </c>
      <c r="K276" s="5"/>
    </row>
    <row r="277" spans="1:11" ht="14.5" customHeight="1" x14ac:dyDescent="0.15">
      <c r="A277" s="5"/>
      <c r="B277" s="399">
        <v>17868</v>
      </c>
      <c r="C277" s="5"/>
      <c r="D277" s="5"/>
      <c r="E277" s="5"/>
      <c r="F277" s="5"/>
      <c r="G277" s="5"/>
      <c r="H277" s="111">
        <v>2E-3</v>
      </c>
      <c r="I277" s="437"/>
      <c r="J277" s="399">
        <v>17868</v>
      </c>
      <c r="K277" s="5"/>
    </row>
    <row r="278" spans="1:11" ht="14.5" customHeight="1" x14ac:dyDescent="0.15">
      <c r="A278" s="5"/>
      <c r="B278" s="399">
        <v>17899</v>
      </c>
      <c r="C278" s="5"/>
      <c r="D278" s="5"/>
      <c r="E278" s="5"/>
      <c r="F278" s="5"/>
      <c r="G278" s="5"/>
      <c r="H278" s="111">
        <v>2E-3</v>
      </c>
      <c r="I278" s="437"/>
      <c r="J278" s="399">
        <v>17899</v>
      </c>
      <c r="K278" s="5"/>
    </row>
    <row r="279" spans="1:11" ht="14.5" customHeight="1" x14ac:dyDescent="0.15">
      <c r="A279" s="5"/>
      <c r="B279" s="399">
        <v>17930</v>
      </c>
      <c r="C279" s="5"/>
      <c r="D279" s="5"/>
      <c r="E279" s="5"/>
      <c r="F279" s="5"/>
      <c r="G279" s="5"/>
      <c r="H279" s="111">
        <v>1.8E-3</v>
      </c>
      <c r="I279" s="437"/>
      <c r="J279" s="399">
        <v>17930</v>
      </c>
      <c r="K279" s="5"/>
    </row>
    <row r="280" spans="1:11" ht="14.5" customHeight="1" x14ac:dyDescent="0.15">
      <c r="A280" s="5"/>
      <c r="B280" s="399">
        <v>17958</v>
      </c>
      <c r="C280" s="5"/>
      <c r="D280" s="5"/>
      <c r="E280" s="5"/>
      <c r="F280" s="5"/>
      <c r="G280" s="5"/>
      <c r="H280" s="111">
        <v>1.9E-3</v>
      </c>
      <c r="I280" s="437"/>
      <c r="J280" s="399">
        <v>17958</v>
      </c>
      <c r="K280" s="5"/>
    </row>
    <row r="281" spans="1:11" ht="14.5" customHeight="1" x14ac:dyDescent="0.15">
      <c r="A281" s="5"/>
      <c r="B281" s="399">
        <v>17989</v>
      </c>
      <c r="C281" s="5"/>
      <c r="D281" s="5"/>
      <c r="E281" s="5"/>
      <c r="F281" s="5"/>
      <c r="G281" s="5"/>
      <c r="H281" s="111">
        <v>1.8E-3</v>
      </c>
      <c r="I281" s="437"/>
      <c r="J281" s="399">
        <v>17989</v>
      </c>
      <c r="K281" s="5"/>
    </row>
    <row r="282" spans="1:11" ht="14.5" customHeight="1" x14ac:dyDescent="0.15">
      <c r="A282" s="5"/>
      <c r="B282" s="399">
        <v>18019</v>
      </c>
      <c r="C282" s="5"/>
      <c r="D282" s="5"/>
      <c r="E282" s="5"/>
      <c r="F282" s="5"/>
      <c r="G282" s="5"/>
      <c r="H282" s="111">
        <v>2E-3</v>
      </c>
      <c r="I282" s="437"/>
      <c r="J282" s="399">
        <v>18019</v>
      </c>
      <c r="K282" s="5"/>
    </row>
    <row r="283" spans="1:11" ht="14.5" customHeight="1" x14ac:dyDescent="0.15">
      <c r="A283" s="5"/>
      <c r="B283" s="399">
        <v>18050</v>
      </c>
      <c r="C283" s="5"/>
      <c r="D283" s="5"/>
      <c r="E283" s="5"/>
      <c r="F283" s="5"/>
      <c r="G283" s="5"/>
      <c r="H283" s="111">
        <v>1.9E-3</v>
      </c>
      <c r="I283" s="437"/>
      <c r="J283" s="399">
        <v>18050</v>
      </c>
      <c r="K283" s="5"/>
    </row>
    <row r="284" spans="1:11" ht="14.5" customHeight="1" x14ac:dyDescent="0.15">
      <c r="A284" s="5"/>
      <c r="B284" s="399">
        <v>18080</v>
      </c>
      <c r="C284" s="5"/>
      <c r="D284" s="5"/>
      <c r="E284" s="5"/>
      <c r="F284" s="5"/>
      <c r="G284" s="5"/>
      <c r="H284" s="111">
        <v>1.6999999999999999E-3</v>
      </c>
      <c r="I284" s="437"/>
      <c r="J284" s="399">
        <v>18080</v>
      </c>
      <c r="K284" s="5"/>
    </row>
    <row r="285" spans="1:11" ht="14.5" customHeight="1" x14ac:dyDescent="0.15">
      <c r="A285" s="5"/>
      <c r="B285" s="399">
        <v>18111</v>
      </c>
      <c r="C285" s="5"/>
      <c r="D285" s="5"/>
      <c r="E285" s="5"/>
      <c r="F285" s="5"/>
      <c r="G285" s="5"/>
      <c r="H285" s="111">
        <v>1.9E-3</v>
      </c>
      <c r="I285" s="437"/>
      <c r="J285" s="399">
        <v>18111</v>
      </c>
      <c r="K285" s="5"/>
    </row>
    <row r="286" spans="1:11" ht="14.5" customHeight="1" x14ac:dyDescent="0.15">
      <c r="A286" s="5"/>
      <c r="B286" s="399">
        <v>18142</v>
      </c>
      <c r="C286" s="5"/>
      <c r="D286" s="5"/>
      <c r="E286" s="5"/>
      <c r="F286" s="5"/>
      <c r="G286" s="5"/>
      <c r="H286" s="111">
        <v>1.6999999999999999E-3</v>
      </c>
      <c r="I286" s="437"/>
      <c r="J286" s="399">
        <v>18142</v>
      </c>
      <c r="K286" s="5"/>
    </row>
    <row r="287" spans="1:11" ht="14.5" customHeight="1" x14ac:dyDescent="0.15">
      <c r="A287" s="5"/>
      <c r="B287" s="399">
        <v>18172</v>
      </c>
      <c r="C287" s="5"/>
      <c r="D287" s="5"/>
      <c r="E287" s="5"/>
      <c r="F287" s="5"/>
      <c r="G287" s="5"/>
      <c r="H287" s="111">
        <v>1.8E-3</v>
      </c>
      <c r="I287" s="437"/>
      <c r="J287" s="399">
        <v>18172</v>
      </c>
      <c r="K287" s="5"/>
    </row>
    <row r="288" spans="1:11" ht="14.5" customHeight="1" x14ac:dyDescent="0.15">
      <c r="A288" s="5"/>
      <c r="B288" s="399">
        <v>18203</v>
      </c>
      <c r="C288" s="5"/>
      <c r="D288" s="5"/>
      <c r="E288" s="5"/>
      <c r="F288" s="5"/>
      <c r="G288" s="5"/>
      <c r="H288" s="111">
        <v>1.6999999999999999E-3</v>
      </c>
      <c r="I288" s="437"/>
      <c r="J288" s="399">
        <v>18203</v>
      </c>
      <c r="K288" s="5"/>
    </row>
    <row r="289" spans="1:11" ht="14.5" customHeight="1" x14ac:dyDescent="0.15">
      <c r="A289" s="5"/>
      <c r="B289" s="399">
        <v>18233</v>
      </c>
      <c r="C289" s="5"/>
      <c r="D289" s="5"/>
      <c r="E289" s="5"/>
      <c r="F289" s="5"/>
      <c r="G289" s="5"/>
      <c r="H289" s="111">
        <v>1.6999999999999999E-3</v>
      </c>
      <c r="I289" s="437"/>
      <c r="J289" s="399">
        <v>18233</v>
      </c>
      <c r="K289" s="5"/>
    </row>
    <row r="290" spans="1:11" ht="14.5" customHeight="1" x14ac:dyDescent="0.15">
      <c r="A290" s="5"/>
      <c r="B290" s="399">
        <v>18264</v>
      </c>
      <c r="C290" s="5"/>
      <c r="D290" s="5"/>
      <c r="E290" s="5"/>
      <c r="F290" s="5"/>
      <c r="G290" s="5"/>
      <c r="H290" s="111">
        <v>1.8E-3</v>
      </c>
      <c r="I290" s="437"/>
      <c r="J290" s="399">
        <v>18264</v>
      </c>
      <c r="K290" s="5"/>
    </row>
    <row r="291" spans="1:11" ht="14.5" customHeight="1" x14ac:dyDescent="0.15">
      <c r="A291" s="5"/>
      <c r="B291" s="399">
        <v>18295</v>
      </c>
      <c r="C291" s="5"/>
      <c r="D291" s="5"/>
      <c r="E291" s="5"/>
      <c r="F291" s="5"/>
      <c r="G291" s="5"/>
      <c r="H291" s="111">
        <v>1.6000000000000001E-3</v>
      </c>
      <c r="I291" s="437"/>
      <c r="J291" s="399">
        <v>18295</v>
      </c>
      <c r="K291" s="5"/>
    </row>
    <row r="292" spans="1:11" ht="14.5" customHeight="1" x14ac:dyDescent="0.15">
      <c r="A292" s="5"/>
      <c r="B292" s="399">
        <v>18323</v>
      </c>
      <c r="C292" s="5"/>
      <c r="D292" s="5"/>
      <c r="E292" s="5"/>
      <c r="F292" s="5"/>
      <c r="G292" s="5"/>
      <c r="H292" s="111">
        <v>1.8E-3</v>
      </c>
      <c r="I292" s="437"/>
      <c r="J292" s="399">
        <v>18323</v>
      </c>
      <c r="K292" s="5"/>
    </row>
    <row r="293" spans="1:11" ht="14.5" customHeight="1" x14ac:dyDescent="0.15">
      <c r="A293" s="5"/>
      <c r="B293" s="399">
        <v>18354</v>
      </c>
      <c r="C293" s="5"/>
      <c r="D293" s="5"/>
      <c r="E293" s="5"/>
      <c r="F293" s="5"/>
      <c r="G293" s="5"/>
      <c r="H293" s="111">
        <v>1.6000000000000001E-3</v>
      </c>
      <c r="I293" s="437"/>
      <c r="J293" s="399">
        <v>18354</v>
      </c>
      <c r="K293" s="5"/>
    </row>
    <row r="294" spans="1:11" ht="14.5" customHeight="1" x14ac:dyDescent="0.15">
      <c r="A294" s="5"/>
      <c r="B294" s="399">
        <v>18384</v>
      </c>
      <c r="C294" s="5"/>
      <c r="D294" s="5"/>
      <c r="E294" s="5"/>
      <c r="F294" s="5"/>
      <c r="G294" s="5"/>
      <c r="H294" s="111">
        <v>1.9E-3</v>
      </c>
      <c r="I294" s="437"/>
      <c r="J294" s="399">
        <v>18384</v>
      </c>
      <c r="K294" s="5"/>
    </row>
    <row r="295" spans="1:11" ht="14.5" customHeight="1" x14ac:dyDescent="0.15">
      <c r="A295" s="5"/>
      <c r="B295" s="399">
        <v>18415</v>
      </c>
      <c r="C295" s="5"/>
      <c r="D295" s="5"/>
      <c r="E295" s="5"/>
      <c r="F295" s="5"/>
      <c r="G295" s="5"/>
      <c r="H295" s="111">
        <v>1.6999999999999999E-3</v>
      </c>
      <c r="I295" s="437"/>
      <c r="J295" s="399">
        <v>18415</v>
      </c>
      <c r="K295" s="5"/>
    </row>
    <row r="296" spans="1:11" ht="14.5" customHeight="1" x14ac:dyDescent="0.15">
      <c r="A296" s="5"/>
      <c r="B296" s="399">
        <v>18445</v>
      </c>
      <c r="C296" s="5"/>
      <c r="D296" s="5"/>
      <c r="E296" s="5"/>
      <c r="F296" s="5"/>
      <c r="G296" s="5"/>
      <c r="H296" s="111">
        <v>1.8E-3</v>
      </c>
      <c r="I296" s="437"/>
      <c r="J296" s="399">
        <v>18445</v>
      </c>
      <c r="K296" s="5"/>
    </row>
    <row r="297" spans="1:11" ht="14.5" customHeight="1" x14ac:dyDescent="0.15">
      <c r="A297" s="5"/>
      <c r="B297" s="399">
        <v>18476</v>
      </c>
      <c r="C297" s="5"/>
      <c r="D297" s="5"/>
      <c r="E297" s="5"/>
      <c r="F297" s="5"/>
      <c r="G297" s="5"/>
      <c r="H297" s="111">
        <v>1.8E-3</v>
      </c>
      <c r="I297" s="437"/>
      <c r="J297" s="399">
        <v>18476</v>
      </c>
      <c r="K297" s="5"/>
    </row>
    <row r="298" spans="1:11" ht="14.5" customHeight="1" x14ac:dyDescent="0.15">
      <c r="A298" s="5"/>
      <c r="B298" s="399">
        <v>18507</v>
      </c>
      <c r="C298" s="5"/>
      <c r="D298" s="5"/>
      <c r="E298" s="5"/>
      <c r="F298" s="5"/>
      <c r="G298" s="5"/>
      <c r="H298" s="111">
        <v>1.6999999999999999E-3</v>
      </c>
      <c r="I298" s="437"/>
      <c r="J298" s="399">
        <v>18507</v>
      </c>
      <c r="K298" s="5"/>
    </row>
    <row r="299" spans="1:11" ht="14.5" customHeight="1" x14ac:dyDescent="0.15">
      <c r="A299" s="5"/>
      <c r="B299" s="399">
        <v>18537</v>
      </c>
      <c r="C299" s="5"/>
      <c r="D299" s="5"/>
      <c r="E299" s="5"/>
      <c r="F299" s="5"/>
      <c r="G299" s="5"/>
      <c r="H299" s="111">
        <v>1.9E-3</v>
      </c>
      <c r="I299" s="437"/>
      <c r="J299" s="399">
        <v>18537</v>
      </c>
      <c r="K299" s="5"/>
    </row>
    <row r="300" spans="1:11" ht="14.5" customHeight="1" x14ac:dyDescent="0.15">
      <c r="A300" s="5"/>
      <c r="B300" s="399">
        <v>18568</v>
      </c>
      <c r="C300" s="5"/>
      <c r="D300" s="5"/>
      <c r="E300" s="5"/>
      <c r="F300" s="5"/>
      <c r="G300" s="5"/>
      <c r="H300" s="111">
        <v>1.8E-3</v>
      </c>
      <c r="I300" s="437"/>
      <c r="J300" s="399">
        <v>18568</v>
      </c>
      <c r="K300" s="5"/>
    </row>
    <row r="301" spans="1:11" ht="14.5" customHeight="1" x14ac:dyDescent="0.15">
      <c r="A301" s="5"/>
      <c r="B301" s="399">
        <v>18598</v>
      </c>
      <c r="C301" s="5"/>
      <c r="D301" s="5"/>
      <c r="E301" s="5"/>
      <c r="F301" s="5"/>
      <c r="G301" s="5"/>
      <c r="H301" s="111">
        <v>1.8E-3</v>
      </c>
      <c r="I301" s="437"/>
      <c r="J301" s="399">
        <v>18598</v>
      </c>
      <c r="K301" s="5"/>
    </row>
    <row r="302" spans="1:11" ht="14.5" customHeight="1" x14ac:dyDescent="0.15">
      <c r="A302" s="5"/>
      <c r="B302" s="399">
        <v>18629</v>
      </c>
      <c r="C302" s="5"/>
      <c r="D302" s="5"/>
      <c r="E302" s="5"/>
      <c r="F302" s="5"/>
      <c r="G302" s="5"/>
      <c r="H302" s="111">
        <v>2E-3</v>
      </c>
      <c r="I302" s="437"/>
      <c r="J302" s="399">
        <v>18629</v>
      </c>
      <c r="K302" s="5"/>
    </row>
    <row r="303" spans="1:11" ht="14.5" customHeight="1" x14ac:dyDescent="0.15">
      <c r="A303" s="5"/>
      <c r="B303" s="399">
        <v>18660</v>
      </c>
      <c r="C303" s="5"/>
      <c r="D303" s="5"/>
      <c r="E303" s="5"/>
      <c r="F303" s="5"/>
      <c r="G303" s="5"/>
      <c r="H303" s="111">
        <v>1.6999999999999999E-3</v>
      </c>
      <c r="I303" s="437"/>
      <c r="J303" s="399">
        <v>18660</v>
      </c>
      <c r="K303" s="5"/>
    </row>
    <row r="304" spans="1:11" ht="14.5" customHeight="1" x14ac:dyDescent="0.15">
      <c r="A304" s="5"/>
      <c r="B304" s="399">
        <v>18688</v>
      </c>
      <c r="C304" s="5"/>
      <c r="D304" s="5"/>
      <c r="E304" s="5"/>
      <c r="F304" s="5"/>
      <c r="G304" s="5"/>
      <c r="H304" s="111">
        <v>1.9E-3</v>
      </c>
      <c r="I304" s="437"/>
      <c r="J304" s="399">
        <v>18688</v>
      </c>
      <c r="K304" s="5"/>
    </row>
    <row r="305" spans="1:11" ht="14.5" customHeight="1" x14ac:dyDescent="0.15">
      <c r="A305" s="5"/>
      <c r="B305" s="399">
        <v>18719</v>
      </c>
      <c r="C305" s="5"/>
      <c r="D305" s="5"/>
      <c r="E305" s="5"/>
      <c r="F305" s="5"/>
      <c r="G305" s="5"/>
      <c r="H305" s="111">
        <v>2E-3</v>
      </c>
      <c r="I305" s="437"/>
      <c r="J305" s="399">
        <v>18719</v>
      </c>
      <c r="K305" s="5"/>
    </row>
    <row r="306" spans="1:11" ht="14.5" customHeight="1" x14ac:dyDescent="0.15">
      <c r="A306" s="5"/>
      <c r="B306" s="399">
        <v>18749</v>
      </c>
      <c r="C306" s="5"/>
      <c r="D306" s="5"/>
      <c r="E306" s="5"/>
      <c r="F306" s="5"/>
      <c r="G306" s="5"/>
      <c r="H306" s="111">
        <v>2.0999999999999999E-3</v>
      </c>
      <c r="I306" s="437"/>
      <c r="J306" s="399">
        <v>18749</v>
      </c>
      <c r="K306" s="5"/>
    </row>
    <row r="307" spans="1:11" ht="14.5" customHeight="1" x14ac:dyDescent="0.15">
      <c r="A307" s="5"/>
      <c r="B307" s="399">
        <v>18780</v>
      </c>
      <c r="C307" s="5"/>
      <c r="D307" s="5"/>
      <c r="E307" s="5"/>
      <c r="F307" s="5"/>
      <c r="G307" s="5"/>
      <c r="H307" s="111">
        <v>2E-3</v>
      </c>
      <c r="I307" s="437"/>
      <c r="J307" s="399">
        <v>18780</v>
      </c>
      <c r="K307" s="5"/>
    </row>
    <row r="308" spans="1:11" ht="14.5" customHeight="1" x14ac:dyDescent="0.15">
      <c r="A308" s="5"/>
      <c r="B308" s="399">
        <v>18810</v>
      </c>
      <c r="C308" s="5"/>
      <c r="D308" s="5"/>
      <c r="E308" s="5"/>
      <c r="F308" s="5"/>
      <c r="G308" s="5"/>
      <c r="H308" s="111">
        <v>2.3E-3</v>
      </c>
      <c r="I308" s="437"/>
      <c r="J308" s="399">
        <v>18810</v>
      </c>
      <c r="K308" s="5"/>
    </row>
    <row r="309" spans="1:11" ht="14.5" customHeight="1" x14ac:dyDescent="0.15">
      <c r="A309" s="5"/>
      <c r="B309" s="399">
        <v>18841</v>
      </c>
      <c r="C309" s="5"/>
      <c r="D309" s="5"/>
      <c r="E309" s="5"/>
      <c r="F309" s="5"/>
      <c r="G309" s="5"/>
      <c r="H309" s="111">
        <v>2.0999999999999999E-3</v>
      </c>
      <c r="I309" s="437"/>
      <c r="J309" s="399">
        <v>18841</v>
      </c>
      <c r="K309" s="5"/>
    </row>
    <row r="310" spans="1:11" ht="14.5" customHeight="1" x14ac:dyDescent="0.15">
      <c r="A310" s="5"/>
      <c r="B310" s="399">
        <v>18872</v>
      </c>
      <c r="C310" s="5"/>
      <c r="D310" s="5"/>
      <c r="E310" s="5"/>
      <c r="F310" s="5"/>
      <c r="G310" s="5"/>
      <c r="H310" s="111">
        <v>1.9E-3</v>
      </c>
      <c r="I310" s="437"/>
      <c r="J310" s="399">
        <v>18872</v>
      </c>
      <c r="K310" s="5"/>
    </row>
    <row r="311" spans="1:11" ht="14.5" customHeight="1" x14ac:dyDescent="0.15">
      <c r="A311" s="5"/>
      <c r="B311" s="399">
        <v>18902</v>
      </c>
      <c r="C311" s="5"/>
      <c r="D311" s="5"/>
      <c r="E311" s="5"/>
      <c r="F311" s="5"/>
      <c r="G311" s="5"/>
      <c r="H311" s="111">
        <v>2.3E-3</v>
      </c>
      <c r="I311" s="437"/>
      <c r="J311" s="399">
        <v>18902</v>
      </c>
      <c r="K311" s="5"/>
    </row>
    <row r="312" spans="1:11" ht="14.5" customHeight="1" x14ac:dyDescent="0.15">
      <c r="A312" s="5"/>
      <c r="B312" s="399">
        <v>18933</v>
      </c>
      <c r="C312" s="5"/>
      <c r="D312" s="5"/>
      <c r="E312" s="5"/>
      <c r="F312" s="5"/>
      <c r="G312" s="5"/>
      <c r="H312" s="111">
        <v>2.0999999999999999E-3</v>
      </c>
      <c r="I312" s="437"/>
      <c r="J312" s="399">
        <v>18933</v>
      </c>
      <c r="K312" s="5"/>
    </row>
    <row r="313" spans="1:11" ht="14.5" customHeight="1" x14ac:dyDescent="0.15">
      <c r="A313" s="5"/>
      <c r="B313" s="399">
        <v>18963</v>
      </c>
      <c r="C313" s="5"/>
      <c r="D313" s="5"/>
      <c r="E313" s="5"/>
      <c r="F313" s="5"/>
      <c r="G313" s="5"/>
      <c r="H313" s="111">
        <v>2.2000000000000001E-3</v>
      </c>
      <c r="I313" s="437"/>
      <c r="J313" s="399">
        <v>18963</v>
      </c>
      <c r="K313" s="5"/>
    </row>
    <row r="314" spans="1:11" ht="14.5" customHeight="1" x14ac:dyDescent="0.15">
      <c r="A314" s="5"/>
      <c r="B314" s="399">
        <v>18994</v>
      </c>
      <c r="C314" s="5"/>
      <c r="D314" s="5"/>
      <c r="E314" s="5"/>
      <c r="F314" s="5"/>
      <c r="G314" s="5"/>
      <c r="H314" s="111">
        <v>2.3E-3</v>
      </c>
      <c r="I314" s="437"/>
      <c r="J314" s="399">
        <v>18994</v>
      </c>
      <c r="K314" s="5"/>
    </row>
    <row r="315" spans="1:11" ht="14.5" customHeight="1" x14ac:dyDescent="0.15">
      <c r="A315" s="5"/>
      <c r="B315" s="399">
        <v>19025</v>
      </c>
      <c r="C315" s="5"/>
      <c r="D315" s="5"/>
      <c r="E315" s="5"/>
      <c r="F315" s="5"/>
      <c r="G315" s="5"/>
      <c r="H315" s="111">
        <v>2.0999999999999999E-3</v>
      </c>
      <c r="I315" s="437"/>
      <c r="J315" s="399">
        <v>19025</v>
      </c>
      <c r="K315" s="5"/>
    </row>
    <row r="316" spans="1:11" ht="14.5" customHeight="1" x14ac:dyDescent="0.15">
      <c r="A316" s="5"/>
      <c r="B316" s="399">
        <v>19054</v>
      </c>
      <c r="C316" s="5"/>
      <c r="D316" s="5"/>
      <c r="E316" s="5"/>
      <c r="F316" s="5"/>
      <c r="G316" s="5"/>
      <c r="H316" s="111">
        <v>2.3E-3</v>
      </c>
      <c r="I316" s="437"/>
      <c r="J316" s="399">
        <v>19054</v>
      </c>
      <c r="K316" s="5"/>
    </row>
    <row r="317" spans="1:11" ht="14.5" customHeight="1" x14ac:dyDescent="0.15">
      <c r="A317" s="5"/>
      <c r="B317" s="399">
        <v>19085</v>
      </c>
      <c r="C317" s="5"/>
      <c r="D317" s="5"/>
      <c r="E317" s="5"/>
      <c r="F317" s="5"/>
      <c r="G317" s="5"/>
      <c r="H317" s="111">
        <v>2.2000000000000001E-3</v>
      </c>
      <c r="I317" s="437"/>
      <c r="J317" s="399">
        <v>19085</v>
      </c>
      <c r="K317" s="5"/>
    </row>
    <row r="318" spans="1:11" ht="14.5" customHeight="1" x14ac:dyDescent="0.15">
      <c r="A318" s="5"/>
      <c r="B318" s="399">
        <v>19115</v>
      </c>
      <c r="C318" s="5"/>
      <c r="D318" s="5"/>
      <c r="E318" s="5"/>
      <c r="F318" s="5"/>
      <c r="G318" s="5"/>
      <c r="H318" s="111">
        <v>2E-3</v>
      </c>
      <c r="I318" s="437"/>
      <c r="J318" s="399">
        <v>19115</v>
      </c>
      <c r="K318" s="5"/>
    </row>
    <row r="319" spans="1:11" ht="14.5" customHeight="1" x14ac:dyDescent="0.15">
      <c r="A319" s="5"/>
      <c r="B319" s="399">
        <v>19146</v>
      </c>
      <c r="C319" s="5"/>
      <c r="D319" s="5"/>
      <c r="E319" s="5"/>
      <c r="F319" s="5"/>
      <c r="G319" s="5"/>
      <c r="H319" s="111">
        <v>2.2000000000000001E-3</v>
      </c>
      <c r="I319" s="437"/>
      <c r="J319" s="399">
        <v>19146</v>
      </c>
      <c r="K319" s="5"/>
    </row>
    <row r="320" spans="1:11" ht="14.5" customHeight="1" x14ac:dyDescent="0.15">
      <c r="A320" s="5"/>
      <c r="B320" s="399">
        <v>19176</v>
      </c>
      <c r="C320" s="5"/>
      <c r="D320" s="5"/>
      <c r="E320" s="5"/>
      <c r="F320" s="5"/>
      <c r="G320" s="5"/>
      <c r="H320" s="111">
        <v>2.2000000000000001E-3</v>
      </c>
      <c r="I320" s="437"/>
      <c r="J320" s="399">
        <v>19176</v>
      </c>
      <c r="K320" s="5"/>
    </row>
    <row r="321" spans="1:11" ht="14.5" customHeight="1" x14ac:dyDescent="0.15">
      <c r="A321" s="5"/>
      <c r="B321" s="399">
        <v>19207</v>
      </c>
      <c r="C321" s="5"/>
      <c r="D321" s="5"/>
      <c r="E321" s="5"/>
      <c r="F321" s="5"/>
      <c r="G321" s="5"/>
      <c r="H321" s="111">
        <v>2.0999999999999999E-3</v>
      </c>
      <c r="I321" s="437"/>
      <c r="J321" s="399">
        <v>19207</v>
      </c>
      <c r="K321" s="5"/>
    </row>
    <row r="322" spans="1:11" ht="14.5" customHeight="1" x14ac:dyDescent="0.15">
      <c r="A322" s="5"/>
      <c r="B322" s="399">
        <v>19238</v>
      </c>
      <c r="C322" s="5"/>
      <c r="D322" s="5"/>
      <c r="E322" s="5"/>
      <c r="F322" s="5"/>
      <c r="G322" s="5"/>
      <c r="H322" s="111">
        <v>2.3E-3</v>
      </c>
      <c r="I322" s="437"/>
      <c r="J322" s="399">
        <v>19238</v>
      </c>
      <c r="K322" s="5"/>
    </row>
    <row r="323" spans="1:11" ht="14.5" customHeight="1" x14ac:dyDescent="0.15">
      <c r="A323" s="5"/>
      <c r="B323" s="399">
        <v>19268</v>
      </c>
      <c r="C323" s="5"/>
      <c r="D323" s="5"/>
      <c r="E323" s="5"/>
      <c r="F323" s="5"/>
      <c r="G323" s="5"/>
      <c r="H323" s="111">
        <v>2.3E-3</v>
      </c>
      <c r="I323" s="437"/>
      <c r="J323" s="399">
        <v>19268</v>
      </c>
      <c r="K323" s="5"/>
    </row>
    <row r="324" spans="1:11" ht="14.5" customHeight="1" x14ac:dyDescent="0.15">
      <c r="A324" s="5"/>
      <c r="B324" s="399">
        <v>19299</v>
      </c>
      <c r="C324" s="5"/>
      <c r="D324" s="5"/>
      <c r="E324" s="5"/>
      <c r="F324" s="5"/>
      <c r="G324" s="5"/>
      <c r="H324" s="111">
        <v>2.0999999999999999E-3</v>
      </c>
      <c r="I324" s="437"/>
      <c r="J324" s="399">
        <v>19299</v>
      </c>
      <c r="K324" s="5"/>
    </row>
    <row r="325" spans="1:11" ht="14.5" customHeight="1" x14ac:dyDescent="0.15">
      <c r="A325" s="5"/>
      <c r="B325" s="399">
        <v>19329</v>
      </c>
      <c r="C325" s="5"/>
      <c r="D325" s="5"/>
      <c r="E325" s="5"/>
      <c r="F325" s="5"/>
      <c r="G325" s="5"/>
      <c r="H325" s="111">
        <v>2.3999999999999998E-3</v>
      </c>
      <c r="I325" s="437"/>
      <c r="J325" s="399">
        <v>19329</v>
      </c>
      <c r="K325" s="5"/>
    </row>
    <row r="326" spans="1:11" ht="14.5" customHeight="1" x14ac:dyDescent="0.15">
      <c r="A326" s="5"/>
      <c r="B326" s="399">
        <v>19360</v>
      </c>
      <c r="C326" s="5"/>
      <c r="D326" s="5"/>
      <c r="E326" s="5"/>
      <c r="F326" s="5"/>
      <c r="G326" s="5"/>
      <c r="H326" s="111">
        <v>2.3E-3</v>
      </c>
      <c r="I326" s="437"/>
      <c r="J326" s="399">
        <v>19360</v>
      </c>
      <c r="K326" s="5"/>
    </row>
    <row r="327" spans="1:11" ht="14.5" customHeight="1" x14ac:dyDescent="0.15">
      <c r="A327" s="5"/>
      <c r="B327" s="399">
        <v>19391</v>
      </c>
      <c r="C327" s="5"/>
      <c r="D327" s="5"/>
      <c r="E327" s="5"/>
      <c r="F327" s="5"/>
      <c r="G327" s="5"/>
      <c r="H327" s="111">
        <v>2.0999999999999999E-3</v>
      </c>
      <c r="I327" s="437"/>
      <c r="J327" s="399">
        <v>19391</v>
      </c>
      <c r="K327" s="5"/>
    </row>
    <row r="328" spans="1:11" ht="14.5" customHeight="1" x14ac:dyDescent="0.15">
      <c r="A328" s="5"/>
      <c r="B328" s="399">
        <v>19419</v>
      </c>
      <c r="C328" s="5"/>
      <c r="D328" s="5"/>
      <c r="E328" s="5"/>
      <c r="F328" s="5"/>
      <c r="G328" s="5"/>
      <c r="H328" s="111">
        <v>2.5000000000000001E-3</v>
      </c>
      <c r="I328" s="437"/>
      <c r="J328" s="399">
        <v>19419</v>
      </c>
      <c r="K328" s="5"/>
    </row>
    <row r="329" spans="1:11" ht="14.5" customHeight="1" x14ac:dyDescent="0.15">
      <c r="A329" s="5"/>
      <c r="B329" s="399">
        <v>19450</v>
      </c>
      <c r="C329" s="5"/>
      <c r="D329" s="5"/>
      <c r="E329" s="5"/>
      <c r="F329" s="5"/>
      <c r="G329" s="5"/>
      <c r="H329" s="111">
        <v>2.3999999999999998E-3</v>
      </c>
      <c r="I329" s="437"/>
      <c r="J329" s="399">
        <v>19450</v>
      </c>
      <c r="K329" s="5"/>
    </row>
    <row r="330" spans="1:11" ht="14.5" customHeight="1" x14ac:dyDescent="0.15">
      <c r="A330" s="5"/>
      <c r="B330" s="399">
        <v>19480</v>
      </c>
      <c r="C330" s="5"/>
      <c r="D330" s="5"/>
      <c r="E330" s="5"/>
      <c r="F330" s="5"/>
      <c r="G330" s="5"/>
      <c r="H330" s="111">
        <v>2.3999999999999998E-3</v>
      </c>
      <c r="I330" s="437"/>
      <c r="J330" s="399">
        <v>19480</v>
      </c>
      <c r="K330" s="5"/>
    </row>
    <row r="331" spans="1:11" ht="14.5" customHeight="1" x14ac:dyDescent="0.15">
      <c r="A331" s="5"/>
      <c r="B331" s="399">
        <v>19511</v>
      </c>
      <c r="C331" s="5"/>
      <c r="D331" s="5"/>
      <c r="E331" s="5"/>
      <c r="F331" s="5"/>
      <c r="G331" s="5"/>
      <c r="H331" s="111">
        <v>2.7000000000000001E-3</v>
      </c>
      <c r="I331" s="437"/>
      <c r="J331" s="399">
        <v>19511</v>
      </c>
      <c r="K331" s="5"/>
    </row>
    <row r="332" spans="1:11" ht="14.5" customHeight="1" x14ac:dyDescent="0.15">
      <c r="A332" s="5"/>
      <c r="B332" s="399">
        <v>19541</v>
      </c>
      <c r="C332" s="5"/>
      <c r="D332" s="5"/>
      <c r="E332" s="5"/>
      <c r="F332" s="5"/>
      <c r="G332" s="5"/>
      <c r="H332" s="111">
        <v>2.5000000000000001E-3</v>
      </c>
      <c r="I332" s="437"/>
      <c r="J332" s="399">
        <v>19541</v>
      </c>
      <c r="K332" s="5"/>
    </row>
    <row r="333" spans="1:11" ht="14.5" customHeight="1" x14ac:dyDescent="0.15">
      <c r="A333" s="5"/>
      <c r="B333" s="399">
        <v>19572</v>
      </c>
      <c r="C333" s="5"/>
      <c r="D333" s="5"/>
      <c r="E333" s="5"/>
      <c r="F333" s="5"/>
      <c r="G333" s="5"/>
      <c r="H333" s="111">
        <v>2.5000000000000001E-3</v>
      </c>
      <c r="I333" s="437"/>
      <c r="J333" s="399">
        <v>19572</v>
      </c>
      <c r="K333" s="5"/>
    </row>
    <row r="334" spans="1:11" ht="14.5" customHeight="1" x14ac:dyDescent="0.15">
      <c r="A334" s="5"/>
      <c r="B334" s="399">
        <v>19603</v>
      </c>
      <c r="C334" s="5"/>
      <c r="D334" s="5"/>
      <c r="E334" s="5"/>
      <c r="F334" s="5"/>
      <c r="G334" s="5"/>
      <c r="H334" s="111">
        <v>2.5000000000000001E-3</v>
      </c>
      <c r="I334" s="437"/>
      <c r="J334" s="399">
        <v>19603</v>
      </c>
      <c r="K334" s="5"/>
    </row>
    <row r="335" spans="1:11" ht="14.5" customHeight="1" x14ac:dyDescent="0.15">
      <c r="A335" s="5"/>
      <c r="B335" s="399">
        <v>19633</v>
      </c>
      <c r="C335" s="5"/>
      <c r="D335" s="5"/>
      <c r="E335" s="5"/>
      <c r="F335" s="5"/>
      <c r="G335" s="5"/>
      <c r="H335" s="111">
        <v>2.3E-3</v>
      </c>
      <c r="I335" s="437"/>
      <c r="J335" s="399">
        <v>19633</v>
      </c>
      <c r="K335" s="5"/>
    </row>
    <row r="336" spans="1:11" ht="14.5" customHeight="1" x14ac:dyDescent="0.15">
      <c r="A336" s="5"/>
      <c r="B336" s="399">
        <v>19664</v>
      </c>
      <c r="C336" s="5"/>
      <c r="D336" s="5"/>
      <c r="E336" s="5"/>
      <c r="F336" s="5"/>
      <c r="G336" s="5"/>
      <c r="H336" s="111">
        <v>2.3999999999999998E-3</v>
      </c>
      <c r="I336" s="437"/>
      <c r="J336" s="399">
        <v>19664</v>
      </c>
      <c r="K336" s="5"/>
    </row>
    <row r="337" spans="1:11" ht="14.5" customHeight="1" x14ac:dyDescent="0.15">
      <c r="A337" s="5"/>
      <c r="B337" s="399">
        <v>19694</v>
      </c>
      <c r="C337" s="5"/>
      <c r="D337" s="5"/>
      <c r="E337" s="5"/>
      <c r="F337" s="5"/>
      <c r="G337" s="5"/>
      <c r="H337" s="111">
        <v>2.3999999999999998E-3</v>
      </c>
      <c r="I337" s="437"/>
      <c r="J337" s="399">
        <v>19694</v>
      </c>
      <c r="K337" s="5"/>
    </row>
    <row r="338" spans="1:11" ht="14.5" customHeight="1" x14ac:dyDescent="0.15">
      <c r="A338" s="5"/>
      <c r="B338" s="399">
        <v>19725</v>
      </c>
      <c r="C338" s="5"/>
      <c r="D338" s="5"/>
      <c r="E338" s="5"/>
      <c r="F338" s="5"/>
      <c r="G338" s="5"/>
      <c r="H338" s="111">
        <v>2.3E-3</v>
      </c>
      <c r="I338" s="437"/>
      <c r="J338" s="399">
        <v>19725</v>
      </c>
      <c r="K338" s="5"/>
    </row>
    <row r="339" spans="1:11" ht="14.5" customHeight="1" x14ac:dyDescent="0.15">
      <c r="A339" s="5"/>
      <c r="B339" s="399">
        <v>19756</v>
      </c>
      <c r="C339" s="5"/>
      <c r="D339" s="5"/>
      <c r="E339" s="5"/>
      <c r="F339" s="5"/>
      <c r="G339" s="5"/>
      <c r="H339" s="111">
        <v>2.2000000000000001E-3</v>
      </c>
      <c r="I339" s="437"/>
      <c r="J339" s="399">
        <v>19756</v>
      </c>
      <c r="K339" s="5"/>
    </row>
    <row r="340" spans="1:11" ht="14.5" customHeight="1" x14ac:dyDescent="0.15">
      <c r="A340" s="5"/>
      <c r="B340" s="399">
        <v>19784</v>
      </c>
      <c r="C340" s="5"/>
      <c r="D340" s="5"/>
      <c r="E340" s="5"/>
      <c r="F340" s="5"/>
      <c r="G340" s="5"/>
      <c r="H340" s="111">
        <v>2.5000000000000001E-3</v>
      </c>
      <c r="I340" s="437"/>
      <c r="J340" s="399">
        <v>19784</v>
      </c>
      <c r="K340" s="5"/>
    </row>
    <row r="341" spans="1:11" ht="14.5" customHeight="1" x14ac:dyDescent="0.15">
      <c r="A341" s="5"/>
      <c r="B341" s="399">
        <v>19815</v>
      </c>
      <c r="C341" s="5"/>
      <c r="D341" s="5"/>
      <c r="E341" s="5"/>
      <c r="F341" s="5"/>
      <c r="G341" s="5"/>
      <c r="H341" s="111">
        <v>2.2000000000000001E-3</v>
      </c>
      <c r="I341" s="437"/>
      <c r="J341" s="399">
        <v>19815</v>
      </c>
      <c r="K341" s="5"/>
    </row>
    <row r="342" spans="1:11" ht="14.5" customHeight="1" x14ac:dyDescent="0.15">
      <c r="A342" s="5"/>
      <c r="B342" s="399">
        <v>19845</v>
      </c>
      <c r="C342" s="5"/>
      <c r="D342" s="5"/>
      <c r="E342" s="5"/>
      <c r="F342" s="5"/>
      <c r="G342" s="5"/>
      <c r="H342" s="111">
        <v>2E-3</v>
      </c>
      <c r="I342" s="437"/>
      <c r="J342" s="399">
        <v>19845</v>
      </c>
      <c r="K342" s="5"/>
    </row>
    <row r="343" spans="1:11" ht="14.5" customHeight="1" x14ac:dyDescent="0.15">
      <c r="A343" s="5"/>
      <c r="B343" s="399">
        <v>19876</v>
      </c>
      <c r="C343" s="5"/>
      <c r="D343" s="5"/>
      <c r="E343" s="5"/>
      <c r="F343" s="5"/>
      <c r="G343" s="5"/>
      <c r="H343" s="111">
        <v>2.5000000000000001E-3</v>
      </c>
      <c r="I343" s="437"/>
      <c r="J343" s="399">
        <v>19876</v>
      </c>
      <c r="K343" s="5"/>
    </row>
    <row r="344" spans="1:11" ht="14.5" customHeight="1" x14ac:dyDescent="0.15">
      <c r="A344" s="5"/>
      <c r="B344" s="399">
        <v>19906</v>
      </c>
      <c r="C344" s="5"/>
      <c r="D344" s="5"/>
      <c r="E344" s="5"/>
      <c r="F344" s="5"/>
      <c r="G344" s="5"/>
      <c r="H344" s="111">
        <v>2.2000000000000001E-3</v>
      </c>
      <c r="I344" s="437"/>
      <c r="J344" s="399">
        <v>19906</v>
      </c>
      <c r="K344" s="5"/>
    </row>
    <row r="345" spans="1:11" ht="14.5" customHeight="1" x14ac:dyDescent="0.15">
      <c r="A345" s="5"/>
      <c r="B345" s="399">
        <v>19937</v>
      </c>
      <c r="C345" s="5"/>
      <c r="D345" s="5"/>
      <c r="E345" s="5"/>
      <c r="F345" s="5"/>
      <c r="G345" s="5"/>
      <c r="H345" s="111">
        <v>2.3E-3</v>
      </c>
      <c r="I345" s="437"/>
      <c r="J345" s="399">
        <v>19937</v>
      </c>
      <c r="K345" s="5"/>
    </row>
    <row r="346" spans="1:11" ht="14.5" customHeight="1" x14ac:dyDescent="0.15">
      <c r="A346" s="5"/>
      <c r="B346" s="399">
        <v>19968</v>
      </c>
      <c r="C346" s="5"/>
      <c r="D346" s="5"/>
      <c r="E346" s="5"/>
      <c r="F346" s="5"/>
      <c r="G346" s="5"/>
      <c r="H346" s="111">
        <v>2.2000000000000001E-3</v>
      </c>
      <c r="I346" s="437"/>
      <c r="J346" s="399">
        <v>19968</v>
      </c>
      <c r="K346" s="5"/>
    </row>
    <row r="347" spans="1:11" ht="14.5" customHeight="1" x14ac:dyDescent="0.15">
      <c r="A347" s="5"/>
      <c r="B347" s="399">
        <v>19998</v>
      </c>
      <c r="C347" s="5"/>
      <c r="D347" s="5"/>
      <c r="E347" s="5"/>
      <c r="F347" s="5"/>
      <c r="G347" s="5"/>
      <c r="H347" s="111">
        <v>2.0999999999999999E-3</v>
      </c>
      <c r="I347" s="437"/>
      <c r="J347" s="399">
        <v>19998</v>
      </c>
      <c r="K347" s="5"/>
    </row>
    <row r="348" spans="1:11" ht="14.5" customHeight="1" x14ac:dyDescent="0.15">
      <c r="A348" s="5"/>
      <c r="B348" s="399">
        <v>20029</v>
      </c>
      <c r="C348" s="5"/>
      <c r="D348" s="5"/>
      <c r="E348" s="5"/>
      <c r="F348" s="5"/>
      <c r="G348" s="5"/>
      <c r="H348" s="111">
        <v>2.3E-3</v>
      </c>
      <c r="I348" s="437"/>
      <c r="J348" s="399">
        <v>20029</v>
      </c>
      <c r="K348" s="5"/>
    </row>
    <row r="349" spans="1:11" ht="14.5" customHeight="1" x14ac:dyDescent="0.15">
      <c r="A349" s="5"/>
      <c r="B349" s="399">
        <v>20059</v>
      </c>
      <c r="C349" s="5"/>
      <c r="D349" s="5"/>
      <c r="E349" s="5"/>
      <c r="F349" s="5"/>
      <c r="G349" s="5"/>
      <c r="H349" s="111">
        <v>2.3E-3</v>
      </c>
      <c r="I349" s="437"/>
      <c r="J349" s="399">
        <v>20059</v>
      </c>
      <c r="K349" s="5"/>
    </row>
    <row r="350" spans="1:11" ht="14.5" customHeight="1" x14ac:dyDescent="0.15">
      <c r="A350" s="5"/>
      <c r="B350" s="399">
        <v>20090</v>
      </c>
      <c r="C350" s="5"/>
      <c r="D350" s="5"/>
      <c r="E350" s="5"/>
      <c r="F350" s="5"/>
      <c r="G350" s="5"/>
      <c r="H350" s="111">
        <v>2.2000000000000001E-3</v>
      </c>
      <c r="I350" s="437"/>
      <c r="J350" s="399">
        <v>20090</v>
      </c>
      <c r="K350" s="5"/>
    </row>
    <row r="351" spans="1:11" ht="14.5" customHeight="1" x14ac:dyDescent="0.15">
      <c r="A351" s="5"/>
      <c r="B351" s="399">
        <v>20121</v>
      </c>
      <c r="C351" s="5"/>
      <c r="D351" s="5"/>
      <c r="E351" s="5"/>
      <c r="F351" s="5"/>
      <c r="G351" s="5"/>
      <c r="H351" s="111">
        <v>2.2000000000000001E-3</v>
      </c>
      <c r="I351" s="437"/>
      <c r="J351" s="399">
        <v>20121</v>
      </c>
      <c r="K351" s="5"/>
    </row>
    <row r="352" spans="1:11" ht="14.5" customHeight="1" x14ac:dyDescent="0.15">
      <c r="A352" s="5"/>
      <c r="B352" s="399">
        <v>20149</v>
      </c>
      <c r="C352" s="5"/>
      <c r="D352" s="5"/>
      <c r="E352" s="5"/>
      <c r="F352" s="5"/>
      <c r="G352" s="5"/>
      <c r="H352" s="111">
        <v>2.3999999999999998E-3</v>
      </c>
      <c r="I352" s="437"/>
      <c r="J352" s="399">
        <v>20149</v>
      </c>
      <c r="K352" s="5"/>
    </row>
    <row r="353" spans="1:11" ht="14.5" customHeight="1" x14ac:dyDescent="0.15">
      <c r="A353" s="5"/>
      <c r="B353" s="399">
        <v>20180</v>
      </c>
      <c r="C353" s="5"/>
      <c r="D353" s="5"/>
      <c r="E353" s="5"/>
      <c r="F353" s="5"/>
      <c r="G353" s="5"/>
      <c r="H353" s="111">
        <v>2.2000000000000001E-3</v>
      </c>
      <c r="I353" s="437"/>
      <c r="J353" s="399">
        <v>20180</v>
      </c>
      <c r="K353" s="5"/>
    </row>
    <row r="354" spans="1:11" ht="14.5" customHeight="1" x14ac:dyDescent="0.15">
      <c r="A354" s="5"/>
      <c r="B354" s="399">
        <v>20210</v>
      </c>
      <c r="C354" s="5"/>
      <c r="D354" s="5"/>
      <c r="E354" s="5"/>
      <c r="F354" s="5"/>
      <c r="G354" s="5"/>
      <c r="H354" s="111">
        <v>2.5000000000000001E-3</v>
      </c>
      <c r="I354" s="437"/>
      <c r="J354" s="399">
        <v>20210</v>
      </c>
      <c r="K354" s="5"/>
    </row>
    <row r="355" spans="1:11" ht="14.5" customHeight="1" x14ac:dyDescent="0.15">
      <c r="A355" s="5"/>
      <c r="B355" s="399">
        <v>20241</v>
      </c>
      <c r="C355" s="5"/>
      <c r="D355" s="5"/>
      <c r="E355" s="5"/>
      <c r="F355" s="5"/>
      <c r="G355" s="5"/>
      <c r="H355" s="111">
        <v>2.3E-3</v>
      </c>
      <c r="I355" s="437"/>
      <c r="J355" s="399">
        <v>20241</v>
      </c>
      <c r="K355" s="5"/>
    </row>
    <row r="356" spans="1:11" ht="14.5" customHeight="1" x14ac:dyDescent="0.15">
      <c r="A356" s="5"/>
      <c r="B356" s="399">
        <v>20271</v>
      </c>
      <c r="C356" s="5"/>
      <c r="D356" s="5"/>
      <c r="E356" s="5"/>
      <c r="F356" s="5"/>
      <c r="G356" s="5"/>
      <c r="H356" s="111">
        <v>2.3E-3</v>
      </c>
      <c r="I356" s="437"/>
      <c r="J356" s="399">
        <v>20271</v>
      </c>
      <c r="K356" s="5"/>
    </row>
    <row r="357" spans="1:11" ht="14.5" customHeight="1" x14ac:dyDescent="0.15">
      <c r="A357" s="5"/>
      <c r="B357" s="399">
        <v>20302</v>
      </c>
      <c r="C357" s="5"/>
      <c r="D357" s="5"/>
      <c r="E357" s="5"/>
      <c r="F357" s="5"/>
      <c r="G357" s="5"/>
      <c r="H357" s="111">
        <v>2.7000000000000001E-3</v>
      </c>
      <c r="I357" s="437"/>
      <c r="J357" s="399">
        <v>20302</v>
      </c>
      <c r="K357" s="5"/>
    </row>
    <row r="358" spans="1:11" ht="14.5" customHeight="1" x14ac:dyDescent="0.15">
      <c r="A358" s="5"/>
      <c r="B358" s="399">
        <v>20333</v>
      </c>
      <c r="C358" s="5"/>
      <c r="D358" s="5"/>
      <c r="E358" s="5"/>
      <c r="F358" s="5"/>
      <c r="G358" s="5"/>
      <c r="H358" s="111">
        <v>2.3999999999999998E-3</v>
      </c>
      <c r="I358" s="437"/>
      <c r="J358" s="399">
        <v>20333</v>
      </c>
      <c r="K358" s="5"/>
    </row>
    <row r="359" spans="1:11" ht="14.5" customHeight="1" x14ac:dyDescent="0.15">
      <c r="A359" s="5"/>
      <c r="B359" s="399">
        <v>20363</v>
      </c>
      <c r="C359" s="5"/>
      <c r="D359" s="5"/>
      <c r="E359" s="5"/>
      <c r="F359" s="5"/>
      <c r="G359" s="5"/>
      <c r="H359" s="111">
        <v>2.5000000000000001E-3</v>
      </c>
      <c r="I359" s="437"/>
      <c r="J359" s="399">
        <v>20363</v>
      </c>
      <c r="K359" s="5"/>
    </row>
    <row r="360" spans="1:11" ht="14.5" customHeight="1" x14ac:dyDescent="0.15">
      <c r="A360" s="5"/>
      <c r="B360" s="399">
        <v>20394</v>
      </c>
      <c r="C360" s="5"/>
      <c r="D360" s="5"/>
      <c r="E360" s="5"/>
      <c r="F360" s="5"/>
      <c r="G360" s="5"/>
      <c r="H360" s="111">
        <v>2.3999999999999998E-3</v>
      </c>
      <c r="I360" s="437"/>
      <c r="J360" s="399">
        <v>20394</v>
      </c>
      <c r="K360" s="5"/>
    </row>
    <row r="361" spans="1:11" ht="14.5" customHeight="1" x14ac:dyDescent="0.15">
      <c r="A361" s="5"/>
      <c r="B361" s="399">
        <v>20424</v>
      </c>
      <c r="C361" s="5"/>
      <c r="D361" s="5"/>
      <c r="E361" s="5"/>
      <c r="F361" s="5"/>
      <c r="G361" s="5"/>
      <c r="H361" s="111">
        <v>2.3999999999999998E-3</v>
      </c>
      <c r="I361" s="437"/>
      <c r="J361" s="399">
        <v>20424</v>
      </c>
      <c r="K361" s="5"/>
    </row>
    <row r="362" spans="1:11" ht="14.5" customHeight="1" x14ac:dyDescent="0.15">
      <c r="A362" s="5"/>
      <c r="B362" s="399">
        <v>20455</v>
      </c>
      <c r="C362" s="5"/>
      <c r="D362" s="5"/>
      <c r="E362" s="5"/>
      <c r="F362" s="5"/>
      <c r="G362" s="5"/>
      <c r="H362" s="111">
        <v>2.5000000000000001E-3</v>
      </c>
      <c r="I362" s="437"/>
      <c r="J362" s="399">
        <v>20455</v>
      </c>
      <c r="K362" s="5"/>
    </row>
    <row r="363" spans="1:11" ht="14.5" customHeight="1" x14ac:dyDescent="0.15">
      <c r="A363" s="5"/>
      <c r="B363" s="399">
        <v>20486</v>
      </c>
      <c r="C363" s="5"/>
      <c r="D363" s="5"/>
      <c r="E363" s="5"/>
      <c r="F363" s="5"/>
      <c r="G363" s="5"/>
      <c r="H363" s="111">
        <v>2.3E-3</v>
      </c>
      <c r="I363" s="437"/>
      <c r="J363" s="399">
        <v>20486</v>
      </c>
      <c r="K363" s="5"/>
    </row>
    <row r="364" spans="1:11" ht="14.5" customHeight="1" x14ac:dyDescent="0.15">
      <c r="A364" s="5"/>
      <c r="B364" s="399">
        <v>20515</v>
      </c>
      <c r="C364" s="5"/>
      <c r="D364" s="5"/>
      <c r="E364" s="5"/>
      <c r="F364" s="5"/>
      <c r="G364" s="5"/>
      <c r="H364" s="111">
        <v>2.3E-3</v>
      </c>
      <c r="I364" s="437"/>
      <c r="J364" s="399">
        <v>20515</v>
      </c>
      <c r="K364" s="5"/>
    </row>
    <row r="365" spans="1:11" ht="14.5" customHeight="1" x14ac:dyDescent="0.15">
      <c r="A365" s="5"/>
      <c r="B365" s="399">
        <v>20546</v>
      </c>
      <c r="C365" s="5"/>
      <c r="D365" s="5"/>
      <c r="E365" s="5"/>
      <c r="F365" s="5"/>
      <c r="G365" s="5"/>
      <c r="H365" s="111">
        <v>2.5999999999999999E-3</v>
      </c>
      <c r="I365" s="437"/>
      <c r="J365" s="399">
        <v>20546</v>
      </c>
      <c r="K365" s="5"/>
    </row>
    <row r="366" spans="1:11" ht="14.5" customHeight="1" x14ac:dyDescent="0.15">
      <c r="A366" s="5"/>
      <c r="B366" s="399">
        <v>20576</v>
      </c>
      <c r="C366" s="5"/>
      <c r="D366" s="5"/>
      <c r="E366" s="5"/>
      <c r="F366" s="5"/>
      <c r="G366" s="5"/>
      <c r="H366" s="111">
        <v>2.5999999999999999E-3</v>
      </c>
      <c r="I366" s="437"/>
      <c r="J366" s="399">
        <v>20576</v>
      </c>
      <c r="K366" s="5"/>
    </row>
    <row r="367" spans="1:11" ht="14.5" customHeight="1" x14ac:dyDescent="0.15">
      <c r="A367" s="5"/>
      <c r="B367" s="399">
        <v>20607</v>
      </c>
      <c r="C367" s="5"/>
      <c r="D367" s="5"/>
      <c r="E367" s="5"/>
      <c r="F367" s="5"/>
      <c r="G367" s="5"/>
      <c r="H367" s="111">
        <v>2.3E-3</v>
      </c>
      <c r="I367" s="437"/>
      <c r="J367" s="399">
        <v>20607</v>
      </c>
      <c r="K367" s="5"/>
    </row>
    <row r="368" spans="1:11" ht="14.5" customHeight="1" x14ac:dyDescent="0.15">
      <c r="A368" s="5"/>
      <c r="B368" s="399">
        <v>20637</v>
      </c>
      <c r="C368" s="5"/>
      <c r="D368" s="5"/>
      <c r="E368" s="5"/>
      <c r="F368" s="5"/>
      <c r="G368" s="5"/>
      <c r="H368" s="111">
        <v>2.5999999999999999E-3</v>
      </c>
      <c r="I368" s="437"/>
      <c r="J368" s="399">
        <v>20637</v>
      </c>
      <c r="K368" s="5"/>
    </row>
    <row r="369" spans="1:11" ht="14.5" customHeight="1" x14ac:dyDescent="0.15">
      <c r="A369" s="5"/>
      <c r="B369" s="399">
        <v>20668</v>
      </c>
      <c r="C369" s="5"/>
      <c r="D369" s="5"/>
      <c r="E369" s="5"/>
      <c r="F369" s="5"/>
      <c r="G369" s="5"/>
      <c r="H369" s="111">
        <v>2.5999999999999999E-3</v>
      </c>
      <c r="I369" s="437"/>
      <c r="J369" s="399">
        <v>20668</v>
      </c>
      <c r="K369" s="5"/>
    </row>
    <row r="370" spans="1:11" ht="14.5" customHeight="1" x14ac:dyDescent="0.15">
      <c r="A370" s="5"/>
      <c r="B370" s="399">
        <v>20699</v>
      </c>
      <c r="C370" s="5"/>
      <c r="D370" s="5"/>
      <c r="E370" s="5"/>
      <c r="F370" s="5"/>
      <c r="G370" s="5"/>
      <c r="H370" s="111">
        <v>2.5000000000000001E-3</v>
      </c>
      <c r="I370" s="437"/>
      <c r="J370" s="399">
        <v>20699</v>
      </c>
      <c r="K370" s="5"/>
    </row>
    <row r="371" spans="1:11" ht="14.5" customHeight="1" x14ac:dyDescent="0.15">
      <c r="A371" s="5"/>
      <c r="B371" s="399">
        <v>20729</v>
      </c>
      <c r="C371" s="5"/>
      <c r="D371" s="5"/>
      <c r="E371" s="5"/>
      <c r="F371" s="5"/>
      <c r="G371" s="5"/>
      <c r="H371" s="111">
        <v>2.8999999999999998E-3</v>
      </c>
      <c r="I371" s="437"/>
      <c r="J371" s="399">
        <v>20729</v>
      </c>
      <c r="K371" s="5"/>
    </row>
    <row r="372" spans="1:11" ht="14.5" customHeight="1" x14ac:dyDescent="0.15">
      <c r="A372" s="5"/>
      <c r="B372" s="399">
        <v>20760</v>
      </c>
      <c r="C372" s="5"/>
      <c r="D372" s="5"/>
      <c r="E372" s="5"/>
      <c r="F372" s="5"/>
      <c r="G372" s="5"/>
      <c r="H372" s="111">
        <v>2.7000000000000001E-3</v>
      </c>
      <c r="I372" s="437"/>
      <c r="J372" s="399">
        <v>20760</v>
      </c>
      <c r="K372" s="5"/>
    </row>
    <row r="373" spans="1:11" ht="14.5" customHeight="1" x14ac:dyDescent="0.15">
      <c r="A373" s="5"/>
      <c r="B373" s="399">
        <v>20790</v>
      </c>
      <c r="C373" s="5"/>
      <c r="D373" s="5"/>
      <c r="E373" s="5"/>
      <c r="F373" s="5"/>
      <c r="G373" s="5"/>
      <c r="H373" s="111">
        <v>2.8E-3</v>
      </c>
      <c r="I373" s="437"/>
      <c r="J373" s="399">
        <v>20790</v>
      </c>
      <c r="K373" s="5"/>
    </row>
    <row r="374" spans="1:11" ht="14.5" customHeight="1" x14ac:dyDescent="0.15">
      <c r="A374" s="5"/>
      <c r="B374" s="399">
        <v>20821</v>
      </c>
      <c r="C374" s="5"/>
      <c r="D374" s="5"/>
      <c r="E374" s="5"/>
      <c r="F374" s="5"/>
      <c r="G374" s="5"/>
      <c r="H374" s="111">
        <v>2.8999999999999998E-3</v>
      </c>
      <c r="I374" s="437"/>
      <c r="J374" s="399">
        <v>20821</v>
      </c>
      <c r="K374" s="5"/>
    </row>
    <row r="375" spans="1:11" ht="14.5" customHeight="1" x14ac:dyDescent="0.15">
      <c r="A375" s="5"/>
      <c r="B375" s="399">
        <v>20852</v>
      </c>
      <c r="C375" s="5"/>
      <c r="D375" s="5"/>
      <c r="E375" s="5"/>
      <c r="F375" s="5"/>
      <c r="G375" s="5"/>
      <c r="H375" s="111">
        <v>2.5000000000000001E-3</v>
      </c>
      <c r="I375" s="437"/>
      <c r="J375" s="399">
        <v>20852</v>
      </c>
      <c r="K375" s="5"/>
    </row>
    <row r="376" spans="1:11" ht="14.5" customHeight="1" x14ac:dyDescent="0.15">
      <c r="A376" s="5"/>
      <c r="B376" s="399">
        <v>20880</v>
      </c>
      <c r="C376" s="5"/>
      <c r="D376" s="5"/>
      <c r="E376" s="5"/>
      <c r="F376" s="5"/>
      <c r="G376" s="5"/>
      <c r="H376" s="111">
        <v>2.5999999999999999E-3</v>
      </c>
      <c r="I376" s="437"/>
      <c r="J376" s="399">
        <v>20880</v>
      </c>
      <c r="K376" s="5"/>
    </row>
    <row r="377" spans="1:11" ht="14.5" customHeight="1" x14ac:dyDescent="0.15">
      <c r="A377" s="5"/>
      <c r="B377" s="399">
        <v>20911</v>
      </c>
      <c r="C377" s="5"/>
      <c r="D377" s="5"/>
      <c r="E377" s="5"/>
      <c r="F377" s="5"/>
      <c r="G377" s="5"/>
      <c r="H377" s="111">
        <v>2.8999999999999998E-3</v>
      </c>
      <c r="I377" s="437"/>
      <c r="J377" s="399">
        <v>20911</v>
      </c>
      <c r="K377" s="5"/>
    </row>
    <row r="378" spans="1:11" ht="14.5" customHeight="1" x14ac:dyDescent="0.15">
      <c r="A378" s="5"/>
      <c r="B378" s="399">
        <v>20941</v>
      </c>
      <c r="C378" s="5"/>
      <c r="D378" s="5"/>
      <c r="E378" s="5"/>
      <c r="F378" s="5"/>
      <c r="G378" s="5"/>
      <c r="H378" s="111">
        <v>2.8999999999999998E-3</v>
      </c>
      <c r="I378" s="437"/>
      <c r="J378" s="399">
        <v>20941</v>
      </c>
      <c r="K378" s="5"/>
    </row>
    <row r="379" spans="1:11" ht="14.5" customHeight="1" x14ac:dyDescent="0.15">
      <c r="A379" s="5"/>
      <c r="B379" s="399">
        <v>20972</v>
      </c>
      <c r="C379" s="5"/>
      <c r="D379" s="5"/>
      <c r="E379" s="5"/>
      <c r="F379" s="5"/>
      <c r="G379" s="5"/>
      <c r="H379" s="111">
        <v>2.5000000000000001E-3</v>
      </c>
      <c r="I379" s="437"/>
      <c r="J379" s="399">
        <v>20972</v>
      </c>
      <c r="K379" s="5"/>
    </row>
    <row r="380" spans="1:11" ht="14.5" customHeight="1" x14ac:dyDescent="0.15">
      <c r="A380" s="5"/>
      <c r="B380" s="399">
        <v>21002</v>
      </c>
      <c r="C380" s="5"/>
      <c r="D380" s="5"/>
      <c r="E380" s="5"/>
      <c r="F380" s="5"/>
      <c r="G380" s="5"/>
      <c r="H380" s="111">
        <v>3.3E-3</v>
      </c>
      <c r="I380" s="437"/>
      <c r="J380" s="399">
        <v>21002</v>
      </c>
      <c r="K380" s="5"/>
    </row>
    <row r="381" spans="1:11" ht="14.5" customHeight="1" x14ac:dyDescent="0.15">
      <c r="A381" s="5"/>
      <c r="B381" s="399">
        <v>21033</v>
      </c>
      <c r="C381" s="5"/>
      <c r="D381" s="5"/>
      <c r="E381" s="5"/>
      <c r="F381" s="5"/>
      <c r="G381" s="5"/>
      <c r="H381" s="111">
        <v>3.0000000000000001E-3</v>
      </c>
      <c r="I381" s="437"/>
      <c r="J381" s="399">
        <v>21033</v>
      </c>
      <c r="K381" s="5"/>
    </row>
    <row r="382" spans="1:11" ht="14.5" customHeight="1" x14ac:dyDescent="0.15">
      <c r="A382" s="5"/>
      <c r="B382" s="399">
        <v>21064</v>
      </c>
      <c r="C382" s="5"/>
      <c r="D382" s="5"/>
      <c r="E382" s="5"/>
      <c r="F382" s="5"/>
      <c r="G382" s="5"/>
      <c r="H382" s="111">
        <v>3.0999999999999999E-3</v>
      </c>
      <c r="I382" s="437"/>
      <c r="J382" s="399">
        <v>21064</v>
      </c>
      <c r="K382" s="5"/>
    </row>
    <row r="383" spans="1:11" ht="14.5" customHeight="1" x14ac:dyDescent="0.15">
      <c r="A383" s="5"/>
      <c r="B383" s="399">
        <v>21094</v>
      </c>
      <c r="C383" s="5"/>
      <c r="D383" s="5"/>
      <c r="E383" s="5"/>
      <c r="F383" s="5"/>
      <c r="G383" s="5"/>
      <c r="H383" s="111">
        <v>3.0999999999999999E-3</v>
      </c>
      <c r="I383" s="437"/>
      <c r="J383" s="399">
        <v>21094</v>
      </c>
      <c r="K383" s="5"/>
    </row>
    <row r="384" spans="1:11" ht="14.5" customHeight="1" x14ac:dyDescent="0.15">
      <c r="A384" s="5"/>
      <c r="B384" s="399">
        <v>21125</v>
      </c>
      <c r="C384" s="5"/>
      <c r="D384" s="5"/>
      <c r="E384" s="5"/>
      <c r="F384" s="5"/>
      <c r="G384" s="5"/>
      <c r="H384" s="111">
        <v>2.8999999999999998E-3</v>
      </c>
      <c r="I384" s="437"/>
      <c r="J384" s="399">
        <v>21125</v>
      </c>
      <c r="K384" s="5"/>
    </row>
    <row r="385" spans="1:11" ht="14.5" customHeight="1" x14ac:dyDescent="0.15">
      <c r="A385" s="5"/>
      <c r="B385" s="399">
        <v>21155</v>
      </c>
      <c r="C385" s="5"/>
      <c r="D385" s="5"/>
      <c r="E385" s="5"/>
      <c r="F385" s="5"/>
      <c r="G385" s="5"/>
      <c r="H385" s="111">
        <v>2.8999999999999998E-3</v>
      </c>
      <c r="I385" s="437"/>
      <c r="J385" s="399">
        <v>21155</v>
      </c>
      <c r="K385" s="5"/>
    </row>
    <row r="386" spans="1:11" ht="14.5" customHeight="1" x14ac:dyDescent="0.15">
      <c r="A386" s="5"/>
      <c r="B386" s="399">
        <v>21186</v>
      </c>
      <c r="C386" s="5"/>
      <c r="D386" s="5"/>
      <c r="E386" s="5"/>
      <c r="F386" s="5"/>
      <c r="G386" s="5"/>
      <c r="H386" s="111">
        <v>2.7000000000000001E-3</v>
      </c>
      <c r="I386" s="437"/>
      <c r="J386" s="399">
        <v>21186</v>
      </c>
      <c r="K386" s="5"/>
    </row>
    <row r="387" spans="1:11" ht="14.5" customHeight="1" x14ac:dyDescent="0.15">
      <c r="A387" s="5"/>
      <c r="B387" s="399">
        <v>21217</v>
      </c>
      <c r="C387" s="5"/>
      <c r="D387" s="5"/>
      <c r="E387" s="5"/>
      <c r="F387" s="5"/>
      <c r="G387" s="5"/>
      <c r="H387" s="111">
        <v>2.5000000000000001E-3</v>
      </c>
      <c r="I387" s="437"/>
      <c r="J387" s="399">
        <v>21217</v>
      </c>
      <c r="K387" s="5"/>
    </row>
    <row r="388" spans="1:11" ht="14.5" customHeight="1" x14ac:dyDescent="0.15">
      <c r="A388" s="5"/>
      <c r="B388" s="399">
        <v>21245</v>
      </c>
      <c r="C388" s="5"/>
      <c r="D388" s="5"/>
      <c r="E388" s="5"/>
      <c r="F388" s="5"/>
      <c r="G388" s="5"/>
      <c r="H388" s="111">
        <v>2.7000000000000001E-3</v>
      </c>
      <c r="I388" s="437"/>
      <c r="J388" s="399">
        <v>21245</v>
      </c>
      <c r="K388" s="5"/>
    </row>
    <row r="389" spans="1:11" ht="14.5" customHeight="1" x14ac:dyDescent="0.15">
      <c r="A389" s="5"/>
      <c r="B389" s="399">
        <v>21276</v>
      </c>
      <c r="C389" s="5"/>
      <c r="D389" s="5"/>
      <c r="E389" s="5"/>
      <c r="F389" s="5"/>
      <c r="G389" s="5"/>
      <c r="H389" s="111">
        <v>2.5999999999999999E-3</v>
      </c>
      <c r="I389" s="437"/>
      <c r="J389" s="399">
        <v>21276</v>
      </c>
      <c r="K389" s="5"/>
    </row>
    <row r="390" spans="1:11" ht="14.5" customHeight="1" x14ac:dyDescent="0.15">
      <c r="A390" s="5"/>
      <c r="B390" s="399">
        <v>21306</v>
      </c>
      <c r="C390" s="5"/>
      <c r="D390" s="5"/>
      <c r="E390" s="5"/>
      <c r="F390" s="5"/>
      <c r="G390" s="5"/>
      <c r="H390" s="111">
        <v>2.3999999999999998E-3</v>
      </c>
      <c r="I390" s="437"/>
      <c r="J390" s="399">
        <v>21306</v>
      </c>
      <c r="K390" s="5"/>
    </row>
    <row r="391" spans="1:11" ht="14.5" customHeight="1" x14ac:dyDescent="0.15">
      <c r="A391" s="5"/>
      <c r="B391" s="399">
        <v>21337</v>
      </c>
      <c r="C391" s="5"/>
      <c r="D391" s="5"/>
      <c r="E391" s="5"/>
      <c r="F391" s="5"/>
      <c r="G391" s="5"/>
      <c r="H391" s="111">
        <v>2.7000000000000001E-3</v>
      </c>
      <c r="I391" s="437"/>
      <c r="J391" s="399">
        <v>21337</v>
      </c>
      <c r="K391" s="5"/>
    </row>
    <row r="392" spans="1:11" ht="14.5" customHeight="1" x14ac:dyDescent="0.15">
      <c r="A392" s="5"/>
      <c r="B392" s="399">
        <v>21367</v>
      </c>
      <c r="C392" s="5"/>
      <c r="D392" s="5"/>
      <c r="E392" s="5"/>
      <c r="F392" s="5"/>
      <c r="G392" s="5"/>
      <c r="H392" s="111">
        <v>2.7000000000000001E-3</v>
      </c>
      <c r="I392" s="437"/>
      <c r="J392" s="399">
        <v>21367</v>
      </c>
      <c r="K392" s="5"/>
    </row>
    <row r="393" spans="1:11" ht="14.5" customHeight="1" x14ac:dyDescent="0.15">
      <c r="A393" s="5"/>
      <c r="B393" s="399">
        <v>21398</v>
      </c>
      <c r="C393" s="5"/>
      <c r="D393" s="5"/>
      <c r="E393" s="5"/>
      <c r="F393" s="5"/>
      <c r="G393" s="5"/>
      <c r="H393" s="111">
        <v>2.7000000000000001E-3</v>
      </c>
      <c r="I393" s="437"/>
      <c r="J393" s="399">
        <v>21398</v>
      </c>
      <c r="K393" s="5"/>
    </row>
    <row r="394" spans="1:11" ht="14.5" customHeight="1" x14ac:dyDescent="0.15">
      <c r="A394" s="5"/>
      <c r="B394" s="399">
        <v>21429</v>
      </c>
      <c r="C394" s="5"/>
      <c r="D394" s="5"/>
      <c r="E394" s="5"/>
      <c r="F394" s="5"/>
      <c r="G394" s="5"/>
      <c r="H394" s="111">
        <v>3.2000000000000002E-3</v>
      </c>
      <c r="I394" s="437"/>
      <c r="J394" s="399">
        <v>21429</v>
      </c>
      <c r="K394" s="5"/>
    </row>
    <row r="395" spans="1:11" ht="14.5" customHeight="1" x14ac:dyDescent="0.15">
      <c r="A395" s="5"/>
      <c r="B395" s="399">
        <v>21459</v>
      </c>
      <c r="C395" s="5"/>
      <c r="D395" s="5"/>
      <c r="E395" s="5"/>
      <c r="F395" s="5"/>
      <c r="G395" s="5"/>
      <c r="H395" s="111">
        <v>3.2000000000000002E-3</v>
      </c>
      <c r="I395" s="437"/>
      <c r="J395" s="399">
        <v>21459</v>
      </c>
      <c r="K395" s="5"/>
    </row>
    <row r="396" spans="1:11" ht="14.5" customHeight="1" x14ac:dyDescent="0.15">
      <c r="A396" s="5"/>
      <c r="B396" s="399">
        <v>21490</v>
      </c>
      <c r="C396" s="5"/>
      <c r="D396" s="5"/>
      <c r="E396" s="5"/>
      <c r="F396" s="5"/>
      <c r="G396" s="5"/>
      <c r="H396" s="111">
        <v>2.8E-3</v>
      </c>
      <c r="I396" s="437"/>
      <c r="J396" s="399">
        <v>21490</v>
      </c>
      <c r="K396" s="5"/>
    </row>
    <row r="397" spans="1:11" ht="14.5" customHeight="1" x14ac:dyDescent="0.15">
      <c r="A397" s="5"/>
      <c r="B397" s="399">
        <v>21520</v>
      </c>
      <c r="C397" s="5"/>
      <c r="D397" s="5"/>
      <c r="E397" s="5"/>
      <c r="F397" s="5"/>
      <c r="G397" s="5"/>
      <c r="H397" s="111">
        <v>3.3E-3</v>
      </c>
      <c r="I397" s="437"/>
      <c r="J397" s="399">
        <v>21520</v>
      </c>
      <c r="K397" s="5"/>
    </row>
    <row r="398" spans="1:11" ht="14.5" customHeight="1" x14ac:dyDescent="0.15">
      <c r="A398" s="5"/>
      <c r="B398" s="399">
        <v>21551</v>
      </c>
      <c r="C398" s="5"/>
      <c r="D398" s="5"/>
      <c r="E398" s="5"/>
      <c r="F398" s="5"/>
      <c r="G398" s="5"/>
      <c r="H398" s="111">
        <v>3.0999999999999999E-3</v>
      </c>
      <c r="I398" s="437"/>
      <c r="J398" s="399">
        <v>21551</v>
      </c>
      <c r="K398" s="5"/>
    </row>
    <row r="399" spans="1:11" ht="14.5" customHeight="1" x14ac:dyDescent="0.15">
      <c r="A399" s="5"/>
      <c r="B399" s="399">
        <v>21582</v>
      </c>
      <c r="C399" s="5"/>
      <c r="D399" s="5"/>
      <c r="E399" s="5"/>
      <c r="F399" s="5"/>
      <c r="G399" s="5"/>
      <c r="H399" s="111">
        <v>3.0999999999999999E-3</v>
      </c>
      <c r="I399" s="437"/>
      <c r="J399" s="399">
        <v>21582</v>
      </c>
      <c r="K399" s="5"/>
    </row>
    <row r="400" spans="1:11" ht="14.5" customHeight="1" x14ac:dyDescent="0.15">
      <c r="A400" s="5"/>
      <c r="B400" s="399">
        <v>21610</v>
      </c>
      <c r="C400" s="5"/>
      <c r="D400" s="5"/>
      <c r="E400" s="5"/>
      <c r="F400" s="5"/>
      <c r="G400" s="5"/>
      <c r="H400" s="111">
        <v>3.5000000000000001E-3</v>
      </c>
      <c r="I400" s="437"/>
      <c r="J400" s="399">
        <v>21610</v>
      </c>
      <c r="K400" s="5"/>
    </row>
    <row r="401" spans="1:11" ht="14.5" customHeight="1" x14ac:dyDescent="0.15">
      <c r="A401" s="5"/>
      <c r="B401" s="399">
        <v>21641</v>
      </c>
      <c r="C401" s="5"/>
      <c r="D401" s="5"/>
      <c r="E401" s="5"/>
      <c r="F401" s="5"/>
      <c r="G401" s="5"/>
      <c r="H401" s="111">
        <v>3.3E-3</v>
      </c>
      <c r="I401" s="437"/>
      <c r="J401" s="399">
        <v>21641</v>
      </c>
      <c r="K401" s="5"/>
    </row>
    <row r="402" spans="1:11" ht="14.5" customHeight="1" x14ac:dyDescent="0.15">
      <c r="A402" s="5"/>
      <c r="B402" s="399">
        <v>21671</v>
      </c>
      <c r="C402" s="5"/>
      <c r="D402" s="5"/>
      <c r="E402" s="5"/>
      <c r="F402" s="5"/>
      <c r="G402" s="5"/>
      <c r="H402" s="111">
        <v>3.3E-3</v>
      </c>
      <c r="I402" s="437"/>
      <c r="J402" s="399">
        <v>21671</v>
      </c>
      <c r="K402" s="5"/>
    </row>
    <row r="403" spans="1:11" ht="14.5" customHeight="1" x14ac:dyDescent="0.15">
      <c r="A403" s="5"/>
      <c r="B403" s="399">
        <v>21702</v>
      </c>
      <c r="C403" s="5"/>
      <c r="D403" s="5"/>
      <c r="E403" s="5"/>
      <c r="F403" s="5"/>
      <c r="G403" s="5"/>
      <c r="H403" s="111">
        <v>3.5999999999999999E-3</v>
      </c>
      <c r="I403" s="437"/>
      <c r="J403" s="399">
        <v>21702</v>
      </c>
      <c r="K403" s="5"/>
    </row>
    <row r="404" spans="1:11" ht="14.5" customHeight="1" x14ac:dyDescent="0.15">
      <c r="A404" s="5"/>
      <c r="B404" s="399">
        <v>21732</v>
      </c>
      <c r="C404" s="5"/>
      <c r="D404" s="5"/>
      <c r="E404" s="5"/>
      <c r="F404" s="5"/>
      <c r="G404" s="5"/>
      <c r="H404" s="111">
        <v>3.5000000000000001E-3</v>
      </c>
      <c r="I404" s="437"/>
      <c r="J404" s="399">
        <v>21732</v>
      </c>
      <c r="K404" s="5"/>
    </row>
    <row r="405" spans="1:11" ht="14.5" customHeight="1" x14ac:dyDescent="0.15">
      <c r="A405" s="5"/>
      <c r="B405" s="399">
        <v>21763</v>
      </c>
      <c r="C405" s="5"/>
      <c r="D405" s="5"/>
      <c r="E405" s="5"/>
      <c r="F405" s="5"/>
      <c r="G405" s="5"/>
      <c r="H405" s="111">
        <v>3.5000000000000001E-3</v>
      </c>
      <c r="I405" s="437"/>
      <c r="J405" s="399">
        <v>21763</v>
      </c>
      <c r="K405" s="5"/>
    </row>
    <row r="406" spans="1:11" ht="14.5" customHeight="1" x14ac:dyDescent="0.15">
      <c r="A406" s="5"/>
      <c r="B406" s="399">
        <v>21794</v>
      </c>
      <c r="C406" s="5"/>
      <c r="D406" s="5"/>
      <c r="E406" s="5"/>
      <c r="F406" s="5"/>
      <c r="G406" s="5"/>
      <c r="H406" s="111">
        <v>3.3999999999999998E-3</v>
      </c>
      <c r="I406" s="437"/>
      <c r="J406" s="399">
        <v>21794</v>
      </c>
      <c r="K406" s="5"/>
    </row>
    <row r="407" spans="1:11" ht="14.5" customHeight="1" x14ac:dyDescent="0.15">
      <c r="A407" s="5"/>
      <c r="B407" s="399">
        <v>21824</v>
      </c>
      <c r="C407" s="5"/>
      <c r="D407" s="5"/>
      <c r="E407" s="5"/>
      <c r="F407" s="5"/>
      <c r="G407" s="5"/>
      <c r="H407" s="111">
        <v>3.5000000000000001E-3</v>
      </c>
      <c r="I407" s="437"/>
      <c r="J407" s="399">
        <v>21824</v>
      </c>
      <c r="K407" s="5"/>
    </row>
    <row r="408" spans="1:11" ht="14.5" customHeight="1" x14ac:dyDescent="0.15">
      <c r="A408" s="5"/>
      <c r="B408" s="399">
        <v>21855</v>
      </c>
      <c r="C408" s="5"/>
      <c r="D408" s="5"/>
      <c r="E408" s="5"/>
      <c r="F408" s="5"/>
      <c r="G408" s="5"/>
      <c r="H408" s="111">
        <v>3.5000000000000001E-3</v>
      </c>
      <c r="I408" s="437"/>
      <c r="J408" s="399">
        <v>21855</v>
      </c>
      <c r="K408" s="5"/>
    </row>
    <row r="409" spans="1:11" ht="14.5" customHeight="1" x14ac:dyDescent="0.15">
      <c r="A409" s="5"/>
      <c r="B409" s="399">
        <v>21885</v>
      </c>
      <c r="C409" s="5"/>
      <c r="D409" s="5"/>
      <c r="E409" s="5"/>
      <c r="F409" s="5"/>
      <c r="G409" s="5"/>
      <c r="H409" s="111">
        <v>3.5999999999999999E-3</v>
      </c>
      <c r="I409" s="437"/>
      <c r="J409" s="399">
        <v>21885</v>
      </c>
      <c r="K409" s="5"/>
    </row>
    <row r="410" spans="1:11" ht="14.5" customHeight="1" x14ac:dyDescent="0.15">
      <c r="A410" s="5"/>
      <c r="B410" s="399">
        <v>21916</v>
      </c>
      <c r="C410" s="5"/>
      <c r="D410" s="5"/>
      <c r="E410" s="5"/>
      <c r="F410" s="5"/>
      <c r="G410" s="5"/>
      <c r="H410" s="111">
        <v>3.5000000000000001E-3</v>
      </c>
      <c r="I410" s="437"/>
      <c r="J410" s="399">
        <v>21916</v>
      </c>
      <c r="K410" s="5"/>
    </row>
    <row r="411" spans="1:11" ht="14.5" customHeight="1" x14ac:dyDescent="0.15">
      <c r="A411" s="5"/>
      <c r="B411" s="399">
        <v>21947</v>
      </c>
      <c r="C411" s="5"/>
      <c r="D411" s="5"/>
      <c r="E411" s="5"/>
      <c r="F411" s="5"/>
      <c r="G411" s="5"/>
      <c r="H411" s="111">
        <v>3.7000000000000002E-3</v>
      </c>
      <c r="I411" s="437"/>
      <c r="J411" s="399">
        <v>21947</v>
      </c>
      <c r="K411" s="5"/>
    </row>
    <row r="412" spans="1:11" ht="14.5" customHeight="1" x14ac:dyDescent="0.15">
      <c r="A412" s="5"/>
      <c r="B412" s="399">
        <v>21976</v>
      </c>
      <c r="C412" s="5"/>
      <c r="D412" s="5"/>
      <c r="E412" s="5"/>
      <c r="F412" s="5"/>
      <c r="G412" s="5"/>
      <c r="H412" s="111">
        <v>3.5999999999999999E-3</v>
      </c>
      <c r="I412" s="437"/>
      <c r="J412" s="399">
        <v>21976</v>
      </c>
      <c r="K412" s="5"/>
    </row>
    <row r="413" spans="1:11" ht="14.5" customHeight="1" x14ac:dyDescent="0.15">
      <c r="A413" s="5"/>
      <c r="B413" s="399">
        <v>22007</v>
      </c>
      <c r="C413" s="5"/>
      <c r="D413" s="5"/>
      <c r="E413" s="5"/>
      <c r="F413" s="5"/>
      <c r="G413" s="5"/>
      <c r="H413" s="111">
        <v>3.2000000000000002E-3</v>
      </c>
      <c r="I413" s="437"/>
      <c r="J413" s="399">
        <v>22007</v>
      </c>
      <c r="K413" s="5"/>
    </row>
    <row r="414" spans="1:11" ht="14.5" customHeight="1" x14ac:dyDescent="0.15">
      <c r="A414" s="5"/>
      <c r="B414" s="399">
        <v>22037</v>
      </c>
      <c r="C414" s="5"/>
      <c r="D414" s="5"/>
      <c r="E414" s="5"/>
      <c r="F414" s="5"/>
      <c r="G414" s="5"/>
      <c r="H414" s="111">
        <v>3.7000000000000002E-3</v>
      </c>
      <c r="I414" s="437"/>
      <c r="J414" s="399">
        <v>22037</v>
      </c>
      <c r="K414" s="5"/>
    </row>
    <row r="415" spans="1:11" ht="14.5" customHeight="1" x14ac:dyDescent="0.15">
      <c r="A415" s="5"/>
      <c r="B415" s="399">
        <v>22068</v>
      </c>
      <c r="C415" s="5"/>
      <c r="D415" s="5"/>
      <c r="E415" s="5"/>
      <c r="F415" s="5"/>
      <c r="G415" s="5"/>
      <c r="H415" s="111">
        <v>3.3999999999999998E-3</v>
      </c>
      <c r="I415" s="437"/>
      <c r="J415" s="399">
        <v>22068</v>
      </c>
      <c r="K415" s="5"/>
    </row>
    <row r="416" spans="1:11" ht="14.5" customHeight="1" x14ac:dyDescent="0.15">
      <c r="A416" s="5"/>
      <c r="B416" s="399">
        <v>22098</v>
      </c>
      <c r="C416" s="5"/>
      <c r="D416" s="5"/>
      <c r="E416" s="5"/>
      <c r="F416" s="5"/>
      <c r="G416" s="5"/>
      <c r="H416" s="111">
        <v>3.2000000000000002E-3</v>
      </c>
      <c r="I416" s="437"/>
      <c r="J416" s="399">
        <v>22098</v>
      </c>
      <c r="K416" s="5"/>
    </row>
    <row r="417" spans="1:11" ht="14.5" customHeight="1" x14ac:dyDescent="0.15">
      <c r="A417" s="5"/>
      <c r="B417" s="399">
        <v>22129</v>
      </c>
      <c r="C417" s="5"/>
      <c r="D417" s="5"/>
      <c r="E417" s="5"/>
      <c r="F417" s="5"/>
      <c r="G417" s="5"/>
      <c r="H417" s="111">
        <v>3.3999999999999998E-3</v>
      </c>
      <c r="I417" s="437"/>
      <c r="J417" s="399">
        <v>22129</v>
      </c>
      <c r="K417" s="5"/>
    </row>
    <row r="418" spans="1:11" ht="14.5" customHeight="1" x14ac:dyDescent="0.15">
      <c r="A418" s="5"/>
      <c r="B418" s="399">
        <v>22160</v>
      </c>
      <c r="C418" s="5"/>
      <c r="D418" s="5"/>
      <c r="E418" s="5"/>
      <c r="F418" s="5"/>
      <c r="G418" s="5"/>
      <c r="H418" s="111">
        <v>3.2000000000000002E-3</v>
      </c>
      <c r="I418" s="437"/>
      <c r="J418" s="399">
        <v>22160</v>
      </c>
      <c r="K418" s="5"/>
    </row>
    <row r="419" spans="1:11" ht="14.5" customHeight="1" x14ac:dyDescent="0.15">
      <c r="A419" s="5"/>
      <c r="B419" s="399">
        <v>22190</v>
      </c>
      <c r="C419" s="5"/>
      <c r="D419" s="5"/>
      <c r="E419" s="5"/>
      <c r="F419" s="5"/>
      <c r="G419" s="5"/>
      <c r="H419" s="111">
        <v>3.3E-3</v>
      </c>
      <c r="I419" s="437"/>
      <c r="J419" s="399">
        <v>22190</v>
      </c>
      <c r="K419" s="5"/>
    </row>
    <row r="420" spans="1:11" ht="14.5" customHeight="1" x14ac:dyDescent="0.15">
      <c r="A420" s="5"/>
      <c r="B420" s="399">
        <v>22221</v>
      </c>
      <c r="C420" s="5"/>
      <c r="D420" s="5"/>
      <c r="E420" s="5"/>
      <c r="F420" s="5"/>
      <c r="G420" s="5"/>
      <c r="H420" s="111">
        <v>3.2000000000000002E-3</v>
      </c>
      <c r="I420" s="437"/>
      <c r="J420" s="399">
        <v>22221</v>
      </c>
      <c r="K420" s="5"/>
    </row>
    <row r="421" spans="1:11" ht="14.5" customHeight="1" x14ac:dyDescent="0.15">
      <c r="A421" s="5"/>
      <c r="B421" s="399">
        <v>22251</v>
      </c>
      <c r="C421" s="5"/>
      <c r="D421" s="5"/>
      <c r="E421" s="5"/>
      <c r="F421" s="5"/>
      <c r="G421" s="5"/>
      <c r="H421" s="111">
        <v>3.3E-3</v>
      </c>
      <c r="I421" s="437"/>
      <c r="J421" s="399">
        <v>22251</v>
      </c>
      <c r="K421" s="5"/>
    </row>
    <row r="422" spans="1:11" ht="14.5" customHeight="1" x14ac:dyDescent="0.15">
      <c r="A422" s="5"/>
      <c r="B422" s="399">
        <v>22282</v>
      </c>
      <c r="C422" s="5"/>
      <c r="D422" s="5"/>
      <c r="E422" s="5"/>
      <c r="F422" s="5"/>
      <c r="G422" s="5"/>
      <c r="H422" s="111">
        <v>3.3E-3</v>
      </c>
      <c r="I422" s="437"/>
      <c r="J422" s="399">
        <v>22282</v>
      </c>
      <c r="K422" s="5"/>
    </row>
    <row r="423" spans="1:11" ht="14.5" customHeight="1" x14ac:dyDescent="0.15">
      <c r="A423" s="5"/>
      <c r="B423" s="399">
        <v>22313</v>
      </c>
      <c r="C423" s="5"/>
      <c r="D423" s="5"/>
      <c r="E423" s="5"/>
      <c r="F423" s="5"/>
      <c r="G423" s="5"/>
      <c r="H423" s="111">
        <v>3.0000000000000001E-3</v>
      </c>
      <c r="I423" s="437"/>
      <c r="J423" s="399">
        <v>22313</v>
      </c>
      <c r="K423" s="5"/>
    </row>
    <row r="424" spans="1:11" ht="14.5" customHeight="1" x14ac:dyDescent="0.15">
      <c r="A424" s="5"/>
      <c r="B424" s="399">
        <v>22341</v>
      </c>
      <c r="C424" s="5"/>
      <c r="D424" s="5"/>
      <c r="E424" s="5"/>
      <c r="F424" s="5"/>
      <c r="G424" s="5"/>
      <c r="H424" s="111">
        <v>3.0999999999999999E-3</v>
      </c>
      <c r="I424" s="437"/>
      <c r="J424" s="399">
        <v>22341</v>
      </c>
      <c r="K424" s="5"/>
    </row>
    <row r="425" spans="1:11" ht="14.5" customHeight="1" x14ac:dyDescent="0.15">
      <c r="A425" s="5"/>
      <c r="B425" s="399">
        <v>22372</v>
      </c>
      <c r="C425" s="5"/>
      <c r="D425" s="5"/>
      <c r="E425" s="5"/>
      <c r="F425" s="5"/>
      <c r="G425" s="5"/>
      <c r="H425" s="111">
        <v>3.0999999999999999E-3</v>
      </c>
      <c r="I425" s="437"/>
      <c r="J425" s="399">
        <v>22372</v>
      </c>
      <c r="K425" s="5"/>
    </row>
    <row r="426" spans="1:11" ht="14.5" customHeight="1" x14ac:dyDescent="0.15">
      <c r="A426" s="5"/>
      <c r="B426" s="399">
        <v>22402</v>
      </c>
      <c r="C426" s="5"/>
      <c r="D426" s="5"/>
      <c r="E426" s="5"/>
      <c r="F426" s="5"/>
      <c r="G426" s="5"/>
      <c r="H426" s="111">
        <v>3.3999999999999998E-3</v>
      </c>
      <c r="I426" s="437"/>
      <c r="J426" s="399">
        <v>22402</v>
      </c>
      <c r="K426" s="5"/>
    </row>
    <row r="427" spans="1:11" ht="14.5" customHeight="1" x14ac:dyDescent="0.15">
      <c r="A427" s="5"/>
      <c r="B427" s="399">
        <v>22433</v>
      </c>
      <c r="C427" s="5"/>
      <c r="D427" s="5"/>
      <c r="E427" s="5"/>
      <c r="F427" s="5"/>
      <c r="G427" s="5"/>
      <c r="H427" s="111">
        <v>3.2000000000000002E-3</v>
      </c>
      <c r="I427" s="437"/>
      <c r="J427" s="399">
        <v>22433</v>
      </c>
      <c r="K427" s="5"/>
    </row>
    <row r="428" spans="1:11" ht="14.5" customHeight="1" x14ac:dyDescent="0.15">
      <c r="A428" s="5"/>
      <c r="B428" s="399">
        <v>22463</v>
      </c>
      <c r="C428" s="5"/>
      <c r="D428" s="5"/>
      <c r="E428" s="5"/>
      <c r="F428" s="5"/>
      <c r="G428" s="5"/>
      <c r="H428" s="111">
        <v>3.3E-3</v>
      </c>
      <c r="I428" s="437"/>
      <c r="J428" s="399">
        <v>22463</v>
      </c>
      <c r="K428" s="5"/>
    </row>
    <row r="429" spans="1:11" ht="14.5" customHeight="1" x14ac:dyDescent="0.15">
      <c r="A429" s="5"/>
      <c r="B429" s="399">
        <v>22494</v>
      </c>
      <c r="C429" s="5"/>
      <c r="D429" s="5"/>
      <c r="E429" s="5"/>
      <c r="F429" s="5"/>
      <c r="G429" s="5"/>
      <c r="H429" s="111">
        <v>3.3E-3</v>
      </c>
      <c r="I429" s="437"/>
      <c r="J429" s="399">
        <v>22494</v>
      </c>
      <c r="K429" s="5"/>
    </row>
    <row r="430" spans="1:11" ht="14.5" customHeight="1" x14ac:dyDescent="0.15">
      <c r="A430" s="5"/>
      <c r="B430" s="399">
        <v>22525</v>
      </c>
      <c r="C430" s="5"/>
      <c r="D430" s="5"/>
      <c r="E430" s="5"/>
      <c r="F430" s="5"/>
      <c r="G430" s="5"/>
      <c r="H430" s="111">
        <v>3.2000000000000002E-3</v>
      </c>
      <c r="I430" s="437"/>
      <c r="J430" s="399">
        <v>22525</v>
      </c>
      <c r="K430" s="5"/>
    </row>
    <row r="431" spans="1:11" ht="14.5" customHeight="1" x14ac:dyDescent="0.15">
      <c r="A431" s="5"/>
      <c r="B431" s="399">
        <v>22555</v>
      </c>
      <c r="C431" s="5"/>
      <c r="D431" s="5"/>
      <c r="E431" s="5"/>
      <c r="F431" s="5"/>
      <c r="G431" s="5"/>
      <c r="H431" s="111">
        <v>3.3999999999999998E-3</v>
      </c>
      <c r="I431" s="437"/>
      <c r="J431" s="399">
        <v>22555</v>
      </c>
      <c r="K431" s="5"/>
    </row>
    <row r="432" spans="1:11" ht="14.5" customHeight="1" x14ac:dyDescent="0.15">
      <c r="A432" s="5"/>
      <c r="B432" s="399">
        <v>22586</v>
      </c>
      <c r="C432" s="5"/>
      <c r="D432" s="5"/>
      <c r="E432" s="5"/>
      <c r="F432" s="5"/>
      <c r="G432" s="5"/>
      <c r="H432" s="111">
        <v>3.2000000000000002E-3</v>
      </c>
      <c r="I432" s="437"/>
      <c r="J432" s="399">
        <v>22586</v>
      </c>
      <c r="K432" s="5"/>
    </row>
    <row r="433" spans="1:11" ht="14.5" customHeight="1" x14ac:dyDescent="0.15">
      <c r="A433" s="5"/>
      <c r="B433" s="399">
        <v>22616</v>
      </c>
      <c r="C433" s="5"/>
      <c r="D433" s="5"/>
      <c r="E433" s="5"/>
      <c r="F433" s="5"/>
      <c r="G433" s="5"/>
      <c r="H433" s="111">
        <v>3.0999999999999999E-3</v>
      </c>
      <c r="I433" s="437"/>
      <c r="J433" s="399">
        <v>22616</v>
      </c>
      <c r="K433" s="5"/>
    </row>
    <row r="434" spans="1:11" ht="14.5" customHeight="1" x14ac:dyDescent="0.15">
      <c r="A434" s="5"/>
      <c r="B434" s="399">
        <v>22647</v>
      </c>
      <c r="C434" s="5"/>
      <c r="D434" s="5"/>
      <c r="E434" s="5"/>
      <c r="F434" s="5"/>
      <c r="G434" s="5"/>
      <c r="H434" s="111">
        <v>3.7000000000000002E-3</v>
      </c>
      <c r="I434" s="437"/>
      <c r="J434" s="399">
        <v>22647</v>
      </c>
      <c r="K434" s="5"/>
    </row>
    <row r="435" spans="1:11" ht="14.5" customHeight="1" x14ac:dyDescent="0.15">
      <c r="A435" s="5"/>
      <c r="B435" s="399">
        <v>22678</v>
      </c>
      <c r="C435" s="5"/>
      <c r="D435" s="5"/>
      <c r="E435" s="5"/>
      <c r="F435" s="5"/>
      <c r="G435" s="5"/>
      <c r="H435" s="111">
        <v>3.2000000000000002E-3</v>
      </c>
      <c r="I435" s="437"/>
      <c r="J435" s="399">
        <v>22678</v>
      </c>
      <c r="K435" s="5"/>
    </row>
    <row r="436" spans="1:11" ht="14.5" customHeight="1" x14ac:dyDescent="0.15">
      <c r="A436" s="5"/>
      <c r="B436" s="399">
        <v>22706</v>
      </c>
      <c r="C436" s="5"/>
      <c r="D436" s="5"/>
      <c r="E436" s="5"/>
      <c r="F436" s="5"/>
      <c r="G436" s="5"/>
      <c r="H436" s="111">
        <v>3.3E-3</v>
      </c>
      <c r="I436" s="437"/>
      <c r="J436" s="399">
        <v>22706</v>
      </c>
      <c r="K436" s="5"/>
    </row>
    <row r="437" spans="1:11" ht="14.5" customHeight="1" x14ac:dyDescent="0.15">
      <c r="A437" s="5"/>
      <c r="B437" s="399">
        <v>22737</v>
      </c>
      <c r="C437" s="5"/>
      <c r="D437" s="5"/>
      <c r="E437" s="5"/>
      <c r="F437" s="5"/>
      <c r="G437" s="5"/>
      <c r="H437" s="111">
        <v>3.3E-3</v>
      </c>
      <c r="I437" s="437"/>
      <c r="J437" s="399">
        <v>22737</v>
      </c>
      <c r="K437" s="5"/>
    </row>
    <row r="438" spans="1:11" ht="14.5" customHeight="1" x14ac:dyDescent="0.15">
      <c r="A438" s="5"/>
      <c r="B438" s="399">
        <v>22767</v>
      </c>
      <c r="C438" s="5"/>
      <c r="D438" s="5"/>
      <c r="E438" s="5"/>
      <c r="F438" s="5"/>
      <c r="G438" s="5"/>
      <c r="H438" s="111">
        <v>3.2000000000000002E-3</v>
      </c>
      <c r="I438" s="437"/>
      <c r="J438" s="399">
        <v>22767</v>
      </c>
      <c r="K438" s="5"/>
    </row>
    <row r="439" spans="1:11" ht="14.5" customHeight="1" x14ac:dyDescent="0.15">
      <c r="A439" s="5"/>
      <c r="B439" s="399">
        <v>22798</v>
      </c>
      <c r="C439" s="5"/>
      <c r="D439" s="5"/>
      <c r="E439" s="5"/>
      <c r="F439" s="5"/>
      <c r="G439" s="5"/>
      <c r="H439" s="111">
        <v>3.0000000000000001E-3</v>
      </c>
      <c r="I439" s="437"/>
      <c r="J439" s="399">
        <v>22798</v>
      </c>
      <c r="K439" s="5"/>
    </row>
    <row r="440" spans="1:11" ht="14.5" customHeight="1" x14ac:dyDescent="0.15">
      <c r="A440" s="5"/>
      <c r="B440" s="399">
        <v>22828</v>
      </c>
      <c r="C440" s="5"/>
      <c r="D440" s="5"/>
      <c r="E440" s="5"/>
      <c r="F440" s="5"/>
      <c r="G440" s="5"/>
      <c r="H440" s="111">
        <v>3.3999999999999998E-3</v>
      </c>
      <c r="I440" s="437"/>
      <c r="J440" s="399">
        <v>22828</v>
      </c>
      <c r="K440" s="5"/>
    </row>
    <row r="441" spans="1:11" ht="14.5" customHeight="1" x14ac:dyDescent="0.15">
      <c r="A441" s="5"/>
      <c r="B441" s="399">
        <v>22859</v>
      </c>
      <c r="C441" s="5"/>
      <c r="D441" s="5"/>
      <c r="E441" s="5"/>
      <c r="F441" s="5"/>
      <c r="G441" s="5"/>
      <c r="H441" s="111">
        <v>3.3999999999999998E-3</v>
      </c>
      <c r="I441" s="437"/>
      <c r="J441" s="399">
        <v>22859</v>
      </c>
      <c r="K441" s="5"/>
    </row>
    <row r="442" spans="1:11" ht="14.5" customHeight="1" x14ac:dyDescent="0.15">
      <c r="A442" s="5"/>
      <c r="B442" s="399">
        <v>22890</v>
      </c>
      <c r="C442" s="5"/>
      <c r="D442" s="5"/>
      <c r="E442" s="5"/>
      <c r="F442" s="5"/>
      <c r="G442" s="5"/>
      <c r="H442" s="111">
        <v>3.0000000000000001E-3</v>
      </c>
      <c r="I442" s="437"/>
      <c r="J442" s="399">
        <v>22890</v>
      </c>
      <c r="K442" s="5"/>
    </row>
    <row r="443" spans="1:11" ht="14.5" customHeight="1" x14ac:dyDescent="0.15">
      <c r="A443" s="5"/>
      <c r="B443" s="399">
        <v>22920</v>
      </c>
      <c r="C443" s="5"/>
      <c r="D443" s="5"/>
      <c r="E443" s="5"/>
      <c r="F443" s="5"/>
      <c r="G443" s="5"/>
      <c r="H443" s="111">
        <v>3.5000000000000001E-3</v>
      </c>
      <c r="I443" s="437"/>
      <c r="J443" s="399">
        <v>22920</v>
      </c>
      <c r="K443" s="5"/>
    </row>
    <row r="444" spans="1:11" ht="14.5" customHeight="1" x14ac:dyDescent="0.15">
      <c r="A444" s="5"/>
      <c r="B444" s="399">
        <v>22951</v>
      </c>
      <c r="C444" s="5"/>
      <c r="D444" s="5"/>
      <c r="E444" s="5"/>
      <c r="F444" s="5"/>
      <c r="G444" s="5"/>
      <c r="H444" s="111">
        <v>3.0999999999999999E-3</v>
      </c>
      <c r="I444" s="437"/>
      <c r="J444" s="399">
        <v>22951</v>
      </c>
      <c r="K444" s="5"/>
    </row>
    <row r="445" spans="1:11" ht="14.5" customHeight="1" x14ac:dyDescent="0.15">
      <c r="A445" s="5"/>
      <c r="B445" s="399">
        <v>22981</v>
      </c>
      <c r="C445" s="5"/>
      <c r="D445" s="5"/>
      <c r="E445" s="5"/>
      <c r="F445" s="5"/>
      <c r="G445" s="5"/>
      <c r="H445" s="111">
        <v>3.2000000000000002E-3</v>
      </c>
      <c r="I445" s="437"/>
      <c r="J445" s="399">
        <v>22981</v>
      </c>
      <c r="K445" s="5"/>
    </row>
    <row r="446" spans="1:11" ht="14.5" customHeight="1" x14ac:dyDescent="0.15">
      <c r="A446" s="5"/>
      <c r="B446" s="399">
        <v>23012</v>
      </c>
      <c r="C446" s="5"/>
      <c r="D446" s="5"/>
      <c r="E446" s="5"/>
      <c r="F446" s="5"/>
      <c r="G446" s="5"/>
      <c r="H446" s="111">
        <v>3.2000000000000002E-3</v>
      </c>
      <c r="I446" s="437"/>
      <c r="J446" s="399">
        <v>23012</v>
      </c>
      <c r="K446" s="5"/>
    </row>
    <row r="447" spans="1:11" ht="14.5" customHeight="1" x14ac:dyDescent="0.15">
      <c r="A447" s="5"/>
      <c r="B447" s="399">
        <v>23043</v>
      </c>
      <c r="C447" s="5"/>
      <c r="D447" s="5"/>
      <c r="E447" s="5"/>
      <c r="F447" s="5"/>
      <c r="G447" s="5"/>
      <c r="H447" s="111">
        <v>2.8999999999999998E-3</v>
      </c>
      <c r="I447" s="437"/>
      <c r="J447" s="399">
        <v>23043</v>
      </c>
      <c r="K447" s="5"/>
    </row>
    <row r="448" spans="1:11" ht="14.5" customHeight="1" x14ac:dyDescent="0.15">
      <c r="A448" s="5"/>
      <c r="B448" s="399">
        <v>23071</v>
      </c>
      <c r="C448" s="5"/>
      <c r="D448" s="5"/>
      <c r="E448" s="5"/>
      <c r="F448" s="5"/>
      <c r="G448" s="5"/>
      <c r="H448" s="111">
        <v>3.0999999999999999E-3</v>
      </c>
      <c r="I448" s="437"/>
      <c r="J448" s="399">
        <v>23071</v>
      </c>
      <c r="K448" s="5"/>
    </row>
    <row r="449" spans="1:11" ht="14.5" customHeight="1" x14ac:dyDescent="0.15">
      <c r="A449" s="5"/>
      <c r="B449" s="399">
        <v>23102</v>
      </c>
      <c r="C449" s="5"/>
      <c r="D449" s="5"/>
      <c r="E449" s="5"/>
      <c r="F449" s="5"/>
      <c r="G449" s="5"/>
      <c r="H449" s="111">
        <v>3.3999999999999998E-3</v>
      </c>
      <c r="I449" s="437"/>
      <c r="J449" s="399">
        <v>23102</v>
      </c>
      <c r="K449" s="5"/>
    </row>
    <row r="450" spans="1:11" ht="14.5" customHeight="1" x14ac:dyDescent="0.15">
      <c r="A450" s="5"/>
      <c r="B450" s="399">
        <v>23132</v>
      </c>
      <c r="C450" s="5"/>
      <c r="D450" s="5"/>
      <c r="E450" s="5"/>
      <c r="F450" s="5"/>
      <c r="G450" s="5"/>
      <c r="H450" s="111">
        <v>3.3E-3</v>
      </c>
      <c r="I450" s="437"/>
      <c r="J450" s="399">
        <v>23132</v>
      </c>
      <c r="K450" s="5"/>
    </row>
    <row r="451" spans="1:11" ht="14.5" customHeight="1" x14ac:dyDescent="0.15">
      <c r="A451" s="5"/>
      <c r="B451" s="399">
        <v>23163</v>
      </c>
      <c r="C451" s="5"/>
      <c r="D451" s="5"/>
      <c r="E451" s="5"/>
      <c r="F451" s="5"/>
      <c r="G451" s="5"/>
      <c r="H451" s="111">
        <v>3.0000000000000001E-3</v>
      </c>
      <c r="I451" s="437"/>
      <c r="J451" s="399">
        <v>23163</v>
      </c>
      <c r="K451" s="5"/>
    </row>
    <row r="452" spans="1:11" ht="14.5" customHeight="1" x14ac:dyDescent="0.15">
      <c r="A452" s="5"/>
      <c r="B452" s="399">
        <v>23193</v>
      </c>
      <c r="C452" s="5"/>
      <c r="D452" s="5"/>
      <c r="E452" s="5"/>
      <c r="F452" s="5"/>
      <c r="G452" s="5"/>
      <c r="H452" s="111">
        <v>3.5999999999999999E-3</v>
      </c>
      <c r="I452" s="437"/>
      <c r="J452" s="399">
        <v>23193</v>
      </c>
      <c r="K452" s="5"/>
    </row>
    <row r="453" spans="1:11" ht="14.5" customHeight="1" x14ac:dyDescent="0.15">
      <c r="A453" s="5"/>
      <c r="B453" s="399">
        <v>23224</v>
      </c>
      <c r="C453" s="5"/>
      <c r="D453" s="5"/>
      <c r="E453" s="5"/>
      <c r="F453" s="5"/>
      <c r="G453" s="5"/>
      <c r="H453" s="111">
        <v>3.3E-3</v>
      </c>
      <c r="I453" s="437"/>
      <c r="J453" s="399">
        <v>23224</v>
      </c>
      <c r="K453" s="5"/>
    </row>
    <row r="454" spans="1:11" ht="14.5" customHeight="1" x14ac:dyDescent="0.15">
      <c r="A454" s="5"/>
      <c r="B454" s="399">
        <v>23255</v>
      </c>
      <c r="C454" s="5"/>
      <c r="D454" s="5"/>
      <c r="E454" s="5"/>
      <c r="F454" s="5"/>
      <c r="G454" s="5"/>
      <c r="H454" s="111">
        <v>3.3999999999999998E-3</v>
      </c>
      <c r="I454" s="437"/>
      <c r="J454" s="399">
        <v>23255</v>
      </c>
      <c r="K454" s="5"/>
    </row>
    <row r="455" spans="1:11" ht="14.5" customHeight="1" x14ac:dyDescent="0.15">
      <c r="A455" s="5"/>
      <c r="B455" s="399">
        <v>23285</v>
      </c>
      <c r="C455" s="5"/>
      <c r="D455" s="5"/>
      <c r="E455" s="5"/>
      <c r="F455" s="5"/>
      <c r="G455" s="5"/>
      <c r="H455" s="111">
        <v>3.3999999999999998E-3</v>
      </c>
      <c r="I455" s="437"/>
      <c r="J455" s="399">
        <v>23285</v>
      </c>
      <c r="K455" s="5"/>
    </row>
    <row r="456" spans="1:11" ht="14.5" customHeight="1" x14ac:dyDescent="0.15">
      <c r="A456" s="5"/>
      <c r="B456" s="399">
        <v>23316</v>
      </c>
      <c r="C456" s="5"/>
      <c r="D456" s="5"/>
      <c r="E456" s="5"/>
      <c r="F456" s="5"/>
      <c r="G456" s="5"/>
      <c r="H456" s="111">
        <v>3.2000000000000002E-3</v>
      </c>
      <c r="I456" s="437"/>
      <c r="J456" s="399">
        <v>23316</v>
      </c>
      <c r="K456" s="5"/>
    </row>
    <row r="457" spans="1:11" ht="14.5" customHeight="1" x14ac:dyDescent="0.15">
      <c r="A457" s="5"/>
      <c r="B457" s="399">
        <v>23346</v>
      </c>
      <c r="C457" s="5"/>
      <c r="D457" s="5"/>
      <c r="E457" s="5"/>
      <c r="F457" s="5"/>
      <c r="G457" s="5"/>
      <c r="H457" s="111">
        <v>3.5999999999999999E-3</v>
      </c>
      <c r="I457" s="437"/>
      <c r="J457" s="399">
        <v>23346</v>
      </c>
      <c r="K457" s="5"/>
    </row>
    <row r="458" spans="1:11" ht="14.5" customHeight="1" x14ac:dyDescent="0.15">
      <c r="A458" s="5"/>
      <c r="B458" s="399">
        <v>23377</v>
      </c>
      <c r="C458" s="5"/>
      <c r="D458" s="5"/>
      <c r="E458" s="5"/>
      <c r="F458" s="5"/>
      <c r="G458" s="5"/>
      <c r="H458" s="111">
        <v>3.5000000000000001E-3</v>
      </c>
      <c r="I458" s="437"/>
      <c r="J458" s="399">
        <v>23377</v>
      </c>
      <c r="K458" s="5"/>
    </row>
    <row r="459" spans="1:11" ht="14.5" customHeight="1" x14ac:dyDescent="0.15">
      <c r="A459" s="5"/>
      <c r="B459" s="399">
        <v>23408</v>
      </c>
      <c r="C459" s="5"/>
      <c r="D459" s="5"/>
      <c r="E459" s="5"/>
      <c r="F459" s="5"/>
      <c r="G459" s="5"/>
      <c r="H459" s="111">
        <v>3.2000000000000002E-3</v>
      </c>
      <c r="I459" s="437"/>
      <c r="J459" s="399">
        <v>23408</v>
      </c>
      <c r="K459" s="5"/>
    </row>
    <row r="460" spans="1:11" ht="14.5" customHeight="1" x14ac:dyDescent="0.15">
      <c r="A460" s="5"/>
      <c r="B460" s="399">
        <v>23437</v>
      </c>
      <c r="C460" s="5"/>
      <c r="D460" s="5"/>
      <c r="E460" s="5"/>
      <c r="F460" s="5"/>
      <c r="G460" s="5"/>
      <c r="H460" s="111">
        <v>3.7000000000000002E-3</v>
      </c>
      <c r="I460" s="437"/>
      <c r="J460" s="399">
        <v>23437</v>
      </c>
      <c r="K460" s="5"/>
    </row>
    <row r="461" spans="1:11" ht="14.5" customHeight="1" x14ac:dyDescent="0.15">
      <c r="A461" s="5"/>
      <c r="B461" s="399">
        <v>23468</v>
      </c>
      <c r="C461" s="5"/>
      <c r="D461" s="5"/>
      <c r="E461" s="5"/>
      <c r="F461" s="5"/>
      <c r="G461" s="5"/>
      <c r="H461" s="111">
        <v>3.5000000000000001E-3</v>
      </c>
      <c r="I461" s="437"/>
      <c r="J461" s="399">
        <v>23468</v>
      </c>
      <c r="K461" s="5"/>
    </row>
    <row r="462" spans="1:11" ht="14.5" customHeight="1" x14ac:dyDescent="0.15">
      <c r="A462" s="5"/>
      <c r="B462" s="399">
        <v>23498</v>
      </c>
      <c r="C462" s="5"/>
      <c r="D462" s="5"/>
      <c r="E462" s="5"/>
      <c r="F462" s="5"/>
      <c r="G462" s="5"/>
      <c r="H462" s="111">
        <v>3.2000000000000002E-3</v>
      </c>
      <c r="I462" s="437"/>
      <c r="J462" s="399">
        <v>23498</v>
      </c>
      <c r="K462" s="5"/>
    </row>
    <row r="463" spans="1:11" ht="14.5" customHeight="1" x14ac:dyDescent="0.15">
      <c r="A463" s="5"/>
      <c r="B463" s="399">
        <v>23529</v>
      </c>
      <c r="C463" s="5"/>
      <c r="D463" s="5"/>
      <c r="E463" s="5"/>
      <c r="F463" s="5"/>
      <c r="G463" s="5"/>
      <c r="H463" s="111">
        <v>3.8E-3</v>
      </c>
      <c r="I463" s="437"/>
      <c r="J463" s="399">
        <v>23529</v>
      </c>
      <c r="K463" s="5"/>
    </row>
    <row r="464" spans="1:11" ht="14.5" customHeight="1" x14ac:dyDescent="0.15">
      <c r="A464" s="5"/>
      <c r="B464" s="399">
        <v>23559</v>
      </c>
      <c r="C464" s="5"/>
      <c r="D464" s="5"/>
      <c r="E464" s="5"/>
      <c r="F464" s="5"/>
      <c r="G464" s="5"/>
      <c r="H464" s="111">
        <v>3.5000000000000001E-3</v>
      </c>
      <c r="I464" s="437"/>
      <c r="J464" s="399">
        <v>23559</v>
      </c>
      <c r="K464" s="5"/>
    </row>
    <row r="465" spans="1:11" ht="14.5" customHeight="1" x14ac:dyDescent="0.15">
      <c r="A465" s="5"/>
      <c r="B465" s="399">
        <v>23590</v>
      </c>
      <c r="C465" s="5"/>
      <c r="D465" s="5"/>
      <c r="E465" s="5"/>
      <c r="F465" s="5"/>
      <c r="G465" s="5"/>
      <c r="H465" s="111">
        <v>3.5000000000000001E-3</v>
      </c>
      <c r="I465" s="437"/>
      <c r="J465" s="399">
        <v>23590</v>
      </c>
      <c r="K465" s="5"/>
    </row>
    <row r="466" spans="1:11" ht="14.5" customHeight="1" x14ac:dyDescent="0.15">
      <c r="A466" s="5"/>
      <c r="B466" s="399">
        <v>23621</v>
      </c>
      <c r="C466" s="5"/>
      <c r="D466" s="5"/>
      <c r="E466" s="5"/>
      <c r="F466" s="5"/>
      <c r="G466" s="5"/>
      <c r="H466" s="111">
        <v>3.3999999999999998E-3</v>
      </c>
      <c r="I466" s="437"/>
      <c r="J466" s="399">
        <v>23621</v>
      </c>
      <c r="K466" s="5"/>
    </row>
    <row r="467" spans="1:11" ht="14.5" customHeight="1" x14ac:dyDescent="0.15">
      <c r="A467" s="5"/>
      <c r="B467" s="399">
        <v>23651</v>
      </c>
      <c r="C467" s="5"/>
      <c r="D467" s="5"/>
      <c r="E467" s="5"/>
      <c r="F467" s="5"/>
      <c r="G467" s="5"/>
      <c r="H467" s="111">
        <v>3.3999999999999998E-3</v>
      </c>
      <c r="I467" s="437"/>
      <c r="J467" s="399">
        <v>23651</v>
      </c>
      <c r="K467" s="5"/>
    </row>
    <row r="468" spans="1:11" ht="14.5" customHeight="1" x14ac:dyDescent="0.15">
      <c r="A468" s="5"/>
      <c r="B468" s="399">
        <v>23682</v>
      </c>
      <c r="C468" s="5"/>
      <c r="D468" s="5"/>
      <c r="E468" s="5"/>
      <c r="F468" s="5"/>
      <c r="G468" s="5"/>
      <c r="H468" s="111">
        <v>3.5000000000000001E-3</v>
      </c>
      <c r="I468" s="437"/>
      <c r="J468" s="399">
        <v>23682</v>
      </c>
      <c r="K468" s="5"/>
    </row>
    <row r="469" spans="1:11" ht="14.5" customHeight="1" x14ac:dyDescent="0.15">
      <c r="A469" s="5"/>
      <c r="B469" s="399">
        <v>23712</v>
      </c>
      <c r="C469" s="5"/>
      <c r="D469" s="5"/>
      <c r="E469" s="5"/>
      <c r="F469" s="5"/>
      <c r="G469" s="5"/>
      <c r="H469" s="111">
        <v>3.5000000000000001E-3</v>
      </c>
      <c r="I469" s="437"/>
      <c r="J469" s="399">
        <v>23712</v>
      </c>
      <c r="K469" s="5"/>
    </row>
    <row r="470" spans="1:11" ht="14.5" customHeight="1" x14ac:dyDescent="0.15">
      <c r="A470" s="5"/>
      <c r="B470" s="399">
        <v>23743</v>
      </c>
      <c r="C470" s="5"/>
      <c r="D470" s="5"/>
      <c r="E470" s="5"/>
      <c r="F470" s="5"/>
      <c r="G470" s="5"/>
      <c r="H470" s="111">
        <v>3.3E-3</v>
      </c>
      <c r="I470" s="437"/>
      <c r="J470" s="399">
        <v>23743</v>
      </c>
      <c r="K470" s="5"/>
    </row>
    <row r="471" spans="1:11" ht="14.5" customHeight="1" x14ac:dyDescent="0.15">
      <c r="A471" s="5"/>
      <c r="B471" s="399">
        <v>23774</v>
      </c>
      <c r="C471" s="5"/>
      <c r="D471" s="5"/>
      <c r="E471" s="5"/>
      <c r="F471" s="5"/>
      <c r="G471" s="5"/>
      <c r="H471" s="111">
        <v>3.2000000000000002E-3</v>
      </c>
      <c r="I471" s="437"/>
      <c r="J471" s="399">
        <v>23774</v>
      </c>
      <c r="K471" s="5"/>
    </row>
    <row r="472" spans="1:11" ht="14.5" customHeight="1" x14ac:dyDescent="0.15">
      <c r="A472" s="5"/>
      <c r="B472" s="399">
        <v>23802</v>
      </c>
      <c r="C472" s="5"/>
      <c r="D472" s="5"/>
      <c r="E472" s="5"/>
      <c r="F472" s="5"/>
      <c r="G472" s="5"/>
      <c r="H472" s="111">
        <v>3.8E-3</v>
      </c>
      <c r="I472" s="437"/>
      <c r="J472" s="399">
        <v>23802</v>
      </c>
      <c r="K472" s="5"/>
    </row>
    <row r="473" spans="1:11" ht="14.5" customHeight="1" x14ac:dyDescent="0.15">
      <c r="A473" s="5"/>
      <c r="B473" s="399">
        <v>23833</v>
      </c>
      <c r="C473" s="5"/>
      <c r="D473" s="5"/>
      <c r="E473" s="5"/>
      <c r="F473" s="5"/>
      <c r="G473" s="5"/>
      <c r="H473" s="111">
        <v>3.3E-3</v>
      </c>
      <c r="I473" s="437"/>
      <c r="J473" s="399">
        <v>23833</v>
      </c>
      <c r="K473" s="5"/>
    </row>
    <row r="474" spans="1:11" ht="14.5" customHeight="1" x14ac:dyDescent="0.15">
      <c r="A474" s="5"/>
      <c r="B474" s="399">
        <v>23863</v>
      </c>
      <c r="C474" s="5"/>
      <c r="D474" s="5"/>
      <c r="E474" s="5"/>
      <c r="F474" s="5"/>
      <c r="G474" s="5"/>
      <c r="H474" s="111">
        <v>3.3E-3</v>
      </c>
      <c r="I474" s="437"/>
      <c r="J474" s="399">
        <v>23863</v>
      </c>
      <c r="K474" s="5"/>
    </row>
    <row r="475" spans="1:11" ht="14.5" customHeight="1" x14ac:dyDescent="0.15">
      <c r="A475" s="5"/>
      <c r="B475" s="399">
        <v>23894</v>
      </c>
      <c r="C475" s="5"/>
      <c r="D475" s="5"/>
      <c r="E475" s="5"/>
      <c r="F475" s="5"/>
      <c r="G475" s="5"/>
      <c r="H475" s="111">
        <v>3.8E-3</v>
      </c>
      <c r="I475" s="437"/>
      <c r="J475" s="399">
        <v>23894</v>
      </c>
      <c r="K475" s="5"/>
    </row>
    <row r="476" spans="1:11" ht="14.5" customHeight="1" x14ac:dyDescent="0.15">
      <c r="A476" s="5"/>
      <c r="B476" s="399">
        <v>23924</v>
      </c>
      <c r="C476" s="5"/>
      <c r="D476" s="5"/>
      <c r="E476" s="5"/>
      <c r="F476" s="5"/>
      <c r="G476" s="5"/>
      <c r="H476" s="111">
        <v>3.3999999999999998E-3</v>
      </c>
      <c r="I476" s="437"/>
      <c r="J476" s="399">
        <v>23924</v>
      </c>
      <c r="K476" s="5"/>
    </row>
    <row r="477" spans="1:11" ht="14.5" customHeight="1" x14ac:dyDescent="0.15">
      <c r="A477" s="5"/>
      <c r="B477" s="399">
        <v>23955</v>
      </c>
      <c r="C477" s="5"/>
      <c r="D477" s="5"/>
      <c r="E477" s="5"/>
      <c r="F477" s="5"/>
      <c r="G477" s="5"/>
      <c r="H477" s="111">
        <v>3.7000000000000002E-3</v>
      </c>
      <c r="I477" s="437"/>
      <c r="J477" s="399">
        <v>23955</v>
      </c>
      <c r="K477" s="5"/>
    </row>
    <row r="478" spans="1:11" ht="14.5" customHeight="1" x14ac:dyDescent="0.15">
      <c r="A478" s="5"/>
      <c r="B478" s="399">
        <v>23986</v>
      </c>
      <c r="C478" s="5"/>
      <c r="D478" s="5"/>
      <c r="E478" s="5"/>
      <c r="F478" s="5"/>
      <c r="G478" s="5"/>
      <c r="H478" s="111">
        <v>3.5000000000000001E-3</v>
      </c>
      <c r="I478" s="437"/>
      <c r="J478" s="399">
        <v>23986</v>
      </c>
      <c r="K478" s="5"/>
    </row>
    <row r="479" spans="1:11" ht="14.5" customHeight="1" x14ac:dyDescent="0.15">
      <c r="A479" s="5"/>
      <c r="B479" s="399">
        <v>24016</v>
      </c>
      <c r="C479" s="5"/>
      <c r="D479" s="5"/>
      <c r="E479" s="5"/>
      <c r="F479" s="5"/>
      <c r="G479" s="5"/>
      <c r="H479" s="111">
        <v>3.3999999999999998E-3</v>
      </c>
      <c r="I479" s="437"/>
      <c r="J479" s="399">
        <v>24016</v>
      </c>
      <c r="K479" s="5"/>
    </row>
    <row r="480" spans="1:11" ht="14.5" customHeight="1" x14ac:dyDescent="0.15">
      <c r="A480" s="5"/>
      <c r="B480" s="399">
        <v>24047</v>
      </c>
      <c r="C480" s="5"/>
      <c r="D480" s="5"/>
      <c r="E480" s="5"/>
      <c r="F480" s="5"/>
      <c r="G480" s="5"/>
      <c r="H480" s="111">
        <v>3.7000000000000002E-3</v>
      </c>
      <c r="I480" s="437"/>
      <c r="J480" s="399">
        <v>24047</v>
      </c>
      <c r="K480" s="5"/>
    </row>
    <row r="481" spans="1:11" ht="14.5" customHeight="1" x14ac:dyDescent="0.15">
      <c r="A481" s="5"/>
      <c r="B481" s="399">
        <v>24077</v>
      </c>
      <c r="C481" s="5"/>
      <c r="D481" s="5"/>
      <c r="E481" s="5"/>
      <c r="F481" s="5"/>
      <c r="G481" s="5"/>
      <c r="H481" s="111">
        <v>3.7000000000000002E-3</v>
      </c>
      <c r="I481" s="437"/>
      <c r="J481" s="399">
        <v>24077</v>
      </c>
      <c r="K481" s="5"/>
    </row>
    <row r="482" spans="1:11" ht="14.5" customHeight="1" x14ac:dyDescent="0.15">
      <c r="A482" s="5"/>
      <c r="B482" s="399">
        <v>24108</v>
      </c>
      <c r="C482" s="5"/>
      <c r="D482" s="5"/>
      <c r="E482" s="5"/>
      <c r="F482" s="5"/>
      <c r="G482" s="5"/>
      <c r="H482" s="111">
        <v>3.8E-3</v>
      </c>
      <c r="I482" s="437"/>
      <c r="J482" s="399">
        <v>24108</v>
      </c>
      <c r="K482" s="5"/>
    </row>
    <row r="483" spans="1:11" ht="14.5" customHeight="1" x14ac:dyDescent="0.15">
      <c r="A483" s="5"/>
      <c r="B483" s="399">
        <v>24139</v>
      </c>
      <c r="C483" s="5"/>
      <c r="D483" s="5"/>
      <c r="E483" s="5"/>
      <c r="F483" s="5"/>
      <c r="G483" s="5"/>
      <c r="H483" s="111">
        <v>3.3999999999999998E-3</v>
      </c>
      <c r="I483" s="437"/>
      <c r="J483" s="399">
        <v>24139</v>
      </c>
      <c r="K483" s="5"/>
    </row>
    <row r="484" spans="1:11" ht="14.5" customHeight="1" x14ac:dyDescent="0.15">
      <c r="A484" s="5"/>
      <c r="B484" s="399">
        <v>24167</v>
      </c>
      <c r="C484" s="5"/>
      <c r="D484" s="5"/>
      <c r="E484" s="5"/>
      <c r="F484" s="5"/>
      <c r="G484" s="5"/>
      <c r="H484" s="111">
        <v>4.0000000000000001E-3</v>
      </c>
      <c r="I484" s="437"/>
      <c r="J484" s="399">
        <v>24167</v>
      </c>
      <c r="K484" s="5"/>
    </row>
    <row r="485" spans="1:11" ht="14.5" customHeight="1" x14ac:dyDescent="0.15">
      <c r="A485" s="5"/>
      <c r="B485" s="399">
        <v>24198</v>
      </c>
      <c r="C485" s="5"/>
      <c r="D485" s="5"/>
      <c r="E485" s="5"/>
      <c r="F485" s="5"/>
      <c r="G485" s="5"/>
      <c r="H485" s="111">
        <v>3.5999999999999999E-3</v>
      </c>
      <c r="I485" s="437"/>
      <c r="J485" s="399">
        <v>24198</v>
      </c>
      <c r="K485" s="5"/>
    </row>
    <row r="486" spans="1:11" ht="14.5" customHeight="1" x14ac:dyDescent="0.15">
      <c r="A486" s="5"/>
      <c r="B486" s="399">
        <v>24228</v>
      </c>
      <c r="C486" s="5"/>
      <c r="D486" s="5"/>
      <c r="E486" s="5"/>
      <c r="F486" s="5"/>
      <c r="G486" s="5"/>
      <c r="H486" s="111">
        <v>4.1000000000000003E-3</v>
      </c>
      <c r="I486" s="437"/>
      <c r="J486" s="399">
        <v>24228</v>
      </c>
      <c r="K486" s="5"/>
    </row>
    <row r="487" spans="1:11" ht="14.5" customHeight="1" x14ac:dyDescent="0.15">
      <c r="A487" s="5"/>
      <c r="B487" s="399">
        <v>24259</v>
      </c>
      <c r="C487" s="5"/>
      <c r="D487" s="5"/>
      <c r="E487" s="5"/>
      <c r="F487" s="5"/>
      <c r="G487" s="5"/>
      <c r="H487" s="111">
        <v>3.8999999999999998E-3</v>
      </c>
      <c r="I487" s="437"/>
      <c r="J487" s="399">
        <v>24259</v>
      </c>
      <c r="K487" s="5"/>
    </row>
    <row r="488" spans="1:11" ht="14.5" customHeight="1" x14ac:dyDescent="0.15">
      <c r="A488" s="5"/>
      <c r="B488" s="399">
        <v>24289</v>
      </c>
      <c r="C488" s="5"/>
      <c r="D488" s="5"/>
      <c r="E488" s="5"/>
      <c r="F488" s="5"/>
      <c r="G488" s="5"/>
      <c r="H488" s="111">
        <v>3.8E-3</v>
      </c>
      <c r="I488" s="437"/>
      <c r="J488" s="399">
        <v>24289</v>
      </c>
      <c r="K488" s="5"/>
    </row>
    <row r="489" spans="1:11" ht="14.5" customHeight="1" x14ac:dyDescent="0.15">
      <c r="A489" s="5"/>
      <c r="B489" s="399">
        <v>24320</v>
      </c>
      <c r="C489" s="5"/>
      <c r="D489" s="5"/>
      <c r="E489" s="5"/>
      <c r="F489" s="5"/>
      <c r="G489" s="5"/>
      <c r="H489" s="111">
        <v>4.3E-3</v>
      </c>
      <c r="I489" s="437"/>
      <c r="J489" s="399">
        <v>24320</v>
      </c>
      <c r="K489" s="5"/>
    </row>
    <row r="490" spans="1:11" ht="14.5" customHeight="1" x14ac:dyDescent="0.15">
      <c r="A490" s="5"/>
      <c r="B490" s="399">
        <v>24351</v>
      </c>
      <c r="C490" s="5"/>
      <c r="D490" s="5"/>
      <c r="E490" s="5"/>
      <c r="F490" s="5"/>
      <c r="G490" s="5"/>
      <c r="H490" s="111">
        <v>4.1000000000000003E-3</v>
      </c>
      <c r="I490" s="437"/>
      <c r="J490" s="399">
        <v>24351</v>
      </c>
      <c r="K490" s="5"/>
    </row>
    <row r="491" spans="1:11" ht="14.5" customHeight="1" x14ac:dyDescent="0.15">
      <c r="A491" s="5"/>
      <c r="B491" s="399">
        <v>24381</v>
      </c>
      <c r="C491" s="5"/>
      <c r="D491" s="5"/>
      <c r="E491" s="5"/>
      <c r="F491" s="5"/>
      <c r="G491" s="5"/>
      <c r="H491" s="111">
        <v>4.0000000000000001E-3</v>
      </c>
      <c r="I491" s="437"/>
      <c r="J491" s="399">
        <v>24381</v>
      </c>
      <c r="K491" s="5"/>
    </row>
    <row r="492" spans="1:11" ht="14.5" customHeight="1" x14ac:dyDescent="0.15">
      <c r="A492" s="5"/>
      <c r="B492" s="399">
        <v>24412</v>
      </c>
      <c r="C492" s="5"/>
      <c r="D492" s="5"/>
      <c r="E492" s="5"/>
      <c r="F492" s="5"/>
      <c r="G492" s="5"/>
      <c r="H492" s="111">
        <v>3.8E-3</v>
      </c>
      <c r="I492" s="437"/>
      <c r="J492" s="399">
        <v>24412</v>
      </c>
      <c r="K492" s="5"/>
    </row>
    <row r="493" spans="1:11" ht="14.5" customHeight="1" x14ac:dyDescent="0.15">
      <c r="A493" s="5"/>
      <c r="B493" s="399">
        <v>24442</v>
      </c>
      <c r="C493" s="5"/>
      <c r="D493" s="5"/>
      <c r="E493" s="5"/>
      <c r="F493" s="5"/>
      <c r="G493" s="5"/>
      <c r="H493" s="111">
        <v>3.8999999999999998E-3</v>
      </c>
      <c r="I493" s="437"/>
      <c r="J493" s="399">
        <v>24442</v>
      </c>
      <c r="K493" s="5"/>
    </row>
    <row r="494" spans="1:11" ht="14.5" customHeight="1" x14ac:dyDescent="0.15">
      <c r="A494" s="5"/>
      <c r="B494" s="399">
        <v>24473</v>
      </c>
      <c r="C494" s="5"/>
      <c r="D494" s="5"/>
      <c r="E494" s="5"/>
      <c r="F494" s="5"/>
      <c r="G494" s="5"/>
      <c r="H494" s="111">
        <v>4.0000000000000001E-3</v>
      </c>
      <c r="I494" s="437"/>
      <c r="J494" s="399">
        <v>24473</v>
      </c>
      <c r="K494" s="5"/>
    </row>
    <row r="495" spans="1:11" ht="14.5" customHeight="1" x14ac:dyDescent="0.15">
      <c r="A495" s="5"/>
      <c r="B495" s="399">
        <v>24504</v>
      </c>
      <c r="C495" s="5"/>
      <c r="D495" s="5"/>
      <c r="E495" s="5"/>
      <c r="F495" s="5"/>
      <c r="G495" s="5"/>
      <c r="H495" s="111">
        <v>3.3999999999999998E-3</v>
      </c>
      <c r="I495" s="437"/>
      <c r="J495" s="399">
        <v>24504</v>
      </c>
      <c r="K495" s="5"/>
    </row>
    <row r="496" spans="1:11" ht="14.5" customHeight="1" x14ac:dyDescent="0.15">
      <c r="A496" s="5"/>
      <c r="B496" s="399">
        <v>24532</v>
      </c>
      <c r="C496" s="5"/>
      <c r="D496" s="5"/>
      <c r="E496" s="5"/>
      <c r="F496" s="5"/>
      <c r="G496" s="5"/>
      <c r="H496" s="111">
        <v>3.8999999999999998E-3</v>
      </c>
      <c r="I496" s="437"/>
      <c r="J496" s="399">
        <v>24532</v>
      </c>
      <c r="K496" s="5"/>
    </row>
    <row r="497" spans="1:11" ht="14.5" customHeight="1" x14ac:dyDescent="0.15">
      <c r="A497" s="5"/>
      <c r="B497" s="399">
        <v>24563</v>
      </c>
      <c r="C497" s="5"/>
      <c r="D497" s="5"/>
      <c r="E497" s="5"/>
      <c r="F497" s="5"/>
      <c r="G497" s="5"/>
      <c r="H497" s="111">
        <v>3.5000000000000001E-3</v>
      </c>
      <c r="I497" s="437"/>
      <c r="J497" s="399">
        <v>24563</v>
      </c>
      <c r="K497" s="5"/>
    </row>
    <row r="498" spans="1:11" ht="14.5" customHeight="1" x14ac:dyDescent="0.15">
      <c r="A498" s="5"/>
      <c r="B498" s="399">
        <v>24593</v>
      </c>
      <c r="C498" s="5"/>
      <c r="D498" s="5"/>
      <c r="E498" s="5"/>
      <c r="F498" s="5"/>
      <c r="G498" s="5"/>
      <c r="H498" s="111">
        <v>4.3E-3</v>
      </c>
      <c r="I498" s="437"/>
      <c r="J498" s="399">
        <v>24593</v>
      </c>
      <c r="K498" s="5"/>
    </row>
    <row r="499" spans="1:11" ht="14.5" customHeight="1" x14ac:dyDescent="0.15">
      <c r="A499" s="5"/>
      <c r="B499" s="399">
        <v>24624</v>
      </c>
      <c r="C499" s="5"/>
      <c r="D499" s="5"/>
      <c r="E499" s="5"/>
      <c r="F499" s="5"/>
      <c r="G499" s="5"/>
      <c r="H499" s="111">
        <v>3.8999999999999998E-3</v>
      </c>
      <c r="I499" s="437"/>
      <c r="J499" s="399">
        <v>24624</v>
      </c>
      <c r="K499" s="5"/>
    </row>
    <row r="500" spans="1:11" ht="14.5" customHeight="1" x14ac:dyDescent="0.15">
      <c r="A500" s="5"/>
      <c r="B500" s="399">
        <v>24654</v>
      </c>
      <c r="C500" s="5"/>
      <c r="D500" s="5"/>
      <c r="E500" s="5"/>
      <c r="F500" s="5"/>
      <c r="G500" s="5"/>
      <c r="H500" s="111">
        <v>4.3E-3</v>
      </c>
      <c r="I500" s="437"/>
      <c r="J500" s="399">
        <v>24654</v>
      </c>
      <c r="K500" s="5"/>
    </row>
    <row r="501" spans="1:11" ht="14.5" customHeight="1" x14ac:dyDescent="0.15">
      <c r="A501" s="5"/>
      <c r="B501" s="399">
        <v>24685</v>
      </c>
      <c r="C501" s="5"/>
      <c r="D501" s="5"/>
      <c r="E501" s="5"/>
      <c r="F501" s="5"/>
      <c r="G501" s="5"/>
      <c r="H501" s="111">
        <v>4.1999999999999997E-3</v>
      </c>
      <c r="I501" s="437"/>
      <c r="J501" s="399">
        <v>24685</v>
      </c>
      <c r="K501" s="5"/>
    </row>
    <row r="502" spans="1:11" ht="14.5" customHeight="1" x14ac:dyDescent="0.15">
      <c r="A502" s="5"/>
      <c r="B502" s="399">
        <v>24716</v>
      </c>
      <c r="C502" s="5"/>
      <c r="D502" s="5"/>
      <c r="E502" s="5"/>
      <c r="F502" s="5"/>
      <c r="G502" s="5"/>
      <c r="H502" s="111">
        <v>4.0000000000000001E-3</v>
      </c>
      <c r="I502" s="437"/>
      <c r="J502" s="399">
        <v>24716</v>
      </c>
      <c r="K502" s="5"/>
    </row>
    <row r="503" spans="1:11" ht="14.5" customHeight="1" x14ac:dyDescent="0.15">
      <c r="A503" s="5"/>
      <c r="B503" s="399">
        <v>24746</v>
      </c>
      <c r="C503" s="5"/>
      <c r="D503" s="5"/>
      <c r="E503" s="5"/>
      <c r="F503" s="5"/>
      <c r="G503" s="5"/>
      <c r="H503" s="111">
        <v>4.4999999999999997E-3</v>
      </c>
      <c r="I503" s="437"/>
      <c r="J503" s="399">
        <v>24746</v>
      </c>
      <c r="K503" s="5"/>
    </row>
    <row r="504" spans="1:11" ht="14.5" customHeight="1" x14ac:dyDescent="0.15">
      <c r="A504" s="5"/>
      <c r="B504" s="399">
        <v>24777</v>
      </c>
      <c r="C504" s="5"/>
      <c r="D504" s="5"/>
      <c r="E504" s="5"/>
      <c r="F504" s="5"/>
      <c r="G504" s="5"/>
      <c r="H504" s="111">
        <v>4.4999999999999997E-3</v>
      </c>
      <c r="I504" s="437"/>
      <c r="J504" s="399">
        <v>24777</v>
      </c>
      <c r="K504" s="5"/>
    </row>
    <row r="505" spans="1:11" ht="14.5" customHeight="1" x14ac:dyDescent="0.15">
      <c r="A505" s="5"/>
      <c r="B505" s="399">
        <v>24807</v>
      </c>
      <c r="C505" s="5"/>
      <c r="D505" s="5"/>
      <c r="E505" s="5"/>
      <c r="F505" s="5"/>
      <c r="G505" s="5"/>
      <c r="H505" s="111">
        <v>4.4000000000000003E-3</v>
      </c>
      <c r="I505" s="437"/>
      <c r="J505" s="399">
        <v>24807</v>
      </c>
      <c r="K505" s="5"/>
    </row>
    <row r="506" spans="1:11" ht="14.5" customHeight="1" x14ac:dyDescent="0.15">
      <c r="A506" s="5"/>
      <c r="B506" s="399">
        <v>24838</v>
      </c>
      <c r="C506" s="5"/>
      <c r="D506" s="5"/>
      <c r="E506" s="5"/>
      <c r="F506" s="5"/>
      <c r="G506" s="5"/>
      <c r="H506" s="111">
        <v>5.0000000000000001E-3</v>
      </c>
      <c r="I506" s="437"/>
      <c r="J506" s="399">
        <v>24838</v>
      </c>
      <c r="K506" s="5"/>
    </row>
    <row r="507" spans="1:11" ht="14.5" customHeight="1" x14ac:dyDescent="0.15">
      <c r="A507" s="5"/>
      <c r="B507" s="399">
        <v>24869</v>
      </c>
      <c r="C507" s="5"/>
      <c r="D507" s="5"/>
      <c r="E507" s="5"/>
      <c r="F507" s="5"/>
      <c r="G507" s="5"/>
      <c r="H507" s="111">
        <v>4.1999999999999997E-3</v>
      </c>
      <c r="I507" s="437"/>
      <c r="J507" s="399">
        <v>24869</v>
      </c>
      <c r="K507" s="5"/>
    </row>
    <row r="508" spans="1:11" ht="14.5" customHeight="1" x14ac:dyDescent="0.15">
      <c r="A508" s="5"/>
      <c r="B508" s="399">
        <v>24898</v>
      </c>
      <c r="C508" s="5"/>
      <c r="D508" s="5"/>
      <c r="E508" s="5"/>
      <c r="F508" s="5"/>
      <c r="G508" s="5"/>
      <c r="H508" s="111">
        <v>4.3E-3</v>
      </c>
      <c r="I508" s="437"/>
      <c r="J508" s="399">
        <v>24898</v>
      </c>
      <c r="K508" s="5"/>
    </row>
    <row r="509" spans="1:11" ht="14.5" customHeight="1" x14ac:dyDescent="0.15">
      <c r="A509" s="5"/>
      <c r="B509" s="399">
        <v>24929</v>
      </c>
      <c r="C509" s="5"/>
      <c r="D509" s="5"/>
      <c r="E509" s="5"/>
      <c r="F509" s="5"/>
      <c r="G509" s="5"/>
      <c r="H509" s="111">
        <v>4.8999999999999998E-3</v>
      </c>
      <c r="I509" s="437"/>
      <c r="J509" s="399">
        <v>24929</v>
      </c>
      <c r="K509" s="5"/>
    </row>
    <row r="510" spans="1:11" ht="14.5" customHeight="1" x14ac:dyDescent="0.15">
      <c r="A510" s="5"/>
      <c r="B510" s="399">
        <v>24959</v>
      </c>
      <c r="C510" s="5"/>
      <c r="D510" s="5"/>
      <c r="E510" s="5"/>
      <c r="F510" s="5"/>
      <c r="G510" s="5"/>
      <c r="H510" s="111">
        <v>4.5999999999999999E-3</v>
      </c>
      <c r="I510" s="437"/>
      <c r="J510" s="399">
        <v>24959</v>
      </c>
      <c r="K510" s="5"/>
    </row>
    <row r="511" spans="1:11" ht="14.5" customHeight="1" x14ac:dyDescent="0.15">
      <c r="A511" s="5"/>
      <c r="B511" s="399">
        <v>24990</v>
      </c>
      <c r="C511" s="5"/>
      <c r="D511" s="5"/>
      <c r="E511" s="5"/>
      <c r="F511" s="5"/>
      <c r="G511" s="5"/>
      <c r="H511" s="111">
        <v>4.1999999999999997E-3</v>
      </c>
      <c r="I511" s="437"/>
      <c r="J511" s="399">
        <v>24990</v>
      </c>
      <c r="K511" s="5"/>
    </row>
    <row r="512" spans="1:11" ht="14.5" customHeight="1" x14ac:dyDescent="0.15">
      <c r="A512" s="5"/>
      <c r="B512" s="399">
        <v>25020</v>
      </c>
      <c r="C512" s="5"/>
      <c r="D512" s="5"/>
      <c r="E512" s="5"/>
      <c r="F512" s="5"/>
      <c r="G512" s="5"/>
      <c r="H512" s="111">
        <v>4.7999999999999996E-3</v>
      </c>
      <c r="I512" s="437"/>
      <c r="J512" s="399">
        <v>25020</v>
      </c>
      <c r="K512" s="5"/>
    </row>
    <row r="513" spans="1:11" ht="14.5" customHeight="1" x14ac:dyDescent="0.15">
      <c r="A513" s="5"/>
      <c r="B513" s="399">
        <v>25051</v>
      </c>
      <c r="C513" s="5"/>
      <c r="D513" s="5"/>
      <c r="E513" s="5"/>
      <c r="F513" s="5"/>
      <c r="G513" s="5"/>
      <c r="H513" s="111">
        <v>4.1999999999999997E-3</v>
      </c>
      <c r="I513" s="437"/>
      <c r="J513" s="399">
        <v>25051</v>
      </c>
      <c r="K513" s="5"/>
    </row>
    <row r="514" spans="1:11" ht="14.5" customHeight="1" x14ac:dyDescent="0.15">
      <c r="A514" s="5"/>
      <c r="B514" s="399">
        <v>25082</v>
      </c>
      <c r="C514" s="5"/>
      <c r="D514" s="5"/>
      <c r="E514" s="5"/>
      <c r="F514" s="5"/>
      <c r="G514" s="5"/>
      <c r="H514" s="111">
        <v>4.4000000000000003E-3</v>
      </c>
      <c r="I514" s="437"/>
      <c r="J514" s="399">
        <v>25082</v>
      </c>
      <c r="K514" s="5"/>
    </row>
    <row r="515" spans="1:11" ht="14.5" customHeight="1" x14ac:dyDescent="0.15">
      <c r="A515" s="5"/>
      <c r="B515" s="399">
        <v>25112</v>
      </c>
      <c r="C515" s="5"/>
      <c r="D515" s="5"/>
      <c r="E515" s="5"/>
      <c r="F515" s="5"/>
      <c r="G515" s="5"/>
      <c r="H515" s="111">
        <v>4.4999999999999997E-3</v>
      </c>
      <c r="I515" s="437"/>
      <c r="J515" s="399">
        <v>25112</v>
      </c>
      <c r="K515" s="5"/>
    </row>
    <row r="516" spans="1:11" ht="14.5" customHeight="1" x14ac:dyDescent="0.15">
      <c r="A516" s="5"/>
      <c r="B516" s="399">
        <v>25143</v>
      </c>
      <c r="C516" s="5"/>
      <c r="D516" s="5"/>
      <c r="E516" s="5"/>
      <c r="F516" s="5"/>
      <c r="G516" s="5"/>
      <c r="H516" s="111">
        <v>4.3E-3</v>
      </c>
      <c r="I516" s="437"/>
      <c r="J516" s="399">
        <v>25143</v>
      </c>
      <c r="K516" s="5"/>
    </row>
    <row r="517" spans="1:11" ht="14.5" customHeight="1" x14ac:dyDescent="0.15">
      <c r="A517" s="5"/>
      <c r="B517" s="399">
        <v>25173</v>
      </c>
      <c r="C517" s="5"/>
      <c r="D517" s="5"/>
      <c r="E517" s="5"/>
      <c r="F517" s="5"/>
      <c r="G517" s="5"/>
      <c r="H517" s="111">
        <v>4.8999999999999998E-3</v>
      </c>
      <c r="I517" s="437"/>
      <c r="J517" s="399">
        <v>25173</v>
      </c>
      <c r="K517" s="5"/>
    </row>
    <row r="518" spans="1:11" ht="14.5" customHeight="1" x14ac:dyDescent="0.15">
      <c r="A518" s="5"/>
      <c r="B518" s="399">
        <v>25204</v>
      </c>
      <c r="C518" s="5"/>
      <c r="D518" s="5"/>
      <c r="E518" s="5"/>
      <c r="F518" s="5"/>
      <c r="G518" s="5"/>
      <c r="H518" s="111">
        <v>5.0000000000000001E-3</v>
      </c>
      <c r="I518" s="437"/>
      <c r="J518" s="399">
        <v>25204</v>
      </c>
      <c r="K518" s="5"/>
    </row>
    <row r="519" spans="1:11" ht="14.5" customHeight="1" x14ac:dyDescent="0.15">
      <c r="A519" s="5"/>
      <c r="B519" s="399">
        <v>25235</v>
      </c>
      <c r="C519" s="5"/>
      <c r="D519" s="5"/>
      <c r="E519" s="5"/>
      <c r="F519" s="5"/>
      <c r="G519" s="5"/>
      <c r="H519" s="111">
        <v>4.5999999999999999E-3</v>
      </c>
      <c r="I519" s="437"/>
      <c r="J519" s="399">
        <v>25235</v>
      </c>
      <c r="K519" s="5"/>
    </row>
    <row r="520" spans="1:11" ht="14.5" customHeight="1" x14ac:dyDescent="0.15">
      <c r="A520" s="5"/>
      <c r="B520" s="399">
        <v>25263</v>
      </c>
      <c r="C520" s="5"/>
      <c r="D520" s="5"/>
      <c r="E520" s="5"/>
      <c r="F520" s="5"/>
      <c r="G520" s="5"/>
      <c r="H520" s="111">
        <v>4.7000000000000002E-3</v>
      </c>
      <c r="I520" s="437"/>
      <c r="J520" s="399">
        <v>25263</v>
      </c>
      <c r="K520" s="5"/>
    </row>
    <row r="521" spans="1:11" ht="14.5" customHeight="1" x14ac:dyDescent="0.15">
      <c r="A521" s="5"/>
      <c r="B521" s="399">
        <v>25294</v>
      </c>
      <c r="C521" s="5"/>
      <c r="D521" s="5"/>
      <c r="E521" s="5"/>
      <c r="F521" s="5"/>
      <c r="G521" s="5"/>
      <c r="H521" s="111">
        <v>5.4999999999999997E-3</v>
      </c>
      <c r="I521" s="437"/>
      <c r="J521" s="399">
        <v>25294</v>
      </c>
      <c r="K521" s="5"/>
    </row>
    <row r="522" spans="1:11" ht="14.5" customHeight="1" x14ac:dyDescent="0.15">
      <c r="A522" s="5"/>
      <c r="B522" s="399">
        <v>25324</v>
      </c>
      <c r="C522" s="5"/>
      <c r="D522" s="5"/>
      <c r="E522" s="5"/>
      <c r="F522" s="5"/>
      <c r="G522" s="5"/>
      <c r="H522" s="111">
        <v>4.7000000000000002E-3</v>
      </c>
      <c r="I522" s="437"/>
      <c r="J522" s="399">
        <v>25324</v>
      </c>
      <c r="K522" s="5"/>
    </row>
    <row r="523" spans="1:11" ht="14.5" customHeight="1" x14ac:dyDescent="0.15">
      <c r="A523" s="5"/>
      <c r="B523" s="399">
        <v>25355</v>
      </c>
      <c r="C523" s="5"/>
      <c r="D523" s="5"/>
      <c r="E523" s="5"/>
      <c r="F523" s="5"/>
      <c r="G523" s="5"/>
      <c r="H523" s="111">
        <v>5.4999999999999997E-3</v>
      </c>
      <c r="I523" s="437"/>
      <c r="J523" s="399">
        <v>25355</v>
      </c>
      <c r="K523" s="5"/>
    </row>
    <row r="524" spans="1:11" ht="14.5" customHeight="1" x14ac:dyDescent="0.15">
      <c r="A524" s="5"/>
      <c r="B524" s="399">
        <v>25385</v>
      </c>
      <c r="C524" s="5"/>
      <c r="D524" s="5"/>
      <c r="E524" s="5"/>
      <c r="F524" s="5"/>
      <c r="G524" s="5"/>
      <c r="H524" s="111">
        <v>5.1999999999999998E-3</v>
      </c>
      <c r="I524" s="437"/>
      <c r="J524" s="399">
        <v>25385</v>
      </c>
      <c r="K524" s="5"/>
    </row>
    <row r="525" spans="1:11" ht="14.5" customHeight="1" x14ac:dyDescent="0.15">
      <c r="A525" s="5"/>
      <c r="B525" s="399">
        <v>25416</v>
      </c>
      <c r="C525" s="5"/>
      <c r="D525" s="5"/>
      <c r="E525" s="5"/>
      <c r="F525" s="5"/>
      <c r="G525" s="5"/>
      <c r="H525" s="111">
        <v>4.7999999999999996E-3</v>
      </c>
      <c r="I525" s="437"/>
      <c r="J525" s="399">
        <v>25416</v>
      </c>
      <c r="K525" s="5"/>
    </row>
    <row r="526" spans="1:11" ht="14.5" customHeight="1" x14ac:dyDescent="0.15">
      <c r="A526" s="5"/>
      <c r="B526" s="399">
        <v>25447</v>
      </c>
      <c r="C526" s="5"/>
      <c r="D526" s="5"/>
      <c r="E526" s="5"/>
      <c r="F526" s="5"/>
      <c r="G526" s="5"/>
      <c r="H526" s="111">
        <v>5.4999999999999997E-3</v>
      </c>
      <c r="I526" s="437"/>
      <c r="J526" s="399">
        <v>25447</v>
      </c>
      <c r="K526" s="5"/>
    </row>
    <row r="527" spans="1:11" ht="14.5" customHeight="1" x14ac:dyDescent="0.15">
      <c r="A527" s="5"/>
      <c r="B527" s="399">
        <v>25477</v>
      </c>
      <c r="C527" s="5"/>
      <c r="D527" s="5"/>
      <c r="E527" s="5"/>
      <c r="F527" s="5"/>
      <c r="G527" s="5"/>
      <c r="H527" s="111">
        <v>5.7000000000000002E-3</v>
      </c>
      <c r="I527" s="437"/>
      <c r="J527" s="399">
        <v>25477</v>
      </c>
      <c r="K527" s="5"/>
    </row>
    <row r="528" spans="1:11" ht="14.5" customHeight="1" x14ac:dyDescent="0.15">
      <c r="A528" s="5"/>
      <c r="B528" s="399">
        <v>25508</v>
      </c>
      <c r="C528" s="5"/>
      <c r="D528" s="5"/>
      <c r="E528" s="5"/>
      <c r="F528" s="5"/>
      <c r="G528" s="5"/>
      <c r="H528" s="111">
        <v>4.8999999999999998E-3</v>
      </c>
      <c r="I528" s="437"/>
      <c r="J528" s="399">
        <v>25508</v>
      </c>
      <c r="K528" s="5"/>
    </row>
    <row r="529" spans="1:11" ht="14.5" customHeight="1" x14ac:dyDescent="0.15">
      <c r="A529" s="5"/>
      <c r="B529" s="399">
        <v>25538</v>
      </c>
      <c r="C529" s="5"/>
      <c r="D529" s="5"/>
      <c r="E529" s="5"/>
      <c r="F529" s="5"/>
      <c r="G529" s="5"/>
      <c r="H529" s="111">
        <v>6.0000000000000001E-3</v>
      </c>
      <c r="I529" s="437"/>
      <c r="J529" s="399">
        <v>25538</v>
      </c>
      <c r="K529" s="5"/>
    </row>
    <row r="530" spans="1:11" ht="14.5" customHeight="1" x14ac:dyDescent="0.15">
      <c r="A530" s="5"/>
      <c r="B530" s="399">
        <v>25569</v>
      </c>
      <c r="C530" s="5"/>
      <c r="D530" s="5"/>
      <c r="E530" s="5"/>
      <c r="F530" s="5"/>
      <c r="G530" s="5"/>
      <c r="H530" s="111">
        <v>5.5999999999999999E-3</v>
      </c>
      <c r="I530" s="437"/>
      <c r="J530" s="399">
        <v>25569</v>
      </c>
      <c r="K530" s="5"/>
    </row>
    <row r="531" spans="1:11" ht="14.5" customHeight="1" x14ac:dyDescent="0.15">
      <c r="A531" s="5"/>
      <c r="B531" s="399">
        <v>25600</v>
      </c>
      <c r="C531" s="5"/>
      <c r="D531" s="5"/>
      <c r="E531" s="5"/>
      <c r="F531" s="5"/>
      <c r="G531" s="5"/>
      <c r="H531" s="111">
        <v>5.1999999999999998E-3</v>
      </c>
      <c r="I531" s="437"/>
      <c r="J531" s="399">
        <v>25600</v>
      </c>
      <c r="K531" s="5"/>
    </row>
    <row r="532" spans="1:11" ht="14.5" customHeight="1" x14ac:dyDescent="0.15">
      <c r="A532" s="5"/>
      <c r="B532" s="399">
        <v>25628</v>
      </c>
      <c r="C532" s="5"/>
      <c r="D532" s="5"/>
      <c r="E532" s="5"/>
      <c r="F532" s="5"/>
      <c r="G532" s="5"/>
      <c r="H532" s="111">
        <v>5.5999999999999999E-3</v>
      </c>
      <c r="I532" s="437"/>
      <c r="J532" s="399">
        <v>25628</v>
      </c>
      <c r="K532" s="5"/>
    </row>
    <row r="533" spans="1:11" ht="14.5" customHeight="1" x14ac:dyDescent="0.15">
      <c r="A533" s="5"/>
      <c r="B533" s="399">
        <v>25659</v>
      </c>
      <c r="C533" s="5"/>
      <c r="D533" s="5"/>
      <c r="E533" s="5"/>
      <c r="F533" s="5"/>
      <c r="G533" s="5"/>
      <c r="H533" s="111">
        <v>5.4000000000000003E-3</v>
      </c>
      <c r="I533" s="437"/>
      <c r="J533" s="399">
        <v>25659</v>
      </c>
      <c r="K533" s="5"/>
    </row>
    <row r="534" spans="1:11" ht="14.5" customHeight="1" x14ac:dyDescent="0.15">
      <c r="A534" s="5"/>
      <c r="B534" s="399">
        <v>25689</v>
      </c>
      <c r="C534" s="5"/>
      <c r="D534" s="5"/>
      <c r="E534" s="5"/>
      <c r="F534" s="5"/>
      <c r="G534" s="5"/>
      <c r="H534" s="111">
        <v>5.4999999999999997E-3</v>
      </c>
      <c r="I534" s="437"/>
      <c r="J534" s="399">
        <v>25689</v>
      </c>
      <c r="K534" s="5"/>
    </row>
    <row r="535" spans="1:11" ht="14.5" customHeight="1" x14ac:dyDescent="0.15">
      <c r="A535" s="5"/>
      <c r="B535" s="399">
        <v>25720</v>
      </c>
      <c r="C535" s="5"/>
      <c r="D535" s="5"/>
      <c r="E535" s="5"/>
      <c r="F535" s="5"/>
      <c r="G535" s="5"/>
      <c r="H535" s="111">
        <v>6.4000000000000003E-3</v>
      </c>
      <c r="I535" s="437"/>
      <c r="J535" s="399">
        <v>25720</v>
      </c>
      <c r="K535" s="5"/>
    </row>
    <row r="536" spans="1:11" ht="14.5" customHeight="1" x14ac:dyDescent="0.15">
      <c r="A536" s="5"/>
      <c r="B536" s="399">
        <v>25750</v>
      </c>
      <c r="C536" s="5"/>
      <c r="D536" s="5"/>
      <c r="E536" s="5"/>
      <c r="F536" s="5"/>
      <c r="G536" s="5"/>
      <c r="H536" s="111">
        <v>5.8999999999999999E-3</v>
      </c>
      <c r="I536" s="437"/>
      <c r="J536" s="399">
        <v>25750</v>
      </c>
      <c r="K536" s="5"/>
    </row>
    <row r="537" spans="1:11" ht="14.5" customHeight="1" x14ac:dyDescent="0.15">
      <c r="A537" s="5"/>
      <c r="B537" s="399">
        <v>25781</v>
      </c>
      <c r="C537" s="5"/>
      <c r="D537" s="5"/>
      <c r="E537" s="5"/>
      <c r="F537" s="5"/>
      <c r="G537" s="5"/>
      <c r="H537" s="111">
        <v>5.7000000000000002E-3</v>
      </c>
      <c r="I537" s="437"/>
      <c r="J537" s="399">
        <v>25781</v>
      </c>
      <c r="K537" s="5"/>
    </row>
    <row r="538" spans="1:11" ht="14.5" customHeight="1" x14ac:dyDescent="0.15">
      <c r="A538" s="5"/>
      <c r="B538" s="399">
        <v>25812</v>
      </c>
      <c r="C538" s="5"/>
      <c r="D538" s="5"/>
      <c r="E538" s="5"/>
      <c r="F538" s="5"/>
      <c r="G538" s="5"/>
      <c r="H538" s="111">
        <v>5.5999999999999999E-3</v>
      </c>
      <c r="I538" s="437"/>
      <c r="J538" s="399">
        <v>25812</v>
      </c>
      <c r="K538" s="5"/>
    </row>
    <row r="539" spans="1:11" ht="14.5" customHeight="1" x14ac:dyDescent="0.15">
      <c r="A539" s="5"/>
      <c r="B539" s="399">
        <v>25842</v>
      </c>
      <c r="C539" s="5"/>
      <c r="D539" s="5"/>
      <c r="E539" s="5"/>
      <c r="F539" s="5"/>
      <c r="G539" s="5"/>
      <c r="H539" s="111">
        <v>5.4999999999999997E-3</v>
      </c>
      <c r="I539" s="437"/>
      <c r="J539" s="399">
        <v>25842</v>
      </c>
      <c r="K539" s="5"/>
    </row>
    <row r="540" spans="1:11" ht="14.5" customHeight="1" x14ac:dyDescent="0.15">
      <c r="A540" s="5"/>
      <c r="B540" s="399">
        <v>25873</v>
      </c>
      <c r="C540" s="5"/>
      <c r="D540" s="5"/>
      <c r="E540" s="5"/>
      <c r="F540" s="5"/>
      <c r="G540" s="5"/>
      <c r="H540" s="111">
        <v>5.7999999999999996E-3</v>
      </c>
      <c r="I540" s="437"/>
      <c r="J540" s="399">
        <v>25873</v>
      </c>
      <c r="K540" s="5"/>
    </row>
    <row r="541" spans="1:11" ht="14.5" customHeight="1" x14ac:dyDescent="0.15">
      <c r="A541" s="5"/>
      <c r="B541" s="399">
        <v>25903</v>
      </c>
      <c r="C541" s="5"/>
      <c r="D541" s="5"/>
      <c r="E541" s="5"/>
      <c r="F541" s="5"/>
      <c r="G541" s="5"/>
      <c r="H541" s="111">
        <v>5.3E-3</v>
      </c>
      <c r="I541" s="437"/>
      <c r="J541" s="399">
        <v>25903</v>
      </c>
      <c r="K541" s="5"/>
    </row>
    <row r="542" spans="1:11" ht="14.5" customHeight="1" x14ac:dyDescent="0.15">
      <c r="A542" s="5"/>
      <c r="B542" s="399">
        <v>25934</v>
      </c>
      <c r="C542" s="5"/>
      <c r="D542" s="5"/>
      <c r="E542" s="5"/>
      <c r="F542" s="5"/>
      <c r="G542" s="5"/>
      <c r="H542" s="111">
        <v>5.1000000000000004E-3</v>
      </c>
      <c r="I542" s="437"/>
      <c r="J542" s="399">
        <v>25934</v>
      </c>
      <c r="K542" s="5"/>
    </row>
    <row r="543" spans="1:11" ht="14.5" customHeight="1" x14ac:dyDescent="0.15">
      <c r="A543" s="5"/>
      <c r="B543" s="399">
        <v>25965</v>
      </c>
      <c r="C543" s="5"/>
      <c r="D543" s="5"/>
      <c r="E543" s="5"/>
      <c r="F543" s="5"/>
      <c r="G543" s="5"/>
      <c r="H543" s="111">
        <v>4.5999999999999999E-3</v>
      </c>
      <c r="I543" s="437"/>
      <c r="J543" s="399">
        <v>25965</v>
      </c>
      <c r="K543" s="5"/>
    </row>
    <row r="544" spans="1:11" ht="14.5" customHeight="1" x14ac:dyDescent="0.15">
      <c r="A544" s="5"/>
      <c r="B544" s="399">
        <v>25993</v>
      </c>
      <c r="C544" s="5"/>
      <c r="D544" s="5"/>
      <c r="E544" s="5"/>
      <c r="F544" s="5"/>
      <c r="G544" s="5"/>
      <c r="H544" s="111">
        <v>5.5999999999999999E-3</v>
      </c>
      <c r="I544" s="437"/>
      <c r="J544" s="399">
        <v>25993</v>
      </c>
      <c r="K544" s="5"/>
    </row>
    <row r="545" spans="1:11" ht="14.5" customHeight="1" x14ac:dyDescent="0.15">
      <c r="A545" s="5"/>
      <c r="B545" s="399">
        <v>26024</v>
      </c>
      <c r="C545" s="5"/>
      <c r="D545" s="5"/>
      <c r="E545" s="5"/>
      <c r="F545" s="5"/>
      <c r="G545" s="5"/>
      <c r="H545" s="111">
        <v>4.7999999999999996E-3</v>
      </c>
      <c r="I545" s="437"/>
      <c r="J545" s="399">
        <v>26024</v>
      </c>
      <c r="K545" s="5"/>
    </row>
    <row r="546" spans="1:11" ht="14.5" customHeight="1" x14ac:dyDescent="0.15">
      <c r="A546" s="5"/>
      <c r="B546" s="399">
        <v>26054</v>
      </c>
      <c r="C546" s="5"/>
      <c r="D546" s="5"/>
      <c r="E546" s="5"/>
      <c r="F546" s="5"/>
      <c r="G546" s="5"/>
      <c r="H546" s="111">
        <v>4.7000000000000002E-3</v>
      </c>
      <c r="I546" s="437"/>
      <c r="J546" s="399">
        <v>26054</v>
      </c>
      <c r="K546" s="5"/>
    </row>
    <row r="547" spans="1:11" ht="14.5" customHeight="1" x14ac:dyDescent="0.15">
      <c r="A547" s="5"/>
      <c r="B547" s="399">
        <v>26085</v>
      </c>
      <c r="C547" s="5"/>
      <c r="D547" s="5"/>
      <c r="E547" s="5"/>
      <c r="F547" s="5"/>
      <c r="G547" s="5"/>
      <c r="H547" s="111">
        <v>5.5999999999999999E-3</v>
      </c>
      <c r="I547" s="437"/>
      <c r="J547" s="399">
        <v>26085</v>
      </c>
      <c r="K547" s="5"/>
    </row>
    <row r="548" spans="1:11" ht="14.5" customHeight="1" x14ac:dyDescent="0.15">
      <c r="A548" s="5"/>
      <c r="B548" s="399">
        <v>26115</v>
      </c>
      <c r="C548" s="5"/>
      <c r="D548" s="5"/>
      <c r="E548" s="5"/>
      <c r="F548" s="5"/>
      <c r="G548" s="5"/>
      <c r="H548" s="111">
        <v>5.1999999999999998E-3</v>
      </c>
      <c r="I548" s="437"/>
      <c r="J548" s="399">
        <v>26115</v>
      </c>
      <c r="K548" s="5"/>
    </row>
    <row r="549" spans="1:11" ht="14.5" customHeight="1" x14ac:dyDescent="0.15">
      <c r="A549" s="5"/>
      <c r="B549" s="399">
        <v>26146</v>
      </c>
      <c r="C549" s="5"/>
      <c r="D549" s="5"/>
      <c r="E549" s="5"/>
      <c r="F549" s="5"/>
      <c r="G549" s="5"/>
      <c r="H549" s="111">
        <v>5.4999999999999997E-3</v>
      </c>
      <c r="I549" s="437"/>
      <c r="J549" s="399">
        <v>26146</v>
      </c>
      <c r="K549" s="5"/>
    </row>
    <row r="550" spans="1:11" ht="14.5" customHeight="1" x14ac:dyDescent="0.15">
      <c r="A550" s="5"/>
      <c r="B550" s="399">
        <v>26177</v>
      </c>
      <c r="C550" s="5"/>
      <c r="D550" s="5"/>
      <c r="E550" s="5"/>
      <c r="F550" s="5"/>
      <c r="G550" s="5"/>
      <c r="H550" s="111">
        <v>4.8999999999999998E-3</v>
      </c>
      <c r="I550" s="437"/>
      <c r="J550" s="399">
        <v>26177</v>
      </c>
      <c r="K550" s="5"/>
    </row>
    <row r="551" spans="1:11" ht="14.5" customHeight="1" x14ac:dyDescent="0.15">
      <c r="A551" s="5"/>
      <c r="B551" s="399">
        <v>26207</v>
      </c>
      <c r="C551" s="5"/>
      <c r="D551" s="5"/>
      <c r="E551" s="5"/>
      <c r="F551" s="5"/>
      <c r="G551" s="5"/>
      <c r="H551" s="111">
        <v>4.7000000000000002E-3</v>
      </c>
      <c r="I551" s="437"/>
      <c r="J551" s="399">
        <v>26207</v>
      </c>
      <c r="K551" s="5"/>
    </row>
    <row r="552" spans="1:11" ht="14.5" customHeight="1" x14ac:dyDescent="0.15">
      <c r="A552" s="5"/>
      <c r="B552" s="399">
        <v>26238</v>
      </c>
      <c r="C552" s="5"/>
      <c r="D552" s="5"/>
      <c r="E552" s="5"/>
      <c r="F552" s="5"/>
      <c r="G552" s="5"/>
      <c r="H552" s="111">
        <v>5.1000000000000004E-3</v>
      </c>
      <c r="I552" s="437"/>
      <c r="J552" s="399">
        <v>26238</v>
      </c>
      <c r="K552" s="5"/>
    </row>
    <row r="553" spans="1:11" ht="14.5" customHeight="1" x14ac:dyDescent="0.15">
      <c r="A553" s="5"/>
      <c r="B553" s="399">
        <v>26268</v>
      </c>
      <c r="C553" s="5"/>
      <c r="D553" s="5"/>
      <c r="E553" s="5"/>
      <c r="F553" s="5"/>
      <c r="G553" s="5"/>
      <c r="H553" s="111">
        <v>5.0000000000000001E-3</v>
      </c>
      <c r="I553" s="437"/>
      <c r="J553" s="399">
        <v>26268</v>
      </c>
      <c r="K553" s="5"/>
    </row>
    <row r="554" spans="1:11" ht="14.5" customHeight="1" x14ac:dyDescent="0.15">
      <c r="A554" s="5"/>
      <c r="B554" s="399">
        <v>26299</v>
      </c>
      <c r="C554" s="5"/>
      <c r="D554" s="5"/>
      <c r="E554" s="5"/>
      <c r="F554" s="5"/>
      <c r="G554" s="5"/>
      <c r="H554" s="111">
        <v>5.0000000000000001E-3</v>
      </c>
      <c r="I554" s="437"/>
      <c r="J554" s="399">
        <v>26299</v>
      </c>
      <c r="K554" s="5"/>
    </row>
    <row r="555" spans="1:11" ht="14.5" customHeight="1" x14ac:dyDescent="0.15">
      <c r="A555" s="5"/>
      <c r="B555" s="399">
        <v>26330</v>
      </c>
      <c r="C555" s="5"/>
      <c r="D555" s="5"/>
      <c r="E555" s="5"/>
      <c r="F555" s="5"/>
      <c r="G555" s="5"/>
      <c r="H555" s="111">
        <v>4.7000000000000002E-3</v>
      </c>
      <c r="I555" s="437"/>
      <c r="J555" s="399">
        <v>26330</v>
      </c>
      <c r="K555" s="5"/>
    </row>
    <row r="556" spans="1:11" ht="14.5" customHeight="1" x14ac:dyDescent="0.15">
      <c r="A556" s="5"/>
      <c r="B556" s="399">
        <v>26359</v>
      </c>
      <c r="C556" s="5"/>
      <c r="D556" s="5"/>
      <c r="E556" s="5"/>
      <c r="F556" s="5"/>
      <c r="G556" s="5"/>
      <c r="H556" s="111">
        <v>4.8999999999999998E-3</v>
      </c>
      <c r="I556" s="437"/>
      <c r="J556" s="399">
        <v>26359</v>
      </c>
      <c r="K556" s="5"/>
    </row>
    <row r="557" spans="1:11" ht="14.5" customHeight="1" x14ac:dyDescent="0.15">
      <c r="A557" s="5"/>
      <c r="B557" s="399">
        <v>26390</v>
      </c>
      <c r="C557" s="5"/>
      <c r="D557" s="5"/>
      <c r="E557" s="5"/>
      <c r="F557" s="5"/>
      <c r="G557" s="5"/>
      <c r="H557" s="111">
        <v>4.7999999999999996E-3</v>
      </c>
      <c r="I557" s="437"/>
      <c r="J557" s="399">
        <v>26390</v>
      </c>
      <c r="K557" s="5"/>
    </row>
    <row r="558" spans="1:11" ht="14.5" customHeight="1" x14ac:dyDescent="0.15">
      <c r="A558" s="5"/>
      <c r="B558" s="399">
        <v>26420</v>
      </c>
      <c r="C558" s="5"/>
      <c r="D558" s="5"/>
      <c r="E558" s="5"/>
      <c r="F558" s="5"/>
      <c r="G558" s="5"/>
      <c r="H558" s="111">
        <v>5.4999999999999997E-3</v>
      </c>
      <c r="I558" s="437"/>
      <c r="J558" s="399">
        <v>26420</v>
      </c>
      <c r="K558" s="5"/>
    </row>
    <row r="559" spans="1:11" ht="14.5" customHeight="1" x14ac:dyDescent="0.15">
      <c r="A559" s="5"/>
      <c r="B559" s="399">
        <v>26451</v>
      </c>
      <c r="C559" s="5"/>
      <c r="D559" s="5"/>
      <c r="E559" s="5"/>
      <c r="F559" s="5"/>
      <c r="G559" s="5"/>
      <c r="H559" s="111">
        <v>4.8999999999999998E-3</v>
      </c>
      <c r="I559" s="437"/>
      <c r="J559" s="399">
        <v>26451</v>
      </c>
      <c r="K559" s="5"/>
    </row>
    <row r="560" spans="1:11" ht="14.5" customHeight="1" x14ac:dyDescent="0.15">
      <c r="A560" s="5"/>
      <c r="B560" s="399">
        <v>26481</v>
      </c>
      <c r="C560" s="5"/>
      <c r="D560" s="5"/>
      <c r="E560" s="5"/>
      <c r="F560" s="5"/>
      <c r="G560" s="5"/>
      <c r="H560" s="111">
        <v>5.1000000000000004E-3</v>
      </c>
      <c r="I560" s="437"/>
      <c r="J560" s="399">
        <v>26481</v>
      </c>
      <c r="K560" s="5"/>
    </row>
    <row r="561" spans="1:11" ht="14.5" customHeight="1" x14ac:dyDescent="0.15">
      <c r="A561" s="5"/>
      <c r="B561" s="399">
        <v>26512</v>
      </c>
      <c r="C561" s="5"/>
      <c r="D561" s="5"/>
      <c r="E561" s="5"/>
      <c r="F561" s="5"/>
      <c r="G561" s="5"/>
      <c r="H561" s="111">
        <v>4.8999999999999998E-3</v>
      </c>
      <c r="I561" s="437"/>
      <c r="J561" s="399">
        <v>26512</v>
      </c>
      <c r="K561" s="5"/>
    </row>
    <row r="562" spans="1:11" ht="14.5" customHeight="1" x14ac:dyDescent="0.15">
      <c r="A562" s="5"/>
      <c r="B562" s="399">
        <v>26543</v>
      </c>
      <c r="C562" s="5"/>
      <c r="D562" s="5"/>
      <c r="E562" s="5"/>
      <c r="F562" s="5"/>
      <c r="G562" s="5"/>
      <c r="H562" s="111">
        <v>4.7000000000000002E-3</v>
      </c>
      <c r="I562" s="437"/>
      <c r="J562" s="399">
        <v>26543</v>
      </c>
      <c r="K562" s="5"/>
    </row>
    <row r="563" spans="1:11" ht="14.5" customHeight="1" x14ac:dyDescent="0.15">
      <c r="A563" s="5"/>
      <c r="B563" s="399">
        <v>26573</v>
      </c>
      <c r="C563" s="5"/>
      <c r="D563" s="5"/>
      <c r="E563" s="5"/>
      <c r="F563" s="5"/>
      <c r="G563" s="5"/>
      <c r="H563" s="111">
        <v>5.1999999999999998E-3</v>
      </c>
      <c r="I563" s="437"/>
      <c r="J563" s="399">
        <v>26573</v>
      </c>
      <c r="K563" s="5"/>
    </row>
    <row r="564" spans="1:11" ht="14.5" customHeight="1" x14ac:dyDescent="0.15">
      <c r="A564" s="5"/>
      <c r="B564" s="399">
        <v>26604</v>
      </c>
      <c r="C564" s="5"/>
      <c r="D564" s="5"/>
      <c r="E564" s="5"/>
      <c r="F564" s="5"/>
      <c r="G564" s="5"/>
      <c r="H564" s="111">
        <v>4.7999999999999996E-3</v>
      </c>
      <c r="I564" s="437"/>
      <c r="J564" s="399">
        <v>26604</v>
      </c>
      <c r="K564" s="5"/>
    </row>
    <row r="565" spans="1:11" ht="14.5" customHeight="1" x14ac:dyDescent="0.15">
      <c r="A565" s="116">
        <v>81</v>
      </c>
      <c r="B565" s="399">
        <v>26634</v>
      </c>
      <c r="C565" s="16" t="s">
        <v>3330</v>
      </c>
      <c r="D565" s="16" t="s">
        <v>3331</v>
      </c>
      <c r="E565" s="116">
        <v>-15.25</v>
      </c>
      <c r="F565" s="116">
        <v>-66</v>
      </c>
      <c r="G565" s="116">
        <v>0</v>
      </c>
      <c r="H565" s="111">
        <v>4.4999999999999997E-3</v>
      </c>
      <c r="I565" s="437"/>
      <c r="J565" s="399">
        <v>26634</v>
      </c>
      <c r="K565" s="5"/>
    </row>
    <row r="566" spans="1:11" ht="14.5" customHeight="1" x14ac:dyDescent="0.15">
      <c r="A566" s="116">
        <v>81</v>
      </c>
      <c r="B566" s="399">
        <v>26665</v>
      </c>
      <c r="C566" s="16" t="s">
        <v>3330</v>
      </c>
      <c r="D566" s="16" t="s">
        <v>3331</v>
      </c>
      <c r="E566" s="116">
        <v>-14.75</v>
      </c>
      <c r="F566" s="116">
        <v>-3.2786999999999997E-2</v>
      </c>
      <c r="G566" s="116">
        <v>0</v>
      </c>
      <c r="H566" s="111">
        <v>5.4000000000000003E-3</v>
      </c>
      <c r="I566" s="111">
        <f t="shared" ref="I566:I629" si="0">F566-H566</f>
        <v>-3.8186999999999999E-2</v>
      </c>
      <c r="J566" s="399">
        <v>26665</v>
      </c>
      <c r="K566" s="5"/>
    </row>
    <row r="567" spans="1:11" ht="14.5" customHeight="1" x14ac:dyDescent="0.15">
      <c r="A567" s="116">
        <v>81</v>
      </c>
      <c r="B567" s="399">
        <v>26696</v>
      </c>
      <c r="C567" s="16" t="s">
        <v>3330</v>
      </c>
      <c r="D567" s="16" t="s">
        <v>3331</v>
      </c>
      <c r="E567" s="116">
        <v>-14.25</v>
      </c>
      <c r="F567" s="116">
        <v>-1.6271000000000001E-2</v>
      </c>
      <c r="G567" s="116">
        <v>0.26</v>
      </c>
      <c r="H567" s="111">
        <v>5.1000000000000004E-3</v>
      </c>
      <c r="I567" s="111">
        <f t="shared" si="0"/>
        <v>-2.1371000000000001E-2</v>
      </c>
      <c r="J567" s="399">
        <v>26696</v>
      </c>
      <c r="K567" s="5"/>
    </row>
    <row r="568" spans="1:11" ht="14.5" customHeight="1" x14ac:dyDescent="0.15">
      <c r="A568" s="116">
        <v>81</v>
      </c>
      <c r="B568" s="399">
        <v>26724</v>
      </c>
      <c r="C568" s="16" t="s">
        <v>3330</v>
      </c>
      <c r="D568" s="16" t="s">
        <v>3331</v>
      </c>
      <c r="E568" s="116">
        <v>-14.25</v>
      </c>
      <c r="F568" s="116">
        <v>0</v>
      </c>
      <c r="G568" s="116">
        <v>0</v>
      </c>
      <c r="H568" s="111">
        <v>5.5999999999999999E-3</v>
      </c>
      <c r="I568" s="111">
        <f t="shared" si="0"/>
        <v>-5.5999999999999999E-3</v>
      </c>
      <c r="J568" s="399">
        <v>26724</v>
      </c>
      <c r="K568" s="5"/>
    </row>
    <row r="569" spans="1:11" ht="14.5" customHeight="1" x14ac:dyDescent="0.15">
      <c r="A569" s="116">
        <v>81</v>
      </c>
      <c r="B569" s="399">
        <v>26755</v>
      </c>
      <c r="C569" s="16" t="s">
        <v>3330</v>
      </c>
      <c r="D569" s="16" t="s">
        <v>3331</v>
      </c>
      <c r="E569" s="116">
        <v>-14.125</v>
      </c>
      <c r="F569" s="116">
        <v>-8.7720000000000003E-3</v>
      </c>
      <c r="G569" s="116">
        <v>0</v>
      </c>
      <c r="H569" s="111">
        <v>5.7000000000000002E-3</v>
      </c>
      <c r="I569" s="111">
        <f t="shared" si="0"/>
        <v>-1.4472E-2</v>
      </c>
      <c r="J569" s="399">
        <v>26755</v>
      </c>
      <c r="K569" s="5"/>
    </row>
    <row r="570" spans="1:11" ht="14.5" customHeight="1" x14ac:dyDescent="0.15">
      <c r="A570" s="116">
        <v>81</v>
      </c>
      <c r="B570" s="399">
        <v>26785</v>
      </c>
      <c r="C570" s="16" t="s">
        <v>3330</v>
      </c>
      <c r="D570" s="16" t="s">
        <v>3331</v>
      </c>
      <c r="E570" s="116">
        <v>-14.25</v>
      </c>
      <c r="F570" s="116">
        <v>2.7257E-2</v>
      </c>
      <c r="G570" s="116">
        <v>0.26</v>
      </c>
      <c r="H570" s="111">
        <v>5.7999999999999996E-3</v>
      </c>
      <c r="I570" s="111">
        <f t="shared" si="0"/>
        <v>2.1457E-2</v>
      </c>
      <c r="J570" s="399">
        <v>26785</v>
      </c>
      <c r="K570" s="5"/>
    </row>
    <row r="571" spans="1:11" ht="14.5" customHeight="1" x14ac:dyDescent="0.15">
      <c r="A571" s="116">
        <v>81</v>
      </c>
      <c r="B571" s="399">
        <v>26816</v>
      </c>
      <c r="C571" s="16" t="s">
        <v>3330</v>
      </c>
      <c r="D571" s="16" t="s">
        <v>3331</v>
      </c>
      <c r="E571" s="116">
        <v>-14.25</v>
      </c>
      <c r="F571" s="116">
        <v>0</v>
      </c>
      <c r="G571" s="116">
        <v>0</v>
      </c>
      <c r="H571" s="111">
        <v>5.4999999999999997E-3</v>
      </c>
      <c r="I571" s="111">
        <f t="shared" si="0"/>
        <v>-5.4999999999999997E-3</v>
      </c>
      <c r="J571" s="399">
        <v>26816</v>
      </c>
      <c r="K571" s="5"/>
    </row>
    <row r="572" spans="1:11" ht="14.5" customHeight="1" x14ac:dyDescent="0.15">
      <c r="A572" s="116">
        <v>81</v>
      </c>
      <c r="B572" s="399">
        <v>26846</v>
      </c>
      <c r="C572" s="16" t="s">
        <v>3330</v>
      </c>
      <c r="D572" s="16" t="s">
        <v>3331</v>
      </c>
      <c r="E572" s="116">
        <v>-14.5</v>
      </c>
      <c r="F572" s="116">
        <v>1.7544000000000001E-2</v>
      </c>
      <c r="G572" s="116">
        <v>0</v>
      </c>
      <c r="H572" s="111">
        <v>6.1000000000000004E-3</v>
      </c>
      <c r="I572" s="111">
        <f t="shared" si="0"/>
        <v>1.1443999999999999E-2</v>
      </c>
      <c r="J572" s="399">
        <v>26846</v>
      </c>
      <c r="K572" s="5"/>
    </row>
    <row r="573" spans="1:11" ht="14.5" customHeight="1" x14ac:dyDescent="0.15">
      <c r="A573" s="116">
        <v>81</v>
      </c>
      <c r="B573" s="399">
        <v>26877</v>
      </c>
      <c r="C573" s="16" t="s">
        <v>3330</v>
      </c>
      <c r="D573" s="16" t="s">
        <v>3331</v>
      </c>
      <c r="E573" s="116">
        <v>-13.5</v>
      </c>
      <c r="F573" s="116">
        <v>-5.1034000000000003E-2</v>
      </c>
      <c r="G573" s="116">
        <v>0.26</v>
      </c>
      <c r="H573" s="111">
        <v>6.1999999999999998E-3</v>
      </c>
      <c r="I573" s="111">
        <f t="shared" si="0"/>
        <v>-5.7234E-2</v>
      </c>
      <c r="J573" s="399">
        <v>26877</v>
      </c>
      <c r="K573" s="5"/>
    </row>
    <row r="574" spans="1:11" ht="14.5" customHeight="1" x14ac:dyDescent="0.15">
      <c r="A574" s="116">
        <v>81</v>
      </c>
      <c r="B574" s="399">
        <v>26908</v>
      </c>
      <c r="C574" s="16" t="s">
        <v>3330</v>
      </c>
      <c r="D574" s="16" t="s">
        <v>3331</v>
      </c>
      <c r="E574" s="116">
        <v>-14.625</v>
      </c>
      <c r="F574" s="116">
        <v>8.3333000000000004E-2</v>
      </c>
      <c r="G574" s="116">
        <v>0</v>
      </c>
      <c r="H574" s="111">
        <v>5.4999999999999997E-3</v>
      </c>
      <c r="I574" s="111">
        <f t="shared" si="0"/>
        <v>7.7832999999999999E-2</v>
      </c>
      <c r="J574" s="399">
        <v>26908</v>
      </c>
      <c r="K574" s="5"/>
    </row>
    <row r="575" spans="1:11" ht="14.5" customHeight="1" x14ac:dyDescent="0.15">
      <c r="A575" s="116">
        <v>81</v>
      </c>
      <c r="B575" s="399">
        <v>26938</v>
      </c>
      <c r="C575" s="16" t="s">
        <v>3330</v>
      </c>
      <c r="D575" s="16" t="s">
        <v>3331</v>
      </c>
      <c r="E575" s="116">
        <v>-14.25</v>
      </c>
      <c r="F575" s="116">
        <v>-2.5641000000000001E-2</v>
      </c>
      <c r="G575" s="116">
        <v>0</v>
      </c>
      <c r="H575" s="111">
        <v>6.3E-3</v>
      </c>
      <c r="I575" s="111">
        <f t="shared" si="0"/>
        <v>-3.1940999999999997E-2</v>
      </c>
      <c r="J575" s="399">
        <v>26938</v>
      </c>
      <c r="K575" s="5"/>
    </row>
    <row r="576" spans="1:11" ht="14.5" customHeight="1" x14ac:dyDescent="0.15">
      <c r="A576" s="116">
        <v>81</v>
      </c>
      <c r="B576" s="399">
        <v>26969</v>
      </c>
      <c r="C576" s="16" t="s">
        <v>3330</v>
      </c>
      <c r="D576" s="16" t="s">
        <v>3331</v>
      </c>
      <c r="E576" s="116">
        <v>-11.75</v>
      </c>
      <c r="F576" s="116">
        <v>-0.157193</v>
      </c>
      <c r="G576" s="116">
        <v>0.26</v>
      </c>
      <c r="H576" s="111">
        <v>5.5999999999999999E-3</v>
      </c>
      <c r="I576" s="111">
        <f t="shared" si="0"/>
        <v>-0.16279299999999999</v>
      </c>
      <c r="J576" s="399">
        <v>26969</v>
      </c>
      <c r="K576" s="5"/>
    </row>
    <row r="577" spans="1:11" ht="14.5" customHeight="1" x14ac:dyDescent="0.15">
      <c r="A577" s="116">
        <v>81</v>
      </c>
      <c r="B577" s="399">
        <v>26999</v>
      </c>
      <c r="C577" s="16" t="s">
        <v>3330</v>
      </c>
      <c r="D577" s="16" t="s">
        <v>3331</v>
      </c>
      <c r="E577" s="116">
        <v>-13.125</v>
      </c>
      <c r="F577" s="116">
        <v>0.117021</v>
      </c>
      <c r="G577" s="116">
        <v>0</v>
      </c>
      <c r="H577" s="111">
        <v>6.0000000000000001E-3</v>
      </c>
      <c r="I577" s="111">
        <f t="shared" si="0"/>
        <v>0.11102099999999999</v>
      </c>
      <c r="J577" s="399">
        <v>26999</v>
      </c>
      <c r="K577" s="5"/>
    </row>
    <row r="578" spans="1:11" ht="14.5" customHeight="1" x14ac:dyDescent="0.15">
      <c r="A578" s="116">
        <v>81</v>
      </c>
      <c r="B578" s="399">
        <v>27030</v>
      </c>
      <c r="C578" s="16" t="s">
        <v>3330</v>
      </c>
      <c r="D578" s="16" t="s">
        <v>3331</v>
      </c>
      <c r="E578" s="116">
        <v>-14.375</v>
      </c>
      <c r="F578" s="116">
        <v>9.5238000000000003E-2</v>
      </c>
      <c r="G578" s="116">
        <v>0</v>
      </c>
      <c r="H578" s="111">
        <v>6.1000000000000004E-3</v>
      </c>
      <c r="I578" s="111">
        <f t="shared" si="0"/>
        <v>8.9138000000000009E-2</v>
      </c>
      <c r="J578" s="399">
        <v>27030</v>
      </c>
      <c r="K578" s="5"/>
    </row>
    <row r="579" spans="1:11" ht="14.5" customHeight="1" x14ac:dyDescent="0.15">
      <c r="A579" s="116">
        <v>81</v>
      </c>
      <c r="B579" s="399">
        <v>27061</v>
      </c>
      <c r="C579" s="16" t="s">
        <v>3330</v>
      </c>
      <c r="D579" s="16" t="s">
        <v>3331</v>
      </c>
      <c r="E579" s="116">
        <v>-14</v>
      </c>
      <c r="F579" s="116">
        <v>-8.0000000000000002E-3</v>
      </c>
      <c r="G579" s="116">
        <v>0.26</v>
      </c>
      <c r="H579" s="111">
        <v>5.4999999999999997E-3</v>
      </c>
      <c r="I579" s="111">
        <f t="shared" si="0"/>
        <v>-1.35E-2</v>
      </c>
      <c r="J579" s="399">
        <v>27061</v>
      </c>
      <c r="K579" s="5"/>
    </row>
    <row r="580" spans="1:11" ht="14.5" customHeight="1" x14ac:dyDescent="0.15">
      <c r="A580" s="116">
        <v>81</v>
      </c>
      <c r="B580" s="399">
        <v>27089</v>
      </c>
      <c r="C580" s="16" t="s">
        <v>3330</v>
      </c>
      <c r="D580" s="16" t="s">
        <v>3331</v>
      </c>
      <c r="E580" s="116">
        <v>-13.375</v>
      </c>
      <c r="F580" s="116">
        <v>-4.4643000000000002E-2</v>
      </c>
      <c r="G580" s="116">
        <v>0</v>
      </c>
      <c r="H580" s="111">
        <v>5.7999999999999996E-3</v>
      </c>
      <c r="I580" s="111">
        <f t="shared" si="0"/>
        <v>-5.0443000000000002E-2</v>
      </c>
      <c r="J580" s="399">
        <v>27089</v>
      </c>
      <c r="K580" s="5"/>
    </row>
    <row r="581" spans="1:11" ht="14.5" customHeight="1" x14ac:dyDescent="0.15">
      <c r="A581" s="116">
        <v>81</v>
      </c>
      <c r="B581" s="399">
        <v>27120</v>
      </c>
      <c r="C581" s="16" t="s">
        <v>3330</v>
      </c>
      <c r="D581" s="16" t="s">
        <v>3331</v>
      </c>
      <c r="E581" s="116">
        <v>-12.25</v>
      </c>
      <c r="F581" s="116">
        <v>-8.4112000000000006E-2</v>
      </c>
      <c r="G581" s="116">
        <v>0</v>
      </c>
      <c r="H581" s="111">
        <v>6.7999999999999996E-3</v>
      </c>
      <c r="I581" s="111">
        <f t="shared" si="0"/>
        <v>-9.0912000000000007E-2</v>
      </c>
      <c r="J581" s="399">
        <v>27120</v>
      </c>
      <c r="K581" s="5"/>
    </row>
    <row r="582" spans="1:11" ht="14.5" customHeight="1" x14ac:dyDescent="0.15">
      <c r="A582" s="116">
        <v>81</v>
      </c>
      <c r="B582" s="399">
        <v>27150</v>
      </c>
      <c r="C582" s="16" t="s">
        <v>3330</v>
      </c>
      <c r="D582" s="16" t="s">
        <v>3331</v>
      </c>
      <c r="E582" s="116">
        <v>-11</v>
      </c>
      <c r="F582" s="116">
        <v>-8.0815999999999999E-2</v>
      </c>
      <c r="G582" s="116">
        <v>0.26</v>
      </c>
      <c r="H582" s="111">
        <v>6.7999999999999996E-3</v>
      </c>
      <c r="I582" s="111">
        <f t="shared" si="0"/>
        <v>-8.7615999999999999E-2</v>
      </c>
      <c r="J582" s="399">
        <v>27150</v>
      </c>
      <c r="K582" s="5"/>
    </row>
    <row r="583" spans="1:11" ht="14.5" customHeight="1" x14ac:dyDescent="0.15">
      <c r="A583" s="116">
        <v>81</v>
      </c>
      <c r="B583" s="399">
        <v>27181</v>
      </c>
      <c r="C583" s="16" t="s">
        <v>3330</v>
      </c>
      <c r="D583" s="16" t="s">
        <v>3331</v>
      </c>
      <c r="E583" s="116">
        <v>-11.25</v>
      </c>
      <c r="F583" s="116">
        <v>2.2727000000000001E-2</v>
      </c>
      <c r="G583" s="116">
        <v>0</v>
      </c>
      <c r="H583" s="111">
        <v>6.1000000000000004E-3</v>
      </c>
      <c r="I583" s="111">
        <f t="shared" si="0"/>
        <v>1.6626999999999999E-2</v>
      </c>
      <c r="J583" s="399">
        <v>27181</v>
      </c>
      <c r="K583" s="5"/>
    </row>
    <row r="584" spans="1:11" ht="14.5" customHeight="1" x14ac:dyDescent="0.15">
      <c r="A584" s="116">
        <v>81</v>
      </c>
      <c r="B584" s="399">
        <v>27211</v>
      </c>
      <c r="C584" s="16" t="s">
        <v>3330</v>
      </c>
      <c r="D584" s="16" t="s">
        <v>3331</v>
      </c>
      <c r="E584" s="116">
        <v>-10.625</v>
      </c>
      <c r="F584" s="116">
        <v>-5.5556000000000001E-2</v>
      </c>
      <c r="G584" s="116">
        <v>0</v>
      </c>
      <c r="H584" s="111">
        <v>7.1999999999999998E-3</v>
      </c>
      <c r="I584" s="111">
        <f t="shared" si="0"/>
        <v>-6.2756000000000006E-2</v>
      </c>
      <c r="J584" s="399">
        <v>27211</v>
      </c>
      <c r="K584" s="5"/>
    </row>
    <row r="585" spans="1:11" ht="14.5" customHeight="1" x14ac:dyDescent="0.15">
      <c r="A585" s="116">
        <v>81</v>
      </c>
      <c r="B585" s="399">
        <v>27242</v>
      </c>
      <c r="C585" s="16" t="s">
        <v>3330</v>
      </c>
      <c r="D585" s="16" t="s">
        <v>3331</v>
      </c>
      <c r="E585" s="116">
        <v>-10.5</v>
      </c>
      <c r="F585" s="116">
        <v>1.2706E-2</v>
      </c>
      <c r="G585" s="116">
        <v>0.26</v>
      </c>
      <c r="H585" s="111">
        <v>6.4999999999999997E-3</v>
      </c>
      <c r="I585" s="111">
        <f t="shared" si="0"/>
        <v>6.2060000000000006E-3</v>
      </c>
      <c r="J585" s="399">
        <v>27242</v>
      </c>
      <c r="K585" s="5"/>
    </row>
    <row r="586" spans="1:11" ht="14.5" customHeight="1" x14ac:dyDescent="0.15">
      <c r="A586" s="116">
        <v>81</v>
      </c>
      <c r="B586" s="399">
        <v>27273</v>
      </c>
      <c r="C586" s="16" t="s">
        <v>3330</v>
      </c>
      <c r="D586" s="16" t="s">
        <v>3331</v>
      </c>
      <c r="E586" s="116">
        <v>-10.125</v>
      </c>
      <c r="F586" s="116">
        <v>-3.5714000000000003E-2</v>
      </c>
      <c r="G586" s="116">
        <v>0</v>
      </c>
      <c r="H586" s="111">
        <v>7.1000000000000004E-3</v>
      </c>
      <c r="I586" s="111">
        <f t="shared" si="0"/>
        <v>-4.2814000000000005E-2</v>
      </c>
      <c r="J586" s="399">
        <v>27273</v>
      </c>
      <c r="K586" s="5"/>
    </row>
    <row r="587" spans="1:11" ht="14.5" customHeight="1" x14ac:dyDescent="0.15">
      <c r="A587" s="116">
        <v>81</v>
      </c>
      <c r="B587" s="399">
        <v>27303</v>
      </c>
      <c r="C587" s="16" t="s">
        <v>3330</v>
      </c>
      <c r="D587" s="16" t="s">
        <v>3331</v>
      </c>
      <c r="E587" s="116">
        <v>-9.875</v>
      </c>
      <c r="F587" s="116">
        <v>-2.4691000000000001E-2</v>
      </c>
      <c r="G587" s="116">
        <v>0</v>
      </c>
      <c r="H587" s="111">
        <v>7.0000000000000001E-3</v>
      </c>
      <c r="I587" s="111">
        <f t="shared" si="0"/>
        <v>-3.1691000000000004E-2</v>
      </c>
      <c r="J587" s="399">
        <v>27303</v>
      </c>
      <c r="K587" s="5"/>
    </row>
    <row r="588" spans="1:11" ht="14.5" customHeight="1" x14ac:dyDescent="0.15">
      <c r="A588" s="116">
        <v>81</v>
      </c>
      <c r="B588" s="399">
        <v>27334</v>
      </c>
      <c r="C588" s="16" t="s">
        <v>3330</v>
      </c>
      <c r="D588" s="16" t="s">
        <v>3331</v>
      </c>
      <c r="E588" s="116">
        <v>-10.875</v>
      </c>
      <c r="F588" s="116">
        <v>0.128608</v>
      </c>
      <c r="G588" s="116">
        <v>0.27</v>
      </c>
      <c r="H588" s="111">
        <v>6.1999999999999998E-3</v>
      </c>
      <c r="I588" s="111">
        <f t="shared" si="0"/>
        <v>0.122408</v>
      </c>
      <c r="J588" s="399">
        <v>27334</v>
      </c>
      <c r="K588" s="5"/>
    </row>
    <row r="589" spans="1:11" ht="14.5" customHeight="1" x14ac:dyDescent="0.15">
      <c r="A589" s="116">
        <v>81</v>
      </c>
      <c r="B589" s="399">
        <v>27364</v>
      </c>
      <c r="C589" s="16" t="s">
        <v>3330</v>
      </c>
      <c r="D589" s="16" t="s">
        <v>3331</v>
      </c>
      <c r="E589" s="116">
        <v>-10.25</v>
      </c>
      <c r="F589" s="116">
        <v>-5.7471000000000001E-2</v>
      </c>
      <c r="G589" s="116">
        <v>0</v>
      </c>
      <c r="H589" s="111">
        <v>6.7000000000000002E-3</v>
      </c>
      <c r="I589" s="111">
        <f t="shared" si="0"/>
        <v>-6.4171000000000006E-2</v>
      </c>
      <c r="J589" s="399">
        <v>27364</v>
      </c>
      <c r="K589" s="5"/>
    </row>
    <row r="590" spans="1:11" ht="14.5" customHeight="1" x14ac:dyDescent="0.15">
      <c r="A590" s="116">
        <v>81</v>
      </c>
      <c r="B590" s="399">
        <v>27395</v>
      </c>
      <c r="C590" s="16" t="s">
        <v>3330</v>
      </c>
      <c r="D590" s="16" t="s">
        <v>3331</v>
      </c>
      <c r="E590" s="116">
        <v>-11.75</v>
      </c>
      <c r="F590" s="116">
        <v>0.146341</v>
      </c>
      <c r="G590" s="116">
        <v>0</v>
      </c>
      <c r="H590" s="111">
        <v>6.7999999999999996E-3</v>
      </c>
      <c r="I590" s="111">
        <f t="shared" si="0"/>
        <v>0.139541</v>
      </c>
      <c r="J590" s="399">
        <v>27395</v>
      </c>
      <c r="K590" s="5"/>
    </row>
    <row r="591" spans="1:11" ht="14.5" customHeight="1" x14ac:dyDescent="0.15">
      <c r="A591" s="116">
        <v>81</v>
      </c>
      <c r="B591" s="399">
        <v>27426</v>
      </c>
      <c r="C591" s="16" t="s">
        <v>3330</v>
      </c>
      <c r="D591" s="16" t="s">
        <v>3331</v>
      </c>
      <c r="E591" s="116">
        <v>-12</v>
      </c>
      <c r="F591" s="116">
        <v>4.4255000000000003E-2</v>
      </c>
      <c r="G591" s="116">
        <v>0.27</v>
      </c>
      <c r="H591" s="111">
        <v>6.0000000000000001E-3</v>
      </c>
      <c r="I591" s="111">
        <f t="shared" si="0"/>
        <v>3.8255000000000004E-2</v>
      </c>
      <c r="J591" s="399">
        <v>27426</v>
      </c>
      <c r="K591" s="5"/>
    </row>
    <row r="592" spans="1:11" ht="14.5" customHeight="1" x14ac:dyDescent="0.15">
      <c r="A592" s="116">
        <v>81</v>
      </c>
      <c r="B592" s="399">
        <v>27454</v>
      </c>
      <c r="C592" s="16" t="s">
        <v>3330</v>
      </c>
      <c r="D592" s="16" t="s">
        <v>3331</v>
      </c>
      <c r="E592" s="116">
        <v>-11.875</v>
      </c>
      <c r="F592" s="116">
        <v>-1.0416999999999999E-2</v>
      </c>
      <c r="G592" s="116">
        <v>0</v>
      </c>
      <c r="H592" s="111">
        <v>6.6E-3</v>
      </c>
      <c r="I592" s="111">
        <f t="shared" si="0"/>
        <v>-1.7016999999999997E-2</v>
      </c>
      <c r="J592" s="399">
        <v>27454</v>
      </c>
      <c r="K592" s="5"/>
    </row>
    <row r="593" spans="1:11" ht="14.5" customHeight="1" x14ac:dyDescent="0.15">
      <c r="A593" s="116">
        <v>81</v>
      </c>
      <c r="B593" s="399">
        <v>27485</v>
      </c>
      <c r="C593" s="16" t="s">
        <v>3330</v>
      </c>
      <c r="D593" s="16" t="s">
        <v>3331</v>
      </c>
      <c r="E593" s="116">
        <v>-11.25</v>
      </c>
      <c r="F593" s="116">
        <v>-5.2631999999999998E-2</v>
      </c>
      <c r="G593" s="116">
        <v>0</v>
      </c>
      <c r="H593" s="111">
        <v>6.7000000000000002E-3</v>
      </c>
      <c r="I593" s="111">
        <f t="shared" si="0"/>
        <v>-5.9331999999999996E-2</v>
      </c>
      <c r="J593" s="399">
        <v>27485</v>
      </c>
      <c r="K593" s="5"/>
    </row>
    <row r="594" spans="1:11" ht="14.5" customHeight="1" x14ac:dyDescent="0.15">
      <c r="A594" s="116">
        <v>81</v>
      </c>
      <c r="B594" s="399">
        <v>27515</v>
      </c>
      <c r="C594" s="16" t="s">
        <v>3330</v>
      </c>
      <c r="D594" s="16" t="s">
        <v>3331</v>
      </c>
      <c r="E594" s="116">
        <v>-10.875</v>
      </c>
      <c r="F594" s="116">
        <v>-9.3329999999999993E-3</v>
      </c>
      <c r="G594" s="116">
        <v>0.27</v>
      </c>
      <c r="H594" s="111">
        <v>6.7000000000000002E-3</v>
      </c>
      <c r="I594" s="111">
        <f t="shared" si="0"/>
        <v>-1.6032999999999999E-2</v>
      </c>
      <c r="J594" s="399">
        <v>27515</v>
      </c>
      <c r="K594" s="5"/>
    </row>
    <row r="595" spans="1:11" ht="14.5" customHeight="1" x14ac:dyDescent="0.15">
      <c r="A595" s="116">
        <v>81</v>
      </c>
      <c r="B595" s="399">
        <v>27546</v>
      </c>
      <c r="C595" s="16" t="s">
        <v>3330</v>
      </c>
      <c r="D595" s="16" t="s">
        <v>3331</v>
      </c>
      <c r="E595" s="116">
        <v>-12.625</v>
      </c>
      <c r="F595" s="116">
        <v>0.16092000000000001</v>
      </c>
      <c r="G595" s="116">
        <v>0</v>
      </c>
      <c r="H595" s="111">
        <v>7.0000000000000001E-3</v>
      </c>
      <c r="I595" s="111">
        <f t="shared" si="0"/>
        <v>0.15392</v>
      </c>
      <c r="J595" s="399">
        <v>27546</v>
      </c>
      <c r="K595" s="5"/>
    </row>
    <row r="596" spans="1:11" ht="14.5" customHeight="1" x14ac:dyDescent="0.15">
      <c r="A596" s="116">
        <v>81</v>
      </c>
      <c r="B596" s="399">
        <v>27576</v>
      </c>
      <c r="C596" s="16" t="s">
        <v>3330</v>
      </c>
      <c r="D596" s="16" t="s">
        <v>3331</v>
      </c>
      <c r="E596" s="116">
        <v>-12.5</v>
      </c>
      <c r="F596" s="116">
        <v>-9.9010000000000001E-3</v>
      </c>
      <c r="G596" s="116">
        <v>0</v>
      </c>
      <c r="H596" s="111">
        <v>6.7999999999999996E-3</v>
      </c>
      <c r="I596" s="111">
        <f t="shared" si="0"/>
        <v>-1.6701000000000001E-2</v>
      </c>
      <c r="J596" s="399">
        <v>27576</v>
      </c>
      <c r="K596" s="5"/>
    </row>
    <row r="597" spans="1:11" ht="14.5" customHeight="1" x14ac:dyDescent="0.15">
      <c r="A597" s="116">
        <v>81</v>
      </c>
      <c r="B597" s="399">
        <v>27607</v>
      </c>
      <c r="C597" s="16" t="s">
        <v>3330</v>
      </c>
      <c r="D597" s="16" t="s">
        <v>3331</v>
      </c>
      <c r="E597" s="116">
        <v>-11.375</v>
      </c>
      <c r="F597" s="116">
        <v>-6.8400000000000002E-2</v>
      </c>
      <c r="G597" s="116">
        <v>0.27</v>
      </c>
      <c r="H597" s="111">
        <v>6.4999999999999997E-3</v>
      </c>
      <c r="I597" s="111">
        <f t="shared" si="0"/>
        <v>-7.4900000000000008E-2</v>
      </c>
      <c r="J597" s="399">
        <v>27607</v>
      </c>
      <c r="K597" s="5"/>
    </row>
    <row r="598" spans="1:11" ht="14.5" customHeight="1" x14ac:dyDescent="0.15">
      <c r="A598" s="116">
        <v>81</v>
      </c>
      <c r="B598" s="399">
        <v>27638</v>
      </c>
      <c r="C598" s="16" t="s">
        <v>3330</v>
      </c>
      <c r="D598" s="16" t="s">
        <v>3331</v>
      </c>
      <c r="E598" s="116">
        <v>-11.5</v>
      </c>
      <c r="F598" s="116">
        <v>1.0989000000000001E-2</v>
      </c>
      <c r="G598" s="116">
        <v>0</v>
      </c>
      <c r="H598" s="111">
        <v>7.3000000000000001E-3</v>
      </c>
      <c r="I598" s="111">
        <f t="shared" si="0"/>
        <v>3.6890000000000004E-3</v>
      </c>
      <c r="J598" s="399">
        <v>27638</v>
      </c>
      <c r="K598" s="5"/>
    </row>
    <row r="599" spans="1:11" ht="14.5" customHeight="1" x14ac:dyDescent="0.15">
      <c r="A599" s="116">
        <v>81</v>
      </c>
      <c r="B599" s="399">
        <v>27668</v>
      </c>
      <c r="C599" s="16" t="s">
        <v>3330</v>
      </c>
      <c r="D599" s="16" t="s">
        <v>3331</v>
      </c>
      <c r="E599" s="116">
        <v>-11.5</v>
      </c>
      <c r="F599" s="116">
        <v>0</v>
      </c>
      <c r="G599" s="116">
        <v>0</v>
      </c>
      <c r="H599" s="111">
        <v>7.1999999999999998E-3</v>
      </c>
      <c r="I599" s="111">
        <f t="shared" si="0"/>
        <v>-7.1999999999999998E-3</v>
      </c>
      <c r="J599" s="399">
        <v>27668</v>
      </c>
      <c r="K599" s="5"/>
    </row>
    <row r="600" spans="1:11" ht="14.5" customHeight="1" x14ac:dyDescent="0.15">
      <c r="A600" s="116">
        <v>81</v>
      </c>
      <c r="B600" s="399">
        <v>27699</v>
      </c>
      <c r="C600" s="16" t="s">
        <v>3330</v>
      </c>
      <c r="D600" s="16" t="s">
        <v>3331</v>
      </c>
      <c r="E600" s="116">
        <v>-12</v>
      </c>
      <c r="F600" s="116">
        <v>6.6957000000000003E-2</v>
      </c>
      <c r="G600" s="116">
        <v>0.27</v>
      </c>
      <c r="H600" s="111">
        <v>6.1000000000000004E-3</v>
      </c>
      <c r="I600" s="111">
        <f t="shared" si="0"/>
        <v>6.0857000000000001E-2</v>
      </c>
      <c r="J600" s="399">
        <v>27699</v>
      </c>
      <c r="K600" s="5"/>
    </row>
    <row r="601" spans="1:11" ht="14.5" customHeight="1" x14ac:dyDescent="0.15">
      <c r="A601" s="116">
        <v>81</v>
      </c>
      <c r="B601" s="399">
        <v>27729</v>
      </c>
      <c r="C601" s="16" t="s">
        <v>3330</v>
      </c>
      <c r="D601" s="16" t="s">
        <v>3331</v>
      </c>
      <c r="E601" s="116">
        <v>-11.625</v>
      </c>
      <c r="F601" s="116">
        <v>-3.125E-2</v>
      </c>
      <c r="G601" s="116">
        <v>0</v>
      </c>
      <c r="H601" s="111">
        <v>7.4000000000000003E-3</v>
      </c>
      <c r="I601" s="111">
        <f t="shared" si="0"/>
        <v>-3.8650000000000004E-2</v>
      </c>
      <c r="J601" s="399">
        <v>27729</v>
      </c>
      <c r="K601" s="5"/>
    </row>
    <row r="602" spans="1:11" ht="14.5" customHeight="1" x14ac:dyDescent="0.15">
      <c r="A602" s="116">
        <v>81</v>
      </c>
      <c r="B602" s="399">
        <v>27760</v>
      </c>
      <c r="C602" s="16" t="s">
        <v>3330</v>
      </c>
      <c r="D602" s="16" t="s">
        <v>3331</v>
      </c>
      <c r="E602" s="116">
        <v>-13.375</v>
      </c>
      <c r="F602" s="116">
        <v>0.15053800000000001</v>
      </c>
      <c r="G602" s="116">
        <v>0</v>
      </c>
      <c r="H602" s="111">
        <v>6.4999999999999997E-3</v>
      </c>
      <c r="I602" s="111">
        <f t="shared" si="0"/>
        <v>0.144038</v>
      </c>
      <c r="J602" s="399">
        <v>27760</v>
      </c>
      <c r="K602" s="5"/>
    </row>
    <row r="603" spans="1:11" ht="14.5" customHeight="1" x14ac:dyDescent="0.15">
      <c r="A603" s="116">
        <v>81</v>
      </c>
      <c r="B603" s="399">
        <v>27791</v>
      </c>
      <c r="C603" s="16" t="s">
        <v>3330</v>
      </c>
      <c r="D603" s="16" t="s">
        <v>3331</v>
      </c>
      <c r="E603" s="116">
        <v>-12.625</v>
      </c>
      <c r="F603" s="116">
        <v>-3.5888000000000003E-2</v>
      </c>
      <c r="G603" s="116">
        <v>0.27</v>
      </c>
      <c r="H603" s="111">
        <v>6.0000000000000001E-3</v>
      </c>
      <c r="I603" s="111">
        <f t="shared" si="0"/>
        <v>-4.1888000000000002E-2</v>
      </c>
      <c r="J603" s="399">
        <v>27791</v>
      </c>
      <c r="K603" s="5"/>
    </row>
    <row r="604" spans="1:11" ht="14.5" customHeight="1" x14ac:dyDescent="0.15">
      <c r="A604" s="116">
        <v>81</v>
      </c>
      <c r="B604" s="399">
        <v>27820</v>
      </c>
      <c r="C604" s="16" t="s">
        <v>3330</v>
      </c>
      <c r="D604" s="16" t="s">
        <v>3331</v>
      </c>
      <c r="E604" s="116">
        <v>-11.875</v>
      </c>
      <c r="F604" s="116">
        <v>-5.9406E-2</v>
      </c>
      <c r="G604" s="116">
        <v>0</v>
      </c>
      <c r="H604" s="111">
        <v>7.1000000000000004E-3</v>
      </c>
      <c r="I604" s="111">
        <f t="shared" si="0"/>
        <v>-6.6505999999999996E-2</v>
      </c>
      <c r="J604" s="399">
        <v>27820</v>
      </c>
      <c r="K604" s="5"/>
    </row>
    <row r="605" spans="1:11" ht="14.5" customHeight="1" x14ac:dyDescent="0.15">
      <c r="A605" s="116">
        <v>81</v>
      </c>
      <c r="B605" s="399">
        <v>27851</v>
      </c>
      <c r="C605" s="16" t="s">
        <v>3330</v>
      </c>
      <c r="D605" s="16" t="s">
        <v>3331</v>
      </c>
      <c r="E605" s="116">
        <v>-12.875</v>
      </c>
      <c r="F605" s="116">
        <v>8.4210999999999994E-2</v>
      </c>
      <c r="G605" s="116">
        <v>0</v>
      </c>
      <c r="H605" s="111">
        <v>6.4000000000000003E-3</v>
      </c>
      <c r="I605" s="111">
        <f t="shared" si="0"/>
        <v>7.7810999999999991E-2</v>
      </c>
      <c r="J605" s="399">
        <v>27851</v>
      </c>
      <c r="K605" s="5"/>
    </row>
    <row r="606" spans="1:11" ht="14.5" customHeight="1" x14ac:dyDescent="0.15">
      <c r="A606" s="116">
        <v>81</v>
      </c>
      <c r="B606" s="399">
        <v>27881</v>
      </c>
      <c r="C606" s="16" t="s">
        <v>3330</v>
      </c>
      <c r="D606" s="16" t="s">
        <v>3331</v>
      </c>
      <c r="E606" s="116">
        <v>-11.875</v>
      </c>
      <c r="F606" s="116">
        <v>-5.6698999999999999E-2</v>
      </c>
      <c r="G606" s="116">
        <v>0.27</v>
      </c>
      <c r="H606" s="111">
        <v>5.8999999999999999E-3</v>
      </c>
      <c r="I606" s="111">
        <f t="shared" si="0"/>
        <v>-6.2599000000000002E-2</v>
      </c>
      <c r="J606" s="399">
        <v>27881</v>
      </c>
      <c r="K606" s="5"/>
    </row>
    <row r="607" spans="1:11" ht="14.5" customHeight="1" x14ac:dyDescent="0.15">
      <c r="A607" s="116">
        <v>81</v>
      </c>
      <c r="B607" s="399">
        <v>27912</v>
      </c>
      <c r="C607" s="16" t="s">
        <v>3330</v>
      </c>
      <c r="D607" s="16" t="s">
        <v>3331</v>
      </c>
      <c r="E607" s="116">
        <v>-12.125</v>
      </c>
      <c r="F607" s="116">
        <v>2.1052999999999999E-2</v>
      </c>
      <c r="G607" s="116">
        <v>0</v>
      </c>
      <c r="H607" s="111">
        <v>7.3000000000000001E-3</v>
      </c>
      <c r="I607" s="111">
        <f t="shared" si="0"/>
        <v>1.3752999999999998E-2</v>
      </c>
      <c r="J607" s="399">
        <v>27912</v>
      </c>
      <c r="K607" s="5"/>
    </row>
    <row r="608" spans="1:11" ht="14.5" customHeight="1" x14ac:dyDescent="0.15">
      <c r="A608" s="116">
        <v>81</v>
      </c>
      <c r="B608" s="399">
        <v>27942</v>
      </c>
      <c r="C608" s="16" t="s">
        <v>3330</v>
      </c>
      <c r="D608" s="16" t="s">
        <v>3331</v>
      </c>
      <c r="E608" s="116">
        <v>-12.875</v>
      </c>
      <c r="F608" s="116">
        <v>6.1856000000000001E-2</v>
      </c>
      <c r="G608" s="116">
        <v>0</v>
      </c>
      <c r="H608" s="111">
        <v>6.4999999999999997E-3</v>
      </c>
      <c r="I608" s="111">
        <f t="shared" si="0"/>
        <v>5.5356000000000002E-2</v>
      </c>
      <c r="J608" s="399">
        <v>27942</v>
      </c>
      <c r="K608" s="5"/>
    </row>
    <row r="609" spans="1:11" ht="14.5" customHeight="1" x14ac:dyDescent="0.15">
      <c r="A609" s="116">
        <v>81</v>
      </c>
      <c r="B609" s="399">
        <v>27973</v>
      </c>
      <c r="C609" s="16" t="s">
        <v>3330</v>
      </c>
      <c r="D609" s="16" t="s">
        <v>3331</v>
      </c>
      <c r="E609" s="116">
        <v>-13.125</v>
      </c>
      <c r="F609" s="116">
        <v>4.0388E-2</v>
      </c>
      <c r="G609" s="116">
        <v>0.27</v>
      </c>
      <c r="H609" s="111">
        <v>6.8999999999999999E-3</v>
      </c>
      <c r="I609" s="111">
        <f t="shared" si="0"/>
        <v>3.3488000000000004E-2</v>
      </c>
      <c r="J609" s="399">
        <v>27973</v>
      </c>
      <c r="K609" s="5"/>
    </row>
    <row r="610" spans="1:11" ht="14.5" customHeight="1" x14ac:dyDescent="0.15">
      <c r="A610" s="116">
        <v>81</v>
      </c>
      <c r="B610" s="399">
        <v>28004</v>
      </c>
      <c r="C610" s="16" t="s">
        <v>3330</v>
      </c>
      <c r="D610" s="16" t="s">
        <v>3331</v>
      </c>
      <c r="E610" s="116">
        <v>-12.625</v>
      </c>
      <c r="F610" s="116">
        <v>-3.8094999999999997E-2</v>
      </c>
      <c r="G610" s="116">
        <v>0</v>
      </c>
      <c r="H610" s="111">
        <v>6.4000000000000003E-3</v>
      </c>
      <c r="I610" s="111">
        <f t="shared" si="0"/>
        <v>-4.4495E-2</v>
      </c>
      <c r="J610" s="399">
        <v>28004</v>
      </c>
      <c r="K610" s="5"/>
    </row>
    <row r="611" spans="1:11" ht="14.5" customHeight="1" x14ac:dyDescent="0.15">
      <c r="A611" s="116">
        <v>81</v>
      </c>
      <c r="B611" s="399">
        <v>28034</v>
      </c>
      <c r="C611" s="16" t="s">
        <v>3330</v>
      </c>
      <c r="D611" s="16" t="s">
        <v>3331</v>
      </c>
      <c r="E611" s="116">
        <v>-13.375</v>
      </c>
      <c r="F611" s="116">
        <v>5.9406E-2</v>
      </c>
      <c r="G611" s="116">
        <v>0</v>
      </c>
      <c r="H611" s="111">
        <v>6.1000000000000004E-3</v>
      </c>
      <c r="I611" s="111">
        <f t="shared" si="0"/>
        <v>5.3305999999999999E-2</v>
      </c>
      <c r="J611" s="399">
        <v>28034</v>
      </c>
      <c r="K611" s="5"/>
    </row>
    <row r="612" spans="1:11" ht="14.5" customHeight="1" x14ac:dyDescent="0.15">
      <c r="A612" s="116">
        <v>81</v>
      </c>
      <c r="B612" s="399">
        <v>28065</v>
      </c>
      <c r="C612" s="16" t="s">
        <v>3330</v>
      </c>
      <c r="D612" s="16" t="s">
        <v>3331</v>
      </c>
      <c r="E612" s="116">
        <v>-13.625</v>
      </c>
      <c r="F612" s="116">
        <v>4.0747999999999999E-2</v>
      </c>
      <c r="G612" s="116">
        <v>0.29499999999999998</v>
      </c>
      <c r="H612" s="111">
        <v>6.6E-3</v>
      </c>
      <c r="I612" s="111">
        <f t="shared" si="0"/>
        <v>3.4147999999999998E-2</v>
      </c>
      <c r="J612" s="399">
        <v>28065</v>
      </c>
      <c r="K612" s="5"/>
    </row>
    <row r="613" spans="1:11" ht="14.5" customHeight="1" x14ac:dyDescent="0.15">
      <c r="A613" s="116">
        <v>81</v>
      </c>
      <c r="B613" s="399">
        <v>28095</v>
      </c>
      <c r="C613" s="16" t="s">
        <v>3330</v>
      </c>
      <c r="D613" s="16" t="s">
        <v>3331</v>
      </c>
      <c r="E613" s="116">
        <v>-15.125</v>
      </c>
      <c r="F613" s="116">
        <v>0.110092</v>
      </c>
      <c r="G613" s="116">
        <v>0</v>
      </c>
      <c r="H613" s="111">
        <v>6.3E-3</v>
      </c>
      <c r="I613" s="111">
        <f t="shared" si="0"/>
        <v>0.103792</v>
      </c>
      <c r="J613" s="399">
        <v>28095</v>
      </c>
      <c r="K613" s="5"/>
    </row>
    <row r="614" spans="1:11" ht="14.5" customHeight="1" x14ac:dyDescent="0.15">
      <c r="A614" s="116">
        <v>81</v>
      </c>
      <c r="B614" s="399">
        <v>28126</v>
      </c>
      <c r="C614" s="16" t="s">
        <v>3330</v>
      </c>
      <c r="D614" s="16" t="s">
        <v>3331</v>
      </c>
      <c r="E614" s="116">
        <v>-14.625</v>
      </c>
      <c r="F614" s="116">
        <v>-3.3057999999999997E-2</v>
      </c>
      <c r="G614" s="116">
        <v>0</v>
      </c>
      <c r="H614" s="111">
        <v>5.8999999999999999E-3</v>
      </c>
      <c r="I614" s="111">
        <f t="shared" si="0"/>
        <v>-3.8958E-2</v>
      </c>
      <c r="J614" s="399">
        <v>28126</v>
      </c>
      <c r="K614" s="5"/>
    </row>
    <row r="615" spans="1:11" ht="14.5" customHeight="1" x14ac:dyDescent="0.15">
      <c r="A615" s="116">
        <v>81</v>
      </c>
      <c r="B615" s="399">
        <v>28157</v>
      </c>
      <c r="C615" s="16" t="s">
        <v>3330</v>
      </c>
      <c r="D615" s="16" t="s">
        <v>3331</v>
      </c>
      <c r="E615" s="116">
        <v>-13.625</v>
      </c>
      <c r="F615" s="116">
        <v>-4.8204999999999998E-2</v>
      </c>
      <c r="G615" s="116">
        <v>0.29499999999999998</v>
      </c>
      <c r="H615" s="111">
        <v>5.7000000000000002E-3</v>
      </c>
      <c r="I615" s="111">
        <f t="shared" si="0"/>
        <v>-5.3904999999999995E-2</v>
      </c>
      <c r="J615" s="399">
        <v>28157</v>
      </c>
      <c r="K615" s="5"/>
    </row>
    <row r="616" spans="1:11" ht="14.5" customHeight="1" x14ac:dyDescent="0.15">
      <c r="A616" s="116">
        <v>81</v>
      </c>
      <c r="B616" s="399">
        <v>28185</v>
      </c>
      <c r="C616" s="16" t="s">
        <v>3330</v>
      </c>
      <c r="D616" s="16" t="s">
        <v>3331</v>
      </c>
      <c r="E616" s="116">
        <v>-14.125</v>
      </c>
      <c r="F616" s="116">
        <v>3.6697E-2</v>
      </c>
      <c r="G616" s="116">
        <v>0</v>
      </c>
      <c r="H616" s="111">
        <v>6.4999999999999997E-3</v>
      </c>
      <c r="I616" s="111">
        <f t="shared" si="0"/>
        <v>3.0197000000000002E-2</v>
      </c>
      <c r="J616" s="399">
        <v>28185</v>
      </c>
      <c r="K616" s="5"/>
    </row>
    <row r="617" spans="1:11" ht="14.5" customHeight="1" x14ac:dyDescent="0.15">
      <c r="A617" s="116">
        <v>81</v>
      </c>
      <c r="B617" s="399">
        <v>28216</v>
      </c>
      <c r="C617" s="16" t="s">
        <v>3330</v>
      </c>
      <c r="D617" s="16" t="s">
        <v>3331</v>
      </c>
      <c r="E617" s="116">
        <v>-14.875</v>
      </c>
      <c r="F617" s="116">
        <v>5.3096999999999998E-2</v>
      </c>
      <c r="G617" s="116">
        <v>0</v>
      </c>
      <c r="H617" s="111">
        <v>6.1000000000000004E-3</v>
      </c>
      <c r="I617" s="111">
        <f t="shared" si="0"/>
        <v>4.6996999999999997E-2</v>
      </c>
      <c r="J617" s="399">
        <v>28216</v>
      </c>
      <c r="K617" s="5"/>
    </row>
    <row r="618" spans="1:11" ht="14.5" customHeight="1" x14ac:dyDescent="0.15">
      <c r="A618" s="116">
        <v>81</v>
      </c>
      <c r="B618" s="399">
        <v>28246</v>
      </c>
      <c r="C618" s="16" t="s">
        <v>3330</v>
      </c>
      <c r="D618" s="16" t="s">
        <v>3331</v>
      </c>
      <c r="E618" s="116">
        <v>-14.125</v>
      </c>
      <c r="F618" s="116">
        <v>-3.0588000000000001E-2</v>
      </c>
      <c r="G618" s="116">
        <v>0.29499999999999998</v>
      </c>
      <c r="H618" s="111">
        <v>6.7000000000000002E-3</v>
      </c>
      <c r="I618" s="111">
        <f t="shared" si="0"/>
        <v>-3.7288000000000002E-2</v>
      </c>
      <c r="J618" s="399">
        <v>28246</v>
      </c>
      <c r="K618" s="5"/>
    </row>
    <row r="619" spans="1:11" ht="14.5" customHeight="1" x14ac:dyDescent="0.15">
      <c r="A619" s="116">
        <v>81</v>
      </c>
      <c r="B619" s="399">
        <v>28277</v>
      </c>
      <c r="C619" s="16" t="s">
        <v>3330</v>
      </c>
      <c r="D619" s="16" t="s">
        <v>3331</v>
      </c>
      <c r="E619" s="116">
        <v>-13.875</v>
      </c>
      <c r="F619" s="116">
        <v>-1.7698999999999999E-2</v>
      </c>
      <c r="G619" s="116">
        <v>0</v>
      </c>
      <c r="H619" s="111">
        <v>6.1999999999999998E-3</v>
      </c>
      <c r="I619" s="111">
        <f t="shared" si="0"/>
        <v>-2.3899E-2</v>
      </c>
      <c r="J619" s="399">
        <v>28277</v>
      </c>
      <c r="K619" s="5"/>
    </row>
    <row r="620" spans="1:11" ht="14.5" customHeight="1" x14ac:dyDescent="0.15">
      <c r="A620" s="116">
        <v>81</v>
      </c>
      <c r="B620" s="399">
        <v>28307</v>
      </c>
      <c r="C620" s="16" t="s">
        <v>3330</v>
      </c>
      <c r="D620" s="16" t="s">
        <v>3331</v>
      </c>
      <c r="E620" s="116">
        <v>-14.375</v>
      </c>
      <c r="F620" s="116">
        <v>3.6035999999999999E-2</v>
      </c>
      <c r="G620" s="116">
        <v>0</v>
      </c>
      <c r="H620" s="111">
        <v>5.8999999999999999E-3</v>
      </c>
      <c r="I620" s="111">
        <f t="shared" si="0"/>
        <v>3.0136E-2</v>
      </c>
      <c r="J620" s="399">
        <v>28307</v>
      </c>
      <c r="K620" s="5"/>
    </row>
    <row r="621" spans="1:11" ht="14.5" customHeight="1" x14ac:dyDescent="0.15">
      <c r="A621" s="116">
        <v>81</v>
      </c>
      <c r="B621" s="399">
        <v>28338</v>
      </c>
      <c r="C621" s="16" t="s">
        <v>3330</v>
      </c>
      <c r="D621" s="16" t="s">
        <v>3331</v>
      </c>
      <c r="E621" s="116">
        <v>-14.875</v>
      </c>
      <c r="F621" s="116">
        <v>5.5303999999999999E-2</v>
      </c>
      <c r="G621" s="116">
        <v>0.29499999999999998</v>
      </c>
      <c r="H621" s="111">
        <v>6.7000000000000002E-3</v>
      </c>
      <c r="I621" s="111">
        <f t="shared" si="0"/>
        <v>4.8604000000000001E-2</v>
      </c>
      <c r="J621" s="399">
        <v>28338</v>
      </c>
      <c r="K621" s="5"/>
    </row>
    <row r="622" spans="1:11" ht="14.5" customHeight="1" x14ac:dyDescent="0.15">
      <c r="A622" s="116">
        <v>81</v>
      </c>
      <c r="B622" s="399">
        <v>28369</v>
      </c>
      <c r="C622" s="16" t="s">
        <v>3330</v>
      </c>
      <c r="D622" s="16" t="s">
        <v>3331</v>
      </c>
      <c r="E622" s="116">
        <v>-14.375</v>
      </c>
      <c r="F622" s="116">
        <v>-3.3612999999999997E-2</v>
      </c>
      <c r="G622" s="116">
        <v>0</v>
      </c>
      <c r="H622" s="111">
        <v>6.1000000000000004E-3</v>
      </c>
      <c r="I622" s="111">
        <f t="shared" si="0"/>
        <v>-3.9712999999999998E-2</v>
      </c>
      <c r="J622" s="399">
        <v>28369</v>
      </c>
      <c r="K622" s="5"/>
    </row>
    <row r="623" spans="1:11" ht="14.5" customHeight="1" x14ac:dyDescent="0.15">
      <c r="A623" s="116">
        <v>81</v>
      </c>
      <c r="B623" s="399">
        <v>28399</v>
      </c>
      <c r="C623" s="16" t="s">
        <v>3330</v>
      </c>
      <c r="D623" s="16" t="s">
        <v>3331</v>
      </c>
      <c r="E623" s="116">
        <v>-14.375</v>
      </c>
      <c r="F623" s="116">
        <v>0</v>
      </c>
      <c r="G623" s="116">
        <v>0</v>
      </c>
      <c r="H623" s="111">
        <v>6.3E-3</v>
      </c>
      <c r="I623" s="111">
        <f t="shared" si="0"/>
        <v>-6.3E-3</v>
      </c>
      <c r="J623" s="399">
        <v>28399</v>
      </c>
      <c r="K623" s="5"/>
    </row>
    <row r="624" spans="1:11" ht="14.5" customHeight="1" x14ac:dyDescent="0.15">
      <c r="A624" s="116">
        <v>81</v>
      </c>
      <c r="B624" s="399">
        <v>28430</v>
      </c>
      <c r="C624" s="16" t="s">
        <v>3330</v>
      </c>
      <c r="D624" s="16" t="s">
        <v>3331</v>
      </c>
      <c r="E624" s="116">
        <v>-14.125</v>
      </c>
      <c r="F624" s="116">
        <v>3.13E-3</v>
      </c>
      <c r="G624" s="116">
        <v>0.29499999999999998</v>
      </c>
      <c r="H624" s="111">
        <v>6.3E-3</v>
      </c>
      <c r="I624" s="111">
        <f t="shared" si="0"/>
        <v>-3.1700000000000001E-3</v>
      </c>
      <c r="J624" s="399">
        <v>28430</v>
      </c>
      <c r="K624" s="5"/>
    </row>
    <row r="625" spans="1:11" ht="14.5" customHeight="1" x14ac:dyDescent="0.15">
      <c r="A625" s="116">
        <v>81</v>
      </c>
      <c r="B625" s="399">
        <v>28460</v>
      </c>
      <c r="C625" s="16" t="s">
        <v>3330</v>
      </c>
      <c r="D625" s="16" t="s">
        <v>3331</v>
      </c>
      <c r="E625" s="116">
        <v>-14.375</v>
      </c>
      <c r="F625" s="116">
        <v>1.7698999999999999E-2</v>
      </c>
      <c r="G625" s="116">
        <v>0</v>
      </c>
      <c r="H625" s="111">
        <v>6.1999999999999998E-3</v>
      </c>
      <c r="I625" s="111">
        <f t="shared" si="0"/>
        <v>1.1498999999999999E-2</v>
      </c>
      <c r="J625" s="399">
        <v>28460</v>
      </c>
      <c r="K625" s="5"/>
    </row>
    <row r="626" spans="1:11" ht="14.5" customHeight="1" x14ac:dyDescent="0.15">
      <c r="A626" s="116">
        <v>81</v>
      </c>
      <c r="B626" s="399">
        <v>28491</v>
      </c>
      <c r="C626" s="16" t="s">
        <v>3330</v>
      </c>
      <c r="D626" s="16" t="s">
        <v>3331</v>
      </c>
      <c r="E626" s="116">
        <v>-14.875</v>
      </c>
      <c r="F626" s="116">
        <v>3.4783000000000001E-2</v>
      </c>
      <c r="G626" s="116">
        <v>0</v>
      </c>
      <c r="H626" s="111">
        <v>6.8999999999999999E-3</v>
      </c>
      <c r="I626" s="111">
        <f t="shared" si="0"/>
        <v>2.7883000000000002E-2</v>
      </c>
      <c r="J626" s="399">
        <v>28491</v>
      </c>
      <c r="K626" s="5"/>
    </row>
    <row r="627" spans="1:11" ht="14.5" customHeight="1" x14ac:dyDescent="0.15">
      <c r="A627" s="116">
        <v>81</v>
      </c>
      <c r="B627" s="399">
        <v>28522</v>
      </c>
      <c r="C627" s="16" t="s">
        <v>3330</v>
      </c>
      <c r="D627" s="16" t="s">
        <v>3331</v>
      </c>
      <c r="E627" s="116">
        <v>-15.125</v>
      </c>
      <c r="F627" s="116">
        <v>3.6638999999999998E-2</v>
      </c>
      <c r="G627" s="116">
        <v>0.29499999999999998</v>
      </c>
      <c r="H627" s="111">
        <v>6.0000000000000001E-3</v>
      </c>
      <c r="I627" s="111">
        <f t="shared" si="0"/>
        <v>3.0639E-2</v>
      </c>
      <c r="J627" s="399">
        <v>28522</v>
      </c>
      <c r="K627" s="5"/>
    </row>
    <row r="628" spans="1:11" ht="14.5" customHeight="1" x14ac:dyDescent="0.15">
      <c r="A628" s="116">
        <v>81</v>
      </c>
      <c r="B628" s="399">
        <v>28550</v>
      </c>
      <c r="C628" s="16" t="s">
        <v>3330</v>
      </c>
      <c r="D628" s="16" t="s">
        <v>3331</v>
      </c>
      <c r="E628" s="116">
        <v>-14.625</v>
      </c>
      <c r="F628" s="116">
        <v>-3.3057999999999997E-2</v>
      </c>
      <c r="G628" s="116">
        <v>0</v>
      </c>
      <c r="H628" s="111">
        <v>6.8999999999999999E-3</v>
      </c>
      <c r="I628" s="111">
        <f t="shared" si="0"/>
        <v>-3.9957999999999994E-2</v>
      </c>
      <c r="J628" s="399">
        <v>28550</v>
      </c>
      <c r="K628" s="5"/>
    </row>
    <row r="629" spans="1:11" ht="14.5" customHeight="1" x14ac:dyDescent="0.15">
      <c r="A629" s="116">
        <v>81</v>
      </c>
      <c r="B629" s="399">
        <v>28581</v>
      </c>
      <c r="C629" s="16" t="s">
        <v>3330</v>
      </c>
      <c r="D629" s="16" t="s">
        <v>3331</v>
      </c>
      <c r="E629" s="116">
        <v>-15.125</v>
      </c>
      <c r="F629" s="116">
        <v>3.4188000000000003E-2</v>
      </c>
      <c r="G629" s="116">
        <v>0</v>
      </c>
      <c r="H629" s="111">
        <v>6.3E-3</v>
      </c>
      <c r="I629" s="111">
        <f t="shared" si="0"/>
        <v>2.7888000000000003E-2</v>
      </c>
      <c r="J629" s="399">
        <v>28581</v>
      </c>
      <c r="K629" s="5"/>
    </row>
    <row r="630" spans="1:11" ht="14.5" customHeight="1" x14ac:dyDescent="0.15">
      <c r="A630" s="116">
        <v>81</v>
      </c>
      <c r="B630" s="399">
        <v>28611</v>
      </c>
      <c r="C630" s="16" t="s">
        <v>3330</v>
      </c>
      <c r="D630" s="16" t="s">
        <v>3331</v>
      </c>
      <c r="E630" s="116">
        <v>-15.875</v>
      </c>
      <c r="F630" s="116">
        <v>7.0744000000000001E-2</v>
      </c>
      <c r="G630" s="116">
        <v>0.32</v>
      </c>
      <c r="H630" s="111">
        <v>7.4999999999999997E-3</v>
      </c>
      <c r="I630" s="111">
        <f t="shared" ref="I630:I693" si="1">F630-H630</f>
        <v>6.3243999999999995E-2</v>
      </c>
      <c r="J630" s="399">
        <v>28611</v>
      </c>
      <c r="K630" s="5"/>
    </row>
    <row r="631" spans="1:11" ht="14.5" customHeight="1" x14ac:dyDescent="0.15">
      <c r="A631" s="116">
        <v>81</v>
      </c>
      <c r="B631" s="399">
        <v>28642</v>
      </c>
      <c r="C631" s="16" t="s">
        <v>3330</v>
      </c>
      <c r="D631" s="16" t="s">
        <v>3331</v>
      </c>
      <c r="E631" s="116">
        <v>-14.625</v>
      </c>
      <c r="F631" s="116">
        <v>-7.8740000000000004E-2</v>
      </c>
      <c r="G631" s="116">
        <v>0</v>
      </c>
      <c r="H631" s="111">
        <v>6.8999999999999999E-3</v>
      </c>
      <c r="I631" s="111">
        <f t="shared" si="1"/>
        <v>-8.5640000000000008E-2</v>
      </c>
      <c r="J631" s="399">
        <v>28642</v>
      </c>
      <c r="K631" s="5"/>
    </row>
    <row r="632" spans="1:11" ht="14.5" customHeight="1" x14ac:dyDescent="0.15">
      <c r="A632" s="116">
        <v>81</v>
      </c>
      <c r="B632" s="399">
        <v>28672</v>
      </c>
      <c r="C632" s="16" t="s">
        <v>3330</v>
      </c>
      <c r="D632" s="16" t="s">
        <v>3331</v>
      </c>
      <c r="E632" s="116">
        <v>-14.875</v>
      </c>
      <c r="F632" s="116">
        <v>1.7094000000000002E-2</v>
      </c>
      <c r="G632" s="116">
        <v>0</v>
      </c>
      <c r="H632" s="111">
        <v>7.3000000000000001E-3</v>
      </c>
      <c r="I632" s="111">
        <f t="shared" si="1"/>
        <v>9.7940000000000006E-3</v>
      </c>
      <c r="J632" s="399">
        <v>28672</v>
      </c>
      <c r="K632" s="5"/>
    </row>
    <row r="633" spans="1:11" ht="14.5" customHeight="1" x14ac:dyDescent="0.15">
      <c r="A633" s="116">
        <v>81</v>
      </c>
      <c r="B633" s="399">
        <v>28703</v>
      </c>
      <c r="C633" s="16" t="s">
        <v>3330</v>
      </c>
      <c r="D633" s="16" t="s">
        <v>3331</v>
      </c>
      <c r="E633" s="116">
        <v>-15.875</v>
      </c>
      <c r="F633" s="116">
        <v>8.8738999999999998E-2</v>
      </c>
      <c r="G633" s="116">
        <v>0.32</v>
      </c>
      <c r="H633" s="111">
        <v>7.0000000000000001E-3</v>
      </c>
      <c r="I633" s="111">
        <f t="shared" si="1"/>
        <v>8.1738999999999992E-2</v>
      </c>
      <c r="J633" s="399">
        <v>28703</v>
      </c>
      <c r="K633" s="5"/>
    </row>
    <row r="634" spans="1:11" ht="14.5" customHeight="1" x14ac:dyDescent="0.15">
      <c r="A634" s="116">
        <v>81</v>
      </c>
      <c r="B634" s="399">
        <v>28734</v>
      </c>
      <c r="C634" s="16" t="s">
        <v>3330</v>
      </c>
      <c r="D634" s="16" t="s">
        <v>3331</v>
      </c>
      <c r="E634" s="116">
        <v>-15.125</v>
      </c>
      <c r="F634" s="116">
        <v>-4.7244000000000001E-2</v>
      </c>
      <c r="G634" s="116">
        <v>0</v>
      </c>
      <c r="H634" s="111">
        <v>6.4999999999999997E-3</v>
      </c>
      <c r="I634" s="111">
        <f t="shared" si="1"/>
        <v>-5.3744E-2</v>
      </c>
      <c r="J634" s="399">
        <v>28734</v>
      </c>
      <c r="K634" s="5"/>
    </row>
    <row r="635" spans="1:11" ht="14.5" customHeight="1" x14ac:dyDescent="0.15">
      <c r="A635" s="116">
        <v>81</v>
      </c>
      <c r="B635" s="399">
        <v>28764</v>
      </c>
      <c r="C635" s="16" t="s">
        <v>3330</v>
      </c>
      <c r="D635" s="16" t="s">
        <v>3331</v>
      </c>
      <c r="E635" s="116">
        <v>-13.875</v>
      </c>
      <c r="F635" s="116">
        <v>-8.2644999999999996E-2</v>
      </c>
      <c r="G635" s="116">
        <v>0</v>
      </c>
      <c r="H635" s="111">
        <v>7.3000000000000001E-3</v>
      </c>
      <c r="I635" s="111">
        <f t="shared" si="1"/>
        <v>-8.9944999999999997E-2</v>
      </c>
      <c r="J635" s="399">
        <v>28764</v>
      </c>
      <c r="K635" s="5"/>
    </row>
    <row r="636" spans="1:11" ht="14.5" customHeight="1" x14ac:dyDescent="0.15">
      <c r="A636" s="116">
        <v>81</v>
      </c>
      <c r="B636" s="399">
        <v>28795</v>
      </c>
      <c r="C636" s="16" t="s">
        <v>3330</v>
      </c>
      <c r="D636" s="16" t="s">
        <v>3331</v>
      </c>
      <c r="E636" s="116">
        <v>-14.125</v>
      </c>
      <c r="F636" s="116">
        <v>4.1801999999999999E-2</v>
      </c>
      <c r="G636" s="116">
        <v>0.33</v>
      </c>
      <c r="H636" s="111">
        <v>7.1000000000000004E-3</v>
      </c>
      <c r="I636" s="111">
        <f t="shared" si="1"/>
        <v>3.4701999999999997E-2</v>
      </c>
      <c r="J636" s="399">
        <v>28795</v>
      </c>
      <c r="K636" s="5"/>
    </row>
    <row r="637" spans="1:11" ht="14.5" customHeight="1" x14ac:dyDescent="0.15">
      <c r="A637" s="116">
        <v>81</v>
      </c>
      <c r="B637" s="399">
        <v>28825</v>
      </c>
      <c r="C637" s="16" t="s">
        <v>3330</v>
      </c>
      <c r="D637" s="16" t="s">
        <v>3331</v>
      </c>
      <c r="E637" s="116">
        <v>-14.875</v>
      </c>
      <c r="F637" s="116">
        <v>5.3096999999999998E-2</v>
      </c>
      <c r="G637" s="116">
        <v>0</v>
      </c>
      <c r="H637" s="111">
        <v>6.7999999999999996E-3</v>
      </c>
      <c r="I637" s="111">
        <f t="shared" si="1"/>
        <v>4.6296999999999998E-2</v>
      </c>
      <c r="J637" s="399">
        <v>28825</v>
      </c>
      <c r="K637" s="5"/>
    </row>
    <row r="638" spans="1:11" ht="14.5" customHeight="1" x14ac:dyDescent="0.15">
      <c r="A638" s="116">
        <v>81</v>
      </c>
      <c r="B638" s="399">
        <v>28856</v>
      </c>
      <c r="C638" s="16" t="s">
        <v>3330</v>
      </c>
      <c r="D638" s="16" t="s">
        <v>3331</v>
      </c>
      <c r="E638" s="116">
        <v>-15.375</v>
      </c>
      <c r="F638" s="116">
        <v>3.3612999999999997E-2</v>
      </c>
      <c r="G638" s="116">
        <v>0</v>
      </c>
      <c r="H638" s="111">
        <v>7.9000000000000008E-3</v>
      </c>
      <c r="I638" s="111">
        <f t="shared" si="1"/>
        <v>2.5712999999999996E-2</v>
      </c>
      <c r="J638" s="399">
        <v>28856</v>
      </c>
      <c r="K638" s="5"/>
    </row>
    <row r="639" spans="1:11" ht="14.5" customHeight="1" x14ac:dyDescent="0.15">
      <c r="A639" s="116">
        <v>81</v>
      </c>
      <c r="B639" s="399">
        <v>28887</v>
      </c>
      <c r="C639" s="16" t="s">
        <v>3330</v>
      </c>
      <c r="D639" s="16" t="s">
        <v>3331</v>
      </c>
      <c r="E639" s="116">
        <v>-15.125</v>
      </c>
      <c r="F639" s="116">
        <v>5.2030000000000002E-3</v>
      </c>
      <c r="G639" s="116">
        <v>0.33</v>
      </c>
      <c r="H639" s="111">
        <v>6.4999999999999997E-3</v>
      </c>
      <c r="I639" s="111">
        <f t="shared" si="1"/>
        <v>-1.2969999999999995E-3</v>
      </c>
      <c r="J639" s="399">
        <v>28887</v>
      </c>
      <c r="K639" s="5"/>
    </row>
    <row r="640" spans="1:11" ht="14.5" customHeight="1" x14ac:dyDescent="0.15">
      <c r="A640" s="116">
        <v>81</v>
      </c>
      <c r="B640" s="399">
        <v>28915</v>
      </c>
      <c r="C640" s="16" t="s">
        <v>3330</v>
      </c>
      <c r="D640" s="16" t="s">
        <v>3331</v>
      </c>
      <c r="E640" s="116">
        <v>-14.875</v>
      </c>
      <c r="F640" s="116">
        <v>-1.6528999999999999E-2</v>
      </c>
      <c r="G640" s="116">
        <v>0</v>
      </c>
      <c r="H640" s="111">
        <v>7.4000000000000003E-3</v>
      </c>
      <c r="I640" s="111">
        <f t="shared" si="1"/>
        <v>-2.3928999999999999E-2</v>
      </c>
      <c r="J640" s="399">
        <v>28915</v>
      </c>
      <c r="K640" s="5"/>
    </row>
    <row r="641" spans="1:11" ht="14.5" customHeight="1" x14ac:dyDescent="0.15">
      <c r="A641" s="116">
        <v>81</v>
      </c>
      <c r="B641" s="399">
        <v>28946</v>
      </c>
      <c r="C641" s="16" t="s">
        <v>3330</v>
      </c>
      <c r="D641" s="16" t="s">
        <v>3331</v>
      </c>
      <c r="E641" s="116">
        <v>-15.375</v>
      </c>
      <c r="F641" s="116">
        <v>3.3612999999999997E-2</v>
      </c>
      <c r="G641" s="116">
        <v>0</v>
      </c>
      <c r="H641" s="111">
        <v>7.6E-3</v>
      </c>
      <c r="I641" s="111">
        <f t="shared" si="1"/>
        <v>2.6012999999999998E-2</v>
      </c>
      <c r="J641" s="399">
        <v>28946</v>
      </c>
      <c r="K641" s="5"/>
    </row>
    <row r="642" spans="1:11" ht="14.5" customHeight="1" x14ac:dyDescent="0.15">
      <c r="A642" s="116">
        <v>81</v>
      </c>
      <c r="B642" s="399">
        <v>28976</v>
      </c>
      <c r="C642" s="16" t="s">
        <v>3330</v>
      </c>
      <c r="D642" s="16" t="s">
        <v>3331</v>
      </c>
      <c r="E642" s="116">
        <v>-14.125</v>
      </c>
      <c r="F642" s="116">
        <v>-5.9837000000000001E-2</v>
      </c>
      <c r="G642" s="116">
        <v>0.33</v>
      </c>
      <c r="H642" s="111">
        <v>7.7000000000000002E-3</v>
      </c>
      <c r="I642" s="111">
        <f t="shared" si="1"/>
        <v>-6.7537E-2</v>
      </c>
      <c r="J642" s="399">
        <v>28976</v>
      </c>
      <c r="K642" s="5"/>
    </row>
    <row r="643" spans="1:11" ht="14.5" customHeight="1" x14ac:dyDescent="0.15">
      <c r="A643" s="116">
        <v>81</v>
      </c>
      <c r="B643" s="399">
        <v>29007</v>
      </c>
      <c r="C643" s="16" t="s">
        <v>3330</v>
      </c>
      <c r="D643" s="16" t="s">
        <v>3331</v>
      </c>
      <c r="E643" s="116">
        <v>-14.375</v>
      </c>
      <c r="F643" s="116">
        <v>1.7698999999999999E-2</v>
      </c>
      <c r="G643" s="116">
        <v>0</v>
      </c>
      <c r="H643" s="111">
        <v>7.1000000000000004E-3</v>
      </c>
      <c r="I643" s="111">
        <f t="shared" si="1"/>
        <v>1.0598999999999999E-2</v>
      </c>
      <c r="J643" s="399">
        <v>29007</v>
      </c>
      <c r="K643" s="5"/>
    </row>
    <row r="644" spans="1:11" ht="14.5" customHeight="1" x14ac:dyDescent="0.15">
      <c r="A644" s="116">
        <v>81</v>
      </c>
      <c r="B644" s="399">
        <v>29037</v>
      </c>
      <c r="C644" s="16" t="s">
        <v>3330</v>
      </c>
      <c r="D644" s="16" t="s">
        <v>3331</v>
      </c>
      <c r="E644" s="116">
        <v>-14.125</v>
      </c>
      <c r="F644" s="116">
        <v>-1.7391E-2</v>
      </c>
      <c r="G644" s="116">
        <v>0</v>
      </c>
      <c r="H644" s="111">
        <v>7.6E-3</v>
      </c>
      <c r="I644" s="111">
        <f t="shared" si="1"/>
        <v>-2.4990999999999999E-2</v>
      </c>
      <c r="J644" s="399">
        <v>29037</v>
      </c>
      <c r="K644" s="5"/>
    </row>
    <row r="645" spans="1:11" ht="14.5" customHeight="1" x14ac:dyDescent="0.15">
      <c r="A645" s="116">
        <v>81</v>
      </c>
      <c r="B645" s="399">
        <v>29068</v>
      </c>
      <c r="C645" s="16" t="s">
        <v>3330</v>
      </c>
      <c r="D645" s="16" t="s">
        <v>3331</v>
      </c>
      <c r="E645" s="116">
        <v>-14.625</v>
      </c>
      <c r="F645" s="116">
        <v>5.8761000000000001E-2</v>
      </c>
      <c r="G645" s="116">
        <v>0.33</v>
      </c>
      <c r="H645" s="111">
        <v>7.3000000000000001E-3</v>
      </c>
      <c r="I645" s="111">
        <f t="shared" si="1"/>
        <v>5.1461E-2</v>
      </c>
      <c r="J645" s="399">
        <v>29068</v>
      </c>
      <c r="K645" s="5"/>
    </row>
    <row r="646" spans="1:11" ht="14.5" customHeight="1" x14ac:dyDescent="0.15">
      <c r="A646" s="116">
        <v>81</v>
      </c>
      <c r="B646" s="399">
        <v>29099</v>
      </c>
      <c r="C646" s="16" t="s">
        <v>3330</v>
      </c>
      <c r="D646" s="16" t="s">
        <v>3331</v>
      </c>
      <c r="E646" s="116">
        <v>-14.375</v>
      </c>
      <c r="F646" s="116">
        <v>-1.7094000000000002E-2</v>
      </c>
      <c r="G646" s="116">
        <v>0</v>
      </c>
      <c r="H646" s="111">
        <v>6.7999999999999996E-3</v>
      </c>
      <c r="I646" s="111">
        <f t="shared" si="1"/>
        <v>-2.3894000000000002E-2</v>
      </c>
      <c r="J646" s="399">
        <v>29099</v>
      </c>
      <c r="K646" s="5"/>
    </row>
    <row r="647" spans="1:11" ht="14.5" customHeight="1" x14ac:dyDescent="0.15">
      <c r="A647" s="116">
        <v>81</v>
      </c>
      <c r="B647" s="399">
        <v>29129</v>
      </c>
      <c r="C647" s="16" t="s">
        <v>3330</v>
      </c>
      <c r="D647" s="16" t="s">
        <v>3331</v>
      </c>
      <c r="E647" s="116">
        <v>-13.375</v>
      </c>
      <c r="F647" s="116">
        <v>-6.9565000000000002E-2</v>
      </c>
      <c r="G647" s="116">
        <v>0</v>
      </c>
      <c r="H647" s="111">
        <v>8.2000000000000007E-3</v>
      </c>
      <c r="I647" s="111">
        <f t="shared" si="1"/>
        <v>-7.7765000000000001E-2</v>
      </c>
      <c r="J647" s="399">
        <v>29129</v>
      </c>
      <c r="K647" s="5"/>
    </row>
    <row r="648" spans="1:11" ht="14.5" customHeight="1" x14ac:dyDescent="0.15">
      <c r="A648" s="116">
        <v>81</v>
      </c>
      <c r="B648" s="399">
        <v>29160</v>
      </c>
      <c r="C648" s="16" t="s">
        <v>3330</v>
      </c>
      <c r="D648" s="16" t="s">
        <v>3331</v>
      </c>
      <c r="E648" s="116">
        <v>-12.875</v>
      </c>
      <c r="F648" s="116">
        <v>-1.2710000000000001E-2</v>
      </c>
      <c r="G648" s="116">
        <v>0.33</v>
      </c>
      <c r="H648" s="111">
        <v>8.3000000000000001E-3</v>
      </c>
      <c r="I648" s="111">
        <f t="shared" si="1"/>
        <v>-2.1010000000000001E-2</v>
      </c>
      <c r="J648" s="399">
        <v>29160</v>
      </c>
      <c r="K648" s="5"/>
    </row>
    <row r="649" spans="1:11" ht="14.5" customHeight="1" x14ac:dyDescent="0.15">
      <c r="A649" s="116">
        <v>81</v>
      </c>
      <c r="B649" s="399">
        <v>29190</v>
      </c>
      <c r="C649" s="16" t="s">
        <v>3330</v>
      </c>
      <c r="D649" s="16" t="s">
        <v>3331</v>
      </c>
      <c r="E649" s="116">
        <v>-12.875</v>
      </c>
      <c r="F649" s="116">
        <v>0</v>
      </c>
      <c r="G649" s="116">
        <v>0</v>
      </c>
      <c r="H649" s="111">
        <v>8.3000000000000001E-3</v>
      </c>
      <c r="I649" s="111">
        <f t="shared" si="1"/>
        <v>-8.3000000000000001E-3</v>
      </c>
      <c r="J649" s="399">
        <v>29190</v>
      </c>
      <c r="K649" s="5"/>
    </row>
    <row r="650" spans="1:11" ht="14.5" customHeight="1" x14ac:dyDescent="0.15">
      <c r="A650" s="116">
        <v>81</v>
      </c>
      <c r="B650" s="399">
        <v>29221</v>
      </c>
      <c r="C650" s="16" t="s">
        <v>3330</v>
      </c>
      <c r="D650" s="16" t="s">
        <v>3331</v>
      </c>
      <c r="E650" s="116">
        <v>-12.625</v>
      </c>
      <c r="F650" s="116">
        <v>-1.9417E-2</v>
      </c>
      <c r="G650" s="116">
        <v>0</v>
      </c>
      <c r="H650" s="111">
        <v>8.3000000000000001E-3</v>
      </c>
      <c r="I650" s="111">
        <f t="shared" si="1"/>
        <v>-2.7716999999999999E-2</v>
      </c>
      <c r="J650" s="399">
        <v>29221</v>
      </c>
      <c r="K650" s="5"/>
    </row>
    <row r="651" spans="1:11" ht="14.5" customHeight="1" x14ac:dyDescent="0.15">
      <c r="A651" s="116">
        <v>81</v>
      </c>
      <c r="B651" s="399">
        <v>29252</v>
      </c>
      <c r="C651" s="16" t="s">
        <v>3330</v>
      </c>
      <c r="D651" s="16" t="s">
        <v>3331</v>
      </c>
      <c r="E651" s="116">
        <v>-11.5</v>
      </c>
      <c r="F651" s="116">
        <v>-6.2969999999999998E-2</v>
      </c>
      <c r="G651" s="116">
        <v>0.33</v>
      </c>
      <c r="H651" s="111">
        <v>8.3999999999999995E-3</v>
      </c>
      <c r="I651" s="111">
        <f t="shared" si="1"/>
        <v>-7.1370000000000003E-2</v>
      </c>
      <c r="J651" s="399">
        <v>29252</v>
      </c>
      <c r="K651" s="5"/>
    </row>
    <row r="652" spans="1:11" ht="14.5" customHeight="1" x14ac:dyDescent="0.15">
      <c r="A652" s="116">
        <v>81</v>
      </c>
      <c r="B652" s="399">
        <v>29281</v>
      </c>
      <c r="C652" s="16" t="s">
        <v>3330</v>
      </c>
      <c r="D652" s="16" t="s">
        <v>3331</v>
      </c>
      <c r="E652" s="116">
        <v>-11.75</v>
      </c>
      <c r="F652" s="116">
        <v>2.1739000000000001E-2</v>
      </c>
      <c r="G652" s="116">
        <v>0</v>
      </c>
      <c r="H652" s="111">
        <v>9.9000000000000008E-3</v>
      </c>
      <c r="I652" s="111">
        <f t="shared" si="1"/>
        <v>1.1839000000000001E-2</v>
      </c>
      <c r="J652" s="399">
        <v>29281</v>
      </c>
      <c r="K652" s="5"/>
    </row>
    <row r="653" spans="1:11" ht="14.5" customHeight="1" x14ac:dyDescent="0.15">
      <c r="A653" s="116">
        <v>81</v>
      </c>
      <c r="B653" s="399">
        <v>29312</v>
      </c>
      <c r="C653" s="16" t="s">
        <v>3330</v>
      </c>
      <c r="D653" s="16" t="s">
        <v>3331</v>
      </c>
      <c r="E653" s="116">
        <v>-12.5</v>
      </c>
      <c r="F653" s="116">
        <v>6.3829999999999998E-2</v>
      </c>
      <c r="G653" s="116">
        <v>0</v>
      </c>
      <c r="H653" s="111">
        <v>0.01</v>
      </c>
      <c r="I653" s="111">
        <f t="shared" si="1"/>
        <v>5.3829999999999996E-2</v>
      </c>
      <c r="J653" s="399">
        <v>29312</v>
      </c>
      <c r="K653" s="5"/>
    </row>
    <row r="654" spans="1:11" ht="14.5" customHeight="1" x14ac:dyDescent="0.15">
      <c r="A654" s="116">
        <v>81</v>
      </c>
      <c r="B654" s="399">
        <v>29342</v>
      </c>
      <c r="C654" s="16" t="s">
        <v>3330</v>
      </c>
      <c r="D654" s="16" t="s">
        <v>3331</v>
      </c>
      <c r="E654" s="116">
        <v>-14.25</v>
      </c>
      <c r="F654" s="116">
        <v>0.16800000000000001</v>
      </c>
      <c r="G654" s="116">
        <v>0.35</v>
      </c>
      <c r="H654" s="111">
        <v>8.6999999999999994E-3</v>
      </c>
      <c r="I654" s="111">
        <f t="shared" si="1"/>
        <v>0.1593</v>
      </c>
      <c r="J654" s="399">
        <v>29342</v>
      </c>
      <c r="K654" s="5"/>
    </row>
    <row r="655" spans="1:11" ht="14.5" customHeight="1" x14ac:dyDescent="0.15">
      <c r="A655" s="116">
        <v>81</v>
      </c>
      <c r="B655" s="399">
        <v>29373</v>
      </c>
      <c r="C655" s="16" t="s">
        <v>3330</v>
      </c>
      <c r="D655" s="16" t="s">
        <v>3331</v>
      </c>
      <c r="E655" s="116">
        <v>-13.75</v>
      </c>
      <c r="F655" s="116">
        <v>-3.5088000000000001E-2</v>
      </c>
      <c r="G655" s="116">
        <v>0</v>
      </c>
      <c r="H655" s="111">
        <v>8.6E-3</v>
      </c>
      <c r="I655" s="111">
        <f t="shared" si="1"/>
        <v>-4.3688000000000005E-2</v>
      </c>
      <c r="J655" s="399">
        <v>29373</v>
      </c>
      <c r="K655" s="5"/>
    </row>
    <row r="656" spans="1:11" ht="14.5" customHeight="1" x14ac:dyDescent="0.15">
      <c r="A656" s="116">
        <v>81</v>
      </c>
      <c r="B656" s="399">
        <v>29403</v>
      </c>
      <c r="C656" s="16" t="s">
        <v>3330</v>
      </c>
      <c r="D656" s="16" t="s">
        <v>3331</v>
      </c>
      <c r="E656" s="116">
        <v>-13.25</v>
      </c>
      <c r="F656" s="116">
        <v>-3.6364E-2</v>
      </c>
      <c r="G656" s="116">
        <v>0</v>
      </c>
      <c r="H656" s="111">
        <v>8.3999999999999995E-3</v>
      </c>
      <c r="I656" s="111">
        <f t="shared" si="1"/>
        <v>-4.4763999999999998E-2</v>
      </c>
      <c r="J656" s="399">
        <v>29403</v>
      </c>
      <c r="K656" s="5"/>
    </row>
    <row r="657" spans="1:11" ht="14.5" customHeight="1" x14ac:dyDescent="0.15">
      <c r="A657" s="116">
        <v>81</v>
      </c>
      <c r="B657" s="399">
        <v>29434</v>
      </c>
      <c r="C657" s="16" t="s">
        <v>3330</v>
      </c>
      <c r="D657" s="16" t="s">
        <v>3331</v>
      </c>
      <c r="E657" s="116">
        <v>-12</v>
      </c>
      <c r="F657" s="116">
        <v>-6.7924999999999999E-2</v>
      </c>
      <c r="G657" s="116">
        <v>0.35</v>
      </c>
      <c r="H657" s="111">
        <v>8.0999999999999996E-3</v>
      </c>
      <c r="I657" s="111">
        <f t="shared" si="1"/>
        <v>-7.6024999999999995E-2</v>
      </c>
      <c r="J657" s="399">
        <v>29434</v>
      </c>
      <c r="K657" s="5"/>
    </row>
    <row r="658" spans="1:11" ht="14.5" customHeight="1" x14ac:dyDescent="0.15">
      <c r="A658" s="116">
        <v>81</v>
      </c>
      <c r="B658" s="399">
        <v>29465</v>
      </c>
      <c r="C658" s="16" t="s">
        <v>3330</v>
      </c>
      <c r="D658" s="16" t="s">
        <v>3331</v>
      </c>
      <c r="E658" s="116">
        <v>-11.625</v>
      </c>
      <c r="F658" s="116">
        <v>-3.125E-2</v>
      </c>
      <c r="G658" s="116">
        <v>0</v>
      </c>
      <c r="H658" s="111">
        <v>9.7000000000000003E-3</v>
      </c>
      <c r="I658" s="111">
        <f t="shared" si="1"/>
        <v>-4.095E-2</v>
      </c>
      <c r="J658" s="399">
        <v>29465</v>
      </c>
      <c r="K658" s="5"/>
    </row>
    <row r="659" spans="1:11" ht="14.5" customHeight="1" x14ac:dyDescent="0.15">
      <c r="A659" s="116">
        <v>81</v>
      </c>
      <c r="B659" s="399">
        <v>29495</v>
      </c>
      <c r="C659" s="16" t="s">
        <v>3330</v>
      </c>
      <c r="D659" s="16" t="s">
        <v>3331</v>
      </c>
      <c r="E659" s="116">
        <v>-10.875</v>
      </c>
      <c r="F659" s="116">
        <v>-6.4516000000000004E-2</v>
      </c>
      <c r="G659" s="116">
        <v>0</v>
      </c>
      <c r="H659" s="111">
        <v>9.7000000000000003E-3</v>
      </c>
      <c r="I659" s="111">
        <f t="shared" si="1"/>
        <v>-7.4216000000000004E-2</v>
      </c>
      <c r="J659" s="399">
        <v>29495</v>
      </c>
      <c r="K659" s="5"/>
    </row>
    <row r="660" spans="1:11" ht="14.5" customHeight="1" x14ac:dyDescent="0.15">
      <c r="A660" s="116">
        <v>81</v>
      </c>
      <c r="B660" s="399">
        <v>29526</v>
      </c>
      <c r="C660" s="16" t="s">
        <v>3330</v>
      </c>
      <c r="D660" s="16" t="s">
        <v>3331</v>
      </c>
      <c r="E660" s="116">
        <v>-11.125</v>
      </c>
      <c r="F660" s="116">
        <v>5.5171999999999999E-2</v>
      </c>
      <c r="G660" s="116">
        <v>0.35</v>
      </c>
      <c r="H660" s="111">
        <v>9.1000000000000004E-3</v>
      </c>
      <c r="I660" s="111">
        <f t="shared" si="1"/>
        <v>4.6072000000000002E-2</v>
      </c>
      <c r="J660" s="399">
        <v>29526</v>
      </c>
      <c r="K660" s="5"/>
    </row>
    <row r="661" spans="1:11" ht="14.5" customHeight="1" x14ac:dyDescent="0.15">
      <c r="A661" s="116">
        <v>81</v>
      </c>
      <c r="B661" s="399">
        <v>29556</v>
      </c>
      <c r="C661" s="16" t="s">
        <v>3330</v>
      </c>
      <c r="D661" s="16" t="s">
        <v>3331</v>
      </c>
      <c r="E661" s="116">
        <v>-11.25</v>
      </c>
      <c r="F661" s="116">
        <v>1.1235999999999999E-2</v>
      </c>
      <c r="G661" s="116">
        <v>0</v>
      </c>
      <c r="H661" s="111">
        <v>1.0800000000000001E-2</v>
      </c>
      <c r="I661" s="111">
        <f t="shared" si="1"/>
        <v>4.3599999999999889E-4</v>
      </c>
      <c r="J661" s="399">
        <v>29556</v>
      </c>
      <c r="K661" s="5"/>
    </row>
    <row r="662" spans="1:11" ht="14.5" customHeight="1" x14ac:dyDescent="0.15">
      <c r="A662" s="116">
        <v>81</v>
      </c>
      <c r="B662" s="399">
        <v>29587</v>
      </c>
      <c r="C662" s="16" t="s">
        <v>3330</v>
      </c>
      <c r="D662" s="16" t="s">
        <v>3331</v>
      </c>
      <c r="E662" s="116">
        <v>-11.5</v>
      </c>
      <c r="F662" s="116">
        <v>2.2221999999999999E-2</v>
      </c>
      <c r="G662" s="116">
        <v>0</v>
      </c>
      <c r="H662" s="111">
        <v>9.4000000000000004E-3</v>
      </c>
      <c r="I662" s="111">
        <f t="shared" si="1"/>
        <v>1.2821999999999998E-2</v>
      </c>
      <c r="J662" s="399">
        <v>29587</v>
      </c>
      <c r="K662" s="5"/>
    </row>
    <row r="663" spans="1:11" ht="14.5" customHeight="1" x14ac:dyDescent="0.15">
      <c r="A663" s="116">
        <v>81</v>
      </c>
      <c r="B663" s="399">
        <v>29618</v>
      </c>
      <c r="C663" s="16" t="s">
        <v>3330</v>
      </c>
      <c r="D663" s="16" t="s">
        <v>3331</v>
      </c>
      <c r="E663" s="116">
        <v>-11.25</v>
      </c>
      <c r="F663" s="116">
        <v>8.6960000000000006E-3</v>
      </c>
      <c r="G663" s="116">
        <v>0.35</v>
      </c>
      <c r="H663" s="111">
        <v>8.8000000000000005E-3</v>
      </c>
      <c r="I663" s="111">
        <f t="shared" si="1"/>
        <v>-1.0399999999999993E-4</v>
      </c>
      <c r="J663" s="399">
        <v>29618</v>
      </c>
      <c r="K663" s="5"/>
    </row>
    <row r="664" spans="1:11" ht="14.5" customHeight="1" x14ac:dyDescent="0.15">
      <c r="A664" s="116">
        <v>81</v>
      </c>
      <c r="B664" s="399">
        <v>29646</v>
      </c>
      <c r="C664" s="16" t="s">
        <v>3330</v>
      </c>
      <c r="D664" s="16" t="s">
        <v>3331</v>
      </c>
      <c r="E664" s="116">
        <v>-10.5</v>
      </c>
      <c r="F664" s="116">
        <v>-6.6667000000000004E-2</v>
      </c>
      <c r="G664" s="116">
        <v>0</v>
      </c>
      <c r="H664" s="111">
        <v>1.11E-2</v>
      </c>
      <c r="I664" s="111">
        <f t="shared" si="1"/>
        <v>-7.7767000000000003E-2</v>
      </c>
      <c r="J664" s="399">
        <v>29646</v>
      </c>
      <c r="K664" s="5"/>
    </row>
    <row r="665" spans="1:11" ht="14.5" customHeight="1" x14ac:dyDescent="0.15">
      <c r="A665" s="116">
        <v>81</v>
      </c>
      <c r="B665" s="399">
        <v>29677</v>
      </c>
      <c r="C665" s="16" t="s">
        <v>3330</v>
      </c>
      <c r="D665" s="16" t="s">
        <v>3331</v>
      </c>
      <c r="E665" s="116">
        <v>-11</v>
      </c>
      <c r="F665" s="116">
        <v>4.7619000000000002E-2</v>
      </c>
      <c r="G665" s="116">
        <v>0</v>
      </c>
      <c r="H665" s="111">
        <v>1.01E-2</v>
      </c>
      <c r="I665" s="111">
        <f t="shared" si="1"/>
        <v>3.7519000000000004E-2</v>
      </c>
      <c r="J665" s="399">
        <v>29677</v>
      </c>
      <c r="K665" s="5"/>
    </row>
    <row r="666" spans="1:11" ht="14.5" customHeight="1" x14ac:dyDescent="0.15">
      <c r="A666" s="116">
        <v>81</v>
      </c>
      <c r="B666" s="399">
        <v>29707</v>
      </c>
      <c r="C666" s="16" t="s">
        <v>3330</v>
      </c>
      <c r="D666" s="16" t="s">
        <v>3331</v>
      </c>
      <c r="E666" s="116">
        <v>-10.375</v>
      </c>
      <c r="F666" s="116">
        <v>-2.5000000000000001E-2</v>
      </c>
      <c r="G666" s="116">
        <v>0.35</v>
      </c>
      <c r="H666" s="111">
        <v>1.04E-2</v>
      </c>
      <c r="I666" s="111">
        <f t="shared" si="1"/>
        <v>-3.5400000000000001E-2</v>
      </c>
      <c r="J666" s="399">
        <v>29707</v>
      </c>
      <c r="K666" s="5"/>
    </row>
    <row r="667" spans="1:11" ht="14.5" customHeight="1" x14ac:dyDescent="0.15">
      <c r="A667" s="116">
        <v>81</v>
      </c>
      <c r="B667" s="399">
        <v>29738</v>
      </c>
      <c r="C667" s="16" t="s">
        <v>3330</v>
      </c>
      <c r="D667" s="16" t="s">
        <v>3331</v>
      </c>
      <c r="E667" s="116">
        <v>-10.75</v>
      </c>
      <c r="F667" s="116">
        <v>3.6144999999999997E-2</v>
      </c>
      <c r="G667" s="116">
        <v>0</v>
      </c>
      <c r="H667" s="111">
        <v>1.09E-2</v>
      </c>
      <c r="I667" s="111">
        <f t="shared" si="1"/>
        <v>2.5244999999999997E-2</v>
      </c>
      <c r="J667" s="399">
        <v>29738</v>
      </c>
      <c r="K667" s="5"/>
    </row>
    <row r="668" spans="1:11" ht="14.5" customHeight="1" x14ac:dyDescent="0.15">
      <c r="A668" s="116">
        <v>81</v>
      </c>
      <c r="B668" s="399">
        <v>29768</v>
      </c>
      <c r="C668" s="16" t="s">
        <v>3330</v>
      </c>
      <c r="D668" s="16" t="s">
        <v>3331</v>
      </c>
      <c r="E668" s="116">
        <v>-10.75</v>
      </c>
      <c r="F668" s="116">
        <v>0</v>
      </c>
      <c r="G668" s="116">
        <v>0</v>
      </c>
      <c r="H668" s="111">
        <v>1.09E-2</v>
      </c>
      <c r="I668" s="111">
        <f t="shared" si="1"/>
        <v>-1.09E-2</v>
      </c>
      <c r="J668" s="399">
        <v>29768</v>
      </c>
      <c r="K668" s="5"/>
    </row>
    <row r="669" spans="1:11" ht="14.5" customHeight="1" x14ac:dyDescent="0.15">
      <c r="A669" s="116">
        <v>81</v>
      </c>
      <c r="B669" s="399">
        <v>29799</v>
      </c>
      <c r="C669" s="16" t="s">
        <v>3330</v>
      </c>
      <c r="D669" s="16" t="s">
        <v>3331</v>
      </c>
      <c r="E669" s="116">
        <v>-11.125</v>
      </c>
      <c r="F669" s="116">
        <v>6.7442000000000002E-2</v>
      </c>
      <c r="G669" s="116">
        <v>0.35</v>
      </c>
      <c r="H669" s="111">
        <v>1.0999999999999999E-2</v>
      </c>
      <c r="I669" s="111">
        <f t="shared" si="1"/>
        <v>5.6442000000000006E-2</v>
      </c>
      <c r="J669" s="399">
        <v>29799</v>
      </c>
      <c r="K669" s="5"/>
    </row>
    <row r="670" spans="1:11" ht="14.5" customHeight="1" x14ac:dyDescent="0.15">
      <c r="A670" s="116">
        <v>81</v>
      </c>
      <c r="B670" s="399">
        <v>29830</v>
      </c>
      <c r="C670" s="16" t="s">
        <v>3330</v>
      </c>
      <c r="D670" s="16" t="s">
        <v>3331</v>
      </c>
      <c r="E670" s="116">
        <v>-10.75</v>
      </c>
      <c r="F670" s="116">
        <v>-3.3708000000000002E-2</v>
      </c>
      <c r="G670" s="116">
        <v>0</v>
      </c>
      <c r="H670" s="111">
        <v>1.14E-2</v>
      </c>
      <c r="I670" s="111">
        <f t="shared" si="1"/>
        <v>-4.5108000000000002E-2</v>
      </c>
      <c r="J670" s="399">
        <v>29830</v>
      </c>
      <c r="K670" s="5"/>
    </row>
    <row r="671" spans="1:11" ht="14.5" customHeight="1" x14ac:dyDescent="0.15">
      <c r="A671" s="116">
        <v>81</v>
      </c>
      <c r="B671" s="399">
        <v>29860</v>
      </c>
      <c r="C671" s="16" t="s">
        <v>3330</v>
      </c>
      <c r="D671" s="16" t="s">
        <v>3331</v>
      </c>
      <c r="E671" s="116">
        <v>-10.5</v>
      </c>
      <c r="F671" s="116">
        <v>-2.3255999999999999E-2</v>
      </c>
      <c r="G671" s="116">
        <v>0</v>
      </c>
      <c r="H671" s="111">
        <v>1.17E-2</v>
      </c>
      <c r="I671" s="111">
        <f t="shared" si="1"/>
        <v>-3.4956000000000001E-2</v>
      </c>
      <c r="J671" s="399">
        <v>29860</v>
      </c>
      <c r="K671" s="5"/>
    </row>
    <row r="672" spans="1:11" ht="14.5" customHeight="1" x14ac:dyDescent="0.15">
      <c r="A672" s="116">
        <v>81</v>
      </c>
      <c r="B672" s="399">
        <v>29891</v>
      </c>
      <c r="C672" s="16" t="s">
        <v>3330</v>
      </c>
      <c r="D672" s="16" t="s">
        <v>3331</v>
      </c>
      <c r="E672" s="116">
        <v>-11.875</v>
      </c>
      <c r="F672" s="116">
        <v>0.16619</v>
      </c>
      <c r="G672" s="116">
        <v>0.37</v>
      </c>
      <c r="H672" s="111">
        <v>1.1299999999999999E-2</v>
      </c>
      <c r="I672" s="111">
        <f t="shared" si="1"/>
        <v>0.15489</v>
      </c>
      <c r="J672" s="399">
        <v>29891</v>
      </c>
      <c r="K672" s="5"/>
    </row>
    <row r="673" spans="1:11" ht="14.5" customHeight="1" x14ac:dyDescent="0.15">
      <c r="A673" s="116">
        <v>81</v>
      </c>
      <c r="B673" s="399">
        <v>29921</v>
      </c>
      <c r="C673" s="16" t="s">
        <v>3330</v>
      </c>
      <c r="D673" s="16" t="s">
        <v>3331</v>
      </c>
      <c r="E673" s="116">
        <v>-11.75</v>
      </c>
      <c r="F673" s="116">
        <v>-1.0526000000000001E-2</v>
      </c>
      <c r="G673" s="116">
        <v>0</v>
      </c>
      <c r="H673" s="111">
        <v>0.01</v>
      </c>
      <c r="I673" s="111">
        <f t="shared" si="1"/>
        <v>-2.0526000000000003E-2</v>
      </c>
      <c r="J673" s="399">
        <v>29921</v>
      </c>
      <c r="K673" s="5"/>
    </row>
    <row r="674" spans="1:11" ht="14.5" customHeight="1" x14ac:dyDescent="0.15">
      <c r="A674" s="116">
        <v>81</v>
      </c>
      <c r="B674" s="399">
        <v>29952</v>
      </c>
      <c r="C674" s="16" t="s">
        <v>3330</v>
      </c>
      <c r="D674" s="16" t="s">
        <v>3331</v>
      </c>
      <c r="E674" s="116">
        <v>-11.75</v>
      </c>
      <c r="F674" s="116">
        <v>0</v>
      </c>
      <c r="G674" s="116">
        <v>0</v>
      </c>
      <c r="H674" s="111">
        <v>1.0800000000000001E-2</v>
      </c>
      <c r="I674" s="111">
        <f t="shared" si="1"/>
        <v>-1.0800000000000001E-2</v>
      </c>
      <c r="J674" s="399">
        <v>29952</v>
      </c>
      <c r="K674" s="5"/>
    </row>
    <row r="675" spans="1:11" ht="14.5" customHeight="1" x14ac:dyDescent="0.15">
      <c r="A675" s="116">
        <v>81</v>
      </c>
      <c r="B675" s="399">
        <v>29983</v>
      </c>
      <c r="C675" s="16" t="s">
        <v>3330</v>
      </c>
      <c r="D675" s="16" t="s">
        <v>3331</v>
      </c>
      <c r="E675" s="116">
        <v>-11</v>
      </c>
      <c r="F675" s="116">
        <v>-3.2340000000000001E-2</v>
      </c>
      <c r="G675" s="116">
        <v>0.37</v>
      </c>
      <c r="H675" s="111">
        <v>1.03E-2</v>
      </c>
      <c r="I675" s="111">
        <f t="shared" si="1"/>
        <v>-4.2639999999999997E-2</v>
      </c>
      <c r="J675" s="399">
        <v>29983</v>
      </c>
      <c r="K675" s="5"/>
    </row>
    <row r="676" spans="1:11" ht="14.5" customHeight="1" x14ac:dyDescent="0.15">
      <c r="A676" s="116">
        <v>81</v>
      </c>
      <c r="B676" s="399">
        <v>30011</v>
      </c>
      <c r="C676" s="16" t="s">
        <v>3330</v>
      </c>
      <c r="D676" s="16" t="s">
        <v>3331</v>
      </c>
      <c r="E676" s="116">
        <v>-12</v>
      </c>
      <c r="F676" s="116">
        <v>9.0909000000000004E-2</v>
      </c>
      <c r="G676" s="116">
        <v>0</v>
      </c>
      <c r="H676" s="111">
        <v>1.24E-2</v>
      </c>
      <c r="I676" s="111">
        <f t="shared" si="1"/>
        <v>7.8509000000000009E-2</v>
      </c>
      <c r="J676" s="399">
        <v>30011</v>
      </c>
      <c r="K676" s="5"/>
    </row>
    <row r="677" spans="1:11" ht="14.5" customHeight="1" x14ac:dyDescent="0.15">
      <c r="A677" s="116">
        <v>81</v>
      </c>
      <c r="B677" s="399">
        <v>30042</v>
      </c>
      <c r="C677" s="16" t="s">
        <v>3330</v>
      </c>
      <c r="D677" s="16" t="s">
        <v>3331</v>
      </c>
      <c r="E677" s="116">
        <v>-11.875</v>
      </c>
      <c r="F677" s="116">
        <v>-1.0416999999999999E-2</v>
      </c>
      <c r="G677" s="116">
        <v>0</v>
      </c>
      <c r="H677" s="111">
        <v>1.12E-2</v>
      </c>
      <c r="I677" s="111">
        <f t="shared" si="1"/>
        <v>-2.1616999999999997E-2</v>
      </c>
      <c r="J677" s="399">
        <v>30042</v>
      </c>
      <c r="K677" s="5"/>
    </row>
    <row r="678" spans="1:11" ht="14.5" customHeight="1" x14ac:dyDescent="0.15">
      <c r="A678" s="116">
        <v>81</v>
      </c>
      <c r="B678" s="399">
        <v>30072</v>
      </c>
      <c r="C678" s="16" t="s">
        <v>3330</v>
      </c>
      <c r="D678" s="16" t="s">
        <v>3331</v>
      </c>
      <c r="E678" s="116">
        <v>-11.75</v>
      </c>
      <c r="F678" s="116">
        <v>2.0632000000000001E-2</v>
      </c>
      <c r="G678" s="116">
        <v>0.37</v>
      </c>
      <c r="H678" s="111">
        <v>1.01E-2</v>
      </c>
      <c r="I678" s="111">
        <f t="shared" si="1"/>
        <v>1.0532000000000001E-2</v>
      </c>
      <c r="J678" s="399">
        <v>30072</v>
      </c>
      <c r="K678" s="5"/>
    </row>
    <row r="679" spans="1:11" ht="14.5" customHeight="1" x14ac:dyDescent="0.15">
      <c r="A679" s="116">
        <v>81</v>
      </c>
      <c r="B679" s="399">
        <v>30103</v>
      </c>
      <c r="C679" s="16" t="s">
        <v>3330</v>
      </c>
      <c r="D679" s="16" t="s">
        <v>3331</v>
      </c>
      <c r="E679" s="116">
        <v>-11.75</v>
      </c>
      <c r="F679" s="116">
        <v>0</v>
      </c>
      <c r="G679" s="116">
        <v>0</v>
      </c>
      <c r="H679" s="111">
        <v>1.2E-2</v>
      </c>
      <c r="I679" s="111">
        <f t="shared" si="1"/>
        <v>-1.2E-2</v>
      </c>
      <c r="J679" s="399">
        <v>30103</v>
      </c>
      <c r="K679" s="5"/>
    </row>
    <row r="680" spans="1:11" ht="14.5" customHeight="1" x14ac:dyDescent="0.15">
      <c r="A680" s="116">
        <v>81</v>
      </c>
      <c r="B680" s="399">
        <v>30133</v>
      </c>
      <c r="C680" s="16" t="s">
        <v>3330</v>
      </c>
      <c r="D680" s="16" t="s">
        <v>3331</v>
      </c>
      <c r="E680" s="116">
        <v>-11.625</v>
      </c>
      <c r="F680" s="116">
        <v>-1.0638E-2</v>
      </c>
      <c r="G680" s="116">
        <v>0</v>
      </c>
      <c r="H680" s="111">
        <v>1.14E-2</v>
      </c>
      <c r="I680" s="111">
        <f t="shared" si="1"/>
        <v>-2.2038000000000002E-2</v>
      </c>
      <c r="J680" s="399">
        <v>30133</v>
      </c>
      <c r="K680" s="5"/>
    </row>
    <row r="681" spans="1:11" ht="14.5" customHeight="1" x14ac:dyDescent="0.15">
      <c r="A681" s="116">
        <v>81</v>
      </c>
      <c r="B681" s="399">
        <v>30164</v>
      </c>
      <c r="C681" s="16" t="s">
        <v>3330</v>
      </c>
      <c r="D681" s="16" t="s">
        <v>3331</v>
      </c>
      <c r="E681" s="116">
        <v>-12.125</v>
      </c>
      <c r="F681" s="116">
        <v>7.4839000000000003E-2</v>
      </c>
      <c r="G681" s="116">
        <v>0.37</v>
      </c>
      <c r="H681" s="111">
        <v>1.12E-2</v>
      </c>
      <c r="I681" s="111">
        <f t="shared" si="1"/>
        <v>6.3639000000000001E-2</v>
      </c>
      <c r="J681" s="399">
        <v>30164</v>
      </c>
      <c r="K681" s="5"/>
    </row>
    <row r="682" spans="1:11" ht="14.5" customHeight="1" x14ac:dyDescent="0.15">
      <c r="A682" s="116">
        <v>81</v>
      </c>
      <c r="B682" s="399">
        <v>30195</v>
      </c>
      <c r="C682" s="16" t="s">
        <v>3330</v>
      </c>
      <c r="D682" s="16" t="s">
        <v>3331</v>
      </c>
      <c r="E682" s="116">
        <v>-12.125</v>
      </c>
      <c r="F682" s="116">
        <v>0</v>
      </c>
      <c r="G682" s="116">
        <v>0</v>
      </c>
      <c r="H682" s="111">
        <v>0.01</v>
      </c>
      <c r="I682" s="111">
        <f t="shared" si="1"/>
        <v>-0.01</v>
      </c>
      <c r="J682" s="399">
        <v>30195</v>
      </c>
      <c r="K682" s="5"/>
    </row>
    <row r="683" spans="1:11" ht="14.5" customHeight="1" x14ac:dyDescent="0.15">
      <c r="A683" s="116">
        <v>81</v>
      </c>
      <c r="B683" s="399">
        <v>30225</v>
      </c>
      <c r="C683" s="16" t="s">
        <v>3330</v>
      </c>
      <c r="D683" s="16" t="s">
        <v>3331</v>
      </c>
      <c r="E683" s="116">
        <v>-13</v>
      </c>
      <c r="F683" s="116">
        <v>7.2165000000000007E-2</v>
      </c>
      <c r="G683" s="116">
        <v>0</v>
      </c>
      <c r="H683" s="111">
        <v>9.1000000000000004E-3</v>
      </c>
      <c r="I683" s="111">
        <f t="shared" si="1"/>
        <v>6.306500000000001E-2</v>
      </c>
      <c r="J683" s="399">
        <v>30225</v>
      </c>
      <c r="K683" s="5"/>
    </row>
    <row r="684" spans="1:11" ht="14.5" customHeight="1" x14ac:dyDescent="0.15">
      <c r="A684" s="116">
        <v>81</v>
      </c>
      <c r="B684" s="399">
        <v>30256</v>
      </c>
      <c r="C684" s="16" t="s">
        <v>3330</v>
      </c>
      <c r="D684" s="16" t="s">
        <v>3331</v>
      </c>
      <c r="E684" s="116">
        <v>-12.75</v>
      </c>
      <c r="F684" s="116">
        <v>9.2309999999999996E-3</v>
      </c>
      <c r="G684" s="116">
        <v>0.37</v>
      </c>
      <c r="H684" s="111">
        <v>9.4000000000000004E-3</v>
      </c>
      <c r="I684" s="111">
        <f t="shared" si="1"/>
        <v>-1.6900000000000075E-4</v>
      </c>
      <c r="J684" s="399">
        <v>30256</v>
      </c>
      <c r="K684" s="5"/>
    </row>
    <row r="685" spans="1:11" ht="14.5" customHeight="1" x14ac:dyDescent="0.15">
      <c r="A685" s="116">
        <v>81</v>
      </c>
      <c r="B685" s="399">
        <v>30286</v>
      </c>
      <c r="C685" s="16" t="s">
        <v>3330</v>
      </c>
      <c r="D685" s="16" t="s">
        <v>3331</v>
      </c>
      <c r="E685" s="116">
        <v>-13.1875</v>
      </c>
      <c r="F685" s="116">
        <v>3.4313999999999997E-2</v>
      </c>
      <c r="G685" s="116">
        <v>0</v>
      </c>
      <c r="H685" s="111">
        <v>9.2999999999999992E-3</v>
      </c>
      <c r="I685" s="111">
        <f t="shared" si="1"/>
        <v>2.5013999999999998E-2</v>
      </c>
      <c r="J685" s="399">
        <v>30286</v>
      </c>
      <c r="K685" s="5"/>
    </row>
    <row r="686" spans="1:11" ht="14.5" customHeight="1" x14ac:dyDescent="0.15">
      <c r="A686" s="116">
        <v>81</v>
      </c>
      <c r="B686" s="399">
        <v>30317</v>
      </c>
      <c r="C686" s="16" t="s">
        <v>3330</v>
      </c>
      <c r="D686" s="16" t="s">
        <v>3331</v>
      </c>
      <c r="E686" s="116">
        <v>-14.125</v>
      </c>
      <c r="F686" s="116">
        <v>7.109E-2</v>
      </c>
      <c r="G686" s="116">
        <v>0</v>
      </c>
      <c r="H686" s="111">
        <v>8.6999999999999994E-3</v>
      </c>
      <c r="I686" s="111">
        <f t="shared" si="1"/>
        <v>6.2390000000000001E-2</v>
      </c>
      <c r="J686" s="399">
        <v>30317</v>
      </c>
      <c r="K686" s="5"/>
    </row>
    <row r="687" spans="1:11" ht="14.5" customHeight="1" x14ac:dyDescent="0.15">
      <c r="A687" s="116">
        <v>81</v>
      </c>
      <c r="B687" s="399">
        <v>30348</v>
      </c>
      <c r="C687" s="16" t="s">
        <v>3330</v>
      </c>
      <c r="D687" s="16" t="s">
        <v>3331</v>
      </c>
      <c r="E687" s="116">
        <v>-14.1875</v>
      </c>
      <c r="F687" s="116">
        <v>3.0619E-2</v>
      </c>
      <c r="G687" s="116">
        <v>0.37</v>
      </c>
      <c r="H687" s="111">
        <v>8.0999999999999996E-3</v>
      </c>
      <c r="I687" s="111">
        <f t="shared" si="1"/>
        <v>2.2519000000000001E-2</v>
      </c>
      <c r="J687" s="399">
        <v>30348</v>
      </c>
      <c r="K687" s="5"/>
    </row>
    <row r="688" spans="1:11" ht="14.5" customHeight="1" x14ac:dyDescent="0.15">
      <c r="A688" s="116">
        <v>81</v>
      </c>
      <c r="B688" s="399">
        <v>30376</v>
      </c>
      <c r="C688" s="16" t="s">
        <v>3330</v>
      </c>
      <c r="D688" s="16" t="s">
        <v>3331</v>
      </c>
      <c r="E688" s="116">
        <v>-13.8125</v>
      </c>
      <c r="F688" s="116">
        <v>-2.6432000000000001E-2</v>
      </c>
      <c r="G688" s="116">
        <v>0</v>
      </c>
      <c r="H688" s="111">
        <v>8.8999999999999999E-3</v>
      </c>
      <c r="I688" s="111">
        <f t="shared" si="1"/>
        <v>-3.5332000000000002E-2</v>
      </c>
      <c r="J688" s="399">
        <v>30376</v>
      </c>
      <c r="K688" s="5"/>
    </row>
    <row r="689" spans="1:11" ht="14.5" customHeight="1" x14ac:dyDescent="0.15">
      <c r="A689" s="116">
        <v>81</v>
      </c>
      <c r="B689" s="399">
        <v>30407</v>
      </c>
      <c r="C689" s="16" t="s">
        <v>3330</v>
      </c>
      <c r="D689" s="16" t="s">
        <v>3331</v>
      </c>
      <c r="E689" s="116">
        <v>-15.25</v>
      </c>
      <c r="F689" s="116">
        <v>0.104072</v>
      </c>
      <c r="G689" s="116">
        <v>0</v>
      </c>
      <c r="H689" s="111">
        <v>8.5000000000000006E-3</v>
      </c>
      <c r="I689" s="111">
        <f t="shared" si="1"/>
        <v>9.557199999999999E-2</v>
      </c>
      <c r="J689" s="399">
        <v>30407</v>
      </c>
      <c r="K689" s="5"/>
    </row>
    <row r="690" spans="1:11" ht="14.5" customHeight="1" x14ac:dyDescent="0.15">
      <c r="A690" s="116">
        <v>81</v>
      </c>
      <c r="B690" s="399">
        <v>30437</v>
      </c>
      <c r="C690" s="16" t="s">
        <v>3330</v>
      </c>
      <c r="D690" s="16" t="s">
        <v>3331</v>
      </c>
      <c r="E690" s="116">
        <v>-15.5</v>
      </c>
      <c r="F690" s="116">
        <v>4.2623000000000001E-2</v>
      </c>
      <c r="G690" s="116">
        <v>0.4</v>
      </c>
      <c r="H690" s="111">
        <v>9.1000000000000004E-3</v>
      </c>
      <c r="I690" s="111">
        <f t="shared" si="1"/>
        <v>3.3522999999999997E-2</v>
      </c>
      <c r="J690" s="399">
        <v>30437</v>
      </c>
      <c r="K690" s="5"/>
    </row>
    <row r="691" spans="1:11" ht="14.5" customHeight="1" x14ac:dyDescent="0.15">
      <c r="A691" s="116">
        <v>81</v>
      </c>
      <c r="B691" s="399">
        <v>30468</v>
      </c>
      <c r="C691" s="16" t="s">
        <v>3330</v>
      </c>
      <c r="D691" s="16" t="s">
        <v>3331</v>
      </c>
      <c r="E691" s="116">
        <v>-15.75</v>
      </c>
      <c r="F691" s="116">
        <v>1.6129000000000001E-2</v>
      </c>
      <c r="G691" s="116">
        <v>0</v>
      </c>
      <c r="H691" s="111">
        <v>8.9999999999999993E-3</v>
      </c>
      <c r="I691" s="111">
        <f t="shared" si="1"/>
        <v>7.1290000000000017E-3</v>
      </c>
      <c r="J691" s="399">
        <v>30468</v>
      </c>
      <c r="K691" s="5"/>
    </row>
    <row r="692" spans="1:11" ht="14.5" customHeight="1" x14ac:dyDescent="0.15">
      <c r="A692" s="116">
        <v>81</v>
      </c>
      <c r="B692" s="399">
        <v>30498</v>
      </c>
      <c r="C692" s="16" t="s">
        <v>3330</v>
      </c>
      <c r="D692" s="16" t="s">
        <v>3331</v>
      </c>
      <c r="E692" s="116">
        <v>-15.6875</v>
      </c>
      <c r="F692" s="116">
        <v>-3.9680000000000002E-3</v>
      </c>
      <c r="G692" s="116">
        <v>0</v>
      </c>
      <c r="H692" s="111">
        <v>8.8000000000000005E-3</v>
      </c>
      <c r="I692" s="111">
        <f t="shared" si="1"/>
        <v>-1.2768000000000002E-2</v>
      </c>
      <c r="J692" s="399">
        <v>30498</v>
      </c>
      <c r="K692" s="5"/>
    </row>
    <row r="693" spans="1:11" ht="14.5" customHeight="1" x14ac:dyDescent="0.15">
      <c r="A693" s="116">
        <v>81</v>
      </c>
      <c r="B693" s="399">
        <v>30529</v>
      </c>
      <c r="C693" s="16" t="s">
        <v>3330</v>
      </c>
      <c r="D693" s="16" t="s">
        <v>3331</v>
      </c>
      <c r="E693" s="116">
        <v>-15.375</v>
      </c>
      <c r="F693" s="116">
        <v>5.5779999999999996E-3</v>
      </c>
      <c r="G693" s="116">
        <v>0.4</v>
      </c>
      <c r="H693" s="111">
        <v>1.03E-2</v>
      </c>
      <c r="I693" s="111">
        <f t="shared" si="1"/>
        <v>-4.7220000000000005E-3</v>
      </c>
      <c r="J693" s="399">
        <v>30529</v>
      </c>
      <c r="K693" s="5"/>
    </row>
    <row r="694" spans="1:11" ht="14.5" customHeight="1" x14ac:dyDescent="0.15">
      <c r="A694" s="116">
        <v>81</v>
      </c>
      <c r="B694" s="399">
        <v>30560</v>
      </c>
      <c r="C694" s="16" t="s">
        <v>3330</v>
      </c>
      <c r="D694" s="16" t="s">
        <v>3331</v>
      </c>
      <c r="E694" s="116">
        <v>-15.9375</v>
      </c>
      <c r="F694" s="116">
        <v>3.6584999999999999E-2</v>
      </c>
      <c r="G694" s="116">
        <v>0</v>
      </c>
      <c r="H694" s="111">
        <v>9.5999999999999992E-3</v>
      </c>
      <c r="I694" s="111">
        <f t="shared" ref="I694:I757" si="2">F694-H694</f>
        <v>2.6985000000000002E-2</v>
      </c>
      <c r="J694" s="399">
        <v>30560</v>
      </c>
      <c r="K694" s="5"/>
    </row>
    <row r="695" spans="1:11" ht="14.5" customHeight="1" x14ac:dyDescent="0.15">
      <c r="A695" s="116">
        <v>81</v>
      </c>
      <c r="B695" s="399">
        <v>30590</v>
      </c>
      <c r="C695" s="16" t="s">
        <v>3330</v>
      </c>
      <c r="D695" s="16" t="s">
        <v>3331</v>
      </c>
      <c r="E695" s="116">
        <v>-16.0625</v>
      </c>
      <c r="F695" s="116">
        <v>7.8429999999999993E-3</v>
      </c>
      <c r="G695" s="116">
        <v>0</v>
      </c>
      <c r="H695" s="111">
        <v>9.4999999999999998E-3</v>
      </c>
      <c r="I695" s="111">
        <f t="shared" si="2"/>
        <v>-1.6570000000000005E-3</v>
      </c>
      <c r="J695" s="399">
        <v>30590</v>
      </c>
      <c r="K695" s="5"/>
    </row>
    <row r="696" spans="1:11" ht="14.5" customHeight="1" x14ac:dyDescent="0.15">
      <c r="A696" s="116">
        <v>81</v>
      </c>
      <c r="B696" s="399">
        <v>30621</v>
      </c>
      <c r="C696" s="16" t="s">
        <v>3330</v>
      </c>
      <c r="D696" s="16" t="s">
        <v>3331</v>
      </c>
      <c r="E696" s="116">
        <v>-16</v>
      </c>
      <c r="F696" s="116">
        <v>2.1011999999999999E-2</v>
      </c>
      <c r="G696" s="116">
        <v>0.4</v>
      </c>
      <c r="H696" s="111">
        <v>9.4000000000000004E-3</v>
      </c>
      <c r="I696" s="111">
        <f t="shared" si="2"/>
        <v>1.1611999999999999E-2</v>
      </c>
      <c r="J696" s="399">
        <v>30621</v>
      </c>
      <c r="K696" s="5"/>
    </row>
    <row r="697" spans="1:11" ht="14.5" customHeight="1" x14ac:dyDescent="0.15">
      <c r="A697" s="116">
        <v>81</v>
      </c>
      <c r="B697" s="399">
        <v>30651</v>
      </c>
      <c r="C697" s="16" t="s">
        <v>3330</v>
      </c>
      <c r="D697" s="16" t="s">
        <v>3331</v>
      </c>
      <c r="E697" s="116">
        <v>-16</v>
      </c>
      <c r="F697" s="116">
        <v>0</v>
      </c>
      <c r="G697" s="116">
        <v>0</v>
      </c>
      <c r="H697" s="111">
        <v>9.4000000000000004E-3</v>
      </c>
      <c r="I697" s="111">
        <f t="shared" si="2"/>
        <v>-9.4000000000000004E-3</v>
      </c>
      <c r="J697" s="399">
        <v>30651</v>
      </c>
      <c r="K697" s="5"/>
    </row>
    <row r="698" spans="1:11" ht="14.5" customHeight="1" x14ac:dyDescent="0.15">
      <c r="A698" s="116">
        <v>81</v>
      </c>
      <c r="B698" s="399">
        <v>30682</v>
      </c>
      <c r="C698" s="16" t="s">
        <v>3330</v>
      </c>
      <c r="D698" s="16" t="s">
        <v>3331</v>
      </c>
      <c r="E698" s="116">
        <v>-16.75</v>
      </c>
      <c r="F698" s="116">
        <v>4.6875E-2</v>
      </c>
      <c r="G698" s="116">
        <v>0</v>
      </c>
      <c r="H698" s="111">
        <v>1.03E-2</v>
      </c>
      <c r="I698" s="111">
        <f t="shared" si="2"/>
        <v>3.6574999999999996E-2</v>
      </c>
      <c r="J698" s="399">
        <v>30682</v>
      </c>
      <c r="K698" s="5"/>
    </row>
    <row r="699" spans="1:11" ht="14.5" customHeight="1" x14ac:dyDescent="0.15">
      <c r="A699" s="116">
        <v>81</v>
      </c>
      <c r="B699" s="399">
        <v>30713</v>
      </c>
      <c r="C699" s="16" t="s">
        <v>3330</v>
      </c>
      <c r="D699" s="16" t="s">
        <v>3331</v>
      </c>
      <c r="E699" s="116">
        <v>-16.3125</v>
      </c>
      <c r="F699" s="116">
        <v>-2.2390000000000001E-3</v>
      </c>
      <c r="G699" s="116">
        <v>0.4</v>
      </c>
      <c r="H699" s="111">
        <v>9.1999999999999998E-3</v>
      </c>
      <c r="I699" s="111">
        <f t="shared" si="2"/>
        <v>-1.1439E-2</v>
      </c>
      <c r="J699" s="399">
        <v>30713</v>
      </c>
      <c r="K699" s="5"/>
    </row>
    <row r="700" spans="1:11" ht="14.5" customHeight="1" x14ac:dyDescent="0.15">
      <c r="A700" s="116">
        <v>81</v>
      </c>
      <c r="B700" s="399">
        <v>30742</v>
      </c>
      <c r="C700" s="16" t="s">
        <v>3330</v>
      </c>
      <c r="D700" s="16" t="s">
        <v>3331</v>
      </c>
      <c r="E700" s="116">
        <v>-16.9375</v>
      </c>
      <c r="F700" s="116">
        <v>3.8314000000000001E-2</v>
      </c>
      <c r="G700" s="116">
        <v>0</v>
      </c>
      <c r="H700" s="111">
        <v>9.7999999999999997E-3</v>
      </c>
      <c r="I700" s="111">
        <f t="shared" si="2"/>
        <v>2.8514000000000001E-2</v>
      </c>
      <c r="J700" s="399">
        <v>30742</v>
      </c>
      <c r="K700" s="5"/>
    </row>
    <row r="701" spans="1:11" ht="14.5" customHeight="1" x14ac:dyDescent="0.15">
      <c r="A701" s="116">
        <v>81</v>
      </c>
      <c r="B701" s="399">
        <v>30773</v>
      </c>
      <c r="C701" s="16" t="s">
        <v>3330</v>
      </c>
      <c r="D701" s="16" t="s">
        <v>3331</v>
      </c>
      <c r="E701" s="116">
        <v>-15.3125</v>
      </c>
      <c r="F701" s="116">
        <v>-9.5940999999999999E-2</v>
      </c>
      <c r="G701" s="116">
        <v>0</v>
      </c>
      <c r="H701" s="111">
        <v>1.04E-2</v>
      </c>
      <c r="I701" s="111">
        <f t="shared" si="2"/>
        <v>-0.10634099999999999</v>
      </c>
      <c r="J701" s="399">
        <v>30773</v>
      </c>
      <c r="K701" s="5"/>
    </row>
    <row r="702" spans="1:11" ht="14.5" customHeight="1" x14ac:dyDescent="0.15">
      <c r="A702" s="116">
        <v>81</v>
      </c>
      <c r="B702" s="399">
        <v>30803</v>
      </c>
      <c r="C702" s="16" t="s">
        <v>3330</v>
      </c>
      <c r="D702" s="16" t="s">
        <v>3331</v>
      </c>
      <c r="E702" s="116">
        <v>-14.5625</v>
      </c>
      <c r="F702" s="116">
        <v>-2.2856999999999999E-2</v>
      </c>
      <c r="G702" s="116">
        <v>0.4</v>
      </c>
      <c r="H702" s="111">
        <v>1.03E-2</v>
      </c>
      <c r="I702" s="111">
        <f t="shared" si="2"/>
        <v>-3.3156999999999999E-2</v>
      </c>
      <c r="J702" s="399">
        <v>30803</v>
      </c>
      <c r="K702" s="5"/>
    </row>
    <row r="703" spans="1:11" ht="14.5" customHeight="1" x14ac:dyDescent="0.15">
      <c r="A703" s="116">
        <v>81</v>
      </c>
      <c r="B703" s="399">
        <v>30834</v>
      </c>
      <c r="C703" s="16" t="s">
        <v>3330</v>
      </c>
      <c r="D703" s="16" t="s">
        <v>3331</v>
      </c>
      <c r="E703" s="116">
        <v>-15.125</v>
      </c>
      <c r="F703" s="116">
        <v>3.8627000000000002E-2</v>
      </c>
      <c r="G703" s="116">
        <v>0</v>
      </c>
      <c r="H703" s="111">
        <v>1.06E-2</v>
      </c>
      <c r="I703" s="111">
        <f t="shared" si="2"/>
        <v>2.8027000000000003E-2</v>
      </c>
      <c r="J703" s="399">
        <v>30834</v>
      </c>
      <c r="K703" s="5"/>
    </row>
    <row r="704" spans="1:11" ht="14.5" customHeight="1" x14ac:dyDescent="0.15">
      <c r="A704" s="116">
        <v>81</v>
      </c>
      <c r="B704" s="399">
        <v>30864</v>
      </c>
      <c r="C704" s="16" t="s">
        <v>3330</v>
      </c>
      <c r="D704" s="16" t="s">
        <v>3331</v>
      </c>
      <c r="E704" s="116">
        <v>-15.0625</v>
      </c>
      <c r="F704" s="116">
        <v>-4.1320000000000003E-3</v>
      </c>
      <c r="G704" s="116">
        <v>0</v>
      </c>
      <c r="H704" s="111">
        <v>1.1599999999999999E-2</v>
      </c>
      <c r="I704" s="111">
        <f t="shared" si="2"/>
        <v>-1.5731999999999999E-2</v>
      </c>
      <c r="J704" s="399">
        <v>30864</v>
      </c>
      <c r="K704" s="5"/>
    </row>
    <row r="705" spans="1:11" ht="14.5" customHeight="1" x14ac:dyDescent="0.15">
      <c r="A705" s="116">
        <v>81</v>
      </c>
      <c r="B705" s="399">
        <v>30895</v>
      </c>
      <c r="C705" s="16" t="s">
        <v>3330</v>
      </c>
      <c r="D705" s="16" t="s">
        <v>3331</v>
      </c>
      <c r="E705" s="116">
        <v>-15.375</v>
      </c>
      <c r="F705" s="116">
        <v>4.8963E-2</v>
      </c>
      <c r="G705" s="116">
        <v>0.42499999999999999</v>
      </c>
      <c r="H705" s="111">
        <v>1.06E-2</v>
      </c>
      <c r="I705" s="111">
        <f t="shared" si="2"/>
        <v>3.8363000000000001E-2</v>
      </c>
      <c r="J705" s="399">
        <v>30895</v>
      </c>
      <c r="K705" s="5"/>
    </row>
    <row r="706" spans="1:11" ht="14.5" customHeight="1" x14ac:dyDescent="0.15">
      <c r="A706" s="116">
        <v>81</v>
      </c>
      <c r="B706" s="399">
        <v>30926</v>
      </c>
      <c r="C706" s="16" t="s">
        <v>3330</v>
      </c>
      <c r="D706" s="16" t="s">
        <v>3331</v>
      </c>
      <c r="E706" s="116">
        <v>-15.875</v>
      </c>
      <c r="F706" s="116">
        <v>3.252E-2</v>
      </c>
      <c r="G706" s="116">
        <v>0</v>
      </c>
      <c r="H706" s="111">
        <v>9.4000000000000004E-3</v>
      </c>
      <c r="I706" s="111">
        <f t="shared" si="2"/>
        <v>2.3120000000000002E-2</v>
      </c>
      <c r="J706" s="399">
        <v>30926</v>
      </c>
      <c r="K706" s="5"/>
    </row>
    <row r="707" spans="1:11" ht="14.5" customHeight="1" x14ac:dyDescent="0.15">
      <c r="A707" s="116">
        <v>81</v>
      </c>
      <c r="B707" s="399">
        <v>30956</v>
      </c>
      <c r="C707" s="16" t="s">
        <v>3330</v>
      </c>
      <c r="D707" s="16" t="s">
        <v>3331</v>
      </c>
      <c r="E707" s="116">
        <v>-16.375</v>
      </c>
      <c r="F707" s="116">
        <v>3.1496000000000003E-2</v>
      </c>
      <c r="G707" s="116">
        <v>0</v>
      </c>
      <c r="H707" s="111">
        <v>1.0800000000000001E-2</v>
      </c>
      <c r="I707" s="111">
        <f t="shared" si="2"/>
        <v>2.0696000000000003E-2</v>
      </c>
      <c r="J707" s="399">
        <v>30956</v>
      </c>
      <c r="K707" s="5"/>
    </row>
    <row r="708" spans="1:11" ht="14.5" customHeight="1" x14ac:dyDescent="0.15">
      <c r="A708" s="116">
        <v>81</v>
      </c>
      <c r="B708" s="399">
        <v>30987</v>
      </c>
      <c r="C708" s="16" t="s">
        <v>3330</v>
      </c>
      <c r="D708" s="16" t="s">
        <v>3331</v>
      </c>
      <c r="E708" s="116">
        <v>-17.8125</v>
      </c>
      <c r="F708" s="116">
        <v>0.11373999999999999</v>
      </c>
      <c r="G708" s="116">
        <v>0.42499999999999999</v>
      </c>
      <c r="H708" s="111">
        <v>9.1000000000000004E-3</v>
      </c>
      <c r="I708" s="111">
        <f t="shared" si="2"/>
        <v>0.10464</v>
      </c>
      <c r="J708" s="399">
        <v>30987</v>
      </c>
      <c r="K708" s="5"/>
    </row>
    <row r="709" spans="1:11" ht="14.5" customHeight="1" x14ac:dyDescent="0.15">
      <c r="A709" s="116">
        <v>81</v>
      </c>
      <c r="B709" s="399">
        <v>31017</v>
      </c>
      <c r="C709" s="16" t="s">
        <v>3330</v>
      </c>
      <c r="D709" s="16" t="s">
        <v>3331</v>
      </c>
      <c r="E709" s="116">
        <v>-17.625</v>
      </c>
      <c r="F709" s="116">
        <v>-1.0526000000000001E-2</v>
      </c>
      <c r="G709" s="116">
        <v>0</v>
      </c>
      <c r="H709" s="111">
        <v>9.7999999999999997E-3</v>
      </c>
      <c r="I709" s="111">
        <f t="shared" si="2"/>
        <v>-2.0326E-2</v>
      </c>
      <c r="J709" s="399">
        <v>31017</v>
      </c>
      <c r="K709" s="5"/>
    </row>
    <row r="710" spans="1:11" ht="14.5" customHeight="1" x14ac:dyDescent="0.15">
      <c r="A710" s="116">
        <v>81</v>
      </c>
      <c r="B710" s="399">
        <v>31048</v>
      </c>
      <c r="C710" s="16" t="s">
        <v>3330</v>
      </c>
      <c r="D710" s="16" t="s">
        <v>3331</v>
      </c>
      <c r="E710" s="116">
        <v>-18.4375</v>
      </c>
      <c r="F710" s="116">
        <v>4.6099000000000001E-2</v>
      </c>
      <c r="G710" s="116">
        <v>0</v>
      </c>
      <c r="H710" s="111">
        <v>9.5999999999999992E-3</v>
      </c>
      <c r="I710" s="111">
        <f t="shared" si="2"/>
        <v>3.6499000000000004E-2</v>
      </c>
      <c r="J710" s="399">
        <v>31048</v>
      </c>
      <c r="K710" s="5"/>
    </row>
    <row r="711" spans="1:11" ht="14.5" customHeight="1" x14ac:dyDescent="0.15">
      <c r="A711" s="116">
        <v>81</v>
      </c>
      <c r="B711" s="399">
        <v>31079</v>
      </c>
      <c r="C711" s="16" t="s">
        <v>3330</v>
      </c>
      <c r="D711" s="16" t="s">
        <v>3331</v>
      </c>
      <c r="E711" s="116">
        <v>-18</v>
      </c>
      <c r="F711" s="116">
        <v>-6.78E-4</v>
      </c>
      <c r="G711" s="116">
        <v>0.42499999999999999</v>
      </c>
      <c r="H711" s="111">
        <v>8.2000000000000007E-3</v>
      </c>
      <c r="I711" s="111">
        <f t="shared" si="2"/>
        <v>-8.8780000000000005E-3</v>
      </c>
      <c r="J711" s="399">
        <v>31079</v>
      </c>
      <c r="K711" s="5"/>
    </row>
    <row r="712" spans="1:11" ht="14.5" customHeight="1" x14ac:dyDescent="0.15">
      <c r="A712" s="116">
        <v>81</v>
      </c>
      <c r="B712" s="399">
        <v>31107</v>
      </c>
      <c r="C712" s="16" t="s">
        <v>3330</v>
      </c>
      <c r="D712" s="16" t="s">
        <v>3331</v>
      </c>
      <c r="E712" s="116">
        <v>-22.1875</v>
      </c>
      <c r="F712" s="116">
        <v>0.23263900000000001</v>
      </c>
      <c r="G712" s="116">
        <v>0</v>
      </c>
      <c r="H712" s="111">
        <v>9.4000000000000004E-3</v>
      </c>
      <c r="I712" s="111">
        <f t="shared" si="2"/>
        <v>0.22323900000000002</v>
      </c>
      <c r="J712" s="399">
        <v>31107</v>
      </c>
      <c r="K712" s="5"/>
    </row>
    <row r="713" spans="1:11" ht="14.5" customHeight="1" x14ac:dyDescent="0.15">
      <c r="A713" s="116">
        <v>81</v>
      </c>
      <c r="B713" s="399">
        <v>31138</v>
      </c>
      <c r="C713" s="16" t="s">
        <v>3330</v>
      </c>
      <c r="D713" s="16" t="s">
        <v>3331</v>
      </c>
      <c r="E713" s="116">
        <v>23.5</v>
      </c>
      <c r="F713" s="116">
        <v>5.9154999999999999E-2</v>
      </c>
      <c r="G713" s="116">
        <v>0</v>
      </c>
      <c r="H713" s="111">
        <v>1.0200000000000001E-2</v>
      </c>
      <c r="I713" s="111">
        <f t="shared" si="2"/>
        <v>4.8954999999999999E-2</v>
      </c>
      <c r="J713" s="399">
        <v>31138</v>
      </c>
      <c r="K713" s="5"/>
    </row>
    <row r="714" spans="1:11" ht="14.5" customHeight="1" x14ac:dyDescent="0.15">
      <c r="A714" s="116">
        <v>81</v>
      </c>
      <c r="B714" s="399">
        <v>31168</v>
      </c>
      <c r="C714" s="16" t="s">
        <v>3330</v>
      </c>
      <c r="D714" s="16" t="s">
        <v>3331</v>
      </c>
      <c r="E714" s="116">
        <v>23.875</v>
      </c>
      <c r="F714" s="116">
        <v>3.5105999999999998E-2</v>
      </c>
      <c r="G714" s="116">
        <v>0.45</v>
      </c>
      <c r="H714" s="111">
        <v>9.7000000000000003E-3</v>
      </c>
      <c r="I714" s="111">
        <f t="shared" si="2"/>
        <v>2.5405999999999998E-2</v>
      </c>
      <c r="J714" s="399">
        <v>31168</v>
      </c>
      <c r="K714" s="5"/>
    </row>
    <row r="715" spans="1:11" ht="14.5" customHeight="1" x14ac:dyDescent="0.15">
      <c r="A715" s="116">
        <v>81</v>
      </c>
      <c r="B715" s="399">
        <v>31199</v>
      </c>
      <c r="C715" s="16" t="s">
        <v>3330</v>
      </c>
      <c r="D715" s="16" t="s">
        <v>3331</v>
      </c>
      <c r="E715" s="116">
        <v>23.75</v>
      </c>
      <c r="F715" s="116">
        <v>-5.2360000000000002E-3</v>
      </c>
      <c r="G715" s="116">
        <v>0</v>
      </c>
      <c r="H715" s="111">
        <v>8.0000000000000002E-3</v>
      </c>
      <c r="I715" s="111">
        <f t="shared" si="2"/>
        <v>-1.3236000000000001E-2</v>
      </c>
      <c r="J715" s="399">
        <v>31199</v>
      </c>
      <c r="K715" s="5"/>
    </row>
    <row r="716" spans="1:11" ht="14.5" customHeight="1" x14ac:dyDescent="0.15">
      <c r="A716" s="116">
        <v>81</v>
      </c>
      <c r="B716" s="399">
        <v>31229</v>
      </c>
      <c r="C716" s="16" t="s">
        <v>3330</v>
      </c>
      <c r="D716" s="16" t="s">
        <v>3331</v>
      </c>
      <c r="E716" s="116">
        <v>21.5</v>
      </c>
      <c r="F716" s="116">
        <v>-9.4737000000000002E-2</v>
      </c>
      <c r="G716" s="116">
        <v>0</v>
      </c>
      <c r="H716" s="111">
        <v>9.4000000000000004E-3</v>
      </c>
      <c r="I716" s="111">
        <f t="shared" si="2"/>
        <v>-0.10413700000000001</v>
      </c>
      <c r="J716" s="399">
        <v>31229</v>
      </c>
      <c r="K716" s="5"/>
    </row>
    <row r="717" spans="1:11" ht="14.5" customHeight="1" x14ac:dyDescent="0.15">
      <c r="A717" s="116">
        <v>81</v>
      </c>
      <c r="B717" s="399">
        <v>31260</v>
      </c>
      <c r="C717" s="16" t="s">
        <v>3330</v>
      </c>
      <c r="D717" s="16" t="s">
        <v>3331</v>
      </c>
      <c r="E717" s="116">
        <v>23.25</v>
      </c>
      <c r="F717" s="116">
        <v>0.102326</v>
      </c>
      <c r="G717" s="116">
        <v>0.45</v>
      </c>
      <c r="H717" s="111">
        <v>8.5000000000000006E-3</v>
      </c>
      <c r="I717" s="111">
        <f t="shared" si="2"/>
        <v>9.3825999999999993E-2</v>
      </c>
      <c r="J717" s="399">
        <v>31260</v>
      </c>
      <c r="K717" s="5"/>
    </row>
    <row r="718" spans="1:11" ht="14.5" customHeight="1" x14ac:dyDescent="0.15">
      <c r="A718" s="116">
        <v>81</v>
      </c>
      <c r="B718" s="399">
        <v>31291</v>
      </c>
      <c r="C718" s="16" t="s">
        <v>3330</v>
      </c>
      <c r="D718" s="16" t="s">
        <v>3331</v>
      </c>
      <c r="E718" s="116">
        <v>22.5</v>
      </c>
      <c r="F718" s="116">
        <v>-3.2258000000000002E-2</v>
      </c>
      <c r="G718" s="116">
        <v>0</v>
      </c>
      <c r="H718" s="111">
        <v>8.8000000000000005E-3</v>
      </c>
      <c r="I718" s="111">
        <f t="shared" si="2"/>
        <v>-4.1058000000000004E-2</v>
      </c>
      <c r="J718" s="399">
        <v>31291</v>
      </c>
      <c r="K718" s="5"/>
    </row>
    <row r="719" spans="1:11" ht="14.5" customHeight="1" x14ac:dyDescent="0.15">
      <c r="A719" s="116">
        <v>81</v>
      </c>
      <c r="B719" s="399">
        <v>31321</v>
      </c>
      <c r="C719" s="16" t="s">
        <v>3330</v>
      </c>
      <c r="D719" s="16" t="s">
        <v>3331</v>
      </c>
      <c r="E719" s="116">
        <v>22.625</v>
      </c>
      <c r="F719" s="116">
        <v>5.5560000000000002E-3</v>
      </c>
      <c r="G719" s="116">
        <v>0</v>
      </c>
      <c r="H719" s="111">
        <v>8.8999999999999999E-3</v>
      </c>
      <c r="I719" s="111">
        <f t="shared" si="2"/>
        <v>-3.3439999999999998E-3</v>
      </c>
      <c r="J719" s="399">
        <v>31321</v>
      </c>
      <c r="K719" s="5"/>
    </row>
    <row r="720" spans="1:11" ht="14.5" customHeight="1" x14ac:dyDescent="0.15">
      <c r="A720" s="116">
        <v>81</v>
      </c>
      <c r="B720" s="399">
        <v>31352</v>
      </c>
      <c r="C720" s="16" t="s">
        <v>3330</v>
      </c>
      <c r="D720" s="16" t="s">
        <v>3331</v>
      </c>
      <c r="E720" s="116">
        <v>-22.5625</v>
      </c>
      <c r="F720" s="116">
        <v>1.7127E-2</v>
      </c>
      <c r="G720" s="116">
        <v>0.45</v>
      </c>
      <c r="H720" s="111">
        <v>8.0999999999999996E-3</v>
      </c>
      <c r="I720" s="111">
        <f t="shared" si="2"/>
        <v>9.0270000000000003E-3</v>
      </c>
      <c r="J720" s="399">
        <v>31352</v>
      </c>
      <c r="K720" s="5"/>
    </row>
    <row r="721" spans="1:11" ht="14.5" customHeight="1" x14ac:dyDescent="0.15">
      <c r="A721" s="116">
        <v>81</v>
      </c>
      <c r="B721" s="399">
        <v>31382</v>
      </c>
      <c r="C721" s="16" t="s">
        <v>3330</v>
      </c>
      <c r="D721" s="16" t="s">
        <v>3331</v>
      </c>
      <c r="E721" s="116">
        <v>23.375</v>
      </c>
      <c r="F721" s="116">
        <v>3.6011000000000001E-2</v>
      </c>
      <c r="G721" s="116">
        <v>0</v>
      </c>
      <c r="H721" s="111">
        <v>8.6E-3</v>
      </c>
      <c r="I721" s="111">
        <f t="shared" si="2"/>
        <v>2.7411000000000001E-2</v>
      </c>
      <c r="J721" s="399">
        <v>31382</v>
      </c>
      <c r="K721" s="5"/>
    </row>
    <row r="722" spans="1:11" ht="14.5" customHeight="1" x14ac:dyDescent="0.15">
      <c r="A722" s="116">
        <v>81</v>
      </c>
      <c r="B722" s="399">
        <v>31413</v>
      </c>
      <c r="C722" s="16" t="s">
        <v>3330</v>
      </c>
      <c r="D722" s="16" t="s">
        <v>3331</v>
      </c>
      <c r="E722" s="116">
        <v>24.875</v>
      </c>
      <c r="F722" s="116">
        <v>6.4171000000000006E-2</v>
      </c>
      <c r="G722" s="116">
        <v>0</v>
      </c>
      <c r="H722" s="111">
        <v>7.9000000000000008E-3</v>
      </c>
      <c r="I722" s="111">
        <f t="shared" si="2"/>
        <v>5.6271000000000002E-2</v>
      </c>
      <c r="J722" s="399">
        <v>31413</v>
      </c>
      <c r="K722" s="5"/>
    </row>
    <row r="723" spans="1:11" ht="14.5" customHeight="1" x14ac:dyDescent="0.15">
      <c r="A723" s="116">
        <v>81</v>
      </c>
      <c r="B723" s="399">
        <v>31444</v>
      </c>
      <c r="C723" s="16" t="s">
        <v>3330</v>
      </c>
      <c r="D723" s="16" t="s">
        <v>3331</v>
      </c>
      <c r="E723" s="116">
        <v>25.125</v>
      </c>
      <c r="F723" s="116">
        <v>2.8140999999999999E-2</v>
      </c>
      <c r="G723" s="116">
        <v>0.45</v>
      </c>
      <c r="H723" s="111">
        <v>7.3000000000000001E-3</v>
      </c>
      <c r="I723" s="111">
        <f t="shared" si="2"/>
        <v>2.0840999999999998E-2</v>
      </c>
      <c r="J723" s="399">
        <v>31444</v>
      </c>
      <c r="K723" s="5"/>
    </row>
    <row r="724" spans="1:11" ht="14.5" customHeight="1" x14ac:dyDescent="0.15">
      <c r="A724" s="116">
        <v>81</v>
      </c>
      <c r="B724" s="399">
        <v>31472</v>
      </c>
      <c r="C724" s="16" t="s">
        <v>3330</v>
      </c>
      <c r="D724" s="16" t="s">
        <v>3331</v>
      </c>
      <c r="E724" s="116">
        <v>26</v>
      </c>
      <c r="F724" s="116">
        <v>3.4826000000000003E-2</v>
      </c>
      <c r="G724" s="116">
        <v>0</v>
      </c>
      <c r="H724" s="111">
        <v>7.1000000000000004E-3</v>
      </c>
      <c r="I724" s="111">
        <f t="shared" si="2"/>
        <v>2.7726000000000001E-2</v>
      </c>
      <c r="J724" s="399">
        <v>31472</v>
      </c>
      <c r="K724" s="5"/>
    </row>
    <row r="725" spans="1:11" ht="14.5" customHeight="1" x14ac:dyDescent="0.15">
      <c r="A725" s="116">
        <v>81</v>
      </c>
      <c r="B725" s="399">
        <v>31503</v>
      </c>
      <c r="C725" s="16" t="s">
        <v>3330</v>
      </c>
      <c r="D725" s="16" t="s">
        <v>3331</v>
      </c>
      <c r="E725" s="116">
        <v>26</v>
      </c>
      <c r="F725" s="116">
        <v>0</v>
      </c>
      <c r="G725" s="116">
        <v>0</v>
      </c>
      <c r="H725" s="111">
        <v>6.3E-3</v>
      </c>
      <c r="I725" s="111">
        <f t="shared" si="2"/>
        <v>-6.3E-3</v>
      </c>
      <c r="J725" s="399">
        <v>31503</v>
      </c>
      <c r="K725" s="5"/>
    </row>
    <row r="726" spans="1:11" ht="14.5" customHeight="1" x14ac:dyDescent="0.15">
      <c r="A726" s="116">
        <v>81</v>
      </c>
      <c r="B726" s="399">
        <v>31533</v>
      </c>
      <c r="C726" s="16" t="s">
        <v>3330</v>
      </c>
      <c r="D726" s="16" t="s">
        <v>3331</v>
      </c>
      <c r="E726" s="116">
        <v>27.875</v>
      </c>
      <c r="F726" s="116">
        <v>9.0384999999999993E-2</v>
      </c>
      <c r="G726" s="116">
        <v>0.47499999999999998</v>
      </c>
      <c r="H726" s="111">
        <v>6.1999999999999998E-3</v>
      </c>
      <c r="I726" s="111">
        <f t="shared" si="2"/>
        <v>8.4184999999999996E-2</v>
      </c>
      <c r="J726" s="399">
        <v>31533</v>
      </c>
      <c r="K726" s="5"/>
    </row>
    <row r="727" spans="1:11" ht="14.5" customHeight="1" x14ac:dyDescent="0.15">
      <c r="A727" s="116">
        <v>81</v>
      </c>
      <c r="B727" s="399">
        <v>31564</v>
      </c>
      <c r="C727" s="16" t="s">
        <v>3330</v>
      </c>
      <c r="D727" s="16" t="s">
        <v>3331</v>
      </c>
      <c r="E727" s="116">
        <v>34.5</v>
      </c>
      <c r="F727" s="116">
        <v>0.23766799999999999</v>
      </c>
      <c r="G727" s="116">
        <v>0</v>
      </c>
      <c r="H727" s="111">
        <v>7.0000000000000001E-3</v>
      </c>
      <c r="I727" s="111">
        <f t="shared" si="2"/>
        <v>0.23066799999999998</v>
      </c>
      <c r="J727" s="399">
        <v>31564</v>
      </c>
      <c r="K727" s="5"/>
    </row>
    <row r="728" spans="1:11" ht="14.5" customHeight="1" x14ac:dyDescent="0.15">
      <c r="A728" s="116">
        <v>81</v>
      </c>
      <c r="B728" s="399">
        <v>31594</v>
      </c>
      <c r="C728" s="16" t="s">
        <v>3330</v>
      </c>
      <c r="D728" s="16" t="s">
        <v>3331</v>
      </c>
      <c r="E728" s="116">
        <v>33</v>
      </c>
      <c r="F728" s="116">
        <v>-4.3478000000000003E-2</v>
      </c>
      <c r="G728" s="116">
        <v>0</v>
      </c>
      <c r="H728" s="111">
        <v>6.6E-3</v>
      </c>
      <c r="I728" s="111">
        <f t="shared" si="2"/>
        <v>-5.0078000000000004E-2</v>
      </c>
      <c r="J728" s="399">
        <v>31594</v>
      </c>
      <c r="K728" s="5"/>
    </row>
    <row r="729" spans="1:11" ht="14.5" customHeight="1" x14ac:dyDescent="0.15">
      <c r="A729" s="116">
        <v>81</v>
      </c>
      <c r="B729" s="399">
        <v>31625</v>
      </c>
      <c r="C729" s="16" t="s">
        <v>3330</v>
      </c>
      <c r="D729" s="16" t="s">
        <v>3331</v>
      </c>
      <c r="E729" s="116">
        <v>33.5</v>
      </c>
      <c r="F729" s="116">
        <v>2.9544999999999998E-2</v>
      </c>
      <c r="G729" s="116">
        <v>0.47499999999999998</v>
      </c>
      <c r="H729" s="111">
        <v>6.3E-3</v>
      </c>
      <c r="I729" s="111">
        <f t="shared" si="2"/>
        <v>2.3244999999999998E-2</v>
      </c>
      <c r="J729" s="399">
        <v>31625</v>
      </c>
      <c r="K729" s="5"/>
    </row>
    <row r="730" spans="1:11" ht="14.5" customHeight="1" x14ac:dyDescent="0.15">
      <c r="A730" s="116">
        <v>81</v>
      </c>
      <c r="B730" s="399">
        <v>31656</v>
      </c>
      <c r="C730" s="16" t="s">
        <v>3330</v>
      </c>
      <c r="D730" s="16" t="s">
        <v>3331</v>
      </c>
      <c r="E730" s="116">
        <v>31</v>
      </c>
      <c r="F730" s="116">
        <v>-7.4626999999999999E-2</v>
      </c>
      <c r="G730" s="116">
        <v>0</v>
      </c>
      <c r="H730" s="111">
        <v>6.4999999999999997E-3</v>
      </c>
      <c r="I730" s="111">
        <f t="shared" si="2"/>
        <v>-8.1127000000000005E-2</v>
      </c>
      <c r="J730" s="399">
        <v>31656</v>
      </c>
      <c r="K730" s="5"/>
    </row>
    <row r="731" spans="1:11" ht="14.5" customHeight="1" x14ac:dyDescent="0.15">
      <c r="A731" s="116">
        <v>81</v>
      </c>
      <c r="B731" s="399">
        <v>31686</v>
      </c>
      <c r="C731" s="16" t="s">
        <v>3330</v>
      </c>
      <c r="D731" s="16" t="s">
        <v>3331</v>
      </c>
      <c r="E731" s="116">
        <v>30.75</v>
      </c>
      <c r="F731" s="116">
        <v>-8.0649999999999993E-3</v>
      </c>
      <c r="G731" s="116">
        <v>0</v>
      </c>
      <c r="H731" s="111">
        <v>6.8999999999999999E-3</v>
      </c>
      <c r="I731" s="111">
        <f t="shared" si="2"/>
        <v>-1.4964999999999999E-2</v>
      </c>
      <c r="J731" s="399">
        <v>31686</v>
      </c>
      <c r="K731" s="5"/>
    </row>
    <row r="732" spans="1:11" ht="14.5" customHeight="1" x14ac:dyDescent="0.15">
      <c r="A732" s="116">
        <v>81</v>
      </c>
      <c r="B732" s="399">
        <v>31717</v>
      </c>
      <c r="C732" s="16" t="s">
        <v>3330</v>
      </c>
      <c r="D732" s="16" t="s">
        <v>3331</v>
      </c>
      <c r="E732" s="116">
        <v>29.75</v>
      </c>
      <c r="F732" s="116">
        <v>-1.7073000000000001E-2</v>
      </c>
      <c r="G732" s="116">
        <v>0.47499999999999998</v>
      </c>
      <c r="H732" s="111">
        <v>5.8999999999999999E-3</v>
      </c>
      <c r="I732" s="111">
        <f t="shared" si="2"/>
        <v>-2.2973E-2</v>
      </c>
      <c r="J732" s="399">
        <v>31717</v>
      </c>
      <c r="K732" s="5"/>
    </row>
    <row r="733" spans="1:11" ht="14.5" customHeight="1" x14ac:dyDescent="0.15">
      <c r="A733" s="116">
        <v>81</v>
      </c>
      <c r="B733" s="399">
        <v>31747</v>
      </c>
      <c r="C733" s="16" t="s">
        <v>3330</v>
      </c>
      <c r="D733" s="16" t="s">
        <v>3331</v>
      </c>
      <c r="E733" s="116">
        <v>26.75</v>
      </c>
      <c r="F733" s="116">
        <v>-0.10084</v>
      </c>
      <c r="G733" s="116">
        <v>0</v>
      </c>
      <c r="H733" s="111">
        <v>7.0000000000000001E-3</v>
      </c>
      <c r="I733" s="111">
        <f t="shared" si="2"/>
        <v>-0.10784000000000001</v>
      </c>
      <c r="J733" s="399">
        <v>31747</v>
      </c>
      <c r="K733" s="5"/>
    </row>
    <row r="734" spans="1:11" ht="14.5" customHeight="1" x14ac:dyDescent="0.15">
      <c r="A734" s="116">
        <v>81</v>
      </c>
      <c r="B734" s="399">
        <v>31778</v>
      </c>
      <c r="C734" s="16" t="s">
        <v>3330</v>
      </c>
      <c r="D734" s="16" t="s">
        <v>3331</v>
      </c>
      <c r="E734" s="116">
        <v>28.25</v>
      </c>
      <c r="F734" s="116">
        <v>5.6075E-2</v>
      </c>
      <c r="G734" s="116">
        <v>0</v>
      </c>
      <c r="H734" s="111">
        <v>6.4000000000000003E-3</v>
      </c>
      <c r="I734" s="111">
        <f t="shared" si="2"/>
        <v>4.9674999999999997E-2</v>
      </c>
      <c r="J734" s="399">
        <v>31778</v>
      </c>
      <c r="K734" s="5"/>
    </row>
    <row r="735" spans="1:11" ht="14.5" customHeight="1" x14ac:dyDescent="0.15">
      <c r="A735" s="116">
        <v>81</v>
      </c>
      <c r="B735" s="399">
        <v>31809</v>
      </c>
      <c r="C735" s="16" t="s">
        <v>3330</v>
      </c>
      <c r="D735" s="16" t="s">
        <v>3331</v>
      </c>
      <c r="E735" s="116">
        <v>28.25</v>
      </c>
      <c r="F735" s="116">
        <v>1.6813999999999999E-2</v>
      </c>
      <c r="G735" s="116">
        <v>0.47499999999999998</v>
      </c>
      <c r="H735" s="111">
        <v>5.8999999999999999E-3</v>
      </c>
      <c r="I735" s="111">
        <f t="shared" si="2"/>
        <v>1.0914E-2</v>
      </c>
      <c r="J735" s="399">
        <v>31809</v>
      </c>
      <c r="K735" s="5"/>
    </row>
    <row r="736" spans="1:11" ht="14.5" customHeight="1" x14ac:dyDescent="0.15">
      <c r="A736" s="116">
        <v>81</v>
      </c>
      <c r="B736" s="399">
        <v>31837</v>
      </c>
      <c r="C736" s="16" t="s">
        <v>3330</v>
      </c>
      <c r="D736" s="16" t="s">
        <v>3331</v>
      </c>
      <c r="E736" s="116">
        <v>28.25</v>
      </c>
      <c r="F736" s="116">
        <v>0</v>
      </c>
      <c r="G736" s="116">
        <v>0</v>
      </c>
      <c r="H736" s="111">
        <v>6.6E-3</v>
      </c>
      <c r="I736" s="111">
        <f t="shared" si="2"/>
        <v>-6.6E-3</v>
      </c>
      <c r="J736" s="399">
        <v>31837</v>
      </c>
      <c r="K736" s="5"/>
    </row>
    <row r="737" spans="1:11" ht="14.5" customHeight="1" x14ac:dyDescent="0.15">
      <c r="A737" s="116">
        <v>81</v>
      </c>
      <c r="B737" s="399">
        <v>31868</v>
      </c>
      <c r="C737" s="16" t="s">
        <v>3330</v>
      </c>
      <c r="D737" s="16" t="s">
        <v>3331</v>
      </c>
      <c r="E737" s="116">
        <v>26.5</v>
      </c>
      <c r="F737" s="116">
        <v>-6.1947000000000002E-2</v>
      </c>
      <c r="G737" s="116">
        <v>0</v>
      </c>
      <c r="H737" s="111">
        <v>6.4999999999999997E-3</v>
      </c>
      <c r="I737" s="111">
        <f t="shared" si="2"/>
        <v>-6.8447000000000008E-2</v>
      </c>
      <c r="J737" s="399">
        <v>31868</v>
      </c>
      <c r="K737" s="5"/>
    </row>
    <row r="738" spans="1:11" ht="14.5" customHeight="1" x14ac:dyDescent="0.15">
      <c r="A738" s="116">
        <v>81</v>
      </c>
      <c r="B738" s="399">
        <v>31898</v>
      </c>
      <c r="C738" s="16" t="s">
        <v>3330</v>
      </c>
      <c r="D738" s="16" t="s">
        <v>3331</v>
      </c>
      <c r="E738" s="116">
        <v>27.25</v>
      </c>
      <c r="F738" s="116">
        <v>4.6226000000000003E-2</v>
      </c>
      <c r="G738" s="116">
        <v>0.47499999999999998</v>
      </c>
      <c r="H738" s="111">
        <v>6.6E-3</v>
      </c>
      <c r="I738" s="111">
        <f t="shared" si="2"/>
        <v>3.9626000000000001E-2</v>
      </c>
      <c r="J738" s="399">
        <v>31898</v>
      </c>
      <c r="K738" s="5"/>
    </row>
    <row r="739" spans="1:11" ht="14.5" customHeight="1" x14ac:dyDescent="0.15">
      <c r="A739" s="116">
        <v>81</v>
      </c>
      <c r="B739" s="399">
        <v>31929</v>
      </c>
      <c r="C739" s="16" t="s">
        <v>3330</v>
      </c>
      <c r="D739" s="16" t="s">
        <v>3331</v>
      </c>
      <c r="E739" s="116">
        <v>27</v>
      </c>
      <c r="F739" s="116">
        <v>-9.1739999999999999E-3</v>
      </c>
      <c r="G739" s="116">
        <v>0</v>
      </c>
      <c r="H739" s="111">
        <v>7.4999999999999997E-3</v>
      </c>
      <c r="I739" s="111">
        <f t="shared" si="2"/>
        <v>-1.6674000000000001E-2</v>
      </c>
      <c r="J739" s="399">
        <v>31929</v>
      </c>
      <c r="K739" s="5"/>
    </row>
    <row r="740" spans="1:11" ht="14.5" customHeight="1" x14ac:dyDescent="0.15">
      <c r="A740" s="116">
        <v>81</v>
      </c>
      <c r="B740" s="399">
        <v>31959</v>
      </c>
      <c r="C740" s="16" t="s">
        <v>3330</v>
      </c>
      <c r="D740" s="16" t="s">
        <v>3331</v>
      </c>
      <c r="E740" s="116">
        <v>27.75</v>
      </c>
      <c r="F740" s="116">
        <v>2.7778000000000001E-2</v>
      </c>
      <c r="G740" s="116">
        <v>0</v>
      </c>
      <c r="H740" s="111">
        <v>7.3000000000000001E-3</v>
      </c>
      <c r="I740" s="111">
        <f t="shared" si="2"/>
        <v>2.0478E-2</v>
      </c>
      <c r="J740" s="399">
        <v>31959</v>
      </c>
      <c r="K740" s="5"/>
    </row>
    <row r="741" spans="1:11" ht="14.5" customHeight="1" x14ac:dyDescent="0.15">
      <c r="A741" s="116">
        <v>81</v>
      </c>
      <c r="B741" s="399">
        <v>31990</v>
      </c>
      <c r="C741" s="16" t="s">
        <v>3330</v>
      </c>
      <c r="D741" s="16" t="s">
        <v>3331</v>
      </c>
      <c r="E741" s="116">
        <v>27.75</v>
      </c>
      <c r="F741" s="116">
        <v>1.7117E-2</v>
      </c>
      <c r="G741" s="116">
        <v>0.47499999999999998</v>
      </c>
      <c r="H741" s="111">
        <v>7.4999999999999997E-3</v>
      </c>
      <c r="I741" s="111">
        <f t="shared" si="2"/>
        <v>9.6170000000000005E-3</v>
      </c>
      <c r="J741" s="399">
        <v>31990</v>
      </c>
      <c r="K741" s="5"/>
    </row>
    <row r="742" spans="1:11" ht="14.5" customHeight="1" x14ac:dyDescent="0.15">
      <c r="A742" s="116">
        <v>81</v>
      </c>
      <c r="B742" s="399">
        <v>32021</v>
      </c>
      <c r="C742" s="16" t="s">
        <v>3330</v>
      </c>
      <c r="D742" s="16" t="s">
        <v>3331</v>
      </c>
      <c r="E742" s="116">
        <v>26.5</v>
      </c>
      <c r="F742" s="116">
        <v>-4.5045000000000002E-2</v>
      </c>
      <c r="G742" s="116">
        <v>0</v>
      </c>
      <c r="H742" s="111">
        <v>7.4999999999999997E-3</v>
      </c>
      <c r="I742" s="111">
        <f t="shared" si="2"/>
        <v>-5.2545000000000001E-2</v>
      </c>
      <c r="J742" s="399">
        <v>32021</v>
      </c>
      <c r="K742" s="5"/>
    </row>
    <row r="743" spans="1:11" ht="14.5" customHeight="1" x14ac:dyDescent="0.15">
      <c r="A743" s="116">
        <v>81</v>
      </c>
      <c r="B743" s="399">
        <v>32051</v>
      </c>
      <c r="C743" s="16" t="s">
        <v>3330</v>
      </c>
      <c r="D743" s="16" t="s">
        <v>3331</v>
      </c>
      <c r="E743" s="116">
        <v>24</v>
      </c>
      <c r="F743" s="116">
        <v>-9.4339999999999993E-2</v>
      </c>
      <c r="G743" s="116">
        <v>0</v>
      </c>
      <c r="H743" s="111">
        <v>7.9000000000000008E-3</v>
      </c>
      <c r="I743" s="111">
        <f t="shared" si="2"/>
        <v>-0.10224</v>
      </c>
      <c r="J743" s="399">
        <v>32051</v>
      </c>
      <c r="K743" s="5"/>
    </row>
    <row r="744" spans="1:11" ht="14.5" customHeight="1" x14ac:dyDescent="0.15">
      <c r="A744" s="116">
        <v>81</v>
      </c>
      <c r="B744" s="399">
        <v>32082</v>
      </c>
      <c r="C744" s="16" t="s">
        <v>3330</v>
      </c>
      <c r="D744" s="16" t="s">
        <v>3331</v>
      </c>
      <c r="E744" s="116">
        <v>25.25</v>
      </c>
      <c r="F744" s="116">
        <v>7.3124999999999996E-2</v>
      </c>
      <c r="G744" s="116">
        <v>0.505</v>
      </c>
      <c r="H744" s="111">
        <v>7.4999999999999997E-3</v>
      </c>
      <c r="I744" s="111">
        <f t="shared" si="2"/>
        <v>6.5624999999999989E-2</v>
      </c>
      <c r="J744" s="399">
        <v>32082</v>
      </c>
      <c r="K744" s="5"/>
    </row>
    <row r="745" spans="1:11" ht="14.5" customHeight="1" x14ac:dyDescent="0.15">
      <c r="A745" s="116">
        <v>81</v>
      </c>
      <c r="B745" s="399">
        <v>32112</v>
      </c>
      <c r="C745" s="16" t="s">
        <v>3330</v>
      </c>
      <c r="D745" s="16" t="s">
        <v>3331</v>
      </c>
      <c r="E745" s="116">
        <v>23.5</v>
      </c>
      <c r="F745" s="116">
        <v>-6.9306999999999994E-2</v>
      </c>
      <c r="G745" s="116">
        <v>0</v>
      </c>
      <c r="H745" s="111">
        <v>7.7999999999999996E-3</v>
      </c>
      <c r="I745" s="111">
        <f t="shared" si="2"/>
        <v>-7.7106999999999995E-2</v>
      </c>
      <c r="J745" s="399">
        <v>32112</v>
      </c>
      <c r="K745" s="5"/>
    </row>
    <row r="746" spans="1:11" ht="14.5" customHeight="1" x14ac:dyDescent="0.15">
      <c r="A746" s="116">
        <v>81</v>
      </c>
      <c r="B746" s="399">
        <v>32143</v>
      </c>
      <c r="C746" s="16" t="s">
        <v>3330</v>
      </c>
      <c r="D746" s="16" t="s">
        <v>3331</v>
      </c>
      <c r="E746" s="116">
        <v>27.5</v>
      </c>
      <c r="F746" s="116">
        <v>0.170213</v>
      </c>
      <c r="G746" s="116">
        <v>0</v>
      </c>
      <c r="H746" s="111">
        <v>7.1999999999999998E-3</v>
      </c>
      <c r="I746" s="111">
        <f t="shared" si="2"/>
        <v>0.16301299999999999</v>
      </c>
      <c r="J746" s="399">
        <v>32143</v>
      </c>
      <c r="K746" s="5"/>
    </row>
    <row r="747" spans="1:11" ht="14.5" customHeight="1" x14ac:dyDescent="0.15">
      <c r="A747" s="116">
        <v>81</v>
      </c>
      <c r="B747" s="399">
        <v>32174</v>
      </c>
      <c r="C747" s="16" t="s">
        <v>3330</v>
      </c>
      <c r="D747" s="16" t="s">
        <v>3331</v>
      </c>
      <c r="E747" s="116">
        <v>28.75</v>
      </c>
      <c r="F747" s="116">
        <v>6.3818E-2</v>
      </c>
      <c r="G747" s="116">
        <v>0.505</v>
      </c>
      <c r="H747" s="111">
        <v>7.1000000000000004E-3</v>
      </c>
      <c r="I747" s="111">
        <f t="shared" si="2"/>
        <v>5.6717999999999998E-2</v>
      </c>
      <c r="J747" s="399">
        <v>32174</v>
      </c>
      <c r="K747" s="5"/>
    </row>
    <row r="748" spans="1:11" ht="14.5" customHeight="1" x14ac:dyDescent="0.15">
      <c r="A748" s="116">
        <v>81</v>
      </c>
      <c r="B748" s="399">
        <v>32203</v>
      </c>
      <c r="C748" s="16" t="s">
        <v>3330</v>
      </c>
      <c r="D748" s="16" t="s">
        <v>3331</v>
      </c>
      <c r="E748" s="116">
        <v>28.5</v>
      </c>
      <c r="F748" s="116">
        <v>-8.6960000000000006E-3</v>
      </c>
      <c r="G748" s="116">
        <v>0</v>
      </c>
      <c r="H748" s="111">
        <v>7.1999999999999998E-3</v>
      </c>
      <c r="I748" s="111">
        <f t="shared" si="2"/>
        <v>-1.5896E-2</v>
      </c>
      <c r="J748" s="399">
        <v>32203</v>
      </c>
      <c r="K748" s="5"/>
    </row>
    <row r="749" spans="1:11" ht="14.5" customHeight="1" x14ac:dyDescent="0.15">
      <c r="A749" s="116">
        <v>81</v>
      </c>
      <c r="B749" s="399">
        <v>32234</v>
      </c>
      <c r="C749" s="16" t="s">
        <v>3330</v>
      </c>
      <c r="D749" s="16" t="s">
        <v>3331</v>
      </c>
      <c r="E749" s="116">
        <v>27.75</v>
      </c>
      <c r="F749" s="116">
        <v>-2.6315999999999999E-2</v>
      </c>
      <c r="G749" s="116">
        <v>0</v>
      </c>
      <c r="H749" s="111">
        <v>7.0000000000000001E-3</v>
      </c>
      <c r="I749" s="111">
        <f t="shared" si="2"/>
        <v>-3.3315999999999998E-2</v>
      </c>
      <c r="J749" s="399">
        <v>32234</v>
      </c>
      <c r="K749" s="5"/>
    </row>
    <row r="750" spans="1:11" ht="14.5" customHeight="1" x14ac:dyDescent="0.15">
      <c r="A750" s="116">
        <v>81</v>
      </c>
      <c r="B750" s="399">
        <v>32264</v>
      </c>
      <c r="C750" s="16" t="s">
        <v>3330</v>
      </c>
      <c r="D750" s="16" t="s">
        <v>3331</v>
      </c>
      <c r="E750" s="116">
        <v>28.75</v>
      </c>
      <c r="F750" s="116">
        <v>5.4233999999999997E-2</v>
      </c>
      <c r="G750" s="116">
        <v>0.505</v>
      </c>
      <c r="H750" s="111">
        <v>7.7999999999999996E-3</v>
      </c>
      <c r="I750" s="111">
        <f t="shared" si="2"/>
        <v>4.6433999999999996E-2</v>
      </c>
      <c r="J750" s="399">
        <v>32264</v>
      </c>
      <c r="K750" s="5"/>
    </row>
    <row r="751" spans="1:11" ht="14.5" customHeight="1" x14ac:dyDescent="0.15">
      <c r="A751" s="116">
        <v>81</v>
      </c>
      <c r="B751" s="399">
        <v>32295</v>
      </c>
      <c r="C751" s="16" t="s">
        <v>3330</v>
      </c>
      <c r="D751" s="16" t="s">
        <v>3331</v>
      </c>
      <c r="E751" s="116">
        <v>29.25</v>
      </c>
      <c r="F751" s="116">
        <v>1.7391E-2</v>
      </c>
      <c r="G751" s="116">
        <v>0</v>
      </c>
      <c r="H751" s="111">
        <v>7.6E-3</v>
      </c>
      <c r="I751" s="111">
        <f t="shared" si="2"/>
        <v>9.7910000000000011E-3</v>
      </c>
      <c r="J751" s="399">
        <v>32295</v>
      </c>
      <c r="K751" s="5"/>
    </row>
    <row r="752" spans="1:11" ht="14.5" customHeight="1" x14ac:dyDescent="0.15">
      <c r="A752" s="116">
        <v>81</v>
      </c>
      <c r="B752" s="399">
        <v>32325</v>
      </c>
      <c r="C752" s="16" t="s">
        <v>3330</v>
      </c>
      <c r="D752" s="16" t="s">
        <v>3331</v>
      </c>
      <c r="E752" s="116">
        <v>27.75</v>
      </c>
      <c r="F752" s="116">
        <v>-5.1282000000000001E-2</v>
      </c>
      <c r="G752" s="116">
        <v>0</v>
      </c>
      <c r="H752" s="111">
        <v>7.1000000000000004E-3</v>
      </c>
      <c r="I752" s="111">
        <f t="shared" si="2"/>
        <v>-5.8382000000000003E-2</v>
      </c>
      <c r="J752" s="399">
        <v>32325</v>
      </c>
      <c r="K752" s="5"/>
    </row>
    <row r="753" spans="1:11" ht="14.5" customHeight="1" x14ac:dyDescent="0.15">
      <c r="A753" s="116">
        <v>81</v>
      </c>
      <c r="B753" s="399">
        <v>32356</v>
      </c>
      <c r="C753" s="16" t="s">
        <v>3330</v>
      </c>
      <c r="D753" s="16" t="s">
        <v>3331</v>
      </c>
      <c r="E753" s="116">
        <v>27.5</v>
      </c>
      <c r="F753" s="116">
        <v>9.1889999999999993E-3</v>
      </c>
      <c r="G753" s="116">
        <v>0.505</v>
      </c>
      <c r="H753" s="111">
        <v>8.3000000000000001E-3</v>
      </c>
      <c r="I753" s="111">
        <f t="shared" si="2"/>
        <v>8.8899999999999917E-4</v>
      </c>
      <c r="J753" s="399">
        <v>32356</v>
      </c>
      <c r="K753" s="5"/>
    </row>
    <row r="754" spans="1:11" ht="14.5" customHeight="1" x14ac:dyDescent="0.15">
      <c r="A754" s="116">
        <v>81</v>
      </c>
      <c r="B754" s="399">
        <v>32387</v>
      </c>
      <c r="C754" s="16" t="s">
        <v>3330</v>
      </c>
      <c r="D754" s="16" t="s">
        <v>3331</v>
      </c>
      <c r="E754" s="116">
        <v>26.75</v>
      </c>
      <c r="F754" s="116">
        <v>-2.7272999999999999E-2</v>
      </c>
      <c r="G754" s="116">
        <v>0</v>
      </c>
      <c r="H754" s="111">
        <v>7.6E-3</v>
      </c>
      <c r="I754" s="111">
        <f t="shared" si="2"/>
        <v>-3.4873000000000001E-2</v>
      </c>
      <c r="J754" s="399">
        <v>32387</v>
      </c>
      <c r="K754" s="5"/>
    </row>
    <row r="755" spans="1:11" ht="14.5" customHeight="1" x14ac:dyDescent="0.15">
      <c r="A755" s="116">
        <v>81</v>
      </c>
      <c r="B755" s="399">
        <v>32417</v>
      </c>
      <c r="C755" s="16" t="s">
        <v>3330</v>
      </c>
      <c r="D755" s="16" t="s">
        <v>3331</v>
      </c>
      <c r="E755" s="116">
        <v>27.75</v>
      </c>
      <c r="F755" s="116">
        <v>3.7383E-2</v>
      </c>
      <c r="G755" s="116">
        <v>0</v>
      </c>
      <c r="H755" s="111">
        <v>7.6E-3</v>
      </c>
      <c r="I755" s="111">
        <f t="shared" si="2"/>
        <v>2.9783E-2</v>
      </c>
      <c r="J755" s="399">
        <v>32417</v>
      </c>
      <c r="K755" s="5"/>
    </row>
    <row r="756" spans="1:11" ht="14.5" customHeight="1" x14ac:dyDescent="0.15">
      <c r="A756" s="116">
        <v>81</v>
      </c>
      <c r="B756" s="399">
        <v>32448</v>
      </c>
      <c r="C756" s="16" t="s">
        <v>3330</v>
      </c>
      <c r="D756" s="16" t="s">
        <v>3331</v>
      </c>
      <c r="E756" s="116">
        <v>27</v>
      </c>
      <c r="F756" s="116">
        <v>-8.829E-3</v>
      </c>
      <c r="G756" s="116">
        <v>0.505</v>
      </c>
      <c r="H756" s="111">
        <v>7.0000000000000001E-3</v>
      </c>
      <c r="I756" s="111">
        <f t="shared" si="2"/>
        <v>-1.5828999999999999E-2</v>
      </c>
      <c r="J756" s="399">
        <v>32448</v>
      </c>
      <c r="K756" s="5"/>
    </row>
    <row r="757" spans="1:11" ht="14.5" customHeight="1" x14ac:dyDescent="0.15">
      <c r="A757" s="116">
        <v>81</v>
      </c>
      <c r="B757" s="399">
        <v>32478</v>
      </c>
      <c r="C757" s="16" t="s">
        <v>3330</v>
      </c>
      <c r="D757" s="16" t="s">
        <v>3331</v>
      </c>
      <c r="E757" s="116">
        <v>27</v>
      </c>
      <c r="F757" s="116">
        <v>0</v>
      </c>
      <c r="G757" s="116">
        <v>0</v>
      </c>
      <c r="H757" s="111">
        <v>7.4999999999999997E-3</v>
      </c>
      <c r="I757" s="111">
        <f t="shared" si="2"/>
        <v>-7.4999999999999997E-3</v>
      </c>
      <c r="J757" s="399">
        <v>32478</v>
      </c>
      <c r="K757" s="5"/>
    </row>
    <row r="758" spans="1:11" ht="14.5" customHeight="1" x14ac:dyDescent="0.15">
      <c r="A758" s="116">
        <v>81</v>
      </c>
      <c r="B758" s="399">
        <v>32509</v>
      </c>
      <c r="C758" s="16" t="s">
        <v>3330</v>
      </c>
      <c r="D758" s="16" t="s">
        <v>3331</v>
      </c>
      <c r="E758" s="116">
        <v>26.5</v>
      </c>
      <c r="F758" s="116">
        <v>1.85E-4</v>
      </c>
      <c r="G758" s="116">
        <v>0.505</v>
      </c>
      <c r="H758" s="111">
        <v>8.0000000000000002E-3</v>
      </c>
      <c r="I758" s="111">
        <f t="shared" ref="I758:I821" si="3">F758-H758</f>
        <v>-7.8150000000000008E-3</v>
      </c>
      <c r="J758" s="399">
        <v>32509</v>
      </c>
      <c r="K758" s="5"/>
    </row>
    <row r="759" spans="1:11" ht="14.5" customHeight="1" x14ac:dyDescent="0.15">
      <c r="A759" s="116">
        <v>81</v>
      </c>
      <c r="B759" s="399">
        <v>32540</v>
      </c>
      <c r="C759" s="16" t="s">
        <v>3330</v>
      </c>
      <c r="D759" s="16" t="s">
        <v>3331</v>
      </c>
      <c r="E759" s="116">
        <v>26.25</v>
      </c>
      <c r="F759" s="116">
        <v>-9.4339999999999997E-3</v>
      </c>
      <c r="G759" s="116">
        <v>0</v>
      </c>
      <c r="H759" s="111">
        <v>6.8999999999999999E-3</v>
      </c>
      <c r="I759" s="111">
        <f t="shared" si="3"/>
        <v>-1.6334000000000001E-2</v>
      </c>
      <c r="J759" s="399">
        <v>32540</v>
      </c>
      <c r="K759" s="5"/>
    </row>
    <row r="760" spans="1:11" ht="14.5" customHeight="1" x14ac:dyDescent="0.15">
      <c r="A760" s="116">
        <v>81</v>
      </c>
      <c r="B760" s="399">
        <v>32568</v>
      </c>
      <c r="C760" s="16" t="s">
        <v>3330</v>
      </c>
      <c r="D760" s="16" t="s">
        <v>3331</v>
      </c>
      <c r="E760" s="116">
        <v>25</v>
      </c>
      <c r="F760" s="116">
        <v>-4.7619000000000002E-2</v>
      </c>
      <c r="G760" s="116">
        <v>0</v>
      </c>
      <c r="H760" s="111">
        <v>7.9000000000000008E-3</v>
      </c>
      <c r="I760" s="111">
        <f t="shared" si="3"/>
        <v>-5.5518999999999999E-2</v>
      </c>
      <c r="J760" s="399">
        <v>32568</v>
      </c>
      <c r="K760" s="5"/>
    </row>
    <row r="761" spans="1:11" ht="14.5" customHeight="1" x14ac:dyDescent="0.15">
      <c r="A761" s="116">
        <v>81</v>
      </c>
      <c r="B761" s="399">
        <v>32599</v>
      </c>
      <c r="C761" s="16" t="s">
        <v>3330</v>
      </c>
      <c r="D761" s="16" t="s">
        <v>3331</v>
      </c>
      <c r="E761" s="116">
        <v>24.5</v>
      </c>
      <c r="F761" s="116">
        <v>-0.02</v>
      </c>
      <c r="G761" s="116">
        <v>0</v>
      </c>
      <c r="H761" s="111">
        <v>7.0000000000000001E-3</v>
      </c>
      <c r="I761" s="111">
        <f t="shared" si="3"/>
        <v>-2.7E-2</v>
      </c>
      <c r="J761" s="399">
        <v>32599</v>
      </c>
      <c r="K761" s="5"/>
    </row>
    <row r="762" spans="1:11" ht="14.5" customHeight="1" x14ac:dyDescent="0.15">
      <c r="A762" s="116">
        <v>81</v>
      </c>
      <c r="B762" s="399">
        <v>32629</v>
      </c>
      <c r="C762" s="16" t="s">
        <v>3330</v>
      </c>
      <c r="D762" s="16" t="s">
        <v>3331</v>
      </c>
      <c r="E762" s="116">
        <v>25.75</v>
      </c>
      <c r="F762" s="116">
        <v>7.1633000000000002E-2</v>
      </c>
      <c r="G762" s="116">
        <v>0.505</v>
      </c>
      <c r="H762" s="111">
        <v>8.0000000000000002E-3</v>
      </c>
      <c r="I762" s="111">
        <f t="shared" si="3"/>
        <v>6.3632999999999995E-2</v>
      </c>
      <c r="J762" s="399">
        <v>32629</v>
      </c>
      <c r="K762" s="5"/>
    </row>
    <row r="763" spans="1:11" ht="14.5" customHeight="1" x14ac:dyDescent="0.15">
      <c r="A763" s="116">
        <v>81</v>
      </c>
      <c r="B763" s="399">
        <v>32660</v>
      </c>
      <c r="C763" s="16" t="s">
        <v>3330</v>
      </c>
      <c r="D763" s="16" t="s">
        <v>3331</v>
      </c>
      <c r="E763" s="116">
        <v>26.25</v>
      </c>
      <c r="F763" s="116">
        <v>1.9417E-2</v>
      </c>
      <c r="G763" s="116">
        <v>0</v>
      </c>
      <c r="H763" s="111">
        <v>7.0000000000000001E-3</v>
      </c>
      <c r="I763" s="111">
        <f t="shared" si="3"/>
        <v>1.2417000000000001E-2</v>
      </c>
      <c r="J763" s="399">
        <v>32660</v>
      </c>
      <c r="K763" s="5"/>
    </row>
    <row r="764" spans="1:11" ht="14.5" customHeight="1" x14ac:dyDescent="0.15">
      <c r="A764" s="116">
        <v>81</v>
      </c>
      <c r="B764" s="399">
        <v>32690</v>
      </c>
      <c r="C764" s="16" t="s">
        <v>3330</v>
      </c>
      <c r="D764" s="16" t="s">
        <v>3331</v>
      </c>
      <c r="E764" s="116">
        <v>26</v>
      </c>
      <c r="F764" s="116">
        <v>-9.5239999999999995E-3</v>
      </c>
      <c r="G764" s="116">
        <v>0</v>
      </c>
      <c r="H764" s="111">
        <v>6.7999999999999996E-3</v>
      </c>
      <c r="I764" s="111">
        <f t="shared" si="3"/>
        <v>-1.6323999999999998E-2</v>
      </c>
      <c r="J764" s="399">
        <v>32690</v>
      </c>
      <c r="K764" s="5"/>
    </row>
    <row r="765" spans="1:11" ht="14.5" customHeight="1" x14ac:dyDescent="0.15">
      <c r="A765" s="116">
        <v>81</v>
      </c>
      <c r="B765" s="399">
        <v>32721</v>
      </c>
      <c r="C765" s="16" t="s">
        <v>3330</v>
      </c>
      <c r="D765" s="16" t="s">
        <v>3331</v>
      </c>
      <c r="E765" s="116">
        <v>27.5</v>
      </c>
      <c r="F765" s="116">
        <v>7.8076999999999994E-2</v>
      </c>
      <c r="G765" s="116">
        <v>0.53</v>
      </c>
      <c r="H765" s="111">
        <v>6.6E-3</v>
      </c>
      <c r="I765" s="111">
        <f t="shared" si="3"/>
        <v>7.1476999999999999E-2</v>
      </c>
      <c r="J765" s="399">
        <v>32721</v>
      </c>
      <c r="K765" s="5"/>
    </row>
    <row r="766" spans="1:11" ht="14.5" customHeight="1" x14ac:dyDescent="0.15">
      <c r="A766" s="116">
        <v>81</v>
      </c>
      <c r="B766" s="399">
        <v>32752</v>
      </c>
      <c r="C766" s="16" t="s">
        <v>3330</v>
      </c>
      <c r="D766" s="16" t="s">
        <v>3331</v>
      </c>
      <c r="E766" s="116">
        <v>28.5</v>
      </c>
      <c r="F766" s="116">
        <v>3.6364E-2</v>
      </c>
      <c r="G766" s="116">
        <v>0</v>
      </c>
      <c r="H766" s="111">
        <v>6.4999999999999997E-3</v>
      </c>
      <c r="I766" s="111">
        <f t="shared" si="3"/>
        <v>2.9864000000000002E-2</v>
      </c>
      <c r="J766" s="399">
        <v>32752</v>
      </c>
      <c r="K766" s="5"/>
    </row>
    <row r="767" spans="1:11" ht="14.5" customHeight="1" x14ac:dyDescent="0.15">
      <c r="A767" s="116">
        <v>81</v>
      </c>
      <c r="B767" s="399">
        <v>32782</v>
      </c>
      <c r="C767" s="16" t="s">
        <v>3330</v>
      </c>
      <c r="D767" s="16" t="s">
        <v>3331</v>
      </c>
      <c r="E767" s="116">
        <v>29.5</v>
      </c>
      <c r="F767" s="116">
        <v>3.5088000000000001E-2</v>
      </c>
      <c r="G767" s="116">
        <v>0</v>
      </c>
      <c r="H767" s="111">
        <v>7.1999999999999998E-3</v>
      </c>
      <c r="I767" s="111">
        <f t="shared" si="3"/>
        <v>2.7888000000000003E-2</v>
      </c>
      <c r="J767" s="399">
        <v>32782</v>
      </c>
      <c r="K767" s="5"/>
    </row>
    <row r="768" spans="1:11" ht="14.5" customHeight="1" x14ac:dyDescent="0.15">
      <c r="A768" s="116">
        <v>81</v>
      </c>
      <c r="B768" s="399">
        <v>32813</v>
      </c>
      <c r="C768" s="16" t="s">
        <v>3330</v>
      </c>
      <c r="D768" s="16" t="s">
        <v>3331</v>
      </c>
      <c r="E768" s="116">
        <v>28</v>
      </c>
      <c r="F768" s="116">
        <v>-3.2881000000000001E-2</v>
      </c>
      <c r="G768" s="116">
        <v>0.53</v>
      </c>
      <c r="H768" s="111">
        <v>6.4000000000000003E-3</v>
      </c>
      <c r="I768" s="111">
        <f t="shared" si="3"/>
        <v>-3.9281000000000003E-2</v>
      </c>
      <c r="J768" s="399">
        <v>32813</v>
      </c>
      <c r="K768" s="5"/>
    </row>
    <row r="769" spans="1:11" ht="14.5" customHeight="1" x14ac:dyDescent="0.15">
      <c r="A769" s="116">
        <v>81</v>
      </c>
      <c r="B769" s="399">
        <v>32843</v>
      </c>
      <c r="C769" s="16" t="s">
        <v>3330</v>
      </c>
      <c r="D769" s="16" t="s">
        <v>3331</v>
      </c>
      <c r="E769" s="116">
        <v>29.75</v>
      </c>
      <c r="F769" s="116">
        <v>6.25E-2</v>
      </c>
      <c r="G769" s="116">
        <v>0</v>
      </c>
      <c r="H769" s="111">
        <v>6.4000000000000003E-3</v>
      </c>
      <c r="I769" s="111">
        <f t="shared" si="3"/>
        <v>5.6099999999999997E-2</v>
      </c>
      <c r="J769" s="399">
        <v>32843</v>
      </c>
      <c r="K769" s="5"/>
    </row>
    <row r="770" spans="1:11" ht="14.5" customHeight="1" x14ac:dyDescent="0.15">
      <c r="A770" s="116">
        <v>81</v>
      </c>
      <c r="B770" s="399">
        <v>32874</v>
      </c>
      <c r="C770" s="16" t="s">
        <v>3330</v>
      </c>
      <c r="D770" s="16" t="s">
        <v>3331</v>
      </c>
      <c r="E770" s="116">
        <v>29</v>
      </c>
      <c r="F770" s="116">
        <v>-2.521E-2</v>
      </c>
      <c r="G770" s="116">
        <v>0</v>
      </c>
      <c r="H770" s="111">
        <v>7.3000000000000001E-3</v>
      </c>
      <c r="I770" s="111">
        <f t="shared" si="3"/>
        <v>-3.2509999999999997E-2</v>
      </c>
      <c r="J770" s="399">
        <v>32874</v>
      </c>
      <c r="K770" s="5"/>
    </row>
    <row r="771" spans="1:11" ht="14.5" customHeight="1" x14ac:dyDescent="0.15">
      <c r="A771" s="116">
        <v>81</v>
      </c>
      <c r="B771" s="399">
        <v>32905</v>
      </c>
      <c r="C771" s="16" t="s">
        <v>3330</v>
      </c>
      <c r="D771" s="16" t="s">
        <v>3331</v>
      </c>
      <c r="E771" s="116">
        <v>28.5</v>
      </c>
      <c r="F771" s="116">
        <v>1.034E-3</v>
      </c>
      <c r="G771" s="116">
        <v>0.53</v>
      </c>
      <c r="H771" s="111">
        <v>6.6E-3</v>
      </c>
      <c r="I771" s="111">
        <f t="shared" si="3"/>
        <v>-5.5659999999999998E-3</v>
      </c>
      <c r="J771" s="399">
        <v>32905</v>
      </c>
      <c r="K771" s="5"/>
    </row>
    <row r="772" spans="1:11" ht="14.5" customHeight="1" x14ac:dyDescent="0.15">
      <c r="A772" s="116">
        <v>81</v>
      </c>
      <c r="B772" s="399">
        <v>32933</v>
      </c>
      <c r="C772" s="16" t="s">
        <v>3330</v>
      </c>
      <c r="D772" s="16" t="s">
        <v>3331</v>
      </c>
      <c r="E772" s="116">
        <v>30</v>
      </c>
      <c r="F772" s="116">
        <v>5.2631999999999998E-2</v>
      </c>
      <c r="G772" s="116">
        <v>0</v>
      </c>
      <c r="H772" s="111">
        <v>7.1000000000000004E-3</v>
      </c>
      <c r="I772" s="111">
        <f t="shared" si="3"/>
        <v>4.5531999999999996E-2</v>
      </c>
      <c r="J772" s="399">
        <v>32933</v>
      </c>
      <c r="K772" s="5"/>
    </row>
    <row r="773" spans="1:11" ht="14.5" customHeight="1" x14ac:dyDescent="0.15">
      <c r="A773" s="116">
        <v>81</v>
      </c>
      <c r="B773" s="399">
        <v>32964</v>
      </c>
      <c r="C773" s="16" t="s">
        <v>3330</v>
      </c>
      <c r="D773" s="16" t="s">
        <v>3331</v>
      </c>
      <c r="E773" s="116">
        <v>27.75</v>
      </c>
      <c r="F773" s="116">
        <v>-7.4999999999999997E-2</v>
      </c>
      <c r="G773" s="116">
        <v>0</v>
      </c>
      <c r="H773" s="111">
        <v>7.4999999999999997E-3</v>
      </c>
      <c r="I773" s="111">
        <f t="shared" si="3"/>
        <v>-8.249999999999999E-2</v>
      </c>
      <c r="J773" s="399">
        <v>32964</v>
      </c>
      <c r="K773" s="5"/>
    </row>
    <row r="774" spans="1:11" ht="14.5" customHeight="1" x14ac:dyDescent="0.15">
      <c r="A774" s="116">
        <v>81</v>
      </c>
      <c r="B774" s="399">
        <v>32994</v>
      </c>
      <c r="C774" s="16" t="s">
        <v>3330</v>
      </c>
      <c r="D774" s="16" t="s">
        <v>3331</v>
      </c>
      <c r="E774" s="116">
        <v>28.75</v>
      </c>
      <c r="F774" s="116">
        <v>5.5135000000000003E-2</v>
      </c>
      <c r="G774" s="116">
        <v>0.53</v>
      </c>
      <c r="H774" s="111">
        <v>7.4999999999999997E-3</v>
      </c>
      <c r="I774" s="111">
        <f t="shared" si="3"/>
        <v>4.7635000000000004E-2</v>
      </c>
      <c r="J774" s="399">
        <v>32994</v>
      </c>
      <c r="K774" s="5"/>
    </row>
    <row r="775" spans="1:11" ht="14.5" customHeight="1" x14ac:dyDescent="0.15">
      <c r="A775" s="116">
        <v>81</v>
      </c>
      <c r="B775" s="399">
        <v>33025</v>
      </c>
      <c r="C775" s="16" t="s">
        <v>3330</v>
      </c>
      <c r="D775" s="16" t="s">
        <v>3331</v>
      </c>
      <c r="E775" s="116">
        <v>30.875</v>
      </c>
      <c r="F775" s="116">
        <v>7.3913000000000006E-2</v>
      </c>
      <c r="G775" s="116">
        <v>0</v>
      </c>
      <c r="H775" s="111">
        <v>6.7999999999999996E-3</v>
      </c>
      <c r="I775" s="111">
        <f t="shared" si="3"/>
        <v>6.7113000000000006E-2</v>
      </c>
      <c r="J775" s="399">
        <v>33025</v>
      </c>
      <c r="K775" s="5"/>
    </row>
    <row r="776" spans="1:11" ht="14.5" customHeight="1" x14ac:dyDescent="0.15">
      <c r="A776" s="116">
        <v>81</v>
      </c>
      <c r="B776" s="399">
        <v>33055</v>
      </c>
      <c r="C776" s="16" t="s">
        <v>3330</v>
      </c>
      <c r="D776" s="16" t="s">
        <v>3331</v>
      </c>
      <c r="E776" s="116">
        <v>29.5</v>
      </c>
      <c r="F776" s="116">
        <v>-4.4533999999999997E-2</v>
      </c>
      <c r="G776" s="116">
        <v>0</v>
      </c>
      <c r="H776" s="111">
        <v>7.4000000000000003E-3</v>
      </c>
      <c r="I776" s="111">
        <f t="shared" si="3"/>
        <v>-5.1933999999999994E-2</v>
      </c>
      <c r="J776" s="399">
        <v>33055</v>
      </c>
      <c r="K776" s="5"/>
    </row>
    <row r="777" spans="1:11" ht="14.5" customHeight="1" x14ac:dyDescent="0.15">
      <c r="A777" s="116">
        <v>81</v>
      </c>
      <c r="B777" s="399">
        <v>33086</v>
      </c>
      <c r="C777" s="16" t="s">
        <v>3330</v>
      </c>
      <c r="D777" s="16" t="s">
        <v>3331</v>
      </c>
      <c r="E777" s="116">
        <v>28.5</v>
      </c>
      <c r="F777" s="116">
        <v>-1.5932000000000002E-2</v>
      </c>
      <c r="G777" s="116">
        <v>0.53</v>
      </c>
      <c r="H777" s="111">
        <v>7.1000000000000004E-3</v>
      </c>
      <c r="I777" s="111">
        <f t="shared" si="3"/>
        <v>-2.3032000000000004E-2</v>
      </c>
      <c r="J777" s="399">
        <v>33086</v>
      </c>
      <c r="K777" s="5"/>
    </row>
    <row r="778" spans="1:11" ht="14.5" customHeight="1" x14ac:dyDescent="0.15">
      <c r="A778" s="116">
        <v>81</v>
      </c>
      <c r="B778" s="399">
        <v>33117</v>
      </c>
      <c r="C778" s="16" t="s">
        <v>3330</v>
      </c>
      <c r="D778" s="16" t="s">
        <v>3331</v>
      </c>
      <c r="E778" s="116">
        <v>26.75</v>
      </c>
      <c r="F778" s="116">
        <v>-6.1404E-2</v>
      </c>
      <c r="G778" s="116">
        <v>0</v>
      </c>
      <c r="H778" s="111">
        <v>6.8999999999999999E-3</v>
      </c>
      <c r="I778" s="111">
        <f t="shared" si="3"/>
        <v>-6.8304000000000004E-2</v>
      </c>
      <c r="J778" s="399">
        <v>33117</v>
      </c>
      <c r="K778" s="5"/>
    </row>
    <row r="779" spans="1:11" ht="14.5" customHeight="1" x14ac:dyDescent="0.15">
      <c r="A779" s="116">
        <v>81</v>
      </c>
      <c r="B779" s="399">
        <v>33147</v>
      </c>
      <c r="C779" s="16" t="s">
        <v>3330</v>
      </c>
      <c r="D779" s="16" t="s">
        <v>3331</v>
      </c>
      <c r="E779" s="116">
        <v>27.875</v>
      </c>
      <c r="F779" s="116">
        <v>4.2056000000000003E-2</v>
      </c>
      <c r="G779" s="116">
        <v>0</v>
      </c>
      <c r="H779" s="111">
        <v>8.0999999999999996E-3</v>
      </c>
      <c r="I779" s="111">
        <f t="shared" si="3"/>
        <v>3.3956E-2</v>
      </c>
      <c r="J779" s="399">
        <v>33147</v>
      </c>
      <c r="K779" s="5"/>
    </row>
    <row r="780" spans="1:11" ht="14.5" customHeight="1" x14ac:dyDescent="0.15">
      <c r="A780" s="116">
        <v>81</v>
      </c>
      <c r="B780" s="399">
        <v>33178</v>
      </c>
      <c r="C780" s="16" t="s">
        <v>3330</v>
      </c>
      <c r="D780" s="16" t="s">
        <v>3331</v>
      </c>
      <c r="E780" s="116">
        <v>28</v>
      </c>
      <c r="F780" s="116">
        <v>2.4215E-2</v>
      </c>
      <c r="G780" s="116">
        <v>0.55000000000000004</v>
      </c>
      <c r="H780" s="111">
        <v>7.1000000000000004E-3</v>
      </c>
      <c r="I780" s="111">
        <f t="shared" si="3"/>
        <v>1.7114999999999998E-2</v>
      </c>
      <c r="J780" s="399">
        <v>33178</v>
      </c>
      <c r="K780" s="5"/>
    </row>
    <row r="781" spans="1:11" ht="14.5" customHeight="1" x14ac:dyDescent="0.15">
      <c r="A781" s="116">
        <v>81</v>
      </c>
      <c r="B781" s="399">
        <v>33208</v>
      </c>
      <c r="C781" s="16" t="s">
        <v>3330</v>
      </c>
      <c r="D781" s="16" t="s">
        <v>3331</v>
      </c>
      <c r="E781" s="116">
        <v>-28.25</v>
      </c>
      <c r="F781" s="116">
        <v>8.9289999999999994E-3</v>
      </c>
      <c r="G781" s="116">
        <v>0</v>
      </c>
      <c r="H781" s="111">
        <v>7.1999999999999998E-3</v>
      </c>
      <c r="I781" s="111">
        <f t="shared" si="3"/>
        <v>1.7289999999999996E-3</v>
      </c>
      <c r="J781" s="399">
        <v>33208</v>
      </c>
      <c r="K781" s="5"/>
    </row>
    <row r="782" spans="1:11" ht="14.5" customHeight="1" x14ac:dyDescent="0.15">
      <c r="A782" s="116">
        <v>81</v>
      </c>
      <c r="B782" s="399">
        <v>33239</v>
      </c>
      <c r="C782" s="16" t="s">
        <v>3330</v>
      </c>
      <c r="D782" s="16" t="s">
        <v>3331</v>
      </c>
      <c r="E782" s="116">
        <v>28.625</v>
      </c>
      <c r="F782" s="116">
        <v>1.3273999999999999E-2</v>
      </c>
      <c r="G782" s="116">
        <v>0</v>
      </c>
      <c r="H782" s="111">
        <v>7.1000000000000004E-3</v>
      </c>
      <c r="I782" s="111">
        <f t="shared" si="3"/>
        <v>6.1739999999999989E-3</v>
      </c>
      <c r="J782" s="399">
        <v>33239</v>
      </c>
      <c r="K782" s="5"/>
    </row>
    <row r="783" spans="1:11" ht="14.5" customHeight="1" x14ac:dyDescent="0.15">
      <c r="A783" s="116">
        <v>81</v>
      </c>
      <c r="B783" s="399">
        <v>33270</v>
      </c>
      <c r="C783" s="16" t="s">
        <v>3330</v>
      </c>
      <c r="D783" s="16" t="s">
        <v>3331</v>
      </c>
      <c r="E783" s="116">
        <v>30.75</v>
      </c>
      <c r="F783" s="116">
        <v>9.3450000000000005E-2</v>
      </c>
      <c r="G783" s="116">
        <v>0.55000000000000004</v>
      </c>
      <c r="H783" s="111">
        <v>6.4000000000000003E-3</v>
      </c>
      <c r="I783" s="111">
        <f t="shared" si="3"/>
        <v>8.7050000000000002E-2</v>
      </c>
      <c r="J783" s="399">
        <v>33270</v>
      </c>
      <c r="K783" s="5"/>
    </row>
    <row r="784" spans="1:11" ht="14.5" customHeight="1" x14ac:dyDescent="0.15">
      <c r="A784" s="116">
        <v>81</v>
      </c>
      <c r="B784" s="399">
        <v>33298</v>
      </c>
      <c r="C784" s="16" t="s">
        <v>3330</v>
      </c>
      <c r="D784" s="16" t="s">
        <v>3331</v>
      </c>
      <c r="E784" s="116">
        <v>30.5</v>
      </c>
      <c r="F784" s="116">
        <v>-8.1300000000000001E-3</v>
      </c>
      <c r="G784" s="116">
        <v>0</v>
      </c>
      <c r="H784" s="111">
        <v>6.4000000000000003E-3</v>
      </c>
      <c r="I784" s="111">
        <f t="shared" si="3"/>
        <v>-1.4530000000000001E-2</v>
      </c>
      <c r="J784" s="399">
        <v>33298</v>
      </c>
      <c r="K784" s="5"/>
    </row>
    <row r="785" spans="1:11" ht="14.5" customHeight="1" x14ac:dyDescent="0.15">
      <c r="A785" s="116">
        <v>81</v>
      </c>
      <c r="B785" s="399">
        <v>33329</v>
      </c>
      <c r="C785" s="16" t="s">
        <v>3330</v>
      </c>
      <c r="D785" s="16" t="s">
        <v>3331</v>
      </c>
      <c r="E785" s="116">
        <v>31.25</v>
      </c>
      <c r="F785" s="116">
        <v>2.4590000000000001E-2</v>
      </c>
      <c r="G785" s="116">
        <v>0</v>
      </c>
      <c r="H785" s="111">
        <v>7.6E-3</v>
      </c>
      <c r="I785" s="111">
        <f t="shared" si="3"/>
        <v>1.6990000000000002E-2</v>
      </c>
      <c r="J785" s="399">
        <v>33329</v>
      </c>
      <c r="K785" s="5"/>
    </row>
    <row r="786" spans="1:11" ht="14.5" customHeight="1" x14ac:dyDescent="0.15">
      <c r="A786" s="116">
        <v>81</v>
      </c>
      <c r="B786" s="399">
        <v>33359</v>
      </c>
      <c r="C786" s="16" t="s">
        <v>3330</v>
      </c>
      <c r="D786" s="16" t="s">
        <v>3331</v>
      </c>
      <c r="E786" s="116">
        <v>31.5</v>
      </c>
      <c r="F786" s="116">
        <v>2.5600000000000001E-2</v>
      </c>
      <c r="G786" s="116">
        <v>0.55000000000000004</v>
      </c>
      <c r="H786" s="111">
        <v>6.7999999999999996E-3</v>
      </c>
      <c r="I786" s="111">
        <f t="shared" si="3"/>
        <v>1.8800000000000001E-2</v>
      </c>
      <c r="J786" s="399">
        <v>33359</v>
      </c>
      <c r="K786" s="5"/>
    </row>
    <row r="787" spans="1:11" ht="14.5" customHeight="1" x14ac:dyDescent="0.15">
      <c r="A787" s="116">
        <v>81</v>
      </c>
      <c r="B787" s="399">
        <v>33390</v>
      </c>
      <c r="C787" s="16" t="s">
        <v>3330</v>
      </c>
      <c r="D787" s="16" t="s">
        <v>3331</v>
      </c>
      <c r="E787" s="116">
        <v>30</v>
      </c>
      <c r="F787" s="116">
        <v>-4.7619000000000002E-2</v>
      </c>
      <c r="G787" s="116">
        <v>0</v>
      </c>
      <c r="H787" s="111">
        <v>6.3E-3</v>
      </c>
      <c r="I787" s="111">
        <f t="shared" si="3"/>
        <v>-5.3919000000000002E-2</v>
      </c>
      <c r="J787" s="399">
        <v>33390</v>
      </c>
      <c r="K787" s="5"/>
    </row>
    <row r="788" spans="1:11" ht="14.5" customHeight="1" x14ac:dyDescent="0.15">
      <c r="A788" s="116">
        <v>81</v>
      </c>
      <c r="B788" s="399">
        <v>33420</v>
      </c>
      <c r="C788" s="16" t="s">
        <v>3330</v>
      </c>
      <c r="D788" s="16" t="s">
        <v>3331</v>
      </c>
      <c r="E788" s="116">
        <v>33</v>
      </c>
      <c r="F788" s="116">
        <v>0.1</v>
      </c>
      <c r="G788" s="116">
        <v>0</v>
      </c>
      <c r="H788" s="111">
        <v>7.6E-3</v>
      </c>
      <c r="I788" s="111">
        <f t="shared" si="3"/>
        <v>9.240000000000001E-2</v>
      </c>
      <c r="J788" s="399">
        <v>33420</v>
      </c>
      <c r="K788" s="5"/>
    </row>
    <row r="789" spans="1:11" ht="14.5" customHeight="1" x14ac:dyDescent="0.15">
      <c r="A789" s="116">
        <v>81</v>
      </c>
      <c r="B789" s="399">
        <v>33451</v>
      </c>
      <c r="C789" s="16" t="s">
        <v>3330</v>
      </c>
      <c r="D789" s="16" t="s">
        <v>3331</v>
      </c>
      <c r="E789" s="116">
        <v>32.75</v>
      </c>
      <c r="F789" s="116">
        <v>9.0910000000000001E-3</v>
      </c>
      <c r="G789" s="116">
        <v>0.55000000000000004</v>
      </c>
      <c r="H789" s="111">
        <v>6.7999999999999996E-3</v>
      </c>
      <c r="I789" s="111">
        <f t="shared" si="3"/>
        <v>2.2910000000000005E-3</v>
      </c>
      <c r="J789" s="399">
        <v>33451</v>
      </c>
      <c r="K789" s="5"/>
    </row>
    <row r="790" spans="1:11" ht="14.5" customHeight="1" x14ac:dyDescent="0.15">
      <c r="A790" s="116">
        <v>81</v>
      </c>
      <c r="B790" s="399">
        <v>33482</v>
      </c>
      <c r="C790" s="16" t="s">
        <v>3330</v>
      </c>
      <c r="D790" s="16" t="s">
        <v>3331</v>
      </c>
      <c r="E790" s="116">
        <v>32.5</v>
      </c>
      <c r="F790" s="116">
        <v>-7.6340000000000002E-3</v>
      </c>
      <c r="G790" s="116">
        <v>0</v>
      </c>
      <c r="H790" s="111">
        <v>6.7999999999999996E-3</v>
      </c>
      <c r="I790" s="111">
        <f t="shared" si="3"/>
        <v>-1.4433999999999999E-2</v>
      </c>
      <c r="J790" s="399">
        <v>33482</v>
      </c>
      <c r="K790" s="5"/>
    </row>
    <row r="791" spans="1:11" ht="14.5" customHeight="1" x14ac:dyDescent="0.15">
      <c r="A791" s="116">
        <v>81</v>
      </c>
      <c r="B791" s="399">
        <v>33512</v>
      </c>
      <c r="C791" s="16" t="s">
        <v>3330</v>
      </c>
      <c r="D791" s="16" t="s">
        <v>3331</v>
      </c>
      <c r="E791" s="116">
        <v>35</v>
      </c>
      <c r="F791" s="116">
        <v>7.6923000000000005E-2</v>
      </c>
      <c r="G791" s="116">
        <v>0</v>
      </c>
      <c r="H791" s="111">
        <v>6.4999999999999997E-3</v>
      </c>
      <c r="I791" s="111">
        <f t="shared" si="3"/>
        <v>7.0422999999999999E-2</v>
      </c>
      <c r="J791" s="399">
        <v>33512</v>
      </c>
      <c r="K791" s="5"/>
    </row>
    <row r="792" spans="1:11" ht="14.5" customHeight="1" x14ac:dyDescent="0.15">
      <c r="A792" s="116">
        <v>81</v>
      </c>
      <c r="B792" s="399">
        <v>33543</v>
      </c>
      <c r="C792" s="16" t="s">
        <v>3330</v>
      </c>
      <c r="D792" s="16" t="s">
        <v>3331</v>
      </c>
      <c r="E792" s="116">
        <v>34.5</v>
      </c>
      <c r="F792" s="116">
        <v>1.4289999999999999E-3</v>
      </c>
      <c r="G792" s="116">
        <v>0.55000000000000004</v>
      </c>
      <c r="H792" s="111">
        <v>6.0000000000000001E-3</v>
      </c>
      <c r="I792" s="111">
        <f t="shared" si="3"/>
        <v>-4.5710000000000004E-3</v>
      </c>
      <c r="J792" s="399">
        <v>33543</v>
      </c>
      <c r="K792" s="5"/>
    </row>
    <row r="793" spans="1:11" ht="14.5" customHeight="1" x14ac:dyDescent="0.15">
      <c r="A793" s="116">
        <v>81</v>
      </c>
      <c r="B793" s="399">
        <v>33573</v>
      </c>
      <c r="C793" s="16" t="s">
        <v>3330</v>
      </c>
      <c r="D793" s="16" t="s">
        <v>3331</v>
      </c>
      <c r="E793" s="116">
        <v>33.5</v>
      </c>
      <c r="F793" s="116">
        <v>-2.8986000000000001E-2</v>
      </c>
      <c r="G793" s="116">
        <v>0</v>
      </c>
      <c r="H793" s="111">
        <v>6.7999999999999996E-3</v>
      </c>
      <c r="I793" s="111">
        <f t="shared" si="3"/>
        <v>-3.5785999999999998E-2</v>
      </c>
      <c r="J793" s="399">
        <v>33573</v>
      </c>
      <c r="K793" s="5"/>
    </row>
    <row r="794" spans="1:11" ht="14.5" customHeight="1" x14ac:dyDescent="0.15">
      <c r="A794" s="116">
        <v>81</v>
      </c>
      <c r="B794" s="399">
        <v>33604</v>
      </c>
      <c r="C794" s="16" t="s">
        <v>3330</v>
      </c>
      <c r="D794" s="16" t="s">
        <v>3331</v>
      </c>
      <c r="E794" s="116">
        <v>33.75</v>
      </c>
      <c r="F794" s="116">
        <v>7.463E-3</v>
      </c>
      <c r="G794" s="116">
        <v>0</v>
      </c>
      <c r="H794" s="111">
        <v>6.1000000000000004E-3</v>
      </c>
      <c r="I794" s="111">
        <f t="shared" si="3"/>
        <v>1.3629999999999996E-3</v>
      </c>
      <c r="J794" s="399">
        <v>33604</v>
      </c>
      <c r="K794" s="5"/>
    </row>
    <row r="795" spans="1:11" ht="14.5" customHeight="1" x14ac:dyDescent="0.15">
      <c r="A795" s="116">
        <v>81</v>
      </c>
      <c r="B795" s="399">
        <v>33635</v>
      </c>
      <c r="C795" s="16" t="s">
        <v>3330</v>
      </c>
      <c r="D795" s="16" t="s">
        <v>3331</v>
      </c>
      <c r="E795" s="116">
        <v>35</v>
      </c>
      <c r="F795" s="116">
        <v>5.4073999999999997E-2</v>
      </c>
      <c r="G795" s="116">
        <v>0.57499999999999996</v>
      </c>
      <c r="H795" s="111">
        <v>5.8999999999999999E-3</v>
      </c>
      <c r="I795" s="111">
        <f t="shared" si="3"/>
        <v>4.8173999999999995E-2</v>
      </c>
      <c r="J795" s="399">
        <v>33635</v>
      </c>
      <c r="K795" s="5"/>
    </row>
    <row r="796" spans="1:11" ht="14.5" customHeight="1" x14ac:dyDescent="0.15">
      <c r="A796" s="116">
        <v>81</v>
      </c>
      <c r="B796" s="399">
        <v>33664</v>
      </c>
      <c r="C796" s="16" t="s">
        <v>3330</v>
      </c>
      <c r="D796" s="16" t="s">
        <v>3331</v>
      </c>
      <c r="E796" s="116">
        <v>34</v>
      </c>
      <c r="F796" s="116">
        <v>-2.8570999999999999E-2</v>
      </c>
      <c r="G796" s="116">
        <v>0</v>
      </c>
      <c r="H796" s="111">
        <v>6.7000000000000002E-3</v>
      </c>
      <c r="I796" s="111">
        <f t="shared" si="3"/>
        <v>-3.5270999999999997E-2</v>
      </c>
      <c r="J796" s="399">
        <v>33664</v>
      </c>
      <c r="K796" s="5"/>
    </row>
    <row r="797" spans="1:11" ht="14.5" customHeight="1" x14ac:dyDescent="0.15">
      <c r="A797" s="116">
        <v>81</v>
      </c>
      <c r="B797" s="399">
        <v>33695</v>
      </c>
      <c r="C797" s="16" t="s">
        <v>3330</v>
      </c>
      <c r="D797" s="16" t="s">
        <v>3331</v>
      </c>
      <c r="E797" s="116">
        <v>33</v>
      </c>
      <c r="F797" s="116">
        <v>-2.9412000000000001E-2</v>
      </c>
      <c r="G797" s="116">
        <v>0</v>
      </c>
      <c r="H797" s="111">
        <v>6.4999999999999997E-3</v>
      </c>
      <c r="I797" s="111">
        <f t="shared" si="3"/>
        <v>-3.5911999999999999E-2</v>
      </c>
      <c r="J797" s="399">
        <v>33695</v>
      </c>
      <c r="K797" s="5"/>
    </row>
    <row r="798" spans="1:11" ht="14.5" customHeight="1" x14ac:dyDescent="0.15">
      <c r="A798" s="116">
        <v>81</v>
      </c>
      <c r="B798" s="399">
        <v>33725</v>
      </c>
      <c r="C798" s="16" t="s">
        <v>3330</v>
      </c>
      <c r="D798" s="16" t="s">
        <v>3331</v>
      </c>
      <c r="E798" s="116">
        <v>34.25</v>
      </c>
      <c r="F798" s="116">
        <v>5.5302999999999998E-2</v>
      </c>
      <c r="G798" s="116">
        <v>0.57499999999999996</v>
      </c>
      <c r="H798" s="111">
        <v>6.1000000000000004E-3</v>
      </c>
      <c r="I798" s="111">
        <f t="shared" si="3"/>
        <v>4.9202999999999997E-2</v>
      </c>
      <c r="J798" s="399">
        <v>33725</v>
      </c>
      <c r="K798" s="5"/>
    </row>
    <row r="799" spans="1:11" ht="14.5" customHeight="1" x14ac:dyDescent="0.15">
      <c r="A799" s="116">
        <v>81</v>
      </c>
      <c r="B799" s="399">
        <v>33756</v>
      </c>
      <c r="C799" s="16" t="s">
        <v>3330</v>
      </c>
      <c r="D799" s="16" t="s">
        <v>3331</v>
      </c>
      <c r="E799" s="116">
        <v>35.75</v>
      </c>
      <c r="F799" s="116">
        <v>4.3796000000000002E-2</v>
      </c>
      <c r="G799" s="116">
        <v>0</v>
      </c>
      <c r="H799" s="111">
        <v>6.7000000000000002E-3</v>
      </c>
      <c r="I799" s="111">
        <f t="shared" si="3"/>
        <v>3.7096000000000004E-2</v>
      </c>
      <c r="J799" s="399">
        <v>33756</v>
      </c>
      <c r="K799" s="5"/>
    </row>
    <row r="800" spans="1:11" ht="14.5" customHeight="1" x14ac:dyDescent="0.15">
      <c r="A800" s="116">
        <v>81</v>
      </c>
      <c r="B800" s="399">
        <v>33786</v>
      </c>
      <c r="C800" s="16" t="s">
        <v>3330</v>
      </c>
      <c r="D800" s="16" t="s">
        <v>3331</v>
      </c>
      <c r="E800" s="116">
        <v>37.25</v>
      </c>
      <c r="F800" s="116">
        <v>4.1958000000000002E-2</v>
      </c>
      <c r="G800" s="116">
        <v>0</v>
      </c>
      <c r="H800" s="111">
        <v>6.3E-3</v>
      </c>
      <c r="I800" s="111">
        <f t="shared" si="3"/>
        <v>3.5658000000000002E-2</v>
      </c>
      <c r="J800" s="399">
        <v>33786</v>
      </c>
      <c r="K800" s="5"/>
    </row>
    <row r="801" spans="1:11" ht="14.5" customHeight="1" x14ac:dyDescent="0.15">
      <c r="A801" s="116">
        <v>81</v>
      </c>
      <c r="B801" s="399">
        <v>33817</v>
      </c>
      <c r="C801" s="16" t="s">
        <v>3330</v>
      </c>
      <c r="D801" s="16" t="s">
        <v>3331</v>
      </c>
      <c r="E801" s="116">
        <v>39.25</v>
      </c>
      <c r="F801" s="116">
        <v>6.9127999999999995E-2</v>
      </c>
      <c r="G801" s="116">
        <v>0.57499999999999996</v>
      </c>
      <c r="H801" s="111">
        <v>6.0000000000000001E-3</v>
      </c>
      <c r="I801" s="111">
        <f t="shared" si="3"/>
        <v>6.312799999999999E-2</v>
      </c>
      <c r="J801" s="399">
        <v>33817</v>
      </c>
      <c r="K801" s="5"/>
    </row>
    <row r="802" spans="1:11" ht="14.5" customHeight="1" x14ac:dyDescent="0.15">
      <c r="A802" s="116">
        <v>81</v>
      </c>
      <c r="B802" s="399">
        <v>33848</v>
      </c>
      <c r="C802" s="16" t="s">
        <v>3330</v>
      </c>
      <c r="D802" s="16" t="s">
        <v>3331</v>
      </c>
      <c r="E802" s="116">
        <v>38</v>
      </c>
      <c r="F802" s="116">
        <v>-3.1847E-2</v>
      </c>
      <c r="G802" s="116">
        <v>0</v>
      </c>
      <c r="H802" s="111">
        <v>5.7999999999999996E-3</v>
      </c>
      <c r="I802" s="111">
        <f t="shared" si="3"/>
        <v>-3.7647E-2</v>
      </c>
      <c r="J802" s="399">
        <v>33848</v>
      </c>
      <c r="K802" s="5"/>
    </row>
    <row r="803" spans="1:11" ht="14.5" customHeight="1" x14ac:dyDescent="0.15">
      <c r="A803" s="116">
        <v>81</v>
      </c>
      <c r="B803" s="399">
        <v>33878</v>
      </c>
      <c r="C803" s="16" t="s">
        <v>3330</v>
      </c>
      <c r="D803" s="16" t="s">
        <v>3331</v>
      </c>
      <c r="E803" s="116">
        <v>-39.125</v>
      </c>
      <c r="F803" s="116">
        <v>2.9604999999999999E-2</v>
      </c>
      <c r="G803" s="116">
        <v>0</v>
      </c>
      <c r="H803" s="111">
        <v>5.7000000000000002E-3</v>
      </c>
      <c r="I803" s="111">
        <f t="shared" si="3"/>
        <v>2.3904999999999999E-2</v>
      </c>
      <c r="J803" s="399">
        <v>33878</v>
      </c>
      <c r="K803" s="5"/>
    </row>
    <row r="804" spans="1:11" ht="14.5" customHeight="1" x14ac:dyDescent="0.15">
      <c r="A804" s="116">
        <v>81</v>
      </c>
      <c r="B804" s="399">
        <v>33909</v>
      </c>
      <c r="C804" s="16" t="s">
        <v>3330</v>
      </c>
      <c r="D804" s="16" t="s">
        <v>3331</v>
      </c>
      <c r="E804" s="116">
        <v>39.75</v>
      </c>
      <c r="F804" s="116">
        <v>3.0671E-2</v>
      </c>
      <c r="G804" s="116">
        <v>0.57499999999999996</v>
      </c>
      <c r="H804" s="111">
        <v>6.1000000000000004E-3</v>
      </c>
      <c r="I804" s="111">
        <f t="shared" si="3"/>
        <v>2.4570999999999999E-2</v>
      </c>
      <c r="J804" s="399">
        <v>33909</v>
      </c>
      <c r="K804" s="5"/>
    </row>
    <row r="805" spans="1:11" ht="14.5" customHeight="1" x14ac:dyDescent="0.15">
      <c r="A805" s="116">
        <v>81</v>
      </c>
      <c r="B805" s="399">
        <v>33939</v>
      </c>
      <c r="C805" s="16" t="s">
        <v>3330</v>
      </c>
      <c r="D805" s="16" t="s">
        <v>3331</v>
      </c>
      <c r="E805" s="116">
        <v>40</v>
      </c>
      <c r="F805" s="116">
        <v>6.2890000000000003E-3</v>
      </c>
      <c r="G805" s="116">
        <v>0</v>
      </c>
      <c r="H805" s="111">
        <v>6.3E-3</v>
      </c>
      <c r="I805" s="111">
        <f t="shared" si="3"/>
        <v>-1.0999999999999725E-5</v>
      </c>
      <c r="J805" s="399">
        <v>33939</v>
      </c>
      <c r="K805" s="5"/>
    </row>
    <row r="806" spans="1:11" ht="14.5" customHeight="1" x14ac:dyDescent="0.15">
      <c r="A806" s="116">
        <v>81</v>
      </c>
      <c r="B806" s="399">
        <v>33970</v>
      </c>
      <c r="C806" s="16" t="s">
        <v>3330</v>
      </c>
      <c r="D806" s="16" t="s">
        <v>3331</v>
      </c>
      <c r="E806" s="116">
        <v>40.5</v>
      </c>
      <c r="F806" s="116">
        <v>1.2500000000000001E-2</v>
      </c>
      <c r="G806" s="116">
        <v>0</v>
      </c>
      <c r="H806" s="111">
        <v>5.8999999999999999E-3</v>
      </c>
      <c r="I806" s="111">
        <f t="shared" si="3"/>
        <v>6.6000000000000008E-3</v>
      </c>
      <c r="J806" s="399">
        <v>33970</v>
      </c>
      <c r="K806" s="5"/>
    </row>
    <row r="807" spans="1:11" ht="14.5" customHeight="1" x14ac:dyDescent="0.15">
      <c r="A807" s="116">
        <v>81</v>
      </c>
      <c r="B807" s="399">
        <v>34001</v>
      </c>
      <c r="C807" s="16" t="s">
        <v>3330</v>
      </c>
      <c r="D807" s="16" t="s">
        <v>3331</v>
      </c>
      <c r="E807" s="116">
        <v>42.5</v>
      </c>
      <c r="F807" s="116">
        <v>6.3579999999999998E-2</v>
      </c>
      <c r="G807" s="116">
        <v>0.57499999999999996</v>
      </c>
      <c r="H807" s="111">
        <v>5.4999999999999997E-3</v>
      </c>
      <c r="I807" s="111">
        <f t="shared" si="3"/>
        <v>5.808E-2</v>
      </c>
      <c r="J807" s="399">
        <v>34001</v>
      </c>
      <c r="K807" s="5"/>
    </row>
    <row r="808" spans="1:11" ht="14.5" customHeight="1" x14ac:dyDescent="0.15">
      <c r="A808" s="116">
        <v>81</v>
      </c>
      <c r="B808" s="399">
        <v>34029</v>
      </c>
      <c r="C808" s="16" t="s">
        <v>3330</v>
      </c>
      <c r="D808" s="16" t="s">
        <v>3331</v>
      </c>
      <c r="E808" s="116">
        <v>43.5</v>
      </c>
      <c r="F808" s="116">
        <v>2.3529000000000001E-2</v>
      </c>
      <c r="G808" s="116">
        <v>0</v>
      </c>
      <c r="H808" s="111">
        <v>6.3E-3</v>
      </c>
      <c r="I808" s="111">
        <f t="shared" si="3"/>
        <v>1.7229000000000001E-2</v>
      </c>
      <c r="J808" s="399">
        <v>34029</v>
      </c>
      <c r="K808" s="5"/>
    </row>
    <row r="809" spans="1:11" ht="14.5" customHeight="1" x14ac:dyDescent="0.15">
      <c r="A809" s="116">
        <v>81</v>
      </c>
      <c r="B809" s="399">
        <v>34060</v>
      </c>
      <c r="C809" s="16" t="s">
        <v>3330</v>
      </c>
      <c r="D809" s="16" t="s">
        <v>3331</v>
      </c>
      <c r="E809" s="116">
        <v>47.25</v>
      </c>
      <c r="F809" s="116">
        <v>8.6207000000000006E-2</v>
      </c>
      <c r="G809" s="116">
        <v>0</v>
      </c>
      <c r="H809" s="111">
        <v>5.7000000000000002E-3</v>
      </c>
      <c r="I809" s="111">
        <f t="shared" si="3"/>
        <v>8.0507000000000009E-2</v>
      </c>
      <c r="J809" s="399">
        <v>34060</v>
      </c>
      <c r="K809" s="5"/>
    </row>
    <row r="810" spans="1:11" ht="14.5" customHeight="1" x14ac:dyDescent="0.15">
      <c r="A810" s="116">
        <v>81</v>
      </c>
      <c r="B810" s="399">
        <v>34090</v>
      </c>
      <c r="C810" s="16" t="s">
        <v>3330</v>
      </c>
      <c r="D810" s="16" t="s">
        <v>3331</v>
      </c>
      <c r="E810" s="116">
        <v>46.75</v>
      </c>
      <c r="F810" s="116">
        <v>2.1159999999999998E-3</v>
      </c>
      <c r="G810" s="116">
        <v>0.6</v>
      </c>
      <c r="H810" s="111">
        <v>5.1999999999999998E-3</v>
      </c>
      <c r="I810" s="111">
        <f t="shared" si="3"/>
        <v>-3.0839999999999999E-3</v>
      </c>
      <c r="J810" s="399">
        <v>34090</v>
      </c>
      <c r="K810" s="5"/>
    </row>
    <row r="811" spans="1:11" ht="14.5" customHeight="1" x14ac:dyDescent="0.15">
      <c r="A811" s="116">
        <v>81</v>
      </c>
      <c r="B811" s="399">
        <v>34121</v>
      </c>
      <c r="C811" s="16" t="s">
        <v>3330</v>
      </c>
      <c r="D811" s="16" t="s">
        <v>3332</v>
      </c>
      <c r="E811" s="116">
        <v>44</v>
      </c>
      <c r="F811" s="116">
        <v>-5.8824000000000001E-2</v>
      </c>
      <c r="G811" s="116">
        <v>0</v>
      </c>
      <c r="H811" s="111">
        <v>6.1999999999999998E-3</v>
      </c>
      <c r="I811" s="111">
        <f t="shared" si="3"/>
        <v>-6.5023999999999998E-2</v>
      </c>
      <c r="J811" s="399">
        <v>34121</v>
      </c>
      <c r="K811" s="5"/>
    </row>
    <row r="812" spans="1:11" ht="14.5" customHeight="1" x14ac:dyDescent="0.15">
      <c r="A812" s="116">
        <v>81</v>
      </c>
      <c r="B812" s="399">
        <v>34151</v>
      </c>
      <c r="C812" s="16" t="s">
        <v>3330</v>
      </c>
      <c r="D812" s="16" t="s">
        <v>3332</v>
      </c>
      <c r="E812" s="116">
        <v>43.75</v>
      </c>
      <c r="F812" s="116">
        <v>-5.6820000000000004E-3</v>
      </c>
      <c r="G812" s="116">
        <v>0</v>
      </c>
      <c r="H812" s="111">
        <v>5.4000000000000003E-3</v>
      </c>
      <c r="I812" s="111">
        <f t="shared" si="3"/>
        <v>-1.1082000000000002E-2</v>
      </c>
      <c r="J812" s="399">
        <v>34151</v>
      </c>
      <c r="K812" s="5"/>
    </row>
    <row r="813" spans="1:11" ht="14.5" customHeight="1" x14ac:dyDescent="0.15">
      <c r="A813" s="116">
        <v>81</v>
      </c>
      <c r="B813" s="399">
        <v>34182</v>
      </c>
      <c r="C813" s="16" t="s">
        <v>3330</v>
      </c>
      <c r="D813" s="16" t="s">
        <v>3332</v>
      </c>
      <c r="E813" s="116">
        <v>47.5</v>
      </c>
      <c r="F813" s="116">
        <v>9.9429000000000003E-2</v>
      </c>
      <c r="G813" s="116">
        <v>0.6</v>
      </c>
      <c r="H813" s="111">
        <v>5.5999999999999999E-3</v>
      </c>
      <c r="I813" s="111">
        <f t="shared" si="3"/>
        <v>9.382900000000001E-2</v>
      </c>
      <c r="J813" s="399">
        <v>34182</v>
      </c>
      <c r="K813" s="5"/>
    </row>
    <row r="814" spans="1:11" ht="14.5" customHeight="1" x14ac:dyDescent="0.15">
      <c r="A814" s="116">
        <v>81</v>
      </c>
      <c r="B814" s="399">
        <v>34213</v>
      </c>
      <c r="C814" s="16" t="s">
        <v>3330</v>
      </c>
      <c r="D814" s="16" t="s">
        <v>3332</v>
      </c>
      <c r="E814" s="116">
        <v>47.25</v>
      </c>
      <c r="F814" s="116">
        <v>-5.2630000000000003E-3</v>
      </c>
      <c r="G814" s="116">
        <v>0</v>
      </c>
      <c r="H814" s="111">
        <v>5.0000000000000001E-3</v>
      </c>
      <c r="I814" s="111">
        <f t="shared" si="3"/>
        <v>-1.0263000000000001E-2</v>
      </c>
      <c r="J814" s="399">
        <v>34213</v>
      </c>
      <c r="K814" s="5"/>
    </row>
    <row r="815" spans="1:11" ht="14.5" customHeight="1" x14ac:dyDescent="0.15">
      <c r="A815" s="116">
        <v>81</v>
      </c>
      <c r="B815" s="399">
        <v>34243</v>
      </c>
      <c r="C815" s="16" t="s">
        <v>3330</v>
      </c>
      <c r="D815" s="16" t="s">
        <v>3332</v>
      </c>
      <c r="E815" s="116">
        <v>22.75</v>
      </c>
      <c r="F815" s="116">
        <v>-3.7037E-2</v>
      </c>
      <c r="G815" s="116">
        <v>0</v>
      </c>
      <c r="H815" s="111">
        <v>4.8999999999999998E-3</v>
      </c>
      <c r="I815" s="111">
        <f t="shared" si="3"/>
        <v>-4.1937000000000002E-2</v>
      </c>
      <c r="J815" s="399">
        <v>34243</v>
      </c>
      <c r="K815" s="5"/>
    </row>
    <row r="816" spans="1:11" ht="14.5" customHeight="1" x14ac:dyDescent="0.15">
      <c r="A816" s="116">
        <v>81</v>
      </c>
      <c r="B816" s="399">
        <v>34274</v>
      </c>
      <c r="C816" s="16" t="s">
        <v>3330</v>
      </c>
      <c r="D816" s="16" t="s">
        <v>3332</v>
      </c>
      <c r="E816" s="116">
        <v>22.875</v>
      </c>
      <c r="F816" s="116">
        <v>1.8681E-2</v>
      </c>
      <c r="G816" s="116">
        <v>0.3</v>
      </c>
      <c r="H816" s="111">
        <v>5.3E-3</v>
      </c>
      <c r="I816" s="111">
        <f t="shared" si="3"/>
        <v>1.3381000000000001E-2</v>
      </c>
      <c r="J816" s="399">
        <v>34274</v>
      </c>
      <c r="K816" s="5"/>
    </row>
    <row r="817" spans="1:11" ht="14.5" customHeight="1" x14ac:dyDescent="0.15">
      <c r="A817" s="116">
        <v>81</v>
      </c>
      <c r="B817" s="399">
        <v>34304</v>
      </c>
      <c r="C817" s="16" t="s">
        <v>3330</v>
      </c>
      <c r="D817" s="16" t="s">
        <v>3332</v>
      </c>
      <c r="E817" s="116">
        <v>21.875</v>
      </c>
      <c r="F817" s="116">
        <v>-4.3715999999999998E-2</v>
      </c>
      <c r="G817" s="116">
        <v>0</v>
      </c>
      <c r="H817" s="111">
        <v>5.4999999999999997E-3</v>
      </c>
      <c r="I817" s="111">
        <f t="shared" si="3"/>
        <v>-4.9215999999999996E-2</v>
      </c>
      <c r="J817" s="399">
        <v>34304</v>
      </c>
      <c r="K817" s="5"/>
    </row>
    <row r="818" spans="1:11" ht="14.5" customHeight="1" x14ac:dyDescent="0.15">
      <c r="A818" s="116">
        <v>81</v>
      </c>
      <c r="B818" s="399">
        <v>34335</v>
      </c>
      <c r="C818" s="16" t="s">
        <v>3330</v>
      </c>
      <c r="D818" s="16" t="s">
        <v>3332</v>
      </c>
      <c r="E818" s="116">
        <v>19.125</v>
      </c>
      <c r="F818" s="116">
        <v>-0.12571399999999999</v>
      </c>
      <c r="G818" s="116">
        <v>0</v>
      </c>
      <c r="H818" s="111">
        <v>5.4999999999999997E-3</v>
      </c>
      <c r="I818" s="111">
        <f t="shared" si="3"/>
        <v>-0.131214</v>
      </c>
      <c r="J818" s="399">
        <v>34335</v>
      </c>
      <c r="K818" s="5"/>
    </row>
    <row r="819" spans="1:11" ht="14.5" customHeight="1" x14ac:dyDescent="0.15">
      <c r="A819" s="116">
        <v>81</v>
      </c>
      <c r="B819" s="399">
        <v>34366</v>
      </c>
      <c r="C819" s="16" t="s">
        <v>3330</v>
      </c>
      <c r="D819" s="16" t="s">
        <v>3332</v>
      </c>
      <c r="E819" s="116">
        <v>17.375</v>
      </c>
      <c r="F819" s="116">
        <v>-7.5816999999999996E-2</v>
      </c>
      <c r="G819" s="116">
        <v>0.3</v>
      </c>
      <c r="H819" s="111">
        <v>4.8999999999999998E-3</v>
      </c>
      <c r="I819" s="111">
        <f t="shared" si="3"/>
        <v>-8.0716999999999997E-2</v>
      </c>
      <c r="J819" s="399">
        <v>34366</v>
      </c>
      <c r="K819" s="5"/>
    </row>
    <row r="820" spans="1:11" ht="14.5" customHeight="1" x14ac:dyDescent="0.15">
      <c r="A820" s="116">
        <v>81</v>
      </c>
      <c r="B820" s="399">
        <v>34394</v>
      </c>
      <c r="C820" s="16" t="s">
        <v>3330</v>
      </c>
      <c r="D820" s="16" t="s">
        <v>3332</v>
      </c>
      <c r="E820" s="116">
        <v>18.5</v>
      </c>
      <c r="F820" s="116">
        <v>6.4748E-2</v>
      </c>
      <c r="G820" s="116">
        <v>0</v>
      </c>
      <c r="H820" s="111">
        <v>5.7999999999999996E-3</v>
      </c>
      <c r="I820" s="111">
        <f t="shared" si="3"/>
        <v>5.8948E-2</v>
      </c>
      <c r="J820" s="399">
        <v>34394</v>
      </c>
      <c r="K820" s="5"/>
    </row>
    <row r="821" spans="1:11" ht="14.5" customHeight="1" x14ac:dyDescent="0.15">
      <c r="A821" s="116">
        <v>81</v>
      </c>
      <c r="B821" s="399">
        <v>34425</v>
      </c>
      <c r="C821" s="16" t="s">
        <v>3330</v>
      </c>
      <c r="D821" s="16" t="s">
        <v>3332</v>
      </c>
      <c r="E821" s="116">
        <v>19.75</v>
      </c>
      <c r="F821" s="116">
        <v>6.7568000000000003E-2</v>
      </c>
      <c r="G821" s="116">
        <v>0</v>
      </c>
      <c r="H821" s="111">
        <v>5.7000000000000002E-3</v>
      </c>
      <c r="I821" s="111">
        <f t="shared" si="3"/>
        <v>6.1868000000000006E-2</v>
      </c>
      <c r="J821" s="399">
        <v>34425</v>
      </c>
      <c r="K821" s="5"/>
    </row>
    <row r="822" spans="1:11" ht="14.5" customHeight="1" x14ac:dyDescent="0.15">
      <c r="A822" s="116">
        <v>81</v>
      </c>
      <c r="B822" s="399">
        <v>34455</v>
      </c>
      <c r="C822" s="16" t="s">
        <v>3330</v>
      </c>
      <c r="D822" s="16" t="s">
        <v>3332</v>
      </c>
      <c r="E822" s="116">
        <v>18.375</v>
      </c>
      <c r="F822" s="116">
        <v>-5.4429999999999999E-2</v>
      </c>
      <c r="G822" s="116">
        <v>0.3</v>
      </c>
      <c r="H822" s="111">
        <v>6.3E-3</v>
      </c>
      <c r="I822" s="111">
        <f t="shared" ref="I822:I885" si="4">F822-H822</f>
        <v>-6.0729999999999999E-2</v>
      </c>
      <c r="J822" s="399">
        <v>34455</v>
      </c>
      <c r="K822" s="5"/>
    </row>
    <row r="823" spans="1:11" ht="14.5" customHeight="1" x14ac:dyDescent="0.15">
      <c r="A823" s="116">
        <v>81</v>
      </c>
      <c r="B823" s="399">
        <v>34486</v>
      </c>
      <c r="C823" s="16" t="s">
        <v>3330</v>
      </c>
      <c r="D823" s="16" t="s">
        <v>3332</v>
      </c>
      <c r="E823" s="116">
        <v>18.75</v>
      </c>
      <c r="F823" s="116">
        <v>2.0407999999999999E-2</v>
      </c>
      <c r="G823" s="116">
        <v>0</v>
      </c>
      <c r="H823" s="111">
        <v>6.1000000000000004E-3</v>
      </c>
      <c r="I823" s="111">
        <f t="shared" si="4"/>
        <v>1.4307999999999998E-2</v>
      </c>
      <c r="J823" s="399">
        <v>34486</v>
      </c>
      <c r="K823" s="5"/>
    </row>
    <row r="824" spans="1:11" ht="14.5" customHeight="1" x14ac:dyDescent="0.15">
      <c r="A824" s="116">
        <v>81</v>
      </c>
      <c r="B824" s="399">
        <v>34516</v>
      </c>
      <c r="C824" s="16" t="s">
        <v>3330</v>
      </c>
      <c r="D824" s="16" t="s">
        <v>3332</v>
      </c>
      <c r="E824" s="116">
        <v>18.125</v>
      </c>
      <c r="F824" s="116">
        <v>-3.3333000000000002E-2</v>
      </c>
      <c r="G824" s="116">
        <v>0</v>
      </c>
      <c r="H824" s="111">
        <v>6.0000000000000001E-3</v>
      </c>
      <c r="I824" s="111">
        <f t="shared" si="4"/>
        <v>-3.9333E-2</v>
      </c>
      <c r="J824" s="399">
        <v>34516</v>
      </c>
      <c r="K824" s="5"/>
    </row>
    <row r="825" spans="1:11" ht="14.5" customHeight="1" x14ac:dyDescent="0.15">
      <c r="A825" s="116">
        <v>81</v>
      </c>
      <c r="B825" s="399">
        <v>34547</v>
      </c>
      <c r="C825" s="16" t="s">
        <v>3330</v>
      </c>
      <c r="D825" s="16" t="s">
        <v>3332</v>
      </c>
      <c r="E825" s="116">
        <v>17.75</v>
      </c>
      <c r="F825" s="116">
        <v>-4.1380000000000002E-3</v>
      </c>
      <c r="G825" s="116">
        <v>0.3</v>
      </c>
      <c r="H825" s="111">
        <v>6.6E-3</v>
      </c>
      <c r="I825" s="111">
        <f t="shared" si="4"/>
        <v>-1.0738000000000001E-2</v>
      </c>
      <c r="J825" s="399">
        <v>34547</v>
      </c>
      <c r="K825" s="5"/>
    </row>
    <row r="826" spans="1:11" ht="14.5" customHeight="1" x14ac:dyDescent="0.15">
      <c r="A826" s="116">
        <v>81</v>
      </c>
      <c r="B826" s="399">
        <v>34578</v>
      </c>
      <c r="C826" s="16" t="s">
        <v>3330</v>
      </c>
      <c r="D826" s="16" t="s">
        <v>3332</v>
      </c>
      <c r="E826" s="116">
        <v>16.625</v>
      </c>
      <c r="F826" s="116">
        <v>-6.3380000000000006E-2</v>
      </c>
      <c r="G826" s="116">
        <v>0</v>
      </c>
      <c r="H826" s="111">
        <v>6.1000000000000004E-3</v>
      </c>
      <c r="I826" s="111">
        <f t="shared" si="4"/>
        <v>-6.948E-2</v>
      </c>
      <c r="J826" s="399">
        <v>34578</v>
      </c>
      <c r="K826" s="5"/>
    </row>
    <row r="827" spans="1:11" ht="14.5" customHeight="1" x14ac:dyDescent="0.15">
      <c r="A827" s="116">
        <v>81</v>
      </c>
      <c r="B827" s="399">
        <v>34608</v>
      </c>
      <c r="C827" s="16" t="s">
        <v>3330</v>
      </c>
      <c r="D827" s="16" t="s">
        <v>3332</v>
      </c>
      <c r="E827" s="116">
        <v>15.625</v>
      </c>
      <c r="F827" s="116">
        <v>-6.0150000000000002E-2</v>
      </c>
      <c r="G827" s="116">
        <v>0</v>
      </c>
      <c r="H827" s="111">
        <v>6.6E-3</v>
      </c>
      <c r="I827" s="111">
        <f t="shared" si="4"/>
        <v>-6.6750000000000004E-2</v>
      </c>
      <c r="J827" s="399">
        <v>34608</v>
      </c>
      <c r="K827" s="5"/>
    </row>
    <row r="828" spans="1:11" ht="14.5" customHeight="1" x14ac:dyDescent="0.15">
      <c r="A828" s="116">
        <v>81</v>
      </c>
      <c r="B828" s="399">
        <v>34639</v>
      </c>
      <c r="C828" s="16" t="s">
        <v>3330</v>
      </c>
      <c r="D828" s="16" t="s">
        <v>3332</v>
      </c>
      <c r="E828" s="116">
        <v>15.875</v>
      </c>
      <c r="F828" s="116">
        <v>3.5200000000000002E-2</v>
      </c>
      <c r="G828" s="116">
        <v>0.3</v>
      </c>
      <c r="H828" s="111">
        <v>6.4000000000000003E-3</v>
      </c>
      <c r="I828" s="111">
        <f t="shared" si="4"/>
        <v>2.8800000000000003E-2</v>
      </c>
      <c r="J828" s="399">
        <v>34639</v>
      </c>
      <c r="K828" s="5"/>
    </row>
    <row r="829" spans="1:11" ht="14.5" customHeight="1" x14ac:dyDescent="0.15">
      <c r="A829" s="116">
        <v>81</v>
      </c>
      <c r="B829" s="399">
        <v>34669</v>
      </c>
      <c r="C829" s="16" t="s">
        <v>3330</v>
      </c>
      <c r="D829" s="16" t="s">
        <v>3332</v>
      </c>
      <c r="E829" s="116">
        <v>17.5</v>
      </c>
      <c r="F829" s="116">
        <v>0.10236199999999999</v>
      </c>
      <c r="G829" s="116">
        <v>0</v>
      </c>
      <c r="H829" s="111">
        <v>6.6E-3</v>
      </c>
      <c r="I829" s="111">
        <f t="shared" si="4"/>
        <v>9.5762E-2</v>
      </c>
      <c r="J829" s="399">
        <v>34669</v>
      </c>
      <c r="K829" s="5"/>
    </row>
    <row r="830" spans="1:11" ht="14.5" customHeight="1" x14ac:dyDescent="0.15">
      <c r="A830" s="116">
        <v>81</v>
      </c>
      <c r="B830" s="399">
        <v>34700</v>
      </c>
      <c r="C830" s="16" t="s">
        <v>3330</v>
      </c>
      <c r="D830" s="16" t="s">
        <v>3332</v>
      </c>
      <c r="E830" s="116">
        <v>17.5</v>
      </c>
      <c r="F830" s="116">
        <v>0</v>
      </c>
      <c r="G830" s="116">
        <v>0</v>
      </c>
      <c r="H830" s="111">
        <v>7.0000000000000001E-3</v>
      </c>
      <c r="I830" s="111">
        <f t="shared" si="4"/>
        <v>-7.0000000000000001E-3</v>
      </c>
      <c r="J830" s="399">
        <v>34700</v>
      </c>
      <c r="K830" s="5"/>
    </row>
    <row r="831" spans="1:11" ht="14.5" customHeight="1" x14ac:dyDescent="0.15">
      <c r="A831" s="116">
        <v>81</v>
      </c>
      <c r="B831" s="399">
        <v>34731</v>
      </c>
      <c r="C831" s="16" t="s">
        <v>3330</v>
      </c>
      <c r="D831" s="16" t="s">
        <v>3332</v>
      </c>
      <c r="E831" s="116">
        <v>17.375</v>
      </c>
      <c r="F831" s="116">
        <v>0.01</v>
      </c>
      <c r="G831" s="116">
        <v>0.3</v>
      </c>
      <c r="H831" s="111">
        <v>5.8999999999999999E-3</v>
      </c>
      <c r="I831" s="111">
        <f t="shared" si="4"/>
        <v>4.1000000000000003E-3</v>
      </c>
      <c r="J831" s="399">
        <v>34731</v>
      </c>
      <c r="K831" s="5"/>
    </row>
    <row r="832" spans="1:11" ht="14.5" customHeight="1" x14ac:dyDescent="0.15">
      <c r="A832" s="116">
        <v>81</v>
      </c>
      <c r="B832" s="399">
        <v>34759</v>
      </c>
      <c r="C832" s="16" t="s">
        <v>3330</v>
      </c>
      <c r="D832" s="16" t="s">
        <v>3332</v>
      </c>
      <c r="E832" s="116">
        <v>16.125</v>
      </c>
      <c r="F832" s="116">
        <v>-7.1942000000000006E-2</v>
      </c>
      <c r="G832" s="116">
        <v>0</v>
      </c>
      <c r="H832" s="111">
        <v>6.4000000000000003E-3</v>
      </c>
      <c r="I832" s="111">
        <f t="shared" si="4"/>
        <v>-7.8342000000000009E-2</v>
      </c>
      <c r="J832" s="399">
        <v>34759</v>
      </c>
      <c r="K832" s="5"/>
    </row>
    <row r="833" spans="1:11" ht="14.5" customHeight="1" x14ac:dyDescent="0.15">
      <c r="A833" s="116">
        <v>81</v>
      </c>
      <c r="B833" s="399">
        <v>34790</v>
      </c>
      <c r="C833" s="16" t="s">
        <v>3330</v>
      </c>
      <c r="D833" s="16" t="s">
        <v>3332</v>
      </c>
      <c r="E833" s="116">
        <v>17.125</v>
      </c>
      <c r="F833" s="116">
        <v>6.2016000000000002E-2</v>
      </c>
      <c r="G833" s="116">
        <v>0</v>
      </c>
      <c r="H833" s="111">
        <v>5.7999999999999996E-3</v>
      </c>
      <c r="I833" s="111">
        <f t="shared" si="4"/>
        <v>5.6216000000000002E-2</v>
      </c>
      <c r="J833" s="399">
        <v>34790</v>
      </c>
      <c r="K833" s="5"/>
    </row>
    <row r="834" spans="1:11" ht="14.5" customHeight="1" x14ac:dyDescent="0.15">
      <c r="A834" s="116">
        <v>81</v>
      </c>
      <c r="B834" s="399">
        <v>34820</v>
      </c>
      <c r="C834" s="16" t="s">
        <v>3330</v>
      </c>
      <c r="D834" s="16" t="s">
        <v>3332</v>
      </c>
      <c r="E834" s="116">
        <v>18.5</v>
      </c>
      <c r="F834" s="116">
        <v>9.7809999999999994E-2</v>
      </c>
      <c r="G834" s="116">
        <v>0.3</v>
      </c>
      <c r="H834" s="111">
        <v>6.4999999999999997E-3</v>
      </c>
      <c r="I834" s="111">
        <f t="shared" si="4"/>
        <v>9.1309999999999988E-2</v>
      </c>
      <c r="J834" s="399">
        <v>34820</v>
      </c>
      <c r="K834" s="5"/>
    </row>
    <row r="835" spans="1:11" ht="14.5" customHeight="1" x14ac:dyDescent="0.15">
      <c r="A835" s="116">
        <v>81</v>
      </c>
      <c r="B835" s="399">
        <v>34851</v>
      </c>
      <c r="C835" s="16" t="s">
        <v>3330</v>
      </c>
      <c r="D835" s="16" t="s">
        <v>3332</v>
      </c>
      <c r="E835" s="116">
        <v>19.375</v>
      </c>
      <c r="F835" s="116">
        <v>4.7296999999999999E-2</v>
      </c>
      <c r="G835" s="116">
        <v>0</v>
      </c>
      <c r="H835" s="111">
        <v>5.4000000000000003E-3</v>
      </c>
      <c r="I835" s="111">
        <f t="shared" si="4"/>
        <v>4.1896999999999997E-2</v>
      </c>
      <c r="J835" s="399">
        <v>34851</v>
      </c>
      <c r="K835" s="5"/>
    </row>
    <row r="836" spans="1:11" ht="14.5" customHeight="1" x14ac:dyDescent="0.15">
      <c r="A836" s="116">
        <v>81</v>
      </c>
      <c r="B836" s="399">
        <v>34881</v>
      </c>
      <c r="C836" s="16" t="s">
        <v>3330</v>
      </c>
      <c r="D836" s="16" t="s">
        <v>3332</v>
      </c>
      <c r="E836" s="116">
        <v>18.25</v>
      </c>
      <c r="F836" s="116">
        <v>-5.8064999999999999E-2</v>
      </c>
      <c r="G836" s="116">
        <v>0</v>
      </c>
      <c r="H836" s="111">
        <v>5.5999999999999999E-3</v>
      </c>
      <c r="I836" s="111">
        <f t="shared" si="4"/>
        <v>-6.3664999999999999E-2</v>
      </c>
      <c r="J836" s="399">
        <v>34881</v>
      </c>
      <c r="K836" s="5"/>
    </row>
    <row r="837" spans="1:11" ht="14.5" customHeight="1" x14ac:dyDescent="0.15">
      <c r="A837" s="116">
        <v>81</v>
      </c>
      <c r="B837" s="399">
        <v>34912</v>
      </c>
      <c r="C837" s="16" t="s">
        <v>3330</v>
      </c>
      <c r="D837" s="16" t="s">
        <v>3332</v>
      </c>
      <c r="E837" s="116">
        <v>18</v>
      </c>
      <c r="F837" s="116">
        <v>2.7399999999999998E-3</v>
      </c>
      <c r="G837" s="116">
        <v>0.3</v>
      </c>
      <c r="H837" s="111">
        <v>5.7000000000000002E-3</v>
      </c>
      <c r="I837" s="111">
        <f t="shared" si="4"/>
        <v>-2.9600000000000004E-3</v>
      </c>
      <c r="J837" s="399">
        <v>34912</v>
      </c>
      <c r="K837" s="5"/>
    </row>
    <row r="838" spans="1:11" ht="14.5" customHeight="1" x14ac:dyDescent="0.15">
      <c r="A838" s="116">
        <v>81</v>
      </c>
      <c r="B838" s="399">
        <v>34943</v>
      </c>
      <c r="C838" s="16" t="s">
        <v>3330</v>
      </c>
      <c r="D838" s="16" t="s">
        <v>3332</v>
      </c>
      <c r="E838" s="116">
        <v>18.5</v>
      </c>
      <c r="F838" s="116">
        <v>2.7778000000000001E-2</v>
      </c>
      <c r="G838" s="116">
        <v>0</v>
      </c>
      <c r="H838" s="111">
        <v>5.1999999999999998E-3</v>
      </c>
      <c r="I838" s="111">
        <f t="shared" si="4"/>
        <v>2.2578000000000001E-2</v>
      </c>
      <c r="J838" s="399">
        <v>34943</v>
      </c>
      <c r="K838" s="5"/>
    </row>
    <row r="839" spans="1:11" ht="14.5" customHeight="1" x14ac:dyDescent="0.15">
      <c r="A839" s="116">
        <v>81</v>
      </c>
      <c r="B839" s="399">
        <v>34973</v>
      </c>
      <c r="C839" s="16" t="s">
        <v>3330</v>
      </c>
      <c r="D839" s="16" t="s">
        <v>3332</v>
      </c>
      <c r="E839" s="116">
        <v>18.875</v>
      </c>
      <c r="F839" s="116">
        <v>2.027E-2</v>
      </c>
      <c r="G839" s="116">
        <v>0</v>
      </c>
      <c r="H839" s="111">
        <v>5.7000000000000002E-3</v>
      </c>
      <c r="I839" s="111">
        <f t="shared" si="4"/>
        <v>1.457E-2</v>
      </c>
      <c r="J839" s="399">
        <v>34973</v>
      </c>
      <c r="K839" s="5"/>
    </row>
    <row r="840" spans="1:11" ht="14.5" customHeight="1" x14ac:dyDescent="0.15">
      <c r="A840" s="116">
        <v>81</v>
      </c>
      <c r="B840" s="399">
        <v>35004</v>
      </c>
      <c r="C840" s="16" t="s">
        <v>3330</v>
      </c>
      <c r="D840" s="16" t="s">
        <v>3332</v>
      </c>
      <c r="E840" s="116">
        <v>18.875</v>
      </c>
      <c r="F840" s="116">
        <v>1.6159E-2</v>
      </c>
      <c r="G840" s="116">
        <v>0.30499999999999999</v>
      </c>
      <c r="H840" s="111">
        <v>5.1000000000000004E-3</v>
      </c>
      <c r="I840" s="111">
        <f t="shared" si="4"/>
        <v>1.1058999999999999E-2</v>
      </c>
      <c r="J840" s="399">
        <v>35004</v>
      </c>
      <c r="K840" s="5"/>
    </row>
    <row r="841" spans="1:11" ht="14.5" customHeight="1" x14ac:dyDescent="0.15">
      <c r="A841" s="116">
        <v>81</v>
      </c>
      <c r="B841" s="399">
        <v>35034</v>
      </c>
      <c r="C841" s="16" t="s">
        <v>3330</v>
      </c>
      <c r="D841" s="16" t="s">
        <v>3332</v>
      </c>
      <c r="E841" s="116">
        <v>20.25</v>
      </c>
      <c r="F841" s="116">
        <v>7.2847999999999996E-2</v>
      </c>
      <c r="G841" s="116">
        <v>0</v>
      </c>
      <c r="H841" s="111">
        <v>4.8999999999999998E-3</v>
      </c>
      <c r="I841" s="111">
        <f t="shared" si="4"/>
        <v>6.7947999999999995E-2</v>
      </c>
      <c r="J841" s="399">
        <v>35034</v>
      </c>
      <c r="K841" s="5"/>
    </row>
    <row r="842" spans="1:11" ht="14.5" customHeight="1" x14ac:dyDescent="0.15">
      <c r="A842" s="116">
        <v>81</v>
      </c>
      <c r="B842" s="399">
        <v>35065</v>
      </c>
      <c r="C842" s="16" t="s">
        <v>3330</v>
      </c>
      <c r="D842" s="16" t="s">
        <v>3332</v>
      </c>
      <c r="E842" s="116">
        <v>20.875</v>
      </c>
      <c r="F842" s="116">
        <v>3.0863999999999999E-2</v>
      </c>
      <c r="G842" s="116">
        <v>0</v>
      </c>
      <c r="H842" s="111">
        <v>5.4000000000000003E-3</v>
      </c>
      <c r="I842" s="111">
        <f t="shared" si="4"/>
        <v>2.5464000000000001E-2</v>
      </c>
      <c r="J842" s="399">
        <v>35065</v>
      </c>
      <c r="K842" s="5"/>
    </row>
    <row r="843" spans="1:11" ht="14.5" customHeight="1" x14ac:dyDescent="0.15">
      <c r="A843" s="116">
        <v>81</v>
      </c>
      <c r="B843" s="399">
        <v>35096</v>
      </c>
      <c r="C843" s="16" t="s">
        <v>3330</v>
      </c>
      <c r="D843" s="16" t="s">
        <v>3332</v>
      </c>
      <c r="E843" s="116">
        <v>19</v>
      </c>
      <c r="F843" s="116">
        <v>-7.5209999999999999E-2</v>
      </c>
      <c r="G843" s="116">
        <v>0.30499999999999999</v>
      </c>
      <c r="H843" s="111">
        <v>4.7999999999999996E-3</v>
      </c>
      <c r="I843" s="111">
        <f t="shared" si="4"/>
        <v>-8.0009999999999998E-2</v>
      </c>
      <c r="J843" s="399">
        <v>35096</v>
      </c>
      <c r="K843" s="5"/>
    </row>
    <row r="844" spans="1:11" ht="14.5" customHeight="1" x14ac:dyDescent="0.15">
      <c r="A844" s="116">
        <v>81</v>
      </c>
      <c r="B844" s="399">
        <v>35125</v>
      </c>
      <c r="C844" s="16" t="s">
        <v>3330</v>
      </c>
      <c r="D844" s="16" t="s">
        <v>3332</v>
      </c>
      <c r="E844" s="116">
        <v>20.625</v>
      </c>
      <c r="F844" s="116">
        <v>8.5526000000000005E-2</v>
      </c>
      <c r="G844" s="116">
        <v>0</v>
      </c>
      <c r="H844" s="111">
        <v>5.1999999999999998E-3</v>
      </c>
      <c r="I844" s="111">
        <f t="shared" si="4"/>
        <v>8.0326000000000009E-2</v>
      </c>
      <c r="J844" s="399">
        <v>35125</v>
      </c>
      <c r="K844" s="5"/>
    </row>
    <row r="845" spans="1:11" ht="14.5" customHeight="1" x14ac:dyDescent="0.15">
      <c r="A845" s="116">
        <v>81</v>
      </c>
      <c r="B845" s="399">
        <v>35156</v>
      </c>
      <c r="C845" s="16" t="s">
        <v>3330</v>
      </c>
      <c r="D845" s="16" t="s">
        <v>3332</v>
      </c>
      <c r="E845" s="116">
        <v>21.5</v>
      </c>
      <c r="F845" s="116">
        <v>4.2424000000000003E-2</v>
      </c>
      <c r="G845" s="116">
        <v>0</v>
      </c>
      <c r="H845" s="111">
        <v>5.8999999999999999E-3</v>
      </c>
      <c r="I845" s="111">
        <f t="shared" si="4"/>
        <v>3.6524000000000001E-2</v>
      </c>
      <c r="J845" s="399">
        <v>35156</v>
      </c>
      <c r="K845" s="5"/>
    </row>
    <row r="846" spans="1:11" ht="14.5" customHeight="1" x14ac:dyDescent="0.15">
      <c r="A846" s="116">
        <v>81</v>
      </c>
      <c r="B846" s="399">
        <v>35186</v>
      </c>
      <c r="C846" s="16" t="s">
        <v>3330</v>
      </c>
      <c r="D846" s="16" t="s">
        <v>3332</v>
      </c>
      <c r="E846" s="116">
        <v>22.25</v>
      </c>
      <c r="F846" s="116">
        <v>4.9070000000000003E-2</v>
      </c>
      <c r="G846" s="116">
        <v>0.30499999999999999</v>
      </c>
      <c r="H846" s="111">
        <v>5.7999999999999996E-3</v>
      </c>
      <c r="I846" s="111">
        <f t="shared" si="4"/>
        <v>4.3270000000000003E-2</v>
      </c>
      <c r="J846" s="399">
        <v>35186</v>
      </c>
      <c r="K846" s="5"/>
    </row>
    <row r="847" spans="1:11" ht="14.5" customHeight="1" x14ac:dyDescent="0.15">
      <c r="A847" s="116">
        <v>81</v>
      </c>
      <c r="B847" s="399">
        <v>35217</v>
      </c>
      <c r="C847" s="16" t="s">
        <v>3330</v>
      </c>
      <c r="D847" s="16" t="s">
        <v>3332</v>
      </c>
      <c r="E847" s="116">
        <v>22</v>
      </c>
      <c r="F847" s="116">
        <v>-1.1235999999999999E-2</v>
      </c>
      <c r="G847" s="116">
        <v>0</v>
      </c>
      <c r="H847" s="111">
        <v>5.4000000000000003E-3</v>
      </c>
      <c r="I847" s="111">
        <f t="shared" si="4"/>
        <v>-1.6635999999999998E-2</v>
      </c>
      <c r="J847" s="399">
        <v>35217</v>
      </c>
      <c r="K847" s="5"/>
    </row>
    <row r="848" spans="1:11" ht="14.5" customHeight="1" x14ac:dyDescent="0.15">
      <c r="A848" s="116">
        <v>81</v>
      </c>
      <c r="B848" s="399">
        <v>35247</v>
      </c>
      <c r="C848" s="16" t="s">
        <v>3330</v>
      </c>
      <c r="D848" s="16" t="s">
        <v>3332</v>
      </c>
      <c r="E848" s="116">
        <v>19.375</v>
      </c>
      <c r="F848" s="116">
        <v>-0.11931799999999999</v>
      </c>
      <c r="G848" s="116">
        <v>0</v>
      </c>
      <c r="H848" s="111">
        <v>6.1999999999999998E-3</v>
      </c>
      <c r="I848" s="111">
        <f t="shared" si="4"/>
        <v>-0.12551799999999999</v>
      </c>
      <c r="J848" s="399">
        <v>35247</v>
      </c>
      <c r="K848" s="5"/>
    </row>
    <row r="849" spans="1:11" ht="14.5" customHeight="1" x14ac:dyDescent="0.15">
      <c r="A849" s="116">
        <v>81</v>
      </c>
      <c r="B849" s="399">
        <v>35278</v>
      </c>
      <c r="C849" s="16" t="s">
        <v>3330</v>
      </c>
      <c r="D849" s="16" t="s">
        <v>3332</v>
      </c>
      <c r="E849" s="116">
        <v>22</v>
      </c>
      <c r="F849" s="116">
        <v>0.151226</v>
      </c>
      <c r="G849" s="116">
        <v>0.30499999999999999</v>
      </c>
      <c r="H849" s="111">
        <v>5.7000000000000002E-3</v>
      </c>
      <c r="I849" s="111">
        <f t="shared" si="4"/>
        <v>0.14552599999999999</v>
      </c>
      <c r="J849" s="399">
        <v>35278</v>
      </c>
      <c r="K849" s="5"/>
    </row>
    <row r="850" spans="1:11" ht="14.5" customHeight="1" x14ac:dyDescent="0.15">
      <c r="A850" s="116">
        <v>81</v>
      </c>
      <c r="B850" s="399">
        <v>35309</v>
      </c>
      <c r="C850" s="16" t="s">
        <v>3330</v>
      </c>
      <c r="D850" s="16" t="s">
        <v>3332</v>
      </c>
      <c r="E850" s="116">
        <v>23.125</v>
      </c>
      <c r="F850" s="116">
        <v>5.1136000000000001E-2</v>
      </c>
      <c r="G850" s="116">
        <v>0</v>
      </c>
      <c r="H850" s="111">
        <v>6.0000000000000001E-3</v>
      </c>
      <c r="I850" s="111">
        <f t="shared" si="4"/>
        <v>4.5136000000000003E-2</v>
      </c>
      <c r="J850" s="399">
        <v>35309</v>
      </c>
      <c r="K850" s="5"/>
    </row>
    <row r="851" spans="1:11" ht="14.5" customHeight="1" x14ac:dyDescent="0.15">
      <c r="A851" s="116">
        <v>81</v>
      </c>
      <c r="B851" s="399">
        <v>35339</v>
      </c>
      <c r="C851" s="16" t="s">
        <v>3330</v>
      </c>
      <c r="D851" s="16" t="s">
        <v>3332</v>
      </c>
      <c r="E851" s="116">
        <v>21.75</v>
      </c>
      <c r="F851" s="116">
        <v>-5.9458999999999998E-2</v>
      </c>
      <c r="G851" s="116">
        <v>0</v>
      </c>
      <c r="H851" s="111">
        <v>5.7999999999999996E-3</v>
      </c>
      <c r="I851" s="111">
        <f t="shared" si="4"/>
        <v>-6.5258999999999998E-2</v>
      </c>
      <c r="J851" s="399">
        <v>35339</v>
      </c>
      <c r="K851" s="5"/>
    </row>
    <row r="852" spans="1:11" ht="14.5" customHeight="1" x14ac:dyDescent="0.15">
      <c r="A852" s="116">
        <v>81</v>
      </c>
      <c r="B852" s="399">
        <v>35370</v>
      </c>
      <c r="C852" s="16" t="s">
        <v>3330</v>
      </c>
      <c r="D852" s="16" t="s">
        <v>3332</v>
      </c>
      <c r="E852" s="116">
        <v>23.375</v>
      </c>
      <c r="F852" s="116">
        <v>8.8966000000000003E-2</v>
      </c>
      <c r="G852" s="116">
        <v>0.31</v>
      </c>
      <c r="H852" s="111">
        <v>5.1999999999999998E-3</v>
      </c>
      <c r="I852" s="111">
        <f t="shared" si="4"/>
        <v>8.3766000000000007E-2</v>
      </c>
      <c r="J852" s="399">
        <v>35370</v>
      </c>
      <c r="K852" s="5"/>
    </row>
    <row r="853" spans="1:11" ht="14.5" customHeight="1" x14ac:dyDescent="0.15">
      <c r="A853" s="116">
        <v>81</v>
      </c>
      <c r="B853" s="399">
        <v>35400</v>
      </c>
      <c r="C853" s="16" t="s">
        <v>3330</v>
      </c>
      <c r="D853" s="16" t="s">
        <v>3332</v>
      </c>
      <c r="E853" s="116">
        <v>21.75</v>
      </c>
      <c r="F853" s="116">
        <v>-6.9518999999999997E-2</v>
      </c>
      <c r="G853" s="116">
        <v>0</v>
      </c>
      <c r="H853" s="111">
        <v>5.5999999999999999E-3</v>
      </c>
      <c r="I853" s="111">
        <f t="shared" si="4"/>
        <v>-7.5118999999999991E-2</v>
      </c>
      <c r="J853" s="399">
        <v>35400</v>
      </c>
      <c r="K853" s="5"/>
    </row>
    <row r="854" spans="1:11" ht="14.5" customHeight="1" x14ac:dyDescent="0.15">
      <c r="A854" s="116">
        <v>81</v>
      </c>
      <c r="B854" s="399">
        <v>35431</v>
      </c>
      <c r="C854" s="16" t="s">
        <v>3330</v>
      </c>
      <c r="D854" s="16" t="s">
        <v>3332</v>
      </c>
      <c r="E854" s="116">
        <v>22.5</v>
      </c>
      <c r="F854" s="116">
        <v>3.4483E-2</v>
      </c>
      <c r="G854" s="116">
        <v>0</v>
      </c>
      <c r="H854" s="111">
        <v>5.5999999999999999E-3</v>
      </c>
      <c r="I854" s="111">
        <f t="shared" si="4"/>
        <v>2.8882999999999999E-2</v>
      </c>
      <c r="J854" s="399">
        <v>35431</v>
      </c>
      <c r="K854" s="5"/>
    </row>
    <row r="855" spans="1:11" ht="14.5" customHeight="1" x14ac:dyDescent="0.15">
      <c r="A855" s="116">
        <v>81</v>
      </c>
      <c r="B855" s="399">
        <v>35462</v>
      </c>
      <c r="C855" s="16" t="s">
        <v>3330</v>
      </c>
      <c r="D855" s="16" t="s">
        <v>3332</v>
      </c>
      <c r="E855" s="116">
        <v>22.5</v>
      </c>
      <c r="F855" s="116">
        <v>1.3778E-2</v>
      </c>
      <c r="G855" s="116">
        <v>0.31</v>
      </c>
      <c r="H855" s="111">
        <v>5.1000000000000004E-3</v>
      </c>
      <c r="I855" s="111">
        <f t="shared" si="4"/>
        <v>8.6779999999999999E-3</v>
      </c>
      <c r="J855" s="399">
        <v>35462</v>
      </c>
      <c r="K855" s="5"/>
    </row>
    <row r="856" spans="1:11" ht="14.5" customHeight="1" x14ac:dyDescent="0.15">
      <c r="A856" s="116">
        <v>81</v>
      </c>
      <c r="B856" s="399">
        <v>35490</v>
      </c>
      <c r="C856" s="16" t="s">
        <v>3330</v>
      </c>
      <c r="D856" s="16" t="s">
        <v>3332</v>
      </c>
      <c r="E856" s="116">
        <v>22</v>
      </c>
      <c r="F856" s="116">
        <v>-2.2221999999999999E-2</v>
      </c>
      <c r="G856" s="116">
        <v>0</v>
      </c>
      <c r="H856" s="111">
        <v>5.8999999999999999E-3</v>
      </c>
      <c r="I856" s="111">
        <f t="shared" si="4"/>
        <v>-2.8121999999999998E-2</v>
      </c>
      <c r="J856" s="399">
        <v>35490</v>
      </c>
      <c r="K856" s="5"/>
    </row>
    <row r="857" spans="1:11" ht="14.5" customHeight="1" x14ac:dyDescent="0.15">
      <c r="A857" s="116">
        <v>81</v>
      </c>
      <c r="B857" s="399">
        <v>35521</v>
      </c>
      <c r="C857" s="16" t="s">
        <v>3330</v>
      </c>
      <c r="D857" s="16" t="s">
        <v>3332</v>
      </c>
      <c r="E857" s="116">
        <v>21.625</v>
      </c>
      <c r="F857" s="116">
        <v>-1.7045000000000001E-2</v>
      </c>
      <c r="G857" s="116">
        <v>0</v>
      </c>
      <c r="H857" s="111">
        <v>5.8999999999999999E-3</v>
      </c>
      <c r="I857" s="111">
        <f t="shared" si="4"/>
        <v>-2.2945E-2</v>
      </c>
      <c r="J857" s="399">
        <v>35521</v>
      </c>
      <c r="K857" s="5"/>
    </row>
    <row r="858" spans="1:11" ht="14.5" customHeight="1" x14ac:dyDescent="0.15">
      <c r="A858" s="116">
        <v>81</v>
      </c>
      <c r="B858" s="399">
        <v>35551</v>
      </c>
      <c r="C858" s="16" t="s">
        <v>3330</v>
      </c>
      <c r="D858" s="16" t="s">
        <v>3332</v>
      </c>
      <c r="E858" s="116">
        <v>23.25</v>
      </c>
      <c r="F858" s="116">
        <v>8.9480000000000004E-2</v>
      </c>
      <c r="G858" s="116">
        <v>0.31</v>
      </c>
      <c r="H858" s="111">
        <v>5.7999999999999996E-3</v>
      </c>
      <c r="I858" s="111">
        <f t="shared" si="4"/>
        <v>8.3680000000000004E-2</v>
      </c>
      <c r="J858" s="399">
        <v>35551</v>
      </c>
      <c r="K858" s="5"/>
    </row>
    <row r="859" spans="1:11" ht="14.5" customHeight="1" x14ac:dyDescent="0.15">
      <c r="A859" s="116">
        <v>81</v>
      </c>
      <c r="B859" s="399">
        <v>35582</v>
      </c>
      <c r="C859" s="16" t="s">
        <v>3330</v>
      </c>
      <c r="D859" s="16" t="s">
        <v>3332</v>
      </c>
      <c r="E859" s="116">
        <v>24.5</v>
      </c>
      <c r="F859" s="116">
        <v>5.3762999999999998E-2</v>
      </c>
      <c r="G859" s="116">
        <v>0</v>
      </c>
      <c r="H859" s="111">
        <v>5.8999999999999999E-3</v>
      </c>
      <c r="I859" s="111">
        <f t="shared" si="4"/>
        <v>4.7862999999999996E-2</v>
      </c>
      <c r="J859" s="399">
        <v>35582</v>
      </c>
      <c r="K859" s="5"/>
    </row>
    <row r="860" spans="1:11" ht="14.5" customHeight="1" x14ac:dyDescent="0.15">
      <c r="A860" s="116">
        <v>81</v>
      </c>
      <c r="B860" s="399">
        <v>35612</v>
      </c>
      <c r="C860" s="16" t="s">
        <v>3330</v>
      </c>
      <c r="D860" s="16" t="s">
        <v>3332</v>
      </c>
      <c r="E860" s="116">
        <v>22.8125</v>
      </c>
      <c r="F860" s="116">
        <v>-6.8877999999999995E-2</v>
      </c>
      <c r="G860" s="116">
        <v>0</v>
      </c>
      <c r="H860" s="111">
        <v>5.7999999999999996E-3</v>
      </c>
      <c r="I860" s="111">
        <f t="shared" si="4"/>
        <v>-7.4677999999999994E-2</v>
      </c>
      <c r="J860" s="399">
        <v>35612</v>
      </c>
      <c r="K860" s="5"/>
    </row>
    <row r="861" spans="1:11" ht="14.5" customHeight="1" x14ac:dyDescent="0.15">
      <c r="A861" s="116">
        <v>81</v>
      </c>
      <c r="B861" s="399">
        <v>35643</v>
      </c>
      <c r="C861" s="16" t="s">
        <v>3330</v>
      </c>
      <c r="D861" s="16" t="s">
        <v>3332</v>
      </c>
      <c r="E861" s="116">
        <v>21.875</v>
      </c>
      <c r="F861" s="116">
        <v>-2.7507E-2</v>
      </c>
      <c r="G861" s="116">
        <v>0.31</v>
      </c>
      <c r="H861" s="111">
        <v>4.8999999999999998E-3</v>
      </c>
      <c r="I861" s="111">
        <f t="shared" si="4"/>
        <v>-3.2406999999999998E-2</v>
      </c>
      <c r="J861" s="399">
        <v>35643</v>
      </c>
      <c r="K861" s="5"/>
    </row>
    <row r="862" spans="1:11" ht="14.5" customHeight="1" x14ac:dyDescent="0.15">
      <c r="A862" s="116">
        <v>81</v>
      </c>
      <c r="B862" s="399">
        <v>35674</v>
      </c>
      <c r="C862" s="16" t="s">
        <v>3330</v>
      </c>
      <c r="D862" s="16" t="s">
        <v>3332</v>
      </c>
      <c r="E862" s="116">
        <v>22.375</v>
      </c>
      <c r="F862" s="116">
        <v>2.2856999999999999E-2</v>
      </c>
      <c r="G862" s="116">
        <v>0</v>
      </c>
      <c r="H862" s="111">
        <v>5.7999999999999996E-3</v>
      </c>
      <c r="I862" s="111">
        <f t="shared" si="4"/>
        <v>1.7056999999999999E-2</v>
      </c>
      <c r="J862" s="399">
        <v>35674</v>
      </c>
      <c r="K862" s="5"/>
    </row>
    <row r="863" spans="1:11" ht="14.5" customHeight="1" x14ac:dyDescent="0.15">
      <c r="A863" s="116">
        <v>81</v>
      </c>
      <c r="B863" s="399">
        <v>35704</v>
      </c>
      <c r="C863" s="16" t="s">
        <v>3330</v>
      </c>
      <c r="D863" s="16" t="s">
        <v>3332</v>
      </c>
      <c r="E863" s="116">
        <v>21.9375</v>
      </c>
      <c r="F863" s="116">
        <v>-1.9553000000000001E-2</v>
      </c>
      <c r="G863" s="116">
        <v>0</v>
      </c>
      <c r="H863" s="111">
        <v>5.4000000000000003E-3</v>
      </c>
      <c r="I863" s="111">
        <f t="shared" si="4"/>
        <v>-2.4953000000000003E-2</v>
      </c>
      <c r="J863" s="399">
        <v>35704</v>
      </c>
      <c r="K863" s="5"/>
    </row>
    <row r="864" spans="1:11" ht="14.5" customHeight="1" x14ac:dyDescent="0.15">
      <c r="A864" s="116">
        <v>81</v>
      </c>
      <c r="B864" s="399">
        <v>35735</v>
      </c>
      <c r="C864" s="16" t="s">
        <v>3330</v>
      </c>
      <c r="D864" s="16" t="s">
        <v>3332</v>
      </c>
      <c r="E864" s="116">
        <v>22.5625</v>
      </c>
      <c r="F864" s="116">
        <v>4.2848999999999998E-2</v>
      </c>
      <c r="G864" s="116">
        <v>0.315</v>
      </c>
      <c r="H864" s="111">
        <v>4.7000000000000002E-3</v>
      </c>
      <c r="I864" s="111">
        <f t="shared" si="4"/>
        <v>3.8148999999999995E-2</v>
      </c>
      <c r="J864" s="399">
        <v>35735</v>
      </c>
      <c r="K864" s="5"/>
    </row>
    <row r="865" spans="1:11" ht="14.5" customHeight="1" x14ac:dyDescent="0.15">
      <c r="A865" s="116">
        <v>81</v>
      </c>
      <c r="B865" s="399">
        <v>35765</v>
      </c>
      <c r="C865" s="16" t="s">
        <v>3330</v>
      </c>
      <c r="D865" s="16" t="s">
        <v>3332</v>
      </c>
      <c r="E865" s="116">
        <v>25.125</v>
      </c>
      <c r="F865" s="116">
        <v>0.11357299999999999</v>
      </c>
      <c r="G865" s="116">
        <v>0</v>
      </c>
      <c r="H865" s="111">
        <v>5.4000000000000003E-3</v>
      </c>
      <c r="I865" s="111">
        <f t="shared" si="4"/>
        <v>0.10817299999999999</v>
      </c>
      <c r="J865" s="399">
        <v>35765</v>
      </c>
      <c r="K865" s="5"/>
    </row>
    <row r="866" spans="1:11" ht="14.5" customHeight="1" x14ac:dyDescent="0.15">
      <c r="A866" s="116">
        <v>81</v>
      </c>
      <c r="B866" s="399">
        <v>35796</v>
      </c>
      <c r="C866" s="16" t="s">
        <v>3330</v>
      </c>
      <c r="D866" s="16" t="s">
        <v>3332</v>
      </c>
      <c r="E866" s="116">
        <v>25.3125</v>
      </c>
      <c r="F866" s="116">
        <v>7.463E-3</v>
      </c>
      <c r="G866" s="116">
        <v>0</v>
      </c>
      <c r="H866" s="111">
        <v>4.7999999999999996E-3</v>
      </c>
      <c r="I866" s="111">
        <f t="shared" si="4"/>
        <v>2.6630000000000004E-3</v>
      </c>
      <c r="J866" s="399">
        <v>35796</v>
      </c>
      <c r="K866" s="5"/>
    </row>
    <row r="867" spans="1:11" ht="14.5" customHeight="1" x14ac:dyDescent="0.15">
      <c r="A867" s="116">
        <v>81</v>
      </c>
      <c r="B867" s="399">
        <v>35827</v>
      </c>
      <c r="C867" s="16" t="s">
        <v>3330</v>
      </c>
      <c r="D867" s="16" t="s">
        <v>3332</v>
      </c>
      <c r="E867" s="116">
        <v>25.3125</v>
      </c>
      <c r="F867" s="116">
        <v>1.2444E-2</v>
      </c>
      <c r="G867" s="116">
        <v>0.315</v>
      </c>
      <c r="H867" s="111">
        <v>4.4000000000000003E-3</v>
      </c>
      <c r="I867" s="111">
        <f t="shared" si="4"/>
        <v>8.0439999999999991E-3</v>
      </c>
      <c r="J867" s="399">
        <v>35827</v>
      </c>
      <c r="K867" s="5"/>
    </row>
    <row r="868" spans="1:11" ht="14.5" customHeight="1" x14ac:dyDescent="0.15">
      <c r="A868" s="116">
        <v>81</v>
      </c>
      <c r="B868" s="399">
        <v>35855</v>
      </c>
      <c r="C868" s="16" t="s">
        <v>3330</v>
      </c>
      <c r="D868" s="16" t="s">
        <v>3332</v>
      </c>
      <c r="E868" s="116">
        <v>26</v>
      </c>
      <c r="F868" s="116">
        <v>2.716E-2</v>
      </c>
      <c r="G868" s="116">
        <v>0</v>
      </c>
      <c r="H868" s="111">
        <v>5.1999999999999998E-3</v>
      </c>
      <c r="I868" s="111">
        <f t="shared" si="4"/>
        <v>2.196E-2</v>
      </c>
      <c r="J868" s="399">
        <v>35855</v>
      </c>
      <c r="K868" s="5"/>
    </row>
    <row r="869" spans="1:11" ht="14.5" customHeight="1" x14ac:dyDescent="0.15">
      <c r="A869" s="116">
        <v>81</v>
      </c>
      <c r="B869" s="399">
        <v>35886</v>
      </c>
      <c r="C869" s="16" t="s">
        <v>3330</v>
      </c>
      <c r="D869" s="16" t="s">
        <v>3332</v>
      </c>
      <c r="E869" s="116">
        <v>23.25</v>
      </c>
      <c r="F869" s="116">
        <v>-0.105769</v>
      </c>
      <c r="G869" s="116">
        <v>0</v>
      </c>
      <c r="H869" s="111">
        <v>4.8999999999999998E-3</v>
      </c>
      <c r="I869" s="111">
        <f t="shared" si="4"/>
        <v>-0.110669</v>
      </c>
      <c r="J869" s="399">
        <v>35886</v>
      </c>
      <c r="K869" s="5"/>
    </row>
    <row r="870" spans="1:11" ht="14.5" customHeight="1" x14ac:dyDescent="0.15">
      <c r="A870" s="116">
        <v>81</v>
      </c>
      <c r="B870" s="399">
        <v>35916</v>
      </c>
      <c r="C870" s="16" t="s">
        <v>3330</v>
      </c>
      <c r="D870" s="16" t="s">
        <v>3332</v>
      </c>
      <c r="E870" s="116">
        <v>21.8125</v>
      </c>
      <c r="F870" s="116">
        <v>-4.8280000000000003E-2</v>
      </c>
      <c r="G870" s="116">
        <v>0.315</v>
      </c>
      <c r="H870" s="111">
        <v>4.7999999999999996E-3</v>
      </c>
      <c r="I870" s="111">
        <f t="shared" si="4"/>
        <v>-5.3080000000000002E-2</v>
      </c>
      <c r="J870" s="399">
        <v>35916</v>
      </c>
      <c r="K870" s="5"/>
    </row>
    <row r="871" spans="1:11" ht="14.5" customHeight="1" x14ac:dyDescent="0.15">
      <c r="A871" s="116">
        <v>81</v>
      </c>
      <c r="B871" s="399">
        <v>35947</v>
      </c>
      <c r="C871" s="16" t="s">
        <v>3330</v>
      </c>
      <c r="D871" s="16" t="s">
        <v>3332</v>
      </c>
      <c r="E871" s="116">
        <v>27.125</v>
      </c>
      <c r="F871" s="116">
        <v>0.24355299999999999</v>
      </c>
      <c r="G871" s="116">
        <v>0</v>
      </c>
      <c r="H871" s="111">
        <v>5.1999999999999998E-3</v>
      </c>
      <c r="I871" s="111">
        <f t="shared" si="4"/>
        <v>0.23835299999999998</v>
      </c>
      <c r="J871" s="399">
        <v>35947</v>
      </c>
      <c r="K871" s="5"/>
    </row>
    <row r="872" spans="1:11" ht="14.5" customHeight="1" x14ac:dyDescent="0.15">
      <c r="A872" s="116">
        <v>81</v>
      </c>
      <c r="B872" s="399">
        <v>35977</v>
      </c>
      <c r="C872" s="16" t="s">
        <v>3333</v>
      </c>
      <c r="D872" s="16" t="s">
        <v>3334</v>
      </c>
      <c r="E872" s="116">
        <v>24.75</v>
      </c>
      <c r="F872" s="116">
        <v>-8.7557999999999997E-2</v>
      </c>
      <c r="G872" s="116">
        <v>0</v>
      </c>
      <c r="H872" s="111">
        <v>4.8999999999999998E-3</v>
      </c>
      <c r="I872" s="111">
        <f t="shared" si="4"/>
        <v>-9.2457999999999999E-2</v>
      </c>
      <c r="J872" s="399">
        <v>35977</v>
      </c>
      <c r="K872" s="5"/>
    </row>
    <row r="873" spans="1:11" ht="14.5" customHeight="1" x14ac:dyDescent="0.15">
      <c r="A873" s="116">
        <v>81</v>
      </c>
      <c r="B873" s="399">
        <v>36008</v>
      </c>
      <c r="C873" s="16" t="s">
        <v>3333</v>
      </c>
      <c r="D873" s="16" t="s">
        <v>3334</v>
      </c>
      <c r="E873" s="116">
        <v>23.5</v>
      </c>
      <c r="F873" s="116">
        <v>-3.7777999999999999E-2</v>
      </c>
      <c r="G873" s="116">
        <v>0.315</v>
      </c>
      <c r="H873" s="111">
        <v>4.7999999999999996E-3</v>
      </c>
      <c r="I873" s="111">
        <f t="shared" si="4"/>
        <v>-4.2577999999999998E-2</v>
      </c>
      <c r="J873" s="399">
        <v>36008</v>
      </c>
      <c r="K873" s="5"/>
    </row>
    <row r="874" spans="1:11" ht="14.5" customHeight="1" x14ac:dyDescent="0.15">
      <c r="A874" s="116">
        <v>81</v>
      </c>
      <c r="B874" s="399">
        <v>36039</v>
      </c>
      <c r="C874" s="16" t="s">
        <v>3333</v>
      </c>
      <c r="D874" s="16" t="s">
        <v>3334</v>
      </c>
      <c r="E874" s="116">
        <v>26.5</v>
      </c>
      <c r="F874" s="116">
        <v>0.12766</v>
      </c>
      <c r="G874" s="116">
        <v>0</v>
      </c>
      <c r="H874" s="111">
        <v>4.4000000000000003E-3</v>
      </c>
      <c r="I874" s="111">
        <f t="shared" si="4"/>
        <v>0.12325999999999999</v>
      </c>
      <c r="J874" s="399">
        <v>36039</v>
      </c>
      <c r="K874" s="5"/>
    </row>
    <row r="875" spans="1:11" ht="14.5" customHeight="1" x14ac:dyDescent="0.15">
      <c r="A875" s="116">
        <v>81</v>
      </c>
      <c r="B875" s="399">
        <v>36069</v>
      </c>
      <c r="C875" s="16" t="s">
        <v>3333</v>
      </c>
      <c r="D875" s="16" t="s">
        <v>3334</v>
      </c>
      <c r="E875" s="116">
        <v>26.25</v>
      </c>
      <c r="F875" s="116">
        <v>-9.4339999999999997E-3</v>
      </c>
      <c r="G875" s="116">
        <v>0</v>
      </c>
      <c r="H875" s="111">
        <v>4.1999999999999997E-3</v>
      </c>
      <c r="I875" s="111">
        <f t="shared" si="4"/>
        <v>-1.3634E-2</v>
      </c>
      <c r="J875" s="399">
        <v>36069</v>
      </c>
      <c r="K875" s="5"/>
    </row>
    <row r="876" spans="1:11" ht="14.5" customHeight="1" x14ac:dyDescent="0.15">
      <c r="A876" s="116">
        <v>81</v>
      </c>
      <c r="B876" s="399">
        <v>36100</v>
      </c>
      <c r="C876" s="16" t="s">
        <v>3333</v>
      </c>
      <c r="D876" s="16" t="s">
        <v>3334</v>
      </c>
      <c r="E876" s="116">
        <v>28.25</v>
      </c>
      <c r="F876" s="116">
        <v>8.8190000000000004E-2</v>
      </c>
      <c r="G876" s="116">
        <v>0.315</v>
      </c>
      <c r="H876" s="111">
        <v>4.4999999999999997E-3</v>
      </c>
      <c r="I876" s="111">
        <f t="shared" si="4"/>
        <v>8.3690000000000001E-2</v>
      </c>
      <c r="J876" s="399">
        <v>36100</v>
      </c>
      <c r="K876" s="5"/>
    </row>
    <row r="877" spans="1:11" ht="14.5" customHeight="1" x14ac:dyDescent="0.15">
      <c r="A877" s="116">
        <v>81</v>
      </c>
      <c r="B877" s="399">
        <v>36130</v>
      </c>
      <c r="C877" s="16" t="s">
        <v>3333</v>
      </c>
      <c r="D877" s="16" t="s">
        <v>3334</v>
      </c>
      <c r="E877" s="116">
        <v>27.25</v>
      </c>
      <c r="F877" s="116">
        <v>-3.5397999999999999E-2</v>
      </c>
      <c r="G877" s="116">
        <v>0</v>
      </c>
      <c r="H877" s="111">
        <v>4.4999999999999997E-3</v>
      </c>
      <c r="I877" s="111">
        <f t="shared" si="4"/>
        <v>-3.9897999999999996E-2</v>
      </c>
      <c r="J877" s="399">
        <v>36130</v>
      </c>
      <c r="K877" s="5"/>
    </row>
    <row r="878" spans="1:11" ht="14.5" customHeight="1" x14ac:dyDescent="0.15">
      <c r="A878" s="116">
        <v>81</v>
      </c>
      <c r="B878" s="399">
        <v>36161</v>
      </c>
      <c r="C878" s="16" t="s">
        <v>3333</v>
      </c>
      <c r="D878" s="16" t="s">
        <v>3334</v>
      </c>
      <c r="E878" s="116">
        <v>28.5625</v>
      </c>
      <c r="F878" s="116">
        <v>4.8164999999999999E-2</v>
      </c>
      <c r="G878" s="116">
        <v>0</v>
      </c>
      <c r="H878" s="111">
        <v>4.1999999999999997E-3</v>
      </c>
      <c r="I878" s="111">
        <f t="shared" si="4"/>
        <v>4.3964999999999997E-2</v>
      </c>
      <c r="J878" s="399">
        <v>36161</v>
      </c>
      <c r="K878" s="5"/>
    </row>
    <row r="879" spans="1:11" ht="14.5" customHeight="1" x14ac:dyDescent="0.15">
      <c r="A879" s="116">
        <v>81</v>
      </c>
      <c r="B879" s="399">
        <v>36192</v>
      </c>
      <c r="C879" s="16" t="s">
        <v>3333</v>
      </c>
      <c r="D879" s="16" t="s">
        <v>3334</v>
      </c>
      <c r="E879" s="116">
        <v>28.1875</v>
      </c>
      <c r="F879" s="116">
        <v>-1.926E-3</v>
      </c>
      <c r="G879" s="116">
        <v>0.32</v>
      </c>
      <c r="H879" s="111">
        <v>4.0000000000000001E-3</v>
      </c>
      <c r="I879" s="111">
        <f t="shared" si="4"/>
        <v>-5.9259999999999998E-3</v>
      </c>
      <c r="J879" s="399">
        <v>36192</v>
      </c>
      <c r="K879" s="5"/>
    </row>
    <row r="880" spans="1:11" ht="14.5" customHeight="1" x14ac:dyDescent="0.15">
      <c r="A880" s="116">
        <v>81</v>
      </c>
      <c r="B880" s="399">
        <v>36220</v>
      </c>
      <c r="C880" s="16" t="s">
        <v>3333</v>
      </c>
      <c r="D880" s="16" t="s">
        <v>3334</v>
      </c>
      <c r="E880" s="116">
        <v>24.25</v>
      </c>
      <c r="F880" s="116">
        <v>-0.13969000000000001</v>
      </c>
      <c r="G880" s="116">
        <v>0</v>
      </c>
      <c r="H880" s="111">
        <v>5.3E-3</v>
      </c>
      <c r="I880" s="111">
        <f t="shared" si="4"/>
        <v>-0.14499000000000001</v>
      </c>
      <c r="J880" s="399">
        <v>36220</v>
      </c>
      <c r="K880" s="5"/>
    </row>
    <row r="881" spans="1:11" ht="14.5" customHeight="1" x14ac:dyDescent="0.15">
      <c r="A881" s="116">
        <v>81</v>
      </c>
      <c r="B881" s="399">
        <v>36251</v>
      </c>
      <c r="C881" s="16" t="s">
        <v>3333</v>
      </c>
      <c r="D881" s="16" t="s">
        <v>3334</v>
      </c>
      <c r="E881" s="116">
        <v>25.4375</v>
      </c>
      <c r="F881" s="116">
        <v>4.8968999999999999E-2</v>
      </c>
      <c r="G881" s="116">
        <v>0</v>
      </c>
      <c r="H881" s="111">
        <v>4.7999999999999996E-3</v>
      </c>
      <c r="I881" s="111">
        <f t="shared" si="4"/>
        <v>4.4169E-2</v>
      </c>
      <c r="J881" s="399">
        <v>36251</v>
      </c>
      <c r="K881" s="5"/>
    </row>
    <row r="882" spans="1:11" ht="14.5" customHeight="1" x14ac:dyDescent="0.15">
      <c r="A882" s="116">
        <v>81</v>
      </c>
      <c r="B882" s="399">
        <v>36281</v>
      </c>
      <c r="C882" s="16" t="s">
        <v>3333</v>
      </c>
      <c r="D882" s="16" t="s">
        <v>3334</v>
      </c>
      <c r="E882" s="116">
        <v>26.6875</v>
      </c>
      <c r="F882" s="116">
        <v>6.1719999999999997E-2</v>
      </c>
      <c r="G882" s="116">
        <v>0.32</v>
      </c>
      <c r="H882" s="111">
        <v>4.4999999999999997E-3</v>
      </c>
      <c r="I882" s="111">
        <f t="shared" si="4"/>
        <v>5.722E-2</v>
      </c>
      <c r="J882" s="399">
        <v>36281</v>
      </c>
      <c r="K882" s="5"/>
    </row>
    <row r="883" spans="1:11" ht="14.5" customHeight="1" x14ac:dyDescent="0.15">
      <c r="A883" s="116">
        <v>81</v>
      </c>
      <c r="B883" s="399">
        <v>36312</v>
      </c>
      <c r="C883" s="16" t="s">
        <v>3333</v>
      </c>
      <c r="D883" s="16" t="s">
        <v>3334</v>
      </c>
      <c r="E883" s="116">
        <v>28.375</v>
      </c>
      <c r="F883" s="116">
        <v>6.3231999999999997E-2</v>
      </c>
      <c r="G883" s="116">
        <v>0</v>
      </c>
      <c r="H883" s="111">
        <v>5.4999999999999997E-3</v>
      </c>
      <c r="I883" s="111">
        <f t="shared" si="4"/>
        <v>5.7731999999999999E-2</v>
      </c>
      <c r="J883" s="399">
        <v>36312</v>
      </c>
      <c r="K883" s="5"/>
    </row>
    <row r="884" spans="1:11" ht="14.5" customHeight="1" x14ac:dyDescent="0.15">
      <c r="A884" s="116">
        <v>81</v>
      </c>
      <c r="B884" s="399">
        <v>36342</v>
      </c>
      <c r="C884" s="16" t="s">
        <v>3333</v>
      </c>
      <c r="D884" s="16" t="s">
        <v>3334</v>
      </c>
      <c r="E884" s="116">
        <v>30.0625</v>
      </c>
      <c r="F884" s="116">
        <v>5.9471000000000003E-2</v>
      </c>
      <c r="G884" s="116">
        <v>0</v>
      </c>
      <c r="H884" s="111">
        <v>5.1000000000000004E-3</v>
      </c>
      <c r="I884" s="111">
        <f t="shared" si="4"/>
        <v>5.4371000000000003E-2</v>
      </c>
      <c r="J884" s="399">
        <v>36342</v>
      </c>
      <c r="K884" s="5"/>
    </row>
    <row r="885" spans="1:11" ht="14.5" customHeight="1" x14ac:dyDescent="0.15">
      <c r="A885" s="116">
        <v>81</v>
      </c>
      <c r="B885" s="399">
        <v>36373</v>
      </c>
      <c r="C885" s="16" t="s">
        <v>3333</v>
      </c>
      <c r="D885" s="16" t="s">
        <v>3334</v>
      </c>
      <c r="E885" s="116">
        <v>35.25</v>
      </c>
      <c r="F885" s="116">
        <v>0.183202</v>
      </c>
      <c r="G885" s="116">
        <v>0.32</v>
      </c>
      <c r="H885" s="111">
        <v>5.4000000000000003E-3</v>
      </c>
      <c r="I885" s="111">
        <f t="shared" si="4"/>
        <v>0.17780200000000002</v>
      </c>
      <c r="J885" s="399">
        <v>36373</v>
      </c>
      <c r="K885" s="5"/>
    </row>
    <row r="886" spans="1:11" ht="14.5" customHeight="1" x14ac:dyDescent="0.15">
      <c r="A886" s="116">
        <v>81</v>
      </c>
      <c r="B886" s="399">
        <v>36404</v>
      </c>
      <c r="C886" s="16" t="s">
        <v>3333</v>
      </c>
      <c r="D886" s="16" t="s">
        <v>3334</v>
      </c>
      <c r="E886" s="116">
        <v>33.125</v>
      </c>
      <c r="F886" s="116">
        <v>-6.0283999999999997E-2</v>
      </c>
      <c r="G886" s="116">
        <v>0</v>
      </c>
      <c r="H886" s="111">
        <v>5.1999999999999998E-3</v>
      </c>
      <c r="I886" s="111">
        <f t="shared" ref="I886:I949" si="5">F886-H886</f>
        <v>-6.5484000000000001E-2</v>
      </c>
      <c r="J886" s="399">
        <v>36404</v>
      </c>
      <c r="K886" s="5"/>
    </row>
    <row r="887" spans="1:11" ht="14.5" customHeight="1" x14ac:dyDescent="0.15">
      <c r="A887" s="116">
        <v>81</v>
      </c>
      <c r="B887" s="399">
        <v>36434</v>
      </c>
      <c r="C887" s="16" t="s">
        <v>3333</v>
      </c>
      <c r="D887" s="16" t="s">
        <v>3334</v>
      </c>
      <c r="E887" s="116">
        <v>34.3125</v>
      </c>
      <c r="F887" s="116">
        <v>3.5848999999999999E-2</v>
      </c>
      <c r="G887" s="116">
        <v>0</v>
      </c>
      <c r="H887" s="111">
        <v>5.0000000000000001E-3</v>
      </c>
      <c r="I887" s="111">
        <f t="shared" si="5"/>
        <v>3.0848999999999998E-2</v>
      </c>
      <c r="J887" s="399">
        <v>36434</v>
      </c>
      <c r="K887" s="5"/>
    </row>
    <row r="888" spans="1:11" ht="14.5" customHeight="1" x14ac:dyDescent="0.15">
      <c r="A888" s="116">
        <v>81</v>
      </c>
      <c r="B888" s="399">
        <v>36465</v>
      </c>
      <c r="C888" s="16" t="s">
        <v>3333</v>
      </c>
      <c r="D888" s="16" t="s">
        <v>3334</v>
      </c>
      <c r="E888" s="116">
        <v>37.9375</v>
      </c>
      <c r="F888" s="116">
        <v>0.11497300000000001</v>
      </c>
      <c r="G888" s="116">
        <v>0.32</v>
      </c>
      <c r="H888" s="111">
        <v>5.5999999999999999E-3</v>
      </c>
      <c r="I888" s="111">
        <f t="shared" si="5"/>
        <v>0.10937300000000001</v>
      </c>
      <c r="J888" s="399">
        <v>36465</v>
      </c>
      <c r="K888" s="5"/>
    </row>
    <row r="889" spans="1:11" ht="14.5" customHeight="1" x14ac:dyDescent="0.15">
      <c r="A889" s="116">
        <v>81</v>
      </c>
      <c r="B889" s="399">
        <v>36495</v>
      </c>
      <c r="C889" s="16" t="s">
        <v>3333</v>
      </c>
      <c r="D889" s="16" t="s">
        <v>3334</v>
      </c>
      <c r="E889" s="116">
        <v>36</v>
      </c>
      <c r="F889" s="116">
        <v>-5.1070999999999998E-2</v>
      </c>
      <c r="G889" s="116">
        <v>0</v>
      </c>
      <c r="H889" s="111">
        <v>5.4999999999999997E-3</v>
      </c>
      <c r="I889" s="111">
        <f t="shared" si="5"/>
        <v>-5.6570999999999996E-2</v>
      </c>
      <c r="J889" s="399">
        <v>36495</v>
      </c>
      <c r="K889" s="5"/>
    </row>
    <row r="890" spans="1:11" ht="14.5" customHeight="1" x14ac:dyDescent="0.15">
      <c r="A890" s="116">
        <v>81</v>
      </c>
      <c r="B890" s="399">
        <v>36526</v>
      </c>
      <c r="C890" s="16" t="s">
        <v>3333</v>
      </c>
      <c r="D890" s="16" t="s">
        <v>3334</v>
      </c>
      <c r="E890" s="116">
        <v>33.25</v>
      </c>
      <c r="F890" s="116">
        <v>-7.6388999999999999E-2</v>
      </c>
      <c r="G890" s="116">
        <v>0</v>
      </c>
      <c r="H890" s="111">
        <v>5.7000000000000002E-3</v>
      </c>
      <c r="I890" s="111">
        <f t="shared" si="5"/>
        <v>-8.2088999999999995E-2</v>
      </c>
      <c r="J890" s="399">
        <v>36526</v>
      </c>
      <c r="K890" s="5"/>
    </row>
    <row r="891" spans="1:11" ht="14.5" customHeight="1" x14ac:dyDescent="0.15">
      <c r="A891" s="116">
        <v>81</v>
      </c>
      <c r="B891" s="399">
        <v>36557</v>
      </c>
      <c r="C891" s="16" t="s">
        <v>3333</v>
      </c>
      <c r="D891" s="16" t="s">
        <v>3334</v>
      </c>
      <c r="E891" s="116">
        <v>26.9375</v>
      </c>
      <c r="F891" s="116">
        <v>-0.180226</v>
      </c>
      <c r="G891" s="116">
        <v>0.32</v>
      </c>
      <c r="H891" s="111">
        <v>5.1000000000000004E-3</v>
      </c>
      <c r="I891" s="111">
        <f t="shared" si="5"/>
        <v>-0.18532599999999999</v>
      </c>
      <c r="J891" s="399">
        <v>36557</v>
      </c>
      <c r="K891" s="5"/>
    </row>
    <row r="892" spans="1:11" ht="14.5" customHeight="1" x14ac:dyDescent="0.15">
      <c r="A892" s="116">
        <v>81</v>
      </c>
      <c r="B892" s="399">
        <v>36586</v>
      </c>
      <c r="C892" s="16" t="s">
        <v>3333</v>
      </c>
      <c r="D892" s="16" t="s">
        <v>3334</v>
      </c>
      <c r="E892" s="116">
        <v>29.75</v>
      </c>
      <c r="F892" s="116">
        <v>0.104408</v>
      </c>
      <c r="G892" s="116">
        <v>0</v>
      </c>
      <c r="H892" s="111">
        <v>5.4000000000000003E-3</v>
      </c>
      <c r="I892" s="111">
        <f t="shared" si="5"/>
        <v>9.9007999999999999E-2</v>
      </c>
      <c r="J892" s="399">
        <v>36586</v>
      </c>
      <c r="K892" s="5"/>
    </row>
    <row r="893" spans="1:11" ht="14.5" customHeight="1" x14ac:dyDescent="0.15">
      <c r="A893" s="116">
        <v>81</v>
      </c>
      <c r="B893" s="399">
        <v>36617</v>
      </c>
      <c r="C893" s="16" t="s">
        <v>3333</v>
      </c>
      <c r="D893" s="16" t="s">
        <v>3334</v>
      </c>
      <c r="E893" s="116">
        <v>30.125</v>
      </c>
      <c r="F893" s="116">
        <v>1.2605E-2</v>
      </c>
      <c r="G893" s="116">
        <v>0</v>
      </c>
      <c r="H893" s="111">
        <v>4.7000000000000002E-3</v>
      </c>
      <c r="I893" s="111">
        <f t="shared" si="5"/>
        <v>7.9049999999999988E-3</v>
      </c>
      <c r="J893" s="399">
        <v>36617</v>
      </c>
      <c r="K893" s="5"/>
    </row>
    <row r="894" spans="1:11" ht="14.5" customHeight="1" x14ac:dyDescent="0.15">
      <c r="A894" s="116">
        <v>81</v>
      </c>
      <c r="B894" s="399">
        <v>36647</v>
      </c>
      <c r="C894" s="16" t="s">
        <v>3333</v>
      </c>
      <c r="D894" s="16" t="s">
        <v>3334</v>
      </c>
      <c r="E894" s="116">
        <v>29.8125</v>
      </c>
      <c r="F894" s="116">
        <v>2.4899999999999998E-4</v>
      </c>
      <c r="G894" s="116">
        <v>0.32</v>
      </c>
      <c r="H894" s="111">
        <v>5.5999999999999999E-3</v>
      </c>
      <c r="I894" s="111">
        <f t="shared" si="5"/>
        <v>-5.3509999999999999E-3</v>
      </c>
      <c r="J894" s="399">
        <v>36647</v>
      </c>
      <c r="K894" s="5"/>
    </row>
    <row r="895" spans="1:11" ht="14.5" customHeight="1" x14ac:dyDescent="0.15">
      <c r="A895" s="116">
        <v>81</v>
      </c>
      <c r="B895" s="399">
        <v>36678</v>
      </c>
      <c r="C895" s="16" t="s">
        <v>3333</v>
      </c>
      <c r="D895" s="16" t="s">
        <v>3334</v>
      </c>
      <c r="E895" s="116">
        <v>29.75</v>
      </c>
      <c r="F895" s="116">
        <v>-2.0960000000000002E-3</v>
      </c>
      <c r="G895" s="116">
        <v>0</v>
      </c>
      <c r="H895" s="111">
        <v>5.1999999999999998E-3</v>
      </c>
      <c r="I895" s="111">
        <f t="shared" si="5"/>
        <v>-7.2960000000000004E-3</v>
      </c>
      <c r="J895" s="399">
        <v>36678</v>
      </c>
      <c r="K895" s="5"/>
    </row>
    <row r="896" spans="1:11" ht="14.5" customHeight="1" x14ac:dyDescent="0.15">
      <c r="A896" s="116">
        <v>81</v>
      </c>
      <c r="B896" s="399">
        <v>36708</v>
      </c>
      <c r="C896" s="16" t="s">
        <v>3333</v>
      </c>
      <c r="D896" s="16" t="s">
        <v>3334</v>
      </c>
      <c r="E896" s="116">
        <v>30.125</v>
      </c>
      <c r="F896" s="116">
        <v>1.2605E-2</v>
      </c>
      <c r="G896" s="116">
        <v>0</v>
      </c>
      <c r="H896" s="111">
        <v>5.1999999999999998E-3</v>
      </c>
      <c r="I896" s="111">
        <f t="shared" si="5"/>
        <v>7.4050000000000001E-3</v>
      </c>
      <c r="J896" s="399">
        <v>36708</v>
      </c>
      <c r="K896" s="5"/>
    </row>
    <row r="897" spans="1:11" ht="14.5" customHeight="1" x14ac:dyDescent="0.15">
      <c r="A897" s="116">
        <v>81</v>
      </c>
      <c r="B897" s="399">
        <v>36739</v>
      </c>
      <c r="C897" s="16" t="s">
        <v>3333</v>
      </c>
      <c r="D897" s="16" t="s">
        <v>3334</v>
      </c>
      <c r="E897" s="116">
        <v>26.0625</v>
      </c>
      <c r="F897" s="116">
        <v>-0.124232</v>
      </c>
      <c r="G897" s="116">
        <v>0.32</v>
      </c>
      <c r="H897" s="111">
        <v>5.0000000000000001E-3</v>
      </c>
      <c r="I897" s="111">
        <f t="shared" si="5"/>
        <v>-0.12923199999999999</v>
      </c>
      <c r="J897" s="399">
        <v>36739</v>
      </c>
      <c r="K897" s="5"/>
    </row>
    <row r="898" spans="1:11" ht="14.5" customHeight="1" x14ac:dyDescent="0.15">
      <c r="A898" s="116">
        <v>81</v>
      </c>
      <c r="B898" s="399">
        <v>36770</v>
      </c>
      <c r="C898" s="16" t="s">
        <v>3333</v>
      </c>
      <c r="D898" s="16" t="s">
        <v>3334</v>
      </c>
      <c r="E898" s="116">
        <v>30.25</v>
      </c>
      <c r="F898" s="116">
        <v>0.16067100000000001</v>
      </c>
      <c r="G898" s="116">
        <v>0</v>
      </c>
      <c r="H898" s="111">
        <v>4.5999999999999999E-3</v>
      </c>
      <c r="I898" s="111">
        <f t="shared" si="5"/>
        <v>0.15607100000000002</v>
      </c>
      <c r="J898" s="399">
        <v>36770</v>
      </c>
      <c r="K898" s="5"/>
    </row>
    <row r="899" spans="1:11" ht="14.5" customHeight="1" x14ac:dyDescent="0.15">
      <c r="A899" s="116">
        <v>81</v>
      </c>
      <c r="B899" s="399">
        <v>36800</v>
      </c>
      <c r="C899" s="16" t="s">
        <v>3333</v>
      </c>
      <c r="D899" s="16" t="s">
        <v>3334</v>
      </c>
      <c r="E899" s="116">
        <v>31.1875</v>
      </c>
      <c r="F899" s="116">
        <v>3.0991999999999999E-2</v>
      </c>
      <c r="G899" s="116">
        <v>0</v>
      </c>
      <c r="H899" s="111">
        <v>5.3E-3</v>
      </c>
      <c r="I899" s="111">
        <f t="shared" si="5"/>
        <v>2.5692E-2</v>
      </c>
      <c r="J899" s="399">
        <v>36800</v>
      </c>
      <c r="K899" s="5"/>
    </row>
    <row r="900" spans="1:11" ht="14.5" customHeight="1" x14ac:dyDescent="0.15">
      <c r="A900" s="116">
        <v>81</v>
      </c>
      <c r="B900" s="399">
        <v>36831</v>
      </c>
      <c r="C900" s="16" t="s">
        <v>3333</v>
      </c>
      <c r="D900" s="16" t="s">
        <v>3334</v>
      </c>
      <c r="E900" s="116">
        <v>33.6875</v>
      </c>
      <c r="F900" s="116">
        <v>9.0580999999999995E-2</v>
      </c>
      <c r="G900" s="116">
        <v>0.32500000000000001</v>
      </c>
      <c r="H900" s="111">
        <v>4.7999999999999996E-3</v>
      </c>
      <c r="I900" s="111">
        <f t="shared" si="5"/>
        <v>8.5780999999999996E-2</v>
      </c>
      <c r="J900" s="399">
        <v>36831</v>
      </c>
      <c r="K900" s="5"/>
    </row>
    <row r="901" spans="1:11" ht="14.5" customHeight="1" x14ac:dyDescent="0.15">
      <c r="A901" s="116">
        <v>81</v>
      </c>
      <c r="B901" s="399">
        <v>36861</v>
      </c>
      <c r="C901" s="16" t="s">
        <v>3333</v>
      </c>
      <c r="D901" s="16" t="s">
        <v>3334</v>
      </c>
      <c r="E901" s="116">
        <v>36.875</v>
      </c>
      <c r="F901" s="116">
        <v>9.4619999999999996E-2</v>
      </c>
      <c r="G901" s="116">
        <v>0</v>
      </c>
      <c r="H901" s="111">
        <v>4.4999999999999997E-3</v>
      </c>
      <c r="I901" s="111">
        <f t="shared" si="5"/>
        <v>9.0119999999999992E-2</v>
      </c>
      <c r="J901" s="399">
        <v>36861</v>
      </c>
      <c r="K901" s="5"/>
    </row>
    <row r="902" spans="1:11" ht="14.5" customHeight="1" x14ac:dyDescent="0.15">
      <c r="A902" s="116">
        <v>81</v>
      </c>
      <c r="B902" s="399">
        <v>36892</v>
      </c>
      <c r="C902" s="16" t="s">
        <v>3333</v>
      </c>
      <c r="D902" s="16" t="s">
        <v>3334</v>
      </c>
      <c r="E902" s="116">
        <v>31.39</v>
      </c>
      <c r="F902" s="116">
        <v>-0.14874599999999999</v>
      </c>
      <c r="G902" s="116">
        <v>0</v>
      </c>
      <c r="H902" s="111">
        <v>4.8999999999999998E-3</v>
      </c>
      <c r="I902" s="111">
        <f t="shared" si="5"/>
        <v>-0.15364599999999998</v>
      </c>
      <c r="J902" s="399">
        <v>36892</v>
      </c>
      <c r="K902" s="5"/>
    </row>
    <row r="903" spans="1:11" ht="14.5" customHeight="1" x14ac:dyDescent="0.15">
      <c r="A903" s="116">
        <v>81</v>
      </c>
      <c r="B903" s="399">
        <v>36923</v>
      </c>
      <c r="C903" s="16" t="s">
        <v>3333</v>
      </c>
      <c r="D903" s="16" t="s">
        <v>3334</v>
      </c>
      <c r="E903" s="116">
        <v>30.6</v>
      </c>
      <c r="F903" s="116">
        <v>-1.4814000000000001E-2</v>
      </c>
      <c r="G903" s="116">
        <v>0.32500000000000001</v>
      </c>
      <c r="H903" s="111">
        <v>4.1999999999999997E-3</v>
      </c>
      <c r="I903" s="111">
        <f t="shared" si="5"/>
        <v>-1.9014E-2</v>
      </c>
      <c r="J903" s="399">
        <v>36923</v>
      </c>
      <c r="K903" s="5"/>
    </row>
    <row r="904" spans="1:11" ht="14.5" customHeight="1" x14ac:dyDescent="0.15">
      <c r="A904" s="116">
        <v>81</v>
      </c>
      <c r="B904" s="399">
        <v>36951</v>
      </c>
      <c r="C904" s="16" t="s">
        <v>3333</v>
      </c>
      <c r="D904" s="16" t="s">
        <v>3334</v>
      </c>
      <c r="E904" s="116">
        <v>33.11</v>
      </c>
      <c r="F904" s="116">
        <v>8.2026000000000002E-2</v>
      </c>
      <c r="G904" s="116">
        <v>0</v>
      </c>
      <c r="H904" s="111">
        <v>4.4999999999999997E-3</v>
      </c>
      <c r="I904" s="111">
        <f t="shared" si="5"/>
        <v>7.7525999999999998E-2</v>
      </c>
      <c r="J904" s="399">
        <v>36951</v>
      </c>
      <c r="K904" s="5"/>
    </row>
    <row r="905" spans="1:11" ht="14.5" customHeight="1" x14ac:dyDescent="0.15">
      <c r="A905" s="116">
        <v>81</v>
      </c>
      <c r="B905" s="399">
        <v>36982</v>
      </c>
      <c r="C905" s="16" t="s">
        <v>3333</v>
      </c>
      <c r="D905" s="16" t="s">
        <v>3334</v>
      </c>
      <c r="E905" s="116">
        <v>32.9</v>
      </c>
      <c r="F905" s="116">
        <v>-6.3420000000000004E-3</v>
      </c>
      <c r="G905" s="116">
        <v>0</v>
      </c>
      <c r="H905" s="111">
        <v>4.7000000000000002E-3</v>
      </c>
      <c r="I905" s="111">
        <f t="shared" si="5"/>
        <v>-1.1042E-2</v>
      </c>
      <c r="J905" s="399">
        <v>36982</v>
      </c>
      <c r="K905" s="5"/>
    </row>
    <row r="906" spans="1:11" ht="14.5" customHeight="1" x14ac:dyDescent="0.15">
      <c r="A906" s="116">
        <v>81</v>
      </c>
      <c r="B906" s="399">
        <v>37012</v>
      </c>
      <c r="C906" s="16" t="s">
        <v>3333</v>
      </c>
      <c r="D906" s="16" t="s">
        <v>3334</v>
      </c>
      <c r="E906" s="116">
        <v>30.4</v>
      </c>
      <c r="F906" s="116">
        <v>-6.6109000000000001E-2</v>
      </c>
      <c r="G906" s="116">
        <v>0.32500000000000001</v>
      </c>
      <c r="H906" s="111">
        <v>5.0000000000000001E-3</v>
      </c>
      <c r="I906" s="111">
        <f t="shared" si="5"/>
        <v>-7.1109000000000006E-2</v>
      </c>
      <c r="J906" s="399">
        <v>37012</v>
      </c>
      <c r="K906" s="5"/>
    </row>
    <row r="907" spans="1:11" ht="14.5" customHeight="1" x14ac:dyDescent="0.15">
      <c r="A907" s="116">
        <v>81</v>
      </c>
      <c r="B907" s="399">
        <v>37043</v>
      </c>
      <c r="C907" s="16" t="s">
        <v>3333</v>
      </c>
      <c r="D907" s="16" t="s">
        <v>3334</v>
      </c>
      <c r="E907" s="116">
        <v>34</v>
      </c>
      <c r="F907" s="116">
        <v>0.118421</v>
      </c>
      <c r="G907" s="116">
        <v>0</v>
      </c>
      <c r="H907" s="111">
        <v>4.7000000000000002E-3</v>
      </c>
      <c r="I907" s="111">
        <f t="shared" si="5"/>
        <v>0.113721</v>
      </c>
      <c r="J907" s="399">
        <v>37043</v>
      </c>
      <c r="K907" s="5"/>
    </row>
    <row r="908" spans="1:11" ht="14.5" customHeight="1" x14ac:dyDescent="0.15">
      <c r="A908" s="116">
        <v>81</v>
      </c>
      <c r="B908" s="399">
        <v>37073</v>
      </c>
      <c r="C908" s="16" t="s">
        <v>3333</v>
      </c>
      <c r="D908" s="16" t="s">
        <v>3334</v>
      </c>
      <c r="E908" s="116">
        <v>34.28</v>
      </c>
      <c r="F908" s="116">
        <v>8.2349999999999993E-3</v>
      </c>
      <c r="G908" s="116">
        <v>0</v>
      </c>
      <c r="H908" s="111">
        <v>5.1999999999999998E-3</v>
      </c>
      <c r="I908" s="111">
        <f t="shared" si="5"/>
        <v>3.0349999999999995E-3</v>
      </c>
      <c r="J908" s="399">
        <v>37073</v>
      </c>
      <c r="K908" s="5"/>
    </row>
    <row r="909" spans="1:11" ht="14.5" customHeight="1" x14ac:dyDescent="0.15">
      <c r="A909" s="116">
        <v>81</v>
      </c>
      <c r="B909" s="399">
        <v>37104</v>
      </c>
      <c r="C909" s="16" t="s">
        <v>3333</v>
      </c>
      <c r="D909" s="16" t="s">
        <v>3334</v>
      </c>
      <c r="E909" s="116">
        <v>37.85</v>
      </c>
      <c r="F909" s="116">
        <v>0.113623</v>
      </c>
      <c r="G909" s="116">
        <v>0.32500000000000001</v>
      </c>
      <c r="H909" s="111">
        <v>4.5999999999999999E-3</v>
      </c>
      <c r="I909" s="111">
        <f t="shared" si="5"/>
        <v>0.10902300000000001</v>
      </c>
      <c r="J909" s="399">
        <v>37104</v>
      </c>
      <c r="K909" s="5"/>
    </row>
    <row r="910" spans="1:11" ht="14.5" customHeight="1" x14ac:dyDescent="0.15">
      <c r="A910" s="116">
        <v>81</v>
      </c>
      <c r="B910" s="399">
        <v>37135</v>
      </c>
      <c r="C910" s="16" t="s">
        <v>3333</v>
      </c>
      <c r="D910" s="16" t="s">
        <v>3334</v>
      </c>
      <c r="E910" s="116">
        <v>37</v>
      </c>
      <c r="F910" s="116">
        <v>-2.2457000000000001E-2</v>
      </c>
      <c r="G910" s="116">
        <v>0</v>
      </c>
      <c r="H910" s="111">
        <v>4.1000000000000003E-3</v>
      </c>
      <c r="I910" s="111">
        <f t="shared" si="5"/>
        <v>-2.6557000000000001E-2</v>
      </c>
      <c r="J910" s="399">
        <v>37135</v>
      </c>
      <c r="K910" s="5"/>
    </row>
    <row r="911" spans="1:11" ht="14.5" customHeight="1" x14ac:dyDescent="0.15">
      <c r="A911" s="116">
        <v>81</v>
      </c>
      <c r="B911" s="399">
        <v>37165</v>
      </c>
      <c r="C911" s="16" t="s">
        <v>3333</v>
      </c>
      <c r="D911" s="16" t="s">
        <v>3334</v>
      </c>
      <c r="E911" s="116">
        <v>33.4</v>
      </c>
      <c r="F911" s="116">
        <v>-9.7296999999999995E-2</v>
      </c>
      <c r="G911" s="116">
        <v>0</v>
      </c>
      <c r="H911" s="111">
        <v>4.7999999999999996E-3</v>
      </c>
      <c r="I911" s="111">
        <f t="shared" si="5"/>
        <v>-0.10209699999999999</v>
      </c>
      <c r="J911" s="399">
        <v>37165</v>
      </c>
      <c r="K911" s="5"/>
    </row>
    <row r="912" spans="1:11" ht="14.5" customHeight="1" x14ac:dyDescent="0.15">
      <c r="A912" s="116">
        <v>81</v>
      </c>
      <c r="B912" s="399">
        <v>37196</v>
      </c>
      <c r="C912" s="16" t="s">
        <v>3333</v>
      </c>
      <c r="D912" s="16" t="s">
        <v>3334</v>
      </c>
      <c r="E912" s="116">
        <v>35.49</v>
      </c>
      <c r="F912" s="116">
        <v>7.2304999999999994E-2</v>
      </c>
      <c r="G912" s="116">
        <v>0.32500000000000001</v>
      </c>
      <c r="H912" s="111">
        <v>4.1000000000000003E-3</v>
      </c>
      <c r="I912" s="111">
        <f t="shared" si="5"/>
        <v>6.8204999999999988E-2</v>
      </c>
      <c r="J912" s="399">
        <v>37196</v>
      </c>
      <c r="K912" s="5"/>
    </row>
    <row r="913" spans="1:11" ht="14.5" customHeight="1" x14ac:dyDescent="0.15">
      <c r="A913" s="116">
        <v>81</v>
      </c>
      <c r="B913" s="399">
        <v>37226</v>
      </c>
      <c r="C913" s="16" t="s">
        <v>3333</v>
      </c>
      <c r="D913" s="16" t="s">
        <v>3334</v>
      </c>
      <c r="E913" s="116">
        <v>34.950000000000003</v>
      </c>
      <c r="F913" s="116">
        <v>-1.5216E-2</v>
      </c>
      <c r="G913" s="116">
        <v>0</v>
      </c>
      <c r="H913" s="111">
        <v>4.5999999999999999E-3</v>
      </c>
      <c r="I913" s="111">
        <f t="shared" si="5"/>
        <v>-1.9816E-2</v>
      </c>
      <c r="J913" s="399">
        <v>37226</v>
      </c>
      <c r="K913" s="5"/>
    </row>
    <row r="914" spans="1:11" ht="14.5" customHeight="1" x14ac:dyDescent="0.15">
      <c r="A914" s="116">
        <v>81</v>
      </c>
      <c r="B914" s="399">
        <v>37257</v>
      </c>
      <c r="C914" s="16" t="s">
        <v>3333</v>
      </c>
      <c r="D914" s="16" t="s">
        <v>3334</v>
      </c>
      <c r="E914" s="116">
        <v>36.200000000000003</v>
      </c>
      <c r="F914" s="116">
        <v>3.5764999999999998E-2</v>
      </c>
      <c r="G914" s="116">
        <v>0</v>
      </c>
      <c r="H914" s="111">
        <v>4.7999999999999996E-3</v>
      </c>
      <c r="I914" s="111">
        <f t="shared" si="5"/>
        <v>3.0964999999999999E-2</v>
      </c>
      <c r="J914" s="399">
        <v>37257</v>
      </c>
      <c r="K914" s="5"/>
    </row>
    <row r="915" spans="1:11" ht="14.5" customHeight="1" x14ac:dyDescent="0.15">
      <c r="A915" s="116">
        <v>81</v>
      </c>
      <c r="B915" s="399">
        <v>37288</v>
      </c>
      <c r="C915" s="16" t="s">
        <v>3333</v>
      </c>
      <c r="D915" s="16" t="s">
        <v>3334</v>
      </c>
      <c r="E915" s="116">
        <v>34.950000000000003</v>
      </c>
      <c r="F915" s="116">
        <v>-2.5551999999999998E-2</v>
      </c>
      <c r="G915" s="116">
        <v>0.32500000000000001</v>
      </c>
      <c r="H915" s="111">
        <v>4.3E-3</v>
      </c>
      <c r="I915" s="111">
        <f t="shared" si="5"/>
        <v>-2.9851999999999997E-2</v>
      </c>
      <c r="J915" s="399">
        <v>37288</v>
      </c>
      <c r="K915" s="5"/>
    </row>
    <row r="916" spans="1:11" ht="14.5" customHeight="1" x14ac:dyDescent="0.15">
      <c r="A916" s="116">
        <v>81</v>
      </c>
      <c r="B916" s="399">
        <v>37316</v>
      </c>
      <c r="C916" s="16" t="s">
        <v>3333</v>
      </c>
      <c r="D916" s="16" t="s">
        <v>3334</v>
      </c>
      <c r="E916" s="116">
        <v>35.25</v>
      </c>
      <c r="F916" s="116">
        <v>8.5839999999999996E-3</v>
      </c>
      <c r="G916" s="116">
        <v>0</v>
      </c>
      <c r="H916" s="111">
        <v>4.3E-3</v>
      </c>
      <c r="I916" s="111">
        <f t="shared" si="5"/>
        <v>4.2839999999999996E-3</v>
      </c>
      <c r="J916" s="399">
        <v>37316</v>
      </c>
      <c r="K916" s="5"/>
    </row>
    <row r="917" spans="1:11" ht="14.5" customHeight="1" x14ac:dyDescent="0.15">
      <c r="A917" s="116">
        <v>81</v>
      </c>
      <c r="B917" s="399">
        <v>37347</v>
      </c>
      <c r="C917" s="16" t="s">
        <v>3333</v>
      </c>
      <c r="D917" s="16" t="s">
        <v>3334</v>
      </c>
      <c r="E917" s="116">
        <v>38.9</v>
      </c>
      <c r="F917" s="116">
        <v>0.103546</v>
      </c>
      <c r="G917" s="116">
        <v>0</v>
      </c>
      <c r="H917" s="111">
        <v>5.4000000000000003E-3</v>
      </c>
      <c r="I917" s="111">
        <f t="shared" si="5"/>
        <v>9.8145999999999997E-2</v>
      </c>
      <c r="J917" s="399">
        <v>37347</v>
      </c>
      <c r="K917" s="5"/>
    </row>
    <row r="918" spans="1:11" ht="14.5" customHeight="1" x14ac:dyDescent="0.15">
      <c r="A918" s="116">
        <v>81</v>
      </c>
      <c r="B918" s="399">
        <v>37377</v>
      </c>
      <c r="C918" s="16" t="s">
        <v>3333</v>
      </c>
      <c r="D918" s="16" t="s">
        <v>3334</v>
      </c>
      <c r="E918" s="116">
        <v>37.99</v>
      </c>
      <c r="F918" s="116">
        <v>-1.5039E-2</v>
      </c>
      <c r="G918" s="116">
        <v>0.32500000000000001</v>
      </c>
      <c r="H918" s="111">
        <v>4.8999999999999998E-3</v>
      </c>
      <c r="I918" s="111">
        <f t="shared" si="5"/>
        <v>-1.9938999999999998E-2</v>
      </c>
      <c r="J918" s="399">
        <v>37377</v>
      </c>
      <c r="K918" s="5"/>
    </row>
    <row r="919" spans="1:11" ht="14.5" customHeight="1" x14ac:dyDescent="0.15">
      <c r="A919" s="116">
        <v>81</v>
      </c>
      <c r="B919" s="399">
        <v>37408</v>
      </c>
      <c r="C919" s="16" t="s">
        <v>3333</v>
      </c>
      <c r="D919" s="16" t="s">
        <v>3334</v>
      </c>
      <c r="E919" s="116">
        <v>26.5</v>
      </c>
      <c r="F919" s="116">
        <v>4.6328000000000001E-2</v>
      </c>
      <c r="G919" s="116">
        <v>0</v>
      </c>
      <c r="H919" s="111">
        <v>4.4000000000000003E-3</v>
      </c>
      <c r="I919" s="111">
        <f t="shared" si="5"/>
        <v>4.1928E-2</v>
      </c>
      <c r="J919" s="399">
        <v>37408</v>
      </c>
      <c r="K919" s="5"/>
    </row>
    <row r="920" spans="1:11" ht="14.5" customHeight="1" x14ac:dyDescent="0.15">
      <c r="A920" s="116">
        <v>81</v>
      </c>
      <c r="B920" s="399">
        <v>37438</v>
      </c>
      <c r="C920" s="16" t="s">
        <v>3333</v>
      </c>
      <c r="D920" s="16" t="s">
        <v>3334</v>
      </c>
      <c r="E920" s="116">
        <v>22</v>
      </c>
      <c r="F920" s="116">
        <v>-0.16981099999999999</v>
      </c>
      <c r="G920" s="116">
        <v>0</v>
      </c>
      <c r="H920" s="111">
        <v>5.1000000000000004E-3</v>
      </c>
      <c r="I920" s="111">
        <f t="shared" si="5"/>
        <v>-0.17491099999999998</v>
      </c>
      <c r="J920" s="399">
        <v>37438</v>
      </c>
      <c r="K920" s="5"/>
    </row>
    <row r="921" spans="1:11" ht="14.5" customHeight="1" x14ac:dyDescent="0.15">
      <c r="A921" s="116">
        <v>81</v>
      </c>
      <c r="B921" s="399">
        <v>37469</v>
      </c>
      <c r="C921" s="16" t="s">
        <v>3333</v>
      </c>
      <c r="D921" s="16" t="s">
        <v>3334</v>
      </c>
      <c r="E921" s="116">
        <v>24</v>
      </c>
      <c r="F921" s="116">
        <v>0.100773</v>
      </c>
      <c r="G921" s="116">
        <v>0.217</v>
      </c>
      <c r="H921" s="111">
        <v>4.4000000000000003E-3</v>
      </c>
      <c r="I921" s="111">
        <f t="shared" si="5"/>
        <v>9.6373E-2</v>
      </c>
      <c r="J921" s="399">
        <v>37469</v>
      </c>
      <c r="K921" s="5"/>
    </row>
    <row r="922" spans="1:11" ht="14.5" customHeight="1" x14ac:dyDescent="0.15">
      <c r="A922" s="116">
        <v>81</v>
      </c>
      <c r="B922" s="399">
        <v>37500</v>
      </c>
      <c r="C922" s="16" t="s">
        <v>3333</v>
      </c>
      <c r="D922" s="16" t="s">
        <v>3334</v>
      </c>
      <c r="E922" s="116">
        <v>26.22</v>
      </c>
      <c r="F922" s="116">
        <v>9.2499999999999999E-2</v>
      </c>
      <c r="G922" s="116">
        <v>0</v>
      </c>
      <c r="H922" s="111">
        <v>4.1999999999999997E-3</v>
      </c>
      <c r="I922" s="111">
        <f t="shared" si="5"/>
        <v>8.8300000000000003E-2</v>
      </c>
      <c r="J922" s="399">
        <v>37500</v>
      </c>
      <c r="K922" s="5"/>
    </row>
    <row r="923" spans="1:11" ht="14.5" customHeight="1" x14ac:dyDescent="0.15">
      <c r="A923" s="116">
        <v>81</v>
      </c>
      <c r="B923" s="399">
        <v>37530</v>
      </c>
      <c r="C923" s="16" t="s">
        <v>3333</v>
      </c>
      <c r="D923" s="16" t="s">
        <v>3334</v>
      </c>
      <c r="E923" s="116">
        <v>26.8</v>
      </c>
      <c r="F923" s="116">
        <v>2.2120999999999998E-2</v>
      </c>
      <c r="G923" s="116">
        <v>0</v>
      </c>
      <c r="H923" s="111">
        <v>4.0000000000000001E-3</v>
      </c>
      <c r="I923" s="111">
        <f t="shared" si="5"/>
        <v>1.8120999999999998E-2</v>
      </c>
      <c r="J923" s="399">
        <v>37530</v>
      </c>
      <c r="K923" s="5"/>
    </row>
    <row r="924" spans="1:11" ht="14.5" customHeight="1" x14ac:dyDescent="0.15">
      <c r="A924" s="116">
        <v>81</v>
      </c>
      <c r="B924" s="399">
        <v>37561</v>
      </c>
      <c r="C924" s="16" t="s">
        <v>3333</v>
      </c>
      <c r="D924" s="16" t="s">
        <v>3334</v>
      </c>
      <c r="E924" s="116">
        <v>23.9</v>
      </c>
      <c r="F924" s="116">
        <v>-9.9962999999999996E-2</v>
      </c>
      <c r="G924" s="116">
        <v>0.221</v>
      </c>
      <c r="H924" s="111">
        <v>4.0000000000000001E-3</v>
      </c>
      <c r="I924" s="111">
        <f t="shared" si="5"/>
        <v>-0.103963</v>
      </c>
      <c r="J924" s="399">
        <v>37561</v>
      </c>
      <c r="K924" s="5"/>
    </row>
    <row r="925" spans="1:11" ht="14.5" customHeight="1" x14ac:dyDescent="0.15">
      <c r="A925" s="116">
        <v>81</v>
      </c>
      <c r="B925" s="399">
        <v>37591</v>
      </c>
      <c r="C925" s="16" t="s">
        <v>3333</v>
      </c>
      <c r="D925" s="16" t="s">
        <v>3334</v>
      </c>
      <c r="E925" s="116">
        <v>23.15</v>
      </c>
      <c r="F925" s="116">
        <v>-3.1380999999999999E-2</v>
      </c>
      <c r="G925" s="116">
        <v>0</v>
      </c>
      <c r="H925" s="111">
        <v>4.4999999999999997E-3</v>
      </c>
      <c r="I925" s="111">
        <f t="shared" si="5"/>
        <v>-3.5880999999999996E-2</v>
      </c>
      <c r="J925" s="399">
        <v>37591</v>
      </c>
      <c r="K925" s="5"/>
    </row>
    <row r="926" spans="1:11" ht="14.5" customHeight="1" x14ac:dyDescent="0.15">
      <c r="A926" s="116">
        <v>81</v>
      </c>
      <c r="B926" s="399">
        <v>37622</v>
      </c>
      <c r="C926" s="16" t="s">
        <v>3333</v>
      </c>
      <c r="D926" s="16" t="s">
        <v>3334</v>
      </c>
      <c r="E926" s="116">
        <v>22.89</v>
      </c>
      <c r="F926" s="116">
        <v>-1.1231E-2</v>
      </c>
      <c r="G926" s="116">
        <v>0</v>
      </c>
      <c r="H926" s="111">
        <v>4.1000000000000003E-3</v>
      </c>
      <c r="I926" s="111">
        <f t="shared" si="5"/>
        <v>-1.5331000000000001E-2</v>
      </c>
      <c r="J926" s="399">
        <v>37622</v>
      </c>
      <c r="K926" s="5"/>
    </row>
    <row r="927" spans="1:11" ht="14.5" customHeight="1" x14ac:dyDescent="0.15">
      <c r="A927" s="116">
        <v>81</v>
      </c>
      <c r="B927" s="399">
        <v>37653</v>
      </c>
      <c r="C927" s="16" t="s">
        <v>3333</v>
      </c>
      <c r="D927" s="16" t="s">
        <v>3334</v>
      </c>
      <c r="E927" s="116">
        <v>23.48</v>
      </c>
      <c r="F927" s="116">
        <v>3.5430000000000003E-2</v>
      </c>
      <c r="G927" s="116">
        <v>0.221</v>
      </c>
      <c r="H927" s="111">
        <v>3.8E-3</v>
      </c>
      <c r="I927" s="111">
        <f t="shared" si="5"/>
        <v>3.1630000000000005E-2</v>
      </c>
      <c r="J927" s="399">
        <v>37653</v>
      </c>
      <c r="K927" s="5"/>
    </row>
    <row r="928" spans="1:11" ht="14.5" customHeight="1" x14ac:dyDescent="0.15">
      <c r="A928" s="116">
        <v>81</v>
      </c>
      <c r="B928" s="399">
        <v>37681</v>
      </c>
      <c r="C928" s="16" t="s">
        <v>3333</v>
      </c>
      <c r="D928" s="16" t="s">
        <v>3334</v>
      </c>
      <c r="E928" s="116">
        <v>23.9</v>
      </c>
      <c r="F928" s="116">
        <v>1.7888000000000001E-2</v>
      </c>
      <c r="G928" s="116">
        <v>0</v>
      </c>
      <c r="H928" s="111">
        <v>4.0000000000000001E-3</v>
      </c>
      <c r="I928" s="111">
        <f t="shared" si="5"/>
        <v>1.3888000000000001E-2</v>
      </c>
      <c r="J928" s="399">
        <v>37681</v>
      </c>
      <c r="K928" s="5"/>
    </row>
    <row r="929" spans="1:11" ht="14.5" customHeight="1" x14ac:dyDescent="0.15">
      <c r="A929" s="116">
        <v>81</v>
      </c>
      <c r="B929" s="399">
        <v>37712</v>
      </c>
      <c r="C929" s="16" t="s">
        <v>3333</v>
      </c>
      <c r="D929" s="16" t="s">
        <v>3334</v>
      </c>
      <c r="E929" s="116">
        <v>25.84</v>
      </c>
      <c r="F929" s="116">
        <v>8.1171999999999994E-2</v>
      </c>
      <c r="G929" s="116">
        <v>0</v>
      </c>
      <c r="H929" s="111">
        <v>4.0000000000000001E-3</v>
      </c>
      <c r="I929" s="111">
        <f t="shared" si="5"/>
        <v>7.7171999999999991E-2</v>
      </c>
      <c r="J929" s="399">
        <v>37712</v>
      </c>
      <c r="K929" s="5"/>
    </row>
    <row r="930" spans="1:11" ht="14.5" customHeight="1" x14ac:dyDescent="0.15">
      <c r="A930" s="116">
        <v>81</v>
      </c>
      <c r="B930" s="399">
        <v>37742</v>
      </c>
      <c r="C930" s="16" t="s">
        <v>3333</v>
      </c>
      <c r="D930" s="16" t="s">
        <v>3334</v>
      </c>
      <c r="E930" s="116">
        <v>25.5</v>
      </c>
      <c r="F930" s="116">
        <v>-4.6049999999999997E-3</v>
      </c>
      <c r="G930" s="116">
        <v>0.221</v>
      </c>
      <c r="H930" s="111">
        <v>3.8999999999999998E-3</v>
      </c>
      <c r="I930" s="111">
        <f t="shared" si="5"/>
        <v>-8.5049999999999987E-3</v>
      </c>
      <c r="J930" s="399">
        <v>37742</v>
      </c>
      <c r="K930" s="5"/>
    </row>
    <row r="931" spans="1:11" ht="14.5" customHeight="1" x14ac:dyDescent="0.15">
      <c r="A931" s="116">
        <v>81</v>
      </c>
      <c r="B931" s="399">
        <v>37773</v>
      </c>
      <c r="C931" s="16" t="s">
        <v>3333</v>
      </c>
      <c r="D931" s="16" t="s">
        <v>3334</v>
      </c>
      <c r="E931" s="116">
        <v>27.3</v>
      </c>
      <c r="F931" s="116">
        <v>7.0587999999999998E-2</v>
      </c>
      <c r="G931" s="116">
        <v>0</v>
      </c>
      <c r="H931" s="111">
        <v>3.5999999999999999E-3</v>
      </c>
      <c r="I931" s="111">
        <f t="shared" si="5"/>
        <v>6.6987999999999992E-2</v>
      </c>
      <c r="J931" s="399">
        <v>37773</v>
      </c>
      <c r="K931" s="5"/>
    </row>
    <row r="932" spans="1:11" ht="14.5" customHeight="1" x14ac:dyDescent="0.15">
      <c r="A932" s="116">
        <v>81</v>
      </c>
      <c r="B932" s="399">
        <v>37803</v>
      </c>
      <c r="C932" s="16" t="s">
        <v>3333</v>
      </c>
      <c r="D932" s="16" t="s">
        <v>3334</v>
      </c>
      <c r="E932" s="116">
        <v>26.69</v>
      </c>
      <c r="F932" s="116">
        <v>-2.2343999999999999E-2</v>
      </c>
      <c r="G932" s="116">
        <v>0</v>
      </c>
      <c r="H932" s="111">
        <v>3.8E-3</v>
      </c>
      <c r="I932" s="111">
        <f t="shared" si="5"/>
        <v>-2.6144000000000001E-2</v>
      </c>
      <c r="J932" s="399">
        <v>37803</v>
      </c>
      <c r="K932" s="5"/>
    </row>
    <row r="933" spans="1:11" ht="14.5" customHeight="1" x14ac:dyDescent="0.15">
      <c r="A933" s="116">
        <v>81</v>
      </c>
      <c r="B933" s="399">
        <v>37834</v>
      </c>
      <c r="C933" s="16" t="s">
        <v>3333</v>
      </c>
      <c r="D933" s="16" t="s">
        <v>3334</v>
      </c>
      <c r="E933" s="116">
        <v>25.02</v>
      </c>
      <c r="F933" s="116">
        <v>-5.4289999999999998E-2</v>
      </c>
      <c r="G933" s="116">
        <v>0.221</v>
      </c>
      <c r="H933" s="111">
        <v>4.1999999999999997E-3</v>
      </c>
      <c r="I933" s="111">
        <f t="shared" si="5"/>
        <v>-5.849E-2</v>
      </c>
      <c r="J933" s="399">
        <v>37834</v>
      </c>
      <c r="K933" s="5"/>
    </row>
    <row r="934" spans="1:11" ht="14.5" customHeight="1" x14ac:dyDescent="0.15">
      <c r="A934" s="116">
        <v>81</v>
      </c>
      <c r="B934" s="399">
        <v>37865</v>
      </c>
      <c r="C934" s="16" t="s">
        <v>3333</v>
      </c>
      <c r="D934" s="16" t="s">
        <v>3334</v>
      </c>
      <c r="E934" s="116">
        <v>23.57</v>
      </c>
      <c r="F934" s="116">
        <v>-5.7953999999999999E-2</v>
      </c>
      <c r="G934" s="116">
        <v>0</v>
      </c>
      <c r="H934" s="111">
        <v>4.5999999999999999E-3</v>
      </c>
      <c r="I934" s="111">
        <f t="shared" si="5"/>
        <v>-6.2553999999999998E-2</v>
      </c>
      <c r="J934" s="399">
        <v>37865</v>
      </c>
      <c r="K934" s="5"/>
    </row>
    <row r="935" spans="1:11" ht="14.5" customHeight="1" x14ac:dyDescent="0.15">
      <c r="A935" s="116">
        <v>81</v>
      </c>
      <c r="B935" s="399">
        <v>37895</v>
      </c>
      <c r="C935" s="16" t="s">
        <v>3333</v>
      </c>
      <c r="D935" s="16" t="s">
        <v>3334</v>
      </c>
      <c r="E935" s="116">
        <v>24.5</v>
      </c>
      <c r="F935" s="116">
        <v>3.9456999999999999E-2</v>
      </c>
      <c r="G935" s="116">
        <v>0</v>
      </c>
      <c r="H935" s="111">
        <v>4.1000000000000003E-3</v>
      </c>
      <c r="I935" s="111">
        <f t="shared" si="5"/>
        <v>3.5357E-2</v>
      </c>
      <c r="J935" s="399">
        <v>37895</v>
      </c>
      <c r="K935" s="5"/>
    </row>
    <row r="936" spans="1:11" ht="14.5" customHeight="1" x14ac:dyDescent="0.15">
      <c r="A936" s="116">
        <v>81</v>
      </c>
      <c r="B936" s="399">
        <v>37926</v>
      </c>
      <c r="C936" s="16" t="s">
        <v>3333</v>
      </c>
      <c r="D936" s="16" t="s">
        <v>3334</v>
      </c>
      <c r="E936" s="116">
        <v>24.27</v>
      </c>
      <c r="F936" s="116">
        <v>-3.6699999999999998E-4</v>
      </c>
      <c r="G936" s="116">
        <v>0.221</v>
      </c>
      <c r="H936" s="111">
        <v>3.8999999999999998E-3</v>
      </c>
      <c r="I936" s="111">
        <f t="shared" si="5"/>
        <v>-4.267E-3</v>
      </c>
      <c r="J936" s="399">
        <v>37926</v>
      </c>
      <c r="K936" s="5"/>
    </row>
    <row r="937" spans="1:11" ht="14.5" customHeight="1" x14ac:dyDescent="0.15">
      <c r="A937" s="116">
        <v>81</v>
      </c>
      <c r="B937" s="399">
        <v>37956</v>
      </c>
      <c r="C937" s="16" t="s">
        <v>3333</v>
      </c>
      <c r="D937" s="16" t="s">
        <v>3334</v>
      </c>
      <c r="E937" s="116">
        <v>25</v>
      </c>
      <c r="F937" s="116">
        <v>3.0078000000000001E-2</v>
      </c>
      <c r="G937" s="116">
        <v>0</v>
      </c>
      <c r="H937" s="111">
        <v>4.7000000000000002E-3</v>
      </c>
      <c r="I937" s="111">
        <f t="shared" si="5"/>
        <v>2.5378000000000001E-2</v>
      </c>
      <c r="J937" s="399">
        <v>37956</v>
      </c>
      <c r="K937" s="5"/>
    </row>
    <row r="938" spans="1:11" ht="14.5" customHeight="1" x14ac:dyDescent="0.15">
      <c r="A938" s="116">
        <v>81</v>
      </c>
      <c r="B938" s="399">
        <v>37987</v>
      </c>
      <c r="C938" s="16" t="s">
        <v>3333</v>
      </c>
      <c r="D938" s="16" t="s">
        <v>3334</v>
      </c>
      <c r="E938" s="116">
        <v>25.5</v>
      </c>
      <c r="F938" s="116">
        <v>0.02</v>
      </c>
      <c r="G938" s="116">
        <v>0</v>
      </c>
      <c r="H938" s="111">
        <v>4.1999999999999997E-3</v>
      </c>
      <c r="I938" s="111">
        <f t="shared" si="5"/>
        <v>1.5800000000000002E-2</v>
      </c>
      <c r="J938" s="399">
        <v>37987</v>
      </c>
      <c r="K938" s="5"/>
    </row>
    <row r="939" spans="1:11" ht="14.5" customHeight="1" x14ac:dyDescent="0.15">
      <c r="A939" s="116">
        <v>81</v>
      </c>
      <c r="B939" s="399">
        <v>38018</v>
      </c>
      <c r="C939" s="16" t="s">
        <v>3333</v>
      </c>
      <c r="D939" s="16" t="s">
        <v>3334</v>
      </c>
      <c r="E939" s="116">
        <v>24.6</v>
      </c>
      <c r="F939" s="116">
        <v>-2.6627000000000001E-2</v>
      </c>
      <c r="G939" s="116">
        <v>0.221</v>
      </c>
      <c r="H939" s="111">
        <v>3.8E-3</v>
      </c>
      <c r="I939" s="111">
        <f t="shared" si="5"/>
        <v>-3.0427000000000003E-2</v>
      </c>
      <c r="J939" s="399">
        <v>38018</v>
      </c>
      <c r="K939" s="5"/>
    </row>
    <row r="940" spans="1:11" ht="14.5" customHeight="1" x14ac:dyDescent="0.15">
      <c r="A940" s="116">
        <v>81</v>
      </c>
      <c r="B940" s="399">
        <v>38047</v>
      </c>
      <c r="C940" s="16" t="s">
        <v>3333</v>
      </c>
      <c r="D940" s="16" t="s">
        <v>3334</v>
      </c>
      <c r="E940" s="116">
        <v>24.4</v>
      </c>
      <c r="F940" s="116">
        <v>-8.1300000000000001E-3</v>
      </c>
      <c r="G940" s="116">
        <v>0</v>
      </c>
      <c r="H940" s="111">
        <v>4.3E-3</v>
      </c>
      <c r="I940" s="111">
        <f t="shared" si="5"/>
        <v>-1.243E-2</v>
      </c>
      <c r="J940" s="399">
        <v>38047</v>
      </c>
      <c r="K940" s="5"/>
    </row>
    <row r="941" spans="1:11" ht="14.5" customHeight="1" x14ac:dyDescent="0.15">
      <c r="A941" s="116">
        <v>81</v>
      </c>
      <c r="B941" s="399">
        <v>38078</v>
      </c>
      <c r="C941" s="16" t="s">
        <v>3333</v>
      </c>
      <c r="D941" s="16" t="s">
        <v>3334</v>
      </c>
      <c r="E941" s="116">
        <v>23.15</v>
      </c>
      <c r="F941" s="116">
        <v>-5.1229999999999998E-2</v>
      </c>
      <c r="G941" s="116">
        <v>0</v>
      </c>
      <c r="H941" s="111">
        <v>3.8999999999999998E-3</v>
      </c>
      <c r="I941" s="111">
        <f t="shared" si="5"/>
        <v>-5.5129999999999998E-2</v>
      </c>
      <c r="J941" s="399">
        <v>38078</v>
      </c>
      <c r="K941" s="5"/>
    </row>
    <row r="942" spans="1:11" ht="14.5" customHeight="1" x14ac:dyDescent="0.15">
      <c r="A942" s="116">
        <v>81</v>
      </c>
      <c r="B942" s="399">
        <v>38108</v>
      </c>
      <c r="C942" s="16" t="s">
        <v>3333</v>
      </c>
      <c r="D942" s="16" t="s">
        <v>3334</v>
      </c>
      <c r="E942" s="116">
        <v>23.4</v>
      </c>
      <c r="F942" s="116">
        <v>2.0346E-2</v>
      </c>
      <c r="G942" s="116">
        <v>0.221</v>
      </c>
      <c r="H942" s="111">
        <v>4.0000000000000001E-3</v>
      </c>
      <c r="I942" s="111">
        <f t="shared" si="5"/>
        <v>1.6345999999999999E-2</v>
      </c>
      <c r="J942" s="399">
        <v>38108</v>
      </c>
      <c r="K942" s="5"/>
    </row>
    <row r="943" spans="1:11" ht="14.5" customHeight="1" x14ac:dyDescent="0.15">
      <c r="A943" s="116">
        <v>81</v>
      </c>
      <c r="B943" s="399">
        <v>38139</v>
      </c>
      <c r="C943" s="16" t="s">
        <v>3333</v>
      </c>
      <c r="D943" s="16" t="s">
        <v>3334</v>
      </c>
      <c r="E943" s="116">
        <v>23.24</v>
      </c>
      <c r="F943" s="116">
        <v>-6.8380000000000003E-3</v>
      </c>
      <c r="G943" s="116">
        <v>0</v>
      </c>
      <c r="H943" s="111">
        <v>4.7999999999999996E-3</v>
      </c>
      <c r="I943" s="111">
        <f t="shared" si="5"/>
        <v>-1.1637999999999999E-2</v>
      </c>
      <c r="J943" s="399">
        <v>38139</v>
      </c>
      <c r="K943" s="5"/>
    </row>
    <row r="944" spans="1:11" ht="14.5" customHeight="1" x14ac:dyDescent="0.15">
      <c r="A944" s="116">
        <v>81</v>
      </c>
      <c r="B944" s="399">
        <v>38169</v>
      </c>
      <c r="C944" s="16" t="s">
        <v>3333</v>
      </c>
      <c r="D944" s="16" t="s">
        <v>3334</v>
      </c>
      <c r="E944" s="116">
        <v>23.05</v>
      </c>
      <c r="F944" s="116">
        <v>-8.1759999999999992E-3</v>
      </c>
      <c r="G944" s="116">
        <v>0</v>
      </c>
      <c r="H944" s="111">
        <v>4.3E-3</v>
      </c>
      <c r="I944" s="111">
        <f t="shared" si="5"/>
        <v>-1.2475999999999999E-2</v>
      </c>
      <c r="J944" s="399">
        <v>38169</v>
      </c>
      <c r="K944" s="5"/>
    </row>
    <row r="945" spans="1:11" ht="14.5" customHeight="1" x14ac:dyDescent="0.15">
      <c r="A945" s="116">
        <v>81</v>
      </c>
      <c r="B945" s="399">
        <v>38200</v>
      </c>
      <c r="C945" s="16" t="s">
        <v>3333</v>
      </c>
      <c r="D945" s="16" t="s">
        <v>3334</v>
      </c>
      <c r="E945" s="116">
        <v>24.85</v>
      </c>
      <c r="F945" s="116">
        <v>8.7679000000000007E-2</v>
      </c>
      <c r="G945" s="116">
        <v>0.221</v>
      </c>
      <c r="H945" s="111">
        <v>4.4999999999999997E-3</v>
      </c>
      <c r="I945" s="111">
        <f t="shared" si="5"/>
        <v>8.3179000000000003E-2</v>
      </c>
      <c r="J945" s="399">
        <v>38200</v>
      </c>
      <c r="K945" s="5"/>
    </row>
    <row r="946" spans="1:11" ht="14.5" customHeight="1" x14ac:dyDescent="0.15">
      <c r="A946" s="116">
        <v>81</v>
      </c>
      <c r="B946" s="399">
        <v>38231</v>
      </c>
      <c r="C946" s="16" t="s">
        <v>3333</v>
      </c>
      <c r="D946" s="16" t="s">
        <v>3334</v>
      </c>
      <c r="E946" s="116">
        <v>24.9</v>
      </c>
      <c r="F946" s="116">
        <v>2.0119999999999999E-3</v>
      </c>
      <c r="G946" s="116">
        <v>0</v>
      </c>
      <c r="H946" s="111">
        <v>4.0000000000000001E-3</v>
      </c>
      <c r="I946" s="111">
        <f t="shared" si="5"/>
        <v>-1.9880000000000002E-3</v>
      </c>
      <c r="J946" s="399">
        <v>38231</v>
      </c>
      <c r="K946" s="5"/>
    </row>
    <row r="947" spans="1:11" ht="14.5" customHeight="1" x14ac:dyDescent="0.15">
      <c r="A947" s="116">
        <v>81</v>
      </c>
      <c r="B947" s="399">
        <v>38261</v>
      </c>
      <c r="C947" s="16" t="s">
        <v>3333</v>
      </c>
      <c r="D947" s="16" t="s">
        <v>3334</v>
      </c>
      <c r="E947" s="116">
        <v>24.6</v>
      </c>
      <c r="F947" s="116">
        <v>-1.2048E-2</v>
      </c>
      <c r="G947" s="116">
        <v>0</v>
      </c>
      <c r="H947" s="111">
        <v>3.8E-3</v>
      </c>
      <c r="I947" s="111">
        <f t="shared" si="5"/>
        <v>-1.5848000000000001E-2</v>
      </c>
      <c r="J947" s="399">
        <v>38261</v>
      </c>
      <c r="K947" s="5"/>
    </row>
    <row r="948" spans="1:11" ht="14.5" customHeight="1" x14ac:dyDescent="0.15">
      <c r="A948" s="116">
        <v>81</v>
      </c>
      <c r="B948" s="399">
        <v>38292</v>
      </c>
      <c r="C948" s="16" t="s">
        <v>3333</v>
      </c>
      <c r="D948" s="16" t="s">
        <v>3334</v>
      </c>
      <c r="E948" s="116">
        <v>26.01</v>
      </c>
      <c r="F948" s="116">
        <v>6.6462999999999994E-2</v>
      </c>
      <c r="G948" s="116">
        <v>0.22500000000000001</v>
      </c>
      <c r="H948" s="111">
        <v>4.1000000000000003E-3</v>
      </c>
      <c r="I948" s="111">
        <f t="shared" si="5"/>
        <v>6.2362999999999995E-2</v>
      </c>
      <c r="J948" s="399">
        <v>38292</v>
      </c>
      <c r="K948" s="5"/>
    </row>
    <row r="949" spans="1:11" ht="14.5" customHeight="1" x14ac:dyDescent="0.15">
      <c r="A949" s="116">
        <v>81</v>
      </c>
      <c r="B949" s="399">
        <v>38322</v>
      </c>
      <c r="C949" s="16" t="s">
        <v>3333</v>
      </c>
      <c r="D949" s="16" t="s">
        <v>3334</v>
      </c>
      <c r="E949" s="116">
        <v>26</v>
      </c>
      <c r="F949" s="116">
        <v>-3.8400000000000001E-4</v>
      </c>
      <c r="G949" s="116">
        <v>0</v>
      </c>
      <c r="H949" s="111">
        <v>4.3E-3</v>
      </c>
      <c r="I949" s="111">
        <f t="shared" si="5"/>
        <v>-4.6839999999999998E-3</v>
      </c>
      <c r="J949" s="399">
        <v>38322</v>
      </c>
      <c r="K949" s="5"/>
    </row>
    <row r="950" spans="1:11" ht="14.5" customHeight="1" x14ac:dyDescent="0.15">
      <c r="A950" s="116">
        <v>81</v>
      </c>
      <c r="B950" s="399">
        <v>38353</v>
      </c>
      <c r="C950" s="16" t="s">
        <v>3333</v>
      </c>
      <c r="D950" s="16" t="s">
        <v>3334</v>
      </c>
      <c r="E950" s="116">
        <v>25.95</v>
      </c>
      <c r="F950" s="116">
        <v>-1.923E-3</v>
      </c>
      <c r="G950" s="116">
        <v>0</v>
      </c>
      <c r="H950" s="111">
        <v>4.1000000000000003E-3</v>
      </c>
      <c r="I950" s="111">
        <f t="shared" ref="I950:I1013" si="6">F950-H950</f>
        <v>-6.0230000000000006E-3</v>
      </c>
      <c r="J950" s="399">
        <v>38353</v>
      </c>
      <c r="K950" s="5"/>
    </row>
    <row r="951" spans="1:11" ht="14.5" customHeight="1" x14ac:dyDescent="0.15">
      <c r="A951" s="116">
        <v>81</v>
      </c>
      <c r="B951" s="399">
        <v>38384</v>
      </c>
      <c r="C951" s="16" t="s">
        <v>3333</v>
      </c>
      <c r="D951" s="16" t="s">
        <v>3334</v>
      </c>
      <c r="E951" s="116">
        <v>27.2</v>
      </c>
      <c r="F951" s="116">
        <v>5.6840000000000002E-2</v>
      </c>
      <c r="G951" s="116">
        <v>0.22500000000000001</v>
      </c>
      <c r="H951" s="111">
        <v>3.5000000000000001E-3</v>
      </c>
      <c r="I951" s="111">
        <f t="shared" si="6"/>
        <v>5.3339999999999999E-2</v>
      </c>
      <c r="J951" s="399">
        <v>38384</v>
      </c>
      <c r="K951" s="5"/>
    </row>
    <row r="952" spans="1:11" ht="14.5" customHeight="1" x14ac:dyDescent="0.15">
      <c r="A952" s="116">
        <v>81</v>
      </c>
      <c r="B952" s="399">
        <v>38412</v>
      </c>
      <c r="C952" s="16" t="s">
        <v>3333</v>
      </c>
      <c r="D952" s="16" t="s">
        <v>3334</v>
      </c>
      <c r="E952" s="116">
        <v>25.3</v>
      </c>
      <c r="F952" s="116">
        <v>-6.9852999999999998E-2</v>
      </c>
      <c r="G952" s="116">
        <v>0</v>
      </c>
      <c r="H952" s="111">
        <v>4.1000000000000003E-3</v>
      </c>
      <c r="I952" s="111">
        <f t="shared" si="6"/>
        <v>-7.3953000000000005E-2</v>
      </c>
      <c r="J952" s="399">
        <v>38412</v>
      </c>
      <c r="K952" s="5"/>
    </row>
    <row r="953" spans="1:11" ht="14.5" customHeight="1" x14ac:dyDescent="0.15">
      <c r="A953" s="116">
        <v>81</v>
      </c>
      <c r="B953" s="399">
        <v>38443</v>
      </c>
      <c r="C953" s="16" t="s">
        <v>3333</v>
      </c>
      <c r="D953" s="16" t="s">
        <v>3334</v>
      </c>
      <c r="E953" s="116">
        <v>25.4</v>
      </c>
      <c r="F953" s="116">
        <v>3.9529999999999999E-3</v>
      </c>
      <c r="G953" s="116">
        <v>0</v>
      </c>
      <c r="H953" s="111">
        <v>3.8999999999999998E-3</v>
      </c>
      <c r="I953" s="111">
        <f t="shared" si="6"/>
        <v>5.3000000000000096E-5</v>
      </c>
      <c r="J953" s="399">
        <v>38443</v>
      </c>
      <c r="K953" s="5"/>
    </row>
    <row r="954" spans="1:11" ht="14.5" customHeight="1" x14ac:dyDescent="0.15">
      <c r="A954" s="116">
        <v>81</v>
      </c>
      <c r="B954" s="399">
        <v>38473</v>
      </c>
      <c r="C954" s="16" t="s">
        <v>3333</v>
      </c>
      <c r="D954" s="16" t="s">
        <v>3334</v>
      </c>
      <c r="E954" s="116">
        <v>27.98</v>
      </c>
      <c r="F954" s="116">
        <v>0.110433</v>
      </c>
      <c r="G954" s="116">
        <v>0.22500000000000001</v>
      </c>
      <c r="H954" s="111">
        <v>4.0000000000000001E-3</v>
      </c>
      <c r="I954" s="111">
        <f t="shared" si="6"/>
        <v>0.106433</v>
      </c>
      <c r="J954" s="399">
        <v>38473</v>
      </c>
      <c r="K954" s="5"/>
    </row>
    <row r="955" spans="1:11" ht="14.5" customHeight="1" x14ac:dyDescent="0.15">
      <c r="A955" s="116">
        <v>81</v>
      </c>
      <c r="B955" s="399">
        <v>38504</v>
      </c>
      <c r="C955" s="16" t="s">
        <v>3333</v>
      </c>
      <c r="D955" s="16" t="s">
        <v>3334</v>
      </c>
      <c r="E955" s="116">
        <v>29.37</v>
      </c>
      <c r="F955" s="116">
        <v>4.9678E-2</v>
      </c>
      <c r="G955" s="116">
        <v>0</v>
      </c>
      <c r="H955" s="111">
        <v>3.5999999999999999E-3</v>
      </c>
      <c r="I955" s="111">
        <f t="shared" si="6"/>
        <v>4.6078000000000001E-2</v>
      </c>
      <c r="J955" s="399">
        <v>38504</v>
      </c>
      <c r="K955" s="5"/>
    </row>
    <row r="956" spans="1:11" ht="14.5" customHeight="1" x14ac:dyDescent="0.15">
      <c r="A956" s="116">
        <v>81</v>
      </c>
      <c r="B956" s="399">
        <v>38534</v>
      </c>
      <c r="C956" s="16" t="s">
        <v>3333</v>
      </c>
      <c r="D956" s="16" t="s">
        <v>3334</v>
      </c>
      <c r="E956" s="116">
        <v>31.1</v>
      </c>
      <c r="F956" s="116">
        <v>5.8903999999999998E-2</v>
      </c>
      <c r="G956" s="116">
        <v>0</v>
      </c>
      <c r="H956" s="111">
        <v>3.3999999999999998E-3</v>
      </c>
      <c r="I956" s="111">
        <f t="shared" si="6"/>
        <v>5.5503999999999998E-2</v>
      </c>
      <c r="J956" s="399">
        <v>38534</v>
      </c>
      <c r="K956" s="5"/>
    </row>
    <row r="957" spans="1:11" ht="14.5" customHeight="1" x14ac:dyDescent="0.15">
      <c r="A957" s="116">
        <v>81</v>
      </c>
      <c r="B957" s="399">
        <v>38565</v>
      </c>
      <c r="C957" s="16" t="s">
        <v>3333</v>
      </c>
      <c r="D957" s="16" t="s">
        <v>3334</v>
      </c>
      <c r="E957" s="116">
        <v>32.03</v>
      </c>
      <c r="F957" s="116">
        <v>3.7137999999999997E-2</v>
      </c>
      <c r="G957" s="116">
        <v>0.22500000000000001</v>
      </c>
      <c r="H957" s="111">
        <v>4.0000000000000001E-3</v>
      </c>
      <c r="I957" s="111">
        <f t="shared" si="6"/>
        <v>3.3138000000000001E-2</v>
      </c>
      <c r="J957" s="399">
        <v>38565</v>
      </c>
      <c r="K957" s="5"/>
    </row>
    <row r="958" spans="1:11" ht="14.5" customHeight="1" x14ac:dyDescent="0.15">
      <c r="A958" s="116">
        <v>81</v>
      </c>
      <c r="B958" s="399">
        <v>38596</v>
      </c>
      <c r="C958" s="16" t="s">
        <v>3333</v>
      </c>
      <c r="D958" s="16" t="s">
        <v>3334</v>
      </c>
      <c r="E958" s="116">
        <v>33.46</v>
      </c>
      <c r="F958" s="116">
        <v>4.4645999999999998E-2</v>
      </c>
      <c r="G958" s="116">
        <v>0</v>
      </c>
      <c r="H958" s="111">
        <v>3.5000000000000001E-3</v>
      </c>
      <c r="I958" s="111">
        <f t="shared" si="6"/>
        <v>4.1145999999999995E-2</v>
      </c>
      <c r="J958" s="399">
        <v>38596</v>
      </c>
      <c r="K958" s="5"/>
    </row>
    <row r="959" spans="1:11" ht="14.5" customHeight="1" x14ac:dyDescent="0.15">
      <c r="A959" s="116">
        <v>81</v>
      </c>
      <c r="B959" s="399">
        <v>38626</v>
      </c>
      <c r="C959" s="16" t="s">
        <v>3333</v>
      </c>
      <c r="D959" s="16" t="s">
        <v>3334</v>
      </c>
      <c r="E959" s="116">
        <v>31.34</v>
      </c>
      <c r="F959" s="116">
        <v>-6.3358999999999999E-2</v>
      </c>
      <c r="G959" s="116">
        <v>0</v>
      </c>
      <c r="H959" s="111">
        <v>3.8999999999999998E-3</v>
      </c>
      <c r="I959" s="111">
        <f t="shared" si="6"/>
        <v>-6.7258999999999999E-2</v>
      </c>
      <c r="J959" s="399">
        <v>38626</v>
      </c>
      <c r="K959" s="5"/>
    </row>
    <row r="960" spans="1:11" ht="14.5" customHeight="1" x14ac:dyDescent="0.15">
      <c r="A960" s="116">
        <v>81</v>
      </c>
      <c r="B960" s="399">
        <v>38657</v>
      </c>
      <c r="C960" s="16" t="s">
        <v>3333</v>
      </c>
      <c r="D960" s="16" t="s">
        <v>3334</v>
      </c>
      <c r="E960" s="116">
        <v>30.6</v>
      </c>
      <c r="F960" s="116">
        <v>-1.6433E-2</v>
      </c>
      <c r="G960" s="116">
        <v>0.22500000000000001</v>
      </c>
      <c r="H960" s="111">
        <v>3.8999999999999998E-3</v>
      </c>
      <c r="I960" s="111">
        <f t="shared" si="6"/>
        <v>-2.0333E-2</v>
      </c>
      <c r="J960" s="399">
        <v>38657</v>
      </c>
      <c r="K960" s="5"/>
    </row>
    <row r="961" spans="1:11" ht="14.5" customHeight="1" x14ac:dyDescent="0.15">
      <c r="A961" s="116">
        <v>81</v>
      </c>
      <c r="B961" s="399">
        <v>38687</v>
      </c>
      <c r="C961" s="16" t="s">
        <v>3333</v>
      </c>
      <c r="D961" s="16" t="s">
        <v>3334</v>
      </c>
      <c r="E961" s="116">
        <v>30.8</v>
      </c>
      <c r="F961" s="116">
        <v>6.5360000000000001E-3</v>
      </c>
      <c r="G961" s="116">
        <v>0</v>
      </c>
      <c r="H961" s="111">
        <v>3.8999999999999998E-3</v>
      </c>
      <c r="I961" s="111">
        <f t="shared" si="6"/>
        <v>2.6360000000000003E-3</v>
      </c>
      <c r="J961" s="399">
        <v>38687</v>
      </c>
      <c r="K961" s="5"/>
    </row>
    <row r="962" spans="1:11" ht="14.5" customHeight="1" x14ac:dyDescent="0.15">
      <c r="A962" s="116">
        <v>81</v>
      </c>
      <c r="B962" s="399">
        <v>38718</v>
      </c>
      <c r="C962" s="16" t="s">
        <v>3333</v>
      </c>
      <c r="D962" s="16" t="s">
        <v>3334</v>
      </c>
      <c r="E962" s="116">
        <v>31.5</v>
      </c>
      <c r="F962" s="116">
        <v>2.2727000000000001E-2</v>
      </c>
      <c r="G962" s="116">
        <v>0</v>
      </c>
      <c r="H962" s="111">
        <v>4.0000000000000001E-3</v>
      </c>
      <c r="I962" s="111">
        <f t="shared" si="6"/>
        <v>1.8727000000000001E-2</v>
      </c>
      <c r="J962" s="399">
        <v>38718</v>
      </c>
      <c r="K962" s="5"/>
    </row>
    <row r="963" spans="1:11" ht="14.5" customHeight="1" x14ac:dyDescent="0.15">
      <c r="A963" s="116">
        <v>81</v>
      </c>
      <c r="B963" s="399">
        <v>38749</v>
      </c>
      <c r="C963" s="16" t="s">
        <v>3333</v>
      </c>
      <c r="D963" s="16" t="s">
        <v>3334</v>
      </c>
      <c r="E963" s="116">
        <v>34.49</v>
      </c>
      <c r="F963" s="116">
        <v>0.102064</v>
      </c>
      <c r="G963" s="116">
        <v>0.22500000000000001</v>
      </c>
      <c r="H963" s="111">
        <v>3.5999999999999999E-3</v>
      </c>
      <c r="I963" s="111">
        <f t="shared" si="6"/>
        <v>9.8463999999999996E-2</v>
      </c>
      <c r="J963" s="399">
        <v>38749</v>
      </c>
      <c r="K963" s="5"/>
    </row>
    <row r="964" spans="1:11" ht="14.5" customHeight="1" x14ac:dyDescent="0.15">
      <c r="A964" s="116">
        <v>81</v>
      </c>
      <c r="B964" s="399">
        <v>38777</v>
      </c>
      <c r="C964" s="16" t="s">
        <v>3333</v>
      </c>
      <c r="D964" s="16" t="s">
        <v>3334</v>
      </c>
      <c r="E964" s="116">
        <v>37.36</v>
      </c>
      <c r="F964" s="116">
        <v>8.3211999999999994E-2</v>
      </c>
      <c r="G964" s="116">
        <v>0</v>
      </c>
      <c r="H964" s="111">
        <v>3.8999999999999998E-3</v>
      </c>
      <c r="I964" s="111">
        <f t="shared" si="6"/>
        <v>7.9311999999999994E-2</v>
      </c>
      <c r="J964" s="399">
        <v>38777</v>
      </c>
      <c r="K964" s="5"/>
    </row>
    <row r="965" spans="1:11" ht="14.5" customHeight="1" x14ac:dyDescent="0.15">
      <c r="A965" s="116">
        <v>81</v>
      </c>
      <c r="B965" s="399">
        <v>38808</v>
      </c>
      <c r="C965" s="16" t="s">
        <v>3333</v>
      </c>
      <c r="D965" s="16" t="s">
        <v>3334</v>
      </c>
      <c r="E965" s="116">
        <v>39.909999999999997</v>
      </c>
      <c r="F965" s="116">
        <v>6.8254999999999996E-2</v>
      </c>
      <c r="G965" s="116">
        <v>0</v>
      </c>
      <c r="H965" s="111">
        <v>3.8999999999999998E-3</v>
      </c>
      <c r="I965" s="111">
        <f t="shared" si="6"/>
        <v>6.4354999999999996E-2</v>
      </c>
      <c r="J965" s="399">
        <v>38808</v>
      </c>
      <c r="K965" s="5"/>
    </row>
    <row r="966" spans="1:11" ht="14.5" customHeight="1" x14ac:dyDescent="0.15">
      <c r="A966" s="116">
        <v>81</v>
      </c>
      <c r="B966" s="399">
        <v>38838</v>
      </c>
      <c r="C966" s="16" t="s">
        <v>3333</v>
      </c>
      <c r="D966" s="16" t="s">
        <v>3334</v>
      </c>
      <c r="E966" s="116">
        <v>36.9</v>
      </c>
      <c r="F966" s="116">
        <v>-6.9781999999999997E-2</v>
      </c>
      <c r="G966" s="116">
        <v>0.22500000000000001</v>
      </c>
      <c r="H966" s="111">
        <v>4.7999999999999996E-3</v>
      </c>
      <c r="I966" s="111">
        <f t="shared" si="6"/>
        <v>-7.4581999999999996E-2</v>
      </c>
      <c r="J966" s="399">
        <v>38838</v>
      </c>
      <c r="K966" s="5"/>
    </row>
    <row r="967" spans="1:11" ht="14.5" customHeight="1" x14ac:dyDescent="0.15">
      <c r="A967" s="116">
        <v>81</v>
      </c>
      <c r="B967" s="399">
        <v>38869</v>
      </c>
      <c r="C967" s="16" t="s">
        <v>3333</v>
      </c>
      <c r="D967" s="16" t="s">
        <v>3334</v>
      </c>
      <c r="E967" s="116">
        <v>35.65</v>
      </c>
      <c r="F967" s="116">
        <v>-3.3875000000000002E-2</v>
      </c>
      <c r="G967" s="116">
        <v>0</v>
      </c>
      <c r="H967" s="111">
        <v>4.4000000000000003E-3</v>
      </c>
      <c r="I967" s="111">
        <f t="shared" si="6"/>
        <v>-3.8275000000000003E-2</v>
      </c>
      <c r="J967" s="399">
        <v>38869</v>
      </c>
      <c r="K967" s="5"/>
    </row>
    <row r="968" spans="1:11" ht="14.5" customHeight="1" x14ac:dyDescent="0.15">
      <c r="A968" s="116">
        <v>81</v>
      </c>
      <c r="B968" s="399">
        <v>38899</v>
      </c>
      <c r="C968" s="16" t="s">
        <v>3333</v>
      </c>
      <c r="D968" s="16" t="s">
        <v>3334</v>
      </c>
      <c r="E968" s="116">
        <v>37.85</v>
      </c>
      <c r="F968" s="116">
        <v>6.1711000000000002E-2</v>
      </c>
      <c r="G968" s="116">
        <v>0</v>
      </c>
      <c r="H968" s="111">
        <v>4.4999999999999997E-3</v>
      </c>
      <c r="I968" s="111">
        <f t="shared" si="6"/>
        <v>5.7211000000000005E-2</v>
      </c>
      <c r="J968" s="399">
        <v>38899</v>
      </c>
      <c r="K968" s="5"/>
    </row>
    <row r="969" spans="1:11" ht="14.5" customHeight="1" x14ac:dyDescent="0.15">
      <c r="A969" s="116">
        <v>81</v>
      </c>
      <c r="B969" s="399">
        <v>38930</v>
      </c>
      <c r="C969" s="16" t="s">
        <v>3333</v>
      </c>
      <c r="D969" s="16" t="s">
        <v>3334</v>
      </c>
      <c r="E969" s="116">
        <v>38.43</v>
      </c>
      <c r="F969" s="116">
        <v>2.1267999999999999E-2</v>
      </c>
      <c r="G969" s="116">
        <v>0.22500000000000001</v>
      </c>
      <c r="H969" s="111">
        <v>4.3E-3</v>
      </c>
      <c r="I969" s="111">
        <f t="shared" si="6"/>
        <v>1.6967999999999997E-2</v>
      </c>
      <c r="J969" s="399">
        <v>38930</v>
      </c>
      <c r="K969" s="5"/>
    </row>
    <row r="970" spans="1:11" ht="14.5" customHeight="1" x14ac:dyDescent="0.15">
      <c r="A970" s="116">
        <v>81</v>
      </c>
      <c r="B970" s="399">
        <v>38961</v>
      </c>
      <c r="C970" s="16" t="s">
        <v>3333</v>
      </c>
      <c r="D970" s="16" t="s">
        <v>3334</v>
      </c>
      <c r="E970" s="116">
        <v>38.25</v>
      </c>
      <c r="F970" s="116">
        <v>-4.6839999999999998E-3</v>
      </c>
      <c r="G970" s="116">
        <v>0</v>
      </c>
      <c r="H970" s="111">
        <v>3.8999999999999998E-3</v>
      </c>
      <c r="I970" s="111">
        <f t="shared" si="6"/>
        <v>-8.5839999999999996E-3</v>
      </c>
      <c r="J970" s="399">
        <v>38961</v>
      </c>
      <c r="K970" s="5"/>
    </row>
    <row r="971" spans="1:11" ht="14.5" customHeight="1" x14ac:dyDescent="0.15">
      <c r="A971" s="116">
        <v>81</v>
      </c>
      <c r="B971" s="399">
        <v>38991</v>
      </c>
      <c r="C971" s="16" t="s">
        <v>3333</v>
      </c>
      <c r="D971" s="16" t="s">
        <v>3334</v>
      </c>
      <c r="E971" s="116">
        <v>42</v>
      </c>
      <c r="F971" s="116">
        <v>9.8039000000000001E-2</v>
      </c>
      <c r="G971" s="116">
        <v>0</v>
      </c>
      <c r="H971" s="111">
        <v>4.1999999999999997E-3</v>
      </c>
      <c r="I971" s="111">
        <f t="shared" si="6"/>
        <v>9.3839000000000006E-2</v>
      </c>
      <c r="J971" s="399">
        <v>38991</v>
      </c>
      <c r="K971" s="5"/>
    </row>
    <row r="972" spans="1:11" ht="14.5" customHeight="1" x14ac:dyDescent="0.15">
      <c r="A972" s="116">
        <v>81</v>
      </c>
      <c r="B972" s="399">
        <v>39022</v>
      </c>
      <c r="C972" s="16" t="s">
        <v>3333</v>
      </c>
      <c r="D972" s="16" t="s">
        <v>3334</v>
      </c>
      <c r="E972" s="116">
        <v>37.4</v>
      </c>
      <c r="F972" s="116">
        <v>-0.10392899999999999</v>
      </c>
      <c r="G972" s="116">
        <v>0.23499999999999999</v>
      </c>
      <c r="H972" s="111">
        <v>3.8999999999999998E-3</v>
      </c>
      <c r="I972" s="111">
        <f t="shared" si="6"/>
        <v>-0.10782899999999999</v>
      </c>
      <c r="J972" s="399">
        <v>39022</v>
      </c>
      <c r="K972" s="5"/>
    </row>
    <row r="973" spans="1:11" ht="14.5" customHeight="1" x14ac:dyDescent="0.15">
      <c r="A973" s="116">
        <v>81</v>
      </c>
      <c r="B973" s="399">
        <v>39052</v>
      </c>
      <c r="C973" s="16" t="s">
        <v>3333</v>
      </c>
      <c r="D973" s="16" t="s">
        <v>3334</v>
      </c>
      <c r="E973" s="116">
        <v>38.619999999999997</v>
      </c>
      <c r="F973" s="116">
        <v>3.2620000000000003E-2</v>
      </c>
      <c r="G973" s="116">
        <v>0</v>
      </c>
      <c r="H973" s="111">
        <v>3.5999999999999999E-3</v>
      </c>
      <c r="I973" s="111">
        <f t="shared" si="6"/>
        <v>2.9020000000000004E-2</v>
      </c>
      <c r="J973" s="399">
        <v>39052</v>
      </c>
      <c r="K973" s="5"/>
    </row>
    <row r="974" spans="1:11" ht="14.5" customHeight="1" x14ac:dyDescent="0.15">
      <c r="A974" s="116">
        <v>81</v>
      </c>
      <c r="B974" s="399">
        <v>39083</v>
      </c>
      <c r="C974" s="16" t="s">
        <v>3333</v>
      </c>
      <c r="D974" s="16" t="s">
        <v>3334</v>
      </c>
      <c r="E974" s="116">
        <v>39.19</v>
      </c>
      <c r="F974" s="116">
        <v>1.4759E-2</v>
      </c>
      <c r="G974" s="116">
        <v>0</v>
      </c>
      <c r="H974" s="111">
        <v>4.3E-3</v>
      </c>
      <c r="I974" s="111">
        <f t="shared" si="6"/>
        <v>1.0459E-2</v>
      </c>
      <c r="J974" s="399">
        <v>39083</v>
      </c>
      <c r="K974" s="5"/>
    </row>
    <row r="975" spans="1:11" ht="14.5" customHeight="1" x14ac:dyDescent="0.15">
      <c r="A975" s="116">
        <v>81</v>
      </c>
      <c r="B975" s="399">
        <v>39114</v>
      </c>
      <c r="C975" s="16" t="s">
        <v>3333</v>
      </c>
      <c r="D975" s="16" t="s">
        <v>3334</v>
      </c>
      <c r="E975" s="116">
        <v>37.909999999999997</v>
      </c>
      <c r="F975" s="116">
        <v>-2.6665000000000001E-2</v>
      </c>
      <c r="G975" s="116">
        <v>0.23499999999999999</v>
      </c>
      <c r="H975" s="111">
        <v>3.8E-3</v>
      </c>
      <c r="I975" s="111">
        <f t="shared" si="6"/>
        <v>-3.0465000000000002E-2</v>
      </c>
      <c r="J975" s="399">
        <v>39114</v>
      </c>
      <c r="K975" s="5"/>
    </row>
    <row r="976" spans="1:11" ht="14.5" customHeight="1" x14ac:dyDescent="0.15">
      <c r="A976" s="116">
        <v>81</v>
      </c>
      <c r="B976" s="399">
        <v>39142</v>
      </c>
      <c r="C976" s="16" t="s">
        <v>3333</v>
      </c>
      <c r="D976" s="16" t="s">
        <v>3334</v>
      </c>
      <c r="E976" s="116">
        <v>36.869999999999997</v>
      </c>
      <c r="F976" s="116">
        <v>-2.7432999999999999E-2</v>
      </c>
      <c r="G976" s="116">
        <v>0</v>
      </c>
      <c r="H976" s="111">
        <v>3.8999999999999998E-3</v>
      </c>
      <c r="I976" s="111">
        <f t="shared" si="6"/>
        <v>-3.1333E-2</v>
      </c>
      <c r="J976" s="399">
        <v>39142</v>
      </c>
      <c r="K976" s="5"/>
    </row>
    <row r="977" spans="1:11" ht="14.5" customHeight="1" x14ac:dyDescent="0.15">
      <c r="A977" s="116">
        <v>81</v>
      </c>
      <c r="B977" s="399">
        <v>39173</v>
      </c>
      <c r="C977" s="16" t="s">
        <v>3333</v>
      </c>
      <c r="D977" s="16" t="s">
        <v>3334</v>
      </c>
      <c r="E977" s="116">
        <v>35.64</v>
      </c>
      <c r="F977" s="116">
        <v>-3.3360000000000001E-2</v>
      </c>
      <c r="G977" s="116">
        <v>0</v>
      </c>
      <c r="H977" s="111">
        <v>4.1999999999999997E-3</v>
      </c>
      <c r="I977" s="111">
        <f t="shared" si="6"/>
        <v>-3.7560000000000003E-2</v>
      </c>
      <c r="J977" s="399">
        <v>39173</v>
      </c>
      <c r="K977" s="5"/>
    </row>
    <row r="978" spans="1:11" ht="14.5" customHeight="1" x14ac:dyDescent="0.15">
      <c r="A978" s="116">
        <v>81</v>
      </c>
      <c r="B978" s="399">
        <v>39203</v>
      </c>
      <c r="C978" s="16" t="s">
        <v>3333</v>
      </c>
      <c r="D978" s="16" t="s">
        <v>3334</v>
      </c>
      <c r="E978" s="116">
        <v>36.03</v>
      </c>
      <c r="F978" s="116">
        <v>1.7536E-2</v>
      </c>
      <c r="G978" s="116">
        <v>0.23499999999999999</v>
      </c>
      <c r="H978" s="111">
        <v>4.1000000000000003E-3</v>
      </c>
      <c r="I978" s="111">
        <f t="shared" si="6"/>
        <v>1.3436E-2</v>
      </c>
      <c r="J978" s="399">
        <v>39203</v>
      </c>
      <c r="K978" s="5"/>
    </row>
    <row r="979" spans="1:11" ht="14.5" customHeight="1" x14ac:dyDescent="0.15">
      <c r="A979" s="116">
        <v>81</v>
      </c>
      <c r="B979" s="399">
        <v>39234</v>
      </c>
      <c r="C979" s="16" t="s">
        <v>3333</v>
      </c>
      <c r="D979" s="16" t="s">
        <v>3334</v>
      </c>
      <c r="E979" s="116">
        <v>35.57</v>
      </c>
      <c r="F979" s="116">
        <v>-1.2767000000000001E-2</v>
      </c>
      <c r="G979" s="116">
        <v>0</v>
      </c>
      <c r="H979" s="111">
        <v>4.0000000000000001E-3</v>
      </c>
      <c r="I979" s="111">
        <f t="shared" si="6"/>
        <v>-1.6767000000000001E-2</v>
      </c>
      <c r="J979" s="399">
        <v>39234</v>
      </c>
      <c r="K979" s="5"/>
    </row>
    <row r="980" spans="1:11" ht="14.5" customHeight="1" x14ac:dyDescent="0.15">
      <c r="A980" s="116">
        <v>81</v>
      </c>
      <c r="B980" s="399">
        <v>39264</v>
      </c>
      <c r="C980" s="16" t="s">
        <v>3333</v>
      </c>
      <c r="D980" s="16" t="s">
        <v>3334</v>
      </c>
      <c r="E980" s="116">
        <v>36.89</v>
      </c>
      <c r="F980" s="116">
        <v>3.7109999999999997E-2</v>
      </c>
      <c r="G980" s="116">
        <v>0</v>
      </c>
      <c r="H980" s="111">
        <v>4.5999999999999999E-3</v>
      </c>
      <c r="I980" s="111">
        <f t="shared" si="6"/>
        <v>3.2509999999999997E-2</v>
      </c>
      <c r="J980" s="399">
        <v>39264</v>
      </c>
      <c r="K980" s="5"/>
    </row>
    <row r="981" spans="1:11" ht="14.5" customHeight="1" x14ac:dyDescent="0.15">
      <c r="A981" s="116">
        <v>81</v>
      </c>
      <c r="B981" s="399">
        <v>39295</v>
      </c>
      <c r="C981" s="16" t="s">
        <v>3333</v>
      </c>
      <c r="D981" s="16" t="s">
        <v>3334</v>
      </c>
      <c r="E981" s="116">
        <v>39.06</v>
      </c>
      <c r="F981" s="116">
        <v>6.5194000000000002E-2</v>
      </c>
      <c r="G981" s="116">
        <v>0.23499999999999999</v>
      </c>
      <c r="H981" s="111">
        <v>4.1999999999999997E-3</v>
      </c>
      <c r="I981" s="111">
        <f t="shared" si="6"/>
        <v>6.0994E-2</v>
      </c>
      <c r="J981" s="399">
        <v>39295</v>
      </c>
      <c r="K981" s="5"/>
    </row>
    <row r="982" spans="1:11" ht="14.5" customHeight="1" x14ac:dyDescent="0.15">
      <c r="A982" s="116">
        <v>81</v>
      </c>
      <c r="B982" s="399">
        <v>39326</v>
      </c>
      <c r="C982" s="16" t="s">
        <v>3333</v>
      </c>
      <c r="D982" s="16" t="s">
        <v>3334</v>
      </c>
      <c r="E982" s="116">
        <v>39</v>
      </c>
      <c r="F982" s="116">
        <v>-1.536E-3</v>
      </c>
      <c r="G982" s="116">
        <v>0</v>
      </c>
      <c r="H982" s="111">
        <v>3.7000000000000002E-3</v>
      </c>
      <c r="I982" s="111">
        <f t="shared" si="6"/>
        <v>-5.2360000000000002E-3</v>
      </c>
      <c r="J982" s="399">
        <v>39326</v>
      </c>
      <c r="K982" s="5"/>
    </row>
    <row r="983" spans="1:11" ht="14.5" customHeight="1" x14ac:dyDescent="0.15">
      <c r="A983" s="116">
        <v>81</v>
      </c>
      <c r="B983" s="399">
        <v>39356</v>
      </c>
      <c r="C983" s="16" t="s">
        <v>3333</v>
      </c>
      <c r="D983" s="16" t="s">
        <v>3334</v>
      </c>
      <c r="E983" s="116">
        <v>45.45</v>
      </c>
      <c r="F983" s="116">
        <v>0.165385</v>
      </c>
      <c r="G983" s="116">
        <v>0</v>
      </c>
      <c r="H983" s="111">
        <v>4.3E-3</v>
      </c>
      <c r="I983" s="111">
        <f t="shared" si="6"/>
        <v>0.16108500000000001</v>
      </c>
      <c r="J983" s="399">
        <v>39356</v>
      </c>
      <c r="K983" s="5"/>
    </row>
    <row r="984" spans="1:11" ht="14.5" customHeight="1" x14ac:dyDescent="0.15">
      <c r="A984" s="116">
        <v>81</v>
      </c>
      <c r="B984" s="399">
        <v>39387</v>
      </c>
      <c r="C984" s="16" t="s">
        <v>3333</v>
      </c>
      <c r="D984" s="16" t="s">
        <v>3334</v>
      </c>
      <c r="E984" s="116">
        <v>41.65</v>
      </c>
      <c r="F984" s="116">
        <v>-7.8107999999999997E-2</v>
      </c>
      <c r="G984" s="116">
        <v>0.25</v>
      </c>
      <c r="H984" s="111">
        <v>3.8999999999999998E-3</v>
      </c>
      <c r="I984" s="111">
        <f t="shared" si="6"/>
        <v>-8.2007999999999998E-2</v>
      </c>
      <c r="J984" s="399">
        <v>39387</v>
      </c>
      <c r="K984" s="5"/>
    </row>
    <row r="985" spans="1:11" ht="14.5" customHeight="1" x14ac:dyDescent="0.15">
      <c r="A985" s="116">
        <v>81</v>
      </c>
      <c r="B985" s="399">
        <v>39417</v>
      </c>
      <c r="C985" s="16" t="s">
        <v>3333</v>
      </c>
      <c r="D985" s="16" t="s">
        <v>3334</v>
      </c>
      <c r="E985" s="116">
        <v>37.68</v>
      </c>
      <c r="F985" s="116">
        <v>-9.5318E-2</v>
      </c>
      <c r="G985" s="116">
        <v>0</v>
      </c>
      <c r="H985" s="111">
        <v>3.7000000000000002E-3</v>
      </c>
      <c r="I985" s="111">
        <f t="shared" si="6"/>
        <v>-9.9017999999999995E-2</v>
      </c>
      <c r="J985" s="399">
        <v>39417</v>
      </c>
      <c r="K985" s="5"/>
    </row>
    <row r="986" spans="1:11" ht="14.5" customHeight="1" x14ac:dyDescent="0.15">
      <c r="A986" s="116">
        <v>81</v>
      </c>
      <c r="B986" s="399">
        <v>39448</v>
      </c>
      <c r="C986" s="16" t="s">
        <v>3333</v>
      </c>
      <c r="D986" s="16" t="s">
        <v>3334</v>
      </c>
      <c r="E986" s="116">
        <v>34.520000000000003</v>
      </c>
      <c r="F986" s="116">
        <v>-8.3863999999999994E-2</v>
      </c>
      <c r="G986" s="116">
        <v>0</v>
      </c>
      <c r="H986" s="111">
        <v>4.0000000000000001E-3</v>
      </c>
      <c r="I986" s="111">
        <f t="shared" si="6"/>
        <v>-8.7863999999999998E-2</v>
      </c>
      <c r="J986" s="399">
        <v>39448</v>
      </c>
      <c r="K986" s="5"/>
    </row>
    <row r="987" spans="1:11" ht="14.5" customHeight="1" x14ac:dyDescent="0.15">
      <c r="A987" s="116">
        <v>81</v>
      </c>
      <c r="B987" s="399">
        <v>39479</v>
      </c>
      <c r="C987" s="16" t="s">
        <v>3333</v>
      </c>
      <c r="D987" s="16" t="s">
        <v>3334</v>
      </c>
      <c r="E987" s="116">
        <v>32.549999999999997</v>
      </c>
      <c r="F987" s="116">
        <v>-4.9826000000000002E-2</v>
      </c>
      <c r="G987" s="116">
        <v>0.25</v>
      </c>
      <c r="H987" s="111">
        <v>3.3999999999999998E-3</v>
      </c>
      <c r="I987" s="111">
        <f t="shared" si="6"/>
        <v>-5.3226000000000002E-2</v>
      </c>
      <c r="J987" s="399">
        <v>39479</v>
      </c>
      <c r="K987" s="5"/>
    </row>
    <row r="988" spans="1:11" ht="14.5" customHeight="1" x14ac:dyDescent="0.15">
      <c r="A988" s="116">
        <v>81</v>
      </c>
      <c r="B988" s="399">
        <v>39508</v>
      </c>
      <c r="C988" s="16" t="s">
        <v>3333</v>
      </c>
      <c r="D988" s="16" t="s">
        <v>3334</v>
      </c>
      <c r="E988" s="116">
        <v>36</v>
      </c>
      <c r="F988" s="116">
        <v>0.105991</v>
      </c>
      <c r="G988" s="116">
        <v>0</v>
      </c>
      <c r="H988" s="111">
        <v>3.7000000000000002E-3</v>
      </c>
      <c r="I988" s="111">
        <f t="shared" si="6"/>
        <v>0.10229100000000001</v>
      </c>
      <c r="J988" s="399">
        <v>39508</v>
      </c>
      <c r="K988" s="5"/>
    </row>
    <row r="989" spans="1:11" ht="14.5" customHeight="1" x14ac:dyDescent="0.15">
      <c r="A989" s="116">
        <v>81</v>
      </c>
      <c r="B989" s="399">
        <v>39539</v>
      </c>
      <c r="C989" s="16" t="s">
        <v>3333</v>
      </c>
      <c r="D989" s="16" t="s">
        <v>3334</v>
      </c>
      <c r="E989" s="116">
        <v>35.020000000000003</v>
      </c>
      <c r="F989" s="116">
        <v>-2.7222E-2</v>
      </c>
      <c r="G989" s="116">
        <v>0</v>
      </c>
      <c r="H989" s="111">
        <v>3.5000000000000001E-3</v>
      </c>
      <c r="I989" s="111">
        <f t="shared" si="6"/>
        <v>-3.0721999999999999E-2</v>
      </c>
      <c r="J989" s="399">
        <v>39539</v>
      </c>
      <c r="K989" s="5"/>
    </row>
    <row r="990" spans="1:11" ht="14.5" customHeight="1" x14ac:dyDescent="0.15">
      <c r="A990" s="116">
        <v>81</v>
      </c>
      <c r="B990" s="399">
        <v>39569</v>
      </c>
      <c r="C990" s="16" t="s">
        <v>3333</v>
      </c>
      <c r="D990" s="16" t="s">
        <v>3334</v>
      </c>
      <c r="E990" s="116">
        <v>33.75</v>
      </c>
      <c r="F990" s="116">
        <v>-2.9125999999999999E-2</v>
      </c>
      <c r="G990" s="116">
        <v>0.25</v>
      </c>
      <c r="H990" s="111">
        <v>3.7000000000000002E-3</v>
      </c>
      <c r="I990" s="111">
        <f t="shared" si="6"/>
        <v>-3.2826000000000001E-2</v>
      </c>
      <c r="J990" s="399">
        <v>39569</v>
      </c>
      <c r="K990" s="5"/>
    </row>
    <row r="991" spans="1:11" ht="14.5" customHeight="1" x14ac:dyDescent="0.15">
      <c r="A991" s="116">
        <v>81</v>
      </c>
      <c r="B991" s="399">
        <v>39600</v>
      </c>
      <c r="C991" s="16" t="s">
        <v>3333</v>
      </c>
      <c r="D991" s="16" t="s">
        <v>3334</v>
      </c>
      <c r="E991" s="116">
        <v>34.94</v>
      </c>
      <c r="F991" s="116">
        <v>3.5258999999999999E-2</v>
      </c>
      <c r="G991" s="116">
        <v>0</v>
      </c>
      <c r="H991" s="111">
        <v>4.0000000000000001E-3</v>
      </c>
      <c r="I991" s="111">
        <f t="shared" si="6"/>
        <v>3.1258999999999995E-2</v>
      </c>
      <c r="J991" s="399">
        <v>39600</v>
      </c>
      <c r="K991" s="5"/>
    </row>
    <row r="992" spans="1:11" ht="14.5" customHeight="1" x14ac:dyDescent="0.15">
      <c r="A992" s="116">
        <v>81</v>
      </c>
      <c r="B992" s="399">
        <v>39630</v>
      </c>
      <c r="C992" s="16" t="s">
        <v>3333</v>
      </c>
      <c r="D992" s="16" t="s">
        <v>3334</v>
      </c>
      <c r="E992" s="116">
        <v>36.119999999999997</v>
      </c>
      <c r="F992" s="116">
        <v>3.3772000000000003E-2</v>
      </c>
      <c r="G992" s="116">
        <v>0</v>
      </c>
      <c r="H992" s="111">
        <v>3.8999999999999998E-3</v>
      </c>
      <c r="I992" s="111">
        <f t="shared" si="6"/>
        <v>2.9872000000000003E-2</v>
      </c>
      <c r="J992" s="399">
        <v>39630</v>
      </c>
      <c r="K992" s="5"/>
    </row>
    <row r="993" spans="1:11" ht="14.5" customHeight="1" x14ac:dyDescent="0.15">
      <c r="A993" s="116">
        <v>81</v>
      </c>
      <c r="B993" s="399">
        <v>39661</v>
      </c>
      <c r="C993" s="16" t="s">
        <v>3333</v>
      </c>
      <c r="D993" s="16" t="s">
        <v>3334</v>
      </c>
      <c r="E993" s="116">
        <v>39.51</v>
      </c>
      <c r="F993" s="116">
        <v>0.100775</v>
      </c>
      <c r="G993" s="116">
        <v>0.25</v>
      </c>
      <c r="H993" s="111">
        <v>3.5999999999999999E-3</v>
      </c>
      <c r="I993" s="111">
        <f t="shared" si="6"/>
        <v>9.7174999999999997E-2</v>
      </c>
      <c r="J993" s="399">
        <v>39661</v>
      </c>
      <c r="K993" s="5"/>
    </row>
    <row r="994" spans="1:11" ht="14.5" customHeight="1" x14ac:dyDescent="0.15">
      <c r="A994" s="116">
        <v>81</v>
      </c>
      <c r="B994" s="399">
        <v>39692</v>
      </c>
      <c r="C994" s="16" t="s">
        <v>3333</v>
      </c>
      <c r="D994" s="16" t="s">
        <v>3334</v>
      </c>
      <c r="E994" s="116">
        <v>38.5</v>
      </c>
      <c r="F994" s="116">
        <v>-2.5562999999999999E-2</v>
      </c>
      <c r="G994" s="116">
        <v>0</v>
      </c>
      <c r="H994" s="111">
        <v>3.8999999999999998E-3</v>
      </c>
      <c r="I994" s="111">
        <f t="shared" si="6"/>
        <v>-2.9463E-2</v>
      </c>
      <c r="J994" s="399">
        <v>39692</v>
      </c>
      <c r="K994" s="5"/>
    </row>
    <row r="995" spans="1:11" ht="14.5" customHeight="1" x14ac:dyDescent="0.15">
      <c r="A995" s="116">
        <v>81</v>
      </c>
      <c r="B995" s="399">
        <v>39722</v>
      </c>
      <c r="C995" s="16" t="s">
        <v>3333</v>
      </c>
      <c r="D995" s="16" t="s">
        <v>3334</v>
      </c>
      <c r="E995" s="116">
        <v>34.21</v>
      </c>
      <c r="F995" s="116">
        <v>-0.111429</v>
      </c>
      <c r="G995" s="116">
        <v>0</v>
      </c>
      <c r="H995" s="111">
        <v>3.7000000000000002E-3</v>
      </c>
      <c r="I995" s="111">
        <f t="shared" si="6"/>
        <v>-0.115129</v>
      </c>
      <c r="J995" s="399">
        <v>39722</v>
      </c>
      <c r="K995" s="5"/>
    </row>
    <row r="996" spans="1:11" ht="14.5" customHeight="1" x14ac:dyDescent="0.15">
      <c r="A996" s="116">
        <v>81</v>
      </c>
      <c r="B996" s="399">
        <v>39753</v>
      </c>
      <c r="C996" s="16" t="s">
        <v>3333</v>
      </c>
      <c r="D996" s="16" t="s">
        <v>3334</v>
      </c>
      <c r="E996" s="116">
        <v>35.03</v>
      </c>
      <c r="F996" s="116">
        <v>3.1276999999999999E-2</v>
      </c>
      <c r="G996" s="116">
        <v>0.25</v>
      </c>
      <c r="H996" s="111">
        <v>3.5999999999999999E-3</v>
      </c>
      <c r="I996" s="111">
        <f t="shared" si="6"/>
        <v>2.7677E-2</v>
      </c>
      <c r="J996" s="399">
        <v>39753</v>
      </c>
      <c r="K996" s="5"/>
    </row>
    <row r="997" spans="1:11" ht="14.5" customHeight="1" x14ac:dyDescent="0.15">
      <c r="A997" s="116">
        <v>81</v>
      </c>
      <c r="B997" s="399">
        <v>39783</v>
      </c>
      <c r="C997" s="16" t="s">
        <v>3333</v>
      </c>
      <c r="D997" s="16" t="s">
        <v>3334</v>
      </c>
      <c r="E997" s="116">
        <v>32.979999999999997</v>
      </c>
      <c r="F997" s="116">
        <v>-5.8520999999999997E-2</v>
      </c>
      <c r="G997" s="116">
        <v>0</v>
      </c>
      <c r="H997" s="111">
        <v>3.3E-3</v>
      </c>
      <c r="I997" s="111">
        <f t="shared" si="6"/>
        <v>-6.1820999999999994E-2</v>
      </c>
      <c r="J997" s="399">
        <v>39783</v>
      </c>
      <c r="K997" s="5"/>
    </row>
    <row r="998" spans="1:11" ht="14.5" customHeight="1" x14ac:dyDescent="0.15">
      <c r="A998" s="116">
        <v>81</v>
      </c>
      <c r="B998" s="399">
        <v>39814</v>
      </c>
      <c r="C998" s="16" t="s">
        <v>3333</v>
      </c>
      <c r="D998" s="16" t="s">
        <v>3334</v>
      </c>
      <c r="E998" s="116">
        <v>34.57</v>
      </c>
      <c r="F998" s="116">
        <v>4.8210999999999997E-2</v>
      </c>
      <c r="G998" s="116">
        <v>0</v>
      </c>
      <c r="H998" s="111">
        <v>2.3999999999999998E-3</v>
      </c>
      <c r="I998" s="111">
        <f t="shared" si="6"/>
        <v>4.5810999999999998E-2</v>
      </c>
      <c r="J998" s="399">
        <v>39814</v>
      </c>
      <c r="K998" s="5"/>
    </row>
    <row r="999" spans="1:11" ht="14.5" customHeight="1" x14ac:dyDescent="0.15">
      <c r="A999" s="116">
        <v>81</v>
      </c>
      <c r="B999" s="399">
        <v>39845</v>
      </c>
      <c r="C999" s="16" t="s">
        <v>3333</v>
      </c>
      <c r="D999" s="16" t="s">
        <v>3334</v>
      </c>
      <c r="E999" s="116">
        <v>33.549999999999997</v>
      </c>
      <c r="F999" s="116">
        <v>-2.2273999999999999E-2</v>
      </c>
      <c r="G999" s="116">
        <v>0.25</v>
      </c>
      <c r="H999" s="111">
        <v>3.0000000000000001E-3</v>
      </c>
      <c r="I999" s="111">
        <f t="shared" si="6"/>
        <v>-2.5273999999999998E-2</v>
      </c>
      <c r="J999" s="399">
        <v>39845</v>
      </c>
      <c r="K999" s="5"/>
    </row>
    <row r="1000" spans="1:11" ht="14.5" customHeight="1" x14ac:dyDescent="0.15">
      <c r="A1000" s="116">
        <v>81</v>
      </c>
      <c r="B1000" s="399">
        <v>39873</v>
      </c>
      <c r="C1000" s="16" t="s">
        <v>3333</v>
      </c>
      <c r="D1000" s="16" t="s">
        <v>3334</v>
      </c>
      <c r="E1000" s="116">
        <v>36.32</v>
      </c>
      <c r="F1000" s="116">
        <v>8.2562999999999998E-2</v>
      </c>
      <c r="G1000" s="116">
        <v>0</v>
      </c>
      <c r="H1000" s="111">
        <v>3.5000000000000001E-3</v>
      </c>
      <c r="I1000" s="111">
        <f t="shared" si="6"/>
        <v>7.9062999999999994E-2</v>
      </c>
      <c r="J1000" s="399">
        <v>39873</v>
      </c>
      <c r="K1000" s="5"/>
    </row>
    <row r="1001" spans="1:11" ht="14.5" customHeight="1" x14ac:dyDescent="0.15">
      <c r="A1001" s="116">
        <v>81</v>
      </c>
      <c r="B1001" s="399">
        <v>39904</v>
      </c>
      <c r="C1001" s="16" t="s">
        <v>3333</v>
      </c>
      <c r="D1001" s="16" t="s">
        <v>3334</v>
      </c>
      <c r="E1001" s="116">
        <v>34.53</v>
      </c>
      <c r="F1001" s="116">
        <v>-4.9284000000000001E-2</v>
      </c>
      <c r="G1001" s="116">
        <v>0</v>
      </c>
      <c r="H1001" s="111">
        <v>2.8999999999999998E-3</v>
      </c>
      <c r="I1001" s="111">
        <f t="shared" si="6"/>
        <v>-5.2184000000000001E-2</v>
      </c>
      <c r="J1001" s="399">
        <v>39904</v>
      </c>
      <c r="K1001" s="5"/>
    </row>
    <row r="1002" spans="1:11" ht="14.5" customHeight="1" x14ac:dyDescent="0.15">
      <c r="A1002" s="116">
        <v>81</v>
      </c>
      <c r="B1002" s="399">
        <v>39934</v>
      </c>
      <c r="C1002" s="16" t="s">
        <v>3333</v>
      </c>
      <c r="D1002" s="16" t="s">
        <v>3334</v>
      </c>
      <c r="E1002" s="116">
        <v>31.35</v>
      </c>
      <c r="F1002" s="116">
        <v>-8.4853999999999999E-2</v>
      </c>
      <c r="G1002" s="116">
        <v>0.25</v>
      </c>
      <c r="H1002" s="111">
        <v>3.3E-3</v>
      </c>
      <c r="I1002" s="111">
        <f t="shared" si="6"/>
        <v>-8.8153999999999996E-2</v>
      </c>
      <c r="J1002" s="399">
        <v>39934</v>
      </c>
      <c r="K1002" s="5"/>
    </row>
    <row r="1003" spans="1:11" ht="14.5" customHeight="1" x14ac:dyDescent="0.15">
      <c r="A1003" s="116">
        <v>81</v>
      </c>
      <c r="B1003" s="399">
        <v>39965</v>
      </c>
      <c r="C1003" s="16" t="s">
        <v>3333</v>
      </c>
      <c r="D1003" s="16" t="s">
        <v>3334</v>
      </c>
      <c r="E1003" s="116">
        <v>34.64</v>
      </c>
      <c r="F1003" s="116">
        <v>0.104944</v>
      </c>
      <c r="G1003" s="116">
        <v>0</v>
      </c>
      <c r="H1003" s="111">
        <v>3.8E-3</v>
      </c>
      <c r="I1003" s="111">
        <f t="shared" si="6"/>
        <v>0.101144</v>
      </c>
      <c r="J1003" s="399">
        <v>39965</v>
      </c>
      <c r="K1003" s="5"/>
    </row>
    <row r="1004" spans="1:11" ht="14.5" customHeight="1" x14ac:dyDescent="0.15">
      <c r="A1004" s="116">
        <v>81</v>
      </c>
      <c r="B1004" s="399">
        <v>39995</v>
      </c>
      <c r="C1004" s="16" t="s">
        <v>3333</v>
      </c>
      <c r="D1004" s="16" t="s">
        <v>3334</v>
      </c>
      <c r="E1004" s="116">
        <v>36.35</v>
      </c>
      <c r="F1004" s="116">
        <v>4.9364999999999999E-2</v>
      </c>
      <c r="G1004" s="116">
        <v>0</v>
      </c>
      <c r="H1004" s="111">
        <v>3.5999999999999999E-3</v>
      </c>
      <c r="I1004" s="111">
        <f t="shared" si="6"/>
        <v>4.5765E-2</v>
      </c>
      <c r="J1004" s="399">
        <v>39995</v>
      </c>
      <c r="K1004" s="5"/>
    </row>
    <row r="1005" spans="1:11" ht="14.5" customHeight="1" x14ac:dyDescent="0.15">
      <c r="A1005" s="116">
        <v>81</v>
      </c>
      <c r="B1005" s="399">
        <v>40026</v>
      </c>
      <c r="C1005" s="16" t="s">
        <v>3333</v>
      </c>
      <c r="D1005" s="16" t="s">
        <v>3334</v>
      </c>
      <c r="E1005" s="116">
        <v>33.020000000000003</v>
      </c>
      <c r="F1005" s="116">
        <v>-8.4732000000000002E-2</v>
      </c>
      <c r="G1005" s="116">
        <v>0.25</v>
      </c>
      <c r="H1005" s="111">
        <v>3.5999999999999999E-3</v>
      </c>
      <c r="I1005" s="111">
        <f t="shared" si="6"/>
        <v>-8.8332000000000008E-2</v>
      </c>
      <c r="J1005" s="399">
        <v>40026</v>
      </c>
      <c r="K1005" s="5"/>
    </row>
    <row r="1006" spans="1:11" ht="14.5" customHeight="1" x14ac:dyDescent="0.15">
      <c r="A1006" s="116">
        <v>81</v>
      </c>
      <c r="B1006" s="399">
        <v>40057</v>
      </c>
      <c r="C1006" s="16" t="s">
        <v>3333</v>
      </c>
      <c r="D1006" s="16" t="s">
        <v>3334</v>
      </c>
      <c r="E1006" s="116">
        <v>36.18</v>
      </c>
      <c r="F1006" s="116">
        <v>9.5699999999999993E-2</v>
      </c>
      <c r="G1006" s="116">
        <v>0</v>
      </c>
      <c r="H1006" s="111">
        <v>3.3999999999999998E-3</v>
      </c>
      <c r="I1006" s="111">
        <f t="shared" si="6"/>
        <v>9.2299999999999993E-2</v>
      </c>
      <c r="J1006" s="399">
        <v>40057</v>
      </c>
      <c r="K1006" s="5"/>
    </row>
    <row r="1007" spans="1:11" ht="14.5" customHeight="1" x14ac:dyDescent="0.15">
      <c r="A1007" s="116">
        <v>81</v>
      </c>
      <c r="B1007" s="399">
        <v>40087</v>
      </c>
      <c r="C1007" s="16" t="s">
        <v>3333</v>
      </c>
      <c r="D1007" s="16" t="s">
        <v>3334</v>
      </c>
      <c r="E1007" s="116">
        <v>33.15</v>
      </c>
      <c r="F1007" s="116">
        <v>-8.3748000000000003E-2</v>
      </c>
      <c r="G1007" s="116">
        <v>0</v>
      </c>
      <c r="H1007" s="111">
        <v>3.3E-3</v>
      </c>
      <c r="I1007" s="111">
        <f t="shared" si="6"/>
        <v>-8.7048E-2</v>
      </c>
      <c r="J1007" s="399">
        <v>40087</v>
      </c>
      <c r="K1007" s="5"/>
    </row>
    <row r="1008" spans="1:11" ht="14.5" customHeight="1" x14ac:dyDescent="0.15">
      <c r="A1008" s="116">
        <v>81</v>
      </c>
      <c r="B1008" s="399">
        <v>40118</v>
      </c>
      <c r="C1008" s="16" t="s">
        <v>3333</v>
      </c>
      <c r="D1008" s="16" t="s">
        <v>3334</v>
      </c>
      <c r="E1008" s="116">
        <v>33.08</v>
      </c>
      <c r="F1008" s="116">
        <v>5.7320000000000001E-3</v>
      </c>
      <c r="G1008" s="116">
        <v>0.26</v>
      </c>
      <c r="H1008" s="111">
        <v>3.5000000000000001E-3</v>
      </c>
      <c r="I1008" s="111">
        <f t="shared" si="6"/>
        <v>2.232E-3</v>
      </c>
      <c r="J1008" s="399">
        <v>40118</v>
      </c>
      <c r="K1008" s="5"/>
    </row>
    <row r="1009" spans="1:11" ht="14.5" customHeight="1" x14ac:dyDescent="0.15">
      <c r="A1009" s="116">
        <v>81</v>
      </c>
      <c r="B1009" s="399">
        <v>40148</v>
      </c>
      <c r="C1009" s="16" t="s">
        <v>3333</v>
      </c>
      <c r="D1009" s="16" t="s">
        <v>3334</v>
      </c>
      <c r="E1009" s="116">
        <v>35.409999999999997</v>
      </c>
      <c r="F1009" s="116">
        <v>7.0434999999999998E-2</v>
      </c>
      <c r="G1009" s="116">
        <v>0</v>
      </c>
      <c r="H1009" s="111">
        <v>3.3999999999999998E-3</v>
      </c>
      <c r="I1009" s="111">
        <f t="shared" si="6"/>
        <v>6.7034999999999997E-2</v>
      </c>
      <c r="J1009" s="399">
        <v>40148</v>
      </c>
      <c r="K1009" s="5"/>
    </row>
    <row r="1010" spans="1:11" ht="14.5" customHeight="1" x14ac:dyDescent="0.15">
      <c r="A1010" s="116">
        <v>81</v>
      </c>
      <c r="B1010" s="399">
        <v>40179</v>
      </c>
      <c r="C1010" s="16" t="s">
        <v>3333</v>
      </c>
      <c r="D1010" s="16" t="s">
        <v>3334</v>
      </c>
      <c r="E1010" s="116">
        <v>33.22</v>
      </c>
      <c r="F1010" s="116">
        <v>-6.1846999999999999E-2</v>
      </c>
      <c r="G1010" s="116">
        <v>0</v>
      </c>
      <c r="H1010" s="111">
        <v>3.5999999999999999E-3</v>
      </c>
      <c r="I1010" s="111">
        <f t="shared" si="6"/>
        <v>-6.5447000000000005E-2</v>
      </c>
      <c r="J1010" s="399">
        <v>40179</v>
      </c>
      <c r="K1010" s="5"/>
    </row>
    <row r="1011" spans="1:11" ht="14.5" customHeight="1" x14ac:dyDescent="0.15">
      <c r="A1011" s="116">
        <v>81</v>
      </c>
      <c r="B1011" s="399">
        <v>40210</v>
      </c>
      <c r="C1011" s="16" t="s">
        <v>3333</v>
      </c>
      <c r="D1011" s="16" t="s">
        <v>3334</v>
      </c>
      <c r="E1011" s="116">
        <v>32.159999999999997</v>
      </c>
      <c r="F1011" s="116">
        <v>-2.4081999999999999E-2</v>
      </c>
      <c r="G1011" s="116">
        <v>0.26</v>
      </c>
      <c r="H1011" s="111">
        <v>3.3E-3</v>
      </c>
      <c r="I1011" s="111">
        <f t="shared" si="6"/>
        <v>-2.7382E-2</v>
      </c>
      <c r="J1011" s="399">
        <v>40210</v>
      </c>
      <c r="K1011" s="5"/>
    </row>
    <row r="1012" spans="1:11" ht="14.5" customHeight="1" x14ac:dyDescent="0.15">
      <c r="A1012" s="116">
        <v>81</v>
      </c>
      <c r="B1012" s="399">
        <v>40238</v>
      </c>
      <c r="C1012" s="16" t="s">
        <v>3333</v>
      </c>
      <c r="D1012" s="16" t="s">
        <v>3334</v>
      </c>
      <c r="E1012" s="116">
        <v>34.700000000000003</v>
      </c>
      <c r="F1012" s="116">
        <v>7.8979999999999995E-2</v>
      </c>
      <c r="G1012" s="116">
        <v>0</v>
      </c>
      <c r="H1012" s="111">
        <v>4.0000000000000001E-3</v>
      </c>
      <c r="I1012" s="111">
        <f t="shared" si="6"/>
        <v>7.4979999999999991E-2</v>
      </c>
      <c r="J1012" s="399">
        <v>40238</v>
      </c>
      <c r="K1012" s="5"/>
    </row>
    <row r="1013" spans="1:11" ht="14.5" customHeight="1" x14ac:dyDescent="0.15">
      <c r="A1013" s="116">
        <v>81</v>
      </c>
      <c r="B1013" s="399">
        <v>40269</v>
      </c>
      <c r="C1013" s="16" t="s">
        <v>3333</v>
      </c>
      <c r="D1013" s="16" t="s">
        <v>3334</v>
      </c>
      <c r="E1013" s="116">
        <v>37.32</v>
      </c>
      <c r="F1013" s="116">
        <v>7.5504000000000002E-2</v>
      </c>
      <c r="G1013" s="116">
        <v>0</v>
      </c>
      <c r="H1013" s="111">
        <v>3.8E-3</v>
      </c>
      <c r="I1013" s="111">
        <f t="shared" si="6"/>
        <v>7.1704000000000004E-2</v>
      </c>
      <c r="J1013" s="399">
        <v>40269</v>
      </c>
      <c r="K1013" s="5"/>
    </row>
    <row r="1014" spans="1:11" ht="14.5" customHeight="1" x14ac:dyDescent="0.15">
      <c r="A1014" s="116">
        <v>81</v>
      </c>
      <c r="B1014" s="399">
        <v>40299</v>
      </c>
      <c r="C1014" s="16" t="s">
        <v>3333</v>
      </c>
      <c r="D1014" s="16" t="s">
        <v>3334</v>
      </c>
      <c r="E1014" s="116">
        <v>34.369999999999997</v>
      </c>
      <c r="F1014" s="116">
        <v>-7.2079000000000004E-2</v>
      </c>
      <c r="G1014" s="116">
        <v>0.26</v>
      </c>
      <c r="H1014" s="111">
        <v>3.3999999999999998E-3</v>
      </c>
      <c r="I1014" s="111">
        <f t="shared" ref="I1014:I1077" si="7">F1014-H1014</f>
        <v>-7.5479000000000004E-2</v>
      </c>
      <c r="J1014" s="399">
        <v>40299</v>
      </c>
      <c r="K1014" s="5"/>
    </row>
    <row r="1015" spans="1:11" ht="14.5" customHeight="1" x14ac:dyDescent="0.15">
      <c r="A1015" s="116">
        <v>81</v>
      </c>
      <c r="B1015" s="399">
        <v>40330</v>
      </c>
      <c r="C1015" s="16" t="s">
        <v>3333</v>
      </c>
      <c r="D1015" s="16" t="s">
        <v>3334</v>
      </c>
      <c r="E1015" s="116">
        <v>33.14</v>
      </c>
      <c r="F1015" s="116">
        <v>-3.5786999999999999E-2</v>
      </c>
      <c r="G1015" s="116">
        <v>0</v>
      </c>
      <c r="H1015" s="111">
        <v>3.7000000000000002E-3</v>
      </c>
      <c r="I1015" s="111">
        <f t="shared" si="7"/>
        <v>-3.9487000000000001E-2</v>
      </c>
      <c r="J1015" s="399">
        <v>40330</v>
      </c>
      <c r="K1015" s="5"/>
    </row>
    <row r="1016" spans="1:11" ht="14.5" customHeight="1" x14ac:dyDescent="0.15">
      <c r="A1016" s="116">
        <v>81</v>
      </c>
      <c r="B1016" s="399">
        <v>40360</v>
      </c>
      <c r="C1016" s="16" t="s">
        <v>3333</v>
      </c>
      <c r="D1016" s="16" t="s">
        <v>3334</v>
      </c>
      <c r="E1016" s="116">
        <v>35.28</v>
      </c>
      <c r="F1016" s="116">
        <v>6.4574999999999994E-2</v>
      </c>
      <c r="G1016" s="116">
        <v>0</v>
      </c>
      <c r="H1016" s="111">
        <v>3.0999999999999999E-3</v>
      </c>
      <c r="I1016" s="111">
        <f t="shared" si="7"/>
        <v>6.1474999999999995E-2</v>
      </c>
      <c r="J1016" s="399">
        <v>40360</v>
      </c>
      <c r="K1016" s="5"/>
    </row>
    <row r="1017" spans="1:11" ht="14.5" customHeight="1" x14ac:dyDescent="0.15">
      <c r="A1017" s="116">
        <v>81</v>
      </c>
      <c r="B1017" s="399">
        <v>40391</v>
      </c>
      <c r="C1017" s="16" t="s">
        <v>3333</v>
      </c>
      <c r="D1017" s="16" t="s">
        <v>3334</v>
      </c>
      <c r="E1017" s="116">
        <v>33.33</v>
      </c>
      <c r="F1017" s="116">
        <v>-4.7902E-2</v>
      </c>
      <c r="G1017" s="116">
        <v>0.26</v>
      </c>
      <c r="H1017" s="111">
        <v>3.2000000000000002E-3</v>
      </c>
      <c r="I1017" s="111">
        <f t="shared" si="7"/>
        <v>-5.1102000000000002E-2</v>
      </c>
      <c r="J1017" s="399">
        <v>40391</v>
      </c>
      <c r="K1017" s="5"/>
    </row>
    <row r="1018" spans="1:11" ht="14.5" customHeight="1" x14ac:dyDescent="0.15">
      <c r="A1018" s="116">
        <v>81</v>
      </c>
      <c r="B1018" s="399">
        <v>40422</v>
      </c>
      <c r="C1018" s="16" t="s">
        <v>3333</v>
      </c>
      <c r="D1018" s="16" t="s">
        <v>3334</v>
      </c>
      <c r="E1018" s="116">
        <v>35.78</v>
      </c>
      <c r="F1018" s="116">
        <v>7.3507000000000003E-2</v>
      </c>
      <c r="G1018" s="116">
        <v>0</v>
      </c>
      <c r="H1018" s="111">
        <v>2.5999999999999999E-3</v>
      </c>
      <c r="I1018" s="111">
        <f t="shared" si="7"/>
        <v>7.0906999999999998E-2</v>
      </c>
      <c r="J1018" s="399">
        <v>40422</v>
      </c>
      <c r="K1018" s="5"/>
    </row>
    <row r="1019" spans="1:11" ht="14.5" customHeight="1" x14ac:dyDescent="0.15">
      <c r="A1019" s="116">
        <v>81</v>
      </c>
      <c r="B1019" s="399">
        <v>40452</v>
      </c>
      <c r="C1019" s="16" t="s">
        <v>3333</v>
      </c>
      <c r="D1019" s="16" t="s">
        <v>3334</v>
      </c>
      <c r="E1019" s="116">
        <v>37.35</v>
      </c>
      <c r="F1019" s="116">
        <v>4.3879000000000001E-2</v>
      </c>
      <c r="G1019" s="116">
        <v>0</v>
      </c>
      <c r="H1019" s="111">
        <v>2.7000000000000001E-3</v>
      </c>
      <c r="I1019" s="111">
        <f t="shared" si="7"/>
        <v>4.1179E-2</v>
      </c>
      <c r="J1019" s="399">
        <v>40452</v>
      </c>
      <c r="K1019" s="5"/>
    </row>
    <row r="1020" spans="1:11" ht="14.5" customHeight="1" x14ac:dyDescent="0.15">
      <c r="A1020" s="116">
        <v>81</v>
      </c>
      <c r="B1020" s="399">
        <v>40483</v>
      </c>
      <c r="C1020" s="16" t="s">
        <v>3333</v>
      </c>
      <c r="D1020" s="16" t="s">
        <v>3334</v>
      </c>
      <c r="E1020" s="116">
        <v>36.58</v>
      </c>
      <c r="F1020" s="116">
        <v>-1.3655E-2</v>
      </c>
      <c r="G1020" s="116">
        <v>0.26</v>
      </c>
      <c r="H1020" s="111">
        <v>3.2000000000000002E-3</v>
      </c>
      <c r="I1020" s="111">
        <f t="shared" si="7"/>
        <v>-1.6855000000000002E-2</v>
      </c>
      <c r="J1020" s="399">
        <v>40483</v>
      </c>
      <c r="K1020" s="5"/>
    </row>
    <row r="1021" spans="1:11" ht="14.5" customHeight="1" x14ac:dyDescent="0.15">
      <c r="A1021" s="116">
        <v>81</v>
      </c>
      <c r="B1021" s="399">
        <v>40513</v>
      </c>
      <c r="C1021" s="16" t="s">
        <v>3333</v>
      </c>
      <c r="D1021" s="16" t="s">
        <v>3334</v>
      </c>
      <c r="E1021" s="116">
        <v>34.47</v>
      </c>
      <c r="F1021" s="116">
        <v>-5.7681999999999997E-2</v>
      </c>
      <c r="G1021" s="116">
        <v>0</v>
      </c>
      <c r="H1021" s="111">
        <v>3.2000000000000002E-3</v>
      </c>
      <c r="I1021" s="111">
        <f t="shared" si="7"/>
        <v>-6.0881999999999999E-2</v>
      </c>
      <c r="J1021" s="399">
        <v>40513</v>
      </c>
      <c r="K1021" s="5"/>
    </row>
    <row r="1022" spans="1:11" ht="14.5" customHeight="1" x14ac:dyDescent="0.15">
      <c r="A1022" s="116">
        <v>81</v>
      </c>
      <c r="B1022" s="399">
        <v>40544</v>
      </c>
      <c r="C1022" s="16" t="s">
        <v>3333</v>
      </c>
      <c r="D1022" s="16" t="s">
        <v>3334</v>
      </c>
      <c r="E1022" s="116">
        <v>34</v>
      </c>
      <c r="F1022" s="116">
        <v>-1.3635E-2</v>
      </c>
      <c r="G1022" s="116">
        <v>0</v>
      </c>
      <c r="H1022" s="116">
        <v>3.5666666699999999E-3</v>
      </c>
      <c r="I1022" s="111">
        <f t="shared" si="7"/>
        <v>-1.7201666670000001E-2</v>
      </c>
      <c r="J1022" s="399">
        <v>40544</v>
      </c>
      <c r="K1022" s="5"/>
    </row>
    <row r="1023" spans="1:11" ht="14.5" customHeight="1" x14ac:dyDescent="0.15">
      <c r="A1023" s="116">
        <v>81</v>
      </c>
      <c r="B1023" s="399">
        <v>40575</v>
      </c>
      <c r="C1023" s="16" t="s">
        <v>3333</v>
      </c>
      <c r="D1023" s="16" t="s">
        <v>3334</v>
      </c>
      <c r="E1023" s="116">
        <v>33.54</v>
      </c>
      <c r="F1023" s="116">
        <v>-5.8820000000000001E-3</v>
      </c>
      <c r="G1023" s="116">
        <v>0.26</v>
      </c>
      <c r="H1023" s="116">
        <v>3.68333333E-3</v>
      </c>
      <c r="I1023" s="111">
        <f t="shared" si="7"/>
        <v>-9.5653333300000001E-3</v>
      </c>
      <c r="J1023" s="399">
        <v>40575</v>
      </c>
      <c r="K1023" s="5"/>
    </row>
    <row r="1024" spans="1:11" ht="14.5" customHeight="1" x14ac:dyDescent="0.15">
      <c r="A1024" s="116">
        <v>81</v>
      </c>
      <c r="B1024" s="399">
        <v>40603</v>
      </c>
      <c r="C1024" s="16" t="s">
        <v>3333</v>
      </c>
      <c r="D1024" s="16" t="s">
        <v>3334</v>
      </c>
      <c r="E1024" s="116">
        <v>35.86</v>
      </c>
      <c r="F1024" s="116">
        <v>6.9170999999999996E-2</v>
      </c>
      <c r="G1024" s="116">
        <v>0</v>
      </c>
      <c r="H1024" s="116">
        <v>3.5583333299999999E-3</v>
      </c>
      <c r="I1024" s="111">
        <f t="shared" si="7"/>
        <v>6.561266667E-2</v>
      </c>
      <c r="J1024" s="399">
        <v>40603</v>
      </c>
      <c r="K1024" s="5"/>
    </row>
    <row r="1025" spans="1:11" ht="14.5" customHeight="1" x14ac:dyDescent="0.15">
      <c r="A1025" s="116">
        <v>81</v>
      </c>
      <c r="B1025" s="399">
        <v>40634</v>
      </c>
      <c r="C1025" s="16" t="s">
        <v>3333</v>
      </c>
      <c r="D1025" s="16" t="s">
        <v>3334</v>
      </c>
      <c r="E1025" s="116">
        <v>34.909999999999997</v>
      </c>
      <c r="F1025" s="116">
        <v>-2.6492000000000002E-2</v>
      </c>
      <c r="G1025" s="116">
        <v>0</v>
      </c>
      <c r="H1025" s="116">
        <v>3.5666666699999999E-3</v>
      </c>
      <c r="I1025" s="111">
        <f t="shared" si="7"/>
        <v>-3.0058666670000001E-2</v>
      </c>
      <c r="J1025" s="399">
        <v>40634</v>
      </c>
      <c r="K1025" s="5"/>
    </row>
    <row r="1026" spans="1:11" ht="14.5" customHeight="1" x14ac:dyDescent="0.15">
      <c r="A1026" s="116">
        <v>81</v>
      </c>
      <c r="B1026" s="399">
        <v>40664</v>
      </c>
      <c r="C1026" s="16" t="s">
        <v>3333</v>
      </c>
      <c r="D1026" s="16" t="s">
        <v>3334</v>
      </c>
      <c r="E1026" s="116">
        <v>34.58</v>
      </c>
      <c r="F1026" s="116">
        <v>-1.4319999999999999E-3</v>
      </c>
      <c r="G1026" s="116">
        <v>0.28000000000000003</v>
      </c>
      <c r="H1026" s="116">
        <v>3.34166667E-3</v>
      </c>
      <c r="I1026" s="111">
        <f t="shared" si="7"/>
        <v>-4.7736666700000001E-3</v>
      </c>
      <c r="J1026" s="399">
        <v>40664</v>
      </c>
      <c r="K1026" s="5"/>
    </row>
    <row r="1027" spans="1:11" ht="14.5" customHeight="1" x14ac:dyDescent="0.15">
      <c r="A1027" s="116">
        <v>81</v>
      </c>
      <c r="B1027" s="399">
        <v>40695</v>
      </c>
      <c r="C1027" s="16" t="s">
        <v>3333</v>
      </c>
      <c r="D1027" s="16" t="s">
        <v>3334</v>
      </c>
      <c r="E1027" s="116">
        <v>34.659999999999997</v>
      </c>
      <c r="F1027" s="116">
        <v>2.313E-3</v>
      </c>
      <c r="G1027" s="116">
        <v>0</v>
      </c>
      <c r="H1027" s="116">
        <v>3.25833333E-3</v>
      </c>
      <c r="I1027" s="111">
        <f t="shared" si="7"/>
        <v>-9.4533333000000001E-4</v>
      </c>
      <c r="J1027" s="399">
        <v>40695</v>
      </c>
      <c r="K1027" s="5"/>
    </row>
    <row r="1028" spans="1:11" ht="14.5" customHeight="1" x14ac:dyDescent="0.15">
      <c r="A1028" s="116">
        <v>81</v>
      </c>
      <c r="B1028" s="399">
        <v>40725</v>
      </c>
      <c r="C1028" s="16" t="s">
        <v>3333</v>
      </c>
      <c r="D1028" s="16" t="s">
        <v>3334</v>
      </c>
      <c r="E1028" s="116">
        <v>34.19</v>
      </c>
      <c r="F1028" s="116">
        <v>-1.3559999999999999E-2</v>
      </c>
      <c r="G1028" s="116">
        <v>0</v>
      </c>
      <c r="H1028" s="116">
        <v>3.2916666699999999E-3</v>
      </c>
      <c r="I1028" s="111">
        <f t="shared" si="7"/>
        <v>-1.6851666669999998E-2</v>
      </c>
      <c r="J1028" s="399">
        <v>40725</v>
      </c>
      <c r="K1028" s="5"/>
    </row>
    <row r="1029" spans="1:11" ht="14.5" customHeight="1" x14ac:dyDescent="0.15">
      <c r="A1029" s="116">
        <v>81</v>
      </c>
      <c r="B1029" s="399">
        <v>40756</v>
      </c>
      <c r="C1029" s="16" t="s">
        <v>3333</v>
      </c>
      <c r="D1029" s="16" t="s">
        <v>3334</v>
      </c>
      <c r="E1029" s="116">
        <v>35.5</v>
      </c>
      <c r="F1029" s="116">
        <v>4.6504999999999998E-2</v>
      </c>
      <c r="G1029" s="116">
        <v>0.28000000000000003</v>
      </c>
      <c r="H1029" s="116">
        <f>0.0365/12</f>
        <v>3.0416666666666665E-3</v>
      </c>
      <c r="I1029" s="111">
        <f t="shared" si="7"/>
        <v>4.3463333333333333E-2</v>
      </c>
      <c r="J1029" s="399">
        <v>40756</v>
      </c>
      <c r="K1029" s="5"/>
    </row>
    <row r="1030" spans="1:11" ht="14.5" customHeight="1" x14ac:dyDescent="0.15">
      <c r="A1030" s="116">
        <v>81</v>
      </c>
      <c r="B1030" s="399">
        <v>40787</v>
      </c>
      <c r="C1030" s="16" t="s">
        <v>3333</v>
      </c>
      <c r="D1030" s="16" t="s">
        <v>3334</v>
      </c>
      <c r="E1030" s="116">
        <v>33.93</v>
      </c>
      <c r="F1030" s="116">
        <v>-4.4225E-2</v>
      </c>
      <c r="G1030" s="116">
        <v>0</v>
      </c>
      <c r="H1030" s="116">
        <v>2.3583333300000002E-3</v>
      </c>
      <c r="I1030" s="111">
        <f t="shared" si="7"/>
        <v>-4.6583333330000004E-2</v>
      </c>
      <c r="J1030" s="399">
        <v>40787</v>
      </c>
      <c r="K1030" s="5"/>
    </row>
    <row r="1031" spans="1:11" ht="14.5" customHeight="1" x14ac:dyDescent="0.15">
      <c r="A1031" s="116">
        <v>81</v>
      </c>
      <c r="B1031" s="399">
        <v>40817</v>
      </c>
      <c r="C1031" s="16" t="s">
        <v>3333</v>
      </c>
      <c r="D1031" s="16" t="s">
        <v>3334</v>
      </c>
      <c r="E1031" s="116">
        <v>34.94</v>
      </c>
      <c r="F1031" s="116">
        <v>2.9766999999999998E-2</v>
      </c>
      <c r="G1031" s="116">
        <v>0</v>
      </c>
      <c r="H1031" s="116">
        <v>2.3916666700000001E-3</v>
      </c>
      <c r="I1031" s="111">
        <f t="shared" si="7"/>
        <v>2.7375333329999998E-2</v>
      </c>
      <c r="J1031" s="399">
        <v>40817</v>
      </c>
      <c r="K1031" s="5"/>
    </row>
    <row r="1032" spans="1:11" ht="14.5" customHeight="1" x14ac:dyDescent="0.15">
      <c r="A1032" s="116">
        <v>81</v>
      </c>
      <c r="B1032" s="399">
        <v>40848</v>
      </c>
      <c r="C1032" s="16" t="s">
        <v>3333</v>
      </c>
      <c r="D1032" s="16" t="s">
        <v>3334</v>
      </c>
      <c r="E1032" s="116">
        <v>35.28</v>
      </c>
      <c r="F1032" s="116">
        <v>1.7745E-2</v>
      </c>
      <c r="G1032" s="116">
        <v>0.28000000000000003</v>
      </c>
      <c r="H1032" s="116">
        <v>2.26666667E-3</v>
      </c>
      <c r="I1032" s="111">
        <f t="shared" si="7"/>
        <v>1.547833333E-2</v>
      </c>
      <c r="J1032" s="399">
        <v>40848</v>
      </c>
      <c r="K1032" s="5"/>
    </row>
    <row r="1033" spans="1:11" ht="14.5" customHeight="1" x14ac:dyDescent="0.15">
      <c r="A1033" s="116">
        <v>81</v>
      </c>
      <c r="B1033" s="399">
        <v>40878</v>
      </c>
      <c r="C1033" s="16" t="s">
        <v>3333</v>
      </c>
      <c r="D1033" s="16" t="s">
        <v>3334</v>
      </c>
      <c r="E1033" s="116">
        <v>34.9</v>
      </c>
      <c r="F1033" s="116">
        <v>-1.0770999999999999E-2</v>
      </c>
      <c r="G1033" s="116">
        <v>0</v>
      </c>
      <c r="H1033" s="116">
        <f>0.0298/12</f>
        <v>2.4833333333333335E-3</v>
      </c>
      <c r="I1033" s="111">
        <f t="shared" si="7"/>
        <v>-1.3254333333333333E-2</v>
      </c>
      <c r="J1033" s="399">
        <v>40878</v>
      </c>
      <c r="K1033" s="5"/>
    </row>
    <row r="1034" spans="1:11" ht="14.5" customHeight="1" x14ac:dyDescent="0.15">
      <c r="A1034" s="116">
        <v>81</v>
      </c>
      <c r="B1034" s="399">
        <v>40909</v>
      </c>
      <c r="C1034" s="16" t="s">
        <v>3333</v>
      </c>
      <c r="D1034" s="16" t="s">
        <v>3334</v>
      </c>
      <c r="E1034" s="116">
        <v>36.17</v>
      </c>
      <c r="F1034" s="116">
        <v>3.6389999999999999E-2</v>
      </c>
      <c r="G1034" s="116">
        <v>0</v>
      </c>
      <c r="H1034" s="400">
        <f>'PRPM WP2'!D1035</f>
        <v>2.0999999999999999E-3</v>
      </c>
      <c r="I1034" s="111">
        <f t="shared" si="7"/>
        <v>3.4290000000000001E-2</v>
      </c>
      <c r="J1034" s="399">
        <v>40909</v>
      </c>
      <c r="K1034" s="5"/>
    </row>
    <row r="1035" spans="1:11" ht="14.5" customHeight="1" x14ac:dyDescent="0.15">
      <c r="A1035" s="116">
        <v>81</v>
      </c>
      <c r="B1035" s="399">
        <v>40940</v>
      </c>
      <c r="C1035" s="16" t="s">
        <v>3333</v>
      </c>
      <c r="D1035" s="16" t="s">
        <v>3334</v>
      </c>
      <c r="E1035" s="116">
        <v>36.86</v>
      </c>
      <c r="F1035" s="116">
        <v>2.6818000000000002E-2</v>
      </c>
      <c r="G1035" s="116">
        <v>0.28000000000000003</v>
      </c>
      <c r="H1035" s="400">
        <f>'PRPM WP2'!D1036</f>
        <v>2E-3</v>
      </c>
      <c r="I1035" s="111">
        <f t="shared" si="7"/>
        <v>2.4818E-2</v>
      </c>
      <c r="J1035" s="399">
        <v>40940</v>
      </c>
      <c r="K1035" s="5"/>
    </row>
    <row r="1036" spans="1:11" ht="14.5" customHeight="1" x14ac:dyDescent="0.15">
      <c r="A1036" s="116">
        <v>81</v>
      </c>
      <c r="B1036" s="399">
        <v>40969</v>
      </c>
      <c r="C1036" s="16" t="s">
        <v>3333</v>
      </c>
      <c r="D1036" s="16" t="s">
        <v>3334</v>
      </c>
      <c r="E1036" s="116">
        <v>36.14</v>
      </c>
      <c r="F1036" s="116">
        <v>-1.9532999999999998E-2</v>
      </c>
      <c r="G1036" s="116">
        <v>0</v>
      </c>
      <c r="H1036" s="400">
        <f>'PRPM WP2'!D1037</f>
        <v>2.2000000000000001E-3</v>
      </c>
      <c r="I1036" s="111">
        <f t="shared" si="7"/>
        <v>-2.1732999999999999E-2</v>
      </c>
      <c r="J1036" s="399">
        <v>40969</v>
      </c>
      <c r="K1036" s="5"/>
    </row>
    <row r="1037" spans="1:11" ht="14.5" customHeight="1" x14ac:dyDescent="0.15">
      <c r="A1037" s="116">
        <v>81</v>
      </c>
      <c r="B1037" s="399">
        <v>41000</v>
      </c>
      <c r="C1037" s="16" t="s">
        <v>3333</v>
      </c>
      <c r="D1037" s="16" t="s">
        <v>3334</v>
      </c>
      <c r="E1037" s="116">
        <v>36.44</v>
      </c>
      <c r="F1037" s="116">
        <v>8.3009999999999994E-3</v>
      </c>
      <c r="G1037" s="116">
        <v>0</v>
      </c>
      <c r="H1037" s="400">
        <f>'PRPM WP2'!D1038</f>
        <v>2.5000000000000001E-3</v>
      </c>
      <c r="I1037" s="111">
        <f t="shared" si="7"/>
        <v>5.8009999999999989E-3</v>
      </c>
      <c r="J1037" s="399">
        <v>41000</v>
      </c>
      <c r="K1037" s="5"/>
    </row>
    <row r="1038" spans="1:11" ht="14.5" customHeight="1" x14ac:dyDescent="0.15">
      <c r="A1038" s="116">
        <v>81</v>
      </c>
      <c r="B1038" s="399">
        <v>41030</v>
      </c>
      <c r="C1038" s="16" t="s">
        <v>3333</v>
      </c>
      <c r="D1038" s="16" t="s">
        <v>3334</v>
      </c>
      <c r="E1038" s="116">
        <v>36.79</v>
      </c>
      <c r="F1038" s="116">
        <v>1.7288999999999999E-2</v>
      </c>
      <c r="G1038" s="116">
        <v>0.28000000000000003</v>
      </c>
      <c r="H1038" s="400">
        <f>'PRPM WP2'!D1039</f>
        <v>2.3E-3</v>
      </c>
      <c r="I1038" s="111">
        <f t="shared" si="7"/>
        <v>1.4988999999999999E-2</v>
      </c>
      <c r="J1038" s="399">
        <v>41030</v>
      </c>
      <c r="K1038" s="5"/>
    </row>
    <row r="1039" spans="1:11" ht="14.5" customHeight="1" x14ac:dyDescent="0.15">
      <c r="A1039" s="116">
        <v>81</v>
      </c>
      <c r="B1039" s="399">
        <v>41061</v>
      </c>
      <c r="C1039" s="16" t="s">
        <v>3333</v>
      </c>
      <c r="D1039" s="16" t="s">
        <v>3334</v>
      </c>
      <c r="E1039" s="116">
        <v>39.58</v>
      </c>
      <c r="F1039" s="116">
        <v>7.5836000000000001E-2</v>
      </c>
      <c r="G1039" s="116">
        <v>0</v>
      </c>
      <c r="H1039" s="400">
        <f>'PRPM WP2'!D1040</f>
        <v>1.8E-3</v>
      </c>
      <c r="I1039" s="111">
        <f t="shared" si="7"/>
        <v>7.4036000000000005E-2</v>
      </c>
      <c r="J1039" s="399">
        <v>41061</v>
      </c>
      <c r="K1039" s="5"/>
    </row>
    <row r="1040" spans="1:11" ht="14.5" customHeight="1" x14ac:dyDescent="0.15">
      <c r="A1040" s="116">
        <v>81</v>
      </c>
      <c r="B1040" s="399">
        <v>41091</v>
      </c>
      <c r="C1040" s="16" t="s">
        <v>3333</v>
      </c>
      <c r="D1040" s="16" t="s">
        <v>3334</v>
      </c>
      <c r="E1040" s="116">
        <v>36.25</v>
      </c>
      <c r="F1040" s="116">
        <f t="shared" ref="F1040:F1053" si="8">((E1040-E1039)/E1039)+(G1040/E1039)</f>
        <v>-8.4133400707427961E-2</v>
      </c>
      <c r="G1040" s="116">
        <v>0</v>
      </c>
      <c r="H1040" s="400">
        <f>'PRPM WP2'!D1041</f>
        <v>2E-3</v>
      </c>
      <c r="I1040" s="111">
        <f t="shared" si="7"/>
        <v>-8.6133400707427962E-2</v>
      </c>
      <c r="J1040" s="399">
        <v>41091</v>
      </c>
      <c r="K1040" s="5"/>
    </row>
    <row r="1041" spans="1:11" ht="14.5" customHeight="1" x14ac:dyDescent="0.15">
      <c r="A1041" s="116">
        <v>81</v>
      </c>
      <c r="B1041" s="399">
        <v>41122</v>
      </c>
      <c r="C1041" s="16" t="s">
        <v>3333</v>
      </c>
      <c r="D1041" s="16" t="s">
        <v>3334</v>
      </c>
      <c r="E1041" s="116">
        <v>36.869999999999997</v>
      </c>
      <c r="F1041" s="116">
        <f t="shared" si="8"/>
        <v>2.6896551724137858E-2</v>
      </c>
      <c r="G1041" s="116">
        <v>0.35499999999999998</v>
      </c>
      <c r="H1041" s="400">
        <f>'PRPM WP2'!D1042</f>
        <v>1.8E-3</v>
      </c>
      <c r="I1041" s="111">
        <f t="shared" si="7"/>
        <v>2.5096551724137859E-2</v>
      </c>
      <c r="J1041" s="399">
        <v>41122</v>
      </c>
      <c r="K1041" s="5"/>
    </row>
    <row r="1042" spans="1:11" ht="14.5" customHeight="1" x14ac:dyDescent="0.15">
      <c r="A1042" s="116">
        <v>81</v>
      </c>
      <c r="B1042" s="399">
        <v>41153</v>
      </c>
      <c r="C1042" s="16" t="s">
        <v>3333</v>
      </c>
      <c r="D1042" s="16" t="s">
        <v>3334</v>
      </c>
      <c r="E1042" s="116">
        <v>44.43</v>
      </c>
      <c r="F1042" s="116">
        <f t="shared" si="8"/>
        <v>0.20504475183075679</v>
      </c>
      <c r="G1042" s="116">
        <v>0</v>
      </c>
      <c r="H1042" s="400">
        <f>'PRPM WP2'!D1043</f>
        <v>1.6999999999999999E-3</v>
      </c>
      <c r="I1042" s="111">
        <f t="shared" si="7"/>
        <v>0.20334475183075679</v>
      </c>
      <c r="J1042" s="399">
        <v>41153</v>
      </c>
      <c r="K1042" s="5"/>
    </row>
    <row r="1043" spans="1:11" ht="14.5" customHeight="1" x14ac:dyDescent="0.15">
      <c r="A1043" s="116">
        <v>81</v>
      </c>
      <c r="B1043" s="399">
        <v>41183</v>
      </c>
      <c r="C1043" s="16" t="s">
        <v>3333</v>
      </c>
      <c r="D1043" s="16" t="s">
        <v>3334</v>
      </c>
      <c r="E1043" s="116">
        <v>44.02</v>
      </c>
      <c r="F1043" s="116">
        <f t="shared" si="8"/>
        <v>-9.2279990997073281E-3</v>
      </c>
      <c r="G1043" s="116">
        <v>0</v>
      </c>
      <c r="H1043" s="400">
        <f>'PRPM WP2'!D1044</f>
        <v>2.0999999999999999E-3</v>
      </c>
      <c r="I1043" s="111">
        <f t="shared" si="7"/>
        <v>-1.1327999099707328E-2</v>
      </c>
      <c r="J1043" s="399">
        <v>41183</v>
      </c>
      <c r="K1043" s="5"/>
    </row>
    <row r="1044" spans="1:11" ht="14.5" customHeight="1" x14ac:dyDescent="0.15">
      <c r="A1044" s="116">
        <v>81</v>
      </c>
      <c r="B1044" s="399">
        <v>41214</v>
      </c>
      <c r="C1044" s="16" t="s">
        <v>3333</v>
      </c>
      <c r="D1044" s="16" t="s">
        <v>3334</v>
      </c>
      <c r="E1044" s="116">
        <v>45.5</v>
      </c>
      <c r="F1044" s="116">
        <f t="shared" si="8"/>
        <v>4.1685597455701877E-2</v>
      </c>
      <c r="G1044" s="116">
        <v>0.35499999999999998</v>
      </c>
      <c r="H1044" s="400">
        <f>'PRPM WP2'!D1045</f>
        <v>1.9E-3</v>
      </c>
      <c r="I1044" s="111">
        <f t="shared" si="7"/>
        <v>3.9785597455701878E-2</v>
      </c>
      <c r="J1044" s="399">
        <v>41214</v>
      </c>
      <c r="K1044" s="5"/>
    </row>
    <row r="1045" spans="1:11" ht="14.5" customHeight="1" x14ac:dyDescent="0.15">
      <c r="A1045" s="116">
        <v>81</v>
      </c>
      <c r="B1045" s="399">
        <v>41244</v>
      </c>
      <c r="C1045" s="16" t="s">
        <v>3333</v>
      </c>
      <c r="D1045" s="16" t="s">
        <v>3334</v>
      </c>
      <c r="E1045" s="116">
        <v>47.98</v>
      </c>
      <c r="F1045" s="116">
        <f t="shared" si="8"/>
        <v>5.450549450549444E-2</v>
      </c>
      <c r="G1045" s="116">
        <v>0</v>
      </c>
      <c r="H1045" s="400">
        <f>'PRPM WP2'!D1046</f>
        <v>1.9E-3</v>
      </c>
      <c r="I1045" s="111">
        <f t="shared" si="7"/>
        <v>5.2605494505494441E-2</v>
      </c>
      <c r="J1045" s="399">
        <v>41244</v>
      </c>
      <c r="K1045" s="5"/>
    </row>
    <row r="1046" spans="1:11" ht="14.5" customHeight="1" x14ac:dyDescent="0.15">
      <c r="A1046" s="116">
        <v>82</v>
      </c>
      <c r="B1046" s="399">
        <v>41275</v>
      </c>
      <c r="C1046" s="16" t="s">
        <v>3333</v>
      </c>
      <c r="D1046" s="16" t="s">
        <v>3334</v>
      </c>
      <c r="E1046" s="116">
        <v>50.55</v>
      </c>
      <c r="F1046" s="116">
        <f t="shared" si="8"/>
        <v>5.3563984993747406E-2</v>
      </c>
      <c r="G1046" s="116">
        <v>0</v>
      </c>
      <c r="H1046" s="400">
        <f>'PRPM WP2'!D1047</f>
        <v>2.2000000000000001E-3</v>
      </c>
      <c r="I1046" s="111">
        <f t="shared" si="7"/>
        <v>5.1363984993747405E-2</v>
      </c>
      <c r="J1046" s="399">
        <v>41275</v>
      </c>
      <c r="K1046" s="5"/>
    </row>
    <row r="1047" spans="1:11" ht="14.5" customHeight="1" x14ac:dyDescent="0.15">
      <c r="A1047" s="116">
        <v>83</v>
      </c>
      <c r="B1047" s="399">
        <v>41306</v>
      </c>
      <c r="C1047" s="16" t="s">
        <v>3333</v>
      </c>
      <c r="D1047" s="16" t="s">
        <v>3334</v>
      </c>
      <c r="E1047" s="116">
        <v>52.96</v>
      </c>
      <c r="F1047" s="116">
        <f t="shared" si="8"/>
        <v>5.4698318496538154E-2</v>
      </c>
      <c r="G1047" s="116">
        <v>0.35499999999999998</v>
      </c>
      <c r="H1047" s="400">
        <f>'PRPM WP2'!D1048</f>
        <v>2.2000000000000001E-3</v>
      </c>
      <c r="I1047" s="111">
        <f t="shared" si="7"/>
        <v>5.2498318496538153E-2</v>
      </c>
      <c r="J1047" s="399">
        <v>41306</v>
      </c>
      <c r="K1047" s="5"/>
    </row>
    <row r="1048" spans="1:11" ht="14.5" customHeight="1" x14ac:dyDescent="0.15">
      <c r="A1048" s="5"/>
      <c r="B1048" s="399">
        <v>41334</v>
      </c>
      <c r="C1048" s="16" t="s">
        <v>3333</v>
      </c>
      <c r="D1048" s="16" t="s">
        <v>3334</v>
      </c>
      <c r="E1048" s="116">
        <v>57.57</v>
      </c>
      <c r="F1048" s="116">
        <f t="shared" si="8"/>
        <v>8.7046827794561923E-2</v>
      </c>
      <c r="G1048" s="116">
        <v>0</v>
      </c>
      <c r="H1048" s="400">
        <f>'PRPM WP2'!D1049</f>
        <v>2.0999999999999999E-3</v>
      </c>
      <c r="I1048" s="111">
        <f t="shared" si="7"/>
        <v>8.4946827794561919E-2</v>
      </c>
      <c r="J1048" s="399">
        <v>41334</v>
      </c>
      <c r="K1048" s="5"/>
    </row>
    <row r="1049" spans="1:11" ht="14.5" customHeight="1" x14ac:dyDescent="0.15">
      <c r="A1049" s="5"/>
      <c r="B1049" s="399">
        <v>41365</v>
      </c>
      <c r="C1049" s="16" t="s">
        <v>3333</v>
      </c>
      <c r="D1049" s="16" t="s">
        <v>3334</v>
      </c>
      <c r="E1049" s="116">
        <v>55.48</v>
      </c>
      <c r="F1049" s="116">
        <f t="shared" si="8"/>
        <v>-3.6303630363036361E-2</v>
      </c>
      <c r="G1049" s="116">
        <v>0</v>
      </c>
      <c r="H1049" s="400">
        <f>'PRPM WP2'!D1050</f>
        <v>2.5999999999999999E-3</v>
      </c>
      <c r="I1049" s="111">
        <f t="shared" si="7"/>
        <v>-3.8903630363036359E-2</v>
      </c>
      <c r="J1049" s="399">
        <v>41365</v>
      </c>
      <c r="K1049" s="5"/>
    </row>
    <row r="1050" spans="1:11" ht="14.5" customHeight="1" x14ac:dyDescent="0.15">
      <c r="A1050" s="5"/>
      <c r="B1050" s="399">
        <v>41395</v>
      </c>
      <c r="C1050" s="16" t="s">
        <v>3333</v>
      </c>
      <c r="D1050" s="16" t="s">
        <v>3334</v>
      </c>
      <c r="E1050" s="116">
        <v>53.13</v>
      </c>
      <c r="F1050" s="116">
        <f t="shared" si="8"/>
        <v>-3.5958904109588942E-2</v>
      </c>
      <c r="G1050" s="116">
        <v>0.35499999999999998</v>
      </c>
      <c r="H1050" s="400">
        <f>'PRPM WP2'!D1051</f>
        <v>2.3E-3</v>
      </c>
      <c r="I1050" s="111">
        <f t="shared" si="7"/>
        <v>-3.8258904109588945E-2</v>
      </c>
      <c r="J1050" s="399">
        <v>41395</v>
      </c>
      <c r="K1050" s="5"/>
    </row>
    <row r="1051" spans="1:11" ht="14.5" customHeight="1" x14ac:dyDescent="0.15">
      <c r="A1051" s="5"/>
      <c r="B1051" s="399">
        <v>41426</v>
      </c>
      <c r="C1051" s="16" t="s">
        <v>3333</v>
      </c>
      <c r="D1051" s="16" t="s">
        <v>3334</v>
      </c>
      <c r="E1051" s="116">
        <v>53.67</v>
      </c>
      <c r="F1051" s="116">
        <f t="shared" si="8"/>
        <v>1.016374929418406E-2</v>
      </c>
      <c r="G1051" s="116">
        <v>0</v>
      </c>
      <c r="H1051" s="400">
        <f>'PRPM WP2'!D1052</f>
        <v>2.3999999999999998E-3</v>
      </c>
      <c r="I1051" s="111">
        <f t="shared" si="7"/>
        <v>7.7637492941840611E-3</v>
      </c>
      <c r="J1051" s="399">
        <v>41426</v>
      </c>
      <c r="K1051" s="5"/>
    </row>
    <row r="1052" spans="1:11" ht="14.5" customHeight="1" x14ac:dyDescent="0.15">
      <c r="A1052" s="5"/>
      <c r="B1052" s="399">
        <v>41456</v>
      </c>
      <c r="C1052" s="16" t="s">
        <v>3333</v>
      </c>
      <c r="D1052" s="16" t="s">
        <v>3334</v>
      </c>
      <c r="E1052" s="116">
        <v>64.22</v>
      </c>
      <c r="F1052" s="116">
        <f t="shared" si="8"/>
        <v>0.19657164151294945</v>
      </c>
      <c r="G1052" s="116">
        <v>0</v>
      </c>
      <c r="H1052" s="400">
        <f>'PRPM WP2'!D1053</f>
        <v>3.0000000000000001E-3</v>
      </c>
      <c r="I1052" s="111">
        <f t="shared" si="7"/>
        <v>0.19357164151294945</v>
      </c>
      <c r="J1052" s="399">
        <v>41456</v>
      </c>
      <c r="K1052" s="5"/>
    </row>
    <row r="1053" spans="1:11" ht="14.5" customHeight="1" x14ac:dyDescent="0.15">
      <c r="A1053" s="5"/>
      <c r="B1053" s="399">
        <v>41487</v>
      </c>
      <c r="C1053" s="16" t="s">
        <v>3333</v>
      </c>
      <c r="D1053" s="16" t="s">
        <v>3334</v>
      </c>
      <c r="E1053" s="116">
        <v>52.6</v>
      </c>
      <c r="F1053" s="116">
        <f t="shared" si="8"/>
        <v>-0.17463407038305823</v>
      </c>
      <c r="G1053" s="116">
        <v>0.40500000000000003</v>
      </c>
      <c r="H1053" s="400">
        <f>'PRPM WP2'!D1054</f>
        <v>2.8E-3</v>
      </c>
      <c r="I1053" s="111">
        <f t="shared" si="7"/>
        <v>-0.17743407038305822</v>
      </c>
      <c r="J1053" s="399">
        <v>41487</v>
      </c>
      <c r="K1053" s="5"/>
    </row>
    <row r="1054" spans="1:11" ht="14.5" customHeight="1" x14ac:dyDescent="0.15">
      <c r="A1054" s="5"/>
      <c r="B1054" s="399">
        <v>41518</v>
      </c>
      <c r="C1054" s="16" t="s">
        <v>3333</v>
      </c>
      <c r="D1054" s="16" t="s">
        <v>3334</v>
      </c>
      <c r="E1054" s="116">
        <v>27.56</v>
      </c>
      <c r="F1054" s="116">
        <f>(((E1054*2)-E1053)/E1053)+(G1054/E1053)</f>
        <v>4.7908745247148214E-2</v>
      </c>
      <c r="G1054" s="116">
        <v>0</v>
      </c>
      <c r="H1054" s="400">
        <f>'PRPM WP2'!D1055</f>
        <v>2.8999999999999998E-3</v>
      </c>
      <c r="I1054" s="111">
        <f t="shared" si="7"/>
        <v>4.5008745247148214E-2</v>
      </c>
      <c r="J1054" s="399">
        <v>41518</v>
      </c>
      <c r="K1054" s="5"/>
    </row>
    <row r="1055" spans="1:11" ht="14.5" customHeight="1" x14ac:dyDescent="0.15">
      <c r="A1055" s="5"/>
      <c r="B1055" s="399">
        <v>41548</v>
      </c>
      <c r="C1055" s="16" t="s">
        <v>3333</v>
      </c>
      <c r="D1055" s="16" t="s">
        <v>3334</v>
      </c>
      <c r="E1055" s="116">
        <v>28.46</v>
      </c>
      <c r="F1055" s="116">
        <f t="shared" ref="F1055:F1074" si="9">(((E1055)-E1054)/E1054)+(G1055/E1054)</f>
        <v>3.2656023222061036E-2</v>
      </c>
      <c r="G1055" s="116">
        <v>0</v>
      </c>
      <c r="H1055" s="400">
        <f>'PRPM WP2'!D1056</f>
        <v>2.8999999999999998E-3</v>
      </c>
      <c r="I1055" s="111">
        <f t="shared" si="7"/>
        <v>2.9756023222061036E-2</v>
      </c>
      <c r="J1055" s="399">
        <v>41548</v>
      </c>
      <c r="K1055" s="5"/>
    </row>
    <row r="1056" spans="1:11" ht="14.5" customHeight="1" x14ac:dyDescent="0.15">
      <c r="A1056" s="5"/>
      <c r="B1056" s="399">
        <v>41579</v>
      </c>
      <c r="C1056" s="16" t="s">
        <v>3333</v>
      </c>
      <c r="D1056" s="16" t="s">
        <v>3334</v>
      </c>
      <c r="E1056" s="116">
        <v>29.18</v>
      </c>
      <c r="F1056" s="116">
        <f t="shared" si="9"/>
        <v>3.2413914265635939E-2</v>
      </c>
      <c r="G1056" s="116">
        <v>0.20250000000000001</v>
      </c>
      <c r="H1056" s="400">
        <f>'PRPM WP2'!D1057</f>
        <v>2.7000000000000001E-3</v>
      </c>
      <c r="I1056" s="111">
        <f t="shared" si="7"/>
        <v>2.9713914265635938E-2</v>
      </c>
      <c r="J1056" s="399">
        <v>41579</v>
      </c>
      <c r="K1056" s="5"/>
    </row>
    <row r="1057" spans="1:11" ht="14.5" customHeight="1" x14ac:dyDescent="0.15">
      <c r="A1057" s="5"/>
      <c r="B1057" s="399">
        <v>41609</v>
      </c>
      <c r="C1057" s="16" t="s">
        <v>3333</v>
      </c>
      <c r="D1057" s="16" t="s">
        <v>3334</v>
      </c>
      <c r="E1057" s="116">
        <v>28.73</v>
      </c>
      <c r="F1057" s="116">
        <f t="shared" si="9"/>
        <v>-1.5421521590130202E-2</v>
      </c>
      <c r="G1057" s="116">
        <v>0</v>
      </c>
      <c r="H1057" s="400">
        <f>'PRPM WP2'!D1058</f>
        <v>3.0999999999999999E-3</v>
      </c>
      <c r="I1057" s="111">
        <f t="shared" si="7"/>
        <v>-1.8521521590130201E-2</v>
      </c>
      <c r="J1057" s="399">
        <v>41609</v>
      </c>
      <c r="K1057" s="5"/>
    </row>
    <row r="1058" spans="1:11" ht="14.5" customHeight="1" x14ac:dyDescent="0.15">
      <c r="A1058" s="5"/>
      <c r="B1058" s="399">
        <v>41640</v>
      </c>
      <c r="C1058" s="16" t="s">
        <v>3333</v>
      </c>
      <c r="D1058" s="16" t="s">
        <v>3334</v>
      </c>
      <c r="E1058" s="116">
        <v>28.4</v>
      </c>
      <c r="F1058" s="116">
        <f t="shared" si="9"/>
        <v>-1.1486251305255895E-2</v>
      </c>
      <c r="G1058" s="116">
        <v>0</v>
      </c>
      <c r="H1058" s="400">
        <f>'PRPM WP2'!D1059</f>
        <v>3.2000000000000002E-3</v>
      </c>
      <c r="I1058" s="111">
        <f t="shared" si="7"/>
        <v>-1.4686251305255894E-2</v>
      </c>
      <c r="J1058" s="399">
        <v>41640</v>
      </c>
      <c r="K1058" s="5"/>
    </row>
    <row r="1059" spans="1:11" ht="14.5" customHeight="1" x14ac:dyDescent="0.15">
      <c r="A1059" s="5"/>
      <c r="B1059" s="399">
        <v>41671</v>
      </c>
      <c r="C1059" s="16" t="s">
        <v>3333</v>
      </c>
      <c r="D1059" s="16" t="s">
        <v>3334</v>
      </c>
      <c r="E1059" s="116">
        <v>30.03</v>
      </c>
      <c r="F1059" s="116">
        <f t="shared" si="9"/>
        <v>6.4524647887324038E-2</v>
      </c>
      <c r="G1059" s="116">
        <v>0.20250000000000001</v>
      </c>
      <c r="H1059" s="400">
        <f>'PRPM WP2'!D1060</f>
        <v>2.5999999999999999E-3</v>
      </c>
      <c r="I1059" s="111">
        <f t="shared" si="7"/>
        <v>6.192464788732404E-2</v>
      </c>
      <c r="J1059" s="399">
        <v>41671</v>
      </c>
      <c r="K1059" s="5"/>
    </row>
    <row r="1060" spans="1:11" ht="14.5" customHeight="1" x14ac:dyDescent="0.15">
      <c r="A1060" s="5"/>
      <c r="B1060" s="399">
        <v>41699</v>
      </c>
      <c r="C1060" s="16" t="s">
        <v>3333</v>
      </c>
      <c r="D1060" s="16" t="s">
        <v>3334</v>
      </c>
      <c r="E1060" s="116">
        <v>32.29</v>
      </c>
      <c r="F1060" s="116">
        <f t="shared" si="9"/>
        <v>7.5258075258075194E-2</v>
      </c>
      <c r="G1060" s="116">
        <v>0</v>
      </c>
      <c r="H1060" s="400">
        <f>'PRPM WP2'!D1061</f>
        <v>2.8999999999999998E-3</v>
      </c>
      <c r="I1060" s="111">
        <f t="shared" si="7"/>
        <v>7.2358075258075194E-2</v>
      </c>
      <c r="J1060" s="399">
        <v>41699</v>
      </c>
      <c r="K1060" s="5"/>
    </row>
    <row r="1061" spans="1:11" ht="14.5" customHeight="1" x14ac:dyDescent="0.15">
      <c r="A1061" s="5"/>
      <c r="B1061" s="399">
        <v>41730</v>
      </c>
      <c r="C1061" s="16" t="s">
        <v>3333</v>
      </c>
      <c r="D1061" s="16" t="s">
        <v>3334</v>
      </c>
      <c r="E1061" s="116">
        <v>30.36</v>
      </c>
      <c r="F1061" s="116">
        <f t="shared" si="9"/>
        <v>-5.9770826881387421E-2</v>
      </c>
      <c r="G1061" s="116">
        <v>0</v>
      </c>
      <c r="H1061" s="400">
        <f>'PRPM WP2'!D1062</f>
        <v>2.8E-3</v>
      </c>
      <c r="I1061" s="111">
        <f t="shared" si="7"/>
        <v>-6.2570826881387417E-2</v>
      </c>
      <c r="J1061" s="399">
        <v>41730</v>
      </c>
      <c r="K1061" s="5"/>
    </row>
    <row r="1062" spans="1:11" ht="14.5" customHeight="1" x14ac:dyDescent="0.15">
      <c r="A1062" s="5"/>
      <c r="B1062" s="399">
        <v>41760</v>
      </c>
      <c r="C1062" s="16" t="s">
        <v>3333</v>
      </c>
      <c r="D1062" s="16" t="s">
        <v>3334</v>
      </c>
      <c r="E1062" s="116">
        <v>30.28</v>
      </c>
      <c r="F1062" s="116">
        <f t="shared" si="9"/>
        <v>4.0349143610013743E-3</v>
      </c>
      <c r="G1062" s="116">
        <v>0.20250000000000001</v>
      </c>
      <c r="H1062" s="400">
        <f>'PRPM WP2'!D1063</f>
        <v>2.8E-3</v>
      </c>
      <c r="I1062" s="111">
        <f t="shared" si="7"/>
        <v>1.2349143610013743E-3</v>
      </c>
      <c r="J1062" s="399">
        <v>41760</v>
      </c>
      <c r="K1062" s="5"/>
    </row>
    <row r="1063" spans="1:11" ht="14.5" customHeight="1" x14ac:dyDescent="0.15">
      <c r="A1063" s="5"/>
      <c r="B1063" s="399">
        <v>41791</v>
      </c>
      <c r="C1063" s="16" t="s">
        <v>3333</v>
      </c>
      <c r="D1063" s="16" t="s">
        <v>3334</v>
      </c>
      <c r="E1063" s="116">
        <v>33.229999999999997</v>
      </c>
      <c r="F1063" s="116">
        <f t="shared" si="9"/>
        <v>9.7424042272126671E-2</v>
      </c>
      <c r="G1063" s="116">
        <v>0</v>
      </c>
      <c r="H1063" s="400">
        <f>'PRPM WP2'!D1064</f>
        <v>2.5000000000000001E-3</v>
      </c>
      <c r="I1063" s="111">
        <f t="shared" si="7"/>
        <v>9.4924042272126669E-2</v>
      </c>
      <c r="J1063" s="399">
        <v>41791</v>
      </c>
      <c r="K1063" s="5"/>
    </row>
    <row r="1064" spans="1:11" ht="15" customHeight="1" x14ac:dyDescent="0.2">
      <c r="A1064" s="5"/>
      <c r="B1064" s="399">
        <v>41821</v>
      </c>
      <c r="C1064" s="16" t="s">
        <v>3333</v>
      </c>
      <c r="D1064" s="16" t="s">
        <v>3334</v>
      </c>
      <c r="E1064" s="438">
        <v>30.55</v>
      </c>
      <c r="F1064" s="116">
        <f t="shared" si="9"/>
        <v>-8.0650015046644485E-2</v>
      </c>
      <c r="G1064" s="116">
        <v>0</v>
      </c>
      <c r="H1064" s="400">
        <f>'PRPM WP2'!D1065</f>
        <v>2.7000000000000001E-3</v>
      </c>
      <c r="I1064" s="111">
        <f t="shared" si="7"/>
        <v>-8.3350015046644479E-2</v>
      </c>
      <c r="J1064" s="399">
        <v>41821</v>
      </c>
      <c r="K1064" s="5"/>
    </row>
    <row r="1065" spans="1:11" ht="15" customHeight="1" x14ac:dyDescent="0.2">
      <c r="A1065" s="5"/>
      <c r="B1065" s="399">
        <v>41852</v>
      </c>
      <c r="C1065" s="16" t="s">
        <v>3333</v>
      </c>
      <c r="D1065" s="16" t="s">
        <v>3334</v>
      </c>
      <c r="E1065" s="438">
        <v>32.299999999999997</v>
      </c>
      <c r="F1065" s="116">
        <f t="shared" si="9"/>
        <v>6.4255319148936049E-2</v>
      </c>
      <c r="G1065" s="116">
        <v>0.21299999999999999</v>
      </c>
      <c r="H1065" s="400">
        <f>'PRPM WP2'!D1066</f>
        <v>2.5999999999999999E-3</v>
      </c>
      <c r="I1065" s="111">
        <f t="shared" si="7"/>
        <v>6.1655319148936051E-2</v>
      </c>
      <c r="J1065" s="399">
        <v>41852</v>
      </c>
      <c r="K1065" s="5"/>
    </row>
    <row r="1066" spans="1:11" ht="15" customHeight="1" x14ac:dyDescent="0.2">
      <c r="A1066" s="5"/>
      <c r="B1066" s="399">
        <v>41883</v>
      </c>
      <c r="C1066" s="16" t="s">
        <v>3333</v>
      </c>
      <c r="D1066" s="16" t="s">
        <v>3334</v>
      </c>
      <c r="E1066" s="438">
        <v>30.42</v>
      </c>
      <c r="F1066" s="116">
        <f t="shared" si="9"/>
        <v>-5.820433436532494E-2</v>
      </c>
      <c r="G1066" s="116">
        <v>0</v>
      </c>
      <c r="H1066" s="400">
        <f>'PRPM WP2'!D1067</f>
        <v>2.3E-3</v>
      </c>
      <c r="I1066" s="111">
        <f t="shared" si="7"/>
        <v>-6.0504334365324944E-2</v>
      </c>
      <c r="J1066" s="399">
        <v>41883</v>
      </c>
      <c r="K1066" s="5"/>
    </row>
    <row r="1067" spans="1:11" ht="15" customHeight="1" x14ac:dyDescent="0.2">
      <c r="A1067" s="5"/>
      <c r="B1067" s="399">
        <v>41913</v>
      </c>
      <c r="C1067" s="16" t="s">
        <v>3333</v>
      </c>
      <c r="D1067" s="16" t="s">
        <v>3334</v>
      </c>
      <c r="E1067" s="438">
        <v>35.78</v>
      </c>
      <c r="F1067" s="116">
        <f t="shared" si="9"/>
        <v>0.17619986850756078</v>
      </c>
      <c r="G1067" s="116">
        <v>0</v>
      </c>
      <c r="H1067" s="400">
        <f>'PRPM WP2'!D1068</f>
        <v>2.5000000000000001E-3</v>
      </c>
      <c r="I1067" s="111">
        <f t="shared" si="7"/>
        <v>0.17369986850756078</v>
      </c>
      <c r="J1067" s="399">
        <v>41913</v>
      </c>
      <c r="K1067" s="5"/>
    </row>
    <row r="1068" spans="1:11" ht="15" customHeight="1" x14ac:dyDescent="0.2">
      <c r="A1068" s="5"/>
      <c r="B1068" s="399">
        <v>41944</v>
      </c>
      <c r="C1068" s="16" t="s">
        <v>3333</v>
      </c>
      <c r="D1068" s="16" t="s">
        <v>3334</v>
      </c>
      <c r="E1068" s="438">
        <v>34.89</v>
      </c>
      <c r="F1068" s="116">
        <f t="shared" si="9"/>
        <v>-1.8921185019564017E-2</v>
      </c>
      <c r="G1068" s="116">
        <v>0.21299999999999999</v>
      </c>
      <c r="H1068" s="400">
        <f>'PRPM WP2'!D1069</f>
        <v>2.3E-3</v>
      </c>
      <c r="I1068" s="111">
        <f t="shared" si="7"/>
        <v>-2.1221185019564017E-2</v>
      </c>
      <c r="J1068" s="399">
        <v>41944</v>
      </c>
      <c r="K1068" s="5"/>
    </row>
    <row r="1069" spans="1:11" ht="14.5" customHeight="1" x14ac:dyDescent="0.15">
      <c r="A1069" s="5"/>
      <c r="B1069" s="399">
        <v>41974</v>
      </c>
      <c r="C1069" s="16" t="s">
        <v>3333</v>
      </c>
      <c r="D1069" s="16" t="s">
        <v>3334</v>
      </c>
      <c r="E1069" s="116">
        <v>37.659999999999997</v>
      </c>
      <c r="F1069" s="116">
        <f t="shared" si="9"/>
        <v>7.9392376038979529E-2</v>
      </c>
      <c r="G1069" s="116">
        <v>0</v>
      </c>
      <c r="H1069" s="400">
        <f>'PRPM WP2'!D1070</f>
        <v>2.2000000000000001E-3</v>
      </c>
      <c r="I1069" s="111">
        <f t="shared" si="7"/>
        <v>7.7192376038979535E-2</v>
      </c>
      <c r="J1069" s="399">
        <v>41974</v>
      </c>
      <c r="K1069" s="5"/>
    </row>
    <row r="1070" spans="1:11" ht="14.5" customHeight="1" x14ac:dyDescent="0.15">
      <c r="A1070" s="5"/>
      <c r="B1070" s="399">
        <v>42005</v>
      </c>
      <c r="C1070" s="16" t="s">
        <v>3333</v>
      </c>
      <c r="D1070" s="16" t="s">
        <v>3334</v>
      </c>
      <c r="E1070" s="116">
        <v>39.64</v>
      </c>
      <c r="F1070" s="116">
        <f t="shared" si="9"/>
        <v>5.2575677110993209E-2</v>
      </c>
      <c r="G1070" s="116">
        <v>0</v>
      </c>
      <c r="H1070" s="400">
        <f>'PRPM WP2'!D1071</f>
        <v>2E-3</v>
      </c>
      <c r="I1070" s="111">
        <f t="shared" si="7"/>
        <v>5.0575677110993207E-2</v>
      </c>
      <c r="J1070" s="399">
        <v>42005</v>
      </c>
      <c r="K1070" s="5"/>
    </row>
    <row r="1071" spans="1:11" ht="14.5" customHeight="1" x14ac:dyDescent="0.15">
      <c r="A1071" s="5"/>
      <c r="B1071" s="399">
        <v>42036</v>
      </c>
      <c r="C1071" s="16" t="s">
        <v>3333</v>
      </c>
      <c r="D1071" s="16" t="s">
        <v>3334</v>
      </c>
      <c r="E1071" s="116">
        <v>40.130000000000003</v>
      </c>
      <c r="F1071" s="116">
        <f t="shared" si="9"/>
        <v>1.7734611503531835E-2</v>
      </c>
      <c r="G1071" s="116">
        <v>0.21299999999999999</v>
      </c>
      <c r="H1071" s="400">
        <f>'PRPM WP2'!D1072</f>
        <v>1.5E-3</v>
      </c>
      <c r="I1071" s="111">
        <f t="shared" si="7"/>
        <v>1.6234611503531834E-2</v>
      </c>
      <c r="J1071" s="399">
        <v>42036</v>
      </c>
      <c r="K1071" s="5"/>
    </row>
    <row r="1072" spans="1:11" ht="14.5" customHeight="1" x14ac:dyDescent="0.15">
      <c r="A1072" s="5"/>
      <c r="B1072" s="399">
        <v>42064</v>
      </c>
      <c r="C1072" s="16" t="s">
        <v>3333</v>
      </c>
      <c r="D1072" s="16" t="s">
        <v>3334</v>
      </c>
      <c r="E1072" s="116">
        <v>39.89</v>
      </c>
      <c r="F1072" s="116">
        <f t="shared" si="9"/>
        <v>-5.980563169698529E-3</v>
      </c>
      <c r="G1072" s="116">
        <v>0</v>
      </c>
      <c r="H1072" s="400">
        <f>'PRPM WP2'!D1073</f>
        <v>2.0999999999999999E-3</v>
      </c>
      <c r="I1072" s="111">
        <f t="shared" si="7"/>
        <v>-8.0805631696985285E-3</v>
      </c>
      <c r="J1072" s="399">
        <v>42064</v>
      </c>
      <c r="K1072" s="5"/>
    </row>
    <row r="1073" spans="1:11" ht="14.5" customHeight="1" x14ac:dyDescent="0.15">
      <c r="A1073" s="5"/>
      <c r="B1073" s="399">
        <v>42095</v>
      </c>
      <c r="C1073" s="16" t="s">
        <v>3333</v>
      </c>
      <c r="D1073" s="16" t="s">
        <v>3334</v>
      </c>
      <c r="E1073" s="116">
        <v>38.39</v>
      </c>
      <c r="F1073" s="116">
        <f t="shared" si="9"/>
        <v>-3.7603409375783402E-2</v>
      </c>
      <c r="G1073" s="116">
        <v>0</v>
      </c>
      <c r="H1073" s="400">
        <f>'PRPM WP2'!D1074</f>
        <v>1.9E-3</v>
      </c>
      <c r="I1073" s="111">
        <f t="shared" si="7"/>
        <v>-3.9503409375783401E-2</v>
      </c>
      <c r="J1073" s="399">
        <v>42095</v>
      </c>
      <c r="K1073" s="5"/>
    </row>
    <row r="1074" spans="1:11" ht="14.5" customHeight="1" x14ac:dyDescent="0.15">
      <c r="A1074" s="5"/>
      <c r="B1074" s="399">
        <v>42125</v>
      </c>
      <c r="C1074" s="16" t="s">
        <v>3333</v>
      </c>
      <c r="D1074" s="16" t="s">
        <v>3334</v>
      </c>
      <c r="E1074" s="116">
        <v>38.43</v>
      </c>
      <c r="F1074" s="116">
        <f t="shared" si="9"/>
        <v>6.5902578796561383E-3</v>
      </c>
      <c r="G1074" s="116">
        <v>0.21299999999999999</v>
      </c>
      <c r="H1074" s="400">
        <f>'PRPM WP2'!D1075</f>
        <v>2E-3</v>
      </c>
      <c r="I1074" s="111">
        <f t="shared" si="7"/>
        <v>4.5902578796561382E-3</v>
      </c>
      <c r="J1074" s="399">
        <v>42125</v>
      </c>
      <c r="K1074" s="5"/>
    </row>
    <row r="1075" spans="1:11" ht="14.5" customHeight="1" x14ac:dyDescent="0.15">
      <c r="A1075" s="5"/>
      <c r="B1075" s="399">
        <v>42156</v>
      </c>
      <c r="C1075" s="16" t="s">
        <v>3333</v>
      </c>
      <c r="D1075" s="16" t="s">
        <v>3334</v>
      </c>
      <c r="E1075" s="116">
        <v>37.39</v>
      </c>
      <c r="F1075" s="116">
        <f t="shared" ref="F1075:F1106" si="10">((E1075-E1074)/E1074)+(G1075/E1074)</f>
        <v>-2.7062190996617205E-2</v>
      </c>
      <c r="G1075" s="116">
        <v>0</v>
      </c>
      <c r="H1075" s="400">
        <f>VLOOKUP(B1075,'PRPM WP2'!$A1:$H1138,5,FALSE)</f>
        <v>3.4916666666666698E-3</v>
      </c>
      <c r="I1075" s="111">
        <f t="shared" si="7"/>
        <v>-3.0553857663283876E-2</v>
      </c>
      <c r="J1075" s="399">
        <f t="shared" ref="J1075:J1106" si="11">B1075</f>
        <v>42156</v>
      </c>
      <c r="K1075" s="5"/>
    </row>
    <row r="1076" spans="1:11" ht="14.5" customHeight="1" x14ac:dyDescent="0.15">
      <c r="A1076" s="5"/>
      <c r="B1076" s="399">
        <v>42186</v>
      </c>
      <c r="C1076" s="16" t="s">
        <v>3333</v>
      </c>
      <c r="D1076" s="16" t="s">
        <v>3334</v>
      </c>
      <c r="E1076" s="116">
        <v>38.549999999999997</v>
      </c>
      <c r="F1076" s="116">
        <f t="shared" si="10"/>
        <v>3.1024338058304266E-2</v>
      </c>
      <c r="G1076" s="116">
        <v>0</v>
      </c>
      <c r="H1076" s="400">
        <f>VLOOKUP(B1076,'PRPM WP2'!$A1:$H1138,5,FALSE)</f>
        <v>3.4583333333333302E-3</v>
      </c>
      <c r="I1076" s="111">
        <f t="shared" si="7"/>
        <v>2.7566004724970936E-2</v>
      </c>
      <c r="J1076" s="399">
        <f t="shared" si="11"/>
        <v>42186</v>
      </c>
      <c r="K1076" s="5"/>
    </row>
    <row r="1077" spans="1:11" ht="14.5" customHeight="1" x14ac:dyDescent="0.15">
      <c r="A1077" s="5"/>
      <c r="B1077" s="399">
        <v>42217</v>
      </c>
      <c r="C1077" s="16" t="s">
        <v>3333</v>
      </c>
      <c r="D1077" s="16" t="s">
        <v>3334</v>
      </c>
      <c r="E1077" s="116">
        <v>37.75</v>
      </c>
      <c r="F1077" s="116">
        <f t="shared" si="10"/>
        <v>-1.4941634241245061E-2</v>
      </c>
      <c r="G1077" s="116">
        <v>0.224</v>
      </c>
      <c r="H1077" s="400">
        <f>VLOOKUP(B1077,'PRPM WP2'!$A1:$H1138,5,FALSE)</f>
        <v>3.3666666666666701E-3</v>
      </c>
      <c r="I1077" s="111">
        <f t="shared" si="7"/>
        <v>-1.8308300907911731E-2</v>
      </c>
      <c r="J1077" s="399">
        <f t="shared" si="11"/>
        <v>42217</v>
      </c>
      <c r="K1077" s="5"/>
    </row>
    <row r="1078" spans="1:11" ht="14.5" customHeight="1" x14ac:dyDescent="0.15">
      <c r="A1078" s="5"/>
      <c r="B1078" s="399">
        <v>42248</v>
      </c>
      <c r="C1078" s="16" t="s">
        <v>3333</v>
      </c>
      <c r="D1078" s="16" t="s">
        <v>3334</v>
      </c>
      <c r="E1078" s="116">
        <v>41.4</v>
      </c>
      <c r="F1078" s="116">
        <f t="shared" si="10"/>
        <v>9.6688741721854266E-2</v>
      </c>
      <c r="G1078" s="116">
        <v>0</v>
      </c>
      <c r="H1078" s="400">
        <f>VLOOKUP(B1078,'PRPM WP2'!$A1:$H1138,5,FALSE)</f>
        <v>3.39166666666667E-3</v>
      </c>
      <c r="I1078" s="400">
        <f t="shared" ref="I1078:I1141" si="12">F1078-H1078</f>
        <v>9.3297075055187598E-2</v>
      </c>
      <c r="J1078" s="399">
        <f t="shared" si="11"/>
        <v>42248</v>
      </c>
      <c r="K1078" s="5"/>
    </row>
    <row r="1079" spans="1:11" ht="14.5" customHeight="1" x14ac:dyDescent="0.15">
      <c r="A1079" s="5"/>
      <c r="B1079" s="399">
        <v>42278</v>
      </c>
      <c r="C1079" s="16" t="s">
        <v>3333</v>
      </c>
      <c r="D1079" s="16" t="s">
        <v>3334</v>
      </c>
      <c r="E1079" s="116">
        <v>40.75</v>
      </c>
      <c r="F1079" s="116">
        <f t="shared" si="10"/>
        <v>-1.5700483091787405E-2</v>
      </c>
      <c r="G1079" s="116">
        <v>0</v>
      </c>
      <c r="H1079" s="400">
        <f>VLOOKUP(B1079,'PRPM WP2'!$A1:$H1138,5,FALSE)</f>
        <v>3.2916666666666702E-3</v>
      </c>
      <c r="I1079" s="400">
        <f t="shared" si="12"/>
        <v>-1.8992149758454077E-2</v>
      </c>
      <c r="J1079" s="399">
        <f t="shared" si="11"/>
        <v>42278</v>
      </c>
      <c r="K1079" s="5"/>
    </row>
    <row r="1080" spans="1:11" ht="14.5" customHeight="1" x14ac:dyDescent="0.15">
      <c r="A1080" s="5"/>
      <c r="B1080" s="399">
        <v>42309</v>
      </c>
      <c r="C1080" s="16" t="s">
        <v>3333</v>
      </c>
      <c r="D1080" s="16" t="s">
        <v>3334</v>
      </c>
      <c r="E1080" s="116">
        <v>41.83</v>
      </c>
      <c r="F1080" s="116">
        <f t="shared" si="10"/>
        <v>3.1999999999999959E-2</v>
      </c>
      <c r="G1080" s="116">
        <v>0.224</v>
      </c>
      <c r="H1080" s="400">
        <f>VLOOKUP(B1080,'PRPM WP2'!$A1:$H1138,5,FALSE)</f>
        <v>3.3833333333333302E-3</v>
      </c>
      <c r="I1080" s="400">
        <f t="shared" si="12"/>
        <v>2.8616666666666631E-2</v>
      </c>
      <c r="J1080" s="399">
        <f t="shared" si="11"/>
        <v>42309</v>
      </c>
      <c r="K1080" s="5"/>
    </row>
    <row r="1081" spans="1:11" ht="14.5" customHeight="1" x14ac:dyDescent="0.15">
      <c r="A1081" s="5"/>
      <c r="B1081" s="399">
        <v>42339</v>
      </c>
      <c r="C1081" s="16" t="s">
        <v>3333</v>
      </c>
      <c r="D1081" s="16" t="s">
        <v>3334</v>
      </c>
      <c r="E1081" s="116">
        <v>41.95</v>
      </c>
      <c r="F1081" s="116">
        <f t="shared" si="10"/>
        <v>2.8687544824289877E-3</v>
      </c>
      <c r="G1081" s="116">
        <v>0</v>
      </c>
      <c r="H1081" s="400">
        <f>VLOOKUP(B1081,'PRPM WP2'!$A1:$H1138,5,FALSE)</f>
        <v>3.3083333333333298E-3</v>
      </c>
      <c r="I1081" s="400">
        <f t="shared" si="12"/>
        <v>-4.3957885090434214E-4</v>
      </c>
      <c r="J1081" s="399">
        <f t="shared" si="11"/>
        <v>42339</v>
      </c>
      <c r="K1081" s="5"/>
    </row>
    <row r="1082" spans="1:11" ht="14.5" customHeight="1" x14ac:dyDescent="0.15">
      <c r="A1082" s="5"/>
      <c r="B1082" s="399">
        <v>42370</v>
      </c>
      <c r="C1082" s="16" t="s">
        <v>3333</v>
      </c>
      <c r="D1082" s="16" t="s">
        <v>3334</v>
      </c>
      <c r="E1082" s="116">
        <v>45.4</v>
      </c>
      <c r="F1082" s="116">
        <f t="shared" si="10"/>
        <v>8.2240762812872362E-2</v>
      </c>
      <c r="G1082" s="116">
        <v>0</v>
      </c>
      <c r="H1082" s="400">
        <f>VLOOKUP(B1082,'PRPM WP2'!$A1:$H1138,5,FALSE)</f>
        <v>3.3333333333333301E-3</v>
      </c>
      <c r="I1082" s="400">
        <f t="shared" si="12"/>
        <v>7.8907429479539035E-2</v>
      </c>
      <c r="J1082" s="399">
        <f t="shared" si="11"/>
        <v>42370</v>
      </c>
      <c r="K1082" s="5"/>
    </row>
    <row r="1083" spans="1:11" ht="14.5" customHeight="1" x14ac:dyDescent="0.15">
      <c r="A1083" s="5"/>
      <c r="B1083" s="399">
        <v>42401</v>
      </c>
      <c r="C1083" s="16" t="s">
        <v>3333</v>
      </c>
      <c r="D1083" s="16" t="s">
        <v>3334</v>
      </c>
      <c r="E1083" s="116">
        <v>42.41</v>
      </c>
      <c r="F1083" s="116">
        <f t="shared" si="10"/>
        <v>-6.0925110132158636E-2</v>
      </c>
      <c r="G1083" s="116">
        <v>0.224</v>
      </c>
      <c r="H1083" s="400">
        <f>VLOOKUP(B1083,'PRPM WP2'!$A1:$H1138,5,FALSE)</f>
        <v>3.3E-3</v>
      </c>
      <c r="I1083" s="400">
        <f t="shared" si="12"/>
        <v>-6.4225110132158633E-2</v>
      </c>
      <c r="J1083" s="399">
        <f t="shared" si="11"/>
        <v>42401</v>
      </c>
      <c r="K1083" s="5"/>
    </row>
    <row r="1084" spans="1:11" ht="14.5" customHeight="1" x14ac:dyDescent="0.15">
      <c r="A1084" s="5"/>
      <c r="B1084" s="399">
        <v>42430</v>
      </c>
      <c r="C1084" s="16" t="s">
        <v>3333</v>
      </c>
      <c r="D1084" s="16" t="s">
        <v>3334</v>
      </c>
      <c r="E1084" s="116">
        <v>39.36</v>
      </c>
      <c r="F1084" s="116">
        <f t="shared" si="10"/>
        <v>-7.1917000707380274E-2</v>
      </c>
      <c r="G1084" s="116">
        <v>0</v>
      </c>
      <c r="H1084" s="400">
        <f>VLOOKUP(B1084,'PRPM WP2'!$A1:$H1138,5,FALSE)</f>
        <v>3.1833333333333301E-3</v>
      </c>
      <c r="I1084" s="400">
        <f t="shared" si="12"/>
        <v>-7.5100334040713604E-2</v>
      </c>
      <c r="J1084" s="399">
        <f t="shared" si="11"/>
        <v>42430</v>
      </c>
      <c r="K1084" s="5"/>
    </row>
    <row r="1085" spans="1:11" ht="14.5" customHeight="1" x14ac:dyDescent="0.15">
      <c r="A1085" s="5"/>
      <c r="B1085" s="399">
        <v>42461</v>
      </c>
      <c r="C1085" s="16" t="s">
        <v>3333</v>
      </c>
      <c r="D1085" s="16" t="s">
        <v>3334</v>
      </c>
      <c r="E1085" s="116">
        <v>41.69</v>
      </c>
      <c r="F1085" s="116">
        <f t="shared" si="10"/>
        <v>5.9197154471544673E-2</v>
      </c>
      <c r="G1085" s="116">
        <v>0</v>
      </c>
      <c r="H1085" s="400">
        <f>VLOOKUP(B1085,'PRPM WP2'!$A1:$H1138,5,FALSE)</f>
        <v>3.1833333333333301E-3</v>
      </c>
      <c r="I1085" s="400">
        <f t="shared" si="12"/>
        <v>5.6013821138211344E-2</v>
      </c>
      <c r="J1085" s="399">
        <f t="shared" si="11"/>
        <v>42461</v>
      </c>
      <c r="K1085" s="5"/>
    </row>
    <row r="1086" spans="1:11" ht="14.5" customHeight="1" x14ac:dyDescent="0.15">
      <c r="A1086" s="5"/>
      <c r="B1086" s="399">
        <v>42491</v>
      </c>
      <c r="C1086" s="16" t="s">
        <v>3333</v>
      </c>
      <c r="D1086" s="16" t="s">
        <v>3334</v>
      </c>
      <c r="E1086" s="116">
        <v>39.06</v>
      </c>
      <c r="F1086" s="116">
        <f t="shared" si="10"/>
        <v>-5.7711681458383207E-2</v>
      </c>
      <c r="G1086" s="116">
        <v>0.224</v>
      </c>
      <c r="H1086" s="400">
        <f>VLOOKUP(B1086,'PRPM WP2'!$A1:$H1138,5,FALSE)</f>
        <v>3.0416666666666699E-3</v>
      </c>
      <c r="I1086" s="400">
        <f t="shared" si="12"/>
        <v>-6.0753348125049879E-2</v>
      </c>
      <c r="J1086" s="399">
        <f t="shared" si="11"/>
        <v>42491</v>
      </c>
      <c r="K1086" s="5"/>
    </row>
    <row r="1087" spans="1:11" ht="14.5" customHeight="1" x14ac:dyDescent="0.15">
      <c r="A1087" s="5"/>
      <c r="B1087" s="399">
        <v>42522</v>
      </c>
      <c r="C1087" s="16" t="s">
        <v>3333</v>
      </c>
      <c r="D1087" s="16" t="s">
        <v>3334</v>
      </c>
      <c r="E1087" s="116">
        <v>43.82</v>
      </c>
      <c r="F1087" s="116">
        <f t="shared" si="10"/>
        <v>0.12186379928315406</v>
      </c>
      <c r="G1087" s="116">
        <v>0</v>
      </c>
      <c r="H1087" s="400">
        <f>VLOOKUP(B1087,'PRPM WP2'!$A1:$H1138,5,FALSE)</f>
        <v>2.9166666666666698E-3</v>
      </c>
      <c r="I1087" s="400">
        <f t="shared" si="12"/>
        <v>0.1189471326164874</v>
      </c>
      <c r="J1087" s="399">
        <f t="shared" si="11"/>
        <v>42522</v>
      </c>
      <c r="K1087" s="5"/>
    </row>
    <row r="1088" spans="1:11" ht="14.5" customHeight="1" x14ac:dyDescent="0.15">
      <c r="A1088" s="5"/>
      <c r="B1088" s="399">
        <v>42552</v>
      </c>
      <c r="C1088" s="16" t="s">
        <v>3333</v>
      </c>
      <c r="D1088" s="16" t="s">
        <v>3334</v>
      </c>
      <c r="E1088" s="116">
        <v>43.2</v>
      </c>
      <c r="F1088" s="116">
        <f t="shared" si="10"/>
        <v>-1.4148790506617924E-2</v>
      </c>
      <c r="G1088" s="116">
        <v>0</v>
      </c>
      <c r="H1088" s="400">
        <f>VLOOKUP(B1088,'PRPM WP2'!$A1:$H1138,5,FALSE)</f>
        <v>2.7333333333333298E-3</v>
      </c>
      <c r="I1088" s="400">
        <f t="shared" si="12"/>
        <v>-1.6882123839951253E-2</v>
      </c>
      <c r="J1088" s="399">
        <f t="shared" si="11"/>
        <v>42552</v>
      </c>
      <c r="K1088" s="5"/>
    </row>
    <row r="1089" spans="1:11" ht="14.5" customHeight="1" x14ac:dyDescent="0.15">
      <c r="A1089" s="5"/>
      <c r="B1089" s="399">
        <v>42583</v>
      </c>
      <c r="C1089" s="16" t="s">
        <v>3333</v>
      </c>
      <c r="D1089" s="16" t="s">
        <v>3334</v>
      </c>
      <c r="E1089" s="116">
        <v>38.979999999999997</v>
      </c>
      <c r="F1089" s="116">
        <f t="shared" si="10"/>
        <v>-9.2500000000000138E-2</v>
      </c>
      <c r="G1089" s="116">
        <v>0.224</v>
      </c>
      <c r="H1089" s="400">
        <f>VLOOKUP(B1089,'PRPM WP2'!$A1:$H1138,5,FALSE)</f>
        <v>2.7666666666666699E-3</v>
      </c>
      <c r="I1089" s="400">
        <f t="shared" si="12"/>
        <v>-9.5266666666666805E-2</v>
      </c>
      <c r="J1089" s="399">
        <f t="shared" si="11"/>
        <v>42583</v>
      </c>
      <c r="K1089" s="5"/>
    </row>
    <row r="1090" spans="1:11" ht="14.5" customHeight="1" x14ac:dyDescent="0.15">
      <c r="A1090" s="5"/>
      <c r="B1090" s="399">
        <v>42614</v>
      </c>
      <c r="C1090" s="16" t="s">
        <v>3333</v>
      </c>
      <c r="D1090" s="16" t="s">
        <v>3334</v>
      </c>
      <c r="E1090" s="116">
        <v>40.049999999999997</v>
      </c>
      <c r="F1090" s="116">
        <f t="shared" si="10"/>
        <v>2.7449974345818379E-2</v>
      </c>
      <c r="G1090" s="116">
        <v>0</v>
      </c>
      <c r="H1090" s="400">
        <f>VLOOKUP(B1090,'PRPM WP2'!$A1:$H1138,5,FALSE)</f>
        <v>2.8416666666666699E-3</v>
      </c>
      <c r="I1090" s="400">
        <f t="shared" si="12"/>
        <v>2.460830767915171E-2</v>
      </c>
      <c r="J1090" s="399">
        <f t="shared" si="11"/>
        <v>42614</v>
      </c>
      <c r="K1090" s="5"/>
    </row>
    <row r="1091" spans="1:11" ht="14.5" customHeight="1" x14ac:dyDescent="0.15">
      <c r="A1091" s="5"/>
      <c r="B1091" s="399">
        <v>42644</v>
      </c>
      <c r="C1091" s="16" t="s">
        <v>3333</v>
      </c>
      <c r="D1091" s="16" t="s">
        <v>3334</v>
      </c>
      <c r="E1091" s="116">
        <v>39.979999999999997</v>
      </c>
      <c r="F1091" s="116">
        <f t="shared" si="10"/>
        <v>-1.7478152309613056E-3</v>
      </c>
      <c r="G1091" s="116">
        <v>0</v>
      </c>
      <c r="H1091" s="400">
        <f>VLOOKUP(B1091,'PRPM WP2'!$A1:$H1138,5,FALSE)</f>
        <v>2.8416666666666699E-3</v>
      </c>
      <c r="I1091" s="400">
        <f t="shared" si="12"/>
        <v>-4.5894818976279757E-3</v>
      </c>
      <c r="J1091" s="399">
        <f t="shared" si="11"/>
        <v>42644</v>
      </c>
      <c r="K1091" s="5"/>
    </row>
    <row r="1092" spans="1:11" ht="14.5" customHeight="1" x14ac:dyDescent="0.15">
      <c r="A1092" s="5"/>
      <c r="B1092" s="399">
        <v>42675</v>
      </c>
      <c r="C1092" s="16" t="s">
        <v>3333</v>
      </c>
      <c r="D1092" s="16" t="s">
        <v>3334</v>
      </c>
      <c r="E1092" s="116">
        <v>42.4</v>
      </c>
      <c r="F1092" s="116">
        <f t="shared" si="10"/>
        <v>6.6583291645822967E-2</v>
      </c>
      <c r="G1092" s="116">
        <v>0.24199999999999999</v>
      </c>
      <c r="H1092" s="400">
        <f>VLOOKUP(B1092,'PRPM WP2'!$A1:$H1138,5,FALSE)</f>
        <v>3.2166666666666702E-3</v>
      </c>
      <c r="I1092" s="400">
        <f t="shared" si="12"/>
        <v>6.3366624979156294E-2</v>
      </c>
      <c r="J1092" s="399">
        <f t="shared" si="11"/>
        <v>42675</v>
      </c>
      <c r="K1092" s="5"/>
    </row>
    <row r="1093" spans="1:11" ht="14.5" customHeight="1" x14ac:dyDescent="0.15">
      <c r="A1093" s="5"/>
      <c r="B1093" s="399">
        <v>42705</v>
      </c>
      <c r="C1093" s="16" t="s">
        <v>3333</v>
      </c>
      <c r="D1093" s="16" t="s">
        <v>3334</v>
      </c>
      <c r="E1093" s="116">
        <v>45.56</v>
      </c>
      <c r="F1093" s="116">
        <f t="shared" si="10"/>
        <v>7.4528301886792547E-2</v>
      </c>
      <c r="G1093" s="116">
        <v>0</v>
      </c>
      <c r="H1093" s="400">
        <f>VLOOKUP(B1093,'PRPM WP2'!$A1:$H1138,5,FALSE)</f>
        <v>3.3833333333333302E-3</v>
      </c>
      <c r="I1093" s="400">
        <f t="shared" si="12"/>
        <v>7.1144968553459212E-2</v>
      </c>
      <c r="J1093" s="399">
        <f t="shared" si="11"/>
        <v>42705</v>
      </c>
      <c r="K1093" s="5"/>
    </row>
    <row r="1094" spans="1:11" ht="14.5" customHeight="1" x14ac:dyDescent="0.15">
      <c r="A1094" s="5"/>
      <c r="B1094" s="399">
        <v>42736</v>
      </c>
      <c r="C1094" s="16" t="s">
        <v>3333</v>
      </c>
      <c r="D1094" s="16" t="s">
        <v>3334</v>
      </c>
      <c r="E1094" s="116">
        <v>43.78</v>
      </c>
      <c r="F1094" s="116">
        <f t="shared" si="10"/>
        <v>-3.9069359086918373E-2</v>
      </c>
      <c r="G1094" s="116">
        <v>0</v>
      </c>
      <c r="H1094" s="400">
        <f>VLOOKUP(B1094,'PRPM WP2'!$A1:$H1138,5,FALSE)</f>
        <v>3.2666666666666699E-3</v>
      </c>
      <c r="I1094" s="400">
        <f t="shared" si="12"/>
        <v>-4.2336025753585041E-2</v>
      </c>
      <c r="J1094" s="399">
        <f t="shared" si="11"/>
        <v>42736</v>
      </c>
      <c r="K1094" s="5"/>
    </row>
    <row r="1095" spans="1:11" ht="14.5" customHeight="1" x14ac:dyDescent="0.15">
      <c r="A1095" s="5"/>
      <c r="B1095" s="399">
        <v>42767</v>
      </c>
      <c r="C1095" s="16" t="s">
        <v>3333</v>
      </c>
      <c r="D1095" s="16" t="s">
        <v>3334</v>
      </c>
      <c r="E1095" s="116">
        <v>44.72</v>
      </c>
      <c r="F1095" s="116">
        <f t="shared" si="10"/>
        <v>2.6998629511192272E-2</v>
      </c>
      <c r="G1095" s="116">
        <v>0.24199999999999999</v>
      </c>
      <c r="H1095" s="400">
        <f>VLOOKUP(B1095,'PRPM WP2'!$A1:$H1138,5,FALSE)</f>
        <v>3.2916666666666702E-3</v>
      </c>
      <c r="I1095" s="400">
        <f t="shared" si="12"/>
        <v>2.37069628445256E-2</v>
      </c>
      <c r="J1095" s="399">
        <f t="shared" si="11"/>
        <v>42767</v>
      </c>
      <c r="K1095" s="5"/>
    </row>
    <row r="1096" spans="1:11" ht="14.5" customHeight="1" x14ac:dyDescent="0.15">
      <c r="A1096" s="5"/>
      <c r="B1096" s="399">
        <v>42795</v>
      </c>
      <c r="C1096" s="16" t="s">
        <v>3333</v>
      </c>
      <c r="D1096" s="16" t="s">
        <v>3334</v>
      </c>
      <c r="E1096" s="116">
        <v>44.3</v>
      </c>
      <c r="F1096" s="116">
        <f t="shared" si="10"/>
        <v>-9.3917710196780354E-3</v>
      </c>
      <c r="G1096" s="116">
        <v>0</v>
      </c>
      <c r="H1096" s="400">
        <f>VLOOKUP(B1096,'PRPM WP2'!$A1:$H1138,5,FALSE)</f>
        <v>3.2916666666666702E-3</v>
      </c>
      <c r="I1096" s="400">
        <f t="shared" si="12"/>
        <v>-1.2683437686344706E-2</v>
      </c>
      <c r="J1096" s="399">
        <f t="shared" si="11"/>
        <v>42795</v>
      </c>
      <c r="K1096" s="5"/>
    </row>
    <row r="1097" spans="1:11" ht="14.5" customHeight="1" x14ac:dyDescent="0.15">
      <c r="A1097" s="5"/>
      <c r="B1097" s="399">
        <v>42826</v>
      </c>
      <c r="C1097" s="16" t="s">
        <v>3333</v>
      </c>
      <c r="D1097" s="16" t="s">
        <v>3334</v>
      </c>
      <c r="E1097" s="116">
        <v>44.52</v>
      </c>
      <c r="F1097" s="116">
        <f t="shared" si="10"/>
        <v>4.9661399548534078E-3</v>
      </c>
      <c r="G1097" s="116">
        <v>0</v>
      </c>
      <c r="H1097" s="400">
        <f>VLOOKUP(B1097,'PRPM WP2'!$A1:$H1138,5,FALSE)</f>
        <v>3.225E-3</v>
      </c>
      <c r="I1097" s="400">
        <f t="shared" si="12"/>
        <v>1.7411399548534078E-3</v>
      </c>
      <c r="J1097" s="399">
        <f t="shared" si="11"/>
        <v>42826</v>
      </c>
      <c r="K1097" s="5"/>
    </row>
    <row r="1098" spans="1:11" ht="14.5" customHeight="1" x14ac:dyDescent="0.15">
      <c r="A1098" s="5"/>
      <c r="B1098" s="399">
        <v>42856</v>
      </c>
      <c r="C1098" s="16" t="s">
        <v>3333</v>
      </c>
      <c r="D1098" s="16" t="s">
        <v>3334</v>
      </c>
      <c r="E1098" s="116">
        <v>45.79</v>
      </c>
      <c r="F1098" s="116">
        <f t="shared" si="10"/>
        <v>3.3962264150943305E-2</v>
      </c>
      <c r="G1098" s="116">
        <v>0.24199999999999999</v>
      </c>
      <c r="H1098" s="400">
        <f>VLOOKUP(B1098,'PRPM WP2'!$A1:$H1138,5,FALSE)</f>
        <v>3.20833333333333E-3</v>
      </c>
      <c r="I1098" s="400">
        <f t="shared" si="12"/>
        <v>3.0753930817609975E-2</v>
      </c>
      <c r="J1098" s="399">
        <f t="shared" si="11"/>
        <v>42856</v>
      </c>
      <c r="K1098" s="5"/>
    </row>
    <row r="1099" spans="1:11" ht="14.5" customHeight="1" x14ac:dyDescent="0.15">
      <c r="A1099" s="5"/>
      <c r="B1099" s="399">
        <v>42887</v>
      </c>
      <c r="C1099" s="16" t="s">
        <v>3333</v>
      </c>
      <c r="D1099" s="16" t="s">
        <v>3334</v>
      </c>
      <c r="E1099" s="116">
        <v>47.41</v>
      </c>
      <c r="F1099" s="116">
        <f t="shared" si="10"/>
        <v>3.5378903690762117E-2</v>
      </c>
      <c r="G1099" s="116">
        <v>0</v>
      </c>
      <c r="H1099" s="400">
        <f>VLOOKUP(B1099,'PRPM WP2'!$A1:$H1138,5,FALSE)</f>
        <v>3.0666666666666698E-3</v>
      </c>
      <c r="I1099" s="400">
        <f t="shared" si="12"/>
        <v>3.2312237024095448E-2</v>
      </c>
      <c r="J1099" s="399">
        <f t="shared" si="11"/>
        <v>42887</v>
      </c>
      <c r="K1099" s="5"/>
    </row>
    <row r="1100" spans="1:11" ht="14.5" customHeight="1" x14ac:dyDescent="0.15">
      <c r="A1100" s="5"/>
      <c r="B1100" s="399">
        <v>42917</v>
      </c>
      <c r="C1100" s="16" t="s">
        <v>3333</v>
      </c>
      <c r="D1100" s="16" t="s">
        <v>3334</v>
      </c>
      <c r="E1100" s="116">
        <v>49.45</v>
      </c>
      <c r="F1100" s="116">
        <f t="shared" si="10"/>
        <v>4.3028896857203257E-2</v>
      </c>
      <c r="G1100" s="116">
        <v>0</v>
      </c>
      <c r="H1100" s="400">
        <f>VLOOKUP(B1100,'PRPM WP2'!$A1:$H1138,5,FALSE)</f>
        <v>3.15E-3</v>
      </c>
      <c r="I1100" s="400">
        <f t="shared" si="12"/>
        <v>3.9878896857203257E-2</v>
      </c>
      <c r="J1100" s="399">
        <f t="shared" si="11"/>
        <v>42917</v>
      </c>
      <c r="K1100" s="5"/>
    </row>
    <row r="1101" spans="1:11" ht="14.5" customHeight="1" x14ac:dyDescent="0.15">
      <c r="A1101" s="5"/>
      <c r="B1101" s="399">
        <v>42948</v>
      </c>
      <c r="C1101" s="16" t="s">
        <v>3333</v>
      </c>
      <c r="D1101" s="16" t="s">
        <v>3334</v>
      </c>
      <c r="E1101" s="116">
        <v>49.3</v>
      </c>
      <c r="F1101" s="116">
        <f t="shared" si="10"/>
        <v>2.1233569261879539E-3</v>
      </c>
      <c r="G1101" s="116">
        <v>0.255</v>
      </c>
      <c r="H1101" s="400">
        <f>VLOOKUP(B1101,'PRPM WP2'!$A1:$H1138,5,FALSE)</f>
        <v>3.0833333333333299E-3</v>
      </c>
      <c r="I1101" s="400">
        <f t="shared" si="12"/>
        <v>-9.5997640714537598E-4</v>
      </c>
      <c r="J1101" s="399">
        <f t="shared" si="11"/>
        <v>42948</v>
      </c>
      <c r="K1101" s="5"/>
    </row>
    <row r="1102" spans="1:11" ht="14.5" customHeight="1" x14ac:dyDescent="0.15">
      <c r="A1102" s="5"/>
      <c r="B1102" s="399">
        <v>42979</v>
      </c>
      <c r="C1102" s="16" t="s">
        <v>3333</v>
      </c>
      <c r="D1102" s="16" t="s">
        <v>3334</v>
      </c>
      <c r="E1102" s="116">
        <v>49.25</v>
      </c>
      <c r="F1102" s="116">
        <f t="shared" si="10"/>
        <v>-1.0141987829614028E-3</v>
      </c>
      <c r="G1102" s="116">
        <v>0</v>
      </c>
      <c r="H1102" s="400">
        <f>VLOOKUP(B1102,'PRPM WP2'!$A1:$H1138,5,FALSE)</f>
        <v>3.0249999999999999E-3</v>
      </c>
      <c r="I1102" s="400">
        <f t="shared" si="12"/>
        <v>-4.0391987829614031E-3</v>
      </c>
      <c r="J1102" s="399">
        <f t="shared" si="11"/>
        <v>42979</v>
      </c>
      <c r="K1102" s="5"/>
    </row>
    <row r="1103" spans="1:11" ht="14.5" customHeight="1" x14ac:dyDescent="0.15">
      <c r="A1103" s="5"/>
      <c r="B1103" s="399">
        <v>43009</v>
      </c>
      <c r="C1103" s="16" t="s">
        <v>3333</v>
      </c>
      <c r="D1103" s="16" t="s">
        <v>3334</v>
      </c>
      <c r="E1103" s="116">
        <v>53.75</v>
      </c>
      <c r="F1103" s="116">
        <f t="shared" si="10"/>
        <v>9.1370558375634514E-2</v>
      </c>
      <c r="G1103" s="116">
        <v>0</v>
      </c>
      <c r="H1103" s="400">
        <f>VLOOKUP(B1103,'PRPM WP2'!$A1:$H1138,5,FALSE)</f>
        <v>3.0000000000000001E-3</v>
      </c>
      <c r="I1103" s="400">
        <f t="shared" si="12"/>
        <v>8.8370558375634511E-2</v>
      </c>
      <c r="J1103" s="399">
        <f t="shared" si="11"/>
        <v>43009</v>
      </c>
      <c r="K1103" s="5"/>
    </row>
    <row r="1104" spans="1:11" ht="14.5" customHeight="1" x14ac:dyDescent="0.15">
      <c r="A1104" s="5"/>
      <c r="B1104" s="399">
        <v>43040</v>
      </c>
      <c r="C1104" s="16" t="s">
        <v>3333</v>
      </c>
      <c r="D1104" s="16" t="s">
        <v>3334</v>
      </c>
      <c r="E1104" s="116">
        <v>57.69</v>
      </c>
      <c r="F1104" s="116">
        <f t="shared" si="10"/>
        <v>7.8046511627906934E-2</v>
      </c>
      <c r="G1104" s="116">
        <v>0.255</v>
      </c>
      <c r="H1104" s="400">
        <f>VLOOKUP(B1104,'PRPM WP2'!$A1:$H1138,5,FALSE)</f>
        <v>3.0000000000000001E-3</v>
      </c>
      <c r="I1104" s="400">
        <f t="shared" si="12"/>
        <v>7.5046511627906931E-2</v>
      </c>
      <c r="J1104" s="399">
        <f t="shared" si="11"/>
        <v>43040</v>
      </c>
      <c r="K1104" s="5"/>
    </row>
    <row r="1105" spans="1:11" ht="14.5" customHeight="1" x14ac:dyDescent="0.15">
      <c r="A1105" s="5"/>
      <c r="B1105" s="399">
        <v>43070</v>
      </c>
      <c r="C1105" s="16" t="s">
        <v>3333</v>
      </c>
      <c r="D1105" s="16" t="s">
        <v>3334</v>
      </c>
      <c r="E1105" s="116">
        <v>57.91</v>
      </c>
      <c r="F1105" s="116">
        <f t="shared" si="10"/>
        <v>3.8134858727682246E-3</v>
      </c>
      <c r="G1105" s="116">
        <v>0</v>
      </c>
      <c r="H1105" s="400">
        <f>VLOOKUP(B1105,'PRPM WP2'!$A1:$H1138,5,FALSE)</f>
        <v>2.9250000000000001E-3</v>
      </c>
      <c r="I1105" s="400">
        <f t="shared" si="12"/>
        <v>8.884858727682245E-4</v>
      </c>
      <c r="J1105" s="399">
        <f t="shared" si="11"/>
        <v>43070</v>
      </c>
      <c r="K1105" s="5"/>
    </row>
    <row r="1106" spans="1:11" ht="14.5" customHeight="1" x14ac:dyDescent="0.15">
      <c r="A1106" s="5"/>
      <c r="B1106" s="399">
        <v>43101</v>
      </c>
      <c r="C1106" s="16" t="s">
        <v>3333</v>
      </c>
      <c r="D1106" s="16" t="s">
        <v>3334</v>
      </c>
      <c r="E1106" s="116">
        <v>55.22</v>
      </c>
      <c r="F1106" s="116">
        <f t="shared" si="10"/>
        <v>-4.6451390088067653E-2</v>
      </c>
      <c r="G1106" s="116">
        <v>0</v>
      </c>
      <c r="H1106" s="400">
        <f>VLOOKUP(B1106,'PRPM WP2'!$A1:$H1138,5,FALSE)</f>
        <v>2.9250000000000001E-3</v>
      </c>
      <c r="I1106" s="400">
        <f t="shared" si="12"/>
        <v>-4.937639008806765E-2</v>
      </c>
      <c r="J1106" s="399">
        <f t="shared" si="11"/>
        <v>43101</v>
      </c>
      <c r="K1106" s="5"/>
    </row>
    <row r="1107" spans="1:11" ht="14.5" customHeight="1" x14ac:dyDescent="0.15">
      <c r="A1107" s="5"/>
      <c r="B1107" s="399">
        <v>43132</v>
      </c>
      <c r="C1107" s="16" t="s">
        <v>3333</v>
      </c>
      <c r="D1107" s="16" t="s">
        <v>3334</v>
      </c>
      <c r="E1107" s="116">
        <v>53.12</v>
      </c>
      <c r="F1107" s="116">
        <f t="shared" ref="F1107:F1138" si="13">((E1107-E1106)/E1106)+(G1107/E1106)</f>
        <v>-3.3411807316189812E-2</v>
      </c>
      <c r="G1107" s="116">
        <v>0.255</v>
      </c>
      <c r="H1107" s="400">
        <f>VLOOKUP(B1107,'PRPM WP2'!$A1:$H1138,5,FALSE)</f>
        <v>2.9583333333333302E-3</v>
      </c>
      <c r="I1107" s="400">
        <f t="shared" si="12"/>
        <v>-3.6370140649523139E-2</v>
      </c>
      <c r="J1107" s="399">
        <f t="shared" ref="J1107:J1137" si="14">B1107</f>
        <v>43132</v>
      </c>
      <c r="K1107" s="5"/>
    </row>
    <row r="1108" spans="1:11" ht="14.5" customHeight="1" x14ac:dyDescent="0.15">
      <c r="A1108" s="5"/>
      <c r="B1108" s="399">
        <v>43160</v>
      </c>
      <c r="C1108" s="16" t="s">
        <v>3333</v>
      </c>
      <c r="D1108" s="16" t="s">
        <v>3334</v>
      </c>
      <c r="E1108" s="116">
        <v>53.06</v>
      </c>
      <c r="F1108" s="116">
        <f t="shared" si="13"/>
        <v>-1.1295180722890657E-3</v>
      </c>
      <c r="G1108" s="116">
        <v>0</v>
      </c>
      <c r="H1108" s="400">
        <f>VLOOKUP(B1108,'PRPM WP2'!$A1:$H1138,5,FALSE)</f>
        <v>3.225E-3</v>
      </c>
      <c r="I1108" s="400">
        <f t="shared" si="12"/>
        <v>-4.3545180722890653E-3</v>
      </c>
      <c r="J1108" s="399">
        <f t="shared" si="14"/>
        <v>43160</v>
      </c>
      <c r="K1108" s="5"/>
    </row>
    <row r="1109" spans="1:11" ht="14.5" customHeight="1" x14ac:dyDescent="0.15">
      <c r="A1109" s="5"/>
      <c r="B1109" s="399">
        <v>43191</v>
      </c>
      <c r="C1109" s="16" t="s">
        <v>3333</v>
      </c>
      <c r="D1109" s="16" t="s">
        <v>3334</v>
      </c>
      <c r="E1109" s="116">
        <v>55.72</v>
      </c>
      <c r="F1109" s="116">
        <f t="shared" si="13"/>
        <v>5.0131926121371968E-2</v>
      </c>
      <c r="G1109" s="116">
        <v>0</v>
      </c>
      <c r="H1109" s="400">
        <f>VLOOKUP(B1109,'PRPM WP2'!$A1:$H1138,5,FALSE)</f>
        <v>3.20833333333333E-3</v>
      </c>
      <c r="I1109" s="400">
        <f t="shared" si="12"/>
        <v>4.6923592788038641E-2</v>
      </c>
      <c r="J1109" s="399">
        <f t="shared" si="14"/>
        <v>43191</v>
      </c>
      <c r="K1109" s="5"/>
    </row>
    <row r="1110" spans="1:11" ht="14.5" customHeight="1" x14ac:dyDescent="0.15">
      <c r="A1110" s="5"/>
      <c r="B1110" s="399">
        <v>43221</v>
      </c>
      <c r="C1110" s="16" t="s">
        <v>3333</v>
      </c>
      <c r="D1110" s="16" t="s">
        <v>3334</v>
      </c>
      <c r="E1110" s="116">
        <v>56.28</v>
      </c>
      <c r="F1110" s="116">
        <f t="shared" si="13"/>
        <v>1.4626704953338161E-2</v>
      </c>
      <c r="G1110" s="116">
        <v>0.255</v>
      </c>
      <c r="H1110" s="400">
        <f>VLOOKUP(B1110,'PRPM WP2'!$A1:$H1138,5,FALSE)</f>
        <v>3.3249999999999998E-3</v>
      </c>
      <c r="I1110" s="400">
        <f t="shared" si="12"/>
        <v>1.1301704953338161E-2</v>
      </c>
      <c r="J1110" s="399">
        <f t="shared" si="14"/>
        <v>43221</v>
      </c>
      <c r="K1110" s="5"/>
    </row>
    <row r="1111" spans="1:11" ht="14.5" customHeight="1" x14ac:dyDescent="0.15">
      <c r="A1111" s="5"/>
      <c r="B1111" s="399">
        <v>43252</v>
      </c>
      <c r="C1111" s="16" t="s">
        <v>3333</v>
      </c>
      <c r="D1111" s="16" t="s">
        <v>3334</v>
      </c>
      <c r="E1111" s="116">
        <v>57.16</v>
      </c>
      <c r="F1111" s="116">
        <f t="shared" si="13"/>
        <v>1.5636105188343914E-2</v>
      </c>
      <c r="G1111" s="116">
        <v>0</v>
      </c>
      <c r="H1111" s="400">
        <f>VLOOKUP(B1111,'PRPM WP2'!$A1:$H1138,5,FALSE)</f>
        <v>3.3E-3</v>
      </c>
      <c r="I1111" s="400">
        <f t="shared" si="12"/>
        <v>1.2336105188343913E-2</v>
      </c>
      <c r="J1111" s="399">
        <f t="shared" si="14"/>
        <v>43252</v>
      </c>
      <c r="K1111" s="5"/>
    </row>
    <row r="1112" spans="1:11" ht="14.5" customHeight="1" x14ac:dyDescent="0.15">
      <c r="A1112" s="5"/>
      <c r="B1112" s="399">
        <v>43282</v>
      </c>
      <c r="C1112" s="16" t="s">
        <v>3333</v>
      </c>
      <c r="D1112" s="16" t="s">
        <v>3334</v>
      </c>
      <c r="E1112" s="116">
        <v>60.12</v>
      </c>
      <c r="F1112" s="116">
        <f t="shared" si="13"/>
        <v>5.1784464660601839E-2</v>
      </c>
      <c r="G1112" s="116">
        <v>0</v>
      </c>
      <c r="H1112" s="400">
        <f>VLOOKUP(B1112,'PRPM WP2'!$A1:$H1138,5,FALSE)</f>
        <v>3.225E-3</v>
      </c>
      <c r="I1112" s="400">
        <f t="shared" si="12"/>
        <v>4.8559464660601841E-2</v>
      </c>
      <c r="J1112" s="399">
        <f t="shared" si="14"/>
        <v>43282</v>
      </c>
      <c r="K1112" s="5"/>
    </row>
    <row r="1113" spans="1:11" ht="14.5" customHeight="1" x14ac:dyDescent="0.15">
      <c r="A1113" s="5"/>
      <c r="B1113" s="399">
        <v>43313</v>
      </c>
      <c r="C1113" s="16" t="s">
        <v>3333</v>
      </c>
      <c r="D1113" s="16" t="s">
        <v>3334</v>
      </c>
      <c r="E1113" s="116">
        <v>60.43</v>
      </c>
      <c r="F1113" s="116">
        <f t="shared" si="13"/>
        <v>9.7305389221557272E-3</v>
      </c>
      <c r="G1113" s="116">
        <v>0.27500000000000002</v>
      </c>
      <c r="H1113" s="400">
        <f>VLOOKUP(B1113,'PRPM WP2'!$A1:$H1138,5,FALSE)</f>
        <v>3.2333333333333298E-3</v>
      </c>
      <c r="I1113" s="400">
        <f t="shared" si="12"/>
        <v>6.4972055888223978E-3</v>
      </c>
      <c r="J1113" s="399">
        <f t="shared" si="14"/>
        <v>43313</v>
      </c>
      <c r="K1113" s="5"/>
    </row>
    <row r="1114" spans="1:11" ht="14.5" customHeight="1" x14ac:dyDescent="0.15">
      <c r="A1114" s="5"/>
      <c r="B1114" s="399">
        <v>43344</v>
      </c>
      <c r="C1114" s="16" t="s">
        <v>3333</v>
      </c>
      <c r="D1114" s="16" t="s">
        <v>3334</v>
      </c>
      <c r="E1114" s="116">
        <v>61.14</v>
      </c>
      <c r="F1114" s="116">
        <f t="shared" si="13"/>
        <v>1.1749131226212161E-2</v>
      </c>
      <c r="G1114" s="116">
        <v>0</v>
      </c>
      <c r="H1114" s="400">
        <f>VLOOKUP(B1114,'PRPM WP2'!$A1:$H1138,5,FALSE)</f>
        <v>3.2333333333333298E-3</v>
      </c>
      <c r="I1114" s="400">
        <f t="shared" si="12"/>
        <v>8.5157978928788319E-3</v>
      </c>
      <c r="J1114" s="399">
        <f t="shared" si="14"/>
        <v>43344</v>
      </c>
      <c r="K1114" s="5"/>
    </row>
    <row r="1115" spans="1:11" ht="14.5" customHeight="1" x14ac:dyDescent="0.15">
      <c r="A1115" s="5"/>
      <c r="B1115" s="399">
        <v>43374</v>
      </c>
      <c r="C1115" s="16" t="s">
        <v>3333</v>
      </c>
      <c r="D1115" s="16" t="s">
        <v>3334</v>
      </c>
      <c r="E1115" s="116">
        <v>61.22</v>
      </c>
      <c r="F1115" s="116">
        <f t="shared" si="13"/>
        <v>1.3084723585213983E-3</v>
      </c>
      <c r="G1115" s="116">
        <v>0</v>
      </c>
      <c r="H1115" s="400">
        <f>VLOOKUP(B1115,'PRPM WP2'!$A1:$H1138,5,FALSE)</f>
        <v>3.4499999999999999E-3</v>
      </c>
      <c r="I1115" s="400">
        <f t="shared" si="12"/>
        <v>-2.1415276414786018E-3</v>
      </c>
      <c r="J1115" s="399">
        <f t="shared" si="14"/>
        <v>43374</v>
      </c>
      <c r="K1115" s="5"/>
    </row>
    <row r="1116" spans="1:11" ht="14.5" customHeight="1" x14ac:dyDescent="0.15">
      <c r="A1116" s="5"/>
      <c r="B1116" s="399">
        <v>43405</v>
      </c>
      <c r="C1116" s="16" t="s">
        <v>3333</v>
      </c>
      <c r="D1116" s="16" t="s">
        <v>3334</v>
      </c>
      <c r="E1116" s="116">
        <v>67.08</v>
      </c>
      <c r="F1116" s="116">
        <f t="shared" si="13"/>
        <v>0.1002123489055864</v>
      </c>
      <c r="G1116" s="116">
        <v>0.27500000000000002</v>
      </c>
      <c r="H1116" s="400">
        <f>VLOOKUP(B1116,'PRPM WP2'!$A1:$H1138,5,FALSE)</f>
        <v>3.5166666666666701E-3</v>
      </c>
      <c r="I1116" s="400">
        <f t="shared" si="12"/>
        <v>9.6695682238919736E-2</v>
      </c>
      <c r="J1116" s="399">
        <f t="shared" si="14"/>
        <v>43405</v>
      </c>
      <c r="K1116" s="5"/>
    </row>
    <row r="1117" spans="1:11" ht="14.5" customHeight="1" x14ac:dyDescent="0.15">
      <c r="A1117" s="5"/>
      <c r="B1117" s="399">
        <v>43435</v>
      </c>
      <c r="C1117" s="16" t="s">
        <v>3333</v>
      </c>
      <c r="D1117" s="16" t="s">
        <v>3334</v>
      </c>
      <c r="E1117" s="116">
        <v>67.040000000000006</v>
      </c>
      <c r="F1117" s="116">
        <f t="shared" si="13"/>
        <v>-5.9630292188419859E-4</v>
      </c>
      <c r="G1117" s="116">
        <v>0</v>
      </c>
      <c r="H1117" s="400">
        <f>VLOOKUP(B1117,'PRPM WP2'!$A1:$H1138,5,FALSE)</f>
        <v>3.3500000000000001E-3</v>
      </c>
      <c r="I1117" s="400">
        <f t="shared" si="12"/>
        <v>-3.9463029218841988E-3</v>
      </c>
      <c r="J1117" s="399">
        <f t="shared" si="14"/>
        <v>43435</v>
      </c>
      <c r="K1117" s="5"/>
    </row>
    <row r="1118" spans="1:11" ht="14.5" customHeight="1" x14ac:dyDescent="0.15">
      <c r="A1118" s="5"/>
      <c r="B1118" s="399">
        <v>43466</v>
      </c>
      <c r="C1118" s="16" t="s">
        <v>3333</v>
      </c>
      <c r="D1118" s="16" t="s">
        <v>3334</v>
      </c>
      <c r="E1118" s="116">
        <v>67.72</v>
      </c>
      <c r="F1118" s="116">
        <f t="shared" si="13"/>
        <v>1.0143198090692014E-2</v>
      </c>
      <c r="G1118" s="116">
        <v>0</v>
      </c>
      <c r="H1118" s="400">
        <f>VLOOKUP(B1118,'PRPM WP2'!$A1:$H1138,5,FALSE)</f>
        <v>3.2750000000000001E-3</v>
      </c>
      <c r="I1118" s="400">
        <f t="shared" si="12"/>
        <v>6.8681980906920136E-3</v>
      </c>
      <c r="J1118" s="399">
        <f t="shared" si="14"/>
        <v>43466</v>
      </c>
      <c r="K1118" s="5"/>
    </row>
    <row r="1119" spans="1:11" ht="14.5" customHeight="1" x14ac:dyDescent="0.15">
      <c r="A1119" s="5"/>
      <c r="B1119" s="399">
        <v>43497</v>
      </c>
      <c r="C1119" s="16" t="s">
        <v>3333</v>
      </c>
      <c r="D1119" s="16" t="s">
        <v>3334</v>
      </c>
      <c r="E1119" s="116">
        <v>71.13</v>
      </c>
      <c r="F1119" s="116">
        <f t="shared" si="13"/>
        <v>5.4415239220318913E-2</v>
      </c>
      <c r="G1119" s="116">
        <v>0.27500000000000002</v>
      </c>
      <c r="H1119" s="400">
        <f>VLOOKUP(B1119,'PRPM WP2'!$A1:$H1138,5,FALSE)</f>
        <v>3.1583333333333298E-3</v>
      </c>
      <c r="I1119" s="400">
        <f t="shared" si="12"/>
        <v>5.1256905886985581E-2</v>
      </c>
      <c r="J1119" s="399">
        <f t="shared" si="14"/>
        <v>43497</v>
      </c>
      <c r="K1119" s="5"/>
    </row>
    <row r="1120" spans="1:11" ht="14.5" customHeight="1" x14ac:dyDescent="0.15">
      <c r="A1120" s="5"/>
      <c r="B1120" s="399">
        <v>43525</v>
      </c>
      <c r="C1120" s="16" t="s">
        <v>3333</v>
      </c>
      <c r="D1120" s="16" t="s">
        <v>3334</v>
      </c>
      <c r="E1120" s="116">
        <v>71.3</v>
      </c>
      <c r="F1120" s="116">
        <f t="shared" si="13"/>
        <v>2.3899901588640758E-3</v>
      </c>
      <c r="G1120" s="116">
        <v>0</v>
      </c>
      <c r="H1120" s="400">
        <f>VLOOKUP(B1120,'PRPM WP2'!$A1:$H1138,5,FALSE)</f>
        <v>3.1583333333333298E-3</v>
      </c>
      <c r="I1120" s="400">
        <f t="shared" si="12"/>
        <v>-7.6834317446925404E-4</v>
      </c>
      <c r="J1120" s="399">
        <f t="shared" si="14"/>
        <v>43525</v>
      </c>
      <c r="K1120" s="5"/>
    </row>
    <row r="1121" spans="1:11" ht="14.5" customHeight="1" x14ac:dyDescent="0.15">
      <c r="A1121" s="5"/>
      <c r="B1121" s="399">
        <v>43556</v>
      </c>
      <c r="C1121" s="16" t="s">
        <v>3333</v>
      </c>
      <c r="D1121" s="16" t="s">
        <v>3334</v>
      </c>
      <c r="E1121" s="116">
        <v>71.17</v>
      </c>
      <c r="F1121" s="116">
        <f t="shared" si="13"/>
        <v>-1.8232819074333164E-3</v>
      </c>
      <c r="G1121" s="116">
        <v>0</v>
      </c>
      <c r="H1121" s="400">
        <f>VLOOKUP(B1121,'PRPM WP2'!$A1:$H1138,5,FALSE)</f>
        <v>3.075E-3</v>
      </c>
      <c r="I1121" s="400">
        <f t="shared" si="12"/>
        <v>-4.8982819074333168E-3</v>
      </c>
      <c r="J1121" s="399">
        <f t="shared" si="14"/>
        <v>43556</v>
      </c>
      <c r="K1121" s="5"/>
    </row>
    <row r="1122" spans="1:11" ht="14.5" customHeight="1" x14ac:dyDescent="0.15">
      <c r="A1122" s="5"/>
      <c r="B1122" s="399">
        <v>43586</v>
      </c>
      <c r="C1122" s="16" t="s">
        <v>3333</v>
      </c>
      <c r="D1122" s="16" t="s">
        <v>3334</v>
      </c>
      <c r="E1122" s="116">
        <v>72.94</v>
      </c>
      <c r="F1122" s="116">
        <f t="shared" si="13"/>
        <v>2.8734017142054182E-2</v>
      </c>
      <c r="G1122" s="116">
        <v>0.27500000000000002</v>
      </c>
      <c r="H1122" s="400">
        <f>VLOOKUP(B1122,'PRPM WP2'!$A1:$H1138,5,FALSE)</f>
        <v>3.05833333333333E-3</v>
      </c>
      <c r="I1122" s="400">
        <f t="shared" si="12"/>
        <v>2.5675683808720852E-2</v>
      </c>
      <c r="J1122" s="399">
        <f t="shared" si="14"/>
        <v>43586</v>
      </c>
      <c r="K1122" s="5"/>
    </row>
    <row r="1123" spans="1:11" ht="14.5" customHeight="1" x14ac:dyDescent="0.15">
      <c r="A1123" s="5"/>
      <c r="B1123" s="399">
        <v>43617</v>
      </c>
      <c r="C1123" s="16" t="s">
        <v>3333</v>
      </c>
      <c r="D1123" s="16" t="s">
        <v>3334</v>
      </c>
      <c r="E1123" s="116">
        <v>75.239999999999995</v>
      </c>
      <c r="F1123" s="116">
        <f t="shared" si="13"/>
        <v>3.1532766657526697E-2</v>
      </c>
      <c r="G1123" s="116">
        <v>0</v>
      </c>
      <c r="H1123" s="400">
        <f>VLOOKUP(B1123,'PRPM WP2'!$A1:$H1138,5,FALSE)</f>
        <v>3.05833333333333E-3</v>
      </c>
      <c r="I1123" s="400">
        <f t="shared" si="12"/>
        <v>2.8474433324193367E-2</v>
      </c>
      <c r="J1123" s="399">
        <f t="shared" si="14"/>
        <v>43617</v>
      </c>
      <c r="K1123" s="5"/>
    </row>
    <row r="1124" spans="1:11" ht="14.5" customHeight="1" x14ac:dyDescent="0.15">
      <c r="A1124" s="5"/>
      <c r="B1124" s="399">
        <v>43647</v>
      </c>
      <c r="C1124" s="16" t="s">
        <v>3333</v>
      </c>
      <c r="D1124" s="16" t="s">
        <v>3334</v>
      </c>
      <c r="E1124" s="116">
        <v>77.47</v>
      </c>
      <c r="F1124" s="116">
        <f t="shared" si="13"/>
        <v>2.9638490164806009E-2</v>
      </c>
      <c r="G1124" s="116">
        <v>0</v>
      </c>
      <c r="H1124" s="400">
        <f>VLOOKUP(B1124,'PRPM WP2'!$A1:$H1138,5,FALSE)</f>
        <v>2.74166666666667E-3</v>
      </c>
      <c r="I1124" s="400">
        <f t="shared" si="12"/>
        <v>2.6896823498139339E-2</v>
      </c>
      <c r="J1124" s="399">
        <f t="shared" si="14"/>
        <v>43647</v>
      </c>
      <c r="K1124" s="5"/>
    </row>
    <row r="1125" spans="1:11" ht="14.5" customHeight="1" x14ac:dyDescent="0.15">
      <c r="A1125" s="5"/>
      <c r="B1125" s="399">
        <v>43678</v>
      </c>
      <c r="C1125" s="16" t="s">
        <v>3333</v>
      </c>
      <c r="D1125" s="16" t="s">
        <v>3334</v>
      </c>
      <c r="E1125" s="116">
        <v>92.53</v>
      </c>
      <c r="F1125" s="116">
        <f t="shared" si="13"/>
        <v>0.19833483929262943</v>
      </c>
      <c r="G1125" s="116">
        <v>0.30499999999999999</v>
      </c>
      <c r="H1125" s="400">
        <f>VLOOKUP(B1125,'PRPM WP2'!$A1:$H1138,5,FALSE)</f>
        <v>2.74166666666667E-3</v>
      </c>
      <c r="I1125" s="400">
        <f t="shared" si="12"/>
        <v>0.19559317262596276</v>
      </c>
      <c r="J1125" s="399">
        <f t="shared" si="14"/>
        <v>43678</v>
      </c>
      <c r="K1125" s="5"/>
    </row>
    <row r="1126" spans="1:11" ht="14.5" customHeight="1" x14ac:dyDescent="0.15">
      <c r="A1126" s="5"/>
      <c r="B1126" s="399">
        <v>43709</v>
      </c>
      <c r="C1126" s="16" t="s">
        <v>3333</v>
      </c>
      <c r="D1126" s="16" t="s">
        <v>3334</v>
      </c>
      <c r="E1126" s="116">
        <v>89.86</v>
      </c>
      <c r="F1126" s="116">
        <f t="shared" si="13"/>
        <v>-2.8855506322273874E-2</v>
      </c>
      <c r="G1126" s="116">
        <v>0</v>
      </c>
      <c r="H1126" s="400">
        <f>VLOOKUP(B1126,'PRPM WP2'!$A1:$H1138,5,FALSE)</f>
        <v>2.48333333333333E-3</v>
      </c>
      <c r="I1126" s="400">
        <f t="shared" si="12"/>
        <v>-3.1338839655607201E-2</v>
      </c>
      <c r="J1126" s="399">
        <f t="shared" si="14"/>
        <v>43709</v>
      </c>
      <c r="K1126" s="5"/>
    </row>
    <row r="1127" spans="1:11" ht="14.5" customHeight="1" x14ac:dyDescent="0.15">
      <c r="A1127" s="5"/>
      <c r="B1127" s="399">
        <v>43739</v>
      </c>
      <c r="C1127" s="16" t="s">
        <v>3333</v>
      </c>
      <c r="D1127" s="16" t="s">
        <v>3334</v>
      </c>
      <c r="E1127" s="116">
        <v>95.13</v>
      </c>
      <c r="F1127" s="116">
        <f t="shared" si="13"/>
        <v>5.8646783886044912E-2</v>
      </c>
      <c r="G1127" s="116">
        <v>0</v>
      </c>
      <c r="H1127" s="400">
        <f>VLOOKUP(B1127,'PRPM WP2'!$A1:$H1138,5,FALSE)</f>
        <v>2.5249999999999999E-3</v>
      </c>
      <c r="I1127" s="400">
        <f t="shared" si="12"/>
        <v>5.6121783886044913E-2</v>
      </c>
      <c r="J1127" s="399">
        <f t="shared" si="14"/>
        <v>43739</v>
      </c>
      <c r="K1127" s="5"/>
    </row>
    <row r="1128" spans="1:11" ht="14.5" customHeight="1" x14ac:dyDescent="0.15">
      <c r="A1128" s="5"/>
      <c r="B1128" s="399">
        <v>43770</v>
      </c>
      <c r="C1128" s="16" t="s">
        <v>3333</v>
      </c>
      <c r="D1128" s="16" t="s">
        <v>3334</v>
      </c>
      <c r="E1128" s="116">
        <v>85.29</v>
      </c>
      <c r="F1128" s="116">
        <f t="shared" si="13"/>
        <v>-0.10023126248291801</v>
      </c>
      <c r="G1128" s="116">
        <v>0.30499999999999999</v>
      </c>
      <c r="H1128" s="400">
        <f>VLOOKUP(B1128,'PRPM WP2'!$A1:$H1138,5,FALSE)</f>
        <v>2.55833333333333E-3</v>
      </c>
      <c r="I1128" s="400">
        <f t="shared" si="12"/>
        <v>-0.10278959581625134</v>
      </c>
      <c r="J1128" s="399">
        <f t="shared" si="14"/>
        <v>43770</v>
      </c>
      <c r="K1128" s="5"/>
    </row>
    <row r="1129" spans="1:11" ht="14.5" customHeight="1" x14ac:dyDescent="0.15">
      <c r="A1129" s="5"/>
      <c r="B1129" s="399">
        <v>43800</v>
      </c>
      <c r="C1129" s="16" t="s">
        <v>3333</v>
      </c>
      <c r="D1129" s="16" t="s">
        <v>3334</v>
      </c>
      <c r="E1129" s="116">
        <v>86.64</v>
      </c>
      <c r="F1129" s="116">
        <f t="shared" si="13"/>
        <v>1.5828350334153994E-2</v>
      </c>
      <c r="G1129" s="116">
        <v>0</v>
      </c>
      <c r="H1129" s="400">
        <f>VLOOKUP(B1129,'PRPM WP2'!$A1:$H1138,5,FALSE)</f>
        <v>2.5083333333333299E-3</v>
      </c>
      <c r="I1129" s="400">
        <f t="shared" si="12"/>
        <v>1.3320017000820665E-2</v>
      </c>
      <c r="J1129" s="399">
        <f t="shared" si="14"/>
        <v>43800</v>
      </c>
      <c r="K1129" s="5"/>
    </row>
    <row r="1130" spans="1:11" ht="14.5" customHeight="1" x14ac:dyDescent="0.15">
      <c r="A1130" s="5"/>
      <c r="B1130" s="399">
        <v>43831</v>
      </c>
      <c r="C1130" s="16" t="s">
        <v>3333</v>
      </c>
      <c r="D1130" s="16" t="s">
        <v>3334</v>
      </c>
      <c r="E1130" s="116">
        <v>88.56</v>
      </c>
      <c r="F1130" s="116">
        <f t="shared" si="13"/>
        <v>2.2160664819944619E-2</v>
      </c>
      <c r="G1130" s="116">
        <v>0</v>
      </c>
      <c r="H1130" s="400">
        <f>VLOOKUP(B1130,'PRPM WP2'!$A1:$H1138,5,FALSE)</f>
        <v>2.3500000000000001E-3</v>
      </c>
      <c r="I1130" s="400">
        <f t="shared" si="12"/>
        <v>1.9810664819944618E-2</v>
      </c>
      <c r="J1130" s="399">
        <f t="shared" si="14"/>
        <v>43831</v>
      </c>
      <c r="K1130" s="5"/>
    </row>
    <row r="1131" spans="1:11" ht="14.5" customHeight="1" x14ac:dyDescent="0.15">
      <c r="A1131" s="5"/>
      <c r="B1131" s="399">
        <v>43862</v>
      </c>
      <c r="C1131" s="16" t="s">
        <v>3333</v>
      </c>
      <c r="D1131" s="16" t="s">
        <v>3334</v>
      </c>
      <c r="E1131" s="116">
        <v>76.59</v>
      </c>
      <c r="F1131" s="116">
        <f t="shared" si="13"/>
        <v>-0.13171860885275516</v>
      </c>
      <c r="G1131" s="116">
        <v>0.30499999999999999</v>
      </c>
      <c r="H1131" s="400">
        <f>VLOOKUP(B1131,'PRPM WP2'!$A1:$H1138,5,FALSE)</f>
        <v>2.4499999999999999E-3</v>
      </c>
      <c r="I1131" s="400">
        <f t="shared" si="12"/>
        <v>-0.13416860885275517</v>
      </c>
      <c r="J1131" s="399">
        <f t="shared" si="14"/>
        <v>43862</v>
      </c>
      <c r="K1131" s="5"/>
    </row>
    <row r="1132" spans="1:11" ht="14.5" customHeight="1" x14ac:dyDescent="0.15">
      <c r="A1132" s="5"/>
      <c r="B1132" s="399">
        <v>43891</v>
      </c>
      <c r="C1132" s="16" t="s">
        <v>3333</v>
      </c>
      <c r="D1132" s="16" t="s">
        <v>3334</v>
      </c>
      <c r="E1132" s="116">
        <v>81.739999999999995</v>
      </c>
      <c r="F1132" s="116">
        <f t="shared" si="13"/>
        <v>6.7241154197675818E-2</v>
      </c>
      <c r="G1132" s="116">
        <v>0</v>
      </c>
      <c r="H1132" s="400">
        <f>VLOOKUP(B1132,'PRPM WP2'!$A1:$H1138,5,FALSE)</f>
        <v>2.31666666666667E-3</v>
      </c>
      <c r="I1132" s="400">
        <f t="shared" si="12"/>
        <v>6.4924487531009142E-2</v>
      </c>
      <c r="J1132" s="399">
        <f t="shared" si="14"/>
        <v>43891</v>
      </c>
      <c r="K1132" s="5"/>
    </row>
    <row r="1133" spans="1:11" ht="14.5" customHeight="1" x14ac:dyDescent="0.15">
      <c r="A1133" s="5"/>
      <c r="B1133" s="399">
        <v>43922</v>
      </c>
      <c r="C1133" s="16" t="s">
        <v>3333</v>
      </c>
      <c r="D1133" s="16" t="s">
        <v>3334</v>
      </c>
      <c r="E1133" s="116">
        <v>79.37</v>
      </c>
      <c r="F1133" s="116">
        <f t="shared" si="13"/>
        <v>-2.8994372400293497E-2</v>
      </c>
      <c r="G1133" s="116">
        <v>0</v>
      </c>
      <c r="H1133" s="400">
        <f>VLOOKUP(B1133,'PRPM WP2'!$A1:$H1138,5,FALSE)</f>
        <v>2.0249999999999999E-3</v>
      </c>
      <c r="I1133" s="400">
        <f t="shared" si="12"/>
        <v>-3.1019372400293496E-2</v>
      </c>
      <c r="J1133" s="399">
        <f t="shared" si="14"/>
        <v>43922</v>
      </c>
      <c r="K1133" s="5"/>
    </row>
    <row r="1134" spans="1:11" ht="14.5" customHeight="1" x14ac:dyDescent="0.15">
      <c r="A1134" s="5"/>
      <c r="B1134" s="399">
        <v>43952</v>
      </c>
      <c r="C1134" s="16" t="s">
        <v>3333</v>
      </c>
      <c r="D1134" s="16" t="s">
        <v>3334</v>
      </c>
      <c r="E1134" s="116">
        <v>82.01</v>
      </c>
      <c r="F1134" s="116">
        <f t="shared" si="13"/>
        <v>3.7104699508630469E-2</v>
      </c>
      <c r="G1134" s="116">
        <v>0.30499999999999999</v>
      </c>
      <c r="H1134" s="400">
        <f>VLOOKUP(B1134,'PRPM WP2'!$A1:$H1138,5,FALSE)</f>
        <v>2.075E-3</v>
      </c>
      <c r="I1134" s="400">
        <f t="shared" si="12"/>
        <v>3.5029699508630469E-2</v>
      </c>
      <c r="J1134" s="399">
        <f t="shared" si="14"/>
        <v>43952</v>
      </c>
      <c r="K1134" s="5"/>
    </row>
    <row r="1135" spans="1:11" ht="14.5" customHeight="1" x14ac:dyDescent="0.15">
      <c r="A1135" s="5"/>
      <c r="B1135" s="399">
        <v>43983</v>
      </c>
      <c r="C1135" s="16" t="s">
        <v>3333</v>
      </c>
      <c r="D1135" s="16" t="s">
        <v>3334</v>
      </c>
      <c r="E1135" s="116">
        <v>78.63</v>
      </c>
      <c r="F1135" s="116">
        <f t="shared" si="13"/>
        <v>-4.1214486038288131E-2</v>
      </c>
      <c r="G1135" s="116">
        <v>0</v>
      </c>
      <c r="H1135" s="400">
        <f>VLOOKUP(B1135,'PRPM WP2'!$A1:$H1138,5,FALSE)</f>
        <v>2.0083333333333299E-3</v>
      </c>
      <c r="I1135" s="400">
        <f t="shared" si="12"/>
        <v>-4.3222819371621458E-2</v>
      </c>
      <c r="J1135" s="399">
        <f t="shared" si="14"/>
        <v>43983</v>
      </c>
      <c r="K1135" s="5"/>
    </row>
    <row r="1136" spans="1:11" ht="14.5" customHeight="1" x14ac:dyDescent="0.15">
      <c r="A1136" s="5"/>
      <c r="B1136" s="399">
        <v>44013</v>
      </c>
      <c r="C1136" s="16" t="s">
        <v>3333</v>
      </c>
      <c r="D1136" s="16" t="s">
        <v>3334</v>
      </c>
      <c r="E1136" s="116">
        <v>76.88</v>
      </c>
      <c r="F1136" s="116">
        <f t="shared" si="13"/>
        <v>-2.2256136334732293E-2</v>
      </c>
      <c r="G1136" s="116">
        <v>0</v>
      </c>
      <c r="H1136" s="400">
        <f>VLOOKUP(B1136,'PRPM WP2'!$A1:$H1138,5,FALSE)</f>
        <v>1.6916666666666701E-3</v>
      </c>
      <c r="I1136" s="400">
        <f t="shared" si="12"/>
        <v>-2.3947803001398964E-2</v>
      </c>
      <c r="J1136" s="399">
        <f t="shared" si="14"/>
        <v>44013</v>
      </c>
      <c r="K1136" s="5"/>
    </row>
    <row r="1137" spans="1:11" ht="14.5" customHeight="1" x14ac:dyDescent="0.15">
      <c r="A1137" s="5"/>
      <c r="B1137" s="399">
        <v>44044</v>
      </c>
      <c r="C1137" s="16" t="s">
        <v>3333</v>
      </c>
      <c r="D1137" s="16" t="s">
        <v>3334</v>
      </c>
      <c r="E1137" s="116">
        <v>76.08</v>
      </c>
      <c r="F1137" s="116">
        <f t="shared" si="13"/>
        <v>-6.048387096774157E-3</v>
      </c>
      <c r="G1137" s="116">
        <v>0.33500000000000002</v>
      </c>
      <c r="H1137" s="400">
        <f>VLOOKUP(B1137,'PRPM WP2'!$A1:$H1138,5,FALSE)</f>
        <v>2.0166666666666701E-3</v>
      </c>
      <c r="I1137" s="400">
        <f t="shared" si="12"/>
        <v>-8.065053763440827E-3</v>
      </c>
      <c r="J1137" s="399">
        <f t="shared" si="14"/>
        <v>44044</v>
      </c>
      <c r="K1137" s="5"/>
    </row>
  </sheetData>
  <pageMargins left="0.7" right="0.7" top="0.75" bottom="0.75" header="0.3" footer="0.3"/>
  <pageSetup scale="80" orientation="portrait"/>
  <headerFooter>
    <oddFooter>&amp;C&amp;"Helvetica Neue,Regular"&amp;12&amp;K000000&amp;P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1137"/>
  <sheetViews>
    <sheetView showGridLines="0" workbookViewId="0"/>
  </sheetViews>
  <sheetFormatPr baseColWidth="10" defaultColWidth="10.33203125" defaultRowHeight="14.25" customHeight="1" x14ac:dyDescent="0.15"/>
  <cols>
    <col min="1" max="1" width="9.5" style="439" customWidth="1"/>
    <col min="2" max="2" width="11.33203125" style="439" customWidth="1"/>
    <col min="3" max="3" width="33.83203125" style="439" customWidth="1"/>
    <col min="4" max="4" width="11.1640625" style="439" customWidth="1"/>
    <col min="5" max="5" width="8.83203125" style="439" customWidth="1"/>
    <col min="6" max="6" width="9.83203125" style="439" customWidth="1"/>
    <col min="7" max="7" width="11" style="439" customWidth="1"/>
    <col min="8" max="9" width="10.5" style="439" customWidth="1"/>
    <col min="10" max="10" width="10.83203125" style="439" customWidth="1"/>
    <col min="11" max="11" width="10.33203125" style="439" customWidth="1"/>
    <col min="12" max="16384" width="10.33203125" style="439"/>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5"/>
      <c r="D2" s="5"/>
      <c r="E2" s="5"/>
      <c r="F2" s="5"/>
      <c r="G2" s="5"/>
      <c r="H2" s="111">
        <v>3.0999999999999999E-3</v>
      </c>
      <c r="I2" s="111"/>
      <c r="J2" s="399">
        <v>9498</v>
      </c>
    </row>
    <row r="3" spans="1:10" ht="14.5" customHeight="1" x14ac:dyDescent="0.15">
      <c r="A3" s="5"/>
      <c r="B3" s="399">
        <v>9529</v>
      </c>
      <c r="C3" s="5"/>
      <c r="D3" s="5"/>
      <c r="E3" s="5"/>
      <c r="F3" s="5"/>
      <c r="G3" s="5"/>
      <c r="H3" s="111">
        <v>2.8E-3</v>
      </c>
      <c r="I3" s="111"/>
      <c r="J3" s="399">
        <v>9529</v>
      </c>
    </row>
    <row r="4" spans="1:10" ht="14.5" customHeight="1" x14ac:dyDescent="0.15">
      <c r="A4" s="5"/>
      <c r="B4" s="399">
        <v>9557</v>
      </c>
      <c r="C4" s="5"/>
      <c r="D4" s="5"/>
      <c r="E4" s="5"/>
      <c r="F4" s="5"/>
      <c r="G4" s="5"/>
      <c r="H4" s="111">
        <v>3.2000000000000002E-3</v>
      </c>
      <c r="I4" s="111"/>
      <c r="J4" s="399">
        <v>9557</v>
      </c>
    </row>
    <row r="5" spans="1:10" ht="14.5" customHeight="1" x14ac:dyDescent="0.15">
      <c r="A5" s="5"/>
      <c r="B5" s="399">
        <v>9588</v>
      </c>
      <c r="C5" s="5"/>
      <c r="D5" s="5"/>
      <c r="E5" s="5"/>
      <c r="F5" s="5"/>
      <c r="G5" s="5"/>
      <c r="H5" s="111">
        <v>3.0000000000000001E-3</v>
      </c>
      <c r="I5" s="111"/>
      <c r="J5" s="399">
        <v>9588</v>
      </c>
    </row>
    <row r="6" spans="1:10" ht="14.5" customHeight="1" x14ac:dyDescent="0.15">
      <c r="A6" s="5"/>
      <c r="B6" s="399">
        <v>9618</v>
      </c>
      <c r="C6" s="5"/>
      <c r="D6" s="5"/>
      <c r="E6" s="5"/>
      <c r="F6" s="5"/>
      <c r="G6" s="5"/>
      <c r="H6" s="111">
        <v>2.8E-3</v>
      </c>
      <c r="I6" s="111"/>
      <c r="J6" s="399">
        <v>9618</v>
      </c>
    </row>
    <row r="7" spans="1:10" ht="14.5" customHeight="1" x14ac:dyDescent="0.15">
      <c r="A7" s="5"/>
      <c r="B7" s="399">
        <v>9649</v>
      </c>
      <c r="C7" s="5"/>
      <c r="D7" s="5"/>
      <c r="E7" s="5"/>
      <c r="F7" s="5"/>
      <c r="G7" s="5"/>
      <c r="H7" s="111">
        <v>3.3E-3</v>
      </c>
      <c r="I7" s="111"/>
      <c r="J7" s="399">
        <v>9649</v>
      </c>
    </row>
    <row r="8" spans="1:10" ht="14.5" customHeight="1" x14ac:dyDescent="0.15">
      <c r="A8" s="5"/>
      <c r="B8" s="399">
        <v>9679</v>
      </c>
      <c r="C8" s="5"/>
      <c r="D8" s="5"/>
      <c r="E8" s="5"/>
      <c r="F8" s="5"/>
      <c r="G8" s="5"/>
      <c r="H8" s="111">
        <v>3.0999999999999999E-3</v>
      </c>
      <c r="I8" s="111"/>
      <c r="J8" s="399">
        <v>9679</v>
      </c>
    </row>
    <row r="9" spans="1:10" ht="14.5" customHeight="1" x14ac:dyDescent="0.15">
      <c r="A9" s="5"/>
      <c r="B9" s="399">
        <v>9710</v>
      </c>
      <c r="C9" s="5"/>
      <c r="D9" s="5"/>
      <c r="E9" s="5"/>
      <c r="F9" s="5"/>
      <c r="G9" s="5"/>
      <c r="H9" s="111">
        <v>3.0999999999999999E-3</v>
      </c>
      <c r="I9" s="111"/>
      <c r="J9" s="399">
        <v>9710</v>
      </c>
    </row>
    <row r="10" spans="1:10" ht="14.5" customHeight="1" x14ac:dyDescent="0.15">
      <c r="A10" s="5"/>
      <c r="B10" s="399">
        <v>9741</v>
      </c>
      <c r="C10" s="5"/>
      <c r="D10" s="5"/>
      <c r="E10" s="5"/>
      <c r="F10" s="5"/>
      <c r="G10" s="5"/>
      <c r="H10" s="111">
        <v>3.0000000000000001E-3</v>
      </c>
      <c r="I10" s="111"/>
      <c r="J10" s="399">
        <v>9741</v>
      </c>
    </row>
    <row r="11" spans="1:10" ht="14.5" customHeight="1" x14ac:dyDescent="0.15">
      <c r="A11" s="5"/>
      <c r="B11" s="399">
        <v>9771</v>
      </c>
      <c r="C11" s="5"/>
      <c r="D11" s="5"/>
      <c r="E11" s="5"/>
      <c r="F11" s="5"/>
      <c r="G11" s="5"/>
      <c r="H11" s="111">
        <v>3.0000000000000001E-3</v>
      </c>
      <c r="I11" s="111"/>
      <c r="J11" s="399">
        <v>9771</v>
      </c>
    </row>
    <row r="12" spans="1:10" ht="14.5" customHeight="1" x14ac:dyDescent="0.15">
      <c r="A12" s="5"/>
      <c r="B12" s="399">
        <v>9802</v>
      </c>
      <c r="C12" s="5"/>
      <c r="D12" s="5"/>
      <c r="E12" s="5"/>
      <c r="F12" s="5"/>
      <c r="G12" s="5"/>
      <c r="H12" s="111">
        <v>3.0999999999999999E-3</v>
      </c>
      <c r="I12" s="111"/>
      <c r="J12" s="399">
        <v>9802</v>
      </c>
    </row>
    <row r="13" spans="1:10" ht="14.5" customHeight="1" x14ac:dyDescent="0.15">
      <c r="A13" s="5"/>
      <c r="B13" s="399">
        <v>9832</v>
      </c>
      <c r="C13" s="5"/>
      <c r="D13" s="5"/>
      <c r="E13" s="5"/>
      <c r="F13" s="5"/>
      <c r="G13" s="5"/>
      <c r="H13" s="111">
        <v>3.0000000000000001E-3</v>
      </c>
      <c r="I13" s="111"/>
      <c r="J13" s="399">
        <v>9832</v>
      </c>
    </row>
    <row r="14" spans="1:10" ht="14.5" customHeight="1" x14ac:dyDescent="0.15">
      <c r="A14" s="5"/>
      <c r="B14" s="399">
        <v>9863</v>
      </c>
      <c r="C14" s="5"/>
      <c r="D14" s="5"/>
      <c r="E14" s="5"/>
      <c r="F14" s="5"/>
      <c r="G14" s="5"/>
      <c r="H14" s="111">
        <v>3.0000000000000001E-3</v>
      </c>
      <c r="I14" s="111"/>
      <c r="J14" s="399">
        <v>9863</v>
      </c>
    </row>
    <row r="15" spans="1:10" ht="14.5" customHeight="1" x14ac:dyDescent="0.15">
      <c r="A15" s="5"/>
      <c r="B15" s="399">
        <v>9894</v>
      </c>
      <c r="C15" s="5"/>
      <c r="D15" s="5"/>
      <c r="E15" s="5"/>
      <c r="F15" s="5"/>
      <c r="G15" s="5"/>
      <c r="H15" s="111">
        <v>2.7000000000000001E-3</v>
      </c>
      <c r="I15" s="111"/>
      <c r="J15" s="399">
        <v>9894</v>
      </c>
    </row>
    <row r="16" spans="1:10" ht="14.5" customHeight="1" x14ac:dyDescent="0.15">
      <c r="A16" s="5"/>
      <c r="B16" s="399">
        <v>9922</v>
      </c>
      <c r="C16" s="5"/>
      <c r="D16" s="5"/>
      <c r="E16" s="5"/>
      <c r="F16" s="5"/>
      <c r="G16" s="5"/>
      <c r="H16" s="111">
        <v>2.8999999999999998E-3</v>
      </c>
      <c r="I16" s="111"/>
      <c r="J16" s="399">
        <v>9922</v>
      </c>
    </row>
    <row r="17" spans="1:10" ht="14.5" customHeight="1" x14ac:dyDescent="0.15">
      <c r="A17" s="5"/>
      <c r="B17" s="399">
        <v>9953</v>
      </c>
      <c r="C17" s="5"/>
      <c r="D17" s="5"/>
      <c r="E17" s="5"/>
      <c r="F17" s="5"/>
      <c r="G17" s="5"/>
      <c r="H17" s="111">
        <v>2.7000000000000001E-3</v>
      </c>
      <c r="I17" s="111"/>
      <c r="J17" s="399">
        <v>9953</v>
      </c>
    </row>
    <row r="18" spans="1:10" ht="14.5" customHeight="1" x14ac:dyDescent="0.15">
      <c r="A18" s="5"/>
      <c r="B18" s="399">
        <v>9983</v>
      </c>
      <c r="C18" s="5"/>
      <c r="D18" s="5"/>
      <c r="E18" s="5"/>
      <c r="F18" s="5"/>
      <c r="G18" s="5"/>
      <c r="H18" s="111">
        <v>2.8E-3</v>
      </c>
      <c r="I18" s="111"/>
      <c r="J18" s="399">
        <v>9983</v>
      </c>
    </row>
    <row r="19" spans="1:10" ht="14.5" customHeight="1" x14ac:dyDescent="0.15">
      <c r="A19" s="5"/>
      <c r="B19" s="399">
        <v>10014</v>
      </c>
      <c r="C19" s="5"/>
      <c r="D19" s="5"/>
      <c r="E19" s="5"/>
      <c r="F19" s="5"/>
      <c r="G19" s="5"/>
      <c r="H19" s="111">
        <v>2.7000000000000001E-3</v>
      </c>
      <c r="I19" s="111"/>
      <c r="J19" s="399">
        <v>10014</v>
      </c>
    </row>
    <row r="20" spans="1:10" ht="14.5" customHeight="1" x14ac:dyDescent="0.15">
      <c r="A20" s="5"/>
      <c r="B20" s="399">
        <v>10044</v>
      </c>
      <c r="C20" s="5"/>
      <c r="D20" s="5"/>
      <c r="E20" s="5"/>
      <c r="F20" s="5"/>
      <c r="G20" s="5"/>
      <c r="H20" s="111">
        <v>2.7000000000000001E-3</v>
      </c>
      <c r="I20" s="111"/>
      <c r="J20" s="399">
        <v>10044</v>
      </c>
    </row>
    <row r="21" spans="1:10" ht="14.5" customHeight="1" x14ac:dyDescent="0.15">
      <c r="A21" s="5"/>
      <c r="B21" s="399">
        <v>10075</v>
      </c>
      <c r="C21" s="5"/>
      <c r="D21" s="5"/>
      <c r="E21" s="5"/>
      <c r="F21" s="5"/>
      <c r="G21" s="5"/>
      <c r="H21" s="111">
        <v>2.8999999999999998E-3</v>
      </c>
      <c r="I21" s="111"/>
      <c r="J21" s="399">
        <v>10075</v>
      </c>
    </row>
    <row r="22" spans="1:10" ht="14.5" customHeight="1" x14ac:dyDescent="0.15">
      <c r="A22" s="5"/>
      <c r="B22" s="399">
        <v>10106</v>
      </c>
      <c r="C22" s="5"/>
      <c r="D22" s="5"/>
      <c r="E22" s="5"/>
      <c r="F22" s="5"/>
      <c r="G22" s="5"/>
      <c r="H22" s="111">
        <v>2.7000000000000001E-3</v>
      </c>
      <c r="I22" s="111"/>
      <c r="J22" s="399">
        <v>10106</v>
      </c>
    </row>
    <row r="23" spans="1:10" ht="14.5" customHeight="1" x14ac:dyDescent="0.15">
      <c r="A23" s="5"/>
      <c r="B23" s="399">
        <v>10136</v>
      </c>
      <c r="C23" s="5"/>
      <c r="D23" s="5"/>
      <c r="E23" s="5"/>
      <c r="F23" s="5"/>
      <c r="G23" s="5"/>
      <c r="H23" s="111">
        <v>2.8E-3</v>
      </c>
      <c r="I23" s="111"/>
      <c r="J23" s="399">
        <v>10136</v>
      </c>
    </row>
    <row r="24" spans="1:10" ht="14.5" customHeight="1" x14ac:dyDescent="0.15">
      <c r="A24" s="5"/>
      <c r="B24" s="399">
        <v>10167</v>
      </c>
      <c r="C24" s="5"/>
      <c r="D24" s="5"/>
      <c r="E24" s="5"/>
      <c r="F24" s="5"/>
      <c r="G24" s="5"/>
      <c r="H24" s="111">
        <v>2.7000000000000001E-3</v>
      </c>
      <c r="I24" s="111"/>
      <c r="J24" s="399">
        <v>10167</v>
      </c>
    </row>
    <row r="25" spans="1:10" ht="14.5" customHeight="1" x14ac:dyDescent="0.15">
      <c r="A25" s="5"/>
      <c r="B25" s="399">
        <v>10197</v>
      </c>
      <c r="C25" s="5"/>
      <c r="D25" s="5"/>
      <c r="E25" s="5"/>
      <c r="F25" s="5"/>
      <c r="G25" s="5"/>
      <c r="H25" s="111">
        <v>2.7000000000000001E-3</v>
      </c>
      <c r="I25" s="111"/>
      <c r="J25" s="399">
        <v>10197</v>
      </c>
    </row>
    <row r="26" spans="1:10" ht="14.5" customHeight="1" x14ac:dyDescent="0.15">
      <c r="A26" s="5"/>
      <c r="B26" s="399">
        <v>10228</v>
      </c>
      <c r="C26" s="5"/>
      <c r="D26" s="5"/>
      <c r="E26" s="5"/>
      <c r="F26" s="5"/>
      <c r="G26" s="5"/>
      <c r="H26" s="111">
        <v>2.7000000000000001E-3</v>
      </c>
      <c r="I26" s="111"/>
      <c r="J26" s="399">
        <v>10228</v>
      </c>
    </row>
    <row r="27" spans="1:10" ht="14.5" customHeight="1" x14ac:dyDescent="0.15">
      <c r="A27" s="5"/>
      <c r="B27" s="399">
        <v>10259</v>
      </c>
      <c r="C27" s="5"/>
      <c r="D27" s="5"/>
      <c r="E27" s="5"/>
      <c r="F27" s="5"/>
      <c r="G27" s="5"/>
      <c r="H27" s="111">
        <v>2.5000000000000001E-3</v>
      </c>
      <c r="I27" s="111"/>
      <c r="J27" s="399">
        <v>10259</v>
      </c>
    </row>
    <row r="28" spans="1:10" ht="14.5" customHeight="1" x14ac:dyDescent="0.15">
      <c r="A28" s="5"/>
      <c r="B28" s="399">
        <v>10288</v>
      </c>
      <c r="C28" s="5"/>
      <c r="D28" s="5"/>
      <c r="E28" s="5"/>
      <c r="F28" s="5"/>
      <c r="G28" s="5"/>
      <c r="H28" s="111">
        <v>2.7000000000000001E-3</v>
      </c>
      <c r="I28" s="111"/>
      <c r="J28" s="399">
        <v>10288</v>
      </c>
    </row>
    <row r="29" spans="1:10" ht="14.5" customHeight="1" x14ac:dyDescent="0.15">
      <c r="A29" s="5"/>
      <c r="B29" s="399">
        <v>10319</v>
      </c>
      <c r="C29" s="5"/>
      <c r="D29" s="5"/>
      <c r="E29" s="5"/>
      <c r="F29" s="5"/>
      <c r="G29" s="5"/>
      <c r="H29" s="111">
        <v>2.5999999999999999E-3</v>
      </c>
      <c r="I29" s="111"/>
      <c r="J29" s="399">
        <v>10319</v>
      </c>
    </row>
    <row r="30" spans="1:10" ht="14.5" customHeight="1" x14ac:dyDescent="0.15">
      <c r="A30" s="5"/>
      <c r="B30" s="399">
        <v>10349</v>
      </c>
      <c r="C30" s="5"/>
      <c r="D30" s="5"/>
      <c r="E30" s="5"/>
      <c r="F30" s="5"/>
      <c r="G30" s="5"/>
      <c r="H30" s="111">
        <v>2.7000000000000001E-3</v>
      </c>
      <c r="I30" s="111"/>
      <c r="J30" s="399">
        <v>10349</v>
      </c>
    </row>
    <row r="31" spans="1:10" ht="14.5" customHeight="1" x14ac:dyDescent="0.15">
      <c r="A31" s="5"/>
      <c r="B31" s="399">
        <v>10380</v>
      </c>
      <c r="C31" s="5"/>
      <c r="D31" s="5"/>
      <c r="E31" s="5"/>
      <c r="F31" s="5"/>
      <c r="G31" s="5"/>
      <c r="H31" s="111">
        <v>2.7000000000000001E-3</v>
      </c>
      <c r="I31" s="111"/>
      <c r="J31" s="399">
        <v>10380</v>
      </c>
    </row>
    <row r="32" spans="1:10" ht="14.5" customHeight="1" x14ac:dyDescent="0.15">
      <c r="A32" s="5"/>
      <c r="B32" s="399">
        <v>10410</v>
      </c>
      <c r="C32" s="5"/>
      <c r="D32" s="5"/>
      <c r="E32" s="5"/>
      <c r="F32" s="5"/>
      <c r="G32" s="5"/>
      <c r="H32" s="111">
        <v>2.7000000000000001E-3</v>
      </c>
      <c r="I32" s="111"/>
      <c r="J32" s="399">
        <v>10410</v>
      </c>
    </row>
    <row r="33" spans="1:10" ht="14.5" customHeight="1" x14ac:dyDescent="0.15">
      <c r="A33" s="5"/>
      <c r="B33" s="399">
        <v>10441</v>
      </c>
      <c r="C33" s="5"/>
      <c r="D33" s="5"/>
      <c r="E33" s="5"/>
      <c r="F33" s="5"/>
      <c r="G33" s="5"/>
      <c r="H33" s="111">
        <v>2.8999999999999998E-3</v>
      </c>
      <c r="I33" s="111"/>
      <c r="J33" s="399">
        <v>10441</v>
      </c>
    </row>
    <row r="34" spans="1:10" ht="14.5" customHeight="1" x14ac:dyDescent="0.15">
      <c r="A34" s="5"/>
      <c r="B34" s="399">
        <v>10472</v>
      </c>
      <c r="C34" s="5"/>
      <c r="D34" s="5"/>
      <c r="E34" s="5"/>
      <c r="F34" s="5"/>
      <c r="G34" s="5"/>
      <c r="H34" s="111">
        <v>2.7000000000000001E-3</v>
      </c>
      <c r="I34" s="111"/>
      <c r="J34" s="399">
        <v>10472</v>
      </c>
    </row>
    <row r="35" spans="1:10" ht="14.5" customHeight="1" x14ac:dyDescent="0.15">
      <c r="A35" s="5"/>
      <c r="B35" s="399">
        <v>10502</v>
      </c>
      <c r="C35" s="5"/>
      <c r="D35" s="5"/>
      <c r="E35" s="5"/>
      <c r="F35" s="5"/>
      <c r="G35" s="5"/>
      <c r="H35" s="111">
        <v>3.0000000000000001E-3</v>
      </c>
      <c r="I35" s="111"/>
      <c r="J35" s="399">
        <v>10502</v>
      </c>
    </row>
    <row r="36" spans="1:10" ht="14.5" customHeight="1" x14ac:dyDescent="0.15">
      <c r="A36" s="5"/>
      <c r="B36" s="399">
        <v>10533</v>
      </c>
      <c r="C36" s="5"/>
      <c r="D36" s="5"/>
      <c r="E36" s="5"/>
      <c r="F36" s="5"/>
      <c r="G36" s="5"/>
      <c r="H36" s="111">
        <v>2.7000000000000001E-3</v>
      </c>
      <c r="I36" s="111"/>
      <c r="J36" s="399">
        <v>10533</v>
      </c>
    </row>
    <row r="37" spans="1:10" ht="14.5" customHeight="1" x14ac:dyDescent="0.15">
      <c r="A37" s="5"/>
      <c r="B37" s="399">
        <v>10563</v>
      </c>
      <c r="C37" s="5"/>
      <c r="D37" s="5"/>
      <c r="E37" s="5"/>
      <c r="F37" s="5"/>
      <c r="G37" s="5"/>
      <c r="H37" s="111">
        <v>2.8999999999999998E-3</v>
      </c>
      <c r="I37" s="111"/>
      <c r="J37" s="399">
        <v>10563</v>
      </c>
    </row>
    <row r="38" spans="1:10" ht="14.5" customHeight="1" x14ac:dyDescent="0.15">
      <c r="A38" s="5"/>
      <c r="B38" s="399">
        <v>10594</v>
      </c>
      <c r="C38" s="5"/>
      <c r="D38" s="5"/>
      <c r="E38" s="5"/>
      <c r="F38" s="5"/>
      <c r="G38" s="5"/>
      <c r="H38" s="111">
        <v>2.8999999999999998E-3</v>
      </c>
      <c r="I38" s="111"/>
      <c r="J38" s="399">
        <v>10594</v>
      </c>
    </row>
    <row r="39" spans="1:10" ht="14.5" customHeight="1" x14ac:dyDescent="0.15">
      <c r="A39" s="5"/>
      <c r="B39" s="399">
        <v>10625</v>
      </c>
      <c r="C39" s="5"/>
      <c r="D39" s="5"/>
      <c r="E39" s="5"/>
      <c r="F39" s="5"/>
      <c r="G39" s="5"/>
      <c r="H39" s="111">
        <v>2.7000000000000001E-3</v>
      </c>
      <c r="I39" s="111"/>
      <c r="J39" s="399">
        <v>10625</v>
      </c>
    </row>
    <row r="40" spans="1:10" ht="14.5" customHeight="1" x14ac:dyDescent="0.15">
      <c r="A40" s="5"/>
      <c r="B40" s="399">
        <v>10653</v>
      </c>
      <c r="C40" s="5"/>
      <c r="D40" s="5"/>
      <c r="E40" s="5"/>
      <c r="F40" s="5"/>
      <c r="G40" s="5"/>
      <c r="H40" s="111">
        <v>2.8E-3</v>
      </c>
      <c r="I40" s="111"/>
      <c r="J40" s="399">
        <v>10653</v>
      </c>
    </row>
    <row r="41" spans="1:10" ht="14.5" customHeight="1" x14ac:dyDescent="0.15">
      <c r="A41" s="5"/>
      <c r="B41" s="399">
        <v>10684</v>
      </c>
      <c r="C41" s="5"/>
      <c r="D41" s="5"/>
      <c r="E41" s="5"/>
      <c r="F41" s="5"/>
      <c r="G41" s="5"/>
      <c r="H41" s="111">
        <v>3.3999999999999998E-3</v>
      </c>
      <c r="I41" s="111"/>
      <c r="J41" s="399">
        <v>10684</v>
      </c>
    </row>
    <row r="42" spans="1:10" ht="14.5" customHeight="1" x14ac:dyDescent="0.15">
      <c r="A42" s="5"/>
      <c r="B42" s="399">
        <v>10714</v>
      </c>
      <c r="C42" s="5"/>
      <c r="D42" s="5"/>
      <c r="E42" s="5"/>
      <c r="F42" s="5"/>
      <c r="G42" s="5"/>
      <c r="H42" s="111">
        <v>3.0000000000000001E-3</v>
      </c>
      <c r="I42" s="111"/>
      <c r="J42" s="399">
        <v>10714</v>
      </c>
    </row>
    <row r="43" spans="1:10" ht="14.5" customHeight="1" x14ac:dyDescent="0.15">
      <c r="A43" s="5"/>
      <c r="B43" s="399">
        <v>10745</v>
      </c>
      <c r="C43" s="5"/>
      <c r="D43" s="5"/>
      <c r="E43" s="5"/>
      <c r="F43" s="5"/>
      <c r="G43" s="5"/>
      <c r="H43" s="111">
        <v>2.8999999999999998E-3</v>
      </c>
      <c r="I43" s="111"/>
      <c r="J43" s="399">
        <v>10745</v>
      </c>
    </row>
    <row r="44" spans="1:10" ht="14.5" customHeight="1" x14ac:dyDescent="0.15">
      <c r="A44" s="5"/>
      <c r="B44" s="399">
        <v>10775</v>
      </c>
      <c r="C44" s="5"/>
      <c r="D44" s="5"/>
      <c r="E44" s="5"/>
      <c r="F44" s="5"/>
      <c r="G44" s="5"/>
      <c r="H44" s="111">
        <v>3.2000000000000002E-3</v>
      </c>
      <c r="I44" s="111"/>
      <c r="J44" s="399">
        <v>10775</v>
      </c>
    </row>
    <row r="45" spans="1:10" ht="14.5" customHeight="1" x14ac:dyDescent="0.15">
      <c r="A45" s="5"/>
      <c r="B45" s="399">
        <v>10806</v>
      </c>
      <c r="C45" s="5"/>
      <c r="D45" s="5"/>
      <c r="E45" s="5"/>
      <c r="F45" s="5"/>
      <c r="G45" s="5"/>
      <c r="H45" s="111">
        <v>3.0000000000000001E-3</v>
      </c>
      <c r="I45" s="111"/>
      <c r="J45" s="399">
        <v>10806</v>
      </c>
    </row>
    <row r="46" spans="1:10" ht="14.5" customHeight="1" x14ac:dyDescent="0.15">
      <c r="A46" s="5"/>
      <c r="B46" s="399">
        <v>10837</v>
      </c>
      <c r="C46" s="5"/>
      <c r="D46" s="5"/>
      <c r="E46" s="5"/>
      <c r="F46" s="5"/>
      <c r="G46" s="5"/>
      <c r="H46" s="111">
        <v>3.2000000000000002E-3</v>
      </c>
      <c r="I46" s="111"/>
      <c r="J46" s="399">
        <v>10837</v>
      </c>
    </row>
    <row r="47" spans="1:10" ht="14.5" customHeight="1" x14ac:dyDescent="0.15">
      <c r="A47" s="5"/>
      <c r="B47" s="399">
        <v>10867</v>
      </c>
      <c r="C47" s="5"/>
      <c r="D47" s="5"/>
      <c r="E47" s="5"/>
      <c r="F47" s="5"/>
      <c r="G47" s="5"/>
      <c r="H47" s="111">
        <v>3.0999999999999999E-3</v>
      </c>
      <c r="I47" s="111"/>
      <c r="J47" s="399">
        <v>10867</v>
      </c>
    </row>
    <row r="48" spans="1:10" ht="14.5" customHeight="1" x14ac:dyDescent="0.15">
      <c r="A48" s="5"/>
      <c r="B48" s="399">
        <v>10898</v>
      </c>
      <c r="C48" s="5"/>
      <c r="D48" s="5"/>
      <c r="E48" s="5"/>
      <c r="F48" s="5"/>
      <c r="G48" s="5"/>
      <c r="H48" s="111">
        <v>2.5999999999999999E-3</v>
      </c>
      <c r="I48" s="111"/>
      <c r="J48" s="399">
        <v>10898</v>
      </c>
    </row>
    <row r="49" spans="1:10" ht="14.5" customHeight="1" x14ac:dyDescent="0.15">
      <c r="A49" s="5"/>
      <c r="B49" s="399">
        <v>10928</v>
      </c>
      <c r="C49" s="5"/>
      <c r="D49" s="5"/>
      <c r="E49" s="5"/>
      <c r="F49" s="5"/>
      <c r="G49" s="5"/>
      <c r="H49" s="111">
        <v>3.0999999999999999E-3</v>
      </c>
      <c r="I49" s="111"/>
      <c r="J49" s="399">
        <v>10928</v>
      </c>
    </row>
    <row r="50" spans="1:10" ht="14.5" customHeight="1" x14ac:dyDescent="0.15">
      <c r="A50" s="5"/>
      <c r="B50" s="399">
        <v>10959</v>
      </c>
      <c r="C50" s="5"/>
      <c r="D50" s="5"/>
      <c r="E50" s="5"/>
      <c r="F50" s="5"/>
      <c r="G50" s="5"/>
      <c r="H50" s="111">
        <v>2.8999999999999998E-3</v>
      </c>
      <c r="I50" s="111"/>
      <c r="J50" s="399">
        <v>10959</v>
      </c>
    </row>
    <row r="51" spans="1:10" ht="14.5" customHeight="1" x14ac:dyDescent="0.15">
      <c r="A51" s="5"/>
      <c r="B51" s="399">
        <v>10990</v>
      </c>
      <c r="C51" s="5"/>
      <c r="D51" s="5"/>
      <c r="E51" s="5"/>
      <c r="F51" s="5"/>
      <c r="G51" s="5"/>
      <c r="H51" s="111">
        <v>2.5999999999999999E-3</v>
      </c>
      <c r="I51" s="111"/>
      <c r="J51" s="399">
        <v>10990</v>
      </c>
    </row>
    <row r="52" spans="1:10" ht="14.5" customHeight="1" x14ac:dyDescent="0.15">
      <c r="A52" s="5"/>
      <c r="B52" s="399">
        <v>11018</v>
      </c>
      <c r="C52" s="5"/>
      <c r="D52" s="5"/>
      <c r="E52" s="5"/>
      <c r="F52" s="5"/>
      <c r="G52" s="5"/>
      <c r="H52" s="111">
        <v>2.8999999999999998E-3</v>
      </c>
      <c r="I52" s="111"/>
      <c r="J52" s="399">
        <v>11018</v>
      </c>
    </row>
    <row r="53" spans="1:10" ht="14.5" customHeight="1" x14ac:dyDescent="0.15">
      <c r="A53" s="5"/>
      <c r="B53" s="399">
        <v>11049</v>
      </c>
      <c r="C53" s="5"/>
      <c r="D53" s="5"/>
      <c r="E53" s="5"/>
      <c r="F53" s="5"/>
      <c r="G53" s="5"/>
      <c r="H53" s="111">
        <v>2.7000000000000001E-3</v>
      </c>
      <c r="I53" s="111"/>
      <c r="J53" s="399">
        <v>11049</v>
      </c>
    </row>
    <row r="54" spans="1:10" ht="14.5" customHeight="1" x14ac:dyDescent="0.15">
      <c r="A54" s="5"/>
      <c r="B54" s="399">
        <v>11079</v>
      </c>
      <c r="C54" s="5"/>
      <c r="D54" s="5"/>
      <c r="E54" s="5"/>
      <c r="F54" s="5"/>
      <c r="G54" s="5"/>
      <c r="H54" s="111">
        <v>2.7000000000000001E-3</v>
      </c>
      <c r="I54" s="111"/>
      <c r="J54" s="399">
        <v>11079</v>
      </c>
    </row>
    <row r="55" spans="1:10" ht="14.5" customHeight="1" x14ac:dyDescent="0.15">
      <c r="A55" s="5"/>
      <c r="B55" s="399">
        <v>11110</v>
      </c>
      <c r="C55" s="5"/>
      <c r="D55" s="5"/>
      <c r="E55" s="5"/>
      <c r="F55" s="5"/>
      <c r="G55" s="5"/>
      <c r="H55" s="111">
        <v>2.8999999999999998E-3</v>
      </c>
      <c r="I55" s="111"/>
      <c r="J55" s="399">
        <v>11110</v>
      </c>
    </row>
    <row r="56" spans="1:10" ht="14.5" customHeight="1" x14ac:dyDescent="0.15">
      <c r="A56" s="5"/>
      <c r="B56" s="399">
        <v>11140</v>
      </c>
      <c r="C56" s="5"/>
      <c r="D56" s="5"/>
      <c r="E56" s="5"/>
      <c r="F56" s="5"/>
      <c r="G56" s="5"/>
      <c r="H56" s="111">
        <v>2.8E-3</v>
      </c>
      <c r="I56" s="111"/>
      <c r="J56" s="399">
        <v>11140</v>
      </c>
    </row>
    <row r="57" spans="1:10" ht="14.5" customHeight="1" x14ac:dyDescent="0.15">
      <c r="A57" s="5"/>
      <c r="B57" s="399">
        <v>11171</v>
      </c>
      <c r="C57" s="5"/>
      <c r="D57" s="5"/>
      <c r="E57" s="5"/>
      <c r="F57" s="5"/>
      <c r="G57" s="5"/>
      <c r="H57" s="111">
        <v>2.5999999999999999E-3</v>
      </c>
      <c r="I57" s="111"/>
      <c r="J57" s="399">
        <v>11171</v>
      </c>
    </row>
    <row r="58" spans="1:10" ht="14.5" customHeight="1" x14ac:dyDescent="0.15">
      <c r="A58" s="5"/>
      <c r="B58" s="399">
        <v>11202</v>
      </c>
      <c r="C58" s="5"/>
      <c r="D58" s="5"/>
      <c r="E58" s="5"/>
      <c r="F58" s="5"/>
      <c r="G58" s="5"/>
      <c r="H58" s="111">
        <v>2.8999999999999998E-3</v>
      </c>
      <c r="I58" s="111"/>
      <c r="J58" s="399">
        <v>11202</v>
      </c>
    </row>
    <row r="59" spans="1:10" ht="14.5" customHeight="1" x14ac:dyDescent="0.15">
      <c r="A59" s="5"/>
      <c r="B59" s="399">
        <v>11232</v>
      </c>
      <c r="C59" s="5"/>
      <c r="D59" s="5"/>
      <c r="E59" s="5"/>
      <c r="F59" s="5"/>
      <c r="G59" s="5"/>
      <c r="H59" s="111">
        <v>2.7000000000000001E-3</v>
      </c>
      <c r="I59" s="111"/>
      <c r="J59" s="399">
        <v>11232</v>
      </c>
    </row>
    <row r="60" spans="1:10" ht="14.5" customHeight="1" x14ac:dyDescent="0.15">
      <c r="A60" s="5"/>
      <c r="B60" s="399">
        <v>11263</v>
      </c>
      <c r="C60" s="5"/>
      <c r="D60" s="5"/>
      <c r="E60" s="5"/>
      <c r="F60" s="5"/>
      <c r="G60" s="5"/>
      <c r="H60" s="111">
        <v>2.5999999999999999E-3</v>
      </c>
      <c r="I60" s="111"/>
      <c r="J60" s="399">
        <v>11263</v>
      </c>
    </row>
    <row r="61" spans="1:10" ht="14.5" customHeight="1" x14ac:dyDescent="0.15">
      <c r="A61" s="5"/>
      <c r="B61" s="399">
        <v>11293</v>
      </c>
      <c r="C61" s="5"/>
      <c r="D61" s="5"/>
      <c r="E61" s="5"/>
      <c r="F61" s="5"/>
      <c r="G61" s="5"/>
      <c r="H61" s="111">
        <v>2.8E-3</v>
      </c>
      <c r="I61" s="111"/>
      <c r="J61" s="399">
        <v>11293</v>
      </c>
    </row>
    <row r="62" spans="1:10" ht="14.5" customHeight="1" x14ac:dyDescent="0.15">
      <c r="A62" s="5"/>
      <c r="B62" s="399">
        <v>11324</v>
      </c>
      <c r="C62" s="5"/>
      <c r="D62" s="5"/>
      <c r="E62" s="5"/>
      <c r="F62" s="5"/>
      <c r="G62" s="5"/>
      <c r="H62" s="111">
        <v>2.8E-3</v>
      </c>
      <c r="I62" s="111"/>
      <c r="J62" s="399">
        <v>11324</v>
      </c>
    </row>
    <row r="63" spans="1:10" ht="14.5" customHeight="1" x14ac:dyDescent="0.15">
      <c r="A63" s="5"/>
      <c r="B63" s="399">
        <v>11355</v>
      </c>
      <c r="C63" s="5"/>
      <c r="D63" s="5"/>
      <c r="E63" s="5"/>
      <c r="F63" s="5"/>
      <c r="G63" s="5"/>
      <c r="H63" s="111">
        <v>2.5999999999999999E-3</v>
      </c>
      <c r="I63" s="111"/>
      <c r="J63" s="399">
        <v>11355</v>
      </c>
    </row>
    <row r="64" spans="1:10" ht="14.5" customHeight="1" x14ac:dyDescent="0.15">
      <c r="A64" s="5"/>
      <c r="B64" s="399">
        <v>11383</v>
      </c>
      <c r="C64" s="5"/>
      <c r="D64" s="5"/>
      <c r="E64" s="5"/>
      <c r="F64" s="5"/>
      <c r="G64" s="5"/>
      <c r="H64" s="111">
        <v>2.8999999999999998E-3</v>
      </c>
      <c r="I64" s="111"/>
      <c r="J64" s="399">
        <v>11383</v>
      </c>
    </row>
    <row r="65" spans="1:10" ht="14.5" customHeight="1" x14ac:dyDescent="0.15">
      <c r="A65" s="5"/>
      <c r="B65" s="399">
        <v>11414</v>
      </c>
      <c r="C65" s="5"/>
      <c r="D65" s="5"/>
      <c r="E65" s="5"/>
      <c r="F65" s="5"/>
      <c r="G65" s="5"/>
      <c r="H65" s="111">
        <v>2.7000000000000001E-3</v>
      </c>
      <c r="I65" s="111"/>
      <c r="J65" s="399">
        <v>11414</v>
      </c>
    </row>
    <row r="66" spans="1:10" ht="14.5" customHeight="1" x14ac:dyDescent="0.15">
      <c r="A66" s="5"/>
      <c r="B66" s="399">
        <v>11444</v>
      </c>
      <c r="C66" s="5"/>
      <c r="D66" s="5"/>
      <c r="E66" s="5"/>
      <c r="F66" s="5"/>
      <c r="G66" s="5"/>
      <c r="H66" s="111">
        <v>2.5999999999999999E-3</v>
      </c>
      <c r="I66" s="111"/>
      <c r="J66" s="399">
        <v>11444</v>
      </c>
    </row>
    <row r="67" spans="1:10" ht="14.5" customHeight="1" x14ac:dyDescent="0.15">
      <c r="A67" s="5"/>
      <c r="B67" s="399">
        <v>11475</v>
      </c>
      <c r="C67" s="5"/>
      <c r="D67" s="5"/>
      <c r="E67" s="5"/>
      <c r="F67" s="5"/>
      <c r="G67" s="5"/>
      <c r="H67" s="111">
        <v>2.8E-3</v>
      </c>
      <c r="I67" s="111"/>
      <c r="J67" s="399">
        <v>11475</v>
      </c>
    </row>
    <row r="68" spans="1:10" ht="14.5" customHeight="1" x14ac:dyDescent="0.15">
      <c r="A68" s="5"/>
      <c r="B68" s="399">
        <v>11505</v>
      </c>
      <c r="C68" s="5"/>
      <c r="D68" s="5"/>
      <c r="E68" s="5"/>
      <c r="F68" s="5"/>
      <c r="G68" s="5"/>
      <c r="H68" s="111">
        <v>2.7000000000000001E-3</v>
      </c>
      <c r="I68" s="111"/>
      <c r="J68" s="399">
        <v>11505</v>
      </c>
    </row>
    <row r="69" spans="1:10" ht="14.5" customHeight="1" x14ac:dyDescent="0.15">
      <c r="A69" s="5"/>
      <c r="B69" s="399">
        <v>11536</v>
      </c>
      <c r="C69" s="5"/>
      <c r="D69" s="5"/>
      <c r="E69" s="5"/>
      <c r="F69" s="5"/>
      <c r="G69" s="5"/>
      <c r="H69" s="111">
        <v>2.7000000000000001E-3</v>
      </c>
      <c r="I69" s="111"/>
      <c r="J69" s="399">
        <v>11536</v>
      </c>
    </row>
    <row r="70" spans="1:10" ht="14.5" customHeight="1" x14ac:dyDescent="0.15">
      <c r="A70" s="5"/>
      <c r="B70" s="399">
        <v>11567</v>
      </c>
      <c r="C70" s="5"/>
      <c r="D70" s="5"/>
      <c r="E70" s="5"/>
      <c r="F70" s="5"/>
      <c r="G70" s="5"/>
      <c r="H70" s="111">
        <v>2.7000000000000001E-3</v>
      </c>
      <c r="I70" s="111"/>
      <c r="J70" s="399">
        <v>11567</v>
      </c>
    </row>
    <row r="71" spans="1:10" ht="14.5" customHeight="1" x14ac:dyDescent="0.15">
      <c r="A71" s="5"/>
      <c r="B71" s="399">
        <v>11597</v>
      </c>
      <c r="C71" s="5"/>
      <c r="D71" s="5"/>
      <c r="E71" s="5"/>
      <c r="F71" s="5"/>
      <c r="G71" s="5"/>
      <c r="H71" s="111">
        <v>2.8999999999999998E-3</v>
      </c>
      <c r="I71" s="111"/>
      <c r="J71" s="399">
        <v>11597</v>
      </c>
    </row>
    <row r="72" spans="1:10" ht="14.5" customHeight="1" x14ac:dyDescent="0.15">
      <c r="A72" s="5"/>
      <c r="B72" s="399">
        <v>11628</v>
      </c>
      <c r="C72" s="5"/>
      <c r="D72" s="5"/>
      <c r="E72" s="5"/>
      <c r="F72" s="5"/>
      <c r="G72" s="5"/>
      <c r="H72" s="111">
        <v>3.0999999999999999E-3</v>
      </c>
      <c r="I72" s="111"/>
      <c r="J72" s="399">
        <v>11628</v>
      </c>
    </row>
    <row r="73" spans="1:10" ht="14.5" customHeight="1" x14ac:dyDescent="0.15">
      <c r="A73" s="5"/>
      <c r="B73" s="399">
        <v>11658</v>
      </c>
      <c r="C73" s="5"/>
      <c r="D73" s="5"/>
      <c r="E73" s="5"/>
      <c r="F73" s="5"/>
      <c r="G73" s="5"/>
      <c r="H73" s="111">
        <v>3.2000000000000002E-3</v>
      </c>
      <c r="I73" s="111"/>
      <c r="J73" s="399">
        <v>11658</v>
      </c>
    </row>
    <row r="74" spans="1:10" ht="14.5" customHeight="1" x14ac:dyDescent="0.15">
      <c r="A74" s="5"/>
      <c r="B74" s="399">
        <v>11689</v>
      </c>
      <c r="C74" s="5"/>
      <c r="D74" s="5"/>
      <c r="E74" s="5"/>
      <c r="F74" s="5"/>
      <c r="G74" s="5"/>
      <c r="H74" s="111">
        <v>3.2000000000000002E-3</v>
      </c>
      <c r="I74" s="111"/>
      <c r="J74" s="399">
        <v>11689</v>
      </c>
    </row>
    <row r="75" spans="1:10" ht="14.5" customHeight="1" x14ac:dyDescent="0.15">
      <c r="A75" s="5"/>
      <c r="B75" s="399">
        <v>11720</v>
      </c>
      <c r="C75" s="5"/>
      <c r="D75" s="5"/>
      <c r="E75" s="5"/>
      <c r="F75" s="5"/>
      <c r="G75" s="5"/>
      <c r="H75" s="111">
        <v>3.2000000000000002E-3</v>
      </c>
      <c r="I75" s="111"/>
      <c r="J75" s="399">
        <v>11720</v>
      </c>
    </row>
    <row r="76" spans="1:10" ht="14.5" customHeight="1" x14ac:dyDescent="0.15">
      <c r="A76" s="5"/>
      <c r="B76" s="399">
        <v>11749</v>
      </c>
      <c r="C76" s="5"/>
      <c r="D76" s="5"/>
      <c r="E76" s="5"/>
      <c r="F76" s="5"/>
      <c r="G76" s="5"/>
      <c r="H76" s="111">
        <v>3.0999999999999999E-3</v>
      </c>
      <c r="I76" s="111"/>
      <c r="J76" s="399">
        <v>11749</v>
      </c>
    </row>
    <row r="77" spans="1:10" ht="14.5" customHeight="1" x14ac:dyDescent="0.15">
      <c r="A77" s="5"/>
      <c r="B77" s="399">
        <v>11780</v>
      </c>
      <c r="C77" s="5"/>
      <c r="D77" s="5"/>
      <c r="E77" s="5"/>
      <c r="F77" s="5"/>
      <c r="G77" s="5"/>
      <c r="H77" s="111">
        <v>3.0000000000000001E-3</v>
      </c>
      <c r="I77" s="111"/>
      <c r="J77" s="399">
        <v>11780</v>
      </c>
    </row>
    <row r="78" spans="1:10" ht="14.5" customHeight="1" x14ac:dyDescent="0.15">
      <c r="A78" s="5"/>
      <c r="B78" s="399">
        <v>11810</v>
      </c>
      <c r="C78" s="5"/>
      <c r="D78" s="5"/>
      <c r="E78" s="5"/>
      <c r="F78" s="5"/>
      <c r="G78" s="5"/>
      <c r="H78" s="111">
        <v>2.8E-3</v>
      </c>
      <c r="I78" s="111"/>
      <c r="J78" s="399">
        <v>11810</v>
      </c>
    </row>
    <row r="79" spans="1:10" ht="14.5" customHeight="1" x14ac:dyDescent="0.15">
      <c r="A79" s="5"/>
      <c r="B79" s="399">
        <v>11841</v>
      </c>
      <c r="C79" s="5"/>
      <c r="D79" s="5"/>
      <c r="E79" s="5"/>
      <c r="F79" s="5"/>
      <c r="G79" s="5"/>
      <c r="H79" s="111">
        <v>2.8E-3</v>
      </c>
      <c r="I79" s="111"/>
      <c r="J79" s="399">
        <v>11841</v>
      </c>
    </row>
    <row r="80" spans="1:10" ht="14.5" customHeight="1" x14ac:dyDescent="0.15">
      <c r="A80" s="5"/>
      <c r="B80" s="399">
        <v>11871</v>
      </c>
      <c r="C80" s="5"/>
      <c r="D80" s="5"/>
      <c r="E80" s="5"/>
      <c r="F80" s="5"/>
      <c r="G80" s="5"/>
      <c r="H80" s="111">
        <v>2.8E-3</v>
      </c>
      <c r="I80" s="111"/>
      <c r="J80" s="399">
        <v>11871</v>
      </c>
    </row>
    <row r="81" spans="1:10" ht="14.5" customHeight="1" x14ac:dyDescent="0.15">
      <c r="A81" s="5"/>
      <c r="B81" s="399">
        <v>11902</v>
      </c>
      <c r="C81" s="5"/>
      <c r="D81" s="5"/>
      <c r="E81" s="5"/>
      <c r="F81" s="5"/>
      <c r="G81" s="5"/>
      <c r="H81" s="111">
        <v>2.8E-3</v>
      </c>
      <c r="I81" s="111"/>
      <c r="J81" s="399">
        <v>11902</v>
      </c>
    </row>
    <row r="82" spans="1:10" ht="14.5" customHeight="1" x14ac:dyDescent="0.15">
      <c r="A82" s="5"/>
      <c r="B82" s="399">
        <v>11933</v>
      </c>
      <c r="C82" s="5"/>
      <c r="D82" s="5"/>
      <c r="E82" s="5"/>
      <c r="F82" s="5"/>
      <c r="G82" s="5"/>
      <c r="H82" s="111">
        <v>2.5999999999999999E-3</v>
      </c>
      <c r="I82" s="111"/>
      <c r="J82" s="399">
        <v>11933</v>
      </c>
    </row>
    <row r="83" spans="1:10" ht="14.5" customHeight="1" x14ac:dyDescent="0.15">
      <c r="A83" s="5"/>
      <c r="B83" s="399">
        <v>11963</v>
      </c>
      <c r="C83" s="5"/>
      <c r="D83" s="5"/>
      <c r="E83" s="5"/>
      <c r="F83" s="5"/>
      <c r="G83" s="5"/>
      <c r="H83" s="111">
        <v>2.7000000000000001E-3</v>
      </c>
      <c r="I83" s="111"/>
      <c r="J83" s="399">
        <v>11963</v>
      </c>
    </row>
    <row r="84" spans="1:10" ht="14.5" customHeight="1" x14ac:dyDescent="0.15">
      <c r="A84" s="5"/>
      <c r="B84" s="399">
        <v>11994</v>
      </c>
      <c r="C84" s="5"/>
      <c r="D84" s="5"/>
      <c r="E84" s="5"/>
      <c r="F84" s="5"/>
      <c r="G84" s="5"/>
      <c r="H84" s="111">
        <v>2.5999999999999999E-3</v>
      </c>
      <c r="I84" s="111"/>
      <c r="J84" s="399">
        <v>11994</v>
      </c>
    </row>
    <row r="85" spans="1:10" ht="14.5" customHeight="1" x14ac:dyDescent="0.15">
      <c r="A85" s="5"/>
      <c r="B85" s="399">
        <v>12024</v>
      </c>
      <c r="C85" s="5"/>
      <c r="D85" s="5"/>
      <c r="E85" s="5"/>
      <c r="F85" s="5"/>
      <c r="G85" s="5"/>
      <c r="H85" s="111">
        <v>2.7000000000000001E-3</v>
      </c>
      <c r="I85" s="111"/>
      <c r="J85" s="399">
        <v>12024</v>
      </c>
    </row>
    <row r="86" spans="1:10" ht="14.5" customHeight="1" x14ac:dyDescent="0.15">
      <c r="A86" s="5"/>
      <c r="B86" s="399">
        <v>12055</v>
      </c>
      <c r="C86" s="5"/>
      <c r="D86" s="5"/>
      <c r="E86" s="5"/>
      <c r="F86" s="5"/>
      <c r="G86" s="5"/>
      <c r="H86" s="111">
        <v>2.7000000000000001E-3</v>
      </c>
      <c r="I86" s="111"/>
      <c r="J86" s="399">
        <v>12055</v>
      </c>
    </row>
    <row r="87" spans="1:10" ht="14.5" customHeight="1" x14ac:dyDescent="0.15">
      <c r="A87" s="5"/>
      <c r="B87" s="399">
        <v>12086</v>
      </c>
      <c r="C87" s="5"/>
      <c r="D87" s="5"/>
      <c r="E87" s="5"/>
      <c r="F87" s="5"/>
      <c r="G87" s="5"/>
      <c r="H87" s="111">
        <v>2.3E-3</v>
      </c>
      <c r="I87" s="111"/>
      <c r="J87" s="399">
        <v>12086</v>
      </c>
    </row>
    <row r="88" spans="1:10" ht="14.5" customHeight="1" x14ac:dyDescent="0.15">
      <c r="A88" s="5"/>
      <c r="B88" s="399">
        <v>12114</v>
      </c>
      <c r="C88" s="5"/>
      <c r="D88" s="5"/>
      <c r="E88" s="5"/>
      <c r="F88" s="5"/>
      <c r="G88" s="5"/>
      <c r="H88" s="111">
        <v>2.7000000000000001E-3</v>
      </c>
      <c r="I88" s="111"/>
      <c r="J88" s="399">
        <v>12114</v>
      </c>
    </row>
    <row r="89" spans="1:10" ht="14.5" customHeight="1" x14ac:dyDescent="0.15">
      <c r="A89" s="5"/>
      <c r="B89" s="399">
        <v>12145</v>
      </c>
      <c r="C89" s="5"/>
      <c r="D89" s="5"/>
      <c r="E89" s="5"/>
      <c r="F89" s="5"/>
      <c r="G89" s="5"/>
      <c r="H89" s="111">
        <v>2.5000000000000001E-3</v>
      </c>
      <c r="I89" s="111"/>
      <c r="J89" s="399">
        <v>12145</v>
      </c>
    </row>
    <row r="90" spans="1:10" ht="14.5" customHeight="1" x14ac:dyDescent="0.15">
      <c r="A90" s="5"/>
      <c r="B90" s="399">
        <v>12175</v>
      </c>
      <c r="C90" s="5"/>
      <c r="D90" s="5"/>
      <c r="E90" s="5"/>
      <c r="F90" s="5"/>
      <c r="G90" s="5"/>
      <c r="H90" s="111">
        <v>2.8E-3</v>
      </c>
      <c r="I90" s="111"/>
      <c r="J90" s="399">
        <v>12175</v>
      </c>
    </row>
    <row r="91" spans="1:10" ht="14.5" customHeight="1" x14ac:dyDescent="0.15">
      <c r="A91" s="5"/>
      <c r="B91" s="399">
        <v>12206</v>
      </c>
      <c r="C91" s="5"/>
      <c r="D91" s="5"/>
      <c r="E91" s="5"/>
      <c r="F91" s="5"/>
      <c r="G91" s="5"/>
      <c r="H91" s="111">
        <v>2.5000000000000001E-3</v>
      </c>
      <c r="I91" s="111"/>
      <c r="J91" s="399">
        <v>12206</v>
      </c>
    </row>
    <row r="92" spans="1:10" ht="14.5" customHeight="1" x14ac:dyDescent="0.15">
      <c r="A92" s="5"/>
      <c r="B92" s="399">
        <v>12236</v>
      </c>
      <c r="C92" s="5"/>
      <c r="D92" s="5"/>
      <c r="E92" s="5"/>
      <c r="F92" s="5"/>
      <c r="G92" s="5"/>
      <c r="H92" s="111">
        <v>2.5999999999999999E-3</v>
      </c>
      <c r="I92" s="111"/>
      <c r="J92" s="399">
        <v>12236</v>
      </c>
    </row>
    <row r="93" spans="1:10" ht="14.5" customHeight="1" x14ac:dyDescent="0.15">
      <c r="A93" s="5"/>
      <c r="B93" s="399">
        <v>12267</v>
      </c>
      <c r="C93" s="5"/>
      <c r="D93" s="5"/>
      <c r="E93" s="5"/>
      <c r="F93" s="5"/>
      <c r="G93" s="5"/>
      <c r="H93" s="111">
        <v>2.5999999999999999E-3</v>
      </c>
      <c r="I93" s="111"/>
      <c r="J93" s="399">
        <v>12267</v>
      </c>
    </row>
    <row r="94" spans="1:10" ht="14.5" customHeight="1" x14ac:dyDescent="0.15">
      <c r="A94" s="5"/>
      <c r="B94" s="399">
        <v>12298</v>
      </c>
      <c r="C94" s="5"/>
      <c r="D94" s="5"/>
      <c r="E94" s="5"/>
      <c r="F94" s="5"/>
      <c r="G94" s="5"/>
      <c r="H94" s="111">
        <v>2.5000000000000001E-3</v>
      </c>
      <c r="I94" s="111"/>
      <c r="J94" s="399">
        <v>12298</v>
      </c>
    </row>
    <row r="95" spans="1:10" ht="14.5" customHeight="1" x14ac:dyDescent="0.15">
      <c r="A95" s="5"/>
      <c r="B95" s="399">
        <v>12328</v>
      </c>
      <c r="C95" s="5"/>
      <c r="D95" s="5"/>
      <c r="E95" s="5"/>
      <c r="F95" s="5"/>
      <c r="G95" s="5"/>
      <c r="H95" s="111">
        <v>2.5999999999999999E-3</v>
      </c>
      <c r="I95" s="111"/>
      <c r="J95" s="399">
        <v>12328</v>
      </c>
    </row>
    <row r="96" spans="1:10" ht="14.5" customHeight="1" x14ac:dyDescent="0.15">
      <c r="A96" s="5"/>
      <c r="B96" s="399">
        <v>12359</v>
      </c>
      <c r="C96" s="5"/>
      <c r="D96" s="5"/>
      <c r="E96" s="5"/>
      <c r="F96" s="5"/>
      <c r="G96" s="5"/>
      <c r="H96" s="111">
        <v>2.5000000000000001E-3</v>
      </c>
      <c r="I96" s="111"/>
      <c r="J96" s="399">
        <v>12359</v>
      </c>
    </row>
    <row r="97" spans="1:10" ht="14.5" customHeight="1" x14ac:dyDescent="0.15">
      <c r="A97" s="5"/>
      <c r="B97" s="399">
        <v>12389</v>
      </c>
      <c r="C97" s="5"/>
      <c r="D97" s="5"/>
      <c r="E97" s="5"/>
      <c r="F97" s="5"/>
      <c r="G97" s="5"/>
      <c r="H97" s="111">
        <v>2.8E-3</v>
      </c>
      <c r="I97" s="111"/>
      <c r="J97" s="399">
        <v>12389</v>
      </c>
    </row>
    <row r="98" spans="1:10" ht="14.5" customHeight="1" x14ac:dyDescent="0.15">
      <c r="A98" s="5"/>
      <c r="B98" s="399">
        <v>12420</v>
      </c>
      <c r="C98" s="5"/>
      <c r="D98" s="5"/>
      <c r="E98" s="5"/>
      <c r="F98" s="5"/>
      <c r="G98" s="5"/>
      <c r="H98" s="111">
        <v>2.8999999999999998E-3</v>
      </c>
      <c r="I98" s="111"/>
      <c r="J98" s="399">
        <v>12420</v>
      </c>
    </row>
    <row r="99" spans="1:10" ht="14.5" customHeight="1" x14ac:dyDescent="0.15">
      <c r="A99" s="5"/>
      <c r="B99" s="399">
        <v>12451</v>
      </c>
      <c r="C99" s="5"/>
      <c r="D99" s="5"/>
      <c r="E99" s="5"/>
      <c r="F99" s="5"/>
      <c r="G99" s="5"/>
      <c r="H99" s="111">
        <v>2.3999999999999998E-3</v>
      </c>
      <c r="I99" s="111"/>
      <c r="J99" s="399">
        <v>12451</v>
      </c>
    </row>
    <row r="100" spans="1:10" ht="14.5" customHeight="1" x14ac:dyDescent="0.15">
      <c r="A100" s="5"/>
      <c r="B100" s="399">
        <v>12479</v>
      </c>
      <c r="C100" s="5"/>
      <c r="D100" s="5"/>
      <c r="E100" s="5"/>
      <c r="F100" s="5"/>
      <c r="G100" s="5"/>
      <c r="H100" s="111">
        <v>2.7000000000000001E-3</v>
      </c>
      <c r="I100" s="111"/>
      <c r="J100" s="399">
        <v>12479</v>
      </c>
    </row>
    <row r="101" spans="1:10" ht="14.5" customHeight="1" x14ac:dyDescent="0.15">
      <c r="A101" s="5"/>
      <c r="B101" s="399">
        <v>12510</v>
      </c>
      <c r="C101" s="5"/>
      <c r="D101" s="5"/>
      <c r="E101" s="5"/>
      <c r="F101" s="5"/>
      <c r="G101" s="5"/>
      <c r="H101" s="111">
        <v>2.5000000000000001E-3</v>
      </c>
      <c r="I101" s="111"/>
      <c r="J101" s="399">
        <v>12510</v>
      </c>
    </row>
    <row r="102" spans="1:10" ht="14.5" customHeight="1" x14ac:dyDescent="0.15">
      <c r="A102" s="5"/>
      <c r="B102" s="399">
        <v>12540</v>
      </c>
      <c r="C102" s="5"/>
      <c r="D102" s="5"/>
      <c r="E102" s="5"/>
      <c r="F102" s="5"/>
      <c r="G102" s="5"/>
      <c r="H102" s="111">
        <v>2.5000000000000001E-3</v>
      </c>
      <c r="I102" s="111"/>
      <c r="J102" s="399">
        <v>12540</v>
      </c>
    </row>
    <row r="103" spans="1:10" ht="14.5" customHeight="1" x14ac:dyDescent="0.15">
      <c r="A103" s="5"/>
      <c r="B103" s="399">
        <v>12571</v>
      </c>
      <c r="C103" s="5"/>
      <c r="D103" s="5"/>
      <c r="E103" s="5"/>
      <c r="F103" s="5"/>
      <c r="G103" s="5"/>
      <c r="H103" s="111">
        <v>2.3999999999999998E-3</v>
      </c>
      <c r="I103" s="111"/>
      <c r="J103" s="399">
        <v>12571</v>
      </c>
    </row>
    <row r="104" spans="1:10" ht="14.5" customHeight="1" x14ac:dyDescent="0.15">
      <c r="A104" s="5"/>
      <c r="B104" s="399">
        <v>12601</v>
      </c>
      <c r="C104" s="5"/>
      <c r="D104" s="5"/>
      <c r="E104" s="5"/>
      <c r="F104" s="5"/>
      <c r="G104" s="5"/>
      <c r="H104" s="111">
        <v>2.3999999999999998E-3</v>
      </c>
      <c r="I104" s="111"/>
      <c r="J104" s="399">
        <v>12601</v>
      </c>
    </row>
    <row r="105" spans="1:10" ht="14.5" customHeight="1" x14ac:dyDescent="0.15">
      <c r="A105" s="5"/>
      <c r="B105" s="399">
        <v>12632</v>
      </c>
      <c r="C105" s="5"/>
      <c r="D105" s="5"/>
      <c r="E105" s="5"/>
      <c r="F105" s="5"/>
      <c r="G105" s="5"/>
      <c r="H105" s="111">
        <v>2.3999999999999998E-3</v>
      </c>
      <c r="I105" s="111"/>
      <c r="J105" s="399">
        <v>12632</v>
      </c>
    </row>
    <row r="106" spans="1:10" ht="14.5" customHeight="1" x14ac:dyDescent="0.15">
      <c r="A106" s="5"/>
      <c r="B106" s="399">
        <v>12663</v>
      </c>
      <c r="C106" s="5"/>
      <c r="D106" s="5"/>
      <c r="E106" s="5"/>
      <c r="F106" s="5"/>
      <c r="G106" s="5"/>
      <c r="H106" s="111">
        <v>2.3E-3</v>
      </c>
      <c r="I106" s="111"/>
      <c r="J106" s="399">
        <v>12663</v>
      </c>
    </row>
    <row r="107" spans="1:10" ht="14.5" customHeight="1" x14ac:dyDescent="0.15">
      <c r="A107" s="5"/>
      <c r="B107" s="399">
        <v>12693</v>
      </c>
      <c r="C107" s="5"/>
      <c r="D107" s="5"/>
      <c r="E107" s="5"/>
      <c r="F107" s="5"/>
      <c r="G107" s="5"/>
      <c r="H107" s="111">
        <v>2.7000000000000001E-3</v>
      </c>
      <c r="I107" s="111"/>
      <c r="J107" s="399">
        <v>12693</v>
      </c>
    </row>
    <row r="108" spans="1:10" ht="14.5" customHeight="1" x14ac:dyDescent="0.15">
      <c r="A108" s="5"/>
      <c r="B108" s="399">
        <v>12724</v>
      </c>
      <c r="C108" s="5"/>
      <c r="D108" s="5"/>
      <c r="E108" s="5"/>
      <c r="F108" s="5"/>
      <c r="G108" s="5"/>
      <c r="H108" s="111">
        <v>2.5000000000000001E-3</v>
      </c>
      <c r="I108" s="111"/>
      <c r="J108" s="399">
        <v>12724</v>
      </c>
    </row>
    <row r="109" spans="1:10" ht="14.5" customHeight="1" x14ac:dyDescent="0.15">
      <c r="A109" s="5"/>
      <c r="B109" s="399">
        <v>12754</v>
      </c>
      <c r="C109" s="5"/>
      <c r="D109" s="5"/>
      <c r="E109" s="5"/>
      <c r="F109" s="5"/>
      <c r="G109" s="5"/>
      <c r="H109" s="111">
        <v>2.5000000000000001E-3</v>
      </c>
      <c r="I109" s="111"/>
      <c r="J109" s="399">
        <v>12754</v>
      </c>
    </row>
    <row r="110" spans="1:10" ht="14.5" customHeight="1" x14ac:dyDescent="0.15">
      <c r="A110" s="5"/>
      <c r="B110" s="399">
        <v>12785</v>
      </c>
      <c r="C110" s="5"/>
      <c r="D110" s="5"/>
      <c r="E110" s="5"/>
      <c r="F110" s="5"/>
      <c r="G110" s="5"/>
      <c r="H110" s="111">
        <v>2.5000000000000001E-3</v>
      </c>
      <c r="I110" s="111"/>
      <c r="J110" s="399">
        <v>12785</v>
      </c>
    </row>
    <row r="111" spans="1:10" ht="14.5" customHeight="1" x14ac:dyDescent="0.15">
      <c r="A111" s="5"/>
      <c r="B111" s="399">
        <v>12816</v>
      </c>
      <c r="C111" s="5"/>
      <c r="D111" s="5"/>
      <c r="E111" s="5"/>
      <c r="F111" s="5"/>
      <c r="G111" s="5"/>
      <c r="H111" s="111">
        <v>2.0999999999999999E-3</v>
      </c>
      <c r="I111" s="111"/>
      <c r="J111" s="399">
        <v>12816</v>
      </c>
    </row>
    <row r="112" spans="1:10" ht="14.5" customHeight="1" x14ac:dyDescent="0.15">
      <c r="A112" s="5"/>
      <c r="B112" s="399">
        <v>12844</v>
      </c>
      <c r="C112" s="5"/>
      <c r="D112" s="5"/>
      <c r="E112" s="5"/>
      <c r="F112" s="5"/>
      <c r="G112" s="5"/>
      <c r="H112" s="111">
        <v>2.2000000000000001E-3</v>
      </c>
      <c r="I112" s="111"/>
      <c r="J112" s="399">
        <v>12844</v>
      </c>
    </row>
    <row r="113" spans="1:10" ht="14.5" customHeight="1" x14ac:dyDescent="0.15">
      <c r="A113" s="5"/>
      <c r="B113" s="399">
        <v>12875</v>
      </c>
      <c r="C113" s="5"/>
      <c r="D113" s="5"/>
      <c r="E113" s="5"/>
      <c r="F113" s="5"/>
      <c r="G113" s="5"/>
      <c r="H113" s="111">
        <v>2.3E-3</v>
      </c>
      <c r="I113" s="111"/>
      <c r="J113" s="399">
        <v>12875</v>
      </c>
    </row>
    <row r="114" spans="1:10" ht="14.5" customHeight="1" x14ac:dyDescent="0.15">
      <c r="A114" s="5"/>
      <c r="B114" s="399">
        <v>12905</v>
      </c>
      <c r="C114" s="5"/>
      <c r="D114" s="5"/>
      <c r="E114" s="5"/>
      <c r="F114" s="5"/>
      <c r="G114" s="5"/>
      <c r="H114" s="111">
        <v>2.3E-3</v>
      </c>
      <c r="I114" s="111"/>
      <c r="J114" s="399">
        <v>12905</v>
      </c>
    </row>
    <row r="115" spans="1:10" ht="14.5" customHeight="1" x14ac:dyDescent="0.15">
      <c r="A115" s="5"/>
      <c r="B115" s="399">
        <v>12936</v>
      </c>
      <c r="C115" s="5"/>
      <c r="D115" s="5"/>
      <c r="E115" s="5"/>
      <c r="F115" s="5"/>
      <c r="G115" s="5"/>
      <c r="H115" s="111">
        <v>2.2000000000000001E-3</v>
      </c>
      <c r="I115" s="111"/>
      <c r="J115" s="399">
        <v>12936</v>
      </c>
    </row>
    <row r="116" spans="1:10" ht="14.5" customHeight="1" x14ac:dyDescent="0.15">
      <c r="A116" s="5"/>
      <c r="B116" s="399">
        <v>12966</v>
      </c>
      <c r="C116" s="5"/>
      <c r="D116" s="5"/>
      <c r="E116" s="5"/>
      <c r="F116" s="5"/>
      <c r="G116" s="5"/>
      <c r="H116" s="111">
        <v>2.3999999999999998E-3</v>
      </c>
      <c r="I116" s="111"/>
      <c r="J116" s="399">
        <v>12966</v>
      </c>
    </row>
    <row r="117" spans="1:10" ht="14.5" customHeight="1" x14ac:dyDescent="0.15">
      <c r="A117" s="5"/>
      <c r="B117" s="399">
        <v>12997</v>
      </c>
      <c r="C117" s="5"/>
      <c r="D117" s="5"/>
      <c r="E117" s="5"/>
      <c r="F117" s="5"/>
      <c r="G117" s="5"/>
      <c r="H117" s="111">
        <v>2.3E-3</v>
      </c>
      <c r="I117" s="111"/>
      <c r="J117" s="399">
        <v>12997</v>
      </c>
    </row>
    <row r="118" spans="1:10" ht="14.5" customHeight="1" x14ac:dyDescent="0.15">
      <c r="A118" s="5"/>
      <c r="B118" s="399">
        <v>13028</v>
      </c>
      <c r="C118" s="5"/>
      <c r="D118" s="5"/>
      <c r="E118" s="5"/>
      <c r="F118" s="5"/>
      <c r="G118" s="5"/>
      <c r="H118" s="111">
        <v>2.3E-3</v>
      </c>
      <c r="I118" s="111"/>
      <c r="J118" s="399">
        <v>13028</v>
      </c>
    </row>
    <row r="119" spans="1:10" ht="14.5" customHeight="1" x14ac:dyDescent="0.15">
      <c r="A119" s="5"/>
      <c r="B119" s="399">
        <v>13058</v>
      </c>
      <c r="C119" s="5"/>
      <c r="D119" s="5"/>
      <c r="E119" s="5"/>
      <c r="F119" s="5"/>
      <c r="G119" s="5"/>
      <c r="H119" s="111">
        <v>2.3E-3</v>
      </c>
      <c r="I119" s="111"/>
      <c r="J119" s="399">
        <v>13058</v>
      </c>
    </row>
    <row r="120" spans="1:10" ht="14.5" customHeight="1" x14ac:dyDescent="0.15">
      <c r="A120" s="5"/>
      <c r="B120" s="399">
        <v>13089</v>
      </c>
      <c r="C120" s="5"/>
      <c r="D120" s="5"/>
      <c r="E120" s="5"/>
      <c r="F120" s="5"/>
      <c r="G120" s="5"/>
      <c r="H120" s="111">
        <v>2.3999999999999998E-3</v>
      </c>
      <c r="I120" s="111"/>
      <c r="J120" s="399">
        <v>13089</v>
      </c>
    </row>
    <row r="121" spans="1:10" ht="14.5" customHeight="1" x14ac:dyDescent="0.15">
      <c r="A121" s="5"/>
      <c r="B121" s="399">
        <v>13119</v>
      </c>
      <c r="C121" s="5"/>
      <c r="D121" s="5"/>
      <c r="E121" s="5"/>
      <c r="F121" s="5"/>
      <c r="G121" s="5"/>
      <c r="H121" s="111">
        <v>2.3999999999999998E-3</v>
      </c>
      <c r="I121" s="111"/>
      <c r="J121" s="399">
        <v>13119</v>
      </c>
    </row>
    <row r="122" spans="1:10" ht="14.5" customHeight="1" x14ac:dyDescent="0.15">
      <c r="A122" s="5"/>
      <c r="B122" s="399">
        <v>13150</v>
      </c>
      <c r="C122" s="5"/>
      <c r="D122" s="5"/>
      <c r="E122" s="5"/>
      <c r="F122" s="5"/>
      <c r="G122" s="5"/>
      <c r="H122" s="111">
        <v>2.3999999999999998E-3</v>
      </c>
      <c r="I122" s="111"/>
      <c r="J122" s="399">
        <v>13150</v>
      </c>
    </row>
    <row r="123" spans="1:10" ht="14.5" customHeight="1" x14ac:dyDescent="0.15">
      <c r="A123" s="5"/>
      <c r="B123" s="399">
        <v>13181</v>
      </c>
      <c r="C123" s="5"/>
      <c r="D123" s="5"/>
      <c r="E123" s="5"/>
      <c r="F123" s="5"/>
      <c r="G123" s="5"/>
      <c r="H123" s="111">
        <v>2.3E-3</v>
      </c>
      <c r="I123" s="111"/>
      <c r="J123" s="399">
        <v>13181</v>
      </c>
    </row>
    <row r="124" spans="1:10" ht="14.5" customHeight="1" x14ac:dyDescent="0.15">
      <c r="A124" s="5"/>
      <c r="B124" s="399">
        <v>13210</v>
      </c>
      <c r="C124" s="5"/>
      <c r="D124" s="5"/>
      <c r="E124" s="5"/>
      <c r="F124" s="5"/>
      <c r="G124" s="5"/>
      <c r="H124" s="111">
        <v>2.3999999999999998E-3</v>
      </c>
      <c r="I124" s="111"/>
      <c r="J124" s="399">
        <v>13210</v>
      </c>
    </row>
    <row r="125" spans="1:10" ht="14.5" customHeight="1" x14ac:dyDescent="0.15">
      <c r="A125" s="5"/>
      <c r="B125" s="399">
        <v>13241</v>
      </c>
      <c r="C125" s="5"/>
      <c r="D125" s="5"/>
      <c r="E125" s="5"/>
      <c r="F125" s="5"/>
      <c r="G125" s="5"/>
      <c r="H125" s="111">
        <v>2.2000000000000001E-3</v>
      </c>
      <c r="I125" s="111"/>
      <c r="J125" s="399">
        <v>13241</v>
      </c>
    </row>
    <row r="126" spans="1:10" ht="14.5" customHeight="1" x14ac:dyDescent="0.15">
      <c r="A126" s="5"/>
      <c r="B126" s="399">
        <v>13271</v>
      </c>
      <c r="C126" s="5"/>
      <c r="D126" s="5"/>
      <c r="E126" s="5"/>
      <c r="F126" s="5"/>
      <c r="G126" s="5"/>
      <c r="H126" s="111">
        <v>2.2000000000000001E-3</v>
      </c>
      <c r="I126" s="111"/>
      <c r="J126" s="399">
        <v>13271</v>
      </c>
    </row>
    <row r="127" spans="1:10" ht="14.5" customHeight="1" x14ac:dyDescent="0.15">
      <c r="A127" s="5"/>
      <c r="B127" s="399">
        <v>13302</v>
      </c>
      <c r="C127" s="5"/>
      <c r="D127" s="5"/>
      <c r="E127" s="5"/>
      <c r="F127" s="5"/>
      <c r="G127" s="5"/>
      <c r="H127" s="111">
        <v>2.3999999999999998E-3</v>
      </c>
      <c r="I127" s="111"/>
      <c r="J127" s="399">
        <v>13302</v>
      </c>
    </row>
    <row r="128" spans="1:10" ht="14.5" customHeight="1" x14ac:dyDescent="0.15">
      <c r="A128" s="5"/>
      <c r="B128" s="399">
        <v>13332</v>
      </c>
      <c r="C128" s="5"/>
      <c r="D128" s="5"/>
      <c r="E128" s="5"/>
      <c r="F128" s="5"/>
      <c r="G128" s="5"/>
      <c r="H128" s="111">
        <v>2.3E-3</v>
      </c>
      <c r="I128" s="111"/>
      <c r="J128" s="399">
        <v>13332</v>
      </c>
    </row>
    <row r="129" spans="1:10" ht="14.5" customHeight="1" x14ac:dyDescent="0.15">
      <c r="A129" s="5"/>
      <c r="B129" s="399">
        <v>13363</v>
      </c>
      <c r="C129" s="5"/>
      <c r="D129" s="5"/>
      <c r="E129" s="5"/>
      <c r="F129" s="5"/>
      <c r="G129" s="5"/>
      <c r="H129" s="111">
        <v>2.3E-3</v>
      </c>
      <c r="I129" s="111"/>
      <c r="J129" s="399">
        <v>13363</v>
      </c>
    </row>
    <row r="130" spans="1:10" ht="14.5" customHeight="1" x14ac:dyDescent="0.15">
      <c r="A130" s="5"/>
      <c r="B130" s="399">
        <v>13394</v>
      </c>
      <c r="C130" s="5"/>
      <c r="D130" s="5"/>
      <c r="E130" s="5"/>
      <c r="F130" s="5"/>
      <c r="G130" s="5"/>
      <c r="H130" s="111">
        <v>2.0999999999999999E-3</v>
      </c>
      <c r="I130" s="111"/>
      <c r="J130" s="399">
        <v>13394</v>
      </c>
    </row>
    <row r="131" spans="1:10" ht="14.5" customHeight="1" x14ac:dyDescent="0.15">
      <c r="A131" s="5"/>
      <c r="B131" s="399">
        <v>13424</v>
      </c>
      <c r="C131" s="5"/>
      <c r="D131" s="5"/>
      <c r="E131" s="5"/>
      <c r="F131" s="5"/>
      <c r="G131" s="5"/>
      <c r="H131" s="111">
        <v>2.3E-3</v>
      </c>
      <c r="I131" s="111"/>
      <c r="J131" s="399">
        <v>13424</v>
      </c>
    </row>
    <row r="132" spans="1:10" ht="14.5" customHeight="1" x14ac:dyDescent="0.15">
      <c r="A132" s="5"/>
      <c r="B132" s="399">
        <v>13455</v>
      </c>
      <c r="C132" s="5"/>
      <c r="D132" s="5"/>
      <c r="E132" s="5"/>
      <c r="F132" s="5"/>
      <c r="G132" s="5"/>
      <c r="H132" s="111">
        <v>2.2000000000000001E-3</v>
      </c>
      <c r="I132" s="111"/>
      <c r="J132" s="399">
        <v>13455</v>
      </c>
    </row>
    <row r="133" spans="1:10" ht="14.5" customHeight="1" x14ac:dyDescent="0.15">
      <c r="A133" s="5"/>
      <c r="B133" s="399">
        <v>13485</v>
      </c>
      <c r="C133" s="5"/>
      <c r="D133" s="5"/>
      <c r="E133" s="5"/>
      <c r="F133" s="5"/>
      <c r="G133" s="5"/>
      <c r="H133" s="111">
        <v>2.2000000000000001E-3</v>
      </c>
      <c r="I133" s="111"/>
      <c r="J133" s="399">
        <v>13485</v>
      </c>
    </row>
    <row r="134" spans="1:10" ht="14.5" customHeight="1" x14ac:dyDescent="0.15">
      <c r="A134" s="5"/>
      <c r="B134" s="399">
        <v>13516</v>
      </c>
      <c r="C134" s="5"/>
      <c r="D134" s="5"/>
      <c r="E134" s="5"/>
      <c r="F134" s="5"/>
      <c r="G134" s="5"/>
      <c r="H134" s="111">
        <v>2.0999999999999999E-3</v>
      </c>
      <c r="I134" s="111"/>
      <c r="J134" s="399">
        <v>13516</v>
      </c>
    </row>
    <row r="135" spans="1:10" ht="14.5" customHeight="1" x14ac:dyDescent="0.15">
      <c r="A135" s="5"/>
      <c r="B135" s="399">
        <v>13547</v>
      </c>
      <c r="C135" s="5"/>
      <c r="D135" s="5"/>
      <c r="E135" s="5"/>
      <c r="F135" s="5"/>
      <c r="G135" s="5"/>
      <c r="H135" s="111">
        <v>2E-3</v>
      </c>
      <c r="I135" s="111"/>
      <c r="J135" s="399">
        <v>13547</v>
      </c>
    </row>
    <row r="136" spans="1:10" ht="14.5" customHeight="1" x14ac:dyDescent="0.15">
      <c r="A136" s="5"/>
      <c r="B136" s="399">
        <v>13575</v>
      </c>
      <c r="C136" s="5"/>
      <c r="D136" s="5"/>
      <c r="E136" s="5"/>
      <c r="F136" s="5"/>
      <c r="G136" s="5"/>
      <c r="H136" s="111">
        <v>2.2000000000000001E-3</v>
      </c>
      <c r="I136" s="111"/>
      <c r="J136" s="399">
        <v>13575</v>
      </c>
    </row>
    <row r="137" spans="1:10" ht="14.5" customHeight="1" x14ac:dyDescent="0.15">
      <c r="A137" s="5"/>
      <c r="B137" s="399">
        <v>13606</v>
      </c>
      <c r="C137" s="5"/>
      <c r="D137" s="5"/>
      <c r="E137" s="5"/>
      <c r="F137" s="5"/>
      <c r="G137" s="5"/>
      <c r="H137" s="111">
        <v>2.3E-3</v>
      </c>
      <c r="I137" s="111"/>
      <c r="J137" s="399">
        <v>13606</v>
      </c>
    </row>
    <row r="138" spans="1:10" ht="14.5" customHeight="1" x14ac:dyDescent="0.15">
      <c r="A138" s="5"/>
      <c r="B138" s="399">
        <v>13636</v>
      </c>
      <c r="C138" s="5"/>
      <c r="D138" s="5"/>
      <c r="E138" s="5"/>
      <c r="F138" s="5"/>
      <c r="G138" s="5"/>
      <c r="H138" s="111">
        <v>2.2000000000000001E-3</v>
      </c>
      <c r="I138" s="111"/>
      <c r="J138" s="399">
        <v>13636</v>
      </c>
    </row>
    <row r="139" spans="1:10" ht="14.5" customHeight="1" x14ac:dyDescent="0.15">
      <c r="A139" s="5"/>
      <c r="B139" s="399">
        <v>13667</v>
      </c>
      <c r="C139" s="5"/>
      <c r="D139" s="5"/>
      <c r="E139" s="5"/>
      <c r="F139" s="5"/>
      <c r="G139" s="5"/>
      <c r="H139" s="111">
        <v>2.5000000000000001E-3</v>
      </c>
      <c r="I139" s="111"/>
      <c r="J139" s="399">
        <v>13667</v>
      </c>
    </row>
    <row r="140" spans="1:10" ht="14.5" customHeight="1" x14ac:dyDescent="0.15">
      <c r="A140" s="5"/>
      <c r="B140" s="399">
        <v>13697</v>
      </c>
      <c r="C140" s="5"/>
      <c r="D140" s="5"/>
      <c r="E140" s="5"/>
      <c r="F140" s="5"/>
      <c r="G140" s="5"/>
      <c r="H140" s="111">
        <v>2.3999999999999998E-3</v>
      </c>
      <c r="I140" s="111"/>
      <c r="J140" s="399">
        <v>13697</v>
      </c>
    </row>
    <row r="141" spans="1:10" ht="14.5" customHeight="1" x14ac:dyDescent="0.15">
      <c r="A141" s="5"/>
      <c r="B141" s="399">
        <v>13728</v>
      </c>
      <c r="C141" s="5"/>
      <c r="D141" s="5"/>
      <c r="E141" s="5"/>
      <c r="F141" s="5"/>
      <c r="G141" s="5"/>
      <c r="H141" s="111">
        <v>2.3E-3</v>
      </c>
      <c r="I141" s="111"/>
      <c r="J141" s="399">
        <v>13728</v>
      </c>
    </row>
    <row r="142" spans="1:10" ht="14.5" customHeight="1" x14ac:dyDescent="0.15">
      <c r="A142" s="5"/>
      <c r="B142" s="399">
        <v>13759</v>
      </c>
      <c r="C142" s="5"/>
      <c r="D142" s="5"/>
      <c r="E142" s="5"/>
      <c r="F142" s="5"/>
      <c r="G142" s="5"/>
      <c r="H142" s="111">
        <v>2.3E-3</v>
      </c>
      <c r="I142" s="111"/>
      <c r="J142" s="399">
        <v>13759</v>
      </c>
    </row>
    <row r="143" spans="1:10" ht="14.5" customHeight="1" x14ac:dyDescent="0.15">
      <c r="A143" s="5"/>
      <c r="B143" s="399">
        <v>13789</v>
      </c>
      <c r="C143" s="5"/>
      <c r="D143" s="5"/>
      <c r="E143" s="5"/>
      <c r="F143" s="5"/>
      <c r="G143" s="5"/>
      <c r="H143" s="111">
        <v>2.3E-3</v>
      </c>
      <c r="I143" s="111"/>
      <c r="J143" s="399">
        <v>13789</v>
      </c>
    </row>
    <row r="144" spans="1:10" ht="14.5" customHeight="1" x14ac:dyDescent="0.15">
      <c r="A144" s="5"/>
      <c r="B144" s="399">
        <v>13820</v>
      </c>
      <c r="C144" s="5"/>
      <c r="D144" s="5"/>
      <c r="E144" s="5"/>
      <c r="F144" s="5"/>
      <c r="G144" s="5"/>
      <c r="H144" s="111">
        <v>2.3999999999999998E-3</v>
      </c>
      <c r="I144" s="111"/>
      <c r="J144" s="399">
        <v>13820</v>
      </c>
    </row>
    <row r="145" spans="1:10" ht="14.5" customHeight="1" x14ac:dyDescent="0.15">
      <c r="A145" s="5"/>
      <c r="B145" s="399">
        <v>13850</v>
      </c>
      <c r="C145" s="5"/>
      <c r="D145" s="5"/>
      <c r="E145" s="5"/>
      <c r="F145" s="5"/>
      <c r="G145" s="5"/>
      <c r="H145" s="111">
        <v>2.3E-3</v>
      </c>
      <c r="I145" s="111"/>
      <c r="J145" s="399">
        <v>13850</v>
      </c>
    </row>
    <row r="146" spans="1:10" ht="14.5" customHeight="1" x14ac:dyDescent="0.15">
      <c r="A146" s="5"/>
      <c r="B146" s="399">
        <v>13881</v>
      </c>
      <c r="C146" s="5"/>
      <c r="D146" s="5"/>
      <c r="E146" s="5"/>
      <c r="F146" s="5"/>
      <c r="G146" s="5"/>
      <c r="H146" s="111">
        <v>2.3E-3</v>
      </c>
      <c r="I146" s="111"/>
      <c r="J146" s="399">
        <v>13881</v>
      </c>
    </row>
    <row r="147" spans="1:10" ht="14.5" customHeight="1" x14ac:dyDescent="0.15">
      <c r="A147" s="5"/>
      <c r="B147" s="399">
        <v>13912</v>
      </c>
      <c r="C147" s="5"/>
      <c r="D147" s="5"/>
      <c r="E147" s="5"/>
      <c r="F147" s="5"/>
      <c r="G147" s="5"/>
      <c r="H147" s="111">
        <v>2.0999999999999999E-3</v>
      </c>
      <c r="I147" s="111"/>
      <c r="J147" s="399">
        <v>13912</v>
      </c>
    </row>
    <row r="148" spans="1:10" ht="14.5" customHeight="1" x14ac:dyDescent="0.15">
      <c r="A148" s="5"/>
      <c r="B148" s="399">
        <v>13940</v>
      </c>
      <c r="C148" s="5"/>
      <c r="D148" s="5"/>
      <c r="E148" s="5"/>
      <c r="F148" s="5"/>
      <c r="G148" s="5"/>
      <c r="H148" s="111">
        <v>2.3E-3</v>
      </c>
      <c r="I148" s="111"/>
      <c r="J148" s="399">
        <v>13940</v>
      </c>
    </row>
    <row r="149" spans="1:10" ht="14.5" customHeight="1" x14ac:dyDescent="0.15">
      <c r="A149" s="5"/>
      <c r="B149" s="399">
        <v>13971</v>
      </c>
      <c r="C149" s="5"/>
      <c r="D149" s="5"/>
      <c r="E149" s="5"/>
      <c r="F149" s="5"/>
      <c r="G149" s="5"/>
      <c r="H149" s="111">
        <v>2.2000000000000001E-3</v>
      </c>
      <c r="I149" s="111"/>
      <c r="J149" s="399">
        <v>13971</v>
      </c>
    </row>
    <row r="150" spans="1:10" ht="14.5" customHeight="1" x14ac:dyDescent="0.15">
      <c r="A150" s="5"/>
      <c r="B150" s="399">
        <v>14001</v>
      </c>
      <c r="C150" s="5"/>
      <c r="D150" s="5"/>
      <c r="E150" s="5"/>
      <c r="F150" s="5"/>
      <c r="G150" s="5"/>
      <c r="H150" s="111">
        <v>2.2000000000000001E-3</v>
      </c>
      <c r="I150" s="111"/>
      <c r="J150" s="399">
        <v>14001</v>
      </c>
    </row>
    <row r="151" spans="1:10" ht="14.5" customHeight="1" x14ac:dyDescent="0.15">
      <c r="A151" s="5"/>
      <c r="B151" s="399">
        <v>14032</v>
      </c>
      <c r="C151" s="5"/>
      <c r="D151" s="5"/>
      <c r="E151" s="5"/>
      <c r="F151" s="5"/>
      <c r="G151" s="5"/>
      <c r="H151" s="111">
        <v>2.0999999999999999E-3</v>
      </c>
      <c r="I151" s="111"/>
      <c r="J151" s="399">
        <v>14032</v>
      </c>
    </row>
    <row r="152" spans="1:10" ht="14.5" customHeight="1" x14ac:dyDescent="0.15">
      <c r="A152" s="5"/>
      <c r="B152" s="399">
        <v>14062</v>
      </c>
      <c r="C152" s="5"/>
      <c r="D152" s="5"/>
      <c r="E152" s="5"/>
      <c r="F152" s="5"/>
      <c r="G152" s="5"/>
      <c r="H152" s="111">
        <v>2.0999999999999999E-3</v>
      </c>
      <c r="I152" s="111"/>
      <c r="J152" s="399">
        <v>14062</v>
      </c>
    </row>
    <row r="153" spans="1:10" ht="14.5" customHeight="1" x14ac:dyDescent="0.15">
      <c r="A153" s="5"/>
      <c r="B153" s="399">
        <v>14093</v>
      </c>
      <c r="C153" s="5"/>
      <c r="D153" s="5"/>
      <c r="E153" s="5"/>
      <c r="F153" s="5"/>
      <c r="G153" s="5"/>
      <c r="H153" s="111">
        <v>2.2000000000000001E-3</v>
      </c>
      <c r="I153" s="111"/>
      <c r="J153" s="399">
        <v>14093</v>
      </c>
    </row>
    <row r="154" spans="1:10" ht="14.5" customHeight="1" x14ac:dyDescent="0.15">
      <c r="A154" s="5"/>
      <c r="B154" s="399">
        <v>14124</v>
      </c>
      <c r="C154" s="5"/>
      <c r="D154" s="5"/>
      <c r="E154" s="5"/>
      <c r="F154" s="5"/>
      <c r="G154" s="5"/>
      <c r="H154" s="111">
        <v>2.0999999999999999E-3</v>
      </c>
      <c r="I154" s="111"/>
      <c r="J154" s="399">
        <v>14124</v>
      </c>
    </row>
    <row r="155" spans="1:10" ht="14.5" customHeight="1" x14ac:dyDescent="0.15">
      <c r="A155" s="5"/>
      <c r="B155" s="399">
        <v>14154</v>
      </c>
      <c r="C155" s="5"/>
      <c r="D155" s="5"/>
      <c r="E155" s="5"/>
      <c r="F155" s="5"/>
      <c r="G155" s="5"/>
      <c r="H155" s="111">
        <v>2.2000000000000001E-3</v>
      </c>
      <c r="I155" s="111"/>
      <c r="J155" s="399">
        <v>14154</v>
      </c>
    </row>
    <row r="156" spans="1:10" ht="14.5" customHeight="1" x14ac:dyDescent="0.15">
      <c r="A156" s="5"/>
      <c r="B156" s="399">
        <v>14185</v>
      </c>
      <c r="C156" s="5"/>
      <c r="D156" s="5"/>
      <c r="E156" s="5"/>
      <c r="F156" s="5"/>
      <c r="G156" s="5"/>
      <c r="H156" s="111">
        <v>2.0999999999999999E-3</v>
      </c>
      <c r="I156" s="111"/>
      <c r="J156" s="399">
        <v>14185</v>
      </c>
    </row>
    <row r="157" spans="1:10" ht="14.5" customHeight="1" x14ac:dyDescent="0.15">
      <c r="A157" s="5"/>
      <c r="B157" s="399">
        <v>14215</v>
      </c>
      <c r="C157" s="5"/>
      <c r="D157" s="5"/>
      <c r="E157" s="5"/>
      <c r="F157" s="5"/>
      <c r="G157" s="5"/>
      <c r="H157" s="111">
        <v>2.2000000000000001E-3</v>
      </c>
      <c r="I157" s="111"/>
      <c r="J157" s="399">
        <v>14215</v>
      </c>
    </row>
    <row r="158" spans="1:10" ht="14.5" customHeight="1" x14ac:dyDescent="0.15">
      <c r="A158" s="5"/>
      <c r="B158" s="399">
        <v>14246</v>
      </c>
      <c r="C158" s="5"/>
      <c r="D158" s="5"/>
      <c r="E158" s="5"/>
      <c r="F158" s="5"/>
      <c r="G158" s="5"/>
      <c r="H158" s="111">
        <v>2.0999999999999999E-3</v>
      </c>
      <c r="I158" s="111"/>
      <c r="J158" s="399">
        <v>14246</v>
      </c>
    </row>
    <row r="159" spans="1:10" ht="14.5" customHeight="1" x14ac:dyDescent="0.15">
      <c r="A159" s="5"/>
      <c r="B159" s="399">
        <v>14277</v>
      </c>
      <c r="C159" s="5"/>
      <c r="D159" s="5"/>
      <c r="E159" s="5"/>
      <c r="F159" s="5"/>
      <c r="G159" s="5"/>
      <c r="H159" s="111">
        <v>1.9E-3</v>
      </c>
      <c r="I159" s="111"/>
      <c r="J159" s="399">
        <v>14277</v>
      </c>
    </row>
    <row r="160" spans="1:10" ht="14.5" customHeight="1" x14ac:dyDescent="0.15">
      <c r="A160" s="5"/>
      <c r="B160" s="399">
        <v>14305</v>
      </c>
      <c r="C160" s="5"/>
      <c r="D160" s="5"/>
      <c r="E160" s="5"/>
      <c r="F160" s="5"/>
      <c r="G160" s="5"/>
      <c r="H160" s="111">
        <v>2.0999999999999999E-3</v>
      </c>
      <c r="I160" s="111"/>
      <c r="J160" s="399">
        <v>14305</v>
      </c>
    </row>
    <row r="161" spans="1:10" ht="14.5" customHeight="1" x14ac:dyDescent="0.15">
      <c r="A161" s="5"/>
      <c r="B161" s="399">
        <v>14336</v>
      </c>
      <c r="C161" s="5"/>
      <c r="D161" s="5"/>
      <c r="E161" s="5"/>
      <c r="F161" s="5"/>
      <c r="G161" s="5"/>
      <c r="H161" s="111">
        <v>1.9E-3</v>
      </c>
      <c r="I161" s="111"/>
      <c r="J161" s="399">
        <v>14336</v>
      </c>
    </row>
    <row r="162" spans="1:10" ht="14.5" customHeight="1" x14ac:dyDescent="0.15">
      <c r="A162" s="5"/>
      <c r="B162" s="399">
        <v>14366</v>
      </c>
      <c r="C162" s="5"/>
      <c r="D162" s="5"/>
      <c r="E162" s="5"/>
      <c r="F162" s="5"/>
      <c r="G162" s="5"/>
      <c r="H162" s="111">
        <v>2E-3</v>
      </c>
      <c r="I162" s="111"/>
      <c r="J162" s="399">
        <v>14366</v>
      </c>
    </row>
    <row r="163" spans="1:10" ht="14.5" customHeight="1" x14ac:dyDescent="0.15">
      <c r="A163" s="5"/>
      <c r="B163" s="399">
        <v>14397</v>
      </c>
      <c r="C163" s="5"/>
      <c r="D163" s="5"/>
      <c r="E163" s="5"/>
      <c r="F163" s="5"/>
      <c r="G163" s="5"/>
      <c r="H163" s="111">
        <v>1.8E-3</v>
      </c>
      <c r="I163" s="111"/>
      <c r="J163" s="399">
        <v>14397</v>
      </c>
    </row>
    <row r="164" spans="1:10" ht="14.5" customHeight="1" x14ac:dyDescent="0.15">
      <c r="A164" s="5"/>
      <c r="B164" s="399">
        <v>14427</v>
      </c>
      <c r="C164" s="5"/>
      <c r="D164" s="5"/>
      <c r="E164" s="5"/>
      <c r="F164" s="5"/>
      <c r="G164" s="5"/>
      <c r="H164" s="111">
        <v>1.9E-3</v>
      </c>
      <c r="I164" s="111"/>
      <c r="J164" s="399">
        <v>14427</v>
      </c>
    </row>
    <row r="165" spans="1:10" ht="14.5" customHeight="1" x14ac:dyDescent="0.15">
      <c r="A165" s="5"/>
      <c r="B165" s="399">
        <v>14458</v>
      </c>
      <c r="C165" s="5"/>
      <c r="D165" s="5"/>
      <c r="E165" s="5"/>
      <c r="F165" s="5"/>
      <c r="G165" s="5"/>
      <c r="H165" s="111">
        <v>1.8E-3</v>
      </c>
      <c r="I165" s="111"/>
      <c r="J165" s="399">
        <v>14458</v>
      </c>
    </row>
    <row r="166" spans="1:10" ht="14.5" customHeight="1" x14ac:dyDescent="0.15">
      <c r="A166" s="5"/>
      <c r="B166" s="399">
        <v>14489</v>
      </c>
      <c r="C166" s="5"/>
      <c r="D166" s="5"/>
      <c r="E166" s="5"/>
      <c r="F166" s="5"/>
      <c r="G166" s="5"/>
      <c r="H166" s="111">
        <v>1.9E-3</v>
      </c>
      <c r="I166" s="111"/>
      <c r="J166" s="399">
        <v>14489</v>
      </c>
    </row>
    <row r="167" spans="1:10" ht="14.5" customHeight="1" x14ac:dyDescent="0.15">
      <c r="A167" s="5"/>
      <c r="B167" s="399">
        <v>14519</v>
      </c>
      <c r="C167" s="5"/>
      <c r="D167" s="5"/>
      <c r="E167" s="5"/>
      <c r="F167" s="5"/>
      <c r="G167" s="5"/>
      <c r="H167" s="111">
        <v>2.3E-3</v>
      </c>
      <c r="I167" s="111"/>
      <c r="J167" s="399">
        <v>14519</v>
      </c>
    </row>
    <row r="168" spans="1:10" ht="14.5" customHeight="1" x14ac:dyDescent="0.15">
      <c r="A168" s="5"/>
      <c r="B168" s="399">
        <v>14550</v>
      </c>
      <c r="C168" s="5"/>
      <c r="D168" s="5"/>
      <c r="E168" s="5"/>
      <c r="F168" s="5"/>
      <c r="G168" s="5"/>
      <c r="H168" s="111">
        <v>2E-3</v>
      </c>
      <c r="I168" s="111"/>
      <c r="J168" s="399">
        <v>14550</v>
      </c>
    </row>
    <row r="169" spans="1:10" ht="14.5" customHeight="1" x14ac:dyDescent="0.15">
      <c r="A169" s="5"/>
      <c r="B169" s="399">
        <v>14580</v>
      </c>
      <c r="C169" s="5"/>
      <c r="D169" s="5"/>
      <c r="E169" s="5"/>
      <c r="F169" s="5"/>
      <c r="G169" s="5"/>
      <c r="H169" s="111">
        <v>1.9E-3</v>
      </c>
      <c r="I169" s="111"/>
      <c r="J169" s="399">
        <v>14580</v>
      </c>
    </row>
    <row r="170" spans="1:10" ht="14.5" customHeight="1" x14ac:dyDescent="0.15">
      <c r="A170" s="5"/>
      <c r="B170" s="399">
        <v>14611</v>
      </c>
      <c r="C170" s="5"/>
      <c r="D170" s="5"/>
      <c r="E170" s="5"/>
      <c r="F170" s="5"/>
      <c r="G170" s="5"/>
      <c r="H170" s="111">
        <v>2E-3</v>
      </c>
      <c r="I170" s="111"/>
      <c r="J170" s="399">
        <v>14611</v>
      </c>
    </row>
    <row r="171" spans="1:10" ht="14.5" customHeight="1" x14ac:dyDescent="0.15">
      <c r="A171" s="5"/>
      <c r="B171" s="399">
        <v>14642</v>
      </c>
      <c r="C171" s="5"/>
      <c r="D171" s="5"/>
      <c r="E171" s="5"/>
      <c r="F171" s="5"/>
      <c r="G171" s="5"/>
      <c r="H171" s="111">
        <v>1.8E-3</v>
      </c>
      <c r="I171" s="111"/>
      <c r="J171" s="399">
        <v>14642</v>
      </c>
    </row>
    <row r="172" spans="1:10" ht="14.5" customHeight="1" x14ac:dyDescent="0.15">
      <c r="A172" s="5"/>
      <c r="B172" s="399">
        <v>14671</v>
      </c>
      <c r="C172" s="5"/>
      <c r="D172" s="5"/>
      <c r="E172" s="5"/>
      <c r="F172" s="5"/>
      <c r="G172" s="5"/>
      <c r="H172" s="111">
        <v>1.9E-3</v>
      </c>
      <c r="I172" s="111"/>
      <c r="J172" s="399">
        <v>14671</v>
      </c>
    </row>
    <row r="173" spans="1:10" ht="14.5" customHeight="1" x14ac:dyDescent="0.15">
      <c r="A173" s="5"/>
      <c r="B173" s="399">
        <v>14702</v>
      </c>
      <c r="C173" s="5"/>
      <c r="D173" s="5"/>
      <c r="E173" s="5"/>
      <c r="F173" s="5"/>
      <c r="G173" s="5"/>
      <c r="H173" s="111">
        <v>1.8E-3</v>
      </c>
      <c r="I173" s="111"/>
      <c r="J173" s="399">
        <v>14702</v>
      </c>
    </row>
    <row r="174" spans="1:10" ht="14.5" customHeight="1" x14ac:dyDescent="0.15">
      <c r="A174" s="5"/>
      <c r="B174" s="399">
        <v>14732</v>
      </c>
      <c r="C174" s="5"/>
      <c r="D174" s="5"/>
      <c r="E174" s="5"/>
      <c r="F174" s="5"/>
      <c r="G174" s="5"/>
      <c r="H174" s="111">
        <v>1.9E-3</v>
      </c>
      <c r="I174" s="111"/>
      <c r="J174" s="399">
        <v>14732</v>
      </c>
    </row>
    <row r="175" spans="1:10" ht="14.5" customHeight="1" x14ac:dyDescent="0.15">
      <c r="A175" s="5"/>
      <c r="B175" s="399">
        <v>14763</v>
      </c>
      <c r="C175" s="5"/>
      <c r="D175" s="5"/>
      <c r="E175" s="5"/>
      <c r="F175" s="5"/>
      <c r="G175" s="5"/>
      <c r="H175" s="111">
        <v>1.9E-3</v>
      </c>
      <c r="I175" s="111"/>
      <c r="J175" s="399">
        <v>14763</v>
      </c>
    </row>
    <row r="176" spans="1:10" ht="14.5" customHeight="1" x14ac:dyDescent="0.15">
      <c r="A176" s="5"/>
      <c r="B176" s="399">
        <v>14793</v>
      </c>
      <c r="C176" s="5"/>
      <c r="D176" s="5"/>
      <c r="E176" s="5"/>
      <c r="F176" s="5"/>
      <c r="G176" s="5"/>
      <c r="H176" s="111">
        <v>2E-3</v>
      </c>
      <c r="I176" s="111"/>
      <c r="J176" s="399">
        <v>14793</v>
      </c>
    </row>
    <row r="177" spans="1:10" ht="14.5" customHeight="1" x14ac:dyDescent="0.15">
      <c r="A177" s="5"/>
      <c r="B177" s="399">
        <v>14824</v>
      </c>
      <c r="C177" s="5"/>
      <c r="D177" s="5"/>
      <c r="E177" s="5"/>
      <c r="F177" s="5"/>
      <c r="G177" s="5"/>
      <c r="H177" s="111">
        <v>1.9E-3</v>
      </c>
      <c r="I177" s="111"/>
      <c r="J177" s="399">
        <v>14824</v>
      </c>
    </row>
    <row r="178" spans="1:10" ht="14.5" customHeight="1" x14ac:dyDescent="0.15">
      <c r="A178" s="5"/>
      <c r="B178" s="399">
        <v>14855</v>
      </c>
      <c r="C178" s="5"/>
      <c r="D178" s="5"/>
      <c r="E178" s="5"/>
      <c r="F178" s="5"/>
      <c r="G178" s="5"/>
      <c r="H178" s="111">
        <v>1.8E-3</v>
      </c>
      <c r="I178" s="111"/>
      <c r="J178" s="399">
        <v>14855</v>
      </c>
    </row>
    <row r="179" spans="1:10" ht="14.5" customHeight="1" x14ac:dyDescent="0.15">
      <c r="A179" s="5"/>
      <c r="B179" s="399">
        <v>14885</v>
      </c>
      <c r="C179" s="5"/>
      <c r="D179" s="5"/>
      <c r="E179" s="5"/>
      <c r="F179" s="5"/>
      <c r="G179" s="5"/>
      <c r="H179" s="111">
        <v>1.8E-3</v>
      </c>
      <c r="I179" s="111"/>
      <c r="J179" s="399">
        <v>14885</v>
      </c>
    </row>
    <row r="180" spans="1:10" ht="14.5" customHeight="1" x14ac:dyDescent="0.15">
      <c r="A180" s="5"/>
      <c r="B180" s="399">
        <v>14916</v>
      </c>
      <c r="C180" s="5"/>
      <c r="D180" s="5"/>
      <c r="E180" s="5"/>
      <c r="F180" s="5"/>
      <c r="G180" s="5"/>
      <c r="H180" s="111">
        <v>1.8E-3</v>
      </c>
      <c r="I180" s="111"/>
      <c r="J180" s="399">
        <v>14916</v>
      </c>
    </row>
    <row r="181" spans="1:10" ht="14.5" customHeight="1" x14ac:dyDescent="0.15">
      <c r="A181" s="5"/>
      <c r="B181" s="399">
        <v>14946</v>
      </c>
      <c r="C181" s="5"/>
      <c r="D181" s="5"/>
      <c r="E181" s="5"/>
      <c r="F181" s="5"/>
      <c r="G181" s="5"/>
      <c r="H181" s="111">
        <v>1.6999999999999999E-3</v>
      </c>
      <c r="I181" s="111"/>
      <c r="J181" s="399">
        <v>14946</v>
      </c>
    </row>
    <row r="182" spans="1:10" ht="14.5" customHeight="1" x14ac:dyDescent="0.15">
      <c r="A182" s="5"/>
      <c r="B182" s="399">
        <v>14977</v>
      </c>
      <c r="C182" s="5"/>
      <c r="D182" s="5"/>
      <c r="E182" s="5"/>
      <c r="F182" s="5"/>
      <c r="G182" s="5"/>
      <c r="H182" s="111">
        <v>1.6000000000000001E-3</v>
      </c>
      <c r="I182" s="111"/>
      <c r="J182" s="399">
        <v>14977</v>
      </c>
    </row>
    <row r="183" spans="1:10" ht="14.5" customHeight="1" x14ac:dyDescent="0.15">
      <c r="A183" s="5"/>
      <c r="B183" s="399">
        <v>15008</v>
      </c>
      <c r="C183" s="5"/>
      <c r="D183" s="5"/>
      <c r="E183" s="5"/>
      <c r="F183" s="5"/>
      <c r="G183" s="5"/>
      <c r="H183" s="111">
        <v>1.6000000000000001E-3</v>
      </c>
      <c r="I183" s="111"/>
      <c r="J183" s="399">
        <v>15008</v>
      </c>
    </row>
    <row r="184" spans="1:10" ht="14.5" customHeight="1" x14ac:dyDescent="0.15">
      <c r="A184" s="5"/>
      <c r="B184" s="399">
        <v>15036</v>
      </c>
      <c r="C184" s="5"/>
      <c r="D184" s="5"/>
      <c r="E184" s="5"/>
      <c r="F184" s="5"/>
      <c r="G184" s="5"/>
      <c r="H184" s="111">
        <v>1.8E-3</v>
      </c>
      <c r="I184" s="111"/>
      <c r="J184" s="399">
        <v>15036</v>
      </c>
    </row>
    <row r="185" spans="1:10" ht="14.5" customHeight="1" x14ac:dyDescent="0.15">
      <c r="A185" s="5"/>
      <c r="B185" s="399">
        <v>15067</v>
      </c>
      <c r="C185" s="5"/>
      <c r="D185" s="5"/>
      <c r="E185" s="5"/>
      <c r="F185" s="5"/>
      <c r="G185" s="5"/>
      <c r="H185" s="111">
        <v>1.6999999999999999E-3</v>
      </c>
      <c r="I185" s="111"/>
      <c r="J185" s="399">
        <v>15067</v>
      </c>
    </row>
    <row r="186" spans="1:10" ht="14.5" customHeight="1" x14ac:dyDescent="0.15">
      <c r="A186" s="5"/>
      <c r="B186" s="399">
        <v>15097</v>
      </c>
      <c r="C186" s="5"/>
      <c r="D186" s="5"/>
      <c r="E186" s="5"/>
      <c r="F186" s="5"/>
      <c r="G186" s="5"/>
      <c r="H186" s="111">
        <v>1.6999999999999999E-3</v>
      </c>
      <c r="I186" s="111"/>
      <c r="J186" s="399">
        <v>15097</v>
      </c>
    </row>
    <row r="187" spans="1:10" ht="14.5" customHeight="1" x14ac:dyDescent="0.15">
      <c r="A187" s="5"/>
      <c r="B187" s="399">
        <v>15128</v>
      </c>
      <c r="C187" s="5"/>
      <c r="D187" s="5"/>
      <c r="E187" s="5"/>
      <c r="F187" s="5"/>
      <c r="G187" s="5"/>
      <c r="H187" s="111">
        <v>1.6000000000000001E-3</v>
      </c>
      <c r="I187" s="111"/>
      <c r="J187" s="399">
        <v>15128</v>
      </c>
    </row>
    <row r="188" spans="1:10" ht="14.5" customHeight="1" x14ac:dyDescent="0.15">
      <c r="A188" s="5"/>
      <c r="B188" s="399">
        <v>15158</v>
      </c>
      <c r="C188" s="5"/>
      <c r="D188" s="5"/>
      <c r="E188" s="5"/>
      <c r="F188" s="5"/>
      <c r="G188" s="5"/>
      <c r="H188" s="111">
        <v>1.6000000000000001E-3</v>
      </c>
      <c r="I188" s="111"/>
      <c r="J188" s="399">
        <v>15158</v>
      </c>
    </row>
    <row r="189" spans="1:10" ht="14.5" customHeight="1" x14ac:dyDescent="0.15">
      <c r="A189" s="5"/>
      <c r="B189" s="399">
        <v>15189</v>
      </c>
      <c r="C189" s="5"/>
      <c r="D189" s="5"/>
      <c r="E189" s="5"/>
      <c r="F189" s="5"/>
      <c r="G189" s="5"/>
      <c r="H189" s="111">
        <v>1.6000000000000001E-3</v>
      </c>
      <c r="I189" s="111"/>
      <c r="J189" s="399">
        <v>15189</v>
      </c>
    </row>
    <row r="190" spans="1:10" ht="14.5" customHeight="1" x14ac:dyDescent="0.15">
      <c r="A190" s="5"/>
      <c r="B190" s="399">
        <v>15220</v>
      </c>
      <c r="C190" s="5"/>
      <c r="D190" s="5"/>
      <c r="E190" s="5"/>
      <c r="F190" s="5"/>
      <c r="G190" s="5"/>
      <c r="H190" s="111">
        <v>1.6000000000000001E-3</v>
      </c>
      <c r="I190" s="111"/>
      <c r="J190" s="399">
        <v>15220</v>
      </c>
    </row>
    <row r="191" spans="1:10" ht="14.5" customHeight="1" x14ac:dyDescent="0.15">
      <c r="A191" s="5"/>
      <c r="B191" s="399">
        <v>15250</v>
      </c>
      <c r="C191" s="5"/>
      <c r="D191" s="5"/>
      <c r="E191" s="5"/>
      <c r="F191" s="5"/>
      <c r="G191" s="5"/>
      <c r="H191" s="111">
        <v>1.6000000000000001E-3</v>
      </c>
      <c r="I191" s="111"/>
      <c r="J191" s="399">
        <v>15250</v>
      </c>
    </row>
    <row r="192" spans="1:10" ht="14.5" customHeight="1" x14ac:dyDescent="0.15">
      <c r="A192" s="5"/>
      <c r="B192" s="399">
        <v>15281</v>
      </c>
      <c r="C192" s="5"/>
      <c r="D192" s="5"/>
      <c r="E192" s="5"/>
      <c r="F192" s="5"/>
      <c r="G192" s="5"/>
      <c r="H192" s="111">
        <v>1.4E-3</v>
      </c>
      <c r="I192" s="111"/>
      <c r="J192" s="399">
        <v>15281</v>
      </c>
    </row>
    <row r="193" spans="1:10" ht="14.5" customHeight="1" x14ac:dyDescent="0.15">
      <c r="A193" s="5"/>
      <c r="B193" s="399">
        <v>15311</v>
      </c>
      <c r="C193" s="5"/>
      <c r="D193" s="5"/>
      <c r="E193" s="5"/>
      <c r="F193" s="5"/>
      <c r="G193" s="5"/>
      <c r="H193" s="111">
        <v>1.6000000000000001E-3</v>
      </c>
      <c r="I193" s="111"/>
      <c r="J193" s="399">
        <v>15311</v>
      </c>
    </row>
    <row r="194" spans="1:10" ht="14.5" customHeight="1" x14ac:dyDescent="0.15">
      <c r="A194" s="5"/>
      <c r="B194" s="399">
        <v>15342</v>
      </c>
      <c r="C194" s="5"/>
      <c r="D194" s="5"/>
      <c r="E194" s="5"/>
      <c r="F194" s="5"/>
      <c r="G194" s="5"/>
      <c r="H194" s="111">
        <v>2.0999999999999999E-3</v>
      </c>
      <c r="I194" s="111"/>
      <c r="J194" s="399">
        <v>15342</v>
      </c>
    </row>
    <row r="195" spans="1:10" ht="14.5" customHeight="1" x14ac:dyDescent="0.15">
      <c r="A195" s="5"/>
      <c r="B195" s="399">
        <v>15373</v>
      </c>
      <c r="C195" s="5"/>
      <c r="D195" s="5"/>
      <c r="E195" s="5"/>
      <c r="F195" s="5"/>
      <c r="G195" s="5"/>
      <c r="H195" s="111">
        <v>1.9E-3</v>
      </c>
      <c r="I195" s="111"/>
      <c r="J195" s="399">
        <v>15373</v>
      </c>
    </row>
    <row r="196" spans="1:10" ht="14.5" customHeight="1" x14ac:dyDescent="0.15">
      <c r="A196" s="5"/>
      <c r="B196" s="399">
        <v>15401</v>
      </c>
      <c r="C196" s="5"/>
      <c r="D196" s="5"/>
      <c r="E196" s="5"/>
      <c r="F196" s="5"/>
      <c r="G196" s="5"/>
      <c r="H196" s="111">
        <v>2.0999999999999999E-3</v>
      </c>
      <c r="I196" s="111"/>
      <c r="J196" s="399">
        <v>15401</v>
      </c>
    </row>
    <row r="197" spans="1:10" ht="14.5" customHeight="1" x14ac:dyDescent="0.15">
      <c r="A197" s="5"/>
      <c r="B197" s="399">
        <v>15432</v>
      </c>
      <c r="C197" s="5"/>
      <c r="D197" s="5"/>
      <c r="E197" s="5"/>
      <c r="F197" s="5"/>
      <c r="G197" s="5"/>
      <c r="H197" s="111">
        <v>2E-3</v>
      </c>
      <c r="I197" s="111"/>
      <c r="J197" s="399">
        <v>15432</v>
      </c>
    </row>
    <row r="198" spans="1:10" ht="14.5" customHeight="1" x14ac:dyDescent="0.15">
      <c r="A198" s="5"/>
      <c r="B198" s="399">
        <v>15462</v>
      </c>
      <c r="C198" s="5"/>
      <c r="D198" s="5"/>
      <c r="E198" s="5"/>
      <c r="F198" s="5"/>
      <c r="G198" s="5"/>
      <c r="H198" s="111">
        <v>1.9E-3</v>
      </c>
      <c r="I198" s="111"/>
      <c r="J198" s="399">
        <v>15462</v>
      </c>
    </row>
    <row r="199" spans="1:10" ht="14.5" customHeight="1" x14ac:dyDescent="0.15">
      <c r="A199" s="5"/>
      <c r="B199" s="399">
        <v>15493</v>
      </c>
      <c r="C199" s="5"/>
      <c r="D199" s="5"/>
      <c r="E199" s="5"/>
      <c r="F199" s="5"/>
      <c r="G199" s="5"/>
      <c r="H199" s="111">
        <v>2.0999999999999999E-3</v>
      </c>
      <c r="I199" s="111"/>
      <c r="J199" s="399">
        <v>15493</v>
      </c>
    </row>
    <row r="200" spans="1:10" ht="14.5" customHeight="1" x14ac:dyDescent="0.15">
      <c r="A200" s="5"/>
      <c r="B200" s="399">
        <v>15523</v>
      </c>
      <c r="C200" s="5"/>
      <c r="D200" s="5"/>
      <c r="E200" s="5"/>
      <c r="F200" s="5"/>
      <c r="G200" s="5"/>
      <c r="H200" s="111">
        <v>2.0999999999999999E-3</v>
      </c>
      <c r="I200" s="111"/>
      <c r="J200" s="399">
        <v>15523</v>
      </c>
    </row>
    <row r="201" spans="1:10" ht="14.5" customHeight="1" x14ac:dyDescent="0.15">
      <c r="A201" s="5"/>
      <c r="B201" s="399">
        <v>15554</v>
      </c>
      <c r="C201" s="5"/>
      <c r="D201" s="5"/>
      <c r="E201" s="5"/>
      <c r="F201" s="5"/>
      <c r="G201" s="5"/>
      <c r="H201" s="111">
        <v>2.0999999999999999E-3</v>
      </c>
      <c r="I201" s="111"/>
      <c r="J201" s="399">
        <v>15554</v>
      </c>
    </row>
    <row r="202" spans="1:10" ht="14.5" customHeight="1" x14ac:dyDescent="0.15">
      <c r="A202" s="5"/>
      <c r="B202" s="399">
        <v>15585</v>
      </c>
      <c r="C202" s="5"/>
      <c r="D202" s="5"/>
      <c r="E202" s="5"/>
      <c r="F202" s="5"/>
      <c r="G202" s="5"/>
      <c r="H202" s="111">
        <v>2E-3</v>
      </c>
      <c r="I202" s="111"/>
      <c r="J202" s="399">
        <v>15585</v>
      </c>
    </row>
    <row r="203" spans="1:10" ht="14.5" customHeight="1" x14ac:dyDescent="0.15">
      <c r="A203" s="5"/>
      <c r="B203" s="399">
        <v>15615</v>
      </c>
      <c r="C203" s="5"/>
      <c r="D203" s="5"/>
      <c r="E203" s="5"/>
      <c r="F203" s="5"/>
      <c r="G203" s="5"/>
      <c r="H203" s="111">
        <v>2.0999999999999999E-3</v>
      </c>
      <c r="I203" s="111"/>
      <c r="J203" s="399">
        <v>15615</v>
      </c>
    </row>
    <row r="204" spans="1:10" ht="14.5" customHeight="1" x14ac:dyDescent="0.15">
      <c r="A204" s="5"/>
      <c r="B204" s="399">
        <v>15646</v>
      </c>
      <c r="C204" s="5"/>
      <c r="D204" s="5"/>
      <c r="E204" s="5"/>
      <c r="F204" s="5"/>
      <c r="G204" s="5"/>
      <c r="H204" s="111">
        <v>2E-3</v>
      </c>
      <c r="I204" s="111"/>
      <c r="J204" s="399">
        <v>15646</v>
      </c>
    </row>
    <row r="205" spans="1:10" ht="14.5" customHeight="1" x14ac:dyDescent="0.15">
      <c r="A205" s="5"/>
      <c r="B205" s="399">
        <v>15676</v>
      </c>
      <c r="C205" s="5"/>
      <c r="D205" s="5"/>
      <c r="E205" s="5"/>
      <c r="F205" s="5"/>
      <c r="G205" s="5"/>
      <c r="H205" s="111">
        <v>2.0999999999999999E-3</v>
      </c>
      <c r="I205" s="111"/>
      <c r="J205" s="399">
        <v>15676</v>
      </c>
    </row>
    <row r="206" spans="1:10" ht="14.5" customHeight="1" x14ac:dyDescent="0.15">
      <c r="A206" s="5"/>
      <c r="B206" s="399">
        <v>15707</v>
      </c>
      <c r="C206" s="5"/>
      <c r="D206" s="5"/>
      <c r="E206" s="5"/>
      <c r="F206" s="5"/>
      <c r="G206" s="5"/>
      <c r="H206" s="111">
        <v>2E-3</v>
      </c>
      <c r="I206" s="111"/>
      <c r="J206" s="399">
        <v>15707</v>
      </c>
    </row>
    <row r="207" spans="1:10" ht="14.5" customHeight="1" x14ac:dyDescent="0.15">
      <c r="A207" s="5"/>
      <c r="B207" s="399">
        <v>15738</v>
      </c>
      <c r="C207" s="5"/>
      <c r="D207" s="5"/>
      <c r="E207" s="5"/>
      <c r="F207" s="5"/>
      <c r="G207" s="5"/>
      <c r="H207" s="111">
        <v>1.9E-3</v>
      </c>
      <c r="I207" s="111"/>
      <c r="J207" s="399">
        <v>15738</v>
      </c>
    </row>
    <row r="208" spans="1:10" ht="14.5" customHeight="1" x14ac:dyDescent="0.15">
      <c r="A208" s="5"/>
      <c r="B208" s="399">
        <v>15766</v>
      </c>
      <c r="C208" s="5"/>
      <c r="D208" s="5"/>
      <c r="E208" s="5"/>
      <c r="F208" s="5"/>
      <c r="G208" s="5"/>
      <c r="H208" s="111">
        <v>2.0999999999999999E-3</v>
      </c>
      <c r="I208" s="111"/>
      <c r="J208" s="399">
        <v>15766</v>
      </c>
    </row>
    <row r="209" spans="1:10" ht="14.5" customHeight="1" x14ac:dyDescent="0.15">
      <c r="A209" s="5"/>
      <c r="B209" s="399">
        <v>15797</v>
      </c>
      <c r="C209" s="5"/>
      <c r="D209" s="5"/>
      <c r="E209" s="5"/>
      <c r="F209" s="5"/>
      <c r="G209" s="5"/>
      <c r="H209" s="111">
        <v>2E-3</v>
      </c>
      <c r="I209" s="111"/>
      <c r="J209" s="399">
        <v>15797</v>
      </c>
    </row>
    <row r="210" spans="1:10" ht="14.5" customHeight="1" x14ac:dyDescent="0.15">
      <c r="A210" s="5"/>
      <c r="B210" s="399">
        <v>15827</v>
      </c>
      <c r="C210" s="5"/>
      <c r="D210" s="5"/>
      <c r="E210" s="5"/>
      <c r="F210" s="5"/>
      <c r="G210" s="5"/>
      <c r="H210" s="111">
        <v>1.9E-3</v>
      </c>
      <c r="I210" s="111"/>
      <c r="J210" s="399">
        <v>15827</v>
      </c>
    </row>
    <row r="211" spans="1:10" ht="14.5" customHeight="1" x14ac:dyDescent="0.15">
      <c r="A211" s="5"/>
      <c r="B211" s="399">
        <v>15858</v>
      </c>
      <c r="C211" s="5"/>
      <c r="D211" s="5"/>
      <c r="E211" s="5"/>
      <c r="F211" s="5"/>
      <c r="G211" s="5"/>
      <c r="H211" s="111">
        <v>2.0999999999999999E-3</v>
      </c>
      <c r="I211" s="111"/>
      <c r="J211" s="399">
        <v>15858</v>
      </c>
    </row>
    <row r="212" spans="1:10" ht="14.5" customHeight="1" x14ac:dyDescent="0.15">
      <c r="A212" s="5"/>
      <c r="B212" s="399">
        <v>15888</v>
      </c>
      <c r="C212" s="5"/>
      <c r="D212" s="5"/>
      <c r="E212" s="5"/>
      <c r="F212" s="5"/>
      <c r="G212" s="5"/>
      <c r="H212" s="111">
        <v>2.0999999999999999E-3</v>
      </c>
      <c r="I212" s="111"/>
      <c r="J212" s="399">
        <v>15888</v>
      </c>
    </row>
    <row r="213" spans="1:10" ht="14.5" customHeight="1" x14ac:dyDescent="0.15">
      <c r="A213" s="5"/>
      <c r="B213" s="399">
        <v>15919</v>
      </c>
      <c r="C213" s="5"/>
      <c r="D213" s="5"/>
      <c r="E213" s="5"/>
      <c r="F213" s="5"/>
      <c r="G213" s="5"/>
      <c r="H213" s="111">
        <v>2.0999999999999999E-3</v>
      </c>
      <c r="I213" s="111"/>
      <c r="J213" s="399">
        <v>15919</v>
      </c>
    </row>
    <row r="214" spans="1:10" ht="14.5" customHeight="1" x14ac:dyDescent="0.15">
      <c r="A214" s="5"/>
      <c r="B214" s="399">
        <v>15950</v>
      </c>
      <c r="C214" s="5"/>
      <c r="D214" s="5"/>
      <c r="E214" s="5"/>
      <c r="F214" s="5"/>
      <c r="G214" s="5"/>
      <c r="H214" s="111">
        <v>2E-3</v>
      </c>
      <c r="I214" s="111"/>
      <c r="J214" s="399">
        <v>15950</v>
      </c>
    </row>
    <row r="215" spans="1:10" ht="14.5" customHeight="1" x14ac:dyDescent="0.15">
      <c r="A215" s="5"/>
      <c r="B215" s="399">
        <v>15980</v>
      </c>
      <c r="C215" s="5"/>
      <c r="D215" s="5"/>
      <c r="E215" s="5"/>
      <c r="F215" s="5"/>
      <c r="G215" s="5"/>
      <c r="H215" s="111">
        <v>2E-3</v>
      </c>
      <c r="I215" s="111"/>
      <c r="J215" s="399">
        <v>15980</v>
      </c>
    </row>
    <row r="216" spans="1:10" ht="14.5" customHeight="1" x14ac:dyDescent="0.15">
      <c r="A216" s="5"/>
      <c r="B216" s="399">
        <v>16011</v>
      </c>
      <c r="C216" s="5"/>
      <c r="D216" s="5"/>
      <c r="E216" s="5"/>
      <c r="F216" s="5"/>
      <c r="G216" s="5"/>
      <c r="H216" s="111">
        <v>2.0999999999999999E-3</v>
      </c>
      <c r="I216" s="111"/>
      <c r="J216" s="399">
        <v>16011</v>
      </c>
    </row>
    <row r="217" spans="1:10" ht="14.5" customHeight="1" x14ac:dyDescent="0.15">
      <c r="A217" s="5"/>
      <c r="B217" s="399">
        <v>16041</v>
      </c>
      <c r="C217" s="5"/>
      <c r="D217" s="5"/>
      <c r="E217" s="5"/>
      <c r="F217" s="5"/>
      <c r="G217" s="5"/>
      <c r="H217" s="111">
        <v>2.0999999999999999E-3</v>
      </c>
      <c r="I217" s="111"/>
      <c r="J217" s="399">
        <v>16041</v>
      </c>
    </row>
    <row r="218" spans="1:10" ht="14.5" customHeight="1" x14ac:dyDescent="0.15">
      <c r="A218" s="5"/>
      <c r="B218" s="399">
        <v>16072</v>
      </c>
      <c r="C218" s="5"/>
      <c r="D218" s="5"/>
      <c r="E218" s="5"/>
      <c r="F218" s="5"/>
      <c r="G218" s="5"/>
      <c r="H218" s="111">
        <v>2.0999999999999999E-3</v>
      </c>
      <c r="I218" s="111"/>
      <c r="J218" s="399">
        <v>16072</v>
      </c>
    </row>
    <row r="219" spans="1:10" ht="14.5" customHeight="1" x14ac:dyDescent="0.15">
      <c r="A219" s="5"/>
      <c r="B219" s="399">
        <v>16103</v>
      </c>
      <c r="C219" s="5"/>
      <c r="D219" s="5"/>
      <c r="E219" s="5"/>
      <c r="F219" s="5"/>
      <c r="G219" s="5"/>
      <c r="H219" s="111">
        <v>2E-3</v>
      </c>
      <c r="I219" s="111"/>
      <c r="J219" s="399">
        <v>16103</v>
      </c>
    </row>
    <row r="220" spans="1:10" ht="14.5" customHeight="1" x14ac:dyDescent="0.15">
      <c r="A220" s="5"/>
      <c r="B220" s="399">
        <v>16132</v>
      </c>
      <c r="C220" s="5"/>
      <c r="D220" s="5"/>
      <c r="E220" s="5"/>
      <c r="F220" s="5"/>
      <c r="G220" s="5"/>
      <c r="H220" s="111">
        <v>2.0999999999999999E-3</v>
      </c>
      <c r="I220" s="111"/>
      <c r="J220" s="399">
        <v>16132</v>
      </c>
    </row>
    <row r="221" spans="1:10" ht="14.5" customHeight="1" x14ac:dyDescent="0.15">
      <c r="A221" s="5"/>
      <c r="B221" s="399">
        <v>16163</v>
      </c>
      <c r="C221" s="5"/>
      <c r="D221" s="5"/>
      <c r="E221" s="5"/>
      <c r="F221" s="5"/>
      <c r="G221" s="5"/>
      <c r="H221" s="111">
        <v>2E-3</v>
      </c>
      <c r="I221" s="111"/>
      <c r="J221" s="399">
        <v>16163</v>
      </c>
    </row>
    <row r="222" spans="1:10" ht="14.5" customHeight="1" x14ac:dyDescent="0.15">
      <c r="A222" s="5"/>
      <c r="B222" s="399">
        <v>16193</v>
      </c>
      <c r="C222" s="5"/>
      <c r="D222" s="5"/>
      <c r="E222" s="5"/>
      <c r="F222" s="5"/>
      <c r="G222" s="5"/>
      <c r="H222" s="111">
        <v>2.2000000000000001E-3</v>
      </c>
      <c r="I222" s="111"/>
      <c r="J222" s="399">
        <v>16193</v>
      </c>
    </row>
    <row r="223" spans="1:10" ht="14.5" customHeight="1" x14ac:dyDescent="0.15">
      <c r="A223" s="5"/>
      <c r="B223" s="399">
        <v>16224</v>
      </c>
      <c r="C223" s="5"/>
      <c r="D223" s="5"/>
      <c r="E223" s="5"/>
      <c r="F223" s="5"/>
      <c r="G223" s="5"/>
      <c r="H223" s="111">
        <v>2E-3</v>
      </c>
      <c r="I223" s="111"/>
      <c r="J223" s="399">
        <v>16224</v>
      </c>
    </row>
    <row r="224" spans="1:10" ht="14.5" customHeight="1" x14ac:dyDescent="0.15">
      <c r="A224" s="5"/>
      <c r="B224" s="399">
        <v>16254</v>
      </c>
      <c r="C224" s="5"/>
      <c r="D224" s="5"/>
      <c r="E224" s="5"/>
      <c r="F224" s="5"/>
      <c r="G224" s="5"/>
      <c r="H224" s="111">
        <v>2.0999999999999999E-3</v>
      </c>
      <c r="I224" s="111"/>
      <c r="J224" s="399">
        <v>16254</v>
      </c>
    </row>
    <row r="225" spans="1:10" ht="14.5" customHeight="1" x14ac:dyDescent="0.15">
      <c r="A225" s="5"/>
      <c r="B225" s="399">
        <v>16285</v>
      </c>
      <c r="C225" s="5"/>
      <c r="D225" s="5"/>
      <c r="E225" s="5"/>
      <c r="F225" s="5"/>
      <c r="G225" s="5"/>
      <c r="H225" s="111">
        <v>2.0999999999999999E-3</v>
      </c>
      <c r="I225" s="111"/>
      <c r="J225" s="399">
        <v>16285</v>
      </c>
    </row>
    <row r="226" spans="1:10" ht="14.5" customHeight="1" x14ac:dyDescent="0.15">
      <c r="A226" s="5"/>
      <c r="B226" s="399">
        <v>16316</v>
      </c>
      <c r="C226" s="5"/>
      <c r="D226" s="5"/>
      <c r="E226" s="5"/>
      <c r="F226" s="5"/>
      <c r="G226" s="5"/>
      <c r="H226" s="111">
        <v>2E-3</v>
      </c>
      <c r="I226" s="111"/>
      <c r="J226" s="399">
        <v>16316</v>
      </c>
    </row>
    <row r="227" spans="1:10" ht="14.5" customHeight="1" x14ac:dyDescent="0.15">
      <c r="A227" s="5"/>
      <c r="B227" s="399">
        <v>16346</v>
      </c>
      <c r="C227" s="5"/>
      <c r="D227" s="5"/>
      <c r="E227" s="5"/>
      <c r="F227" s="5"/>
      <c r="G227" s="5"/>
      <c r="H227" s="111">
        <v>2.0999999999999999E-3</v>
      </c>
      <c r="I227" s="111"/>
      <c r="J227" s="399">
        <v>16346</v>
      </c>
    </row>
    <row r="228" spans="1:10" ht="14.5" customHeight="1" x14ac:dyDescent="0.15">
      <c r="A228" s="5"/>
      <c r="B228" s="399">
        <v>16377</v>
      </c>
      <c r="C228" s="5"/>
      <c r="D228" s="5"/>
      <c r="E228" s="5"/>
      <c r="F228" s="5"/>
      <c r="G228" s="5"/>
      <c r="H228" s="111">
        <v>2E-3</v>
      </c>
      <c r="I228" s="111"/>
      <c r="J228" s="399">
        <v>16377</v>
      </c>
    </row>
    <row r="229" spans="1:10" ht="14.5" customHeight="1" x14ac:dyDescent="0.15">
      <c r="A229" s="5"/>
      <c r="B229" s="399">
        <v>16407</v>
      </c>
      <c r="C229" s="5"/>
      <c r="D229" s="5"/>
      <c r="E229" s="5"/>
      <c r="F229" s="5"/>
      <c r="G229" s="5"/>
      <c r="H229" s="111">
        <v>2E-3</v>
      </c>
      <c r="I229" s="111"/>
      <c r="J229" s="399">
        <v>16407</v>
      </c>
    </row>
    <row r="230" spans="1:10" ht="14.5" customHeight="1" x14ac:dyDescent="0.15">
      <c r="A230" s="5"/>
      <c r="B230" s="399">
        <v>16438</v>
      </c>
      <c r="C230" s="5"/>
      <c r="D230" s="5"/>
      <c r="E230" s="5"/>
      <c r="F230" s="5"/>
      <c r="G230" s="5"/>
      <c r="H230" s="111">
        <v>2.0999999999999999E-3</v>
      </c>
      <c r="I230" s="111"/>
      <c r="J230" s="399">
        <v>16438</v>
      </c>
    </row>
    <row r="231" spans="1:10" ht="14.5" customHeight="1" x14ac:dyDescent="0.15">
      <c r="A231" s="5"/>
      <c r="B231" s="399">
        <v>16469</v>
      </c>
      <c r="C231" s="5"/>
      <c r="D231" s="5"/>
      <c r="E231" s="5"/>
      <c r="F231" s="5"/>
      <c r="G231" s="5"/>
      <c r="H231" s="111">
        <v>1.8E-3</v>
      </c>
      <c r="I231" s="111"/>
      <c r="J231" s="399">
        <v>16469</v>
      </c>
    </row>
    <row r="232" spans="1:10" ht="14.5" customHeight="1" x14ac:dyDescent="0.15">
      <c r="A232" s="5"/>
      <c r="B232" s="399">
        <v>16497</v>
      </c>
      <c r="C232" s="5"/>
      <c r="D232" s="5"/>
      <c r="E232" s="5"/>
      <c r="F232" s="5"/>
      <c r="G232" s="5"/>
      <c r="H232" s="111">
        <v>2E-3</v>
      </c>
      <c r="I232" s="111"/>
      <c r="J232" s="399">
        <v>16497</v>
      </c>
    </row>
    <row r="233" spans="1:10" ht="14.5" customHeight="1" x14ac:dyDescent="0.15">
      <c r="A233" s="5"/>
      <c r="B233" s="399">
        <v>16528</v>
      </c>
      <c r="C233" s="5"/>
      <c r="D233" s="5"/>
      <c r="E233" s="5"/>
      <c r="F233" s="5"/>
      <c r="G233" s="5"/>
      <c r="H233" s="111">
        <v>1.9E-3</v>
      </c>
      <c r="I233" s="111"/>
      <c r="J233" s="399">
        <v>16528</v>
      </c>
    </row>
    <row r="234" spans="1:10" ht="14.5" customHeight="1" x14ac:dyDescent="0.15">
      <c r="A234" s="5"/>
      <c r="B234" s="399">
        <v>16558</v>
      </c>
      <c r="C234" s="5"/>
      <c r="D234" s="5"/>
      <c r="E234" s="5"/>
      <c r="F234" s="5"/>
      <c r="G234" s="5"/>
      <c r="H234" s="111">
        <v>1.9E-3</v>
      </c>
      <c r="I234" s="111"/>
      <c r="J234" s="399">
        <v>16558</v>
      </c>
    </row>
    <row r="235" spans="1:10" ht="14.5" customHeight="1" x14ac:dyDescent="0.15">
      <c r="A235" s="5"/>
      <c r="B235" s="399">
        <v>16589</v>
      </c>
      <c r="C235" s="5"/>
      <c r="D235" s="5"/>
      <c r="E235" s="5"/>
      <c r="F235" s="5"/>
      <c r="G235" s="5"/>
      <c r="H235" s="111">
        <v>1.9E-3</v>
      </c>
      <c r="I235" s="111"/>
      <c r="J235" s="399">
        <v>16589</v>
      </c>
    </row>
    <row r="236" spans="1:10" ht="14.5" customHeight="1" x14ac:dyDescent="0.15">
      <c r="A236" s="5"/>
      <c r="B236" s="399">
        <v>16619</v>
      </c>
      <c r="C236" s="5"/>
      <c r="D236" s="5"/>
      <c r="E236" s="5"/>
      <c r="F236" s="5"/>
      <c r="G236" s="5"/>
      <c r="H236" s="111">
        <v>1.8E-3</v>
      </c>
      <c r="I236" s="111"/>
      <c r="J236" s="399">
        <v>16619</v>
      </c>
    </row>
    <row r="237" spans="1:10" ht="14.5" customHeight="1" x14ac:dyDescent="0.15">
      <c r="A237" s="5"/>
      <c r="B237" s="399">
        <v>16650</v>
      </c>
      <c r="C237" s="5"/>
      <c r="D237" s="5"/>
      <c r="E237" s="5"/>
      <c r="F237" s="5"/>
      <c r="G237" s="5"/>
      <c r="H237" s="111">
        <v>1.9E-3</v>
      </c>
      <c r="I237" s="111"/>
      <c r="J237" s="399">
        <v>16650</v>
      </c>
    </row>
    <row r="238" spans="1:10" ht="14.5" customHeight="1" x14ac:dyDescent="0.15">
      <c r="A238" s="5"/>
      <c r="B238" s="399">
        <v>16681</v>
      </c>
      <c r="C238" s="5"/>
      <c r="D238" s="5"/>
      <c r="E238" s="5"/>
      <c r="F238" s="5"/>
      <c r="G238" s="5"/>
      <c r="H238" s="111">
        <v>1.8E-3</v>
      </c>
      <c r="I238" s="111"/>
      <c r="J238" s="399">
        <v>16681</v>
      </c>
    </row>
    <row r="239" spans="1:10" ht="14.5" customHeight="1" x14ac:dyDescent="0.15">
      <c r="A239" s="5"/>
      <c r="B239" s="399">
        <v>16711</v>
      </c>
      <c r="C239" s="5"/>
      <c r="D239" s="5"/>
      <c r="E239" s="5"/>
      <c r="F239" s="5"/>
      <c r="G239" s="5"/>
      <c r="H239" s="111">
        <v>1.9E-3</v>
      </c>
      <c r="I239" s="111"/>
      <c r="J239" s="399">
        <v>16711</v>
      </c>
    </row>
    <row r="240" spans="1:10" ht="14.5" customHeight="1" x14ac:dyDescent="0.15">
      <c r="A240" s="5"/>
      <c r="B240" s="399">
        <v>16742</v>
      </c>
      <c r="C240" s="5"/>
      <c r="D240" s="5"/>
      <c r="E240" s="5"/>
      <c r="F240" s="5"/>
      <c r="G240" s="5"/>
      <c r="H240" s="111">
        <v>1.8E-3</v>
      </c>
      <c r="I240" s="111"/>
      <c r="J240" s="399">
        <v>16742</v>
      </c>
    </row>
    <row r="241" spans="1:10" ht="14.5" customHeight="1" x14ac:dyDescent="0.15">
      <c r="A241" s="5"/>
      <c r="B241" s="399">
        <v>16772</v>
      </c>
      <c r="C241" s="5"/>
      <c r="D241" s="5"/>
      <c r="E241" s="5"/>
      <c r="F241" s="5"/>
      <c r="G241" s="5"/>
      <c r="H241" s="111">
        <v>1.8E-3</v>
      </c>
      <c r="I241" s="111"/>
      <c r="J241" s="399">
        <v>16772</v>
      </c>
    </row>
    <row r="242" spans="1:10" ht="14.5" customHeight="1" x14ac:dyDescent="0.15">
      <c r="A242" s="5"/>
      <c r="B242" s="399">
        <v>16803</v>
      </c>
      <c r="C242" s="5"/>
      <c r="D242" s="5"/>
      <c r="E242" s="5"/>
      <c r="F242" s="5"/>
      <c r="G242" s="5"/>
      <c r="H242" s="111">
        <v>1.6999999999999999E-3</v>
      </c>
      <c r="I242" s="111"/>
      <c r="J242" s="399">
        <v>16803</v>
      </c>
    </row>
    <row r="243" spans="1:10" ht="14.5" customHeight="1" x14ac:dyDescent="0.15">
      <c r="A243" s="5"/>
      <c r="B243" s="399">
        <v>16834</v>
      </c>
      <c r="C243" s="5"/>
      <c r="D243" s="5"/>
      <c r="E243" s="5"/>
      <c r="F243" s="5"/>
      <c r="G243" s="5"/>
      <c r="H243" s="111">
        <v>1.5E-3</v>
      </c>
      <c r="I243" s="111"/>
      <c r="J243" s="399">
        <v>16834</v>
      </c>
    </row>
    <row r="244" spans="1:10" ht="14.5" customHeight="1" x14ac:dyDescent="0.15">
      <c r="A244" s="5"/>
      <c r="B244" s="399">
        <v>16862</v>
      </c>
      <c r="C244" s="5"/>
      <c r="D244" s="5"/>
      <c r="E244" s="5"/>
      <c r="F244" s="5"/>
      <c r="G244" s="5"/>
      <c r="H244" s="111">
        <v>1.6000000000000001E-3</v>
      </c>
      <c r="I244" s="111"/>
      <c r="J244" s="399">
        <v>16862</v>
      </c>
    </row>
    <row r="245" spans="1:10" ht="14.5" customHeight="1" x14ac:dyDescent="0.15">
      <c r="A245" s="5"/>
      <c r="B245" s="399">
        <v>16893</v>
      </c>
      <c r="C245" s="5"/>
      <c r="D245" s="5"/>
      <c r="E245" s="5"/>
      <c r="F245" s="5"/>
      <c r="G245" s="5"/>
      <c r="H245" s="111">
        <v>1.6999999999999999E-3</v>
      </c>
      <c r="I245" s="111"/>
      <c r="J245" s="399">
        <v>16893</v>
      </c>
    </row>
    <row r="246" spans="1:10" ht="14.5" customHeight="1" x14ac:dyDescent="0.15">
      <c r="A246" s="5"/>
      <c r="B246" s="399">
        <v>16923</v>
      </c>
      <c r="C246" s="5"/>
      <c r="D246" s="5"/>
      <c r="E246" s="5"/>
      <c r="F246" s="5"/>
      <c r="G246" s="5"/>
      <c r="H246" s="111">
        <v>1.8E-3</v>
      </c>
      <c r="I246" s="111"/>
      <c r="J246" s="399">
        <v>16923</v>
      </c>
    </row>
    <row r="247" spans="1:10" ht="14.5" customHeight="1" x14ac:dyDescent="0.15">
      <c r="A247" s="5"/>
      <c r="B247" s="399">
        <v>16954</v>
      </c>
      <c r="C247" s="5"/>
      <c r="D247" s="5"/>
      <c r="E247" s="5"/>
      <c r="F247" s="5"/>
      <c r="G247" s="5"/>
      <c r="H247" s="111">
        <v>1.6000000000000001E-3</v>
      </c>
      <c r="I247" s="111"/>
      <c r="J247" s="399">
        <v>16954</v>
      </c>
    </row>
    <row r="248" spans="1:10" ht="14.5" customHeight="1" x14ac:dyDescent="0.15">
      <c r="A248" s="5"/>
      <c r="B248" s="399">
        <v>16984</v>
      </c>
      <c r="C248" s="5"/>
      <c r="D248" s="5"/>
      <c r="E248" s="5"/>
      <c r="F248" s="5"/>
      <c r="G248" s="5"/>
      <c r="H248" s="111">
        <v>1.9E-3</v>
      </c>
      <c r="I248" s="111"/>
      <c r="J248" s="399">
        <v>16984</v>
      </c>
    </row>
    <row r="249" spans="1:10" ht="14.5" customHeight="1" x14ac:dyDescent="0.15">
      <c r="A249" s="5"/>
      <c r="B249" s="399">
        <v>17015</v>
      </c>
      <c r="C249" s="5"/>
      <c r="D249" s="5"/>
      <c r="E249" s="5"/>
      <c r="F249" s="5"/>
      <c r="G249" s="5"/>
      <c r="H249" s="111">
        <v>1.6999999999999999E-3</v>
      </c>
      <c r="I249" s="111"/>
      <c r="J249" s="399">
        <v>17015</v>
      </c>
    </row>
    <row r="250" spans="1:10" ht="14.5" customHeight="1" x14ac:dyDescent="0.15">
      <c r="A250" s="5"/>
      <c r="B250" s="399">
        <v>17046</v>
      </c>
      <c r="C250" s="5"/>
      <c r="D250" s="5"/>
      <c r="E250" s="5"/>
      <c r="F250" s="5"/>
      <c r="G250" s="5"/>
      <c r="H250" s="111">
        <v>1.8E-3</v>
      </c>
      <c r="I250" s="111"/>
      <c r="J250" s="399">
        <v>17046</v>
      </c>
    </row>
    <row r="251" spans="1:10" ht="14.5" customHeight="1" x14ac:dyDescent="0.15">
      <c r="A251" s="5"/>
      <c r="B251" s="399">
        <v>17076</v>
      </c>
      <c r="C251" s="5"/>
      <c r="D251" s="5"/>
      <c r="E251" s="5"/>
      <c r="F251" s="5"/>
      <c r="G251" s="5"/>
      <c r="H251" s="111">
        <v>1.9E-3</v>
      </c>
      <c r="I251" s="111"/>
      <c r="J251" s="399">
        <v>17076</v>
      </c>
    </row>
    <row r="252" spans="1:10" ht="14.5" customHeight="1" x14ac:dyDescent="0.15">
      <c r="A252" s="5"/>
      <c r="B252" s="399">
        <v>17107</v>
      </c>
      <c r="C252" s="5"/>
      <c r="D252" s="5"/>
      <c r="E252" s="5"/>
      <c r="F252" s="5"/>
      <c r="G252" s="5"/>
      <c r="H252" s="111">
        <v>1.8E-3</v>
      </c>
      <c r="I252" s="111"/>
      <c r="J252" s="399">
        <v>17107</v>
      </c>
    </row>
    <row r="253" spans="1:10" ht="14.5" customHeight="1" x14ac:dyDescent="0.15">
      <c r="A253" s="5"/>
      <c r="B253" s="399">
        <v>17137</v>
      </c>
      <c r="C253" s="5"/>
      <c r="D253" s="5"/>
      <c r="E253" s="5"/>
      <c r="F253" s="5"/>
      <c r="G253" s="5"/>
      <c r="H253" s="111">
        <v>1.9E-3</v>
      </c>
      <c r="I253" s="111"/>
      <c r="J253" s="399">
        <v>17137</v>
      </c>
    </row>
    <row r="254" spans="1:10" ht="14.5" customHeight="1" x14ac:dyDescent="0.15">
      <c r="A254" s="5"/>
      <c r="B254" s="399">
        <v>17168</v>
      </c>
      <c r="C254" s="5"/>
      <c r="D254" s="5"/>
      <c r="E254" s="5"/>
      <c r="F254" s="5"/>
      <c r="G254" s="5"/>
      <c r="H254" s="111">
        <v>1.8E-3</v>
      </c>
      <c r="I254" s="111"/>
      <c r="J254" s="399">
        <v>17168</v>
      </c>
    </row>
    <row r="255" spans="1:10" ht="14.5" customHeight="1" x14ac:dyDescent="0.15">
      <c r="A255" s="5"/>
      <c r="B255" s="399">
        <v>17199</v>
      </c>
      <c r="C255" s="5"/>
      <c r="D255" s="5"/>
      <c r="E255" s="5"/>
      <c r="F255" s="5"/>
      <c r="G255" s="5"/>
      <c r="H255" s="111">
        <v>1.6000000000000001E-3</v>
      </c>
      <c r="I255" s="111"/>
      <c r="J255" s="399">
        <v>17199</v>
      </c>
    </row>
    <row r="256" spans="1:10" ht="14.5" customHeight="1" x14ac:dyDescent="0.15">
      <c r="A256" s="5"/>
      <c r="B256" s="399">
        <v>17227</v>
      </c>
      <c r="C256" s="5"/>
      <c r="D256" s="5"/>
      <c r="E256" s="5"/>
      <c r="F256" s="5"/>
      <c r="G256" s="5"/>
      <c r="H256" s="111">
        <v>1.8E-3</v>
      </c>
      <c r="I256" s="111"/>
      <c r="J256" s="399">
        <v>17227</v>
      </c>
    </row>
    <row r="257" spans="1:10" ht="14.5" customHeight="1" x14ac:dyDescent="0.15">
      <c r="A257" s="5"/>
      <c r="B257" s="399">
        <v>17258</v>
      </c>
      <c r="C257" s="5"/>
      <c r="D257" s="5"/>
      <c r="E257" s="5"/>
      <c r="F257" s="5"/>
      <c r="G257" s="5"/>
      <c r="H257" s="111">
        <v>1.6999999999999999E-3</v>
      </c>
      <c r="I257" s="111"/>
      <c r="J257" s="399">
        <v>17258</v>
      </c>
    </row>
    <row r="258" spans="1:10" ht="14.5" customHeight="1" x14ac:dyDescent="0.15">
      <c r="A258" s="5"/>
      <c r="B258" s="399">
        <v>17288</v>
      </c>
      <c r="C258" s="5"/>
      <c r="D258" s="5"/>
      <c r="E258" s="5"/>
      <c r="F258" s="5"/>
      <c r="G258" s="5"/>
      <c r="H258" s="111">
        <v>1.6999999999999999E-3</v>
      </c>
      <c r="I258" s="111"/>
      <c r="J258" s="399">
        <v>17288</v>
      </c>
    </row>
    <row r="259" spans="1:10" ht="14.5" customHeight="1" x14ac:dyDescent="0.15">
      <c r="A259" s="5"/>
      <c r="B259" s="399">
        <v>17319</v>
      </c>
      <c r="C259" s="5"/>
      <c r="D259" s="5"/>
      <c r="E259" s="5"/>
      <c r="F259" s="5"/>
      <c r="G259" s="5"/>
      <c r="H259" s="111">
        <v>1.9E-3</v>
      </c>
      <c r="I259" s="111"/>
      <c r="J259" s="399">
        <v>17319</v>
      </c>
    </row>
    <row r="260" spans="1:10" ht="14.5" customHeight="1" x14ac:dyDescent="0.15">
      <c r="A260" s="5"/>
      <c r="B260" s="399">
        <v>17349</v>
      </c>
      <c r="C260" s="5"/>
      <c r="D260" s="5"/>
      <c r="E260" s="5"/>
      <c r="F260" s="5"/>
      <c r="G260" s="5"/>
      <c r="H260" s="111">
        <v>1.8E-3</v>
      </c>
      <c r="I260" s="111"/>
      <c r="J260" s="399">
        <v>17349</v>
      </c>
    </row>
    <row r="261" spans="1:10" ht="14.5" customHeight="1" x14ac:dyDescent="0.15">
      <c r="A261" s="5"/>
      <c r="B261" s="399">
        <v>17380</v>
      </c>
      <c r="C261" s="5"/>
      <c r="D261" s="5"/>
      <c r="E261" s="5"/>
      <c r="F261" s="5"/>
      <c r="G261" s="5"/>
      <c r="H261" s="111">
        <v>1.6999999999999999E-3</v>
      </c>
      <c r="I261" s="111"/>
      <c r="J261" s="399">
        <v>17380</v>
      </c>
    </row>
    <row r="262" spans="1:10" ht="14.5" customHeight="1" x14ac:dyDescent="0.15">
      <c r="A262" s="5"/>
      <c r="B262" s="399">
        <v>17411</v>
      </c>
      <c r="C262" s="5"/>
      <c r="D262" s="5"/>
      <c r="E262" s="5"/>
      <c r="F262" s="5"/>
      <c r="G262" s="5"/>
      <c r="H262" s="111">
        <v>1.8E-3</v>
      </c>
      <c r="I262" s="111"/>
      <c r="J262" s="399">
        <v>17411</v>
      </c>
    </row>
    <row r="263" spans="1:10" ht="14.5" customHeight="1" x14ac:dyDescent="0.15">
      <c r="A263" s="5"/>
      <c r="B263" s="399">
        <v>17441</v>
      </c>
      <c r="C263" s="5"/>
      <c r="D263" s="5"/>
      <c r="E263" s="5"/>
      <c r="F263" s="5"/>
      <c r="G263" s="5"/>
      <c r="H263" s="111">
        <v>1.8E-3</v>
      </c>
      <c r="I263" s="111"/>
      <c r="J263" s="399">
        <v>17441</v>
      </c>
    </row>
    <row r="264" spans="1:10" ht="14.5" customHeight="1" x14ac:dyDescent="0.15">
      <c r="A264" s="5"/>
      <c r="B264" s="399">
        <v>17472</v>
      </c>
      <c r="C264" s="5"/>
      <c r="D264" s="5"/>
      <c r="E264" s="5"/>
      <c r="F264" s="5"/>
      <c r="G264" s="5"/>
      <c r="H264" s="111">
        <v>1.6999999999999999E-3</v>
      </c>
      <c r="I264" s="111"/>
      <c r="J264" s="399">
        <v>17472</v>
      </c>
    </row>
    <row r="265" spans="1:10" ht="14.5" customHeight="1" x14ac:dyDescent="0.15">
      <c r="A265" s="116">
        <v>82</v>
      </c>
      <c r="B265" s="399">
        <v>17502</v>
      </c>
      <c r="C265" s="5"/>
      <c r="D265" s="5"/>
      <c r="E265" s="5"/>
      <c r="F265" s="5"/>
      <c r="G265" s="5"/>
      <c r="H265" s="111">
        <v>2.0999999999999999E-3</v>
      </c>
      <c r="I265" s="111"/>
      <c r="J265" s="399">
        <v>17502</v>
      </c>
    </row>
    <row r="266" spans="1:10" ht="14.5" customHeight="1" x14ac:dyDescent="0.15">
      <c r="A266" s="116">
        <v>82</v>
      </c>
      <c r="B266" s="399">
        <v>17533</v>
      </c>
      <c r="C266" s="5"/>
      <c r="D266" s="5"/>
      <c r="E266" s="5"/>
      <c r="F266" s="5"/>
      <c r="G266" s="5"/>
      <c r="H266" s="111">
        <v>2E-3</v>
      </c>
      <c r="I266" s="111"/>
      <c r="J266" s="399">
        <v>17533</v>
      </c>
    </row>
    <row r="267" spans="1:10" ht="14.5" customHeight="1" x14ac:dyDescent="0.15">
      <c r="A267" s="116">
        <v>82</v>
      </c>
      <c r="B267" s="399">
        <v>17564</v>
      </c>
      <c r="C267" s="5"/>
      <c r="D267" s="5"/>
      <c r="E267" s="5"/>
      <c r="F267" s="5"/>
      <c r="G267" s="5"/>
      <c r="H267" s="111">
        <v>1.9E-3</v>
      </c>
      <c r="I267" s="111"/>
      <c r="J267" s="399">
        <v>17564</v>
      </c>
    </row>
    <row r="268" spans="1:10" ht="14.5" customHeight="1" x14ac:dyDescent="0.15">
      <c r="A268" s="116">
        <v>82</v>
      </c>
      <c r="B268" s="399">
        <v>17593</v>
      </c>
      <c r="C268" s="5"/>
      <c r="D268" s="5"/>
      <c r="E268" s="5"/>
      <c r="F268" s="5"/>
      <c r="G268" s="5"/>
      <c r="H268" s="111">
        <v>2.2000000000000001E-3</v>
      </c>
      <c r="I268" s="111"/>
      <c r="J268" s="399">
        <v>17593</v>
      </c>
    </row>
    <row r="269" spans="1:10" ht="14.5" customHeight="1" x14ac:dyDescent="0.15">
      <c r="A269" s="116">
        <v>82</v>
      </c>
      <c r="B269" s="399">
        <v>17624</v>
      </c>
      <c r="C269" s="5"/>
      <c r="D269" s="5"/>
      <c r="E269" s="5"/>
      <c r="F269" s="5"/>
      <c r="G269" s="5"/>
      <c r="H269" s="111">
        <v>2E-3</v>
      </c>
      <c r="I269" s="111"/>
      <c r="J269" s="399">
        <v>17624</v>
      </c>
    </row>
    <row r="270" spans="1:10" ht="14.5" customHeight="1" x14ac:dyDescent="0.15">
      <c r="A270" s="116">
        <v>82</v>
      </c>
      <c r="B270" s="399">
        <v>17654</v>
      </c>
      <c r="C270" s="5"/>
      <c r="D270" s="5"/>
      <c r="E270" s="5"/>
      <c r="F270" s="5"/>
      <c r="G270" s="5"/>
      <c r="H270" s="111">
        <v>1.8E-3</v>
      </c>
      <c r="I270" s="111"/>
      <c r="J270" s="399">
        <v>17654</v>
      </c>
    </row>
    <row r="271" spans="1:10" ht="14.5" customHeight="1" x14ac:dyDescent="0.15">
      <c r="A271" s="116">
        <v>82</v>
      </c>
      <c r="B271" s="399">
        <v>17685</v>
      </c>
      <c r="C271" s="5"/>
      <c r="D271" s="5"/>
      <c r="E271" s="5"/>
      <c r="F271" s="5"/>
      <c r="G271" s="5"/>
      <c r="H271" s="111">
        <v>2.0999999999999999E-3</v>
      </c>
      <c r="I271" s="111"/>
      <c r="J271" s="399">
        <v>17685</v>
      </c>
    </row>
    <row r="272" spans="1:10" ht="14.5" customHeight="1" x14ac:dyDescent="0.15">
      <c r="A272" s="116">
        <v>82</v>
      </c>
      <c r="B272" s="399">
        <v>17715</v>
      </c>
      <c r="C272" s="5"/>
      <c r="D272" s="5"/>
      <c r="E272" s="5"/>
      <c r="F272" s="5"/>
      <c r="G272" s="5"/>
      <c r="H272" s="111">
        <v>1.9E-3</v>
      </c>
      <c r="I272" s="111"/>
      <c r="J272" s="399">
        <v>17715</v>
      </c>
    </row>
    <row r="273" spans="1:10" ht="14.5" customHeight="1" x14ac:dyDescent="0.15">
      <c r="A273" s="116">
        <v>82</v>
      </c>
      <c r="B273" s="399">
        <v>17746</v>
      </c>
      <c r="C273" s="5"/>
      <c r="D273" s="5"/>
      <c r="E273" s="5"/>
      <c r="F273" s="5"/>
      <c r="G273" s="5"/>
      <c r="H273" s="111">
        <v>2.0999999999999999E-3</v>
      </c>
      <c r="I273" s="111"/>
      <c r="J273" s="399">
        <v>17746</v>
      </c>
    </row>
    <row r="274" spans="1:10" ht="14.5" customHeight="1" x14ac:dyDescent="0.15">
      <c r="A274" s="116">
        <v>82</v>
      </c>
      <c r="B274" s="399">
        <v>17777</v>
      </c>
      <c r="C274" s="5"/>
      <c r="D274" s="5"/>
      <c r="E274" s="5"/>
      <c r="F274" s="5"/>
      <c r="G274" s="5"/>
      <c r="H274" s="111">
        <v>2E-3</v>
      </c>
      <c r="I274" s="111"/>
      <c r="J274" s="399">
        <v>17777</v>
      </c>
    </row>
    <row r="275" spans="1:10" ht="14.5" customHeight="1" x14ac:dyDescent="0.15">
      <c r="A275" s="116">
        <v>82</v>
      </c>
      <c r="B275" s="399">
        <v>17807</v>
      </c>
      <c r="C275" s="5"/>
      <c r="D275" s="5"/>
      <c r="E275" s="5"/>
      <c r="F275" s="5"/>
      <c r="G275" s="5"/>
      <c r="H275" s="111">
        <v>1.9E-3</v>
      </c>
      <c r="I275" s="111"/>
      <c r="J275" s="399">
        <v>17807</v>
      </c>
    </row>
    <row r="276" spans="1:10" ht="14.5" customHeight="1" x14ac:dyDescent="0.15">
      <c r="A276" s="116">
        <v>82</v>
      </c>
      <c r="B276" s="399">
        <v>17838</v>
      </c>
      <c r="C276" s="5"/>
      <c r="D276" s="5"/>
      <c r="E276" s="5"/>
      <c r="F276" s="5"/>
      <c r="G276" s="5"/>
      <c r="H276" s="111">
        <v>2.0999999999999999E-3</v>
      </c>
      <c r="I276" s="111"/>
      <c r="J276" s="399">
        <v>17838</v>
      </c>
    </row>
    <row r="277" spans="1:10" ht="14.5" customHeight="1" x14ac:dyDescent="0.15">
      <c r="A277" s="116">
        <v>82</v>
      </c>
      <c r="B277" s="399">
        <v>17868</v>
      </c>
      <c r="C277" s="5"/>
      <c r="D277" s="5"/>
      <c r="E277" s="5"/>
      <c r="F277" s="5"/>
      <c r="G277" s="5"/>
      <c r="H277" s="111">
        <v>2E-3</v>
      </c>
      <c r="I277" s="111"/>
      <c r="J277" s="399">
        <v>17868</v>
      </c>
    </row>
    <row r="278" spans="1:10" ht="14.5" customHeight="1" x14ac:dyDescent="0.15">
      <c r="A278" s="116">
        <v>82</v>
      </c>
      <c r="B278" s="399">
        <v>17899</v>
      </c>
      <c r="C278" s="5"/>
      <c r="D278" s="5"/>
      <c r="E278" s="5"/>
      <c r="F278" s="5"/>
      <c r="G278" s="5"/>
      <c r="H278" s="111">
        <v>2E-3</v>
      </c>
      <c r="I278" s="111"/>
      <c r="J278" s="399">
        <v>17899</v>
      </c>
    </row>
    <row r="279" spans="1:10" ht="14.5" customHeight="1" x14ac:dyDescent="0.15">
      <c r="A279" s="116">
        <v>82</v>
      </c>
      <c r="B279" s="399">
        <v>17930</v>
      </c>
      <c r="C279" s="5"/>
      <c r="D279" s="5"/>
      <c r="E279" s="5"/>
      <c r="F279" s="5"/>
      <c r="G279" s="5"/>
      <c r="H279" s="111">
        <v>1.8E-3</v>
      </c>
      <c r="I279" s="111"/>
      <c r="J279" s="399">
        <v>17930</v>
      </c>
    </row>
    <row r="280" spans="1:10" ht="14.5" customHeight="1" x14ac:dyDescent="0.15">
      <c r="A280" s="116">
        <v>82</v>
      </c>
      <c r="B280" s="399">
        <v>17958</v>
      </c>
      <c r="C280" s="5"/>
      <c r="D280" s="5"/>
      <c r="E280" s="5"/>
      <c r="F280" s="5"/>
      <c r="G280" s="5"/>
      <c r="H280" s="111">
        <v>1.9E-3</v>
      </c>
      <c r="I280" s="111"/>
      <c r="J280" s="399">
        <v>17958</v>
      </c>
    </row>
    <row r="281" spans="1:10" ht="14.5" customHeight="1" x14ac:dyDescent="0.15">
      <c r="A281" s="116">
        <v>82</v>
      </c>
      <c r="B281" s="399">
        <v>17989</v>
      </c>
      <c r="C281" s="5"/>
      <c r="D281" s="5"/>
      <c r="E281" s="5"/>
      <c r="F281" s="5"/>
      <c r="G281" s="5"/>
      <c r="H281" s="111">
        <v>1.8E-3</v>
      </c>
      <c r="I281" s="111"/>
      <c r="J281" s="399">
        <v>17989</v>
      </c>
    </row>
    <row r="282" spans="1:10" ht="14.5" customHeight="1" x14ac:dyDescent="0.15">
      <c r="A282" s="116">
        <v>82</v>
      </c>
      <c r="B282" s="399">
        <v>18019</v>
      </c>
      <c r="C282" s="5"/>
      <c r="D282" s="5"/>
      <c r="E282" s="5"/>
      <c r="F282" s="5"/>
      <c r="G282" s="5"/>
      <c r="H282" s="111">
        <v>2E-3</v>
      </c>
      <c r="I282" s="111"/>
      <c r="J282" s="399">
        <v>18019</v>
      </c>
    </row>
    <row r="283" spans="1:10" ht="14.5" customHeight="1" x14ac:dyDescent="0.15">
      <c r="A283" s="116">
        <v>82</v>
      </c>
      <c r="B283" s="399">
        <v>18050</v>
      </c>
      <c r="C283" s="5"/>
      <c r="D283" s="5"/>
      <c r="E283" s="5"/>
      <c r="F283" s="5"/>
      <c r="G283" s="5"/>
      <c r="H283" s="111">
        <v>1.9E-3</v>
      </c>
      <c r="I283" s="111"/>
      <c r="J283" s="399">
        <v>18050</v>
      </c>
    </row>
    <row r="284" spans="1:10" ht="14.5" customHeight="1" x14ac:dyDescent="0.15">
      <c r="A284" s="116">
        <v>82</v>
      </c>
      <c r="B284" s="399">
        <v>18080</v>
      </c>
      <c r="C284" s="5"/>
      <c r="D284" s="5"/>
      <c r="E284" s="5"/>
      <c r="F284" s="5"/>
      <c r="G284" s="5"/>
      <c r="H284" s="111">
        <v>1.6999999999999999E-3</v>
      </c>
      <c r="I284" s="111"/>
      <c r="J284" s="399">
        <v>18080</v>
      </c>
    </row>
    <row r="285" spans="1:10" ht="14.5" customHeight="1" x14ac:dyDescent="0.15">
      <c r="A285" s="116">
        <v>82</v>
      </c>
      <c r="B285" s="399">
        <v>18111</v>
      </c>
      <c r="C285" s="5"/>
      <c r="D285" s="5"/>
      <c r="E285" s="5"/>
      <c r="F285" s="5"/>
      <c r="G285" s="5"/>
      <c r="H285" s="111">
        <v>1.9E-3</v>
      </c>
      <c r="I285" s="111"/>
      <c r="J285" s="399">
        <v>18111</v>
      </c>
    </row>
    <row r="286" spans="1:10" ht="14.5" customHeight="1" x14ac:dyDescent="0.15">
      <c r="A286" s="116">
        <v>82</v>
      </c>
      <c r="B286" s="399">
        <v>18142</v>
      </c>
      <c r="C286" s="5"/>
      <c r="D286" s="5"/>
      <c r="E286" s="5"/>
      <c r="F286" s="5"/>
      <c r="G286" s="5"/>
      <c r="H286" s="111">
        <v>1.6999999999999999E-3</v>
      </c>
      <c r="I286" s="111"/>
      <c r="J286" s="399">
        <v>18142</v>
      </c>
    </row>
    <row r="287" spans="1:10" ht="14.5" customHeight="1" x14ac:dyDescent="0.15">
      <c r="A287" s="116">
        <v>82</v>
      </c>
      <c r="B287" s="399">
        <v>18172</v>
      </c>
      <c r="C287" s="5"/>
      <c r="D287" s="5"/>
      <c r="E287" s="5"/>
      <c r="F287" s="5"/>
      <c r="G287" s="5"/>
      <c r="H287" s="111">
        <v>1.8E-3</v>
      </c>
      <c r="I287" s="111"/>
      <c r="J287" s="399">
        <v>18172</v>
      </c>
    </row>
    <row r="288" spans="1:10" ht="14.5" customHeight="1" x14ac:dyDescent="0.15">
      <c r="A288" s="116">
        <v>82</v>
      </c>
      <c r="B288" s="399">
        <v>18203</v>
      </c>
      <c r="C288" s="5"/>
      <c r="D288" s="5"/>
      <c r="E288" s="5"/>
      <c r="F288" s="5"/>
      <c r="G288" s="5"/>
      <c r="H288" s="111">
        <v>1.6999999999999999E-3</v>
      </c>
      <c r="I288" s="111"/>
      <c r="J288" s="399">
        <v>18203</v>
      </c>
    </row>
    <row r="289" spans="1:10" ht="14.5" customHeight="1" x14ac:dyDescent="0.15">
      <c r="A289" s="116">
        <v>82</v>
      </c>
      <c r="B289" s="399">
        <v>18233</v>
      </c>
      <c r="C289" s="5"/>
      <c r="D289" s="5"/>
      <c r="E289" s="5"/>
      <c r="F289" s="5"/>
      <c r="G289" s="5"/>
      <c r="H289" s="111">
        <v>1.6999999999999999E-3</v>
      </c>
      <c r="I289" s="111"/>
      <c r="J289" s="399">
        <v>18233</v>
      </c>
    </row>
    <row r="290" spans="1:10" ht="14.5" customHeight="1" x14ac:dyDescent="0.15">
      <c r="A290" s="116">
        <v>82</v>
      </c>
      <c r="B290" s="399">
        <v>18264</v>
      </c>
      <c r="C290" s="5"/>
      <c r="D290" s="5"/>
      <c r="E290" s="5"/>
      <c r="F290" s="5"/>
      <c r="G290" s="5"/>
      <c r="H290" s="111">
        <v>1.8E-3</v>
      </c>
      <c r="I290" s="111"/>
      <c r="J290" s="399">
        <v>18264</v>
      </c>
    </row>
    <row r="291" spans="1:10" ht="14.5" customHeight="1" x14ac:dyDescent="0.15">
      <c r="A291" s="116">
        <v>82</v>
      </c>
      <c r="B291" s="399">
        <v>18295</v>
      </c>
      <c r="C291" s="5"/>
      <c r="D291" s="5"/>
      <c r="E291" s="5"/>
      <c r="F291" s="5"/>
      <c r="G291" s="5"/>
      <c r="H291" s="111">
        <v>1.6000000000000001E-3</v>
      </c>
      <c r="I291" s="111"/>
      <c r="J291" s="399">
        <v>18295</v>
      </c>
    </row>
    <row r="292" spans="1:10" ht="14.5" customHeight="1" x14ac:dyDescent="0.15">
      <c r="A292" s="116">
        <v>82</v>
      </c>
      <c r="B292" s="399">
        <v>18323</v>
      </c>
      <c r="C292" s="5"/>
      <c r="D292" s="5"/>
      <c r="E292" s="5"/>
      <c r="F292" s="5"/>
      <c r="G292" s="5"/>
      <c r="H292" s="111">
        <v>1.8E-3</v>
      </c>
      <c r="I292" s="111"/>
      <c r="J292" s="399">
        <v>18323</v>
      </c>
    </row>
    <row r="293" spans="1:10" ht="14.5" customHeight="1" x14ac:dyDescent="0.15">
      <c r="A293" s="116">
        <v>82</v>
      </c>
      <c r="B293" s="399">
        <v>18354</v>
      </c>
      <c r="C293" s="5"/>
      <c r="D293" s="5"/>
      <c r="E293" s="5"/>
      <c r="F293" s="5"/>
      <c r="G293" s="5"/>
      <c r="H293" s="111">
        <v>1.6000000000000001E-3</v>
      </c>
      <c r="I293" s="111"/>
      <c r="J293" s="399">
        <v>18354</v>
      </c>
    </row>
    <row r="294" spans="1:10" ht="14.5" customHeight="1" x14ac:dyDescent="0.15">
      <c r="A294" s="116">
        <v>82</v>
      </c>
      <c r="B294" s="399">
        <v>18384</v>
      </c>
      <c r="C294" s="5"/>
      <c r="D294" s="5"/>
      <c r="E294" s="5"/>
      <c r="F294" s="5"/>
      <c r="G294" s="5"/>
      <c r="H294" s="111">
        <v>1.9E-3</v>
      </c>
      <c r="I294" s="111"/>
      <c r="J294" s="399">
        <v>18384</v>
      </c>
    </row>
    <row r="295" spans="1:10" ht="14.5" customHeight="1" x14ac:dyDescent="0.15">
      <c r="A295" s="116">
        <v>82</v>
      </c>
      <c r="B295" s="399">
        <v>18415</v>
      </c>
      <c r="C295" s="5"/>
      <c r="D295" s="5"/>
      <c r="E295" s="5"/>
      <c r="F295" s="5"/>
      <c r="G295" s="5"/>
      <c r="H295" s="111">
        <v>1.6999999999999999E-3</v>
      </c>
      <c r="I295" s="111"/>
      <c r="J295" s="399">
        <v>18415</v>
      </c>
    </row>
    <row r="296" spans="1:10" ht="14.5" customHeight="1" x14ac:dyDescent="0.15">
      <c r="A296" s="116">
        <v>82</v>
      </c>
      <c r="B296" s="399">
        <v>18445</v>
      </c>
      <c r="C296" s="5"/>
      <c r="D296" s="5"/>
      <c r="E296" s="5"/>
      <c r="F296" s="5"/>
      <c r="G296" s="5"/>
      <c r="H296" s="111">
        <v>1.8E-3</v>
      </c>
      <c r="I296" s="111"/>
      <c r="J296" s="399">
        <v>18445</v>
      </c>
    </row>
    <row r="297" spans="1:10" ht="14.5" customHeight="1" x14ac:dyDescent="0.15">
      <c r="A297" s="116">
        <v>82</v>
      </c>
      <c r="B297" s="399">
        <v>18476</v>
      </c>
      <c r="C297" s="5"/>
      <c r="D297" s="5"/>
      <c r="E297" s="5"/>
      <c r="F297" s="5"/>
      <c r="G297" s="5"/>
      <c r="H297" s="111">
        <v>1.8E-3</v>
      </c>
      <c r="I297" s="111"/>
      <c r="J297" s="399">
        <v>18476</v>
      </c>
    </row>
    <row r="298" spans="1:10" ht="14.5" customHeight="1" x14ac:dyDescent="0.15">
      <c r="A298" s="116">
        <v>82</v>
      </c>
      <c r="B298" s="399">
        <v>18507</v>
      </c>
      <c r="C298" s="5"/>
      <c r="D298" s="5"/>
      <c r="E298" s="5"/>
      <c r="F298" s="5"/>
      <c r="G298" s="5"/>
      <c r="H298" s="111">
        <v>1.6999999999999999E-3</v>
      </c>
      <c r="I298" s="111"/>
      <c r="J298" s="399">
        <v>18507</v>
      </c>
    </row>
    <row r="299" spans="1:10" ht="14.5" customHeight="1" x14ac:dyDescent="0.15">
      <c r="A299" s="116">
        <v>82</v>
      </c>
      <c r="B299" s="399">
        <v>18537</v>
      </c>
      <c r="C299" s="5"/>
      <c r="D299" s="5"/>
      <c r="E299" s="5"/>
      <c r="F299" s="5"/>
      <c r="G299" s="5"/>
      <c r="H299" s="111">
        <v>1.9E-3</v>
      </c>
      <c r="I299" s="111"/>
      <c r="J299" s="399">
        <v>18537</v>
      </c>
    </row>
    <row r="300" spans="1:10" ht="14.5" customHeight="1" x14ac:dyDescent="0.15">
      <c r="A300" s="116">
        <v>82</v>
      </c>
      <c r="B300" s="399">
        <v>18568</v>
      </c>
      <c r="C300" s="5"/>
      <c r="D300" s="5"/>
      <c r="E300" s="5"/>
      <c r="F300" s="5"/>
      <c r="G300" s="5"/>
      <c r="H300" s="111">
        <v>1.8E-3</v>
      </c>
      <c r="I300" s="111"/>
      <c r="J300" s="399">
        <v>18568</v>
      </c>
    </row>
    <row r="301" spans="1:10" ht="14.5" customHeight="1" x14ac:dyDescent="0.15">
      <c r="A301" s="116">
        <v>82</v>
      </c>
      <c r="B301" s="399">
        <v>18598</v>
      </c>
      <c r="C301" s="5"/>
      <c r="D301" s="5"/>
      <c r="E301" s="5"/>
      <c r="F301" s="5"/>
      <c r="G301" s="5"/>
      <c r="H301" s="111">
        <v>1.8E-3</v>
      </c>
      <c r="I301" s="111"/>
      <c r="J301" s="399">
        <v>18598</v>
      </c>
    </row>
    <row r="302" spans="1:10" ht="14.5" customHeight="1" x14ac:dyDescent="0.15">
      <c r="A302" s="116">
        <v>82</v>
      </c>
      <c r="B302" s="399">
        <v>18629</v>
      </c>
      <c r="C302" s="5"/>
      <c r="D302" s="5"/>
      <c r="E302" s="5"/>
      <c r="F302" s="5"/>
      <c r="G302" s="5"/>
      <c r="H302" s="111">
        <v>2E-3</v>
      </c>
      <c r="I302" s="111"/>
      <c r="J302" s="399">
        <v>18629</v>
      </c>
    </row>
    <row r="303" spans="1:10" ht="14.5" customHeight="1" x14ac:dyDescent="0.15">
      <c r="A303" s="116">
        <v>82</v>
      </c>
      <c r="B303" s="399">
        <v>18660</v>
      </c>
      <c r="C303" s="5"/>
      <c r="D303" s="5"/>
      <c r="E303" s="5"/>
      <c r="F303" s="5"/>
      <c r="G303" s="5"/>
      <c r="H303" s="111">
        <v>1.6999999999999999E-3</v>
      </c>
      <c r="I303" s="111"/>
      <c r="J303" s="399">
        <v>18660</v>
      </c>
    </row>
    <row r="304" spans="1:10" ht="14.5" customHeight="1" x14ac:dyDescent="0.15">
      <c r="A304" s="116">
        <v>82</v>
      </c>
      <c r="B304" s="399">
        <v>18688</v>
      </c>
      <c r="C304" s="5"/>
      <c r="D304" s="5"/>
      <c r="E304" s="5"/>
      <c r="F304" s="5"/>
      <c r="G304" s="5"/>
      <c r="H304" s="111">
        <v>1.9E-3</v>
      </c>
      <c r="I304" s="111"/>
      <c r="J304" s="399">
        <v>18688</v>
      </c>
    </row>
    <row r="305" spans="1:10" ht="14.5" customHeight="1" x14ac:dyDescent="0.15">
      <c r="A305" s="116">
        <v>82</v>
      </c>
      <c r="B305" s="399">
        <v>18719</v>
      </c>
      <c r="C305" s="5"/>
      <c r="D305" s="5"/>
      <c r="E305" s="5"/>
      <c r="F305" s="5"/>
      <c r="G305" s="5"/>
      <c r="H305" s="111">
        <v>2E-3</v>
      </c>
      <c r="I305" s="111"/>
      <c r="J305" s="399">
        <v>18719</v>
      </c>
    </row>
    <row r="306" spans="1:10" ht="14.5" customHeight="1" x14ac:dyDescent="0.15">
      <c r="A306" s="116">
        <v>82</v>
      </c>
      <c r="B306" s="399">
        <v>18749</v>
      </c>
      <c r="C306" s="5"/>
      <c r="D306" s="5"/>
      <c r="E306" s="5"/>
      <c r="F306" s="5"/>
      <c r="G306" s="5"/>
      <c r="H306" s="111">
        <v>2.0999999999999999E-3</v>
      </c>
      <c r="I306" s="111"/>
      <c r="J306" s="399">
        <v>18749</v>
      </c>
    </row>
    <row r="307" spans="1:10" ht="14.5" customHeight="1" x14ac:dyDescent="0.15">
      <c r="A307" s="116">
        <v>82</v>
      </c>
      <c r="B307" s="399">
        <v>18780</v>
      </c>
      <c r="C307" s="5"/>
      <c r="D307" s="5"/>
      <c r="E307" s="5"/>
      <c r="F307" s="5"/>
      <c r="G307" s="5"/>
      <c r="H307" s="111">
        <v>2E-3</v>
      </c>
      <c r="I307" s="111"/>
      <c r="J307" s="399">
        <v>18780</v>
      </c>
    </row>
    <row r="308" spans="1:10" ht="14.5" customHeight="1" x14ac:dyDescent="0.15">
      <c r="A308" s="116">
        <v>82</v>
      </c>
      <c r="B308" s="399">
        <v>18810</v>
      </c>
      <c r="C308" s="5"/>
      <c r="D308" s="5"/>
      <c r="E308" s="5"/>
      <c r="F308" s="5"/>
      <c r="G308" s="5"/>
      <c r="H308" s="111">
        <v>2.3E-3</v>
      </c>
      <c r="I308" s="111"/>
      <c r="J308" s="399">
        <v>18810</v>
      </c>
    </row>
    <row r="309" spans="1:10" ht="14.5" customHeight="1" x14ac:dyDescent="0.15">
      <c r="A309" s="116">
        <v>82</v>
      </c>
      <c r="B309" s="399">
        <v>18841</v>
      </c>
      <c r="C309" s="5"/>
      <c r="D309" s="5"/>
      <c r="E309" s="5"/>
      <c r="F309" s="5"/>
      <c r="G309" s="5"/>
      <c r="H309" s="111">
        <v>2.0999999999999999E-3</v>
      </c>
      <c r="I309" s="111"/>
      <c r="J309" s="399">
        <v>18841</v>
      </c>
    </row>
    <row r="310" spans="1:10" ht="14.5" customHeight="1" x14ac:dyDescent="0.15">
      <c r="A310" s="116">
        <v>82</v>
      </c>
      <c r="B310" s="399">
        <v>18872</v>
      </c>
      <c r="C310" s="5"/>
      <c r="D310" s="5"/>
      <c r="E310" s="5"/>
      <c r="F310" s="5"/>
      <c r="G310" s="5"/>
      <c r="H310" s="111">
        <v>1.9E-3</v>
      </c>
      <c r="I310" s="111"/>
      <c r="J310" s="399">
        <v>18872</v>
      </c>
    </row>
    <row r="311" spans="1:10" ht="14.5" customHeight="1" x14ac:dyDescent="0.15">
      <c r="A311" s="116">
        <v>82</v>
      </c>
      <c r="B311" s="399">
        <v>18902</v>
      </c>
      <c r="C311" s="5"/>
      <c r="D311" s="5"/>
      <c r="E311" s="5"/>
      <c r="F311" s="5"/>
      <c r="G311" s="5"/>
      <c r="H311" s="111">
        <v>2.3E-3</v>
      </c>
      <c r="I311" s="111"/>
      <c r="J311" s="399">
        <v>18902</v>
      </c>
    </row>
    <row r="312" spans="1:10" ht="14.5" customHeight="1" x14ac:dyDescent="0.15">
      <c r="A312" s="116">
        <v>82</v>
      </c>
      <c r="B312" s="399">
        <v>18933</v>
      </c>
      <c r="C312" s="5"/>
      <c r="D312" s="5"/>
      <c r="E312" s="5"/>
      <c r="F312" s="5"/>
      <c r="G312" s="5"/>
      <c r="H312" s="111">
        <v>2.0999999999999999E-3</v>
      </c>
      <c r="I312" s="111"/>
      <c r="J312" s="399">
        <v>18933</v>
      </c>
    </row>
    <row r="313" spans="1:10" ht="14.5" customHeight="1" x14ac:dyDescent="0.15">
      <c r="A313" s="116">
        <v>82</v>
      </c>
      <c r="B313" s="399">
        <v>18963</v>
      </c>
      <c r="C313" s="5"/>
      <c r="D313" s="5"/>
      <c r="E313" s="5"/>
      <c r="F313" s="5"/>
      <c r="G313" s="5"/>
      <c r="H313" s="111">
        <v>2.2000000000000001E-3</v>
      </c>
      <c r="I313" s="111"/>
      <c r="J313" s="399">
        <v>18963</v>
      </c>
    </row>
    <row r="314" spans="1:10" ht="14.5" customHeight="1" x14ac:dyDescent="0.15">
      <c r="A314" s="116">
        <v>82</v>
      </c>
      <c r="B314" s="399">
        <v>18994</v>
      </c>
      <c r="C314" s="5"/>
      <c r="D314" s="5"/>
      <c r="E314" s="5"/>
      <c r="F314" s="5"/>
      <c r="G314" s="5"/>
      <c r="H314" s="111">
        <v>2.3E-3</v>
      </c>
      <c r="I314" s="111"/>
      <c r="J314" s="399">
        <v>18994</v>
      </c>
    </row>
    <row r="315" spans="1:10" ht="14.5" customHeight="1" x14ac:dyDescent="0.15">
      <c r="A315" s="116">
        <v>82</v>
      </c>
      <c r="B315" s="399">
        <v>19025</v>
      </c>
      <c r="C315" s="5"/>
      <c r="D315" s="5"/>
      <c r="E315" s="5"/>
      <c r="F315" s="5"/>
      <c r="G315" s="5"/>
      <c r="H315" s="111">
        <v>2.0999999999999999E-3</v>
      </c>
      <c r="I315" s="111"/>
      <c r="J315" s="399">
        <v>19025</v>
      </c>
    </row>
    <row r="316" spans="1:10" ht="14.5" customHeight="1" x14ac:dyDescent="0.15">
      <c r="A316" s="116">
        <v>82</v>
      </c>
      <c r="B316" s="399">
        <v>19054</v>
      </c>
      <c r="C316" s="5"/>
      <c r="D316" s="5"/>
      <c r="E316" s="5"/>
      <c r="F316" s="5"/>
      <c r="G316" s="5"/>
      <c r="H316" s="111">
        <v>2.3E-3</v>
      </c>
      <c r="I316" s="111"/>
      <c r="J316" s="399">
        <v>19054</v>
      </c>
    </row>
    <row r="317" spans="1:10" ht="14.5" customHeight="1" x14ac:dyDescent="0.15">
      <c r="A317" s="116">
        <v>82</v>
      </c>
      <c r="B317" s="399">
        <v>19085</v>
      </c>
      <c r="C317" s="5"/>
      <c r="D317" s="5"/>
      <c r="E317" s="5"/>
      <c r="F317" s="5"/>
      <c r="G317" s="5"/>
      <c r="H317" s="111">
        <v>2.2000000000000001E-3</v>
      </c>
      <c r="I317" s="111"/>
      <c r="J317" s="399">
        <v>19085</v>
      </c>
    </row>
    <row r="318" spans="1:10" ht="14.5" customHeight="1" x14ac:dyDescent="0.15">
      <c r="A318" s="116">
        <v>82</v>
      </c>
      <c r="B318" s="399">
        <v>19115</v>
      </c>
      <c r="C318" s="5"/>
      <c r="D318" s="5"/>
      <c r="E318" s="5"/>
      <c r="F318" s="5"/>
      <c r="G318" s="5"/>
      <c r="H318" s="111">
        <v>2E-3</v>
      </c>
      <c r="I318" s="111"/>
      <c r="J318" s="399">
        <v>19115</v>
      </c>
    </row>
    <row r="319" spans="1:10" ht="14.5" customHeight="1" x14ac:dyDescent="0.15">
      <c r="A319" s="116">
        <v>82</v>
      </c>
      <c r="B319" s="399">
        <v>19146</v>
      </c>
      <c r="C319" s="5"/>
      <c r="D319" s="5"/>
      <c r="E319" s="5"/>
      <c r="F319" s="5"/>
      <c r="G319" s="5"/>
      <c r="H319" s="111">
        <v>2.2000000000000001E-3</v>
      </c>
      <c r="I319" s="111"/>
      <c r="J319" s="399">
        <v>19146</v>
      </c>
    </row>
    <row r="320" spans="1:10" ht="14.5" customHeight="1" x14ac:dyDescent="0.15">
      <c r="A320" s="116">
        <v>82</v>
      </c>
      <c r="B320" s="399">
        <v>19176</v>
      </c>
      <c r="C320" s="5"/>
      <c r="D320" s="5"/>
      <c r="E320" s="5"/>
      <c r="F320" s="5"/>
      <c r="G320" s="5"/>
      <c r="H320" s="111">
        <v>2.2000000000000001E-3</v>
      </c>
      <c r="I320" s="111"/>
      <c r="J320" s="399">
        <v>19176</v>
      </c>
    </row>
    <row r="321" spans="1:10" ht="14.5" customHeight="1" x14ac:dyDescent="0.15">
      <c r="A321" s="116">
        <v>82</v>
      </c>
      <c r="B321" s="399">
        <v>19207</v>
      </c>
      <c r="C321" s="5"/>
      <c r="D321" s="5"/>
      <c r="E321" s="5"/>
      <c r="F321" s="5"/>
      <c r="G321" s="5"/>
      <c r="H321" s="111">
        <v>2.0999999999999999E-3</v>
      </c>
      <c r="I321" s="111"/>
      <c r="J321" s="399">
        <v>19207</v>
      </c>
    </row>
    <row r="322" spans="1:10" ht="14.5" customHeight="1" x14ac:dyDescent="0.15">
      <c r="A322" s="116">
        <v>82</v>
      </c>
      <c r="B322" s="399">
        <v>19238</v>
      </c>
      <c r="C322" s="5"/>
      <c r="D322" s="5"/>
      <c r="E322" s="5"/>
      <c r="F322" s="5"/>
      <c r="G322" s="5"/>
      <c r="H322" s="111">
        <v>2.3E-3</v>
      </c>
      <c r="I322" s="111"/>
      <c r="J322" s="399">
        <v>19238</v>
      </c>
    </row>
    <row r="323" spans="1:10" ht="14.5" customHeight="1" x14ac:dyDescent="0.15">
      <c r="A323" s="116">
        <v>82</v>
      </c>
      <c r="B323" s="399">
        <v>19268</v>
      </c>
      <c r="C323" s="5"/>
      <c r="D323" s="5"/>
      <c r="E323" s="5"/>
      <c r="F323" s="5"/>
      <c r="G323" s="5"/>
      <c r="H323" s="111">
        <v>2.3E-3</v>
      </c>
      <c r="I323" s="111"/>
      <c r="J323" s="399">
        <v>19268</v>
      </c>
    </row>
    <row r="324" spans="1:10" ht="14.5" customHeight="1" x14ac:dyDescent="0.15">
      <c r="A324" s="116">
        <v>82</v>
      </c>
      <c r="B324" s="399">
        <v>19299</v>
      </c>
      <c r="C324" s="5"/>
      <c r="D324" s="5"/>
      <c r="E324" s="5"/>
      <c r="F324" s="5"/>
      <c r="G324" s="5"/>
      <c r="H324" s="111">
        <v>2.0999999999999999E-3</v>
      </c>
      <c r="I324" s="111"/>
      <c r="J324" s="399">
        <v>19299</v>
      </c>
    </row>
    <row r="325" spans="1:10" ht="14.5" customHeight="1" x14ac:dyDescent="0.15">
      <c r="A325" s="116">
        <v>82</v>
      </c>
      <c r="B325" s="399">
        <v>19329</v>
      </c>
      <c r="C325" s="5"/>
      <c r="D325" s="5"/>
      <c r="E325" s="5"/>
      <c r="F325" s="5"/>
      <c r="G325" s="5"/>
      <c r="H325" s="111">
        <v>2.3999999999999998E-3</v>
      </c>
      <c r="I325" s="111"/>
      <c r="J325" s="399">
        <v>19329</v>
      </c>
    </row>
    <row r="326" spans="1:10" ht="14.5" customHeight="1" x14ac:dyDescent="0.15">
      <c r="A326" s="116">
        <v>82</v>
      </c>
      <c r="B326" s="399">
        <v>19360</v>
      </c>
      <c r="C326" s="5"/>
      <c r="D326" s="5"/>
      <c r="E326" s="5"/>
      <c r="F326" s="5"/>
      <c r="G326" s="5"/>
      <c r="H326" s="111">
        <v>2.3E-3</v>
      </c>
      <c r="I326" s="111"/>
      <c r="J326" s="399">
        <v>19360</v>
      </c>
    </row>
    <row r="327" spans="1:10" ht="14.5" customHeight="1" x14ac:dyDescent="0.15">
      <c r="A327" s="116">
        <v>82</v>
      </c>
      <c r="B327" s="399">
        <v>19391</v>
      </c>
      <c r="C327" s="5"/>
      <c r="D327" s="5"/>
      <c r="E327" s="5"/>
      <c r="F327" s="5"/>
      <c r="G327" s="5"/>
      <c r="H327" s="111">
        <v>2.0999999999999999E-3</v>
      </c>
      <c r="I327" s="111"/>
      <c r="J327" s="399">
        <v>19391</v>
      </c>
    </row>
    <row r="328" spans="1:10" ht="14.5" customHeight="1" x14ac:dyDescent="0.15">
      <c r="A328" s="116">
        <v>82</v>
      </c>
      <c r="B328" s="399">
        <v>19419</v>
      </c>
      <c r="C328" s="5"/>
      <c r="D328" s="5"/>
      <c r="E328" s="5"/>
      <c r="F328" s="5"/>
      <c r="G328" s="5"/>
      <c r="H328" s="111">
        <v>2.5000000000000001E-3</v>
      </c>
      <c r="I328" s="111"/>
      <c r="J328" s="399">
        <v>19419</v>
      </c>
    </row>
    <row r="329" spans="1:10" ht="14.5" customHeight="1" x14ac:dyDescent="0.15">
      <c r="A329" s="116">
        <v>82</v>
      </c>
      <c r="B329" s="399">
        <v>19450</v>
      </c>
      <c r="C329" s="5"/>
      <c r="D329" s="5"/>
      <c r="E329" s="5"/>
      <c r="F329" s="5"/>
      <c r="G329" s="5"/>
      <c r="H329" s="111">
        <v>2.3999999999999998E-3</v>
      </c>
      <c r="I329" s="111"/>
      <c r="J329" s="399">
        <v>19450</v>
      </c>
    </row>
    <row r="330" spans="1:10" ht="14.5" customHeight="1" x14ac:dyDescent="0.15">
      <c r="A330" s="116">
        <v>82</v>
      </c>
      <c r="B330" s="399">
        <v>19480</v>
      </c>
      <c r="C330" s="5"/>
      <c r="D330" s="5"/>
      <c r="E330" s="5"/>
      <c r="F330" s="5"/>
      <c r="G330" s="5"/>
      <c r="H330" s="111">
        <v>2.3999999999999998E-3</v>
      </c>
      <c r="I330" s="111"/>
      <c r="J330" s="399">
        <v>19480</v>
      </c>
    </row>
    <row r="331" spans="1:10" ht="14.5" customHeight="1" x14ac:dyDescent="0.15">
      <c r="A331" s="116">
        <v>82</v>
      </c>
      <c r="B331" s="399">
        <v>19511</v>
      </c>
      <c r="C331" s="5"/>
      <c r="D331" s="5"/>
      <c r="E331" s="5"/>
      <c r="F331" s="5"/>
      <c r="G331" s="5"/>
      <c r="H331" s="111">
        <v>2.7000000000000001E-3</v>
      </c>
      <c r="I331" s="111"/>
      <c r="J331" s="399">
        <v>19511</v>
      </c>
    </row>
    <row r="332" spans="1:10" ht="14.5" customHeight="1" x14ac:dyDescent="0.15">
      <c r="A332" s="116">
        <v>82</v>
      </c>
      <c r="B332" s="399">
        <v>19541</v>
      </c>
      <c r="C332" s="5"/>
      <c r="D332" s="5"/>
      <c r="E332" s="5"/>
      <c r="F332" s="5"/>
      <c r="G332" s="5"/>
      <c r="H332" s="111">
        <v>2.5000000000000001E-3</v>
      </c>
      <c r="I332" s="111"/>
      <c r="J332" s="399">
        <v>19541</v>
      </c>
    </row>
    <row r="333" spans="1:10" ht="14.5" customHeight="1" x14ac:dyDescent="0.15">
      <c r="A333" s="116">
        <v>82</v>
      </c>
      <c r="B333" s="399">
        <v>19572</v>
      </c>
      <c r="C333" s="5"/>
      <c r="D333" s="5"/>
      <c r="E333" s="5"/>
      <c r="F333" s="5"/>
      <c r="G333" s="5"/>
      <c r="H333" s="111">
        <v>2.5000000000000001E-3</v>
      </c>
      <c r="I333" s="111"/>
      <c r="J333" s="399">
        <v>19572</v>
      </c>
    </row>
    <row r="334" spans="1:10" ht="14.5" customHeight="1" x14ac:dyDescent="0.15">
      <c r="A334" s="116">
        <v>82</v>
      </c>
      <c r="B334" s="399">
        <v>19603</v>
      </c>
      <c r="C334" s="5"/>
      <c r="D334" s="5"/>
      <c r="E334" s="5"/>
      <c r="F334" s="5"/>
      <c r="G334" s="5"/>
      <c r="H334" s="111">
        <v>2.5000000000000001E-3</v>
      </c>
      <c r="I334" s="111"/>
      <c r="J334" s="399">
        <v>19603</v>
      </c>
    </row>
    <row r="335" spans="1:10" ht="14.5" customHeight="1" x14ac:dyDescent="0.15">
      <c r="A335" s="116">
        <v>82</v>
      </c>
      <c r="B335" s="399">
        <v>19633</v>
      </c>
      <c r="C335" s="5"/>
      <c r="D335" s="5"/>
      <c r="E335" s="5"/>
      <c r="F335" s="5"/>
      <c r="G335" s="5"/>
      <c r="H335" s="111">
        <v>2.3E-3</v>
      </c>
      <c r="I335" s="111"/>
      <c r="J335" s="399">
        <v>19633</v>
      </c>
    </row>
    <row r="336" spans="1:10" ht="14.5" customHeight="1" x14ac:dyDescent="0.15">
      <c r="A336" s="116">
        <v>82</v>
      </c>
      <c r="B336" s="399">
        <v>19664</v>
      </c>
      <c r="C336" s="5"/>
      <c r="D336" s="5"/>
      <c r="E336" s="5"/>
      <c r="F336" s="5"/>
      <c r="G336" s="5"/>
      <c r="H336" s="111">
        <v>2.3999999999999998E-3</v>
      </c>
      <c r="I336" s="111"/>
      <c r="J336" s="399">
        <v>19664</v>
      </c>
    </row>
    <row r="337" spans="1:10" ht="14.5" customHeight="1" x14ac:dyDescent="0.15">
      <c r="A337" s="116">
        <v>82</v>
      </c>
      <c r="B337" s="399">
        <v>19694</v>
      </c>
      <c r="C337" s="5"/>
      <c r="D337" s="5"/>
      <c r="E337" s="5"/>
      <c r="F337" s="5"/>
      <c r="G337" s="5"/>
      <c r="H337" s="111">
        <v>2.3999999999999998E-3</v>
      </c>
      <c r="I337" s="111"/>
      <c r="J337" s="399">
        <v>19694</v>
      </c>
    </row>
    <row r="338" spans="1:10" ht="14.5" customHeight="1" x14ac:dyDescent="0.15">
      <c r="A338" s="116">
        <v>82</v>
      </c>
      <c r="B338" s="399">
        <v>19725</v>
      </c>
      <c r="C338" s="5"/>
      <c r="D338" s="5"/>
      <c r="E338" s="5"/>
      <c r="F338" s="5"/>
      <c r="G338" s="5"/>
      <c r="H338" s="111">
        <v>2.3E-3</v>
      </c>
      <c r="I338" s="111"/>
      <c r="J338" s="399">
        <v>19725</v>
      </c>
    </row>
    <row r="339" spans="1:10" ht="14.5" customHeight="1" x14ac:dyDescent="0.15">
      <c r="A339" s="116">
        <v>82</v>
      </c>
      <c r="B339" s="399">
        <v>19756</v>
      </c>
      <c r="C339" s="5"/>
      <c r="D339" s="5"/>
      <c r="E339" s="5"/>
      <c r="F339" s="5"/>
      <c r="G339" s="5"/>
      <c r="H339" s="111">
        <v>2.2000000000000001E-3</v>
      </c>
      <c r="I339" s="111"/>
      <c r="J339" s="399">
        <v>19756</v>
      </c>
    </row>
    <row r="340" spans="1:10" ht="14.5" customHeight="1" x14ac:dyDescent="0.15">
      <c r="A340" s="116">
        <v>82</v>
      </c>
      <c r="B340" s="399">
        <v>19784</v>
      </c>
      <c r="C340" s="5"/>
      <c r="D340" s="5"/>
      <c r="E340" s="5"/>
      <c r="F340" s="5"/>
      <c r="G340" s="5"/>
      <c r="H340" s="111">
        <v>2.5000000000000001E-3</v>
      </c>
      <c r="I340" s="111"/>
      <c r="J340" s="399">
        <v>19784</v>
      </c>
    </row>
    <row r="341" spans="1:10" ht="14.5" customHeight="1" x14ac:dyDescent="0.15">
      <c r="A341" s="116">
        <v>82</v>
      </c>
      <c r="B341" s="399">
        <v>19815</v>
      </c>
      <c r="C341" s="5"/>
      <c r="D341" s="5"/>
      <c r="E341" s="5"/>
      <c r="F341" s="5"/>
      <c r="G341" s="5"/>
      <c r="H341" s="111">
        <v>2.2000000000000001E-3</v>
      </c>
      <c r="I341" s="111"/>
      <c r="J341" s="399">
        <v>19815</v>
      </c>
    </row>
    <row r="342" spans="1:10" ht="14.5" customHeight="1" x14ac:dyDescent="0.15">
      <c r="A342" s="116">
        <v>82</v>
      </c>
      <c r="B342" s="399">
        <v>19845</v>
      </c>
      <c r="C342" s="5"/>
      <c r="D342" s="5"/>
      <c r="E342" s="5"/>
      <c r="F342" s="5"/>
      <c r="G342" s="5"/>
      <c r="H342" s="111">
        <v>2E-3</v>
      </c>
      <c r="I342" s="111"/>
      <c r="J342" s="399">
        <v>19845</v>
      </c>
    </row>
    <row r="343" spans="1:10" ht="14.5" customHeight="1" x14ac:dyDescent="0.15">
      <c r="A343" s="116">
        <v>82</v>
      </c>
      <c r="B343" s="399">
        <v>19876</v>
      </c>
      <c r="C343" s="5"/>
      <c r="D343" s="5"/>
      <c r="E343" s="5"/>
      <c r="F343" s="5"/>
      <c r="G343" s="5"/>
      <c r="H343" s="111">
        <v>2.5000000000000001E-3</v>
      </c>
      <c r="I343" s="111"/>
      <c r="J343" s="399">
        <v>19876</v>
      </c>
    </row>
    <row r="344" spans="1:10" ht="14.5" customHeight="1" x14ac:dyDescent="0.15">
      <c r="A344" s="116">
        <v>82</v>
      </c>
      <c r="B344" s="399">
        <v>19906</v>
      </c>
      <c r="C344" s="5"/>
      <c r="D344" s="5"/>
      <c r="E344" s="5"/>
      <c r="F344" s="5"/>
      <c r="G344" s="5"/>
      <c r="H344" s="111">
        <v>2.2000000000000001E-3</v>
      </c>
      <c r="I344" s="111"/>
      <c r="J344" s="399">
        <v>19906</v>
      </c>
    </row>
    <row r="345" spans="1:10" ht="14.5" customHeight="1" x14ac:dyDescent="0.15">
      <c r="A345" s="116">
        <v>82</v>
      </c>
      <c r="B345" s="399">
        <v>19937</v>
      </c>
      <c r="C345" s="5"/>
      <c r="D345" s="5"/>
      <c r="E345" s="5"/>
      <c r="F345" s="5"/>
      <c r="G345" s="5"/>
      <c r="H345" s="111">
        <v>2.3E-3</v>
      </c>
      <c r="I345" s="111"/>
      <c r="J345" s="399">
        <v>19937</v>
      </c>
    </row>
    <row r="346" spans="1:10" ht="14.5" customHeight="1" x14ac:dyDescent="0.15">
      <c r="A346" s="116">
        <v>82</v>
      </c>
      <c r="B346" s="399">
        <v>19968</v>
      </c>
      <c r="C346" s="5"/>
      <c r="D346" s="5"/>
      <c r="E346" s="5"/>
      <c r="F346" s="5"/>
      <c r="G346" s="5"/>
      <c r="H346" s="111">
        <v>2.2000000000000001E-3</v>
      </c>
      <c r="I346" s="111"/>
      <c r="J346" s="399">
        <v>19968</v>
      </c>
    </row>
    <row r="347" spans="1:10" ht="14.5" customHeight="1" x14ac:dyDescent="0.15">
      <c r="A347" s="116">
        <v>82</v>
      </c>
      <c r="B347" s="399">
        <v>19998</v>
      </c>
      <c r="C347" s="5"/>
      <c r="D347" s="5"/>
      <c r="E347" s="5"/>
      <c r="F347" s="5"/>
      <c r="G347" s="5"/>
      <c r="H347" s="111">
        <v>2.0999999999999999E-3</v>
      </c>
      <c r="I347" s="111"/>
      <c r="J347" s="399">
        <v>19998</v>
      </c>
    </row>
    <row r="348" spans="1:10" ht="14.5" customHeight="1" x14ac:dyDescent="0.15">
      <c r="A348" s="116">
        <v>82</v>
      </c>
      <c r="B348" s="399">
        <v>20029</v>
      </c>
      <c r="C348" s="5"/>
      <c r="D348" s="5"/>
      <c r="E348" s="5"/>
      <c r="F348" s="5"/>
      <c r="G348" s="5"/>
      <c r="H348" s="111">
        <v>2.3E-3</v>
      </c>
      <c r="I348" s="111"/>
      <c r="J348" s="399">
        <v>20029</v>
      </c>
    </row>
    <row r="349" spans="1:10" ht="14.5" customHeight="1" x14ac:dyDescent="0.15">
      <c r="A349" s="116">
        <v>82</v>
      </c>
      <c r="B349" s="399">
        <v>20059</v>
      </c>
      <c r="C349" s="5"/>
      <c r="D349" s="5"/>
      <c r="E349" s="5"/>
      <c r="F349" s="5"/>
      <c r="G349" s="5"/>
      <c r="H349" s="111">
        <v>2.3E-3</v>
      </c>
      <c r="I349" s="111"/>
      <c r="J349" s="399">
        <v>20059</v>
      </c>
    </row>
    <row r="350" spans="1:10" ht="14.5" customHeight="1" x14ac:dyDescent="0.15">
      <c r="A350" s="116">
        <v>82</v>
      </c>
      <c r="B350" s="399">
        <v>20090</v>
      </c>
      <c r="C350" s="5"/>
      <c r="D350" s="5"/>
      <c r="E350" s="5"/>
      <c r="F350" s="5"/>
      <c r="G350" s="5"/>
      <c r="H350" s="111">
        <v>2.2000000000000001E-3</v>
      </c>
      <c r="I350" s="111"/>
      <c r="J350" s="399">
        <v>20090</v>
      </c>
    </row>
    <row r="351" spans="1:10" ht="14.5" customHeight="1" x14ac:dyDescent="0.15">
      <c r="A351" s="116">
        <v>82</v>
      </c>
      <c r="B351" s="399">
        <v>20121</v>
      </c>
      <c r="C351" s="5"/>
      <c r="D351" s="5"/>
      <c r="E351" s="5"/>
      <c r="F351" s="5"/>
      <c r="G351" s="5"/>
      <c r="H351" s="111">
        <v>2.2000000000000001E-3</v>
      </c>
      <c r="I351" s="111"/>
      <c r="J351" s="399">
        <v>20121</v>
      </c>
    </row>
    <row r="352" spans="1:10" ht="14.5" customHeight="1" x14ac:dyDescent="0.15">
      <c r="A352" s="116">
        <v>82</v>
      </c>
      <c r="B352" s="399">
        <v>20149</v>
      </c>
      <c r="C352" s="5"/>
      <c r="D352" s="5"/>
      <c r="E352" s="5"/>
      <c r="F352" s="5"/>
      <c r="G352" s="5"/>
      <c r="H352" s="111">
        <v>2.3999999999999998E-3</v>
      </c>
      <c r="I352" s="111"/>
      <c r="J352" s="399">
        <v>20149</v>
      </c>
    </row>
    <row r="353" spans="1:10" ht="14.5" customHeight="1" x14ac:dyDescent="0.15">
      <c r="A353" s="116">
        <v>82</v>
      </c>
      <c r="B353" s="399">
        <v>20180</v>
      </c>
      <c r="C353" s="5"/>
      <c r="D353" s="5"/>
      <c r="E353" s="5"/>
      <c r="F353" s="5"/>
      <c r="G353" s="5"/>
      <c r="H353" s="111">
        <v>2.2000000000000001E-3</v>
      </c>
      <c r="I353" s="111"/>
      <c r="J353" s="399">
        <v>20180</v>
      </c>
    </row>
    <row r="354" spans="1:10" ht="14.5" customHeight="1" x14ac:dyDescent="0.15">
      <c r="A354" s="116">
        <v>82</v>
      </c>
      <c r="B354" s="399">
        <v>20210</v>
      </c>
      <c r="C354" s="5"/>
      <c r="D354" s="5"/>
      <c r="E354" s="5"/>
      <c r="F354" s="5"/>
      <c r="G354" s="5"/>
      <c r="H354" s="111">
        <v>2.5000000000000001E-3</v>
      </c>
      <c r="I354" s="111"/>
      <c r="J354" s="399">
        <v>20210</v>
      </c>
    </row>
    <row r="355" spans="1:10" ht="14.5" customHeight="1" x14ac:dyDescent="0.15">
      <c r="A355" s="116">
        <v>82</v>
      </c>
      <c r="B355" s="399">
        <v>20241</v>
      </c>
      <c r="C355" s="5"/>
      <c r="D355" s="5"/>
      <c r="E355" s="5"/>
      <c r="F355" s="5"/>
      <c r="G355" s="5"/>
      <c r="H355" s="111">
        <v>2.3E-3</v>
      </c>
      <c r="I355" s="111"/>
      <c r="J355" s="399">
        <v>20241</v>
      </c>
    </row>
    <row r="356" spans="1:10" ht="14.5" customHeight="1" x14ac:dyDescent="0.15">
      <c r="A356" s="116">
        <v>82</v>
      </c>
      <c r="B356" s="399">
        <v>20271</v>
      </c>
      <c r="C356" s="5"/>
      <c r="D356" s="5"/>
      <c r="E356" s="5"/>
      <c r="F356" s="5"/>
      <c r="G356" s="5"/>
      <c r="H356" s="111">
        <v>2.3E-3</v>
      </c>
      <c r="I356" s="111"/>
      <c r="J356" s="399">
        <v>20271</v>
      </c>
    </row>
    <row r="357" spans="1:10" ht="14.5" customHeight="1" x14ac:dyDescent="0.15">
      <c r="A357" s="116">
        <v>82</v>
      </c>
      <c r="B357" s="399">
        <v>20302</v>
      </c>
      <c r="C357" s="5"/>
      <c r="D357" s="5"/>
      <c r="E357" s="5"/>
      <c r="F357" s="5"/>
      <c r="G357" s="5"/>
      <c r="H357" s="111">
        <v>2.7000000000000001E-3</v>
      </c>
      <c r="I357" s="111"/>
      <c r="J357" s="399">
        <v>20302</v>
      </c>
    </row>
    <row r="358" spans="1:10" ht="14.5" customHeight="1" x14ac:dyDescent="0.15">
      <c r="A358" s="116">
        <v>82</v>
      </c>
      <c r="B358" s="399">
        <v>20333</v>
      </c>
      <c r="C358" s="5"/>
      <c r="D358" s="5"/>
      <c r="E358" s="5"/>
      <c r="F358" s="5"/>
      <c r="G358" s="5"/>
      <c r="H358" s="111">
        <v>2.3999999999999998E-3</v>
      </c>
      <c r="I358" s="111"/>
      <c r="J358" s="399">
        <v>20333</v>
      </c>
    </row>
    <row r="359" spans="1:10" ht="14.5" customHeight="1" x14ac:dyDescent="0.15">
      <c r="A359" s="116">
        <v>82</v>
      </c>
      <c r="B359" s="399">
        <v>20363</v>
      </c>
      <c r="C359" s="5"/>
      <c r="D359" s="5"/>
      <c r="E359" s="5"/>
      <c r="F359" s="5"/>
      <c r="G359" s="5"/>
      <c r="H359" s="111">
        <v>2.5000000000000001E-3</v>
      </c>
      <c r="I359" s="111"/>
      <c r="J359" s="399">
        <v>20363</v>
      </c>
    </row>
    <row r="360" spans="1:10" ht="14.5" customHeight="1" x14ac:dyDescent="0.15">
      <c r="A360" s="116">
        <v>82</v>
      </c>
      <c r="B360" s="399">
        <v>20394</v>
      </c>
      <c r="C360" s="5"/>
      <c r="D360" s="5"/>
      <c r="E360" s="5"/>
      <c r="F360" s="5"/>
      <c r="G360" s="5"/>
      <c r="H360" s="111">
        <v>2.3999999999999998E-3</v>
      </c>
      <c r="I360" s="111"/>
      <c r="J360" s="399">
        <v>20394</v>
      </c>
    </row>
    <row r="361" spans="1:10" ht="14.5" customHeight="1" x14ac:dyDescent="0.15">
      <c r="A361" s="116">
        <v>82</v>
      </c>
      <c r="B361" s="399">
        <v>20424</v>
      </c>
      <c r="C361" s="5"/>
      <c r="D361" s="5"/>
      <c r="E361" s="5"/>
      <c r="F361" s="5"/>
      <c r="G361" s="5"/>
      <c r="H361" s="111">
        <v>2.3999999999999998E-3</v>
      </c>
      <c r="I361" s="111"/>
      <c r="J361" s="399">
        <v>20424</v>
      </c>
    </row>
    <row r="362" spans="1:10" ht="14.5" customHeight="1" x14ac:dyDescent="0.15">
      <c r="A362" s="116">
        <v>82</v>
      </c>
      <c r="B362" s="399">
        <v>20455</v>
      </c>
      <c r="C362" s="5"/>
      <c r="D362" s="5"/>
      <c r="E362" s="5"/>
      <c r="F362" s="5"/>
      <c r="G362" s="5"/>
      <c r="H362" s="111">
        <v>2.5000000000000001E-3</v>
      </c>
      <c r="I362" s="111"/>
      <c r="J362" s="399">
        <v>20455</v>
      </c>
    </row>
    <row r="363" spans="1:10" ht="14.5" customHeight="1" x14ac:dyDescent="0.15">
      <c r="A363" s="116">
        <v>82</v>
      </c>
      <c r="B363" s="399">
        <v>20486</v>
      </c>
      <c r="C363" s="5"/>
      <c r="D363" s="5"/>
      <c r="E363" s="5"/>
      <c r="F363" s="5"/>
      <c r="G363" s="5"/>
      <c r="H363" s="111">
        <v>2.3E-3</v>
      </c>
      <c r="I363" s="111"/>
      <c r="J363" s="399">
        <v>20486</v>
      </c>
    </row>
    <row r="364" spans="1:10" ht="14.5" customHeight="1" x14ac:dyDescent="0.15">
      <c r="A364" s="116">
        <v>82</v>
      </c>
      <c r="B364" s="399">
        <v>20515</v>
      </c>
      <c r="C364" s="5"/>
      <c r="D364" s="5"/>
      <c r="E364" s="5"/>
      <c r="F364" s="5"/>
      <c r="G364" s="5"/>
      <c r="H364" s="111">
        <v>2.3E-3</v>
      </c>
      <c r="I364" s="111"/>
      <c r="J364" s="399">
        <v>20515</v>
      </c>
    </row>
    <row r="365" spans="1:10" ht="14.5" customHeight="1" x14ac:dyDescent="0.15">
      <c r="A365" s="116">
        <v>82</v>
      </c>
      <c r="B365" s="399">
        <v>20546</v>
      </c>
      <c r="C365" s="5"/>
      <c r="D365" s="5"/>
      <c r="E365" s="5"/>
      <c r="F365" s="5"/>
      <c r="G365" s="5"/>
      <c r="H365" s="111">
        <v>2.5999999999999999E-3</v>
      </c>
      <c r="I365" s="111"/>
      <c r="J365" s="399">
        <v>20546</v>
      </c>
    </row>
    <row r="366" spans="1:10" ht="14.5" customHeight="1" x14ac:dyDescent="0.15">
      <c r="A366" s="116">
        <v>82</v>
      </c>
      <c r="B366" s="399">
        <v>20576</v>
      </c>
      <c r="C366" s="5"/>
      <c r="D366" s="5"/>
      <c r="E366" s="5"/>
      <c r="F366" s="5"/>
      <c r="G366" s="5"/>
      <c r="H366" s="111">
        <v>2.5999999999999999E-3</v>
      </c>
      <c r="I366" s="111"/>
      <c r="J366" s="399">
        <v>20576</v>
      </c>
    </row>
    <row r="367" spans="1:10" ht="14.5" customHeight="1" x14ac:dyDescent="0.15">
      <c r="A367" s="116">
        <v>82</v>
      </c>
      <c r="B367" s="399">
        <v>20607</v>
      </c>
      <c r="C367" s="5"/>
      <c r="D367" s="5"/>
      <c r="E367" s="5"/>
      <c r="F367" s="5"/>
      <c r="G367" s="5"/>
      <c r="H367" s="111">
        <v>2.3E-3</v>
      </c>
      <c r="I367" s="111"/>
      <c r="J367" s="399">
        <v>20607</v>
      </c>
    </row>
    <row r="368" spans="1:10" ht="14.5" customHeight="1" x14ac:dyDescent="0.15">
      <c r="A368" s="116">
        <v>82</v>
      </c>
      <c r="B368" s="399">
        <v>20637</v>
      </c>
      <c r="C368" s="5"/>
      <c r="D368" s="5"/>
      <c r="E368" s="5"/>
      <c r="F368" s="5"/>
      <c r="G368" s="5"/>
      <c r="H368" s="111">
        <v>2.5999999999999999E-3</v>
      </c>
      <c r="I368" s="111"/>
      <c r="J368" s="399">
        <v>20637</v>
      </c>
    </row>
    <row r="369" spans="1:10" ht="14.5" customHeight="1" x14ac:dyDescent="0.15">
      <c r="A369" s="116">
        <v>82</v>
      </c>
      <c r="B369" s="399">
        <v>20668</v>
      </c>
      <c r="C369" s="5"/>
      <c r="D369" s="5"/>
      <c r="E369" s="5"/>
      <c r="F369" s="5"/>
      <c r="G369" s="5"/>
      <c r="H369" s="111">
        <v>2.5999999999999999E-3</v>
      </c>
      <c r="I369" s="111"/>
      <c r="J369" s="399">
        <v>20668</v>
      </c>
    </row>
    <row r="370" spans="1:10" ht="14.5" customHeight="1" x14ac:dyDescent="0.15">
      <c r="A370" s="116">
        <v>82</v>
      </c>
      <c r="B370" s="399">
        <v>20699</v>
      </c>
      <c r="C370" s="5"/>
      <c r="D370" s="5"/>
      <c r="E370" s="5"/>
      <c r="F370" s="5"/>
      <c r="G370" s="5"/>
      <c r="H370" s="111">
        <v>2.5000000000000001E-3</v>
      </c>
      <c r="I370" s="111"/>
      <c r="J370" s="399">
        <v>20699</v>
      </c>
    </row>
    <row r="371" spans="1:10" ht="14.5" customHeight="1" x14ac:dyDescent="0.15">
      <c r="A371" s="116">
        <v>82</v>
      </c>
      <c r="B371" s="399">
        <v>20729</v>
      </c>
      <c r="C371" s="5"/>
      <c r="D371" s="5"/>
      <c r="E371" s="5"/>
      <c r="F371" s="5"/>
      <c r="G371" s="5"/>
      <c r="H371" s="111">
        <v>2.8999999999999998E-3</v>
      </c>
      <c r="I371" s="111"/>
      <c r="J371" s="399">
        <v>20729</v>
      </c>
    </row>
    <row r="372" spans="1:10" ht="14.5" customHeight="1" x14ac:dyDescent="0.15">
      <c r="A372" s="116">
        <v>82</v>
      </c>
      <c r="B372" s="399">
        <v>20760</v>
      </c>
      <c r="C372" s="5"/>
      <c r="D372" s="5"/>
      <c r="E372" s="5"/>
      <c r="F372" s="5"/>
      <c r="G372" s="5"/>
      <c r="H372" s="111">
        <v>2.7000000000000001E-3</v>
      </c>
      <c r="I372" s="111"/>
      <c r="J372" s="399">
        <v>20760</v>
      </c>
    </row>
    <row r="373" spans="1:10" ht="14.5" customHeight="1" x14ac:dyDescent="0.15">
      <c r="A373" s="116">
        <v>82</v>
      </c>
      <c r="B373" s="399">
        <v>20790</v>
      </c>
      <c r="C373" s="5"/>
      <c r="D373" s="5"/>
      <c r="E373" s="5"/>
      <c r="F373" s="5"/>
      <c r="G373" s="5"/>
      <c r="H373" s="111">
        <v>2.8E-3</v>
      </c>
      <c r="I373" s="111"/>
      <c r="J373" s="399">
        <v>20790</v>
      </c>
    </row>
    <row r="374" spans="1:10" ht="14.5" customHeight="1" x14ac:dyDescent="0.15">
      <c r="A374" s="116">
        <v>82</v>
      </c>
      <c r="B374" s="399">
        <v>20821</v>
      </c>
      <c r="C374" s="5"/>
      <c r="D374" s="5"/>
      <c r="E374" s="5"/>
      <c r="F374" s="5"/>
      <c r="G374" s="5"/>
      <c r="H374" s="111">
        <v>2.8999999999999998E-3</v>
      </c>
      <c r="I374" s="111"/>
      <c r="J374" s="399">
        <v>20821</v>
      </c>
    </row>
    <row r="375" spans="1:10" ht="14.5" customHeight="1" x14ac:dyDescent="0.15">
      <c r="A375" s="116">
        <v>82</v>
      </c>
      <c r="B375" s="399">
        <v>20852</v>
      </c>
      <c r="C375" s="5"/>
      <c r="D375" s="5"/>
      <c r="E375" s="5"/>
      <c r="F375" s="5"/>
      <c r="G375" s="5"/>
      <c r="H375" s="111">
        <v>2.5000000000000001E-3</v>
      </c>
      <c r="I375" s="111"/>
      <c r="J375" s="399">
        <v>20852</v>
      </c>
    </row>
    <row r="376" spans="1:10" ht="14.5" customHeight="1" x14ac:dyDescent="0.15">
      <c r="A376" s="116">
        <v>82</v>
      </c>
      <c r="B376" s="399">
        <v>20880</v>
      </c>
      <c r="C376" s="5"/>
      <c r="D376" s="5"/>
      <c r="E376" s="5"/>
      <c r="F376" s="5"/>
      <c r="G376" s="5"/>
      <c r="H376" s="111">
        <v>2.5999999999999999E-3</v>
      </c>
      <c r="I376" s="111"/>
      <c r="J376" s="399">
        <v>20880</v>
      </c>
    </row>
    <row r="377" spans="1:10" ht="14.5" customHeight="1" x14ac:dyDescent="0.15">
      <c r="A377" s="116">
        <v>82</v>
      </c>
      <c r="B377" s="399">
        <v>20911</v>
      </c>
      <c r="C377" s="5"/>
      <c r="D377" s="5"/>
      <c r="E377" s="5"/>
      <c r="F377" s="5"/>
      <c r="G377" s="5"/>
      <c r="H377" s="111">
        <v>2.8999999999999998E-3</v>
      </c>
      <c r="I377" s="111"/>
      <c r="J377" s="399">
        <v>20911</v>
      </c>
    </row>
    <row r="378" spans="1:10" ht="14.5" customHeight="1" x14ac:dyDescent="0.15">
      <c r="A378" s="116">
        <v>82</v>
      </c>
      <c r="B378" s="399">
        <v>20941</v>
      </c>
      <c r="C378" s="5"/>
      <c r="D378" s="5"/>
      <c r="E378" s="5"/>
      <c r="F378" s="5"/>
      <c r="G378" s="5"/>
      <c r="H378" s="111">
        <v>2.8999999999999998E-3</v>
      </c>
      <c r="I378" s="111"/>
      <c r="J378" s="399">
        <v>20941</v>
      </c>
    </row>
    <row r="379" spans="1:10" ht="14.5" customHeight="1" x14ac:dyDescent="0.15">
      <c r="A379" s="116">
        <v>82</v>
      </c>
      <c r="B379" s="399">
        <v>20972</v>
      </c>
      <c r="C379" s="5"/>
      <c r="D379" s="5"/>
      <c r="E379" s="5"/>
      <c r="F379" s="5"/>
      <c r="G379" s="5"/>
      <c r="H379" s="111">
        <v>2.5000000000000001E-3</v>
      </c>
      <c r="I379" s="111"/>
      <c r="J379" s="399">
        <v>20972</v>
      </c>
    </row>
    <row r="380" spans="1:10" ht="14.5" customHeight="1" x14ac:dyDescent="0.15">
      <c r="A380" s="116">
        <v>82</v>
      </c>
      <c r="B380" s="399">
        <v>21002</v>
      </c>
      <c r="C380" s="5"/>
      <c r="D380" s="5"/>
      <c r="E380" s="5"/>
      <c r="F380" s="5"/>
      <c r="G380" s="5"/>
      <c r="H380" s="111">
        <v>3.3E-3</v>
      </c>
      <c r="I380" s="111"/>
      <c r="J380" s="399">
        <v>21002</v>
      </c>
    </row>
    <row r="381" spans="1:10" ht="14.5" customHeight="1" x14ac:dyDescent="0.15">
      <c r="A381" s="116">
        <v>82</v>
      </c>
      <c r="B381" s="399">
        <v>21033</v>
      </c>
      <c r="C381" s="5"/>
      <c r="D381" s="5"/>
      <c r="E381" s="5"/>
      <c r="F381" s="5"/>
      <c r="G381" s="5"/>
      <c r="H381" s="111">
        <v>3.0000000000000001E-3</v>
      </c>
      <c r="I381" s="111"/>
      <c r="J381" s="399">
        <v>21033</v>
      </c>
    </row>
    <row r="382" spans="1:10" ht="14.5" customHeight="1" x14ac:dyDescent="0.15">
      <c r="A382" s="116">
        <v>82</v>
      </c>
      <c r="B382" s="399">
        <v>21064</v>
      </c>
      <c r="C382" s="5"/>
      <c r="D382" s="5"/>
      <c r="E382" s="5"/>
      <c r="F382" s="5"/>
      <c r="G382" s="5"/>
      <c r="H382" s="111">
        <v>3.0999999999999999E-3</v>
      </c>
      <c r="I382" s="111"/>
      <c r="J382" s="399">
        <v>21064</v>
      </c>
    </row>
    <row r="383" spans="1:10" ht="14.5" customHeight="1" x14ac:dyDescent="0.15">
      <c r="A383" s="116">
        <v>82</v>
      </c>
      <c r="B383" s="399">
        <v>21094</v>
      </c>
      <c r="C383" s="5"/>
      <c r="D383" s="5"/>
      <c r="E383" s="5"/>
      <c r="F383" s="5"/>
      <c r="G383" s="5"/>
      <c r="H383" s="111">
        <v>3.0999999999999999E-3</v>
      </c>
      <c r="I383" s="111"/>
      <c r="J383" s="399">
        <v>21094</v>
      </c>
    </row>
    <row r="384" spans="1:10" ht="14.5" customHeight="1" x14ac:dyDescent="0.15">
      <c r="A384" s="116">
        <v>82</v>
      </c>
      <c r="B384" s="399">
        <v>21125</v>
      </c>
      <c r="C384" s="5"/>
      <c r="D384" s="5"/>
      <c r="E384" s="5"/>
      <c r="F384" s="5"/>
      <c r="G384" s="5"/>
      <c r="H384" s="111">
        <v>2.8999999999999998E-3</v>
      </c>
      <c r="I384" s="111"/>
      <c r="J384" s="399">
        <v>21125</v>
      </c>
    </row>
    <row r="385" spans="1:10" ht="14.5" customHeight="1" x14ac:dyDescent="0.15">
      <c r="A385" s="116">
        <v>82</v>
      </c>
      <c r="B385" s="399">
        <v>21155</v>
      </c>
      <c r="C385" s="5"/>
      <c r="D385" s="5"/>
      <c r="E385" s="5"/>
      <c r="F385" s="5"/>
      <c r="G385" s="5"/>
      <c r="H385" s="111">
        <v>2.8999999999999998E-3</v>
      </c>
      <c r="I385" s="111"/>
      <c r="J385" s="399">
        <v>21155</v>
      </c>
    </row>
    <row r="386" spans="1:10" ht="14.5" customHeight="1" x14ac:dyDescent="0.15">
      <c r="A386" s="116">
        <v>82</v>
      </c>
      <c r="B386" s="399">
        <v>21186</v>
      </c>
      <c r="C386" s="5"/>
      <c r="D386" s="5"/>
      <c r="E386" s="5"/>
      <c r="F386" s="5"/>
      <c r="G386" s="5"/>
      <c r="H386" s="111">
        <v>2.7000000000000001E-3</v>
      </c>
      <c r="I386" s="111"/>
      <c r="J386" s="399">
        <v>21186</v>
      </c>
    </row>
    <row r="387" spans="1:10" ht="14.5" customHeight="1" x14ac:dyDescent="0.15">
      <c r="A387" s="116">
        <v>82</v>
      </c>
      <c r="B387" s="399">
        <v>21217</v>
      </c>
      <c r="C387" s="5"/>
      <c r="D387" s="5"/>
      <c r="E387" s="5"/>
      <c r="F387" s="5"/>
      <c r="G387" s="5"/>
      <c r="H387" s="111">
        <v>2.5000000000000001E-3</v>
      </c>
      <c r="I387" s="111"/>
      <c r="J387" s="399">
        <v>21217</v>
      </c>
    </row>
    <row r="388" spans="1:10" ht="14.5" customHeight="1" x14ac:dyDescent="0.15">
      <c r="A388" s="116">
        <v>82</v>
      </c>
      <c r="B388" s="399">
        <v>21245</v>
      </c>
      <c r="C388" s="5"/>
      <c r="D388" s="5"/>
      <c r="E388" s="5"/>
      <c r="F388" s="5"/>
      <c r="G388" s="5"/>
      <c r="H388" s="111">
        <v>2.7000000000000001E-3</v>
      </c>
      <c r="I388" s="111"/>
      <c r="J388" s="399">
        <v>21245</v>
      </c>
    </row>
    <row r="389" spans="1:10" ht="14.5" customHeight="1" x14ac:dyDescent="0.15">
      <c r="A389" s="116">
        <v>82</v>
      </c>
      <c r="B389" s="399">
        <v>21276</v>
      </c>
      <c r="C389" s="5"/>
      <c r="D389" s="5"/>
      <c r="E389" s="5"/>
      <c r="F389" s="5"/>
      <c r="G389" s="5"/>
      <c r="H389" s="111">
        <v>2.5999999999999999E-3</v>
      </c>
      <c r="I389" s="111"/>
      <c r="J389" s="399">
        <v>21276</v>
      </c>
    </row>
    <row r="390" spans="1:10" ht="14.5" customHeight="1" x14ac:dyDescent="0.15">
      <c r="A390" s="116">
        <v>82</v>
      </c>
      <c r="B390" s="399">
        <v>21306</v>
      </c>
      <c r="C390" s="5"/>
      <c r="D390" s="5"/>
      <c r="E390" s="5"/>
      <c r="F390" s="5"/>
      <c r="G390" s="5"/>
      <c r="H390" s="111">
        <v>2.3999999999999998E-3</v>
      </c>
      <c r="I390" s="111"/>
      <c r="J390" s="399">
        <v>21306</v>
      </c>
    </row>
    <row r="391" spans="1:10" ht="14.5" customHeight="1" x14ac:dyDescent="0.15">
      <c r="A391" s="116">
        <v>82</v>
      </c>
      <c r="B391" s="399">
        <v>21337</v>
      </c>
      <c r="C391" s="5"/>
      <c r="D391" s="5"/>
      <c r="E391" s="5"/>
      <c r="F391" s="5"/>
      <c r="G391" s="5"/>
      <c r="H391" s="111">
        <v>2.7000000000000001E-3</v>
      </c>
      <c r="I391" s="111"/>
      <c r="J391" s="399">
        <v>21337</v>
      </c>
    </row>
    <row r="392" spans="1:10" ht="14.5" customHeight="1" x14ac:dyDescent="0.15">
      <c r="A392" s="116">
        <v>82</v>
      </c>
      <c r="B392" s="399">
        <v>21367</v>
      </c>
      <c r="C392" s="5"/>
      <c r="D392" s="5"/>
      <c r="E392" s="5"/>
      <c r="F392" s="5"/>
      <c r="G392" s="5"/>
      <c r="H392" s="111">
        <v>2.7000000000000001E-3</v>
      </c>
      <c r="I392" s="111"/>
      <c r="J392" s="399">
        <v>21367</v>
      </c>
    </row>
    <row r="393" spans="1:10" ht="14.5" customHeight="1" x14ac:dyDescent="0.15">
      <c r="A393" s="116">
        <v>82</v>
      </c>
      <c r="B393" s="399">
        <v>21398</v>
      </c>
      <c r="C393" s="5"/>
      <c r="D393" s="5"/>
      <c r="E393" s="5"/>
      <c r="F393" s="5"/>
      <c r="G393" s="5"/>
      <c r="H393" s="111">
        <v>2.7000000000000001E-3</v>
      </c>
      <c r="I393" s="111"/>
      <c r="J393" s="399">
        <v>21398</v>
      </c>
    </row>
    <row r="394" spans="1:10" ht="14.5" customHeight="1" x14ac:dyDescent="0.15">
      <c r="A394" s="116">
        <v>82</v>
      </c>
      <c r="B394" s="399">
        <v>21429</v>
      </c>
      <c r="C394" s="5"/>
      <c r="D394" s="5"/>
      <c r="E394" s="5"/>
      <c r="F394" s="5"/>
      <c r="G394" s="5"/>
      <c r="H394" s="111">
        <v>3.2000000000000002E-3</v>
      </c>
      <c r="I394" s="111"/>
      <c r="J394" s="399">
        <v>21429</v>
      </c>
    </row>
    <row r="395" spans="1:10" ht="14.5" customHeight="1" x14ac:dyDescent="0.15">
      <c r="A395" s="116">
        <v>82</v>
      </c>
      <c r="B395" s="399">
        <v>21459</v>
      </c>
      <c r="C395" s="5"/>
      <c r="D395" s="5"/>
      <c r="E395" s="5"/>
      <c r="F395" s="5"/>
      <c r="G395" s="5"/>
      <c r="H395" s="111">
        <v>3.2000000000000002E-3</v>
      </c>
      <c r="I395" s="111"/>
      <c r="J395" s="399">
        <v>21459</v>
      </c>
    </row>
    <row r="396" spans="1:10" ht="14.5" customHeight="1" x14ac:dyDescent="0.15">
      <c r="A396" s="116">
        <v>82</v>
      </c>
      <c r="B396" s="399">
        <v>21490</v>
      </c>
      <c r="C396" s="5"/>
      <c r="D396" s="5"/>
      <c r="E396" s="5"/>
      <c r="F396" s="5"/>
      <c r="G396" s="5"/>
      <c r="H396" s="111">
        <v>2.8E-3</v>
      </c>
      <c r="I396" s="111"/>
      <c r="J396" s="399">
        <v>21490</v>
      </c>
    </row>
    <row r="397" spans="1:10" ht="14.5" customHeight="1" x14ac:dyDescent="0.15">
      <c r="A397" s="116">
        <v>82</v>
      </c>
      <c r="B397" s="399">
        <v>21520</v>
      </c>
      <c r="C397" s="5"/>
      <c r="D397" s="5"/>
      <c r="E397" s="5"/>
      <c r="F397" s="5"/>
      <c r="G397" s="5"/>
      <c r="H397" s="111">
        <v>3.3E-3</v>
      </c>
      <c r="I397" s="111"/>
      <c r="J397" s="399">
        <v>21520</v>
      </c>
    </row>
    <row r="398" spans="1:10" ht="14.5" customHeight="1" x14ac:dyDescent="0.15">
      <c r="A398" s="116">
        <v>82</v>
      </c>
      <c r="B398" s="399">
        <v>21551</v>
      </c>
      <c r="C398" s="5"/>
      <c r="D398" s="5"/>
      <c r="E398" s="5"/>
      <c r="F398" s="5"/>
      <c r="G398" s="5"/>
      <c r="H398" s="111">
        <v>3.0999999999999999E-3</v>
      </c>
      <c r="I398" s="111"/>
      <c r="J398" s="399">
        <v>21551</v>
      </c>
    </row>
    <row r="399" spans="1:10" ht="14.5" customHeight="1" x14ac:dyDescent="0.15">
      <c r="A399" s="116">
        <v>82</v>
      </c>
      <c r="B399" s="399">
        <v>21582</v>
      </c>
      <c r="C399" s="5"/>
      <c r="D399" s="5"/>
      <c r="E399" s="5"/>
      <c r="F399" s="5"/>
      <c r="G399" s="5"/>
      <c r="H399" s="111">
        <v>3.0999999999999999E-3</v>
      </c>
      <c r="I399" s="111"/>
      <c r="J399" s="399">
        <v>21582</v>
      </c>
    </row>
    <row r="400" spans="1:10" ht="14.5" customHeight="1" x14ac:dyDescent="0.15">
      <c r="A400" s="116">
        <v>82</v>
      </c>
      <c r="B400" s="399">
        <v>21610</v>
      </c>
      <c r="C400" s="5"/>
      <c r="D400" s="5"/>
      <c r="E400" s="5"/>
      <c r="F400" s="5"/>
      <c r="G400" s="5"/>
      <c r="H400" s="111">
        <v>3.5000000000000001E-3</v>
      </c>
      <c r="I400" s="111"/>
      <c r="J400" s="399">
        <v>21610</v>
      </c>
    </row>
    <row r="401" spans="1:10" ht="14.5" customHeight="1" x14ac:dyDescent="0.15">
      <c r="A401" s="116">
        <v>82</v>
      </c>
      <c r="B401" s="399">
        <v>21641</v>
      </c>
      <c r="C401" s="5"/>
      <c r="D401" s="5"/>
      <c r="E401" s="5"/>
      <c r="F401" s="5"/>
      <c r="G401" s="5"/>
      <c r="H401" s="111">
        <v>3.3E-3</v>
      </c>
      <c r="I401" s="111"/>
      <c r="J401" s="399">
        <v>21641</v>
      </c>
    </row>
    <row r="402" spans="1:10" ht="14.5" customHeight="1" x14ac:dyDescent="0.15">
      <c r="A402" s="116">
        <v>82</v>
      </c>
      <c r="B402" s="399">
        <v>21671</v>
      </c>
      <c r="C402" s="5"/>
      <c r="D402" s="5"/>
      <c r="E402" s="5"/>
      <c r="F402" s="5"/>
      <c r="G402" s="5"/>
      <c r="H402" s="111">
        <v>3.3E-3</v>
      </c>
      <c r="I402" s="111"/>
      <c r="J402" s="399">
        <v>21671</v>
      </c>
    </row>
    <row r="403" spans="1:10" ht="14.5" customHeight="1" x14ac:dyDescent="0.15">
      <c r="A403" s="116">
        <v>82</v>
      </c>
      <c r="B403" s="399">
        <v>21702</v>
      </c>
      <c r="C403" s="5"/>
      <c r="D403" s="5"/>
      <c r="E403" s="5"/>
      <c r="F403" s="5"/>
      <c r="G403" s="5"/>
      <c r="H403" s="111">
        <v>3.5999999999999999E-3</v>
      </c>
      <c r="I403" s="111"/>
      <c r="J403" s="399">
        <v>21702</v>
      </c>
    </row>
    <row r="404" spans="1:10" ht="14.5" customHeight="1" x14ac:dyDescent="0.15">
      <c r="A404" s="116">
        <v>82</v>
      </c>
      <c r="B404" s="399">
        <v>21732</v>
      </c>
      <c r="C404" s="5"/>
      <c r="D404" s="5"/>
      <c r="E404" s="5"/>
      <c r="F404" s="5"/>
      <c r="G404" s="5"/>
      <c r="H404" s="111">
        <v>3.5000000000000001E-3</v>
      </c>
      <c r="I404" s="111"/>
      <c r="J404" s="399">
        <v>21732</v>
      </c>
    </row>
    <row r="405" spans="1:10" ht="14.5" customHeight="1" x14ac:dyDescent="0.15">
      <c r="A405" s="116">
        <v>82</v>
      </c>
      <c r="B405" s="399">
        <v>21763</v>
      </c>
      <c r="C405" s="5"/>
      <c r="D405" s="5"/>
      <c r="E405" s="5"/>
      <c r="F405" s="5"/>
      <c r="G405" s="5"/>
      <c r="H405" s="111">
        <v>3.5000000000000001E-3</v>
      </c>
      <c r="I405" s="111"/>
      <c r="J405" s="399">
        <v>21763</v>
      </c>
    </row>
    <row r="406" spans="1:10" ht="14.5" customHeight="1" x14ac:dyDescent="0.15">
      <c r="A406" s="116">
        <v>82</v>
      </c>
      <c r="B406" s="399">
        <v>21794</v>
      </c>
      <c r="C406" s="5"/>
      <c r="D406" s="5"/>
      <c r="E406" s="5"/>
      <c r="F406" s="5"/>
      <c r="G406" s="5"/>
      <c r="H406" s="111">
        <v>3.3999999999999998E-3</v>
      </c>
      <c r="I406" s="111"/>
      <c r="J406" s="399">
        <v>21794</v>
      </c>
    </row>
    <row r="407" spans="1:10" ht="14.5" customHeight="1" x14ac:dyDescent="0.15">
      <c r="A407" s="116">
        <v>82</v>
      </c>
      <c r="B407" s="399">
        <v>21824</v>
      </c>
      <c r="C407" s="5"/>
      <c r="D407" s="5"/>
      <c r="E407" s="5"/>
      <c r="F407" s="5"/>
      <c r="G407" s="5"/>
      <c r="H407" s="111">
        <v>3.5000000000000001E-3</v>
      </c>
      <c r="I407" s="111"/>
      <c r="J407" s="399">
        <v>21824</v>
      </c>
    </row>
    <row r="408" spans="1:10" ht="14.5" customHeight="1" x14ac:dyDescent="0.15">
      <c r="A408" s="116">
        <v>82</v>
      </c>
      <c r="B408" s="399">
        <v>21855</v>
      </c>
      <c r="C408" s="5"/>
      <c r="D408" s="5"/>
      <c r="E408" s="5"/>
      <c r="F408" s="5"/>
      <c r="G408" s="5"/>
      <c r="H408" s="111">
        <v>3.5000000000000001E-3</v>
      </c>
      <c r="I408" s="111"/>
      <c r="J408" s="399">
        <v>21855</v>
      </c>
    </row>
    <row r="409" spans="1:10" ht="14.5" customHeight="1" x14ac:dyDescent="0.15">
      <c r="A409" s="116">
        <v>82</v>
      </c>
      <c r="B409" s="399">
        <v>21885</v>
      </c>
      <c r="C409" s="5"/>
      <c r="D409" s="5"/>
      <c r="E409" s="5"/>
      <c r="F409" s="5"/>
      <c r="G409" s="5"/>
      <c r="H409" s="111">
        <v>3.5999999999999999E-3</v>
      </c>
      <c r="I409" s="111"/>
      <c r="J409" s="399">
        <v>21885</v>
      </c>
    </row>
    <row r="410" spans="1:10" ht="14.5" customHeight="1" x14ac:dyDescent="0.15">
      <c r="A410" s="116">
        <v>82</v>
      </c>
      <c r="B410" s="399">
        <v>21916</v>
      </c>
      <c r="C410" s="5"/>
      <c r="D410" s="5"/>
      <c r="E410" s="5"/>
      <c r="F410" s="5"/>
      <c r="G410" s="5"/>
      <c r="H410" s="111">
        <v>3.5000000000000001E-3</v>
      </c>
      <c r="I410" s="111"/>
      <c r="J410" s="399">
        <v>21916</v>
      </c>
    </row>
    <row r="411" spans="1:10" ht="14.5" customHeight="1" x14ac:dyDescent="0.15">
      <c r="A411" s="116">
        <v>82</v>
      </c>
      <c r="B411" s="399">
        <v>21947</v>
      </c>
      <c r="C411" s="5"/>
      <c r="D411" s="5"/>
      <c r="E411" s="5"/>
      <c r="F411" s="5"/>
      <c r="G411" s="5"/>
      <c r="H411" s="111">
        <v>3.7000000000000002E-3</v>
      </c>
      <c r="I411" s="111"/>
      <c r="J411" s="399">
        <v>21947</v>
      </c>
    </row>
    <row r="412" spans="1:10" ht="14.5" customHeight="1" x14ac:dyDescent="0.15">
      <c r="A412" s="116">
        <v>82</v>
      </c>
      <c r="B412" s="399">
        <v>21976</v>
      </c>
      <c r="C412" s="5"/>
      <c r="D412" s="5"/>
      <c r="E412" s="5"/>
      <c r="F412" s="5"/>
      <c r="G412" s="5"/>
      <c r="H412" s="111">
        <v>3.5999999999999999E-3</v>
      </c>
      <c r="I412" s="111"/>
      <c r="J412" s="399">
        <v>21976</v>
      </c>
    </row>
    <row r="413" spans="1:10" ht="14.5" customHeight="1" x14ac:dyDescent="0.15">
      <c r="A413" s="116">
        <v>82</v>
      </c>
      <c r="B413" s="399">
        <v>22007</v>
      </c>
      <c r="C413" s="5"/>
      <c r="D413" s="5"/>
      <c r="E413" s="5"/>
      <c r="F413" s="5"/>
      <c r="G413" s="5"/>
      <c r="H413" s="111">
        <v>3.2000000000000002E-3</v>
      </c>
      <c r="I413" s="111"/>
      <c r="J413" s="399">
        <v>22007</v>
      </c>
    </row>
    <row r="414" spans="1:10" ht="14.5" customHeight="1" x14ac:dyDescent="0.15">
      <c r="A414" s="116">
        <v>82</v>
      </c>
      <c r="B414" s="399">
        <v>22037</v>
      </c>
      <c r="C414" s="5"/>
      <c r="D414" s="5"/>
      <c r="E414" s="5"/>
      <c r="F414" s="5"/>
      <c r="G414" s="5"/>
      <c r="H414" s="111">
        <v>3.7000000000000002E-3</v>
      </c>
      <c r="I414" s="111"/>
      <c r="J414" s="399">
        <v>22037</v>
      </c>
    </row>
    <row r="415" spans="1:10" ht="14.5" customHeight="1" x14ac:dyDescent="0.15">
      <c r="A415" s="116">
        <v>82</v>
      </c>
      <c r="B415" s="399">
        <v>22068</v>
      </c>
      <c r="C415" s="5"/>
      <c r="D415" s="5"/>
      <c r="E415" s="5"/>
      <c r="F415" s="5"/>
      <c r="G415" s="5"/>
      <c r="H415" s="111">
        <v>3.3999999999999998E-3</v>
      </c>
      <c r="I415" s="111"/>
      <c r="J415" s="399">
        <v>22068</v>
      </c>
    </row>
    <row r="416" spans="1:10" ht="14.5" customHeight="1" x14ac:dyDescent="0.15">
      <c r="A416" s="116">
        <v>82</v>
      </c>
      <c r="B416" s="399">
        <v>22098</v>
      </c>
      <c r="C416" s="5"/>
      <c r="D416" s="5"/>
      <c r="E416" s="5"/>
      <c r="F416" s="5"/>
      <c r="G416" s="5"/>
      <c r="H416" s="111">
        <v>3.2000000000000002E-3</v>
      </c>
      <c r="I416" s="111"/>
      <c r="J416" s="399">
        <v>22098</v>
      </c>
    </row>
    <row r="417" spans="1:10" ht="14.5" customHeight="1" x14ac:dyDescent="0.15">
      <c r="A417" s="116">
        <v>82</v>
      </c>
      <c r="B417" s="399">
        <v>22129</v>
      </c>
      <c r="C417" s="5"/>
      <c r="D417" s="5"/>
      <c r="E417" s="5"/>
      <c r="F417" s="5"/>
      <c r="G417" s="5"/>
      <c r="H417" s="111">
        <v>3.3999999999999998E-3</v>
      </c>
      <c r="I417" s="111"/>
      <c r="J417" s="399">
        <v>22129</v>
      </c>
    </row>
    <row r="418" spans="1:10" ht="14.5" customHeight="1" x14ac:dyDescent="0.15">
      <c r="A418" s="116">
        <v>82</v>
      </c>
      <c r="B418" s="399">
        <v>22160</v>
      </c>
      <c r="C418" s="5"/>
      <c r="D418" s="5"/>
      <c r="E418" s="5"/>
      <c r="F418" s="5"/>
      <c r="G418" s="5"/>
      <c r="H418" s="111">
        <v>3.2000000000000002E-3</v>
      </c>
      <c r="I418" s="111"/>
      <c r="J418" s="399">
        <v>22160</v>
      </c>
    </row>
    <row r="419" spans="1:10" ht="14.5" customHeight="1" x14ac:dyDescent="0.15">
      <c r="A419" s="116">
        <v>82</v>
      </c>
      <c r="B419" s="399">
        <v>22190</v>
      </c>
      <c r="C419" s="5"/>
      <c r="D419" s="5"/>
      <c r="E419" s="5"/>
      <c r="F419" s="5"/>
      <c r="G419" s="5"/>
      <c r="H419" s="111">
        <v>3.3E-3</v>
      </c>
      <c r="I419" s="111"/>
      <c r="J419" s="399">
        <v>22190</v>
      </c>
    </row>
    <row r="420" spans="1:10" ht="14.5" customHeight="1" x14ac:dyDescent="0.15">
      <c r="A420" s="116">
        <v>82</v>
      </c>
      <c r="B420" s="399">
        <v>22221</v>
      </c>
      <c r="C420" s="5"/>
      <c r="D420" s="5"/>
      <c r="E420" s="5"/>
      <c r="F420" s="5"/>
      <c r="G420" s="5"/>
      <c r="H420" s="111">
        <v>3.2000000000000002E-3</v>
      </c>
      <c r="I420" s="111"/>
      <c r="J420" s="399">
        <v>22221</v>
      </c>
    </row>
    <row r="421" spans="1:10" ht="14.5" customHeight="1" x14ac:dyDescent="0.15">
      <c r="A421" s="116">
        <v>82</v>
      </c>
      <c r="B421" s="399">
        <v>22251</v>
      </c>
      <c r="C421" s="5"/>
      <c r="D421" s="5"/>
      <c r="E421" s="5"/>
      <c r="F421" s="5"/>
      <c r="G421" s="5"/>
      <c r="H421" s="111">
        <v>3.3E-3</v>
      </c>
      <c r="I421" s="111"/>
      <c r="J421" s="399">
        <v>22251</v>
      </c>
    </row>
    <row r="422" spans="1:10" ht="14.5" customHeight="1" x14ac:dyDescent="0.15">
      <c r="A422" s="116">
        <v>82</v>
      </c>
      <c r="B422" s="399">
        <v>22282</v>
      </c>
      <c r="C422" s="5"/>
      <c r="D422" s="5"/>
      <c r="E422" s="5"/>
      <c r="F422" s="5"/>
      <c r="G422" s="5"/>
      <c r="H422" s="111">
        <v>3.3E-3</v>
      </c>
      <c r="I422" s="111"/>
      <c r="J422" s="399">
        <v>22282</v>
      </c>
    </row>
    <row r="423" spans="1:10" ht="14.5" customHeight="1" x14ac:dyDescent="0.15">
      <c r="A423" s="116">
        <v>82</v>
      </c>
      <c r="B423" s="399">
        <v>22313</v>
      </c>
      <c r="C423" s="5"/>
      <c r="D423" s="5"/>
      <c r="E423" s="5"/>
      <c r="F423" s="5"/>
      <c r="G423" s="5"/>
      <c r="H423" s="111">
        <v>3.0000000000000001E-3</v>
      </c>
      <c r="I423" s="111"/>
      <c r="J423" s="399">
        <v>22313</v>
      </c>
    </row>
    <row r="424" spans="1:10" ht="14.5" customHeight="1" x14ac:dyDescent="0.15">
      <c r="A424" s="116">
        <v>82</v>
      </c>
      <c r="B424" s="399">
        <v>22341</v>
      </c>
      <c r="C424" s="5"/>
      <c r="D424" s="5"/>
      <c r="E424" s="5"/>
      <c r="F424" s="5"/>
      <c r="G424" s="5"/>
      <c r="H424" s="111">
        <v>3.0999999999999999E-3</v>
      </c>
      <c r="I424" s="111"/>
      <c r="J424" s="399">
        <v>22341</v>
      </c>
    </row>
    <row r="425" spans="1:10" ht="14.5" customHeight="1" x14ac:dyDescent="0.15">
      <c r="A425" s="116">
        <v>82</v>
      </c>
      <c r="B425" s="399">
        <v>22372</v>
      </c>
      <c r="C425" s="5"/>
      <c r="D425" s="5"/>
      <c r="E425" s="5"/>
      <c r="F425" s="5"/>
      <c r="G425" s="5"/>
      <c r="H425" s="111">
        <v>3.0999999999999999E-3</v>
      </c>
      <c r="I425" s="111"/>
      <c r="J425" s="399">
        <v>22372</v>
      </c>
    </row>
    <row r="426" spans="1:10" ht="14.5" customHeight="1" x14ac:dyDescent="0.15">
      <c r="A426" s="116">
        <v>82</v>
      </c>
      <c r="B426" s="399">
        <v>22402</v>
      </c>
      <c r="C426" s="5"/>
      <c r="D426" s="5"/>
      <c r="E426" s="5"/>
      <c r="F426" s="5"/>
      <c r="G426" s="5"/>
      <c r="H426" s="111">
        <v>3.3999999999999998E-3</v>
      </c>
      <c r="I426" s="111"/>
      <c r="J426" s="399">
        <v>22402</v>
      </c>
    </row>
    <row r="427" spans="1:10" ht="14.5" customHeight="1" x14ac:dyDescent="0.15">
      <c r="A427" s="116">
        <v>82</v>
      </c>
      <c r="B427" s="399">
        <v>22433</v>
      </c>
      <c r="C427" s="5"/>
      <c r="D427" s="5"/>
      <c r="E427" s="5"/>
      <c r="F427" s="5"/>
      <c r="G427" s="5"/>
      <c r="H427" s="111">
        <v>3.2000000000000002E-3</v>
      </c>
      <c r="I427" s="111"/>
      <c r="J427" s="399">
        <v>22433</v>
      </c>
    </row>
    <row r="428" spans="1:10" ht="14.5" customHeight="1" x14ac:dyDescent="0.15">
      <c r="A428" s="116">
        <v>82</v>
      </c>
      <c r="B428" s="399">
        <v>22463</v>
      </c>
      <c r="C428" s="5"/>
      <c r="D428" s="5"/>
      <c r="E428" s="5"/>
      <c r="F428" s="5"/>
      <c r="G428" s="5"/>
      <c r="H428" s="111">
        <v>3.3E-3</v>
      </c>
      <c r="I428" s="111"/>
      <c r="J428" s="399">
        <v>22463</v>
      </c>
    </row>
    <row r="429" spans="1:10" ht="14.5" customHeight="1" x14ac:dyDescent="0.15">
      <c r="A429" s="116">
        <v>82</v>
      </c>
      <c r="B429" s="399">
        <v>22494</v>
      </c>
      <c r="C429" s="5"/>
      <c r="D429" s="5"/>
      <c r="E429" s="5"/>
      <c r="F429" s="5"/>
      <c r="G429" s="5"/>
      <c r="H429" s="111">
        <v>3.3E-3</v>
      </c>
      <c r="I429" s="111"/>
      <c r="J429" s="399">
        <v>22494</v>
      </c>
    </row>
    <row r="430" spans="1:10" ht="14.5" customHeight="1" x14ac:dyDescent="0.15">
      <c r="A430" s="116">
        <v>82</v>
      </c>
      <c r="B430" s="399">
        <v>22525</v>
      </c>
      <c r="C430" s="5"/>
      <c r="D430" s="5"/>
      <c r="E430" s="5"/>
      <c r="F430" s="5"/>
      <c r="G430" s="5"/>
      <c r="H430" s="111">
        <v>3.2000000000000002E-3</v>
      </c>
      <c r="I430" s="111"/>
      <c r="J430" s="399">
        <v>22525</v>
      </c>
    </row>
    <row r="431" spans="1:10" ht="14.5" customHeight="1" x14ac:dyDescent="0.15">
      <c r="A431" s="116">
        <v>82</v>
      </c>
      <c r="B431" s="399">
        <v>22555</v>
      </c>
      <c r="C431" s="5"/>
      <c r="D431" s="5"/>
      <c r="E431" s="5"/>
      <c r="F431" s="5"/>
      <c r="G431" s="5"/>
      <c r="H431" s="111">
        <v>3.3999999999999998E-3</v>
      </c>
      <c r="I431" s="111"/>
      <c r="J431" s="399">
        <v>22555</v>
      </c>
    </row>
    <row r="432" spans="1:10" ht="14.5" customHeight="1" x14ac:dyDescent="0.15">
      <c r="A432" s="116">
        <v>82</v>
      </c>
      <c r="B432" s="399">
        <v>22586</v>
      </c>
      <c r="C432" s="5"/>
      <c r="D432" s="5"/>
      <c r="E432" s="5"/>
      <c r="F432" s="5"/>
      <c r="G432" s="5"/>
      <c r="H432" s="111">
        <v>3.2000000000000002E-3</v>
      </c>
      <c r="I432" s="111"/>
      <c r="J432" s="399">
        <v>22586</v>
      </c>
    </row>
    <row r="433" spans="1:10" ht="14.5" customHeight="1" x14ac:dyDescent="0.15">
      <c r="A433" s="116">
        <v>82</v>
      </c>
      <c r="B433" s="399">
        <v>22616</v>
      </c>
      <c r="C433" s="5"/>
      <c r="D433" s="5"/>
      <c r="E433" s="5"/>
      <c r="F433" s="5"/>
      <c r="G433" s="5"/>
      <c r="H433" s="111">
        <v>3.0999999999999999E-3</v>
      </c>
      <c r="I433" s="111"/>
      <c r="J433" s="399">
        <v>22616</v>
      </c>
    </row>
    <row r="434" spans="1:10" ht="14.5" customHeight="1" x14ac:dyDescent="0.15">
      <c r="A434" s="116">
        <v>82</v>
      </c>
      <c r="B434" s="399">
        <v>22647</v>
      </c>
      <c r="C434" s="5"/>
      <c r="D434" s="5"/>
      <c r="E434" s="5"/>
      <c r="F434" s="5"/>
      <c r="G434" s="5"/>
      <c r="H434" s="111">
        <v>3.7000000000000002E-3</v>
      </c>
      <c r="I434" s="111"/>
      <c r="J434" s="399">
        <v>22647</v>
      </c>
    </row>
    <row r="435" spans="1:10" ht="14.5" customHeight="1" x14ac:dyDescent="0.15">
      <c r="A435" s="116">
        <v>82</v>
      </c>
      <c r="B435" s="399">
        <v>22678</v>
      </c>
      <c r="C435" s="5"/>
      <c r="D435" s="5"/>
      <c r="E435" s="5"/>
      <c r="F435" s="5"/>
      <c r="G435" s="5"/>
      <c r="H435" s="111">
        <v>3.2000000000000002E-3</v>
      </c>
      <c r="I435" s="111"/>
      <c r="J435" s="399">
        <v>22678</v>
      </c>
    </row>
    <row r="436" spans="1:10" ht="14.5" customHeight="1" x14ac:dyDescent="0.15">
      <c r="A436" s="116">
        <v>82</v>
      </c>
      <c r="B436" s="399">
        <v>22706</v>
      </c>
      <c r="C436" s="5"/>
      <c r="D436" s="5"/>
      <c r="E436" s="5"/>
      <c r="F436" s="5"/>
      <c r="G436" s="5"/>
      <c r="H436" s="111">
        <v>3.3E-3</v>
      </c>
      <c r="I436" s="111"/>
      <c r="J436" s="399">
        <v>22706</v>
      </c>
    </row>
    <row r="437" spans="1:10" ht="14.5" customHeight="1" x14ac:dyDescent="0.15">
      <c r="A437" s="116">
        <v>82</v>
      </c>
      <c r="B437" s="399">
        <v>22737</v>
      </c>
      <c r="C437" s="5"/>
      <c r="D437" s="5"/>
      <c r="E437" s="5"/>
      <c r="F437" s="5"/>
      <c r="G437" s="5"/>
      <c r="H437" s="111">
        <v>3.3E-3</v>
      </c>
      <c r="I437" s="111"/>
      <c r="J437" s="399">
        <v>22737</v>
      </c>
    </row>
    <row r="438" spans="1:10" ht="14.5" customHeight="1" x14ac:dyDescent="0.15">
      <c r="A438" s="116">
        <v>82</v>
      </c>
      <c r="B438" s="399">
        <v>22767</v>
      </c>
      <c r="C438" s="5"/>
      <c r="D438" s="5"/>
      <c r="E438" s="5"/>
      <c r="F438" s="5"/>
      <c r="G438" s="5"/>
      <c r="H438" s="111">
        <v>3.2000000000000002E-3</v>
      </c>
      <c r="I438" s="111"/>
      <c r="J438" s="399">
        <v>22767</v>
      </c>
    </row>
    <row r="439" spans="1:10" ht="14.5" customHeight="1" x14ac:dyDescent="0.15">
      <c r="A439" s="116">
        <v>82</v>
      </c>
      <c r="B439" s="399">
        <v>22798</v>
      </c>
      <c r="C439" s="5"/>
      <c r="D439" s="5"/>
      <c r="E439" s="5"/>
      <c r="F439" s="5"/>
      <c r="G439" s="5"/>
      <c r="H439" s="111">
        <v>3.0000000000000001E-3</v>
      </c>
      <c r="I439" s="111"/>
      <c r="J439" s="399">
        <v>22798</v>
      </c>
    </row>
    <row r="440" spans="1:10" ht="14.5" customHeight="1" x14ac:dyDescent="0.15">
      <c r="A440" s="116">
        <v>82</v>
      </c>
      <c r="B440" s="399">
        <v>22828</v>
      </c>
      <c r="C440" s="5"/>
      <c r="D440" s="5"/>
      <c r="E440" s="5"/>
      <c r="F440" s="5"/>
      <c r="G440" s="5"/>
      <c r="H440" s="111">
        <v>3.3999999999999998E-3</v>
      </c>
      <c r="I440" s="111"/>
      <c r="J440" s="399">
        <v>22828</v>
      </c>
    </row>
    <row r="441" spans="1:10" ht="14.5" customHeight="1" x14ac:dyDescent="0.15">
      <c r="A441" s="116">
        <v>82</v>
      </c>
      <c r="B441" s="399">
        <v>22859</v>
      </c>
      <c r="C441" s="5"/>
      <c r="D441" s="5"/>
      <c r="E441" s="5"/>
      <c r="F441" s="5"/>
      <c r="G441" s="5"/>
      <c r="H441" s="111">
        <v>3.3999999999999998E-3</v>
      </c>
      <c r="I441" s="111"/>
      <c r="J441" s="399">
        <v>22859</v>
      </c>
    </row>
    <row r="442" spans="1:10" ht="14.5" customHeight="1" x14ac:dyDescent="0.15">
      <c r="A442" s="116">
        <v>82</v>
      </c>
      <c r="B442" s="399">
        <v>22890</v>
      </c>
      <c r="C442" s="5"/>
      <c r="D442" s="5"/>
      <c r="E442" s="5"/>
      <c r="F442" s="5"/>
      <c r="G442" s="5"/>
      <c r="H442" s="111">
        <v>3.0000000000000001E-3</v>
      </c>
      <c r="I442" s="111"/>
      <c r="J442" s="399">
        <v>22890</v>
      </c>
    </row>
    <row r="443" spans="1:10" ht="14.5" customHeight="1" x14ac:dyDescent="0.15">
      <c r="A443" s="116">
        <v>82</v>
      </c>
      <c r="B443" s="399">
        <v>22920</v>
      </c>
      <c r="C443" s="5"/>
      <c r="D443" s="5"/>
      <c r="E443" s="5"/>
      <c r="F443" s="5"/>
      <c r="G443" s="5"/>
      <c r="H443" s="111">
        <v>3.5000000000000001E-3</v>
      </c>
      <c r="I443" s="111"/>
      <c r="J443" s="399">
        <v>22920</v>
      </c>
    </row>
    <row r="444" spans="1:10" ht="14.5" customHeight="1" x14ac:dyDescent="0.15">
      <c r="A444" s="116">
        <v>82</v>
      </c>
      <c r="B444" s="399">
        <v>22951</v>
      </c>
      <c r="C444" s="5"/>
      <c r="D444" s="5"/>
      <c r="E444" s="5"/>
      <c r="F444" s="5"/>
      <c r="G444" s="5"/>
      <c r="H444" s="111">
        <v>3.0999999999999999E-3</v>
      </c>
      <c r="I444" s="111"/>
      <c r="J444" s="399">
        <v>22951</v>
      </c>
    </row>
    <row r="445" spans="1:10" ht="14.5" customHeight="1" x14ac:dyDescent="0.15">
      <c r="A445" s="116">
        <v>82</v>
      </c>
      <c r="B445" s="399">
        <v>22981</v>
      </c>
      <c r="C445" s="5"/>
      <c r="D445" s="5"/>
      <c r="E445" s="5"/>
      <c r="F445" s="5"/>
      <c r="G445" s="5"/>
      <c r="H445" s="111">
        <v>3.2000000000000002E-3</v>
      </c>
      <c r="I445" s="111"/>
      <c r="J445" s="399">
        <v>22981</v>
      </c>
    </row>
    <row r="446" spans="1:10" ht="14.5" customHeight="1" x14ac:dyDescent="0.15">
      <c r="A446" s="116">
        <v>82</v>
      </c>
      <c r="B446" s="399">
        <v>23012</v>
      </c>
      <c r="C446" s="5"/>
      <c r="D446" s="5"/>
      <c r="E446" s="5"/>
      <c r="F446" s="5"/>
      <c r="G446" s="5"/>
      <c r="H446" s="111">
        <v>3.2000000000000002E-3</v>
      </c>
      <c r="I446" s="111"/>
      <c r="J446" s="399">
        <v>23012</v>
      </c>
    </row>
    <row r="447" spans="1:10" ht="14.5" customHeight="1" x14ac:dyDescent="0.15">
      <c r="A447" s="116">
        <v>82</v>
      </c>
      <c r="B447" s="399">
        <v>23043</v>
      </c>
      <c r="C447" s="5"/>
      <c r="D447" s="5"/>
      <c r="E447" s="5"/>
      <c r="F447" s="5"/>
      <c r="G447" s="5"/>
      <c r="H447" s="111">
        <v>2.8999999999999998E-3</v>
      </c>
      <c r="I447" s="111"/>
      <c r="J447" s="399">
        <v>23043</v>
      </c>
    </row>
    <row r="448" spans="1:10" ht="14.5" customHeight="1" x14ac:dyDescent="0.15">
      <c r="A448" s="116">
        <v>82</v>
      </c>
      <c r="B448" s="399">
        <v>23071</v>
      </c>
      <c r="C448" s="5"/>
      <c r="D448" s="5"/>
      <c r="E448" s="5"/>
      <c r="F448" s="5"/>
      <c r="G448" s="5"/>
      <c r="H448" s="111">
        <v>3.0999999999999999E-3</v>
      </c>
      <c r="I448" s="111"/>
      <c r="J448" s="399">
        <v>23071</v>
      </c>
    </row>
    <row r="449" spans="1:10" ht="14.5" customHeight="1" x14ac:dyDescent="0.15">
      <c r="A449" s="116">
        <v>82</v>
      </c>
      <c r="B449" s="399">
        <v>23102</v>
      </c>
      <c r="C449" s="5"/>
      <c r="D449" s="5"/>
      <c r="E449" s="5"/>
      <c r="F449" s="5"/>
      <c r="G449" s="5"/>
      <c r="H449" s="111">
        <v>3.3999999999999998E-3</v>
      </c>
      <c r="I449" s="111"/>
      <c r="J449" s="399">
        <v>23102</v>
      </c>
    </row>
    <row r="450" spans="1:10" ht="14.5" customHeight="1" x14ac:dyDescent="0.15">
      <c r="A450" s="116">
        <v>82</v>
      </c>
      <c r="B450" s="399">
        <v>23132</v>
      </c>
      <c r="C450" s="5"/>
      <c r="D450" s="5"/>
      <c r="E450" s="5"/>
      <c r="F450" s="5"/>
      <c r="G450" s="5"/>
      <c r="H450" s="111">
        <v>3.3E-3</v>
      </c>
      <c r="I450" s="111"/>
      <c r="J450" s="399">
        <v>23132</v>
      </c>
    </row>
    <row r="451" spans="1:10" ht="14.5" customHeight="1" x14ac:dyDescent="0.15">
      <c r="A451" s="116">
        <v>82</v>
      </c>
      <c r="B451" s="399">
        <v>23163</v>
      </c>
      <c r="C451" s="5"/>
      <c r="D451" s="5"/>
      <c r="E451" s="5"/>
      <c r="F451" s="5"/>
      <c r="G451" s="5"/>
      <c r="H451" s="111">
        <v>3.0000000000000001E-3</v>
      </c>
      <c r="I451" s="111"/>
      <c r="J451" s="399">
        <v>23163</v>
      </c>
    </row>
    <row r="452" spans="1:10" ht="14.5" customHeight="1" x14ac:dyDescent="0.15">
      <c r="A452" s="116">
        <v>82</v>
      </c>
      <c r="B452" s="399">
        <v>23193</v>
      </c>
      <c r="C452" s="5"/>
      <c r="D452" s="5"/>
      <c r="E452" s="5"/>
      <c r="F452" s="5"/>
      <c r="G452" s="5"/>
      <c r="H452" s="111">
        <v>3.5999999999999999E-3</v>
      </c>
      <c r="I452" s="111"/>
      <c r="J452" s="399">
        <v>23193</v>
      </c>
    </row>
    <row r="453" spans="1:10" ht="14.5" customHeight="1" x14ac:dyDescent="0.15">
      <c r="A453" s="116">
        <v>82</v>
      </c>
      <c r="B453" s="399">
        <v>23224</v>
      </c>
      <c r="C453" s="5"/>
      <c r="D453" s="5"/>
      <c r="E453" s="5"/>
      <c r="F453" s="5"/>
      <c r="G453" s="5"/>
      <c r="H453" s="111">
        <v>3.3E-3</v>
      </c>
      <c r="I453" s="111"/>
      <c r="J453" s="399">
        <v>23224</v>
      </c>
    </row>
    <row r="454" spans="1:10" ht="14.5" customHeight="1" x14ac:dyDescent="0.15">
      <c r="A454" s="116">
        <v>82</v>
      </c>
      <c r="B454" s="399">
        <v>23255</v>
      </c>
      <c r="C454" s="5"/>
      <c r="D454" s="5"/>
      <c r="E454" s="5"/>
      <c r="F454" s="5"/>
      <c r="G454" s="5"/>
      <c r="H454" s="111">
        <v>3.3999999999999998E-3</v>
      </c>
      <c r="I454" s="111"/>
      <c r="J454" s="399">
        <v>23255</v>
      </c>
    </row>
    <row r="455" spans="1:10" ht="14.5" customHeight="1" x14ac:dyDescent="0.15">
      <c r="A455" s="116">
        <v>82</v>
      </c>
      <c r="B455" s="399">
        <v>23285</v>
      </c>
      <c r="C455" s="5"/>
      <c r="D455" s="5"/>
      <c r="E455" s="5"/>
      <c r="F455" s="5"/>
      <c r="G455" s="5"/>
      <c r="H455" s="111">
        <v>3.3999999999999998E-3</v>
      </c>
      <c r="I455" s="111"/>
      <c r="J455" s="399">
        <v>23285</v>
      </c>
    </row>
    <row r="456" spans="1:10" ht="14.5" customHeight="1" x14ac:dyDescent="0.15">
      <c r="A456" s="116">
        <v>82</v>
      </c>
      <c r="B456" s="399">
        <v>23316</v>
      </c>
      <c r="C456" s="5"/>
      <c r="D456" s="5"/>
      <c r="E456" s="5"/>
      <c r="F456" s="5"/>
      <c r="G456" s="5"/>
      <c r="H456" s="111">
        <v>3.2000000000000002E-3</v>
      </c>
      <c r="I456" s="111"/>
      <c r="J456" s="399">
        <v>23316</v>
      </c>
    </row>
    <row r="457" spans="1:10" ht="14.5" customHeight="1" x14ac:dyDescent="0.15">
      <c r="A457" s="116">
        <v>82</v>
      </c>
      <c r="B457" s="399">
        <v>23346</v>
      </c>
      <c r="C457" s="5"/>
      <c r="D457" s="5"/>
      <c r="E457" s="5"/>
      <c r="F457" s="5"/>
      <c r="G457" s="5"/>
      <c r="H457" s="111">
        <v>3.5999999999999999E-3</v>
      </c>
      <c r="I457" s="111"/>
      <c r="J457" s="399">
        <v>23346</v>
      </c>
    </row>
    <row r="458" spans="1:10" ht="14.5" customHeight="1" x14ac:dyDescent="0.15">
      <c r="A458" s="116">
        <v>82</v>
      </c>
      <c r="B458" s="399">
        <v>23377</v>
      </c>
      <c r="C458" s="5"/>
      <c r="D458" s="5"/>
      <c r="E458" s="5"/>
      <c r="F458" s="5"/>
      <c r="G458" s="5"/>
      <c r="H458" s="111">
        <v>3.5000000000000001E-3</v>
      </c>
      <c r="I458" s="111"/>
      <c r="J458" s="399">
        <v>23377</v>
      </c>
    </row>
    <row r="459" spans="1:10" ht="14.5" customHeight="1" x14ac:dyDescent="0.15">
      <c r="A459" s="116">
        <v>82</v>
      </c>
      <c r="B459" s="399">
        <v>23408</v>
      </c>
      <c r="C459" s="5"/>
      <c r="D459" s="5"/>
      <c r="E459" s="5"/>
      <c r="F459" s="5"/>
      <c r="G459" s="5"/>
      <c r="H459" s="111">
        <v>3.2000000000000002E-3</v>
      </c>
      <c r="I459" s="111"/>
      <c r="J459" s="399">
        <v>23408</v>
      </c>
    </row>
    <row r="460" spans="1:10" ht="14.5" customHeight="1" x14ac:dyDescent="0.15">
      <c r="A460" s="116">
        <v>82</v>
      </c>
      <c r="B460" s="399">
        <v>23437</v>
      </c>
      <c r="C460" s="5"/>
      <c r="D460" s="5"/>
      <c r="E460" s="5"/>
      <c r="F460" s="5"/>
      <c r="G460" s="5"/>
      <c r="H460" s="111">
        <v>3.7000000000000002E-3</v>
      </c>
      <c r="I460" s="111"/>
      <c r="J460" s="399">
        <v>23437</v>
      </c>
    </row>
    <row r="461" spans="1:10" ht="14.5" customHeight="1" x14ac:dyDescent="0.15">
      <c r="A461" s="116">
        <v>82</v>
      </c>
      <c r="B461" s="399">
        <v>23468</v>
      </c>
      <c r="C461" s="5"/>
      <c r="D461" s="5"/>
      <c r="E461" s="5"/>
      <c r="F461" s="5"/>
      <c r="G461" s="5"/>
      <c r="H461" s="111">
        <v>3.5000000000000001E-3</v>
      </c>
      <c r="I461" s="111"/>
      <c r="J461" s="399">
        <v>23468</v>
      </c>
    </row>
    <row r="462" spans="1:10" ht="14.5" customHeight="1" x14ac:dyDescent="0.15">
      <c r="A462" s="116">
        <v>82</v>
      </c>
      <c r="B462" s="399">
        <v>23498</v>
      </c>
      <c r="C462" s="5"/>
      <c r="D462" s="5"/>
      <c r="E462" s="5"/>
      <c r="F462" s="5"/>
      <c r="G462" s="5"/>
      <c r="H462" s="111">
        <v>3.2000000000000002E-3</v>
      </c>
      <c r="I462" s="111"/>
      <c r="J462" s="399">
        <v>23498</v>
      </c>
    </row>
    <row r="463" spans="1:10" ht="14.5" customHeight="1" x14ac:dyDescent="0.15">
      <c r="A463" s="116">
        <v>82</v>
      </c>
      <c r="B463" s="399">
        <v>23529</v>
      </c>
      <c r="C463" s="5"/>
      <c r="D463" s="5"/>
      <c r="E463" s="5"/>
      <c r="F463" s="5"/>
      <c r="G463" s="5"/>
      <c r="H463" s="111">
        <v>3.8E-3</v>
      </c>
      <c r="I463" s="111"/>
      <c r="J463" s="399">
        <v>23529</v>
      </c>
    </row>
    <row r="464" spans="1:10" ht="14.5" customHeight="1" x14ac:dyDescent="0.15">
      <c r="A464" s="116">
        <v>82</v>
      </c>
      <c r="B464" s="399">
        <v>23559</v>
      </c>
      <c r="C464" s="5"/>
      <c r="D464" s="5"/>
      <c r="E464" s="5"/>
      <c r="F464" s="5"/>
      <c r="G464" s="5"/>
      <c r="H464" s="111">
        <v>3.5000000000000001E-3</v>
      </c>
      <c r="I464" s="111"/>
      <c r="J464" s="399">
        <v>23559</v>
      </c>
    </row>
    <row r="465" spans="1:10" ht="14.5" customHeight="1" x14ac:dyDescent="0.15">
      <c r="A465" s="116">
        <v>82</v>
      </c>
      <c r="B465" s="399">
        <v>23590</v>
      </c>
      <c r="C465" s="5"/>
      <c r="D465" s="5"/>
      <c r="E465" s="5"/>
      <c r="F465" s="5"/>
      <c r="G465" s="5"/>
      <c r="H465" s="111">
        <v>3.5000000000000001E-3</v>
      </c>
      <c r="I465" s="111"/>
      <c r="J465" s="399">
        <v>23590</v>
      </c>
    </row>
    <row r="466" spans="1:10" ht="14.5" customHeight="1" x14ac:dyDescent="0.15">
      <c r="A466" s="116">
        <v>82</v>
      </c>
      <c r="B466" s="399">
        <v>23621</v>
      </c>
      <c r="C466" s="5"/>
      <c r="D466" s="5"/>
      <c r="E466" s="5"/>
      <c r="F466" s="5"/>
      <c r="G466" s="5"/>
      <c r="H466" s="111">
        <v>3.3999999999999998E-3</v>
      </c>
      <c r="I466" s="111"/>
      <c r="J466" s="399">
        <v>23621</v>
      </c>
    </row>
    <row r="467" spans="1:10" ht="14.5" customHeight="1" x14ac:dyDescent="0.15">
      <c r="A467" s="116">
        <v>82</v>
      </c>
      <c r="B467" s="399">
        <v>23651</v>
      </c>
      <c r="C467" s="5"/>
      <c r="D467" s="5"/>
      <c r="E467" s="5"/>
      <c r="F467" s="5"/>
      <c r="G467" s="5"/>
      <c r="H467" s="111">
        <v>3.3999999999999998E-3</v>
      </c>
      <c r="I467" s="111"/>
      <c r="J467" s="399">
        <v>23651</v>
      </c>
    </row>
    <row r="468" spans="1:10" ht="14.5" customHeight="1" x14ac:dyDescent="0.15">
      <c r="A468" s="116">
        <v>82</v>
      </c>
      <c r="B468" s="399">
        <v>23682</v>
      </c>
      <c r="C468" s="5"/>
      <c r="D468" s="5"/>
      <c r="E468" s="5"/>
      <c r="F468" s="5"/>
      <c r="G468" s="5"/>
      <c r="H468" s="111">
        <v>3.5000000000000001E-3</v>
      </c>
      <c r="I468" s="111"/>
      <c r="J468" s="399">
        <v>23682</v>
      </c>
    </row>
    <row r="469" spans="1:10" ht="14.5" customHeight="1" x14ac:dyDescent="0.15">
      <c r="A469" s="116">
        <v>82</v>
      </c>
      <c r="B469" s="399">
        <v>23712</v>
      </c>
      <c r="C469" s="5"/>
      <c r="D469" s="5"/>
      <c r="E469" s="5"/>
      <c r="F469" s="5"/>
      <c r="G469" s="5"/>
      <c r="H469" s="111">
        <v>3.5000000000000001E-3</v>
      </c>
      <c r="I469" s="111"/>
      <c r="J469" s="399">
        <v>23712</v>
      </c>
    </row>
    <row r="470" spans="1:10" ht="14.5" customHeight="1" x14ac:dyDescent="0.15">
      <c r="A470" s="116">
        <v>82</v>
      </c>
      <c r="B470" s="399">
        <v>23743</v>
      </c>
      <c r="C470" s="5"/>
      <c r="D470" s="5"/>
      <c r="E470" s="5"/>
      <c r="F470" s="5"/>
      <c r="G470" s="5"/>
      <c r="H470" s="111">
        <v>3.3E-3</v>
      </c>
      <c r="I470" s="111"/>
      <c r="J470" s="399">
        <v>23743</v>
      </c>
    </row>
    <row r="471" spans="1:10" ht="14.5" customHeight="1" x14ac:dyDescent="0.15">
      <c r="A471" s="116">
        <v>82</v>
      </c>
      <c r="B471" s="399">
        <v>23774</v>
      </c>
      <c r="C471" s="5"/>
      <c r="D471" s="5"/>
      <c r="E471" s="5"/>
      <c r="F471" s="5"/>
      <c r="G471" s="5"/>
      <c r="H471" s="111">
        <v>3.2000000000000002E-3</v>
      </c>
      <c r="I471" s="111"/>
      <c r="J471" s="399">
        <v>23774</v>
      </c>
    </row>
    <row r="472" spans="1:10" ht="14.5" customHeight="1" x14ac:dyDescent="0.15">
      <c r="A472" s="116">
        <v>82</v>
      </c>
      <c r="B472" s="399">
        <v>23802</v>
      </c>
      <c r="C472" s="5"/>
      <c r="D472" s="5"/>
      <c r="E472" s="5"/>
      <c r="F472" s="5"/>
      <c r="G472" s="5"/>
      <c r="H472" s="111">
        <v>3.8E-3</v>
      </c>
      <c r="I472" s="111"/>
      <c r="J472" s="399">
        <v>23802</v>
      </c>
    </row>
    <row r="473" spans="1:10" ht="14.5" customHeight="1" x14ac:dyDescent="0.15">
      <c r="A473" s="116">
        <v>82</v>
      </c>
      <c r="B473" s="399">
        <v>23833</v>
      </c>
      <c r="C473" s="5"/>
      <c r="D473" s="5"/>
      <c r="E473" s="5"/>
      <c r="F473" s="5"/>
      <c r="G473" s="5"/>
      <c r="H473" s="111">
        <v>3.3E-3</v>
      </c>
      <c r="I473" s="111"/>
      <c r="J473" s="399">
        <v>23833</v>
      </c>
    </row>
    <row r="474" spans="1:10" ht="14.5" customHeight="1" x14ac:dyDescent="0.15">
      <c r="A474" s="116">
        <v>82</v>
      </c>
      <c r="B474" s="399">
        <v>23863</v>
      </c>
      <c r="C474" s="5"/>
      <c r="D474" s="5"/>
      <c r="E474" s="5"/>
      <c r="F474" s="5"/>
      <c r="G474" s="5"/>
      <c r="H474" s="111">
        <v>3.3E-3</v>
      </c>
      <c r="I474" s="111"/>
      <c r="J474" s="399">
        <v>23863</v>
      </c>
    </row>
    <row r="475" spans="1:10" ht="14.5" customHeight="1" x14ac:dyDescent="0.15">
      <c r="A475" s="116">
        <v>82</v>
      </c>
      <c r="B475" s="399">
        <v>23894</v>
      </c>
      <c r="C475" s="5"/>
      <c r="D475" s="5"/>
      <c r="E475" s="5"/>
      <c r="F475" s="5"/>
      <c r="G475" s="5"/>
      <c r="H475" s="111">
        <v>3.8E-3</v>
      </c>
      <c r="I475" s="111"/>
      <c r="J475" s="399">
        <v>23894</v>
      </c>
    </row>
    <row r="476" spans="1:10" ht="14.5" customHeight="1" x14ac:dyDescent="0.15">
      <c r="A476" s="116">
        <v>82</v>
      </c>
      <c r="B476" s="399">
        <v>23924</v>
      </c>
      <c r="C476" s="5"/>
      <c r="D476" s="5"/>
      <c r="E476" s="5"/>
      <c r="F476" s="5"/>
      <c r="G476" s="5"/>
      <c r="H476" s="111">
        <v>3.3999999999999998E-3</v>
      </c>
      <c r="I476" s="111"/>
      <c r="J476" s="399">
        <v>23924</v>
      </c>
    </row>
    <row r="477" spans="1:10" ht="14.5" customHeight="1" x14ac:dyDescent="0.15">
      <c r="A477" s="116">
        <v>82</v>
      </c>
      <c r="B477" s="399">
        <v>23955</v>
      </c>
      <c r="C477" s="5"/>
      <c r="D477" s="5"/>
      <c r="E477" s="5"/>
      <c r="F477" s="5"/>
      <c r="G477" s="5"/>
      <c r="H477" s="111">
        <v>3.7000000000000002E-3</v>
      </c>
      <c r="I477" s="111"/>
      <c r="J477" s="399">
        <v>23955</v>
      </c>
    </row>
    <row r="478" spans="1:10" ht="14.5" customHeight="1" x14ac:dyDescent="0.15">
      <c r="A478" s="116">
        <v>82</v>
      </c>
      <c r="B478" s="399">
        <v>23986</v>
      </c>
      <c r="C478" s="5"/>
      <c r="D478" s="5"/>
      <c r="E478" s="5"/>
      <c r="F478" s="5"/>
      <c r="G478" s="5"/>
      <c r="H478" s="111">
        <v>3.5000000000000001E-3</v>
      </c>
      <c r="I478" s="111"/>
      <c r="J478" s="399">
        <v>23986</v>
      </c>
    </row>
    <row r="479" spans="1:10" ht="14.5" customHeight="1" x14ac:dyDescent="0.15">
      <c r="A479" s="116">
        <v>82</v>
      </c>
      <c r="B479" s="399">
        <v>24016</v>
      </c>
      <c r="C479" s="5"/>
      <c r="D479" s="5"/>
      <c r="E479" s="5"/>
      <c r="F479" s="5"/>
      <c r="G479" s="5"/>
      <c r="H479" s="111">
        <v>3.3999999999999998E-3</v>
      </c>
      <c r="I479" s="111"/>
      <c r="J479" s="399">
        <v>24016</v>
      </c>
    </row>
    <row r="480" spans="1:10" ht="14.5" customHeight="1" x14ac:dyDescent="0.15">
      <c r="A480" s="116">
        <v>82</v>
      </c>
      <c r="B480" s="399">
        <v>24047</v>
      </c>
      <c r="C480" s="5"/>
      <c r="D480" s="5"/>
      <c r="E480" s="5"/>
      <c r="F480" s="5"/>
      <c r="G480" s="5"/>
      <c r="H480" s="111">
        <v>3.7000000000000002E-3</v>
      </c>
      <c r="I480" s="111"/>
      <c r="J480" s="399">
        <v>24047</v>
      </c>
    </row>
    <row r="481" spans="1:10" ht="14.5" customHeight="1" x14ac:dyDescent="0.15">
      <c r="A481" s="116">
        <v>82</v>
      </c>
      <c r="B481" s="399">
        <v>24077</v>
      </c>
      <c r="C481" s="5"/>
      <c r="D481" s="5"/>
      <c r="E481" s="5"/>
      <c r="F481" s="5"/>
      <c r="G481" s="5"/>
      <c r="H481" s="111">
        <v>3.7000000000000002E-3</v>
      </c>
      <c r="I481" s="111"/>
      <c r="J481" s="399">
        <v>24077</v>
      </c>
    </row>
    <row r="482" spans="1:10" ht="14.5" customHeight="1" x14ac:dyDescent="0.15">
      <c r="A482" s="116">
        <v>82</v>
      </c>
      <c r="B482" s="399">
        <v>24108</v>
      </c>
      <c r="C482" s="5"/>
      <c r="D482" s="5"/>
      <c r="E482" s="5"/>
      <c r="F482" s="5"/>
      <c r="G482" s="5"/>
      <c r="H482" s="111">
        <v>3.8E-3</v>
      </c>
      <c r="I482" s="111"/>
      <c r="J482" s="399">
        <v>24108</v>
      </c>
    </row>
    <row r="483" spans="1:10" ht="14.5" customHeight="1" x14ac:dyDescent="0.15">
      <c r="A483" s="116">
        <v>82</v>
      </c>
      <c r="B483" s="399">
        <v>24139</v>
      </c>
      <c r="C483" s="5"/>
      <c r="D483" s="5"/>
      <c r="E483" s="5"/>
      <c r="F483" s="5"/>
      <c r="G483" s="5"/>
      <c r="H483" s="111">
        <v>3.3999999999999998E-3</v>
      </c>
      <c r="I483" s="111"/>
      <c r="J483" s="399">
        <v>24139</v>
      </c>
    </row>
    <row r="484" spans="1:10" ht="14.5" customHeight="1" x14ac:dyDescent="0.15">
      <c r="A484" s="116">
        <v>82</v>
      </c>
      <c r="B484" s="399">
        <v>24167</v>
      </c>
      <c r="C484" s="5"/>
      <c r="D484" s="5"/>
      <c r="E484" s="5"/>
      <c r="F484" s="5"/>
      <c r="G484" s="5"/>
      <c r="H484" s="111">
        <v>4.0000000000000001E-3</v>
      </c>
      <c r="I484" s="111"/>
      <c r="J484" s="399">
        <v>24167</v>
      </c>
    </row>
    <row r="485" spans="1:10" ht="14.5" customHeight="1" x14ac:dyDescent="0.15">
      <c r="A485" s="116">
        <v>82</v>
      </c>
      <c r="B485" s="399">
        <v>24198</v>
      </c>
      <c r="C485" s="5"/>
      <c r="D485" s="5"/>
      <c r="E485" s="5"/>
      <c r="F485" s="5"/>
      <c r="G485" s="5"/>
      <c r="H485" s="111">
        <v>3.5999999999999999E-3</v>
      </c>
      <c r="I485" s="111"/>
      <c r="J485" s="399">
        <v>24198</v>
      </c>
    </row>
    <row r="486" spans="1:10" ht="14.5" customHeight="1" x14ac:dyDescent="0.15">
      <c r="A486" s="116">
        <v>82</v>
      </c>
      <c r="B486" s="399">
        <v>24228</v>
      </c>
      <c r="C486" s="5"/>
      <c r="D486" s="5"/>
      <c r="E486" s="5"/>
      <c r="F486" s="5"/>
      <c r="G486" s="5"/>
      <c r="H486" s="111">
        <v>4.1000000000000003E-3</v>
      </c>
      <c r="I486" s="111"/>
      <c r="J486" s="399">
        <v>24228</v>
      </c>
    </row>
    <row r="487" spans="1:10" ht="14.5" customHeight="1" x14ac:dyDescent="0.15">
      <c r="A487" s="116">
        <v>82</v>
      </c>
      <c r="B487" s="399">
        <v>24259</v>
      </c>
      <c r="C487" s="5"/>
      <c r="D487" s="5"/>
      <c r="E487" s="5"/>
      <c r="F487" s="5"/>
      <c r="G487" s="5"/>
      <c r="H487" s="111">
        <v>3.8999999999999998E-3</v>
      </c>
      <c r="I487" s="111"/>
      <c r="J487" s="399">
        <v>24259</v>
      </c>
    </row>
    <row r="488" spans="1:10" ht="14.5" customHeight="1" x14ac:dyDescent="0.15">
      <c r="A488" s="116">
        <v>82</v>
      </c>
      <c r="B488" s="399">
        <v>24289</v>
      </c>
      <c r="C488" s="5"/>
      <c r="D488" s="5"/>
      <c r="E488" s="5"/>
      <c r="F488" s="5"/>
      <c r="G488" s="5"/>
      <c r="H488" s="111">
        <v>3.8E-3</v>
      </c>
      <c r="I488" s="111"/>
      <c r="J488" s="399">
        <v>24289</v>
      </c>
    </row>
    <row r="489" spans="1:10" ht="14.5" customHeight="1" x14ac:dyDescent="0.15">
      <c r="A489" s="116">
        <v>82</v>
      </c>
      <c r="B489" s="399">
        <v>24320</v>
      </c>
      <c r="C489" s="5"/>
      <c r="D489" s="5"/>
      <c r="E489" s="5"/>
      <c r="F489" s="5"/>
      <c r="G489" s="5"/>
      <c r="H489" s="111">
        <v>4.3E-3</v>
      </c>
      <c r="I489" s="111"/>
      <c r="J489" s="399">
        <v>24320</v>
      </c>
    </row>
    <row r="490" spans="1:10" ht="14.5" customHeight="1" x14ac:dyDescent="0.15">
      <c r="A490" s="116">
        <v>82</v>
      </c>
      <c r="B490" s="399">
        <v>24351</v>
      </c>
      <c r="C490" s="5"/>
      <c r="D490" s="5"/>
      <c r="E490" s="5"/>
      <c r="F490" s="5"/>
      <c r="G490" s="5"/>
      <c r="H490" s="111">
        <v>4.1000000000000003E-3</v>
      </c>
      <c r="I490" s="111"/>
      <c r="J490" s="399">
        <v>24351</v>
      </c>
    </row>
    <row r="491" spans="1:10" ht="14.5" customHeight="1" x14ac:dyDescent="0.15">
      <c r="A491" s="116">
        <v>82</v>
      </c>
      <c r="B491" s="399">
        <v>24381</v>
      </c>
      <c r="C491" s="5"/>
      <c r="D491" s="5"/>
      <c r="E491" s="5"/>
      <c r="F491" s="5"/>
      <c r="G491" s="5"/>
      <c r="H491" s="111">
        <v>4.0000000000000001E-3</v>
      </c>
      <c r="I491" s="111"/>
      <c r="J491" s="399">
        <v>24381</v>
      </c>
    </row>
    <row r="492" spans="1:10" ht="14.5" customHeight="1" x14ac:dyDescent="0.15">
      <c r="A492" s="116">
        <v>82</v>
      </c>
      <c r="B492" s="399">
        <v>24412</v>
      </c>
      <c r="C492" s="5"/>
      <c r="D492" s="5"/>
      <c r="E492" s="5"/>
      <c r="F492" s="5"/>
      <c r="G492" s="5"/>
      <c r="H492" s="111">
        <v>3.8E-3</v>
      </c>
      <c r="I492" s="111"/>
      <c r="J492" s="399">
        <v>24412</v>
      </c>
    </row>
    <row r="493" spans="1:10" ht="14.5" customHeight="1" x14ac:dyDescent="0.15">
      <c r="A493" s="116">
        <v>82</v>
      </c>
      <c r="B493" s="399">
        <v>24442</v>
      </c>
      <c r="C493" s="5"/>
      <c r="D493" s="5"/>
      <c r="E493" s="5"/>
      <c r="F493" s="5"/>
      <c r="G493" s="5"/>
      <c r="H493" s="111">
        <v>3.8999999999999998E-3</v>
      </c>
      <c r="I493" s="111"/>
      <c r="J493" s="399">
        <v>24442</v>
      </c>
    </row>
    <row r="494" spans="1:10" ht="14.5" customHeight="1" x14ac:dyDescent="0.15">
      <c r="A494" s="116">
        <v>82</v>
      </c>
      <c r="B494" s="399">
        <v>24473</v>
      </c>
      <c r="C494" s="5"/>
      <c r="D494" s="5"/>
      <c r="E494" s="5"/>
      <c r="F494" s="5"/>
      <c r="G494" s="5"/>
      <c r="H494" s="111">
        <v>4.0000000000000001E-3</v>
      </c>
      <c r="I494" s="111"/>
      <c r="J494" s="399">
        <v>24473</v>
      </c>
    </row>
    <row r="495" spans="1:10" ht="14.5" customHeight="1" x14ac:dyDescent="0.15">
      <c r="A495" s="116">
        <v>82</v>
      </c>
      <c r="B495" s="399">
        <v>24504</v>
      </c>
      <c r="C495" s="5"/>
      <c r="D495" s="5"/>
      <c r="E495" s="5"/>
      <c r="F495" s="5"/>
      <c r="G495" s="5"/>
      <c r="H495" s="111">
        <v>3.3999999999999998E-3</v>
      </c>
      <c r="I495" s="111"/>
      <c r="J495" s="399">
        <v>24504</v>
      </c>
    </row>
    <row r="496" spans="1:10" ht="14.5" customHeight="1" x14ac:dyDescent="0.15">
      <c r="A496" s="116">
        <v>82</v>
      </c>
      <c r="B496" s="399">
        <v>24532</v>
      </c>
      <c r="C496" s="5"/>
      <c r="D496" s="5"/>
      <c r="E496" s="5"/>
      <c r="F496" s="5"/>
      <c r="G496" s="5"/>
      <c r="H496" s="111">
        <v>3.8999999999999998E-3</v>
      </c>
      <c r="I496" s="111"/>
      <c r="J496" s="399">
        <v>24532</v>
      </c>
    </row>
    <row r="497" spans="1:10" ht="14.5" customHeight="1" x14ac:dyDescent="0.15">
      <c r="A497" s="116">
        <v>82</v>
      </c>
      <c r="B497" s="399">
        <v>24563</v>
      </c>
      <c r="C497" s="5"/>
      <c r="D497" s="5"/>
      <c r="E497" s="5"/>
      <c r="F497" s="5"/>
      <c r="G497" s="5"/>
      <c r="H497" s="111">
        <v>3.5000000000000001E-3</v>
      </c>
      <c r="I497" s="111"/>
      <c r="J497" s="399">
        <v>24563</v>
      </c>
    </row>
    <row r="498" spans="1:10" ht="14.5" customHeight="1" x14ac:dyDescent="0.15">
      <c r="A498" s="116">
        <v>82</v>
      </c>
      <c r="B498" s="399">
        <v>24593</v>
      </c>
      <c r="C498" s="5"/>
      <c r="D498" s="5"/>
      <c r="E498" s="5"/>
      <c r="F498" s="5"/>
      <c r="G498" s="5"/>
      <c r="H498" s="111">
        <v>4.3E-3</v>
      </c>
      <c r="I498" s="111"/>
      <c r="J498" s="399">
        <v>24593</v>
      </c>
    </row>
    <row r="499" spans="1:10" ht="14.5" customHeight="1" x14ac:dyDescent="0.15">
      <c r="A499" s="116">
        <v>82</v>
      </c>
      <c r="B499" s="399">
        <v>24624</v>
      </c>
      <c r="C499" s="5"/>
      <c r="D499" s="5"/>
      <c r="E499" s="5"/>
      <c r="F499" s="5"/>
      <c r="G499" s="5"/>
      <c r="H499" s="111">
        <v>3.8999999999999998E-3</v>
      </c>
      <c r="I499" s="111"/>
      <c r="J499" s="399">
        <v>24624</v>
      </c>
    </row>
    <row r="500" spans="1:10" ht="14.5" customHeight="1" x14ac:dyDescent="0.15">
      <c r="A500" s="116">
        <v>82</v>
      </c>
      <c r="B500" s="399">
        <v>24654</v>
      </c>
      <c r="C500" s="5"/>
      <c r="D500" s="5"/>
      <c r="E500" s="5"/>
      <c r="F500" s="5"/>
      <c r="G500" s="5"/>
      <c r="H500" s="111">
        <v>4.3E-3</v>
      </c>
      <c r="I500" s="111"/>
      <c r="J500" s="399">
        <v>24654</v>
      </c>
    </row>
    <row r="501" spans="1:10" ht="14.5" customHeight="1" x14ac:dyDescent="0.15">
      <c r="A501" s="116">
        <v>82</v>
      </c>
      <c r="B501" s="399">
        <v>24685</v>
      </c>
      <c r="C501" s="5"/>
      <c r="D501" s="5"/>
      <c r="E501" s="5"/>
      <c r="F501" s="5"/>
      <c r="G501" s="5"/>
      <c r="H501" s="111">
        <v>4.1999999999999997E-3</v>
      </c>
      <c r="I501" s="111"/>
      <c r="J501" s="399">
        <v>24685</v>
      </c>
    </row>
    <row r="502" spans="1:10" ht="14.5" customHeight="1" x14ac:dyDescent="0.15">
      <c r="A502" s="116">
        <v>82</v>
      </c>
      <c r="B502" s="399">
        <v>24716</v>
      </c>
      <c r="C502" s="5"/>
      <c r="D502" s="5"/>
      <c r="E502" s="5"/>
      <c r="F502" s="5"/>
      <c r="G502" s="5"/>
      <c r="H502" s="111">
        <v>4.0000000000000001E-3</v>
      </c>
      <c r="I502" s="111"/>
      <c r="J502" s="399">
        <v>24716</v>
      </c>
    </row>
    <row r="503" spans="1:10" ht="14.5" customHeight="1" x14ac:dyDescent="0.15">
      <c r="A503" s="116">
        <v>82</v>
      </c>
      <c r="B503" s="399">
        <v>24746</v>
      </c>
      <c r="C503" s="5"/>
      <c r="D503" s="5"/>
      <c r="E503" s="5"/>
      <c r="F503" s="5"/>
      <c r="G503" s="5"/>
      <c r="H503" s="111">
        <v>4.4999999999999997E-3</v>
      </c>
      <c r="I503" s="111"/>
      <c r="J503" s="399">
        <v>24746</v>
      </c>
    </row>
    <row r="504" spans="1:10" ht="14.5" customHeight="1" x14ac:dyDescent="0.15">
      <c r="A504" s="116">
        <v>82</v>
      </c>
      <c r="B504" s="399">
        <v>24777</v>
      </c>
      <c r="C504" s="5"/>
      <c r="D504" s="5"/>
      <c r="E504" s="5"/>
      <c r="F504" s="5"/>
      <c r="G504" s="5"/>
      <c r="H504" s="111">
        <v>4.4999999999999997E-3</v>
      </c>
      <c r="I504" s="111"/>
      <c r="J504" s="399">
        <v>24777</v>
      </c>
    </row>
    <row r="505" spans="1:10" ht="14.5" customHeight="1" x14ac:dyDescent="0.15">
      <c r="A505" s="116">
        <v>82</v>
      </c>
      <c r="B505" s="399">
        <v>24807</v>
      </c>
      <c r="C505" s="5"/>
      <c r="D505" s="5"/>
      <c r="E505" s="5"/>
      <c r="F505" s="5"/>
      <c r="G505" s="5"/>
      <c r="H505" s="111">
        <v>4.4000000000000003E-3</v>
      </c>
      <c r="I505" s="111"/>
      <c r="J505" s="399">
        <v>24807</v>
      </c>
    </row>
    <row r="506" spans="1:10" ht="14.5" customHeight="1" x14ac:dyDescent="0.15">
      <c r="A506" s="116">
        <v>82</v>
      </c>
      <c r="B506" s="399">
        <v>24838</v>
      </c>
      <c r="C506" s="5"/>
      <c r="D506" s="5"/>
      <c r="E506" s="5"/>
      <c r="F506" s="5"/>
      <c r="G506" s="5"/>
      <c r="H506" s="111">
        <v>5.0000000000000001E-3</v>
      </c>
      <c r="I506" s="111"/>
      <c r="J506" s="399">
        <v>24838</v>
      </c>
    </row>
    <row r="507" spans="1:10" ht="14.5" customHeight="1" x14ac:dyDescent="0.15">
      <c r="A507" s="116">
        <v>82</v>
      </c>
      <c r="B507" s="399">
        <v>24869</v>
      </c>
      <c r="C507" s="5"/>
      <c r="D507" s="5"/>
      <c r="E507" s="5"/>
      <c r="F507" s="5"/>
      <c r="G507" s="5"/>
      <c r="H507" s="111">
        <v>4.1999999999999997E-3</v>
      </c>
      <c r="I507" s="111"/>
      <c r="J507" s="399">
        <v>24869</v>
      </c>
    </row>
    <row r="508" spans="1:10" ht="14.5" customHeight="1" x14ac:dyDescent="0.15">
      <c r="A508" s="116">
        <v>82</v>
      </c>
      <c r="B508" s="399">
        <v>24898</v>
      </c>
      <c r="C508" s="5"/>
      <c r="D508" s="5"/>
      <c r="E508" s="5"/>
      <c r="F508" s="5"/>
      <c r="G508" s="5"/>
      <c r="H508" s="111">
        <v>4.3E-3</v>
      </c>
      <c r="I508" s="111"/>
      <c r="J508" s="399">
        <v>24898</v>
      </c>
    </row>
    <row r="509" spans="1:10" ht="14.5" customHeight="1" x14ac:dyDescent="0.15">
      <c r="A509" s="116">
        <v>82</v>
      </c>
      <c r="B509" s="399">
        <v>24929</v>
      </c>
      <c r="C509" s="5"/>
      <c r="D509" s="5"/>
      <c r="E509" s="5"/>
      <c r="F509" s="5"/>
      <c r="G509" s="5"/>
      <c r="H509" s="111">
        <v>4.8999999999999998E-3</v>
      </c>
      <c r="I509" s="111"/>
      <c r="J509" s="399">
        <v>24929</v>
      </c>
    </row>
    <row r="510" spans="1:10" ht="14.5" customHeight="1" x14ac:dyDescent="0.15">
      <c r="A510" s="116">
        <v>82</v>
      </c>
      <c r="B510" s="399">
        <v>24959</v>
      </c>
      <c r="C510" s="5"/>
      <c r="D510" s="5"/>
      <c r="E510" s="5"/>
      <c r="F510" s="5"/>
      <c r="G510" s="5"/>
      <c r="H510" s="111">
        <v>4.5999999999999999E-3</v>
      </c>
      <c r="I510" s="111"/>
      <c r="J510" s="399">
        <v>24959</v>
      </c>
    </row>
    <row r="511" spans="1:10" ht="14.5" customHeight="1" x14ac:dyDescent="0.15">
      <c r="A511" s="116">
        <v>82</v>
      </c>
      <c r="B511" s="399">
        <v>24990</v>
      </c>
      <c r="C511" s="5"/>
      <c r="D511" s="5"/>
      <c r="E511" s="5"/>
      <c r="F511" s="5"/>
      <c r="G511" s="5"/>
      <c r="H511" s="111">
        <v>4.1999999999999997E-3</v>
      </c>
      <c r="I511" s="111"/>
      <c r="J511" s="399">
        <v>24990</v>
      </c>
    </row>
    <row r="512" spans="1:10" ht="14.5" customHeight="1" x14ac:dyDescent="0.15">
      <c r="A512" s="116">
        <v>82</v>
      </c>
      <c r="B512" s="399">
        <v>25020</v>
      </c>
      <c r="C512" s="5"/>
      <c r="D512" s="5"/>
      <c r="E512" s="5"/>
      <c r="F512" s="5"/>
      <c r="G512" s="5"/>
      <c r="H512" s="111">
        <v>4.7999999999999996E-3</v>
      </c>
      <c r="I512" s="111"/>
      <c r="J512" s="399">
        <v>25020</v>
      </c>
    </row>
    <row r="513" spans="1:10" ht="14.5" customHeight="1" x14ac:dyDescent="0.15">
      <c r="A513" s="116">
        <v>82</v>
      </c>
      <c r="B513" s="399">
        <v>25051</v>
      </c>
      <c r="C513" s="5"/>
      <c r="D513" s="5"/>
      <c r="E513" s="5"/>
      <c r="F513" s="5"/>
      <c r="G513" s="5"/>
      <c r="H513" s="111">
        <v>4.1999999999999997E-3</v>
      </c>
      <c r="I513" s="111"/>
      <c r="J513" s="399">
        <v>25051</v>
      </c>
    </row>
    <row r="514" spans="1:10" ht="14.5" customHeight="1" x14ac:dyDescent="0.15">
      <c r="A514" s="116">
        <v>82</v>
      </c>
      <c r="B514" s="399">
        <v>25082</v>
      </c>
      <c r="C514" s="5"/>
      <c r="D514" s="5"/>
      <c r="E514" s="5"/>
      <c r="F514" s="5"/>
      <c r="G514" s="5"/>
      <c r="H514" s="111">
        <v>4.4000000000000003E-3</v>
      </c>
      <c r="I514" s="111"/>
      <c r="J514" s="399">
        <v>25082</v>
      </c>
    </row>
    <row r="515" spans="1:10" ht="14.5" customHeight="1" x14ac:dyDescent="0.15">
      <c r="A515" s="116">
        <v>82</v>
      </c>
      <c r="B515" s="399">
        <v>25112</v>
      </c>
      <c r="C515" s="5"/>
      <c r="D515" s="5"/>
      <c r="E515" s="5"/>
      <c r="F515" s="5"/>
      <c r="G515" s="5"/>
      <c r="H515" s="111">
        <v>4.4999999999999997E-3</v>
      </c>
      <c r="I515" s="111"/>
      <c r="J515" s="399">
        <v>25112</v>
      </c>
    </row>
    <row r="516" spans="1:10" ht="14.5" customHeight="1" x14ac:dyDescent="0.15">
      <c r="A516" s="116">
        <v>82</v>
      </c>
      <c r="B516" s="399">
        <v>25143</v>
      </c>
      <c r="C516" s="5"/>
      <c r="D516" s="5"/>
      <c r="E516" s="5"/>
      <c r="F516" s="5"/>
      <c r="G516" s="5"/>
      <c r="H516" s="111">
        <v>4.3E-3</v>
      </c>
      <c r="I516" s="111"/>
      <c r="J516" s="399">
        <v>25143</v>
      </c>
    </row>
    <row r="517" spans="1:10" ht="14.5" customHeight="1" x14ac:dyDescent="0.15">
      <c r="A517" s="116">
        <v>82</v>
      </c>
      <c r="B517" s="399">
        <v>25173</v>
      </c>
      <c r="C517" s="5"/>
      <c r="D517" s="5"/>
      <c r="E517" s="5"/>
      <c r="F517" s="5"/>
      <c r="G517" s="5"/>
      <c r="H517" s="111">
        <v>4.8999999999999998E-3</v>
      </c>
      <c r="I517" s="111"/>
      <c r="J517" s="399">
        <v>25173</v>
      </c>
    </row>
    <row r="518" spans="1:10" ht="14.5" customHeight="1" x14ac:dyDescent="0.15">
      <c r="A518" s="116">
        <v>82</v>
      </c>
      <c r="B518" s="399">
        <v>25204</v>
      </c>
      <c r="C518" s="5"/>
      <c r="D518" s="5"/>
      <c r="E518" s="5"/>
      <c r="F518" s="5"/>
      <c r="G518" s="5"/>
      <c r="H518" s="111">
        <v>5.0000000000000001E-3</v>
      </c>
      <c r="I518" s="111"/>
      <c r="J518" s="399">
        <v>25204</v>
      </c>
    </row>
    <row r="519" spans="1:10" ht="14.5" customHeight="1" x14ac:dyDescent="0.15">
      <c r="A519" s="116">
        <v>82</v>
      </c>
      <c r="B519" s="399">
        <v>25235</v>
      </c>
      <c r="C519" s="5"/>
      <c r="D519" s="5"/>
      <c r="E519" s="5"/>
      <c r="F519" s="5"/>
      <c r="G519" s="5"/>
      <c r="H519" s="111">
        <v>4.5999999999999999E-3</v>
      </c>
      <c r="I519" s="111"/>
      <c r="J519" s="399">
        <v>25235</v>
      </c>
    </row>
    <row r="520" spans="1:10" ht="14.5" customHeight="1" x14ac:dyDescent="0.15">
      <c r="A520" s="116">
        <v>82</v>
      </c>
      <c r="B520" s="399">
        <v>25263</v>
      </c>
      <c r="C520" s="5"/>
      <c r="D520" s="5"/>
      <c r="E520" s="5"/>
      <c r="F520" s="5"/>
      <c r="G520" s="5"/>
      <c r="H520" s="111">
        <v>4.7000000000000002E-3</v>
      </c>
      <c r="I520" s="111"/>
      <c r="J520" s="399">
        <v>25263</v>
      </c>
    </row>
    <row r="521" spans="1:10" ht="14.5" customHeight="1" x14ac:dyDescent="0.15">
      <c r="A521" s="116">
        <v>82</v>
      </c>
      <c r="B521" s="399">
        <v>25294</v>
      </c>
      <c r="C521" s="5"/>
      <c r="D521" s="5"/>
      <c r="E521" s="5"/>
      <c r="F521" s="5"/>
      <c r="G521" s="5"/>
      <c r="H521" s="111">
        <v>5.4999999999999997E-3</v>
      </c>
      <c r="I521" s="111"/>
      <c r="J521" s="399">
        <v>25294</v>
      </c>
    </row>
    <row r="522" spans="1:10" ht="14.5" customHeight="1" x14ac:dyDescent="0.15">
      <c r="A522" s="116">
        <v>82</v>
      </c>
      <c r="B522" s="399">
        <v>25324</v>
      </c>
      <c r="C522" s="5"/>
      <c r="D522" s="5"/>
      <c r="E522" s="5"/>
      <c r="F522" s="5"/>
      <c r="G522" s="5"/>
      <c r="H522" s="111">
        <v>4.7000000000000002E-3</v>
      </c>
      <c r="I522" s="111"/>
      <c r="J522" s="399">
        <v>25324</v>
      </c>
    </row>
    <row r="523" spans="1:10" ht="14.5" customHeight="1" x14ac:dyDescent="0.15">
      <c r="A523" s="116">
        <v>82</v>
      </c>
      <c r="B523" s="399">
        <v>25355</v>
      </c>
      <c r="C523" s="5"/>
      <c r="D523" s="5"/>
      <c r="E523" s="5"/>
      <c r="F523" s="5"/>
      <c r="G523" s="5"/>
      <c r="H523" s="111">
        <v>5.4999999999999997E-3</v>
      </c>
      <c r="I523" s="111"/>
      <c r="J523" s="399">
        <v>25355</v>
      </c>
    </row>
    <row r="524" spans="1:10" ht="14.5" customHeight="1" x14ac:dyDescent="0.15">
      <c r="A524" s="116">
        <v>82</v>
      </c>
      <c r="B524" s="399">
        <v>25385</v>
      </c>
      <c r="C524" s="5"/>
      <c r="D524" s="5"/>
      <c r="E524" s="5"/>
      <c r="F524" s="5"/>
      <c r="G524" s="5"/>
      <c r="H524" s="111">
        <v>5.1999999999999998E-3</v>
      </c>
      <c r="I524" s="111"/>
      <c r="J524" s="399">
        <v>25385</v>
      </c>
    </row>
    <row r="525" spans="1:10" ht="14.5" customHeight="1" x14ac:dyDescent="0.15">
      <c r="A525" s="116">
        <v>82</v>
      </c>
      <c r="B525" s="399">
        <v>25416</v>
      </c>
      <c r="C525" s="5"/>
      <c r="D525" s="5"/>
      <c r="E525" s="5"/>
      <c r="F525" s="5"/>
      <c r="G525" s="5"/>
      <c r="H525" s="111">
        <v>4.7999999999999996E-3</v>
      </c>
      <c r="I525" s="111"/>
      <c r="J525" s="399">
        <v>25416</v>
      </c>
    </row>
    <row r="526" spans="1:10" ht="14.5" customHeight="1" x14ac:dyDescent="0.15">
      <c r="A526" s="116">
        <v>82</v>
      </c>
      <c r="B526" s="399">
        <v>25447</v>
      </c>
      <c r="C526" s="5"/>
      <c r="D526" s="5"/>
      <c r="E526" s="5"/>
      <c r="F526" s="5"/>
      <c r="G526" s="5"/>
      <c r="H526" s="111">
        <v>5.4999999999999997E-3</v>
      </c>
      <c r="I526" s="111"/>
      <c r="J526" s="399">
        <v>25447</v>
      </c>
    </row>
    <row r="527" spans="1:10" ht="14.5" customHeight="1" x14ac:dyDescent="0.15">
      <c r="A527" s="116">
        <v>82</v>
      </c>
      <c r="B527" s="399">
        <v>25477</v>
      </c>
      <c r="C527" s="5"/>
      <c r="D527" s="5"/>
      <c r="E527" s="5"/>
      <c r="F527" s="5"/>
      <c r="G527" s="5"/>
      <c r="H527" s="111">
        <v>5.7000000000000002E-3</v>
      </c>
      <c r="I527" s="111"/>
      <c r="J527" s="399">
        <v>25477</v>
      </c>
    </row>
    <row r="528" spans="1:10" ht="14.5" customHeight="1" x14ac:dyDescent="0.15">
      <c r="A528" s="116">
        <v>82</v>
      </c>
      <c r="B528" s="399">
        <v>25508</v>
      </c>
      <c r="C528" s="5"/>
      <c r="D528" s="5"/>
      <c r="E528" s="5"/>
      <c r="F528" s="5"/>
      <c r="G528" s="5"/>
      <c r="H528" s="111">
        <v>4.8999999999999998E-3</v>
      </c>
      <c r="I528" s="111"/>
      <c r="J528" s="399">
        <v>25508</v>
      </c>
    </row>
    <row r="529" spans="1:10" ht="14.5" customHeight="1" x14ac:dyDescent="0.15">
      <c r="A529" s="116">
        <v>82</v>
      </c>
      <c r="B529" s="399">
        <v>25538</v>
      </c>
      <c r="C529" s="5"/>
      <c r="D529" s="5"/>
      <c r="E529" s="5"/>
      <c r="F529" s="5"/>
      <c r="G529" s="5"/>
      <c r="H529" s="111">
        <v>6.0000000000000001E-3</v>
      </c>
      <c r="I529" s="111"/>
      <c r="J529" s="399">
        <v>25538</v>
      </c>
    </row>
    <row r="530" spans="1:10" ht="14.5" customHeight="1" x14ac:dyDescent="0.15">
      <c r="A530" s="116">
        <v>82</v>
      </c>
      <c r="B530" s="399">
        <v>25569</v>
      </c>
      <c r="C530" s="5"/>
      <c r="D530" s="5"/>
      <c r="E530" s="5"/>
      <c r="F530" s="5"/>
      <c r="G530" s="5"/>
      <c r="H530" s="111">
        <v>5.5999999999999999E-3</v>
      </c>
      <c r="I530" s="111"/>
      <c r="J530" s="399">
        <v>25569</v>
      </c>
    </row>
    <row r="531" spans="1:10" ht="14.5" customHeight="1" x14ac:dyDescent="0.15">
      <c r="A531" s="116">
        <v>82</v>
      </c>
      <c r="B531" s="399">
        <v>25600</v>
      </c>
      <c r="C531" s="5"/>
      <c r="D531" s="5"/>
      <c r="E531" s="5"/>
      <c r="F531" s="5"/>
      <c r="G531" s="5"/>
      <c r="H531" s="111">
        <v>5.1999999999999998E-3</v>
      </c>
      <c r="I531" s="111"/>
      <c r="J531" s="399">
        <v>25600</v>
      </c>
    </row>
    <row r="532" spans="1:10" ht="14.5" customHeight="1" x14ac:dyDescent="0.15">
      <c r="A532" s="116">
        <v>82</v>
      </c>
      <c r="B532" s="399">
        <v>25628</v>
      </c>
      <c r="C532" s="5"/>
      <c r="D532" s="5"/>
      <c r="E532" s="5"/>
      <c r="F532" s="5"/>
      <c r="G532" s="5"/>
      <c r="H532" s="111">
        <v>5.5999999999999999E-3</v>
      </c>
      <c r="I532" s="111"/>
      <c r="J532" s="399">
        <v>25628</v>
      </c>
    </row>
    <row r="533" spans="1:10" ht="14.5" customHeight="1" x14ac:dyDescent="0.15">
      <c r="A533" s="116">
        <v>82</v>
      </c>
      <c r="B533" s="399">
        <v>25659</v>
      </c>
      <c r="C533" s="5"/>
      <c r="D533" s="5"/>
      <c r="E533" s="5"/>
      <c r="F533" s="5"/>
      <c r="G533" s="5"/>
      <c r="H533" s="111">
        <v>5.4000000000000003E-3</v>
      </c>
      <c r="I533" s="111"/>
      <c r="J533" s="399">
        <v>25659</v>
      </c>
    </row>
    <row r="534" spans="1:10" ht="14.5" customHeight="1" x14ac:dyDescent="0.15">
      <c r="A534" s="116">
        <v>82</v>
      </c>
      <c r="B534" s="399">
        <v>25689</v>
      </c>
      <c r="C534" s="5"/>
      <c r="D534" s="5"/>
      <c r="E534" s="5"/>
      <c r="F534" s="5"/>
      <c r="G534" s="5"/>
      <c r="H534" s="111">
        <v>5.4999999999999997E-3</v>
      </c>
      <c r="I534" s="111"/>
      <c r="J534" s="399">
        <v>25689</v>
      </c>
    </row>
    <row r="535" spans="1:10" ht="14.5" customHeight="1" x14ac:dyDescent="0.15">
      <c r="A535" s="116">
        <v>82</v>
      </c>
      <c r="B535" s="399">
        <v>25720</v>
      </c>
      <c r="C535" s="5"/>
      <c r="D535" s="5"/>
      <c r="E535" s="5"/>
      <c r="F535" s="5"/>
      <c r="G535" s="5"/>
      <c r="H535" s="111">
        <v>6.4000000000000003E-3</v>
      </c>
      <c r="I535" s="111"/>
      <c r="J535" s="399">
        <v>25720</v>
      </c>
    </row>
    <row r="536" spans="1:10" ht="14.5" customHeight="1" x14ac:dyDescent="0.15">
      <c r="A536" s="116">
        <v>82</v>
      </c>
      <c r="B536" s="399">
        <v>25750</v>
      </c>
      <c r="C536" s="5"/>
      <c r="D536" s="5"/>
      <c r="E536" s="5"/>
      <c r="F536" s="5"/>
      <c r="G536" s="5"/>
      <c r="H536" s="111">
        <v>5.8999999999999999E-3</v>
      </c>
      <c r="I536" s="111"/>
      <c r="J536" s="399">
        <v>25750</v>
      </c>
    </row>
    <row r="537" spans="1:10" ht="14.5" customHeight="1" x14ac:dyDescent="0.15">
      <c r="A537" s="116">
        <v>82</v>
      </c>
      <c r="B537" s="399">
        <v>25781</v>
      </c>
      <c r="C537" s="5"/>
      <c r="D537" s="5"/>
      <c r="E537" s="5"/>
      <c r="F537" s="5"/>
      <c r="G537" s="5"/>
      <c r="H537" s="111">
        <v>5.7000000000000002E-3</v>
      </c>
      <c r="I537" s="111"/>
      <c r="J537" s="399">
        <v>25781</v>
      </c>
    </row>
    <row r="538" spans="1:10" ht="14.5" customHeight="1" x14ac:dyDescent="0.15">
      <c r="A538" s="116">
        <v>82</v>
      </c>
      <c r="B538" s="399">
        <v>25812</v>
      </c>
      <c r="C538" s="5"/>
      <c r="D538" s="5"/>
      <c r="E538" s="5"/>
      <c r="F538" s="5"/>
      <c r="G538" s="5"/>
      <c r="H538" s="111">
        <v>5.5999999999999999E-3</v>
      </c>
      <c r="I538" s="111"/>
      <c r="J538" s="399">
        <v>25812</v>
      </c>
    </row>
    <row r="539" spans="1:10" ht="14.5" customHeight="1" x14ac:dyDescent="0.15">
      <c r="A539" s="116">
        <v>82</v>
      </c>
      <c r="B539" s="399">
        <v>25842</v>
      </c>
      <c r="C539" s="5"/>
      <c r="D539" s="5"/>
      <c r="E539" s="5"/>
      <c r="F539" s="5"/>
      <c r="G539" s="5"/>
      <c r="H539" s="111">
        <v>5.4999999999999997E-3</v>
      </c>
      <c r="I539" s="111"/>
      <c r="J539" s="399">
        <v>25842</v>
      </c>
    </row>
    <row r="540" spans="1:10" ht="14.5" customHeight="1" x14ac:dyDescent="0.15">
      <c r="A540" s="116">
        <v>82</v>
      </c>
      <c r="B540" s="399">
        <v>25873</v>
      </c>
      <c r="C540" s="5"/>
      <c r="D540" s="5"/>
      <c r="E540" s="5"/>
      <c r="F540" s="5"/>
      <c r="G540" s="5"/>
      <c r="H540" s="111">
        <v>5.7999999999999996E-3</v>
      </c>
      <c r="I540" s="111"/>
      <c r="J540" s="399">
        <v>25873</v>
      </c>
    </row>
    <row r="541" spans="1:10" ht="14.5" customHeight="1" x14ac:dyDescent="0.15">
      <c r="A541" s="116">
        <v>82</v>
      </c>
      <c r="B541" s="399">
        <v>25903</v>
      </c>
      <c r="C541" s="5"/>
      <c r="D541" s="5"/>
      <c r="E541" s="5"/>
      <c r="F541" s="5"/>
      <c r="G541" s="5"/>
      <c r="H541" s="111">
        <v>5.3E-3</v>
      </c>
      <c r="I541" s="111"/>
      <c r="J541" s="399">
        <v>25903</v>
      </c>
    </row>
    <row r="542" spans="1:10" ht="14.5" customHeight="1" x14ac:dyDescent="0.15">
      <c r="A542" s="116">
        <v>82</v>
      </c>
      <c r="B542" s="399">
        <v>25934</v>
      </c>
      <c r="C542" s="5"/>
      <c r="D542" s="5"/>
      <c r="E542" s="5"/>
      <c r="F542" s="5"/>
      <c r="G542" s="5"/>
      <c r="H542" s="111">
        <v>5.1000000000000004E-3</v>
      </c>
      <c r="I542" s="111"/>
      <c r="J542" s="399">
        <v>25934</v>
      </c>
    </row>
    <row r="543" spans="1:10" ht="14.5" customHeight="1" x14ac:dyDescent="0.15">
      <c r="A543" s="116">
        <v>82</v>
      </c>
      <c r="B543" s="399">
        <v>25965</v>
      </c>
      <c r="C543" s="5"/>
      <c r="D543" s="5"/>
      <c r="E543" s="5"/>
      <c r="F543" s="5"/>
      <c r="G543" s="5"/>
      <c r="H543" s="111">
        <v>4.5999999999999999E-3</v>
      </c>
      <c r="I543" s="111"/>
      <c r="J543" s="399">
        <v>25965</v>
      </c>
    </row>
    <row r="544" spans="1:10" ht="14.5" customHeight="1" x14ac:dyDescent="0.15">
      <c r="A544" s="116">
        <v>82</v>
      </c>
      <c r="B544" s="399">
        <v>25993</v>
      </c>
      <c r="C544" s="5"/>
      <c r="D544" s="5"/>
      <c r="E544" s="5"/>
      <c r="F544" s="5"/>
      <c r="G544" s="5"/>
      <c r="H544" s="111">
        <v>5.5999999999999999E-3</v>
      </c>
      <c r="I544" s="111"/>
      <c r="J544" s="399">
        <v>25993</v>
      </c>
    </row>
    <row r="545" spans="1:10" ht="14.5" customHeight="1" x14ac:dyDescent="0.15">
      <c r="A545" s="116">
        <v>82</v>
      </c>
      <c r="B545" s="399">
        <v>26024</v>
      </c>
      <c r="C545" s="5"/>
      <c r="D545" s="5"/>
      <c r="E545" s="5"/>
      <c r="F545" s="5"/>
      <c r="G545" s="5"/>
      <c r="H545" s="111">
        <v>4.7999999999999996E-3</v>
      </c>
      <c r="I545" s="111"/>
      <c r="J545" s="399">
        <v>26024</v>
      </c>
    </row>
    <row r="546" spans="1:10" ht="14.5" customHeight="1" x14ac:dyDescent="0.15">
      <c r="A546" s="116">
        <v>82</v>
      </c>
      <c r="B546" s="399">
        <v>26054</v>
      </c>
      <c r="C546" s="5"/>
      <c r="D546" s="5"/>
      <c r="E546" s="5"/>
      <c r="F546" s="5"/>
      <c r="G546" s="5"/>
      <c r="H546" s="111">
        <v>4.7000000000000002E-3</v>
      </c>
      <c r="I546" s="111"/>
      <c r="J546" s="399">
        <v>26054</v>
      </c>
    </row>
    <row r="547" spans="1:10" ht="14.5" customHeight="1" x14ac:dyDescent="0.15">
      <c r="A547" s="116">
        <v>82</v>
      </c>
      <c r="B547" s="399">
        <v>26085</v>
      </c>
      <c r="C547" s="5"/>
      <c r="D547" s="5"/>
      <c r="E547" s="5"/>
      <c r="F547" s="5"/>
      <c r="G547" s="5"/>
      <c r="H547" s="111">
        <v>5.5999999999999999E-3</v>
      </c>
      <c r="I547" s="111"/>
      <c r="J547" s="399">
        <v>26085</v>
      </c>
    </row>
    <row r="548" spans="1:10" ht="14.5" customHeight="1" x14ac:dyDescent="0.15">
      <c r="A548" s="116">
        <v>82</v>
      </c>
      <c r="B548" s="399">
        <v>26115</v>
      </c>
      <c r="C548" s="5"/>
      <c r="D548" s="5"/>
      <c r="E548" s="5"/>
      <c r="F548" s="5"/>
      <c r="G548" s="5"/>
      <c r="H548" s="111">
        <v>5.1999999999999998E-3</v>
      </c>
      <c r="I548" s="111"/>
      <c r="J548" s="399">
        <v>26115</v>
      </c>
    </row>
    <row r="549" spans="1:10" ht="14.5" customHeight="1" x14ac:dyDescent="0.15">
      <c r="A549" s="116">
        <v>82</v>
      </c>
      <c r="B549" s="399">
        <v>26146</v>
      </c>
      <c r="C549" s="5"/>
      <c r="D549" s="5"/>
      <c r="E549" s="5"/>
      <c r="F549" s="5"/>
      <c r="G549" s="5"/>
      <c r="H549" s="111">
        <v>5.4999999999999997E-3</v>
      </c>
      <c r="I549" s="111"/>
      <c r="J549" s="399">
        <v>26146</v>
      </c>
    </row>
    <row r="550" spans="1:10" ht="14.5" customHeight="1" x14ac:dyDescent="0.15">
      <c r="A550" s="116">
        <v>82</v>
      </c>
      <c r="B550" s="399">
        <v>26177</v>
      </c>
      <c r="C550" s="5"/>
      <c r="D550" s="5"/>
      <c r="E550" s="5"/>
      <c r="F550" s="5"/>
      <c r="G550" s="5"/>
      <c r="H550" s="111">
        <v>4.8999999999999998E-3</v>
      </c>
      <c r="I550" s="111"/>
      <c r="J550" s="399">
        <v>26177</v>
      </c>
    </row>
    <row r="551" spans="1:10" ht="14.5" customHeight="1" x14ac:dyDescent="0.15">
      <c r="A551" s="116">
        <v>82</v>
      </c>
      <c r="B551" s="399">
        <v>26207</v>
      </c>
      <c r="C551" s="5"/>
      <c r="D551" s="5"/>
      <c r="E551" s="5"/>
      <c r="F551" s="5"/>
      <c r="G551" s="5"/>
      <c r="H551" s="111">
        <v>4.7000000000000002E-3</v>
      </c>
      <c r="I551" s="111"/>
      <c r="J551" s="399">
        <v>26207</v>
      </c>
    </row>
    <row r="552" spans="1:10" ht="14.5" customHeight="1" x14ac:dyDescent="0.15">
      <c r="A552" s="116">
        <v>82</v>
      </c>
      <c r="B552" s="399">
        <v>26238</v>
      </c>
      <c r="C552" s="5"/>
      <c r="D552" s="5"/>
      <c r="E552" s="5"/>
      <c r="F552" s="5"/>
      <c r="G552" s="5"/>
      <c r="H552" s="111">
        <v>5.1000000000000004E-3</v>
      </c>
      <c r="I552" s="111"/>
      <c r="J552" s="399">
        <v>26238</v>
      </c>
    </row>
    <row r="553" spans="1:10" ht="14.5" customHeight="1" x14ac:dyDescent="0.15">
      <c r="A553" s="116">
        <v>82</v>
      </c>
      <c r="B553" s="399">
        <v>26268</v>
      </c>
      <c r="C553" s="5"/>
      <c r="D553" s="5"/>
      <c r="E553" s="5"/>
      <c r="F553" s="5"/>
      <c r="G553" s="5"/>
      <c r="H553" s="111">
        <v>5.0000000000000001E-3</v>
      </c>
      <c r="I553" s="111"/>
      <c r="J553" s="399">
        <v>26268</v>
      </c>
    </row>
    <row r="554" spans="1:10" ht="14.5" customHeight="1" x14ac:dyDescent="0.15">
      <c r="A554" s="116">
        <v>82</v>
      </c>
      <c r="B554" s="399">
        <v>26299</v>
      </c>
      <c r="C554" s="5"/>
      <c r="D554" s="5"/>
      <c r="E554" s="5"/>
      <c r="F554" s="5"/>
      <c r="G554" s="5"/>
      <c r="H554" s="111">
        <v>5.0000000000000001E-3</v>
      </c>
      <c r="I554" s="111"/>
      <c r="J554" s="399">
        <v>26299</v>
      </c>
    </row>
    <row r="555" spans="1:10" ht="14.5" customHeight="1" x14ac:dyDescent="0.15">
      <c r="A555" s="116">
        <v>82</v>
      </c>
      <c r="B555" s="399">
        <v>26330</v>
      </c>
      <c r="C555" s="5"/>
      <c r="D555" s="5"/>
      <c r="E555" s="5"/>
      <c r="F555" s="5"/>
      <c r="G555" s="5"/>
      <c r="H555" s="111">
        <v>4.7000000000000002E-3</v>
      </c>
      <c r="I555" s="111"/>
      <c r="J555" s="399">
        <v>26330</v>
      </c>
    </row>
    <row r="556" spans="1:10" ht="14.5" customHeight="1" x14ac:dyDescent="0.15">
      <c r="A556" s="116">
        <v>82</v>
      </c>
      <c r="B556" s="399">
        <v>26359</v>
      </c>
      <c r="C556" s="5"/>
      <c r="D556" s="5"/>
      <c r="E556" s="5"/>
      <c r="F556" s="5"/>
      <c r="G556" s="5"/>
      <c r="H556" s="111">
        <v>4.8999999999999998E-3</v>
      </c>
      <c r="I556" s="111"/>
      <c r="J556" s="399">
        <v>26359</v>
      </c>
    </row>
    <row r="557" spans="1:10" ht="14.5" customHeight="1" x14ac:dyDescent="0.15">
      <c r="A557" s="116">
        <v>82</v>
      </c>
      <c r="B557" s="399">
        <v>26390</v>
      </c>
      <c r="C557" s="5"/>
      <c r="D557" s="5"/>
      <c r="E557" s="5"/>
      <c r="F557" s="5"/>
      <c r="G557" s="5"/>
      <c r="H557" s="111">
        <v>4.7999999999999996E-3</v>
      </c>
      <c r="I557" s="111"/>
      <c r="J557" s="399">
        <v>26390</v>
      </c>
    </row>
    <row r="558" spans="1:10" ht="14.5" customHeight="1" x14ac:dyDescent="0.15">
      <c r="A558" s="116">
        <v>82</v>
      </c>
      <c r="B558" s="399">
        <v>26420</v>
      </c>
      <c r="C558" s="5"/>
      <c r="D558" s="5"/>
      <c r="E558" s="5"/>
      <c r="F558" s="5"/>
      <c r="G558" s="5"/>
      <c r="H558" s="111">
        <v>5.4999999999999997E-3</v>
      </c>
      <c r="I558" s="111"/>
      <c r="J558" s="399">
        <v>26420</v>
      </c>
    </row>
    <row r="559" spans="1:10" ht="14.5" customHeight="1" x14ac:dyDescent="0.15">
      <c r="A559" s="116">
        <v>82</v>
      </c>
      <c r="B559" s="399">
        <v>26451</v>
      </c>
      <c r="C559" s="5"/>
      <c r="D559" s="5"/>
      <c r="E559" s="5"/>
      <c r="F559" s="5"/>
      <c r="G559" s="5"/>
      <c r="H559" s="111">
        <v>4.8999999999999998E-3</v>
      </c>
      <c r="I559" s="111"/>
      <c r="J559" s="399">
        <v>26451</v>
      </c>
    </row>
    <row r="560" spans="1:10" ht="14.5" customHeight="1" x14ac:dyDescent="0.15">
      <c r="A560" s="116">
        <v>82</v>
      </c>
      <c r="B560" s="399">
        <v>26481</v>
      </c>
      <c r="C560" s="5"/>
      <c r="D560" s="5"/>
      <c r="E560" s="5"/>
      <c r="F560" s="5"/>
      <c r="G560" s="5"/>
      <c r="H560" s="111">
        <v>5.1000000000000004E-3</v>
      </c>
      <c r="I560" s="111"/>
      <c r="J560" s="399">
        <v>26481</v>
      </c>
    </row>
    <row r="561" spans="1:10" ht="14.5" customHeight="1" x14ac:dyDescent="0.15">
      <c r="A561" s="116">
        <v>82</v>
      </c>
      <c r="B561" s="399">
        <v>26512</v>
      </c>
      <c r="C561" s="5"/>
      <c r="D561" s="5"/>
      <c r="E561" s="5"/>
      <c r="F561" s="5"/>
      <c r="G561" s="5"/>
      <c r="H561" s="111">
        <v>4.8999999999999998E-3</v>
      </c>
      <c r="I561" s="111"/>
      <c r="J561" s="399">
        <v>26512</v>
      </c>
    </row>
    <row r="562" spans="1:10" ht="14.5" customHeight="1" x14ac:dyDescent="0.15">
      <c r="A562" s="116">
        <v>82</v>
      </c>
      <c r="B562" s="399">
        <v>26543</v>
      </c>
      <c r="C562" s="5"/>
      <c r="D562" s="5"/>
      <c r="E562" s="5"/>
      <c r="F562" s="5"/>
      <c r="G562" s="5"/>
      <c r="H562" s="111">
        <v>4.7000000000000002E-3</v>
      </c>
      <c r="I562" s="111"/>
      <c r="J562" s="399">
        <v>26543</v>
      </c>
    </row>
    <row r="563" spans="1:10" ht="14.5" customHeight="1" x14ac:dyDescent="0.15">
      <c r="A563" s="116">
        <v>82</v>
      </c>
      <c r="B563" s="399">
        <v>26573</v>
      </c>
      <c r="C563" s="5"/>
      <c r="D563" s="5"/>
      <c r="E563" s="5"/>
      <c r="F563" s="5"/>
      <c r="G563" s="5"/>
      <c r="H563" s="111">
        <v>5.1999999999999998E-3</v>
      </c>
      <c r="I563" s="111"/>
      <c r="J563" s="399">
        <v>26573</v>
      </c>
    </row>
    <row r="564" spans="1:10" ht="14.5" customHeight="1" x14ac:dyDescent="0.15">
      <c r="A564" s="116">
        <v>82</v>
      </c>
      <c r="B564" s="399">
        <v>26604</v>
      </c>
      <c r="C564" s="5"/>
      <c r="D564" s="5"/>
      <c r="E564" s="5"/>
      <c r="F564" s="5"/>
      <c r="G564" s="5"/>
      <c r="H564" s="111">
        <v>4.7999999999999996E-3</v>
      </c>
      <c r="I564" s="111"/>
      <c r="J564" s="399">
        <v>26604</v>
      </c>
    </row>
    <row r="565" spans="1:10" ht="14.5" customHeight="1" x14ac:dyDescent="0.15">
      <c r="A565" s="116">
        <v>82</v>
      </c>
      <c r="B565" s="399">
        <v>26634</v>
      </c>
      <c r="C565" s="5"/>
      <c r="D565" s="5"/>
      <c r="E565" s="5"/>
      <c r="F565" s="5"/>
      <c r="G565" s="5"/>
      <c r="H565" s="111">
        <v>4.4999999999999997E-3</v>
      </c>
      <c r="I565" s="111"/>
      <c r="J565" s="399">
        <v>26634</v>
      </c>
    </row>
    <row r="566" spans="1:10" ht="14.5" customHeight="1" x14ac:dyDescent="0.15">
      <c r="A566" s="116">
        <v>82</v>
      </c>
      <c r="B566" s="399">
        <v>26665</v>
      </c>
      <c r="C566" s="5"/>
      <c r="D566" s="5"/>
      <c r="E566" s="5"/>
      <c r="F566" s="5"/>
      <c r="G566" s="5"/>
      <c r="H566" s="111">
        <v>5.4000000000000003E-3</v>
      </c>
      <c r="I566" s="111"/>
      <c r="J566" s="399">
        <v>26665</v>
      </c>
    </row>
    <row r="567" spans="1:10" ht="14.5" customHeight="1" x14ac:dyDescent="0.15">
      <c r="A567" s="116">
        <v>82</v>
      </c>
      <c r="B567" s="399">
        <v>26696</v>
      </c>
      <c r="C567" s="5"/>
      <c r="D567" s="5"/>
      <c r="E567" s="5"/>
      <c r="F567" s="5"/>
      <c r="G567" s="5"/>
      <c r="H567" s="111">
        <v>5.1000000000000004E-3</v>
      </c>
      <c r="I567" s="111"/>
      <c r="J567" s="399">
        <v>26696</v>
      </c>
    </row>
    <row r="568" spans="1:10" ht="14.5" customHeight="1" x14ac:dyDescent="0.15">
      <c r="A568" s="116">
        <v>82</v>
      </c>
      <c r="B568" s="399">
        <v>26724</v>
      </c>
      <c r="C568" s="5"/>
      <c r="D568" s="5"/>
      <c r="E568" s="5"/>
      <c r="F568" s="5"/>
      <c r="G568" s="5"/>
      <c r="H568" s="111">
        <v>5.5999999999999999E-3</v>
      </c>
      <c r="I568" s="111"/>
      <c r="J568" s="399">
        <v>26724</v>
      </c>
    </row>
    <row r="569" spans="1:10" ht="14.5" customHeight="1" x14ac:dyDescent="0.15">
      <c r="A569" s="116">
        <v>82</v>
      </c>
      <c r="B569" s="399">
        <v>26755</v>
      </c>
      <c r="C569" s="5"/>
      <c r="D569" s="5"/>
      <c r="E569" s="5"/>
      <c r="F569" s="5"/>
      <c r="G569" s="5"/>
      <c r="H569" s="111">
        <v>5.7000000000000002E-3</v>
      </c>
      <c r="I569" s="111"/>
      <c r="J569" s="399">
        <v>26755</v>
      </c>
    </row>
    <row r="570" spans="1:10" ht="14.5" customHeight="1" x14ac:dyDescent="0.15">
      <c r="A570" s="116">
        <v>82</v>
      </c>
      <c r="B570" s="399">
        <v>26785</v>
      </c>
      <c r="C570" s="5"/>
      <c r="D570" s="5"/>
      <c r="E570" s="5"/>
      <c r="F570" s="5"/>
      <c r="G570" s="5"/>
      <c r="H570" s="111">
        <v>5.7999999999999996E-3</v>
      </c>
      <c r="I570" s="111"/>
      <c r="J570" s="399">
        <v>26785</v>
      </c>
    </row>
    <row r="571" spans="1:10" ht="14.5" customHeight="1" x14ac:dyDescent="0.15">
      <c r="A571" s="116">
        <v>82</v>
      </c>
      <c r="B571" s="399">
        <v>26816</v>
      </c>
      <c r="C571" s="5"/>
      <c r="D571" s="5"/>
      <c r="E571" s="5"/>
      <c r="F571" s="5"/>
      <c r="G571" s="5"/>
      <c r="H571" s="111">
        <v>5.4999999999999997E-3</v>
      </c>
      <c r="I571" s="111"/>
      <c r="J571" s="399">
        <v>26816</v>
      </c>
    </row>
    <row r="572" spans="1:10" ht="14.5" customHeight="1" x14ac:dyDescent="0.15">
      <c r="A572" s="116">
        <v>82</v>
      </c>
      <c r="B572" s="399">
        <v>26846</v>
      </c>
      <c r="C572" s="5"/>
      <c r="D572" s="5"/>
      <c r="E572" s="5"/>
      <c r="F572" s="5"/>
      <c r="G572" s="5"/>
      <c r="H572" s="111">
        <v>6.1000000000000004E-3</v>
      </c>
      <c r="I572" s="111"/>
      <c r="J572" s="399">
        <v>26846</v>
      </c>
    </row>
    <row r="573" spans="1:10" ht="14.5" customHeight="1" x14ac:dyDescent="0.15">
      <c r="A573" s="116">
        <v>82</v>
      </c>
      <c r="B573" s="399">
        <v>26877</v>
      </c>
      <c r="C573" s="5"/>
      <c r="D573" s="5"/>
      <c r="E573" s="5"/>
      <c r="F573" s="5"/>
      <c r="G573" s="5"/>
      <c r="H573" s="111">
        <v>6.1999999999999998E-3</v>
      </c>
      <c r="I573" s="111"/>
      <c r="J573" s="399">
        <v>26877</v>
      </c>
    </row>
    <row r="574" spans="1:10" ht="14.5" customHeight="1" x14ac:dyDescent="0.15">
      <c r="A574" s="116">
        <v>82</v>
      </c>
      <c r="B574" s="399">
        <v>26908</v>
      </c>
      <c r="C574" s="5"/>
      <c r="D574" s="5"/>
      <c r="E574" s="5"/>
      <c r="F574" s="5"/>
      <c r="G574" s="5"/>
      <c r="H574" s="111">
        <v>5.4999999999999997E-3</v>
      </c>
      <c r="I574" s="111"/>
      <c r="J574" s="399">
        <v>26908</v>
      </c>
    </row>
    <row r="575" spans="1:10" ht="14.5" customHeight="1" x14ac:dyDescent="0.15">
      <c r="A575" s="116">
        <v>82</v>
      </c>
      <c r="B575" s="399">
        <v>26938</v>
      </c>
      <c r="C575" s="5"/>
      <c r="D575" s="5"/>
      <c r="E575" s="5"/>
      <c r="F575" s="5"/>
      <c r="G575" s="5"/>
      <c r="H575" s="111">
        <v>6.3E-3</v>
      </c>
      <c r="I575" s="111"/>
      <c r="J575" s="399">
        <v>26938</v>
      </c>
    </row>
    <row r="576" spans="1:10" ht="14.5" customHeight="1" x14ac:dyDescent="0.15">
      <c r="A576" s="116">
        <v>82</v>
      </c>
      <c r="B576" s="399">
        <v>26969</v>
      </c>
      <c r="C576" s="5"/>
      <c r="D576" s="5"/>
      <c r="E576" s="5"/>
      <c r="F576" s="5"/>
      <c r="G576" s="5"/>
      <c r="H576" s="111">
        <v>5.5999999999999999E-3</v>
      </c>
      <c r="I576" s="111"/>
      <c r="J576" s="399">
        <v>26969</v>
      </c>
    </row>
    <row r="577" spans="1:10" ht="14.5" customHeight="1" x14ac:dyDescent="0.15">
      <c r="A577" s="116">
        <v>82</v>
      </c>
      <c r="B577" s="399">
        <v>26999</v>
      </c>
      <c r="C577" s="5"/>
      <c r="D577" s="5"/>
      <c r="E577" s="5"/>
      <c r="F577" s="5"/>
      <c r="G577" s="5"/>
      <c r="H577" s="111">
        <v>6.0000000000000001E-3</v>
      </c>
      <c r="I577" s="111"/>
      <c r="J577" s="399">
        <v>26999</v>
      </c>
    </row>
    <row r="578" spans="1:10" ht="14.5" customHeight="1" x14ac:dyDescent="0.15">
      <c r="A578" s="116">
        <v>82</v>
      </c>
      <c r="B578" s="399">
        <v>27030</v>
      </c>
      <c r="C578" s="5"/>
      <c r="D578" s="5"/>
      <c r="E578" s="5"/>
      <c r="F578" s="5"/>
      <c r="G578" s="5"/>
      <c r="H578" s="111">
        <v>6.1000000000000004E-3</v>
      </c>
      <c r="I578" s="111"/>
      <c r="J578" s="399">
        <v>27030</v>
      </c>
    </row>
    <row r="579" spans="1:10" ht="14.5" customHeight="1" x14ac:dyDescent="0.15">
      <c r="A579" s="116">
        <v>82</v>
      </c>
      <c r="B579" s="399">
        <v>27061</v>
      </c>
      <c r="C579" s="5"/>
      <c r="D579" s="5"/>
      <c r="E579" s="5"/>
      <c r="F579" s="5"/>
      <c r="G579" s="5"/>
      <c r="H579" s="111">
        <v>5.4999999999999997E-3</v>
      </c>
      <c r="I579" s="111"/>
      <c r="J579" s="399">
        <v>27061</v>
      </c>
    </row>
    <row r="580" spans="1:10" ht="14.5" customHeight="1" x14ac:dyDescent="0.15">
      <c r="A580" s="116">
        <v>82</v>
      </c>
      <c r="B580" s="399">
        <v>27089</v>
      </c>
      <c r="C580" s="5"/>
      <c r="D580" s="5"/>
      <c r="E580" s="5"/>
      <c r="F580" s="5"/>
      <c r="G580" s="5"/>
      <c r="H580" s="111">
        <v>5.7999999999999996E-3</v>
      </c>
      <c r="I580" s="111"/>
      <c r="J580" s="399">
        <v>27089</v>
      </c>
    </row>
    <row r="581" spans="1:10" ht="14.5" customHeight="1" x14ac:dyDescent="0.15">
      <c r="A581" s="116">
        <v>82</v>
      </c>
      <c r="B581" s="399">
        <v>27120</v>
      </c>
      <c r="C581" s="5"/>
      <c r="D581" s="5"/>
      <c r="E581" s="5"/>
      <c r="F581" s="5"/>
      <c r="G581" s="5"/>
      <c r="H581" s="111">
        <v>6.7999999999999996E-3</v>
      </c>
      <c r="I581" s="111"/>
      <c r="J581" s="399">
        <v>27120</v>
      </c>
    </row>
    <row r="582" spans="1:10" ht="14.5" customHeight="1" x14ac:dyDescent="0.15">
      <c r="A582" s="116">
        <v>82</v>
      </c>
      <c r="B582" s="399">
        <v>27150</v>
      </c>
      <c r="C582" s="5"/>
      <c r="D582" s="5"/>
      <c r="E582" s="5"/>
      <c r="F582" s="5"/>
      <c r="G582" s="5"/>
      <c r="H582" s="111">
        <v>6.7999999999999996E-3</v>
      </c>
      <c r="I582" s="111"/>
      <c r="J582" s="399">
        <v>27150</v>
      </c>
    </row>
    <row r="583" spans="1:10" ht="14.5" customHeight="1" x14ac:dyDescent="0.15">
      <c r="A583" s="116">
        <v>82</v>
      </c>
      <c r="B583" s="399">
        <v>27181</v>
      </c>
      <c r="C583" s="5"/>
      <c r="D583" s="5"/>
      <c r="E583" s="5"/>
      <c r="F583" s="5"/>
      <c r="G583" s="5"/>
      <c r="H583" s="111">
        <v>6.1000000000000004E-3</v>
      </c>
      <c r="I583" s="111"/>
      <c r="J583" s="399">
        <v>27181</v>
      </c>
    </row>
    <row r="584" spans="1:10" ht="14.5" customHeight="1" x14ac:dyDescent="0.15">
      <c r="A584" s="116">
        <v>82</v>
      </c>
      <c r="B584" s="399">
        <v>27211</v>
      </c>
      <c r="C584" s="5"/>
      <c r="D584" s="5"/>
      <c r="E584" s="5"/>
      <c r="F584" s="5"/>
      <c r="G584" s="5"/>
      <c r="H584" s="111">
        <v>7.1999999999999998E-3</v>
      </c>
      <c r="I584" s="111"/>
      <c r="J584" s="399">
        <v>27211</v>
      </c>
    </row>
    <row r="585" spans="1:10" ht="14.5" customHeight="1" x14ac:dyDescent="0.15">
      <c r="A585" s="116">
        <v>82</v>
      </c>
      <c r="B585" s="399">
        <v>27242</v>
      </c>
      <c r="C585" s="5"/>
      <c r="D585" s="5"/>
      <c r="E585" s="5"/>
      <c r="F585" s="5"/>
      <c r="G585" s="5"/>
      <c r="H585" s="111">
        <v>6.4999999999999997E-3</v>
      </c>
      <c r="I585" s="111"/>
      <c r="J585" s="399">
        <v>27242</v>
      </c>
    </row>
    <row r="586" spans="1:10" ht="14.5" customHeight="1" x14ac:dyDescent="0.15">
      <c r="A586" s="116">
        <v>82</v>
      </c>
      <c r="B586" s="399">
        <v>27273</v>
      </c>
      <c r="C586" s="5"/>
      <c r="D586" s="5"/>
      <c r="E586" s="5"/>
      <c r="F586" s="5"/>
      <c r="G586" s="5"/>
      <c r="H586" s="111">
        <v>7.1000000000000004E-3</v>
      </c>
      <c r="I586" s="111"/>
      <c r="J586" s="399">
        <v>27273</v>
      </c>
    </row>
    <row r="587" spans="1:10" ht="14.5" customHeight="1" x14ac:dyDescent="0.15">
      <c r="A587" s="116">
        <v>82</v>
      </c>
      <c r="B587" s="399">
        <v>27303</v>
      </c>
      <c r="C587" s="5"/>
      <c r="D587" s="5"/>
      <c r="E587" s="5"/>
      <c r="F587" s="5"/>
      <c r="G587" s="5"/>
      <c r="H587" s="111">
        <v>7.0000000000000001E-3</v>
      </c>
      <c r="I587" s="111"/>
      <c r="J587" s="399">
        <v>27303</v>
      </c>
    </row>
    <row r="588" spans="1:10" ht="14.5" customHeight="1" x14ac:dyDescent="0.15">
      <c r="A588" s="116">
        <v>82</v>
      </c>
      <c r="B588" s="399">
        <v>27334</v>
      </c>
      <c r="C588" s="5"/>
      <c r="D588" s="5"/>
      <c r="E588" s="5"/>
      <c r="F588" s="5"/>
      <c r="G588" s="5"/>
      <c r="H588" s="111">
        <v>6.1999999999999998E-3</v>
      </c>
      <c r="I588" s="111"/>
      <c r="J588" s="399">
        <v>27334</v>
      </c>
    </row>
    <row r="589" spans="1:10" ht="14.5" customHeight="1" x14ac:dyDescent="0.15">
      <c r="A589" s="116">
        <v>82</v>
      </c>
      <c r="B589" s="399">
        <v>27364</v>
      </c>
      <c r="C589" s="5"/>
      <c r="D589" s="5"/>
      <c r="E589" s="5"/>
      <c r="F589" s="5"/>
      <c r="G589" s="5"/>
      <c r="H589" s="111">
        <v>6.7000000000000002E-3</v>
      </c>
      <c r="I589" s="111"/>
      <c r="J589" s="399">
        <v>27364</v>
      </c>
    </row>
    <row r="590" spans="1:10" ht="14.5" customHeight="1" x14ac:dyDescent="0.15">
      <c r="A590" s="116">
        <v>82</v>
      </c>
      <c r="B590" s="399">
        <v>27395</v>
      </c>
      <c r="C590" s="5"/>
      <c r="D590" s="5"/>
      <c r="E590" s="5"/>
      <c r="F590" s="5"/>
      <c r="G590" s="5"/>
      <c r="H590" s="111">
        <v>6.7999999999999996E-3</v>
      </c>
      <c r="I590" s="111"/>
      <c r="J590" s="399">
        <v>27395</v>
      </c>
    </row>
    <row r="591" spans="1:10" ht="14.5" customHeight="1" x14ac:dyDescent="0.15">
      <c r="A591" s="116">
        <v>82</v>
      </c>
      <c r="B591" s="399">
        <v>27426</v>
      </c>
      <c r="C591" s="5"/>
      <c r="D591" s="5"/>
      <c r="E591" s="5"/>
      <c r="F591" s="5"/>
      <c r="G591" s="5"/>
      <c r="H591" s="111">
        <v>6.0000000000000001E-3</v>
      </c>
      <c r="I591" s="111"/>
      <c r="J591" s="399">
        <v>27426</v>
      </c>
    </row>
    <row r="592" spans="1:10" ht="14.5" customHeight="1" x14ac:dyDescent="0.15">
      <c r="A592" s="116">
        <v>82</v>
      </c>
      <c r="B592" s="399">
        <v>27454</v>
      </c>
      <c r="C592" s="5"/>
      <c r="D592" s="5"/>
      <c r="E592" s="5"/>
      <c r="F592" s="5"/>
      <c r="G592" s="5"/>
      <c r="H592" s="111">
        <v>6.6E-3</v>
      </c>
      <c r="I592" s="111"/>
      <c r="J592" s="399">
        <v>27454</v>
      </c>
    </row>
    <row r="593" spans="1:10" ht="14.5" customHeight="1" x14ac:dyDescent="0.15">
      <c r="A593" s="116">
        <v>82</v>
      </c>
      <c r="B593" s="399">
        <v>27485</v>
      </c>
      <c r="C593" s="5"/>
      <c r="D593" s="5"/>
      <c r="E593" s="5"/>
      <c r="F593" s="5"/>
      <c r="G593" s="5"/>
      <c r="H593" s="111">
        <v>6.7000000000000002E-3</v>
      </c>
      <c r="I593" s="111"/>
      <c r="J593" s="399">
        <v>27485</v>
      </c>
    </row>
    <row r="594" spans="1:10" ht="14.5" customHeight="1" x14ac:dyDescent="0.15">
      <c r="A594" s="116">
        <v>82</v>
      </c>
      <c r="B594" s="399">
        <v>27515</v>
      </c>
      <c r="C594" s="5"/>
      <c r="D594" s="5"/>
      <c r="E594" s="5"/>
      <c r="F594" s="5"/>
      <c r="G594" s="5"/>
      <c r="H594" s="111">
        <v>6.7000000000000002E-3</v>
      </c>
      <c r="I594" s="111"/>
      <c r="J594" s="399">
        <v>27515</v>
      </c>
    </row>
    <row r="595" spans="1:10" ht="14.5" customHeight="1" x14ac:dyDescent="0.15">
      <c r="A595" s="116">
        <v>82</v>
      </c>
      <c r="B595" s="399">
        <v>27546</v>
      </c>
      <c r="C595" s="5"/>
      <c r="D595" s="5"/>
      <c r="E595" s="5"/>
      <c r="F595" s="5"/>
      <c r="G595" s="5"/>
      <c r="H595" s="111">
        <v>7.0000000000000001E-3</v>
      </c>
      <c r="I595" s="111"/>
      <c r="J595" s="399">
        <v>27546</v>
      </c>
    </row>
    <row r="596" spans="1:10" ht="14.5" customHeight="1" x14ac:dyDescent="0.15">
      <c r="A596" s="116">
        <v>82</v>
      </c>
      <c r="B596" s="399">
        <v>27576</v>
      </c>
      <c r="C596" s="5"/>
      <c r="D596" s="5"/>
      <c r="E596" s="5"/>
      <c r="F596" s="5"/>
      <c r="G596" s="5"/>
      <c r="H596" s="111">
        <v>6.7999999999999996E-3</v>
      </c>
      <c r="I596" s="111"/>
      <c r="J596" s="399">
        <v>27576</v>
      </c>
    </row>
    <row r="597" spans="1:10" ht="14.5" customHeight="1" x14ac:dyDescent="0.15">
      <c r="A597" s="116">
        <v>82</v>
      </c>
      <c r="B597" s="399">
        <v>27607</v>
      </c>
      <c r="C597" s="5"/>
      <c r="D597" s="5"/>
      <c r="E597" s="5"/>
      <c r="F597" s="5"/>
      <c r="G597" s="5"/>
      <c r="H597" s="111">
        <v>6.4999999999999997E-3</v>
      </c>
      <c r="I597" s="111"/>
      <c r="J597" s="399">
        <v>27607</v>
      </c>
    </row>
    <row r="598" spans="1:10" ht="14.5" customHeight="1" x14ac:dyDescent="0.15">
      <c r="A598" s="116">
        <v>82</v>
      </c>
      <c r="B598" s="399">
        <v>27638</v>
      </c>
      <c r="C598" s="5"/>
      <c r="D598" s="5"/>
      <c r="E598" s="5"/>
      <c r="F598" s="5"/>
      <c r="G598" s="5"/>
      <c r="H598" s="111">
        <v>7.3000000000000001E-3</v>
      </c>
      <c r="I598" s="111"/>
      <c r="J598" s="399">
        <v>27638</v>
      </c>
    </row>
    <row r="599" spans="1:10" ht="14.5" customHeight="1" x14ac:dyDescent="0.15">
      <c r="A599" s="116">
        <v>82</v>
      </c>
      <c r="B599" s="399">
        <v>27668</v>
      </c>
      <c r="C599" s="5"/>
      <c r="D599" s="5"/>
      <c r="E599" s="5"/>
      <c r="F599" s="5"/>
      <c r="G599" s="5"/>
      <c r="H599" s="111">
        <v>7.1999999999999998E-3</v>
      </c>
      <c r="I599" s="111"/>
      <c r="J599" s="399">
        <v>27668</v>
      </c>
    </row>
    <row r="600" spans="1:10" ht="14.5" customHeight="1" x14ac:dyDescent="0.15">
      <c r="A600" s="116">
        <v>82</v>
      </c>
      <c r="B600" s="399">
        <v>27699</v>
      </c>
      <c r="C600" s="5"/>
      <c r="D600" s="5"/>
      <c r="E600" s="5"/>
      <c r="F600" s="5"/>
      <c r="G600" s="5"/>
      <c r="H600" s="111">
        <v>6.1000000000000004E-3</v>
      </c>
      <c r="I600" s="111"/>
      <c r="J600" s="399">
        <v>27699</v>
      </c>
    </row>
    <row r="601" spans="1:10" ht="14.5" customHeight="1" x14ac:dyDescent="0.15">
      <c r="A601" s="116">
        <v>82</v>
      </c>
      <c r="B601" s="399">
        <v>27729</v>
      </c>
      <c r="C601" s="5"/>
      <c r="D601" s="5"/>
      <c r="E601" s="5"/>
      <c r="F601" s="5"/>
      <c r="G601" s="5"/>
      <c r="H601" s="111">
        <v>7.4000000000000003E-3</v>
      </c>
      <c r="I601" s="111"/>
      <c r="J601" s="399">
        <v>27729</v>
      </c>
    </row>
    <row r="602" spans="1:10" ht="14.5" customHeight="1" x14ac:dyDescent="0.15">
      <c r="A602" s="116">
        <v>82</v>
      </c>
      <c r="B602" s="399">
        <v>27760</v>
      </c>
      <c r="C602" s="5"/>
      <c r="D602" s="5"/>
      <c r="E602" s="5"/>
      <c r="F602" s="5"/>
      <c r="G602" s="5"/>
      <c r="H602" s="111">
        <v>6.4999999999999997E-3</v>
      </c>
      <c r="I602" s="111"/>
      <c r="J602" s="399">
        <v>27760</v>
      </c>
    </row>
    <row r="603" spans="1:10" ht="14.5" customHeight="1" x14ac:dyDescent="0.15">
      <c r="A603" s="116">
        <v>82</v>
      </c>
      <c r="B603" s="399">
        <v>27791</v>
      </c>
      <c r="C603" s="5"/>
      <c r="D603" s="5"/>
      <c r="E603" s="5"/>
      <c r="F603" s="5"/>
      <c r="G603" s="5"/>
      <c r="H603" s="111">
        <v>6.0000000000000001E-3</v>
      </c>
      <c r="I603" s="111"/>
      <c r="J603" s="399">
        <v>27791</v>
      </c>
    </row>
    <row r="604" spans="1:10" ht="14.5" customHeight="1" x14ac:dyDescent="0.15">
      <c r="A604" s="116">
        <v>82</v>
      </c>
      <c r="B604" s="399">
        <v>27820</v>
      </c>
      <c r="C604" s="5"/>
      <c r="D604" s="5"/>
      <c r="E604" s="5"/>
      <c r="F604" s="5"/>
      <c r="G604" s="5"/>
      <c r="H604" s="111">
        <v>7.1000000000000004E-3</v>
      </c>
      <c r="I604" s="111"/>
      <c r="J604" s="399">
        <v>27820</v>
      </c>
    </row>
    <row r="605" spans="1:10" ht="14.5" customHeight="1" x14ac:dyDescent="0.15">
      <c r="A605" s="116">
        <v>82</v>
      </c>
      <c r="B605" s="399">
        <v>27851</v>
      </c>
      <c r="C605" s="5"/>
      <c r="D605" s="5"/>
      <c r="E605" s="5"/>
      <c r="F605" s="5"/>
      <c r="G605" s="5"/>
      <c r="H605" s="111">
        <v>6.4000000000000003E-3</v>
      </c>
      <c r="I605" s="111"/>
      <c r="J605" s="399">
        <v>27851</v>
      </c>
    </row>
    <row r="606" spans="1:10" ht="14.5" customHeight="1" x14ac:dyDescent="0.15">
      <c r="A606" s="116">
        <v>82</v>
      </c>
      <c r="B606" s="399">
        <v>27881</v>
      </c>
      <c r="C606" s="5"/>
      <c r="D606" s="5"/>
      <c r="E606" s="5"/>
      <c r="F606" s="5"/>
      <c r="G606" s="5"/>
      <c r="H606" s="111">
        <v>5.8999999999999999E-3</v>
      </c>
      <c r="I606" s="111"/>
      <c r="J606" s="399">
        <v>27881</v>
      </c>
    </row>
    <row r="607" spans="1:10" ht="14.5" customHeight="1" x14ac:dyDescent="0.15">
      <c r="A607" s="116">
        <v>82</v>
      </c>
      <c r="B607" s="399">
        <v>27912</v>
      </c>
      <c r="C607" s="5"/>
      <c r="D607" s="5"/>
      <c r="E607" s="5"/>
      <c r="F607" s="5"/>
      <c r="G607" s="5"/>
      <c r="H607" s="111">
        <v>7.3000000000000001E-3</v>
      </c>
      <c r="I607" s="111"/>
      <c r="J607" s="399">
        <v>27912</v>
      </c>
    </row>
    <row r="608" spans="1:10" ht="14.5" customHeight="1" x14ac:dyDescent="0.15">
      <c r="A608" s="116">
        <v>82</v>
      </c>
      <c r="B608" s="399">
        <v>27942</v>
      </c>
      <c r="C608" s="5"/>
      <c r="D608" s="5"/>
      <c r="E608" s="5"/>
      <c r="F608" s="5"/>
      <c r="G608" s="5"/>
      <c r="H608" s="111">
        <v>6.4999999999999997E-3</v>
      </c>
      <c r="I608" s="111"/>
      <c r="J608" s="399">
        <v>27942</v>
      </c>
    </row>
    <row r="609" spans="1:10" ht="14.5" customHeight="1" x14ac:dyDescent="0.15">
      <c r="A609" s="116">
        <v>82</v>
      </c>
      <c r="B609" s="399">
        <v>27973</v>
      </c>
      <c r="C609" s="5"/>
      <c r="D609" s="5"/>
      <c r="E609" s="5"/>
      <c r="F609" s="5"/>
      <c r="G609" s="5"/>
      <c r="H609" s="111">
        <v>6.8999999999999999E-3</v>
      </c>
      <c r="I609" s="111"/>
      <c r="J609" s="399">
        <v>27973</v>
      </c>
    </row>
    <row r="610" spans="1:10" ht="14.5" customHeight="1" x14ac:dyDescent="0.15">
      <c r="A610" s="116">
        <v>82</v>
      </c>
      <c r="B610" s="399">
        <v>28004</v>
      </c>
      <c r="C610" s="5"/>
      <c r="D610" s="5"/>
      <c r="E610" s="5"/>
      <c r="F610" s="5"/>
      <c r="G610" s="5"/>
      <c r="H610" s="111">
        <v>6.4000000000000003E-3</v>
      </c>
      <c r="I610" s="111"/>
      <c r="J610" s="399">
        <v>28004</v>
      </c>
    </row>
    <row r="611" spans="1:10" ht="14.5" customHeight="1" x14ac:dyDescent="0.15">
      <c r="A611" s="116">
        <v>82</v>
      </c>
      <c r="B611" s="399">
        <v>28034</v>
      </c>
      <c r="C611" s="5"/>
      <c r="D611" s="5"/>
      <c r="E611" s="5"/>
      <c r="F611" s="5"/>
      <c r="G611" s="5"/>
      <c r="H611" s="111">
        <v>6.1000000000000004E-3</v>
      </c>
      <c r="I611" s="111"/>
      <c r="J611" s="399">
        <v>28034</v>
      </c>
    </row>
    <row r="612" spans="1:10" ht="14.5" customHeight="1" x14ac:dyDescent="0.15">
      <c r="A612" s="116">
        <v>82</v>
      </c>
      <c r="B612" s="399">
        <v>28065</v>
      </c>
      <c r="C612" s="5"/>
      <c r="D612" s="5"/>
      <c r="E612" s="5"/>
      <c r="F612" s="5"/>
      <c r="G612" s="5"/>
      <c r="H612" s="111">
        <v>6.6E-3</v>
      </c>
      <c r="I612" s="111"/>
      <c r="J612" s="399">
        <v>28065</v>
      </c>
    </row>
    <row r="613" spans="1:10" ht="14.5" customHeight="1" x14ac:dyDescent="0.15">
      <c r="A613" s="116">
        <v>82</v>
      </c>
      <c r="B613" s="399">
        <v>28095</v>
      </c>
      <c r="C613" s="5"/>
      <c r="D613" s="5"/>
      <c r="E613" s="5"/>
      <c r="F613" s="5"/>
      <c r="G613" s="5"/>
      <c r="H613" s="111">
        <v>6.3E-3</v>
      </c>
      <c r="I613" s="111"/>
      <c r="J613" s="399">
        <v>28095</v>
      </c>
    </row>
    <row r="614" spans="1:10" ht="14.5" customHeight="1" x14ac:dyDescent="0.15">
      <c r="A614" s="116">
        <v>82</v>
      </c>
      <c r="B614" s="399">
        <v>28126</v>
      </c>
      <c r="C614" s="5"/>
      <c r="D614" s="5"/>
      <c r="E614" s="5"/>
      <c r="F614" s="5"/>
      <c r="G614" s="5"/>
      <c r="H614" s="111">
        <v>5.8999999999999999E-3</v>
      </c>
      <c r="I614" s="111"/>
      <c r="J614" s="399">
        <v>28126</v>
      </c>
    </row>
    <row r="615" spans="1:10" ht="14.5" customHeight="1" x14ac:dyDescent="0.15">
      <c r="A615" s="116">
        <v>82</v>
      </c>
      <c r="B615" s="399">
        <v>28157</v>
      </c>
      <c r="C615" s="5"/>
      <c r="D615" s="5"/>
      <c r="E615" s="5"/>
      <c r="F615" s="5"/>
      <c r="G615" s="5"/>
      <c r="H615" s="111">
        <v>5.7000000000000002E-3</v>
      </c>
      <c r="I615" s="111"/>
      <c r="J615" s="399">
        <v>28157</v>
      </c>
    </row>
    <row r="616" spans="1:10" ht="14.5" customHeight="1" x14ac:dyDescent="0.15">
      <c r="A616" s="116">
        <v>82</v>
      </c>
      <c r="B616" s="399">
        <v>28185</v>
      </c>
      <c r="C616" s="5"/>
      <c r="D616" s="5"/>
      <c r="E616" s="5"/>
      <c r="F616" s="5"/>
      <c r="G616" s="5"/>
      <c r="H616" s="111">
        <v>6.4999999999999997E-3</v>
      </c>
      <c r="I616" s="111"/>
      <c r="J616" s="399">
        <v>28185</v>
      </c>
    </row>
    <row r="617" spans="1:10" ht="14.5" customHeight="1" x14ac:dyDescent="0.15">
      <c r="A617" s="116">
        <v>82</v>
      </c>
      <c r="B617" s="399">
        <v>28216</v>
      </c>
      <c r="C617" s="5"/>
      <c r="D617" s="5"/>
      <c r="E617" s="5"/>
      <c r="F617" s="5"/>
      <c r="G617" s="5"/>
      <c r="H617" s="111">
        <v>6.1000000000000004E-3</v>
      </c>
      <c r="I617" s="111"/>
      <c r="J617" s="399">
        <v>28216</v>
      </c>
    </row>
    <row r="618" spans="1:10" ht="14.5" customHeight="1" x14ac:dyDescent="0.15">
      <c r="A618" s="116">
        <v>82</v>
      </c>
      <c r="B618" s="399">
        <v>28246</v>
      </c>
      <c r="C618" s="5"/>
      <c r="D618" s="5"/>
      <c r="E618" s="5"/>
      <c r="F618" s="5"/>
      <c r="G618" s="5"/>
      <c r="H618" s="111">
        <v>6.7000000000000002E-3</v>
      </c>
      <c r="I618" s="111"/>
      <c r="J618" s="399">
        <v>28246</v>
      </c>
    </row>
    <row r="619" spans="1:10" ht="14.5" customHeight="1" x14ac:dyDescent="0.15">
      <c r="A619" s="116">
        <v>82</v>
      </c>
      <c r="B619" s="399">
        <v>28277</v>
      </c>
      <c r="C619" s="5"/>
      <c r="D619" s="5"/>
      <c r="E619" s="5"/>
      <c r="F619" s="5"/>
      <c r="G619" s="5"/>
      <c r="H619" s="111">
        <v>6.1999999999999998E-3</v>
      </c>
      <c r="I619" s="111"/>
      <c r="J619" s="399">
        <v>28277</v>
      </c>
    </row>
    <row r="620" spans="1:10" ht="14.5" customHeight="1" x14ac:dyDescent="0.15">
      <c r="A620" s="116">
        <v>82</v>
      </c>
      <c r="B620" s="399">
        <v>28307</v>
      </c>
      <c r="C620" s="5"/>
      <c r="D620" s="5"/>
      <c r="E620" s="5"/>
      <c r="F620" s="5"/>
      <c r="G620" s="5"/>
      <c r="H620" s="111">
        <v>5.8999999999999999E-3</v>
      </c>
      <c r="I620" s="111"/>
      <c r="J620" s="399">
        <v>28307</v>
      </c>
    </row>
    <row r="621" spans="1:10" ht="14.5" customHeight="1" x14ac:dyDescent="0.15">
      <c r="A621" s="116">
        <v>82</v>
      </c>
      <c r="B621" s="399">
        <v>28338</v>
      </c>
      <c r="C621" s="5"/>
      <c r="D621" s="5"/>
      <c r="E621" s="5"/>
      <c r="F621" s="5"/>
      <c r="G621" s="5"/>
      <c r="H621" s="111">
        <v>6.7000000000000002E-3</v>
      </c>
      <c r="I621" s="111"/>
      <c r="J621" s="399">
        <v>28338</v>
      </c>
    </row>
    <row r="622" spans="1:10" ht="14.5" customHeight="1" x14ac:dyDescent="0.15">
      <c r="A622" s="116">
        <v>82</v>
      </c>
      <c r="B622" s="399">
        <v>28369</v>
      </c>
      <c r="C622" s="5"/>
      <c r="D622" s="5"/>
      <c r="E622" s="5"/>
      <c r="F622" s="5"/>
      <c r="G622" s="5"/>
      <c r="H622" s="111">
        <v>6.1000000000000004E-3</v>
      </c>
      <c r="I622" s="111"/>
      <c r="J622" s="399">
        <v>28369</v>
      </c>
    </row>
    <row r="623" spans="1:10" ht="14.5" customHeight="1" x14ac:dyDescent="0.15">
      <c r="A623" s="116">
        <v>82</v>
      </c>
      <c r="B623" s="399">
        <v>28399</v>
      </c>
      <c r="C623" s="5"/>
      <c r="D623" s="5"/>
      <c r="E623" s="5"/>
      <c r="F623" s="5"/>
      <c r="G623" s="5"/>
      <c r="H623" s="111">
        <v>6.3E-3</v>
      </c>
      <c r="I623" s="111"/>
      <c r="J623" s="399">
        <v>28399</v>
      </c>
    </row>
    <row r="624" spans="1:10" ht="14.5" customHeight="1" x14ac:dyDescent="0.15">
      <c r="A624" s="116">
        <v>82</v>
      </c>
      <c r="B624" s="399">
        <v>28430</v>
      </c>
      <c r="C624" s="5"/>
      <c r="D624" s="5"/>
      <c r="E624" s="5"/>
      <c r="F624" s="5"/>
      <c r="G624" s="5"/>
      <c r="H624" s="111">
        <v>6.3E-3</v>
      </c>
      <c r="I624" s="111"/>
      <c r="J624" s="399">
        <v>28430</v>
      </c>
    </row>
    <row r="625" spans="1:10" ht="14.5" customHeight="1" x14ac:dyDescent="0.15">
      <c r="A625" s="116">
        <v>82</v>
      </c>
      <c r="B625" s="399">
        <v>28460</v>
      </c>
      <c r="C625" s="5"/>
      <c r="D625" s="5"/>
      <c r="E625" s="5"/>
      <c r="F625" s="5"/>
      <c r="G625" s="5"/>
      <c r="H625" s="111">
        <v>6.1999999999999998E-3</v>
      </c>
      <c r="I625" s="111"/>
      <c r="J625" s="399">
        <v>28460</v>
      </c>
    </row>
    <row r="626" spans="1:10" ht="14.5" customHeight="1" x14ac:dyDescent="0.15">
      <c r="A626" s="116">
        <v>82</v>
      </c>
      <c r="B626" s="399">
        <v>28491</v>
      </c>
      <c r="C626" s="5"/>
      <c r="D626" s="5"/>
      <c r="E626" s="5"/>
      <c r="F626" s="5"/>
      <c r="G626" s="5"/>
      <c r="H626" s="111">
        <v>6.8999999999999999E-3</v>
      </c>
      <c r="I626" s="111"/>
      <c r="J626" s="399">
        <v>28491</v>
      </c>
    </row>
    <row r="627" spans="1:10" ht="14.5" customHeight="1" x14ac:dyDescent="0.15">
      <c r="A627" s="116">
        <v>82</v>
      </c>
      <c r="B627" s="399">
        <v>28522</v>
      </c>
      <c r="C627" s="5"/>
      <c r="D627" s="5"/>
      <c r="E627" s="5"/>
      <c r="F627" s="5"/>
      <c r="G627" s="5"/>
      <c r="H627" s="111">
        <v>6.0000000000000001E-3</v>
      </c>
      <c r="I627" s="111"/>
      <c r="J627" s="399">
        <v>28522</v>
      </c>
    </row>
    <row r="628" spans="1:10" ht="14.5" customHeight="1" x14ac:dyDescent="0.15">
      <c r="A628" s="116">
        <v>82</v>
      </c>
      <c r="B628" s="399">
        <v>28550</v>
      </c>
      <c r="C628" s="5"/>
      <c r="D628" s="5"/>
      <c r="E628" s="5"/>
      <c r="F628" s="5"/>
      <c r="G628" s="5"/>
      <c r="H628" s="111">
        <v>6.8999999999999999E-3</v>
      </c>
      <c r="I628" s="111"/>
      <c r="J628" s="399">
        <v>28550</v>
      </c>
    </row>
    <row r="629" spans="1:10" ht="14.5" customHeight="1" x14ac:dyDescent="0.15">
      <c r="A629" s="116">
        <v>82</v>
      </c>
      <c r="B629" s="399">
        <v>28581</v>
      </c>
      <c r="C629" s="5"/>
      <c r="D629" s="5"/>
      <c r="E629" s="5"/>
      <c r="F629" s="5"/>
      <c r="G629" s="5"/>
      <c r="H629" s="111">
        <v>6.3E-3</v>
      </c>
      <c r="I629" s="111"/>
      <c r="J629" s="399">
        <v>28581</v>
      </c>
    </row>
    <row r="630" spans="1:10" ht="14.5" customHeight="1" x14ac:dyDescent="0.15">
      <c r="A630" s="116">
        <v>82</v>
      </c>
      <c r="B630" s="399">
        <v>28611</v>
      </c>
      <c r="C630" s="5"/>
      <c r="D630" s="5"/>
      <c r="E630" s="5"/>
      <c r="F630" s="5"/>
      <c r="G630" s="5"/>
      <c r="H630" s="111">
        <v>7.4999999999999997E-3</v>
      </c>
      <c r="I630" s="111"/>
      <c r="J630" s="399">
        <v>28611</v>
      </c>
    </row>
    <row r="631" spans="1:10" ht="14.5" customHeight="1" x14ac:dyDescent="0.15">
      <c r="A631" s="116">
        <v>82</v>
      </c>
      <c r="B631" s="399">
        <v>28642</v>
      </c>
      <c r="C631" s="5"/>
      <c r="D631" s="5"/>
      <c r="E631" s="5"/>
      <c r="F631" s="5"/>
      <c r="G631" s="5"/>
      <c r="H631" s="111">
        <v>6.8999999999999999E-3</v>
      </c>
      <c r="I631" s="111"/>
      <c r="J631" s="399">
        <v>28642</v>
      </c>
    </row>
    <row r="632" spans="1:10" ht="14.5" customHeight="1" x14ac:dyDescent="0.15">
      <c r="A632" s="116">
        <v>82</v>
      </c>
      <c r="B632" s="399">
        <v>28672</v>
      </c>
      <c r="C632" s="5"/>
      <c r="D632" s="5"/>
      <c r="E632" s="5"/>
      <c r="F632" s="5"/>
      <c r="G632" s="5"/>
      <c r="H632" s="111">
        <v>7.3000000000000001E-3</v>
      </c>
      <c r="I632" s="111"/>
      <c r="J632" s="399">
        <v>28672</v>
      </c>
    </row>
    <row r="633" spans="1:10" ht="14.5" customHeight="1" x14ac:dyDescent="0.15">
      <c r="A633" s="116">
        <v>82</v>
      </c>
      <c r="B633" s="399">
        <v>28703</v>
      </c>
      <c r="C633" s="5"/>
      <c r="D633" s="5"/>
      <c r="E633" s="5"/>
      <c r="F633" s="5"/>
      <c r="G633" s="5"/>
      <c r="H633" s="111">
        <v>7.0000000000000001E-3</v>
      </c>
      <c r="I633" s="111"/>
      <c r="J633" s="399">
        <v>28703</v>
      </c>
    </row>
    <row r="634" spans="1:10" ht="14.5" customHeight="1" x14ac:dyDescent="0.15">
      <c r="A634" s="116">
        <v>82</v>
      </c>
      <c r="B634" s="399">
        <v>28734</v>
      </c>
      <c r="C634" s="5"/>
      <c r="D634" s="5"/>
      <c r="E634" s="5"/>
      <c r="F634" s="5"/>
      <c r="G634" s="5"/>
      <c r="H634" s="111">
        <v>6.4999999999999997E-3</v>
      </c>
      <c r="I634" s="111"/>
      <c r="J634" s="399">
        <v>28734</v>
      </c>
    </row>
    <row r="635" spans="1:10" ht="14.5" customHeight="1" x14ac:dyDescent="0.15">
      <c r="A635" s="116">
        <v>82</v>
      </c>
      <c r="B635" s="399">
        <v>28764</v>
      </c>
      <c r="C635" s="5"/>
      <c r="D635" s="5"/>
      <c r="E635" s="5"/>
      <c r="F635" s="5"/>
      <c r="G635" s="5"/>
      <c r="H635" s="111">
        <v>7.3000000000000001E-3</v>
      </c>
      <c r="I635" s="111"/>
      <c r="J635" s="399">
        <v>28764</v>
      </c>
    </row>
    <row r="636" spans="1:10" ht="14.5" customHeight="1" x14ac:dyDescent="0.15">
      <c r="A636" s="116">
        <v>82</v>
      </c>
      <c r="B636" s="399">
        <v>28795</v>
      </c>
      <c r="C636" s="5"/>
      <c r="D636" s="5"/>
      <c r="E636" s="5"/>
      <c r="F636" s="5"/>
      <c r="G636" s="5"/>
      <c r="H636" s="111">
        <v>7.1000000000000004E-3</v>
      </c>
      <c r="I636" s="111"/>
      <c r="J636" s="399">
        <v>28795</v>
      </c>
    </row>
    <row r="637" spans="1:10" ht="14.5" customHeight="1" x14ac:dyDescent="0.15">
      <c r="A637" s="116">
        <v>82</v>
      </c>
      <c r="B637" s="399">
        <v>28825</v>
      </c>
      <c r="C637" s="5"/>
      <c r="D637" s="5"/>
      <c r="E637" s="5"/>
      <c r="F637" s="5"/>
      <c r="G637" s="5"/>
      <c r="H637" s="111">
        <v>6.7999999999999996E-3</v>
      </c>
      <c r="I637" s="111"/>
      <c r="J637" s="399">
        <v>28825</v>
      </c>
    </row>
    <row r="638" spans="1:10" ht="14.5" customHeight="1" x14ac:dyDescent="0.15">
      <c r="A638" s="116">
        <v>82</v>
      </c>
      <c r="B638" s="399">
        <v>28856</v>
      </c>
      <c r="C638" s="5"/>
      <c r="D638" s="5"/>
      <c r="E638" s="5"/>
      <c r="F638" s="5"/>
      <c r="G638" s="5"/>
      <c r="H638" s="111">
        <v>7.9000000000000008E-3</v>
      </c>
      <c r="I638" s="111"/>
      <c r="J638" s="399">
        <v>28856</v>
      </c>
    </row>
    <row r="639" spans="1:10" ht="14.5" customHeight="1" x14ac:dyDescent="0.15">
      <c r="A639" s="116">
        <v>82</v>
      </c>
      <c r="B639" s="399">
        <v>28887</v>
      </c>
      <c r="C639" s="5"/>
      <c r="D639" s="5"/>
      <c r="E639" s="5"/>
      <c r="F639" s="5"/>
      <c r="G639" s="5"/>
      <c r="H639" s="111">
        <v>6.4999999999999997E-3</v>
      </c>
      <c r="I639" s="111"/>
      <c r="J639" s="399">
        <v>28887</v>
      </c>
    </row>
    <row r="640" spans="1:10" ht="14.5" customHeight="1" x14ac:dyDescent="0.15">
      <c r="A640" s="116">
        <v>82</v>
      </c>
      <c r="B640" s="399">
        <v>28915</v>
      </c>
      <c r="C640" s="5"/>
      <c r="D640" s="5"/>
      <c r="E640" s="5"/>
      <c r="F640" s="5"/>
      <c r="G640" s="5"/>
      <c r="H640" s="111">
        <v>7.4000000000000003E-3</v>
      </c>
      <c r="I640" s="111"/>
      <c r="J640" s="399">
        <v>28915</v>
      </c>
    </row>
    <row r="641" spans="1:10" ht="14.5" customHeight="1" x14ac:dyDescent="0.15">
      <c r="A641" s="116">
        <v>82</v>
      </c>
      <c r="B641" s="399">
        <v>28946</v>
      </c>
      <c r="C641" s="5"/>
      <c r="D641" s="5"/>
      <c r="E641" s="5"/>
      <c r="F641" s="5"/>
      <c r="G641" s="5"/>
      <c r="H641" s="111">
        <v>7.6E-3</v>
      </c>
      <c r="I641" s="111"/>
      <c r="J641" s="399">
        <v>28946</v>
      </c>
    </row>
    <row r="642" spans="1:10" ht="14.5" customHeight="1" x14ac:dyDescent="0.15">
      <c r="A642" s="116">
        <v>82</v>
      </c>
      <c r="B642" s="399">
        <v>28976</v>
      </c>
      <c r="C642" s="5"/>
      <c r="D642" s="5"/>
      <c r="E642" s="5"/>
      <c r="F642" s="5"/>
      <c r="G642" s="5"/>
      <c r="H642" s="111">
        <v>7.7000000000000002E-3</v>
      </c>
      <c r="I642" s="111"/>
      <c r="J642" s="399">
        <v>28976</v>
      </c>
    </row>
    <row r="643" spans="1:10" ht="14.5" customHeight="1" x14ac:dyDescent="0.15">
      <c r="A643" s="116">
        <v>82</v>
      </c>
      <c r="B643" s="399">
        <v>29007</v>
      </c>
      <c r="C643" s="5"/>
      <c r="D643" s="5"/>
      <c r="E643" s="5"/>
      <c r="F643" s="5"/>
      <c r="G643" s="5"/>
      <c r="H643" s="111">
        <v>7.1000000000000004E-3</v>
      </c>
      <c r="I643" s="111"/>
      <c r="J643" s="399">
        <v>29007</v>
      </c>
    </row>
    <row r="644" spans="1:10" ht="14.5" customHeight="1" x14ac:dyDescent="0.15">
      <c r="A644" s="116">
        <v>82</v>
      </c>
      <c r="B644" s="399">
        <v>29037</v>
      </c>
      <c r="C644" s="5"/>
      <c r="D644" s="5"/>
      <c r="E644" s="5"/>
      <c r="F644" s="5"/>
      <c r="G644" s="5"/>
      <c r="H644" s="111">
        <v>7.6E-3</v>
      </c>
      <c r="I644" s="111"/>
      <c r="J644" s="399">
        <v>29037</v>
      </c>
    </row>
    <row r="645" spans="1:10" ht="14.5" customHeight="1" x14ac:dyDescent="0.15">
      <c r="A645" s="116">
        <v>82</v>
      </c>
      <c r="B645" s="399">
        <v>29068</v>
      </c>
      <c r="C645" s="5"/>
      <c r="D645" s="5"/>
      <c r="E645" s="5"/>
      <c r="F645" s="5"/>
      <c r="G645" s="5"/>
      <c r="H645" s="111">
        <v>7.3000000000000001E-3</v>
      </c>
      <c r="I645" s="111"/>
      <c r="J645" s="399">
        <v>29068</v>
      </c>
    </row>
    <row r="646" spans="1:10" ht="14.5" customHeight="1" x14ac:dyDescent="0.15">
      <c r="A646" s="116">
        <v>82</v>
      </c>
      <c r="B646" s="399">
        <v>29099</v>
      </c>
      <c r="C646" s="5"/>
      <c r="D646" s="5"/>
      <c r="E646" s="5"/>
      <c r="F646" s="5"/>
      <c r="G646" s="5"/>
      <c r="H646" s="111">
        <v>6.7999999999999996E-3</v>
      </c>
      <c r="I646" s="111"/>
      <c r="J646" s="399">
        <v>29099</v>
      </c>
    </row>
    <row r="647" spans="1:10" ht="14.5" customHeight="1" x14ac:dyDescent="0.15">
      <c r="A647" s="116">
        <v>82</v>
      </c>
      <c r="B647" s="399">
        <v>29129</v>
      </c>
      <c r="C647" s="5"/>
      <c r="D647" s="5"/>
      <c r="E647" s="5"/>
      <c r="F647" s="5"/>
      <c r="G647" s="5"/>
      <c r="H647" s="111">
        <v>8.2000000000000007E-3</v>
      </c>
      <c r="I647" s="111"/>
      <c r="J647" s="399">
        <v>29129</v>
      </c>
    </row>
    <row r="648" spans="1:10" ht="14.5" customHeight="1" x14ac:dyDescent="0.15">
      <c r="A648" s="116">
        <v>82</v>
      </c>
      <c r="B648" s="399">
        <v>29160</v>
      </c>
      <c r="C648" s="5"/>
      <c r="D648" s="5"/>
      <c r="E648" s="5"/>
      <c r="F648" s="5"/>
      <c r="G648" s="5"/>
      <c r="H648" s="111">
        <v>8.3000000000000001E-3</v>
      </c>
      <c r="I648" s="111"/>
      <c r="J648" s="399">
        <v>29160</v>
      </c>
    </row>
    <row r="649" spans="1:10" ht="14.5" customHeight="1" x14ac:dyDescent="0.15">
      <c r="A649" s="116">
        <v>82</v>
      </c>
      <c r="B649" s="399">
        <v>29190</v>
      </c>
      <c r="C649" s="5"/>
      <c r="D649" s="5"/>
      <c r="E649" s="5"/>
      <c r="F649" s="5"/>
      <c r="G649" s="5"/>
      <c r="H649" s="111">
        <v>8.3000000000000001E-3</v>
      </c>
      <c r="I649" s="111"/>
      <c r="J649" s="399">
        <v>29190</v>
      </c>
    </row>
    <row r="650" spans="1:10" ht="14.5" customHeight="1" x14ac:dyDescent="0.15">
      <c r="A650" s="116">
        <v>82</v>
      </c>
      <c r="B650" s="399">
        <v>29221</v>
      </c>
      <c r="C650" s="5"/>
      <c r="D650" s="5"/>
      <c r="E650" s="5"/>
      <c r="F650" s="5"/>
      <c r="G650" s="5"/>
      <c r="H650" s="111">
        <v>8.3000000000000001E-3</v>
      </c>
      <c r="I650" s="111"/>
      <c r="J650" s="399">
        <v>29221</v>
      </c>
    </row>
    <row r="651" spans="1:10" ht="14.5" customHeight="1" x14ac:dyDescent="0.15">
      <c r="A651" s="116">
        <v>82</v>
      </c>
      <c r="B651" s="399">
        <v>29252</v>
      </c>
      <c r="C651" s="5"/>
      <c r="D651" s="5"/>
      <c r="E651" s="5"/>
      <c r="F651" s="5"/>
      <c r="G651" s="5"/>
      <c r="H651" s="111">
        <v>8.3999999999999995E-3</v>
      </c>
      <c r="I651" s="111"/>
      <c r="J651" s="399">
        <v>29252</v>
      </c>
    </row>
    <row r="652" spans="1:10" ht="14.5" customHeight="1" x14ac:dyDescent="0.15">
      <c r="A652" s="116">
        <v>82</v>
      </c>
      <c r="B652" s="399">
        <v>29281</v>
      </c>
      <c r="C652" s="5"/>
      <c r="D652" s="5"/>
      <c r="E652" s="5"/>
      <c r="F652" s="5"/>
      <c r="G652" s="5"/>
      <c r="H652" s="111">
        <v>9.9000000000000008E-3</v>
      </c>
      <c r="I652" s="111"/>
      <c r="J652" s="399">
        <v>29281</v>
      </c>
    </row>
    <row r="653" spans="1:10" ht="14.5" customHeight="1" x14ac:dyDescent="0.15">
      <c r="A653" s="116">
        <v>82</v>
      </c>
      <c r="B653" s="399">
        <v>29312</v>
      </c>
      <c r="C653" s="5"/>
      <c r="D653" s="5"/>
      <c r="E653" s="5"/>
      <c r="F653" s="5"/>
      <c r="G653" s="5"/>
      <c r="H653" s="111">
        <v>0.01</v>
      </c>
      <c r="I653" s="111"/>
      <c r="J653" s="399">
        <v>29312</v>
      </c>
    </row>
    <row r="654" spans="1:10" ht="14.5" customHeight="1" x14ac:dyDescent="0.15">
      <c r="A654" s="116">
        <v>82</v>
      </c>
      <c r="B654" s="399">
        <v>29342</v>
      </c>
      <c r="C654" s="5"/>
      <c r="D654" s="5"/>
      <c r="E654" s="5"/>
      <c r="F654" s="5"/>
      <c r="G654" s="5"/>
      <c r="H654" s="111">
        <v>8.6999999999999994E-3</v>
      </c>
      <c r="I654" s="111"/>
      <c r="J654" s="399">
        <v>29342</v>
      </c>
    </row>
    <row r="655" spans="1:10" ht="14.5" customHeight="1" x14ac:dyDescent="0.15">
      <c r="A655" s="116">
        <v>82</v>
      </c>
      <c r="B655" s="399">
        <v>29373</v>
      </c>
      <c r="C655" s="5"/>
      <c r="D655" s="5"/>
      <c r="E655" s="5"/>
      <c r="F655" s="5"/>
      <c r="G655" s="5"/>
      <c r="H655" s="111">
        <v>8.6E-3</v>
      </c>
      <c r="I655" s="111"/>
      <c r="J655" s="399">
        <v>29373</v>
      </c>
    </row>
    <row r="656" spans="1:10" ht="14.5" customHeight="1" x14ac:dyDescent="0.15">
      <c r="A656" s="116">
        <v>82</v>
      </c>
      <c r="B656" s="399">
        <v>29403</v>
      </c>
      <c r="C656" s="5"/>
      <c r="D656" s="5"/>
      <c r="E656" s="5"/>
      <c r="F656" s="5"/>
      <c r="G656" s="5"/>
      <c r="H656" s="111">
        <v>8.3999999999999995E-3</v>
      </c>
      <c r="I656" s="111"/>
      <c r="J656" s="399">
        <v>29403</v>
      </c>
    </row>
    <row r="657" spans="1:10" ht="14.5" customHeight="1" x14ac:dyDescent="0.15">
      <c r="A657" s="116">
        <v>82</v>
      </c>
      <c r="B657" s="399">
        <v>29434</v>
      </c>
      <c r="C657" s="5"/>
      <c r="D657" s="5"/>
      <c r="E657" s="5"/>
      <c r="F657" s="5"/>
      <c r="G657" s="5"/>
      <c r="H657" s="111">
        <v>8.0999999999999996E-3</v>
      </c>
      <c r="I657" s="111"/>
      <c r="J657" s="399">
        <v>29434</v>
      </c>
    </row>
    <row r="658" spans="1:10" ht="14.5" customHeight="1" x14ac:dyDescent="0.15">
      <c r="A658" s="116">
        <v>82</v>
      </c>
      <c r="B658" s="399">
        <v>29465</v>
      </c>
      <c r="C658" s="5"/>
      <c r="D658" s="5"/>
      <c r="E658" s="5"/>
      <c r="F658" s="5"/>
      <c r="G658" s="5"/>
      <c r="H658" s="111">
        <v>9.7000000000000003E-3</v>
      </c>
      <c r="I658" s="111"/>
      <c r="J658" s="399">
        <v>29465</v>
      </c>
    </row>
    <row r="659" spans="1:10" ht="14.5" customHeight="1" x14ac:dyDescent="0.15">
      <c r="A659" s="116">
        <v>82</v>
      </c>
      <c r="B659" s="399">
        <v>29495</v>
      </c>
      <c r="C659" s="5"/>
      <c r="D659" s="5"/>
      <c r="E659" s="5"/>
      <c r="F659" s="5"/>
      <c r="G659" s="5"/>
      <c r="H659" s="111">
        <v>9.7000000000000003E-3</v>
      </c>
      <c r="I659" s="111"/>
      <c r="J659" s="399">
        <v>29495</v>
      </c>
    </row>
    <row r="660" spans="1:10" ht="14.5" customHeight="1" x14ac:dyDescent="0.15">
      <c r="A660" s="116">
        <v>82</v>
      </c>
      <c r="B660" s="399">
        <v>29526</v>
      </c>
      <c r="C660" s="5"/>
      <c r="D660" s="5"/>
      <c r="E660" s="5"/>
      <c r="F660" s="5"/>
      <c r="G660" s="5"/>
      <c r="H660" s="111">
        <v>9.1000000000000004E-3</v>
      </c>
      <c r="I660" s="111"/>
      <c r="J660" s="399">
        <v>29526</v>
      </c>
    </row>
    <row r="661" spans="1:10" ht="14.5" customHeight="1" x14ac:dyDescent="0.15">
      <c r="A661" s="116">
        <v>82</v>
      </c>
      <c r="B661" s="399">
        <v>29556</v>
      </c>
      <c r="C661" s="5"/>
      <c r="D661" s="5"/>
      <c r="E661" s="5"/>
      <c r="F661" s="5"/>
      <c r="G661" s="5"/>
      <c r="H661" s="111">
        <v>1.0800000000000001E-2</v>
      </c>
      <c r="I661" s="111"/>
      <c r="J661" s="399">
        <v>29556</v>
      </c>
    </row>
    <row r="662" spans="1:10" ht="14.5" customHeight="1" x14ac:dyDescent="0.15">
      <c r="A662" s="116">
        <v>82</v>
      </c>
      <c r="B662" s="399">
        <v>29587</v>
      </c>
      <c r="C662" s="5"/>
      <c r="D662" s="5"/>
      <c r="E662" s="5"/>
      <c r="F662" s="5"/>
      <c r="G662" s="5"/>
      <c r="H662" s="111">
        <v>9.4000000000000004E-3</v>
      </c>
      <c r="I662" s="111"/>
      <c r="J662" s="399">
        <v>29587</v>
      </c>
    </row>
    <row r="663" spans="1:10" ht="14.5" customHeight="1" x14ac:dyDescent="0.15">
      <c r="A663" s="116">
        <v>82</v>
      </c>
      <c r="B663" s="399">
        <v>29618</v>
      </c>
      <c r="C663" s="5"/>
      <c r="D663" s="5"/>
      <c r="E663" s="5"/>
      <c r="F663" s="5"/>
      <c r="G663" s="5"/>
      <c r="H663" s="111">
        <v>8.8000000000000005E-3</v>
      </c>
      <c r="I663" s="111"/>
      <c r="J663" s="399">
        <v>29618</v>
      </c>
    </row>
    <row r="664" spans="1:10" ht="14.5" customHeight="1" x14ac:dyDescent="0.15">
      <c r="A664" s="116">
        <v>82</v>
      </c>
      <c r="B664" s="399">
        <v>29646</v>
      </c>
      <c r="C664" s="5"/>
      <c r="D664" s="5"/>
      <c r="E664" s="5"/>
      <c r="F664" s="5"/>
      <c r="G664" s="5"/>
      <c r="H664" s="111">
        <v>1.11E-2</v>
      </c>
      <c r="I664" s="111"/>
      <c r="J664" s="399">
        <v>29646</v>
      </c>
    </row>
    <row r="665" spans="1:10" ht="14.5" customHeight="1" x14ac:dyDescent="0.15">
      <c r="A665" s="116">
        <v>82</v>
      </c>
      <c r="B665" s="399">
        <v>29677</v>
      </c>
      <c r="C665" s="5"/>
      <c r="D665" s="5"/>
      <c r="E665" s="5"/>
      <c r="F665" s="5"/>
      <c r="G665" s="5"/>
      <c r="H665" s="111">
        <v>1.01E-2</v>
      </c>
      <c r="I665" s="111"/>
      <c r="J665" s="399">
        <v>29677</v>
      </c>
    </row>
    <row r="666" spans="1:10" ht="14.5" customHeight="1" x14ac:dyDescent="0.15">
      <c r="A666" s="116">
        <v>82</v>
      </c>
      <c r="B666" s="399">
        <v>29707</v>
      </c>
      <c r="C666" s="5"/>
      <c r="D666" s="5"/>
      <c r="E666" s="5"/>
      <c r="F666" s="5"/>
      <c r="G666" s="5"/>
      <c r="H666" s="111">
        <v>1.04E-2</v>
      </c>
      <c r="I666" s="111"/>
      <c r="J666" s="399">
        <v>29707</v>
      </c>
    </row>
    <row r="667" spans="1:10" ht="14.5" customHeight="1" x14ac:dyDescent="0.15">
      <c r="A667" s="116">
        <v>82</v>
      </c>
      <c r="B667" s="399">
        <v>29738</v>
      </c>
      <c r="C667" s="5"/>
      <c r="D667" s="5"/>
      <c r="E667" s="5"/>
      <c r="F667" s="5"/>
      <c r="G667" s="5"/>
      <c r="H667" s="111">
        <v>1.09E-2</v>
      </c>
      <c r="I667" s="111"/>
      <c r="J667" s="399">
        <v>29738</v>
      </c>
    </row>
    <row r="668" spans="1:10" ht="14.5" customHeight="1" x14ac:dyDescent="0.15">
      <c r="A668" s="116">
        <v>82</v>
      </c>
      <c r="B668" s="399">
        <v>29768</v>
      </c>
      <c r="C668" s="5"/>
      <c r="D668" s="5"/>
      <c r="E668" s="5"/>
      <c r="F668" s="5"/>
      <c r="G668" s="5"/>
      <c r="H668" s="111">
        <v>1.09E-2</v>
      </c>
      <c r="I668" s="111"/>
      <c r="J668" s="399">
        <v>29768</v>
      </c>
    </row>
    <row r="669" spans="1:10" ht="14.5" customHeight="1" x14ac:dyDescent="0.15">
      <c r="A669" s="116">
        <v>82</v>
      </c>
      <c r="B669" s="399">
        <v>29799</v>
      </c>
      <c r="C669" s="5"/>
      <c r="D669" s="5"/>
      <c r="E669" s="5"/>
      <c r="F669" s="5"/>
      <c r="G669" s="5"/>
      <c r="H669" s="111">
        <v>1.0999999999999999E-2</v>
      </c>
      <c r="I669" s="111"/>
      <c r="J669" s="399">
        <v>29799</v>
      </c>
    </row>
    <row r="670" spans="1:10" ht="14.5" customHeight="1" x14ac:dyDescent="0.15">
      <c r="A670" s="116">
        <v>82</v>
      </c>
      <c r="B670" s="399">
        <v>29830</v>
      </c>
      <c r="C670" s="5"/>
      <c r="D670" s="5"/>
      <c r="E670" s="5"/>
      <c r="F670" s="5"/>
      <c r="G670" s="5"/>
      <c r="H670" s="111">
        <v>1.14E-2</v>
      </c>
      <c r="I670" s="111"/>
      <c r="J670" s="399">
        <v>29830</v>
      </c>
    </row>
    <row r="671" spans="1:10" ht="14.5" customHeight="1" x14ac:dyDescent="0.15">
      <c r="A671" s="116">
        <v>82</v>
      </c>
      <c r="B671" s="399">
        <v>29860</v>
      </c>
      <c r="C671" s="5"/>
      <c r="D671" s="5"/>
      <c r="E671" s="5"/>
      <c r="F671" s="5"/>
      <c r="G671" s="5"/>
      <c r="H671" s="111">
        <v>1.17E-2</v>
      </c>
      <c r="I671" s="111"/>
      <c r="J671" s="399">
        <v>29860</v>
      </c>
    </row>
    <row r="672" spans="1:10" ht="14.5" customHeight="1" x14ac:dyDescent="0.15">
      <c r="A672" s="116">
        <v>82</v>
      </c>
      <c r="B672" s="399">
        <v>29891</v>
      </c>
      <c r="C672" s="5"/>
      <c r="D672" s="5"/>
      <c r="E672" s="5"/>
      <c r="F672" s="5"/>
      <c r="G672" s="5"/>
      <c r="H672" s="111">
        <v>1.1299999999999999E-2</v>
      </c>
      <c r="I672" s="111"/>
      <c r="J672" s="399">
        <v>29891</v>
      </c>
    </row>
    <row r="673" spans="1:10" ht="14.5" customHeight="1" x14ac:dyDescent="0.15">
      <c r="A673" s="116">
        <v>82</v>
      </c>
      <c r="B673" s="399">
        <v>29921</v>
      </c>
      <c r="C673" s="5"/>
      <c r="D673" s="5"/>
      <c r="E673" s="5"/>
      <c r="F673" s="5"/>
      <c r="G673" s="5"/>
      <c r="H673" s="111">
        <v>0.01</v>
      </c>
      <c r="I673" s="111"/>
      <c r="J673" s="399">
        <v>29921</v>
      </c>
    </row>
    <row r="674" spans="1:10" ht="14.5" customHeight="1" x14ac:dyDescent="0.15">
      <c r="A674" s="116">
        <v>82</v>
      </c>
      <c r="B674" s="399">
        <v>29952</v>
      </c>
      <c r="C674" s="5"/>
      <c r="D674" s="5"/>
      <c r="E674" s="5"/>
      <c r="F674" s="5"/>
      <c r="G674" s="5"/>
      <c r="H674" s="111">
        <v>1.0800000000000001E-2</v>
      </c>
      <c r="I674" s="111"/>
      <c r="J674" s="399">
        <v>29952</v>
      </c>
    </row>
    <row r="675" spans="1:10" ht="14.5" customHeight="1" x14ac:dyDescent="0.15">
      <c r="A675" s="116">
        <v>82</v>
      </c>
      <c r="B675" s="399">
        <v>29983</v>
      </c>
      <c r="C675" s="5"/>
      <c r="D675" s="5"/>
      <c r="E675" s="5"/>
      <c r="F675" s="5"/>
      <c r="G675" s="5"/>
      <c r="H675" s="111">
        <v>1.03E-2</v>
      </c>
      <c r="I675" s="111"/>
      <c r="J675" s="399">
        <v>29983</v>
      </c>
    </row>
    <row r="676" spans="1:10" ht="14.5" customHeight="1" x14ac:dyDescent="0.15">
      <c r="A676" s="116">
        <v>82</v>
      </c>
      <c r="B676" s="399">
        <v>30011</v>
      </c>
      <c r="C676" s="5"/>
      <c r="D676" s="5"/>
      <c r="E676" s="5"/>
      <c r="F676" s="5"/>
      <c r="G676" s="5"/>
      <c r="H676" s="111">
        <v>1.24E-2</v>
      </c>
      <c r="I676" s="111"/>
      <c r="J676" s="399">
        <v>30011</v>
      </c>
    </row>
    <row r="677" spans="1:10" ht="14.5" customHeight="1" x14ac:dyDescent="0.15">
      <c r="A677" s="116">
        <v>82</v>
      </c>
      <c r="B677" s="399">
        <v>30042</v>
      </c>
      <c r="C677" s="5"/>
      <c r="D677" s="5"/>
      <c r="E677" s="5"/>
      <c r="F677" s="5"/>
      <c r="G677" s="5"/>
      <c r="H677" s="111">
        <v>1.12E-2</v>
      </c>
      <c r="I677" s="111"/>
      <c r="J677" s="399">
        <v>30042</v>
      </c>
    </row>
    <row r="678" spans="1:10" ht="14.5" customHeight="1" x14ac:dyDescent="0.15">
      <c r="A678" s="116">
        <v>82</v>
      </c>
      <c r="B678" s="399">
        <v>30072</v>
      </c>
      <c r="C678" s="5"/>
      <c r="D678" s="5"/>
      <c r="E678" s="5"/>
      <c r="F678" s="5"/>
      <c r="G678" s="5"/>
      <c r="H678" s="111">
        <v>1.01E-2</v>
      </c>
      <c r="I678" s="111"/>
      <c r="J678" s="399">
        <v>30072</v>
      </c>
    </row>
    <row r="679" spans="1:10" ht="14.5" customHeight="1" x14ac:dyDescent="0.15">
      <c r="A679" s="116">
        <v>82</v>
      </c>
      <c r="B679" s="399">
        <v>30103</v>
      </c>
      <c r="C679" s="5"/>
      <c r="D679" s="5"/>
      <c r="E679" s="5"/>
      <c r="F679" s="5"/>
      <c r="G679" s="5"/>
      <c r="H679" s="111">
        <v>1.2E-2</v>
      </c>
      <c r="I679" s="111"/>
      <c r="J679" s="399">
        <v>30103</v>
      </c>
    </row>
    <row r="680" spans="1:10" ht="14.5" customHeight="1" x14ac:dyDescent="0.15">
      <c r="A680" s="116">
        <v>82</v>
      </c>
      <c r="B680" s="399">
        <v>30133</v>
      </c>
      <c r="C680" s="5"/>
      <c r="D680" s="5"/>
      <c r="E680" s="5"/>
      <c r="F680" s="5"/>
      <c r="G680" s="5"/>
      <c r="H680" s="111">
        <v>1.14E-2</v>
      </c>
      <c r="I680" s="111"/>
      <c r="J680" s="399">
        <v>30133</v>
      </c>
    </row>
    <row r="681" spans="1:10" ht="14.5" customHeight="1" x14ac:dyDescent="0.15">
      <c r="A681" s="116">
        <v>82</v>
      </c>
      <c r="B681" s="399">
        <v>30164</v>
      </c>
      <c r="C681" s="5"/>
      <c r="D681" s="5"/>
      <c r="E681" s="5"/>
      <c r="F681" s="5"/>
      <c r="G681" s="5"/>
      <c r="H681" s="111">
        <v>1.12E-2</v>
      </c>
      <c r="I681" s="111"/>
      <c r="J681" s="399">
        <v>30164</v>
      </c>
    </row>
    <row r="682" spans="1:10" ht="14.5" customHeight="1" x14ac:dyDescent="0.15">
      <c r="A682" s="116">
        <v>82</v>
      </c>
      <c r="B682" s="399">
        <v>30195</v>
      </c>
      <c r="C682" s="5"/>
      <c r="D682" s="5"/>
      <c r="E682" s="5"/>
      <c r="F682" s="5"/>
      <c r="G682" s="5"/>
      <c r="H682" s="111">
        <v>0.01</v>
      </c>
      <c r="I682" s="111"/>
      <c r="J682" s="399">
        <v>30195</v>
      </c>
    </row>
    <row r="683" spans="1:10" ht="14.5" customHeight="1" x14ac:dyDescent="0.15">
      <c r="A683" s="116">
        <v>82</v>
      </c>
      <c r="B683" s="399">
        <v>30225</v>
      </c>
      <c r="C683" s="5"/>
      <c r="D683" s="5"/>
      <c r="E683" s="5"/>
      <c r="F683" s="5"/>
      <c r="G683" s="5"/>
      <c r="H683" s="111">
        <v>9.1000000000000004E-3</v>
      </c>
      <c r="I683" s="111"/>
      <c r="J683" s="399">
        <v>30225</v>
      </c>
    </row>
    <row r="684" spans="1:10" ht="14.5" customHeight="1" x14ac:dyDescent="0.15">
      <c r="A684" s="116">
        <v>82</v>
      </c>
      <c r="B684" s="399">
        <v>30256</v>
      </c>
      <c r="C684" s="5"/>
      <c r="D684" s="5"/>
      <c r="E684" s="5"/>
      <c r="F684" s="5"/>
      <c r="G684" s="5"/>
      <c r="H684" s="111">
        <v>9.4000000000000004E-3</v>
      </c>
      <c r="I684" s="111"/>
      <c r="J684" s="399">
        <v>30256</v>
      </c>
    </row>
    <row r="685" spans="1:10" ht="14.5" customHeight="1" x14ac:dyDescent="0.15">
      <c r="A685" s="116">
        <v>82</v>
      </c>
      <c r="B685" s="399">
        <v>30286</v>
      </c>
      <c r="C685" s="5"/>
      <c r="D685" s="5"/>
      <c r="E685" s="5"/>
      <c r="F685" s="5"/>
      <c r="G685" s="5"/>
      <c r="H685" s="111">
        <v>9.2999999999999992E-3</v>
      </c>
      <c r="I685" s="111"/>
      <c r="J685" s="399">
        <v>30286</v>
      </c>
    </row>
    <row r="686" spans="1:10" ht="14.5" customHeight="1" x14ac:dyDescent="0.15">
      <c r="A686" s="116">
        <v>82</v>
      </c>
      <c r="B686" s="399">
        <v>30317</v>
      </c>
      <c r="C686" s="5"/>
      <c r="D686" s="5"/>
      <c r="E686" s="5"/>
      <c r="F686" s="5"/>
      <c r="G686" s="5"/>
      <c r="H686" s="111">
        <v>8.6999999999999994E-3</v>
      </c>
      <c r="I686" s="111"/>
      <c r="J686" s="399">
        <v>30317</v>
      </c>
    </row>
    <row r="687" spans="1:10" ht="14.5" customHeight="1" x14ac:dyDescent="0.15">
      <c r="A687" s="116">
        <v>82</v>
      </c>
      <c r="B687" s="399">
        <v>30348</v>
      </c>
      <c r="C687" s="5"/>
      <c r="D687" s="5"/>
      <c r="E687" s="5"/>
      <c r="F687" s="5"/>
      <c r="G687" s="5"/>
      <c r="H687" s="111">
        <v>8.0999999999999996E-3</v>
      </c>
      <c r="I687" s="111"/>
      <c r="J687" s="399">
        <v>30348</v>
      </c>
    </row>
    <row r="688" spans="1:10" ht="14.5" customHeight="1" x14ac:dyDescent="0.15">
      <c r="A688" s="116">
        <v>82</v>
      </c>
      <c r="B688" s="399">
        <v>30376</v>
      </c>
      <c r="C688" s="5"/>
      <c r="D688" s="5"/>
      <c r="E688" s="5"/>
      <c r="F688" s="5"/>
      <c r="G688" s="5"/>
      <c r="H688" s="111">
        <v>8.8999999999999999E-3</v>
      </c>
      <c r="I688" s="111"/>
      <c r="J688" s="399">
        <v>30376</v>
      </c>
    </row>
    <row r="689" spans="1:10" ht="14.5" customHeight="1" x14ac:dyDescent="0.15">
      <c r="A689" s="116">
        <v>82</v>
      </c>
      <c r="B689" s="399">
        <v>30407</v>
      </c>
      <c r="C689" s="5"/>
      <c r="D689" s="5"/>
      <c r="E689" s="5"/>
      <c r="F689" s="5"/>
      <c r="G689" s="5"/>
      <c r="H689" s="111">
        <v>8.5000000000000006E-3</v>
      </c>
      <c r="I689" s="111"/>
      <c r="J689" s="399">
        <v>30407</v>
      </c>
    </row>
    <row r="690" spans="1:10" ht="14.5" customHeight="1" x14ac:dyDescent="0.15">
      <c r="A690" s="116">
        <v>82</v>
      </c>
      <c r="B690" s="399">
        <v>30437</v>
      </c>
      <c r="C690" s="5"/>
      <c r="D690" s="5"/>
      <c r="E690" s="5"/>
      <c r="F690" s="5"/>
      <c r="G690" s="5"/>
      <c r="H690" s="111">
        <v>9.1000000000000004E-3</v>
      </c>
      <c r="I690" s="111"/>
      <c r="J690" s="399">
        <v>30437</v>
      </c>
    </row>
    <row r="691" spans="1:10" ht="14.5" customHeight="1" x14ac:dyDescent="0.15">
      <c r="A691" s="116">
        <v>82</v>
      </c>
      <c r="B691" s="399">
        <v>30468</v>
      </c>
      <c r="C691" s="5"/>
      <c r="D691" s="5"/>
      <c r="E691" s="5"/>
      <c r="F691" s="5"/>
      <c r="G691" s="5"/>
      <c r="H691" s="111">
        <v>8.9999999999999993E-3</v>
      </c>
      <c r="I691" s="111"/>
      <c r="J691" s="399">
        <v>30468</v>
      </c>
    </row>
    <row r="692" spans="1:10" ht="14.5" customHeight="1" x14ac:dyDescent="0.15">
      <c r="A692" s="116">
        <v>82</v>
      </c>
      <c r="B692" s="399">
        <v>30498</v>
      </c>
      <c r="C692" s="5"/>
      <c r="D692" s="5"/>
      <c r="E692" s="5"/>
      <c r="F692" s="5"/>
      <c r="G692" s="5"/>
      <c r="H692" s="111">
        <v>8.8000000000000005E-3</v>
      </c>
      <c r="I692" s="111"/>
      <c r="J692" s="399">
        <v>30498</v>
      </c>
    </row>
    <row r="693" spans="1:10" ht="14.5" customHeight="1" x14ac:dyDescent="0.15">
      <c r="A693" s="116">
        <v>82</v>
      </c>
      <c r="B693" s="399">
        <v>30529</v>
      </c>
      <c r="C693" s="5"/>
      <c r="D693" s="5"/>
      <c r="E693" s="5"/>
      <c r="F693" s="5"/>
      <c r="G693" s="5"/>
      <c r="H693" s="111">
        <v>1.03E-2</v>
      </c>
      <c r="I693" s="111"/>
      <c r="J693" s="399">
        <v>30529</v>
      </c>
    </row>
    <row r="694" spans="1:10" ht="14.5" customHeight="1" x14ac:dyDescent="0.15">
      <c r="A694" s="116">
        <v>82</v>
      </c>
      <c r="B694" s="399">
        <v>30560</v>
      </c>
      <c r="C694" s="5"/>
      <c r="D694" s="5"/>
      <c r="E694" s="5"/>
      <c r="F694" s="5"/>
      <c r="G694" s="5"/>
      <c r="H694" s="111">
        <v>9.5999999999999992E-3</v>
      </c>
      <c r="I694" s="111"/>
      <c r="J694" s="399">
        <v>30560</v>
      </c>
    </row>
    <row r="695" spans="1:10" ht="14.5" customHeight="1" x14ac:dyDescent="0.15">
      <c r="A695" s="116">
        <v>82</v>
      </c>
      <c r="B695" s="399">
        <v>30590</v>
      </c>
      <c r="C695" s="5"/>
      <c r="D695" s="5"/>
      <c r="E695" s="5"/>
      <c r="F695" s="5"/>
      <c r="G695" s="5"/>
      <c r="H695" s="111">
        <v>9.4999999999999998E-3</v>
      </c>
      <c r="I695" s="111"/>
      <c r="J695" s="399">
        <v>30590</v>
      </c>
    </row>
    <row r="696" spans="1:10" ht="14.5" customHeight="1" x14ac:dyDescent="0.15">
      <c r="A696" s="116">
        <v>82</v>
      </c>
      <c r="B696" s="399">
        <v>30621</v>
      </c>
      <c r="C696" s="5"/>
      <c r="D696" s="5"/>
      <c r="E696" s="5"/>
      <c r="F696" s="5"/>
      <c r="G696" s="5"/>
      <c r="H696" s="111">
        <v>9.4000000000000004E-3</v>
      </c>
      <c r="I696" s="111"/>
      <c r="J696" s="399">
        <v>30621</v>
      </c>
    </row>
    <row r="697" spans="1:10" ht="14.5" customHeight="1" x14ac:dyDescent="0.15">
      <c r="A697" s="116">
        <v>82</v>
      </c>
      <c r="B697" s="399">
        <v>30651</v>
      </c>
      <c r="C697" s="5"/>
      <c r="D697" s="5"/>
      <c r="E697" s="5"/>
      <c r="F697" s="5"/>
      <c r="G697" s="5"/>
      <c r="H697" s="111">
        <v>9.4000000000000004E-3</v>
      </c>
      <c r="I697" s="111"/>
      <c r="J697" s="399">
        <v>30651</v>
      </c>
    </row>
    <row r="698" spans="1:10" ht="14.5" customHeight="1" x14ac:dyDescent="0.15">
      <c r="A698" s="116">
        <v>82</v>
      </c>
      <c r="B698" s="399">
        <v>30682</v>
      </c>
      <c r="C698" s="5"/>
      <c r="D698" s="5"/>
      <c r="E698" s="5"/>
      <c r="F698" s="5"/>
      <c r="G698" s="5"/>
      <c r="H698" s="111">
        <v>1.03E-2</v>
      </c>
      <c r="I698" s="111"/>
      <c r="J698" s="399">
        <v>30682</v>
      </c>
    </row>
    <row r="699" spans="1:10" ht="14.5" customHeight="1" x14ac:dyDescent="0.15">
      <c r="A699" s="116">
        <v>82</v>
      </c>
      <c r="B699" s="399">
        <v>30713</v>
      </c>
      <c r="C699" s="5"/>
      <c r="D699" s="5"/>
      <c r="E699" s="5"/>
      <c r="F699" s="5"/>
      <c r="G699" s="5"/>
      <c r="H699" s="111">
        <v>9.1999999999999998E-3</v>
      </c>
      <c r="I699" s="111"/>
      <c r="J699" s="399">
        <v>30713</v>
      </c>
    </row>
    <row r="700" spans="1:10" ht="14.5" customHeight="1" x14ac:dyDescent="0.15">
      <c r="A700" s="116">
        <v>82</v>
      </c>
      <c r="B700" s="399">
        <v>30742</v>
      </c>
      <c r="C700" s="5"/>
      <c r="D700" s="5"/>
      <c r="E700" s="5"/>
      <c r="F700" s="5"/>
      <c r="G700" s="5"/>
      <c r="H700" s="111">
        <v>9.7999999999999997E-3</v>
      </c>
      <c r="I700" s="111"/>
      <c r="J700" s="399">
        <v>30742</v>
      </c>
    </row>
    <row r="701" spans="1:10" ht="14.5" customHeight="1" x14ac:dyDescent="0.15">
      <c r="A701" s="116">
        <v>82</v>
      </c>
      <c r="B701" s="399">
        <v>30773</v>
      </c>
      <c r="C701" s="5"/>
      <c r="D701" s="5"/>
      <c r="E701" s="5"/>
      <c r="F701" s="5"/>
      <c r="G701" s="5"/>
      <c r="H701" s="111">
        <v>1.04E-2</v>
      </c>
      <c r="I701" s="111"/>
      <c r="J701" s="399">
        <v>30773</v>
      </c>
    </row>
    <row r="702" spans="1:10" ht="14.5" customHeight="1" x14ac:dyDescent="0.15">
      <c r="A702" s="116">
        <v>82</v>
      </c>
      <c r="B702" s="399">
        <v>30803</v>
      </c>
      <c r="C702" s="5"/>
      <c r="D702" s="5"/>
      <c r="E702" s="5"/>
      <c r="F702" s="5"/>
      <c r="G702" s="5"/>
      <c r="H702" s="111">
        <v>1.03E-2</v>
      </c>
      <c r="I702" s="111"/>
      <c r="J702" s="399">
        <v>30803</v>
      </c>
    </row>
    <row r="703" spans="1:10" ht="14.5" customHeight="1" x14ac:dyDescent="0.15">
      <c r="A703" s="116">
        <v>82</v>
      </c>
      <c r="B703" s="399">
        <v>30834</v>
      </c>
      <c r="C703" s="5"/>
      <c r="D703" s="5"/>
      <c r="E703" s="5"/>
      <c r="F703" s="5"/>
      <c r="G703" s="5"/>
      <c r="H703" s="111">
        <v>1.06E-2</v>
      </c>
      <c r="I703" s="111"/>
      <c r="J703" s="399">
        <v>30834</v>
      </c>
    </row>
    <row r="704" spans="1:10" ht="14.5" customHeight="1" x14ac:dyDescent="0.15">
      <c r="A704" s="116">
        <v>82</v>
      </c>
      <c r="B704" s="399">
        <v>30864</v>
      </c>
      <c r="C704" s="5"/>
      <c r="D704" s="5"/>
      <c r="E704" s="5"/>
      <c r="F704" s="5"/>
      <c r="G704" s="5"/>
      <c r="H704" s="111">
        <v>1.1599999999999999E-2</v>
      </c>
      <c r="I704" s="111"/>
      <c r="J704" s="399">
        <v>30864</v>
      </c>
    </row>
    <row r="705" spans="1:10" ht="14.5" customHeight="1" x14ac:dyDescent="0.15">
      <c r="A705" s="116">
        <v>82</v>
      </c>
      <c r="B705" s="399">
        <v>30895</v>
      </c>
      <c r="C705" s="5"/>
      <c r="D705" s="5"/>
      <c r="E705" s="5"/>
      <c r="F705" s="5"/>
      <c r="G705" s="5"/>
      <c r="H705" s="111">
        <v>1.06E-2</v>
      </c>
      <c r="I705" s="111"/>
      <c r="J705" s="399">
        <v>30895</v>
      </c>
    </row>
    <row r="706" spans="1:10" ht="14.5" customHeight="1" x14ac:dyDescent="0.15">
      <c r="A706" s="116">
        <v>82</v>
      </c>
      <c r="B706" s="399">
        <v>30926</v>
      </c>
      <c r="C706" s="5"/>
      <c r="D706" s="5"/>
      <c r="E706" s="5"/>
      <c r="F706" s="5"/>
      <c r="G706" s="5"/>
      <c r="H706" s="111">
        <v>9.4000000000000004E-3</v>
      </c>
      <c r="I706" s="111"/>
      <c r="J706" s="399">
        <v>30926</v>
      </c>
    </row>
    <row r="707" spans="1:10" ht="14.5" customHeight="1" x14ac:dyDescent="0.15">
      <c r="A707" s="116">
        <v>82</v>
      </c>
      <c r="B707" s="399">
        <v>30956</v>
      </c>
      <c r="C707" s="5"/>
      <c r="D707" s="5"/>
      <c r="E707" s="5"/>
      <c r="F707" s="5"/>
      <c r="G707" s="5"/>
      <c r="H707" s="111">
        <v>1.0800000000000001E-2</v>
      </c>
      <c r="I707" s="111"/>
      <c r="J707" s="399">
        <v>30956</v>
      </c>
    </row>
    <row r="708" spans="1:10" ht="14.5" customHeight="1" x14ac:dyDescent="0.15">
      <c r="A708" s="116">
        <v>82</v>
      </c>
      <c r="B708" s="399">
        <v>30987</v>
      </c>
      <c r="C708" s="5"/>
      <c r="D708" s="5"/>
      <c r="E708" s="5"/>
      <c r="F708" s="5"/>
      <c r="G708" s="5"/>
      <c r="H708" s="111">
        <v>9.1000000000000004E-3</v>
      </c>
      <c r="I708" s="111"/>
      <c r="J708" s="399">
        <v>30987</v>
      </c>
    </row>
    <row r="709" spans="1:10" ht="14.5" customHeight="1" x14ac:dyDescent="0.15">
      <c r="A709" s="116">
        <v>82</v>
      </c>
      <c r="B709" s="399">
        <v>31017</v>
      </c>
      <c r="C709" s="5"/>
      <c r="D709" s="5"/>
      <c r="E709" s="5"/>
      <c r="F709" s="5"/>
      <c r="G709" s="5"/>
      <c r="H709" s="111">
        <v>9.7999999999999997E-3</v>
      </c>
      <c r="I709" s="111"/>
      <c r="J709" s="399">
        <v>31017</v>
      </c>
    </row>
    <row r="710" spans="1:10" ht="14.5" customHeight="1" x14ac:dyDescent="0.15">
      <c r="A710" s="116">
        <v>82</v>
      </c>
      <c r="B710" s="399">
        <v>31048</v>
      </c>
      <c r="C710" s="5"/>
      <c r="D710" s="5"/>
      <c r="E710" s="5"/>
      <c r="F710" s="5"/>
      <c r="G710" s="5"/>
      <c r="H710" s="111">
        <v>9.5999999999999992E-3</v>
      </c>
      <c r="I710" s="111"/>
      <c r="J710" s="399">
        <v>31048</v>
      </c>
    </row>
    <row r="711" spans="1:10" ht="14.5" customHeight="1" x14ac:dyDescent="0.15">
      <c r="A711" s="116">
        <v>82</v>
      </c>
      <c r="B711" s="399">
        <v>31079</v>
      </c>
      <c r="C711" s="5"/>
      <c r="D711" s="5"/>
      <c r="E711" s="5"/>
      <c r="F711" s="5"/>
      <c r="G711" s="5"/>
      <c r="H711" s="111">
        <v>8.2000000000000007E-3</v>
      </c>
      <c r="I711" s="111"/>
      <c r="J711" s="399">
        <v>31079</v>
      </c>
    </row>
    <row r="712" spans="1:10" ht="14.5" customHeight="1" x14ac:dyDescent="0.15">
      <c r="A712" s="116">
        <v>82</v>
      </c>
      <c r="B712" s="399">
        <v>31107</v>
      </c>
      <c r="C712" s="5"/>
      <c r="D712" s="5"/>
      <c r="E712" s="5"/>
      <c r="F712" s="5"/>
      <c r="G712" s="5"/>
      <c r="H712" s="111">
        <v>9.4000000000000004E-3</v>
      </c>
      <c r="I712" s="111"/>
      <c r="J712" s="399">
        <v>31107</v>
      </c>
    </row>
    <row r="713" spans="1:10" ht="14.5" customHeight="1" x14ac:dyDescent="0.15">
      <c r="A713" s="116">
        <v>82</v>
      </c>
      <c r="B713" s="399">
        <v>31138</v>
      </c>
      <c r="C713" s="5"/>
      <c r="D713" s="5"/>
      <c r="E713" s="5"/>
      <c r="F713" s="5"/>
      <c r="G713" s="5"/>
      <c r="H713" s="111">
        <v>1.0200000000000001E-2</v>
      </c>
      <c r="I713" s="111"/>
      <c r="J713" s="399">
        <v>31138</v>
      </c>
    </row>
    <row r="714" spans="1:10" ht="14.5" customHeight="1" x14ac:dyDescent="0.15">
      <c r="A714" s="116">
        <v>82</v>
      </c>
      <c r="B714" s="399">
        <v>31168</v>
      </c>
      <c r="C714" s="5"/>
      <c r="D714" s="5"/>
      <c r="E714" s="5"/>
      <c r="F714" s="5"/>
      <c r="G714" s="5"/>
      <c r="H714" s="111">
        <v>9.7000000000000003E-3</v>
      </c>
      <c r="I714" s="111"/>
      <c r="J714" s="399">
        <v>31168</v>
      </c>
    </row>
    <row r="715" spans="1:10" ht="14.5" customHeight="1" x14ac:dyDescent="0.15">
      <c r="A715" s="116">
        <v>82</v>
      </c>
      <c r="B715" s="399">
        <v>31199</v>
      </c>
      <c r="C715" s="5"/>
      <c r="D715" s="5"/>
      <c r="E715" s="5"/>
      <c r="F715" s="5"/>
      <c r="G715" s="5"/>
      <c r="H715" s="111">
        <v>8.0000000000000002E-3</v>
      </c>
      <c r="I715" s="111"/>
      <c r="J715" s="399">
        <v>31199</v>
      </c>
    </row>
    <row r="716" spans="1:10" ht="14.5" customHeight="1" x14ac:dyDescent="0.15">
      <c r="A716" s="116">
        <v>82</v>
      </c>
      <c r="B716" s="399">
        <v>31229</v>
      </c>
      <c r="C716" s="5"/>
      <c r="D716" s="5"/>
      <c r="E716" s="5"/>
      <c r="F716" s="5"/>
      <c r="G716" s="5"/>
      <c r="H716" s="111">
        <v>9.4000000000000004E-3</v>
      </c>
      <c r="I716" s="111"/>
      <c r="J716" s="399">
        <v>31229</v>
      </c>
    </row>
    <row r="717" spans="1:10" ht="14.5" customHeight="1" x14ac:dyDescent="0.15">
      <c r="A717" s="116">
        <v>82</v>
      </c>
      <c r="B717" s="399">
        <v>31260</v>
      </c>
      <c r="C717" s="5"/>
      <c r="D717" s="5"/>
      <c r="E717" s="5"/>
      <c r="F717" s="5"/>
      <c r="G717" s="5"/>
      <c r="H717" s="111">
        <v>8.5000000000000006E-3</v>
      </c>
      <c r="I717" s="111"/>
      <c r="J717" s="399">
        <v>31260</v>
      </c>
    </row>
    <row r="718" spans="1:10" ht="14.5" customHeight="1" x14ac:dyDescent="0.15">
      <c r="A718" s="116">
        <v>82</v>
      </c>
      <c r="B718" s="399">
        <v>31291</v>
      </c>
      <c r="C718" s="5"/>
      <c r="D718" s="5"/>
      <c r="E718" s="5"/>
      <c r="F718" s="5"/>
      <c r="G718" s="5"/>
      <c r="H718" s="111">
        <v>8.8000000000000005E-3</v>
      </c>
      <c r="I718" s="111"/>
      <c r="J718" s="399">
        <v>31291</v>
      </c>
    </row>
    <row r="719" spans="1:10" ht="14.5" customHeight="1" x14ac:dyDescent="0.15">
      <c r="A719" s="116">
        <v>82</v>
      </c>
      <c r="B719" s="399">
        <v>31321</v>
      </c>
      <c r="C719" s="5"/>
      <c r="D719" s="5"/>
      <c r="E719" s="5"/>
      <c r="F719" s="5"/>
      <c r="G719" s="5"/>
      <c r="H719" s="111">
        <v>8.8999999999999999E-3</v>
      </c>
      <c r="I719" s="111"/>
      <c r="J719" s="399">
        <v>31321</v>
      </c>
    </row>
    <row r="720" spans="1:10" ht="14.5" customHeight="1" x14ac:dyDescent="0.15">
      <c r="A720" s="116">
        <v>82</v>
      </c>
      <c r="B720" s="399">
        <v>31352</v>
      </c>
      <c r="C720" s="5"/>
      <c r="D720" s="5"/>
      <c r="E720" s="5"/>
      <c r="F720" s="5"/>
      <c r="G720" s="5"/>
      <c r="H720" s="111">
        <v>8.0999999999999996E-3</v>
      </c>
      <c r="I720" s="111"/>
      <c r="J720" s="399">
        <v>31352</v>
      </c>
    </row>
    <row r="721" spans="1:10" ht="14.5" customHeight="1" x14ac:dyDescent="0.15">
      <c r="A721" s="116">
        <v>82</v>
      </c>
      <c r="B721" s="399">
        <v>31382</v>
      </c>
      <c r="C721" s="5"/>
      <c r="D721" s="5"/>
      <c r="E721" s="5"/>
      <c r="F721" s="5"/>
      <c r="G721" s="5"/>
      <c r="H721" s="111">
        <v>8.6E-3</v>
      </c>
      <c r="I721" s="111"/>
      <c r="J721" s="399">
        <v>31382</v>
      </c>
    </row>
    <row r="722" spans="1:10" ht="14.5" customHeight="1" x14ac:dyDescent="0.15">
      <c r="A722" s="116">
        <v>82</v>
      </c>
      <c r="B722" s="399">
        <v>31413</v>
      </c>
      <c r="C722" s="5"/>
      <c r="D722" s="5"/>
      <c r="E722" s="5"/>
      <c r="F722" s="5"/>
      <c r="G722" s="5"/>
      <c r="H722" s="111">
        <v>7.9000000000000008E-3</v>
      </c>
      <c r="I722" s="111"/>
      <c r="J722" s="399">
        <v>31413</v>
      </c>
    </row>
    <row r="723" spans="1:10" ht="14.5" customHeight="1" x14ac:dyDescent="0.15">
      <c r="A723" s="116">
        <v>82</v>
      </c>
      <c r="B723" s="399">
        <v>31444</v>
      </c>
      <c r="C723" s="5"/>
      <c r="D723" s="5"/>
      <c r="E723" s="5"/>
      <c r="F723" s="5"/>
      <c r="G723" s="5"/>
      <c r="H723" s="111">
        <v>7.3000000000000001E-3</v>
      </c>
      <c r="I723" s="111"/>
      <c r="J723" s="399">
        <v>31444</v>
      </c>
    </row>
    <row r="724" spans="1:10" ht="14.5" customHeight="1" x14ac:dyDescent="0.15">
      <c r="A724" s="116">
        <v>82</v>
      </c>
      <c r="B724" s="399">
        <v>31472</v>
      </c>
      <c r="C724" s="5"/>
      <c r="D724" s="5"/>
      <c r="E724" s="5"/>
      <c r="F724" s="5"/>
      <c r="G724" s="5"/>
      <c r="H724" s="111">
        <v>7.1000000000000004E-3</v>
      </c>
      <c r="I724" s="111"/>
      <c r="J724" s="399">
        <v>31472</v>
      </c>
    </row>
    <row r="725" spans="1:10" ht="14.5" customHeight="1" x14ac:dyDescent="0.15">
      <c r="A725" s="116">
        <v>82</v>
      </c>
      <c r="B725" s="399">
        <v>31503</v>
      </c>
      <c r="C725" s="5"/>
      <c r="D725" s="5"/>
      <c r="E725" s="5"/>
      <c r="F725" s="5"/>
      <c r="G725" s="5"/>
      <c r="H725" s="111">
        <v>6.3E-3</v>
      </c>
      <c r="I725" s="111"/>
      <c r="J725" s="399">
        <v>31503</v>
      </c>
    </row>
    <row r="726" spans="1:10" ht="14.5" customHeight="1" x14ac:dyDescent="0.15">
      <c r="A726" s="116">
        <v>82</v>
      </c>
      <c r="B726" s="399">
        <v>31533</v>
      </c>
      <c r="C726" s="5"/>
      <c r="D726" s="5"/>
      <c r="E726" s="5"/>
      <c r="F726" s="5"/>
      <c r="G726" s="5"/>
      <c r="H726" s="111">
        <v>6.1999999999999998E-3</v>
      </c>
      <c r="I726" s="111"/>
      <c r="J726" s="399">
        <v>31533</v>
      </c>
    </row>
    <row r="727" spans="1:10" ht="14.5" customHeight="1" x14ac:dyDescent="0.15">
      <c r="A727" s="116">
        <v>82</v>
      </c>
      <c r="B727" s="399">
        <v>31564</v>
      </c>
      <c r="C727" s="5"/>
      <c r="D727" s="5"/>
      <c r="E727" s="5"/>
      <c r="F727" s="5"/>
      <c r="G727" s="5"/>
      <c r="H727" s="111">
        <v>7.0000000000000001E-3</v>
      </c>
      <c r="I727" s="111"/>
      <c r="J727" s="399">
        <v>31564</v>
      </c>
    </row>
    <row r="728" spans="1:10" ht="14.5" customHeight="1" x14ac:dyDescent="0.15">
      <c r="A728" s="116">
        <v>82</v>
      </c>
      <c r="B728" s="399">
        <v>31594</v>
      </c>
      <c r="C728" s="5"/>
      <c r="D728" s="5"/>
      <c r="E728" s="5"/>
      <c r="F728" s="5"/>
      <c r="G728" s="5"/>
      <c r="H728" s="111">
        <v>6.6E-3</v>
      </c>
      <c r="I728" s="111"/>
      <c r="J728" s="399">
        <v>31594</v>
      </c>
    </row>
    <row r="729" spans="1:10" ht="14.5" customHeight="1" x14ac:dyDescent="0.15">
      <c r="A729" s="116">
        <v>82</v>
      </c>
      <c r="B729" s="399">
        <v>31625</v>
      </c>
      <c r="C729" s="5"/>
      <c r="D729" s="5"/>
      <c r="E729" s="5"/>
      <c r="F729" s="5"/>
      <c r="G729" s="5"/>
      <c r="H729" s="111">
        <v>6.3E-3</v>
      </c>
      <c r="I729" s="111"/>
      <c r="J729" s="399">
        <v>31625</v>
      </c>
    </row>
    <row r="730" spans="1:10" ht="14.5" customHeight="1" x14ac:dyDescent="0.15">
      <c r="A730" s="116">
        <v>82</v>
      </c>
      <c r="B730" s="399">
        <v>31656</v>
      </c>
      <c r="C730" s="5"/>
      <c r="D730" s="5"/>
      <c r="E730" s="5"/>
      <c r="F730" s="5"/>
      <c r="G730" s="5"/>
      <c r="H730" s="111">
        <v>6.4999999999999997E-3</v>
      </c>
      <c r="I730" s="111"/>
      <c r="J730" s="399">
        <v>31656</v>
      </c>
    </row>
    <row r="731" spans="1:10" ht="14.5" customHeight="1" x14ac:dyDescent="0.15">
      <c r="A731" s="116">
        <v>82</v>
      </c>
      <c r="B731" s="399">
        <v>31686</v>
      </c>
      <c r="C731" s="5"/>
      <c r="D731" s="5"/>
      <c r="E731" s="5"/>
      <c r="F731" s="5"/>
      <c r="G731" s="5"/>
      <c r="H731" s="111">
        <v>6.8999999999999999E-3</v>
      </c>
      <c r="I731" s="111"/>
      <c r="J731" s="399">
        <v>31686</v>
      </c>
    </row>
    <row r="732" spans="1:10" ht="14.5" customHeight="1" x14ac:dyDescent="0.15">
      <c r="A732" s="116">
        <v>82</v>
      </c>
      <c r="B732" s="399">
        <v>31717</v>
      </c>
      <c r="C732" s="5"/>
      <c r="D732" s="5"/>
      <c r="E732" s="5"/>
      <c r="F732" s="5"/>
      <c r="G732" s="5"/>
      <c r="H732" s="111">
        <v>5.8999999999999999E-3</v>
      </c>
      <c r="I732" s="111"/>
      <c r="J732" s="399">
        <v>31717</v>
      </c>
    </row>
    <row r="733" spans="1:10" ht="14.5" customHeight="1" x14ac:dyDescent="0.15">
      <c r="A733" s="116">
        <v>82</v>
      </c>
      <c r="B733" s="399">
        <v>31747</v>
      </c>
      <c r="C733" s="5"/>
      <c r="D733" s="5"/>
      <c r="E733" s="5"/>
      <c r="F733" s="5"/>
      <c r="G733" s="5"/>
      <c r="H733" s="111">
        <v>7.0000000000000001E-3</v>
      </c>
      <c r="I733" s="111"/>
      <c r="J733" s="399">
        <v>31747</v>
      </c>
    </row>
    <row r="734" spans="1:10" ht="14.5" customHeight="1" x14ac:dyDescent="0.15">
      <c r="A734" s="116">
        <v>82</v>
      </c>
      <c r="B734" s="399">
        <v>31778</v>
      </c>
      <c r="C734" s="5"/>
      <c r="D734" s="5"/>
      <c r="E734" s="5"/>
      <c r="F734" s="5"/>
      <c r="G734" s="5"/>
      <c r="H734" s="111">
        <v>6.4000000000000003E-3</v>
      </c>
      <c r="I734" s="111"/>
      <c r="J734" s="399">
        <v>31778</v>
      </c>
    </row>
    <row r="735" spans="1:10" ht="14.5" customHeight="1" x14ac:dyDescent="0.15">
      <c r="A735" s="116">
        <v>82</v>
      </c>
      <c r="B735" s="399">
        <v>31809</v>
      </c>
      <c r="C735" s="5"/>
      <c r="D735" s="5"/>
      <c r="E735" s="5"/>
      <c r="F735" s="5"/>
      <c r="G735" s="5"/>
      <c r="H735" s="111">
        <v>5.8999999999999999E-3</v>
      </c>
      <c r="I735" s="111"/>
      <c r="J735" s="399">
        <v>31809</v>
      </c>
    </row>
    <row r="736" spans="1:10" ht="14.5" customHeight="1" x14ac:dyDescent="0.15">
      <c r="A736" s="116">
        <v>82</v>
      </c>
      <c r="B736" s="399">
        <v>31837</v>
      </c>
      <c r="C736" s="5"/>
      <c r="D736" s="5"/>
      <c r="E736" s="5"/>
      <c r="F736" s="5"/>
      <c r="G736" s="5"/>
      <c r="H736" s="111">
        <v>6.6E-3</v>
      </c>
      <c r="I736" s="111"/>
      <c r="J736" s="399">
        <v>31837</v>
      </c>
    </row>
    <row r="737" spans="1:10" ht="14.5" customHeight="1" x14ac:dyDescent="0.15">
      <c r="A737" s="116">
        <v>82</v>
      </c>
      <c r="B737" s="399">
        <v>31868</v>
      </c>
      <c r="C737" s="5"/>
      <c r="D737" s="5"/>
      <c r="E737" s="5"/>
      <c r="F737" s="5"/>
      <c r="G737" s="5"/>
      <c r="H737" s="111">
        <v>6.4999999999999997E-3</v>
      </c>
      <c r="I737" s="111"/>
      <c r="J737" s="399">
        <v>31868</v>
      </c>
    </row>
    <row r="738" spans="1:10" ht="14.5" customHeight="1" x14ac:dyDescent="0.15">
      <c r="A738" s="116">
        <v>82</v>
      </c>
      <c r="B738" s="399">
        <v>31898</v>
      </c>
      <c r="C738" s="5"/>
      <c r="D738" s="5"/>
      <c r="E738" s="5"/>
      <c r="F738" s="5"/>
      <c r="G738" s="5"/>
      <c r="H738" s="111">
        <v>6.6E-3</v>
      </c>
      <c r="I738" s="111"/>
      <c r="J738" s="399">
        <v>31898</v>
      </c>
    </row>
    <row r="739" spans="1:10" ht="14.5" customHeight="1" x14ac:dyDescent="0.15">
      <c r="A739" s="116">
        <v>82</v>
      </c>
      <c r="B739" s="399">
        <v>31929</v>
      </c>
      <c r="C739" s="5"/>
      <c r="D739" s="5"/>
      <c r="E739" s="5"/>
      <c r="F739" s="5"/>
      <c r="G739" s="5"/>
      <c r="H739" s="111">
        <v>7.4999999999999997E-3</v>
      </c>
      <c r="I739" s="111"/>
      <c r="J739" s="399">
        <v>31929</v>
      </c>
    </row>
    <row r="740" spans="1:10" ht="14.5" customHeight="1" x14ac:dyDescent="0.15">
      <c r="A740" s="116">
        <v>82</v>
      </c>
      <c r="B740" s="399">
        <v>31959</v>
      </c>
      <c r="C740" s="5"/>
      <c r="D740" s="5"/>
      <c r="E740" s="5"/>
      <c r="F740" s="5"/>
      <c r="G740" s="5"/>
      <c r="H740" s="111">
        <v>7.3000000000000001E-3</v>
      </c>
      <c r="I740" s="111"/>
      <c r="J740" s="399">
        <v>31959</v>
      </c>
    </row>
    <row r="741" spans="1:10" ht="14.5" customHeight="1" x14ac:dyDescent="0.15">
      <c r="A741" s="116">
        <v>82</v>
      </c>
      <c r="B741" s="399">
        <v>31990</v>
      </c>
      <c r="C741" s="5"/>
      <c r="D741" s="5"/>
      <c r="E741" s="5"/>
      <c r="F741" s="5"/>
      <c r="G741" s="5"/>
      <c r="H741" s="111">
        <v>7.4999999999999997E-3</v>
      </c>
      <c r="I741" s="111"/>
      <c r="J741" s="399">
        <v>31990</v>
      </c>
    </row>
    <row r="742" spans="1:10" ht="14.5" customHeight="1" x14ac:dyDescent="0.15">
      <c r="A742" s="116">
        <v>82</v>
      </c>
      <c r="B742" s="399">
        <v>32021</v>
      </c>
      <c r="C742" s="5"/>
      <c r="D742" s="5"/>
      <c r="E742" s="5"/>
      <c r="F742" s="5"/>
      <c r="G742" s="5"/>
      <c r="H742" s="111">
        <v>7.4999999999999997E-3</v>
      </c>
      <c r="I742" s="111"/>
      <c r="J742" s="399">
        <v>32021</v>
      </c>
    </row>
    <row r="743" spans="1:10" ht="14.5" customHeight="1" x14ac:dyDescent="0.15">
      <c r="A743" s="116">
        <v>82</v>
      </c>
      <c r="B743" s="399">
        <v>32051</v>
      </c>
      <c r="C743" s="5"/>
      <c r="D743" s="5"/>
      <c r="E743" s="5"/>
      <c r="F743" s="5"/>
      <c r="G743" s="5"/>
      <c r="H743" s="111">
        <v>7.9000000000000008E-3</v>
      </c>
      <c r="I743" s="111"/>
      <c r="J743" s="399">
        <v>32051</v>
      </c>
    </row>
    <row r="744" spans="1:10" ht="14.5" customHeight="1" x14ac:dyDescent="0.15">
      <c r="A744" s="116">
        <v>82</v>
      </c>
      <c r="B744" s="399">
        <v>32082</v>
      </c>
      <c r="C744" s="5"/>
      <c r="D744" s="5"/>
      <c r="E744" s="5"/>
      <c r="F744" s="5"/>
      <c r="G744" s="5"/>
      <c r="H744" s="111">
        <v>7.4999999999999997E-3</v>
      </c>
      <c r="I744" s="111"/>
      <c r="J744" s="399">
        <v>32082</v>
      </c>
    </row>
    <row r="745" spans="1:10" ht="14.5" customHeight="1" x14ac:dyDescent="0.15">
      <c r="A745" s="116">
        <v>82</v>
      </c>
      <c r="B745" s="399">
        <v>32112</v>
      </c>
      <c r="C745" s="5"/>
      <c r="D745" s="5"/>
      <c r="E745" s="5"/>
      <c r="F745" s="5"/>
      <c r="G745" s="5"/>
      <c r="H745" s="111">
        <v>7.7999999999999996E-3</v>
      </c>
      <c r="I745" s="111"/>
      <c r="J745" s="399">
        <v>32112</v>
      </c>
    </row>
    <row r="746" spans="1:10" ht="14.5" customHeight="1" x14ac:dyDescent="0.15">
      <c r="A746" s="116">
        <v>82</v>
      </c>
      <c r="B746" s="399">
        <v>32143</v>
      </c>
      <c r="C746" s="5"/>
      <c r="D746" s="5"/>
      <c r="E746" s="5"/>
      <c r="F746" s="5"/>
      <c r="G746" s="5"/>
      <c r="H746" s="111">
        <v>7.1999999999999998E-3</v>
      </c>
      <c r="I746" s="111"/>
      <c r="J746" s="399">
        <v>32143</v>
      </c>
    </row>
    <row r="747" spans="1:10" ht="14.5" customHeight="1" x14ac:dyDescent="0.15">
      <c r="A747" s="116">
        <v>82</v>
      </c>
      <c r="B747" s="399">
        <v>32174</v>
      </c>
      <c r="C747" s="5"/>
      <c r="D747" s="5"/>
      <c r="E747" s="5"/>
      <c r="F747" s="5"/>
      <c r="G747" s="5"/>
      <c r="H747" s="111">
        <v>7.1000000000000004E-3</v>
      </c>
      <c r="I747" s="111"/>
      <c r="J747" s="399">
        <v>32174</v>
      </c>
    </row>
    <row r="748" spans="1:10" ht="14.5" customHeight="1" x14ac:dyDescent="0.15">
      <c r="A748" s="116">
        <v>82</v>
      </c>
      <c r="B748" s="399">
        <v>32203</v>
      </c>
      <c r="C748" s="5"/>
      <c r="D748" s="5"/>
      <c r="E748" s="5"/>
      <c r="F748" s="5"/>
      <c r="G748" s="5"/>
      <c r="H748" s="111">
        <v>7.1999999999999998E-3</v>
      </c>
      <c r="I748" s="111"/>
      <c r="J748" s="399">
        <v>32203</v>
      </c>
    </row>
    <row r="749" spans="1:10" ht="14.5" customHeight="1" x14ac:dyDescent="0.15">
      <c r="A749" s="116">
        <v>82</v>
      </c>
      <c r="B749" s="399">
        <v>32234</v>
      </c>
      <c r="C749" s="5"/>
      <c r="D749" s="5"/>
      <c r="E749" s="5"/>
      <c r="F749" s="5"/>
      <c r="G749" s="5"/>
      <c r="H749" s="111">
        <v>7.0000000000000001E-3</v>
      </c>
      <c r="I749" s="111"/>
      <c r="J749" s="399">
        <v>32234</v>
      </c>
    </row>
    <row r="750" spans="1:10" ht="14.5" customHeight="1" x14ac:dyDescent="0.15">
      <c r="A750" s="116">
        <v>82</v>
      </c>
      <c r="B750" s="399">
        <v>32264</v>
      </c>
      <c r="C750" s="5"/>
      <c r="D750" s="5"/>
      <c r="E750" s="5"/>
      <c r="F750" s="5"/>
      <c r="G750" s="5"/>
      <c r="H750" s="111">
        <v>7.7999999999999996E-3</v>
      </c>
      <c r="I750" s="111"/>
      <c r="J750" s="399">
        <v>32264</v>
      </c>
    </row>
    <row r="751" spans="1:10" ht="14.5" customHeight="1" x14ac:dyDescent="0.15">
      <c r="A751" s="116">
        <v>82</v>
      </c>
      <c r="B751" s="399">
        <v>32295</v>
      </c>
      <c r="C751" s="5"/>
      <c r="D751" s="5"/>
      <c r="E751" s="5"/>
      <c r="F751" s="5"/>
      <c r="G751" s="5"/>
      <c r="H751" s="111">
        <v>7.6E-3</v>
      </c>
      <c r="I751" s="111"/>
      <c r="J751" s="399">
        <v>32295</v>
      </c>
    </row>
    <row r="752" spans="1:10" ht="14.5" customHeight="1" x14ac:dyDescent="0.15">
      <c r="A752" s="116">
        <v>82</v>
      </c>
      <c r="B752" s="399">
        <v>32325</v>
      </c>
      <c r="C752" s="5"/>
      <c r="D752" s="5"/>
      <c r="E752" s="5"/>
      <c r="F752" s="5"/>
      <c r="G752" s="5"/>
      <c r="H752" s="111">
        <v>7.1000000000000004E-3</v>
      </c>
      <c r="I752" s="111"/>
      <c r="J752" s="399">
        <v>32325</v>
      </c>
    </row>
    <row r="753" spans="1:10" ht="14.5" customHeight="1" x14ac:dyDescent="0.15">
      <c r="A753" s="116">
        <v>82</v>
      </c>
      <c r="B753" s="399">
        <v>32356</v>
      </c>
      <c r="C753" s="5"/>
      <c r="D753" s="5"/>
      <c r="E753" s="5"/>
      <c r="F753" s="5"/>
      <c r="G753" s="5"/>
      <c r="H753" s="111">
        <v>8.3000000000000001E-3</v>
      </c>
      <c r="I753" s="111"/>
      <c r="J753" s="399">
        <v>32356</v>
      </c>
    </row>
    <row r="754" spans="1:10" ht="14.5" customHeight="1" x14ac:dyDescent="0.15">
      <c r="A754" s="116">
        <v>82</v>
      </c>
      <c r="B754" s="399">
        <v>32387</v>
      </c>
      <c r="C754" s="5"/>
      <c r="D754" s="5"/>
      <c r="E754" s="5"/>
      <c r="F754" s="5"/>
      <c r="G754" s="5"/>
      <c r="H754" s="111">
        <v>7.6E-3</v>
      </c>
      <c r="I754" s="111"/>
      <c r="J754" s="399">
        <v>32387</v>
      </c>
    </row>
    <row r="755" spans="1:10" ht="14.5" customHeight="1" x14ac:dyDescent="0.15">
      <c r="A755" s="116">
        <v>82</v>
      </c>
      <c r="B755" s="399">
        <v>32417</v>
      </c>
      <c r="C755" s="5"/>
      <c r="D755" s="5"/>
      <c r="E755" s="5"/>
      <c r="F755" s="5"/>
      <c r="G755" s="5"/>
      <c r="H755" s="111">
        <v>7.6E-3</v>
      </c>
      <c r="I755" s="111"/>
      <c r="J755" s="399">
        <v>32417</v>
      </c>
    </row>
    <row r="756" spans="1:10" ht="14.5" customHeight="1" x14ac:dyDescent="0.15">
      <c r="A756" s="116">
        <v>82</v>
      </c>
      <c r="B756" s="399">
        <v>32448</v>
      </c>
      <c r="C756" s="5"/>
      <c r="D756" s="5"/>
      <c r="E756" s="5"/>
      <c r="F756" s="5"/>
      <c r="G756" s="5"/>
      <c r="H756" s="111">
        <v>7.0000000000000001E-3</v>
      </c>
      <c r="I756" s="111"/>
      <c r="J756" s="399">
        <v>32448</v>
      </c>
    </row>
    <row r="757" spans="1:10" ht="14.5" customHeight="1" x14ac:dyDescent="0.15">
      <c r="A757" s="116">
        <v>82</v>
      </c>
      <c r="B757" s="399">
        <v>32478</v>
      </c>
      <c r="C757" s="5"/>
      <c r="D757" s="5"/>
      <c r="E757" s="5"/>
      <c r="F757" s="5"/>
      <c r="G757" s="5"/>
      <c r="H757" s="111">
        <v>7.4999999999999997E-3</v>
      </c>
      <c r="I757" s="111"/>
      <c r="J757" s="399">
        <v>32478</v>
      </c>
    </row>
    <row r="758" spans="1:10" ht="14.5" customHeight="1" x14ac:dyDescent="0.15">
      <c r="A758" s="116">
        <v>82</v>
      </c>
      <c r="B758" s="399">
        <v>32509</v>
      </c>
      <c r="C758" s="5"/>
      <c r="D758" s="5"/>
      <c r="E758" s="5"/>
      <c r="F758" s="5"/>
      <c r="G758" s="5"/>
      <c r="H758" s="111">
        <v>8.0000000000000002E-3</v>
      </c>
      <c r="I758" s="111"/>
      <c r="J758" s="399">
        <v>32509</v>
      </c>
    </row>
    <row r="759" spans="1:10" ht="14.5" customHeight="1" x14ac:dyDescent="0.15">
      <c r="A759" s="116">
        <v>82</v>
      </c>
      <c r="B759" s="399">
        <v>32540</v>
      </c>
      <c r="C759" s="5"/>
      <c r="D759" s="5"/>
      <c r="E759" s="5"/>
      <c r="F759" s="5"/>
      <c r="G759" s="5"/>
      <c r="H759" s="111">
        <v>6.8999999999999999E-3</v>
      </c>
      <c r="I759" s="111"/>
      <c r="J759" s="399">
        <v>32540</v>
      </c>
    </row>
    <row r="760" spans="1:10" ht="14.5" customHeight="1" x14ac:dyDescent="0.15">
      <c r="A760" s="116">
        <v>82</v>
      </c>
      <c r="B760" s="399">
        <v>32568</v>
      </c>
      <c r="C760" s="5"/>
      <c r="D760" s="5"/>
      <c r="E760" s="5"/>
      <c r="F760" s="5"/>
      <c r="G760" s="5"/>
      <c r="H760" s="111">
        <v>7.9000000000000008E-3</v>
      </c>
      <c r="I760" s="111"/>
      <c r="J760" s="399">
        <v>32568</v>
      </c>
    </row>
    <row r="761" spans="1:10" ht="14.5" customHeight="1" x14ac:dyDescent="0.15">
      <c r="A761" s="116">
        <v>82</v>
      </c>
      <c r="B761" s="399">
        <v>32599</v>
      </c>
      <c r="C761" s="5"/>
      <c r="D761" s="5"/>
      <c r="E761" s="5"/>
      <c r="F761" s="5"/>
      <c r="G761" s="5"/>
      <c r="H761" s="111">
        <v>7.0000000000000001E-3</v>
      </c>
      <c r="I761" s="111"/>
      <c r="J761" s="399">
        <v>32599</v>
      </c>
    </row>
    <row r="762" spans="1:10" ht="14.5" customHeight="1" x14ac:dyDescent="0.15">
      <c r="A762" s="116">
        <v>82</v>
      </c>
      <c r="B762" s="399">
        <v>32629</v>
      </c>
      <c r="C762" s="5"/>
      <c r="D762" s="5"/>
      <c r="E762" s="5"/>
      <c r="F762" s="5"/>
      <c r="G762" s="5"/>
      <c r="H762" s="111">
        <v>8.0000000000000002E-3</v>
      </c>
      <c r="I762" s="111"/>
      <c r="J762" s="399">
        <v>32629</v>
      </c>
    </row>
    <row r="763" spans="1:10" ht="14.5" customHeight="1" x14ac:dyDescent="0.15">
      <c r="A763" s="116">
        <v>82</v>
      </c>
      <c r="B763" s="399">
        <v>32660</v>
      </c>
      <c r="C763" s="5"/>
      <c r="D763" s="5"/>
      <c r="E763" s="5"/>
      <c r="F763" s="5"/>
      <c r="G763" s="5"/>
      <c r="H763" s="111">
        <v>7.0000000000000001E-3</v>
      </c>
      <c r="I763" s="111"/>
      <c r="J763" s="399">
        <v>32660</v>
      </c>
    </row>
    <row r="764" spans="1:10" ht="14.5" customHeight="1" x14ac:dyDescent="0.15">
      <c r="A764" s="116">
        <v>82</v>
      </c>
      <c r="B764" s="399">
        <v>32690</v>
      </c>
      <c r="C764" s="5"/>
      <c r="D764" s="5"/>
      <c r="E764" s="5"/>
      <c r="F764" s="5"/>
      <c r="G764" s="5"/>
      <c r="H764" s="111">
        <v>6.7999999999999996E-3</v>
      </c>
      <c r="I764" s="111"/>
      <c r="J764" s="399">
        <v>32690</v>
      </c>
    </row>
    <row r="765" spans="1:10" ht="14.5" customHeight="1" x14ac:dyDescent="0.15">
      <c r="A765" s="116">
        <v>82</v>
      </c>
      <c r="B765" s="399">
        <v>32721</v>
      </c>
      <c r="C765" s="5"/>
      <c r="D765" s="5"/>
      <c r="E765" s="5"/>
      <c r="F765" s="5"/>
      <c r="G765" s="5"/>
      <c r="H765" s="111">
        <v>6.6E-3</v>
      </c>
      <c r="I765" s="111"/>
      <c r="J765" s="399">
        <v>32721</v>
      </c>
    </row>
    <row r="766" spans="1:10" ht="14.5" customHeight="1" x14ac:dyDescent="0.15">
      <c r="A766" s="116">
        <v>82</v>
      </c>
      <c r="B766" s="399">
        <v>32752</v>
      </c>
      <c r="C766" s="5"/>
      <c r="D766" s="5"/>
      <c r="E766" s="5"/>
      <c r="F766" s="5"/>
      <c r="G766" s="5"/>
      <c r="H766" s="111">
        <v>6.4999999999999997E-3</v>
      </c>
      <c r="I766" s="111"/>
      <c r="J766" s="399">
        <v>32752</v>
      </c>
    </row>
    <row r="767" spans="1:10" ht="14.5" customHeight="1" x14ac:dyDescent="0.15">
      <c r="A767" s="116">
        <v>82</v>
      </c>
      <c r="B767" s="399">
        <v>32782</v>
      </c>
      <c r="C767" s="5"/>
      <c r="D767" s="5"/>
      <c r="E767" s="5"/>
      <c r="F767" s="5"/>
      <c r="G767" s="5"/>
      <c r="H767" s="111">
        <v>7.1999999999999998E-3</v>
      </c>
      <c r="I767" s="111"/>
      <c r="J767" s="399">
        <v>32782</v>
      </c>
    </row>
    <row r="768" spans="1:10" ht="14.5" customHeight="1" x14ac:dyDescent="0.15">
      <c r="A768" s="116">
        <v>82</v>
      </c>
      <c r="B768" s="399">
        <v>32813</v>
      </c>
      <c r="C768" s="5"/>
      <c r="D768" s="5"/>
      <c r="E768" s="5"/>
      <c r="F768" s="5"/>
      <c r="G768" s="5"/>
      <c r="H768" s="111">
        <v>6.4000000000000003E-3</v>
      </c>
      <c r="I768" s="111"/>
      <c r="J768" s="399">
        <v>32813</v>
      </c>
    </row>
    <row r="769" spans="1:10" ht="14.5" customHeight="1" x14ac:dyDescent="0.15">
      <c r="A769" s="116">
        <v>82</v>
      </c>
      <c r="B769" s="399">
        <v>32843</v>
      </c>
      <c r="C769" s="5"/>
      <c r="D769" s="5"/>
      <c r="E769" s="5"/>
      <c r="F769" s="5"/>
      <c r="G769" s="5"/>
      <c r="H769" s="111">
        <v>6.4000000000000003E-3</v>
      </c>
      <c r="I769" s="111"/>
      <c r="J769" s="399">
        <v>32843</v>
      </c>
    </row>
    <row r="770" spans="1:10" ht="14.5" customHeight="1" x14ac:dyDescent="0.15">
      <c r="A770" s="116">
        <v>82</v>
      </c>
      <c r="B770" s="399">
        <v>32874</v>
      </c>
      <c r="C770" s="5"/>
      <c r="D770" s="5"/>
      <c r="E770" s="5"/>
      <c r="F770" s="5"/>
      <c r="G770" s="5"/>
      <c r="H770" s="111">
        <v>7.3000000000000001E-3</v>
      </c>
      <c r="I770" s="111"/>
      <c r="J770" s="399">
        <v>32874</v>
      </c>
    </row>
    <row r="771" spans="1:10" ht="14.5" customHeight="1" x14ac:dyDescent="0.15">
      <c r="A771" s="116">
        <v>82</v>
      </c>
      <c r="B771" s="399">
        <v>32905</v>
      </c>
      <c r="C771" s="5"/>
      <c r="D771" s="5"/>
      <c r="E771" s="5"/>
      <c r="F771" s="5"/>
      <c r="G771" s="5"/>
      <c r="H771" s="111">
        <v>6.6E-3</v>
      </c>
      <c r="I771" s="111"/>
      <c r="J771" s="399">
        <v>32905</v>
      </c>
    </row>
    <row r="772" spans="1:10" ht="14.5" customHeight="1" x14ac:dyDescent="0.15">
      <c r="A772" s="116">
        <v>82</v>
      </c>
      <c r="B772" s="399">
        <v>32933</v>
      </c>
      <c r="C772" s="5"/>
      <c r="D772" s="5"/>
      <c r="E772" s="5"/>
      <c r="F772" s="5"/>
      <c r="G772" s="5"/>
      <c r="H772" s="111">
        <v>7.1000000000000004E-3</v>
      </c>
      <c r="I772" s="111"/>
      <c r="J772" s="399">
        <v>32933</v>
      </c>
    </row>
    <row r="773" spans="1:10" ht="14.5" customHeight="1" x14ac:dyDescent="0.15">
      <c r="A773" s="116">
        <v>82</v>
      </c>
      <c r="B773" s="399">
        <v>32964</v>
      </c>
      <c r="C773" s="5"/>
      <c r="D773" s="5"/>
      <c r="E773" s="5"/>
      <c r="F773" s="5"/>
      <c r="G773" s="5"/>
      <c r="H773" s="111">
        <v>7.4999999999999997E-3</v>
      </c>
      <c r="I773" s="111"/>
      <c r="J773" s="399">
        <v>32964</v>
      </c>
    </row>
    <row r="774" spans="1:10" ht="14.5" customHeight="1" x14ac:dyDescent="0.15">
      <c r="A774" s="116">
        <v>82</v>
      </c>
      <c r="B774" s="399">
        <v>32994</v>
      </c>
      <c r="C774" s="5"/>
      <c r="D774" s="5"/>
      <c r="E774" s="5"/>
      <c r="F774" s="5"/>
      <c r="G774" s="5"/>
      <c r="H774" s="111">
        <v>7.4999999999999997E-3</v>
      </c>
      <c r="I774" s="111"/>
      <c r="J774" s="399">
        <v>32994</v>
      </c>
    </row>
    <row r="775" spans="1:10" ht="14.5" customHeight="1" x14ac:dyDescent="0.15">
      <c r="A775" s="116">
        <v>82</v>
      </c>
      <c r="B775" s="399">
        <v>33025</v>
      </c>
      <c r="C775" s="5"/>
      <c r="D775" s="5"/>
      <c r="E775" s="5"/>
      <c r="F775" s="5"/>
      <c r="G775" s="5"/>
      <c r="H775" s="111">
        <v>6.7999999999999996E-3</v>
      </c>
      <c r="I775" s="111"/>
      <c r="J775" s="399">
        <v>33025</v>
      </c>
    </row>
    <row r="776" spans="1:10" ht="14.5" customHeight="1" x14ac:dyDescent="0.15">
      <c r="A776" s="116">
        <v>82</v>
      </c>
      <c r="B776" s="399">
        <v>33055</v>
      </c>
      <c r="C776" s="5"/>
      <c r="D776" s="5"/>
      <c r="E776" s="5"/>
      <c r="F776" s="5"/>
      <c r="G776" s="5"/>
      <c r="H776" s="111">
        <v>7.4000000000000003E-3</v>
      </c>
      <c r="I776" s="111"/>
      <c r="J776" s="399">
        <v>33055</v>
      </c>
    </row>
    <row r="777" spans="1:10" ht="14.5" customHeight="1" x14ac:dyDescent="0.15">
      <c r="A777" s="116">
        <v>82</v>
      </c>
      <c r="B777" s="399">
        <v>33086</v>
      </c>
      <c r="C777" s="5"/>
      <c r="D777" s="5"/>
      <c r="E777" s="5"/>
      <c r="F777" s="5"/>
      <c r="G777" s="5"/>
      <c r="H777" s="111">
        <v>7.1000000000000004E-3</v>
      </c>
      <c r="I777" s="111"/>
      <c r="J777" s="399">
        <v>33086</v>
      </c>
    </row>
    <row r="778" spans="1:10" ht="14.5" customHeight="1" x14ac:dyDescent="0.15">
      <c r="A778" s="116">
        <v>82</v>
      </c>
      <c r="B778" s="399">
        <v>33117</v>
      </c>
      <c r="C778" s="5"/>
      <c r="D778" s="5"/>
      <c r="E778" s="5"/>
      <c r="F778" s="5"/>
      <c r="G778" s="5"/>
      <c r="H778" s="111">
        <v>6.8999999999999999E-3</v>
      </c>
      <c r="I778" s="111"/>
      <c r="J778" s="399">
        <v>33117</v>
      </c>
    </row>
    <row r="779" spans="1:10" ht="14.5" customHeight="1" x14ac:dyDescent="0.15">
      <c r="A779" s="116">
        <v>82</v>
      </c>
      <c r="B779" s="399">
        <v>33147</v>
      </c>
      <c r="C779" s="5"/>
      <c r="D779" s="5"/>
      <c r="E779" s="5"/>
      <c r="F779" s="5"/>
      <c r="G779" s="5"/>
      <c r="H779" s="111">
        <v>8.0999999999999996E-3</v>
      </c>
      <c r="I779" s="111"/>
      <c r="J779" s="399">
        <v>33147</v>
      </c>
    </row>
    <row r="780" spans="1:10" ht="14.5" customHeight="1" x14ac:dyDescent="0.15">
      <c r="A780" s="116">
        <v>82</v>
      </c>
      <c r="B780" s="399">
        <v>33178</v>
      </c>
      <c r="C780" s="5"/>
      <c r="D780" s="5"/>
      <c r="E780" s="5"/>
      <c r="F780" s="5"/>
      <c r="G780" s="5"/>
      <c r="H780" s="111">
        <v>7.1000000000000004E-3</v>
      </c>
      <c r="I780" s="111"/>
      <c r="J780" s="399">
        <v>33178</v>
      </c>
    </row>
    <row r="781" spans="1:10" ht="14.5" customHeight="1" x14ac:dyDescent="0.15">
      <c r="A781" s="116">
        <v>82</v>
      </c>
      <c r="B781" s="399">
        <v>33208</v>
      </c>
      <c r="C781" s="5"/>
      <c r="D781" s="5"/>
      <c r="E781" s="5"/>
      <c r="F781" s="5"/>
      <c r="G781" s="5"/>
      <c r="H781" s="111">
        <v>7.1999999999999998E-3</v>
      </c>
      <c r="I781" s="111"/>
      <c r="J781" s="399">
        <v>33208</v>
      </c>
    </row>
    <row r="782" spans="1:10" ht="14.5" customHeight="1" x14ac:dyDescent="0.15">
      <c r="A782" s="116">
        <v>82</v>
      </c>
      <c r="B782" s="399">
        <v>33239</v>
      </c>
      <c r="C782" s="5"/>
      <c r="D782" s="5"/>
      <c r="E782" s="5"/>
      <c r="F782" s="5"/>
      <c r="G782" s="5"/>
      <c r="H782" s="111">
        <v>7.1000000000000004E-3</v>
      </c>
      <c r="I782" s="111"/>
      <c r="J782" s="399">
        <v>33239</v>
      </c>
    </row>
    <row r="783" spans="1:10" ht="14.5" customHeight="1" x14ac:dyDescent="0.15">
      <c r="A783" s="116">
        <v>82</v>
      </c>
      <c r="B783" s="399">
        <v>33270</v>
      </c>
      <c r="C783" s="5"/>
      <c r="D783" s="5"/>
      <c r="E783" s="5"/>
      <c r="F783" s="5"/>
      <c r="G783" s="5"/>
      <c r="H783" s="111">
        <v>6.4000000000000003E-3</v>
      </c>
      <c r="I783" s="111"/>
      <c r="J783" s="399">
        <v>33270</v>
      </c>
    </row>
    <row r="784" spans="1:10" ht="14.5" customHeight="1" x14ac:dyDescent="0.15">
      <c r="A784" s="116">
        <v>82</v>
      </c>
      <c r="B784" s="399">
        <v>33298</v>
      </c>
      <c r="C784" s="5"/>
      <c r="D784" s="5"/>
      <c r="E784" s="5"/>
      <c r="F784" s="5"/>
      <c r="G784" s="5"/>
      <c r="H784" s="111">
        <v>6.4000000000000003E-3</v>
      </c>
      <c r="I784" s="111"/>
      <c r="J784" s="399">
        <v>33298</v>
      </c>
    </row>
    <row r="785" spans="1:10" ht="14.5" customHeight="1" x14ac:dyDescent="0.15">
      <c r="A785" s="116">
        <v>82</v>
      </c>
      <c r="B785" s="399">
        <v>33329</v>
      </c>
      <c r="C785" s="5"/>
      <c r="D785" s="5"/>
      <c r="E785" s="5"/>
      <c r="F785" s="5"/>
      <c r="G785" s="5"/>
      <c r="H785" s="111">
        <v>7.6E-3</v>
      </c>
      <c r="I785" s="111"/>
      <c r="J785" s="399">
        <v>33329</v>
      </c>
    </row>
    <row r="786" spans="1:10" ht="14.5" customHeight="1" x14ac:dyDescent="0.15">
      <c r="A786" s="116">
        <v>82</v>
      </c>
      <c r="B786" s="399">
        <v>33359</v>
      </c>
      <c r="C786" s="5"/>
      <c r="D786" s="5"/>
      <c r="E786" s="5"/>
      <c r="F786" s="5"/>
      <c r="G786" s="5"/>
      <c r="H786" s="111">
        <v>6.7999999999999996E-3</v>
      </c>
      <c r="I786" s="111"/>
      <c r="J786" s="399">
        <v>33359</v>
      </c>
    </row>
    <row r="787" spans="1:10" ht="14.5" customHeight="1" x14ac:dyDescent="0.15">
      <c r="A787" s="116">
        <v>82</v>
      </c>
      <c r="B787" s="399">
        <v>33390</v>
      </c>
      <c r="C787" s="5"/>
      <c r="D787" s="5"/>
      <c r="E787" s="5"/>
      <c r="F787" s="5"/>
      <c r="G787" s="5"/>
      <c r="H787" s="111">
        <v>6.3E-3</v>
      </c>
      <c r="I787" s="111"/>
      <c r="J787" s="399">
        <v>33390</v>
      </c>
    </row>
    <row r="788" spans="1:10" ht="14.5" customHeight="1" x14ac:dyDescent="0.15">
      <c r="A788" s="116">
        <v>82</v>
      </c>
      <c r="B788" s="399">
        <v>33420</v>
      </c>
      <c r="C788" s="5"/>
      <c r="D788" s="5"/>
      <c r="E788" s="5"/>
      <c r="F788" s="5"/>
      <c r="G788" s="5"/>
      <c r="H788" s="111">
        <v>7.6E-3</v>
      </c>
      <c r="I788" s="111"/>
      <c r="J788" s="399">
        <v>33420</v>
      </c>
    </row>
    <row r="789" spans="1:10" ht="14.5" customHeight="1" x14ac:dyDescent="0.15">
      <c r="A789" s="116">
        <v>82</v>
      </c>
      <c r="B789" s="399">
        <v>33451</v>
      </c>
      <c r="C789" s="5"/>
      <c r="D789" s="5"/>
      <c r="E789" s="5"/>
      <c r="F789" s="5"/>
      <c r="G789" s="5"/>
      <c r="H789" s="111">
        <v>6.7999999999999996E-3</v>
      </c>
      <c r="I789" s="111"/>
      <c r="J789" s="399">
        <v>33451</v>
      </c>
    </row>
    <row r="790" spans="1:10" ht="14.5" customHeight="1" x14ac:dyDescent="0.15">
      <c r="A790" s="116">
        <v>82</v>
      </c>
      <c r="B790" s="399">
        <v>33482</v>
      </c>
      <c r="C790" s="5"/>
      <c r="D790" s="5"/>
      <c r="E790" s="5"/>
      <c r="F790" s="5"/>
      <c r="G790" s="5"/>
      <c r="H790" s="111">
        <v>6.7999999999999996E-3</v>
      </c>
      <c r="I790" s="111"/>
      <c r="J790" s="399">
        <v>33482</v>
      </c>
    </row>
    <row r="791" spans="1:10" ht="14.5" customHeight="1" x14ac:dyDescent="0.15">
      <c r="A791" s="116">
        <v>82</v>
      </c>
      <c r="B791" s="399">
        <v>33512</v>
      </c>
      <c r="C791" s="5"/>
      <c r="D791" s="5"/>
      <c r="E791" s="5"/>
      <c r="F791" s="5"/>
      <c r="G791" s="5"/>
      <c r="H791" s="111">
        <v>6.4999999999999997E-3</v>
      </c>
      <c r="I791" s="111"/>
      <c r="J791" s="399">
        <v>33512</v>
      </c>
    </row>
    <row r="792" spans="1:10" ht="14.5" customHeight="1" x14ac:dyDescent="0.15">
      <c r="A792" s="116">
        <v>82</v>
      </c>
      <c r="B792" s="399">
        <v>33543</v>
      </c>
      <c r="C792" s="5"/>
      <c r="D792" s="5"/>
      <c r="E792" s="5"/>
      <c r="F792" s="5"/>
      <c r="G792" s="5"/>
      <c r="H792" s="111">
        <v>6.0000000000000001E-3</v>
      </c>
      <c r="I792" s="111"/>
      <c r="J792" s="399">
        <v>33543</v>
      </c>
    </row>
    <row r="793" spans="1:10" ht="14.5" customHeight="1" x14ac:dyDescent="0.15">
      <c r="A793" s="116">
        <v>82</v>
      </c>
      <c r="B793" s="399">
        <v>33573</v>
      </c>
      <c r="C793" s="5"/>
      <c r="D793" s="5"/>
      <c r="E793" s="5"/>
      <c r="F793" s="5"/>
      <c r="G793" s="5"/>
      <c r="H793" s="111">
        <v>6.7999999999999996E-3</v>
      </c>
      <c r="I793" s="111"/>
      <c r="J793" s="399">
        <v>33573</v>
      </c>
    </row>
    <row r="794" spans="1:10" ht="14.5" customHeight="1" x14ac:dyDescent="0.15">
      <c r="A794" s="116">
        <v>82</v>
      </c>
      <c r="B794" s="399">
        <v>33604</v>
      </c>
      <c r="C794" s="5"/>
      <c r="D794" s="5"/>
      <c r="E794" s="5"/>
      <c r="F794" s="5"/>
      <c r="G794" s="5"/>
      <c r="H794" s="111">
        <v>6.1000000000000004E-3</v>
      </c>
      <c r="I794" s="111"/>
      <c r="J794" s="399">
        <v>33604</v>
      </c>
    </row>
    <row r="795" spans="1:10" ht="14.5" customHeight="1" x14ac:dyDescent="0.15">
      <c r="A795" s="116">
        <v>82</v>
      </c>
      <c r="B795" s="399">
        <v>33635</v>
      </c>
      <c r="C795" s="5"/>
      <c r="D795" s="5"/>
      <c r="E795" s="5"/>
      <c r="F795" s="5"/>
      <c r="G795" s="5"/>
      <c r="H795" s="111">
        <v>5.8999999999999999E-3</v>
      </c>
      <c r="I795" s="111"/>
      <c r="J795" s="399">
        <v>33635</v>
      </c>
    </row>
    <row r="796" spans="1:10" ht="14.5" customHeight="1" x14ac:dyDescent="0.15">
      <c r="A796" s="116">
        <v>82</v>
      </c>
      <c r="B796" s="399">
        <v>33664</v>
      </c>
      <c r="C796" s="5"/>
      <c r="D796" s="5"/>
      <c r="E796" s="5"/>
      <c r="F796" s="5"/>
      <c r="G796" s="5"/>
      <c r="H796" s="111">
        <v>6.7000000000000002E-3</v>
      </c>
      <c r="I796" s="111"/>
      <c r="J796" s="399">
        <v>33664</v>
      </c>
    </row>
    <row r="797" spans="1:10" ht="14.5" customHeight="1" x14ac:dyDescent="0.15">
      <c r="A797" s="116">
        <v>82</v>
      </c>
      <c r="B797" s="399">
        <v>33695</v>
      </c>
      <c r="C797" s="5"/>
      <c r="D797" s="5"/>
      <c r="E797" s="5"/>
      <c r="F797" s="5"/>
      <c r="G797" s="5"/>
      <c r="H797" s="111">
        <v>6.4999999999999997E-3</v>
      </c>
      <c r="I797" s="111"/>
      <c r="J797" s="399">
        <v>33695</v>
      </c>
    </row>
    <row r="798" spans="1:10" ht="14.5" customHeight="1" x14ac:dyDescent="0.15">
      <c r="A798" s="116">
        <v>82</v>
      </c>
      <c r="B798" s="399">
        <v>33725</v>
      </c>
      <c r="C798" s="5"/>
      <c r="D798" s="5"/>
      <c r="E798" s="5"/>
      <c r="F798" s="5"/>
      <c r="G798" s="5"/>
      <c r="H798" s="111">
        <v>6.1000000000000004E-3</v>
      </c>
      <c r="I798" s="111"/>
      <c r="J798" s="399">
        <v>33725</v>
      </c>
    </row>
    <row r="799" spans="1:10" ht="14.5" customHeight="1" x14ac:dyDescent="0.15">
      <c r="A799" s="116">
        <v>82</v>
      </c>
      <c r="B799" s="399">
        <v>33756</v>
      </c>
      <c r="C799" s="5"/>
      <c r="D799" s="5"/>
      <c r="E799" s="5"/>
      <c r="F799" s="5"/>
      <c r="G799" s="5"/>
      <c r="H799" s="111">
        <v>6.7000000000000002E-3</v>
      </c>
      <c r="I799" s="111"/>
      <c r="J799" s="399">
        <v>33756</v>
      </c>
    </row>
    <row r="800" spans="1:10" ht="14.5" customHeight="1" x14ac:dyDescent="0.15">
      <c r="A800" s="116">
        <v>82</v>
      </c>
      <c r="B800" s="399">
        <v>33786</v>
      </c>
      <c r="C800" s="5"/>
      <c r="D800" s="5"/>
      <c r="E800" s="5"/>
      <c r="F800" s="5"/>
      <c r="G800" s="5"/>
      <c r="H800" s="111">
        <v>6.3E-3</v>
      </c>
      <c r="I800" s="111"/>
      <c r="J800" s="399">
        <v>33786</v>
      </c>
    </row>
    <row r="801" spans="1:10" ht="14.5" customHeight="1" x14ac:dyDescent="0.15">
      <c r="A801" s="116">
        <v>82</v>
      </c>
      <c r="B801" s="399">
        <v>33817</v>
      </c>
      <c r="C801" s="5"/>
      <c r="D801" s="5"/>
      <c r="E801" s="5"/>
      <c r="F801" s="5"/>
      <c r="G801" s="5"/>
      <c r="H801" s="111">
        <v>6.0000000000000001E-3</v>
      </c>
      <c r="I801" s="111"/>
      <c r="J801" s="399">
        <v>33817</v>
      </c>
    </row>
    <row r="802" spans="1:10" ht="14.5" customHeight="1" x14ac:dyDescent="0.15">
      <c r="A802" s="116">
        <v>82</v>
      </c>
      <c r="B802" s="399">
        <v>33848</v>
      </c>
      <c r="C802" s="5"/>
      <c r="D802" s="5"/>
      <c r="E802" s="5"/>
      <c r="F802" s="5"/>
      <c r="G802" s="5"/>
      <c r="H802" s="111">
        <v>5.7999999999999996E-3</v>
      </c>
      <c r="I802" s="111"/>
      <c r="J802" s="399">
        <v>33848</v>
      </c>
    </row>
    <row r="803" spans="1:10" ht="14.5" customHeight="1" x14ac:dyDescent="0.15">
      <c r="A803" s="116">
        <v>82</v>
      </c>
      <c r="B803" s="399">
        <v>33878</v>
      </c>
      <c r="C803" s="5"/>
      <c r="D803" s="5"/>
      <c r="E803" s="5"/>
      <c r="F803" s="5"/>
      <c r="G803" s="5"/>
      <c r="H803" s="111">
        <v>5.7000000000000002E-3</v>
      </c>
      <c r="I803" s="111"/>
      <c r="J803" s="399">
        <v>33878</v>
      </c>
    </row>
    <row r="804" spans="1:10" ht="14.5" customHeight="1" x14ac:dyDescent="0.15">
      <c r="A804" s="116">
        <v>82</v>
      </c>
      <c r="B804" s="399">
        <v>33909</v>
      </c>
      <c r="C804" s="5"/>
      <c r="D804" s="5"/>
      <c r="E804" s="5"/>
      <c r="F804" s="5"/>
      <c r="G804" s="5"/>
      <c r="H804" s="111">
        <v>6.1000000000000004E-3</v>
      </c>
      <c r="I804" s="111"/>
      <c r="J804" s="399">
        <v>33909</v>
      </c>
    </row>
    <row r="805" spans="1:10" ht="14.5" customHeight="1" x14ac:dyDescent="0.15">
      <c r="A805" s="116">
        <v>82</v>
      </c>
      <c r="B805" s="399">
        <v>33939</v>
      </c>
      <c r="C805" s="5"/>
      <c r="D805" s="5"/>
      <c r="E805" s="5"/>
      <c r="F805" s="5"/>
      <c r="G805" s="5"/>
      <c r="H805" s="111">
        <v>6.3E-3</v>
      </c>
      <c r="I805" s="111"/>
      <c r="J805" s="399">
        <v>33939</v>
      </c>
    </row>
    <row r="806" spans="1:10" ht="14.5" customHeight="1" x14ac:dyDescent="0.15">
      <c r="A806" s="116">
        <v>82</v>
      </c>
      <c r="B806" s="399">
        <v>33970</v>
      </c>
      <c r="C806" s="5"/>
      <c r="D806" s="5"/>
      <c r="E806" s="5"/>
      <c r="F806" s="5"/>
      <c r="G806" s="5"/>
      <c r="H806" s="111">
        <v>5.8999999999999999E-3</v>
      </c>
      <c r="I806" s="111"/>
      <c r="J806" s="399">
        <v>33970</v>
      </c>
    </row>
    <row r="807" spans="1:10" ht="14.5" customHeight="1" x14ac:dyDescent="0.15">
      <c r="A807" s="116">
        <v>82</v>
      </c>
      <c r="B807" s="399">
        <v>34001</v>
      </c>
      <c r="C807" s="5"/>
      <c r="D807" s="5"/>
      <c r="E807" s="5"/>
      <c r="F807" s="5"/>
      <c r="G807" s="5"/>
      <c r="H807" s="111">
        <v>5.4999999999999997E-3</v>
      </c>
      <c r="I807" s="111"/>
      <c r="J807" s="399">
        <v>34001</v>
      </c>
    </row>
    <row r="808" spans="1:10" ht="14.5" customHeight="1" x14ac:dyDescent="0.15">
      <c r="A808" s="116">
        <v>82</v>
      </c>
      <c r="B808" s="399">
        <v>34029</v>
      </c>
      <c r="C808" s="5"/>
      <c r="D808" s="5"/>
      <c r="E808" s="5"/>
      <c r="F808" s="5"/>
      <c r="G808" s="5"/>
      <c r="H808" s="111">
        <v>6.3E-3</v>
      </c>
      <c r="I808" s="111"/>
      <c r="J808" s="399">
        <v>34029</v>
      </c>
    </row>
    <row r="809" spans="1:10" ht="14.5" customHeight="1" x14ac:dyDescent="0.15">
      <c r="A809" s="116">
        <v>82</v>
      </c>
      <c r="B809" s="399">
        <v>34060</v>
      </c>
      <c r="C809" s="5"/>
      <c r="D809" s="5"/>
      <c r="E809" s="5"/>
      <c r="F809" s="5"/>
      <c r="G809" s="5"/>
      <c r="H809" s="111">
        <v>5.7000000000000002E-3</v>
      </c>
      <c r="I809" s="111"/>
      <c r="J809" s="399">
        <v>34060</v>
      </c>
    </row>
    <row r="810" spans="1:10" ht="14.5" customHeight="1" x14ac:dyDescent="0.15">
      <c r="A810" s="116">
        <v>82</v>
      </c>
      <c r="B810" s="399">
        <v>34090</v>
      </c>
      <c r="C810" s="5"/>
      <c r="D810" s="5"/>
      <c r="E810" s="5"/>
      <c r="F810" s="5"/>
      <c r="G810" s="5"/>
      <c r="H810" s="111">
        <v>5.1999999999999998E-3</v>
      </c>
      <c r="I810" s="111"/>
      <c r="J810" s="399">
        <v>34090</v>
      </c>
    </row>
    <row r="811" spans="1:10" ht="14.5" customHeight="1" x14ac:dyDescent="0.15">
      <c r="A811" s="116">
        <v>82</v>
      </c>
      <c r="B811" s="399">
        <v>34121</v>
      </c>
      <c r="C811" s="5"/>
      <c r="D811" s="5"/>
      <c r="E811" s="5"/>
      <c r="F811" s="5"/>
      <c r="G811" s="5"/>
      <c r="H811" s="111">
        <v>6.1999999999999998E-3</v>
      </c>
      <c r="I811" s="111"/>
      <c r="J811" s="399">
        <v>34121</v>
      </c>
    </row>
    <row r="812" spans="1:10" ht="14.5" customHeight="1" x14ac:dyDescent="0.15">
      <c r="A812" s="116">
        <v>82</v>
      </c>
      <c r="B812" s="399">
        <v>34151</v>
      </c>
      <c r="C812" s="5"/>
      <c r="D812" s="5"/>
      <c r="E812" s="5"/>
      <c r="F812" s="5"/>
      <c r="G812" s="5"/>
      <c r="H812" s="111">
        <v>5.4000000000000003E-3</v>
      </c>
      <c r="I812" s="111"/>
      <c r="J812" s="399">
        <v>34151</v>
      </c>
    </row>
    <row r="813" spans="1:10" ht="14.5" customHeight="1" x14ac:dyDescent="0.15">
      <c r="A813" s="116">
        <v>82</v>
      </c>
      <c r="B813" s="399">
        <v>34182</v>
      </c>
      <c r="C813" s="5"/>
      <c r="D813" s="5"/>
      <c r="E813" s="5"/>
      <c r="F813" s="5"/>
      <c r="G813" s="5"/>
      <c r="H813" s="111">
        <v>5.5999999999999999E-3</v>
      </c>
      <c r="I813" s="111"/>
      <c r="J813" s="399">
        <v>34182</v>
      </c>
    </row>
    <row r="814" spans="1:10" ht="14.5" customHeight="1" x14ac:dyDescent="0.15">
      <c r="A814" s="116">
        <v>82</v>
      </c>
      <c r="B814" s="399">
        <v>34213</v>
      </c>
      <c r="C814" s="5"/>
      <c r="D814" s="5"/>
      <c r="E814" s="5"/>
      <c r="F814" s="5"/>
      <c r="G814" s="5"/>
      <c r="H814" s="111">
        <v>5.0000000000000001E-3</v>
      </c>
      <c r="I814" s="111"/>
      <c r="J814" s="399">
        <v>34213</v>
      </c>
    </row>
    <row r="815" spans="1:10" ht="14.5" customHeight="1" x14ac:dyDescent="0.15">
      <c r="A815" s="116">
        <v>82</v>
      </c>
      <c r="B815" s="399">
        <v>34243</v>
      </c>
      <c r="C815" s="5"/>
      <c r="D815" s="5"/>
      <c r="E815" s="5"/>
      <c r="F815" s="5"/>
      <c r="G815" s="5"/>
      <c r="H815" s="111">
        <v>4.8999999999999998E-3</v>
      </c>
      <c r="I815" s="111"/>
      <c r="J815" s="399">
        <v>34243</v>
      </c>
    </row>
    <row r="816" spans="1:10" ht="14.5" customHeight="1" x14ac:dyDescent="0.15">
      <c r="A816" s="116">
        <v>82</v>
      </c>
      <c r="B816" s="399">
        <v>34274</v>
      </c>
      <c r="C816" s="5"/>
      <c r="D816" s="5"/>
      <c r="E816" s="5"/>
      <c r="F816" s="5"/>
      <c r="G816" s="5"/>
      <c r="H816" s="111">
        <v>5.3E-3</v>
      </c>
      <c r="I816" s="111"/>
      <c r="J816" s="399">
        <v>34274</v>
      </c>
    </row>
    <row r="817" spans="1:10" ht="14.5" customHeight="1" x14ac:dyDescent="0.15">
      <c r="A817" s="116">
        <v>82</v>
      </c>
      <c r="B817" s="399">
        <v>34304</v>
      </c>
      <c r="C817" s="5"/>
      <c r="D817" s="5"/>
      <c r="E817" s="5"/>
      <c r="F817" s="5"/>
      <c r="G817" s="5"/>
      <c r="H817" s="111">
        <v>5.4999999999999997E-3</v>
      </c>
      <c r="I817" s="111"/>
      <c r="J817" s="399">
        <v>34304</v>
      </c>
    </row>
    <row r="818" spans="1:10" ht="14.5" customHeight="1" x14ac:dyDescent="0.15">
      <c r="A818" s="116">
        <v>82</v>
      </c>
      <c r="B818" s="399">
        <v>34335</v>
      </c>
      <c r="C818" s="5"/>
      <c r="D818" s="5"/>
      <c r="E818" s="5"/>
      <c r="F818" s="5"/>
      <c r="G818" s="5"/>
      <c r="H818" s="111">
        <v>5.4999999999999997E-3</v>
      </c>
      <c r="I818" s="111"/>
      <c r="J818" s="399">
        <v>34335</v>
      </c>
    </row>
    <row r="819" spans="1:10" ht="14.5" customHeight="1" x14ac:dyDescent="0.15">
      <c r="A819" s="116">
        <v>82</v>
      </c>
      <c r="B819" s="399">
        <v>34366</v>
      </c>
      <c r="C819" s="5"/>
      <c r="D819" s="5"/>
      <c r="E819" s="5"/>
      <c r="F819" s="5"/>
      <c r="G819" s="5"/>
      <c r="H819" s="111">
        <v>4.8999999999999998E-3</v>
      </c>
      <c r="I819" s="111"/>
      <c r="J819" s="399">
        <v>34366</v>
      </c>
    </row>
    <row r="820" spans="1:10" ht="14.5" customHeight="1" x14ac:dyDescent="0.15">
      <c r="A820" s="116">
        <v>82</v>
      </c>
      <c r="B820" s="399">
        <v>34394</v>
      </c>
      <c r="C820" s="5"/>
      <c r="D820" s="5"/>
      <c r="E820" s="5"/>
      <c r="F820" s="5"/>
      <c r="G820" s="5"/>
      <c r="H820" s="111">
        <v>5.7999999999999996E-3</v>
      </c>
      <c r="I820" s="111"/>
      <c r="J820" s="399">
        <v>34394</v>
      </c>
    </row>
    <row r="821" spans="1:10" ht="14.5" customHeight="1" x14ac:dyDescent="0.15">
      <c r="A821" s="116">
        <v>82</v>
      </c>
      <c r="B821" s="399">
        <v>34425</v>
      </c>
      <c r="C821" s="5"/>
      <c r="D821" s="5"/>
      <c r="E821" s="5"/>
      <c r="F821" s="5"/>
      <c r="G821" s="5"/>
      <c r="H821" s="111">
        <v>5.7000000000000002E-3</v>
      </c>
      <c r="I821" s="111"/>
      <c r="J821" s="399">
        <v>34425</v>
      </c>
    </row>
    <row r="822" spans="1:10" ht="14.5" customHeight="1" x14ac:dyDescent="0.15">
      <c r="A822" s="116">
        <v>82</v>
      </c>
      <c r="B822" s="399">
        <v>34455</v>
      </c>
      <c r="C822" s="5"/>
      <c r="D822" s="5"/>
      <c r="E822" s="5"/>
      <c r="F822" s="5"/>
      <c r="G822" s="5"/>
      <c r="H822" s="111">
        <v>6.3E-3</v>
      </c>
      <c r="I822" s="111"/>
      <c r="J822" s="399">
        <v>34455</v>
      </c>
    </row>
    <row r="823" spans="1:10" ht="14.5" customHeight="1" x14ac:dyDescent="0.15">
      <c r="A823" s="116">
        <v>82</v>
      </c>
      <c r="B823" s="399">
        <v>34486</v>
      </c>
      <c r="C823" s="5"/>
      <c r="D823" s="5"/>
      <c r="E823" s="5"/>
      <c r="F823" s="5"/>
      <c r="G823" s="5"/>
      <c r="H823" s="111">
        <v>6.1000000000000004E-3</v>
      </c>
      <c r="I823" s="111"/>
      <c r="J823" s="399">
        <v>34486</v>
      </c>
    </row>
    <row r="824" spans="1:10" ht="14.5" customHeight="1" x14ac:dyDescent="0.15">
      <c r="A824" s="116">
        <v>82</v>
      </c>
      <c r="B824" s="399">
        <v>34516</v>
      </c>
      <c r="C824" s="5"/>
      <c r="D824" s="5"/>
      <c r="E824" s="5"/>
      <c r="F824" s="5"/>
      <c r="G824" s="5"/>
      <c r="H824" s="111">
        <v>6.0000000000000001E-3</v>
      </c>
      <c r="I824" s="111"/>
      <c r="J824" s="399">
        <v>34516</v>
      </c>
    </row>
    <row r="825" spans="1:10" ht="14.5" customHeight="1" x14ac:dyDescent="0.15">
      <c r="A825" s="116">
        <v>82</v>
      </c>
      <c r="B825" s="399">
        <v>34547</v>
      </c>
      <c r="C825" s="5"/>
      <c r="D825" s="5"/>
      <c r="E825" s="5"/>
      <c r="F825" s="5"/>
      <c r="G825" s="5"/>
      <c r="H825" s="111">
        <v>6.6E-3</v>
      </c>
      <c r="I825" s="111"/>
      <c r="J825" s="399">
        <v>34547</v>
      </c>
    </row>
    <row r="826" spans="1:10" ht="14.5" customHeight="1" x14ac:dyDescent="0.15">
      <c r="A826" s="116">
        <v>82</v>
      </c>
      <c r="B826" s="399">
        <v>34578</v>
      </c>
      <c r="C826" s="5"/>
      <c r="D826" s="5"/>
      <c r="E826" s="5"/>
      <c r="F826" s="5"/>
      <c r="G826" s="5"/>
      <c r="H826" s="111">
        <v>6.1000000000000004E-3</v>
      </c>
      <c r="I826" s="111"/>
      <c r="J826" s="399">
        <v>34578</v>
      </c>
    </row>
    <row r="827" spans="1:10" ht="14.5" customHeight="1" x14ac:dyDescent="0.15">
      <c r="A827" s="116">
        <v>82</v>
      </c>
      <c r="B827" s="399">
        <v>34608</v>
      </c>
      <c r="C827" s="5"/>
      <c r="D827" s="5"/>
      <c r="E827" s="5"/>
      <c r="F827" s="5"/>
      <c r="G827" s="5"/>
      <c r="H827" s="111">
        <v>6.6E-3</v>
      </c>
      <c r="I827" s="111"/>
      <c r="J827" s="399">
        <v>34608</v>
      </c>
    </row>
    <row r="828" spans="1:10" ht="14.5" customHeight="1" x14ac:dyDescent="0.15">
      <c r="A828" s="116">
        <v>82</v>
      </c>
      <c r="B828" s="399">
        <v>34639</v>
      </c>
      <c r="C828" s="5"/>
      <c r="D828" s="5"/>
      <c r="E828" s="5"/>
      <c r="F828" s="5"/>
      <c r="G828" s="5"/>
      <c r="H828" s="111">
        <v>6.4000000000000003E-3</v>
      </c>
      <c r="I828" s="111"/>
      <c r="J828" s="399">
        <v>34639</v>
      </c>
    </row>
    <row r="829" spans="1:10" ht="14.5" customHeight="1" x14ac:dyDescent="0.15">
      <c r="A829" s="116">
        <v>82</v>
      </c>
      <c r="B829" s="399">
        <v>34669</v>
      </c>
      <c r="C829" s="5"/>
      <c r="D829" s="5"/>
      <c r="E829" s="5"/>
      <c r="F829" s="5"/>
      <c r="G829" s="5"/>
      <c r="H829" s="111">
        <v>6.6E-3</v>
      </c>
      <c r="I829" s="111"/>
      <c r="J829" s="399">
        <v>34669</v>
      </c>
    </row>
    <row r="830" spans="1:10" ht="14.5" customHeight="1" x14ac:dyDescent="0.15">
      <c r="A830" s="116">
        <v>82</v>
      </c>
      <c r="B830" s="399">
        <v>34700</v>
      </c>
      <c r="C830" s="5"/>
      <c r="D830" s="5"/>
      <c r="E830" s="5"/>
      <c r="F830" s="5"/>
      <c r="G830" s="5"/>
      <c r="H830" s="111">
        <v>7.0000000000000001E-3</v>
      </c>
      <c r="I830" s="111"/>
      <c r="J830" s="399">
        <v>34700</v>
      </c>
    </row>
    <row r="831" spans="1:10" ht="14.5" customHeight="1" x14ac:dyDescent="0.15">
      <c r="A831" s="116">
        <v>82</v>
      </c>
      <c r="B831" s="399">
        <v>34731</v>
      </c>
      <c r="C831" s="5"/>
      <c r="D831" s="5"/>
      <c r="E831" s="5"/>
      <c r="F831" s="5"/>
      <c r="G831" s="5"/>
      <c r="H831" s="111">
        <v>5.8999999999999999E-3</v>
      </c>
      <c r="I831" s="111"/>
      <c r="J831" s="399">
        <v>34731</v>
      </c>
    </row>
    <row r="832" spans="1:10" ht="14.5" customHeight="1" x14ac:dyDescent="0.15">
      <c r="A832" s="116">
        <v>82</v>
      </c>
      <c r="B832" s="399">
        <v>34759</v>
      </c>
      <c r="C832" s="5"/>
      <c r="D832" s="5"/>
      <c r="E832" s="5"/>
      <c r="F832" s="5"/>
      <c r="G832" s="5"/>
      <c r="H832" s="111">
        <v>6.4000000000000003E-3</v>
      </c>
      <c r="I832" s="111"/>
      <c r="J832" s="399">
        <v>34759</v>
      </c>
    </row>
    <row r="833" spans="1:10" ht="14.5" customHeight="1" x14ac:dyDescent="0.15">
      <c r="A833" s="116">
        <v>82</v>
      </c>
      <c r="B833" s="399">
        <v>34790</v>
      </c>
      <c r="C833" s="5"/>
      <c r="D833" s="5"/>
      <c r="E833" s="5"/>
      <c r="F833" s="5"/>
      <c r="G833" s="5"/>
      <c r="H833" s="111">
        <v>5.7999999999999996E-3</v>
      </c>
      <c r="I833" s="111"/>
      <c r="J833" s="399">
        <v>34790</v>
      </c>
    </row>
    <row r="834" spans="1:10" ht="14.5" customHeight="1" x14ac:dyDescent="0.15">
      <c r="A834" s="116">
        <v>82</v>
      </c>
      <c r="B834" s="399">
        <v>34820</v>
      </c>
      <c r="C834" s="5"/>
      <c r="D834" s="5"/>
      <c r="E834" s="5"/>
      <c r="F834" s="5"/>
      <c r="G834" s="5"/>
      <c r="H834" s="111">
        <v>6.4999999999999997E-3</v>
      </c>
      <c r="I834" s="111"/>
      <c r="J834" s="399">
        <v>34820</v>
      </c>
    </row>
    <row r="835" spans="1:10" ht="14.5" customHeight="1" x14ac:dyDescent="0.15">
      <c r="A835" s="116">
        <v>82</v>
      </c>
      <c r="B835" s="399">
        <v>34851</v>
      </c>
      <c r="C835" s="5"/>
      <c r="D835" s="5"/>
      <c r="E835" s="5"/>
      <c r="F835" s="5"/>
      <c r="G835" s="5"/>
      <c r="H835" s="111">
        <v>5.4000000000000003E-3</v>
      </c>
      <c r="I835" s="111"/>
      <c r="J835" s="399">
        <v>34851</v>
      </c>
    </row>
    <row r="836" spans="1:10" ht="14.5" customHeight="1" x14ac:dyDescent="0.15">
      <c r="A836" s="116">
        <v>82</v>
      </c>
      <c r="B836" s="399">
        <v>34881</v>
      </c>
      <c r="C836" s="5"/>
      <c r="D836" s="5"/>
      <c r="E836" s="5"/>
      <c r="F836" s="5"/>
      <c r="G836" s="5"/>
      <c r="H836" s="111">
        <v>5.5999999999999999E-3</v>
      </c>
      <c r="I836" s="111"/>
      <c r="J836" s="399">
        <v>34881</v>
      </c>
    </row>
    <row r="837" spans="1:10" ht="14.5" customHeight="1" x14ac:dyDescent="0.15">
      <c r="A837" s="116">
        <v>82</v>
      </c>
      <c r="B837" s="399">
        <v>34912</v>
      </c>
      <c r="C837" s="5"/>
      <c r="D837" s="5"/>
      <c r="E837" s="5"/>
      <c r="F837" s="5"/>
      <c r="G837" s="5"/>
      <c r="H837" s="111">
        <v>5.7000000000000002E-3</v>
      </c>
      <c r="I837" s="111"/>
      <c r="J837" s="399">
        <v>34912</v>
      </c>
    </row>
    <row r="838" spans="1:10" ht="14.5" customHeight="1" x14ac:dyDescent="0.15">
      <c r="A838" s="116">
        <v>82</v>
      </c>
      <c r="B838" s="399">
        <v>34943</v>
      </c>
      <c r="C838" s="5"/>
      <c r="D838" s="5"/>
      <c r="E838" s="5"/>
      <c r="F838" s="5"/>
      <c r="G838" s="5"/>
      <c r="H838" s="111">
        <v>5.1999999999999998E-3</v>
      </c>
      <c r="I838" s="111"/>
      <c r="J838" s="399">
        <v>34943</v>
      </c>
    </row>
    <row r="839" spans="1:10" ht="14.5" customHeight="1" x14ac:dyDescent="0.15">
      <c r="A839" s="116">
        <v>82</v>
      </c>
      <c r="B839" s="399">
        <v>34973</v>
      </c>
      <c r="C839" s="5"/>
      <c r="D839" s="5"/>
      <c r="E839" s="5"/>
      <c r="F839" s="5"/>
      <c r="G839" s="5"/>
      <c r="H839" s="111">
        <v>5.7000000000000002E-3</v>
      </c>
      <c r="I839" s="111"/>
      <c r="J839" s="399">
        <v>34973</v>
      </c>
    </row>
    <row r="840" spans="1:10" ht="14.5" customHeight="1" x14ac:dyDescent="0.15">
      <c r="A840" s="116">
        <v>82</v>
      </c>
      <c r="B840" s="399">
        <v>35004</v>
      </c>
      <c r="C840" s="5"/>
      <c r="D840" s="5"/>
      <c r="E840" s="5"/>
      <c r="F840" s="5"/>
      <c r="G840" s="5"/>
      <c r="H840" s="111">
        <v>5.1000000000000004E-3</v>
      </c>
      <c r="I840" s="111"/>
      <c r="J840" s="399">
        <v>35004</v>
      </c>
    </row>
    <row r="841" spans="1:10" ht="14.5" customHeight="1" x14ac:dyDescent="0.15">
      <c r="A841" s="116">
        <v>82</v>
      </c>
      <c r="B841" s="399">
        <v>35034</v>
      </c>
      <c r="C841" s="5"/>
      <c r="D841" s="5"/>
      <c r="E841" s="5"/>
      <c r="F841" s="5"/>
      <c r="G841" s="5"/>
      <c r="H841" s="111">
        <v>4.8999999999999998E-3</v>
      </c>
      <c r="I841" s="111"/>
      <c r="J841" s="399">
        <v>35034</v>
      </c>
    </row>
    <row r="842" spans="1:10" ht="14.5" customHeight="1" x14ac:dyDescent="0.15">
      <c r="A842" s="116">
        <v>82</v>
      </c>
      <c r="B842" s="399">
        <v>35065</v>
      </c>
      <c r="C842" s="5"/>
      <c r="D842" s="5"/>
      <c r="E842" s="5"/>
      <c r="F842" s="5"/>
      <c r="G842" s="5"/>
      <c r="H842" s="111">
        <v>5.4000000000000003E-3</v>
      </c>
      <c r="I842" s="111"/>
      <c r="J842" s="399">
        <v>35065</v>
      </c>
    </row>
    <row r="843" spans="1:10" ht="14.5" customHeight="1" x14ac:dyDescent="0.15">
      <c r="A843" s="116">
        <v>82</v>
      </c>
      <c r="B843" s="399">
        <v>35096</v>
      </c>
      <c r="C843" s="5"/>
      <c r="D843" s="5"/>
      <c r="E843" s="5"/>
      <c r="F843" s="5"/>
      <c r="G843" s="5"/>
      <c r="H843" s="111">
        <v>4.7999999999999996E-3</v>
      </c>
      <c r="I843" s="111"/>
      <c r="J843" s="399">
        <v>35096</v>
      </c>
    </row>
    <row r="844" spans="1:10" ht="14.5" customHeight="1" x14ac:dyDescent="0.15">
      <c r="A844" s="116">
        <v>82</v>
      </c>
      <c r="B844" s="399">
        <v>35125</v>
      </c>
      <c r="C844" s="5"/>
      <c r="D844" s="5"/>
      <c r="E844" s="5"/>
      <c r="F844" s="5"/>
      <c r="G844" s="5"/>
      <c r="H844" s="111">
        <v>5.1999999999999998E-3</v>
      </c>
      <c r="I844" s="111"/>
      <c r="J844" s="399">
        <v>35125</v>
      </c>
    </row>
    <row r="845" spans="1:10" ht="14.5" customHeight="1" x14ac:dyDescent="0.15">
      <c r="A845" s="116">
        <v>82</v>
      </c>
      <c r="B845" s="399">
        <v>35156</v>
      </c>
      <c r="C845" s="5"/>
      <c r="D845" s="5"/>
      <c r="E845" s="5"/>
      <c r="F845" s="5"/>
      <c r="G845" s="5"/>
      <c r="H845" s="111">
        <v>5.8999999999999999E-3</v>
      </c>
      <c r="I845" s="111"/>
      <c r="J845" s="399">
        <v>35156</v>
      </c>
    </row>
    <row r="846" spans="1:10" ht="14.5" customHeight="1" x14ac:dyDescent="0.15">
      <c r="A846" s="116">
        <v>82</v>
      </c>
      <c r="B846" s="399">
        <v>35186</v>
      </c>
      <c r="C846" s="5"/>
      <c r="D846" s="5"/>
      <c r="E846" s="5"/>
      <c r="F846" s="5"/>
      <c r="G846" s="5"/>
      <c r="H846" s="111">
        <v>5.7999999999999996E-3</v>
      </c>
      <c r="I846" s="111"/>
      <c r="J846" s="399">
        <v>35186</v>
      </c>
    </row>
    <row r="847" spans="1:10" ht="14.5" customHeight="1" x14ac:dyDescent="0.15">
      <c r="A847" s="116">
        <v>82</v>
      </c>
      <c r="B847" s="399">
        <v>35217</v>
      </c>
      <c r="C847" s="5"/>
      <c r="D847" s="5"/>
      <c r="E847" s="5"/>
      <c r="F847" s="5"/>
      <c r="G847" s="5"/>
      <c r="H847" s="111">
        <v>5.4000000000000003E-3</v>
      </c>
      <c r="I847" s="111"/>
      <c r="J847" s="399">
        <v>35217</v>
      </c>
    </row>
    <row r="848" spans="1:10" ht="14.5" customHeight="1" x14ac:dyDescent="0.15">
      <c r="A848" s="116">
        <v>82</v>
      </c>
      <c r="B848" s="399">
        <v>35247</v>
      </c>
      <c r="C848" s="5"/>
      <c r="D848" s="5"/>
      <c r="E848" s="5"/>
      <c r="F848" s="5"/>
      <c r="G848" s="5"/>
      <c r="H848" s="111">
        <v>6.1999999999999998E-3</v>
      </c>
      <c r="I848" s="111"/>
      <c r="J848" s="399">
        <v>35247</v>
      </c>
    </row>
    <row r="849" spans="1:10" ht="14.5" customHeight="1" x14ac:dyDescent="0.15">
      <c r="A849" s="116">
        <v>82</v>
      </c>
      <c r="B849" s="399">
        <v>35278</v>
      </c>
      <c r="C849" s="5"/>
      <c r="D849" s="5"/>
      <c r="E849" s="5"/>
      <c r="F849" s="5"/>
      <c r="G849" s="5"/>
      <c r="H849" s="111">
        <v>5.7000000000000002E-3</v>
      </c>
      <c r="I849" s="111"/>
      <c r="J849" s="399">
        <v>35278</v>
      </c>
    </row>
    <row r="850" spans="1:10" ht="14.5" customHeight="1" x14ac:dyDescent="0.15">
      <c r="A850" s="116">
        <v>82</v>
      </c>
      <c r="B850" s="399">
        <v>35309</v>
      </c>
      <c r="C850" s="5"/>
      <c r="D850" s="5"/>
      <c r="E850" s="5"/>
      <c r="F850" s="5"/>
      <c r="G850" s="5"/>
      <c r="H850" s="111">
        <v>6.0000000000000001E-3</v>
      </c>
      <c r="I850" s="111"/>
      <c r="J850" s="399">
        <v>35309</v>
      </c>
    </row>
    <row r="851" spans="1:10" ht="14.5" customHeight="1" x14ac:dyDescent="0.15">
      <c r="A851" s="116">
        <v>82</v>
      </c>
      <c r="B851" s="399">
        <v>35339</v>
      </c>
      <c r="C851" s="5"/>
      <c r="D851" s="5"/>
      <c r="E851" s="5"/>
      <c r="F851" s="5"/>
      <c r="G851" s="5"/>
      <c r="H851" s="111">
        <v>5.7999999999999996E-3</v>
      </c>
      <c r="I851" s="111"/>
      <c r="J851" s="399">
        <v>35339</v>
      </c>
    </row>
    <row r="852" spans="1:10" ht="14.5" customHeight="1" x14ac:dyDescent="0.15">
      <c r="A852" s="116">
        <v>82</v>
      </c>
      <c r="B852" s="399">
        <v>35370</v>
      </c>
      <c r="C852" s="5"/>
      <c r="D852" s="5"/>
      <c r="E852" s="5"/>
      <c r="F852" s="5"/>
      <c r="G852" s="5"/>
      <c r="H852" s="111">
        <v>5.1999999999999998E-3</v>
      </c>
      <c r="I852" s="111"/>
      <c r="J852" s="399">
        <v>35370</v>
      </c>
    </row>
    <row r="853" spans="1:10" ht="14.5" customHeight="1" x14ac:dyDescent="0.15">
      <c r="A853" s="116">
        <v>82</v>
      </c>
      <c r="B853" s="399">
        <v>35400</v>
      </c>
      <c r="C853" s="5"/>
      <c r="D853" s="5"/>
      <c r="E853" s="5"/>
      <c r="F853" s="5"/>
      <c r="G853" s="5"/>
      <c r="H853" s="111">
        <v>5.5999999999999999E-3</v>
      </c>
      <c r="I853" s="111"/>
      <c r="J853" s="399">
        <v>35400</v>
      </c>
    </row>
    <row r="854" spans="1:10" ht="14.5" customHeight="1" x14ac:dyDescent="0.15">
      <c r="A854" s="116">
        <v>82</v>
      </c>
      <c r="B854" s="399">
        <v>35431</v>
      </c>
      <c r="C854" s="5"/>
      <c r="D854" s="5"/>
      <c r="E854" s="5"/>
      <c r="F854" s="5"/>
      <c r="G854" s="5"/>
      <c r="H854" s="111">
        <v>5.5999999999999999E-3</v>
      </c>
      <c r="I854" s="111"/>
      <c r="J854" s="399">
        <v>35431</v>
      </c>
    </row>
    <row r="855" spans="1:10" ht="14.5" customHeight="1" x14ac:dyDescent="0.15">
      <c r="A855" s="116">
        <v>82</v>
      </c>
      <c r="B855" s="399">
        <v>35462</v>
      </c>
      <c r="C855" s="5"/>
      <c r="D855" s="5"/>
      <c r="E855" s="5"/>
      <c r="F855" s="5"/>
      <c r="G855" s="5"/>
      <c r="H855" s="111">
        <v>5.1000000000000004E-3</v>
      </c>
      <c r="I855" s="111"/>
      <c r="J855" s="399">
        <v>35462</v>
      </c>
    </row>
    <row r="856" spans="1:10" ht="14.5" customHeight="1" x14ac:dyDescent="0.15">
      <c r="A856" s="116">
        <v>82</v>
      </c>
      <c r="B856" s="399">
        <v>35490</v>
      </c>
      <c r="C856" s="5"/>
      <c r="D856" s="5"/>
      <c r="E856" s="5"/>
      <c r="F856" s="5"/>
      <c r="G856" s="5"/>
      <c r="H856" s="111">
        <v>5.8999999999999999E-3</v>
      </c>
      <c r="I856" s="111"/>
      <c r="J856" s="399">
        <v>35490</v>
      </c>
    </row>
    <row r="857" spans="1:10" ht="14.5" customHeight="1" x14ac:dyDescent="0.15">
      <c r="A857" s="116">
        <v>82</v>
      </c>
      <c r="B857" s="399">
        <v>35521</v>
      </c>
      <c r="C857" s="5"/>
      <c r="D857" s="5"/>
      <c r="E857" s="5"/>
      <c r="F857" s="5"/>
      <c r="G857" s="5"/>
      <c r="H857" s="111">
        <v>5.8999999999999999E-3</v>
      </c>
      <c r="I857" s="111"/>
      <c r="J857" s="399">
        <v>35521</v>
      </c>
    </row>
    <row r="858" spans="1:10" ht="14.5" customHeight="1" x14ac:dyDescent="0.15">
      <c r="A858" s="116">
        <v>82</v>
      </c>
      <c r="B858" s="399">
        <v>35551</v>
      </c>
      <c r="C858" s="5"/>
      <c r="D858" s="5"/>
      <c r="E858" s="5"/>
      <c r="F858" s="5"/>
      <c r="G858" s="5"/>
      <c r="H858" s="111">
        <v>5.7999999999999996E-3</v>
      </c>
      <c r="I858" s="111"/>
      <c r="J858" s="399">
        <v>35551</v>
      </c>
    </row>
    <row r="859" spans="1:10" ht="14.5" customHeight="1" x14ac:dyDescent="0.15">
      <c r="A859" s="116">
        <v>82</v>
      </c>
      <c r="B859" s="399">
        <v>35582</v>
      </c>
      <c r="C859" s="5"/>
      <c r="D859" s="5"/>
      <c r="E859" s="5"/>
      <c r="F859" s="5"/>
      <c r="G859" s="5"/>
      <c r="H859" s="111">
        <v>5.8999999999999999E-3</v>
      </c>
      <c r="I859" s="111"/>
      <c r="J859" s="399">
        <v>35582</v>
      </c>
    </row>
    <row r="860" spans="1:10" ht="14.5" customHeight="1" x14ac:dyDescent="0.15">
      <c r="A860" s="116">
        <v>82</v>
      </c>
      <c r="B860" s="399">
        <v>35612</v>
      </c>
      <c r="C860" s="5"/>
      <c r="D860" s="5"/>
      <c r="E860" s="5"/>
      <c r="F860" s="5"/>
      <c r="G860" s="5"/>
      <c r="H860" s="111">
        <v>5.7999999999999996E-3</v>
      </c>
      <c r="I860" s="111"/>
      <c r="J860" s="399">
        <v>35612</v>
      </c>
    </row>
    <row r="861" spans="1:10" ht="14.5" customHeight="1" x14ac:dyDescent="0.15">
      <c r="A861" s="116">
        <v>82</v>
      </c>
      <c r="B861" s="399">
        <v>35643</v>
      </c>
      <c r="C861" s="5"/>
      <c r="D861" s="5"/>
      <c r="E861" s="5"/>
      <c r="F861" s="5"/>
      <c r="G861" s="5"/>
      <c r="H861" s="111">
        <v>4.8999999999999998E-3</v>
      </c>
      <c r="I861" s="111"/>
      <c r="J861" s="399">
        <v>35643</v>
      </c>
    </row>
    <row r="862" spans="1:10" ht="14.5" customHeight="1" x14ac:dyDescent="0.15">
      <c r="A862" s="116">
        <v>82</v>
      </c>
      <c r="B862" s="399">
        <v>35674</v>
      </c>
      <c r="C862" s="5"/>
      <c r="D862" s="5"/>
      <c r="E862" s="5"/>
      <c r="F862" s="5"/>
      <c r="G862" s="5"/>
      <c r="H862" s="111">
        <v>5.7999999999999996E-3</v>
      </c>
      <c r="I862" s="111"/>
      <c r="J862" s="399">
        <v>35674</v>
      </c>
    </row>
    <row r="863" spans="1:10" ht="14.5" customHeight="1" x14ac:dyDescent="0.15">
      <c r="A863" s="116">
        <v>82</v>
      </c>
      <c r="B863" s="399">
        <v>35704</v>
      </c>
      <c r="C863" s="5"/>
      <c r="D863" s="5"/>
      <c r="E863" s="5"/>
      <c r="F863" s="5"/>
      <c r="G863" s="5"/>
      <c r="H863" s="111">
        <v>5.4000000000000003E-3</v>
      </c>
      <c r="I863" s="111"/>
      <c r="J863" s="399">
        <v>35704</v>
      </c>
    </row>
    <row r="864" spans="1:10" ht="14.5" customHeight="1" x14ac:dyDescent="0.15">
      <c r="A864" s="116">
        <v>82</v>
      </c>
      <c r="B864" s="399">
        <v>35735</v>
      </c>
      <c r="C864" s="5"/>
      <c r="D864" s="5"/>
      <c r="E864" s="5"/>
      <c r="F864" s="5"/>
      <c r="G864" s="5"/>
      <c r="H864" s="111">
        <v>4.7000000000000002E-3</v>
      </c>
      <c r="I864" s="111"/>
      <c r="J864" s="399">
        <v>35735</v>
      </c>
    </row>
    <row r="865" spans="1:10" ht="14.5" customHeight="1" x14ac:dyDescent="0.15">
      <c r="A865" s="116">
        <v>82</v>
      </c>
      <c r="B865" s="399">
        <v>35765</v>
      </c>
      <c r="C865" s="5"/>
      <c r="D865" s="5"/>
      <c r="E865" s="5"/>
      <c r="F865" s="5"/>
      <c r="G865" s="5"/>
      <c r="H865" s="111">
        <v>5.4000000000000003E-3</v>
      </c>
      <c r="I865" s="111"/>
      <c r="J865" s="399">
        <v>35765</v>
      </c>
    </row>
    <row r="866" spans="1:10" ht="14.5" customHeight="1" x14ac:dyDescent="0.15">
      <c r="A866" s="116">
        <v>82</v>
      </c>
      <c r="B866" s="399">
        <v>35796</v>
      </c>
      <c r="C866" s="5"/>
      <c r="D866" s="5"/>
      <c r="E866" s="5"/>
      <c r="F866" s="5"/>
      <c r="G866" s="5"/>
      <c r="H866" s="111">
        <v>4.7999999999999996E-3</v>
      </c>
      <c r="I866" s="111"/>
      <c r="J866" s="399">
        <v>35796</v>
      </c>
    </row>
    <row r="867" spans="1:10" ht="14.5" customHeight="1" x14ac:dyDescent="0.15">
      <c r="A867" s="116">
        <v>82</v>
      </c>
      <c r="B867" s="399">
        <v>35827</v>
      </c>
      <c r="C867" s="5"/>
      <c r="D867" s="5"/>
      <c r="E867" s="5"/>
      <c r="F867" s="5"/>
      <c r="G867" s="5"/>
      <c r="H867" s="111">
        <v>4.4000000000000003E-3</v>
      </c>
      <c r="I867" s="111"/>
      <c r="J867" s="399">
        <v>35827</v>
      </c>
    </row>
    <row r="868" spans="1:10" ht="14.5" customHeight="1" x14ac:dyDescent="0.15">
      <c r="A868" s="116">
        <v>82</v>
      </c>
      <c r="B868" s="399">
        <v>35855</v>
      </c>
      <c r="C868" s="5"/>
      <c r="D868" s="5"/>
      <c r="E868" s="5"/>
      <c r="F868" s="5"/>
      <c r="G868" s="5"/>
      <c r="H868" s="111">
        <v>5.1999999999999998E-3</v>
      </c>
      <c r="I868" s="111"/>
      <c r="J868" s="399">
        <v>35855</v>
      </c>
    </row>
    <row r="869" spans="1:10" ht="14.5" customHeight="1" x14ac:dyDescent="0.15">
      <c r="A869" s="116">
        <v>82</v>
      </c>
      <c r="B869" s="399">
        <v>35886</v>
      </c>
      <c r="C869" s="5"/>
      <c r="D869" s="5"/>
      <c r="E869" s="5"/>
      <c r="F869" s="5"/>
      <c r="G869" s="5"/>
      <c r="H869" s="111">
        <v>4.8999999999999998E-3</v>
      </c>
      <c r="I869" s="111"/>
      <c r="J869" s="399">
        <v>35886</v>
      </c>
    </row>
    <row r="870" spans="1:10" ht="14.5" customHeight="1" x14ac:dyDescent="0.15">
      <c r="A870" s="116">
        <v>82</v>
      </c>
      <c r="B870" s="399">
        <v>35916</v>
      </c>
      <c r="C870" s="5"/>
      <c r="D870" s="5"/>
      <c r="E870" s="5"/>
      <c r="F870" s="5"/>
      <c r="G870" s="5"/>
      <c r="H870" s="111">
        <v>4.7999999999999996E-3</v>
      </c>
      <c r="I870" s="111"/>
      <c r="J870" s="399">
        <v>35916</v>
      </c>
    </row>
    <row r="871" spans="1:10" ht="14.5" customHeight="1" x14ac:dyDescent="0.15">
      <c r="A871" s="116">
        <v>82</v>
      </c>
      <c r="B871" s="399">
        <v>35947</v>
      </c>
      <c r="C871" s="5"/>
      <c r="D871" s="5"/>
      <c r="E871" s="5"/>
      <c r="F871" s="5"/>
      <c r="G871" s="5"/>
      <c r="H871" s="111">
        <v>5.1999999999999998E-3</v>
      </c>
      <c r="I871" s="111"/>
      <c r="J871" s="399">
        <v>35947</v>
      </c>
    </row>
    <row r="872" spans="1:10" ht="14.5" customHeight="1" x14ac:dyDescent="0.15">
      <c r="A872" s="116">
        <v>82</v>
      </c>
      <c r="B872" s="399">
        <v>35977</v>
      </c>
      <c r="C872" s="5"/>
      <c r="D872" s="5"/>
      <c r="E872" s="5"/>
      <c r="F872" s="5"/>
      <c r="G872" s="5"/>
      <c r="H872" s="111">
        <v>4.8999999999999998E-3</v>
      </c>
      <c r="I872" s="111"/>
      <c r="J872" s="399">
        <v>35977</v>
      </c>
    </row>
    <row r="873" spans="1:10" ht="14.5" customHeight="1" x14ac:dyDescent="0.15">
      <c r="A873" s="116">
        <v>82</v>
      </c>
      <c r="B873" s="399">
        <v>36008</v>
      </c>
      <c r="C873" s="5"/>
      <c r="D873" s="5"/>
      <c r="E873" s="5"/>
      <c r="F873" s="5"/>
      <c r="G873" s="5"/>
      <c r="H873" s="111">
        <v>4.7999999999999996E-3</v>
      </c>
      <c r="I873" s="111"/>
      <c r="J873" s="399">
        <v>36008</v>
      </c>
    </row>
    <row r="874" spans="1:10" ht="14.5" customHeight="1" x14ac:dyDescent="0.15">
      <c r="A874" s="116">
        <v>82</v>
      </c>
      <c r="B874" s="399">
        <v>36039</v>
      </c>
      <c r="C874" s="5"/>
      <c r="D874" s="5"/>
      <c r="E874" s="5"/>
      <c r="F874" s="5"/>
      <c r="G874" s="5"/>
      <c r="H874" s="111">
        <v>4.4000000000000003E-3</v>
      </c>
      <c r="I874" s="111"/>
      <c r="J874" s="399">
        <v>36039</v>
      </c>
    </row>
    <row r="875" spans="1:10" ht="14.5" customHeight="1" x14ac:dyDescent="0.15">
      <c r="A875" s="116">
        <v>82</v>
      </c>
      <c r="B875" s="399">
        <v>36069</v>
      </c>
      <c r="C875" s="5"/>
      <c r="D875" s="5"/>
      <c r="E875" s="5"/>
      <c r="F875" s="5"/>
      <c r="G875" s="5"/>
      <c r="H875" s="111">
        <v>4.1999999999999997E-3</v>
      </c>
      <c r="I875" s="111"/>
      <c r="J875" s="399">
        <v>36069</v>
      </c>
    </row>
    <row r="876" spans="1:10" ht="14.5" customHeight="1" x14ac:dyDescent="0.15">
      <c r="A876" s="116">
        <v>82</v>
      </c>
      <c r="B876" s="399">
        <v>36100</v>
      </c>
      <c r="C876" s="5"/>
      <c r="D876" s="5"/>
      <c r="E876" s="5"/>
      <c r="F876" s="5"/>
      <c r="G876" s="5"/>
      <c r="H876" s="111">
        <v>4.4999999999999997E-3</v>
      </c>
      <c r="I876" s="111"/>
      <c r="J876" s="399">
        <v>36100</v>
      </c>
    </row>
    <row r="877" spans="1:10" ht="14.5" customHeight="1" x14ac:dyDescent="0.15">
      <c r="A877" s="116">
        <v>82</v>
      </c>
      <c r="B877" s="399">
        <v>36130</v>
      </c>
      <c r="C877" s="5"/>
      <c r="D877" s="5"/>
      <c r="E877" s="5"/>
      <c r="F877" s="5"/>
      <c r="G877" s="5"/>
      <c r="H877" s="111">
        <v>4.4999999999999997E-3</v>
      </c>
      <c r="I877" s="111"/>
      <c r="J877" s="399">
        <v>36130</v>
      </c>
    </row>
    <row r="878" spans="1:10" ht="14.5" customHeight="1" x14ac:dyDescent="0.15">
      <c r="A878" s="116">
        <v>82</v>
      </c>
      <c r="B878" s="399">
        <v>36161</v>
      </c>
      <c r="C878" s="5"/>
      <c r="D878" s="5"/>
      <c r="E878" s="5"/>
      <c r="F878" s="5"/>
      <c r="G878" s="5"/>
      <c r="H878" s="111">
        <v>4.1999999999999997E-3</v>
      </c>
      <c r="I878" s="111"/>
      <c r="J878" s="399">
        <v>36161</v>
      </c>
    </row>
    <row r="879" spans="1:10" ht="14.5" customHeight="1" x14ac:dyDescent="0.15">
      <c r="A879" s="116">
        <v>82</v>
      </c>
      <c r="B879" s="399">
        <v>36192</v>
      </c>
      <c r="C879" s="5"/>
      <c r="D879" s="5"/>
      <c r="E879" s="5"/>
      <c r="F879" s="5"/>
      <c r="G879" s="5"/>
      <c r="H879" s="111">
        <v>4.0000000000000001E-3</v>
      </c>
      <c r="I879" s="111"/>
      <c r="J879" s="399">
        <v>36192</v>
      </c>
    </row>
    <row r="880" spans="1:10" ht="14.5" customHeight="1" x14ac:dyDescent="0.15">
      <c r="A880" s="116">
        <v>82</v>
      </c>
      <c r="B880" s="399">
        <v>36220</v>
      </c>
      <c r="C880" s="5"/>
      <c r="D880" s="5"/>
      <c r="E880" s="5"/>
      <c r="F880" s="5"/>
      <c r="G880" s="5"/>
      <c r="H880" s="111">
        <v>5.3E-3</v>
      </c>
      <c r="I880" s="111"/>
      <c r="J880" s="399">
        <v>36220</v>
      </c>
    </row>
    <row r="881" spans="1:10" ht="14.5" customHeight="1" x14ac:dyDescent="0.15">
      <c r="A881" s="116">
        <v>82</v>
      </c>
      <c r="B881" s="399">
        <v>36251</v>
      </c>
      <c r="C881" s="5"/>
      <c r="D881" s="5"/>
      <c r="E881" s="5"/>
      <c r="F881" s="5"/>
      <c r="G881" s="5"/>
      <c r="H881" s="111">
        <v>4.7999999999999996E-3</v>
      </c>
      <c r="I881" s="111"/>
      <c r="J881" s="399">
        <v>36251</v>
      </c>
    </row>
    <row r="882" spans="1:10" ht="14.5" customHeight="1" x14ac:dyDescent="0.15">
      <c r="A882" s="116">
        <v>82</v>
      </c>
      <c r="B882" s="399">
        <v>36281</v>
      </c>
      <c r="C882" s="5"/>
      <c r="D882" s="5"/>
      <c r="E882" s="5"/>
      <c r="F882" s="5"/>
      <c r="G882" s="5"/>
      <c r="H882" s="111">
        <v>4.4999999999999997E-3</v>
      </c>
      <c r="I882" s="111"/>
      <c r="J882" s="399">
        <v>36281</v>
      </c>
    </row>
    <row r="883" spans="1:10" ht="14.5" customHeight="1" x14ac:dyDescent="0.15">
      <c r="A883" s="116">
        <v>82</v>
      </c>
      <c r="B883" s="399">
        <v>36312</v>
      </c>
      <c r="C883" s="5"/>
      <c r="D883" s="5"/>
      <c r="E883" s="5"/>
      <c r="F883" s="5"/>
      <c r="G883" s="5"/>
      <c r="H883" s="111">
        <v>5.4999999999999997E-3</v>
      </c>
      <c r="I883" s="111"/>
      <c r="J883" s="399">
        <v>36312</v>
      </c>
    </row>
    <row r="884" spans="1:10" ht="14.5" customHeight="1" x14ac:dyDescent="0.15">
      <c r="A884" s="116">
        <v>82</v>
      </c>
      <c r="B884" s="399">
        <v>36342</v>
      </c>
      <c r="C884" s="5"/>
      <c r="D884" s="5"/>
      <c r="E884" s="5"/>
      <c r="F884" s="5"/>
      <c r="G884" s="5"/>
      <c r="H884" s="111">
        <v>5.1000000000000004E-3</v>
      </c>
      <c r="I884" s="111"/>
      <c r="J884" s="399">
        <v>36342</v>
      </c>
    </row>
    <row r="885" spans="1:10" ht="14.5" customHeight="1" x14ac:dyDescent="0.15">
      <c r="A885" s="116">
        <v>82</v>
      </c>
      <c r="B885" s="399">
        <v>36373</v>
      </c>
      <c r="C885" s="5"/>
      <c r="D885" s="5"/>
      <c r="E885" s="5"/>
      <c r="F885" s="5"/>
      <c r="G885" s="5"/>
      <c r="H885" s="111">
        <v>5.4000000000000003E-3</v>
      </c>
      <c r="I885" s="111"/>
      <c r="J885" s="399">
        <v>36373</v>
      </c>
    </row>
    <row r="886" spans="1:10" ht="14.5" customHeight="1" x14ac:dyDescent="0.15">
      <c r="A886" s="116">
        <v>82</v>
      </c>
      <c r="B886" s="399">
        <v>36404</v>
      </c>
      <c r="C886" s="5"/>
      <c r="D886" s="5"/>
      <c r="E886" s="5"/>
      <c r="F886" s="5"/>
      <c r="G886" s="5"/>
      <c r="H886" s="111">
        <v>5.1999999999999998E-3</v>
      </c>
      <c r="I886" s="111"/>
      <c r="J886" s="399">
        <v>36404</v>
      </c>
    </row>
    <row r="887" spans="1:10" ht="14.5" customHeight="1" x14ac:dyDescent="0.15">
      <c r="A887" s="116">
        <v>82</v>
      </c>
      <c r="B887" s="399">
        <v>36434</v>
      </c>
      <c r="C887" s="5"/>
      <c r="D887" s="5"/>
      <c r="E887" s="5"/>
      <c r="F887" s="5"/>
      <c r="G887" s="5"/>
      <c r="H887" s="111">
        <v>5.0000000000000001E-3</v>
      </c>
      <c r="I887" s="111"/>
      <c r="J887" s="399">
        <v>36434</v>
      </c>
    </row>
    <row r="888" spans="1:10" ht="14.5" customHeight="1" x14ac:dyDescent="0.15">
      <c r="A888" s="116">
        <v>82</v>
      </c>
      <c r="B888" s="399">
        <v>36465</v>
      </c>
      <c r="C888" s="5"/>
      <c r="D888" s="5"/>
      <c r="E888" s="5"/>
      <c r="F888" s="5"/>
      <c r="G888" s="5"/>
      <c r="H888" s="111">
        <v>5.5999999999999999E-3</v>
      </c>
      <c r="I888" s="111"/>
      <c r="J888" s="399">
        <v>36465</v>
      </c>
    </row>
    <row r="889" spans="1:10" ht="14.5" customHeight="1" x14ac:dyDescent="0.15">
      <c r="A889" s="116">
        <v>82</v>
      </c>
      <c r="B889" s="399">
        <v>36495</v>
      </c>
      <c r="C889" s="5"/>
      <c r="D889" s="5"/>
      <c r="E889" s="5"/>
      <c r="F889" s="5"/>
      <c r="G889" s="5"/>
      <c r="H889" s="111">
        <v>5.4999999999999997E-3</v>
      </c>
      <c r="I889" s="111"/>
      <c r="J889" s="399">
        <v>36495</v>
      </c>
    </row>
    <row r="890" spans="1:10" ht="14.5" customHeight="1" x14ac:dyDescent="0.15">
      <c r="A890" s="116">
        <v>82</v>
      </c>
      <c r="B890" s="399">
        <v>36526</v>
      </c>
      <c r="C890" s="5"/>
      <c r="D890" s="5"/>
      <c r="E890" s="5"/>
      <c r="F890" s="5"/>
      <c r="G890" s="5"/>
      <c r="H890" s="111">
        <v>5.7000000000000002E-3</v>
      </c>
      <c r="I890" s="111"/>
      <c r="J890" s="399">
        <v>36526</v>
      </c>
    </row>
    <row r="891" spans="1:10" ht="14.5" customHeight="1" x14ac:dyDescent="0.15">
      <c r="A891" s="116">
        <v>82</v>
      </c>
      <c r="B891" s="399">
        <v>36557</v>
      </c>
      <c r="C891" s="5"/>
      <c r="D891" s="5"/>
      <c r="E891" s="5"/>
      <c r="F891" s="5"/>
      <c r="G891" s="5"/>
      <c r="H891" s="111">
        <v>5.1000000000000004E-3</v>
      </c>
      <c r="I891" s="111"/>
      <c r="J891" s="399">
        <v>36557</v>
      </c>
    </row>
    <row r="892" spans="1:10" ht="14.5" customHeight="1" x14ac:dyDescent="0.15">
      <c r="A892" s="116">
        <v>82</v>
      </c>
      <c r="B892" s="399">
        <v>36586</v>
      </c>
      <c r="C892" s="5"/>
      <c r="D892" s="5"/>
      <c r="E892" s="5"/>
      <c r="F892" s="5"/>
      <c r="G892" s="5"/>
      <c r="H892" s="111">
        <v>5.4000000000000003E-3</v>
      </c>
      <c r="I892" s="111"/>
      <c r="J892" s="399">
        <v>36586</v>
      </c>
    </row>
    <row r="893" spans="1:10" ht="14.5" customHeight="1" x14ac:dyDescent="0.15">
      <c r="A893" s="116">
        <v>82</v>
      </c>
      <c r="B893" s="399">
        <v>36617</v>
      </c>
      <c r="C893" s="5"/>
      <c r="D893" s="5"/>
      <c r="E893" s="5"/>
      <c r="F893" s="5"/>
      <c r="G893" s="5"/>
      <c r="H893" s="111">
        <v>4.7000000000000002E-3</v>
      </c>
      <c r="I893" s="111"/>
      <c r="J893" s="399">
        <v>36617</v>
      </c>
    </row>
    <row r="894" spans="1:10" ht="14.5" customHeight="1" x14ac:dyDescent="0.15">
      <c r="A894" s="116">
        <v>82</v>
      </c>
      <c r="B894" s="399">
        <v>36647</v>
      </c>
      <c r="C894" s="5"/>
      <c r="D894" s="5"/>
      <c r="E894" s="5"/>
      <c r="F894" s="5"/>
      <c r="G894" s="5"/>
      <c r="H894" s="111">
        <v>5.5999999999999999E-3</v>
      </c>
      <c r="I894" s="111"/>
      <c r="J894" s="399">
        <v>36647</v>
      </c>
    </row>
    <row r="895" spans="1:10" ht="14.5" customHeight="1" x14ac:dyDescent="0.15">
      <c r="A895" s="116">
        <v>82</v>
      </c>
      <c r="B895" s="399">
        <v>36678</v>
      </c>
      <c r="C895" s="5"/>
      <c r="D895" s="5"/>
      <c r="E895" s="5"/>
      <c r="F895" s="5"/>
      <c r="G895" s="5"/>
      <c r="H895" s="111">
        <v>5.1999999999999998E-3</v>
      </c>
      <c r="I895" s="111"/>
      <c r="J895" s="399">
        <v>36678</v>
      </c>
    </row>
    <row r="896" spans="1:10" ht="14.5" customHeight="1" x14ac:dyDescent="0.15">
      <c r="A896" s="116">
        <v>82</v>
      </c>
      <c r="B896" s="399">
        <v>36708</v>
      </c>
      <c r="C896" s="5"/>
      <c r="D896" s="5"/>
      <c r="E896" s="5"/>
      <c r="F896" s="5"/>
      <c r="G896" s="5"/>
      <c r="H896" s="111">
        <v>5.1999999999999998E-3</v>
      </c>
      <c r="I896" s="111"/>
      <c r="J896" s="399">
        <v>36708</v>
      </c>
    </row>
    <row r="897" spans="1:10" ht="14.5" customHeight="1" x14ac:dyDescent="0.15">
      <c r="A897" s="116">
        <v>82</v>
      </c>
      <c r="B897" s="399">
        <v>36739</v>
      </c>
      <c r="C897" s="5"/>
      <c r="D897" s="5"/>
      <c r="E897" s="5"/>
      <c r="F897" s="5"/>
      <c r="G897" s="5"/>
      <c r="H897" s="111">
        <v>5.0000000000000001E-3</v>
      </c>
      <c r="I897" s="111"/>
      <c r="J897" s="399">
        <v>36739</v>
      </c>
    </row>
    <row r="898" spans="1:10" ht="14.5" customHeight="1" x14ac:dyDescent="0.15">
      <c r="A898" s="116">
        <v>82</v>
      </c>
      <c r="B898" s="399">
        <v>36770</v>
      </c>
      <c r="C898" s="5"/>
      <c r="D898" s="5"/>
      <c r="E898" s="5"/>
      <c r="F898" s="5"/>
      <c r="G898" s="5"/>
      <c r="H898" s="111">
        <v>4.5999999999999999E-3</v>
      </c>
      <c r="I898" s="111"/>
      <c r="J898" s="399">
        <v>36770</v>
      </c>
    </row>
    <row r="899" spans="1:10" ht="14.5" customHeight="1" x14ac:dyDescent="0.15">
      <c r="A899" s="116">
        <v>82</v>
      </c>
      <c r="B899" s="399">
        <v>36800</v>
      </c>
      <c r="C899" s="5"/>
      <c r="D899" s="5"/>
      <c r="E899" s="5"/>
      <c r="F899" s="5"/>
      <c r="G899" s="5"/>
      <c r="H899" s="111">
        <v>5.3E-3</v>
      </c>
      <c r="I899" s="111"/>
      <c r="J899" s="399">
        <v>36800</v>
      </c>
    </row>
    <row r="900" spans="1:10" ht="14.5" customHeight="1" x14ac:dyDescent="0.15">
      <c r="A900" s="116">
        <v>82</v>
      </c>
      <c r="B900" s="399">
        <v>36831</v>
      </c>
      <c r="C900" s="5"/>
      <c r="D900" s="5"/>
      <c r="E900" s="5"/>
      <c r="F900" s="5"/>
      <c r="G900" s="5"/>
      <c r="H900" s="111">
        <v>4.7999999999999996E-3</v>
      </c>
      <c r="I900" s="111"/>
      <c r="J900" s="399">
        <v>36831</v>
      </c>
    </row>
    <row r="901" spans="1:10" ht="14.5" customHeight="1" x14ac:dyDescent="0.15">
      <c r="A901" s="116">
        <v>82</v>
      </c>
      <c r="B901" s="399">
        <v>36861</v>
      </c>
      <c r="C901" s="5"/>
      <c r="D901" s="5"/>
      <c r="E901" s="5"/>
      <c r="F901" s="5"/>
      <c r="G901" s="5"/>
      <c r="H901" s="111">
        <v>4.4999999999999997E-3</v>
      </c>
      <c r="I901" s="111"/>
      <c r="J901" s="399">
        <v>36861</v>
      </c>
    </row>
    <row r="902" spans="1:10" ht="14.5" customHeight="1" x14ac:dyDescent="0.15">
      <c r="A902" s="116">
        <v>82</v>
      </c>
      <c r="B902" s="399">
        <v>36892</v>
      </c>
      <c r="C902" s="5"/>
      <c r="D902" s="5"/>
      <c r="E902" s="5"/>
      <c r="F902" s="5"/>
      <c r="G902" s="5"/>
      <c r="H902" s="111">
        <v>4.8999999999999998E-3</v>
      </c>
      <c r="I902" s="111"/>
      <c r="J902" s="399">
        <v>36892</v>
      </c>
    </row>
    <row r="903" spans="1:10" ht="14.5" customHeight="1" x14ac:dyDescent="0.15">
      <c r="A903" s="116">
        <v>82</v>
      </c>
      <c r="B903" s="399">
        <v>36923</v>
      </c>
      <c r="C903" s="5"/>
      <c r="D903" s="5"/>
      <c r="E903" s="5"/>
      <c r="F903" s="5"/>
      <c r="G903" s="5"/>
      <c r="H903" s="111">
        <v>4.1999999999999997E-3</v>
      </c>
      <c r="I903" s="111"/>
      <c r="J903" s="399">
        <v>36923</v>
      </c>
    </row>
    <row r="904" spans="1:10" ht="14.5" customHeight="1" x14ac:dyDescent="0.15">
      <c r="A904" s="116">
        <v>82</v>
      </c>
      <c r="B904" s="399">
        <v>36951</v>
      </c>
      <c r="C904" s="5"/>
      <c r="D904" s="5"/>
      <c r="E904" s="5"/>
      <c r="F904" s="5"/>
      <c r="G904" s="5"/>
      <c r="H904" s="111">
        <v>4.4999999999999997E-3</v>
      </c>
      <c r="I904" s="111"/>
      <c r="J904" s="399">
        <v>36951</v>
      </c>
    </row>
    <row r="905" spans="1:10" ht="14.5" customHeight="1" x14ac:dyDescent="0.15">
      <c r="A905" s="116">
        <v>82</v>
      </c>
      <c r="B905" s="399">
        <v>36982</v>
      </c>
      <c r="C905" s="5"/>
      <c r="D905" s="5"/>
      <c r="E905" s="5"/>
      <c r="F905" s="5"/>
      <c r="G905" s="5"/>
      <c r="H905" s="111">
        <v>4.7000000000000002E-3</v>
      </c>
      <c r="I905" s="111"/>
      <c r="J905" s="399">
        <v>36982</v>
      </c>
    </row>
    <row r="906" spans="1:10" ht="14.5" customHeight="1" x14ac:dyDescent="0.15">
      <c r="A906" s="116">
        <v>82</v>
      </c>
      <c r="B906" s="399">
        <v>37012</v>
      </c>
      <c r="C906" s="5"/>
      <c r="D906" s="5"/>
      <c r="E906" s="5"/>
      <c r="F906" s="5"/>
      <c r="G906" s="5"/>
      <c r="H906" s="111">
        <v>5.0000000000000001E-3</v>
      </c>
      <c r="I906" s="111"/>
      <c r="J906" s="399">
        <v>37012</v>
      </c>
    </row>
    <row r="907" spans="1:10" ht="14.5" customHeight="1" x14ac:dyDescent="0.15">
      <c r="A907" s="116">
        <v>82</v>
      </c>
      <c r="B907" s="399">
        <v>37043</v>
      </c>
      <c r="C907" s="5"/>
      <c r="D907" s="5"/>
      <c r="E907" s="5"/>
      <c r="F907" s="5"/>
      <c r="G907" s="5"/>
      <c r="H907" s="111">
        <v>4.7000000000000002E-3</v>
      </c>
      <c r="I907" s="111"/>
      <c r="J907" s="399">
        <v>37043</v>
      </c>
    </row>
    <row r="908" spans="1:10" ht="14.5" customHeight="1" x14ac:dyDescent="0.15">
      <c r="A908" s="116">
        <v>82</v>
      </c>
      <c r="B908" s="399">
        <v>37073</v>
      </c>
      <c r="C908" s="5"/>
      <c r="D908" s="5"/>
      <c r="E908" s="5"/>
      <c r="F908" s="5"/>
      <c r="G908" s="5"/>
      <c r="H908" s="111">
        <v>5.1999999999999998E-3</v>
      </c>
      <c r="I908" s="111"/>
      <c r="J908" s="399">
        <v>37073</v>
      </c>
    </row>
    <row r="909" spans="1:10" ht="14.5" customHeight="1" x14ac:dyDescent="0.15">
      <c r="A909" s="116">
        <v>82</v>
      </c>
      <c r="B909" s="399">
        <v>37104</v>
      </c>
      <c r="C909" s="5"/>
      <c r="D909" s="5"/>
      <c r="E909" s="5"/>
      <c r="F909" s="5"/>
      <c r="G909" s="5"/>
      <c r="H909" s="111">
        <v>4.5999999999999999E-3</v>
      </c>
      <c r="I909" s="111"/>
      <c r="J909" s="399">
        <v>37104</v>
      </c>
    </row>
    <row r="910" spans="1:10" ht="14.5" customHeight="1" x14ac:dyDescent="0.15">
      <c r="A910" s="116">
        <v>82</v>
      </c>
      <c r="B910" s="399">
        <v>37135</v>
      </c>
      <c r="C910" s="5"/>
      <c r="D910" s="5"/>
      <c r="E910" s="5"/>
      <c r="F910" s="5"/>
      <c r="G910" s="5"/>
      <c r="H910" s="111">
        <v>4.1000000000000003E-3</v>
      </c>
      <c r="I910" s="111"/>
      <c r="J910" s="399">
        <v>37135</v>
      </c>
    </row>
    <row r="911" spans="1:10" ht="14.5" customHeight="1" x14ac:dyDescent="0.15">
      <c r="A911" s="116">
        <v>82</v>
      </c>
      <c r="B911" s="399">
        <v>37165</v>
      </c>
      <c r="C911" s="5"/>
      <c r="D911" s="5"/>
      <c r="E911" s="5"/>
      <c r="F911" s="5"/>
      <c r="G911" s="5"/>
      <c r="H911" s="111">
        <v>4.7999999999999996E-3</v>
      </c>
      <c r="I911" s="111"/>
      <c r="J911" s="399">
        <v>37165</v>
      </c>
    </row>
    <row r="912" spans="1:10" ht="14.5" customHeight="1" x14ac:dyDescent="0.15">
      <c r="A912" s="116">
        <v>82</v>
      </c>
      <c r="B912" s="399">
        <v>37196</v>
      </c>
      <c r="C912" s="5"/>
      <c r="D912" s="5"/>
      <c r="E912" s="5"/>
      <c r="F912" s="5"/>
      <c r="G912" s="5"/>
      <c r="H912" s="111">
        <v>4.1000000000000003E-3</v>
      </c>
      <c r="I912" s="111"/>
      <c r="J912" s="399">
        <v>37196</v>
      </c>
    </row>
    <row r="913" spans="1:10" ht="14.5" customHeight="1" x14ac:dyDescent="0.15">
      <c r="A913" s="116">
        <v>82</v>
      </c>
      <c r="B913" s="399">
        <v>37226</v>
      </c>
      <c r="C913" s="5"/>
      <c r="D913" s="5"/>
      <c r="E913" s="5"/>
      <c r="F913" s="5"/>
      <c r="G913" s="5"/>
      <c r="H913" s="111">
        <v>4.5999999999999999E-3</v>
      </c>
      <c r="I913" s="111"/>
      <c r="J913" s="399">
        <v>37226</v>
      </c>
    </row>
    <row r="914" spans="1:10" ht="14.5" customHeight="1" x14ac:dyDescent="0.15">
      <c r="A914" s="116">
        <v>82</v>
      </c>
      <c r="B914" s="399">
        <v>37257</v>
      </c>
      <c r="C914" s="5"/>
      <c r="D914" s="5"/>
      <c r="E914" s="5"/>
      <c r="F914" s="5"/>
      <c r="G914" s="5"/>
      <c r="H914" s="111">
        <v>4.7999999999999996E-3</v>
      </c>
      <c r="I914" s="111"/>
      <c r="J914" s="399">
        <v>37257</v>
      </c>
    </row>
    <row r="915" spans="1:10" ht="14.5" customHeight="1" x14ac:dyDescent="0.15">
      <c r="A915" s="116">
        <v>82</v>
      </c>
      <c r="B915" s="399">
        <v>37288</v>
      </c>
      <c r="C915" s="5"/>
      <c r="D915" s="5"/>
      <c r="E915" s="5"/>
      <c r="F915" s="5"/>
      <c r="G915" s="5"/>
      <c r="H915" s="111">
        <v>4.3E-3</v>
      </c>
      <c r="I915" s="111"/>
      <c r="J915" s="399">
        <v>37288</v>
      </c>
    </row>
    <row r="916" spans="1:10" ht="14.5" customHeight="1" x14ac:dyDescent="0.15">
      <c r="A916" s="116">
        <v>82</v>
      </c>
      <c r="B916" s="399">
        <v>37316</v>
      </c>
      <c r="C916" s="5"/>
      <c r="D916" s="5"/>
      <c r="E916" s="5"/>
      <c r="F916" s="5"/>
      <c r="G916" s="5"/>
      <c r="H916" s="111">
        <v>4.3E-3</v>
      </c>
      <c r="I916" s="111"/>
      <c r="J916" s="399">
        <v>37316</v>
      </c>
    </row>
    <row r="917" spans="1:10" ht="14.5" customHeight="1" x14ac:dyDescent="0.15">
      <c r="A917" s="116">
        <v>82</v>
      </c>
      <c r="B917" s="399">
        <v>37347</v>
      </c>
      <c r="C917" s="5"/>
      <c r="D917" s="5"/>
      <c r="E917" s="5"/>
      <c r="F917" s="5"/>
      <c r="G917" s="5"/>
      <c r="H917" s="111">
        <v>5.4000000000000003E-3</v>
      </c>
      <c r="I917" s="111"/>
      <c r="J917" s="399">
        <v>37347</v>
      </c>
    </row>
    <row r="918" spans="1:10" ht="14.5" customHeight="1" x14ac:dyDescent="0.15">
      <c r="A918" s="116">
        <v>82</v>
      </c>
      <c r="B918" s="399">
        <v>37377</v>
      </c>
      <c r="C918" s="5"/>
      <c r="D918" s="5"/>
      <c r="E918" s="5"/>
      <c r="F918" s="5"/>
      <c r="G918" s="5"/>
      <c r="H918" s="111">
        <v>4.8999999999999998E-3</v>
      </c>
      <c r="I918" s="111"/>
      <c r="J918" s="399">
        <v>37377</v>
      </c>
    </row>
    <row r="919" spans="1:10" ht="14.5" customHeight="1" x14ac:dyDescent="0.15">
      <c r="A919" s="116">
        <v>82</v>
      </c>
      <c r="B919" s="399">
        <v>37408</v>
      </c>
      <c r="C919" s="5"/>
      <c r="D919" s="5"/>
      <c r="E919" s="5"/>
      <c r="F919" s="5"/>
      <c r="G919" s="5"/>
      <c r="H919" s="111">
        <v>4.4000000000000003E-3</v>
      </c>
      <c r="I919" s="111"/>
      <c r="J919" s="399">
        <v>37408</v>
      </c>
    </row>
    <row r="920" spans="1:10" ht="14.5" customHeight="1" x14ac:dyDescent="0.15">
      <c r="A920" s="116">
        <v>82</v>
      </c>
      <c r="B920" s="399">
        <v>37438</v>
      </c>
      <c r="C920" s="5"/>
      <c r="D920" s="5"/>
      <c r="E920" s="5"/>
      <c r="F920" s="5"/>
      <c r="G920" s="5"/>
      <c r="H920" s="111">
        <v>5.1000000000000004E-3</v>
      </c>
      <c r="I920" s="111"/>
      <c r="J920" s="399">
        <v>37438</v>
      </c>
    </row>
    <row r="921" spans="1:10" ht="14.5" customHeight="1" x14ac:dyDescent="0.15">
      <c r="A921" s="116">
        <v>82</v>
      </c>
      <c r="B921" s="399">
        <v>37469</v>
      </c>
      <c r="C921" s="5"/>
      <c r="D921" s="5"/>
      <c r="E921" s="5"/>
      <c r="F921" s="5"/>
      <c r="G921" s="5"/>
      <c r="H921" s="111">
        <v>4.4000000000000003E-3</v>
      </c>
      <c r="I921" s="111"/>
      <c r="J921" s="399">
        <v>37469</v>
      </c>
    </row>
    <row r="922" spans="1:10" ht="14.5" customHeight="1" x14ac:dyDescent="0.15">
      <c r="A922" s="116">
        <v>82</v>
      </c>
      <c r="B922" s="399">
        <v>37500</v>
      </c>
      <c r="C922" s="5"/>
      <c r="D922" s="5"/>
      <c r="E922" s="5"/>
      <c r="F922" s="5"/>
      <c r="G922" s="5"/>
      <c r="H922" s="111">
        <v>4.1999999999999997E-3</v>
      </c>
      <c r="I922" s="111"/>
      <c r="J922" s="399">
        <v>37500</v>
      </c>
    </row>
    <row r="923" spans="1:10" ht="14.5" customHeight="1" x14ac:dyDescent="0.15">
      <c r="A923" s="116">
        <v>82</v>
      </c>
      <c r="B923" s="399">
        <v>37530</v>
      </c>
      <c r="C923" s="5"/>
      <c r="D923" s="5"/>
      <c r="E923" s="5"/>
      <c r="F923" s="5"/>
      <c r="G923" s="5"/>
      <c r="H923" s="111">
        <v>4.0000000000000001E-3</v>
      </c>
      <c r="I923" s="111"/>
      <c r="J923" s="399">
        <v>37530</v>
      </c>
    </row>
    <row r="924" spans="1:10" ht="14.5" customHeight="1" x14ac:dyDescent="0.15">
      <c r="A924" s="116">
        <v>82</v>
      </c>
      <c r="B924" s="399">
        <v>37561</v>
      </c>
      <c r="C924" s="5"/>
      <c r="D924" s="5"/>
      <c r="E924" s="5"/>
      <c r="F924" s="5"/>
      <c r="G924" s="5"/>
      <c r="H924" s="111">
        <v>4.0000000000000001E-3</v>
      </c>
      <c r="I924" s="111"/>
      <c r="J924" s="399">
        <v>37561</v>
      </c>
    </row>
    <row r="925" spans="1:10" ht="14.5" customHeight="1" x14ac:dyDescent="0.15">
      <c r="A925" s="116">
        <v>82</v>
      </c>
      <c r="B925" s="399">
        <v>37591</v>
      </c>
      <c r="C925" s="5"/>
      <c r="D925" s="5"/>
      <c r="E925" s="5"/>
      <c r="F925" s="5"/>
      <c r="G925" s="5"/>
      <c r="H925" s="111">
        <v>4.4999999999999997E-3</v>
      </c>
      <c r="I925" s="111"/>
      <c r="J925" s="399">
        <v>37591</v>
      </c>
    </row>
    <row r="926" spans="1:10" ht="14.5" customHeight="1" x14ac:dyDescent="0.15">
      <c r="A926" s="116">
        <v>82</v>
      </c>
      <c r="B926" s="399">
        <v>37622</v>
      </c>
      <c r="C926" s="5"/>
      <c r="D926" s="5"/>
      <c r="E926" s="5"/>
      <c r="F926" s="5"/>
      <c r="G926" s="5"/>
      <c r="H926" s="111">
        <v>4.1000000000000003E-3</v>
      </c>
      <c r="I926" s="111"/>
      <c r="J926" s="399">
        <v>37622</v>
      </c>
    </row>
    <row r="927" spans="1:10" ht="14.5" customHeight="1" x14ac:dyDescent="0.15">
      <c r="A927" s="5"/>
      <c r="B927" s="399">
        <v>37653</v>
      </c>
      <c r="C927" s="5"/>
      <c r="D927" s="5"/>
      <c r="E927" s="5"/>
      <c r="F927" s="5"/>
      <c r="G927" s="5"/>
      <c r="H927" s="111">
        <v>3.8E-3</v>
      </c>
      <c r="I927" s="111"/>
      <c r="J927" s="399">
        <v>37653</v>
      </c>
    </row>
    <row r="928" spans="1:10" ht="14.5" customHeight="1" x14ac:dyDescent="0.15">
      <c r="A928" s="5"/>
      <c r="B928" s="399">
        <v>37681</v>
      </c>
      <c r="C928" s="5"/>
      <c r="D928" s="5"/>
      <c r="E928" s="5"/>
      <c r="F928" s="5"/>
      <c r="G928" s="5"/>
      <c r="H928" s="111">
        <v>4.0000000000000001E-3</v>
      </c>
      <c r="I928" s="111"/>
      <c r="J928" s="399">
        <v>37681</v>
      </c>
    </row>
    <row r="929" spans="1:10" ht="14.5" customHeight="1" x14ac:dyDescent="0.15">
      <c r="A929" s="5"/>
      <c r="B929" s="399">
        <v>37712</v>
      </c>
      <c r="C929" s="5"/>
      <c r="D929" s="5"/>
      <c r="E929" s="5"/>
      <c r="F929" s="5"/>
      <c r="G929" s="5"/>
      <c r="H929" s="111">
        <v>4.0000000000000001E-3</v>
      </c>
      <c r="I929" s="111"/>
      <c r="J929" s="399">
        <v>37712</v>
      </c>
    </row>
    <row r="930" spans="1:10" ht="14.5" customHeight="1" x14ac:dyDescent="0.15">
      <c r="A930" s="5"/>
      <c r="B930" s="399">
        <v>37742</v>
      </c>
      <c r="C930" s="5"/>
      <c r="D930" s="5"/>
      <c r="E930" s="5"/>
      <c r="F930" s="5"/>
      <c r="G930" s="5"/>
      <c r="H930" s="111">
        <v>3.8999999999999998E-3</v>
      </c>
      <c r="I930" s="111"/>
      <c r="J930" s="399">
        <v>37742</v>
      </c>
    </row>
    <row r="931" spans="1:10" ht="14.5" customHeight="1" x14ac:dyDescent="0.15">
      <c r="A931" s="5"/>
      <c r="B931" s="399">
        <v>37773</v>
      </c>
      <c r="C931" s="5"/>
      <c r="D931" s="5"/>
      <c r="E931" s="5"/>
      <c r="F931" s="5"/>
      <c r="G931" s="5"/>
      <c r="H931" s="111">
        <v>3.5999999999999999E-3</v>
      </c>
      <c r="I931" s="111"/>
      <c r="J931" s="399">
        <v>37773</v>
      </c>
    </row>
    <row r="932" spans="1:10" ht="14.5" customHeight="1" x14ac:dyDescent="0.15">
      <c r="A932" s="5"/>
      <c r="B932" s="399">
        <v>37803</v>
      </c>
      <c r="C932" s="5"/>
      <c r="D932" s="5"/>
      <c r="E932" s="5"/>
      <c r="F932" s="5"/>
      <c r="G932" s="5"/>
      <c r="H932" s="111">
        <v>3.8E-3</v>
      </c>
      <c r="I932" s="111"/>
      <c r="J932" s="399">
        <v>37803</v>
      </c>
    </row>
    <row r="933" spans="1:10" ht="14.5" customHeight="1" x14ac:dyDescent="0.15">
      <c r="A933" s="5"/>
      <c r="B933" s="399">
        <v>37834</v>
      </c>
      <c r="C933" s="5"/>
      <c r="D933" s="5"/>
      <c r="E933" s="5"/>
      <c r="F933" s="5"/>
      <c r="G933" s="5"/>
      <c r="H933" s="111">
        <v>4.1999999999999997E-3</v>
      </c>
      <c r="I933" s="111"/>
      <c r="J933" s="399">
        <v>37834</v>
      </c>
    </row>
    <row r="934" spans="1:10" ht="14.5" customHeight="1" x14ac:dyDescent="0.15">
      <c r="A934" s="5"/>
      <c r="B934" s="399">
        <v>37865</v>
      </c>
      <c r="C934" s="5"/>
      <c r="D934" s="5"/>
      <c r="E934" s="5"/>
      <c r="F934" s="5"/>
      <c r="G934" s="5"/>
      <c r="H934" s="111">
        <v>4.5999999999999999E-3</v>
      </c>
      <c r="I934" s="111"/>
      <c r="J934" s="399">
        <v>37865</v>
      </c>
    </row>
    <row r="935" spans="1:10" ht="14.5" customHeight="1" x14ac:dyDescent="0.15">
      <c r="A935" s="5"/>
      <c r="B935" s="399">
        <v>37895</v>
      </c>
      <c r="C935" s="5"/>
      <c r="D935" s="5"/>
      <c r="E935" s="5"/>
      <c r="F935" s="5"/>
      <c r="G935" s="5"/>
      <c r="H935" s="111">
        <v>4.1000000000000003E-3</v>
      </c>
      <c r="I935" s="111"/>
      <c r="J935" s="399">
        <v>37895</v>
      </c>
    </row>
    <row r="936" spans="1:10" ht="14.5" customHeight="1" x14ac:dyDescent="0.15">
      <c r="A936" s="5"/>
      <c r="B936" s="399">
        <v>37926</v>
      </c>
      <c r="C936" s="5"/>
      <c r="D936" s="5"/>
      <c r="E936" s="5"/>
      <c r="F936" s="5"/>
      <c r="G936" s="5"/>
      <c r="H936" s="111">
        <v>3.8999999999999998E-3</v>
      </c>
      <c r="I936" s="111"/>
      <c r="J936" s="399">
        <v>37926</v>
      </c>
    </row>
    <row r="937" spans="1:10" ht="14.5" customHeight="1" x14ac:dyDescent="0.15">
      <c r="A937" s="5"/>
      <c r="B937" s="399">
        <v>37956</v>
      </c>
      <c r="C937" s="5"/>
      <c r="D937" s="5"/>
      <c r="E937" s="5"/>
      <c r="F937" s="5"/>
      <c r="G937" s="5"/>
      <c r="H937" s="111">
        <v>4.7000000000000002E-3</v>
      </c>
      <c r="I937" s="111"/>
      <c r="J937" s="399">
        <v>37956</v>
      </c>
    </row>
    <row r="938" spans="1:10" ht="14.5" customHeight="1" x14ac:dyDescent="0.15">
      <c r="A938" s="5"/>
      <c r="B938" s="399">
        <v>37987</v>
      </c>
      <c r="C938" s="5"/>
      <c r="D938" s="5"/>
      <c r="E938" s="5"/>
      <c r="F938" s="5"/>
      <c r="G938" s="5"/>
      <c r="H938" s="111">
        <v>4.1999999999999997E-3</v>
      </c>
      <c r="I938" s="111"/>
      <c r="J938" s="399">
        <v>37987</v>
      </c>
    </row>
    <row r="939" spans="1:10" ht="14.5" customHeight="1" x14ac:dyDescent="0.15">
      <c r="A939" s="5"/>
      <c r="B939" s="399">
        <v>38018</v>
      </c>
      <c r="C939" s="5"/>
      <c r="D939" s="5"/>
      <c r="E939" s="5"/>
      <c r="F939" s="5"/>
      <c r="G939" s="5"/>
      <c r="H939" s="111">
        <v>3.8E-3</v>
      </c>
      <c r="I939" s="111"/>
      <c r="J939" s="399">
        <v>38018</v>
      </c>
    </row>
    <row r="940" spans="1:10" ht="14.5" customHeight="1" x14ac:dyDescent="0.15">
      <c r="A940" s="5"/>
      <c r="B940" s="399">
        <v>38047</v>
      </c>
      <c r="C940" s="5"/>
      <c r="D940" s="5"/>
      <c r="E940" s="5"/>
      <c r="F940" s="5"/>
      <c r="G940" s="5"/>
      <c r="H940" s="111">
        <v>4.3E-3</v>
      </c>
      <c r="I940" s="111"/>
      <c r="J940" s="399">
        <v>38047</v>
      </c>
    </row>
    <row r="941" spans="1:10" ht="14.5" customHeight="1" x14ac:dyDescent="0.15">
      <c r="A941" s="5"/>
      <c r="B941" s="399">
        <v>38078</v>
      </c>
      <c r="C941" s="5"/>
      <c r="D941" s="5"/>
      <c r="E941" s="5"/>
      <c r="F941" s="5"/>
      <c r="G941" s="5"/>
      <c r="H941" s="111">
        <v>3.8999999999999998E-3</v>
      </c>
      <c r="I941" s="111"/>
      <c r="J941" s="399">
        <v>38078</v>
      </c>
    </row>
    <row r="942" spans="1:10" ht="14.5" customHeight="1" x14ac:dyDescent="0.15">
      <c r="A942" s="5"/>
      <c r="B942" s="399">
        <v>38108</v>
      </c>
      <c r="C942" s="5"/>
      <c r="D942" s="5"/>
      <c r="E942" s="5"/>
      <c r="F942" s="5"/>
      <c r="G942" s="5"/>
      <c r="H942" s="111">
        <v>4.0000000000000001E-3</v>
      </c>
      <c r="I942" s="111"/>
      <c r="J942" s="399">
        <v>38108</v>
      </c>
    </row>
    <row r="943" spans="1:10" ht="14.5" customHeight="1" x14ac:dyDescent="0.15">
      <c r="A943" s="5"/>
      <c r="B943" s="399">
        <v>38139</v>
      </c>
      <c r="C943" s="5"/>
      <c r="D943" s="5"/>
      <c r="E943" s="5"/>
      <c r="F943" s="5"/>
      <c r="G943" s="5"/>
      <c r="H943" s="111">
        <v>4.7999999999999996E-3</v>
      </c>
      <c r="I943" s="111"/>
      <c r="J943" s="399">
        <v>38139</v>
      </c>
    </row>
    <row r="944" spans="1:10" ht="14.5" customHeight="1" x14ac:dyDescent="0.15">
      <c r="A944" s="5"/>
      <c r="B944" s="399">
        <v>38169</v>
      </c>
      <c r="C944" s="5"/>
      <c r="D944" s="5"/>
      <c r="E944" s="5"/>
      <c r="F944" s="5"/>
      <c r="G944" s="5"/>
      <c r="H944" s="111">
        <v>4.3E-3</v>
      </c>
      <c r="I944" s="111"/>
      <c r="J944" s="399">
        <v>38169</v>
      </c>
    </row>
    <row r="945" spans="1:10" ht="14.5" customHeight="1" x14ac:dyDescent="0.15">
      <c r="A945" s="5"/>
      <c r="B945" s="399">
        <v>38200</v>
      </c>
      <c r="C945" s="5"/>
      <c r="D945" s="5"/>
      <c r="E945" s="5"/>
      <c r="F945" s="5"/>
      <c r="G945" s="5"/>
      <c r="H945" s="111">
        <v>4.4999999999999997E-3</v>
      </c>
      <c r="I945" s="111"/>
      <c r="J945" s="399">
        <v>38200</v>
      </c>
    </row>
    <row r="946" spans="1:10" ht="14.5" customHeight="1" x14ac:dyDescent="0.15">
      <c r="A946" s="5"/>
      <c r="B946" s="399">
        <v>38231</v>
      </c>
      <c r="C946" s="5"/>
      <c r="D946" s="5"/>
      <c r="E946" s="5"/>
      <c r="F946" s="5"/>
      <c r="G946" s="5"/>
      <c r="H946" s="111">
        <v>4.0000000000000001E-3</v>
      </c>
      <c r="I946" s="111"/>
      <c r="J946" s="399">
        <v>38231</v>
      </c>
    </row>
    <row r="947" spans="1:10" ht="14.5" customHeight="1" x14ac:dyDescent="0.15">
      <c r="A947" s="5"/>
      <c r="B947" s="399">
        <v>38261</v>
      </c>
      <c r="C947" s="5"/>
      <c r="D947" s="5"/>
      <c r="E947" s="5"/>
      <c r="F947" s="5"/>
      <c r="G947" s="5"/>
      <c r="H947" s="111">
        <v>3.8E-3</v>
      </c>
      <c r="I947" s="111"/>
      <c r="J947" s="399">
        <v>38261</v>
      </c>
    </row>
    <row r="948" spans="1:10" ht="14.5" customHeight="1" x14ac:dyDescent="0.15">
      <c r="A948" s="5"/>
      <c r="B948" s="399">
        <v>38292</v>
      </c>
      <c r="C948" s="5"/>
      <c r="D948" s="5"/>
      <c r="E948" s="5"/>
      <c r="F948" s="5"/>
      <c r="G948" s="5"/>
      <c r="H948" s="111">
        <v>4.1000000000000003E-3</v>
      </c>
      <c r="I948" s="111"/>
      <c r="J948" s="399">
        <v>38292</v>
      </c>
    </row>
    <row r="949" spans="1:10" ht="14.5" customHeight="1" x14ac:dyDescent="0.15">
      <c r="A949" s="5"/>
      <c r="B949" s="399">
        <v>38322</v>
      </c>
      <c r="C949" s="5"/>
      <c r="D949" s="5"/>
      <c r="E949" s="5"/>
      <c r="F949" s="5"/>
      <c r="G949" s="5"/>
      <c r="H949" s="111">
        <v>4.3E-3</v>
      </c>
      <c r="I949" s="111"/>
      <c r="J949" s="399">
        <v>38322</v>
      </c>
    </row>
    <row r="950" spans="1:10" ht="14.5" customHeight="1" x14ac:dyDescent="0.15">
      <c r="A950" s="5"/>
      <c r="B950" s="399">
        <v>38353</v>
      </c>
      <c r="C950" s="5"/>
      <c r="D950" s="5"/>
      <c r="E950" s="5"/>
      <c r="F950" s="5"/>
      <c r="G950" s="5"/>
      <c r="H950" s="111">
        <v>4.1000000000000003E-3</v>
      </c>
      <c r="I950" s="111"/>
      <c r="J950" s="399">
        <v>38353</v>
      </c>
    </row>
    <row r="951" spans="1:10" ht="14.5" customHeight="1" x14ac:dyDescent="0.15">
      <c r="A951" s="5"/>
      <c r="B951" s="399">
        <v>38384</v>
      </c>
      <c r="C951" s="5"/>
      <c r="D951" s="5"/>
      <c r="E951" s="5"/>
      <c r="F951" s="5"/>
      <c r="G951" s="5"/>
      <c r="H951" s="111">
        <v>3.5000000000000001E-3</v>
      </c>
      <c r="I951" s="111"/>
      <c r="J951" s="399">
        <v>38384</v>
      </c>
    </row>
    <row r="952" spans="1:10" ht="14.5" customHeight="1" x14ac:dyDescent="0.15">
      <c r="A952" s="5"/>
      <c r="B952" s="399">
        <v>38412</v>
      </c>
      <c r="C952" s="5"/>
      <c r="D952" s="5"/>
      <c r="E952" s="5"/>
      <c r="F952" s="5"/>
      <c r="G952" s="5"/>
      <c r="H952" s="111">
        <v>4.1000000000000003E-3</v>
      </c>
      <c r="I952" s="111"/>
      <c r="J952" s="399">
        <v>38412</v>
      </c>
    </row>
    <row r="953" spans="1:10" ht="14.5" customHeight="1" x14ac:dyDescent="0.15">
      <c r="A953" s="5"/>
      <c r="B953" s="399">
        <v>38443</v>
      </c>
      <c r="C953" s="5"/>
      <c r="D953" s="5"/>
      <c r="E953" s="5"/>
      <c r="F953" s="5"/>
      <c r="G953" s="5"/>
      <c r="H953" s="111">
        <v>3.8999999999999998E-3</v>
      </c>
      <c r="I953" s="111"/>
      <c r="J953" s="399">
        <v>38443</v>
      </c>
    </row>
    <row r="954" spans="1:10" ht="14.5" customHeight="1" x14ac:dyDescent="0.15">
      <c r="A954" s="5"/>
      <c r="B954" s="399">
        <v>38473</v>
      </c>
      <c r="C954" s="5"/>
      <c r="D954" s="5"/>
      <c r="E954" s="5"/>
      <c r="F954" s="5"/>
      <c r="G954" s="5"/>
      <c r="H954" s="111">
        <v>4.0000000000000001E-3</v>
      </c>
      <c r="I954" s="111"/>
      <c r="J954" s="399">
        <v>38473</v>
      </c>
    </row>
    <row r="955" spans="1:10" ht="14.5" customHeight="1" x14ac:dyDescent="0.15">
      <c r="A955" s="5"/>
      <c r="B955" s="399">
        <v>38504</v>
      </c>
      <c r="C955" s="5"/>
      <c r="D955" s="5"/>
      <c r="E955" s="5"/>
      <c r="F955" s="5"/>
      <c r="G955" s="5"/>
      <c r="H955" s="111">
        <v>3.5999999999999999E-3</v>
      </c>
      <c r="I955" s="111"/>
      <c r="J955" s="399">
        <v>38504</v>
      </c>
    </row>
    <row r="956" spans="1:10" ht="14.5" customHeight="1" x14ac:dyDescent="0.15">
      <c r="A956" s="5"/>
      <c r="B956" s="399">
        <v>38534</v>
      </c>
      <c r="C956" s="5"/>
      <c r="D956" s="5"/>
      <c r="E956" s="5"/>
      <c r="F956" s="5"/>
      <c r="G956" s="5"/>
      <c r="H956" s="111">
        <v>3.3999999999999998E-3</v>
      </c>
      <c r="I956" s="111"/>
      <c r="J956" s="399">
        <v>38534</v>
      </c>
    </row>
    <row r="957" spans="1:10" ht="14.5" customHeight="1" x14ac:dyDescent="0.15">
      <c r="A957" s="5"/>
      <c r="B957" s="399">
        <v>38565</v>
      </c>
      <c r="C957" s="5"/>
      <c r="D957" s="5"/>
      <c r="E957" s="5"/>
      <c r="F957" s="5"/>
      <c r="G957" s="5"/>
      <c r="H957" s="111">
        <v>4.0000000000000001E-3</v>
      </c>
      <c r="I957" s="111"/>
      <c r="J957" s="399">
        <v>38565</v>
      </c>
    </row>
    <row r="958" spans="1:10" ht="14.5" customHeight="1" x14ac:dyDescent="0.15">
      <c r="A958" s="5"/>
      <c r="B958" s="399">
        <v>38596</v>
      </c>
      <c r="C958" s="5"/>
      <c r="D958" s="5"/>
      <c r="E958" s="5"/>
      <c r="F958" s="5"/>
      <c r="G958" s="5"/>
      <c r="H958" s="111">
        <v>3.5000000000000001E-3</v>
      </c>
      <c r="I958" s="111"/>
      <c r="J958" s="399">
        <v>38596</v>
      </c>
    </row>
    <row r="959" spans="1:10" ht="14.5" customHeight="1" x14ac:dyDescent="0.15">
      <c r="A959" s="5"/>
      <c r="B959" s="399">
        <v>38626</v>
      </c>
      <c r="C959" s="5"/>
      <c r="D959" s="5"/>
      <c r="E959" s="5"/>
      <c r="F959" s="5"/>
      <c r="G959" s="5"/>
      <c r="H959" s="111">
        <v>3.8999999999999998E-3</v>
      </c>
      <c r="I959" s="111"/>
      <c r="J959" s="399">
        <v>38626</v>
      </c>
    </row>
    <row r="960" spans="1:10" ht="14.5" customHeight="1" x14ac:dyDescent="0.15">
      <c r="A960" s="5"/>
      <c r="B960" s="399">
        <v>38657</v>
      </c>
      <c r="C960" s="5"/>
      <c r="D960" s="5"/>
      <c r="E960" s="5"/>
      <c r="F960" s="5"/>
      <c r="G960" s="5"/>
      <c r="H960" s="111">
        <v>3.8999999999999998E-3</v>
      </c>
      <c r="I960" s="111"/>
      <c r="J960" s="399">
        <v>38657</v>
      </c>
    </row>
    <row r="961" spans="1:10" ht="14.5" customHeight="1" x14ac:dyDescent="0.15">
      <c r="A961" s="5"/>
      <c r="B961" s="399">
        <v>38687</v>
      </c>
      <c r="C961" s="5"/>
      <c r="D961" s="5"/>
      <c r="E961" s="5"/>
      <c r="F961" s="5"/>
      <c r="G961" s="5"/>
      <c r="H961" s="111">
        <v>3.8999999999999998E-3</v>
      </c>
      <c r="I961" s="111"/>
      <c r="J961" s="399">
        <v>38687</v>
      </c>
    </row>
    <row r="962" spans="1:10" ht="14.5" customHeight="1" x14ac:dyDescent="0.15">
      <c r="A962" s="5"/>
      <c r="B962" s="399">
        <v>38718</v>
      </c>
      <c r="C962" s="5"/>
      <c r="D962" s="5"/>
      <c r="E962" s="5"/>
      <c r="F962" s="5"/>
      <c r="G962" s="5"/>
      <c r="H962" s="111">
        <v>4.0000000000000001E-3</v>
      </c>
      <c r="I962" s="111"/>
      <c r="J962" s="399">
        <v>38718</v>
      </c>
    </row>
    <row r="963" spans="1:10" ht="14.5" customHeight="1" x14ac:dyDescent="0.15">
      <c r="A963" s="5"/>
      <c r="B963" s="399">
        <v>38749</v>
      </c>
      <c r="C963" s="5"/>
      <c r="D963" s="5"/>
      <c r="E963" s="5"/>
      <c r="F963" s="5"/>
      <c r="G963" s="5"/>
      <c r="H963" s="111">
        <v>3.5999999999999999E-3</v>
      </c>
      <c r="I963" s="111"/>
      <c r="J963" s="399">
        <v>38749</v>
      </c>
    </row>
    <row r="964" spans="1:10" ht="14.5" customHeight="1" x14ac:dyDescent="0.15">
      <c r="A964" s="5"/>
      <c r="B964" s="399">
        <v>38777</v>
      </c>
      <c r="C964" s="5"/>
      <c r="D964" s="5"/>
      <c r="E964" s="5"/>
      <c r="F964" s="5"/>
      <c r="G964" s="5"/>
      <c r="H964" s="111">
        <v>3.8999999999999998E-3</v>
      </c>
      <c r="I964" s="111"/>
      <c r="J964" s="399">
        <v>38777</v>
      </c>
    </row>
    <row r="965" spans="1:10" ht="14.5" customHeight="1" x14ac:dyDescent="0.15">
      <c r="A965" s="5"/>
      <c r="B965" s="399">
        <v>38808</v>
      </c>
      <c r="C965" s="5"/>
      <c r="D965" s="5"/>
      <c r="E965" s="5"/>
      <c r="F965" s="5"/>
      <c r="G965" s="5"/>
      <c r="H965" s="111">
        <v>3.8999999999999998E-3</v>
      </c>
      <c r="I965" s="111"/>
      <c r="J965" s="399">
        <v>38808</v>
      </c>
    </row>
    <row r="966" spans="1:10" ht="14.5" customHeight="1" x14ac:dyDescent="0.15">
      <c r="A966" s="5"/>
      <c r="B966" s="399">
        <v>38838</v>
      </c>
      <c r="C966" s="5"/>
      <c r="D966" s="5"/>
      <c r="E966" s="5"/>
      <c r="F966" s="5"/>
      <c r="G966" s="5"/>
      <c r="H966" s="111">
        <v>4.7999999999999996E-3</v>
      </c>
      <c r="I966" s="111"/>
      <c r="J966" s="399">
        <v>38838</v>
      </c>
    </row>
    <row r="967" spans="1:10" ht="14.5" customHeight="1" x14ac:dyDescent="0.15">
      <c r="A967" s="5"/>
      <c r="B967" s="399">
        <v>38869</v>
      </c>
      <c r="C967" s="5"/>
      <c r="D967" s="5"/>
      <c r="E967" s="5"/>
      <c r="F967" s="5"/>
      <c r="G967" s="5"/>
      <c r="H967" s="111">
        <v>4.4000000000000003E-3</v>
      </c>
      <c r="I967" s="111"/>
      <c r="J967" s="399">
        <v>38869</v>
      </c>
    </row>
    <row r="968" spans="1:10" ht="14.5" customHeight="1" x14ac:dyDescent="0.15">
      <c r="A968" s="5"/>
      <c r="B968" s="399">
        <v>38899</v>
      </c>
      <c r="C968" s="5"/>
      <c r="D968" s="5"/>
      <c r="E968" s="5"/>
      <c r="F968" s="5"/>
      <c r="G968" s="5"/>
      <c r="H968" s="111">
        <v>4.4999999999999997E-3</v>
      </c>
      <c r="I968" s="111"/>
      <c r="J968" s="399">
        <v>38899</v>
      </c>
    </row>
    <row r="969" spans="1:10" ht="14.5" customHeight="1" x14ac:dyDescent="0.15">
      <c r="A969" s="5"/>
      <c r="B969" s="399">
        <v>38930</v>
      </c>
      <c r="C969" s="5"/>
      <c r="D969" s="5"/>
      <c r="E969" s="5"/>
      <c r="F969" s="5"/>
      <c r="G969" s="5"/>
      <c r="H969" s="111">
        <v>4.3E-3</v>
      </c>
      <c r="I969" s="111"/>
      <c r="J969" s="399">
        <v>38930</v>
      </c>
    </row>
    <row r="970" spans="1:10" ht="14.5" customHeight="1" x14ac:dyDescent="0.15">
      <c r="A970" s="5"/>
      <c r="B970" s="399">
        <v>38961</v>
      </c>
      <c r="C970" s="5"/>
      <c r="D970" s="5"/>
      <c r="E970" s="5"/>
      <c r="F970" s="5"/>
      <c r="G970" s="5"/>
      <c r="H970" s="111">
        <v>3.8999999999999998E-3</v>
      </c>
      <c r="I970" s="111"/>
      <c r="J970" s="399">
        <v>38961</v>
      </c>
    </row>
    <row r="971" spans="1:10" ht="14.5" customHeight="1" x14ac:dyDescent="0.15">
      <c r="A971" s="5"/>
      <c r="B971" s="399">
        <v>38991</v>
      </c>
      <c r="C971" s="5"/>
      <c r="D971" s="5"/>
      <c r="E971" s="5"/>
      <c r="F971" s="5"/>
      <c r="G971" s="5"/>
      <c r="H971" s="111">
        <v>4.1999999999999997E-3</v>
      </c>
      <c r="I971" s="111"/>
      <c r="J971" s="399">
        <v>38991</v>
      </c>
    </row>
    <row r="972" spans="1:10" ht="14.5" customHeight="1" x14ac:dyDescent="0.15">
      <c r="A972" s="5"/>
      <c r="B972" s="399">
        <v>39022</v>
      </c>
      <c r="C972" s="5"/>
      <c r="D972" s="5"/>
      <c r="E972" s="5"/>
      <c r="F972" s="5"/>
      <c r="G972" s="5"/>
      <c r="H972" s="111">
        <v>3.8999999999999998E-3</v>
      </c>
      <c r="I972" s="111"/>
      <c r="J972" s="399">
        <v>39022</v>
      </c>
    </row>
    <row r="973" spans="1:10" ht="14.5" customHeight="1" x14ac:dyDescent="0.15">
      <c r="A973" s="5"/>
      <c r="B973" s="399">
        <v>39052</v>
      </c>
      <c r="C973" s="5"/>
      <c r="D973" s="5"/>
      <c r="E973" s="5"/>
      <c r="F973" s="5"/>
      <c r="G973" s="5"/>
      <c r="H973" s="111">
        <v>3.5999999999999999E-3</v>
      </c>
      <c r="I973" s="111"/>
      <c r="J973" s="399">
        <v>39052</v>
      </c>
    </row>
    <row r="974" spans="1:10" ht="14.5" customHeight="1" x14ac:dyDescent="0.15">
      <c r="A974" s="5"/>
      <c r="B974" s="399">
        <v>39083</v>
      </c>
      <c r="C974" s="5"/>
      <c r="D974" s="5"/>
      <c r="E974" s="5"/>
      <c r="F974" s="5"/>
      <c r="G974" s="5"/>
      <c r="H974" s="111">
        <v>4.3E-3</v>
      </c>
      <c r="I974" s="111"/>
      <c r="J974" s="399">
        <v>39083</v>
      </c>
    </row>
    <row r="975" spans="1:10" ht="14.5" customHeight="1" x14ac:dyDescent="0.15">
      <c r="A975" s="5"/>
      <c r="B975" s="399">
        <v>39114</v>
      </c>
      <c r="C975" s="5"/>
      <c r="D975" s="5"/>
      <c r="E975" s="5"/>
      <c r="F975" s="5"/>
      <c r="G975" s="5"/>
      <c r="H975" s="111">
        <v>3.8E-3</v>
      </c>
      <c r="I975" s="111"/>
      <c r="J975" s="399">
        <v>39114</v>
      </c>
    </row>
    <row r="976" spans="1:10" ht="14.5" customHeight="1" x14ac:dyDescent="0.15">
      <c r="A976" s="5"/>
      <c r="B976" s="399">
        <v>39142</v>
      </c>
      <c r="C976" s="5"/>
      <c r="D976" s="5"/>
      <c r="E976" s="5"/>
      <c r="F976" s="5"/>
      <c r="G976" s="5"/>
      <c r="H976" s="111">
        <v>3.8999999999999998E-3</v>
      </c>
      <c r="I976" s="111"/>
      <c r="J976" s="399">
        <v>39142</v>
      </c>
    </row>
    <row r="977" spans="1:10" ht="14.5" customHeight="1" x14ac:dyDescent="0.15">
      <c r="A977" s="5"/>
      <c r="B977" s="399">
        <v>39173</v>
      </c>
      <c r="C977" s="5"/>
      <c r="D977" s="5"/>
      <c r="E977" s="5"/>
      <c r="F977" s="5"/>
      <c r="G977" s="5"/>
      <c r="H977" s="111">
        <v>4.1999999999999997E-3</v>
      </c>
      <c r="I977" s="111"/>
      <c r="J977" s="399">
        <v>39173</v>
      </c>
    </row>
    <row r="978" spans="1:10" ht="14.5" customHeight="1" x14ac:dyDescent="0.15">
      <c r="A978" s="5"/>
      <c r="B978" s="399">
        <v>39203</v>
      </c>
      <c r="C978" s="5"/>
      <c r="D978" s="5"/>
      <c r="E978" s="5"/>
      <c r="F978" s="5"/>
      <c r="G978" s="5"/>
      <c r="H978" s="111">
        <v>4.1000000000000003E-3</v>
      </c>
      <c r="I978" s="111"/>
      <c r="J978" s="399">
        <v>39203</v>
      </c>
    </row>
    <row r="979" spans="1:10" ht="14.5" customHeight="1" x14ac:dyDescent="0.15">
      <c r="A979" s="5"/>
      <c r="B979" s="399">
        <v>39234</v>
      </c>
      <c r="C979" s="5"/>
      <c r="D979" s="5"/>
      <c r="E979" s="5"/>
      <c r="F979" s="5"/>
      <c r="G979" s="5"/>
      <c r="H979" s="111">
        <v>4.0000000000000001E-3</v>
      </c>
      <c r="I979" s="111"/>
      <c r="J979" s="399">
        <v>39234</v>
      </c>
    </row>
    <row r="980" spans="1:10" ht="14.5" customHeight="1" x14ac:dyDescent="0.15">
      <c r="A980" s="5"/>
      <c r="B980" s="399">
        <v>39264</v>
      </c>
      <c r="C980" s="5"/>
      <c r="D980" s="5"/>
      <c r="E980" s="5"/>
      <c r="F980" s="5"/>
      <c r="G980" s="5"/>
      <c r="H980" s="111">
        <v>4.5999999999999999E-3</v>
      </c>
      <c r="I980" s="111"/>
      <c r="J980" s="399">
        <v>39264</v>
      </c>
    </row>
    <row r="981" spans="1:10" ht="14.5" customHeight="1" x14ac:dyDescent="0.15">
      <c r="A981" s="5"/>
      <c r="B981" s="399">
        <v>39295</v>
      </c>
      <c r="C981" s="5"/>
      <c r="D981" s="5"/>
      <c r="E981" s="5"/>
      <c r="F981" s="5"/>
      <c r="G981" s="5"/>
      <c r="H981" s="111">
        <v>4.1999999999999997E-3</v>
      </c>
      <c r="I981" s="111"/>
      <c r="J981" s="399">
        <v>39295</v>
      </c>
    </row>
    <row r="982" spans="1:10" ht="14.5" customHeight="1" x14ac:dyDescent="0.15">
      <c r="A982" s="5"/>
      <c r="B982" s="399">
        <v>39326</v>
      </c>
      <c r="C982" s="5"/>
      <c r="D982" s="5"/>
      <c r="E982" s="5"/>
      <c r="F982" s="5"/>
      <c r="G982" s="5"/>
      <c r="H982" s="111">
        <v>3.7000000000000002E-3</v>
      </c>
      <c r="I982" s="111"/>
      <c r="J982" s="399">
        <v>39326</v>
      </c>
    </row>
    <row r="983" spans="1:10" ht="14.5" customHeight="1" x14ac:dyDescent="0.15">
      <c r="A983" s="5"/>
      <c r="B983" s="399">
        <v>39356</v>
      </c>
      <c r="C983" s="5"/>
      <c r="D983" s="5"/>
      <c r="E983" s="5"/>
      <c r="F983" s="5"/>
      <c r="G983" s="5"/>
      <c r="H983" s="111">
        <v>4.3E-3</v>
      </c>
      <c r="I983" s="111"/>
      <c r="J983" s="399">
        <v>39356</v>
      </c>
    </row>
    <row r="984" spans="1:10" ht="14.5" customHeight="1" x14ac:dyDescent="0.15">
      <c r="A984" s="5"/>
      <c r="B984" s="399">
        <v>39387</v>
      </c>
      <c r="C984" s="5"/>
      <c r="D984" s="5"/>
      <c r="E984" s="5"/>
      <c r="F984" s="5"/>
      <c r="G984" s="5"/>
      <c r="H984" s="111">
        <v>3.8999999999999998E-3</v>
      </c>
      <c r="I984" s="111"/>
      <c r="J984" s="399">
        <v>39387</v>
      </c>
    </row>
    <row r="985" spans="1:10" ht="14.5" customHeight="1" x14ac:dyDescent="0.15">
      <c r="A985" s="5"/>
      <c r="B985" s="399">
        <v>39417</v>
      </c>
      <c r="C985" s="5"/>
      <c r="D985" s="5"/>
      <c r="E985" s="5"/>
      <c r="F985" s="5"/>
      <c r="G985" s="5"/>
      <c r="H985" s="111">
        <v>3.7000000000000002E-3</v>
      </c>
      <c r="I985" s="111"/>
      <c r="J985" s="399">
        <v>39417</v>
      </c>
    </row>
    <row r="986" spans="1:10" ht="14.5" customHeight="1" x14ac:dyDescent="0.15">
      <c r="A986" s="5"/>
      <c r="B986" s="399">
        <v>39448</v>
      </c>
      <c r="C986" s="5"/>
      <c r="D986" s="5"/>
      <c r="E986" s="5"/>
      <c r="F986" s="5"/>
      <c r="G986" s="5"/>
      <c r="H986" s="111">
        <v>4.0000000000000001E-3</v>
      </c>
      <c r="I986" s="111"/>
      <c r="J986" s="399">
        <v>39448</v>
      </c>
    </row>
    <row r="987" spans="1:10" ht="14.5" customHeight="1" x14ac:dyDescent="0.15">
      <c r="A987" s="5"/>
      <c r="B987" s="399">
        <v>39479</v>
      </c>
      <c r="C987" s="5"/>
      <c r="D987" s="5"/>
      <c r="E987" s="5"/>
      <c r="F987" s="5"/>
      <c r="G987" s="5"/>
      <c r="H987" s="111">
        <v>3.3999999999999998E-3</v>
      </c>
      <c r="I987" s="111"/>
      <c r="J987" s="399">
        <v>39479</v>
      </c>
    </row>
    <row r="988" spans="1:10" ht="14.5" customHeight="1" x14ac:dyDescent="0.15">
      <c r="A988" s="5"/>
      <c r="B988" s="399">
        <v>39508</v>
      </c>
      <c r="C988" s="5"/>
      <c r="D988" s="5"/>
      <c r="E988" s="5"/>
      <c r="F988" s="5"/>
      <c r="G988" s="5"/>
      <c r="H988" s="111">
        <v>3.7000000000000002E-3</v>
      </c>
      <c r="I988" s="111"/>
      <c r="J988" s="399">
        <v>39508</v>
      </c>
    </row>
    <row r="989" spans="1:10" ht="14.5" customHeight="1" x14ac:dyDescent="0.15">
      <c r="A989" s="116">
        <v>83</v>
      </c>
      <c r="B989" s="399">
        <v>39539</v>
      </c>
      <c r="C989" s="16" t="s">
        <v>3335</v>
      </c>
      <c r="D989" s="16" t="s">
        <v>3336</v>
      </c>
      <c r="E989" s="116">
        <v>21.15</v>
      </c>
      <c r="F989" s="116">
        <v>-66</v>
      </c>
      <c r="G989" s="116">
        <v>0</v>
      </c>
      <c r="H989" s="111">
        <v>3.5000000000000001E-3</v>
      </c>
      <c r="I989" s="111"/>
      <c r="J989" s="399">
        <v>39539</v>
      </c>
    </row>
    <row r="990" spans="1:10" ht="14.5" customHeight="1" x14ac:dyDescent="0.15">
      <c r="A990" s="116">
        <v>83</v>
      </c>
      <c r="B990" s="399">
        <v>39569</v>
      </c>
      <c r="C990" s="16" t="s">
        <v>3335</v>
      </c>
      <c r="D990" s="16" t="s">
        <v>3336</v>
      </c>
      <c r="E990" s="116">
        <v>21.5</v>
      </c>
      <c r="F990" s="116">
        <v>1.6548E-2</v>
      </c>
      <c r="G990" s="116">
        <v>0</v>
      </c>
      <c r="H990" s="111">
        <v>3.7000000000000002E-3</v>
      </c>
      <c r="I990" s="111">
        <f t="shared" ref="I990:I1021" si="0">F990-H990</f>
        <v>1.2848E-2</v>
      </c>
      <c r="J990" s="399">
        <v>39569</v>
      </c>
    </row>
    <row r="991" spans="1:10" ht="14.5" customHeight="1" x14ac:dyDescent="0.15">
      <c r="A991" s="116">
        <v>83</v>
      </c>
      <c r="B991" s="399">
        <v>39600</v>
      </c>
      <c r="C991" s="16" t="s">
        <v>3335</v>
      </c>
      <c r="D991" s="16" t="s">
        <v>3336</v>
      </c>
      <c r="E991" s="116">
        <v>22.18</v>
      </c>
      <c r="F991" s="116">
        <v>3.1628000000000003E-2</v>
      </c>
      <c r="G991" s="116">
        <v>0</v>
      </c>
      <c r="H991" s="111">
        <v>4.0000000000000001E-3</v>
      </c>
      <c r="I991" s="111">
        <f t="shared" si="0"/>
        <v>2.7628000000000003E-2</v>
      </c>
      <c r="J991" s="399">
        <v>39600</v>
      </c>
    </row>
    <row r="992" spans="1:10" ht="14.5" customHeight="1" x14ac:dyDescent="0.15">
      <c r="A992" s="116">
        <v>83</v>
      </c>
      <c r="B992" s="399">
        <v>39630</v>
      </c>
      <c r="C992" s="16" t="s">
        <v>3335</v>
      </c>
      <c r="D992" s="16" t="s">
        <v>3336</v>
      </c>
      <c r="E992" s="116">
        <v>19.25</v>
      </c>
      <c r="F992" s="116">
        <v>-0.132101</v>
      </c>
      <c r="G992" s="116">
        <v>0</v>
      </c>
      <c r="H992" s="111">
        <v>3.8999999999999998E-3</v>
      </c>
      <c r="I992" s="111">
        <f t="shared" si="0"/>
        <v>-0.13600099999999998</v>
      </c>
      <c r="J992" s="399">
        <v>39630</v>
      </c>
    </row>
    <row r="993" spans="1:10" ht="14.5" customHeight="1" x14ac:dyDescent="0.15">
      <c r="A993" s="116">
        <v>83</v>
      </c>
      <c r="B993" s="399">
        <v>39661</v>
      </c>
      <c r="C993" s="16" t="s">
        <v>3335</v>
      </c>
      <c r="D993" s="16" t="s">
        <v>3336</v>
      </c>
      <c r="E993" s="116">
        <v>22.95</v>
      </c>
      <c r="F993" s="116">
        <v>0.202597</v>
      </c>
      <c r="G993" s="116">
        <v>0.2</v>
      </c>
      <c r="H993" s="111">
        <v>3.5999999999999999E-3</v>
      </c>
      <c r="I993" s="111">
        <f t="shared" si="0"/>
        <v>0.19899700000000001</v>
      </c>
      <c r="J993" s="399">
        <v>39661</v>
      </c>
    </row>
    <row r="994" spans="1:10" ht="14.5" customHeight="1" x14ac:dyDescent="0.15">
      <c r="A994" s="116">
        <v>83</v>
      </c>
      <c r="B994" s="399">
        <v>39692</v>
      </c>
      <c r="C994" s="16" t="s">
        <v>3335</v>
      </c>
      <c r="D994" s="16" t="s">
        <v>3336</v>
      </c>
      <c r="E994" s="116">
        <v>21.5</v>
      </c>
      <c r="F994" s="116">
        <v>-6.3181000000000001E-2</v>
      </c>
      <c r="G994" s="116">
        <v>0</v>
      </c>
      <c r="H994" s="111">
        <v>3.8999999999999998E-3</v>
      </c>
      <c r="I994" s="111">
        <f t="shared" si="0"/>
        <v>-6.7081000000000002E-2</v>
      </c>
      <c r="J994" s="399">
        <v>39692</v>
      </c>
    </row>
    <row r="995" spans="1:10" ht="14.5" customHeight="1" x14ac:dyDescent="0.15">
      <c r="A995" s="116">
        <v>83</v>
      </c>
      <c r="B995" s="399">
        <v>39722</v>
      </c>
      <c r="C995" s="16" t="s">
        <v>3335</v>
      </c>
      <c r="D995" s="16" t="s">
        <v>3336</v>
      </c>
      <c r="E995" s="116">
        <v>20.28</v>
      </c>
      <c r="F995" s="116">
        <v>-5.6744000000000003E-2</v>
      </c>
      <c r="G995" s="116">
        <v>0</v>
      </c>
      <c r="H995" s="111">
        <v>3.7000000000000002E-3</v>
      </c>
      <c r="I995" s="111">
        <f t="shared" si="0"/>
        <v>-6.0444000000000005E-2</v>
      </c>
      <c r="J995" s="399">
        <v>39722</v>
      </c>
    </row>
    <row r="996" spans="1:10" ht="14.5" customHeight="1" x14ac:dyDescent="0.15">
      <c r="A996" s="116">
        <v>83</v>
      </c>
      <c r="B996" s="399">
        <v>39753</v>
      </c>
      <c r="C996" s="16" t="s">
        <v>3335</v>
      </c>
      <c r="D996" s="16" t="s">
        <v>3336</v>
      </c>
      <c r="E996" s="116">
        <v>20.28</v>
      </c>
      <c r="F996" s="116">
        <v>9.8619999999999992E-3</v>
      </c>
      <c r="G996" s="116">
        <v>0.2</v>
      </c>
      <c r="H996" s="111">
        <v>3.5999999999999999E-3</v>
      </c>
      <c r="I996" s="111">
        <f t="shared" si="0"/>
        <v>6.2619999999999993E-3</v>
      </c>
      <c r="J996" s="399">
        <v>39753</v>
      </c>
    </row>
    <row r="997" spans="1:10" ht="14.5" customHeight="1" x14ac:dyDescent="0.15">
      <c r="A997" s="116">
        <v>83</v>
      </c>
      <c r="B997" s="399">
        <v>39783</v>
      </c>
      <c r="C997" s="16" t="s">
        <v>3335</v>
      </c>
      <c r="D997" s="16" t="s">
        <v>3336</v>
      </c>
      <c r="E997" s="116">
        <v>20.88</v>
      </c>
      <c r="F997" s="116">
        <v>2.9586000000000001E-2</v>
      </c>
      <c r="G997" s="116">
        <v>0</v>
      </c>
      <c r="H997" s="111">
        <v>3.3E-3</v>
      </c>
      <c r="I997" s="111">
        <f t="shared" si="0"/>
        <v>2.6286E-2</v>
      </c>
      <c r="J997" s="399">
        <v>39783</v>
      </c>
    </row>
    <row r="998" spans="1:10" ht="14.5" customHeight="1" x14ac:dyDescent="0.15">
      <c r="A998" s="116">
        <v>83</v>
      </c>
      <c r="B998" s="399">
        <v>39814</v>
      </c>
      <c r="C998" s="16" t="s">
        <v>3335</v>
      </c>
      <c r="D998" s="16" t="s">
        <v>3336</v>
      </c>
      <c r="E998" s="116">
        <v>21.18</v>
      </c>
      <c r="F998" s="116">
        <v>1.4368000000000001E-2</v>
      </c>
      <c r="G998" s="116">
        <v>0</v>
      </c>
      <c r="H998" s="111">
        <v>2.3999999999999998E-3</v>
      </c>
      <c r="I998" s="111">
        <f t="shared" si="0"/>
        <v>1.1968000000000001E-2</v>
      </c>
      <c r="J998" s="399">
        <v>39814</v>
      </c>
    </row>
    <row r="999" spans="1:10" ht="14.5" customHeight="1" x14ac:dyDescent="0.15">
      <c r="A999" s="116">
        <v>83</v>
      </c>
      <c r="B999" s="399">
        <v>39845</v>
      </c>
      <c r="C999" s="16" t="s">
        <v>3335</v>
      </c>
      <c r="D999" s="16" t="s">
        <v>3336</v>
      </c>
      <c r="E999" s="116">
        <v>18.55</v>
      </c>
      <c r="F999" s="116">
        <v>-0.114731</v>
      </c>
      <c r="G999" s="116">
        <v>0.2</v>
      </c>
      <c r="H999" s="111">
        <v>3.0000000000000001E-3</v>
      </c>
      <c r="I999" s="111">
        <f t="shared" si="0"/>
        <v>-0.117731</v>
      </c>
      <c r="J999" s="399">
        <v>39845</v>
      </c>
    </row>
    <row r="1000" spans="1:10" ht="14.5" customHeight="1" x14ac:dyDescent="0.15">
      <c r="A1000" s="116">
        <v>83</v>
      </c>
      <c r="B1000" s="399">
        <v>39873</v>
      </c>
      <c r="C1000" s="16" t="s">
        <v>3335</v>
      </c>
      <c r="D1000" s="16" t="s">
        <v>3336</v>
      </c>
      <c r="E1000" s="116">
        <v>19.239999999999998</v>
      </c>
      <c r="F1000" s="116">
        <v>3.7197000000000001E-2</v>
      </c>
      <c r="G1000" s="116">
        <v>0</v>
      </c>
      <c r="H1000" s="111">
        <v>3.5000000000000001E-3</v>
      </c>
      <c r="I1000" s="111">
        <f t="shared" si="0"/>
        <v>3.3696999999999998E-2</v>
      </c>
      <c r="J1000" s="399">
        <v>39873</v>
      </c>
    </row>
    <row r="1001" spans="1:10" ht="14.5" customHeight="1" x14ac:dyDescent="0.15">
      <c r="A1001" s="116">
        <v>83</v>
      </c>
      <c r="B1001" s="399">
        <v>39904</v>
      </c>
      <c r="C1001" s="16" t="s">
        <v>3335</v>
      </c>
      <c r="D1001" s="16" t="s">
        <v>3336</v>
      </c>
      <c r="E1001" s="116">
        <v>18</v>
      </c>
      <c r="F1001" s="116">
        <v>-6.4449000000000006E-2</v>
      </c>
      <c r="G1001" s="116">
        <v>0</v>
      </c>
      <c r="H1001" s="111">
        <v>2.8999999999999998E-3</v>
      </c>
      <c r="I1001" s="111">
        <f t="shared" si="0"/>
        <v>-6.7349000000000006E-2</v>
      </c>
      <c r="J1001" s="399">
        <v>39904</v>
      </c>
    </row>
    <row r="1002" spans="1:10" ht="14.5" customHeight="1" x14ac:dyDescent="0.15">
      <c r="A1002" s="116">
        <v>83</v>
      </c>
      <c r="B1002" s="399">
        <v>39934</v>
      </c>
      <c r="C1002" s="16" t="s">
        <v>3335</v>
      </c>
      <c r="D1002" s="16" t="s">
        <v>3336</v>
      </c>
      <c r="E1002" s="116">
        <v>17.28</v>
      </c>
      <c r="F1002" s="116">
        <v>-2.8889000000000001E-2</v>
      </c>
      <c r="G1002" s="116">
        <v>0.2</v>
      </c>
      <c r="H1002" s="111">
        <v>3.3E-3</v>
      </c>
      <c r="I1002" s="111">
        <f t="shared" si="0"/>
        <v>-3.2189000000000002E-2</v>
      </c>
      <c r="J1002" s="399">
        <v>39934</v>
      </c>
    </row>
    <row r="1003" spans="1:10" ht="14.5" customHeight="1" x14ac:dyDescent="0.15">
      <c r="A1003" s="116">
        <v>83</v>
      </c>
      <c r="B1003" s="399">
        <v>39965</v>
      </c>
      <c r="C1003" s="16" t="s">
        <v>3335</v>
      </c>
      <c r="D1003" s="16" t="s">
        <v>3336</v>
      </c>
      <c r="E1003" s="116">
        <v>19.11</v>
      </c>
      <c r="F1003" s="116">
        <v>0.105903</v>
      </c>
      <c r="G1003" s="116">
        <v>0</v>
      </c>
      <c r="H1003" s="111">
        <v>3.8E-3</v>
      </c>
      <c r="I1003" s="111">
        <f t="shared" si="0"/>
        <v>0.102103</v>
      </c>
      <c r="J1003" s="399">
        <v>39965</v>
      </c>
    </row>
    <row r="1004" spans="1:10" ht="14.5" customHeight="1" x14ac:dyDescent="0.15">
      <c r="A1004" s="116">
        <v>83</v>
      </c>
      <c r="B1004" s="399">
        <v>39995</v>
      </c>
      <c r="C1004" s="16" t="s">
        <v>3335</v>
      </c>
      <c r="D1004" s="16" t="s">
        <v>3336</v>
      </c>
      <c r="E1004" s="116">
        <v>19.71</v>
      </c>
      <c r="F1004" s="116">
        <v>3.1397000000000001E-2</v>
      </c>
      <c r="G1004" s="116">
        <v>0</v>
      </c>
      <c r="H1004" s="111">
        <v>3.5999999999999999E-3</v>
      </c>
      <c r="I1004" s="111">
        <f t="shared" si="0"/>
        <v>2.7797000000000002E-2</v>
      </c>
      <c r="J1004" s="399">
        <v>39995</v>
      </c>
    </row>
    <row r="1005" spans="1:10" ht="14.5" customHeight="1" x14ac:dyDescent="0.15">
      <c r="A1005" s="116">
        <v>83</v>
      </c>
      <c r="B1005" s="399">
        <v>40026</v>
      </c>
      <c r="C1005" s="16" t="s">
        <v>3335</v>
      </c>
      <c r="D1005" s="16" t="s">
        <v>3336</v>
      </c>
      <c r="E1005" s="116">
        <v>20.100000000000001</v>
      </c>
      <c r="F1005" s="116">
        <v>3.0440999999999999E-2</v>
      </c>
      <c r="G1005" s="116">
        <v>0.21</v>
      </c>
      <c r="H1005" s="111">
        <v>3.5999999999999999E-3</v>
      </c>
      <c r="I1005" s="111">
        <f t="shared" si="0"/>
        <v>2.6841E-2</v>
      </c>
      <c r="J1005" s="399">
        <v>40026</v>
      </c>
    </row>
    <row r="1006" spans="1:10" ht="14.5" customHeight="1" x14ac:dyDescent="0.15">
      <c r="A1006" s="116">
        <v>83</v>
      </c>
      <c r="B1006" s="399">
        <v>40057</v>
      </c>
      <c r="C1006" s="16" t="s">
        <v>3335</v>
      </c>
      <c r="D1006" s="16" t="s">
        <v>3336</v>
      </c>
      <c r="E1006" s="116">
        <v>19.940000000000001</v>
      </c>
      <c r="F1006" s="116">
        <v>-7.9600000000000001E-3</v>
      </c>
      <c r="G1006" s="116">
        <v>0</v>
      </c>
      <c r="H1006" s="111">
        <v>3.3999999999999998E-3</v>
      </c>
      <c r="I1006" s="111">
        <f t="shared" si="0"/>
        <v>-1.136E-2</v>
      </c>
      <c r="J1006" s="399">
        <v>40057</v>
      </c>
    </row>
    <row r="1007" spans="1:10" ht="14.5" customHeight="1" x14ac:dyDescent="0.15">
      <c r="A1007" s="116">
        <v>83</v>
      </c>
      <c r="B1007" s="399">
        <v>40087</v>
      </c>
      <c r="C1007" s="16" t="s">
        <v>3335</v>
      </c>
      <c r="D1007" s="16" t="s">
        <v>3336</v>
      </c>
      <c r="E1007" s="116">
        <v>18.97</v>
      </c>
      <c r="F1007" s="116">
        <v>-4.8646000000000002E-2</v>
      </c>
      <c r="G1007" s="116">
        <v>0</v>
      </c>
      <c r="H1007" s="111">
        <v>3.3E-3</v>
      </c>
      <c r="I1007" s="111">
        <f t="shared" si="0"/>
        <v>-5.1945999999999999E-2</v>
      </c>
      <c r="J1007" s="399">
        <v>40087</v>
      </c>
    </row>
    <row r="1008" spans="1:10" ht="14.5" customHeight="1" x14ac:dyDescent="0.15">
      <c r="A1008" s="116">
        <v>83</v>
      </c>
      <c r="B1008" s="399">
        <v>40118</v>
      </c>
      <c r="C1008" s="16" t="s">
        <v>3335</v>
      </c>
      <c r="D1008" s="16" t="s">
        <v>3336</v>
      </c>
      <c r="E1008" s="116">
        <v>22.24</v>
      </c>
      <c r="F1008" s="116">
        <v>0.183448</v>
      </c>
      <c r="G1008" s="116">
        <v>0.21</v>
      </c>
      <c r="H1008" s="111">
        <v>3.5000000000000001E-3</v>
      </c>
      <c r="I1008" s="111">
        <f t="shared" si="0"/>
        <v>0.179948</v>
      </c>
      <c r="J1008" s="399">
        <v>40118</v>
      </c>
    </row>
    <row r="1009" spans="1:10" ht="14.5" customHeight="1" x14ac:dyDescent="0.15">
      <c r="A1009" s="116">
        <v>83</v>
      </c>
      <c r="B1009" s="399">
        <v>40148</v>
      </c>
      <c r="C1009" s="16" t="s">
        <v>3335</v>
      </c>
      <c r="D1009" s="16" t="s">
        <v>3336</v>
      </c>
      <c r="E1009" s="116">
        <v>22.41</v>
      </c>
      <c r="F1009" s="116">
        <v>7.6439999999999998E-3</v>
      </c>
      <c r="G1009" s="116">
        <v>0</v>
      </c>
      <c r="H1009" s="111">
        <v>3.3999999999999998E-3</v>
      </c>
      <c r="I1009" s="111">
        <f t="shared" si="0"/>
        <v>4.2439999999999995E-3</v>
      </c>
      <c r="J1009" s="399">
        <v>40148</v>
      </c>
    </row>
    <row r="1010" spans="1:10" ht="14.5" customHeight="1" x14ac:dyDescent="0.15">
      <c r="A1010" s="116">
        <v>83</v>
      </c>
      <c r="B1010" s="399">
        <v>40179</v>
      </c>
      <c r="C1010" s="16" t="s">
        <v>3335</v>
      </c>
      <c r="D1010" s="16" t="s">
        <v>3336</v>
      </c>
      <c r="E1010" s="116">
        <v>21.8</v>
      </c>
      <c r="F1010" s="116">
        <v>-2.7220000000000001E-2</v>
      </c>
      <c r="G1010" s="116">
        <v>0</v>
      </c>
      <c r="H1010" s="111">
        <v>3.5999999999999999E-3</v>
      </c>
      <c r="I1010" s="111">
        <f t="shared" si="0"/>
        <v>-3.082E-2</v>
      </c>
      <c r="J1010" s="399">
        <v>40179</v>
      </c>
    </row>
    <row r="1011" spans="1:10" ht="14.5" customHeight="1" x14ac:dyDescent="0.15">
      <c r="A1011" s="116">
        <v>83</v>
      </c>
      <c r="B1011" s="399">
        <v>40210</v>
      </c>
      <c r="C1011" s="16" t="s">
        <v>3335</v>
      </c>
      <c r="D1011" s="16" t="s">
        <v>3336</v>
      </c>
      <c r="E1011" s="116">
        <v>22.26</v>
      </c>
      <c r="F1011" s="116">
        <v>3.0734000000000001E-2</v>
      </c>
      <c r="G1011" s="116">
        <v>0.21</v>
      </c>
      <c r="H1011" s="111">
        <v>3.3E-3</v>
      </c>
      <c r="I1011" s="111">
        <f t="shared" si="0"/>
        <v>2.7434E-2</v>
      </c>
      <c r="J1011" s="399">
        <v>40210</v>
      </c>
    </row>
    <row r="1012" spans="1:10" ht="14.5" customHeight="1" x14ac:dyDescent="0.15">
      <c r="A1012" s="116">
        <v>83</v>
      </c>
      <c r="B1012" s="399">
        <v>40238</v>
      </c>
      <c r="C1012" s="16" t="s">
        <v>3335</v>
      </c>
      <c r="D1012" s="16" t="s">
        <v>3336</v>
      </c>
      <c r="E1012" s="116">
        <v>21.76</v>
      </c>
      <c r="F1012" s="116">
        <v>-2.2461999999999999E-2</v>
      </c>
      <c r="G1012" s="116">
        <v>0</v>
      </c>
      <c r="H1012" s="111">
        <v>4.0000000000000001E-3</v>
      </c>
      <c r="I1012" s="111">
        <f t="shared" si="0"/>
        <v>-2.6461999999999999E-2</v>
      </c>
      <c r="J1012" s="399">
        <v>40238</v>
      </c>
    </row>
    <row r="1013" spans="1:10" ht="14.5" customHeight="1" x14ac:dyDescent="0.15">
      <c r="A1013" s="116">
        <v>83</v>
      </c>
      <c r="B1013" s="399">
        <v>40269</v>
      </c>
      <c r="C1013" s="16" t="s">
        <v>3335</v>
      </c>
      <c r="D1013" s="16" t="s">
        <v>3336</v>
      </c>
      <c r="E1013" s="116">
        <v>21.78</v>
      </c>
      <c r="F1013" s="116">
        <v>9.19E-4</v>
      </c>
      <c r="G1013" s="116">
        <v>0</v>
      </c>
      <c r="H1013" s="111">
        <v>3.8E-3</v>
      </c>
      <c r="I1013" s="111">
        <f t="shared" si="0"/>
        <v>-2.8809999999999999E-3</v>
      </c>
      <c r="J1013" s="399">
        <v>40269</v>
      </c>
    </row>
    <row r="1014" spans="1:10" ht="14.5" customHeight="1" x14ac:dyDescent="0.15">
      <c r="A1014" s="116">
        <v>83</v>
      </c>
      <c r="B1014" s="399">
        <v>40299</v>
      </c>
      <c r="C1014" s="16" t="s">
        <v>3335</v>
      </c>
      <c r="D1014" s="16" t="s">
        <v>3336</v>
      </c>
      <c r="E1014" s="116">
        <v>20.34</v>
      </c>
      <c r="F1014" s="116">
        <v>-5.6474000000000003E-2</v>
      </c>
      <c r="G1014" s="116">
        <v>0.21</v>
      </c>
      <c r="H1014" s="111">
        <v>3.3999999999999998E-3</v>
      </c>
      <c r="I1014" s="111">
        <f t="shared" si="0"/>
        <v>-5.9874000000000004E-2</v>
      </c>
      <c r="J1014" s="399">
        <v>40299</v>
      </c>
    </row>
    <row r="1015" spans="1:10" ht="14.5" customHeight="1" x14ac:dyDescent="0.15">
      <c r="A1015" s="116">
        <v>83</v>
      </c>
      <c r="B1015" s="399">
        <v>40330</v>
      </c>
      <c r="C1015" s="16" t="s">
        <v>3335</v>
      </c>
      <c r="D1015" s="16" t="s">
        <v>3336</v>
      </c>
      <c r="E1015" s="116">
        <v>20.6</v>
      </c>
      <c r="F1015" s="116">
        <v>1.2782999999999999E-2</v>
      </c>
      <c r="G1015" s="116">
        <v>0</v>
      </c>
      <c r="H1015" s="111">
        <v>3.7000000000000002E-3</v>
      </c>
      <c r="I1015" s="111">
        <f t="shared" si="0"/>
        <v>9.0829999999999991E-3</v>
      </c>
      <c r="J1015" s="399">
        <v>40330</v>
      </c>
    </row>
    <row r="1016" spans="1:10" ht="14.5" customHeight="1" x14ac:dyDescent="0.15">
      <c r="A1016" s="116">
        <v>83</v>
      </c>
      <c r="B1016" s="399">
        <v>40360</v>
      </c>
      <c r="C1016" s="16" t="s">
        <v>3335</v>
      </c>
      <c r="D1016" s="16" t="s">
        <v>3336</v>
      </c>
      <c r="E1016" s="116">
        <v>21.38</v>
      </c>
      <c r="F1016" s="116">
        <v>3.7864000000000002E-2</v>
      </c>
      <c r="G1016" s="116">
        <v>0</v>
      </c>
      <c r="H1016" s="111">
        <v>3.0999999999999999E-3</v>
      </c>
      <c r="I1016" s="111">
        <f t="shared" si="0"/>
        <v>3.4764000000000003E-2</v>
      </c>
      <c r="J1016" s="399">
        <v>40360</v>
      </c>
    </row>
    <row r="1017" spans="1:10" ht="14.5" customHeight="1" x14ac:dyDescent="0.15">
      <c r="A1017" s="116">
        <v>83</v>
      </c>
      <c r="B1017" s="399">
        <v>40391</v>
      </c>
      <c r="C1017" s="16" t="s">
        <v>3335</v>
      </c>
      <c r="D1017" s="16" t="s">
        <v>3336</v>
      </c>
      <c r="E1017" s="116">
        <v>22.58</v>
      </c>
      <c r="F1017" s="116">
        <v>6.6417000000000004E-2</v>
      </c>
      <c r="G1017" s="116">
        <v>0.22</v>
      </c>
      <c r="H1017" s="111">
        <v>3.2000000000000002E-3</v>
      </c>
      <c r="I1017" s="111">
        <f t="shared" si="0"/>
        <v>6.3217000000000009E-2</v>
      </c>
      <c r="J1017" s="399">
        <v>40391</v>
      </c>
    </row>
    <row r="1018" spans="1:10" ht="14.5" customHeight="1" x14ac:dyDescent="0.15">
      <c r="A1018" s="116">
        <v>83</v>
      </c>
      <c r="B1018" s="399">
        <v>40422</v>
      </c>
      <c r="C1018" s="16" t="s">
        <v>3335</v>
      </c>
      <c r="D1018" s="16" t="s">
        <v>3336</v>
      </c>
      <c r="E1018" s="116">
        <v>23.27</v>
      </c>
      <c r="F1018" s="116">
        <v>3.0557999999999998E-2</v>
      </c>
      <c r="G1018" s="116">
        <v>0</v>
      </c>
      <c r="H1018" s="111">
        <v>2.5999999999999999E-3</v>
      </c>
      <c r="I1018" s="111">
        <f t="shared" si="0"/>
        <v>2.7957999999999997E-2</v>
      </c>
      <c r="J1018" s="399">
        <v>40422</v>
      </c>
    </row>
    <row r="1019" spans="1:10" ht="14.5" customHeight="1" x14ac:dyDescent="0.15">
      <c r="A1019" s="116">
        <v>83</v>
      </c>
      <c r="B1019" s="399">
        <v>40452</v>
      </c>
      <c r="C1019" s="16" t="s">
        <v>3335</v>
      </c>
      <c r="D1019" s="16" t="s">
        <v>3336</v>
      </c>
      <c r="E1019" s="116">
        <v>23.88</v>
      </c>
      <c r="F1019" s="116">
        <v>2.6214000000000001E-2</v>
      </c>
      <c r="G1019" s="116">
        <v>0</v>
      </c>
      <c r="H1019" s="111">
        <v>2.7000000000000001E-3</v>
      </c>
      <c r="I1019" s="111">
        <f t="shared" si="0"/>
        <v>2.3514E-2</v>
      </c>
      <c r="J1019" s="399">
        <v>40452</v>
      </c>
    </row>
    <row r="1020" spans="1:10" ht="14.5" customHeight="1" x14ac:dyDescent="0.15">
      <c r="A1020" s="116">
        <v>83</v>
      </c>
      <c r="B1020" s="399">
        <v>40483</v>
      </c>
      <c r="C1020" s="16" t="s">
        <v>3335</v>
      </c>
      <c r="D1020" s="16" t="s">
        <v>3336</v>
      </c>
      <c r="E1020" s="116">
        <v>24.51</v>
      </c>
      <c r="F1020" s="116">
        <v>3.5595000000000002E-2</v>
      </c>
      <c r="G1020" s="116">
        <v>0.22</v>
      </c>
      <c r="H1020" s="111">
        <v>3.2000000000000002E-3</v>
      </c>
      <c r="I1020" s="111">
        <f t="shared" si="0"/>
        <v>3.2395E-2</v>
      </c>
      <c r="J1020" s="399">
        <v>40483</v>
      </c>
    </row>
    <row r="1021" spans="1:10" ht="14.5" customHeight="1" x14ac:dyDescent="0.15">
      <c r="A1021" s="116">
        <v>83</v>
      </c>
      <c r="B1021" s="399">
        <v>40513</v>
      </c>
      <c r="C1021" s="16" t="s">
        <v>3335</v>
      </c>
      <c r="D1021" s="16" t="s">
        <v>3336</v>
      </c>
      <c r="E1021" s="116">
        <v>25.29</v>
      </c>
      <c r="F1021" s="116">
        <v>3.1823999999999998E-2</v>
      </c>
      <c r="G1021" s="116">
        <v>0</v>
      </c>
      <c r="H1021" s="111">
        <v>3.2000000000000002E-3</v>
      </c>
      <c r="I1021" s="111">
        <f t="shared" si="0"/>
        <v>2.8623999999999997E-2</v>
      </c>
      <c r="J1021" s="399">
        <v>40513</v>
      </c>
    </row>
    <row r="1022" spans="1:10" ht="14.5" customHeight="1" x14ac:dyDescent="0.15">
      <c r="A1022" s="116">
        <v>83</v>
      </c>
      <c r="B1022" s="399">
        <v>40544</v>
      </c>
      <c r="C1022" s="16" t="s">
        <v>3335</v>
      </c>
      <c r="D1022" s="16" t="s">
        <v>3336</v>
      </c>
      <c r="E1022" s="116">
        <v>25.5</v>
      </c>
      <c r="F1022" s="116">
        <v>8.3040000000000006E-3</v>
      </c>
      <c r="G1022" s="116">
        <v>0</v>
      </c>
      <c r="H1022" s="116">
        <v>3.5666666699999999E-3</v>
      </c>
      <c r="I1022" s="111">
        <f t="shared" ref="I1022:I1053" si="1">F1022-H1022</f>
        <v>4.7373333300000011E-3</v>
      </c>
      <c r="J1022" s="399">
        <v>40544</v>
      </c>
    </row>
    <row r="1023" spans="1:10" ht="14.5" customHeight="1" x14ac:dyDescent="0.15">
      <c r="A1023" s="116">
        <v>83</v>
      </c>
      <c r="B1023" s="399">
        <v>40575</v>
      </c>
      <c r="C1023" s="16" t="s">
        <v>3335</v>
      </c>
      <c r="D1023" s="16" t="s">
        <v>3336</v>
      </c>
      <c r="E1023" s="116">
        <v>27.74</v>
      </c>
      <c r="F1023" s="116">
        <v>9.6471000000000001E-2</v>
      </c>
      <c r="G1023" s="116">
        <v>0.22</v>
      </c>
      <c r="H1023" s="116">
        <v>3.68333333E-3</v>
      </c>
      <c r="I1023" s="111">
        <f t="shared" si="1"/>
        <v>9.2787666670000005E-2</v>
      </c>
      <c r="J1023" s="399">
        <v>40575</v>
      </c>
    </row>
    <row r="1024" spans="1:10" ht="14.5" customHeight="1" x14ac:dyDescent="0.15">
      <c r="A1024" s="116">
        <v>83</v>
      </c>
      <c r="B1024" s="399">
        <v>40603</v>
      </c>
      <c r="C1024" s="16" t="s">
        <v>3335</v>
      </c>
      <c r="D1024" s="16" t="s">
        <v>3336</v>
      </c>
      <c r="E1024" s="116">
        <v>28.05</v>
      </c>
      <c r="F1024" s="116">
        <v>1.1174999999999999E-2</v>
      </c>
      <c r="G1024" s="116">
        <v>0</v>
      </c>
      <c r="H1024" s="116">
        <v>3.5583333299999999E-3</v>
      </c>
      <c r="I1024" s="111">
        <f t="shared" si="1"/>
        <v>7.6166666699999993E-3</v>
      </c>
      <c r="J1024" s="399">
        <v>40603</v>
      </c>
    </row>
    <row r="1025" spans="1:10" ht="14.5" customHeight="1" x14ac:dyDescent="0.15">
      <c r="A1025" s="116">
        <v>83</v>
      </c>
      <c r="B1025" s="399">
        <v>40634</v>
      </c>
      <c r="C1025" s="16" t="s">
        <v>3335</v>
      </c>
      <c r="D1025" s="16" t="s">
        <v>3336</v>
      </c>
      <c r="E1025" s="116">
        <v>29.38</v>
      </c>
      <c r="F1025" s="116">
        <v>4.7414999999999999E-2</v>
      </c>
      <c r="G1025" s="116">
        <v>0</v>
      </c>
      <c r="H1025" s="116">
        <v>3.5666666699999999E-3</v>
      </c>
      <c r="I1025" s="111">
        <f t="shared" si="1"/>
        <v>4.3848333329999996E-2</v>
      </c>
      <c r="J1025" s="399">
        <v>40634</v>
      </c>
    </row>
    <row r="1026" spans="1:10" ht="14.5" customHeight="1" x14ac:dyDescent="0.15">
      <c r="A1026" s="116">
        <v>83</v>
      </c>
      <c r="B1026" s="399">
        <v>40664</v>
      </c>
      <c r="C1026" s="16" t="s">
        <v>3335</v>
      </c>
      <c r="D1026" s="16" t="s">
        <v>3336</v>
      </c>
      <c r="E1026" s="116">
        <v>30.01</v>
      </c>
      <c r="F1026" s="116">
        <v>2.8930999999999998E-2</v>
      </c>
      <c r="G1026" s="116">
        <v>0.22</v>
      </c>
      <c r="H1026" s="116">
        <v>3.34166667E-3</v>
      </c>
      <c r="I1026" s="111">
        <f t="shared" si="1"/>
        <v>2.5589333329999998E-2</v>
      </c>
      <c r="J1026" s="399">
        <v>40664</v>
      </c>
    </row>
    <row r="1027" spans="1:10" ht="14.5" customHeight="1" x14ac:dyDescent="0.15">
      <c r="A1027" s="116">
        <v>83</v>
      </c>
      <c r="B1027" s="399">
        <v>40695</v>
      </c>
      <c r="C1027" s="16" t="s">
        <v>3335</v>
      </c>
      <c r="D1027" s="16" t="s">
        <v>3336</v>
      </c>
      <c r="E1027" s="116">
        <v>29.45</v>
      </c>
      <c r="F1027" s="116">
        <v>-1.866E-2</v>
      </c>
      <c r="G1027" s="116">
        <v>0</v>
      </c>
      <c r="H1027" s="116">
        <v>3.25833333E-3</v>
      </c>
      <c r="I1027" s="111">
        <f t="shared" si="1"/>
        <v>-2.1918333329999998E-2</v>
      </c>
      <c r="J1027" s="399">
        <v>40695</v>
      </c>
    </row>
    <row r="1028" spans="1:10" ht="14.5" customHeight="1" x14ac:dyDescent="0.15">
      <c r="A1028" s="116">
        <v>83</v>
      </c>
      <c r="B1028" s="399">
        <v>40725</v>
      </c>
      <c r="C1028" s="16" t="s">
        <v>3335</v>
      </c>
      <c r="D1028" s="16" t="s">
        <v>3336</v>
      </c>
      <c r="E1028" s="116">
        <v>28</v>
      </c>
      <c r="F1028" s="116">
        <v>-4.9236000000000002E-2</v>
      </c>
      <c r="G1028" s="116">
        <v>0</v>
      </c>
      <c r="H1028" s="116">
        <v>3.2916666699999999E-3</v>
      </c>
      <c r="I1028" s="111">
        <f t="shared" si="1"/>
        <v>-5.2527666670000001E-2</v>
      </c>
      <c r="J1028" s="399">
        <v>40725</v>
      </c>
    </row>
    <row r="1029" spans="1:10" ht="14.5" customHeight="1" x14ac:dyDescent="0.15">
      <c r="A1029" s="116">
        <v>83</v>
      </c>
      <c r="B1029" s="399">
        <v>40756</v>
      </c>
      <c r="C1029" s="16" t="s">
        <v>3335</v>
      </c>
      <c r="D1029" s="16" t="s">
        <v>3336</v>
      </c>
      <c r="E1029" s="116">
        <v>29.78</v>
      </c>
      <c r="F1029" s="116">
        <v>7.1786000000000003E-2</v>
      </c>
      <c r="G1029" s="116">
        <v>0.23</v>
      </c>
      <c r="H1029" s="116">
        <f>0.0365/12</f>
        <v>3.0416666666666665E-3</v>
      </c>
      <c r="I1029" s="111">
        <f t="shared" si="1"/>
        <v>6.8744333333333338E-2</v>
      </c>
      <c r="J1029" s="399">
        <v>40756</v>
      </c>
    </row>
    <row r="1030" spans="1:10" ht="14.5" customHeight="1" x14ac:dyDescent="0.15">
      <c r="A1030" s="116">
        <v>83</v>
      </c>
      <c r="B1030" s="399">
        <v>40787</v>
      </c>
      <c r="C1030" s="16" t="s">
        <v>3335</v>
      </c>
      <c r="D1030" s="16" t="s">
        <v>3336</v>
      </c>
      <c r="E1030" s="116">
        <v>30.18</v>
      </c>
      <c r="F1030" s="116">
        <v>1.3431999999999999E-2</v>
      </c>
      <c r="G1030" s="116">
        <v>0</v>
      </c>
      <c r="H1030" s="116">
        <v>2.3583333300000002E-3</v>
      </c>
      <c r="I1030" s="111">
        <f t="shared" si="1"/>
        <v>1.1073666669999999E-2</v>
      </c>
      <c r="J1030" s="399">
        <v>40787</v>
      </c>
    </row>
    <row r="1031" spans="1:10" ht="14.5" customHeight="1" x14ac:dyDescent="0.15">
      <c r="A1031" s="116">
        <v>83</v>
      </c>
      <c r="B1031" s="399">
        <v>40817</v>
      </c>
      <c r="C1031" s="16" t="s">
        <v>3335</v>
      </c>
      <c r="D1031" s="16" t="s">
        <v>3336</v>
      </c>
      <c r="E1031" s="116">
        <v>30.53</v>
      </c>
      <c r="F1031" s="116">
        <v>1.1597E-2</v>
      </c>
      <c r="G1031" s="116">
        <v>0</v>
      </c>
      <c r="H1031" s="116">
        <v>2.3916666700000001E-3</v>
      </c>
      <c r="I1031" s="111">
        <f t="shared" si="1"/>
        <v>9.2053333299999991E-3</v>
      </c>
      <c r="J1031" s="399">
        <v>40817</v>
      </c>
    </row>
    <row r="1032" spans="1:10" ht="14.5" customHeight="1" x14ac:dyDescent="0.15">
      <c r="A1032" s="116">
        <v>83</v>
      </c>
      <c r="B1032" s="399">
        <v>40848</v>
      </c>
      <c r="C1032" s="16" t="s">
        <v>3335</v>
      </c>
      <c r="D1032" s="16" t="s">
        <v>3336</v>
      </c>
      <c r="E1032" s="116">
        <v>31.07</v>
      </c>
      <c r="F1032" s="116">
        <v>2.5221E-2</v>
      </c>
      <c r="G1032" s="116">
        <v>0.23</v>
      </c>
      <c r="H1032" s="116">
        <v>2.26666667E-3</v>
      </c>
      <c r="I1032" s="111">
        <f t="shared" si="1"/>
        <v>2.295433333E-2</v>
      </c>
      <c r="J1032" s="399">
        <v>40848</v>
      </c>
    </row>
    <row r="1033" spans="1:10" ht="14.5" customHeight="1" x14ac:dyDescent="0.15">
      <c r="A1033" s="116">
        <v>83</v>
      </c>
      <c r="B1033" s="399">
        <v>40878</v>
      </c>
      <c r="C1033" s="16" t="s">
        <v>3335</v>
      </c>
      <c r="D1033" s="16" t="s">
        <v>3336</v>
      </c>
      <c r="E1033" s="116">
        <v>31.86</v>
      </c>
      <c r="F1033" s="116">
        <v>2.5426000000000001E-2</v>
      </c>
      <c r="G1033" s="116">
        <v>0</v>
      </c>
      <c r="H1033" s="116">
        <f>0.0298/12</f>
        <v>2.4833333333333335E-3</v>
      </c>
      <c r="I1033" s="111">
        <f t="shared" si="1"/>
        <v>2.2942666666666667E-2</v>
      </c>
      <c r="J1033" s="399">
        <v>40878</v>
      </c>
    </row>
    <row r="1034" spans="1:10" ht="14.5" customHeight="1" x14ac:dyDescent="0.15">
      <c r="A1034" s="116">
        <v>83</v>
      </c>
      <c r="B1034" s="399">
        <v>40909</v>
      </c>
      <c r="C1034" s="16" t="s">
        <v>3335</v>
      </c>
      <c r="D1034" s="16" t="s">
        <v>3336</v>
      </c>
      <c r="E1034" s="116">
        <v>33.729999999999997</v>
      </c>
      <c r="F1034" s="116">
        <v>5.8694000000000003E-2</v>
      </c>
      <c r="G1034" s="116">
        <v>0</v>
      </c>
      <c r="H1034" s="400">
        <f>'PRPM WP2'!D1035</f>
        <v>2.0999999999999999E-3</v>
      </c>
      <c r="I1034" s="111">
        <f t="shared" si="1"/>
        <v>5.6594000000000005E-2</v>
      </c>
      <c r="J1034" s="399">
        <v>40909</v>
      </c>
    </row>
    <row r="1035" spans="1:10" ht="14.5" customHeight="1" x14ac:dyDescent="0.15">
      <c r="A1035" s="116">
        <v>83</v>
      </c>
      <c r="B1035" s="399">
        <v>40940</v>
      </c>
      <c r="C1035" s="16" t="s">
        <v>3335</v>
      </c>
      <c r="D1035" s="16" t="s">
        <v>3336</v>
      </c>
      <c r="E1035" s="116">
        <v>34.28</v>
      </c>
      <c r="F1035" s="116">
        <v>2.3125E-2</v>
      </c>
      <c r="G1035" s="116">
        <v>0.23</v>
      </c>
      <c r="H1035" s="400">
        <f>'PRPM WP2'!D1036</f>
        <v>2E-3</v>
      </c>
      <c r="I1035" s="111">
        <f t="shared" si="1"/>
        <v>2.1124999999999998E-2</v>
      </c>
      <c r="J1035" s="399">
        <v>40940</v>
      </c>
    </row>
    <row r="1036" spans="1:10" ht="14.5" customHeight="1" x14ac:dyDescent="0.15">
      <c r="A1036" s="116">
        <v>83</v>
      </c>
      <c r="B1036" s="399">
        <v>40969</v>
      </c>
      <c r="C1036" s="16" t="s">
        <v>3335</v>
      </c>
      <c r="D1036" s="16" t="s">
        <v>3336</v>
      </c>
      <c r="E1036" s="116">
        <v>34.03</v>
      </c>
      <c r="F1036" s="116">
        <v>-7.293E-3</v>
      </c>
      <c r="G1036" s="116">
        <v>0</v>
      </c>
      <c r="H1036" s="400">
        <f>'PRPM WP2'!D1037</f>
        <v>2.2000000000000001E-3</v>
      </c>
      <c r="I1036" s="111">
        <f t="shared" si="1"/>
        <v>-9.4929999999999997E-3</v>
      </c>
      <c r="J1036" s="399">
        <v>40969</v>
      </c>
    </row>
    <row r="1037" spans="1:10" ht="14.5" customHeight="1" x14ac:dyDescent="0.15">
      <c r="A1037" s="116">
        <v>83</v>
      </c>
      <c r="B1037" s="399">
        <v>41000</v>
      </c>
      <c r="C1037" s="16" t="s">
        <v>3335</v>
      </c>
      <c r="D1037" s="16" t="s">
        <v>3336</v>
      </c>
      <c r="E1037" s="116">
        <v>34.24</v>
      </c>
      <c r="F1037" s="116">
        <v>1.2930000000000001E-2</v>
      </c>
      <c r="G1037" s="116">
        <v>0.23</v>
      </c>
      <c r="H1037" s="400">
        <f>'PRPM WP2'!D1038</f>
        <v>2.5000000000000001E-3</v>
      </c>
      <c r="I1037" s="111">
        <f t="shared" si="1"/>
        <v>1.043E-2</v>
      </c>
      <c r="J1037" s="399">
        <v>41000</v>
      </c>
    </row>
    <row r="1038" spans="1:10" ht="14.5" customHeight="1" x14ac:dyDescent="0.15">
      <c r="A1038" s="116">
        <v>83</v>
      </c>
      <c r="B1038" s="399">
        <v>41030</v>
      </c>
      <c r="C1038" s="16" t="s">
        <v>3335</v>
      </c>
      <c r="D1038" s="16" t="s">
        <v>3336</v>
      </c>
      <c r="E1038" s="116">
        <v>34.21</v>
      </c>
      <c r="F1038" s="116">
        <v>-8.7600000000000004E-4</v>
      </c>
      <c r="G1038" s="116">
        <v>0</v>
      </c>
      <c r="H1038" s="400">
        <f>'PRPM WP2'!D1039</f>
        <v>2.3E-3</v>
      </c>
      <c r="I1038" s="111">
        <f t="shared" si="1"/>
        <v>-3.176E-3</v>
      </c>
      <c r="J1038" s="399">
        <v>41030</v>
      </c>
    </row>
    <row r="1039" spans="1:10" ht="14.5" customHeight="1" x14ac:dyDescent="0.15">
      <c r="A1039" s="116">
        <v>83</v>
      </c>
      <c r="B1039" s="399">
        <v>41061</v>
      </c>
      <c r="C1039" s="16" t="s">
        <v>3335</v>
      </c>
      <c r="D1039" s="16" t="s">
        <v>3336</v>
      </c>
      <c r="E1039" s="116">
        <v>34.28</v>
      </c>
      <c r="F1039" s="116">
        <v>2.0460000000000001E-3</v>
      </c>
      <c r="G1039" s="116">
        <v>0</v>
      </c>
      <c r="H1039" s="400">
        <f>'PRPM WP2'!D1040</f>
        <v>1.8E-3</v>
      </c>
      <c r="I1039" s="111">
        <f t="shared" si="1"/>
        <v>2.4600000000000012E-4</v>
      </c>
      <c r="J1039" s="399">
        <v>41061</v>
      </c>
    </row>
    <row r="1040" spans="1:10" ht="14.5" customHeight="1" x14ac:dyDescent="0.15">
      <c r="A1040" s="116">
        <v>83</v>
      </c>
      <c r="B1040" s="399">
        <v>41091</v>
      </c>
      <c r="C1040" s="16" t="s">
        <v>3335</v>
      </c>
      <c r="D1040" s="16" t="s">
        <v>3336</v>
      </c>
      <c r="E1040" s="116">
        <v>36.25</v>
      </c>
      <c r="F1040" s="116">
        <f t="shared" ref="F1040:F1071" si="2">((E1040-E1039)/E1039)+(G1040/E1039)</f>
        <v>6.476079346557756E-2</v>
      </c>
      <c r="G1040" s="116">
        <v>0.25</v>
      </c>
      <c r="H1040" s="400">
        <f>'PRPM WP2'!D1041</f>
        <v>2E-3</v>
      </c>
      <c r="I1040" s="111">
        <f t="shared" si="1"/>
        <v>6.2760793465577558E-2</v>
      </c>
      <c r="J1040" s="399">
        <v>41091</v>
      </c>
    </row>
    <row r="1041" spans="1:10" ht="14.5" customHeight="1" x14ac:dyDescent="0.15">
      <c r="A1041" s="116">
        <v>83</v>
      </c>
      <c r="B1041" s="399">
        <v>41122</v>
      </c>
      <c r="C1041" s="16" t="s">
        <v>3335</v>
      </c>
      <c r="D1041" s="16" t="s">
        <v>3336</v>
      </c>
      <c r="E1041" s="116">
        <v>36.869999999999997</v>
      </c>
      <c r="F1041" s="116">
        <f t="shared" si="2"/>
        <v>1.7103448275861997E-2</v>
      </c>
      <c r="G1041" s="116">
        <v>0</v>
      </c>
      <c r="H1041" s="400">
        <f>'PRPM WP2'!D1042</f>
        <v>1.8E-3</v>
      </c>
      <c r="I1041" s="111">
        <f t="shared" si="1"/>
        <v>1.5303448275861997E-2</v>
      </c>
      <c r="J1041" s="399">
        <v>41122</v>
      </c>
    </row>
    <row r="1042" spans="1:10" ht="14.5" customHeight="1" x14ac:dyDescent="0.15">
      <c r="A1042" s="116">
        <v>83</v>
      </c>
      <c r="B1042" s="399">
        <v>41153</v>
      </c>
      <c r="C1042" s="16" t="s">
        <v>3335</v>
      </c>
      <c r="D1042" s="16" t="s">
        <v>3336</v>
      </c>
      <c r="E1042" s="116">
        <v>37.06</v>
      </c>
      <c r="F1042" s="116">
        <f t="shared" si="2"/>
        <v>5.1532411174397838E-3</v>
      </c>
      <c r="G1042" s="116">
        <v>0</v>
      </c>
      <c r="H1042" s="400">
        <f>'PRPM WP2'!D1043</f>
        <v>1.6999999999999999E-3</v>
      </c>
      <c r="I1042" s="111">
        <f t="shared" si="1"/>
        <v>3.4532411174397837E-3</v>
      </c>
      <c r="J1042" s="399">
        <v>41153</v>
      </c>
    </row>
    <row r="1043" spans="1:10" ht="14.5" customHeight="1" x14ac:dyDescent="0.15">
      <c r="A1043" s="116">
        <v>83</v>
      </c>
      <c r="B1043" s="399">
        <v>41183</v>
      </c>
      <c r="C1043" s="16" t="s">
        <v>3335</v>
      </c>
      <c r="D1043" s="16" t="s">
        <v>3336</v>
      </c>
      <c r="E1043" s="116">
        <v>36.74</v>
      </c>
      <c r="F1043" s="116">
        <f t="shared" si="2"/>
        <v>-8.634646519158129E-3</v>
      </c>
      <c r="G1043" s="116">
        <v>0</v>
      </c>
      <c r="H1043" s="400">
        <f>'PRPM WP2'!D1044</f>
        <v>2.0999999999999999E-3</v>
      </c>
      <c r="I1043" s="111">
        <f t="shared" si="1"/>
        <v>-1.0734646519158128E-2</v>
      </c>
      <c r="J1043" s="399">
        <v>41183</v>
      </c>
    </row>
    <row r="1044" spans="1:10" ht="14.5" customHeight="1" x14ac:dyDescent="0.15">
      <c r="A1044" s="116">
        <v>83</v>
      </c>
      <c r="B1044" s="399">
        <v>41214</v>
      </c>
      <c r="C1044" s="16" t="s">
        <v>3335</v>
      </c>
      <c r="D1044" s="16" t="s">
        <v>3336</v>
      </c>
      <c r="E1044" s="116">
        <v>38.17</v>
      </c>
      <c r="F1044" s="116">
        <f t="shared" si="2"/>
        <v>4.5726728361458885E-2</v>
      </c>
      <c r="G1044" s="116">
        <v>0.25</v>
      </c>
      <c r="H1044" s="400">
        <f>'PRPM WP2'!D1045</f>
        <v>1.9E-3</v>
      </c>
      <c r="I1044" s="111">
        <f t="shared" si="1"/>
        <v>4.3826728361458886E-2</v>
      </c>
      <c r="J1044" s="399">
        <v>41214</v>
      </c>
    </row>
    <row r="1045" spans="1:10" ht="14.5" customHeight="1" x14ac:dyDescent="0.15">
      <c r="A1045" s="116">
        <v>83</v>
      </c>
      <c r="B1045" s="399">
        <v>41244</v>
      </c>
      <c r="C1045" s="16" t="s">
        <v>3335</v>
      </c>
      <c r="D1045" s="16" t="s">
        <v>3336</v>
      </c>
      <c r="E1045" s="116">
        <v>37.130000000000003</v>
      </c>
      <c r="F1045" s="116">
        <f t="shared" si="2"/>
        <v>-2.0696882368352088E-2</v>
      </c>
      <c r="G1045" s="116">
        <v>0.25</v>
      </c>
      <c r="H1045" s="400">
        <f>'PRPM WP2'!D1046</f>
        <v>1.9E-3</v>
      </c>
      <c r="I1045" s="111">
        <f t="shared" si="1"/>
        <v>-2.2596882368352087E-2</v>
      </c>
      <c r="J1045" s="399">
        <v>41244</v>
      </c>
    </row>
    <row r="1046" spans="1:10" ht="14.5" customHeight="1" x14ac:dyDescent="0.15">
      <c r="A1046" s="116">
        <v>84</v>
      </c>
      <c r="B1046" s="399">
        <v>41275</v>
      </c>
      <c r="C1046" s="16" t="s">
        <v>3335</v>
      </c>
      <c r="D1046" s="16" t="s">
        <v>3336</v>
      </c>
      <c r="E1046" s="116">
        <v>38.28</v>
      </c>
      <c r="F1046" s="116">
        <f t="shared" si="2"/>
        <v>3.0972259628332843E-2</v>
      </c>
      <c r="G1046" s="116">
        <v>0</v>
      </c>
      <c r="H1046" s="400">
        <f>'PRPM WP2'!D1047</f>
        <v>2.2000000000000001E-3</v>
      </c>
      <c r="I1046" s="111">
        <f t="shared" si="1"/>
        <v>2.8772259628332842E-2</v>
      </c>
      <c r="J1046" s="399">
        <v>41275</v>
      </c>
    </row>
    <row r="1047" spans="1:10" ht="14.5" customHeight="1" x14ac:dyDescent="0.15">
      <c r="A1047" s="116">
        <v>85</v>
      </c>
      <c r="B1047" s="399">
        <v>41306</v>
      </c>
      <c r="C1047" s="16" t="s">
        <v>3335</v>
      </c>
      <c r="D1047" s="16" t="s">
        <v>3336</v>
      </c>
      <c r="E1047" s="116">
        <v>39.450000000000003</v>
      </c>
      <c r="F1047" s="116">
        <f t="shared" si="2"/>
        <v>3.0564263322884058E-2</v>
      </c>
      <c r="G1047" s="116">
        <v>0</v>
      </c>
      <c r="H1047" s="400">
        <f>'PRPM WP2'!D1048</f>
        <v>2.2000000000000001E-3</v>
      </c>
      <c r="I1047" s="111">
        <f t="shared" si="1"/>
        <v>2.8364263322884057E-2</v>
      </c>
      <c r="J1047" s="399">
        <v>41306</v>
      </c>
    </row>
    <row r="1048" spans="1:10" ht="14.5" customHeight="1" x14ac:dyDescent="0.15">
      <c r="A1048" s="5"/>
      <c r="B1048" s="399">
        <v>41334</v>
      </c>
      <c r="C1048" s="16" t="s">
        <v>3335</v>
      </c>
      <c r="D1048" s="16" t="s">
        <v>3336</v>
      </c>
      <c r="E1048" s="116">
        <v>41.44</v>
      </c>
      <c r="F1048" s="116">
        <f t="shared" si="2"/>
        <v>5.0443599493029019E-2</v>
      </c>
      <c r="G1048" s="116">
        <v>0</v>
      </c>
      <c r="H1048" s="400">
        <f>'PRPM WP2'!D1049</f>
        <v>2.0999999999999999E-3</v>
      </c>
      <c r="I1048" s="111">
        <f t="shared" si="1"/>
        <v>4.8343599493029021E-2</v>
      </c>
      <c r="J1048" s="399">
        <v>41334</v>
      </c>
    </row>
    <row r="1049" spans="1:10" ht="14.5" customHeight="1" x14ac:dyDescent="0.15">
      <c r="A1049" s="5"/>
      <c r="B1049" s="399">
        <v>41365</v>
      </c>
      <c r="C1049" s="16" t="s">
        <v>3335</v>
      </c>
      <c r="D1049" s="16" t="s">
        <v>3336</v>
      </c>
      <c r="E1049" s="116">
        <v>41.88</v>
      </c>
      <c r="F1049" s="116">
        <f t="shared" si="2"/>
        <v>1.0617760617760735E-2</v>
      </c>
      <c r="G1049" s="116">
        <v>0</v>
      </c>
      <c r="H1049" s="400">
        <f>'PRPM WP2'!D1050</f>
        <v>2.5999999999999999E-3</v>
      </c>
      <c r="I1049" s="111">
        <f t="shared" si="1"/>
        <v>8.0177606177607354E-3</v>
      </c>
      <c r="J1049" s="399">
        <v>41365</v>
      </c>
    </row>
    <row r="1050" spans="1:10" ht="14.5" customHeight="1" x14ac:dyDescent="0.15">
      <c r="A1050" s="5"/>
      <c r="B1050" s="399">
        <v>41395</v>
      </c>
      <c r="C1050" s="16" t="s">
        <v>3335</v>
      </c>
      <c r="D1050" s="16" t="s">
        <v>3336</v>
      </c>
      <c r="E1050" s="116">
        <v>39.94</v>
      </c>
      <c r="F1050" s="116">
        <f t="shared" si="2"/>
        <v>-3.9637058261700206E-2</v>
      </c>
      <c r="G1050" s="116">
        <v>0.28000000000000003</v>
      </c>
      <c r="H1050" s="400">
        <f>'PRPM WP2'!D1051</f>
        <v>2.3E-3</v>
      </c>
      <c r="I1050" s="111">
        <f t="shared" si="1"/>
        <v>-4.1937058261700202E-2</v>
      </c>
      <c r="J1050" s="399">
        <v>41395</v>
      </c>
    </row>
    <row r="1051" spans="1:10" ht="14.5" customHeight="1" x14ac:dyDescent="0.15">
      <c r="A1051" s="5"/>
      <c r="B1051" s="399">
        <v>41426</v>
      </c>
      <c r="C1051" s="16" t="s">
        <v>3335</v>
      </c>
      <c r="D1051" s="16" t="s">
        <v>3336</v>
      </c>
      <c r="E1051" s="116">
        <v>41.23</v>
      </c>
      <c r="F1051" s="116">
        <f t="shared" si="2"/>
        <v>3.229844767150724E-2</v>
      </c>
      <c r="G1051" s="116">
        <v>0</v>
      </c>
      <c r="H1051" s="400">
        <f>'PRPM WP2'!D1052</f>
        <v>2.3999999999999998E-3</v>
      </c>
      <c r="I1051" s="111">
        <f t="shared" si="1"/>
        <v>2.989844767150724E-2</v>
      </c>
      <c r="J1051" s="399">
        <v>41426</v>
      </c>
    </row>
    <row r="1052" spans="1:10" ht="14.5" customHeight="1" x14ac:dyDescent="0.15">
      <c r="A1052" s="5"/>
      <c r="B1052" s="399">
        <v>41456</v>
      </c>
      <c r="C1052" s="16" t="s">
        <v>3335</v>
      </c>
      <c r="D1052" s="16" t="s">
        <v>3336</v>
      </c>
      <c r="E1052" s="116">
        <v>42.68</v>
      </c>
      <c r="F1052" s="116">
        <f t="shared" si="2"/>
        <v>3.5168566577734733E-2</v>
      </c>
      <c r="G1052" s="116">
        <v>0</v>
      </c>
      <c r="H1052" s="400">
        <f>'PRPM WP2'!D1053</f>
        <v>3.0000000000000001E-3</v>
      </c>
      <c r="I1052" s="111">
        <f t="shared" si="1"/>
        <v>3.2168566577734731E-2</v>
      </c>
      <c r="J1052" s="399">
        <v>41456</v>
      </c>
    </row>
    <row r="1053" spans="1:10" ht="14.5" customHeight="1" x14ac:dyDescent="0.15">
      <c r="A1053" s="5"/>
      <c r="B1053" s="399">
        <v>41487</v>
      </c>
      <c r="C1053" s="16" t="s">
        <v>3335</v>
      </c>
      <c r="D1053" s="16" t="s">
        <v>3336</v>
      </c>
      <c r="E1053" s="116">
        <v>40.74</v>
      </c>
      <c r="F1053" s="116">
        <f t="shared" si="2"/>
        <v>-3.8894095595126466E-2</v>
      </c>
      <c r="G1053" s="116">
        <v>0.28000000000000003</v>
      </c>
      <c r="H1053" s="400">
        <f>'PRPM WP2'!D1054</f>
        <v>2.8E-3</v>
      </c>
      <c r="I1053" s="111">
        <f t="shared" si="1"/>
        <v>-4.1694095595126462E-2</v>
      </c>
      <c r="J1053" s="399">
        <v>41487</v>
      </c>
    </row>
    <row r="1054" spans="1:10" ht="14.5" customHeight="1" x14ac:dyDescent="0.15">
      <c r="A1054" s="5"/>
      <c r="B1054" s="399">
        <v>41518</v>
      </c>
      <c r="C1054" s="16" t="s">
        <v>3335</v>
      </c>
      <c r="D1054" s="16" t="s">
        <v>3336</v>
      </c>
      <c r="E1054" s="116">
        <v>41.28</v>
      </c>
      <c r="F1054" s="116">
        <f t="shared" si="2"/>
        <v>1.3254786450662718E-2</v>
      </c>
      <c r="G1054" s="116">
        <v>0</v>
      </c>
      <c r="H1054" s="400">
        <f>'PRPM WP2'!D1055</f>
        <v>2.8999999999999998E-3</v>
      </c>
      <c r="I1054" s="111">
        <f t="shared" ref="I1054:I1085" si="3">F1054-H1054</f>
        <v>1.0354786450662718E-2</v>
      </c>
      <c r="J1054" s="399">
        <v>41518</v>
      </c>
    </row>
    <row r="1055" spans="1:10" ht="14.5" customHeight="1" x14ac:dyDescent="0.15">
      <c r="A1055" s="5"/>
      <c r="B1055" s="399">
        <v>41548</v>
      </c>
      <c r="C1055" s="16" t="s">
        <v>3335</v>
      </c>
      <c r="D1055" s="16" t="s">
        <v>3336</v>
      </c>
      <c r="E1055" s="116">
        <v>42.87</v>
      </c>
      <c r="F1055" s="116">
        <f t="shared" si="2"/>
        <v>3.8517441860465025E-2</v>
      </c>
      <c r="G1055" s="116">
        <v>0</v>
      </c>
      <c r="H1055" s="400">
        <f>'PRPM WP2'!D1056</f>
        <v>2.8999999999999998E-3</v>
      </c>
      <c r="I1055" s="111">
        <f t="shared" si="3"/>
        <v>3.5617441860465025E-2</v>
      </c>
      <c r="J1055" s="399">
        <v>41548</v>
      </c>
    </row>
    <row r="1056" spans="1:10" ht="14.5" customHeight="1" x14ac:dyDescent="0.15">
      <c r="A1056" s="5"/>
      <c r="B1056" s="399">
        <v>41579</v>
      </c>
      <c r="C1056" s="16" t="s">
        <v>3335</v>
      </c>
      <c r="D1056" s="16" t="s">
        <v>3336</v>
      </c>
      <c r="E1056" s="116">
        <v>42.35</v>
      </c>
      <c r="F1056" s="116">
        <f t="shared" si="2"/>
        <v>-5.5983205038487513E-3</v>
      </c>
      <c r="G1056" s="116">
        <v>0.28000000000000003</v>
      </c>
      <c r="H1056" s="400">
        <f>'PRPM WP2'!D1057</f>
        <v>2.7000000000000001E-3</v>
      </c>
      <c r="I1056" s="111">
        <f t="shared" si="3"/>
        <v>-8.2983205038487523E-3</v>
      </c>
      <c r="J1056" s="399">
        <v>41579</v>
      </c>
    </row>
    <row r="1057" spans="1:10" ht="14.5" customHeight="1" x14ac:dyDescent="0.15">
      <c r="A1057" s="5"/>
      <c r="B1057" s="399">
        <v>41609</v>
      </c>
      <c r="C1057" s="16" t="s">
        <v>3335</v>
      </c>
      <c r="D1057" s="16" t="s">
        <v>3336</v>
      </c>
      <c r="E1057" s="116">
        <v>42.26</v>
      </c>
      <c r="F1057" s="116">
        <f t="shared" si="2"/>
        <v>-2.1251475796931147E-3</v>
      </c>
      <c r="G1057" s="116">
        <v>0</v>
      </c>
      <c r="H1057" s="400">
        <f>'PRPM WP2'!D1058</f>
        <v>3.0999999999999999E-3</v>
      </c>
      <c r="I1057" s="111">
        <f t="shared" si="3"/>
        <v>-5.2251475796931141E-3</v>
      </c>
      <c r="J1057" s="399">
        <v>41609</v>
      </c>
    </row>
    <row r="1058" spans="1:10" ht="14.5" customHeight="1" x14ac:dyDescent="0.15">
      <c r="A1058" s="5"/>
      <c r="B1058" s="399">
        <v>41640</v>
      </c>
      <c r="C1058" s="16" t="s">
        <v>3335</v>
      </c>
      <c r="D1058" s="16" t="s">
        <v>3336</v>
      </c>
      <c r="E1058" s="116">
        <v>42.57</v>
      </c>
      <c r="F1058" s="116">
        <f t="shared" si="2"/>
        <v>1.3961192617132094E-2</v>
      </c>
      <c r="G1058" s="116">
        <v>0.28000000000000003</v>
      </c>
      <c r="H1058" s="400">
        <f>'PRPM WP2'!D1059</f>
        <v>3.2000000000000002E-3</v>
      </c>
      <c r="I1058" s="111">
        <f t="shared" si="3"/>
        <v>1.0761192617132095E-2</v>
      </c>
      <c r="J1058" s="399">
        <v>41640</v>
      </c>
    </row>
    <row r="1059" spans="1:10" ht="14.5" customHeight="1" x14ac:dyDescent="0.15">
      <c r="A1059" s="5"/>
      <c r="B1059" s="399">
        <v>41671</v>
      </c>
      <c r="C1059" s="16" t="s">
        <v>3335</v>
      </c>
      <c r="D1059" s="16" t="s">
        <v>3336</v>
      </c>
      <c r="E1059" s="116">
        <v>44.84</v>
      </c>
      <c r="F1059" s="116">
        <f t="shared" si="2"/>
        <v>5.3323937044867348E-2</v>
      </c>
      <c r="G1059" s="116">
        <v>0</v>
      </c>
      <c r="H1059" s="400">
        <f>'PRPM WP2'!D1060</f>
        <v>2.5999999999999999E-3</v>
      </c>
      <c r="I1059" s="111">
        <f t="shared" si="3"/>
        <v>5.072393704486735E-2</v>
      </c>
      <c r="J1059" s="399">
        <v>41671</v>
      </c>
    </row>
    <row r="1060" spans="1:10" ht="14.5" customHeight="1" x14ac:dyDescent="0.15">
      <c r="A1060" s="5"/>
      <c r="B1060" s="399">
        <v>41699</v>
      </c>
      <c r="C1060" s="16" t="s">
        <v>3335</v>
      </c>
      <c r="D1060" s="16" t="s">
        <v>3336</v>
      </c>
      <c r="E1060" s="116">
        <v>45.4</v>
      </c>
      <c r="F1060" s="116">
        <f t="shared" si="2"/>
        <v>1.2488849241748329E-2</v>
      </c>
      <c r="G1060" s="116">
        <v>0</v>
      </c>
      <c r="H1060" s="400">
        <f>'PRPM WP2'!D1061</f>
        <v>2.8999999999999998E-3</v>
      </c>
      <c r="I1060" s="111">
        <f t="shared" si="3"/>
        <v>9.5888492417483297E-3</v>
      </c>
      <c r="J1060" s="399">
        <v>41699</v>
      </c>
    </row>
    <row r="1061" spans="1:10" ht="14.5" customHeight="1" x14ac:dyDescent="0.15">
      <c r="A1061" s="5"/>
      <c r="B1061" s="399">
        <v>41730</v>
      </c>
      <c r="C1061" s="16" t="s">
        <v>3335</v>
      </c>
      <c r="D1061" s="16" t="s">
        <v>3336</v>
      </c>
      <c r="E1061" s="116">
        <v>45.53</v>
      </c>
      <c r="F1061" s="116">
        <f t="shared" si="2"/>
        <v>2.863436123348074E-3</v>
      </c>
      <c r="G1061" s="116">
        <v>0</v>
      </c>
      <c r="H1061" s="400">
        <f>'PRPM WP2'!D1062</f>
        <v>2.8E-3</v>
      </c>
      <c r="I1061" s="111">
        <f t="shared" si="3"/>
        <v>6.343612334807399E-5</v>
      </c>
      <c r="J1061" s="399">
        <v>41730</v>
      </c>
    </row>
    <row r="1062" spans="1:10" ht="14.5" customHeight="1" x14ac:dyDescent="0.15">
      <c r="A1062" s="5"/>
      <c r="B1062" s="399">
        <v>41760</v>
      </c>
      <c r="C1062" s="16" t="s">
        <v>3335</v>
      </c>
      <c r="D1062" s="16" t="s">
        <v>3336</v>
      </c>
      <c r="E1062" s="116">
        <v>48.61</v>
      </c>
      <c r="F1062" s="116">
        <f t="shared" si="2"/>
        <v>7.445640237206233E-2</v>
      </c>
      <c r="G1062" s="116">
        <v>0.31</v>
      </c>
      <c r="H1062" s="400">
        <f>'PRPM WP2'!D1063</f>
        <v>2.8E-3</v>
      </c>
      <c r="I1062" s="111">
        <f t="shared" si="3"/>
        <v>7.1656402372062333E-2</v>
      </c>
      <c r="J1062" s="399">
        <v>41760</v>
      </c>
    </row>
    <row r="1063" spans="1:10" ht="14.5" customHeight="1" x14ac:dyDescent="0.15">
      <c r="A1063" s="5"/>
      <c r="B1063" s="399">
        <v>41791</v>
      </c>
      <c r="C1063" s="16" t="s">
        <v>3335</v>
      </c>
      <c r="D1063" s="16" t="s">
        <v>3336</v>
      </c>
      <c r="E1063" s="116">
        <v>49.45</v>
      </c>
      <c r="F1063" s="116">
        <f t="shared" si="2"/>
        <v>1.7280394980456765E-2</v>
      </c>
      <c r="G1063" s="116">
        <v>0</v>
      </c>
      <c r="H1063" s="400">
        <f>'PRPM WP2'!D1064</f>
        <v>2.5000000000000001E-3</v>
      </c>
      <c r="I1063" s="111">
        <f t="shared" si="3"/>
        <v>1.4780394980456765E-2</v>
      </c>
      <c r="J1063" s="399">
        <v>41791</v>
      </c>
    </row>
    <row r="1064" spans="1:10" ht="15" customHeight="1" x14ac:dyDescent="0.2">
      <c r="A1064" s="5"/>
      <c r="B1064" s="399">
        <v>41821</v>
      </c>
      <c r="C1064" s="16" t="s">
        <v>3335</v>
      </c>
      <c r="D1064" s="16" t="s">
        <v>3336</v>
      </c>
      <c r="E1064" s="438">
        <v>47.77</v>
      </c>
      <c r="F1064" s="116">
        <f t="shared" si="2"/>
        <v>-3.3973710819009094E-2</v>
      </c>
      <c r="G1064" s="116">
        <v>0</v>
      </c>
      <c r="H1064" s="400">
        <f>'PRPM WP2'!D1065</f>
        <v>2.7000000000000001E-3</v>
      </c>
      <c r="I1064" s="111">
        <f t="shared" si="3"/>
        <v>-3.6673710819009095E-2</v>
      </c>
      <c r="J1064" s="399">
        <v>41821</v>
      </c>
    </row>
    <row r="1065" spans="1:10" ht="15" customHeight="1" x14ac:dyDescent="0.2">
      <c r="A1065" s="5"/>
      <c r="B1065" s="399">
        <v>41852</v>
      </c>
      <c r="C1065" s="16" t="s">
        <v>3335</v>
      </c>
      <c r="D1065" s="16" t="s">
        <v>3336</v>
      </c>
      <c r="E1065" s="438">
        <v>50.61</v>
      </c>
      <c r="F1065" s="116">
        <f t="shared" si="2"/>
        <v>6.5940967134184555E-2</v>
      </c>
      <c r="G1065" s="116">
        <v>0.31</v>
      </c>
      <c r="H1065" s="400">
        <f>'PRPM WP2'!D1066</f>
        <v>2.5999999999999999E-3</v>
      </c>
      <c r="I1065" s="111">
        <f t="shared" si="3"/>
        <v>6.334096713418455E-2</v>
      </c>
      <c r="J1065" s="399">
        <v>41852</v>
      </c>
    </row>
    <row r="1066" spans="1:10" ht="15" customHeight="1" x14ac:dyDescent="0.2">
      <c r="A1066" s="5"/>
      <c r="B1066" s="399">
        <v>41883</v>
      </c>
      <c r="C1066" s="16" t="s">
        <v>3335</v>
      </c>
      <c r="D1066" s="16" t="s">
        <v>3336</v>
      </c>
      <c r="E1066" s="438">
        <v>48.23</v>
      </c>
      <c r="F1066" s="116">
        <f t="shared" si="2"/>
        <v>-4.7026279391424668E-2</v>
      </c>
      <c r="G1066" s="116">
        <v>0</v>
      </c>
      <c r="H1066" s="400">
        <f>'PRPM WP2'!D1067</f>
        <v>2.3E-3</v>
      </c>
      <c r="I1066" s="111">
        <f t="shared" si="3"/>
        <v>-4.9326279391424671E-2</v>
      </c>
      <c r="J1066" s="399">
        <v>41883</v>
      </c>
    </row>
    <row r="1067" spans="1:10" ht="15" customHeight="1" x14ac:dyDescent="0.2">
      <c r="A1067" s="5"/>
      <c r="B1067" s="399">
        <v>41913</v>
      </c>
      <c r="C1067" s="16" t="s">
        <v>3335</v>
      </c>
      <c r="D1067" s="16" t="s">
        <v>3336</v>
      </c>
      <c r="E1067" s="438">
        <v>53.37</v>
      </c>
      <c r="F1067" s="116">
        <f t="shared" si="2"/>
        <v>0.10657267261040848</v>
      </c>
      <c r="G1067" s="116">
        <v>0</v>
      </c>
      <c r="H1067" s="400">
        <f>'PRPM WP2'!D1068</f>
        <v>2.5000000000000001E-3</v>
      </c>
      <c r="I1067" s="111">
        <f t="shared" si="3"/>
        <v>0.10407267261040848</v>
      </c>
      <c r="J1067" s="399">
        <v>41913</v>
      </c>
    </row>
    <row r="1068" spans="1:10" ht="15" customHeight="1" x14ac:dyDescent="0.2">
      <c r="A1068" s="5"/>
      <c r="B1068" s="399">
        <v>41944</v>
      </c>
      <c r="C1068" s="16" t="s">
        <v>3335</v>
      </c>
      <c r="D1068" s="16" t="s">
        <v>3336</v>
      </c>
      <c r="E1068" s="438">
        <v>53.05</v>
      </c>
      <c r="F1068" s="116">
        <f t="shared" si="2"/>
        <v>-1.8737118231216578E-4</v>
      </c>
      <c r="G1068" s="116">
        <v>0.31</v>
      </c>
      <c r="H1068" s="400">
        <f>'PRPM WP2'!D1069</f>
        <v>2.3E-3</v>
      </c>
      <c r="I1068" s="111">
        <f t="shared" si="3"/>
        <v>-2.4873711823121657E-3</v>
      </c>
      <c r="J1068" s="399">
        <v>41944</v>
      </c>
    </row>
    <row r="1069" spans="1:10" ht="14.5" customHeight="1" x14ac:dyDescent="0.15">
      <c r="A1069" s="5"/>
      <c r="B1069" s="399">
        <v>41974</v>
      </c>
      <c r="C1069" s="16" t="s">
        <v>3335</v>
      </c>
      <c r="D1069" s="16" t="s">
        <v>3336</v>
      </c>
      <c r="E1069" s="116">
        <v>53.3</v>
      </c>
      <c r="F1069" s="116">
        <f t="shared" si="2"/>
        <v>4.7125353440150806E-3</v>
      </c>
      <c r="G1069" s="116">
        <v>0</v>
      </c>
      <c r="H1069" s="400">
        <f>'PRPM WP2'!D1070</f>
        <v>2.2000000000000001E-3</v>
      </c>
      <c r="I1069" s="111">
        <f t="shared" si="3"/>
        <v>2.5125353440150805E-3</v>
      </c>
      <c r="J1069" s="399">
        <v>41974</v>
      </c>
    </row>
    <row r="1070" spans="1:10" ht="14.5" customHeight="1" x14ac:dyDescent="0.15">
      <c r="A1070" s="5"/>
      <c r="B1070" s="399">
        <v>42005</v>
      </c>
      <c r="C1070" s="16" t="s">
        <v>3335</v>
      </c>
      <c r="D1070" s="16" t="s">
        <v>3336</v>
      </c>
      <c r="E1070" s="116">
        <v>56.14</v>
      </c>
      <c r="F1070" s="116">
        <f t="shared" si="2"/>
        <v>5.3283302063789936E-2</v>
      </c>
      <c r="G1070" s="116">
        <v>0</v>
      </c>
      <c r="H1070" s="400">
        <f>'PRPM WP2'!D1071</f>
        <v>2E-3</v>
      </c>
      <c r="I1070" s="111">
        <f t="shared" si="3"/>
        <v>5.1283302063789934E-2</v>
      </c>
      <c r="J1070" s="399">
        <v>42005</v>
      </c>
    </row>
    <row r="1071" spans="1:10" ht="14.5" customHeight="1" x14ac:dyDescent="0.15">
      <c r="A1071" s="5"/>
      <c r="B1071" s="399">
        <v>42036</v>
      </c>
      <c r="C1071" s="16" t="s">
        <v>3335</v>
      </c>
      <c r="D1071" s="16" t="s">
        <v>3336</v>
      </c>
      <c r="E1071" s="116">
        <v>54.08</v>
      </c>
      <c r="F1071" s="116">
        <f t="shared" si="2"/>
        <v>-3.1172069825436445E-2</v>
      </c>
      <c r="G1071" s="116">
        <v>0.31</v>
      </c>
      <c r="H1071" s="400">
        <f>'PRPM WP2'!D1072</f>
        <v>1.5E-3</v>
      </c>
      <c r="I1071" s="111">
        <f t="shared" si="3"/>
        <v>-3.2672069825436446E-2</v>
      </c>
      <c r="J1071" s="399">
        <v>42036</v>
      </c>
    </row>
    <row r="1072" spans="1:10" ht="14.5" customHeight="1" x14ac:dyDescent="0.15">
      <c r="A1072" s="5"/>
      <c r="B1072" s="399">
        <v>42064</v>
      </c>
      <c r="C1072" s="16" t="s">
        <v>3335</v>
      </c>
      <c r="D1072" s="16" t="s">
        <v>3336</v>
      </c>
      <c r="E1072" s="116">
        <v>54.21</v>
      </c>
      <c r="F1072" s="116">
        <f t="shared" ref="F1072:F1103" si="4">((E1072-E1071)/E1071)+(G1072/E1071)</f>
        <v>2.4038461538462013E-3</v>
      </c>
      <c r="G1072" s="116">
        <v>0</v>
      </c>
      <c r="H1072" s="400">
        <f>'PRPM WP2'!D1073</f>
        <v>2.0999999999999999E-3</v>
      </c>
      <c r="I1072" s="111">
        <f t="shared" si="3"/>
        <v>3.0384615384620138E-4</v>
      </c>
      <c r="J1072" s="399">
        <v>42064</v>
      </c>
    </row>
    <row r="1073" spans="1:10" ht="14.5" customHeight="1" x14ac:dyDescent="0.15">
      <c r="A1073" s="5"/>
      <c r="B1073" s="399">
        <v>42095</v>
      </c>
      <c r="C1073" s="16" t="s">
        <v>3335</v>
      </c>
      <c r="D1073" s="16" t="s">
        <v>3336</v>
      </c>
      <c r="E1073" s="116">
        <v>54.52</v>
      </c>
      <c r="F1073" s="116">
        <f t="shared" si="4"/>
        <v>5.7185021213798613E-3</v>
      </c>
      <c r="G1073" s="116">
        <v>0</v>
      </c>
      <c r="H1073" s="400">
        <f>'PRPM WP2'!D1074</f>
        <v>1.9E-3</v>
      </c>
      <c r="I1073" s="111">
        <f t="shared" si="3"/>
        <v>3.8185021213798616E-3</v>
      </c>
      <c r="J1073" s="399">
        <v>42095</v>
      </c>
    </row>
    <row r="1074" spans="1:10" ht="14.5" customHeight="1" x14ac:dyDescent="0.15">
      <c r="A1074" s="5"/>
      <c r="B1074" s="399">
        <v>42125</v>
      </c>
      <c r="C1074" s="16" t="s">
        <v>3335</v>
      </c>
      <c r="D1074" s="16" t="s">
        <v>3336</v>
      </c>
      <c r="E1074" s="116">
        <v>52.87</v>
      </c>
      <c r="F1074" s="116">
        <f t="shared" si="4"/>
        <v>-2.4027879677182791E-2</v>
      </c>
      <c r="G1074" s="116">
        <v>0.34</v>
      </c>
      <c r="H1074" s="400">
        <f>'PRPM WP2'!D1075</f>
        <v>2E-3</v>
      </c>
      <c r="I1074" s="111">
        <f t="shared" si="3"/>
        <v>-2.6027879677182793E-2</v>
      </c>
      <c r="J1074" s="399">
        <v>42125</v>
      </c>
    </row>
    <row r="1075" spans="1:10" ht="14.5" customHeight="1" x14ac:dyDescent="0.15">
      <c r="A1075" s="5"/>
      <c r="B1075" s="399">
        <v>42156</v>
      </c>
      <c r="C1075" s="16" t="s">
        <v>3335</v>
      </c>
      <c r="D1075" s="16" t="s">
        <v>3336</v>
      </c>
      <c r="E1075" s="116">
        <v>48.63</v>
      </c>
      <c r="F1075" s="116">
        <f t="shared" si="4"/>
        <v>-8.0196708908643749E-2</v>
      </c>
      <c r="G1075" s="116">
        <v>0</v>
      </c>
      <c r="H1075" s="400">
        <f>VLOOKUP(B1075,'PRPM WP2'!$A1:$H1138,5,FALSE)</f>
        <v>3.4916666666666698E-3</v>
      </c>
      <c r="I1075" s="111">
        <f t="shared" si="3"/>
        <v>-8.368837557531042E-2</v>
      </c>
      <c r="J1075" s="399">
        <f t="shared" ref="J1075:J1106" si="5">B1075</f>
        <v>42156</v>
      </c>
    </row>
    <row r="1076" spans="1:10" ht="14.5" customHeight="1" x14ac:dyDescent="0.15">
      <c r="A1076" s="5"/>
      <c r="B1076" s="399">
        <v>42186</v>
      </c>
      <c r="C1076" s="16" t="s">
        <v>3335</v>
      </c>
      <c r="D1076" s="16" t="s">
        <v>3336</v>
      </c>
      <c r="E1076" s="116">
        <v>51.91</v>
      </c>
      <c r="F1076" s="116">
        <f t="shared" si="4"/>
        <v>6.7448077318527533E-2</v>
      </c>
      <c r="G1076" s="116">
        <v>0</v>
      </c>
      <c r="H1076" s="400">
        <f>VLOOKUP(B1076,'PRPM WP2'!$A1:$H1138,5,FALSE)</f>
        <v>3.4583333333333302E-3</v>
      </c>
      <c r="I1076" s="111">
        <f t="shared" si="3"/>
        <v>6.3989743985194206E-2</v>
      </c>
      <c r="J1076" s="399">
        <f t="shared" si="5"/>
        <v>42186</v>
      </c>
    </row>
    <row r="1077" spans="1:10" ht="14.5" customHeight="1" x14ac:dyDescent="0.15">
      <c r="A1077" s="5"/>
      <c r="B1077" s="399">
        <v>42217</v>
      </c>
      <c r="C1077" s="16" t="s">
        <v>3335</v>
      </c>
      <c r="D1077" s="16" t="s">
        <v>3336</v>
      </c>
      <c r="E1077" s="116">
        <v>51.94</v>
      </c>
      <c r="F1077" s="116">
        <f t="shared" si="4"/>
        <v>7.1277210556733037E-3</v>
      </c>
      <c r="G1077" s="116">
        <v>0.34</v>
      </c>
      <c r="H1077" s="400">
        <f>VLOOKUP(B1077,'PRPM WP2'!$A1:$H1138,5,FALSE)</f>
        <v>3.3666666666666701E-3</v>
      </c>
      <c r="I1077" s="111">
        <f t="shared" si="3"/>
        <v>3.7610543890066335E-3</v>
      </c>
      <c r="J1077" s="399">
        <f t="shared" si="5"/>
        <v>42217</v>
      </c>
    </row>
    <row r="1078" spans="1:10" ht="14.5" customHeight="1" x14ac:dyDescent="0.15">
      <c r="A1078" s="5"/>
      <c r="B1078" s="399">
        <v>42248</v>
      </c>
      <c r="C1078" s="16" t="s">
        <v>3335</v>
      </c>
      <c r="D1078" s="16" t="s">
        <v>3336</v>
      </c>
      <c r="E1078" s="116">
        <v>55.08</v>
      </c>
      <c r="F1078" s="116">
        <f t="shared" si="4"/>
        <v>6.0454370427416262E-2</v>
      </c>
      <c r="G1078" s="116">
        <v>0</v>
      </c>
      <c r="H1078" s="400">
        <f>VLOOKUP(B1078,'PRPM WP2'!$A1:$H1138,5,FALSE)</f>
        <v>3.39166666666667E-3</v>
      </c>
      <c r="I1078" s="400">
        <f t="shared" si="3"/>
        <v>5.7062703760749595E-2</v>
      </c>
      <c r="J1078" s="399">
        <f t="shared" si="5"/>
        <v>42248</v>
      </c>
    </row>
    <row r="1079" spans="1:10" ht="14.5" customHeight="1" x14ac:dyDescent="0.15">
      <c r="A1079" s="5"/>
      <c r="B1079" s="399">
        <v>42278</v>
      </c>
      <c r="C1079" s="16" t="s">
        <v>3335</v>
      </c>
      <c r="D1079" s="16" t="s">
        <v>3336</v>
      </c>
      <c r="E1079" s="116">
        <v>57.36</v>
      </c>
      <c r="F1079" s="116">
        <f t="shared" si="4"/>
        <v>4.1394335511982593E-2</v>
      </c>
      <c r="G1079" s="116">
        <v>0</v>
      </c>
      <c r="H1079" s="400">
        <f>VLOOKUP(B1079,'PRPM WP2'!$A1:$H1138,5,FALSE)</f>
        <v>3.2916666666666702E-3</v>
      </c>
      <c r="I1079" s="400">
        <f t="shared" si="3"/>
        <v>3.8102668845315921E-2</v>
      </c>
      <c r="J1079" s="399">
        <f t="shared" si="5"/>
        <v>42278</v>
      </c>
    </row>
    <row r="1080" spans="1:10" ht="14.5" customHeight="1" x14ac:dyDescent="0.15">
      <c r="A1080" s="5"/>
      <c r="B1080" s="399">
        <v>42309</v>
      </c>
      <c r="C1080" s="16" t="s">
        <v>3335</v>
      </c>
      <c r="D1080" s="16" t="s">
        <v>3336</v>
      </c>
      <c r="E1080" s="116">
        <v>57.76</v>
      </c>
      <c r="F1080" s="116">
        <f t="shared" si="4"/>
        <v>1.2900976290097605E-2</v>
      </c>
      <c r="G1080" s="116">
        <v>0.34</v>
      </c>
      <c r="H1080" s="400">
        <f>VLOOKUP(B1080,'PRPM WP2'!$A1:$H1138,5,FALSE)</f>
        <v>3.3833333333333302E-3</v>
      </c>
      <c r="I1080" s="400">
        <f t="shared" si="3"/>
        <v>9.5176429567642752E-3</v>
      </c>
      <c r="J1080" s="399">
        <f t="shared" si="5"/>
        <v>42309</v>
      </c>
    </row>
    <row r="1081" spans="1:10" ht="14.5" customHeight="1" x14ac:dyDescent="0.15">
      <c r="A1081" s="5"/>
      <c r="B1081" s="399">
        <v>42339</v>
      </c>
      <c r="C1081" s="16" t="s">
        <v>3335</v>
      </c>
      <c r="D1081" s="16" t="s">
        <v>3336</v>
      </c>
      <c r="E1081" s="116">
        <v>59.75</v>
      </c>
      <c r="F1081" s="116">
        <f t="shared" si="4"/>
        <v>3.4452908587257657E-2</v>
      </c>
      <c r="G1081" s="116">
        <v>0</v>
      </c>
      <c r="H1081" s="400">
        <f>VLOOKUP(B1081,'PRPM WP2'!$A1:$H1138,5,FALSE)</f>
        <v>3.3083333333333298E-3</v>
      </c>
      <c r="I1081" s="400">
        <f t="shared" si="3"/>
        <v>3.1144575253924327E-2</v>
      </c>
      <c r="J1081" s="399">
        <f t="shared" si="5"/>
        <v>42339</v>
      </c>
    </row>
    <row r="1082" spans="1:10" ht="14.5" customHeight="1" x14ac:dyDescent="0.15">
      <c r="A1082" s="5"/>
      <c r="B1082" s="399">
        <v>42370</v>
      </c>
      <c r="C1082" s="16" t="s">
        <v>3335</v>
      </c>
      <c r="D1082" s="16" t="s">
        <v>3336</v>
      </c>
      <c r="E1082" s="116">
        <v>64.91</v>
      </c>
      <c r="F1082" s="116">
        <f t="shared" si="4"/>
        <v>8.6359832635983208E-2</v>
      </c>
      <c r="G1082" s="116">
        <v>0</v>
      </c>
      <c r="H1082" s="400">
        <f>VLOOKUP(B1082,'PRPM WP2'!$A1:$H1138,5,FALSE)</f>
        <v>3.3333333333333301E-3</v>
      </c>
      <c r="I1082" s="400">
        <f t="shared" si="3"/>
        <v>8.3026499302649881E-2</v>
      </c>
      <c r="J1082" s="399">
        <f t="shared" si="5"/>
        <v>42370</v>
      </c>
    </row>
    <row r="1083" spans="1:10" ht="14.5" customHeight="1" x14ac:dyDescent="0.15">
      <c r="A1083" s="5"/>
      <c r="B1083" s="399">
        <v>42401</v>
      </c>
      <c r="C1083" s="16" t="s">
        <v>3335</v>
      </c>
      <c r="D1083" s="16" t="s">
        <v>3336</v>
      </c>
      <c r="E1083" s="116">
        <v>64.819999999999993</v>
      </c>
      <c r="F1083" s="116">
        <f t="shared" si="4"/>
        <v>3.8514866738560568E-3</v>
      </c>
      <c r="G1083" s="116">
        <v>0.34</v>
      </c>
      <c r="H1083" s="400">
        <f>VLOOKUP(B1083,'PRPM WP2'!$A1:$H1138,5,FALSE)</f>
        <v>3.3E-3</v>
      </c>
      <c r="I1083" s="400">
        <f t="shared" si="3"/>
        <v>5.514866738560568E-4</v>
      </c>
      <c r="J1083" s="399">
        <f t="shared" si="5"/>
        <v>42401</v>
      </c>
    </row>
    <row r="1084" spans="1:10" ht="14.5" customHeight="1" x14ac:dyDescent="0.15">
      <c r="A1084" s="5"/>
      <c r="B1084" s="399">
        <v>42430</v>
      </c>
      <c r="C1084" s="16" t="s">
        <v>3335</v>
      </c>
      <c r="D1084" s="16" t="s">
        <v>3336</v>
      </c>
      <c r="E1084" s="116">
        <v>68.930000000000007</v>
      </c>
      <c r="F1084" s="116">
        <f t="shared" si="4"/>
        <v>6.3406356062943758E-2</v>
      </c>
      <c r="G1084" s="116">
        <v>0</v>
      </c>
      <c r="H1084" s="400">
        <f>VLOOKUP(B1084,'PRPM WP2'!$A1:$H1138,5,FALSE)</f>
        <v>3.1833333333333301E-3</v>
      </c>
      <c r="I1084" s="400">
        <f t="shared" si="3"/>
        <v>6.0223022729610429E-2</v>
      </c>
      <c r="J1084" s="399">
        <f t="shared" si="5"/>
        <v>42430</v>
      </c>
    </row>
    <row r="1085" spans="1:10" ht="14.5" customHeight="1" x14ac:dyDescent="0.15">
      <c r="A1085" s="5"/>
      <c r="B1085" s="399">
        <v>42461</v>
      </c>
      <c r="C1085" s="16" t="s">
        <v>3335</v>
      </c>
      <c r="D1085" s="16" t="s">
        <v>3336</v>
      </c>
      <c r="E1085" s="116">
        <v>72.760000000000005</v>
      </c>
      <c r="F1085" s="116">
        <f t="shared" si="4"/>
        <v>5.5563615261859829E-2</v>
      </c>
      <c r="G1085" s="116">
        <v>0</v>
      </c>
      <c r="H1085" s="400">
        <f>VLOOKUP(B1085,'PRPM WP2'!$A1:$H1138,5,FALSE)</f>
        <v>3.1833333333333301E-3</v>
      </c>
      <c r="I1085" s="400">
        <f t="shared" si="3"/>
        <v>5.23802819285265E-2</v>
      </c>
      <c r="J1085" s="399">
        <f t="shared" si="5"/>
        <v>42461</v>
      </c>
    </row>
    <row r="1086" spans="1:10" ht="14.5" customHeight="1" x14ac:dyDescent="0.15">
      <c r="A1086" s="5"/>
      <c r="B1086" s="399">
        <v>42491</v>
      </c>
      <c r="C1086" s="16" t="s">
        <v>3335</v>
      </c>
      <c r="D1086" s="16" t="s">
        <v>3336</v>
      </c>
      <c r="E1086" s="116">
        <v>74.099999999999994</v>
      </c>
      <c r="F1086" s="116">
        <f t="shared" si="4"/>
        <v>2.35706432105551E-2</v>
      </c>
      <c r="G1086" s="116">
        <v>0.375</v>
      </c>
      <c r="H1086" s="400">
        <f>VLOOKUP(B1086,'PRPM WP2'!$A1:$H1138,5,FALSE)</f>
        <v>3.0416666666666699E-3</v>
      </c>
      <c r="I1086" s="400">
        <f t="shared" ref="I1086:I1117" si="6">F1086-H1086</f>
        <v>2.0528976543888432E-2</v>
      </c>
      <c r="J1086" s="399">
        <f t="shared" si="5"/>
        <v>42491</v>
      </c>
    </row>
    <row r="1087" spans="1:10" ht="14.5" customHeight="1" x14ac:dyDescent="0.15">
      <c r="A1087" s="5"/>
      <c r="B1087" s="399">
        <v>42522</v>
      </c>
      <c r="C1087" s="16" t="s">
        <v>3335</v>
      </c>
      <c r="D1087" s="16" t="s">
        <v>3336</v>
      </c>
      <c r="E1087" s="116">
        <v>84.51</v>
      </c>
      <c r="F1087" s="116">
        <f t="shared" si="4"/>
        <v>0.14048582995951434</v>
      </c>
      <c r="G1087" s="116">
        <v>0</v>
      </c>
      <c r="H1087" s="400">
        <f>VLOOKUP(B1087,'PRPM WP2'!$A1:$H1138,5,FALSE)</f>
        <v>2.9166666666666698E-3</v>
      </c>
      <c r="I1087" s="400">
        <f t="shared" si="6"/>
        <v>0.13756916329284766</v>
      </c>
      <c r="J1087" s="399">
        <f t="shared" si="5"/>
        <v>42522</v>
      </c>
    </row>
    <row r="1088" spans="1:10" ht="14.5" customHeight="1" x14ac:dyDescent="0.15">
      <c r="A1088" s="5"/>
      <c r="B1088" s="399">
        <v>42552</v>
      </c>
      <c r="C1088" s="16" t="s">
        <v>3335</v>
      </c>
      <c r="D1088" s="16" t="s">
        <v>3336</v>
      </c>
      <c r="E1088" s="116">
        <v>82.58</v>
      </c>
      <c r="F1088" s="116">
        <f t="shared" si="4"/>
        <v>-2.2837534019642725E-2</v>
      </c>
      <c r="G1088" s="116">
        <v>0</v>
      </c>
      <c r="H1088" s="400">
        <f>VLOOKUP(B1088,'PRPM WP2'!$A1:$H1138,5,FALSE)</f>
        <v>2.7333333333333298E-3</v>
      </c>
      <c r="I1088" s="400">
        <f t="shared" si="6"/>
        <v>-2.5570867352976055E-2</v>
      </c>
      <c r="J1088" s="399">
        <f t="shared" si="5"/>
        <v>42552</v>
      </c>
    </row>
    <row r="1089" spans="1:10" ht="14.5" customHeight="1" x14ac:dyDescent="0.15">
      <c r="A1089" s="5"/>
      <c r="B1089" s="399">
        <v>42583</v>
      </c>
      <c r="C1089" s="16" t="s">
        <v>3335</v>
      </c>
      <c r="D1089" s="16" t="s">
        <v>3336</v>
      </c>
      <c r="E1089" s="116">
        <v>73.989999999999995</v>
      </c>
      <c r="F1089" s="116">
        <f t="shared" si="4"/>
        <v>-9.9479292806975095E-2</v>
      </c>
      <c r="G1089" s="116">
        <v>0.375</v>
      </c>
      <c r="H1089" s="400">
        <f>VLOOKUP(B1089,'PRPM WP2'!$A1:$H1138,5,FALSE)</f>
        <v>2.7666666666666699E-3</v>
      </c>
      <c r="I1089" s="400">
        <f t="shared" si="6"/>
        <v>-0.10224595947364176</v>
      </c>
      <c r="J1089" s="399">
        <f t="shared" si="5"/>
        <v>42583</v>
      </c>
    </row>
    <row r="1090" spans="1:10" ht="14.5" customHeight="1" x14ac:dyDescent="0.15">
      <c r="A1090" s="5"/>
      <c r="B1090" s="399">
        <v>42614</v>
      </c>
      <c r="C1090" s="16" t="s">
        <v>3335</v>
      </c>
      <c r="D1090" s="16" t="s">
        <v>3336</v>
      </c>
      <c r="E1090" s="116">
        <v>74.84</v>
      </c>
      <c r="F1090" s="116">
        <f t="shared" si="4"/>
        <v>1.1488038924179059E-2</v>
      </c>
      <c r="G1090" s="116">
        <v>0</v>
      </c>
      <c r="H1090" s="400">
        <f>VLOOKUP(B1090,'PRPM WP2'!$A1:$H1138,5,FALSE)</f>
        <v>2.8416666666666699E-3</v>
      </c>
      <c r="I1090" s="400">
        <f t="shared" si="6"/>
        <v>8.6463722575123893E-3</v>
      </c>
      <c r="J1090" s="399">
        <f t="shared" si="5"/>
        <v>42614</v>
      </c>
    </row>
    <row r="1091" spans="1:10" ht="14.5" customHeight="1" x14ac:dyDescent="0.15">
      <c r="A1091" s="5"/>
      <c r="B1091" s="399">
        <v>42644</v>
      </c>
      <c r="C1091" s="16" t="s">
        <v>3335</v>
      </c>
      <c r="D1091" s="16" t="s">
        <v>3336</v>
      </c>
      <c r="E1091" s="116">
        <v>74.040000000000006</v>
      </c>
      <c r="F1091" s="116">
        <f t="shared" si="4"/>
        <v>-1.0689470871191837E-2</v>
      </c>
      <c r="G1091" s="116">
        <v>0</v>
      </c>
      <c r="H1091" s="400">
        <f>VLOOKUP(B1091,'PRPM WP2'!$A1:$H1138,5,FALSE)</f>
        <v>2.8416666666666699E-3</v>
      </c>
      <c r="I1091" s="400">
        <f t="shared" si="6"/>
        <v>-1.3531137537858506E-2</v>
      </c>
      <c r="J1091" s="399">
        <f t="shared" si="5"/>
        <v>42644</v>
      </c>
    </row>
    <row r="1092" spans="1:10" ht="14.5" customHeight="1" x14ac:dyDescent="0.15">
      <c r="A1092" s="5"/>
      <c r="B1092" s="399">
        <v>42675</v>
      </c>
      <c r="C1092" s="16" t="s">
        <v>3335</v>
      </c>
      <c r="D1092" s="16" t="s">
        <v>3336</v>
      </c>
      <c r="E1092" s="116">
        <v>72.47</v>
      </c>
      <c r="F1092" s="116">
        <f t="shared" si="4"/>
        <v>-1.6139924365208096E-2</v>
      </c>
      <c r="G1092" s="116">
        <v>0.375</v>
      </c>
      <c r="H1092" s="400">
        <f>VLOOKUP(B1092,'PRPM WP2'!$A1:$H1138,5,FALSE)</f>
        <v>3.2166666666666702E-3</v>
      </c>
      <c r="I1092" s="400">
        <f t="shared" si="6"/>
        <v>-1.9356591031874766E-2</v>
      </c>
      <c r="J1092" s="399">
        <f t="shared" si="5"/>
        <v>42675</v>
      </c>
    </row>
    <row r="1093" spans="1:10" ht="14.5" customHeight="1" x14ac:dyDescent="0.15">
      <c r="A1093" s="5"/>
      <c r="B1093" s="399">
        <v>42705</v>
      </c>
      <c r="C1093" s="16" t="s">
        <v>3335</v>
      </c>
      <c r="D1093" s="16" t="s">
        <v>3336</v>
      </c>
      <c r="E1093" s="116">
        <v>72.36</v>
      </c>
      <c r="F1093" s="116">
        <f t="shared" si="4"/>
        <v>-1.5178694632261547E-3</v>
      </c>
      <c r="G1093" s="116">
        <v>0</v>
      </c>
      <c r="H1093" s="400">
        <f>VLOOKUP(B1093,'PRPM WP2'!$A1:$H1138,5,FALSE)</f>
        <v>3.3833333333333302E-3</v>
      </c>
      <c r="I1093" s="400">
        <f t="shared" si="6"/>
        <v>-4.9012027965594854E-3</v>
      </c>
      <c r="J1093" s="399">
        <f t="shared" si="5"/>
        <v>42705</v>
      </c>
    </row>
    <row r="1094" spans="1:10" ht="14.5" customHeight="1" x14ac:dyDescent="0.15">
      <c r="A1094" s="5"/>
      <c r="B1094" s="399">
        <v>42736</v>
      </c>
      <c r="C1094" s="16" t="s">
        <v>3335</v>
      </c>
      <c r="D1094" s="16" t="s">
        <v>3336</v>
      </c>
      <c r="E1094" s="116">
        <v>73.44</v>
      </c>
      <c r="F1094" s="116">
        <f t="shared" si="4"/>
        <v>1.4925373134328335E-2</v>
      </c>
      <c r="G1094" s="116">
        <v>0</v>
      </c>
      <c r="H1094" s="400">
        <f>VLOOKUP(B1094,'PRPM WP2'!$A1:$H1138,5,FALSE)</f>
        <v>3.2666666666666699E-3</v>
      </c>
      <c r="I1094" s="400">
        <f t="shared" si="6"/>
        <v>1.1658706467661666E-2</v>
      </c>
      <c r="J1094" s="399">
        <f t="shared" si="5"/>
        <v>42736</v>
      </c>
    </row>
    <row r="1095" spans="1:10" ht="14.5" customHeight="1" x14ac:dyDescent="0.15">
      <c r="A1095" s="5"/>
      <c r="B1095" s="399">
        <v>42767</v>
      </c>
      <c r="C1095" s="16" t="s">
        <v>3335</v>
      </c>
      <c r="D1095" s="16" t="s">
        <v>3336</v>
      </c>
      <c r="E1095" s="116">
        <v>78</v>
      </c>
      <c r="F1095" s="116">
        <f t="shared" si="4"/>
        <v>6.7197712418300692E-2</v>
      </c>
      <c r="G1095" s="116">
        <v>0.375</v>
      </c>
      <c r="H1095" s="400">
        <f>VLOOKUP(B1095,'PRPM WP2'!$A1:$H1138,5,FALSE)</f>
        <v>3.2916666666666702E-3</v>
      </c>
      <c r="I1095" s="400">
        <f t="shared" si="6"/>
        <v>6.3906045751634027E-2</v>
      </c>
      <c r="J1095" s="399">
        <f t="shared" si="5"/>
        <v>42767</v>
      </c>
    </row>
    <row r="1096" spans="1:10" ht="14.5" customHeight="1" x14ac:dyDescent="0.15">
      <c r="A1096" s="5"/>
      <c r="B1096" s="399">
        <v>42795</v>
      </c>
      <c r="C1096" s="16" t="s">
        <v>3335</v>
      </c>
      <c r="D1096" s="16" t="s">
        <v>3336</v>
      </c>
      <c r="E1096" s="116">
        <v>77.77</v>
      </c>
      <c r="F1096" s="116">
        <f t="shared" si="4"/>
        <v>-2.9487179487179996E-3</v>
      </c>
      <c r="G1096" s="116">
        <v>0</v>
      </c>
      <c r="H1096" s="400">
        <f>VLOOKUP(B1096,'PRPM WP2'!$A1:$H1138,5,FALSE)</f>
        <v>3.2916666666666702E-3</v>
      </c>
      <c r="I1096" s="400">
        <f t="shared" si="6"/>
        <v>-6.2403846153846702E-3</v>
      </c>
      <c r="J1096" s="399">
        <f t="shared" si="5"/>
        <v>42795</v>
      </c>
    </row>
    <row r="1097" spans="1:10" ht="14.5" customHeight="1" x14ac:dyDescent="0.15">
      <c r="A1097" s="5"/>
      <c r="B1097" s="399">
        <v>42826</v>
      </c>
      <c r="C1097" s="16" t="s">
        <v>3335</v>
      </c>
      <c r="D1097" s="16" t="s">
        <v>3336</v>
      </c>
      <c r="E1097" s="116">
        <v>79.760000000000005</v>
      </c>
      <c r="F1097" s="116">
        <f t="shared" si="4"/>
        <v>2.5588273113025705E-2</v>
      </c>
      <c r="G1097" s="116">
        <v>0</v>
      </c>
      <c r="H1097" s="400">
        <f>VLOOKUP(B1097,'PRPM WP2'!$A1:$H1138,5,FALSE)</f>
        <v>3.225E-3</v>
      </c>
      <c r="I1097" s="400">
        <f t="shared" si="6"/>
        <v>2.2363273113025706E-2</v>
      </c>
      <c r="J1097" s="399">
        <f t="shared" si="5"/>
        <v>42826</v>
      </c>
    </row>
    <row r="1098" spans="1:10" ht="14.5" customHeight="1" x14ac:dyDescent="0.15">
      <c r="A1098" s="5"/>
      <c r="B1098" s="399">
        <v>42856</v>
      </c>
      <c r="C1098" s="16" t="s">
        <v>3335</v>
      </c>
      <c r="D1098" s="16" t="s">
        <v>3336</v>
      </c>
      <c r="E1098" s="116">
        <v>78.180000000000007</v>
      </c>
      <c r="F1098" s="116">
        <f t="shared" si="4"/>
        <v>-1.4606318956870588E-2</v>
      </c>
      <c r="G1098" s="116">
        <v>0.41499999999999998</v>
      </c>
      <c r="H1098" s="400">
        <f>VLOOKUP(B1098,'PRPM WP2'!$A1:$H1138,5,FALSE)</f>
        <v>3.20833333333333E-3</v>
      </c>
      <c r="I1098" s="400">
        <f t="shared" si="6"/>
        <v>-1.7814652290203917E-2</v>
      </c>
      <c r="J1098" s="399">
        <f t="shared" si="5"/>
        <v>42856</v>
      </c>
    </row>
    <row r="1099" spans="1:10" ht="14.5" customHeight="1" x14ac:dyDescent="0.15">
      <c r="A1099" s="5"/>
      <c r="B1099" s="399">
        <v>42887</v>
      </c>
      <c r="C1099" s="16" t="s">
        <v>3335</v>
      </c>
      <c r="D1099" s="16" t="s">
        <v>3336</v>
      </c>
      <c r="E1099" s="116">
        <v>77.95</v>
      </c>
      <c r="F1099" s="116">
        <f t="shared" si="4"/>
        <v>-2.9419288820670755E-3</v>
      </c>
      <c r="G1099" s="116">
        <v>0</v>
      </c>
      <c r="H1099" s="400">
        <f>VLOOKUP(B1099,'PRPM WP2'!$A1:$H1138,5,FALSE)</f>
        <v>3.0666666666666698E-3</v>
      </c>
      <c r="I1099" s="400">
        <f t="shared" si="6"/>
        <v>-6.0085955487337453E-3</v>
      </c>
      <c r="J1099" s="399">
        <f t="shared" si="5"/>
        <v>42887</v>
      </c>
    </row>
    <row r="1100" spans="1:10" ht="14.5" customHeight="1" x14ac:dyDescent="0.15">
      <c r="A1100" s="5"/>
      <c r="B1100" s="399">
        <v>42917</v>
      </c>
      <c r="C1100" s="16" t="s">
        <v>3335</v>
      </c>
      <c r="D1100" s="16" t="s">
        <v>3336</v>
      </c>
      <c r="E1100" s="116">
        <v>81.099999999999994</v>
      </c>
      <c r="F1100" s="116">
        <f t="shared" si="4"/>
        <v>4.0410519563822855E-2</v>
      </c>
      <c r="G1100" s="116">
        <v>0</v>
      </c>
      <c r="H1100" s="400">
        <f>VLOOKUP(B1100,'PRPM WP2'!$A1:$H1138,5,FALSE)</f>
        <v>3.15E-3</v>
      </c>
      <c r="I1100" s="400">
        <f t="shared" si="6"/>
        <v>3.7260519563822855E-2</v>
      </c>
      <c r="J1100" s="399">
        <f t="shared" si="5"/>
        <v>42917</v>
      </c>
    </row>
    <row r="1101" spans="1:10" ht="14.5" customHeight="1" x14ac:dyDescent="0.15">
      <c r="A1101" s="5"/>
      <c r="B1101" s="399">
        <v>42948</v>
      </c>
      <c r="C1101" s="16" t="s">
        <v>3335</v>
      </c>
      <c r="D1101" s="16" t="s">
        <v>3336</v>
      </c>
      <c r="E1101" s="116">
        <v>80.900000000000006</v>
      </c>
      <c r="F1101" s="116">
        <f t="shared" si="4"/>
        <v>2.6510480887794248E-3</v>
      </c>
      <c r="G1101" s="116">
        <v>0.41499999999999998</v>
      </c>
      <c r="H1101" s="400">
        <f>VLOOKUP(B1101,'PRPM WP2'!$A1:$H1138,5,FALSE)</f>
        <v>3.0833333333333299E-3</v>
      </c>
      <c r="I1101" s="400">
        <f t="shared" si="6"/>
        <v>-4.3228524455390504E-4</v>
      </c>
      <c r="J1101" s="399">
        <f t="shared" si="5"/>
        <v>42948</v>
      </c>
    </row>
    <row r="1102" spans="1:10" ht="14.5" customHeight="1" x14ac:dyDescent="0.15">
      <c r="A1102" s="5"/>
      <c r="B1102" s="399">
        <v>42979</v>
      </c>
      <c r="C1102" s="16" t="s">
        <v>3335</v>
      </c>
      <c r="D1102" s="16" t="s">
        <v>3336</v>
      </c>
      <c r="E1102" s="116">
        <v>80.91</v>
      </c>
      <c r="F1102" s="116">
        <f t="shared" si="4"/>
        <v>1.2360939431385544E-4</v>
      </c>
      <c r="G1102" s="116">
        <v>0</v>
      </c>
      <c r="H1102" s="400">
        <f>VLOOKUP(B1102,'PRPM WP2'!$A1:$H1138,5,FALSE)</f>
        <v>3.0249999999999999E-3</v>
      </c>
      <c r="I1102" s="400">
        <f t="shared" si="6"/>
        <v>-2.9013906056861447E-3</v>
      </c>
      <c r="J1102" s="399">
        <f t="shared" si="5"/>
        <v>42979</v>
      </c>
    </row>
    <row r="1103" spans="1:10" ht="14.5" customHeight="1" x14ac:dyDescent="0.15">
      <c r="A1103" s="5"/>
      <c r="B1103" s="399">
        <v>43009</v>
      </c>
      <c r="C1103" s="16" t="s">
        <v>3335</v>
      </c>
      <c r="D1103" s="16" t="s">
        <v>3336</v>
      </c>
      <c r="E1103" s="116">
        <v>87.76</v>
      </c>
      <c r="F1103" s="116">
        <f t="shared" si="4"/>
        <v>8.4661970090223818E-2</v>
      </c>
      <c r="G1103" s="116">
        <v>0</v>
      </c>
      <c r="H1103" s="400">
        <f>VLOOKUP(B1103,'PRPM WP2'!$A1:$H1138,5,FALSE)</f>
        <v>3.0000000000000001E-3</v>
      </c>
      <c r="I1103" s="400">
        <f t="shared" si="6"/>
        <v>8.1661970090223815E-2</v>
      </c>
      <c r="J1103" s="399">
        <f t="shared" si="5"/>
        <v>43009</v>
      </c>
    </row>
    <row r="1104" spans="1:10" ht="14.5" customHeight="1" x14ac:dyDescent="0.15">
      <c r="A1104" s="5"/>
      <c r="B1104" s="399">
        <v>43040</v>
      </c>
      <c r="C1104" s="16" t="s">
        <v>3335</v>
      </c>
      <c r="D1104" s="16" t="s">
        <v>3336</v>
      </c>
      <c r="E1104" s="116">
        <v>91.56</v>
      </c>
      <c r="F1104" s="116">
        <f t="shared" ref="F1104:F1135" si="7">((E1104-E1103)/E1103)+(G1104/E1103)</f>
        <v>4.8028714676390118E-2</v>
      </c>
      <c r="G1104" s="116">
        <v>0.41499999999999998</v>
      </c>
      <c r="H1104" s="400">
        <f>VLOOKUP(B1104,'PRPM WP2'!$A1:$H1138,5,FALSE)</f>
        <v>3.0000000000000001E-3</v>
      </c>
      <c r="I1104" s="400">
        <f t="shared" si="6"/>
        <v>4.5028714676390115E-2</v>
      </c>
      <c r="J1104" s="399">
        <f t="shared" si="5"/>
        <v>43040</v>
      </c>
    </row>
    <row r="1105" spans="1:10" ht="14.5" customHeight="1" x14ac:dyDescent="0.15">
      <c r="A1105" s="5"/>
      <c r="B1105" s="399">
        <v>43070</v>
      </c>
      <c r="C1105" s="16" t="s">
        <v>3335</v>
      </c>
      <c r="D1105" s="16" t="s">
        <v>3336</v>
      </c>
      <c r="E1105" s="116">
        <v>91.49</v>
      </c>
      <c r="F1105" s="116">
        <f t="shared" si="7"/>
        <v>-7.6452599388387272E-4</v>
      </c>
      <c r="G1105" s="116">
        <v>0</v>
      </c>
      <c r="H1105" s="400">
        <f>VLOOKUP(B1105,'PRPM WP2'!$A1:$H1138,5,FALSE)</f>
        <v>2.9250000000000001E-3</v>
      </c>
      <c r="I1105" s="400">
        <f t="shared" si="6"/>
        <v>-3.6895259938838727E-3</v>
      </c>
      <c r="J1105" s="399">
        <f t="shared" si="5"/>
        <v>43070</v>
      </c>
    </row>
    <row r="1106" spans="1:10" ht="14.5" customHeight="1" x14ac:dyDescent="0.15">
      <c r="A1106" s="5"/>
      <c r="B1106" s="399">
        <v>43101</v>
      </c>
      <c r="C1106" s="16" t="s">
        <v>3335</v>
      </c>
      <c r="D1106" s="16" t="s">
        <v>3336</v>
      </c>
      <c r="E1106" s="116">
        <v>83.17</v>
      </c>
      <c r="F1106" s="116">
        <f t="shared" si="7"/>
        <v>-9.0938900426276031E-2</v>
      </c>
      <c r="G1106" s="116">
        <v>0</v>
      </c>
      <c r="H1106" s="400">
        <f>VLOOKUP(B1106,'PRPM WP2'!$A1:$H1138,5,FALSE)</f>
        <v>2.9250000000000001E-3</v>
      </c>
      <c r="I1106" s="400">
        <f t="shared" si="6"/>
        <v>-9.3863900426276028E-2</v>
      </c>
      <c r="J1106" s="399">
        <f t="shared" si="5"/>
        <v>43101</v>
      </c>
    </row>
    <row r="1107" spans="1:10" ht="14.5" customHeight="1" x14ac:dyDescent="0.15">
      <c r="A1107" s="5"/>
      <c r="B1107" s="399">
        <v>43132</v>
      </c>
      <c r="C1107" s="16" t="s">
        <v>3335</v>
      </c>
      <c r="D1107" s="16" t="s">
        <v>3336</v>
      </c>
      <c r="E1107" s="116">
        <v>79.36</v>
      </c>
      <c r="F1107" s="116">
        <f t="shared" si="7"/>
        <v>-4.0820007214139739E-2</v>
      </c>
      <c r="G1107" s="116">
        <v>0.41499999999999998</v>
      </c>
      <c r="H1107" s="400">
        <f>VLOOKUP(B1107,'PRPM WP2'!$A1:$H1138,5,FALSE)</f>
        <v>2.9583333333333302E-3</v>
      </c>
      <c r="I1107" s="400">
        <f t="shared" si="6"/>
        <v>-4.3778340547473066E-2</v>
      </c>
      <c r="J1107" s="399">
        <f t="shared" ref="J1107:J1137" si="8">B1107</f>
        <v>43132</v>
      </c>
    </row>
    <row r="1108" spans="1:10" ht="14.5" customHeight="1" x14ac:dyDescent="0.15">
      <c r="A1108" s="5"/>
      <c r="B1108" s="399">
        <v>43160</v>
      </c>
      <c r="C1108" s="16" t="s">
        <v>3335</v>
      </c>
      <c r="D1108" s="16" t="s">
        <v>3336</v>
      </c>
      <c r="E1108" s="116">
        <v>82.13</v>
      </c>
      <c r="F1108" s="116">
        <f t="shared" si="7"/>
        <v>3.4904233870967694E-2</v>
      </c>
      <c r="G1108" s="116">
        <v>0</v>
      </c>
      <c r="H1108" s="400">
        <f>VLOOKUP(B1108,'PRPM WP2'!$A1:$H1138,5,FALSE)</f>
        <v>3.225E-3</v>
      </c>
      <c r="I1108" s="400">
        <f t="shared" si="6"/>
        <v>3.1679233870967695E-2</v>
      </c>
      <c r="J1108" s="399">
        <f t="shared" si="8"/>
        <v>43160</v>
      </c>
    </row>
    <row r="1109" spans="1:10" ht="14.5" customHeight="1" x14ac:dyDescent="0.15">
      <c r="A1109" s="5"/>
      <c r="B1109" s="399">
        <v>43191</v>
      </c>
      <c r="C1109" s="16" t="s">
        <v>3335</v>
      </c>
      <c r="D1109" s="16" t="s">
        <v>3336</v>
      </c>
      <c r="E1109" s="116">
        <v>86.58</v>
      </c>
      <c r="F1109" s="116">
        <f t="shared" si="7"/>
        <v>5.4182393765980802E-2</v>
      </c>
      <c r="G1109" s="116">
        <v>0</v>
      </c>
      <c r="H1109" s="400">
        <f>VLOOKUP(B1109,'PRPM WP2'!$A1:$H1138,5,FALSE)</f>
        <v>3.20833333333333E-3</v>
      </c>
      <c r="I1109" s="400">
        <f t="shared" si="6"/>
        <v>5.0974060432647475E-2</v>
      </c>
      <c r="J1109" s="399">
        <f t="shared" si="8"/>
        <v>43191</v>
      </c>
    </row>
    <row r="1110" spans="1:10" ht="14.5" customHeight="1" x14ac:dyDescent="0.15">
      <c r="A1110" s="5"/>
      <c r="B1110" s="399">
        <v>43221</v>
      </c>
      <c r="C1110" s="16" t="s">
        <v>3335</v>
      </c>
      <c r="D1110" s="16" t="s">
        <v>3336</v>
      </c>
      <c r="E1110" s="116">
        <v>83.14</v>
      </c>
      <c r="F1110" s="116">
        <f t="shared" si="7"/>
        <v>-3.4476784476784449E-2</v>
      </c>
      <c r="G1110" s="116">
        <v>0.45500000000000002</v>
      </c>
      <c r="H1110" s="400">
        <f>VLOOKUP(B1110,'PRPM WP2'!$A1:$H1138,5,FALSE)</f>
        <v>3.3249999999999998E-3</v>
      </c>
      <c r="I1110" s="400">
        <f t="shared" si="6"/>
        <v>-3.780178447678445E-2</v>
      </c>
      <c r="J1110" s="399">
        <f t="shared" si="8"/>
        <v>43221</v>
      </c>
    </row>
    <row r="1111" spans="1:10" ht="14.5" customHeight="1" x14ac:dyDescent="0.15">
      <c r="A1111" s="5"/>
      <c r="B1111" s="399">
        <v>43252</v>
      </c>
      <c r="C1111" s="16" t="s">
        <v>3335</v>
      </c>
      <c r="D1111" s="16" t="s">
        <v>3336</v>
      </c>
      <c r="E1111" s="116">
        <v>85.38</v>
      </c>
      <c r="F1111" s="116">
        <f t="shared" si="7"/>
        <v>2.6942506615347545E-2</v>
      </c>
      <c r="G1111" s="116">
        <v>0</v>
      </c>
      <c r="H1111" s="400">
        <f>VLOOKUP(B1111,'PRPM WP2'!$A1:$H1138,5,FALSE)</f>
        <v>3.3E-3</v>
      </c>
      <c r="I1111" s="400">
        <f t="shared" si="6"/>
        <v>2.3642506615347544E-2</v>
      </c>
      <c r="J1111" s="399">
        <f t="shared" si="8"/>
        <v>43252</v>
      </c>
    </row>
    <row r="1112" spans="1:10" ht="14.5" customHeight="1" x14ac:dyDescent="0.15">
      <c r="A1112" s="5"/>
      <c r="B1112" s="399">
        <v>43282</v>
      </c>
      <c r="C1112" s="16" t="s">
        <v>3335</v>
      </c>
      <c r="D1112" s="16" t="s">
        <v>3336</v>
      </c>
      <c r="E1112" s="116">
        <v>88.25</v>
      </c>
      <c r="F1112" s="116">
        <f t="shared" si="7"/>
        <v>3.3614429608807742E-2</v>
      </c>
      <c r="G1112" s="116">
        <v>0</v>
      </c>
      <c r="H1112" s="400">
        <f>VLOOKUP(B1112,'PRPM WP2'!$A1:$H1138,5,FALSE)</f>
        <v>3.225E-3</v>
      </c>
      <c r="I1112" s="400">
        <f t="shared" si="6"/>
        <v>3.0389429608807743E-2</v>
      </c>
      <c r="J1112" s="399">
        <f t="shared" si="8"/>
        <v>43282</v>
      </c>
    </row>
    <row r="1113" spans="1:10" ht="14.5" customHeight="1" x14ac:dyDescent="0.15">
      <c r="A1113" s="5"/>
      <c r="B1113" s="399">
        <v>43313</v>
      </c>
      <c r="C1113" s="16" t="s">
        <v>3335</v>
      </c>
      <c r="D1113" s="16" t="s">
        <v>3336</v>
      </c>
      <c r="E1113" s="116">
        <v>87.53</v>
      </c>
      <c r="F1113" s="116">
        <f t="shared" si="7"/>
        <v>-3.0028328611897883E-3</v>
      </c>
      <c r="G1113" s="116">
        <v>0.45500000000000002</v>
      </c>
      <c r="H1113" s="400">
        <f>VLOOKUP(B1113,'PRPM WP2'!$A1:$H1138,5,FALSE)</f>
        <v>3.2333333333333298E-3</v>
      </c>
      <c r="I1113" s="400">
        <f t="shared" si="6"/>
        <v>-6.2361661945231177E-3</v>
      </c>
      <c r="J1113" s="399">
        <f t="shared" si="8"/>
        <v>43313</v>
      </c>
    </row>
    <row r="1114" spans="1:10" ht="14.5" customHeight="1" x14ac:dyDescent="0.15">
      <c r="A1114" s="5"/>
      <c r="B1114" s="399">
        <v>43344</v>
      </c>
      <c r="C1114" s="16" t="s">
        <v>3335</v>
      </c>
      <c r="D1114" s="16" t="s">
        <v>3336</v>
      </c>
      <c r="E1114" s="116">
        <v>87.97</v>
      </c>
      <c r="F1114" s="116">
        <f t="shared" si="7"/>
        <v>5.0268479378498543E-3</v>
      </c>
      <c r="G1114" s="116">
        <v>0</v>
      </c>
      <c r="H1114" s="400">
        <f>VLOOKUP(B1114,'PRPM WP2'!$A1:$H1138,5,FALSE)</f>
        <v>3.2333333333333298E-3</v>
      </c>
      <c r="I1114" s="400">
        <f t="shared" si="6"/>
        <v>1.7935146045165245E-3</v>
      </c>
      <c r="J1114" s="399">
        <f t="shared" si="8"/>
        <v>43344</v>
      </c>
    </row>
    <row r="1115" spans="1:10" ht="14.5" customHeight="1" x14ac:dyDescent="0.15">
      <c r="A1115" s="5"/>
      <c r="B1115" s="399">
        <v>43374</v>
      </c>
      <c r="C1115" s="16" t="s">
        <v>3335</v>
      </c>
      <c r="D1115" s="16" t="s">
        <v>3336</v>
      </c>
      <c r="E1115" s="116">
        <v>88.53</v>
      </c>
      <c r="F1115" s="116">
        <f t="shared" si="7"/>
        <v>6.3658065249517139E-3</v>
      </c>
      <c r="G1115" s="116">
        <v>0</v>
      </c>
      <c r="H1115" s="400">
        <f>VLOOKUP(B1115,'PRPM WP2'!$A1:$H1138,5,FALSE)</f>
        <v>3.4499999999999999E-3</v>
      </c>
      <c r="I1115" s="400">
        <f t="shared" si="6"/>
        <v>2.915806524951714E-3</v>
      </c>
      <c r="J1115" s="399">
        <f t="shared" si="8"/>
        <v>43374</v>
      </c>
    </row>
    <row r="1116" spans="1:10" ht="14.5" customHeight="1" x14ac:dyDescent="0.15">
      <c r="A1116" s="5"/>
      <c r="B1116" s="399">
        <v>43405</v>
      </c>
      <c r="C1116" s="16" t="s">
        <v>3335</v>
      </c>
      <c r="D1116" s="16" t="s">
        <v>3336</v>
      </c>
      <c r="E1116" s="116">
        <v>95.41</v>
      </c>
      <c r="F1116" s="116">
        <f t="shared" si="7"/>
        <v>8.2853270077939634E-2</v>
      </c>
      <c r="G1116" s="116">
        <v>0.45500000000000002</v>
      </c>
      <c r="H1116" s="400">
        <f>VLOOKUP(B1116,'PRPM WP2'!$A1:$H1138,5,FALSE)</f>
        <v>3.5166666666666701E-3</v>
      </c>
      <c r="I1116" s="400">
        <f t="shared" si="6"/>
        <v>7.9336603411272966E-2</v>
      </c>
      <c r="J1116" s="399">
        <f t="shared" si="8"/>
        <v>43405</v>
      </c>
    </row>
    <row r="1117" spans="1:10" ht="14.5" customHeight="1" x14ac:dyDescent="0.15">
      <c r="A1117" s="5"/>
      <c r="B1117" s="399">
        <v>43435</v>
      </c>
      <c r="C1117" s="16" t="s">
        <v>3335</v>
      </c>
      <c r="D1117" s="16" t="s">
        <v>3336</v>
      </c>
      <c r="E1117" s="116">
        <v>90.77</v>
      </c>
      <c r="F1117" s="116">
        <f t="shared" si="7"/>
        <v>-4.8632218844984809E-2</v>
      </c>
      <c r="G1117" s="116">
        <v>0</v>
      </c>
      <c r="H1117" s="400">
        <f>VLOOKUP(B1117,'PRPM WP2'!$A1:$H1138,5,FALSE)</f>
        <v>3.3500000000000001E-3</v>
      </c>
      <c r="I1117" s="400">
        <f t="shared" si="6"/>
        <v>-5.1982218844984808E-2</v>
      </c>
      <c r="J1117" s="399">
        <f t="shared" si="8"/>
        <v>43435</v>
      </c>
    </row>
    <row r="1118" spans="1:10" ht="14.5" customHeight="1" x14ac:dyDescent="0.15">
      <c r="A1118" s="5"/>
      <c r="B1118" s="399">
        <v>43466</v>
      </c>
      <c r="C1118" s="16" t="s">
        <v>3335</v>
      </c>
      <c r="D1118" s="16" t="s">
        <v>3336</v>
      </c>
      <c r="E1118" s="116">
        <v>95.67</v>
      </c>
      <c r="F1118" s="116">
        <f t="shared" si="7"/>
        <v>5.3982593367852882E-2</v>
      </c>
      <c r="G1118" s="116">
        <v>0</v>
      </c>
      <c r="H1118" s="400">
        <f>VLOOKUP(B1118,'PRPM WP2'!$A1:$H1138,5,FALSE)</f>
        <v>3.2750000000000001E-3</v>
      </c>
      <c r="I1118" s="400">
        <f t="shared" ref="I1118:I1149" si="9">F1118-H1118</f>
        <v>5.0707593367852882E-2</v>
      </c>
      <c r="J1118" s="399">
        <f t="shared" si="8"/>
        <v>43466</v>
      </c>
    </row>
    <row r="1119" spans="1:10" ht="14.5" customHeight="1" x14ac:dyDescent="0.15">
      <c r="A1119" s="5"/>
      <c r="B1119" s="399">
        <v>43497</v>
      </c>
      <c r="C1119" s="16" t="s">
        <v>3335</v>
      </c>
      <c r="D1119" s="16" t="s">
        <v>3336</v>
      </c>
      <c r="E1119" s="116">
        <v>101.62</v>
      </c>
      <c r="F1119" s="116">
        <f t="shared" si="7"/>
        <v>6.6948886798369425E-2</v>
      </c>
      <c r="G1119" s="116">
        <v>0.45500000000000002</v>
      </c>
      <c r="H1119" s="400">
        <f>VLOOKUP(B1119,'PRPM WP2'!$A1:$H1138,5,FALSE)</f>
        <v>3.1583333333333298E-3</v>
      </c>
      <c r="I1119" s="400">
        <f t="shared" si="9"/>
        <v>6.3790553465036093E-2</v>
      </c>
      <c r="J1119" s="399">
        <f t="shared" si="8"/>
        <v>43497</v>
      </c>
    </row>
    <row r="1120" spans="1:10" ht="14.5" customHeight="1" x14ac:dyDescent="0.15">
      <c r="A1120" s="5"/>
      <c r="B1120" s="399">
        <v>43525</v>
      </c>
      <c r="C1120" s="16" t="s">
        <v>3335</v>
      </c>
      <c r="D1120" s="16" t="s">
        <v>3336</v>
      </c>
      <c r="E1120" s="116">
        <v>104.26</v>
      </c>
      <c r="F1120" s="116">
        <f t="shared" si="7"/>
        <v>2.5979137964967529E-2</v>
      </c>
      <c r="G1120" s="116">
        <v>0</v>
      </c>
      <c r="H1120" s="400">
        <f>VLOOKUP(B1120,'PRPM WP2'!$A1:$H1138,5,FALSE)</f>
        <v>3.1583333333333298E-3</v>
      </c>
      <c r="I1120" s="400">
        <f t="shared" si="9"/>
        <v>2.28208046316342E-2</v>
      </c>
      <c r="J1120" s="399">
        <f t="shared" si="8"/>
        <v>43525</v>
      </c>
    </row>
    <row r="1121" spans="1:10" ht="14.5" customHeight="1" x14ac:dyDescent="0.15">
      <c r="A1121" s="5"/>
      <c r="B1121" s="399">
        <v>43556</v>
      </c>
      <c r="C1121" s="16" t="s">
        <v>3335</v>
      </c>
      <c r="D1121" s="16" t="s">
        <v>3336</v>
      </c>
      <c r="E1121" s="116">
        <v>108.19</v>
      </c>
      <c r="F1121" s="116">
        <f t="shared" si="7"/>
        <v>3.7694225973527645E-2</v>
      </c>
      <c r="G1121" s="116">
        <v>0</v>
      </c>
      <c r="H1121" s="400">
        <f>VLOOKUP(B1121,'PRPM WP2'!$A1:$H1138,5,FALSE)</f>
        <v>3.075E-3</v>
      </c>
      <c r="I1121" s="400">
        <f t="shared" si="9"/>
        <v>3.4619225973527644E-2</v>
      </c>
      <c r="J1121" s="399">
        <f t="shared" si="8"/>
        <v>43556</v>
      </c>
    </row>
    <row r="1122" spans="1:10" ht="14.5" customHeight="1" x14ac:dyDescent="0.15">
      <c r="A1122" s="5"/>
      <c r="B1122" s="399">
        <v>43586</v>
      </c>
      <c r="C1122" s="16" t="s">
        <v>3335</v>
      </c>
      <c r="D1122" s="16" t="s">
        <v>3336</v>
      </c>
      <c r="E1122" s="116">
        <v>113.02</v>
      </c>
      <c r="F1122" s="116">
        <f t="shared" si="7"/>
        <v>4.9265181624919108E-2</v>
      </c>
      <c r="G1122" s="116">
        <v>0.5</v>
      </c>
      <c r="H1122" s="400">
        <f>VLOOKUP(B1122,'PRPM WP2'!$A1:$H1138,5,FALSE)</f>
        <v>3.05833333333333E-3</v>
      </c>
      <c r="I1122" s="400">
        <f t="shared" si="9"/>
        <v>4.6206848291585778E-2</v>
      </c>
      <c r="J1122" s="399">
        <f t="shared" si="8"/>
        <v>43586</v>
      </c>
    </row>
    <row r="1123" spans="1:10" ht="14.5" customHeight="1" x14ac:dyDescent="0.15">
      <c r="A1123" s="5"/>
      <c r="B1123" s="399">
        <v>43617</v>
      </c>
      <c r="C1123" s="16" t="s">
        <v>3335</v>
      </c>
      <c r="D1123" s="16" t="s">
        <v>3336</v>
      </c>
      <c r="E1123" s="116">
        <v>116</v>
      </c>
      <c r="F1123" s="116">
        <f t="shared" si="7"/>
        <v>2.6367014687665936E-2</v>
      </c>
      <c r="G1123" s="116">
        <v>0</v>
      </c>
      <c r="H1123" s="400">
        <f>VLOOKUP(B1123,'PRPM WP2'!$A1:$H1138,5,FALSE)</f>
        <v>3.05833333333333E-3</v>
      </c>
      <c r="I1123" s="400">
        <f t="shared" si="9"/>
        <v>2.3308681354332606E-2</v>
      </c>
      <c r="J1123" s="399">
        <f t="shared" si="8"/>
        <v>43617</v>
      </c>
    </row>
    <row r="1124" spans="1:10" ht="14.5" customHeight="1" x14ac:dyDescent="0.15">
      <c r="A1124" s="5"/>
      <c r="B1124" s="399">
        <v>43647</v>
      </c>
      <c r="C1124" s="16" t="s">
        <v>3335</v>
      </c>
      <c r="D1124" s="16" t="s">
        <v>3336</v>
      </c>
      <c r="E1124" s="116">
        <v>114.78</v>
      </c>
      <c r="F1124" s="116">
        <f t="shared" si="7"/>
        <v>-1.0517241379310335E-2</v>
      </c>
      <c r="G1124" s="116">
        <v>0</v>
      </c>
      <c r="H1124" s="400">
        <f>VLOOKUP(B1124,'PRPM WP2'!$A1:$H1138,5,FALSE)</f>
        <v>2.74166666666667E-3</v>
      </c>
      <c r="I1124" s="400">
        <f t="shared" si="9"/>
        <v>-1.3258908045977005E-2</v>
      </c>
      <c r="J1124" s="399">
        <f t="shared" si="8"/>
        <v>43647</v>
      </c>
    </row>
    <row r="1125" spans="1:10" ht="14.5" customHeight="1" x14ac:dyDescent="0.15">
      <c r="A1125" s="5"/>
      <c r="B1125" s="399">
        <v>43678</v>
      </c>
      <c r="C1125" s="16" t="s">
        <v>3335</v>
      </c>
      <c r="D1125" s="16" t="s">
        <v>3336</v>
      </c>
      <c r="E1125" s="116">
        <v>127.32</v>
      </c>
      <c r="F1125" s="116">
        <f t="shared" si="7"/>
        <v>0.11360864262066556</v>
      </c>
      <c r="G1125" s="116">
        <v>0.5</v>
      </c>
      <c r="H1125" s="400">
        <f>VLOOKUP(B1125,'PRPM WP2'!$A1:$H1138,5,FALSE)</f>
        <v>2.74166666666667E-3</v>
      </c>
      <c r="I1125" s="400">
        <f t="shared" si="9"/>
        <v>0.11086697595399889</v>
      </c>
      <c r="J1125" s="399">
        <f t="shared" si="8"/>
        <v>43678</v>
      </c>
    </row>
    <row r="1126" spans="1:10" ht="14.5" customHeight="1" x14ac:dyDescent="0.15">
      <c r="A1126" s="5"/>
      <c r="B1126" s="399">
        <v>43709</v>
      </c>
      <c r="C1126" s="16" t="s">
        <v>3335</v>
      </c>
      <c r="D1126" s="16" t="s">
        <v>3336</v>
      </c>
      <c r="E1126" s="116">
        <v>124.23</v>
      </c>
      <c r="F1126" s="116">
        <f t="shared" si="7"/>
        <v>-2.426955702167758E-2</v>
      </c>
      <c r="G1126" s="116">
        <v>0</v>
      </c>
      <c r="H1126" s="400">
        <f>VLOOKUP(B1126,'PRPM WP2'!$A1:$H1138,5,FALSE)</f>
        <v>2.48333333333333E-3</v>
      </c>
      <c r="I1126" s="400">
        <f t="shared" si="9"/>
        <v>-2.6752890355010911E-2</v>
      </c>
      <c r="J1126" s="399">
        <f t="shared" si="8"/>
        <v>43709</v>
      </c>
    </row>
    <row r="1127" spans="1:10" ht="14.5" customHeight="1" x14ac:dyDescent="0.15">
      <c r="A1127" s="5"/>
      <c r="B1127" s="399">
        <v>43739</v>
      </c>
      <c r="C1127" s="16" t="s">
        <v>3335</v>
      </c>
      <c r="D1127" s="16" t="s">
        <v>3336</v>
      </c>
      <c r="E1127" s="116">
        <v>123.27</v>
      </c>
      <c r="F1127" s="116">
        <f t="shared" si="7"/>
        <v>-7.7276020284955966E-3</v>
      </c>
      <c r="G1127" s="116">
        <v>0</v>
      </c>
      <c r="H1127" s="400">
        <f>VLOOKUP(B1127,'PRPM WP2'!$A1:$H1138,5,FALSE)</f>
        <v>2.5249999999999999E-3</v>
      </c>
      <c r="I1127" s="400">
        <f t="shared" si="9"/>
        <v>-1.0252602028495596E-2</v>
      </c>
      <c r="J1127" s="399">
        <f t="shared" si="8"/>
        <v>43739</v>
      </c>
    </row>
    <row r="1128" spans="1:10" ht="14.5" customHeight="1" x14ac:dyDescent="0.15">
      <c r="A1128" s="5"/>
      <c r="B1128" s="399">
        <v>43770</v>
      </c>
      <c r="C1128" s="16" t="s">
        <v>3335</v>
      </c>
      <c r="D1128" s="16" t="s">
        <v>3336</v>
      </c>
      <c r="E1128" s="116">
        <v>121.03</v>
      </c>
      <c r="F1128" s="116">
        <f t="shared" si="7"/>
        <v>-1.411535653443656E-2</v>
      </c>
      <c r="G1128" s="116">
        <v>0.5</v>
      </c>
      <c r="H1128" s="400">
        <f>VLOOKUP(B1128,'PRPM WP2'!$A1:$H1138,5,FALSE)</f>
        <v>2.55833333333333E-3</v>
      </c>
      <c r="I1128" s="400">
        <f t="shared" si="9"/>
        <v>-1.6673689867769889E-2</v>
      </c>
      <c r="J1128" s="399">
        <f t="shared" si="8"/>
        <v>43770</v>
      </c>
    </row>
    <row r="1129" spans="1:10" ht="14.5" customHeight="1" x14ac:dyDescent="0.15">
      <c r="A1129" s="5"/>
      <c r="B1129" s="399">
        <v>43800</v>
      </c>
      <c r="C1129" s="16" t="s">
        <v>3335</v>
      </c>
      <c r="D1129" s="16" t="s">
        <v>3336</v>
      </c>
      <c r="E1129" s="116">
        <v>122.85</v>
      </c>
      <c r="F1129" s="116">
        <f t="shared" si="7"/>
        <v>1.503759398496235E-2</v>
      </c>
      <c r="G1129" s="116">
        <v>0</v>
      </c>
      <c r="H1129" s="400">
        <f>VLOOKUP(B1129,'PRPM WP2'!$A1:$H1138,5,FALSE)</f>
        <v>2.5083333333333299E-3</v>
      </c>
      <c r="I1129" s="400">
        <f t="shared" si="9"/>
        <v>1.252926065162902E-2</v>
      </c>
      <c r="J1129" s="399">
        <f t="shared" si="8"/>
        <v>43800</v>
      </c>
    </row>
    <row r="1130" spans="1:10" ht="14.5" customHeight="1" x14ac:dyDescent="0.15">
      <c r="A1130" s="5"/>
      <c r="B1130" s="399">
        <v>43831</v>
      </c>
      <c r="C1130" s="16" t="s">
        <v>3335</v>
      </c>
      <c r="D1130" s="16" t="s">
        <v>3336</v>
      </c>
      <c r="E1130" s="116">
        <v>136.19999999999999</v>
      </c>
      <c r="F1130" s="116">
        <f t="shared" si="7"/>
        <v>0.10866910866910863</v>
      </c>
      <c r="G1130" s="116">
        <v>0</v>
      </c>
      <c r="H1130" s="400">
        <f>VLOOKUP(B1130,'PRPM WP2'!$A1:$H1138,5,FALSE)</f>
        <v>2.3500000000000001E-3</v>
      </c>
      <c r="I1130" s="400">
        <f t="shared" si="9"/>
        <v>0.10631910866910863</v>
      </c>
      <c r="J1130" s="399">
        <f t="shared" si="8"/>
        <v>43831</v>
      </c>
    </row>
    <row r="1131" spans="1:10" ht="14.5" customHeight="1" x14ac:dyDescent="0.15">
      <c r="A1131" s="5"/>
      <c r="B1131" s="399">
        <v>43862</v>
      </c>
      <c r="C1131" s="16" t="s">
        <v>3335</v>
      </c>
      <c r="D1131" s="16" t="s">
        <v>3336</v>
      </c>
      <c r="E1131" s="116">
        <v>123.66</v>
      </c>
      <c r="F1131" s="116">
        <f t="shared" si="7"/>
        <v>-8.8399412628487467E-2</v>
      </c>
      <c r="G1131" s="116">
        <v>0.5</v>
      </c>
      <c r="H1131" s="400">
        <f>VLOOKUP(B1131,'PRPM WP2'!$A1:$H1138,5,FALSE)</f>
        <v>2.4499999999999999E-3</v>
      </c>
      <c r="I1131" s="400">
        <f t="shared" si="9"/>
        <v>-9.0849412628487461E-2</v>
      </c>
      <c r="J1131" s="399">
        <f t="shared" si="8"/>
        <v>43862</v>
      </c>
    </row>
    <row r="1132" spans="1:10" ht="14.5" customHeight="1" x14ac:dyDescent="0.15">
      <c r="A1132" s="5"/>
      <c r="B1132" s="399">
        <v>43891</v>
      </c>
      <c r="C1132" s="16" t="s">
        <v>3335</v>
      </c>
      <c r="D1132" s="16" t="s">
        <v>3336</v>
      </c>
      <c r="E1132" s="116">
        <v>119.56</v>
      </c>
      <c r="F1132" s="116">
        <f t="shared" si="7"/>
        <v>-3.3155426168526562E-2</v>
      </c>
      <c r="G1132" s="116">
        <v>0</v>
      </c>
      <c r="H1132" s="400">
        <f>VLOOKUP(B1132,'PRPM WP2'!$A1:$H1138,5,FALSE)</f>
        <v>2.31666666666667E-3</v>
      </c>
      <c r="I1132" s="400">
        <f t="shared" si="9"/>
        <v>-3.5472092835193231E-2</v>
      </c>
      <c r="J1132" s="399">
        <f t="shared" si="8"/>
        <v>43891</v>
      </c>
    </row>
    <row r="1133" spans="1:10" ht="14.5" customHeight="1" x14ac:dyDescent="0.15">
      <c r="A1133" s="5"/>
      <c r="B1133" s="399">
        <v>43922</v>
      </c>
      <c r="C1133" s="16" t="s">
        <v>3335</v>
      </c>
      <c r="D1133" s="16" t="s">
        <v>3336</v>
      </c>
      <c r="E1133" s="116">
        <v>121.69</v>
      </c>
      <c r="F1133" s="116">
        <f t="shared" si="7"/>
        <v>1.7815322850451617E-2</v>
      </c>
      <c r="G1133" s="116">
        <v>0</v>
      </c>
      <c r="H1133" s="400">
        <f>VLOOKUP(B1133,'PRPM WP2'!$A1:$H1138,5,FALSE)</f>
        <v>2.0249999999999999E-3</v>
      </c>
      <c r="I1133" s="400">
        <f t="shared" si="9"/>
        <v>1.5790322850451618E-2</v>
      </c>
      <c r="J1133" s="399">
        <f t="shared" si="8"/>
        <v>43922</v>
      </c>
    </row>
    <row r="1134" spans="1:10" ht="14.5" customHeight="1" x14ac:dyDescent="0.15">
      <c r="A1134" s="5"/>
      <c r="B1134" s="399">
        <v>43952</v>
      </c>
      <c r="C1134" s="16" t="s">
        <v>3335</v>
      </c>
      <c r="D1134" s="16" t="s">
        <v>3336</v>
      </c>
      <c r="E1134" s="116">
        <v>127</v>
      </c>
      <c r="F1134" s="116">
        <f t="shared" si="7"/>
        <v>4.8155148327717986E-2</v>
      </c>
      <c r="G1134" s="116">
        <v>0.55000000000000004</v>
      </c>
      <c r="H1134" s="400">
        <f>VLOOKUP(B1134,'PRPM WP2'!$A1:$H1138,5,FALSE)</f>
        <v>2.075E-3</v>
      </c>
      <c r="I1134" s="400">
        <f t="shared" si="9"/>
        <v>4.6080148327717986E-2</v>
      </c>
      <c r="J1134" s="399">
        <f t="shared" si="8"/>
        <v>43952</v>
      </c>
    </row>
    <row r="1135" spans="1:10" ht="14.5" customHeight="1" x14ac:dyDescent="0.15">
      <c r="A1135" s="5"/>
      <c r="B1135" s="399">
        <v>43983</v>
      </c>
      <c r="C1135" s="16" t="s">
        <v>3335</v>
      </c>
      <c r="D1135" s="16" t="s">
        <v>3336</v>
      </c>
      <c r="E1135" s="116">
        <v>128.66</v>
      </c>
      <c r="F1135" s="116">
        <f t="shared" si="7"/>
        <v>1.3070866141732257E-2</v>
      </c>
      <c r="G1135" s="116">
        <v>0</v>
      </c>
      <c r="H1135" s="400">
        <f>VLOOKUP(B1135,'PRPM WP2'!$A1:$H1138,5,FALSE)</f>
        <v>2.0083333333333299E-3</v>
      </c>
      <c r="I1135" s="400">
        <f t="shared" si="9"/>
        <v>1.1062532808398928E-2</v>
      </c>
      <c r="J1135" s="399">
        <f t="shared" si="8"/>
        <v>43983</v>
      </c>
    </row>
    <row r="1136" spans="1:10" ht="14.5" customHeight="1" x14ac:dyDescent="0.15">
      <c r="A1136" s="5"/>
      <c r="B1136" s="399">
        <v>44013</v>
      </c>
      <c r="C1136" s="16" t="s">
        <v>3335</v>
      </c>
      <c r="D1136" s="16" t="s">
        <v>3336</v>
      </c>
      <c r="E1136" s="116">
        <v>147.27000000000001</v>
      </c>
      <c r="F1136" s="116">
        <f t="shared" ref="F1136:F1167" si="10">((E1136-E1135)/E1135)+(G1136/E1135)</f>
        <v>0.14464480024871765</v>
      </c>
      <c r="G1136" s="116">
        <v>0</v>
      </c>
      <c r="H1136" s="400">
        <f>VLOOKUP(B1136,'PRPM WP2'!$A1:$H1138,5,FALSE)</f>
        <v>1.6916666666666701E-3</v>
      </c>
      <c r="I1136" s="400">
        <f t="shared" si="9"/>
        <v>0.14295313358205097</v>
      </c>
      <c r="J1136" s="399">
        <f t="shared" si="8"/>
        <v>44013</v>
      </c>
    </row>
    <row r="1137" spans="1:10" ht="14.5" customHeight="1" x14ac:dyDescent="0.15">
      <c r="A1137" s="5"/>
      <c r="B1137" s="399">
        <v>44044</v>
      </c>
      <c r="C1137" s="16" t="s">
        <v>3335</v>
      </c>
      <c r="D1137" s="16" t="s">
        <v>3336</v>
      </c>
      <c r="E1137" s="116">
        <v>141.34</v>
      </c>
      <c r="F1137" s="116">
        <f t="shared" si="10"/>
        <v>-3.6531540707544011E-2</v>
      </c>
      <c r="G1137" s="116">
        <v>0.55000000000000004</v>
      </c>
      <c r="H1137" s="400">
        <f>VLOOKUP(B1137,'PRPM WP2'!$A1:$H1138,5,FALSE)</f>
        <v>2.0166666666666701E-3</v>
      </c>
      <c r="I1137" s="400">
        <f t="shared" si="9"/>
        <v>-3.8548207374210677E-2</v>
      </c>
      <c r="J1137" s="399">
        <f t="shared" si="8"/>
        <v>44044</v>
      </c>
    </row>
  </sheetData>
  <pageMargins left="0.7" right="0.7" top="0.75" bottom="0.75" header="0.3" footer="0.3"/>
  <pageSetup scale="80" orientation="portrait"/>
  <headerFooter>
    <oddFooter>&amp;C&amp;"Helvetica Neue,Regular"&amp;12&amp;K000000&amp;P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1137"/>
  <sheetViews>
    <sheetView showGridLines="0" workbookViewId="0"/>
  </sheetViews>
  <sheetFormatPr baseColWidth="10" defaultColWidth="10.33203125" defaultRowHeight="14.25" customHeight="1" x14ac:dyDescent="0.15"/>
  <cols>
    <col min="1" max="1" width="9.5" style="440" customWidth="1"/>
    <col min="2" max="2" width="11.33203125" style="440" customWidth="1"/>
    <col min="3" max="3" width="34.5" style="440" customWidth="1"/>
    <col min="4" max="4" width="11.1640625" style="440" customWidth="1"/>
    <col min="5" max="5" width="8.1640625" style="440" customWidth="1"/>
    <col min="6" max="6" width="9.83203125" style="440" customWidth="1"/>
    <col min="7" max="7" width="11" style="440" customWidth="1"/>
    <col min="8" max="9" width="10.5" style="440" customWidth="1"/>
    <col min="10" max="10" width="10.83203125" style="440" customWidth="1"/>
    <col min="11" max="11" width="10.5" style="440" customWidth="1"/>
    <col min="12" max="12" width="10.33203125" style="440" customWidth="1"/>
    <col min="13" max="16384" width="10.33203125" style="440"/>
  </cols>
  <sheetData>
    <row r="1" spans="1:11" ht="42.75" customHeight="1" x14ac:dyDescent="0.15">
      <c r="A1" s="432" t="s">
        <v>3318</v>
      </c>
      <c r="B1" s="432" t="s">
        <v>3319</v>
      </c>
      <c r="C1" s="432" t="s">
        <v>3320</v>
      </c>
      <c r="D1" s="432" t="s">
        <v>316</v>
      </c>
      <c r="E1" s="432" t="s">
        <v>3321</v>
      </c>
      <c r="F1" s="432" t="s">
        <v>3322</v>
      </c>
      <c r="G1" s="432" t="s">
        <v>3323</v>
      </c>
      <c r="H1" s="16" t="s">
        <v>3324</v>
      </c>
      <c r="I1" s="16" t="s">
        <v>2159</v>
      </c>
      <c r="J1" s="441"/>
      <c r="K1" s="436"/>
    </row>
    <row r="2" spans="1:11" ht="14.5" customHeight="1" x14ac:dyDescent="0.15">
      <c r="A2" s="5"/>
      <c r="B2" s="399">
        <v>9498</v>
      </c>
      <c r="C2" s="5"/>
      <c r="D2" s="5"/>
      <c r="E2" s="5"/>
      <c r="F2" s="5"/>
      <c r="G2" s="5"/>
      <c r="H2" s="111">
        <v>3.0999999999999999E-3</v>
      </c>
      <c r="I2" s="111"/>
      <c r="J2" s="399">
        <v>9498</v>
      </c>
      <c r="K2" s="5"/>
    </row>
    <row r="3" spans="1:11" ht="14.5" customHeight="1" x14ac:dyDescent="0.15">
      <c r="A3" s="5"/>
      <c r="B3" s="399">
        <v>9529</v>
      </c>
      <c r="C3" s="5"/>
      <c r="D3" s="5"/>
      <c r="E3" s="5"/>
      <c r="F3" s="5"/>
      <c r="G3" s="5"/>
      <c r="H3" s="111">
        <v>2.8E-3</v>
      </c>
      <c r="I3" s="111"/>
      <c r="J3" s="399">
        <v>9529</v>
      </c>
      <c r="K3" s="5"/>
    </row>
    <row r="4" spans="1:11" ht="14.5" customHeight="1" x14ac:dyDescent="0.15">
      <c r="A4" s="5"/>
      <c r="B4" s="399">
        <v>9557</v>
      </c>
      <c r="C4" s="5"/>
      <c r="D4" s="5"/>
      <c r="E4" s="5"/>
      <c r="F4" s="5"/>
      <c r="G4" s="5"/>
      <c r="H4" s="111">
        <v>3.2000000000000002E-3</v>
      </c>
      <c r="I4" s="111"/>
      <c r="J4" s="399">
        <v>9557</v>
      </c>
      <c r="K4" s="5"/>
    </row>
    <row r="5" spans="1:11" ht="14.5" customHeight="1" x14ac:dyDescent="0.15">
      <c r="A5" s="5"/>
      <c r="B5" s="399">
        <v>9588</v>
      </c>
      <c r="C5" s="5"/>
      <c r="D5" s="5"/>
      <c r="E5" s="5"/>
      <c r="F5" s="5"/>
      <c r="G5" s="5"/>
      <c r="H5" s="111">
        <v>3.0000000000000001E-3</v>
      </c>
      <c r="I5" s="111"/>
      <c r="J5" s="399">
        <v>9588</v>
      </c>
      <c r="K5" s="5"/>
    </row>
    <row r="6" spans="1:11" ht="14.5" customHeight="1" x14ac:dyDescent="0.15">
      <c r="A6" s="5"/>
      <c r="B6" s="399">
        <v>9618</v>
      </c>
      <c r="C6" s="5"/>
      <c r="D6" s="5"/>
      <c r="E6" s="5"/>
      <c r="F6" s="5"/>
      <c r="G6" s="5"/>
      <c r="H6" s="111">
        <v>2.8E-3</v>
      </c>
      <c r="I6" s="111"/>
      <c r="J6" s="399">
        <v>9618</v>
      </c>
      <c r="K6" s="5"/>
    </row>
    <row r="7" spans="1:11" ht="14.5" customHeight="1" x14ac:dyDescent="0.15">
      <c r="A7" s="5"/>
      <c r="B7" s="399">
        <v>9649</v>
      </c>
      <c r="C7" s="5"/>
      <c r="D7" s="5"/>
      <c r="E7" s="5"/>
      <c r="F7" s="5"/>
      <c r="G7" s="5"/>
      <c r="H7" s="111">
        <v>3.3E-3</v>
      </c>
      <c r="I7" s="111"/>
      <c r="J7" s="399">
        <v>9649</v>
      </c>
      <c r="K7" s="5"/>
    </row>
    <row r="8" spans="1:11" ht="14.5" customHeight="1" x14ac:dyDescent="0.15">
      <c r="A8" s="5"/>
      <c r="B8" s="399">
        <v>9679</v>
      </c>
      <c r="C8" s="5"/>
      <c r="D8" s="5"/>
      <c r="E8" s="5"/>
      <c r="F8" s="5"/>
      <c r="G8" s="5"/>
      <c r="H8" s="111">
        <v>3.0999999999999999E-3</v>
      </c>
      <c r="I8" s="111"/>
      <c r="J8" s="399">
        <v>9679</v>
      </c>
      <c r="K8" s="5"/>
    </row>
    <row r="9" spans="1:11" ht="14.5" customHeight="1" x14ac:dyDescent="0.15">
      <c r="A9" s="5"/>
      <c r="B9" s="399">
        <v>9710</v>
      </c>
      <c r="C9" s="5"/>
      <c r="D9" s="5"/>
      <c r="E9" s="5"/>
      <c r="F9" s="5"/>
      <c r="G9" s="5"/>
      <c r="H9" s="111">
        <v>3.0999999999999999E-3</v>
      </c>
      <c r="I9" s="111"/>
      <c r="J9" s="399">
        <v>9710</v>
      </c>
      <c r="K9" s="5"/>
    </row>
    <row r="10" spans="1:11" ht="14.5" customHeight="1" x14ac:dyDescent="0.15">
      <c r="A10" s="5"/>
      <c r="B10" s="399">
        <v>9741</v>
      </c>
      <c r="C10" s="5"/>
      <c r="D10" s="5"/>
      <c r="E10" s="5"/>
      <c r="F10" s="5"/>
      <c r="G10" s="5"/>
      <c r="H10" s="111">
        <v>3.0000000000000001E-3</v>
      </c>
      <c r="I10" s="111"/>
      <c r="J10" s="399">
        <v>9741</v>
      </c>
      <c r="K10" s="5"/>
    </row>
    <row r="11" spans="1:11" ht="14.5" customHeight="1" x14ac:dyDescent="0.15">
      <c r="A11" s="5"/>
      <c r="B11" s="399">
        <v>9771</v>
      </c>
      <c r="C11" s="5"/>
      <c r="D11" s="5"/>
      <c r="E11" s="5"/>
      <c r="F11" s="5"/>
      <c r="G11" s="5"/>
      <c r="H11" s="111">
        <v>3.0000000000000001E-3</v>
      </c>
      <c r="I11" s="111"/>
      <c r="J11" s="399">
        <v>9771</v>
      </c>
      <c r="K11" s="5"/>
    </row>
    <row r="12" spans="1:11" ht="14.5" customHeight="1" x14ac:dyDescent="0.15">
      <c r="A12" s="5"/>
      <c r="B12" s="399">
        <v>9802</v>
      </c>
      <c r="C12" s="5"/>
      <c r="D12" s="5"/>
      <c r="E12" s="5"/>
      <c r="F12" s="5"/>
      <c r="G12" s="5"/>
      <c r="H12" s="111">
        <v>3.0999999999999999E-3</v>
      </c>
      <c r="I12" s="111"/>
      <c r="J12" s="399">
        <v>9802</v>
      </c>
      <c r="K12" s="5"/>
    </row>
    <row r="13" spans="1:11" ht="14.5" customHeight="1" x14ac:dyDescent="0.15">
      <c r="A13" s="5"/>
      <c r="B13" s="399">
        <v>9832</v>
      </c>
      <c r="C13" s="5"/>
      <c r="D13" s="5"/>
      <c r="E13" s="5"/>
      <c r="F13" s="5"/>
      <c r="G13" s="5"/>
      <c r="H13" s="111">
        <v>3.0000000000000001E-3</v>
      </c>
      <c r="I13" s="111"/>
      <c r="J13" s="399">
        <v>9832</v>
      </c>
      <c r="K13" s="5"/>
    </row>
    <row r="14" spans="1:11" ht="14.5" customHeight="1" x14ac:dyDescent="0.15">
      <c r="A14" s="5"/>
      <c r="B14" s="399">
        <v>9863</v>
      </c>
      <c r="C14" s="5"/>
      <c r="D14" s="5"/>
      <c r="E14" s="5"/>
      <c r="F14" s="5"/>
      <c r="G14" s="5"/>
      <c r="H14" s="111">
        <v>3.0000000000000001E-3</v>
      </c>
      <c r="I14" s="111"/>
      <c r="J14" s="399">
        <v>9863</v>
      </c>
      <c r="K14" s="5"/>
    </row>
    <row r="15" spans="1:11" ht="14.5" customHeight="1" x14ac:dyDescent="0.15">
      <c r="A15" s="5"/>
      <c r="B15" s="399">
        <v>9894</v>
      </c>
      <c r="C15" s="5"/>
      <c r="D15" s="5"/>
      <c r="E15" s="5"/>
      <c r="F15" s="5"/>
      <c r="G15" s="5"/>
      <c r="H15" s="111">
        <v>2.7000000000000001E-3</v>
      </c>
      <c r="I15" s="111"/>
      <c r="J15" s="399">
        <v>9894</v>
      </c>
      <c r="K15" s="5"/>
    </row>
    <row r="16" spans="1:11" ht="14.5" customHeight="1" x14ac:dyDescent="0.15">
      <c r="A16" s="5"/>
      <c r="B16" s="399">
        <v>9922</v>
      </c>
      <c r="C16" s="5"/>
      <c r="D16" s="5"/>
      <c r="E16" s="5"/>
      <c r="F16" s="5"/>
      <c r="G16" s="5"/>
      <c r="H16" s="111">
        <v>2.8999999999999998E-3</v>
      </c>
      <c r="I16" s="111"/>
      <c r="J16" s="399">
        <v>9922</v>
      </c>
      <c r="K16" s="5"/>
    </row>
    <row r="17" spans="1:11" ht="14.5" customHeight="1" x14ac:dyDescent="0.15">
      <c r="A17" s="5"/>
      <c r="B17" s="399">
        <v>9953</v>
      </c>
      <c r="C17" s="5"/>
      <c r="D17" s="5"/>
      <c r="E17" s="5"/>
      <c r="F17" s="5"/>
      <c r="G17" s="5"/>
      <c r="H17" s="111">
        <v>2.7000000000000001E-3</v>
      </c>
      <c r="I17" s="111"/>
      <c r="J17" s="399">
        <v>9953</v>
      </c>
      <c r="K17" s="5"/>
    </row>
    <row r="18" spans="1:11" ht="14.5" customHeight="1" x14ac:dyDescent="0.15">
      <c r="A18" s="5"/>
      <c r="B18" s="399">
        <v>9983</v>
      </c>
      <c r="C18" s="5"/>
      <c r="D18" s="5"/>
      <c r="E18" s="5"/>
      <c r="F18" s="5"/>
      <c r="G18" s="5"/>
      <c r="H18" s="111">
        <v>2.8E-3</v>
      </c>
      <c r="I18" s="111"/>
      <c r="J18" s="399">
        <v>9983</v>
      </c>
      <c r="K18" s="5"/>
    </row>
    <row r="19" spans="1:11" ht="14.5" customHeight="1" x14ac:dyDescent="0.15">
      <c r="A19" s="5"/>
      <c r="B19" s="399">
        <v>10014</v>
      </c>
      <c r="C19" s="5"/>
      <c r="D19" s="5"/>
      <c r="E19" s="5"/>
      <c r="F19" s="5"/>
      <c r="G19" s="5"/>
      <c r="H19" s="111">
        <v>2.7000000000000001E-3</v>
      </c>
      <c r="I19" s="111"/>
      <c r="J19" s="399">
        <v>10014</v>
      </c>
      <c r="K19" s="5"/>
    </row>
    <row r="20" spans="1:11" ht="14.5" customHeight="1" x14ac:dyDescent="0.15">
      <c r="A20" s="5"/>
      <c r="B20" s="399">
        <v>10044</v>
      </c>
      <c r="C20" s="5"/>
      <c r="D20" s="5"/>
      <c r="E20" s="5"/>
      <c r="F20" s="5"/>
      <c r="G20" s="5"/>
      <c r="H20" s="111">
        <v>2.7000000000000001E-3</v>
      </c>
      <c r="I20" s="111"/>
      <c r="J20" s="399">
        <v>10044</v>
      </c>
      <c r="K20" s="5"/>
    </row>
    <row r="21" spans="1:11" ht="14.5" customHeight="1" x14ac:dyDescent="0.15">
      <c r="A21" s="5"/>
      <c r="B21" s="399">
        <v>10075</v>
      </c>
      <c r="C21" s="5"/>
      <c r="D21" s="5"/>
      <c r="E21" s="5"/>
      <c r="F21" s="5"/>
      <c r="G21" s="5"/>
      <c r="H21" s="111">
        <v>2.8999999999999998E-3</v>
      </c>
      <c r="I21" s="111"/>
      <c r="J21" s="399">
        <v>10075</v>
      </c>
      <c r="K21" s="5"/>
    </row>
    <row r="22" spans="1:11" ht="14.5" customHeight="1" x14ac:dyDescent="0.15">
      <c r="A22" s="5"/>
      <c r="B22" s="399">
        <v>10106</v>
      </c>
      <c r="C22" s="5"/>
      <c r="D22" s="5"/>
      <c r="E22" s="5"/>
      <c r="F22" s="5"/>
      <c r="G22" s="5"/>
      <c r="H22" s="111">
        <v>2.7000000000000001E-3</v>
      </c>
      <c r="I22" s="111"/>
      <c r="J22" s="399">
        <v>10106</v>
      </c>
      <c r="K22" s="5"/>
    </row>
    <row r="23" spans="1:11" ht="14.5" customHeight="1" x14ac:dyDescent="0.15">
      <c r="A23" s="5"/>
      <c r="B23" s="399">
        <v>10136</v>
      </c>
      <c r="C23" s="5"/>
      <c r="D23" s="5"/>
      <c r="E23" s="5"/>
      <c r="F23" s="5"/>
      <c r="G23" s="5"/>
      <c r="H23" s="111">
        <v>2.8E-3</v>
      </c>
      <c r="I23" s="111"/>
      <c r="J23" s="399">
        <v>10136</v>
      </c>
      <c r="K23" s="5"/>
    </row>
    <row r="24" spans="1:11" ht="14.5" customHeight="1" x14ac:dyDescent="0.15">
      <c r="A24" s="5"/>
      <c r="B24" s="399">
        <v>10167</v>
      </c>
      <c r="C24" s="5"/>
      <c r="D24" s="5"/>
      <c r="E24" s="5"/>
      <c r="F24" s="5"/>
      <c r="G24" s="5"/>
      <c r="H24" s="111">
        <v>2.7000000000000001E-3</v>
      </c>
      <c r="I24" s="111"/>
      <c r="J24" s="399">
        <v>10167</v>
      </c>
      <c r="K24" s="5"/>
    </row>
    <row r="25" spans="1:11" ht="14.5" customHeight="1" x14ac:dyDescent="0.15">
      <c r="A25" s="5"/>
      <c r="B25" s="399">
        <v>10197</v>
      </c>
      <c r="C25" s="5"/>
      <c r="D25" s="5"/>
      <c r="E25" s="5"/>
      <c r="F25" s="5"/>
      <c r="G25" s="5"/>
      <c r="H25" s="111">
        <v>2.7000000000000001E-3</v>
      </c>
      <c r="I25" s="111"/>
      <c r="J25" s="399">
        <v>10197</v>
      </c>
      <c r="K25" s="5"/>
    </row>
    <row r="26" spans="1:11" ht="14.5" customHeight="1" x14ac:dyDescent="0.15">
      <c r="A26" s="5"/>
      <c r="B26" s="399">
        <v>10228</v>
      </c>
      <c r="C26" s="5"/>
      <c r="D26" s="5"/>
      <c r="E26" s="5"/>
      <c r="F26" s="5"/>
      <c r="G26" s="5"/>
      <c r="H26" s="111">
        <v>2.7000000000000001E-3</v>
      </c>
      <c r="I26" s="111"/>
      <c r="J26" s="399">
        <v>10228</v>
      </c>
      <c r="K26" s="5"/>
    </row>
    <row r="27" spans="1:11" ht="14.5" customHeight="1" x14ac:dyDescent="0.15">
      <c r="A27" s="5"/>
      <c r="B27" s="399">
        <v>10259</v>
      </c>
      <c r="C27" s="5"/>
      <c r="D27" s="5"/>
      <c r="E27" s="5"/>
      <c r="F27" s="5"/>
      <c r="G27" s="5"/>
      <c r="H27" s="111">
        <v>2.5000000000000001E-3</v>
      </c>
      <c r="I27" s="111"/>
      <c r="J27" s="399">
        <v>10259</v>
      </c>
      <c r="K27" s="5"/>
    </row>
    <row r="28" spans="1:11" ht="14.5" customHeight="1" x14ac:dyDescent="0.15">
      <c r="A28" s="5"/>
      <c r="B28" s="399">
        <v>10288</v>
      </c>
      <c r="C28" s="5"/>
      <c r="D28" s="5"/>
      <c r="E28" s="5"/>
      <c r="F28" s="5"/>
      <c r="G28" s="5"/>
      <c r="H28" s="111">
        <v>2.7000000000000001E-3</v>
      </c>
      <c r="I28" s="111"/>
      <c r="J28" s="399">
        <v>10288</v>
      </c>
      <c r="K28" s="5"/>
    </row>
    <row r="29" spans="1:11" ht="14.5" customHeight="1" x14ac:dyDescent="0.15">
      <c r="A29" s="5"/>
      <c r="B29" s="399">
        <v>10319</v>
      </c>
      <c r="C29" s="5"/>
      <c r="D29" s="5"/>
      <c r="E29" s="5"/>
      <c r="F29" s="5"/>
      <c r="G29" s="5"/>
      <c r="H29" s="111">
        <v>2.5999999999999999E-3</v>
      </c>
      <c r="I29" s="111"/>
      <c r="J29" s="399">
        <v>10319</v>
      </c>
      <c r="K29" s="5"/>
    </row>
    <row r="30" spans="1:11" ht="14.5" customHeight="1" x14ac:dyDescent="0.15">
      <c r="A30" s="5"/>
      <c r="B30" s="399">
        <v>10349</v>
      </c>
      <c r="C30" s="5"/>
      <c r="D30" s="5"/>
      <c r="E30" s="5"/>
      <c r="F30" s="5"/>
      <c r="G30" s="5"/>
      <c r="H30" s="111">
        <v>2.7000000000000001E-3</v>
      </c>
      <c r="I30" s="111"/>
      <c r="J30" s="399">
        <v>10349</v>
      </c>
      <c r="K30" s="5"/>
    </row>
    <row r="31" spans="1:11" ht="14.5" customHeight="1" x14ac:dyDescent="0.15">
      <c r="A31" s="5"/>
      <c r="B31" s="399">
        <v>10380</v>
      </c>
      <c r="C31" s="5"/>
      <c r="D31" s="5"/>
      <c r="E31" s="5"/>
      <c r="F31" s="5"/>
      <c r="G31" s="5"/>
      <c r="H31" s="111">
        <v>2.7000000000000001E-3</v>
      </c>
      <c r="I31" s="111"/>
      <c r="J31" s="399">
        <v>10380</v>
      </c>
      <c r="K31" s="5"/>
    </row>
    <row r="32" spans="1:11" ht="14.5" customHeight="1" x14ac:dyDescent="0.15">
      <c r="A32" s="5"/>
      <c r="B32" s="399">
        <v>10410</v>
      </c>
      <c r="C32" s="5"/>
      <c r="D32" s="5"/>
      <c r="E32" s="5"/>
      <c r="F32" s="5"/>
      <c r="G32" s="5"/>
      <c r="H32" s="111">
        <v>2.7000000000000001E-3</v>
      </c>
      <c r="I32" s="111"/>
      <c r="J32" s="399">
        <v>10410</v>
      </c>
      <c r="K32" s="5"/>
    </row>
    <row r="33" spans="1:11" ht="14.5" customHeight="1" x14ac:dyDescent="0.15">
      <c r="A33" s="5"/>
      <c r="B33" s="399">
        <v>10441</v>
      </c>
      <c r="C33" s="5"/>
      <c r="D33" s="5"/>
      <c r="E33" s="5"/>
      <c r="F33" s="5"/>
      <c r="G33" s="5"/>
      <c r="H33" s="111">
        <v>2.8999999999999998E-3</v>
      </c>
      <c r="I33" s="111"/>
      <c r="J33" s="399">
        <v>10441</v>
      </c>
      <c r="K33" s="5"/>
    </row>
    <row r="34" spans="1:11" ht="14.5" customHeight="1" x14ac:dyDescent="0.15">
      <c r="A34" s="5"/>
      <c r="B34" s="399">
        <v>10472</v>
      </c>
      <c r="C34" s="5"/>
      <c r="D34" s="5"/>
      <c r="E34" s="5"/>
      <c r="F34" s="5"/>
      <c r="G34" s="5"/>
      <c r="H34" s="111">
        <v>2.7000000000000001E-3</v>
      </c>
      <c r="I34" s="111"/>
      <c r="J34" s="399">
        <v>10472</v>
      </c>
      <c r="K34" s="5"/>
    </row>
    <row r="35" spans="1:11" ht="14.5" customHeight="1" x14ac:dyDescent="0.15">
      <c r="A35" s="5"/>
      <c r="B35" s="399">
        <v>10502</v>
      </c>
      <c r="C35" s="5"/>
      <c r="D35" s="5"/>
      <c r="E35" s="5"/>
      <c r="F35" s="5"/>
      <c r="G35" s="5"/>
      <c r="H35" s="111">
        <v>3.0000000000000001E-3</v>
      </c>
      <c r="I35" s="111"/>
      <c r="J35" s="399">
        <v>10502</v>
      </c>
      <c r="K35" s="5"/>
    </row>
    <row r="36" spans="1:11" ht="14.5" customHeight="1" x14ac:dyDescent="0.15">
      <c r="A36" s="5"/>
      <c r="B36" s="399">
        <v>10533</v>
      </c>
      <c r="C36" s="5"/>
      <c r="D36" s="5"/>
      <c r="E36" s="5"/>
      <c r="F36" s="5"/>
      <c r="G36" s="5"/>
      <c r="H36" s="111">
        <v>2.7000000000000001E-3</v>
      </c>
      <c r="I36" s="111"/>
      <c r="J36" s="399">
        <v>10533</v>
      </c>
      <c r="K36" s="5"/>
    </row>
    <row r="37" spans="1:11" ht="14.5" customHeight="1" x14ac:dyDescent="0.15">
      <c r="A37" s="5"/>
      <c r="B37" s="399">
        <v>10563</v>
      </c>
      <c r="C37" s="5"/>
      <c r="D37" s="5"/>
      <c r="E37" s="5"/>
      <c r="F37" s="5"/>
      <c r="G37" s="5"/>
      <c r="H37" s="111">
        <v>2.8999999999999998E-3</v>
      </c>
      <c r="I37" s="111"/>
      <c r="J37" s="399">
        <v>10563</v>
      </c>
      <c r="K37" s="5"/>
    </row>
    <row r="38" spans="1:11" ht="14.5" customHeight="1" x14ac:dyDescent="0.15">
      <c r="A38" s="5"/>
      <c r="B38" s="399">
        <v>10594</v>
      </c>
      <c r="C38" s="5"/>
      <c r="D38" s="5"/>
      <c r="E38" s="5"/>
      <c r="F38" s="5"/>
      <c r="G38" s="5"/>
      <c r="H38" s="111">
        <v>2.8999999999999998E-3</v>
      </c>
      <c r="I38" s="111"/>
      <c r="J38" s="399">
        <v>10594</v>
      </c>
      <c r="K38" s="5"/>
    </row>
    <row r="39" spans="1:11" ht="14.5" customHeight="1" x14ac:dyDescent="0.15">
      <c r="A39" s="5"/>
      <c r="B39" s="399">
        <v>10625</v>
      </c>
      <c r="C39" s="5"/>
      <c r="D39" s="5"/>
      <c r="E39" s="5"/>
      <c r="F39" s="5"/>
      <c r="G39" s="5"/>
      <c r="H39" s="111">
        <v>2.7000000000000001E-3</v>
      </c>
      <c r="I39" s="111"/>
      <c r="J39" s="399">
        <v>10625</v>
      </c>
      <c r="K39" s="5"/>
    </row>
    <row r="40" spans="1:11" ht="14.5" customHeight="1" x14ac:dyDescent="0.15">
      <c r="A40" s="5"/>
      <c r="B40" s="399">
        <v>10653</v>
      </c>
      <c r="C40" s="5"/>
      <c r="D40" s="5"/>
      <c r="E40" s="5"/>
      <c r="F40" s="5"/>
      <c r="G40" s="5"/>
      <c r="H40" s="111">
        <v>2.8E-3</v>
      </c>
      <c r="I40" s="111"/>
      <c r="J40" s="399">
        <v>10653</v>
      </c>
      <c r="K40" s="5"/>
    </row>
    <row r="41" spans="1:11" ht="14.5" customHeight="1" x14ac:dyDescent="0.15">
      <c r="A41" s="5"/>
      <c r="B41" s="399">
        <v>10684</v>
      </c>
      <c r="C41" s="5"/>
      <c r="D41" s="5"/>
      <c r="E41" s="5"/>
      <c r="F41" s="5"/>
      <c r="G41" s="5"/>
      <c r="H41" s="111">
        <v>3.3999999999999998E-3</v>
      </c>
      <c r="I41" s="111"/>
      <c r="J41" s="399">
        <v>10684</v>
      </c>
      <c r="K41" s="5"/>
    </row>
    <row r="42" spans="1:11" ht="14.5" customHeight="1" x14ac:dyDescent="0.15">
      <c r="A42" s="5"/>
      <c r="B42" s="399">
        <v>10714</v>
      </c>
      <c r="C42" s="5"/>
      <c r="D42" s="5"/>
      <c r="E42" s="5"/>
      <c r="F42" s="5"/>
      <c r="G42" s="5"/>
      <c r="H42" s="111">
        <v>3.0000000000000001E-3</v>
      </c>
      <c r="I42" s="111"/>
      <c r="J42" s="399">
        <v>10714</v>
      </c>
      <c r="K42" s="5"/>
    </row>
    <row r="43" spans="1:11" ht="14.5" customHeight="1" x14ac:dyDescent="0.15">
      <c r="A43" s="5"/>
      <c r="B43" s="399">
        <v>10745</v>
      </c>
      <c r="C43" s="5"/>
      <c r="D43" s="5"/>
      <c r="E43" s="5"/>
      <c r="F43" s="5"/>
      <c r="G43" s="5"/>
      <c r="H43" s="111">
        <v>2.8999999999999998E-3</v>
      </c>
      <c r="I43" s="111"/>
      <c r="J43" s="399">
        <v>10745</v>
      </c>
      <c r="K43" s="5"/>
    </row>
    <row r="44" spans="1:11" ht="14.5" customHeight="1" x14ac:dyDescent="0.15">
      <c r="A44" s="5"/>
      <c r="B44" s="399">
        <v>10775</v>
      </c>
      <c r="C44" s="5"/>
      <c r="D44" s="5"/>
      <c r="E44" s="5"/>
      <c r="F44" s="5"/>
      <c r="G44" s="5"/>
      <c r="H44" s="111">
        <v>3.2000000000000002E-3</v>
      </c>
      <c r="I44" s="111"/>
      <c r="J44" s="399">
        <v>10775</v>
      </c>
      <c r="K44" s="5"/>
    </row>
    <row r="45" spans="1:11" ht="14.5" customHeight="1" x14ac:dyDescent="0.15">
      <c r="A45" s="5"/>
      <c r="B45" s="399">
        <v>10806</v>
      </c>
      <c r="C45" s="5"/>
      <c r="D45" s="5"/>
      <c r="E45" s="5"/>
      <c r="F45" s="5"/>
      <c r="G45" s="5"/>
      <c r="H45" s="111">
        <v>3.0000000000000001E-3</v>
      </c>
      <c r="I45" s="111"/>
      <c r="J45" s="399">
        <v>10806</v>
      </c>
      <c r="K45" s="5"/>
    </row>
    <row r="46" spans="1:11" ht="14.5" customHeight="1" x14ac:dyDescent="0.15">
      <c r="A46" s="5"/>
      <c r="B46" s="399">
        <v>10837</v>
      </c>
      <c r="C46" s="5"/>
      <c r="D46" s="5"/>
      <c r="E46" s="5"/>
      <c r="F46" s="5"/>
      <c r="G46" s="5"/>
      <c r="H46" s="111">
        <v>3.2000000000000002E-3</v>
      </c>
      <c r="I46" s="111"/>
      <c r="J46" s="399">
        <v>10837</v>
      </c>
      <c r="K46" s="5"/>
    </row>
    <row r="47" spans="1:11" ht="14.5" customHeight="1" x14ac:dyDescent="0.15">
      <c r="A47" s="5"/>
      <c r="B47" s="399">
        <v>10867</v>
      </c>
      <c r="C47" s="5"/>
      <c r="D47" s="5"/>
      <c r="E47" s="5"/>
      <c r="F47" s="5"/>
      <c r="G47" s="5"/>
      <c r="H47" s="111">
        <v>3.0999999999999999E-3</v>
      </c>
      <c r="I47" s="111"/>
      <c r="J47" s="399">
        <v>10867</v>
      </c>
      <c r="K47" s="5"/>
    </row>
    <row r="48" spans="1:11" ht="14.5" customHeight="1" x14ac:dyDescent="0.15">
      <c r="A48" s="5"/>
      <c r="B48" s="399">
        <v>10898</v>
      </c>
      <c r="C48" s="5"/>
      <c r="D48" s="5"/>
      <c r="E48" s="5"/>
      <c r="F48" s="5"/>
      <c r="G48" s="5"/>
      <c r="H48" s="111">
        <v>2.5999999999999999E-3</v>
      </c>
      <c r="I48" s="111"/>
      <c r="J48" s="399">
        <v>10898</v>
      </c>
      <c r="K48" s="5"/>
    </row>
    <row r="49" spans="1:11" ht="14.5" customHeight="1" x14ac:dyDescent="0.15">
      <c r="A49" s="5"/>
      <c r="B49" s="399">
        <v>10928</v>
      </c>
      <c r="C49" s="5"/>
      <c r="D49" s="5"/>
      <c r="E49" s="5"/>
      <c r="F49" s="5"/>
      <c r="G49" s="5"/>
      <c r="H49" s="111">
        <v>3.0999999999999999E-3</v>
      </c>
      <c r="I49" s="111"/>
      <c r="J49" s="399">
        <v>10928</v>
      </c>
      <c r="K49" s="5"/>
    </row>
    <row r="50" spans="1:11" ht="14.5" customHeight="1" x14ac:dyDescent="0.15">
      <c r="A50" s="5"/>
      <c r="B50" s="399">
        <v>10959</v>
      </c>
      <c r="C50" s="5"/>
      <c r="D50" s="5"/>
      <c r="E50" s="5"/>
      <c r="F50" s="5"/>
      <c r="G50" s="5"/>
      <c r="H50" s="111">
        <v>2.8999999999999998E-3</v>
      </c>
      <c r="I50" s="111"/>
      <c r="J50" s="399">
        <v>10959</v>
      </c>
      <c r="K50" s="5"/>
    </row>
    <row r="51" spans="1:11" ht="14.5" customHeight="1" x14ac:dyDescent="0.15">
      <c r="A51" s="5"/>
      <c r="B51" s="399">
        <v>10990</v>
      </c>
      <c r="C51" s="5"/>
      <c r="D51" s="5"/>
      <c r="E51" s="5"/>
      <c r="F51" s="5"/>
      <c r="G51" s="5"/>
      <c r="H51" s="111">
        <v>2.5999999999999999E-3</v>
      </c>
      <c r="I51" s="111"/>
      <c r="J51" s="399">
        <v>10990</v>
      </c>
      <c r="K51" s="5"/>
    </row>
    <row r="52" spans="1:11" ht="14.5" customHeight="1" x14ac:dyDescent="0.15">
      <c r="A52" s="5"/>
      <c r="B52" s="399">
        <v>11018</v>
      </c>
      <c r="C52" s="5"/>
      <c r="D52" s="5"/>
      <c r="E52" s="5"/>
      <c r="F52" s="5"/>
      <c r="G52" s="5"/>
      <c r="H52" s="111">
        <v>2.8999999999999998E-3</v>
      </c>
      <c r="I52" s="111"/>
      <c r="J52" s="399">
        <v>11018</v>
      </c>
      <c r="K52" s="5"/>
    </row>
    <row r="53" spans="1:11" ht="14.5" customHeight="1" x14ac:dyDescent="0.15">
      <c r="A53" s="5"/>
      <c r="B53" s="399">
        <v>11049</v>
      </c>
      <c r="C53" s="5"/>
      <c r="D53" s="5"/>
      <c r="E53" s="5"/>
      <c r="F53" s="5"/>
      <c r="G53" s="5"/>
      <c r="H53" s="111">
        <v>2.7000000000000001E-3</v>
      </c>
      <c r="I53" s="111"/>
      <c r="J53" s="399">
        <v>11049</v>
      </c>
      <c r="K53" s="5"/>
    </row>
    <row r="54" spans="1:11" ht="14.5" customHeight="1" x14ac:dyDescent="0.15">
      <c r="A54" s="5"/>
      <c r="B54" s="399">
        <v>11079</v>
      </c>
      <c r="C54" s="5"/>
      <c r="D54" s="5"/>
      <c r="E54" s="5"/>
      <c r="F54" s="5"/>
      <c r="G54" s="5"/>
      <c r="H54" s="111">
        <v>2.7000000000000001E-3</v>
      </c>
      <c r="I54" s="111"/>
      <c r="J54" s="399">
        <v>11079</v>
      </c>
      <c r="K54" s="5"/>
    </row>
    <row r="55" spans="1:11" ht="14.5" customHeight="1" x14ac:dyDescent="0.15">
      <c r="A55" s="5"/>
      <c r="B55" s="399">
        <v>11110</v>
      </c>
      <c r="C55" s="5"/>
      <c r="D55" s="5"/>
      <c r="E55" s="5"/>
      <c r="F55" s="5"/>
      <c r="G55" s="5"/>
      <c r="H55" s="111">
        <v>2.8999999999999998E-3</v>
      </c>
      <c r="I55" s="111"/>
      <c r="J55" s="399">
        <v>11110</v>
      </c>
      <c r="K55" s="5"/>
    </row>
    <row r="56" spans="1:11" ht="14.5" customHeight="1" x14ac:dyDescent="0.15">
      <c r="A56" s="5"/>
      <c r="B56" s="399">
        <v>11140</v>
      </c>
      <c r="C56" s="5"/>
      <c r="D56" s="5"/>
      <c r="E56" s="5"/>
      <c r="F56" s="5"/>
      <c r="G56" s="5"/>
      <c r="H56" s="111">
        <v>2.8E-3</v>
      </c>
      <c r="I56" s="111"/>
      <c r="J56" s="399">
        <v>11140</v>
      </c>
      <c r="K56" s="5"/>
    </row>
    <row r="57" spans="1:11" ht="14.5" customHeight="1" x14ac:dyDescent="0.15">
      <c r="A57" s="5"/>
      <c r="B57" s="399">
        <v>11171</v>
      </c>
      <c r="C57" s="5"/>
      <c r="D57" s="5"/>
      <c r="E57" s="5"/>
      <c r="F57" s="5"/>
      <c r="G57" s="5"/>
      <c r="H57" s="111">
        <v>2.5999999999999999E-3</v>
      </c>
      <c r="I57" s="111"/>
      <c r="J57" s="399">
        <v>11171</v>
      </c>
      <c r="K57" s="5"/>
    </row>
    <row r="58" spans="1:11" ht="14.5" customHeight="1" x14ac:dyDescent="0.15">
      <c r="A58" s="5"/>
      <c r="B58" s="399">
        <v>11202</v>
      </c>
      <c r="C58" s="5"/>
      <c r="D58" s="5"/>
      <c r="E58" s="5"/>
      <c r="F58" s="5"/>
      <c r="G58" s="5"/>
      <c r="H58" s="111">
        <v>2.8999999999999998E-3</v>
      </c>
      <c r="I58" s="111"/>
      <c r="J58" s="399">
        <v>11202</v>
      </c>
      <c r="K58" s="5"/>
    </row>
    <row r="59" spans="1:11" ht="14.5" customHeight="1" x14ac:dyDescent="0.15">
      <c r="A59" s="5"/>
      <c r="B59" s="399">
        <v>11232</v>
      </c>
      <c r="C59" s="5"/>
      <c r="D59" s="5"/>
      <c r="E59" s="5"/>
      <c r="F59" s="5"/>
      <c r="G59" s="5"/>
      <c r="H59" s="111">
        <v>2.7000000000000001E-3</v>
      </c>
      <c r="I59" s="111"/>
      <c r="J59" s="399">
        <v>11232</v>
      </c>
      <c r="K59" s="5"/>
    </row>
    <row r="60" spans="1:11" ht="14.5" customHeight="1" x14ac:dyDescent="0.15">
      <c r="A60" s="5"/>
      <c r="B60" s="399">
        <v>11263</v>
      </c>
      <c r="C60" s="5"/>
      <c r="D60" s="5"/>
      <c r="E60" s="5"/>
      <c r="F60" s="5"/>
      <c r="G60" s="5"/>
      <c r="H60" s="111">
        <v>2.5999999999999999E-3</v>
      </c>
      <c r="I60" s="111"/>
      <c r="J60" s="399">
        <v>11263</v>
      </c>
      <c r="K60" s="5"/>
    </row>
    <row r="61" spans="1:11" ht="14.5" customHeight="1" x14ac:dyDescent="0.15">
      <c r="A61" s="5"/>
      <c r="B61" s="399">
        <v>11293</v>
      </c>
      <c r="C61" s="5"/>
      <c r="D61" s="5"/>
      <c r="E61" s="5"/>
      <c r="F61" s="5"/>
      <c r="G61" s="5"/>
      <c r="H61" s="111">
        <v>2.8E-3</v>
      </c>
      <c r="I61" s="111"/>
      <c r="J61" s="399">
        <v>11293</v>
      </c>
      <c r="K61" s="5"/>
    </row>
    <row r="62" spans="1:11" ht="14.5" customHeight="1" x14ac:dyDescent="0.15">
      <c r="A62" s="5"/>
      <c r="B62" s="399">
        <v>11324</v>
      </c>
      <c r="C62" s="5"/>
      <c r="D62" s="5"/>
      <c r="E62" s="5"/>
      <c r="F62" s="5"/>
      <c r="G62" s="5"/>
      <c r="H62" s="111">
        <v>2.8E-3</v>
      </c>
      <c r="I62" s="111"/>
      <c r="J62" s="399">
        <v>11324</v>
      </c>
      <c r="K62" s="5"/>
    </row>
    <row r="63" spans="1:11" ht="14.5" customHeight="1" x14ac:dyDescent="0.15">
      <c r="A63" s="5"/>
      <c r="B63" s="399">
        <v>11355</v>
      </c>
      <c r="C63" s="5"/>
      <c r="D63" s="5"/>
      <c r="E63" s="5"/>
      <c r="F63" s="5"/>
      <c r="G63" s="5"/>
      <c r="H63" s="111">
        <v>2.5999999999999999E-3</v>
      </c>
      <c r="I63" s="111"/>
      <c r="J63" s="399">
        <v>11355</v>
      </c>
      <c r="K63" s="5"/>
    </row>
    <row r="64" spans="1:11" ht="14.5" customHeight="1" x14ac:dyDescent="0.15">
      <c r="A64" s="5"/>
      <c r="B64" s="399">
        <v>11383</v>
      </c>
      <c r="C64" s="5"/>
      <c r="D64" s="5"/>
      <c r="E64" s="5"/>
      <c r="F64" s="5"/>
      <c r="G64" s="5"/>
      <c r="H64" s="111">
        <v>2.8999999999999998E-3</v>
      </c>
      <c r="I64" s="111"/>
      <c r="J64" s="399">
        <v>11383</v>
      </c>
      <c r="K64" s="5"/>
    </row>
    <row r="65" spans="1:11" ht="14.5" customHeight="1" x14ac:dyDescent="0.15">
      <c r="A65" s="5"/>
      <c r="B65" s="399">
        <v>11414</v>
      </c>
      <c r="C65" s="5"/>
      <c r="D65" s="5"/>
      <c r="E65" s="5"/>
      <c r="F65" s="5"/>
      <c r="G65" s="5"/>
      <c r="H65" s="111">
        <v>2.7000000000000001E-3</v>
      </c>
      <c r="I65" s="111"/>
      <c r="J65" s="399">
        <v>11414</v>
      </c>
      <c r="K65" s="5"/>
    </row>
    <row r="66" spans="1:11" ht="14.5" customHeight="1" x14ac:dyDescent="0.15">
      <c r="A66" s="5"/>
      <c r="B66" s="399">
        <v>11444</v>
      </c>
      <c r="C66" s="5"/>
      <c r="D66" s="5"/>
      <c r="E66" s="5"/>
      <c r="F66" s="5"/>
      <c r="G66" s="5"/>
      <c r="H66" s="111">
        <v>2.5999999999999999E-3</v>
      </c>
      <c r="I66" s="111"/>
      <c r="J66" s="399">
        <v>11444</v>
      </c>
      <c r="K66" s="5"/>
    </row>
    <row r="67" spans="1:11" ht="14.5" customHeight="1" x14ac:dyDescent="0.15">
      <c r="A67" s="5"/>
      <c r="B67" s="399">
        <v>11475</v>
      </c>
      <c r="C67" s="5"/>
      <c r="D67" s="5"/>
      <c r="E67" s="5"/>
      <c r="F67" s="5"/>
      <c r="G67" s="5"/>
      <c r="H67" s="111">
        <v>2.8E-3</v>
      </c>
      <c r="I67" s="111"/>
      <c r="J67" s="399">
        <v>11475</v>
      </c>
      <c r="K67" s="5"/>
    </row>
    <row r="68" spans="1:11" ht="14.5" customHeight="1" x14ac:dyDescent="0.15">
      <c r="A68" s="5"/>
      <c r="B68" s="399">
        <v>11505</v>
      </c>
      <c r="C68" s="5"/>
      <c r="D68" s="5"/>
      <c r="E68" s="5"/>
      <c r="F68" s="5"/>
      <c r="G68" s="5"/>
      <c r="H68" s="111">
        <v>2.7000000000000001E-3</v>
      </c>
      <c r="I68" s="111"/>
      <c r="J68" s="399">
        <v>11505</v>
      </c>
      <c r="K68" s="5"/>
    </row>
    <row r="69" spans="1:11" ht="14.5" customHeight="1" x14ac:dyDescent="0.15">
      <c r="A69" s="5"/>
      <c r="B69" s="399">
        <v>11536</v>
      </c>
      <c r="C69" s="5"/>
      <c r="D69" s="5"/>
      <c r="E69" s="5"/>
      <c r="F69" s="5"/>
      <c r="G69" s="5"/>
      <c r="H69" s="111">
        <v>2.7000000000000001E-3</v>
      </c>
      <c r="I69" s="111"/>
      <c r="J69" s="399">
        <v>11536</v>
      </c>
      <c r="K69" s="5"/>
    </row>
    <row r="70" spans="1:11" ht="14.5" customHeight="1" x14ac:dyDescent="0.15">
      <c r="A70" s="5"/>
      <c r="B70" s="399">
        <v>11567</v>
      </c>
      <c r="C70" s="5"/>
      <c r="D70" s="5"/>
      <c r="E70" s="5"/>
      <c r="F70" s="5"/>
      <c r="G70" s="5"/>
      <c r="H70" s="111">
        <v>2.7000000000000001E-3</v>
      </c>
      <c r="I70" s="111"/>
      <c r="J70" s="399">
        <v>11567</v>
      </c>
      <c r="K70" s="5"/>
    </row>
    <row r="71" spans="1:11" ht="14.5" customHeight="1" x14ac:dyDescent="0.15">
      <c r="A71" s="5"/>
      <c r="B71" s="399">
        <v>11597</v>
      </c>
      <c r="C71" s="5"/>
      <c r="D71" s="5"/>
      <c r="E71" s="5"/>
      <c r="F71" s="5"/>
      <c r="G71" s="5"/>
      <c r="H71" s="111">
        <v>2.8999999999999998E-3</v>
      </c>
      <c r="I71" s="111"/>
      <c r="J71" s="399">
        <v>11597</v>
      </c>
      <c r="K71" s="5"/>
    </row>
    <row r="72" spans="1:11" ht="14.5" customHeight="1" x14ac:dyDescent="0.15">
      <c r="A72" s="5"/>
      <c r="B72" s="399">
        <v>11628</v>
      </c>
      <c r="C72" s="5"/>
      <c r="D72" s="5"/>
      <c r="E72" s="5"/>
      <c r="F72" s="5"/>
      <c r="G72" s="5"/>
      <c r="H72" s="111">
        <v>3.0999999999999999E-3</v>
      </c>
      <c r="I72" s="111"/>
      <c r="J72" s="399">
        <v>11628</v>
      </c>
      <c r="K72" s="5"/>
    </row>
    <row r="73" spans="1:11" ht="14.5" customHeight="1" x14ac:dyDescent="0.15">
      <c r="A73" s="5"/>
      <c r="B73" s="399">
        <v>11658</v>
      </c>
      <c r="C73" s="5"/>
      <c r="D73" s="5"/>
      <c r="E73" s="5"/>
      <c r="F73" s="5"/>
      <c r="G73" s="5"/>
      <c r="H73" s="111">
        <v>3.2000000000000002E-3</v>
      </c>
      <c r="I73" s="111"/>
      <c r="J73" s="399">
        <v>11658</v>
      </c>
      <c r="K73" s="5"/>
    </row>
    <row r="74" spans="1:11" ht="14.5" customHeight="1" x14ac:dyDescent="0.15">
      <c r="A74" s="5"/>
      <c r="B74" s="399">
        <v>11689</v>
      </c>
      <c r="C74" s="5"/>
      <c r="D74" s="5"/>
      <c r="E74" s="5"/>
      <c r="F74" s="5"/>
      <c r="G74" s="5"/>
      <c r="H74" s="111">
        <v>3.2000000000000002E-3</v>
      </c>
      <c r="I74" s="111"/>
      <c r="J74" s="399">
        <v>11689</v>
      </c>
      <c r="K74" s="5"/>
    </row>
    <row r="75" spans="1:11" ht="14.5" customHeight="1" x14ac:dyDescent="0.15">
      <c r="A75" s="5"/>
      <c r="B75" s="399">
        <v>11720</v>
      </c>
      <c r="C75" s="5"/>
      <c r="D75" s="5"/>
      <c r="E75" s="5"/>
      <c r="F75" s="5"/>
      <c r="G75" s="5"/>
      <c r="H75" s="111">
        <v>3.2000000000000002E-3</v>
      </c>
      <c r="I75" s="111"/>
      <c r="J75" s="399">
        <v>11720</v>
      </c>
      <c r="K75" s="5"/>
    </row>
    <row r="76" spans="1:11" ht="14.5" customHeight="1" x14ac:dyDescent="0.15">
      <c r="A76" s="5"/>
      <c r="B76" s="399">
        <v>11749</v>
      </c>
      <c r="C76" s="5"/>
      <c r="D76" s="5"/>
      <c r="E76" s="5"/>
      <c r="F76" s="5"/>
      <c r="G76" s="5"/>
      <c r="H76" s="111">
        <v>3.0999999999999999E-3</v>
      </c>
      <c r="I76" s="111"/>
      <c r="J76" s="399">
        <v>11749</v>
      </c>
      <c r="K76" s="5"/>
    </row>
    <row r="77" spans="1:11" ht="14.5" customHeight="1" x14ac:dyDescent="0.15">
      <c r="A77" s="5"/>
      <c r="B77" s="399">
        <v>11780</v>
      </c>
      <c r="C77" s="5"/>
      <c r="D77" s="5"/>
      <c r="E77" s="5"/>
      <c r="F77" s="5"/>
      <c r="G77" s="5"/>
      <c r="H77" s="111">
        <v>3.0000000000000001E-3</v>
      </c>
      <c r="I77" s="111"/>
      <c r="J77" s="399">
        <v>11780</v>
      </c>
      <c r="K77" s="5"/>
    </row>
    <row r="78" spans="1:11" ht="14.5" customHeight="1" x14ac:dyDescent="0.15">
      <c r="A78" s="5"/>
      <c r="B78" s="399">
        <v>11810</v>
      </c>
      <c r="C78" s="5"/>
      <c r="D78" s="5"/>
      <c r="E78" s="5"/>
      <c r="F78" s="5"/>
      <c r="G78" s="5"/>
      <c r="H78" s="111">
        <v>2.8E-3</v>
      </c>
      <c r="I78" s="111"/>
      <c r="J78" s="399">
        <v>11810</v>
      </c>
      <c r="K78" s="5"/>
    </row>
    <row r="79" spans="1:11" ht="14.5" customHeight="1" x14ac:dyDescent="0.15">
      <c r="A79" s="5"/>
      <c r="B79" s="399">
        <v>11841</v>
      </c>
      <c r="C79" s="5"/>
      <c r="D79" s="5"/>
      <c r="E79" s="5"/>
      <c r="F79" s="5"/>
      <c r="G79" s="5"/>
      <c r="H79" s="111">
        <v>2.8E-3</v>
      </c>
      <c r="I79" s="111"/>
      <c r="J79" s="399">
        <v>11841</v>
      </c>
      <c r="K79" s="5"/>
    </row>
    <row r="80" spans="1:11" ht="14.5" customHeight="1" x14ac:dyDescent="0.15">
      <c r="A80" s="5"/>
      <c r="B80" s="399">
        <v>11871</v>
      </c>
      <c r="C80" s="5"/>
      <c r="D80" s="5"/>
      <c r="E80" s="5"/>
      <c r="F80" s="5"/>
      <c r="G80" s="5"/>
      <c r="H80" s="111">
        <v>2.8E-3</v>
      </c>
      <c r="I80" s="111"/>
      <c r="J80" s="399">
        <v>11871</v>
      </c>
      <c r="K80" s="5"/>
    </row>
    <row r="81" spans="1:11" ht="14.5" customHeight="1" x14ac:dyDescent="0.15">
      <c r="A81" s="5"/>
      <c r="B81" s="399">
        <v>11902</v>
      </c>
      <c r="C81" s="5"/>
      <c r="D81" s="5"/>
      <c r="E81" s="5"/>
      <c r="F81" s="5"/>
      <c r="G81" s="5"/>
      <c r="H81" s="111">
        <v>2.8E-3</v>
      </c>
      <c r="I81" s="111"/>
      <c r="J81" s="399">
        <v>11902</v>
      </c>
      <c r="K81" s="5"/>
    </row>
    <row r="82" spans="1:11" ht="14.5" customHeight="1" x14ac:dyDescent="0.15">
      <c r="A82" s="5"/>
      <c r="B82" s="399">
        <v>11933</v>
      </c>
      <c r="C82" s="5"/>
      <c r="D82" s="5"/>
      <c r="E82" s="5"/>
      <c r="F82" s="5"/>
      <c r="G82" s="5"/>
      <c r="H82" s="111">
        <v>2.5999999999999999E-3</v>
      </c>
      <c r="I82" s="111"/>
      <c r="J82" s="399">
        <v>11933</v>
      </c>
      <c r="K82" s="5"/>
    </row>
    <row r="83" spans="1:11" ht="14.5" customHeight="1" x14ac:dyDescent="0.15">
      <c r="A83" s="5"/>
      <c r="B83" s="399">
        <v>11963</v>
      </c>
      <c r="C83" s="5"/>
      <c r="D83" s="5"/>
      <c r="E83" s="5"/>
      <c r="F83" s="5"/>
      <c r="G83" s="5"/>
      <c r="H83" s="111">
        <v>2.7000000000000001E-3</v>
      </c>
      <c r="I83" s="111"/>
      <c r="J83" s="399">
        <v>11963</v>
      </c>
      <c r="K83" s="5"/>
    </row>
    <row r="84" spans="1:11" ht="14.5" customHeight="1" x14ac:dyDescent="0.15">
      <c r="A84" s="5"/>
      <c r="B84" s="399">
        <v>11994</v>
      </c>
      <c r="C84" s="5"/>
      <c r="D84" s="5"/>
      <c r="E84" s="5"/>
      <c r="F84" s="5"/>
      <c r="G84" s="5"/>
      <c r="H84" s="111">
        <v>2.5999999999999999E-3</v>
      </c>
      <c r="I84" s="111"/>
      <c r="J84" s="399">
        <v>11994</v>
      </c>
      <c r="K84" s="5"/>
    </row>
    <row r="85" spans="1:11" ht="14.5" customHeight="1" x14ac:dyDescent="0.15">
      <c r="A85" s="5"/>
      <c r="B85" s="399">
        <v>12024</v>
      </c>
      <c r="C85" s="5"/>
      <c r="D85" s="5"/>
      <c r="E85" s="5"/>
      <c r="F85" s="5"/>
      <c r="G85" s="5"/>
      <c r="H85" s="111">
        <v>2.7000000000000001E-3</v>
      </c>
      <c r="I85" s="111"/>
      <c r="J85" s="399">
        <v>12024</v>
      </c>
      <c r="K85" s="5"/>
    </row>
    <row r="86" spans="1:11" ht="14.5" customHeight="1" x14ac:dyDescent="0.15">
      <c r="A86" s="5"/>
      <c r="B86" s="399">
        <v>12055</v>
      </c>
      <c r="C86" s="5"/>
      <c r="D86" s="5"/>
      <c r="E86" s="5"/>
      <c r="F86" s="5"/>
      <c r="G86" s="5"/>
      <c r="H86" s="111">
        <v>2.7000000000000001E-3</v>
      </c>
      <c r="I86" s="111"/>
      <c r="J86" s="399">
        <v>12055</v>
      </c>
      <c r="K86" s="5"/>
    </row>
    <row r="87" spans="1:11" ht="14.5" customHeight="1" x14ac:dyDescent="0.15">
      <c r="A87" s="5"/>
      <c r="B87" s="399">
        <v>12086</v>
      </c>
      <c r="C87" s="5"/>
      <c r="D87" s="5"/>
      <c r="E87" s="5"/>
      <c r="F87" s="5"/>
      <c r="G87" s="5"/>
      <c r="H87" s="111">
        <v>2.3E-3</v>
      </c>
      <c r="I87" s="111"/>
      <c r="J87" s="399">
        <v>12086</v>
      </c>
      <c r="K87" s="5"/>
    </row>
    <row r="88" spans="1:11" ht="14.5" customHeight="1" x14ac:dyDescent="0.15">
      <c r="A88" s="5"/>
      <c r="B88" s="399">
        <v>12114</v>
      </c>
      <c r="C88" s="5"/>
      <c r="D88" s="5"/>
      <c r="E88" s="5"/>
      <c r="F88" s="5"/>
      <c r="G88" s="5"/>
      <c r="H88" s="111">
        <v>2.7000000000000001E-3</v>
      </c>
      <c r="I88" s="111"/>
      <c r="J88" s="399">
        <v>12114</v>
      </c>
      <c r="K88" s="5"/>
    </row>
    <row r="89" spans="1:11" ht="14.5" customHeight="1" x14ac:dyDescent="0.15">
      <c r="A89" s="5"/>
      <c r="B89" s="399">
        <v>12145</v>
      </c>
      <c r="C89" s="5"/>
      <c r="D89" s="5"/>
      <c r="E89" s="5"/>
      <c r="F89" s="5"/>
      <c r="G89" s="5"/>
      <c r="H89" s="111">
        <v>2.5000000000000001E-3</v>
      </c>
      <c r="I89" s="111"/>
      <c r="J89" s="399">
        <v>12145</v>
      </c>
      <c r="K89" s="5"/>
    </row>
    <row r="90" spans="1:11" ht="14.5" customHeight="1" x14ac:dyDescent="0.15">
      <c r="A90" s="5"/>
      <c r="B90" s="399">
        <v>12175</v>
      </c>
      <c r="C90" s="5"/>
      <c r="D90" s="5"/>
      <c r="E90" s="5"/>
      <c r="F90" s="5"/>
      <c r="G90" s="5"/>
      <c r="H90" s="111">
        <v>2.8E-3</v>
      </c>
      <c r="I90" s="111"/>
      <c r="J90" s="399">
        <v>12175</v>
      </c>
      <c r="K90" s="5"/>
    </row>
    <row r="91" spans="1:11" ht="14.5" customHeight="1" x14ac:dyDescent="0.15">
      <c r="A91" s="5"/>
      <c r="B91" s="399">
        <v>12206</v>
      </c>
      <c r="C91" s="5"/>
      <c r="D91" s="5"/>
      <c r="E91" s="5"/>
      <c r="F91" s="5"/>
      <c r="G91" s="5"/>
      <c r="H91" s="111">
        <v>2.5000000000000001E-3</v>
      </c>
      <c r="I91" s="111"/>
      <c r="J91" s="399">
        <v>12206</v>
      </c>
      <c r="K91" s="5"/>
    </row>
    <row r="92" spans="1:11" ht="14.5" customHeight="1" x14ac:dyDescent="0.15">
      <c r="A92" s="5"/>
      <c r="B92" s="399">
        <v>12236</v>
      </c>
      <c r="C92" s="5"/>
      <c r="D92" s="5"/>
      <c r="E92" s="5"/>
      <c r="F92" s="5"/>
      <c r="G92" s="5"/>
      <c r="H92" s="111">
        <v>2.5999999999999999E-3</v>
      </c>
      <c r="I92" s="111"/>
      <c r="J92" s="399">
        <v>12236</v>
      </c>
      <c r="K92" s="5"/>
    </row>
    <row r="93" spans="1:11" ht="14.5" customHeight="1" x14ac:dyDescent="0.15">
      <c r="A93" s="5"/>
      <c r="B93" s="399">
        <v>12267</v>
      </c>
      <c r="C93" s="5"/>
      <c r="D93" s="5"/>
      <c r="E93" s="5"/>
      <c r="F93" s="5"/>
      <c r="G93" s="5"/>
      <c r="H93" s="111">
        <v>2.5999999999999999E-3</v>
      </c>
      <c r="I93" s="111"/>
      <c r="J93" s="399">
        <v>12267</v>
      </c>
      <c r="K93" s="5"/>
    </row>
    <row r="94" spans="1:11" ht="14.5" customHeight="1" x14ac:dyDescent="0.15">
      <c r="A94" s="5"/>
      <c r="B94" s="399">
        <v>12298</v>
      </c>
      <c r="C94" s="5"/>
      <c r="D94" s="5"/>
      <c r="E94" s="5"/>
      <c r="F94" s="5"/>
      <c r="G94" s="5"/>
      <c r="H94" s="111">
        <v>2.5000000000000001E-3</v>
      </c>
      <c r="I94" s="111"/>
      <c r="J94" s="399">
        <v>12298</v>
      </c>
      <c r="K94" s="5"/>
    </row>
    <row r="95" spans="1:11" ht="14.5" customHeight="1" x14ac:dyDescent="0.15">
      <c r="A95" s="5"/>
      <c r="B95" s="399">
        <v>12328</v>
      </c>
      <c r="C95" s="5"/>
      <c r="D95" s="5"/>
      <c r="E95" s="5"/>
      <c r="F95" s="5"/>
      <c r="G95" s="5"/>
      <c r="H95" s="111">
        <v>2.5999999999999999E-3</v>
      </c>
      <c r="I95" s="111"/>
      <c r="J95" s="399">
        <v>12328</v>
      </c>
      <c r="K95" s="5"/>
    </row>
    <row r="96" spans="1:11" ht="14.5" customHeight="1" x14ac:dyDescent="0.15">
      <c r="A96" s="5"/>
      <c r="B96" s="399">
        <v>12359</v>
      </c>
      <c r="C96" s="5"/>
      <c r="D96" s="5"/>
      <c r="E96" s="5"/>
      <c r="F96" s="5"/>
      <c r="G96" s="5"/>
      <c r="H96" s="111">
        <v>2.5000000000000001E-3</v>
      </c>
      <c r="I96" s="111"/>
      <c r="J96" s="399">
        <v>12359</v>
      </c>
      <c r="K96" s="5"/>
    </row>
    <row r="97" spans="1:11" ht="14.5" customHeight="1" x14ac:dyDescent="0.15">
      <c r="A97" s="5"/>
      <c r="B97" s="399">
        <v>12389</v>
      </c>
      <c r="C97" s="5"/>
      <c r="D97" s="5"/>
      <c r="E97" s="5"/>
      <c r="F97" s="5"/>
      <c r="G97" s="5"/>
      <c r="H97" s="111">
        <v>2.8E-3</v>
      </c>
      <c r="I97" s="111"/>
      <c r="J97" s="399">
        <v>12389</v>
      </c>
      <c r="K97" s="5"/>
    </row>
    <row r="98" spans="1:11" ht="14.5" customHeight="1" x14ac:dyDescent="0.15">
      <c r="A98" s="5"/>
      <c r="B98" s="399">
        <v>12420</v>
      </c>
      <c r="C98" s="5"/>
      <c r="D98" s="5"/>
      <c r="E98" s="5"/>
      <c r="F98" s="5"/>
      <c r="G98" s="5"/>
      <c r="H98" s="111">
        <v>2.8999999999999998E-3</v>
      </c>
      <c r="I98" s="111"/>
      <c r="J98" s="399">
        <v>12420</v>
      </c>
      <c r="K98" s="5"/>
    </row>
    <row r="99" spans="1:11" ht="14.5" customHeight="1" x14ac:dyDescent="0.15">
      <c r="A99" s="5"/>
      <c r="B99" s="399">
        <v>12451</v>
      </c>
      <c r="C99" s="5"/>
      <c r="D99" s="5"/>
      <c r="E99" s="5"/>
      <c r="F99" s="5"/>
      <c r="G99" s="5"/>
      <c r="H99" s="111">
        <v>2.3999999999999998E-3</v>
      </c>
      <c r="I99" s="111"/>
      <c r="J99" s="399">
        <v>12451</v>
      </c>
      <c r="K99" s="5"/>
    </row>
    <row r="100" spans="1:11" ht="14.5" customHeight="1" x14ac:dyDescent="0.15">
      <c r="A100" s="5"/>
      <c r="B100" s="399">
        <v>12479</v>
      </c>
      <c r="C100" s="5"/>
      <c r="D100" s="5"/>
      <c r="E100" s="5"/>
      <c r="F100" s="5"/>
      <c r="G100" s="5"/>
      <c r="H100" s="111">
        <v>2.7000000000000001E-3</v>
      </c>
      <c r="I100" s="111"/>
      <c r="J100" s="399">
        <v>12479</v>
      </c>
      <c r="K100" s="5"/>
    </row>
    <row r="101" spans="1:11" ht="14.5" customHeight="1" x14ac:dyDescent="0.15">
      <c r="A101" s="5"/>
      <c r="B101" s="399">
        <v>12510</v>
      </c>
      <c r="C101" s="5"/>
      <c r="D101" s="5"/>
      <c r="E101" s="5"/>
      <c r="F101" s="5"/>
      <c r="G101" s="5"/>
      <c r="H101" s="111">
        <v>2.5000000000000001E-3</v>
      </c>
      <c r="I101" s="111"/>
      <c r="J101" s="399">
        <v>12510</v>
      </c>
      <c r="K101" s="5"/>
    </row>
    <row r="102" spans="1:11" ht="14.5" customHeight="1" x14ac:dyDescent="0.15">
      <c r="A102" s="5"/>
      <c r="B102" s="399">
        <v>12540</v>
      </c>
      <c r="C102" s="5"/>
      <c r="D102" s="5"/>
      <c r="E102" s="5"/>
      <c r="F102" s="5"/>
      <c r="G102" s="5"/>
      <c r="H102" s="111">
        <v>2.5000000000000001E-3</v>
      </c>
      <c r="I102" s="111"/>
      <c r="J102" s="399">
        <v>12540</v>
      </c>
      <c r="K102" s="5"/>
    </row>
    <row r="103" spans="1:11" ht="14.5" customHeight="1" x14ac:dyDescent="0.15">
      <c r="A103" s="5"/>
      <c r="B103" s="399">
        <v>12571</v>
      </c>
      <c r="C103" s="5"/>
      <c r="D103" s="5"/>
      <c r="E103" s="5"/>
      <c r="F103" s="5"/>
      <c r="G103" s="5"/>
      <c r="H103" s="111">
        <v>2.3999999999999998E-3</v>
      </c>
      <c r="I103" s="111"/>
      <c r="J103" s="399">
        <v>12571</v>
      </c>
      <c r="K103" s="5"/>
    </row>
    <row r="104" spans="1:11" ht="14.5" customHeight="1" x14ac:dyDescent="0.15">
      <c r="A104" s="5"/>
      <c r="B104" s="399">
        <v>12601</v>
      </c>
      <c r="C104" s="5"/>
      <c r="D104" s="5"/>
      <c r="E104" s="5"/>
      <c r="F104" s="5"/>
      <c r="G104" s="5"/>
      <c r="H104" s="111">
        <v>2.3999999999999998E-3</v>
      </c>
      <c r="I104" s="111"/>
      <c r="J104" s="399">
        <v>12601</v>
      </c>
      <c r="K104" s="5"/>
    </row>
    <row r="105" spans="1:11" ht="14.5" customHeight="1" x14ac:dyDescent="0.15">
      <c r="A105" s="5"/>
      <c r="B105" s="399">
        <v>12632</v>
      </c>
      <c r="C105" s="5"/>
      <c r="D105" s="5"/>
      <c r="E105" s="5"/>
      <c r="F105" s="5"/>
      <c r="G105" s="5"/>
      <c r="H105" s="111">
        <v>2.3999999999999998E-3</v>
      </c>
      <c r="I105" s="111"/>
      <c r="J105" s="399">
        <v>12632</v>
      </c>
      <c r="K105" s="5"/>
    </row>
    <row r="106" spans="1:11" ht="14.5" customHeight="1" x14ac:dyDescent="0.15">
      <c r="A106" s="5"/>
      <c r="B106" s="399">
        <v>12663</v>
      </c>
      <c r="C106" s="5"/>
      <c r="D106" s="5"/>
      <c r="E106" s="5"/>
      <c r="F106" s="5"/>
      <c r="G106" s="5"/>
      <c r="H106" s="111">
        <v>2.3E-3</v>
      </c>
      <c r="I106" s="111"/>
      <c r="J106" s="399">
        <v>12663</v>
      </c>
      <c r="K106" s="5"/>
    </row>
    <row r="107" spans="1:11" ht="14.5" customHeight="1" x14ac:dyDescent="0.15">
      <c r="A107" s="5"/>
      <c r="B107" s="399">
        <v>12693</v>
      </c>
      <c r="C107" s="5"/>
      <c r="D107" s="5"/>
      <c r="E107" s="5"/>
      <c r="F107" s="5"/>
      <c r="G107" s="5"/>
      <c r="H107" s="111">
        <v>2.7000000000000001E-3</v>
      </c>
      <c r="I107" s="111"/>
      <c r="J107" s="399">
        <v>12693</v>
      </c>
      <c r="K107" s="5"/>
    </row>
    <row r="108" spans="1:11" ht="14.5" customHeight="1" x14ac:dyDescent="0.15">
      <c r="A108" s="5"/>
      <c r="B108" s="399">
        <v>12724</v>
      </c>
      <c r="C108" s="5"/>
      <c r="D108" s="5"/>
      <c r="E108" s="5"/>
      <c r="F108" s="5"/>
      <c r="G108" s="5"/>
      <c r="H108" s="111">
        <v>2.5000000000000001E-3</v>
      </c>
      <c r="I108" s="111"/>
      <c r="J108" s="399">
        <v>12724</v>
      </c>
      <c r="K108" s="5"/>
    </row>
    <row r="109" spans="1:11" ht="14.5" customHeight="1" x14ac:dyDescent="0.15">
      <c r="A109" s="5"/>
      <c r="B109" s="399">
        <v>12754</v>
      </c>
      <c r="C109" s="5"/>
      <c r="D109" s="5"/>
      <c r="E109" s="5"/>
      <c r="F109" s="5"/>
      <c r="G109" s="5"/>
      <c r="H109" s="111">
        <v>2.5000000000000001E-3</v>
      </c>
      <c r="I109" s="111"/>
      <c r="J109" s="399">
        <v>12754</v>
      </c>
      <c r="K109" s="5"/>
    </row>
    <row r="110" spans="1:11" ht="14.5" customHeight="1" x14ac:dyDescent="0.15">
      <c r="A110" s="5"/>
      <c r="B110" s="399">
        <v>12785</v>
      </c>
      <c r="C110" s="5"/>
      <c r="D110" s="5"/>
      <c r="E110" s="5"/>
      <c r="F110" s="5"/>
      <c r="G110" s="5"/>
      <c r="H110" s="111">
        <v>2.5000000000000001E-3</v>
      </c>
      <c r="I110" s="111"/>
      <c r="J110" s="399">
        <v>12785</v>
      </c>
      <c r="K110" s="5"/>
    </row>
    <row r="111" spans="1:11" ht="14.5" customHeight="1" x14ac:dyDescent="0.15">
      <c r="A111" s="5"/>
      <c r="B111" s="399">
        <v>12816</v>
      </c>
      <c r="C111" s="5"/>
      <c r="D111" s="5"/>
      <c r="E111" s="5"/>
      <c r="F111" s="5"/>
      <c r="G111" s="5"/>
      <c r="H111" s="111">
        <v>2.0999999999999999E-3</v>
      </c>
      <c r="I111" s="111"/>
      <c r="J111" s="399">
        <v>12816</v>
      </c>
      <c r="K111" s="5"/>
    </row>
    <row r="112" spans="1:11" ht="14.5" customHeight="1" x14ac:dyDescent="0.15">
      <c r="A112" s="5"/>
      <c r="B112" s="399">
        <v>12844</v>
      </c>
      <c r="C112" s="5"/>
      <c r="D112" s="5"/>
      <c r="E112" s="5"/>
      <c r="F112" s="5"/>
      <c r="G112" s="5"/>
      <c r="H112" s="111">
        <v>2.2000000000000001E-3</v>
      </c>
      <c r="I112" s="111"/>
      <c r="J112" s="399">
        <v>12844</v>
      </c>
      <c r="K112" s="5"/>
    </row>
    <row r="113" spans="1:11" ht="14.5" customHeight="1" x14ac:dyDescent="0.15">
      <c r="A113" s="5"/>
      <c r="B113" s="399">
        <v>12875</v>
      </c>
      <c r="C113" s="5"/>
      <c r="D113" s="5"/>
      <c r="E113" s="5"/>
      <c r="F113" s="5"/>
      <c r="G113" s="5"/>
      <c r="H113" s="111">
        <v>2.3E-3</v>
      </c>
      <c r="I113" s="111"/>
      <c r="J113" s="399">
        <v>12875</v>
      </c>
      <c r="K113" s="5"/>
    </row>
    <row r="114" spans="1:11" ht="14.5" customHeight="1" x14ac:dyDescent="0.15">
      <c r="A114" s="5"/>
      <c r="B114" s="399">
        <v>12905</v>
      </c>
      <c r="C114" s="5"/>
      <c r="D114" s="5"/>
      <c r="E114" s="5"/>
      <c r="F114" s="5"/>
      <c r="G114" s="5"/>
      <c r="H114" s="111">
        <v>2.3E-3</v>
      </c>
      <c r="I114" s="111"/>
      <c r="J114" s="399">
        <v>12905</v>
      </c>
      <c r="K114" s="5"/>
    </row>
    <row r="115" spans="1:11" ht="14.5" customHeight="1" x14ac:dyDescent="0.15">
      <c r="A115" s="5"/>
      <c r="B115" s="399">
        <v>12936</v>
      </c>
      <c r="C115" s="5"/>
      <c r="D115" s="5"/>
      <c r="E115" s="5"/>
      <c r="F115" s="5"/>
      <c r="G115" s="5"/>
      <c r="H115" s="111">
        <v>2.2000000000000001E-3</v>
      </c>
      <c r="I115" s="111"/>
      <c r="J115" s="399">
        <v>12936</v>
      </c>
      <c r="K115" s="5"/>
    </row>
    <row r="116" spans="1:11" ht="14.5" customHeight="1" x14ac:dyDescent="0.15">
      <c r="A116" s="5"/>
      <c r="B116" s="399">
        <v>12966</v>
      </c>
      <c r="C116" s="5"/>
      <c r="D116" s="5"/>
      <c r="E116" s="5"/>
      <c r="F116" s="5"/>
      <c r="G116" s="5"/>
      <c r="H116" s="111">
        <v>2.3999999999999998E-3</v>
      </c>
      <c r="I116" s="111"/>
      <c r="J116" s="399">
        <v>12966</v>
      </c>
      <c r="K116" s="5"/>
    </row>
    <row r="117" spans="1:11" ht="14.5" customHeight="1" x14ac:dyDescent="0.15">
      <c r="A117" s="5"/>
      <c r="B117" s="399">
        <v>12997</v>
      </c>
      <c r="C117" s="5"/>
      <c r="D117" s="5"/>
      <c r="E117" s="5"/>
      <c r="F117" s="5"/>
      <c r="G117" s="5"/>
      <c r="H117" s="111">
        <v>2.3E-3</v>
      </c>
      <c r="I117" s="111"/>
      <c r="J117" s="399">
        <v>12997</v>
      </c>
      <c r="K117" s="5"/>
    </row>
    <row r="118" spans="1:11" ht="14.5" customHeight="1" x14ac:dyDescent="0.15">
      <c r="A118" s="5"/>
      <c r="B118" s="399">
        <v>13028</v>
      </c>
      <c r="C118" s="5"/>
      <c r="D118" s="5"/>
      <c r="E118" s="5"/>
      <c r="F118" s="5"/>
      <c r="G118" s="5"/>
      <c r="H118" s="111">
        <v>2.3E-3</v>
      </c>
      <c r="I118" s="111"/>
      <c r="J118" s="399">
        <v>13028</v>
      </c>
      <c r="K118" s="5"/>
    </row>
    <row r="119" spans="1:11" ht="14.5" customHeight="1" x14ac:dyDescent="0.15">
      <c r="A119" s="5"/>
      <c r="B119" s="399">
        <v>13058</v>
      </c>
      <c r="C119" s="5"/>
      <c r="D119" s="5"/>
      <c r="E119" s="5"/>
      <c r="F119" s="5"/>
      <c r="G119" s="5"/>
      <c r="H119" s="111">
        <v>2.3E-3</v>
      </c>
      <c r="I119" s="111"/>
      <c r="J119" s="399">
        <v>13058</v>
      </c>
      <c r="K119" s="5"/>
    </row>
    <row r="120" spans="1:11" ht="14.5" customHeight="1" x14ac:dyDescent="0.15">
      <c r="A120" s="5"/>
      <c r="B120" s="399">
        <v>13089</v>
      </c>
      <c r="C120" s="5"/>
      <c r="D120" s="5"/>
      <c r="E120" s="5"/>
      <c r="F120" s="5"/>
      <c r="G120" s="5"/>
      <c r="H120" s="111">
        <v>2.3999999999999998E-3</v>
      </c>
      <c r="I120" s="111"/>
      <c r="J120" s="399">
        <v>13089</v>
      </c>
      <c r="K120" s="5"/>
    </row>
    <row r="121" spans="1:11" ht="14.5" customHeight="1" x14ac:dyDescent="0.15">
      <c r="A121" s="5"/>
      <c r="B121" s="399">
        <v>13119</v>
      </c>
      <c r="C121" s="5"/>
      <c r="D121" s="5"/>
      <c r="E121" s="5"/>
      <c r="F121" s="5"/>
      <c r="G121" s="5"/>
      <c r="H121" s="111">
        <v>2.3999999999999998E-3</v>
      </c>
      <c r="I121" s="111"/>
      <c r="J121" s="399">
        <v>13119</v>
      </c>
      <c r="K121" s="5"/>
    </row>
    <row r="122" spans="1:11" ht="14.5" customHeight="1" x14ac:dyDescent="0.15">
      <c r="A122" s="5"/>
      <c r="B122" s="399">
        <v>13150</v>
      </c>
      <c r="C122" s="5"/>
      <c r="D122" s="5"/>
      <c r="E122" s="5"/>
      <c r="F122" s="5"/>
      <c r="G122" s="5"/>
      <c r="H122" s="111">
        <v>2.3999999999999998E-3</v>
      </c>
      <c r="I122" s="111"/>
      <c r="J122" s="399">
        <v>13150</v>
      </c>
      <c r="K122" s="5"/>
    </row>
    <row r="123" spans="1:11" ht="14.5" customHeight="1" x14ac:dyDescent="0.15">
      <c r="A123" s="5"/>
      <c r="B123" s="399">
        <v>13181</v>
      </c>
      <c r="C123" s="5"/>
      <c r="D123" s="5"/>
      <c r="E123" s="5"/>
      <c r="F123" s="5"/>
      <c r="G123" s="5"/>
      <c r="H123" s="111">
        <v>2.3E-3</v>
      </c>
      <c r="I123" s="111"/>
      <c r="J123" s="399">
        <v>13181</v>
      </c>
      <c r="K123" s="5"/>
    </row>
    <row r="124" spans="1:11" ht="14.5" customHeight="1" x14ac:dyDescent="0.15">
      <c r="A124" s="5"/>
      <c r="B124" s="399">
        <v>13210</v>
      </c>
      <c r="C124" s="5"/>
      <c r="D124" s="5"/>
      <c r="E124" s="5"/>
      <c r="F124" s="5"/>
      <c r="G124" s="5"/>
      <c r="H124" s="111">
        <v>2.3999999999999998E-3</v>
      </c>
      <c r="I124" s="111"/>
      <c r="J124" s="399">
        <v>13210</v>
      </c>
      <c r="K124" s="5"/>
    </row>
    <row r="125" spans="1:11" ht="14.5" customHeight="1" x14ac:dyDescent="0.15">
      <c r="A125" s="5"/>
      <c r="B125" s="399">
        <v>13241</v>
      </c>
      <c r="C125" s="5"/>
      <c r="D125" s="5"/>
      <c r="E125" s="5"/>
      <c r="F125" s="5"/>
      <c r="G125" s="5"/>
      <c r="H125" s="111">
        <v>2.2000000000000001E-3</v>
      </c>
      <c r="I125" s="111"/>
      <c r="J125" s="399">
        <v>13241</v>
      </c>
      <c r="K125" s="5"/>
    </row>
    <row r="126" spans="1:11" ht="14.5" customHeight="1" x14ac:dyDescent="0.15">
      <c r="A126" s="5"/>
      <c r="B126" s="399">
        <v>13271</v>
      </c>
      <c r="C126" s="5"/>
      <c r="D126" s="5"/>
      <c r="E126" s="5"/>
      <c r="F126" s="5"/>
      <c r="G126" s="5"/>
      <c r="H126" s="111">
        <v>2.2000000000000001E-3</v>
      </c>
      <c r="I126" s="111"/>
      <c r="J126" s="399">
        <v>13271</v>
      </c>
      <c r="K126" s="5"/>
    </row>
    <row r="127" spans="1:11" ht="14.5" customHeight="1" x14ac:dyDescent="0.15">
      <c r="A127" s="5"/>
      <c r="B127" s="399">
        <v>13302</v>
      </c>
      <c r="C127" s="5"/>
      <c r="D127" s="5"/>
      <c r="E127" s="5"/>
      <c r="F127" s="5"/>
      <c r="G127" s="5"/>
      <c r="H127" s="111">
        <v>2.3999999999999998E-3</v>
      </c>
      <c r="I127" s="111"/>
      <c r="J127" s="399">
        <v>13302</v>
      </c>
      <c r="K127" s="5"/>
    </row>
    <row r="128" spans="1:11" ht="14.5" customHeight="1" x14ac:dyDescent="0.15">
      <c r="A128" s="5"/>
      <c r="B128" s="399">
        <v>13332</v>
      </c>
      <c r="C128" s="5"/>
      <c r="D128" s="5"/>
      <c r="E128" s="5"/>
      <c r="F128" s="5"/>
      <c r="G128" s="5"/>
      <c r="H128" s="111">
        <v>2.3E-3</v>
      </c>
      <c r="I128" s="111"/>
      <c r="J128" s="399">
        <v>13332</v>
      </c>
      <c r="K128" s="5"/>
    </row>
    <row r="129" spans="1:11" ht="14.5" customHeight="1" x14ac:dyDescent="0.15">
      <c r="A129" s="5"/>
      <c r="B129" s="399">
        <v>13363</v>
      </c>
      <c r="C129" s="5"/>
      <c r="D129" s="5"/>
      <c r="E129" s="5"/>
      <c r="F129" s="5"/>
      <c r="G129" s="5"/>
      <c r="H129" s="111">
        <v>2.3E-3</v>
      </c>
      <c r="I129" s="111"/>
      <c r="J129" s="399">
        <v>13363</v>
      </c>
      <c r="K129" s="5"/>
    </row>
    <row r="130" spans="1:11" ht="14.5" customHeight="1" x14ac:dyDescent="0.15">
      <c r="A130" s="5"/>
      <c r="B130" s="399">
        <v>13394</v>
      </c>
      <c r="C130" s="5"/>
      <c r="D130" s="5"/>
      <c r="E130" s="5"/>
      <c r="F130" s="5"/>
      <c r="G130" s="5"/>
      <c r="H130" s="111">
        <v>2.0999999999999999E-3</v>
      </c>
      <c r="I130" s="111"/>
      <c r="J130" s="399">
        <v>13394</v>
      </c>
      <c r="K130" s="5"/>
    </row>
    <row r="131" spans="1:11" ht="14.5" customHeight="1" x14ac:dyDescent="0.15">
      <c r="A131" s="5"/>
      <c r="B131" s="399">
        <v>13424</v>
      </c>
      <c r="C131" s="5"/>
      <c r="D131" s="5"/>
      <c r="E131" s="5"/>
      <c r="F131" s="5"/>
      <c r="G131" s="5"/>
      <c r="H131" s="111">
        <v>2.3E-3</v>
      </c>
      <c r="I131" s="111"/>
      <c r="J131" s="399">
        <v>13424</v>
      </c>
      <c r="K131" s="5"/>
    </row>
    <row r="132" spans="1:11" ht="14.5" customHeight="1" x14ac:dyDescent="0.15">
      <c r="A132" s="5"/>
      <c r="B132" s="399">
        <v>13455</v>
      </c>
      <c r="C132" s="5"/>
      <c r="D132" s="5"/>
      <c r="E132" s="5"/>
      <c r="F132" s="5"/>
      <c r="G132" s="5"/>
      <c r="H132" s="111">
        <v>2.2000000000000001E-3</v>
      </c>
      <c r="I132" s="111"/>
      <c r="J132" s="399">
        <v>13455</v>
      </c>
      <c r="K132" s="5"/>
    </row>
    <row r="133" spans="1:11" ht="14.5" customHeight="1" x14ac:dyDescent="0.15">
      <c r="A133" s="5"/>
      <c r="B133" s="399">
        <v>13485</v>
      </c>
      <c r="C133" s="5"/>
      <c r="D133" s="5"/>
      <c r="E133" s="5"/>
      <c r="F133" s="5"/>
      <c r="G133" s="5"/>
      <c r="H133" s="111">
        <v>2.2000000000000001E-3</v>
      </c>
      <c r="I133" s="111"/>
      <c r="J133" s="399">
        <v>13485</v>
      </c>
      <c r="K133" s="5"/>
    </row>
    <row r="134" spans="1:11" ht="14.5" customHeight="1" x14ac:dyDescent="0.15">
      <c r="A134" s="5"/>
      <c r="B134" s="399">
        <v>13516</v>
      </c>
      <c r="C134" s="5"/>
      <c r="D134" s="5"/>
      <c r="E134" s="5"/>
      <c r="F134" s="5"/>
      <c r="G134" s="5"/>
      <c r="H134" s="111">
        <v>2.0999999999999999E-3</v>
      </c>
      <c r="I134" s="111"/>
      <c r="J134" s="399">
        <v>13516</v>
      </c>
      <c r="K134" s="5"/>
    </row>
    <row r="135" spans="1:11" ht="14.5" customHeight="1" x14ac:dyDescent="0.15">
      <c r="A135" s="5"/>
      <c r="B135" s="399">
        <v>13547</v>
      </c>
      <c r="C135" s="5"/>
      <c r="D135" s="5"/>
      <c r="E135" s="5"/>
      <c r="F135" s="5"/>
      <c r="G135" s="5"/>
      <c r="H135" s="111">
        <v>2E-3</v>
      </c>
      <c r="I135" s="111"/>
      <c r="J135" s="399">
        <v>13547</v>
      </c>
      <c r="K135" s="5"/>
    </row>
    <row r="136" spans="1:11" ht="14.5" customHeight="1" x14ac:dyDescent="0.15">
      <c r="A136" s="5"/>
      <c r="B136" s="399">
        <v>13575</v>
      </c>
      <c r="C136" s="5"/>
      <c r="D136" s="5"/>
      <c r="E136" s="5"/>
      <c r="F136" s="5"/>
      <c r="G136" s="5"/>
      <c r="H136" s="111">
        <v>2.2000000000000001E-3</v>
      </c>
      <c r="I136" s="111"/>
      <c r="J136" s="399">
        <v>13575</v>
      </c>
      <c r="K136" s="5"/>
    </row>
    <row r="137" spans="1:11" ht="14.5" customHeight="1" x14ac:dyDescent="0.15">
      <c r="A137" s="5"/>
      <c r="B137" s="399">
        <v>13606</v>
      </c>
      <c r="C137" s="5"/>
      <c r="D137" s="5"/>
      <c r="E137" s="5"/>
      <c r="F137" s="5"/>
      <c r="G137" s="5"/>
      <c r="H137" s="111">
        <v>2.3E-3</v>
      </c>
      <c r="I137" s="111"/>
      <c r="J137" s="399">
        <v>13606</v>
      </c>
      <c r="K137" s="5"/>
    </row>
    <row r="138" spans="1:11" ht="14.5" customHeight="1" x14ac:dyDescent="0.15">
      <c r="A138" s="5"/>
      <c r="B138" s="399">
        <v>13636</v>
      </c>
      <c r="C138" s="5"/>
      <c r="D138" s="5"/>
      <c r="E138" s="5"/>
      <c r="F138" s="5"/>
      <c r="G138" s="5"/>
      <c r="H138" s="111">
        <v>2.2000000000000001E-3</v>
      </c>
      <c r="I138" s="111"/>
      <c r="J138" s="399">
        <v>13636</v>
      </c>
      <c r="K138" s="5"/>
    </row>
    <row r="139" spans="1:11" ht="14.5" customHeight="1" x14ac:dyDescent="0.15">
      <c r="A139" s="5"/>
      <c r="B139" s="399">
        <v>13667</v>
      </c>
      <c r="C139" s="5"/>
      <c r="D139" s="5"/>
      <c r="E139" s="5"/>
      <c r="F139" s="5"/>
      <c r="G139" s="5"/>
      <c r="H139" s="111">
        <v>2.5000000000000001E-3</v>
      </c>
      <c r="I139" s="111"/>
      <c r="J139" s="399">
        <v>13667</v>
      </c>
      <c r="K139" s="5"/>
    </row>
    <row r="140" spans="1:11" ht="14.5" customHeight="1" x14ac:dyDescent="0.15">
      <c r="A140" s="5"/>
      <c r="B140" s="399">
        <v>13697</v>
      </c>
      <c r="C140" s="5"/>
      <c r="D140" s="5"/>
      <c r="E140" s="5"/>
      <c r="F140" s="5"/>
      <c r="G140" s="5"/>
      <c r="H140" s="111">
        <v>2.3999999999999998E-3</v>
      </c>
      <c r="I140" s="111"/>
      <c r="J140" s="399">
        <v>13697</v>
      </c>
      <c r="K140" s="5"/>
    </row>
    <row r="141" spans="1:11" ht="14.5" customHeight="1" x14ac:dyDescent="0.15">
      <c r="A141" s="5"/>
      <c r="B141" s="399">
        <v>13728</v>
      </c>
      <c r="C141" s="5"/>
      <c r="D141" s="5"/>
      <c r="E141" s="5"/>
      <c r="F141" s="5"/>
      <c r="G141" s="5"/>
      <c r="H141" s="111">
        <v>2.3E-3</v>
      </c>
      <c r="I141" s="111"/>
      <c r="J141" s="399">
        <v>13728</v>
      </c>
      <c r="K141" s="5"/>
    </row>
    <row r="142" spans="1:11" ht="14.5" customHeight="1" x14ac:dyDescent="0.15">
      <c r="A142" s="5"/>
      <c r="B142" s="399">
        <v>13759</v>
      </c>
      <c r="C142" s="5"/>
      <c r="D142" s="5"/>
      <c r="E142" s="5"/>
      <c r="F142" s="5"/>
      <c r="G142" s="5"/>
      <c r="H142" s="111">
        <v>2.3E-3</v>
      </c>
      <c r="I142" s="111"/>
      <c r="J142" s="399">
        <v>13759</v>
      </c>
      <c r="K142" s="5"/>
    </row>
    <row r="143" spans="1:11" ht="14.5" customHeight="1" x14ac:dyDescent="0.15">
      <c r="A143" s="5"/>
      <c r="B143" s="399">
        <v>13789</v>
      </c>
      <c r="C143" s="5"/>
      <c r="D143" s="5"/>
      <c r="E143" s="5"/>
      <c r="F143" s="5"/>
      <c r="G143" s="5"/>
      <c r="H143" s="111">
        <v>2.3E-3</v>
      </c>
      <c r="I143" s="111"/>
      <c r="J143" s="399">
        <v>13789</v>
      </c>
      <c r="K143" s="5"/>
    </row>
    <row r="144" spans="1:11" ht="14.5" customHeight="1" x14ac:dyDescent="0.15">
      <c r="A144" s="5"/>
      <c r="B144" s="399">
        <v>13820</v>
      </c>
      <c r="C144" s="5"/>
      <c r="D144" s="5"/>
      <c r="E144" s="5"/>
      <c r="F144" s="5"/>
      <c r="G144" s="5"/>
      <c r="H144" s="111">
        <v>2.3999999999999998E-3</v>
      </c>
      <c r="I144" s="111"/>
      <c r="J144" s="399">
        <v>13820</v>
      </c>
      <c r="K144" s="5"/>
    </row>
    <row r="145" spans="1:11" ht="14.5" customHeight="1" x14ac:dyDescent="0.15">
      <c r="A145" s="5"/>
      <c r="B145" s="399">
        <v>13850</v>
      </c>
      <c r="C145" s="5"/>
      <c r="D145" s="5"/>
      <c r="E145" s="5"/>
      <c r="F145" s="5"/>
      <c r="G145" s="5"/>
      <c r="H145" s="111">
        <v>2.3E-3</v>
      </c>
      <c r="I145" s="111"/>
      <c r="J145" s="399">
        <v>13850</v>
      </c>
      <c r="K145" s="5"/>
    </row>
    <row r="146" spans="1:11" ht="14.5" customHeight="1" x14ac:dyDescent="0.15">
      <c r="A146" s="5"/>
      <c r="B146" s="399">
        <v>13881</v>
      </c>
      <c r="C146" s="5"/>
      <c r="D146" s="5"/>
      <c r="E146" s="5"/>
      <c r="F146" s="5"/>
      <c r="G146" s="5"/>
      <c r="H146" s="111">
        <v>2.3E-3</v>
      </c>
      <c r="I146" s="111"/>
      <c r="J146" s="399">
        <v>13881</v>
      </c>
      <c r="K146" s="5"/>
    </row>
    <row r="147" spans="1:11" ht="14.5" customHeight="1" x14ac:dyDescent="0.15">
      <c r="A147" s="5"/>
      <c r="B147" s="399">
        <v>13912</v>
      </c>
      <c r="C147" s="5"/>
      <c r="D147" s="5"/>
      <c r="E147" s="5"/>
      <c r="F147" s="5"/>
      <c r="G147" s="5"/>
      <c r="H147" s="111">
        <v>2.0999999999999999E-3</v>
      </c>
      <c r="I147" s="111"/>
      <c r="J147" s="399">
        <v>13912</v>
      </c>
      <c r="K147" s="5"/>
    </row>
    <row r="148" spans="1:11" ht="14.5" customHeight="1" x14ac:dyDescent="0.15">
      <c r="A148" s="5"/>
      <c r="B148" s="399">
        <v>13940</v>
      </c>
      <c r="C148" s="5"/>
      <c r="D148" s="5"/>
      <c r="E148" s="5"/>
      <c r="F148" s="5"/>
      <c r="G148" s="5"/>
      <c r="H148" s="111">
        <v>2.3E-3</v>
      </c>
      <c r="I148" s="111"/>
      <c r="J148" s="399">
        <v>13940</v>
      </c>
      <c r="K148" s="5"/>
    </row>
    <row r="149" spans="1:11" ht="14.5" customHeight="1" x14ac:dyDescent="0.15">
      <c r="A149" s="5"/>
      <c r="B149" s="399">
        <v>13971</v>
      </c>
      <c r="C149" s="5"/>
      <c r="D149" s="5"/>
      <c r="E149" s="5"/>
      <c r="F149" s="5"/>
      <c r="G149" s="5"/>
      <c r="H149" s="111">
        <v>2.2000000000000001E-3</v>
      </c>
      <c r="I149" s="111"/>
      <c r="J149" s="399">
        <v>13971</v>
      </c>
      <c r="K149" s="5"/>
    </row>
    <row r="150" spans="1:11" ht="14.5" customHeight="1" x14ac:dyDescent="0.15">
      <c r="A150" s="5"/>
      <c r="B150" s="399">
        <v>14001</v>
      </c>
      <c r="C150" s="5"/>
      <c r="D150" s="5"/>
      <c r="E150" s="5"/>
      <c r="F150" s="5"/>
      <c r="G150" s="5"/>
      <c r="H150" s="111">
        <v>2.2000000000000001E-3</v>
      </c>
      <c r="I150" s="111"/>
      <c r="J150" s="399">
        <v>14001</v>
      </c>
      <c r="K150" s="5"/>
    </row>
    <row r="151" spans="1:11" ht="14.5" customHeight="1" x14ac:dyDescent="0.15">
      <c r="A151" s="5"/>
      <c r="B151" s="399">
        <v>14032</v>
      </c>
      <c r="C151" s="5"/>
      <c r="D151" s="5"/>
      <c r="E151" s="5"/>
      <c r="F151" s="5"/>
      <c r="G151" s="5"/>
      <c r="H151" s="111">
        <v>2.0999999999999999E-3</v>
      </c>
      <c r="I151" s="111"/>
      <c r="J151" s="399">
        <v>14032</v>
      </c>
      <c r="K151" s="5"/>
    </row>
    <row r="152" spans="1:11" ht="14.5" customHeight="1" x14ac:dyDescent="0.15">
      <c r="A152" s="5"/>
      <c r="B152" s="399">
        <v>14062</v>
      </c>
      <c r="C152" s="5"/>
      <c r="D152" s="5"/>
      <c r="E152" s="5"/>
      <c r="F152" s="5"/>
      <c r="G152" s="5"/>
      <c r="H152" s="111">
        <v>2.0999999999999999E-3</v>
      </c>
      <c r="I152" s="111"/>
      <c r="J152" s="399">
        <v>14062</v>
      </c>
      <c r="K152" s="5"/>
    </row>
    <row r="153" spans="1:11" ht="14.5" customHeight="1" x14ac:dyDescent="0.15">
      <c r="A153" s="5"/>
      <c r="B153" s="399">
        <v>14093</v>
      </c>
      <c r="C153" s="5"/>
      <c r="D153" s="5"/>
      <c r="E153" s="5"/>
      <c r="F153" s="5"/>
      <c r="G153" s="5"/>
      <c r="H153" s="111">
        <v>2.2000000000000001E-3</v>
      </c>
      <c r="I153" s="111"/>
      <c r="J153" s="399">
        <v>14093</v>
      </c>
      <c r="K153" s="5"/>
    </row>
    <row r="154" spans="1:11" ht="14.5" customHeight="1" x14ac:dyDescent="0.15">
      <c r="A154" s="5"/>
      <c r="B154" s="399">
        <v>14124</v>
      </c>
      <c r="C154" s="5"/>
      <c r="D154" s="5"/>
      <c r="E154" s="5"/>
      <c r="F154" s="5"/>
      <c r="G154" s="5"/>
      <c r="H154" s="111">
        <v>2.0999999999999999E-3</v>
      </c>
      <c r="I154" s="111"/>
      <c r="J154" s="399">
        <v>14124</v>
      </c>
      <c r="K154" s="5"/>
    </row>
    <row r="155" spans="1:11" ht="14.5" customHeight="1" x14ac:dyDescent="0.15">
      <c r="A155" s="5"/>
      <c r="B155" s="399">
        <v>14154</v>
      </c>
      <c r="C155" s="5"/>
      <c r="D155" s="5"/>
      <c r="E155" s="5"/>
      <c r="F155" s="5"/>
      <c r="G155" s="5"/>
      <c r="H155" s="111">
        <v>2.2000000000000001E-3</v>
      </c>
      <c r="I155" s="111"/>
      <c r="J155" s="399">
        <v>14154</v>
      </c>
      <c r="K155" s="5"/>
    </row>
    <row r="156" spans="1:11" ht="14.5" customHeight="1" x14ac:dyDescent="0.15">
      <c r="A156" s="5"/>
      <c r="B156" s="399">
        <v>14185</v>
      </c>
      <c r="C156" s="5"/>
      <c r="D156" s="5"/>
      <c r="E156" s="5"/>
      <c r="F156" s="5"/>
      <c r="G156" s="5"/>
      <c r="H156" s="111">
        <v>2.0999999999999999E-3</v>
      </c>
      <c r="I156" s="111"/>
      <c r="J156" s="399">
        <v>14185</v>
      </c>
      <c r="K156" s="5"/>
    </row>
    <row r="157" spans="1:11" ht="14.5" customHeight="1" x14ac:dyDescent="0.15">
      <c r="A157" s="5"/>
      <c r="B157" s="399">
        <v>14215</v>
      </c>
      <c r="C157" s="5"/>
      <c r="D157" s="5"/>
      <c r="E157" s="5"/>
      <c r="F157" s="5"/>
      <c r="G157" s="5"/>
      <c r="H157" s="111">
        <v>2.2000000000000001E-3</v>
      </c>
      <c r="I157" s="111"/>
      <c r="J157" s="399">
        <v>14215</v>
      </c>
      <c r="K157" s="5"/>
    </row>
    <row r="158" spans="1:11" ht="14.5" customHeight="1" x14ac:dyDescent="0.15">
      <c r="A158" s="5"/>
      <c r="B158" s="399">
        <v>14246</v>
      </c>
      <c r="C158" s="5"/>
      <c r="D158" s="5"/>
      <c r="E158" s="5"/>
      <c r="F158" s="5"/>
      <c r="G158" s="5"/>
      <c r="H158" s="111">
        <v>2.0999999999999999E-3</v>
      </c>
      <c r="I158" s="111"/>
      <c r="J158" s="399">
        <v>14246</v>
      </c>
      <c r="K158" s="5"/>
    </row>
    <row r="159" spans="1:11" ht="14.5" customHeight="1" x14ac:dyDescent="0.15">
      <c r="A159" s="5"/>
      <c r="B159" s="399">
        <v>14277</v>
      </c>
      <c r="C159" s="5"/>
      <c r="D159" s="5"/>
      <c r="E159" s="5"/>
      <c r="F159" s="5"/>
      <c r="G159" s="5"/>
      <c r="H159" s="111">
        <v>1.9E-3</v>
      </c>
      <c r="I159" s="111"/>
      <c r="J159" s="399">
        <v>14277</v>
      </c>
      <c r="K159" s="5"/>
    </row>
    <row r="160" spans="1:11" ht="14.5" customHeight="1" x14ac:dyDescent="0.15">
      <c r="A160" s="5"/>
      <c r="B160" s="399">
        <v>14305</v>
      </c>
      <c r="C160" s="5"/>
      <c r="D160" s="5"/>
      <c r="E160" s="5"/>
      <c r="F160" s="5"/>
      <c r="G160" s="5"/>
      <c r="H160" s="111">
        <v>2.0999999999999999E-3</v>
      </c>
      <c r="I160" s="111"/>
      <c r="J160" s="399">
        <v>14305</v>
      </c>
      <c r="K160" s="5"/>
    </row>
    <row r="161" spans="1:11" ht="14.5" customHeight="1" x14ac:dyDescent="0.15">
      <c r="A161" s="5"/>
      <c r="B161" s="399">
        <v>14336</v>
      </c>
      <c r="C161" s="5"/>
      <c r="D161" s="5"/>
      <c r="E161" s="5"/>
      <c r="F161" s="5"/>
      <c r="G161" s="5"/>
      <c r="H161" s="111">
        <v>1.9E-3</v>
      </c>
      <c r="I161" s="111"/>
      <c r="J161" s="399">
        <v>14336</v>
      </c>
      <c r="K161" s="5"/>
    </row>
    <row r="162" spans="1:11" ht="14.5" customHeight="1" x14ac:dyDescent="0.15">
      <c r="A162" s="5"/>
      <c r="B162" s="399">
        <v>14366</v>
      </c>
      <c r="C162" s="5"/>
      <c r="D162" s="5"/>
      <c r="E162" s="5"/>
      <c r="F162" s="5"/>
      <c r="G162" s="5"/>
      <c r="H162" s="111">
        <v>2E-3</v>
      </c>
      <c r="I162" s="111"/>
      <c r="J162" s="399">
        <v>14366</v>
      </c>
      <c r="K162" s="5"/>
    </row>
    <row r="163" spans="1:11" ht="14.5" customHeight="1" x14ac:dyDescent="0.15">
      <c r="A163" s="5"/>
      <c r="B163" s="399">
        <v>14397</v>
      </c>
      <c r="C163" s="5"/>
      <c r="D163" s="5"/>
      <c r="E163" s="5"/>
      <c r="F163" s="5"/>
      <c r="G163" s="5"/>
      <c r="H163" s="111">
        <v>1.8E-3</v>
      </c>
      <c r="I163" s="111"/>
      <c r="J163" s="399">
        <v>14397</v>
      </c>
      <c r="K163" s="5"/>
    </row>
    <row r="164" spans="1:11" ht="14.5" customHeight="1" x14ac:dyDescent="0.15">
      <c r="A164" s="5"/>
      <c r="B164" s="399">
        <v>14427</v>
      </c>
      <c r="C164" s="5"/>
      <c r="D164" s="5"/>
      <c r="E164" s="5"/>
      <c r="F164" s="5"/>
      <c r="G164" s="5"/>
      <c r="H164" s="111">
        <v>1.9E-3</v>
      </c>
      <c r="I164" s="111"/>
      <c r="J164" s="399">
        <v>14427</v>
      </c>
      <c r="K164" s="5"/>
    </row>
    <row r="165" spans="1:11" ht="14.5" customHeight="1" x14ac:dyDescent="0.15">
      <c r="A165" s="5"/>
      <c r="B165" s="399">
        <v>14458</v>
      </c>
      <c r="C165" s="5"/>
      <c r="D165" s="5"/>
      <c r="E165" s="5"/>
      <c r="F165" s="5"/>
      <c r="G165" s="5"/>
      <c r="H165" s="111">
        <v>1.8E-3</v>
      </c>
      <c r="I165" s="111"/>
      <c r="J165" s="399">
        <v>14458</v>
      </c>
      <c r="K165" s="5"/>
    </row>
    <row r="166" spans="1:11" ht="14.5" customHeight="1" x14ac:dyDescent="0.15">
      <c r="A166" s="5"/>
      <c r="B166" s="399">
        <v>14489</v>
      </c>
      <c r="C166" s="5"/>
      <c r="D166" s="5"/>
      <c r="E166" s="5"/>
      <c r="F166" s="5"/>
      <c r="G166" s="5"/>
      <c r="H166" s="111">
        <v>1.9E-3</v>
      </c>
      <c r="I166" s="111"/>
      <c r="J166" s="399">
        <v>14489</v>
      </c>
      <c r="K166" s="5"/>
    </row>
    <row r="167" spans="1:11" ht="14.5" customHeight="1" x14ac:dyDescent="0.15">
      <c r="A167" s="5"/>
      <c r="B167" s="399">
        <v>14519</v>
      </c>
      <c r="C167" s="5"/>
      <c r="D167" s="5"/>
      <c r="E167" s="5"/>
      <c r="F167" s="5"/>
      <c r="G167" s="5"/>
      <c r="H167" s="111">
        <v>2.3E-3</v>
      </c>
      <c r="I167" s="111"/>
      <c r="J167" s="399">
        <v>14519</v>
      </c>
      <c r="K167" s="5"/>
    </row>
    <row r="168" spans="1:11" ht="14.5" customHeight="1" x14ac:dyDescent="0.15">
      <c r="A168" s="5"/>
      <c r="B168" s="399">
        <v>14550</v>
      </c>
      <c r="C168" s="5"/>
      <c r="D168" s="5"/>
      <c r="E168" s="5"/>
      <c r="F168" s="5"/>
      <c r="G168" s="5"/>
      <c r="H168" s="111">
        <v>2E-3</v>
      </c>
      <c r="I168" s="111"/>
      <c r="J168" s="399">
        <v>14550</v>
      </c>
      <c r="K168" s="5"/>
    </row>
    <row r="169" spans="1:11" ht="14.5" customHeight="1" x14ac:dyDescent="0.15">
      <c r="A169" s="5"/>
      <c r="B169" s="399">
        <v>14580</v>
      </c>
      <c r="C169" s="5"/>
      <c r="D169" s="5"/>
      <c r="E169" s="5"/>
      <c r="F169" s="5"/>
      <c r="G169" s="5"/>
      <c r="H169" s="111">
        <v>1.9E-3</v>
      </c>
      <c r="I169" s="111"/>
      <c r="J169" s="399">
        <v>14580</v>
      </c>
      <c r="K169" s="5"/>
    </row>
    <row r="170" spans="1:11" ht="14.5" customHeight="1" x14ac:dyDescent="0.15">
      <c r="A170" s="5"/>
      <c r="B170" s="399">
        <v>14611</v>
      </c>
      <c r="C170" s="5"/>
      <c r="D170" s="5"/>
      <c r="E170" s="5"/>
      <c r="F170" s="5"/>
      <c r="G170" s="5"/>
      <c r="H170" s="111">
        <v>2E-3</v>
      </c>
      <c r="I170" s="111"/>
      <c r="J170" s="399">
        <v>14611</v>
      </c>
      <c r="K170" s="5"/>
    </row>
    <row r="171" spans="1:11" ht="14.5" customHeight="1" x14ac:dyDescent="0.15">
      <c r="A171" s="5"/>
      <c r="B171" s="399">
        <v>14642</v>
      </c>
      <c r="C171" s="5"/>
      <c r="D171" s="5"/>
      <c r="E171" s="5"/>
      <c r="F171" s="5"/>
      <c r="G171" s="5"/>
      <c r="H171" s="111">
        <v>1.8E-3</v>
      </c>
      <c r="I171" s="111"/>
      <c r="J171" s="399">
        <v>14642</v>
      </c>
      <c r="K171" s="5"/>
    </row>
    <row r="172" spans="1:11" ht="14.5" customHeight="1" x14ac:dyDescent="0.15">
      <c r="A172" s="5"/>
      <c r="B172" s="399">
        <v>14671</v>
      </c>
      <c r="C172" s="5"/>
      <c r="D172" s="5"/>
      <c r="E172" s="5"/>
      <c r="F172" s="5"/>
      <c r="G172" s="5"/>
      <c r="H172" s="111">
        <v>1.9E-3</v>
      </c>
      <c r="I172" s="111"/>
      <c r="J172" s="399">
        <v>14671</v>
      </c>
      <c r="K172" s="5"/>
    </row>
    <row r="173" spans="1:11" ht="14.5" customHeight="1" x14ac:dyDescent="0.15">
      <c r="A173" s="5"/>
      <c r="B173" s="399">
        <v>14702</v>
      </c>
      <c r="C173" s="5"/>
      <c r="D173" s="5"/>
      <c r="E173" s="5"/>
      <c r="F173" s="5"/>
      <c r="G173" s="5"/>
      <c r="H173" s="111">
        <v>1.8E-3</v>
      </c>
      <c r="I173" s="111"/>
      <c r="J173" s="399">
        <v>14702</v>
      </c>
      <c r="K173" s="5"/>
    </row>
    <row r="174" spans="1:11" ht="14.5" customHeight="1" x14ac:dyDescent="0.15">
      <c r="A174" s="5"/>
      <c r="B174" s="399">
        <v>14732</v>
      </c>
      <c r="C174" s="5"/>
      <c r="D174" s="5"/>
      <c r="E174" s="5"/>
      <c r="F174" s="5"/>
      <c r="G174" s="5"/>
      <c r="H174" s="111">
        <v>1.9E-3</v>
      </c>
      <c r="I174" s="111"/>
      <c r="J174" s="399">
        <v>14732</v>
      </c>
      <c r="K174" s="5"/>
    </row>
    <row r="175" spans="1:11" ht="14.5" customHeight="1" x14ac:dyDescent="0.15">
      <c r="A175" s="5"/>
      <c r="B175" s="399">
        <v>14763</v>
      </c>
      <c r="C175" s="5"/>
      <c r="D175" s="5"/>
      <c r="E175" s="5"/>
      <c r="F175" s="5"/>
      <c r="G175" s="5"/>
      <c r="H175" s="111">
        <v>1.9E-3</v>
      </c>
      <c r="I175" s="111"/>
      <c r="J175" s="399">
        <v>14763</v>
      </c>
      <c r="K175" s="5"/>
    </row>
    <row r="176" spans="1:11" ht="14.5" customHeight="1" x14ac:dyDescent="0.15">
      <c r="A176" s="5"/>
      <c r="B176" s="399">
        <v>14793</v>
      </c>
      <c r="C176" s="5"/>
      <c r="D176" s="5"/>
      <c r="E176" s="5"/>
      <c r="F176" s="5"/>
      <c r="G176" s="5"/>
      <c r="H176" s="111">
        <v>2E-3</v>
      </c>
      <c r="I176" s="111"/>
      <c r="J176" s="399">
        <v>14793</v>
      </c>
      <c r="K176" s="5"/>
    </row>
    <row r="177" spans="1:11" ht="14.5" customHeight="1" x14ac:dyDescent="0.15">
      <c r="A177" s="5"/>
      <c r="B177" s="399">
        <v>14824</v>
      </c>
      <c r="C177" s="5"/>
      <c r="D177" s="5"/>
      <c r="E177" s="5"/>
      <c r="F177" s="5"/>
      <c r="G177" s="5"/>
      <c r="H177" s="111">
        <v>1.9E-3</v>
      </c>
      <c r="I177" s="111"/>
      <c r="J177" s="399">
        <v>14824</v>
      </c>
      <c r="K177" s="5"/>
    </row>
    <row r="178" spans="1:11" ht="14.5" customHeight="1" x14ac:dyDescent="0.15">
      <c r="A178" s="5"/>
      <c r="B178" s="399">
        <v>14855</v>
      </c>
      <c r="C178" s="5"/>
      <c r="D178" s="5"/>
      <c r="E178" s="5"/>
      <c r="F178" s="5"/>
      <c r="G178" s="5"/>
      <c r="H178" s="111">
        <v>1.8E-3</v>
      </c>
      <c r="I178" s="111"/>
      <c r="J178" s="399">
        <v>14855</v>
      </c>
      <c r="K178" s="5"/>
    </row>
    <row r="179" spans="1:11" ht="14.5" customHeight="1" x14ac:dyDescent="0.15">
      <c r="A179" s="5"/>
      <c r="B179" s="399">
        <v>14885</v>
      </c>
      <c r="C179" s="5"/>
      <c r="D179" s="5"/>
      <c r="E179" s="5"/>
      <c r="F179" s="5"/>
      <c r="G179" s="5"/>
      <c r="H179" s="111">
        <v>1.8E-3</v>
      </c>
      <c r="I179" s="111"/>
      <c r="J179" s="399">
        <v>14885</v>
      </c>
      <c r="K179" s="5"/>
    </row>
    <row r="180" spans="1:11" ht="14.5" customHeight="1" x14ac:dyDescent="0.15">
      <c r="A180" s="5"/>
      <c r="B180" s="399">
        <v>14916</v>
      </c>
      <c r="C180" s="5"/>
      <c r="D180" s="5"/>
      <c r="E180" s="5"/>
      <c r="F180" s="5"/>
      <c r="G180" s="5"/>
      <c r="H180" s="111">
        <v>1.8E-3</v>
      </c>
      <c r="I180" s="111"/>
      <c r="J180" s="399">
        <v>14916</v>
      </c>
      <c r="K180" s="5"/>
    </row>
    <row r="181" spans="1:11" ht="14.5" customHeight="1" x14ac:dyDescent="0.15">
      <c r="A181" s="5"/>
      <c r="B181" s="399">
        <v>14946</v>
      </c>
      <c r="C181" s="5"/>
      <c r="D181" s="5"/>
      <c r="E181" s="5"/>
      <c r="F181" s="5"/>
      <c r="G181" s="5"/>
      <c r="H181" s="111">
        <v>1.6999999999999999E-3</v>
      </c>
      <c r="I181" s="111"/>
      <c r="J181" s="399">
        <v>14946</v>
      </c>
      <c r="K181" s="5"/>
    </row>
    <row r="182" spans="1:11" ht="14.5" customHeight="1" x14ac:dyDescent="0.15">
      <c r="A182" s="5"/>
      <c r="B182" s="399">
        <v>14977</v>
      </c>
      <c r="C182" s="5"/>
      <c r="D182" s="5"/>
      <c r="E182" s="5"/>
      <c r="F182" s="5"/>
      <c r="G182" s="5"/>
      <c r="H182" s="111">
        <v>1.6000000000000001E-3</v>
      </c>
      <c r="I182" s="111"/>
      <c r="J182" s="399">
        <v>14977</v>
      </c>
      <c r="K182" s="5"/>
    </row>
    <row r="183" spans="1:11" ht="14.5" customHeight="1" x14ac:dyDescent="0.15">
      <c r="A183" s="5"/>
      <c r="B183" s="399">
        <v>15008</v>
      </c>
      <c r="C183" s="5"/>
      <c r="D183" s="5"/>
      <c r="E183" s="5"/>
      <c r="F183" s="5"/>
      <c r="G183" s="5"/>
      <c r="H183" s="111">
        <v>1.6000000000000001E-3</v>
      </c>
      <c r="I183" s="111"/>
      <c r="J183" s="399">
        <v>15008</v>
      </c>
      <c r="K183" s="5"/>
    </row>
    <row r="184" spans="1:11" ht="14.5" customHeight="1" x14ac:dyDescent="0.15">
      <c r="A184" s="5"/>
      <c r="B184" s="399">
        <v>15036</v>
      </c>
      <c r="C184" s="5"/>
      <c r="D184" s="5"/>
      <c r="E184" s="5"/>
      <c r="F184" s="5"/>
      <c r="G184" s="5"/>
      <c r="H184" s="111">
        <v>1.8E-3</v>
      </c>
      <c r="I184" s="111"/>
      <c r="J184" s="399">
        <v>15036</v>
      </c>
      <c r="K184" s="5"/>
    </row>
    <row r="185" spans="1:11" ht="14.5" customHeight="1" x14ac:dyDescent="0.15">
      <c r="A185" s="5"/>
      <c r="B185" s="399">
        <v>15067</v>
      </c>
      <c r="C185" s="5"/>
      <c r="D185" s="5"/>
      <c r="E185" s="5"/>
      <c r="F185" s="5"/>
      <c r="G185" s="5"/>
      <c r="H185" s="111">
        <v>1.6999999999999999E-3</v>
      </c>
      <c r="I185" s="111"/>
      <c r="J185" s="399">
        <v>15067</v>
      </c>
      <c r="K185" s="5"/>
    </row>
    <row r="186" spans="1:11" ht="14.5" customHeight="1" x14ac:dyDescent="0.15">
      <c r="A186" s="5"/>
      <c r="B186" s="399">
        <v>15097</v>
      </c>
      <c r="C186" s="5"/>
      <c r="D186" s="5"/>
      <c r="E186" s="5"/>
      <c r="F186" s="5"/>
      <c r="G186" s="5"/>
      <c r="H186" s="111">
        <v>1.6999999999999999E-3</v>
      </c>
      <c r="I186" s="111"/>
      <c r="J186" s="399">
        <v>15097</v>
      </c>
      <c r="K186" s="5"/>
    </row>
    <row r="187" spans="1:11" ht="14.5" customHeight="1" x14ac:dyDescent="0.15">
      <c r="A187" s="5"/>
      <c r="B187" s="399">
        <v>15128</v>
      </c>
      <c r="C187" s="5"/>
      <c r="D187" s="5"/>
      <c r="E187" s="5"/>
      <c r="F187" s="5"/>
      <c r="G187" s="5"/>
      <c r="H187" s="111">
        <v>1.6000000000000001E-3</v>
      </c>
      <c r="I187" s="111"/>
      <c r="J187" s="399">
        <v>15128</v>
      </c>
      <c r="K187" s="5"/>
    </row>
    <row r="188" spans="1:11" ht="14.5" customHeight="1" x14ac:dyDescent="0.15">
      <c r="A188" s="5"/>
      <c r="B188" s="399">
        <v>15158</v>
      </c>
      <c r="C188" s="5"/>
      <c r="D188" s="5"/>
      <c r="E188" s="5"/>
      <c r="F188" s="5"/>
      <c r="G188" s="5"/>
      <c r="H188" s="111">
        <v>1.6000000000000001E-3</v>
      </c>
      <c r="I188" s="111"/>
      <c r="J188" s="399">
        <v>15158</v>
      </c>
      <c r="K188" s="5"/>
    </row>
    <row r="189" spans="1:11" ht="14.5" customHeight="1" x14ac:dyDescent="0.15">
      <c r="A189" s="5"/>
      <c r="B189" s="399">
        <v>15189</v>
      </c>
      <c r="C189" s="5"/>
      <c r="D189" s="5"/>
      <c r="E189" s="5"/>
      <c r="F189" s="5"/>
      <c r="G189" s="5"/>
      <c r="H189" s="111">
        <v>1.6000000000000001E-3</v>
      </c>
      <c r="I189" s="111"/>
      <c r="J189" s="399">
        <v>15189</v>
      </c>
      <c r="K189" s="5"/>
    </row>
    <row r="190" spans="1:11" ht="14.5" customHeight="1" x14ac:dyDescent="0.15">
      <c r="A190" s="5"/>
      <c r="B190" s="399">
        <v>15220</v>
      </c>
      <c r="C190" s="5"/>
      <c r="D190" s="5"/>
      <c r="E190" s="5"/>
      <c r="F190" s="5"/>
      <c r="G190" s="5"/>
      <c r="H190" s="111">
        <v>1.6000000000000001E-3</v>
      </c>
      <c r="I190" s="111"/>
      <c r="J190" s="399">
        <v>15220</v>
      </c>
      <c r="K190" s="5"/>
    </row>
    <row r="191" spans="1:11" ht="14.5" customHeight="1" x14ac:dyDescent="0.15">
      <c r="A191" s="5"/>
      <c r="B191" s="399">
        <v>15250</v>
      </c>
      <c r="C191" s="5"/>
      <c r="D191" s="5"/>
      <c r="E191" s="5"/>
      <c r="F191" s="5"/>
      <c r="G191" s="5"/>
      <c r="H191" s="111">
        <v>1.6000000000000001E-3</v>
      </c>
      <c r="I191" s="111"/>
      <c r="J191" s="399">
        <v>15250</v>
      </c>
      <c r="K191" s="5"/>
    </row>
    <row r="192" spans="1:11" ht="14.5" customHeight="1" x14ac:dyDescent="0.15">
      <c r="A192" s="5"/>
      <c r="B192" s="399">
        <v>15281</v>
      </c>
      <c r="C192" s="5"/>
      <c r="D192" s="5"/>
      <c r="E192" s="5"/>
      <c r="F192" s="5"/>
      <c r="G192" s="5"/>
      <c r="H192" s="111">
        <v>1.4E-3</v>
      </c>
      <c r="I192" s="111"/>
      <c r="J192" s="399">
        <v>15281</v>
      </c>
      <c r="K192" s="5"/>
    </row>
    <row r="193" spans="1:11" ht="14.5" customHeight="1" x14ac:dyDescent="0.15">
      <c r="A193" s="5"/>
      <c r="B193" s="399">
        <v>15311</v>
      </c>
      <c r="C193" s="5"/>
      <c r="D193" s="5"/>
      <c r="E193" s="5"/>
      <c r="F193" s="5"/>
      <c r="G193" s="5"/>
      <c r="H193" s="111">
        <v>1.6000000000000001E-3</v>
      </c>
      <c r="I193" s="111"/>
      <c r="J193" s="399">
        <v>15311</v>
      </c>
      <c r="K193" s="5"/>
    </row>
    <row r="194" spans="1:11" ht="14.5" customHeight="1" x14ac:dyDescent="0.15">
      <c r="A194" s="5"/>
      <c r="B194" s="399">
        <v>15342</v>
      </c>
      <c r="C194" s="5"/>
      <c r="D194" s="5"/>
      <c r="E194" s="5"/>
      <c r="F194" s="5"/>
      <c r="G194" s="5"/>
      <c r="H194" s="111">
        <v>2.0999999999999999E-3</v>
      </c>
      <c r="I194" s="111"/>
      <c r="J194" s="399">
        <v>15342</v>
      </c>
      <c r="K194" s="5"/>
    </row>
    <row r="195" spans="1:11" ht="14.5" customHeight="1" x14ac:dyDescent="0.15">
      <c r="A195" s="5"/>
      <c r="B195" s="399">
        <v>15373</v>
      </c>
      <c r="C195" s="5"/>
      <c r="D195" s="5"/>
      <c r="E195" s="5"/>
      <c r="F195" s="5"/>
      <c r="G195" s="5"/>
      <c r="H195" s="111">
        <v>1.9E-3</v>
      </c>
      <c r="I195" s="111"/>
      <c r="J195" s="399">
        <v>15373</v>
      </c>
      <c r="K195" s="5"/>
    </row>
    <row r="196" spans="1:11" ht="14.5" customHeight="1" x14ac:dyDescent="0.15">
      <c r="A196" s="5"/>
      <c r="B196" s="399">
        <v>15401</v>
      </c>
      <c r="C196" s="5"/>
      <c r="D196" s="5"/>
      <c r="E196" s="5"/>
      <c r="F196" s="5"/>
      <c r="G196" s="5"/>
      <c r="H196" s="111">
        <v>2.0999999999999999E-3</v>
      </c>
      <c r="I196" s="111"/>
      <c r="J196" s="399">
        <v>15401</v>
      </c>
      <c r="K196" s="5"/>
    </row>
    <row r="197" spans="1:11" ht="14.5" customHeight="1" x14ac:dyDescent="0.15">
      <c r="A197" s="5"/>
      <c r="B197" s="399">
        <v>15432</v>
      </c>
      <c r="C197" s="5"/>
      <c r="D197" s="5"/>
      <c r="E197" s="5"/>
      <c r="F197" s="5"/>
      <c r="G197" s="5"/>
      <c r="H197" s="111">
        <v>2E-3</v>
      </c>
      <c r="I197" s="111"/>
      <c r="J197" s="399">
        <v>15432</v>
      </c>
      <c r="K197" s="5"/>
    </row>
    <row r="198" spans="1:11" ht="14.5" customHeight="1" x14ac:dyDescent="0.15">
      <c r="A198" s="5"/>
      <c r="B198" s="399">
        <v>15462</v>
      </c>
      <c r="C198" s="5"/>
      <c r="D198" s="5"/>
      <c r="E198" s="5"/>
      <c r="F198" s="5"/>
      <c r="G198" s="5"/>
      <c r="H198" s="111">
        <v>1.9E-3</v>
      </c>
      <c r="I198" s="111"/>
      <c r="J198" s="399">
        <v>15462</v>
      </c>
      <c r="K198" s="5"/>
    </row>
    <row r="199" spans="1:11" ht="14.5" customHeight="1" x14ac:dyDescent="0.15">
      <c r="A199" s="5"/>
      <c r="B199" s="399">
        <v>15493</v>
      </c>
      <c r="C199" s="5"/>
      <c r="D199" s="5"/>
      <c r="E199" s="5"/>
      <c r="F199" s="5"/>
      <c r="G199" s="5"/>
      <c r="H199" s="111">
        <v>2.0999999999999999E-3</v>
      </c>
      <c r="I199" s="111"/>
      <c r="J199" s="399">
        <v>15493</v>
      </c>
      <c r="K199" s="5"/>
    </row>
    <row r="200" spans="1:11" ht="14.5" customHeight="1" x14ac:dyDescent="0.15">
      <c r="A200" s="5"/>
      <c r="B200" s="399">
        <v>15523</v>
      </c>
      <c r="C200" s="5"/>
      <c r="D200" s="5"/>
      <c r="E200" s="5"/>
      <c r="F200" s="5"/>
      <c r="G200" s="5"/>
      <c r="H200" s="111">
        <v>2.0999999999999999E-3</v>
      </c>
      <c r="I200" s="111"/>
      <c r="J200" s="399">
        <v>15523</v>
      </c>
      <c r="K200" s="5"/>
    </row>
    <row r="201" spans="1:11" ht="14.5" customHeight="1" x14ac:dyDescent="0.15">
      <c r="A201" s="5"/>
      <c r="B201" s="399">
        <v>15554</v>
      </c>
      <c r="C201" s="5"/>
      <c r="D201" s="5"/>
      <c r="E201" s="5"/>
      <c r="F201" s="5"/>
      <c r="G201" s="5"/>
      <c r="H201" s="111">
        <v>2.0999999999999999E-3</v>
      </c>
      <c r="I201" s="111"/>
      <c r="J201" s="399">
        <v>15554</v>
      </c>
      <c r="K201" s="5"/>
    </row>
    <row r="202" spans="1:11" ht="14.5" customHeight="1" x14ac:dyDescent="0.15">
      <c r="A202" s="5"/>
      <c r="B202" s="399">
        <v>15585</v>
      </c>
      <c r="C202" s="5"/>
      <c r="D202" s="5"/>
      <c r="E202" s="5"/>
      <c r="F202" s="5"/>
      <c r="G202" s="5"/>
      <c r="H202" s="111">
        <v>2E-3</v>
      </c>
      <c r="I202" s="111"/>
      <c r="J202" s="399">
        <v>15585</v>
      </c>
      <c r="K202" s="5"/>
    </row>
    <row r="203" spans="1:11" ht="14.5" customHeight="1" x14ac:dyDescent="0.15">
      <c r="A203" s="5"/>
      <c r="B203" s="399">
        <v>15615</v>
      </c>
      <c r="C203" s="5"/>
      <c r="D203" s="5"/>
      <c r="E203" s="5"/>
      <c r="F203" s="5"/>
      <c r="G203" s="5"/>
      <c r="H203" s="111">
        <v>2.0999999999999999E-3</v>
      </c>
      <c r="I203" s="111"/>
      <c r="J203" s="399">
        <v>15615</v>
      </c>
      <c r="K203" s="5"/>
    </row>
    <row r="204" spans="1:11" ht="14.5" customHeight="1" x14ac:dyDescent="0.15">
      <c r="A204" s="5"/>
      <c r="B204" s="399">
        <v>15646</v>
      </c>
      <c r="C204" s="5"/>
      <c r="D204" s="5"/>
      <c r="E204" s="5"/>
      <c r="F204" s="5"/>
      <c r="G204" s="5"/>
      <c r="H204" s="111">
        <v>2E-3</v>
      </c>
      <c r="I204" s="111"/>
      <c r="J204" s="399">
        <v>15646</v>
      </c>
      <c r="K204" s="5"/>
    </row>
    <row r="205" spans="1:11" ht="14.5" customHeight="1" x14ac:dyDescent="0.15">
      <c r="A205" s="5"/>
      <c r="B205" s="399">
        <v>15676</v>
      </c>
      <c r="C205" s="5"/>
      <c r="D205" s="5"/>
      <c r="E205" s="5"/>
      <c r="F205" s="5"/>
      <c r="G205" s="5"/>
      <c r="H205" s="111">
        <v>2.0999999999999999E-3</v>
      </c>
      <c r="I205" s="111"/>
      <c r="J205" s="399">
        <v>15676</v>
      </c>
      <c r="K205" s="5"/>
    </row>
    <row r="206" spans="1:11" ht="14.5" customHeight="1" x14ac:dyDescent="0.15">
      <c r="A206" s="5"/>
      <c r="B206" s="399">
        <v>15707</v>
      </c>
      <c r="C206" s="5"/>
      <c r="D206" s="5"/>
      <c r="E206" s="5"/>
      <c r="F206" s="5"/>
      <c r="G206" s="5"/>
      <c r="H206" s="111">
        <v>2E-3</v>
      </c>
      <c r="I206" s="111"/>
      <c r="J206" s="399">
        <v>15707</v>
      </c>
      <c r="K206" s="5"/>
    </row>
    <row r="207" spans="1:11" ht="14.5" customHeight="1" x14ac:dyDescent="0.15">
      <c r="A207" s="5"/>
      <c r="B207" s="399">
        <v>15738</v>
      </c>
      <c r="C207" s="5"/>
      <c r="D207" s="5"/>
      <c r="E207" s="5"/>
      <c r="F207" s="5"/>
      <c r="G207" s="5"/>
      <c r="H207" s="111">
        <v>1.9E-3</v>
      </c>
      <c r="I207" s="111"/>
      <c r="J207" s="399">
        <v>15738</v>
      </c>
      <c r="K207" s="5"/>
    </row>
    <row r="208" spans="1:11" ht="14.5" customHeight="1" x14ac:dyDescent="0.15">
      <c r="A208" s="5"/>
      <c r="B208" s="399">
        <v>15766</v>
      </c>
      <c r="C208" s="5"/>
      <c r="D208" s="5"/>
      <c r="E208" s="5"/>
      <c r="F208" s="5"/>
      <c r="G208" s="5"/>
      <c r="H208" s="111">
        <v>2.0999999999999999E-3</v>
      </c>
      <c r="I208" s="111"/>
      <c r="J208" s="399">
        <v>15766</v>
      </c>
      <c r="K208" s="5"/>
    </row>
    <row r="209" spans="1:11" ht="14.5" customHeight="1" x14ac:dyDescent="0.15">
      <c r="A209" s="5"/>
      <c r="B209" s="399">
        <v>15797</v>
      </c>
      <c r="C209" s="5"/>
      <c r="D209" s="5"/>
      <c r="E209" s="5"/>
      <c r="F209" s="5"/>
      <c r="G209" s="5"/>
      <c r="H209" s="111">
        <v>2E-3</v>
      </c>
      <c r="I209" s="111"/>
      <c r="J209" s="399">
        <v>15797</v>
      </c>
      <c r="K209" s="5"/>
    </row>
    <row r="210" spans="1:11" ht="14.5" customHeight="1" x14ac:dyDescent="0.15">
      <c r="A210" s="5"/>
      <c r="B210" s="399">
        <v>15827</v>
      </c>
      <c r="C210" s="5"/>
      <c r="D210" s="5"/>
      <c r="E210" s="5"/>
      <c r="F210" s="5"/>
      <c r="G210" s="5"/>
      <c r="H210" s="111">
        <v>1.9E-3</v>
      </c>
      <c r="I210" s="111"/>
      <c r="J210" s="399">
        <v>15827</v>
      </c>
      <c r="K210" s="5"/>
    </row>
    <row r="211" spans="1:11" ht="14.5" customHeight="1" x14ac:dyDescent="0.15">
      <c r="A211" s="5"/>
      <c r="B211" s="399">
        <v>15858</v>
      </c>
      <c r="C211" s="5"/>
      <c r="D211" s="5"/>
      <c r="E211" s="5"/>
      <c r="F211" s="5"/>
      <c r="G211" s="5"/>
      <c r="H211" s="111">
        <v>2.0999999999999999E-3</v>
      </c>
      <c r="I211" s="111"/>
      <c r="J211" s="399">
        <v>15858</v>
      </c>
      <c r="K211" s="5"/>
    </row>
    <row r="212" spans="1:11" ht="14.5" customHeight="1" x14ac:dyDescent="0.15">
      <c r="A212" s="5"/>
      <c r="B212" s="399">
        <v>15888</v>
      </c>
      <c r="C212" s="5"/>
      <c r="D212" s="5"/>
      <c r="E212" s="5"/>
      <c r="F212" s="5"/>
      <c r="G212" s="5"/>
      <c r="H212" s="111">
        <v>2.0999999999999999E-3</v>
      </c>
      <c r="I212" s="111"/>
      <c r="J212" s="399">
        <v>15888</v>
      </c>
      <c r="K212" s="5"/>
    </row>
    <row r="213" spans="1:11" ht="14.5" customHeight="1" x14ac:dyDescent="0.15">
      <c r="A213" s="5"/>
      <c r="B213" s="399">
        <v>15919</v>
      </c>
      <c r="C213" s="5"/>
      <c r="D213" s="5"/>
      <c r="E213" s="5"/>
      <c r="F213" s="5"/>
      <c r="G213" s="5"/>
      <c r="H213" s="111">
        <v>2.0999999999999999E-3</v>
      </c>
      <c r="I213" s="111"/>
      <c r="J213" s="399">
        <v>15919</v>
      </c>
      <c r="K213" s="5"/>
    </row>
    <row r="214" spans="1:11" ht="14.5" customHeight="1" x14ac:dyDescent="0.15">
      <c r="A214" s="5"/>
      <c r="B214" s="399">
        <v>15950</v>
      </c>
      <c r="C214" s="5"/>
      <c r="D214" s="5"/>
      <c r="E214" s="5"/>
      <c r="F214" s="5"/>
      <c r="G214" s="5"/>
      <c r="H214" s="111">
        <v>2E-3</v>
      </c>
      <c r="I214" s="111"/>
      <c r="J214" s="399">
        <v>15950</v>
      </c>
      <c r="K214" s="5"/>
    </row>
    <row r="215" spans="1:11" ht="14.5" customHeight="1" x14ac:dyDescent="0.15">
      <c r="A215" s="5"/>
      <c r="B215" s="399">
        <v>15980</v>
      </c>
      <c r="C215" s="5"/>
      <c r="D215" s="5"/>
      <c r="E215" s="5"/>
      <c r="F215" s="5"/>
      <c r="G215" s="5"/>
      <c r="H215" s="111">
        <v>2E-3</v>
      </c>
      <c r="I215" s="111"/>
      <c r="J215" s="399">
        <v>15980</v>
      </c>
      <c r="K215" s="5"/>
    </row>
    <row r="216" spans="1:11" ht="14.5" customHeight="1" x14ac:dyDescent="0.15">
      <c r="A216" s="5"/>
      <c r="B216" s="399">
        <v>16011</v>
      </c>
      <c r="C216" s="5"/>
      <c r="D216" s="5"/>
      <c r="E216" s="5"/>
      <c r="F216" s="5"/>
      <c r="G216" s="5"/>
      <c r="H216" s="111">
        <v>2.0999999999999999E-3</v>
      </c>
      <c r="I216" s="111"/>
      <c r="J216" s="399">
        <v>16011</v>
      </c>
      <c r="K216" s="5"/>
    </row>
    <row r="217" spans="1:11" ht="14.5" customHeight="1" x14ac:dyDescent="0.15">
      <c r="A217" s="5"/>
      <c r="B217" s="399">
        <v>16041</v>
      </c>
      <c r="C217" s="5"/>
      <c r="D217" s="5"/>
      <c r="E217" s="5"/>
      <c r="F217" s="5"/>
      <c r="G217" s="5"/>
      <c r="H217" s="111">
        <v>2.0999999999999999E-3</v>
      </c>
      <c r="I217" s="111"/>
      <c r="J217" s="399">
        <v>16041</v>
      </c>
      <c r="K217" s="5"/>
    </row>
    <row r="218" spans="1:11" ht="14.5" customHeight="1" x14ac:dyDescent="0.15">
      <c r="A218" s="5"/>
      <c r="B218" s="399">
        <v>16072</v>
      </c>
      <c r="C218" s="5"/>
      <c r="D218" s="5"/>
      <c r="E218" s="5"/>
      <c r="F218" s="5"/>
      <c r="G218" s="5"/>
      <c r="H218" s="111">
        <v>2.0999999999999999E-3</v>
      </c>
      <c r="I218" s="111"/>
      <c r="J218" s="399">
        <v>16072</v>
      </c>
      <c r="K218" s="5"/>
    </row>
    <row r="219" spans="1:11" ht="14.5" customHeight="1" x14ac:dyDescent="0.15">
      <c r="A219" s="5"/>
      <c r="B219" s="399">
        <v>16103</v>
      </c>
      <c r="C219" s="5"/>
      <c r="D219" s="5"/>
      <c r="E219" s="5"/>
      <c r="F219" s="5"/>
      <c r="G219" s="5"/>
      <c r="H219" s="111">
        <v>2E-3</v>
      </c>
      <c r="I219" s="111"/>
      <c r="J219" s="399">
        <v>16103</v>
      </c>
      <c r="K219" s="5"/>
    </row>
    <row r="220" spans="1:11" ht="14.5" customHeight="1" x14ac:dyDescent="0.15">
      <c r="A220" s="5"/>
      <c r="B220" s="399">
        <v>16132</v>
      </c>
      <c r="C220" s="5"/>
      <c r="D220" s="5"/>
      <c r="E220" s="5"/>
      <c r="F220" s="5"/>
      <c r="G220" s="5"/>
      <c r="H220" s="111">
        <v>2.0999999999999999E-3</v>
      </c>
      <c r="I220" s="111"/>
      <c r="J220" s="399">
        <v>16132</v>
      </c>
      <c r="K220" s="5"/>
    </row>
    <row r="221" spans="1:11" ht="14.5" customHeight="1" x14ac:dyDescent="0.15">
      <c r="A221" s="5"/>
      <c r="B221" s="399">
        <v>16163</v>
      </c>
      <c r="C221" s="5"/>
      <c r="D221" s="5"/>
      <c r="E221" s="5"/>
      <c r="F221" s="5"/>
      <c r="G221" s="5"/>
      <c r="H221" s="111">
        <v>2E-3</v>
      </c>
      <c r="I221" s="111"/>
      <c r="J221" s="399">
        <v>16163</v>
      </c>
      <c r="K221" s="5"/>
    </row>
    <row r="222" spans="1:11" ht="14.5" customHeight="1" x14ac:dyDescent="0.15">
      <c r="A222" s="5"/>
      <c r="B222" s="399">
        <v>16193</v>
      </c>
      <c r="C222" s="5"/>
      <c r="D222" s="5"/>
      <c r="E222" s="5"/>
      <c r="F222" s="5"/>
      <c r="G222" s="5"/>
      <c r="H222" s="111">
        <v>2.2000000000000001E-3</v>
      </c>
      <c r="I222" s="111"/>
      <c r="J222" s="399">
        <v>16193</v>
      </c>
      <c r="K222" s="5"/>
    </row>
    <row r="223" spans="1:11" ht="14.5" customHeight="1" x14ac:dyDescent="0.15">
      <c r="A223" s="5"/>
      <c r="B223" s="399">
        <v>16224</v>
      </c>
      <c r="C223" s="5"/>
      <c r="D223" s="5"/>
      <c r="E223" s="5"/>
      <c r="F223" s="5"/>
      <c r="G223" s="5"/>
      <c r="H223" s="111">
        <v>2E-3</v>
      </c>
      <c r="I223" s="111"/>
      <c r="J223" s="399">
        <v>16224</v>
      </c>
      <c r="K223" s="5"/>
    </row>
    <row r="224" spans="1:11" ht="14.5" customHeight="1" x14ac:dyDescent="0.15">
      <c r="A224" s="5"/>
      <c r="B224" s="399">
        <v>16254</v>
      </c>
      <c r="C224" s="5"/>
      <c r="D224" s="5"/>
      <c r="E224" s="5"/>
      <c r="F224" s="5"/>
      <c r="G224" s="5"/>
      <c r="H224" s="111">
        <v>2.0999999999999999E-3</v>
      </c>
      <c r="I224" s="111"/>
      <c r="J224" s="399">
        <v>16254</v>
      </c>
      <c r="K224" s="5"/>
    </row>
    <row r="225" spans="1:11" ht="14.5" customHeight="1" x14ac:dyDescent="0.15">
      <c r="A225" s="5"/>
      <c r="B225" s="399">
        <v>16285</v>
      </c>
      <c r="C225" s="5"/>
      <c r="D225" s="5"/>
      <c r="E225" s="5"/>
      <c r="F225" s="5"/>
      <c r="G225" s="5"/>
      <c r="H225" s="111">
        <v>2.0999999999999999E-3</v>
      </c>
      <c r="I225" s="111"/>
      <c r="J225" s="399">
        <v>16285</v>
      </c>
      <c r="K225" s="5"/>
    </row>
    <row r="226" spans="1:11" ht="14.5" customHeight="1" x14ac:dyDescent="0.15">
      <c r="A226" s="5"/>
      <c r="B226" s="399">
        <v>16316</v>
      </c>
      <c r="C226" s="5"/>
      <c r="D226" s="5"/>
      <c r="E226" s="5"/>
      <c r="F226" s="5"/>
      <c r="G226" s="5"/>
      <c r="H226" s="111">
        <v>2E-3</v>
      </c>
      <c r="I226" s="111"/>
      <c r="J226" s="399">
        <v>16316</v>
      </c>
      <c r="K226" s="5"/>
    </row>
    <row r="227" spans="1:11" ht="14.5" customHeight="1" x14ac:dyDescent="0.15">
      <c r="A227" s="5"/>
      <c r="B227" s="399">
        <v>16346</v>
      </c>
      <c r="C227" s="5"/>
      <c r="D227" s="5"/>
      <c r="E227" s="5"/>
      <c r="F227" s="5"/>
      <c r="G227" s="5"/>
      <c r="H227" s="111">
        <v>2.0999999999999999E-3</v>
      </c>
      <c r="I227" s="111"/>
      <c r="J227" s="399">
        <v>16346</v>
      </c>
      <c r="K227" s="5"/>
    </row>
    <row r="228" spans="1:11" ht="14.5" customHeight="1" x14ac:dyDescent="0.15">
      <c r="A228" s="5"/>
      <c r="B228" s="399">
        <v>16377</v>
      </c>
      <c r="C228" s="5"/>
      <c r="D228" s="5"/>
      <c r="E228" s="5"/>
      <c r="F228" s="5"/>
      <c r="G228" s="5"/>
      <c r="H228" s="111">
        <v>2E-3</v>
      </c>
      <c r="I228" s="111"/>
      <c r="J228" s="399">
        <v>16377</v>
      </c>
      <c r="K228" s="5"/>
    </row>
    <row r="229" spans="1:11" ht="14.5" customHeight="1" x14ac:dyDescent="0.15">
      <c r="A229" s="5"/>
      <c r="B229" s="399">
        <v>16407</v>
      </c>
      <c r="C229" s="5"/>
      <c r="D229" s="5"/>
      <c r="E229" s="5"/>
      <c r="F229" s="5"/>
      <c r="G229" s="5"/>
      <c r="H229" s="111">
        <v>2E-3</v>
      </c>
      <c r="I229" s="111"/>
      <c r="J229" s="399">
        <v>16407</v>
      </c>
      <c r="K229" s="5"/>
    </row>
    <row r="230" spans="1:11" ht="14.5" customHeight="1" x14ac:dyDescent="0.15">
      <c r="A230" s="5"/>
      <c r="B230" s="399">
        <v>16438</v>
      </c>
      <c r="C230" s="5"/>
      <c r="D230" s="5"/>
      <c r="E230" s="5"/>
      <c r="F230" s="5"/>
      <c r="G230" s="5"/>
      <c r="H230" s="111">
        <v>2.0999999999999999E-3</v>
      </c>
      <c r="I230" s="111"/>
      <c r="J230" s="399">
        <v>16438</v>
      </c>
      <c r="K230" s="5"/>
    </row>
    <row r="231" spans="1:11" ht="14.5" customHeight="1" x14ac:dyDescent="0.15">
      <c r="A231" s="5"/>
      <c r="B231" s="399">
        <v>16469</v>
      </c>
      <c r="C231" s="5"/>
      <c r="D231" s="5"/>
      <c r="E231" s="5"/>
      <c r="F231" s="5"/>
      <c r="G231" s="5"/>
      <c r="H231" s="111">
        <v>1.8E-3</v>
      </c>
      <c r="I231" s="111"/>
      <c r="J231" s="399">
        <v>16469</v>
      </c>
      <c r="K231" s="5"/>
    </row>
    <row r="232" spans="1:11" ht="14.5" customHeight="1" x14ac:dyDescent="0.15">
      <c r="A232" s="5"/>
      <c r="B232" s="399">
        <v>16497</v>
      </c>
      <c r="C232" s="5"/>
      <c r="D232" s="5"/>
      <c r="E232" s="5"/>
      <c r="F232" s="5"/>
      <c r="G232" s="5"/>
      <c r="H232" s="111">
        <v>2E-3</v>
      </c>
      <c r="I232" s="111"/>
      <c r="J232" s="399">
        <v>16497</v>
      </c>
      <c r="K232" s="5"/>
    </row>
    <row r="233" spans="1:11" ht="14.5" customHeight="1" x14ac:dyDescent="0.15">
      <c r="A233" s="5"/>
      <c r="B233" s="399">
        <v>16528</v>
      </c>
      <c r="C233" s="5"/>
      <c r="D233" s="5"/>
      <c r="E233" s="5"/>
      <c r="F233" s="5"/>
      <c r="G233" s="5"/>
      <c r="H233" s="111">
        <v>1.9E-3</v>
      </c>
      <c r="I233" s="111"/>
      <c r="J233" s="399">
        <v>16528</v>
      </c>
      <c r="K233" s="5"/>
    </row>
    <row r="234" spans="1:11" ht="14.5" customHeight="1" x14ac:dyDescent="0.15">
      <c r="A234" s="5"/>
      <c r="B234" s="399">
        <v>16558</v>
      </c>
      <c r="C234" s="5"/>
      <c r="D234" s="5"/>
      <c r="E234" s="5"/>
      <c r="F234" s="5"/>
      <c r="G234" s="5"/>
      <c r="H234" s="111">
        <v>1.9E-3</v>
      </c>
      <c r="I234" s="111"/>
      <c r="J234" s="399">
        <v>16558</v>
      </c>
      <c r="K234" s="5"/>
    </row>
    <row r="235" spans="1:11" ht="14.5" customHeight="1" x14ac:dyDescent="0.15">
      <c r="A235" s="5"/>
      <c r="B235" s="399">
        <v>16589</v>
      </c>
      <c r="C235" s="5"/>
      <c r="D235" s="5"/>
      <c r="E235" s="5"/>
      <c r="F235" s="5"/>
      <c r="G235" s="5"/>
      <c r="H235" s="111">
        <v>1.9E-3</v>
      </c>
      <c r="I235" s="111"/>
      <c r="J235" s="399">
        <v>16589</v>
      </c>
      <c r="K235" s="5"/>
    </row>
    <row r="236" spans="1:11" ht="14.5" customHeight="1" x14ac:dyDescent="0.15">
      <c r="A236" s="5"/>
      <c r="B236" s="399">
        <v>16619</v>
      </c>
      <c r="C236" s="5"/>
      <c r="D236" s="5"/>
      <c r="E236" s="5"/>
      <c r="F236" s="5"/>
      <c r="G236" s="5"/>
      <c r="H236" s="111">
        <v>1.8E-3</v>
      </c>
      <c r="I236" s="111"/>
      <c r="J236" s="399">
        <v>16619</v>
      </c>
      <c r="K236" s="5"/>
    </row>
    <row r="237" spans="1:11" ht="14.5" customHeight="1" x14ac:dyDescent="0.15">
      <c r="A237" s="5"/>
      <c r="B237" s="399">
        <v>16650</v>
      </c>
      <c r="C237" s="5"/>
      <c r="D237" s="5"/>
      <c r="E237" s="5"/>
      <c r="F237" s="5"/>
      <c r="G237" s="5"/>
      <c r="H237" s="111">
        <v>1.9E-3</v>
      </c>
      <c r="I237" s="111"/>
      <c r="J237" s="399">
        <v>16650</v>
      </c>
      <c r="K237" s="5"/>
    </row>
    <row r="238" spans="1:11" ht="14.5" customHeight="1" x14ac:dyDescent="0.15">
      <c r="A238" s="5"/>
      <c r="B238" s="399">
        <v>16681</v>
      </c>
      <c r="C238" s="5"/>
      <c r="D238" s="5"/>
      <c r="E238" s="5"/>
      <c r="F238" s="5"/>
      <c r="G238" s="5"/>
      <c r="H238" s="111">
        <v>1.8E-3</v>
      </c>
      <c r="I238" s="111"/>
      <c r="J238" s="399">
        <v>16681</v>
      </c>
      <c r="K238" s="5"/>
    </row>
    <row r="239" spans="1:11" ht="14.5" customHeight="1" x14ac:dyDescent="0.15">
      <c r="A239" s="5"/>
      <c r="B239" s="399">
        <v>16711</v>
      </c>
      <c r="C239" s="5"/>
      <c r="D239" s="5"/>
      <c r="E239" s="5"/>
      <c r="F239" s="5"/>
      <c r="G239" s="5"/>
      <c r="H239" s="111">
        <v>1.9E-3</v>
      </c>
      <c r="I239" s="111"/>
      <c r="J239" s="399">
        <v>16711</v>
      </c>
      <c r="K239" s="5"/>
    </row>
    <row r="240" spans="1:11" ht="14.5" customHeight="1" x14ac:dyDescent="0.15">
      <c r="A240" s="5"/>
      <c r="B240" s="399">
        <v>16742</v>
      </c>
      <c r="C240" s="5"/>
      <c r="D240" s="5"/>
      <c r="E240" s="5"/>
      <c r="F240" s="5"/>
      <c r="G240" s="5"/>
      <c r="H240" s="111">
        <v>1.8E-3</v>
      </c>
      <c r="I240" s="111"/>
      <c r="J240" s="399">
        <v>16742</v>
      </c>
      <c r="K240" s="5"/>
    </row>
    <row r="241" spans="1:11" ht="14.5" customHeight="1" x14ac:dyDescent="0.15">
      <c r="A241" s="5"/>
      <c r="B241" s="399">
        <v>16772</v>
      </c>
      <c r="C241" s="5"/>
      <c r="D241" s="5"/>
      <c r="E241" s="5"/>
      <c r="F241" s="5"/>
      <c r="G241" s="5"/>
      <c r="H241" s="111">
        <v>1.8E-3</v>
      </c>
      <c r="I241" s="111"/>
      <c r="J241" s="399">
        <v>16772</v>
      </c>
      <c r="K241" s="5"/>
    </row>
    <row r="242" spans="1:11" ht="14.5" customHeight="1" x14ac:dyDescent="0.15">
      <c r="A242" s="5"/>
      <c r="B242" s="399">
        <v>16803</v>
      </c>
      <c r="C242" s="5"/>
      <c r="D242" s="5"/>
      <c r="E242" s="5"/>
      <c r="F242" s="5"/>
      <c r="G242" s="5"/>
      <c r="H242" s="111">
        <v>1.6999999999999999E-3</v>
      </c>
      <c r="I242" s="111"/>
      <c r="J242" s="399">
        <v>16803</v>
      </c>
      <c r="K242" s="5"/>
    </row>
    <row r="243" spans="1:11" ht="14.5" customHeight="1" x14ac:dyDescent="0.15">
      <c r="A243" s="5"/>
      <c r="B243" s="399">
        <v>16834</v>
      </c>
      <c r="C243" s="5"/>
      <c r="D243" s="5"/>
      <c r="E243" s="5"/>
      <c r="F243" s="5"/>
      <c r="G243" s="5"/>
      <c r="H243" s="111">
        <v>1.5E-3</v>
      </c>
      <c r="I243" s="111"/>
      <c r="J243" s="399">
        <v>16834</v>
      </c>
      <c r="K243" s="5"/>
    </row>
    <row r="244" spans="1:11" ht="14.5" customHeight="1" x14ac:dyDescent="0.15">
      <c r="A244" s="5"/>
      <c r="B244" s="399">
        <v>16862</v>
      </c>
      <c r="C244" s="5"/>
      <c r="D244" s="5"/>
      <c r="E244" s="5"/>
      <c r="F244" s="5"/>
      <c r="G244" s="5"/>
      <c r="H244" s="111">
        <v>1.6000000000000001E-3</v>
      </c>
      <c r="I244" s="111"/>
      <c r="J244" s="399">
        <v>16862</v>
      </c>
      <c r="K244" s="5"/>
    </row>
    <row r="245" spans="1:11" ht="14.5" customHeight="1" x14ac:dyDescent="0.15">
      <c r="A245" s="5"/>
      <c r="B245" s="399">
        <v>16893</v>
      </c>
      <c r="C245" s="5"/>
      <c r="D245" s="5"/>
      <c r="E245" s="5"/>
      <c r="F245" s="5"/>
      <c r="G245" s="5"/>
      <c r="H245" s="111">
        <v>1.6999999999999999E-3</v>
      </c>
      <c r="I245" s="111"/>
      <c r="J245" s="399">
        <v>16893</v>
      </c>
      <c r="K245" s="5"/>
    </row>
    <row r="246" spans="1:11" ht="14.5" customHeight="1" x14ac:dyDescent="0.15">
      <c r="A246" s="5"/>
      <c r="B246" s="399">
        <v>16923</v>
      </c>
      <c r="C246" s="5"/>
      <c r="D246" s="5"/>
      <c r="E246" s="5"/>
      <c r="F246" s="5"/>
      <c r="G246" s="5"/>
      <c r="H246" s="111">
        <v>1.8E-3</v>
      </c>
      <c r="I246" s="111"/>
      <c r="J246" s="399">
        <v>16923</v>
      </c>
      <c r="K246" s="5"/>
    </row>
    <row r="247" spans="1:11" ht="14.5" customHeight="1" x14ac:dyDescent="0.15">
      <c r="A247" s="5"/>
      <c r="B247" s="399">
        <v>16954</v>
      </c>
      <c r="C247" s="5"/>
      <c r="D247" s="5"/>
      <c r="E247" s="5"/>
      <c r="F247" s="5"/>
      <c r="G247" s="5"/>
      <c r="H247" s="111">
        <v>1.6000000000000001E-3</v>
      </c>
      <c r="I247" s="111"/>
      <c r="J247" s="399">
        <v>16954</v>
      </c>
      <c r="K247" s="5"/>
    </row>
    <row r="248" spans="1:11" ht="14.5" customHeight="1" x14ac:dyDescent="0.15">
      <c r="A248" s="5"/>
      <c r="B248" s="399">
        <v>16984</v>
      </c>
      <c r="C248" s="5"/>
      <c r="D248" s="5"/>
      <c r="E248" s="5"/>
      <c r="F248" s="5"/>
      <c r="G248" s="5"/>
      <c r="H248" s="111">
        <v>1.9E-3</v>
      </c>
      <c r="I248" s="111"/>
      <c r="J248" s="399">
        <v>16984</v>
      </c>
      <c r="K248" s="5"/>
    </row>
    <row r="249" spans="1:11" ht="14.5" customHeight="1" x14ac:dyDescent="0.15">
      <c r="A249" s="5"/>
      <c r="B249" s="399">
        <v>17015</v>
      </c>
      <c r="C249" s="5"/>
      <c r="D249" s="5"/>
      <c r="E249" s="5"/>
      <c r="F249" s="5"/>
      <c r="G249" s="5"/>
      <c r="H249" s="111">
        <v>1.6999999999999999E-3</v>
      </c>
      <c r="I249" s="111"/>
      <c r="J249" s="399">
        <v>17015</v>
      </c>
      <c r="K249" s="5"/>
    </row>
    <row r="250" spans="1:11" ht="14.5" customHeight="1" x14ac:dyDescent="0.15">
      <c r="A250" s="5"/>
      <c r="B250" s="399">
        <v>17046</v>
      </c>
      <c r="C250" s="5"/>
      <c r="D250" s="5"/>
      <c r="E250" s="5"/>
      <c r="F250" s="5"/>
      <c r="G250" s="5"/>
      <c r="H250" s="111">
        <v>1.8E-3</v>
      </c>
      <c r="I250" s="111"/>
      <c r="J250" s="399">
        <v>17046</v>
      </c>
      <c r="K250" s="5"/>
    </row>
    <row r="251" spans="1:11" ht="14.5" customHeight="1" x14ac:dyDescent="0.15">
      <c r="A251" s="5"/>
      <c r="B251" s="399">
        <v>17076</v>
      </c>
      <c r="C251" s="5"/>
      <c r="D251" s="5"/>
      <c r="E251" s="5"/>
      <c r="F251" s="5"/>
      <c r="G251" s="5"/>
      <c r="H251" s="111">
        <v>1.9E-3</v>
      </c>
      <c r="I251" s="111"/>
      <c r="J251" s="399">
        <v>17076</v>
      </c>
      <c r="K251" s="5"/>
    </row>
    <row r="252" spans="1:11" ht="14.5" customHeight="1" x14ac:dyDescent="0.15">
      <c r="A252" s="5"/>
      <c r="B252" s="399">
        <v>17107</v>
      </c>
      <c r="C252" s="5"/>
      <c r="D252" s="5"/>
      <c r="E252" s="5"/>
      <c r="F252" s="5"/>
      <c r="G252" s="5"/>
      <c r="H252" s="111">
        <v>1.8E-3</v>
      </c>
      <c r="I252" s="111"/>
      <c r="J252" s="399">
        <v>17107</v>
      </c>
      <c r="K252" s="5"/>
    </row>
    <row r="253" spans="1:11" ht="14.5" customHeight="1" x14ac:dyDescent="0.15">
      <c r="A253" s="5"/>
      <c r="B253" s="399">
        <v>17137</v>
      </c>
      <c r="C253" s="5"/>
      <c r="D253" s="5"/>
      <c r="E253" s="5"/>
      <c r="F253" s="5"/>
      <c r="G253" s="5"/>
      <c r="H253" s="111">
        <v>1.9E-3</v>
      </c>
      <c r="I253" s="111"/>
      <c r="J253" s="399">
        <v>17137</v>
      </c>
      <c r="K253" s="5"/>
    </row>
    <row r="254" spans="1:11" ht="14.5" customHeight="1" x14ac:dyDescent="0.15">
      <c r="A254" s="5"/>
      <c r="B254" s="399">
        <v>17168</v>
      </c>
      <c r="C254" s="5"/>
      <c r="D254" s="5"/>
      <c r="E254" s="5"/>
      <c r="F254" s="5"/>
      <c r="G254" s="5"/>
      <c r="H254" s="111">
        <v>1.8E-3</v>
      </c>
      <c r="I254" s="111"/>
      <c r="J254" s="399">
        <v>17168</v>
      </c>
      <c r="K254" s="5"/>
    </row>
    <row r="255" spans="1:11" ht="14.5" customHeight="1" x14ac:dyDescent="0.15">
      <c r="A255" s="5"/>
      <c r="B255" s="399">
        <v>17199</v>
      </c>
      <c r="C255" s="5"/>
      <c r="D255" s="5"/>
      <c r="E255" s="5"/>
      <c r="F255" s="5"/>
      <c r="G255" s="5"/>
      <c r="H255" s="111">
        <v>1.6000000000000001E-3</v>
      </c>
      <c r="I255" s="111"/>
      <c r="J255" s="399">
        <v>17199</v>
      </c>
      <c r="K255" s="5"/>
    </row>
    <row r="256" spans="1:11" ht="14.5" customHeight="1" x14ac:dyDescent="0.15">
      <c r="A256" s="5"/>
      <c r="B256" s="399">
        <v>17227</v>
      </c>
      <c r="C256" s="5"/>
      <c r="D256" s="5"/>
      <c r="E256" s="5"/>
      <c r="F256" s="5"/>
      <c r="G256" s="5"/>
      <c r="H256" s="111">
        <v>1.8E-3</v>
      </c>
      <c r="I256" s="111"/>
      <c r="J256" s="399">
        <v>17227</v>
      </c>
      <c r="K256" s="5"/>
    </row>
    <row r="257" spans="1:11" ht="14.5" customHeight="1" x14ac:dyDescent="0.15">
      <c r="A257" s="5"/>
      <c r="B257" s="399">
        <v>17258</v>
      </c>
      <c r="C257" s="5"/>
      <c r="D257" s="5"/>
      <c r="E257" s="5"/>
      <c r="F257" s="5"/>
      <c r="G257" s="5"/>
      <c r="H257" s="111">
        <v>1.6999999999999999E-3</v>
      </c>
      <c r="I257" s="111"/>
      <c r="J257" s="399">
        <v>17258</v>
      </c>
      <c r="K257" s="5"/>
    </row>
    <row r="258" spans="1:11" ht="14.5" customHeight="1" x14ac:dyDescent="0.15">
      <c r="A258" s="5"/>
      <c r="B258" s="399">
        <v>17288</v>
      </c>
      <c r="C258" s="5"/>
      <c r="D258" s="5"/>
      <c r="E258" s="5"/>
      <c r="F258" s="5"/>
      <c r="G258" s="5"/>
      <c r="H258" s="111">
        <v>1.6999999999999999E-3</v>
      </c>
      <c r="I258" s="111"/>
      <c r="J258" s="399">
        <v>17288</v>
      </c>
      <c r="K258" s="5"/>
    </row>
    <row r="259" spans="1:11" ht="14.5" customHeight="1" x14ac:dyDescent="0.15">
      <c r="A259" s="5"/>
      <c r="B259" s="399">
        <v>17319</v>
      </c>
      <c r="C259" s="5"/>
      <c r="D259" s="5"/>
      <c r="E259" s="5"/>
      <c r="F259" s="5"/>
      <c r="G259" s="5"/>
      <c r="H259" s="111">
        <v>1.9E-3</v>
      </c>
      <c r="I259" s="111"/>
      <c r="J259" s="399">
        <v>17319</v>
      </c>
      <c r="K259" s="5"/>
    </row>
    <row r="260" spans="1:11" ht="14.5" customHeight="1" x14ac:dyDescent="0.15">
      <c r="A260" s="5"/>
      <c r="B260" s="399">
        <v>17349</v>
      </c>
      <c r="C260" s="5"/>
      <c r="D260" s="5"/>
      <c r="E260" s="5"/>
      <c r="F260" s="5"/>
      <c r="G260" s="5"/>
      <c r="H260" s="111">
        <v>1.8E-3</v>
      </c>
      <c r="I260" s="111"/>
      <c r="J260" s="399">
        <v>17349</v>
      </c>
      <c r="K260" s="5"/>
    </row>
    <row r="261" spans="1:11" ht="14.5" customHeight="1" x14ac:dyDescent="0.15">
      <c r="A261" s="5"/>
      <c r="B261" s="399">
        <v>17380</v>
      </c>
      <c r="C261" s="5"/>
      <c r="D261" s="5"/>
      <c r="E261" s="5"/>
      <c r="F261" s="5"/>
      <c r="G261" s="5"/>
      <c r="H261" s="111">
        <v>1.6999999999999999E-3</v>
      </c>
      <c r="I261" s="111"/>
      <c r="J261" s="399">
        <v>17380</v>
      </c>
      <c r="K261" s="5"/>
    </row>
    <row r="262" spans="1:11" ht="14.5" customHeight="1" x14ac:dyDescent="0.15">
      <c r="A262" s="5"/>
      <c r="B262" s="399">
        <v>17411</v>
      </c>
      <c r="C262" s="5"/>
      <c r="D262" s="5"/>
      <c r="E262" s="5"/>
      <c r="F262" s="5"/>
      <c r="G262" s="5"/>
      <c r="H262" s="111">
        <v>1.8E-3</v>
      </c>
      <c r="I262" s="111"/>
      <c r="J262" s="399">
        <v>17411</v>
      </c>
      <c r="K262" s="5"/>
    </row>
    <row r="263" spans="1:11" ht="14.5" customHeight="1" x14ac:dyDescent="0.15">
      <c r="A263" s="5"/>
      <c r="B263" s="399">
        <v>17441</v>
      </c>
      <c r="C263" s="5"/>
      <c r="D263" s="5"/>
      <c r="E263" s="5"/>
      <c r="F263" s="5"/>
      <c r="G263" s="5"/>
      <c r="H263" s="111">
        <v>1.8E-3</v>
      </c>
      <c r="I263" s="111"/>
      <c r="J263" s="399">
        <v>17441</v>
      </c>
      <c r="K263" s="5"/>
    </row>
    <row r="264" spans="1:11" ht="14.5" customHeight="1" x14ac:dyDescent="0.15">
      <c r="A264" s="5"/>
      <c r="B264" s="399">
        <v>17472</v>
      </c>
      <c r="C264" s="5"/>
      <c r="D264" s="5"/>
      <c r="E264" s="5"/>
      <c r="F264" s="5"/>
      <c r="G264" s="5"/>
      <c r="H264" s="111">
        <v>1.6999999999999999E-3</v>
      </c>
      <c r="I264" s="111"/>
      <c r="J264" s="399">
        <v>17472</v>
      </c>
      <c r="K264" s="5"/>
    </row>
    <row r="265" spans="1:11" ht="14.5" customHeight="1" x14ac:dyDescent="0.15">
      <c r="A265" s="5"/>
      <c r="B265" s="399">
        <v>17502</v>
      </c>
      <c r="C265" s="5"/>
      <c r="D265" s="5"/>
      <c r="E265" s="5"/>
      <c r="F265" s="5"/>
      <c r="G265" s="5"/>
      <c r="H265" s="111">
        <v>2.0999999999999999E-3</v>
      </c>
      <c r="I265" s="111"/>
      <c r="J265" s="399">
        <v>17502</v>
      </c>
      <c r="K265" s="5"/>
    </row>
    <row r="266" spans="1:11" ht="14.5" customHeight="1" x14ac:dyDescent="0.15">
      <c r="A266" s="5"/>
      <c r="B266" s="399">
        <v>17533</v>
      </c>
      <c r="C266" s="5"/>
      <c r="D266" s="5"/>
      <c r="E266" s="5"/>
      <c r="F266" s="5"/>
      <c r="G266" s="5"/>
      <c r="H266" s="111">
        <v>2E-3</v>
      </c>
      <c r="I266" s="111"/>
      <c r="J266" s="399">
        <v>17533</v>
      </c>
      <c r="K266" s="5"/>
    </row>
    <row r="267" spans="1:11" ht="14.5" customHeight="1" x14ac:dyDescent="0.15">
      <c r="A267" s="5"/>
      <c r="B267" s="399">
        <v>17564</v>
      </c>
      <c r="C267" s="5"/>
      <c r="D267" s="5"/>
      <c r="E267" s="5"/>
      <c r="F267" s="5"/>
      <c r="G267" s="5"/>
      <c r="H267" s="111">
        <v>1.9E-3</v>
      </c>
      <c r="I267" s="111"/>
      <c r="J267" s="399">
        <v>17564</v>
      </c>
      <c r="K267" s="5"/>
    </row>
    <row r="268" spans="1:11" ht="14.5" customHeight="1" x14ac:dyDescent="0.15">
      <c r="A268" s="5"/>
      <c r="B268" s="399">
        <v>17593</v>
      </c>
      <c r="C268" s="5"/>
      <c r="D268" s="5"/>
      <c r="E268" s="5"/>
      <c r="F268" s="5"/>
      <c r="G268" s="5"/>
      <c r="H268" s="111">
        <v>2.2000000000000001E-3</v>
      </c>
      <c r="I268" s="111"/>
      <c r="J268" s="399">
        <v>17593</v>
      </c>
      <c r="K268" s="5"/>
    </row>
    <row r="269" spans="1:11" ht="14.5" customHeight="1" x14ac:dyDescent="0.15">
      <c r="A269" s="5"/>
      <c r="B269" s="399">
        <v>17624</v>
      </c>
      <c r="C269" s="5"/>
      <c r="D269" s="5"/>
      <c r="E269" s="5"/>
      <c r="F269" s="5"/>
      <c r="G269" s="5"/>
      <c r="H269" s="111">
        <v>2E-3</v>
      </c>
      <c r="I269" s="111"/>
      <c r="J269" s="399">
        <v>17624</v>
      </c>
      <c r="K269" s="5"/>
    </row>
    <row r="270" spans="1:11" ht="14.5" customHeight="1" x14ac:dyDescent="0.15">
      <c r="A270" s="5"/>
      <c r="B270" s="399">
        <v>17654</v>
      </c>
      <c r="C270" s="5"/>
      <c r="D270" s="5"/>
      <c r="E270" s="5"/>
      <c r="F270" s="5"/>
      <c r="G270" s="5"/>
      <c r="H270" s="111">
        <v>1.8E-3</v>
      </c>
      <c r="I270" s="111"/>
      <c r="J270" s="399">
        <v>17654</v>
      </c>
      <c r="K270" s="5"/>
    </row>
    <row r="271" spans="1:11" ht="14.5" customHeight="1" x14ac:dyDescent="0.15">
      <c r="A271" s="5"/>
      <c r="B271" s="399">
        <v>17685</v>
      </c>
      <c r="C271" s="5"/>
      <c r="D271" s="5"/>
      <c r="E271" s="5"/>
      <c r="F271" s="5"/>
      <c r="G271" s="5"/>
      <c r="H271" s="111">
        <v>2.0999999999999999E-3</v>
      </c>
      <c r="I271" s="111"/>
      <c r="J271" s="399">
        <v>17685</v>
      </c>
      <c r="K271" s="5"/>
    </row>
    <row r="272" spans="1:11" ht="14.5" customHeight="1" x14ac:dyDescent="0.15">
      <c r="A272" s="5"/>
      <c r="B272" s="399">
        <v>17715</v>
      </c>
      <c r="C272" s="5"/>
      <c r="D272" s="5"/>
      <c r="E272" s="5"/>
      <c r="F272" s="5"/>
      <c r="G272" s="5"/>
      <c r="H272" s="111">
        <v>1.9E-3</v>
      </c>
      <c r="I272" s="111"/>
      <c r="J272" s="399">
        <v>17715</v>
      </c>
      <c r="K272" s="5"/>
    </row>
    <row r="273" spans="1:11" ht="14.5" customHeight="1" x14ac:dyDescent="0.15">
      <c r="A273" s="5"/>
      <c r="B273" s="399">
        <v>17746</v>
      </c>
      <c r="C273" s="5"/>
      <c r="D273" s="5"/>
      <c r="E273" s="5"/>
      <c r="F273" s="5"/>
      <c r="G273" s="5"/>
      <c r="H273" s="111">
        <v>2.0999999999999999E-3</v>
      </c>
      <c r="I273" s="111"/>
      <c r="J273" s="399">
        <v>17746</v>
      </c>
      <c r="K273" s="5"/>
    </row>
    <row r="274" spans="1:11" ht="14.5" customHeight="1" x14ac:dyDescent="0.15">
      <c r="A274" s="5"/>
      <c r="B274" s="399">
        <v>17777</v>
      </c>
      <c r="C274" s="5"/>
      <c r="D274" s="5"/>
      <c r="E274" s="5"/>
      <c r="F274" s="5"/>
      <c r="G274" s="5"/>
      <c r="H274" s="111">
        <v>2E-3</v>
      </c>
      <c r="I274" s="111"/>
      <c r="J274" s="399">
        <v>17777</v>
      </c>
      <c r="K274" s="5"/>
    </row>
    <row r="275" spans="1:11" ht="14.5" customHeight="1" x14ac:dyDescent="0.15">
      <c r="A275" s="5"/>
      <c r="B275" s="399">
        <v>17807</v>
      </c>
      <c r="C275" s="5"/>
      <c r="D275" s="5"/>
      <c r="E275" s="5"/>
      <c r="F275" s="5"/>
      <c r="G275" s="5"/>
      <c r="H275" s="111">
        <v>1.9E-3</v>
      </c>
      <c r="I275" s="111"/>
      <c r="J275" s="399">
        <v>17807</v>
      </c>
      <c r="K275" s="5"/>
    </row>
    <row r="276" spans="1:11" ht="14.5" customHeight="1" x14ac:dyDescent="0.15">
      <c r="A276" s="5"/>
      <c r="B276" s="399">
        <v>17838</v>
      </c>
      <c r="C276" s="5"/>
      <c r="D276" s="5"/>
      <c r="E276" s="5"/>
      <c r="F276" s="5"/>
      <c r="G276" s="5"/>
      <c r="H276" s="111">
        <v>2.0999999999999999E-3</v>
      </c>
      <c r="I276" s="111"/>
      <c r="J276" s="399">
        <v>17838</v>
      </c>
      <c r="K276" s="5"/>
    </row>
    <row r="277" spans="1:11" ht="14.5" customHeight="1" x14ac:dyDescent="0.15">
      <c r="A277" s="5"/>
      <c r="B277" s="399">
        <v>17868</v>
      </c>
      <c r="C277" s="5"/>
      <c r="D277" s="5"/>
      <c r="E277" s="5"/>
      <c r="F277" s="5"/>
      <c r="G277" s="5"/>
      <c r="H277" s="111">
        <v>2E-3</v>
      </c>
      <c r="I277" s="111"/>
      <c r="J277" s="399">
        <v>17868</v>
      </c>
      <c r="K277" s="5"/>
    </row>
    <row r="278" spans="1:11" ht="14.5" customHeight="1" x14ac:dyDescent="0.15">
      <c r="A278" s="5"/>
      <c r="B278" s="399">
        <v>17899</v>
      </c>
      <c r="C278" s="5"/>
      <c r="D278" s="5"/>
      <c r="E278" s="5"/>
      <c r="F278" s="5"/>
      <c r="G278" s="5"/>
      <c r="H278" s="111">
        <v>2E-3</v>
      </c>
      <c r="I278" s="111"/>
      <c r="J278" s="399">
        <v>17899</v>
      </c>
      <c r="K278" s="5"/>
    </row>
    <row r="279" spans="1:11" ht="14.5" customHeight="1" x14ac:dyDescent="0.15">
      <c r="A279" s="5"/>
      <c r="B279" s="399">
        <v>17930</v>
      </c>
      <c r="C279" s="5"/>
      <c r="D279" s="5"/>
      <c r="E279" s="5"/>
      <c r="F279" s="5"/>
      <c r="G279" s="5"/>
      <c r="H279" s="111">
        <v>1.8E-3</v>
      </c>
      <c r="I279" s="111"/>
      <c r="J279" s="399">
        <v>17930</v>
      </c>
      <c r="K279" s="5"/>
    </row>
    <row r="280" spans="1:11" ht="14.5" customHeight="1" x14ac:dyDescent="0.15">
      <c r="A280" s="5"/>
      <c r="B280" s="399">
        <v>17958</v>
      </c>
      <c r="C280" s="5"/>
      <c r="D280" s="5"/>
      <c r="E280" s="5"/>
      <c r="F280" s="5"/>
      <c r="G280" s="5"/>
      <c r="H280" s="111">
        <v>1.9E-3</v>
      </c>
      <c r="I280" s="111"/>
      <c r="J280" s="399">
        <v>17958</v>
      </c>
      <c r="K280" s="5"/>
    </row>
    <row r="281" spans="1:11" ht="14.5" customHeight="1" x14ac:dyDescent="0.15">
      <c r="A281" s="5"/>
      <c r="B281" s="399">
        <v>17989</v>
      </c>
      <c r="C281" s="5"/>
      <c r="D281" s="5"/>
      <c r="E281" s="5"/>
      <c r="F281" s="5"/>
      <c r="G281" s="5"/>
      <c r="H281" s="111">
        <v>1.8E-3</v>
      </c>
      <c r="I281" s="111"/>
      <c r="J281" s="399">
        <v>17989</v>
      </c>
      <c r="K281" s="5"/>
    </row>
    <row r="282" spans="1:11" ht="14.5" customHeight="1" x14ac:dyDescent="0.15">
      <c r="A282" s="5"/>
      <c r="B282" s="399">
        <v>18019</v>
      </c>
      <c r="C282" s="5"/>
      <c r="D282" s="5"/>
      <c r="E282" s="5"/>
      <c r="F282" s="5"/>
      <c r="G282" s="5"/>
      <c r="H282" s="111">
        <v>2E-3</v>
      </c>
      <c r="I282" s="111"/>
      <c r="J282" s="399">
        <v>18019</v>
      </c>
      <c r="K282" s="5"/>
    </row>
    <row r="283" spans="1:11" ht="14.5" customHeight="1" x14ac:dyDescent="0.15">
      <c r="A283" s="5"/>
      <c r="B283" s="399">
        <v>18050</v>
      </c>
      <c r="C283" s="5"/>
      <c r="D283" s="5"/>
      <c r="E283" s="5"/>
      <c r="F283" s="5"/>
      <c r="G283" s="5"/>
      <c r="H283" s="111">
        <v>1.9E-3</v>
      </c>
      <c r="I283" s="111"/>
      <c r="J283" s="399">
        <v>18050</v>
      </c>
      <c r="K283" s="5"/>
    </row>
    <row r="284" spans="1:11" ht="14.5" customHeight="1" x14ac:dyDescent="0.15">
      <c r="A284" s="5"/>
      <c r="B284" s="399">
        <v>18080</v>
      </c>
      <c r="C284" s="5"/>
      <c r="D284" s="5"/>
      <c r="E284" s="5"/>
      <c r="F284" s="5"/>
      <c r="G284" s="5"/>
      <c r="H284" s="111">
        <v>1.6999999999999999E-3</v>
      </c>
      <c r="I284" s="111"/>
      <c r="J284" s="399">
        <v>18080</v>
      </c>
      <c r="K284" s="5"/>
    </row>
    <row r="285" spans="1:11" ht="14.5" customHeight="1" x14ac:dyDescent="0.15">
      <c r="A285" s="5"/>
      <c r="B285" s="399">
        <v>18111</v>
      </c>
      <c r="C285" s="5"/>
      <c r="D285" s="5"/>
      <c r="E285" s="5"/>
      <c r="F285" s="5"/>
      <c r="G285" s="5"/>
      <c r="H285" s="111">
        <v>1.9E-3</v>
      </c>
      <c r="I285" s="111"/>
      <c r="J285" s="399">
        <v>18111</v>
      </c>
      <c r="K285" s="5"/>
    </row>
    <row r="286" spans="1:11" ht="14.5" customHeight="1" x14ac:dyDescent="0.15">
      <c r="A286" s="5"/>
      <c r="B286" s="399">
        <v>18142</v>
      </c>
      <c r="C286" s="5"/>
      <c r="D286" s="5"/>
      <c r="E286" s="5"/>
      <c r="F286" s="5"/>
      <c r="G286" s="5"/>
      <c r="H286" s="111">
        <v>1.6999999999999999E-3</v>
      </c>
      <c r="I286" s="111"/>
      <c r="J286" s="399">
        <v>18142</v>
      </c>
      <c r="K286" s="5"/>
    </row>
    <row r="287" spans="1:11" ht="14.5" customHeight="1" x14ac:dyDescent="0.15">
      <c r="A287" s="5"/>
      <c r="B287" s="399">
        <v>18172</v>
      </c>
      <c r="C287" s="5"/>
      <c r="D287" s="5"/>
      <c r="E287" s="5"/>
      <c r="F287" s="5"/>
      <c r="G287" s="5"/>
      <c r="H287" s="111">
        <v>1.8E-3</v>
      </c>
      <c r="I287" s="111"/>
      <c r="J287" s="399">
        <v>18172</v>
      </c>
      <c r="K287" s="5"/>
    </row>
    <row r="288" spans="1:11" ht="14.5" customHeight="1" x14ac:dyDescent="0.15">
      <c r="A288" s="5"/>
      <c r="B288" s="399">
        <v>18203</v>
      </c>
      <c r="C288" s="5"/>
      <c r="D288" s="5"/>
      <c r="E288" s="5"/>
      <c r="F288" s="5"/>
      <c r="G288" s="5"/>
      <c r="H288" s="111">
        <v>1.6999999999999999E-3</v>
      </c>
      <c r="I288" s="111"/>
      <c r="J288" s="399">
        <v>18203</v>
      </c>
      <c r="K288" s="5"/>
    </row>
    <row r="289" spans="1:11" ht="14.5" customHeight="1" x14ac:dyDescent="0.15">
      <c r="A289" s="5"/>
      <c r="B289" s="399">
        <v>18233</v>
      </c>
      <c r="C289" s="5"/>
      <c r="D289" s="5"/>
      <c r="E289" s="5"/>
      <c r="F289" s="5"/>
      <c r="G289" s="5"/>
      <c r="H289" s="111">
        <v>1.6999999999999999E-3</v>
      </c>
      <c r="I289" s="111"/>
      <c r="J289" s="399">
        <v>18233</v>
      </c>
      <c r="K289" s="5"/>
    </row>
    <row r="290" spans="1:11" ht="14.5" customHeight="1" x14ac:dyDescent="0.15">
      <c r="A290" s="5"/>
      <c r="B290" s="399">
        <v>18264</v>
      </c>
      <c r="C290" s="5"/>
      <c r="D290" s="5"/>
      <c r="E290" s="5"/>
      <c r="F290" s="5"/>
      <c r="G290" s="5"/>
      <c r="H290" s="111">
        <v>1.8E-3</v>
      </c>
      <c r="I290" s="111"/>
      <c r="J290" s="399">
        <v>18264</v>
      </c>
      <c r="K290" s="5"/>
    </row>
    <row r="291" spans="1:11" ht="14.5" customHeight="1" x14ac:dyDescent="0.15">
      <c r="A291" s="5"/>
      <c r="B291" s="399">
        <v>18295</v>
      </c>
      <c r="C291" s="5"/>
      <c r="D291" s="5"/>
      <c r="E291" s="5"/>
      <c r="F291" s="5"/>
      <c r="G291" s="5"/>
      <c r="H291" s="111">
        <v>1.6000000000000001E-3</v>
      </c>
      <c r="I291" s="111"/>
      <c r="J291" s="399">
        <v>18295</v>
      </c>
      <c r="K291" s="5"/>
    </row>
    <row r="292" spans="1:11" ht="14.5" customHeight="1" x14ac:dyDescent="0.15">
      <c r="A292" s="5"/>
      <c r="B292" s="399">
        <v>18323</v>
      </c>
      <c r="C292" s="5"/>
      <c r="D292" s="5"/>
      <c r="E292" s="5"/>
      <c r="F292" s="5"/>
      <c r="G292" s="5"/>
      <c r="H292" s="111">
        <v>1.8E-3</v>
      </c>
      <c r="I292" s="111"/>
      <c r="J292" s="399">
        <v>18323</v>
      </c>
      <c r="K292" s="5"/>
    </row>
    <row r="293" spans="1:11" ht="14.5" customHeight="1" x14ac:dyDescent="0.15">
      <c r="A293" s="5"/>
      <c r="B293" s="399">
        <v>18354</v>
      </c>
      <c r="C293" s="5"/>
      <c r="D293" s="5"/>
      <c r="E293" s="5"/>
      <c r="F293" s="5"/>
      <c r="G293" s="5"/>
      <c r="H293" s="111">
        <v>1.6000000000000001E-3</v>
      </c>
      <c r="I293" s="111"/>
      <c r="J293" s="399">
        <v>18354</v>
      </c>
      <c r="K293" s="5"/>
    </row>
    <row r="294" spans="1:11" ht="14.5" customHeight="1" x14ac:dyDescent="0.15">
      <c r="A294" s="5"/>
      <c r="B294" s="399">
        <v>18384</v>
      </c>
      <c r="C294" s="5"/>
      <c r="D294" s="5"/>
      <c r="E294" s="5"/>
      <c r="F294" s="5"/>
      <c r="G294" s="5"/>
      <c r="H294" s="111">
        <v>1.9E-3</v>
      </c>
      <c r="I294" s="111"/>
      <c r="J294" s="399">
        <v>18384</v>
      </c>
      <c r="K294" s="5"/>
    </row>
    <row r="295" spans="1:11" ht="14.5" customHeight="1" x14ac:dyDescent="0.15">
      <c r="A295" s="5"/>
      <c r="B295" s="399">
        <v>18415</v>
      </c>
      <c r="C295" s="5"/>
      <c r="D295" s="5"/>
      <c r="E295" s="5"/>
      <c r="F295" s="5"/>
      <c r="G295" s="5"/>
      <c r="H295" s="111">
        <v>1.6999999999999999E-3</v>
      </c>
      <c r="I295" s="111"/>
      <c r="J295" s="399">
        <v>18415</v>
      </c>
      <c r="K295" s="5"/>
    </row>
    <row r="296" spans="1:11" ht="14.5" customHeight="1" x14ac:dyDescent="0.15">
      <c r="A296" s="5"/>
      <c r="B296" s="399">
        <v>18445</v>
      </c>
      <c r="C296" s="5"/>
      <c r="D296" s="5"/>
      <c r="E296" s="5"/>
      <c r="F296" s="5"/>
      <c r="G296" s="5"/>
      <c r="H296" s="111">
        <v>1.8E-3</v>
      </c>
      <c r="I296" s="111"/>
      <c r="J296" s="399">
        <v>18445</v>
      </c>
      <c r="K296" s="5"/>
    </row>
    <row r="297" spans="1:11" ht="14.5" customHeight="1" x14ac:dyDescent="0.15">
      <c r="A297" s="5"/>
      <c r="B297" s="399">
        <v>18476</v>
      </c>
      <c r="C297" s="5"/>
      <c r="D297" s="5"/>
      <c r="E297" s="5"/>
      <c r="F297" s="5"/>
      <c r="G297" s="5"/>
      <c r="H297" s="111">
        <v>1.8E-3</v>
      </c>
      <c r="I297" s="111"/>
      <c r="J297" s="399">
        <v>18476</v>
      </c>
      <c r="K297" s="5"/>
    </row>
    <row r="298" spans="1:11" ht="14.5" customHeight="1" x14ac:dyDescent="0.15">
      <c r="A298" s="5"/>
      <c r="B298" s="399">
        <v>18507</v>
      </c>
      <c r="C298" s="5"/>
      <c r="D298" s="5"/>
      <c r="E298" s="5"/>
      <c r="F298" s="5"/>
      <c r="G298" s="5"/>
      <c r="H298" s="111">
        <v>1.6999999999999999E-3</v>
      </c>
      <c r="I298" s="111"/>
      <c r="J298" s="399">
        <v>18507</v>
      </c>
      <c r="K298" s="5"/>
    </row>
    <row r="299" spans="1:11" ht="14.5" customHeight="1" x14ac:dyDescent="0.15">
      <c r="A299" s="5"/>
      <c r="B299" s="399">
        <v>18537</v>
      </c>
      <c r="C299" s="5"/>
      <c r="D299" s="5"/>
      <c r="E299" s="5"/>
      <c r="F299" s="5"/>
      <c r="G299" s="5"/>
      <c r="H299" s="111">
        <v>1.9E-3</v>
      </c>
      <c r="I299" s="111"/>
      <c r="J299" s="399">
        <v>18537</v>
      </c>
      <c r="K299" s="5"/>
    </row>
    <row r="300" spans="1:11" ht="14.5" customHeight="1" x14ac:dyDescent="0.15">
      <c r="A300" s="5"/>
      <c r="B300" s="399">
        <v>18568</v>
      </c>
      <c r="C300" s="5"/>
      <c r="D300" s="5"/>
      <c r="E300" s="5"/>
      <c r="F300" s="5"/>
      <c r="G300" s="5"/>
      <c r="H300" s="111">
        <v>1.8E-3</v>
      </c>
      <c r="I300" s="111"/>
      <c r="J300" s="399">
        <v>18568</v>
      </c>
      <c r="K300" s="5"/>
    </row>
    <row r="301" spans="1:11" ht="14.5" customHeight="1" x14ac:dyDescent="0.15">
      <c r="A301" s="5"/>
      <c r="B301" s="399">
        <v>18598</v>
      </c>
      <c r="C301" s="5"/>
      <c r="D301" s="5"/>
      <c r="E301" s="5"/>
      <c r="F301" s="5"/>
      <c r="G301" s="5"/>
      <c r="H301" s="111">
        <v>1.8E-3</v>
      </c>
      <c r="I301" s="111"/>
      <c r="J301" s="399">
        <v>18598</v>
      </c>
      <c r="K301" s="5"/>
    </row>
    <row r="302" spans="1:11" ht="14.5" customHeight="1" x14ac:dyDescent="0.15">
      <c r="A302" s="5"/>
      <c r="B302" s="399">
        <v>18629</v>
      </c>
      <c r="C302" s="5"/>
      <c r="D302" s="5"/>
      <c r="E302" s="5"/>
      <c r="F302" s="5"/>
      <c r="G302" s="5"/>
      <c r="H302" s="111">
        <v>2E-3</v>
      </c>
      <c r="I302" s="111"/>
      <c r="J302" s="399">
        <v>18629</v>
      </c>
      <c r="K302" s="5"/>
    </row>
    <row r="303" spans="1:11" ht="14.5" customHeight="1" x14ac:dyDescent="0.15">
      <c r="A303" s="5"/>
      <c r="B303" s="399">
        <v>18660</v>
      </c>
      <c r="C303" s="5"/>
      <c r="D303" s="5"/>
      <c r="E303" s="5"/>
      <c r="F303" s="5"/>
      <c r="G303" s="5"/>
      <c r="H303" s="111">
        <v>1.6999999999999999E-3</v>
      </c>
      <c r="I303" s="111"/>
      <c r="J303" s="399">
        <v>18660</v>
      </c>
      <c r="K303" s="5"/>
    </row>
    <row r="304" spans="1:11" ht="14.5" customHeight="1" x14ac:dyDescent="0.15">
      <c r="A304" s="5"/>
      <c r="B304" s="399">
        <v>18688</v>
      </c>
      <c r="C304" s="5"/>
      <c r="D304" s="5"/>
      <c r="E304" s="5"/>
      <c r="F304" s="5"/>
      <c r="G304" s="5"/>
      <c r="H304" s="111">
        <v>1.9E-3</v>
      </c>
      <c r="I304" s="111"/>
      <c r="J304" s="399">
        <v>18688</v>
      </c>
      <c r="K304" s="5"/>
    </row>
    <row r="305" spans="1:11" ht="14.5" customHeight="1" x14ac:dyDescent="0.15">
      <c r="A305" s="5"/>
      <c r="B305" s="399">
        <v>18719</v>
      </c>
      <c r="C305" s="5"/>
      <c r="D305" s="5"/>
      <c r="E305" s="5"/>
      <c r="F305" s="5"/>
      <c r="G305" s="5"/>
      <c r="H305" s="111">
        <v>2E-3</v>
      </c>
      <c r="I305" s="111"/>
      <c r="J305" s="399">
        <v>18719</v>
      </c>
      <c r="K305" s="5"/>
    </row>
    <row r="306" spans="1:11" ht="14.5" customHeight="1" x14ac:dyDescent="0.15">
      <c r="A306" s="5"/>
      <c r="B306" s="399">
        <v>18749</v>
      </c>
      <c r="C306" s="5"/>
      <c r="D306" s="5"/>
      <c r="E306" s="5"/>
      <c r="F306" s="5"/>
      <c r="G306" s="5"/>
      <c r="H306" s="111">
        <v>2.0999999999999999E-3</v>
      </c>
      <c r="I306" s="111"/>
      <c r="J306" s="399">
        <v>18749</v>
      </c>
      <c r="K306" s="5"/>
    </row>
    <row r="307" spans="1:11" ht="14.5" customHeight="1" x14ac:dyDescent="0.15">
      <c r="A307" s="5"/>
      <c r="B307" s="399">
        <v>18780</v>
      </c>
      <c r="C307" s="5"/>
      <c r="D307" s="5"/>
      <c r="E307" s="5"/>
      <c r="F307" s="5"/>
      <c r="G307" s="5"/>
      <c r="H307" s="111">
        <v>2E-3</v>
      </c>
      <c r="I307" s="111"/>
      <c r="J307" s="399">
        <v>18780</v>
      </c>
      <c r="K307" s="5"/>
    </row>
    <row r="308" spans="1:11" ht="14.5" customHeight="1" x14ac:dyDescent="0.15">
      <c r="A308" s="5"/>
      <c r="B308" s="399">
        <v>18810</v>
      </c>
      <c r="C308" s="5"/>
      <c r="D308" s="5"/>
      <c r="E308" s="5"/>
      <c r="F308" s="5"/>
      <c r="G308" s="5"/>
      <c r="H308" s="111">
        <v>2.3E-3</v>
      </c>
      <c r="I308" s="111"/>
      <c r="J308" s="399">
        <v>18810</v>
      </c>
      <c r="K308" s="5"/>
    </row>
    <row r="309" spans="1:11" ht="14.5" customHeight="1" x14ac:dyDescent="0.15">
      <c r="A309" s="5"/>
      <c r="B309" s="399">
        <v>18841</v>
      </c>
      <c r="C309" s="5"/>
      <c r="D309" s="5"/>
      <c r="E309" s="5"/>
      <c r="F309" s="5"/>
      <c r="G309" s="5"/>
      <c r="H309" s="111">
        <v>2.0999999999999999E-3</v>
      </c>
      <c r="I309" s="111"/>
      <c r="J309" s="399">
        <v>18841</v>
      </c>
      <c r="K309" s="5"/>
    </row>
    <row r="310" spans="1:11" ht="14.5" customHeight="1" x14ac:dyDescent="0.15">
      <c r="A310" s="5"/>
      <c r="B310" s="399">
        <v>18872</v>
      </c>
      <c r="C310" s="5"/>
      <c r="D310" s="5"/>
      <c r="E310" s="5"/>
      <c r="F310" s="5"/>
      <c r="G310" s="5"/>
      <c r="H310" s="111">
        <v>1.9E-3</v>
      </c>
      <c r="I310" s="111"/>
      <c r="J310" s="399">
        <v>18872</v>
      </c>
      <c r="K310" s="5"/>
    </row>
    <row r="311" spans="1:11" ht="14.5" customHeight="1" x14ac:dyDescent="0.15">
      <c r="A311" s="5"/>
      <c r="B311" s="399">
        <v>18902</v>
      </c>
      <c r="C311" s="5"/>
      <c r="D311" s="5"/>
      <c r="E311" s="5"/>
      <c r="F311" s="5"/>
      <c r="G311" s="5"/>
      <c r="H311" s="111">
        <v>2.3E-3</v>
      </c>
      <c r="I311" s="111"/>
      <c r="J311" s="399">
        <v>18902</v>
      </c>
      <c r="K311" s="5"/>
    </row>
    <row r="312" spans="1:11" ht="14.5" customHeight="1" x14ac:dyDescent="0.15">
      <c r="A312" s="5"/>
      <c r="B312" s="399">
        <v>18933</v>
      </c>
      <c r="C312" s="5"/>
      <c r="D312" s="5"/>
      <c r="E312" s="5"/>
      <c r="F312" s="5"/>
      <c r="G312" s="5"/>
      <c r="H312" s="111">
        <v>2.0999999999999999E-3</v>
      </c>
      <c r="I312" s="111"/>
      <c r="J312" s="399">
        <v>18933</v>
      </c>
      <c r="K312" s="5"/>
    </row>
    <row r="313" spans="1:11" ht="14.5" customHeight="1" x14ac:dyDescent="0.15">
      <c r="A313" s="5"/>
      <c r="B313" s="399">
        <v>18963</v>
      </c>
      <c r="C313" s="5"/>
      <c r="D313" s="5"/>
      <c r="E313" s="5"/>
      <c r="F313" s="5"/>
      <c r="G313" s="5"/>
      <c r="H313" s="111">
        <v>2.2000000000000001E-3</v>
      </c>
      <c r="I313" s="111"/>
      <c r="J313" s="399">
        <v>18963</v>
      </c>
      <c r="K313" s="5"/>
    </row>
    <row r="314" spans="1:11" ht="14.5" customHeight="1" x14ac:dyDescent="0.15">
      <c r="A314" s="5"/>
      <c r="B314" s="399">
        <v>18994</v>
      </c>
      <c r="C314" s="5"/>
      <c r="D314" s="5"/>
      <c r="E314" s="5"/>
      <c r="F314" s="5"/>
      <c r="G314" s="5"/>
      <c r="H314" s="111">
        <v>2.3E-3</v>
      </c>
      <c r="I314" s="111"/>
      <c r="J314" s="399">
        <v>18994</v>
      </c>
      <c r="K314" s="5"/>
    </row>
    <row r="315" spans="1:11" ht="14.5" customHeight="1" x14ac:dyDescent="0.15">
      <c r="A315" s="5"/>
      <c r="B315" s="399">
        <v>19025</v>
      </c>
      <c r="C315" s="5"/>
      <c r="D315" s="5"/>
      <c r="E315" s="5"/>
      <c r="F315" s="5"/>
      <c r="G315" s="5"/>
      <c r="H315" s="111">
        <v>2.0999999999999999E-3</v>
      </c>
      <c r="I315" s="111"/>
      <c r="J315" s="399">
        <v>19025</v>
      </c>
      <c r="K315" s="5"/>
    </row>
    <row r="316" spans="1:11" ht="14.5" customHeight="1" x14ac:dyDescent="0.15">
      <c r="A316" s="5"/>
      <c r="B316" s="399">
        <v>19054</v>
      </c>
      <c r="C316" s="5"/>
      <c r="D316" s="5"/>
      <c r="E316" s="5"/>
      <c r="F316" s="5"/>
      <c r="G316" s="5"/>
      <c r="H316" s="111">
        <v>2.3E-3</v>
      </c>
      <c r="I316" s="111"/>
      <c r="J316" s="399">
        <v>19054</v>
      </c>
      <c r="K316" s="5"/>
    </row>
    <row r="317" spans="1:11" ht="14.5" customHeight="1" x14ac:dyDescent="0.15">
      <c r="A317" s="5"/>
      <c r="B317" s="399">
        <v>19085</v>
      </c>
      <c r="C317" s="5"/>
      <c r="D317" s="5"/>
      <c r="E317" s="5"/>
      <c r="F317" s="5"/>
      <c r="G317" s="5"/>
      <c r="H317" s="111">
        <v>2.2000000000000001E-3</v>
      </c>
      <c r="I317" s="111"/>
      <c r="J317" s="399">
        <v>19085</v>
      </c>
      <c r="K317" s="5"/>
    </row>
    <row r="318" spans="1:11" ht="14.5" customHeight="1" x14ac:dyDescent="0.15">
      <c r="A318" s="5"/>
      <c r="B318" s="399">
        <v>19115</v>
      </c>
      <c r="C318" s="5"/>
      <c r="D318" s="5"/>
      <c r="E318" s="5"/>
      <c r="F318" s="5"/>
      <c r="G318" s="5"/>
      <c r="H318" s="111">
        <v>2E-3</v>
      </c>
      <c r="I318" s="111"/>
      <c r="J318" s="399">
        <v>19115</v>
      </c>
      <c r="K318" s="5"/>
    </row>
    <row r="319" spans="1:11" ht="14.5" customHeight="1" x14ac:dyDescent="0.15">
      <c r="A319" s="5"/>
      <c r="B319" s="399">
        <v>19146</v>
      </c>
      <c r="C319" s="5"/>
      <c r="D319" s="5"/>
      <c r="E319" s="5"/>
      <c r="F319" s="5"/>
      <c r="G319" s="5"/>
      <c r="H319" s="111">
        <v>2.2000000000000001E-3</v>
      </c>
      <c r="I319" s="111"/>
      <c r="J319" s="399">
        <v>19146</v>
      </c>
      <c r="K319" s="5"/>
    </row>
    <row r="320" spans="1:11" ht="14.5" customHeight="1" x14ac:dyDescent="0.15">
      <c r="A320" s="5"/>
      <c r="B320" s="399">
        <v>19176</v>
      </c>
      <c r="C320" s="5"/>
      <c r="D320" s="5"/>
      <c r="E320" s="5"/>
      <c r="F320" s="5"/>
      <c r="G320" s="5"/>
      <c r="H320" s="111">
        <v>2.2000000000000001E-3</v>
      </c>
      <c r="I320" s="111"/>
      <c r="J320" s="399">
        <v>19176</v>
      </c>
      <c r="K320" s="5"/>
    </row>
    <row r="321" spans="1:11" ht="14.5" customHeight="1" x14ac:dyDescent="0.15">
      <c r="A321" s="5"/>
      <c r="B321" s="399">
        <v>19207</v>
      </c>
      <c r="C321" s="5"/>
      <c r="D321" s="5"/>
      <c r="E321" s="5"/>
      <c r="F321" s="5"/>
      <c r="G321" s="5"/>
      <c r="H321" s="111">
        <v>2.0999999999999999E-3</v>
      </c>
      <c r="I321" s="111"/>
      <c r="J321" s="399">
        <v>19207</v>
      </c>
      <c r="K321" s="5"/>
    </row>
    <row r="322" spans="1:11" ht="14.5" customHeight="1" x14ac:dyDescent="0.15">
      <c r="A322" s="5"/>
      <c r="B322" s="399">
        <v>19238</v>
      </c>
      <c r="C322" s="5"/>
      <c r="D322" s="5"/>
      <c r="E322" s="5"/>
      <c r="F322" s="5"/>
      <c r="G322" s="5"/>
      <c r="H322" s="111">
        <v>2.3E-3</v>
      </c>
      <c r="I322" s="111"/>
      <c r="J322" s="399">
        <v>19238</v>
      </c>
      <c r="K322" s="5"/>
    </row>
    <row r="323" spans="1:11" ht="14.5" customHeight="1" x14ac:dyDescent="0.15">
      <c r="A323" s="5"/>
      <c r="B323" s="399">
        <v>19268</v>
      </c>
      <c r="C323" s="5"/>
      <c r="D323" s="5"/>
      <c r="E323" s="5"/>
      <c r="F323" s="5"/>
      <c r="G323" s="5"/>
      <c r="H323" s="111">
        <v>2.3E-3</v>
      </c>
      <c r="I323" s="111"/>
      <c r="J323" s="399">
        <v>19268</v>
      </c>
      <c r="K323" s="5"/>
    </row>
    <row r="324" spans="1:11" ht="14.5" customHeight="1" x14ac:dyDescent="0.15">
      <c r="A324" s="5"/>
      <c r="B324" s="399">
        <v>19299</v>
      </c>
      <c r="C324" s="5"/>
      <c r="D324" s="5"/>
      <c r="E324" s="5"/>
      <c r="F324" s="5"/>
      <c r="G324" s="5"/>
      <c r="H324" s="111">
        <v>2.0999999999999999E-3</v>
      </c>
      <c r="I324" s="111"/>
      <c r="J324" s="399">
        <v>19299</v>
      </c>
      <c r="K324" s="5"/>
    </row>
    <row r="325" spans="1:11" ht="14.5" customHeight="1" x14ac:dyDescent="0.15">
      <c r="A325" s="5"/>
      <c r="B325" s="399">
        <v>19329</v>
      </c>
      <c r="C325" s="5"/>
      <c r="D325" s="5"/>
      <c r="E325" s="5"/>
      <c r="F325" s="5"/>
      <c r="G325" s="5"/>
      <c r="H325" s="111">
        <v>2.3999999999999998E-3</v>
      </c>
      <c r="I325" s="111"/>
      <c r="J325" s="399">
        <v>19329</v>
      </c>
      <c r="K325" s="5"/>
    </row>
    <row r="326" spans="1:11" ht="14.5" customHeight="1" x14ac:dyDescent="0.15">
      <c r="A326" s="5"/>
      <c r="B326" s="399">
        <v>19360</v>
      </c>
      <c r="C326" s="5"/>
      <c r="D326" s="5"/>
      <c r="E326" s="5"/>
      <c r="F326" s="5"/>
      <c r="G326" s="5"/>
      <c r="H326" s="111">
        <v>2.3E-3</v>
      </c>
      <c r="I326" s="111"/>
      <c r="J326" s="399">
        <v>19360</v>
      </c>
      <c r="K326" s="5"/>
    </row>
    <row r="327" spans="1:11" ht="14.5" customHeight="1" x14ac:dyDescent="0.15">
      <c r="A327" s="5"/>
      <c r="B327" s="399">
        <v>19391</v>
      </c>
      <c r="C327" s="5"/>
      <c r="D327" s="5"/>
      <c r="E327" s="5"/>
      <c r="F327" s="5"/>
      <c r="G327" s="5"/>
      <c r="H327" s="111">
        <v>2.0999999999999999E-3</v>
      </c>
      <c r="I327" s="111"/>
      <c r="J327" s="399">
        <v>19391</v>
      </c>
      <c r="K327" s="5"/>
    </row>
    <row r="328" spans="1:11" ht="14.5" customHeight="1" x14ac:dyDescent="0.15">
      <c r="A328" s="5"/>
      <c r="B328" s="399">
        <v>19419</v>
      </c>
      <c r="C328" s="5"/>
      <c r="D328" s="5"/>
      <c r="E328" s="5"/>
      <c r="F328" s="5"/>
      <c r="G328" s="5"/>
      <c r="H328" s="111">
        <v>2.5000000000000001E-3</v>
      </c>
      <c r="I328" s="111"/>
      <c r="J328" s="399">
        <v>19419</v>
      </c>
      <c r="K328" s="5"/>
    </row>
    <row r="329" spans="1:11" ht="14.5" customHeight="1" x14ac:dyDescent="0.15">
      <c r="A329" s="5"/>
      <c r="B329" s="399">
        <v>19450</v>
      </c>
      <c r="C329" s="5"/>
      <c r="D329" s="5"/>
      <c r="E329" s="5"/>
      <c r="F329" s="5"/>
      <c r="G329" s="5"/>
      <c r="H329" s="111">
        <v>2.3999999999999998E-3</v>
      </c>
      <c r="I329" s="111"/>
      <c r="J329" s="399">
        <v>19450</v>
      </c>
      <c r="K329" s="5"/>
    </row>
    <row r="330" spans="1:11" ht="14.5" customHeight="1" x14ac:dyDescent="0.15">
      <c r="A330" s="5"/>
      <c r="B330" s="399">
        <v>19480</v>
      </c>
      <c r="C330" s="5"/>
      <c r="D330" s="5"/>
      <c r="E330" s="5"/>
      <c r="F330" s="5"/>
      <c r="G330" s="5"/>
      <c r="H330" s="111">
        <v>2.3999999999999998E-3</v>
      </c>
      <c r="I330" s="111"/>
      <c r="J330" s="399">
        <v>19480</v>
      </c>
      <c r="K330" s="5"/>
    </row>
    <row r="331" spans="1:11" ht="14.5" customHeight="1" x14ac:dyDescent="0.15">
      <c r="A331" s="5"/>
      <c r="B331" s="399">
        <v>19511</v>
      </c>
      <c r="C331" s="5"/>
      <c r="D331" s="5"/>
      <c r="E331" s="5"/>
      <c r="F331" s="5"/>
      <c r="G331" s="5"/>
      <c r="H331" s="111">
        <v>2.7000000000000001E-3</v>
      </c>
      <c r="I331" s="111"/>
      <c r="J331" s="399">
        <v>19511</v>
      </c>
      <c r="K331" s="5"/>
    </row>
    <row r="332" spans="1:11" ht="14.5" customHeight="1" x14ac:dyDescent="0.15">
      <c r="A332" s="5"/>
      <c r="B332" s="399">
        <v>19541</v>
      </c>
      <c r="C332" s="5"/>
      <c r="D332" s="5"/>
      <c r="E332" s="5"/>
      <c r="F332" s="5"/>
      <c r="G332" s="5"/>
      <c r="H332" s="111">
        <v>2.5000000000000001E-3</v>
      </c>
      <c r="I332" s="111"/>
      <c r="J332" s="399">
        <v>19541</v>
      </c>
      <c r="K332" s="5"/>
    </row>
    <row r="333" spans="1:11" ht="14.5" customHeight="1" x14ac:dyDescent="0.15">
      <c r="A333" s="5"/>
      <c r="B333" s="399">
        <v>19572</v>
      </c>
      <c r="C333" s="5"/>
      <c r="D333" s="5"/>
      <c r="E333" s="5"/>
      <c r="F333" s="5"/>
      <c r="G333" s="5"/>
      <c r="H333" s="111">
        <v>2.5000000000000001E-3</v>
      </c>
      <c r="I333" s="111"/>
      <c r="J333" s="399">
        <v>19572</v>
      </c>
      <c r="K333" s="5"/>
    </row>
    <row r="334" spans="1:11" ht="14.5" customHeight="1" x14ac:dyDescent="0.15">
      <c r="A334" s="5"/>
      <c r="B334" s="399">
        <v>19603</v>
      </c>
      <c r="C334" s="5"/>
      <c r="D334" s="5"/>
      <c r="E334" s="5"/>
      <c r="F334" s="5"/>
      <c r="G334" s="5"/>
      <c r="H334" s="111">
        <v>2.5000000000000001E-3</v>
      </c>
      <c r="I334" s="111"/>
      <c r="J334" s="399">
        <v>19603</v>
      </c>
      <c r="K334" s="5"/>
    </row>
    <row r="335" spans="1:11" ht="14.5" customHeight="1" x14ac:dyDescent="0.15">
      <c r="A335" s="5"/>
      <c r="B335" s="399">
        <v>19633</v>
      </c>
      <c r="C335" s="5"/>
      <c r="D335" s="5"/>
      <c r="E335" s="5"/>
      <c r="F335" s="5"/>
      <c r="G335" s="5"/>
      <c r="H335" s="111">
        <v>2.3E-3</v>
      </c>
      <c r="I335" s="111"/>
      <c r="J335" s="399">
        <v>19633</v>
      </c>
      <c r="K335" s="5"/>
    </row>
    <row r="336" spans="1:11" ht="14.5" customHeight="1" x14ac:dyDescent="0.15">
      <c r="A336" s="5"/>
      <c r="B336" s="399">
        <v>19664</v>
      </c>
      <c r="C336" s="5"/>
      <c r="D336" s="5"/>
      <c r="E336" s="5"/>
      <c r="F336" s="5"/>
      <c r="G336" s="5"/>
      <c r="H336" s="111">
        <v>2.3999999999999998E-3</v>
      </c>
      <c r="I336" s="111"/>
      <c r="J336" s="399">
        <v>19664</v>
      </c>
      <c r="K336" s="5"/>
    </row>
    <row r="337" spans="1:11" ht="14.5" customHeight="1" x14ac:dyDescent="0.15">
      <c r="A337" s="5"/>
      <c r="B337" s="399">
        <v>19694</v>
      </c>
      <c r="C337" s="5"/>
      <c r="D337" s="5"/>
      <c r="E337" s="5"/>
      <c r="F337" s="5"/>
      <c r="G337" s="5"/>
      <c r="H337" s="111">
        <v>2.3999999999999998E-3</v>
      </c>
      <c r="I337" s="111"/>
      <c r="J337" s="399">
        <v>19694</v>
      </c>
      <c r="K337" s="5"/>
    </row>
    <row r="338" spans="1:11" ht="14.5" customHeight="1" x14ac:dyDescent="0.15">
      <c r="A338" s="5"/>
      <c r="B338" s="399">
        <v>19725</v>
      </c>
      <c r="C338" s="5"/>
      <c r="D338" s="5"/>
      <c r="E338" s="5"/>
      <c r="F338" s="5"/>
      <c r="G338" s="5"/>
      <c r="H338" s="111">
        <v>2.3E-3</v>
      </c>
      <c r="I338" s="111"/>
      <c r="J338" s="399">
        <v>19725</v>
      </c>
      <c r="K338" s="5"/>
    </row>
    <row r="339" spans="1:11" ht="14.5" customHeight="1" x14ac:dyDescent="0.15">
      <c r="A339" s="5"/>
      <c r="B339" s="399">
        <v>19756</v>
      </c>
      <c r="C339" s="5"/>
      <c r="D339" s="5"/>
      <c r="E339" s="5"/>
      <c r="F339" s="5"/>
      <c r="G339" s="5"/>
      <c r="H339" s="111">
        <v>2.2000000000000001E-3</v>
      </c>
      <c r="I339" s="111"/>
      <c r="J339" s="399">
        <v>19756</v>
      </c>
      <c r="K339" s="5"/>
    </row>
    <row r="340" spans="1:11" ht="14.5" customHeight="1" x14ac:dyDescent="0.15">
      <c r="A340" s="5"/>
      <c r="B340" s="399">
        <v>19784</v>
      </c>
      <c r="C340" s="5"/>
      <c r="D340" s="5"/>
      <c r="E340" s="5"/>
      <c r="F340" s="5"/>
      <c r="G340" s="5"/>
      <c r="H340" s="111">
        <v>2.5000000000000001E-3</v>
      </c>
      <c r="I340" s="111"/>
      <c r="J340" s="399">
        <v>19784</v>
      </c>
      <c r="K340" s="5"/>
    </row>
    <row r="341" spans="1:11" ht="14.5" customHeight="1" x14ac:dyDescent="0.15">
      <c r="A341" s="5"/>
      <c r="B341" s="399">
        <v>19815</v>
      </c>
      <c r="C341" s="5"/>
      <c r="D341" s="5"/>
      <c r="E341" s="5"/>
      <c r="F341" s="5"/>
      <c r="G341" s="5"/>
      <c r="H341" s="111">
        <v>2.2000000000000001E-3</v>
      </c>
      <c r="I341" s="111"/>
      <c r="J341" s="399">
        <v>19815</v>
      </c>
      <c r="K341" s="5"/>
    </row>
    <row r="342" spans="1:11" ht="14.5" customHeight="1" x14ac:dyDescent="0.15">
      <c r="A342" s="5"/>
      <c r="B342" s="399">
        <v>19845</v>
      </c>
      <c r="C342" s="5"/>
      <c r="D342" s="5"/>
      <c r="E342" s="5"/>
      <c r="F342" s="5"/>
      <c r="G342" s="5"/>
      <c r="H342" s="111">
        <v>2E-3</v>
      </c>
      <c r="I342" s="111"/>
      <c r="J342" s="399">
        <v>19845</v>
      </c>
      <c r="K342" s="5"/>
    </row>
    <row r="343" spans="1:11" ht="14.5" customHeight="1" x14ac:dyDescent="0.15">
      <c r="A343" s="5"/>
      <c r="B343" s="399">
        <v>19876</v>
      </c>
      <c r="C343" s="5"/>
      <c r="D343" s="5"/>
      <c r="E343" s="5"/>
      <c r="F343" s="5"/>
      <c r="G343" s="5"/>
      <c r="H343" s="111">
        <v>2.5000000000000001E-3</v>
      </c>
      <c r="I343" s="111"/>
      <c r="J343" s="399">
        <v>19876</v>
      </c>
      <c r="K343" s="5"/>
    </row>
    <row r="344" spans="1:11" ht="14.5" customHeight="1" x14ac:dyDescent="0.15">
      <c r="A344" s="5"/>
      <c r="B344" s="399">
        <v>19906</v>
      </c>
      <c r="C344" s="5"/>
      <c r="D344" s="5"/>
      <c r="E344" s="5"/>
      <c r="F344" s="5"/>
      <c r="G344" s="5"/>
      <c r="H344" s="111">
        <v>2.2000000000000001E-3</v>
      </c>
      <c r="I344" s="111"/>
      <c r="J344" s="399">
        <v>19906</v>
      </c>
      <c r="K344" s="5"/>
    </row>
    <row r="345" spans="1:11" ht="14.5" customHeight="1" x14ac:dyDescent="0.15">
      <c r="A345" s="5"/>
      <c r="B345" s="399">
        <v>19937</v>
      </c>
      <c r="C345" s="5"/>
      <c r="D345" s="5"/>
      <c r="E345" s="5"/>
      <c r="F345" s="5"/>
      <c r="G345" s="5"/>
      <c r="H345" s="111">
        <v>2.3E-3</v>
      </c>
      <c r="I345" s="111"/>
      <c r="J345" s="399">
        <v>19937</v>
      </c>
      <c r="K345" s="5"/>
    </row>
    <row r="346" spans="1:11" ht="14.5" customHeight="1" x14ac:dyDescent="0.15">
      <c r="A346" s="5"/>
      <c r="B346" s="399">
        <v>19968</v>
      </c>
      <c r="C346" s="5"/>
      <c r="D346" s="5"/>
      <c r="E346" s="5"/>
      <c r="F346" s="5"/>
      <c r="G346" s="5"/>
      <c r="H346" s="111">
        <v>2.2000000000000001E-3</v>
      </c>
      <c r="I346" s="111"/>
      <c r="J346" s="399">
        <v>19968</v>
      </c>
      <c r="K346" s="5"/>
    </row>
    <row r="347" spans="1:11" ht="14.5" customHeight="1" x14ac:dyDescent="0.15">
      <c r="A347" s="5"/>
      <c r="B347" s="399">
        <v>19998</v>
      </c>
      <c r="C347" s="5"/>
      <c r="D347" s="5"/>
      <c r="E347" s="5"/>
      <c r="F347" s="5"/>
      <c r="G347" s="5"/>
      <c r="H347" s="111">
        <v>2.0999999999999999E-3</v>
      </c>
      <c r="I347" s="111"/>
      <c r="J347" s="399">
        <v>19998</v>
      </c>
      <c r="K347" s="5"/>
    </row>
    <row r="348" spans="1:11" ht="14.5" customHeight="1" x14ac:dyDescent="0.15">
      <c r="A348" s="5"/>
      <c r="B348" s="399">
        <v>20029</v>
      </c>
      <c r="C348" s="5"/>
      <c r="D348" s="5"/>
      <c r="E348" s="5"/>
      <c r="F348" s="5"/>
      <c r="G348" s="5"/>
      <c r="H348" s="111">
        <v>2.3E-3</v>
      </c>
      <c r="I348" s="111"/>
      <c r="J348" s="399">
        <v>20029</v>
      </c>
      <c r="K348" s="5"/>
    </row>
    <row r="349" spans="1:11" ht="14.5" customHeight="1" x14ac:dyDescent="0.15">
      <c r="A349" s="5"/>
      <c r="B349" s="399">
        <v>20059</v>
      </c>
      <c r="C349" s="5"/>
      <c r="D349" s="5"/>
      <c r="E349" s="5"/>
      <c r="F349" s="5"/>
      <c r="G349" s="5"/>
      <c r="H349" s="111">
        <v>2.3E-3</v>
      </c>
      <c r="I349" s="111"/>
      <c r="J349" s="399">
        <v>20059</v>
      </c>
      <c r="K349" s="5"/>
    </row>
    <row r="350" spans="1:11" ht="14.5" customHeight="1" x14ac:dyDescent="0.15">
      <c r="A350" s="5"/>
      <c r="B350" s="399">
        <v>20090</v>
      </c>
      <c r="C350" s="5"/>
      <c r="D350" s="5"/>
      <c r="E350" s="5"/>
      <c r="F350" s="5"/>
      <c r="G350" s="5"/>
      <c r="H350" s="111">
        <v>2.2000000000000001E-3</v>
      </c>
      <c r="I350" s="111"/>
      <c r="J350" s="399">
        <v>20090</v>
      </c>
      <c r="K350" s="5"/>
    </row>
    <row r="351" spans="1:11" ht="14.5" customHeight="1" x14ac:dyDescent="0.15">
      <c r="A351" s="5"/>
      <c r="B351" s="399">
        <v>20121</v>
      </c>
      <c r="C351" s="5"/>
      <c r="D351" s="5"/>
      <c r="E351" s="5"/>
      <c r="F351" s="5"/>
      <c r="G351" s="5"/>
      <c r="H351" s="111">
        <v>2.2000000000000001E-3</v>
      </c>
      <c r="I351" s="111"/>
      <c r="J351" s="399">
        <v>20121</v>
      </c>
      <c r="K351" s="5"/>
    </row>
    <row r="352" spans="1:11" ht="14.5" customHeight="1" x14ac:dyDescent="0.15">
      <c r="A352" s="5"/>
      <c r="B352" s="399">
        <v>20149</v>
      </c>
      <c r="C352" s="5"/>
      <c r="D352" s="5"/>
      <c r="E352" s="5"/>
      <c r="F352" s="5"/>
      <c r="G352" s="5"/>
      <c r="H352" s="111">
        <v>2.3999999999999998E-3</v>
      </c>
      <c r="I352" s="111"/>
      <c r="J352" s="399">
        <v>20149</v>
      </c>
      <c r="K352" s="5"/>
    </row>
    <row r="353" spans="1:11" ht="14.5" customHeight="1" x14ac:dyDescent="0.15">
      <c r="A353" s="5"/>
      <c r="B353" s="399">
        <v>20180</v>
      </c>
      <c r="C353" s="5"/>
      <c r="D353" s="5"/>
      <c r="E353" s="5"/>
      <c r="F353" s="5"/>
      <c r="G353" s="5"/>
      <c r="H353" s="111">
        <v>2.2000000000000001E-3</v>
      </c>
      <c r="I353" s="111"/>
      <c r="J353" s="399">
        <v>20180</v>
      </c>
      <c r="K353" s="5"/>
    </row>
    <row r="354" spans="1:11" ht="14.5" customHeight="1" x14ac:dyDescent="0.15">
      <c r="A354" s="5"/>
      <c r="B354" s="399">
        <v>20210</v>
      </c>
      <c r="C354" s="5"/>
      <c r="D354" s="5"/>
      <c r="E354" s="5"/>
      <c r="F354" s="5"/>
      <c r="G354" s="5"/>
      <c r="H354" s="111">
        <v>2.5000000000000001E-3</v>
      </c>
      <c r="I354" s="111"/>
      <c r="J354" s="399">
        <v>20210</v>
      </c>
      <c r="K354" s="5"/>
    </row>
    <row r="355" spans="1:11" ht="14.5" customHeight="1" x14ac:dyDescent="0.15">
      <c r="A355" s="5"/>
      <c r="B355" s="399">
        <v>20241</v>
      </c>
      <c r="C355" s="5"/>
      <c r="D355" s="5"/>
      <c r="E355" s="5"/>
      <c r="F355" s="5"/>
      <c r="G355" s="5"/>
      <c r="H355" s="111">
        <v>2.3E-3</v>
      </c>
      <c r="I355" s="111"/>
      <c r="J355" s="399">
        <v>20241</v>
      </c>
      <c r="K355" s="5"/>
    </row>
    <row r="356" spans="1:11" ht="14.5" customHeight="1" x14ac:dyDescent="0.15">
      <c r="A356" s="5"/>
      <c r="B356" s="399">
        <v>20271</v>
      </c>
      <c r="C356" s="5"/>
      <c r="D356" s="5"/>
      <c r="E356" s="5"/>
      <c r="F356" s="5"/>
      <c r="G356" s="5"/>
      <c r="H356" s="111">
        <v>2.3E-3</v>
      </c>
      <c r="I356" s="111"/>
      <c r="J356" s="399">
        <v>20271</v>
      </c>
      <c r="K356" s="5"/>
    </row>
    <row r="357" spans="1:11" ht="14.5" customHeight="1" x14ac:dyDescent="0.15">
      <c r="A357" s="5"/>
      <c r="B357" s="399">
        <v>20302</v>
      </c>
      <c r="C357" s="5"/>
      <c r="D357" s="5"/>
      <c r="E357" s="5"/>
      <c r="F357" s="5"/>
      <c r="G357" s="5"/>
      <c r="H357" s="111">
        <v>2.7000000000000001E-3</v>
      </c>
      <c r="I357" s="111"/>
      <c r="J357" s="399">
        <v>20302</v>
      </c>
      <c r="K357" s="5"/>
    </row>
    <row r="358" spans="1:11" ht="14.5" customHeight="1" x14ac:dyDescent="0.15">
      <c r="A358" s="5"/>
      <c r="B358" s="399">
        <v>20333</v>
      </c>
      <c r="C358" s="5"/>
      <c r="D358" s="5"/>
      <c r="E358" s="5"/>
      <c r="F358" s="5"/>
      <c r="G358" s="5"/>
      <c r="H358" s="111">
        <v>2.3999999999999998E-3</v>
      </c>
      <c r="I358" s="111"/>
      <c r="J358" s="399">
        <v>20333</v>
      </c>
      <c r="K358" s="5"/>
    </row>
    <row r="359" spans="1:11" ht="14.5" customHeight="1" x14ac:dyDescent="0.15">
      <c r="A359" s="5"/>
      <c r="B359" s="399">
        <v>20363</v>
      </c>
      <c r="C359" s="5"/>
      <c r="D359" s="5"/>
      <c r="E359" s="5"/>
      <c r="F359" s="5"/>
      <c r="G359" s="5"/>
      <c r="H359" s="111">
        <v>2.5000000000000001E-3</v>
      </c>
      <c r="I359" s="111"/>
      <c r="J359" s="399">
        <v>20363</v>
      </c>
      <c r="K359" s="5"/>
    </row>
    <row r="360" spans="1:11" ht="14.5" customHeight="1" x14ac:dyDescent="0.15">
      <c r="A360" s="5"/>
      <c r="B360" s="399">
        <v>20394</v>
      </c>
      <c r="C360" s="5"/>
      <c r="D360" s="5"/>
      <c r="E360" s="5"/>
      <c r="F360" s="5"/>
      <c r="G360" s="5"/>
      <c r="H360" s="111">
        <v>2.3999999999999998E-3</v>
      </c>
      <c r="I360" s="111"/>
      <c r="J360" s="399">
        <v>20394</v>
      </c>
      <c r="K360" s="5"/>
    </row>
    <row r="361" spans="1:11" ht="14.5" customHeight="1" x14ac:dyDescent="0.15">
      <c r="A361" s="5"/>
      <c r="B361" s="399">
        <v>20424</v>
      </c>
      <c r="C361" s="5"/>
      <c r="D361" s="5"/>
      <c r="E361" s="5"/>
      <c r="F361" s="5"/>
      <c r="G361" s="5"/>
      <c r="H361" s="111">
        <v>2.3999999999999998E-3</v>
      </c>
      <c r="I361" s="111"/>
      <c r="J361" s="399">
        <v>20424</v>
      </c>
      <c r="K361" s="5"/>
    </row>
    <row r="362" spans="1:11" ht="14.5" customHeight="1" x14ac:dyDescent="0.15">
      <c r="A362" s="5"/>
      <c r="B362" s="399">
        <v>20455</v>
      </c>
      <c r="C362" s="5"/>
      <c r="D362" s="5"/>
      <c r="E362" s="5"/>
      <c r="F362" s="5"/>
      <c r="G362" s="5"/>
      <c r="H362" s="111">
        <v>2.5000000000000001E-3</v>
      </c>
      <c r="I362" s="111"/>
      <c r="J362" s="399">
        <v>20455</v>
      </c>
      <c r="K362" s="5"/>
    </row>
    <row r="363" spans="1:11" ht="14.5" customHeight="1" x14ac:dyDescent="0.15">
      <c r="A363" s="5"/>
      <c r="B363" s="399">
        <v>20486</v>
      </c>
      <c r="C363" s="5"/>
      <c r="D363" s="5"/>
      <c r="E363" s="5"/>
      <c r="F363" s="5"/>
      <c r="G363" s="5"/>
      <c r="H363" s="111">
        <v>2.3E-3</v>
      </c>
      <c r="I363" s="111"/>
      <c r="J363" s="399">
        <v>20486</v>
      </c>
      <c r="K363" s="5"/>
    </row>
    <row r="364" spans="1:11" ht="14.5" customHeight="1" x14ac:dyDescent="0.15">
      <c r="A364" s="5"/>
      <c r="B364" s="399">
        <v>20515</v>
      </c>
      <c r="C364" s="5"/>
      <c r="D364" s="5"/>
      <c r="E364" s="5"/>
      <c r="F364" s="5"/>
      <c r="G364" s="5"/>
      <c r="H364" s="111">
        <v>2.3E-3</v>
      </c>
      <c r="I364" s="111"/>
      <c r="J364" s="399">
        <v>20515</v>
      </c>
      <c r="K364" s="5"/>
    </row>
    <row r="365" spans="1:11" ht="14.5" customHeight="1" x14ac:dyDescent="0.15">
      <c r="A365" s="5"/>
      <c r="B365" s="399">
        <v>20546</v>
      </c>
      <c r="C365" s="5"/>
      <c r="D365" s="5"/>
      <c r="E365" s="5"/>
      <c r="F365" s="5"/>
      <c r="G365" s="5"/>
      <c r="H365" s="111">
        <v>2.5999999999999999E-3</v>
      </c>
      <c r="I365" s="111"/>
      <c r="J365" s="399">
        <v>20546</v>
      </c>
      <c r="K365" s="5"/>
    </row>
    <row r="366" spans="1:11" ht="14.5" customHeight="1" x14ac:dyDescent="0.15">
      <c r="A366" s="5"/>
      <c r="B366" s="399">
        <v>20576</v>
      </c>
      <c r="C366" s="5"/>
      <c r="D366" s="5"/>
      <c r="E366" s="5"/>
      <c r="F366" s="5"/>
      <c r="G366" s="5"/>
      <c r="H366" s="111">
        <v>2.5999999999999999E-3</v>
      </c>
      <c r="I366" s="111"/>
      <c r="J366" s="399">
        <v>20576</v>
      </c>
      <c r="K366" s="5"/>
    </row>
    <row r="367" spans="1:11" ht="14.5" customHeight="1" x14ac:dyDescent="0.15">
      <c r="A367" s="5"/>
      <c r="B367" s="399">
        <v>20607</v>
      </c>
      <c r="C367" s="5"/>
      <c r="D367" s="5"/>
      <c r="E367" s="5"/>
      <c r="F367" s="5"/>
      <c r="G367" s="5"/>
      <c r="H367" s="111">
        <v>2.3E-3</v>
      </c>
      <c r="I367" s="111"/>
      <c r="J367" s="399">
        <v>20607</v>
      </c>
      <c r="K367" s="5"/>
    </row>
    <row r="368" spans="1:11" ht="14.5" customHeight="1" x14ac:dyDescent="0.15">
      <c r="A368" s="5"/>
      <c r="B368" s="399">
        <v>20637</v>
      </c>
      <c r="C368" s="5"/>
      <c r="D368" s="5"/>
      <c r="E368" s="5"/>
      <c r="F368" s="5"/>
      <c r="G368" s="5"/>
      <c r="H368" s="111">
        <v>2.5999999999999999E-3</v>
      </c>
      <c r="I368" s="111"/>
      <c r="J368" s="399">
        <v>20637</v>
      </c>
      <c r="K368" s="5"/>
    </row>
    <row r="369" spans="1:11" ht="14.5" customHeight="1" x14ac:dyDescent="0.15">
      <c r="A369" s="5"/>
      <c r="B369" s="399">
        <v>20668</v>
      </c>
      <c r="C369" s="5"/>
      <c r="D369" s="5"/>
      <c r="E369" s="5"/>
      <c r="F369" s="5"/>
      <c r="G369" s="5"/>
      <c r="H369" s="111">
        <v>2.5999999999999999E-3</v>
      </c>
      <c r="I369" s="111"/>
      <c r="J369" s="399">
        <v>20668</v>
      </c>
      <c r="K369" s="5"/>
    </row>
    <row r="370" spans="1:11" ht="14.5" customHeight="1" x14ac:dyDescent="0.15">
      <c r="A370" s="5"/>
      <c r="B370" s="399">
        <v>20699</v>
      </c>
      <c r="C370" s="5"/>
      <c r="D370" s="5"/>
      <c r="E370" s="5"/>
      <c r="F370" s="5"/>
      <c r="G370" s="5"/>
      <c r="H370" s="111">
        <v>2.5000000000000001E-3</v>
      </c>
      <c r="I370" s="111"/>
      <c r="J370" s="399">
        <v>20699</v>
      </c>
      <c r="K370" s="5"/>
    </row>
    <row r="371" spans="1:11" ht="14.5" customHeight="1" x14ac:dyDescent="0.15">
      <c r="A371" s="5"/>
      <c r="B371" s="399">
        <v>20729</v>
      </c>
      <c r="C371" s="5"/>
      <c r="D371" s="5"/>
      <c r="E371" s="5"/>
      <c r="F371" s="5"/>
      <c r="G371" s="5"/>
      <c r="H371" s="111">
        <v>2.8999999999999998E-3</v>
      </c>
      <c r="I371" s="111"/>
      <c r="J371" s="399">
        <v>20729</v>
      </c>
      <c r="K371" s="5"/>
    </row>
    <row r="372" spans="1:11" ht="14.5" customHeight="1" x14ac:dyDescent="0.15">
      <c r="A372" s="5"/>
      <c r="B372" s="399">
        <v>20760</v>
      </c>
      <c r="C372" s="5"/>
      <c r="D372" s="5"/>
      <c r="E372" s="5"/>
      <c r="F372" s="5"/>
      <c r="G372" s="5"/>
      <c r="H372" s="111">
        <v>2.7000000000000001E-3</v>
      </c>
      <c r="I372" s="111"/>
      <c r="J372" s="399">
        <v>20760</v>
      </c>
      <c r="K372" s="5"/>
    </row>
    <row r="373" spans="1:11" ht="14.5" customHeight="1" x14ac:dyDescent="0.15">
      <c r="A373" s="5"/>
      <c r="B373" s="399">
        <v>20790</v>
      </c>
      <c r="C373" s="5"/>
      <c r="D373" s="5"/>
      <c r="E373" s="5"/>
      <c r="F373" s="5"/>
      <c r="G373" s="5"/>
      <c r="H373" s="111">
        <v>2.8E-3</v>
      </c>
      <c r="I373" s="111"/>
      <c r="J373" s="399">
        <v>20790</v>
      </c>
      <c r="K373" s="5"/>
    </row>
    <row r="374" spans="1:11" ht="14.5" customHeight="1" x14ac:dyDescent="0.15">
      <c r="A374" s="5"/>
      <c r="B374" s="399">
        <v>20821</v>
      </c>
      <c r="C374" s="5"/>
      <c r="D374" s="5"/>
      <c r="E374" s="5"/>
      <c r="F374" s="5"/>
      <c r="G374" s="5"/>
      <c r="H374" s="111">
        <v>2.8999999999999998E-3</v>
      </c>
      <c r="I374" s="111"/>
      <c r="J374" s="399">
        <v>20821</v>
      </c>
      <c r="K374" s="5"/>
    </row>
    <row r="375" spans="1:11" ht="14.5" customHeight="1" x14ac:dyDescent="0.15">
      <c r="A375" s="5"/>
      <c r="B375" s="399">
        <v>20852</v>
      </c>
      <c r="C375" s="5"/>
      <c r="D375" s="5"/>
      <c r="E375" s="5"/>
      <c r="F375" s="5"/>
      <c r="G375" s="5"/>
      <c r="H375" s="111">
        <v>2.5000000000000001E-3</v>
      </c>
      <c r="I375" s="111"/>
      <c r="J375" s="399">
        <v>20852</v>
      </c>
      <c r="K375" s="5"/>
    </row>
    <row r="376" spans="1:11" ht="14.5" customHeight="1" x14ac:dyDescent="0.15">
      <c r="A376" s="5"/>
      <c r="B376" s="399">
        <v>20880</v>
      </c>
      <c r="C376" s="5"/>
      <c r="D376" s="5"/>
      <c r="E376" s="5"/>
      <c r="F376" s="5"/>
      <c r="G376" s="5"/>
      <c r="H376" s="111">
        <v>2.5999999999999999E-3</v>
      </c>
      <c r="I376" s="111"/>
      <c r="J376" s="399">
        <v>20880</v>
      </c>
      <c r="K376" s="5"/>
    </row>
    <row r="377" spans="1:11" ht="14.5" customHeight="1" x14ac:dyDescent="0.15">
      <c r="A377" s="5"/>
      <c r="B377" s="399">
        <v>20911</v>
      </c>
      <c r="C377" s="5"/>
      <c r="D377" s="5"/>
      <c r="E377" s="5"/>
      <c r="F377" s="5"/>
      <c r="G377" s="5"/>
      <c r="H377" s="111">
        <v>2.8999999999999998E-3</v>
      </c>
      <c r="I377" s="111"/>
      <c r="J377" s="399">
        <v>20911</v>
      </c>
      <c r="K377" s="5"/>
    </row>
    <row r="378" spans="1:11" ht="14.5" customHeight="1" x14ac:dyDescent="0.15">
      <c r="A378" s="5"/>
      <c r="B378" s="399">
        <v>20941</v>
      </c>
      <c r="C378" s="5"/>
      <c r="D378" s="5"/>
      <c r="E378" s="5"/>
      <c r="F378" s="5"/>
      <c r="G378" s="5"/>
      <c r="H378" s="111">
        <v>2.8999999999999998E-3</v>
      </c>
      <c r="I378" s="111"/>
      <c r="J378" s="399">
        <v>20941</v>
      </c>
      <c r="K378" s="5"/>
    </row>
    <row r="379" spans="1:11" ht="14.5" customHeight="1" x14ac:dyDescent="0.15">
      <c r="A379" s="5"/>
      <c r="B379" s="399">
        <v>20972</v>
      </c>
      <c r="C379" s="5"/>
      <c r="D379" s="5"/>
      <c r="E379" s="5"/>
      <c r="F379" s="5"/>
      <c r="G379" s="5"/>
      <c r="H379" s="111">
        <v>2.5000000000000001E-3</v>
      </c>
      <c r="I379" s="111"/>
      <c r="J379" s="399">
        <v>20972</v>
      </c>
      <c r="K379" s="5"/>
    </row>
    <row r="380" spans="1:11" ht="14.5" customHeight="1" x14ac:dyDescent="0.15">
      <c r="A380" s="5"/>
      <c r="B380" s="399">
        <v>21002</v>
      </c>
      <c r="C380" s="5"/>
      <c r="D380" s="5"/>
      <c r="E380" s="5"/>
      <c r="F380" s="5"/>
      <c r="G380" s="5"/>
      <c r="H380" s="111">
        <v>3.3E-3</v>
      </c>
      <c r="I380" s="111"/>
      <c r="J380" s="399">
        <v>21002</v>
      </c>
      <c r="K380" s="5"/>
    </row>
    <row r="381" spans="1:11" ht="14.5" customHeight="1" x14ac:dyDescent="0.15">
      <c r="A381" s="5"/>
      <c r="B381" s="399">
        <v>21033</v>
      </c>
      <c r="C381" s="5"/>
      <c r="D381" s="5"/>
      <c r="E381" s="5"/>
      <c r="F381" s="5"/>
      <c r="G381" s="5"/>
      <c r="H381" s="111">
        <v>3.0000000000000001E-3</v>
      </c>
      <c r="I381" s="111"/>
      <c r="J381" s="399">
        <v>21033</v>
      </c>
      <c r="K381" s="5"/>
    </row>
    <row r="382" spans="1:11" ht="14.5" customHeight="1" x14ac:dyDescent="0.15">
      <c r="A382" s="5"/>
      <c r="B382" s="399">
        <v>21064</v>
      </c>
      <c r="C382" s="5"/>
      <c r="D382" s="5"/>
      <c r="E382" s="5"/>
      <c r="F382" s="5"/>
      <c r="G382" s="5"/>
      <c r="H382" s="111">
        <v>3.0999999999999999E-3</v>
      </c>
      <c r="I382" s="111"/>
      <c r="J382" s="399">
        <v>21064</v>
      </c>
      <c r="K382" s="5"/>
    </row>
    <row r="383" spans="1:11" ht="14.5" customHeight="1" x14ac:dyDescent="0.15">
      <c r="A383" s="5"/>
      <c r="B383" s="399">
        <v>21094</v>
      </c>
      <c r="C383" s="5"/>
      <c r="D383" s="5"/>
      <c r="E383" s="5"/>
      <c r="F383" s="5"/>
      <c r="G383" s="5"/>
      <c r="H383" s="111">
        <v>3.0999999999999999E-3</v>
      </c>
      <c r="I383" s="111"/>
      <c r="J383" s="399">
        <v>21094</v>
      </c>
      <c r="K383" s="5"/>
    </row>
    <row r="384" spans="1:11" ht="14.5" customHeight="1" x14ac:dyDescent="0.15">
      <c r="A384" s="5"/>
      <c r="B384" s="399">
        <v>21125</v>
      </c>
      <c r="C384" s="5"/>
      <c r="D384" s="5"/>
      <c r="E384" s="5"/>
      <c r="F384" s="5"/>
      <c r="G384" s="5"/>
      <c r="H384" s="111">
        <v>2.8999999999999998E-3</v>
      </c>
      <c r="I384" s="111"/>
      <c r="J384" s="399">
        <v>21125</v>
      </c>
      <c r="K384" s="5"/>
    </row>
    <row r="385" spans="1:11" ht="14.5" customHeight="1" x14ac:dyDescent="0.15">
      <c r="A385" s="5"/>
      <c r="B385" s="399">
        <v>21155</v>
      </c>
      <c r="C385" s="5"/>
      <c r="D385" s="5"/>
      <c r="E385" s="5"/>
      <c r="F385" s="5"/>
      <c r="G385" s="5"/>
      <c r="H385" s="111">
        <v>2.8999999999999998E-3</v>
      </c>
      <c r="I385" s="111"/>
      <c r="J385" s="399">
        <v>21155</v>
      </c>
      <c r="K385" s="5"/>
    </row>
    <row r="386" spans="1:11" ht="14.5" customHeight="1" x14ac:dyDescent="0.15">
      <c r="A386" s="5"/>
      <c r="B386" s="399">
        <v>21186</v>
      </c>
      <c r="C386" s="5"/>
      <c r="D386" s="5"/>
      <c r="E386" s="5"/>
      <c r="F386" s="5"/>
      <c r="G386" s="5"/>
      <c r="H386" s="111">
        <v>2.7000000000000001E-3</v>
      </c>
      <c r="I386" s="111"/>
      <c r="J386" s="399">
        <v>21186</v>
      </c>
      <c r="K386" s="5"/>
    </row>
    <row r="387" spans="1:11" ht="14.5" customHeight="1" x14ac:dyDescent="0.15">
      <c r="A387" s="5"/>
      <c r="B387" s="399">
        <v>21217</v>
      </c>
      <c r="C387" s="5"/>
      <c r="D387" s="5"/>
      <c r="E387" s="5"/>
      <c r="F387" s="5"/>
      <c r="G387" s="5"/>
      <c r="H387" s="111">
        <v>2.5000000000000001E-3</v>
      </c>
      <c r="I387" s="111"/>
      <c r="J387" s="399">
        <v>21217</v>
      </c>
      <c r="K387" s="5"/>
    </row>
    <row r="388" spans="1:11" ht="14.5" customHeight="1" x14ac:dyDescent="0.15">
      <c r="A388" s="5"/>
      <c r="B388" s="399">
        <v>21245</v>
      </c>
      <c r="C388" s="5"/>
      <c r="D388" s="5"/>
      <c r="E388" s="5"/>
      <c r="F388" s="5"/>
      <c r="G388" s="5"/>
      <c r="H388" s="111">
        <v>2.7000000000000001E-3</v>
      </c>
      <c r="I388" s="111"/>
      <c r="J388" s="399">
        <v>21245</v>
      </c>
      <c r="K388" s="5"/>
    </row>
    <row r="389" spans="1:11" ht="14.5" customHeight="1" x14ac:dyDescent="0.15">
      <c r="A389" s="5"/>
      <c r="B389" s="399">
        <v>21276</v>
      </c>
      <c r="C389" s="5"/>
      <c r="D389" s="5"/>
      <c r="E389" s="5"/>
      <c r="F389" s="5"/>
      <c r="G389" s="5"/>
      <c r="H389" s="111">
        <v>2.5999999999999999E-3</v>
      </c>
      <c r="I389" s="111"/>
      <c r="J389" s="399">
        <v>21276</v>
      </c>
      <c r="K389" s="5"/>
    </row>
    <row r="390" spans="1:11" ht="14.5" customHeight="1" x14ac:dyDescent="0.15">
      <c r="A390" s="5"/>
      <c r="B390" s="399">
        <v>21306</v>
      </c>
      <c r="C390" s="5"/>
      <c r="D390" s="5"/>
      <c r="E390" s="5"/>
      <c r="F390" s="5"/>
      <c r="G390" s="5"/>
      <c r="H390" s="111">
        <v>2.3999999999999998E-3</v>
      </c>
      <c r="I390" s="111"/>
      <c r="J390" s="399">
        <v>21306</v>
      </c>
      <c r="K390" s="5"/>
    </row>
    <row r="391" spans="1:11" ht="14.5" customHeight="1" x14ac:dyDescent="0.15">
      <c r="A391" s="5"/>
      <c r="B391" s="399">
        <v>21337</v>
      </c>
      <c r="C391" s="5"/>
      <c r="D391" s="5"/>
      <c r="E391" s="5"/>
      <c r="F391" s="5"/>
      <c r="G391" s="5"/>
      <c r="H391" s="111">
        <v>2.7000000000000001E-3</v>
      </c>
      <c r="I391" s="111"/>
      <c r="J391" s="399">
        <v>21337</v>
      </c>
      <c r="K391" s="5"/>
    </row>
    <row r="392" spans="1:11" ht="14.5" customHeight="1" x14ac:dyDescent="0.15">
      <c r="A392" s="5"/>
      <c r="B392" s="399">
        <v>21367</v>
      </c>
      <c r="C392" s="5"/>
      <c r="D392" s="5"/>
      <c r="E392" s="5"/>
      <c r="F392" s="5"/>
      <c r="G392" s="5"/>
      <c r="H392" s="111">
        <v>2.7000000000000001E-3</v>
      </c>
      <c r="I392" s="111"/>
      <c r="J392" s="399">
        <v>21367</v>
      </c>
      <c r="K392" s="5"/>
    </row>
    <row r="393" spans="1:11" ht="14.5" customHeight="1" x14ac:dyDescent="0.15">
      <c r="A393" s="5"/>
      <c r="B393" s="399">
        <v>21398</v>
      </c>
      <c r="C393" s="5"/>
      <c r="D393" s="5"/>
      <c r="E393" s="5"/>
      <c r="F393" s="5"/>
      <c r="G393" s="5"/>
      <c r="H393" s="111">
        <v>2.7000000000000001E-3</v>
      </c>
      <c r="I393" s="111"/>
      <c r="J393" s="399">
        <v>21398</v>
      </c>
      <c r="K393" s="5"/>
    </row>
    <row r="394" spans="1:11" ht="14.5" customHeight="1" x14ac:dyDescent="0.15">
      <c r="A394" s="5"/>
      <c r="B394" s="399">
        <v>21429</v>
      </c>
      <c r="C394" s="5"/>
      <c r="D394" s="5"/>
      <c r="E394" s="5"/>
      <c r="F394" s="5"/>
      <c r="G394" s="5"/>
      <c r="H394" s="111">
        <v>3.2000000000000002E-3</v>
      </c>
      <c r="I394" s="111"/>
      <c r="J394" s="399">
        <v>21429</v>
      </c>
      <c r="K394" s="5"/>
    </row>
    <row r="395" spans="1:11" ht="14.5" customHeight="1" x14ac:dyDescent="0.15">
      <c r="A395" s="5"/>
      <c r="B395" s="399">
        <v>21459</v>
      </c>
      <c r="C395" s="5"/>
      <c r="D395" s="5"/>
      <c r="E395" s="5"/>
      <c r="F395" s="5"/>
      <c r="G395" s="5"/>
      <c r="H395" s="111">
        <v>3.2000000000000002E-3</v>
      </c>
      <c r="I395" s="111"/>
      <c r="J395" s="399">
        <v>21459</v>
      </c>
      <c r="K395" s="5"/>
    </row>
    <row r="396" spans="1:11" ht="14.5" customHeight="1" x14ac:dyDescent="0.15">
      <c r="A396" s="5"/>
      <c r="B396" s="399">
        <v>21490</v>
      </c>
      <c r="C396" s="5"/>
      <c r="D396" s="5"/>
      <c r="E396" s="5"/>
      <c r="F396" s="5"/>
      <c r="G396" s="5"/>
      <c r="H396" s="111">
        <v>2.8E-3</v>
      </c>
      <c r="I396" s="111"/>
      <c r="J396" s="399">
        <v>21490</v>
      </c>
      <c r="K396" s="5"/>
    </row>
    <row r="397" spans="1:11" ht="14.5" customHeight="1" x14ac:dyDescent="0.15">
      <c r="A397" s="5"/>
      <c r="B397" s="399">
        <v>21520</v>
      </c>
      <c r="C397" s="5"/>
      <c r="D397" s="5"/>
      <c r="E397" s="5"/>
      <c r="F397" s="5"/>
      <c r="G397" s="5"/>
      <c r="H397" s="111">
        <v>3.3E-3</v>
      </c>
      <c r="I397" s="111"/>
      <c r="J397" s="399">
        <v>21520</v>
      </c>
      <c r="K397" s="5"/>
    </row>
    <row r="398" spans="1:11" ht="14.5" customHeight="1" x14ac:dyDescent="0.15">
      <c r="A398" s="5"/>
      <c r="B398" s="399">
        <v>21551</v>
      </c>
      <c r="C398" s="5"/>
      <c r="D398" s="5"/>
      <c r="E398" s="5"/>
      <c r="F398" s="5"/>
      <c r="G398" s="5"/>
      <c r="H398" s="111">
        <v>3.0999999999999999E-3</v>
      </c>
      <c r="I398" s="111"/>
      <c r="J398" s="399">
        <v>21551</v>
      </c>
      <c r="K398" s="5"/>
    </row>
    <row r="399" spans="1:11" ht="14.5" customHeight="1" x14ac:dyDescent="0.15">
      <c r="A399" s="5"/>
      <c r="B399" s="399">
        <v>21582</v>
      </c>
      <c r="C399" s="5"/>
      <c r="D399" s="5"/>
      <c r="E399" s="5"/>
      <c r="F399" s="5"/>
      <c r="G399" s="5"/>
      <c r="H399" s="111">
        <v>3.0999999999999999E-3</v>
      </c>
      <c r="I399" s="111"/>
      <c r="J399" s="399">
        <v>21582</v>
      </c>
      <c r="K399" s="5"/>
    </row>
    <row r="400" spans="1:11" ht="14.5" customHeight="1" x14ac:dyDescent="0.15">
      <c r="A400" s="5"/>
      <c r="B400" s="399">
        <v>21610</v>
      </c>
      <c r="C400" s="5"/>
      <c r="D400" s="5"/>
      <c r="E400" s="5"/>
      <c r="F400" s="5"/>
      <c r="G400" s="5"/>
      <c r="H400" s="111">
        <v>3.5000000000000001E-3</v>
      </c>
      <c r="I400" s="111"/>
      <c r="J400" s="399">
        <v>21610</v>
      </c>
      <c r="K400" s="5"/>
    </row>
    <row r="401" spans="1:11" ht="14.5" customHeight="1" x14ac:dyDescent="0.15">
      <c r="A401" s="5"/>
      <c r="B401" s="399">
        <v>21641</v>
      </c>
      <c r="C401" s="5"/>
      <c r="D401" s="5"/>
      <c r="E401" s="5"/>
      <c r="F401" s="5"/>
      <c r="G401" s="5"/>
      <c r="H401" s="111">
        <v>3.3E-3</v>
      </c>
      <c r="I401" s="111"/>
      <c r="J401" s="399">
        <v>21641</v>
      </c>
      <c r="K401" s="5"/>
    </row>
    <row r="402" spans="1:11" ht="14.5" customHeight="1" x14ac:dyDescent="0.15">
      <c r="A402" s="5"/>
      <c r="B402" s="399">
        <v>21671</v>
      </c>
      <c r="C402" s="5"/>
      <c r="D402" s="5"/>
      <c r="E402" s="5"/>
      <c r="F402" s="5"/>
      <c r="G402" s="5"/>
      <c r="H402" s="111">
        <v>3.3E-3</v>
      </c>
      <c r="I402" s="111"/>
      <c r="J402" s="399">
        <v>21671</v>
      </c>
      <c r="K402" s="5"/>
    </row>
    <row r="403" spans="1:11" ht="14.5" customHeight="1" x14ac:dyDescent="0.15">
      <c r="A403" s="5"/>
      <c r="B403" s="399">
        <v>21702</v>
      </c>
      <c r="C403" s="5"/>
      <c r="D403" s="5"/>
      <c r="E403" s="5"/>
      <c r="F403" s="5"/>
      <c r="G403" s="5"/>
      <c r="H403" s="111">
        <v>3.5999999999999999E-3</v>
      </c>
      <c r="I403" s="111"/>
      <c r="J403" s="399">
        <v>21702</v>
      </c>
      <c r="K403" s="5"/>
    </row>
    <row r="404" spans="1:11" ht="14.5" customHeight="1" x14ac:dyDescent="0.15">
      <c r="A404" s="5"/>
      <c r="B404" s="399">
        <v>21732</v>
      </c>
      <c r="C404" s="5"/>
      <c r="D404" s="5"/>
      <c r="E404" s="5"/>
      <c r="F404" s="5"/>
      <c r="G404" s="5"/>
      <c r="H404" s="111">
        <v>3.5000000000000001E-3</v>
      </c>
      <c r="I404" s="111"/>
      <c r="J404" s="399">
        <v>21732</v>
      </c>
      <c r="K404" s="5"/>
    </row>
    <row r="405" spans="1:11" ht="14.5" customHeight="1" x14ac:dyDescent="0.15">
      <c r="A405" s="5"/>
      <c r="B405" s="399">
        <v>21763</v>
      </c>
      <c r="C405" s="5"/>
      <c r="D405" s="5"/>
      <c r="E405" s="5"/>
      <c r="F405" s="5"/>
      <c r="G405" s="5"/>
      <c r="H405" s="111">
        <v>3.5000000000000001E-3</v>
      </c>
      <c r="I405" s="111"/>
      <c r="J405" s="399">
        <v>21763</v>
      </c>
      <c r="K405" s="5"/>
    </row>
    <row r="406" spans="1:11" ht="14.5" customHeight="1" x14ac:dyDescent="0.15">
      <c r="A406" s="5"/>
      <c r="B406" s="399">
        <v>21794</v>
      </c>
      <c r="C406" s="5"/>
      <c r="D406" s="5"/>
      <c r="E406" s="5"/>
      <c r="F406" s="5"/>
      <c r="G406" s="5"/>
      <c r="H406" s="111">
        <v>3.3999999999999998E-3</v>
      </c>
      <c r="I406" s="111"/>
      <c r="J406" s="399">
        <v>21794</v>
      </c>
      <c r="K406" s="5"/>
    </row>
    <row r="407" spans="1:11" ht="14.5" customHeight="1" x14ac:dyDescent="0.15">
      <c r="A407" s="5"/>
      <c r="B407" s="399">
        <v>21824</v>
      </c>
      <c r="C407" s="5"/>
      <c r="D407" s="5"/>
      <c r="E407" s="5"/>
      <c r="F407" s="5"/>
      <c r="G407" s="5"/>
      <c r="H407" s="111">
        <v>3.5000000000000001E-3</v>
      </c>
      <c r="I407" s="111"/>
      <c r="J407" s="399">
        <v>21824</v>
      </c>
      <c r="K407" s="5"/>
    </row>
    <row r="408" spans="1:11" ht="14.5" customHeight="1" x14ac:dyDescent="0.15">
      <c r="A408" s="5"/>
      <c r="B408" s="399">
        <v>21855</v>
      </c>
      <c r="C408" s="5"/>
      <c r="D408" s="5"/>
      <c r="E408" s="5"/>
      <c r="F408" s="5"/>
      <c r="G408" s="5"/>
      <c r="H408" s="111">
        <v>3.5000000000000001E-3</v>
      </c>
      <c r="I408" s="111"/>
      <c r="J408" s="399">
        <v>21855</v>
      </c>
      <c r="K408" s="5"/>
    </row>
    <row r="409" spans="1:11" ht="14.5" customHeight="1" x14ac:dyDescent="0.15">
      <c r="A409" s="5"/>
      <c r="B409" s="399">
        <v>21885</v>
      </c>
      <c r="C409" s="5"/>
      <c r="D409" s="5"/>
      <c r="E409" s="5"/>
      <c r="F409" s="5"/>
      <c r="G409" s="5"/>
      <c r="H409" s="111">
        <v>3.5999999999999999E-3</v>
      </c>
      <c r="I409" s="111"/>
      <c r="J409" s="399">
        <v>21885</v>
      </c>
      <c r="K409" s="5"/>
    </row>
    <row r="410" spans="1:11" ht="14.5" customHeight="1" x14ac:dyDescent="0.15">
      <c r="A410" s="5"/>
      <c r="B410" s="399">
        <v>21916</v>
      </c>
      <c r="C410" s="5"/>
      <c r="D410" s="5"/>
      <c r="E410" s="5"/>
      <c r="F410" s="5"/>
      <c r="G410" s="5"/>
      <c r="H410" s="111">
        <v>3.5000000000000001E-3</v>
      </c>
      <c r="I410" s="111"/>
      <c r="J410" s="399">
        <v>21916</v>
      </c>
      <c r="K410" s="5"/>
    </row>
    <row r="411" spans="1:11" ht="14.5" customHeight="1" x14ac:dyDescent="0.15">
      <c r="A411" s="5"/>
      <c r="B411" s="399">
        <v>21947</v>
      </c>
      <c r="C411" s="5"/>
      <c r="D411" s="5"/>
      <c r="E411" s="5"/>
      <c r="F411" s="5"/>
      <c r="G411" s="5"/>
      <c r="H411" s="111">
        <v>3.7000000000000002E-3</v>
      </c>
      <c r="I411" s="111"/>
      <c r="J411" s="399">
        <v>21947</v>
      </c>
      <c r="K411" s="5"/>
    </row>
    <row r="412" spans="1:11" ht="14.5" customHeight="1" x14ac:dyDescent="0.15">
      <c r="A412" s="5"/>
      <c r="B412" s="399">
        <v>21976</v>
      </c>
      <c r="C412" s="5"/>
      <c r="D412" s="5"/>
      <c r="E412" s="5"/>
      <c r="F412" s="5"/>
      <c r="G412" s="5"/>
      <c r="H412" s="111">
        <v>3.5999999999999999E-3</v>
      </c>
      <c r="I412" s="111"/>
      <c r="J412" s="399">
        <v>21976</v>
      </c>
      <c r="K412" s="5"/>
    </row>
    <row r="413" spans="1:11" ht="14.5" customHeight="1" x14ac:dyDescent="0.15">
      <c r="A413" s="5"/>
      <c r="B413" s="399">
        <v>22007</v>
      </c>
      <c r="C413" s="5"/>
      <c r="D413" s="5"/>
      <c r="E413" s="5"/>
      <c r="F413" s="5"/>
      <c r="G413" s="5"/>
      <c r="H413" s="111">
        <v>3.2000000000000002E-3</v>
      </c>
      <c r="I413" s="111"/>
      <c r="J413" s="399">
        <v>22007</v>
      </c>
      <c r="K413" s="5"/>
    </row>
    <row r="414" spans="1:11" ht="14.5" customHeight="1" x14ac:dyDescent="0.15">
      <c r="A414" s="5"/>
      <c r="B414" s="399">
        <v>22037</v>
      </c>
      <c r="C414" s="5"/>
      <c r="D414" s="5"/>
      <c r="E414" s="5"/>
      <c r="F414" s="5"/>
      <c r="G414" s="5"/>
      <c r="H414" s="111">
        <v>3.7000000000000002E-3</v>
      </c>
      <c r="I414" s="111"/>
      <c r="J414" s="399">
        <v>22037</v>
      </c>
      <c r="K414" s="5"/>
    </row>
    <row r="415" spans="1:11" ht="14.5" customHeight="1" x14ac:dyDescent="0.15">
      <c r="A415" s="5"/>
      <c r="B415" s="399">
        <v>22068</v>
      </c>
      <c r="C415" s="5"/>
      <c r="D415" s="5"/>
      <c r="E415" s="5"/>
      <c r="F415" s="5"/>
      <c r="G415" s="5"/>
      <c r="H415" s="111">
        <v>3.3999999999999998E-3</v>
      </c>
      <c r="I415" s="111"/>
      <c r="J415" s="399">
        <v>22068</v>
      </c>
      <c r="K415" s="5"/>
    </row>
    <row r="416" spans="1:11" ht="14.5" customHeight="1" x14ac:dyDescent="0.15">
      <c r="A416" s="5"/>
      <c r="B416" s="399">
        <v>22098</v>
      </c>
      <c r="C416" s="5"/>
      <c r="D416" s="5"/>
      <c r="E416" s="5"/>
      <c r="F416" s="5"/>
      <c r="G416" s="5"/>
      <c r="H416" s="111">
        <v>3.2000000000000002E-3</v>
      </c>
      <c r="I416" s="111"/>
      <c r="J416" s="399">
        <v>22098</v>
      </c>
      <c r="K416" s="5"/>
    </row>
    <row r="417" spans="1:11" ht="14.5" customHeight="1" x14ac:dyDescent="0.15">
      <c r="A417" s="5"/>
      <c r="B417" s="399">
        <v>22129</v>
      </c>
      <c r="C417" s="5"/>
      <c r="D417" s="5"/>
      <c r="E417" s="5"/>
      <c r="F417" s="5"/>
      <c r="G417" s="5"/>
      <c r="H417" s="111">
        <v>3.3999999999999998E-3</v>
      </c>
      <c r="I417" s="111"/>
      <c r="J417" s="399">
        <v>22129</v>
      </c>
      <c r="K417" s="5"/>
    </row>
    <row r="418" spans="1:11" ht="14.5" customHeight="1" x14ac:dyDescent="0.15">
      <c r="A418" s="5"/>
      <c r="B418" s="399">
        <v>22160</v>
      </c>
      <c r="C418" s="5"/>
      <c r="D418" s="5"/>
      <c r="E418" s="5"/>
      <c r="F418" s="5"/>
      <c r="G418" s="5"/>
      <c r="H418" s="111">
        <v>3.2000000000000002E-3</v>
      </c>
      <c r="I418" s="111"/>
      <c r="J418" s="399">
        <v>22160</v>
      </c>
      <c r="K418" s="5"/>
    </row>
    <row r="419" spans="1:11" ht="14.5" customHeight="1" x14ac:dyDescent="0.15">
      <c r="A419" s="5"/>
      <c r="B419" s="399">
        <v>22190</v>
      </c>
      <c r="C419" s="5"/>
      <c r="D419" s="5"/>
      <c r="E419" s="5"/>
      <c r="F419" s="5"/>
      <c r="G419" s="5"/>
      <c r="H419" s="111">
        <v>3.3E-3</v>
      </c>
      <c r="I419" s="111"/>
      <c r="J419" s="399">
        <v>22190</v>
      </c>
      <c r="K419" s="5"/>
    </row>
    <row r="420" spans="1:11" ht="14.5" customHeight="1" x14ac:dyDescent="0.15">
      <c r="A420" s="5"/>
      <c r="B420" s="399">
        <v>22221</v>
      </c>
      <c r="C420" s="5"/>
      <c r="D420" s="5"/>
      <c r="E420" s="5"/>
      <c r="F420" s="5"/>
      <c r="G420" s="5"/>
      <c r="H420" s="111">
        <v>3.2000000000000002E-3</v>
      </c>
      <c r="I420" s="111"/>
      <c r="J420" s="399">
        <v>22221</v>
      </c>
      <c r="K420" s="5"/>
    </row>
    <row r="421" spans="1:11" ht="14.5" customHeight="1" x14ac:dyDescent="0.15">
      <c r="A421" s="5"/>
      <c r="B421" s="399">
        <v>22251</v>
      </c>
      <c r="C421" s="5"/>
      <c r="D421" s="5"/>
      <c r="E421" s="5"/>
      <c r="F421" s="5"/>
      <c r="G421" s="5"/>
      <c r="H421" s="111">
        <v>3.3E-3</v>
      </c>
      <c r="I421" s="111"/>
      <c r="J421" s="399">
        <v>22251</v>
      </c>
      <c r="K421" s="5"/>
    </row>
    <row r="422" spans="1:11" ht="14.5" customHeight="1" x14ac:dyDescent="0.15">
      <c r="A422" s="5"/>
      <c r="B422" s="399">
        <v>22282</v>
      </c>
      <c r="C422" s="5"/>
      <c r="D422" s="5"/>
      <c r="E422" s="5"/>
      <c r="F422" s="5"/>
      <c r="G422" s="5"/>
      <c r="H422" s="111">
        <v>3.3E-3</v>
      </c>
      <c r="I422" s="111"/>
      <c r="J422" s="399">
        <v>22282</v>
      </c>
      <c r="K422" s="5"/>
    </row>
    <row r="423" spans="1:11" ht="14.5" customHeight="1" x14ac:dyDescent="0.15">
      <c r="A423" s="5"/>
      <c r="B423" s="399">
        <v>22313</v>
      </c>
      <c r="C423" s="5"/>
      <c r="D423" s="5"/>
      <c r="E423" s="5"/>
      <c r="F423" s="5"/>
      <c r="G423" s="5"/>
      <c r="H423" s="111">
        <v>3.0000000000000001E-3</v>
      </c>
      <c r="I423" s="111"/>
      <c r="J423" s="399">
        <v>22313</v>
      </c>
      <c r="K423" s="5"/>
    </row>
    <row r="424" spans="1:11" ht="14.5" customHeight="1" x14ac:dyDescent="0.15">
      <c r="A424" s="5"/>
      <c r="B424" s="399">
        <v>22341</v>
      </c>
      <c r="C424" s="5"/>
      <c r="D424" s="5"/>
      <c r="E424" s="5"/>
      <c r="F424" s="5"/>
      <c r="G424" s="5"/>
      <c r="H424" s="111">
        <v>3.0999999999999999E-3</v>
      </c>
      <c r="I424" s="111"/>
      <c r="J424" s="399">
        <v>22341</v>
      </c>
      <c r="K424" s="5"/>
    </row>
    <row r="425" spans="1:11" ht="14.5" customHeight="1" x14ac:dyDescent="0.15">
      <c r="A425" s="5"/>
      <c r="B425" s="399">
        <v>22372</v>
      </c>
      <c r="C425" s="5"/>
      <c r="D425" s="5"/>
      <c r="E425" s="5"/>
      <c r="F425" s="5"/>
      <c r="G425" s="5"/>
      <c r="H425" s="111">
        <v>3.0999999999999999E-3</v>
      </c>
      <c r="I425" s="111"/>
      <c r="J425" s="399">
        <v>22372</v>
      </c>
      <c r="K425" s="5"/>
    </row>
    <row r="426" spans="1:11" ht="14.5" customHeight="1" x14ac:dyDescent="0.15">
      <c r="A426" s="5"/>
      <c r="B426" s="399">
        <v>22402</v>
      </c>
      <c r="C426" s="5"/>
      <c r="D426" s="5"/>
      <c r="E426" s="5"/>
      <c r="F426" s="5"/>
      <c r="G426" s="5"/>
      <c r="H426" s="111">
        <v>3.3999999999999998E-3</v>
      </c>
      <c r="I426" s="111"/>
      <c r="J426" s="399">
        <v>22402</v>
      </c>
      <c r="K426" s="5"/>
    </row>
    <row r="427" spans="1:11" ht="14.5" customHeight="1" x14ac:dyDescent="0.15">
      <c r="A427" s="5"/>
      <c r="B427" s="399">
        <v>22433</v>
      </c>
      <c r="C427" s="5"/>
      <c r="D427" s="5"/>
      <c r="E427" s="5"/>
      <c r="F427" s="5"/>
      <c r="G427" s="5"/>
      <c r="H427" s="111">
        <v>3.2000000000000002E-3</v>
      </c>
      <c r="I427" s="111"/>
      <c r="J427" s="399">
        <v>22433</v>
      </c>
      <c r="K427" s="5"/>
    </row>
    <row r="428" spans="1:11" ht="14.5" customHeight="1" x14ac:dyDescent="0.15">
      <c r="A428" s="5"/>
      <c r="B428" s="399">
        <v>22463</v>
      </c>
      <c r="C428" s="5"/>
      <c r="D428" s="5"/>
      <c r="E428" s="5"/>
      <c r="F428" s="5"/>
      <c r="G428" s="5"/>
      <c r="H428" s="111">
        <v>3.3E-3</v>
      </c>
      <c r="I428" s="111"/>
      <c r="J428" s="399">
        <v>22463</v>
      </c>
      <c r="K428" s="5"/>
    </row>
    <row r="429" spans="1:11" ht="14.5" customHeight="1" x14ac:dyDescent="0.15">
      <c r="A429" s="5"/>
      <c r="B429" s="399">
        <v>22494</v>
      </c>
      <c r="C429" s="5"/>
      <c r="D429" s="5"/>
      <c r="E429" s="5"/>
      <c r="F429" s="5"/>
      <c r="G429" s="5"/>
      <c r="H429" s="111">
        <v>3.3E-3</v>
      </c>
      <c r="I429" s="111"/>
      <c r="J429" s="399">
        <v>22494</v>
      </c>
      <c r="K429" s="5"/>
    </row>
    <row r="430" spans="1:11" ht="14.5" customHeight="1" x14ac:dyDescent="0.15">
      <c r="A430" s="5"/>
      <c r="B430" s="399">
        <v>22525</v>
      </c>
      <c r="C430" s="5"/>
      <c r="D430" s="5"/>
      <c r="E430" s="5"/>
      <c r="F430" s="5"/>
      <c r="G430" s="5"/>
      <c r="H430" s="111">
        <v>3.2000000000000002E-3</v>
      </c>
      <c r="I430" s="111"/>
      <c r="J430" s="399">
        <v>22525</v>
      </c>
      <c r="K430" s="5"/>
    </row>
    <row r="431" spans="1:11" ht="14.5" customHeight="1" x14ac:dyDescent="0.15">
      <c r="A431" s="5"/>
      <c r="B431" s="399">
        <v>22555</v>
      </c>
      <c r="C431" s="5"/>
      <c r="D431" s="5"/>
      <c r="E431" s="5"/>
      <c r="F431" s="5"/>
      <c r="G431" s="5"/>
      <c r="H431" s="111">
        <v>3.3999999999999998E-3</v>
      </c>
      <c r="I431" s="111"/>
      <c r="J431" s="399">
        <v>22555</v>
      </c>
      <c r="K431" s="5"/>
    </row>
    <row r="432" spans="1:11" ht="14.5" customHeight="1" x14ac:dyDescent="0.15">
      <c r="A432" s="5"/>
      <c r="B432" s="399">
        <v>22586</v>
      </c>
      <c r="C432" s="5"/>
      <c r="D432" s="5"/>
      <c r="E432" s="5"/>
      <c r="F432" s="5"/>
      <c r="G432" s="5"/>
      <c r="H432" s="111">
        <v>3.2000000000000002E-3</v>
      </c>
      <c r="I432" s="111"/>
      <c r="J432" s="399">
        <v>22586</v>
      </c>
      <c r="K432" s="5"/>
    </row>
    <row r="433" spans="1:11" ht="14.5" customHeight="1" x14ac:dyDescent="0.15">
      <c r="A433" s="5"/>
      <c r="B433" s="399">
        <v>22616</v>
      </c>
      <c r="C433" s="5"/>
      <c r="D433" s="5"/>
      <c r="E433" s="5"/>
      <c r="F433" s="5"/>
      <c r="G433" s="5"/>
      <c r="H433" s="111">
        <v>3.0999999999999999E-3</v>
      </c>
      <c r="I433" s="111"/>
      <c r="J433" s="399">
        <v>22616</v>
      </c>
      <c r="K433" s="5"/>
    </row>
    <row r="434" spans="1:11" ht="14.5" customHeight="1" x14ac:dyDescent="0.15">
      <c r="A434" s="5"/>
      <c r="B434" s="399">
        <v>22647</v>
      </c>
      <c r="C434" s="5"/>
      <c r="D434" s="5"/>
      <c r="E434" s="5"/>
      <c r="F434" s="5"/>
      <c r="G434" s="5"/>
      <c r="H434" s="111">
        <v>3.7000000000000002E-3</v>
      </c>
      <c r="I434" s="111"/>
      <c r="J434" s="399">
        <v>22647</v>
      </c>
      <c r="K434" s="5"/>
    </row>
    <row r="435" spans="1:11" ht="14.5" customHeight="1" x14ac:dyDescent="0.15">
      <c r="A435" s="5"/>
      <c r="B435" s="399">
        <v>22678</v>
      </c>
      <c r="C435" s="5"/>
      <c r="D435" s="5"/>
      <c r="E435" s="5"/>
      <c r="F435" s="5"/>
      <c r="G435" s="5"/>
      <c r="H435" s="111">
        <v>3.2000000000000002E-3</v>
      </c>
      <c r="I435" s="111"/>
      <c r="J435" s="399">
        <v>22678</v>
      </c>
      <c r="K435" s="5"/>
    </row>
    <row r="436" spans="1:11" ht="14.5" customHeight="1" x14ac:dyDescent="0.15">
      <c r="A436" s="5"/>
      <c r="B436" s="399">
        <v>22706</v>
      </c>
      <c r="C436" s="5"/>
      <c r="D436" s="5"/>
      <c r="E436" s="5"/>
      <c r="F436" s="5"/>
      <c r="G436" s="5"/>
      <c r="H436" s="111">
        <v>3.3E-3</v>
      </c>
      <c r="I436" s="111"/>
      <c r="J436" s="399">
        <v>22706</v>
      </c>
      <c r="K436" s="5"/>
    </row>
    <row r="437" spans="1:11" ht="14.5" customHeight="1" x14ac:dyDescent="0.15">
      <c r="A437" s="5"/>
      <c r="B437" s="399">
        <v>22737</v>
      </c>
      <c r="C437" s="5"/>
      <c r="D437" s="5"/>
      <c r="E437" s="5"/>
      <c r="F437" s="5"/>
      <c r="G437" s="5"/>
      <c r="H437" s="111">
        <v>3.3E-3</v>
      </c>
      <c r="I437" s="111"/>
      <c r="J437" s="399">
        <v>22737</v>
      </c>
      <c r="K437" s="5"/>
    </row>
    <row r="438" spans="1:11" ht="14.5" customHeight="1" x14ac:dyDescent="0.15">
      <c r="A438" s="5"/>
      <c r="B438" s="399">
        <v>22767</v>
      </c>
      <c r="C438" s="5"/>
      <c r="D438" s="5"/>
      <c r="E438" s="5"/>
      <c r="F438" s="5"/>
      <c r="G438" s="5"/>
      <c r="H438" s="111">
        <v>3.2000000000000002E-3</v>
      </c>
      <c r="I438" s="111"/>
      <c r="J438" s="399">
        <v>22767</v>
      </c>
      <c r="K438" s="5"/>
    </row>
    <row r="439" spans="1:11" ht="14.5" customHeight="1" x14ac:dyDescent="0.15">
      <c r="A439" s="5"/>
      <c r="B439" s="399">
        <v>22798</v>
      </c>
      <c r="C439" s="5"/>
      <c r="D439" s="5"/>
      <c r="E439" s="5"/>
      <c r="F439" s="5"/>
      <c r="G439" s="5"/>
      <c r="H439" s="111">
        <v>3.0000000000000001E-3</v>
      </c>
      <c r="I439" s="111"/>
      <c r="J439" s="399">
        <v>22798</v>
      </c>
      <c r="K439" s="5"/>
    </row>
    <row r="440" spans="1:11" ht="14.5" customHeight="1" x14ac:dyDescent="0.15">
      <c r="A440" s="5"/>
      <c r="B440" s="399">
        <v>22828</v>
      </c>
      <c r="C440" s="5"/>
      <c r="D440" s="5"/>
      <c r="E440" s="5"/>
      <c r="F440" s="5"/>
      <c r="G440" s="5"/>
      <c r="H440" s="111">
        <v>3.3999999999999998E-3</v>
      </c>
      <c r="I440" s="111"/>
      <c r="J440" s="399">
        <v>22828</v>
      </c>
      <c r="K440" s="5"/>
    </row>
    <row r="441" spans="1:11" ht="14.5" customHeight="1" x14ac:dyDescent="0.15">
      <c r="A441" s="5"/>
      <c r="B441" s="399">
        <v>22859</v>
      </c>
      <c r="C441" s="5"/>
      <c r="D441" s="5"/>
      <c r="E441" s="5"/>
      <c r="F441" s="5"/>
      <c r="G441" s="5"/>
      <c r="H441" s="111">
        <v>3.3999999999999998E-3</v>
      </c>
      <c r="I441" s="111"/>
      <c r="J441" s="399">
        <v>22859</v>
      </c>
      <c r="K441" s="5"/>
    </row>
    <row r="442" spans="1:11" ht="14.5" customHeight="1" x14ac:dyDescent="0.15">
      <c r="A442" s="5"/>
      <c r="B442" s="399">
        <v>22890</v>
      </c>
      <c r="C442" s="5"/>
      <c r="D442" s="5"/>
      <c r="E442" s="5"/>
      <c r="F442" s="5"/>
      <c r="G442" s="5"/>
      <c r="H442" s="111">
        <v>3.0000000000000001E-3</v>
      </c>
      <c r="I442" s="111"/>
      <c r="J442" s="399">
        <v>22890</v>
      </c>
      <c r="K442" s="5"/>
    </row>
    <row r="443" spans="1:11" ht="14.5" customHeight="1" x14ac:dyDescent="0.15">
      <c r="A443" s="5"/>
      <c r="B443" s="399">
        <v>22920</v>
      </c>
      <c r="C443" s="5"/>
      <c r="D443" s="5"/>
      <c r="E443" s="5"/>
      <c r="F443" s="5"/>
      <c r="G443" s="5"/>
      <c r="H443" s="111">
        <v>3.5000000000000001E-3</v>
      </c>
      <c r="I443" s="111"/>
      <c r="J443" s="399">
        <v>22920</v>
      </c>
      <c r="K443" s="5"/>
    </row>
    <row r="444" spans="1:11" ht="14.5" customHeight="1" x14ac:dyDescent="0.15">
      <c r="A444" s="5"/>
      <c r="B444" s="399">
        <v>22951</v>
      </c>
      <c r="C444" s="5"/>
      <c r="D444" s="5"/>
      <c r="E444" s="5"/>
      <c r="F444" s="5"/>
      <c r="G444" s="5"/>
      <c r="H444" s="111">
        <v>3.0999999999999999E-3</v>
      </c>
      <c r="I444" s="111"/>
      <c r="J444" s="399">
        <v>22951</v>
      </c>
      <c r="K444" s="5"/>
    </row>
    <row r="445" spans="1:11" ht="14.5" customHeight="1" x14ac:dyDescent="0.15">
      <c r="A445" s="5"/>
      <c r="B445" s="399">
        <v>22981</v>
      </c>
      <c r="C445" s="5"/>
      <c r="D445" s="5"/>
      <c r="E445" s="5"/>
      <c r="F445" s="5"/>
      <c r="G445" s="5"/>
      <c r="H445" s="111">
        <v>3.2000000000000002E-3</v>
      </c>
      <c r="I445" s="111"/>
      <c r="J445" s="399">
        <v>22981</v>
      </c>
      <c r="K445" s="5"/>
    </row>
    <row r="446" spans="1:11" ht="14.5" customHeight="1" x14ac:dyDescent="0.15">
      <c r="A446" s="5"/>
      <c r="B446" s="399">
        <v>23012</v>
      </c>
      <c r="C446" s="5"/>
      <c r="D446" s="5"/>
      <c r="E446" s="5"/>
      <c r="F446" s="5"/>
      <c r="G446" s="5"/>
      <c r="H446" s="111">
        <v>3.2000000000000002E-3</v>
      </c>
      <c r="I446" s="111"/>
      <c r="J446" s="399">
        <v>23012</v>
      </c>
      <c r="K446" s="5"/>
    </row>
    <row r="447" spans="1:11" ht="14.5" customHeight="1" x14ac:dyDescent="0.15">
      <c r="A447" s="5"/>
      <c r="B447" s="399">
        <v>23043</v>
      </c>
      <c r="C447" s="5"/>
      <c r="D447" s="5"/>
      <c r="E447" s="5"/>
      <c r="F447" s="5"/>
      <c r="G447" s="5"/>
      <c r="H447" s="111">
        <v>2.8999999999999998E-3</v>
      </c>
      <c r="I447" s="111"/>
      <c r="J447" s="399">
        <v>23043</v>
      </c>
      <c r="K447" s="5"/>
    </row>
    <row r="448" spans="1:11" ht="14.5" customHeight="1" x14ac:dyDescent="0.15">
      <c r="A448" s="5"/>
      <c r="B448" s="399">
        <v>23071</v>
      </c>
      <c r="C448" s="5"/>
      <c r="D448" s="5"/>
      <c r="E448" s="5"/>
      <c r="F448" s="5"/>
      <c r="G448" s="5"/>
      <c r="H448" s="111">
        <v>3.0999999999999999E-3</v>
      </c>
      <c r="I448" s="111"/>
      <c r="J448" s="399">
        <v>23071</v>
      </c>
      <c r="K448" s="5"/>
    </row>
    <row r="449" spans="1:11" ht="14.5" customHeight="1" x14ac:dyDescent="0.15">
      <c r="A449" s="5"/>
      <c r="B449" s="399">
        <v>23102</v>
      </c>
      <c r="C449" s="5"/>
      <c r="D449" s="5"/>
      <c r="E449" s="5"/>
      <c r="F449" s="5"/>
      <c r="G449" s="5"/>
      <c r="H449" s="111">
        <v>3.3999999999999998E-3</v>
      </c>
      <c r="I449" s="111"/>
      <c r="J449" s="399">
        <v>23102</v>
      </c>
      <c r="K449" s="5"/>
    </row>
    <row r="450" spans="1:11" ht="14.5" customHeight="1" x14ac:dyDescent="0.15">
      <c r="A450" s="5"/>
      <c r="B450" s="399">
        <v>23132</v>
      </c>
      <c r="C450" s="5"/>
      <c r="D450" s="5"/>
      <c r="E450" s="5"/>
      <c r="F450" s="5"/>
      <c r="G450" s="5"/>
      <c r="H450" s="111">
        <v>3.3E-3</v>
      </c>
      <c r="I450" s="111"/>
      <c r="J450" s="399">
        <v>23132</v>
      </c>
      <c r="K450" s="5"/>
    </row>
    <row r="451" spans="1:11" ht="14.5" customHeight="1" x14ac:dyDescent="0.15">
      <c r="A451" s="5"/>
      <c r="B451" s="399">
        <v>23163</v>
      </c>
      <c r="C451" s="5"/>
      <c r="D451" s="5"/>
      <c r="E451" s="5"/>
      <c r="F451" s="5"/>
      <c r="G451" s="5"/>
      <c r="H451" s="111">
        <v>3.0000000000000001E-3</v>
      </c>
      <c r="I451" s="111"/>
      <c r="J451" s="399">
        <v>23163</v>
      </c>
      <c r="K451" s="5"/>
    </row>
    <row r="452" spans="1:11" ht="14.5" customHeight="1" x14ac:dyDescent="0.15">
      <c r="A452" s="5"/>
      <c r="B452" s="399">
        <v>23193</v>
      </c>
      <c r="C452" s="5"/>
      <c r="D452" s="5"/>
      <c r="E452" s="5"/>
      <c r="F452" s="5"/>
      <c r="G452" s="5"/>
      <c r="H452" s="111">
        <v>3.5999999999999999E-3</v>
      </c>
      <c r="I452" s="111"/>
      <c r="J452" s="399">
        <v>23193</v>
      </c>
      <c r="K452" s="5"/>
    </row>
    <row r="453" spans="1:11" ht="14.5" customHeight="1" x14ac:dyDescent="0.15">
      <c r="A453" s="5"/>
      <c r="B453" s="399">
        <v>23224</v>
      </c>
      <c r="C453" s="5"/>
      <c r="D453" s="5"/>
      <c r="E453" s="5"/>
      <c r="F453" s="5"/>
      <c r="G453" s="5"/>
      <c r="H453" s="111">
        <v>3.3E-3</v>
      </c>
      <c r="I453" s="111"/>
      <c r="J453" s="399">
        <v>23224</v>
      </c>
      <c r="K453" s="5"/>
    </row>
    <row r="454" spans="1:11" ht="14.5" customHeight="1" x14ac:dyDescent="0.15">
      <c r="A454" s="5"/>
      <c r="B454" s="399">
        <v>23255</v>
      </c>
      <c r="C454" s="5"/>
      <c r="D454" s="5"/>
      <c r="E454" s="5"/>
      <c r="F454" s="5"/>
      <c r="G454" s="5"/>
      <c r="H454" s="111">
        <v>3.3999999999999998E-3</v>
      </c>
      <c r="I454" s="111"/>
      <c r="J454" s="399">
        <v>23255</v>
      </c>
      <c r="K454" s="5"/>
    </row>
    <row r="455" spans="1:11" ht="14.5" customHeight="1" x14ac:dyDescent="0.15">
      <c r="A455" s="5"/>
      <c r="B455" s="399">
        <v>23285</v>
      </c>
      <c r="C455" s="5"/>
      <c r="D455" s="5"/>
      <c r="E455" s="5"/>
      <c r="F455" s="5"/>
      <c r="G455" s="5"/>
      <c r="H455" s="111">
        <v>3.3999999999999998E-3</v>
      </c>
      <c r="I455" s="111"/>
      <c r="J455" s="399">
        <v>23285</v>
      </c>
      <c r="K455" s="5"/>
    </row>
    <row r="456" spans="1:11" ht="14.5" customHeight="1" x14ac:dyDescent="0.15">
      <c r="A456" s="5"/>
      <c r="B456" s="399">
        <v>23316</v>
      </c>
      <c r="C456" s="5"/>
      <c r="D456" s="5"/>
      <c r="E456" s="5"/>
      <c r="F456" s="5"/>
      <c r="G456" s="5"/>
      <c r="H456" s="111">
        <v>3.2000000000000002E-3</v>
      </c>
      <c r="I456" s="111"/>
      <c r="J456" s="399">
        <v>23316</v>
      </c>
      <c r="K456" s="5"/>
    </row>
    <row r="457" spans="1:11" ht="14.5" customHeight="1" x14ac:dyDescent="0.15">
      <c r="A457" s="5"/>
      <c r="B457" s="399">
        <v>23346</v>
      </c>
      <c r="C457" s="5"/>
      <c r="D457" s="5"/>
      <c r="E457" s="5"/>
      <c r="F457" s="5"/>
      <c r="G457" s="5"/>
      <c r="H457" s="111">
        <v>3.5999999999999999E-3</v>
      </c>
      <c r="I457" s="111"/>
      <c r="J457" s="399">
        <v>23346</v>
      </c>
      <c r="K457" s="5"/>
    </row>
    <row r="458" spans="1:11" ht="14.5" customHeight="1" x14ac:dyDescent="0.15">
      <c r="A458" s="5"/>
      <c r="B458" s="399">
        <v>23377</v>
      </c>
      <c r="C458" s="5"/>
      <c r="D458" s="5"/>
      <c r="E458" s="5"/>
      <c r="F458" s="5"/>
      <c r="G458" s="5"/>
      <c r="H458" s="111">
        <v>3.5000000000000001E-3</v>
      </c>
      <c r="I458" s="111"/>
      <c r="J458" s="399">
        <v>23377</v>
      </c>
      <c r="K458" s="5"/>
    </row>
    <row r="459" spans="1:11" ht="14.5" customHeight="1" x14ac:dyDescent="0.15">
      <c r="A459" s="5"/>
      <c r="B459" s="399">
        <v>23408</v>
      </c>
      <c r="C459" s="5"/>
      <c r="D459" s="5"/>
      <c r="E459" s="5"/>
      <c r="F459" s="5"/>
      <c r="G459" s="5"/>
      <c r="H459" s="111">
        <v>3.2000000000000002E-3</v>
      </c>
      <c r="I459" s="111"/>
      <c r="J459" s="399">
        <v>23408</v>
      </c>
      <c r="K459" s="5"/>
    </row>
    <row r="460" spans="1:11" ht="14.5" customHeight="1" x14ac:dyDescent="0.15">
      <c r="A460" s="5"/>
      <c r="B460" s="399">
        <v>23437</v>
      </c>
      <c r="C460" s="5"/>
      <c r="D460" s="5"/>
      <c r="E460" s="5"/>
      <c r="F460" s="5"/>
      <c r="G460" s="5"/>
      <c r="H460" s="111">
        <v>3.7000000000000002E-3</v>
      </c>
      <c r="I460" s="111"/>
      <c r="J460" s="399">
        <v>23437</v>
      </c>
      <c r="K460" s="5"/>
    </row>
    <row r="461" spans="1:11" ht="14.5" customHeight="1" x14ac:dyDescent="0.15">
      <c r="A461" s="5"/>
      <c r="B461" s="399">
        <v>23468</v>
      </c>
      <c r="C461" s="5"/>
      <c r="D461" s="5"/>
      <c r="E461" s="5"/>
      <c r="F461" s="5"/>
      <c r="G461" s="5"/>
      <c r="H461" s="111">
        <v>3.5000000000000001E-3</v>
      </c>
      <c r="I461" s="111"/>
      <c r="J461" s="399">
        <v>23468</v>
      </c>
      <c r="K461" s="5"/>
    </row>
    <row r="462" spans="1:11" ht="14.5" customHeight="1" x14ac:dyDescent="0.15">
      <c r="A462" s="5"/>
      <c r="B462" s="399">
        <v>23498</v>
      </c>
      <c r="C462" s="5"/>
      <c r="D462" s="5"/>
      <c r="E462" s="5"/>
      <c r="F462" s="5"/>
      <c r="G462" s="5"/>
      <c r="H462" s="111">
        <v>3.2000000000000002E-3</v>
      </c>
      <c r="I462" s="111"/>
      <c r="J462" s="399">
        <v>23498</v>
      </c>
      <c r="K462" s="5"/>
    </row>
    <row r="463" spans="1:11" ht="14.5" customHeight="1" x14ac:dyDescent="0.15">
      <c r="A463" s="5"/>
      <c r="B463" s="399">
        <v>23529</v>
      </c>
      <c r="C463" s="5"/>
      <c r="D463" s="5"/>
      <c r="E463" s="5"/>
      <c r="F463" s="5"/>
      <c r="G463" s="5"/>
      <c r="H463" s="111">
        <v>3.8E-3</v>
      </c>
      <c r="I463" s="111"/>
      <c r="J463" s="399">
        <v>23529</v>
      </c>
      <c r="K463" s="5"/>
    </row>
    <row r="464" spans="1:11" ht="14.5" customHeight="1" x14ac:dyDescent="0.15">
      <c r="A464" s="5"/>
      <c r="B464" s="399">
        <v>23559</v>
      </c>
      <c r="C464" s="5"/>
      <c r="D464" s="5"/>
      <c r="E464" s="5"/>
      <c r="F464" s="5"/>
      <c r="G464" s="5"/>
      <c r="H464" s="111">
        <v>3.5000000000000001E-3</v>
      </c>
      <c r="I464" s="111"/>
      <c r="J464" s="399">
        <v>23559</v>
      </c>
      <c r="K464" s="5"/>
    </row>
    <row r="465" spans="1:11" ht="14.5" customHeight="1" x14ac:dyDescent="0.15">
      <c r="A465" s="5"/>
      <c r="B465" s="399">
        <v>23590</v>
      </c>
      <c r="C465" s="5"/>
      <c r="D465" s="5"/>
      <c r="E465" s="5"/>
      <c r="F465" s="5"/>
      <c r="G465" s="5"/>
      <c r="H465" s="111">
        <v>3.5000000000000001E-3</v>
      </c>
      <c r="I465" s="111"/>
      <c r="J465" s="399">
        <v>23590</v>
      </c>
      <c r="K465" s="5"/>
    </row>
    <row r="466" spans="1:11" ht="14.5" customHeight="1" x14ac:dyDescent="0.15">
      <c r="A466" s="5"/>
      <c r="B466" s="399">
        <v>23621</v>
      </c>
      <c r="C466" s="5"/>
      <c r="D466" s="5"/>
      <c r="E466" s="5"/>
      <c r="F466" s="5"/>
      <c r="G466" s="5"/>
      <c r="H466" s="111">
        <v>3.3999999999999998E-3</v>
      </c>
      <c r="I466" s="111"/>
      <c r="J466" s="399">
        <v>23621</v>
      </c>
      <c r="K466" s="5"/>
    </row>
    <row r="467" spans="1:11" ht="14.5" customHeight="1" x14ac:dyDescent="0.15">
      <c r="A467" s="5"/>
      <c r="B467" s="399">
        <v>23651</v>
      </c>
      <c r="C467" s="5"/>
      <c r="D467" s="5"/>
      <c r="E467" s="5"/>
      <c r="F467" s="5"/>
      <c r="G467" s="5"/>
      <c r="H467" s="111">
        <v>3.3999999999999998E-3</v>
      </c>
      <c r="I467" s="111"/>
      <c r="J467" s="399">
        <v>23651</v>
      </c>
      <c r="K467" s="5"/>
    </row>
    <row r="468" spans="1:11" ht="14.5" customHeight="1" x14ac:dyDescent="0.15">
      <c r="A468" s="5"/>
      <c r="B468" s="399">
        <v>23682</v>
      </c>
      <c r="C468" s="5"/>
      <c r="D468" s="5"/>
      <c r="E468" s="5"/>
      <c r="F468" s="5"/>
      <c r="G468" s="5"/>
      <c r="H468" s="111">
        <v>3.5000000000000001E-3</v>
      </c>
      <c r="I468" s="111"/>
      <c r="J468" s="399">
        <v>23682</v>
      </c>
      <c r="K468" s="5"/>
    </row>
    <row r="469" spans="1:11" ht="14.5" customHeight="1" x14ac:dyDescent="0.15">
      <c r="A469" s="5"/>
      <c r="B469" s="399">
        <v>23712</v>
      </c>
      <c r="C469" s="5"/>
      <c r="D469" s="5"/>
      <c r="E469" s="5"/>
      <c r="F469" s="5"/>
      <c r="G469" s="5"/>
      <c r="H469" s="111">
        <v>3.5000000000000001E-3</v>
      </c>
      <c r="I469" s="111"/>
      <c r="J469" s="399">
        <v>23712</v>
      </c>
      <c r="K469" s="5"/>
    </row>
    <row r="470" spans="1:11" ht="14.5" customHeight="1" x14ac:dyDescent="0.15">
      <c r="A470" s="5"/>
      <c r="B470" s="399">
        <v>23743</v>
      </c>
      <c r="C470" s="5"/>
      <c r="D470" s="5"/>
      <c r="E470" s="5"/>
      <c r="F470" s="5"/>
      <c r="G470" s="5"/>
      <c r="H470" s="111">
        <v>3.3E-3</v>
      </c>
      <c r="I470" s="111"/>
      <c r="J470" s="399">
        <v>23743</v>
      </c>
      <c r="K470" s="5"/>
    </row>
    <row r="471" spans="1:11" ht="14.5" customHeight="1" x14ac:dyDescent="0.15">
      <c r="A471" s="5"/>
      <c r="B471" s="399">
        <v>23774</v>
      </c>
      <c r="C471" s="5"/>
      <c r="D471" s="5"/>
      <c r="E471" s="5"/>
      <c r="F471" s="5"/>
      <c r="G471" s="5"/>
      <c r="H471" s="111">
        <v>3.2000000000000002E-3</v>
      </c>
      <c r="I471" s="111"/>
      <c r="J471" s="399">
        <v>23774</v>
      </c>
      <c r="K471" s="5"/>
    </row>
    <row r="472" spans="1:11" ht="14.5" customHeight="1" x14ac:dyDescent="0.15">
      <c r="A472" s="5"/>
      <c r="B472" s="399">
        <v>23802</v>
      </c>
      <c r="C472" s="5"/>
      <c r="D472" s="5"/>
      <c r="E472" s="5"/>
      <c r="F472" s="5"/>
      <c r="G472" s="5"/>
      <c r="H472" s="111">
        <v>3.8E-3</v>
      </c>
      <c r="I472" s="111"/>
      <c r="J472" s="399">
        <v>23802</v>
      </c>
      <c r="K472" s="5"/>
    </row>
    <row r="473" spans="1:11" ht="14.5" customHeight="1" x14ac:dyDescent="0.15">
      <c r="A473" s="5"/>
      <c r="B473" s="399">
        <v>23833</v>
      </c>
      <c r="C473" s="5"/>
      <c r="D473" s="5"/>
      <c r="E473" s="5"/>
      <c r="F473" s="5"/>
      <c r="G473" s="5"/>
      <c r="H473" s="111">
        <v>3.3E-3</v>
      </c>
      <c r="I473" s="111"/>
      <c r="J473" s="399">
        <v>23833</v>
      </c>
      <c r="K473" s="5"/>
    </row>
    <row r="474" spans="1:11" ht="14.5" customHeight="1" x14ac:dyDescent="0.15">
      <c r="A474" s="5"/>
      <c r="B474" s="399">
        <v>23863</v>
      </c>
      <c r="C474" s="5"/>
      <c r="D474" s="5"/>
      <c r="E474" s="5"/>
      <c r="F474" s="5"/>
      <c r="G474" s="5"/>
      <c r="H474" s="111">
        <v>3.3E-3</v>
      </c>
      <c r="I474" s="111"/>
      <c r="J474" s="399">
        <v>23863</v>
      </c>
      <c r="K474" s="5"/>
    </row>
    <row r="475" spans="1:11" ht="14.5" customHeight="1" x14ac:dyDescent="0.15">
      <c r="A475" s="5"/>
      <c r="B475" s="399">
        <v>23894</v>
      </c>
      <c r="C475" s="5"/>
      <c r="D475" s="5"/>
      <c r="E475" s="5"/>
      <c r="F475" s="5"/>
      <c r="G475" s="5"/>
      <c r="H475" s="111">
        <v>3.8E-3</v>
      </c>
      <c r="I475" s="111"/>
      <c r="J475" s="399">
        <v>23894</v>
      </c>
      <c r="K475" s="5"/>
    </row>
    <row r="476" spans="1:11" ht="14.5" customHeight="1" x14ac:dyDescent="0.15">
      <c r="A476" s="5"/>
      <c r="B476" s="399">
        <v>23924</v>
      </c>
      <c r="C476" s="5"/>
      <c r="D476" s="5"/>
      <c r="E476" s="5"/>
      <c r="F476" s="5"/>
      <c r="G476" s="5"/>
      <c r="H476" s="111">
        <v>3.3999999999999998E-3</v>
      </c>
      <c r="I476" s="111"/>
      <c r="J476" s="399">
        <v>23924</v>
      </c>
      <c r="K476" s="5"/>
    </row>
    <row r="477" spans="1:11" ht="14.5" customHeight="1" x14ac:dyDescent="0.15">
      <c r="A477" s="5"/>
      <c r="B477" s="399">
        <v>23955</v>
      </c>
      <c r="C477" s="5"/>
      <c r="D477" s="5"/>
      <c r="E477" s="5"/>
      <c r="F477" s="5"/>
      <c r="G477" s="5"/>
      <c r="H477" s="111">
        <v>3.7000000000000002E-3</v>
      </c>
      <c r="I477" s="111"/>
      <c r="J477" s="399">
        <v>23955</v>
      </c>
      <c r="K477" s="5"/>
    </row>
    <row r="478" spans="1:11" ht="14.5" customHeight="1" x14ac:dyDescent="0.15">
      <c r="A478" s="5"/>
      <c r="B478" s="399">
        <v>23986</v>
      </c>
      <c r="C478" s="5"/>
      <c r="D478" s="5"/>
      <c r="E478" s="5"/>
      <c r="F478" s="5"/>
      <c r="G478" s="5"/>
      <c r="H478" s="111">
        <v>3.5000000000000001E-3</v>
      </c>
      <c r="I478" s="111"/>
      <c r="J478" s="399">
        <v>23986</v>
      </c>
      <c r="K478" s="5"/>
    </row>
    <row r="479" spans="1:11" ht="14.5" customHeight="1" x14ac:dyDescent="0.15">
      <c r="A479" s="5"/>
      <c r="B479" s="399">
        <v>24016</v>
      </c>
      <c r="C479" s="5"/>
      <c r="D479" s="5"/>
      <c r="E479" s="5"/>
      <c r="F479" s="5"/>
      <c r="G479" s="5"/>
      <c r="H479" s="111">
        <v>3.3999999999999998E-3</v>
      </c>
      <c r="I479" s="111"/>
      <c r="J479" s="399">
        <v>24016</v>
      </c>
      <c r="K479" s="5"/>
    </row>
    <row r="480" spans="1:11" ht="14.5" customHeight="1" x14ac:dyDescent="0.15">
      <c r="A480" s="5"/>
      <c r="B480" s="399">
        <v>24047</v>
      </c>
      <c r="C480" s="5"/>
      <c r="D480" s="5"/>
      <c r="E480" s="5"/>
      <c r="F480" s="5"/>
      <c r="G480" s="5"/>
      <c r="H480" s="111">
        <v>3.7000000000000002E-3</v>
      </c>
      <c r="I480" s="111"/>
      <c r="J480" s="399">
        <v>24047</v>
      </c>
      <c r="K480" s="5"/>
    </row>
    <row r="481" spans="1:11" ht="14.5" customHeight="1" x14ac:dyDescent="0.15">
      <c r="A481" s="5"/>
      <c r="B481" s="399">
        <v>24077</v>
      </c>
      <c r="C481" s="5"/>
      <c r="D481" s="5"/>
      <c r="E481" s="5"/>
      <c r="F481" s="5"/>
      <c r="G481" s="5"/>
      <c r="H481" s="111">
        <v>3.7000000000000002E-3</v>
      </c>
      <c r="I481" s="111"/>
      <c r="J481" s="399">
        <v>24077</v>
      </c>
      <c r="K481" s="5"/>
    </row>
    <row r="482" spans="1:11" ht="14.5" customHeight="1" x14ac:dyDescent="0.15">
      <c r="A482" s="5"/>
      <c r="B482" s="399">
        <v>24108</v>
      </c>
      <c r="C482" s="5"/>
      <c r="D482" s="5"/>
      <c r="E482" s="5"/>
      <c r="F482" s="5"/>
      <c r="G482" s="5"/>
      <c r="H482" s="111">
        <v>3.8E-3</v>
      </c>
      <c r="I482" s="111"/>
      <c r="J482" s="399">
        <v>24108</v>
      </c>
      <c r="K482" s="5"/>
    </row>
    <row r="483" spans="1:11" ht="14.5" customHeight="1" x14ac:dyDescent="0.15">
      <c r="A483" s="5"/>
      <c r="B483" s="399">
        <v>24139</v>
      </c>
      <c r="C483" s="5"/>
      <c r="D483" s="5"/>
      <c r="E483" s="5"/>
      <c r="F483" s="5"/>
      <c r="G483" s="5"/>
      <c r="H483" s="111">
        <v>3.3999999999999998E-3</v>
      </c>
      <c r="I483" s="111"/>
      <c r="J483" s="399">
        <v>24139</v>
      </c>
      <c r="K483" s="5"/>
    </row>
    <row r="484" spans="1:11" ht="14.5" customHeight="1" x14ac:dyDescent="0.15">
      <c r="A484" s="5"/>
      <c r="B484" s="399">
        <v>24167</v>
      </c>
      <c r="C484" s="5"/>
      <c r="D484" s="5"/>
      <c r="E484" s="5"/>
      <c r="F484" s="5"/>
      <c r="G484" s="5"/>
      <c r="H484" s="111">
        <v>4.0000000000000001E-3</v>
      </c>
      <c r="I484" s="111"/>
      <c r="J484" s="399">
        <v>24167</v>
      </c>
      <c r="K484" s="5"/>
    </row>
    <row r="485" spans="1:11" ht="14.5" customHeight="1" x14ac:dyDescent="0.15">
      <c r="A485" s="5"/>
      <c r="B485" s="399">
        <v>24198</v>
      </c>
      <c r="C485" s="5"/>
      <c r="D485" s="5"/>
      <c r="E485" s="5"/>
      <c r="F485" s="5"/>
      <c r="G485" s="5"/>
      <c r="H485" s="111">
        <v>3.5999999999999999E-3</v>
      </c>
      <c r="I485" s="111"/>
      <c r="J485" s="399">
        <v>24198</v>
      </c>
      <c r="K485" s="5"/>
    </row>
    <row r="486" spans="1:11" ht="14.5" customHeight="1" x14ac:dyDescent="0.15">
      <c r="A486" s="5"/>
      <c r="B486" s="399">
        <v>24228</v>
      </c>
      <c r="C486" s="5"/>
      <c r="D486" s="5"/>
      <c r="E486" s="5"/>
      <c r="F486" s="5"/>
      <c r="G486" s="5"/>
      <c r="H486" s="111">
        <v>4.1000000000000003E-3</v>
      </c>
      <c r="I486" s="111"/>
      <c r="J486" s="399">
        <v>24228</v>
      </c>
      <c r="K486" s="5"/>
    </row>
    <row r="487" spans="1:11" ht="14.5" customHeight="1" x14ac:dyDescent="0.15">
      <c r="A487" s="5"/>
      <c r="B487" s="399">
        <v>24259</v>
      </c>
      <c r="C487" s="5"/>
      <c r="D487" s="5"/>
      <c r="E487" s="5"/>
      <c r="F487" s="5"/>
      <c r="G487" s="5"/>
      <c r="H487" s="111">
        <v>3.8999999999999998E-3</v>
      </c>
      <c r="I487" s="111"/>
      <c r="J487" s="399">
        <v>24259</v>
      </c>
      <c r="K487" s="5"/>
    </row>
    <row r="488" spans="1:11" ht="14.5" customHeight="1" x14ac:dyDescent="0.15">
      <c r="A488" s="5"/>
      <c r="B488" s="399">
        <v>24289</v>
      </c>
      <c r="C488" s="5"/>
      <c r="D488" s="5"/>
      <c r="E488" s="5"/>
      <c r="F488" s="5"/>
      <c r="G488" s="5"/>
      <c r="H488" s="111">
        <v>3.8E-3</v>
      </c>
      <c r="I488" s="111"/>
      <c r="J488" s="399">
        <v>24289</v>
      </c>
      <c r="K488" s="5"/>
    </row>
    <row r="489" spans="1:11" ht="14.5" customHeight="1" x14ac:dyDescent="0.15">
      <c r="A489" s="5"/>
      <c r="B489" s="399">
        <v>24320</v>
      </c>
      <c r="C489" s="5"/>
      <c r="D489" s="5"/>
      <c r="E489" s="5"/>
      <c r="F489" s="5"/>
      <c r="G489" s="5"/>
      <c r="H489" s="111">
        <v>4.3E-3</v>
      </c>
      <c r="I489" s="111"/>
      <c r="J489" s="399">
        <v>24320</v>
      </c>
      <c r="K489" s="5"/>
    </row>
    <row r="490" spans="1:11" ht="14.5" customHeight="1" x14ac:dyDescent="0.15">
      <c r="A490" s="5"/>
      <c r="B490" s="399">
        <v>24351</v>
      </c>
      <c r="C490" s="5"/>
      <c r="D490" s="5"/>
      <c r="E490" s="5"/>
      <c r="F490" s="5"/>
      <c r="G490" s="5"/>
      <c r="H490" s="111">
        <v>4.1000000000000003E-3</v>
      </c>
      <c r="I490" s="111"/>
      <c r="J490" s="399">
        <v>24351</v>
      </c>
      <c r="K490" s="5"/>
    </row>
    <row r="491" spans="1:11" ht="14.5" customHeight="1" x14ac:dyDescent="0.15">
      <c r="A491" s="5"/>
      <c r="B491" s="399">
        <v>24381</v>
      </c>
      <c r="C491" s="5"/>
      <c r="D491" s="5"/>
      <c r="E491" s="5"/>
      <c r="F491" s="5"/>
      <c r="G491" s="5"/>
      <c r="H491" s="111">
        <v>4.0000000000000001E-3</v>
      </c>
      <c r="I491" s="111"/>
      <c r="J491" s="399">
        <v>24381</v>
      </c>
      <c r="K491" s="5"/>
    </row>
    <row r="492" spans="1:11" ht="14.5" customHeight="1" x14ac:dyDescent="0.15">
      <c r="A492" s="5"/>
      <c r="B492" s="399">
        <v>24412</v>
      </c>
      <c r="C492" s="5"/>
      <c r="D492" s="5"/>
      <c r="E492" s="5"/>
      <c r="F492" s="5"/>
      <c r="G492" s="5"/>
      <c r="H492" s="111">
        <v>3.8E-3</v>
      </c>
      <c r="I492" s="111"/>
      <c r="J492" s="399">
        <v>24412</v>
      </c>
      <c r="K492" s="5"/>
    </row>
    <row r="493" spans="1:11" ht="14.5" customHeight="1" x14ac:dyDescent="0.15">
      <c r="A493" s="5"/>
      <c r="B493" s="399">
        <v>24442</v>
      </c>
      <c r="C493" s="5"/>
      <c r="D493" s="5"/>
      <c r="E493" s="5"/>
      <c r="F493" s="5"/>
      <c r="G493" s="5"/>
      <c r="H493" s="111">
        <v>3.8999999999999998E-3</v>
      </c>
      <c r="I493" s="111"/>
      <c r="J493" s="399">
        <v>24442</v>
      </c>
      <c r="K493" s="5"/>
    </row>
    <row r="494" spans="1:11" ht="14.5" customHeight="1" x14ac:dyDescent="0.15">
      <c r="A494" s="5"/>
      <c r="B494" s="399">
        <v>24473</v>
      </c>
      <c r="C494" s="5"/>
      <c r="D494" s="5"/>
      <c r="E494" s="5"/>
      <c r="F494" s="5"/>
      <c r="G494" s="5"/>
      <c r="H494" s="111">
        <v>4.0000000000000001E-3</v>
      </c>
      <c r="I494" s="111"/>
      <c r="J494" s="399">
        <v>24473</v>
      </c>
      <c r="K494" s="5"/>
    </row>
    <row r="495" spans="1:11" ht="14.5" customHeight="1" x14ac:dyDescent="0.15">
      <c r="A495" s="5"/>
      <c r="B495" s="399">
        <v>24504</v>
      </c>
      <c r="C495" s="5"/>
      <c r="D495" s="5"/>
      <c r="E495" s="5"/>
      <c r="F495" s="5"/>
      <c r="G495" s="5"/>
      <c r="H495" s="111">
        <v>3.3999999999999998E-3</v>
      </c>
      <c r="I495" s="111"/>
      <c r="J495" s="399">
        <v>24504</v>
      </c>
      <c r="K495" s="5"/>
    </row>
    <row r="496" spans="1:11" ht="14.5" customHeight="1" x14ac:dyDescent="0.15">
      <c r="A496" s="5"/>
      <c r="B496" s="399">
        <v>24532</v>
      </c>
      <c r="C496" s="5"/>
      <c r="D496" s="5"/>
      <c r="E496" s="5"/>
      <c r="F496" s="5"/>
      <c r="G496" s="5"/>
      <c r="H496" s="111">
        <v>3.8999999999999998E-3</v>
      </c>
      <c r="I496" s="111"/>
      <c r="J496" s="399">
        <v>24532</v>
      </c>
      <c r="K496" s="5"/>
    </row>
    <row r="497" spans="1:11" ht="14.5" customHeight="1" x14ac:dyDescent="0.15">
      <c r="A497" s="5"/>
      <c r="B497" s="399">
        <v>24563</v>
      </c>
      <c r="C497" s="5"/>
      <c r="D497" s="5"/>
      <c r="E497" s="5"/>
      <c r="F497" s="5"/>
      <c r="G497" s="5"/>
      <c r="H497" s="111">
        <v>3.5000000000000001E-3</v>
      </c>
      <c r="I497" s="111"/>
      <c r="J497" s="399">
        <v>24563</v>
      </c>
      <c r="K497" s="5"/>
    </row>
    <row r="498" spans="1:11" ht="14.5" customHeight="1" x14ac:dyDescent="0.15">
      <c r="A498" s="5"/>
      <c r="B498" s="399">
        <v>24593</v>
      </c>
      <c r="C498" s="5"/>
      <c r="D498" s="5"/>
      <c r="E498" s="5"/>
      <c r="F498" s="5"/>
      <c r="G498" s="5"/>
      <c r="H498" s="111">
        <v>4.3E-3</v>
      </c>
      <c r="I498" s="111"/>
      <c r="J498" s="399">
        <v>24593</v>
      </c>
      <c r="K498" s="5"/>
    </row>
    <row r="499" spans="1:11" ht="14.5" customHeight="1" x14ac:dyDescent="0.15">
      <c r="A499" s="5"/>
      <c r="B499" s="399">
        <v>24624</v>
      </c>
      <c r="C499" s="5"/>
      <c r="D499" s="5"/>
      <c r="E499" s="5"/>
      <c r="F499" s="5"/>
      <c r="G499" s="5"/>
      <c r="H499" s="111">
        <v>3.8999999999999998E-3</v>
      </c>
      <c r="I499" s="111"/>
      <c r="J499" s="399">
        <v>24624</v>
      </c>
      <c r="K499" s="5"/>
    </row>
    <row r="500" spans="1:11" ht="14.5" customHeight="1" x14ac:dyDescent="0.15">
      <c r="A500" s="5"/>
      <c r="B500" s="399">
        <v>24654</v>
      </c>
      <c r="C500" s="5"/>
      <c r="D500" s="5"/>
      <c r="E500" s="5"/>
      <c r="F500" s="5"/>
      <c r="G500" s="5"/>
      <c r="H500" s="111">
        <v>4.3E-3</v>
      </c>
      <c r="I500" s="111"/>
      <c r="J500" s="399">
        <v>24654</v>
      </c>
      <c r="K500" s="5"/>
    </row>
    <row r="501" spans="1:11" ht="14.5" customHeight="1" x14ac:dyDescent="0.15">
      <c r="A501" s="5"/>
      <c r="B501" s="399">
        <v>24685</v>
      </c>
      <c r="C501" s="5"/>
      <c r="D501" s="5"/>
      <c r="E501" s="5"/>
      <c r="F501" s="5"/>
      <c r="G501" s="5"/>
      <c r="H501" s="111">
        <v>4.1999999999999997E-3</v>
      </c>
      <c r="I501" s="111"/>
      <c r="J501" s="399">
        <v>24685</v>
      </c>
      <c r="K501" s="5"/>
    </row>
    <row r="502" spans="1:11" ht="14.5" customHeight="1" x14ac:dyDescent="0.15">
      <c r="A502" s="5"/>
      <c r="B502" s="399">
        <v>24716</v>
      </c>
      <c r="C502" s="5"/>
      <c r="D502" s="5"/>
      <c r="E502" s="5"/>
      <c r="F502" s="5"/>
      <c r="G502" s="5"/>
      <c r="H502" s="111">
        <v>4.0000000000000001E-3</v>
      </c>
      <c r="I502" s="111"/>
      <c r="J502" s="399">
        <v>24716</v>
      </c>
      <c r="K502" s="5"/>
    </row>
    <row r="503" spans="1:11" ht="14.5" customHeight="1" x14ac:dyDescent="0.15">
      <c r="A503" s="5"/>
      <c r="B503" s="399">
        <v>24746</v>
      </c>
      <c r="C503" s="5"/>
      <c r="D503" s="5"/>
      <c r="E503" s="5"/>
      <c r="F503" s="5"/>
      <c r="G503" s="5"/>
      <c r="H503" s="111">
        <v>4.4999999999999997E-3</v>
      </c>
      <c r="I503" s="111"/>
      <c r="J503" s="399">
        <v>24746</v>
      </c>
      <c r="K503" s="5"/>
    </row>
    <row r="504" spans="1:11" ht="14.5" customHeight="1" x14ac:dyDescent="0.15">
      <c r="A504" s="5"/>
      <c r="B504" s="399">
        <v>24777</v>
      </c>
      <c r="C504" s="5"/>
      <c r="D504" s="5"/>
      <c r="E504" s="5"/>
      <c r="F504" s="5"/>
      <c r="G504" s="5"/>
      <c r="H504" s="111">
        <v>4.4999999999999997E-3</v>
      </c>
      <c r="I504" s="111"/>
      <c r="J504" s="399">
        <v>24777</v>
      </c>
      <c r="K504" s="5"/>
    </row>
    <row r="505" spans="1:11" ht="14.5" customHeight="1" x14ac:dyDescent="0.15">
      <c r="A505" s="5"/>
      <c r="B505" s="399">
        <v>24807</v>
      </c>
      <c r="C505" s="5"/>
      <c r="D505" s="5"/>
      <c r="E505" s="5"/>
      <c r="F505" s="5"/>
      <c r="G505" s="5"/>
      <c r="H505" s="111">
        <v>4.4000000000000003E-3</v>
      </c>
      <c r="I505" s="111"/>
      <c r="J505" s="399">
        <v>24807</v>
      </c>
      <c r="K505" s="5"/>
    </row>
    <row r="506" spans="1:11" ht="14.5" customHeight="1" x14ac:dyDescent="0.15">
      <c r="A506" s="5"/>
      <c r="B506" s="399">
        <v>24838</v>
      </c>
      <c r="C506" s="5"/>
      <c r="D506" s="5"/>
      <c r="E506" s="5"/>
      <c r="F506" s="5"/>
      <c r="G506" s="5"/>
      <c r="H506" s="111">
        <v>5.0000000000000001E-3</v>
      </c>
      <c r="I506" s="111"/>
      <c r="J506" s="399">
        <v>24838</v>
      </c>
      <c r="K506" s="5"/>
    </row>
    <row r="507" spans="1:11" ht="14.5" customHeight="1" x14ac:dyDescent="0.15">
      <c r="A507" s="5"/>
      <c r="B507" s="399">
        <v>24869</v>
      </c>
      <c r="C507" s="5"/>
      <c r="D507" s="5"/>
      <c r="E507" s="5"/>
      <c r="F507" s="5"/>
      <c r="G507" s="5"/>
      <c r="H507" s="111">
        <v>4.1999999999999997E-3</v>
      </c>
      <c r="I507" s="111"/>
      <c r="J507" s="399">
        <v>24869</v>
      </c>
      <c r="K507" s="5"/>
    </row>
    <row r="508" spans="1:11" ht="14.5" customHeight="1" x14ac:dyDescent="0.15">
      <c r="A508" s="5"/>
      <c r="B508" s="399">
        <v>24898</v>
      </c>
      <c r="C508" s="5"/>
      <c r="D508" s="5"/>
      <c r="E508" s="5"/>
      <c r="F508" s="5"/>
      <c r="G508" s="5"/>
      <c r="H508" s="111">
        <v>4.3E-3</v>
      </c>
      <c r="I508" s="111"/>
      <c r="J508" s="399">
        <v>24898</v>
      </c>
      <c r="K508" s="5"/>
    </row>
    <row r="509" spans="1:11" ht="14.5" customHeight="1" x14ac:dyDescent="0.15">
      <c r="A509" s="5"/>
      <c r="B509" s="399">
        <v>24929</v>
      </c>
      <c r="C509" s="5"/>
      <c r="D509" s="5"/>
      <c r="E509" s="5"/>
      <c r="F509" s="5"/>
      <c r="G509" s="5"/>
      <c r="H509" s="111">
        <v>4.8999999999999998E-3</v>
      </c>
      <c r="I509" s="111"/>
      <c r="J509" s="399">
        <v>24929</v>
      </c>
      <c r="K509" s="5"/>
    </row>
    <row r="510" spans="1:11" ht="14.5" customHeight="1" x14ac:dyDescent="0.15">
      <c r="A510" s="5"/>
      <c r="B510" s="399">
        <v>24959</v>
      </c>
      <c r="C510" s="5"/>
      <c r="D510" s="5"/>
      <c r="E510" s="5"/>
      <c r="F510" s="5"/>
      <c r="G510" s="5"/>
      <c r="H510" s="111">
        <v>4.5999999999999999E-3</v>
      </c>
      <c r="I510" s="111"/>
      <c r="J510" s="399">
        <v>24959</v>
      </c>
      <c r="K510" s="5"/>
    </row>
    <row r="511" spans="1:11" ht="14.5" customHeight="1" x14ac:dyDescent="0.15">
      <c r="A511" s="5"/>
      <c r="B511" s="399">
        <v>24990</v>
      </c>
      <c r="C511" s="5"/>
      <c r="D511" s="5"/>
      <c r="E511" s="5"/>
      <c r="F511" s="5"/>
      <c r="G511" s="5"/>
      <c r="H511" s="111">
        <v>4.1999999999999997E-3</v>
      </c>
      <c r="I511" s="111"/>
      <c r="J511" s="399">
        <v>24990</v>
      </c>
      <c r="K511" s="5"/>
    </row>
    <row r="512" spans="1:11" ht="14.5" customHeight="1" x14ac:dyDescent="0.15">
      <c r="A512" s="5"/>
      <c r="B512" s="399">
        <v>25020</v>
      </c>
      <c r="C512" s="5"/>
      <c r="D512" s="5"/>
      <c r="E512" s="5"/>
      <c r="F512" s="5"/>
      <c r="G512" s="5"/>
      <c r="H512" s="111">
        <v>4.7999999999999996E-3</v>
      </c>
      <c r="I512" s="111"/>
      <c r="J512" s="399">
        <v>25020</v>
      </c>
      <c r="K512" s="5"/>
    </row>
    <row r="513" spans="1:11" ht="14.5" customHeight="1" x14ac:dyDescent="0.15">
      <c r="A513" s="5"/>
      <c r="B513" s="399">
        <v>25051</v>
      </c>
      <c r="C513" s="5"/>
      <c r="D513" s="5"/>
      <c r="E513" s="5"/>
      <c r="F513" s="5"/>
      <c r="G513" s="5"/>
      <c r="H513" s="111">
        <v>4.1999999999999997E-3</v>
      </c>
      <c r="I513" s="111"/>
      <c r="J513" s="399">
        <v>25051</v>
      </c>
      <c r="K513" s="5"/>
    </row>
    <row r="514" spans="1:11" ht="14.5" customHeight="1" x14ac:dyDescent="0.15">
      <c r="A514" s="5"/>
      <c r="B514" s="399">
        <v>25082</v>
      </c>
      <c r="C514" s="5"/>
      <c r="D514" s="5"/>
      <c r="E514" s="5"/>
      <c r="F514" s="5"/>
      <c r="G514" s="5"/>
      <c r="H514" s="111">
        <v>4.4000000000000003E-3</v>
      </c>
      <c r="I514" s="111"/>
      <c r="J514" s="399">
        <v>25082</v>
      </c>
      <c r="K514" s="5"/>
    </row>
    <row r="515" spans="1:11" ht="14.5" customHeight="1" x14ac:dyDescent="0.15">
      <c r="A515" s="5"/>
      <c r="B515" s="399">
        <v>25112</v>
      </c>
      <c r="C515" s="5"/>
      <c r="D515" s="5"/>
      <c r="E515" s="5"/>
      <c r="F515" s="5"/>
      <c r="G515" s="5"/>
      <c r="H515" s="111">
        <v>4.4999999999999997E-3</v>
      </c>
      <c r="I515" s="111"/>
      <c r="J515" s="399">
        <v>25112</v>
      </c>
      <c r="K515" s="5"/>
    </row>
    <row r="516" spans="1:11" ht="14.5" customHeight="1" x14ac:dyDescent="0.15">
      <c r="A516" s="5"/>
      <c r="B516" s="399">
        <v>25143</v>
      </c>
      <c r="C516" s="5"/>
      <c r="D516" s="5"/>
      <c r="E516" s="5"/>
      <c r="F516" s="5"/>
      <c r="G516" s="5"/>
      <c r="H516" s="111">
        <v>4.3E-3</v>
      </c>
      <c r="I516" s="111"/>
      <c r="J516" s="399">
        <v>25143</v>
      </c>
      <c r="K516" s="5"/>
    </row>
    <row r="517" spans="1:11" ht="14.5" customHeight="1" x14ac:dyDescent="0.15">
      <c r="A517" s="5"/>
      <c r="B517" s="399">
        <v>25173</v>
      </c>
      <c r="C517" s="5"/>
      <c r="D517" s="5"/>
      <c r="E517" s="5"/>
      <c r="F517" s="5"/>
      <c r="G517" s="5"/>
      <c r="H517" s="111">
        <v>4.8999999999999998E-3</v>
      </c>
      <c r="I517" s="111"/>
      <c r="J517" s="399">
        <v>25173</v>
      </c>
      <c r="K517" s="5"/>
    </row>
    <row r="518" spans="1:11" ht="14.5" customHeight="1" x14ac:dyDescent="0.15">
      <c r="A518" s="5"/>
      <c r="B518" s="399">
        <v>25204</v>
      </c>
      <c r="C518" s="5"/>
      <c r="D518" s="5"/>
      <c r="E518" s="5"/>
      <c r="F518" s="5"/>
      <c r="G518" s="5"/>
      <c r="H518" s="111">
        <v>5.0000000000000001E-3</v>
      </c>
      <c r="I518" s="111"/>
      <c r="J518" s="399">
        <v>25204</v>
      </c>
      <c r="K518" s="5"/>
    </row>
    <row r="519" spans="1:11" ht="14.5" customHeight="1" x14ac:dyDescent="0.15">
      <c r="A519" s="5"/>
      <c r="B519" s="399">
        <v>25235</v>
      </c>
      <c r="C519" s="5"/>
      <c r="D519" s="5"/>
      <c r="E519" s="5"/>
      <c r="F519" s="5"/>
      <c r="G519" s="5"/>
      <c r="H519" s="111">
        <v>4.5999999999999999E-3</v>
      </c>
      <c r="I519" s="111"/>
      <c r="J519" s="399">
        <v>25235</v>
      </c>
      <c r="K519" s="5"/>
    </row>
    <row r="520" spans="1:11" ht="14.5" customHeight="1" x14ac:dyDescent="0.15">
      <c r="A520" s="5"/>
      <c r="B520" s="399">
        <v>25263</v>
      </c>
      <c r="C520" s="5"/>
      <c r="D520" s="5"/>
      <c r="E520" s="5"/>
      <c r="F520" s="5"/>
      <c r="G520" s="5"/>
      <c r="H520" s="111">
        <v>4.7000000000000002E-3</v>
      </c>
      <c r="I520" s="111"/>
      <c r="J520" s="399">
        <v>25263</v>
      </c>
      <c r="K520" s="5"/>
    </row>
    <row r="521" spans="1:11" ht="14.5" customHeight="1" x14ac:dyDescent="0.15">
      <c r="A521" s="5"/>
      <c r="B521" s="399">
        <v>25294</v>
      </c>
      <c r="C521" s="5"/>
      <c r="D521" s="5"/>
      <c r="E521" s="5"/>
      <c r="F521" s="5"/>
      <c r="G521" s="5"/>
      <c r="H521" s="111">
        <v>5.4999999999999997E-3</v>
      </c>
      <c r="I521" s="111"/>
      <c r="J521" s="399">
        <v>25294</v>
      </c>
      <c r="K521" s="5"/>
    </row>
    <row r="522" spans="1:11" ht="14.5" customHeight="1" x14ac:dyDescent="0.15">
      <c r="A522" s="5"/>
      <c r="B522" s="399">
        <v>25324</v>
      </c>
      <c r="C522" s="5"/>
      <c r="D522" s="5"/>
      <c r="E522" s="5"/>
      <c r="F522" s="5"/>
      <c r="G522" s="5"/>
      <c r="H522" s="111">
        <v>4.7000000000000002E-3</v>
      </c>
      <c r="I522" s="111"/>
      <c r="J522" s="399">
        <v>25324</v>
      </c>
      <c r="K522" s="5"/>
    </row>
    <row r="523" spans="1:11" ht="14.5" customHeight="1" x14ac:dyDescent="0.15">
      <c r="A523" s="5"/>
      <c r="B523" s="399">
        <v>25355</v>
      </c>
      <c r="C523" s="5"/>
      <c r="D523" s="5"/>
      <c r="E523" s="5"/>
      <c r="F523" s="5"/>
      <c r="G523" s="5"/>
      <c r="H523" s="111">
        <v>5.4999999999999997E-3</v>
      </c>
      <c r="I523" s="111"/>
      <c r="J523" s="399">
        <v>25355</v>
      </c>
      <c r="K523" s="5"/>
    </row>
    <row r="524" spans="1:11" ht="14.5" customHeight="1" x14ac:dyDescent="0.15">
      <c r="A524" s="5"/>
      <c r="B524" s="399">
        <v>25385</v>
      </c>
      <c r="C524" s="5"/>
      <c r="D524" s="5"/>
      <c r="E524" s="5"/>
      <c r="F524" s="5"/>
      <c r="G524" s="5"/>
      <c r="H524" s="111">
        <v>5.1999999999999998E-3</v>
      </c>
      <c r="I524" s="111"/>
      <c r="J524" s="399">
        <v>25385</v>
      </c>
      <c r="K524" s="5"/>
    </row>
    <row r="525" spans="1:11" ht="14.5" customHeight="1" x14ac:dyDescent="0.15">
      <c r="A525" s="5"/>
      <c r="B525" s="399">
        <v>25416</v>
      </c>
      <c r="C525" s="5"/>
      <c r="D525" s="5"/>
      <c r="E525" s="5"/>
      <c r="F525" s="5"/>
      <c r="G525" s="5"/>
      <c r="H525" s="111">
        <v>4.7999999999999996E-3</v>
      </c>
      <c r="I525" s="111"/>
      <c r="J525" s="399">
        <v>25416</v>
      </c>
      <c r="K525" s="5"/>
    </row>
    <row r="526" spans="1:11" ht="14.5" customHeight="1" x14ac:dyDescent="0.15">
      <c r="A526" s="5"/>
      <c r="B526" s="399">
        <v>25447</v>
      </c>
      <c r="C526" s="5"/>
      <c r="D526" s="5"/>
      <c r="E526" s="5"/>
      <c r="F526" s="5"/>
      <c r="G526" s="5"/>
      <c r="H526" s="111">
        <v>5.4999999999999997E-3</v>
      </c>
      <c r="I526" s="111"/>
      <c r="J526" s="399">
        <v>25447</v>
      </c>
      <c r="K526" s="5"/>
    </row>
    <row r="527" spans="1:11" ht="14.5" customHeight="1" x14ac:dyDescent="0.15">
      <c r="A527" s="5"/>
      <c r="B527" s="399">
        <v>25477</v>
      </c>
      <c r="C527" s="5"/>
      <c r="D527" s="5"/>
      <c r="E527" s="5"/>
      <c r="F527" s="5"/>
      <c r="G527" s="5"/>
      <c r="H527" s="111">
        <v>5.7000000000000002E-3</v>
      </c>
      <c r="I527" s="111"/>
      <c r="J527" s="399">
        <v>25477</v>
      </c>
      <c r="K527" s="5"/>
    </row>
    <row r="528" spans="1:11" ht="14.5" customHeight="1" x14ac:dyDescent="0.15">
      <c r="A528" s="5"/>
      <c r="B528" s="399">
        <v>25508</v>
      </c>
      <c r="C528" s="5"/>
      <c r="D528" s="5"/>
      <c r="E528" s="5"/>
      <c r="F528" s="5"/>
      <c r="G528" s="5"/>
      <c r="H528" s="111">
        <v>4.8999999999999998E-3</v>
      </c>
      <c r="I528" s="111"/>
      <c r="J528" s="399">
        <v>25508</v>
      </c>
      <c r="K528" s="5"/>
    </row>
    <row r="529" spans="1:11" ht="14.5" customHeight="1" x14ac:dyDescent="0.15">
      <c r="A529" s="5"/>
      <c r="B529" s="399">
        <v>25538</v>
      </c>
      <c r="C529" s="5"/>
      <c r="D529" s="5"/>
      <c r="E529" s="5"/>
      <c r="F529" s="5"/>
      <c r="G529" s="5"/>
      <c r="H529" s="111">
        <v>6.0000000000000001E-3</v>
      </c>
      <c r="I529" s="111"/>
      <c r="J529" s="399">
        <v>25538</v>
      </c>
      <c r="K529" s="5"/>
    </row>
    <row r="530" spans="1:11" ht="14.5" customHeight="1" x14ac:dyDescent="0.15">
      <c r="A530" s="5"/>
      <c r="B530" s="399">
        <v>25569</v>
      </c>
      <c r="C530" s="5"/>
      <c r="D530" s="5"/>
      <c r="E530" s="5"/>
      <c r="F530" s="5"/>
      <c r="G530" s="5"/>
      <c r="H530" s="111">
        <v>5.5999999999999999E-3</v>
      </c>
      <c r="I530" s="111"/>
      <c r="J530" s="399">
        <v>25569</v>
      </c>
      <c r="K530" s="5"/>
    </row>
    <row r="531" spans="1:11" ht="14.5" customHeight="1" x14ac:dyDescent="0.15">
      <c r="A531" s="5"/>
      <c r="B531" s="399">
        <v>25600</v>
      </c>
      <c r="C531" s="5"/>
      <c r="D531" s="5"/>
      <c r="E531" s="5"/>
      <c r="F531" s="5"/>
      <c r="G531" s="5"/>
      <c r="H531" s="111">
        <v>5.1999999999999998E-3</v>
      </c>
      <c r="I531" s="111"/>
      <c r="J531" s="399">
        <v>25600</v>
      </c>
      <c r="K531" s="5"/>
    </row>
    <row r="532" spans="1:11" ht="14.5" customHeight="1" x14ac:dyDescent="0.15">
      <c r="A532" s="5"/>
      <c r="B532" s="399">
        <v>25628</v>
      </c>
      <c r="C532" s="5"/>
      <c r="D532" s="5"/>
      <c r="E532" s="5"/>
      <c r="F532" s="5"/>
      <c r="G532" s="5"/>
      <c r="H532" s="111">
        <v>5.5999999999999999E-3</v>
      </c>
      <c r="I532" s="111"/>
      <c r="J532" s="399">
        <v>25628</v>
      </c>
      <c r="K532" s="5"/>
    </row>
    <row r="533" spans="1:11" ht="14.5" customHeight="1" x14ac:dyDescent="0.15">
      <c r="A533" s="5"/>
      <c r="B533" s="399">
        <v>25659</v>
      </c>
      <c r="C533" s="5"/>
      <c r="D533" s="5"/>
      <c r="E533" s="5"/>
      <c r="F533" s="5"/>
      <c r="G533" s="5"/>
      <c r="H533" s="111">
        <v>5.4000000000000003E-3</v>
      </c>
      <c r="I533" s="111"/>
      <c r="J533" s="399">
        <v>25659</v>
      </c>
      <c r="K533" s="5"/>
    </row>
    <row r="534" spans="1:11" ht="14.5" customHeight="1" x14ac:dyDescent="0.15">
      <c r="A534" s="5"/>
      <c r="B534" s="399">
        <v>25689</v>
      </c>
      <c r="C534" s="5"/>
      <c r="D534" s="5"/>
      <c r="E534" s="5"/>
      <c r="F534" s="5"/>
      <c r="G534" s="5"/>
      <c r="H534" s="111">
        <v>5.4999999999999997E-3</v>
      </c>
      <c r="I534" s="111"/>
      <c r="J534" s="399">
        <v>25689</v>
      </c>
      <c r="K534" s="5"/>
    </row>
    <row r="535" spans="1:11" ht="14.5" customHeight="1" x14ac:dyDescent="0.15">
      <c r="A535" s="5"/>
      <c r="B535" s="399">
        <v>25720</v>
      </c>
      <c r="C535" s="5"/>
      <c r="D535" s="5"/>
      <c r="E535" s="5"/>
      <c r="F535" s="5"/>
      <c r="G535" s="5"/>
      <c r="H535" s="111">
        <v>6.4000000000000003E-3</v>
      </c>
      <c r="I535" s="111"/>
      <c r="J535" s="399">
        <v>25720</v>
      </c>
      <c r="K535" s="5"/>
    </row>
    <row r="536" spans="1:11" ht="14.5" customHeight="1" x14ac:dyDescent="0.15">
      <c r="A536" s="5"/>
      <c r="B536" s="399">
        <v>25750</v>
      </c>
      <c r="C536" s="5"/>
      <c r="D536" s="5"/>
      <c r="E536" s="5"/>
      <c r="F536" s="5"/>
      <c r="G536" s="5"/>
      <c r="H536" s="111">
        <v>5.8999999999999999E-3</v>
      </c>
      <c r="I536" s="111"/>
      <c r="J536" s="399">
        <v>25750</v>
      </c>
      <c r="K536" s="5"/>
    </row>
    <row r="537" spans="1:11" ht="14.5" customHeight="1" x14ac:dyDescent="0.15">
      <c r="A537" s="5"/>
      <c r="B537" s="399">
        <v>25781</v>
      </c>
      <c r="C537" s="5"/>
      <c r="D537" s="5"/>
      <c r="E537" s="5"/>
      <c r="F537" s="5"/>
      <c r="G537" s="5"/>
      <c r="H537" s="111">
        <v>5.7000000000000002E-3</v>
      </c>
      <c r="I537" s="111"/>
      <c r="J537" s="399">
        <v>25781</v>
      </c>
      <c r="K537" s="5"/>
    </row>
    <row r="538" spans="1:11" ht="14.5" customHeight="1" x14ac:dyDescent="0.15">
      <c r="A538" s="5"/>
      <c r="B538" s="399">
        <v>25812</v>
      </c>
      <c r="C538" s="5"/>
      <c r="D538" s="5"/>
      <c r="E538" s="5"/>
      <c r="F538" s="5"/>
      <c r="G538" s="5"/>
      <c r="H538" s="111">
        <v>5.5999999999999999E-3</v>
      </c>
      <c r="I538" s="111"/>
      <c r="J538" s="399">
        <v>25812</v>
      </c>
      <c r="K538" s="5"/>
    </row>
    <row r="539" spans="1:11" ht="14.5" customHeight="1" x14ac:dyDescent="0.15">
      <c r="A539" s="5"/>
      <c r="B539" s="399">
        <v>25842</v>
      </c>
      <c r="C539" s="5"/>
      <c r="D539" s="5"/>
      <c r="E539" s="5"/>
      <c r="F539" s="5"/>
      <c r="G539" s="5"/>
      <c r="H539" s="111">
        <v>5.4999999999999997E-3</v>
      </c>
      <c r="I539" s="111"/>
      <c r="J539" s="399">
        <v>25842</v>
      </c>
      <c r="K539" s="5"/>
    </row>
    <row r="540" spans="1:11" ht="14.5" customHeight="1" x14ac:dyDescent="0.15">
      <c r="A540" s="5"/>
      <c r="B540" s="399">
        <v>25873</v>
      </c>
      <c r="C540" s="5"/>
      <c r="D540" s="5"/>
      <c r="E540" s="5"/>
      <c r="F540" s="5"/>
      <c r="G540" s="5"/>
      <c r="H540" s="111">
        <v>5.7999999999999996E-3</v>
      </c>
      <c r="I540" s="111"/>
      <c r="J540" s="399">
        <v>25873</v>
      </c>
      <c r="K540" s="5"/>
    </row>
    <row r="541" spans="1:11" ht="14.5" customHeight="1" x14ac:dyDescent="0.15">
      <c r="A541" s="5"/>
      <c r="B541" s="399">
        <v>25903</v>
      </c>
      <c r="C541" s="5"/>
      <c r="D541" s="5"/>
      <c r="E541" s="5"/>
      <c r="F541" s="5"/>
      <c r="G541" s="5"/>
      <c r="H541" s="111">
        <v>5.3E-3</v>
      </c>
      <c r="I541" s="111"/>
      <c r="J541" s="399">
        <v>25903</v>
      </c>
      <c r="K541" s="5"/>
    </row>
    <row r="542" spans="1:11" ht="14.5" customHeight="1" x14ac:dyDescent="0.15">
      <c r="A542" s="5"/>
      <c r="B542" s="399">
        <v>25934</v>
      </c>
      <c r="C542" s="5"/>
      <c r="D542" s="5"/>
      <c r="E542" s="5"/>
      <c r="F542" s="5"/>
      <c r="G542" s="5"/>
      <c r="H542" s="111">
        <v>5.1000000000000004E-3</v>
      </c>
      <c r="I542" s="111"/>
      <c r="J542" s="399">
        <v>25934</v>
      </c>
      <c r="K542" s="5"/>
    </row>
    <row r="543" spans="1:11" ht="14.5" customHeight="1" x14ac:dyDescent="0.15">
      <c r="A543" s="5"/>
      <c r="B543" s="399">
        <v>25965</v>
      </c>
      <c r="C543" s="5"/>
      <c r="D543" s="5"/>
      <c r="E543" s="5"/>
      <c r="F543" s="5"/>
      <c r="G543" s="5"/>
      <c r="H543" s="111">
        <v>4.5999999999999999E-3</v>
      </c>
      <c r="I543" s="111"/>
      <c r="J543" s="399">
        <v>25965</v>
      </c>
      <c r="K543" s="5"/>
    </row>
    <row r="544" spans="1:11" ht="14.5" customHeight="1" x14ac:dyDescent="0.15">
      <c r="A544" s="5"/>
      <c r="B544" s="399">
        <v>25993</v>
      </c>
      <c r="C544" s="5"/>
      <c r="D544" s="5"/>
      <c r="E544" s="5"/>
      <c r="F544" s="5"/>
      <c r="G544" s="5"/>
      <c r="H544" s="111">
        <v>5.5999999999999999E-3</v>
      </c>
      <c r="I544" s="111"/>
      <c r="J544" s="399">
        <v>25993</v>
      </c>
      <c r="K544" s="5"/>
    </row>
    <row r="545" spans="1:11" ht="14.5" customHeight="1" x14ac:dyDescent="0.15">
      <c r="A545" s="5"/>
      <c r="B545" s="399">
        <v>26024</v>
      </c>
      <c r="C545" s="5"/>
      <c r="D545" s="5"/>
      <c r="E545" s="5"/>
      <c r="F545" s="5"/>
      <c r="G545" s="5"/>
      <c r="H545" s="111">
        <v>4.7999999999999996E-3</v>
      </c>
      <c r="I545" s="111"/>
      <c r="J545" s="399">
        <v>26024</v>
      </c>
      <c r="K545" s="5"/>
    </row>
    <row r="546" spans="1:11" ht="14.5" customHeight="1" x14ac:dyDescent="0.15">
      <c r="A546" s="5"/>
      <c r="B546" s="399">
        <v>26054</v>
      </c>
      <c r="C546" s="5"/>
      <c r="D546" s="5"/>
      <c r="E546" s="5"/>
      <c r="F546" s="5"/>
      <c r="G546" s="5"/>
      <c r="H546" s="111">
        <v>4.7000000000000002E-3</v>
      </c>
      <c r="I546" s="111"/>
      <c r="J546" s="399">
        <v>26054</v>
      </c>
      <c r="K546" s="5"/>
    </row>
    <row r="547" spans="1:11" ht="14.5" customHeight="1" x14ac:dyDescent="0.15">
      <c r="A547" s="5"/>
      <c r="B547" s="399">
        <v>26085</v>
      </c>
      <c r="C547" s="5"/>
      <c r="D547" s="5"/>
      <c r="E547" s="5"/>
      <c r="F547" s="5"/>
      <c r="G547" s="5"/>
      <c r="H547" s="111">
        <v>5.5999999999999999E-3</v>
      </c>
      <c r="I547" s="111"/>
      <c r="J547" s="399">
        <v>26085</v>
      </c>
      <c r="K547" s="5"/>
    </row>
    <row r="548" spans="1:11" ht="14.5" customHeight="1" x14ac:dyDescent="0.15">
      <c r="A548" s="5"/>
      <c r="B548" s="399">
        <v>26115</v>
      </c>
      <c r="C548" s="5"/>
      <c r="D548" s="5"/>
      <c r="E548" s="5"/>
      <c r="F548" s="5"/>
      <c r="G548" s="5"/>
      <c r="H548" s="111">
        <v>5.1999999999999998E-3</v>
      </c>
      <c r="I548" s="111"/>
      <c r="J548" s="399">
        <v>26115</v>
      </c>
      <c r="K548" s="5"/>
    </row>
    <row r="549" spans="1:11" ht="14.5" customHeight="1" x14ac:dyDescent="0.15">
      <c r="A549" s="5"/>
      <c r="B549" s="399">
        <v>26146</v>
      </c>
      <c r="C549" s="5"/>
      <c r="D549" s="5"/>
      <c r="E549" s="5"/>
      <c r="F549" s="5"/>
      <c r="G549" s="5"/>
      <c r="H549" s="111">
        <v>5.4999999999999997E-3</v>
      </c>
      <c r="I549" s="111"/>
      <c r="J549" s="399">
        <v>26146</v>
      </c>
      <c r="K549" s="5"/>
    </row>
    <row r="550" spans="1:11" ht="14.5" customHeight="1" x14ac:dyDescent="0.15">
      <c r="A550" s="5"/>
      <c r="B550" s="399">
        <v>26177</v>
      </c>
      <c r="C550" s="5"/>
      <c r="D550" s="5"/>
      <c r="E550" s="5"/>
      <c r="F550" s="5"/>
      <c r="G550" s="5"/>
      <c r="H550" s="111">
        <v>4.8999999999999998E-3</v>
      </c>
      <c r="I550" s="111"/>
      <c r="J550" s="399">
        <v>26177</v>
      </c>
      <c r="K550" s="5"/>
    </row>
    <row r="551" spans="1:11" ht="14.5" customHeight="1" x14ac:dyDescent="0.15">
      <c r="A551" s="5"/>
      <c r="B551" s="399">
        <v>26207</v>
      </c>
      <c r="C551" s="5"/>
      <c r="D551" s="5"/>
      <c r="E551" s="5"/>
      <c r="F551" s="5"/>
      <c r="G551" s="5"/>
      <c r="H551" s="111">
        <v>4.7000000000000002E-3</v>
      </c>
      <c r="I551" s="111"/>
      <c r="J551" s="399">
        <v>26207</v>
      </c>
      <c r="K551" s="5"/>
    </row>
    <row r="552" spans="1:11" ht="14.5" customHeight="1" x14ac:dyDescent="0.15">
      <c r="A552" s="5"/>
      <c r="B552" s="399">
        <v>26238</v>
      </c>
      <c r="C552" s="5"/>
      <c r="D552" s="5"/>
      <c r="E552" s="5"/>
      <c r="F552" s="5"/>
      <c r="G552" s="5"/>
      <c r="H552" s="111">
        <v>5.1000000000000004E-3</v>
      </c>
      <c r="I552" s="111"/>
      <c r="J552" s="399">
        <v>26238</v>
      </c>
      <c r="K552" s="5"/>
    </row>
    <row r="553" spans="1:11" ht="14.5" customHeight="1" x14ac:dyDescent="0.15">
      <c r="A553" s="5"/>
      <c r="B553" s="399">
        <v>26268</v>
      </c>
      <c r="C553" s="5"/>
      <c r="D553" s="5"/>
      <c r="E553" s="5"/>
      <c r="F553" s="5"/>
      <c r="G553" s="5"/>
      <c r="H553" s="111">
        <v>5.0000000000000001E-3</v>
      </c>
      <c r="I553" s="111"/>
      <c r="J553" s="399">
        <v>26268</v>
      </c>
      <c r="K553" s="5"/>
    </row>
    <row r="554" spans="1:11" ht="14.5" customHeight="1" x14ac:dyDescent="0.15">
      <c r="A554" s="5"/>
      <c r="B554" s="399">
        <v>26299</v>
      </c>
      <c r="C554" s="5"/>
      <c r="D554" s="5"/>
      <c r="E554" s="5"/>
      <c r="F554" s="5"/>
      <c r="G554" s="5"/>
      <c r="H554" s="111">
        <v>5.0000000000000001E-3</v>
      </c>
      <c r="I554" s="111"/>
      <c r="J554" s="399">
        <v>26299</v>
      </c>
      <c r="K554" s="5"/>
    </row>
    <row r="555" spans="1:11" ht="14.5" customHeight="1" x14ac:dyDescent="0.15">
      <c r="A555" s="5"/>
      <c r="B555" s="399">
        <v>26330</v>
      </c>
      <c r="C555" s="5"/>
      <c r="D555" s="5"/>
      <c r="E555" s="5"/>
      <c r="F555" s="5"/>
      <c r="G555" s="5"/>
      <c r="H555" s="111">
        <v>4.7000000000000002E-3</v>
      </c>
      <c r="I555" s="111"/>
      <c r="J555" s="399">
        <v>26330</v>
      </c>
      <c r="K555" s="5"/>
    </row>
    <row r="556" spans="1:11" ht="14.5" customHeight="1" x14ac:dyDescent="0.15">
      <c r="A556" s="5"/>
      <c r="B556" s="399">
        <v>26359</v>
      </c>
      <c r="C556" s="5"/>
      <c r="D556" s="5"/>
      <c r="E556" s="5"/>
      <c r="F556" s="5"/>
      <c r="G556" s="5"/>
      <c r="H556" s="111">
        <v>4.8999999999999998E-3</v>
      </c>
      <c r="I556" s="111"/>
      <c r="J556" s="399">
        <v>26359</v>
      </c>
      <c r="K556" s="5"/>
    </row>
    <row r="557" spans="1:11" ht="14.5" customHeight="1" x14ac:dyDescent="0.15">
      <c r="A557" s="5"/>
      <c r="B557" s="399">
        <v>26390</v>
      </c>
      <c r="C557" s="5"/>
      <c r="D557" s="5"/>
      <c r="E557" s="5"/>
      <c r="F557" s="5"/>
      <c r="G557" s="5"/>
      <c r="H557" s="111">
        <v>4.7999999999999996E-3</v>
      </c>
      <c r="I557" s="111"/>
      <c r="J557" s="399">
        <v>26390</v>
      </c>
      <c r="K557" s="5"/>
    </row>
    <row r="558" spans="1:11" ht="14.5" customHeight="1" x14ac:dyDescent="0.15">
      <c r="A558" s="5"/>
      <c r="B558" s="399">
        <v>26420</v>
      </c>
      <c r="C558" s="5"/>
      <c r="D558" s="5"/>
      <c r="E558" s="5"/>
      <c r="F558" s="5"/>
      <c r="G558" s="5"/>
      <c r="H558" s="111">
        <v>5.4999999999999997E-3</v>
      </c>
      <c r="I558" s="111"/>
      <c r="J558" s="399">
        <v>26420</v>
      </c>
      <c r="K558" s="5"/>
    </row>
    <row r="559" spans="1:11" ht="14.5" customHeight="1" x14ac:dyDescent="0.15">
      <c r="A559" s="5"/>
      <c r="B559" s="399">
        <v>26451</v>
      </c>
      <c r="C559" s="5"/>
      <c r="D559" s="5"/>
      <c r="E559" s="5"/>
      <c r="F559" s="5"/>
      <c r="G559" s="5"/>
      <c r="H559" s="111">
        <v>4.8999999999999998E-3</v>
      </c>
      <c r="I559" s="111"/>
      <c r="J559" s="399">
        <v>26451</v>
      </c>
      <c r="K559" s="5"/>
    </row>
    <row r="560" spans="1:11" ht="14.5" customHeight="1" x14ac:dyDescent="0.15">
      <c r="A560" s="5"/>
      <c r="B560" s="399">
        <v>26481</v>
      </c>
      <c r="C560" s="5"/>
      <c r="D560" s="5"/>
      <c r="E560" s="5"/>
      <c r="F560" s="5"/>
      <c r="G560" s="5"/>
      <c r="H560" s="111">
        <v>5.1000000000000004E-3</v>
      </c>
      <c r="I560" s="111"/>
      <c r="J560" s="399">
        <v>26481</v>
      </c>
      <c r="K560" s="5"/>
    </row>
    <row r="561" spans="1:11" ht="14.5" customHeight="1" x14ac:dyDescent="0.15">
      <c r="A561" s="5"/>
      <c r="B561" s="399">
        <v>26512</v>
      </c>
      <c r="C561" s="5"/>
      <c r="D561" s="5"/>
      <c r="E561" s="5"/>
      <c r="F561" s="5"/>
      <c r="G561" s="5"/>
      <c r="H561" s="111">
        <v>4.8999999999999998E-3</v>
      </c>
      <c r="I561" s="111"/>
      <c r="J561" s="399">
        <v>26512</v>
      </c>
      <c r="K561" s="5"/>
    </row>
    <row r="562" spans="1:11" ht="14.5" customHeight="1" x14ac:dyDescent="0.15">
      <c r="A562" s="5"/>
      <c r="B562" s="399">
        <v>26543</v>
      </c>
      <c r="C562" s="5"/>
      <c r="D562" s="5"/>
      <c r="E562" s="5"/>
      <c r="F562" s="5"/>
      <c r="G562" s="5"/>
      <c r="H562" s="111">
        <v>4.7000000000000002E-3</v>
      </c>
      <c r="I562" s="111"/>
      <c r="J562" s="399">
        <v>26543</v>
      </c>
      <c r="K562" s="5"/>
    </row>
    <row r="563" spans="1:11" ht="14.5" customHeight="1" x14ac:dyDescent="0.15">
      <c r="A563" s="5"/>
      <c r="B563" s="399">
        <v>26573</v>
      </c>
      <c r="C563" s="5"/>
      <c r="D563" s="5"/>
      <c r="E563" s="5"/>
      <c r="F563" s="5"/>
      <c r="G563" s="5"/>
      <c r="H563" s="111">
        <v>5.1999999999999998E-3</v>
      </c>
      <c r="I563" s="111"/>
      <c r="J563" s="399">
        <v>26573</v>
      </c>
      <c r="K563" s="5"/>
    </row>
    <row r="564" spans="1:11" ht="14.5" customHeight="1" x14ac:dyDescent="0.15">
      <c r="A564" s="5"/>
      <c r="B564" s="399">
        <v>26604</v>
      </c>
      <c r="C564" s="5"/>
      <c r="D564" s="5"/>
      <c r="E564" s="5"/>
      <c r="F564" s="5"/>
      <c r="G564" s="5"/>
      <c r="H564" s="111">
        <v>4.7999999999999996E-3</v>
      </c>
      <c r="I564" s="111"/>
      <c r="J564" s="399">
        <v>26604</v>
      </c>
      <c r="K564" s="5"/>
    </row>
    <row r="565" spans="1:11" ht="14.5" customHeight="1" x14ac:dyDescent="0.15">
      <c r="A565" s="116">
        <v>86</v>
      </c>
      <c r="B565" s="399">
        <v>26634</v>
      </c>
      <c r="C565" s="16" t="s">
        <v>3337</v>
      </c>
      <c r="D565" s="16" t="s">
        <v>3338</v>
      </c>
      <c r="E565" s="116">
        <v>-28.25</v>
      </c>
      <c r="F565" s="116">
        <v>-66</v>
      </c>
      <c r="G565" s="116">
        <v>0</v>
      </c>
      <c r="H565" s="111">
        <v>4.4999999999999997E-3</v>
      </c>
      <c r="I565" s="111"/>
      <c r="J565" s="399">
        <v>26634</v>
      </c>
      <c r="K565" s="5"/>
    </row>
    <row r="566" spans="1:11" ht="14.5" customHeight="1" x14ac:dyDescent="0.15">
      <c r="A566" s="116">
        <v>86</v>
      </c>
      <c r="B566" s="399">
        <v>26665</v>
      </c>
      <c r="C566" s="16" t="s">
        <v>3337</v>
      </c>
      <c r="D566" s="16" t="s">
        <v>3338</v>
      </c>
      <c r="E566" s="116">
        <v>-28.125</v>
      </c>
      <c r="F566" s="116">
        <v>1.1858E-2</v>
      </c>
      <c r="G566" s="116">
        <v>0.46</v>
      </c>
      <c r="H566" s="111">
        <v>5.4000000000000003E-3</v>
      </c>
      <c r="I566" s="111">
        <f t="shared" ref="I566:I629" si="0">F566-H566</f>
        <v>6.4580000000000002E-3</v>
      </c>
      <c r="J566" s="399">
        <v>26665</v>
      </c>
      <c r="K566" s="5"/>
    </row>
    <row r="567" spans="1:11" ht="14.5" customHeight="1" x14ac:dyDescent="0.15">
      <c r="A567" s="116">
        <v>86</v>
      </c>
      <c r="B567" s="399">
        <v>26696</v>
      </c>
      <c r="C567" s="16" t="s">
        <v>3337</v>
      </c>
      <c r="D567" s="16" t="s">
        <v>3338</v>
      </c>
      <c r="E567" s="116">
        <v>-28</v>
      </c>
      <c r="F567" s="116">
        <v>-4.444E-3</v>
      </c>
      <c r="G567" s="116">
        <v>0</v>
      </c>
      <c r="H567" s="111">
        <v>5.1000000000000004E-3</v>
      </c>
      <c r="I567" s="111">
        <f t="shared" si="0"/>
        <v>-9.5440000000000004E-3</v>
      </c>
      <c r="J567" s="399">
        <v>26696</v>
      </c>
      <c r="K567" s="5"/>
    </row>
    <row r="568" spans="1:11" ht="14.5" customHeight="1" x14ac:dyDescent="0.15">
      <c r="A568" s="116">
        <v>86</v>
      </c>
      <c r="B568" s="399">
        <v>26724</v>
      </c>
      <c r="C568" s="16" t="s">
        <v>3337</v>
      </c>
      <c r="D568" s="16" t="s">
        <v>3338</v>
      </c>
      <c r="E568" s="116">
        <v>-27.5</v>
      </c>
      <c r="F568" s="116">
        <v>-1.7857000000000001E-2</v>
      </c>
      <c r="G568" s="116">
        <v>0</v>
      </c>
      <c r="H568" s="111">
        <v>5.5999999999999999E-3</v>
      </c>
      <c r="I568" s="111">
        <f t="shared" si="0"/>
        <v>-2.3457000000000002E-2</v>
      </c>
      <c r="J568" s="399">
        <v>26724</v>
      </c>
      <c r="K568" s="5"/>
    </row>
    <row r="569" spans="1:11" ht="14.5" customHeight="1" x14ac:dyDescent="0.15">
      <c r="A569" s="116">
        <v>86</v>
      </c>
      <c r="B569" s="399">
        <v>26755</v>
      </c>
      <c r="C569" s="16" t="s">
        <v>3337</v>
      </c>
      <c r="D569" s="16" t="s">
        <v>3338</v>
      </c>
      <c r="E569" s="116">
        <v>-27.625</v>
      </c>
      <c r="F569" s="116">
        <v>2.1273E-2</v>
      </c>
      <c r="G569" s="116">
        <v>0.46</v>
      </c>
      <c r="H569" s="111">
        <v>5.7000000000000002E-3</v>
      </c>
      <c r="I569" s="111">
        <f t="shared" si="0"/>
        <v>1.5573E-2</v>
      </c>
      <c r="J569" s="399">
        <v>26755</v>
      </c>
      <c r="K569" s="5"/>
    </row>
    <row r="570" spans="1:11" ht="14.5" customHeight="1" x14ac:dyDescent="0.15">
      <c r="A570" s="116">
        <v>86</v>
      </c>
      <c r="B570" s="399">
        <v>26785</v>
      </c>
      <c r="C570" s="16" t="s">
        <v>3337</v>
      </c>
      <c r="D570" s="16" t="s">
        <v>3338</v>
      </c>
      <c r="E570" s="116">
        <v>-26.75</v>
      </c>
      <c r="F570" s="116">
        <v>-3.1674000000000001E-2</v>
      </c>
      <c r="G570" s="116">
        <v>0</v>
      </c>
      <c r="H570" s="111">
        <v>5.7999999999999996E-3</v>
      </c>
      <c r="I570" s="111">
        <f t="shared" si="0"/>
        <v>-3.7474E-2</v>
      </c>
      <c r="J570" s="399">
        <v>26785</v>
      </c>
      <c r="K570" s="5"/>
    </row>
    <row r="571" spans="1:11" ht="14.5" customHeight="1" x14ac:dyDescent="0.15">
      <c r="A571" s="116">
        <v>86</v>
      </c>
      <c r="B571" s="399">
        <v>26816</v>
      </c>
      <c r="C571" s="16" t="s">
        <v>3337</v>
      </c>
      <c r="D571" s="16" t="s">
        <v>3338</v>
      </c>
      <c r="E571" s="116">
        <v>-26.25</v>
      </c>
      <c r="F571" s="116">
        <v>-1.8692E-2</v>
      </c>
      <c r="G571" s="116">
        <v>0</v>
      </c>
      <c r="H571" s="111">
        <v>5.4999999999999997E-3</v>
      </c>
      <c r="I571" s="111">
        <f t="shared" si="0"/>
        <v>-2.4191999999999998E-2</v>
      </c>
      <c r="J571" s="399">
        <v>26816</v>
      </c>
      <c r="K571" s="5"/>
    </row>
    <row r="572" spans="1:11" ht="14.5" customHeight="1" x14ac:dyDescent="0.15">
      <c r="A572" s="116">
        <v>86</v>
      </c>
      <c r="B572" s="399">
        <v>26846</v>
      </c>
      <c r="C572" s="16" t="s">
        <v>3337</v>
      </c>
      <c r="D572" s="16" t="s">
        <v>3338</v>
      </c>
      <c r="E572" s="116">
        <v>-27.625</v>
      </c>
      <c r="F572" s="116">
        <v>7.3714000000000002E-2</v>
      </c>
      <c r="G572" s="116">
        <v>0.56000000000000005</v>
      </c>
      <c r="H572" s="111">
        <v>6.1000000000000004E-3</v>
      </c>
      <c r="I572" s="111">
        <f t="shared" si="0"/>
        <v>6.7614000000000007E-2</v>
      </c>
      <c r="J572" s="399">
        <v>26846</v>
      </c>
      <c r="K572" s="5"/>
    </row>
    <row r="573" spans="1:11" ht="14.5" customHeight="1" x14ac:dyDescent="0.15">
      <c r="A573" s="116">
        <v>86</v>
      </c>
      <c r="B573" s="399">
        <v>26877</v>
      </c>
      <c r="C573" s="16" t="s">
        <v>3337</v>
      </c>
      <c r="D573" s="16" t="s">
        <v>3338</v>
      </c>
      <c r="E573" s="116">
        <v>-26.625</v>
      </c>
      <c r="F573" s="116">
        <v>-3.6199000000000002E-2</v>
      </c>
      <c r="G573" s="116">
        <v>0</v>
      </c>
      <c r="H573" s="111">
        <v>6.1999999999999998E-3</v>
      </c>
      <c r="I573" s="111">
        <f t="shared" si="0"/>
        <v>-4.2398999999999999E-2</v>
      </c>
      <c r="J573" s="399">
        <v>26877</v>
      </c>
      <c r="K573" s="5"/>
    </row>
    <row r="574" spans="1:11" ht="14.5" customHeight="1" x14ac:dyDescent="0.15">
      <c r="A574" s="116">
        <v>86</v>
      </c>
      <c r="B574" s="399">
        <v>26908</v>
      </c>
      <c r="C574" s="16" t="s">
        <v>3337</v>
      </c>
      <c r="D574" s="16" t="s">
        <v>3338</v>
      </c>
      <c r="E574" s="116">
        <v>-27.375</v>
      </c>
      <c r="F574" s="116">
        <v>2.8169E-2</v>
      </c>
      <c r="G574" s="116">
        <v>0</v>
      </c>
      <c r="H574" s="111">
        <v>5.4999999999999997E-3</v>
      </c>
      <c r="I574" s="111">
        <f t="shared" si="0"/>
        <v>2.2669000000000002E-2</v>
      </c>
      <c r="J574" s="399">
        <v>26908</v>
      </c>
      <c r="K574" s="5"/>
    </row>
    <row r="575" spans="1:11" ht="14.5" customHeight="1" x14ac:dyDescent="0.15">
      <c r="A575" s="116">
        <v>86</v>
      </c>
      <c r="B575" s="399">
        <v>26938</v>
      </c>
      <c r="C575" s="16" t="s">
        <v>3337</v>
      </c>
      <c r="D575" s="16" t="s">
        <v>3338</v>
      </c>
      <c r="E575" s="116">
        <v>-28.375</v>
      </c>
      <c r="F575" s="116">
        <v>5.4064000000000001E-2</v>
      </c>
      <c r="G575" s="116">
        <v>0.48</v>
      </c>
      <c r="H575" s="111">
        <v>6.3E-3</v>
      </c>
      <c r="I575" s="111">
        <f t="shared" si="0"/>
        <v>4.7764000000000001E-2</v>
      </c>
      <c r="J575" s="399">
        <v>26938</v>
      </c>
      <c r="K575" s="5"/>
    </row>
    <row r="576" spans="1:11" ht="14.5" customHeight="1" x14ac:dyDescent="0.15">
      <c r="A576" s="116">
        <v>86</v>
      </c>
      <c r="B576" s="399">
        <v>26969</v>
      </c>
      <c r="C576" s="16" t="s">
        <v>3337</v>
      </c>
      <c r="D576" s="16" t="s">
        <v>3338</v>
      </c>
      <c r="E576" s="116">
        <v>-27.125</v>
      </c>
      <c r="F576" s="116">
        <v>-4.4053000000000002E-2</v>
      </c>
      <c r="G576" s="116">
        <v>0</v>
      </c>
      <c r="H576" s="111">
        <v>5.5999999999999999E-3</v>
      </c>
      <c r="I576" s="111">
        <f t="shared" si="0"/>
        <v>-4.9653000000000003E-2</v>
      </c>
      <c r="J576" s="399">
        <v>26969</v>
      </c>
      <c r="K576" s="5"/>
    </row>
    <row r="577" spans="1:11" ht="14.5" customHeight="1" x14ac:dyDescent="0.15">
      <c r="A577" s="116">
        <v>86</v>
      </c>
      <c r="B577" s="399">
        <v>26999</v>
      </c>
      <c r="C577" s="16" t="s">
        <v>3337</v>
      </c>
      <c r="D577" s="16" t="s">
        <v>3338</v>
      </c>
      <c r="E577" s="116">
        <v>-25.125</v>
      </c>
      <c r="F577" s="116">
        <v>-7.3733000000000007E-2</v>
      </c>
      <c r="G577" s="116">
        <v>0</v>
      </c>
      <c r="H577" s="111">
        <v>6.0000000000000001E-3</v>
      </c>
      <c r="I577" s="111">
        <f t="shared" si="0"/>
        <v>-7.9733000000000012E-2</v>
      </c>
      <c r="J577" s="399">
        <v>26999</v>
      </c>
      <c r="K577" s="5"/>
    </row>
    <row r="578" spans="1:11" ht="14.5" customHeight="1" x14ac:dyDescent="0.15">
      <c r="A578" s="116">
        <v>86</v>
      </c>
      <c r="B578" s="399">
        <v>27030</v>
      </c>
      <c r="C578" s="16" t="s">
        <v>3337</v>
      </c>
      <c r="D578" s="16" t="s">
        <v>3338</v>
      </c>
      <c r="E578" s="116">
        <v>-28.25</v>
      </c>
      <c r="F578" s="116">
        <v>0.144677</v>
      </c>
      <c r="G578" s="116">
        <v>0.51</v>
      </c>
      <c r="H578" s="111">
        <v>6.1000000000000004E-3</v>
      </c>
      <c r="I578" s="111">
        <f t="shared" si="0"/>
        <v>0.13857700000000001</v>
      </c>
      <c r="J578" s="399">
        <v>27030</v>
      </c>
      <c r="K578" s="5"/>
    </row>
    <row r="579" spans="1:11" ht="14.5" customHeight="1" x14ac:dyDescent="0.15">
      <c r="A579" s="116">
        <v>86</v>
      </c>
      <c r="B579" s="399">
        <v>27061</v>
      </c>
      <c r="C579" s="16" t="s">
        <v>3337</v>
      </c>
      <c r="D579" s="16" t="s">
        <v>3338</v>
      </c>
      <c r="E579" s="116">
        <v>-27.5</v>
      </c>
      <c r="F579" s="116">
        <v>-2.6549E-2</v>
      </c>
      <c r="G579" s="116">
        <v>0</v>
      </c>
      <c r="H579" s="111">
        <v>5.4999999999999997E-3</v>
      </c>
      <c r="I579" s="111">
        <f t="shared" si="0"/>
        <v>-3.2049000000000001E-2</v>
      </c>
      <c r="J579" s="399">
        <v>27061</v>
      </c>
      <c r="K579" s="5"/>
    </row>
    <row r="580" spans="1:11" ht="14.5" customHeight="1" x14ac:dyDescent="0.15">
      <c r="A580" s="116">
        <v>86</v>
      </c>
      <c r="B580" s="399">
        <v>27089</v>
      </c>
      <c r="C580" s="16" t="s">
        <v>3337</v>
      </c>
      <c r="D580" s="16" t="s">
        <v>3338</v>
      </c>
      <c r="E580" s="116">
        <v>-27.5</v>
      </c>
      <c r="F580" s="116">
        <v>0</v>
      </c>
      <c r="G580" s="116">
        <v>0</v>
      </c>
      <c r="H580" s="111">
        <v>5.7999999999999996E-3</v>
      </c>
      <c r="I580" s="111">
        <f t="shared" si="0"/>
        <v>-5.7999999999999996E-3</v>
      </c>
      <c r="J580" s="399">
        <v>27089</v>
      </c>
      <c r="K580" s="5"/>
    </row>
    <row r="581" spans="1:11" ht="14.5" customHeight="1" x14ac:dyDescent="0.15">
      <c r="A581" s="116">
        <v>86</v>
      </c>
      <c r="B581" s="399">
        <v>27120</v>
      </c>
      <c r="C581" s="16" t="s">
        <v>3337</v>
      </c>
      <c r="D581" s="16" t="s">
        <v>3338</v>
      </c>
      <c r="E581" s="116">
        <v>-27.5</v>
      </c>
      <c r="F581" s="116">
        <v>1.8544999999999999E-2</v>
      </c>
      <c r="G581" s="116">
        <v>0.51</v>
      </c>
      <c r="H581" s="111">
        <v>6.7999999999999996E-3</v>
      </c>
      <c r="I581" s="111">
        <f t="shared" si="0"/>
        <v>1.1744999999999998E-2</v>
      </c>
      <c r="J581" s="399">
        <v>27120</v>
      </c>
      <c r="K581" s="5"/>
    </row>
    <row r="582" spans="1:11" ht="14.5" customHeight="1" x14ac:dyDescent="0.15">
      <c r="A582" s="116">
        <v>86</v>
      </c>
      <c r="B582" s="399">
        <v>27150</v>
      </c>
      <c r="C582" s="16" t="s">
        <v>3337</v>
      </c>
      <c r="D582" s="16" t="s">
        <v>3338</v>
      </c>
      <c r="E582" s="116">
        <v>-25.25</v>
      </c>
      <c r="F582" s="116">
        <v>-8.1818000000000002E-2</v>
      </c>
      <c r="G582" s="116">
        <v>0</v>
      </c>
      <c r="H582" s="111">
        <v>6.7999999999999996E-3</v>
      </c>
      <c r="I582" s="111">
        <f t="shared" si="0"/>
        <v>-8.8618000000000002E-2</v>
      </c>
      <c r="J582" s="399">
        <v>27150</v>
      </c>
      <c r="K582" s="5"/>
    </row>
    <row r="583" spans="1:11" ht="14.5" customHeight="1" x14ac:dyDescent="0.15">
      <c r="A583" s="116">
        <v>86</v>
      </c>
      <c r="B583" s="399">
        <v>27181</v>
      </c>
      <c r="C583" s="16" t="s">
        <v>3337</v>
      </c>
      <c r="D583" s="16" t="s">
        <v>3338</v>
      </c>
      <c r="E583" s="116">
        <v>-24.75</v>
      </c>
      <c r="F583" s="116">
        <v>-1.9802E-2</v>
      </c>
      <c r="G583" s="116">
        <v>0</v>
      </c>
      <c r="H583" s="111">
        <v>6.1000000000000004E-3</v>
      </c>
      <c r="I583" s="111">
        <f t="shared" si="0"/>
        <v>-2.5902000000000001E-2</v>
      </c>
      <c r="J583" s="399">
        <v>27181</v>
      </c>
      <c r="K583" s="5"/>
    </row>
    <row r="584" spans="1:11" ht="14.5" customHeight="1" x14ac:dyDescent="0.15">
      <c r="A584" s="116">
        <v>86</v>
      </c>
      <c r="B584" s="399">
        <v>27211</v>
      </c>
      <c r="C584" s="16" t="s">
        <v>3337</v>
      </c>
      <c r="D584" s="16" t="s">
        <v>3338</v>
      </c>
      <c r="E584" s="116">
        <v>-23.5</v>
      </c>
      <c r="F584" s="116">
        <v>-2.9898999999999998E-2</v>
      </c>
      <c r="G584" s="116">
        <v>0.51</v>
      </c>
      <c r="H584" s="111">
        <v>7.1999999999999998E-3</v>
      </c>
      <c r="I584" s="111">
        <f t="shared" si="0"/>
        <v>-3.7099E-2</v>
      </c>
      <c r="J584" s="399">
        <v>27211</v>
      </c>
      <c r="K584" s="5"/>
    </row>
    <row r="585" spans="1:11" ht="14.5" customHeight="1" x14ac:dyDescent="0.15">
      <c r="A585" s="116">
        <v>86</v>
      </c>
      <c r="B585" s="399">
        <v>27242</v>
      </c>
      <c r="C585" s="16" t="s">
        <v>3337</v>
      </c>
      <c r="D585" s="16" t="s">
        <v>3338</v>
      </c>
      <c r="E585" s="116">
        <v>-22.5</v>
      </c>
      <c r="F585" s="116">
        <v>-4.2553000000000001E-2</v>
      </c>
      <c r="G585" s="116">
        <v>0</v>
      </c>
      <c r="H585" s="111">
        <v>6.4999999999999997E-3</v>
      </c>
      <c r="I585" s="111">
        <f t="shared" si="0"/>
        <v>-4.9052999999999999E-2</v>
      </c>
      <c r="J585" s="399">
        <v>27242</v>
      </c>
      <c r="K585" s="5"/>
    </row>
    <row r="586" spans="1:11" ht="14.5" customHeight="1" x14ac:dyDescent="0.15">
      <c r="A586" s="116">
        <v>86</v>
      </c>
      <c r="B586" s="399">
        <v>27273</v>
      </c>
      <c r="C586" s="16" t="s">
        <v>3337</v>
      </c>
      <c r="D586" s="16" t="s">
        <v>3338</v>
      </c>
      <c r="E586" s="116">
        <v>-22.25</v>
      </c>
      <c r="F586" s="116">
        <v>-1.1110999999999999E-2</v>
      </c>
      <c r="G586" s="116">
        <v>0</v>
      </c>
      <c r="H586" s="111">
        <v>7.1000000000000004E-3</v>
      </c>
      <c r="I586" s="111">
        <f t="shared" si="0"/>
        <v>-1.8210999999999998E-2</v>
      </c>
      <c r="J586" s="399">
        <v>27273</v>
      </c>
      <c r="K586" s="5"/>
    </row>
    <row r="587" spans="1:11" ht="14.5" customHeight="1" x14ac:dyDescent="0.15">
      <c r="A587" s="116">
        <v>86</v>
      </c>
      <c r="B587" s="399">
        <v>27303</v>
      </c>
      <c r="C587" s="16" t="s">
        <v>3337</v>
      </c>
      <c r="D587" s="16" t="s">
        <v>3338</v>
      </c>
      <c r="E587" s="116">
        <v>-22</v>
      </c>
      <c r="F587" s="116">
        <v>1.1684999999999999E-2</v>
      </c>
      <c r="G587" s="116">
        <v>0.51</v>
      </c>
      <c r="H587" s="111">
        <v>7.0000000000000001E-3</v>
      </c>
      <c r="I587" s="111">
        <f t="shared" si="0"/>
        <v>4.6849999999999991E-3</v>
      </c>
      <c r="J587" s="399">
        <v>27303</v>
      </c>
      <c r="K587" s="5"/>
    </row>
    <row r="588" spans="1:11" ht="14.5" customHeight="1" x14ac:dyDescent="0.15">
      <c r="A588" s="116">
        <v>86</v>
      </c>
      <c r="B588" s="399">
        <v>27334</v>
      </c>
      <c r="C588" s="16" t="s">
        <v>3337</v>
      </c>
      <c r="D588" s="16" t="s">
        <v>3338</v>
      </c>
      <c r="E588" s="116">
        <v>-23.5</v>
      </c>
      <c r="F588" s="116">
        <v>6.8182000000000006E-2</v>
      </c>
      <c r="G588" s="116">
        <v>0</v>
      </c>
      <c r="H588" s="111">
        <v>6.1999999999999998E-3</v>
      </c>
      <c r="I588" s="111">
        <f t="shared" si="0"/>
        <v>6.1982000000000009E-2</v>
      </c>
      <c r="J588" s="399">
        <v>27334</v>
      </c>
      <c r="K588" s="5"/>
    </row>
    <row r="589" spans="1:11" ht="14.5" customHeight="1" x14ac:dyDescent="0.15">
      <c r="A589" s="116">
        <v>86</v>
      </c>
      <c r="B589" s="399">
        <v>27364</v>
      </c>
      <c r="C589" s="16" t="s">
        <v>3337</v>
      </c>
      <c r="D589" s="16" t="s">
        <v>3338</v>
      </c>
      <c r="E589" s="116">
        <v>-24</v>
      </c>
      <c r="F589" s="116">
        <v>2.1277000000000001E-2</v>
      </c>
      <c r="G589" s="116">
        <v>0</v>
      </c>
      <c r="H589" s="111">
        <v>6.7000000000000002E-3</v>
      </c>
      <c r="I589" s="111">
        <f t="shared" si="0"/>
        <v>1.4577E-2</v>
      </c>
      <c r="J589" s="399">
        <v>27364</v>
      </c>
      <c r="K589" s="5"/>
    </row>
    <row r="590" spans="1:11" ht="14.5" customHeight="1" x14ac:dyDescent="0.15">
      <c r="A590" s="116">
        <v>86</v>
      </c>
      <c r="B590" s="399">
        <v>27395</v>
      </c>
      <c r="C590" s="16" t="s">
        <v>3337</v>
      </c>
      <c r="D590" s="16" t="s">
        <v>3338</v>
      </c>
      <c r="E590" s="116">
        <v>-26.5</v>
      </c>
      <c r="F590" s="116">
        <v>0.127083</v>
      </c>
      <c r="G590" s="116">
        <v>0.55000000000000004</v>
      </c>
      <c r="H590" s="111">
        <v>6.7999999999999996E-3</v>
      </c>
      <c r="I590" s="111">
        <f t="shared" si="0"/>
        <v>0.120283</v>
      </c>
      <c r="J590" s="399">
        <v>27395</v>
      </c>
      <c r="K590" s="5"/>
    </row>
    <row r="591" spans="1:11" ht="14.5" customHeight="1" x14ac:dyDescent="0.15">
      <c r="A591" s="116">
        <v>86</v>
      </c>
      <c r="B591" s="399">
        <v>27426</v>
      </c>
      <c r="C591" s="16" t="s">
        <v>3337</v>
      </c>
      <c r="D591" s="16" t="s">
        <v>3338</v>
      </c>
      <c r="E591" s="116">
        <v>-25.75</v>
      </c>
      <c r="F591" s="116">
        <v>-2.8302000000000001E-2</v>
      </c>
      <c r="G591" s="116">
        <v>0</v>
      </c>
      <c r="H591" s="111">
        <v>6.0000000000000001E-3</v>
      </c>
      <c r="I591" s="111">
        <f t="shared" si="0"/>
        <v>-3.4301999999999999E-2</v>
      </c>
      <c r="J591" s="399">
        <v>27426</v>
      </c>
      <c r="K591" s="5"/>
    </row>
    <row r="592" spans="1:11" ht="14.5" customHeight="1" x14ac:dyDescent="0.15">
      <c r="A592" s="116">
        <v>86</v>
      </c>
      <c r="B592" s="399">
        <v>27454</v>
      </c>
      <c r="C592" s="16" t="s">
        <v>3337</v>
      </c>
      <c r="D592" s="16" t="s">
        <v>3338</v>
      </c>
      <c r="E592" s="116">
        <v>-25.75</v>
      </c>
      <c r="F592" s="116">
        <v>0</v>
      </c>
      <c r="G592" s="116">
        <v>0</v>
      </c>
      <c r="H592" s="111">
        <v>6.6E-3</v>
      </c>
      <c r="I592" s="111">
        <f t="shared" si="0"/>
        <v>-6.6E-3</v>
      </c>
      <c r="J592" s="399">
        <v>27454</v>
      </c>
      <c r="K592" s="5"/>
    </row>
    <row r="593" spans="1:11" ht="14.5" customHeight="1" x14ac:dyDescent="0.15">
      <c r="A593" s="116">
        <v>86</v>
      </c>
      <c r="B593" s="399">
        <v>27485</v>
      </c>
      <c r="C593" s="16" t="s">
        <v>3337</v>
      </c>
      <c r="D593" s="16" t="s">
        <v>3338</v>
      </c>
      <c r="E593" s="116">
        <v>-25.75</v>
      </c>
      <c r="F593" s="116">
        <v>2.1359E-2</v>
      </c>
      <c r="G593" s="116">
        <v>0.55000000000000004</v>
      </c>
      <c r="H593" s="111">
        <v>6.7000000000000002E-3</v>
      </c>
      <c r="I593" s="111">
        <f t="shared" si="0"/>
        <v>1.4658999999999998E-2</v>
      </c>
      <c r="J593" s="399">
        <v>27485</v>
      </c>
      <c r="K593" s="5"/>
    </row>
    <row r="594" spans="1:11" ht="14.5" customHeight="1" x14ac:dyDescent="0.15">
      <c r="A594" s="116">
        <v>86</v>
      </c>
      <c r="B594" s="399">
        <v>27515</v>
      </c>
      <c r="C594" s="16" t="s">
        <v>3337</v>
      </c>
      <c r="D594" s="16" t="s">
        <v>3338</v>
      </c>
      <c r="E594" s="116">
        <v>-25</v>
      </c>
      <c r="F594" s="116">
        <v>-2.9125999999999999E-2</v>
      </c>
      <c r="G594" s="116">
        <v>0</v>
      </c>
      <c r="H594" s="111">
        <v>6.7000000000000002E-3</v>
      </c>
      <c r="I594" s="111">
        <f t="shared" si="0"/>
        <v>-3.5825999999999997E-2</v>
      </c>
      <c r="J594" s="399">
        <v>27515</v>
      </c>
      <c r="K594" s="5"/>
    </row>
    <row r="595" spans="1:11" ht="14.5" customHeight="1" x14ac:dyDescent="0.15">
      <c r="A595" s="116">
        <v>86</v>
      </c>
      <c r="B595" s="399">
        <v>27546</v>
      </c>
      <c r="C595" s="16" t="s">
        <v>3337</v>
      </c>
      <c r="D595" s="16" t="s">
        <v>3338</v>
      </c>
      <c r="E595" s="116">
        <v>-26.25</v>
      </c>
      <c r="F595" s="116">
        <v>0.05</v>
      </c>
      <c r="G595" s="116">
        <v>0</v>
      </c>
      <c r="H595" s="111">
        <v>7.0000000000000001E-3</v>
      </c>
      <c r="I595" s="111">
        <f t="shared" si="0"/>
        <v>4.3000000000000003E-2</v>
      </c>
      <c r="J595" s="399">
        <v>27546</v>
      </c>
      <c r="K595" s="5"/>
    </row>
    <row r="596" spans="1:11" ht="14.5" customHeight="1" x14ac:dyDescent="0.15">
      <c r="A596" s="116">
        <v>86</v>
      </c>
      <c r="B596" s="399">
        <v>27576</v>
      </c>
      <c r="C596" s="16" t="s">
        <v>3337</v>
      </c>
      <c r="D596" s="16" t="s">
        <v>3338</v>
      </c>
      <c r="E596" s="116">
        <v>-26</v>
      </c>
      <c r="F596" s="116">
        <v>1.1429E-2</v>
      </c>
      <c r="G596" s="116">
        <v>0.55000000000000004</v>
      </c>
      <c r="H596" s="111">
        <v>6.7999999999999996E-3</v>
      </c>
      <c r="I596" s="111">
        <f t="shared" si="0"/>
        <v>4.6290000000000003E-3</v>
      </c>
      <c r="J596" s="399">
        <v>27576</v>
      </c>
      <c r="K596" s="5"/>
    </row>
    <row r="597" spans="1:11" ht="14.5" customHeight="1" x14ac:dyDescent="0.15">
      <c r="A597" s="116">
        <v>86</v>
      </c>
      <c r="B597" s="399">
        <v>27607</v>
      </c>
      <c r="C597" s="16" t="s">
        <v>3337</v>
      </c>
      <c r="D597" s="16" t="s">
        <v>3338</v>
      </c>
      <c r="E597" s="116">
        <v>-25.25</v>
      </c>
      <c r="F597" s="116">
        <v>-2.8846E-2</v>
      </c>
      <c r="G597" s="116">
        <v>0</v>
      </c>
      <c r="H597" s="111">
        <v>6.4999999999999997E-3</v>
      </c>
      <c r="I597" s="111">
        <f t="shared" si="0"/>
        <v>-3.5346000000000002E-2</v>
      </c>
      <c r="J597" s="399">
        <v>27607</v>
      </c>
      <c r="K597" s="5"/>
    </row>
    <row r="598" spans="1:11" ht="14.5" customHeight="1" x14ac:dyDescent="0.15">
      <c r="A598" s="116">
        <v>86</v>
      </c>
      <c r="B598" s="399">
        <v>27638</v>
      </c>
      <c r="C598" s="16" t="s">
        <v>3337</v>
      </c>
      <c r="D598" s="16" t="s">
        <v>3338</v>
      </c>
      <c r="E598" s="116">
        <v>-25.25</v>
      </c>
      <c r="F598" s="116">
        <v>0</v>
      </c>
      <c r="G598" s="116">
        <v>0</v>
      </c>
      <c r="H598" s="111">
        <v>7.3000000000000001E-3</v>
      </c>
      <c r="I598" s="111">
        <f t="shared" si="0"/>
        <v>-7.3000000000000001E-3</v>
      </c>
      <c r="J598" s="399">
        <v>27638</v>
      </c>
      <c r="K598" s="5"/>
    </row>
    <row r="599" spans="1:11" ht="14.5" customHeight="1" x14ac:dyDescent="0.15">
      <c r="A599" s="116">
        <v>86</v>
      </c>
      <c r="B599" s="399">
        <v>27668</v>
      </c>
      <c r="C599" s="16" t="s">
        <v>3337</v>
      </c>
      <c r="D599" s="16" t="s">
        <v>3338</v>
      </c>
      <c r="E599" s="116">
        <v>-25.75</v>
      </c>
      <c r="F599" s="116">
        <v>4.1584000000000003E-2</v>
      </c>
      <c r="G599" s="116">
        <v>0.55000000000000004</v>
      </c>
      <c r="H599" s="111">
        <v>7.1999999999999998E-3</v>
      </c>
      <c r="I599" s="111">
        <f t="shared" si="0"/>
        <v>3.4384000000000005E-2</v>
      </c>
      <c r="J599" s="399">
        <v>27668</v>
      </c>
      <c r="K599" s="5"/>
    </row>
    <row r="600" spans="1:11" ht="14.5" customHeight="1" x14ac:dyDescent="0.15">
      <c r="A600" s="116">
        <v>86</v>
      </c>
      <c r="B600" s="399">
        <v>27699</v>
      </c>
      <c r="C600" s="16" t="s">
        <v>3337</v>
      </c>
      <c r="D600" s="16" t="s">
        <v>3338</v>
      </c>
      <c r="E600" s="116">
        <v>-26</v>
      </c>
      <c r="F600" s="116">
        <v>9.7090000000000006E-3</v>
      </c>
      <c r="G600" s="116">
        <v>0</v>
      </c>
      <c r="H600" s="111">
        <v>6.1000000000000004E-3</v>
      </c>
      <c r="I600" s="111">
        <f t="shared" si="0"/>
        <v>3.6090000000000002E-3</v>
      </c>
      <c r="J600" s="399">
        <v>27699</v>
      </c>
      <c r="K600" s="5"/>
    </row>
    <row r="601" spans="1:11" ht="14.5" customHeight="1" x14ac:dyDescent="0.15">
      <c r="A601" s="116">
        <v>86</v>
      </c>
      <c r="B601" s="399">
        <v>27729</v>
      </c>
      <c r="C601" s="16" t="s">
        <v>3337</v>
      </c>
      <c r="D601" s="16" t="s">
        <v>3338</v>
      </c>
      <c r="E601" s="116">
        <v>-25.75</v>
      </c>
      <c r="F601" s="116">
        <v>-9.6150000000000003E-3</v>
      </c>
      <c r="G601" s="116">
        <v>0</v>
      </c>
      <c r="H601" s="111">
        <v>7.4000000000000003E-3</v>
      </c>
      <c r="I601" s="111">
        <f t="shared" si="0"/>
        <v>-1.7015000000000002E-2</v>
      </c>
      <c r="J601" s="399">
        <v>27729</v>
      </c>
      <c r="K601" s="5"/>
    </row>
    <row r="602" spans="1:11" ht="14.5" customHeight="1" x14ac:dyDescent="0.15">
      <c r="A602" s="116">
        <v>86</v>
      </c>
      <c r="B602" s="399">
        <v>27760</v>
      </c>
      <c r="C602" s="16" t="s">
        <v>3337</v>
      </c>
      <c r="D602" s="16" t="s">
        <v>3338</v>
      </c>
      <c r="E602" s="116">
        <v>-28</v>
      </c>
      <c r="F602" s="116">
        <v>8.7378999999999998E-2</v>
      </c>
      <c r="G602" s="116">
        <v>0</v>
      </c>
      <c r="H602" s="111">
        <v>6.4999999999999997E-3</v>
      </c>
      <c r="I602" s="111">
        <f t="shared" si="0"/>
        <v>8.0878999999999993E-2</v>
      </c>
      <c r="J602" s="399">
        <v>27760</v>
      </c>
      <c r="K602" s="5"/>
    </row>
    <row r="603" spans="1:11" ht="14.5" customHeight="1" x14ac:dyDescent="0.15">
      <c r="A603" s="116">
        <v>86</v>
      </c>
      <c r="B603" s="399">
        <v>27791</v>
      </c>
      <c r="C603" s="16" t="s">
        <v>3337</v>
      </c>
      <c r="D603" s="16" t="s">
        <v>3338</v>
      </c>
      <c r="E603" s="116">
        <v>-30.25</v>
      </c>
      <c r="F603" s="116">
        <v>0.101786</v>
      </c>
      <c r="G603" s="116">
        <v>0.6</v>
      </c>
      <c r="H603" s="111">
        <v>6.0000000000000001E-3</v>
      </c>
      <c r="I603" s="111">
        <f t="shared" si="0"/>
        <v>9.5785999999999996E-2</v>
      </c>
      <c r="J603" s="399">
        <v>27791</v>
      </c>
      <c r="K603" s="5"/>
    </row>
    <row r="604" spans="1:11" ht="14.5" customHeight="1" x14ac:dyDescent="0.15">
      <c r="A604" s="116">
        <v>86</v>
      </c>
      <c r="B604" s="399">
        <v>27820</v>
      </c>
      <c r="C604" s="16" t="s">
        <v>3337</v>
      </c>
      <c r="D604" s="16" t="s">
        <v>3338</v>
      </c>
      <c r="E604" s="116">
        <v>-29.75</v>
      </c>
      <c r="F604" s="116">
        <v>-1.6528999999999999E-2</v>
      </c>
      <c r="G604" s="116">
        <v>0</v>
      </c>
      <c r="H604" s="111">
        <v>7.1000000000000004E-3</v>
      </c>
      <c r="I604" s="111">
        <f t="shared" si="0"/>
        <v>-2.3628999999999997E-2</v>
      </c>
      <c r="J604" s="399">
        <v>27820</v>
      </c>
      <c r="K604" s="5"/>
    </row>
    <row r="605" spans="1:11" ht="14.5" customHeight="1" x14ac:dyDescent="0.15">
      <c r="A605" s="116">
        <v>86</v>
      </c>
      <c r="B605" s="399">
        <v>27851</v>
      </c>
      <c r="C605" s="16" t="s">
        <v>3337</v>
      </c>
      <c r="D605" s="16" t="s">
        <v>3338</v>
      </c>
      <c r="E605" s="116">
        <v>-29.25</v>
      </c>
      <c r="F605" s="116">
        <v>3.3609999999999998E-3</v>
      </c>
      <c r="G605" s="116">
        <v>0.6</v>
      </c>
      <c r="H605" s="111">
        <v>6.4000000000000003E-3</v>
      </c>
      <c r="I605" s="111">
        <f t="shared" si="0"/>
        <v>-3.0390000000000005E-3</v>
      </c>
      <c r="J605" s="399">
        <v>27851</v>
      </c>
      <c r="K605" s="5"/>
    </row>
    <row r="606" spans="1:11" ht="14.5" customHeight="1" x14ac:dyDescent="0.15">
      <c r="A606" s="116">
        <v>86</v>
      </c>
      <c r="B606" s="399">
        <v>27881</v>
      </c>
      <c r="C606" s="16" t="s">
        <v>3337</v>
      </c>
      <c r="D606" s="16" t="s">
        <v>3338</v>
      </c>
      <c r="E606" s="116">
        <v>-28.75</v>
      </c>
      <c r="F606" s="116">
        <v>-1.7094000000000002E-2</v>
      </c>
      <c r="G606" s="116">
        <v>0</v>
      </c>
      <c r="H606" s="111">
        <v>5.8999999999999999E-3</v>
      </c>
      <c r="I606" s="111">
        <f t="shared" si="0"/>
        <v>-2.2994000000000001E-2</v>
      </c>
      <c r="J606" s="399">
        <v>27881</v>
      </c>
      <c r="K606" s="5"/>
    </row>
    <row r="607" spans="1:11" ht="14.5" customHeight="1" x14ac:dyDescent="0.15">
      <c r="A607" s="116">
        <v>86</v>
      </c>
      <c r="B607" s="399">
        <v>27912</v>
      </c>
      <c r="C607" s="16" t="s">
        <v>3337</v>
      </c>
      <c r="D607" s="16" t="s">
        <v>3338</v>
      </c>
      <c r="E607" s="116">
        <v>-28.75</v>
      </c>
      <c r="F607" s="116">
        <v>0</v>
      </c>
      <c r="G607" s="116">
        <v>0</v>
      </c>
      <c r="H607" s="111">
        <v>7.3000000000000001E-3</v>
      </c>
      <c r="I607" s="111">
        <f t="shared" si="0"/>
        <v>-7.3000000000000001E-3</v>
      </c>
      <c r="J607" s="399">
        <v>27912</v>
      </c>
      <c r="K607" s="5"/>
    </row>
    <row r="608" spans="1:11" ht="14.5" customHeight="1" x14ac:dyDescent="0.15">
      <c r="A608" s="116">
        <v>86</v>
      </c>
      <c r="B608" s="399">
        <v>27942</v>
      </c>
      <c r="C608" s="16" t="s">
        <v>3337</v>
      </c>
      <c r="D608" s="16" t="s">
        <v>3338</v>
      </c>
      <c r="E608" s="116">
        <v>-29.75</v>
      </c>
      <c r="F608" s="116">
        <v>5.5652E-2</v>
      </c>
      <c r="G608" s="116">
        <v>0.6</v>
      </c>
      <c r="H608" s="111">
        <v>6.4999999999999997E-3</v>
      </c>
      <c r="I608" s="111">
        <f t="shared" si="0"/>
        <v>4.9152000000000001E-2</v>
      </c>
      <c r="J608" s="399">
        <v>27942</v>
      </c>
      <c r="K608" s="5"/>
    </row>
    <row r="609" spans="1:11" ht="14.5" customHeight="1" x14ac:dyDescent="0.15">
      <c r="A609" s="116">
        <v>86</v>
      </c>
      <c r="B609" s="399">
        <v>27973</v>
      </c>
      <c r="C609" s="16" t="s">
        <v>3337</v>
      </c>
      <c r="D609" s="16" t="s">
        <v>3338</v>
      </c>
      <c r="E609" s="116">
        <v>-30.75</v>
      </c>
      <c r="F609" s="116">
        <v>3.3612999999999997E-2</v>
      </c>
      <c r="G609" s="116">
        <v>0</v>
      </c>
      <c r="H609" s="111">
        <v>6.8999999999999999E-3</v>
      </c>
      <c r="I609" s="111">
        <f t="shared" si="0"/>
        <v>2.6712999999999997E-2</v>
      </c>
      <c r="J609" s="399">
        <v>27973</v>
      </c>
      <c r="K609" s="5"/>
    </row>
    <row r="610" spans="1:11" ht="14.5" customHeight="1" x14ac:dyDescent="0.15">
      <c r="A610" s="116">
        <v>86</v>
      </c>
      <c r="B610" s="399">
        <v>28004</v>
      </c>
      <c r="C610" s="16" t="s">
        <v>3337</v>
      </c>
      <c r="D610" s="16" t="s">
        <v>3338</v>
      </c>
      <c r="E610" s="116">
        <v>-31.75</v>
      </c>
      <c r="F610" s="116">
        <v>3.252E-2</v>
      </c>
      <c r="G610" s="116">
        <v>0</v>
      </c>
      <c r="H610" s="111">
        <v>6.4000000000000003E-3</v>
      </c>
      <c r="I610" s="111">
        <f t="shared" si="0"/>
        <v>2.6120000000000001E-2</v>
      </c>
      <c r="J610" s="399">
        <v>28004</v>
      </c>
      <c r="K610" s="5"/>
    </row>
    <row r="611" spans="1:11" ht="14.5" customHeight="1" x14ac:dyDescent="0.15">
      <c r="A611" s="116">
        <v>86</v>
      </c>
      <c r="B611" s="399">
        <v>28034</v>
      </c>
      <c r="C611" s="16" t="s">
        <v>3337</v>
      </c>
      <c r="D611" s="16" t="s">
        <v>3338</v>
      </c>
      <c r="E611" s="116">
        <v>-31.25</v>
      </c>
      <c r="F611" s="116">
        <v>3.15E-3</v>
      </c>
      <c r="G611" s="116">
        <v>0.6</v>
      </c>
      <c r="H611" s="111">
        <v>6.1000000000000004E-3</v>
      </c>
      <c r="I611" s="111">
        <f t="shared" si="0"/>
        <v>-2.9500000000000004E-3</v>
      </c>
      <c r="J611" s="399">
        <v>28034</v>
      </c>
      <c r="K611" s="5"/>
    </row>
    <row r="612" spans="1:11" ht="14.5" customHeight="1" x14ac:dyDescent="0.15">
      <c r="A612" s="116">
        <v>86</v>
      </c>
      <c r="B612" s="399">
        <v>28065</v>
      </c>
      <c r="C612" s="16" t="s">
        <v>3337</v>
      </c>
      <c r="D612" s="16" t="s">
        <v>3338</v>
      </c>
      <c r="E612" s="116">
        <v>-32.25</v>
      </c>
      <c r="F612" s="116">
        <v>3.2000000000000001E-2</v>
      </c>
      <c r="G612" s="116">
        <v>0</v>
      </c>
      <c r="H612" s="111">
        <v>6.6E-3</v>
      </c>
      <c r="I612" s="111">
        <f t="shared" si="0"/>
        <v>2.5399999999999999E-2</v>
      </c>
      <c r="J612" s="399">
        <v>28065</v>
      </c>
      <c r="K612" s="5"/>
    </row>
    <row r="613" spans="1:11" ht="14.5" customHeight="1" x14ac:dyDescent="0.15">
      <c r="A613" s="116">
        <v>86</v>
      </c>
      <c r="B613" s="399">
        <v>28095</v>
      </c>
      <c r="C613" s="16" t="s">
        <v>3337</v>
      </c>
      <c r="D613" s="16" t="s">
        <v>3338</v>
      </c>
      <c r="E613" s="116">
        <v>-33.25</v>
      </c>
      <c r="F613" s="116">
        <v>3.1008000000000001E-2</v>
      </c>
      <c r="G613" s="116">
        <v>0</v>
      </c>
      <c r="H613" s="111">
        <v>6.3E-3</v>
      </c>
      <c r="I613" s="111">
        <f t="shared" si="0"/>
        <v>2.4708000000000001E-2</v>
      </c>
      <c r="J613" s="399">
        <v>28095</v>
      </c>
      <c r="K613" s="5"/>
    </row>
    <row r="614" spans="1:11" ht="14.5" customHeight="1" x14ac:dyDescent="0.15">
      <c r="A614" s="116">
        <v>86</v>
      </c>
      <c r="B614" s="399">
        <v>28126</v>
      </c>
      <c r="C614" s="16" t="s">
        <v>3337</v>
      </c>
      <c r="D614" s="16" t="s">
        <v>3338</v>
      </c>
      <c r="E614" s="116">
        <v>-32.25</v>
      </c>
      <c r="F614" s="116">
        <v>-1.0526000000000001E-2</v>
      </c>
      <c r="G614" s="116">
        <v>0.65</v>
      </c>
      <c r="H614" s="111">
        <v>5.8999999999999999E-3</v>
      </c>
      <c r="I614" s="111">
        <f t="shared" si="0"/>
        <v>-1.6426E-2</v>
      </c>
      <c r="J614" s="399">
        <v>28126</v>
      </c>
      <c r="K614" s="5"/>
    </row>
    <row r="615" spans="1:11" ht="14.5" customHeight="1" x14ac:dyDescent="0.15">
      <c r="A615" s="116">
        <v>86</v>
      </c>
      <c r="B615" s="399">
        <v>28157</v>
      </c>
      <c r="C615" s="16" t="s">
        <v>3337</v>
      </c>
      <c r="D615" s="16" t="s">
        <v>3338</v>
      </c>
      <c r="E615" s="116">
        <v>-30.75</v>
      </c>
      <c r="F615" s="116">
        <v>-4.6511999999999998E-2</v>
      </c>
      <c r="G615" s="116">
        <v>0</v>
      </c>
      <c r="H615" s="111">
        <v>5.7000000000000002E-3</v>
      </c>
      <c r="I615" s="111">
        <f t="shared" si="0"/>
        <v>-5.2211999999999995E-2</v>
      </c>
      <c r="J615" s="399">
        <v>28157</v>
      </c>
      <c r="K615" s="5"/>
    </row>
    <row r="616" spans="1:11" ht="14.5" customHeight="1" x14ac:dyDescent="0.15">
      <c r="A616" s="116">
        <v>86</v>
      </c>
      <c r="B616" s="399">
        <v>28185</v>
      </c>
      <c r="C616" s="16" t="s">
        <v>3337</v>
      </c>
      <c r="D616" s="16" t="s">
        <v>3338</v>
      </c>
      <c r="E616" s="116">
        <v>-31.75</v>
      </c>
      <c r="F616" s="116">
        <v>3.252E-2</v>
      </c>
      <c r="G616" s="116">
        <v>0</v>
      </c>
      <c r="H616" s="111">
        <v>6.4999999999999997E-3</v>
      </c>
      <c r="I616" s="111">
        <f t="shared" si="0"/>
        <v>2.6020000000000001E-2</v>
      </c>
      <c r="J616" s="399">
        <v>28185</v>
      </c>
      <c r="K616" s="5"/>
    </row>
    <row r="617" spans="1:11" ht="14.5" customHeight="1" x14ac:dyDescent="0.15">
      <c r="A617" s="116">
        <v>86</v>
      </c>
      <c r="B617" s="399">
        <v>28216</v>
      </c>
      <c r="C617" s="16" t="s">
        <v>3337</v>
      </c>
      <c r="D617" s="16" t="s">
        <v>3338</v>
      </c>
      <c r="E617" s="116">
        <v>-31.75</v>
      </c>
      <c r="F617" s="116">
        <v>2.0472000000000001E-2</v>
      </c>
      <c r="G617" s="116">
        <v>0.65</v>
      </c>
      <c r="H617" s="111">
        <v>6.1000000000000004E-3</v>
      </c>
      <c r="I617" s="111">
        <f t="shared" si="0"/>
        <v>1.4371999999999999E-2</v>
      </c>
      <c r="J617" s="399">
        <v>28216</v>
      </c>
      <c r="K617" s="5"/>
    </row>
    <row r="618" spans="1:11" ht="14.5" customHeight="1" x14ac:dyDescent="0.15">
      <c r="A618" s="116">
        <v>86</v>
      </c>
      <c r="B618" s="399">
        <v>28246</v>
      </c>
      <c r="C618" s="16" t="s">
        <v>3337</v>
      </c>
      <c r="D618" s="16" t="s">
        <v>3338</v>
      </c>
      <c r="E618" s="116">
        <v>-30.75</v>
      </c>
      <c r="F618" s="116">
        <v>-3.1496000000000003E-2</v>
      </c>
      <c r="G618" s="116">
        <v>0</v>
      </c>
      <c r="H618" s="111">
        <v>6.7000000000000002E-3</v>
      </c>
      <c r="I618" s="111">
        <f t="shared" si="0"/>
        <v>-3.8196000000000001E-2</v>
      </c>
      <c r="J618" s="399">
        <v>28246</v>
      </c>
      <c r="K618" s="5"/>
    </row>
    <row r="619" spans="1:11" ht="14.5" customHeight="1" x14ac:dyDescent="0.15">
      <c r="A619" s="116">
        <v>86</v>
      </c>
      <c r="B619" s="399">
        <v>28277</v>
      </c>
      <c r="C619" s="16" t="s">
        <v>3337</v>
      </c>
      <c r="D619" s="16" t="s">
        <v>3338</v>
      </c>
      <c r="E619" s="116">
        <v>-32.25</v>
      </c>
      <c r="F619" s="116">
        <v>4.8779999999999997E-2</v>
      </c>
      <c r="G619" s="116">
        <v>0</v>
      </c>
      <c r="H619" s="111">
        <v>6.1999999999999998E-3</v>
      </c>
      <c r="I619" s="111">
        <f t="shared" si="0"/>
        <v>4.258E-2</v>
      </c>
      <c r="J619" s="399">
        <v>28277</v>
      </c>
      <c r="K619" s="5"/>
    </row>
    <row r="620" spans="1:11" ht="14.5" customHeight="1" x14ac:dyDescent="0.15">
      <c r="A620" s="116">
        <v>86</v>
      </c>
      <c r="B620" s="399">
        <v>28307</v>
      </c>
      <c r="C620" s="16" t="s">
        <v>3337</v>
      </c>
      <c r="D620" s="16" t="s">
        <v>3338</v>
      </c>
      <c r="E620" s="116">
        <v>-30.25</v>
      </c>
      <c r="F620" s="116">
        <v>-4.1860000000000001E-2</v>
      </c>
      <c r="G620" s="116">
        <v>0.65</v>
      </c>
      <c r="H620" s="111">
        <v>5.8999999999999999E-3</v>
      </c>
      <c r="I620" s="111">
        <f t="shared" si="0"/>
        <v>-4.7760000000000004E-2</v>
      </c>
      <c r="J620" s="399">
        <v>28307</v>
      </c>
      <c r="K620" s="5"/>
    </row>
    <row r="621" spans="1:11" ht="14.5" customHeight="1" x14ac:dyDescent="0.15">
      <c r="A621" s="116">
        <v>86</v>
      </c>
      <c r="B621" s="399">
        <v>28338</v>
      </c>
      <c r="C621" s="16" t="s">
        <v>3337</v>
      </c>
      <c r="D621" s="16" t="s">
        <v>3338</v>
      </c>
      <c r="E621" s="116">
        <v>-30.75</v>
      </c>
      <c r="F621" s="116">
        <v>1.6528999999999999E-2</v>
      </c>
      <c r="G621" s="116">
        <v>0</v>
      </c>
      <c r="H621" s="111">
        <v>6.7000000000000002E-3</v>
      </c>
      <c r="I621" s="111">
        <f t="shared" si="0"/>
        <v>9.8289999999999975E-3</v>
      </c>
      <c r="J621" s="399">
        <v>28338</v>
      </c>
      <c r="K621" s="5"/>
    </row>
    <row r="622" spans="1:11" ht="14.5" customHeight="1" x14ac:dyDescent="0.15">
      <c r="A622" s="116">
        <v>86</v>
      </c>
      <c r="B622" s="399">
        <v>28369</v>
      </c>
      <c r="C622" s="16" t="s">
        <v>3337</v>
      </c>
      <c r="D622" s="16" t="s">
        <v>3338</v>
      </c>
      <c r="E622" s="116">
        <v>-31.25</v>
      </c>
      <c r="F622" s="116">
        <v>1.626E-2</v>
      </c>
      <c r="G622" s="116">
        <v>0</v>
      </c>
      <c r="H622" s="111">
        <v>6.1000000000000004E-3</v>
      </c>
      <c r="I622" s="111">
        <f t="shared" si="0"/>
        <v>1.0159999999999999E-2</v>
      </c>
      <c r="J622" s="399">
        <v>28369</v>
      </c>
      <c r="K622" s="5"/>
    </row>
    <row r="623" spans="1:11" ht="14.5" customHeight="1" x14ac:dyDescent="0.15">
      <c r="A623" s="116">
        <v>86</v>
      </c>
      <c r="B623" s="399">
        <v>28399</v>
      </c>
      <c r="C623" s="16" t="s">
        <v>3337</v>
      </c>
      <c r="D623" s="16" t="s">
        <v>3338</v>
      </c>
      <c r="E623" s="116">
        <v>-31.25</v>
      </c>
      <c r="F623" s="116">
        <v>2.0799999999999999E-2</v>
      </c>
      <c r="G623" s="116">
        <v>0.65</v>
      </c>
      <c r="H623" s="111">
        <v>6.3E-3</v>
      </c>
      <c r="I623" s="111">
        <f t="shared" si="0"/>
        <v>1.4499999999999999E-2</v>
      </c>
      <c r="J623" s="399">
        <v>28399</v>
      </c>
      <c r="K623" s="5"/>
    </row>
    <row r="624" spans="1:11" ht="14.5" customHeight="1" x14ac:dyDescent="0.15">
      <c r="A624" s="116">
        <v>86</v>
      </c>
      <c r="B624" s="399">
        <v>28430</v>
      </c>
      <c r="C624" s="16" t="s">
        <v>3337</v>
      </c>
      <c r="D624" s="16" t="s">
        <v>3338</v>
      </c>
      <c r="E624" s="116">
        <v>-31.25</v>
      </c>
      <c r="F624" s="116">
        <v>0</v>
      </c>
      <c r="G624" s="116">
        <v>0</v>
      </c>
      <c r="H624" s="111">
        <v>6.3E-3</v>
      </c>
      <c r="I624" s="111">
        <f t="shared" si="0"/>
        <v>-6.3E-3</v>
      </c>
      <c r="J624" s="399">
        <v>28430</v>
      </c>
      <c r="K624" s="5"/>
    </row>
    <row r="625" spans="1:11" ht="14.5" customHeight="1" x14ac:dyDescent="0.15">
      <c r="A625" s="116">
        <v>86</v>
      </c>
      <c r="B625" s="399">
        <v>28460</v>
      </c>
      <c r="C625" s="16" t="s">
        <v>3337</v>
      </c>
      <c r="D625" s="16" t="s">
        <v>3338</v>
      </c>
      <c r="E625" s="116">
        <v>-32.25</v>
      </c>
      <c r="F625" s="116">
        <v>3.2000000000000001E-2</v>
      </c>
      <c r="G625" s="116">
        <v>0</v>
      </c>
      <c r="H625" s="111">
        <v>6.1999999999999998E-3</v>
      </c>
      <c r="I625" s="111">
        <f t="shared" si="0"/>
        <v>2.58E-2</v>
      </c>
      <c r="J625" s="399">
        <v>28460</v>
      </c>
      <c r="K625" s="5"/>
    </row>
    <row r="626" spans="1:11" ht="14.5" customHeight="1" x14ac:dyDescent="0.15">
      <c r="A626" s="116">
        <v>86</v>
      </c>
      <c r="B626" s="399">
        <v>28491</v>
      </c>
      <c r="C626" s="16" t="s">
        <v>3337</v>
      </c>
      <c r="D626" s="16" t="s">
        <v>3338</v>
      </c>
      <c r="E626" s="116">
        <v>-32.75</v>
      </c>
      <c r="F626" s="116">
        <v>3.5659000000000003E-2</v>
      </c>
      <c r="G626" s="116">
        <v>0.65</v>
      </c>
      <c r="H626" s="111">
        <v>6.8999999999999999E-3</v>
      </c>
      <c r="I626" s="111">
        <f t="shared" si="0"/>
        <v>2.8759000000000003E-2</v>
      </c>
      <c r="J626" s="399">
        <v>28491</v>
      </c>
      <c r="K626" s="5"/>
    </row>
    <row r="627" spans="1:11" ht="14.5" customHeight="1" x14ac:dyDescent="0.15">
      <c r="A627" s="116">
        <v>86</v>
      </c>
      <c r="B627" s="399">
        <v>28522</v>
      </c>
      <c r="C627" s="16" t="s">
        <v>3337</v>
      </c>
      <c r="D627" s="16" t="s">
        <v>3338</v>
      </c>
      <c r="E627" s="116">
        <v>-31.25</v>
      </c>
      <c r="F627" s="116">
        <v>-4.5802000000000002E-2</v>
      </c>
      <c r="G627" s="116">
        <v>0</v>
      </c>
      <c r="H627" s="111">
        <v>6.0000000000000001E-3</v>
      </c>
      <c r="I627" s="111">
        <f t="shared" si="0"/>
        <v>-5.1802000000000001E-2</v>
      </c>
      <c r="J627" s="399">
        <v>28522</v>
      </c>
      <c r="K627" s="5"/>
    </row>
    <row r="628" spans="1:11" ht="14.5" customHeight="1" x14ac:dyDescent="0.15">
      <c r="A628" s="116">
        <v>86</v>
      </c>
      <c r="B628" s="399">
        <v>28550</v>
      </c>
      <c r="C628" s="16" t="s">
        <v>3337</v>
      </c>
      <c r="D628" s="16" t="s">
        <v>3338</v>
      </c>
      <c r="E628" s="116">
        <v>-32.25</v>
      </c>
      <c r="F628" s="116">
        <v>3.2000000000000001E-2</v>
      </c>
      <c r="G628" s="116">
        <v>0</v>
      </c>
      <c r="H628" s="111">
        <v>6.8999999999999999E-3</v>
      </c>
      <c r="I628" s="111">
        <f t="shared" si="0"/>
        <v>2.5100000000000001E-2</v>
      </c>
      <c r="J628" s="399">
        <v>28550</v>
      </c>
      <c r="K628" s="5"/>
    </row>
    <row r="629" spans="1:11" ht="14.5" customHeight="1" x14ac:dyDescent="0.15">
      <c r="A629" s="116">
        <v>86</v>
      </c>
      <c r="B629" s="399">
        <v>28581</v>
      </c>
      <c r="C629" s="16" t="s">
        <v>3337</v>
      </c>
      <c r="D629" s="16" t="s">
        <v>3338</v>
      </c>
      <c r="E629" s="116">
        <v>-32.25</v>
      </c>
      <c r="F629" s="116">
        <v>2.0154999999999999E-2</v>
      </c>
      <c r="G629" s="116">
        <v>0.65</v>
      </c>
      <c r="H629" s="111">
        <v>6.3E-3</v>
      </c>
      <c r="I629" s="111">
        <f t="shared" si="0"/>
        <v>1.3854999999999999E-2</v>
      </c>
      <c r="J629" s="399">
        <v>28581</v>
      </c>
      <c r="K629" s="5"/>
    </row>
    <row r="630" spans="1:11" ht="14.5" customHeight="1" x14ac:dyDescent="0.15">
      <c r="A630" s="116">
        <v>86</v>
      </c>
      <c r="B630" s="399">
        <v>28611</v>
      </c>
      <c r="C630" s="16" t="s">
        <v>3337</v>
      </c>
      <c r="D630" s="16" t="s">
        <v>3338</v>
      </c>
      <c r="E630" s="116">
        <v>-31.25</v>
      </c>
      <c r="F630" s="116">
        <v>-3.1008000000000001E-2</v>
      </c>
      <c r="G630" s="116">
        <v>0</v>
      </c>
      <c r="H630" s="111">
        <v>7.4999999999999997E-3</v>
      </c>
      <c r="I630" s="111">
        <f t="shared" ref="I630:I693" si="1">F630-H630</f>
        <v>-3.8508000000000001E-2</v>
      </c>
      <c r="J630" s="399">
        <v>28611</v>
      </c>
      <c r="K630" s="5"/>
    </row>
    <row r="631" spans="1:11" ht="14.5" customHeight="1" x14ac:dyDescent="0.15">
      <c r="A631" s="116">
        <v>86</v>
      </c>
      <c r="B631" s="399">
        <v>28642</v>
      </c>
      <c r="C631" s="16" t="s">
        <v>3337</v>
      </c>
      <c r="D631" s="16" t="s">
        <v>3338</v>
      </c>
      <c r="E631" s="116">
        <v>-30.75</v>
      </c>
      <c r="F631" s="116">
        <v>-1.6E-2</v>
      </c>
      <c r="G631" s="116">
        <v>0</v>
      </c>
      <c r="H631" s="111">
        <v>6.8999999999999999E-3</v>
      </c>
      <c r="I631" s="111">
        <f t="shared" si="1"/>
        <v>-2.29E-2</v>
      </c>
      <c r="J631" s="399">
        <v>28642</v>
      </c>
      <c r="K631" s="5"/>
    </row>
    <row r="632" spans="1:11" ht="14.5" customHeight="1" x14ac:dyDescent="0.15">
      <c r="A632" s="116">
        <v>86</v>
      </c>
      <c r="B632" s="399">
        <v>28672</v>
      </c>
      <c r="C632" s="16" t="s">
        <v>3337</v>
      </c>
      <c r="D632" s="16" t="s">
        <v>3338</v>
      </c>
      <c r="E632" s="116">
        <v>-31.75</v>
      </c>
      <c r="F632" s="116">
        <v>5.5285000000000001E-2</v>
      </c>
      <c r="G632" s="116">
        <v>0.7</v>
      </c>
      <c r="H632" s="111">
        <v>7.3000000000000001E-3</v>
      </c>
      <c r="I632" s="111">
        <f t="shared" si="1"/>
        <v>4.7985E-2</v>
      </c>
      <c r="J632" s="399">
        <v>28672</v>
      </c>
      <c r="K632" s="5"/>
    </row>
    <row r="633" spans="1:11" ht="14.5" customHeight="1" x14ac:dyDescent="0.15">
      <c r="A633" s="116">
        <v>86</v>
      </c>
      <c r="B633" s="399">
        <v>28703</v>
      </c>
      <c r="C633" s="16" t="s">
        <v>3337</v>
      </c>
      <c r="D633" s="16" t="s">
        <v>3338</v>
      </c>
      <c r="E633" s="116">
        <v>-32.25</v>
      </c>
      <c r="F633" s="116">
        <v>1.5748000000000002E-2</v>
      </c>
      <c r="G633" s="116">
        <v>0</v>
      </c>
      <c r="H633" s="111">
        <v>7.0000000000000001E-3</v>
      </c>
      <c r="I633" s="111">
        <f t="shared" si="1"/>
        <v>8.7480000000000023E-3</v>
      </c>
      <c r="J633" s="399">
        <v>28703</v>
      </c>
      <c r="K633" s="5"/>
    </row>
    <row r="634" spans="1:11" ht="14.5" customHeight="1" x14ac:dyDescent="0.15">
      <c r="A634" s="116">
        <v>86</v>
      </c>
      <c r="B634" s="399">
        <v>28734</v>
      </c>
      <c r="C634" s="16" t="s">
        <v>3337</v>
      </c>
      <c r="D634" s="16" t="s">
        <v>3338</v>
      </c>
      <c r="E634" s="116">
        <v>-32.75</v>
      </c>
      <c r="F634" s="116">
        <v>1.5504E-2</v>
      </c>
      <c r="G634" s="116">
        <v>0</v>
      </c>
      <c r="H634" s="111">
        <v>6.4999999999999997E-3</v>
      </c>
      <c r="I634" s="111">
        <f t="shared" si="1"/>
        <v>9.0040000000000016E-3</v>
      </c>
      <c r="J634" s="399">
        <v>28734</v>
      </c>
      <c r="K634" s="5"/>
    </row>
    <row r="635" spans="1:11" ht="14.5" customHeight="1" x14ac:dyDescent="0.15">
      <c r="A635" s="116">
        <v>86</v>
      </c>
      <c r="B635" s="399">
        <v>28764</v>
      </c>
      <c r="C635" s="16" t="s">
        <v>3337</v>
      </c>
      <c r="D635" s="16" t="s">
        <v>3338</v>
      </c>
      <c r="E635" s="116">
        <v>-31.75</v>
      </c>
      <c r="F635" s="116">
        <v>-9.1599999999999997E-3</v>
      </c>
      <c r="G635" s="116">
        <v>0.7</v>
      </c>
      <c r="H635" s="111">
        <v>7.3000000000000001E-3</v>
      </c>
      <c r="I635" s="111">
        <f t="shared" si="1"/>
        <v>-1.6459999999999999E-2</v>
      </c>
      <c r="J635" s="399">
        <v>28764</v>
      </c>
      <c r="K635" s="5"/>
    </row>
    <row r="636" spans="1:11" ht="14.5" customHeight="1" x14ac:dyDescent="0.15">
      <c r="A636" s="116">
        <v>86</v>
      </c>
      <c r="B636" s="399">
        <v>28795</v>
      </c>
      <c r="C636" s="16" t="s">
        <v>3337</v>
      </c>
      <c r="D636" s="16" t="s">
        <v>3338</v>
      </c>
      <c r="E636" s="116">
        <v>-30.75</v>
      </c>
      <c r="F636" s="116">
        <v>-3.1496000000000003E-2</v>
      </c>
      <c r="G636" s="116">
        <v>0</v>
      </c>
      <c r="H636" s="111">
        <v>7.1000000000000004E-3</v>
      </c>
      <c r="I636" s="111">
        <f t="shared" si="1"/>
        <v>-3.8596000000000005E-2</v>
      </c>
      <c r="J636" s="399">
        <v>28795</v>
      </c>
      <c r="K636" s="5"/>
    </row>
    <row r="637" spans="1:11" ht="14.5" customHeight="1" x14ac:dyDescent="0.15">
      <c r="A637" s="116">
        <v>86</v>
      </c>
      <c r="B637" s="399">
        <v>28825</v>
      </c>
      <c r="C637" s="16" t="s">
        <v>3337</v>
      </c>
      <c r="D637" s="16" t="s">
        <v>3338</v>
      </c>
      <c r="E637" s="116">
        <v>-31.25</v>
      </c>
      <c r="F637" s="116">
        <v>1.626E-2</v>
      </c>
      <c r="G637" s="116">
        <v>0</v>
      </c>
      <c r="H637" s="111">
        <v>6.7999999999999996E-3</v>
      </c>
      <c r="I637" s="111">
        <f t="shared" si="1"/>
        <v>9.4599999999999997E-3</v>
      </c>
      <c r="J637" s="399">
        <v>28825</v>
      </c>
      <c r="K637" s="5"/>
    </row>
    <row r="638" spans="1:11" ht="14.5" customHeight="1" x14ac:dyDescent="0.15">
      <c r="A638" s="116">
        <v>86</v>
      </c>
      <c r="B638" s="399">
        <v>28856</v>
      </c>
      <c r="C638" s="16" t="s">
        <v>3337</v>
      </c>
      <c r="D638" s="16" t="s">
        <v>3338</v>
      </c>
      <c r="E638" s="116">
        <v>-32.25</v>
      </c>
      <c r="F638" s="116">
        <v>5.6000000000000001E-2</v>
      </c>
      <c r="G638" s="116">
        <v>0.75</v>
      </c>
      <c r="H638" s="111">
        <v>7.9000000000000008E-3</v>
      </c>
      <c r="I638" s="111">
        <f t="shared" si="1"/>
        <v>4.8100000000000004E-2</v>
      </c>
      <c r="J638" s="399">
        <v>28856</v>
      </c>
      <c r="K638" s="5"/>
    </row>
    <row r="639" spans="1:11" ht="14.5" customHeight="1" x14ac:dyDescent="0.15">
      <c r="A639" s="116">
        <v>86</v>
      </c>
      <c r="B639" s="399">
        <v>28887</v>
      </c>
      <c r="C639" s="16" t="s">
        <v>3337</v>
      </c>
      <c r="D639" s="16" t="s">
        <v>3338</v>
      </c>
      <c r="E639" s="116">
        <v>-33.25</v>
      </c>
      <c r="F639" s="116">
        <v>3.1008000000000001E-2</v>
      </c>
      <c r="G639" s="116">
        <v>0</v>
      </c>
      <c r="H639" s="111">
        <v>6.4999999999999997E-3</v>
      </c>
      <c r="I639" s="111">
        <f t="shared" si="1"/>
        <v>2.4508000000000002E-2</v>
      </c>
      <c r="J639" s="399">
        <v>28887</v>
      </c>
      <c r="K639" s="5"/>
    </row>
    <row r="640" spans="1:11" ht="14.5" customHeight="1" x14ac:dyDescent="0.15">
      <c r="A640" s="116">
        <v>86</v>
      </c>
      <c r="B640" s="399">
        <v>28915</v>
      </c>
      <c r="C640" s="16" t="s">
        <v>3337</v>
      </c>
      <c r="D640" s="16" t="s">
        <v>3338</v>
      </c>
      <c r="E640" s="116">
        <v>-33.75</v>
      </c>
      <c r="F640" s="116">
        <v>1.5037999999999999E-2</v>
      </c>
      <c r="G640" s="116">
        <v>0</v>
      </c>
      <c r="H640" s="111">
        <v>7.4000000000000003E-3</v>
      </c>
      <c r="I640" s="111">
        <f t="shared" si="1"/>
        <v>7.637999999999999E-3</v>
      </c>
      <c r="J640" s="399">
        <v>28915</v>
      </c>
      <c r="K640" s="5"/>
    </row>
    <row r="641" spans="1:11" ht="14.5" customHeight="1" x14ac:dyDescent="0.15">
      <c r="A641" s="116">
        <v>86</v>
      </c>
      <c r="B641" s="399">
        <v>28946</v>
      </c>
      <c r="C641" s="16" t="s">
        <v>3337</v>
      </c>
      <c r="D641" s="16" t="s">
        <v>3338</v>
      </c>
      <c r="E641" s="116">
        <v>-32.25</v>
      </c>
      <c r="F641" s="116">
        <v>-2.2221999999999999E-2</v>
      </c>
      <c r="G641" s="116">
        <v>0.75</v>
      </c>
      <c r="H641" s="111">
        <v>7.6E-3</v>
      </c>
      <c r="I641" s="111">
        <f t="shared" si="1"/>
        <v>-2.9821999999999998E-2</v>
      </c>
      <c r="J641" s="399">
        <v>28946</v>
      </c>
      <c r="K641" s="5"/>
    </row>
    <row r="642" spans="1:11" ht="14.5" customHeight="1" x14ac:dyDescent="0.15">
      <c r="A642" s="116">
        <v>86</v>
      </c>
      <c r="B642" s="399">
        <v>28976</v>
      </c>
      <c r="C642" s="16" t="s">
        <v>3337</v>
      </c>
      <c r="D642" s="16" t="s">
        <v>3338</v>
      </c>
      <c r="E642" s="116">
        <v>-32.75</v>
      </c>
      <c r="F642" s="116">
        <v>1.5504E-2</v>
      </c>
      <c r="G642" s="116">
        <v>0</v>
      </c>
      <c r="H642" s="111">
        <v>7.7000000000000002E-3</v>
      </c>
      <c r="I642" s="111">
        <f t="shared" si="1"/>
        <v>7.8040000000000002E-3</v>
      </c>
      <c r="J642" s="399">
        <v>28976</v>
      </c>
      <c r="K642" s="5"/>
    </row>
    <row r="643" spans="1:11" ht="14.5" customHeight="1" x14ac:dyDescent="0.15">
      <c r="A643" s="116">
        <v>86</v>
      </c>
      <c r="B643" s="399">
        <v>29007</v>
      </c>
      <c r="C643" s="16" t="s">
        <v>3337</v>
      </c>
      <c r="D643" s="16" t="s">
        <v>3338</v>
      </c>
      <c r="E643" s="116">
        <v>-33.25</v>
      </c>
      <c r="F643" s="116">
        <v>1.5266999999999999E-2</v>
      </c>
      <c r="G643" s="116">
        <v>0</v>
      </c>
      <c r="H643" s="111">
        <v>7.1000000000000004E-3</v>
      </c>
      <c r="I643" s="111">
        <f t="shared" si="1"/>
        <v>8.1669999999999989E-3</v>
      </c>
      <c r="J643" s="399">
        <v>29007</v>
      </c>
      <c r="K643" s="5"/>
    </row>
    <row r="644" spans="1:11" ht="14.5" customHeight="1" x14ac:dyDescent="0.15">
      <c r="A644" s="116">
        <v>86</v>
      </c>
      <c r="B644" s="399">
        <v>29037</v>
      </c>
      <c r="C644" s="16" t="s">
        <v>3337</v>
      </c>
      <c r="D644" s="16" t="s">
        <v>3338</v>
      </c>
      <c r="E644" s="116">
        <v>-34.25</v>
      </c>
      <c r="F644" s="116">
        <v>5.2631999999999998E-2</v>
      </c>
      <c r="G644" s="116">
        <v>0.75</v>
      </c>
      <c r="H644" s="111">
        <v>7.6E-3</v>
      </c>
      <c r="I644" s="111">
        <f t="shared" si="1"/>
        <v>4.5031999999999996E-2</v>
      </c>
      <c r="J644" s="399">
        <v>29037</v>
      </c>
      <c r="K644" s="5"/>
    </row>
    <row r="645" spans="1:11" ht="14.5" customHeight="1" x14ac:dyDescent="0.15">
      <c r="A645" s="116">
        <v>86</v>
      </c>
      <c r="B645" s="399">
        <v>29068</v>
      </c>
      <c r="C645" s="16" t="s">
        <v>3337</v>
      </c>
      <c r="D645" s="16" t="s">
        <v>3338</v>
      </c>
      <c r="E645" s="116">
        <v>-34.75</v>
      </c>
      <c r="F645" s="116">
        <v>1.4599000000000001E-2</v>
      </c>
      <c r="G645" s="116">
        <v>0</v>
      </c>
      <c r="H645" s="111">
        <v>7.3000000000000001E-3</v>
      </c>
      <c r="I645" s="111">
        <f t="shared" si="1"/>
        <v>7.2990000000000008E-3</v>
      </c>
      <c r="J645" s="399">
        <v>29068</v>
      </c>
      <c r="K645" s="5"/>
    </row>
    <row r="646" spans="1:11" ht="14.5" customHeight="1" x14ac:dyDescent="0.15">
      <c r="A646" s="116">
        <v>86</v>
      </c>
      <c r="B646" s="399">
        <v>29099</v>
      </c>
      <c r="C646" s="16" t="s">
        <v>3337</v>
      </c>
      <c r="D646" s="16" t="s">
        <v>3338</v>
      </c>
      <c r="E646" s="116">
        <v>-33.25</v>
      </c>
      <c r="F646" s="116">
        <v>-4.3165000000000002E-2</v>
      </c>
      <c r="G646" s="116">
        <v>0</v>
      </c>
      <c r="H646" s="111">
        <v>6.7999999999999996E-3</v>
      </c>
      <c r="I646" s="111">
        <f t="shared" si="1"/>
        <v>-4.9965000000000002E-2</v>
      </c>
      <c r="J646" s="399">
        <v>29099</v>
      </c>
      <c r="K646" s="5"/>
    </row>
    <row r="647" spans="1:11" ht="14.5" customHeight="1" x14ac:dyDescent="0.15">
      <c r="A647" s="116">
        <v>86</v>
      </c>
      <c r="B647" s="399">
        <v>29129</v>
      </c>
      <c r="C647" s="16" t="s">
        <v>3337</v>
      </c>
      <c r="D647" s="16" t="s">
        <v>3338</v>
      </c>
      <c r="E647" s="116">
        <v>-31.25</v>
      </c>
      <c r="F647" s="116">
        <v>-3.7594000000000002E-2</v>
      </c>
      <c r="G647" s="116">
        <v>0.75</v>
      </c>
      <c r="H647" s="111">
        <v>8.2000000000000007E-3</v>
      </c>
      <c r="I647" s="111">
        <f t="shared" si="1"/>
        <v>-4.5794000000000001E-2</v>
      </c>
      <c r="J647" s="399">
        <v>29129</v>
      </c>
      <c r="K647" s="5"/>
    </row>
    <row r="648" spans="1:11" ht="14.5" customHeight="1" x14ac:dyDescent="0.15">
      <c r="A648" s="116">
        <v>86</v>
      </c>
      <c r="B648" s="399">
        <v>29160</v>
      </c>
      <c r="C648" s="16" t="s">
        <v>3337</v>
      </c>
      <c r="D648" s="16" t="s">
        <v>3338</v>
      </c>
      <c r="E648" s="116">
        <v>-31.25</v>
      </c>
      <c r="F648" s="116">
        <v>0</v>
      </c>
      <c r="G648" s="116">
        <v>0</v>
      </c>
      <c r="H648" s="111">
        <v>8.3000000000000001E-3</v>
      </c>
      <c r="I648" s="111">
        <f t="shared" si="1"/>
        <v>-8.3000000000000001E-3</v>
      </c>
      <c r="J648" s="399">
        <v>29160</v>
      </c>
      <c r="K648" s="5"/>
    </row>
    <row r="649" spans="1:11" ht="14.5" customHeight="1" x14ac:dyDescent="0.15">
      <c r="A649" s="116">
        <v>86</v>
      </c>
      <c r="B649" s="399">
        <v>29190</v>
      </c>
      <c r="C649" s="16" t="s">
        <v>3337</v>
      </c>
      <c r="D649" s="16" t="s">
        <v>3338</v>
      </c>
      <c r="E649" s="116">
        <v>-32.25</v>
      </c>
      <c r="F649" s="116">
        <v>3.2000000000000001E-2</v>
      </c>
      <c r="G649" s="116">
        <v>0</v>
      </c>
      <c r="H649" s="111">
        <v>8.3000000000000001E-3</v>
      </c>
      <c r="I649" s="111">
        <f t="shared" si="1"/>
        <v>2.3699999999999999E-2</v>
      </c>
      <c r="J649" s="399">
        <v>29190</v>
      </c>
      <c r="K649" s="5"/>
    </row>
    <row r="650" spans="1:11" ht="14.5" customHeight="1" x14ac:dyDescent="0.15">
      <c r="A650" s="116">
        <v>86</v>
      </c>
      <c r="B650" s="399">
        <v>29221</v>
      </c>
      <c r="C650" s="16" t="s">
        <v>3337</v>
      </c>
      <c r="D650" s="16" t="s">
        <v>3338</v>
      </c>
      <c r="E650" s="116">
        <v>-34.75</v>
      </c>
      <c r="F650" s="116">
        <v>7.7519000000000005E-2</v>
      </c>
      <c r="G650" s="116">
        <v>0</v>
      </c>
      <c r="H650" s="111">
        <v>8.3000000000000001E-3</v>
      </c>
      <c r="I650" s="111">
        <f t="shared" si="1"/>
        <v>6.9219000000000003E-2</v>
      </c>
      <c r="J650" s="399">
        <v>29221</v>
      </c>
      <c r="K650" s="5"/>
    </row>
    <row r="651" spans="1:11" ht="14.5" customHeight="1" x14ac:dyDescent="0.15">
      <c r="A651" s="116">
        <v>86</v>
      </c>
      <c r="B651" s="399">
        <v>29252</v>
      </c>
      <c r="C651" s="16" t="s">
        <v>3337</v>
      </c>
      <c r="D651" s="16" t="s">
        <v>3338</v>
      </c>
      <c r="E651" s="116">
        <v>-30</v>
      </c>
      <c r="F651" s="116">
        <v>-0.11294999999999999</v>
      </c>
      <c r="G651" s="116">
        <v>0.82499999999999996</v>
      </c>
      <c r="H651" s="111">
        <v>8.3999999999999995E-3</v>
      </c>
      <c r="I651" s="111">
        <f t="shared" si="1"/>
        <v>-0.12135</v>
      </c>
      <c r="J651" s="399">
        <v>29252</v>
      </c>
      <c r="K651" s="5"/>
    </row>
    <row r="652" spans="1:11" ht="14.5" customHeight="1" x14ac:dyDescent="0.15">
      <c r="A652" s="116">
        <v>86</v>
      </c>
      <c r="B652" s="399">
        <v>29281</v>
      </c>
      <c r="C652" s="16" t="s">
        <v>3337</v>
      </c>
      <c r="D652" s="16" t="s">
        <v>3338</v>
      </c>
      <c r="E652" s="116">
        <v>-28.75</v>
      </c>
      <c r="F652" s="116">
        <v>-4.1667000000000003E-2</v>
      </c>
      <c r="G652" s="116">
        <v>0</v>
      </c>
      <c r="H652" s="111">
        <v>9.9000000000000008E-3</v>
      </c>
      <c r="I652" s="111">
        <f t="shared" si="1"/>
        <v>-5.1567000000000002E-2</v>
      </c>
      <c r="J652" s="399">
        <v>29281</v>
      </c>
      <c r="K652" s="5"/>
    </row>
    <row r="653" spans="1:11" ht="14.5" customHeight="1" x14ac:dyDescent="0.15">
      <c r="A653" s="116">
        <v>86</v>
      </c>
      <c r="B653" s="399">
        <v>29312</v>
      </c>
      <c r="C653" s="16" t="s">
        <v>3337</v>
      </c>
      <c r="D653" s="16" t="s">
        <v>3338</v>
      </c>
      <c r="E653" s="116">
        <v>-31.75</v>
      </c>
      <c r="F653" s="116">
        <v>0.13304299999999999</v>
      </c>
      <c r="G653" s="116">
        <v>0.82499999999999996</v>
      </c>
      <c r="H653" s="111">
        <v>0.01</v>
      </c>
      <c r="I653" s="111">
        <f t="shared" si="1"/>
        <v>0.123043</v>
      </c>
      <c r="J653" s="399">
        <v>29312</v>
      </c>
      <c r="K653" s="5"/>
    </row>
    <row r="654" spans="1:11" ht="14.5" customHeight="1" x14ac:dyDescent="0.15">
      <c r="A654" s="116">
        <v>86</v>
      </c>
      <c r="B654" s="399">
        <v>29342</v>
      </c>
      <c r="C654" s="16" t="s">
        <v>3337</v>
      </c>
      <c r="D654" s="16" t="s">
        <v>3338</v>
      </c>
      <c r="E654" s="116">
        <v>-34.75</v>
      </c>
      <c r="F654" s="116">
        <v>9.4488000000000003E-2</v>
      </c>
      <c r="G654" s="116">
        <v>0</v>
      </c>
      <c r="H654" s="111">
        <v>8.6999999999999994E-3</v>
      </c>
      <c r="I654" s="111">
        <f t="shared" si="1"/>
        <v>8.5788000000000003E-2</v>
      </c>
      <c r="J654" s="399">
        <v>29342</v>
      </c>
      <c r="K654" s="5"/>
    </row>
    <row r="655" spans="1:11" ht="14.5" customHeight="1" x14ac:dyDescent="0.15">
      <c r="A655" s="116">
        <v>86</v>
      </c>
      <c r="B655" s="399">
        <v>29373</v>
      </c>
      <c r="C655" s="16" t="s">
        <v>3337</v>
      </c>
      <c r="D655" s="16" t="s">
        <v>3338</v>
      </c>
      <c r="E655" s="116">
        <v>-33.25</v>
      </c>
      <c r="F655" s="116">
        <v>-4.3165000000000002E-2</v>
      </c>
      <c r="G655" s="116">
        <v>0</v>
      </c>
      <c r="H655" s="111">
        <v>8.6E-3</v>
      </c>
      <c r="I655" s="111">
        <f t="shared" si="1"/>
        <v>-5.1765000000000005E-2</v>
      </c>
      <c r="J655" s="399">
        <v>29373</v>
      </c>
      <c r="K655" s="5"/>
    </row>
    <row r="656" spans="1:11" ht="14.5" customHeight="1" x14ac:dyDescent="0.15">
      <c r="A656" s="116">
        <v>86</v>
      </c>
      <c r="B656" s="399">
        <v>29403</v>
      </c>
      <c r="C656" s="16" t="s">
        <v>3337</v>
      </c>
      <c r="D656" s="16" t="s">
        <v>3338</v>
      </c>
      <c r="E656" s="116">
        <v>-34</v>
      </c>
      <c r="F656" s="116">
        <v>4.7368E-2</v>
      </c>
      <c r="G656" s="116">
        <v>0.82499999999999996</v>
      </c>
      <c r="H656" s="111">
        <v>8.3999999999999995E-3</v>
      </c>
      <c r="I656" s="111">
        <f t="shared" si="1"/>
        <v>3.8968000000000003E-2</v>
      </c>
      <c r="J656" s="399">
        <v>29403</v>
      </c>
      <c r="K656" s="5"/>
    </row>
    <row r="657" spans="1:11" ht="14.5" customHeight="1" x14ac:dyDescent="0.15">
      <c r="A657" s="116">
        <v>86</v>
      </c>
      <c r="B657" s="399">
        <v>29434</v>
      </c>
      <c r="C657" s="16" t="s">
        <v>3337</v>
      </c>
      <c r="D657" s="16" t="s">
        <v>3338</v>
      </c>
      <c r="E657" s="116">
        <v>-34.75</v>
      </c>
      <c r="F657" s="116">
        <v>2.2058999999999999E-2</v>
      </c>
      <c r="G657" s="116">
        <v>0</v>
      </c>
      <c r="H657" s="111">
        <v>8.0999999999999996E-3</v>
      </c>
      <c r="I657" s="111">
        <f t="shared" si="1"/>
        <v>1.3958999999999999E-2</v>
      </c>
      <c r="J657" s="399">
        <v>29434</v>
      </c>
      <c r="K657" s="5"/>
    </row>
    <row r="658" spans="1:11" ht="14.5" customHeight="1" x14ac:dyDescent="0.15">
      <c r="A658" s="116">
        <v>86</v>
      </c>
      <c r="B658" s="399">
        <v>29465</v>
      </c>
      <c r="C658" s="16" t="s">
        <v>3337</v>
      </c>
      <c r="D658" s="16" t="s">
        <v>3338</v>
      </c>
      <c r="E658" s="116">
        <v>-31.5</v>
      </c>
      <c r="F658" s="116">
        <v>-9.3524999999999997E-2</v>
      </c>
      <c r="G658" s="116">
        <v>0</v>
      </c>
      <c r="H658" s="111">
        <v>9.7000000000000003E-3</v>
      </c>
      <c r="I658" s="111">
        <f t="shared" si="1"/>
        <v>-0.103225</v>
      </c>
      <c r="J658" s="399">
        <v>29465</v>
      </c>
      <c r="K658" s="5"/>
    </row>
    <row r="659" spans="1:11" ht="14.5" customHeight="1" x14ac:dyDescent="0.15">
      <c r="A659" s="116">
        <v>86</v>
      </c>
      <c r="B659" s="399">
        <v>29495</v>
      </c>
      <c r="C659" s="16" t="s">
        <v>3337</v>
      </c>
      <c r="D659" s="16" t="s">
        <v>3338</v>
      </c>
      <c r="E659" s="116">
        <v>-30.5</v>
      </c>
      <c r="F659" s="116">
        <v>-5.5560000000000002E-3</v>
      </c>
      <c r="G659" s="116">
        <v>0.82499999999999996</v>
      </c>
      <c r="H659" s="111">
        <v>9.7000000000000003E-3</v>
      </c>
      <c r="I659" s="111">
        <f t="shared" si="1"/>
        <v>-1.5256E-2</v>
      </c>
      <c r="J659" s="399">
        <v>29495</v>
      </c>
      <c r="K659" s="5"/>
    </row>
    <row r="660" spans="1:11" ht="14.5" customHeight="1" x14ac:dyDescent="0.15">
      <c r="A660" s="116">
        <v>86</v>
      </c>
      <c r="B660" s="399">
        <v>29526</v>
      </c>
      <c r="C660" s="16" t="s">
        <v>3337</v>
      </c>
      <c r="D660" s="16" t="s">
        <v>3338</v>
      </c>
      <c r="E660" s="116">
        <v>-30</v>
      </c>
      <c r="F660" s="116">
        <v>-1.6393000000000001E-2</v>
      </c>
      <c r="G660" s="116">
        <v>0</v>
      </c>
      <c r="H660" s="111">
        <v>9.1000000000000004E-3</v>
      </c>
      <c r="I660" s="111">
        <f t="shared" si="1"/>
        <v>-2.5493000000000002E-2</v>
      </c>
      <c r="J660" s="399">
        <v>29526</v>
      </c>
      <c r="K660" s="5"/>
    </row>
    <row r="661" spans="1:11" ht="14.5" customHeight="1" x14ac:dyDescent="0.15">
      <c r="A661" s="116">
        <v>86</v>
      </c>
      <c r="B661" s="399">
        <v>29556</v>
      </c>
      <c r="C661" s="16" t="s">
        <v>3337</v>
      </c>
      <c r="D661" s="16" t="s">
        <v>3338</v>
      </c>
      <c r="E661" s="116">
        <v>-30.25</v>
      </c>
      <c r="F661" s="116">
        <v>8.3330000000000001E-3</v>
      </c>
      <c r="G661" s="116">
        <v>0</v>
      </c>
      <c r="H661" s="111">
        <v>1.0800000000000001E-2</v>
      </c>
      <c r="I661" s="111">
        <f t="shared" si="1"/>
        <v>-2.4670000000000004E-3</v>
      </c>
      <c r="J661" s="399">
        <v>29556</v>
      </c>
      <c r="K661" s="5"/>
    </row>
    <row r="662" spans="1:11" ht="14.5" customHeight="1" x14ac:dyDescent="0.15">
      <c r="A662" s="116">
        <v>86</v>
      </c>
      <c r="B662" s="399">
        <v>29587</v>
      </c>
      <c r="C662" s="16" t="s">
        <v>3337</v>
      </c>
      <c r="D662" s="16" t="s">
        <v>3338</v>
      </c>
      <c r="E662" s="116">
        <v>-33</v>
      </c>
      <c r="F662" s="116">
        <v>9.0909000000000004E-2</v>
      </c>
      <c r="G662" s="116">
        <v>0</v>
      </c>
      <c r="H662" s="111">
        <v>9.4000000000000004E-3</v>
      </c>
      <c r="I662" s="111">
        <f t="shared" si="1"/>
        <v>8.1508999999999998E-2</v>
      </c>
      <c r="J662" s="399">
        <v>29587</v>
      </c>
      <c r="K662" s="5"/>
    </row>
    <row r="663" spans="1:11" ht="14.5" customHeight="1" x14ac:dyDescent="0.15">
      <c r="A663" s="116">
        <v>86</v>
      </c>
      <c r="B663" s="399">
        <v>29618</v>
      </c>
      <c r="C663" s="16" t="s">
        <v>3337</v>
      </c>
      <c r="D663" s="16" t="s">
        <v>3338</v>
      </c>
      <c r="E663" s="116">
        <v>-35</v>
      </c>
      <c r="F663" s="116">
        <v>8.8636000000000006E-2</v>
      </c>
      <c r="G663" s="116">
        <v>0.92500000000000004</v>
      </c>
      <c r="H663" s="111">
        <v>8.8000000000000005E-3</v>
      </c>
      <c r="I663" s="111">
        <f t="shared" si="1"/>
        <v>7.9836000000000004E-2</v>
      </c>
      <c r="J663" s="399">
        <v>29618</v>
      </c>
      <c r="K663" s="5"/>
    </row>
    <row r="664" spans="1:11" ht="14.5" customHeight="1" x14ac:dyDescent="0.15">
      <c r="A664" s="116">
        <v>86</v>
      </c>
      <c r="B664" s="399">
        <v>29646</v>
      </c>
      <c r="C664" s="16" t="s">
        <v>3337</v>
      </c>
      <c r="D664" s="16" t="s">
        <v>3338</v>
      </c>
      <c r="E664" s="116">
        <v>-32.25</v>
      </c>
      <c r="F664" s="116">
        <v>-7.8571000000000002E-2</v>
      </c>
      <c r="G664" s="116">
        <v>0</v>
      </c>
      <c r="H664" s="111">
        <v>1.11E-2</v>
      </c>
      <c r="I664" s="111">
        <f t="shared" si="1"/>
        <v>-8.9671000000000001E-2</v>
      </c>
      <c r="J664" s="399">
        <v>29646</v>
      </c>
      <c r="K664" s="5"/>
    </row>
    <row r="665" spans="1:11" ht="14.5" customHeight="1" x14ac:dyDescent="0.15">
      <c r="A665" s="116">
        <v>86</v>
      </c>
      <c r="B665" s="399">
        <v>29677</v>
      </c>
      <c r="C665" s="16" t="s">
        <v>3337</v>
      </c>
      <c r="D665" s="16" t="s">
        <v>3338</v>
      </c>
      <c r="E665" s="116">
        <v>-33</v>
      </c>
      <c r="F665" s="116">
        <v>5.1937999999999998E-2</v>
      </c>
      <c r="G665" s="116">
        <v>0.92500000000000004</v>
      </c>
      <c r="H665" s="111">
        <v>1.01E-2</v>
      </c>
      <c r="I665" s="111">
        <f t="shared" si="1"/>
        <v>4.1838E-2</v>
      </c>
      <c r="J665" s="399">
        <v>29677</v>
      </c>
      <c r="K665" s="5"/>
    </row>
    <row r="666" spans="1:11" ht="14.5" customHeight="1" x14ac:dyDescent="0.15">
      <c r="A666" s="116">
        <v>86</v>
      </c>
      <c r="B666" s="399">
        <v>29707</v>
      </c>
      <c r="C666" s="16" t="s">
        <v>3337</v>
      </c>
      <c r="D666" s="16" t="s">
        <v>3338</v>
      </c>
      <c r="E666" s="116">
        <v>-32</v>
      </c>
      <c r="F666" s="116">
        <v>-3.0303E-2</v>
      </c>
      <c r="G666" s="116">
        <v>0</v>
      </c>
      <c r="H666" s="111">
        <v>1.04E-2</v>
      </c>
      <c r="I666" s="111">
        <f t="shared" si="1"/>
        <v>-4.0703000000000003E-2</v>
      </c>
      <c r="J666" s="399">
        <v>29707</v>
      </c>
      <c r="K666" s="5"/>
    </row>
    <row r="667" spans="1:11" ht="14.5" customHeight="1" x14ac:dyDescent="0.15">
      <c r="A667" s="116">
        <v>86</v>
      </c>
      <c r="B667" s="399">
        <v>29738</v>
      </c>
      <c r="C667" s="16" t="s">
        <v>3337</v>
      </c>
      <c r="D667" s="16" t="s">
        <v>3338</v>
      </c>
      <c r="E667" s="116">
        <v>-32</v>
      </c>
      <c r="F667" s="116">
        <v>0</v>
      </c>
      <c r="G667" s="116">
        <v>0</v>
      </c>
      <c r="H667" s="111">
        <v>1.09E-2</v>
      </c>
      <c r="I667" s="111">
        <f t="shared" si="1"/>
        <v>-1.09E-2</v>
      </c>
      <c r="J667" s="399">
        <v>29738</v>
      </c>
      <c r="K667" s="5"/>
    </row>
    <row r="668" spans="1:11" ht="14.5" customHeight="1" x14ac:dyDescent="0.15">
      <c r="A668" s="116">
        <v>86</v>
      </c>
      <c r="B668" s="399">
        <v>29768</v>
      </c>
      <c r="C668" s="16" t="s">
        <v>3337</v>
      </c>
      <c r="D668" s="16" t="s">
        <v>3338</v>
      </c>
      <c r="E668" s="116">
        <v>-33.25</v>
      </c>
      <c r="F668" s="116">
        <v>6.7969000000000002E-2</v>
      </c>
      <c r="G668" s="116">
        <v>0.92500000000000004</v>
      </c>
      <c r="H668" s="111">
        <v>1.09E-2</v>
      </c>
      <c r="I668" s="111">
        <f t="shared" si="1"/>
        <v>5.7069000000000002E-2</v>
      </c>
      <c r="J668" s="399">
        <v>29768</v>
      </c>
      <c r="K668" s="5"/>
    </row>
    <row r="669" spans="1:11" ht="14.5" customHeight="1" x14ac:dyDescent="0.15">
      <c r="A669" s="116">
        <v>86</v>
      </c>
      <c r="B669" s="399">
        <v>29799</v>
      </c>
      <c r="C669" s="16" t="s">
        <v>3337</v>
      </c>
      <c r="D669" s="16" t="s">
        <v>3338</v>
      </c>
      <c r="E669" s="116">
        <v>-34.875</v>
      </c>
      <c r="F669" s="116">
        <v>4.8871999999999999E-2</v>
      </c>
      <c r="G669" s="116">
        <v>0</v>
      </c>
      <c r="H669" s="111">
        <v>1.0999999999999999E-2</v>
      </c>
      <c r="I669" s="111">
        <f t="shared" si="1"/>
        <v>3.7872000000000003E-2</v>
      </c>
      <c r="J669" s="399">
        <v>29799</v>
      </c>
      <c r="K669" s="5"/>
    </row>
    <row r="670" spans="1:11" ht="14.5" customHeight="1" x14ac:dyDescent="0.15">
      <c r="A670" s="116">
        <v>86</v>
      </c>
      <c r="B670" s="399">
        <v>29830</v>
      </c>
      <c r="C670" s="16" t="s">
        <v>3337</v>
      </c>
      <c r="D670" s="16" t="s">
        <v>3338</v>
      </c>
      <c r="E670" s="116">
        <v>-31.5</v>
      </c>
      <c r="F670" s="116">
        <v>-9.6773999999999999E-2</v>
      </c>
      <c r="G670" s="116">
        <v>0</v>
      </c>
      <c r="H670" s="111">
        <v>1.14E-2</v>
      </c>
      <c r="I670" s="111">
        <f t="shared" si="1"/>
        <v>-0.10817399999999999</v>
      </c>
      <c r="J670" s="399">
        <v>29830</v>
      </c>
      <c r="K670" s="5"/>
    </row>
    <row r="671" spans="1:11" ht="14.5" customHeight="1" x14ac:dyDescent="0.15">
      <c r="A671" s="116">
        <v>86</v>
      </c>
      <c r="B671" s="399">
        <v>29860</v>
      </c>
      <c r="C671" s="16" t="s">
        <v>3337</v>
      </c>
      <c r="D671" s="16" t="s">
        <v>3338</v>
      </c>
      <c r="E671" s="116">
        <v>-31.875</v>
      </c>
      <c r="F671" s="116">
        <v>4.1270000000000001E-2</v>
      </c>
      <c r="G671" s="116">
        <v>0.92500000000000004</v>
      </c>
      <c r="H671" s="111">
        <v>1.17E-2</v>
      </c>
      <c r="I671" s="111">
        <f t="shared" si="1"/>
        <v>2.9569999999999999E-2</v>
      </c>
      <c r="J671" s="399">
        <v>29860</v>
      </c>
      <c r="K671" s="5"/>
    </row>
    <row r="672" spans="1:11" ht="14.5" customHeight="1" x14ac:dyDescent="0.15">
      <c r="A672" s="116">
        <v>86</v>
      </c>
      <c r="B672" s="399">
        <v>29891</v>
      </c>
      <c r="C672" s="16" t="s">
        <v>3337</v>
      </c>
      <c r="D672" s="16" t="s">
        <v>3338</v>
      </c>
      <c r="E672" s="116">
        <v>-36.25</v>
      </c>
      <c r="F672" s="116">
        <v>0.13725499999999999</v>
      </c>
      <c r="G672" s="116">
        <v>0</v>
      </c>
      <c r="H672" s="111">
        <v>1.1299999999999999E-2</v>
      </c>
      <c r="I672" s="111">
        <f t="shared" si="1"/>
        <v>0.12595499999999998</v>
      </c>
      <c r="J672" s="399">
        <v>29891</v>
      </c>
      <c r="K672" s="5"/>
    </row>
    <row r="673" spans="1:11" ht="14.5" customHeight="1" x14ac:dyDescent="0.15">
      <c r="A673" s="116">
        <v>86</v>
      </c>
      <c r="B673" s="399">
        <v>29921</v>
      </c>
      <c r="C673" s="16" t="s">
        <v>3337</v>
      </c>
      <c r="D673" s="16" t="s">
        <v>3338</v>
      </c>
      <c r="E673" s="116">
        <v>-36</v>
      </c>
      <c r="F673" s="116">
        <v>-6.8970000000000004E-3</v>
      </c>
      <c r="G673" s="116">
        <v>0</v>
      </c>
      <c r="H673" s="111">
        <v>0.01</v>
      </c>
      <c r="I673" s="111">
        <f t="shared" si="1"/>
        <v>-1.6897000000000002E-2</v>
      </c>
      <c r="J673" s="399">
        <v>29921</v>
      </c>
      <c r="K673" s="5"/>
    </row>
    <row r="674" spans="1:11" ht="14.5" customHeight="1" x14ac:dyDescent="0.15">
      <c r="A674" s="116">
        <v>86</v>
      </c>
      <c r="B674" s="399">
        <v>29952</v>
      </c>
      <c r="C674" s="16" t="s">
        <v>3337</v>
      </c>
      <c r="D674" s="16" t="s">
        <v>3338</v>
      </c>
      <c r="E674" s="116">
        <v>-38</v>
      </c>
      <c r="F674" s="116">
        <v>5.5556000000000001E-2</v>
      </c>
      <c r="G674" s="116">
        <v>0</v>
      </c>
      <c r="H674" s="111">
        <v>1.0800000000000001E-2</v>
      </c>
      <c r="I674" s="111">
        <f t="shared" si="1"/>
        <v>4.4756000000000004E-2</v>
      </c>
      <c r="J674" s="399">
        <v>29952</v>
      </c>
      <c r="K674" s="5"/>
    </row>
    <row r="675" spans="1:11" ht="14.5" customHeight="1" x14ac:dyDescent="0.15">
      <c r="A675" s="116">
        <v>86</v>
      </c>
      <c r="B675" s="399">
        <v>29983</v>
      </c>
      <c r="C675" s="16" t="s">
        <v>3337</v>
      </c>
      <c r="D675" s="16" t="s">
        <v>3338</v>
      </c>
      <c r="E675" s="116">
        <v>-36.5</v>
      </c>
      <c r="F675" s="116">
        <v>-1.2500000000000001E-2</v>
      </c>
      <c r="G675" s="116">
        <v>1.0249999999999999</v>
      </c>
      <c r="H675" s="111">
        <v>1.03E-2</v>
      </c>
      <c r="I675" s="111">
        <f t="shared" si="1"/>
        <v>-2.2800000000000001E-2</v>
      </c>
      <c r="J675" s="399">
        <v>29983</v>
      </c>
      <c r="K675" s="5"/>
    </row>
    <row r="676" spans="1:11" ht="14.5" customHeight="1" x14ac:dyDescent="0.15">
      <c r="A676" s="116">
        <v>86</v>
      </c>
      <c r="B676" s="399">
        <v>30011</v>
      </c>
      <c r="C676" s="16" t="s">
        <v>3337</v>
      </c>
      <c r="D676" s="16" t="s">
        <v>3338</v>
      </c>
      <c r="E676" s="116">
        <v>-36</v>
      </c>
      <c r="F676" s="116">
        <v>-1.3698999999999999E-2</v>
      </c>
      <c r="G676" s="116">
        <v>0</v>
      </c>
      <c r="H676" s="111">
        <v>1.24E-2</v>
      </c>
      <c r="I676" s="111">
        <f t="shared" si="1"/>
        <v>-2.6098999999999997E-2</v>
      </c>
      <c r="J676" s="399">
        <v>30011</v>
      </c>
      <c r="K676" s="5"/>
    </row>
    <row r="677" spans="1:11" ht="14.5" customHeight="1" x14ac:dyDescent="0.15">
      <c r="A677" s="116">
        <v>86</v>
      </c>
      <c r="B677" s="399">
        <v>30042</v>
      </c>
      <c r="C677" s="16" t="s">
        <v>3337</v>
      </c>
      <c r="D677" s="16" t="s">
        <v>3338</v>
      </c>
      <c r="E677" s="116">
        <v>-35</v>
      </c>
      <c r="F677" s="116">
        <v>6.9399999999999996E-4</v>
      </c>
      <c r="G677" s="116">
        <v>1.0249999999999999</v>
      </c>
      <c r="H677" s="111">
        <v>1.12E-2</v>
      </c>
      <c r="I677" s="111">
        <f t="shared" si="1"/>
        <v>-1.0506E-2</v>
      </c>
      <c r="J677" s="399">
        <v>30042</v>
      </c>
      <c r="K677" s="5"/>
    </row>
    <row r="678" spans="1:11" ht="14.5" customHeight="1" x14ac:dyDescent="0.15">
      <c r="A678" s="116">
        <v>86</v>
      </c>
      <c r="B678" s="399">
        <v>30072</v>
      </c>
      <c r="C678" s="16" t="s">
        <v>3337</v>
      </c>
      <c r="D678" s="16" t="s">
        <v>3338</v>
      </c>
      <c r="E678" s="116">
        <v>-35.75</v>
      </c>
      <c r="F678" s="116">
        <v>2.1429E-2</v>
      </c>
      <c r="G678" s="116">
        <v>0</v>
      </c>
      <c r="H678" s="111">
        <v>1.01E-2</v>
      </c>
      <c r="I678" s="111">
        <f t="shared" si="1"/>
        <v>1.1329000000000001E-2</v>
      </c>
      <c r="J678" s="399">
        <v>30072</v>
      </c>
      <c r="K678" s="5"/>
    </row>
    <row r="679" spans="1:11" ht="14.5" customHeight="1" x14ac:dyDescent="0.15">
      <c r="A679" s="116">
        <v>86</v>
      </c>
      <c r="B679" s="399">
        <v>30103</v>
      </c>
      <c r="C679" s="16" t="s">
        <v>3337</v>
      </c>
      <c r="D679" s="16" t="s">
        <v>3338</v>
      </c>
      <c r="E679" s="116">
        <v>-35</v>
      </c>
      <c r="F679" s="116">
        <v>-2.0979000000000001E-2</v>
      </c>
      <c r="G679" s="116">
        <v>0</v>
      </c>
      <c r="H679" s="111">
        <v>1.2E-2</v>
      </c>
      <c r="I679" s="111">
        <f t="shared" si="1"/>
        <v>-3.2979000000000001E-2</v>
      </c>
      <c r="J679" s="399">
        <v>30103</v>
      </c>
      <c r="K679" s="5"/>
    </row>
    <row r="680" spans="1:11" ht="14.5" customHeight="1" x14ac:dyDescent="0.15">
      <c r="A680" s="116">
        <v>86</v>
      </c>
      <c r="B680" s="399">
        <v>30133</v>
      </c>
      <c r="C680" s="16" t="s">
        <v>3337</v>
      </c>
      <c r="D680" s="16" t="s">
        <v>3338</v>
      </c>
      <c r="E680" s="116">
        <v>-35.375</v>
      </c>
      <c r="F680" s="116">
        <v>0.04</v>
      </c>
      <c r="G680" s="116">
        <v>1.0249999999999999</v>
      </c>
      <c r="H680" s="111">
        <v>1.14E-2</v>
      </c>
      <c r="I680" s="111">
        <f t="shared" si="1"/>
        <v>2.86E-2</v>
      </c>
      <c r="J680" s="399">
        <v>30133</v>
      </c>
      <c r="K680" s="5"/>
    </row>
    <row r="681" spans="1:11" ht="14.5" customHeight="1" x14ac:dyDescent="0.15">
      <c r="A681" s="116">
        <v>86</v>
      </c>
      <c r="B681" s="399">
        <v>30164</v>
      </c>
      <c r="C681" s="16" t="s">
        <v>3337</v>
      </c>
      <c r="D681" s="16" t="s">
        <v>3338</v>
      </c>
      <c r="E681" s="116">
        <v>-36.75</v>
      </c>
      <c r="F681" s="116">
        <v>3.8869000000000001E-2</v>
      </c>
      <c r="G681" s="116">
        <v>0</v>
      </c>
      <c r="H681" s="111">
        <v>1.12E-2</v>
      </c>
      <c r="I681" s="111">
        <f t="shared" si="1"/>
        <v>2.7668999999999999E-2</v>
      </c>
      <c r="J681" s="399">
        <v>30164</v>
      </c>
      <c r="K681" s="5"/>
    </row>
    <row r="682" spans="1:11" ht="14.5" customHeight="1" x14ac:dyDescent="0.15">
      <c r="A682" s="116">
        <v>86</v>
      </c>
      <c r="B682" s="399">
        <v>30195</v>
      </c>
      <c r="C682" s="16" t="s">
        <v>3337</v>
      </c>
      <c r="D682" s="16" t="s">
        <v>3338</v>
      </c>
      <c r="E682" s="116">
        <v>-38.75</v>
      </c>
      <c r="F682" s="116">
        <v>5.4421999999999998E-2</v>
      </c>
      <c r="G682" s="116">
        <v>0</v>
      </c>
      <c r="H682" s="111">
        <v>0.01</v>
      </c>
      <c r="I682" s="111">
        <f t="shared" si="1"/>
        <v>4.4421999999999996E-2</v>
      </c>
      <c r="J682" s="399">
        <v>30195</v>
      </c>
      <c r="K682" s="5"/>
    </row>
    <row r="683" spans="1:11" ht="14.5" customHeight="1" x14ac:dyDescent="0.15">
      <c r="A683" s="116">
        <v>86</v>
      </c>
      <c r="B683" s="399">
        <v>30225</v>
      </c>
      <c r="C683" s="16" t="s">
        <v>3337</v>
      </c>
      <c r="D683" s="16" t="s">
        <v>3338</v>
      </c>
      <c r="E683" s="116">
        <v>-39.25</v>
      </c>
      <c r="F683" s="116">
        <v>3.9355000000000001E-2</v>
      </c>
      <c r="G683" s="116">
        <v>1.0249999999999999</v>
      </c>
      <c r="H683" s="111">
        <v>9.1000000000000004E-3</v>
      </c>
      <c r="I683" s="111">
        <f t="shared" si="1"/>
        <v>3.0255000000000001E-2</v>
      </c>
      <c r="J683" s="399">
        <v>30225</v>
      </c>
      <c r="K683" s="5"/>
    </row>
    <row r="684" spans="1:11" ht="14.5" customHeight="1" x14ac:dyDescent="0.15">
      <c r="A684" s="116">
        <v>86</v>
      </c>
      <c r="B684" s="399">
        <v>30256</v>
      </c>
      <c r="C684" s="16" t="s">
        <v>3337</v>
      </c>
      <c r="D684" s="16" t="s">
        <v>3338</v>
      </c>
      <c r="E684" s="116">
        <v>-40.5</v>
      </c>
      <c r="F684" s="116">
        <v>3.1847E-2</v>
      </c>
      <c r="G684" s="116">
        <v>0</v>
      </c>
      <c r="H684" s="111">
        <v>9.4000000000000004E-3</v>
      </c>
      <c r="I684" s="111">
        <f t="shared" si="1"/>
        <v>2.2447000000000002E-2</v>
      </c>
      <c r="J684" s="399">
        <v>30256</v>
      </c>
      <c r="K684" s="5"/>
    </row>
    <row r="685" spans="1:11" ht="14.5" customHeight="1" x14ac:dyDescent="0.15">
      <c r="A685" s="116">
        <v>86</v>
      </c>
      <c r="B685" s="399">
        <v>30286</v>
      </c>
      <c r="C685" s="16" t="s">
        <v>3337</v>
      </c>
      <c r="D685" s="16" t="s">
        <v>3338</v>
      </c>
      <c r="E685" s="116">
        <v>-42</v>
      </c>
      <c r="F685" s="116">
        <v>3.7037E-2</v>
      </c>
      <c r="G685" s="116">
        <v>0</v>
      </c>
      <c r="H685" s="111">
        <v>9.2999999999999992E-3</v>
      </c>
      <c r="I685" s="111">
        <f t="shared" si="1"/>
        <v>2.7737000000000001E-2</v>
      </c>
      <c r="J685" s="399">
        <v>30286</v>
      </c>
      <c r="K685" s="5"/>
    </row>
    <row r="686" spans="1:11" ht="14.5" customHeight="1" x14ac:dyDescent="0.15">
      <c r="A686" s="116">
        <v>86</v>
      </c>
      <c r="B686" s="399">
        <v>30317</v>
      </c>
      <c r="C686" s="16" t="s">
        <v>3337</v>
      </c>
      <c r="D686" s="16" t="s">
        <v>3338</v>
      </c>
      <c r="E686" s="116">
        <v>-44</v>
      </c>
      <c r="F686" s="116">
        <v>4.7619000000000002E-2</v>
      </c>
      <c r="G686" s="116">
        <v>0</v>
      </c>
      <c r="H686" s="111">
        <v>8.6999999999999994E-3</v>
      </c>
      <c r="I686" s="111">
        <f t="shared" si="1"/>
        <v>3.8919000000000002E-2</v>
      </c>
      <c r="J686" s="399">
        <v>30317</v>
      </c>
      <c r="K686" s="5"/>
    </row>
    <row r="687" spans="1:11" ht="14.5" customHeight="1" x14ac:dyDescent="0.15">
      <c r="A687" s="116">
        <v>86</v>
      </c>
      <c r="B687" s="399">
        <v>30348</v>
      </c>
      <c r="C687" s="16" t="s">
        <v>3337</v>
      </c>
      <c r="D687" s="16" t="s">
        <v>3338</v>
      </c>
      <c r="E687" s="116">
        <v>-45.25</v>
      </c>
      <c r="F687" s="116">
        <v>5.3976999999999997E-2</v>
      </c>
      <c r="G687" s="116">
        <v>1.125</v>
      </c>
      <c r="H687" s="111">
        <v>8.0999999999999996E-3</v>
      </c>
      <c r="I687" s="111">
        <f t="shared" si="1"/>
        <v>4.5877000000000001E-2</v>
      </c>
      <c r="J687" s="399">
        <v>30348</v>
      </c>
      <c r="K687" s="5"/>
    </row>
    <row r="688" spans="1:11" ht="14.5" customHeight="1" x14ac:dyDescent="0.15">
      <c r="A688" s="116">
        <v>86</v>
      </c>
      <c r="B688" s="399">
        <v>30376</v>
      </c>
      <c r="C688" s="16" t="s">
        <v>3337</v>
      </c>
      <c r="D688" s="16" t="s">
        <v>3338</v>
      </c>
      <c r="E688" s="116">
        <v>-46.5</v>
      </c>
      <c r="F688" s="116">
        <v>2.7623999999999999E-2</v>
      </c>
      <c r="G688" s="116">
        <v>0</v>
      </c>
      <c r="H688" s="111">
        <v>8.8999999999999999E-3</v>
      </c>
      <c r="I688" s="111">
        <f t="shared" si="1"/>
        <v>1.8723999999999998E-2</v>
      </c>
      <c r="J688" s="399">
        <v>30376</v>
      </c>
      <c r="K688" s="5"/>
    </row>
    <row r="689" spans="1:11" ht="14.5" customHeight="1" x14ac:dyDescent="0.15">
      <c r="A689" s="116">
        <v>86</v>
      </c>
      <c r="B689" s="399">
        <v>30407</v>
      </c>
      <c r="C689" s="16" t="s">
        <v>3337</v>
      </c>
      <c r="D689" s="16" t="s">
        <v>3338</v>
      </c>
      <c r="E689" s="116">
        <v>-48.25</v>
      </c>
      <c r="F689" s="116">
        <v>6.1828000000000001E-2</v>
      </c>
      <c r="G689" s="116">
        <v>1.125</v>
      </c>
      <c r="H689" s="111">
        <v>8.5000000000000006E-3</v>
      </c>
      <c r="I689" s="111">
        <f t="shared" si="1"/>
        <v>5.3328E-2</v>
      </c>
      <c r="J689" s="399">
        <v>30407</v>
      </c>
      <c r="K689" s="5"/>
    </row>
    <row r="690" spans="1:11" ht="14.5" customHeight="1" x14ac:dyDescent="0.15">
      <c r="A690" s="116">
        <v>86</v>
      </c>
      <c r="B690" s="399">
        <v>30437</v>
      </c>
      <c r="C690" s="16" t="s">
        <v>3337</v>
      </c>
      <c r="D690" s="16" t="s">
        <v>3338</v>
      </c>
      <c r="E690" s="116">
        <v>-48.25</v>
      </c>
      <c r="F690" s="116">
        <v>0</v>
      </c>
      <c r="G690" s="116">
        <v>0</v>
      </c>
      <c r="H690" s="111">
        <v>9.1000000000000004E-3</v>
      </c>
      <c r="I690" s="111">
        <f t="shared" si="1"/>
        <v>-9.1000000000000004E-3</v>
      </c>
      <c r="J690" s="399">
        <v>30437</v>
      </c>
      <c r="K690" s="5"/>
    </row>
    <row r="691" spans="1:11" ht="14.5" customHeight="1" x14ac:dyDescent="0.15">
      <c r="A691" s="116">
        <v>86</v>
      </c>
      <c r="B691" s="399">
        <v>30468</v>
      </c>
      <c r="C691" s="16" t="s">
        <v>3337</v>
      </c>
      <c r="D691" s="16" t="s">
        <v>3338</v>
      </c>
      <c r="E691" s="116">
        <v>-49.75</v>
      </c>
      <c r="F691" s="116">
        <v>3.1088000000000001E-2</v>
      </c>
      <c r="G691" s="116">
        <v>0</v>
      </c>
      <c r="H691" s="111">
        <v>8.9999999999999993E-3</v>
      </c>
      <c r="I691" s="111">
        <f t="shared" si="1"/>
        <v>2.2088000000000003E-2</v>
      </c>
      <c r="J691" s="399">
        <v>30468</v>
      </c>
      <c r="K691" s="5"/>
    </row>
    <row r="692" spans="1:11" ht="14.5" customHeight="1" x14ac:dyDescent="0.15">
      <c r="A692" s="116">
        <v>86</v>
      </c>
      <c r="B692" s="399">
        <v>30498</v>
      </c>
      <c r="C692" s="16" t="s">
        <v>3337</v>
      </c>
      <c r="D692" s="16" t="s">
        <v>3338</v>
      </c>
      <c r="E692" s="116">
        <v>-49.75</v>
      </c>
      <c r="F692" s="116">
        <v>2.2613000000000001E-2</v>
      </c>
      <c r="G692" s="116">
        <v>1.125</v>
      </c>
      <c r="H692" s="111">
        <v>8.8000000000000005E-3</v>
      </c>
      <c r="I692" s="111">
        <f t="shared" si="1"/>
        <v>1.3813000000000001E-2</v>
      </c>
      <c r="J692" s="399">
        <v>30498</v>
      </c>
      <c r="K692" s="5"/>
    </row>
    <row r="693" spans="1:11" ht="14.5" customHeight="1" x14ac:dyDescent="0.15">
      <c r="A693" s="116">
        <v>86</v>
      </c>
      <c r="B693" s="399">
        <v>30529</v>
      </c>
      <c r="C693" s="16" t="s">
        <v>3337</v>
      </c>
      <c r="D693" s="16" t="s">
        <v>3338</v>
      </c>
      <c r="E693" s="116">
        <v>-48.5</v>
      </c>
      <c r="F693" s="116">
        <v>-2.5125999999999999E-2</v>
      </c>
      <c r="G693" s="116">
        <v>0</v>
      </c>
      <c r="H693" s="111">
        <v>1.03E-2</v>
      </c>
      <c r="I693" s="111">
        <f t="shared" si="1"/>
        <v>-3.5425999999999999E-2</v>
      </c>
      <c r="J693" s="399">
        <v>30529</v>
      </c>
      <c r="K693" s="5"/>
    </row>
    <row r="694" spans="1:11" ht="14.5" customHeight="1" x14ac:dyDescent="0.15">
      <c r="A694" s="116">
        <v>86</v>
      </c>
      <c r="B694" s="399">
        <v>30560</v>
      </c>
      <c r="C694" s="16" t="s">
        <v>3337</v>
      </c>
      <c r="D694" s="16" t="s">
        <v>3338</v>
      </c>
      <c r="E694" s="116">
        <v>-47.75</v>
      </c>
      <c r="F694" s="116">
        <v>-1.5464E-2</v>
      </c>
      <c r="G694" s="116">
        <v>0</v>
      </c>
      <c r="H694" s="111">
        <v>9.5999999999999992E-3</v>
      </c>
      <c r="I694" s="111">
        <f t="shared" ref="I694:I757" si="2">F694-H694</f>
        <v>-2.5063999999999999E-2</v>
      </c>
      <c r="J694" s="399">
        <v>30560</v>
      </c>
      <c r="K694" s="5"/>
    </row>
    <row r="695" spans="1:11" ht="14.5" customHeight="1" x14ac:dyDescent="0.15">
      <c r="A695" s="116">
        <v>86</v>
      </c>
      <c r="B695" s="399">
        <v>30590</v>
      </c>
      <c r="C695" s="16" t="s">
        <v>3337</v>
      </c>
      <c r="D695" s="16" t="s">
        <v>3338</v>
      </c>
      <c r="E695" s="116">
        <v>-48.75</v>
      </c>
      <c r="F695" s="116">
        <v>4.4503000000000001E-2</v>
      </c>
      <c r="G695" s="116">
        <v>1.125</v>
      </c>
      <c r="H695" s="111">
        <v>9.4999999999999998E-3</v>
      </c>
      <c r="I695" s="111">
        <f t="shared" si="2"/>
        <v>3.5002999999999999E-2</v>
      </c>
      <c r="J695" s="399">
        <v>30590</v>
      </c>
      <c r="K695" s="5"/>
    </row>
    <row r="696" spans="1:11" ht="14.5" customHeight="1" x14ac:dyDescent="0.15">
      <c r="A696" s="116">
        <v>86</v>
      </c>
      <c r="B696" s="399">
        <v>30621</v>
      </c>
      <c r="C696" s="16" t="s">
        <v>3337</v>
      </c>
      <c r="D696" s="16" t="s">
        <v>3338</v>
      </c>
      <c r="E696" s="116">
        <v>-49.5</v>
      </c>
      <c r="F696" s="116">
        <v>1.5384999999999999E-2</v>
      </c>
      <c r="G696" s="116">
        <v>0</v>
      </c>
      <c r="H696" s="111">
        <v>9.4000000000000004E-3</v>
      </c>
      <c r="I696" s="111">
        <f t="shared" si="2"/>
        <v>5.984999999999999E-3</v>
      </c>
      <c r="J696" s="399">
        <v>30621</v>
      </c>
      <c r="K696" s="5"/>
    </row>
    <row r="697" spans="1:11" ht="14.5" customHeight="1" x14ac:dyDescent="0.15">
      <c r="A697" s="116">
        <v>86</v>
      </c>
      <c r="B697" s="399">
        <v>30651</v>
      </c>
      <c r="C697" s="16" t="s">
        <v>3337</v>
      </c>
      <c r="D697" s="16" t="s">
        <v>3338</v>
      </c>
      <c r="E697" s="116">
        <v>-52.75</v>
      </c>
      <c r="F697" s="116">
        <v>6.5656999999999993E-2</v>
      </c>
      <c r="G697" s="116">
        <v>0</v>
      </c>
      <c r="H697" s="111">
        <v>9.4000000000000004E-3</v>
      </c>
      <c r="I697" s="111">
        <f t="shared" si="2"/>
        <v>5.6256999999999995E-2</v>
      </c>
      <c r="J697" s="399">
        <v>30651</v>
      </c>
      <c r="K697" s="5"/>
    </row>
    <row r="698" spans="1:11" ht="14.5" customHeight="1" x14ac:dyDescent="0.15">
      <c r="A698" s="116">
        <v>86</v>
      </c>
      <c r="B698" s="399">
        <v>30682</v>
      </c>
      <c r="C698" s="16" t="s">
        <v>3337</v>
      </c>
      <c r="D698" s="16" t="s">
        <v>3338</v>
      </c>
      <c r="E698" s="116">
        <v>-57.5</v>
      </c>
      <c r="F698" s="116">
        <v>0.11279599999999999</v>
      </c>
      <c r="G698" s="116">
        <v>1.2</v>
      </c>
      <c r="H698" s="111">
        <v>1.03E-2</v>
      </c>
      <c r="I698" s="111">
        <f t="shared" si="2"/>
        <v>0.10249599999999999</v>
      </c>
      <c r="J698" s="399">
        <v>30682</v>
      </c>
      <c r="K698" s="5"/>
    </row>
    <row r="699" spans="1:11" ht="14.5" customHeight="1" x14ac:dyDescent="0.15">
      <c r="A699" s="116">
        <v>86</v>
      </c>
      <c r="B699" s="399">
        <v>30713</v>
      </c>
      <c r="C699" s="16" t="s">
        <v>3337</v>
      </c>
      <c r="D699" s="16" t="s">
        <v>3338</v>
      </c>
      <c r="E699" s="116">
        <v>-54.75</v>
      </c>
      <c r="F699" s="116">
        <v>-4.7826E-2</v>
      </c>
      <c r="G699" s="116">
        <v>0</v>
      </c>
      <c r="H699" s="111">
        <v>9.1999999999999998E-3</v>
      </c>
      <c r="I699" s="111">
        <f t="shared" si="2"/>
        <v>-5.7026E-2</v>
      </c>
      <c r="J699" s="399">
        <v>30713</v>
      </c>
      <c r="K699" s="5"/>
    </row>
    <row r="700" spans="1:11" ht="14.5" customHeight="1" x14ac:dyDescent="0.15">
      <c r="A700" s="116">
        <v>86</v>
      </c>
      <c r="B700" s="399">
        <v>30742</v>
      </c>
      <c r="C700" s="16" t="s">
        <v>3337</v>
      </c>
      <c r="D700" s="16" t="s">
        <v>3338</v>
      </c>
      <c r="E700" s="116">
        <v>-54.75</v>
      </c>
      <c r="F700" s="116">
        <v>0</v>
      </c>
      <c r="G700" s="116">
        <v>0</v>
      </c>
      <c r="H700" s="111">
        <v>9.7999999999999997E-3</v>
      </c>
      <c r="I700" s="111">
        <f t="shared" si="2"/>
        <v>-9.7999999999999997E-3</v>
      </c>
      <c r="J700" s="399">
        <v>30742</v>
      </c>
      <c r="K700" s="5"/>
    </row>
    <row r="701" spans="1:11" ht="14.5" customHeight="1" x14ac:dyDescent="0.15">
      <c r="A701" s="116">
        <v>86</v>
      </c>
      <c r="B701" s="399">
        <v>30773</v>
      </c>
      <c r="C701" s="16" t="s">
        <v>3337</v>
      </c>
      <c r="D701" s="16" t="s">
        <v>3338</v>
      </c>
      <c r="E701" s="116">
        <v>-55.5</v>
      </c>
      <c r="F701" s="116">
        <v>3.5616000000000002E-2</v>
      </c>
      <c r="G701" s="116">
        <v>1.2</v>
      </c>
      <c r="H701" s="111">
        <v>1.04E-2</v>
      </c>
      <c r="I701" s="111">
        <f t="shared" si="2"/>
        <v>2.5216000000000002E-2</v>
      </c>
      <c r="J701" s="399">
        <v>30773</v>
      </c>
      <c r="K701" s="5"/>
    </row>
    <row r="702" spans="1:11" ht="14.5" customHeight="1" x14ac:dyDescent="0.15">
      <c r="A702" s="116">
        <v>86</v>
      </c>
      <c r="B702" s="399">
        <v>30803</v>
      </c>
      <c r="C702" s="16" t="s">
        <v>3337</v>
      </c>
      <c r="D702" s="16" t="s">
        <v>3338</v>
      </c>
      <c r="E702" s="116">
        <v>-30.75</v>
      </c>
      <c r="F702" s="116">
        <v>0.108108</v>
      </c>
      <c r="G702" s="116">
        <v>0</v>
      </c>
      <c r="H702" s="111">
        <v>1.03E-2</v>
      </c>
      <c r="I702" s="111">
        <f t="shared" si="2"/>
        <v>9.7807999999999992E-2</v>
      </c>
      <c r="J702" s="399">
        <v>30803</v>
      </c>
      <c r="K702" s="5"/>
    </row>
    <row r="703" spans="1:11" ht="14.5" customHeight="1" x14ac:dyDescent="0.15">
      <c r="A703" s="116">
        <v>86</v>
      </c>
      <c r="B703" s="399">
        <v>30834</v>
      </c>
      <c r="C703" s="16" t="s">
        <v>3337</v>
      </c>
      <c r="D703" s="16" t="s">
        <v>3338</v>
      </c>
      <c r="E703" s="116">
        <v>-29.75</v>
      </c>
      <c r="F703" s="116">
        <v>-3.252E-2</v>
      </c>
      <c r="G703" s="116">
        <v>0</v>
      </c>
      <c r="H703" s="111">
        <v>1.06E-2</v>
      </c>
      <c r="I703" s="111">
        <f t="shared" si="2"/>
        <v>-4.3119999999999999E-2</v>
      </c>
      <c r="J703" s="399">
        <v>30834</v>
      </c>
      <c r="K703" s="5"/>
    </row>
    <row r="704" spans="1:11" ht="14.5" customHeight="1" x14ac:dyDescent="0.15">
      <c r="A704" s="116">
        <v>86</v>
      </c>
      <c r="B704" s="399">
        <v>30864</v>
      </c>
      <c r="C704" s="16" t="s">
        <v>3337</v>
      </c>
      <c r="D704" s="16" t="s">
        <v>3338</v>
      </c>
      <c r="E704" s="116">
        <v>-31.25</v>
      </c>
      <c r="F704" s="116">
        <v>7.0587999999999998E-2</v>
      </c>
      <c r="G704" s="116">
        <v>0.6</v>
      </c>
      <c r="H704" s="111">
        <v>1.1599999999999999E-2</v>
      </c>
      <c r="I704" s="111">
        <f t="shared" si="2"/>
        <v>5.8987999999999999E-2</v>
      </c>
      <c r="J704" s="399">
        <v>30864</v>
      </c>
      <c r="K704" s="5"/>
    </row>
    <row r="705" spans="1:11" ht="14.5" customHeight="1" x14ac:dyDescent="0.15">
      <c r="A705" s="116">
        <v>86</v>
      </c>
      <c r="B705" s="399">
        <v>30895</v>
      </c>
      <c r="C705" s="16" t="s">
        <v>3337</v>
      </c>
      <c r="D705" s="16" t="s">
        <v>3338</v>
      </c>
      <c r="E705" s="116">
        <v>-31.75</v>
      </c>
      <c r="F705" s="116">
        <v>1.6E-2</v>
      </c>
      <c r="G705" s="116">
        <v>0</v>
      </c>
      <c r="H705" s="111">
        <v>1.06E-2</v>
      </c>
      <c r="I705" s="111">
        <f t="shared" si="2"/>
        <v>5.4000000000000003E-3</v>
      </c>
      <c r="J705" s="399">
        <v>30895</v>
      </c>
      <c r="K705" s="5"/>
    </row>
    <row r="706" spans="1:11" ht="14.5" customHeight="1" x14ac:dyDescent="0.15">
      <c r="A706" s="116">
        <v>86</v>
      </c>
      <c r="B706" s="399">
        <v>30926</v>
      </c>
      <c r="C706" s="16" t="s">
        <v>3337</v>
      </c>
      <c r="D706" s="16" t="s">
        <v>3338</v>
      </c>
      <c r="E706" s="116">
        <v>-29.5</v>
      </c>
      <c r="F706" s="116">
        <v>-7.0865999999999998E-2</v>
      </c>
      <c r="G706" s="116">
        <v>0</v>
      </c>
      <c r="H706" s="111">
        <v>9.4000000000000004E-3</v>
      </c>
      <c r="I706" s="111">
        <f t="shared" si="2"/>
        <v>-8.0266000000000004E-2</v>
      </c>
      <c r="J706" s="399">
        <v>30926</v>
      </c>
      <c r="K706" s="5"/>
    </row>
    <row r="707" spans="1:11" ht="14.5" customHeight="1" x14ac:dyDescent="0.15">
      <c r="A707" s="116">
        <v>86</v>
      </c>
      <c r="B707" s="399">
        <v>30956</v>
      </c>
      <c r="C707" s="16" t="s">
        <v>3337</v>
      </c>
      <c r="D707" s="16" t="s">
        <v>3338</v>
      </c>
      <c r="E707" s="116">
        <v>-28.25</v>
      </c>
      <c r="F707" s="116">
        <v>-2.2034000000000002E-2</v>
      </c>
      <c r="G707" s="116">
        <v>0.6</v>
      </c>
      <c r="H707" s="111">
        <v>1.0800000000000001E-2</v>
      </c>
      <c r="I707" s="111">
        <f t="shared" si="2"/>
        <v>-3.2834000000000002E-2</v>
      </c>
      <c r="J707" s="399">
        <v>30956</v>
      </c>
      <c r="K707" s="5"/>
    </row>
    <row r="708" spans="1:11" ht="14.5" customHeight="1" x14ac:dyDescent="0.15">
      <c r="A708" s="116">
        <v>86</v>
      </c>
      <c r="B708" s="399">
        <v>30987</v>
      </c>
      <c r="C708" s="16" t="s">
        <v>3337</v>
      </c>
      <c r="D708" s="16" t="s">
        <v>3338</v>
      </c>
      <c r="E708" s="116">
        <v>-28</v>
      </c>
      <c r="F708" s="116">
        <v>-8.8500000000000002E-3</v>
      </c>
      <c r="G708" s="116">
        <v>0</v>
      </c>
      <c r="H708" s="111">
        <v>9.1000000000000004E-3</v>
      </c>
      <c r="I708" s="111">
        <f t="shared" si="2"/>
        <v>-1.7950000000000001E-2</v>
      </c>
      <c r="J708" s="399">
        <v>30987</v>
      </c>
      <c r="K708" s="5"/>
    </row>
    <row r="709" spans="1:11" ht="14.5" customHeight="1" x14ac:dyDescent="0.15">
      <c r="A709" s="116">
        <v>86</v>
      </c>
      <c r="B709" s="399">
        <v>31017</v>
      </c>
      <c r="C709" s="16" t="s">
        <v>3337</v>
      </c>
      <c r="D709" s="16" t="s">
        <v>3338</v>
      </c>
      <c r="E709" s="116">
        <v>-31.375</v>
      </c>
      <c r="F709" s="116">
        <v>0.120536</v>
      </c>
      <c r="G709" s="116">
        <v>0</v>
      </c>
      <c r="H709" s="111">
        <v>9.7999999999999997E-3</v>
      </c>
      <c r="I709" s="111">
        <f t="shared" si="2"/>
        <v>0.110736</v>
      </c>
      <c r="J709" s="399">
        <v>31017</v>
      </c>
      <c r="K709" s="5"/>
    </row>
    <row r="710" spans="1:11" ht="14.5" customHeight="1" x14ac:dyDescent="0.15">
      <c r="A710" s="116">
        <v>86</v>
      </c>
      <c r="B710" s="399">
        <v>31048</v>
      </c>
      <c r="C710" s="16" t="s">
        <v>3337</v>
      </c>
      <c r="D710" s="16" t="s">
        <v>3338</v>
      </c>
      <c r="E710" s="116">
        <v>-35</v>
      </c>
      <c r="F710" s="116">
        <v>0.115538</v>
      </c>
      <c r="G710" s="116">
        <v>0</v>
      </c>
      <c r="H710" s="111">
        <v>9.5999999999999992E-3</v>
      </c>
      <c r="I710" s="111">
        <f t="shared" si="2"/>
        <v>0.105938</v>
      </c>
      <c r="J710" s="399">
        <v>31048</v>
      </c>
      <c r="K710" s="5"/>
    </row>
    <row r="711" spans="1:11" ht="14.5" customHeight="1" x14ac:dyDescent="0.15">
      <c r="A711" s="116">
        <v>86</v>
      </c>
      <c r="B711" s="399">
        <v>31079</v>
      </c>
      <c r="C711" s="16" t="s">
        <v>3337</v>
      </c>
      <c r="D711" s="16" t="s">
        <v>3338</v>
      </c>
      <c r="E711" s="116">
        <v>36</v>
      </c>
      <c r="F711" s="116">
        <v>4.7142999999999997E-2</v>
      </c>
      <c r="G711" s="116">
        <v>0.65</v>
      </c>
      <c r="H711" s="111">
        <v>8.2000000000000007E-3</v>
      </c>
      <c r="I711" s="111">
        <f t="shared" si="2"/>
        <v>3.8942999999999998E-2</v>
      </c>
      <c r="J711" s="399">
        <v>31079</v>
      </c>
      <c r="K711" s="5"/>
    </row>
    <row r="712" spans="1:11" ht="14.5" customHeight="1" x14ac:dyDescent="0.15">
      <c r="A712" s="116">
        <v>86</v>
      </c>
      <c r="B712" s="399">
        <v>31107</v>
      </c>
      <c r="C712" s="16" t="s">
        <v>3337</v>
      </c>
      <c r="D712" s="16" t="s">
        <v>3338</v>
      </c>
      <c r="E712" s="116">
        <v>37</v>
      </c>
      <c r="F712" s="116">
        <v>2.7778000000000001E-2</v>
      </c>
      <c r="G712" s="116">
        <v>0</v>
      </c>
      <c r="H712" s="111">
        <v>9.4000000000000004E-3</v>
      </c>
      <c r="I712" s="111">
        <f t="shared" si="2"/>
        <v>1.8377999999999999E-2</v>
      </c>
      <c r="J712" s="399">
        <v>31107</v>
      </c>
      <c r="K712" s="5"/>
    </row>
    <row r="713" spans="1:11" ht="14.5" customHeight="1" x14ac:dyDescent="0.15">
      <c r="A713" s="116">
        <v>86</v>
      </c>
      <c r="B713" s="399">
        <v>31138</v>
      </c>
      <c r="C713" s="16" t="s">
        <v>3337</v>
      </c>
      <c r="D713" s="16" t="s">
        <v>3338</v>
      </c>
      <c r="E713" s="116">
        <v>41</v>
      </c>
      <c r="F713" s="116">
        <v>0.12567600000000001</v>
      </c>
      <c r="G713" s="116">
        <v>0.65</v>
      </c>
      <c r="H713" s="111">
        <v>1.0200000000000001E-2</v>
      </c>
      <c r="I713" s="111">
        <f t="shared" si="2"/>
        <v>0.11547600000000001</v>
      </c>
      <c r="J713" s="399">
        <v>31138</v>
      </c>
      <c r="K713" s="5"/>
    </row>
    <row r="714" spans="1:11" ht="14.5" customHeight="1" x14ac:dyDescent="0.15">
      <c r="A714" s="116">
        <v>86</v>
      </c>
      <c r="B714" s="399">
        <v>31168</v>
      </c>
      <c r="C714" s="16" t="s">
        <v>3337</v>
      </c>
      <c r="D714" s="16" t="s">
        <v>3338</v>
      </c>
      <c r="E714" s="116">
        <v>45.5</v>
      </c>
      <c r="F714" s="116">
        <v>0.10975600000000001</v>
      </c>
      <c r="G714" s="116">
        <v>0</v>
      </c>
      <c r="H714" s="111">
        <v>9.7000000000000003E-3</v>
      </c>
      <c r="I714" s="111">
        <f t="shared" si="2"/>
        <v>0.10005600000000001</v>
      </c>
      <c r="J714" s="399">
        <v>31168</v>
      </c>
      <c r="K714" s="5"/>
    </row>
    <row r="715" spans="1:11" ht="14.5" customHeight="1" x14ac:dyDescent="0.15">
      <c r="A715" s="116">
        <v>86</v>
      </c>
      <c r="B715" s="399">
        <v>31199</v>
      </c>
      <c r="C715" s="16" t="s">
        <v>3337</v>
      </c>
      <c r="D715" s="16" t="s">
        <v>3338</v>
      </c>
      <c r="E715" s="116">
        <v>45.75</v>
      </c>
      <c r="F715" s="116">
        <v>5.4949999999999999E-3</v>
      </c>
      <c r="G715" s="116">
        <v>0</v>
      </c>
      <c r="H715" s="111">
        <v>8.0000000000000002E-3</v>
      </c>
      <c r="I715" s="111">
        <f t="shared" si="2"/>
        <v>-2.5050000000000003E-3</v>
      </c>
      <c r="J715" s="399">
        <v>31199</v>
      </c>
      <c r="K715" s="5"/>
    </row>
    <row r="716" spans="1:11" ht="14.5" customHeight="1" x14ac:dyDescent="0.15">
      <c r="A716" s="116">
        <v>86</v>
      </c>
      <c r="B716" s="399">
        <v>31229</v>
      </c>
      <c r="C716" s="16" t="s">
        <v>3337</v>
      </c>
      <c r="D716" s="16" t="s">
        <v>3338</v>
      </c>
      <c r="E716" s="116">
        <v>46.625</v>
      </c>
      <c r="F716" s="116">
        <v>3.3333000000000002E-2</v>
      </c>
      <c r="G716" s="116">
        <v>0.65</v>
      </c>
      <c r="H716" s="111">
        <v>9.4000000000000004E-3</v>
      </c>
      <c r="I716" s="111">
        <f t="shared" si="2"/>
        <v>2.3933000000000003E-2</v>
      </c>
      <c r="J716" s="399">
        <v>31229</v>
      </c>
      <c r="K716" s="5"/>
    </row>
    <row r="717" spans="1:11" ht="14.5" customHeight="1" x14ac:dyDescent="0.15">
      <c r="A717" s="116">
        <v>86</v>
      </c>
      <c r="B717" s="399">
        <v>31260</v>
      </c>
      <c r="C717" s="16" t="s">
        <v>3337</v>
      </c>
      <c r="D717" s="16" t="s">
        <v>3338</v>
      </c>
      <c r="E717" s="116">
        <v>48</v>
      </c>
      <c r="F717" s="116">
        <v>2.9491E-2</v>
      </c>
      <c r="G717" s="116">
        <v>0</v>
      </c>
      <c r="H717" s="111">
        <v>8.5000000000000006E-3</v>
      </c>
      <c r="I717" s="111">
        <f t="shared" si="2"/>
        <v>2.0990999999999999E-2</v>
      </c>
      <c r="J717" s="399">
        <v>31260</v>
      </c>
      <c r="K717" s="5"/>
    </row>
    <row r="718" spans="1:11" ht="14.5" customHeight="1" x14ac:dyDescent="0.15">
      <c r="A718" s="116">
        <v>86</v>
      </c>
      <c r="B718" s="399">
        <v>31291</v>
      </c>
      <c r="C718" s="16" t="s">
        <v>3337</v>
      </c>
      <c r="D718" s="16" t="s">
        <v>3338</v>
      </c>
      <c r="E718" s="116">
        <v>46.75</v>
      </c>
      <c r="F718" s="116">
        <v>-2.6041999999999999E-2</v>
      </c>
      <c r="G718" s="116">
        <v>0</v>
      </c>
      <c r="H718" s="111">
        <v>8.8000000000000005E-3</v>
      </c>
      <c r="I718" s="111">
        <f t="shared" si="2"/>
        <v>-3.4841999999999998E-2</v>
      </c>
      <c r="J718" s="399">
        <v>31291</v>
      </c>
      <c r="K718" s="5"/>
    </row>
    <row r="719" spans="1:11" ht="14.5" customHeight="1" x14ac:dyDescent="0.15">
      <c r="A719" s="116">
        <v>86</v>
      </c>
      <c r="B719" s="399">
        <v>31321</v>
      </c>
      <c r="C719" s="16" t="s">
        <v>3337</v>
      </c>
      <c r="D719" s="16" t="s">
        <v>3338</v>
      </c>
      <c r="E719" s="116">
        <v>48.75</v>
      </c>
      <c r="F719" s="116">
        <v>4.2781E-2</v>
      </c>
      <c r="G719" s="116">
        <v>0</v>
      </c>
      <c r="H719" s="111">
        <v>8.8999999999999999E-3</v>
      </c>
      <c r="I719" s="111">
        <f t="shared" si="2"/>
        <v>3.3881000000000001E-2</v>
      </c>
      <c r="J719" s="399">
        <v>31321</v>
      </c>
      <c r="K719" s="5"/>
    </row>
    <row r="720" spans="1:11" ht="14.5" customHeight="1" x14ac:dyDescent="0.15">
      <c r="A720" s="116">
        <v>86</v>
      </c>
      <c r="B720" s="399">
        <v>31352</v>
      </c>
      <c r="C720" s="16" t="s">
        <v>3337</v>
      </c>
      <c r="D720" s="16" t="s">
        <v>3338</v>
      </c>
      <c r="E720" s="116">
        <v>47.75</v>
      </c>
      <c r="F720" s="116">
        <v>-7.1789999999999996E-3</v>
      </c>
      <c r="G720" s="116">
        <v>0.65</v>
      </c>
      <c r="H720" s="111">
        <v>8.0999999999999996E-3</v>
      </c>
      <c r="I720" s="111">
        <f t="shared" si="2"/>
        <v>-1.5278999999999999E-2</v>
      </c>
      <c r="J720" s="399">
        <v>31352</v>
      </c>
      <c r="K720" s="5"/>
    </row>
    <row r="721" spans="1:11" ht="14.5" customHeight="1" x14ac:dyDescent="0.15">
      <c r="A721" s="116">
        <v>86</v>
      </c>
      <c r="B721" s="399">
        <v>31382</v>
      </c>
      <c r="C721" s="16" t="s">
        <v>3337</v>
      </c>
      <c r="D721" s="16" t="s">
        <v>3338</v>
      </c>
      <c r="E721" s="116">
        <v>45.25</v>
      </c>
      <c r="F721" s="116">
        <v>-5.2356E-2</v>
      </c>
      <c r="G721" s="116">
        <v>0</v>
      </c>
      <c r="H721" s="111">
        <v>8.6E-3</v>
      </c>
      <c r="I721" s="111">
        <f t="shared" si="2"/>
        <v>-6.0955999999999996E-2</v>
      </c>
      <c r="J721" s="399">
        <v>31382</v>
      </c>
      <c r="K721" s="5"/>
    </row>
    <row r="722" spans="1:11" ht="14.5" customHeight="1" x14ac:dyDescent="0.15">
      <c r="A722" s="116">
        <v>86</v>
      </c>
      <c r="B722" s="399">
        <v>31413</v>
      </c>
      <c r="C722" s="16" t="s">
        <v>3337</v>
      </c>
      <c r="D722" s="16" t="s">
        <v>3338</v>
      </c>
      <c r="E722" s="116">
        <v>47.5</v>
      </c>
      <c r="F722" s="116">
        <v>4.9723999999999997E-2</v>
      </c>
      <c r="G722" s="116">
        <v>0</v>
      </c>
      <c r="H722" s="111">
        <v>7.9000000000000008E-3</v>
      </c>
      <c r="I722" s="111">
        <f t="shared" si="2"/>
        <v>4.1824E-2</v>
      </c>
      <c r="J722" s="399">
        <v>31413</v>
      </c>
      <c r="K722" s="5"/>
    </row>
    <row r="723" spans="1:11" ht="14.5" customHeight="1" x14ac:dyDescent="0.15">
      <c r="A723" s="116">
        <v>86</v>
      </c>
      <c r="B723" s="399">
        <v>31444</v>
      </c>
      <c r="C723" s="16" t="s">
        <v>3337</v>
      </c>
      <c r="D723" s="16" t="s">
        <v>3338</v>
      </c>
      <c r="E723" s="116">
        <v>49</v>
      </c>
      <c r="F723" s="116">
        <v>4.6316000000000003E-2</v>
      </c>
      <c r="G723" s="116">
        <v>0.7</v>
      </c>
      <c r="H723" s="111">
        <v>7.3000000000000001E-3</v>
      </c>
      <c r="I723" s="111">
        <f t="shared" si="2"/>
        <v>3.9016000000000002E-2</v>
      </c>
      <c r="J723" s="399">
        <v>31444</v>
      </c>
      <c r="K723" s="5"/>
    </row>
    <row r="724" spans="1:11" ht="14.5" customHeight="1" x14ac:dyDescent="0.15">
      <c r="A724" s="116">
        <v>86</v>
      </c>
      <c r="B724" s="399">
        <v>31472</v>
      </c>
      <c r="C724" s="16" t="s">
        <v>3337</v>
      </c>
      <c r="D724" s="16" t="s">
        <v>3338</v>
      </c>
      <c r="E724" s="116">
        <v>48</v>
      </c>
      <c r="F724" s="116">
        <v>-2.0407999999999999E-2</v>
      </c>
      <c r="G724" s="116">
        <v>0</v>
      </c>
      <c r="H724" s="111">
        <v>7.1000000000000004E-3</v>
      </c>
      <c r="I724" s="111">
        <f t="shared" si="2"/>
        <v>-2.7507999999999998E-2</v>
      </c>
      <c r="J724" s="399">
        <v>31472</v>
      </c>
      <c r="K724" s="5"/>
    </row>
    <row r="725" spans="1:11" ht="14.5" customHeight="1" x14ac:dyDescent="0.15">
      <c r="A725" s="116">
        <v>86</v>
      </c>
      <c r="B725" s="399">
        <v>31503</v>
      </c>
      <c r="C725" s="16" t="s">
        <v>3337</v>
      </c>
      <c r="D725" s="16" t="s">
        <v>3338</v>
      </c>
      <c r="E725" s="116">
        <v>49.5</v>
      </c>
      <c r="F725" s="116">
        <v>4.5832999999999999E-2</v>
      </c>
      <c r="G725" s="116">
        <v>0.7</v>
      </c>
      <c r="H725" s="111">
        <v>6.3E-3</v>
      </c>
      <c r="I725" s="111">
        <f t="shared" si="2"/>
        <v>3.9532999999999999E-2</v>
      </c>
      <c r="J725" s="399">
        <v>31503</v>
      </c>
      <c r="K725" s="5"/>
    </row>
    <row r="726" spans="1:11" ht="14.5" customHeight="1" x14ac:dyDescent="0.15">
      <c r="A726" s="116">
        <v>86</v>
      </c>
      <c r="B726" s="399">
        <v>31533</v>
      </c>
      <c r="C726" s="16" t="s">
        <v>3337</v>
      </c>
      <c r="D726" s="16" t="s">
        <v>3338</v>
      </c>
      <c r="E726" s="116">
        <v>51</v>
      </c>
      <c r="F726" s="116">
        <v>3.0303E-2</v>
      </c>
      <c r="G726" s="116">
        <v>0</v>
      </c>
      <c r="H726" s="111">
        <v>6.1999999999999998E-3</v>
      </c>
      <c r="I726" s="111">
        <f t="shared" si="2"/>
        <v>2.4102999999999999E-2</v>
      </c>
      <c r="J726" s="399">
        <v>31533</v>
      </c>
      <c r="K726" s="5"/>
    </row>
    <row r="727" spans="1:11" ht="14.5" customHeight="1" x14ac:dyDescent="0.15">
      <c r="A727" s="116">
        <v>86</v>
      </c>
      <c r="B727" s="399">
        <v>31564</v>
      </c>
      <c r="C727" s="16" t="s">
        <v>3337</v>
      </c>
      <c r="D727" s="16" t="s">
        <v>3338</v>
      </c>
      <c r="E727" s="116">
        <v>56</v>
      </c>
      <c r="F727" s="116">
        <v>9.8039000000000001E-2</v>
      </c>
      <c r="G727" s="116">
        <v>0</v>
      </c>
      <c r="H727" s="111">
        <v>7.0000000000000001E-3</v>
      </c>
      <c r="I727" s="111">
        <f t="shared" si="2"/>
        <v>9.1038999999999995E-2</v>
      </c>
      <c r="J727" s="399">
        <v>31564</v>
      </c>
      <c r="K727" s="5"/>
    </row>
    <row r="728" spans="1:11" ht="14.5" customHeight="1" x14ac:dyDescent="0.15">
      <c r="A728" s="116">
        <v>86</v>
      </c>
      <c r="B728" s="399">
        <v>31594</v>
      </c>
      <c r="C728" s="16" t="s">
        <v>3337</v>
      </c>
      <c r="D728" s="16" t="s">
        <v>3338</v>
      </c>
      <c r="E728" s="116">
        <v>59</v>
      </c>
      <c r="F728" s="116">
        <v>6.6071000000000005E-2</v>
      </c>
      <c r="G728" s="116">
        <v>0.7</v>
      </c>
      <c r="H728" s="111">
        <v>6.6E-3</v>
      </c>
      <c r="I728" s="111">
        <f t="shared" si="2"/>
        <v>5.9471000000000003E-2</v>
      </c>
      <c r="J728" s="399">
        <v>31594</v>
      </c>
      <c r="K728" s="5"/>
    </row>
    <row r="729" spans="1:11" ht="14.5" customHeight="1" x14ac:dyDescent="0.15">
      <c r="A729" s="116">
        <v>86</v>
      </c>
      <c r="B729" s="399">
        <v>31625</v>
      </c>
      <c r="C729" s="16" t="s">
        <v>3337</v>
      </c>
      <c r="D729" s="16" t="s">
        <v>3338</v>
      </c>
      <c r="E729" s="116">
        <v>58</v>
      </c>
      <c r="F729" s="116">
        <v>-1.6948999999999999E-2</v>
      </c>
      <c r="G729" s="116">
        <v>0</v>
      </c>
      <c r="H729" s="111">
        <v>6.3E-3</v>
      </c>
      <c r="I729" s="111">
        <f t="shared" si="2"/>
        <v>-2.3248999999999999E-2</v>
      </c>
      <c r="J729" s="399">
        <v>31625</v>
      </c>
      <c r="K729" s="5"/>
    </row>
    <row r="730" spans="1:11" ht="14.5" customHeight="1" x14ac:dyDescent="0.15">
      <c r="A730" s="116">
        <v>86</v>
      </c>
      <c r="B730" s="399">
        <v>31656</v>
      </c>
      <c r="C730" s="16" t="s">
        <v>3337</v>
      </c>
      <c r="D730" s="16" t="s">
        <v>3338</v>
      </c>
      <c r="E730" s="116">
        <v>56</v>
      </c>
      <c r="F730" s="116">
        <v>-3.4483E-2</v>
      </c>
      <c r="G730" s="116">
        <v>0</v>
      </c>
      <c r="H730" s="111">
        <v>6.4999999999999997E-3</v>
      </c>
      <c r="I730" s="111">
        <f t="shared" si="2"/>
        <v>-4.0982999999999999E-2</v>
      </c>
      <c r="J730" s="399">
        <v>31656</v>
      </c>
      <c r="K730" s="5"/>
    </row>
    <row r="731" spans="1:11" ht="14.5" customHeight="1" x14ac:dyDescent="0.15">
      <c r="A731" s="116">
        <v>86</v>
      </c>
      <c r="B731" s="399">
        <v>31686</v>
      </c>
      <c r="C731" s="16" t="s">
        <v>3337</v>
      </c>
      <c r="D731" s="16" t="s">
        <v>3338</v>
      </c>
      <c r="E731" s="116">
        <v>55</v>
      </c>
      <c r="F731" s="116">
        <v>-5.3569999999999998E-3</v>
      </c>
      <c r="G731" s="116">
        <v>0.7</v>
      </c>
      <c r="H731" s="111">
        <v>6.8999999999999999E-3</v>
      </c>
      <c r="I731" s="111">
        <f t="shared" si="2"/>
        <v>-1.2257000000000001E-2</v>
      </c>
      <c r="J731" s="399">
        <v>31686</v>
      </c>
      <c r="K731" s="5"/>
    </row>
    <row r="732" spans="1:11" ht="14.5" customHeight="1" x14ac:dyDescent="0.15">
      <c r="A732" s="116">
        <v>86</v>
      </c>
      <c r="B732" s="399">
        <v>31717</v>
      </c>
      <c r="C732" s="16" t="s">
        <v>3337</v>
      </c>
      <c r="D732" s="16" t="s">
        <v>3338</v>
      </c>
      <c r="E732" s="116">
        <v>55.5</v>
      </c>
      <c r="F732" s="116">
        <v>9.0910000000000001E-3</v>
      </c>
      <c r="G732" s="116">
        <v>0</v>
      </c>
      <c r="H732" s="111">
        <v>5.8999999999999999E-3</v>
      </c>
      <c r="I732" s="111">
        <f t="shared" si="2"/>
        <v>3.1910000000000003E-3</v>
      </c>
      <c r="J732" s="399">
        <v>31717</v>
      </c>
      <c r="K732" s="5"/>
    </row>
    <row r="733" spans="1:11" ht="14.5" customHeight="1" x14ac:dyDescent="0.15">
      <c r="A733" s="116">
        <v>86</v>
      </c>
      <c r="B733" s="399">
        <v>31747</v>
      </c>
      <c r="C733" s="16" t="s">
        <v>3337</v>
      </c>
      <c r="D733" s="16" t="s">
        <v>3338</v>
      </c>
      <c r="E733" s="116">
        <v>53.25</v>
      </c>
      <c r="F733" s="116">
        <v>-4.0541000000000001E-2</v>
      </c>
      <c r="G733" s="116">
        <v>0</v>
      </c>
      <c r="H733" s="111">
        <v>7.0000000000000001E-3</v>
      </c>
      <c r="I733" s="111">
        <f t="shared" si="2"/>
        <v>-4.7541E-2</v>
      </c>
      <c r="J733" s="399">
        <v>31747</v>
      </c>
      <c r="K733" s="5"/>
    </row>
    <row r="734" spans="1:11" ht="14.5" customHeight="1" x14ac:dyDescent="0.15">
      <c r="A734" s="116">
        <v>86</v>
      </c>
      <c r="B734" s="399">
        <v>31778</v>
      </c>
      <c r="C734" s="16" t="s">
        <v>3337</v>
      </c>
      <c r="D734" s="16" t="s">
        <v>3338</v>
      </c>
      <c r="E734" s="116">
        <v>56.5</v>
      </c>
      <c r="F734" s="116">
        <v>6.1032999999999997E-2</v>
      </c>
      <c r="G734" s="116">
        <v>0</v>
      </c>
      <c r="H734" s="111">
        <v>6.4000000000000003E-3</v>
      </c>
      <c r="I734" s="111">
        <f t="shared" si="2"/>
        <v>5.4632999999999994E-2</v>
      </c>
      <c r="J734" s="399">
        <v>31778</v>
      </c>
      <c r="K734" s="5"/>
    </row>
    <row r="735" spans="1:11" ht="14.5" customHeight="1" x14ac:dyDescent="0.15">
      <c r="A735" s="116">
        <v>86</v>
      </c>
      <c r="B735" s="399">
        <v>31809</v>
      </c>
      <c r="C735" s="16" t="s">
        <v>3337</v>
      </c>
      <c r="D735" s="16" t="s">
        <v>3338</v>
      </c>
      <c r="E735" s="116">
        <v>56.5</v>
      </c>
      <c r="F735" s="116">
        <v>1.3053E-2</v>
      </c>
      <c r="G735" s="116">
        <v>0.73750000000000004</v>
      </c>
      <c r="H735" s="111">
        <v>5.8999999999999999E-3</v>
      </c>
      <c r="I735" s="111">
        <f t="shared" si="2"/>
        <v>7.1530000000000005E-3</v>
      </c>
      <c r="J735" s="399">
        <v>31809</v>
      </c>
      <c r="K735" s="5"/>
    </row>
    <row r="736" spans="1:11" ht="14.5" customHeight="1" x14ac:dyDescent="0.15">
      <c r="A736" s="116">
        <v>86</v>
      </c>
      <c r="B736" s="399">
        <v>31837</v>
      </c>
      <c r="C736" s="16" t="s">
        <v>3337</v>
      </c>
      <c r="D736" s="16" t="s">
        <v>3338</v>
      </c>
      <c r="E736" s="116">
        <v>57.5</v>
      </c>
      <c r="F736" s="116">
        <v>1.7698999999999999E-2</v>
      </c>
      <c r="G736" s="116">
        <v>0</v>
      </c>
      <c r="H736" s="111">
        <v>6.6E-3</v>
      </c>
      <c r="I736" s="111">
        <f t="shared" si="2"/>
        <v>1.1098999999999999E-2</v>
      </c>
      <c r="J736" s="399">
        <v>31837</v>
      </c>
      <c r="K736" s="5"/>
    </row>
    <row r="737" spans="1:11" ht="14.5" customHeight="1" x14ac:dyDescent="0.15">
      <c r="A737" s="116">
        <v>86</v>
      </c>
      <c r="B737" s="399">
        <v>31868</v>
      </c>
      <c r="C737" s="16" t="s">
        <v>3337</v>
      </c>
      <c r="D737" s="16" t="s">
        <v>3338</v>
      </c>
      <c r="E737" s="116">
        <v>56</v>
      </c>
      <c r="F737" s="116">
        <v>-1.3261E-2</v>
      </c>
      <c r="G737" s="116">
        <v>0.73750000000000004</v>
      </c>
      <c r="H737" s="111">
        <v>6.4999999999999997E-3</v>
      </c>
      <c r="I737" s="111">
        <f t="shared" si="2"/>
        <v>-1.9761000000000001E-2</v>
      </c>
      <c r="J737" s="399">
        <v>31868</v>
      </c>
      <c r="K737" s="5"/>
    </row>
    <row r="738" spans="1:11" ht="14.5" customHeight="1" x14ac:dyDescent="0.15">
      <c r="A738" s="116">
        <v>86</v>
      </c>
      <c r="B738" s="399">
        <v>31898</v>
      </c>
      <c r="C738" s="16" t="s">
        <v>3337</v>
      </c>
      <c r="D738" s="16" t="s">
        <v>3338</v>
      </c>
      <c r="E738" s="116">
        <v>52.25</v>
      </c>
      <c r="F738" s="116">
        <v>-6.6963999999999996E-2</v>
      </c>
      <c r="G738" s="116">
        <v>0</v>
      </c>
      <c r="H738" s="111">
        <v>6.6E-3</v>
      </c>
      <c r="I738" s="111">
        <f t="shared" si="2"/>
        <v>-7.3563999999999991E-2</v>
      </c>
      <c r="J738" s="399">
        <v>31898</v>
      </c>
      <c r="K738" s="5"/>
    </row>
    <row r="739" spans="1:11" ht="14.5" customHeight="1" x14ac:dyDescent="0.15">
      <c r="A739" s="116">
        <v>86</v>
      </c>
      <c r="B739" s="399">
        <v>31929</v>
      </c>
      <c r="C739" s="16" t="s">
        <v>3337</v>
      </c>
      <c r="D739" s="16" t="s">
        <v>3338</v>
      </c>
      <c r="E739" s="116">
        <v>51</v>
      </c>
      <c r="F739" s="116">
        <v>-2.3923E-2</v>
      </c>
      <c r="G739" s="116">
        <v>0</v>
      </c>
      <c r="H739" s="111">
        <v>7.4999999999999997E-3</v>
      </c>
      <c r="I739" s="111">
        <f t="shared" si="2"/>
        <v>-3.1423E-2</v>
      </c>
      <c r="J739" s="399">
        <v>31929</v>
      </c>
      <c r="K739" s="5"/>
    </row>
    <row r="740" spans="1:11" ht="14.5" customHeight="1" x14ac:dyDescent="0.15">
      <c r="A740" s="116">
        <v>86</v>
      </c>
      <c r="B740" s="399">
        <v>31959</v>
      </c>
      <c r="C740" s="16" t="s">
        <v>3337</v>
      </c>
      <c r="D740" s="16" t="s">
        <v>3338</v>
      </c>
      <c r="E740" s="116">
        <v>56.5</v>
      </c>
      <c r="F740" s="116">
        <v>0.122304</v>
      </c>
      <c r="G740" s="116">
        <v>0.73750000000000004</v>
      </c>
      <c r="H740" s="111">
        <v>7.3000000000000001E-3</v>
      </c>
      <c r="I740" s="111">
        <f t="shared" si="2"/>
        <v>0.115004</v>
      </c>
      <c r="J740" s="399">
        <v>31959</v>
      </c>
      <c r="K740" s="5"/>
    </row>
    <row r="741" spans="1:11" ht="14.5" customHeight="1" x14ac:dyDescent="0.15">
      <c r="A741" s="116">
        <v>86</v>
      </c>
      <c r="B741" s="399">
        <v>31990</v>
      </c>
      <c r="C741" s="16" t="s">
        <v>3337</v>
      </c>
      <c r="D741" s="16" t="s">
        <v>3338</v>
      </c>
      <c r="E741" s="116">
        <v>56.5</v>
      </c>
      <c r="F741" s="116">
        <v>0</v>
      </c>
      <c r="G741" s="116">
        <v>0</v>
      </c>
      <c r="H741" s="111">
        <v>7.4999999999999997E-3</v>
      </c>
      <c r="I741" s="111">
        <f t="shared" si="2"/>
        <v>-7.4999999999999997E-3</v>
      </c>
      <c r="J741" s="399">
        <v>31990</v>
      </c>
      <c r="K741" s="5"/>
    </row>
    <row r="742" spans="1:11" ht="14.5" customHeight="1" x14ac:dyDescent="0.15">
      <c r="A742" s="116">
        <v>86</v>
      </c>
      <c r="B742" s="399">
        <v>32021</v>
      </c>
      <c r="C742" s="16" t="s">
        <v>3337</v>
      </c>
      <c r="D742" s="16" t="s">
        <v>3338</v>
      </c>
      <c r="E742" s="116">
        <v>57.5</v>
      </c>
      <c r="F742" s="116">
        <v>1.7698999999999999E-2</v>
      </c>
      <c r="G742" s="116">
        <v>0</v>
      </c>
      <c r="H742" s="111">
        <v>7.4999999999999997E-3</v>
      </c>
      <c r="I742" s="111">
        <f t="shared" si="2"/>
        <v>1.0199E-2</v>
      </c>
      <c r="J742" s="399">
        <v>32021</v>
      </c>
      <c r="K742" s="5"/>
    </row>
    <row r="743" spans="1:11" ht="14.5" customHeight="1" x14ac:dyDescent="0.15">
      <c r="A743" s="116">
        <v>86</v>
      </c>
      <c r="B743" s="399">
        <v>32051</v>
      </c>
      <c r="C743" s="16" t="s">
        <v>3337</v>
      </c>
      <c r="D743" s="16" t="s">
        <v>3338</v>
      </c>
      <c r="E743" s="116">
        <v>50.5</v>
      </c>
      <c r="F743" s="116">
        <v>-0.108913</v>
      </c>
      <c r="G743" s="116">
        <v>0.73750000000000004</v>
      </c>
      <c r="H743" s="111">
        <v>7.9000000000000008E-3</v>
      </c>
      <c r="I743" s="111">
        <f t="shared" si="2"/>
        <v>-0.116813</v>
      </c>
      <c r="J743" s="399">
        <v>32051</v>
      </c>
      <c r="K743" s="5"/>
    </row>
    <row r="744" spans="1:11" ht="14.5" customHeight="1" x14ac:dyDescent="0.15">
      <c r="A744" s="116">
        <v>86</v>
      </c>
      <c r="B744" s="399">
        <v>32082</v>
      </c>
      <c r="C744" s="16" t="s">
        <v>3337</v>
      </c>
      <c r="D744" s="16" t="s">
        <v>3338</v>
      </c>
      <c r="E744" s="116">
        <v>30.25</v>
      </c>
      <c r="F744" s="116">
        <v>0.19802</v>
      </c>
      <c r="G744" s="116">
        <v>0</v>
      </c>
      <c r="H744" s="111">
        <v>7.4999999999999997E-3</v>
      </c>
      <c r="I744" s="111">
        <f t="shared" si="2"/>
        <v>0.19051999999999999</v>
      </c>
      <c r="J744" s="399">
        <v>32082</v>
      </c>
      <c r="K744" s="5"/>
    </row>
    <row r="745" spans="1:11" ht="14.5" customHeight="1" x14ac:dyDescent="0.15">
      <c r="A745" s="116">
        <v>86</v>
      </c>
      <c r="B745" s="399">
        <v>32112</v>
      </c>
      <c r="C745" s="16" t="s">
        <v>3337</v>
      </c>
      <c r="D745" s="16" t="s">
        <v>3338</v>
      </c>
      <c r="E745" s="116">
        <v>30</v>
      </c>
      <c r="F745" s="116">
        <v>-8.2640000000000005E-3</v>
      </c>
      <c r="G745" s="116">
        <v>0</v>
      </c>
      <c r="H745" s="111">
        <v>7.7999999999999996E-3</v>
      </c>
      <c r="I745" s="111">
        <f t="shared" si="2"/>
        <v>-1.6064000000000002E-2</v>
      </c>
      <c r="J745" s="399">
        <v>32112</v>
      </c>
      <c r="K745" s="5"/>
    </row>
    <row r="746" spans="1:11" ht="14.5" customHeight="1" x14ac:dyDescent="0.15">
      <c r="A746" s="116">
        <v>86</v>
      </c>
      <c r="B746" s="399">
        <v>32143</v>
      </c>
      <c r="C746" s="16" t="s">
        <v>3337</v>
      </c>
      <c r="D746" s="16" t="s">
        <v>3338</v>
      </c>
      <c r="E746" s="116">
        <v>31.25</v>
      </c>
      <c r="F746" s="116">
        <v>4.1667000000000003E-2</v>
      </c>
      <c r="G746" s="116">
        <v>0</v>
      </c>
      <c r="H746" s="111">
        <v>7.1999999999999998E-3</v>
      </c>
      <c r="I746" s="111">
        <f t="shared" si="2"/>
        <v>3.4467000000000005E-2</v>
      </c>
      <c r="J746" s="399">
        <v>32143</v>
      </c>
      <c r="K746" s="5"/>
    </row>
    <row r="747" spans="1:11" ht="14.5" customHeight="1" x14ac:dyDescent="0.15">
      <c r="A747" s="116">
        <v>86</v>
      </c>
      <c r="B747" s="399">
        <v>32174</v>
      </c>
      <c r="C747" s="16" t="s">
        <v>3337</v>
      </c>
      <c r="D747" s="16" t="s">
        <v>3338</v>
      </c>
      <c r="E747" s="116">
        <v>29.5</v>
      </c>
      <c r="F747" s="116">
        <v>-4.3200000000000002E-2</v>
      </c>
      <c r="G747" s="116">
        <v>0.4</v>
      </c>
      <c r="H747" s="111">
        <v>7.1000000000000004E-3</v>
      </c>
      <c r="I747" s="111">
        <f t="shared" si="2"/>
        <v>-5.0300000000000004E-2</v>
      </c>
      <c r="J747" s="399">
        <v>32174</v>
      </c>
      <c r="K747" s="5"/>
    </row>
    <row r="748" spans="1:11" ht="14.5" customHeight="1" x14ac:dyDescent="0.15">
      <c r="A748" s="116">
        <v>86</v>
      </c>
      <c r="B748" s="399">
        <v>32203</v>
      </c>
      <c r="C748" s="16" t="s">
        <v>3337</v>
      </c>
      <c r="D748" s="16" t="s">
        <v>3338</v>
      </c>
      <c r="E748" s="116">
        <v>30.75</v>
      </c>
      <c r="F748" s="116">
        <v>4.2373000000000001E-2</v>
      </c>
      <c r="G748" s="116">
        <v>0</v>
      </c>
      <c r="H748" s="111">
        <v>7.1999999999999998E-3</v>
      </c>
      <c r="I748" s="111">
        <f t="shared" si="2"/>
        <v>3.5173000000000003E-2</v>
      </c>
      <c r="J748" s="399">
        <v>32203</v>
      </c>
      <c r="K748" s="5"/>
    </row>
    <row r="749" spans="1:11" ht="14.5" customHeight="1" x14ac:dyDescent="0.15">
      <c r="A749" s="116">
        <v>86</v>
      </c>
      <c r="B749" s="399">
        <v>32234</v>
      </c>
      <c r="C749" s="16" t="s">
        <v>3337</v>
      </c>
      <c r="D749" s="16" t="s">
        <v>3338</v>
      </c>
      <c r="E749" s="116">
        <v>29.5</v>
      </c>
      <c r="F749" s="116">
        <v>-2.7642E-2</v>
      </c>
      <c r="G749" s="116">
        <v>0.4</v>
      </c>
      <c r="H749" s="111">
        <v>7.0000000000000001E-3</v>
      </c>
      <c r="I749" s="111">
        <f t="shared" si="2"/>
        <v>-3.4641999999999999E-2</v>
      </c>
      <c r="J749" s="399">
        <v>32234</v>
      </c>
      <c r="K749" s="5"/>
    </row>
    <row r="750" spans="1:11" ht="14.5" customHeight="1" x14ac:dyDescent="0.15">
      <c r="A750" s="116">
        <v>86</v>
      </c>
      <c r="B750" s="399">
        <v>32264</v>
      </c>
      <c r="C750" s="16" t="s">
        <v>3337</v>
      </c>
      <c r="D750" s="16" t="s">
        <v>3338</v>
      </c>
      <c r="E750" s="116">
        <v>26.5</v>
      </c>
      <c r="F750" s="116">
        <v>-0.10169499999999999</v>
      </c>
      <c r="G750" s="116">
        <v>0</v>
      </c>
      <c r="H750" s="111">
        <v>7.7999999999999996E-3</v>
      </c>
      <c r="I750" s="111">
        <f t="shared" si="2"/>
        <v>-0.109495</v>
      </c>
      <c r="J750" s="399">
        <v>32264</v>
      </c>
      <c r="K750" s="5"/>
    </row>
    <row r="751" spans="1:11" ht="14.5" customHeight="1" x14ac:dyDescent="0.15">
      <c r="A751" s="116">
        <v>86</v>
      </c>
      <c r="B751" s="399">
        <v>32295</v>
      </c>
      <c r="C751" s="16" t="s">
        <v>3337</v>
      </c>
      <c r="D751" s="16" t="s">
        <v>3338</v>
      </c>
      <c r="E751" s="116">
        <v>29.5</v>
      </c>
      <c r="F751" s="116">
        <v>0.113208</v>
      </c>
      <c r="G751" s="116">
        <v>0</v>
      </c>
      <c r="H751" s="111">
        <v>7.6E-3</v>
      </c>
      <c r="I751" s="111">
        <f t="shared" si="2"/>
        <v>0.10560800000000001</v>
      </c>
      <c r="J751" s="399">
        <v>32295</v>
      </c>
      <c r="K751" s="5"/>
    </row>
    <row r="752" spans="1:11" ht="14.5" customHeight="1" x14ac:dyDescent="0.15">
      <c r="A752" s="116">
        <v>86</v>
      </c>
      <c r="B752" s="399">
        <v>32325</v>
      </c>
      <c r="C752" s="16" t="s">
        <v>3337</v>
      </c>
      <c r="D752" s="16" t="s">
        <v>3338</v>
      </c>
      <c r="E752" s="116">
        <v>27.75</v>
      </c>
      <c r="F752" s="116">
        <v>-4.5762999999999998E-2</v>
      </c>
      <c r="G752" s="116">
        <v>0.4</v>
      </c>
      <c r="H752" s="111">
        <v>7.1000000000000004E-3</v>
      </c>
      <c r="I752" s="111">
        <f t="shared" si="2"/>
        <v>-5.2863E-2</v>
      </c>
      <c r="J752" s="399">
        <v>32325</v>
      </c>
      <c r="K752" s="5"/>
    </row>
    <row r="753" spans="1:11" ht="14.5" customHeight="1" x14ac:dyDescent="0.15">
      <c r="A753" s="116">
        <v>86</v>
      </c>
      <c r="B753" s="399">
        <v>32356</v>
      </c>
      <c r="C753" s="16" t="s">
        <v>3337</v>
      </c>
      <c r="D753" s="16" t="s">
        <v>3338</v>
      </c>
      <c r="E753" s="116">
        <v>27</v>
      </c>
      <c r="F753" s="116">
        <v>-2.7026999999999999E-2</v>
      </c>
      <c r="G753" s="116">
        <v>0</v>
      </c>
      <c r="H753" s="111">
        <v>8.3000000000000001E-3</v>
      </c>
      <c r="I753" s="111">
        <f t="shared" si="2"/>
        <v>-3.5326999999999997E-2</v>
      </c>
      <c r="J753" s="399">
        <v>32356</v>
      </c>
      <c r="K753" s="5"/>
    </row>
    <row r="754" spans="1:11" ht="14.5" customHeight="1" x14ac:dyDescent="0.15">
      <c r="A754" s="116">
        <v>86</v>
      </c>
      <c r="B754" s="399">
        <v>32387</v>
      </c>
      <c r="C754" s="16" t="s">
        <v>3337</v>
      </c>
      <c r="D754" s="16" t="s">
        <v>3338</v>
      </c>
      <c r="E754" s="116">
        <v>27.25</v>
      </c>
      <c r="F754" s="116">
        <v>9.2589999999999999E-3</v>
      </c>
      <c r="G754" s="116">
        <v>0</v>
      </c>
      <c r="H754" s="111">
        <v>7.6E-3</v>
      </c>
      <c r="I754" s="111">
        <f t="shared" si="2"/>
        <v>1.6589999999999999E-3</v>
      </c>
      <c r="J754" s="399">
        <v>32387</v>
      </c>
      <c r="K754" s="5"/>
    </row>
    <row r="755" spans="1:11" ht="14.5" customHeight="1" x14ac:dyDescent="0.15">
      <c r="A755" s="116">
        <v>86</v>
      </c>
      <c r="B755" s="399">
        <v>32417</v>
      </c>
      <c r="C755" s="16" t="s">
        <v>3337</v>
      </c>
      <c r="D755" s="16" t="s">
        <v>3338</v>
      </c>
      <c r="E755" s="116">
        <v>25.75</v>
      </c>
      <c r="F755" s="116">
        <v>-4.0367E-2</v>
      </c>
      <c r="G755" s="116">
        <v>0.4</v>
      </c>
      <c r="H755" s="111">
        <v>7.6E-3</v>
      </c>
      <c r="I755" s="111">
        <f t="shared" si="2"/>
        <v>-4.7967000000000003E-2</v>
      </c>
      <c r="J755" s="399">
        <v>32417</v>
      </c>
      <c r="K755" s="5"/>
    </row>
    <row r="756" spans="1:11" ht="14.5" customHeight="1" x14ac:dyDescent="0.15">
      <c r="A756" s="116">
        <v>86</v>
      </c>
      <c r="B756" s="399">
        <v>32448</v>
      </c>
      <c r="C756" s="16" t="s">
        <v>3337</v>
      </c>
      <c r="D756" s="16" t="s">
        <v>3338</v>
      </c>
      <c r="E756" s="116">
        <v>24.75</v>
      </c>
      <c r="F756" s="116">
        <v>-3.8835000000000001E-2</v>
      </c>
      <c r="G756" s="116">
        <v>0</v>
      </c>
      <c r="H756" s="111">
        <v>7.0000000000000001E-3</v>
      </c>
      <c r="I756" s="111">
        <f t="shared" si="2"/>
        <v>-4.5835000000000001E-2</v>
      </c>
      <c r="J756" s="399">
        <v>32448</v>
      </c>
      <c r="K756" s="5"/>
    </row>
    <row r="757" spans="1:11" ht="14.5" customHeight="1" x14ac:dyDescent="0.15">
      <c r="A757" s="116">
        <v>86</v>
      </c>
      <c r="B757" s="399">
        <v>32478</v>
      </c>
      <c r="C757" s="16" t="s">
        <v>3337</v>
      </c>
      <c r="D757" s="16" t="s">
        <v>3338</v>
      </c>
      <c r="E757" s="116">
        <v>25.5</v>
      </c>
      <c r="F757" s="116">
        <v>3.0303E-2</v>
      </c>
      <c r="G757" s="116">
        <v>0</v>
      </c>
      <c r="H757" s="111">
        <v>7.4999999999999997E-3</v>
      </c>
      <c r="I757" s="111">
        <f t="shared" si="2"/>
        <v>2.2803E-2</v>
      </c>
      <c r="J757" s="399">
        <v>32478</v>
      </c>
      <c r="K757" s="5"/>
    </row>
    <row r="758" spans="1:11" ht="14.5" customHeight="1" x14ac:dyDescent="0.15">
      <c r="A758" s="116">
        <v>86</v>
      </c>
      <c r="B758" s="399">
        <v>32509</v>
      </c>
      <c r="C758" s="16" t="s">
        <v>3337</v>
      </c>
      <c r="D758" s="16" t="s">
        <v>3338</v>
      </c>
      <c r="E758" s="116">
        <v>25.5</v>
      </c>
      <c r="F758" s="116">
        <v>1.6471E-2</v>
      </c>
      <c r="G758" s="116">
        <v>0.42</v>
      </c>
      <c r="H758" s="111">
        <v>8.0000000000000002E-3</v>
      </c>
      <c r="I758" s="111">
        <f t="shared" ref="I758:I821" si="3">F758-H758</f>
        <v>8.4709999999999994E-3</v>
      </c>
      <c r="J758" s="399">
        <v>32509</v>
      </c>
      <c r="K758" s="5"/>
    </row>
    <row r="759" spans="1:11" ht="14.5" customHeight="1" x14ac:dyDescent="0.15">
      <c r="A759" s="116">
        <v>86</v>
      </c>
      <c r="B759" s="399">
        <v>32540</v>
      </c>
      <c r="C759" s="16" t="s">
        <v>3337</v>
      </c>
      <c r="D759" s="16" t="s">
        <v>3338</v>
      </c>
      <c r="E759" s="116">
        <v>24.25</v>
      </c>
      <c r="F759" s="116">
        <v>-4.9020000000000001E-2</v>
      </c>
      <c r="G759" s="116">
        <v>0</v>
      </c>
      <c r="H759" s="111">
        <v>6.8999999999999999E-3</v>
      </c>
      <c r="I759" s="111">
        <f t="shared" si="3"/>
        <v>-5.5919999999999997E-2</v>
      </c>
      <c r="J759" s="399">
        <v>32540</v>
      </c>
      <c r="K759" s="5"/>
    </row>
    <row r="760" spans="1:11" ht="14.5" customHeight="1" x14ac:dyDescent="0.15">
      <c r="A760" s="116">
        <v>86</v>
      </c>
      <c r="B760" s="399">
        <v>32568</v>
      </c>
      <c r="C760" s="16" t="s">
        <v>3337</v>
      </c>
      <c r="D760" s="16" t="s">
        <v>3338</v>
      </c>
      <c r="E760" s="116">
        <v>24.125</v>
      </c>
      <c r="F760" s="116">
        <v>-5.1549999999999999E-3</v>
      </c>
      <c r="G760" s="116">
        <v>0</v>
      </c>
      <c r="H760" s="111">
        <v>7.9000000000000008E-3</v>
      </c>
      <c r="I760" s="111">
        <f t="shared" si="3"/>
        <v>-1.3055000000000001E-2</v>
      </c>
      <c r="J760" s="399">
        <v>32568</v>
      </c>
      <c r="K760" s="5"/>
    </row>
    <row r="761" spans="1:11" ht="14.5" customHeight="1" x14ac:dyDescent="0.15">
      <c r="A761" s="116">
        <v>86</v>
      </c>
      <c r="B761" s="399">
        <v>32599</v>
      </c>
      <c r="C761" s="16" t="s">
        <v>3337</v>
      </c>
      <c r="D761" s="16" t="s">
        <v>3338</v>
      </c>
      <c r="E761" s="116">
        <v>24.75</v>
      </c>
      <c r="F761" s="116">
        <v>4.3316E-2</v>
      </c>
      <c r="G761" s="116">
        <v>0.42</v>
      </c>
      <c r="H761" s="111">
        <v>7.0000000000000001E-3</v>
      </c>
      <c r="I761" s="111">
        <f t="shared" si="3"/>
        <v>3.6316000000000001E-2</v>
      </c>
      <c r="J761" s="399">
        <v>32599</v>
      </c>
      <c r="K761" s="5"/>
    </row>
    <row r="762" spans="1:11" ht="14.5" customHeight="1" x14ac:dyDescent="0.15">
      <c r="A762" s="116">
        <v>86</v>
      </c>
      <c r="B762" s="399">
        <v>32629</v>
      </c>
      <c r="C762" s="16" t="s">
        <v>3337</v>
      </c>
      <c r="D762" s="16" t="s">
        <v>3338</v>
      </c>
      <c r="E762" s="116">
        <v>24.75</v>
      </c>
      <c r="F762" s="116">
        <v>0</v>
      </c>
      <c r="G762" s="116">
        <v>0</v>
      </c>
      <c r="H762" s="111">
        <v>8.0000000000000002E-3</v>
      </c>
      <c r="I762" s="111">
        <f t="shared" si="3"/>
        <v>-8.0000000000000002E-3</v>
      </c>
      <c r="J762" s="399">
        <v>32629</v>
      </c>
      <c r="K762" s="5"/>
    </row>
    <row r="763" spans="1:11" ht="14.5" customHeight="1" x14ac:dyDescent="0.15">
      <c r="A763" s="116">
        <v>86</v>
      </c>
      <c r="B763" s="399">
        <v>32660</v>
      </c>
      <c r="C763" s="16" t="s">
        <v>3337</v>
      </c>
      <c r="D763" s="16" t="s">
        <v>3338</v>
      </c>
      <c r="E763" s="116">
        <v>24</v>
      </c>
      <c r="F763" s="116">
        <v>-3.0303E-2</v>
      </c>
      <c r="G763" s="116">
        <v>0</v>
      </c>
      <c r="H763" s="111">
        <v>7.0000000000000001E-3</v>
      </c>
      <c r="I763" s="111">
        <f t="shared" si="3"/>
        <v>-3.7303000000000003E-2</v>
      </c>
      <c r="J763" s="399">
        <v>32660</v>
      </c>
      <c r="K763" s="5"/>
    </row>
    <row r="764" spans="1:11" ht="14.5" customHeight="1" x14ac:dyDescent="0.15">
      <c r="A764" s="116">
        <v>86</v>
      </c>
      <c r="B764" s="399">
        <v>32690</v>
      </c>
      <c r="C764" s="16" t="s">
        <v>3337</v>
      </c>
      <c r="D764" s="16" t="s">
        <v>3338</v>
      </c>
      <c r="E764" s="116">
        <v>26</v>
      </c>
      <c r="F764" s="116">
        <v>0.10083300000000001</v>
      </c>
      <c r="G764" s="116">
        <v>0.42</v>
      </c>
      <c r="H764" s="111">
        <v>6.7999999999999996E-3</v>
      </c>
      <c r="I764" s="111">
        <f t="shared" si="3"/>
        <v>9.4033000000000005E-2</v>
      </c>
      <c r="J764" s="399">
        <v>32690</v>
      </c>
      <c r="K764" s="5"/>
    </row>
    <row r="765" spans="1:11" ht="14.5" customHeight="1" x14ac:dyDescent="0.15">
      <c r="A765" s="116">
        <v>86</v>
      </c>
      <c r="B765" s="399">
        <v>32721</v>
      </c>
      <c r="C765" s="16" t="s">
        <v>3337</v>
      </c>
      <c r="D765" s="16" t="s">
        <v>3338</v>
      </c>
      <c r="E765" s="116">
        <v>27.125</v>
      </c>
      <c r="F765" s="116">
        <v>4.3269000000000002E-2</v>
      </c>
      <c r="G765" s="116">
        <v>0</v>
      </c>
      <c r="H765" s="111">
        <v>6.6E-3</v>
      </c>
      <c r="I765" s="111">
        <f t="shared" si="3"/>
        <v>3.6669E-2</v>
      </c>
      <c r="J765" s="399">
        <v>32721</v>
      </c>
      <c r="K765" s="5"/>
    </row>
    <row r="766" spans="1:11" ht="14.5" customHeight="1" x14ac:dyDescent="0.15">
      <c r="A766" s="116">
        <v>86</v>
      </c>
      <c r="B766" s="399">
        <v>32752</v>
      </c>
      <c r="C766" s="16" t="s">
        <v>3337</v>
      </c>
      <c r="D766" s="16" t="s">
        <v>3338</v>
      </c>
      <c r="E766" s="116">
        <v>26.25</v>
      </c>
      <c r="F766" s="116">
        <v>-3.2258000000000002E-2</v>
      </c>
      <c r="G766" s="116">
        <v>0</v>
      </c>
      <c r="H766" s="111">
        <v>6.4999999999999997E-3</v>
      </c>
      <c r="I766" s="111">
        <f t="shared" si="3"/>
        <v>-3.8758000000000001E-2</v>
      </c>
      <c r="J766" s="399">
        <v>32752</v>
      </c>
      <c r="K766" s="5"/>
    </row>
    <row r="767" spans="1:11" ht="14.5" customHeight="1" x14ac:dyDescent="0.15">
      <c r="A767" s="116">
        <v>86</v>
      </c>
      <c r="B767" s="399">
        <v>32782</v>
      </c>
      <c r="C767" s="16" t="s">
        <v>3337</v>
      </c>
      <c r="D767" s="16" t="s">
        <v>3338</v>
      </c>
      <c r="E767" s="116">
        <v>26.5</v>
      </c>
      <c r="F767" s="116">
        <v>2.5524000000000002E-2</v>
      </c>
      <c r="G767" s="116">
        <v>0.42</v>
      </c>
      <c r="H767" s="111">
        <v>7.1999999999999998E-3</v>
      </c>
      <c r="I767" s="111">
        <f t="shared" si="3"/>
        <v>1.8324E-2</v>
      </c>
      <c r="J767" s="399">
        <v>32782</v>
      </c>
      <c r="K767" s="5"/>
    </row>
    <row r="768" spans="1:11" ht="14.5" customHeight="1" x14ac:dyDescent="0.15">
      <c r="A768" s="116">
        <v>86</v>
      </c>
      <c r="B768" s="399">
        <v>32813</v>
      </c>
      <c r="C768" s="16" t="s">
        <v>3337</v>
      </c>
      <c r="D768" s="16" t="s">
        <v>3338</v>
      </c>
      <c r="E768" s="116">
        <v>27.25</v>
      </c>
      <c r="F768" s="116">
        <v>2.8302000000000001E-2</v>
      </c>
      <c r="G768" s="116">
        <v>0</v>
      </c>
      <c r="H768" s="111">
        <v>6.4000000000000003E-3</v>
      </c>
      <c r="I768" s="111">
        <f t="shared" si="3"/>
        <v>2.1902000000000001E-2</v>
      </c>
      <c r="J768" s="399">
        <v>32813</v>
      </c>
      <c r="K768" s="5"/>
    </row>
    <row r="769" spans="1:11" ht="14.5" customHeight="1" x14ac:dyDescent="0.15">
      <c r="A769" s="116">
        <v>86</v>
      </c>
      <c r="B769" s="399">
        <v>32843</v>
      </c>
      <c r="C769" s="16" t="s">
        <v>3337</v>
      </c>
      <c r="D769" s="16" t="s">
        <v>3338</v>
      </c>
      <c r="E769" s="116">
        <v>28</v>
      </c>
      <c r="F769" s="116">
        <v>2.7522999999999999E-2</v>
      </c>
      <c r="G769" s="116">
        <v>0</v>
      </c>
      <c r="H769" s="111">
        <v>6.4000000000000003E-3</v>
      </c>
      <c r="I769" s="111">
        <f t="shared" si="3"/>
        <v>2.1122999999999999E-2</v>
      </c>
      <c r="J769" s="399">
        <v>32843</v>
      </c>
      <c r="K769" s="5"/>
    </row>
    <row r="770" spans="1:11" ht="14.5" customHeight="1" x14ac:dyDescent="0.15">
      <c r="A770" s="116">
        <v>86</v>
      </c>
      <c r="B770" s="399">
        <v>32874</v>
      </c>
      <c r="C770" s="16" t="s">
        <v>3337</v>
      </c>
      <c r="D770" s="16" t="s">
        <v>3338</v>
      </c>
      <c r="E770" s="116">
        <v>27.25</v>
      </c>
      <c r="F770" s="116">
        <v>-1.125E-2</v>
      </c>
      <c r="G770" s="116">
        <v>0.435</v>
      </c>
      <c r="H770" s="111">
        <v>7.3000000000000001E-3</v>
      </c>
      <c r="I770" s="111">
        <f t="shared" si="3"/>
        <v>-1.8550000000000001E-2</v>
      </c>
      <c r="J770" s="399">
        <v>32874</v>
      </c>
      <c r="K770" s="5"/>
    </row>
    <row r="771" spans="1:11" ht="14.5" customHeight="1" x14ac:dyDescent="0.15">
      <c r="A771" s="116">
        <v>86</v>
      </c>
      <c r="B771" s="399">
        <v>32905</v>
      </c>
      <c r="C771" s="16" t="s">
        <v>3337</v>
      </c>
      <c r="D771" s="16" t="s">
        <v>3338</v>
      </c>
      <c r="E771" s="116">
        <v>28.5</v>
      </c>
      <c r="F771" s="116">
        <v>4.5872000000000003E-2</v>
      </c>
      <c r="G771" s="116">
        <v>0</v>
      </c>
      <c r="H771" s="111">
        <v>6.6E-3</v>
      </c>
      <c r="I771" s="111">
        <f t="shared" si="3"/>
        <v>3.9272000000000001E-2</v>
      </c>
      <c r="J771" s="399">
        <v>32905</v>
      </c>
      <c r="K771" s="5"/>
    </row>
    <row r="772" spans="1:11" ht="14.5" customHeight="1" x14ac:dyDescent="0.15">
      <c r="A772" s="116">
        <v>86</v>
      </c>
      <c r="B772" s="399">
        <v>32933</v>
      </c>
      <c r="C772" s="16" t="s">
        <v>3337</v>
      </c>
      <c r="D772" s="16" t="s">
        <v>3338</v>
      </c>
      <c r="E772" s="116">
        <v>26.5</v>
      </c>
      <c r="F772" s="116">
        <v>-7.0175000000000001E-2</v>
      </c>
      <c r="G772" s="116">
        <v>0</v>
      </c>
      <c r="H772" s="111">
        <v>7.1000000000000004E-3</v>
      </c>
      <c r="I772" s="111">
        <f t="shared" si="3"/>
        <v>-7.7274999999999996E-2</v>
      </c>
      <c r="J772" s="399">
        <v>32933</v>
      </c>
      <c r="K772" s="5"/>
    </row>
    <row r="773" spans="1:11" ht="14.5" customHeight="1" x14ac:dyDescent="0.15">
      <c r="A773" s="116">
        <v>86</v>
      </c>
      <c r="B773" s="399">
        <v>32964</v>
      </c>
      <c r="C773" s="16" t="s">
        <v>3337</v>
      </c>
      <c r="D773" s="16" t="s">
        <v>3338</v>
      </c>
      <c r="E773" s="116">
        <v>25.75</v>
      </c>
      <c r="F773" s="116">
        <v>-1.1887E-2</v>
      </c>
      <c r="G773" s="116">
        <v>0.435</v>
      </c>
      <c r="H773" s="111">
        <v>7.4999999999999997E-3</v>
      </c>
      <c r="I773" s="111">
        <f t="shared" si="3"/>
        <v>-1.9387000000000001E-2</v>
      </c>
      <c r="J773" s="399">
        <v>32964</v>
      </c>
      <c r="K773" s="5"/>
    </row>
    <row r="774" spans="1:11" ht="14.5" customHeight="1" x14ac:dyDescent="0.15">
      <c r="A774" s="116">
        <v>86</v>
      </c>
      <c r="B774" s="399">
        <v>32994</v>
      </c>
      <c r="C774" s="16" t="s">
        <v>3337</v>
      </c>
      <c r="D774" s="16" t="s">
        <v>3338</v>
      </c>
      <c r="E774" s="116">
        <v>26</v>
      </c>
      <c r="F774" s="116">
        <v>9.7090000000000006E-3</v>
      </c>
      <c r="G774" s="116">
        <v>0</v>
      </c>
      <c r="H774" s="111">
        <v>7.4999999999999997E-3</v>
      </c>
      <c r="I774" s="111">
        <f t="shared" si="3"/>
        <v>2.2090000000000009E-3</v>
      </c>
      <c r="J774" s="399">
        <v>32994</v>
      </c>
      <c r="K774" s="5"/>
    </row>
    <row r="775" spans="1:11" ht="14.5" customHeight="1" x14ac:dyDescent="0.15">
      <c r="A775" s="116">
        <v>86</v>
      </c>
      <c r="B775" s="399">
        <v>33025</v>
      </c>
      <c r="C775" s="16" t="s">
        <v>3337</v>
      </c>
      <c r="D775" s="16" t="s">
        <v>3338</v>
      </c>
      <c r="E775" s="116">
        <v>25.25</v>
      </c>
      <c r="F775" s="116">
        <v>-2.8846E-2</v>
      </c>
      <c r="G775" s="116">
        <v>0</v>
      </c>
      <c r="H775" s="111">
        <v>6.7999999999999996E-3</v>
      </c>
      <c r="I775" s="111">
        <f t="shared" si="3"/>
        <v>-3.5645999999999997E-2</v>
      </c>
      <c r="J775" s="399">
        <v>33025</v>
      </c>
      <c r="K775" s="5"/>
    </row>
    <row r="776" spans="1:11" ht="14.5" customHeight="1" x14ac:dyDescent="0.15">
      <c r="A776" s="116">
        <v>86</v>
      </c>
      <c r="B776" s="399">
        <v>33055</v>
      </c>
      <c r="C776" s="16" t="s">
        <v>3337</v>
      </c>
      <c r="D776" s="16" t="s">
        <v>3338</v>
      </c>
      <c r="E776" s="116">
        <v>25.25</v>
      </c>
      <c r="F776" s="116">
        <v>1.7228E-2</v>
      </c>
      <c r="G776" s="116">
        <v>0.435</v>
      </c>
      <c r="H776" s="111">
        <v>7.4000000000000003E-3</v>
      </c>
      <c r="I776" s="111">
        <f t="shared" si="3"/>
        <v>9.8279999999999999E-3</v>
      </c>
      <c r="J776" s="399">
        <v>33055</v>
      </c>
      <c r="K776" s="5"/>
    </row>
    <row r="777" spans="1:11" ht="14.5" customHeight="1" x14ac:dyDescent="0.15">
      <c r="A777" s="116">
        <v>86</v>
      </c>
      <c r="B777" s="399">
        <v>33086</v>
      </c>
      <c r="C777" s="16" t="s">
        <v>3337</v>
      </c>
      <c r="D777" s="16" t="s">
        <v>3338</v>
      </c>
      <c r="E777" s="116">
        <v>25.5</v>
      </c>
      <c r="F777" s="116">
        <v>9.9010000000000001E-3</v>
      </c>
      <c r="G777" s="116">
        <v>0</v>
      </c>
      <c r="H777" s="111">
        <v>7.1000000000000004E-3</v>
      </c>
      <c r="I777" s="111">
        <f t="shared" si="3"/>
        <v>2.8009999999999997E-3</v>
      </c>
      <c r="J777" s="399">
        <v>33086</v>
      </c>
      <c r="K777" s="5"/>
    </row>
    <row r="778" spans="1:11" ht="14.5" customHeight="1" x14ac:dyDescent="0.15">
      <c r="A778" s="116">
        <v>86</v>
      </c>
      <c r="B778" s="399">
        <v>33117</v>
      </c>
      <c r="C778" s="16" t="s">
        <v>3337</v>
      </c>
      <c r="D778" s="16" t="s">
        <v>3338</v>
      </c>
      <c r="E778" s="116">
        <v>27</v>
      </c>
      <c r="F778" s="116">
        <v>5.8824000000000001E-2</v>
      </c>
      <c r="G778" s="116">
        <v>0</v>
      </c>
      <c r="H778" s="111">
        <v>6.8999999999999999E-3</v>
      </c>
      <c r="I778" s="111">
        <f t="shared" si="3"/>
        <v>5.1923999999999998E-2</v>
      </c>
      <c r="J778" s="399">
        <v>33117</v>
      </c>
      <c r="K778" s="5"/>
    </row>
    <row r="779" spans="1:11" ht="14.5" customHeight="1" x14ac:dyDescent="0.15">
      <c r="A779" s="116">
        <v>86</v>
      </c>
      <c r="B779" s="399">
        <v>33147</v>
      </c>
      <c r="C779" s="16" t="s">
        <v>3337</v>
      </c>
      <c r="D779" s="16" t="s">
        <v>3338</v>
      </c>
      <c r="E779" s="116">
        <v>25.5</v>
      </c>
      <c r="F779" s="116">
        <v>-3.9444E-2</v>
      </c>
      <c r="G779" s="116">
        <v>0.435</v>
      </c>
      <c r="H779" s="111">
        <v>8.0999999999999996E-3</v>
      </c>
      <c r="I779" s="111">
        <f t="shared" si="3"/>
        <v>-4.7544000000000003E-2</v>
      </c>
      <c r="J779" s="399">
        <v>33147</v>
      </c>
      <c r="K779" s="5"/>
    </row>
    <row r="780" spans="1:11" ht="14.5" customHeight="1" x14ac:dyDescent="0.15">
      <c r="A780" s="116">
        <v>86</v>
      </c>
      <c r="B780" s="399">
        <v>33178</v>
      </c>
      <c r="C780" s="16" t="s">
        <v>3337</v>
      </c>
      <c r="D780" s="16" t="s">
        <v>3338</v>
      </c>
      <c r="E780" s="116">
        <v>26.5</v>
      </c>
      <c r="F780" s="116">
        <v>3.9216000000000001E-2</v>
      </c>
      <c r="G780" s="116">
        <v>0</v>
      </c>
      <c r="H780" s="111">
        <v>7.1000000000000004E-3</v>
      </c>
      <c r="I780" s="111">
        <f t="shared" si="3"/>
        <v>3.2115999999999999E-2</v>
      </c>
      <c r="J780" s="399">
        <v>33178</v>
      </c>
      <c r="K780" s="5"/>
    </row>
    <row r="781" spans="1:11" ht="14.5" customHeight="1" x14ac:dyDescent="0.15">
      <c r="A781" s="116">
        <v>86</v>
      </c>
      <c r="B781" s="399">
        <v>33208</v>
      </c>
      <c r="C781" s="16" t="s">
        <v>3337</v>
      </c>
      <c r="D781" s="16" t="s">
        <v>3338</v>
      </c>
      <c r="E781" s="116">
        <v>26.75</v>
      </c>
      <c r="F781" s="116">
        <v>9.4339999999999997E-3</v>
      </c>
      <c r="G781" s="116">
        <v>0</v>
      </c>
      <c r="H781" s="111">
        <v>7.1999999999999998E-3</v>
      </c>
      <c r="I781" s="111">
        <f t="shared" si="3"/>
        <v>2.2339999999999999E-3</v>
      </c>
      <c r="J781" s="399">
        <v>33208</v>
      </c>
      <c r="K781" s="5"/>
    </row>
    <row r="782" spans="1:11" ht="14.5" customHeight="1" x14ac:dyDescent="0.15">
      <c r="A782" s="116">
        <v>86</v>
      </c>
      <c r="B782" s="399">
        <v>33239</v>
      </c>
      <c r="C782" s="16" t="s">
        <v>3337</v>
      </c>
      <c r="D782" s="16" t="s">
        <v>3338</v>
      </c>
      <c r="E782" s="116">
        <v>24.625</v>
      </c>
      <c r="F782" s="116">
        <v>-6.2617000000000006E-2</v>
      </c>
      <c r="G782" s="116">
        <v>0.45</v>
      </c>
      <c r="H782" s="111">
        <v>7.1000000000000004E-3</v>
      </c>
      <c r="I782" s="111">
        <f t="shared" si="3"/>
        <v>-6.9717000000000001E-2</v>
      </c>
      <c r="J782" s="399">
        <v>33239</v>
      </c>
      <c r="K782" s="5"/>
    </row>
    <row r="783" spans="1:11" ht="14.5" customHeight="1" x14ac:dyDescent="0.15">
      <c r="A783" s="116">
        <v>86</v>
      </c>
      <c r="B783" s="399">
        <v>33270</v>
      </c>
      <c r="C783" s="16" t="s">
        <v>3337</v>
      </c>
      <c r="D783" s="16" t="s">
        <v>3338</v>
      </c>
      <c r="E783" s="116">
        <v>25.5</v>
      </c>
      <c r="F783" s="116">
        <v>3.5533000000000002E-2</v>
      </c>
      <c r="G783" s="116">
        <v>0</v>
      </c>
      <c r="H783" s="111">
        <v>6.4000000000000003E-3</v>
      </c>
      <c r="I783" s="111">
        <f t="shared" si="3"/>
        <v>2.9133000000000003E-2</v>
      </c>
      <c r="J783" s="399">
        <v>33270</v>
      </c>
      <c r="K783" s="5"/>
    </row>
    <row r="784" spans="1:11" ht="14.5" customHeight="1" x14ac:dyDescent="0.15">
      <c r="A784" s="116">
        <v>86</v>
      </c>
      <c r="B784" s="399">
        <v>33298</v>
      </c>
      <c r="C784" s="16" t="s">
        <v>3337</v>
      </c>
      <c r="D784" s="16" t="s">
        <v>3338</v>
      </c>
      <c r="E784" s="116">
        <v>29</v>
      </c>
      <c r="F784" s="116">
        <v>0.13725499999999999</v>
      </c>
      <c r="G784" s="116">
        <v>0</v>
      </c>
      <c r="H784" s="111">
        <v>6.4000000000000003E-3</v>
      </c>
      <c r="I784" s="111">
        <f t="shared" si="3"/>
        <v>0.130855</v>
      </c>
      <c r="J784" s="399">
        <v>33298</v>
      </c>
      <c r="K784" s="5"/>
    </row>
    <row r="785" spans="1:11" ht="14.5" customHeight="1" x14ac:dyDescent="0.15">
      <c r="A785" s="116">
        <v>86</v>
      </c>
      <c r="B785" s="399">
        <v>33329</v>
      </c>
      <c r="C785" s="16" t="s">
        <v>3337</v>
      </c>
      <c r="D785" s="16" t="s">
        <v>3338</v>
      </c>
      <c r="E785" s="116">
        <v>28.75</v>
      </c>
      <c r="F785" s="116">
        <v>6.8970000000000004E-3</v>
      </c>
      <c r="G785" s="116">
        <v>0.45</v>
      </c>
      <c r="H785" s="111">
        <v>7.6E-3</v>
      </c>
      <c r="I785" s="111">
        <f t="shared" si="3"/>
        <v>-7.0299999999999963E-4</v>
      </c>
      <c r="J785" s="399">
        <v>33329</v>
      </c>
      <c r="K785" s="5"/>
    </row>
    <row r="786" spans="1:11" ht="14.5" customHeight="1" x14ac:dyDescent="0.15">
      <c r="A786" s="116">
        <v>86</v>
      </c>
      <c r="B786" s="399">
        <v>33359</v>
      </c>
      <c r="C786" s="16" t="s">
        <v>3337</v>
      </c>
      <c r="D786" s="16" t="s">
        <v>3338</v>
      </c>
      <c r="E786" s="116">
        <v>30</v>
      </c>
      <c r="F786" s="116">
        <v>4.3478000000000003E-2</v>
      </c>
      <c r="G786" s="116">
        <v>0</v>
      </c>
      <c r="H786" s="111">
        <v>6.7999999999999996E-3</v>
      </c>
      <c r="I786" s="111">
        <f t="shared" si="3"/>
        <v>3.6678000000000002E-2</v>
      </c>
      <c r="J786" s="399">
        <v>33359</v>
      </c>
      <c r="K786" s="5"/>
    </row>
    <row r="787" spans="1:11" ht="14.5" customHeight="1" x14ac:dyDescent="0.15">
      <c r="A787" s="116">
        <v>86</v>
      </c>
      <c r="B787" s="399">
        <v>33390</v>
      </c>
      <c r="C787" s="16" t="s">
        <v>3337</v>
      </c>
      <c r="D787" s="16" t="s">
        <v>3338</v>
      </c>
      <c r="E787" s="116">
        <v>27</v>
      </c>
      <c r="F787" s="116">
        <v>-0.1</v>
      </c>
      <c r="G787" s="116">
        <v>0</v>
      </c>
      <c r="H787" s="111">
        <v>6.3E-3</v>
      </c>
      <c r="I787" s="111">
        <f t="shared" si="3"/>
        <v>-0.10630000000000001</v>
      </c>
      <c r="J787" s="399">
        <v>33390</v>
      </c>
      <c r="K787" s="5"/>
    </row>
    <row r="788" spans="1:11" ht="14.5" customHeight="1" x14ac:dyDescent="0.15">
      <c r="A788" s="116">
        <v>86</v>
      </c>
      <c r="B788" s="399">
        <v>33420</v>
      </c>
      <c r="C788" s="16" t="s">
        <v>3337</v>
      </c>
      <c r="D788" s="16" t="s">
        <v>3338</v>
      </c>
      <c r="E788" s="116">
        <v>28.25</v>
      </c>
      <c r="F788" s="116">
        <v>6.2963000000000005E-2</v>
      </c>
      <c r="G788" s="116">
        <v>0.45</v>
      </c>
      <c r="H788" s="111">
        <v>7.6E-3</v>
      </c>
      <c r="I788" s="111">
        <f t="shared" si="3"/>
        <v>5.5363000000000002E-2</v>
      </c>
      <c r="J788" s="399">
        <v>33420</v>
      </c>
      <c r="K788" s="5"/>
    </row>
    <row r="789" spans="1:11" ht="14.5" customHeight="1" x14ac:dyDescent="0.15">
      <c r="A789" s="116">
        <v>86</v>
      </c>
      <c r="B789" s="399">
        <v>33451</v>
      </c>
      <c r="C789" s="16" t="s">
        <v>3337</v>
      </c>
      <c r="D789" s="16" t="s">
        <v>3338</v>
      </c>
      <c r="E789" s="116">
        <v>26</v>
      </c>
      <c r="F789" s="116">
        <v>-7.9645999999999995E-2</v>
      </c>
      <c r="G789" s="116">
        <v>0</v>
      </c>
      <c r="H789" s="111">
        <v>6.7999999999999996E-3</v>
      </c>
      <c r="I789" s="111">
        <f t="shared" si="3"/>
        <v>-8.6445999999999995E-2</v>
      </c>
      <c r="J789" s="399">
        <v>33451</v>
      </c>
      <c r="K789" s="5"/>
    </row>
    <row r="790" spans="1:11" ht="14.5" customHeight="1" x14ac:dyDescent="0.15">
      <c r="A790" s="116">
        <v>86</v>
      </c>
      <c r="B790" s="399">
        <v>33482</v>
      </c>
      <c r="C790" s="16" t="s">
        <v>3337</v>
      </c>
      <c r="D790" s="16" t="s">
        <v>3338</v>
      </c>
      <c r="E790" s="116">
        <v>28</v>
      </c>
      <c r="F790" s="116">
        <v>7.6923000000000005E-2</v>
      </c>
      <c r="G790" s="116">
        <v>0</v>
      </c>
      <c r="H790" s="111">
        <v>6.7999999999999996E-3</v>
      </c>
      <c r="I790" s="111">
        <f t="shared" si="3"/>
        <v>7.0123000000000005E-2</v>
      </c>
      <c r="J790" s="399">
        <v>33482</v>
      </c>
      <c r="K790" s="5"/>
    </row>
    <row r="791" spans="1:11" ht="14.5" customHeight="1" x14ac:dyDescent="0.15">
      <c r="A791" s="116">
        <v>86</v>
      </c>
      <c r="B791" s="399">
        <v>33512</v>
      </c>
      <c r="C791" s="16" t="s">
        <v>3337</v>
      </c>
      <c r="D791" s="16" t="s">
        <v>3338</v>
      </c>
      <c r="E791" s="116">
        <v>28.5</v>
      </c>
      <c r="F791" s="116">
        <v>3.3929000000000001E-2</v>
      </c>
      <c r="G791" s="116">
        <v>0.45</v>
      </c>
      <c r="H791" s="111">
        <v>6.4999999999999997E-3</v>
      </c>
      <c r="I791" s="111">
        <f t="shared" si="3"/>
        <v>2.7429000000000002E-2</v>
      </c>
      <c r="J791" s="399">
        <v>33512</v>
      </c>
      <c r="K791" s="5"/>
    </row>
    <row r="792" spans="1:11" ht="14.5" customHeight="1" x14ac:dyDescent="0.15">
      <c r="A792" s="116">
        <v>86</v>
      </c>
      <c r="B792" s="399">
        <v>33543</v>
      </c>
      <c r="C792" s="16" t="s">
        <v>3337</v>
      </c>
      <c r="D792" s="16" t="s">
        <v>3338</v>
      </c>
      <c r="E792" s="116">
        <v>27.75</v>
      </c>
      <c r="F792" s="116">
        <v>-2.6315999999999999E-2</v>
      </c>
      <c r="G792" s="116">
        <v>0</v>
      </c>
      <c r="H792" s="111">
        <v>6.0000000000000001E-3</v>
      </c>
      <c r="I792" s="111">
        <f t="shared" si="3"/>
        <v>-3.2315999999999998E-2</v>
      </c>
      <c r="J792" s="399">
        <v>33543</v>
      </c>
      <c r="K792" s="5"/>
    </row>
    <row r="793" spans="1:11" ht="14.5" customHeight="1" x14ac:dyDescent="0.15">
      <c r="A793" s="116">
        <v>86</v>
      </c>
      <c r="B793" s="399">
        <v>33573</v>
      </c>
      <c r="C793" s="16" t="s">
        <v>3337</v>
      </c>
      <c r="D793" s="16" t="s">
        <v>3338</v>
      </c>
      <c r="E793" s="116">
        <v>28</v>
      </c>
      <c r="F793" s="116">
        <v>9.0089999999999996E-3</v>
      </c>
      <c r="G793" s="116">
        <v>0</v>
      </c>
      <c r="H793" s="111">
        <v>6.7999999999999996E-3</v>
      </c>
      <c r="I793" s="111">
        <f t="shared" si="3"/>
        <v>2.209E-3</v>
      </c>
      <c r="J793" s="399">
        <v>33573</v>
      </c>
      <c r="K793" s="5"/>
    </row>
    <row r="794" spans="1:11" ht="14.5" customHeight="1" x14ac:dyDescent="0.15">
      <c r="A794" s="116">
        <v>86</v>
      </c>
      <c r="B794" s="399">
        <v>33604</v>
      </c>
      <c r="C794" s="16" t="s">
        <v>3337</v>
      </c>
      <c r="D794" s="16" t="s">
        <v>3338</v>
      </c>
      <c r="E794" s="116">
        <v>27.25</v>
      </c>
      <c r="F794" s="116">
        <v>-1.0179000000000001E-2</v>
      </c>
      <c r="G794" s="116">
        <v>0.46500000000000002</v>
      </c>
      <c r="H794" s="111">
        <v>6.1000000000000004E-3</v>
      </c>
      <c r="I794" s="111">
        <f t="shared" si="3"/>
        <v>-1.6279000000000002E-2</v>
      </c>
      <c r="J794" s="399">
        <v>33604</v>
      </c>
      <c r="K794" s="5"/>
    </row>
    <row r="795" spans="1:11" ht="14.5" customHeight="1" x14ac:dyDescent="0.15">
      <c r="A795" s="116">
        <v>86</v>
      </c>
      <c r="B795" s="399">
        <v>33635</v>
      </c>
      <c r="C795" s="16" t="s">
        <v>3337</v>
      </c>
      <c r="D795" s="16" t="s">
        <v>3338</v>
      </c>
      <c r="E795" s="116">
        <v>29.75</v>
      </c>
      <c r="F795" s="116">
        <v>9.1743000000000005E-2</v>
      </c>
      <c r="G795" s="116">
        <v>0</v>
      </c>
      <c r="H795" s="111">
        <v>5.8999999999999999E-3</v>
      </c>
      <c r="I795" s="111">
        <f t="shared" si="3"/>
        <v>8.5843000000000003E-2</v>
      </c>
      <c r="J795" s="399">
        <v>33635</v>
      </c>
      <c r="K795" s="5"/>
    </row>
    <row r="796" spans="1:11" ht="14.5" customHeight="1" x14ac:dyDescent="0.15">
      <c r="A796" s="116">
        <v>86</v>
      </c>
      <c r="B796" s="399">
        <v>33664</v>
      </c>
      <c r="C796" s="16" t="s">
        <v>3337</v>
      </c>
      <c r="D796" s="16" t="s">
        <v>3338</v>
      </c>
      <c r="E796" s="116">
        <v>28.75</v>
      </c>
      <c r="F796" s="116">
        <v>-3.3612999999999997E-2</v>
      </c>
      <c r="G796" s="116">
        <v>0</v>
      </c>
      <c r="H796" s="111">
        <v>6.7000000000000002E-3</v>
      </c>
      <c r="I796" s="111">
        <f t="shared" si="3"/>
        <v>-4.0312999999999995E-2</v>
      </c>
      <c r="J796" s="399">
        <v>33664</v>
      </c>
      <c r="K796" s="5"/>
    </row>
    <row r="797" spans="1:11" ht="14.5" customHeight="1" x14ac:dyDescent="0.15">
      <c r="A797" s="116">
        <v>86</v>
      </c>
      <c r="B797" s="399">
        <v>33695</v>
      </c>
      <c r="C797" s="16" t="s">
        <v>3337</v>
      </c>
      <c r="D797" s="16" t="s">
        <v>3338</v>
      </c>
      <c r="E797" s="116">
        <v>29.5</v>
      </c>
      <c r="F797" s="116">
        <v>4.2261E-2</v>
      </c>
      <c r="G797" s="116">
        <v>0.46500000000000002</v>
      </c>
      <c r="H797" s="111">
        <v>6.4999999999999997E-3</v>
      </c>
      <c r="I797" s="111">
        <f t="shared" si="3"/>
        <v>3.5761000000000001E-2</v>
      </c>
      <c r="J797" s="399">
        <v>33695</v>
      </c>
      <c r="K797" s="5"/>
    </row>
    <row r="798" spans="1:11" ht="14.5" customHeight="1" x14ac:dyDescent="0.15">
      <c r="A798" s="116">
        <v>86</v>
      </c>
      <c r="B798" s="399">
        <v>33725</v>
      </c>
      <c r="C798" s="16" t="s">
        <v>3337</v>
      </c>
      <c r="D798" s="16" t="s">
        <v>3338</v>
      </c>
      <c r="E798" s="116">
        <v>31.25</v>
      </c>
      <c r="F798" s="116">
        <v>5.9322E-2</v>
      </c>
      <c r="G798" s="116">
        <v>0</v>
      </c>
      <c r="H798" s="111">
        <v>6.1000000000000004E-3</v>
      </c>
      <c r="I798" s="111">
        <f t="shared" si="3"/>
        <v>5.3221999999999998E-2</v>
      </c>
      <c r="J798" s="399">
        <v>33725</v>
      </c>
      <c r="K798" s="5"/>
    </row>
    <row r="799" spans="1:11" ht="14.5" customHeight="1" x14ac:dyDescent="0.15">
      <c r="A799" s="116">
        <v>86</v>
      </c>
      <c r="B799" s="399">
        <v>33756</v>
      </c>
      <c r="C799" s="16" t="s">
        <v>3337</v>
      </c>
      <c r="D799" s="16" t="s">
        <v>3338</v>
      </c>
      <c r="E799" s="116">
        <v>30</v>
      </c>
      <c r="F799" s="116">
        <v>-0.04</v>
      </c>
      <c r="G799" s="116">
        <v>0</v>
      </c>
      <c r="H799" s="111">
        <v>6.7000000000000002E-3</v>
      </c>
      <c r="I799" s="111">
        <f t="shared" si="3"/>
        <v>-4.6699999999999998E-2</v>
      </c>
      <c r="J799" s="399">
        <v>33756</v>
      </c>
      <c r="K799" s="5"/>
    </row>
    <row r="800" spans="1:11" ht="14.5" customHeight="1" x14ac:dyDescent="0.15">
      <c r="A800" s="116">
        <v>86</v>
      </c>
      <c r="B800" s="399">
        <v>33786</v>
      </c>
      <c r="C800" s="16" t="s">
        <v>3337</v>
      </c>
      <c r="D800" s="16" t="s">
        <v>3338</v>
      </c>
      <c r="E800" s="116">
        <v>32.75</v>
      </c>
      <c r="F800" s="116">
        <v>0.107167</v>
      </c>
      <c r="G800" s="116">
        <v>0.46500000000000002</v>
      </c>
      <c r="H800" s="111">
        <v>6.3E-3</v>
      </c>
      <c r="I800" s="111">
        <f t="shared" si="3"/>
        <v>0.100867</v>
      </c>
      <c r="J800" s="399">
        <v>33786</v>
      </c>
      <c r="K800" s="5"/>
    </row>
    <row r="801" spans="1:11" ht="14.5" customHeight="1" x14ac:dyDescent="0.15">
      <c r="A801" s="116">
        <v>86</v>
      </c>
      <c r="B801" s="399">
        <v>33817</v>
      </c>
      <c r="C801" s="16" t="s">
        <v>3337</v>
      </c>
      <c r="D801" s="16" t="s">
        <v>3338</v>
      </c>
      <c r="E801" s="116">
        <v>31.5</v>
      </c>
      <c r="F801" s="116">
        <v>-3.8168000000000001E-2</v>
      </c>
      <c r="G801" s="116">
        <v>0</v>
      </c>
      <c r="H801" s="111">
        <v>6.0000000000000001E-3</v>
      </c>
      <c r="I801" s="111">
        <f t="shared" si="3"/>
        <v>-4.4167999999999999E-2</v>
      </c>
      <c r="J801" s="399">
        <v>33817</v>
      </c>
      <c r="K801" s="5"/>
    </row>
    <row r="802" spans="1:11" ht="14.5" customHeight="1" x14ac:dyDescent="0.15">
      <c r="A802" s="116">
        <v>86</v>
      </c>
      <c r="B802" s="399">
        <v>33848</v>
      </c>
      <c r="C802" s="16" t="s">
        <v>3337</v>
      </c>
      <c r="D802" s="16" t="s">
        <v>3338</v>
      </c>
      <c r="E802" s="116">
        <v>31</v>
      </c>
      <c r="F802" s="116">
        <v>-1.5873000000000002E-2</v>
      </c>
      <c r="G802" s="116">
        <v>0</v>
      </c>
      <c r="H802" s="111">
        <v>5.7999999999999996E-3</v>
      </c>
      <c r="I802" s="111">
        <f t="shared" si="3"/>
        <v>-2.1673000000000001E-2</v>
      </c>
      <c r="J802" s="399">
        <v>33848</v>
      </c>
      <c r="K802" s="5"/>
    </row>
    <row r="803" spans="1:11" ht="14.5" customHeight="1" x14ac:dyDescent="0.15">
      <c r="A803" s="116">
        <v>86</v>
      </c>
      <c r="B803" s="399">
        <v>33878</v>
      </c>
      <c r="C803" s="16" t="s">
        <v>3337</v>
      </c>
      <c r="D803" s="16" t="s">
        <v>3338</v>
      </c>
      <c r="E803" s="116">
        <v>31</v>
      </c>
      <c r="F803" s="116">
        <v>1.4999999999999999E-2</v>
      </c>
      <c r="G803" s="116">
        <v>0.46500000000000002</v>
      </c>
      <c r="H803" s="111">
        <v>5.7000000000000002E-3</v>
      </c>
      <c r="I803" s="111">
        <f t="shared" si="3"/>
        <v>9.2999999999999992E-3</v>
      </c>
      <c r="J803" s="399">
        <v>33878</v>
      </c>
      <c r="K803" s="5"/>
    </row>
    <row r="804" spans="1:11" ht="14.5" customHeight="1" x14ac:dyDescent="0.15">
      <c r="A804" s="116">
        <v>86</v>
      </c>
      <c r="B804" s="399">
        <v>33909</v>
      </c>
      <c r="C804" s="16" t="s">
        <v>3337</v>
      </c>
      <c r="D804" s="16" t="s">
        <v>3338</v>
      </c>
      <c r="E804" s="116">
        <v>33.25</v>
      </c>
      <c r="F804" s="116">
        <v>7.2581000000000007E-2</v>
      </c>
      <c r="G804" s="116">
        <v>0</v>
      </c>
      <c r="H804" s="111">
        <v>6.1000000000000004E-3</v>
      </c>
      <c r="I804" s="111">
        <f t="shared" si="3"/>
        <v>6.6481000000000012E-2</v>
      </c>
      <c r="J804" s="399">
        <v>33909</v>
      </c>
      <c r="K804" s="5"/>
    </row>
    <row r="805" spans="1:11" ht="14.5" customHeight="1" x14ac:dyDescent="0.15">
      <c r="A805" s="116">
        <v>86</v>
      </c>
      <c r="B805" s="399">
        <v>33939</v>
      </c>
      <c r="C805" s="16" t="s">
        <v>3337</v>
      </c>
      <c r="D805" s="16" t="s">
        <v>3338</v>
      </c>
      <c r="E805" s="116">
        <v>33</v>
      </c>
      <c r="F805" s="116">
        <v>-7.5189999999999996E-3</v>
      </c>
      <c r="G805" s="116">
        <v>0</v>
      </c>
      <c r="H805" s="111">
        <v>6.3E-3</v>
      </c>
      <c r="I805" s="111">
        <f t="shared" si="3"/>
        <v>-1.3819E-2</v>
      </c>
      <c r="J805" s="399">
        <v>33939</v>
      </c>
      <c r="K805" s="5"/>
    </row>
    <row r="806" spans="1:11" ht="14.5" customHeight="1" x14ac:dyDescent="0.15">
      <c r="A806" s="116">
        <v>86</v>
      </c>
      <c r="B806" s="399">
        <v>33970</v>
      </c>
      <c r="C806" s="16" t="s">
        <v>3337</v>
      </c>
      <c r="D806" s="16" t="s">
        <v>3338</v>
      </c>
      <c r="E806" s="116">
        <v>35.5</v>
      </c>
      <c r="F806" s="116">
        <v>7.5758000000000006E-2</v>
      </c>
      <c r="G806" s="116">
        <v>0</v>
      </c>
      <c r="H806" s="111">
        <v>5.8999999999999999E-3</v>
      </c>
      <c r="I806" s="111">
        <f t="shared" si="3"/>
        <v>6.9858000000000003E-2</v>
      </c>
      <c r="J806" s="399">
        <v>33970</v>
      </c>
      <c r="K806" s="5"/>
    </row>
    <row r="807" spans="1:11" ht="14.5" customHeight="1" x14ac:dyDescent="0.15">
      <c r="A807" s="116">
        <v>86</v>
      </c>
      <c r="B807" s="399">
        <v>34001</v>
      </c>
      <c r="C807" s="16" t="s">
        <v>3337</v>
      </c>
      <c r="D807" s="16" t="s">
        <v>3338</v>
      </c>
      <c r="E807" s="116">
        <v>35.25</v>
      </c>
      <c r="F807" s="116">
        <v>6.4790000000000004E-3</v>
      </c>
      <c r="G807" s="116">
        <v>0.48</v>
      </c>
      <c r="H807" s="111">
        <v>5.4999999999999997E-3</v>
      </c>
      <c r="I807" s="111">
        <f t="shared" si="3"/>
        <v>9.790000000000007E-4</v>
      </c>
      <c r="J807" s="399">
        <v>34001</v>
      </c>
      <c r="K807" s="5"/>
    </row>
    <row r="808" spans="1:11" ht="14.5" customHeight="1" x14ac:dyDescent="0.15">
      <c r="A808" s="116">
        <v>86</v>
      </c>
      <c r="B808" s="399">
        <v>34029</v>
      </c>
      <c r="C808" s="16" t="s">
        <v>3337</v>
      </c>
      <c r="D808" s="16" t="s">
        <v>3338</v>
      </c>
      <c r="E808" s="116">
        <v>35</v>
      </c>
      <c r="F808" s="116">
        <v>-7.0920000000000002E-3</v>
      </c>
      <c r="G808" s="116">
        <v>0</v>
      </c>
      <c r="H808" s="111">
        <v>6.3E-3</v>
      </c>
      <c r="I808" s="111">
        <f t="shared" si="3"/>
        <v>-1.3392000000000001E-2</v>
      </c>
      <c r="J808" s="399">
        <v>34029</v>
      </c>
      <c r="K808" s="5"/>
    </row>
    <row r="809" spans="1:11" ht="14.5" customHeight="1" x14ac:dyDescent="0.15">
      <c r="A809" s="116">
        <v>86</v>
      </c>
      <c r="B809" s="399">
        <v>34060</v>
      </c>
      <c r="C809" s="16" t="s">
        <v>3337</v>
      </c>
      <c r="D809" s="16" t="s">
        <v>3338</v>
      </c>
      <c r="E809" s="116">
        <v>34.25</v>
      </c>
      <c r="F809" s="116">
        <v>-7.7140000000000004E-3</v>
      </c>
      <c r="G809" s="116">
        <v>0.48</v>
      </c>
      <c r="H809" s="111">
        <v>5.7000000000000002E-3</v>
      </c>
      <c r="I809" s="111">
        <f t="shared" si="3"/>
        <v>-1.3414000000000001E-2</v>
      </c>
      <c r="J809" s="399">
        <v>34060</v>
      </c>
      <c r="K809" s="5"/>
    </row>
    <row r="810" spans="1:11" ht="14.5" customHeight="1" x14ac:dyDescent="0.15">
      <c r="A810" s="116">
        <v>86</v>
      </c>
      <c r="B810" s="399">
        <v>34090</v>
      </c>
      <c r="C810" s="16" t="s">
        <v>3337</v>
      </c>
      <c r="D810" s="16" t="s">
        <v>3338</v>
      </c>
      <c r="E810" s="116">
        <v>35.5</v>
      </c>
      <c r="F810" s="116">
        <v>3.6496000000000001E-2</v>
      </c>
      <c r="G810" s="116">
        <v>0</v>
      </c>
      <c r="H810" s="111">
        <v>5.1999999999999998E-3</v>
      </c>
      <c r="I810" s="111">
        <f t="shared" si="3"/>
        <v>3.1296000000000004E-2</v>
      </c>
      <c r="J810" s="399">
        <v>34090</v>
      </c>
      <c r="K810" s="5"/>
    </row>
    <row r="811" spans="1:11" ht="14.5" customHeight="1" x14ac:dyDescent="0.15">
      <c r="A811" s="116">
        <v>86</v>
      </c>
      <c r="B811" s="399">
        <v>34121</v>
      </c>
      <c r="C811" s="16" t="s">
        <v>3337</v>
      </c>
      <c r="D811" s="16" t="s">
        <v>3338</v>
      </c>
      <c r="E811" s="116">
        <v>35.75</v>
      </c>
      <c r="F811" s="116">
        <v>7.0419999999999996E-3</v>
      </c>
      <c r="G811" s="116">
        <v>0</v>
      </c>
      <c r="H811" s="111">
        <v>6.1999999999999998E-3</v>
      </c>
      <c r="I811" s="111">
        <f t="shared" si="3"/>
        <v>8.4199999999999987E-4</v>
      </c>
      <c r="J811" s="399">
        <v>34121</v>
      </c>
      <c r="K811" s="5"/>
    </row>
    <row r="812" spans="1:11" ht="14.5" customHeight="1" x14ac:dyDescent="0.15">
      <c r="A812" s="116">
        <v>86</v>
      </c>
      <c r="B812" s="399">
        <v>34151</v>
      </c>
      <c r="C812" s="16" t="s">
        <v>3337</v>
      </c>
      <c r="D812" s="16" t="s">
        <v>3338</v>
      </c>
      <c r="E812" s="116">
        <v>-37.75</v>
      </c>
      <c r="F812" s="116">
        <v>6.9371000000000002E-2</v>
      </c>
      <c r="G812" s="116">
        <v>0.48</v>
      </c>
      <c r="H812" s="111">
        <v>5.4000000000000003E-3</v>
      </c>
      <c r="I812" s="111">
        <f t="shared" si="3"/>
        <v>6.3971E-2</v>
      </c>
      <c r="J812" s="399">
        <v>34151</v>
      </c>
      <c r="K812" s="5"/>
    </row>
    <row r="813" spans="1:11" ht="14.5" customHeight="1" x14ac:dyDescent="0.15">
      <c r="A813" s="116">
        <v>86</v>
      </c>
      <c r="B813" s="399">
        <v>34182</v>
      </c>
      <c r="C813" s="16" t="s">
        <v>3337</v>
      </c>
      <c r="D813" s="16" t="s">
        <v>3338</v>
      </c>
      <c r="E813" s="116">
        <v>40.5</v>
      </c>
      <c r="F813" s="116">
        <v>7.2847999999999996E-2</v>
      </c>
      <c r="G813" s="116">
        <v>0</v>
      </c>
      <c r="H813" s="111">
        <v>5.5999999999999999E-3</v>
      </c>
      <c r="I813" s="111">
        <f t="shared" si="3"/>
        <v>6.7248000000000002E-2</v>
      </c>
      <c r="J813" s="399">
        <v>34182</v>
      </c>
      <c r="K813" s="5"/>
    </row>
    <row r="814" spans="1:11" ht="14.5" customHeight="1" x14ac:dyDescent="0.15">
      <c r="A814" s="116">
        <v>86</v>
      </c>
      <c r="B814" s="399">
        <v>34213</v>
      </c>
      <c r="C814" s="16" t="s">
        <v>3337</v>
      </c>
      <c r="D814" s="16" t="s">
        <v>3338</v>
      </c>
      <c r="E814" s="116">
        <v>37.75</v>
      </c>
      <c r="F814" s="116">
        <v>-6.7901000000000003E-2</v>
      </c>
      <c r="G814" s="116">
        <v>0</v>
      </c>
      <c r="H814" s="111">
        <v>5.0000000000000001E-3</v>
      </c>
      <c r="I814" s="111">
        <f t="shared" si="3"/>
        <v>-7.2901000000000007E-2</v>
      </c>
      <c r="J814" s="399">
        <v>34213</v>
      </c>
      <c r="K814" s="5"/>
    </row>
    <row r="815" spans="1:11" ht="14.5" customHeight="1" x14ac:dyDescent="0.15">
      <c r="A815" s="116">
        <v>86</v>
      </c>
      <c r="B815" s="399">
        <v>34243</v>
      </c>
      <c r="C815" s="16" t="s">
        <v>3337</v>
      </c>
      <c r="D815" s="16" t="s">
        <v>3338</v>
      </c>
      <c r="E815" s="116">
        <v>40</v>
      </c>
      <c r="F815" s="116">
        <v>7.2317999999999993E-2</v>
      </c>
      <c r="G815" s="116">
        <v>0.48</v>
      </c>
      <c r="H815" s="111">
        <v>4.8999999999999998E-3</v>
      </c>
      <c r="I815" s="111">
        <f t="shared" si="3"/>
        <v>6.7417999999999992E-2</v>
      </c>
      <c r="J815" s="399">
        <v>34243</v>
      </c>
      <c r="K815" s="5"/>
    </row>
    <row r="816" spans="1:11" ht="14.5" customHeight="1" x14ac:dyDescent="0.15">
      <c r="A816" s="116">
        <v>86</v>
      </c>
      <c r="B816" s="399">
        <v>34274</v>
      </c>
      <c r="C816" s="16" t="s">
        <v>3337</v>
      </c>
      <c r="D816" s="16" t="s">
        <v>3338</v>
      </c>
      <c r="E816" s="116">
        <v>39</v>
      </c>
      <c r="F816" s="116">
        <v>-2.5000000000000001E-2</v>
      </c>
      <c r="G816" s="116">
        <v>0</v>
      </c>
      <c r="H816" s="111">
        <v>5.3E-3</v>
      </c>
      <c r="I816" s="111">
        <f t="shared" si="3"/>
        <v>-3.0300000000000001E-2</v>
      </c>
      <c r="J816" s="399">
        <v>34274</v>
      </c>
      <c r="K816" s="5"/>
    </row>
    <row r="817" spans="1:11" ht="14.5" customHeight="1" x14ac:dyDescent="0.15">
      <c r="A817" s="116">
        <v>86</v>
      </c>
      <c r="B817" s="399">
        <v>34304</v>
      </c>
      <c r="C817" s="16" t="s">
        <v>3337</v>
      </c>
      <c r="D817" s="16" t="s">
        <v>3338</v>
      </c>
      <c r="E817" s="116">
        <v>-39.875</v>
      </c>
      <c r="F817" s="116">
        <v>2.2436000000000001E-2</v>
      </c>
      <c r="G817" s="116">
        <v>0</v>
      </c>
      <c r="H817" s="111">
        <v>5.4999999999999997E-3</v>
      </c>
      <c r="I817" s="111">
        <f t="shared" si="3"/>
        <v>1.6936E-2</v>
      </c>
      <c r="J817" s="399">
        <v>34304</v>
      </c>
      <c r="K817" s="5"/>
    </row>
    <row r="818" spans="1:11" ht="14.5" customHeight="1" x14ac:dyDescent="0.15">
      <c r="A818" s="116">
        <v>86</v>
      </c>
      <c r="B818" s="399">
        <v>34335</v>
      </c>
      <c r="C818" s="16" t="s">
        <v>3337</v>
      </c>
      <c r="D818" s="16" t="s">
        <v>3338</v>
      </c>
      <c r="E818" s="116">
        <v>37.75</v>
      </c>
      <c r="F818" s="116">
        <v>-4.0877999999999998E-2</v>
      </c>
      <c r="G818" s="116">
        <v>0.495</v>
      </c>
      <c r="H818" s="111">
        <v>5.4999999999999997E-3</v>
      </c>
      <c r="I818" s="111">
        <f t="shared" si="3"/>
        <v>-4.6377999999999996E-2</v>
      </c>
      <c r="J818" s="399">
        <v>34335</v>
      </c>
      <c r="K818" s="5"/>
    </row>
    <row r="819" spans="1:11" ht="14.5" customHeight="1" x14ac:dyDescent="0.15">
      <c r="A819" s="116">
        <v>86</v>
      </c>
      <c r="B819" s="399">
        <v>34366</v>
      </c>
      <c r="C819" s="16" t="s">
        <v>3337</v>
      </c>
      <c r="D819" s="16" t="s">
        <v>3338</v>
      </c>
      <c r="E819" s="116">
        <v>34.25</v>
      </c>
      <c r="F819" s="116">
        <v>-9.2715000000000006E-2</v>
      </c>
      <c r="G819" s="116">
        <v>0</v>
      </c>
      <c r="H819" s="111">
        <v>4.8999999999999998E-3</v>
      </c>
      <c r="I819" s="111">
        <f t="shared" si="3"/>
        <v>-9.7615000000000007E-2</v>
      </c>
      <c r="J819" s="399">
        <v>34366</v>
      </c>
      <c r="K819" s="5"/>
    </row>
    <row r="820" spans="1:11" ht="14.5" customHeight="1" x14ac:dyDescent="0.15">
      <c r="A820" s="116">
        <v>86</v>
      </c>
      <c r="B820" s="399">
        <v>34394</v>
      </c>
      <c r="C820" s="16" t="s">
        <v>3337</v>
      </c>
      <c r="D820" s="16" t="s">
        <v>3338</v>
      </c>
      <c r="E820" s="116">
        <v>34.5</v>
      </c>
      <c r="F820" s="116">
        <v>7.2989999999999999E-3</v>
      </c>
      <c r="G820" s="116">
        <v>0</v>
      </c>
      <c r="H820" s="111">
        <v>5.7999999999999996E-3</v>
      </c>
      <c r="I820" s="111">
        <f t="shared" si="3"/>
        <v>1.4990000000000003E-3</v>
      </c>
      <c r="J820" s="399">
        <v>34394</v>
      </c>
      <c r="K820" s="5"/>
    </row>
    <row r="821" spans="1:11" ht="14.5" customHeight="1" x14ac:dyDescent="0.15">
      <c r="A821" s="116">
        <v>86</v>
      </c>
      <c r="B821" s="399">
        <v>34425</v>
      </c>
      <c r="C821" s="16" t="s">
        <v>3337</v>
      </c>
      <c r="D821" s="16" t="s">
        <v>3339</v>
      </c>
      <c r="E821" s="116">
        <v>34.875</v>
      </c>
      <c r="F821" s="116">
        <v>2.5217E-2</v>
      </c>
      <c r="G821" s="116">
        <v>0.495</v>
      </c>
      <c r="H821" s="111">
        <v>5.7000000000000002E-3</v>
      </c>
      <c r="I821" s="111">
        <f t="shared" si="3"/>
        <v>1.9517E-2</v>
      </c>
      <c r="J821" s="399">
        <v>34425</v>
      </c>
      <c r="K821" s="5"/>
    </row>
    <row r="822" spans="1:11" ht="14.5" customHeight="1" x14ac:dyDescent="0.15">
      <c r="A822" s="116">
        <v>86</v>
      </c>
      <c r="B822" s="399">
        <v>34455</v>
      </c>
      <c r="C822" s="16" t="s">
        <v>3337</v>
      </c>
      <c r="D822" s="16" t="s">
        <v>3339</v>
      </c>
      <c r="E822" s="116">
        <v>35.5</v>
      </c>
      <c r="F822" s="116">
        <v>1.7920999999999999E-2</v>
      </c>
      <c r="G822" s="116">
        <v>0</v>
      </c>
      <c r="H822" s="111">
        <v>6.3E-3</v>
      </c>
      <c r="I822" s="111">
        <f t="shared" ref="I822:I885" si="4">F822-H822</f>
        <v>1.1620999999999999E-2</v>
      </c>
      <c r="J822" s="399">
        <v>34455</v>
      </c>
      <c r="K822" s="5"/>
    </row>
    <row r="823" spans="1:11" ht="14.5" customHeight="1" x14ac:dyDescent="0.15">
      <c r="A823" s="116">
        <v>86</v>
      </c>
      <c r="B823" s="399">
        <v>34486</v>
      </c>
      <c r="C823" s="16" t="s">
        <v>3337</v>
      </c>
      <c r="D823" s="16" t="s">
        <v>3339</v>
      </c>
      <c r="E823" s="116">
        <v>35.875</v>
      </c>
      <c r="F823" s="116">
        <v>1.0562999999999999E-2</v>
      </c>
      <c r="G823" s="116">
        <v>0</v>
      </c>
      <c r="H823" s="111">
        <v>6.1000000000000004E-3</v>
      </c>
      <c r="I823" s="111">
        <f t="shared" si="4"/>
        <v>4.4629999999999991E-3</v>
      </c>
      <c r="J823" s="399">
        <v>34486</v>
      </c>
      <c r="K823" s="5"/>
    </row>
    <row r="824" spans="1:11" ht="14.5" customHeight="1" x14ac:dyDescent="0.15">
      <c r="A824" s="116">
        <v>86</v>
      </c>
      <c r="B824" s="399">
        <v>34516</v>
      </c>
      <c r="C824" s="16" t="s">
        <v>3337</v>
      </c>
      <c r="D824" s="16" t="s">
        <v>3339</v>
      </c>
      <c r="E824" s="116">
        <v>35.25</v>
      </c>
      <c r="F824" s="116">
        <v>-3.6240000000000001E-3</v>
      </c>
      <c r="G824" s="116">
        <v>0.495</v>
      </c>
      <c r="H824" s="111">
        <v>6.0000000000000001E-3</v>
      </c>
      <c r="I824" s="111">
        <f t="shared" si="4"/>
        <v>-9.6240000000000006E-3</v>
      </c>
      <c r="J824" s="399">
        <v>34516</v>
      </c>
      <c r="K824" s="5"/>
    </row>
    <row r="825" spans="1:11" ht="14.5" customHeight="1" x14ac:dyDescent="0.15">
      <c r="A825" s="116">
        <v>86</v>
      </c>
      <c r="B825" s="399">
        <v>34547</v>
      </c>
      <c r="C825" s="16" t="s">
        <v>3337</v>
      </c>
      <c r="D825" s="16" t="s">
        <v>3339</v>
      </c>
      <c r="E825" s="116">
        <v>35</v>
      </c>
      <c r="F825" s="116">
        <v>-7.0920000000000002E-3</v>
      </c>
      <c r="G825" s="116">
        <v>0</v>
      </c>
      <c r="H825" s="111">
        <v>6.6E-3</v>
      </c>
      <c r="I825" s="111">
        <f t="shared" si="4"/>
        <v>-1.3691999999999999E-2</v>
      </c>
      <c r="J825" s="399">
        <v>34547</v>
      </c>
      <c r="K825" s="5"/>
    </row>
    <row r="826" spans="1:11" ht="14.5" customHeight="1" x14ac:dyDescent="0.15">
      <c r="A826" s="116">
        <v>86</v>
      </c>
      <c r="B826" s="399">
        <v>34578</v>
      </c>
      <c r="C826" s="16" t="s">
        <v>3337</v>
      </c>
      <c r="D826" s="16" t="s">
        <v>3339</v>
      </c>
      <c r="E826" s="116">
        <v>33.125</v>
      </c>
      <c r="F826" s="116">
        <v>-5.3571000000000001E-2</v>
      </c>
      <c r="G826" s="116">
        <v>0</v>
      </c>
      <c r="H826" s="111">
        <v>6.1000000000000004E-3</v>
      </c>
      <c r="I826" s="111">
        <f t="shared" si="4"/>
        <v>-5.9671000000000002E-2</v>
      </c>
      <c r="J826" s="399">
        <v>34578</v>
      </c>
      <c r="K826" s="5"/>
    </row>
    <row r="827" spans="1:11" ht="14.5" customHeight="1" x14ac:dyDescent="0.15">
      <c r="A827" s="116">
        <v>86</v>
      </c>
      <c r="B827" s="399">
        <v>34608</v>
      </c>
      <c r="C827" s="16" t="s">
        <v>3337</v>
      </c>
      <c r="D827" s="16" t="s">
        <v>3339</v>
      </c>
      <c r="E827" s="116">
        <v>31.375</v>
      </c>
      <c r="F827" s="116">
        <v>-3.7886999999999997E-2</v>
      </c>
      <c r="G827" s="116">
        <v>0.495</v>
      </c>
      <c r="H827" s="111">
        <v>6.6E-3</v>
      </c>
      <c r="I827" s="111">
        <f t="shared" si="4"/>
        <v>-4.4486999999999999E-2</v>
      </c>
      <c r="J827" s="399">
        <v>34608</v>
      </c>
      <c r="K827" s="5"/>
    </row>
    <row r="828" spans="1:11" ht="14.5" customHeight="1" x14ac:dyDescent="0.15">
      <c r="A828" s="116">
        <v>86</v>
      </c>
      <c r="B828" s="399">
        <v>34639</v>
      </c>
      <c r="C828" s="16" t="s">
        <v>3337</v>
      </c>
      <c r="D828" s="16" t="s">
        <v>3339</v>
      </c>
      <c r="E828" s="116">
        <v>31</v>
      </c>
      <c r="F828" s="116">
        <v>-1.1952000000000001E-2</v>
      </c>
      <c r="G828" s="116">
        <v>0</v>
      </c>
      <c r="H828" s="111">
        <v>6.4000000000000003E-3</v>
      </c>
      <c r="I828" s="111">
        <f t="shared" si="4"/>
        <v>-1.8352E-2</v>
      </c>
      <c r="J828" s="399">
        <v>34639</v>
      </c>
      <c r="K828" s="5"/>
    </row>
    <row r="829" spans="1:11" ht="14.5" customHeight="1" x14ac:dyDescent="0.15">
      <c r="A829" s="116">
        <v>86</v>
      </c>
      <c r="B829" s="399">
        <v>34669</v>
      </c>
      <c r="C829" s="16" t="s">
        <v>3337</v>
      </c>
      <c r="D829" s="16" t="s">
        <v>3339</v>
      </c>
      <c r="E829" s="116">
        <v>32</v>
      </c>
      <c r="F829" s="116">
        <v>3.2258000000000002E-2</v>
      </c>
      <c r="G829" s="116">
        <v>0</v>
      </c>
      <c r="H829" s="111">
        <v>6.6E-3</v>
      </c>
      <c r="I829" s="111">
        <f t="shared" si="4"/>
        <v>2.5658E-2</v>
      </c>
      <c r="J829" s="399">
        <v>34669</v>
      </c>
      <c r="K829" s="5"/>
    </row>
    <row r="830" spans="1:11" ht="14.5" customHeight="1" x14ac:dyDescent="0.15">
      <c r="A830" s="116">
        <v>86</v>
      </c>
      <c r="B830" s="399">
        <v>34700</v>
      </c>
      <c r="C830" s="16" t="s">
        <v>3337</v>
      </c>
      <c r="D830" s="16" t="s">
        <v>3339</v>
      </c>
      <c r="E830" s="116">
        <v>30.875</v>
      </c>
      <c r="F830" s="116">
        <v>-1.9219E-2</v>
      </c>
      <c r="G830" s="116">
        <v>0.51</v>
      </c>
      <c r="H830" s="111">
        <v>7.0000000000000001E-3</v>
      </c>
      <c r="I830" s="111">
        <f t="shared" si="4"/>
        <v>-2.6218999999999999E-2</v>
      </c>
      <c r="J830" s="399">
        <v>34700</v>
      </c>
      <c r="K830" s="5"/>
    </row>
    <row r="831" spans="1:11" ht="14.5" customHeight="1" x14ac:dyDescent="0.15">
      <c r="A831" s="116">
        <v>86</v>
      </c>
      <c r="B831" s="399">
        <v>34731</v>
      </c>
      <c r="C831" s="16" t="s">
        <v>3337</v>
      </c>
      <c r="D831" s="16" t="s">
        <v>3339</v>
      </c>
      <c r="E831" s="116">
        <v>32</v>
      </c>
      <c r="F831" s="116">
        <v>3.6436999999999997E-2</v>
      </c>
      <c r="G831" s="116">
        <v>0</v>
      </c>
      <c r="H831" s="111">
        <v>5.8999999999999999E-3</v>
      </c>
      <c r="I831" s="111">
        <f t="shared" si="4"/>
        <v>3.0536999999999998E-2</v>
      </c>
      <c r="J831" s="399">
        <v>34731</v>
      </c>
      <c r="K831" s="5"/>
    </row>
    <row r="832" spans="1:11" ht="14.5" customHeight="1" x14ac:dyDescent="0.15">
      <c r="A832" s="116">
        <v>86</v>
      </c>
      <c r="B832" s="399">
        <v>34759</v>
      </c>
      <c r="C832" s="16" t="s">
        <v>3337</v>
      </c>
      <c r="D832" s="16" t="s">
        <v>3339</v>
      </c>
      <c r="E832" s="116">
        <v>29.875</v>
      </c>
      <c r="F832" s="116">
        <v>-6.6406000000000007E-2</v>
      </c>
      <c r="G832" s="116">
        <v>0</v>
      </c>
      <c r="H832" s="111">
        <v>6.4000000000000003E-3</v>
      </c>
      <c r="I832" s="111">
        <f t="shared" si="4"/>
        <v>-7.280600000000001E-2</v>
      </c>
      <c r="J832" s="399">
        <v>34759</v>
      </c>
      <c r="K832" s="5"/>
    </row>
    <row r="833" spans="1:11" ht="14.5" customHeight="1" x14ac:dyDescent="0.15">
      <c r="A833" s="116">
        <v>86</v>
      </c>
      <c r="B833" s="399">
        <v>34790</v>
      </c>
      <c r="C833" s="16" t="s">
        <v>3337</v>
      </c>
      <c r="D833" s="16" t="s">
        <v>3339</v>
      </c>
      <c r="E833" s="116">
        <v>31.875</v>
      </c>
      <c r="F833" s="116">
        <v>8.4016999999999994E-2</v>
      </c>
      <c r="G833" s="116">
        <v>0.51</v>
      </c>
      <c r="H833" s="111">
        <v>5.7999999999999996E-3</v>
      </c>
      <c r="I833" s="111">
        <f t="shared" si="4"/>
        <v>7.8216999999999995E-2</v>
      </c>
      <c r="J833" s="399">
        <v>34790</v>
      </c>
      <c r="K833" s="5"/>
    </row>
    <row r="834" spans="1:11" ht="14.5" customHeight="1" x14ac:dyDescent="0.15">
      <c r="A834" s="116">
        <v>86</v>
      </c>
      <c r="B834" s="399">
        <v>34820</v>
      </c>
      <c r="C834" s="16" t="s">
        <v>3337</v>
      </c>
      <c r="D834" s="16" t="s">
        <v>3339</v>
      </c>
      <c r="E834" s="116">
        <v>32</v>
      </c>
      <c r="F834" s="116">
        <v>3.9220000000000001E-3</v>
      </c>
      <c r="G834" s="116">
        <v>0</v>
      </c>
      <c r="H834" s="111">
        <v>6.4999999999999997E-3</v>
      </c>
      <c r="I834" s="111">
        <f t="shared" si="4"/>
        <v>-2.5779999999999996E-3</v>
      </c>
      <c r="J834" s="399">
        <v>34820</v>
      </c>
      <c r="K834" s="5"/>
    </row>
    <row r="835" spans="1:11" ht="14.5" customHeight="1" x14ac:dyDescent="0.15">
      <c r="A835" s="116">
        <v>86</v>
      </c>
      <c r="B835" s="399">
        <v>34851</v>
      </c>
      <c r="C835" s="16" t="s">
        <v>3337</v>
      </c>
      <c r="D835" s="16" t="s">
        <v>3339</v>
      </c>
      <c r="E835" s="116">
        <v>31.5</v>
      </c>
      <c r="F835" s="116">
        <v>-1.5625E-2</v>
      </c>
      <c r="G835" s="116">
        <v>0</v>
      </c>
      <c r="H835" s="111">
        <v>5.4000000000000003E-3</v>
      </c>
      <c r="I835" s="111">
        <f t="shared" si="4"/>
        <v>-2.1025000000000002E-2</v>
      </c>
      <c r="J835" s="399">
        <v>34851</v>
      </c>
      <c r="K835" s="5"/>
    </row>
    <row r="836" spans="1:11" ht="14.5" customHeight="1" x14ac:dyDescent="0.15">
      <c r="A836" s="116">
        <v>86</v>
      </c>
      <c r="B836" s="399">
        <v>34881</v>
      </c>
      <c r="C836" s="16" t="s">
        <v>3337</v>
      </c>
      <c r="D836" s="16" t="s">
        <v>3339</v>
      </c>
      <c r="E836" s="116">
        <v>30.25</v>
      </c>
      <c r="F836" s="116">
        <v>-2.3491999999999999E-2</v>
      </c>
      <c r="G836" s="116">
        <v>0.51</v>
      </c>
      <c r="H836" s="111">
        <v>5.5999999999999999E-3</v>
      </c>
      <c r="I836" s="111">
        <f t="shared" si="4"/>
        <v>-2.9092E-2</v>
      </c>
      <c r="J836" s="399">
        <v>34881</v>
      </c>
      <c r="K836" s="5"/>
    </row>
    <row r="837" spans="1:11" ht="14.5" customHeight="1" x14ac:dyDescent="0.15">
      <c r="A837" s="116">
        <v>86</v>
      </c>
      <c r="B837" s="399">
        <v>34912</v>
      </c>
      <c r="C837" s="16" t="s">
        <v>3337</v>
      </c>
      <c r="D837" s="16" t="s">
        <v>3339</v>
      </c>
      <c r="E837" s="116">
        <v>31</v>
      </c>
      <c r="F837" s="116">
        <v>2.4792999999999999E-2</v>
      </c>
      <c r="G837" s="116">
        <v>0</v>
      </c>
      <c r="H837" s="111">
        <v>5.7000000000000002E-3</v>
      </c>
      <c r="I837" s="111">
        <f t="shared" si="4"/>
        <v>1.9092999999999999E-2</v>
      </c>
      <c r="J837" s="399">
        <v>34912</v>
      </c>
      <c r="K837" s="5"/>
    </row>
    <row r="838" spans="1:11" ht="14.5" customHeight="1" x14ac:dyDescent="0.15">
      <c r="A838" s="116">
        <v>86</v>
      </c>
      <c r="B838" s="399">
        <v>34943</v>
      </c>
      <c r="C838" s="16" t="s">
        <v>3337</v>
      </c>
      <c r="D838" s="16" t="s">
        <v>3339</v>
      </c>
      <c r="E838" s="116">
        <v>32.875</v>
      </c>
      <c r="F838" s="116">
        <v>6.0484000000000003E-2</v>
      </c>
      <c r="G838" s="116">
        <v>0</v>
      </c>
      <c r="H838" s="111">
        <v>5.1999999999999998E-3</v>
      </c>
      <c r="I838" s="111">
        <f t="shared" si="4"/>
        <v>5.5284E-2</v>
      </c>
      <c r="J838" s="399">
        <v>34943</v>
      </c>
      <c r="K838" s="5"/>
    </row>
    <row r="839" spans="1:11" ht="14.5" customHeight="1" x14ac:dyDescent="0.15">
      <c r="A839" s="116">
        <v>86</v>
      </c>
      <c r="B839" s="399">
        <v>34973</v>
      </c>
      <c r="C839" s="16" t="s">
        <v>3337</v>
      </c>
      <c r="D839" s="16" t="s">
        <v>3339</v>
      </c>
      <c r="E839" s="116">
        <v>33.25</v>
      </c>
      <c r="F839" s="116">
        <v>2.6919999999999999E-2</v>
      </c>
      <c r="G839" s="116">
        <v>0.51</v>
      </c>
      <c r="H839" s="111">
        <v>5.7000000000000002E-3</v>
      </c>
      <c r="I839" s="111">
        <f t="shared" si="4"/>
        <v>2.1219999999999999E-2</v>
      </c>
      <c r="J839" s="399">
        <v>34973</v>
      </c>
      <c r="K839" s="5"/>
    </row>
    <row r="840" spans="1:11" ht="14.5" customHeight="1" x14ac:dyDescent="0.15">
      <c r="A840" s="116">
        <v>86</v>
      </c>
      <c r="B840" s="399">
        <v>35004</v>
      </c>
      <c r="C840" s="16" t="s">
        <v>3337</v>
      </c>
      <c r="D840" s="16" t="s">
        <v>3339</v>
      </c>
      <c r="E840" s="116">
        <v>33.25</v>
      </c>
      <c r="F840" s="116">
        <v>0</v>
      </c>
      <c r="G840" s="116">
        <v>0</v>
      </c>
      <c r="H840" s="111">
        <v>5.1000000000000004E-3</v>
      </c>
      <c r="I840" s="111">
        <f t="shared" si="4"/>
        <v>-5.1000000000000004E-3</v>
      </c>
      <c r="J840" s="399">
        <v>35004</v>
      </c>
      <c r="K840" s="5"/>
    </row>
    <row r="841" spans="1:11" ht="14.5" customHeight="1" x14ac:dyDescent="0.15">
      <c r="A841" s="116">
        <v>86</v>
      </c>
      <c r="B841" s="399">
        <v>35034</v>
      </c>
      <c r="C841" s="16" t="s">
        <v>3337</v>
      </c>
      <c r="D841" s="16" t="s">
        <v>3339</v>
      </c>
      <c r="E841" s="116">
        <v>32.75</v>
      </c>
      <c r="F841" s="116">
        <v>-1.5037999999999999E-2</v>
      </c>
      <c r="G841" s="116">
        <v>0</v>
      </c>
      <c r="H841" s="111">
        <v>4.8999999999999998E-3</v>
      </c>
      <c r="I841" s="111">
        <f t="shared" si="4"/>
        <v>-1.9937999999999997E-2</v>
      </c>
      <c r="J841" s="399">
        <v>35034</v>
      </c>
      <c r="K841" s="5"/>
    </row>
    <row r="842" spans="1:11" ht="14.5" customHeight="1" x14ac:dyDescent="0.15">
      <c r="A842" s="116">
        <v>86</v>
      </c>
      <c r="B842" s="399">
        <v>35065</v>
      </c>
      <c r="C842" s="16" t="s">
        <v>3337</v>
      </c>
      <c r="D842" s="16" t="s">
        <v>3339</v>
      </c>
      <c r="E842" s="116">
        <v>36.125</v>
      </c>
      <c r="F842" s="116">
        <v>0.10305300000000001</v>
      </c>
      <c r="G842" s="116">
        <v>0</v>
      </c>
      <c r="H842" s="111">
        <v>5.4000000000000003E-3</v>
      </c>
      <c r="I842" s="111">
        <f t="shared" si="4"/>
        <v>9.7653000000000004E-2</v>
      </c>
      <c r="J842" s="399">
        <v>35065</v>
      </c>
      <c r="K842" s="5"/>
    </row>
    <row r="843" spans="1:11" ht="14.5" customHeight="1" x14ac:dyDescent="0.15">
      <c r="A843" s="116">
        <v>86</v>
      </c>
      <c r="B843" s="399">
        <v>35096</v>
      </c>
      <c r="C843" s="16" t="s">
        <v>3337</v>
      </c>
      <c r="D843" s="16" t="s">
        <v>3339</v>
      </c>
      <c r="E843" s="116">
        <v>34.875</v>
      </c>
      <c r="F843" s="116">
        <v>-2.0208E-2</v>
      </c>
      <c r="G843" s="116">
        <v>0.52</v>
      </c>
      <c r="H843" s="111">
        <v>4.7999999999999996E-3</v>
      </c>
      <c r="I843" s="111">
        <f t="shared" si="4"/>
        <v>-2.5007999999999999E-2</v>
      </c>
      <c r="J843" s="399">
        <v>35096</v>
      </c>
      <c r="K843" s="5"/>
    </row>
    <row r="844" spans="1:11" ht="14.5" customHeight="1" x14ac:dyDescent="0.15">
      <c r="A844" s="116">
        <v>86</v>
      </c>
      <c r="B844" s="399">
        <v>35125</v>
      </c>
      <c r="C844" s="16" t="s">
        <v>3337</v>
      </c>
      <c r="D844" s="16" t="s">
        <v>3339</v>
      </c>
      <c r="E844" s="116">
        <v>35</v>
      </c>
      <c r="F844" s="116">
        <v>3.5839999999999999E-3</v>
      </c>
      <c r="G844" s="116">
        <v>0</v>
      </c>
      <c r="H844" s="111">
        <v>5.1999999999999998E-3</v>
      </c>
      <c r="I844" s="111">
        <f t="shared" si="4"/>
        <v>-1.6159999999999998E-3</v>
      </c>
      <c r="J844" s="399">
        <v>35125</v>
      </c>
      <c r="K844" s="5"/>
    </row>
    <row r="845" spans="1:11" ht="14.5" customHeight="1" x14ac:dyDescent="0.15">
      <c r="A845" s="116">
        <v>86</v>
      </c>
      <c r="B845" s="399">
        <v>35156</v>
      </c>
      <c r="C845" s="16" t="s">
        <v>3337</v>
      </c>
      <c r="D845" s="16" t="s">
        <v>3339</v>
      </c>
      <c r="E845" s="116">
        <v>34.875</v>
      </c>
      <c r="F845" s="116">
        <v>1.1285999999999999E-2</v>
      </c>
      <c r="G845" s="116">
        <v>0.52</v>
      </c>
      <c r="H845" s="111">
        <v>5.8999999999999999E-3</v>
      </c>
      <c r="I845" s="111">
        <f t="shared" si="4"/>
        <v>5.3859999999999993E-3</v>
      </c>
      <c r="J845" s="399">
        <v>35156</v>
      </c>
      <c r="K845" s="5"/>
    </row>
    <row r="846" spans="1:11" ht="14.5" customHeight="1" x14ac:dyDescent="0.15">
      <c r="A846" s="116">
        <v>86</v>
      </c>
      <c r="B846" s="399">
        <v>35186</v>
      </c>
      <c r="C846" s="16" t="s">
        <v>3337</v>
      </c>
      <c r="D846" s="16" t="s">
        <v>3339</v>
      </c>
      <c r="E846" s="116">
        <v>34.5</v>
      </c>
      <c r="F846" s="116">
        <v>-1.0753E-2</v>
      </c>
      <c r="G846" s="116">
        <v>0</v>
      </c>
      <c r="H846" s="111">
        <v>5.7999999999999996E-3</v>
      </c>
      <c r="I846" s="111">
        <f t="shared" si="4"/>
        <v>-1.6552999999999998E-2</v>
      </c>
      <c r="J846" s="399">
        <v>35186</v>
      </c>
      <c r="K846" s="5"/>
    </row>
    <row r="847" spans="1:11" ht="14.5" customHeight="1" x14ac:dyDescent="0.15">
      <c r="A847" s="116">
        <v>86</v>
      </c>
      <c r="B847" s="399">
        <v>35217</v>
      </c>
      <c r="C847" s="16" t="s">
        <v>3337</v>
      </c>
      <c r="D847" s="16" t="s">
        <v>3339</v>
      </c>
      <c r="E847" s="116">
        <v>35</v>
      </c>
      <c r="F847" s="116">
        <v>1.4493000000000001E-2</v>
      </c>
      <c r="G847" s="116">
        <v>0</v>
      </c>
      <c r="H847" s="111">
        <v>5.4000000000000003E-3</v>
      </c>
      <c r="I847" s="111">
        <f t="shared" si="4"/>
        <v>9.0930000000000004E-3</v>
      </c>
      <c r="J847" s="399">
        <v>35217</v>
      </c>
      <c r="K847" s="5"/>
    </row>
    <row r="848" spans="1:11" ht="14.5" customHeight="1" x14ac:dyDescent="0.15">
      <c r="A848" s="116">
        <v>86</v>
      </c>
      <c r="B848" s="399">
        <v>35247</v>
      </c>
      <c r="C848" s="16" t="s">
        <v>3337</v>
      </c>
      <c r="D848" s="16" t="s">
        <v>3339</v>
      </c>
      <c r="E848" s="116">
        <v>32.75</v>
      </c>
      <c r="F848" s="116">
        <v>-4.9429000000000001E-2</v>
      </c>
      <c r="G848" s="116">
        <v>0.52</v>
      </c>
      <c r="H848" s="111">
        <v>6.1999999999999998E-3</v>
      </c>
      <c r="I848" s="111">
        <f t="shared" si="4"/>
        <v>-5.5628999999999998E-2</v>
      </c>
      <c r="J848" s="399">
        <v>35247</v>
      </c>
      <c r="K848" s="5"/>
    </row>
    <row r="849" spans="1:11" ht="14.5" customHeight="1" x14ac:dyDescent="0.15">
      <c r="A849" s="116">
        <v>86</v>
      </c>
      <c r="B849" s="399">
        <v>35278</v>
      </c>
      <c r="C849" s="16" t="s">
        <v>3337</v>
      </c>
      <c r="D849" s="16" t="s">
        <v>3339</v>
      </c>
      <c r="E849" s="116">
        <v>35.75</v>
      </c>
      <c r="F849" s="116">
        <v>9.1603000000000004E-2</v>
      </c>
      <c r="G849" s="116">
        <v>0</v>
      </c>
      <c r="H849" s="111">
        <v>5.7000000000000002E-3</v>
      </c>
      <c r="I849" s="111">
        <f t="shared" si="4"/>
        <v>8.5903000000000007E-2</v>
      </c>
      <c r="J849" s="399">
        <v>35278</v>
      </c>
      <c r="K849" s="5"/>
    </row>
    <row r="850" spans="1:11" ht="14.5" customHeight="1" x14ac:dyDescent="0.15">
      <c r="A850" s="116">
        <v>86</v>
      </c>
      <c r="B850" s="399">
        <v>35309</v>
      </c>
      <c r="C850" s="16" t="s">
        <v>3337</v>
      </c>
      <c r="D850" s="16" t="s">
        <v>3339</v>
      </c>
      <c r="E850" s="116">
        <v>38.125</v>
      </c>
      <c r="F850" s="116">
        <v>6.6434000000000007E-2</v>
      </c>
      <c r="G850" s="116">
        <v>0</v>
      </c>
      <c r="H850" s="111">
        <v>6.0000000000000001E-3</v>
      </c>
      <c r="I850" s="111">
        <f t="shared" si="4"/>
        <v>6.0434000000000009E-2</v>
      </c>
      <c r="J850" s="399">
        <v>35309</v>
      </c>
      <c r="K850" s="5"/>
    </row>
    <row r="851" spans="1:11" ht="14.5" customHeight="1" x14ac:dyDescent="0.15">
      <c r="A851" s="116">
        <v>86</v>
      </c>
      <c r="B851" s="399">
        <v>35339</v>
      </c>
      <c r="C851" s="16" t="s">
        <v>3337</v>
      </c>
      <c r="D851" s="16" t="s">
        <v>3339</v>
      </c>
      <c r="E851" s="116">
        <v>37.375</v>
      </c>
      <c r="F851" s="116">
        <v>-6.0330000000000002E-3</v>
      </c>
      <c r="G851" s="116">
        <v>0.52</v>
      </c>
      <c r="H851" s="111">
        <v>5.7999999999999996E-3</v>
      </c>
      <c r="I851" s="111">
        <f t="shared" si="4"/>
        <v>-1.1833E-2</v>
      </c>
      <c r="J851" s="399">
        <v>35339</v>
      </c>
      <c r="K851" s="5"/>
    </row>
    <row r="852" spans="1:11" ht="14.5" customHeight="1" x14ac:dyDescent="0.15">
      <c r="A852" s="116">
        <v>86</v>
      </c>
      <c r="B852" s="399">
        <v>35370</v>
      </c>
      <c r="C852" s="16" t="s">
        <v>3337</v>
      </c>
      <c r="D852" s="16" t="s">
        <v>3339</v>
      </c>
      <c r="E852" s="116">
        <v>39.125</v>
      </c>
      <c r="F852" s="116">
        <v>4.6822999999999997E-2</v>
      </c>
      <c r="G852" s="116">
        <v>0</v>
      </c>
      <c r="H852" s="111">
        <v>5.1999999999999998E-3</v>
      </c>
      <c r="I852" s="111">
        <f t="shared" si="4"/>
        <v>4.1622999999999993E-2</v>
      </c>
      <c r="J852" s="399">
        <v>35370</v>
      </c>
      <c r="K852" s="5"/>
    </row>
    <row r="853" spans="1:11" ht="14.5" customHeight="1" x14ac:dyDescent="0.15">
      <c r="A853" s="116">
        <v>86</v>
      </c>
      <c r="B853" s="399">
        <v>35400</v>
      </c>
      <c r="C853" s="16" t="s">
        <v>3337</v>
      </c>
      <c r="D853" s="16" t="s">
        <v>3339</v>
      </c>
      <c r="E853" s="116">
        <v>42</v>
      </c>
      <c r="F853" s="116">
        <v>7.3482000000000006E-2</v>
      </c>
      <c r="G853" s="116">
        <v>0</v>
      </c>
      <c r="H853" s="111">
        <v>5.5999999999999999E-3</v>
      </c>
      <c r="I853" s="111">
        <f t="shared" si="4"/>
        <v>6.7882000000000012E-2</v>
      </c>
      <c r="J853" s="399">
        <v>35400</v>
      </c>
      <c r="K853" s="5"/>
    </row>
    <row r="854" spans="1:11" ht="14.5" customHeight="1" x14ac:dyDescent="0.15">
      <c r="A854" s="116">
        <v>86</v>
      </c>
      <c r="B854" s="399">
        <v>35431</v>
      </c>
      <c r="C854" s="16" t="s">
        <v>3337</v>
      </c>
      <c r="D854" s="16" t="s">
        <v>3339</v>
      </c>
      <c r="E854" s="116">
        <v>42.25</v>
      </c>
      <c r="F854" s="116">
        <v>1.8512000000000001E-2</v>
      </c>
      <c r="G854" s="116">
        <v>0.52749999999999997</v>
      </c>
      <c r="H854" s="111">
        <v>5.5999999999999999E-3</v>
      </c>
      <c r="I854" s="111">
        <f t="shared" si="4"/>
        <v>1.2912E-2</v>
      </c>
      <c r="J854" s="399">
        <v>35431</v>
      </c>
      <c r="K854" s="5"/>
    </row>
    <row r="855" spans="1:11" ht="14.5" customHeight="1" x14ac:dyDescent="0.15">
      <c r="A855" s="116">
        <v>86</v>
      </c>
      <c r="B855" s="399">
        <v>35462</v>
      </c>
      <c r="C855" s="16" t="s">
        <v>3337</v>
      </c>
      <c r="D855" s="16" t="s">
        <v>3339</v>
      </c>
      <c r="E855" s="116">
        <v>42</v>
      </c>
      <c r="F855" s="116">
        <v>-5.9170000000000004E-3</v>
      </c>
      <c r="G855" s="116">
        <v>0</v>
      </c>
      <c r="H855" s="111">
        <v>5.1000000000000004E-3</v>
      </c>
      <c r="I855" s="111">
        <f t="shared" si="4"/>
        <v>-1.1017000000000001E-2</v>
      </c>
      <c r="J855" s="399">
        <v>35462</v>
      </c>
      <c r="K855" s="5"/>
    </row>
    <row r="856" spans="1:11" ht="14.5" customHeight="1" x14ac:dyDescent="0.15">
      <c r="A856" s="116">
        <v>86</v>
      </c>
      <c r="B856" s="399">
        <v>35490</v>
      </c>
      <c r="C856" s="16" t="s">
        <v>3337</v>
      </c>
      <c r="D856" s="16" t="s">
        <v>3339</v>
      </c>
      <c r="E856" s="116">
        <v>39</v>
      </c>
      <c r="F856" s="116">
        <v>-7.1429000000000006E-2</v>
      </c>
      <c r="G856" s="116">
        <v>0</v>
      </c>
      <c r="H856" s="111">
        <v>5.8999999999999999E-3</v>
      </c>
      <c r="I856" s="111">
        <f t="shared" si="4"/>
        <v>-7.7329000000000009E-2</v>
      </c>
      <c r="J856" s="399">
        <v>35490</v>
      </c>
      <c r="K856" s="5"/>
    </row>
    <row r="857" spans="1:11" ht="14.5" customHeight="1" x14ac:dyDescent="0.15">
      <c r="A857" s="116">
        <v>86</v>
      </c>
      <c r="B857" s="399">
        <v>35521</v>
      </c>
      <c r="C857" s="16" t="s">
        <v>3337</v>
      </c>
      <c r="D857" s="16" t="s">
        <v>3339</v>
      </c>
      <c r="E857" s="116">
        <v>43.25</v>
      </c>
      <c r="F857" s="116">
        <v>0.1225</v>
      </c>
      <c r="G857" s="116">
        <v>0.52749999999999997</v>
      </c>
      <c r="H857" s="111">
        <v>5.8999999999999999E-3</v>
      </c>
      <c r="I857" s="111">
        <f t="shared" si="4"/>
        <v>0.1166</v>
      </c>
      <c r="J857" s="399">
        <v>35521</v>
      </c>
      <c r="K857" s="5"/>
    </row>
    <row r="858" spans="1:11" ht="14.5" customHeight="1" x14ac:dyDescent="0.15">
      <c r="A858" s="116">
        <v>86</v>
      </c>
      <c r="B858" s="399">
        <v>35551</v>
      </c>
      <c r="C858" s="16" t="s">
        <v>3337</v>
      </c>
      <c r="D858" s="16" t="s">
        <v>3339</v>
      </c>
      <c r="E858" s="116">
        <v>45.625</v>
      </c>
      <c r="F858" s="116">
        <v>5.4912999999999997E-2</v>
      </c>
      <c r="G858" s="116">
        <v>0</v>
      </c>
      <c r="H858" s="111">
        <v>5.7999999999999996E-3</v>
      </c>
      <c r="I858" s="111">
        <f t="shared" si="4"/>
        <v>4.9112999999999997E-2</v>
      </c>
      <c r="J858" s="399">
        <v>35551</v>
      </c>
      <c r="K858" s="5"/>
    </row>
    <row r="859" spans="1:11" ht="14.5" customHeight="1" x14ac:dyDescent="0.15">
      <c r="A859" s="116">
        <v>86</v>
      </c>
      <c r="B859" s="399">
        <v>35582</v>
      </c>
      <c r="C859" s="16" t="s">
        <v>3337</v>
      </c>
      <c r="D859" s="16" t="s">
        <v>3339</v>
      </c>
      <c r="E859" s="116">
        <v>44.25</v>
      </c>
      <c r="F859" s="116">
        <v>-3.0137000000000001E-2</v>
      </c>
      <c r="G859" s="116">
        <v>0</v>
      </c>
      <c r="H859" s="111">
        <v>5.8999999999999999E-3</v>
      </c>
      <c r="I859" s="111">
        <f t="shared" si="4"/>
        <v>-3.6037E-2</v>
      </c>
      <c r="J859" s="399">
        <v>35582</v>
      </c>
      <c r="K859" s="5"/>
    </row>
    <row r="860" spans="1:11" ht="14.5" customHeight="1" x14ac:dyDescent="0.15">
      <c r="A860" s="116">
        <v>86</v>
      </c>
      <c r="B860" s="399">
        <v>35612</v>
      </c>
      <c r="C860" s="16" t="s">
        <v>3337</v>
      </c>
      <c r="D860" s="16" t="s">
        <v>3339</v>
      </c>
      <c r="E860" s="116">
        <v>43</v>
      </c>
      <c r="F860" s="116">
        <v>-1.6327999999999999E-2</v>
      </c>
      <c r="G860" s="116">
        <v>0.52749999999999997</v>
      </c>
      <c r="H860" s="111">
        <v>5.7999999999999996E-3</v>
      </c>
      <c r="I860" s="111">
        <f t="shared" si="4"/>
        <v>-2.2127999999999998E-2</v>
      </c>
      <c r="J860" s="399">
        <v>35612</v>
      </c>
      <c r="K860" s="5"/>
    </row>
    <row r="861" spans="1:11" ht="14.5" customHeight="1" x14ac:dyDescent="0.15">
      <c r="A861" s="116">
        <v>86</v>
      </c>
      <c r="B861" s="399">
        <v>35643</v>
      </c>
      <c r="C861" s="16" t="s">
        <v>3337</v>
      </c>
      <c r="D861" s="16" t="s">
        <v>3339</v>
      </c>
      <c r="E861" s="116">
        <v>46.375</v>
      </c>
      <c r="F861" s="116">
        <v>7.8488000000000002E-2</v>
      </c>
      <c r="G861" s="116">
        <v>0</v>
      </c>
      <c r="H861" s="111">
        <v>4.8999999999999998E-3</v>
      </c>
      <c r="I861" s="111">
        <f t="shared" si="4"/>
        <v>7.3588000000000001E-2</v>
      </c>
      <c r="J861" s="399">
        <v>35643</v>
      </c>
      <c r="K861" s="5"/>
    </row>
    <row r="862" spans="1:11" ht="14.5" customHeight="1" x14ac:dyDescent="0.15">
      <c r="A862" s="116">
        <v>86</v>
      </c>
      <c r="B862" s="399">
        <v>35674</v>
      </c>
      <c r="C862" s="16" t="s">
        <v>3337</v>
      </c>
      <c r="D862" s="16" t="s">
        <v>3339</v>
      </c>
      <c r="E862" s="116">
        <v>49.4375</v>
      </c>
      <c r="F862" s="116">
        <v>6.6037999999999999E-2</v>
      </c>
      <c r="G862" s="116">
        <v>0</v>
      </c>
      <c r="H862" s="111">
        <v>5.7999999999999996E-3</v>
      </c>
      <c r="I862" s="111">
        <f t="shared" si="4"/>
        <v>6.0238E-2</v>
      </c>
      <c r="J862" s="399">
        <v>35674</v>
      </c>
      <c r="K862" s="5"/>
    </row>
    <row r="863" spans="1:11" ht="14.5" customHeight="1" x14ac:dyDescent="0.15">
      <c r="A863" s="116">
        <v>86</v>
      </c>
      <c r="B863" s="399">
        <v>35704</v>
      </c>
      <c r="C863" s="16" t="s">
        <v>3337</v>
      </c>
      <c r="D863" s="16" t="s">
        <v>3339</v>
      </c>
      <c r="E863" s="116">
        <v>49.5625</v>
      </c>
      <c r="F863" s="116">
        <v>1.3198E-2</v>
      </c>
      <c r="G863" s="116">
        <v>0.52749999999999997</v>
      </c>
      <c r="H863" s="111">
        <v>5.4000000000000003E-3</v>
      </c>
      <c r="I863" s="111">
        <f t="shared" si="4"/>
        <v>7.7979999999999994E-3</v>
      </c>
      <c r="J863" s="399">
        <v>35704</v>
      </c>
      <c r="K863" s="5"/>
    </row>
    <row r="864" spans="1:11" ht="14.5" customHeight="1" x14ac:dyDescent="0.15">
      <c r="A864" s="116">
        <v>86</v>
      </c>
      <c r="B864" s="399">
        <v>35735</v>
      </c>
      <c r="C864" s="16" t="s">
        <v>3337</v>
      </c>
      <c r="D864" s="16" t="s">
        <v>3339</v>
      </c>
      <c r="E864" s="116">
        <v>53.5</v>
      </c>
      <c r="F864" s="116">
        <v>7.9445000000000002E-2</v>
      </c>
      <c r="G864" s="116">
        <v>0</v>
      </c>
      <c r="H864" s="111">
        <v>4.7000000000000002E-3</v>
      </c>
      <c r="I864" s="111">
        <f t="shared" si="4"/>
        <v>7.4745000000000006E-2</v>
      </c>
      <c r="J864" s="399">
        <v>35735</v>
      </c>
      <c r="K864" s="5"/>
    </row>
    <row r="865" spans="1:11" ht="14.5" customHeight="1" x14ac:dyDescent="0.15">
      <c r="A865" s="116">
        <v>86</v>
      </c>
      <c r="B865" s="399">
        <v>35765</v>
      </c>
      <c r="C865" s="16" t="s">
        <v>3337</v>
      </c>
      <c r="D865" s="16" t="s">
        <v>3339</v>
      </c>
      <c r="E865" s="116">
        <v>59.0625</v>
      </c>
      <c r="F865" s="116">
        <v>0.10397199999999999</v>
      </c>
      <c r="G865" s="116">
        <v>0</v>
      </c>
      <c r="H865" s="111">
        <v>5.4000000000000003E-3</v>
      </c>
      <c r="I865" s="111">
        <f t="shared" si="4"/>
        <v>9.8571999999999993E-2</v>
      </c>
      <c r="J865" s="399">
        <v>35765</v>
      </c>
      <c r="K865" s="5"/>
    </row>
    <row r="866" spans="1:11" ht="14.5" customHeight="1" x14ac:dyDescent="0.15">
      <c r="A866" s="116">
        <v>86</v>
      </c>
      <c r="B866" s="399">
        <v>35796</v>
      </c>
      <c r="C866" s="16" t="s">
        <v>3340</v>
      </c>
      <c r="D866" s="16" t="s">
        <v>3339</v>
      </c>
      <c r="E866" s="116">
        <v>29.25</v>
      </c>
      <c r="F866" s="116">
        <v>-4.66E-4</v>
      </c>
      <c r="G866" s="116">
        <v>0.53500000000000003</v>
      </c>
      <c r="H866" s="111">
        <v>4.7999999999999996E-3</v>
      </c>
      <c r="I866" s="111">
        <f t="shared" si="4"/>
        <v>-5.2659999999999998E-3</v>
      </c>
      <c r="J866" s="399">
        <v>35796</v>
      </c>
      <c r="K866" s="5"/>
    </row>
    <row r="867" spans="1:11" ht="14.5" customHeight="1" x14ac:dyDescent="0.15">
      <c r="A867" s="116">
        <v>86</v>
      </c>
      <c r="B867" s="399">
        <v>35827</v>
      </c>
      <c r="C867" s="16" t="s">
        <v>3340</v>
      </c>
      <c r="D867" s="16" t="s">
        <v>3339</v>
      </c>
      <c r="E867" s="116">
        <v>30.125</v>
      </c>
      <c r="F867" s="116">
        <v>2.9915000000000001E-2</v>
      </c>
      <c r="G867" s="116">
        <v>0</v>
      </c>
      <c r="H867" s="111">
        <v>4.4000000000000003E-3</v>
      </c>
      <c r="I867" s="111">
        <f t="shared" si="4"/>
        <v>2.5514999999999999E-2</v>
      </c>
      <c r="J867" s="399">
        <v>35827</v>
      </c>
      <c r="K867" s="5"/>
    </row>
    <row r="868" spans="1:11" ht="14.5" customHeight="1" x14ac:dyDescent="0.15">
      <c r="A868" s="116">
        <v>86</v>
      </c>
      <c r="B868" s="399">
        <v>35855</v>
      </c>
      <c r="C868" s="16" t="s">
        <v>3340</v>
      </c>
      <c r="D868" s="16" t="s">
        <v>3339</v>
      </c>
      <c r="E868" s="116">
        <v>27.0625</v>
      </c>
      <c r="F868" s="116">
        <v>-0.10166</v>
      </c>
      <c r="G868" s="116">
        <v>0</v>
      </c>
      <c r="H868" s="111">
        <v>5.1999999999999998E-3</v>
      </c>
      <c r="I868" s="111">
        <f t="shared" si="4"/>
        <v>-0.10686</v>
      </c>
      <c r="J868" s="399">
        <v>35855</v>
      </c>
      <c r="K868" s="5"/>
    </row>
    <row r="869" spans="1:11" ht="14.5" customHeight="1" x14ac:dyDescent="0.15">
      <c r="A869" s="116">
        <v>86</v>
      </c>
      <c r="B869" s="399">
        <v>35886</v>
      </c>
      <c r="C869" s="16" t="s">
        <v>3340</v>
      </c>
      <c r="D869" s="16" t="s">
        <v>3339</v>
      </c>
      <c r="E869" s="116">
        <v>26.8125</v>
      </c>
      <c r="F869" s="116">
        <v>6.4700000000000001E-4</v>
      </c>
      <c r="G869" s="116">
        <v>0.26750000000000002</v>
      </c>
      <c r="H869" s="111">
        <v>4.8999999999999998E-3</v>
      </c>
      <c r="I869" s="111">
        <f t="shared" si="4"/>
        <v>-4.2529999999999998E-3</v>
      </c>
      <c r="J869" s="399">
        <v>35886</v>
      </c>
      <c r="K869" s="5"/>
    </row>
    <row r="870" spans="1:11" ht="14.5" customHeight="1" x14ac:dyDescent="0.15">
      <c r="A870" s="116">
        <v>86</v>
      </c>
      <c r="B870" s="399">
        <v>35916</v>
      </c>
      <c r="C870" s="16" t="s">
        <v>3340</v>
      </c>
      <c r="D870" s="16" t="s">
        <v>3339</v>
      </c>
      <c r="E870" s="116">
        <v>22.1875</v>
      </c>
      <c r="F870" s="116">
        <v>-0.17249400000000001</v>
      </c>
      <c r="G870" s="116">
        <v>0</v>
      </c>
      <c r="H870" s="111">
        <v>4.7999999999999996E-3</v>
      </c>
      <c r="I870" s="111">
        <f t="shared" si="4"/>
        <v>-0.17729400000000001</v>
      </c>
      <c r="J870" s="399">
        <v>35916</v>
      </c>
      <c r="K870" s="5"/>
    </row>
    <row r="871" spans="1:11" ht="14.5" customHeight="1" x14ac:dyDescent="0.15">
      <c r="A871" s="116">
        <v>86</v>
      </c>
      <c r="B871" s="399">
        <v>35947</v>
      </c>
      <c r="C871" s="16" t="s">
        <v>3340</v>
      </c>
      <c r="D871" s="16" t="s">
        <v>3339</v>
      </c>
      <c r="E871" s="116">
        <v>25.125</v>
      </c>
      <c r="F871" s="116">
        <v>0.13239400000000001</v>
      </c>
      <c r="G871" s="116">
        <v>0</v>
      </c>
      <c r="H871" s="111">
        <v>5.1999999999999998E-3</v>
      </c>
      <c r="I871" s="111">
        <f t="shared" si="4"/>
        <v>0.127194</v>
      </c>
      <c r="J871" s="399">
        <v>35947</v>
      </c>
      <c r="K871" s="5"/>
    </row>
    <row r="872" spans="1:11" ht="14.5" customHeight="1" x14ac:dyDescent="0.15">
      <c r="A872" s="116">
        <v>86</v>
      </c>
      <c r="B872" s="399">
        <v>35977</v>
      </c>
      <c r="C872" s="16" t="s">
        <v>3340</v>
      </c>
      <c r="D872" s="16" t="s">
        <v>3339</v>
      </c>
      <c r="E872" s="116">
        <v>23.4375</v>
      </c>
      <c r="F872" s="116">
        <v>-5.6516999999999998E-2</v>
      </c>
      <c r="G872" s="116">
        <v>0.26750000000000002</v>
      </c>
      <c r="H872" s="111">
        <v>4.8999999999999998E-3</v>
      </c>
      <c r="I872" s="111">
        <f t="shared" si="4"/>
        <v>-6.1416999999999999E-2</v>
      </c>
      <c r="J872" s="399">
        <v>35977</v>
      </c>
      <c r="K872" s="5"/>
    </row>
    <row r="873" spans="1:11" ht="14.5" customHeight="1" x14ac:dyDescent="0.15">
      <c r="A873" s="116">
        <v>86</v>
      </c>
      <c r="B873" s="399">
        <v>36008</v>
      </c>
      <c r="C873" s="16" t="s">
        <v>3340</v>
      </c>
      <c r="D873" s="16" t="s">
        <v>3339</v>
      </c>
      <c r="E873" s="116">
        <v>21.875</v>
      </c>
      <c r="F873" s="116">
        <v>-6.6667000000000004E-2</v>
      </c>
      <c r="G873" s="116">
        <v>0</v>
      </c>
      <c r="H873" s="111">
        <v>4.7999999999999996E-3</v>
      </c>
      <c r="I873" s="111">
        <f t="shared" si="4"/>
        <v>-7.1467000000000003E-2</v>
      </c>
      <c r="J873" s="399">
        <v>36008</v>
      </c>
      <c r="K873" s="5"/>
    </row>
    <row r="874" spans="1:11" ht="14.5" customHeight="1" x14ac:dyDescent="0.15">
      <c r="A874" s="116">
        <v>86</v>
      </c>
      <c r="B874" s="399">
        <v>36039</v>
      </c>
      <c r="C874" s="16" t="s">
        <v>3340</v>
      </c>
      <c r="D874" s="16" t="s">
        <v>3339</v>
      </c>
      <c r="E874" s="116">
        <v>22.625</v>
      </c>
      <c r="F874" s="116">
        <v>3.4285999999999997E-2</v>
      </c>
      <c r="G874" s="116">
        <v>0</v>
      </c>
      <c r="H874" s="111">
        <v>4.4000000000000003E-3</v>
      </c>
      <c r="I874" s="111">
        <f t="shared" si="4"/>
        <v>2.9885999999999996E-2</v>
      </c>
      <c r="J874" s="399">
        <v>36039</v>
      </c>
      <c r="K874" s="5"/>
    </row>
    <row r="875" spans="1:11" ht="14.5" customHeight="1" x14ac:dyDescent="0.15">
      <c r="A875" s="116">
        <v>86</v>
      </c>
      <c r="B875" s="399">
        <v>36069</v>
      </c>
      <c r="C875" s="16" t="s">
        <v>3340</v>
      </c>
      <c r="D875" s="16" t="s">
        <v>3339</v>
      </c>
      <c r="E875" s="116">
        <v>26.375</v>
      </c>
      <c r="F875" s="116">
        <v>0.177569</v>
      </c>
      <c r="G875" s="116">
        <v>0.26750000000000002</v>
      </c>
      <c r="H875" s="111">
        <v>4.1999999999999997E-3</v>
      </c>
      <c r="I875" s="111">
        <f t="shared" si="4"/>
        <v>0.173369</v>
      </c>
      <c r="J875" s="399">
        <v>36069</v>
      </c>
      <c r="K875" s="5"/>
    </row>
    <row r="876" spans="1:11" ht="14.5" customHeight="1" x14ac:dyDescent="0.15">
      <c r="A876" s="116">
        <v>86</v>
      </c>
      <c r="B876" s="399">
        <v>36100</v>
      </c>
      <c r="C876" s="16" t="s">
        <v>3340</v>
      </c>
      <c r="D876" s="16" t="s">
        <v>3339</v>
      </c>
      <c r="E876" s="116">
        <v>26.0625</v>
      </c>
      <c r="F876" s="116">
        <v>-1.1847999999999999E-2</v>
      </c>
      <c r="G876" s="116">
        <v>0</v>
      </c>
      <c r="H876" s="111">
        <v>4.4999999999999997E-3</v>
      </c>
      <c r="I876" s="111">
        <f t="shared" si="4"/>
        <v>-1.6347999999999998E-2</v>
      </c>
      <c r="J876" s="399">
        <v>36100</v>
      </c>
      <c r="K876" s="5"/>
    </row>
    <row r="877" spans="1:11" ht="14.5" customHeight="1" x14ac:dyDescent="0.15">
      <c r="A877" s="116">
        <v>86</v>
      </c>
      <c r="B877" s="399">
        <v>36130</v>
      </c>
      <c r="C877" s="16" t="s">
        <v>3340</v>
      </c>
      <c r="D877" s="16" t="s">
        <v>3339</v>
      </c>
      <c r="E877" s="116">
        <v>31.3125</v>
      </c>
      <c r="F877" s="116">
        <v>0.20143900000000001</v>
      </c>
      <c r="G877" s="116">
        <v>0</v>
      </c>
      <c r="H877" s="111">
        <v>4.4999999999999997E-3</v>
      </c>
      <c r="I877" s="111">
        <f t="shared" si="4"/>
        <v>0.196939</v>
      </c>
      <c r="J877" s="399">
        <v>36130</v>
      </c>
      <c r="K877" s="5"/>
    </row>
    <row r="878" spans="1:11" ht="14.5" customHeight="1" x14ac:dyDescent="0.15">
      <c r="A878" s="116">
        <v>86</v>
      </c>
      <c r="B878" s="399">
        <v>36161</v>
      </c>
      <c r="C878" s="16" t="s">
        <v>3340</v>
      </c>
      <c r="D878" s="16" t="s">
        <v>3339</v>
      </c>
      <c r="E878" s="116">
        <v>26.0625</v>
      </c>
      <c r="F878" s="116">
        <v>-0.159002</v>
      </c>
      <c r="G878" s="116">
        <v>0.27124999999999999</v>
      </c>
      <c r="H878" s="111">
        <v>4.1999999999999997E-3</v>
      </c>
      <c r="I878" s="111">
        <f t="shared" si="4"/>
        <v>-0.16320200000000001</v>
      </c>
      <c r="J878" s="399">
        <v>36161</v>
      </c>
      <c r="K878" s="5"/>
    </row>
    <row r="879" spans="1:11" ht="14.5" customHeight="1" x14ac:dyDescent="0.15">
      <c r="A879" s="116">
        <v>86</v>
      </c>
      <c r="B879" s="399">
        <v>36192</v>
      </c>
      <c r="C879" s="16" t="s">
        <v>3340</v>
      </c>
      <c r="D879" s="16" t="s">
        <v>3339</v>
      </c>
      <c r="E879" s="116">
        <v>24.5</v>
      </c>
      <c r="F879" s="116">
        <v>-5.9951999999999998E-2</v>
      </c>
      <c r="G879" s="116">
        <v>0</v>
      </c>
      <c r="H879" s="111">
        <v>4.0000000000000001E-3</v>
      </c>
      <c r="I879" s="111">
        <f t="shared" si="4"/>
        <v>-6.3951999999999995E-2</v>
      </c>
      <c r="J879" s="399">
        <v>36192</v>
      </c>
      <c r="K879" s="5"/>
    </row>
    <row r="880" spans="1:11" ht="14.5" customHeight="1" x14ac:dyDescent="0.15">
      <c r="A880" s="116">
        <v>86</v>
      </c>
      <c r="B880" s="399">
        <v>36220</v>
      </c>
      <c r="C880" s="16" t="s">
        <v>3340</v>
      </c>
      <c r="D880" s="16" t="s">
        <v>3339</v>
      </c>
      <c r="E880" s="116">
        <v>24.5</v>
      </c>
      <c r="F880" s="116">
        <v>0</v>
      </c>
      <c r="G880" s="116">
        <v>0</v>
      </c>
      <c r="H880" s="111">
        <v>5.3E-3</v>
      </c>
      <c r="I880" s="111">
        <f t="shared" si="4"/>
        <v>-5.3E-3</v>
      </c>
      <c r="J880" s="399">
        <v>36220</v>
      </c>
      <c r="K880" s="5"/>
    </row>
    <row r="881" spans="1:11" ht="14.5" customHeight="1" x14ac:dyDescent="0.15">
      <c r="A881" s="116">
        <v>86</v>
      </c>
      <c r="B881" s="399">
        <v>36251</v>
      </c>
      <c r="C881" s="16" t="s">
        <v>3340</v>
      </c>
      <c r="D881" s="16" t="s">
        <v>3339</v>
      </c>
      <c r="E881" s="116">
        <v>22.9375</v>
      </c>
      <c r="F881" s="116">
        <v>-5.2704000000000001E-2</v>
      </c>
      <c r="G881" s="116">
        <v>0.27124999999999999</v>
      </c>
      <c r="H881" s="111">
        <v>4.7999999999999996E-3</v>
      </c>
      <c r="I881" s="111">
        <f t="shared" si="4"/>
        <v>-5.7504E-2</v>
      </c>
      <c r="J881" s="399">
        <v>36251</v>
      </c>
      <c r="K881" s="5"/>
    </row>
    <row r="882" spans="1:11" ht="14.5" customHeight="1" x14ac:dyDescent="0.15">
      <c r="A882" s="116">
        <v>86</v>
      </c>
      <c r="B882" s="399">
        <v>36281</v>
      </c>
      <c r="C882" s="16" t="s">
        <v>3340</v>
      </c>
      <c r="D882" s="16" t="s">
        <v>3339</v>
      </c>
      <c r="E882" s="116">
        <v>26</v>
      </c>
      <c r="F882" s="116">
        <v>0.13351499999999999</v>
      </c>
      <c r="G882" s="116">
        <v>0</v>
      </c>
      <c r="H882" s="111">
        <v>4.4999999999999997E-3</v>
      </c>
      <c r="I882" s="111">
        <f t="shared" si="4"/>
        <v>0.12901499999999999</v>
      </c>
      <c r="J882" s="399">
        <v>36281</v>
      </c>
      <c r="K882" s="5"/>
    </row>
    <row r="883" spans="1:11" ht="14.5" customHeight="1" x14ac:dyDescent="0.15">
      <c r="A883" s="116">
        <v>86</v>
      </c>
      <c r="B883" s="399">
        <v>36312</v>
      </c>
      <c r="C883" s="16" t="s">
        <v>3340</v>
      </c>
      <c r="D883" s="16" t="s">
        <v>3339</v>
      </c>
      <c r="E883" s="116">
        <v>26.125</v>
      </c>
      <c r="F883" s="116">
        <v>4.8079999999999998E-3</v>
      </c>
      <c r="G883" s="116">
        <v>0</v>
      </c>
      <c r="H883" s="111">
        <v>5.4999999999999997E-3</v>
      </c>
      <c r="I883" s="111">
        <f t="shared" si="4"/>
        <v>-6.9199999999999991E-4</v>
      </c>
      <c r="J883" s="399">
        <v>36312</v>
      </c>
      <c r="K883" s="5"/>
    </row>
    <row r="884" spans="1:11" ht="14.5" customHeight="1" x14ac:dyDescent="0.15">
      <c r="A884" s="116">
        <v>86</v>
      </c>
      <c r="B884" s="399">
        <v>36342</v>
      </c>
      <c r="C884" s="16" t="s">
        <v>3340</v>
      </c>
      <c r="D884" s="16" t="s">
        <v>3339</v>
      </c>
      <c r="E884" s="116">
        <v>27.75</v>
      </c>
      <c r="F884" s="116">
        <v>7.2583999999999996E-2</v>
      </c>
      <c r="G884" s="116">
        <v>0.27124999999999999</v>
      </c>
      <c r="H884" s="111">
        <v>5.1000000000000004E-3</v>
      </c>
      <c r="I884" s="111">
        <f t="shared" si="4"/>
        <v>6.7483999999999988E-2</v>
      </c>
      <c r="J884" s="399">
        <v>36342</v>
      </c>
      <c r="K884" s="5"/>
    </row>
    <row r="885" spans="1:11" ht="14.5" customHeight="1" x14ac:dyDescent="0.15">
      <c r="A885" s="116">
        <v>86</v>
      </c>
      <c r="B885" s="399">
        <v>36373</v>
      </c>
      <c r="C885" s="16" t="s">
        <v>3340</v>
      </c>
      <c r="D885" s="16" t="s">
        <v>3339</v>
      </c>
      <c r="E885" s="116">
        <v>29.875</v>
      </c>
      <c r="F885" s="116">
        <v>7.6577000000000006E-2</v>
      </c>
      <c r="G885" s="116">
        <v>0</v>
      </c>
      <c r="H885" s="111">
        <v>5.4000000000000003E-3</v>
      </c>
      <c r="I885" s="111">
        <f t="shared" si="4"/>
        <v>7.1177000000000004E-2</v>
      </c>
      <c r="J885" s="399">
        <v>36373</v>
      </c>
      <c r="K885" s="5"/>
    </row>
    <row r="886" spans="1:11" ht="14.5" customHeight="1" x14ac:dyDescent="0.15">
      <c r="A886" s="116">
        <v>86</v>
      </c>
      <c r="B886" s="399">
        <v>36404</v>
      </c>
      <c r="C886" s="16" t="s">
        <v>3340</v>
      </c>
      <c r="D886" s="16" t="s">
        <v>3339</v>
      </c>
      <c r="E886" s="116">
        <v>27.375</v>
      </c>
      <c r="F886" s="116">
        <v>-8.3682000000000006E-2</v>
      </c>
      <c r="G886" s="116">
        <v>0</v>
      </c>
      <c r="H886" s="111">
        <v>5.1999999999999998E-3</v>
      </c>
      <c r="I886" s="111">
        <f t="shared" ref="I886:I949" si="5">F886-H886</f>
        <v>-8.8882000000000003E-2</v>
      </c>
      <c r="J886" s="399">
        <v>36404</v>
      </c>
      <c r="K886" s="5"/>
    </row>
    <row r="887" spans="1:11" ht="14.5" customHeight="1" x14ac:dyDescent="0.15">
      <c r="A887" s="116">
        <v>86</v>
      </c>
      <c r="B887" s="399">
        <v>36434</v>
      </c>
      <c r="C887" s="16" t="s">
        <v>3340</v>
      </c>
      <c r="D887" s="16" t="s">
        <v>3339</v>
      </c>
      <c r="E887" s="116">
        <v>29</v>
      </c>
      <c r="F887" s="116">
        <v>6.9268999999999997E-2</v>
      </c>
      <c r="G887" s="116">
        <v>0.27124999999999999</v>
      </c>
      <c r="H887" s="111">
        <v>5.0000000000000001E-3</v>
      </c>
      <c r="I887" s="111">
        <f t="shared" si="5"/>
        <v>6.4268999999999993E-2</v>
      </c>
      <c r="J887" s="399">
        <v>36434</v>
      </c>
      <c r="K887" s="5"/>
    </row>
    <row r="888" spans="1:11" ht="14.5" customHeight="1" x14ac:dyDescent="0.15">
      <c r="A888" s="116">
        <v>86</v>
      </c>
      <c r="B888" s="399">
        <v>36465</v>
      </c>
      <c r="C888" s="16" t="s">
        <v>3340</v>
      </c>
      <c r="D888" s="16" t="s">
        <v>3339</v>
      </c>
      <c r="E888" s="116">
        <v>31.625</v>
      </c>
      <c r="F888" s="116">
        <v>9.0517E-2</v>
      </c>
      <c r="G888" s="116">
        <v>0</v>
      </c>
      <c r="H888" s="111">
        <v>5.5999999999999999E-3</v>
      </c>
      <c r="I888" s="111">
        <f t="shared" si="5"/>
        <v>8.4917000000000006E-2</v>
      </c>
      <c r="J888" s="399">
        <v>36465</v>
      </c>
      <c r="K888" s="5"/>
    </row>
    <row r="889" spans="1:11" ht="14.5" customHeight="1" x14ac:dyDescent="0.15">
      <c r="A889" s="116">
        <v>86</v>
      </c>
      <c r="B889" s="399">
        <v>36495</v>
      </c>
      <c r="C889" s="16" t="s">
        <v>3340</v>
      </c>
      <c r="D889" s="16" t="s">
        <v>3339</v>
      </c>
      <c r="E889" s="116">
        <v>30.3125</v>
      </c>
      <c r="F889" s="116">
        <v>-4.1501999999999997E-2</v>
      </c>
      <c r="G889" s="116">
        <v>0</v>
      </c>
      <c r="H889" s="111">
        <v>5.4999999999999997E-3</v>
      </c>
      <c r="I889" s="111">
        <f t="shared" si="5"/>
        <v>-4.7001999999999995E-2</v>
      </c>
      <c r="J889" s="399">
        <v>36495</v>
      </c>
      <c r="K889" s="5"/>
    </row>
    <row r="890" spans="1:11" ht="14.5" customHeight="1" x14ac:dyDescent="0.15">
      <c r="A890" s="116">
        <v>86</v>
      </c>
      <c r="B890" s="399">
        <v>36526</v>
      </c>
      <c r="C890" s="16" t="s">
        <v>3340</v>
      </c>
      <c r="D890" s="16" t="s">
        <v>3339</v>
      </c>
      <c r="E890" s="116">
        <v>26.625</v>
      </c>
      <c r="F890" s="116">
        <v>-0.112577</v>
      </c>
      <c r="G890" s="116">
        <v>0.27500000000000002</v>
      </c>
      <c r="H890" s="111">
        <v>5.7000000000000002E-3</v>
      </c>
      <c r="I890" s="111">
        <f t="shared" si="5"/>
        <v>-0.11827699999999999</v>
      </c>
      <c r="J890" s="399">
        <v>36526</v>
      </c>
      <c r="K890" s="5"/>
    </row>
    <row r="891" spans="1:11" ht="14.5" customHeight="1" x14ac:dyDescent="0.15">
      <c r="A891" s="116">
        <v>86</v>
      </c>
      <c r="B891" s="399">
        <v>36557</v>
      </c>
      <c r="C891" s="16" t="s">
        <v>3340</v>
      </c>
      <c r="D891" s="16" t="s">
        <v>3339</v>
      </c>
      <c r="E891" s="116">
        <v>26.875</v>
      </c>
      <c r="F891" s="116">
        <v>9.3900000000000008E-3</v>
      </c>
      <c r="G891" s="116">
        <v>0</v>
      </c>
      <c r="H891" s="111">
        <v>5.1000000000000004E-3</v>
      </c>
      <c r="I891" s="111">
        <f t="shared" si="5"/>
        <v>4.2900000000000004E-3</v>
      </c>
      <c r="J891" s="399">
        <v>36557</v>
      </c>
      <c r="K891" s="5"/>
    </row>
    <row r="892" spans="1:11" ht="14.5" customHeight="1" x14ac:dyDescent="0.15">
      <c r="A892" s="116">
        <v>86</v>
      </c>
      <c r="B892" s="399">
        <v>36586</v>
      </c>
      <c r="C892" s="16" t="s">
        <v>3340</v>
      </c>
      <c r="D892" s="16" t="s">
        <v>3339</v>
      </c>
      <c r="E892" s="116">
        <v>22.8125</v>
      </c>
      <c r="F892" s="116">
        <v>-0.15116299999999999</v>
      </c>
      <c r="G892" s="116">
        <v>0</v>
      </c>
      <c r="H892" s="111">
        <v>5.4000000000000003E-3</v>
      </c>
      <c r="I892" s="111">
        <f t="shared" si="5"/>
        <v>-0.15656299999999998</v>
      </c>
      <c r="J892" s="399">
        <v>36586</v>
      </c>
      <c r="K892" s="5"/>
    </row>
    <row r="893" spans="1:11" ht="14.5" customHeight="1" x14ac:dyDescent="0.15">
      <c r="A893" s="116">
        <v>86</v>
      </c>
      <c r="B893" s="399">
        <v>36617</v>
      </c>
      <c r="C893" s="16" t="s">
        <v>3340</v>
      </c>
      <c r="D893" s="16" t="s">
        <v>3339</v>
      </c>
      <c r="E893" s="116">
        <v>23.3125</v>
      </c>
      <c r="F893" s="116">
        <v>3.3973000000000003E-2</v>
      </c>
      <c r="G893" s="116">
        <v>0.27500000000000002</v>
      </c>
      <c r="H893" s="111">
        <v>4.7000000000000002E-3</v>
      </c>
      <c r="I893" s="111">
        <f t="shared" si="5"/>
        <v>2.9273000000000004E-2</v>
      </c>
      <c r="J893" s="399">
        <v>36617</v>
      </c>
      <c r="K893" s="5"/>
    </row>
    <row r="894" spans="1:11" ht="14.5" customHeight="1" x14ac:dyDescent="0.15">
      <c r="A894" s="116">
        <v>86</v>
      </c>
      <c r="B894" s="399">
        <v>36647</v>
      </c>
      <c r="C894" s="16" t="s">
        <v>3340</v>
      </c>
      <c r="D894" s="16" t="s">
        <v>3339</v>
      </c>
      <c r="E894" s="116">
        <v>23.3125</v>
      </c>
      <c r="F894" s="116">
        <v>0</v>
      </c>
      <c r="G894" s="116">
        <v>0</v>
      </c>
      <c r="H894" s="111">
        <v>5.5999999999999999E-3</v>
      </c>
      <c r="I894" s="111">
        <f t="shared" si="5"/>
        <v>-5.5999999999999999E-3</v>
      </c>
      <c r="J894" s="399">
        <v>36647</v>
      </c>
      <c r="K894" s="5"/>
    </row>
    <row r="895" spans="1:11" ht="14.5" customHeight="1" x14ac:dyDescent="0.15">
      <c r="A895" s="116">
        <v>86</v>
      </c>
      <c r="B895" s="399">
        <v>36678</v>
      </c>
      <c r="C895" s="16" t="s">
        <v>3340</v>
      </c>
      <c r="D895" s="16" t="s">
        <v>3339</v>
      </c>
      <c r="E895" s="116">
        <v>24.25</v>
      </c>
      <c r="F895" s="116">
        <v>4.0214E-2</v>
      </c>
      <c r="G895" s="116">
        <v>0</v>
      </c>
      <c r="H895" s="111">
        <v>5.1999999999999998E-3</v>
      </c>
      <c r="I895" s="111">
        <f t="shared" si="5"/>
        <v>3.5014000000000003E-2</v>
      </c>
      <c r="J895" s="399">
        <v>36678</v>
      </c>
      <c r="K895" s="5"/>
    </row>
    <row r="896" spans="1:11" ht="14.5" customHeight="1" x14ac:dyDescent="0.15">
      <c r="A896" s="116">
        <v>86</v>
      </c>
      <c r="B896" s="399">
        <v>36708</v>
      </c>
      <c r="C896" s="16" t="s">
        <v>3340</v>
      </c>
      <c r="D896" s="16" t="s">
        <v>3339</v>
      </c>
      <c r="E896" s="116">
        <v>23.875</v>
      </c>
      <c r="F896" s="116">
        <v>-4.1240000000000001E-3</v>
      </c>
      <c r="G896" s="116">
        <v>0.27500000000000002</v>
      </c>
      <c r="H896" s="111">
        <v>5.1999999999999998E-3</v>
      </c>
      <c r="I896" s="111">
        <f t="shared" si="5"/>
        <v>-9.323999999999999E-3</v>
      </c>
      <c r="J896" s="399">
        <v>36708</v>
      </c>
      <c r="K896" s="5"/>
    </row>
    <row r="897" spans="1:11" ht="14.5" customHeight="1" x14ac:dyDescent="0.15">
      <c r="A897" s="116">
        <v>86</v>
      </c>
      <c r="B897" s="399">
        <v>36739</v>
      </c>
      <c r="C897" s="16" t="s">
        <v>3340</v>
      </c>
      <c r="D897" s="16" t="s">
        <v>3339</v>
      </c>
      <c r="E897" s="116">
        <v>26.25</v>
      </c>
      <c r="F897" s="116">
        <v>9.9475999999999995E-2</v>
      </c>
      <c r="G897" s="116">
        <v>0</v>
      </c>
      <c r="H897" s="111">
        <v>5.0000000000000001E-3</v>
      </c>
      <c r="I897" s="111">
        <f t="shared" si="5"/>
        <v>9.4475999999999991E-2</v>
      </c>
      <c r="J897" s="399">
        <v>36739</v>
      </c>
      <c r="K897" s="5"/>
    </row>
    <row r="898" spans="1:11" ht="14.5" customHeight="1" x14ac:dyDescent="0.15">
      <c r="A898" s="116">
        <v>86</v>
      </c>
      <c r="B898" s="399">
        <v>36770</v>
      </c>
      <c r="C898" s="16" t="s">
        <v>3340</v>
      </c>
      <c r="D898" s="16" t="s">
        <v>3339</v>
      </c>
      <c r="E898" s="116">
        <v>26.75</v>
      </c>
      <c r="F898" s="116">
        <v>1.9047999999999999E-2</v>
      </c>
      <c r="G898" s="116">
        <v>0</v>
      </c>
      <c r="H898" s="111">
        <v>4.5999999999999999E-3</v>
      </c>
      <c r="I898" s="111">
        <f t="shared" si="5"/>
        <v>1.4447999999999999E-2</v>
      </c>
      <c r="J898" s="399">
        <v>36770</v>
      </c>
      <c r="K898" s="5"/>
    </row>
    <row r="899" spans="1:11" ht="14.5" customHeight="1" x14ac:dyDescent="0.15">
      <c r="A899" s="116">
        <v>86</v>
      </c>
      <c r="B899" s="399">
        <v>36800</v>
      </c>
      <c r="C899" s="16" t="s">
        <v>3340</v>
      </c>
      <c r="D899" s="16" t="s">
        <v>3339</v>
      </c>
      <c r="E899" s="116">
        <v>26.9375</v>
      </c>
      <c r="F899" s="116">
        <v>1.729E-2</v>
      </c>
      <c r="G899" s="116">
        <v>0.27500000000000002</v>
      </c>
      <c r="H899" s="111">
        <v>5.3E-3</v>
      </c>
      <c r="I899" s="111">
        <f t="shared" si="5"/>
        <v>1.1990000000000001E-2</v>
      </c>
      <c r="J899" s="399">
        <v>36800</v>
      </c>
      <c r="K899" s="5"/>
    </row>
    <row r="900" spans="1:11" ht="14.5" customHeight="1" x14ac:dyDescent="0.15">
      <c r="A900" s="116">
        <v>86</v>
      </c>
      <c r="B900" s="399">
        <v>36831</v>
      </c>
      <c r="C900" s="16" t="s">
        <v>3340</v>
      </c>
      <c r="D900" s="16" t="s">
        <v>3339</v>
      </c>
      <c r="E900" s="116">
        <v>26.9375</v>
      </c>
      <c r="F900" s="116">
        <v>0</v>
      </c>
      <c r="G900" s="116">
        <v>0</v>
      </c>
      <c r="H900" s="111">
        <v>4.7999999999999996E-3</v>
      </c>
      <c r="I900" s="111">
        <f t="shared" si="5"/>
        <v>-4.7999999999999996E-3</v>
      </c>
      <c r="J900" s="399">
        <v>36831</v>
      </c>
      <c r="K900" s="5"/>
    </row>
    <row r="901" spans="1:11" ht="14.5" customHeight="1" x14ac:dyDescent="0.15">
      <c r="A901" s="116">
        <v>86</v>
      </c>
      <c r="B901" s="399">
        <v>36861</v>
      </c>
      <c r="C901" s="16" t="s">
        <v>3340</v>
      </c>
      <c r="D901" s="16" t="s">
        <v>3339</v>
      </c>
      <c r="E901" s="116">
        <v>27</v>
      </c>
      <c r="F901" s="116">
        <v>2.32E-3</v>
      </c>
      <c r="G901" s="116">
        <v>0</v>
      </c>
      <c r="H901" s="111">
        <v>4.4999999999999997E-3</v>
      </c>
      <c r="I901" s="111">
        <f t="shared" si="5"/>
        <v>-2.1799999999999996E-3</v>
      </c>
      <c r="J901" s="399">
        <v>36861</v>
      </c>
      <c r="K901" s="5"/>
    </row>
    <row r="902" spans="1:11" ht="14.5" customHeight="1" x14ac:dyDescent="0.15">
      <c r="A902" s="116">
        <v>86</v>
      </c>
      <c r="B902" s="399">
        <v>36892</v>
      </c>
      <c r="C902" s="16" t="s">
        <v>3340</v>
      </c>
      <c r="D902" s="16" t="s">
        <v>3339</v>
      </c>
      <c r="E902" s="116">
        <v>23.7</v>
      </c>
      <c r="F902" s="116">
        <v>-0.111898</v>
      </c>
      <c r="G902" s="116">
        <v>0.27875</v>
      </c>
      <c r="H902" s="111">
        <v>4.8999999999999998E-3</v>
      </c>
      <c r="I902" s="111">
        <f t="shared" si="5"/>
        <v>-0.116798</v>
      </c>
      <c r="J902" s="399">
        <v>36892</v>
      </c>
      <c r="K902" s="5"/>
    </row>
    <row r="903" spans="1:11" ht="14.5" customHeight="1" x14ac:dyDescent="0.15">
      <c r="A903" s="116">
        <v>86</v>
      </c>
      <c r="B903" s="399">
        <v>36923</v>
      </c>
      <c r="C903" s="16" t="s">
        <v>3340</v>
      </c>
      <c r="D903" s="16" t="s">
        <v>3339</v>
      </c>
      <c r="E903" s="116">
        <v>24.25</v>
      </c>
      <c r="F903" s="116">
        <v>2.3206999999999998E-2</v>
      </c>
      <c r="G903" s="116">
        <v>0</v>
      </c>
      <c r="H903" s="111">
        <v>4.1999999999999997E-3</v>
      </c>
      <c r="I903" s="111">
        <f t="shared" si="5"/>
        <v>1.9007E-2</v>
      </c>
      <c r="J903" s="399">
        <v>36923</v>
      </c>
      <c r="K903" s="5"/>
    </row>
    <row r="904" spans="1:11" ht="14.5" customHeight="1" x14ac:dyDescent="0.15">
      <c r="A904" s="116">
        <v>86</v>
      </c>
      <c r="B904" s="399">
        <v>36951</v>
      </c>
      <c r="C904" s="16" t="s">
        <v>3340</v>
      </c>
      <c r="D904" s="16" t="s">
        <v>3339</v>
      </c>
      <c r="E904" s="116">
        <v>28.6</v>
      </c>
      <c r="F904" s="116">
        <v>0.17938100000000001</v>
      </c>
      <c r="G904" s="116">
        <v>0</v>
      </c>
      <c r="H904" s="111">
        <v>4.4999999999999997E-3</v>
      </c>
      <c r="I904" s="111">
        <f t="shared" si="5"/>
        <v>0.17488100000000001</v>
      </c>
      <c r="J904" s="399">
        <v>36951</v>
      </c>
      <c r="K904" s="5"/>
    </row>
    <row r="905" spans="1:11" ht="14.5" customHeight="1" x14ac:dyDescent="0.15">
      <c r="A905" s="116">
        <v>86</v>
      </c>
      <c r="B905" s="399">
        <v>36982</v>
      </c>
      <c r="C905" s="16" t="s">
        <v>3340</v>
      </c>
      <c r="D905" s="16" t="s">
        <v>3339</v>
      </c>
      <c r="E905" s="116">
        <v>25.81</v>
      </c>
      <c r="F905" s="116">
        <v>-8.7805999999999995E-2</v>
      </c>
      <c r="G905" s="116">
        <v>0.27875</v>
      </c>
      <c r="H905" s="111">
        <v>4.7000000000000002E-3</v>
      </c>
      <c r="I905" s="111">
        <f t="shared" si="5"/>
        <v>-9.2505999999999991E-2</v>
      </c>
      <c r="J905" s="399">
        <v>36982</v>
      </c>
      <c r="K905" s="5"/>
    </row>
    <row r="906" spans="1:11" ht="14.5" customHeight="1" x14ac:dyDescent="0.15">
      <c r="A906" s="116">
        <v>86</v>
      </c>
      <c r="B906" s="399">
        <v>37012</v>
      </c>
      <c r="C906" s="16" t="s">
        <v>3340</v>
      </c>
      <c r="D906" s="16" t="s">
        <v>3339</v>
      </c>
      <c r="E906" s="116">
        <v>24.75</v>
      </c>
      <c r="F906" s="116">
        <v>-4.1069000000000001E-2</v>
      </c>
      <c r="G906" s="116">
        <v>0</v>
      </c>
      <c r="H906" s="111">
        <v>5.0000000000000001E-3</v>
      </c>
      <c r="I906" s="111">
        <f t="shared" si="5"/>
        <v>-4.6068999999999999E-2</v>
      </c>
      <c r="J906" s="399">
        <v>37012</v>
      </c>
      <c r="K906" s="5"/>
    </row>
    <row r="907" spans="1:11" ht="14.5" customHeight="1" x14ac:dyDescent="0.15">
      <c r="A907" s="116">
        <v>86</v>
      </c>
      <c r="B907" s="399">
        <v>37043</v>
      </c>
      <c r="C907" s="16" t="s">
        <v>3340</v>
      </c>
      <c r="D907" s="16" t="s">
        <v>3339</v>
      </c>
      <c r="E907" s="116">
        <v>25.65</v>
      </c>
      <c r="F907" s="116">
        <v>3.6364E-2</v>
      </c>
      <c r="G907" s="116">
        <v>0</v>
      </c>
      <c r="H907" s="111">
        <v>4.7000000000000002E-3</v>
      </c>
      <c r="I907" s="111">
        <f t="shared" si="5"/>
        <v>3.1663999999999998E-2</v>
      </c>
      <c r="J907" s="399">
        <v>37043</v>
      </c>
      <c r="K907" s="5"/>
    </row>
    <row r="908" spans="1:11" ht="14.5" customHeight="1" x14ac:dyDescent="0.15">
      <c r="A908" s="116">
        <v>86</v>
      </c>
      <c r="B908" s="399">
        <v>37073</v>
      </c>
      <c r="C908" s="16" t="s">
        <v>3340</v>
      </c>
      <c r="D908" s="16" t="s">
        <v>3339</v>
      </c>
      <c r="E908" s="116">
        <v>23.95</v>
      </c>
      <c r="F908" s="116">
        <v>-5.5409E-2</v>
      </c>
      <c r="G908" s="116">
        <v>0.27875</v>
      </c>
      <c r="H908" s="111">
        <v>5.1999999999999998E-3</v>
      </c>
      <c r="I908" s="111">
        <f t="shared" si="5"/>
        <v>-6.0608999999999996E-2</v>
      </c>
      <c r="J908" s="399">
        <v>37073</v>
      </c>
      <c r="K908" s="5"/>
    </row>
    <row r="909" spans="1:11" ht="14.5" customHeight="1" x14ac:dyDescent="0.15">
      <c r="A909" s="116">
        <v>86</v>
      </c>
      <c r="B909" s="399">
        <v>37104</v>
      </c>
      <c r="C909" s="16" t="s">
        <v>3340</v>
      </c>
      <c r="D909" s="16" t="s">
        <v>3339</v>
      </c>
      <c r="E909" s="116">
        <v>26</v>
      </c>
      <c r="F909" s="116">
        <v>8.5595000000000004E-2</v>
      </c>
      <c r="G909" s="116">
        <v>0</v>
      </c>
      <c r="H909" s="111">
        <v>4.5999999999999999E-3</v>
      </c>
      <c r="I909" s="111">
        <f t="shared" si="5"/>
        <v>8.0995000000000011E-2</v>
      </c>
      <c r="J909" s="399">
        <v>37104</v>
      </c>
      <c r="K909" s="5"/>
    </row>
    <row r="910" spans="1:11" ht="14.5" customHeight="1" x14ac:dyDescent="0.15">
      <c r="A910" s="116">
        <v>86</v>
      </c>
      <c r="B910" s="399">
        <v>37135</v>
      </c>
      <c r="C910" s="16" t="s">
        <v>3340</v>
      </c>
      <c r="D910" s="16" t="s">
        <v>3339</v>
      </c>
      <c r="E910" s="116">
        <v>27</v>
      </c>
      <c r="F910" s="116">
        <v>3.8462000000000003E-2</v>
      </c>
      <c r="G910" s="116">
        <v>0</v>
      </c>
      <c r="H910" s="111">
        <v>4.1000000000000003E-3</v>
      </c>
      <c r="I910" s="111">
        <f t="shared" si="5"/>
        <v>3.4362000000000004E-2</v>
      </c>
      <c r="J910" s="399">
        <v>37135</v>
      </c>
      <c r="K910" s="5"/>
    </row>
    <row r="911" spans="1:11" ht="14.5" customHeight="1" x14ac:dyDescent="0.15">
      <c r="A911" s="116">
        <v>86</v>
      </c>
      <c r="B911" s="399">
        <v>37165</v>
      </c>
      <c r="C911" s="16" t="s">
        <v>3340</v>
      </c>
      <c r="D911" s="16" t="s">
        <v>3339</v>
      </c>
      <c r="E911" s="116">
        <v>25.26</v>
      </c>
      <c r="F911" s="116">
        <v>-5.4120000000000001E-2</v>
      </c>
      <c r="G911" s="116">
        <v>0.27875</v>
      </c>
      <c r="H911" s="111">
        <v>4.7999999999999996E-3</v>
      </c>
      <c r="I911" s="111">
        <f t="shared" si="5"/>
        <v>-5.892E-2</v>
      </c>
      <c r="J911" s="399">
        <v>37165</v>
      </c>
      <c r="K911" s="5"/>
    </row>
    <row r="912" spans="1:11" ht="14.5" customHeight="1" x14ac:dyDescent="0.15">
      <c r="A912" s="116">
        <v>86</v>
      </c>
      <c r="B912" s="399">
        <v>37196</v>
      </c>
      <c r="C912" s="16" t="s">
        <v>3340</v>
      </c>
      <c r="D912" s="16" t="s">
        <v>3339</v>
      </c>
      <c r="E912" s="116">
        <v>26.5</v>
      </c>
      <c r="F912" s="116">
        <v>4.9089000000000001E-2</v>
      </c>
      <c r="G912" s="116">
        <v>0</v>
      </c>
      <c r="H912" s="111">
        <v>4.1000000000000003E-3</v>
      </c>
      <c r="I912" s="111">
        <f t="shared" si="5"/>
        <v>4.4989000000000001E-2</v>
      </c>
      <c r="J912" s="399">
        <v>37196</v>
      </c>
      <c r="K912" s="5"/>
    </row>
    <row r="913" spans="1:11" ht="14.5" customHeight="1" x14ac:dyDescent="0.15">
      <c r="A913" s="116">
        <v>86</v>
      </c>
      <c r="B913" s="399">
        <v>37226</v>
      </c>
      <c r="C913" s="16" t="s">
        <v>3340</v>
      </c>
      <c r="D913" s="16" t="s">
        <v>3339</v>
      </c>
      <c r="E913" s="116">
        <v>25.75</v>
      </c>
      <c r="F913" s="116">
        <v>-2.8302000000000001E-2</v>
      </c>
      <c r="G913" s="116">
        <v>0</v>
      </c>
      <c r="H913" s="111">
        <v>4.5999999999999999E-3</v>
      </c>
      <c r="I913" s="111">
        <f t="shared" si="5"/>
        <v>-3.2902000000000001E-2</v>
      </c>
      <c r="J913" s="399">
        <v>37226</v>
      </c>
      <c r="K913" s="5"/>
    </row>
    <row r="914" spans="1:11" ht="14.5" customHeight="1" x14ac:dyDescent="0.15">
      <c r="A914" s="116">
        <v>86</v>
      </c>
      <c r="B914" s="399">
        <v>37257</v>
      </c>
      <c r="C914" s="16" t="s">
        <v>3340</v>
      </c>
      <c r="D914" s="16" t="s">
        <v>3339</v>
      </c>
      <c r="E914" s="116">
        <v>24.28</v>
      </c>
      <c r="F914" s="116">
        <v>-5.7086999999999999E-2</v>
      </c>
      <c r="G914" s="116">
        <v>0</v>
      </c>
      <c r="H914" s="111">
        <v>4.7999999999999996E-3</v>
      </c>
      <c r="I914" s="111">
        <f t="shared" si="5"/>
        <v>-6.1886999999999998E-2</v>
      </c>
      <c r="J914" s="399">
        <v>37257</v>
      </c>
      <c r="K914" s="5"/>
    </row>
    <row r="915" spans="1:11" ht="14.5" customHeight="1" x14ac:dyDescent="0.15">
      <c r="A915" s="116">
        <v>86</v>
      </c>
      <c r="B915" s="399">
        <v>37288</v>
      </c>
      <c r="C915" s="16" t="s">
        <v>3340</v>
      </c>
      <c r="D915" s="16" t="s">
        <v>3339</v>
      </c>
      <c r="E915" s="116">
        <v>24.73</v>
      </c>
      <c r="F915" s="116">
        <v>3.0065999999999999E-2</v>
      </c>
      <c r="G915" s="116">
        <v>0.28000000000000003</v>
      </c>
      <c r="H915" s="111">
        <v>4.3E-3</v>
      </c>
      <c r="I915" s="111">
        <f t="shared" si="5"/>
        <v>2.5765999999999997E-2</v>
      </c>
      <c r="J915" s="399">
        <v>37288</v>
      </c>
      <c r="K915" s="5"/>
    </row>
    <row r="916" spans="1:11" ht="14.5" customHeight="1" x14ac:dyDescent="0.15">
      <c r="A916" s="116">
        <v>86</v>
      </c>
      <c r="B916" s="399">
        <v>37316</v>
      </c>
      <c r="C916" s="16" t="s">
        <v>3340</v>
      </c>
      <c r="D916" s="16" t="s">
        <v>3339</v>
      </c>
      <c r="E916" s="116">
        <v>25.6</v>
      </c>
      <c r="F916" s="116">
        <v>3.5180000000000003E-2</v>
      </c>
      <c r="G916" s="116">
        <v>0</v>
      </c>
      <c r="H916" s="111">
        <v>4.3E-3</v>
      </c>
      <c r="I916" s="111">
        <f t="shared" si="5"/>
        <v>3.0880000000000005E-2</v>
      </c>
      <c r="J916" s="399">
        <v>37316</v>
      </c>
      <c r="K916" s="5"/>
    </row>
    <row r="917" spans="1:11" ht="14.5" customHeight="1" x14ac:dyDescent="0.15">
      <c r="A917" s="116">
        <v>86</v>
      </c>
      <c r="B917" s="399">
        <v>37347</v>
      </c>
      <c r="C917" s="16" t="s">
        <v>3340</v>
      </c>
      <c r="D917" s="16" t="s">
        <v>3339</v>
      </c>
      <c r="E917" s="116">
        <v>24.9</v>
      </c>
      <c r="F917" s="116">
        <v>-2.7344E-2</v>
      </c>
      <c r="G917" s="116">
        <v>0</v>
      </c>
      <c r="H917" s="111">
        <v>5.4000000000000003E-3</v>
      </c>
      <c r="I917" s="111">
        <f t="shared" si="5"/>
        <v>-3.2744000000000002E-2</v>
      </c>
      <c r="J917" s="399">
        <v>37347</v>
      </c>
      <c r="K917" s="5"/>
    </row>
    <row r="918" spans="1:11" ht="14.5" customHeight="1" x14ac:dyDescent="0.15">
      <c r="A918" s="116">
        <v>86</v>
      </c>
      <c r="B918" s="399">
        <v>37377</v>
      </c>
      <c r="C918" s="16" t="s">
        <v>3340</v>
      </c>
      <c r="D918" s="16" t="s">
        <v>3339</v>
      </c>
      <c r="E918" s="116">
        <v>23.9</v>
      </c>
      <c r="F918" s="116">
        <v>-2.8916000000000001E-2</v>
      </c>
      <c r="G918" s="116">
        <v>0.28000000000000003</v>
      </c>
      <c r="H918" s="111">
        <v>4.8999999999999998E-3</v>
      </c>
      <c r="I918" s="111">
        <f t="shared" si="5"/>
        <v>-3.3815999999999999E-2</v>
      </c>
      <c r="J918" s="399">
        <v>37377</v>
      </c>
      <c r="K918" s="5"/>
    </row>
    <row r="919" spans="1:11" ht="14.5" customHeight="1" x14ac:dyDescent="0.15">
      <c r="A919" s="116">
        <v>86</v>
      </c>
      <c r="B919" s="399">
        <v>37408</v>
      </c>
      <c r="C919" s="16" t="s">
        <v>3340</v>
      </c>
      <c r="D919" s="16" t="s">
        <v>3339</v>
      </c>
      <c r="E919" s="116">
        <v>25.2</v>
      </c>
      <c r="F919" s="116">
        <v>5.4392999999999997E-2</v>
      </c>
      <c r="G919" s="116">
        <v>0</v>
      </c>
      <c r="H919" s="111">
        <v>4.4000000000000003E-3</v>
      </c>
      <c r="I919" s="111">
        <f t="shared" si="5"/>
        <v>4.9992999999999996E-2</v>
      </c>
      <c r="J919" s="399">
        <v>37408</v>
      </c>
      <c r="K919" s="5"/>
    </row>
    <row r="920" spans="1:11" ht="14.5" customHeight="1" x14ac:dyDescent="0.15">
      <c r="A920" s="116">
        <v>86</v>
      </c>
      <c r="B920" s="399">
        <v>37438</v>
      </c>
      <c r="C920" s="16" t="s">
        <v>3340</v>
      </c>
      <c r="D920" s="16" t="s">
        <v>3339</v>
      </c>
      <c r="E920" s="116">
        <v>24.25</v>
      </c>
      <c r="F920" s="116">
        <v>-3.7698000000000002E-2</v>
      </c>
      <c r="G920" s="116">
        <v>0</v>
      </c>
      <c r="H920" s="111">
        <v>5.1000000000000004E-3</v>
      </c>
      <c r="I920" s="111">
        <f t="shared" si="5"/>
        <v>-4.2798000000000003E-2</v>
      </c>
      <c r="J920" s="399">
        <v>37438</v>
      </c>
      <c r="K920" s="5"/>
    </row>
    <row r="921" spans="1:11" ht="14.5" customHeight="1" x14ac:dyDescent="0.15">
      <c r="A921" s="116">
        <v>86</v>
      </c>
      <c r="B921" s="399">
        <v>37469</v>
      </c>
      <c r="C921" s="16" t="s">
        <v>3340</v>
      </c>
      <c r="D921" s="16" t="s">
        <v>3339</v>
      </c>
      <c r="E921" s="116">
        <v>25.3</v>
      </c>
      <c r="F921" s="116">
        <v>5.4844999999999998E-2</v>
      </c>
      <c r="G921" s="116">
        <v>0.28000000000000003</v>
      </c>
      <c r="H921" s="111">
        <v>4.4000000000000003E-3</v>
      </c>
      <c r="I921" s="111">
        <f t="shared" si="5"/>
        <v>5.0444999999999997E-2</v>
      </c>
      <c r="J921" s="399">
        <v>37469</v>
      </c>
      <c r="K921" s="5"/>
    </row>
    <row r="922" spans="1:11" ht="14.5" customHeight="1" x14ac:dyDescent="0.15">
      <c r="A922" s="116">
        <v>86</v>
      </c>
      <c r="B922" s="399">
        <v>37500</v>
      </c>
      <c r="C922" s="16" t="s">
        <v>3340</v>
      </c>
      <c r="D922" s="16" t="s">
        <v>3339</v>
      </c>
      <c r="E922" s="116">
        <v>25.53</v>
      </c>
      <c r="F922" s="116">
        <v>9.0910000000000001E-3</v>
      </c>
      <c r="G922" s="116">
        <v>0</v>
      </c>
      <c r="H922" s="111">
        <v>4.1999999999999997E-3</v>
      </c>
      <c r="I922" s="111">
        <f t="shared" si="5"/>
        <v>4.8910000000000004E-3</v>
      </c>
      <c r="J922" s="399">
        <v>37500</v>
      </c>
      <c r="K922" s="5"/>
    </row>
    <row r="923" spans="1:11" ht="14.5" customHeight="1" x14ac:dyDescent="0.15">
      <c r="A923" s="116">
        <v>86</v>
      </c>
      <c r="B923" s="399">
        <v>37530</v>
      </c>
      <c r="C923" s="16" t="s">
        <v>3340</v>
      </c>
      <c r="D923" s="16" t="s">
        <v>3339</v>
      </c>
      <c r="E923" s="116">
        <v>24.86</v>
      </c>
      <c r="F923" s="116">
        <v>-1.5276E-2</v>
      </c>
      <c r="G923" s="116">
        <v>0.28000000000000003</v>
      </c>
      <c r="H923" s="111">
        <v>4.0000000000000001E-3</v>
      </c>
      <c r="I923" s="111">
        <f t="shared" si="5"/>
        <v>-1.9276000000000001E-2</v>
      </c>
      <c r="J923" s="399">
        <v>37530</v>
      </c>
      <c r="K923" s="5"/>
    </row>
    <row r="924" spans="1:11" ht="14.5" customHeight="1" x14ac:dyDescent="0.15">
      <c r="A924" s="116">
        <v>86</v>
      </c>
      <c r="B924" s="399">
        <v>37561</v>
      </c>
      <c r="C924" s="16" t="s">
        <v>3340</v>
      </c>
      <c r="D924" s="16" t="s">
        <v>3339</v>
      </c>
      <c r="E924" s="116">
        <v>25.6</v>
      </c>
      <c r="F924" s="116">
        <v>2.9766999999999998E-2</v>
      </c>
      <c r="G924" s="116">
        <v>0</v>
      </c>
      <c r="H924" s="111">
        <v>4.0000000000000001E-3</v>
      </c>
      <c r="I924" s="111">
        <f t="shared" si="5"/>
        <v>2.5766999999999998E-2</v>
      </c>
      <c r="J924" s="399">
        <v>37561</v>
      </c>
      <c r="K924" s="5"/>
    </row>
    <row r="925" spans="1:11" ht="14.5" customHeight="1" x14ac:dyDescent="0.15">
      <c r="A925" s="116">
        <v>86</v>
      </c>
      <c r="B925" s="399">
        <v>37591</v>
      </c>
      <c r="C925" s="16" t="s">
        <v>3340</v>
      </c>
      <c r="D925" s="16" t="s">
        <v>3339</v>
      </c>
      <c r="E925" s="116">
        <v>23.65</v>
      </c>
      <c r="F925" s="116">
        <v>-7.6172000000000004E-2</v>
      </c>
      <c r="G925" s="116">
        <v>0</v>
      </c>
      <c r="H925" s="111">
        <v>4.4999999999999997E-3</v>
      </c>
      <c r="I925" s="111">
        <f t="shared" si="5"/>
        <v>-8.0672000000000008E-2</v>
      </c>
      <c r="J925" s="399">
        <v>37591</v>
      </c>
      <c r="K925" s="5"/>
    </row>
    <row r="926" spans="1:11" ht="14.5" customHeight="1" x14ac:dyDescent="0.15">
      <c r="A926" s="116">
        <v>86</v>
      </c>
      <c r="B926" s="399">
        <v>37622</v>
      </c>
      <c r="C926" s="16" t="s">
        <v>3340</v>
      </c>
      <c r="D926" s="16" t="s">
        <v>3339</v>
      </c>
      <c r="E926" s="116">
        <v>24.35</v>
      </c>
      <c r="F926" s="116">
        <v>2.9597999999999999E-2</v>
      </c>
      <c r="G926" s="116">
        <v>0</v>
      </c>
      <c r="H926" s="111">
        <v>4.1000000000000003E-3</v>
      </c>
      <c r="I926" s="111">
        <f t="shared" si="5"/>
        <v>2.5498E-2</v>
      </c>
      <c r="J926" s="399">
        <v>37622</v>
      </c>
      <c r="K926" s="5"/>
    </row>
    <row r="927" spans="1:11" ht="14.5" customHeight="1" x14ac:dyDescent="0.15">
      <c r="A927" s="116">
        <v>86</v>
      </c>
      <c r="B927" s="399">
        <v>37653</v>
      </c>
      <c r="C927" s="16" t="s">
        <v>3340</v>
      </c>
      <c r="D927" s="16" t="s">
        <v>3339</v>
      </c>
      <c r="E927" s="116">
        <v>25.41</v>
      </c>
      <c r="F927" s="116">
        <v>5.5081999999999999E-2</v>
      </c>
      <c r="G927" s="116">
        <v>0.28125</v>
      </c>
      <c r="H927" s="111">
        <v>3.8E-3</v>
      </c>
      <c r="I927" s="111">
        <f t="shared" si="5"/>
        <v>5.1282000000000001E-2</v>
      </c>
      <c r="J927" s="399">
        <v>37653</v>
      </c>
      <c r="K927" s="5"/>
    </row>
    <row r="928" spans="1:11" ht="14.5" customHeight="1" x14ac:dyDescent="0.15">
      <c r="A928" s="116">
        <v>86</v>
      </c>
      <c r="B928" s="399">
        <v>37681</v>
      </c>
      <c r="C928" s="16" t="s">
        <v>3340</v>
      </c>
      <c r="D928" s="16" t="s">
        <v>3339</v>
      </c>
      <c r="E928" s="116">
        <v>25.75</v>
      </c>
      <c r="F928" s="116">
        <v>1.3381000000000001E-2</v>
      </c>
      <c r="G928" s="116">
        <v>0</v>
      </c>
      <c r="H928" s="111">
        <v>4.0000000000000001E-3</v>
      </c>
      <c r="I928" s="111">
        <f t="shared" si="5"/>
        <v>9.3810000000000004E-3</v>
      </c>
      <c r="J928" s="399">
        <v>37681</v>
      </c>
      <c r="K928" s="5"/>
    </row>
    <row r="929" spans="1:11" ht="14.5" customHeight="1" x14ac:dyDescent="0.15">
      <c r="A929" s="116">
        <v>86</v>
      </c>
      <c r="B929" s="399">
        <v>37712</v>
      </c>
      <c r="C929" s="16" t="s">
        <v>3340</v>
      </c>
      <c r="D929" s="16" t="s">
        <v>3339</v>
      </c>
      <c r="E929" s="116">
        <v>27.35</v>
      </c>
      <c r="F929" s="116">
        <v>7.3057999999999998E-2</v>
      </c>
      <c r="G929" s="116">
        <v>0.28125</v>
      </c>
      <c r="H929" s="111">
        <v>4.0000000000000001E-3</v>
      </c>
      <c r="I929" s="111">
        <f t="shared" si="5"/>
        <v>6.9057999999999994E-2</v>
      </c>
      <c r="J929" s="399">
        <v>37712</v>
      </c>
      <c r="K929" s="5"/>
    </row>
    <row r="930" spans="1:11" ht="14.5" customHeight="1" x14ac:dyDescent="0.15">
      <c r="A930" s="116">
        <v>86</v>
      </c>
      <c r="B930" s="399">
        <v>37742</v>
      </c>
      <c r="C930" s="16" t="s">
        <v>3340</v>
      </c>
      <c r="D930" s="16" t="s">
        <v>3339</v>
      </c>
      <c r="E930" s="116">
        <v>28.2</v>
      </c>
      <c r="F930" s="116">
        <v>3.1078999999999999E-2</v>
      </c>
      <c r="G930" s="116">
        <v>0</v>
      </c>
      <c r="H930" s="111">
        <v>3.8999999999999998E-3</v>
      </c>
      <c r="I930" s="111">
        <f t="shared" si="5"/>
        <v>2.7178999999999998E-2</v>
      </c>
      <c r="J930" s="399">
        <v>37742</v>
      </c>
      <c r="K930" s="5"/>
    </row>
    <row r="931" spans="1:11" ht="14.5" customHeight="1" x14ac:dyDescent="0.15">
      <c r="A931" s="116">
        <v>86</v>
      </c>
      <c r="B931" s="399">
        <v>37773</v>
      </c>
      <c r="C931" s="16" t="s">
        <v>3340</v>
      </c>
      <c r="D931" s="16" t="s">
        <v>3339</v>
      </c>
      <c r="E931" s="116">
        <v>28.12</v>
      </c>
      <c r="F931" s="116">
        <v>-2.8370000000000001E-3</v>
      </c>
      <c r="G931" s="116">
        <v>0</v>
      </c>
      <c r="H931" s="111">
        <v>3.5999999999999999E-3</v>
      </c>
      <c r="I931" s="111">
        <f t="shared" si="5"/>
        <v>-6.437E-3</v>
      </c>
      <c r="J931" s="399">
        <v>37773</v>
      </c>
      <c r="K931" s="5"/>
    </row>
    <row r="932" spans="1:11" ht="14.5" customHeight="1" x14ac:dyDescent="0.15">
      <c r="A932" s="116">
        <v>86</v>
      </c>
      <c r="B932" s="399">
        <v>37803</v>
      </c>
      <c r="C932" s="16" t="s">
        <v>3340</v>
      </c>
      <c r="D932" s="16" t="s">
        <v>3339</v>
      </c>
      <c r="E932" s="116">
        <v>27.97</v>
      </c>
      <c r="F932" s="116">
        <v>4.6670000000000001E-3</v>
      </c>
      <c r="G932" s="116">
        <v>0.28125</v>
      </c>
      <c r="H932" s="111">
        <v>3.8E-3</v>
      </c>
      <c r="I932" s="111">
        <f t="shared" si="5"/>
        <v>8.6700000000000015E-4</v>
      </c>
      <c r="J932" s="399">
        <v>37803</v>
      </c>
      <c r="K932" s="5"/>
    </row>
    <row r="933" spans="1:11" ht="14.5" customHeight="1" x14ac:dyDescent="0.15">
      <c r="A933" s="116">
        <v>86</v>
      </c>
      <c r="B933" s="399">
        <v>37834</v>
      </c>
      <c r="C933" s="16" t="s">
        <v>3340</v>
      </c>
      <c r="D933" s="16" t="s">
        <v>3339</v>
      </c>
      <c r="E933" s="116">
        <v>25.2</v>
      </c>
      <c r="F933" s="116">
        <v>-9.9034999999999998E-2</v>
      </c>
      <c r="G933" s="116">
        <v>0</v>
      </c>
      <c r="H933" s="111">
        <v>4.1999999999999997E-3</v>
      </c>
      <c r="I933" s="111">
        <f t="shared" si="5"/>
        <v>-0.10323499999999999</v>
      </c>
      <c r="J933" s="399">
        <v>37834</v>
      </c>
      <c r="K933" s="5"/>
    </row>
    <row r="934" spans="1:11" ht="14.5" customHeight="1" x14ac:dyDescent="0.15">
      <c r="A934" s="116">
        <v>86</v>
      </c>
      <c r="B934" s="399">
        <v>37865</v>
      </c>
      <c r="C934" s="16" t="s">
        <v>3340</v>
      </c>
      <c r="D934" s="16" t="s">
        <v>3339</v>
      </c>
      <c r="E934" s="116">
        <v>25.81</v>
      </c>
      <c r="F934" s="116">
        <v>2.4205999999999998E-2</v>
      </c>
      <c r="G934" s="116">
        <v>0</v>
      </c>
      <c r="H934" s="111">
        <v>4.5999999999999999E-3</v>
      </c>
      <c r="I934" s="111">
        <f t="shared" si="5"/>
        <v>1.9605999999999998E-2</v>
      </c>
      <c r="J934" s="399">
        <v>37865</v>
      </c>
      <c r="K934" s="5"/>
    </row>
    <row r="935" spans="1:11" ht="14.5" customHeight="1" x14ac:dyDescent="0.15">
      <c r="A935" s="116">
        <v>86</v>
      </c>
      <c r="B935" s="399">
        <v>37895</v>
      </c>
      <c r="C935" s="16" t="s">
        <v>3340</v>
      </c>
      <c r="D935" s="16" t="s">
        <v>3339</v>
      </c>
      <c r="E935" s="116">
        <v>27.35</v>
      </c>
      <c r="F935" s="116">
        <v>7.0564000000000002E-2</v>
      </c>
      <c r="G935" s="116">
        <v>0.28125</v>
      </c>
      <c r="H935" s="111">
        <v>4.1000000000000003E-3</v>
      </c>
      <c r="I935" s="111">
        <f t="shared" si="5"/>
        <v>6.6463999999999995E-2</v>
      </c>
      <c r="J935" s="399">
        <v>37895</v>
      </c>
      <c r="K935" s="5"/>
    </row>
    <row r="936" spans="1:11" ht="14.5" customHeight="1" x14ac:dyDescent="0.15">
      <c r="A936" s="116">
        <v>86</v>
      </c>
      <c r="B936" s="399">
        <v>37926</v>
      </c>
      <c r="C936" s="16" t="s">
        <v>3340</v>
      </c>
      <c r="D936" s="16" t="s">
        <v>3339</v>
      </c>
      <c r="E936" s="116">
        <v>26.16</v>
      </c>
      <c r="F936" s="116">
        <v>-4.351E-2</v>
      </c>
      <c r="G936" s="116">
        <v>0</v>
      </c>
      <c r="H936" s="111">
        <v>3.8999999999999998E-3</v>
      </c>
      <c r="I936" s="111">
        <f t="shared" si="5"/>
        <v>-4.7410000000000001E-2</v>
      </c>
      <c r="J936" s="399">
        <v>37926</v>
      </c>
      <c r="K936" s="5"/>
    </row>
    <row r="937" spans="1:11" ht="14.5" customHeight="1" x14ac:dyDescent="0.15">
      <c r="A937" s="116">
        <v>86</v>
      </c>
      <c r="B937" s="399">
        <v>37956</v>
      </c>
      <c r="C937" s="16" t="s">
        <v>3340</v>
      </c>
      <c r="D937" s="16" t="s">
        <v>3339</v>
      </c>
      <c r="E937" s="116">
        <v>27.4</v>
      </c>
      <c r="F937" s="116">
        <v>4.7400999999999999E-2</v>
      </c>
      <c r="G937" s="116">
        <v>0</v>
      </c>
      <c r="H937" s="111">
        <v>4.7000000000000002E-3</v>
      </c>
      <c r="I937" s="111">
        <f t="shared" si="5"/>
        <v>4.2700999999999996E-2</v>
      </c>
      <c r="J937" s="399">
        <v>37956</v>
      </c>
      <c r="K937" s="5"/>
    </row>
    <row r="938" spans="1:11" ht="14.5" customHeight="1" x14ac:dyDescent="0.15">
      <c r="A938" s="116">
        <v>86</v>
      </c>
      <c r="B938" s="399">
        <v>37987</v>
      </c>
      <c r="C938" s="16" t="s">
        <v>3340</v>
      </c>
      <c r="D938" s="16" t="s">
        <v>3339</v>
      </c>
      <c r="E938" s="116">
        <v>28.49</v>
      </c>
      <c r="F938" s="116">
        <v>3.9780999999999997E-2</v>
      </c>
      <c r="G938" s="116">
        <v>0</v>
      </c>
      <c r="H938" s="111">
        <v>4.1999999999999997E-3</v>
      </c>
      <c r="I938" s="111">
        <f t="shared" si="5"/>
        <v>3.5580999999999995E-2</v>
      </c>
      <c r="J938" s="399">
        <v>37987</v>
      </c>
      <c r="K938" s="5"/>
    </row>
    <row r="939" spans="1:11" ht="14.5" customHeight="1" x14ac:dyDescent="0.15">
      <c r="A939" s="116">
        <v>86</v>
      </c>
      <c r="B939" s="399">
        <v>38018</v>
      </c>
      <c r="C939" s="16" t="s">
        <v>3340</v>
      </c>
      <c r="D939" s="16" t="s">
        <v>3339</v>
      </c>
      <c r="E939" s="116">
        <v>29.45</v>
      </c>
      <c r="F939" s="116">
        <v>4.3611999999999998E-2</v>
      </c>
      <c r="G939" s="116">
        <v>0.28249999999999997</v>
      </c>
      <c r="H939" s="111">
        <v>3.8E-3</v>
      </c>
      <c r="I939" s="111">
        <f t="shared" si="5"/>
        <v>3.9812E-2</v>
      </c>
      <c r="J939" s="399">
        <v>38018</v>
      </c>
      <c r="K939" s="5"/>
    </row>
    <row r="940" spans="1:11" ht="14.5" customHeight="1" x14ac:dyDescent="0.15">
      <c r="A940" s="116">
        <v>86</v>
      </c>
      <c r="B940" s="399">
        <v>38047</v>
      </c>
      <c r="C940" s="16" t="s">
        <v>3340</v>
      </c>
      <c r="D940" s="16" t="s">
        <v>3339</v>
      </c>
      <c r="E940" s="116">
        <v>28.29</v>
      </c>
      <c r="F940" s="116">
        <v>-3.9389E-2</v>
      </c>
      <c r="G940" s="116">
        <v>0</v>
      </c>
      <c r="H940" s="111">
        <v>4.3E-3</v>
      </c>
      <c r="I940" s="111">
        <f t="shared" si="5"/>
        <v>-4.3688999999999999E-2</v>
      </c>
      <c r="J940" s="399">
        <v>38047</v>
      </c>
      <c r="K940" s="5"/>
    </row>
    <row r="941" spans="1:11" ht="14.5" customHeight="1" x14ac:dyDescent="0.15">
      <c r="A941" s="116">
        <v>86</v>
      </c>
      <c r="B941" s="399">
        <v>38078</v>
      </c>
      <c r="C941" s="16" t="s">
        <v>3340</v>
      </c>
      <c r="D941" s="16" t="s">
        <v>3339</v>
      </c>
      <c r="E941" s="116">
        <v>28.52</v>
      </c>
      <c r="F941" s="116">
        <v>8.1300000000000001E-3</v>
      </c>
      <c r="G941" s="116">
        <v>0</v>
      </c>
      <c r="H941" s="111">
        <v>3.8999999999999998E-3</v>
      </c>
      <c r="I941" s="111">
        <f t="shared" si="5"/>
        <v>4.2300000000000003E-3</v>
      </c>
      <c r="J941" s="399">
        <v>38078</v>
      </c>
      <c r="K941" s="5"/>
    </row>
    <row r="942" spans="1:11" ht="14.5" customHeight="1" x14ac:dyDescent="0.15">
      <c r="A942" s="116">
        <v>86</v>
      </c>
      <c r="B942" s="399">
        <v>38108</v>
      </c>
      <c r="C942" s="16" t="s">
        <v>3340</v>
      </c>
      <c r="D942" s="16" t="s">
        <v>3339</v>
      </c>
      <c r="E942" s="116">
        <v>28.45</v>
      </c>
      <c r="F942" s="116">
        <v>7.4510000000000002E-3</v>
      </c>
      <c r="G942" s="116">
        <v>0.28249999999999997</v>
      </c>
      <c r="H942" s="111">
        <v>4.0000000000000001E-3</v>
      </c>
      <c r="I942" s="111">
        <f t="shared" si="5"/>
        <v>3.4510000000000001E-3</v>
      </c>
      <c r="J942" s="399">
        <v>38108</v>
      </c>
      <c r="K942" s="5"/>
    </row>
    <row r="943" spans="1:11" ht="14.5" customHeight="1" x14ac:dyDescent="0.15">
      <c r="A943" s="116">
        <v>86</v>
      </c>
      <c r="B943" s="399">
        <v>38139</v>
      </c>
      <c r="C943" s="16" t="s">
        <v>3340</v>
      </c>
      <c r="D943" s="16" t="s">
        <v>3339</v>
      </c>
      <c r="E943" s="116">
        <v>27.55</v>
      </c>
      <c r="F943" s="116">
        <v>-3.1634000000000002E-2</v>
      </c>
      <c r="G943" s="116">
        <v>0</v>
      </c>
      <c r="H943" s="111">
        <v>4.7999999999999996E-3</v>
      </c>
      <c r="I943" s="111">
        <f t="shared" si="5"/>
        <v>-3.6434000000000001E-2</v>
      </c>
      <c r="J943" s="399">
        <v>38139</v>
      </c>
      <c r="K943" s="5"/>
    </row>
    <row r="944" spans="1:11" ht="14.5" customHeight="1" x14ac:dyDescent="0.15">
      <c r="A944" s="116">
        <v>86</v>
      </c>
      <c r="B944" s="399">
        <v>38169</v>
      </c>
      <c r="C944" s="16" t="s">
        <v>3340</v>
      </c>
      <c r="D944" s="16" t="s">
        <v>3339</v>
      </c>
      <c r="E944" s="116">
        <v>27.29</v>
      </c>
      <c r="F944" s="116">
        <v>-9.4369999999999992E-3</v>
      </c>
      <c r="G944" s="116">
        <v>0</v>
      </c>
      <c r="H944" s="111">
        <v>4.3E-3</v>
      </c>
      <c r="I944" s="111">
        <f t="shared" si="5"/>
        <v>-1.3736999999999999E-2</v>
      </c>
      <c r="J944" s="399">
        <v>38169</v>
      </c>
      <c r="K944" s="5"/>
    </row>
    <row r="945" spans="1:11" ht="14.5" customHeight="1" x14ac:dyDescent="0.15">
      <c r="A945" s="116">
        <v>86</v>
      </c>
      <c r="B945" s="399">
        <v>38200</v>
      </c>
      <c r="C945" s="16" t="s">
        <v>3340</v>
      </c>
      <c r="D945" s="16" t="s">
        <v>3339</v>
      </c>
      <c r="E945" s="116">
        <v>28.45</v>
      </c>
      <c r="F945" s="116">
        <v>5.2858000000000002E-2</v>
      </c>
      <c r="G945" s="116">
        <v>0.28249999999999997</v>
      </c>
      <c r="H945" s="111">
        <v>4.4999999999999997E-3</v>
      </c>
      <c r="I945" s="111">
        <f t="shared" si="5"/>
        <v>4.8358000000000005E-2</v>
      </c>
      <c r="J945" s="399">
        <v>38200</v>
      </c>
      <c r="K945" s="5"/>
    </row>
    <row r="946" spans="1:11" ht="14.5" customHeight="1" x14ac:dyDescent="0.15">
      <c r="A946" s="116">
        <v>86</v>
      </c>
      <c r="B946" s="399">
        <v>38231</v>
      </c>
      <c r="C946" s="16" t="s">
        <v>3340</v>
      </c>
      <c r="D946" s="16" t="s">
        <v>3339</v>
      </c>
      <c r="E946" s="116">
        <v>29.37</v>
      </c>
      <c r="F946" s="116">
        <v>3.2336999999999998E-2</v>
      </c>
      <c r="G946" s="116">
        <v>0</v>
      </c>
      <c r="H946" s="111">
        <v>4.0000000000000001E-3</v>
      </c>
      <c r="I946" s="111">
        <f t="shared" si="5"/>
        <v>2.8336999999999998E-2</v>
      </c>
      <c r="J946" s="399">
        <v>38231</v>
      </c>
      <c r="K946" s="5"/>
    </row>
    <row r="947" spans="1:11" ht="14.5" customHeight="1" x14ac:dyDescent="0.15">
      <c r="A947" s="116">
        <v>86</v>
      </c>
      <c r="B947" s="399">
        <v>38261</v>
      </c>
      <c r="C947" s="16" t="s">
        <v>3340</v>
      </c>
      <c r="D947" s="16" t="s">
        <v>3339</v>
      </c>
      <c r="E947" s="116">
        <v>29.49</v>
      </c>
      <c r="F947" s="116">
        <v>4.0860000000000002E-3</v>
      </c>
      <c r="G947" s="116">
        <v>0</v>
      </c>
      <c r="H947" s="111">
        <v>3.8E-3</v>
      </c>
      <c r="I947" s="111">
        <f t="shared" si="5"/>
        <v>2.8600000000000023E-4</v>
      </c>
      <c r="J947" s="399">
        <v>38261</v>
      </c>
      <c r="K947" s="5"/>
    </row>
    <row r="948" spans="1:11" ht="14.5" customHeight="1" x14ac:dyDescent="0.15">
      <c r="A948" s="116">
        <v>86</v>
      </c>
      <c r="B948" s="399">
        <v>38292</v>
      </c>
      <c r="C948" s="16" t="s">
        <v>3340</v>
      </c>
      <c r="D948" s="16" t="s">
        <v>3339</v>
      </c>
      <c r="E948" s="116">
        <v>34.97</v>
      </c>
      <c r="F948" s="116">
        <v>0.195405</v>
      </c>
      <c r="G948" s="116">
        <v>0.28249999999999997</v>
      </c>
      <c r="H948" s="111">
        <v>4.1000000000000003E-3</v>
      </c>
      <c r="I948" s="111">
        <f t="shared" si="5"/>
        <v>0.191305</v>
      </c>
      <c r="J948" s="399">
        <v>38292</v>
      </c>
      <c r="K948" s="5"/>
    </row>
    <row r="949" spans="1:11" ht="14.5" customHeight="1" x14ac:dyDescent="0.15">
      <c r="A949" s="116">
        <v>86</v>
      </c>
      <c r="B949" s="399">
        <v>38322</v>
      </c>
      <c r="C949" s="16" t="s">
        <v>3340</v>
      </c>
      <c r="D949" s="16" t="s">
        <v>3339</v>
      </c>
      <c r="E949" s="116">
        <v>37.65</v>
      </c>
      <c r="F949" s="116">
        <v>7.6636999999999997E-2</v>
      </c>
      <c r="G949" s="116">
        <v>0</v>
      </c>
      <c r="H949" s="111">
        <v>4.3E-3</v>
      </c>
      <c r="I949" s="111">
        <f t="shared" si="5"/>
        <v>7.2336999999999999E-2</v>
      </c>
      <c r="J949" s="399">
        <v>38322</v>
      </c>
      <c r="K949" s="5"/>
    </row>
    <row r="950" spans="1:11" ht="14.5" customHeight="1" x14ac:dyDescent="0.15">
      <c r="A950" s="116">
        <v>86</v>
      </c>
      <c r="B950" s="399">
        <v>38353</v>
      </c>
      <c r="C950" s="16" t="s">
        <v>3340</v>
      </c>
      <c r="D950" s="16" t="s">
        <v>3339</v>
      </c>
      <c r="E950" s="116">
        <v>32.46</v>
      </c>
      <c r="F950" s="116">
        <v>-0.137849</v>
      </c>
      <c r="G950" s="116">
        <v>0</v>
      </c>
      <c r="H950" s="111">
        <v>4.1000000000000003E-3</v>
      </c>
      <c r="I950" s="111">
        <f t="shared" ref="I950:I1013" si="6">F950-H950</f>
        <v>-0.14194899999999999</v>
      </c>
      <c r="J950" s="399">
        <v>38353</v>
      </c>
      <c r="K950" s="5"/>
    </row>
    <row r="951" spans="1:11" ht="14.5" customHeight="1" x14ac:dyDescent="0.15">
      <c r="A951" s="116">
        <v>86</v>
      </c>
      <c r="B951" s="399">
        <v>38384</v>
      </c>
      <c r="C951" s="16" t="s">
        <v>3340</v>
      </c>
      <c r="D951" s="16" t="s">
        <v>3339</v>
      </c>
      <c r="E951" s="116">
        <v>34.200000000000003</v>
      </c>
      <c r="F951" s="116">
        <v>6.2385000000000003E-2</v>
      </c>
      <c r="G951" s="116">
        <v>0.28499999999999998</v>
      </c>
      <c r="H951" s="111">
        <v>3.5000000000000001E-3</v>
      </c>
      <c r="I951" s="111">
        <f t="shared" si="6"/>
        <v>5.8885E-2</v>
      </c>
      <c r="J951" s="399">
        <v>38384</v>
      </c>
      <c r="K951" s="5"/>
    </row>
    <row r="952" spans="1:11" ht="14.5" customHeight="1" x14ac:dyDescent="0.15">
      <c r="A952" s="116">
        <v>86</v>
      </c>
      <c r="B952" s="399">
        <v>38412</v>
      </c>
      <c r="C952" s="16" t="s">
        <v>3340</v>
      </c>
      <c r="D952" s="16" t="s">
        <v>3339</v>
      </c>
      <c r="E952" s="116">
        <v>33.369999999999997</v>
      </c>
      <c r="F952" s="116">
        <v>-2.4268999999999999E-2</v>
      </c>
      <c r="G952" s="116">
        <v>0</v>
      </c>
      <c r="H952" s="111">
        <v>4.1000000000000003E-3</v>
      </c>
      <c r="I952" s="111">
        <f t="shared" si="6"/>
        <v>-2.8368999999999998E-2</v>
      </c>
      <c r="J952" s="399">
        <v>38412</v>
      </c>
      <c r="K952" s="5"/>
    </row>
    <row r="953" spans="1:11" ht="14.5" customHeight="1" x14ac:dyDescent="0.15">
      <c r="A953" s="116">
        <v>86</v>
      </c>
      <c r="B953" s="399">
        <v>38443</v>
      </c>
      <c r="C953" s="16" t="s">
        <v>3340</v>
      </c>
      <c r="D953" s="16" t="s">
        <v>3339</v>
      </c>
      <c r="E953" s="116">
        <v>33.21</v>
      </c>
      <c r="F953" s="116">
        <v>-4.7949999999999998E-3</v>
      </c>
      <c r="G953" s="116">
        <v>0</v>
      </c>
      <c r="H953" s="111">
        <v>3.8999999999999998E-3</v>
      </c>
      <c r="I953" s="111">
        <f t="shared" si="6"/>
        <v>-8.6949999999999996E-3</v>
      </c>
      <c r="J953" s="399">
        <v>38443</v>
      </c>
      <c r="K953" s="5"/>
    </row>
    <row r="954" spans="1:11" ht="14.5" customHeight="1" x14ac:dyDescent="0.15">
      <c r="A954" s="116">
        <v>86</v>
      </c>
      <c r="B954" s="399">
        <v>38473</v>
      </c>
      <c r="C954" s="16" t="s">
        <v>3340</v>
      </c>
      <c r="D954" s="16" t="s">
        <v>3339</v>
      </c>
      <c r="E954" s="116">
        <v>36.08</v>
      </c>
      <c r="F954" s="116">
        <v>9.5002000000000003E-2</v>
      </c>
      <c r="G954" s="116">
        <v>0.28499999999999998</v>
      </c>
      <c r="H954" s="111">
        <v>4.0000000000000001E-3</v>
      </c>
      <c r="I954" s="111">
        <f t="shared" si="6"/>
        <v>9.1002E-2</v>
      </c>
      <c r="J954" s="399">
        <v>38473</v>
      </c>
      <c r="K954" s="5"/>
    </row>
    <row r="955" spans="1:11" ht="14.5" customHeight="1" x14ac:dyDescent="0.15">
      <c r="A955" s="116">
        <v>86</v>
      </c>
      <c r="B955" s="399">
        <v>38504</v>
      </c>
      <c r="C955" s="16" t="s">
        <v>3340</v>
      </c>
      <c r="D955" s="16" t="s">
        <v>3339</v>
      </c>
      <c r="E955" s="116">
        <v>37.54</v>
      </c>
      <c r="F955" s="116">
        <v>4.0466000000000002E-2</v>
      </c>
      <c r="G955" s="116">
        <v>0</v>
      </c>
      <c r="H955" s="111">
        <v>3.5999999999999999E-3</v>
      </c>
      <c r="I955" s="111">
        <f t="shared" si="6"/>
        <v>3.6866000000000003E-2</v>
      </c>
      <c r="J955" s="399">
        <v>38504</v>
      </c>
      <c r="K955" s="5"/>
    </row>
    <row r="956" spans="1:11" ht="14.5" customHeight="1" x14ac:dyDescent="0.15">
      <c r="A956" s="116">
        <v>86</v>
      </c>
      <c r="B956" s="399">
        <v>38534</v>
      </c>
      <c r="C956" s="16" t="s">
        <v>3340</v>
      </c>
      <c r="D956" s="16" t="s">
        <v>3339</v>
      </c>
      <c r="E956" s="116">
        <v>41.5</v>
      </c>
      <c r="F956" s="116">
        <v>0.105487</v>
      </c>
      <c r="G956" s="116">
        <v>0</v>
      </c>
      <c r="H956" s="111">
        <v>3.3999999999999998E-3</v>
      </c>
      <c r="I956" s="111">
        <f t="shared" si="6"/>
        <v>0.102087</v>
      </c>
      <c r="J956" s="399">
        <v>38534</v>
      </c>
      <c r="K956" s="5"/>
    </row>
    <row r="957" spans="1:11" ht="14.5" customHeight="1" x14ac:dyDescent="0.15">
      <c r="A957" s="116">
        <v>86</v>
      </c>
      <c r="B957" s="399">
        <v>38565</v>
      </c>
      <c r="C957" s="16" t="s">
        <v>3340</v>
      </c>
      <c r="D957" s="16" t="s">
        <v>3339</v>
      </c>
      <c r="E957" s="116">
        <v>39.75</v>
      </c>
      <c r="F957" s="116">
        <v>-3.5300999999999999E-2</v>
      </c>
      <c r="G957" s="116">
        <v>0.28499999999999998</v>
      </c>
      <c r="H957" s="111">
        <v>4.0000000000000001E-3</v>
      </c>
      <c r="I957" s="111">
        <f t="shared" si="6"/>
        <v>-3.9301000000000003E-2</v>
      </c>
      <c r="J957" s="399">
        <v>38565</v>
      </c>
      <c r="K957" s="5"/>
    </row>
    <row r="958" spans="1:11" ht="14.5" customHeight="1" x14ac:dyDescent="0.15">
      <c r="A958" s="116">
        <v>86</v>
      </c>
      <c r="B958" s="399">
        <v>38596</v>
      </c>
      <c r="C958" s="16" t="s">
        <v>3340</v>
      </c>
      <c r="D958" s="16" t="s">
        <v>3339</v>
      </c>
      <c r="E958" s="116">
        <v>41.2</v>
      </c>
      <c r="F958" s="116">
        <v>3.6477999999999997E-2</v>
      </c>
      <c r="G958" s="116">
        <v>0</v>
      </c>
      <c r="H958" s="111">
        <v>3.5000000000000001E-3</v>
      </c>
      <c r="I958" s="111">
        <f t="shared" si="6"/>
        <v>3.2977999999999993E-2</v>
      </c>
      <c r="J958" s="399">
        <v>38596</v>
      </c>
      <c r="K958" s="5"/>
    </row>
    <row r="959" spans="1:11" ht="14.5" customHeight="1" x14ac:dyDescent="0.15">
      <c r="A959" s="116">
        <v>86</v>
      </c>
      <c r="B959" s="399">
        <v>38626</v>
      </c>
      <c r="C959" s="16" t="s">
        <v>3340</v>
      </c>
      <c r="D959" s="16" t="s">
        <v>3339</v>
      </c>
      <c r="E959" s="116">
        <v>35.75</v>
      </c>
      <c r="F959" s="116">
        <v>-0.13228200000000001</v>
      </c>
      <c r="G959" s="116">
        <v>0</v>
      </c>
      <c r="H959" s="111">
        <v>3.8999999999999998E-3</v>
      </c>
      <c r="I959" s="111">
        <f t="shared" si="6"/>
        <v>-0.136182</v>
      </c>
      <c r="J959" s="399">
        <v>38626</v>
      </c>
      <c r="K959" s="5"/>
    </row>
    <row r="960" spans="1:11" ht="14.5" customHeight="1" x14ac:dyDescent="0.15">
      <c r="A960" s="116">
        <v>86</v>
      </c>
      <c r="B960" s="399">
        <v>38657</v>
      </c>
      <c r="C960" s="16" t="s">
        <v>3340</v>
      </c>
      <c r="D960" s="16" t="s">
        <v>3339</v>
      </c>
      <c r="E960" s="116">
        <v>35.549999999999997</v>
      </c>
      <c r="F960" s="116">
        <v>2.3779999999999999E-3</v>
      </c>
      <c r="G960" s="116">
        <v>0.28499999999999998</v>
      </c>
      <c r="H960" s="111">
        <v>3.8999999999999998E-3</v>
      </c>
      <c r="I960" s="111">
        <f t="shared" si="6"/>
        <v>-1.5219999999999999E-3</v>
      </c>
      <c r="J960" s="399">
        <v>38657</v>
      </c>
      <c r="K960" s="5"/>
    </row>
    <row r="961" spans="1:11" ht="14.5" customHeight="1" x14ac:dyDescent="0.15">
      <c r="A961" s="116">
        <v>86</v>
      </c>
      <c r="B961" s="399">
        <v>38687</v>
      </c>
      <c r="C961" s="16" t="s">
        <v>3340</v>
      </c>
      <c r="D961" s="16" t="s">
        <v>3339</v>
      </c>
      <c r="E961" s="116">
        <v>38.229999999999997</v>
      </c>
      <c r="F961" s="116">
        <v>7.5386999999999996E-2</v>
      </c>
      <c r="G961" s="116">
        <v>0</v>
      </c>
      <c r="H961" s="111">
        <v>3.8999999999999998E-3</v>
      </c>
      <c r="I961" s="111">
        <f t="shared" si="6"/>
        <v>7.1486999999999995E-2</v>
      </c>
      <c r="J961" s="399">
        <v>38687</v>
      </c>
      <c r="K961" s="5"/>
    </row>
    <row r="962" spans="1:11" ht="14.5" customHeight="1" x14ac:dyDescent="0.15">
      <c r="A962" s="116">
        <v>86</v>
      </c>
      <c r="B962" s="399">
        <v>38718</v>
      </c>
      <c r="C962" s="16" t="s">
        <v>3340</v>
      </c>
      <c r="D962" s="16" t="s">
        <v>3339</v>
      </c>
      <c r="E962" s="116">
        <v>42.45</v>
      </c>
      <c r="F962" s="116">
        <v>0.110385</v>
      </c>
      <c r="G962" s="116">
        <v>0</v>
      </c>
      <c r="H962" s="111">
        <v>4.0000000000000001E-3</v>
      </c>
      <c r="I962" s="111">
        <f t="shared" si="6"/>
        <v>0.10638499999999999</v>
      </c>
      <c r="J962" s="399">
        <v>38718</v>
      </c>
      <c r="K962" s="5"/>
    </row>
    <row r="963" spans="1:11" ht="14.5" customHeight="1" x14ac:dyDescent="0.15">
      <c r="A963" s="116">
        <v>86</v>
      </c>
      <c r="B963" s="399">
        <v>38749</v>
      </c>
      <c r="C963" s="16" t="s">
        <v>3340</v>
      </c>
      <c r="D963" s="16" t="s">
        <v>3339</v>
      </c>
      <c r="E963" s="116">
        <v>43.76</v>
      </c>
      <c r="F963" s="116">
        <v>3.7631999999999999E-2</v>
      </c>
      <c r="G963" s="116">
        <v>0.28749999999999998</v>
      </c>
      <c r="H963" s="111">
        <v>3.5999999999999999E-3</v>
      </c>
      <c r="I963" s="111">
        <f t="shared" si="6"/>
        <v>3.4032E-2</v>
      </c>
      <c r="J963" s="399">
        <v>38749</v>
      </c>
      <c r="K963" s="5"/>
    </row>
    <row r="964" spans="1:11" ht="14.5" customHeight="1" x14ac:dyDescent="0.15">
      <c r="A964" s="116">
        <v>86</v>
      </c>
      <c r="B964" s="399">
        <v>38777</v>
      </c>
      <c r="C964" s="16" t="s">
        <v>3340</v>
      </c>
      <c r="D964" s="16" t="s">
        <v>3339</v>
      </c>
      <c r="E964" s="116">
        <v>45.05</v>
      </c>
      <c r="F964" s="116">
        <v>2.9479000000000002E-2</v>
      </c>
      <c r="G964" s="116">
        <v>0</v>
      </c>
      <c r="H964" s="111">
        <v>3.8999999999999998E-3</v>
      </c>
      <c r="I964" s="111">
        <f t="shared" si="6"/>
        <v>2.5579000000000001E-2</v>
      </c>
      <c r="J964" s="399">
        <v>38777</v>
      </c>
      <c r="K964" s="5"/>
    </row>
    <row r="965" spans="1:11" ht="14.5" customHeight="1" x14ac:dyDescent="0.15">
      <c r="A965" s="116">
        <v>86</v>
      </c>
      <c r="B965" s="399">
        <v>38808</v>
      </c>
      <c r="C965" s="16" t="s">
        <v>3340</v>
      </c>
      <c r="D965" s="16" t="s">
        <v>3339</v>
      </c>
      <c r="E965" s="116">
        <v>42.51</v>
      </c>
      <c r="F965" s="116">
        <v>-5.6382000000000002E-2</v>
      </c>
      <c r="G965" s="116">
        <v>0</v>
      </c>
      <c r="H965" s="111">
        <v>3.8999999999999998E-3</v>
      </c>
      <c r="I965" s="111">
        <f t="shared" si="6"/>
        <v>-6.0282000000000002E-2</v>
      </c>
      <c r="J965" s="399">
        <v>38808</v>
      </c>
      <c r="K965" s="5"/>
    </row>
    <row r="966" spans="1:11" ht="14.5" customHeight="1" x14ac:dyDescent="0.15">
      <c r="A966" s="116">
        <v>86</v>
      </c>
      <c r="B966" s="399">
        <v>38838</v>
      </c>
      <c r="C966" s="16" t="s">
        <v>3340</v>
      </c>
      <c r="D966" s="16" t="s">
        <v>3339</v>
      </c>
      <c r="E966" s="116">
        <v>37.53</v>
      </c>
      <c r="F966" s="116">
        <v>-0.110386</v>
      </c>
      <c r="G966" s="116">
        <v>0.28749999999999998</v>
      </c>
      <c r="H966" s="111">
        <v>4.7999999999999996E-3</v>
      </c>
      <c r="I966" s="111">
        <f t="shared" si="6"/>
        <v>-0.115186</v>
      </c>
      <c r="J966" s="399">
        <v>38838</v>
      </c>
      <c r="K966" s="5"/>
    </row>
    <row r="967" spans="1:11" ht="14.5" customHeight="1" x14ac:dyDescent="0.15">
      <c r="A967" s="116">
        <v>86</v>
      </c>
      <c r="B967" s="399">
        <v>38869</v>
      </c>
      <c r="C967" s="16" t="s">
        <v>3340</v>
      </c>
      <c r="D967" s="16" t="s">
        <v>3339</v>
      </c>
      <c r="E967" s="116">
        <v>35.74</v>
      </c>
      <c r="F967" s="116">
        <v>-4.7695000000000001E-2</v>
      </c>
      <c r="G967" s="116">
        <v>0</v>
      </c>
      <c r="H967" s="111">
        <v>4.4000000000000003E-3</v>
      </c>
      <c r="I967" s="111">
        <f t="shared" si="6"/>
        <v>-5.2095000000000002E-2</v>
      </c>
      <c r="J967" s="399">
        <v>38869</v>
      </c>
      <c r="K967" s="5"/>
    </row>
    <row r="968" spans="1:11" ht="14.5" customHeight="1" x14ac:dyDescent="0.15">
      <c r="A968" s="116">
        <v>86</v>
      </c>
      <c r="B968" s="399">
        <v>38899</v>
      </c>
      <c r="C968" s="16" t="s">
        <v>3340</v>
      </c>
      <c r="D968" s="16" t="s">
        <v>3339</v>
      </c>
      <c r="E968" s="116">
        <v>36.6</v>
      </c>
      <c r="F968" s="116">
        <v>2.4063000000000001E-2</v>
      </c>
      <c r="G968" s="116">
        <v>0</v>
      </c>
      <c r="H968" s="111">
        <v>4.4999999999999997E-3</v>
      </c>
      <c r="I968" s="111">
        <f t="shared" si="6"/>
        <v>1.9563000000000001E-2</v>
      </c>
      <c r="J968" s="399">
        <v>38899</v>
      </c>
      <c r="K968" s="5"/>
    </row>
    <row r="969" spans="1:11" ht="14.5" customHeight="1" x14ac:dyDescent="0.15">
      <c r="A969" s="116">
        <v>86</v>
      </c>
      <c r="B969" s="399">
        <v>38930</v>
      </c>
      <c r="C969" s="16" t="s">
        <v>3340</v>
      </c>
      <c r="D969" s="16" t="s">
        <v>3339</v>
      </c>
      <c r="E969" s="116">
        <v>38.08</v>
      </c>
      <c r="F969" s="116">
        <v>4.8292000000000002E-2</v>
      </c>
      <c r="G969" s="116">
        <v>0.28749999999999998</v>
      </c>
      <c r="H969" s="111">
        <v>4.3E-3</v>
      </c>
      <c r="I969" s="111">
        <f t="shared" si="6"/>
        <v>4.3992000000000003E-2</v>
      </c>
      <c r="J969" s="399">
        <v>38930</v>
      </c>
      <c r="K969" s="5"/>
    </row>
    <row r="970" spans="1:11" ht="14.5" customHeight="1" x14ac:dyDescent="0.15">
      <c r="A970" s="116">
        <v>86</v>
      </c>
      <c r="B970" s="399">
        <v>38961</v>
      </c>
      <c r="C970" s="16" t="s">
        <v>3340</v>
      </c>
      <c r="D970" s="16" t="s">
        <v>3339</v>
      </c>
      <c r="E970" s="116">
        <v>36.93</v>
      </c>
      <c r="F970" s="116">
        <v>-3.0200000000000001E-2</v>
      </c>
      <c r="G970" s="116">
        <v>0</v>
      </c>
      <c r="H970" s="111">
        <v>3.8999999999999998E-3</v>
      </c>
      <c r="I970" s="111">
        <f t="shared" si="6"/>
        <v>-3.4099999999999998E-2</v>
      </c>
      <c r="J970" s="399">
        <v>38961</v>
      </c>
      <c r="K970" s="5"/>
    </row>
    <row r="971" spans="1:11" ht="14.5" customHeight="1" x14ac:dyDescent="0.15">
      <c r="A971" s="116">
        <v>86</v>
      </c>
      <c r="B971" s="399">
        <v>38991</v>
      </c>
      <c r="C971" s="16" t="s">
        <v>3340</v>
      </c>
      <c r="D971" s="16" t="s">
        <v>3339</v>
      </c>
      <c r="E971" s="116">
        <v>38.9</v>
      </c>
      <c r="F971" s="116">
        <v>5.3344000000000003E-2</v>
      </c>
      <c r="G971" s="116">
        <v>0</v>
      </c>
      <c r="H971" s="111">
        <v>4.1999999999999997E-3</v>
      </c>
      <c r="I971" s="111">
        <f t="shared" si="6"/>
        <v>4.9144E-2</v>
      </c>
      <c r="J971" s="399">
        <v>38991</v>
      </c>
      <c r="K971" s="5"/>
    </row>
    <row r="972" spans="1:11" ht="14.5" customHeight="1" x14ac:dyDescent="0.15">
      <c r="A972" s="116">
        <v>86</v>
      </c>
      <c r="B972" s="399">
        <v>39022</v>
      </c>
      <c r="C972" s="16" t="s">
        <v>3340</v>
      </c>
      <c r="D972" s="16" t="s">
        <v>3339</v>
      </c>
      <c r="E972" s="116">
        <v>40.479999999999997</v>
      </c>
      <c r="F972" s="116">
        <v>4.8008000000000002E-2</v>
      </c>
      <c r="G972" s="116">
        <v>0.28749999999999998</v>
      </c>
      <c r="H972" s="111">
        <v>3.8999999999999998E-3</v>
      </c>
      <c r="I972" s="111">
        <f t="shared" si="6"/>
        <v>4.4108000000000001E-2</v>
      </c>
      <c r="J972" s="399">
        <v>39022</v>
      </c>
      <c r="K972" s="5"/>
    </row>
    <row r="973" spans="1:11" ht="14.5" customHeight="1" x14ac:dyDescent="0.15">
      <c r="A973" s="116">
        <v>86</v>
      </c>
      <c r="B973" s="399">
        <v>39052</v>
      </c>
      <c r="C973" s="16" t="s">
        <v>3340</v>
      </c>
      <c r="D973" s="16" t="s">
        <v>3339</v>
      </c>
      <c r="E973" s="116">
        <v>40.4</v>
      </c>
      <c r="F973" s="116">
        <v>-1.9759999999999999E-3</v>
      </c>
      <c r="G973" s="116">
        <v>0</v>
      </c>
      <c r="H973" s="111">
        <v>3.5999999999999999E-3</v>
      </c>
      <c r="I973" s="111">
        <f t="shared" si="6"/>
        <v>-5.5759999999999994E-3</v>
      </c>
      <c r="J973" s="399">
        <v>39052</v>
      </c>
      <c r="K973" s="5"/>
    </row>
    <row r="974" spans="1:11" ht="14.5" customHeight="1" x14ac:dyDescent="0.15">
      <c r="A974" s="116">
        <v>86</v>
      </c>
      <c r="B974" s="399">
        <v>39083</v>
      </c>
      <c r="C974" s="16" t="s">
        <v>3340</v>
      </c>
      <c r="D974" s="16" t="s">
        <v>3339</v>
      </c>
      <c r="E974" s="116">
        <v>39.76</v>
      </c>
      <c r="F974" s="116">
        <v>-1.5841999999999998E-2</v>
      </c>
      <c r="G974" s="116">
        <v>0</v>
      </c>
      <c r="H974" s="111">
        <v>4.3E-3</v>
      </c>
      <c r="I974" s="111">
        <f t="shared" si="6"/>
        <v>-2.0142E-2</v>
      </c>
      <c r="J974" s="399">
        <v>39083</v>
      </c>
      <c r="K974" s="5"/>
    </row>
    <row r="975" spans="1:11" ht="14.5" customHeight="1" x14ac:dyDescent="0.15">
      <c r="A975" s="116">
        <v>86</v>
      </c>
      <c r="B975" s="399">
        <v>39114</v>
      </c>
      <c r="C975" s="16" t="s">
        <v>3340</v>
      </c>
      <c r="D975" s="16" t="s">
        <v>3339</v>
      </c>
      <c r="E975" s="116">
        <v>38.57</v>
      </c>
      <c r="F975" s="116">
        <v>-2.2636E-2</v>
      </c>
      <c r="G975" s="116">
        <v>0.28999999999999998</v>
      </c>
      <c r="H975" s="111">
        <v>3.8E-3</v>
      </c>
      <c r="I975" s="111">
        <f t="shared" si="6"/>
        <v>-2.6436000000000001E-2</v>
      </c>
      <c r="J975" s="399">
        <v>39114</v>
      </c>
      <c r="K975" s="5"/>
    </row>
    <row r="976" spans="1:11" ht="14.5" customHeight="1" x14ac:dyDescent="0.15">
      <c r="A976" s="116">
        <v>86</v>
      </c>
      <c r="B976" s="399">
        <v>39142</v>
      </c>
      <c r="C976" s="16" t="s">
        <v>3340</v>
      </c>
      <c r="D976" s="16" t="s">
        <v>3339</v>
      </c>
      <c r="E976" s="116">
        <v>38.32</v>
      </c>
      <c r="F976" s="116">
        <v>-6.4819999999999999E-3</v>
      </c>
      <c r="G976" s="116">
        <v>0</v>
      </c>
      <c r="H976" s="111">
        <v>3.8999999999999998E-3</v>
      </c>
      <c r="I976" s="111">
        <f t="shared" si="6"/>
        <v>-1.0381999999999999E-2</v>
      </c>
      <c r="J976" s="399">
        <v>39142</v>
      </c>
      <c r="K976" s="5"/>
    </row>
    <row r="977" spans="1:11" ht="14.5" customHeight="1" x14ac:dyDescent="0.15">
      <c r="A977" s="116">
        <v>86</v>
      </c>
      <c r="B977" s="399">
        <v>39173</v>
      </c>
      <c r="C977" s="16" t="s">
        <v>3340</v>
      </c>
      <c r="D977" s="16" t="s">
        <v>3339</v>
      </c>
      <c r="E977" s="116">
        <v>38.869999999999997</v>
      </c>
      <c r="F977" s="116">
        <v>1.4352999999999999E-2</v>
      </c>
      <c r="G977" s="116">
        <v>0</v>
      </c>
      <c r="H977" s="111">
        <v>4.1999999999999997E-3</v>
      </c>
      <c r="I977" s="111">
        <f t="shared" si="6"/>
        <v>1.0152999999999999E-2</v>
      </c>
      <c r="J977" s="399">
        <v>39173</v>
      </c>
      <c r="K977" s="5"/>
    </row>
    <row r="978" spans="1:11" ht="14.5" customHeight="1" x14ac:dyDescent="0.15">
      <c r="A978" s="116">
        <v>86</v>
      </c>
      <c r="B978" s="399">
        <v>39203</v>
      </c>
      <c r="C978" s="16" t="s">
        <v>3340</v>
      </c>
      <c r="D978" s="16" t="s">
        <v>3339</v>
      </c>
      <c r="E978" s="116">
        <v>37.229999999999997</v>
      </c>
      <c r="F978" s="116">
        <v>-3.4730999999999998E-2</v>
      </c>
      <c r="G978" s="116">
        <v>0.28999999999999998</v>
      </c>
      <c r="H978" s="111">
        <v>4.1000000000000003E-3</v>
      </c>
      <c r="I978" s="111">
        <f t="shared" si="6"/>
        <v>-3.8830999999999997E-2</v>
      </c>
      <c r="J978" s="399">
        <v>39203</v>
      </c>
      <c r="K978" s="5"/>
    </row>
    <row r="979" spans="1:11" ht="14.5" customHeight="1" x14ac:dyDescent="0.15">
      <c r="A979" s="116">
        <v>86</v>
      </c>
      <c r="B979" s="399">
        <v>39234</v>
      </c>
      <c r="C979" s="16" t="s">
        <v>3340</v>
      </c>
      <c r="D979" s="16" t="s">
        <v>3339</v>
      </c>
      <c r="E979" s="116">
        <v>37.49</v>
      </c>
      <c r="F979" s="116">
        <v>6.9839999999999998E-3</v>
      </c>
      <c r="G979" s="116">
        <v>0</v>
      </c>
      <c r="H979" s="111">
        <v>4.0000000000000001E-3</v>
      </c>
      <c r="I979" s="111">
        <f t="shared" si="6"/>
        <v>2.9839999999999997E-3</v>
      </c>
      <c r="J979" s="399">
        <v>39234</v>
      </c>
      <c r="K979" s="5"/>
    </row>
    <row r="980" spans="1:11" ht="14.5" customHeight="1" x14ac:dyDescent="0.15">
      <c r="A980" s="116">
        <v>86</v>
      </c>
      <c r="B980" s="399">
        <v>39264</v>
      </c>
      <c r="C980" s="16" t="s">
        <v>3340</v>
      </c>
      <c r="D980" s="16" t="s">
        <v>3339</v>
      </c>
      <c r="E980" s="116">
        <v>37</v>
      </c>
      <c r="F980" s="116">
        <v>-1.307E-2</v>
      </c>
      <c r="G980" s="116">
        <v>0</v>
      </c>
      <c r="H980" s="111">
        <v>4.5999999999999999E-3</v>
      </c>
      <c r="I980" s="111">
        <f t="shared" si="6"/>
        <v>-1.7669999999999998E-2</v>
      </c>
      <c r="J980" s="399">
        <v>39264</v>
      </c>
      <c r="K980" s="5"/>
    </row>
    <row r="981" spans="1:11" ht="14.5" customHeight="1" x14ac:dyDescent="0.15">
      <c r="A981" s="116">
        <v>86</v>
      </c>
      <c r="B981" s="399">
        <v>39295</v>
      </c>
      <c r="C981" s="16" t="s">
        <v>3340</v>
      </c>
      <c r="D981" s="16" t="s">
        <v>3339</v>
      </c>
      <c r="E981" s="116">
        <v>38.729999999999997</v>
      </c>
      <c r="F981" s="116">
        <v>5.4594999999999998E-2</v>
      </c>
      <c r="G981" s="116">
        <v>0.28999999999999998</v>
      </c>
      <c r="H981" s="111">
        <v>4.1999999999999997E-3</v>
      </c>
      <c r="I981" s="111">
        <f t="shared" si="6"/>
        <v>5.0394999999999995E-2</v>
      </c>
      <c r="J981" s="399">
        <v>39295</v>
      </c>
      <c r="K981" s="5"/>
    </row>
    <row r="982" spans="1:11" ht="14.5" customHeight="1" x14ac:dyDescent="0.15">
      <c r="A982" s="116">
        <v>86</v>
      </c>
      <c r="B982" s="399">
        <v>39326</v>
      </c>
      <c r="C982" s="16" t="s">
        <v>3340</v>
      </c>
      <c r="D982" s="16" t="s">
        <v>3339</v>
      </c>
      <c r="E982" s="116">
        <v>38.49</v>
      </c>
      <c r="F982" s="116">
        <v>-6.1970000000000003E-3</v>
      </c>
      <c r="G982" s="116">
        <v>0</v>
      </c>
      <c r="H982" s="111">
        <v>3.7000000000000002E-3</v>
      </c>
      <c r="I982" s="111">
        <f t="shared" si="6"/>
        <v>-9.8969999999999995E-3</v>
      </c>
      <c r="J982" s="399">
        <v>39326</v>
      </c>
      <c r="K982" s="5"/>
    </row>
    <row r="983" spans="1:11" ht="14.5" customHeight="1" x14ac:dyDescent="0.15">
      <c r="A983" s="116">
        <v>86</v>
      </c>
      <c r="B983" s="399">
        <v>39356</v>
      </c>
      <c r="C983" s="16" t="s">
        <v>3340</v>
      </c>
      <c r="D983" s="16" t="s">
        <v>3339</v>
      </c>
      <c r="E983" s="116">
        <v>44.39</v>
      </c>
      <c r="F983" s="116">
        <v>0.15328700000000001</v>
      </c>
      <c r="G983" s="116">
        <v>0</v>
      </c>
      <c r="H983" s="111">
        <v>4.3E-3</v>
      </c>
      <c r="I983" s="111">
        <f t="shared" si="6"/>
        <v>0.14898700000000001</v>
      </c>
      <c r="J983" s="399">
        <v>39356</v>
      </c>
      <c r="K983" s="5"/>
    </row>
    <row r="984" spans="1:11" ht="14.5" customHeight="1" x14ac:dyDescent="0.15">
      <c r="A984" s="116">
        <v>86</v>
      </c>
      <c r="B984" s="399">
        <v>39387</v>
      </c>
      <c r="C984" s="16" t="s">
        <v>3340</v>
      </c>
      <c r="D984" s="16" t="s">
        <v>3339</v>
      </c>
      <c r="E984" s="116">
        <v>39.07</v>
      </c>
      <c r="F984" s="116">
        <v>-0.113314</v>
      </c>
      <c r="G984" s="116">
        <v>0.28999999999999998</v>
      </c>
      <c r="H984" s="111">
        <v>3.8999999999999998E-3</v>
      </c>
      <c r="I984" s="111">
        <f t="shared" si="6"/>
        <v>-0.117214</v>
      </c>
      <c r="J984" s="399">
        <v>39387</v>
      </c>
      <c r="K984" s="5"/>
    </row>
    <row r="985" spans="1:11" ht="14.5" customHeight="1" x14ac:dyDescent="0.15">
      <c r="A985" s="116">
        <v>86</v>
      </c>
      <c r="B985" s="399">
        <v>39417</v>
      </c>
      <c r="C985" s="16" t="s">
        <v>3340</v>
      </c>
      <c r="D985" s="16" t="s">
        <v>3339</v>
      </c>
      <c r="E985" s="116">
        <v>37.020000000000003</v>
      </c>
      <c r="F985" s="116">
        <v>-5.2470000000000003E-2</v>
      </c>
      <c r="G985" s="116">
        <v>0</v>
      </c>
      <c r="H985" s="111">
        <v>3.7000000000000002E-3</v>
      </c>
      <c r="I985" s="111">
        <f t="shared" si="6"/>
        <v>-5.6170000000000005E-2</v>
      </c>
      <c r="J985" s="399">
        <v>39417</v>
      </c>
      <c r="K985" s="5"/>
    </row>
    <row r="986" spans="1:11" ht="14.5" customHeight="1" x14ac:dyDescent="0.15">
      <c r="A986" s="116">
        <v>86</v>
      </c>
      <c r="B986" s="399">
        <v>39448</v>
      </c>
      <c r="C986" s="16" t="s">
        <v>3340</v>
      </c>
      <c r="D986" s="16" t="s">
        <v>3339</v>
      </c>
      <c r="E986" s="116">
        <v>34.74</v>
      </c>
      <c r="F986" s="116">
        <v>-5.3686999999999999E-2</v>
      </c>
      <c r="G986" s="116">
        <v>0.29249999999999998</v>
      </c>
      <c r="H986" s="111">
        <v>4.0000000000000001E-3</v>
      </c>
      <c r="I986" s="111">
        <f t="shared" si="6"/>
        <v>-5.7687000000000002E-2</v>
      </c>
      <c r="J986" s="399">
        <v>39448</v>
      </c>
      <c r="K986" s="5"/>
    </row>
    <row r="987" spans="1:11" ht="14.5" customHeight="1" x14ac:dyDescent="0.15">
      <c r="A987" s="116">
        <v>86</v>
      </c>
      <c r="B987" s="399">
        <v>39479</v>
      </c>
      <c r="C987" s="16" t="s">
        <v>3340</v>
      </c>
      <c r="D987" s="16" t="s">
        <v>3339</v>
      </c>
      <c r="E987" s="116">
        <v>37.619999999999997</v>
      </c>
      <c r="F987" s="116">
        <v>8.2901000000000002E-2</v>
      </c>
      <c r="G987" s="116">
        <v>0</v>
      </c>
      <c r="H987" s="111">
        <v>3.3999999999999998E-3</v>
      </c>
      <c r="I987" s="111">
        <f t="shared" si="6"/>
        <v>7.9501000000000002E-2</v>
      </c>
      <c r="J987" s="399">
        <v>39479</v>
      </c>
      <c r="K987" s="5"/>
    </row>
    <row r="988" spans="1:11" ht="14.5" customHeight="1" x14ac:dyDescent="0.15">
      <c r="A988" s="116">
        <v>86</v>
      </c>
      <c r="B988" s="399">
        <v>39508</v>
      </c>
      <c r="C988" s="16" t="s">
        <v>3340</v>
      </c>
      <c r="D988" s="16" t="s">
        <v>3339</v>
      </c>
      <c r="E988" s="116">
        <v>38.15</v>
      </c>
      <c r="F988" s="116">
        <v>1.4088E-2</v>
      </c>
      <c r="G988" s="116">
        <v>0</v>
      </c>
      <c r="H988" s="111">
        <v>3.7000000000000002E-3</v>
      </c>
      <c r="I988" s="111">
        <f t="shared" si="6"/>
        <v>1.0388E-2</v>
      </c>
      <c r="J988" s="399">
        <v>39508</v>
      </c>
      <c r="K988" s="5"/>
    </row>
    <row r="989" spans="1:11" ht="14.5" customHeight="1" x14ac:dyDescent="0.15">
      <c r="A989" s="116">
        <v>86</v>
      </c>
      <c r="B989" s="399">
        <v>39539</v>
      </c>
      <c r="C989" s="16" t="s">
        <v>3340</v>
      </c>
      <c r="D989" s="16" t="s">
        <v>3339</v>
      </c>
      <c r="E989" s="116">
        <v>38.700000000000003</v>
      </c>
      <c r="F989" s="116">
        <v>1.4416999999999999E-2</v>
      </c>
      <c r="G989" s="116">
        <v>0</v>
      </c>
      <c r="H989" s="111">
        <v>3.5000000000000001E-3</v>
      </c>
      <c r="I989" s="111">
        <f t="shared" si="6"/>
        <v>1.0917E-2</v>
      </c>
      <c r="J989" s="399">
        <v>39539</v>
      </c>
      <c r="K989" s="5"/>
    </row>
    <row r="990" spans="1:11" ht="14.5" customHeight="1" x14ac:dyDescent="0.15">
      <c r="A990" s="116">
        <v>86</v>
      </c>
      <c r="B990" s="399">
        <v>39569</v>
      </c>
      <c r="C990" s="16" t="s">
        <v>3340</v>
      </c>
      <c r="D990" s="16" t="s">
        <v>3339</v>
      </c>
      <c r="E990" s="116">
        <v>36.44</v>
      </c>
      <c r="F990" s="116">
        <v>-5.0840000000000003E-2</v>
      </c>
      <c r="G990" s="116">
        <v>0.29249999999999998</v>
      </c>
      <c r="H990" s="111">
        <v>3.7000000000000002E-3</v>
      </c>
      <c r="I990" s="111">
        <f t="shared" si="6"/>
        <v>-5.4540000000000005E-2</v>
      </c>
      <c r="J990" s="399">
        <v>39569</v>
      </c>
      <c r="K990" s="5"/>
    </row>
    <row r="991" spans="1:11" ht="14.5" customHeight="1" x14ac:dyDescent="0.15">
      <c r="A991" s="116">
        <v>86</v>
      </c>
      <c r="B991" s="399">
        <v>39600</v>
      </c>
      <c r="C991" s="16" t="s">
        <v>3340</v>
      </c>
      <c r="D991" s="16" t="s">
        <v>3339</v>
      </c>
      <c r="E991" s="116">
        <v>32.770000000000003</v>
      </c>
      <c r="F991" s="116">
        <v>-0.100713</v>
      </c>
      <c r="G991" s="116">
        <v>0</v>
      </c>
      <c r="H991" s="111">
        <v>4.0000000000000001E-3</v>
      </c>
      <c r="I991" s="111">
        <f t="shared" si="6"/>
        <v>-0.104713</v>
      </c>
      <c r="J991" s="399">
        <v>39600</v>
      </c>
      <c r="K991" s="5"/>
    </row>
    <row r="992" spans="1:11" ht="14.5" customHeight="1" x14ac:dyDescent="0.15">
      <c r="A992" s="116">
        <v>86</v>
      </c>
      <c r="B992" s="399">
        <v>39630</v>
      </c>
      <c r="C992" s="16" t="s">
        <v>3340</v>
      </c>
      <c r="D992" s="16" t="s">
        <v>3339</v>
      </c>
      <c r="E992" s="116">
        <v>36.74</v>
      </c>
      <c r="F992" s="116">
        <v>0.13007299999999999</v>
      </c>
      <c r="G992" s="116">
        <v>0.29249999999999998</v>
      </c>
      <c r="H992" s="111">
        <v>3.8999999999999998E-3</v>
      </c>
      <c r="I992" s="111">
        <f t="shared" si="6"/>
        <v>0.12617300000000001</v>
      </c>
      <c r="J992" s="399">
        <v>39630</v>
      </c>
      <c r="K992" s="5"/>
    </row>
    <row r="993" spans="1:11" ht="14.5" customHeight="1" x14ac:dyDescent="0.15">
      <c r="A993" s="116">
        <v>86</v>
      </c>
      <c r="B993" s="399">
        <v>39661</v>
      </c>
      <c r="C993" s="16" t="s">
        <v>3340</v>
      </c>
      <c r="D993" s="16" t="s">
        <v>3339</v>
      </c>
      <c r="E993" s="116">
        <v>39.29</v>
      </c>
      <c r="F993" s="116">
        <v>6.9406999999999996E-2</v>
      </c>
      <c r="G993" s="116">
        <v>0</v>
      </c>
      <c r="H993" s="111">
        <v>3.5999999999999999E-3</v>
      </c>
      <c r="I993" s="111">
        <f t="shared" si="6"/>
        <v>6.5806999999999991E-2</v>
      </c>
      <c r="J993" s="399">
        <v>39661</v>
      </c>
      <c r="K993" s="5"/>
    </row>
    <row r="994" spans="1:11" ht="14.5" customHeight="1" x14ac:dyDescent="0.15">
      <c r="A994" s="116">
        <v>86</v>
      </c>
      <c r="B994" s="399">
        <v>39692</v>
      </c>
      <c r="C994" s="16" t="s">
        <v>3340</v>
      </c>
      <c r="D994" s="16" t="s">
        <v>3339</v>
      </c>
      <c r="E994" s="116">
        <v>38.5</v>
      </c>
      <c r="F994" s="116">
        <v>-2.0107E-2</v>
      </c>
      <c r="G994" s="116">
        <v>0</v>
      </c>
      <c r="H994" s="111">
        <v>3.8999999999999998E-3</v>
      </c>
      <c r="I994" s="111">
        <f t="shared" si="6"/>
        <v>-2.4007000000000001E-2</v>
      </c>
      <c r="J994" s="399">
        <v>39692</v>
      </c>
      <c r="K994" s="5"/>
    </row>
    <row r="995" spans="1:11" ht="14.5" customHeight="1" x14ac:dyDescent="0.15">
      <c r="A995" s="116">
        <v>86</v>
      </c>
      <c r="B995" s="399">
        <v>39722</v>
      </c>
      <c r="C995" s="16" t="s">
        <v>3340</v>
      </c>
      <c r="D995" s="16" t="s">
        <v>3339</v>
      </c>
      <c r="E995" s="116">
        <v>37.56</v>
      </c>
      <c r="F995" s="116">
        <v>-1.6818E-2</v>
      </c>
      <c r="G995" s="116">
        <v>0.29249999999999998</v>
      </c>
      <c r="H995" s="111">
        <v>3.7000000000000002E-3</v>
      </c>
      <c r="I995" s="111">
        <f t="shared" si="6"/>
        <v>-2.0518000000000002E-2</v>
      </c>
      <c r="J995" s="399">
        <v>39722</v>
      </c>
      <c r="K995" s="5"/>
    </row>
    <row r="996" spans="1:11" ht="14.5" customHeight="1" x14ac:dyDescent="0.15">
      <c r="A996" s="116">
        <v>86</v>
      </c>
      <c r="B996" s="399">
        <v>39753</v>
      </c>
      <c r="C996" s="16" t="s">
        <v>3340</v>
      </c>
      <c r="D996" s="16" t="s">
        <v>3339</v>
      </c>
      <c r="E996" s="116">
        <v>42.5</v>
      </c>
      <c r="F996" s="116">
        <v>0.131523</v>
      </c>
      <c r="G996" s="116">
        <v>0</v>
      </c>
      <c r="H996" s="111">
        <v>3.5999999999999999E-3</v>
      </c>
      <c r="I996" s="111">
        <f t="shared" si="6"/>
        <v>0.12792300000000001</v>
      </c>
      <c r="J996" s="399">
        <v>39753</v>
      </c>
      <c r="K996" s="5"/>
    </row>
    <row r="997" spans="1:11" ht="14.5" customHeight="1" x14ac:dyDescent="0.15">
      <c r="A997" s="116">
        <v>86</v>
      </c>
      <c r="B997" s="399">
        <v>39783</v>
      </c>
      <c r="C997" s="16" t="s">
        <v>3340</v>
      </c>
      <c r="D997" s="16" t="s">
        <v>3339</v>
      </c>
      <c r="E997" s="116">
        <v>46.43</v>
      </c>
      <c r="F997" s="116">
        <v>9.2470999999999998E-2</v>
      </c>
      <c r="G997" s="116">
        <v>0</v>
      </c>
      <c r="H997" s="111">
        <v>3.3E-3</v>
      </c>
      <c r="I997" s="111">
        <f t="shared" si="6"/>
        <v>8.9171E-2</v>
      </c>
      <c r="J997" s="399">
        <v>39783</v>
      </c>
      <c r="K997" s="5"/>
    </row>
    <row r="998" spans="1:11" ht="14.5" customHeight="1" x14ac:dyDescent="0.15">
      <c r="A998" s="116">
        <v>86</v>
      </c>
      <c r="B998" s="399">
        <v>39814</v>
      </c>
      <c r="C998" s="16" t="s">
        <v>3340</v>
      </c>
      <c r="D998" s="16" t="s">
        <v>3339</v>
      </c>
      <c r="E998" s="116">
        <v>43.5</v>
      </c>
      <c r="F998" s="116">
        <v>-6.3105999999999995E-2</v>
      </c>
      <c r="G998" s="116">
        <v>0</v>
      </c>
      <c r="H998" s="111">
        <v>2.3999999999999998E-3</v>
      </c>
      <c r="I998" s="111">
        <f t="shared" si="6"/>
        <v>-6.5505999999999995E-2</v>
      </c>
      <c r="J998" s="399">
        <v>39814</v>
      </c>
      <c r="K998" s="5"/>
    </row>
    <row r="999" spans="1:11" ht="14.5" customHeight="1" x14ac:dyDescent="0.15">
      <c r="A999" s="116">
        <v>86</v>
      </c>
      <c r="B999" s="399">
        <v>39845</v>
      </c>
      <c r="C999" s="16" t="s">
        <v>3340</v>
      </c>
      <c r="D999" s="16" t="s">
        <v>3339</v>
      </c>
      <c r="E999" s="116">
        <v>39.26</v>
      </c>
      <c r="F999" s="116">
        <v>-9.0690000000000007E-2</v>
      </c>
      <c r="G999" s="116">
        <v>0.29499999999999998</v>
      </c>
      <c r="H999" s="111">
        <v>3.0000000000000001E-3</v>
      </c>
      <c r="I999" s="111">
        <f t="shared" si="6"/>
        <v>-9.3690000000000009E-2</v>
      </c>
      <c r="J999" s="399">
        <v>39845</v>
      </c>
      <c r="K999" s="5"/>
    </row>
    <row r="1000" spans="1:11" ht="14.5" customHeight="1" x14ac:dyDescent="0.15">
      <c r="A1000" s="116">
        <v>86</v>
      </c>
      <c r="B1000" s="399">
        <v>39873</v>
      </c>
      <c r="C1000" s="16" t="s">
        <v>3340</v>
      </c>
      <c r="D1000" s="16" t="s">
        <v>3339</v>
      </c>
      <c r="E1000" s="116">
        <v>41.86</v>
      </c>
      <c r="F1000" s="116">
        <v>6.6225000000000006E-2</v>
      </c>
      <c r="G1000" s="116">
        <v>0</v>
      </c>
      <c r="H1000" s="111">
        <v>3.5000000000000001E-3</v>
      </c>
      <c r="I1000" s="111">
        <f t="shared" si="6"/>
        <v>6.2725000000000003E-2</v>
      </c>
      <c r="J1000" s="399">
        <v>39873</v>
      </c>
      <c r="K1000" s="5"/>
    </row>
    <row r="1001" spans="1:11" ht="14.5" customHeight="1" x14ac:dyDescent="0.15">
      <c r="A1001" s="116">
        <v>86</v>
      </c>
      <c r="B1001" s="399">
        <v>39904</v>
      </c>
      <c r="C1001" s="16" t="s">
        <v>3340</v>
      </c>
      <c r="D1001" s="16" t="s">
        <v>3339</v>
      </c>
      <c r="E1001" s="116">
        <v>39.03</v>
      </c>
      <c r="F1001" s="116">
        <v>-6.7605999999999999E-2</v>
      </c>
      <c r="G1001" s="116">
        <v>0</v>
      </c>
      <c r="H1001" s="111">
        <v>2.8999999999999998E-3</v>
      </c>
      <c r="I1001" s="111">
        <f t="shared" si="6"/>
        <v>-7.0505999999999999E-2</v>
      </c>
      <c r="J1001" s="399">
        <v>39904</v>
      </c>
      <c r="K1001" s="5"/>
    </row>
    <row r="1002" spans="1:11" ht="14.5" customHeight="1" x14ac:dyDescent="0.15">
      <c r="A1002" s="116">
        <v>86</v>
      </c>
      <c r="B1002" s="399">
        <v>39934</v>
      </c>
      <c r="C1002" s="16" t="s">
        <v>3340</v>
      </c>
      <c r="D1002" s="16" t="s">
        <v>3339</v>
      </c>
      <c r="E1002" s="116">
        <v>34.82</v>
      </c>
      <c r="F1002" s="116">
        <v>-0.10030699999999999</v>
      </c>
      <c r="G1002" s="116">
        <v>0.29499999999999998</v>
      </c>
      <c r="H1002" s="111">
        <v>3.3E-3</v>
      </c>
      <c r="I1002" s="111">
        <f t="shared" si="6"/>
        <v>-0.10360699999999999</v>
      </c>
      <c r="J1002" s="399">
        <v>39934</v>
      </c>
      <c r="K1002" s="5"/>
    </row>
    <row r="1003" spans="1:11" ht="14.5" customHeight="1" x14ac:dyDescent="0.15">
      <c r="A1003" s="116">
        <v>86</v>
      </c>
      <c r="B1003" s="399">
        <v>39965</v>
      </c>
      <c r="C1003" s="16" t="s">
        <v>3340</v>
      </c>
      <c r="D1003" s="16" t="s">
        <v>3339</v>
      </c>
      <c r="E1003" s="116">
        <v>36.840000000000003</v>
      </c>
      <c r="F1003" s="116">
        <v>5.8013000000000002E-2</v>
      </c>
      <c r="G1003" s="116">
        <v>0</v>
      </c>
      <c r="H1003" s="111">
        <v>3.8E-3</v>
      </c>
      <c r="I1003" s="111">
        <f t="shared" si="6"/>
        <v>5.4213000000000004E-2</v>
      </c>
      <c r="J1003" s="399">
        <v>39965</v>
      </c>
      <c r="K1003" s="5"/>
    </row>
    <row r="1004" spans="1:11" ht="14.5" customHeight="1" x14ac:dyDescent="0.15">
      <c r="A1004" s="116">
        <v>86</v>
      </c>
      <c r="B1004" s="399">
        <v>39995</v>
      </c>
      <c r="C1004" s="16" t="s">
        <v>3340</v>
      </c>
      <c r="D1004" s="16" t="s">
        <v>3339</v>
      </c>
      <c r="E1004" s="116">
        <v>37.869999999999997</v>
      </c>
      <c r="F1004" s="116">
        <v>2.7959000000000001E-2</v>
      </c>
      <c r="G1004" s="116">
        <v>0</v>
      </c>
      <c r="H1004" s="111">
        <v>3.5999999999999999E-3</v>
      </c>
      <c r="I1004" s="111">
        <f t="shared" si="6"/>
        <v>2.4359000000000002E-2</v>
      </c>
      <c r="J1004" s="399">
        <v>39995</v>
      </c>
      <c r="K1004" s="5"/>
    </row>
    <row r="1005" spans="1:11" ht="14.5" customHeight="1" x14ac:dyDescent="0.15">
      <c r="A1005" s="116">
        <v>86</v>
      </c>
      <c r="B1005" s="399">
        <v>40026</v>
      </c>
      <c r="C1005" s="16" t="s">
        <v>3340</v>
      </c>
      <c r="D1005" s="16" t="s">
        <v>3339</v>
      </c>
      <c r="E1005" s="116">
        <v>37.22</v>
      </c>
      <c r="F1005" s="116">
        <v>-9.3740000000000004E-3</v>
      </c>
      <c r="G1005" s="116">
        <v>0.29499999999999998</v>
      </c>
      <c r="H1005" s="111">
        <v>3.5999999999999999E-3</v>
      </c>
      <c r="I1005" s="111">
        <f t="shared" si="6"/>
        <v>-1.2973999999999999E-2</v>
      </c>
      <c r="J1005" s="399">
        <v>40026</v>
      </c>
      <c r="K1005" s="5"/>
    </row>
    <row r="1006" spans="1:11" ht="14.5" customHeight="1" x14ac:dyDescent="0.15">
      <c r="A1006" s="116">
        <v>86</v>
      </c>
      <c r="B1006" s="399">
        <v>40057</v>
      </c>
      <c r="C1006" s="16" t="s">
        <v>3340</v>
      </c>
      <c r="D1006" s="16" t="s">
        <v>3339</v>
      </c>
      <c r="E1006" s="116">
        <v>38.94</v>
      </c>
      <c r="F1006" s="116">
        <v>4.6212000000000003E-2</v>
      </c>
      <c r="G1006" s="116">
        <v>0</v>
      </c>
      <c r="H1006" s="111">
        <v>3.3999999999999998E-3</v>
      </c>
      <c r="I1006" s="111">
        <f t="shared" si="6"/>
        <v>4.2812000000000003E-2</v>
      </c>
      <c r="J1006" s="399">
        <v>40057</v>
      </c>
      <c r="K1006" s="5"/>
    </row>
    <row r="1007" spans="1:11" ht="14.5" customHeight="1" x14ac:dyDescent="0.15">
      <c r="A1007" s="116">
        <v>86</v>
      </c>
      <c r="B1007" s="399">
        <v>40087</v>
      </c>
      <c r="C1007" s="16" t="s">
        <v>3340</v>
      </c>
      <c r="D1007" s="16" t="s">
        <v>3339</v>
      </c>
      <c r="E1007" s="116">
        <v>36.57</v>
      </c>
      <c r="F1007" s="116">
        <v>-6.0863E-2</v>
      </c>
      <c r="G1007" s="116">
        <v>0</v>
      </c>
      <c r="H1007" s="111">
        <v>3.3E-3</v>
      </c>
      <c r="I1007" s="111">
        <f t="shared" si="6"/>
        <v>-6.4162999999999998E-2</v>
      </c>
      <c r="J1007" s="399">
        <v>40087</v>
      </c>
      <c r="K1007" s="5"/>
    </row>
    <row r="1008" spans="1:11" ht="14.5" customHeight="1" x14ac:dyDescent="0.15">
      <c r="A1008" s="116">
        <v>86</v>
      </c>
      <c r="B1008" s="399">
        <v>40118</v>
      </c>
      <c r="C1008" s="16" t="s">
        <v>3340</v>
      </c>
      <c r="D1008" s="16" t="s">
        <v>3339</v>
      </c>
      <c r="E1008" s="116">
        <v>36.58</v>
      </c>
      <c r="F1008" s="116">
        <v>8.3400000000000002E-3</v>
      </c>
      <c r="G1008" s="116">
        <v>0.29499999999999998</v>
      </c>
      <c r="H1008" s="111">
        <v>3.5000000000000001E-3</v>
      </c>
      <c r="I1008" s="111">
        <f t="shared" si="6"/>
        <v>4.8400000000000006E-3</v>
      </c>
      <c r="J1008" s="399">
        <v>40118</v>
      </c>
      <c r="K1008" s="5"/>
    </row>
    <row r="1009" spans="1:11" ht="14.5" customHeight="1" x14ac:dyDescent="0.15">
      <c r="A1009" s="116">
        <v>86</v>
      </c>
      <c r="B1009" s="399">
        <v>40148</v>
      </c>
      <c r="C1009" s="16" t="s">
        <v>3340</v>
      </c>
      <c r="D1009" s="16" t="s">
        <v>3339</v>
      </c>
      <c r="E1009" s="116">
        <v>36.82</v>
      </c>
      <c r="F1009" s="116">
        <v>6.561E-3</v>
      </c>
      <c r="G1009" s="116">
        <v>0</v>
      </c>
      <c r="H1009" s="111">
        <v>3.3999999999999998E-3</v>
      </c>
      <c r="I1009" s="111">
        <f t="shared" si="6"/>
        <v>3.1610000000000002E-3</v>
      </c>
      <c r="J1009" s="399">
        <v>40148</v>
      </c>
      <c r="K1009" s="5"/>
    </row>
    <row r="1010" spans="1:11" ht="14.5" customHeight="1" x14ac:dyDescent="0.15">
      <c r="A1010" s="116">
        <v>86</v>
      </c>
      <c r="B1010" s="399">
        <v>40179</v>
      </c>
      <c r="C1010" s="16" t="s">
        <v>3340</v>
      </c>
      <c r="D1010" s="16" t="s">
        <v>3339</v>
      </c>
      <c r="E1010" s="116">
        <v>36.32</v>
      </c>
      <c r="F1010" s="116">
        <v>-1.358E-2</v>
      </c>
      <c r="G1010" s="116">
        <v>0</v>
      </c>
      <c r="H1010" s="111">
        <v>3.5999999999999999E-3</v>
      </c>
      <c r="I1010" s="111">
        <f t="shared" si="6"/>
        <v>-1.7180000000000001E-2</v>
      </c>
      <c r="J1010" s="399">
        <v>40179</v>
      </c>
      <c r="K1010" s="5"/>
    </row>
    <row r="1011" spans="1:11" ht="14.5" customHeight="1" x14ac:dyDescent="0.15">
      <c r="A1011" s="116">
        <v>86</v>
      </c>
      <c r="B1011" s="399">
        <v>40210</v>
      </c>
      <c r="C1011" s="16" t="s">
        <v>3340</v>
      </c>
      <c r="D1011" s="16" t="s">
        <v>3339</v>
      </c>
      <c r="E1011" s="116">
        <v>35.880000000000003</v>
      </c>
      <c r="F1011" s="116">
        <v>-3.9230000000000003E-3</v>
      </c>
      <c r="G1011" s="116">
        <v>0.29749999999999999</v>
      </c>
      <c r="H1011" s="111">
        <v>3.3E-3</v>
      </c>
      <c r="I1011" s="111">
        <f t="shared" si="6"/>
        <v>-7.2230000000000003E-3</v>
      </c>
      <c r="J1011" s="399">
        <v>40210</v>
      </c>
      <c r="K1011" s="5"/>
    </row>
    <row r="1012" spans="1:11" ht="14.5" customHeight="1" x14ac:dyDescent="0.15">
      <c r="A1012" s="116">
        <v>86</v>
      </c>
      <c r="B1012" s="399">
        <v>40238</v>
      </c>
      <c r="C1012" s="16" t="s">
        <v>3340</v>
      </c>
      <c r="D1012" s="16" t="s">
        <v>3339</v>
      </c>
      <c r="E1012" s="116">
        <v>37.61</v>
      </c>
      <c r="F1012" s="116">
        <v>4.8216000000000002E-2</v>
      </c>
      <c r="G1012" s="116">
        <v>0</v>
      </c>
      <c r="H1012" s="111">
        <v>4.0000000000000001E-3</v>
      </c>
      <c r="I1012" s="111">
        <f t="shared" si="6"/>
        <v>4.4216000000000005E-2</v>
      </c>
      <c r="J1012" s="399">
        <v>40238</v>
      </c>
      <c r="K1012" s="5"/>
    </row>
    <row r="1013" spans="1:11" ht="14.5" customHeight="1" x14ac:dyDescent="0.15">
      <c r="A1013" s="116">
        <v>86</v>
      </c>
      <c r="B1013" s="399">
        <v>40269</v>
      </c>
      <c r="C1013" s="16" t="s">
        <v>3340</v>
      </c>
      <c r="D1013" s="16" t="s">
        <v>3339</v>
      </c>
      <c r="E1013" s="116">
        <v>38.729999999999997</v>
      </c>
      <c r="F1013" s="116">
        <v>2.9779E-2</v>
      </c>
      <c r="G1013" s="116">
        <v>0</v>
      </c>
      <c r="H1013" s="111">
        <v>3.8E-3</v>
      </c>
      <c r="I1013" s="111">
        <f t="shared" si="6"/>
        <v>2.5978999999999999E-2</v>
      </c>
      <c r="J1013" s="399">
        <v>40269</v>
      </c>
      <c r="K1013" s="5"/>
    </row>
    <row r="1014" spans="1:11" ht="14.5" customHeight="1" x14ac:dyDescent="0.15">
      <c r="A1014" s="116">
        <v>86</v>
      </c>
      <c r="B1014" s="399">
        <v>40299</v>
      </c>
      <c r="C1014" s="16" t="s">
        <v>3340</v>
      </c>
      <c r="D1014" s="16" t="s">
        <v>3339</v>
      </c>
      <c r="E1014" s="116">
        <v>35.83</v>
      </c>
      <c r="F1014" s="116">
        <v>-6.7196000000000006E-2</v>
      </c>
      <c r="G1014" s="116">
        <v>0.29749999999999999</v>
      </c>
      <c r="H1014" s="111">
        <v>3.3999999999999998E-3</v>
      </c>
      <c r="I1014" s="111">
        <f t="shared" ref="I1014:I1077" si="7">F1014-H1014</f>
        <v>-7.0596000000000006E-2</v>
      </c>
      <c r="J1014" s="399">
        <v>40299</v>
      </c>
      <c r="K1014" s="5"/>
    </row>
    <row r="1015" spans="1:11" ht="14.5" customHeight="1" x14ac:dyDescent="0.15">
      <c r="A1015" s="116">
        <v>86</v>
      </c>
      <c r="B1015" s="399">
        <v>40330</v>
      </c>
      <c r="C1015" s="16" t="s">
        <v>3340</v>
      </c>
      <c r="D1015" s="16" t="s">
        <v>3339</v>
      </c>
      <c r="E1015" s="116">
        <v>35.700000000000003</v>
      </c>
      <c r="F1015" s="116">
        <v>-3.6280000000000001E-3</v>
      </c>
      <c r="G1015" s="116">
        <v>0</v>
      </c>
      <c r="H1015" s="111">
        <v>3.7000000000000002E-3</v>
      </c>
      <c r="I1015" s="111">
        <f t="shared" si="7"/>
        <v>-7.3280000000000003E-3</v>
      </c>
      <c r="J1015" s="399">
        <v>40330</v>
      </c>
      <c r="K1015" s="5"/>
    </row>
    <row r="1016" spans="1:11" ht="14.5" customHeight="1" x14ac:dyDescent="0.15">
      <c r="A1016" s="116">
        <v>86</v>
      </c>
      <c r="B1016" s="399">
        <v>40360</v>
      </c>
      <c r="C1016" s="16" t="s">
        <v>3340</v>
      </c>
      <c r="D1016" s="16" t="s">
        <v>3339</v>
      </c>
      <c r="E1016" s="116">
        <v>35.549999999999997</v>
      </c>
      <c r="F1016" s="116">
        <v>-4.202E-3</v>
      </c>
      <c r="G1016" s="116">
        <v>0</v>
      </c>
      <c r="H1016" s="111">
        <v>3.0999999999999999E-3</v>
      </c>
      <c r="I1016" s="111">
        <f t="shared" si="7"/>
        <v>-7.3019999999999995E-3</v>
      </c>
      <c r="J1016" s="399">
        <v>40360</v>
      </c>
      <c r="K1016" s="5"/>
    </row>
    <row r="1017" spans="1:11" ht="14.5" customHeight="1" x14ac:dyDescent="0.15">
      <c r="A1017" s="116">
        <v>86</v>
      </c>
      <c r="B1017" s="399">
        <v>40391</v>
      </c>
      <c r="C1017" s="16" t="s">
        <v>3340</v>
      </c>
      <c r="D1017" s="16" t="s">
        <v>3339</v>
      </c>
      <c r="E1017" s="116">
        <v>34.81</v>
      </c>
      <c r="F1017" s="116">
        <v>-1.2447E-2</v>
      </c>
      <c r="G1017" s="116">
        <v>0.29749999999999999</v>
      </c>
      <c r="H1017" s="111">
        <v>3.2000000000000002E-3</v>
      </c>
      <c r="I1017" s="111">
        <f t="shared" si="7"/>
        <v>-1.5647000000000001E-2</v>
      </c>
      <c r="J1017" s="399">
        <v>40391</v>
      </c>
      <c r="K1017" s="5"/>
    </row>
    <row r="1018" spans="1:11" ht="14.5" customHeight="1" x14ac:dyDescent="0.15">
      <c r="A1018" s="116">
        <v>86</v>
      </c>
      <c r="B1018" s="399">
        <v>40422</v>
      </c>
      <c r="C1018" s="16" t="s">
        <v>3340</v>
      </c>
      <c r="D1018" s="16" t="s">
        <v>3339</v>
      </c>
      <c r="E1018" s="116">
        <v>36.950000000000003</v>
      </c>
      <c r="F1018" s="116">
        <v>6.1476999999999997E-2</v>
      </c>
      <c r="G1018" s="116">
        <v>0</v>
      </c>
      <c r="H1018" s="111">
        <v>2.5999999999999999E-3</v>
      </c>
      <c r="I1018" s="111">
        <f t="shared" si="7"/>
        <v>5.8876999999999999E-2</v>
      </c>
      <c r="J1018" s="399">
        <v>40422</v>
      </c>
      <c r="K1018" s="5"/>
    </row>
    <row r="1019" spans="1:11" ht="14.5" customHeight="1" x14ac:dyDescent="0.15">
      <c r="A1019" s="116">
        <v>86</v>
      </c>
      <c r="B1019" s="399">
        <v>40452</v>
      </c>
      <c r="C1019" s="16" t="s">
        <v>3340</v>
      </c>
      <c r="D1019" s="16" t="s">
        <v>3339</v>
      </c>
      <c r="E1019" s="116">
        <v>37.340000000000003</v>
      </c>
      <c r="F1019" s="116">
        <v>1.0555E-2</v>
      </c>
      <c r="G1019" s="116">
        <v>0</v>
      </c>
      <c r="H1019" s="111">
        <v>2.7000000000000001E-3</v>
      </c>
      <c r="I1019" s="111">
        <f t="shared" si="7"/>
        <v>7.8550000000000009E-3</v>
      </c>
      <c r="J1019" s="399">
        <v>40452</v>
      </c>
      <c r="K1019" s="5"/>
    </row>
    <row r="1020" spans="1:11" ht="14.5" customHeight="1" x14ac:dyDescent="0.15">
      <c r="A1020" s="116">
        <v>86</v>
      </c>
      <c r="B1020" s="399">
        <v>40483</v>
      </c>
      <c r="C1020" s="16" t="s">
        <v>3340</v>
      </c>
      <c r="D1020" s="16" t="s">
        <v>3339</v>
      </c>
      <c r="E1020" s="116">
        <v>37.200000000000003</v>
      </c>
      <c r="F1020" s="116">
        <v>4.2180000000000004E-3</v>
      </c>
      <c r="G1020" s="116">
        <v>0.29749999999999999</v>
      </c>
      <c r="H1020" s="111">
        <v>3.2000000000000002E-3</v>
      </c>
      <c r="I1020" s="111">
        <f t="shared" si="7"/>
        <v>1.0180000000000002E-3</v>
      </c>
      <c r="J1020" s="399">
        <v>40483</v>
      </c>
      <c r="K1020" s="5"/>
    </row>
    <row r="1021" spans="1:11" ht="14.5" customHeight="1" x14ac:dyDescent="0.15">
      <c r="A1021" s="116">
        <v>86</v>
      </c>
      <c r="B1021" s="399">
        <v>40513</v>
      </c>
      <c r="C1021" s="16" t="s">
        <v>3340</v>
      </c>
      <c r="D1021" s="16" t="s">
        <v>3339</v>
      </c>
      <c r="E1021" s="116">
        <v>37.270000000000003</v>
      </c>
      <c r="F1021" s="116">
        <v>1.882E-3</v>
      </c>
      <c r="G1021" s="116">
        <v>0</v>
      </c>
      <c r="H1021" s="111">
        <v>3.2000000000000002E-3</v>
      </c>
      <c r="I1021" s="111">
        <f t="shared" si="7"/>
        <v>-1.3180000000000002E-3</v>
      </c>
      <c r="J1021" s="399">
        <v>40513</v>
      </c>
      <c r="K1021" s="5"/>
    </row>
    <row r="1022" spans="1:11" ht="14.5" customHeight="1" x14ac:dyDescent="0.15">
      <c r="A1022" s="116">
        <v>86</v>
      </c>
      <c r="B1022" s="399">
        <v>40544</v>
      </c>
      <c r="C1022" s="16" t="s">
        <v>3340</v>
      </c>
      <c r="D1022" s="16" t="s">
        <v>3339</v>
      </c>
      <c r="E1022" s="116">
        <v>36.5</v>
      </c>
      <c r="F1022" s="116">
        <v>-2.0660000000000001E-2</v>
      </c>
      <c r="G1022" s="116">
        <v>0</v>
      </c>
      <c r="H1022" s="116">
        <v>3.5666666699999999E-3</v>
      </c>
      <c r="I1022" s="111">
        <f t="shared" si="7"/>
        <v>-2.4226666670000001E-2</v>
      </c>
      <c r="J1022" s="399">
        <v>40544</v>
      </c>
      <c r="K1022" s="5"/>
    </row>
    <row r="1023" spans="1:11" ht="14.5" customHeight="1" x14ac:dyDescent="0.15">
      <c r="A1023" s="116">
        <v>86</v>
      </c>
      <c r="B1023" s="399">
        <v>40575</v>
      </c>
      <c r="C1023" s="16" t="s">
        <v>3340</v>
      </c>
      <c r="D1023" s="16" t="s">
        <v>3339</v>
      </c>
      <c r="E1023" s="116">
        <v>35.28</v>
      </c>
      <c r="F1023" s="116">
        <v>-2.5000000000000001E-2</v>
      </c>
      <c r="G1023" s="116">
        <v>0.3075</v>
      </c>
      <c r="H1023" s="116">
        <v>3.68333333E-3</v>
      </c>
      <c r="I1023" s="111">
        <f t="shared" si="7"/>
        <v>-2.8683333330000001E-2</v>
      </c>
      <c r="J1023" s="399">
        <v>40575</v>
      </c>
      <c r="K1023" s="5"/>
    </row>
    <row r="1024" spans="1:11" ht="14.5" customHeight="1" x14ac:dyDescent="0.15">
      <c r="A1024" s="116">
        <v>86</v>
      </c>
      <c r="B1024" s="399">
        <v>40603</v>
      </c>
      <c r="C1024" s="16" t="s">
        <v>3340</v>
      </c>
      <c r="D1024" s="16" t="s">
        <v>3339</v>
      </c>
      <c r="E1024" s="116">
        <v>37.17</v>
      </c>
      <c r="F1024" s="116">
        <v>5.3571000000000001E-2</v>
      </c>
      <c r="G1024" s="116">
        <v>0</v>
      </c>
      <c r="H1024" s="116">
        <v>3.5583333299999999E-3</v>
      </c>
      <c r="I1024" s="111">
        <f t="shared" si="7"/>
        <v>5.0012666669999997E-2</v>
      </c>
      <c r="J1024" s="399">
        <v>40603</v>
      </c>
      <c r="K1024" s="5"/>
    </row>
    <row r="1025" spans="1:11" ht="14.5" customHeight="1" x14ac:dyDescent="0.15">
      <c r="A1025" s="116">
        <v>86</v>
      </c>
      <c r="B1025" s="399">
        <v>40634</v>
      </c>
      <c r="C1025" s="16" t="s">
        <v>3340</v>
      </c>
      <c r="D1025" s="16" t="s">
        <v>3339</v>
      </c>
      <c r="E1025" s="116">
        <v>37.72</v>
      </c>
      <c r="F1025" s="116">
        <v>1.4796999999999999E-2</v>
      </c>
      <c r="G1025" s="116">
        <v>0</v>
      </c>
      <c r="H1025" s="116">
        <v>3.5666666699999999E-3</v>
      </c>
      <c r="I1025" s="111">
        <f t="shared" si="7"/>
        <v>1.123033333E-2</v>
      </c>
      <c r="J1025" s="399">
        <v>40634</v>
      </c>
      <c r="K1025" s="5"/>
    </row>
    <row r="1026" spans="1:11" ht="14.5" customHeight="1" x14ac:dyDescent="0.15">
      <c r="A1026" s="116">
        <v>86</v>
      </c>
      <c r="B1026" s="399">
        <v>40664</v>
      </c>
      <c r="C1026" s="16" t="s">
        <v>3340</v>
      </c>
      <c r="D1026" s="16" t="s">
        <v>3339</v>
      </c>
      <c r="E1026" s="116">
        <v>37.840000000000003</v>
      </c>
      <c r="F1026" s="116">
        <v>1.1332999999999999E-2</v>
      </c>
      <c r="G1026" s="116">
        <v>0.3075</v>
      </c>
      <c r="H1026" s="116">
        <v>3.34166667E-3</v>
      </c>
      <c r="I1026" s="111">
        <f t="shared" si="7"/>
        <v>7.9913333299999993E-3</v>
      </c>
      <c r="J1026" s="399">
        <v>40664</v>
      </c>
      <c r="K1026" s="5"/>
    </row>
    <row r="1027" spans="1:11" ht="14.5" customHeight="1" x14ac:dyDescent="0.15">
      <c r="A1027" s="116">
        <v>86</v>
      </c>
      <c r="B1027" s="399">
        <v>40695</v>
      </c>
      <c r="C1027" s="16" t="s">
        <v>3340</v>
      </c>
      <c r="D1027" s="16" t="s">
        <v>3339</v>
      </c>
      <c r="E1027" s="116">
        <v>18.71</v>
      </c>
      <c r="F1027" s="116">
        <v>-1.1098999999999999E-2</v>
      </c>
      <c r="G1027" s="116">
        <v>0</v>
      </c>
      <c r="H1027" s="116">
        <v>3.25833333E-3</v>
      </c>
      <c r="I1027" s="111">
        <f t="shared" si="7"/>
        <v>-1.4357333329999999E-2</v>
      </c>
      <c r="J1027" s="399">
        <v>40695</v>
      </c>
      <c r="K1027" s="5"/>
    </row>
    <row r="1028" spans="1:11" ht="14.5" customHeight="1" x14ac:dyDescent="0.15">
      <c r="A1028" s="116">
        <v>86</v>
      </c>
      <c r="B1028" s="399">
        <v>40725</v>
      </c>
      <c r="C1028" s="16" t="s">
        <v>3340</v>
      </c>
      <c r="D1028" s="16" t="s">
        <v>3339</v>
      </c>
      <c r="E1028" s="116">
        <v>18.309999999999999</v>
      </c>
      <c r="F1028" s="116">
        <v>-2.1378999999999999E-2</v>
      </c>
      <c r="G1028" s="116">
        <v>0</v>
      </c>
      <c r="H1028" s="116">
        <v>3.2916666699999999E-3</v>
      </c>
      <c r="I1028" s="111">
        <f t="shared" si="7"/>
        <v>-2.4670666669999997E-2</v>
      </c>
      <c r="J1028" s="399">
        <v>40725</v>
      </c>
      <c r="K1028" s="5"/>
    </row>
    <row r="1029" spans="1:11" ht="14.5" customHeight="1" x14ac:dyDescent="0.15">
      <c r="A1029" s="116">
        <v>86</v>
      </c>
      <c r="B1029" s="399">
        <v>40756</v>
      </c>
      <c r="C1029" s="16" t="s">
        <v>3340</v>
      </c>
      <c r="D1029" s="16" t="s">
        <v>3339</v>
      </c>
      <c r="E1029" s="116">
        <v>18.88</v>
      </c>
      <c r="F1029" s="116">
        <v>3.9528000000000001E-2</v>
      </c>
      <c r="G1029" s="116">
        <v>0.15375</v>
      </c>
      <c r="H1029" s="116">
        <f>0.0365/12</f>
        <v>3.0416666666666665E-3</v>
      </c>
      <c r="I1029" s="111">
        <f t="shared" si="7"/>
        <v>3.6486333333333336E-2</v>
      </c>
      <c r="J1029" s="399">
        <v>40756</v>
      </c>
      <c r="K1029" s="5"/>
    </row>
    <row r="1030" spans="1:11" ht="14.5" customHeight="1" x14ac:dyDescent="0.15">
      <c r="A1030" s="116">
        <v>86</v>
      </c>
      <c r="B1030" s="399">
        <v>40787</v>
      </c>
      <c r="C1030" s="16" t="s">
        <v>3340</v>
      </c>
      <c r="D1030" s="16" t="s">
        <v>3339</v>
      </c>
      <c r="E1030" s="116">
        <v>17.71</v>
      </c>
      <c r="F1030" s="116">
        <v>-6.1969999999999997E-2</v>
      </c>
      <c r="G1030" s="116">
        <v>0</v>
      </c>
      <c r="H1030" s="116">
        <v>2.3583333300000002E-3</v>
      </c>
      <c r="I1030" s="111">
        <f t="shared" si="7"/>
        <v>-6.4328333330000001E-2</v>
      </c>
      <c r="J1030" s="399">
        <v>40787</v>
      </c>
      <c r="K1030" s="5"/>
    </row>
    <row r="1031" spans="1:11" ht="14.5" customHeight="1" x14ac:dyDescent="0.15">
      <c r="A1031" s="116">
        <v>86</v>
      </c>
      <c r="B1031" s="399">
        <v>40817</v>
      </c>
      <c r="C1031" s="16" t="s">
        <v>3340</v>
      </c>
      <c r="D1031" s="16" t="s">
        <v>3339</v>
      </c>
      <c r="E1031" s="116">
        <v>18.57</v>
      </c>
      <c r="F1031" s="116">
        <v>4.8559999999999999E-2</v>
      </c>
      <c r="G1031" s="116">
        <v>0</v>
      </c>
      <c r="H1031" s="116">
        <v>2.3916666700000001E-3</v>
      </c>
      <c r="I1031" s="111">
        <f t="shared" si="7"/>
        <v>4.6168333329999998E-2</v>
      </c>
      <c r="J1031" s="399">
        <v>40817</v>
      </c>
      <c r="K1031" s="5"/>
    </row>
    <row r="1032" spans="1:11" ht="14.5" customHeight="1" x14ac:dyDescent="0.15">
      <c r="A1032" s="116">
        <v>86</v>
      </c>
      <c r="B1032" s="399">
        <v>40848</v>
      </c>
      <c r="C1032" s="16" t="s">
        <v>3340</v>
      </c>
      <c r="D1032" s="16" t="s">
        <v>3339</v>
      </c>
      <c r="E1032" s="116">
        <v>18.43</v>
      </c>
      <c r="F1032" s="116">
        <v>7.3999999999999999E-4</v>
      </c>
      <c r="G1032" s="116">
        <v>0.15375</v>
      </c>
      <c r="H1032" s="116">
        <v>2.26666667E-3</v>
      </c>
      <c r="I1032" s="111">
        <f t="shared" si="7"/>
        <v>-1.52666667E-3</v>
      </c>
      <c r="J1032" s="399">
        <v>40848</v>
      </c>
      <c r="K1032" s="5"/>
    </row>
    <row r="1033" spans="1:11" ht="14.5" customHeight="1" x14ac:dyDescent="0.15">
      <c r="A1033" s="116">
        <v>86</v>
      </c>
      <c r="B1033" s="399">
        <v>40878</v>
      </c>
      <c r="C1033" s="16" t="s">
        <v>3340</v>
      </c>
      <c r="D1033" s="16" t="s">
        <v>3339</v>
      </c>
      <c r="E1033" s="116">
        <v>18.260000000000002</v>
      </c>
      <c r="F1033" s="116">
        <v>-9.2239999999999996E-3</v>
      </c>
      <c r="G1033" s="116">
        <v>0</v>
      </c>
      <c r="H1033" s="116">
        <f>0.0298/12</f>
        <v>2.4833333333333335E-3</v>
      </c>
      <c r="I1033" s="111">
        <f t="shared" si="7"/>
        <v>-1.1707333333333333E-2</v>
      </c>
      <c r="J1033" s="399">
        <v>40878</v>
      </c>
      <c r="K1033" s="5"/>
    </row>
    <row r="1034" spans="1:11" ht="14.5" customHeight="1" x14ac:dyDescent="0.15">
      <c r="A1034" s="116">
        <v>86</v>
      </c>
      <c r="B1034" s="399">
        <v>40909</v>
      </c>
      <c r="C1034" s="16" t="s">
        <v>3340</v>
      </c>
      <c r="D1034" s="16" t="s">
        <v>3339</v>
      </c>
      <c r="E1034" s="116">
        <v>18.45</v>
      </c>
      <c r="F1034" s="116">
        <v>1.0404999999999999E-2</v>
      </c>
      <c r="G1034" s="116">
        <v>0</v>
      </c>
      <c r="H1034" s="400">
        <f>'PRPM WP2'!D1035</f>
        <v>2.0999999999999999E-3</v>
      </c>
      <c r="I1034" s="111">
        <f t="shared" si="7"/>
        <v>8.3049999999999999E-3</v>
      </c>
      <c r="J1034" s="399">
        <v>40909</v>
      </c>
      <c r="K1034" s="5"/>
    </row>
    <row r="1035" spans="1:11" ht="14.5" customHeight="1" x14ac:dyDescent="0.15">
      <c r="A1035" s="116">
        <v>86</v>
      </c>
      <c r="B1035" s="399">
        <v>40940</v>
      </c>
      <c r="C1035" s="16" t="s">
        <v>3340</v>
      </c>
      <c r="D1035" s="16" t="s">
        <v>3339</v>
      </c>
      <c r="E1035" s="116">
        <v>19.21</v>
      </c>
      <c r="F1035" s="116">
        <v>4.9729000000000002E-2</v>
      </c>
      <c r="G1035" s="116">
        <v>0.1575</v>
      </c>
      <c r="H1035" s="400">
        <f>'PRPM WP2'!D1036</f>
        <v>2E-3</v>
      </c>
      <c r="I1035" s="111">
        <f t="shared" si="7"/>
        <v>4.7729000000000001E-2</v>
      </c>
      <c r="J1035" s="399">
        <v>40940</v>
      </c>
      <c r="K1035" s="5"/>
    </row>
    <row r="1036" spans="1:11" ht="14.5" customHeight="1" x14ac:dyDescent="0.15">
      <c r="A1036" s="116">
        <v>86</v>
      </c>
      <c r="B1036" s="399">
        <v>40969</v>
      </c>
      <c r="C1036" s="16" t="s">
        <v>3340</v>
      </c>
      <c r="D1036" s="16" t="s">
        <v>3339</v>
      </c>
      <c r="E1036" s="116">
        <v>18.21</v>
      </c>
      <c r="F1036" s="116">
        <v>-5.2055999999999998E-2</v>
      </c>
      <c r="G1036" s="116">
        <v>0</v>
      </c>
      <c r="H1036" s="400">
        <f>'PRPM WP2'!D1037</f>
        <v>2.2000000000000001E-3</v>
      </c>
      <c r="I1036" s="111">
        <f t="shared" si="7"/>
        <v>-5.4255999999999999E-2</v>
      </c>
      <c r="J1036" s="399">
        <v>40969</v>
      </c>
      <c r="K1036" s="5"/>
    </row>
    <row r="1037" spans="1:11" ht="14.5" customHeight="1" x14ac:dyDescent="0.15">
      <c r="A1037" s="116">
        <v>86</v>
      </c>
      <c r="B1037" s="399">
        <v>41000</v>
      </c>
      <c r="C1037" s="16" t="s">
        <v>3340</v>
      </c>
      <c r="D1037" s="16" t="s">
        <v>3339</v>
      </c>
      <c r="E1037" s="116">
        <v>18.11</v>
      </c>
      <c r="F1037" s="116">
        <v>-5.4910000000000002E-3</v>
      </c>
      <c r="G1037" s="116">
        <v>0</v>
      </c>
      <c r="H1037" s="400">
        <f>'PRPM WP2'!D1038</f>
        <v>2.5000000000000001E-3</v>
      </c>
      <c r="I1037" s="111">
        <f t="shared" si="7"/>
        <v>-7.9909999999999998E-3</v>
      </c>
      <c r="J1037" s="399">
        <v>41000</v>
      </c>
      <c r="K1037" s="5"/>
    </row>
    <row r="1038" spans="1:11" ht="14.5" customHeight="1" x14ac:dyDescent="0.15">
      <c r="A1038" s="116">
        <v>86</v>
      </c>
      <c r="B1038" s="399">
        <v>41030</v>
      </c>
      <c r="C1038" s="16" t="s">
        <v>3340</v>
      </c>
      <c r="D1038" s="16" t="s">
        <v>3339</v>
      </c>
      <c r="E1038" s="116">
        <v>17.41</v>
      </c>
      <c r="F1038" s="116">
        <v>-2.9956E-2</v>
      </c>
      <c r="G1038" s="116">
        <v>0.1575</v>
      </c>
      <c r="H1038" s="400">
        <f>'PRPM WP2'!D1039</f>
        <v>2.3E-3</v>
      </c>
      <c r="I1038" s="111">
        <f t="shared" si="7"/>
        <v>-3.2256E-2</v>
      </c>
      <c r="J1038" s="399">
        <v>41030</v>
      </c>
      <c r="K1038" s="5"/>
    </row>
    <row r="1039" spans="1:11" ht="14.5" customHeight="1" x14ac:dyDescent="0.15">
      <c r="A1039" s="116">
        <v>86</v>
      </c>
      <c r="B1039" s="399">
        <v>41061</v>
      </c>
      <c r="C1039" s="16" t="s">
        <v>3340</v>
      </c>
      <c r="D1039" s="16" t="s">
        <v>3339</v>
      </c>
      <c r="E1039" s="116">
        <v>18.47</v>
      </c>
      <c r="F1039" s="116">
        <v>6.0885000000000002E-2</v>
      </c>
      <c r="G1039" s="116">
        <v>0</v>
      </c>
      <c r="H1039" s="400">
        <f>'PRPM WP2'!D1040</f>
        <v>1.8E-3</v>
      </c>
      <c r="I1039" s="111">
        <f t="shared" si="7"/>
        <v>5.9084999999999999E-2</v>
      </c>
      <c r="J1039" s="399">
        <v>41061</v>
      </c>
      <c r="K1039" s="5"/>
    </row>
    <row r="1040" spans="1:11" ht="14.5" customHeight="1" x14ac:dyDescent="0.15">
      <c r="A1040" s="116">
        <v>86</v>
      </c>
      <c r="B1040" s="399">
        <v>41091</v>
      </c>
      <c r="C1040" s="16" t="s">
        <v>3340</v>
      </c>
      <c r="D1040" s="16" t="s">
        <v>3339</v>
      </c>
      <c r="E1040" s="116">
        <v>18.47</v>
      </c>
      <c r="F1040" s="116">
        <f t="shared" ref="F1040:F1071" si="8">((E1040-E1039)/E1039)+(G1040/E1039)</f>
        <v>0</v>
      </c>
      <c r="G1040" s="116">
        <v>0</v>
      </c>
      <c r="H1040" s="400">
        <f>'PRPM WP2'!D1041</f>
        <v>2E-3</v>
      </c>
      <c r="I1040" s="111">
        <f t="shared" si="7"/>
        <v>-2E-3</v>
      </c>
      <c r="J1040" s="399">
        <v>41091</v>
      </c>
      <c r="K1040" s="5"/>
    </row>
    <row r="1041" spans="1:11" ht="14.5" customHeight="1" x14ac:dyDescent="0.15">
      <c r="A1041" s="116">
        <v>86</v>
      </c>
      <c r="B1041" s="399">
        <v>41122</v>
      </c>
      <c r="C1041" s="16" t="s">
        <v>3340</v>
      </c>
      <c r="D1041" s="16" t="s">
        <v>3339</v>
      </c>
      <c r="E1041" s="116">
        <v>18.29</v>
      </c>
      <c r="F1041" s="116">
        <f t="shared" si="8"/>
        <v>-1.2181916621548314E-3</v>
      </c>
      <c r="G1041" s="116">
        <v>0.1575</v>
      </c>
      <c r="H1041" s="400">
        <f>'PRPM WP2'!D1042</f>
        <v>1.8E-3</v>
      </c>
      <c r="I1041" s="111">
        <f t="shared" si="7"/>
        <v>-3.0181916621548313E-3</v>
      </c>
      <c r="J1041" s="399">
        <v>41122</v>
      </c>
      <c r="K1041" s="5"/>
    </row>
    <row r="1042" spans="1:11" ht="14.5" customHeight="1" x14ac:dyDescent="0.15">
      <c r="A1042" s="116">
        <v>86</v>
      </c>
      <c r="B1042" s="399">
        <v>41153</v>
      </c>
      <c r="C1042" s="16" t="s">
        <v>3340</v>
      </c>
      <c r="D1042" s="16" t="s">
        <v>3339</v>
      </c>
      <c r="E1042" s="116">
        <v>18.649999999999999</v>
      </c>
      <c r="F1042" s="116">
        <f t="shared" si="8"/>
        <v>1.9682886823400737E-2</v>
      </c>
      <c r="G1042" s="116">
        <v>0</v>
      </c>
      <c r="H1042" s="400">
        <f>'PRPM WP2'!D1043</f>
        <v>1.6999999999999999E-3</v>
      </c>
      <c r="I1042" s="111">
        <f t="shared" si="7"/>
        <v>1.7982886823400736E-2</v>
      </c>
      <c r="J1042" s="399">
        <v>41153</v>
      </c>
      <c r="K1042" s="5"/>
    </row>
    <row r="1043" spans="1:11" ht="14.5" customHeight="1" x14ac:dyDescent="0.15">
      <c r="A1043" s="116">
        <v>86</v>
      </c>
      <c r="B1043" s="399">
        <v>41183</v>
      </c>
      <c r="C1043" s="16" t="s">
        <v>3340</v>
      </c>
      <c r="D1043" s="16" t="s">
        <v>3339</v>
      </c>
      <c r="E1043" s="116">
        <v>18.420000000000002</v>
      </c>
      <c r="F1043" s="116">
        <f t="shared" si="8"/>
        <v>-1.2332439678284016E-2</v>
      </c>
      <c r="G1043" s="116">
        <v>0</v>
      </c>
      <c r="H1043" s="400">
        <f>'PRPM WP2'!D1044</f>
        <v>2.0999999999999999E-3</v>
      </c>
      <c r="I1043" s="111">
        <f t="shared" si="7"/>
        <v>-1.4432439678284016E-2</v>
      </c>
      <c r="J1043" s="399">
        <v>41183</v>
      </c>
      <c r="K1043" s="5"/>
    </row>
    <row r="1044" spans="1:11" ht="14.5" customHeight="1" x14ac:dyDescent="0.15">
      <c r="A1044" s="116">
        <v>87</v>
      </c>
      <c r="B1044" s="399">
        <v>41214</v>
      </c>
      <c r="C1044" s="16" t="s">
        <v>3340</v>
      </c>
      <c r="D1044" s="16" t="s">
        <v>3339</v>
      </c>
      <c r="E1044" s="116">
        <v>18</v>
      </c>
      <c r="F1044" s="116">
        <f t="shared" si="8"/>
        <v>-1.4250814332247648E-2</v>
      </c>
      <c r="G1044" s="116">
        <v>0.1575</v>
      </c>
      <c r="H1044" s="400">
        <f>'PRPM WP2'!D1045</f>
        <v>1.9E-3</v>
      </c>
      <c r="I1044" s="111">
        <f t="shared" si="7"/>
        <v>-1.6150814332247649E-2</v>
      </c>
      <c r="J1044" s="399">
        <v>41214</v>
      </c>
      <c r="K1044" s="5"/>
    </row>
    <row r="1045" spans="1:11" ht="14.5" customHeight="1" x14ac:dyDescent="0.15">
      <c r="A1045" s="116">
        <v>88</v>
      </c>
      <c r="B1045" s="399">
        <v>41244</v>
      </c>
      <c r="C1045" s="16" t="s">
        <v>3340</v>
      </c>
      <c r="D1045" s="16" t="s">
        <v>3339</v>
      </c>
      <c r="E1045" s="116">
        <v>18.350000000000001</v>
      </c>
      <c r="F1045" s="116">
        <f t="shared" si="8"/>
        <v>1.9444444444444525E-2</v>
      </c>
      <c r="G1045" s="116">
        <v>0</v>
      </c>
      <c r="H1045" s="400">
        <f>'PRPM WP2'!D1046</f>
        <v>1.9E-3</v>
      </c>
      <c r="I1045" s="111">
        <f t="shared" si="7"/>
        <v>1.7544444444444526E-2</v>
      </c>
      <c r="J1045" s="399">
        <v>41244</v>
      </c>
      <c r="K1045" s="5"/>
    </row>
    <row r="1046" spans="1:11" ht="14.5" customHeight="1" x14ac:dyDescent="0.15">
      <c r="A1046" s="116">
        <v>89</v>
      </c>
      <c r="B1046" s="399">
        <v>41275</v>
      </c>
      <c r="C1046" s="16" t="s">
        <v>3340</v>
      </c>
      <c r="D1046" s="16" t="s">
        <v>3339</v>
      </c>
      <c r="E1046" s="116">
        <v>19.5</v>
      </c>
      <c r="F1046" s="116">
        <f t="shared" si="8"/>
        <v>6.2670299727520348E-2</v>
      </c>
      <c r="G1046" s="116">
        <v>0</v>
      </c>
      <c r="H1046" s="400">
        <f>'PRPM WP2'!D1047</f>
        <v>2.2000000000000001E-3</v>
      </c>
      <c r="I1046" s="111">
        <f t="shared" si="7"/>
        <v>6.0470299727520348E-2</v>
      </c>
      <c r="J1046" s="399">
        <v>41275</v>
      </c>
      <c r="K1046" s="5"/>
    </row>
    <row r="1047" spans="1:11" ht="14.5" customHeight="1" x14ac:dyDescent="0.15">
      <c r="A1047" s="116">
        <v>90</v>
      </c>
      <c r="B1047" s="399">
        <v>41306</v>
      </c>
      <c r="C1047" s="16" t="s">
        <v>3340</v>
      </c>
      <c r="D1047" s="16" t="s">
        <v>3339</v>
      </c>
      <c r="E1047" s="116">
        <v>20.059999999999999</v>
      </c>
      <c r="F1047" s="116">
        <f t="shared" si="8"/>
        <v>3.6923076923076857E-2</v>
      </c>
      <c r="G1047" s="116">
        <v>0.16</v>
      </c>
      <c r="H1047" s="400">
        <f>'PRPM WP2'!D1048</f>
        <v>2.2000000000000001E-3</v>
      </c>
      <c r="I1047" s="111">
        <f t="shared" si="7"/>
        <v>3.4723076923076857E-2</v>
      </c>
      <c r="J1047" s="399">
        <v>41306</v>
      </c>
      <c r="K1047" s="5"/>
    </row>
    <row r="1048" spans="1:11" ht="14.5" customHeight="1" x14ac:dyDescent="0.15">
      <c r="A1048" s="5"/>
      <c r="B1048" s="399">
        <v>41334</v>
      </c>
      <c r="C1048" s="16" t="s">
        <v>3340</v>
      </c>
      <c r="D1048" s="16" t="s">
        <v>3339</v>
      </c>
      <c r="E1048" s="116">
        <v>19.899999999999999</v>
      </c>
      <c r="F1048" s="116">
        <f t="shared" si="8"/>
        <v>-7.9760717846460698E-3</v>
      </c>
      <c r="G1048" s="116">
        <v>0</v>
      </c>
      <c r="H1048" s="400">
        <f>'PRPM WP2'!D1049</f>
        <v>2.0999999999999999E-3</v>
      </c>
      <c r="I1048" s="111">
        <f t="shared" si="7"/>
        <v>-1.0076071784646069E-2</v>
      </c>
      <c r="J1048" s="399">
        <v>41334</v>
      </c>
      <c r="K1048" s="5"/>
    </row>
    <row r="1049" spans="1:11" ht="14.5" customHeight="1" x14ac:dyDescent="0.15">
      <c r="A1049" s="5"/>
      <c r="B1049" s="399">
        <v>41365</v>
      </c>
      <c r="C1049" s="16" t="s">
        <v>3340</v>
      </c>
      <c r="D1049" s="16" t="s">
        <v>3339</v>
      </c>
      <c r="E1049" s="116">
        <v>20.05</v>
      </c>
      <c r="F1049" s="116">
        <f t="shared" si="8"/>
        <v>7.5376884422111625E-3</v>
      </c>
      <c r="G1049" s="116">
        <v>0</v>
      </c>
      <c r="H1049" s="400">
        <f>'PRPM WP2'!D1050</f>
        <v>2.5999999999999999E-3</v>
      </c>
      <c r="I1049" s="111">
        <f t="shared" si="7"/>
        <v>4.9376884422111626E-3</v>
      </c>
      <c r="J1049" s="399">
        <v>41365</v>
      </c>
      <c r="K1049" s="5"/>
    </row>
    <row r="1050" spans="1:11" ht="14.5" customHeight="1" x14ac:dyDescent="0.15">
      <c r="A1050" s="5"/>
      <c r="B1050" s="399">
        <v>41395</v>
      </c>
      <c r="C1050" s="16" t="s">
        <v>3340</v>
      </c>
      <c r="D1050" s="16" t="s">
        <v>3339</v>
      </c>
      <c r="E1050" s="116">
        <v>19.73</v>
      </c>
      <c r="F1050" s="116">
        <f t="shared" si="8"/>
        <v>-7.980049875311734E-3</v>
      </c>
      <c r="G1050" s="116">
        <v>0.16</v>
      </c>
      <c r="H1050" s="400">
        <f>'PRPM WP2'!D1051</f>
        <v>2.3E-3</v>
      </c>
      <c r="I1050" s="111">
        <f t="shared" si="7"/>
        <v>-1.0280049875311734E-2</v>
      </c>
      <c r="J1050" s="399">
        <v>41395</v>
      </c>
      <c r="K1050" s="5"/>
    </row>
    <row r="1051" spans="1:11" ht="14.5" customHeight="1" x14ac:dyDescent="0.15">
      <c r="A1051" s="5"/>
      <c r="B1051" s="399">
        <v>41426</v>
      </c>
      <c r="C1051" s="16" t="s">
        <v>3340</v>
      </c>
      <c r="D1051" s="16" t="s">
        <v>3339</v>
      </c>
      <c r="E1051" s="116">
        <v>19.510000000000002</v>
      </c>
      <c r="F1051" s="116">
        <f t="shared" si="8"/>
        <v>-1.1150532184490566E-2</v>
      </c>
      <c r="G1051" s="116">
        <v>0</v>
      </c>
      <c r="H1051" s="400">
        <f>'PRPM WP2'!D1052</f>
        <v>2.3999999999999998E-3</v>
      </c>
      <c r="I1051" s="111">
        <f t="shared" si="7"/>
        <v>-1.3550532184490566E-2</v>
      </c>
      <c r="J1051" s="399">
        <v>41426</v>
      </c>
      <c r="K1051" s="5"/>
    </row>
    <row r="1052" spans="1:11" ht="14.5" customHeight="1" x14ac:dyDescent="0.15">
      <c r="A1052" s="5"/>
      <c r="B1052" s="399">
        <v>41456</v>
      </c>
      <c r="C1052" s="16" t="s">
        <v>3340</v>
      </c>
      <c r="D1052" s="16" t="s">
        <v>3339</v>
      </c>
      <c r="E1052" s="116">
        <v>21.8</v>
      </c>
      <c r="F1052" s="116">
        <f t="shared" si="8"/>
        <v>0.11737570476678622</v>
      </c>
      <c r="G1052" s="116">
        <v>0</v>
      </c>
      <c r="H1052" s="400">
        <f>'PRPM WP2'!D1053</f>
        <v>3.0000000000000001E-3</v>
      </c>
      <c r="I1052" s="111">
        <f t="shared" si="7"/>
        <v>0.11437570476678621</v>
      </c>
      <c r="J1052" s="399">
        <v>41456</v>
      </c>
      <c r="K1052" s="5"/>
    </row>
    <row r="1053" spans="1:11" ht="14.5" customHeight="1" x14ac:dyDescent="0.15">
      <c r="A1053" s="5"/>
      <c r="B1053" s="399">
        <v>41487</v>
      </c>
      <c r="C1053" s="16" t="s">
        <v>3340</v>
      </c>
      <c r="D1053" s="16" t="s">
        <v>3339</v>
      </c>
      <c r="E1053" s="116">
        <v>19.95</v>
      </c>
      <c r="F1053" s="116">
        <f t="shared" si="8"/>
        <v>-7.7522935779816574E-2</v>
      </c>
      <c r="G1053" s="116">
        <v>0.16</v>
      </c>
      <c r="H1053" s="400">
        <f>'PRPM WP2'!D1054</f>
        <v>2.8E-3</v>
      </c>
      <c r="I1053" s="111">
        <f t="shared" si="7"/>
        <v>-8.0322935779816571E-2</v>
      </c>
      <c r="J1053" s="399">
        <v>41487</v>
      </c>
      <c r="K1053" s="5"/>
    </row>
    <row r="1054" spans="1:11" ht="14.5" customHeight="1" x14ac:dyDescent="0.15">
      <c r="A1054" s="5"/>
      <c r="B1054" s="399">
        <v>41518</v>
      </c>
      <c r="C1054" s="16" t="s">
        <v>3340</v>
      </c>
      <c r="D1054" s="16" t="s">
        <v>3339</v>
      </c>
      <c r="E1054" s="116">
        <v>20.32</v>
      </c>
      <c r="F1054" s="116">
        <f t="shared" si="8"/>
        <v>1.8546365914787019E-2</v>
      </c>
      <c r="G1054" s="116">
        <v>0</v>
      </c>
      <c r="H1054" s="400">
        <f>'PRPM WP2'!D1055</f>
        <v>2.8999999999999998E-3</v>
      </c>
      <c r="I1054" s="111">
        <f t="shared" si="7"/>
        <v>1.5646365914787019E-2</v>
      </c>
      <c r="J1054" s="399">
        <v>41518</v>
      </c>
      <c r="K1054" s="5"/>
    </row>
    <row r="1055" spans="1:11" ht="14.5" customHeight="1" x14ac:dyDescent="0.15">
      <c r="A1055" s="5"/>
      <c r="B1055" s="399">
        <v>41548</v>
      </c>
      <c r="C1055" s="16" t="s">
        <v>3340</v>
      </c>
      <c r="D1055" s="16" t="s">
        <v>3339</v>
      </c>
      <c r="E1055" s="116">
        <v>21.8</v>
      </c>
      <c r="F1055" s="116">
        <f t="shared" si="8"/>
        <v>7.2834645669291362E-2</v>
      </c>
      <c r="G1055" s="116">
        <v>0</v>
      </c>
      <c r="H1055" s="400">
        <f>'PRPM WP2'!D1056</f>
        <v>2.8999999999999998E-3</v>
      </c>
      <c r="I1055" s="111">
        <f t="shared" si="7"/>
        <v>6.9934645669291362E-2</v>
      </c>
      <c r="J1055" s="399">
        <v>41548</v>
      </c>
      <c r="K1055" s="5"/>
    </row>
    <row r="1056" spans="1:11" ht="14.5" customHeight="1" x14ac:dyDescent="0.15">
      <c r="A1056" s="5"/>
      <c r="B1056" s="399">
        <v>41579</v>
      </c>
      <c r="C1056" s="16" t="s">
        <v>3340</v>
      </c>
      <c r="D1056" s="16" t="s">
        <v>3339</v>
      </c>
      <c r="E1056" s="116">
        <v>22.86</v>
      </c>
      <c r="F1056" s="116">
        <f t="shared" si="8"/>
        <v>5.5963302752293519E-2</v>
      </c>
      <c r="G1056" s="116">
        <v>0.16</v>
      </c>
      <c r="H1056" s="400">
        <f>'PRPM WP2'!D1057</f>
        <v>2.7000000000000001E-3</v>
      </c>
      <c r="I1056" s="111">
        <f t="shared" si="7"/>
        <v>5.3263302752293518E-2</v>
      </c>
      <c r="J1056" s="399">
        <v>41579</v>
      </c>
      <c r="K1056" s="5"/>
    </row>
    <row r="1057" spans="1:11" ht="14.5" customHeight="1" x14ac:dyDescent="0.15">
      <c r="A1057" s="5"/>
      <c r="B1057" s="399">
        <v>41609</v>
      </c>
      <c r="C1057" s="16" t="s">
        <v>3340</v>
      </c>
      <c r="D1057" s="16" t="s">
        <v>3339</v>
      </c>
      <c r="E1057" s="116">
        <v>23.07</v>
      </c>
      <c r="F1057" s="116">
        <f t="shared" si="8"/>
        <v>9.1863517060367834E-3</v>
      </c>
      <c r="G1057" s="116">
        <v>0</v>
      </c>
      <c r="H1057" s="400">
        <f>'PRPM WP2'!D1058</f>
        <v>3.0999999999999999E-3</v>
      </c>
      <c r="I1057" s="111">
        <f t="shared" si="7"/>
        <v>6.0863517060367831E-3</v>
      </c>
      <c r="J1057" s="399">
        <v>41609</v>
      </c>
      <c r="K1057" s="5"/>
    </row>
    <row r="1058" spans="1:11" ht="14.5" customHeight="1" x14ac:dyDescent="0.15">
      <c r="A1058" s="5"/>
      <c r="B1058" s="399">
        <v>41640</v>
      </c>
      <c r="C1058" s="16" t="s">
        <v>3340</v>
      </c>
      <c r="D1058" s="16" t="s">
        <v>3339</v>
      </c>
      <c r="E1058" s="116">
        <v>23.29</v>
      </c>
      <c r="F1058" s="116">
        <f t="shared" si="8"/>
        <v>9.5361941915907619E-3</v>
      </c>
      <c r="G1058" s="116">
        <v>0</v>
      </c>
      <c r="H1058" s="400">
        <f>'PRPM WP2'!D1059</f>
        <v>3.2000000000000002E-3</v>
      </c>
      <c r="I1058" s="111">
        <f t="shared" si="7"/>
        <v>6.3361941915907622E-3</v>
      </c>
      <c r="J1058" s="399">
        <v>41640</v>
      </c>
      <c r="K1058" s="5"/>
    </row>
    <row r="1059" spans="1:11" ht="14.5" customHeight="1" x14ac:dyDescent="0.15">
      <c r="A1059" s="5"/>
      <c r="B1059" s="399">
        <v>41671</v>
      </c>
      <c r="C1059" s="16" t="s">
        <v>3340</v>
      </c>
      <c r="D1059" s="16" t="s">
        <v>3339</v>
      </c>
      <c r="E1059" s="116">
        <v>23.51</v>
      </c>
      <c r="F1059" s="116">
        <f t="shared" si="8"/>
        <v>1.6423357664233681E-2</v>
      </c>
      <c r="G1059" s="116">
        <v>0.16250000000000001</v>
      </c>
      <c r="H1059" s="400">
        <f>'PRPM WP2'!D1060</f>
        <v>2.5999999999999999E-3</v>
      </c>
      <c r="I1059" s="111">
        <f t="shared" si="7"/>
        <v>1.3823357664233682E-2</v>
      </c>
      <c r="J1059" s="399">
        <v>41671</v>
      </c>
      <c r="K1059" s="5"/>
    </row>
    <row r="1060" spans="1:11" ht="14.5" customHeight="1" x14ac:dyDescent="0.15">
      <c r="A1060" s="5"/>
      <c r="B1060" s="399">
        <v>41699</v>
      </c>
      <c r="C1060" s="16" t="s">
        <v>3340</v>
      </c>
      <c r="D1060" s="16" t="s">
        <v>3339</v>
      </c>
      <c r="E1060" s="116">
        <v>23.94</v>
      </c>
      <c r="F1060" s="116">
        <f t="shared" si="8"/>
        <v>1.8290089323692034E-2</v>
      </c>
      <c r="G1060" s="116">
        <v>0</v>
      </c>
      <c r="H1060" s="400">
        <f>'PRPM WP2'!D1061</f>
        <v>2.8999999999999998E-3</v>
      </c>
      <c r="I1060" s="111">
        <f t="shared" si="7"/>
        <v>1.5390089323692034E-2</v>
      </c>
      <c r="J1060" s="399">
        <v>41699</v>
      </c>
      <c r="K1060" s="5"/>
    </row>
    <row r="1061" spans="1:11" ht="14.5" customHeight="1" x14ac:dyDescent="0.15">
      <c r="A1061" s="5"/>
      <c r="B1061" s="399">
        <v>41730</v>
      </c>
      <c r="C1061" s="16" t="s">
        <v>3340</v>
      </c>
      <c r="D1061" s="16" t="s">
        <v>3339</v>
      </c>
      <c r="E1061" s="116">
        <v>22.5</v>
      </c>
      <c r="F1061" s="116">
        <f t="shared" si="8"/>
        <v>-6.0150375939849676E-2</v>
      </c>
      <c r="G1061" s="116">
        <v>0</v>
      </c>
      <c r="H1061" s="400">
        <f>'PRPM WP2'!D1062</f>
        <v>2.8E-3</v>
      </c>
      <c r="I1061" s="111">
        <f t="shared" si="7"/>
        <v>-6.2950375939849673E-2</v>
      </c>
      <c r="J1061" s="399">
        <v>41730</v>
      </c>
      <c r="K1061" s="5"/>
    </row>
    <row r="1062" spans="1:11" ht="14.5" customHeight="1" x14ac:dyDescent="0.15">
      <c r="A1062" s="5"/>
      <c r="B1062" s="399">
        <v>41760</v>
      </c>
      <c r="C1062" s="16" t="s">
        <v>3340</v>
      </c>
      <c r="D1062" s="16" t="s">
        <v>3339</v>
      </c>
      <c r="E1062" s="116">
        <v>22.06</v>
      </c>
      <c r="F1062" s="116">
        <f t="shared" si="8"/>
        <v>-1.2333333333333387E-2</v>
      </c>
      <c r="G1062" s="116">
        <v>0.16250000000000001</v>
      </c>
      <c r="H1062" s="400">
        <f>'PRPM WP2'!D1063</f>
        <v>2.8E-3</v>
      </c>
      <c r="I1062" s="111">
        <f t="shared" si="7"/>
        <v>-1.5133333333333387E-2</v>
      </c>
      <c r="J1062" s="399">
        <v>41760</v>
      </c>
      <c r="K1062" s="5"/>
    </row>
    <row r="1063" spans="1:11" ht="14.5" customHeight="1" x14ac:dyDescent="0.15">
      <c r="A1063" s="5"/>
      <c r="B1063" s="399">
        <v>41791</v>
      </c>
      <c r="C1063" s="16" t="s">
        <v>3340</v>
      </c>
      <c r="D1063" s="16" t="s">
        <v>3339</v>
      </c>
      <c r="E1063" s="116">
        <v>24.2</v>
      </c>
      <c r="F1063" s="116">
        <f t="shared" si="8"/>
        <v>9.700815956482324E-2</v>
      </c>
      <c r="G1063" s="116">
        <v>0</v>
      </c>
      <c r="H1063" s="400">
        <f>'PRPM WP2'!D1064</f>
        <v>2.5000000000000001E-3</v>
      </c>
      <c r="I1063" s="111">
        <f t="shared" si="7"/>
        <v>9.4508159564823238E-2</v>
      </c>
      <c r="J1063" s="399">
        <v>41791</v>
      </c>
      <c r="K1063" s="5"/>
    </row>
    <row r="1064" spans="1:11" ht="15" customHeight="1" x14ac:dyDescent="0.2">
      <c r="A1064" s="5"/>
      <c r="B1064" s="399">
        <v>41821</v>
      </c>
      <c r="C1064" s="16" t="s">
        <v>3340</v>
      </c>
      <c r="D1064" s="16" t="s">
        <v>3339</v>
      </c>
      <c r="E1064" s="438">
        <v>22.77</v>
      </c>
      <c r="F1064" s="116">
        <f t="shared" si="8"/>
        <v>-5.9090909090909083E-2</v>
      </c>
      <c r="G1064" s="116">
        <v>0</v>
      </c>
      <c r="H1064" s="400">
        <f>'PRPM WP2'!D1065</f>
        <v>2.7000000000000001E-3</v>
      </c>
      <c r="I1064" s="111">
        <f t="shared" si="7"/>
        <v>-6.1790909090909084E-2</v>
      </c>
      <c r="J1064" s="399">
        <v>41821</v>
      </c>
      <c r="K1064" s="5"/>
    </row>
    <row r="1065" spans="1:11" ht="15" customHeight="1" x14ac:dyDescent="0.2">
      <c r="A1065" s="5"/>
      <c r="B1065" s="399">
        <v>41852</v>
      </c>
      <c r="C1065" s="16" t="s">
        <v>3340</v>
      </c>
      <c r="D1065" s="16" t="s">
        <v>3339</v>
      </c>
      <c r="E1065" s="438">
        <v>24.36</v>
      </c>
      <c r="F1065" s="116">
        <f t="shared" si="8"/>
        <v>7.6965305226174785E-2</v>
      </c>
      <c r="G1065" s="116">
        <v>0.16250000000000001</v>
      </c>
      <c r="H1065" s="400">
        <f>'PRPM WP2'!D1066</f>
        <v>2.5999999999999999E-3</v>
      </c>
      <c r="I1065" s="111">
        <f t="shared" si="7"/>
        <v>7.436530522617478E-2</v>
      </c>
      <c r="J1065" s="399">
        <v>41852</v>
      </c>
      <c r="K1065" s="5"/>
    </row>
    <row r="1066" spans="1:11" ht="15" customHeight="1" x14ac:dyDescent="0.2">
      <c r="A1066" s="5"/>
      <c r="B1066" s="399">
        <v>41883</v>
      </c>
      <c r="C1066" s="16" t="s">
        <v>3340</v>
      </c>
      <c r="D1066" s="16" t="s">
        <v>3339</v>
      </c>
      <c r="E1066" s="438">
        <v>22.44</v>
      </c>
      <c r="F1066" s="116">
        <f t="shared" si="8"/>
        <v>-7.8817733990147715E-2</v>
      </c>
      <c r="G1066" s="116">
        <v>0</v>
      </c>
      <c r="H1066" s="400">
        <f>'PRPM WP2'!D1067</f>
        <v>2.3E-3</v>
      </c>
      <c r="I1066" s="111">
        <f t="shared" si="7"/>
        <v>-8.1117733990147711E-2</v>
      </c>
      <c r="J1066" s="399">
        <v>41883</v>
      </c>
      <c r="K1066" s="5"/>
    </row>
    <row r="1067" spans="1:11" ht="15" customHeight="1" x14ac:dyDescent="0.2">
      <c r="A1067" s="5"/>
      <c r="B1067" s="399">
        <v>41913</v>
      </c>
      <c r="C1067" s="16" t="s">
        <v>3340</v>
      </c>
      <c r="D1067" s="16" t="s">
        <v>3339</v>
      </c>
      <c r="E1067" s="438">
        <v>26.03</v>
      </c>
      <c r="F1067" s="116">
        <f t="shared" si="8"/>
        <v>0.15998217468805703</v>
      </c>
      <c r="G1067" s="116">
        <v>0</v>
      </c>
      <c r="H1067" s="400">
        <f>'PRPM WP2'!D1068</f>
        <v>2.5000000000000001E-3</v>
      </c>
      <c r="I1067" s="111">
        <f t="shared" si="7"/>
        <v>0.15748217468805703</v>
      </c>
      <c r="J1067" s="399">
        <v>41913</v>
      </c>
      <c r="K1067" s="5"/>
    </row>
    <row r="1068" spans="1:11" ht="15" customHeight="1" x14ac:dyDescent="0.2">
      <c r="A1068" s="5"/>
      <c r="B1068" s="399">
        <v>41944</v>
      </c>
      <c r="C1068" s="16" t="s">
        <v>3340</v>
      </c>
      <c r="D1068" s="16" t="s">
        <v>3339</v>
      </c>
      <c r="E1068" s="438">
        <v>25.07</v>
      </c>
      <c r="F1068" s="116">
        <f t="shared" si="8"/>
        <v>-3.0637725701114133E-2</v>
      </c>
      <c r="G1068" s="116">
        <v>0.16250000000000001</v>
      </c>
      <c r="H1068" s="400">
        <f>'PRPM WP2'!D1069</f>
        <v>2.3E-3</v>
      </c>
      <c r="I1068" s="111">
        <f t="shared" si="7"/>
        <v>-3.2937725701114133E-2</v>
      </c>
      <c r="J1068" s="399">
        <v>41944</v>
      </c>
      <c r="K1068" s="5"/>
    </row>
    <row r="1069" spans="1:11" ht="14.5" customHeight="1" x14ac:dyDescent="0.15">
      <c r="A1069" s="5"/>
      <c r="B1069" s="399">
        <v>41974</v>
      </c>
      <c r="C1069" s="16" t="s">
        <v>3340</v>
      </c>
      <c r="D1069" s="16" t="s">
        <v>3339</v>
      </c>
      <c r="E1069" s="116">
        <v>24.61</v>
      </c>
      <c r="F1069" s="116">
        <f t="shared" si="8"/>
        <v>-1.8348623853211041E-2</v>
      </c>
      <c r="G1069" s="116">
        <v>0</v>
      </c>
      <c r="H1069" s="400">
        <f>'PRPM WP2'!D1070</f>
        <v>2.2000000000000001E-3</v>
      </c>
      <c r="I1069" s="111">
        <f t="shared" si="7"/>
        <v>-2.0548623853211042E-2</v>
      </c>
      <c r="J1069" s="399">
        <v>41974</v>
      </c>
      <c r="K1069" s="5"/>
    </row>
    <row r="1070" spans="1:11" ht="14.5" customHeight="1" x14ac:dyDescent="0.15">
      <c r="A1070" s="5"/>
      <c r="B1070" s="399">
        <v>42005</v>
      </c>
      <c r="C1070" s="16" t="s">
        <v>3340</v>
      </c>
      <c r="D1070" s="16" t="s">
        <v>3339</v>
      </c>
      <c r="E1070" s="116">
        <v>24.54</v>
      </c>
      <c r="F1070" s="116">
        <f t="shared" si="8"/>
        <v>-2.8443722064201661E-3</v>
      </c>
      <c r="G1070" s="116">
        <v>0</v>
      </c>
      <c r="H1070" s="400">
        <f>'PRPM WP2'!D1071</f>
        <v>2E-3</v>
      </c>
      <c r="I1070" s="111">
        <f t="shared" si="7"/>
        <v>-4.8443722064201661E-3</v>
      </c>
      <c r="J1070" s="399">
        <v>42005</v>
      </c>
      <c r="K1070" s="5"/>
    </row>
    <row r="1071" spans="1:11" ht="14.5" customHeight="1" x14ac:dyDescent="0.15">
      <c r="A1071" s="5"/>
      <c r="B1071" s="399">
        <v>42036</v>
      </c>
      <c r="C1071" s="16" t="s">
        <v>3340</v>
      </c>
      <c r="D1071" s="16" t="s">
        <v>3339</v>
      </c>
      <c r="E1071" s="116">
        <v>25.43</v>
      </c>
      <c r="F1071" s="116">
        <f t="shared" si="8"/>
        <v>4.3092909535452348E-2</v>
      </c>
      <c r="G1071" s="116">
        <v>0.16750000000000001</v>
      </c>
      <c r="H1071" s="400">
        <f>'PRPM WP2'!D1072</f>
        <v>1.5E-3</v>
      </c>
      <c r="I1071" s="111">
        <f t="shared" si="7"/>
        <v>4.1592909535452346E-2</v>
      </c>
      <c r="J1071" s="399">
        <v>42036</v>
      </c>
      <c r="K1071" s="5"/>
    </row>
    <row r="1072" spans="1:11" ht="14.5" customHeight="1" x14ac:dyDescent="0.15">
      <c r="A1072" s="5"/>
      <c r="B1072" s="399">
        <v>42064</v>
      </c>
      <c r="C1072" s="16" t="s">
        <v>3340</v>
      </c>
      <c r="D1072" s="16" t="s">
        <v>3339</v>
      </c>
      <c r="E1072" s="116">
        <v>24.51</v>
      </c>
      <c r="F1072" s="116">
        <f t="shared" ref="F1072:F1103" si="9">((E1072-E1071)/E1071)+(G1072/E1071)</f>
        <v>-3.6177742823436811E-2</v>
      </c>
      <c r="G1072" s="116">
        <v>0</v>
      </c>
      <c r="H1072" s="400">
        <f>'PRPM WP2'!D1073</f>
        <v>2.0999999999999999E-3</v>
      </c>
      <c r="I1072" s="111">
        <f t="shared" si="7"/>
        <v>-3.8277742823436808E-2</v>
      </c>
      <c r="J1072" s="399">
        <v>42064</v>
      </c>
      <c r="K1072" s="5"/>
    </row>
    <row r="1073" spans="1:11" ht="14.5" customHeight="1" x14ac:dyDescent="0.15">
      <c r="A1073" s="5"/>
      <c r="B1073" s="399">
        <v>42095</v>
      </c>
      <c r="C1073" s="16" t="s">
        <v>3340</v>
      </c>
      <c r="D1073" s="16" t="s">
        <v>3339</v>
      </c>
      <c r="E1073" s="116">
        <v>23.87</v>
      </c>
      <c r="F1073" s="116">
        <f t="shared" si="9"/>
        <v>-2.6111791105671175E-2</v>
      </c>
      <c r="G1073" s="116">
        <v>0</v>
      </c>
      <c r="H1073" s="400">
        <f>'PRPM WP2'!D1074</f>
        <v>1.9E-3</v>
      </c>
      <c r="I1073" s="111">
        <f t="shared" si="7"/>
        <v>-2.8011791105671174E-2</v>
      </c>
      <c r="J1073" s="399">
        <v>42095</v>
      </c>
      <c r="K1073" s="5"/>
    </row>
    <row r="1074" spans="1:11" ht="14.5" customHeight="1" x14ac:dyDescent="0.15">
      <c r="A1074" s="5"/>
      <c r="B1074" s="399">
        <v>42125</v>
      </c>
      <c r="C1074" s="16" t="s">
        <v>3340</v>
      </c>
      <c r="D1074" s="16" t="s">
        <v>3339</v>
      </c>
      <c r="E1074" s="116">
        <v>23.89</v>
      </c>
      <c r="F1074" s="116">
        <f t="shared" si="9"/>
        <v>7.8550481776288057E-3</v>
      </c>
      <c r="G1074" s="116">
        <v>0.16750000000000001</v>
      </c>
      <c r="H1074" s="400">
        <f>'PRPM WP2'!D1075</f>
        <v>2E-3</v>
      </c>
      <c r="I1074" s="111">
        <f t="shared" si="7"/>
        <v>5.8550481776288056E-3</v>
      </c>
      <c r="J1074" s="399">
        <v>42125</v>
      </c>
      <c r="K1074" s="5"/>
    </row>
    <row r="1075" spans="1:11" ht="14.5" customHeight="1" x14ac:dyDescent="0.15">
      <c r="A1075" s="5"/>
      <c r="B1075" s="399">
        <v>42156</v>
      </c>
      <c r="C1075" s="16" t="s">
        <v>3340</v>
      </c>
      <c r="D1075" s="16" t="s">
        <v>3339</v>
      </c>
      <c r="E1075" s="116">
        <v>22.85</v>
      </c>
      <c r="F1075" s="116">
        <f t="shared" si="9"/>
        <v>-4.3532858936793602E-2</v>
      </c>
      <c r="G1075" s="116">
        <v>0</v>
      </c>
      <c r="H1075" s="400">
        <f>VLOOKUP(B1075,'PRPM WP2'!$A1:$H1138,5,FALSE)</f>
        <v>3.4916666666666698E-3</v>
      </c>
      <c r="I1075" s="111">
        <f t="shared" si="7"/>
        <v>-4.7024525603460272E-2</v>
      </c>
      <c r="J1075" s="399">
        <f t="shared" ref="J1075:J1106" si="10">B1075</f>
        <v>42156</v>
      </c>
      <c r="K1075" s="5"/>
    </row>
    <row r="1076" spans="1:11" ht="14.5" customHeight="1" x14ac:dyDescent="0.15">
      <c r="A1076" s="5"/>
      <c r="B1076" s="399">
        <v>42186</v>
      </c>
      <c r="C1076" s="16" t="s">
        <v>3340</v>
      </c>
      <c r="D1076" s="16" t="s">
        <v>3339</v>
      </c>
      <c r="E1076" s="116">
        <v>21.53</v>
      </c>
      <c r="F1076" s="116">
        <f t="shared" si="9"/>
        <v>-5.7768052516411386E-2</v>
      </c>
      <c r="G1076" s="116">
        <v>0</v>
      </c>
      <c r="H1076" s="400">
        <f>VLOOKUP(B1076,'PRPM WP2'!$A1:$H1138,5,FALSE)</f>
        <v>3.4583333333333302E-3</v>
      </c>
      <c r="I1076" s="111">
        <f t="shared" si="7"/>
        <v>-6.1226385849744713E-2</v>
      </c>
      <c r="J1076" s="399">
        <f t="shared" si="10"/>
        <v>42186</v>
      </c>
      <c r="K1076" s="5"/>
    </row>
    <row r="1077" spans="1:11" ht="14.5" customHeight="1" x14ac:dyDescent="0.15">
      <c r="A1077" s="5"/>
      <c r="B1077" s="399">
        <v>42217</v>
      </c>
      <c r="C1077" s="16" t="s">
        <v>3340</v>
      </c>
      <c r="D1077" s="16" t="s">
        <v>3339</v>
      </c>
      <c r="E1077" s="116">
        <v>20.63</v>
      </c>
      <c r="F1077" s="116">
        <f t="shared" si="9"/>
        <v>-3.4022294472828708E-2</v>
      </c>
      <c r="G1077" s="116">
        <v>0.16750000000000001</v>
      </c>
      <c r="H1077" s="400">
        <f>VLOOKUP(B1077,'PRPM WP2'!$A1:$H1138,5,FALSE)</f>
        <v>3.3666666666666701E-3</v>
      </c>
      <c r="I1077" s="111">
        <f t="shared" si="7"/>
        <v>-3.7388961139495379E-2</v>
      </c>
      <c r="J1077" s="399">
        <f t="shared" si="10"/>
        <v>42217</v>
      </c>
      <c r="K1077" s="5"/>
    </row>
    <row r="1078" spans="1:11" ht="14.5" customHeight="1" x14ac:dyDescent="0.15">
      <c r="A1078" s="5"/>
      <c r="B1078" s="399">
        <v>42248</v>
      </c>
      <c r="C1078" s="16" t="s">
        <v>3340</v>
      </c>
      <c r="D1078" s="16" t="s">
        <v>3339</v>
      </c>
      <c r="E1078" s="116">
        <v>22.12</v>
      </c>
      <c r="F1078" s="116">
        <f t="shared" si="9"/>
        <v>7.2224915172079601E-2</v>
      </c>
      <c r="G1078" s="116">
        <v>0</v>
      </c>
      <c r="H1078" s="400">
        <f>VLOOKUP(B1078,'PRPM WP2'!$A1:$H1138,5,FALSE)</f>
        <v>3.39166666666667E-3</v>
      </c>
      <c r="I1078" s="400">
        <f t="shared" ref="I1078:I1141" si="11">F1078-H1078</f>
        <v>6.8833248505412933E-2</v>
      </c>
      <c r="J1078" s="399">
        <f t="shared" si="10"/>
        <v>42248</v>
      </c>
      <c r="K1078" s="5"/>
    </row>
    <row r="1079" spans="1:11" ht="14.5" customHeight="1" x14ac:dyDescent="0.15">
      <c r="A1079" s="5"/>
      <c r="B1079" s="399">
        <v>42278</v>
      </c>
      <c r="C1079" s="16" t="s">
        <v>3340</v>
      </c>
      <c r="D1079" s="16" t="s">
        <v>3339</v>
      </c>
      <c r="E1079" s="116">
        <v>22.36</v>
      </c>
      <c r="F1079" s="116">
        <f t="shared" si="9"/>
        <v>1.0849909584086728E-2</v>
      </c>
      <c r="G1079" s="116">
        <v>0</v>
      </c>
      <c r="H1079" s="400">
        <f>VLOOKUP(B1079,'PRPM WP2'!$A1:$H1138,5,FALSE)</f>
        <v>3.2916666666666702E-3</v>
      </c>
      <c r="I1079" s="400">
        <f t="shared" si="11"/>
        <v>7.5582429174200581E-3</v>
      </c>
      <c r="J1079" s="399">
        <f t="shared" si="10"/>
        <v>42278</v>
      </c>
      <c r="K1079" s="5"/>
    </row>
    <row r="1080" spans="1:11" ht="14.5" customHeight="1" x14ac:dyDescent="0.15">
      <c r="A1080" s="5"/>
      <c r="B1080" s="399">
        <v>42309</v>
      </c>
      <c r="C1080" s="16" t="s">
        <v>3340</v>
      </c>
      <c r="D1080" s="16" t="s">
        <v>3339</v>
      </c>
      <c r="E1080" s="116">
        <v>22.53</v>
      </c>
      <c r="F1080" s="116">
        <f t="shared" si="9"/>
        <v>1.5093917710196858E-2</v>
      </c>
      <c r="G1080" s="116">
        <v>0.16750000000000001</v>
      </c>
      <c r="H1080" s="400">
        <f>VLOOKUP(B1080,'PRPM WP2'!$A1:$H1138,5,FALSE)</f>
        <v>3.3833333333333302E-3</v>
      </c>
      <c r="I1080" s="400">
        <f t="shared" si="11"/>
        <v>1.1710584376863528E-2</v>
      </c>
      <c r="J1080" s="399">
        <f t="shared" si="10"/>
        <v>42309</v>
      </c>
      <c r="K1080" s="5"/>
    </row>
    <row r="1081" spans="1:11" ht="14.5" customHeight="1" x14ac:dyDescent="0.15">
      <c r="A1081" s="5"/>
      <c r="B1081" s="399">
        <v>42339</v>
      </c>
      <c r="C1081" s="16" t="s">
        <v>3340</v>
      </c>
      <c r="D1081" s="16" t="s">
        <v>3339</v>
      </c>
      <c r="E1081" s="116">
        <v>23.27</v>
      </c>
      <c r="F1081" s="116">
        <f t="shared" si="9"/>
        <v>3.2845095428317726E-2</v>
      </c>
      <c r="G1081" s="116">
        <v>0</v>
      </c>
      <c r="H1081" s="400">
        <f>VLOOKUP(B1081,'PRPM WP2'!$A1:$H1138,5,FALSE)</f>
        <v>3.3083333333333298E-3</v>
      </c>
      <c r="I1081" s="400">
        <f t="shared" si="11"/>
        <v>2.9536762094984396E-2</v>
      </c>
      <c r="J1081" s="399">
        <f t="shared" si="10"/>
        <v>42339</v>
      </c>
      <c r="K1081" s="5"/>
    </row>
    <row r="1082" spans="1:11" ht="14.5" customHeight="1" x14ac:dyDescent="0.15">
      <c r="A1082" s="5"/>
      <c r="B1082" s="399">
        <v>42370</v>
      </c>
      <c r="C1082" s="16" t="s">
        <v>3340</v>
      </c>
      <c r="D1082" s="16" t="s">
        <v>3339</v>
      </c>
      <c r="E1082" s="116">
        <v>25.09</v>
      </c>
      <c r="F1082" s="116">
        <f t="shared" si="9"/>
        <v>7.8212290502793311E-2</v>
      </c>
      <c r="G1082" s="116">
        <v>0</v>
      </c>
      <c r="H1082" s="400">
        <f>VLOOKUP(B1082,'PRPM WP2'!$A1:$H1138,5,FALSE)</f>
        <v>3.3333333333333301E-3</v>
      </c>
      <c r="I1082" s="400">
        <f t="shared" si="11"/>
        <v>7.4878957169459984E-2</v>
      </c>
      <c r="J1082" s="399">
        <f t="shared" si="10"/>
        <v>42370</v>
      </c>
      <c r="K1082" s="5"/>
    </row>
    <row r="1083" spans="1:11" ht="14.5" customHeight="1" x14ac:dyDescent="0.15">
      <c r="A1083" s="5"/>
      <c r="B1083" s="399">
        <v>42401</v>
      </c>
      <c r="C1083" s="16" t="s">
        <v>3340</v>
      </c>
      <c r="D1083" s="16" t="s">
        <v>3339</v>
      </c>
      <c r="E1083" s="116">
        <v>24.72</v>
      </c>
      <c r="F1083" s="116">
        <f t="shared" si="9"/>
        <v>-7.8716620167397777E-3</v>
      </c>
      <c r="G1083" s="116">
        <v>0.17249999999999999</v>
      </c>
      <c r="H1083" s="400">
        <f>VLOOKUP(B1083,'PRPM WP2'!$A1:$H1138,5,FALSE)</f>
        <v>3.3E-3</v>
      </c>
      <c r="I1083" s="400">
        <f t="shared" si="11"/>
        <v>-1.1171662016739779E-2</v>
      </c>
      <c r="J1083" s="399">
        <f t="shared" si="10"/>
        <v>42401</v>
      </c>
      <c r="K1083" s="5"/>
    </row>
    <row r="1084" spans="1:11" ht="14.5" customHeight="1" x14ac:dyDescent="0.15">
      <c r="A1084" s="5"/>
      <c r="B1084" s="399">
        <v>42430</v>
      </c>
      <c r="C1084" s="16" t="s">
        <v>3340</v>
      </c>
      <c r="D1084" s="16" t="s">
        <v>3339</v>
      </c>
      <c r="E1084" s="116">
        <v>26.72</v>
      </c>
      <c r="F1084" s="116">
        <f t="shared" si="9"/>
        <v>8.0906148867313926E-2</v>
      </c>
      <c r="G1084" s="116">
        <v>0</v>
      </c>
      <c r="H1084" s="400">
        <f>VLOOKUP(B1084,'PRPM WP2'!$A1:$H1138,5,FALSE)</f>
        <v>3.1833333333333301E-3</v>
      </c>
      <c r="I1084" s="400">
        <f t="shared" si="11"/>
        <v>7.7722815533980597E-2</v>
      </c>
      <c r="J1084" s="399">
        <f t="shared" si="10"/>
        <v>42430</v>
      </c>
      <c r="K1084" s="5"/>
    </row>
    <row r="1085" spans="1:11" ht="14.5" customHeight="1" x14ac:dyDescent="0.15">
      <c r="A1085" s="5"/>
      <c r="B1085" s="399">
        <v>42461</v>
      </c>
      <c r="C1085" s="16" t="s">
        <v>3340</v>
      </c>
      <c r="D1085" s="16" t="s">
        <v>3339</v>
      </c>
      <c r="E1085" s="116">
        <v>27.93</v>
      </c>
      <c r="F1085" s="116">
        <f t="shared" si="9"/>
        <v>4.5284431137724582E-2</v>
      </c>
      <c r="G1085" s="116">
        <v>0</v>
      </c>
      <c r="H1085" s="400">
        <f>VLOOKUP(B1085,'PRPM WP2'!$A1:$H1138,5,FALSE)</f>
        <v>3.1833333333333301E-3</v>
      </c>
      <c r="I1085" s="400">
        <f t="shared" si="11"/>
        <v>4.2101097804391252E-2</v>
      </c>
      <c r="J1085" s="399">
        <f t="shared" si="10"/>
        <v>42461</v>
      </c>
      <c r="K1085" s="5"/>
    </row>
    <row r="1086" spans="1:11" ht="14.5" customHeight="1" x14ac:dyDescent="0.15">
      <c r="A1086" s="5"/>
      <c r="B1086" s="399">
        <v>42491</v>
      </c>
      <c r="C1086" s="16" t="s">
        <v>3340</v>
      </c>
      <c r="D1086" s="16" t="s">
        <v>3339</v>
      </c>
      <c r="E1086" s="116">
        <v>29.15</v>
      </c>
      <c r="F1086" s="116">
        <f t="shared" si="9"/>
        <v>4.9856784819190793E-2</v>
      </c>
      <c r="G1086" s="116">
        <v>0.17249999999999999</v>
      </c>
      <c r="H1086" s="400">
        <f>VLOOKUP(B1086,'PRPM WP2'!$A1:$H1138,5,FALSE)</f>
        <v>3.0416666666666699E-3</v>
      </c>
      <c r="I1086" s="400">
        <f t="shared" si="11"/>
        <v>4.6815118152524121E-2</v>
      </c>
      <c r="J1086" s="399">
        <f t="shared" si="10"/>
        <v>42491</v>
      </c>
      <c r="K1086" s="5"/>
    </row>
    <row r="1087" spans="1:11" ht="14.5" customHeight="1" x14ac:dyDescent="0.15">
      <c r="A1087" s="5"/>
      <c r="B1087" s="399">
        <v>42522</v>
      </c>
      <c r="C1087" s="16" t="s">
        <v>3340</v>
      </c>
      <c r="D1087" s="16" t="s">
        <v>3339</v>
      </c>
      <c r="E1087" s="116">
        <v>34.93</v>
      </c>
      <c r="F1087" s="116">
        <f t="shared" si="9"/>
        <v>0.19828473413379077</v>
      </c>
      <c r="G1087" s="116">
        <v>0</v>
      </c>
      <c r="H1087" s="400">
        <f>VLOOKUP(B1087,'PRPM WP2'!$A1:$H1138,5,FALSE)</f>
        <v>2.9166666666666698E-3</v>
      </c>
      <c r="I1087" s="400">
        <f t="shared" si="11"/>
        <v>0.1953680674671241</v>
      </c>
      <c r="J1087" s="399">
        <f t="shared" si="10"/>
        <v>42522</v>
      </c>
      <c r="K1087" s="5"/>
    </row>
    <row r="1088" spans="1:11" ht="14.5" customHeight="1" x14ac:dyDescent="0.15">
      <c r="A1088" s="5"/>
      <c r="B1088" s="399">
        <v>42552</v>
      </c>
      <c r="C1088" s="16" t="s">
        <v>3340</v>
      </c>
      <c r="D1088" s="16" t="s">
        <v>3339</v>
      </c>
      <c r="E1088" s="116">
        <v>33.729999999999997</v>
      </c>
      <c r="F1088" s="116">
        <f t="shared" si="9"/>
        <v>-3.4354423131978326E-2</v>
      </c>
      <c r="G1088" s="116">
        <v>0</v>
      </c>
      <c r="H1088" s="400">
        <f>VLOOKUP(B1088,'PRPM WP2'!$A1:$H1138,5,FALSE)</f>
        <v>2.7333333333333298E-3</v>
      </c>
      <c r="I1088" s="400">
        <f t="shared" si="11"/>
        <v>-3.7087756465311657E-2</v>
      </c>
      <c r="J1088" s="399">
        <f t="shared" si="10"/>
        <v>42552</v>
      </c>
      <c r="K1088" s="5"/>
    </row>
    <row r="1089" spans="1:11" ht="14.5" customHeight="1" x14ac:dyDescent="0.15">
      <c r="A1089" s="5"/>
      <c r="B1089" s="399">
        <v>42583</v>
      </c>
      <c r="C1089" s="16" t="s">
        <v>3340</v>
      </c>
      <c r="D1089" s="16" t="s">
        <v>3339</v>
      </c>
      <c r="E1089" s="116">
        <v>30.49</v>
      </c>
      <c r="F1089" s="116">
        <f t="shared" si="9"/>
        <v>-9.0942780907204229E-2</v>
      </c>
      <c r="G1089" s="116">
        <v>0.17249999999999999</v>
      </c>
      <c r="H1089" s="400">
        <f>VLOOKUP(B1089,'PRPM WP2'!$A1:$H1138,5,FALSE)</f>
        <v>2.7666666666666699E-3</v>
      </c>
      <c r="I1089" s="400">
        <f t="shared" si="11"/>
        <v>-9.3709447573870897E-2</v>
      </c>
      <c r="J1089" s="399">
        <f t="shared" si="10"/>
        <v>42583</v>
      </c>
      <c r="K1089" s="5"/>
    </row>
    <row r="1090" spans="1:11" ht="14.5" customHeight="1" x14ac:dyDescent="0.15">
      <c r="A1090" s="5"/>
      <c r="B1090" s="399">
        <v>42614</v>
      </c>
      <c r="C1090" s="16" t="s">
        <v>3340</v>
      </c>
      <c r="D1090" s="16" t="s">
        <v>3339</v>
      </c>
      <c r="E1090" s="116">
        <v>32.090000000000003</v>
      </c>
      <c r="F1090" s="116">
        <f t="shared" si="9"/>
        <v>5.2476221712036898E-2</v>
      </c>
      <c r="G1090" s="116">
        <v>0</v>
      </c>
      <c r="H1090" s="400">
        <f>VLOOKUP(B1090,'PRPM WP2'!$A1:$H1138,5,FALSE)</f>
        <v>2.8416666666666699E-3</v>
      </c>
      <c r="I1090" s="400">
        <f t="shared" si="11"/>
        <v>4.9634555045370225E-2</v>
      </c>
      <c r="J1090" s="399">
        <f t="shared" si="10"/>
        <v>42614</v>
      </c>
      <c r="K1090" s="5"/>
    </row>
    <row r="1091" spans="1:11" ht="14.5" customHeight="1" x14ac:dyDescent="0.15">
      <c r="A1091" s="5"/>
      <c r="B1091" s="399">
        <v>42644</v>
      </c>
      <c r="C1091" s="16" t="s">
        <v>3340</v>
      </c>
      <c r="D1091" s="16" t="s">
        <v>3339</v>
      </c>
      <c r="E1091" s="116">
        <v>31</v>
      </c>
      <c r="F1091" s="116">
        <f t="shared" si="9"/>
        <v>-3.3966967902773551E-2</v>
      </c>
      <c r="G1091" s="116">
        <v>0</v>
      </c>
      <c r="H1091" s="400">
        <f>VLOOKUP(B1091,'PRPM WP2'!$A1:$H1138,5,FALSE)</f>
        <v>2.8416666666666699E-3</v>
      </c>
      <c r="I1091" s="400">
        <f t="shared" si="11"/>
        <v>-3.6808634569440224E-2</v>
      </c>
      <c r="J1091" s="399">
        <f t="shared" si="10"/>
        <v>42644</v>
      </c>
      <c r="K1091" s="5"/>
    </row>
    <row r="1092" spans="1:11" ht="14.5" customHeight="1" x14ac:dyDescent="0.15">
      <c r="A1092" s="5"/>
      <c r="B1092" s="399">
        <v>42675</v>
      </c>
      <c r="C1092" s="16" t="s">
        <v>3340</v>
      </c>
      <c r="D1092" s="16" t="s">
        <v>3339</v>
      </c>
      <c r="E1092" s="116">
        <v>34.549999999999997</v>
      </c>
      <c r="F1092" s="116">
        <f t="shared" si="9"/>
        <v>0.12008064516129023</v>
      </c>
      <c r="G1092" s="116">
        <v>0.17249999999999999</v>
      </c>
      <c r="H1092" s="400">
        <f>VLOOKUP(B1092,'PRPM WP2'!$A1:$H1138,5,FALSE)</f>
        <v>3.2166666666666702E-3</v>
      </c>
      <c r="I1092" s="400">
        <f t="shared" si="11"/>
        <v>0.11686397849462356</v>
      </c>
      <c r="J1092" s="399">
        <f t="shared" si="10"/>
        <v>42675</v>
      </c>
      <c r="K1092" s="5"/>
    </row>
    <row r="1093" spans="1:11" ht="14.5" customHeight="1" x14ac:dyDescent="0.15">
      <c r="A1093" s="5"/>
      <c r="B1093" s="399">
        <v>42705</v>
      </c>
      <c r="C1093" s="16" t="s">
        <v>3340</v>
      </c>
      <c r="D1093" s="16" t="s">
        <v>3339</v>
      </c>
      <c r="E1093" s="116">
        <v>33.9</v>
      </c>
      <c r="F1093" s="116">
        <f t="shared" si="9"/>
        <v>-1.8813314037626587E-2</v>
      </c>
      <c r="G1093" s="116">
        <v>0</v>
      </c>
      <c r="H1093" s="400">
        <f>VLOOKUP(B1093,'PRPM WP2'!$A1:$H1138,5,FALSE)</f>
        <v>3.3833333333333302E-3</v>
      </c>
      <c r="I1093" s="400">
        <f t="shared" si="11"/>
        <v>-2.2196647370959915E-2</v>
      </c>
      <c r="J1093" s="399">
        <f t="shared" si="10"/>
        <v>42705</v>
      </c>
      <c r="K1093" s="5"/>
    </row>
    <row r="1094" spans="1:11" ht="14.5" customHeight="1" x14ac:dyDescent="0.15">
      <c r="A1094" s="5"/>
      <c r="B1094" s="399">
        <v>42736</v>
      </c>
      <c r="C1094" s="16" t="s">
        <v>3340</v>
      </c>
      <c r="D1094" s="16" t="s">
        <v>3339</v>
      </c>
      <c r="E1094" s="116">
        <v>34.5</v>
      </c>
      <c r="F1094" s="116">
        <f t="shared" si="9"/>
        <v>1.7699115044247829E-2</v>
      </c>
      <c r="G1094" s="116">
        <v>0</v>
      </c>
      <c r="H1094" s="400">
        <f>VLOOKUP(B1094,'PRPM WP2'!$A1:$H1138,5,FALSE)</f>
        <v>3.2666666666666699E-3</v>
      </c>
      <c r="I1094" s="400">
        <f t="shared" si="11"/>
        <v>1.443244837758116E-2</v>
      </c>
      <c r="J1094" s="399">
        <f t="shared" si="10"/>
        <v>42736</v>
      </c>
      <c r="K1094" s="5"/>
    </row>
    <row r="1095" spans="1:11" ht="14.5" customHeight="1" x14ac:dyDescent="0.15">
      <c r="A1095" s="5"/>
      <c r="B1095" s="399">
        <v>42767</v>
      </c>
      <c r="C1095" s="16" t="s">
        <v>3340</v>
      </c>
      <c r="D1095" s="16" t="s">
        <v>3339</v>
      </c>
      <c r="E1095" s="116">
        <v>36.75</v>
      </c>
      <c r="F1095" s="116">
        <f t="shared" si="9"/>
        <v>7.0434782608695651E-2</v>
      </c>
      <c r="G1095" s="116">
        <v>0.18</v>
      </c>
      <c r="H1095" s="400">
        <f>VLOOKUP(B1095,'PRPM WP2'!$A1:$H1138,5,FALSE)</f>
        <v>3.2916666666666702E-3</v>
      </c>
      <c r="I1095" s="400">
        <f t="shared" si="11"/>
        <v>6.7143115942028986E-2</v>
      </c>
      <c r="J1095" s="399">
        <f t="shared" si="10"/>
        <v>42767</v>
      </c>
      <c r="K1095" s="5"/>
    </row>
    <row r="1096" spans="1:11" ht="14.5" customHeight="1" x14ac:dyDescent="0.15">
      <c r="A1096" s="5"/>
      <c r="B1096" s="399">
        <v>42795</v>
      </c>
      <c r="C1096" s="16" t="s">
        <v>3340</v>
      </c>
      <c r="D1096" s="16" t="s">
        <v>3339</v>
      </c>
      <c r="E1096" s="116">
        <v>35.85</v>
      </c>
      <c r="F1096" s="116">
        <f t="shared" si="9"/>
        <v>-2.4489795918367308E-2</v>
      </c>
      <c r="G1096" s="116">
        <v>0</v>
      </c>
      <c r="H1096" s="400">
        <f>VLOOKUP(B1096,'PRPM WP2'!$A1:$H1138,5,FALSE)</f>
        <v>3.2916666666666702E-3</v>
      </c>
      <c r="I1096" s="400">
        <f t="shared" si="11"/>
        <v>-2.7781462585033979E-2</v>
      </c>
      <c r="J1096" s="399">
        <f t="shared" si="10"/>
        <v>42795</v>
      </c>
      <c r="K1096" s="5"/>
    </row>
    <row r="1097" spans="1:11" ht="14.5" customHeight="1" x14ac:dyDescent="0.15">
      <c r="A1097" s="5"/>
      <c r="B1097" s="399">
        <v>42826</v>
      </c>
      <c r="C1097" s="16" t="s">
        <v>3340</v>
      </c>
      <c r="D1097" s="16" t="s">
        <v>3339</v>
      </c>
      <c r="E1097" s="116">
        <v>35.700000000000003</v>
      </c>
      <c r="F1097" s="116">
        <f t="shared" si="9"/>
        <v>-4.1841004184100025E-3</v>
      </c>
      <c r="G1097" s="116">
        <v>0</v>
      </c>
      <c r="H1097" s="400">
        <f>VLOOKUP(B1097,'PRPM WP2'!$A1:$H1138,5,FALSE)</f>
        <v>3.225E-3</v>
      </c>
      <c r="I1097" s="400">
        <f t="shared" si="11"/>
        <v>-7.4091004184100029E-3</v>
      </c>
      <c r="J1097" s="399">
        <f t="shared" si="10"/>
        <v>42826</v>
      </c>
      <c r="K1097" s="5"/>
    </row>
    <row r="1098" spans="1:11" ht="14.5" customHeight="1" x14ac:dyDescent="0.15">
      <c r="A1098" s="5"/>
      <c r="B1098" s="399">
        <v>42856</v>
      </c>
      <c r="C1098" s="16" t="s">
        <v>3340</v>
      </c>
      <c r="D1098" s="16" t="s">
        <v>3339</v>
      </c>
      <c r="E1098" s="116">
        <v>34.65</v>
      </c>
      <c r="F1098" s="116">
        <f t="shared" si="9"/>
        <v>-2.4369747899159782E-2</v>
      </c>
      <c r="G1098" s="116">
        <v>0.18</v>
      </c>
      <c r="H1098" s="400">
        <f>VLOOKUP(B1098,'PRPM WP2'!$A1:$H1138,5,FALSE)</f>
        <v>3.20833333333333E-3</v>
      </c>
      <c r="I1098" s="400">
        <f t="shared" si="11"/>
        <v>-2.7578081232493112E-2</v>
      </c>
      <c r="J1098" s="399">
        <f t="shared" si="10"/>
        <v>42856</v>
      </c>
      <c r="K1098" s="5"/>
    </row>
    <row r="1099" spans="1:11" ht="14.5" customHeight="1" x14ac:dyDescent="0.15">
      <c r="A1099" s="5"/>
      <c r="B1099" s="399">
        <v>42887</v>
      </c>
      <c r="C1099" s="16" t="s">
        <v>3340</v>
      </c>
      <c r="D1099" s="16" t="s">
        <v>3339</v>
      </c>
      <c r="E1099" s="116">
        <v>36.799999999999997</v>
      </c>
      <c r="F1099" s="116">
        <f t="shared" si="9"/>
        <v>6.2049062049062013E-2</v>
      </c>
      <c r="G1099" s="116">
        <v>0</v>
      </c>
      <c r="H1099" s="400">
        <f>VLOOKUP(B1099,'PRPM WP2'!$A1:$H1138,5,FALSE)</f>
        <v>3.0666666666666698E-3</v>
      </c>
      <c r="I1099" s="400">
        <f t="shared" si="11"/>
        <v>5.8982395382395345E-2</v>
      </c>
      <c r="J1099" s="399">
        <f t="shared" si="10"/>
        <v>42887</v>
      </c>
      <c r="K1099" s="5"/>
    </row>
    <row r="1100" spans="1:11" ht="14.5" customHeight="1" x14ac:dyDescent="0.15">
      <c r="A1100" s="5"/>
      <c r="B1100" s="399">
        <v>42917</v>
      </c>
      <c r="C1100" s="16" t="s">
        <v>3340</v>
      </c>
      <c r="D1100" s="16" t="s">
        <v>3339</v>
      </c>
      <c r="E1100" s="116">
        <v>38.9</v>
      </c>
      <c r="F1100" s="116">
        <f t="shared" si="9"/>
        <v>5.7065217391304393E-2</v>
      </c>
      <c r="G1100" s="116">
        <v>0</v>
      </c>
      <c r="H1100" s="400">
        <f>VLOOKUP(B1100,'PRPM WP2'!$A1:$H1138,5,FALSE)</f>
        <v>3.15E-3</v>
      </c>
      <c r="I1100" s="400">
        <f t="shared" si="11"/>
        <v>5.3915217391304393E-2</v>
      </c>
      <c r="J1100" s="399">
        <f t="shared" si="10"/>
        <v>42917</v>
      </c>
      <c r="K1100" s="5"/>
    </row>
    <row r="1101" spans="1:11" ht="14.5" customHeight="1" x14ac:dyDescent="0.15">
      <c r="A1101" s="5"/>
      <c r="B1101" s="399">
        <v>42948</v>
      </c>
      <c r="C1101" s="16" t="s">
        <v>3340</v>
      </c>
      <c r="D1101" s="16" t="s">
        <v>3339</v>
      </c>
      <c r="E1101" s="116">
        <v>37.450000000000003</v>
      </c>
      <c r="F1101" s="116">
        <f t="shared" si="9"/>
        <v>-3.2647814910025594E-2</v>
      </c>
      <c r="G1101" s="116">
        <v>0.18</v>
      </c>
      <c r="H1101" s="400">
        <f>VLOOKUP(B1101,'PRPM WP2'!$A1:$H1138,5,FALSE)</f>
        <v>3.0833333333333299E-3</v>
      </c>
      <c r="I1101" s="400">
        <f t="shared" si="11"/>
        <v>-3.5731148243358921E-2</v>
      </c>
      <c r="J1101" s="399">
        <f t="shared" si="10"/>
        <v>42948</v>
      </c>
      <c r="K1101" s="5"/>
    </row>
    <row r="1102" spans="1:11" ht="14.5" customHeight="1" x14ac:dyDescent="0.15">
      <c r="A1102" s="5"/>
      <c r="B1102" s="399">
        <v>42979</v>
      </c>
      <c r="C1102" s="16" t="s">
        <v>3340</v>
      </c>
      <c r="D1102" s="16" t="s">
        <v>3339</v>
      </c>
      <c r="E1102" s="116">
        <v>38.15</v>
      </c>
      <c r="F1102" s="116">
        <f t="shared" si="9"/>
        <v>1.8691588785046613E-2</v>
      </c>
      <c r="G1102" s="116">
        <v>0</v>
      </c>
      <c r="H1102" s="400">
        <f>VLOOKUP(B1102,'PRPM WP2'!$A1:$H1138,5,FALSE)</f>
        <v>3.0249999999999999E-3</v>
      </c>
      <c r="I1102" s="400">
        <f t="shared" si="11"/>
        <v>1.5666588785046613E-2</v>
      </c>
      <c r="J1102" s="399">
        <f t="shared" si="10"/>
        <v>42979</v>
      </c>
      <c r="K1102" s="5"/>
    </row>
    <row r="1103" spans="1:11" ht="14.5" customHeight="1" x14ac:dyDescent="0.15">
      <c r="A1103" s="5"/>
      <c r="B1103" s="399">
        <v>43009</v>
      </c>
      <c r="C1103" s="16" t="s">
        <v>3340</v>
      </c>
      <c r="D1103" s="16" t="s">
        <v>3339</v>
      </c>
      <c r="E1103" s="116">
        <v>42</v>
      </c>
      <c r="F1103" s="116">
        <f t="shared" si="9"/>
        <v>0.1009174311926606</v>
      </c>
      <c r="G1103" s="116">
        <v>0</v>
      </c>
      <c r="H1103" s="400">
        <f>VLOOKUP(B1103,'PRPM WP2'!$A1:$H1138,5,FALSE)</f>
        <v>3.0000000000000001E-3</v>
      </c>
      <c r="I1103" s="400">
        <f t="shared" si="11"/>
        <v>9.7917431192660595E-2</v>
      </c>
      <c r="J1103" s="399">
        <f t="shared" si="10"/>
        <v>43009</v>
      </c>
      <c r="K1103" s="5"/>
    </row>
    <row r="1104" spans="1:11" ht="14.5" customHeight="1" x14ac:dyDescent="0.15">
      <c r="A1104" s="5"/>
      <c r="B1104" s="399">
        <v>43040</v>
      </c>
      <c r="C1104" s="16" t="s">
        <v>3340</v>
      </c>
      <c r="D1104" s="16" t="s">
        <v>3339</v>
      </c>
      <c r="E1104" s="116">
        <v>45.6</v>
      </c>
      <c r="F1104" s="116">
        <f t="shared" ref="F1104:F1135" si="12">((E1104-E1103)/E1103)+(G1104/E1103)</f>
        <v>9.0000000000000024E-2</v>
      </c>
      <c r="G1104" s="116">
        <v>0.18</v>
      </c>
      <c r="H1104" s="400">
        <f>VLOOKUP(B1104,'PRPM WP2'!$A1:$H1138,5,FALSE)</f>
        <v>3.0000000000000001E-3</v>
      </c>
      <c r="I1104" s="400">
        <f t="shared" si="11"/>
        <v>8.7000000000000022E-2</v>
      </c>
      <c r="J1104" s="399">
        <f t="shared" si="10"/>
        <v>43040</v>
      </c>
      <c r="K1104" s="5"/>
    </row>
    <row r="1105" spans="1:11" ht="14.5" customHeight="1" x14ac:dyDescent="0.15">
      <c r="A1105" s="5"/>
      <c r="B1105" s="399">
        <v>43070</v>
      </c>
      <c r="C1105" s="16" t="s">
        <v>3340</v>
      </c>
      <c r="D1105" s="16" t="s">
        <v>3339</v>
      </c>
      <c r="E1105" s="116">
        <v>45.35</v>
      </c>
      <c r="F1105" s="116">
        <f t="shared" si="12"/>
        <v>-5.4824561403508769E-3</v>
      </c>
      <c r="G1105" s="116">
        <v>0</v>
      </c>
      <c r="H1105" s="400">
        <f>VLOOKUP(B1105,'PRPM WP2'!$A1:$H1138,5,FALSE)</f>
        <v>2.9250000000000001E-3</v>
      </c>
      <c r="I1105" s="400">
        <f t="shared" si="11"/>
        <v>-8.4074561403508774E-3</v>
      </c>
      <c r="J1105" s="399">
        <f t="shared" si="10"/>
        <v>43070</v>
      </c>
      <c r="K1105" s="5"/>
    </row>
    <row r="1106" spans="1:11" ht="14.5" customHeight="1" x14ac:dyDescent="0.15">
      <c r="A1106" s="5"/>
      <c r="B1106" s="399">
        <v>43101</v>
      </c>
      <c r="C1106" s="16" t="s">
        <v>3340</v>
      </c>
      <c r="D1106" s="16" t="s">
        <v>3339</v>
      </c>
      <c r="E1106" s="116">
        <v>40.700000000000003</v>
      </c>
      <c r="F1106" s="116">
        <f t="shared" si="12"/>
        <v>-0.10253583241455344</v>
      </c>
      <c r="G1106" s="116">
        <v>0</v>
      </c>
      <c r="H1106" s="400">
        <f>VLOOKUP(B1106,'PRPM WP2'!$A1:$H1138,5,FALSE)</f>
        <v>2.9250000000000001E-3</v>
      </c>
      <c r="I1106" s="400">
        <f t="shared" si="11"/>
        <v>-0.10546083241455344</v>
      </c>
      <c r="J1106" s="399">
        <f t="shared" si="10"/>
        <v>43101</v>
      </c>
      <c r="K1106" s="5"/>
    </row>
    <row r="1107" spans="1:11" ht="14.5" customHeight="1" x14ac:dyDescent="0.15">
      <c r="A1107" s="5"/>
      <c r="B1107" s="399">
        <v>43132</v>
      </c>
      <c r="C1107" s="16" t="s">
        <v>3340</v>
      </c>
      <c r="D1107" s="16" t="s">
        <v>3339</v>
      </c>
      <c r="E1107" s="116">
        <v>37.950000000000003</v>
      </c>
      <c r="F1107" s="116">
        <f t="shared" si="12"/>
        <v>-6.2960687960687947E-2</v>
      </c>
      <c r="G1107" s="116">
        <v>0.1875</v>
      </c>
      <c r="H1107" s="400">
        <f>VLOOKUP(B1107,'PRPM WP2'!$A1:$H1138,5,FALSE)</f>
        <v>2.9583333333333302E-3</v>
      </c>
      <c r="I1107" s="400">
        <f t="shared" si="11"/>
        <v>-6.5919021294021274E-2</v>
      </c>
      <c r="J1107" s="399">
        <f t="shared" ref="J1107:J1137" si="13">B1107</f>
        <v>43132</v>
      </c>
      <c r="K1107" s="5"/>
    </row>
    <row r="1108" spans="1:11" ht="14.5" customHeight="1" x14ac:dyDescent="0.15">
      <c r="A1108" s="5"/>
      <c r="B1108" s="399">
        <v>43160</v>
      </c>
      <c r="C1108" s="16" t="s">
        <v>3340</v>
      </c>
      <c r="D1108" s="16" t="s">
        <v>3339</v>
      </c>
      <c r="E1108" s="116">
        <v>37.25</v>
      </c>
      <c r="F1108" s="116">
        <f t="shared" si="12"/>
        <v>-1.8445322793148953E-2</v>
      </c>
      <c r="G1108" s="116">
        <v>0</v>
      </c>
      <c r="H1108" s="400">
        <f>VLOOKUP(B1108,'PRPM WP2'!$A1:$H1138,5,FALSE)</f>
        <v>3.225E-3</v>
      </c>
      <c r="I1108" s="400">
        <f t="shared" si="11"/>
        <v>-2.1670322793148952E-2</v>
      </c>
      <c r="J1108" s="399">
        <f t="shared" si="13"/>
        <v>43160</v>
      </c>
      <c r="K1108" s="5"/>
    </row>
    <row r="1109" spans="1:11" ht="14.5" customHeight="1" x14ac:dyDescent="0.15">
      <c r="A1109" s="5"/>
      <c r="B1109" s="399">
        <v>43191</v>
      </c>
      <c r="C1109" s="16" t="s">
        <v>3340</v>
      </c>
      <c r="D1109" s="16" t="s">
        <v>3339</v>
      </c>
      <c r="E1109" s="116">
        <v>38.75</v>
      </c>
      <c r="F1109" s="116">
        <f t="shared" si="12"/>
        <v>4.0268456375838924E-2</v>
      </c>
      <c r="G1109" s="116">
        <v>0</v>
      </c>
      <c r="H1109" s="400">
        <f>VLOOKUP(B1109,'PRPM WP2'!$A1:$H1138,5,FALSE)</f>
        <v>3.20833333333333E-3</v>
      </c>
      <c r="I1109" s="400">
        <f t="shared" si="11"/>
        <v>3.7060123042505597E-2</v>
      </c>
      <c r="J1109" s="399">
        <f t="shared" si="13"/>
        <v>43191</v>
      </c>
      <c r="K1109" s="5"/>
    </row>
    <row r="1110" spans="1:11" ht="14.5" customHeight="1" x14ac:dyDescent="0.15">
      <c r="A1110" s="5"/>
      <c r="B1110" s="399">
        <v>43221</v>
      </c>
      <c r="C1110" s="16" t="s">
        <v>3340</v>
      </c>
      <c r="D1110" s="16" t="s">
        <v>3339</v>
      </c>
      <c r="E1110" s="116">
        <v>40.25</v>
      </c>
      <c r="F1110" s="116">
        <f t="shared" si="12"/>
        <v>4.3548387096774194E-2</v>
      </c>
      <c r="G1110" s="116">
        <v>0.1875</v>
      </c>
      <c r="H1110" s="400">
        <f>VLOOKUP(B1110,'PRPM WP2'!$A1:$H1138,5,FALSE)</f>
        <v>3.3249999999999998E-3</v>
      </c>
      <c r="I1110" s="400">
        <f t="shared" si="11"/>
        <v>4.0223387096774192E-2</v>
      </c>
      <c r="J1110" s="399">
        <f t="shared" si="13"/>
        <v>43221</v>
      </c>
      <c r="K1110" s="5"/>
    </row>
    <row r="1111" spans="1:11" ht="14.5" customHeight="1" x14ac:dyDescent="0.15">
      <c r="A1111" s="5"/>
      <c r="B1111" s="399">
        <v>43252</v>
      </c>
      <c r="C1111" s="16" t="s">
        <v>3340</v>
      </c>
      <c r="D1111" s="16" t="s">
        <v>3339</v>
      </c>
      <c r="E1111" s="116">
        <v>38.950000000000003</v>
      </c>
      <c r="F1111" s="116">
        <f t="shared" si="12"/>
        <v>-3.2298136645962663E-2</v>
      </c>
      <c r="G1111" s="116">
        <v>0</v>
      </c>
      <c r="H1111" s="400">
        <f>VLOOKUP(B1111,'PRPM WP2'!$A1:$H1138,5,FALSE)</f>
        <v>3.3E-3</v>
      </c>
      <c r="I1111" s="400">
        <f t="shared" si="11"/>
        <v>-3.5598136645962661E-2</v>
      </c>
      <c r="J1111" s="399">
        <f t="shared" si="13"/>
        <v>43252</v>
      </c>
      <c r="K1111" s="5"/>
    </row>
    <row r="1112" spans="1:11" ht="14.5" customHeight="1" x14ac:dyDescent="0.15">
      <c r="A1112" s="5"/>
      <c r="B1112" s="399">
        <v>43282</v>
      </c>
      <c r="C1112" s="16" t="s">
        <v>3340</v>
      </c>
      <c r="D1112" s="16" t="s">
        <v>3339</v>
      </c>
      <c r="E1112" s="116">
        <v>41.1</v>
      </c>
      <c r="F1112" s="116">
        <f t="shared" si="12"/>
        <v>5.519897304236196E-2</v>
      </c>
      <c r="G1112" s="116">
        <v>0</v>
      </c>
      <c r="H1112" s="400">
        <f>VLOOKUP(B1112,'PRPM WP2'!$A1:$H1138,5,FALSE)</f>
        <v>3.225E-3</v>
      </c>
      <c r="I1112" s="400">
        <f t="shared" si="11"/>
        <v>5.1973973042361961E-2</v>
      </c>
      <c r="J1112" s="399">
        <f t="shared" si="13"/>
        <v>43282</v>
      </c>
      <c r="K1112" s="5"/>
    </row>
    <row r="1113" spans="1:11" ht="14.5" customHeight="1" x14ac:dyDescent="0.15">
      <c r="A1113" s="5"/>
      <c r="B1113" s="399">
        <v>43313</v>
      </c>
      <c r="C1113" s="16" t="s">
        <v>3340</v>
      </c>
      <c r="D1113" s="16" t="s">
        <v>3339</v>
      </c>
      <c r="E1113" s="116">
        <v>41.15</v>
      </c>
      <c r="F1113" s="116">
        <f t="shared" si="12"/>
        <v>5.7785888077858186E-3</v>
      </c>
      <c r="G1113" s="116">
        <v>0.1875</v>
      </c>
      <c r="H1113" s="400">
        <f>VLOOKUP(B1113,'PRPM WP2'!$A1:$H1138,5,FALSE)</f>
        <v>3.2333333333333298E-3</v>
      </c>
      <c r="I1113" s="400">
        <f t="shared" si="11"/>
        <v>2.5452554744524888E-3</v>
      </c>
      <c r="J1113" s="399">
        <f t="shared" si="13"/>
        <v>43313</v>
      </c>
      <c r="K1113" s="5"/>
    </row>
    <row r="1114" spans="1:11" ht="14.5" customHeight="1" x14ac:dyDescent="0.15">
      <c r="A1114" s="5"/>
      <c r="B1114" s="399">
        <v>43344</v>
      </c>
      <c r="C1114" s="16" t="s">
        <v>3340</v>
      </c>
      <c r="D1114" s="16" t="s">
        <v>3339</v>
      </c>
      <c r="E1114" s="116">
        <v>42.9</v>
      </c>
      <c r="F1114" s="116">
        <f t="shared" si="12"/>
        <v>4.25273390036452E-2</v>
      </c>
      <c r="G1114" s="116">
        <v>0</v>
      </c>
      <c r="H1114" s="400">
        <f>VLOOKUP(B1114,'PRPM WP2'!$A1:$H1138,5,FALSE)</f>
        <v>3.2333333333333298E-3</v>
      </c>
      <c r="I1114" s="400">
        <f t="shared" si="11"/>
        <v>3.9294005670311868E-2</v>
      </c>
      <c r="J1114" s="399">
        <f t="shared" si="13"/>
        <v>43344</v>
      </c>
      <c r="K1114" s="5"/>
    </row>
    <row r="1115" spans="1:11" ht="14.5" customHeight="1" x14ac:dyDescent="0.15">
      <c r="A1115" s="5"/>
      <c r="B1115" s="399">
        <v>43374</v>
      </c>
      <c r="C1115" s="16" t="s">
        <v>3340</v>
      </c>
      <c r="D1115" s="16" t="s">
        <v>3339</v>
      </c>
      <c r="E1115" s="116">
        <v>42</v>
      </c>
      <c r="F1115" s="116">
        <f t="shared" si="12"/>
        <v>-2.0979020979020945E-2</v>
      </c>
      <c r="G1115" s="116">
        <v>0</v>
      </c>
      <c r="H1115" s="400">
        <f>VLOOKUP(B1115,'PRPM WP2'!$A1:$H1138,5,FALSE)</f>
        <v>3.4499999999999999E-3</v>
      </c>
      <c r="I1115" s="400">
        <f t="shared" si="11"/>
        <v>-2.4429020979020943E-2</v>
      </c>
      <c r="J1115" s="399">
        <f t="shared" si="13"/>
        <v>43374</v>
      </c>
      <c r="K1115" s="5"/>
    </row>
    <row r="1116" spans="1:11" ht="14.5" customHeight="1" x14ac:dyDescent="0.15">
      <c r="A1116" s="5"/>
      <c r="B1116" s="399">
        <v>43405</v>
      </c>
      <c r="C1116" s="16" t="s">
        <v>3340</v>
      </c>
      <c r="D1116" s="16" t="s">
        <v>3339</v>
      </c>
      <c r="E1116" s="116">
        <v>45.72</v>
      </c>
      <c r="F1116" s="116">
        <f t="shared" si="12"/>
        <v>9.3035714285714263E-2</v>
      </c>
      <c r="G1116" s="116">
        <v>0.1875</v>
      </c>
      <c r="H1116" s="400">
        <f>VLOOKUP(B1116,'PRPM WP2'!$A1:$H1138,5,FALSE)</f>
        <v>3.5166666666666701E-3</v>
      </c>
      <c r="I1116" s="400">
        <f t="shared" si="11"/>
        <v>8.9519047619047595E-2</v>
      </c>
      <c r="J1116" s="399">
        <f t="shared" si="13"/>
        <v>43405</v>
      </c>
      <c r="K1116" s="5"/>
    </row>
    <row r="1117" spans="1:11" ht="14.5" customHeight="1" x14ac:dyDescent="0.15">
      <c r="A1117" s="5"/>
      <c r="B1117" s="399">
        <v>43435</v>
      </c>
      <c r="C1117" s="16" t="s">
        <v>3340</v>
      </c>
      <c r="D1117" s="16" t="s">
        <v>3339</v>
      </c>
      <c r="E1117" s="116">
        <v>47.66</v>
      </c>
      <c r="F1117" s="116">
        <f t="shared" si="12"/>
        <v>4.2432195975503011E-2</v>
      </c>
      <c r="G1117" s="116">
        <v>0</v>
      </c>
      <c r="H1117" s="400">
        <f>VLOOKUP(B1117,'PRPM WP2'!$A1:$H1138,5,FALSE)</f>
        <v>3.3500000000000001E-3</v>
      </c>
      <c r="I1117" s="400">
        <f t="shared" si="11"/>
        <v>3.9082195975503012E-2</v>
      </c>
      <c r="J1117" s="399">
        <f t="shared" si="13"/>
        <v>43435</v>
      </c>
      <c r="K1117" s="5"/>
    </row>
    <row r="1118" spans="1:11" ht="14.5" customHeight="1" x14ac:dyDescent="0.15">
      <c r="A1118" s="5"/>
      <c r="B1118" s="399">
        <v>43466</v>
      </c>
      <c r="C1118" s="16" t="s">
        <v>3340</v>
      </c>
      <c r="D1118" s="16" t="s">
        <v>3339</v>
      </c>
      <c r="E1118" s="116">
        <v>49.52</v>
      </c>
      <c r="F1118" s="116">
        <f t="shared" si="12"/>
        <v>3.9026437263953141E-2</v>
      </c>
      <c r="G1118" s="116">
        <v>0</v>
      </c>
      <c r="H1118" s="400">
        <f>VLOOKUP(B1118,'PRPM WP2'!$A1:$H1138,5,FALSE)</f>
        <v>3.2750000000000001E-3</v>
      </c>
      <c r="I1118" s="400">
        <f t="shared" si="11"/>
        <v>3.5751437263953141E-2</v>
      </c>
      <c r="J1118" s="399">
        <f t="shared" si="13"/>
        <v>43466</v>
      </c>
      <c r="K1118" s="5"/>
    </row>
    <row r="1119" spans="1:11" ht="14.5" customHeight="1" x14ac:dyDescent="0.15">
      <c r="A1119" s="5"/>
      <c r="B1119" s="399">
        <v>43497</v>
      </c>
      <c r="C1119" s="16" t="s">
        <v>3340</v>
      </c>
      <c r="D1119" s="16" t="s">
        <v>3339</v>
      </c>
      <c r="E1119" s="116">
        <v>52.02</v>
      </c>
      <c r="F1119" s="116">
        <f t="shared" si="12"/>
        <v>5.4472940226171239E-2</v>
      </c>
      <c r="G1119" s="116">
        <v>0.19750000000000001</v>
      </c>
      <c r="H1119" s="400">
        <f>VLOOKUP(B1119,'PRPM WP2'!$A1:$H1138,5,FALSE)</f>
        <v>3.1583333333333298E-3</v>
      </c>
      <c r="I1119" s="400">
        <f t="shared" si="11"/>
        <v>5.1314606892837906E-2</v>
      </c>
      <c r="J1119" s="399">
        <f t="shared" si="13"/>
        <v>43497</v>
      </c>
      <c r="K1119" s="5"/>
    </row>
    <row r="1120" spans="1:11" ht="14.5" customHeight="1" x14ac:dyDescent="0.15">
      <c r="A1120" s="5"/>
      <c r="B1120" s="399">
        <v>43525</v>
      </c>
      <c r="C1120" s="16" t="s">
        <v>3340</v>
      </c>
      <c r="D1120" s="16" t="s">
        <v>3339</v>
      </c>
      <c r="E1120" s="116">
        <v>54.28</v>
      </c>
      <c r="F1120" s="116">
        <f t="shared" si="12"/>
        <v>4.3444828911956897E-2</v>
      </c>
      <c r="G1120" s="116">
        <v>0</v>
      </c>
      <c r="H1120" s="400">
        <f>VLOOKUP(B1120,'PRPM WP2'!$A1:$H1138,5,FALSE)</f>
        <v>3.1583333333333298E-3</v>
      </c>
      <c r="I1120" s="400">
        <f t="shared" si="11"/>
        <v>4.0286495578623564E-2</v>
      </c>
      <c r="J1120" s="399">
        <f t="shared" si="13"/>
        <v>43525</v>
      </c>
      <c r="K1120" s="5"/>
    </row>
    <row r="1121" spans="1:11" ht="14.5" customHeight="1" x14ac:dyDescent="0.15">
      <c r="A1121" s="5"/>
      <c r="B1121" s="399">
        <v>43556</v>
      </c>
      <c r="C1121" s="16" t="s">
        <v>3340</v>
      </c>
      <c r="D1121" s="16" t="s">
        <v>3339</v>
      </c>
      <c r="E1121" s="116">
        <v>50.39</v>
      </c>
      <c r="F1121" s="116">
        <f t="shared" si="12"/>
        <v>-7.1665438467207077E-2</v>
      </c>
      <c r="G1121" s="116">
        <v>0</v>
      </c>
      <c r="H1121" s="400">
        <f>VLOOKUP(B1121,'PRPM WP2'!$A1:$H1138,5,FALSE)</f>
        <v>3.075E-3</v>
      </c>
      <c r="I1121" s="400">
        <f t="shared" si="11"/>
        <v>-7.4740438467207071E-2</v>
      </c>
      <c r="J1121" s="399">
        <f t="shared" si="13"/>
        <v>43556</v>
      </c>
      <c r="K1121" s="5"/>
    </row>
    <row r="1122" spans="1:11" ht="14.5" customHeight="1" x14ac:dyDescent="0.15">
      <c r="A1122" s="5"/>
      <c r="B1122" s="399">
        <v>43586</v>
      </c>
      <c r="C1122" s="16" t="s">
        <v>3340</v>
      </c>
      <c r="D1122" s="16" t="s">
        <v>3339</v>
      </c>
      <c r="E1122" s="116">
        <v>49.22</v>
      </c>
      <c r="F1122" s="116">
        <f t="shared" si="12"/>
        <v>-1.9299464179400708E-2</v>
      </c>
      <c r="G1122" s="116">
        <v>0.19750000000000001</v>
      </c>
      <c r="H1122" s="400">
        <f>VLOOKUP(B1122,'PRPM WP2'!$A1:$H1138,5,FALSE)</f>
        <v>3.05833333333333E-3</v>
      </c>
      <c r="I1122" s="400">
        <f t="shared" si="11"/>
        <v>-2.2357797512734038E-2</v>
      </c>
      <c r="J1122" s="399">
        <f t="shared" si="13"/>
        <v>43586</v>
      </c>
      <c r="K1122" s="5"/>
    </row>
    <row r="1123" spans="1:11" ht="14.5" customHeight="1" x14ac:dyDescent="0.15">
      <c r="A1123" s="5"/>
      <c r="B1123" s="399">
        <v>43617</v>
      </c>
      <c r="C1123" s="16" t="s">
        <v>3340</v>
      </c>
      <c r="D1123" s="16" t="s">
        <v>3339</v>
      </c>
      <c r="E1123" s="116">
        <v>50.63</v>
      </c>
      <c r="F1123" s="116">
        <f t="shared" si="12"/>
        <v>2.8646891507517345E-2</v>
      </c>
      <c r="G1123" s="116">
        <v>0</v>
      </c>
      <c r="H1123" s="400">
        <f>VLOOKUP(B1123,'PRPM WP2'!$A1:$H1138,5,FALSE)</f>
        <v>3.05833333333333E-3</v>
      </c>
      <c r="I1123" s="400">
        <f t="shared" si="11"/>
        <v>2.5588558174184015E-2</v>
      </c>
      <c r="J1123" s="399">
        <f t="shared" si="13"/>
        <v>43617</v>
      </c>
      <c r="K1123" s="5"/>
    </row>
    <row r="1124" spans="1:11" ht="14.5" customHeight="1" x14ac:dyDescent="0.15">
      <c r="A1124" s="5"/>
      <c r="B1124" s="399">
        <v>43647</v>
      </c>
      <c r="C1124" s="16" t="s">
        <v>3340</v>
      </c>
      <c r="D1124" s="16" t="s">
        <v>3339</v>
      </c>
      <c r="E1124" s="116">
        <v>53.39</v>
      </c>
      <c r="F1124" s="116">
        <f t="shared" si="12"/>
        <v>5.4513134505234012E-2</v>
      </c>
      <c r="G1124" s="116">
        <v>0</v>
      </c>
      <c r="H1124" s="400">
        <f>VLOOKUP(B1124,'PRPM WP2'!$A1:$H1138,5,FALSE)</f>
        <v>2.74166666666667E-3</v>
      </c>
      <c r="I1124" s="400">
        <f t="shared" si="11"/>
        <v>5.1771467838567342E-2</v>
      </c>
      <c r="J1124" s="399">
        <f t="shared" si="13"/>
        <v>43647</v>
      </c>
      <c r="K1124" s="5"/>
    </row>
    <row r="1125" spans="1:11" ht="14.5" customHeight="1" x14ac:dyDescent="0.15">
      <c r="A1125" s="5"/>
      <c r="B1125" s="399">
        <v>43678</v>
      </c>
      <c r="C1125" s="16" t="s">
        <v>3340</v>
      </c>
      <c r="D1125" s="16" t="s">
        <v>3339</v>
      </c>
      <c r="E1125" s="116">
        <v>56.44</v>
      </c>
      <c r="F1125" s="116">
        <f t="shared" si="12"/>
        <v>6.0825997377786052E-2</v>
      </c>
      <c r="G1125" s="116">
        <v>0.19750000000000001</v>
      </c>
      <c r="H1125" s="400">
        <f>VLOOKUP(B1125,'PRPM WP2'!$A1:$H1138,5,FALSE)</f>
        <v>2.74166666666667E-3</v>
      </c>
      <c r="I1125" s="400">
        <f t="shared" si="11"/>
        <v>5.8084330711119382E-2</v>
      </c>
      <c r="J1125" s="399">
        <f t="shared" si="13"/>
        <v>43678</v>
      </c>
      <c r="K1125" s="5"/>
    </row>
    <row r="1126" spans="1:11" ht="14.5" customHeight="1" x14ac:dyDescent="0.15">
      <c r="A1126" s="5"/>
      <c r="B1126" s="399">
        <v>43709</v>
      </c>
      <c r="C1126" s="16" t="s">
        <v>3340</v>
      </c>
      <c r="D1126" s="16" t="s">
        <v>3339</v>
      </c>
      <c r="E1126" s="116">
        <v>52.93</v>
      </c>
      <c r="F1126" s="116">
        <f t="shared" si="12"/>
        <v>-6.2189936215449999E-2</v>
      </c>
      <c r="G1126" s="116">
        <v>0</v>
      </c>
      <c r="H1126" s="400">
        <f>VLOOKUP(B1126,'PRPM WP2'!$A1:$H1138,5,FALSE)</f>
        <v>2.48333333333333E-3</v>
      </c>
      <c r="I1126" s="400">
        <f t="shared" si="11"/>
        <v>-6.467326954878333E-2</v>
      </c>
      <c r="J1126" s="399">
        <f t="shared" si="13"/>
        <v>43709</v>
      </c>
      <c r="K1126" s="5"/>
    </row>
    <row r="1127" spans="1:11" ht="14.5" customHeight="1" x14ac:dyDescent="0.15">
      <c r="A1127" s="5"/>
      <c r="B1127" s="399">
        <v>43739</v>
      </c>
      <c r="C1127" s="16" t="s">
        <v>3340</v>
      </c>
      <c r="D1127" s="16" t="s">
        <v>3339</v>
      </c>
      <c r="E1127" s="116">
        <v>55.97</v>
      </c>
      <c r="F1127" s="116">
        <f t="shared" si="12"/>
        <v>5.7434347251086322E-2</v>
      </c>
      <c r="G1127" s="116">
        <v>0</v>
      </c>
      <c r="H1127" s="400">
        <f>VLOOKUP(B1127,'PRPM WP2'!$A1:$H1138,5,FALSE)</f>
        <v>2.5249999999999999E-3</v>
      </c>
      <c r="I1127" s="400">
        <f t="shared" si="11"/>
        <v>5.4909347251086323E-2</v>
      </c>
      <c r="J1127" s="399">
        <f t="shared" si="13"/>
        <v>43739</v>
      </c>
      <c r="K1127" s="5"/>
    </row>
    <row r="1128" spans="1:11" ht="14.5" customHeight="1" x14ac:dyDescent="0.15">
      <c r="A1128" s="5"/>
      <c r="B1128" s="399">
        <v>43770</v>
      </c>
      <c r="C1128" s="16" t="s">
        <v>3340</v>
      </c>
      <c r="D1128" s="16" t="s">
        <v>3339</v>
      </c>
      <c r="E1128" s="116">
        <v>51.4</v>
      </c>
      <c r="F1128" s="116">
        <f t="shared" si="12"/>
        <v>-7.8122208325888884E-2</v>
      </c>
      <c r="G1128" s="116">
        <v>0.19750000000000001</v>
      </c>
      <c r="H1128" s="400">
        <f>VLOOKUP(B1128,'PRPM WP2'!$A1:$H1138,5,FALSE)</f>
        <v>2.55833333333333E-3</v>
      </c>
      <c r="I1128" s="400">
        <f t="shared" si="11"/>
        <v>-8.0680541659222213E-2</v>
      </c>
      <c r="J1128" s="399">
        <f t="shared" si="13"/>
        <v>43770</v>
      </c>
      <c r="K1128" s="5"/>
    </row>
    <row r="1129" spans="1:11" ht="14.5" customHeight="1" x14ac:dyDescent="0.15">
      <c r="A1129" s="5"/>
      <c r="B1129" s="399">
        <v>43800</v>
      </c>
      <c r="C1129" s="16" t="s">
        <v>3340</v>
      </c>
      <c r="D1129" s="16" t="s">
        <v>3339</v>
      </c>
      <c r="E1129" s="116">
        <v>51.56</v>
      </c>
      <c r="F1129" s="116">
        <f t="shared" si="12"/>
        <v>3.1128404669261418E-3</v>
      </c>
      <c r="G1129" s="116">
        <v>0</v>
      </c>
      <c r="H1129" s="400">
        <f>VLOOKUP(B1129,'PRPM WP2'!$A1:$H1138,5,FALSE)</f>
        <v>2.5083333333333299E-3</v>
      </c>
      <c r="I1129" s="400">
        <f t="shared" si="11"/>
        <v>6.0450713359281195E-4</v>
      </c>
      <c r="J1129" s="399">
        <f t="shared" si="13"/>
        <v>43800</v>
      </c>
      <c r="K1129" s="5"/>
    </row>
    <row r="1130" spans="1:11" ht="14.5" customHeight="1" x14ac:dyDescent="0.15">
      <c r="A1130" s="5"/>
      <c r="B1130" s="399">
        <v>43831</v>
      </c>
      <c r="C1130" s="16" t="s">
        <v>3340</v>
      </c>
      <c r="D1130" s="16" t="s">
        <v>3339</v>
      </c>
      <c r="E1130" s="116">
        <v>52.56</v>
      </c>
      <c r="F1130" s="116">
        <f t="shared" si="12"/>
        <v>1.9394879751745538E-2</v>
      </c>
      <c r="G1130" s="116">
        <v>0</v>
      </c>
      <c r="H1130" s="400">
        <f>VLOOKUP(B1130,'PRPM WP2'!$A1:$H1138,5,FALSE)</f>
        <v>2.3500000000000001E-3</v>
      </c>
      <c r="I1130" s="400">
        <f t="shared" si="11"/>
        <v>1.7044879751745536E-2</v>
      </c>
      <c r="J1130" s="399">
        <f t="shared" si="13"/>
        <v>43831</v>
      </c>
      <c r="K1130" s="5"/>
    </row>
    <row r="1131" spans="1:11" ht="14.5" customHeight="1" x14ac:dyDescent="0.15">
      <c r="A1131" s="5"/>
      <c r="B1131" s="399">
        <v>43862</v>
      </c>
      <c r="C1131" s="16" t="s">
        <v>3340</v>
      </c>
      <c r="D1131" s="16" t="s">
        <v>3339</v>
      </c>
      <c r="E1131" s="116">
        <v>47.96</v>
      </c>
      <c r="F1131" s="116">
        <f t="shared" si="12"/>
        <v>-8.3476027397260302E-2</v>
      </c>
      <c r="G1131" s="116">
        <v>0.21249999999999999</v>
      </c>
      <c r="H1131" s="400">
        <f>VLOOKUP(B1131,'PRPM WP2'!$A1:$H1138,5,FALSE)</f>
        <v>2.4499999999999999E-3</v>
      </c>
      <c r="I1131" s="400">
        <f t="shared" si="11"/>
        <v>-8.5926027397260296E-2</v>
      </c>
      <c r="J1131" s="399">
        <f t="shared" si="13"/>
        <v>43862</v>
      </c>
      <c r="K1131" s="5"/>
    </row>
    <row r="1132" spans="1:11" ht="14.5" customHeight="1" x14ac:dyDescent="0.15">
      <c r="A1132" s="5"/>
      <c r="B1132" s="399">
        <v>43891</v>
      </c>
      <c r="C1132" s="16" t="s">
        <v>3340</v>
      </c>
      <c r="D1132" s="16" t="s">
        <v>3339</v>
      </c>
      <c r="E1132" s="116">
        <v>50.32</v>
      </c>
      <c r="F1132" s="116">
        <f t="shared" si="12"/>
        <v>4.9207673060884055E-2</v>
      </c>
      <c r="G1132" s="116">
        <v>0</v>
      </c>
      <c r="H1132" s="400">
        <f>VLOOKUP(B1132,'PRPM WP2'!$A1:$H1138,5,FALSE)</f>
        <v>2.31666666666667E-3</v>
      </c>
      <c r="I1132" s="400">
        <f t="shared" si="11"/>
        <v>4.6891006394217387E-2</v>
      </c>
      <c r="J1132" s="399">
        <f t="shared" si="13"/>
        <v>43891</v>
      </c>
      <c r="K1132" s="5"/>
    </row>
    <row r="1133" spans="1:11" ht="14.5" customHeight="1" x14ac:dyDescent="0.15">
      <c r="A1133" s="5"/>
      <c r="B1133" s="399">
        <v>43922</v>
      </c>
      <c r="C1133" s="16" t="s">
        <v>3340</v>
      </c>
      <c r="D1133" s="16" t="s">
        <v>3339</v>
      </c>
      <c r="E1133" s="116">
        <v>44.92</v>
      </c>
      <c r="F1133" s="116">
        <f t="shared" si="12"/>
        <v>-0.10731319554848964</v>
      </c>
      <c r="G1133" s="116">
        <v>0</v>
      </c>
      <c r="H1133" s="400">
        <f>VLOOKUP(B1133,'PRPM WP2'!$A1:$H1138,5,FALSE)</f>
        <v>2.0249999999999999E-3</v>
      </c>
      <c r="I1133" s="400">
        <f t="shared" si="11"/>
        <v>-0.10933819554848964</v>
      </c>
      <c r="J1133" s="399">
        <f t="shared" si="13"/>
        <v>43922</v>
      </c>
      <c r="K1133" s="5"/>
    </row>
    <row r="1134" spans="1:11" ht="14.5" customHeight="1" x14ac:dyDescent="0.15">
      <c r="A1134" s="5"/>
      <c r="B1134" s="399">
        <v>43952</v>
      </c>
      <c r="C1134" s="16" t="s">
        <v>3340</v>
      </c>
      <c r="D1134" s="16" t="s">
        <v>3339</v>
      </c>
      <c r="E1134" s="116">
        <v>47</v>
      </c>
      <c r="F1134" s="116">
        <f t="shared" si="12"/>
        <v>5.1035173642030238E-2</v>
      </c>
      <c r="G1134" s="116">
        <v>0.21249999999999999</v>
      </c>
      <c r="H1134" s="400">
        <f>VLOOKUP(B1134,'PRPM WP2'!$A1:$H1138,5,FALSE)</f>
        <v>2.075E-3</v>
      </c>
      <c r="I1134" s="400">
        <f t="shared" si="11"/>
        <v>4.8960173642030237E-2</v>
      </c>
      <c r="J1134" s="399">
        <f t="shared" si="13"/>
        <v>43952</v>
      </c>
      <c r="K1134" s="5"/>
    </row>
    <row r="1135" spans="1:11" ht="14.5" customHeight="1" x14ac:dyDescent="0.15">
      <c r="A1135" s="5"/>
      <c r="B1135" s="399">
        <v>43983</v>
      </c>
      <c r="C1135" s="16" t="s">
        <v>3340</v>
      </c>
      <c r="D1135" s="16" t="s">
        <v>3339</v>
      </c>
      <c r="E1135" s="116">
        <v>47.7</v>
      </c>
      <c r="F1135" s="116">
        <f t="shared" si="12"/>
        <v>1.4893617021276655E-2</v>
      </c>
      <c r="G1135" s="116">
        <v>0</v>
      </c>
      <c r="H1135" s="400">
        <f>VLOOKUP(B1135,'PRPM WP2'!$A1:$H1138,5,FALSE)</f>
        <v>2.0083333333333299E-3</v>
      </c>
      <c r="I1135" s="400">
        <f t="shared" si="11"/>
        <v>1.2885283687943325E-2</v>
      </c>
      <c r="J1135" s="399">
        <f t="shared" si="13"/>
        <v>43983</v>
      </c>
      <c r="K1135" s="5"/>
    </row>
    <row r="1136" spans="1:11" ht="14.5" customHeight="1" x14ac:dyDescent="0.15">
      <c r="A1136" s="5"/>
      <c r="B1136" s="399">
        <v>44013</v>
      </c>
      <c r="C1136" s="16" t="s">
        <v>3340</v>
      </c>
      <c r="D1136" s="16" t="s">
        <v>3339</v>
      </c>
      <c r="E1136" s="116">
        <v>46.87</v>
      </c>
      <c r="F1136" s="116">
        <f t="shared" ref="F1136:F1167" si="14">((E1136-E1135)/E1135)+(G1136/E1135)</f>
        <v>-1.7400419287211852E-2</v>
      </c>
      <c r="G1136" s="116">
        <v>0</v>
      </c>
      <c r="H1136" s="400">
        <f>VLOOKUP(B1136,'PRPM WP2'!$A1:$H1138,5,FALSE)</f>
        <v>1.6916666666666701E-3</v>
      </c>
      <c r="I1136" s="400">
        <f t="shared" si="11"/>
        <v>-1.9092085953878523E-2</v>
      </c>
      <c r="J1136" s="399">
        <f t="shared" si="13"/>
        <v>44013</v>
      </c>
      <c r="K1136" s="5"/>
    </row>
    <row r="1137" spans="1:11" ht="14.5" customHeight="1" x14ac:dyDescent="0.15">
      <c r="A1137" s="5"/>
      <c r="B1137" s="399">
        <v>44044</v>
      </c>
      <c r="C1137" s="16" t="s">
        <v>3340</v>
      </c>
      <c r="D1137" s="16" t="s">
        <v>3339</v>
      </c>
      <c r="E1137" s="116">
        <v>45.34</v>
      </c>
      <c r="F1137" s="116">
        <f t="shared" si="14"/>
        <v>-2.8109665030936506E-2</v>
      </c>
      <c r="G1137" s="116">
        <v>0.21249999999999999</v>
      </c>
      <c r="H1137" s="400">
        <f>VLOOKUP(B1137,'PRPM WP2'!$A1:$H1138,5,FALSE)</f>
        <v>2.0166666666666701E-3</v>
      </c>
      <c r="I1137" s="400">
        <f t="shared" si="11"/>
        <v>-3.0126331697603176E-2</v>
      </c>
      <c r="J1137" s="399">
        <f t="shared" si="13"/>
        <v>44044</v>
      </c>
      <c r="K1137" s="5"/>
    </row>
  </sheetData>
  <pageMargins left="0.7" right="0.7" top="0.75" bottom="0.75" header="0.3" footer="0.3"/>
  <pageSetup scale="80" orientation="portrait"/>
  <headerFooter>
    <oddFooter>&amp;C&amp;"Helvetica Neue,Regular"&amp;12&amp;K000000&amp;P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1137"/>
  <sheetViews>
    <sheetView showGridLines="0" workbookViewId="0"/>
  </sheetViews>
  <sheetFormatPr baseColWidth="10" defaultColWidth="10.33203125" defaultRowHeight="14.25" customHeight="1" x14ac:dyDescent="0.15"/>
  <cols>
    <col min="1" max="1" width="9.5" style="442" customWidth="1"/>
    <col min="2" max="2" width="11.33203125" style="442" customWidth="1"/>
    <col min="3" max="3" width="32.33203125" style="442" customWidth="1"/>
    <col min="4" max="4" width="11.1640625" style="442" customWidth="1"/>
    <col min="5" max="5" width="8.1640625" style="442" customWidth="1"/>
    <col min="6" max="6" width="9.83203125" style="442" customWidth="1"/>
    <col min="7" max="7" width="11" style="442" customWidth="1"/>
    <col min="8" max="9" width="10.5" style="442" customWidth="1"/>
    <col min="10" max="10" width="10.83203125" style="442" customWidth="1"/>
    <col min="11" max="11" width="10.33203125" style="442" customWidth="1"/>
    <col min="12" max="16384" width="10.33203125" style="442"/>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5"/>
      <c r="D2" s="5"/>
      <c r="E2" s="5"/>
      <c r="F2" s="5"/>
      <c r="G2" s="5"/>
      <c r="H2" s="111">
        <v>3.0999999999999999E-3</v>
      </c>
      <c r="I2" s="111"/>
      <c r="J2" s="399">
        <v>9498</v>
      </c>
    </row>
    <row r="3" spans="1:10" ht="14.5" customHeight="1" x14ac:dyDescent="0.15">
      <c r="A3" s="5"/>
      <c r="B3" s="399">
        <v>9529</v>
      </c>
      <c r="C3" s="5"/>
      <c r="D3" s="5"/>
      <c r="E3" s="5"/>
      <c r="F3" s="5"/>
      <c r="G3" s="5"/>
      <c r="H3" s="111">
        <v>2.8E-3</v>
      </c>
      <c r="I3" s="111"/>
      <c r="J3" s="399">
        <v>9529</v>
      </c>
    </row>
    <row r="4" spans="1:10" ht="14.5" customHeight="1" x14ac:dyDescent="0.15">
      <c r="A4" s="5"/>
      <c r="B4" s="399">
        <v>9557</v>
      </c>
      <c r="C4" s="5"/>
      <c r="D4" s="5"/>
      <c r="E4" s="5"/>
      <c r="F4" s="5"/>
      <c r="G4" s="5"/>
      <c r="H4" s="111">
        <v>3.2000000000000002E-3</v>
      </c>
      <c r="I4" s="111"/>
      <c r="J4" s="399">
        <v>9557</v>
      </c>
    </row>
    <row r="5" spans="1:10" ht="14.5" customHeight="1" x14ac:dyDescent="0.15">
      <c r="A5" s="5"/>
      <c r="B5" s="399">
        <v>9588</v>
      </c>
      <c r="C5" s="5"/>
      <c r="D5" s="5"/>
      <c r="E5" s="5"/>
      <c r="F5" s="5"/>
      <c r="G5" s="5"/>
      <c r="H5" s="111">
        <v>3.0000000000000001E-3</v>
      </c>
      <c r="I5" s="111"/>
      <c r="J5" s="399">
        <v>9588</v>
      </c>
    </row>
    <row r="6" spans="1:10" ht="14.5" customHeight="1" x14ac:dyDescent="0.15">
      <c r="A6" s="5"/>
      <c r="B6" s="399">
        <v>9618</v>
      </c>
      <c r="C6" s="5"/>
      <c r="D6" s="5"/>
      <c r="E6" s="5"/>
      <c r="F6" s="5"/>
      <c r="G6" s="5"/>
      <c r="H6" s="111">
        <v>2.8E-3</v>
      </c>
      <c r="I6" s="111"/>
      <c r="J6" s="399">
        <v>9618</v>
      </c>
    </row>
    <row r="7" spans="1:10" ht="14.5" customHeight="1" x14ac:dyDescent="0.15">
      <c r="A7" s="5"/>
      <c r="B7" s="399">
        <v>9649</v>
      </c>
      <c r="C7" s="5"/>
      <c r="D7" s="5"/>
      <c r="E7" s="5"/>
      <c r="F7" s="5"/>
      <c r="G7" s="5"/>
      <c r="H7" s="111">
        <v>3.3E-3</v>
      </c>
      <c r="I7" s="111"/>
      <c r="J7" s="399">
        <v>9649</v>
      </c>
    </row>
    <row r="8" spans="1:10" ht="14.5" customHeight="1" x14ac:dyDescent="0.15">
      <c r="A8" s="5"/>
      <c r="B8" s="399">
        <v>9679</v>
      </c>
      <c r="C8" s="5"/>
      <c r="D8" s="5"/>
      <c r="E8" s="5"/>
      <c r="F8" s="5"/>
      <c r="G8" s="5"/>
      <c r="H8" s="111">
        <v>3.0999999999999999E-3</v>
      </c>
      <c r="I8" s="111"/>
      <c r="J8" s="399">
        <v>9679</v>
      </c>
    </row>
    <row r="9" spans="1:10" ht="14.5" customHeight="1" x14ac:dyDescent="0.15">
      <c r="A9" s="5"/>
      <c r="B9" s="399">
        <v>9710</v>
      </c>
      <c r="C9" s="5"/>
      <c r="D9" s="5"/>
      <c r="E9" s="5"/>
      <c r="F9" s="5"/>
      <c r="G9" s="5"/>
      <c r="H9" s="111">
        <v>3.0999999999999999E-3</v>
      </c>
      <c r="I9" s="111"/>
      <c r="J9" s="399">
        <v>9710</v>
      </c>
    </row>
    <row r="10" spans="1:10" ht="14.5" customHeight="1" x14ac:dyDescent="0.15">
      <c r="A10" s="5"/>
      <c r="B10" s="399">
        <v>9741</v>
      </c>
      <c r="C10" s="5"/>
      <c r="D10" s="5"/>
      <c r="E10" s="5"/>
      <c r="F10" s="5"/>
      <c r="G10" s="5"/>
      <c r="H10" s="111">
        <v>3.0000000000000001E-3</v>
      </c>
      <c r="I10" s="111"/>
      <c r="J10" s="399">
        <v>9741</v>
      </c>
    </row>
    <row r="11" spans="1:10" ht="14.5" customHeight="1" x14ac:dyDescent="0.15">
      <c r="A11" s="5"/>
      <c r="B11" s="399">
        <v>9771</v>
      </c>
      <c r="C11" s="5"/>
      <c r="D11" s="5"/>
      <c r="E11" s="5"/>
      <c r="F11" s="5"/>
      <c r="G11" s="5"/>
      <c r="H11" s="111">
        <v>3.0000000000000001E-3</v>
      </c>
      <c r="I11" s="111"/>
      <c r="J11" s="399">
        <v>9771</v>
      </c>
    </row>
    <row r="12" spans="1:10" ht="14.5" customHeight="1" x14ac:dyDescent="0.15">
      <c r="A12" s="5"/>
      <c r="B12" s="399">
        <v>9802</v>
      </c>
      <c r="C12" s="5"/>
      <c r="D12" s="5"/>
      <c r="E12" s="5"/>
      <c r="F12" s="5"/>
      <c r="G12" s="5"/>
      <c r="H12" s="111">
        <v>3.0999999999999999E-3</v>
      </c>
      <c r="I12" s="111"/>
      <c r="J12" s="399">
        <v>9802</v>
      </c>
    </row>
    <row r="13" spans="1:10" ht="14.5" customHeight="1" x14ac:dyDescent="0.15">
      <c r="A13" s="5"/>
      <c r="B13" s="399">
        <v>9832</v>
      </c>
      <c r="C13" s="5"/>
      <c r="D13" s="5"/>
      <c r="E13" s="5"/>
      <c r="F13" s="5"/>
      <c r="G13" s="5"/>
      <c r="H13" s="111">
        <v>3.0000000000000001E-3</v>
      </c>
      <c r="I13" s="111"/>
      <c r="J13" s="399">
        <v>9832</v>
      </c>
    </row>
    <row r="14" spans="1:10" ht="14.5" customHeight="1" x14ac:dyDescent="0.15">
      <c r="A14" s="5"/>
      <c r="B14" s="399">
        <v>9863</v>
      </c>
      <c r="C14" s="5"/>
      <c r="D14" s="5"/>
      <c r="E14" s="5"/>
      <c r="F14" s="5"/>
      <c r="G14" s="5"/>
      <c r="H14" s="111">
        <v>3.0000000000000001E-3</v>
      </c>
      <c r="I14" s="111"/>
      <c r="J14" s="399">
        <v>9863</v>
      </c>
    </row>
    <row r="15" spans="1:10" ht="14.5" customHeight="1" x14ac:dyDescent="0.15">
      <c r="A15" s="5"/>
      <c r="B15" s="399">
        <v>9894</v>
      </c>
      <c r="C15" s="5"/>
      <c r="D15" s="5"/>
      <c r="E15" s="5"/>
      <c r="F15" s="5"/>
      <c r="G15" s="5"/>
      <c r="H15" s="111">
        <v>2.7000000000000001E-3</v>
      </c>
      <c r="I15" s="111"/>
      <c r="J15" s="399">
        <v>9894</v>
      </c>
    </row>
    <row r="16" spans="1:10" ht="14.5" customHeight="1" x14ac:dyDescent="0.15">
      <c r="A16" s="5"/>
      <c r="B16" s="399">
        <v>9922</v>
      </c>
      <c r="C16" s="5"/>
      <c r="D16" s="5"/>
      <c r="E16" s="5"/>
      <c r="F16" s="5"/>
      <c r="G16" s="5"/>
      <c r="H16" s="111">
        <v>2.8999999999999998E-3</v>
      </c>
      <c r="I16" s="111"/>
      <c r="J16" s="399">
        <v>9922</v>
      </c>
    </row>
    <row r="17" spans="1:10" ht="14.5" customHeight="1" x14ac:dyDescent="0.15">
      <c r="A17" s="5"/>
      <c r="B17" s="399">
        <v>9953</v>
      </c>
      <c r="C17" s="5"/>
      <c r="D17" s="5"/>
      <c r="E17" s="5"/>
      <c r="F17" s="5"/>
      <c r="G17" s="5"/>
      <c r="H17" s="111">
        <v>2.7000000000000001E-3</v>
      </c>
      <c r="I17" s="111"/>
      <c r="J17" s="399">
        <v>9953</v>
      </c>
    </row>
    <row r="18" spans="1:10" ht="14.5" customHeight="1" x14ac:dyDescent="0.15">
      <c r="A18" s="5"/>
      <c r="B18" s="399">
        <v>9983</v>
      </c>
      <c r="C18" s="5"/>
      <c r="D18" s="5"/>
      <c r="E18" s="5"/>
      <c r="F18" s="5"/>
      <c r="G18" s="5"/>
      <c r="H18" s="111">
        <v>2.8E-3</v>
      </c>
      <c r="I18" s="111"/>
      <c r="J18" s="399">
        <v>9983</v>
      </c>
    </row>
    <row r="19" spans="1:10" ht="14.5" customHeight="1" x14ac:dyDescent="0.15">
      <c r="A19" s="5"/>
      <c r="B19" s="399">
        <v>10014</v>
      </c>
      <c r="C19" s="5"/>
      <c r="D19" s="5"/>
      <c r="E19" s="5"/>
      <c r="F19" s="5"/>
      <c r="G19" s="5"/>
      <c r="H19" s="111">
        <v>2.7000000000000001E-3</v>
      </c>
      <c r="I19" s="111"/>
      <c r="J19" s="399">
        <v>10014</v>
      </c>
    </row>
    <row r="20" spans="1:10" ht="14.5" customHeight="1" x14ac:dyDescent="0.15">
      <c r="A20" s="5"/>
      <c r="B20" s="399">
        <v>10044</v>
      </c>
      <c r="C20" s="5"/>
      <c r="D20" s="5"/>
      <c r="E20" s="5"/>
      <c r="F20" s="5"/>
      <c r="G20" s="5"/>
      <c r="H20" s="111">
        <v>2.7000000000000001E-3</v>
      </c>
      <c r="I20" s="111"/>
      <c r="J20" s="399">
        <v>10044</v>
      </c>
    </row>
    <row r="21" spans="1:10" ht="14.5" customHeight="1" x14ac:dyDescent="0.15">
      <c r="A21" s="5"/>
      <c r="B21" s="399">
        <v>10075</v>
      </c>
      <c r="C21" s="5"/>
      <c r="D21" s="5"/>
      <c r="E21" s="5"/>
      <c r="F21" s="5"/>
      <c r="G21" s="5"/>
      <c r="H21" s="111">
        <v>2.8999999999999998E-3</v>
      </c>
      <c r="I21" s="111"/>
      <c r="J21" s="399">
        <v>10075</v>
      </c>
    </row>
    <row r="22" spans="1:10" ht="14.5" customHeight="1" x14ac:dyDescent="0.15">
      <c r="A22" s="5"/>
      <c r="B22" s="399">
        <v>10106</v>
      </c>
      <c r="C22" s="5"/>
      <c r="D22" s="5"/>
      <c r="E22" s="5"/>
      <c r="F22" s="5"/>
      <c r="G22" s="5"/>
      <c r="H22" s="111">
        <v>2.7000000000000001E-3</v>
      </c>
      <c r="I22" s="111"/>
      <c r="J22" s="399">
        <v>10106</v>
      </c>
    </row>
    <row r="23" spans="1:10" ht="14.5" customHeight="1" x14ac:dyDescent="0.15">
      <c r="A23" s="5"/>
      <c r="B23" s="399">
        <v>10136</v>
      </c>
      <c r="C23" s="5"/>
      <c r="D23" s="5"/>
      <c r="E23" s="5"/>
      <c r="F23" s="5"/>
      <c r="G23" s="5"/>
      <c r="H23" s="111">
        <v>2.8E-3</v>
      </c>
      <c r="I23" s="111"/>
      <c r="J23" s="399">
        <v>10136</v>
      </c>
    </row>
    <row r="24" spans="1:10" ht="14.5" customHeight="1" x14ac:dyDescent="0.15">
      <c r="A24" s="5"/>
      <c r="B24" s="399">
        <v>10167</v>
      </c>
      <c r="C24" s="5"/>
      <c r="D24" s="5"/>
      <c r="E24" s="5"/>
      <c r="F24" s="5"/>
      <c r="G24" s="5"/>
      <c r="H24" s="111">
        <v>2.7000000000000001E-3</v>
      </c>
      <c r="I24" s="111"/>
      <c r="J24" s="399">
        <v>10167</v>
      </c>
    </row>
    <row r="25" spans="1:10" ht="14.5" customHeight="1" x14ac:dyDescent="0.15">
      <c r="A25" s="5"/>
      <c r="B25" s="399">
        <v>10197</v>
      </c>
      <c r="C25" s="5"/>
      <c r="D25" s="5"/>
      <c r="E25" s="5"/>
      <c r="F25" s="5"/>
      <c r="G25" s="5"/>
      <c r="H25" s="111">
        <v>2.7000000000000001E-3</v>
      </c>
      <c r="I25" s="111"/>
      <c r="J25" s="399">
        <v>10197</v>
      </c>
    </row>
    <row r="26" spans="1:10" ht="14.5" customHeight="1" x14ac:dyDescent="0.15">
      <c r="A26" s="5"/>
      <c r="B26" s="399">
        <v>10228</v>
      </c>
      <c r="C26" s="5"/>
      <c r="D26" s="5"/>
      <c r="E26" s="5"/>
      <c r="F26" s="5"/>
      <c r="G26" s="5"/>
      <c r="H26" s="111">
        <v>2.7000000000000001E-3</v>
      </c>
      <c r="I26" s="111"/>
      <c r="J26" s="399">
        <v>10228</v>
      </c>
    </row>
    <row r="27" spans="1:10" ht="14.5" customHeight="1" x14ac:dyDescent="0.15">
      <c r="A27" s="5"/>
      <c r="B27" s="399">
        <v>10259</v>
      </c>
      <c r="C27" s="5"/>
      <c r="D27" s="5"/>
      <c r="E27" s="5"/>
      <c r="F27" s="5"/>
      <c r="G27" s="5"/>
      <c r="H27" s="111">
        <v>2.5000000000000001E-3</v>
      </c>
      <c r="I27" s="111"/>
      <c r="J27" s="399">
        <v>10259</v>
      </c>
    </row>
    <row r="28" spans="1:10" ht="14.5" customHeight="1" x14ac:dyDescent="0.15">
      <c r="A28" s="5"/>
      <c r="B28" s="399">
        <v>10288</v>
      </c>
      <c r="C28" s="5"/>
      <c r="D28" s="5"/>
      <c r="E28" s="5"/>
      <c r="F28" s="5"/>
      <c r="G28" s="5"/>
      <c r="H28" s="111">
        <v>2.7000000000000001E-3</v>
      </c>
      <c r="I28" s="111"/>
      <c r="J28" s="399">
        <v>10288</v>
      </c>
    </row>
    <row r="29" spans="1:10" ht="14.5" customHeight="1" x14ac:dyDescent="0.15">
      <c r="A29" s="5"/>
      <c r="B29" s="399">
        <v>10319</v>
      </c>
      <c r="C29" s="5"/>
      <c r="D29" s="5"/>
      <c r="E29" s="5"/>
      <c r="F29" s="5"/>
      <c r="G29" s="5"/>
      <c r="H29" s="111">
        <v>2.5999999999999999E-3</v>
      </c>
      <c r="I29" s="111"/>
      <c r="J29" s="399">
        <v>10319</v>
      </c>
    </row>
    <row r="30" spans="1:10" ht="14.5" customHeight="1" x14ac:dyDescent="0.15">
      <c r="A30" s="5"/>
      <c r="B30" s="399">
        <v>10349</v>
      </c>
      <c r="C30" s="5"/>
      <c r="D30" s="5"/>
      <c r="E30" s="5"/>
      <c r="F30" s="5"/>
      <c r="G30" s="5"/>
      <c r="H30" s="111">
        <v>2.7000000000000001E-3</v>
      </c>
      <c r="I30" s="111"/>
      <c r="J30" s="399">
        <v>10349</v>
      </c>
    </row>
    <row r="31" spans="1:10" ht="14.5" customHeight="1" x14ac:dyDescent="0.15">
      <c r="A31" s="5"/>
      <c r="B31" s="399">
        <v>10380</v>
      </c>
      <c r="C31" s="5"/>
      <c r="D31" s="5"/>
      <c r="E31" s="5"/>
      <c r="F31" s="5"/>
      <c r="G31" s="5"/>
      <c r="H31" s="111">
        <v>2.7000000000000001E-3</v>
      </c>
      <c r="I31" s="111"/>
      <c r="J31" s="399">
        <v>10380</v>
      </c>
    </row>
    <row r="32" spans="1:10" ht="14.5" customHeight="1" x14ac:dyDescent="0.15">
      <c r="A32" s="5"/>
      <c r="B32" s="399">
        <v>10410</v>
      </c>
      <c r="C32" s="5"/>
      <c r="D32" s="5"/>
      <c r="E32" s="5"/>
      <c r="F32" s="5"/>
      <c r="G32" s="5"/>
      <c r="H32" s="111">
        <v>2.7000000000000001E-3</v>
      </c>
      <c r="I32" s="111"/>
      <c r="J32" s="399">
        <v>10410</v>
      </c>
    </row>
    <row r="33" spans="1:10" ht="14.5" customHeight="1" x14ac:dyDescent="0.15">
      <c r="A33" s="5"/>
      <c r="B33" s="399">
        <v>10441</v>
      </c>
      <c r="C33" s="5"/>
      <c r="D33" s="5"/>
      <c r="E33" s="5"/>
      <c r="F33" s="5"/>
      <c r="G33" s="5"/>
      <c r="H33" s="111">
        <v>2.8999999999999998E-3</v>
      </c>
      <c r="I33" s="111"/>
      <c r="J33" s="399">
        <v>10441</v>
      </c>
    </row>
    <row r="34" spans="1:10" ht="14.5" customHeight="1" x14ac:dyDescent="0.15">
      <c r="A34" s="5"/>
      <c r="B34" s="399">
        <v>10472</v>
      </c>
      <c r="C34" s="5"/>
      <c r="D34" s="5"/>
      <c r="E34" s="5"/>
      <c r="F34" s="5"/>
      <c r="G34" s="5"/>
      <c r="H34" s="111">
        <v>2.7000000000000001E-3</v>
      </c>
      <c r="I34" s="111"/>
      <c r="J34" s="399">
        <v>10472</v>
      </c>
    </row>
    <row r="35" spans="1:10" ht="14.5" customHeight="1" x14ac:dyDescent="0.15">
      <c r="A35" s="5"/>
      <c r="B35" s="399">
        <v>10502</v>
      </c>
      <c r="C35" s="5"/>
      <c r="D35" s="5"/>
      <c r="E35" s="5"/>
      <c r="F35" s="5"/>
      <c r="G35" s="5"/>
      <c r="H35" s="111">
        <v>3.0000000000000001E-3</v>
      </c>
      <c r="I35" s="111"/>
      <c r="J35" s="399">
        <v>10502</v>
      </c>
    </row>
    <row r="36" spans="1:10" ht="14.5" customHeight="1" x14ac:dyDescent="0.15">
      <c r="A36" s="5"/>
      <c r="B36" s="399">
        <v>10533</v>
      </c>
      <c r="C36" s="5"/>
      <c r="D36" s="5"/>
      <c r="E36" s="5"/>
      <c r="F36" s="5"/>
      <c r="G36" s="5"/>
      <c r="H36" s="111">
        <v>2.7000000000000001E-3</v>
      </c>
      <c r="I36" s="111"/>
      <c r="J36" s="399">
        <v>10533</v>
      </c>
    </row>
    <row r="37" spans="1:10" ht="14.5" customHeight="1" x14ac:dyDescent="0.15">
      <c r="A37" s="5"/>
      <c r="B37" s="399">
        <v>10563</v>
      </c>
      <c r="C37" s="5"/>
      <c r="D37" s="5"/>
      <c r="E37" s="5"/>
      <c r="F37" s="5"/>
      <c r="G37" s="5"/>
      <c r="H37" s="111">
        <v>2.8999999999999998E-3</v>
      </c>
      <c r="I37" s="111"/>
      <c r="J37" s="399">
        <v>10563</v>
      </c>
    </row>
    <row r="38" spans="1:10" ht="14.5" customHeight="1" x14ac:dyDescent="0.15">
      <c r="A38" s="5"/>
      <c r="B38" s="399">
        <v>10594</v>
      </c>
      <c r="C38" s="5"/>
      <c r="D38" s="5"/>
      <c r="E38" s="5"/>
      <c r="F38" s="5"/>
      <c r="G38" s="5"/>
      <c r="H38" s="111">
        <v>2.8999999999999998E-3</v>
      </c>
      <c r="I38" s="111"/>
      <c r="J38" s="399">
        <v>10594</v>
      </c>
    </row>
    <row r="39" spans="1:10" ht="14.5" customHeight="1" x14ac:dyDescent="0.15">
      <c r="A39" s="5"/>
      <c r="B39" s="399">
        <v>10625</v>
      </c>
      <c r="C39" s="5"/>
      <c r="D39" s="5"/>
      <c r="E39" s="5"/>
      <c r="F39" s="5"/>
      <c r="G39" s="5"/>
      <c r="H39" s="111">
        <v>2.7000000000000001E-3</v>
      </c>
      <c r="I39" s="111"/>
      <c r="J39" s="399">
        <v>10625</v>
      </c>
    </row>
    <row r="40" spans="1:10" ht="14.5" customHeight="1" x14ac:dyDescent="0.15">
      <c r="A40" s="5"/>
      <c r="B40" s="399">
        <v>10653</v>
      </c>
      <c r="C40" s="5"/>
      <c r="D40" s="5"/>
      <c r="E40" s="5"/>
      <c r="F40" s="5"/>
      <c r="G40" s="5"/>
      <c r="H40" s="111">
        <v>2.8E-3</v>
      </c>
      <c r="I40" s="111"/>
      <c r="J40" s="399">
        <v>10653</v>
      </c>
    </row>
    <row r="41" spans="1:10" ht="14.5" customHeight="1" x14ac:dyDescent="0.15">
      <c r="A41" s="5"/>
      <c r="B41" s="399">
        <v>10684</v>
      </c>
      <c r="C41" s="5"/>
      <c r="D41" s="5"/>
      <c r="E41" s="5"/>
      <c r="F41" s="5"/>
      <c r="G41" s="5"/>
      <c r="H41" s="111">
        <v>3.3999999999999998E-3</v>
      </c>
      <c r="I41" s="111"/>
      <c r="J41" s="399">
        <v>10684</v>
      </c>
    </row>
    <row r="42" spans="1:10" ht="14.5" customHeight="1" x14ac:dyDescent="0.15">
      <c r="A42" s="5"/>
      <c r="B42" s="399">
        <v>10714</v>
      </c>
      <c r="C42" s="5"/>
      <c r="D42" s="5"/>
      <c r="E42" s="5"/>
      <c r="F42" s="5"/>
      <c r="G42" s="5"/>
      <c r="H42" s="111">
        <v>3.0000000000000001E-3</v>
      </c>
      <c r="I42" s="111"/>
      <c r="J42" s="399">
        <v>10714</v>
      </c>
    </row>
    <row r="43" spans="1:10" ht="14.5" customHeight="1" x14ac:dyDescent="0.15">
      <c r="A43" s="5"/>
      <c r="B43" s="399">
        <v>10745</v>
      </c>
      <c r="C43" s="5"/>
      <c r="D43" s="5"/>
      <c r="E43" s="5"/>
      <c r="F43" s="5"/>
      <c r="G43" s="5"/>
      <c r="H43" s="111">
        <v>2.8999999999999998E-3</v>
      </c>
      <c r="I43" s="111"/>
      <c r="J43" s="399">
        <v>10745</v>
      </c>
    </row>
    <row r="44" spans="1:10" ht="14.5" customHeight="1" x14ac:dyDescent="0.15">
      <c r="A44" s="5"/>
      <c r="B44" s="399">
        <v>10775</v>
      </c>
      <c r="C44" s="5"/>
      <c r="D44" s="5"/>
      <c r="E44" s="5"/>
      <c r="F44" s="5"/>
      <c r="G44" s="5"/>
      <c r="H44" s="111">
        <v>3.2000000000000002E-3</v>
      </c>
      <c r="I44" s="111"/>
      <c r="J44" s="399">
        <v>10775</v>
      </c>
    </row>
    <row r="45" spans="1:10" ht="14.5" customHeight="1" x14ac:dyDescent="0.15">
      <c r="A45" s="5"/>
      <c r="B45" s="399">
        <v>10806</v>
      </c>
      <c r="C45" s="5"/>
      <c r="D45" s="5"/>
      <c r="E45" s="5"/>
      <c r="F45" s="5"/>
      <c r="G45" s="5"/>
      <c r="H45" s="111">
        <v>3.0000000000000001E-3</v>
      </c>
      <c r="I45" s="111"/>
      <c r="J45" s="399">
        <v>10806</v>
      </c>
    </row>
    <row r="46" spans="1:10" ht="14.5" customHeight="1" x14ac:dyDescent="0.15">
      <c r="A46" s="5"/>
      <c r="B46" s="399">
        <v>10837</v>
      </c>
      <c r="C46" s="5"/>
      <c r="D46" s="5"/>
      <c r="E46" s="5"/>
      <c r="F46" s="5"/>
      <c r="G46" s="5"/>
      <c r="H46" s="111">
        <v>3.2000000000000002E-3</v>
      </c>
      <c r="I46" s="111"/>
      <c r="J46" s="399">
        <v>10837</v>
      </c>
    </row>
    <row r="47" spans="1:10" ht="14.5" customHeight="1" x14ac:dyDescent="0.15">
      <c r="A47" s="5"/>
      <c r="B47" s="399">
        <v>10867</v>
      </c>
      <c r="C47" s="5"/>
      <c r="D47" s="5"/>
      <c r="E47" s="5"/>
      <c r="F47" s="5"/>
      <c r="G47" s="5"/>
      <c r="H47" s="111">
        <v>3.0999999999999999E-3</v>
      </c>
      <c r="I47" s="111"/>
      <c r="J47" s="399">
        <v>10867</v>
      </c>
    </row>
    <row r="48" spans="1:10" ht="14.5" customHeight="1" x14ac:dyDescent="0.15">
      <c r="A48" s="5"/>
      <c r="B48" s="399">
        <v>10898</v>
      </c>
      <c r="C48" s="5"/>
      <c r="D48" s="5"/>
      <c r="E48" s="5"/>
      <c r="F48" s="5"/>
      <c r="G48" s="5"/>
      <c r="H48" s="111">
        <v>2.5999999999999999E-3</v>
      </c>
      <c r="I48" s="111"/>
      <c r="J48" s="399">
        <v>10898</v>
      </c>
    </row>
    <row r="49" spans="1:10" ht="14.5" customHeight="1" x14ac:dyDescent="0.15">
      <c r="A49" s="5"/>
      <c r="B49" s="399">
        <v>10928</v>
      </c>
      <c r="C49" s="5"/>
      <c r="D49" s="5"/>
      <c r="E49" s="5"/>
      <c r="F49" s="5"/>
      <c r="G49" s="5"/>
      <c r="H49" s="111">
        <v>3.0999999999999999E-3</v>
      </c>
      <c r="I49" s="111"/>
      <c r="J49" s="399">
        <v>10928</v>
      </c>
    </row>
    <row r="50" spans="1:10" ht="14.5" customHeight="1" x14ac:dyDescent="0.15">
      <c r="A50" s="5"/>
      <c r="B50" s="399">
        <v>10959</v>
      </c>
      <c r="C50" s="5"/>
      <c r="D50" s="5"/>
      <c r="E50" s="5"/>
      <c r="F50" s="5"/>
      <c r="G50" s="5"/>
      <c r="H50" s="111">
        <v>2.8999999999999998E-3</v>
      </c>
      <c r="I50" s="111"/>
      <c r="J50" s="399">
        <v>10959</v>
      </c>
    </row>
    <row r="51" spans="1:10" ht="14.5" customHeight="1" x14ac:dyDescent="0.15">
      <c r="A51" s="5"/>
      <c r="B51" s="399">
        <v>10990</v>
      </c>
      <c r="C51" s="5"/>
      <c r="D51" s="5"/>
      <c r="E51" s="5"/>
      <c r="F51" s="5"/>
      <c r="G51" s="5"/>
      <c r="H51" s="111">
        <v>2.5999999999999999E-3</v>
      </c>
      <c r="I51" s="111"/>
      <c r="J51" s="399">
        <v>10990</v>
      </c>
    </row>
    <row r="52" spans="1:10" ht="14.5" customHeight="1" x14ac:dyDescent="0.15">
      <c r="A52" s="5"/>
      <c r="B52" s="399">
        <v>11018</v>
      </c>
      <c r="C52" s="5"/>
      <c r="D52" s="5"/>
      <c r="E52" s="5"/>
      <c r="F52" s="5"/>
      <c r="G52" s="5"/>
      <c r="H52" s="111">
        <v>2.8999999999999998E-3</v>
      </c>
      <c r="I52" s="111"/>
      <c r="J52" s="399">
        <v>11018</v>
      </c>
    </row>
    <row r="53" spans="1:10" ht="14.5" customHeight="1" x14ac:dyDescent="0.15">
      <c r="A53" s="5"/>
      <c r="B53" s="399">
        <v>11049</v>
      </c>
      <c r="C53" s="5"/>
      <c r="D53" s="5"/>
      <c r="E53" s="5"/>
      <c r="F53" s="5"/>
      <c r="G53" s="5"/>
      <c r="H53" s="111">
        <v>2.7000000000000001E-3</v>
      </c>
      <c r="I53" s="111"/>
      <c r="J53" s="399">
        <v>11049</v>
      </c>
    </row>
    <row r="54" spans="1:10" ht="14.5" customHeight="1" x14ac:dyDescent="0.15">
      <c r="A54" s="5"/>
      <c r="B54" s="399">
        <v>11079</v>
      </c>
      <c r="C54" s="5"/>
      <c r="D54" s="5"/>
      <c r="E54" s="5"/>
      <c r="F54" s="5"/>
      <c r="G54" s="5"/>
      <c r="H54" s="111">
        <v>2.7000000000000001E-3</v>
      </c>
      <c r="I54" s="111"/>
      <c r="J54" s="399">
        <v>11079</v>
      </c>
    </row>
    <row r="55" spans="1:10" ht="14.5" customHeight="1" x14ac:dyDescent="0.15">
      <c r="A55" s="5"/>
      <c r="B55" s="399">
        <v>11110</v>
      </c>
      <c r="C55" s="5"/>
      <c r="D55" s="5"/>
      <c r="E55" s="5"/>
      <c r="F55" s="5"/>
      <c r="G55" s="5"/>
      <c r="H55" s="111">
        <v>2.8999999999999998E-3</v>
      </c>
      <c r="I55" s="111"/>
      <c r="J55" s="399">
        <v>11110</v>
      </c>
    </row>
    <row r="56" spans="1:10" ht="14.5" customHeight="1" x14ac:dyDescent="0.15">
      <c r="A56" s="5"/>
      <c r="B56" s="399">
        <v>11140</v>
      </c>
      <c r="C56" s="5"/>
      <c r="D56" s="5"/>
      <c r="E56" s="5"/>
      <c r="F56" s="5"/>
      <c r="G56" s="5"/>
      <c r="H56" s="111">
        <v>2.8E-3</v>
      </c>
      <c r="I56" s="111"/>
      <c r="J56" s="399">
        <v>11140</v>
      </c>
    </row>
    <row r="57" spans="1:10" ht="14.5" customHeight="1" x14ac:dyDescent="0.15">
      <c r="A57" s="5"/>
      <c r="B57" s="399">
        <v>11171</v>
      </c>
      <c r="C57" s="5"/>
      <c r="D57" s="5"/>
      <c r="E57" s="5"/>
      <c r="F57" s="5"/>
      <c r="G57" s="5"/>
      <c r="H57" s="111">
        <v>2.5999999999999999E-3</v>
      </c>
      <c r="I57" s="111"/>
      <c r="J57" s="399">
        <v>11171</v>
      </c>
    </row>
    <row r="58" spans="1:10" ht="14.5" customHeight="1" x14ac:dyDescent="0.15">
      <c r="A58" s="5"/>
      <c r="B58" s="399">
        <v>11202</v>
      </c>
      <c r="C58" s="5"/>
      <c r="D58" s="5"/>
      <c r="E58" s="5"/>
      <c r="F58" s="5"/>
      <c r="G58" s="5"/>
      <c r="H58" s="111">
        <v>2.8999999999999998E-3</v>
      </c>
      <c r="I58" s="111"/>
      <c r="J58" s="399">
        <v>11202</v>
      </c>
    </row>
    <row r="59" spans="1:10" ht="14.5" customHeight="1" x14ac:dyDescent="0.15">
      <c r="A59" s="5"/>
      <c r="B59" s="399">
        <v>11232</v>
      </c>
      <c r="C59" s="5"/>
      <c r="D59" s="5"/>
      <c r="E59" s="5"/>
      <c r="F59" s="5"/>
      <c r="G59" s="5"/>
      <c r="H59" s="111">
        <v>2.7000000000000001E-3</v>
      </c>
      <c r="I59" s="111"/>
      <c r="J59" s="399">
        <v>11232</v>
      </c>
    </row>
    <row r="60" spans="1:10" ht="14.5" customHeight="1" x14ac:dyDescent="0.15">
      <c r="A60" s="5"/>
      <c r="B60" s="399">
        <v>11263</v>
      </c>
      <c r="C60" s="5"/>
      <c r="D60" s="5"/>
      <c r="E60" s="5"/>
      <c r="F60" s="5"/>
      <c r="G60" s="5"/>
      <c r="H60" s="111">
        <v>2.5999999999999999E-3</v>
      </c>
      <c r="I60" s="111"/>
      <c r="J60" s="399">
        <v>11263</v>
      </c>
    </row>
    <row r="61" spans="1:10" ht="14.5" customHeight="1" x14ac:dyDescent="0.15">
      <c r="A61" s="5"/>
      <c r="B61" s="399">
        <v>11293</v>
      </c>
      <c r="C61" s="5"/>
      <c r="D61" s="5"/>
      <c r="E61" s="5"/>
      <c r="F61" s="5"/>
      <c r="G61" s="5"/>
      <c r="H61" s="111">
        <v>2.8E-3</v>
      </c>
      <c r="I61" s="111"/>
      <c r="J61" s="399">
        <v>11293</v>
      </c>
    </row>
    <row r="62" spans="1:10" ht="14.5" customHeight="1" x14ac:dyDescent="0.15">
      <c r="A62" s="5"/>
      <c r="B62" s="399">
        <v>11324</v>
      </c>
      <c r="C62" s="5"/>
      <c r="D62" s="5"/>
      <c r="E62" s="5"/>
      <c r="F62" s="5"/>
      <c r="G62" s="5"/>
      <c r="H62" s="111">
        <v>2.8E-3</v>
      </c>
      <c r="I62" s="111"/>
      <c r="J62" s="399">
        <v>11324</v>
      </c>
    </row>
    <row r="63" spans="1:10" ht="14.5" customHeight="1" x14ac:dyDescent="0.15">
      <c r="A63" s="5"/>
      <c r="B63" s="399">
        <v>11355</v>
      </c>
      <c r="C63" s="5"/>
      <c r="D63" s="5"/>
      <c r="E63" s="5"/>
      <c r="F63" s="5"/>
      <c r="G63" s="5"/>
      <c r="H63" s="111">
        <v>2.5999999999999999E-3</v>
      </c>
      <c r="I63" s="111"/>
      <c r="J63" s="399">
        <v>11355</v>
      </c>
    </row>
    <row r="64" spans="1:10" ht="14.5" customHeight="1" x14ac:dyDescent="0.15">
      <c r="A64" s="5"/>
      <c r="B64" s="399">
        <v>11383</v>
      </c>
      <c r="C64" s="5"/>
      <c r="D64" s="5"/>
      <c r="E64" s="5"/>
      <c r="F64" s="5"/>
      <c r="G64" s="5"/>
      <c r="H64" s="111">
        <v>2.8999999999999998E-3</v>
      </c>
      <c r="I64" s="111"/>
      <c r="J64" s="399">
        <v>11383</v>
      </c>
    </row>
    <row r="65" spans="1:10" ht="14.5" customHeight="1" x14ac:dyDescent="0.15">
      <c r="A65" s="5"/>
      <c r="B65" s="399">
        <v>11414</v>
      </c>
      <c r="C65" s="5"/>
      <c r="D65" s="5"/>
      <c r="E65" s="5"/>
      <c r="F65" s="5"/>
      <c r="G65" s="5"/>
      <c r="H65" s="111">
        <v>2.7000000000000001E-3</v>
      </c>
      <c r="I65" s="111"/>
      <c r="J65" s="399">
        <v>11414</v>
      </c>
    </row>
    <row r="66" spans="1:10" ht="14.5" customHeight="1" x14ac:dyDescent="0.15">
      <c r="A66" s="5"/>
      <c r="B66" s="399">
        <v>11444</v>
      </c>
      <c r="C66" s="5"/>
      <c r="D66" s="5"/>
      <c r="E66" s="5"/>
      <c r="F66" s="5"/>
      <c r="G66" s="5"/>
      <c r="H66" s="111">
        <v>2.5999999999999999E-3</v>
      </c>
      <c r="I66" s="111"/>
      <c r="J66" s="399">
        <v>11444</v>
      </c>
    </row>
    <row r="67" spans="1:10" ht="14.5" customHeight="1" x14ac:dyDescent="0.15">
      <c r="A67" s="5"/>
      <c r="B67" s="399">
        <v>11475</v>
      </c>
      <c r="C67" s="5"/>
      <c r="D67" s="5"/>
      <c r="E67" s="5"/>
      <c r="F67" s="5"/>
      <c r="G67" s="5"/>
      <c r="H67" s="111">
        <v>2.8E-3</v>
      </c>
      <c r="I67" s="111"/>
      <c r="J67" s="399">
        <v>11475</v>
      </c>
    </row>
    <row r="68" spans="1:10" ht="14.5" customHeight="1" x14ac:dyDescent="0.15">
      <c r="A68" s="5"/>
      <c r="B68" s="399">
        <v>11505</v>
      </c>
      <c r="C68" s="5"/>
      <c r="D68" s="5"/>
      <c r="E68" s="5"/>
      <c r="F68" s="5"/>
      <c r="G68" s="5"/>
      <c r="H68" s="111">
        <v>2.7000000000000001E-3</v>
      </c>
      <c r="I68" s="111"/>
      <c r="J68" s="399">
        <v>11505</v>
      </c>
    </row>
    <row r="69" spans="1:10" ht="14.5" customHeight="1" x14ac:dyDescent="0.15">
      <c r="A69" s="5"/>
      <c r="B69" s="399">
        <v>11536</v>
      </c>
      <c r="C69" s="5"/>
      <c r="D69" s="5"/>
      <c r="E69" s="5"/>
      <c r="F69" s="5"/>
      <c r="G69" s="5"/>
      <c r="H69" s="111">
        <v>2.7000000000000001E-3</v>
      </c>
      <c r="I69" s="111"/>
      <c r="J69" s="399">
        <v>11536</v>
      </c>
    </row>
    <row r="70" spans="1:10" ht="14.5" customHeight="1" x14ac:dyDescent="0.15">
      <c r="A70" s="5"/>
      <c r="B70" s="399">
        <v>11567</v>
      </c>
      <c r="C70" s="5"/>
      <c r="D70" s="5"/>
      <c r="E70" s="5"/>
      <c r="F70" s="5"/>
      <c r="G70" s="5"/>
      <c r="H70" s="111">
        <v>2.7000000000000001E-3</v>
      </c>
      <c r="I70" s="111"/>
      <c r="J70" s="399">
        <v>11567</v>
      </c>
    </row>
    <row r="71" spans="1:10" ht="14.5" customHeight="1" x14ac:dyDescent="0.15">
      <c r="A71" s="5"/>
      <c r="B71" s="399">
        <v>11597</v>
      </c>
      <c r="C71" s="5"/>
      <c r="D71" s="5"/>
      <c r="E71" s="5"/>
      <c r="F71" s="5"/>
      <c r="G71" s="5"/>
      <c r="H71" s="111">
        <v>2.8999999999999998E-3</v>
      </c>
      <c r="I71" s="111"/>
      <c r="J71" s="399">
        <v>11597</v>
      </c>
    </row>
    <row r="72" spans="1:10" ht="14.5" customHeight="1" x14ac:dyDescent="0.15">
      <c r="A72" s="5"/>
      <c r="B72" s="399">
        <v>11628</v>
      </c>
      <c r="C72" s="5"/>
      <c r="D72" s="5"/>
      <c r="E72" s="5"/>
      <c r="F72" s="5"/>
      <c r="G72" s="5"/>
      <c r="H72" s="111">
        <v>3.0999999999999999E-3</v>
      </c>
      <c r="I72" s="111"/>
      <c r="J72" s="399">
        <v>11628</v>
      </c>
    </row>
    <row r="73" spans="1:10" ht="14.5" customHeight="1" x14ac:dyDescent="0.15">
      <c r="A73" s="5"/>
      <c r="B73" s="399">
        <v>11658</v>
      </c>
      <c r="C73" s="5"/>
      <c r="D73" s="5"/>
      <c r="E73" s="5"/>
      <c r="F73" s="5"/>
      <c r="G73" s="5"/>
      <c r="H73" s="111">
        <v>3.2000000000000002E-3</v>
      </c>
      <c r="I73" s="111"/>
      <c r="J73" s="399">
        <v>11658</v>
      </c>
    </row>
    <row r="74" spans="1:10" ht="14.5" customHeight="1" x14ac:dyDescent="0.15">
      <c r="A74" s="5"/>
      <c r="B74" s="399">
        <v>11689</v>
      </c>
      <c r="C74" s="5"/>
      <c r="D74" s="5"/>
      <c r="E74" s="5"/>
      <c r="F74" s="5"/>
      <c r="G74" s="5"/>
      <c r="H74" s="111">
        <v>3.2000000000000002E-3</v>
      </c>
      <c r="I74" s="111"/>
      <c r="J74" s="399">
        <v>11689</v>
      </c>
    </row>
    <row r="75" spans="1:10" ht="14.5" customHeight="1" x14ac:dyDescent="0.15">
      <c r="A75" s="5"/>
      <c r="B75" s="399">
        <v>11720</v>
      </c>
      <c r="C75" s="5"/>
      <c r="D75" s="5"/>
      <c r="E75" s="5"/>
      <c r="F75" s="5"/>
      <c r="G75" s="5"/>
      <c r="H75" s="111">
        <v>3.2000000000000002E-3</v>
      </c>
      <c r="I75" s="111"/>
      <c r="J75" s="399">
        <v>11720</v>
      </c>
    </row>
    <row r="76" spans="1:10" ht="14.5" customHeight="1" x14ac:dyDescent="0.15">
      <c r="A76" s="5"/>
      <c r="B76" s="399">
        <v>11749</v>
      </c>
      <c r="C76" s="5"/>
      <c r="D76" s="5"/>
      <c r="E76" s="5"/>
      <c r="F76" s="5"/>
      <c r="G76" s="5"/>
      <c r="H76" s="111">
        <v>3.0999999999999999E-3</v>
      </c>
      <c r="I76" s="111"/>
      <c r="J76" s="399">
        <v>11749</v>
      </c>
    </row>
    <row r="77" spans="1:10" ht="14.5" customHeight="1" x14ac:dyDescent="0.15">
      <c r="A77" s="5"/>
      <c r="B77" s="399">
        <v>11780</v>
      </c>
      <c r="C77" s="5"/>
      <c r="D77" s="5"/>
      <c r="E77" s="5"/>
      <c r="F77" s="5"/>
      <c r="G77" s="5"/>
      <c r="H77" s="111">
        <v>3.0000000000000001E-3</v>
      </c>
      <c r="I77" s="111"/>
      <c r="J77" s="399">
        <v>11780</v>
      </c>
    </row>
    <row r="78" spans="1:10" ht="14.5" customHeight="1" x14ac:dyDescent="0.15">
      <c r="A78" s="5"/>
      <c r="B78" s="399">
        <v>11810</v>
      </c>
      <c r="C78" s="5"/>
      <c r="D78" s="5"/>
      <c r="E78" s="5"/>
      <c r="F78" s="5"/>
      <c r="G78" s="5"/>
      <c r="H78" s="111">
        <v>2.8E-3</v>
      </c>
      <c r="I78" s="111"/>
      <c r="J78" s="399">
        <v>11810</v>
      </c>
    </row>
    <row r="79" spans="1:10" ht="14.5" customHeight="1" x14ac:dyDescent="0.15">
      <c r="A79" s="5"/>
      <c r="B79" s="399">
        <v>11841</v>
      </c>
      <c r="C79" s="5"/>
      <c r="D79" s="5"/>
      <c r="E79" s="5"/>
      <c r="F79" s="5"/>
      <c r="G79" s="5"/>
      <c r="H79" s="111">
        <v>2.8E-3</v>
      </c>
      <c r="I79" s="111"/>
      <c r="J79" s="399">
        <v>11841</v>
      </c>
    </row>
    <row r="80" spans="1:10" ht="14.5" customHeight="1" x14ac:dyDescent="0.15">
      <c r="A80" s="5"/>
      <c r="B80" s="399">
        <v>11871</v>
      </c>
      <c r="C80" s="5"/>
      <c r="D80" s="5"/>
      <c r="E80" s="5"/>
      <c r="F80" s="5"/>
      <c r="G80" s="5"/>
      <c r="H80" s="111">
        <v>2.8E-3</v>
      </c>
      <c r="I80" s="111"/>
      <c r="J80" s="399">
        <v>11871</v>
      </c>
    </row>
    <row r="81" spans="1:10" ht="14.5" customHeight="1" x14ac:dyDescent="0.15">
      <c r="A81" s="5"/>
      <c r="B81" s="399">
        <v>11902</v>
      </c>
      <c r="C81" s="5"/>
      <c r="D81" s="5"/>
      <c r="E81" s="5"/>
      <c r="F81" s="5"/>
      <c r="G81" s="5"/>
      <c r="H81" s="111">
        <v>2.8E-3</v>
      </c>
      <c r="I81" s="111"/>
      <c r="J81" s="399">
        <v>11902</v>
      </c>
    </row>
    <row r="82" spans="1:10" ht="14.5" customHeight="1" x14ac:dyDescent="0.15">
      <c r="A82" s="5"/>
      <c r="B82" s="399">
        <v>11933</v>
      </c>
      <c r="C82" s="5"/>
      <c r="D82" s="5"/>
      <c r="E82" s="5"/>
      <c r="F82" s="5"/>
      <c r="G82" s="5"/>
      <c r="H82" s="111">
        <v>2.5999999999999999E-3</v>
      </c>
      <c r="I82" s="111"/>
      <c r="J82" s="399">
        <v>11933</v>
      </c>
    </row>
    <row r="83" spans="1:10" ht="14.5" customHeight="1" x14ac:dyDescent="0.15">
      <c r="A83" s="5"/>
      <c r="B83" s="399">
        <v>11963</v>
      </c>
      <c r="C83" s="5"/>
      <c r="D83" s="5"/>
      <c r="E83" s="5"/>
      <c r="F83" s="5"/>
      <c r="G83" s="5"/>
      <c r="H83" s="111">
        <v>2.7000000000000001E-3</v>
      </c>
      <c r="I83" s="111"/>
      <c r="J83" s="399">
        <v>11963</v>
      </c>
    </row>
    <row r="84" spans="1:10" ht="14.5" customHeight="1" x14ac:dyDescent="0.15">
      <c r="A84" s="5"/>
      <c r="B84" s="399">
        <v>11994</v>
      </c>
      <c r="C84" s="5"/>
      <c r="D84" s="5"/>
      <c r="E84" s="5"/>
      <c r="F84" s="5"/>
      <c r="G84" s="5"/>
      <c r="H84" s="111">
        <v>2.5999999999999999E-3</v>
      </c>
      <c r="I84" s="111"/>
      <c r="J84" s="399">
        <v>11994</v>
      </c>
    </row>
    <row r="85" spans="1:10" ht="14.5" customHeight="1" x14ac:dyDescent="0.15">
      <c r="A85" s="5"/>
      <c r="B85" s="399">
        <v>12024</v>
      </c>
      <c r="C85" s="5"/>
      <c r="D85" s="5"/>
      <c r="E85" s="5"/>
      <c r="F85" s="5"/>
      <c r="G85" s="5"/>
      <c r="H85" s="111">
        <v>2.7000000000000001E-3</v>
      </c>
      <c r="I85" s="111"/>
      <c r="J85" s="399">
        <v>12024</v>
      </c>
    </row>
    <row r="86" spans="1:10" ht="14.5" customHeight="1" x14ac:dyDescent="0.15">
      <c r="A86" s="5"/>
      <c r="B86" s="399">
        <v>12055</v>
      </c>
      <c r="C86" s="5"/>
      <c r="D86" s="5"/>
      <c r="E86" s="5"/>
      <c r="F86" s="5"/>
      <c r="G86" s="5"/>
      <c r="H86" s="111">
        <v>2.7000000000000001E-3</v>
      </c>
      <c r="I86" s="111"/>
      <c r="J86" s="399">
        <v>12055</v>
      </c>
    </row>
    <row r="87" spans="1:10" ht="14.5" customHeight="1" x14ac:dyDescent="0.15">
      <c r="A87" s="5"/>
      <c r="B87" s="399">
        <v>12086</v>
      </c>
      <c r="C87" s="5"/>
      <c r="D87" s="5"/>
      <c r="E87" s="5"/>
      <c r="F87" s="5"/>
      <c r="G87" s="5"/>
      <c r="H87" s="111">
        <v>2.3E-3</v>
      </c>
      <c r="I87" s="111"/>
      <c r="J87" s="399">
        <v>12086</v>
      </c>
    </row>
    <row r="88" spans="1:10" ht="14.5" customHeight="1" x14ac:dyDescent="0.15">
      <c r="A88" s="5"/>
      <c r="B88" s="399">
        <v>12114</v>
      </c>
      <c r="C88" s="5"/>
      <c r="D88" s="5"/>
      <c r="E88" s="5"/>
      <c r="F88" s="5"/>
      <c r="G88" s="5"/>
      <c r="H88" s="111">
        <v>2.7000000000000001E-3</v>
      </c>
      <c r="I88" s="111"/>
      <c r="J88" s="399">
        <v>12114</v>
      </c>
    </row>
    <row r="89" spans="1:10" ht="14.5" customHeight="1" x14ac:dyDescent="0.15">
      <c r="A89" s="5"/>
      <c r="B89" s="399">
        <v>12145</v>
      </c>
      <c r="C89" s="5"/>
      <c r="D89" s="5"/>
      <c r="E89" s="5"/>
      <c r="F89" s="5"/>
      <c r="G89" s="5"/>
      <c r="H89" s="111">
        <v>2.5000000000000001E-3</v>
      </c>
      <c r="I89" s="111"/>
      <c r="J89" s="399">
        <v>12145</v>
      </c>
    </row>
    <row r="90" spans="1:10" ht="14.5" customHeight="1" x14ac:dyDescent="0.15">
      <c r="A90" s="5"/>
      <c r="B90" s="399">
        <v>12175</v>
      </c>
      <c r="C90" s="5"/>
      <c r="D90" s="5"/>
      <c r="E90" s="5"/>
      <c r="F90" s="5"/>
      <c r="G90" s="5"/>
      <c r="H90" s="111">
        <v>2.8E-3</v>
      </c>
      <c r="I90" s="111"/>
      <c r="J90" s="399">
        <v>12175</v>
      </c>
    </row>
    <row r="91" spans="1:10" ht="14.5" customHeight="1" x14ac:dyDescent="0.15">
      <c r="A91" s="5"/>
      <c r="B91" s="399">
        <v>12206</v>
      </c>
      <c r="C91" s="5"/>
      <c r="D91" s="5"/>
      <c r="E91" s="5"/>
      <c r="F91" s="5"/>
      <c r="G91" s="5"/>
      <c r="H91" s="111">
        <v>2.5000000000000001E-3</v>
      </c>
      <c r="I91" s="111"/>
      <c r="J91" s="399">
        <v>12206</v>
      </c>
    </row>
    <row r="92" spans="1:10" ht="14.5" customHeight="1" x14ac:dyDescent="0.15">
      <c r="A92" s="5"/>
      <c r="B92" s="399">
        <v>12236</v>
      </c>
      <c r="C92" s="5"/>
      <c r="D92" s="5"/>
      <c r="E92" s="5"/>
      <c r="F92" s="5"/>
      <c r="G92" s="5"/>
      <c r="H92" s="111">
        <v>2.5999999999999999E-3</v>
      </c>
      <c r="I92" s="111"/>
      <c r="J92" s="399">
        <v>12236</v>
      </c>
    </row>
    <row r="93" spans="1:10" ht="14.5" customHeight="1" x14ac:dyDescent="0.15">
      <c r="A93" s="5"/>
      <c r="B93" s="399">
        <v>12267</v>
      </c>
      <c r="C93" s="5"/>
      <c r="D93" s="5"/>
      <c r="E93" s="5"/>
      <c r="F93" s="5"/>
      <c r="G93" s="5"/>
      <c r="H93" s="111">
        <v>2.5999999999999999E-3</v>
      </c>
      <c r="I93" s="111"/>
      <c r="J93" s="399">
        <v>12267</v>
      </c>
    </row>
    <row r="94" spans="1:10" ht="14.5" customHeight="1" x14ac:dyDescent="0.15">
      <c r="A94" s="5"/>
      <c r="B94" s="399">
        <v>12298</v>
      </c>
      <c r="C94" s="5"/>
      <c r="D94" s="5"/>
      <c r="E94" s="5"/>
      <c r="F94" s="5"/>
      <c r="G94" s="5"/>
      <c r="H94" s="111">
        <v>2.5000000000000001E-3</v>
      </c>
      <c r="I94" s="111"/>
      <c r="J94" s="399">
        <v>12298</v>
      </c>
    </row>
    <row r="95" spans="1:10" ht="14.5" customHeight="1" x14ac:dyDescent="0.15">
      <c r="A95" s="5"/>
      <c r="B95" s="399">
        <v>12328</v>
      </c>
      <c r="C95" s="5"/>
      <c r="D95" s="5"/>
      <c r="E95" s="5"/>
      <c r="F95" s="5"/>
      <c r="G95" s="5"/>
      <c r="H95" s="111">
        <v>2.5999999999999999E-3</v>
      </c>
      <c r="I95" s="111"/>
      <c r="J95" s="399">
        <v>12328</v>
      </c>
    </row>
    <row r="96" spans="1:10" ht="14.5" customHeight="1" x14ac:dyDescent="0.15">
      <c r="A96" s="5"/>
      <c r="B96" s="399">
        <v>12359</v>
      </c>
      <c r="C96" s="5"/>
      <c r="D96" s="5"/>
      <c r="E96" s="5"/>
      <c r="F96" s="5"/>
      <c r="G96" s="5"/>
      <c r="H96" s="111">
        <v>2.5000000000000001E-3</v>
      </c>
      <c r="I96" s="111"/>
      <c r="J96" s="399">
        <v>12359</v>
      </c>
    </row>
    <row r="97" spans="1:10" ht="14.5" customHeight="1" x14ac:dyDescent="0.15">
      <c r="A97" s="5"/>
      <c r="B97" s="399">
        <v>12389</v>
      </c>
      <c r="C97" s="5"/>
      <c r="D97" s="5"/>
      <c r="E97" s="5"/>
      <c r="F97" s="5"/>
      <c r="G97" s="5"/>
      <c r="H97" s="111">
        <v>2.8E-3</v>
      </c>
      <c r="I97" s="111"/>
      <c r="J97" s="399">
        <v>12389</v>
      </c>
    </row>
    <row r="98" spans="1:10" ht="14.5" customHeight="1" x14ac:dyDescent="0.15">
      <c r="A98" s="5"/>
      <c r="B98" s="399">
        <v>12420</v>
      </c>
      <c r="C98" s="5"/>
      <c r="D98" s="5"/>
      <c r="E98" s="5"/>
      <c r="F98" s="5"/>
      <c r="G98" s="5"/>
      <c r="H98" s="111">
        <v>2.8999999999999998E-3</v>
      </c>
      <c r="I98" s="111"/>
      <c r="J98" s="399">
        <v>12420</v>
      </c>
    </row>
    <row r="99" spans="1:10" ht="14.5" customHeight="1" x14ac:dyDescent="0.15">
      <c r="A99" s="5"/>
      <c r="B99" s="399">
        <v>12451</v>
      </c>
      <c r="C99" s="5"/>
      <c r="D99" s="5"/>
      <c r="E99" s="5"/>
      <c r="F99" s="5"/>
      <c r="G99" s="5"/>
      <c r="H99" s="111">
        <v>2.3999999999999998E-3</v>
      </c>
      <c r="I99" s="111"/>
      <c r="J99" s="399">
        <v>12451</v>
      </c>
    </row>
    <row r="100" spans="1:10" ht="14.5" customHeight="1" x14ac:dyDescent="0.15">
      <c r="A100" s="5"/>
      <c r="B100" s="399">
        <v>12479</v>
      </c>
      <c r="C100" s="5"/>
      <c r="D100" s="5"/>
      <c r="E100" s="5"/>
      <c r="F100" s="5"/>
      <c r="G100" s="5"/>
      <c r="H100" s="111">
        <v>2.7000000000000001E-3</v>
      </c>
      <c r="I100" s="111"/>
      <c r="J100" s="399">
        <v>12479</v>
      </c>
    </row>
    <row r="101" spans="1:10" ht="14.5" customHeight="1" x14ac:dyDescent="0.15">
      <c r="A101" s="5"/>
      <c r="B101" s="399">
        <v>12510</v>
      </c>
      <c r="C101" s="5"/>
      <c r="D101" s="5"/>
      <c r="E101" s="5"/>
      <c r="F101" s="5"/>
      <c r="G101" s="5"/>
      <c r="H101" s="111">
        <v>2.5000000000000001E-3</v>
      </c>
      <c r="I101" s="111"/>
      <c r="J101" s="399">
        <v>12510</v>
      </c>
    </row>
    <row r="102" spans="1:10" ht="14.5" customHeight="1" x14ac:dyDescent="0.15">
      <c r="A102" s="5"/>
      <c r="B102" s="399">
        <v>12540</v>
      </c>
      <c r="C102" s="5"/>
      <c r="D102" s="5"/>
      <c r="E102" s="5"/>
      <c r="F102" s="5"/>
      <c r="G102" s="5"/>
      <c r="H102" s="111">
        <v>2.5000000000000001E-3</v>
      </c>
      <c r="I102" s="111"/>
      <c r="J102" s="399">
        <v>12540</v>
      </c>
    </row>
    <row r="103" spans="1:10" ht="14.5" customHeight="1" x14ac:dyDescent="0.15">
      <c r="A103" s="5"/>
      <c r="B103" s="399">
        <v>12571</v>
      </c>
      <c r="C103" s="5"/>
      <c r="D103" s="5"/>
      <c r="E103" s="5"/>
      <c r="F103" s="5"/>
      <c r="G103" s="5"/>
      <c r="H103" s="111">
        <v>2.3999999999999998E-3</v>
      </c>
      <c r="I103" s="111"/>
      <c r="J103" s="399">
        <v>12571</v>
      </c>
    </row>
    <row r="104" spans="1:10" ht="14.5" customHeight="1" x14ac:dyDescent="0.15">
      <c r="A104" s="5"/>
      <c r="B104" s="399">
        <v>12601</v>
      </c>
      <c r="C104" s="5"/>
      <c r="D104" s="5"/>
      <c r="E104" s="5"/>
      <c r="F104" s="5"/>
      <c r="G104" s="5"/>
      <c r="H104" s="111">
        <v>2.3999999999999998E-3</v>
      </c>
      <c r="I104" s="111"/>
      <c r="J104" s="399">
        <v>12601</v>
      </c>
    </row>
    <row r="105" spans="1:10" ht="14.5" customHeight="1" x14ac:dyDescent="0.15">
      <c r="A105" s="5"/>
      <c r="B105" s="399">
        <v>12632</v>
      </c>
      <c r="C105" s="5"/>
      <c r="D105" s="5"/>
      <c r="E105" s="5"/>
      <c r="F105" s="5"/>
      <c r="G105" s="5"/>
      <c r="H105" s="111">
        <v>2.3999999999999998E-3</v>
      </c>
      <c r="I105" s="111"/>
      <c r="J105" s="399">
        <v>12632</v>
      </c>
    </row>
    <row r="106" spans="1:10" ht="14.5" customHeight="1" x14ac:dyDescent="0.15">
      <c r="A106" s="5"/>
      <c r="B106" s="399">
        <v>12663</v>
      </c>
      <c r="C106" s="5"/>
      <c r="D106" s="5"/>
      <c r="E106" s="5"/>
      <c r="F106" s="5"/>
      <c r="G106" s="5"/>
      <c r="H106" s="111">
        <v>2.3E-3</v>
      </c>
      <c r="I106" s="111"/>
      <c r="J106" s="399">
        <v>12663</v>
      </c>
    </row>
    <row r="107" spans="1:10" ht="14.5" customHeight="1" x14ac:dyDescent="0.15">
      <c r="A107" s="5"/>
      <c r="B107" s="399">
        <v>12693</v>
      </c>
      <c r="C107" s="5"/>
      <c r="D107" s="5"/>
      <c r="E107" s="5"/>
      <c r="F107" s="5"/>
      <c r="G107" s="5"/>
      <c r="H107" s="111">
        <v>2.7000000000000001E-3</v>
      </c>
      <c r="I107" s="111"/>
      <c r="J107" s="399">
        <v>12693</v>
      </c>
    </row>
    <row r="108" spans="1:10" ht="14.5" customHeight="1" x14ac:dyDescent="0.15">
      <c r="A108" s="5"/>
      <c r="B108" s="399">
        <v>12724</v>
      </c>
      <c r="C108" s="5"/>
      <c r="D108" s="5"/>
      <c r="E108" s="5"/>
      <c r="F108" s="5"/>
      <c r="G108" s="5"/>
      <c r="H108" s="111">
        <v>2.5000000000000001E-3</v>
      </c>
      <c r="I108" s="111"/>
      <c r="J108" s="399">
        <v>12724</v>
      </c>
    </row>
    <row r="109" spans="1:10" ht="14.5" customHeight="1" x14ac:dyDescent="0.15">
      <c r="A109" s="5"/>
      <c r="B109" s="399">
        <v>12754</v>
      </c>
      <c r="C109" s="5"/>
      <c r="D109" s="5"/>
      <c r="E109" s="5"/>
      <c r="F109" s="5"/>
      <c r="G109" s="5"/>
      <c r="H109" s="111">
        <v>2.5000000000000001E-3</v>
      </c>
      <c r="I109" s="111"/>
      <c r="J109" s="399">
        <v>12754</v>
      </c>
    </row>
    <row r="110" spans="1:10" ht="14.5" customHeight="1" x14ac:dyDescent="0.15">
      <c r="A110" s="5"/>
      <c r="B110" s="399">
        <v>12785</v>
      </c>
      <c r="C110" s="5"/>
      <c r="D110" s="5"/>
      <c r="E110" s="5"/>
      <c r="F110" s="5"/>
      <c r="G110" s="5"/>
      <c r="H110" s="111">
        <v>2.5000000000000001E-3</v>
      </c>
      <c r="I110" s="111"/>
      <c r="J110" s="399">
        <v>12785</v>
      </c>
    </row>
    <row r="111" spans="1:10" ht="14.5" customHeight="1" x14ac:dyDescent="0.15">
      <c r="A111" s="5"/>
      <c r="B111" s="399">
        <v>12816</v>
      </c>
      <c r="C111" s="5"/>
      <c r="D111" s="5"/>
      <c r="E111" s="5"/>
      <c r="F111" s="5"/>
      <c r="G111" s="5"/>
      <c r="H111" s="111">
        <v>2.0999999999999999E-3</v>
      </c>
      <c r="I111" s="111"/>
      <c r="J111" s="399">
        <v>12816</v>
      </c>
    </row>
    <row r="112" spans="1:10" ht="14.5" customHeight="1" x14ac:dyDescent="0.15">
      <c r="A112" s="5"/>
      <c r="B112" s="399">
        <v>12844</v>
      </c>
      <c r="C112" s="5"/>
      <c r="D112" s="5"/>
      <c r="E112" s="5"/>
      <c r="F112" s="5"/>
      <c r="G112" s="5"/>
      <c r="H112" s="111">
        <v>2.2000000000000001E-3</v>
      </c>
      <c r="I112" s="111"/>
      <c r="J112" s="399">
        <v>12844</v>
      </c>
    </row>
    <row r="113" spans="1:10" ht="14.5" customHeight="1" x14ac:dyDescent="0.15">
      <c r="A113" s="5"/>
      <c r="B113" s="399">
        <v>12875</v>
      </c>
      <c r="C113" s="5"/>
      <c r="D113" s="5"/>
      <c r="E113" s="5"/>
      <c r="F113" s="5"/>
      <c r="G113" s="5"/>
      <c r="H113" s="111">
        <v>2.3E-3</v>
      </c>
      <c r="I113" s="111"/>
      <c r="J113" s="399">
        <v>12875</v>
      </c>
    </row>
    <row r="114" spans="1:10" ht="14.5" customHeight="1" x14ac:dyDescent="0.15">
      <c r="A114" s="5"/>
      <c r="B114" s="399">
        <v>12905</v>
      </c>
      <c r="C114" s="5"/>
      <c r="D114" s="5"/>
      <c r="E114" s="5"/>
      <c r="F114" s="5"/>
      <c r="G114" s="5"/>
      <c r="H114" s="111">
        <v>2.3E-3</v>
      </c>
      <c r="I114" s="111"/>
      <c r="J114" s="399">
        <v>12905</v>
      </c>
    </row>
    <row r="115" spans="1:10" ht="14.5" customHeight="1" x14ac:dyDescent="0.15">
      <c r="A115" s="5"/>
      <c r="B115" s="399">
        <v>12936</v>
      </c>
      <c r="C115" s="5"/>
      <c r="D115" s="5"/>
      <c r="E115" s="5"/>
      <c r="F115" s="5"/>
      <c r="G115" s="5"/>
      <c r="H115" s="111">
        <v>2.2000000000000001E-3</v>
      </c>
      <c r="I115" s="111"/>
      <c r="J115" s="399">
        <v>12936</v>
      </c>
    </row>
    <row r="116" spans="1:10" ht="14.5" customHeight="1" x14ac:dyDescent="0.15">
      <c r="A116" s="5"/>
      <c r="B116" s="399">
        <v>12966</v>
      </c>
      <c r="C116" s="5"/>
      <c r="D116" s="5"/>
      <c r="E116" s="5"/>
      <c r="F116" s="5"/>
      <c r="G116" s="5"/>
      <c r="H116" s="111">
        <v>2.3999999999999998E-3</v>
      </c>
      <c r="I116" s="111"/>
      <c r="J116" s="399">
        <v>12966</v>
      </c>
    </row>
    <row r="117" spans="1:10" ht="14.5" customHeight="1" x14ac:dyDescent="0.15">
      <c r="A117" s="5"/>
      <c r="B117" s="399">
        <v>12997</v>
      </c>
      <c r="C117" s="5"/>
      <c r="D117" s="5"/>
      <c r="E117" s="5"/>
      <c r="F117" s="5"/>
      <c r="G117" s="5"/>
      <c r="H117" s="111">
        <v>2.3E-3</v>
      </c>
      <c r="I117" s="111"/>
      <c r="J117" s="399">
        <v>12997</v>
      </c>
    </row>
    <row r="118" spans="1:10" ht="14.5" customHeight="1" x14ac:dyDescent="0.15">
      <c r="A118" s="5"/>
      <c r="B118" s="399">
        <v>13028</v>
      </c>
      <c r="C118" s="5"/>
      <c r="D118" s="5"/>
      <c r="E118" s="5"/>
      <c r="F118" s="5"/>
      <c r="G118" s="5"/>
      <c r="H118" s="111">
        <v>2.3E-3</v>
      </c>
      <c r="I118" s="111"/>
      <c r="J118" s="399">
        <v>13028</v>
      </c>
    </row>
    <row r="119" spans="1:10" ht="14.5" customHeight="1" x14ac:dyDescent="0.15">
      <c r="A119" s="5"/>
      <c r="B119" s="399">
        <v>13058</v>
      </c>
      <c r="C119" s="5"/>
      <c r="D119" s="5"/>
      <c r="E119" s="5"/>
      <c r="F119" s="5"/>
      <c r="G119" s="5"/>
      <c r="H119" s="111">
        <v>2.3E-3</v>
      </c>
      <c r="I119" s="111"/>
      <c r="J119" s="399">
        <v>13058</v>
      </c>
    </row>
    <row r="120" spans="1:10" ht="14.5" customHeight="1" x14ac:dyDescent="0.15">
      <c r="A120" s="5"/>
      <c r="B120" s="399">
        <v>13089</v>
      </c>
      <c r="C120" s="5"/>
      <c r="D120" s="5"/>
      <c r="E120" s="5"/>
      <c r="F120" s="5"/>
      <c r="G120" s="5"/>
      <c r="H120" s="111">
        <v>2.3999999999999998E-3</v>
      </c>
      <c r="I120" s="111"/>
      <c r="J120" s="399">
        <v>13089</v>
      </c>
    </row>
    <row r="121" spans="1:10" ht="14.5" customHeight="1" x14ac:dyDescent="0.15">
      <c r="A121" s="5"/>
      <c r="B121" s="399">
        <v>13119</v>
      </c>
      <c r="C121" s="5"/>
      <c r="D121" s="5"/>
      <c r="E121" s="5"/>
      <c r="F121" s="5"/>
      <c r="G121" s="5"/>
      <c r="H121" s="111">
        <v>2.3999999999999998E-3</v>
      </c>
      <c r="I121" s="111"/>
      <c r="J121" s="399">
        <v>13119</v>
      </c>
    </row>
    <row r="122" spans="1:10" ht="14.5" customHeight="1" x14ac:dyDescent="0.15">
      <c r="A122" s="5"/>
      <c r="B122" s="399">
        <v>13150</v>
      </c>
      <c r="C122" s="5"/>
      <c r="D122" s="5"/>
      <c r="E122" s="5"/>
      <c r="F122" s="5"/>
      <c r="G122" s="5"/>
      <c r="H122" s="111">
        <v>2.3999999999999998E-3</v>
      </c>
      <c r="I122" s="111"/>
      <c r="J122" s="399">
        <v>13150</v>
      </c>
    </row>
    <row r="123" spans="1:10" ht="14.5" customHeight="1" x14ac:dyDescent="0.15">
      <c r="A123" s="5"/>
      <c r="B123" s="399">
        <v>13181</v>
      </c>
      <c r="C123" s="5"/>
      <c r="D123" s="5"/>
      <c r="E123" s="5"/>
      <c r="F123" s="5"/>
      <c r="G123" s="5"/>
      <c r="H123" s="111">
        <v>2.3E-3</v>
      </c>
      <c r="I123" s="111"/>
      <c r="J123" s="399">
        <v>13181</v>
      </c>
    </row>
    <row r="124" spans="1:10" ht="14.5" customHeight="1" x14ac:dyDescent="0.15">
      <c r="A124" s="5"/>
      <c r="B124" s="399">
        <v>13210</v>
      </c>
      <c r="C124" s="5"/>
      <c r="D124" s="5"/>
      <c r="E124" s="5"/>
      <c r="F124" s="5"/>
      <c r="G124" s="5"/>
      <c r="H124" s="111">
        <v>2.3999999999999998E-3</v>
      </c>
      <c r="I124" s="111"/>
      <c r="J124" s="399">
        <v>13210</v>
      </c>
    </row>
    <row r="125" spans="1:10" ht="14.5" customHeight="1" x14ac:dyDescent="0.15">
      <c r="A125" s="5"/>
      <c r="B125" s="399">
        <v>13241</v>
      </c>
      <c r="C125" s="5"/>
      <c r="D125" s="5"/>
      <c r="E125" s="5"/>
      <c r="F125" s="5"/>
      <c r="G125" s="5"/>
      <c r="H125" s="111">
        <v>2.2000000000000001E-3</v>
      </c>
      <c r="I125" s="111"/>
      <c r="J125" s="399">
        <v>13241</v>
      </c>
    </row>
    <row r="126" spans="1:10" ht="14.5" customHeight="1" x14ac:dyDescent="0.15">
      <c r="A126" s="5"/>
      <c r="B126" s="399">
        <v>13271</v>
      </c>
      <c r="C126" s="5"/>
      <c r="D126" s="5"/>
      <c r="E126" s="5"/>
      <c r="F126" s="5"/>
      <c r="G126" s="5"/>
      <c r="H126" s="111">
        <v>2.2000000000000001E-3</v>
      </c>
      <c r="I126" s="111"/>
      <c r="J126" s="399">
        <v>13271</v>
      </c>
    </row>
    <row r="127" spans="1:10" ht="14.5" customHeight="1" x14ac:dyDescent="0.15">
      <c r="A127" s="5"/>
      <c r="B127" s="399">
        <v>13302</v>
      </c>
      <c r="C127" s="5"/>
      <c r="D127" s="5"/>
      <c r="E127" s="5"/>
      <c r="F127" s="5"/>
      <c r="G127" s="5"/>
      <c r="H127" s="111">
        <v>2.3999999999999998E-3</v>
      </c>
      <c r="I127" s="111"/>
      <c r="J127" s="399">
        <v>13302</v>
      </c>
    </row>
    <row r="128" spans="1:10" ht="14.5" customHeight="1" x14ac:dyDescent="0.15">
      <c r="A128" s="5"/>
      <c r="B128" s="399">
        <v>13332</v>
      </c>
      <c r="C128" s="5"/>
      <c r="D128" s="5"/>
      <c r="E128" s="5"/>
      <c r="F128" s="5"/>
      <c r="G128" s="5"/>
      <c r="H128" s="111">
        <v>2.3E-3</v>
      </c>
      <c r="I128" s="111"/>
      <c r="J128" s="399">
        <v>13332</v>
      </c>
    </row>
    <row r="129" spans="1:10" ht="14.5" customHeight="1" x14ac:dyDescent="0.15">
      <c r="A129" s="5"/>
      <c r="B129" s="399">
        <v>13363</v>
      </c>
      <c r="C129" s="5"/>
      <c r="D129" s="5"/>
      <c r="E129" s="5"/>
      <c r="F129" s="5"/>
      <c r="G129" s="5"/>
      <c r="H129" s="111">
        <v>2.3E-3</v>
      </c>
      <c r="I129" s="111"/>
      <c r="J129" s="399">
        <v>13363</v>
      </c>
    </row>
    <row r="130" spans="1:10" ht="14.5" customHeight="1" x14ac:dyDescent="0.15">
      <c r="A130" s="5"/>
      <c r="B130" s="399">
        <v>13394</v>
      </c>
      <c r="C130" s="5"/>
      <c r="D130" s="5"/>
      <c r="E130" s="5"/>
      <c r="F130" s="5"/>
      <c r="G130" s="5"/>
      <c r="H130" s="111">
        <v>2.0999999999999999E-3</v>
      </c>
      <c r="I130" s="111"/>
      <c r="J130" s="399">
        <v>13394</v>
      </c>
    </row>
    <row r="131" spans="1:10" ht="14.5" customHeight="1" x14ac:dyDescent="0.15">
      <c r="A131" s="5"/>
      <c r="B131" s="399">
        <v>13424</v>
      </c>
      <c r="C131" s="5"/>
      <c r="D131" s="5"/>
      <c r="E131" s="5"/>
      <c r="F131" s="5"/>
      <c r="G131" s="5"/>
      <c r="H131" s="111">
        <v>2.3E-3</v>
      </c>
      <c r="I131" s="111"/>
      <c r="J131" s="399">
        <v>13424</v>
      </c>
    </row>
    <row r="132" spans="1:10" ht="14.5" customHeight="1" x14ac:dyDescent="0.15">
      <c r="A132" s="5"/>
      <c r="B132" s="399">
        <v>13455</v>
      </c>
      <c r="C132" s="5"/>
      <c r="D132" s="5"/>
      <c r="E132" s="5"/>
      <c r="F132" s="5"/>
      <c r="G132" s="5"/>
      <c r="H132" s="111">
        <v>2.2000000000000001E-3</v>
      </c>
      <c r="I132" s="111"/>
      <c r="J132" s="399">
        <v>13455</v>
      </c>
    </row>
    <row r="133" spans="1:10" ht="14.5" customHeight="1" x14ac:dyDescent="0.15">
      <c r="A133" s="5"/>
      <c r="B133" s="399">
        <v>13485</v>
      </c>
      <c r="C133" s="5"/>
      <c r="D133" s="5"/>
      <c r="E133" s="5"/>
      <c r="F133" s="5"/>
      <c r="G133" s="5"/>
      <c r="H133" s="111">
        <v>2.2000000000000001E-3</v>
      </c>
      <c r="I133" s="111"/>
      <c r="J133" s="399">
        <v>13485</v>
      </c>
    </row>
    <row r="134" spans="1:10" ht="14.5" customHeight="1" x14ac:dyDescent="0.15">
      <c r="A134" s="5"/>
      <c r="B134" s="399">
        <v>13516</v>
      </c>
      <c r="C134" s="5"/>
      <c r="D134" s="5"/>
      <c r="E134" s="5"/>
      <c r="F134" s="5"/>
      <c r="G134" s="5"/>
      <c r="H134" s="111">
        <v>2.0999999999999999E-3</v>
      </c>
      <c r="I134" s="111"/>
      <c r="J134" s="399">
        <v>13516</v>
      </c>
    </row>
    <row r="135" spans="1:10" ht="14.5" customHeight="1" x14ac:dyDescent="0.15">
      <c r="A135" s="5"/>
      <c r="B135" s="399">
        <v>13547</v>
      </c>
      <c r="C135" s="5"/>
      <c r="D135" s="5"/>
      <c r="E135" s="5"/>
      <c r="F135" s="5"/>
      <c r="G135" s="5"/>
      <c r="H135" s="111">
        <v>2E-3</v>
      </c>
      <c r="I135" s="111"/>
      <c r="J135" s="399">
        <v>13547</v>
      </c>
    </row>
    <row r="136" spans="1:10" ht="14.5" customHeight="1" x14ac:dyDescent="0.15">
      <c r="A136" s="5"/>
      <c r="B136" s="399">
        <v>13575</v>
      </c>
      <c r="C136" s="5"/>
      <c r="D136" s="5"/>
      <c r="E136" s="5"/>
      <c r="F136" s="5"/>
      <c r="G136" s="5"/>
      <c r="H136" s="111">
        <v>2.2000000000000001E-3</v>
      </c>
      <c r="I136" s="111"/>
      <c r="J136" s="399">
        <v>13575</v>
      </c>
    </row>
    <row r="137" spans="1:10" ht="14.5" customHeight="1" x14ac:dyDescent="0.15">
      <c r="A137" s="5"/>
      <c r="B137" s="399">
        <v>13606</v>
      </c>
      <c r="C137" s="5"/>
      <c r="D137" s="5"/>
      <c r="E137" s="5"/>
      <c r="F137" s="5"/>
      <c r="G137" s="5"/>
      <c r="H137" s="111">
        <v>2.3E-3</v>
      </c>
      <c r="I137" s="111"/>
      <c r="J137" s="399">
        <v>13606</v>
      </c>
    </row>
    <row r="138" spans="1:10" ht="14.5" customHeight="1" x14ac:dyDescent="0.15">
      <c r="A138" s="5"/>
      <c r="B138" s="399">
        <v>13636</v>
      </c>
      <c r="C138" s="5"/>
      <c r="D138" s="5"/>
      <c r="E138" s="5"/>
      <c r="F138" s="5"/>
      <c r="G138" s="5"/>
      <c r="H138" s="111">
        <v>2.2000000000000001E-3</v>
      </c>
      <c r="I138" s="111"/>
      <c r="J138" s="399">
        <v>13636</v>
      </c>
    </row>
    <row r="139" spans="1:10" ht="14.5" customHeight="1" x14ac:dyDescent="0.15">
      <c r="A139" s="5"/>
      <c r="B139" s="399">
        <v>13667</v>
      </c>
      <c r="C139" s="5"/>
      <c r="D139" s="5"/>
      <c r="E139" s="5"/>
      <c r="F139" s="5"/>
      <c r="G139" s="5"/>
      <c r="H139" s="111">
        <v>2.5000000000000001E-3</v>
      </c>
      <c r="I139" s="111"/>
      <c r="J139" s="399">
        <v>13667</v>
      </c>
    </row>
    <row r="140" spans="1:10" ht="14.5" customHeight="1" x14ac:dyDescent="0.15">
      <c r="A140" s="5"/>
      <c r="B140" s="399">
        <v>13697</v>
      </c>
      <c r="C140" s="5"/>
      <c r="D140" s="5"/>
      <c r="E140" s="5"/>
      <c r="F140" s="5"/>
      <c r="G140" s="5"/>
      <c r="H140" s="111">
        <v>2.3999999999999998E-3</v>
      </c>
      <c r="I140" s="111"/>
      <c r="J140" s="399">
        <v>13697</v>
      </c>
    </row>
    <row r="141" spans="1:10" ht="14.5" customHeight="1" x14ac:dyDescent="0.15">
      <c r="A141" s="5"/>
      <c r="B141" s="399">
        <v>13728</v>
      </c>
      <c r="C141" s="5"/>
      <c r="D141" s="5"/>
      <c r="E141" s="5"/>
      <c r="F141" s="5"/>
      <c r="G141" s="5"/>
      <c r="H141" s="111">
        <v>2.3E-3</v>
      </c>
      <c r="I141" s="111"/>
      <c r="J141" s="399">
        <v>13728</v>
      </c>
    </row>
    <row r="142" spans="1:10" ht="14.5" customHeight="1" x14ac:dyDescent="0.15">
      <c r="A142" s="5"/>
      <c r="B142" s="399">
        <v>13759</v>
      </c>
      <c r="C142" s="5"/>
      <c r="D142" s="5"/>
      <c r="E142" s="5"/>
      <c r="F142" s="5"/>
      <c r="G142" s="5"/>
      <c r="H142" s="111">
        <v>2.3E-3</v>
      </c>
      <c r="I142" s="111"/>
      <c r="J142" s="399">
        <v>13759</v>
      </c>
    </row>
    <row r="143" spans="1:10" ht="14.5" customHeight="1" x14ac:dyDescent="0.15">
      <c r="A143" s="5"/>
      <c r="B143" s="399">
        <v>13789</v>
      </c>
      <c r="C143" s="5"/>
      <c r="D143" s="5"/>
      <c r="E143" s="5"/>
      <c r="F143" s="5"/>
      <c r="G143" s="5"/>
      <c r="H143" s="111">
        <v>2.3E-3</v>
      </c>
      <c r="I143" s="111"/>
      <c r="J143" s="399">
        <v>13789</v>
      </c>
    </row>
    <row r="144" spans="1:10" ht="14.5" customHeight="1" x14ac:dyDescent="0.15">
      <c r="A144" s="5"/>
      <c r="B144" s="399">
        <v>13820</v>
      </c>
      <c r="C144" s="5"/>
      <c r="D144" s="5"/>
      <c r="E144" s="5"/>
      <c r="F144" s="5"/>
      <c r="G144" s="5"/>
      <c r="H144" s="111">
        <v>2.3999999999999998E-3</v>
      </c>
      <c r="I144" s="111"/>
      <c r="J144" s="399">
        <v>13820</v>
      </c>
    </row>
    <row r="145" spans="1:10" ht="14.5" customHeight="1" x14ac:dyDescent="0.15">
      <c r="A145" s="5"/>
      <c r="B145" s="399">
        <v>13850</v>
      </c>
      <c r="C145" s="5"/>
      <c r="D145" s="5"/>
      <c r="E145" s="5"/>
      <c r="F145" s="5"/>
      <c r="G145" s="5"/>
      <c r="H145" s="111">
        <v>2.3E-3</v>
      </c>
      <c r="I145" s="111"/>
      <c r="J145" s="399">
        <v>13850</v>
      </c>
    </row>
    <row r="146" spans="1:10" ht="14.5" customHeight="1" x14ac:dyDescent="0.15">
      <c r="A146" s="5"/>
      <c r="B146" s="399">
        <v>13881</v>
      </c>
      <c r="C146" s="5"/>
      <c r="D146" s="5"/>
      <c r="E146" s="5"/>
      <c r="F146" s="5"/>
      <c r="G146" s="5"/>
      <c r="H146" s="111">
        <v>2.3E-3</v>
      </c>
      <c r="I146" s="111"/>
      <c r="J146" s="399">
        <v>13881</v>
      </c>
    </row>
    <row r="147" spans="1:10" ht="14.5" customHeight="1" x14ac:dyDescent="0.15">
      <c r="A147" s="5"/>
      <c r="B147" s="399">
        <v>13912</v>
      </c>
      <c r="C147" s="5"/>
      <c r="D147" s="5"/>
      <c r="E147" s="5"/>
      <c r="F147" s="5"/>
      <c r="G147" s="5"/>
      <c r="H147" s="111">
        <v>2.0999999999999999E-3</v>
      </c>
      <c r="I147" s="111"/>
      <c r="J147" s="399">
        <v>13912</v>
      </c>
    </row>
    <row r="148" spans="1:10" ht="14.5" customHeight="1" x14ac:dyDescent="0.15">
      <c r="A148" s="5"/>
      <c r="B148" s="399">
        <v>13940</v>
      </c>
      <c r="C148" s="5"/>
      <c r="D148" s="5"/>
      <c r="E148" s="5"/>
      <c r="F148" s="5"/>
      <c r="G148" s="5"/>
      <c r="H148" s="111">
        <v>2.3E-3</v>
      </c>
      <c r="I148" s="111"/>
      <c r="J148" s="399">
        <v>13940</v>
      </c>
    </row>
    <row r="149" spans="1:10" ht="14.5" customHeight="1" x14ac:dyDescent="0.15">
      <c r="A149" s="5"/>
      <c r="B149" s="399">
        <v>13971</v>
      </c>
      <c r="C149" s="5"/>
      <c r="D149" s="5"/>
      <c r="E149" s="5"/>
      <c r="F149" s="5"/>
      <c r="G149" s="5"/>
      <c r="H149" s="111">
        <v>2.2000000000000001E-3</v>
      </c>
      <c r="I149" s="111"/>
      <c r="J149" s="399">
        <v>13971</v>
      </c>
    </row>
    <row r="150" spans="1:10" ht="14.5" customHeight="1" x14ac:dyDescent="0.15">
      <c r="A150" s="5"/>
      <c r="B150" s="399">
        <v>14001</v>
      </c>
      <c r="C150" s="5"/>
      <c r="D150" s="5"/>
      <c r="E150" s="5"/>
      <c r="F150" s="5"/>
      <c r="G150" s="5"/>
      <c r="H150" s="111">
        <v>2.2000000000000001E-3</v>
      </c>
      <c r="I150" s="111"/>
      <c r="J150" s="399">
        <v>14001</v>
      </c>
    </row>
    <row r="151" spans="1:10" ht="14.5" customHeight="1" x14ac:dyDescent="0.15">
      <c r="A151" s="5"/>
      <c r="B151" s="399">
        <v>14032</v>
      </c>
      <c r="C151" s="5"/>
      <c r="D151" s="5"/>
      <c r="E151" s="5"/>
      <c r="F151" s="5"/>
      <c r="G151" s="5"/>
      <c r="H151" s="111">
        <v>2.0999999999999999E-3</v>
      </c>
      <c r="I151" s="111"/>
      <c r="J151" s="399">
        <v>14032</v>
      </c>
    </row>
    <row r="152" spans="1:10" ht="14.5" customHeight="1" x14ac:dyDescent="0.15">
      <c r="A152" s="5"/>
      <c r="B152" s="399">
        <v>14062</v>
      </c>
      <c r="C152" s="5"/>
      <c r="D152" s="5"/>
      <c r="E152" s="5"/>
      <c r="F152" s="5"/>
      <c r="G152" s="5"/>
      <c r="H152" s="111">
        <v>2.0999999999999999E-3</v>
      </c>
      <c r="I152" s="111"/>
      <c r="J152" s="399">
        <v>14062</v>
      </c>
    </row>
    <row r="153" spans="1:10" ht="14.5" customHeight="1" x14ac:dyDescent="0.15">
      <c r="A153" s="5"/>
      <c r="B153" s="399">
        <v>14093</v>
      </c>
      <c r="C153" s="5"/>
      <c r="D153" s="5"/>
      <c r="E153" s="5"/>
      <c r="F153" s="5"/>
      <c r="G153" s="5"/>
      <c r="H153" s="111">
        <v>2.2000000000000001E-3</v>
      </c>
      <c r="I153" s="111"/>
      <c r="J153" s="399">
        <v>14093</v>
      </c>
    </row>
    <row r="154" spans="1:10" ht="14.5" customHeight="1" x14ac:dyDescent="0.15">
      <c r="A154" s="5"/>
      <c r="B154" s="399">
        <v>14124</v>
      </c>
      <c r="C154" s="5"/>
      <c r="D154" s="5"/>
      <c r="E154" s="5"/>
      <c r="F154" s="5"/>
      <c r="G154" s="5"/>
      <c r="H154" s="111">
        <v>2.0999999999999999E-3</v>
      </c>
      <c r="I154" s="111"/>
      <c r="J154" s="399">
        <v>14124</v>
      </c>
    </row>
    <row r="155" spans="1:10" ht="14.5" customHeight="1" x14ac:dyDescent="0.15">
      <c r="A155" s="5"/>
      <c r="B155" s="399">
        <v>14154</v>
      </c>
      <c r="C155" s="5"/>
      <c r="D155" s="5"/>
      <c r="E155" s="5"/>
      <c r="F155" s="5"/>
      <c r="G155" s="5"/>
      <c r="H155" s="111">
        <v>2.2000000000000001E-3</v>
      </c>
      <c r="I155" s="111"/>
      <c r="J155" s="399">
        <v>14154</v>
      </c>
    </row>
    <row r="156" spans="1:10" ht="14.5" customHeight="1" x14ac:dyDescent="0.15">
      <c r="A156" s="5"/>
      <c r="B156" s="399">
        <v>14185</v>
      </c>
      <c r="C156" s="5"/>
      <c r="D156" s="5"/>
      <c r="E156" s="5"/>
      <c r="F156" s="5"/>
      <c r="G156" s="5"/>
      <c r="H156" s="111">
        <v>2.0999999999999999E-3</v>
      </c>
      <c r="I156" s="111"/>
      <c r="J156" s="399">
        <v>14185</v>
      </c>
    </row>
    <row r="157" spans="1:10" ht="14.5" customHeight="1" x14ac:dyDescent="0.15">
      <c r="A157" s="5"/>
      <c r="B157" s="399">
        <v>14215</v>
      </c>
      <c r="C157" s="5"/>
      <c r="D157" s="5"/>
      <c r="E157" s="5"/>
      <c r="F157" s="5"/>
      <c r="G157" s="5"/>
      <c r="H157" s="111">
        <v>2.2000000000000001E-3</v>
      </c>
      <c r="I157" s="111"/>
      <c r="J157" s="399">
        <v>14215</v>
      </c>
    </row>
    <row r="158" spans="1:10" ht="14.5" customHeight="1" x14ac:dyDescent="0.15">
      <c r="A158" s="5"/>
      <c r="B158" s="399">
        <v>14246</v>
      </c>
      <c r="C158" s="5"/>
      <c r="D158" s="5"/>
      <c r="E158" s="5"/>
      <c r="F158" s="5"/>
      <c r="G158" s="5"/>
      <c r="H158" s="111">
        <v>2.0999999999999999E-3</v>
      </c>
      <c r="I158" s="111"/>
      <c r="J158" s="399">
        <v>14246</v>
      </c>
    </row>
    <row r="159" spans="1:10" ht="14.5" customHeight="1" x14ac:dyDescent="0.15">
      <c r="A159" s="5"/>
      <c r="B159" s="399">
        <v>14277</v>
      </c>
      <c r="C159" s="5"/>
      <c r="D159" s="5"/>
      <c r="E159" s="5"/>
      <c r="F159" s="5"/>
      <c r="G159" s="5"/>
      <c r="H159" s="111">
        <v>1.9E-3</v>
      </c>
      <c r="I159" s="111"/>
      <c r="J159" s="399">
        <v>14277</v>
      </c>
    </row>
    <row r="160" spans="1:10" ht="14.5" customHeight="1" x14ac:dyDescent="0.15">
      <c r="A160" s="5"/>
      <c r="B160" s="399">
        <v>14305</v>
      </c>
      <c r="C160" s="5"/>
      <c r="D160" s="5"/>
      <c r="E160" s="5"/>
      <c r="F160" s="5"/>
      <c r="G160" s="5"/>
      <c r="H160" s="111">
        <v>2.0999999999999999E-3</v>
      </c>
      <c r="I160" s="111"/>
      <c r="J160" s="399">
        <v>14305</v>
      </c>
    </row>
    <row r="161" spans="1:10" ht="14.5" customHeight="1" x14ac:dyDescent="0.15">
      <c r="A161" s="5"/>
      <c r="B161" s="399">
        <v>14336</v>
      </c>
      <c r="C161" s="5"/>
      <c r="D161" s="5"/>
      <c r="E161" s="5"/>
      <c r="F161" s="5"/>
      <c r="G161" s="5"/>
      <c r="H161" s="111">
        <v>1.9E-3</v>
      </c>
      <c r="I161" s="111"/>
      <c r="J161" s="399">
        <v>14336</v>
      </c>
    </row>
    <row r="162" spans="1:10" ht="14.5" customHeight="1" x14ac:dyDescent="0.15">
      <c r="A162" s="5"/>
      <c r="B162" s="399">
        <v>14366</v>
      </c>
      <c r="C162" s="5"/>
      <c r="D162" s="5"/>
      <c r="E162" s="5"/>
      <c r="F162" s="5"/>
      <c r="G162" s="5"/>
      <c r="H162" s="111">
        <v>2E-3</v>
      </c>
      <c r="I162" s="111"/>
      <c r="J162" s="399">
        <v>14366</v>
      </c>
    </row>
    <row r="163" spans="1:10" ht="14.5" customHeight="1" x14ac:dyDescent="0.15">
      <c r="A163" s="5"/>
      <c r="B163" s="399">
        <v>14397</v>
      </c>
      <c r="C163" s="5"/>
      <c r="D163" s="5"/>
      <c r="E163" s="5"/>
      <c r="F163" s="5"/>
      <c r="G163" s="5"/>
      <c r="H163" s="111">
        <v>1.8E-3</v>
      </c>
      <c r="I163" s="111"/>
      <c r="J163" s="399">
        <v>14397</v>
      </c>
    </row>
    <row r="164" spans="1:10" ht="14.5" customHeight="1" x14ac:dyDescent="0.15">
      <c r="A164" s="5"/>
      <c r="B164" s="399">
        <v>14427</v>
      </c>
      <c r="C164" s="5"/>
      <c r="D164" s="5"/>
      <c r="E164" s="5"/>
      <c r="F164" s="5"/>
      <c r="G164" s="5"/>
      <c r="H164" s="111">
        <v>1.9E-3</v>
      </c>
      <c r="I164" s="111"/>
      <c r="J164" s="399">
        <v>14427</v>
      </c>
    </row>
    <row r="165" spans="1:10" ht="14.5" customHeight="1" x14ac:dyDescent="0.15">
      <c r="A165" s="5"/>
      <c r="B165" s="399">
        <v>14458</v>
      </c>
      <c r="C165" s="5"/>
      <c r="D165" s="5"/>
      <c r="E165" s="5"/>
      <c r="F165" s="5"/>
      <c r="G165" s="5"/>
      <c r="H165" s="111">
        <v>1.8E-3</v>
      </c>
      <c r="I165" s="111"/>
      <c r="J165" s="399">
        <v>14458</v>
      </c>
    </row>
    <row r="166" spans="1:10" ht="14.5" customHeight="1" x14ac:dyDescent="0.15">
      <c r="A166" s="5"/>
      <c r="B166" s="399">
        <v>14489</v>
      </c>
      <c r="C166" s="5"/>
      <c r="D166" s="5"/>
      <c r="E166" s="5"/>
      <c r="F166" s="5"/>
      <c r="G166" s="5"/>
      <c r="H166" s="111">
        <v>1.9E-3</v>
      </c>
      <c r="I166" s="111"/>
      <c r="J166" s="399">
        <v>14489</v>
      </c>
    </row>
    <row r="167" spans="1:10" ht="14.5" customHeight="1" x14ac:dyDescent="0.15">
      <c r="A167" s="5"/>
      <c r="B167" s="399">
        <v>14519</v>
      </c>
      <c r="C167" s="5"/>
      <c r="D167" s="5"/>
      <c r="E167" s="5"/>
      <c r="F167" s="5"/>
      <c r="G167" s="5"/>
      <c r="H167" s="111">
        <v>2.3E-3</v>
      </c>
      <c r="I167" s="111"/>
      <c r="J167" s="399">
        <v>14519</v>
      </c>
    </row>
    <row r="168" spans="1:10" ht="14.5" customHeight="1" x14ac:dyDescent="0.15">
      <c r="A168" s="5"/>
      <c r="B168" s="399">
        <v>14550</v>
      </c>
      <c r="C168" s="5"/>
      <c r="D168" s="5"/>
      <c r="E168" s="5"/>
      <c r="F168" s="5"/>
      <c r="G168" s="5"/>
      <c r="H168" s="111">
        <v>2E-3</v>
      </c>
      <c r="I168" s="111"/>
      <c r="J168" s="399">
        <v>14550</v>
      </c>
    </row>
    <row r="169" spans="1:10" ht="14.5" customHeight="1" x14ac:dyDescent="0.15">
      <c r="A169" s="5"/>
      <c r="B169" s="399">
        <v>14580</v>
      </c>
      <c r="C169" s="5"/>
      <c r="D169" s="5"/>
      <c r="E169" s="5"/>
      <c r="F169" s="5"/>
      <c r="G169" s="5"/>
      <c r="H169" s="111">
        <v>1.9E-3</v>
      </c>
      <c r="I169" s="111"/>
      <c r="J169" s="399">
        <v>14580</v>
      </c>
    </row>
    <row r="170" spans="1:10" ht="14.5" customHeight="1" x14ac:dyDescent="0.15">
      <c r="A170" s="5"/>
      <c r="B170" s="399">
        <v>14611</v>
      </c>
      <c r="C170" s="5"/>
      <c r="D170" s="5"/>
      <c r="E170" s="5"/>
      <c r="F170" s="5"/>
      <c r="G170" s="5"/>
      <c r="H170" s="111">
        <v>2E-3</v>
      </c>
      <c r="I170" s="111"/>
      <c r="J170" s="399">
        <v>14611</v>
      </c>
    </row>
    <row r="171" spans="1:10" ht="14.5" customHeight="1" x14ac:dyDescent="0.15">
      <c r="A171" s="5"/>
      <c r="B171" s="399">
        <v>14642</v>
      </c>
      <c r="C171" s="5"/>
      <c r="D171" s="5"/>
      <c r="E171" s="5"/>
      <c r="F171" s="5"/>
      <c r="G171" s="5"/>
      <c r="H171" s="111">
        <v>1.8E-3</v>
      </c>
      <c r="I171" s="111"/>
      <c r="J171" s="399">
        <v>14642</v>
      </c>
    </row>
    <row r="172" spans="1:10" ht="14.5" customHeight="1" x14ac:dyDescent="0.15">
      <c r="A172" s="5"/>
      <c r="B172" s="399">
        <v>14671</v>
      </c>
      <c r="C172" s="5"/>
      <c r="D172" s="5"/>
      <c r="E172" s="5"/>
      <c r="F172" s="5"/>
      <c r="G172" s="5"/>
      <c r="H172" s="111">
        <v>1.9E-3</v>
      </c>
      <c r="I172" s="111"/>
      <c r="J172" s="399">
        <v>14671</v>
      </c>
    </row>
    <row r="173" spans="1:10" ht="14.5" customHeight="1" x14ac:dyDescent="0.15">
      <c r="A173" s="5"/>
      <c r="B173" s="399">
        <v>14702</v>
      </c>
      <c r="C173" s="5"/>
      <c r="D173" s="5"/>
      <c r="E173" s="5"/>
      <c r="F173" s="5"/>
      <c r="G173" s="5"/>
      <c r="H173" s="111">
        <v>1.8E-3</v>
      </c>
      <c r="I173" s="111"/>
      <c r="J173" s="399">
        <v>14702</v>
      </c>
    </row>
    <row r="174" spans="1:10" ht="14.5" customHeight="1" x14ac:dyDescent="0.15">
      <c r="A174" s="5"/>
      <c r="B174" s="399">
        <v>14732</v>
      </c>
      <c r="C174" s="5"/>
      <c r="D174" s="5"/>
      <c r="E174" s="5"/>
      <c r="F174" s="5"/>
      <c r="G174" s="5"/>
      <c r="H174" s="111">
        <v>1.9E-3</v>
      </c>
      <c r="I174" s="111"/>
      <c r="J174" s="399">
        <v>14732</v>
      </c>
    </row>
    <row r="175" spans="1:10" ht="14.5" customHeight="1" x14ac:dyDescent="0.15">
      <c r="A175" s="5"/>
      <c r="B175" s="399">
        <v>14763</v>
      </c>
      <c r="C175" s="5"/>
      <c r="D175" s="5"/>
      <c r="E175" s="5"/>
      <c r="F175" s="5"/>
      <c r="G175" s="5"/>
      <c r="H175" s="111">
        <v>1.9E-3</v>
      </c>
      <c r="I175" s="111"/>
      <c r="J175" s="399">
        <v>14763</v>
      </c>
    </row>
    <row r="176" spans="1:10" ht="14.5" customHeight="1" x14ac:dyDescent="0.15">
      <c r="A176" s="5"/>
      <c r="B176" s="399">
        <v>14793</v>
      </c>
      <c r="C176" s="5"/>
      <c r="D176" s="5"/>
      <c r="E176" s="5"/>
      <c r="F176" s="5"/>
      <c r="G176" s="5"/>
      <c r="H176" s="111">
        <v>2E-3</v>
      </c>
      <c r="I176" s="111"/>
      <c r="J176" s="399">
        <v>14793</v>
      </c>
    </row>
    <row r="177" spans="1:10" ht="14.5" customHeight="1" x14ac:dyDescent="0.15">
      <c r="A177" s="5"/>
      <c r="B177" s="399">
        <v>14824</v>
      </c>
      <c r="C177" s="5"/>
      <c r="D177" s="5"/>
      <c r="E177" s="5"/>
      <c r="F177" s="5"/>
      <c r="G177" s="5"/>
      <c r="H177" s="111">
        <v>1.9E-3</v>
      </c>
      <c r="I177" s="111"/>
      <c r="J177" s="399">
        <v>14824</v>
      </c>
    </row>
    <row r="178" spans="1:10" ht="14.5" customHeight="1" x14ac:dyDescent="0.15">
      <c r="A178" s="5"/>
      <c r="B178" s="399">
        <v>14855</v>
      </c>
      <c r="C178" s="5"/>
      <c r="D178" s="5"/>
      <c r="E178" s="5"/>
      <c r="F178" s="5"/>
      <c r="G178" s="5"/>
      <c r="H178" s="111">
        <v>1.8E-3</v>
      </c>
      <c r="I178" s="111"/>
      <c r="J178" s="399">
        <v>14855</v>
      </c>
    </row>
    <row r="179" spans="1:10" ht="14.5" customHeight="1" x14ac:dyDescent="0.15">
      <c r="A179" s="5"/>
      <c r="B179" s="399">
        <v>14885</v>
      </c>
      <c r="C179" s="5"/>
      <c r="D179" s="5"/>
      <c r="E179" s="5"/>
      <c r="F179" s="5"/>
      <c r="G179" s="5"/>
      <c r="H179" s="111">
        <v>1.8E-3</v>
      </c>
      <c r="I179" s="111"/>
      <c r="J179" s="399">
        <v>14885</v>
      </c>
    </row>
    <row r="180" spans="1:10" ht="14.5" customHeight="1" x14ac:dyDescent="0.15">
      <c r="A180" s="5"/>
      <c r="B180" s="399">
        <v>14916</v>
      </c>
      <c r="C180" s="5"/>
      <c r="D180" s="5"/>
      <c r="E180" s="5"/>
      <c r="F180" s="5"/>
      <c r="G180" s="5"/>
      <c r="H180" s="111">
        <v>1.8E-3</v>
      </c>
      <c r="I180" s="111"/>
      <c r="J180" s="399">
        <v>14916</v>
      </c>
    </row>
    <row r="181" spans="1:10" ht="14.5" customHeight="1" x14ac:dyDescent="0.15">
      <c r="A181" s="5"/>
      <c r="B181" s="399">
        <v>14946</v>
      </c>
      <c r="C181" s="5"/>
      <c r="D181" s="5"/>
      <c r="E181" s="5"/>
      <c r="F181" s="5"/>
      <c r="G181" s="5"/>
      <c r="H181" s="111">
        <v>1.6999999999999999E-3</v>
      </c>
      <c r="I181" s="111"/>
      <c r="J181" s="399">
        <v>14946</v>
      </c>
    </row>
    <row r="182" spans="1:10" ht="14.5" customHeight="1" x14ac:dyDescent="0.15">
      <c r="A182" s="5"/>
      <c r="B182" s="399">
        <v>14977</v>
      </c>
      <c r="C182" s="5"/>
      <c r="D182" s="5"/>
      <c r="E182" s="5"/>
      <c r="F182" s="5"/>
      <c r="G182" s="5"/>
      <c r="H182" s="111">
        <v>1.6000000000000001E-3</v>
      </c>
      <c r="I182" s="111"/>
      <c r="J182" s="399">
        <v>14977</v>
      </c>
    </row>
    <row r="183" spans="1:10" ht="14.5" customHeight="1" x14ac:dyDescent="0.15">
      <c r="A183" s="5"/>
      <c r="B183" s="399">
        <v>15008</v>
      </c>
      <c r="C183" s="5"/>
      <c r="D183" s="5"/>
      <c r="E183" s="5"/>
      <c r="F183" s="5"/>
      <c r="G183" s="5"/>
      <c r="H183" s="111">
        <v>1.6000000000000001E-3</v>
      </c>
      <c r="I183" s="111"/>
      <c r="J183" s="399">
        <v>15008</v>
      </c>
    </row>
    <row r="184" spans="1:10" ht="14.5" customHeight="1" x14ac:dyDescent="0.15">
      <c r="A184" s="5"/>
      <c r="B184" s="399">
        <v>15036</v>
      </c>
      <c r="C184" s="5"/>
      <c r="D184" s="5"/>
      <c r="E184" s="5"/>
      <c r="F184" s="5"/>
      <c r="G184" s="5"/>
      <c r="H184" s="111">
        <v>1.8E-3</v>
      </c>
      <c r="I184" s="111"/>
      <c r="J184" s="399">
        <v>15036</v>
      </c>
    </row>
    <row r="185" spans="1:10" ht="14.5" customHeight="1" x14ac:dyDescent="0.15">
      <c r="A185" s="5"/>
      <c r="B185" s="399">
        <v>15067</v>
      </c>
      <c r="C185" s="5"/>
      <c r="D185" s="5"/>
      <c r="E185" s="5"/>
      <c r="F185" s="5"/>
      <c r="G185" s="5"/>
      <c r="H185" s="111">
        <v>1.6999999999999999E-3</v>
      </c>
      <c r="I185" s="111"/>
      <c r="J185" s="399">
        <v>15067</v>
      </c>
    </row>
    <row r="186" spans="1:10" ht="14.5" customHeight="1" x14ac:dyDescent="0.15">
      <c r="A186" s="5"/>
      <c r="B186" s="399">
        <v>15097</v>
      </c>
      <c r="C186" s="5"/>
      <c r="D186" s="5"/>
      <c r="E186" s="5"/>
      <c r="F186" s="5"/>
      <c r="G186" s="5"/>
      <c r="H186" s="111">
        <v>1.6999999999999999E-3</v>
      </c>
      <c r="I186" s="111"/>
      <c r="J186" s="399">
        <v>15097</v>
      </c>
    </row>
    <row r="187" spans="1:10" ht="14.5" customHeight="1" x14ac:dyDescent="0.15">
      <c r="A187" s="5"/>
      <c r="B187" s="399">
        <v>15128</v>
      </c>
      <c r="C187" s="5"/>
      <c r="D187" s="5"/>
      <c r="E187" s="5"/>
      <c r="F187" s="5"/>
      <c r="G187" s="5"/>
      <c r="H187" s="111">
        <v>1.6000000000000001E-3</v>
      </c>
      <c r="I187" s="111"/>
      <c r="J187" s="399">
        <v>15128</v>
      </c>
    </row>
    <row r="188" spans="1:10" ht="14.5" customHeight="1" x14ac:dyDescent="0.15">
      <c r="A188" s="5"/>
      <c r="B188" s="399">
        <v>15158</v>
      </c>
      <c r="C188" s="5"/>
      <c r="D188" s="5"/>
      <c r="E188" s="5"/>
      <c r="F188" s="5"/>
      <c r="G188" s="5"/>
      <c r="H188" s="111">
        <v>1.6000000000000001E-3</v>
      </c>
      <c r="I188" s="111"/>
      <c r="J188" s="399">
        <v>15158</v>
      </c>
    </row>
    <row r="189" spans="1:10" ht="14.5" customHeight="1" x14ac:dyDescent="0.15">
      <c r="A189" s="5"/>
      <c r="B189" s="399">
        <v>15189</v>
      </c>
      <c r="C189" s="5"/>
      <c r="D189" s="5"/>
      <c r="E189" s="5"/>
      <c r="F189" s="5"/>
      <c r="G189" s="5"/>
      <c r="H189" s="111">
        <v>1.6000000000000001E-3</v>
      </c>
      <c r="I189" s="111"/>
      <c r="J189" s="399">
        <v>15189</v>
      </c>
    </row>
    <row r="190" spans="1:10" ht="14.5" customHeight="1" x14ac:dyDescent="0.15">
      <c r="A190" s="5"/>
      <c r="B190" s="399">
        <v>15220</v>
      </c>
      <c r="C190" s="5"/>
      <c r="D190" s="5"/>
      <c r="E190" s="5"/>
      <c r="F190" s="5"/>
      <c r="G190" s="5"/>
      <c r="H190" s="111">
        <v>1.6000000000000001E-3</v>
      </c>
      <c r="I190" s="111"/>
      <c r="J190" s="399">
        <v>15220</v>
      </c>
    </row>
    <row r="191" spans="1:10" ht="14.5" customHeight="1" x14ac:dyDescent="0.15">
      <c r="A191" s="5"/>
      <c r="B191" s="399">
        <v>15250</v>
      </c>
      <c r="C191" s="5"/>
      <c r="D191" s="5"/>
      <c r="E191" s="5"/>
      <c r="F191" s="5"/>
      <c r="G191" s="5"/>
      <c r="H191" s="111">
        <v>1.6000000000000001E-3</v>
      </c>
      <c r="I191" s="111"/>
      <c r="J191" s="399">
        <v>15250</v>
      </c>
    </row>
    <row r="192" spans="1:10" ht="14.5" customHeight="1" x14ac:dyDescent="0.15">
      <c r="A192" s="5"/>
      <c r="B192" s="399">
        <v>15281</v>
      </c>
      <c r="C192" s="5"/>
      <c r="D192" s="5"/>
      <c r="E192" s="5"/>
      <c r="F192" s="5"/>
      <c r="G192" s="5"/>
      <c r="H192" s="111">
        <v>1.4E-3</v>
      </c>
      <c r="I192" s="111"/>
      <c r="J192" s="399">
        <v>15281</v>
      </c>
    </row>
    <row r="193" spans="1:10" ht="14.5" customHeight="1" x14ac:dyDescent="0.15">
      <c r="A193" s="5"/>
      <c r="B193" s="399">
        <v>15311</v>
      </c>
      <c r="C193" s="5"/>
      <c r="D193" s="5"/>
      <c r="E193" s="5"/>
      <c r="F193" s="5"/>
      <c r="G193" s="5"/>
      <c r="H193" s="111">
        <v>1.6000000000000001E-3</v>
      </c>
      <c r="I193" s="111"/>
      <c r="J193" s="399">
        <v>15311</v>
      </c>
    </row>
    <row r="194" spans="1:10" ht="14.5" customHeight="1" x14ac:dyDescent="0.15">
      <c r="A194" s="5"/>
      <c r="B194" s="399">
        <v>15342</v>
      </c>
      <c r="C194" s="5"/>
      <c r="D194" s="5"/>
      <c r="E194" s="5"/>
      <c r="F194" s="5"/>
      <c r="G194" s="5"/>
      <c r="H194" s="111">
        <v>2.0999999999999999E-3</v>
      </c>
      <c r="I194" s="111"/>
      <c r="J194" s="399">
        <v>15342</v>
      </c>
    </row>
    <row r="195" spans="1:10" ht="14.5" customHeight="1" x14ac:dyDescent="0.15">
      <c r="A195" s="5"/>
      <c r="B195" s="399">
        <v>15373</v>
      </c>
      <c r="C195" s="5"/>
      <c r="D195" s="5"/>
      <c r="E195" s="5"/>
      <c r="F195" s="5"/>
      <c r="G195" s="5"/>
      <c r="H195" s="111">
        <v>1.9E-3</v>
      </c>
      <c r="I195" s="111"/>
      <c r="J195" s="399">
        <v>15373</v>
      </c>
    </row>
    <row r="196" spans="1:10" ht="14.5" customHeight="1" x14ac:dyDescent="0.15">
      <c r="A196" s="5"/>
      <c r="B196" s="399">
        <v>15401</v>
      </c>
      <c r="C196" s="5"/>
      <c r="D196" s="5"/>
      <c r="E196" s="5"/>
      <c r="F196" s="5"/>
      <c r="G196" s="5"/>
      <c r="H196" s="111">
        <v>2.0999999999999999E-3</v>
      </c>
      <c r="I196" s="111"/>
      <c r="J196" s="399">
        <v>15401</v>
      </c>
    </row>
    <row r="197" spans="1:10" ht="14.5" customHeight="1" x14ac:dyDescent="0.15">
      <c r="A197" s="5"/>
      <c r="B197" s="399">
        <v>15432</v>
      </c>
      <c r="C197" s="5"/>
      <c r="D197" s="5"/>
      <c r="E197" s="5"/>
      <c r="F197" s="5"/>
      <c r="G197" s="5"/>
      <c r="H197" s="111">
        <v>2E-3</v>
      </c>
      <c r="I197" s="111"/>
      <c r="J197" s="399">
        <v>15432</v>
      </c>
    </row>
    <row r="198" spans="1:10" ht="14.5" customHeight="1" x14ac:dyDescent="0.15">
      <c r="A198" s="5"/>
      <c r="B198" s="399">
        <v>15462</v>
      </c>
      <c r="C198" s="5"/>
      <c r="D198" s="5"/>
      <c r="E198" s="5"/>
      <c r="F198" s="5"/>
      <c r="G198" s="5"/>
      <c r="H198" s="111">
        <v>1.9E-3</v>
      </c>
      <c r="I198" s="111"/>
      <c r="J198" s="399">
        <v>15462</v>
      </c>
    </row>
    <row r="199" spans="1:10" ht="14.5" customHeight="1" x14ac:dyDescent="0.15">
      <c r="A199" s="5"/>
      <c r="B199" s="399">
        <v>15493</v>
      </c>
      <c r="C199" s="5"/>
      <c r="D199" s="5"/>
      <c r="E199" s="5"/>
      <c r="F199" s="5"/>
      <c r="G199" s="5"/>
      <c r="H199" s="111">
        <v>2.0999999999999999E-3</v>
      </c>
      <c r="I199" s="111"/>
      <c r="J199" s="399">
        <v>15493</v>
      </c>
    </row>
    <row r="200" spans="1:10" ht="14.5" customHeight="1" x14ac:dyDescent="0.15">
      <c r="A200" s="5"/>
      <c r="B200" s="399">
        <v>15523</v>
      </c>
      <c r="C200" s="5"/>
      <c r="D200" s="5"/>
      <c r="E200" s="5"/>
      <c r="F200" s="5"/>
      <c r="G200" s="5"/>
      <c r="H200" s="111">
        <v>2.0999999999999999E-3</v>
      </c>
      <c r="I200" s="111"/>
      <c r="J200" s="399">
        <v>15523</v>
      </c>
    </row>
    <row r="201" spans="1:10" ht="14.5" customHeight="1" x14ac:dyDescent="0.15">
      <c r="A201" s="5"/>
      <c r="B201" s="399">
        <v>15554</v>
      </c>
      <c r="C201" s="5"/>
      <c r="D201" s="5"/>
      <c r="E201" s="5"/>
      <c r="F201" s="5"/>
      <c r="G201" s="5"/>
      <c r="H201" s="111">
        <v>2.0999999999999999E-3</v>
      </c>
      <c r="I201" s="111"/>
      <c r="J201" s="399">
        <v>15554</v>
      </c>
    </row>
    <row r="202" spans="1:10" ht="14.5" customHeight="1" x14ac:dyDescent="0.15">
      <c r="A202" s="5"/>
      <c r="B202" s="399">
        <v>15585</v>
      </c>
      <c r="C202" s="5"/>
      <c r="D202" s="5"/>
      <c r="E202" s="5"/>
      <c r="F202" s="5"/>
      <c r="G202" s="5"/>
      <c r="H202" s="111">
        <v>2E-3</v>
      </c>
      <c r="I202" s="111"/>
      <c r="J202" s="399">
        <v>15585</v>
      </c>
    </row>
    <row r="203" spans="1:10" ht="14.5" customHeight="1" x14ac:dyDescent="0.15">
      <c r="A203" s="5"/>
      <c r="B203" s="399">
        <v>15615</v>
      </c>
      <c r="C203" s="5"/>
      <c r="D203" s="5"/>
      <c r="E203" s="5"/>
      <c r="F203" s="5"/>
      <c r="G203" s="5"/>
      <c r="H203" s="111">
        <v>2.0999999999999999E-3</v>
      </c>
      <c r="I203" s="111"/>
      <c r="J203" s="399">
        <v>15615</v>
      </c>
    </row>
    <row r="204" spans="1:10" ht="14.5" customHeight="1" x14ac:dyDescent="0.15">
      <c r="A204" s="5"/>
      <c r="B204" s="399">
        <v>15646</v>
      </c>
      <c r="C204" s="5"/>
      <c r="D204" s="5"/>
      <c r="E204" s="5"/>
      <c r="F204" s="5"/>
      <c r="G204" s="5"/>
      <c r="H204" s="111">
        <v>2E-3</v>
      </c>
      <c r="I204" s="111"/>
      <c r="J204" s="399">
        <v>15646</v>
      </c>
    </row>
    <row r="205" spans="1:10" ht="14.5" customHeight="1" x14ac:dyDescent="0.15">
      <c r="A205" s="5"/>
      <c r="B205" s="399">
        <v>15676</v>
      </c>
      <c r="C205" s="5"/>
      <c r="D205" s="5"/>
      <c r="E205" s="5"/>
      <c r="F205" s="5"/>
      <c r="G205" s="5"/>
      <c r="H205" s="111">
        <v>2.0999999999999999E-3</v>
      </c>
      <c r="I205" s="111"/>
      <c r="J205" s="399">
        <v>15676</v>
      </c>
    </row>
    <row r="206" spans="1:10" ht="14.5" customHeight="1" x14ac:dyDescent="0.15">
      <c r="A206" s="5"/>
      <c r="B206" s="399">
        <v>15707</v>
      </c>
      <c r="C206" s="5"/>
      <c r="D206" s="5"/>
      <c r="E206" s="5"/>
      <c r="F206" s="5"/>
      <c r="G206" s="5"/>
      <c r="H206" s="111">
        <v>2E-3</v>
      </c>
      <c r="I206" s="111"/>
      <c r="J206" s="399">
        <v>15707</v>
      </c>
    </row>
    <row r="207" spans="1:10" ht="14.5" customHeight="1" x14ac:dyDescent="0.15">
      <c r="A207" s="5"/>
      <c r="B207" s="399">
        <v>15738</v>
      </c>
      <c r="C207" s="5"/>
      <c r="D207" s="5"/>
      <c r="E207" s="5"/>
      <c r="F207" s="5"/>
      <c r="G207" s="5"/>
      <c r="H207" s="111">
        <v>1.9E-3</v>
      </c>
      <c r="I207" s="111"/>
      <c r="J207" s="399">
        <v>15738</v>
      </c>
    </row>
    <row r="208" spans="1:10" ht="14.5" customHeight="1" x14ac:dyDescent="0.15">
      <c r="A208" s="5"/>
      <c r="B208" s="399">
        <v>15766</v>
      </c>
      <c r="C208" s="5"/>
      <c r="D208" s="5"/>
      <c r="E208" s="5"/>
      <c r="F208" s="5"/>
      <c r="G208" s="5"/>
      <c r="H208" s="111">
        <v>2.0999999999999999E-3</v>
      </c>
      <c r="I208" s="111"/>
      <c r="J208" s="399">
        <v>15766</v>
      </c>
    </row>
    <row r="209" spans="1:10" ht="14.5" customHeight="1" x14ac:dyDescent="0.15">
      <c r="A209" s="5"/>
      <c r="B209" s="399">
        <v>15797</v>
      </c>
      <c r="C209" s="5"/>
      <c r="D209" s="5"/>
      <c r="E209" s="5"/>
      <c r="F209" s="5"/>
      <c r="G209" s="5"/>
      <c r="H209" s="111">
        <v>2E-3</v>
      </c>
      <c r="I209" s="111"/>
      <c r="J209" s="399">
        <v>15797</v>
      </c>
    </row>
    <row r="210" spans="1:10" ht="14.5" customHeight="1" x14ac:dyDescent="0.15">
      <c r="A210" s="5"/>
      <c r="B210" s="399">
        <v>15827</v>
      </c>
      <c r="C210" s="5"/>
      <c r="D210" s="5"/>
      <c r="E210" s="5"/>
      <c r="F210" s="5"/>
      <c r="G210" s="5"/>
      <c r="H210" s="111">
        <v>1.9E-3</v>
      </c>
      <c r="I210" s="111"/>
      <c r="J210" s="399">
        <v>15827</v>
      </c>
    </row>
    <row r="211" spans="1:10" ht="14.5" customHeight="1" x14ac:dyDescent="0.15">
      <c r="A211" s="5"/>
      <c r="B211" s="399">
        <v>15858</v>
      </c>
      <c r="C211" s="5"/>
      <c r="D211" s="5"/>
      <c r="E211" s="5"/>
      <c r="F211" s="5"/>
      <c r="G211" s="5"/>
      <c r="H211" s="111">
        <v>2.0999999999999999E-3</v>
      </c>
      <c r="I211" s="111"/>
      <c r="J211" s="399">
        <v>15858</v>
      </c>
    </row>
    <row r="212" spans="1:10" ht="14.5" customHeight="1" x14ac:dyDescent="0.15">
      <c r="A212" s="5"/>
      <c r="B212" s="399">
        <v>15888</v>
      </c>
      <c r="C212" s="5"/>
      <c r="D212" s="5"/>
      <c r="E212" s="5"/>
      <c r="F212" s="5"/>
      <c r="G212" s="5"/>
      <c r="H212" s="111">
        <v>2.0999999999999999E-3</v>
      </c>
      <c r="I212" s="111"/>
      <c r="J212" s="399">
        <v>15888</v>
      </c>
    </row>
    <row r="213" spans="1:10" ht="14.5" customHeight="1" x14ac:dyDescent="0.15">
      <c r="A213" s="5"/>
      <c r="B213" s="399">
        <v>15919</v>
      </c>
      <c r="C213" s="5"/>
      <c r="D213" s="5"/>
      <c r="E213" s="5"/>
      <c r="F213" s="5"/>
      <c r="G213" s="5"/>
      <c r="H213" s="111">
        <v>2.0999999999999999E-3</v>
      </c>
      <c r="I213" s="111"/>
      <c r="J213" s="399">
        <v>15919</v>
      </c>
    </row>
    <row r="214" spans="1:10" ht="14.5" customHeight="1" x14ac:dyDescent="0.15">
      <c r="A214" s="5"/>
      <c r="B214" s="399">
        <v>15950</v>
      </c>
      <c r="C214" s="5"/>
      <c r="D214" s="5"/>
      <c r="E214" s="5"/>
      <c r="F214" s="5"/>
      <c r="G214" s="5"/>
      <c r="H214" s="111">
        <v>2E-3</v>
      </c>
      <c r="I214" s="111"/>
      <c r="J214" s="399">
        <v>15950</v>
      </c>
    </row>
    <row r="215" spans="1:10" ht="14.5" customHeight="1" x14ac:dyDescent="0.15">
      <c r="A215" s="5"/>
      <c r="B215" s="399">
        <v>15980</v>
      </c>
      <c r="C215" s="5"/>
      <c r="D215" s="5"/>
      <c r="E215" s="5"/>
      <c r="F215" s="5"/>
      <c r="G215" s="5"/>
      <c r="H215" s="111">
        <v>2E-3</v>
      </c>
      <c r="I215" s="111"/>
      <c r="J215" s="399">
        <v>15980</v>
      </c>
    </row>
    <row r="216" spans="1:10" ht="14.5" customHeight="1" x14ac:dyDescent="0.15">
      <c r="A216" s="5"/>
      <c r="B216" s="399">
        <v>16011</v>
      </c>
      <c r="C216" s="5"/>
      <c r="D216" s="5"/>
      <c r="E216" s="5"/>
      <c r="F216" s="5"/>
      <c r="G216" s="5"/>
      <c r="H216" s="111">
        <v>2.0999999999999999E-3</v>
      </c>
      <c r="I216" s="111"/>
      <c r="J216" s="399">
        <v>16011</v>
      </c>
    </row>
    <row r="217" spans="1:10" ht="14.5" customHeight="1" x14ac:dyDescent="0.15">
      <c r="A217" s="5"/>
      <c r="B217" s="399">
        <v>16041</v>
      </c>
      <c r="C217" s="5"/>
      <c r="D217" s="5"/>
      <c r="E217" s="5"/>
      <c r="F217" s="5"/>
      <c r="G217" s="5"/>
      <c r="H217" s="111">
        <v>2.0999999999999999E-3</v>
      </c>
      <c r="I217" s="111"/>
      <c r="J217" s="399">
        <v>16041</v>
      </c>
    </row>
    <row r="218" spans="1:10" ht="14.5" customHeight="1" x14ac:dyDescent="0.15">
      <c r="A218" s="5"/>
      <c r="B218" s="399">
        <v>16072</v>
      </c>
      <c r="C218" s="5"/>
      <c r="D218" s="5"/>
      <c r="E218" s="5"/>
      <c r="F218" s="5"/>
      <c r="G218" s="5"/>
      <c r="H218" s="111">
        <v>2.0999999999999999E-3</v>
      </c>
      <c r="I218" s="111"/>
      <c r="J218" s="399">
        <v>16072</v>
      </c>
    </row>
    <row r="219" spans="1:10" ht="14.5" customHeight="1" x14ac:dyDescent="0.15">
      <c r="A219" s="5"/>
      <c r="B219" s="399">
        <v>16103</v>
      </c>
      <c r="C219" s="5"/>
      <c r="D219" s="5"/>
      <c r="E219" s="5"/>
      <c r="F219" s="5"/>
      <c r="G219" s="5"/>
      <c r="H219" s="111">
        <v>2E-3</v>
      </c>
      <c r="I219" s="111"/>
      <c r="J219" s="399">
        <v>16103</v>
      </c>
    </row>
    <row r="220" spans="1:10" ht="14.5" customHeight="1" x14ac:dyDescent="0.15">
      <c r="A220" s="5"/>
      <c r="B220" s="399">
        <v>16132</v>
      </c>
      <c r="C220" s="5"/>
      <c r="D220" s="5"/>
      <c r="E220" s="5"/>
      <c r="F220" s="5"/>
      <c r="G220" s="5"/>
      <c r="H220" s="111">
        <v>2.0999999999999999E-3</v>
      </c>
      <c r="I220" s="111"/>
      <c r="J220" s="399">
        <v>16132</v>
      </c>
    </row>
    <row r="221" spans="1:10" ht="14.5" customHeight="1" x14ac:dyDescent="0.15">
      <c r="A221" s="5"/>
      <c r="B221" s="399">
        <v>16163</v>
      </c>
      <c r="C221" s="5"/>
      <c r="D221" s="5"/>
      <c r="E221" s="5"/>
      <c r="F221" s="5"/>
      <c r="G221" s="5"/>
      <c r="H221" s="111">
        <v>2E-3</v>
      </c>
      <c r="I221" s="111"/>
      <c r="J221" s="399">
        <v>16163</v>
      </c>
    </row>
    <row r="222" spans="1:10" ht="14.5" customHeight="1" x14ac:dyDescent="0.15">
      <c r="A222" s="5"/>
      <c r="B222" s="399">
        <v>16193</v>
      </c>
      <c r="C222" s="5"/>
      <c r="D222" s="5"/>
      <c r="E222" s="5"/>
      <c r="F222" s="5"/>
      <c r="G222" s="5"/>
      <c r="H222" s="111">
        <v>2.2000000000000001E-3</v>
      </c>
      <c r="I222" s="111"/>
      <c r="J222" s="399">
        <v>16193</v>
      </c>
    </row>
    <row r="223" spans="1:10" ht="14.5" customHeight="1" x14ac:dyDescent="0.15">
      <c r="A223" s="5"/>
      <c r="B223" s="399">
        <v>16224</v>
      </c>
      <c r="C223" s="5"/>
      <c r="D223" s="5"/>
      <c r="E223" s="5"/>
      <c r="F223" s="5"/>
      <c r="G223" s="5"/>
      <c r="H223" s="111">
        <v>2E-3</v>
      </c>
      <c r="I223" s="111"/>
      <c r="J223" s="399">
        <v>16224</v>
      </c>
    </row>
    <row r="224" spans="1:10" ht="14.5" customHeight="1" x14ac:dyDescent="0.15">
      <c r="A224" s="5"/>
      <c r="B224" s="399">
        <v>16254</v>
      </c>
      <c r="C224" s="5"/>
      <c r="D224" s="5"/>
      <c r="E224" s="5"/>
      <c r="F224" s="5"/>
      <c r="G224" s="5"/>
      <c r="H224" s="111">
        <v>2.0999999999999999E-3</v>
      </c>
      <c r="I224" s="111"/>
      <c r="J224" s="399">
        <v>16254</v>
      </c>
    </row>
    <row r="225" spans="1:10" ht="14.5" customHeight="1" x14ac:dyDescent="0.15">
      <c r="A225" s="5"/>
      <c r="B225" s="399">
        <v>16285</v>
      </c>
      <c r="C225" s="5"/>
      <c r="D225" s="5"/>
      <c r="E225" s="5"/>
      <c r="F225" s="5"/>
      <c r="G225" s="5"/>
      <c r="H225" s="111">
        <v>2.0999999999999999E-3</v>
      </c>
      <c r="I225" s="111"/>
      <c r="J225" s="399">
        <v>16285</v>
      </c>
    </row>
    <row r="226" spans="1:10" ht="14.5" customHeight="1" x14ac:dyDescent="0.15">
      <c r="A226" s="5"/>
      <c r="B226" s="399">
        <v>16316</v>
      </c>
      <c r="C226" s="5"/>
      <c r="D226" s="5"/>
      <c r="E226" s="5"/>
      <c r="F226" s="5"/>
      <c r="G226" s="5"/>
      <c r="H226" s="111">
        <v>2E-3</v>
      </c>
      <c r="I226" s="111"/>
      <c r="J226" s="399">
        <v>16316</v>
      </c>
    </row>
    <row r="227" spans="1:10" ht="14.5" customHeight="1" x14ac:dyDescent="0.15">
      <c r="A227" s="5"/>
      <c r="B227" s="399">
        <v>16346</v>
      </c>
      <c r="C227" s="5"/>
      <c r="D227" s="5"/>
      <c r="E227" s="5"/>
      <c r="F227" s="5"/>
      <c r="G227" s="5"/>
      <c r="H227" s="111">
        <v>2.0999999999999999E-3</v>
      </c>
      <c r="I227" s="111"/>
      <c r="J227" s="399">
        <v>16346</v>
      </c>
    </row>
    <row r="228" spans="1:10" ht="14.5" customHeight="1" x14ac:dyDescent="0.15">
      <c r="A228" s="5"/>
      <c r="B228" s="399">
        <v>16377</v>
      </c>
      <c r="C228" s="5"/>
      <c r="D228" s="5"/>
      <c r="E228" s="5"/>
      <c r="F228" s="5"/>
      <c r="G228" s="5"/>
      <c r="H228" s="111">
        <v>2E-3</v>
      </c>
      <c r="I228" s="111"/>
      <c r="J228" s="399">
        <v>16377</v>
      </c>
    </row>
    <row r="229" spans="1:10" ht="14.5" customHeight="1" x14ac:dyDescent="0.15">
      <c r="A229" s="5"/>
      <c r="B229" s="399">
        <v>16407</v>
      </c>
      <c r="C229" s="5"/>
      <c r="D229" s="5"/>
      <c r="E229" s="5"/>
      <c r="F229" s="5"/>
      <c r="G229" s="5"/>
      <c r="H229" s="111">
        <v>2E-3</v>
      </c>
      <c r="I229" s="111"/>
      <c r="J229" s="399">
        <v>16407</v>
      </c>
    </row>
    <row r="230" spans="1:10" ht="14.5" customHeight="1" x14ac:dyDescent="0.15">
      <c r="A230" s="5"/>
      <c r="B230" s="399">
        <v>16438</v>
      </c>
      <c r="C230" s="5"/>
      <c r="D230" s="5"/>
      <c r="E230" s="5"/>
      <c r="F230" s="5"/>
      <c r="G230" s="5"/>
      <c r="H230" s="111">
        <v>2.0999999999999999E-3</v>
      </c>
      <c r="I230" s="111"/>
      <c r="J230" s="399">
        <v>16438</v>
      </c>
    </row>
    <row r="231" spans="1:10" ht="14.5" customHeight="1" x14ac:dyDescent="0.15">
      <c r="A231" s="5"/>
      <c r="B231" s="399">
        <v>16469</v>
      </c>
      <c r="C231" s="5"/>
      <c r="D231" s="5"/>
      <c r="E231" s="5"/>
      <c r="F231" s="5"/>
      <c r="G231" s="5"/>
      <c r="H231" s="111">
        <v>1.8E-3</v>
      </c>
      <c r="I231" s="111"/>
      <c r="J231" s="399">
        <v>16469</v>
      </c>
    </row>
    <row r="232" spans="1:10" ht="14.5" customHeight="1" x14ac:dyDescent="0.15">
      <c r="A232" s="5"/>
      <c r="B232" s="399">
        <v>16497</v>
      </c>
      <c r="C232" s="5"/>
      <c r="D232" s="5"/>
      <c r="E232" s="5"/>
      <c r="F232" s="5"/>
      <c r="G232" s="5"/>
      <c r="H232" s="111">
        <v>2E-3</v>
      </c>
      <c r="I232" s="111"/>
      <c r="J232" s="399">
        <v>16497</v>
      </c>
    </row>
    <row r="233" spans="1:10" ht="14.5" customHeight="1" x14ac:dyDescent="0.15">
      <c r="A233" s="5"/>
      <c r="B233" s="399">
        <v>16528</v>
      </c>
      <c r="C233" s="5"/>
      <c r="D233" s="5"/>
      <c r="E233" s="5"/>
      <c r="F233" s="5"/>
      <c r="G233" s="5"/>
      <c r="H233" s="111">
        <v>1.9E-3</v>
      </c>
      <c r="I233" s="111"/>
      <c r="J233" s="399">
        <v>16528</v>
      </c>
    </row>
    <row r="234" spans="1:10" ht="14.5" customHeight="1" x14ac:dyDescent="0.15">
      <c r="A234" s="5"/>
      <c r="B234" s="399">
        <v>16558</v>
      </c>
      <c r="C234" s="5"/>
      <c r="D234" s="5"/>
      <c r="E234" s="5"/>
      <c r="F234" s="5"/>
      <c r="G234" s="5"/>
      <c r="H234" s="111">
        <v>1.9E-3</v>
      </c>
      <c r="I234" s="111"/>
      <c r="J234" s="399">
        <v>16558</v>
      </c>
    </row>
    <row r="235" spans="1:10" ht="14.5" customHeight="1" x14ac:dyDescent="0.15">
      <c r="A235" s="5"/>
      <c r="B235" s="399">
        <v>16589</v>
      </c>
      <c r="C235" s="5"/>
      <c r="D235" s="5"/>
      <c r="E235" s="5"/>
      <c r="F235" s="5"/>
      <c r="G235" s="5"/>
      <c r="H235" s="111">
        <v>1.9E-3</v>
      </c>
      <c r="I235" s="111"/>
      <c r="J235" s="399">
        <v>16589</v>
      </c>
    </row>
    <row r="236" spans="1:10" ht="14.5" customHeight="1" x14ac:dyDescent="0.15">
      <c r="A236" s="5"/>
      <c r="B236" s="399">
        <v>16619</v>
      </c>
      <c r="C236" s="5"/>
      <c r="D236" s="5"/>
      <c r="E236" s="5"/>
      <c r="F236" s="5"/>
      <c r="G236" s="5"/>
      <c r="H236" s="111">
        <v>1.8E-3</v>
      </c>
      <c r="I236" s="111"/>
      <c r="J236" s="399">
        <v>16619</v>
      </c>
    </row>
    <row r="237" spans="1:10" ht="14.5" customHeight="1" x14ac:dyDescent="0.15">
      <c r="A237" s="5"/>
      <c r="B237" s="399">
        <v>16650</v>
      </c>
      <c r="C237" s="5"/>
      <c r="D237" s="5"/>
      <c r="E237" s="5"/>
      <c r="F237" s="5"/>
      <c r="G237" s="5"/>
      <c r="H237" s="111">
        <v>1.9E-3</v>
      </c>
      <c r="I237" s="111"/>
      <c r="J237" s="399">
        <v>16650</v>
      </c>
    </row>
    <row r="238" spans="1:10" ht="14.5" customHeight="1" x14ac:dyDescent="0.15">
      <c r="A238" s="5"/>
      <c r="B238" s="399">
        <v>16681</v>
      </c>
      <c r="C238" s="5"/>
      <c r="D238" s="5"/>
      <c r="E238" s="5"/>
      <c r="F238" s="5"/>
      <c r="G238" s="5"/>
      <c r="H238" s="111">
        <v>1.8E-3</v>
      </c>
      <c r="I238" s="111"/>
      <c r="J238" s="399">
        <v>16681</v>
      </c>
    </row>
    <row r="239" spans="1:10" ht="14.5" customHeight="1" x14ac:dyDescent="0.15">
      <c r="A239" s="5"/>
      <c r="B239" s="399">
        <v>16711</v>
      </c>
      <c r="C239" s="5"/>
      <c r="D239" s="5"/>
      <c r="E239" s="5"/>
      <c r="F239" s="5"/>
      <c r="G239" s="5"/>
      <c r="H239" s="111">
        <v>1.9E-3</v>
      </c>
      <c r="I239" s="111"/>
      <c r="J239" s="399">
        <v>16711</v>
      </c>
    </row>
    <row r="240" spans="1:10" ht="14.5" customHeight="1" x14ac:dyDescent="0.15">
      <c r="A240" s="5"/>
      <c r="B240" s="399">
        <v>16742</v>
      </c>
      <c r="C240" s="5"/>
      <c r="D240" s="5"/>
      <c r="E240" s="5"/>
      <c r="F240" s="5"/>
      <c r="G240" s="5"/>
      <c r="H240" s="111">
        <v>1.8E-3</v>
      </c>
      <c r="I240" s="111"/>
      <c r="J240" s="399">
        <v>16742</v>
      </c>
    </row>
    <row r="241" spans="1:10" ht="14.5" customHeight="1" x14ac:dyDescent="0.15">
      <c r="A241" s="5"/>
      <c r="B241" s="399">
        <v>16772</v>
      </c>
      <c r="C241" s="5"/>
      <c r="D241" s="5"/>
      <c r="E241" s="5"/>
      <c r="F241" s="5"/>
      <c r="G241" s="5"/>
      <c r="H241" s="111">
        <v>1.8E-3</v>
      </c>
      <c r="I241" s="111"/>
      <c r="J241" s="399">
        <v>16772</v>
      </c>
    </row>
    <row r="242" spans="1:10" ht="14.5" customHeight="1" x14ac:dyDescent="0.15">
      <c r="A242" s="5"/>
      <c r="B242" s="399">
        <v>16803</v>
      </c>
      <c r="C242" s="5"/>
      <c r="D242" s="5"/>
      <c r="E242" s="5"/>
      <c r="F242" s="5"/>
      <c r="G242" s="5"/>
      <c r="H242" s="111">
        <v>1.6999999999999999E-3</v>
      </c>
      <c r="I242" s="111"/>
      <c r="J242" s="399">
        <v>16803</v>
      </c>
    </row>
    <row r="243" spans="1:10" ht="14.5" customHeight="1" x14ac:dyDescent="0.15">
      <c r="A243" s="5"/>
      <c r="B243" s="399">
        <v>16834</v>
      </c>
      <c r="C243" s="5"/>
      <c r="D243" s="5"/>
      <c r="E243" s="5"/>
      <c r="F243" s="5"/>
      <c r="G243" s="5"/>
      <c r="H243" s="111">
        <v>1.5E-3</v>
      </c>
      <c r="I243" s="111"/>
      <c r="J243" s="399">
        <v>16834</v>
      </c>
    </row>
    <row r="244" spans="1:10" ht="14.5" customHeight="1" x14ac:dyDescent="0.15">
      <c r="A244" s="5"/>
      <c r="B244" s="399">
        <v>16862</v>
      </c>
      <c r="C244" s="5"/>
      <c r="D244" s="5"/>
      <c r="E244" s="5"/>
      <c r="F244" s="5"/>
      <c r="G244" s="5"/>
      <c r="H244" s="111">
        <v>1.6000000000000001E-3</v>
      </c>
      <c r="I244" s="111"/>
      <c r="J244" s="399">
        <v>16862</v>
      </c>
    </row>
    <row r="245" spans="1:10" ht="14.5" customHeight="1" x14ac:dyDescent="0.15">
      <c r="A245" s="5"/>
      <c r="B245" s="399">
        <v>16893</v>
      </c>
      <c r="C245" s="5"/>
      <c r="D245" s="5"/>
      <c r="E245" s="5"/>
      <c r="F245" s="5"/>
      <c r="G245" s="5"/>
      <c r="H245" s="111">
        <v>1.6999999999999999E-3</v>
      </c>
      <c r="I245" s="111"/>
      <c r="J245" s="399">
        <v>16893</v>
      </c>
    </row>
    <row r="246" spans="1:10" ht="14.5" customHeight="1" x14ac:dyDescent="0.15">
      <c r="A246" s="5"/>
      <c r="B246" s="399">
        <v>16923</v>
      </c>
      <c r="C246" s="5"/>
      <c r="D246" s="5"/>
      <c r="E246" s="5"/>
      <c r="F246" s="5"/>
      <c r="G246" s="5"/>
      <c r="H246" s="111">
        <v>1.8E-3</v>
      </c>
      <c r="I246" s="111"/>
      <c r="J246" s="399">
        <v>16923</v>
      </c>
    </row>
    <row r="247" spans="1:10" ht="14.5" customHeight="1" x14ac:dyDescent="0.15">
      <c r="A247" s="5"/>
      <c r="B247" s="399">
        <v>16954</v>
      </c>
      <c r="C247" s="5"/>
      <c r="D247" s="5"/>
      <c r="E247" s="5"/>
      <c r="F247" s="5"/>
      <c r="G247" s="5"/>
      <c r="H247" s="111">
        <v>1.6000000000000001E-3</v>
      </c>
      <c r="I247" s="111"/>
      <c r="J247" s="399">
        <v>16954</v>
      </c>
    </row>
    <row r="248" spans="1:10" ht="14.5" customHeight="1" x14ac:dyDescent="0.15">
      <c r="A248" s="5"/>
      <c r="B248" s="399">
        <v>16984</v>
      </c>
      <c r="C248" s="5"/>
      <c r="D248" s="5"/>
      <c r="E248" s="5"/>
      <c r="F248" s="5"/>
      <c r="G248" s="5"/>
      <c r="H248" s="111">
        <v>1.9E-3</v>
      </c>
      <c r="I248" s="111"/>
      <c r="J248" s="399">
        <v>16984</v>
      </c>
    </row>
    <row r="249" spans="1:10" ht="14.5" customHeight="1" x14ac:dyDescent="0.15">
      <c r="A249" s="5"/>
      <c r="B249" s="399">
        <v>17015</v>
      </c>
      <c r="C249" s="5"/>
      <c r="D249" s="5"/>
      <c r="E249" s="5"/>
      <c r="F249" s="5"/>
      <c r="G249" s="5"/>
      <c r="H249" s="111">
        <v>1.6999999999999999E-3</v>
      </c>
      <c r="I249" s="111"/>
      <c r="J249" s="399">
        <v>17015</v>
      </c>
    </row>
    <row r="250" spans="1:10" ht="14.5" customHeight="1" x14ac:dyDescent="0.15">
      <c r="A250" s="5"/>
      <c r="B250" s="399">
        <v>17046</v>
      </c>
      <c r="C250" s="5"/>
      <c r="D250" s="5"/>
      <c r="E250" s="5"/>
      <c r="F250" s="5"/>
      <c r="G250" s="5"/>
      <c r="H250" s="111">
        <v>1.8E-3</v>
      </c>
      <c r="I250" s="111"/>
      <c r="J250" s="399">
        <v>17046</v>
      </c>
    </row>
    <row r="251" spans="1:10" ht="14.5" customHeight="1" x14ac:dyDescent="0.15">
      <c r="A251" s="5"/>
      <c r="B251" s="399">
        <v>17076</v>
      </c>
      <c r="C251" s="5"/>
      <c r="D251" s="5"/>
      <c r="E251" s="5"/>
      <c r="F251" s="5"/>
      <c r="G251" s="5"/>
      <c r="H251" s="111">
        <v>1.9E-3</v>
      </c>
      <c r="I251" s="111"/>
      <c r="J251" s="399">
        <v>17076</v>
      </c>
    </row>
    <row r="252" spans="1:10" ht="14.5" customHeight="1" x14ac:dyDescent="0.15">
      <c r="A252" s="5"/>
      <c r="B252" s="399">
        <v>17107</v>
      </c>
      <c r="C252" s="5"/>
      <c r="D252" s="5"/>
      <c r="E252" s="5"/>
      <c r="F252" s="5"/>
      <c r="G252" s="5"/>
      <c r="H252" s="111">
        <v>1.8E-3</v>
      </c>
      <c r="I252" s="111"/>
      <c r="J252" s="399">
        <v>17107</v>
      </c>
    </row>
    <row r="253" spans="1:10" ht="14.5" customHeight="1" x14ac:dyDescent="0.15">
      <c r="A253" s="5"/>
      <c r="B253" s="399">
        <v>17137</v>
      </c>
      <c r="C253" s="5"/>
      <c r="D253" s="5"/>
      <c r="E253" s="5"/>
      <c r="F253" s="5"/>
      <c r="G253" s="5"/>
      <c r="H253" s="111">
        <v>1.9E-3</v>
      </c>
      <c r="I253" s="111"/>
      <c r="J253" s="399">
        <v>17137</v>
      </c>
    </row>
    <row r="254" spans="1:10" ht="14.5" customHeight="1" x14ac:dyDescent="0.15">
      <c r="A254" s="5"/>
      <c r="B254" s="399">
        <v>17168</v>
      </c>
      <c r="C254" s="5"/>
      <c r="D254" s="5"/>
      <c r="E254" s="5"/>
      <c r="F254" s="5"/>
      <c r="G254" s="5"/>
      <c r="H254" s="111">
        <v>1.8E-3</v>
      </c>
      <c r="I254" s="111"/>
      <c r="J254" s="399">
        <v>17168</v>
      </c>
    </row>
    <row r="255" spans="1:10" ht="14.5" customHeight="1" x14ac:dyDescent="0.15">
      <c r="A255" s="5"/>
      <c r="B255" s="399">
        <v>17199</v>
      </c>
      <c r="C255" s="5"/>
      <c r="D255" s="5"/>
      <c r="E255" s="5"/>
      <c r="F255" s="5"/>
      <c r="G255" s="5"/>
      <c r="H255" s="111">
        <v>1.6000000000000001E-3</v>
      </c>
      <c r="I255" s="111"/>
      <c r="J255" s="399">
        <v>17199</v>
      </c>
    </row>
    <row r="256" spans="1:10" ht="14.5" customHeight="1" x14ac:dyDescent="0.15">
      <c r="A256" s="5"/>
      <c r="B256" s="399">
        <v>17227</v>
      </c>
      <c r="C256" s="5"/>
      <c r="D256" s="5"/>
      <c r="E256" s="5"/>
      <c r="F256" s="5"/>
      <c r="G256" s="5"/>
      <c r="H256" s="111">
        <v>1.8E-3</v>
      </c>
      <c r="I256" s="111"/>
      <c r="J256" s="399">
        <v>17227</v>
      </c>
    </row>
    <row r="257" spans="1:10" ht="14.5" customHeight="1" x14ac:dyDescent="0.15">
      <c r="A257" s="5"/>
      <c r="B257" s="399">
        <v>17258</v>
      </c>
      <c r="C257" s="5"/>
      <c r="D257" s="5"/>
      <c r="E257" s="5"/>
      <c r="F257" s="5"/>
      <c r="G257" s="5"/>
      <c r="H257" s="111">
        <v>1.6999999999999999E-3</v>
      </c>
      <c r="I257" s="111"/>
      <c r="J257" s="399">
        <v>17258</v>
      </c>
    </row>
    <row r="258" spans="1:10" ht="14.5" customHeight="1" x14ac:dyDescent="0.15">
      <c r="A258" s="5"/>
      <c r="B258" s="399">
        <v>17288</v>
      </c>
      <c r="C258" s="5"/>
      <c r="D258" s="5"/>
      <c r="E258" s="5"/>
      <c r="F258" s="5"/>
      <c r="G258" s="5"/>
      <c r="H258" s="111">
        <v>1.6999999999999999E-3</v>
      </c>
      <c r="I258" s="111"/>
      <c r="J258" s="399">
        <v>17288</v>
      </c>
    </row>
    <row r="259" spans="1:10" ht="14.5" customHeight="1" x14ac:dyDescent="0.15">
      <c r="A259" s="5"/>
      <c r="B259" s="399">
        <v>17319</v>
      </c>
      <c r="C259" s="5"/>
      <c r="D259" s="5"/>
      <c r="E259" s="5"/>
      <c r="F259" s="5"/>
      <c r="G259" s="5"/>
      <c r="H259" s="111">
        <v>1.9E-3</v>
      </c>
      <c r="I259" s="111"/>
      <c r="J259" s="399">
        <v>17319</v>
      </c>
    </row>
    <row r="260" spans="1:10" ht="14.5" customHeight="1" x14ac:dyDescent="0.15">
      <c r="A260" s="5"/>
      <c r="B260" s="399">
        <v>17349</v>
      </c>
      <c r="C260" s="5"/>
      <c r="D260" s="5"/>
      <c r="E260" s="5"/>
      <c r="F260" s="5"/>
      <c r="G260" s="5"/>
      <c r="H260" s="111">
        <v>1.8E-3</v>
      </c>
      <c r="I260" s="111"/>
      <c r="J260" s="399">
        <v>17349</v>
      </c>
    </row>
    <row r="261" spans="1:10" ht="14.5" customHeight="1" x14ac:dyDescent="0.15">
      <c r="A261" s="5"/>
      <c r="B261" s="399">
        <v>17380</v>
      </c>
      <c r="C261" s="5"/>
      <c r="D261" s="5"/>
      <c r="E261" s="5"/>
      <c r="F261" s="5"/>
      <c r="G261" s="5"/>
      <c r="H261" s="111">
        <v>1.6999999999999999E-3</v>
      </c>
      <c r="I261" s="111"/>
      <c r="J261" s="399">
        <v>17380</v>
      </c>
    </row>
    <row r="262" spans="1:10" ht="14.5" customHeight="1" x14ac:dyDescent="0.15">
      <c r="A262" s="5"/>
      <c r="B262" s="399">
        <v>17411</v>
      </c>
      <c r="C262" s="5"/>
      <c r="D262" s="5"/>
      <c r="E262" s="5"/>
      <c r="F262" s="5"/>
      <c r="G262" s="5"/>
      <c r="H262" s="111">
        <v>1.8E-3</v>
      </c>
      <c r="I262" s="111"/>
      <c r="J262" s="399">
        <v>17411</v>
      </c>
    </row>
    <row r="263" spans="1:10" ht="14.5" customHeight="1" x14ac:dyDescent="0.15">
      <c r="A263" s="5"/>
      <c r="B263" s="399">
        <v>17441</v>
      </c>
      <c r="C263" s="5"/>
      <c r="D263" s="5"/>
      <c r="E263" s="5"/>
      <c r="F263" s="5"/>
      <c r="G263" s="5"/>
      <c r="H263" s="111">
        <v>1.8E-3</v>
      </c>
      <c r="I263" s="111"/>
      <c r="J263" s="399">
        <v>17441</v>
      </c>
    </row>
    <row r="264" spans="1:10" ht="14.5" customHeight="1" x14ac:dyDescent="0.15">
      <c r="A264" s="5"/>
      <c r="B264" s="399">
        <v>17472</v>
      </c>
      <c r="C264" s="5"/>
      <c r="D264" s="5"/>
      <c r="E264" s="5"/>
      <c r="F264" s="5"/>
      <c r="G264" s="5"/>
      <c r="H264" s="111">
        <v>1.6999999999999999E-3</v>
      </c>
      <c r="I264" s="111"/>
      <c r="J264" s="399">
        <v>17472</v>
      </c>
    </row>
    <row r="265" spans="1:10" ht="14.5" customHeight="1" x14ac:dyDescent="0.15">
      <c r="A265" s="5"/>
      <c r="B265" s="399">
        <v>17502</v>
      </c>
      <c r="C265" s="5"/>
      <c r="D265" s="5"/>
      <c r="E265" s="5"/>
      <c r="F265" s="5"/>
      <c r="G265" s="5"/>
      <c r="H265" s="111">
        <v>2.0999999999999999E-3</v>
      </c>
      <c r="I265" s="111"/>
      <c r="J265" s="399">
        <v>17502</v>
      </c>
    </row>
    <row r="266" spans="1:10" ht="14.5" customHeight="1" x14ac:dyDescent="0.15">
      <c r="A266" s="5"/>
      <c r="B266" s="399">
        <v>17533</v>
      </c>
      <c r="C266" s="5"/>
      <c r="D266" s="5"/>
      <c r="E266" s="5"/>
      <c r="F266" s="5"/>
      <c r="G266" s="5"/>
      <c r="H266" s="111">
        <v>2E-3</v>
      </c>
      <c r="I266" s="111"/>
      <c r="J266" s="399">
        <v>17533</v>
      </c>
    </row>
    <row r="267" spans="1:10" ht="14.5" customHeight="1" x14ac:dyDescent="0.15">
      <c r="A267" s="5"/>
      <c r="B267" s="399">
        <v>17564</v>
      </c>
      <c r="C267" s="5"/>
      <c r="D267" s="5"/>
      <c r="E267" s="5"/>
      <c r="F267" s="5"/>
      <c r="G267" s="5"/>
      <c r="H267" s="111">
        <v>1.9E-3</v>
      </c>
      <c r="I267" s="111"/>
      <c r="J267" s="399">
        <v>17564</v>
      </c>
    </row>
    <row r="268" spans="1:10" ht="14.5" customHeight="1" x14ac:dyDescent="0.15">
      <c r="A268" s="5"/>
      <c r="B268" s="399">
        <v>17593</v>
      </c>
      <c r="C268" s="5"/>
      <c r="D268" s="5"/>
      <c r="E268" s="5"/>
      <c r="F268" s="5"/>
      <c r="G268" s="5"/>
      <c r="H268" s="111">
        <v>2.2000000000000001E-3</v>
      </c>
      <c r="I268" s="111"/>
      <c r="J268" s="399">
        <v>17593</v>
      </c>
    </row>
    <row r="269" spans="1:10" ht="14.5" customHeight="1" x14ac:dyDescent="0.15">
      <c r="A269" s="5"/>
      <c r="B269" s="399">
        <v>17624</v>
      </c>
      <c r="C269" s="5"/>
      <c r="D269" s="5"/>
      <c r="E269" s="5"/>
      <c r="F269" s="5"/>
      <c r="G269" s="5"/>
      <c r="H269" s="111">
        <v>2E-3</v>
      </c>
      <c r="I269" s="111"/>
      <c r="J269" s="399">
        <v>17624</v>
      </c>
    </row>
    <row r="270" spans="1:10" ht="14.5" customHeight="1" x14ac:dyDescent="0.15">
      <c r="A270" s="5"/>
      <c r="B270" s="399">
        <v>17654</v>
      </c>
      <c r="C270" s="5"/>
      <c r="D270" s="5"/>
      <c r="E270" s="5"/>
      <c r="F270" s="5"/>
      <c r="G270" s="5"/>
      <c r="H270" s="111">
        <v>1.8E-3</v>
      </c>
      <c r="I270" s="111"/>
      <c r="J270" s="399">
        <v>17654</v>
      </c>
    </row>
    <row r="271" spans="1:10" ht="14.5" customHeight="1" x14ac:dyDescent="0.15">
      <c r="A271" s="5"/>
      <c r="B271" s="399">
        <v>17685</v>
      </c>
      <c r="C271" s="5"/>
      <c r="D271" s="5"/>
      <c r="E271" s="5"/>
      <c r="F271" s="5"/>
      <c r="G271" s="5"/>
      <c r="H271" s="111">
        <v>2.0999999999999999E-3</v>
      </c>
      <c r="I271" s="111"/>
      <c r="J271" s="399">
        <v>17685</v>
      </c>
    </row>
    <row r="272" spans="1:10" ht="14.5" customHeight="1" x14ac:dyDescent="0.15">
      <c r="A272" s="5"/>
      <c r="B272" s="399">
        <v>17715</v>
      </c>
      <c r="C272" s="5"/>
      <c r="D272" s="5"/>
      <c r="E272" s="5"/>
      <c r="F272" s="5"/>
      <c r="G272" s="5"/>
      <c r="H272" s="111">
        <v>1.9E-3</v>
      </c>
      <c r="I272" s="111"/>
      <c r="J272" s="399">
        <v>17715</v>
      </c>
    </row>
    <row r="273" spans="1:10" ht="14.5" customHeight="1" x14ac:dyDescent="0.15">
      <c r="A273" s="5"/>
      <c r="B273" s="399">
        <v>17746</v>
      </c>
      <c r="C273" s="5"/>
      <c r="D273" s="5"/>
      <c r="E273" s="5"/>
      <c r="F273" s="5"/>
      <c r="G273" s="5"/>
      <c r="H273" s="111">
        <v>2.0999999999999999E-3</v>
      </c>
      <c r="I273" s="111"/>
      <c r="J273" s="399">
        <v>17746</v>
      </c>
    </row>
    <row r="274" spans="1:10" ht="14.5" customHeight="1" x14ac:dyDescent="0.15">
      <c r="A274" s="5"/>
      <c r="B274" s="399">
        <v>17777</v>
      </c>
      <c r="C274" s="5"/>
      <c r="D274" s="5"/>
      <c r="E274" s="5"/>
      <c r="F274" s="5"/>
      <c r="G274" s="5"/>
      <c r="H274" s="111">
        <v>2E-3</v>
      </c>
      <c r="I274" s="111"/>
      <c r="J274" s="399">
        <v>17777</v>
      </c>
    </row>
    <row r="275" spans="1:10" ht="14.5" customHeight="1" x14ac:dyDescent="0.15">
      <c r="A275" s="5"/>
      <c r="B275" s="399">
        <v>17807</v>
      </c>
      <c r="C275" s="5"/>
      <c r="D275" s="5"/>
      <c r="E275" s="5"/>
      <c r="F275" s="5"/>
      <c r="G275" s="5"/>
      <c r="H275" s="111">
        <v>1.9E-3</v>
      </c>
      <c r="I275" s="111"/>
      <c r="J275" s="399">
        <v>17807</v>
      </c>
    </row>
    <row r="276" spans="1:10" ht="14.5" customHeight="1" x14ac:dyDescent="0.15">
      <c r="A276" s="5"/>
      <c r="B276" s="399">
        <v>17838</v>
      </c>
      <c r="C276" s="5"/>
      <c r="D276" s="5"/>
      <c r="E276" s="5"/>
      <c r="F276" s="5"/>
      <c r="G276" s="5"/>
      <c r="H276" s="111">
        <v>2.0999999999999999E-3</v>
      </c>
      <c r="I276" s="111"/>
      <c r="J276" s="399">
        <v>17838</v>
      </c>
    </row>
    <row r="277" spans="1:10" ht="14.5" customHeight="1" x14ac:dyDescent="0.15">
      <c r="A277" s="5"/>
      <c r="B277" s="399">
        <v>17868</v>
      </c>
      <c r="C277" s="5"/>
      <c r="D277" s="5"/>
      <c r="E277" s="5"/>
      <c r="F277" s="5"/>
      <c r="G277" s="5"/>
      <c r="H277" s="111">
        <v>2E-3</v>
      </c>
      <c r="I277" s="111"/>
      <c r="J277" s="399">
        <v>17868</v>
      </c>
    </row>
    <row r="278" spans="1:10" ht="14.5" customHeight="1" x14ac:dyDescent="0.15">
      <c r="A278" s="5"/>
      <c r="B278" s="399">
        <v>17899</v>
      </c>
      <c r="C278" s="5"/>
      <c r="D278" s="5"/>
      <c r="E278" s="5"/>
      <c r="F278" s="5"/>
      <c r="G278" s="5"/>
      <c r="H278" s="111">
        <v>2E-3</v>
      </c>
      <c r="I278" s="111"/>
      <c r="J278" s="399">
        <v>17899</v>
      </c>
    </row>
    <row r="279" spans="1:10" ht="14.5" customHeight="1" x14ac:dyDescent="0.15">
      <c r="A279" s="5"/>
      <c r="B279" s="399">
        <v>17930</v>
      </c>
      <c r="C279" s="5"/>
      <c r="D279" s="5"/>
      <c r="E279" s="5"/>
      <c r="F279" s="5"/>
      <c r="G279" s="5"/>
      <c r="H279" s="111">
        <v>1.8E-3</v>
      </c>
      <c r="I279" s="111"/>
      <c r="J279" s="399">
        <v>17930</v>
      </c>
    </row>
    <row r="280" spans="1:10" ht="14.5" customHeight="1" x14ac:dyDescent="0.15">
      <c r="A280" s="5"/>
      <c r="B280" s="399">
        <v>17958</v>
      </c>
      <c r="C280" s="5"/>
      <c r="D280" s="5"/>
      <c r="E280" s="5"/>
      <c r="F280" s="5"/>
      <c r="G280" s="5"/>
      <c r="H280" s="111">
        <v>1.9E-3</v>
      </c>
      <c r="I280" s="111"/>
      <c r="J280" s="399">
        <v>17958</v>
      </c>
    </row>
    <row r="281" spans="1:10" ht="14.5" customHeight="1" x14ac:dyDescent="0.15">
      <c r="A281" s="5"/>
      <c r="B281" s="399">
        <v>17989</v>
      </c>
      <c r="C281" s="5"/>
      <c r="D281" s="5"/>
      <c r="E281" s="5"/>
      <c r="F281" s="5"/>
      <c r="G281" s="5"/>
      <c r="H281" s="111">
        <v>1.8E-3</v>
      </c>
      <c r="I281" s="111"/>
      <c r="J281" s="399">
        <v>17989</v>
      </c>
    </row>
    <row r="282" spans="1:10" ht="14.5" customHeight="1" x14ac:dyDescent="0.15">
      <c r="A282" s="5"/>
      <c r="B282" s="399">
        <v>18019</v>
      </c>
      <c r="C282" s="5"/>
      <c r="D282" s="5"/>
      <c r="E282" s="5"/>
      <c r="F282" s="5"/>
      <c r="G282" s="5"/>
      <c r="H282" s="111">
        <v>2E-3</v>
      </c>
      <c r="I282" s="111"/>
      <c r="J282" s="399">
        <v>18019</v>
      </c>
    </row>
    <row r="283" spans="1:10" ht="14.5" customHeight="1" x14ac:dyDescent="0.15">
      <c r="A283" s="5"/>
      <c r="B283" s="399">
        <v>18050</v>
      </c>
      <c r="C283" s="5"/>
      <c r="D283" s="5"/>
      <c r="E283" s="5"/>
      <c r="F283" s="5"/>
      <c r="G283" s="5"/>
      <c r="H283" s="111">
        <v>1.9E-3</v>
      </c>
      <c r="I283" s="111"/>
      <c r="J283" s="399">
        <v>18050</v>
      </c>
    </row>
    <row r="284" spans="1:10" ht="14.5" customHeight="1" x14ac:dyDescent="0.15">
      <c r="A284" s="5"/>
      <c r="B284" s="399">
        <v>18080</v>
      </c>
      <c r="C284" s="5"/>
      <c r="D284" s="5"/>
      <c r="E284" s="5"/>
      <c r="F284" s="5"/>
      <c r="G284" s="5"/>
      <c r="H284" s="111">
        <v>1.6999999999999999E-3</v>
      </c>
      <c r="I284" s="111"/>
      <c r="J284" s="399">
        <v>18080</v>
      </c>
    </row>
    <row r="285" spans="1:10" ht="14.5" customHeight="1" x14ac:dyDescent="0.15">
      <c r="A285" s="5"/>
      <c r="B285" s="399">
        <v>18111</v>
      </c>
      <c r="C285" s="5"/>
      <c r="D285" s="5"/>
      <c r="E285" s="5"/>
      <c r="F285" s="5"/>
      <c r="G285" s="5"/>
      <c r="H285" s="111">
        <v>1.9E-3</v>
      </c>
      <c r="I285" s="111"/>
      <c r="J285" s="399">
        <v>18111</v>
      </c>
    </row>
    <row r="286" spans="1:10" ht="14.5" customHeight="1" x14ac:dyDescent="0.15">
      <c r="A286" s="5"/>
      <c r="B286" s="399">
        <v>18142</v>
      </c>
      <c r="C286" s="5"/>
      <c r="D286" s="5"/>
      <c r="E286" s="5"/>
      <c r="F286" s="5"/>
      <c r="G286" s="5"/>
      <c r="H286" s="111">
        <v>1.6999999999999999E-3</v>
      </c>
      <c r="I286" s="111"/>
      <c r="J286" s="399">
        <v>18142</v>
      </c>
    </row>
    <row r="287" spans="1:10" ht="14.5" customHeight="1" x14ac:dyDescent="0.15">
      <c r="A287" s="5"/>
      <c r="B287" s="399">
        <v>18172</v>
      </c>
      <c r="C287" s="5"/>
      <c r="D287" s="5"/>
      <c r="E287" s="5"/>
      <c r="F287" s="5"/>
      <c r="G287" s="5"/>
      <c r="H287" s="111">
        <v>1.8E-3</v>
      </c>
      <c r="I287" s="111"/>
      <c r="J287" s="399">
        <v>18172</v>
      </c>
    </row>
    <row r="288" spans="1:10" ht="14.5" customHeight="1" x14ac:dyDescent="0.15">
      <c r="A288" s="5"/>
      <c r="B288" s="399">
        <v>18203</v>
      </c>
      <c r="C288" s="5"/>
      <c r="D288" s="5"/>
      <c r="E288" s="5"/>
      <c r="F288" s="5"/>
      <c r="G288" s="5"/>
      <c r="H288" s="111">
        <v>1.6999999999999999E-3</v>
      </c>
      <c r="I288" s="111"/>
      <c r="J288" s="399">
        <v>18203</v>
      </c>
    </row>
    <row r="289" spans="1:10" ht="14.5" customHeight="1" x14ac:dyDescent="0.15">
      <c r="A289" s="5"/>
      <c r="B289" s="399">
        <v>18233</v>
      </c>
      <c r="C289" s="5"/>
      <c r="D289" s="5"/>
      <c r="E289" s="5"/>
      <c r="F289" s="5"/>
      <c r="G289" s="5"/>
      <c r="H289" s="111">
        <v>1.6999999999999999E-3</v>
      </c>
      <c r="I289" s="111"/>
      <c r="J289" s="399">
        <v>18233</v>
      </c>
    </row>
    <row r="290" spans="1:10" ht="14.5" customHeight="1" x14ac:dyDescent="0.15">
      <c r="A290" s="5"/>
      <c r="B290" s="399">
        <v>18264</v>
      </c>
      <c r="C290" s="5"/>
      <c r="D290" s="5"/>
      <c r="E290" s="5"/>
      <c r="F290" s="5"/>
      <c r="G290" s="5"/>
      <c r="H290" s="111">
        <v>1.8E-3</v>
      </c>
      <c r="I290" s="111"/>
      <c r="J290" s="399">
        <v>18264</v>
      </c>
    </row>
    <row r="291" spans="1:10" ht="14.5" customHeight="1" x14ac:dyDescent="0.15">
      <c r="A291" s="5"/>
      <c r="B291" s="399">
        <v>18295</v>
      </c>
      <c r="C291" s="5"/>
      <c r="D291" s="5"/>
      <c r="E291" s="5"/>
      <c r="F291" s="5"/>
      <c r="G291" s="5"/>
      <c r="H291" s="111">
        <v>1.6000000000000001E-3</v>
      </c>
      <c r="I291" s="111"/>
      <c r="J291" s="399">
        <v>18295</v>
      </c>
    </row>
    <row r="292" spans="1:10" ht="14.5" customHeight="1" x14ac:dyDescent="0.15">
      <c r="A292" s="5"/>
      <c r="B292" s="399">
        <v>18323</v>
      </c>
      <c r="C292" s="5"/>
      <c r="D292" s="5"/>
      <c r="E292" s="5"/>
      <c r="F292" s="5"/>
      <c r="G292" s="5"/>
      <c r="H292" s="111">
        <v>1.8E-3</v>
      </c>
      <c r="I292" s="111"/>
      <c r="J292" s="399">
        <v>18323</v>
      </c>
    </row>
    <row r="293" spans="1:10" ht="14.5" customHeight="1" x14ac:dyDescent="0.15">
      <c r="A293" s="5"/>
      <c r="B293" s="399">
        <v>18354</v>
      </c>
      <c r="C293" s="5"/>
      <c r="D293" s="5"/>
      <c r="E293" s="5"/>
      <c r="F293" s="5"/>
      <c r="G293" s="5"/>
      <c r="H293" s="111">
        <v>1.6000000000000001E-3</v>
      </c>
      <c r="I293" s="111"/>
      <c r="J293" s="399">
        <v>18354</v>
      </c>
    </row>
    <row r="294" spans="1:10" ht="14.5" customHeight="1" x14ac:dyDescent="0.15">
      <c r="A294" s="5"/>
      <c r="B294" s="399">
        <v>18384</v>
      </c>
      <c r="C294" s="5"/>
      <c r="D294" s="5"/>
      <c r="E294" s="5"/>
      <c r="F294" s="5"/>
      <c r="G294" s="5"/>
      <c r="H294" s="111">
        <v>1.9E-3</v>
      </c>
      <c r="I294" s="111"/>
      <c r="J294" s="399">
        <v>18384</v>
      </c>
    </row>
    <row r="295" spans="1:10" ht="14.5" customHeight="1" x14ac:dyDescent="0.15">
      <c r="A295" s="5"/>
      <c r="B295" s="399">
        <v>18415</v>
      </c>
      <c r="C295" s="5"/>
      <c r="D295" s="5"/>
      <c r="E295" s="5"/>
      <c r="F295" s="5"/>
      <c r="G295" s="5"/>
      <c r="H295" s="111">
        <v>1.6999999999999999E-3</v>
      </c>
      <c r="I295" s="111"/>
      <c r="J295" s="399">
        <v>18415</v>
      </c>
    </row>
    <row r="296" spans="1:10" ht="14.5" customHeight="1" x14ac:dyDescent="0.15">
      <c r="A296" s="5"/>
      <c r="B296" s="399">
        <v>18445</v>
      </c>
      <c r="C296" s="5"/>
      <c r="D296" s="5"/>
      <c r="E296" s="5"/>
      <c r="F296" s="5"/>
      <c r="G296" s="5"/>
      <c r="H296" s="111">
        <v>1.8E-3</v>
      </c>
      <c r="I296" s="111"/>
      <c r="J296" s="399">
        <v>18445</v>
      </c>
    </row>
    <row r="297" spans="1:10" ht="14.5" customHeight="1" x14ac:dyDescent="0.15">
      <c r="A297" s="5"/>
      <c r="B297" s="399">
        <v>18476</v>
      </c>
      <c r="C297" s="5"/>
      <c r="D297" s="5"/>
      <c r="E297" s="5"/>
      <c r="F297" s="5"/>
      <c r="G297" s="5"/>
      <c r="H297" s="111">
        <v>1.8E-3</v>
      </c>
      <c r="I297" s="111"/>
      <c r="J297" s="399">
        <v>18476</v>
      </c>
    </row>
    <row r="298" spans="1:10" ht="14.5" customHeight="1" x14ac:dyDescent="0.15">
      <c r="A298" s="5"/>
      <c r="B298" s="399">
        <v>18507</v>
      </c>
      <c r="C298" s="5"/>
      <c r="D298" s="5"/>
      <c r="E298" s="5"/>
      <c r="F298" s="5"/>
      <c r="G298" s="5"/>
      <c r="H298" s="111">
        <v>1.6999999999999999E-3</v>
      </c>
      <c r="I298" s="111"/>
      <c r="J298" s="399">
        <v>18507</v>
      </c>
    </row>
    <row r="299" spans="1:10" ht="14.5" customHeight="1" x14ac:dyDescent="0.15">
      <c r="A299" s="5"/>
      <c r="B299" s="399">
        <v>18537</v>
      </c>
      <c r="C299" s="5"/>
      <c r="D299" s="5"/>
      <c r="E299" s="5"/>
      <c r="F299" s="5"/>
      <c r="G299" s="5"/>
      <c r="H299" s="111">
        <v>1.9E-3</v>
      </c>
      <c r="I299" s="111"/>
      <c r="J299" s="399">
        <v>18537</v>
      </c>
    </row>
    <row r="300" spans="1:10" ht="14.5" customHeight="1" x14ac:dyDescent="0.15">
      <c r="A300" s="5"/>
      <c r="B300" s="399">
        <v>18568</v>
      </c>
      <c r="C300" s="5"/>
      <c r="D300" s="5"/>
      <c r="E300" s="5"/>
      <c r="F300" s="5"/>
      <c r="G300" s="5"/>
      <c r="H300" s="111">
        <v>1.8E-3</v>
      </c>
      <c r="I300" s="111"/>
      <c r="J300" s="399">
        <v>18568</v>
      </c>
    </row>
    <row r="301" spans="1:10" ht="14.5" customHeight="1" x14ac:dyDescent="0.15">
      <c r="A301" s="5"/>
      <c r="B301" s="399">
        <v>18598</v>
      </c>
      <c r="C301" s="5"/>
      <c r="D301" s="5"/>
      <c r="E301" s="5"/>
      <c r="F301" s="5"/>
      <c r="G301" s="5"/>
      <c r="H301" s="111">
        <v>1.8E-3</v>
      </c>
      <c r="I301" s="111"/>
      <c r="J301" s="399">
        <v>18598</v>
      </c>
    </row>
    <row r="302" spans="1:10" ht="14.5" customHeight="1" x14ac:dyDescent="0.15">
      <c r="A302" s="5"/>
      <c r="B302" s="399">
        <v>18629</v>
      </c>
      <c r="C302" s="5"/>
      <c r="D302" s="5"/>
      <c r="E302" s="5"/>
      <c r="F302" s="5"/>
      <c r="G302" s="5"/>
      <c r="H302" s="111">
        <v>2E-3</v>
      </c>
      <c r="I302" s="111"/>
      <c r="J302" s="399">
        <v>18629</v>
      </c>
    </row>
    <row r="303" spans="1:10" ht="14.5" customHeight="1" x14ac:dyDescent="0.15">
      <c r="A303" s="5"/>
      <c r="B303" s="399">
        <v>18660</v>
      </c>
      <c r="C303" s="5"/>
      <c r="D303" s="5"/>
      <c r="E303" s="5"/>
      <c r="F303" s="5"/>
      <c r="G303" s="5"/>
      <c r="H303" s="111">
        <v>1.6999999999999999E-3</v>
      </c>
      <c r="I303" s="111"/>
      <c r="J303" s="399">
        <v>18660</v>
      </c>
    </row>
    <row r="304" spans="1:10" ht="14.5" customHeight="1" x14ac:dyDescent="0.15">
      <c r="A304" s="5"/>
      <c r="B304" s="399">
        <v>18688</v>
      </c>
      <c r="C304" s="5"/>
      <c r="D304" s="5"/>
      <c r="E304" s="5"/>
      <c r="F304" s="5"/>
      <c r="G304" s="5"/>
      <c r="H304" s="111">
        <v>1.9E-3</v>
      </c>
      <c r="I304" s="111"/>
      <c r="J304" s="399">
        <v>18688</v>
      </c>
    </row>
    <row r="305" spans="1:10" ht="14.5" customHeight="1" x14ac:dyDescent="0.15">
      <c r="A305" s="5"/>
      <c r="B305" s="399">
        <v>18719</v>
      </c>
      <c r="C305" s="5"/>
      <c r="D305" s="5"/>
      <c r="E305" s="5"/>
      <c r="F305" s="5"/>
      <c r="G305" s="5"/>
      <c r="H305" s="111">
        <v>2E-3</v>
      </c>
      <c r="I305" s="111"/>
      <c r="J305" s="399">
        <v>18719</v>
      </c>
    </row>
    <row r="306" spans="1:10" ht="14.5" customHeight="1" x14ac:dyDescent="0.15">
      <c r="A306" s="5"/>
      <c r="B306" s="399">
        <v>18749</v>
      </c>
      <c r="C306" s="5"/>
      <c r="D306" s="5"/>
      <c r="E306" s="5"/>
      <c r="F306" s="5"/>
      <c r="G306" s="5"/>
      <c r="H306" s="111">
        <v>2.0999999999999999E-3</v>
      </c>
      <c r="I306" s="111"/>
      <c r="J306" s="399">
        <v>18749</v>
      </c>
    </row>
    <row r="307" spans="1:10" ht="14.5" customHeight="1" x14ac:dyDescent="0.15">
      <c r="A307" s="5"/>
      <c r="B307" s="399">
        <v>18780</v>
      </c>
      <c r="C307" s="5"/>
      <c r="D307" s="5"/>
      <c r="E307" s="5"/>
      <c r="F307" s="5"/>
      <c r="G307" s="5"/>
      <c r="H307" s="111">
        <v>2E-3</v>
      </c>
      <c r="I307" s="111"/>
      <c r="J307" s="399">
        <v>18780</v>
      </c>
    </row>
    <row r="308" spans="1:10" ht="14.5" customHeight="1" x14ac:dyDescent="0.15">
      <c r="A308" s="5"/>
      <c r="B308" s="399">
        <v>18810</v>
      </c>
      <c r="C308" s="5"/>
      <c r="D308" s="5"/>
      <c r="E308" s="5"/>
      <c r="F308" s="5"/>
      <c r="G308" s="5"/>
      <c r="H308" s="111">
        <v>2.3E-3</v>
      </c>
      <c r="I308" s="111"/>
      <c r="J308" s="399">
        <v>18810</v>
      </c>
    </row>
    <row r="309" spans="1:10" ht="14.5" customHeight="1" x14ac:dyDescent="0.15">
      <c r="A309" s="5"/>
      <c r="B309" s="399">
        <v>18841</v>
      </c>
      <c r="C309" s="5"/>
      <c r="D309" s="5"/>
      <c r="E309" s="5"/>
      <c r="F309" s="5"/>
      <c r="G309" s="5"/>
      <c r="H309" s="111">
        <v>2.0999999999999999E-3</v>
      </c>
      <c r="I309" s="111"/>
      <c r="J309" s="399">
        <v>18841</v>
      </c>
    </row>
    <row r="310" spans="1:10" ht="14.5" customHeight="1" x14ac:dyDescent="0.15">
      <c r="A310" s="5"/>
      <c r="B310" s="399">
        <v>18872</v>
      </c>
      <c r="C310" s="5"/>
      <c r="D310" s="5"/>
      <c r="E310" s="5"/>
      <c r="F310" s="5"/>
      <c r="G310" s="5"/>
      <c r="H310" s="111">
        <v>1.9E-3</v>
      </c>
      <c r="I310" s="111"/>
      <c r="J310" s="399">
        <v>18872</v>
      </c>
    </row>
    <row r="311" spans="1:10" ht="14.5" customHeight="1" x14ac:dyDescent="0.15">
      <c r="A311" s="5"/>
      <c r="B311" s="399">
        <v>18902</v>
      </c>
      <c r="C311" s="5"/>
      <c r="D311" s="5"/>
      <c r="E311" s="5"/>
      <c r="F311" s="5"/>
      <c r="G311" s="5"/>
      <c r="H311" s="111">
        <v>2.3E-3</v>
      </c>
      <c r="I311" s="111"/>
      <c r="J311" s="399">
        <v>18902</v>
      </c>
    </row>
    <row r="312" spans="1:10" ht="14.5" customHeight="1" x14ac:dyDescent="0.15">
      <c r="A312" s="5"/>
      <c r="B312" s="399">
        <v>18933</v>
      </c>
      <c r="C312" s="5"/>
      <c r="D312" s="5"/>
      <c r="E312" s="5"/>
      <c r="F312" s="5"/>
      <c r="G312" s="5"/>
      <c r="H312" s="111">
        <v>2.0999999999999999E-3</v>
      </c>
      <c r="I312" s="111"/>
      <c r="J312" s="399">
        <v>18933</v>
      </c>
    </row>
    <row r="313" spans="1:10" ht="14.5" customHeight="1" x14ac:dyDescent="0.15">
      <c r="A313" s="5"/>
      <c r="B313" s="399">
        <v>18963</v>
      </c>
      <c r="C313" s="5"/>
      <c r="D313" s="5"/>
      <c r="E313" s="5"/>
      <c r="F313" s="5"/>
      <c r="G313" s="5"/>
      <c r="H313" s="111">
        <v>2.2000000000000001E-3</v>
      </c>
      <c r="I313" s="111"/>
      <c r="J313" s="399">
        <v>18963</v>
      </c>
    </row>
    <row r="314" spans="1:10" ht="14.5" customHeight="1" x14ac:dyDescent="0.15">
      <c r="A314" s="5"/>
      <c r="B314" s="399">
        <v>18994</v>
      </c>
      <c r="C314" s="5"/>
      <c r="D314" s="5"/>
      <c r="E314" s="5"/>
      <c r="F314" s="5"/>
      <c r="G314" s="5"/>
      <c r="H314" s="111">
        <v>2.3E-3</v>
      </c>
      <c r="I314" s="111"/>
      <c r="J314" s="399">
        <v>18994</v>
      </c>
    </row>
    <row r="315" spans="1:10" ht="14.5" customHeight="1" x14ac:dyDescent="0.15">
      <c r="A315" s="5"/>
      <c r="B315" s="399">
        <v>19025</v>
      </c>
      <c r="C315" s="5"/>
      <c r="D315" s="5"/>
      <c r="E315" s="5"/>
      <c r="F315" s="5"/>
      <c r="G315" s="5"/>
      <c r="H315" s="111">
        <v>2.0999999999999999E-3</v>
      </c>
      <c r="I315" s="111"/>
      <c r="J315" s="399">
        <v>19025</v>
      </c>
    </row>
    <row r="316" spans="1:10" ht="14.5" customHeight="1" x14ac:dyDescent="0.15">
      <c r="A316" s="5"/>
      <c r="B316" s="399">
        <v>19054</v>
      </c>
      <c r="C316" s="5"/>
      <c r="D316" s="5"/>
      <c r="E316" s="5"/>
      <c r="F316" s="5"/>
      <c r="G316" s="5"/>
      <c r="H316" s="111">
        <v>2.3E-3</v>
      </c>
      <c r="I316" s="111"/>
      <c r="J316" s="399">
        <v>19054</v>
      </c>
    </row>
    <row r="317" spans="1:10" ht="14.5" customHeight="1" x14ac:dyDescent="0.15">
      <c r="A317" s="5"/>
      <c r="B317" s="399">
        <v>19085</v>
      </c>
      <c r="C317" s="5"/>
      <c r="D317" s="5"/>
      <c r="E317" s="5"/>
      <c r="F317" s="5"/>
      <c r="G317" s="5"/>
      <c r="H317" s="111">
        <v>2.2000000000000001E-3</v>
      </c>
      <c r="I317" s="111"/>
      <c r="J317" s="399">
        <v>19085</v>
      </c>
    </row>
    <row r="318" spans="1:10" ht="14.5" customHeight="1" x14ac:dyDescent="0.15">
      <c r="A318" s="5"/>
      <c r="B318" s="399">
        <v>19115</v>
      </c>
      <c r="C318" s="5"/>
      <c r="D318" s="5"/>
      <c r="E318" s="5"/>
      <c r="F318" s="5"/>
      <c r="G318" s="5"/>
      <c r="H318" s="111">
        <v>2E-3</v>
      </c>
      <c r="I318" s="111"/>
      <c r="J318" s="399">
        <v>19115</v>
      </c>
    </row>
    <row r="319" spans="1:10" ht="14.5" customHeight="1" x14ac:dyDescent="0.15">
      <c r="A319" s="5"/>
      <c r="B319" s="399">
        <v>19146</v>
      </c>
      <c r="C319" s="5"/>
      <c r="D319" s="5"/>
      <c r="E319" s="5"/>
      <c r="F319" s="5"/>
      <c r="G319" s="5"/>
      <c r="H319" s="111">
        <v>2.2000000000000001E-3</v>
      </c>
      <c r="I319" s="111"/>
      <c r="J319" s="399">
        <v>19146</v>
      </c>
    </row>
    <row r="320" spans="1:10" ht="14.5" customHeight="1" x14ac:dyDescent="0.15">
      <c r="A320" s="5"/>
      <c r="B320" s="399">
        <v>19176</v>
      </c>
      <c r="C320" s="5"/>
      <c r="D320" s="5"/>
      <c r="E320" s="5"/>
      <c r="F320" s="5"/>
      <c r="G320" s="5"/>
      <c r="H320" s="111">
        <v>2.2000000000000001E-3</v>
      </c>
      <c r="I320" s="111"/>
      <c r="J320" s="399">
        <v>19176</v>
      </c>
    </row>
    <row r="321" spans="1:10" ht="14.5" customHeight="1" x14ac:dyDescent="0.15">
      <c r="A321" s="5"/>
      <c r="B321" s="399">
        <v>19207</v>
      </c>
      <c r="C321" s="5"/>
      <c r="D321" s="5"/>
      <c r="E321" s="5"/>
      <c r="F321" s="5"/>
      <c r="G321" s="5"/>
      <c r="H321" s="111">
        <v>2.0999999999999999E-3</v>
      </c>
      <c r="I321" s="111"/>
      <c r="J321" s="399">
        <v>19207</v>
      </c>
    </row>
    <row r="322" spans="1:10" ht="14.5" customHeight="1" x14ac:dyDescent="0.15">
      <c r="A322" s="5"/>
      <c r="B322" s="399">
        <v>19238</v>
      </c>
      <c r="C322" s="5"/>
      <c r="D322" s="5"/>
      <c r="E322" s="5"/>
      <c r="F322" s="5"/>
      <c r="G322" s="5"/>
      <c r="H322" s="111">
        <v>2.3E-3</v>
      </c>
      <c r="I322" s="111"/>
      <c r="J322" s="399">
        <v>19238</v>
      </c>
    </row>
    <row r="323" spans="1:10" ht="14.5" customHeight="1" x14ac:dyDescent="0.15">
      <c r="A323" s="5"/>
      <c r="B323" s="399">
        <v>19268</v>
      </c>
      <c r="C323" s="5"/>
      <c r="D323" s="5"/>
      <c r="E323" s="5"/>
      <c r="F323" s="5"/>
      <c r="G323" s="5"/>
      <c r="H323" s="111">
        <v>2.3E-3</v>
      </c>
      <c r="I323" s="111"/>
      <c r="J323" s="399">
        <v>19268</v>
      </c>
    </row>
    <row r="324" spans="1:10" ht="14.5" customHeight="1" x14ac:dyDescent="0.15">
      <c r="A324" s="5"/>
      <c r="B324" s="399">
        <v>19299</v>
      </c>
      <c r="C324" s="5"/>
      <c r="D324" s="5"/>
      <c r="E324" s="5"/>
      <c r="F324" s="5"/>
      <c r="G324" s="5"/>
      <c r="H324" s="111">
        <v>2.0999999999999999E-3</v>
      </c>
      <c r="I324" s="111"/>
      <c r="J324" s="399">
        <v>19299</v>
      </c>
    </row>
    <row r="325" spans="1:10" ht="14.5" customHeight="1" x14ac:dyDescent="0.15">
      <c r="A325" s="5"/>
      <c r="B325" s="399">
        <v>19329</v>
      </c>
      <c r="C325" s="5"/>
      <c r="D325" s="5"/>
      <c r="E325" s="5"/>
      <c r="F325" s="5"/>
      <c r="G325" s="5"/>
      <c r="H325" s="111">
        <v>2.3999999999999998E-3</v>
      </c>
      <c r="I325" s="111"/>
      <c r="J325" s="399">
        <v>19329</v>
      </c>
    </row>
    <row r="326" spans="1:10" ht="14.5" customHeight="1" x14ac:dyDescent="0.15">
      <c r="A326" s="5"/>
      <c r="B326" s="399">
        <v>19360</v>
      </c>
      <c r="C326" s="5"/>
      <c r="D326" s="5"/>
      <c r="E326" s="5"/>
      <c r="F326" s="5"/>
      <c r="G326" s="5"/>
      <c r="H326" s="111">
        <v>2.3E-3</v>
      </c>
      <c r="I326" s="111"/>
      <c r="J326" s="399">
        <v>19360</v>
      </c>
    </row>
    <row r="327" spans="1:10" ht="14.5" customHeight="1" x14ac:dyDescent="0.15">
      <c r="A327" s="5"/>
      <c r="B327" s="399">
        <v>19391</v>
      </c>
      <c r="C327" s="5"/>
      <c r="D327" s="5"/>
      <c r="E327" s="5"/>
      <c r="F327" s="5"/>
      <c r="G327" s="5"/>
      <c r="H327" s="111">
        <v>2.0999999999999999E-3</v>
      </c>
      <c r="I327" s="111"/>
      <c r="J327" s="399">
        <v>19391</v>
      </c>
    </row>
    <row r="328" spans="1:10" ht="14.5" customHeight="1" x14ac:dyDescent="0.15">
      <c r="A328" s="5"/>
      <c r="B328" s="399">
        <v>19419</v>
      </c>
      <c r="C328" s="5"/>
      <c r="D328" s="5"/>
      <c r="E328" s="5"/>
      <c r="F328" s="5"/>
      <c r="G328" s="5"/>
      <c r="H328" s="111">
        <v>2.5000000000000001E-3</v>
      </c>
      <c r="I328" s="111"/>
      <c r="J328" s="399">
        <v>19419</v>
      </c>
    </row>
    <row r="329" spans="1:10" ht="14.5" customHeight="1" x14ac:dyDescent="0.15">
      <c r="A329" s="5"/>
      <c r="B329" s="399">
        <v>19450</v>
      </c>
      <c r="C329" s="5"/>
      <c r="D329" s="5"/>
      <c r="E329" s="5"/>
      <c r="F329" s="5"/>
      <c r="G329" s="5"/>
      <c r="H329" s="111">
        <v>2.3999999999999998E-3</v>
      </c>
      <c r="I329" s="111"/>
      <c r="J329" s="399">
        <v>19450</v>
      </c>
    </row>
    <row r="330" spans="1:10" ht="14.5" customHeight="1" x14ac:dyDescent="0.15">
      <c r="A330" s="5"/>
      <c r="B330" s="399">
        <v>19480</v>
      </c>
      <c r="C330" s="5"/>
      <c r="D330" s="5"/>
      <c r="E330" s="5"/>
      <c r="F330" s="5"/>
      <c r="G330" s="5"/>
      <c r="H330" s="111">
        <v>2.3999999999999998E-3</v>
      </c>
      <c r="I330" s="111"/>
      <c r="J330" s="399">
        <v>19480</v>
      </c>
    </row>
    <row r="331" spans="1:10" ht="14.5" customHeight="1" x14ac:dyDescent="0.15">
      <c r="A331" s="5"/>
      <c r="B331" s="399">
        <v>19511</v>
      </c>
      <c r="C331" s="5"/>
      <c r="D331" s="5"/>
      <c r="E331" s="5"/>
      <c r="F331" s="5"/>
      <c r="G331" s="5"/>
      <c r="H331" s="111">
        <v>2.7000000000000001E-3</v>
      </c>
      <c r="I331" s="111"/>
      <c r="J331" s="399">
        <v>19511</v>
      </c>
    </row>
    <row r="332" spans="1:10" ht="14.5" customHeight="1" x14ac:dyDescent="0.15">
      <c r="A332" s="5"/>
      <c r="B332" s="399">
        <v>19541</v>
      </c>
      <c r="C332" s="5"/>
      <c r="D332" s="5"/>
      <c r="E332" s="5"/>
      <c r="F332" s="5"/>
      <c r="G332" s="5"/>
      <c r="H332" s="111">
        <v>2.5000000000000001E-3</v>
      </c>
      <c r="I332" s="111"/>
      <c r="J332" s="399">
        <v>19541</v>
      </c>
    </row>
    <row r="333" spans="1:10" ht="14.5" customHeight="1" x14ac:dyDescent="0.15">
      <c r="A333" s="5"/>
      <c r="B333" s="399">
        <v>19572</v>
      </c>
      <c r="C333" s="5"/>
      <c r="D333" s="5"/>
      <c r="E333" s="5"/>
      <c r="F333" s="5"/>
      <c r="G333" s="5"/>
      <c r="H333" s="111">
        <v>2.5000000000000001E-3</v>
      </c>
      <c r="I333" s="111"/>
      <c r="J333" s="399">
        <v>19572</v>
      </c>
    </row>
    <row r="334" spans="1:10" ht="14.5" customHeight="1" x14ac:dyDescent="0.15">
      <c r="A334" s="5"/>
      <c r="B334" s="399">
        <v>19603</v>
      </c>
      <c r="C334" s="5"/>
      <c r="D334" s="5"/>
      <c r="E334" s="5"/>
      <c r="F334" s="5"/>
      <c r="G334" s="5"/>
      <c r="H334" s="111">
        <v>2.5000000000000001E-3</v>
      </c>
      <c r="I334" s="111"/>
      <c r="J334" s="399">
        <v>19603</v>
      </c>
    </row>
    <row r="335" spans="1:10" ht="14.5" customHeight="1" x14ac:dyDescent="0.15">
      <c r="A335" s="5"/>
      <c r="B335" s="399">
        <v>19633</v>
      </c>
      <c r="C335" s="5"/>
      <c r="D335" s="5"/>
      <c r="E335" s="5"/>
      <c r="F335" s="5"/>
      <c r="G335" s="5"/>
      <c r="H335" s="111">
        <v>2.3E-3</v>
      </c>
      <c r="I335" s="111"/>
      <c r="J335" s="399">
        <v>19633</v>
      </c>
    </row>
    <row r="336" spans="1:10" ht="14.5" customHeight="1" x14ac:dyDescent="0.15">
      <c r="A336" s="5"/>
      <c r="B336" s="399">
        <v>19664</v>
      </c>
      <c r="C336" s="5"/>
      <c r="D336" s="5"/>
      <c r="E336" s="5"/>
      <c r="F336" s="5"/>
      <c r="G336" s="5"/>
      <c r="H336" s="111">
        <v>2.3999999999999998E-3</v>
      </c>
      <c r="I336" s="111"/>
      <c r="J336" s="399">
        <v>19664</v>
      </c>
    </row>
    <row r="337" spans="1:10" ht="14.5" customHeight="1" x14ac:dyDescent="0.15">
      <c r="A337" s="5"/>
      <c r="B337" s="399">
        <v>19694</v>
      </c>
      <c r="C337" s="5"/>
      <c r="D337" s="5"/>
      <c r="E337" s="5"/>
      <c r="F337" s="5"/>
      <c r="G337" s="5"/>
      <c r="H337" s="111">
        <v>2.3999999999999998E-3</v>
      </c>
      <c r="I337" s="111"/>
      <c r="J337" s="399">
        <v>19694</v>
      </c>
    </row>
    <row r="338" spans="1:10" ht="14.5" customHeight="1" x14ac:dyDescent="0.15">
      <c r="A338" s="5"/>
      <c r="B338" s="399">
        <v>19725</v>
      </c>
      <c r="C338" s="5"/>
      <c r="D338" s="5"/>
      <c r="E338" s="5"/>
      <c r="F338" s="5"/>
      <c r="G338" s="5"/>
      <c r="H338" s="111">
        <v>2.3E-3</v>
      </c>
      <c r="I338" s="111"/>
      <c r="J338" s="399">
        <v>19725</v>
      </c>
    </row>
    <row r="339" spans="1:10" ht="14.5" customHeight="1" x14ac:dyDescent="0.15">
      <c r="A339" s="5"/>
      <c r="B339" s="399">
        <v>19756</v>
      </c>
      <c r="C339" s="5"/>
      <c r="D339" s="5"/>
      <c r="E339" s="5"/>
      <c r="F339" s="5"/>
      <c r="G339" s="5"/>
      <c r="H339" s="111">
        <v>2.2000000000000001E-3</v>
      </c>
      <c r="I339" s="111"/>
      <c r="J339" s="399">
        <v>19756</v>
      </c>
    </row>
    <row r="340" spans="1:10" ht="14.5" customHeight="1" x14ac:dyDescent="0.15">
      <c r="A340" s="5"/>
      <c r="B340" s="399">
        <v>19784</v>
      </c>
      <c r="C340" s="5"/>
      <c r="D340" s="5"/>
      <c r="E340" s="5"/>
      <c r="F340" s="5"/>
      <c r="G340" s="5"/>
      <c r="H340" s="111">
        <v>2.5000000000000001E-3</v>
      </c>
      <c r="I340" s="111"/>
      <c r="J340" s="399">
        <v>19784</v>
      </c>
    </row>
    <row r="341" spans="1:10" ht="14.5" customHeight="1" x14ac:dyDescent="0.15">
      <c r="A341" s="5"/>
      <c r="B341" s="399">
        <v>19815</v>
      </c>
      <c r="C341" s="5"/>
      <c r="D341" s="5"/>
      <c r="E341" s="5"/>
      <c r="F341" s="5"/>
      <c r="G341" s="5"/>
      <c r="H341" s="111">
        <v>2.2000000000000001E-3</v>
      </c>
      <c r="I341" s="111"/>
      <c r="J341" s="399">
        <v>19815</v>
      </c>
    </row>
    <row r="342" spans="1:10" ht="14.5" customHeight="1" x14ac:dyDescent="0.15">
      <c r="A342" s="5"/>
      <c r="B342" s="399">
        <v>19845</v>
      </c>
      <c r="C342" s="5"/>
      <c r="D342" s="5"/>
      <c r="E342" s="5"/>
      <c r="F342" s="5"/>
      <c r="G342" s="5"/>
      <c r="H342" s="111">
        <v>2E-3</v>
      </c>
      <c r="I342" s="111"/>
      <c r="J342" s="399">
        <v>19845</v>
      </c>
    </row>
    <row r="343" spans="1:10" ht="14.5" customHeight="1" x14ac:dyDescent="0.15">
      <c r="A343" s="5"/>
      <c r="B343" s="399">
        <v>19876</v>
      </c>
      <c r="C343" s="5"/>
      <c r="D343" s="5"/>
      <c r="E343" s="5"/>
      <c r="F343" s="5"/>
      <c r="G343" s="5"/>
      <c r="H343" s="111">
        <v>2.5000000000000001E-3</v>
      </c>
      <c r="I343" s="111"/>
      <c r="J343" s="399">
        <v>19876</v>
      </c>
    </row>
    <row r="344" spans="1:10" ht="14.5" customHeight="1" x14ac:dyDescent="0.15">
      <c r="A344" s="5"/>
      <c r="B344" s="399">
        <v>19906</v>
      </c>
      <c r="C344" s="5"/>
      <c r="D344" s="5"/>
      <c r="E344" s="5"/>
      <c r="F344" s="5"/>
      <c r="G344" s="5"/>
      <c r="H344" s="111">
        <v>2.2000000000000001E-3</v>
      </c>
      <c r="I344" s="111"/>
      <c r="J344" s="399">
        <v>19906</v>
      </c>
    </row>
    <row r="345" spans="1:10" ht="14.5" customHeight="1" x14ac:dyDescent="0.15">
      <c r="A345" s="5"/>
      <c r="B345" s="399">
        <v>19937</v>
      </c>
      <c r="C345" s="5"/>
      <c r="D345" s="5"/>
      <c r="E345" s="5"/>
      <c r="F345" s="5"/>
      <c r="G345" s="5"/>
      <c r="H345" s="111">
        <v>2.3E-3</v>
      </c>
      <c r="I345" s="111"/>
      <c r="J345" s="399">
        <v>19937</v>
      </c>
    </row>
    <row r="346" spans="1:10" ht="14.5" customHeight="1" x14ac:dyDescent="0.15">
      <c r="A346" s="5"/>
      <c r="B346" s="399">
        <v>19968</v>
      </c>
      <c r="C346" s="5"/>
      <c r="D346" s="5"/>
      <c r="E346" s="5"/>
      <c r="F346" s="5"/>
      <c r="G346" s="5"/>
      <c r="H346" s="111">
        <v>2.2000000000000001E-3</v>
      </c>
      <c r="I346" s="111"/>
      <c r="J346" s="399">
        <v>19968</v>
      </c>
    </row>
    <row r="347" spans="1:10" ht="14.5" customHeight="1" x14ac:dyDescent="0.15">
      <c r="A347" s="5"/>
      <c r="B347" s="399">
        <v>19998</v>
      </c>
      <c r="C347" s="5"/>
      <c r="D347" s="5"/>
      <c r="E347" s="5"/>
      <c r="F347" s="5"/>
      <c r="G347" s="5"/>
      <c r="H347" s="111">
        <v>2.0999999999999999E-3</v>
      </c>
      <c r="I347" s="111"/>
      <c r="J347" s="399">
        <v>19998</v>
      </c>
    </row>
    <row r="348" spans="1:10" ht="14.5" customHeight="1" x14ac:dyDescent="0.15">
      <c r="A348" s="5"/>
      <c r="B348" s="399">
        <v>20029</v>
      </c>
      <c r="C348" s="5"/>
      <c r="D348" s="5"/>
      <c r="E348" s="5"/>
      <c r="F348" s="5"/>
      <c r="G348" s="5"/>
      <c r="H348" s="111">
        <v>2.3E-3</v>
      </c>
      <c r="I348" s="111"/>
      <c r="J348" s="399">
        <v>20029</v>
      </c>
    </row>
    <row r="349" spans="1:10" ht="14.5" customHeight="1" x14ac:dyDescent="0.15">
      <c r="A349" s="5"/>
      <c r="B349" s="399">
        <v>20059</v>
      </c>
      <c r="C349" s="5"/>
      <c r="D349" s="5"/>
      <c r="E349" s="5"/>
      <c r="F349" s="5"/>
      <c r="G349" s="5"/>
      <c r="H349" s="111">
        <v>2.3E-3</v>
      </c>
      <c r="I349" s="111"/>
      <c r="J349" s="399">
        <v>20059</v>
      </c>
    </row>
    <row r="350" spans="1:10" ht="14.5" customHeight="1" x14ac:dyDescent="0.15">
      <c r="A350" s="5"/>
      <c r="B350" s="399">
        <v>20090</v>
      </c>
      <c r="C350" s="5"/>
      <c r="D350" s="5"/>
      <c r="E350" s="5"/>
      <c r="F350" s="5"/>
      <c r="G350" s="5"/>
      <c r="H350" s="111">
        <v>2.2000000000000001E-3</v>
      </c>
      <c r="I350" s="111"/>
      <c r="J350" s="399">
        <v>20090</v>
      </c>
    </row>
    <row r="351" spans="1:10" ht="14.5" customHeight="1" x14ac:dyDescent="0.15">
      <c r="A351" s="5"/>
      <c r="B351" s="399">
        <v>20121</v>
      </c>
      <c r="C351" s="5"/>
      <c r="D351" s="5"/>
      <c r="E351" s="5"/>
      <c r="F351" s="5"/>
      <c r="G351" s="5"/>
      <c r="H351" s="111">
        <v>2.2000000000000001E-3</v>
      </c>
      <c r="I351" s="111"/>
      <c r="J351" s="399">
        <v>20121</v>
      </c>
    </row>
    <row r="352" spans="1:10" ht="14.5" customHeight="1" x14ac:dyDescent="0.15">
      <c r="A352" s="5"/>
      <c r="B352" s="399">
        <v>20149</v>
      </c>
      <c r="C352" s="5"/>
      <c r="D352" s="5"/>
      <c r="E352" s="5"/>
      <c r="F352" s="5"/>
      <c r="G352" s="5"/>
      <c r="H352" s="111">
        <v>2.3999999999999998E-3</v>
      </c>
      <c r="I352" s="111"/>
      <c r="J352" s="399">
        <v>20149</v>
      </c>
    </row>
    <row r="353" spans="1:10" ht="14.5" customHeight="1" x14ac:dyDescent="0.15">
      <c r="A353" s="5"/>
      <c r="B353" s="399">
        <v>20180</v>
      </c>
      <c r="C353" s="5"/>
      <c r="D353" s="5"/>
      <c r="E353" s="5"/>
      <c r="F353" s="5"/>
      <c r="G353" s="5"/>
      <c r="H353" s="111">
        <v>2.2000000000000001E-3</v>
      </c>
      <c r="I353" s="111"/>
      <c r="J353" s="399">
        <v>20180</v>
      </c>
    </row>
    <row r="354" spans="1:10" ht="14.5" customHeight="1" x14ac:dyDescent="0.15">
      <c r="A354" s="5"/>
      <c r="B354" s="399">
        <v>20210</v>
      </c>
      <c r="C354" s="5"/>
      <c r="D354" s="5"/>
      <c r="E354" s="5"/>
      <c r="F354" s="5"/>
      <c r="G354" s="5"/>
      <c r="H354" s="111">
        <v>2.5000000000000001E-3</v>
      </c>
      <c r="I354" s="111"/>
      <c r="J354" s="399">
        <v>20210</v>
      </c>
    </row>
    <row r="355" spans="1:10" ht="14.5" customHeight="1" x14ac:dyDescent="0.15">
      <c r="A355" s="5"/>
      <c r="B355" s="399">
        <v>20241</v>
      </c>
      <c r="C355" s="5"/>
      <c r="D355" s="5"/>
      <c r="E355" s="5"/>
      <c r="F355" s="5"/>
      <c r="G355" s="5"/>
      <c r="H355" s="111">
        <v>2.3E-3</v>
      </c>
      <c r="I355" s="111"/>
      <c r="J355" s="399">
        <v>20241</v>
      </c>
    </row>
    <row r="356" spans="1:10" ht="14.5" customHeight="1" x14ac:dyDescent="0.15">
      <c r="A356" s="5"/>
      <c r="B356" s="399">
        <v>20271</v>
      </c>
      <c r="C356" s="5"/>
      <c r="D356" s="5"/>
      <c r="E356" s="5"/>
      <c r="F356" s="5"/>
      <c r="G356" s="5"/>
      <c r="H356" s="111">
        <v>2.3E-3</v>
      </c>
      <c r="I356" s="111"/>
      <c r="J356" s="399">
        <v>20271</v>
      </c>
    </row>
    <row r="357" spans="1:10" ht="14.5" customHeight="1" x14ac:dyDescent="0.15">
      <c r="A357" s="5"/>
      <c r="B357" s="399">
        <v>20302</v>
      </c>
      <c r="C357" s="5"/>
      <c r="D357" s="5"/>
      <c r="E357" s="5"/>
      <c r="F357" s="5"/>
      <c r="G357" s="5"/>
      <c r="H357" s="111">
        <v>2.7000000000000001E-3</v>
      </c>
      <c r="I357" s="111"/>
      <c r="J357" s="399">
        <v>20302</v>
      </c>
    </row>
    <row r="358" spans="1:10" ht="14.5" customHeight="1" x14ac:dyDescent="0.15">
      <c r="A358" s="5"/>
      <c r="B358" s="399">
        <v>20333</v>
      </c>
      <c r="C358" s="5"/>
      <c r="D358" s="5"/>
      <c r="E358" s="5"/>
      <c r="F358" s="5"/>
      <c r="G358" s="5"/>
      <c r="H358" s="111">
        <v>2.3999999999999998E-3</v>
      </c>
      <c r="I358" s="111"/>
      <c r="J358" s="399">
        <v>20333</v>
      </c>
    </row>
    <row r="359" spans="1:10" ht="14.5" customHeight="1" x14ac:dyDescent="0.15">
      <c r="A359" s="5"/>
      <c r="B359" s="399">
        <v>20363</v>
      </c>
      <c r="C359" s="5"/>
      <c r="D359" s="5"/>
      <c r="E359" s="5"/>
      <c r="F359" s="5"/>
      <c r="G359" s="5"/>
      <c r="H359" s="111">
        <v>2.5000000000000001E-3</v>
      </c>
      <c r="I359" s="111"/>
      <c r="J359" s="399">
        <v>20363</v>
      </c>
    </row>
    <row r="360" spans="1:10" ht="14.5" customHeight="1" x14ac:dyDescent="0.15">
      <c r="A360" s="5"/>
      <c r="B360" s="399">
        <v>20394</v>
      </c>
      <c r="C360" s="5"/>
      <c r="D360" s="5"/>
      <c r="E360" s="5"/>
      <c r="F360" s="5"/>
      <c r="G360" s="5"/>
      <c r="H360" s="111">
        <v>2.3999999999999998E-3</v>
      </c>
      <c r="I360" s="111"/>
      <c r="J360" s="399">
        <v>20394</v>
      </c>
    </row>
    <row r="361" spans="1:10" ht="14.5" customHeight="1" x14ac:dyDescent="0.15">
      <c r="A361" s="5"/>
      <c r="B361" s="399">
        <v>20424</v>
      </c>
      <c r="C361" s="5"/>
      <c r="D361" s="5"/>
      <c r="E361" s="5"/>
      <c r="F361" s="5"/>
      <c r="G361" s="5"/>
      <c r="H361" s="111">
        <v>2.3999999999999998E-3</v>
      </c>
      <c r="I361" s="111"/>
      <c r="J361" s="399">
        <v>20424</v>
      </c>
    </row>
    <row r="362" spans="1:10" ht="14.5" customHeight="1" x14ac:dyDescent="0.15">
      <c r="A362" s="5"/>
      <c r="B362" s="399">
        <v>20455</v>
      </c>
      <c r="C362" s="5"/>
      <c r="D362" s="5"/>
      <c r="E362" s="5"/>
      <c r="F362" s="5"/>
      <c r="G362" s="5"/>
      <c r="H362" s="111">
        <v>2.5000000000000001E-3</v>
      </c>
      <c r="I362" s="111"/>
      <c r="J362" s="399">
        <v>20455</v>
      </c>
    </row>
    <row r="363" spans="1:10" ht="14.5" customHeight="1" x14ac:dyDescent="0.15">
      <c r="A363" s="5"/>
      <c r="B363" s="399">
        <v>20486</v>
      </c>
      <c r="C363" s="5"/>
      <c r="D363" s="5"/>
      <c r="E363" s="5"/>
      <c r="F363" s="5"/>
      <c r="G363" s="5"/>
      <c r="H363" s="111">
        <v>2.3E-3</v>
      </c>
      <c r="I363" s="111"/>
      <c r="J363" s="399">
        <v>20486</v>
      </c>
    </row>
    <row r="364" spans="1:10" ht="14.5" customHeight="1" x14ac:dyDescent="0.15">
      <c r="A364" s="5"/>
      <c r="B364" s="399">
        <v>20515</v>
      </c>
      <c r="C364" s="5"/>
      <c r="D364" s="5"/>
      <c r="E364" s="5"/>
      <c r="F364" s="5"/>
      <c r="G364" s="5"/>
      <c r="H364" s="111">
        <v>2.3E-3</v>
      </c>
      <c r="I364" s="111"/>
      <c r="J364" s="399">
        <v>20515</v>
      </c>
    </row>
    <row r="365" spans="1:10" ht="14.5" customHeight="1" x14ac:dyDescent="0.15">
      <c r="A365" s="5"/>
      <c r="B365" s="399">
        <v>20546</v>
      </c>
      <c r="C365" s="5"/>
      <c r="D365" s="5"/>
      <c r="E365" s="5"/>
      <c r="F365" s="5"/>
      <c r="G365" s="5"/>
      <c r="H365" s="111">
        <v>2.5999999999999999E-3</v>
      </c>
      <c r="I365" s="111"/>
      <c r="J365" s="399">
        <v>20546</v>
      </c>
    </row>
    <row r="366" spans="1:10" ht="14.5" customHeight="1" x14ac:dyDescent="0.15">
      <c r="A366" s="5"/>
      <c r="B366" s="399">
        <v>20576</v>
      </c>
      <c r="C366" s="5"/>
      <c r="D366" s="5"/>
      <c r="E366" s="5"/>
      <c r="F366" s="5"/>
      <c r="G366" s="5"/>
      <c r="H366" s="111">
        <v>2.5999999999999999E-3</v>
      </c>
      <c r="I366" s="111"/>
      <c r="J366" s="399">
        <v>20576</v>
      </c>
    </row>
    <row r="367" spans="1:10" ht="14.5" customHeight="1" x14ac:dyDescent="0.15">
      <c r="A367" s="5"/>
      <c r="B367" s="399">
        <v>20607</v>
      </c>
      <c r="C367" s="5"/>
      <c r="D367" s="5"/>
      <c r="E367" s="5"/>
      <c r="F367" s="5"/>
      <c r="G367" s="5"/>
      <c r="H367" s="111">
        <v>2.3E-3</v>
      </c>
      <c r="I367" s="111"/>
      <c r="J367" s="399">
        <v>20607</v>
      </c>
    </row>
    <row r="368" spans="1:10" ht="14.5" customHeight="1" x14ac:dyDescent="0.15">
      <c r="A368" s="5"/>
      <c r="B368" s="399">
        <v>20637</v>
      </c>
      <c r="C368" s="5"/>
      <c r="D368" s="5"/>
      <c r="E368" s="5"/>
      <c r="F368" s="5"/>
      <c r="G368" s="5"/>
      <c r="H368" s="111">
        <v>2.5999999999999999E-3</v>
      </c>
      <c r="I368" s="111"/>
      <c r="J368" s="399">
        <v>20637</v>
      </c>
    </row>
    <row r="369" spans="1:10" ht="14.5" customHeight="1" x14ac:dyDescent="0.15">
      <c r="A369" s="5"/>
      <c r="B369" s="399">
        <v>20668</v>
      </c>
      <c r="C369" s="5"/>
      <c r="D369" s="5"/>
      <c r="E369" s="5"/>
      <c r="F369" s="5"/>
      <c r="G369" s="5"/>
      <c r="H369" s="111">
        <v>2.5999999999999999E-3</v>
      </c>
      <c r="I369" s="111"/>
      <c r="J369" s="399">
        <v>20668</v>
      </c>
    </row>
    <row r="370" spans="1:10" ht="14.5" customHeight="1" x14ac:dyDescent="0.15">
      <c r="A370" s="5"/>
      <c r="B370" s="399">
        <v>20699</v>
      </c>
      <c r="C370" s="5"/>
      <c r="D370" s="5"/>
      <c r="E370" s="5"/>
      <c r="F370" s="5"/>
      <c r="G370" s="5"/>
      <c r="H370" s="111">
        <v>2.5000000000000001E-3</v>
      </c>
      <c r="I370" s="111"/>
      <c r="J370" s="399">
        <v>20699</v>
      </c>
    </row>
    <row r="371" spans="1:10" ht="14.5" customHeight="1" x14ac:dyDescent="0.15">
      <c r="A371" s="5"/>
      <c r="B371" s="399">
        <v>20729</v>
      </c>
      <c r="C371" s="5"/>
      <c r="D371" s="5"/>
      <c r="E371" s="5"/>
      <c r="F371" s="5"/>
      <c r="G371" s="5"/>
      <c r="H371" s="111">
        <v>2.8999999999999998E-3</v>
      </c>
      <c r="I371" s="111"/>
      <c r="J371" s="399">
        <v>20729</v>
      </c>
    </row>
    <row r="372" spans="1:10" ht="14.5" customHeight="1" x14ac:dyDescent="0.15">
      <c r="A372" s="5"/>
      <c r="B372" s="399">
        <v>20760</v>
      </c>
      <c r="C372" s="5"/>
      <c r="D372" s="5"/>
      <c r="E372" s="5"/>
      <c r="F372" s="5"/>
      <c r="G372" s="5"/>
      <c r="H372" s="111">
        <v>2.7000000000000001E-3</v>
      </c>
      <c r="I372" s="111"/>
      <c r="J372" s="399">
        <v>20760</v>
      </c>
    </row>
    <row r="373" spans="1:10" ht="14.5" customHeight="1" x14ac:dyDescent="0.15">
      <c r="A373" s="5"/>
      <c r="B373" s="399">
        <v>20790</v>
      </c>
      <c r="C373" s="5"/>
      <c r="D373" s="5"/>
      <c r="E373" s="5"/>
      <c r="F373" s="5"/>
      <c r="G373" s="5"/>
      <c r="H373" s="111">
        <v>2.8E-3</v>
      </c>
      <c r="I373" s="111"/>
      <c r="J373" s="399">
        <v>20790</v>
      </c>
    </row>
    <row r="374" spans="1:10" ht="14.5" customHeight="1" x14ac:dyDescent="0.15">
      <c r="A374" s="5"/>
      <c r="B374" s="399">
        <v>20821</v>
      </c>
      <c r="C374" s="5"/>
      <c r="D374" s="5"/>
      <c r="E374" s="5"/>
      <c r="F374" s="5"/>
      <c r="G374" s="5"/>
      <c r="H374" s="111">
        <v>2.8999999999999998E-3</v>
      </c>
      <c r="I374" s="111"/>
      <c r="J374" s="399">
        <v>20821</v>
      </c>
    </row>
    <row r="375" spans="1:10" ht="14.5" customHeight="1" x14ac:dyDescent="0.15">
      <c r="A375" s="5"/>
      <c r="B375" s="399">
        <v>20852</v>
      </c>
      <c r="C375" s="5"/>
      <c r="D375" s="5"/>
      <c r="E375" s="5"/>
      <c r="F375" s="5"/>
      <c r="G375" s="5"/>
      <c r="H375" s="111">
        <v>2.5000000000000001E-3</v>
      </c>
      <c r="I375" s="111"/>
      <c r="J375" s="399">
        <v>20852</v>
      </c>
    </row>
    <row r="376" spans="1:10" ht="14.5" customHeight="1" x14ac:dyDescent="0.15">
      <c r="A376" s="5"/>
      <c r="B376" s="399">
        <v>20880</v>
      </c>
      <c r="C376" s="5"/>
      <c r="D376" s="5"/>
      <c r="E376" s="5"/>
      <c r="F376" s="5"/>
      <c r="G376" s="5"/>
      <c r="H376" s="111">
        <v>2.5999999999999999E-3</v>
      </c>
      <c r="I376" s="111"/>
      <c r="J376" s="399">
        <v>20880</v>
      </c>
    </row>
    <row r="377" spans="1:10" ht="14.5" customHeight="1" x14ac:dyDescent="0.15">
      <c r="A377" s="5"/>
      <c r="B377" s="399">
        <v>20911</v>
      </c>
      <c r="C377" s="5"/>
      <c r="D377" s="5"/>
      <c r="E377" s="5"/>
      <c r="F377" s="5"/>
      <c r="G377" s="5"/>
      <c r="H377" s="111">
        <v>2.8999999999999998E-3</v>
      </c>
      <c r="I377" s="111"/>
      <c r="J377" s="399">
        <v>20911</v>
      </c>
    </row>
    <row r="378" spans="1:10" ht="14.5" customHeight="1" x14ac:dyDescent="0.15">
      <c r="A378" s="5"/>
      <c r="B378" s="399">
        <v>20941</v>
      </c>
      <c r="C378" s="5"/>
      <c r="D378" s="5"/>
      <c r="E378" s="5"/>
      <c r="F378" s="5"/>
      <c r="G378" s="5"/>
      <c r="H378" s="111">
        <v>2.8999999999999998E-3</v>
      </c>
      <c r="I378" s="111"/>
      <c r="J378" s="399">
        <v>20941</v>
      </c>
    </row>
    <row r="379" spans="1:10" ht="14.5" customHeight="1" x14ac:dyDescent="0.15">
      <c r="A379" s="5"/>
      <c r="B379" s="399">
        <v>20972</v>
      </c>
      <c r="C379" s="5"/>
      <c r="D379" s="5"/>
      <c r="E379" s="5"/>
      <c r="F379" s="5"/>
      <c r="G379" s="5"/>
      <c r="H379" s="111">
        <v>2.5000000000000001E-3</v>
      </c>
      <c r="I379" s="111"/>
      <c r="J379" s="399">
        <v>20972</v>
      </c>
    </row>
    <row r="380" spans="1:10" ht="14.5" customHeight="1" x14ac:dyDescent="0.15">
      <c r="A380" s="5"/>
      <c r="B380" s="399">
        <v>21002</v>
      </c>
      <c r="C380" s="5"/>
      <c r="D380" s="5"/>
      <c r="E380" s="5"/>
      <c r="F380" s="5"/>
      <c r="G380" s="5"/>
      <c r="H380" s="111">
        <v>3.3E-3</v>
      </c>
      <c r="I380" s="111"/>
      <c r="J380" s="399">
        <v>21002</v>
      </c>
    </row>
    <row r="381" spans="1:10" ht="14.5" customHeight="1" x14ac:dyDescent="0.15">
      <c r="A381" s="5"/>
      <c r="B381" s="399">
        <v>21033</v>
      </c>
      <c r="C381" s="5"/>
      <c r="D381" s="5"/>
      <c r="E381" s="5"/>
      <c r="F381" s="5"/>
      <c r="G381" s="5"/>
      <c r="H381" s="111">
        <v>3.0000000000000001E-3</v>
      </c>
      <c r="I381" s="111"/>
      <c r="J381" s="399">
        <v>21033</v>
      </c>
    </row>
    <row r="382" spans="1:10" ht="14.5" customHeight="1" x14ac:dyDescent="0.15">
      <c r="A382" s="5"/>
      <c r="B382" s="399">
        <v>21064</v>
      </c>
      <c r="C382" s="5"/>
      <c r="D382" s="5"/>
      <c r="E382" s="5"/>
      <c r="F382" s="5"/>
      <c r="G382" s="5"/>
      <c r="H382" s="111">
        <v>3.0999999999999999E-3</v>
      </c>
      <c r="I382" s="111"/>
      <c r="J382" s="399">
        <v>21064</v>
      </c>
    </row>
    <row r="383" spans="1:10" ht="14.5" customHeight="1" x14ac:dyDescent="0.15">
      <c r="A383" s="5"/>
      <c r="B383" s="399">
        <v>21094</v>
      </c>
      <c r="C383" s="5"/>
      <c r="D383" s="5"/>
      <c r="E383" s="5"/>
      <c r="F383" s="5"/>
      <c r="G383" s="5"/>
      <c r="H383" s="111">
        <v>3.0999999999999999E-3</v>
      </c>
      <c r="I383" s="111"/>
      <c r="J383" s="399">
        <v>21094</v>
      </c>
    </row>
    <row r="384" spans="1:10" ht="14.5" customHeight="1" x14ac:dyDescent="0.15">
      <c r="A384" s="5"/>
      <c r="B384" s="399">
        <v>21125</v>
      </c>
      <c r="C384" s="5"/>
      <c r="D384" s="5"/>
      <c r="E384" s="5"/>
      <c r="F384" s="5"/>
      <c r="G384" s="5"/>
      <c r="H384" s="111">
        <v>2.8999999999999998E-3</v>
      </c>
      <c r="I384" s="111"/>
      <c r="J384" s="399">
        <v>21125</v>
      </c>
    </row>
    <row r="385" spans="1:10" ht="14.5" customHeight="1" x14ac:dyDescent="0.15">
      <c r="A385" s="5"/>
      <c r="B385" s="399">
        <v>21155</v>
      </c>
      <c r="C385" s="5"/>
      <c r="D385" s="5"/>
      <c r="E385" s="5"/>
      <c r="F385" s="5"/>
      <c r="G385" s="5"/>
      <c r="H385" s="111">
        <v>2.8999999999999998E-3</v>
      </c>
      <c r="I385" s="111"/>
      <c r="J385" s="399">
        <v>21155</v>
      </c>
    </row>
    <row r="386" spans="1:10" ht="14.5" customHeight="1" x14ac:dyDescent="0.15">
      <c r="A386" s="5"/>
      <c r="B386" s="399">
        <v>21186</v>
      </c>
      <c r="C386" s="5"/>
      <c r="D386" s="5"/>
      <c r="E386" s="5"/>
      <c r="F386" s="5"/>
      <c r="G386" s="5"/>
      <c r="H386" s="111">
        <v>2.7000000000000001E-3</v>
      </c>
      <c r="I386" s="111"/>
      <c r="J386" s="399">
        <v>21186</v>
      </c>
    </row>
    <row r="387" spans="1:10" ht="14.5" customHeight="1" x14ac:dyDescent="0.15">
      <c r="A387" s="5"/>
      <c r="B387" s="399">
        <v>21217</v>
      </c>
      <c r="C387" s="5"/>
      <c r="D387" s="5"/>
      <c r="E387" s="5"/>
      <c r="F387" s="5"/>
      <c r="G387" s="5"/>
      <c r="H387" s="111">
        <v>2.5000000000000001E-3</v>
      </c>
      <c r="I387" s="111"/>
      <c r="J387" s="399">
        <v>21217</v>
      </c>
    </row>
    <row r="388" spans="1:10" ht="14.5" customHeight="1" x14ac:dyDescent="0.15">
      <c r="A388" s="5"/>
      <c r="B388" s="399">
        <v>21245</v>
      </c>
      <c r="C388" s="5"/>
      <c r="D388" s="5"/>
      <c r="E388" s="5"/>
      <c r="F388" s="5"/>
      <c r="G388" s="5"/>
      <c r="H388" s="111">
        <v>2.7000000000000001E-3</v>
      </c>
      <c r="I388" s="111"/>
      <c r="J388" s="399">
        <v>21245</v>
      </c>
    </row>
    <row r="389" spans="1:10" ht="14.5" customHeight="1" x14ac:dyDescent="0.15">
      <c r="A389" s="5"/>
      <c r="B389" s="399">
        <v>21276</v>
      </c>
      <c r="C389" s="5"/>
      <c r="D389" s="5"/>
      <c r="E389" s="5"/>
      <c r="F389" s="5"/>
      <c r="G389" s="5"/>
      <c r="H389" s="111">
        <v>2.5999999999999999E-3</v>
      </c>
      <c r="I389" s="111"/>
      <c r="J389" s="399">
        <v>21276</v>
      </c>
    </row>
    <row r="390" spans="1:10" ht="14.5" customHeight="1" x14ac:dyDescent="0.15">
      <c r="A390" s="5"/>
      <c r="B390" s="399">
        <v>21306</v>
      </c>
      <c r="C390" s="5"/>
      <c r="D390" s="5"/>
      <c r="E390" s="5"/>
      <c r="F390" s="5"/>
      <c r="G390" s="5"/>
      <c r="H390" s="111">
        <v>2.3999999999999998E-3</v>
      </c>
      <c r="I390" s="111"/>
      <c r="J390" s="399">
        <v>21306</v>
      </c>
    </row>
    <row r="391" spans="1:10" ht="14.5" customHeight="1" x14ac:dyDescent="0.15">
      <c r="A391" s="5"/>
      <c r="B391" s="399">
        <v>21337</v>
      </c>
      <c r="C391" s="5"/>
      <c r="D391" s="5"/>
      <c r="E391" s="5"/>
      <c r="F391" s="5"/>
      <c r="G391" s="5"/>
      <c r="H391" s="111">
        <v>2.7000000000000001E-3</v>
      </c>
      <c r="I391" s="111"/>
      <c r="J391" s="399">
        <v>21337</v>
      </c>
    </row>
    <row r="392" spans="1:10" ht="14.5" customHeight="1" x14ac:dyDescent="0.15">
      <c r="A392" s="5"/>
      <c r="B392" s="399">
        <v>21367</v>
      </c>
      <c r="C392" s="5"/>
      <c r="D392" s="5"/>
      <c r="E392" s="5"/>
      <c r="F392" s="5"/>
      <c r="G392" s="5"/>
      <c r="H392" s="111">
        <v>2.7000000000000001E-3</v>
      </c>
      <c r="I392" s="111"/>
      <c r="J392" s="399">
        <v>21367</v>
      </c>
    </row>
    <row r="393" spans="1:10" ht="14.5" customHeight="1" x14ac:dyDescent="0.15">
      <c r="A393" s="5"/>
      <c r="B393" s="399">
        <v>21398</v>
      </c>
      <c r="C393" s="5"/>
      <c r="D393" s="5"/>
      <c r="E393" s="5"/>
      <c r="F393" s="5"/>
      <c r="G393" s="5"/>
      <c r="H393" s="111">
        <v>2.7000000000000001E-3</v>
      </c>
      <c r="I393" s="111"/>
      <c r="J393" s="399">
        <v>21398</v>
      </c>
    </row>
    <row r="394" spans="1:10" ht="14.5" customHeight="1" x14ac:dyDescent="0.15">
      <c r="A394" s="5"/>
      <c r="B394" s="399">
        <v>21429</v>
      </c>
      <c r="C394" s="5"/>
      <c r="D394" s="5"/>
      <c r="E394" s="5"/>
      <c r="F394" s="5"/>
      <c r="G394" s="5"/>
      <c r="H394" s="111">
        <v>3.2000000000000002E-3</v>
      </c>
      <c r="I394" s="111"/>
      <c r="J394" s="399">
        <v>21429</v>
      </c>
    </row>
    <row r="395" spans="1:10" ht="14.5" customHeight="1" x14ac:dyDescent="0.15">
      <c r="A395" s="5"/>
      <c r="B395" s="399">
        <v>21459</v>
      </c>
      <c r="C395" s="5"/>
      <c r="D395" s="5"/>
      <c r="E395" s="5"/>
      <c r="F395" s="5"/>
      <c r="G395" s="5"/>
      <c r="H395" s="111">
        <v>3.2000000000000002E-3</v>
      </c>
      <c r="I395" s="111"/>
      <c r="J395" s="399">
        <v>21459</v>
      </c>
    </row>
    <row r="396" spans="1:10" ht="14.5" customHeight="1" x14ac:dyDescent="0.15">
      <c r="A396" s="5"/>
      <c r="B396" s="399">
        <v>21490</v>
      </c>
      <c r="C396" s="5"/>
      <c r="D396" s="5"/>
      <c r="E396" s="5"/>
      <c r="F396" s="5"/>
      <c r="G396" s="5"/>
      <c r="H396" s="111">
        <v>2.8E-3</v>
      </c>
      <c r="I396" s="111"/>
      <c r="J396" s="399">
        <v>21490</v>
      </c>
    </row>
    <row r="397" spans="1:10" ht="14.5" customHeight="1" x14ac:dyDescent="0.15">
      <c r="A397" s="5"/>
      <c r="B397" s="399">
        <v>21520</v>
      </c>
      <c r="C397" s="5"/>
      <c r="D397" s="5"/>
      <c r="E397" s="5"/>
      <c r="F397" s="5"/>
      <c r="G397" s="5"/>
      <c r="H397" s="111">
        <v>3.3E-3</v>
      </c>
      <c r="I397" s="111"/>
      <c r="J397" s="399">
        <v>21520</v>
      </c>
    </row>
    <row r="398" spans="1:10" ht="14.5" customHeight="1" x14ac:dyDescent="0.15">
      <c r="A398" s="5"/>
      <c r="B398" s="399">
        <v>21551</v>
      </c>
      <c r="C398" s="5"/>
      <c r="D398" s="5"/>
      <c r="E398" s="5"/>
      <c r="F398" s="5"/>
      <c r="G398" s="5"/>
      <c r="H398" s="111">
        <v>3.0999999999999999E-3</v>
      </c>
      <c r="I398" s="111"/>
      <c r="J398" s="399">
        <v>21551</v>
      </c>
    </row>
    <row r="399" spans="1:10" ht="14.5" customHeight="1" x14ac:dyDescent="0.15">
      <c r="A399" s="5"/>
      <c r="B399" s="399">
        <v>21582</v>
      </c>
      <c r="C399" s="5"/>
      <c r="D399" s="5"/>
      <c r="E399" s="5"/>
      <c r="F399" s="5"/>
      <c r="G399" s="5"/>
      <c r="H399" s="111">
        <v>3.0999999999999999E-3</v>
      </c>
      <c r="I399" s="111"/>
      <c r="J399" s="399">
        <v>21582</v>
      </c>
    </row>
    <row r="400" spans="1:10" ht="14.5" customHeight="1" x14ac:dyDescent="0.15">
      <c r="A400" s="5"/>
      <c r="B400" s="399">
        <v>21610</v>
      </c>
      <c r="C400" s="5"/>
      <c r="D400" s="5"/>
      <c r="E400" s="5"/>
      <c r="F400" s="5"/>
      <c r="G400" s="5"/>
      <c r="H400" s="111">
        <v>3.5000000000000001E-3</v>
      </c>
      <c r="I400" s="111"/>
      <c r="J400" s="399">
        <v>21610</v>
      </c>
    </row>
    <row r="401" spans="1:10" ht="14.5" customHeight="1" x14ac:dyDescent="0.15">
      <c r="A401" s="5"/>
      <c r="B401" s="399">
        <v>21641</v>
      </c>
      <c r="C401" s="5"/>
      <c r="D401" s="5"/>
      <c r="E401" s="5"/>
      <c r="F401" s="5"/>
      <c r="G401" s="5"/>
      <c r="H401" s="111">
        <v>3.3E-3</v>
      </c>
      <c r="I401" s="111"/>
      <c r="J401" s="399">
        <v>21641</v>
      </c>
    </row>
    <row r="402" spans="1:10" ht="14.5" customHeight="1" x14ac:dyDescent="0.15">
      <c r="A402" s="5"/>
      <c r="B402" s="399">
        <v>21671</v>
      </c>
      <c r="C402" s="5"/>
      <c r="D402" s="5"/>
      <c r="E402" s="5"/>
      <c r="F402" s="5"/>
      <c r="G402" s="5"/>
      <c r="H402" s="111">
        <v>3.3E-3</v>
      </c>
      <c r="I402" s="111"/>
      <c r="J402" s="399">
        <v>21671</v>
      </c>
    </row>
    <row r="403" spans="1:10" ht="14.5" customHeight="1" x14ac:dyDescent="0.15">
      <c r="A403" s="5"/>
      <c r="B403" s="399">
        <v>21702</v>
      </c>
      <c r="C403" s="5"/>
      <c r="D403" s="5"/>
      <c r="E403" s="5"/>
      <c r="F403" s="5"/>
      <c r="G403" s="5"/>
      <c r="H403" s="111">
        <v>3.5999999999999999E-3</v>
      </c>
      <c r="I403" s="111"/>
      <c r="J403" s="399">
        <v>21702</v>
      </c>
    </row>
    <row r="404" spans="1:10" ht="14.5" customHeight="1" x14ac:dyDescent="0.15">
      <c r="A404" s="5"/>
      <c r="B404" s="399">
        <v>21732</v>
      </c>
      <c r="C404" s="5"/>
      <c r="D404" s="5"/>
      <c r="E404" s="5"/>
      <c r="F404" s="5"/>
      <c r="G404" s="5"/>
      <c r="H404" s="111">
        <v>3.5000000000000001E-3</v>
      </c>
      <c r="I404" s="111"/>
      <c r="J404" s="399">
        <v>21732</v>
      </c>
    </row>
    <row r="405" spans="1:10" ht="14.5" customHeight="1" x14ac:dyDescent="0.15">
      <c r="A405" s="5"/>
      <c r="B405" s="399">
        <v>21763</v>
      </c>
      <c r="C405" s="5"/>
      <c r="D405" s="5"/>
      <c r="E405" s="5"/>
      <c r="F405" s="5"/>
      <c r="G405" s="5"/>
      <c r="H405" s="111">
        <v>3.5000000000000001E-3</v>
      </c>
      <c r="I405" s="111"/>
      <c r="J405" s="399">
        <v>21763</v>
      </c>
    </row>
    <row r="406" spans="1:10" ht="14.5" customHeight="1" x14ac:dyDescent="0.15">
      <c r="A406" s="5"/>
      <c r="B406" s="399">
        <v>21794</v>
      </c>
      <c r="C406" s="5"/>
      <c r="D406" s="5"/>
      <c r="E406" s="5"/>
      <c r="F406" s="5"/>
      <c r="G406" s="5"/>
      <c r="H406" s="111">
        <v>3.3999999999999998E-3</v>
      </c>
      <c r="I406" s="111"/>
      <c r="J406" s="399">
        <v>21794</v>
      </c>
    </row>
    <row r="407" spans="1:10" ht="14.5" customHeight="1" x14ac:dyDescent="0.15">
      <c r="A407" s="5"/>
      <c r="B407" s="399">
        <v>21824</v>
      </c>
      <c r="C407" s="5"/>
      <c r="D407" s="5"/>
      <c r="E407" s="5"/>
      <c r="F407" s="5"/>
      <c r="G407" s="5"/>
      <c r="H407" s="111">
        <v>3.5000000000000001E-3</v>
      </c>
      <c r="I407" s="111"/>
      <c r="J407" s="399">
        <v>21824</v>
      </c>
    </row>
    <row r="408" spans="1:10" ht="14.5" customHeight="1" x14ac:dyDescent="0.15">
      <c r="A408" s="5"/>
      <c r="B408" s="399">
        <v>21855</v>
      </c>
      <c r="C408" s="5"/>
      <c r="D408" s="5"/>
      <c r="E408" s="5"/>
      <c r="F408" s="5"/>
      <c r="G408" s="5"/>
      <c r="H408" s="111">
        <v>3.5000000000000001E-3</v>
      </c>
      <c r="I408" s="111"/>
      <c r="J408" s="399">
        <v>21855</v>
      </c>
    </row>
    <row r="409" spans="1:10" ht="14.5" customHeight="1" x14ac:dyDescent="0.15">
      <c r="A409" s="5"/>
      <c r="B409" s="399">
        <v>21885</v>
      </c>
      <c r="C409" s="5"/>
      <c r="D409" s="5"/>
      <c r="E409" s="5"/>
      <c r="F409" s="5"/>
      <c r="G409" s="5"/>
      <c r="H409" s="111">
        <v>3.5999999999999999E-3</v>
      </c>
      <c r="I409" s="111"/>
      <c r="J409" s="399">
        <v>21885</v>
      </c>
    </row>
    <row r="410" spans="1:10" ht="14.5" customHeight="1" x14ac:dyDescent="0.15">
      <c r="A410" s="5"/>
      <c r="B410" s="399">
        <v>21916</v>
      </c>
      <c r="C410" s="5"/>
      <c r="D410" s="5"/>
      <c r="E410" s="5"/>
      <c r="F410" s="5"/>
      <c r="G410" s="5"/>
      <c r="H410" s="111">
        <v>3.5000000000000001E-3</v>
      </c>
      <c r="I410" s="111"/>
      <c r="J410" s="399">
        <v>21916</v>
      </c>
    </row>
    <row r="411" spans="1:10" ht="14.5" customHeight="1" x14ac:dyDescent="0.15">
      <c r="A411" s="5"/>
      <c r="B411" s="399">
        <v>21947</v>
      </c>
      <c r="C411" s="5"/>
      <c r="D411" s="5"/>
      <c r="E411" s="5"/>
      <c r="F411" s="5"/>
      <c r="G411" s="5"/>
      <c r="H411" s="111">
        <v>3.7000000000000002E-3</v>
      </c>
      <c r="I411" s="111"/>
      <c r="J411" s="399">
        <v>21947</v>
      </c>
    </row>
    <row r="412" spans="1:10" ht="14.5" customHeight="1" x14ac:dyDescent="0.15">
      <c r="A412" s="5"/>
      <c r="B412" s="399">
        <v>21976</v>
      </c>
      <c r="C412" s="5"/>
      <c r="D412" s="5"/>
      <c r="E412" s="5"/>
      <c r="F412" s="5"/>
      <c r="G412" s="5"/>
      <c r="H412" s="111">
        <v>3.5999999999999999E-3</v>
      </c>
      <c r="I412" s="111"/>
      <c r="J412" s="399">
        <v>21976</v>
      </c>
    </row>
    <row r="413" spans="1:10" ht="14.5" customHeight="1" x14ac:dyDescent="0.15">
      <c r="A413" s="5"/>
      <c r="B413" s="399">
        <v>22007</v>
      </c>
      <c r="C413" s="5"/>
      <c r="D413" s="5"/>
      <c r="E413" s="5"/>
      <c r="F413" s="5"/>
      <c r="G413" s="5"/>
      <c r="H413" s="111">
        <v>3.2000000000000002E-3</v>
      </c>
      <c r="I413" s="111"/>
      <c r="J413" s="399">
        <v>22007</v>
      </c>
    </row>
    <row r="414" spans="1:10" ht="14.5" customHeight="1" x14ac:dyDescent="0.15">
      <c r="A414" s="5"/>
      <c r="B414" s="399">
        <v>22037</v>
      </c>
      <c r="C414" s="5"/>
      <c r="D414" s="5"/>
      <c r="E414" s="5"/>
      <c r="F414" s="5"/>
      <c r="G414" s="5"/>
      <c r="H414" s="111">
        <v>3.7000000000000002E-3</v>
      </c>
      <c r="I414" s="111"/>
      <c r="J414" s="399">
        <v>22037</v>
      </c>
    </row>
    <row r="415" spans="1:10" ht="14.5" customHeight="1" x14ac:dyDescent="0.15">
      <c r="A415" s="5"/>
      <c r="B415" s="399">
        <v>22068</v>
      </c>
      <c r="C415" s="5"/>
      <c r="D415" s="5"/>
      <c r="E415" s="5"/>
      <c r="F415" s="5"/>
      <c r="G415" s="5"/>
      <c r="H415" s="111">
        <v>3.3999999999999998E-3</v>
      </c>
      <c r="I415" s="111"/>
      <c r="J415" s="399">
        <v>22068</v>
      </c>
    </row>
    <row r="416" spans="1:10" ht="14.5" customHeight="1" x14ac:dyDescent="0.15">
      <c r="A416" s="5"/>
      <c r="B416" s="399">
        <v>22098</v>
      </c>
      <c r="C416" s="5"/>
      <c r="D416" s="5"/>
      <c r="E416" s="5"/>
      <c r="F416" s="5"/>
      <c r="G416" s="5"/>
      <c r="H416" s="111">
        <v>3.2000000000000002E-3</v>
      </c>
      <c r="I416" s="111"/>
      <c r="J416" s="399">
        <v>22098</v>
      </c>
    </row>
    <row r="417" spans="1:10" ht="14.5" customHeight="1" x14ac:dyDescent="0.15">
      <c r="A417" s="5"/>
      <c r="B417" s="399">
        <v>22129</v>
      </c>
      <c r="C417" s="5"/>
      <c r="D417" s="5"/>
      <c r="E417" s="5"/>
      <c r="F417" s="5"/>
      <c r="G417" s="5"/>
      <c r="H417" s="111">
        <v>3.3999999999999998E-3</v>
      </c>
      <c r="I417" s="111"/>
      <c r="J417" s="399">
        <v>22129</v>
      </c>
    </row>
    <row r="418" spans="1:10" ht="14.5" customHeight="1" x14ac:dyDescent="0.15">
      <c r="A418" s="5"/>
      <c r="B418" s="399">
        <v>22160</v>
      </c>
      <c r="C418" s="5"/>
      <c r="D418" s="5"/>
      <c r="E418" s="5"/>
      <c r="F418" s="5"/>
      <c r="G418" s="5"/>
      <c r="H418" s="111">
        <v>3.2000000000000002E-3</v>
      </c>
      <c r="I418" s="111"/>
      <c r="J418" s="399">
        <v>22160</v>
      </c>
    </row>
    <row r="419" spans="1:10" ht="14.5" customHeight="1" x14ac:dyDescent="0.15">
      <c r="A419" s="5"/>
      <c r="B419" s="399">
        <v>22190</v>
      </c>
      <c r="C419" s="5"/>
      <c r="D419" s="5"/>
      <c r="E419" s="5"/>
      <c r="F419" s="5"/>
      <c r="G419" s="5"/>
      <c r="H419" s="111">
        <v>3.3E-3</v>
      </c>
      <c r="I419" s="111"/>
      <c r="J419" s="399">
        <v>22190</v>
      </c>
    </row>
    <row r="420" spans="1:10" ht="14.5" customHeight="1" x14ac:dyDescent="0.15">
      <c r="A420" s="5"/>
      <c r="B420" s="399">
        <v>22221</v>
      </c>
      <c r="C420" s="5"/>
      <c r="D420" s="5"/>
      <c r="E420" s="5"/>
      <c r="F420" s="5"/>
      <c r="G420" s="5"/>
      <c r="H420" s="111">
        <v>3.2000000000000002E-3</v>
      </c>
      <c r="I420" s="111"/>
      <c r="J420" s="399">
        <v>22221</v>
      </c>
    </row>
    <row r="421" spans="1:10" ht="14.5" customHeight="1" x14ac:dyDescent="0.15">
      <c r="A421" s="5"/>
      <c r="B421" s="399">
        <v>22251</v>
      </c>
      <c r="C421" s="5"/>
      <c r="D421" s="5"/>
      <c r="E421" s="5"/>
      <c r="F421" s="5"/>
      <c r="G421" s="5"/>
      <c r="H421" s="111">
        <v>3.3E-3</v>
      </c>
      <c r="I421" s="111"/>
      <c r="J421" s="399">
        <v>22251</v>
      </c>
    </row>
    <row r="422" spans="1:10" ht="14.5" customHeight="1" x14ac:dyDescent="0.15">
      <c r="A422" s="5"/>
      <c r="B422" s="399">
        <v>22282</v>
      </c>
      <c r="C422" s="5"/>
      <c r="D422" s="5"/>
      <c r="E422" s="5"/>
      <c r="F422" s="5"/>
      <c r="G422" s="5"/>
      <c r="H422" s="111">
        <v>3.3E-3</v>
      </c>
      <c r="I422" s="111"/>
      <c r="J422" s="399">
        <v>22282</v>
      </c>
    </row>
    <row r="423" spans="1:10" ht="14.5" customHeight="1" x14ac:dyDescent="0.15">
      <c r="A423" s="5"/>
      <c r="B423" s="399">
        <v>22313</v>
      </c>
      <c r="C423" s="5"/>
      <c r="D423" s="5"/>
      <c r="E423" s="5"/>
      <c r="F423" s="5"/>
      <c r="G423" s="5"/>
      <c r="H423" s="111">
        <v>3.0000000000000001E-3</v>
      </c>
      <c r="I423" s="111"/>
      <c r="J423" s="399">
        <v>22313</v>
      </c>
    </row>
    <row r="424" spans="1:10" ht="14.5" customHeight="1" x14ac:dyDescent="0.15">
      <c r="A424" s="5"/>
      <c r="B424" s="399">
        <v>22341</v>
      </c>
      <c r="C424" s="5"/>
      <c r="D424" s="5"/>
      <c r="E424" s="5"/>
      <c r="F424" s="5"/>
      <c r="G424" s="5"/>
      <c r="H424" s="111">
        <v>3.0999999999999999E-3</v>
      </c>
      <c r="I424" s="111"/>
      <c r="J424" s="399">
        <v>22341</v>
      </c>
    </row>
    <row r="425" spans="1:10" ht="14.5" customHeight="1" x14ac:dyDescent="0.15">
      <c r="A425" s="5"/>
      <c r="B425" s="399">
        <v>22372</v>
      </c>
      <c r="C425" s="5"/>
      <c r="D425" s="5"/>
      <c r="E425" s="5"/>
      <c r="F425" s="5"/>
      <c r="G425" s="5"/>
      <c r="H425" s="111">
        <v>3.0999999999999999E-3</v>
      </c>
      <c r="I425" s="111"/>
      <c r="J425" s="399">
        <v>22372</v>
      </c>
    </row>
    <row r="426" spans="1:10" ht="14.5" customHeight="1" x14ac:dyDescent="0.15">
      <c r="A426" s="5"/>
      <c r="B426" s="399">
        <v>22402</v>
      </c>
      <c r="C426" s="5"/>
      <c r="D426" s="5"/>
      <c r="E426" s="5"/>
      <c r="F426" s="5"/>
      <c r="G426" s="5"/>
      <c r="H426" s="111">
        <v>3.3999999999999998E-3</v>
      </c>
      <c r="I426" s="111"/>
      <c r="J426" s="399">
        <v>22402</v>
      </c>
    </row>
    <row r="427" spans="1:10" ht="14.5" customHeight="1" x14ac:dyDescent="0.15">
      <c r="A427" s="5"/>
      <c r="B427" s="399">
        <v>22433</v>
      </c>
      <c r="C427" s="5"/>
      <c r="D427" s="5"/>
      <c r="E427" s="5"/>
      <c r="F427" s="5"/>
      <c r="G427" s="5"/>
      <c r="H427" s="111">
        <v>3.2000000000000002E-3</v>
      </c>
      <c r="I427" s="111"/>
      <c r="J427" s="399">
        <v>22433</v>
      </c>
    </row>
    <row r="428" spans="1:10" ht="14.5" customHeight="1" x14ac:dyDescent="0.15">
      <c r="A428" s="5"/>
      <c r="B428" s="399">
        <v>22463</v>
      </c>
      <c r="C428" s="5"/>
      <c r="D428" s="5"/>
      <c r="E428" s="5"/>
      <c r="F428" s="5"/>
      <c r="G428" s="5"/>
      <c r="H428" s="111">
        <v>3.3E-3</v>
      </c>
      <c r="I428" s="111"/>
      <c r="J428" s="399">
        <v>22463</v>
      </c>
    </row>
    <row r="429" spans="1:10" ht="14.5" customHeight="1" x14ac:dyDescent="0.15">
      <c r="A429" s="5"/>
      <c r="B429" s="399">
        <v>22494</v>
      </c>
      <c r="C429" s="5"/>
      <c r="D429" s="5"/>
      <c r="E429" s="5"/>
      <c r="F429" s="5"/>
      <c r="G429" s="5"/>
      <c r="H429" s="111">
        <v>3.3E-3</v>
      </c>
      <c r="I429" s="111"/>
      <c r="J429" s="399">
        <v>22494</v>
      </c>
    </row>
    <row r="430" spans="1:10" ht="14.5" customHeight="1" x14ac:dyDescent="0.15">
      <c r="A430" s="5"/>
      <c r="B430" s="399">
        <v>22525</v>
      </c>
      <c r="C430" s="5"/>
      <c r="D430" s="5"/>
      <c r="E430" s="5"/>
      <c r="F430" s="5"/>
      <c r="G430" s="5"/>
      <c r="H430" s="111">
        <v>3.2000000000000002E-3</v>
      </c>
      <c r="I430" s="111"/>
      <c r="J430" s="399">
        <v>22525</v>
      </c>
    </row>
    <row r="431" spans="1:10" ht="14.5" customHeight="1" x14ac:dyDescent="0.15">
      <c r="A431" s="5"/>
      <c r="B431" s="399">
        <v>22555</v>
      </c>
      <c r="C431" s="5"/>
      <c r="D431" s="5"/>
      <c r="E431" s="5"/>
      <c r="F431" s="5"/>
      <c r="G431" s="5"/>
      <c r="H431" s="111">
        <v>3.3999999999999998E-3</v>
      </c>
      <c r="I431" s="111"/>
      <c r="J431" s="399">
        <v>22555</v>
      </c>
    </row>
    <row r="432" spans="1:10" ht="14.5" customHeight="1" x14ac:dyDescent="0.15">
      <c r="A432" s="5"/>
      <c r="B432" s="399">
        <v>22586</v>
      </c>
      <c r="C432" s="5"/>
      <c r="D432" s="5"/>
      <c r="E432" s="5"/>
      <c r="F432" s="5"/>
      <c r="G432" s="5"/>
      <c r="H432" s="111">
        <v>3.2000000000000002E-3</v>
      </c>
      <c r="I432" s="111"/>
      <c r="J432" s="399">
        <v>22586</v>
      </c>
    </row>
    <row r="433" spans="1:10" ht="14.5" customHeight="1" x14ac:dyDescent="0.15">
      <c r="A433" s="5"/>
      <c r="B433" s="399">
        <v>22616</v>
      </c>
      <c r="C433" s="5"/>
      <c r="D433" s="5"/>
      <c r="E433" s="5"/>
      <c r="F433" s="5"/>
      <c r="G433" s="5"/>
      <c r="H433" s="111">
        <v>3.0999999999999999E-3</v>
      </c>
      <c r="I433" s="111"/>
      <c r="J433" s="399">
        <v>22616</v>
      </c>
    </row>
    <row r="434" spans="1:10" ht="14.5" customHeight="1" x14ac:dyDescent="0.15">
      <c r="A434" s="5"/>
      <c r="B434" s="399">
        <v>22647</v>
      </c>
      <c r="C434" s="5"/>
      <c r="D434" s="5"/>
      <c r="E434" s="5"/>
      <c r="F434" s="5"/>
      <c r="G434" s="5"/>
      <c r="H434" s="111">
        <v>3.7000000000000002E-3</v>
      </c>
      <c r="I434" s="111"/>
      <c r="J434" s="399">
        <v>22647</v>
      </c>
    </row>
    <row r="435" spans="1:10" ht="14.5" customHeight="1" x14ac:dyDescent="0.15">
      <c r="A435" s="5"/>
      <c r="B435" s="399">
        <v>22678</v>
      </c>
      <c r="C435" s="5"/>
      <c r="D435" s="5"/>
      <c r="E435" s="5"/>
      <c r="F435" s="5"/>
      <c r="G435" s="5"/>
      <c r="H435" s="111">
        <v>3.2000000000000002E-3</v>
      </c>
      <c r="I435" s="111"/>
      <c r="J435" s="399">
        <v>22678</v>
      </c>
    </row>
    <row r="436" spans="1:10" ht="14.5" customHeight="1" x14ac:dyDescent="0.15">
      <c r="A436" s="5"/>
      <c r="B436" s="399">
        <v>22706</v>
      </c>
      <c r="C436" s="5"/>
      <c r="D436" s="5"/>
      <c r="E436" s="5"/>
      <c r="F436" s="5"/>
      <c r="G436" s="5"/>
      <c r="H436" s="111">
        <v>3.3E-3</v>
      </c>
      <c r="I436" s="111"/>
      <c r="J436" s="399">
        <v>22706</v>
      </c>
    </row>
    <row r="437" spans="1:10" ht="14.5" customHeight="1" x14ac:dyDescent="0.15">
      <c r="A437" s="5"/>
      <c r="B437" s="399">
        <v>22737</v>
      </c>
      <c r="C437" s="5"/>
      <c r="D437" s="5"/>
      <c r="E437" s="5"/>
      <c r="F437" s="5"/>
      <c r="G437" s="5"/>
      <c r="H437" s="111">
        <v>3.3E-3</v>
      </c>
      <c r="I437" s="111"/>
      <c r="J437" s="399">
        <v>22737</v>
      </c>
    </row>
    <row r="438" spans="1:10" ht="14.5" customHeight="1" x14ac:dyDescent="0.15">
      <c r="A438" s="5"/>
      <c r="B438" s="399">
        <v>22767</v>
      </c>
      <c r="C438" s="5"/>
      <c r="D438" s="5"/>
      <c r="E438" s="5"/>
      <c r="F438" s="5"/>
      <c r="G438" s="5"/>
      <c r="H438" s="111">
        <v>3.2000000000000002E-3</v>
      </c>
      <c r="I438" s="111"/>
      <c r="J438" s="399">
        <v>22767</v>
      </c>
    </row>
    <row r="439" spans="1:10" ht="14.5" customHeight="1" x14ac:dyDescent="0.15">
      <c r="A439" s="5"/>
      <c r="B439" s="399">
        <v>22798</v>
      </c>
      <c r="C439" s="5"/>
      <c r="D439" s="5"/>
      <c r="E439" s="5"/>
      <c r="F439" s="5"/>
      <c r="G439" s="5"/>
      <c r="H439" s="111">
        <v>3.0000000000000001E-3</v>
      </c>
      <c r="I439" s="111"/>
      <c r="J439" s="399">
        <v>22798</v>
      </c>
    </row>
    <row r="440" spans="1:10" ht="14.5" customHeight="1" x14ac:dyDescent="0.15">
      <c r="A440" s="5"/>
      <c r="B440" s="399">
        <v>22828</v>
      </c>
      <c r="C440" s="5"/>
      <c r="D440" s="5"/>
      <c r="E440" s="5"/>
      <c r="F440" s="5"/>
      <c r="G440" s="5"/>
      <c r="H440" s="111">
        <v>3.3999999999999998E-3</v>
      </c>
      <c r="I440" s="111"/>
      <c r="J440" s="399">
        <v>22828</v>
      </c>
    </row>
    <row r="441" spans="1:10" ht="14.5" customHeight="1" x14ac:dyDescent="0.15">
      <c r="A441" s="5"/>
      <c r="B441" s="399">
        <v>22859</v>
      </c>
      <c r="C441" s="5"/>
      <c r="D441" s="5"/>
      <c r="E441" s="5"/>
      <c r="F441" s="5"/>
      <c r="G441" s="5"/>
      <c r="H441" s="111">
        <v>3.3999999999999998E-3</v>
      </c>
      <c r="I441" s="111"/>
      <c r="J441" s="399">
        <v>22859</v>
      </c>
    </row>
    <row r="442" spans="1:10" ht="14.5" customHeight="1" x14ac:dyDescent="0.15">
      <c r="A442" s="5"/>
      <c r="B442" s="399">
        <v>22890</v>
      </c>
      <c r="C442" s="5"/>
      <c r="D442" s="5"/>
      <c r="E442" s="5"/>
      <c r="F442" s="5"/>
      <c r="G442" s="5"/>
      <c r="H442" s="111">
        <v>3.0000000000000001E-3</v>
      </c>
      <c r="I442" s="111"/>
      <c r="J442" s="399">
        <v>22890</v>
      </c>
    </row>
    <row r="443" spans="1:10" ht="14.5" customHeight="1" x14ac:dyDescent="0.15">
      <c r="A443" s="5"/>
      <c r="B443" s="399">
        <v>22920</v>
      </c>
      <c r="C443" s="5"/>
      <c r="D443" s="5"/>
      <c r="E443" s="5"/>
      <c r="F443" s="5"/>
      <c r="G443" s="5"/>
      <c r="H443" s="111">
        <v>3.5000000000000001E-3</v>
      </c>
      <c r="I443" s="111"/>
      <c r="J443" s="399">
        <v>22920</v>
      </c>
    </row>
    <row r="444" spans="1:10" ht="14.5" customHeight="1" x14ac:dyDescent="0.15">
      <c r="A444" s="5"/>
      <c r="B444" s="399">
        <v>22951</v>
      </c>
      <c r="C444" s="5"/>
      <c r="D444" s="5"/>
      <c r="E444" s="5"/>
      <c r="F444" s="5"/>
      <c r="G444" s="5"/>
      <c r="H444" s="111">
        <v>3.0999999999999999E-3</v>
      </c>
      <c r="I444" s="111"/>
      <c r="J444" s="399">
        <v>22951</v>
      </c>
    </row>
    <row r="445" spans="1:10" ht="14.5" customHeight="1" x14ac:dyDescent="0.15">
      <c r="A445" s="5"/>
      <c r="B445" s="399">
        <v>22981</v>
      </c>
      <c r="C445" s="5"/>
      <c r="D445" s="5"/>
      <c r="E445" s="5"/>
      <c r="F445" s="5"/>
      <c r="G445" s="5"/>
      <c r="H445" s="111">
        <v>3.2000000000000002E-3</v>
      </c>
      <c r="I445" s="111"/>
      <c r="J445" s="399">
        <v>22981</v>
      </c>
    </row>
    <row r="446" spans="1:10" ht="14.5" customHeight="1" x14ac:dyDescent="0.15">
      <c r="A446" s="5"/>
      <c r="B446" s="399">
        <v>23012</v>
      </c>
      <c r="C446" s="5"/>
      <c r="D446" s="5"/>
      <c r="E446" s="5"/>
      <c r="F446" s="5"/>
      <c r="G446" s="5"/>
      <c r="H446" s="111">
        <v>3.2000000000000002E-3</v>
      </c>
      <c r="I446" s="111"/>
      <c r="J446" s="399">
        <v>23012</v>
      </c>
    </row>
    <row r="447" spans="1:10" ht="14.5" customHeight="1" x14ac:dyDescent="0.15">
      <c r="A447" s="5"/>
      <c r="B447" s="399">
        <v>23043</v>
      </c>
      <c r="C447" s="5"/>
      <c r="D447" s="5"/>
      <c r="E447" s="5"/>
      <c r="F447" s="5"/>
      <c r="G447" s="5"/>
      <c r="H447" s="111">
        <v>2.8999999999999998E-3</v>
      </c>
      <c r="I447" s="111"/>
      <c r="J447" s="399">
        <v>23043</v>
      </c>
    </row>
    <row r="448" spans="1:10" ht="14.5" customHeight="1" x14ac:dyDescent="0.15">
      <c r="A448" s="5"/>
      <c r="B448" s="399">
        <v>23071</v>
      </c>
      <c r="C448" s="5"/>
      <c r="D448" s="5"/>
      <c r="E448" s="5"/>
      <c r="F448" s="5"/>
      <c r="G448" s="5"/>
      <c r="H448" s="111">
        <v>3.0999999999999999E-3</v>
      </c>
      <c r="I448" s="111"/>
      <c r="J448" s="399">
        <v>23071</v>
      </c>
    </row>
    <row r="449" spans="1:10" ht="14.5" customHeight="1" x14ac:dyDescent="0.15">
      <c r="A449" s="5"/>
      <c r="B449" s="399">
        <v>23102</v>
      </c>
      <c r="C449" s="5"/>
      <c r="D449" s="5"/>
      <c r="E449" s="5"/>
      <c r="F449" s="5"/>
      <c r="G449" s="5"/>
      <c r="H449" s="111">
        <v>3.3999999999999998E-3</v>
      </c>
      <c r="I449" s="111"/>
      <c r="J449" s="399">
        <v>23102</v>
      </c>
    </row>
    <row r="450" spans="1:10" ht="14.5" customHeight="1" x14ac:dyDescent="0.15">
      <c r="A450" s="5"/>
      <c r="B450" s="399">
        <v>23132</v>
      </c>
      <c r="C450" s="5"/>
      <c r="D450" s="5"/>
      <c r="E450" s="5"/>
      <c r="F450" s="5"/>
      <c r="G450" s="5"/>
      <c r="H450" s="111">
        <v>3.3E-3</v>
      </c>
      <c r="I450" s="111"/>
      <c r="J450" s="399">
        <v>23132</v>
      </c>
    </row>
    <row r="451" spans="1:10" ht="14.5" customHeight="1" x14ac:dyDescent="0.15">
      <c r="A451" s="5"/>
      <c r="B451" s="399">
        <v>23163</v>
      </c>
      <c r="C451" s="5"/>
      <c r="D451" s="5"/>
      <c r="E451" s="5"/>
      <c r="F451" s="5"/>
      <c r="G451" s="5"/>
      <c r="H451" s="111">
        <v>3.0000000000000001E-3</v>
      </c>
      <c r="I451" s="111"/>
      <c r="J451" s="399">
        <v>23163</v>
      </c>
    </row>
    <row r="452" spans="1:10" ht="14.5" customHeight="1" x14ac:dyDescent="0.15">
      <c r="A452" s="5"/>
      <c r="B452" s="399">
        <v>23193</v>
      </c>
      <c r="C452" s="5"/>
      <c r="D452" s="5"/>
      <c r="E452" s="5"/>
      <c r="F452" s="5"/>
      <c r="G452" s="5"/>
      <c r="H452" s="111">
        <v>3.5999999999999999E-3</v>
      </c>
      <c r="I452" s="111"/>
      <c r="J452" s="399">
        <v>23193</v>
      </c>
    </row>
    <row r="453" spans="1:10" ht="14.5" customHeight="1" x14ac:dyDescent="0.15">
      <c r="A453" s="5"/>
      <c r="B453" s="399">
        <v>23224</v>
      </c>
      <c r="C453" s="5"/>
      <c r="D453" s="5"/>
      <c r="E453" s="5"/>
      <c r="F453" s="5"/>
      <c r="G453" s="5"/>
      <c r="H453" s="111">
        <v>3.3E-3</v>
      </c>
      <c r="I453" s="111"/>
      <c r="J453" s="399">
        <v>23224</v>
      </c>
    </row>
    <row r="454" spans="1:10" ht="14.5" customHeight="1" x14ac:dyDescent="0.15">
      <c r="A454" s="5"/>
      <c r="B454" s="399">
        <v>23255</v>
      </c>
      <c r="C454" s="5"/>
      <c r="D454" s="5"/>
      <c r="E454" s="5"/>
      <c r="F454" s="5"/>
      <c r="G454" s="5"/>
      <c r="H454" s="111">
        <v>3.3999999999999998E-3</v>
      </c>
      <c r="I454" s="111"/>
      <c r="J454" s="399">
        <v>23255</v>
      </c>
    </row>
    <row r="455" spans="1:10" ht="14.5" customHeight="1" x14ac:dyDescent="0.15">
      <c r="A455" s="5"/>
      <c r="B455" s="399">
        <v>23285</v>
      </c>
      <c r="C455" s="5"/>
      <c r="D455" s="5"/>
      <c r="E455" s="5"/>
      <c r="F455" s="5"/>
      <c r="G455" s="5"/>
      <c r="H455" s="111">
        <v>3.3999999999999998E-3</v>
      </c>
      <c r="I455" s="111"/>
      <c r="J455" s="399">
        <v>23285</v>
      </c>
    </row>
    <row r="456" spans="1:10" ht="14.5" customHeight="1" x14ac:dyDescent="0.15">
      <c r="A456" s="5"/>
      <c r="B456" s="399">
        <v>23316</v>
      </c>
      <c r="C456" s="5"/>
      <c r="D456" s="5"/>
      <c r="E456" s="5"/>
      <c r="F456" s="5"/>
      <c r="G456" s="5"/>
      <c r="H456" s="111">
        <v>3.2000000000000002E-3</v>
      </c>
      <c r="I456" s="111"/>
      <c r="J456" s="399">
        <v>23316</v>
      </c>
    </row>
    <row r="457" spans="1:10" ht="14.5" customHeight="1" x14ac:dyDescent="0.15">
      <c r="A457" s="5"/>
      <c r="B457" s="399">
        <v>23346</v>
      </c>
      <c r="C457" s="5"/>
      <c r="D457" s="5"/>
      <c r="E457" s="5"/>
      <c r="F457" s="5"/>
      <c r="G457" s="5"/>
      <c r="H457" s="111">
        <v>3.5999999999999999E-3</v>
      </c>
      <c r="I457" s="111"/>
      <c r="J457" s="399">
        <v>23346</v>
      </c>
    </row>
    <row r="458" spans="1:10" ht="14.5" customHeight="1" x14ac:dyDescent="0.15">
      <c r="A458" s="5"/>
      <c r="B458" s="399">
        <v>23377</v>
      </c>
      <c r="C458" s="5"/>
      <c r="D458" s="5"/>
      <c r="E458" s="5"/>
      <c r="F458" s="5"/>
      <c r="G458" s="5"/>
      <c r="H458" s="111">
        <v>3.5000000000000001E-3</v>
      </c>
      <c r="I458" s="111"/>
      <c r="J458" s="399">
        <v>23377</v>
      </c>
    </row>
    <row r="459" spans="1:10" ht="14.5" customHeight="1" x14ac:dyDescent="0.15">
      <c r="A459" s="5"/>
      <c r="B459" s="399">
        <v>23408</v>
      </c>
      <c r="C459" s="5"/>
      <c r="D459" s="5"/>
      <c r="E459" s="5"/>
      <c r="F459" s="5"/>
      <c r="G459" s="5"/>
      <c r="H459" s="111">
        <v>3.2000000000000002E-3</v>
      </c>
      <c r="I459" s="111"/>
      <c r="J459" s="399">
        <v>23408</v>
      </c>
    </row>
    <row r="460" spans="1:10" ht="14.5" customHeight="1" x14ac:dyDescent="0.15">
      <c r="A460" s="5"/>
      <c r="B460" s="399">
        <v>23437</v>
      </c>
      <c r="C460" s="5"/>
      <c r="D460" s="5"/>
      <c r="E460" s="5"/>
      <c r="F460" s="5"/>
      <c r="G460" s="5"/>
      <c r="H460" s="111">
        <v>3.7000000000000002E-3</v>
      </c>
      <c r="I460" s="111"/>
      <c r="J460" s="399">
        <v>23437</v>
      </c>
    </row>
    <row r="461" spans="1:10" ht="14.5" customHeight="1" x14ac:dyDescent="0.15">
      <c r="A461" s="5"/>
      <c r="B461" s="399">
        <v>23468</v>
      </c>
      <c r="C461" s="5"/>
      <c r="D461" s="5"/>
      <c r="E461" s="5"/>
      <c r="F461" s="5"/>
      <c r="G461" s="5"/>
      <c r="H461" s="111">
        <v>3.5000000000000001E-3</v>
      </c>
      <c r="I461" s="111"/>
      <c r="J461" s="399">
        <v>23468</v>
      </c>
    </row>
    <row r="462" spans="1:10" ht="14.5" customHeight="1" x14ac:dyDescent="0.15">
      <c r="A462" s="5"/>
      <c r="B462" s="399">
        <v>23498</v>
      </c>
      <c r="C462" s="5"/>
      <c r="D462" s="5"/>
      <c r="E462" s="5"/>
      <c r="F462" s="5"/>
      <c r="G462" s="5"/>
      <c r="H462" s="111">
        <v>3.2000000000000002E-3</v>
      </c>
      <c r="I462" s="111"/>
      <c r="J462" s="399">
        <v>23498</v>
      </c>
    </row>
    <row r="463" spans="1:10" ht="14.5" customHeight="1" x14ac:dyDescent="0.15">
      <c r="A463" s="5"/>
      <c r="B463" s="399">
        <v>23529</v>
      </c>
      <c r="C463" s="5"/>
      <c r="D463" s="5"/>
      <c r="E463" s="5"/>
      <c r="F463" s="5"/>
      <c r="G463" s="5"/>
      <c r="H463" s="111">
        <v>3.8E-3</v>
      </c>
      <c r="I463" s="111"/>
      <c r="J463" s="399">
        <v>23529</v>
      </c>
    </row>
    <row r="464" spans="1:10" ht="14.5" customHeight="1" x14ac:dyDescent="0.15">
      <c r="A464" s="5"/>
      <c r="B464" s="399">
        <v>23559</v>
      </c>
      <c r="C464" s="5"/>
      <c r="D464" s="5"/>
      <c r="E464" s="5"/>
      <c r="F464" s="5"/>
      <c r="G464" s="5"/>
      <c r="H464" s="111">
        <v>3.5000000000000001E-3</v>
      </c>
      <c r="I464" s="111"/>
      <c r="J464" s="399">
        <v>23559</v>
      </c>
    </row>
    <row r="465" spans="1:10" ht="14.5" customHeight="1" x14ac:dyDescent="0.15">
      <c r="A465" s="5"/>
      <c r="B465" s="399">
        <v>23590</v>
      </c>
      <c r="C465" s="5"/>
      <c r="D465" s="5"/>
      <c r="E465" s="5"/>
      <c r="F465" s="5"/>
      <c r="G465" s="5"/>
      <c r="H465" s="111">
        <v>3.5000000000000001E-3</v>
      </c>
      <c r="I465" s="111"/>
      <c r="J465" s="399">
        <v>23590</v>
      </c>
    </row>
    <row r="466" spans="1:10" ht="14.5" customHeight="1" x14ac:dyDescent="0.15">
      <c r="A466" s="5"/>
      <c r="B466" s="399">
        <v>23621</v>
      </c>
      <c r="C466" s="5"/>
      <c r="D466" s="5"/>
      <c r="E466" s="5"/>
      <c r="F466" s="5"/>
      <c r="G466" s="5"/>
      <c r="H466" s="111">
        <v>3.3999999999999998E-3</v>
      </c>
      <c r="I466" s="111"/>
      <c r="J466" s="399">
        <v>23621</v>
      </c>
    </row>
    <row r="467" spans="1:10" ht="14.5" customHeight="1" x14ac:dyDescent="0.15">
      <c r="A467" s="5"/>
      <c r="B467" s="399">
        <v>23651</v>
      </c>
      <c r="C467" s="5"/>
      <c r="D467" s="5"/>
      <c r="E467" s="5"/>
      <c r="F467" s="5"/>
      <c r="G467" s="5"/>
      <c r="H467" s="111">
        <v>3.3999999999999998E-3</v>
      </c>
      <c r="I467" s="111"/>
      <c r="J467" s="399">
        <v>23651</v>
      </c>
    </row>
    <row r="468" spans="1:10" ht="14.5" customHeight="1" x14ac:dyDescent="0.15">
      <c r="A468" s="5"/>
      <c r="B468" s="399">
        <v>23682</v>
      </c>
      <c r="C468" s="5"/>
      <c r="D468" s="5"/>
      <c r="E468" s="5"/>
      <c r="F468" s="5"/>
      <c r="G468" s="5"/>
      <c r="H468" s="111">
        <v>3.5000000000000001E-3</v>
      </c>
      <c r="I468" s="111"/>
      <c r="J468" s="399">
        <v>23682</v>
      </c>
    </row>
    <row r="469" spans="1:10" ht="14.5" customHeight="1" x14ac:dyDescent="0.15">
      <c r="A469" s="5"/>
      <c r="B469" s="399">
        <v>23712</v>
      </c>
      <c r="C469" s="5"/>
      <c r="D469" s="5"/>
      <c r="E469" s="5"/>
      <c r="F469" s="5"/>
      <c r="G469" s="5"/>
      <c r="H469" s="111">
        <v>3.5000000000000001E-3</v>
      </c>
      <c r="I469" s="111"/>
      <c r="J469" s="399">
        <v>23712</v>
      </c>
    </row>
    <row r="470" spans="1:10" ht="14.5" customHeight="1" x14ac:dyDescent="0.15">
      <c r="A470" s="5"/>
      <c r="B470" s="399">
        <v>23743</v>
      </c>
      <c r="C470" s="5"/>
      <c r="D470" s="5"/>
      <c r="E470" s="5"/>
      <c r="F470" s="5"/>
      <c r="G470" s="5"/>
      <c r="H470" s="111">
        <v>3.3E-3</v>
      </c>
      <c r="I470" s="111"/>
      <c r="J470" s="399">
        <v>23743</v>
      </c>
    </row>
    <row r="471" spans="1:10" ht="14.5" customHeight="1" x14ac:dyDescent="0.15">
      <c r="A471" s="5"/>
      <c r="B471" s="399">
        <v>23774</v>
      </c>
      <c r="C471" s="5"/>
      <c r="D471" s="5"/>
      <c r="E471" s="5"/>
      <c r="F471" s="5"/>
      <c r="G471" s="5"/>
      <c r="H471" s="111">
        <v>3.2000000000000002E-3</v>
      </c>
      <c r="I471" s="111"/>
      <c r="J471" s="399">
        <v>23774</v>
      </c>
    </row>
    <row r="472" spans="1:10" ht="14.5" customHeight="1" x14ac:dyDescent="0.15">
      <c r="A472" s="5"/>
      <c r="B472" s="399">
        <v>23802</v>
      </c>
      <c r="C472" s="5"/>
      <c r="D472" s="5"/>
      <c r="E472" s="5"/>
      <c r="F472" s="5"/>
      <c r="G472" s="5"/>
      <c r="H472" s="111">
        <v>3.8E-3</v>
      </c>
      <c r="I472" s="111"/>
      <c r="J472" s="399">
        <v>23802</v>
      </c>
    </row>
    <row r="473" spans="1:10" ht="14.5" customHeight="1" x14ac:dyDescent="0.15">
      <c r="A473" s="5"/>
      <c r="B473" s="399">
        <v>23833</v>
      </c>
      <c r="C473" s="5"/>
      <c r="D473" s="5"/>
      <c r="E473" s="5"/>
      <c r="F473" s="5"/>
      <c r="G473" s="5"/>
      <c r="H473" s="111">
        <v>3.3E-3</v>
      </c>
      <c r="I473" s="111"/>
      <c r="J473" s="399">
        <v>23833</v>
      </c>
    </row>
    <row r="474" spans="1:10" ht="14.5" customHeight="1" x14ac:dyDescent="0.15">
      <c r="A474" s="5"/>
      <c r="B474" s="399">
        <v>23863</v>
      </c>
      <c r="C474" s="5"/>
      <c r="D474" s="5"/>
      <c r="E474" s="5"/>
      <c r="F474" s="5"/>
      <c r="G474" s="5"/>
      <c r="H474" s="111">
        <v>3.3E-3</v>
      </c>
      <c r="I474" s="111"/>
      <c r="J474" s="399">
        <v>23863</v>
      </c>
    </row>
    <row r="475" spans="1:10" ht="14.5" customHeight="1" x14ac:dyDescent="0.15">
      <c r="A475" s="5"/>
      <c r="B475" s="399">
        <v>23894</v>
      </c>
      <c r="C475" s="5"/>
      <c r="D475" s="5"/>
      <c r="E475" s="5"/>
      <c r="F475" s="5"/>
      <c r="G475" s="5"/>
      <c r="H475" s="111">
        <v>3.8E-3</v>
      </c>
      <c r="I475" s="111"/>
      <c r="J475" s="399">
        <v>23894</v>
      </c>
    </row>
    <row r="476" spans="1:10" ht="14.5" customHeight="1" x14ac:dyDescent="0.15">
      <c r="A476" s="5"/>
      <c r="B476" s="399">
        <v>23924</v>
      </c>
      <c r="C476" s="5"/>
      <c r="D476" s="5"/>
      <c r="E476" s="5"/>
      <c r="F476" s="5"/>
      <c r="G476" s="5"/>
      <c r="H476" s="111">
        <v>3.3999999999999998E-3</v>
      </c>
      <c r="I476" s="111"/>
      <c r="J476" s="399">
        <v>23924</v>
      </c>
    </row>
    <row r="477" spans="1:10" ht="14.5" customHeight="1" x14ac:dyDescent="0.15">
      <c r="A477" s="5"/>
      <c r="B477" s="399">
        <v>23955</v>
      </c>
      <c r="C477" s="5"/>
      <c r="D477" s="5"/>
      <c r="E477" s="5"/>
      <c r="F477" s="5"/>
      <c r="G477" s="5"/>
      <c r="H477" s="111">
        <v>3.7000000000000002E-3</v>
      </c>
      <c r="I477" s="111"/>
      <c r="J477" s="399">
        <v>23955</v>
      </c>
    </row>
    <row r="478" spans="1:10" ht="14.5" customHeight="1" x14ac:dyDescent="0.15">
      <c r="A478" s="5"/>
      <c r="B478" s="399">
        <v>23986</v>
      </c>
      <c r="C478" s="5"/>
      <c r="D478" s="5"/>
      <c r="E478" s="5"/>
      <c r="F478" s="5"/>
      <c r="G478" s="5"/>
      <c r="H478" s="111">
        <v>3.5000000000000001E-3</v>
      </c>
      <c r="I478" s="111"/>
      <c r="J478" s="399">
        <v>23986</v>
      </c>
    </row>
    <row r="479" spans="1:10" ht="14.5" customHeight="1" x14ac:dyDescent="0.15">
      <c r="A479" s="5"/>
      <c r="B479" s="399">
        <v>24016</v>
      </c>
      <c r="C479" s="5"/>
      <c r="D479" s="5"/>
      <c r="E479" s="5"/>
      <c r="F479" s="5"/>
      <c r="G479" s="5"/>
      <c r="H479" s="111">
        <v>3.3999999999999998E-3</v>
      </c>
      <c r="I479" s="111"/>
      <c r="J479" s="399">
        <v>24016</v>
      </c>
    </row>
    <row r="480" spans="1:10" ht="14.5" customHeight="1" x14ac:dyDescent="0.15">
      <c r="A480" s="5"/>
      <c r="B480" s="399">
        <v>24047</v>
      </c>
      <c r="C480" s="5"/>
      <c r="D480" s="5"/>
      <c r="E480" s="5"/>
      <c r="F480" s="5"/>
      <c r="G480" s="5"/>
      <c r="H480" s="111">
        <v>3.7000000000000002E-3</v>
      </c>
      <c r="I480" s="111"/>
      <c r="J480" s="399">
        <v>24047</v>
      </c>
    </row>
    <row r="481" spans="1:10" ht="14.5" customHeight="1" x14ac:dyDescent="0.15">
      <c r="A481" s="5"/>
      <c r="B481" s="399">
        <v>24077</v>
      </c>
      <c r="C481" s="5"/>
      <c r="D481" s="5"/>
      <c r="E481" s="5"/>
      <c r="F481" s="5"/>
      <c r="G481" s="5"/>
      <c r="H481" s="111">
        <v>3.7000000000000002E-3</v>
      </c>
      <c r="I481" s="111"/>
      <c r="J481" s="399">
        <v>24077</v>
      </c>
    </row>
    <row r="482" spans="1:10" ht="14.5" customHeight="1" x14ac:dyDescent="0.15">
      <c r="A482" s="5"/>
      <c r="B482" s="399">
        <v>24108</v>
      </c>
      <c r="C482" s="5"/>
      <c r="D482" s="5"/>
      <c r="E482" s="5"/>
      <c r="F482" s="5"/>
      <c r="G482" s="5"/>
      <c r="H482" s="111">
        <v>3.8E-3</v>
      </c>
      <c r="I482" s="111"/>
      <c r="J482" s="399">
        <v>24108</v>
      </c>
    </row>
    <row r="483" spans="1:10" ht="14.5" customHeight="1" x14ac:dyDescent="0.15">
      <c r="A483" s="5"/>
      <c r="B483" s="399">
        <v>24139</v>
      </c>
      <c r="C483" s="5"/>
      <c r="D483" s="5"/>
      <c r="E483" s="5"/>
      <c r="F483" s="5"/>
      <c r="G483" s="5"/>
      <c r="H483" s="111">
        <v>3.3999999999999998E-3</v>
      </c>
      <c r="I483" s="111"/>
      <c r="J483" s="399">
        <v>24139</v>
      </c>
    </row>
    <row r="484" spans="1:10" ht="14.5" customHeight="1" x14ac:dyDescent="0.15">
      <c r="A484" s="5"/>
      <c r="B484" s="399">
        <v>24167</v>
      </c>
      <c r="C484" s="5"/>
      <c r="D484" s="5"/>
      <c r="E484" s="5"/>
      <c r="F484" s="5"/>
      <c r="G484" s="5"/>
      <c r="H484" s="111">
        <v>4.0000000000000001E-3</v>
      </c>
      <c r="I484" s="111"/>
      <c r="J484" s="399">
        <v>24167</v>
      </c>
    </row>
    <row r="485" spans="1:10" ht="14.5" customHeight="1" x14ac:dyDescent="0.15">
      <c r="A485" s="5"/>
      <c r="B485" s="399">
        <v>24198</v>
      </c>
      <c r="C485" s="5"/>
      <c r="D485" s="5"/>
      <c r="E485" s="5"/>
      <c r="F485" s="5"/>
      <c r="G485" s="5"/>
      <c r="H485" s="111">
        <v>3.5999999999999999E-3</v>
      </c>
      <c r="I485" s="111"/>
      <c r="J485" s="399">
        <v>24198</v>
      </c>
    </row>
    <row r="486" spans="1:10" ht="14.5" customHeight="1" x14ac:dyDescent="0.15">
      <c r="A486" s="5"/>
      <c r="B486" s="399">
        <v>24228</v>
      </c>
      <c r="C486" s="5"/>
      <c r="D486" s="5"/>
      <c r="E486" s="5"/>
      <c r="F486" s="5"/>
      <c r="G486" s="5"/>
      <c r="H486" s="111">
        <v>4.1000000000000003E-3</v>
      </c>
      <c r="I486" s="111"/>
      <c r="J486" s="399">
        <v>24228</v>
      </c>
    </row>
    <row r="487" spans="1:10" ht="14.5" customHeight="1" x14ac:dyDescent="0.15">
      <c r="A487" s="5"/>
      <c r="B487" s="399">
        <v>24259</v>
      </c>
      <c r="C487" s="5"/>
      <c r="D487" s="5"/>
      <c r="E487" s="5"/>
      <c r="F487" s="5"/>
      <c r="G487" s="5"/>
      <c r="H487" s="111">
        <v>3.8999999999999998E-3</v>
      </c>
      <c r="I487" s="111"/>
      <c r="J487" s="399">
        <v>24259</v>
      </c>
    </row>
    <row r="488" spans="1:10" ht="14.5" customHeight="1" x14ac:dyDescent="0.15">
      <c r="A488" s="5"/>
      <c r="B488" s="399">
        <v>24289</v>
      </c>
      <c r="C488" s="5"/>
      <c r="D488" s="5"/>
      <c r="E488" s="5"/>
      <c r="F488" s="5"/>
      <c r="G488" s="5"/>
      <c r="H488" s="111">
        <v>3.8E-3</v>
      </c>
      <c r="I488" s="111"/>
      <c r="J488" s="399">
        <v>24289</v>
      </c>
    </row>
    <row r="489" spans="1:10" ht="14.5" customHeight="1" x14ac:dyDescent="0.15">
      <c r="A489" s="5"/>
      <c r="B489" s="399">
        <v>24320</v>
      </c>
      <c r="C489" s="5"/>
      <c r="D489" s="5"/>
      <c r="E489" s="5"/>
      <c r="F489" s="5"/>
      <c r="G489" s="5"/>
      <c r="H489" s="111">
        <v>4.3E-3</v>
      </c>
      <c r="I489" s="111"/>
      <c r="J489" s="399">
        <v>24320</v>
      </c>
    </row>
    <row r="490" spans="1:10" ht="14.5" customHeight="1" x14ac:dyDescent="0.15">
      <c r="A490" s="5"/>
      <c r="B490" s="399">
        <v>24351</v>
      </c>
      <c r="C490" s="5"/>
      <c r="D490" s="5"/>
      <c r="E490" s="5"/>
      <c r="F490" s="5"/>
      <c r="G490" s="5"/>
      <c r="H490" s="111">
        <v>4.1000000000000003E-3</v>
      </c>
      <c r="I490" s="111"/>
      <c r="J490" s="399">
        <v>24351</v>
      </c>
    </row>
    <row r="491" spans="1:10" ht="14.5" customHeight="1" x14ac:dyDescent="0.15">
      <c r="A491" s="5"/>
      <c r="B491" s="399">
        <v>24381</v>
      </c>
      <c r="C491" s="5"/>
      <c r="D491" s="5"/>
      <c r="E491" s="5"/>
      <c r="F491" s="5"/>
      <c r="G491" s="5"/>
      <c r="H491" s="111">
        <v>4.0000000000000001E-3</v>
      </c>
      <c r="I491" s="111"/>
      <c r="J491" s="399">
        <v>24381</v>
      </c>
    </row>
    <row r="492" spans="1:10" ht="14.5" customHeight="1" x14ac:dyDescent="0.15">
      <c r="A492" s="5"/>
      <c r="B492" s="399">
        <v>24412</v>
      </c>
      <c r="C492" s="5"/>
      <c r="D492" s="5"/>
      <c r="E492" s="5"/>
      <c r="F492" s="5"/>
      <c r="G492" s="5"/>
      <c r="H492" s="111">
        <v>3.8E-3</v>
      </c>
      <c r="I492" s="111"/>
      <c r="J492" s="399">
        <v>24412</v>
      </c>
    </row>
    <row r="493" spans="1:10" ht="14.5" customHeight="1" x14ac:dyDescent="0.15">
      <c r="A493" s="5"/>
      <c r="B493" s="399">
        <v>24442</v>
      </c>
      <c r="C493" s="5"/>
      <c r="D493" s="5"/>
      <c r="E493" s="5"/>
      <c r="F493" s="5"/>
      <c r="G493" s="5"/>
      <c r="H493" s="111">
        <v>3.8999999999999998E-3</v>
      </c>
      <c r="I493" s="111"/>
      <c r="J493" s="399">
        <v>24442</v>
      </c>
    </row>
    <row r="494" spans="1:10" ht="14.5" customHeight="1" x14ac:dyDescent="0.15">
      <c r="A494" s="5"/>
      <c r="B494" s="399">
        <v>24473</v>
      </c>
      <c r="C494" s="5"/>
      <c r="D494" s="5"/>
      <c r="E494" s="5"/>
      <c r="F494" s="5"/>
      <c r="G494" s="5"/>
      <c r="H494" s="111">
        <v>4.0000000000000001E-3</v>
      </c>
      <c r="I494" s="111"/>
      <c r="J494" s="399">
        <v>24473</v>
      </c>
    </row>
    <row r="495" spans="1:10" ht="14.5" customHeight="1" x14ac:dyDescent="0.15">
      <c r="A495" s="5"/>
      <c r="B495" s="399">
        <v>24504</v>
      </c>
      <c r="C495" s="5"/>
      <c r="D495" s="5"/>
      <c r="E495" s="5"/>
      <c r="F495" s="5"/>
      <c r="G495" s="5"/>
      <c r="H495" s="111">
        <v>3.3999999999999998E-3</v>
      </c>
      <c r="I495" s="111"/>
      <c r="J495" s="399">
        <v>24504</v>
      </c>
    </row>
    <row r="496" spans="1:10" ht="14.5" customHeight="1" x14ac:dyDescent="0.15">
      <c r="A496" s="5"/>
      <c r="B496" s="399">
        <v>24532</v>
      </c>
      <c r="C496" s="5"/>
      <c r="D496" s="5"/>
      <c r="E496" s="5"/>
      <c r="F496" s="5"/>
      <c r="G496" s="5"/>
      <c r="H496" s="111">
        <v>3.8999999999999998E-3</v>
      </c>
      <c r="I496" s="111"/>
      <c r="J496" s="399">
        <v>24532</v>
      </c>
    </row>
    <row r="497" spans="1:10" ht="14.5" customHeight="1" x14ac:dyDescent="0.15">
      <c r="A497" s="5"/>
      <c r="B497" s="399">
        <v>24563</v>
      </c>
      <c r="C497" s="5"/>
      <c r="D497" s="5"/>
      <c r="E497" s="5"/>
      <c r="F497" s="5"/>
      <c r="G497" s="5"/>
      <c r="H497" s="111">
        <v>3.5000000000000001E-3</v>
      </c>
      <c r="I497" s="111"/>
      <c r="J497" s="399">
        <v>24563</v>
      </c>
    </row>
    <row r="498" spans="1:10" ht="14.5" customHeight="1" x14ac:dyDescent="0.15">
      <c r="A498" s="5"/>
      <c r="B498" s="399">
        <v>24593</v>
      </c>
      <c r="C498" s="5"/>
      <c r="D498" s="5"/>
      <c r="E498" s="5"/>
      <c r="F498" s="5"/>
      <c r="G498" s="5"/>
      <c r="H498" s="111">
        <v>4.3E-3</v>
      </c>
      <c r="I498" s="111"/>
      <c r="J498" s="399">
        <v>24593</v>
      </c>
    </row>
    <row r="499" spans="1:10" ht="14.5" customHeight="1" x14ac:dyDescent="0.15">
      <c r="A499" s="5"/>
      <c r="B499" s="399">
        <v>24624</v>
      </c>
      <c r="C499" s="5"/>
      <c r="D499" s="5"/>
      <c r="E499" s="5"/>
      <c r="F499" s="5"/>
      <c r="G499" s="5"/>
      <c r="H499" s="111">
        <v>3.8999999999999998E-3</v>
      </c>
      <c r="I499" s="111"/>
      <c r="J499" s="399">
        <v>24624</v>
      </c>
    </row>
    <row r="500" spans="1:10" ht="14.5" customHeight="1" x14ac:dyDescent="0.15">
      <c r="A500" s="5"/>
      <c r="B500" s="399">
        <v>24654</v>
      </c>
      <c r="C500" s="5"/>
      <c r="D500" s="5"/>
      <c r="E500" s="5"/>
      <c r="F500" s="5"/>
      <c r="G500" s="5"/>
      <c r="H500" s="111">
        <v>4.3E-3</v>
      </c>
      <c r="I500" s="111"/>
      <c r="J500" s="399">
        <v>24654</v>
      </c>
    </row>
    <row r="501" spans="1:10" ht="14.5" customHeight="1" x14ac:dyDescent="0.15">
      <c r="A501" s="5"/>
      <c r="B501" s="399">
        <v>24685</v>
      </c>
      <c r="C501" s="5"/>
      <c r="D501" s="5"/>
      <c r="E501" s="5"/>
      <c r="F501" s="5"/>
      <c r="G501" s="5"/>
      <c r="H501" s="111">
        <v>4.1999999999999997E-3</v>
      </c>
      <c r="I501" s="111"/>
      <c r="J501" s="399">
        <v>24685</v>
      </c>
    </row>
    <row r="502" spans="1:10" ht="14.5" customHeight="1" x14ac:dyDescent="0.15">
      <c r="A502" s="5"/>
      <c r="B502" s="399">
        <v>24716</v>
      </c>
      <c r="C502" s="5"/>
      <c r="D502" s="5"/>
      <c r="E502" s="5"/>
      <c r="F502" s="5"/>
      <c r="G502" s="5"/>
      <c r="H502" s="111">
        <v>4.0000000000000001E-3</v>
      </c>
      <c r="I502" s="111"/>
      <c r="J502" s="399">
        <v>24716</v>
      </c>
    </row>
    <row r="503" spans="1:10" ht="14.5" customHeight="1" x14ac:dyDescent="0.15">
      <c r="A503" s="5"/>
      <c r="B503" s="399">
        <v>24746</v>
      </c>
      <c r="C503" s="5"/>
      <c r="D503" s="5"/>
      <c r="E503" s="5"/>
      <c r="F503" s="5"/>
      <c r="G503" s="5"/>
      <c r="H503" s="111">
        <v>4.4999999999999997E-3</v>
      </c>
      <c r="I503" s="111"/>
      <c r="J503" s="399">
        <v>24746</v>
      </c>
    </row>
    <row r="504" spans="1:10" ht="14.5" customHeight="1" x14ac:dyDescent="0.15">
      <c r="A504" s="5"/>
      <c r="B504" s="399">
        <v>24777</v>
      </c>
      <c r="C504" s="5"/>
      <c r="D504" s="5"/>
      <c r="E504" s="5"/>
      <c r="F504" s="5"/>
      <c r="G504" s="5"/>
      <c r="H504" s="111">
        <v>4.4999999999999997E-3</v>
      </c>
      <c r="I504" s="111"/>
      <c r="J504" s="399">
        <v>24777</v>
      </c>
    </row>
    <row r="505" spans="1:10" ht="14.5" customHeight="1" x14ac:dyDescent="0.15">
      <c r="A505" s="5"/>
      <c r="B505" s="399">
        <v>24807</v>
      </c>
      <c r="C505" s="5"/>
      <c r="D505" s="5"/>
      <c r="E505" s="5"/>
      <c r="F505" s="5"/>
      <c r="G505" s="5"/>
      <c r="H505" s="111">
        <v>4.4000000000000003E-3</v>
      </c>
      <c r="I505" s="111"/>
      <c r="J505" s="399">
        <v>24807</v>
      </c>
    </row>
    <row r="506" spans="1:10" ht="14.5" customHeight="1" x14ac:dyDescent="0.15">
      <c r="A506" s="5"/>
      <c r="B506" s="399">
        <v>24838</v>
      </c>
      <c r="C506" s="5"/>
      <c r="D506" s="5"/>
      <c r="E506" s="5"/>
      <c r="F506" s="5"/>
      <c r="G506" s="5"/>
      <c r="H506" s="111">
        <v>5.0000000000000001E-3</v>
      </c>
      <c r="I506" s="111"/>
      <c r="J506" s="399">
        <v>24838</v>
      </c>
    </row>
    <row r="507" spans="1:10" ht="14.5" customHeight="1" x14ac:dyDescent="0.15">
      <c r="A507" s="5"/>
      <c r="B507" s="399">
        <v>24869</v>
      </c>
      <c r="C507" s="5"/>
      <c r="D507" s="5"/>
      <c r="E507" s="5"/>
      <c r="F507" s="5"/>
      <c r="G507" s="5"/>
      <c r="H507" s="111">
        <v>4.1999999999999997E-3</v>
      </c>
      <c r="I507" s="111"/>
      <c r="J507" s="399">
        <v>24869</v>
      </c>
    </row>
    <row r="508" spans="1:10" ht="14.5" customHeight="1" x14ac:dyDescent="0.15">
      <c r="A508" s="5"/>
      <c r="B508" s="399">
        <v>24898</v>
      </c>
      <c r="C508" s="5"/>
      <c r="D508" s="5"/>
      <c r="E508" s="5"/>
      <c r="F508" s="5"/>
      <c r="G508" s="5"/>
      <c r="H508" s="111">
        <v>4.3E-3</v>
      </c>
      <c r="I508" s="111"/>
      <c r="J508" s="399">
        <v>24898</v>
      </c>
    </row>
    <row r="509" spans="1:10" ht="14.5" customHeight="1" x14ac:dyDescent="0.15">
      <c r="A509" s="5"/>
      <c r="B509" s="399">
        <v>24929</v>
      </c>
      <c r="C509" s="5"/>
      <c r="D509" s="5"/>
      <c r="E509" s="5"/>
      <c r="F509" s="5"/>
      <c r="G509" s="5"/>
      <c r="H509" s="111">
        <v>4.8999999999999998E-3</v>
      </c>
      <c r="I509" s="111"/>
      <c r="J509" s="399">
        <v>24929</v>
      </c>
    </row>
    <row r="510" spans="1:10" ht="14.5" customHeight="1" x14ac:dyDescent="0.15">
      <c r="A510" s="5"/>
      <c r="B510" s="399">
        <v>24959</v>
      </c>
      <c r="C510" s="5"/>
      <c r="D510" s="5"/>
      <c r="E510" s="5"/>
      <c r="F510" s="5"/>
      <c r="G510" s="5"/>
      <c r="H510" s="111">
        <v>4.5999999999999999E-3</v>
      </c>
      <c r="I510" s="111"/>
      <c r="J510" s="399">
        <v>24959</v>
      </c>
    </row>
    <row r="511" spans="1:10" ht="14.5" customHeight="1" x14ac:dyDescent="0.15">
      <c r="A511" s="5"/>
      <c r="B511" s="399">
        <v>24990</v>
      </c>
      <c r="C511" s="5"/>
      <c r="D511" s="5"/>
      <c r="E511" s="5"/>
      <c r="F511" s="5"/>
      <c r="G511" s="5"/>
      <c r="H511" s="111">
        <v>4.1999999999999997E-3</v>
      </c>
      <c r="I511" s="111"/>
      <c r="J511" s="399">
        <v>24990</v>
      </c>
    </row>
    <row r="512" spans="1:10" ht="14.5" customHeight="1" x14ac:dyDescent="0.15">
      <c r="A512" s="5"/>
      <c r="B512" s="399">
        <v>25020</v>
      </c>
      <c r="C512" s="5"/>
      <c r="D512" s="5"/>
      <c r="E512" s="5"/>
      <c r="F512" s="5"/>
      <c r="G512" s="5"/>
      <c r="H512" s="111">
        <v>4.7999999999999996E-3</v>
      </c>
      <c r="I512" s="111"/>
      <c r="J512" s="399">
        <v>25020</v>
      </c>
    </row>
    <row r="513" spans="1:10" ht="14.5" customHeight="1" x14ac:dyDescent="0.15">
      <c r="A513" s="5"/>
      <c r="B513" s="399">
        <v>25051</v>
      </c>
      <c r="C513" s="5"/>
      <c r="D513" s="5"/>
      <c r="E513" s="5"/>
      <c r="F513" s="5"/>
      <c r="G513" s="5"/>
      <c r="H513" s="111">
        <v>4.1999999999999997E-3</v>
      </c>
      <c r="I513" s="111"/>
      <c r="J513" s="399">
        <v>25051</v>
      </c>
    </row>
    <row r="514" spans="1:10" ht="14.5" customHeight="1" x14ac:dyDescent="0.15">
      <c r="A514" s="5"/>
      <c r="B514" s="399">
        <v>25082</v>
      </c>
      <c r="C514" s="5"/>
      <c r="D514" s="5"/>
      <c r="E514" s="5"/>
      <c r="F514" s="5"/>
      <c r="G514" s="5"/>
      <c r="H514" s="111">
        <v>4.4000000000000003E-3</v>
      </c>
      <c r="I514" s="111"/>
      <c r="J514" s="399">
        <v>25082</v>
      </c>
    </row>
    <row r="515" spans="1:10" ht="14.5" customHeight="1" x14ac:dyDescent="0.15">
      <c r="A515" s="5"/>
      <c r="B515" s="399">
        <v>25112</v>
      </c>
      <c r="C515" s="5"/>
      <c r="D515" s="5"/>
      <c r="E515" s="5"/>
      <c r="F515" s="5"/>
      <c r="G515" s="5"/>
      <c r="H515" s="111">
        <v>4.4999999999999997E-3</v>
      </c>
      <c r="I515" s="111"/>
      <c r="J515" s="399">
        <v>25112</v>
      </c>
    </row>
    <row r="516" spans="1:10" ht="14.5" customHeight="1" x14ac:dyDescent="0.15">
      <c r="A516" s="5"/>
      <c r="B516" s="399">
        <v>25143</v>
      </c>
      <c r="C516" s="5"/>
      <c r="D516" s="5"/>
      <c r="E516" s="5"/>
      <c r="F516" s="5"/>
      <c r="G516" s="5"/>
      <c r="H516" s="111">
        <v>4.3E-3</v>
      </c>
      <c r="I516" s="111"/>
      <c r="J516" s="399">
        <v>25143</v>
      </c>
    </row>
    <row r="517" spans="1:10" ht="14.5" customHeight="1" x14ac:dyDescent="0.15">
      <c r="A517" s="5"/>
      <c r="B517" s="399">
        <v>25173</v>
      </c>
      <c r="C517" s="5"/>
      <c r="D517" s="5"/>
      <c r="E517" s="5"/>
      <c r="F517" s="5"/>
      <c r="G517" s="5"/>
      <c r="H517" s="111">
        <v>4.8999999999999998E-3</v>
      </c>
      <c r="I517" s="111"/>
      <c r="J517" s="399">
        <v>25173</v>
      </c>
    </row>
    <row r="518" spans="1:10" ht="14.5" customHeight="1" x14ac:dyDescent="0.15">
      <c r="A518" s="5"/>
      <c r="B518" s="399">
        <v>25204</v>
      </c>
      <c r="C518" s="5"/>
      <c r="D518" s="5"/>
      <c r="E518" s="5"/>
      <c r="F518" s="5"/>
      <c r="G518" s="5"/>
      <c r="H518" s="111">
        <v>5.0000000000000001E-3</v>
      </c>
      <c r="I518" s="111"/>
      <c r="J518" s="399">
        <v>25204</v>
      </c>
    </row>
    <row r="519" spans="1:10" ht="14.5" customHeight="1" x14ac:dyDescent="0.15">
      <c r="A519" s="5"/>
      <c r="B519" s="399">
        <v>25235</v>
      </c>
      <c r="C519" s="5"/>
      <c r="D519" s="5"/>
      <c r="E519" s="5"/>
      <c r="F519" s="5"/>
      <c r="G519" s="5"/>
      <c r="H519" s="111">
        <v>4.5999999999999999E-3</v>
      </c>
      <c r="I519" s="111"/>
      <c r="J519" s="399">
        <v>25235</v>
      </c>
    </row>
    <row r="520" spans="1:10" ht="14.5" customHeight="1" x14ac:dyDescent="0.15">
      <c r="A520" s="5"/>
      <c r="B520" s="399">
        <v>25263</v>
      </c>
      <c r="C520" s="5"/>
      <c r="D520" s="5"/>
      <c r="E520" s="5"/>
      <c r="F520" s="5"/>
      <c r="G520" s="5"/>
      <c r="H520" s="111">
        <v>4.7000000000000002E-3</v>
      </c>
      <c r="I520" s="111"/>
      <c r="J520" s="399">
        <v>25263</v>
      </c>
    </row>
    <row r="521" spans="1:10" ht="14.5" customHeight="1" x14ac:dyDescent="0.15">
      <c r="A521" s="5"/>
      <c r="B521" s="399">
        <v>25294</v>
      </c>
      <c r="C521" s="5"/>
      <c r="D521" s="5"/>
      <c r="E521" s="5"/>
      <c r="F521" s="5"/>
      <c r="G521" s="5"/>
      <c r="H521" s="111">
        <v>5.4999999999999997E-3</v>
      </c>
      <c r="I521" s="111"/>
      <c r="J521" s="399">
        <v>25294</v>
      </c>
    </row>
    <row r="522" spans="1:10" ht="14.5" customHeight="1" x14ac:dyDescent="0.15">
      <c r="A522" s="5"/>
      <c r="B522" s="399">
        <v>25324</v>
      </c>
      <c r="C522" s="5"/>
      <c r="D522" s="5"/>
      <c r="E522" s="5"/>
      <c r="F522" s="5"/>
      <c r="G522" s="5"/>
      <c r="H522" s="111">
        <v>4.7000000000000002E-3</v>
      </c>
      <c r="I522" s="111"/>
      <c r="J522" s="399">
        <v>25324</v>
      </c>
    </row>
    <row r="523" spans="1:10" ht="14.5" customHeight="1" x14ac:dyDescent="0.15">
      <c r="A523" s="5"/>
      <c r="B523" s="399">
        <v>25355</v>
      </c>
      <c r="C523" s="5"/>
      <c r="D523" s="5"/>
      <c r="E523" s="5"/>
      <c r="F523" s="5"/>
      <c r="G523" s="5"/>
      <c r="H523" s="111">
        <v>5.4999999999999997E-3</v>
      </c>
      <c r="I523" s="111"/>
      <c r="J523" s="399">
        <v>25355</v>
      </c>
    </row>
    <row r="524" spans="1:10" ht="14.5" customHeight="1" x14ac:dyDescent="0.15">
      <c r="A524" s="5"/>
      <c r="B524" s="399">
        <v>25385</v>
      </c>
      <c r="C524" s="5"/>
      <c r="D524" s="5"/>
      <c r="E524" s="5"/>
      <c r="F524" s="5"/>
      <c r="G524" s="5"/>
      <c r="H524" s="111">
        <v>5.1999999999999998E-3</v>
      </c>
      <c r="I524" s="111"/>
      <c r="J524" s="399">
        <v>25385</v>
      </c>
    </row>
    <row r="525" spans="1:10" ht="14.5" customHeight="1" x14ac:dyDescent="0.15">
      <c r="A525" s="5"/>
      <c r="B525" s="399">
        <v>25416</v>
      </c>
      <c r="C525" s="5"/>
      <c r="D525" s="5"/>
      <c r="E525" s="5"/>
      <c r="F525" s="5"/>
      <c r="G525" s="5"/>
      <c r="H525" s="111">
        <v>4.7999999999999996E-3</v>
      </c>
      <c r="I525" s="111"/>
      <c r="J525" s="399">
        <v>25416</v>
      </c>
    </row>
    <row r="526" spans="1:10" ht="14.5" customHeight="1" x14ac:dyDescent="0.15">
      <c r="A526" s="5"/>
      <c r="B526" s="399">
        <v>25447</v>
      </c>
      <c r="C526" s="5"/>
      <c r="D526" s="5"/>
      <c r="E526" s="5"/>
      <c r="F526" s="5"/>
      <c r="G526" s="5"/>
      <c r="H526" s="111">
        <v>5.4999999999999997E-3</v>
      </c>
      <c r="I526" s="111"/>
      <c r="J526" s="399">
        <v>25447</v>
      </c>
    </row>
    <row r="527" spans="1:10" ht="14.5" customHeight="1" x14ac:dyDescent="0.15">
      <c r="A527" s="5"/>
      <c r="B527" s="399">
        <v>25477</v>
      </c>
      <c r="C527" s="5"/>
      <c r="D527" s="5"/>
      <c r="E527" s="5"/>
      <c r="F527" s="5"/>
      <c r="G527" s="5"/>
      <c r="H527" s="111">
        <v>5.7000000000000002E-3</v>
      </c>
      <c r="I527" s="111"/>
      <c r="J527" s="399">
        <v>25477</v>
      </c>
    </row>
    <row r="528" spans="1:10" ht="14.5" customHeight="1" x14ac:dyDescent="0.15">
      <c r="A528" s="5"/>
      <c r="B528" s="399">
        <v>25508</v>
      </c>
      <c r="C528" s="5"/>
      <c r="D528" s="5"/>
      <c r="E528" s="5"/>
      <c r="F528" s="5"/>
      <c r="G528" s="5"/>
      <c r="H528" s="111">
        <v>4.8999999999999998E-3</v>
      </c>
      <c r="I528" s="111"/>
      <c r="J528" s="399">
        <v>25508</v>
      </c>
    </row>
    <row r="529" spans="1:10" ht="14.5" customHeight="1" x14ac:dyDescent="0.15">
      <c r="A529" s="5"/>
      <c r="B529" s="399">
        <v>25538</v>
      </c>
      <c r="C529" s="5"/>
      <c r="D529" s="5"/>
      <c r="E529" s="5"/>
      <c r="F529" s="5"/>
      <c r="G529" s="5"/>
      <c r="H529" s="111">
        <v>6.0000000000000001E-3</v>
      </c>
      <c r="I529" s="111"/>
      <c r="J529" s="399">
        <v>25538</v>
      </c>
    </row>
    <row r="530" spans="1:10" ht="14.5" customHeight="1" x14ac:dyDescent="0.15">
      <c r="A530" s="5"/>
      <c r="B530" s="399">
        <v>25569</v>
      </c>
      <c r="C530" s="5"/>
      <c r="D530" s="5"/>
      <c r="E530" s="5"/>
      <c r="F530" s="5"/>
      <c r="G530" s="5"/>
      <c r="H530" s="111">
        <v>5.5999999999999999E-3</v>
      </c>
      <c r="I530" s="111"/>
      <c r="J530" s="399">
        <v>25569</v>
      </c>
    </row>
    <row r="531" spans="1:10" ht="14.5" customHeight="1" x14ac:dyDescent="0.15">
      <c r="A531" s="5"/>
      <c r="B531" s="399">
        <v>25600</v>
      </c>
      <c r="C531" s="5"/>
      <c r="D531" s="5"/>
      <c r="E531" s="5"/>
      <c r="F531" s="5"/>
      <c r="G531" s="5"/>
      <c r="H531" s="111">
        <v>5.1999999999999998E-3</v>
      </c>
      <c r="I531" s="111"/>
      <c r="J531" s="399">
        <v>25600</v>
      </c>
    </row>
    <row r="532" spans="1:10" ht="14.5" customHeight="1" x14ac:dyDescent="0.15">
      <c r="A532" s="5"/>
      <c r="B532" s="399">
        <v>25628</v>
      </c>
      <c r="C532" s="5"/>
      <c r="D532" s="5"/>
      <c r="E532" s="5"/>
      <c r="F532" s="5"/>
      <c r="G532" s="5"/>
      <c r="H532" s="111">
        <v>5.5999999999999999E-3</v>
      </c>
      <c r="I532" s="111"/>
      <c r="J532" s="399">
        <v>25628</v>
      </c>
    </row>
    <row r="533" spans="1:10" ht="14.5" customHeight="1" x14ac:dyDescent="0.15">
      <c r="A533" s="5"/>
      <c r="B533" s="399">
        <v>25659</v>
      </c>
      <c r="C533" s="5"/>
      <c r="D533" s="5"/>
      <c r="E533" s="5"/>
      <c r="F533" s="5"/>
      <c r="G533" s="5"/>
      <c r="H533" s="111">
        <v>5.4000000000000003E-3</v>
      </c>
      <c r="I533" s="111"/>
      <c r="J533" s="399">
        <v>25659</v>
      </c>
    </row>
    <row r="534" spans="1:10" ht="14.5" customHeight="1" x14ac:dyDescent="0.15">
      <c r="A534" s="5"/>
      <c r="B534" s="399">
        <v>25689</v>
      </c>
      <c r="C534" s="5"/>
      <c r="D534" s="5"/>
      <c r="E534" s="5"/>
      <c r="F534" s="5"/>
      <c r="G534" s="5"/>
      <c r="H534" s="111">
        <v>5.4999999999999997E-3</v>
      </c>
      <c r="I534" s="111"/>
      <c r="J534" s="399">
        <v>25689</v>
      </c>
    </row>
    <row r="535" spans="1:10" ht="14.5" customHeight="1" x14ac:dyDescent="0.15">
      <c r="A535" s="5"/>
      <c r="B535" s="399">
        <v>25720</v>
      </c>
      <c r="C535" s="5"/>
      <c r="D535" s="5"/>
      <c r="E535" s="5"/>
      <c r="F535" s="5"/>
      <c r="G535" s="5"/>
      <c r="H535" s="111">
        <v>6.4000000000000003E-3</v>
      </c>
      <c r="I535" s="111"/>
      <c r="J535" s="399">
        <v>25720</v>
      </c>
    </row>
    <row r="536" spans="1:10" ht="14.5" customHeight="1" x14ac:dyDescent="0.15">
      <c r="A536" s="5"/>
      <c r="B536" s="399">
        <v>25750</v>
      </c>
      <c r="C536" s="5"/>
      <c r="D536" s="5"/>
      <c r="E536" s="5"/>
      <c r="F536" s="5"/>
      <c r="G536" s="5"/>
      <c r="H536" s="111">
        <v>5.8999999999999999E-3</v>
      </c>
      <c r="I536" s="111"/>
      <c r="J536" s="399">
        <v>25750</v>
      </c>
    </row>
    <row r="537" spans="1:10" ht="14.5" customHeight="1" x14ac:dyDescent="0.15">
      <c r="A537" s="5"/>
      <c r="B537" s="399">
        <v>25781</v>
      </c>
      <c r="C537" s="5"/>
      <c r="D537" s="5"/>
      <c r="E537" s="5"/>
      <c r="F537" s="5"/>
      <c r="G537" s="5"/>
      <c r="H537" s="111">
        <v>5.7000000000000002E-3</v>
      </c>
      <c r="I537" s="111"/>
      <c r="J537" s="399">
        <v>25781</v>
      </c>
    </row>
    <row r="538" spans="1:10" ht="14.5" customHeight="1" x14ac:dyDescent="0.15">
      <c r="A538" s="5"/>
      <c r="B538" s="399">
        <v>25812</v>
      </c>
      <c r="C538" s="5"/>
      <c r="D538" s="5"/>
      <c r="E538" s="5"/>
      <c r="F538" s="5"/>
      <c r="G538" s="5"/>
      <c r="H538" s="111">
        <v>5.5999999999999999E-3</v>
      </c>
      <c r="I538" s="111"/>
      <c r="J538" s="399">
        <v>25812</v>
      </c>
    </row>
    <row r="539" spans="1:10" ht="14.5" customHeight="1" x14ac:dyDescent="0.15">
      <c r="A539" s="5"/>
      <c r="B539" s="399">
        <v>25842</v>
      </c>
      <c r="C539" s="5"/>
      <c r="D539" s="5"/>
      <c r="E539" s="5"/>
      <c r="F539" s="5"/>
      <c r="G539" s="5"/>
      <c r="H539" s="111">
        <v>5.4999999999999997E-3</v>
      </c>
      <c r="I539" s="111"/>
      <c r="J539" s="399">
        <v>25842</v>
      </c>
    </row>
    <row r="540" spans="1:10" ht="14.5" customHeight="1" x14ac:dyDescent="0.15">
      <c r="A540" s="5"/>
      <c r="B540" s="399">
        <v>25873</v>
      </c>
      <c r="C540" s="5"/>
      <c r="D540" s="5"/>
      <c r="E540" s="5"/>
      <c r="F540" s="5"/>
      <c r="G540" s="5"/>
      <c r="H540" s="111">
        <v>5.7999999999999996E-3</v>
      </c>
      <c r="I540" s="111"/>
      <c r="J540" s="399">
        <v>25873</v>
      </c>
    </row>
    <row r="541" spans="1:10" ht="14.5" customHeight="1" x14ac:dyDescent="0.15">
      <c r="A541" s="5"/>
      <c r="B541" s="399">
        <v>25903</v>
      </c>
      <c r="C541" s="5"/>
      <c r="D541" s="5"/>
      <c r="E541" s="5"/>
      <c r="F541" s="5"/>
      <c r="G541" s="5"/>
      <c r="H541" s="111">
        <v>5.3E-3</v>
      </c>
      <c r="I541" s="111"/>
      <c r="J541" s="399">
        <v>25903</v>
      </c>
    </row>
    <row r="542" spans="1:10" ht="14.5" customHeight="1" x14ac:dyDescent="0.15">
      <c r="A542" s="5"/>
      <c r="B542" s="399">
        <v>25934</v>
      </c>
      <c r="C542" s="5"/>
      <c r="D542" s="5"/>
      <c r="E542" s="5"/>
      <c r="F542" s="5"/>
      <c r="G542" s="5"/>
      <c r="H542" s="111">
        <v>5.1000000000000004E-3</v>
      </c>
      <c r="I542" s="111"/>
      <c r="J542" s="399">
        <v>25934</v>
      </c>
    </row>
    <row r="543" spans="1:10" ht="14.5" customHeight="1" x14ac:dyDescent="0.15">
      <c r="A543" s="5"/>
      <c r="B543" s="399">
        <v>25965</v>
      </c>
      <c r="C543" s="5"/>
      <c r="D543" s="5"/>
      <c r="E543" s="5"/>
      <c r="F543" s="5"/>
      <c r="G543" s="5"/>
      <c r="H543" s="111">
        <v>4.5999999999999999E-3</v>
      </c>
      <c r="I543" s="111"/>
      <c r="J543" s="399">
        <v>25965</v>
      </c>
    </row>
    <row r="544" spans="1:10" ht="14.5" customHeight="1" x14ac:dyDescent="0.15">
      <c r="A544" s="5"/>
      <c r="B544" s="399">
        <v>25993</v>
      </c>
      <c r="C544" s="5"/>
      <c r="D544" s="5"/>
      <c r="E544" s="5"/>
      <c r="F544" s="5"/>
      <c r="G544" s="5"/>
      <c r="H544" s="111">
        <v>5.5999999999999999E-3</v>
      </c>
      <c r="I544" s="111"/>
      <c r="J544" s="399">
        <v>25993</v>
      </c>
    </row>
    <row r="545" spans="1:10" ht="14.5" customHeight="1" x14ac:dyDescent="0.15">
      <c r="A545" s="5"/>
      <c r="B545" s="399">
        <v>26024</v>
      </c>
      <c r="C545" s="5"/>
      <c r="D545" s="5"/>
      <c r="E545" s="5"/>
      <c r="F545" s="5"/>
      <c r="G545" s="5"/>
      <c r="H545" s="111">
        <v>4.7999999999999996E-3</v>
      </c>
      <c r="I545" s="111"/>
      <c r="J545" s="399">
        <v>26024</v>
      </c>
    </row>
    <row r="546" spans="1:10" ht="14.5" customHeight="1" x14ac:dyDescent="0.15">
      <c r="A546" s="5"/>
      <c r="B546" s="399">
        <v>26054</v>
      </c>
      <c r="C546" s="5"/>
      <c r="D546" s="5"/>
      <c r="E546" s="5"/>
      <c r="F546" s="5"/>
      <c r="G546" s="5"/>
      <c r="H546" s="111">
        <v>4.7000000000000002E-3</v>
      </c>
      <c r="I546" s="111"/>
      <c r="J546" s="399">
        <v>26054</v>
      </c>
    </row>
    <row r="547" spans="1:10" ht="14.5" customHeight="1" x14ac:dyDescent="0.15">
      <c r="A547" s="5"/>
      <c r="B547" s="399">
        <v>26085</v>
      </c>
      <c r="C547" s="5"/>
      <c r="D547" s="5"/>
      <c r="E547" s="5"/>
      <c r="F547" s="5"/>
      <c r="G547" s="5"/>
      <c r="H547" s="111">
        <v>5.5999999999999999E-3</v>
      </c>
      <c r="I547" s="111"/>
      <c r="J547" s="399">
        <v>26085</v>
      </c>
    </row>
    <row r="548" spans="1:10" ht="14.5" customHeight="1" x14ac:dyDescent="0.15">
      <c r="A548" s="116">
        <v>84</v>
      </c>
      <c r="B548" s="399">
        <v>26115</v>
      </c>
      <c r="C548" s="16" t="s">
        <v>3341</v>
      </c>
      <c r="D548" s="16" t="s">
        <v>3342</v>
      </c>
      <c r="E548" s="116">
        <v>21</v>
      </c>
      <c r="F548" s="116">
        <v>-66</v>
      </c>
      <c r="G548" s="116">
        <v>0</v>
      </c>
      <c r="H548" s="111">
        <v>5.1999999999999998E-3</v>
      </c>
      <c r="I548" s="111"/>
      <c r="J548" s="399">
        <v>26115</v>
      </c>
    </row>
    <row r="549" spans="1:10" ht="14.5" customHeight="1" x14ac:dyDescent="0.15">
      <c r="A549" s="116">
        <v>84</v>
      </c>
      <c r="B549" s="399">
        <v>26146</v>
      </c>
      <c r="C549" s="16" t="s">
        <v>3341</v>
      </c>
      <c r="D549" s="16" t="s">
        <v>3342</v>
      </c>
      <c r="E549" s="116">
        <v>20.625</v>
      </c>
      <c r="F549" s="116">
        <v>-3.571E-3</v>
      </c>
      <c r="G549" s="116">
        <v>0.3</v>
      </c>
      <c r="H549" s="111">
        <v>5.4999999999999997E-3</v>
      </c>
      <c r="I549" s="111">
        <f t="shared" ref="I549:I612" si="0">F549-H549</f>
        <v>-9.0709999999999992E-3</v>
      </c>
      <c r="J549" s="399">
        <v>26146</v>
      </c>
    </row>
    <row r="550" spans="1:10" ht="14.5" customHeight="1" x14ac:dyDescent="0.15">
      <c r="A550" s="116">
        <v>84</v>
      </c>
      <c r="B550" s="399">
        <v>26177</v>
      </c>
      <c r="C550" s="16" t="s">
        <v>3341</v>
      </c>
      <c r="D550" s="16" t="s">
        <v>3342</v>
      </c>
      <c r="E550" s="116">
        <v>20.25</v>
      </c>
      <c r="F550" s="116">
        <v>-1.8182E-2</v>
      </c>
      <c r="G550" s="116">
        <v>0</v>
      </c>
      <c r="H550" s="111">
        <v>4.8999999999999998E-3</v>
      </c>
      <c r="I550" s="111">
        <f t="shared" si="0"/>
        <v>-2.3081999999999998E-2</v>
      </c>
      <c r="J550" s="399">
        <v>26177</v>
      </c>
    </row>
    <row r="551" spans="1:10" ht="14.5" customHeight="1" x14ac:dyDescent="0.15">
      <c r="A551" s="116">
        <v>84</v>
      </c>
      <c r="B551" s="399">
        <v>26207</v>
      </c>
      <c r="C551" s="16" t="s">
        <v>3341</v>
      </c>
      <c r="D551" s="16" t="s">
        <v>3342</v>
      </c>
      <c r="E551" s="116">
        <v>20.125</v>
      </c>
      <c r="F551" s="116">
        <v>-6.1729999999999997E-3</v>
      </c>
      <c r="G551" s="116">
        <v>0</v>
      </c>
      <c r="H551" s="111">
        <v>4.7000000000000002E-3</v>
      </c>
      <c r="I551" s="111">
        <f t="shared" si="0"/>
        <v>-1.0873000000000001E-2</v>
      </c>
      <c r="J551" s="399">
        <v>26207</v>
      </c>
    </row>
    <row r="552" spans="1:10" ht="14.5" customHeight="1" x14ac:dyDescent="0.15">
      <c r="A552" s="116">
        <v>84</v>
      </c>
      <c r="B552" s="399">
        <v>26238</v>
      </c>
      <c r="C552" s="16" t="s">
        <v>3341</v>
      </c>
      <c r="D552" s="16" t="s">
        <v>3342</v>
      </c>
      <c r="E552" s="116">
        <v>20.5</v>
      </c>
      <c r="F552" s="116">
        <v>3.354E-2</v>
      </c>
      <c r="G552" s="116">
        <v>0.3</v>
      </c>
      <c r="H552" s="111">
        <v>5.1000000000000004E-3</v>
      </c>
      <c r="I552" s="111">
        <f t="shared" si="0"/>
        <v>2.844E-2</v>
      </c>
      <c r="J552" s="399">
        <v>26238</v>
      </c>
    </row>
    <row r="553" spans="1:10" ht="14.5" customHeight="1" x14ac:dyDescent="0.15">
      <c r="A553" s="116">
        <v>84</v>
      </c>
      <c r="B553" s="399">
        <v>26268</v>
      </c>
      <c r="C553" s="16" t="s">
        <v>3341</v>
      </c>
      <c r="D553" s="16" t="s">
        <v>3342</v>
      </c>
      <c r="E553" s="116">
        <v>20.625</v>
      </c>
      <c r="F553" s="116">
        <v>6.0980000000000001E-3</v>
      </c>
      <c r="G553" s="116">
        <v>0</v>
      </c>
      <c r="H553" s="111">
        <v>5.0000000000000001E-3</v>
      </c>
      <c r="I553" s="111">
        <f t="shared" si="0"/>
        <v>1.098E-3</v>
      </c>
      <c r="J553" s="399">
        <v>26268</v>
      </c>
    </row>
    <row r="554" spans="1:10" ht="14.5" customHeight="1" x14ac:dyDescent="0.15">
      <c r="A554" s="116">
        <v>84</v>
      </c>
      <c r="B554" s="399">
        <v>26299</v>
      </c>
      <c r="C554" s="16" t="s">
        <v>3341</v>
      </c>
      <c r="D554" s="16" t="s">
        <v>3342</v>
      </c>
      <c r="E554" s="116">
        <v>24.875</v>
      </c>
      <c r="F554" s="116">
        <v>0.20606099999999999</v>
      </c>
      <c r="G554" s="116">
        <v>0</v>
      </c>
      <c r="H554" s="111">
        <v>5.0000000000000001E-3</v>
      </c>
      <c r="I554" s="111">
        <f t="shared" si="0"/>
        <v>0.20106099999999999</v>
      </c>
      <c r="J554" s="399">
        <v>26299</v>
      </c>
    </row>
    <row r="555" spans="1:10" ht="14.5" customHeight="1" x14ac:dyDescent="0.15">
      <c r="A555" s="116">
        <v>84</v>
      </c>
      <c r="B555" s="399">
        <v>26330</v>
      </c>
      <c r="C555" s="16" t="s">
        <v>3341</v>
      </c>
      <c r="D555" s="16" t="s">
        <v>3342</v>
      </c>
      <c r="E555" s="116">
        <v>24.25</v>
      </c>
      <c r="F555" s="116">
        <v>-1.3065E-2</v>
      </c>
      <c r="G555" s="116">
        <v>0.3</v>
      </c>
      <c r="H555" s="111">
        <v>4.7000000000000002E-3</v>
      </c>
      <c r="I555" s="111">
        <f t="shared" si="0"/>
        <v>-1.7765E-2</v>
      </c>
      <c r="J555" s="399">
        <v>26330</v>
      </c>
    </row>
    <row r="556" spans="1:10" ht="14.5" customHeight="1" x14ac:dyDescent="0.15">
      <c r="A556" s="116">
        <v>84</v>
      </c>
      <c r="B556" s="399">
        <v>26359</v>
      </c>
      <c r="C556" s="16" t="s">
        <v>3341</v>
      </c>
      <c r="D556" s="16" t="s">
        <v>3342</v>
      </c>
      <c r="E556" s="116">
        <v>24.375</v>
      </c>
      <c r="F556" s="116">
        <v>5.1549999999999999E-3</v>
      </c>
      <c r="G556" s="116">
        <v>0</v>
      </c>
      <c r="H556" s="111">
        <v>4.8999999999999998E-3</v>
      </c>
      <c r="I556" s="111">
        <f t="shared" si="0"/>
        <v>2.5500000000000002E-4</v>
      </c>
      <c r="J556" s="399">
        <v>26359</v>
      </c>
    </row>
    <row r="557" spans="1:10" ht="14.5" customHeight="1" x14ac:dyDescent="0.15">
      <c r="A557" s="116">
        <v>84</v>
      </c>
      <c r="B557" s="399">
        <v>26390</v>
      </c>
      <c r="C557" s="16" t="s">
        <v>3341</v>
      </c>
      <c r="D557" s="16" t="s">
        <v>3342</v>
      </c>
      <c r="E557" s="116">
        <v>24</v>
      </c>
      <c r="F557" s="116">
        <v>-1.5384999999999999E-2</v>
      </c>
      <c r="G557" s="116">
        <v>0</v>
      </c>
      <c r="H557" s="111">
        <v>4.7999999999999996E-3</v>
      </c>
      <c r="I557" s="111">
        <f t="shared" si="0"/>
        <v>-2.0184999999999998E-2</v>
      </c>
      <c r="J557" s="399">
        <v>26390</v>
      </c>
    </row>
    <row r="558" spans="1:10" ht="14.5" customHeight="1" x14ac:dyDescent="0.15">
      <c r="A558" s="116">
        <v>84</v>
      </c>
      <c r="B558" s="399">
        <v>26420</v>
      </c>
      <c r="C558" s="16" t="s">
        <v>3341</v>
      </c>
      <c r="D558" s="16" t="s">
        <v>3342</v>
      </c>
      <c r="E558" s="116">
        <v>23.5</v>
      </c>
      <c r="F558" s="116">
        <v>-8.3330000000000001E-3</v>
      </c>
      <c r="G558" s="116">
        <v>0.3</v>
      </c>
      <c r="H558" s="111">
        <v>5.4999999999999997E-3</v>
      </c>
      <c r="I558" s="111">
        <f t="shared" si="0"/>
        <v>-1.3833E-2</v>
      </c>
      <c r="J558" s="399">
        <v>26420</v>
      </c>
    </row>
    <row r="559" spans="1:10" ht="14.5" customHeight="1" x14ac:dyDescent="0.15">
      <c r="A559" s="116">
        <v>84</v>
      </c>
      <c r="B559" s="399">
        <v>26451</v>
      </c>
      <c r="C559" s="16" t="s">
        <v>3341</v>
      </c>
      <c r="D559" s="16" t="s">
        <v>3342</v>
      </c>
      <c r="E559" s="116">
        <v>22.5</v>
      </c>
      <c r="F559" s="116">
        <v>-4.2553000000000001E-2</v>
      </c>
      <c r="G559" s="116">
        <v>0</v>
      </c>
      <c r="H559" s="111">
        <v>4.8999999999999998E-3</v>
      </c>
      <c r="I559" s="111">
        <f t="shared" si="0"/>
        <v>-4.7453000000000002E-2</v>
      </c>
      <c r="J559" s="399">
        <v>26451</v>
      </c>
    </row>
    <row r="560" spans="1:10" ht="14.5" customHeight="1" x14ac:dyDescent="0.15">
      <c r="A560" s="116">
        <v>84</v>
      </c>
      <c r="B560" s="399">
        <v>26481</v>
      </c>
      <c r="C560" s="16" t="s">
        <v>3341</v>
      </c>
      <c r="D560" s="16" t="s">
        <v>3342</v>
      </c>
      <c r="E560" s="116">
        <v>22.875</v>
      </c>
      <c r="F560" s="116">
        <v>1.6667000000000001E-2</v>
      </c>
      <c r="G560" s="116">
        <v>0</v>
      </c>
      <c r="H560" s="111">
        <v>5.1000000000000004E-3</v>
      </c>
      <c r="I560" s="111">
        <f t="shared" si="0"/>
        <v>1.1567000000000001E-2</v>
      </c>
      <c r="J560" s="399">
        <v>26481</v>
      </c>
    </row>
    <row r="561" spans="1:10" ht="14.5" customHeight="1" x14ac:dyDescent="0.15">
      <c r="A561" s="116">
        <v>84</v>
      </c>
      <c r="B561" s="399">
        <v>26512</v>
      </c>
      <c r="C561" s="16" t="s">
        <v>3341</v>
      </c>
      <c r="D561" s="16" t="s">
        <v>3342</v>
      </c>
      <c r="E561" s="116">
        <v>23.875</v>
      </c>
      <c r="F561" s="116">
        <v>5.6831E-2</v>
      </c>
      <c r="G561" s="116">
        <v>0.3</v>
      </c>
      <c r="H561" s="111">
        <v>4.8999999999999998E-3</v>
      </c>
      <c r="I561" s="111">
        <f t="shared" si="0"/>
        <v>5.1930999999999998E-2</v>
      </c>
      <c r="J561" s="399">
        <v>26512</v>
      </c>
    </row>
    <row r="562" spans="1:10" ht="14.5" customHeight="1" x14ac:dyDescent="0.15">
      <c r="A562" s="116">
        <v>84</v>
      </c>
      <c r="B562" s="399">
        <v>26543</v>
      </c>
      <c r="C562" s="16" t="s">
        <v>3341</v>
      </c>
      <c r="D562" s="16" t="s">
        <v>3342</v>
      </c>
      <c r="E562" s="116">
        <v>21.625</v>
      </c>
      <c r="F562" s="116">
        <v>-9.4241000000000005E-2</v>
      </c>
      <c r="G562" s="116">
        <v>0</v>
      </c>
      <c r="H562" s="111">
        <v>4.7000000000000002E-3</v>
      </c>
      <c r="I562" s="111">
        <f t="shared" si="0"/>
        <v>-9.8941000000000001E-2</v>
      </c>
      <c r="J562" s="399">
        <v>26543</v>
      </c>
    </row>
    <row r="563" spans="1:10" ht="14.5" customHeight="1" x14ac:dyDescent="0.15">
      <c r="A563" s="116">
        <v>84</v>
      </c>
      <c r="B563" s="399">
        <v>26573</v>
      </c>
      <c r="C563" s="16" t="s">
        <v>3341</v>
      </c>
      <c r="D563" s="16" t="s">
        <v>3342</v>
      </c>
      <c r="E563" s="116">
        <v>21.875</v>
      </c>
      <c r="F563" s="116">
        <v>1.1561E-2</v>
      </c>
      <c r="G563" s="116">
        <v>0</v>
      </c>
      <c r="H563" s="111">
        <v>5.1999999999999998E-3</v>
      </c>
      <c r="I563" s="111">
        <f t="shared" si="0"/>
        <v>6.3610000000000003E-3</v>
      </c>
      <c r="J563" s="399">
        <v>26573</v>
      </c>
    </row>
    <row r="564" spans="1:10" ht="14.5" customHeight="1" x14ac:dyDescent="0.15">
      <c r="A564" s="116">
        <v>84</v>
      </c>
      <c r="B564" s="399">
        <v>26604</v>
      </c>
      <c r="C564" s="16" t="s">
        <v>3341</v>
      </c>
      <c r="D564" s="16" t="s">
        <v>3342</v>
      </c>
      <c r="E564" s="116">
        <v>22</v>
      </c>
      <c r="F564" s="116">
        <v>1.9428999999999998E-2</v>
      </c>
      <c r="G564" s="116">
        <v>0.3</v>
      </c>
      <c r="H564" s="111">
        <v>4.7999999999999996E-3</v>
      </c>
      <c r="I564" s="111">
        <f t="shared" si="0"/>
        <v>1.4629E-2</v>
      </c>
      <c r="J564" s="399">
        <v>26604</v>
      </c>
    </row>
    <row r="565" spans="1:10" ht="14.5" customHeight="1" x14ac:dyDescent="0.15">
      <c r="A565" s="116">
        <v>84</v>
      </c>
      <c r="B565" s="399">
        <v>26634</v>
      </c>
      <c r="C565" s="16" t="s">
        <v>3341</v>
      </c>
      <c r="D565" s="16" t="s">
        <v>3342</v>
      </c>
      <c r="E565" s="116">
        <v>21.5</v>
      </c>
      <c r="F565" s="116">
        <v>-2.2727000000000001E-2</v>
      </c>
      <c r="G565" s="116">
        <v>0</v>
      </c>
      <c r="H565" s="111">
        <v>4.4999999999999997E-3</v>
      </c>
      <c r="I565" s="111">
        <f t="shared" si="0"/>
        <v>-2.7227000000000001E-2</v>
      </c>
      <c r="J565" s="399">
        <v>26634</v>
      </c>
    </row>
    <row r="566" spans="1:10" ht="14.5" customHeight="1" x14ac:dyDescent="0.15">
      <c r="A566" s="116">
        <v>84</v>
      </c>
      <c r="B566" s="399">
        <v>26665</v>
      </c>
      <c r="C566" s="16" t="s">
        <v>3341</v>
      </c>
      <c r="D566" s="16" t="s">
        <v>3342</v>
      </c>
      <c r="E566" s="116">
        <v>19.75</v>
      </c>
      <c r="F566" s="116">
        <v>-8.1394999999999995E-2</v>
      </c>
      <c r="G566" s="116">
        <v>0</v>
      </c>
      <c r="H566" s="111">
        <v>5.4000000000000003E-3</v>
      </c>
      <c r="I566" s="111">
        <f t="shared" si="0"/>
        <v>-8.6794999999999997E-2</v>
      </c>
      <c r="J566" s="399">
        <v>26665</v>
      </c>
    </row>
    <row r="567" spans="1:10" ht="14.5" customHeight="1" x14ac:dyDescent="0.15">
      <c r="A567" s="116">
        <v>84</v>
      </c>
      <c r="B567" s="399">
        <v>26696</v>
      </c>
      <c r="C567" s="16" t="s">
        <v>3341</v>
      </c>
      <c r="D567" s="16" t="s">
        <v>3342</v>
      </c>
      <c r="E567" s="116">
        <v>19.625</v>
      </c>
      <c r="F567" s="116">
        <v>8.8610000000000008E-3</v>
      </c>
      <c r="G567" s="116">
        <v>0.3</v>
      </c>
      <c r="H567" s="111">
        <v>5.1000000000000004E-3</v>
      </c>
      <c r="I567" s="111">
        <f t="shared" si="0"/>
        <v>3.7610000000000005E-3</v>
      </c>
      <c r="J567" s="399">
        <v>26696</v>
      </c>
    </row>
    <row r="568" spans="1:10" ht="14.5" customHeight="1" x14ac:dyDescent="0.15">
      <c r="A568" s="116">
        <v>84</v>
      </c>
      <c r="B568" s="399">
        <v>26724</v>
      </c>
      <c r="C568" s="16" t="s">
        <v>3341</v>
      </c>
      <c r="D568" s="16" t="s">
        <v>3342</v>
      </c>
      <c r="E568" s="116">
        <v>18.5</v>
      </c>
      <c r="F568" s="116">
        <v>-5.7325000000000001E-2</v>
      </c>
      <c r="G568" s="116">
        <v>0</v>
      </c>
      <c r="H568" s="111">
        <v>5.5999999999999999E-3</v>
      </c>
      <c r="I568" s="111">
        <f t="shared" si="0"/>
        <v>-6.2924999999999995E-2</v>
      </c>
      <c r="J568" s="399">
        <v>26724</v>
      </c>
    </row>
    <row r="569" spans="1:10" ht="14.5" customHeight="1" x14ac:dyDescent="0.15">
      <c r="A569" s="116">
        <v>84</v>
      </c>
      <c r="B569" s="399">
        <v>26755</v>
      </c>
      <c r="C569" s="16" t="s">
        <v>3341</v>
      </c>
      <c r="D569" s="16" t="s">
        <v>3342</v>
      </c>
      <c r="E569" s="116">
        <v>18.125</v>
      </c>
      <c r="F569" s="116">
        <v>-2.027E-2</v>
      </c>
      <c r="G569" s="116">
        <v>0</v>
      </c>
      <c r="H569" s="111">
        <v>5.7000000000000002E-3</v>
      </c>
      <c r="I569" s="111">
        <f t="shared" si="0"/>
        <v>-2.597E-2</v>
      </c>
      <c r="J569" s="399">
        <v>26755</v>
      </c>
    </row>
    <row r="570" spans="1:10" ht="14.5" customHeight="1" x14ac:dyDescent="0.15">
      <c r="A570" s="116">
        <v>84</v>
      </c>
      <c r="B570" s="399">
        <v>26785</v>
      </c>
      <c r="C570" s="16" t="s">
        <v>3341</v>
      </c>
      <c r="D570" s="16" t="s">
        <v>3342</v>
      </c>
      <c r="E570" s="116">
        <v>18.25</v>
      </c>
      <c r="F570" s="116">
        <v>2.3448E-2</v>
      </c>
      <c r="G570" s="116">
        <v>0.3</v>
      </c>
      <c r="H570" s="111">
        <v>5.7999999999999996E-3</v>
      </c>
      <c r="I570" s="111">
        <f t="shared" si="0"/>
        <v>1.7648E-2</v>
      </c>
      <c r="J570" s="399">
        <v>26785</v>
      </c>
    </row>
    <row r="571" spans="1:10" ht="14.5" customHeight="1" x14ac:dyDescent="0.15">
      <c r="A571" s="116">
        <v>84</v>
      </c>
      <c r="B571" s="399">
        <v>26816</v>
      </c>
      <c r="C571" s="16" t="s">
        <v>3341</v>
      </c>
      <c r="D571" s="16" t="s">
        <v>3342</v>
      </c>
      <c r="E571" s="116">
        <v>18.625</v>
      </c>
      <c r="F571" s="116">
        <v>2.0548E-2</v>
      </c>
      <c r="G571" s="116">
        <v>0</v>
      </c>
      <c r="H571" s="111">
        <v>5.4999999999999997E-3</v>
      </c>
      <c r="I571" s="111">
        <f t="shared" si="0"/>
        <v>1.5048000000000001E-2</v>
      </c>
      <c r="J571" s="399">
        <v>26816</v>
      </c>
    </row>
    <row r="572" spans="1:10" ht="14.5" customHeight="1" x14ac:dyDescent="0.15">
      <c r="A572" s="116">
        <v>84</v>
      </c>
      <c r="B572" s="399">
        <v>26846</v>
      </c>
      <c r="C572" s="16" t="s">
        <v>3341</v>
      </c>
      <c r="D572" s="16" t="s">
        <v>3342</v>
      </c>
      <c r="E572" s="116">
        <v>18</v>
      </c>
      <c r="F572" s="116">
        <v>-3.3556999999999997E-2</v>
      </c>
      <c r="G572" s="116">
        <v>0</v>
      </c>
      <c r="H572" s="111">
        <v>6.1000000000000004E-3</v>
      </c>
      <c r="I572" s="111">
        <f t="shared" si="0"/>
        <v>-3.9656999999999998E-2</v>
      </c>
      <c r="J572" s="399">
        <v>26846</v>
      </c>
    </row>
    <row r="573" spans="1:10" ht="14.5" customHeight="1" x14ac:dyDescent="0.15">
      <c r="A573" s="116">
        <v>84</v>
      </c>
      <c r="B573" s="399">
        <v>26877</v>
      </c>
      <c r="C573" s="16" t="s">
        <v>3341</v>
      </c>
      <c r="D573" s="16" t="s">
        <v>3342</v>
      </c>
      <c r="E573" s="116">
        <v>17.75</v>
      </c>
      <c r="F573" s="116">
        <v>2.7780000000000001E-3</v>
      </c>
      <c r="G573" s="116">
        <v>0.3</v>
      </c>
      <c r="H573" s="111">
        <v>6.1999999999999998E-3</v>
      </c>
      <c r="I573" s="111">
        <f t="shared" si="0"/>
        <v>-3.4219999999999997E-3</v>
      </c>
      <c r="J573" s="399">
        <v>26877</v>
      </c>
    </row>
    <row r="574" spans="1:10" ht="14.5" customHeight="1" x14ac:dyDescent="0.15">
      <c r="A574" s="116">
        <v>84</v>
      </c>
      <c r="B574" s="399">
        <v>26908</v>
      </c>
      <c r="C574" s="16" t="s">
        <v>3341</v>
      </c>
      <c r="D574" s="16" t="s">
        <v>3342</v>
      </c>
      <c r="E574" s="116">
        <v>18.5</v>
      </c>
      <c r="F574" s="116">
        <v>4.2254E-2</v>
      </c>
      <c r="G574" s="116">
        <v>0</v>
      </c>
      <c r="H574" s="111">
        <v>5.4999999999999997E-3</v>
      </c>
      <c r="I574" s="111">
        <f t="shared" si="0"/>
        <v>3.6754000000000002E-2</v>
      </c>
      <c r="J574" s="399">
        <v>26908</v>
      </c>
    </row>
    <row r="575" spans="1:10" ht="14.5" customHeight="1" x14ac:dyDescent="0.15">
      <c r="A575" s="116">
        <v>84</v>
      </c>
      <c r="B575" s="399">
        <v>26938</v>
      </c>
      <c r="C575" s="16" t="s">
        <v>3341</v>
      </c>
      <c r="D575" s="16" t="s">
        <v>3342</v>
      </c>
      <c r="E575" s="116">
        <v>18.25</v>
      </c>
      <c r="F575" s="116">
        <v>-1.3514E-2</v>
      </c>
      <c r="G575" s="116">
        <v>0</v>
      </c>
      <c r="H575" s="111">
        <v>6.3E-3</v>
      </c>
      <c r="I575" s="111">
        <f t="shared" si="0"/>
        <v>-1.9813999999999998E-2</v>
      </c>
      <c r="J575" s="399">
        <v>26938</v>
      </c>
    </row>
    <row r="576" spans="1:10" ht="14.5" customHeight="1" x14ac:dyDescent="0.15">
      <c r="A576" s="116">
        <v>84</v>
      </c>
      <c r="B576" s="399">
        <v>26969</v>
      </c>
      <c r="C576" s="16" t="s">
        <v>3341</v>
      </c>
      <c r="D576" s="16" t="s">
        <v>3342</v>
      </c>
      <c r="E576" s="116">
        <v>17.25</v>
      </c>
      <c r="F576" s="116">
        <v>-3.6985999999999998E-2</v>
      </c>
      <c r="G576" s="116">
        <v>0.32500000000000001</v>
      </c>
      <c r="H576" s="111">
        <v>5.5999999999999999E-3</v>
      </c>
      <c r="I576" s="111">
        <f t="shared" si="0"/>
        <v>-4.2585999999999999E-2</v>
      </c>
      <c r="J576" s="399">
        <v>26969</v>
      </c>
    </row>
    <row r="577" spans="1:10" ht="14.5" customHeight="1" x14ac:dyDescent="0.15">
      <c r="A577" s="116">
        <v>84</v>
      </c>
      <c r="B577" s="399">
        <v>26999</v>
      </c>
      <c r="C577" s="16" t="s">
        <v>3341</v>
      </c>
      <c r="D577" s="16" t="s">
        <v>3342</v>
      </c>
      <c r="E577" s="116">
        <v>16.75</v>
      </c>
      <c r="F577" s="116">
        <v>-2.8986000000000001E-2</v>
      </c>
      <c r="G577" s="116">
        <v>0</v>
      </c>
      <c r="H577" s="111">
        <v>6.0000000000000001E-3</v>
      </c>
      <c r="I577" s="111">
        <f t="shared" si="0"/>
        <v>-3.4986000000000003E-2</v>
      </c>
      <c r="J577" s="399">
        <v>26999</v>
      </c>
    </row>
    <row r="578" spans="1:10" ht="14.5" customHeight="1" x14ac:dyDescent="0.15">
      <c r="A578" s="116">
        <v>84</v>
      </c>
      <c r="B578" s="399">
        <v>27030</v>
      </c>
      <c r="C578" s="16" t="s">
        <v>3341</v>
      </c>
      <c r="D578" s="16" t="s">
        <v>3342</v>
      </c>
      <c r="E578" s="116">
        <v>17.5</v>
      </c>
      <c r="F578" s="116">
        <v>4.4776000000000003E-2</v>
      </c>
      <c r="G578" s="116">
        <v>0</v>
      </c>
      <c r="H578" s="111">
        <v>6.1000000000000004E-3</v>
      </c>
      <c r="I578" s="111">
        <f t="shared" si="0"/>
        <v>3.8676000000000002E-2</v>
      </c>
      <c r="J578" s="399">
        <v>27030</v>
      </c>
    </row>
    <row r="579" spans="1:10" ht="14.5" customHeight="1" x14ac:dyDescent="0.15">
      <c r="A579" s="116">
        <v>84</v>
      </c>
      <c r="B579" s="399">
        <v>27061</v>
      </c>
      <c r="C579" s="16" t="s">
        <v>3341</v>
      </c>
      <c r="D579" s="16" t="s">
        <v>3342</v>
      </c>
      <c r="E579" s="116">
        <v>17.75</v>
      </c>
      <c r="F579" s="116">
        <v>3.2856999999999997E-2</v>
      </c>
      <c r="G579" s="116">
        <v>0.32500000000000001</v>
      </c>
      <c r="H579" s="111">
        <v>5.4999999999999997E-3</v>
      </c>
      <c r="I579" s="111">
        <f t="shared" si="0"/>
        <v>2.7356999999999999E-2</v>
      </c>
      <c r="J579" s="399">
        <v>27061</v>
      </c>
    </row>
    <row r="580" spans="1:10" ht="14.5" customHeight="1" x14ac:dyDescent="0.15">
      <c r="A580" s="116">
        <v>84</v>
      </c>
      <c r="B580" s="399">
        <v>27089</v>
      </c>
      <c r="C580" s="16" t="s">
        <v>3341</v>
      </c>
      <c r="D580" s="16" t="s">
        <v>3342</v>
      </c>
      <c r="E580" s="116">
        <v>17.625</v>
      </c>
      <c r="F580" s="116">
        <v>-7.0419999999999996E-3</v>
      </c>
      <c r="G580" s="116">
        <v>0</v>
      </c>
      <c r="H580" s="111">
        <v>5.7999999999999996E-3</v>
      </c>
      <c r="I580" s="111">
        <f t="shared" si="0"/>
        <v>-1.2841999999999999E-2</v>
      </c>
      <c r="J580" s="399">
        <v>27089</v>
      </c>
    </row>
    <row r="581" spans="1:10" ht="14.5" customHeight="1" x14ac:dyDescent="0.15">
      <c r="A581" s="116">
        <v>84</v>
      </c>
      <c r="B581" s="399">
        <v>27120</v>
      </c>
      <c r="C581" s="16" t="s">
        <v>3341</v>
      </c>
      <c r="D581" s="16" t="s">
        <v>3342</v>
      </c>
      <c r="E581" s="116">
        <v>18.625</v>
      </c>
      <c r="F581" s="116">
        <v>5.6737999999999997E-2</v>
      </c>
      <c r="G581" s="116">
        <v>0</v>
      </c>
      <c r="H581" s="111">
        <v>6.7999999999999996E-3</v>
      </c>
      <c r="I581" s="111">
        <f t="shared" si="0"/>
        <v>4.9937999999999996E-2</v>
      </c>
      <c r="J581" s="399">
        <v>27120</v>
      </c>
    </row>
    <row r="582" spans="1:10" ht="14.5" customHeight="1" x14ac:dyDescent="0.15">
      <c r="A582" s="116">
        <v>84</v>
      </c>
      <c r="B582" s="399">
        <v>27150</v>
      </c>
      <c r="C582" s="16" t="s">
        <v>3341</v>
      </c>
      <c r="D582" s="16" t="s">
        <v>3342</v>
      </c>
      <c r="E582" s="116">
        <v>17.75</v>
      </c>
      <c r="F582" s="116">
        <v>-2.9530000000000001E-2</v>
      </c>
      <c r="G582" s="116">
        <v>0.32500000000000001</v>
      </c>
      <c r="H582" s="111">
        <v>6.7999999999999996E-3</v>
      </c>
      <c r="I582" s="111">
        <f t="shared" si="0"/>
        <v>-3.6330000000000001E-2</v>
      </c>
      <c r="J582" s="399">
        <v>27150</v>
      </c>
    </row>
    <row r="583" spans="1:10" ht="14.5" customHeight="1" x14ac:dyDescent="0.15">
      <c r="A583" s="116">
        <v>84</v>
      </c>
      <c r="B583" s="399">
        <v>27181</v>
      </c>
      <c r="C583" s="16" t="s">
        <v>3341</v>
      </c>
      <c r="D583" s="16" t="s">
        <v>3342</v>
      </c>
      <c r="E583" s="116">
        <v>17.5</v>
      </c>
      <c r="F583" s="116">
        <v>-1.4085E-2</v>
      </c>
      <c r="G583" s="116">
        <v>0</v>
      </c>
      <c r="H583" s="111">
        <v>6.1000000000000004E-3</v>
      </c>
      <c r="I583" s="111">
        <f t="shared" si="0"/>
        <v>-2.0185000000000002E-2</v>
      </c>
      <c r="J583" s="399">
        <v>27181</v>
      </c>
    </row>
    <row r="584" spans="1:10" ht="14.5" customHeight="1" x14ac:dyDescent="0.15">
      <c r="A584" s="116">
        <v>84</v>
      </c>
      <c r="B584" s="399">
        <v>27211</v>
      </c>
      <c r="C584" s="16" t="s">
        <v>3341</v>
      </c>
      <c r="D584" s="16" t="s">
        <v>3342</v>
      </c>
      <c r="E584" s="116">
        <v>16.25</v>
      </c>
      <c r="F584" s="116">
        <v>-7.1429000000000006E-2</v>
      </c>
      <c r="G584" s="116">
        <v>0</v>
      </c>
      <c r="H584" s="111">
        <v>7.1999999999999998E-3</v>
      </c>
      <c r="I584" s="111">
        <f t="shared" si="0"/>
        <v>-7.8629000000000004E-2</v>
      </c>
      <c r="J584" s="399">
        <v>27211</v>
      </c>
    </row>
    <row r="585" spans="1:10" ht="14.5" customHeight="1" x14ac:dyDescent="0.15">
      <c r="A585" s="116">
        <v>84</v>
      </c>
      <c r="B585" s="399">
        <v>27242</v>
      </c>
      <c r="C585" s="16" t="s">
        <v>3341</v>
      </c>
      <c r="D585" s="16" t="s">
        <v>3342</v>
      </c>
      <c r="E585" s="116">
        <v>14.375</v>
      </c>
      <c r="F585" s="116">
        <v>-9.5384999999999998E-2</v>
      </c>
      <c r="G585" s="116">
        <v>0.32500000000000001</v>
      </c>
      <c r="H585" s="111">
        <v>6.4999999999999997E-3</v>
      </c>
      <c r="I585" s="111">
        <f t="shared" si="0"/>
        <v>-0.101885</v>
      </c>
      <c r="J585" s="399">
        <v>27242</v>
      </c>
    </row>
    <row r="586" spans="1:10" ht="14.5" customHeight="1" x14ac:dyDescent="0.15">
      <c r="A586" s="116">
        <v>84</v>
      </c>
      <c r="B586" s="399">
        <v>27273</v>
      </c>
      <c r="C586" s="16" t="s">
        <v>3341</v>
      </c>
      <c r="D586" s="16" t="s">
        <v>3342</v>
      </c>
      <c r="E586" s="116">
        <v>13.75</v>
      </c>
      <c r="F586" s="116">
        <v>-4.3478000000000003E-2</v>
      </c>
      <c r="G586" s="116">
        <v>0</v>
      </c>
      <c r="H586" s="111">
        <v>7.1000000000000004E-3</v>
      </c>
      <c r="I586" s="111">
        <f t="shared" si="0"/>
        <v>-5.0578000000000005E-2</v>
      </c>
      <c r="J586" s="399">
        <v>27273</v>
      </c>
    </row>
    <row r="587" spans="1:10" ht="14.5" customHeight="1" x14ac:dyDescent="0.15">
      <c r="A587" s="116">
        <v>84</v>
      </c>
      <c r="B587" s="399">
        <v>27303</v>
      </c>
      <c r="C587" s="16" t="s">
        <v>3341</v>
      </c>
      <c r="D587" s="16" t="s">
        <v>3342</v>
      </c>
      <c r="E587" s="116">
        <v>14.625</v>
      </c>
      <c r="F587" s="116">
        <v>6.3635999999999998E-2</v>
      </c>
      <c r="G587" s="116">
        <v>0</v>
      </c>
      <c r="H587" s="111">
        <v>7.0000000000000001E-3</v>
      </c>
      <c r="I587" s="111">
        <f t="shared" si="0"/>
        <v>5.6635999999999999E-2</v>
      </c>
      <c r="J587" s="399">
        <v>27303</v>
      </c>
    </row>
    <row r="588" spans="1:10" ht="14.5" customHeight="1" x14ac:dyDescent="0.15">
      <c r="A588" s="116">
        <v>84</v>
      </c>
      <c r="B588" s="399">
        <v>27334</v>
      </c>
      <c r="C588" s="16" t="s">
        <v>3341</v>
      </c>
      <c r="D588" s="16" t="s">
        <v>3342</v>
      </c>
      <c r="E588" s="116">
        <v>-14.5</v>
      </c>
      <c r="F588" s="116">
        <v>1.3675E-2</v>
      </c>
      <c r="G588" s="116">
        <v>0.32500000000000001</v>
      </c>
      <c r="H588" s="111">
        <v>6.1999999999999998E-3</v>
      </c>
      <c r="I588" s="111">
        <f t="shared" si="0"/>
        <v>7.4749999999999999E-3</v>
      </c>
      <c r="J588" s="399">
        <v>27334</v>
      </c>
    </row>
    <row r="589" spans="1:10" ht="14.5" customHeight="1" x14ac:dyDescent="0.15">
      <c r="A589" s="116">
        <v>84</v>
      </c>
      <c r="B589" s="399">
        <v>27364</v>
      </c>
      <c r="C589" s="16" t="s">
        <v>3341</v>
      </c>
      <c r="D589" s="16" t="s">
        <v>3342</v>
      </c>
      <c r="E589" s="116">
        <v>14.625</v>
      </c>
      <c r="F589" s="116">
        <v>8.6210000000000002E-3</v>
      </c>
      <c r="G589" s="116">
        <v>0</v>
      </c>
      <c r="H589" s="111">
        <v>6.7000000000000002E-3</v>
      </c>
      <c r="I589" s="111">
        <f t="shared" si="0"/>
        <v>1.921E-3</v>
      </c>
      <c r="J589" s="399">
        <v>27364</v>
      </c>
    </row>
    <row r="590" spans="1:10" ht="14.5" customHeight="1" x14ac:dyDescent="0.15">
      <c r="A590" s="116">
        <v>84</v>
      </c>
      <c r="B590" s="399">
        <v>27395</v>
      </c>
      <c r="C590" s="16" t="s">
        <v>3341</v>
      </c>
      <c r="D590" s="16" t="s">
        <v>3342</v>
      </c>
      <c r="E590" s="116">
        <v>17.375</v>
      </c>
      <c r="F590" s="116">
        <v>0.18803400000000001</v>
      </c>
      <c r="G590" s="116">
        <v>0</v>
      </c>
      <c r="H590" s="111">
        <v>6.7999999999999996E-3</v>
      </c>
      <c r="I590" s="111">
        <f t="shared" si="0"/>
        <v>0.18123400000000001</v>
      </c>
      <c r="J590" s="399">
        <v>27395</v>
      </c>
    </row>
    <row r="591" spans="1:10" ht="14.5" customHeight="1" x14ac:dyDescent="0.15">
      <c r="A591" s="116">
        <v>84</v>
      </c>
      <c r="B591" s="399">
        <v>27426</v>
      </c>
      <c r="C591" s="16" t="s">
        <v>3341</v>
      </c>
      <c r="D591" s="16" t="s">
        <v>3342</v>
      </c>
      <c r="E591" s="116">
        <v>18.75</v>
      </c>
      <c r="F591" s="116">
        <v>9.7841999999999998E-2</v>
      </c>
      <c r="G591" s="116">
        <v>0.32500000000000001</v>
      </c>
      <c r="H591" s="111">
        <v>6.0000000000000001E-3</v>
      </c>
      <c r="I591" s="111">
        <f t="shared" si="0"/>
        <v>9.1841999999999993E-2</v>
      </c>
      <c r="J591" s="399">
        <v>27426</v>
      </c>
    </row>
    <row r="592" spans="1:10" ht="14.5" customHeight="1" x14ac:dyDescent="0.15">
      <c r="A592" s="116">
        <v>84</v>
      </c>
      <c r="B592" s="399">
        <v>27454</v>
      </c>
      <c r="C592" s="16" t="s">
        <v>3341</v>
      </c>
      <c r="D592" s="16" t="s">
        <v>3342</v>
      </c>
      <c r="E592" s="116">
        <v>20.25</v>
      </c>
      <c r="F592" s="116">
        <v>0.08</v>
      </c>
      <c r="G592" s="116">
        <v>0</v>
      </c>
      <c r="H592" s="111">
        <v>6.6E-3</v>
      </c>
      <c r="I592" s="111">
        <f t="shared" si="0"/>
        <v>7.3400000000000007E-2</v>
      </c>
      <c r="J592" s="399">
        <v>27454</v>
      </c>
    </row>
    <row r="593" spans="1:10" ht="14.5" customHeight="1" x14ac:dyDescent="0.15">
      <c r="A593" s="116">
        <v>84</v>
      </c>
      <c r="B593" s="399">
        <v>27485</v>
      </c>
      <c r="C593" s="16" t="s">
        <v>3341</v>
      </c>
      <c r="D593" s="16" t="s">
        <v>3342</v>
      </c>
      <c r="E593" s="116">
        <v>22.25</v>
      </c>
      <c r="F593" s="116">
        <v>9.8765000000000006E-2</v>
      </c>
      <c r="G593" s="116">
        <v>0</v>
      </c>
      <c r="H593" s="111">
        <v>6.7000000000000002E-3</v>
      </c>
      <c r="I593" s="111">
        <f t="shared" si="0"/>
        <v>9.2065000000000008E-2</v>
      </c>
      <c r="J593" s="399">
        <v>27485</v>
      </c>
    </row>
    <row r="594" spans="1:10" ht="14.5" customHeight="1" x14ac:dyDescent="0.15">
      <c r="A594" s="116">
        <v>84</v>
      </c>
      <c r="B594" s="399">
        <v>27515</v>
      </c>
      <c r="C594" s="16" t="s">
        <v>3341</v>
      </c>
      <c r="D594" s="16" t="s">
        <v>3342</v>
      </c>
      <c r="E594" s="116">
        <v>21</v>
      </c>
      <c r="F594" s="116">
        <v>-4.0448999999999999E-2</v>
      </c>
      <c r="G594" s="116">
        <v>0.35</v>
      </c>
      <c r="H594" s="111">
        <v>6.7000000000000002E-3</v>
      </c>
      <c r="I594" s="111">
        <f t="shared" si="0"/>
        <v>-4.7148999999999996E-2</v>
      </c>
      <c r="J594" s="399">
        <v>27515</v>
      </c>
    </row>
    <row r="595" spans="1:10" ht="14.5" customHeight="1" x14ac:dyDescent="0.15">
      <c r="A595" s="116">
        <v>84</v>
      </c>
      <c r="B595" s="399">
        <v>27546</v>
      </c>
      <c r="C595" s="16" t="s">
        <v>3341</v>
      </c>
      <c r="D595" s="16" t="s">
        <v>3342</v>
      </c>
      <c r="E595" s="116">
        <v>11.5</v>
      </c>
      <c r="F595" s="116">
        <v>9.5238000000000003E-2</v>
      </c>
      <c r="G595" s="116">
        <v>0</v>
      </c>
      <c r="H595" s="111">
        <v>7.0000000000000001E-3</v>
      </c>
      <c r="I595" s="111">
        <f t="shared" si="0"/>
        <v>8.8237999999999997E-2</v>
      </c>
      <c r="J595" s="399">
        <v>27546</v>
      </c>
    </row>
    <row r="596" spans="1:10" ht="14.5" customHeight="1" x14ac:dyDescent="0.15">
      <c r="A596" s="116">
        <v>84</v>
      </c>
      <c r="B596" s="399">
        <v>27576</v>
      </c>
      <c r="C596" s="16" t="s">
        <v>3341</v>
      </c>
      <c r="D596" s="16" t="s">
        <v>3342</v>
      </c>
      <c r="E596" s="116">
        <v>12.25</v>
      </c>
      <c r="F596" s="116">
        <v>6.5216999999999997E-2</v>
      </c>
      <c r="G596" s="116">
        <v>0</v>
      </c>
      <c r="H596" s="111">
        <v>6.7999999999999996E-3</v>
      </c>
      <c r="I596" s="111">
        <f t="shared" si="0"/>
        <v>5.8416999999999997E-2</v>
      </c>
      <c r="J596" s="399">
        <v>27576</v>
      </c>
    </row>
    <row r="597" spans="1:10" ht="14.5" customHeight="1" x14ac:dyDescent="0.15">
      <c r="A597" s="116">
        <v>84</v>
      </c>
      <c r="B597" s="399">
        <v>27607</v>
      </c>
      <c r="C597" s="16" t="s">
        <v>3341</v>
      </c>
      <c r="D597" s="16" t="s">
        <v>3342</v>
      </c>
      <c r="E597" s="116">
        <v>10.875</v>
      </c>
      <c r="F597" s="116">
        <v>-9.7959000000000004E-2</v>
      </c>
      <c r="G597" s="116">
        <v>0.17499999999999999</v>
      </c>
      <c r="H597" s="111">
        <v>6.4999999999999997E-3</v>
      </c>
      <c r="I597" s="111">
        <f t="shared" si="0"/>
        <v>-0.10445900000000001</v>
      </c>
      <c r="J597" s="399">
        <v>27607</v>
      </c>
    </row>
    <row r="598" spans="1:10" ht="14.5" customHeight="1" x14ac:dyDescent="0.15">
      <c r="A598" s="116">
        <v>84</v>
      </c>
      <c r="B598" s="399">
        <v>27638</v>
      </c>
      <c r="C598" s="16" t="s">
        <v>3341</v>
      </c>
      <c r="D598" s="16" t="s">
        <v>3342</v>
      </c>
      <c r="E598" s="116">
        <v>12.25</v>
      </c>
      <c r="F598" s="116">
        <v>0.12643699999999999</v>
      </c>
      <c r="G598" s="116">
        <v>0</v>
      </c>
      <c r="H598" s="111">
        <v>7.3000000000000001E-3</v>
      </c>
      <c r="I598" s="111">
        <f t="shared" si="0"/>
        <v>0.11913699999999999</v>
      </c>
      <c r="J598" s="399">
        <v>27638</v>
      </c>
    </row>
    <row r="599" spans="1:10" ht="14.5" customHeight="1" x14ac:dyDescent="0.15">
      <c r="A599" s="116">
        <v>84</v>
      </c>
      <c r="B599" s="399">
        <v>27668</v>
      </c>
      <c r="C599" s="16" t="s">
        <v>3341</v>
      </c>
      <c r="D599" s="16" t="s">
        <v>3342</v>
      </c>
      <c r="E599" s="116">
        <v>11.75</v>
      </c>
      <c r="F599" s="116">
        <v>-4.0815999999999998E-2</v>
      </c>
      <c r="G599" s="116">
        <v>0</v>
      </c>
      <c r="H599" s="111">
        <v>7.1999999999999998E-3</v>
      </c>
      <c r="I599" s="111">
        <f t="shared" si="0"/>
        <v>-4.8015999999999996E-2</v>
      </c>
      <c r="J599" s="399">
        <v>27668</v>
      </c>
    </row>
    <row r="600" spans="1:10" ht="14.5" customHeight="1" x14ac:dyDescent="0.15">
      <c r="A600" s="116">
        <v>84</v>
      </c>
      <c r="B600" s="399">
        <v>27699</v>
      </c>
      <c r="C600" s="16" t="s">
        <v>3341</v>
      </c>
      <c r="D600" s="16" t="s">
        <v>3342</v>
      </c>
      <c r="E600" s="116">
        <v>13.25</v>
      </c>
      <c r="F600" s="116">
        <v>0.14255300000000001</v>
      </c>
      <c r="G600" s="116">
        <v>0.17499999999999999</v>
      </c>
      <c r="H600" s="111">
        <v>6.1000000000000004E-3</v>
      </c>
      <c r="I600" s="111">
        <f t="shared" si="0"/>
        <v>0.13645300000000002</v>
      </c>
      <c r="J600" s="399">
        <v>27699</v>
      </c>
    </row>
    <row r="601" spans="1:10" ht="14.5" customHeight="1" x14ac:dyDescent="0.15">
      <c r="A601" s="116">
        <v>84</v>
      </c>
      <c r="B601" s="399">
        <v>27729</v>
      </c>
      <c r="C601" s="16" t="s">
        <v>3341</v>
      </c>
      <c r="D601" s="16" t="s">
        <v>3342</v>
      </c>
      <c r="E601" s="116">
        <v>12.75</v>
      </c>
      <c r="F601" s="116">
        <v>-3.7735999999999999E-2</v>
      </c>
      <c r="G601" s="116">
        <v>0</v>
      </c>
      <c r="H601" s="111">
        <v>7.4000000000000003E-3</v>
      </c>
      <c r="I601" s="111">
        <f t="shared" si="0"/>
        <v>-4.5135999999999996E-2</v>
      </c>
      <c r="J601" s="399">
        <v>27729</v>
      </c>
    </row>
    <row r="602" spans="1:10" ht="14.5" customHeight="1" x14ac:dyDescent="0.15">
      <c r="A602" s="116">
        <v>84</v>
      </c>
      <c r="B602" s="399">
        <v>27760</v>
      </c>
      <c r="C602" s="16" t="s">
        <v>3341</v>
      </c>
      <c r="D602" s="16" t="s">
        <v>3342</v>
      </c>
      <c r="E602" s="116">
        <v>13.75</v>
      </c>
      <c r="F602" s="116">
        <v>7.8431000000000001E-2</v>
      </c>
      <c r="G602" s="116">
        <v>0</v>
      </c>
      <c r="H602" s="111">
        <v>6.4999999999999997E-3</v>
      </c>
      <c r="I602" s="111">
        <f t="shared" si="0"/>
        <v>7.1930999999999995E-2</v>
      </c>
      <c r="J602" s="399">
        <v>27760</v>
      </c>
    </row>
    <row r="603" spans="1:10" ht="14.5" customHeight="1" x14ac:dyDescent="0.15">
      <c r="A603" s="116">
        <v>84</v>
      </c>
      <c r="B603" s="399">
        <v>27791</v>
      </c>
      <c r="C603" s="16" t="s">
        <v>3341</v>
      </c>
      <c r="D603" s="16" t="s">
        <v>3342</v>
      </c>
      <c r="E603" s="116">
        <v>14.5</v>
      </c>
      <c r="F603" s="116">
        <v>6.9091E-2</v>
      </c>
      <c r="G603" s="116">
        <v>0.2</v>
      </c>
      <c r="H603" s="111">
        <v>6.0000000000000001E-3</v>
      </c>
      <c r="I603" s="111">
        <f t="shared" si="0"/>
        <v>6.3090999999999994E-2</v>
      </c>
      <c r="J603" s="399">
        <v>27791</v>
      </c>
    </row>
    <row r="604" spans="1:10" ht="14.5" customHeight="1" x14ac:dyDescent="0.15">
      <c r="A604" s="116">
        <v>84</v>
      </c>
      <c r="B604" s="399">
        <v>27820</v>
      </c>
      <c r="C604" s="16" t="s">
        <v>3341</v>
      </c>
      <c r="D604" s="16" t="s">
        <v>3342</v>
      </c>
      <c r="E604" s="116">
        <v>14</v>
      </c>
      <c r="F604" s="116">
        <v>-3.4483E-2</v>
      </c>
      <c r="G604" s="116">
        <v>0</v>
      </c>
      <c r="H604" s="111">
        <v>7.1000000000000004E-3</v>
      </c>
      <c r="I604" s="111">
        <f t="shared" si="0"/>
        <v>-4.1583000000000002E-2</v>
      </c>
      <c r="J604" s="399">
        <v>27820</v>
      </c>
    </row>
    <row r="605" spans="1:10" ht="14.5" customHeight="1" x14ac:dyDescent="0.15">
      <c r="A605" s="116">
        <v>84</v>
      </c>
      <c r="B605" s="399">
        <v>27851</v>
      </c>
      <c r="C605" s="16" t="s">
        <v>3341</v>
      </c>
      <c r="D605" s="16" t="s">
        <v>3342</v>
      </c>
      <c r="E605" s="116">
        <v>14.25</v>
      </c>
      <c r="F605" s="116">
        <v>1.7857000000000001E-2</v>
      </c>
      <c r="G605" s="116">
        <v>0</v>
      </c>
      <c r="H605" s="111">
        <v>6.4000000000000003E-3</v>
      </c>
      <c r="I605" s="111">
        <f t="shared" si="0"/>
        <v>1.1457000000000002E-2</v>
      </c>
      <c r="J605" s="399">
        <v>27851</v>
      </c>
    </row>
    <row r="606" spans="1:10" ht="14.5" customHeight="1" x14ac:dyDescent="0.15">
      <c r="A606" s="116">
        <v>84</v>
      </c>
      <c r="B606" s="399">
        <v>27881</v>
      </c>
      <c r="C606" s="16" t="s">
        <v>3341</v>
      </c>
      <c r="D606" s="16" t="s">
        <v>3342</v>
      </c>
      <c r="E606" s="116">
        <v>13.625</v>
      </c>
      <c r="F606" s="116">
        <v>-2.9825000000000001E-2</v>
      </c>
      <c r="G606" s="116">
        <v>0.2</v>
      </c>
      <c r="H606" s="111">
        <v>5.8999999999999999E-3</v>
      </c>
      <c r="I606" s="111">
        <f t="shared" si="0"/>
        <v>-3.5725E-2</v>
      </c>
      <c r="J606" s="399">
        <v>27881</v>
      </c>
    </row>
    <row r="607" spans="1:10" ht="14.5" customHeight="1" x14ac:dyDescent="0.15">
      <c r="A607" s="116">
        <v>84</v>
      </c>
      <c r="B607" s="399">
        <v>27912</v>
      </c>
      <c r="C607" s="16" t="s">
        <v>3341</v>
      </c>
      <c r="D607" s="16" t="s">
        <v>3342</v>
      </c>
      <c r="E607" s="116">
        <v>13.5</v>
      </c>
      <c r="F607" s="116">
        <v>-9.1739999999999999E-3</v>
      </c>
      <c r="G607" s="116">
        <v>0</v>
      </c>
      <c r="H607" s="111">
        <v>7.3000000000000001E-3</v>
      </c>
      <c r="I607" s="111">
        <f t="shared" si="0"/>
        <v>-1.6473999999999999E-2</v>
      </c>
      <c r="J607" s="399">
        <v>27912</v>
      </c>
    </row>
    <row r="608" spans="1:10" ht="14.5" customHeight="1" x14ac:dyDescent="0.15">
      <c r="A608" s="116">
        <v>84</v>
      </c>
      <c r="B608" s="399">
        <v>27942</v>
      </c>
      <c r="C608" s="16" t="s">
        <v>3341</v>
      </c>
      <c r="D608" s="16" t="s">
        <v>3342</v>
      </c>
      <c r="E608" s="116">
        <v>13.75</v>
      </c>
      <c r="F608" s="116">
        <v>1.8519000000000001E-2</v>
      </c>
      <c r="G608" s="116">
        <v>0</v>
      </c>
      <c r="H608" s="111">
        <v>6.4999999999999997E-3</v>
      </c>
      <c r="I608" s="111">
        <f t="shared" si="0"/>
        <v>1.2019000000000002E-2</v>
      </c>
      <c r="J608" s="399">
        <v>27942</v>
      </c>
    </row>
    <row r="609" spans="1:10" ht="14.5" customHeight="1" x14ac:dyDescent="0.15">
      <c r="A609" s="116">
        <v>84</v>
      </c>
      <c r="B609" s="399">
        <v>27973</v>
      </c>
      <c r="C609" s="16" t="s">
        <v>3341</v>
      </c>
      <c r="D609" s="16" t="s">
        <v>3342</v>
      </c>
      <c r="E609" s="116">
        <v>12.75</v>
      </c>
      <c r="F609" s="116">
        <v>-5.8181999999999998E-2</v>
      </c>
      <c r="G609" s="116">
        <v>0.2</v>
      </c>
      <c r="H609" s="111">
        <v>6.8999999999999999E-3</v>
      </c>
      <c r="I609" s="111">
        <f t="shared" si="0"/>
        <v>-6.5082000000000001E-2</v>
      </c>
      <c r="J609" s="399">
        <v>27973</v>
      </c>
    </row>
    <row r="610" spans="1:10" ht="14.5" customHeight="1" x14ac:dyDescent="0.15">
      <c r="A610" s="116">
        <v>84</v>
      </c>
      <c r="B610" s="399">
        <v>28004</v>
      </c>
      <c r="C610" s="16" t="s">
        <v>3341</v>
      </c>
      <c r="D610" s="16" t="s">
        <v>3342</v>
      </c>
      <c r="E610" s="116">
        <v>13.5</v>
      </c>
      <c r="F610" s="116">
        <v>5.8824000000000001E-2</v>
      </c>
      <c r="G610" s="116">
        <v>0</v>
      </c>
      <c r="H610" s="111">
        <v>6.4000000000000003E-3</v>
      </c>
      <c r="I610" s="111">
        <f t="shared" si="0"/>
        <v>5.2423999999999998E-2</v>
      </c>
      <c r="J610" s="399">
        <v>28004</v>
      </c>
    </row>
    <row r="611" spans="1:10" ht="14.5" customHeight="1" x14ac:dyDescent="0.15">
      <c r="A611" s="116">
        <v>84</v>
      </c>
      <c r="B611" s="399">
        <v>28034</v>
      </c>
      <c r="C611" s="16" t="s">
        <v>3341</v>
      </c>
      <c r="D611" s="16" t="s">
        <v>3342</v>
      </c>
      <c r="E611" s="116">
        <v>13.625</v>
      </c>
      <c r="F611" s="116">
        <v>9.2589999999999999E-3</v>
      </c>
      <c r="G611" s="116">
        <v>0</v>
      </c>
      <c r="H611" s="111">
        <v>6.1000000000000004E-3</v>
      </c>
      <c r="I611" s="111">
        <f t="shared" si="0"/>
        <v>3.1589999999999995E-3</v>
      </c>
      <c r="J611" s="399">
        <v>28034</v>
      </c>
    </row>
    <row r="612" spans="1:10" ht="14.5" customHeight="1" x14ac:dyDescent="0.15">
      <c r="A612" s="116">
        <v>84</v>
      </c>
      <c r="B612" s="399">
        <v>28065</v>
      </c>
      <c r="C612" s="16" t="s">
        <v>3341</v>
      </c>
      <c r="D612" s="16" t="s">
        <v>3342</v>
      </c>
      <c r="E612" s="116">
        <v>14.75</v>
      </c>
      <c r="F612" s="116">
        <v>9.7248000000000001E-2</v>
      </c>
      <c r="G612" s="116">
        <v>0.2</v>
      </c>
      <c r="H612" s="111">
        <v>6.6E-3</v>
      </c>
      <c r="I612" s="111">
        <f t="shared" si="0"/>
        <v>9.0648000000000006E-2</v>
      </c>
      <c r="J612" s="399">
        <v>28065</v>
      </c>
    </row>
    <row r="613" spans="1:10" ht="14.5" customHeight="1" x14ac:dyDescent="0.15">
      <c r="A613" s="116">
        <v>84</v>
      </c>
      <c r="B613" s="399">
        <v>28095</v>
      </c>
      <c r="C613" s="16" t="s">
        <v>3341</v>
      </c>
      <c r="D613" s="16" t="s">
        <v>3342</v>
      </c>
      <c r="E613" s="116">
        <v>16</v>
      </c>
      <c r="F613" s="116">
        <v>8.4746000000000002E-2</v>
      </c>
      <c r="G613" s="116">
        <v>0</v>
      </c>
      <c r="H613" s="111">
        <v>6.3E-3</v>
      </c>
      <c r="I613" s="111">
        <f t="shared" ref="I613:I676" si="1">F613-H613</f>
        <v>7.8446000000000002E-2</v>
      </c>
      <c r="J613" s="399">
        <v>28095</v>
      </c>
    </row>
    <row r="614" spans="1:10" ht="14.5" customHeight="1" x14ac:dyDescent="0.15">
      <c r="A614" s="116">
        <v>84</v>
      </c>
      <c r="B614" s="399">
        <v>28126</v>
      </c>
      <c r="C614" s="16" t="s">
        <v>3341</v>
      </c>
      <c r="D614" s="16" t="s">
        <v>3342</v>
      </c>
      <c r="E614" s="116">
        <v>16.75</v>
      </c>
      <c r="F614" s="116">
        <v>4.6875E-2</v>
      </c>
      <c r="G614" s="116">
        <v>0</v>
      </c>
      <c r="H614" s="111">
        <v>5.8999999999999999E-3</v>
      </c>
      <c r="I614" s="111">
        <f t="shared" si="1"/>
        <v>4.0974999999999998E-2</v>
      </c>
      <c r="J614" s="399">
        <v>28126</v>
      </c>
    </row>
    <row r="615" spans="1:10" ht="14.5" customHeight="1" x14ac:dyDescent="0.15">
      <c r="A615" s="116">
        <v>84</v>
      </c>
      <c r="B615" s="399">
        <v>28157</v>
      </c>
      <c r="C615" s="16" t="s">
        <v>3341</v>
      </c>
      <c r="D615" s="16" t="s">
        <v>3342</v>
      </c>
      <c r="E615" s="116">
        <v>16.25</v>
      </c>
      <c r="F615" s="116">
        <v>-1.7909999999999999E-2</v>
      </c>
      <c r="G615" s="116">
        <v>0.2</v>
      </c>
      <c r="H615" s="111">
        <v>5.7000000000000002E-3</v>
      </c>
      <c r="I615" s="111">
        <f t="shared" si="1"/>
        <v>-2.3609999999999999E-2</v>
      </c>
      <c r="J615" s="399">
        <v>28157</v>
      </c>
    </row>
    <row r="616" spans="1:10" ht="14.5" customHeight="1" x14ac:dyDescent="0.15">
      <c r="A616" s="116">
        <v>84</v>
      </c>
      <c r="B616" s="399">
        <v>28185</v>
      </c>
      <c r="C616" s="16" t="s">
        <v>3341</v>
      </c>
      <c r="D616" s="16" t="s">
        <v>3342</v>
      </c>
      <c r="E616" s="116">
        <v>16.75</v>
      </c>
      <c r="F616" s="116">
        <v>3.0769000000000001E-2</v>
      </c>
      <c r="G616" s="116">
        <v>0</v>
      </c>
      <c r="H616" s="111">
        <v>6.4999999999999997E-3</v>
      </c>
      <c r="I616" s="111">
        <f t="shared" si="1"/>
        <v>2.4269000000000002E-2</v>
      </c>
      <c r="J616" s="399">
        <v>28185</v>
      </c>
    </row>
    <row r="617" spans="1:10" ht="14.5" customHeight="1" x14ac:dyDescent="0.15">
      <c r="A617" s="116">
        <v>84</v>
      </c>
      <c r="B617" s="399">
        <v>28216</v>
      </c>
      <c r="C617" s="16" t="s">
        <v>3341</v>
      </c>
      <c r="D617" s="16" t="s">
        <v>3342</v>
      </c>
      <c r="E617" s="116">
        <v>16.875</v>
      </c>
      <c r="F617" s="116">
        <v>7.463E-3</v>
      </c>
      <c r="G617" s="116">
        <v>0</v>
      </c>
      <c r="H617" s="111">
        <v>6.1000000000000004E-3</v>
      </c>
      <c r="I617" s="111">
        <f t="shared" si="1"/>
        <v>1.3629999999999996E-3</v>
      </c>
      <c r="J617" s="399">
        <v>28216</v>
      </c>
    </row>
    <row r="618" spans="1:10" ht="14.5" customHeight="1" x14ac:dyDescent="0.15">
      <c r="A618" s="116">
        <v>84</v>
      </c>
      <c r="B618" s="399">
        <v>28246</v>
      </c>
      <c r="C618" s="16" t="s">
        <v>3341</v>
      </c>
      <c r="D618" s="16" t="s">
        <v>3342</v>
      </c>
      <c r="E618" s="116">
        <v>17.5</v>
      </c>
      <c r="F618" s="116">
        <v>5.0074E-2</v>
      </c>
      <c r="G618" s="116">
        <v>0.22</v>
      </c>
      <c r="H618" s="111">
        <v>6.7000000000000002E-3</v>
      </c>
      <c r="I618" s="111">
        <f t="shared" si="1"/>
        <v>4.3374000000000003E-2</v>
      </c>
      <c r="J618" s="399">
        <v>28246</v>
      </c>
    </row>
    <row r="619" spans="1:10" ht="14.5" customHeight="1" x14ac:dyDescent="0.15">
      <c r="A619" s="116">
        <v>84</v>
      </c>
      <c r="B619" s="399">
        <v>28277</v>
      </c>
      <c r="C619" s="16" t="s">
        <v>3341</v>
      </c>
      <c r="D619" s="16" t="s">
        <v>3342</v>
      </c>
      <c r="E619" s="116">
        <v>17.5</v>
      </c>
      <c r="F619" s="116">
        <v>0</v>
      </c>
      <c r="G619" s="116">
        <v>0</v>
      </c>
      <c r="H619" s="111">
        <v>6.1999999999999998E-3</v>
      </c>
      <c r="I619" s="111">
        <f t="shared" si="1"/>
        <v>-6.1999999999999998E-3</v>
      </c>
      <c r="J619" s="399">
        <v>28277</v>
      </c>
    </row>
    <row r="620" spans="1:10" ht="14.5" customHeight="1" x14ac:dyDescent="0.15">
      <c r="A620" s="116">
        <v>84</v>
      </c>
      <c r="B620" s="399">
        <v>28307</v>
      </c>
      <c r="C620" s="16" t="s">
        <v>3341</v>
      </c>
      <c r="D620" s="16" t="s">
        <v>3342</v>
      </c>
      <c r="E620" s="116">
        <v>17.75</v>
      </c>
      <c r="F620" s="116">
        <v>1.4286E-2</v>
      </c>
      <c r="G620" s="116">
        <v>0</v>
      </c>
      <c r="H620" s="111">
        <v>5.8999999999999999E-3</v>
      </c>
      <c r="I620" s="111">
        <f t="shared" si="1"/>
        <v>8.3860000000000011E-3</v>
      </c>
      <c r="J620" s="399">
        <v>28307</v>
      </c>
    </row>
    <row r="621" spans="1:10" ht="14.5" customHeight="1" x14ac:dyDescent="0.15">
      <c r="A621" s="116">
        <v>84</v>
      </c>
      <c r="B621" s="399">
        <v>28338</v>
      </c>
      <c r="C621" s="16" t="s">
        <v>3341</v>
      </c>
      <c r="D621" s="16" t="s">
        <v>3342</v>
      </c>
      <c r="E621" s="116">
        <v>16.625</v>
      </c>
      <c r="F621" s="116">
        <v>-5.0985999999999997E-2</v>
      </c>
      <c r="G621" s="116">
        <v>0.22</v>
      </c>
      <c r="H621" s="111">
        <v>6.7000000000000002E-3</v>
      </c>
      <c r="I621" s="111">
        <f t="shared" si="1"/>
        <v>-5.7685999999999994E-2</v>
      </c>
      <c r="J621" s="399">
        <v>28338</v>
      </c>
    </row>
    <row r="622" spans="1:10" ht="14.5" customHeight="1" x14ac:dyDescent="0.15">
      <c r="A622" s="116">
        <v>84</v>
      </c>
      <c r="B622" s="399">
        <v>28369</v>
      </c>
      <c r="C622" s="16" t="s">
        <v>3341</v>
      </c>
      <c r="D622" s="16" t="s">
        <v>3342</v>
      </c>
      <c r="E622" s="116">
        <v>16.25</v>
      </c>
      <c r="F622" s="116">
        <v>-2.2556E-2</v>
      </c>
      <c r="G622" s="116">
        <v>0</v>
      </c>
      <c r="H622" s="111">
        <v>6.1000000000000004E-3</v>
      </c>
      <c r="I622" s="111">
        <f t="shared" si="1"/>
        <v>-2.8656000000000001E-2</v>
      </c>
      <c r="J622" s="399">
        <v>28369</v>
      </c>
    </row>
    <row r="623" spans="1:10" ht="14.5" customHeight="1" x14ac:dyDescent="0.15">
      <c r="A623" s="116">
        <v>84</v>
      </c>
      <c r="B623" s="399">
        <v>28399</v>
      </c>
      <c r="C623" s="16" t="s">
        <v>3341</v>
      </c>
      <c r="D623" s="16" t="s">
        <v>3342</v>
      </c>
      <c r="E623" s="116">
        <v>16.125</v>
      </c>
      <c r="F623" s="116">
        <v>-7.6920000000000001E-3</v>
      </c>
      <c r="G623" s="116">
        <v>0</v>
      </c>
      <c r="H623" s="111">
        <v>6.3E-3</v>
      </c>
      <c r="I623" s="111">
        <f t="shared" si="1"/>
        <v>-1.3992000000000001E-2</v>
      </c>
      <c r="J623" s="399">
        <v>28399</v>
      </c>
    </row>
    <row r="624" spans="1:10" ht="14.5" customHeight="1" x14ac:dyDescent="0.15">
      <c r="A624" s="116">
        <v>84</v>
      </c>
      <c r="B624" s="399">
        <v>28430</v>
      </c>
      <c r="C624" s="16" t="s">
        <v>3341</v>
      </c>
      <c r="D624" s="16" t="s">
        <v>3342</v>
      </c>
      <c r="E624" s="116">
        <v>18.375</v>
      </c>
      <c r="F624" s="116">
        <v>0.15317800000000001</v>
      </c>
      <c r="G624" s="116">
        <v>0.22</v>
      </c>
      <c r="H624" s="111">
        <v>6.3E-3</v>
      </c>
      <c r="I624" s="111">
        <f t="shared" si="1"/>
        <v>0.14687800000000001</v>
      </c>
      <c r="J624" s="399">
        <v>28430</v>
      </c>
    </row>
    <row r="625" spans="1:10" ht="14.5" customHeight="1" x14ac:dyDescent="0.15">
      <c r="A625" s="116">
        <v>84</v>
      </c>
      <c r="B625" s="399">
        <v>28460</v>
      </c>
      <c r="C625" s="16" t="s">
        <v>3341</v>
      </c>
      <c r="D625" s="16" t="s">
        <v>3342</v>
      </c>
      <c r="E625" s="116">
        <v>19.125</v>
      </c>
      <c r="F625" s="116">
        <v>4.0815999999999998E-2</v>
      </c>
      <c r="G625" s="116">
        <v>0</v>
      </c>
      <c r="H625" s="111">
        <v>6.1999999999999998E-3</v>
      </c>
      <c r="I625" s="111">
        <f t="shared" si="1"/>
        <v>3.4616000000000001E-2</v>
      </c>
      <c r="J625" s="399">
        <v>28460</v>
      </c>
    </row>
    <row r="626" spans="1:10" ht="14.5" customHeight="1" x14ac:dyDescent="0.15">
      <c r="A626" s="116">
        <v>84</v>
      </c>
      <c r="B626" s="399">
        <v>28491</v>
      </c>
      <c r="C626" s="16" t="s">
        <v>3341</v>
      </c>
      <c r="D626" s="16" t="s">
        <v>3342</v>
      </c>
      <c r="E626" s="116">
        <v>17.25</v>
      </c>
      <c r="F626" s="116">
        <v>-9.8039000000000001E-2</v>
      </c>
      <c r="G626" s="116">
        <v>0</v>
      </c>
      <c r="H626" s="111">
        <v>6.8999999999999999E-3</v>
      </c>
      <c r="I626" s="111">
        <f t="shared" si="1"/>
        <v>-0.104939</v>
      </c>
      <c r="J626" s="399">
        <v>28491</v>
      </c>
    </row>
    <row r="627" spans="1:10" ht="14.5" customHeight="1" x14ac:dyDescent="0.15">
      <c r="A627" s="116">
        <v>84</v>
      </c>
      <c r="B627" s="399">
        <v>28522</v>
      </c>
      <c r="C627" s="16" t="s">
        <v>3341</v>
      </c>
      <c r="D627" s="16" t="s">
        <v>3342</v>
      </c>
      <c r="E627" s="116">
        <v>18</v>
      </c>
      <c r="F627" s="116">
        <v>5.6231999999999997E-2</v>
      </c>
      <c r="G627" s="116">
        <v>0.22</v>
      </c>
      <c r="H627" s="111">
        <v>6.0000000000000001E-3</v>
      </c>
      <c r="I627" s="111">
        <f t="shared" si="1"/>
        <v>5.0231999999999999E-2</v>
      </c>
      <c r="J627" s="399">
        <v>28522</v>
      </c>
    </row>
    <row r="628" spans="1:10" ht="14.5" customHeight="1" x14ac:dyDescent="0.15">
      <c r="A628" s="116">
        <v>84</v>
      </c>
      <c r="B628" s="399">
        <v>28550</v>
      </c>
      <c r="C628" s="16" t="s">
        <v>3341</v>
      </c>
      <c r="D628" s="16" t="s">
        <v>3342</v>
      </c>
      <c r="E628" s="116">
        <v>18.5</v>
      </c>
      <c r="F628" s="116">
        <v>2.7778000000000001E-2</v>
      </c>
      <c r="G628" s="116">
        <v>0</v>
      </c>
      <c r="H628" s="111">
        <v>6.8999999999999999E-3</v>
      </c>
      <c r="I628" s="111">
        <f t="shared" si="1"/>
        <v>2.0878000000000001E-2</v>
      </c>
      <c r="J628" s="399">
        <v>28550</v>
      </c>
    </row>
    <row r="629" spans="1:10" ht="14.5" customHeight="1" x14ac:dyDescent="0.15">
      <c r="A629" s="116">
        <v>84</v>
      </c>
      <c r="B629" s="399">
        <v>28581</v>
      </c>
      <c r="C629" s="16" t="s">
        <v>3341</v>
      </c>
      <c r="D629" s="16" t="s">
        <v>3342</v>
      </c>
      <c r="E629" s="116">
        <v>20.625</v>
      </c>
      <c r="F629" s="116">
        <v>0.11486499999999999</v>
      </c>
      <c r="G629" s="116">
        <v>0</v>
      </c>
      <c r="H629" s="111">
        <v>6.3E-3</v>
      </c>
      <c r="I629" s="111">
        <f t="shared" si="1"/>
        <v>0.10856499999999999</v>
      </c>
      <c r="J629" s="399">
        <v>28581</v>
      </c>
    </row>
    <row r="630" spans="1:10" ht="14.5" customHeight="1" x14ac:dyDescent="0.15">
      <c r="A630" s="116">
        <v>84</v>
      </c>
      <c r="B630" s="399">
        <v>28611</v>
      </c>
      <c r="C630" s="16" t="s">
        <v>3341</v>
      </c>
      <c r="D630" s="16" t="s">
        <v>3342</v>
      </c>
      <c r="E630" s="116">
        <v>22</v>
      </c>
      <c r="F630" s="116">
        <v>7.8302999999999998E-2</v>
      </c>
      <c r="G630" s="116">
        <v>0.24</v>
      </c>
      <c r="H630" s="111">
        <v>7.4999999999999997E-3</v>
      </c>
      <c r="I630" s="111">
        <f t="shared" si="1"/>
        <v>7.0803000000000005E-2</v>
      </c>
      <c r="J630" s="399">
        <v>28611</v>
      </c>
    </row>
    <row r="631" spans="1:10" ht="14.5" customHeight="1" x14ac:dyDescent="0.15">
      <c r="A631" s="116">
        <v>84</v>
      </c>
      <c r="B631" s="399">
        <v>28642</v>
      </c>
      <c r="C631" s="16" t="s">
        <v>3341</v>
      </c>
      <c r="D631" s="16" t="s">
        <v>3342</v>
      </c>
      <c r="E631" s="116">
        <v>24</v>
      </c>
      <c r="F631" s="116">
        <v>9.0909000000000004E-2</v>
      </c>
      <c r="G631" s="116">
        <v>0</v>
      </c>
      <c r="H631" s="111">
        <v>6.8999999999999999E-3</v>
      </c>
      <c r="I631" s="111">
        <f t="shared" si="1"/>
        <v>8.4009E-2</v>
      </c>
      <c r="J631" s="399">
        <v>28642</v>
      </c>
    </row>
    <row r="632" spans="1:10" ht="14.5" customHeight="1" x14ac:dyDescent="0.15">
      <c r="A632" s="116">
        <v>84</v>
      </c>
      <c r="B632" s="399">
        <v>28672</v>
      </c>
      <c r="C632" s="16" t="s">
        <v>3341</v>
      </c>
      <c r="D632" s="16" t="s">
        <v>3342</v>
      </c>
      <c r="E632" s="116">
        <v>25.25</v>
      </c>
      <c r="F632" s="116">
        <v>5.2082999999999997E-2</v>
      </c>
      <c r="G632" s="116">
        <v>0</v>
      </c>
      <c r="H632" s="111">
        <v>7.3000000000000001E-3</v>
      </c>
      <c r="I632" s="111">
        <f t="shared" si="1"/>
        <v>4.4782999999999996E-2</v>
      </c>
      <c r="J632" s="399">
        <v>28672</v>
      </c>
    </row>
    <row r="633" spans="1:10" ht="14.5" customHeight="1" x14ac:dyDescent="0.15">
      <c r="A633" s="116">
        <v>84</v>
      </c>
      <c r="B633" s="399">
        <v>28703</v>
      </c>
      <c r="C633" s="16" t="s">
        <v>3341</v>
      </c>
      <c r="D633" s="16" t="s">
        <v>3342</v>
      </c>
      <c r="E633" s="116">
        <v>25.875</v>
      </c>
      <c r="F633" s="116">
        <v>3.4257000000000003E-2</v>
      </c>
      <c r="G633" s="116">
        <v>0.24</v>
      </c>
      <c r="H633" s="111">
        <v>7.0000000000000001E-3</v>
      </c>
      <c r="I633" s="111">
        <f t="shared" si="1"/>
        <v>2.7257000000000003E-2</v>
      </c>
      <c r="J633" s="399">
        <v>28703</v>
      </c>
    </row>
    <row r="634" spans="1:10" ht="14.5" customHeight="1" x14ac:dyDescent="0.15">
      <c r="A634" s="116">
        <v>84</v>
      </c>
      <c r="B634" s="399">
        <v>28734</v>
      </c>
      <c r="C634" s="16" t="s">
        <v>3341</v>
      </c>
      <c r="D634" s="16" t="s">
        <v>3342</v>
      </c>
      <c r="E634" s="116">
        <v>24.5</v>
      </c>
      <c r="F634" s="116">
        <v>-5.314E-2</v>
      </c>
      <c r="G634" s="116">
        <v>0</v>
      </c>
      <c r="H634" s="111">
        <v>6.4999999999999997E-3</v>
      </c>
      <c r="I634" s="111">
        <f t="shared" si="1"/>
        <v>-5.9639999999999999E-2</v>
      </c>
      <c r="J634" s="399">
        <v>28734</v>
      </c>
    </row>
    <row r="635" spans="1:10" ht="14.5" customHeight="1" x14ac:dyDescent="0.15">
      <c r="A635" s="116">
        <v>84</v>
      </c>
      <c r="B635" s="399">
        <v>28764</v>
      </c>
      <c r="C635" s="16" t="s">
        <v>3341</v>
      </c>
      <c r="D635" s="16" t="s">
        <v>3342</v>
      </c>
      <c r="E635" s="116">
        <v>20.75</v>
      </c>
      <c r="F635" s="116">
        <v>-0.153061</v>
      </c>
      <c r="G635" s="116">
        <v>0</v>
      </c>
      <c r="H635" s="111">
        <v>7.3000000000000001E-3</v>
      </c>
      <c r="I635" s="111">
        <f t="shared" si="1"/>
        <v>-0.160361</v>
      </c>
      <c r="J635" s="399">
        <v>28764</v>
      </c>
    </row>
    <row r="636" spans="1:10" ht="14.5" customHeight="1" x14ac:dyDescent="0.15">
      <c r="A636" s="116">
        <v>84</v>
      </c>
      <c r="B636" s="399">
        <v>28795</v>
      </c>
      <c r="C636" s="16" t="s">
        <v>3341</v>
      </c>
      <c r="D636" s="16" t="s">
        <v>3342</v>
      </c>
      <c r="E636" s="116">
        <v>21</v>
      </c>
      <c r="F636" s="116">
        <v>2.3614E-2</v>
      </c>
      <c r="G636" s="116">
        <v>0.24</v>
      </c>
      <c r="H636" s="111">
        <v>7.1000000000000004E-3</v>
      </c>
      <c r="I636" s="111">
        <f t="shared" si="1"/>
        <v>1.6514000000000001E-2</v>
      </c>
      <c r="J636" s="399">
        <v>28795</v>
      </c>
    </row>
    <row r="637" spans="1:10" ht="14.5" customHeight="1" x14ac:dyDescent="0.15">
      <c r="A637" s="116">
        <v>84</v>
      </c>
      <c r="B637" s="399">
        <v>28825</v>
      </c>
      <c r="C637" s="16" t="s">
        <v>3341</v>
      </c>
      <c r="D637" s="16" t="s">
        <v>3342</v>
      </c>
      <c r="E637" s="116">
        <v>22.25</v>
      </c>
      <c r="F637" s="116">
        <v>5.9524000000000001E-2</v>
      </c>
      <c r="G637" s="116">
        <v>0</v>
      </c>
      <c r="H637" s="111">
        <v>6.7999999999999996E-3</v>
      </c>
      <c r="I637" s="111">
        <f t="shared" si="1"/>
        <v>5.2724E-2</v>
      </c>
      <c r="J637" s="399">
        <v>28825</v>
      </c>
    </row>
    <row r="638" spans="1:10" ht="14.5" customHeight="1" x14ac:dyDescent="0.15">
      <c r="A638" s="116">
        <v>84</v>
      </c>
      <c r="B638" s="399">
        <v>28856</v>
      </c>
      <c r="C638" s="16" t="s">
        <v>3341</v>
      </c>
      <c r="D638" s="16" t="s">
        <v>3342</v>
      </c>
      <c r="E638" s="116">
        <v>22.5</v>
      </c>
      <c r="F638" s="116">
        <v>1.1235999999999999E-2</v>
      </c>
      <c r="G638" s="116">
        <v>0</v>
      </c>
      <c r="H638" s="111">
        <v>7.9000000000000008E-3</v>
      </c>
      <c r="I638" s="111">
        <f t="shared" si="1"/>
        <v>3.3359999999999987E-3</v>
      </c>
      <c r="J638" s="399">
        <v>28856</v>
      </c>
    </row>
    <row r="639" spans="1:10" ht="14.5" customHeight="1" x14ac:dyDescent="0.15">
      <c r="A639" s="116">
        <v>84</v>
      </c>
      <c r="B639" s="399">
        <v>28887</v>
      </c>
      <c r="C639" s="16" t="s">
        <v>3341</v>
      </c>
      <c r="D639" s="16" t="s">
        <v>3342</v>
      </c>
      <c r="E639" s="116">
        <v>23.625</v>
      </c>
      <c r="F639" s="116">
        <v>6.0666999999999999E-2</v>
      </c>
      <c r="G639" s="116">
        <v>0.24</v>
      </c>
      <c r="H639" s="111">
        <v>6.4999999999999997E-3</v>
      </c>
      <c r="I639" s="111">
        <f t="shared" si="1"/>
        <v>5.4167E-2</v>
      </c>
      <c r="J639" s="399">
        <v>28887</v>
      </c>
    </row>
    <row r="640" spans="1:10" ht="14.5" customHeight="1" x14ac:dyDescent="0.15">
      <c r="A640" s="116">
        <v>84</v>
      </c>
      <c r="B640" s="399">
        <v>28915</v>
      </c>
      <c r="C640" s="16" t="s">
        <v>3341</v>
      </c>
      <c r="D640" s="16" t="s">
        <v>3342</v>
      </c>
      <c r="E640" s="116">
        <v>25.5</v>
      </c>
      <c r="F640" s="116">
        <v>7.9365000000000005E-2</v>
      </c>
      <c r="G640" s="116">
        <v>0</v>
      </c>
      <c r="H640" s="111">
        <v>7.4000000000000003E-3</v>
      </c>
      <c r="I640" s="111">
        <f t="shared" si="1"/>
        <v>7.1965000000000001E-2</v>
      </c>
      <c r="J640" s="399">
        <v>28915</v>
      </c>
    </row>
    <row r="641" spans="1:10" ht="14.5" customHeight="1" x14ac:dyDescent="0.15">
      <c r="A641" s="116">
        <v>84</v>
      </c>
      <c r="B641" s="399">
        <v>28946</v>
      </c>
      <c r="C641" s="16" t="s">
        <v>3341</v>
      </c>
      <c r="D641" s="16" t="s">
        <v>3342</v>
      </c>
      <c r="E641" s="116">
        <v>26.875</v>
      </c>
      <c r="F641" s="116">
        <v>5.3921999999999998E-2</v>
      </c>
      <c r="G641" s="116">
        <v>0</v>
      </c>
      <c r="H641" s="111">
        <v>7.6E-3</v>
      </c>
      <c r="I641" s="111">
        <f t="shared" si="1"/>
        <v>4.6321999999999995E-2</v>
      </c>
      <c r="J641" s="399">
        <v>28946</v>
      </c>
    </row>
    <row r="642" spans="1:10" ht="14.5" customHeight="1" x14ac:dyDescent="0.15">
      <c r="A642" s="116">
        <v>84</v>
      </c>
      <c r="B642" s="399">
        <v>28976</v>
      </c>
      <c r="C642" s="16" t="s">
        <v>3341</v>
      </c>
      <c r="D642" s="16" t="s">
        <v>3342</v>
      </c>
      <c r="E642" s="116">
        <v>23.375</v>
      </c>
      <c r="F642" s="116">
        <v>-0.12</v>
      </c>
      <c r="G642" s="116">
        <v>0.27500000000000002</v>
      </c>
      <c r="H642" s="111">
        <v>7.7000000000000002E-3</v>
      </c>
      <c r="I642" s="111">
        <f t="shared" si="1"/>
        <v>-0.12770000000000001</v>
      </c>
      <c r="J642" s="399">
        <v>28976</v>
      </c>
    </row>
    <row r="643" spans="1:10" ht="14.5" customHeight="1" x14ac:dyDescent="0.15">
      <c r="A643" s="116">
        <v>84</v>
      </c>
      <c r="B643" s="399">
        <v>29007</v>
      </c>
      <c r="C643" s="16" t="s">
        <v>3341</v>
      </c>
      <c r="D643" s="16" t="s">
        <v>3342</v>
      </c>
      <c r="E643" s="116">
        <v>26.5</v>
      </c>
      <c r="F643" s="116">
        <v>0.13369</v>
      </c>
      <c r="G643" s="116">
        <v>0</v>
      </c>
      <c r="H643" s="111">
        <v>7.1000000000000004E-3</v>
      </c>
      <c r="I643" s="111">
        <f t="shared" si="1"/>
        <v>0.12659000000000001</v>
      </c>
      <c r="J643" s="399">
        <v>29007</v>
      </c>
    </row>
    <row r="644" spans="1:10" ht="14.5" customHeight="1" x14ac:dyDescent="0.15">
      <c r="A644" s="116">
        <v>84</v>
      </c>
      <c r="B644" s="399">
        <v>29037</v>
      </c>
      <c r="C644" s="16" t="s">
        <v>3341</v>
      </c>
      <c r="D644" s="16" t="s">
        <v>3342</v>
      </c>
      <c r="E644" s="116">
        <v>27.75</v>
      </c>
      <c r="F644" s="116">
        <v>4.7169999999999997E-2</v>
      </c>
      <c r="G644" s="116">
        <v>0</v>
      </c>
      <c r="H644" s="111">
        <v>7.6E-3</v>
      </c>
      <c r="I644" s="111">
        <f t="shared" si="1"/>
        <v>3.9569999999999994E-2</v>
      </c>
      <c r="J644" s="399">
        <v>29037</v>
      </c>
    </row>
    <row r="645" spans="1:10" ht="14.5" customHeight="1" x14ac:dyDescent="0.15">
      <c r="A645" s="116">
        <v>84</v>
      </c>
      <c r="B645" s="399">
        <v>29068</v>
      </c>
      <c r="C645" s="16" t="s">
        <v>3341</v>
      </c>
      <c r="D645" s="16" t="s">
        <v>3342</v>
      </c>
      <c r="E645" s="116">
        <v>29.5</v>
      </c>
      <c r="F645" s="116">
        <v>7.2972999999999996E-2</v>
      </c>
      <c r="G645" s="116">
        <v>0.27500000000000002</v>
      </c>
      <c r="H645" s="111">
        <v>7.3000000000000001E-3</v>
      </c>
      <c r="I645" s="111">
        <f t="shared" si="1"/>
        <v>6.5672999999999995E-2</v>
      </c>
      <c r="J645" s="399">
        <v>29068</v>
      </c>
    </row>
    <row r="646" spans="1:10" ht="14.5" customHeight="1" x14ac:dyDescent="0.15">
      <c r="A646" s="116">
        <v>84</v>
      </c>
      <c r="B646" s="399">
        <v>29099</v>
      </c>
      <c r="C646" s="16" t="s">
        <v>3341</v>
      </c>
      <c r="D646" s="16" t="s">
        <v>3342</v>
      </c>
      <c r="E646" s="116">
        <v>28.625</v>
      </c>
      <c r="F646" s="116">
        <v>-2.9661E-2</v>
      </c>
      <c r="G646" s="116">
        <v>0</v>
      </c>
      <c r="H646" s="111">
        <v>6.7999999999999996E-3</v>
      </c>
      <c r="I646" s="111">
        <f t="shared" si="1"/>
        <v>-3.6461E-2</v>
      </c>
      <c r="J646" s="399">
        <v>29099</v>
      </c>
    </row>
    <row r="647" spans="1:10" ht="14.5" customHeight="1" x14ac:dyDescent="0.15">
      <c r="A647" s="116">
        <v>84</v>
      </c>
      <c r="B647" s="399">
        <v>29129</v>
      </c>
      <c r="C647" s="16" t="s">
        <v>3341</v>
      </c>
      <c r="D647" s="16" t="s">
        <v>3342</v>
      </c>
      <c r="E647" s="116">
        <v>25.625</v>
      </c>
      <c r="F647" s="116">
        <v>-0.10480299999999999</v>
      </c>
      <c r="G647" s="116">
        <v>0</v>
      </c>
      <c r="H647" s="111">
        <v>8.2000000000000007E-3</v>
      </c>
      <c r="I647" s="111">
        <f t="shared" si="1"/>
        <v>-0.11300299999999999</v>
      </c>
      <c r="J647" s="399">
        <v>29129</v>
      </c>
    </row>
    <row r="648" spans="1:10" ht="14.5" customHeight="1" x14ac:dyDescent="0.15">
      <c r="A648" s="116">
        <v>84</v>
      </c>
      <c r="B648" s="399">
        <v>29160</v>
      </c>
      <c r="C648" s="16" t="s">
        <v>3341</v>
      </c>
      <c r="D648" s="16" t="s">
        <v>3342</v>
      </c>
      <c r="E648" s="116">
        <v>30.125</v>
      </c>
      <c r="F648" s="116">
        <v>0.18634100000000001</v>
      </c>
      <c r="G648" s="116">
        <v>0.27500000000000002</v>
      </c>
      <c r="H648" s="111">
        <v>8.3000000000000001E-3</v>
      </c>
      <c r="I648" s="111">
        <f t="shared" si="1"/>
        <v>0.178041</v>
      </c>
      <c r="J648" s="399">
        <v>29160</v>
      </c>
    </row>
    <row r="649" spans="1:10" ht="14.5" customHeight="1" x14ac:dyDescent="0.15">
      <c r="A649" s="116">
        <v>84</v>
      </c>
      <c r="B649" s="399">
        <v>29190</v>
      </c>
      <c r="C649" s="16" t="s">
        <v>3341</v>
      </c>
      <c r="D649" s="16" t="s">
        <v>3342</v>
      </c>
      <c r="E649" s="116">
        <v>34</v>
      </c>
      <c r="F649" s="116">
        <v>0.128631</v>
      </c>
      <c r="G649" s="116">
        <v>0</v>
      </c>
      <c r="H649" s="111">
        <v>8.3000000000000001E-3</v>
      </c>
      <c r="I649" s="111">
        <f t="shared" si="1"/>
        <v>0.12033099999999999</v>
      </c>
      <c r="J649" s="399">
        <v>29190</v>
      </c>
    </row>
    <row r="650" spans="1:10" ht="14.5" customHeight="1" x14ac:dyDescent="0.15">
      <c r="A650" s="116">
        <v>84</v>
      </c>
      <c r="B650" s="399">
        <v>29221</v>
      </c>
      <c r="C650" s="16" t="s">
        <v>3341</v>
      </c>
      <c r="D650" s="16" t="s">
        <v>3342</v>
      </c>
      <c r="E650" s="116">
        <v>36.625</v>
      </c>
      <c r="F650" s="116">
        <v>7.7205999999999997E-2</v>
      </c>
      <c r="G650" s="116">
        <v>0</v>
      </c>
      <c r="H650" s="111">
        <v>8.3000000000000001E-3</v>
      </c>
      <c r="I650" s="111">
        <f t="shared" si="1"/>
        <v>6.8905999999999995E-2</v>
      </c>
      <c r="J650" s="399">
        <v>29221</v>
      </c>
    </row>
    <row r="651" spans="1:10" ht="14.5" customHeight="1" x14ac:dyDescent="0.15">
      <c r="A651" s="116">
        <v>84</v>
      </c>
      <c r="B651" s="399">
        <v>29252</v>
      </c>
      <c r="C651" s="16" t="s">
        <v>3341</v>
      </c>
      <c r="D651" s="16" t="s">
        <v>3342</v>
      </c>
      <c r="E651" s="116">
        <v>39</v>
      </c>
      <c r="F651" s="116">
        <v>7.2355000000000003E-2</v>
      </c>
      <c r="G651" s="116">
        <v>0.27500000000000002</v>
      </c>
      <c r="H651" s="111">
        <v>8.3999999999999995E-3</v>
      </c>
      <c r="I651" s="111">
        <f t="shared" si="1"/>
        <v>6.3954999999999998E-2</v>
      </c>
      <c r="J651" s="399">
        <v>29252</v>
      </c>
    </row>
    <row r="652" spans="1:10" ht="14.5" customHeight="1" x14ac:dyDescent="0.15">
      <c r="A652" s="116">
        <v>84</v>
      </c>
      <c r="B652" s="399">
        <v>29281</v>
      </c>
      <c r="C652" s="16" t="s">
        <v>3341</v>
      </c>
      <c r="D652" s="16" t="s">
        <v>3342</v>
      </c>
      <c r="E652" s="116">
        <v>29.875</v>
      </c>
      <c r="F652" s="116">
        <v>-0.23397399999999999</v>
      </c>
      <c r="G652" s="116">
        <v>0</v>
      </c>
      <c r="H652" s="111">
        <v>9.9000000000000008E-3</v>
      </c>
      <c r="I652" s="111">
        <f t="shared" si="1"/>
        <v>-0.24387399999999998</v>
      </c>
      <c r="J652" s="399">
        <v>29281</v>
      </c>
    </row>
    <row r="653" spans="1:10" ht="14.5" customHeight="1" x14ac:dyDescent="0.15">
      <c r="A653" s="116">
        <v>84</v>
      </c>
      <c r="B653" s="399">
        <v>29312</v>
      </c>
      <c r="C653" s="16" t="s">
        <v>3341</v>
      </c>
      <c r="D653" s="16" t="s">
        <v>3342</v>
      </c>
      <c r="E653" s="116">
        <v>35</v>
      </c>
      <c r="F653" s="116">
        <v>0.17154800000000001</v>
      </c>
      <c r="G653" s="116">
        <v>0</v>
      </c>
      <c r="H653" s="111">
        <v>0.01</v>
      </c>
      <c r="I653" s="111">
        <f t="shared" si="1"/>
        <v>0.161548</v>
      </c>
      <c r="J653" s="399">
        <v>29312</v>
      </c>
    </row>
    <row r="654" spans="1:10" ht="14.5" customHeight="1" x14ac:dyDescent="0.15">
      <c r="A654" s="116">
        <v>84</v>
      </c>
      <c r="B654" s="399">
        <v>29342</v>
      </c>
      <c r="C654" s="16" t="s">
        <v>3341</v>
      </c>
      <c r="D654" s="16" t="s">
        <v>3342</v>
      </c>
      <c r="E654" s="116">
        <v>31.75</v>
      </c>
      <c r="F654" s="116">
        <v>-8.4000000000000005E-2</v>
      </c>
      <c r="G654" s="116">
        <v>0.31</v>
      </c>
      <c r="H654" s="111">
        <v>8.6999999999999994E-3</v>
      </c>
      <c r="I654" s="111">
        <f t="shared" si="1"/>
        <v>-9.2700000000000005E-2</v>
      </c>
      <c r="J654" s="399">
        <v>29342</v>
      </c>
    </row>
    <row r="655" spans="1:10" ht="14.5" customHeight="1" x14ac:dyDescent="0.15">
      <c r="A655" s="116">
        <v>84</v>
      </c>
      <c r="B655" s="399">
        <v>29373</v>
      </c>
      <c r="C655" s="16" t="s">
        <v>3341</v>
      </c>
      <c r="D655" s="16" t="s">
        <v>3342</v>
      </c>
      <c r="E655" s="116">
        <v>36.25</v>
      </c>
      <c r="F655" s="116">
        <v>0.141732</v>
      </c>
      <c r="G655" s="116">
        <v>0</v>
      </c>
      <c r="H655" s="111">
        <v>8.6E-3</v>
      </c>
      <c r="I655" s="111">
        <f t="shared" si="1"/>
        <v>0.133132</v>
      </c>
      <c r="J655" s="399">
        <v>29373</v>
      </c>
    </row>
    <row r="656" spans="1:10" ht="14.5" customHeight="1" x14ac:dyDescent="0.15">
      <c r="A656" s="116">
        <v>84</v>
      </c>
      <c r="B656" s="399">
        <v>29403</v>
      </c>
      <c r="C656" s="16" t="s">
        <v>3341</v>
      </c>
      <c r="D656" s="16" t="s">
        <v>3342</v>
      </c>
      <c r="E656" s="116">
        <v>42</v>
      </c>
      <c r="F656" s="116">
        <v>0.15862100000000001</v>
      </c>
      <c r="G656" s="116">
        <v>0</v>
      </c>
      <c r="H656" s="111">
        <v>8.3999999999999995E-3</v>
      </c>
      <c r="I656" s="111">
        <f t="shared" si="1"/>
        <v>0.15022100000000002</v>
      </c>
      <c r="J656" s="399">
        <v>29403</v>
      </c>
    </row>
    <row r="657" spans="1:10" ht="14.5" customHeight="1" x14ac:dyDescent="0.15">
      <c r="A657" s="116">
        <v>84</v>
      </c>
      <c r="B657" s="399">
        <v>29434</v>
      </c>
      <c r="C657" s="16" t="s">
        <v>3341</v>
      </c>
      <c r="D657" s="16" t="s">
        <v>3342</v>
      </c>
      <c r="E657" s="116">
        <v>42.875</v>
      </c>
      <c r="F657" s="116">
        <v>2.8213999999999999E-2</v>
      </c>
      <c r="G657" s="116">
        <v>0.31</v>
      </c>
      <c r="H657" s="111">
        <v>8.0999999999999996E-3</v>
      </c>
      <c r="I657" s="111">
        <f t="shared" si="1"/>
        <v>2.0114E-2</v>
      </c>
      <c r="J657" s="399">
        <v>29434</v>
      </c>
    </row>
    <row r="658" spans="1:10" ht="14.5" customHeight="1" x14ac:dyDescent="0.15">
      <c r="A658" s="116">
        <v>84</v>
      </c>
      <c r="B658" s="399">
        <v>29465</v>
      </c>
      <c r="C658" s="16" t="s">
        <v>3341</v>
      </c>
      <c r="D658" s="16" t="s">
        <v>3342</v>
      </c>
      <c r="E658" s="116">
        <v>48.5</v>
      </c>
      <c r="F658" s="116">
        <v>0.13119500000000001</v>
      </c>
      <c r="G658" s="116">
        <v>0</v>
      </c>
      <c r="H658" s="111">
        <v>9.7000000000000003E-3</v>
      </c>
      <c r="I658" s="111">
        <f t="shared" si="1"/>
        <v>0.12149500000000001</v>
      </c>
      <c r="J658" s="399">
        <v>29465</v>
      </c>
    </row>
    <row r="659" spans="1:10" ht="14.5" customHeight="1" x14ac:dyDescent="0.15">
      <c r="A659" s="116">
        <v>84</v>
      </c>
      <c r="B659" s="399">
        <v>29495</v>
      </c>
      <c r="C659" s="16" t="s">
        <v>3341</v>
      </c>
      <c r="D659" s="16" t="s">
        <v>3342</v>
      </c>
      <c r="E659" s="116">
        <v>49</v>
      </c>
      <c r="F659" s="116">
        <v>1.0309E-2</v>
      </c>
      <c r="G659" s="116">
        <v>0</v>
      </c>
      <c r="H659" s="111">
        <v>9.7000000000000003E-3</v>
      </c>
      <c r="I659" s="111">
        <f t="shared" si="1"/>
        <v>6.0900000000000017E-4</v>
      </c>
      <c r="J659" s="399">
        <v>29495</v>
      </c>
    </row>
    <row r="660" spans="1:10" ht="14.5" customHeight="1" x14ac:dyDescent="0.15">
      <c r="A660" s="116">
        <v>84</v>
      </c>
      <c r="B660" s="399">
        <v>29526</v>
      </c>
      <c r="C660" s="16" t="s">
        <v>3341</v>
      </c>
      <c r="D660" s="16" t="s">
        <v>3342</v>
      </c>
      <c r="E660" s="116">
        <v>59.5</v>
      </c>
      <c r="F660" s="116">
        <v>0.220612</v>
      </c>
      <c r="G660" s="116">
        <v>0.31</v>
      </c>
      <c r="H660" s="111">
        <v>9.1000000000000004E-3</v>
      </c>
      <c r="I660" s="111">
        <f t="shared" si="1"/>
        <v>0.21151200000000001</v>
      </c>
      <c r="J660" s="399">
        <v>29526</v>
      </c>
    </row>
    <row r="661" spans="1:10" ht="14.5" customHeight="1" x14ac:dyDescent="0.15">
      <c r="A661" s="116">
        <v>84</v>
      </c>
      <c r="B661" s="399">
        <v>29556</v>
      </c>
      <c r="C661" s="16" t="s">
        <v>3341</v>
      </c>
      <c r="D661" s="16" t="s">
        <v>3342</v>
      </c>
      <c r="E661" s="116">
        <v>56</v>
      </c>
      <c r="F661" s="116">
        <v>-5.8824000000000001E-2</v>
      </c>
      <c r="G661" s="116">
        <v>0</v>
      </c>
      <c r="H661" s="111">
        <v>1.0800000000000001E-2</v>
      </c>
      <c r="I661" s="111">
        <f t="shared" si="1"/>
        <v>-6.9624000000000005E-2</v>
      </c>
      <c r="J661" s="399">
        <v>29556</v>
      </c>
    </row>
    <row r="662" spans="1:10" ht="14.5" customHeight="1" x14ac:dyDescent="0.15">
      <c r="A662" s="116">
        <v>84</v>
      </c>
      <c r="B662" s="399">
        <v>29587</v>
      </c>
      <c r="C662" s="16" t="s">
        <v>3341</v>
      </c>
      <c r="D662" s="16" t="s">
        <v>3342</v>
      </c>
      <c r="E662" s="116">
        <v>51.5</v>
      </c>
      <c r="F662" s="116">
        <v>-8.0356999999999998E-2</v>
      </c>
      <c r="G662" s="116">
        <v>0</v>
      </c>
      <c r="H662" s="111">
        <v>9.4000000000000004E-3</v>
      </c>
      <c r="I662" s="111">
        <f t="shared" si="1"/>
        <v>-8.9757000000000003E-2</v>
      </c>
      <c r="J662" s="399">
        <v>29587</v>
      </c>
    </row>
    <row r="663" spans="1:10" ht="14.5" customHeight="1" x14ac:dyDescent="0.15">
      <c r="A663" s="116">
        <v>84</v>
      </c>
      <c r="B663" s="399">
        <v>29618</v>
      </c>
      <c r="C663" s="16" t="s">
        <v>3341</v>
      </c>
      <c r="D663" s="16" t="s">
        <v>3342</v>
      </c>
      <c r="E663" s="116">
        <v>50.5</v>
      </c>
      <c r="F663" s="116">
        <v>-1.3398E-2</v>
      </c>
      <c r="G663" s="116">
        <v>0.31</v>
      </c>
      <c r="H663" s="111">
        <v>8.8000000000000005E-3</v>
      </c>
      <c r="I663" s="111">
        <f t="shared" si="1"/>
        <v>-2.2198000000000002E-2</v>
      </c>
      <c r="J663" s="399">
        <v>29618</v>
      </c>
    </row>
    <row r="664" spans="1:10" ht="14.5" customHeight="1" x14ac:dyDescent="0.15">
      <c r="A664" s="116">
        <v>84</v>
      </c>
      <c r="B664" s="399">
        <v>29646</v>
      </c>
      <c r="C664" s="16" t="s">
        <v>3341</v>
      </c>
      <c r="D664" s="16" t="s">
        <v>3342</v>
      </c>
      <c r="E664" s="116">
        <v>51.25</v>
      </c>
      <c r="F664" s="116">
        <v>1.4851E-2</v>
      </c>
      <c r="G664" s="116">
        <v>0</v>
      </c>
      <c r="H664" s="111">
        <v>1.11E-2</v>
      </c>
      <c r="I664" s="111">
        <f t="shared" si="1"/>
        <v>3.7509999999999991E-3</v>
      </c>
      <c r="J664" s="399">
        <v>29646</v>
      </c>
    </row>
    <row r="665" spans="1:10" ht="14.5" customHeight="1" x14ac:dyDescent="0.15">
      <c r="A665" s="116">
        <v>84</v>
      </c>
      <c r="B665" s="399">
        <v>29677</v>
      </c>
      <c r="C665" s="16" t="s">
        <v>3341</v>
      </c>
      <c r="D665" s="16" t="s">
        <v>3342</v>
      </c>
      <c r="E665" s="116">
        <v>43.5</v>
      </c>
      <c r="F665" s="116">
        <v>-0.15121999999999999</v>
      </c>
      <c r="G665" s="116">
        <v>0</v>
      </c>
      <c r="H665" s="111">
        <v>1.01E-2</v>
      </c>
      <c r="I665" s="111">
        <f t="shared" si="1"/>
        <v>-0.16131999999999999</v>
      </c>
      <c r="J665" s="399">
        <v>29677</v>
      </c>
    </row>
    <row r="666" spans="1:10" ht="14.5" customHeight="1" x14ac:dyDescent="0.15">
      <c r="A666" s="116">
        <v>84</v>
      </c>
      <c r="B666" s="399">
        <v>29707</v>
      </c>
      <c r="C666" s="16" t="s">
        <v>3341</v>
      </c>
      <c r="D666" s="16" t="s">
        <v>3342</v>
      </c>
      <c r="E666" s="116">
        <v>45.25</v>
      </c>
      <c r="F666" s="116">
        <v>4.7356000000000002E-2</v>
      </c>
      <c r="G666" s="116">
        <v>0.31</v>
      </c>
      <c r="H666" s="111">
        <v>1.04E-2</v>
      </c>
      <c r="I666" s="111">
        <f t="shared" si="1"/>
        <v>3.6956000000000003E-2</v>
      </c>
      <c r="J666" s="399">
        <v>29707</v>
      </c>
    </row>
    <row r="667" spans="1:10" ht="14.5" customHeight="1" x14ac:dyDescent="0.15">
      <c r="A667" s="116">
        <v>84</v>
      </c>
      <c r="B667" s="399">
        <v>29738</v>
      </c>
      <c r="C667" s="16" t="s">
        <v>3341</v>
      </c>
      <c r="D667" s="16" t="s">
        <v>3342</v>
      </c>
      <c r="E667" s="116">
        <v>47.5</v>
      </c>
      <c r="F667" s="116">
        <v>4.9723999999999997E-2</v>
      </c>
      <c r="G667" s="116">
        <v>0</v>
      </c>
      <c r="H667" s="111">
        <v>1.09E-2</v>
      </c>
      <c r="I667" s="111">
        <f t="shared" si="1"/>
        <v>3.8823999999999997E-2</v>
      </c>
      <c r="J667" s="399">
        <v>29738</v>
      </c>
    </row>
    <row r="668" spans="1:10" ht="14.5" customHeight="1" x14ac:dyDescent="0.15">
      <c r="A668" s="116">
        <v>84</v>
      </c>
      <c r="B668" s="399">
        <v>29768</v>
      </c>
      <c r="C668" s="16" t="s">
        <v>3341</v>
      </c>
      <c r="D668" s="16" t="s">
        <v>3342</v>
      </c>
      <c r="E668" s="116">
        <v>9.375</v>
      </c>
      <c r="F668" s="116">
        <v>0.19787399999999999</v>
      </c>
      <c r="G668" s="116">
        <v>0</v>
      </c>
      <c r="H668" s="111">
        <v>1.09E-2</v>
      </c>
      <c r="I668" s="111">
        <f t="shared" si="1"/>
        <v>0.186974</v>
      </c>
      <c r="J668" s="399">
        <v>29768</v>
      </c>
    </row>
    <row r="669" spans="1:10" ht="14.5" customHeight="1" x14ac:dyDescent="0.15">
      <c r="A669" s="116">
        <v>84</v>
      </c>
      <c r="B669" s="399">
        <v>29799</v>
      </c>
      <c r="C669" s="16" t="s">
        <v>3341</v>
      </c>
      <c r="D669" s="16" t="s">
        <v>3342</v>
      </c>
      <c r="E669" s="116">
        <v>8.75</v>
      </c>
      <c r="F669" s="116">
        <v>-3.4667000000000003E-2</v>
      </c>
      <c r="G669" s="116">
        <v>0.3</v>
      </c>
      <c r="H669" s="111">
        <v>1.0999999999999999E-2</v>
      </c>
      <c r="I669" s="111">
        <f t="shared" si="1"/>
        <v>-4.5666999999999999E-2</v>
      </c>
      <c r="J669" s="399">
        <v>29799</v>
      </c>
    </row>
    <row r="670" spans="1:10" ht="14.5" customHeight="1" x14ac:dyDescent="0.15">
      <c r="A670" s="116">
        <v>84</v>
      </c>
      <c r="B670" s="399">
        <v>29830</v>
      </c>
      <c r="C670" s="16" t="s">
        <v>3341</v>
      </c>
      <c r="D670" s="16" t="s">
        <v>3342</v>
      </c>
      <c r="E670" s="116">
        <v>8.875</v>
      </c>
      <c r="F670" s="116">
        <v>1.4286E-2</v>
      </c>
      <c r="G670" s="116">
        <v>0</v>
      </c>
      <c r="H670" s="111">
        <v>1.14E-2</v>
      </c>
      <c r="I670" s="111">
        <f t="shared" si="1"/>
        <v>2.8859999999999997E-3</v>
      </c>
      <c r="J670" s="399">
        <v>29830</v>
      </c>
    </row>
    <row r="671" spans="1:10" ht="14.5" customHeight="1" x14ac:dyDescent="0.15">
      <c r="A671" s="116">
        <v>84</v>
      </c>
      <c r="B671" s="399">
        <v>29860</v>
      </c>
      <c r="C671" s="16" t="s">
        <v>3341</v>
      </c>
      <c r="D671" s="16" t="s">
        <v>3342</v>
      </c>
      <c r="E671" s="116">
        <v>9</v>
      </c>
      <c r="F671" s="116">
        <v>1.4085E-2</v>
      </c>
      <c r="G671" s="116">
        <v>0</v>
      </c>
      <c r="H671" s="111">
        <v>1.17E-2</v>
      </c>
      <c r="I671" s="111">
        <f t="shared" si="1"/>
        <v>2.385E-3</v>
      </c>
      <c r="J671" s="399">
        <v>29860</v>
      </c>
    </row>
    <row r="672" spans="1:10" ht="14.5" customHeight="1" x14ac:dyDescent="0.15">
      <c r="A672" s="116">
        <v>84</v>
      </c>
      <c r="B672" s="399">
        <v>29891</v>
      </c>
      <c r="C672" s="16" t="s">
        <v>3341</v>
      </c>
      <c r="D672" s="16" t="s">
        <v>3342</v>
      </c>
      <c r="E672" s="116">
        <v>9.5</v>
      </c>
      <c r="F672" s="116">
        <v>8.8888999999999996E-2</v>
      </c>
      <c r="G672" s="116">
        <v>0.3</v>
      </c>
      <c r="H672" s="111">
        <v>1.1299999999999999E-2</v>
      </c>
      <c r="I672" s="111">
        <f t="shared" si="1"/>
        <v>7.7588999999999991E-2</v>
      </c>
      <c r="J672" s="399">
        <v>29891</v>
      </c>
    </row>
    <row r="673" spans="1:10" ht="14.5" customHeight="1" x14ac:dyDescent="0.15">
      <c r="A673" s="116">
        <v>84</v>
      </c>
      <c r="B673" s="399">
        <v>29921</v>
      </c>
      <c r="C673" s="16" t="s">
        <v>3341</v>
      </c>
      <c r="D673" s="16" t="s">
        <v>3342</v>
      </c>
      <c r="E673" s="116">
        <v>9.25</v>
      </c>
      <c r="F673" s="116">
        <v>-2.6315999999999999E-2</v>
      </c>
      <c r="G673" s="116">
        <v>0</v>
      </c>
      <c r="H673" s="111">
        <v>0.01</v>
      </c>
      <c r="I673" s="111">
        <f t="shared" si="1"/>
        <v>-3.6316000000000001E-2</v>
      </c>
      <c r="J673" s="399">
        <v>29921</v>
      </c>
    </row>
    <row r="674" spans="1:10" ht="14.5" customHeight="1" x14ac:dyDescent="0.15">
      <c r="A674" s="116">
        <v>84</v>
      </c>
      <c r="B674" s="399">
        <v>29952</v>
      </c>
      <c r="C674" s="16" t="s">
        <v>3341</v>
      </c>
      <c r="D674" s="16" t="s">
        <v>3342</v>
      </c>
      <c r="E674" s="116">
        <v>9.5</v>
      </c>
      <c r="F674" s="116">
        <v>2.7026999999999999E-2</v>
      </c>
      <c r="G674" s="116">
        <v>0</v>
      </c>
      <c r="H674" s="111">
        <v>1.0800000000000001E-2</v>
      </c>
      <c r="I674" s="111">
        <f t="shared" si="1"/>
        <v>1.6226999999999998E-2</v>
      </c>
      <c r="J674" s="399">
        <v>29952</v>
      </c>
    </row>
    <row r="675" spans="1:10" ht="14.5" customHeight="1" x14ac:dyDescent="0.15">
      <c r="A675" s="116">
        <v>84</v>
      </c>
      <c r="B675" s="399">
        <v>29983</v>
      </c>
      <c r="C675" s="16" t="s">
        <v>3341</v>
      </c>
      <c r="D675" s="16" t="s">
        <v>3342</v>
      </c>
      <c r="E675" s="116">
        <v>9</v>
      </c>
      <c r="F675" s="116">
        <v>-2.1052999999999999E-2</v>
      </c>
      <c r="G675" s="116">
        <v>0.3</v>
      </c>
      <c r="H675" s="111">
        <v>1.03E-2</v>
      </c>
      <c r="I675" s="111">
        <f t="shared" si="1"/>
        <v>-3.1352999999999999E-2</v>
      </c>
      <c r="J675" s="399">
        <v>29983</v>
      </c>
    </row>
    <row r="676" spans="1:10" ht="14.5" customHeight="1" x14ac:dyDescent="0.15">
      <c r="A676" s="116">
        <v>84</v>
      </c>
      <c r="B676" s="399">
        <v>30011</v>
      </c>
      <c r="C676" s="16" t="s">
        <v>3341</v>
      </c>
      <c r="D676" s="16" t="s">
        <v>3342</v>
      </c>
      <c r="E676" s="116">
        <v>9</v>
      </c>
      <c r="F676" s="116">
        <v>0</v>
      </c>
      <c r="G676" s="116">
        <v>0</v>
      </c>
      <c r="H676" s="111">
        <v>1.24E-2</v>
      </c>
      <c r="I676" s="111">
        <f t="shared" si="1"/>
        <v>-1.24E-2</v>
      </c>
      <c r="J676" s="399">
        <v>30011</v>
      </c>
    </row>
    <row r="677" spans="1:10" ht="14.5" customHeight="1" x14ac:dyDescent="0.15">
      <c r="A677" s="116">
        <v>84</v>
      </c>
      <c r="B677" s="399">
        <v>30042</v>
      </c>
      <c r="C677" s="16" t="s">
        <v>3341</v>
      </c>
      <c r="D677" s="16" t="s">
        <v>3342</v>
      </c>
      <c r="E677" s="116">
        <v>9.5</v>
      </c>
      <c r="F677" s="116">
        <v>5.5556000000000001E-2</v>
      </c>
      <c r="G677" s="116">
        <v>0</v>
      </c>
      <c r="H677" s="111">
        <v>1.12E-2</v>
      </c>
      <c r="I677" s="111">
        <f t="shared" ref="I677:I740" si="2">F677-H677</f>
        <v>4.4356E-2</v>
      </c>
      <c r="J677" s="399">
        <v>30042</v>
      </c>
    </row>
    <row r="678" spans="1:10" ht="14.5" customHeight="1" x14ac:dyDescent="0.15">
      <c r="A678" s="116">
        <v>84</v>
      </c>
      <c r="B678" s="399">
        <v>30072</v>
      </c>
      <c r="C678" s="16" t="s">
        <v>3341</v>
      </c>
      <c r="D678" s="16" t="s">
        <v>3342</v>
      </c>
      <c r="E678" s="116">
        <v>10</v>
      </c>
      <c r="F678" s="116">
        <v>8.4210999999999994E-2</v>
      </c>
      <c r="G678" s="116">
        <v>0.3</v>
      </c>
      <c r="H678" s="111">
        <v>1.01E-2</v>
      </c>
      <c r="I678" s="111">
        <f t="shared" si="2"/>
        <v>7.4110999999999996E-2</v>
      </c>
      <c r="J678" s="399">
        <v>30072</v>
      </c>
    </row>
    <row r="679" spans="1:10" ht="14.5" customHeight="1" x14ac:dyDescent="0.15">
      <c r="A679" s="116">
        <v>84</v>
      </c>
      <c r="B679" s="399">
        <v>30103</v>
      </c>
      <c r="C679" s="16" t="s">
        <v>3341</v>
      </c>
      <c r="D679" s="16" t="s">
        <v>3342</v>
      </c>
      <c r="E679" s="116">
        <v>10</v>
      </c>
      <c r="F679" s="116">
        <v>0</v>
      </c>
      <c r="G679" s="116">
        <v>0</v>
      </c>
      <c r="H679" s="111">
        <v>1.2E-2</v>
      </c>
      <c r="I679" s="111">
        <f t="shared" si="2"/>
        <v>-1.2E-2</v>
      </c>
      <c r="J679" s="399">
        <v>30103</v>
      </c>
    </row>
    <row r="680" spans="1:10" ht="14.5" customHeight="1" x14ac:dyDescent="0.15">
      <c r="A680" s="116">
        <v>84</v>
      </c>
      <c r="B680" s="399">
        <v>30133</v>
      </c>
      <c r="C680" s="16" t="s">
        <v>3341</v>
      </c>
      <c r="D680" s="16" t="s">
        <v>3342</v>
      </c>
      <c r="E680" s="116">
        <v>10</v>
      </c>
      <c r="F680" s="116">
        <v>0</v>
      </c>
      <c r="G680" s="116">
        <v>0</v>
      </c>
      <c r="H680" s="111">
        <v>1.14E-2</v>
      </c>
      <c r="I680" s="111">
        <f t="shared" si="2"/>
        <v>-1.14E-2</v>
      </c>
      <c r="J680" s="399">
        <v>30133</v>
      </c>
    </row>
    <row r="681" spans="1:10" ht="14.5" customHeight="1" x14ac:dyDescent="0.15">
      <c r="A681" s="116">
        <v>84</v>
      </c>
      <c r="B681" s="399">
        <v>30164</v>
      </c>
      <c r="C681" s="16" t="s">
        <v>3341</v>
      </c>
      <c r="D681" s="16" t="s">
        <v>3342</v>
      </c>
      <c r="E681" s="116">
        <v>10.125</v>
      </c>
      <c r="F681" s="116">
        <v>4.2500000000000003E-2</v>
      </c>
      <c r="G681" s="116">
        <v>0.3</v>
      </c>
      <c r="H681" s="111">
        <v>1.12E-2</v>
      </c>
      <c r="I681" s="111">
        <f t="shared" si="2"/>
        <v>3.1300000000000001E-2</v>
      </c>
      <c r="J681" s="399">
        <v>30164</v>
      </c>
    </row>
    <row r="682" spans="1:10" ht="14.5" customHeight="1" x14ac:dyDescent="0.15">
      <c r="A682" s="116">
        <v>84</v>
      </c>
      <c r="B682" s="399">
        <v>30195</v>
      </c>
      <c r="C682" s="16" t="s">
        <v>3341</v>
      </c>
      <c r="D682" s="16" t="s">
        <v>3342</v>
      </c>
      <c r="E682" s="116">
        <v>11.5</v>
      </c>
      <c r="F682" s="116">
        <v>0.13580200000000001</v>
      </c>
      <c r="G682" s="116">
        <v>0</v>
      </c>
      <c r="H682" s="111">
        <v>0.01</v>
      </c>
      <c r="I682" s="111">
        <f t="shared" si="2"/>
        <v>0.125802</v>
      </c>
      <c r="J682" s="399">
        <v>30195</v>
      </c>
    </row>
    <row r="683" spans="1:10" ht="14.5" customHeight="1" x14ac:dyDescent="0.15">
      <c r="A683" s="116">
        <v>84</v>
      </c>
      <c r="B683" s="399">
        <v>30225</v>
      </c>
      <c r="C683" s="16" t="s">
        <v>3341</v>
      </c>
      <c r="D683" s="16" t="s">
        <v>3342</v>
      </c>
      <c r="E683" s="116">
        <v>12.75</v>
      </c>
      <c r="F683" s="116">
        <v>0.108696</v>
      </c>
      <c r="G683" s="116">
        <v>0</v>
      </c>
      <c r="H683" s="111">
        <v>9.1000000000000004E-3</v>
      </c>
      <c r="I683" s="111">
        <f t="shared" si="2"/>
        <v>9.9596000000000004E-2</v>
      </c>
      <c r="J683" s="399">
        <v>30225</v>
      </c>
    </row>
    <row r="684" spans="1:10" ht="14.5" customHeight="1" x14ac:dyDescent="0.15">
      <c r="A684" s="116">
        <v>84</v>
      </c>
      <c r="B684" s="399">
        <v>30256</v>
      </c>
      <c r="C684" s="16" t="s">
        <v>3341</v>
      </c>
      <c r="D684" s="16" t="s">
        <v>3342</v>
      </c>
      <c r="E684" s="116">
        <v>13.375</v>
      </c>
      <c r="F684" s="116">
        <v>7.2549000000000002E-2</v>
      </c>
      <c r="G684" s="116">
        <v>0.3</v>
      </c>
      <c r="H684" s="111">
        <v>9.4000000000000004E-3</v>
      </c>
      <c r="I684" s="111">
        <f t="shared" si="2"/>
        <v>6.3148999999999997E-2</v>
      </c>
      <c r="J684" s="399">
        <v>30256</v>
      </c>
    </row>
    <row r="685" spans="1:10" ht="14.5" customHeight="1" x14ac:dyDescent="0.15">
      <c r="A685" s="116">
        <v>84</v>
      </c>
      <c r="B685" s="399">
        <v>30286</v>
      </c>
      <c r="C685" s="16" t="s">
        <v>3341</v>
      </c>
      <c r="D685" s="16" t="s">
        <v>3342</v>
      </c>
      <c r="E685" s="116">
        <v>13.5</v>
      </c>
      <c r="F685" s="116">
        <v>9.3460000000000001E-3</v>
      </c>
      <c r="G685" s="116">
        <v>0</v>
      </c>
      <c r="H685" s="111">
        <v>9.2999999999999992E-3</v>
      </c>
      <c r="I685" s="111">
        <f t="shared" si="2"/>
        <v>4.6000000000000901E-5</v>
      </c>
      <c r="J685" s="399">
        <v>30286</v>
      </c>
    </row>
    <row r="686" spans="1:10" ht="14.5" customHeight="1" x14ac:dyDescent="0.15">
      <c r="A686" s="116">
        <v>84</v>
      </c>
      <c r="B686" s="399">
        <v>30317</v>
      </c>
      <c r="C686" s="16" t="s">
        <v>3341</v>
      </c>
      <c r="D686" s="16" t="s">
        <v>3342</v>
      </c>
      <c r="E686" s="116">
        <v>13.25</v>
      </c>
      <c r="F686" s="116">
        <v>-1.8519000000000001E-2</v>
      </c>
      <c r="G686" s="116">
        <v>0</v>
      </c>
      <c r="H686" s="111">
        <v>8.6999999999999994E-3</v>
      </c>
      <c r="I686" s="111">
        <f t="shared" si="2"/>
        <v>-2.7219E-2</v>
      </c>
      <c r="J686" s="399">
        <v>30317</v>
      </c>
    </row>
    <row r="687" spans="1:10" ht="14.5" customHeight="1" x14ac:dyDescent="0.15">
      <c r="A687" s="116">
        <v>84</v>
      </c>
      <c r="B687" s="399">
        <v>30348</v>
      </c>
      <c r="C687" s="16" t="s">
        <v>3341</v>
      </c>
      <c r="D687" s="16" t="s">
        <v>3342</v>
      </c>
      <c r="E687" s="116">
        <v>13.875</v>
      </c>
      <c r="F687" s="116">
        <v>6.9810999999999998E-2</v>
      </c>
      <c r="G687" s="116">
        <v>0.3</v>
      </c>
      <c r="H687" s="111">
        <v>8.0999999999999996E-3</v>
      </c>
      <c r="I687" s="111">
        <f t="shared" si="2"/>
        <v>6.1711000000000002E-2</v>
      </c>
      <c r="J687" s="399">
        <v>30348</v>
      </c>
    </row>
    <row r="688" spans="1:10" ht="14.5" customHeight="1" x14ac:dyDescent="0.15">
      <c r="A688" s="116">
        <v>84</v>
      </c>
      <c r="B688" s="399">
        <v>30376</v>
      </c>
      <c r="C688" s="16" t="s">
        <v>3341</v>
      </c>
      <c r="D688" s="16" t="s">
        <v>3342</v>
      </c>
      <c r="E688" s="116">
        <v>14.875</v>
      </c>
      <c r="F688" s="116">
        <v>7.2071999999999997E-2</v>
      </c>
      <c r="G688" s="116">
        <v>0</v>
      </c>
      <c r="H688" s="111">
        <v>8.8999999999999999E-3</v>
      </c>
      <c r="I688" s="111">
        <f t="shared" si="2"/>
        <v>6.3171999999999992E-2</v>
      </c>
      <c r="J688" s="399">
        <v>30376</v>
      </c>
    </row>
    <row r="689" spans="1:10" ht="14.5" customHeight="1" x14ac:dyDescent="0.15">
      <c r="A689" s="116">
        <v>84</v>
      </c>
      <c r="B689" s="399">
        <v>30407</v>
      </c>
      <c r="C689" s="16" t="s">
        <v>3341</v>
      </c>
      <c r="D689" s="16" t="s">
        <v>3342</v>
      </c>
      <c r="E689" s="116">
        <v>14.75</v>
      </c>
      <c r="F689" s="116">
        <v>-8.4030000000000007E-3</v>
      </c>
      <c r="G689" s="116">
        <v>0</v>
      </c>
      <c r="H689" s="111">
        <v>8.5000000000000006E-3</v>
      </c>
      <c r="I689" s="111">
        <f t="shared" si="2"/>
        <v>-1.6903000000000001E-2</v>
      </c>
      <c r="J689" s="399">
        <v>30407</v>
      </c>
    </row>
    <row r="690" spans="1:10" ht="14.5" customHeight="1" x14ac:dyDescent="0.15">
      <c r="A690" s="116">
        <v>84</v>
      </c>
      <c r="B690" s="399">
        <v>30437</v>
      </c>
      <c r="C690" s="16" t="s">
        <v>3341</v>
      </c>
      <c r="D690" s="16" t="s">
        <v>3342</v>
      </c>
      <c r="E690" s="116">
        <v>15.125</v>
      </c>
      <c r="F690" s="116">
        <v>4.5762999999999998E-2</v>
      </c>
      <c r="G690" s="116">
        <v>0.3</v>
      </c>
      <c r="H690" s="111">
        <v>9.1000000000000004E-3</v>
      </c>
      <c r="I690" s="111">
        <f t="shared" si="2"/>
        <v>3.6663000000000001E-2</v>
      </c>
      <c r="J690" s="399">
        <v>30437</v>
      </c>
    </row>
    <row r="691" spans="1:10" ht="14.5" customHeight="1" x14ac:dyDescent="0.15">
      <c r="A691" s="116">
        <v>84</v>
      </c>
      <c r="B691" s="399">
        <v>30468</v>
      </c>
      <c r="C691" s="16" t="s">
        <v>3341</v>
      </c>
      <c r="D691" s="16" t="s">
        <v>3342</v>
      </c>
      <c r="E691" s="116">
        <v>16.125</v>
      </c>
      <c r="F691" s="116">
        <v>6.6115999999999994E-2</v>
      </c>
      <c r="G691" s="116">
        <v>0</v>
      </c>
      <c r="H691" s="111">
        <v>8.9999999999999993E-3</v>
      </c>
      <c r="I691" s="111">
        <f t="shared" si="2"/>
        <v>5.7115999999999993E-2</v>
      </c>
      <c r="J691" s="399">
        <v>30468</v>
      </c>
    </row>
    <row r="692" spans="1:10" ht="14.5" customHeight="1" x14ac:dyDescent="0.15">
      <c r="A692" s="116">
        <v>84</v>
      </c>
      <c r="B692" s="399">
        <v>30498</v>
      </c>
      <c r="C692" s="16" t="s">
        <v>3341</v>
      </c>
      <c r="D692" s="16" t="s">
        <v>3342</v>
      </c>
      <c r="E692" s="116">
        <v>17</v>
      </c>
      <c r="F692" s="116">
        <v>5.4264E-2</v>
      </c>
      <c r="G692" s="116">
        <v>0</v>
      </c>
      <c r="H692" s="111">
        <v>8.8000000000000005E-3</v>
      </c>
      <c r="I692" s="111">
        <f t="shared" si="2"/>
        <v>4.5463999999999997E-2</v>
      </c>
      <c r="J692" s="399">
        <v>30498</v>
      </c>
    </row>
    <row r="693" spans="1:10" ht="14.5" customHeight="1" x14ac:dyDescent="0.15">
      <c r="A693" s="116">
        <v>84</v>
      </c>
      <c r="B693" s="399">
        <v>30529</v>
      </c>
      <c r="C693" s="16" t="s">
        <v>3341</v>
      </c>
      <c r="D693" s="16" t="s">
        <v>3342</v>
      </c>
      <c r="E693" s="116">
        <v>15.875</v>
      </c>
      <c r="F693" s="116">
        <v>-4.6765000000000001E-2</v>
      </c>
      <c r="G693" s="116">
        <v>0.33</v>
      </c>
      <c r="H693" s="111">
        <v>1.03E-2</v>
      </c>
      <c r="I693" s="111">
        <f t="shared" si="2"/>
        <v>-5.7065000000000005E-2</v>
      </c>
      <c r="J693" s="399">
        <v>30529</v>
      </c>
    </row>
    <row r="694" spans="1:10" ht="14.5" customHeight="1" x14ac:dyDescent="0.15">
      <c r="A694" s="116">
        <v>84</v>
      </c>
      <c r="B694" s="399">
        <v>30560</v>
      </c>
      <c r="C694" s="16" t="s">
        <v>3341</v>
      </c>
      <c r="D694" s="16" t="s">
        <v>3342</v>
      </c>
      <c r="E694" s="116">
        <v>19</v>
      </c>
      <c r="F694" s="116">
        <v>0.19685</v>
      </c>
      <c r="G694" s="116">
        <v>0</v>
      </c>
      <c r="H694" s="111">
        <v>9.5999999999999992E-3</v>
      </c>
      <c r="I694" s="111">
        <f t="shared" si="2"/>
        <v>0.18725</v>
      </c>
      <c r="J694" s="399">
        <v>30560</v>
      </c>
    </row>
    <row r="695" spans="1:10" ht="14.5" customHeight="1" x14ac:dyDescent="0.15">
      <c r="A695" s="116">
        <v>84</v>
      </c>
      <c r="B695" s="399">
        <v>30590</v>
      </c>
      <c r="C695" s="16" t="s">
        <v>3341</v>
      </c>
      <c r="D695" s="16" t="s">
        <v>3342</v>
      </c>
      <c r="E695" s="116">
        <v>17.25</v>
      </c>
      <c r="F695" s="116">
        <v>-9.2105000000000006E-2</v>
      </c>
      <c r="G695" s="116">
        <v>0</v>
      </c>
      <c r="H695" s="111">
        <v>9.4999999999999998E-3</v>
      </c>
      <c r="I695" s="111">
        <f t="shared" si="2"/>
        <v>-0.101605</v>
      </c>
      <c r="J695" s="399">
        <v>30590</v>
      </c>
    </row>
    <row r="696" spans="1:10" ht="14.5" customHeight="1" x14ac:dyDescent="0.15">
      <c r="A696" s="116">
        <v>84</v>
      </c>
      <c r="B696" s="399">
        <v>30621</v>
      </c>
      <c r="C696" s="16" t="s">
        <v>3341</v>
      </c>
      <c r="D696" s="16" t="s">
        <v>3342</v>
      </c>
      <c r="E696" s="116">
        <v>17</v>
      </c>
      <c r="F696" s="116">
        <v>4.6379999999999998E-3</v>
      </c>
      <c r="G696" s="116">
        <v>0.33</v>
      </c>
      <c r="H696" s="111">
        <v>9.4000000000000004E-3</v>
      </c>
      <c r="I696" s="111">
        <f t="shared" si="2"/>
        <v>-4.7620000000000006E-3</v>
      </c>
      <c r="J696" s="399">
        <v>30621</v>
      </c>
    </row>
    <row r="697" spans="1:10" ht="14.5" customHeight="1" x14ac:dyDescent="0.15">
      <c r="A697" s="116">
        <v>84</v>
      </c>
      <c r="B697" s="399">
        <v>30651</v>
      </c>
      <c r="C697" s="16" t="s">
        <v>3341</v>
      </c>
      <c r="D697" s="16" t="s">
        <v>3342</v>
      </c>
      <c r="E697" s="116">
        <v>17.125</v>
      </c>
      <c r="F697" s="116">
        <v>7.3530000000000002E-3</v>
      </c>
      <c r="G697" s="116">
        <v>0</v>
      </c>
      <c r="H697" s="111">
        <v>9.4000000000000004E-3</v>
      </c>
      <c r="I697" s="111">
        <f t="shared" si="2"/>
        <v>-2.0470000000000002E-3</v>
      </c>
      <c r="J697" s="399">
        <v>30651</v>
      </c>
    </row>
    <row r="698" spans="1:10" ht="14.5" customHeight="1" x14ac:dyDescent="0.15">
      <c r="A698" s="116">
        <v>84</v>
      </c>
      <c r="B698" s="399">
        <v>30682</v>
      </c>
      <c r="C698" s="16" t="s">
        <v>3341</v>
      </c>
      <c r="D698" s="16" t="s">
        <v>3342</v>
      </c>
      <c r="E698" s="116">
        <v>18.875</v>
      </c>
      <c r="F698" s="116">
        <v>0.10219</v>
      </c>
      <c r="G698" s="116">
        <v>0</v>
      </c>
      <c r="H698" s="111">
        <v>1.03E-2</v>
      </c>
      <c r="I698" s="111">
        <f t="shared" si="2"/>
        <v>9.1889999999999999E-2</v>
      </c>
      <c r="J698" s="399">
        <v>30682</v>
      </c>
    </row>
    <row r="699" spans="1:10" ht="14.5" customHeight="1" x14ac:dyDescent="0.15">
      <c r="A699" s="116">
        <v>84</v>
      </c>
      <c r="B699" s="399">
        <v>30713</v>
      </c>
      <c r="C699" s="16" t="s">
        <v>3341</v>
      </c>
      <c r="D699" s="16" t="s">
        <v>3342</v>
      </c>
      <c r="E699" s="116">
        <v>17.75</v>
      </c>
      <c r="F699" s="116">
        <v>-4.2118999999999997E-2</v>
      </c>
      <c r="G699" s="116">
        <v>0.33</v>
      </c>
      <c r="H699" s="111">
        <v>9.1999999999999998E-3</v>
      </c>
      <c r="I699" s="111">
        <f t="shared" si="2"/>
        <v>-5.1318999999999997E-2</v>
      </c>
      <c r="J699" s="399">
        <v>30713</v>
      </c>
    </row>
    <row r="700" spans="1:10" ht="14.5" customHeight="1" x14ac:dyDescent="0.15">
      <c r="A700" s="116">
        <v>84</v>
      </c>
      <c r="B700" s="399">
        <v>30742</v>
      </c>
      <c r="C700" s="16" t="s">
        <v>3341</v>
      </c>
      <c r="D700" s="16" t="s">
        <v>3342</v>
      </c>
      <c r="E700" s="116">
        <v>19.375</v>
      </c>
      <c r="F700" s="116">
        <v>9.1549000000000005E-2</v>
      </c>
      <c r="G700" s="116">
        <v>0</v>
      </c>
      <c r="H700" s="111">
        <v>9.7999999999999997E-3</v>
      </c>
      <c r="I700" s="111">
        <f t="shared" si="2"/>
        <v>8.1749000000000002E-2</v>
      </c>
      <c r="J700" s="399">
        <v>30742</v>
      </c>
    </row>
    <row r="701" spans="1:10" ht="14.5" customHeight="1" x14ac:dyDescent="0.15">
      <c r="A701" s="116">
        <v>84</v>
      </c>
      <c r="B701" s="399">
        <v>30773</v>
      </c>
      <c r="C701" s="16" t="s">
        <v>3341</v>
      </c>
      <c r="D701" s="16" t="s">
        <v>3342</v>
      </c>
      <c r="E701" s="116">
        <v>17.5</v>
      </c>
      <c r="F701" s="116">
        <v>-9.6773999999999999E-2</v>
      </c>
      <c r="G701" s="116">
        <v>0</v>
      </c>
      <c r="H701" s="111">
        <v>1.04E-2</v>
      </c>
      <c r="I701" s="111">
        <f t="shared" si="2"/>
        <v>-0.10717399999999999</v>
      </c>
      <c r="J701" s="399">
        <v>30773</v>
      </c>
    </row>
    <row r="702" spans="1:10" ht="14.5" customHeight="1" x14ac:dyDescent="0.15">
      <c r="A702" s="116">
        <v>84</v>
      </c>
      <c r="B702" s="399">
        <v>30803</v>
      </c>
      <c r="C702" s="16" t="s">
        <v>3341</v>
      </c>
      <c r="D702" s="16" t="s">
        <v>3342</v>
      </c>
      <c r="E702" s="116">
        <v>16.125</v>
      </c>
      <c r="F702" s="116">
        <v>-5.9714000000000003E-2</v>
      </c>
      <c r="G702" s="116">
        <v>0.33</v>
      </c>
      <c r="H702" s="111">
        <v>1.03E-2</v>
      </c>
      <c r="I702" s="111">
        <f t="shared" si="2"/>
        <v>-7.0014000000000007E-2</v>
      </c>
      <c r="J702" s="399">
        <v>30803</v>
      </c>
    </row>
    <row r="703" spans="1:10" ht="14.5" customHeight="1" x14ac:dyDescent="0.15">
      <c r="A703" s="116">
        <v>84</v>
      </c>
      <c r="B703" s="399">
        <v>30834</v>
      </c>
      <c r="C703" s="16" t="s">
        <v>3341</v>
      </c>
      <c r="D703" s="16" t="s">
        <v>3342</v>
      </c>
      <c r="E703" s="116">
        <v>16.875</v>
      </c>
      <c r="F703" s="116">
        <v>4.6511999999999998E-2</v>
      </c>
      <c r="G703" s="116">
        <v>0</v>
      </c>
      <c r="H703" s="111">
        <v>1.06E-2</v>
      </c>
      <c r="I703" s="111">
        <f t="shared" si="2"/>
        <v>3.5911999999999999E-2</v>
      </c>
      <c r="J703" s="399">
        <v>30834</v>
      </c>
    </row>
    <row r="704" spans="1:10" ht="14.5" customHeight="1" x14ac:dyDescent="0.15">
      <c r="A704" s="116">
        <v>84</v>
      </c>
      <c r="B704" s="399">
        <v>30864</v>
      </c>
      <c r="C704" s="16" t="s">
        <v>3341</v>
      </c>
      <c r="D704" s="16" t="s">
        <v>3342</v>
      </c>
      <c r="E704" s="116">
        <v>16.375</v>
      </c>
      <c r="F704" s="116">
        <v>-2.963E-2</v>
      </c>
      <c r="G704" s="116">
        <v>0</v>
      </c>
      <c r="H704" s="111">
        <v>1.1599999999999999E-2</v>
      </c>
      <c r="I704" s="111">
        <f t="shared" si="2"/>
        <v>-4.1230000000000003E-2</v>
      </c>
      <c r="J704" s="399">
        <v>30864</v>
      </c>
    </row>
    <row r="705" spans="1:10" ht="14.5" customHeight="1" x14ac:dyDescent="0.15">
      <c r="A705" s="116">
        <v>84</v>
      </c>
      <c r="B705" s="399">
        <v>30895</v>
      </c>
      <c r="C705" s="16" t="s">
        <v>3341</v>
      </c>
      <c r="D705" s="16" t="s">
        <v>3342</v>
      </c>
      <c r="E705" s="116">
        <v>17.375</v>
      </c>
      <c r="F705" s="116">
        <v>8.1221000000000002E-2</v>
      </c>
      <c r="G705" s="116">
        <v>0.33</v>
      </c>
      <c r="H705" s="111">
        <v>1.06E-2</v>
      </c>
      <c r="I705" s="111">
        <f t="shared" si="2"/>
        <v>7.0621000000000003E-2</v>
      </c>
      <c r="J705" s="399">
        <v>30895</v>
      </c>
    </row>
    <row r="706" spans="1:10" ht="14.5" customHeight="1" x14ac:dyDescent="0.15">
      <c r="A706" s="116">
        <v>84</v>
      </c>
      <c r="B706" s="399">
        <v>30926</v>
      </c>
      <c r="C706" s="16" t="s">
        <v>3341</v>
      </c>
      <c r="D706" s="16" t="s">
        <v>3342</v>
      </c>
      <c r="E706" s="116">
        <v>16.75</v>
      </c>
      <c r="F706" s="116">
        <v>-3.5971000000000003E-2</v>
      </c>
      <c r="G706" s="116">
        <v>0</v>
      </c>
      <c r="H706" s="111">
        <v>9.4000000000000004E-3</v>
      </c>
      <c r="I706" s="111">
        <f t="shared" si="2"/>
        <v>-4.5371000000000002E-2</v>
      </c>
      <c r="J706" s="399">
        <v>30926</v>
      </c>
    </row>
    <row r="707" spans="1:10" ht="14.5" customHeight="1" x14ac:dyDescent="0.15">
      <c r="A707" s="116">
        <v>84</v>
      </c>
      <c r="B707" s="399">
        <v>30956</v>
      </c>
      <c r="C707" s="16" t="s">
        <v>3341</v>
      </c>
      <c r="D707" s="16" t="s">
        <v>3342</v>
      </c>
      <c r="E707" s="116">
        <v>16.25</v>
      </c>
      <c r="F707" s="116">
        <v>-2.9850999999999999E-2</v>
      </c>
      <c r="G707" s="116">
        <v>0</v>
      </c>
      <c r="H707" s="111">
        <v>1.0800000000000001E-2</v>
      </c>
      <c r="I707" s="111">
        <f t="shared" si="2"/>
        <v>-4.0651E-2</v>
      </c>
      <c r="J707" s="399">
        <v>30956</v>
      </c>
    </row>
    <row r="708" spans="1:10" ht="14.5" customHeight="1" x14ac:dyDescent="0.15">
      <c r="A708" s="116">
        <v>84</v>
      </c>
      <c r="B708" s="399">
        <v>30987</v>
      </c>
      <c r="C708" s="16" t="s">
        <v>3341</v>
      </c>
      <c r="D708" s="16" t="s">
        <v>3342</v>
      </c>
      <c r="E708" s="116">
        <v>16.25</v>
      </c>
      <c r="F708" s="116">
        <v>2.0308E-2</v>
      </c>
      <c r="G708" s="116">
        <v>0.33</v>
      </c>
      <c r="H708" s="111">
        <v>9.1000000000000004E-3</v>
      </c>
      <c r="I708" s="111">
        <f t="shared" si="2"/>
        <v>1.1207999999999999E-2</v>
      </c>
      <c r="J708" s="399">
        <v>30987</v>
      </c>
    </row>
    <row r="709" spans="1:10" ht="14.5" customHeight="1" x14ac:dyDescent="0.15">
      <c r="A709" s="116">
        <v>84</v>
      </c>
      <c r="B709" s="399">
        <v>31017</v>
      </c>
      <c r="C709" s="16" t="s">
        <v>3341</v>
      </c>
      <c r="D709" s="16" t="s">
        <v>3342</v>
      </c>
      <c r="E709" s="116">
        <v>17.5</v>
      </c>
      <c r="F709" s="116">
        <v>7.6923000000000005E-2</v>
      </c>
      <c r="G709" s="116">
        <v>0</v>
      </c>
      <c r="H709" s="111">
        <v>9.7999999999999997E-3</v>
      </c>
      <c r="I709" s="111">
        <f t="shared" si="2"/>
        <v>6.7123000000000002E-2</v>
      </c>
      <c r="J709" s="399">
        <v>31017</v>
      </c>
    </row>
    <row r="710" spans="1:10" ht="14.5" customHeight="1" x14ac:dyDescent="0.15">
      <c r="A710" s="116">
        <v>84</v>
      </c>
      <c r="B710" s="399">
        <v>31048</v>
      </c>
      <c r="C710" s="16" t="s">
        <v>3341</v>
      </c>
      <c r="D710" s="16" t="s">
        <v>3342</v>
      </c>
      <c r="E710" s="116">
        <v>17.5</v>
      </c>
      <c r="F710" s="116">
        <v>0</v>
      </c>
      <c r="G710" s="116">
        <v>0</v>
      </c>
      <c r="H710" s="111">
        <v>9.5999999999999992E-3</v>
      </c>
      <c r="I710" s="111">
        <f t="shared" si="2"/>
        <v>-9.5999999999999992E-3</v>
      </c>
      <c r="J710" s="399">
        <v>31048</v>
      </c>
    </row>
    <row r="711" spans="1:10" ht="14.5" customHeight="1" x14ac:dyDescent="0.15">
      <c r="A711" s="116">
        <v>84</v>
      </c>
      <c r="B711" s="399">
        <v>31079</v>
      </c>
      <c r="C711" s="16" t="s">
        <v>3341</v>
      </c>
      <c r="D711" s="16" t="s">
        <v>3342</v>
      </c>
      <c r="E711" s="116">
        <v>18.125</v>
      </c>
      <c r="F711" s="116">
        <v>5.4571000000000001E-2</v>
      </c>
      <c r="G711" s="116">
        <v>0.33</v>
      </c>
      <c r="H711" s="111">
        <v>8.2000000000000007E-3</v>
      </c>
      <c r="I711" s="111">
        <f t="shared" si="2"/>
        <v>4.6371000000000002E-2</v>
      </c>
      <c r="J711" s="399">
        <v>31079</v>
      </c>
    </row>
    <row r="712" spans="1:10" ht="14.5" customHeight="1" x14ac:dyDescent="0.15">
      <c r="A712" s="116">
        <v>84</v>
      </c>
      <c r="B712" s="399">
        <v>31107</v>
      </c>
      <c r="C712" s="16" t="s">
        <v>3341</v>
      </c>
      <c r="D712" s="16" t="s">
        <v>3342</v>
      </c>
      <c r="E712" s="116">
        <v>20.5</v>
      </c>
      <c r="F712" s="116">
        <v>0.13103400000000001</v>
      </c>
      <c r="G712" s="116">
        <v>0</v>
      </c>
      <c r="H712" s="111">
        <v>9.4000000000000004E-3</v>
      </c>
      <c r="I712" s="111">
        <f t="shared" si="2"/>
        <v>0.12163400000000001</v>
      </c>
      <c r="J712" s="399">
        <v>31107</v>
      </c>
    </row>
    <row r="713" spans="1:10" ht="14.5" customHeight="1" x14ac:dyDescent="0.15">
      <c r="A713" s="116">
        <v>84</v>
      </c>
      <c r="B713" s="399">
        <v>31138</v>
      </c>
      <c r="C713" s="16" t="s">
        <v>3341</v>
      </c>
      <c r="D713" s="16" t="s">
        <v>3342</v>
      </c>
      <c r="E713" s="116">
        <v>21.25</v>
      </c>
      <c r="F713" s="116">
        <v>3.6584999999999999E-2</v>
      </c>
      <c r="G713" s="116">
        <v>0</v>
      </c>
      <c r="H713" s="111">
        <v>1.0200000000000001E-2</v>
      </c>
      <c r="I713" s="111">
        <f t="shared" si="2"/>
        <v>2.6384999999999999E-2</v>
      </c>
      <c r="J713" s="399">
        <v>31138</v>
      </c>
    </row>
    <row r="714" spans="1:10" ht="14.5" customHeight="1" x14ac:dyDescent="0.15">
      <c r="A714" s="116">
        <v>84</v>
      </c>
      <c r="B714" s="399">
        <v>31168</v>
      </c>
      <c r="C714" s="16" t="s">
        <v>3341</v>
      </c>
      <c r="D714" s="16" t="s">
        <v>3342</v>
      </c>
      <c r="E714" s="116">
        <v>22.25</v>
      </c>
      <c r="F714" s="116">
        <v>6.2588000000000005E-2</v>
      </c>
      <c r="G714" s="116">
        <v>0.33</v>
      </c>
      <c r="H714" s="111">
        <v>9.7000000000000003E-3</v>
      </c>
      <c r="I714" s="111">
        <f t="shared" si="2"/>
        <v>5.2888000000000004E-2</v>
      </c>
      <c r="J714" s="399">
        <v>31168</v>
      </c>
    </row>
    <row r="715" spans="1:10" ht="14.5" customHeight="1" x14ac:dyDescent="0.15">
      <c r="A715" s="116">
        <v>84</v>
      </c>
      <c r="B715" s="399">
        <v>31199</v>
      </c>
      <c r="C715" s="16" t="s">
        <v>3341</v>
      </c>
      <c r="D715" s="16" t="s">
        <v>3342</v>
      </c>
      <c r="E715" s="116">
        <v>21.75</v>
      </c>
      <c r="F715" s="116">
        <v>-2.2471999999999999E-2</v>
      </c>
      <c r="G715" s="116">
        <v>0</v>
      </c>
      <c r="H715" s="111">
        <v>8.0000000000000002E-3</v>
      </c>
      <c r="I715" s="111">
        <f t="shared" si="2"/>
        <v>-3.0471999999999999E-2</v>
      </c>
      <c r="J715" s="399">
        <v>31199</v>
      </c>
    </row>
    <row r="716" spans="1:10" ht="14.5" customHeight="1" x14ac:dyDescent="0.15">
      <c r="A716" s="116">
        <v>84</v>
      </c>
      <c r="B716" s="399">
        <v>31229</v>
      </c>
      <c r="C716" s="16" t="s">
        <v>3341</v>
      </c>
      <c r="D716" s="16" t="s">
        <v>3342</v>
      </c>
      <c r="E716" s="116">
        <v>19.375</v>
      </c>
      <c r="F716" s="116">
        <v>-0.109195</v>
      </c>
      <c r="G716" s="116">
        <v>0</v>
      </c>
      <c r="H716" s="111">
        <v>9.4000000000000004E-3</v>
      </c>
      <c r="I716" s="111">
        <f t="shared" si="2"/>
        <v>-0.11859500000000001</v>
      </c>
      <c r="J716" s="399">
        <v>31229</v>
      </c>
    </row>
    <row r="717" spans="1:10" ht="14.5" customHeight="1" x14ac:dyDescent="0.15">
      <c r="A717" s="116">
        <v>84</v>
      </c>
      <c r="B717" s="399">
        <v>31260</v>
      </c>
      <c r="C717" s="16" t="s">
        <v>3341</v>
      </c>
      <c r="D717" s="16" t="s">
        <v>3342</v>
      </c>
      <c r="E717" s="116">
        <v>21</v>
      </c>
      <c r="F717" s="116">
        <v>0.10090300000000001</v>
      </c>
      <c r="G717" s="116">
        <v>0.33</v>
      </c>
      <c r="H717" s="111">
        <v>8.5000000000000006E-3</v>
      </c>
      <c r="I717" s="111">
        <f t="shared" si="2"/>
        <v>9.2403000000000013E-2</v>
      </c>
      <c r="J717" s="399">
        <v>31260</v>
      </c>
    </row>
    <row r="718" spans="1:10" ht="14.5" customHeight="1" x14ac:dyDescent="0.15">
      <c r="A718" s="116">
        <v>84</v>
      </c>
      <c r="B718" s="399">
        <v>31291</v>
      </c>
      <c r="C718" s="16" t="s">
        <v>3341</v>
      </c>
      <c r="D718" s="16" t="s">
        <v>3342</v>
      </c>
      <c r="E718" s="116">
        <v>21</v>
      </c>
      <c r="F718" s="116">
        <v>0</v>
      </c>
      <c r="G718" s="116">
        <v>0</v>
      </c>
      <c r="H718" s="111">
        <v>8.8000000000000005E-3</v>
      </c>
      <c r="I718" s="111">
        <f t="shared" si="2"/>
        <v>-8.8000000000000005E-3</v>
      </c>
      <c r="J718" s="399">
        <v>31291</v>
      </c>
    </row>
    <row r="719" spans="1:10" ht="14.5" customHeight="1" x14ac:dyDescent="0.15">
      <c r="A719" s="116">
        <v>84</v>
      </c>
      <c r="B719" s="399">
        <v>31321</v>
      </c>
      <c r="C719" s="16" t="s">
        <v>3341</v>
      </c>
      <c r="D719" s="16" t="s">
        <v>3342</v>
      </c>
      <c r="E719" s="116">
        <v>20.875</v>
      </c>
      <c r="F719" s="116">
        <v>-5.9519999999999998E-3</v>
      </c>
      <c r="G719" s="116">
        <v>0</v>
      </c>
      <c r="H719" s="111">
        <v>8.8999999999999999E-3</v>
      </c>
      <c r="I719" s="111">
        <f t="shared" si="2"/>
        <v>-1.4852000000000001E-2</v>
      </c>
      <c r="J719" s="399">
        <v>31321</v>
      </c>
    </row>
    <row r="720" spans="1:10" ht="14.5" customHeight="1" x14ac:dyDescent="0.15">
      <c r="A720" s="116">
        <v>84</v>
      </c>
      <c r="B720" s="399">
        <v>31352</v>
      </c>
      <c r="C720" s="16" t="s">
        <v>3341</v>
      </c>
      <c r="D720" s="16" t="s">
        <v>3342</v>
      </c>
      <c r="E720" s="116">
        <v>21.375</v>
      </c>
      <c r="F720" s="116">
        <v>3.9759999999999997E-2</v>
      </c>
      <c r="G720" s="116">
        <v>0.33</v>
      </c>
      <c r="H720" s="111">
        <v>8.0999999999999996E-3</v>
      </c>
      <c r="I720" s="111">
        <f t="shared" si="2"/>
        <v>3.1659999999999994E-2</v>
      </c>
      <c r="J720" s="399">
        <v>31352</v>
      </c>
    </row>
    <row r="721" spans="1:10" ht="14.5" customHeight="1" x14ac:dyDescent="0.15">
      <c r="A721" s="116">
        <v>84</v>
      </c>
      <c r="B721" s="399">
        <v>31382</v>
      </c>
      <c r="C721" s="16" t="s">
        <v>3341</v>
      </c>
      <c r="D721" s="16" t="s">
        <v>3342</v>
      </c>
      <c r="E721" s="116">
        <v>21.25</v>
      </c>
      <c r="F721" s="116">
        <v>-5.8479999999999999E-3</v>
      </c>
      <c r="G721" s="116">
        <v>0</v>
      </c>
      <c r="H721" s="111">
        <v>8.6E-3</v>
      </c>
      <c r="I721" s="111">
        <f t="shared" si="2"/>
        <v>-1.4447999999999999E-2</v>
      </c>
      <c r="J721" s="399">
        <v>31382</v>
      </c>
    </row>
    <row r="722" spans="1:10" ht="14.5" customHeight="1" x14ac:dyDescent="0.15">
      <c r="A722" s="116">
        <v>84</v>
      </c>
      <c r="B722" s="399">
        <v>31413</v>
      </c>
      <c r="C722" s="16" t="s">
        <v>3341</v>
      </c>
      <c r="D722" s="16" t="s">
        <v>3342</v>
      </c>
      <c r="E722" s="116">
        <v>21.25</v>
      </c>
      <c r="F722" s="116">
        <v>0</v>
      </c>
      <c r="G722" s="116">
        <v>0</v>
      </c>
      <c r="H722" s="111">
        <v>7.9000000000000008E-3</v>
      </c>
      <c r="I722" s="111">
        <f t="shared" si="2"/>
        <v>-7.9000000000000008E-3</v>
      </c>
      <c r="J722" s="399">
        <v>31413</v>
      </c>
    </row>
    <row r="723" spans="1:10" ht="14.5" customHeight="1" x14ac:dyDescent="0.15">
      <c r="A723" s="116">
        <v>84</v>
      </c>
      <c r="B723" s="399">
        <v>31444</v>
      </c>
      <c r="C723" s="16" t="s">
        <v>3341</v>
      </c>
      <c r="D723" s="16" t="s">
        <v>3342</v>
      </c>
      <c r="E723" s="116">
        <v>22</v>
      </c>
      <c r="F723" s="116">
        <v>5.0824000000000001E-2</v>
      </c>
      <c r="G723" s="116">
        <v>0.33</v>
      </c>
      <c r="H723" s="111">
        <v>7.3000000000000001E-3</v>
      </c>
      <c r="I723" s="111">
        <f t="shared" si="2"/>
        <v>4.3524E-2</v>
      </c>
      <c r="J723" s="399">
        <v>31444</v>
      </c>
    </row>
    <row r="724" spans="1:10" ht="14.5" customHeight="1" x14ac:dyDescent="0.15">
      <c r="A724" s="116">
        <v>84</v>
      </c>
      <c r="B724" s="399">
        <v>31472</v>
      </c>
      <c r="C724" s="16" t="s">
        <v>3341</v>
      </c>
      <c r="D724" s="16" t="s">
        <v>3342</v>
      </c>
      <c r="E724" s="116">
        <v>21.25</v>
      </c>
      <c r="F724" s="116">
        <v>-3.4091000000000003E-2</v>
      </c>
      <c r="G724" s="116">
        <v>0</v>
      </c>
      <c r="H724" s="111">
        <v>7.1000000000000004E-3</v>
      </c>
      <c r="I724" s="111">
        <f t="shared" si="2"/>
        <v>-4.1191000000000005E-2</v>
      </c>
      <c r="J724" s="399">
        <v>31472</v>
      </c>
    </row>
    <row r="725" spans="1:10" ht="14.5" customHeight="1" x14ac:dyDescent="0.15">
      <c r="A725" s="116">
        <v>84</v>
      </c>
      <c r="B725" s="399">
        <v>31503</v>
      </c>
      <c r="C725" s="16" t="s">
        <v>3341</v>
      </c>
      <c r="D725" s="16" t="s">
        <v>3342</v>
      </c>
      <c r="E725" s="116">
        <v>20.5</v>
      </c>
      <c r="F725" s="116">
        <v>-3.5293999999999999E-2</v>
      </c>
      <c r="G725" s="116">
        <v>0</v>
      </c>
      <c r="H725" s="111">
        <v>6.3E-3</v>
      </c>
      <c r="I725" s="111">
        <f t="shared" si="2"/>
        <v>-4.1593999999999999E-2</v>
      </c>
      <c r="J725" s="399">
        <v>31503</v>
      </c>
    </row>
    <row r="726" spans="1:10" ht="14.5" customHeight="1" x14ac:dyDescent="0.15">
      <c r="A726" s="116">
        <v>84</v>
      </c>
      <c r="B726" s="399">
        <v>31533</v>
      </c>
      <c r="C726" s="16" t="s">
        <v>3341</v>
      </c>
      <c r="D726" s="16" t="s">
        <v>3342</v>
      </c>
      <c r="E726" s="116">
        <v>20.875</v>
      </c>
      <c r="F726" s="116">
        <v>3.4389999999999997E-2</v>
      </c>
      <c r="G726" s="116">
        <v>0.33</v>
      </c>
      <c r="H726" s="111">
        <v>6.1999999999999998E-3</v>
      </c>
      <c r="I726" s="111">
        <f t="shared" si="2"/>
        <v>2.8189999999999996E-2</v>
      </c>
      <c r="J726" s="399">
        <v>31533</v>
      </c>
    </row>
    <row r="727" spans="1:10" ht="14.5" customHeight="1" x14ac:dyDescent="0.15">
      <c r="A727" s="116">
        <v>84</v>
      </c>
      <c r="B727" s="399">
        <v>31564</v>
      </c>
      <c r="C727" s="16" t="s">
        <v>3341</v>
      </c>
      <c r="D727" s="16" t="s">
        <v>3342</v>
      </c>
      <c r="E727" s="116">
        <v>21</v>
      </c>
      <c r="F727" s="116">
        <v>5.9880000000000003E-3</v>
      </c>
      <c r="G727" s="116">
        <v>0</v>
      </c>
      <c r="H727" s="111">
        <v>7.0000000000000001E-3</v>
      </c>
      <c r="I727" s="111">
        <f t="shared" si="2"/>
        <v>-1.0119999999999999E-3</v>
      </c>
      <c r="J727" s="399">
        <v>31564</v>
      </c>
    </row>
    <row r="728" spans="1:10" ht="14.5" customHeight="1" x14ac:dyDescent="0.15">
      <c r="A728" s="116">
        <v>84</v>
      </c>
      <c r="B728" s="399">
        <v>31594</v>
      </c>
      <c r="C728" s="16" t="s">
        <v>3341</v>
      </c>
      <c r="D728" s="16" t="s">
        <v>3342</v>
      </c>
      <c r="E728" s="116">
        <v>22</v>
      </c>
      <c r="F728" s="116">
        <v>4.7619000000000002E-2</v>
      </c>
      <c r="G728" s="116">
        <v>0</v>
      </c>
      <c r="H728" s="111">
        <v>6.6E-3</v>
      </c>
      <c r="I728" s="111">
        <f t="shared" si="2"/>
        <v>4.1019E-2</v>
      </c>
      <c r="J728" s="399">
        <v>31594</v>
      </c>
    </row>
    <row r="729" spans="1:10" ht="14.5" customHeight="1" x14ac:dyDescent="0.15">
      <c r="A729" s="116">
        <v>84</v>
      </c>
      <c r="B729" s="399">
        <v>31625</v>
      </c>
      <c r="C729" s="16" t="s">
        <v>3341</v>
      </c>
      <c r="D729" s="16" t="s">
        <v>3342</v>
      </c>
      <c r="E729" s="116">
        <v>26.875</v>
      </c>
      <c r="F729" s="116">
        <v>0.242955</v>
      </c>
      <c r="G729" s="116">
        <v>0.47</v>
      </c>
      <c r="H729" s="111">
        <v>6.3E-3</v>
      </c>
      <c r="I729" s="111">
        <f t="shared" si="2"/>
        <v>0.236655</v>
      </c>
      <c r="J729" s="399">
        <v>31625</v>
      </c>
    </row>
    <row r="730" spans="1:10" ht="14.5" customHeight="1" x14ac:dyDescent="0.15">
      <c r="A730" s="116">
        <v>84</v>
      </c>
      <c r="B730" s="399">
        <v>31656</v>
      </c>
      <c r="C730" s="16" t="s">
        <v>3341</v>
      </c>
      <c r="D730" s="16" t="s">
        <v>3342</v>
      </c>
      <c r="E730" s="116">
        <v>15.875</v>
      </c>
      <c r="F730" s="116">
        <v>-0.113953</v>
      </c>
      <c r="G730" s="116">
        <v>0</v>
      </c>
      <c r="H730" s="111">
        <v>6.4999999999999997E-3</v>
      </c>
      <c r="I730" s="111">
        <f t="shared" si="2"/>
        <v>-0.120453</v>
      </c>
      <c r="J730" s="399">
        <v>31656</v>
      </c>
    </row>
    <row r="731" spans="1:10" ht="14.5" customHeight="1" x14ac:dyDescent="0.15">
      <c r="A731" s="116">
        <v>84</v>
      </c>
      <c r="B731" s="399">
        <v>31686</v>
      </c>
      <c r="C731" s="16" t="s">
        <v>3341</v>
      </c>
      <c r="D731" s="16" t="s">
        <v>3342</v>
      </c>
      <c r="E731" s="116">
        <v>18.375</v>
      </c>
      <c r="F731" s="116">
        <v>0.15748000000000001</v>
      </c>
      <c r="G731" s="116">
        <v>0</v>
      </c>
      <c r="H731" s="111">
        <v>6.8999999999999999E-3</v>
      </c>
      <c r="I731" s="111">
        <f t="shared" si="2"/>
        <v>0.15058000000000002</v>
      </c>
      <c r="J731" s="399">
        <v>31686</v>
      </c>
    </row>
    <row r="732" spans="1:10" ht="14.5" customHeight="1" x14ac:dyDescent="0.15">
      <c r="A732" s="116">
        <v>84</v>
      </c>
      <c r="B732" s="399">
        <v>31717</v>
      </c>
      <c r="C732" s="16" t="s">
        <v>3341</v>
      </c>
      <c r="D732" s="16" t="s">
        <v>3342</v>
      </c>
      <c r="E732" s="116">
        <v>18.5</v>
      </c>
      <c r="F732" s="116">
        <v>1.9591999999999998E-2</v>
      </c>
      <c r="G732" s="116">
        <v>0.23499999999999999</v>
      </c>
      <c r="H732" s="111">
        <v>5.8999999999999999E-3</v>
      </c>
      <c r="I732" s="111">
        <f t="shared" si="2"/>
        <v>1.3691999999999999E-2</v>
      </c>
      <c r="J732" s="399">
        <v>31717</v>
      </c>
    </row>
    <row r="733" spans="1:10" ht="14.5" customHeight="1" x14ac:dyDescent="0.15">
      <c r="A733" s="116">
        <v>84</v>
      </c>
      <c r="B733" s="399">
        <v>31747</v>
      </c>
      <c r="C733" s="16" t="s">
        <v>3341</v>
      </c>
      <c r="D733" s="16" t="s">
        <v>3342</v>
      </c>
      <c r="E733" s="116">
        <v>17.375</v>
      </c>
      <c r="F733" s="116">
        <v>-6.0810999999999997E-2</v>
      </c>
      <c r="G733" s="116">
        <v>0</v>
      </c>
      <c r="H733" s="111">
        <v>7.0000000000000001E-3</v>
      </c>
      <c r="I733" s="111">
        <f t="shared" si="2"/>
        <v>-6.7810999999999996E-2</v>
      </c>
      <c r="J733" s="399">
        <v>31747</v>
      </c>
    </row>
    <row r="734" spans="1:10" ht="14.5" customHeight="1" x14ac:dyDescent="0.15">
      <c r="A734" s="116">
        <v>84</v>
      </c>
      <c r="B734" s="399">
        <v>31778</v>
      </c>
      <c r="C734" s="16" t="s">
        <v>3341</v>
      </c>
      <c r="D734" s="16" t="s">
        <v>3342</v>
      </c>
      <c r="E734" s="116">
        <v>17.875</v>
      </c>
      <c r="F734" s="116">
        <v>2.8777E-2</v>
      </c>
      <c r="G734" s="116">
        <v>0</v>
      </c>
      <c r="H734" s="111">
        <v>6.4000000000000003E-3</v>
      </c>
      <c r="I734" s="111">
        <f t="shared" si="2"/>
        <v>2.2377000000000001E-2</v>
      </c>
      <c r="J734" s="399">
        <v>31778</v>
      </c>
    </row>
    <row r="735" spans="1:10" ht="14.5" customHeight="1" x14ac:dyDescent="0.15">
      <c r="A735" s="116">
        <v>84</v>
      </c>
      <c r="B735" s="399">
        <v>31809</v>
      </c>
      <c r="C735" s="16" t="s">
        <v>3341</v>
      </c>
      <c r="D735" s="16" t="s">
        <v>3342</v>
      </c>
      <c r="E735" s="116">
        <v>17.5</v>
      </c>
      <c r="F735" s="116">
        <v>-7.8320000000000004E-3</v>
      </c>
      <c r="G735" s="116">
        <v>0.23499999999999999</v>
      </c>
      <c r="H735" s="111">
        <v>5.8999999999999999E-3</v>
      </c>
      <c r="I735" s="111">
        <f t="shared" si="2"/>
        <v>-1.3732000000000001E-2</v>
      </c>
      <c r="J735" s="399">
        <v>31809</v>
      </c>
    </row>
    <row r="736" spans="1:10" ht="14.5" customHeight="1" x14ac:dyDescent="0.15">
      <c r="A736" s="116">
        <v>84</v>
      </c>
      <c r="B736" s="399">
        <v>31837</v>
      </c>
      <c r="C736" s="16" t="s">
        <v>3341</v>
      </c>
      <c r="D736" s="16" t="s">
        <v>3342</v>
      </c>
      <c r="E736" s="116">
        <v>17</v>
      </c>
      <c r="F736" s="116">
        <v>-2.8570999999999999E-2</v>
      </c>
      <c r="G736" s="116">
        <v>0</v>
      </c>
      <c r="H736" s="111">
        <v>6.6E-3</v>
      </c>
      <c r="I736" s="111">
        <f t="shared" si="2"/>
        <v>-3.5171000000000001E-2</v>
      </c>
      <c r="J736" s="399">
        <v>31837</v>
      </c>
    </row>
    <row r="737" spans="1:10" ht="14.5" customHeight="1" x14ac:dyDescent="0.15">
      <c r="A737" s="116">
        <v>84</v>
      </c>
      <c r="B737" s="399">
        <v>31868</v>
      </c>
      <c r="C737" s="16" t="s">
        <v>3341</v>
      </c>
      <c r="D737" s="16" t="s">
        <v>3342</v>
      </c>
      <c r="E737" s="116">
        <v>16</v>
      </c>
      <c r="F737" s="116">
        <v>-5.8824000000000001E-2</v>
      </c>
      <c r="G737" s="116">
        <v>0</v>
      </c>
      <c r="H737" s="111">
        <v>6.4999999999999997E-3</v>
      </c>
      <c r="I737" s="111">
        <f t="shared" si="2"/>
        <v>-6.5324000000000007E-2</v>
      </c>
      <c r="J737" s="399">
        <v>31868</v>
      </c>
    </row>
    <row r="738" spans="1:10" ht="14.5" customHeight="1" x14ac:dyDescent="0.15">
      <c r="A738" s="116">
        <v>84</v>
      </c>
      <c r="B738" s="399">
        <v>31898</v>
      </c>
      <c r="C738" s="16" t="s">
        <v>3341</v>
      </c>
      <c r="D738" s="16" t="s">
        <v>3342</v>
      </c>
      <c r="E738" s="116">
        <v>15.375</v>
      </c>
      <c r="F738" s="116">
        <v>-2.4375000000000001E-2</v>
      </c>
      <c r="G738" s="116">
        <v>0.23499999999999999</v>
      </c>
      <c r="H738" s="111">
        <v>6.6E-3</v>
      </c>
      <c r="I738" s="111">
        <f t="shared" si="2"/>
        <v>-3.0975000000000003E-2</v>
      </c>
      <c r="J738" s="399">
        <v>31898</v>
      </c>
    </row>
    <row r="739" spans="1:10" ht="14.5" customHeight="1" x14ac:dyDescent="0.15">
      <c r="A739" s="116">
        <v>84</v>
      </c>
      <c r="B739" s="399">
        <v>31929</v>
      </c>
      <c r="C739" s="16" t="s">
        <v>3341</v>
      </c>
      <c r="D739" s="16" t="s">
        <v>3342</v>
      </c>
      <c r="E739" s="116">
        <v>15.5</v>
      </c>
      <c r="F739" s="116">
        <v>8.1300000000000001E-3</v>
      </c>
      <c r="G739" s="116">
        <v>0</v>
      </c>
      <c r="H739" s="111">
        <v>7.4999999999999997E-3</v>
      </c>
      <c r="I739" s="111">
        <f t="shared" si="2"/>
        <v>6.3000000000000035E-4</v>
      </c>
      <c r="J739" s="399">
        <v>31929</v>
      </c>
    </row>
    <row r="740" spans="1:10" ht="14.5" customHeight="1" x14ac:dyDescent="0.15">
      <c r="A740" s="116">
        <v>84</v>
      </c>
      <c r="B740" s="399">
        <v>31959</v>
      </c>
      <c r="C740" s="16" t="s">
        <v>3341</v>
      </c>
      <c r="D740" s="16" t="s">
        <v>3342</v>
      </c>
      <c r="E740" s="116">
        <v>14.875</v>
      </c>
      <c r="F740" s="116">
        <v>-4.0322999999999998E-2</v>
      </c>
      <c r="G740" s="116">
        <v>0</v>
      </c>
      <c r="H740" s="111">
        <v>7.3000000000000001E-3</v>
      </c>
      <c r="I740" s="111">
        <f t="shared" si="2"/>
        <v>-4.7622999999999999E-2</v>
      </c>
      <c r="J740" s="399">
        <v>31959</v>
      </c>
    </row>
    <row r="741" spans="1:10" ht="14.5" customHeight="1" x14ac:dyDescent="0.15">
      <c r="A741" s="116">
        <v>84</v>
      </c>
      <c r="B741" s="399">
        <v>31990</v>
      </c>
      <c r="C741" s="16" t="s">
        <v>3341</v>
      </c>
      <c r="D741" s="16" t="s">
        <v>3342</v>
      </c>
      <c r="E741" s="116">
        <v>14.75</v>
      </c>
      <c r="F741" s="116">
        <v>7.3949999999999997E-3</v>
      </c>
      <c r="G741" s="116">
        <v>0.23499999999999999</v>
      </c>
      <c r="H741" s="111">
        <v>7.4999999999999997E-3</v>
      </c>
      <c r="I741" s="111">
        <f t="shared" ref="I741:I804" si="3">F741-H741</f>
        <v>-1.0500000000000006E-4</v>
      </c>
      <c r="J741" s="399">
        <v>31990</v>
      </c>
    </row>
    <row r="742" spans="1:10" ht="14.5" customHeight="1" x14ac:dyDescent="0.15">
      <c r="A742" s="116">
        <v>84</v>
      </c>
      <c r="B742" s="399">
        <v>32021</v>
      </c>
      <c r="C742" s="16" t="s">
        <v>3341</v>
      </c>
      <c r="D742" s="16" t="s">
        <v>3342</v>
      </c>
      <c r="E742" s="116">
        <v>14.25</v>
      </c>
      <c r="F742" s="116">
        <v>-3.3897999999999998E-2</v>
      </c>
      <c r="G742" s="116">
        <v>0</v>
      </c>
      <c r="H742" s="111">
        <v>7.4999999999999997E-3</v>
      </c>
      <c r="I742" s="111">
        <f t="shared" si="3"/>
        <v>-4.1397999999999997E-2</v>
      </c>
      <c r="J742" s="399">
        <v>32021</v>
      </c>
    </row>
    <row r="743" spans="1:10" ht="14.5" customHeight="1" x14ac:dyDescent="0.15">
      <c r="A743" s="116">
        <v>84</v>
      </c>
      <c r="B743" s="399">
        <v>32051</v>
      </c>
      <c r="C743" s="16" t="s">
        <v>3341</v>
      </c>
      <c r="D743" s="16" t="s">
        <v>3342</v>
      </c>
      <c r="E743" s="116">
        <v>12.875</v>
      </c>
      <c r="F743" s="116">
        <v>-9.6490999999999993E-2</v>
      </c>
      <c r="G743" s="116">
        <v>0</v>
      </c>
      <c r="H743" s="111">
        <v>7.9000000000000008E-3</v>
      </c>
      <c r="I743" s="111">
        <f t="shared" si="3"/>
        <v>-0.104391</v>
      </c>
      <c r="J743" s="399">
        <v>32051</v>
      </c>
    </row>
    <row r="744" spans="1:10" ht="14.5" customHeight="1" x14ac:dyDescent="0.15">
      <c r="A744" s="116">
        <v>84</v>
      </c>
      <c r="B744" s="399">
        <v>32082</v>
      </c>
      <c r="C744" s="16" t="s">
        <v>3341</v>
      </c>
      <c r="D744" s="16" t="s">
        <v>3342</v>
      </c>
      <c r="E744" s="116">
        <v>13.875</v>
      </c>
      <c r="F744" s="116">
        <v>9.5921999999999993E-2</v>
      </c>
      <c r="G744" s="116">
        <v>0.23499999999999999</v>
      </c>
      <c r="H744" s="111">
        <v>7.4999999999999997E-3</v>
      </c>
      <c r="I744" s="111">
        <f t="shared" si="3"/>
        <v>8.8422000000000001E-2</v>
      </c>
      <c r="J744" s="399">
        <v>32082</v>
      </c>
    </row>
    <row r="745" spans="1:10" ht="14.5" customHeight="1" x14ac:dyDescent="0.15">
      <c r="A745" s="116">
        <v>84</v>
      </c>
      <c r="B745" s="399">
        <v>32112</v>
      </c>
      <c r="C745" s="16" t="s">
        <v>3341</v>
      </c>
      <c r="D745" s="16" t="s">
        <v>3342</v>
      </c>
      <c r="E745" s="116">
        <v>14</v>
      </c>
      <c r="F745" s="116">
        <v>9.0089999999999996E-3</v>
      </c>
      <c r="G745" s="116">
        <v>0</v>
      </c>
      <c r="H745" s="111">
        <v>7.7999999999999996E-3</v>
      </c>
      <c r="I745" s="111">
        <f t="shared" si="3"/>
        <v>1.209E-3</v>
      </c>
      <c r="J745" s="399">
        <v>32112</v>
      </c>
    </row>
    <row r="746" spans="1:10" ht="14.5" customHeight="1" x14ac:dyDescent="0.15">
      <c r="A746" s="116">
        <v>84</v>
      </c>
      <c r="B746" s="399">
        <v>32143</v>
      </c>
      <c r="C746" s="16" t="s">
        <v>3341</v>
      </c>
      <c r="D746" s="16" t="s">
        <v>3342</v>
      </c>
      <c r="E746" s="116">
        <v>14.25</v>
      </c>
      <c r="F746" s="116">
        <v>1.7857000000000001E-2</v>
      </c>
      <c r="G746" s="116">
        <v>0</v>
      </c>
      <c r="H746" s="111">
        <v>7.1999999999999998E-3</v>
      </c>
      <c r="I746" s="111">
        <f t="shared" si="3"/>
        <v>1.0657000000000002E-2</v>
      </c>
      <c r="J746" s="399">
        <v>32143</v>
      </c>
    </row>
    <row r="747" spans="1:10" ht="14.5" customHeight="1" x14ac:dyDescent="0.15">
      <c r="A747" s="116">
        <v>84</v>
      </c>
      <c r="B747" s="399">
        <v>32174</v>
      </c>
      <c r="C747" s="16" t="s">
        <v>3341</v>
      </c>
      <c r="D747" s="16" t="s">
        <v>3342</v>
      </c>
      <c r="E747" s="116">
        <v>16.125</v>
      </c>
      <c r="F747" s="116">
        <v>0.14807000000000001</v>
      </c>
      <c r="G747" s="116">
        <v>0.23499999999999999</v>
      </c>
      <c r="H747" s="111">
        <v>7.1000000000000004E-3</v>
      </c>
      <c r="I747" s="111">
        <f t="shared" si="3"/>
        <v>0.14097000000000001</v>
      </c>
      <c r="J747" s="399">
        <v>32174</v>
      </c>
    </row>
    <row r="748" spans="1:10" ht="14.5" customHeight="1" x14ac:dyDescent="0.15">
      <c r="A748" s="116">
        <v>84</v>
      </c>
      <c r="B748" s="399">
        <v>32203</v>
      </c>
      <c r="C748" s="16" t="s">
        <v>3341</v>
      </c>
      <c r="D748" s="16" t="s">
        <v>3342</v>
      </c>
      <c r="E748" s="116">
        <v>15.75</v>
      </c>
      <c r="F748" s="116">
        <v>-2.3255999999999999E-2</v>
      </c>
      <c r="G748" s="116">
        <v>0</v>
      </c>
      <c r="H748" s="111">
        <v>7.1999999999999998E-3</v>
      </c>
      <c r="I748" s="111">
        <f t="shared" si="3"/>
        <v>-3.0455999999999997E-2</v>
      </c>
      <c r="J748" s="399">
        <v>32203</v>
      </c>
    </row>
    <row r="749" spans="1:10" ht="14.5" customHeight="1" x14ac:dyDescent="0.15">
      <c r="A749" s="116">
        <v>84</v>
      </c>
      <c r="B749" s="399">
        <v>32234</v>
      </c>
      <c r="C749" s="16" t="s">
        <v>3341</v>
      </c>
      <c r="D749" s="16" t="s">
        <v>3342</v>
      </c>
      <c r="E749" s="116">
        <v>15.125</v>
      </c>
      <c r="F749" s="116">
        <v>-3.9683000000000003E-2</v>
      </c>
      <c r="G749" s="116">
        <v>0</v>
      </c>
      <c r="H749" s="111">
        <v>7.0000000000000001E-3</v>
      </c>
      <c r="I749" s="111">
        <f t="shared" si="3"/>
        <v>-4.6683000000000002E-2</v>
      </c>
      <c r="J749" s="399">
        <v>32234</v>
      </c>
    </row>
    <row r="750" spans="1:10" ht="14.5" customHeight="1" x14ac:dyDescent="0.15">
      <c r="A750" s="116">
        <v>84</v>
      </c>
      <c r="B750" s="399">
        <v>32264</v>
      </c>
      <c r="C750" s="16" t="s">
        <v>3341</v>
      </c>
      <c r="D750" s="16" t="s">
        <v>3342</v>
      </c>
      <c r="E750" s="116">
        <v>14.25</v>
      </c>
      <c r="F750" s="116">
        <v>-4.2313999999999997E-2</v>
      </c>
      <c r="G750" s="116">
        <v>0.23499999999999999</v>
      </c>
      <c r="H750" s="111">
        <v>7.7999999999999996E-3</v>
      </c>
      <c r="I750" s="111">
        <f t="shared" si="3"/>
        <v>-5.0113999999999999E-2</v>
      </c>
      <c r="J750" s="399">
        <v>32264</v>
      </c>
    </row>
    <row r="751" spans="1:10" ht="14.5" customHeight="1" x14ac:dyDescent="0.15">
      <c r="A751" s="116">
        <v>84</v>
      </c>
      <c r="B751" s="399">
        <v>32295</v>
      </c>
      <c r="C751" s="16" t="s">
        <v>3341</v>
      </c>
      <c r="D751" s="16" t="s">
        <v>3342</v>
      </c>
      <c r="E751" s="116">
        <v>15.25</v>
      </c>
      <c r="F751" s="116">
        <v>7.0175000000000001E-2</v>
      </c>
      <c r="G751" s="116">
        <v>0</v>
      </c>
      <c r="H751" s="111">
        <v>7.6E-3</v>
      </c>
      <c r="I751" s="111">
        <f t="shared" si="3"/>
        <v>6.2575000000000006E-2</v>
      </c>
      <c r="J751" s="399">
        <v>32295</v>
      </c>
    </row>
    <row r="752" spans="1:10" ht="14.5" customHeight="1" x14ac:dyDescent="0.15">
      <c r="A752" s="116">
        <v>84</v>
      </c>
      <c r="B752" s="399">
        <v>32325</v>
      </c>
      <c r="C752" s="16" t="s">
        <v>3341</v>
      </c>
      <c r="D752" s="16" t="s">
        <v>3342</v>
      </c>
      <c r="E752" s="116">
        <v>14.75</v>
      </c>
      <c r="F752" s="116">
        <v>-3.2786999999999997E-2</v>
      </c>
      <c r="G752" s="116">
        <v>0</v>
      </c>
      <c r="H752" s="111">
        <v>7.1000000000000004E-3</v>
      </c>
      <c r="I752" s="111">
        <f t="shared" si="3"/>
        <v>-3.9886999999999999E-2</v>
      </c>
      <c r="J752" s="399">
        <v>32325</v>
      </c>
    </row>
    <row r="753" spans="1:10" ht="14.5" customHeight="1" x14ac:dyDescent="0.15">
      <c r="A753" s="116">
        <v>84</v>
      </c>
      <c r="B753" s="399">
        <v>32356</v>
      </c>
      <c r="C753" s="16" t="s">
        <v>3341</v>
      </c>
      <c r="D753" s="16" t="s">
        <v>3342</v>
      </c>
      <c r="E753" s="116">
        <v>13.625</v>
      </c>
      <c r="F753" s="116">
        <v>-6.0338999999999997E-2</v>
      </c>
      <c r="G753" s="116">
        <v>0.23499999999999999</v>
      </c>
      <c r="H753" s="111">
        <v>8.3000000000000001E-3</v>
      </c>
      <c r="I753" s="111">
        <f t="shared" si="3"/>
        <v>-6.8638999999999992E-2</v>
      </c>
      <c r="J753" s="399">
        <v>32356</v>
      </c>
    </row>
    <row r="754" spans="1:10" ht="14.5" customHeight="1" x14ac:dyDescent="0.15">
      <c r="A754" s="116">
        <v>84</v>
      </c>
      <c r="B754" s="399">
        <v>32387</v>
      </c>
      <c r="C754" s="16" t="s">
        <v>3341</v>
      </c>
      <c r="D754" s="16" t="s">
        <v>3342</v>
      </c>
      <c r="E754" s="116">
        <v>14.125</v>
      </c>
      <c r="F754" s="116">
        <v>3.6697E-2</v>
      </c>
      <c r="G754" s="116">
        <v>0</v>
      </c>
      <c r="H754" s="111">
        <v>7.6E-3</v>
      </c>
      <c r="I754" s="111">
        <f t="shared" si="3"/>
        <v>2.9097000000000001E-2</v>
      </c>
      <c r="J754" s="399">
        <v>32387</v>
      </c>
    </row>
    <row r="755" spans="1:10" ht="14.5" customHeight="1" x14ac:dyDescent="0.15">
      <c r="A755" s="116">
        <v>84</v>
      </c>
      <c r="B755" s="399">
        <v>32417</v>
      </c>
      <c r="C755" s="16" t="s">
        <v>3341</v>
      </c>
      <c r="D755" s="16" t="s">
        <v>3342</v>
      </c>
      <c r="E755" s="116">
        <v>14</v>
      </c>
      <c r="F755" s="116">
        <v>-8.8500000000000002E-3</v>
      </c>
      <c r="G755" s="116">
        <v>0</v>
      </c>
      <c r="H755" s="111">
        <v>7.6E-3</v>
      </c>
      <c r="I755" s="111">
        <f t="shared" si="3"/>
        <v>-1.6449999999999999E-2</v>
      </c>
      <c r="J755" s="399">
        <v>32417</v>
      </c>
    </row>
    <row r="756" spans="1:10" ht="14.5" customHeight="1" x14ac:dyDescent="0.15">
      <c r="A756" s="116">
        <v>84</v>
      </c>
      <c r="B756" s="399">
        <v>32448</v>
      </c>
      <c r="C756" s="16" t="s">
        <v>3341</v>
      </c>
      <c r="D756" s="16" t="s">
        <v>3342</v>
      </c>
      <c r="E756" s="116">
        <v>13</v>
      </c>
      <c r="F756" s="116">
        <v>-5.4642999999999997E-2</v>
      </c>
      <c r="G756" s="116">
        <v>0.23499999999999999</v>
      </c>
      <c r="H756" s="111">
        <v>7.0000000000000001E-3</v>
      </c>
      <c r="I756" s="111">
        <f t="shared" si="3"/>
        <v>-6.1642999999999996E-2</v>
      </c>
      <c r="J756" s="399">
        <v>32448</v>
      </c>
    </row>
    <row r="757" spans="1:10" ht="14.5" customHeight="1" x14ac:dyDescent="0.15">
      <c r="A757" s="116">
        <v>84</v>
      </c>
      <c r="B757" s="399">
        <v>32478</v>
      </c>
      <c r="C757" s="16" t="s">
        <v>3341</v>
      </c>
      <c r="D757" s="16" t="s">
        <v>3342</v>
      </c>
      <c r="E757" s="116">
        <v>13.125</v>
      </c>
      <c r="F757" s="116">
        <v>9.6150000000000003E-3</v>
      </c>
      <c r="G757" s="116">
        <v>0</v>
      </c>
      <c r="H757" s="111">
        <v>7.4999999999999997E-3</v>
      </c>
      <c r="I757" s="111">
        <f t="shared" si="3"/>
        <v>2.1150000000000006E-3</v>
      </c>
      <c r="J757" s="399">
        <v>32478</v>
      </c>
    </row>
    <row r="758" spans="1:10" ht="14.5" customHeight="1" x14ac:dyDescent="0.15">
      <c r="A758" s="116">
        <v>84</v>
      </c>
      <c r="B758" s="399">
        <v>32509</v>
      </c>
      <c r="C758" s="16" t="s">
        <v>3341</v>
      </c>
      <c r="D758" s="16" t="s">
        <v>3342</v>
      </c>
      <c r="E758" s="116">
        <v>13.25</v>
      </c>
      <c r="F758" s="116">
        <v>9.5239999999999995E-3</v>
      </c>
      <c r="G758" s="116">
        <v>0</v>
      </c>
      <c r="H758" s="111">
        <v>8.0000000000000002E-3</v>
      </c>
      <c r="I758" s="111">
        <f t="shared" si="3"/>
        <v>1.5239999999999993E-3</v>
      </c>
      <c r="J758" s="399">
        <v>32509</v>
      </c>
    </row>
    <row r="759" spans="1:10" ht="14.5" customHeight="1" x14ac:dyDescent="0.15">
      <c r="A759" s="116">
        <v>84</v>
      </c>
      <c r="B759" s="399">
        <v>32540</v>
      </c>
      <c r="C759" s="16" t="s">
        <v>3341</v>
      </c>
      <c r="D759" s="16" t="s">
        <v>3342</v>
      </c>
      <c r="E759" s="116">
        <v>13.625</v>
      </c>
      <c r="F759" s="116">
        <v>4.6038000000000003E-2</v>
      </c>
      <c r="G759" s="116">
        <v>0.23499999999999999</v>
      </c>
      <c r="H759" s="111">
        <v>6.8999999999999999E-3</v>
      </c>
      <c r="I759" s="111">
        <f t="shared" si="3"/>
        <v>3.9138000000000006E-2</v>
      </c>
      <c r="J759" s="399">
        <v>32540</v>
      </c>
    </row>
    <row r="760" spans="1:10" ht="14.5" customHeight="1" x14ac:dyDescent="0.15">
      <c r="A760" s="116">
        <v>84</v>
      </c>
      <c r="B760" s="399">
        <v>32568</v>
      </c>
      <c r="C760" s="16" t="s">
        <v>3341</v>
      </c>
      <c r="D760" s="16" t="s">
        <v>3342</v>
      </c>
      <c r="E760" s="116">
        <v>13.25</v>
      </c>
      <c r="F760" s="116">
        <v>-2.7522999999999999E-2</v>
      </c>
      <c r="G760" s="116">
        <v>0</v>
      </c>
      <c r="H760" s="111">
        <v>7.9000000000000008E-3</v>
      </c>
      <c r="I760" s="111">
        <f t="shared" si="3"/>
        <v>-3.5422999999999996E-2</v>
      </c>
      <c r="J760" s="399">
        <v>32568</v>
      </c>
    </row>
    <row r="761" spans="1:10" ht="14.5" customHeight="1" x14ac:dyDescent="0.15">
      <c r="A761" s="116">
        <v>84</v>
      </c>
      <c r="B761" s="399">
        <v>32599</v>
      </c>
      <c r="C761" s="16" t="s">
        <v>3341</v>
      </c>
      <c r="D761" s="16" t="s">
        <v>3342</v>
      </c>
      <c r="E761" s="116">
        <v>13.375</v>
      </c>
      <c r="F761" s="116">
        <v>9.4339999999999997E-3</v>
      </c>
      <c r="G761" s="116">
        <v>0</v>
      </c>
      <c r="H761" s="111">
        <v>7.0000000000000001E-3</v>
      </c>
      <c r="I761" s="111">
        <f t="shared" si="3"/>
        <v>2.4339999999999995E-3</v>
      </c>
      <c r="J761" s="399">
        <v>32599</v>
      </c>
    </row>
    <row r="762" spans="1:10" ht="14.5" customHeight="1" x14ac:dyDescent="0.15">
      <c r="A762" s="116">
        <v>84</v>
      </c>
      <c r="B762" s="399">
        <v>32629</v>
      </c>
      <c r="C762" s="16" t="s">
        <v>3341</v>
      </c>
      <c r="D762" s="16" t="s">
        <v>3342</v>
      </c>
      <c r="E762" s="116">
        <v>13.25</v>
      </c>
      <c r="F762" s="116">
        <v>8.2240000000000004E-3</v>
      </c>
      <c r="G762" s="116">
        <v>0.23499999999999999</v>
      </c>
      <c r="H762" s="111">
        <v>8.0000000000000002E-3</v>
      </c>
      <c r="I762" s="111">
        <f t="shared" si="3"/>
        <v>2.2400000000000024E-4</v>
      </c>
      <c r="J762" s="399">
        <v>32629</v>
      </c>
    </row>
    <row r="763" spans="1:10" ht="14.5" customHeight="1" x14ac:dyDescent="0.15">
      <c r="A763" s="116">
        <v>84</v>
      </c>
      <c r="B763" s="399">
        <v>32660</v>
      </c>
      <c r="C763" s="16" t="s">
        <v>3341</v>
      </c>
      <c r="D763" s="16" t="s">
        <v>3342</v>
      </c>
      <c r="E763" s="116">
        <v>13.5</v>
      </c>
      <c r="F763" s="116">
        <v>1.8867999999999999E-2</v>
      </c>
      <c r="G763" s="116">
        <v>0</v>
      </c>
      <c r="H763" s="111">
        <v>7.0000000000000001E-3</v>
      </c>
      <c r="I763" s="111">
        <f t="shared" si="3"/>
        <v>1.1868E-2</v>
      </c>
      <c r="J763" s="399">
        <v>32660</v>
      </c>
    </row>
    <row r="764" spans="1:10" ht="14.5" customHeight="1" x14ac:dyDescent="0.15">
      <c r="A764" s="116">
        <v>84</v>
      </c>
      <c r="B764" s="399">
        <v>32690</v>
      </c>
      <c r="C764" s="16" t="s">
        <v>3341</v>
      </c>
      <c r="D764" s="16" t="s">
        <v>3342</v>
      </c>
      <c r="E764" s="116">
        <v>13.625</v>
      </c>
      <c r="F764" s="116">
        <v>9.2589999999999999E-3</v>
      </c>
      <c r="G764" s="116">
        <v>0</v>
      </c>
      <c r="H764" s="111">
        <v>6.7999999999999996E-3</v>
      </c>
      <c r="I764" s="111">
        <f t="shared" si="3"/>
        <v>2.4590000000000002E-3</v>
      </c>
      <c r="J764" s="399">
        <v>32690</v>
      </c>
    </row>
    <row r="765" spans="1:10" ht="14.5" customHeight="1" x14ac:dyDescent="0.15">
      <c r="A765" s="116">
        <v>84</v>
      </c>
      <c r="B765" s="399">
        <v>32721</v>
      </c>
      <c r="C765" s="16" t="s">
        <v>3341</v>
      </c>
      <c r="D765" s="16" t="s">
        <v>3342</v>
      </c>
      <c r="E765" s="116">
        <v>14.375</v>
      </c>
      <c r="F765" s="116">
        <v>7.2293999999999997E-2</v>
      </c>
      <c r="G765" s="116">
        <v>0.23499999999999999</v>
      </c>
      <c r="H765" s="111">
        <v>6.6E-3</v>
      </c>
      <c r="I765" s="111">
        <f t="shared" si="3"/>
        <v>6.5694000000000002E-2</v>
      </c>
      <c r="J765" s="399">
        <v>32721</v>
      </c>
    </row>
    <row r="766" spans="1:10" ht="14.5" customHeight="1" x14ac:dyDescent="0.15">
      <c r="A766" s="116">
        <v>84</v>
      </c>
      <c r="B766" s="399">
        <v>32752</v>
      </c>
      <c r="C766" s="16" t="s">
        <v>3341</v>
      </c>
      <c r="D766" s="16" t="s">
        <v>3342</v>
      </c>
      <c r="E766" s="116">
        <v>13.625</v>
      </c>
      <c r="F766" s="116">
        <v>-5.2173999999999998E-2</v>
      </c>
      <c r="G766" s="116">
        <v>0</v>
      </c>
      <c r="H766" s="111">
        <v>6.4999999999999997E-3</v>
      </c>
      <c r="I766" s="111">
        <f t="shared" si="3"/>
        <v>-5.8673999999999997E-2</v>
      </c>
      <c r="J766" s="399">
        <v>32752</v>
      </c>
    </row>
    <row r="767" spans="1:10" ht="14.5" customHeight="1" x14ac:dyDescent="0.15">
      <c r="A767" s="116">
        <v>84</v>
      </c>
      <c r="B767" s="399">
        <v>32782</v>
      </c>
      <c r="C767" s="16" t="s">
        <v>3341</v>
      </c>
      <c r="D767" s="16" t="s">
        <v>3342</v>
      </c>
      <c r="E767" s="116">
        <v>14.25</v>
      </c>
      <c r="F767" s="116">
        <v>4.5872000000000003E-2</v>
      </c>
      <c r="G767" s="116">
        <v>0</v>
      </c>
      <c r="H767" s="111">
        <v>7.1999999999999998E-3</v>
      </c>
      <c r="I767" s="111">
        <f t="shared" si="3"/>
        <v>3.8672000000000005E-2</v>
      </c>
      <c r="J767" s="399">
        <v>32782</v>
      </c>
    </row>
    <row r="768" spans="1:10" ht="14.5" customHeight="1" x14ac:dyDescent="0.15">
      <c r="A768" s="116">
        <v>84</v>
      </c>
      <c r="B768" s="399">
        <v>32813</v>
      </c>
      <c r="C768" s="16" t="s">
        <v>3341</v>
      </c>
      <c r="D768" s="16" t="s">
        <v>3342</v>
      </c>
      <c r="E768" s="116">
        <v>13.5</v>
      </c>
      <c r="F768" s="116">
        <v>-3.6139999999999999E-2</v>
      </c>
      <c r="G768" s="116">
        <v>0.23499999999999999</v>
      </c>
      <c r="H768" s="111">
        <v>6.4000000000000003E-3</v>
      </c>
      <c r="I768" s="111">
        <f t="shared" si="3"/>
        <v>-4.2540000000000001E-2</v>
      </c>
      <c r="J768" s="399">
        <v>32813</v>
      </c>
    </row>
    <row r="769" spans="1:10" ht="14.5" customHeight="1" x14ac:dyDescent="0.15">
      <c r="A769" s="116">
        <v>84</v>
      </c>
      <c r="B769" s="399">
        <v>32843</v>
      </c>
      <c r="C769" s="16" t="s">
        <v>3341</v>
      </c>
      <c r="D769" s="16" t="s">
        <v>3342</v>
      </c>
      <c r="E769" s="116">
        <v>13.875</v>
      </c>
      <c r="F769" s="116">
        <v>2.7778000000000001E-2</v>
      </c>
      <c r="G769" s="116">
        <v>0</v>
      </c>
      <c r="H769" s="111">
        <v>6.4000000000000003E-3</v>
      </c>
      <c r="I769" s="111">
        <f t="shared" si="3"/>
        <v>2.1378000000000001E-2</v>
      </c>
      <c r="J769" s="399">
        <v>32843</v>
      </c>
    </row>
    <row r="770" spans="1:10" ht="14.5" customHeight="1" x14ac:dyDescent="0.15">
      <c r="A770" s="116">
        <v>84</v>
      </c>
      <c r="B770" s="399">
        <v>32874</v>
      </c>
      <c r="C770" s="16" t="s">
        <v>3341</v>
      </c>
      <c r="D770" s="16" t="s">
        <v>3342</v>
      </c>
      <c r="E770" s="116">
        <v>14</v>
      </c>
      <c r="F770" s="116">
        <v>9.0089999999999996E-3</v>
      </c>
      <c r="G770" s="116">
        <v>0</v>
      </c>
      <c r="H770" s="111">
        <v>7.3000000000000001E-3</v>
      </c>
      <c r="I770" s="111">
        <f t="shared" si="3"/>
        <v>1.7089999999999996E-3</v>
      </c>
      <c r="J770" s="399">
        <v>32874</v>
      </c>
    </row>
    <row r="771" spans="1:10" ht="14.5" customHeight="1" x14ac:dyDescent="0.15">
      <c r="A771" s="116">
        <v>84</v>
      </c>
      <c r="B771" s="399">
        <v>32905</v>
      </c>
      <c r="C771" s="16" t="s">
        <v>3341</v>
      </c>
      <c r="D771" s="16" t="s">
        <v>3342</v>
      </c>
      <c r="E771" s="116">
        <v>14.25</v>
      </c>
      <c r="F771" s="116">
        <v>3.5714000000000003E-2</v>
      </c>
      <c r="G771" s="116">
        <v>0.25</v>
      </c>
      <c r="H771" s="111">
        <v>6.6E-3</v>
      </c>
      <c r="I771" s="111">
        <f t="shared" si="3"/>
        <v>2.9114000000000001E-2</v>
      </c>
      <c r="J771" s="399">
        <v>32905</v>
      </c>
    </row>
    <row r="772" spans="1:10" ht="14.5" customHeight="1" x14ac:dyDescent="0.15">
      <c r="A772" s="116">
        <v>84</v>
      </c>
      <c r="B772" s="399">
        <v>32933</v>
      </c>
      <c r="C772" s="16" t="s">
        <v>3341</v>
      </c>
      <c r="D772" s="16" t="s">
        <v>3342</v>
      </c>
      <c r="E772" s="116">
        <v>14.125</v>
      </c>
      <c r="F772" s="116">
        <v>-8.7720000000000003E-3</v>
      </c>
      <c r="G772" s="116">
        <v>0</v>
      </c>
      <c r="H772" s="111">
        <v>7.1000000000000004E-3</v>
      </c>
      <c r="I772" s="111">
        <f t="shared" si="3"/>
        <v>-1.5872000000000001E-2</v>
      </c>
      <c r="J772" s="399">
        <v>32933</v>
      </c>
    </row>
    <row r="773" spans="1:10" ht="14.5" customHeight="1" x14ac:dyDescent="0.15">
      <c r="A773" s="116">
        <v>84</v>
      </c>
      <c r="B773" s="399">
        <v>32964</v>
      </c>
      <c r="C773" s="16" t="s">
        <v>3341</v>
      </c>
      <c r="D773" s="16" t="s">
        <v>3342</v>
      </c>
      <c r="E773" s="116">
        <v>13.125</v>
      </c>
      <c r="F773" s="116">
        <v>-7.0795999999999998E-2</v>
      </c>
      <c r="G773" s="116">
        <v>0</v>
      </c>
      <c r="H773" s="111">
        <v>7.4999999999999997E-3</v>
      </c>
      <c r="I773" s="111">
        <f t="shared" si="3"/>
        <v>-7.8296000000000004E-2</v>
      </c>
      <c r="J773" s="399">
        <v>32964</v>
      </c>
    </row>
    <row r="774" spans="1:10" ht="14.5" customHeight="1" x14ac:dyDescent="0.15">
      <c r="A774" s="116">
        <v>84</v>
      </c>
      <c r="B774" s="399">
        <v>32994</v>
      </c>
      <c r="C774" s="16" t="s">
        <v>3341</v>
      </c>
      <c r="D774" s="16" t="s">
        <v>3342</v>
      </c>
      <c r="E774" s="116">
        <v>14</v>
      </c>
      <c r="F774" s="116">
        <v>8.5713999999999999E-2</v>
      </c>
      <c r="G774" s="116">
        <v>0.25</v>
      </c>
      <c r="H774" s="111">
        <v>7.4999999999999997E-3</v>
      </c>
      <c r="I774" s="111">
        <f t="shared" si="3"/>
        <v>7.8214000000000006E-2</v>
      </c>
      <c r="J774" s="399">
        <v>32994</v>
      </c>
    </row>
    <row r="775" spans="1:10" ht="14.5" customHeight="1" x14ac:dyDescent="0.15">
      <c r="A775" s="116">
        <v>84</v>
      </c>
      <c r="B775" s="399">
        <v>33025</v>
      </c>
      <c r="C775" s="16" t="s">
        <v>3341</v>
      </c>
      <c r="D775" s="16" t="s">
        <v>3342</v>
      </c>
      <c r="E775" s="116">
        <v>13.625</v>
      </c>
      <c r="F775" s="116">
        <v>-2.6786000000000001E-2</v>
      </c>
      <c r="G775" s="116">
        <v>0</v>
      </c>
      <c r="H775" s="111">
        <v>6.7999999999999996E-3</v>
      </c>
      <c r="I775" s="111">
        <f t="shared" si="3"/>
        <v>-3.3585999999999998E-2</v>
      </c>
      <c r="J775" s="399">
        <v>33025</v>
      </c>
    </row>
    <row r="776" spans="1:10" ht="14.5" customHeight="1" x14ac:dyDescent="0.15">
      <c r="A776" s="116">
        <v>84</v>
      </c>
      <c r="B776" s="399">
        <v>33055</v>
      </c>
      <c r="C776" s="16" t="s">
        <v>3341</v>
      </c>
      <c r="D776" s="16" t="s">
        <v>3342</v>
      </c>
      <c r="E776" s="116">
        <v>13</v>
      </c>
      <c r="F776" s="116">
        <v>-4.5872000000000003E-2</v>
      </c>
      <c r="G776" s="116">
        <v>0</v>
      </c>
      <c r="H776" s="111">
        <v>7.4000000000000003E-3</v>
      </c>
      <c r="I776" s="111">
        <f t="shared" si="3"/>
        <v>-5.3272E-2</v>
      </c>
      <c r="J776" s="399">
        <v>33055</v>
      </c>
    </row>
    <row r="777" spans="1:10" ht="14.5" customHeight="1" x14ac:dyDescent="0.15">
      <c r="A777" s="116">
        <v>84</v>
      </c>
      <c r="B777" s="399">
        <v>33086</v>
      </c>
      <c r="C777" s="16" t="s">
        <v>3341</v>
      </c>
      <c r="D777" s="16" t="s">
        <v>3342</v>
      </c>
      <c r="E777" s="116">
        <v>11.75</v>
      </c>
      <c r="F777" s="116">
        <v>-7.6923000000000005E-2</v>
      </c>
      <c r="G777" s="116">
        <v>0.25</v>
      </c>
      <c r="H777" s="111">
        <v>7.1000000000000004E-3</v>
      </c>
      <c r="I777" s="111">
        <f t="shared" si="3"/>
        <v>-8.4023E-2</v>
      </c>
      <c r="J777" s="399">
        <v>33086</v>
      </c>
    </row>
    <row r="778" spans="1:10" ht="14.5" customHeight="1" x14ac:dyDescent="0.15">
      <c r="A778" s="116">
        <v>84</v>
      </c>
      <c r="B778" s="399">
        <v>33117</v>
      </c>
      <c r="C778" s="16" t="s">
        <v>3341</v>
      </c>
      <c r="D778" s="16" t="s">
        <v>3342</v>
      </c>
      <c r="E778" s="116">
        <v>10.875</v>
      </c>
      <c r="F778" s="116">
        <v>-7.4468000000000006E-2</v>
      </c>
      <c r="G778" s="116">
        <v>0</v>
      </c>
      <c r="H778" s="111">
        <v>6.8999999999999999E-3</v>
      </c>
      <c r="I778" s="111">
        <f t="shared" si="3"/>
        <v>-8.136800000000001E-2</v>
      </c>
      <c r="J778" s="399">
        <v>33117</v>
      </c>
    </row>
    <row r="779" spans="1:10" ht="14.5" customHeight="1" x14ac:dyDescent="0.15">
      <c r="A779" s="116">
        <v>84</v>
      </c>
      <c r="B779" s="399">
        <v>33147</v>
      </c>
      <c r="C779" s="16" t="s">
        <v>3341</v>
      </c>
      <c r="D779" s="16" t="s">
        <v>3342</v>
      </c>
      <c r="E779" s="116">
        <v>12.25</v>
      </c>
      <c r="F779" s="116">
        <v>0.12643699999999999</v>
      </c>
      <c r="G779" s="116">
        <v>0</v>
      </c>
      <c r="H779" s="111">
        <v>8.0999999999999996E-3</v>
      </c>
      <c r="I779" s="111">
        <f t="shared" si="3"/>
        <v>0.118337</v>
      </c>
      <c r="J779" s="399">
        <v>33147</v>
      </c>
    </row>
    <row r="780" spans="1:10" ht="14.5" customHeight="1" x14ac:dyDescent="0.15">
      <c r="A780" s="116">
        <v>84</v>
      </c>
      <c r="B780" s="399">
        <v>33178</v>
      </c>
      <c r="C780" s="16" t="s">
        <v>3341</v>
      </c>
      <c r="D780" s="16" t="s">
        <v>3342</v>
      </c>
      <c r="E780" s="116">
        <v>11.75</v>
      </c>
      <c r="F780" s="116">
        <v>-2.0407999999999999E-2</v>
      </c>
      <c r="G780" s="116">
        <v>0.25</v>
      </c>
      <c r="H780" s="111">
        <v>7.1000000000000004E-3</v>
      </c>
      <c r="I780" s="111">
        <f t="shared" si="3"/>
        <v>-2.7507999999999998E-2</v>
      </c>
      <c r="J780" s="399">
        <v>33178</v>
      </c>
    </row>
    <row r="781" spans="1:10" ht="14.5" customHeight="1" x14ac:dyDescent="0.15">
      <c r="A781" s="116">
        <v>84</v>
      </c>
      <c r="B781" s="399">
        <v>33208</v>
      </c>
      <c r="C781" s="16" t="s">
        <v>3341</v>
      </c>
      <c r="D781" s="16" t="s">
        <v>3342</v>
      </c>
      <c r="E781" s="116">
        <v>12.125</v>
      </c>
      <c r="F781" s="116">
        <v>3.1914999999999999E-2</v>
      </c>
      <c r="G781" s="116">
        <v>0</v>
      </c>
      <c r="H781" s="111">
        <v>7.1999999999999998E-3</v>
      </c>
      <c r="I781" s="111">
        <f t="shared" si="3"/>
        <v>2.4715000000000001E-2</v>
      </c>
      <c r="J781" s="399">
        <v>33208</v>
      </c>
    </row>
    <row r="782" spans="1:10" ht="14.5" customHeight="1" x14ac:dyDescent="0.15">
      <c r="A782" s="116">
        <v>84</v>
      </c>
      <c r="B782" s="399">
        <v>33239</v>
      </c>
      <c r="C782" s="16" t="s">
        <v>3341</v>
      </c>
      <c r="D782" s="16" t="s">
        <v>3342</v>
      </c>
      <c r="E782" s="116">
        <v>12</v>
      </c>
      <c r="F782" s="116">
        <v>-1.0309E-2</v>
      </c>
      <c r="G782" s="116">
        <v>0</v>
      </c>
      <c r="H782" s="111">
        <v>7.1000000000000004E-3</v>
      </c>
      <c r="I782" s="111">
        <f t="shared" si="3"/>
        <v>-1.7409000000000001E-2</v>
      </c>
      <c r="J782" s="399">
        <v>33239</v>
      </c>
    </row>
    <row r="783" spans="1:10" ht="14.5" customHeight="1" x14ac:dyDescent="0.15">
      <c r="A783" s="116">
        <v>84</v>
      </c>
      <c r="B783" s="399">
        <v>33270</v>
      </c>
      <c r="C783" s="16" t="s">
        <v>3341</v>
      </c>
      <c r="D783" s="16" t="s">
        <v>3342</v>
      </c>
      <c r="E783" s="116">
        <v>13</v>
      </c>
      <c r="F783" s="116">
        <v>0.104167</v>
      </c>
      <c r="G783" s="116">
        <v>0.25</v>
      </c>
      <c r="H783" s="111">
        <v>6.4000000000000003E-3</v>
      </c>
      <c r="I783" s="111">
        <f t="shared" si="3"/>
        <v>9.7766999999999993E-2</v>
      </c>
      <c r="J783" s="399">
        <v>33270</v>
      </c>
    </row>
    <row r="784" spans="1:10" ht="14.5" customHeight="1" x14ac:dyDescent="0.15">
      <c r="A784" s="116">
        <v>84</v>
      </c>
      <c r="B784" s="399">
        <v>33298</v>
      </c>
      <c r="C784" s="16" t="s">
        <v>3341</v>
      </c>
      <c r="D784" s="16" t="s">
        <v>3342</v>
      </c>
      <c r="E784" s="116">
        <v>13.25</v>
      </c>
      <c r="F784" s="116">
        <v>1.9231000000000002E-2</v>
      </c>
      <c r="G784" s="116">
        <v>0</v>
      </c>
      <c r="H784" s="111">
        <v>6.4000000000000003E-3</v>
      </c>
      <c r="I784" s="111">
        <f t="shared" si="3"/>
        <v>1.2831000000000002E-2</v>
      </c>
      <c r="J784" s="399">
        <v>33298</v>
      </c>
    </row>
    <row r="785" spans="1:10" ht="14.5" customHeight="1" x14ac:dyDescent="0.15">
      <c r="A785" s="116">
        <v>84</v>
      </c>
      <c r="B785" s="399">
        <v>33329</v>
      </c>
      <c r="C785" s="16" t="s">
        <v>3341</v>
      </c>
      <c r="D785" s="16" t="s">
        <v>3342</v>
      </c>
      <c r="E785" s="116">
        <v>13.25</v>
      </c>
      <c r="F785" s="116">
        <v>0</v>
      </c>
      <c r="G785" s="116">
        <v>0</v>
      </c>
      <c r="H785" s="111">
        <v>7.6E-3</v>
      </c>
      <c r="I785" s="111">
        <f t="shared" si="3"/>
        <v>-7.6E-3</v>
      </c>
      <c r="J785" s="399">
        <v>33329</v>
      </c>
    </row>
    <row r="786" spans="1:10" ht="14.5" customHeight="1" x14ac:dyDescent="0.15">
      <c r="A786" s="116">
        <v>84</v>
      </c>
      <c r="B786" s="399">
        <v>33359</v>
      </c>
      <c r="C786" s="16" t="s">
        <v>3341</v>
      </c>
      <c r="D786" s="16" t="s">
        <v>3342</v>
      </c>
      <c r="E786" s="116">
        <v>13.625</v>
      </c>
      <c r="F786" s="116">
        <v>4.7169999999999997E-2</v>
      </c>
      <c r="G786" s="116">
        <v>0.25</v>
      </c>
      <c r="H786" s="111">
        <v>6.7999999999999996E-3</v>
      </c>
      <c r="I786" s="111">
        <f t="shared" si="3"/>
        <v>4.0369999999999996E-2</v>
      </c>
      <c r="J786" s="399">
        <v>33359</v>
      </c>
    </row>
    <row r="787" spans="1:10" ht="14.5" customHeight="1" x14ac:dyDescent="0.15">
      <c r="A787" s="116">
        <v>84</v>
      </c>
      <c r="B787" s="399">
        <v>33390</v>
      </c>
      <c r="C787" s="16" t="s">
        <v>3341</v>
      </c>
      <c r="D787" s="16" t="s">
        <v>3342</v>
      </c>
      <c r="E787" s="116">
        <v>13.5</v>
      </c>
      <c r="F787" s="116">
        <v>-9.1739999999999999E-3</v>
      </c>
      <c r="G787" s="116">
        <v>0</v>
      </c>
      <c r="H787" s="111">
        <v>6.3E-3</v>
      </c>
      <c r="I787" s="111">
        <f t="shared" si="3"/>
        <v>-1.5474E-2</v>
      </c>
      <c r="J787" s="399">
        <v>33390</v>
      </c>
    </row>
    <row r="788" spans="1:10" ht="14.5" customHeight="1" x14ac:dyDescent="0.15">
      <c r="A788" s="116">
        <v>84</v>
      </c>
      <c r="B788" s="399">
        <v>33420</v>
      </c>
      <c r="C788" s="16" t="s">
        <v>3341</v>
      </c>
      <c r="D788" s="16" t="s">
        <v>3342</v>
      </c>
      <c r="E788" s="116">
        <v>13.75</v>
      </c>
      <c r="F788" s="116">
        <v>1.8519000000000001E-2</v>
      </c>
      <c r="G788" s="116">
        <v>0</v>
      </c>
      <c r="H788" s="111">
        <v>7.6E-3</v>
      </c>
      <c r="I788" s="111">
        <f t="shared" si="3"/>
        <v>1.0919000000000002E-2</v>
      </c>
      <c r="J788" s="399">
        <v>33420</v>
      </c>
    </row>
    <row r="789" spans="1:10" ht="14.5" customHeight="1" x14ac:dyDescent="0.15">
      <c r="A789" s="116">
        <v>84</v>
      </c>
      <c r="B789" s="399">
        <v>33451</v>
      </c>
      <c r="C789" s="16" t="s">
        <v>3341</v>
      </c>
      <c r="D789" s="16" t="s">
        <v>3342</v>
      </c>
      <c r="E789" s="116">
        <v>14.375</v>
      </c>
      <c r="F789" s="116">
        <v>6.3635999999999998E-2</v>
      </c>
      <c r="G789" s="116">
        <v>0.25</v>
      </c>
      <c r="H789" s="111">
        <v>6.7999999999999996E-3</v>
      </c>
      <c r="I789" s="111">
        <f t="shared" si="3"/>
        <v>5.6835999999999998E-2</v>
      </c>
      <c r="J789" s="399">
        <v>33451</v>
      </c>
    </row>
    <row r="790" spans="1:10" ht="14.5" customHeight="1" x14ac:dyDescent="0.15">
      <c r="A790" s="116">
        <v>84</v>
      </c>
      <c r="B790" s="399">
        <v>33482</v>
      </c>
      <c r="C790" s="16" t="s">
        <v>3341</v>
      </c>
      <c r="D790" s="16" t="s">
        <v>3342</v>
      </c>
      <c r="E790" s="116">
        <v>14.875</v>
      </c>
      <c r="F790" s="116">
        <v>3.4783000000000001E-2</v>
      </c>
      <c r="G790" s="116">
        <v>0</v>
      </c>
      <c r="H790" s="111">
        <v>6.7999999999999996E-3</v>
      </c>
      <c r="I790" s="111">
        <f t="shared" si="3"/>
        <v>2.7983000000000001E-2</v>
      </c>
      <c r="J790" s="399">
        <v>33482</v>
      </c>
    </row>
    <row r="791" spans="1:10" ht="14.5" customHeight="1" x14ac:dyDescent="0.15">
      <c r="A791" s="116">
        <v>84</v>
      </c>
      <c r="B791" s="399">
        <v>33512</v>
      </c>
      <c r="C791" s="16" t="s">
        <v>3341</v>
      </c>
      <c r="D791" s="16" t="s">
        <v>3342</v>
      </c>
      <c r="E791" s="116">
        <v>16.125</v>
      </c>
      <c r="F791" s="116">
        <v>8.4033999999999998E-2</v>
      </c>
      <c r="G791" s="116">
        <v>0</v>
      </c>
      <c r="H791" s="111">
        <v>6.4999999999999997E-3</v>
      </c>
      <c r="I791" s="111">
        <f t="shared" si="3"/>
        <v>7.7533999999999992E-2</v>
      </c>
      <c r="J791" s="399">
        <v>33512</v>
      </c>
    </row>
    <row r="792" spans="1:10" ht="14.5" customHeight="1" x14ac:dyDescent="0.15">
      <c r="A792" s="116">
        <v>84</v>
      </c>
      <c r="B792" s="399">
        <v>33543</v>
      </c>
      <c r="C792" s="16" t="s">
        <v>3341</v>
      </c>
      <c r="D792" s="16" t="s">
        <v>3342</v>
      </c>
      <c r="E792" s="116">
        <v>15.375</v>
      </c>
      <c r="F792" s="116">
        <v>-3.1008000000000001E-2</v>
      </c>
      <c r="G792" s="116">
        <v>0.25</v>
      </c>
      <c r="H792" s="111">
        <v>6.0000000000000001E-3</v>
      </c>
      <c r="I792" s="111">
        <f t="shared" si="3"/>
        <v>-3.7007999999999999E-2</v>
      </c>
      <c r="J792" s="399">
        <v>33543</v>
      </c>
    </row>
    <row r="793" spans="1:10" ht="14.5" customHeight="1" x14ac:dyDescent="0.15">
      <c r="A793" s="116">
        <v>84</v>
      </c>
      <c r="B793" s="399">
        <v>33573</v>
      </c>
      <c r="C793" s="16" t="s">
        <v>3341</v>
      </c>
      <c r="D793" s="16" t="s">
        <v>3342</v>
      </c>
      <c r="E793" s="116">
        <v>15.75</v>
      </c>
      <c r="F793" s="116">
        <v>2.4389999999999998E-2</v>
      </c>
      <c r="G793" s="116">
        <v>0</v>
      </c>
      <c r="H793" s="111">
        <v>6.7999999999999996E-3</v>
      </c>
      <c r="I793" s="111">
        <f t="shared" si="3"/>
        <v>1.7589999999999998E-2</v>
      </c>
      <c r="J793" s="399">
        <v>33573</v>
      </c>
    </row>
    <row r="794" spans="1:10" ht="14.5" customHeight="1" x14ac:dyDescent="0.15">
      <c r="A794" s="116">
        <v>84</v>
      </c>
      <c r="B794" s="399">
        <v>33604</v>
      </c>
      <c r="C794" s="16" t="s">
        <v>3341</v>
      </c>
      <c r="D794" s="16" t="s">
        <v>3342</v>
      </c>
      <c r="E794" s="116">
        <v>15.25</v>
      </c>
      <c r="F794" s="116">
        <v>-3.1746000000000003E-2</v>
      </c>
      <c r="G794" s="116">
        <v>0</v>
      </c>
      <c r="H794" s="111">
        <v>6.1000000000000004E-3</v>
      </c>
      <c r="I794" s="111">
        <f t="shared" si="3"/>
        <v>-3.7846000000000005E-2</v>
      </c>
      <c r="J794" s="399">
        <v>33604</v>
      </c>
    </row>
    <row r="795" spans="1:10" ht="14.5" customHeight="1" x14ac:dyDescent="0.15">
      <c r="A795" s="116">
        <v>84</v>
      </c>
      <c r="B795" s="399">
        <v>33635</v>
      </c>
      <c r="C795" s="16" t="s">
        <v>3341</v>
      </c>
      <c r="D795" s="16" t="s">
        <v>3342</v>
      </c>
      <c r="E795" s="116">
        <v>15.125</v>
      </c>
      <c r="F795" s="116">
        <v>8.8520000000000005E-3</v>
      </c>
      <c r="G795" s="116">
        <v>0.26</v>
      </c>
      <c r="H795" s="111">
        <v>5.8999999999999999E-3</v>
      </c>
      <c r="I795" s="111">
        <f t="shared" si="3"/>
        <v>2.9520000000000006E-3</v>
      </c>
      <c r="J795" s="399">
        <v>33635</v>
      </c>
    </row>
    <row r="796" spans="1:10" ht="14.5" customHeight="1" x14ac:dyDescent="0.15">
      <c r="A796" s="116">
        <v>84</v>
      </c>
      <c r="B796" s="399">
        <v>33664</v>
      </c>
      <c r="C796" s="16" t="s">
        <v>3341</v>
      </c>
      <c r="D796" s="16" t="s">
        <v>3342</v>
      </c>
      <c r="E796" s="116">
        <v>14.75</v>
      </c>
      <c r="F796" s="116">
        <v>-2.4792999999999999E-2</v>
      </c>
      <c r="G796" s="116">
        <v>0</v>
      </c>
      <c r="H796" s="111">
        <v>6.7000000000000002E-3</v>
      </c>
      <c r="I796" s="111">
        <f t="shared" si="3"/>
        <v>-3.1493E-2</v>
      </c>
      <c r="J796" s="399">
        <v>33664</v>
      </c>
    </row>
    <row r="797" spans="1:10" ht="14.5" customHeight="1" x14ac:dyDescent="0.15">
      <c r="A797" s="116">
        <v>84</v>
      </c>
      <c r="B797" s="399">
        <v>33695</v>
      </c>
      <c r="C797" s="16" t="s">
        <v>3341</v>
      </c>
      <c r="D797" s="16" t="s">
        <v>3342</v>
      </c>
      <c r="E797" s="116">
        <v>14.25</v>
      </c>
      <c r="F797" s="116">
        <v>-3.3897999999999998E-2</v>
      </c>
      <c r="G797" s="116">
        <v>0</v>
      </c>
      <c r="H797" s="111">
        <v>6.4999999999999997E-3</v>
      </c>
      <c r="I797" s="111">
        <f t="shared" si="3"/>
        <v>-4.0397999999999996E-2</v>
      </c>
      <c r="J797" s="399">
        <v>33695</v>
      </c>
    </row>
    <row r="798" spans="1:10" ht="14.5" customHeight="1" x14ac:dyDescent="0.15">
      <c r="A798" s="116">
        <v>84</v>
      </c>
      <c r="B798" s="399">
        <v>33725</v>
      </c>
      <c r="C798" s="16" t="s">
        <v>3341</v>
      </c>
      <c r="D798" s="16" t="s">
        <v>3342</v>
      </c>
      <c r="E798" s="116">
        <v>14.25</v>
      </c>
      <c r="F798" s="116">
        <v>1.8245999999999998E-2</v>
      </c>
      <c r="G798" s="116">
        <v>0.26</v>
      </c>
      <c r="H798" s="111">
        <v>6.1000000000000004E-3</v>
      </c>
      <c r="I798" s="111">
        <f t="shared" si="3"/>
        <v>1.2145999999999997E-2</v>
      </c>
      <c r="J798" s="399">
        <v>33725</v>
      </c>
    </row>
    <row r="799" spans="1:10" ht="14.5" customHeight="1" x14ac:dyDescent="0.15">
      <c r="A799" s="116">
        <v>84</v>
      </c>
      <c r="B799" s="399">
        <v>33756</v>
      </c>
      <c r="C799" s="16" t="s">
        <v>3341</v>
      </c>
      <c r="D799" s="16" t="s">
        <v>3342</v>
      </c>
      <c r="E799" s="116">
        <v>14.25</v>
      </c>
      <c r="F799" s="116">
        <v>0</v>
      </c>
      <c r="G799" s="116">
        <v>0</v>
      </c>
      <c r="H799" s="111">
        <v>6.7000000000000002E-3</v>
      </c>
      <c r="I799" s="111">
        <f t="shared" si="3"/>
        <v>-6.7000000000000002E-3</v>
      </c>
      <c r="J799" s="399">
        <v>33756</v>
      </c>
    </row>
    <row r="800" spans="1:10" ht="14.5" customHeight="1" x14ac:dyDescent="0.15">
      <c r="A800" s="116">
        <v>84</v>
      </c>
      <c r="B800" s="399">
        <v>33786</v>
      </c>
      <c r="C800" s="16" t="s">
        <v>3341</v>
      </c>
      <c r="D800" s="16" t="s">
        <v>3342</v>
      </c>
      <c r="E800" s="116">
        <v>16</v>
      </c>
      <c r="F800" s="116">
        <v>0.122807</v>
      </c>
      <c r="G800" s="116">
        <v>0</v>
      </c>
      <c r="H800" s="111">
        <v>6.3E-3</v>
      </c>
      <c r="I800" s="111">
        <f t="shared" si="3"/>
        <v>0.116507</v>
      </c>
      <c r="J800" s="399">
        <v>33786</v>
      </c>
    </row>
    <row r="801" spans="1:10" ht="14.5" customHeight="1" x14ac:dyDescent="0.15">
      <c r="A801" s="116">
        <v>84</v>
      </c>
      <c r="B801" s="399">
        <v>33817</v>
      </c>
      <c r="C801" s="16" t="s">
        <v>3341</v>
      </c>
      <c r="D801" s="16" t="s">
        <v>3342</v>
      </c>
      <c r="E801" s="116">
        <v>15.125</v>
      </c>
      <c r="F801" s="116">
        <v>-3.8438E-2</v>
      </c>
      <c r="G801" s="116">
        <v>0.26</v>
      </c>
      <c r="H801" s="111">
        <v>6.0000000000000001E-3</v>
      </c>
      <c r="I801" s="111">
        <f t="shared" si="3"/>
        <v>-4.4437999999999998E-2</v>
      </c>
      <c r="J801" s="399">
        <v>33817</v>
      </c>
    </row>
    <row r="802" spans="1:10" ht="14.5" customHeight="1" x14ac:dyDescent="0.15">
      <c r="A802" s="116">
        <v>84</v>
      </c>
      <c r="B802" s="399">
        <v>33848</v>
      </c>
      <c r="C802" s="16" t="s">
        <v>3341</v>
      </c>
      <c r="D802" s="16" t="s">
        <v>3342</v>
      </c>
      <c r="E802" s="116">
        <v>15.625</v>
      </c>
      <c r="F802" s="116">
        <v>3.3057999999999997E-2</v>
      </c>
      <c r="G802" s="116">
        <v>0</v>
      </c>
      <c r="H802" s="111">
        <v>5.7999999999999996E-3</v>
      </c>
      <c r="I802" s="111">
        <f t="shared" si="3"/>
        <v>2.7257999999999998E-2</v>
      </c>
      <c r="J802" s="399">
        <v>33848</v>
      </c>
    </row>
    <row r="803" spans="1:10" ht="14.5" customHeight="1" x14ac:dyDescent="0.15">
      <c r="A803" s="116">
        <v>84</v>
      </c>
      <c r="B803" s="399">
        <v>33878</v>
      </c>
      <c r="C803" s="16" t="s">
        <v>3341</v>
      </c>
      <c r="D803" s="16" t="s">
        <v>3342</v>
      </c>
      <c r="E803" s="116">
        <v>16.375</v>
      </c>
      <c r="F803" s="116">
        <v>4.8000000000000001E-2</v>
      </c>
      <c r="G803" s="116">
        <v>0</v>
      </c>
      <c r="H803" s="111">
        <v>5.7000000000000002E-3</v>
      </c>
      <c r="I803" s="111">
        <f t="shared" si="3"/>
        <v>4.2300000000000004E-2</v>
      </c>
      <c r="J803" s="399">
        <v>33878</v>
      </c>
    </row>
    <row r="804" spans="1:10" ht="14.5" customHeight="1" x14ac:dyDescent="0.15">
      <c r="A804" s="116">
        <v>84</v>
      </c>
      <c r="B804" s="399">
        <v>33909</v>
      </c>
      <c r="C804" s="16" t="s">
        <v>3341</v>
      </c>
      <c r="D804" s="16" t="s">
        <v>3342</v>
      </c>
      <c r="E804" s="116">
        <v>16.125</v>
      </c>
      <c r="F804" s="116">
        <v>6.11E-4</v>
      </c>
      <c r="G804" s="116">
        <v>0.26</v>
      </c>
      <c r="H804" s="111">
        <v>6.1000000000000004E-3</v>
      </c>
      <c r="I804" s="111">
        <f t="shared" si="3"/>
        <v>-5.4890000000000008E-3</v>
      </c>
      <c r="J804" s="399">
        <v>33909</v>
      </c>
    </row>
    <row r="805" spans="1:10" ht="14.5" customHeight="1" x14ac:dyDescent="0.15">
      <c r="A805" s="116">
        <v>84</v>
      </c>
      <c r="B805" s="399">
        <v>33939</v>
      </c>
      <c r="C805" s="16" t="s">
        <v>3341</v>
      </c>
      <c r="D805" s="16" t="s">
        <v>3342</v>
      </c>
      <c r="E805" s="116">
        <v>16</v>
      </c>
      <c r="F805" s="116">
        <v>-7.7520000000000002E-3</v>
      </c>
      <c r="G805" s="116">
        <v>0</v>
      </c>
      <c r="H805" s="111">
        <v>6.3E-3</v>
      </c>
      <c r="I805" s="111">
        <f t="shared" ref="I805:I868" si="4">F805-H805</f>
        <v>-1.4052E-2</v>
      </c>
      <c r="J805" s="399">
        <v>33939</v>
      </c>
    </row>
    <row r="806" spans="1:10" ht="14.5" customHeight="1" x14ac:dyDescent="0.15">
      <c r="A806" s="116">
        <v>84</v>
      </c>
      <c r="B806" s="399">
        <v>33970</v>
      </c>
      <c r="C806" s="16" t="s">
        <v>3341</v>
      </c>
      <c r="D806" s="16" t="s">
        <v>3342</v>
      </c>
      <c r="E806" s="116">
        <v>16.125</v>
      </c>
      <c r="F806" s="116">
        <v>7.8120000000000004E-3</v>
      </c>
      <c r="G806" s="116">
        <v>0</v>
      </c>
      <c r="H806" s="111">
        <v>5.8999999999999999E-3</v>
      </c>
      <c r="I806" s="111">
        <f t="shared" si="4"/>
        <v>1.9120000000000005E-3</v>
      </c>
      <c r="J806" s="399">
        <v>33970</v>
      </c>
    </row>
    <row r="807" spans="1:10" ht="14.5" customHeight="1" x14ac:dyDescent="0.15">
      <c r="A807" s="116">
        <v>84</v>
      </c>
      <c r="B807" s="399">
        <v>34001</v>
      </c>
      <c r="C807" s="16" t="s">
        <v>3341</v>
      </c>
      <c r="D807" s="16" t="s">
        <v>3342</v>
      </c>
      <c r="E807" s="116">
        <v>17.125</v>
      </c>
      <c r="F807" s="116">
        <v>7.8140000000000001E-2</v>
      </c>
      <c r="G807" s="116">
        <v>0.26</v>
      </c>
      <c r="H807" s="111">
        <v>5.4999999999999997E-3</v>
      </c>
      <c r="I807" s="111">
        <f t="shared" si="4"/>
        <v>7.2639999999999996E-2</v>
      </c>
      <c r="J807" s="399">
        <v>34001</v>
      </c>
    </row>
    <row r="808" spans="1:10" ht="14.5" customHeight="1" x14ac:dyDescent="0.15">
      <c r="A808" s="116">
        <v>84</v>
      </c>
      <c r="B808" s="399">
        <v>34029</v>
      </c>
      <c r="C808" s="16" t="s">
        <v>3341</v>
      </c>
      <c r="D808" s="16" t="s">
        <v>3342</v>
      </c>
      <c r="E808" s="116">
        <v>18.25</v>
      </c>
      <c r="F808" s="116">
        <v>6.5693000000000001E-2</v>
      </c>
      <c r="G808" s="116">
        <v>0</v>
      </c>
      <c r="H808" s="111">
        <v>6.3E-3</v>
      </c>
      <c r="I808" s="111">
        <f t="shared" si="4"/>
        <v>5.9393000000000001E-2</v>
      </c>
      <c r="J808" s="399">
        <v>34029</v>
      </c>
    </row>
    <row r="809" spans="1:10" ht="14.5" customHeight="1" x14ac:dyDescent="0.15">
      <c r="A809" s="116">
        <v>84</v>
      </c>
      <c r="B809" s="399">
        <v>34060</v>
      </c>
      <c r="C809" s="16" t="s">
        <v>3341</v>
      </c>
      <c r="D809" s="16" t="s">
        <v>3342</v>
      </c>
      <c r="E809" s="116">
        <v>17.875</v>
      </c>
      <c r="F809" s="116">
        <v>-2.0548E-2</v>
      </c>
      <c r="G809" s="116">
        <v>0</v>
      </c>
      <c r="H809" s="111">
        <v>5.7000000000000002E-3</v>
      </c>
      <c r="I809" s="111">
        <f t="shared" si="4"/>
        <v>-2.6248E-2</v>
      </c>
      <c r="J809" s="399">
        <v>34060</v>
      </c>
    </row>
    <row r="810" spans="1:10" ht="14.5" customHeight="1" x14ac:dyDescent="0.15">
      <c r="A810" s="116">
        <v>84</v>
      </c>
      <c r="B810" s="399">
        <v>34090</v>
      </c>
      <c r="C810" s="16" t="s">
        <v>3341</v>
      </c>
      <c r="D810" s="16" t="s">
        <v>3342</v>
      </c>
      <c r="E810" s="116">
        <v>17.75</v>
      </c>
      <c r="F810" s="116">
        <v>8.1119999999999994E-3</v>
      </c>
      <c r="G810" s="116">
        <v>0.27</v>
      </c>
      <c r="H810" s="111">
        <v>5.1999999999999998E-3</v>
      </c>
      <c r="I810" s="111">
        <f t="shared" si="4"/>
        <v>2.9119999999999997E-3</v>
      </c>
      <c r="J810" s="399">
        <v>34090</v>
      </c>
    </row>
    <row r="811" spans="1:10" ht="14.5" customHeight="1" x14ac:dyDescent="0.15">
      <c r="A811" s="116">
        <v>84</v>
      </c>
      <c r="B811" s="399">
        <v>34121</v>
      </c>
      <c r="C811" s="16" t="s">
        <v>3341</v>
      </c>
      <c r="D811" s="16" t="s">
        <v>3342</v>
      </c>
      <c r="E811" s="116">
        <v>18.375</v>
      </c>
      <c r="F811" s="116">
        <v>3.5210999999999999E-2</v>
      </c>
      <c r="G811" s="116">
        <v>0</v>
      </c>
      <c r="H811" s="111">
        <v>6.1999999999999998E-3</v>
      </c>
      <c r="I811" s="111">
        <f t="shared" si="4"/>
        <v>2.9010999999999999E-2</v>
      </c>
      <c r="J811" s="399">
        <v>34121</v>
      </c>
    </row>
    <row r="812" spans="1:10" ht="14.5" customHeight="1" x14ac:dyDescent="0.15">
      <c r="A812" s="116">
        <v>84</v>
      </c>
      <c r="B812" s="399">
        <v>34151</v>
      </c>
      <c r="C812" s="16" t="s">
        <v>3341</v>
      </c>
      <c r="D812" s="16" t="s">
        <v>3342</v>
      </c>
      <c r="E812" s="116">
        <v>19.125</v>
      </c>
      <c r="F812" s="116">
        <v>4.0815999999999998E-2</v>
      </c>
      <c r="G812" s="116">
        <v>0</v>
      </c>
      <c r="H812" s="111">
        <v>5.4000000000000003E-3</v>
      </c>
      <c r="I812" s="111">
        <f t="shared" si="4"/>
        <v>3.5415999999999996E-2</v>
      </c>
      <c r="J812" s="399">
        <v>34151</v>
      </c>
    </row>
    <row r="813" spans="1:10" ht="14.5" customHeight="1" x14ac:dyDescent="0.15">
      <c r="A813" s="116">
        <v>84</v>
      </c>
      <c r="B813" s="399">
        <v>34182</v>
      </c>
      <c r="C813" s="16" t="s">
        <v>3341</v>
      </c>
      <c r="D813" s="16" t="s">
        <v>3342</v>
      </c>
      <c r="E813" s="116">
        <v>20</v>
      </c>
      <c r="F813" s="116">
        <v>5.9868999999999999E-2</v>
      </c>
      <c r="G813" s="116">
        <v>0.27</v>
      </c>
      <c r="H813" s="111">
        <v>5.5999999999999999E-3</v>
      </c>
      <c r="I813" s="111">
        <f t="shared" si="4"/>
        <v>5.4268999999999998E-2</v>
      </c>
      <c r="J813" s="399">
        <v>34182</v>
      </c>
    </row>
    <row r="814" spans="1:10" ht="14.5" customHeight="1" x14ac:dyDescent="0.15">
      <c r="A814" s="116">
        <v>84</v>
      </c>
      <c r="B814" s="399">
        <v>34213</v>
      </c>
      <c r="C814" s="16" t="s">
        <v>3341</v>
      </c>
      <c r="D814" s="16" t="s">
        <v>3342</v>
      </c>
      <c r="E814" s="116">
        <v>20</v>
      </c>
      <c r="F814" s="116">
        <v>0</v>
      </c>
      <c r="G814" s="116">
        <v>0</v>
      </c>
      <c r="H814" s="111">
        <v>5.0000000000000001E-3</v>
      </c>
      <c r="I814" s="111">
        <f t="shared" si="4"/>
        <v>-5.0000000000000001E-3</v>
      </c>
      <c r="J814" s="399">
        <v>34213</v>
      </c>
    </row>
    <row r="815" spans="1:10" ht="14.5" customHeight="1" x14ac:dyDescent="0.15">
      <c r="A815" s="116">
        <v>84</v>
      </c>
      <c r="B815" s="399">
        <v>34243</v>
      </c>
      <c r="C815" s="16" t="s">
        <v>3341</v>
      </c>
      <c r="D815" s="16" t="s">
        <v>3342</v>
      </c>
      <c r="E815" s="116">
        <v>19.75</v>
      </c>
      <c r="F815" s="116">
        <v>-1.2500000000000001E-2</v>
      </c>
      <c r="G815" s="116">
        <v>0</v>
      </c>
      <c r="H815" s="111">
        <v>4.8999999999999998E-3</v>
      </c>
      <c r="I815" s="111">
        <f t="shared" si="4"/>
        <v>-1.7399999999999999E-2</v>
      </c>
      <c r="J815" s="399">
        <v>34243</v>
      </c>
    </row>
    <row r="816" spans="1:10" ht="14.5" customHeight="1" x14ac:dyDescent="0.15">
      <c r="A816" s="116">
        <v>84</v>
      </c>
      <c r="B816" s="399">
        <v>34274</v>
      </c>
      <c r="C816" s="16" t="s">
        <v>3341</v>
      </c>
      <c r="D816" s="16" t="s">
        <v>3342</v>
      </c>
      <c r="E816" s="116">
        <v>18</v>
      </c>
      <c r="F816" s="116">
        <v>-7.4937000000000004E-2</v>
      </c>
      <c r="G816" s="116">
        <v>0.27</v>
      </c>
      <c r="H816" s="111">
        <v>5.3E-3</v>
      </c>
      <c r="I816" s="111">
        <f t="shared" si="4"/>
        <v>-8.0237000000000003E-2</v>
      </c>
      <c r="J816" s="399">
        <v>34274</v>
      </c>
    </row>
    <row r="817" spans="1:10" ht="14.5" customHeight="1" x14ac:dyDescent="0.15">
      <c r="A817" s="116">
        <v>84</v>
      </c>
      <c r="B817" s="399">
        <v>34304</v>
      </c>
      <c r="C817" s="16" t="s">
        <v>3341</v>
      </c>
      <c r="D817" s="16" t="s">
        <v>3342</v>
      </c>
      <c r="E817" s="116">
        <v>18.375</v>
      </c>
      <c r="F817" s="116">
        <v>2.0833000000000001E-2</v>
      </c>
      <c r="G817" s="116">
        <v>0</v>
      </c>
      <c r="H817" s="111">
        <v>5.4999999999999997E-3</v>
      </c>
      <c r="I817" s="111">
        <f t="shared" si="4"/>
        <v>1.5333000000000001E-2</v>
      </c>
      <c r="J817" s="399">
        <v>34304</v>
      </c>
    </row>
    <row r="818" spans="1:10" ht="14.5" customHeight="1" x14ac:dyDescent="0.15">
      <c r="A818" s="116">
        <v>84</v>
      </c>
      <c r="B818" s="399">
        <v>34335</v>
      </c>
      <c r="C818" s="16" t="s">
        <v>3341</v>
      </c>
      <c r="D818" s="16" t="s">
        <v>3342</v>
      </c>
      <c r="E818" s="116">
        <v>19.125</v>
      </c>
      <c r="F818" s="116">
        <v>4.0815999999999998E-2</v>
      </c>
      <c r="G818" s="116">
        <v>0</v>
      </c>
      <c r="H818" s="111">
        <v>5.4999999999999997E-3</v>
      </c>
      <c r="I818" s="111">
        <f t="shared" si="4"/>
        <v>3.5316E-2</v>
      </c>
      <c r="J818" s="399">
        <v>34335</v>
      </c>
    </row>
    <row r="819" spans="1:10" ht="14.5" customHeight="1" x14ac:dyDescent="0.15">
      <c r="A819" s="116">
        <v>84</v>
      </c>
      <c r="B819" s="399">
        <v>34366</v>
      </c>
      <c r="C819" s="16" t="s">
        <v>3341</v>
      </c>
      <c r="D819" s="16" t="s">
        <v>3342</v>
      </c>
      <c r="E819" s="116">
        <v>19</v>
      </c>
      <c r="F819" s="116">
        <v>7.5820000000000002E-3</v>
      </c>
      <c r="G819" s="116">
        <v>0.27</v>
      </c>
      <c r="H819" s="111">
        <v>4.8999999999999998E-3</v>
      </c>
      <c r="I819" s="111">
        <f t="shared" si="4"/>
        <v>2.6820000000000004E-3</v>
      </c>
      <c r="J819" s="399">
        <v>34366</v>
      </c>
    </row>
    <row r="820" spans="1:10" ht="14.5" customHeight="1" x14ac:dyDescent="0.15">
      <c r="A820" s="116">
        <v>84</v>
      </c>
      <c r="B820" s="399">
        <v>34394</v>
      </c>
      <c r="C820" s="16" t="s">
        <v>3341</v>
      </c>
      <c r="D820" s="16" t="s">
        <v>3342</v>
      </c>
      <c r="E820" s="116">
        <v>18</v>
      </c>
      <c r="F820" s="116">
        <v>-5.2631999999999998E-2</v>
      </c>
      <c r="G820" s="116">
        <v>0</v>
      </c>
      <c r="H820" s="111">
        <v>5.7999999999999996E-3</v>
      </c>
      <c r="I820" s="111">
        <f t="shared" si="4"/>
        <v>-5.8431999999999998E-2</v>
      </c>
      <c r="J820" s="399">
        <v>34394</v>
      </c>
    </row>
    <row r="821" spans="1:10" ht="14.5" customHeight="1" x14ac:dyDescent="0.15">
      <c r="A821" s="116">
        <v>84</v>
      </c>
      <c r="B821" s="399">
        <v>34425</v>
      </c>
      <c r="C821" s="16" t="s">
        <v>3341</v>
      </c>
      <c r="D821" s="16" t="s">
        <v>3342</v>
      </c>
      <c r="E821" s="116">
        <v>17.875</v>
      </c>
      <c r="F821" s="116">
        <v>-6.9439999999999997E-3</v>
      </c>
      <c r="G821" s="116">
        <v>0</v>
      </c>
      <c r="H821" s="111">
        <v>5.7000000000000002E-3</v>
      </c>
      <c r="I821" s="111">
        <f t="shared" si="4"/>
        <v>-1.2643999999999999E-2</v>
      </c>
      <c r="J821" s="399">
        <v>34425</v>
      </c>
    </row>
    <row r="822" spans="1:10" ht="14.5" customHeight="1" x14ac:dyDescent="0.15">
      <c r="A822" s="116">
        <v>84</v>
      </c>
      <c r="B822" s="399">
        <v>34455</v>
      </c>
      <c r="C822" s="16" t="s">
        <v>3341</v>
      </c>
      <c r="D822" s="16" t="s">
        <v>3342</v>
      </c>
      <c r="E822" s="116">
        <v>17.875</v>
      </c>
      <c r="F822" s="116">
        <v>1.5105E-2</v>
      </c>
      <c r="G822" s="116">
        <v>0.27</v>
      </c>
      <c r="H822" s="111">
        <v>6.3E-3</v>
      </c>
      <c r="I822" s="111">
        <f t="shared" si="4"/>
        <v>8.8050000000000003E-3</v>
      </c>
      <c r="J822" s="399">
        <v>34455</v>
      </c>
    </row>
    <row r="823" spans="1:10" ht="14.5" customHeight="1" x14ac:dyDescent="0.15">
      <c r="A823" s="116">
        <v>84</v>
      </c>
      <c r="B823" s="399">
        <v>34486</v>
      </c>
      <c r="C823" s="16" t="s">
        <v>3341</v>
      </c>
      <c r="D823" s="16" t="s">
        <v>3342</v>
      </c>
      <c r="E823" s="116">
        <v>17.75</v>
      </c>
      <c r="F823" s="116">
        <v>-6.9930000000000001E-3</v>
      </c>
      <c r="G823" s="116">
        <v>0</v>
      </c>
      <c r="H823" s="111">
        <v>6.1000000000000004E-3</v>
      </c>
      <c r="I823" s="111">
        <f t="shared" si="4"/>
        <v>-1.3093E-2</v>
      </c>
      <c r="J823" s="399">
        <v>34486</v>
      </c>
    </row>
    <row r="824" spans="1:10" ht="14.5" customHeight="1" x14ac:dyDescent="0.15">
      <c r="A824" s="116">
        <v>84</v>
      </c>
      <c r="B824" s="399">
        <v>34516</v>
      </c>
      <c r="C824" s="16" t="s">
        <v>3341</v>
      </c>
      <c r="D824" s="16" t="s">
        <v>3342</v>
      </c>
      <c r="E824" s="116">
        <v>18.5</v>
      </c>
      <c r="F824" s="116">
        <v>4.2254E-2</v>
      </c>
      <c r="G824" s="116">
        <v>0</v>
      </c>
      <c r="H824" s="111">
        <v>6.0000000000000001E-3</v>
      </c>
      <c r="I824" s="111">
        <f t="shared" si="4"/>
        <v>3.6254000000000002E-2</v>
      </c>
      <c r="J824" s="399">
        <v>34516</v>
      </c>
    </row>
    <row r="825" spans="1:10" ht="14.5" customHeight="1" x14ac:dyDescent="0.15">
      <c r="A825" s="116">
        <v>84</v>
      </c>
      <c r="B825" s="399">
        <v>34547</v>
      </c>
      <c r="C825" s="16" t="s">
        <v>3341</v>
      </c>
      <c r="D825" s="16" t="s">
        <v>3342</v>
      </c>
      <c r="E825" s="116">
        <v>19</v>
      </c>
      <c r="F825" s="116">
        <v>4.2161999999999998E-2</v>
      </c>
      <c r="G825" s="116">
        <v>0.28000000000000003</v>
      </c>
      <c r="H825" s="111">
        <v>6.6E-3</v>
      </c>
      <c r="I825" s="111">
        <f t="shared" si="4"/>
        <v>3.5561999999999996E-2</v>
      </c>
      <c r="J825" s="399">
        <v>34547</v>
      </c>
    </row>
    <row r="826" spans="1:10" ht="14.5" customHeight="1" x14ac:dyDescent="0.15">
      <c r="A826" s="116">
        <v>84</v>
      </c>
      <c r="B826" s="399">
        <v>34578</v>
      </c>
      <c r="C826" s="16" t="s">
        <v>3341</v>
      </c>
      <c r="D826" s="16" t="s">
        <v>3342</v>
      </c>
      <c r="E826" s="116">
        <v>18.5</v>
      </c>
      <c r="F826" s="116">
        <v>-2.6315999999999999E-2</v>
      </c>
      <c r="G826" s="116">
        <v>0</v>
      </c>
      <c r="H826" s="111">
        <v>6.1000000000000004E-3</v>
      </c>
      <c r="I826" s="111">
        <f t="shared" si="4"/>
        <v>-3.2416E-2</v>
      </c>
      <c r="J826" s="399">
        <v>34578</v>
      </c>
    </row>
    <row r="827" spans="1:10" ht="14.5" customHeight="1" x14ac:dyDescent="0.15">
      <c r="A827" s="116">
        <v>84</v>
      </c>
      <c r="B827" s="399">
        <v>34608</v>
      </c>
      <c r="C827" s="16" t="s">
        <v>3341</v>
      </c>
      <c r="D827" s="16" t="s">
        <v>3342</v>
      </c>
      <c r="E827" s="116">
        <v>17.75</v>
      </c>
      <c r="F827" s="116">
        <v>-4.0541000000000001E-2</v>
      </c>
      <c r="G827" s="116">
        <v>0</v>
      </c>
      <c r="H827" s="111">
        <v>6.6E-3</v>
      </c>
      <c r="I827" s="111">
        <f t="shared" si="4"/>
        <v>-4.7141000000000002E-2</v>
      </c>
      <c r="J827" s="399">
        <v>34608</v>
      </c>
    </row>
    <row r="828" spans="1:10" ht="14.5" customHeight="1" x14ac:dyDescent="0.15">
      <c r="A828" s="116">
        <v>84</v>
      </c>
      <c r="B828" s="399">
        <v>34639</v>
      </c>
      <c r="C828" s="16" t="s">
        <v>3341</v>
      </c>
      <c r="D828" s="16" t="s">
        <v>3342</v>
      </c>
      <c r="E828" s="116">
        <v>18</v>
      </c>
      <c r="F828" s="116">
        <v>2.9859E-2</v>
      </c>
      <c r="G828" s="116">
        <v>0.28000000000000003</v>
      </c>
      <c r="H828" s="111">
        <v>6.4000000000000003E-3</v>
      </c>
      <c r="I828" s="111">
        <f t="shared" si="4"/>
        <v>2.3459000000000001E-2</v>
      </c>
      <c r="J828" s="399">
        <v>34639</v>
      </c>
    </row>
    <row r="829" spans="1:10" ht="14.5" customHeight="1" x14ac:dyDescent="0.15">
      <c r="A829" s="116">
        <v>84</v>
      </c>
      <c r="B829" s="399">
        <v>34669</v>
      </c>
      <c r="C829" s="16" t="s">
        <v>3341</v>
      </c>
      <c r="D829" s="16" t="s">
        <v>3342</v>
      </c>
      <c r="E829" s="116">
        <v>18.125</v>
      </c>
      <c r="F829" s="116">
        <v>6.9439999999999997E-3</v>
      </c>
      <c r="G829" s="116">
        <v>0</v>
      </c>
      <c r="H829" s="111">
        <v>6.6E-3</v>
      </c>
      <c r="I829" s="111">
        <f t="shared" si="4"/>
        <v>3.4399999999999969E-4</v>
      </c>
      <c r="J829" s="399">
        <v>34669</v>
      </c>
    </row>
    <row r="830" spans="1:10" ht="14.5" customHeight="1" x14ac:dyDescent="0.15">
      <c r="A830" s="116">
        <v>84</v>
      </c>
      <c r="B830" s="399">
        <v>34700</v>
      </c>
      <c r="C830" s="16" t="s">
        <v>3341</v>
      </c>
      <c r="D830" s="16" t="s">
        <v>3342</v>
      </c>
      <c r="E830" s="116">
        <v>17.875</v>
      </c>
      <c r="F830" s="116">
        <v>-1.3793E-2</v>
      </c>
      <c r="G830" s="116">
        <v>0</v>
      </c>
      <c r="H830" s="111">
        <v>7.0000000000000001E-3</v>
      </c>
      <c r="I830" s="111">
        <f t="shared" si="4"/>
        <v>-2.0792999999999999E-2</v>
      </c>
      <c r="J830" s="399">
        <v>34700</v>
      </c>
    </row>
    <row r="831" spans="1:10" ht="14.5" customHeight="1" x14ac:dyDescent="0.15">
      <c r="A831" s="116">
        <v>84</v>
      </c>
      <c r="B831" s="399">
        <v>34731</v>
      </c>
      <c r="C831" s="16" t="s">
        <v>3341</v>
      </c>
      <c r="D831" s="16" t="s">
        <v>3342</v>
      </c>
      <c r="E831" s="116">
        <v>18.125</v>
      </c>
      <c r="F831" s="116">
        <v>2.9649999999999999E-2</v>
      </c>
      <c r="G831" s="116">
        <v>0.28000000000000003</v>
      </c>
      <c r="H831" s="111">
        <v>5.8999999999999999E-3</v>
      </c>
      <c r="I831" s="111">
        <f t="shared" si="4"/>
        <v>2.375E-2</v>
      </c>
      <c r="J831" s="399">
        <v>34731</v>
      </c>
    </row>
    <row r="832" spans="1:10" ht="14.5" customHeight="1" x14ac:dyDescent="0.15">
      <c r="A832" s="116">
        <v>84</v>
      </c>
      <c r="B832" s="399">
        <v>34759</v>
      </c>
      <c r="C832" s="16" t="s">
        <v>3341</v>
      </c>
      <c r="D832" s="16" t="s">
        <v>3342</v>
      </c>
      <c r="E832" s="116">
        <v>17.875</v>
      </c>
      <c r="F832" s="116">
        <v>-1.3793E-2</v>
      </c>
      <c r="G832" s="116">
        <v>0</v>
      </c>
      <c r="H832" s="111">
        <v>6.4000000000000003E-3</v>
      </c>
      <c r="I832" s="111">
        <f t="shared" si="4"/>
        <v>-2.0192999999999999E-2</v>
      </c>
      <c r="J832" s="399">
        <v>34759</v>
      </c>
    </row>
    <row r="833" spans="1:10" ht="14.5" customHeight="1" x14ac:dyDescent="0.15">
      <c r="A833" s="116">
        <v>84</v>
      </c>
      <c r="B833" s="399">
        <v>34790</v>
      </c>
      <c r="C833" s="16" t="s">
        <v>3341</v>
      </c>
      <c r="D833" s="16" t="s">
        <v>3342</v>
      </c>
      <c r="E833" s="116">
        <v>18</v>
      </c>
      <c r="F833" s="116">
        <v>6.9930000000000001E-3</v>
      </c>
      <c r="G833" s="116">
        <v>0</v>
      </c>
      <c r="H833" s="111">
        <v>5.7999999999999996E-3</v>
      </c>
      <c r="I833" s="111">
        <f t="shared" si="4"/>
        <v>1.1930000000000005E-3</v>
      </c>
      <c r="J833" s="399">
        <v>34790</v>
      </c>
    </row>
    <row r="834" spans="1:10" ht="14.5" customHeight="1" x14ac:dyDescent="0.15">
      <c r="A834" s="116">
        <v>84</v>
      </c>
      <c r="B834" s="399">
        <v>34820</v>
      </c>
      <c r="C834" s="16" t="s">
        <v>3341</v>
      </c>
      <c r="D834" s="16" t="s">
        <v>3342</v>
      </c>
      <c r="E834" s="116">
        <v>18.125</v>
      </c>
      <c r="F834" s="116">
        <v>2.2499999999999999E-2</v>
      </c>
      <c r="G834" s="116">
        <v>0.28000000000000003</v>
      </c>
      <c r="H834" s="111">
        <v>6.4999999999999997E-3</v>
      </c>
      <c r="I834" s="111">
        <f t="shared" si="4"/>
        <v>1.6E-2</v>
      </c>
      <c r="J834" s="399">
        <v>34820</v>
      </c>
    </row>
    <row r="835" spans="1:10" ht="14.5" customHeight="1" x14ac:dyDescent="0.15">
      <c r="A835" s="116">
        <v>84</v>
      </c>
      <c r="B835" s="399">
        <v>34851</v>
      </c>
      <c r="C835" s="16" t="s">
        <v>3341</v>
      </c>
      <c r="D835" s="16" t="s">
        <v>3342</v>
      </c>
      <c r="E835" s="116">
        <v>18.5</v>
      </c>
      <c r="F835" s="116">
        <v>2.069E-2</v>
      </c>
      <c r="G835" s="116">
        <v>0</v>
      </c>
      <c r="H835" s="111">
        <v>5.4000000000000003E-3</v>
      </c>
      <c r="I835" s="111">
        <f t="shared" si="4"/>
        <v>1.529E-2</v>
      </c>
      <c r="J835" s="399">
        <v>34851</v>
      </c>
    </row>
    <row r="836" spans="1:10" ht="14.5" customHeight="1" x14ac:dyDescent="0.15">
      <c r="A836" s="116">
        <v>84</v>
      </c>
      <c r="B836" s="399">
        <v>34881</v>
      </c>
      <c r="C836" s="16" t="s">
        <v>3341</v>
      </c>
      <c r="D836" s="16" t="s">
        <v>3342</v>
      </c>
      <c r="E836" s="116">
        <v>17.75</v>
      </c>
      <c r="F836" s="116">
        <v>-4.0541000000000001E-2</v>
      </c>
      <c r="G836" s="116">
        <v>0</v>
      </c>
      <c r="H836" s="111">
        <v>5.5999999999999999E-3</v>
      </c>
      <c r="I836" s="111">
        <f t="shared" si="4"/>
        <v>-4.6141000000000001E-2</v>
      </c>
      <c r="J836" s="399">
        <v>34881</v>
      </c>
    </row>
    <row r="837" spans="1:10" ht="14.5" customHeight="1" x14ac:dyDescent="0.15">
      <c r="A837" s="116">
        <v>84</v>
      </c>
      <c r="B837" s="399">
        <v>34912</v>
      </c>
      <c r="C837" s="16" t="s">
        <v>3341</v>
      </c>
      <c r="D837" s="16" t="s">
        <v>3342</v>
      </c>
      <c r="E837" s="116">
        <v>18</v>
      </c>
      <c r="F837" s="116">
        <v>3.0422999999999999E-2</v>
      </c>
      <c r="G837" s="116">
        <v>0.28999999999999998</v>
      </c>
      <c r="H837" s="111">
        <v>5.7000000000000002E-3</v>
      </c>
      <c r="I837" s="111">
        <f t="shared" si="4"/>
        <v>2.4722999999999998E-2</v>
      </c>
      <c r="J837" s="399">
        <v>34912</v>
      </c>
    </row>
    <row r="838" spans="1:10" ht="14.5" customHeight="1" x14ac:dyDescent="0.15">
      <c r="A838" s="116">
        <v>84</v>
      </c>
      <c r="B838" s="399">
        <v>34943</v>
      </c>
      <c r="C838" s="16" t="s">
        <v>3341</v>
      </c>
      <c r="D838" s="16" t="s">
        <v>3342</v>
      </c>
      <c r="E838" s="116">
        <v>18.125</v>
      </c>
      <c r="F838" s="116">
        <v>6.9439999999999997E-3</v>
      </c>
      <c r="G838" s="116">
        <v>0</v>
      </c>
      <c r="H838" s="111">
        <v>5.1999999999999998E-3</v>
      </c>
      <c r="I838" s="111">
        <f t="shared" si="4"/>
        <v>1.7439999999999999E-3</v>
      </c>
      <c r="J838" s="399">
        <v>34943</v>
      </c>
    </row>
    <row r="839" spans="1:10" ht="14.5" customHeight="1" x14ac:dyDescent="0.15">
      <c r="A839" s="116">
        <v>84</v>
      </c>
      <c r="B839" s="399">
        <v>34973</v>
      </c>
      <c r="C839" s="16" t="s">
        <v>3341</v>
      </c>
      <c r="D839" s="16" t="s">
        <v>3342</v>
      </c>
      <c r="E839" s="116">
        <v>19.25</v>
      </c>
      <c r="F839" s="116">
        <v>6.2068999999999999E-2</v>
      </c>
      <c r="G839" s="116">
        <v>0</v>
      </c>
      <c r="H839" s="111">
        <v>5.7000000000000002E-3</v>
      </c>
      <c r="I839" s="111">
        <f t="shared" si="4"/>
        <v>5.6369000000000002E-2</v>
      </c>
      <c r="J839" s="399">
        <v>34973</v>
      </c>
    </row>
    <row r="840" spans="1:10" ht="14.5" customHeight="1" x14ac:dyDescent="0.15">
      <c r="A840" s="116">
        <v>84</v>
      </c>
      <c r="B840" s="399">
        <v>35004</v>
      </c>
      <c r="C840" s="16" t="s">
        <v>3341</v>
      </c>
      <c r="D840" s="16" t="s">
        <v>3342</v>
      </c>
      <c r="E840" s="116">
        <v>19.25</v>
      </c>
      <c r="F840" s="116">
        <v>1.5065E-2</v>
      </c>
      <c r="G840" s="116">
        <v>0.28999999999999998</v>
      </c>
      <c r="H840" s="111">
        <v>5.1000000000000004E-3</v>
      </c>
      <c r="I840" s="111">
        <f t="shared" si="4"/>
        <v>9.9649999999999999E-3</v>
      </c>
      <c r="J840" s="399">
        <v>35004</v>
      </c>
    </row>
    <row r="841" spans="1:10" ht="14.5" customHeight="1" x14ac:dyDescent="0.15">
      <c r="A841" s="116">
        <v>84</v>
      </c>
      <c r="B841" s="399">
        <v>35034</v>
      </c>
      <c r="C841" s="16" t="s">
        <v>3341</v>
      </c>
      <c r="D841" s="16" t="s">
        <v>3342</v>
      </c>
      <c r="E841" s="116">
        <v>20.75</v>
      </c>
      <c r="F841" s="116">
        <v>7.7922000000000005E-2</v>
      </c>
      <c r="G841" s="116">
        <v>0</v>
      </c>
      <c r="H841" s="111">
        <v>4.8999999999999998E-3</v>
      </c>
      <c r="I841" s="111">
        <f t="shared" si="4"/>
        <v>7.3022000000000004E-2</v>
      </c>
      <c r="J841" s="399">
        <v>35034</v>
      </c>
    </row>
    <row r="842" spans="1:10" ht="14.5" customHeight="1" x14ac:dyDescent="0.15">
      <c r="A842" s="116">
        <v>84</v>
      </c>
      <c r="B842" s="399">
        <v>35065</v>
      </c>
      <c r="C842" s="16" t="s">
        <v>3341</v>
      </c>
      <c r="D842" s="16" t="s">
        <v>3342</v>
      </c>
      <c r="E842" s="116">
        <v>21.125</v>
      </c>
      <c r="F842" s="116">
        <v>1.8072000000000001E-2</v>
      </c>
      <c r="G842" s="116">
        <v>0</v>
      </c>
      <c r="H842" s="111">
        <v>5.4000000000000003E-3</v>
      </c>
      <c r="I842" s="111">
        <f t="shared" si="4"/>
        <v>1.2672000000000001E-2</v>
      </c>
      <c r="J842" s="399">
        <v>35065</v>
      </c>
    </row>
    <row r="843" spans="1:10" ht="14.5" customHeight="1" x14ac:dyDescent="0.15">
      <c r="A843" s="116">
        <v>84</v>
      </c>
      <c r="B843" s="399">
        <v>35096</v>
      </c>
      <c r="C843" s="16" t="s">
        <v>3341</v>
      </c>
      <c r="D843" s="16" t="s">
        <v>3342</v>
      </c>
      <c r="E843" s="116">
        <v>22.25</v>
      </c>
      <c r="F843" s="116">
        <v>6.6982E-2</v>
      </c>
      <c r="G843" s="116">
        <v>0.28999999999999998</v>
      </c>
      <c r="H843" s="111">
        <v>4.7999999999999996E-3</v>
      </c>
      <c r="I843" s="111">
        <f t="shared" si="4"/>
        <v>6.2182000000000001E-2</v>
      </c>
      <c r="J843" s="399">
        <v>35096</v>
      </c>
    </row>
    <row r="844" spans="1:10" ht="14.5" customHeight="1" x14ac:dyDescent="0.15">
      <c r="A844" s="116">
        <v>84</v>
      </c>
      <c r="B844" s="399">
        <v>35125</v>
      </c>
      <c r="C844" s="16" t="s">
        <v>3341</v>
      </c>
      <c r="D844" s="16" t="s">
        <v>3342</v>
      </c>
      <c r="E844" s="116">
        <v>23.125</v>
      </c>
      <c r="F844" s="116">
        <v>3.9326E-2</v>
      </c>
      <c r="G844" s="116">
        <v>0</v>
      </c>
      <c r="H844" s="111">
        <v>5.1999999999999998E-3</v>
      </c>
      <c r="I844" s="111">
        <f t="shared" si="4"/>
        <v>3.4126000000000004E-2</v>
      </c>
      <c r="J844" s="399">
        <v>35125</v>
      </c>
    </row>
    <row r="845" spans="1:10" ht="14.5" customHeight="1" x14ac:dyDescent="0.15">
      <c r="A845" s="116">
        <v>84</v>
      </c>
      <c r="B845" s="399">
        <v>35156</v>
      </c>
      <c r="C845" s="16" t="s">
        <v>3341</v>
      </c>
      <c r="D845" s="16" t="s">
        <v>3342</v>
      </c>
      <c r="E845" s="116">
        <v>23.25</v>
      </c>
      <c r="F845" s="116">
        <v>5.4050000000000001E-3</v>
      </c>
      <c r="G845" s="116">
        <v>0</v>
      </c>
      <c r="H845" s="111">
        <v>5.8999999999999999E-3</v>
      </c>
      <c r="I845" s="111">
        <f t="shared" si="4"/>
        <v>-4.9499999999999978E-4</v>
      </c>
      <c r="J845" s="399">
        <v>35156</v>
      </c>
    </row>
    <row r="846" spans="1:10" ht="14.5" customHeight="1" x14ac:dyDescent="0.15">
      <c r="A846" s="116">
        <v>84</v>
      </c>
      <c r="B846" s="399">
        <v>35186</v>
      </c>
      <c r="C846" s="16" t="s">
        <v>3341</v>
      </c>
      <c r="D846" s="16" t="s">
        <v>3342</v>
      </c>
      <c r="E846" s="116">
        <v>24.5</v>
      </c>
      <c r="F846" s="116">
        <v>6.6237000000000004E-2</v>
      </c>
      <c r="G846" s="116">
        <v>0.28999999999999998</v>
      </c>
      <c r="H846" s="111">
        <v>5.7999999999999996E-3</v>
      </c>
      <c r="I846" s="111">
        <f t="shared" si="4"/>
        <v>6.0437000000000005E-2</v>
      </c>
      <c r="J846" s="399">
        <v>35186</v>
      </c>
    </row>
    <row r="847" spans="1:10" ht="14.5" customHeight="1" x14ac:dyDescent="0.15">
      <c r="A847" s="116">
        <v>84</v>
      </c>
      <c r="B847" s="399">
        <v>35217</v>
      </c>
      <c r="C847" s="16" t="s">
        <v>3341</v>
      </c>
      <c r="D847" s="16" t="s">
        <v>3342</v>
      </c>
      <c r="E847" s="116">
        <v>24.75</v>
      </c>
      <c r="F847" s="116">
        <v>1.0204E-2</v>
      </c>
      <c r="G847" s="116">
        <v>0</v>
      </c>
      <c r="H847" s="111">
        <v>5.4000000000000003E-3</v>
      </c>
      <c r="I847" s="111">
        <f t="shared" si="4"/>
        <v>4.8039999999999992E-3</v>
      </c>
      <c r="J847" s="399">
        <v>35217</v>
      </c>
    </row>
    <row r="848" spans="1:10" ht="14.5" customHeight="1" x14ac:dyDescent="0.15">
      <c r="A848" s="116">
        <v>84</v>
      </c>
      <c r="B848" s="399">
        <v>35247</v>
      </c>
      <c r="C848" s="16" t="s">
        <v>3341</v>
      </c>
      <c r="D848" s="16" t="s">
        <v>3342</v>
      </c>
      <c r="E848" s="116">
        <v>16.125</v>
      </c>
      <c r="F848" s="116">
        <v>-2.2727000000000001E-2</v>
      </c>
      <c r="G848" s="116">
        <v>0</v>
      </c>
      <c r="H848" s="111">
        <v>6.1999999999999998E-3</v>
      </c>
      <c r="I848" s="111">
        <f t="shared" si="4"/>
        <v>-2.8927000000000001E-2</v>
      </c>
      <c r="J848" s="399">
        <v>35247</v>
      </c>
    </row>
    <row r="849" spans="1:10" ht="14.5" customHeight="1" x14ac:dyDescent="0.15">
      <c r="A849" s="116">
        <v>84</v>
      </c>
      <c r="B849" s="399">
        <v>35278</v>
      </c>
      <c r="C849" s="16" t="s">
        <v>3341</v>
      </c>
      <c r="D849" s="16" t="s">
        <v>3342</v>
      </c>
      <c r="E849" s="116">
        <v>16.5</v>
      </c>
      <c r="F849" s="116">
        <v>3.5813999999999999E-2</v>
      </c>
      <c r="G849" s="116">
        <v>0.20250000000000001</v>
      </c>
      <c r="H849" s="111">
        <v>5.7000000000000002E-3</v>
      </c>
      <c r="I849" s="111">
        <f t="shared" si="4"/>
        <v>3.0113999999999998E-2</v>
      </c>
      <c r="J849" s="399">
        <v>35278</v>
      </c>
    </row>
    <row r="850" spans="1:10" ht="14.5" customHeight="1" x14ac:dyDescent="0.15">
      <c r="A850" s="116">
        <v>84</v>
      </c>
      <c r="B850" s="399">
        <v>35309</v>
      </c>
      <c r="C850" s="16" t="s">
        <v>3341</v>
      </c>
      <c r="D850" s="16" t="s">
        <v>3342</v>
      </c>
      <c r="E850" s="116">
        <v>16.375</v>
      </c>
      <c r="F850" s="116">
        <v>-7.5760000000000003E-3</v>
      </c>
      <c r="G850" s="116">
        <v>0</v>
      </c>
      <c r="H850" s="111">
        <v>6.0000000000000001E-3</v>
      </c>
      <c r="I850" s="111">
        <f t="shared" si="4"/>
        <v>-1.3576000000000001E-2</v>
      </c>
      <c r="J850" s="399">
        <v>35309</v>
      </c>
    </row>
    <row r="851" spans="1:10" ht="14.5" customHeight="1" x14ac:dyDescent="0.15">
      <c r="A851" s="116">
        <v>84</v>
      </c>
      <c r="B851" s="399">
        <v>35339</v>
      </c>
      <c r="C851" s="16" t="s">
        <v>3341</v>
      </c>
      <c r="D851" s="16" t="s">
        <v>3342</v>
      </c>
      <c r="E851" s="116">
        <v>17</v>
      </c>
      <c r="F851" s="116">
        <v>3.8168000000000001E-2</v>
      </c>
      <c r="G851" s="116">
        <v>0</v>
      </c>
      <c r="H851" s="111">
        <v>5.7999999999999996E-3</v>
      </c>
      <c r="I851" s="111">
        <f t="shared" si="4"/>
        <v>3.2368000000000001E-2</v>
      </c>
      <c r="J851" s="399">
        <v>35339</v>
      </c>
    </row>
    <row r="852" spans="1:10" ht="14.5" customHeight="1" x14ac:dyDescent="0.15">
      <c r="A852" s="116">
        <v>84</v>
      </c>
      <c r="B852" s="399">
        <v>35370</v>
      </c>
      <c r="C852" s="16" t="s">
        <v>3341</v>
      </c>
      <c r="D852" s="16" t="s">
        <v>3342</v>
      </c>
      <c r="E852" s="116">
        <v>18.625</v>
      </c>
      <c r="F852" s="116">
        <v>0.1075</v>
      </c>
      <c r="G852" s="116">
        <v>0.20250000000000001</v>
      </c>
      <c r="H852" s="111">
        <v>5.1999999999999998E-3</v>
      </c>
      <c r="I852" s="111">
        <f t="shared" si="4"/>
        <v>0.1023</v>
      </c>
      <c r="J852" s="399">
        <v>35370</v>
      </c>
    </row>
    <row r="853" spans="1:10" ht="14.5" customHeight="1" x14ac:dyDescent="0.15">
      <c r="A853" s="116">
        <v>84</v>
      </c>
      <c r="B853" s="399">
        <v>35400</v>
      </c>
      <c r="C853" s="16" t="s">
        <v>3341</v>
      </c>
      <c r="D853" s="16" t="s">
        <v>3342</v>
      </c>
      <c r="E853" s="116">
        <v>19.875</v>
      </c>
      <c r="F853" s="116">
        <v>6.7113999999999993E-2</v>
      </c>
      <c r="G853" s="116">
        <v>0</v>
      </c>
      <c r="H853" s="111">
        <v>5.5999999999999999E-3</v>
      </c>
      <c r="I853" s="111">
        <f t="shared" si="4"/>
        <v>6.1513999999999992E-2</v>
      </c>
      <c r="J853" s="399">
        <v>35400</v>
      </c>
    </row>
    <row r="854" spans="1:10" ht="14.5" customHeight="1" x14ac:dyDescent="0.15">
      <c r="A854" s="116">
        <v>84</v>
      </c>
      <c r="B854" s="399">
        <v>35431</v>
      </c>
      <c r="C854" s="16" t="s">
        <v>3341</v>
      </c>
      <c r="D854" s="16" t="s">
        <v>3342</v>
      </c>
      <c r="E854" s="116">
        <v>20.5</v>
      </c>
      <c r="F854" s="116">
        <v>3.1447000000000003E-2</v>
      </c>
      <c r="G854" s="116">
        <v>0</v>
      </c>
      <c r="H854" s="111">
        <v>5.5999999999999999E-3</v>
      </c>
      <c r="I854" s="111">
        <f t="shared" si="4"/>
        <v>2.5847000000000002E-2</v>
      </c>
      <c r="J854" s="399">
        <v>35431</v>
      </c>
    </row>
    <row r="855" spans="1:10" ht="14.5" customHeight="1" x14ac:dyDescent="0.15">
      <c r="A855" s="116">
        <v>84</v>
      </c>
      <c r="B855" s="399">
        <v>35462</v>
      </c>
      <c r="C855" s="16" t="s">
        <v>3341</v>
      </c>
      <c r="D855" s="16" t="s">
        <v>3342</v>
      </c>
      <c r="E855" s="116">
        <v>20.125</v>
      </c>
      <c r="F855" s="116">
        <v>-8.4150000000000006E-3</v>
      </c>
      <c r="G855" s="116">
        <v>0.20250000000000001</v>
      </c>
      <c r="H855" s="111">
        <v>5.1000000000000004E-3</v>
      </c>
      <c r="I855" s="111">
        <f t="shared" si="4"/>
        <v>-1.3515000000000001E-2</v>
      </c>
      <c r="J855" s="399">
        <v>35462</v>
      </c>
    </row>
    <row r="856" spans="1:10" ht="14.5" customHeight="1" x14ac:dyDescent="0.15">
      <c r="A856" s="116">
        <v>84</v>
      </c>
      <c r="B856" s="399">
        <v>35490</v>
      </c>
      <c r="C856" s="16" t="s">
        <v>3341</v>
      </c>
      <c r="D856" s="16" t="s">
        <v>3342</v>
      </c>
      <c r="E856" s="116">
        <v>15.625</v>
      </c>
      <c r="F856" s="116">
        <v>-0.223602</v>
      </c>
      <c r="G856" s="116">
        <v>0</v>
      </c>
      <c r="H856" s="111">
        <v>5.8999999999999999E-3</v>
      </c>
      <c r="I856" s="111">
        <f t="shared" si="4"/>
        <v>-0.22950199999999998</v>
      </c>
      <c r="J856" s="399">
        <v>35490</v>
      </c>
    </row>
    <row r="857" spans="1:10" ht="14.5" customHeight="1" x14ac:dyDescent="0.15">
      <c r="A857" s="116">
        <v>84</v>
      </c>
      <c r="B857" s="399">
        <v>35521</v>
      </c>
      <c r="C857" s="16" t="s">
        <v>3341</v>
      </c>
      <c r="D857" s="16" t="s">
        <v>3342</v>
      </c>
      <c r="E857" s="116">
        <v>20</v>
      </c>
      <c r="F857" s="116">
        <v>0.28000000000000003</v>
      </c>
      <c r="G857" s="116">
        <v>0</v>
      </c>
      <c r="H857" s="111">
        <v>5.8999999999999999E-3</v>
      </c>
      <c r="I857" s="111">
        <f t="shared" si="4"/>
        <v>0.27410000000000001</v>
      </c>
      <c r="J857" s="399">
        <v>35521</v>
      </c>
    </row>
    <row r="858" spans="1:10" ht="14.5" customHeight="1" x14ac:dyDescent="0.15">
      <c r="A858" s="116">
        <v>84</v>
      </c>
      <c r="B858" s="399">
        <v>35551</v>
      </c>
      <c r="C858" s="16" t="s">
        <v>3341</v>
      </c>
      <c r="D858" s="16" t="s">
        <v>3342</v>
      </c>
      <c r="E858" s="116">
        <v>18.75</v>
      </c>
      <c r="F858" s="116">
        <v>-5.2374999999999998E-2</v>
      </c>
      <c r="G858" s="116">
        <v>0.20250000000000001</v>
      </c>
      <c r="H858" s="111">
        <v>5.7999999999999996E-3</v>
      </c>
      <c r="I858" s="111">
        <f t="shared" si="4"/>
        <v>-5.8174999999999998E-2</v>
      </c>
      <c r="J858" s="399">
        <v>35551</v>
      </c>
    </row>
    <row r="859" spans="1:10" ht="14.5" customHeight="1" x14ac:dyDescent="0.15">
      <c r="A859" s="116">
        <v>84</v>
      </c>
      <c r="B859" s="399">
        <v>35582</v>
      </c>
      <c r="C859" s="16" t="s">
        <v>3341</v>
      </c>
      <c r="D859" s="16" t="s">
        <v>3342</v>
      </c>
      <c r="E859" s="116">
        <v>19.125</v>
      </c>
      <c r="F859" s="116">
        <v>0.02</v>
      </c>
      <c r="G859" s="116">
        <v>0</v>
      </c>
      <c r="H859" s="111">
        <v>5.8999999999999999E-3</v>
      </c>
      <c r="I859" s="111">
        <f t="shared" si="4"/>
        <v>1.4100000000000001E-2</v>
      </c>
      <c r="J859" s="399">
        <v>35582</v>
      </c>
    </row>
    <row r="860" spans="1:10" ht="14.5" customHeight="1" x14ac:dyDescent="0.15">
      <c r="A860" s="116">
        <v>84</v>
      </c>
      <c r="B860" s="399">
        <v>35612</v>
      </c>
      <c r="C860" s="16" t="s">
        <v>3341</v>
      </c>
      <c r="D860" s="16" t="s">
        <v>3342</v>
      </c>
      <c r="E860" s="116">
        <v>19.1875</v>
      </c>
      <c r="F860" s="116">
        <v>3.2680000000000001E-3</v>
      </c>
      <c r="G860" s="116">
        <v>0</v>
      </c>
      <c r="H860" s="111">
        <v>5.7999999999999996E-3</v>
      </c>
      <c r="I860" s="111">
        <f t="shared" si="4"/>
        <v>-2.5319999999999995E-3</v>
      </c>
      <c r="J860" s="399">
        <v>35612</v>
      </c>
    </row>
    <row r="861" spans="1:10" ht="14.5" customHeight="1" x14ac:dyDescent="0.15">
      <c r="A861" s="116">
        <v>84</v>
      </c>
      <c r="B861" s="399">
        <v>35643</v>
      </c>
      <c r="C861" s="16" t="s">
        <v>3341</v>
      </c>
      <c r="D861" s="16" t="s">
        <v>3342</v>
      </c>
      <c r="E861" s="116">
        <v>23.1875</v>
      </c>
      <c r="F861" s="116">
        <v>0.21954399999999999</v>
      </c>
      <c r="G861" s="116">
        <v>0.21249999999999999</v>
      </c>
      <c r="H861" s="111">
        <v>4.8999999999999998E-3</v>
      </c>
      <c r="I861" s="111">
        <f t="shared" si="4"/>
        <v>0.214644</v>
      </c>
      <c r="J861" s="399">
        <v>35643</v>
      </c>
    </row>
    <row r="862" spans="1:10" ht="14.5" customHeight="1" x14ac:dyDescent="0.15">
      <c r="A862" s="116">
        <v>84</v>
      </c>
      <c r="B862" s="399">
        <v>35674</v>
      </c>
      <c r="C862" s="16" t="s">
        <v>3341</v>
      </c>
      <c r="D862" s="16" t="s">
        <v>3342</v>
      </c>
      <c r="E862" s="116">
        <v>21.625</v>
      </c>
      <c r="F862" s="116">
        <v>-6.7385E-2</v>
      </c>
      <c r="G862" s="116">
        <v>0</v>
      </c>
      <c r="H862" s="111">
        <v>5.7999999999999996E-3</v>
      </c>
      <c r="I862" s="111">
        <f t="shared" si="4"/>
        <v>-7.3185E-2</v>
      </c>
      <c r="J862" s="399">
        <v>35674</v>
      </c>
    </row>
    <row r="863" spans="1:10" ht="14.5" customHeight="1" x14ac:dyDescent="0.15">
      <c r="A863" s="116">
        <v>84</v>
      </c>
      <c r="B863" s="399">
        <v>35704</v>
      </c>
      <c r="C863" s="16" t="s">
        <v>3341</v>
      </c>
      <c r="D863" s="16" t="s">
        <v>3342</v>
      </c>
      <c r="E863" s="116">
        <v>22.5625</v>
      </c>
      <c r="F863" s="116">
        <v>4.3353000000000003E-2</v>
      </c>
      <c r="G863" s="116">
        <v>0</v>
      </c>
      <c r="H863" s="111">
        <v>5.4000000000000003E-3</v>
      </c>
      <c r="I863" s="111">
        <f t="shared" si="4"/>
        <v>3.7953000000000001E-2</v>
      </c>
      <c r="J863" s="399">
        <v>35704</v>
      </c>
    </row>
    <row r="864" spans="1:10" ht="14.5" customHeight="1" x14ac:dyDescent="0.15">
      <c r="A864" s="116">
        <v>84</v>
      </c>
      <c r="B864" s="399">
        <v>35735</v>
      </c>
      <c r="C864" s="16" t="s">
        <v>3341</v>
      </c>
      <c r="D864" s="16" t="s">
        <v>3342</v>
      </c>
      <c r="E864" s="116">
        <v>24.875</v>
      </c>
      <c r="F864" s="116">
        <v>0.111911</v>
      </c>
      <c r="G864" s="116">
        <v>0.21249999999999999</v>
      </c>
      <c r="H864" s="111">
        <v>4.7000000000000002E-3</v>
      </c>
      <c r="I864" s="111">
        <f t="shared" si="4"/>
        <v>0.107211</v>
      </c>
      <c r="J864" s="399">
        <v>35735</v>
      </c>
    </row>
    <row r="865" spans="1:10" ht="14.5" customHeight="1" x14ac:dyDescent="0.15">
      <c r="A865" s="116">
        <v>84</v>
      </c>
      <c r="B865" s="399">
        <v>35765</v>
      </c>
      <c r="C865" s="16" t="s">
        <v>3341</v>
      </c>
      <c r="D865" s="16" t="s">
        <v>3342</v>
      </c>
      <c r="E865" s="116">
        <v>29.4375</v>
      </c>
      <c r="F865" s="116">
        <v>0.183417</v>
      </c>
      <c r="G865" s="116">
        <v>0</v>
      </c>
      <c r="H865" s="111">
        <v>5.4000000000000003E-3</v>
      </c>
      <c r="I865" s="111">
        <f t="shared" si="4"/>
        <v>0.17801700000000001</v>
      </c>
      <c r="J865" s="399">
        <v>35765</v>
      </c>
    </row>
    <row r="866" spans="1:10" ht="14.5" customHeight="1" x14ac:dyDescent="0.15">
      <c r="A866" s="116">
        <v>84</v>
      </c>
      <c r="B866" s="399">
        <v>35796</v>
      </c>
      <c r="C866" s="16" t="s">
        <v>3341</v>
      </c>
      <c r="D866" s="16" t="s">
        <v>3342</v>
      </c>
      <c r="E866" s="116">
        <v>23.0625</v>
      </c>
      <c r="F866" s="116">
        <v>4.4582999999999998E-2</v>
      </c>
      <c r="G866" s="116">
        <v>0</v>
      </c>
      <c r="H866" s="111">
        <v>4.7999999999999996E-3</v>
      </c>
      <c r="I866" s="111">
        <f t="shared" si="4"/>
        <v>3.9782999999999999E-2</v>
      </c>
      <c r="J866" s="399">
        <v>35796</v>
      </c>
    </row>
    <row r="867" spans="1:10" ht="14.5" customHeight="1" x14ac:dyDescent="0.15">
      <c r="A867" s="116">
        <v>84</v>
      </c>
      <c r="B867" s="399">
        <v>35827</v>
      </c>
      <c r="C867" s="16" t="s">
        <v>3341</v>
      </c>
      <c r="D867" s="16" t="s">
        <v>3342</v>
      </c>
      <c r="E867" s="116">
        <v>21.9375</v>
      </c>
      <c r="F867" s="116">
        <v>-4.1734E-2</v>
      </c>
      <c r="G867" s="116">
        <v>0.16250000000000001</v>
      </c>
      <c r="H867" s="111">
        <v>4.4000000000000003E-3</v>
      </c>
      <c r="I867" s="111">
        <f t="shared" si="4"/>
        <v>-4.6134000000000001E-2</v>
      </c>
      <c r="J867" s="399">
        <v>35827</v>
      </c>
    </row>
    <row r="868" spans="1:10" ht="14.5" customHeight="1" x14ac:dyDescent="0.15">
      <c r="A868" s="116">
        <v>84</v>
      </c>
      <c r="B868" s="399">
        <v>35855</v>
      </c>
      <c r="C868" s="16" t="s">
        <v>3341</v>
      </c>
      <c r="D868" s="16" t="s">
        <v>3342</v>
      </c>
      <c r="E868" s="116">
        <v>21.5625</v>
      </c>
      <c r="F868" s="116">
        <v>-1.7094000000000002E-2</v>
      </c>
      <c r="G868" s="116">
        <v>0</v>
      </c>
      <c r="H868" s="111">
        <v>5.1999999999999998E-3</v>
      </c>
      <c r="I868" s="111">
        <f t="shared" si="4"/>
        <v>-2.2294000000000001E-2</v>
      </c>
      <c r="J868" s="399">
        <v>35855</v>
      </c>
    </row>
    <row r="869" spans="1:10" ht="14.5" customHeight="1" x14ac:dyDescent="0.15">
      <c r="A869" s="116">
        <v>84</v>
      </c>
      <c r="B869" s="399">
        <v>35886</v>
      </c>
      <c r="C869" s="16" t="s">
        <v>3341</v>
      </c>
      <c r="D869" s="16" t="s">
        <v>3342</v>
      </c>
      <c r="E869" s="116">
        <v>21.125</v>
      </c>
      <c r="F869" s="116">
        <v>-2.0289999999999999E-2</v>
      </c>
      <c r="G869" s="116">
        <v>0</v>
      </c>
      <c r="H869" s="111">
        <v>4.8999999999999998E-3</v>
      </c>
      <c r="I869" s="111">
        <f t="shared" ref="I869:I932" si="5">F869-H869</f>
        <v>-2.5189999999999997E-2</v>
      </c>
      <c r="J869" s="399">
        <v>35886</v>
      </c>
    </row>
    <row r="870" spans="1:10" ht="14.5" customHeight="1" x14ac:dyDescent="0.15">
      <c r="A870" s="116">
        <v>84</v>
      </c>
      <c r="B870" s="399">
        <v>35916</v>
      </c>
      <c r="C870" s="16" t="s">
        <v>3341</v>
      </c>
      <c r="D870" s="16" t="s">
        <v>3342</v>
      </c>
      <c r="E870" s="116">
        <v>19.6875</v>
      </c>
      <c r="F870" s="116">
        <v>-6.0354999999999999E-2</v>
      </c>
      <c r="G870" s="116">
        <v>0.16250000000000001</v>
      </c>
      <c r="H870" s="111">
        <v>4.7999999999999996E-3</v>
      </c>
      <c r="I870" s="111">
        <f t="shared" si="5"/>
        <v>-6.5155000000000005E-2</v>
      </c>
      <c r="J870" s="399">
        <v>35916</v>
      </c>
    </row>
    <row r="871" spans="1:10" ht="14.5" customHeight="1" x14ac:dyDescent="0.15">
      <c r="A871" s="116">
        <v>84</v>
      </c>
      <c r="B871" s="399">
        <v>35947</v>
      </c>
      <c r="C871" s="16" t="s">
        <v>3341</v>
      </c>
      <c r="D871" s="16" t="s">
        <v>3342</v>
      </c>
      <c r="E871" s="116">
        <v>21.875</v>
      </c>
      <c r="F871" s="116">
        <v>0.111111</v>
      </c>
      <c r="G871" s="116">
        <v>0</v>
      </c>
      <c r="H871" s="111">
        <v>5.1999999999999998E-3</v>
      </c>
      <c r="I871" s="111">
        <f t="shared" si="5"/>
        <v>0.10591100000000001</v>
      </c>
      <c r="J871" s="399">
        <v>35947</v>
      </c>
    </row>
    <row r="872" spans="1:10" ht="14.5" customHeight="1" x14ac:dyDescent="0.15">
      <c r="A872" s="116">
        <v>84</v>
      </c>
      <c r="B872" s="399">
        <v>35977</v>
      </c>
      <c r="C872" s="16" t="s">
        <v>3341</v>
      </c>
      <c r="D872" s="16" t="s">
        <v>3342</v>
      </c>
      <c r="E872" s="116">
        <v>21.375</v>
      </c>
      <c r="F872" s="116">
        <v>-2.2856999999999999E-2</v>
      </c>
      <c r="G872" s="116">
        <v>0</v>
      </c>
      <c r="H872" s="111">
        <v>4.8999999999999998E-3</v>
      </c>
      <c r="I872" s="111">
        <f t="shared" si="5"/>
        <v>-2.7756999999999997E-2</v>
      </c>
      <c r="J872" s="399">
        <v>35977</v>
      </c>
    </row>
    <row r="873" spans="1:10" ht="14.5" customHeight="1" x14ac:dyDescent="0.15">
      <c r="A873" s="116">
        <v>84</v>
      </c>
      <c r="B873" s="399">
        <v>36008</v>
      </c>
      <c r="C873" s="16" t="s">
        <v>3341</v>
      </c>
      <c r="D873" s="16" t="s">
        <v>3342</v>
      </c>
      <c r="E873" s="116">
        <v>25.4375</v>
      </c>
      <c r="F873" s="116">
        <v>0.19801199999999999</v>
      </c>
      <c r="G873" s="116">
        <v>0.17</v>
      </c>
      <c r="H873" s="111">
        <v>4.7999999999999996E-3</v>
      </c>
      <c r="I873" s="111">
        <f t="shared" si="5"/>
        <v>0.19321199999999999</v>
      </c>
      <c r="J873" s="399">
        <v>36008</v>
      </c>
    </row>
    <row r="874" spans="1:10" ht="14.5" customHeight="1" x14ac:dyDescent="0.15">
      <c r="A874" s="116">
        <v>84</v>
      </c>
      <c r="B874" s="399">
        <v>36039</v>
      </c>
      <c r="C874" s="16" t="s">
        <v>3341</v>
      </c>
      <c r="D874" s="16" t="s">
        <v>3342</v>
      </c>
      <c r="E874" s="116">
        <v>26.8125</v>
      </c>
      <c r="F874" s="116">
        <v>5.4053999999999998E-2</v>
      </c>
      <c r="G874" s="116">
        <v>0</v>
      </c>
      <c r="H874" s="111">
        <v>4.4000000000000003E-3</v>
      </c>
      <c r="I874" s="111">
        <f t="shared" si="5"/>
        <v>4.9653999999999997E-2</v>
      </c>
      <c r="J874" s="399">
        <v>36039</v>
      </c>
    </row>
    <row r="875" spans="1:10" ht="14.5" customHeight="1" x14ac:dyDescent="0.15">
      <c r="A875" s="116">
        <v>84</v>
      </c>
      <c r="B875" s="399">
        <v>36069</v>
      </c>
      <c r="C875" s="16" t="s">
        <v>3341</v>
      </c>
      <c r="D875" s="16" t="s">
        <v>3342</v>
      </c>
      <c r="E875" s="116">
        <v>24.5625</v>
      </c>
      <c r="F875" s="116">
        <v>-8.3916000000000004E-2</v>
      </c>
      <c r="G875" s="116">
        <v>0</v>
      </c>
      <c r="H875" s="111">
        <v>4.1999999999999997E-3</v>
      </c>
      <c r="I875" s="111">
        <f t="shared" si="5"/>
        <v>-8.8116E-2</v>
      </c>
      <c r="J875" s="399">
        <v>36069</v>
      </c>
    </row>
    <row r="876" spans="1:10" ht="14.5" customHeight="1" x14ac:dyDescent="0.15">
      <c r="A876" s="116">
        <v>84</v>
      </c>
      <c r="B876" s="399">
        <v>36100</v>
      </c>
      <c r="C876" s="16" t="s">
        <v>3341</v>
      </c>
      <c r="D876" s="16" t="s">
        <v>3342</v>
      </c>
      <c r="E876" s="116">
        <v>25.3125</v>
      </c>
      <c r="F876" s="116">
        <v>3.7455000000000002E-2</v>
      </c>
      <c r="G876" s="116">
        <v>0.17</v>
      </c>
      <c r="H876" s="111">
        <v>4.4999999999999997E-3</v>
      </c>
      <c r="I876" s="111">
        <f t="shared" si="5"/>
        <v>3.2955000000000005E-2</v>
      </c>
      <c r="J876" s="399">
        <v>36100</v>
      </c>
    </row>
    <row r="877" spans="1:10" ht="14.5" customHeight="1" x14ac:dyDescent="0.15">
      <c r="A877" s="116">
        <v>84</v>
      </c>
      <c r="B877" s="399">
        <v>36130</v>
      </c>
      <c r="C877" s="16" t="s">
        <v>3341</v>
      </c>
      <c r="D877" s="16" t="s">
        <v>3342</v>
      </c>
      <c r="E877" s="116">
        <v>29.5625</v>
      </c>
      <c r="F877" s="116">
        <v>0.16790099999999999</v>
      </c>
      <c r="G877" s="116">
        <v>0</v>
      </c>
      <c r="H877" s="111">
        <v>4.4999999999999997E-3</v>
      </c>
      <c r="I877" s="111">
        <f t="shared" si="5"/>
        <v>0.16340099999999999</v>
      </c>
      <c r="J877" s="399">
        <v>36130</v>
      </c>
    </row>
    <row r="878" spans="1:10" ht="14.5" customHeight="1" x14ac:dyDescent="0.15">
      <c r="A878" s="116">
        <v>84</v>
      </c>
      <c r="B878" s="399">
        <v>36161</v>
      </c>
      <c r="C878" s="16" t="s">
        <v>3341</v>
      </c>
      <c r="D878" s="16" t="s">
        <v>3342</v>
      </c>
      <c r="E878" s="116">
        <v>25.375</v>
      </c>
      <c r="F878" s="116">
        <v>-0.141649</v>
      </c>
      <c r="G878" s="116">
        <v>0</v>
      </c>
      <c r="H878" s="111">
        <v>4.1999999999999997E-3</v>
      </c>
      <c r="I878" s="111">
        <f t="shared" si="5"/>
        <v>-0.14584900000000001</v>
      </c>
      <c r="J878" s="399">
        <v>36161</v>
      </c>
    </row>
    <row r="879" spans="1:10" ht="14.5" customHeight="1" x14ac:dyDescent="0.15">
      <c r="A879" s="116">
        <v>84</v>
      </c>
      <c r="B879" s="399">
        <v>36192</v>
      </c>
      <c r="C879" s="16" t="s">
        <v>3341</v>
      </c>
      <c r="D879" s="16" t="s">
        <v>3342</v>
      </c>
      <c r="E879" s="116">
        <v>21.5625</v>
      </c>
      <c r="F879" s="116">
        <v>-0.14354700000000001</v>
      </c>
      <c r="G879" s="116">
        <v>0.17</v>
      </c>
      <c r="H879" s="111">
        <v>4.0000000000000001E-3</v>
      </c>
      <c r="I879" s="111">
        <f t="shared" si="5"/>
        <v>-0.14754700000000001</v>
      </c>
      <c r="J879" s="399">
        <v>36192</v>
      </c>
    </row>
    <row r="880" spans="1:10" ht="14.5" customHeight="1" x14ac:dyDescent="0.15">
      <c r="A880" s="116">
        <v>84</v>
      </c>
      <c r="B880" s="399">
        <v>36220</v>
      </c>
      <c r="C880" s="16" t="s">
        <v>3341</v>
      </c>
      <c r="D880" s="16" t="s">
        <v>3342</v>
      </c>
      <c r="E880" s="116">
        <v>22.6875</v>
      </c>
      <c r="F880" s="116">
        <v>5.2173999999999998E-2</v>
      </c>
      <c r="G880" s="116">
        <v>0</v>
      </c>
      <c r="H880" s="111">
        <v>5.3E-3</v>
      </c>
      <c r="I880" s="111">
        <f t="shared" si="5"/>
        <v>4.6873999999999999E-2</v>
      </c>
      <c r="J880" s="399">
        <v>36220</v>
      </c>
    </row>
    <row r="881" spans="1:10" ht="14.5" customHeight="1" x14ac:dyDescent="0.15">
      <c r="A881" s="116">
        <v>84</v>
      </c>
      <c r="B881" s="399">
        <v>36251</v>
      </c>
      <c r="C881" s="16" t="s">
        <v>3341</v>
      </c>
      <c r="D881" s="16" t="s">
        <v>3342</v>
      </c>
      <c r="E881" s="116">
        <v>22.5625</v>
      </c>
      <c r="F881" s="116">
        <v>-5.5100000000000001E-3</v>
      </c>
      <c r="G881" s="116">
        <v>0</v>
      </c>
      <c r="H881" s="111">
        <v>4.7999999999999996E-3</v>
      </c>
      <c r="I881" s="111">
        <f t="shared" si="5"/>
        <v>-1.031E-2</v>
      </c>
      <c r="J881" s="399">
        <v>36251</v>
      </c>
    </row>
    <row r="882" spans="1:10" ht="14.5" customHeight="1" x14ac:dyDescent="0.15">
      <c r="A882" s="116">
        <v>84</v>
      </c>
      <c r="B882" s="399">
        <v>36281</v>
      </c>
      <c r="C882" s="16" t="s">
        <v>3341</v>
      </c>
      <c r="D882" s="16" t="s">
        <v>3342</v>
      </c>
      <c r="E882" s="116">
        <v>22</v>
      </c>
      <c r="F882" s="116">
        <v>-1.7395999999999998E-2</v>
      </c>
      <c r="G882" s="116">
        <v>0.17</v>
      </c>
      <c r="H882" s="111">
        <v>4.4999999999999997E-3</v>
      </c>
      <c r="I882" s="111">
        <f t="shared" si="5"/>
        <v>-2.1895999999999999E-2</v>
      </c>
      <c r="J882" s="399">
        <v>36281</v>
      </c>
    </row>
    <row r="883" spans="1:10" ht="14.5" customHeight="1" x14ac:dyDescent="0.15">
      <c r="A883" s="116">
        <v>84</v>
      </c>
      <c r="B883" s="399">
        <v>36312</v>
      </c>
      <c r="C883" s="16" t="s">
        <v>3341</v>
      </c>
      <c r="D883" s="16" t="s">
        <v>3342</v>
      </c>
      <c r="E883" s="116">
        <v>23.0625</v>
      </c>
      <c r="F883" s="116">
        <v>4.8294999999999998E-2</v>
      </c>
      <c r="G883" s="116">
        <v>0</v>
      </c>
      <c r="H883" s="111">
        <v>5.4999999999999997E-3</v>
      </c>
      <c r="I883" s="111">
        <f t="shared" si="5"/>
        <v>4.2795E-2</v>
      </c>
      <c r="J883" s="399">
        <v>36312</v>
      </c>
    </row>
    <row r="884" spans="1:10" ht="14.5" customHeight="1" x14ac:dyDescent="0.15">
      <c r="A884" s="116">
        <v>84</v>
      </c>
      <c r="B884" s="399">
        <v>36342</v>
      </c>
      <c r="C884" s="16" t="s">
        <v>3341</v>
      </c>
      <c r="D884" s="16" t="s">
        <v>3342</v>
      </c>
      <c r="E884" s="116">
        <v>22.875</v>
      </c>
      <c r="F884" s="116">
        <v>-8.1300000000000001E-3</v>
      </c>
      <c r="G884" s="116">
        <v>0</v>
      </c>
      <c r="H884" s="111">
        <v>5.1000000000000004E-3</v>
      </c>
      <c r="I884" s="111">
        <f t="shared" si="5"/>
        <v>-1.323E-2</v>
      </c>
      <c r="J884" s="399">
        <v>36342</v>
      </c>
    </row>
    <row r="885" spans="1:10" ht="14.5" customHeight="1" x14ac:dyDescent="0.15">
      <c r="A885" s="116">
        <v>84</v>
      </c>
      <c r="B885" s="399">
        <v>36373</v>
      </c>
      <c r="C885" s="16" t="s">
        <v>3341</v>
      </c>
      <c r="D885" s="16" t="s">
        <v>3342</v>
      </c>
      <c r="E885" s="116">
        <v>23.1875</v>
      </c>
      <c r="F885" s="116">
        <v>2.1530000000000001E-2</v>
      </c>
      <c r="G885" s="116">
        <v>0.18</v>
      </c>
      <c r="H885" s="111">
        <v>5.4000000000000003E-3</v>
      </c>
      <c r="I885" s="111">
        <f t="shared" si="5"/>
        <v>1.6129999999999999E-2</v>
      </c>
      <c r="J885" s="399">
        <v>36373</v>
      </c>
    </row>
    <row r="886" spans="1:10" ht="14.5" customHeight="1" x14ac:dyDescent="0.15">
      <c r="A886" s="116">
        <v>84</v>
      </c>
      <c r="B886" s="399">
        <v>36404</v>
      </c>
      <c r="C886" s="16" t="s">
        <v>3341</v>
      </c>
      <c r="D886" s="16" t="s">
        <v>3342</v>
      </c>
      <c r="E886" s="116">
        <v>23.5625</v>
      </c>
      <c r="F886" s="116">
        <v>1.6173E-2</v>
      </c>
      <c r="G886" s="116">
        <v>0</v>
      </c>
      <c r="H886" s="111">
        <v>5.1999999999999998E-3</v>
      </c>
      <c r="I886" s="111">
        <f t="shared" si="5"/>
        <v>1.0973E-2</v>
      </c>
      <c r="J886" s="399">
        <v>36404</v>
      </c>
    </row>
    <row r="887" spans="1:10" ht="14.5" customHeight="1" x14ac:dyDescent="0.15">
      <c r="A887" s="116">
        <v>84</v>
      </c>
      <c r="B887" s="399">
        <v>36434</v>
      </c>
      <c r="C887" s="16" t="s">
        <v>3341</v>
      </c>
      <c r="D887" s="16" t="s">
        <v>3342</v>
      </c>
      <c r="E887" s="116">
        <v>23</v>
      </c>
      <c r="F887" s="116">
        <v>-2.3872999999999998E-2</v>
      </c>
      <c r="G887" s="116">
        <v>0</v>
      </c>
      <c r="H887" s="111">
        <v>5.0000000000000001E-3</v>
      </c>
      <c r="I887" s="111">
        <f t="shared" si="5"/>
        <v>-2.8872999999999999E-2</v>
      </c>
      <c r="J887" s="399">
        <v>36434</v>
      </c>
    </row>
    <row r="888" spans="1:10" ht="14.5" customHeight="1" x14ac:dyDescent="0.15">
      <c r="A888" s="116">
        <v>84</v>
      </c>
      <c r="B888" s="399">
        <v>36465</v>
      </c>
      <c r="C888" s="16" t="s">
        <v>3341</v>
      </c>
      <c r="D888" s="16" t="s">
        <v>3342</v>
      </c>
      <c r="E888" s="116">
        <v>23.125</v>
      </c>
      <c r="F888" s="116">
        <v>1.3261E-2</v>
      </c>
      <c r="G888" s="116">
        <v>0.18</v>
      </c>
      <c r="H888" s="111">
        <v>5.5999999999999999E-3</v>
      </c>
      <c r="I888" s="111">
        <f t="shared" si="5"/>
        <v>7.6610000000000003E-3</v>
      </c>
      <c r="J888" s="399">
        <v>36465</v>
      </c>
    </row>
    <row r="889" spans="1:10" ht="14.5" customHeight="1" x14ac:dyDescent="0.15">
      <c r="A889" s="116">
        <v>84</v>
      </c>
      <c r="B889" s="399">
        <v>36495</v>
      </c>
      <c r="C889" s="16" t="s">
        <v>3341</v>
      </c>
      <c r="D889" s="16" t="s">
        <v>3342</v>
      </c>
      <c r="E889" s="116">
        <v>20.6875</v>
      </c>
      <c r="F889" s="116">
        <v>-0.105405</v>
      </c>
      <c r="G889" s="116">
        <v>0</v>
      </c>
      <c r="H889" s="111">
        <v>5.4999999999999997E-3</v>
      </c>
      <c r="I889" s="111">
        <f t="shared" si="5"/>
        <v>-0.110905</v>
      </c>
      <c r="J889" s="399">
        <v>36495</v>
      </c>
    </row>
    <row r="890" spans="1:10" ht="14.5" customHeight="1" x14ac:dyDescent="0.15">
      <c r="A890" s="116">
        <v>84</v>
      </c>
      <c r="B890" s="399">
        <v>36526</v>
      </c>
      <c r="C890" s="16" t="s">
        <v>3341</v>
      </c>
      <c r="D890" s="16" t="s">
        <v>3342</v>
      </c>
      <c r="E890" s="116">
        <v>20.0625</v>
      </c>
      <c r="F890" s="116">
        <v>-3.0210999999999998E-2</v>
      </c>
      <c r="G890" s="116">
        <v>0</v>
      </c>
      <c r="H890" s="111">
        <v>5.7000000000000002E-3</v>
      </c>
      <c r="I890" s="111">
        <f t="shared" si="5"/>
        <v>-3.5910999999999998E-2</v>
      </c>
      <c r="J890" s="399">
        <v>36526</v>
      </c>
    </row>
    <row r="891" spans="1:10" ht="14.5" customHeight="1" x14ac:dyDescent="0.15">
      <c r="A891" s="116">
        <v>84</v>
      </c>
      <c r="B891" s="399">
        <v>36557</v>
      </c>
      <c r="C891" s="16" t="s">
        <v>3341</v>
      </c>
      <c r="D891" s="16" t="s">
        <v>3342</v>
      </c>
      <c r="E891" s="116">
        <v>18.5</v>
      </c>
      <c r="F891" s="116">
        <v>-6.8909999999999999E-2</v>
      </c>
      <c r="G891" s="116">
        <v>0.18</v>
      </c>
      <c r="H891" s="111">
        <v>5.1000000000000004E-3</v>
      </c>
      <c r="I891" s="111">
        <f t="shared" si="5"/>
        <v>-7.4009999999999992E-2</v>
      </c>
      <c r="J891" s="399">
        <v>36557</v>
      </c>
    </row>
    <row r="892" spans="1:10" ht="14.5" customHeight="1" x14ac:dyDescent="0.15">
      <c r="A892" s="116">
        <v>84</v>
      </c>
      <c r="B892" s="399">
        <v>36586</v>
      </c>
      <c r="C892" s="16" t="s">
        <v>3341</v>
      </c>
      <c r="D892" s="16" t="s">
        <v>3342</v>
      </c>
      <c r="E892" s="116">
        <v>18.125</v>
      </c>
      <c r="F892" s="116">
        <v>-2.027E-2</v>
      </c>
      <c r="G892" s="116">
        <v>0</v>
      </c>
      <c r="H892" s="111">
        <v>5.4000000000000003E-3</v>
      </c>
      <c r="I892" s="111">
        <f t="shared" si="5"/>
        <v>-2.5669999999999998E-2</v>
      </c>
      <c r="J892" s="399">
        <v>36586</v>
      </c>
    </row>
    <row r="893" spans="1:10" ht="14.5" customHeight="1" x14ac:dyDescent="0.15">
      <c r="A893" s="116">
        <v>84</v>
      </c>
      <c r="B893" s="399">
        <v>36617</v>
      </c>
      <c r="C893" s="16" t="s">
        <v>3341</v>
      </c>
      <c r="D893" s="16" t="s">
        <v>3342</v>
      </c>
      <c r="E893" s="116">
        <v>24</v>
      </c>
      <c r="F893" s="116">
        <v>0.32413799999999998</v>
      </c>
      <c r="G893" s="116">
        <v>0</v>
      </c>
      <c r="H893" s="111">
        <v>4.7000000000000002E-3</v>
      </c>
      <c r="I893" s="111">
        <f t="shared" si="5"/>
        <v>0.319438</v>
      </c>
      <c r="J893" s="399">
        <v>36617</v>
      </c>
    </row>
    <row r="894" spans="1:10" ht="14.5" customHeight="1" x14ac:dyDescent="0.15">
      <c r="A894" s="116">
        <v>84</v>
      </c>
      <c r="B894" s="399">
        <v>36647</v>
      </c>
      <c r="C894" s="16" t="s">
        <v>3341</v>
      </c>
      <c r="D894" s="16" t="s">
        <v>3342</v>
      </c>
      <c r="E894" s="116">
        <v>24.75</v>
      </c>
      <c r="F894" s="116">
        <v>3.875E-2</v>
      </c>
      <c r="G894" s="116">
        <v>0.18</v>
      </c>
      <c r="H894" s="111">
        <v>5.5999999999999999E-3</v>
      </c>
      <c r="I894" s="111">
        <f t="shared" si="5"/>
        <v>3.3149999999999999E-2</v>
      </c>
      <c r="J894" s="399">
        <v>36647</v>
      </c>
    </row>
    <row r="895" spans="1:10" ht="14.5" customHeight="1" x14ac:dyDescent="0.15">
      <c r="A895" s="116">
        <v>84</v>
      </c>
      <c r="B895" s="399">
        <v>36678</v>
      </c>
      <c r="C895" s="16" t="s">
        <v>3341</v>
      </c>
      <c r="D895" s="16" t="s">
        <v>3342</v>
      </c>
      <c r="E895" s="116">
        <v>20.5</v>
      </c>
      <c r="F895" s="116">
        <v>-0.17171700000000001</v>
      </c>
      <c r="G895" s="116">
        <v>0</v>
      </c>
      <c r="H895" s="111">
        <v>5.1999999999999998E-3</v>
      </c>
      <c r="I895" s="111">
        <f t="shared" si="5"/>
        <v>-0.17691700000000002</v>
      </c>
      <c r="J895" s="399">
        <v>36678</v>
      </c>
    </row>
    <row r="896" spans="1:10" ht="14.5" customHeight="1" x14ac:dyDescent="0.15">
      <c r="A896" s="116">
        <v>84</v>
      </c>
      <c r="B896" s="399">
        <v>36708</v>
      </c>
      <c r="C896" s="16" t="s">
        <v>3341</v>
      </c>
      <c r="D896" s="16" t="s">
        <v>3342</v>
      </c>
      <c r="E896" s="116">
        <v>22.1875</v>
      </c>
      <c r="F896" s="116">
        <v>8.2317000000000001E-2</v>
      </c>
      <c r="G896" s="116">
        <v>0</v>
      </c>
      <c r="H896" s="111">
        <v>5.1999999999999998E-3</v>
      </c>
      <c r="I896" s="111">
        <f t="shared" si="5"/>
        <v>7.7117000000000005E-2</v>
      </c>
      <c r="J896" s="399">
        <v>36708</v>
      </c>
    </row>
    <row r="897" spans="1:10" ht="14.5" customHeight="1" x14ac:dyDescent="0.15">
      <c r="A897" s="116">
        <v>84</v>
      </c>
      <c r="B897" s="399">
        <v>36739</v>
      </c>
      <c r="C897" s="16" t="s">
        <v>3341</v>
      </c>
      <c r="D897" s="16" t="s">
        <v>3342</v>
      </c>
      <c r="E897" s="116">
        <v>23.4375</v>
      </c>
      <c r="F897" s="116">
        <v>6.4450999999999994E-2</v>
      </c>
      <c r="G897" s="116">
        <v>0.18</v>
      </c>
      <c r="H897" s="111">
        <v>5.0000000000000001E-3</v>
      </c>
      <c r="I897" s="111">
        <f t="shared" si="5"/>
        <v>5.9450999999999997E-2</v>
      </c>
      <c r="J897" s="399">
        <v>36739</v>
      </c>
    </row>
    <row r="898" spans="1:10" ht="14.5" customHeight="1" x14ac:dyDescent="0.15">
      <c r="A898" s="116">
        <v>84</v>
      </c>
      <c r="B898" s="399">
        <v>36770</v>
      </c>
      <c r="C898" s="16" t="s">
        <v>3341</v>
      </c>
      <c r="D898" s="16" t="s">
        <v>3342</v>
      </c>
      <c r="E898" s="116">
        <v>23.1875</v>
      </c>
      <c r="F898" s="116">
        <v>-1.0666999999999999E-2</v>
      </c>
      <c r="G898" s="116">
        <v>0</v>
      </c>
      <c r="H898" s="111">
        <v>4.5999999999999999E-3</v>
      </c>
      <c r="I898" s="111">
        <f t="shared" si="5"/>
        <v>-1.5266999999999999E-2</v>
      </c>
      <c r="J898" s="399">
        <v>36770</v>
      </c>
    </row>
    <row r="899" spans="1:10" ht="14.5" customHeight="1" x14ac:dyDescent="0.15">
      <c r="A899" s="116">
        <v>84</v>
      </c>
      <c r="B899" s="399">
        <v>36800</v>
      </c>
      <c r="C899" s="16" t="s">
        <v>3341</v>
      </c>
      <c r="D899" s="16" t="s">
        <v>3342</v>
      </c>
      <c r="E899" s="116">
        <v>23.4375</v>
      </c>
      <c r="F899" s="116">
        <v>1.0782E-2</v>
      </c>
      <c r="G899" s="116">
        <v>0</v>
      </c>
      <c r="H899" s="111">
        <v>5.3E-3</v>
      </c>
      <c r="I899" s="111">
        <f t="shared" si="5"/>
        <v>5.4819999999999999E-3</v>
      </c>
      <c r="J899" s="399">
        <v>36800</v>
      </c>
    </row>
    <row r="900" spans="1:10" ht="14.5" customHeight="1" x14ac:dyDescent="0.15">
      <c r="A900" s="116">
        <v>84</v>
      </c>
      <c r="B900" s="399">
        <v>36831</v>
      </c>
      <c r="C900" s="16" t="s">
        <v>3341</v>
      </c>
      <c r="D900" s="16" t="s">
        <v>3342</v>
      </c>
      <c r="E900" s="116">
        <v>23.4375</v>
      </c>
      <c r="F900" s="116">
        <v>8.267E-3</v>
      </c>
      <c r="G900" s="116">
        <v>0.19375000000000001</v>
      </c>
      <c r="H900" s="111">
        <v>4.7999999999999996E-3</v>
      </c>
      <c r="I900" s="111">
        <f t="shared" si="5"/>
        <v>3.4670000000000005E-3</v>
      </c>
      <c r="J900" s="399">
        <v>36831</v>
      </c>
    </row>
    <row r="901" spans="1:10" ht="14.5" customHeight="1" x14ac:dyDescent="0.15">
      <c r="A901" s="116">
        <v>84</v>
      </c>
      <c r="B901" s="399">
        <v>36861</v>
      </c>
      <c r="C901" s="16" t="s">
        <v>3341</v>
      </c>
      <c r="D901" s="16" t="s">
        <v>3342</v>
      </c>
      <c r="E901" s="116">
        <v>24.5</v>
      </c>
      <c r="F901" s="116">
        <v>0.30666700000000002</v>
      </c>
      <c r="G901" s="116">
        <v>0</v>
      </c>
      <c r="H901" s="111">
        <v>4.4999999999999997E-3</v>
      </c>
      <c r="I901" s="111">
        <f t="shared" si="5"/>
        <v>0.30216700000000002</v>
      </c>
      <c r="J901" s="399">
        <v>36861</v>
      </c>
    </row>
    <row r="902" spans="1:10" ht="14.5" customHeight="1" x14ac:dyDescent="0.15">
      <c r="A902" s="116">
        <v>84</v>
      </c>
      <c r="B902" s="399">
        <v>36892</v>
      </c>
      <c r="C902" s="16" t="s">
        <v>3341</v>
      </c>
      <c r="D902" s="16" t="s">
        <v>3342</v>
      </c>
      <c r="E902" s="116">
        <v>21.2</v>
      </c>
      <c r="F902" s="116">
        <v>-0.13469400000000001</v>
      </c>
      <c r="G902" s="116">
        <v>0</v>
      </c>
      <c r="H902" s="111">
        <v>4.8999999999999998E-3</v>
      </c>
      <c r="I902" s="111">
        <f t="shared" si="5"/>
        <v>-0.139594</v>
      </c>
      <c r="J902" s="399">
        <v>36892</v>
      </c>
    </row>
    <row r="903" spans="1:10" ht="14.5" customHeight="1" x14ac:dyDescent="0.15">
      <c r="A903" s="116">
        <v>84</v>
      </c>
      <c r="B903" s="399">
        <v>36923</v>
      </c>
      <c r="C903" s="16" t="s">
        <v>3341</v>
      </c>
      <c r="D903" s="16" t="s">
        <v>3342</v>
      </c>
      <c r="E903" s="116">
        <v>23</v>
      </c>
      <c r="F903" s="116">
        <v>9.2216999999999993E-2</v>
      </c>
      <c r="G903" s="116">
        <v>0.155</v>
      </c>
      <c r="H903" s="111">
        <v>4.1999999999999997E-3</v>
      </c>
      <c r="I903" s="111">
        <f t="shared" si="5"/>
        <v>8.8016999999999998E-2</v>
      </c>
      <c r="J903" s="399">
        <v>36923</v>
      </c>
    </row>
    <row r="904" spans="1:10" ht="14.5" customHeight="1" x14ac:dyDescent="0.15">
      <c r="A904" s="116">
        <v>84</v>
      </c>
      <c r="B904" s="399">
        <v>36951</v>
      </c>
      <c r="C904" s="16" t="s">
        <v>3341</v>
      </c>
      <c r="D904" s="16" t="s">
        <v>3342</v>
      </c>
      <c r="E904" s="116">
        <v>23.56</v>
      </c>
      <c r="F904" s="116">
        <v>2.4348000000000002E-2</v>
      </c>
      <c r="G904" s="116">
        <v>0</v>
      </c>
      <c r="H904" s="111">
        <v>4.4999999999999997E-3</v>
      </c>
      <c r="I904" s="111">
        <f t="shared" si="5"/>
        <v>1.9848000000000001E-2</v>
      </c>
      <c r="J904" s="399">
        <v>36951</v>
      </c>
    </row>
    <row r="905" spans="1:10" ht="14.5" customHeight="1" x14ac:dyDescent="0.15">
      <c r="A905" s="116">
        <v>84</v>
      </c>
      <c r="B905" s="399">
        <v>36982</v>
      </c>
      <c r="C905" s="16" t="s">
        <v>3341</v>
      </c>
      <c r="D905" s="16" t="s">
        <v>3342</v>
      </c>
      <c r="E905" s="116">
        <v>23.3</v>
      </c>
      <c r="F905" s="116">
        <v>-1.1036000000000001E-2</v>
      </c>
      <c r="G905" s="116">
        <v>0</v>
      </c>
      <c r="H905" s="111">
        <v>4.7000000000000002E-3</v>
      </c>
      <c r="I905" s="111">
        <f t="shared" si="5"/>
        <v>-1.5736E-2</v>
      </c>
      <c r="J905" s="399">
        <v>36982</v>
      </c>
    </row>
    <row r="906" spans="1:10" ht="14.5" customHeight="1" x14ac:dyDescent="0.15">
      <c r="A906" s="116">
        <v>84</v>
      </c>
      <c r="B906" s="399">
        <v>37012</v>
      </c>
      <c r="C906" s="16" t="s">
        <v>3341</v>
      </c>
      <c r="D906" s="16" t="s">
        <v>3342</v>
      </c>
      <c r="E906" s="116">
        <v>22.82</v>
      </c>
      <c r="F906" s="116">
        <v>-1.3948E-2</v>
      </c>
      <c r="G906" s="116">
        <v>0.155</v>
      </c>
      <c r="H906" s="111">
        <v>5.0000000000000001E-3</v>
      </c>
      <c r="I906" s="111">
        <f t="shared" si="5"/>
        <v>-1.8948E-2</v>
      </c>
      <c r="J906" s="399">
        <v>37012</v>
      </c>
    </row>
    <row r="907" spans="1:10" ht="14.5" customHeight="1" x14ac:dyDescent="0.15">
      <c r="A907" s="116">
        <v>84</v>
      </c>
      <c r="B907" s="399">
        <v>37043</v>
      </c>
      <c r="C907" s="16" t="s">
        <v>3341</v>
      </c>
      <c r="D907" s="16" t="s">
        <v>3342</v>
      </c>
      <c r="E907" s="116">
        <v>25.5</v>
      </c>
      <c r="F907" s="116">
        <v>0.117441</v>
      </c>
      <c r="G907" s="116">
        <v>0</v>
      </c>
      <c r="H907" s="111">
        <v>4.7000000000000002E-3</v>
      </c>
      <c r="I907" s="111">
        <f t="shared" si="5"/>
        <v>0.11274100000000001</v>
      </c>
      <c r="J907" s="399">
        <v>37043</v>
      </c>
    </row>
    <row r="908" spans="1:10" ht="14.5" customHeight="1" x14ac:dyDescent="0.15">
      <c r="A908" s="116">
        <v>84</v>
      </c>
      <c r="B908" s="399">
        <v>37073</v>
      </c>
      <c r="C908" s="16" t="s">
        <v>3341</v>
      </c>
      <c r="D908" s="16" t="s">
        <v>3342</v>
      </c>
      <c r="E908" s="116">
        <v>25.54</v>
      </c>
      <c r="F908" s="116">
        <v>1.5690000000000001E-3</v>
      </c>
      <c r="G908" s="116">
        <v>0</v>
      </c>
      <c r="H908" s="111">
        <v>5.1999999999999998E-3</v>
      </c>
      <c r="I908" s="111">
        <f t="shared" si="5"/>
        <v>-3.6309999999999997E-3</v>
      </c>
      <c r="J908" s="399">
        <v>37073</v>
      </c>
    </row>
    <row r="909" spans="1:10" ht="14.5" customHeight="1" x14ac:dyDescent="0.15">
      <c r="A909" s="116">
        <v>84</v>
      </c>
      <c r="B909" s="399">
        <v>37104</v>
      </c>
      <c r="C909" s="16" t="s">
        <v>3341</v>
      </c>
      <c r="D909" s="16" t="s">
        <v>3342</v>
      </c>
      <c r="E909" s="116">
        <v>27.6</v>
      </c>
      <c r="F909" s="116">
        <v>8.6726999999999999E-2</v>
      </c>
      <c r="G909" s="116">
        <v>0.155</v>
      </c>
      <c r="H909" s="111">
        <v>4.5999999999999999E-3</v>
      </c>
      <c r="I909" s="111">
        <f t="shared" si="5"/>
        <v>8.2127000000000006E-2</v>
      </c>
      <c r="J909" s="399">
        <v>37104</v>
      </c>
    </row>
    <row r="910" spans="1:10" ht="14.5" customHeight="1" x14ac:dyDescent="0.15">
      <c r="A910" s="116">
        <v>84</v>
      </c>
      <c r="B910" s="399">
        <v>37135</v>
      </c>
      <c r="C910" s="16" t="s">
        <v>3341</v>
      </c>
      <c r="D910" s="16" t="s">
        <v>3342</v>
      </c>
      <c r="E910" s="116">
        <v>26.26</v>
      </c>
      <c r="F910" s="116">
        <v>-4.8550999999999997E-2</v>
      </c>
      <c r="G910" s="116">
        <v>0</v>
      </c>
      <c r="H910" s="111">
        <v>4.1000000000000003E-3</v>
      </c>
      <c r="I910" s="111">
        <f t="shared" si="5"/>
        <v>-5.2650999999999996E-2</v>
      </c>
      <c r="J910" s="399">
        <v>37135</v>
      </c>
    </row>
    <row r="911" spans="1:10" ht="14.5" customHeight="1" x14ac:dyDescent="0.15">
      <c r="A911" s="116">
        <v>84</v>
      </c>
      <c r="B911" s="399">
        <v>37165</v>
      </c>
      <c r="C911" s="16" t="s">
        <v>3341</v>
      </c>
      <c r="D911" s="16" t="s">
        <v>3342</v>
      </c>
      <c r="E911" s="116">
        <v>28.5</v>
      </c>
      <c r="F911" s="116">
        <v>8.5301000000000002E-2</v>
      </c>
      <c r="G911" s="116">
        <v>0</v>
      </c>
      <c r="H911" s="111">
        <v>4.7999999999999996E-3</v>
      </c>
      <c r="I911" s="111">
        <f t="shared" si="5"/>
        <v>8.0501000000000003E-2</v>
      </c>
      <c r="J911" s="399">
        <v>37165</v>
      </c>
    </row>
    <row r="912" spans="1:10" ht="14.5" customHeight="1" x14ac:dyDescent="0.15">
      <c r="A912" s="116">
        <v>84</v>
      </c>
      <c r="B912" s="399">
        <v>37196</v>
      </c>
      <c r="C912" s="16" t="s">
        <v>3341</v>
      </c>
      <c r="D912" s="16" t="s">
        <v>3342</v>
      </c>
      <c r="E912" s="116">
        <v>29.97</v>
      </c>
      <c r="F912" s="116">
        <v>5.7389000000000003E-2</v>
      </c>
      <c r="G912" s="116">
        <v>0.1656</v>
      </c>
      <c r="H912" s="111">
        <v>4.1000000000000003E-3</v>
      </c>
      <c r="I912" s="111">
        <f t="shared" si="5"/>
        <v>5.3289000000000003E-2</v>
      </c>
      <c r="J912" s="399">
        <v>37196</v>
      </c>
    </row>
    <row r="913" spans="1:10" ht="14.5" customHeight="1" x14ac:dyDescent="0.15">
      <c r="A913" s="116">
        <v>84</v>
      </c>
      <c r="B913" s="399">
        <v>37226</v>
      </c>
      <c r="C913" s="16" t="s">
        <v>3341</v>
      </c>
      <c r="D913" s="16" t="s">
        <v>3342</v>
      </c>
      <c r="E913" s="116">
        <v>22.55</v>
      </c>
      <c r="F913" s="116">
        <v>-5.9476000000000001E-2</v>
      </c>
      <c r="G913" s="116">
        <v>0</v>
      </c>
      <c r="H913" s="111">
        <v>4.5999999999999999E-3</v>
      </c>
      <c r="I913" s="111">
        <f t="shared" si="5"/>
        <v>-6.4075999999999994E-2</v>
      </c>
      <c r="J913" s="399">
        <v>37226</v>
      </c>
    </row>
    <row r="914" spans="1:10" ht="14.5" customHeight="1" x14ac:dyDescent="0.15">
      <c r="A914" s="116">
        <v>84</v>
      </c>
      <c r="B914" s="399">
        <v>37257</v>
      </c>
      <c r="C914" s="16" t="s">
        <v>3341</v>
      </c>
      <c r="D914" s="16" t="s">
        <v>3342</v>
      </c>
      <c r="E914" s="116">
        <v>23.4</v>
      </c>
      <c r="F914" s="116">
        <v>3.7693999999999998E-2</v>
      </c>
      <c r="G914" s="116">
        <v>0</v>
      </c>
      <c r="H914" s="111">
        <v>4.7999999999999996E-3</v>
      </c>
      <c r="I914" s="111">
        <f t="shared" si="5"/>
        <v>3.2894E-2</v>
      </c>
      <c r="J914" s="399">
        <v>37257</v>
      </c>
    </row>
    <row r="915" spans="1:10" ht="14.5" customHeight="1" x14ac:dyDescent="0.15">
      <c r="A915" s="116">
        <v>84</v>
      </c>
      <c r="B915" s="399">
        <v>37288</v>
      </c>
      <c r="C915" s="16" t="s">
        <v>3341</v>
      </c>
      <c r="D915" s="16" t="s">
        <v>3342</v>
      </c>
      <c r="E915" s="116">
        <v>23.22</v>
      </c>
      <c r="F915" s="116">
        <v>-2.0300000000000001E-3</v>
      </c>
      <c r="G915" s="116">
        <v>0.13250000000000001</v>
      </c>
      <c r="H915" s="111">
        <v>4.3E-3</v>
      </c>
      <c r="I915" s="111">
        <f t="shared" si="5"/>
        <v>-6.3300000000000006E-3</v>
      </c>
      <c r="J915" s="399">
        <v>37288</v>
      </c>
    </row>
    <row r="916" spans="1:10" ht="14.5" customHeight="1" x14ac:dyDescent="0.15">
      <c r="A916" s="116">
        <v>84</v>
      </c>
      <c r="B916" s="399">
        <v>37316</v>
      </c>
      <c r="C916" s="16" t="s">
        <v>3341</v>
      </c>
      <c r="D916" s="16" t="s">
        <v>3342</v>
      </c>
      <c r="E916" s="116">
        <v>23.5</v>
      </c>
      <c r="F916" s="116">
        <v>1.2059E-2</v>
      </c>
      <c r="G916" s="116">
        <v>0</v>
      </c>
      <c r="H916" s="111">
        <v>4.3E-3</v>
      </c>
      <c r="I916" s="111">
        <f t="shared" si="5"/>
        <v>7.7590000000000003E-3</v>
      </c>
      <c r="J916" s="399">
        <v>37316</v>
      </c>
    </row>
    <row r="917" spans="1:10" ht="14.5" customHeight="1" x14ac:dyDescent="0.15">
      <c r="A917" s="116">
        <v>84</v>
      </c>
      <c r="B917" s="399">
        <v>37347</v>
      </c>
      <c r="C917" s="16" t="s">
        <v>3341</v>
      </c>
      <c r="D917" s="16" t="s">
        <v>3342</v>
      </c>
      <c r="E917" s="116">
        <v>24.1</v>
      </c>
      <c r="F917" s="116">
        <v>2.5531999999999999E-2</v>
      </c>
      <c r="G917" s="116">
        <v>0</v>
      </c>
      <c r="H917" s="111">
        <v>5.4000000000000003E-3</v>
      </c>
      <c r="I917" s="111">
        <f t="shared" si="5"/>
        <v>2.0131999999999997E-2</v>
      </c>
      <c r="J917" s="399">
        <v>37347</v>
      </c>
    </row>
    <row r="918" spans="1:10" ht="14.5" customHeight="1" x14ac:dyDescent="0.15">
      <c r="A918" s="116">
        <v>84</v>
      </c>
      <c r="B918" s="399">
        <v>37377</v>
      </c>
      <c r="C918" s="16" t="s">
        <v>3341</v>
      </c>
      <c r="D918" s="16" t="s">
        <v>3342</v>
      </c>
      <c r="E918" s="116">
        <v>20.7</v>
      </c>
      <c r="F918" s="116">
        <v>-0.13558100000000001</v>
      </c>
      <c r="G918" s="116">
        <v>0.13250000000000001</v>
      </c>
      <c r="H918" s="111">
        <v>4.8999999999999998E-3</v>
      </c>
      <c r="I918" s="111">
        <f t="shared" si="5"/>
        <v>-0.14048099999999999</v>
      </c>
      <c r="J918" s="399">
        <v>37377</v>
      </c>
    </row>
    <row r="919" spans="1:10" ht="14.5" customHeight="1" x14ac:dyDescent="0.15">
      <c r="A919" s="116">
        <v>84</v>
      </c>
      <c r="B919" s="399">
        <v>37408</v>
      </c>
      <c r="C919" s="16" t="s">
        <v>3341</v>
      </c>
      <c r="D919" s="16" t="s">
        <v>3342</v>
      </c>
      <c r="E919" s="116">
        <v>20.2</v>
      </c>
      <c r="F919" s="116">
        <v>-2.4154999999999999E-2</v>
      </c>
      <c r="G919" s="116">
        <v>0</v>
      </c>
      <c r="H919" s="111">
        <v>4.4000000000000003E-3</v>
      </c>
      <c r="I919" s="111">
        <f t="shared" si="5"/>
        <v>-2.8555000000000001E-2</v>
      </c>
      <c r="J919" s="399">
        <v>37408</v>
      </c>
    </row>
    <row r="920" spans="1:10" ht="14.5" customHeight="1" x14ac:dyDescent="0.15">
      <c r="A920" s="116">
        <v>84</v>
      </c>
      <c r="B920" s="399">
        <v>37438</v>
      </c>
      <c r="C920" s="16" t="s">
        <v>3341</v>
      </c>
      <c r="D920" s="16" t="s">
        <v>3342</v>
      </c>
      <c r="E920" s="116">
        <v>19.8</v>
      </c>
      <c r="F920" s="116">
        <v>-1.9802E-2</v>
      </c>
      <c r="G920" s="116">
        <v>0</v>
      </c>
      <c r="H920" s="111">
        <v>5.1000000000000004E-3</v>
      </c>
      <c r="I920" s="111">
        <f t="shared" si="5"/>
        <v>-2.4902000000000001E-2</v>
      </c>
      <c r="J920" s="399">
        <v>37438</v>
      </c>
    </row>
    <row r="921" spans="1:10" ht="14.5" customHeight="1" x14ac:dyDescent="0.15">
      <c r="A921" s="116">
        <v>84</v>
      </c>
      <c r="B921" s="399">
        <v>37469</v>
      </c>
      <c r="C921" s="16" t="s">
        <v>3341</v>
      </c>
      <c r="D921" s="16" t="s">
        <v>3342</v>
      </c>
      <c r="E921" s="116">
        <v>18.86</v>
      </c>
      <c r="F921" s="116">
        <v>-4.0783E-2</v>
      </c>
      <c r="G921" s="116">
        <v>0.13250000000000001</v>
      </c>
      <c r="H921" s="111">
        <v>4.4000000000000003E-3</v>
      </c>
      <c r="I921" s="111">
        <f t="shared" si="5"/>
        <v>-4.5183000000000001E-2</v>
      </c>
      <c r="J921" s="399">
        <v>37469</v>
      </c>
    </row>
    <row r="922" spans="1:10" ht="14.5" customHeight="1" x14ac:dyDescent="0.15">
      <c r="A922" s="116">
        <v>84</v>
      </c>
      <c r="B922" s="399">
        <v>37500</v>
      </c>
      <c r="C922" s="16" t="s">
        <v>3341</v>
      </c>
      <c r="D922" s="16" t="s">
        <v>3342</v>
      </c>
      <c r="E922" s="116">
        <v>20.3</v>
      </c>
      <c r="F922" s="116">
        <v>7.6352000000000003E-2</v>
      </c>
      <c r="G922" s="116">
        <v>0</v>
      </c>
      <c r="H922" s="111">
        <v>4.1999999999999997E-3</v>
      </c>
      <c r="I922" s="111">
        <f t="shared" si="5"/>
        <v>7.2152000000000008E-2</v>
      </c>
      <c r="J922" s="399">
        <v>37500</v>
      </c>
    </row>
    <row r="923" spans="1:10" ht="14.5" customHeight="1" x14ac:dyDescent="0.15">
      <c r="A923" s="116">
        <v>84</v>
      </c>
      <c r="B923" s="399">
        <v>37530</v>
      </c>
      <c r="C923" s="16" t="s">
        <v>3341</v>
      </c>
      <c r="D923" s="16" t="s">
        <v>3342</v>
      </c>
      <c r="E923" s="116">
        <v>21.49</v>
      </c>
      <c r="F923" s="116">
        <v>5.8620999999999999E-2</v>
      </c>
      <c r="G923" s="116">
        <v>0</v>
      </c>
      <c r="H923" s="111">
        <v>4.0000000000000001E-3</v>
      </c>
      <c r="I923" s="111">
        <f t="shared" si="5"/>
        <v>5.4621000000000003E-2</v>
      </c>
      <c r="J923" s="399">
        <v>37530</v>
      </c>
    </row>
    <row r="924" spans="1:10" ht="14.5" customHeight="1" x14ac:dyDescent="0.15">
      <c r="A924" s="116">
        <v>84</v>
      </c>
      <c r="B924" s="399">
        <v>37561</v>
      </c>
      <c r="C924" s="16" t="s">
        <v>3341</v>
      </c>
      <c r="D924" s="16" t="s">
        <v>3342</v>
      </c>
      <c r="E924" s="116">
        <v>19.989999999999998</v>
      </c>
      <c r="F924" s="116">
        <v>-6.3284999999999994E-2</v>
      </c>
      <c r="G924" s="116">
        <v>0.14000000000000001</v>
      </c>
      <c r="H924" s="111">
        <v>4.0000000000000001E-3</v>
      </c>
      <c r="I924" s="111">
        <f t="shared" si="5"/>
        <v>-6.7284999999999998E-2</v>
      </c>
      <c r="J924" s="399">
        <v>37561</v>
      </c>
    </row>
    <row r="925" spans="1:10" ht="14.5" customHeight="1" x14ac:dyDescent="0.15">
      <c r="A925" s="116">
        <v>84</v>
      </c>
      <c r="B925" s="399">
        <v>37591</v>
      </c>
      <c r="C925" s="16" t="s">
        <v>3341</v>
      </c>
      <c r="D925" s="16" t="s">
        <v>3342</v>
      </c>
      <c r="E925" s="116">
        <v>20.6</v>
      </c>
      <c r="F925" s="116">
        <v>3.0515E-2</v>
      </c>
      <c r="G925" s="116">
        <v>0</v>
      </c>
      <c r="H925" s="111">
        <v>4.4999999999999997E-3</v>
      </c>
      <c r="I925" s="111">
        <f t="shared" si="5"/>
        <v>2.6015E-2</v>
      </c>
      <c r="J925" s="399">
        <v>37591</v>
      </c>
    </row>
    <row r="926" spans="1:10" ht="14.5" customHeight="1" x14ac:dyDescent="0.15">
      <c r="A926" s="116">
        <v>84</v>
      </c>
      <c r="B926" s="399">
        <v>37622</v>
      </c>
      <c r="C926" s="16" t="s">
        <v>3341</v>
      </c>
      <c r="D926" s="16" t="s">
        <v>3342</v>
      </c>
      <c r="E926" s="116">
        <v>20.100000000000001</v>
      </c>
      <c r="F926" s="116">
        <v>-2.4271999999999998E-2</v>
      </c>
      <c r="G926" s="116">
        <v>0</v>
      </c>
      <c r="H926" s="111">
        <v>4.1000000000000003E-3</v>
      </c>
      <c r="I926" s="111">
        <f t="shared" si="5"/>
        <v>-2.8371999999999998E-2</v>
      </c>
      <c r="J926" s="399">
        <v>37622</v>
      </c>
    </row>
    <row r="927" spans="1:10" ht="14.5" customHeight="1" x14ac:dyDescent="0.15">
      <c r="A927" s="116">
        <v>84</v>
      </c>
      <c r="B927" s="399">
        <v>37653</v>
      </c>
      <c r="C927" s="16" t="s">
        <v>3341</v>
      </c>
      <c r="D927" s="16" t="s">
        <v>3342</v>
      </c>
      <c r="E927" s="116">
        <v>20.93</v>
      </c>
      <c r="F927" s="116">
        <v>4.8259000000000003E-2</v>
      </c>
      <c r="G927" s="116">
        <v>0.14000000000000001</v>
      </c>
      <c r="H927" s="111">
        <v>3.8E-3</v>
      </c>
      <c r="I927" s="111">
        <f t="shared" si="5"/>
        <v>4.4459000000000005E-2</v>
      </c>
      <c r="J927" s="399">
        <v>37653</v>
      </c>
    </row>
    <row r="928" spans="1:10" ht="14.5" customHeight="1" x14ac:dyDescent="0.15">
      <c r="A928" s="116">
        <v>84</v>
      </c>
      <c r="B928" s="399">
        <v>37681</v>
      </c>
      <c r="C928" s="16" t="s">
        <v>3341</v>
      </c>
      <c r="D928" s="16" t="s">
        <v>3342</v>
      </c>
      <c r="E928" s="116">
        <v>21.95</v>
      </c>
      <c r="F928" s="116">
        <v>4.8734E-2</v>
      </c>
      <c r="G928" s="116">
        <v>0</v>
      </c>
      <c r="H928" s="111">
        <v>4.0000000000000001E-3</v>
      </c>
      <c r="I928" s="111">
        <f t="shared" si="5"/>
        <v>4.4733999999999996E-2</v>
      </c>
      <c r="J928" s="399">
        <v>37681</v>
      </c>
    </row>
    <row r="929" spans="1:10" ht="14.5" customHeight="1" x14ac:dyDescent="0.15">
      <c r="A929" s="116">
        <v>84</v>
      </c>
      <c r="B929" s="399">
        <v>37712</v>
      </c>
      <c r="C929" s="16" t="s">
        <v>3341</v>
      </c>
      <c r="D929" s="16" t="s">
        <v>3342</v>
      </c>
      <c r="E929" s="116">
        <v>22.65</v>
      </c>
      <c r="F929" s="116">
        <v>3.1891000000000003E-2</v>
      </c>
      <c r="G929" s="116">
        <v>0</v>
      </c>
      <c r="H929" s="111">
        <v>4.0000000000000001E-3</v>
      </c>
      <c r="I929" s="111">
        <f t="shared" si="5"/>
        <v>2.7891000000000003E-2</v>
      </c>
      <c r="J929" s="399">
        <v>37712</v>
      </c>
    </row>
    <row r="930" spans="1:10" ht="14.5" customHeight="1" x14ac:dyDescent="0.15">
      <c r="A930" s="116">
        <v>84</v>
      </c>
      <c r="B930" s="399">
        <v>37742</v>
      </c>
      <c r="C930" s="16" t="s">
        <v>3341</v>
      </c>
      <c r="D930" s="16" t="s">
        <v>3342</v>
      </c>
      <c r="E930" s="116">
        <v>23.52</v>
      </c>
      <c r="F930" s="116">
        <v>4.4592E-2</v>
      </c>
      <c r="G930" s="116">
        <v>0.14000000000000001</v>
      </c>
      <c r="H930" s="111">
        <v>3.8999999999999998E-3</v>
      </c>
      <c r="I930" s="111">
        <f t="shared" si="5"/>
        <v>4.0691999999999999E-2</v>
      </c>
      <c r="J930" s="399">
        <v>37742</v>
      </c>
    </row>
    <row r="931" spans="1:10" ht="14.5" customHeight="1" x14ac:dyDescent="0.15">
      <c r="A931" s="116">
        <v>84</v>
      </c>
      <c r="B931" s="399">
        <v>37773</v>
      </c>
      <c r="C931" s="16" t="s">
        <v>3341</v>
      </c>
      <c r="D931" s="16" t="s">
        <v>3342</v>
      </c>
      <c r="E931" s="116">
        <v>24.38</v>
      </c>
      <c r="F931" s="116">
        <v>3.6565E-2</v>
      </c>
      <c r="G931" s="116">
        <v>0</v>
      </c>
      <c r="H931" s="111">
        <v>3.5999999999999999E-3</v>
      </c>
      <c r="I931" s="111">
        <f t="shared" si="5"/>
        <v>3.2965000000000001E-2</v>
      </c>
      <c r="J931" s="399">
        <v>37773</v>
      </c>
    </row>
    <row r="932" spans="1:10" ht="14.5" customHeight="1" x14ac:dyDescent="0.15">
      <c r="A932" s="116">
        <v>84</v>
      </c>
      <c r="B932" s="399">
        <v>37803</v>
      </c>
      <c r="C932" s="16" t="s">
        <v>3341</v>
      </c>
      <c r="D932" s="16" t="s">
        <v>3342</v>
      </c>
      <c r="E932" s="116">
        <v>23.94</v>
      </c>
      <c r="F932" s="116">
        <v>-1.8048000000000002E-2</v>
      </c>
      <c r="G932" s="116">
        <v>0</v>
      </c>
      <c r="H932" s="111">
        <v>3.8E-3</v>
      </c>
      <c r="I932" s="111">
        <f t="shared" si="5"/>
        <v>-2.1848000000000003E-2</v>
      </c>
      <c r="J932" s="399">
        <v>37803</v>
      </c>
    </row>
    <row r="933" spans="1:10" ht="14.5" customHeight="1" x14ac:dyDescent="0.15">
      <c r="A933" s="116">
        <v>84</v>
      </c>
      <c r="B933" s="399">
        <v>37834</v>
      </c>
      <c r="C933" s="16" t="s">
        <v>3341</v>
      </c>
      <c r="D933" s="16" t="s">
        <v>3342</v>
      </c>
      <c r="E933" s="116">
        <v>23.65</v>
      </c>
      <c r="F933" s="116">
        <v>-6.2659999999999999E-3</v>
      </c>
      <c r="G933" s="116">
        <v>0.14000000000000001</v>
      </c>
      <c r="H933" s="111">
        <v>4.1999999999999997E-3</v>
      </c>
      <c r="I933" s="111">
        <f t="shared" ref="I933:I996" si="6">F933-H933</f>
        <v>-1.0466E-2</v>
      </c>
      <c r="J933" s="399">
        <v>37834</v>
      </c>
    </row>
    <row r="934" spans="1:10" ht="14.5" customHeight="1" x14ac:dyDescent="0.15">
      <c r="A934" s="116">
        <v>84</v>
      </c>
      <c r="B934" s="399">
        <v>37865</v>
      </c>
      <c r="C934" s="16" t="s">
        <v>3341</v>
      </c>
      <c r="D934" s="16" t="s">
        <v>3342</v>
      </c>
      <c r="E934" s="116">
        <v>24.08</v>
      </c>
      <c r="F934" s="116">
        <v>1.8182E-2</v>
      </c>
      <c r="G934" s="116">
        <v>0</v>
      </c>
      <c r="H934" s="111">
        <v>4.5999999999999999E-3</v>
      </c>
      <c r="I934" s="111">
        <f t="shared" si="6"/>
        <v>1.3582E-2</v>
      </c>
      <c r="J934" s="399">
        <v>37865</v>
      </c>
    </row>
    <row r="935" spans="1:10" ht="14.5" customHeight="1" x14ac:dyDescent="0.15">
      <c r="A935" s="116">
        <v>84</v>
      </c>
      <c r="B935" s="399">
        <v>37895</v>
      </c>
      <c r="C935" s="16" t="s">
        <v>3341</v>
      </c>
      <c r="D935" s="16" t="s">
        <v>3342</v>
      </c>
      <c r="E935" s="116">
        <v>23.62</v>
      </c>
      <c r="F935" s="116">
        <v>-1.9102999999999998E-2</v>
      </c>
      <c r="G935" s="116">
        <v>0</v>
      </c>
      <c r="H935" s="111">
        <v>4.1000000000000003E-3</v>
      </c>
      <c r="I935" s="111">
        <f t="shared" si="6"/>
        <v>-2.3202999999999998E-2</v>
      </c>
      <c r="J935" s="399">
        <v>37895</v>
      </c>
    </row>
    <row r="936" spans="1:10" ht="14.5" customHeight="1" x14ac:dyDescent="0.15">
      <c r="A936" s="116">
        <v>84</v>
      </c>
      <c r="B936" s="399">
        <v>37926</v>
      </c>
      <c r="C936" s="16" t="s">
        <v>3341</v>
      </c>
      <c r="D936" s="16" t="s">
        <v>3342</v>
      </c>
      <c r="E936" s="116">
        <v>27.08</v>
      </c>
      <c r="F936" s="116">
        <v>0.152837</v>
      </c>
      <c r="G936" s="116">
        <v>0.15</v>
      </c>
      <c r="H936" s="111">
        <v>3.8999999999999998E-3</v>
      </c>
      <c r="I936" s="111">
        <f t="shared" si="6"/>
        <v>0.14893700000000001</v>
      </c>
      <c r="J936" s="399">
        <v>37926</v>
      </c>
    </row>
    <row r="937" spans="1:10" ht="14.5" customHeight="1" x14ac:dyDescent="0.15">
      <c r="A937" s="116">
        <v>84</v>
      </c>
      <c r="B937" s="399">
        <v>37956</v>
      </c>
      <c r="C937" s="16" t="s">
        <v>3341</v>
      </c>
      <c r="D937" s="16" t="s">
        <v>3342</v>
      </c>
      <c r="E937" s="116">
        <v>22.1</v>
      </c>
      <c r="F937" s="116">
        <v>2.0126000000000002E-2</v>
      </c>
      <c r="G937" s="116">
        <v>0</v>
      </c>
      <c r="H937" s="111">
        <v>4.7000000000000002E-3</v>
      </c>
      <c r="I937" s="111">
        <f t="shared" si="6"/>
        <v>1.5426000000000002E-2</v>
      </c>
      <c r="J937" s="399">
        <v>37956</v>
      </c>
    </row>
    <row r="938" spans="1:10" ht="14.5" customHeight="1" x14ac:dyDescent="0.15">
      <c r="A938" s="116">
        <v>84</v>
      </c>
      <c r="B938" s="399">
        <v>37987</v>
      </c>
      <c r="C938" s="16" t="s">
        <v>3343</v>
      </c>
      <c r="D938" s="16" t="s">
        <v>3344</v>
      </c>
      <c r="E938" s="116">
        <v>21.8</v>
      </c>
      <c r="F938" s="116">
        <v>-1.3575E-2</v>
      </c>
      <c r="G938" s="116">
        <v>0</v>
      </c>
      <c r="H938" s="111">
        <v>4.1999999999999997E-3</v>
      </c>
      <c r="I938" s="111">
        <f t="shared" si="6"/>
        <v>-1.7774999999999999E-2</v>
      </c>
      <c r="J938" s="399">
        <v>37987</v>
      </c>
    </row>
    <row r="939" spans="1:10" ht="14.5" customHeight="1" x14ac:dyDescent="0.15">
      <c r="A939" s="116">
        <v>84</v>
      </c>
      <c r="B939" s="399">
        <v>38018</v>
      </c>
      <c r="C939" s="16" t="s">
        <v>3343</v>
      </c>
      <c r="D939" s="16" t="s">
        <v>3344</v>
      </c>
      <c r="E939" s="116">
        <v>21.61</v>
      </c>
      <c r="F939" s="116">
        <v>-3.2109999999999999E-3</v>
      </c>
      <c r="G939" s="116">
        <v>0.12</v>
      </c>
      <c r="H939" s="111">
        <v>3.8E-3</v>
      </c>
      <c r="I939" s="111">
        <f t="shared" si="6"/>
        <v>-7.0109999999999999E-3</v>
      </c>
      <c r="J939" s="399">
        <v>38018</v>
      </c>
    </row>
    <row r="940" spans="1:10" ht="14.5" customHeight="1" x14ac:dyDescent="0.15">
      <c r="A940" s="116">
        <v>84</v>
      </c>
      <c r="B940" s="399">
        <v>38047</v>
      </c>
      <c r="C940" s="16" t="s">
        <v>3343</v>
      </c>
      <c r="D940" s="16" t="s">
        <v>3344</v>
      </c>
      <c r="E940" s="116">
        <v>21.68</v>
      </c>
      <c r="F940" s="116">
        <v>3.2390000000000001E-3</v>
      </c>
      <c r="G940" s="116">
        <v>0</v>
      </c>
      <c r="H940" s="111">
        <v>4.3E-3</v>
      </c>
      <c r="I940" s="111">
        <f t="shared" si="6"/>
        <v>-1.0609999999999999E-3</v>
      </c>
      <c r="J940" s="399">
        <v>38047</v>
      </c>
    </row>
    <row r="941" spans="1:10" ht="14.5" customHeight="1" x14ac:dyDescent="0.15">
      <c r="A941" s="116">
        <v>84</v>
      </c>
      <c r="B941" s="399">
        <v>38078</v>
      </c>
      <c r="C941" s="16" t="s">
        <v>3343</v>
      </c>
      <c r="D941" s="16" t="s">
        <v>3344</v>
      </c>
      <c r="E941" s="116">
        <v>20.45</v>
      </c>
      <c r="F941" s="116">
        <v>-5.6734E-2</v>
      </c>
      <c r="G941" s="116">
        <v>0</v>
      </c>
      <c r="H941" s="111">
        <v>3.8999999999999998E-3</v>
      </c>
      <c r="I941" s="111">
        <f t="shared" si="6"/>
        <v>-6.0634E-2</v>
      </c>
      <c r="J941" s="399">
        <v>38078</v>
      </c>
    </row>
    <row r="942" spans="1:10" ht="14.5" customHeight="1" x14ac:dyDescent="0.15">
      <c r="A942" s="116">
        <v>84</v>
      </c>
      <c r="B942" s="399">
        <v>38108</v>
      </c>
      <c r="C942" s="16" t="s">
        <v>3343</v>
      </c>
      <c r="D942" s="16" t="s">
        <v>3344</v>
      </c>
      <c r="E942" s="116">
        <v>19.86</v>
      </c>
      <c r="F942" s="116">
        <v>-2.2983E-2</v>
      </c>
      <c r="G942" s="116">
        <v>0.12</v>
      </c>
      <c r="H942" s="111">
        <v>4.0000000000000001E-3</v>
      </c>
      <c r="I942" s="111">
        <f t="shared" si="6"/>
        <v>-2.6983E-2</v>
      </c>
      <c r="J942" s="399">
        <v>38108</v>
      </c>
    </row>
    <row r="943" spans="1:10" ht="14.5" customHeight="1" x14ac:dyDescent="0.15">
      <c r="A943" s="116">
        <v>84</v>
      </c>
      <c r="B943" s="399">
        <v>38139</v>
      </c>
      <c r="C943" s="16" t="s">
        <v>3343</v>
      </c>
      <c r="D943" s="16" t="s">
        <v>3344</v>
      </c>
      <c r="E943" s="116">
        <v>20.05</v>
      </c>
      <c r="F943" s="116">
        <v>9.5670000000000009E-3</v>
      </c>
      <c r="G943" s="116">
        <v>0</v>
      </c>
      <c r="H943" s="111">
        <v>4.7999999999999996E-3</v>
      </c>
      <c r="I943" s="111">
        <f t="shared" si="6"/>
        <v>4.7670000000000013E-3</v>
      </c>
      <c r="J943" s="399">
        <v>38139</v>
      </c>
    </row>
    <row r="944" spans="1:10" ht="14.5" customHeight="1" x14ac:dyDescent="0.15">
      <c r="A944" s="116">
        <v>84</v>
      </c>
      <c r="B944" s="399">
        <v>38169</v>
      </c>
      <c r="C944" s="16" t="s">
        <v>3343</v>
      </c>
      <c r="D944" s="16" t="s">
        <v>3344</v>
      </c>
      <c r="E944" s="116">
        <v>19.45</v>
      </c>
      <c r="F944" s="116">
        <v>-2.9925E-2</v>
      </c>
      <c r="G944" s="116">
        <v>0</v>
      </c>
      <c r="H944" s="111">
        <v>4.3E-3</v>
      </c>
      <c r="I944" s="111">
        <f t="shared" si="6"/>
        <v>-3.4224999999999998E-2</v>
      </c>
      <c r="J944" s="399">
        <v>38169</v>
      </c>
    </row>
    <row r="945" spans="1:10" ht="14.5" customHeight="1" x14ac:dyDescent="0.15">
      <c r="A945" s="116">
        <v>84</v>
      </c>
      <c r="B945" s="399">
        <v>38200</v>
      </c>
      <c r="C945" s="16" t="s">
        <v>3343</v>
      </c>
      <c r="D945" s="16" t="s">
        <v>3344</v>
      </c>
      <c r="E945" s="116">
        <v>21.2</v>
      </c>
      <c r="F945" s="116">
        <v>9.6143999999999993E-2</v>
      </c>
      <c r="G945" s="116">
        <v>0.12</v>
      </c>
      <c r="H945" s="111">
        <v>4.4999999999999997E-3</v>
      </c>
      <c r="I945" s="111">
        <f t="shared" si="6"/>
        <v>9.1643999999999989E-2</v>
      </c>
      <c r="J945" s="399">
        <v>38200</v>
      </c>
    </row>
    <row r="946" spans="1:10" ht="14.5" customHeight="1" x14ac:dyDescent="0.15">
      <c r="A946" s="116">
        <v>84</v>
      </c>
      <c r="B946" s="399">
        <v>38231</v>
      </c>
      <c r="C946" s="16" t="s">
        <v>3343</v>
      </c>
      <c r="D946" s="16" t="s">
        <v>3344</v>
      </c>
      <c r="E946" s="116">
        <v>22.11</v>
      </c>
      <c r="F946" s="116">
        <v>4.2924999999999998E-2</v>
      </c>
      <c r="G946" s="116">
        <v>0</v>
      </c>
      <c r="H946" s="111">
        <v>4.0000000000000001E-3</v>
      </c>
      <c r="I946" s="111">
        <f t="shared" si="6"/>
        <v>3.8925000000000001E-2</v>
      </c>
      <c r="J946" s="399">
        <v>38231</v>
      </c>
    </row>
    <row r="947" spans="1:10" ht="14.5" customHeight="1" x14ac:dyDescent="0.15">
      <c r="A947" s="116">
        <v>84</v>
      </c>
      <c r="B947" s="399">
        <v>38261</v>
      </c>
      <c r="C947" s="16" t="s">
        <v>3343</v>
      </c>
      <c r="D947" s="16" t="s">
        <v>3344</v>
      </c>
      <c r="E947" s="116">
        <v>21.86</v>
      </c>
      <c r="F947" s="116">
        <v>-1.1306999999999999E-2</v>
      </c>
      <c r="G947" s="116">
        <v>0</v>
      </c>
      <c r="H947" s="111">
        <v>3.8E-3</v>
      </c>
      <c r="I947" s="111">
        <f t="shared" si="6"/>
        <v>-1.5106999999999999E-2</v>
      </c>
      <c r="J947" s="399">
        <v>38261</v>
      </c>
    </row>
    <row r="948" spans="1:10" ht="14.5" customHeight="1" x14ac:dyDescent="0.15">
      <c r="A948" s="116">
        <v>84</v>
      </c>
      <c r="B948" s="399">
        <v>38292</v>
      </c>
      <c r="C948" s="16" t="s">
        <v>3343</v>
      </c>
      <c r="D948" s="16" t="s">
        <v>3344</v>
      </c>
      <c r="E948" s="116">
        <v>23.72</v>
      </c>
      <c r="F948" s="116">
        <v>9.1034000000000004E-2</v>
      </c>
      <c r="G948" s="116">
        <v>0.13</v>
      </c>
      <c r="H948" s="111">
        <v>4.1000000000000003E-3</v>
      </c>
      <c r="I948" s="111">
        <f t="shared" si="6"/>
        <v>8.6933999999999997E-2</v>
      </c>
      <c r="J948" s="399">
        <v>38292</v>
      </c>
    </row>
    <row r="949" spans="1:10" ht="14.5" customHeight="1" x14ac:dyDescent="0.15">
      <c r="A949" s="116">
        <v>84</v>
      </c>
      <c r="B949" s="399">
        <v>38322</v>
      </c>
      <c r="C949" s="16" t="s">
        <v>3343</v>
      </c>
      <c r="D949" s="16" t="s">
        <v>3344</v>
      </c>
      <c r="E949" s="116">
        <v>24.59</v>
      </c>
      <c r="F949" s="116">
        <v>3.6678000000000002E-2</v>
      </c>
      <c r="G949" s="116">
        <v>0</v>
      </c>
      <c r="H949" s="111">
        <v>4.3E-3</v>
      </c>
      <c r="I949" s="111">
        <f t="shared" si="6"/>
        <v>3.2378000000000004E-2</v>
      </c>
      <c r="J949" s="399">
        <v>38322</v>
      </c>
    </row>
    <row r="950" spans="1:10" ht="14.5" customHeight="1" x14ac:dyDescent="0.15">
      <c r="A950" s="116">
        <v>84</v>
      </c>
      <c r="B950" s="399">
        <v>38353</v>
      </c>
      <c r="C950" s="16" t="s">
        <v>3343</v>
      </c>
      <c r="D950" s="16" t="s">
        <v>3344</v>
      </c>
      <c r="E950" s="116">
        <v>24.03</v>
      </c>
      <c r="F950" s="116">
        <v>-2.2773000000000002E-2</v>
      </c>
      <c r="G950" s="116">
        <v>0</v>
      </c>
      <c r="H950" s="111">
        <v>4.1000000000000003E-3</v>
      </c>
      <c r="I950" s="111">
        <f t="shared" si="6"/>
        <v>-2.6873000000000001E-2</v>
      </c>
      <c r="J950" s="399">
        <v>38353</v>
      </c>
    </row>
    <row r="951" spans="1:10" ht="14.5" customHeight="1" x14ac:dyDescent="0.15">
      <c r="A951" s="116">
        <v>84</v>
      </c>
      <c r="B951" s="399">
        <v>38384</v>
      </c>
      <c r="C951" s="16" t="s">
        <v>3343</v>
      </c>
      <c r="D951" s="16" t="s">
        <v>3344</v>
      </c>
      <c r="E951" s="116">
        <v>24.58</v>
      </c>
      <c r="F951" s="116">
        <v>2.8298E-2</v>
      </c>
      <c r="G951" s="116">
        <v>0.13</v>
      </c>
      <c r="H951" s="111">
        <v>3.5000000000000001E-3</v>
      </c>
      <c r="I951" s="111">
        <f t="shared" si="6"/>
        <v>2.4798000000000001E-2</v>
      </c>
      <c r="J951" s="399">
        <v>38384</v>
      </c>
    </row>
    <row r="952" spans="1:10" ht="14.5" customHeight="1" x14ac:dyDescent="0.15">
      <c r="A952" s="116">
        <v>84</v>
      </c>
      <c r="B952" s="399">
        <v>38412</v>
      </c>
      <c r="C952" s="16" t="s">
        <v>3343</v>
      </c>
      <c r="D952" s="16" t="s">
        <v>3344</v>
      </c>
      <c r="E952" s="116">
        <v>24.36</v>
      </c>
      <c r="F952" s="116">
        <v>-8.9499999999999996E-3</v>
      </c>
      <c r="G952" s="116">
        <v>0</v>
      </c>
      <c r="H952" s="111">
        <v>4.1000000000000003E-3</v>
      </c>
      <c r="I952" s="111">
        <f t="shared" si="6"/>
        <v>-1.3049999999999999E-2</v>
      </c>
      <c r="J952" s="399">
        <v>38412</v>
      </c>
    </row>
    <row r="953" spans="1:10" ht="14.5" customHeight="1" x14ac:dyDescent="0.15">
      <c r="A953" s="116">
        <v>84</v>
      </c>
      <c r="B953" s="399">
        <v>38443</v>
      </c>
      <c r="C953" s="16" t="s">
        <v>3343</v>
      </c>
      <c r="D953" s="16" t="s">
        <v>3344</v>
      </c>
      <c r="E953" s="116">
        <v>26.7</v>
      </c>
      <c r="F953" s="116">
        <v>9.6059000000000005E-2</v>
      </c>
      <c r="G953" s="116">
        <v>0</v>
      </c>
      <c r="H953" s="111">
        <v>3.8999999999999998E-3</v>
      </c>
      <c r="I953" s="111">
        <f t="shared" si="6"/>
        <v>9.2159000000000005E-2</v>
      </c>
      <c r="J953" s="399">
        <v>38443</v>
      </c>
    </row>
    <row r="954" spans="1:10" ht="14.5" customHeight="1" x14ac:dyDescent="0.15">
      <c r="A954" s="116">
        <v>84</v>
      </c>
      <c r="B954" s="399">
        <v>38473</v>
      </c>
      <c r="C954" s="16" t="s">
        <v>3343</v>
      </c>
      <c r="D954" s="16" t="s">
        <v>3344</v>
      </c>
      <c r="E954" s="116">
        <v>27.22</v>
      </c>
      <c r="F954" s="116">
        <v>2.4344999999999999E-2</v>
      </c>
      <c r="G954" s="116">
        <v>0.13</v>
      </c>
      <c r="H954" s="111">
        <v>4.0000000000000001E-3</v>
      </c>
      <c r="I954" s="111">
        <f t="shared" si="6"/>
        <v>2.0344999999999999E-2</v>
      </c>
      <c r="J954" s="399">
        <v>38473</v>
      </c>
    </row>
    <row r="955" spans="1:10" ht="14.5" customHeight="1" x14ac:dyDescent="0.15">
      <c r="A955" s="116">
        <v>84</v>
      </c>
      <c r="B955" s="399">
        <v>38504</v>
      </c>
      <c r="C955" s="16" t="s">
        <v>3343</v>
      </c>
      <c r="D955" s="16" t="s">
        <v>3344</v>
      </c>
      <c r="E955" s="116">
        <v>29.74</v>
      </c>
      <c r="F955" s="116">
        <v>9.2578999999999995E-2</v>
      </c>
      <c r="G955" s="116">
        <v>0</v>
      </c>
      <c r="H955" s="111">
        <v>3.5999999999999999E-3</v>
      </c>
      <c r="I955" s="111">
        <f t="shared" si="6"/>
        <v>8.8978999999999989E-2</v>
      </c>
      <c r="J955" s="399">
        <v>38504</v>
      </c>
    </row>
    <row r="956" spans="1:10" ht="14.5" customHeight="1" x14ac:dyDescent="0.15">
      <c r="A956" s="116">
        <v>84</v>
      </c>
      <c r="B956" s="399">
        <v>38534</v>
      </c>
      <c r="C956" s="16" t="s">
        <v>3343</v>
      </c>
      <c r="D956" s="16" t="s">
        <v>3344</v>
      </c>
      <c r="E956" s="116">
        <v>32.07</v>
      </c>
      <c r="F956" s="116">
        <v>7.8345999999999999E-2</v>
      </c>
      <c r="G956" s="116">
        <v>0</v>
      </c>
      <c r="H956" s="111">
        <v>3.3999999999999998E-3</v>
      </c>
      <c r="I956" s="111">
        <f t="shared" si="6"/>
        <v>7.4945999999999999E-2</v>
      </c>
      <c r="J956" s="399">
        <v>38534</v>
      </c>
    </row>
    <row r="957" spans="1:10" ht="14.5" customHeight="1" x14ac:dyDescent="0.15">
      <c r="A957" s="116">
        <v>84</v>
      </c>
      <c r="B957" s="399">
        <v>38565</v>
      </c>
      <c r="C957" s="16" t="s">
        <v>3343</v>
      </c>
      <c r="D957" s="16" t="s">
        <v>3344</v>
      </c>
      <c r="E957" s="116">
        <v>34.26</v>
      </c>
      <c r="F957" s="116">
        <v>7.2342000000000004E-2</v>
      </c>
      <c r="G957" s="116">
        <v>0.13</v>
      </c>
      <c r="H957" s="111">
        <v>4.0000000000000001E-3</v>
      </c>
      <c r="I957" s="111">
        <f t="shared" si="6"/>
        <v>6.8342E-2</v>
      </c>
      <c r="J957" s="399">
        <v>38565</v>
      </c>
    </row>
    <row r="958" spans="1:10" ht="14.5" customHeight="1" x14ac:dyDescent="0.15">
      <c r="A958" s="116">
        <v>84</v>
      </c>
      <c r="B958" s="399">
        <v>38596</v>
      </c>
      <c r="C958" s="16" t="s">
        <v>3343</v>
      </c>
      <c r="D958" s="16" t="s">
        <v>3344</v>
      </c>
      <c r="E958" s="116">
        <v>38.020000000000003</v>
      </c>
      <c r="F958" s="116">
        <v>0.109749</v>
      </c>
      <c r="G958" s="116">
        <v>0</v>
      </c>
      <c r="H958" s="111">
        <v>3.5000000000000001E-3</v>
      </c>
      <c r="I958" s="111">
        <f t="shared" si="6"/>
        <v>0.106249</v>
      </c>
      <c r="J958" s="399">
        <v>38596</v>
      </c>
    </row>
    <row r="959" spans="1:10" ht="14.5" customHeight="1" x14ac:dyDescent="0.15">
      <c r="A959" s="116">
        <v>84</v>
      </c>
      <c r="B959" s="399">
        <v>38626</v>
      </c>
      <c r="C959" s="16" t="s">
        <v>3343</v>
      </c>
      <c r="D959" s="16" t="s">
        <v>3344</v>
      </c>
      <c r="E959" s="116">
        <v>33.880000000000003</v>
      </c>
      <c r="F959" s="116">
        <v>-0.10889</v>
      </c>
      <c r="G959" s="116">
        <v>0</v>
      </c>
      <c r="H959" s="111">
        <v>3.8999999999999998E-3</v>
      </c>
      <c r="I959" s="111">
        <f t="shared" si="6"/>
        <v>-0.11279</v>
      </c>
      <c r="J959" s="399">
        <v>38626</v>
      </c>
    </row>
    <row r="960" spans="1:10" ht="14.5" customHeight="1" x14ac:dyDescent="0.15">
      <c r="A960" s="116">
        <v>84</v>
      </c>
      <c r="B960" s="399">
        <v>38657</v>
      </c>
      <c r="C960" s="16" t="s">
        <v>3343</v>
      </c>
      <c r="D960" s="16" t="s">
        <v>3344</v>
      </c>
      <c r="E960" s="116">
        <v>36.99</v>
      </c>
      <c r="F960" s="116">
        <v>9.6001000000000003E-2</v>
      </c>
      <c r="G960" s="116">
        <v>0.14249999999999999</v>
      </c>
      <c r="H960" s="111">
        <v>3.8999999999999998E-3</v>
      </c>
      <c r="I960" s="111">
        <f t="shared" si="6"/>
        <v>9.2101000000000002E-2</v>
      </c>
      <c r="J960" s="399">
        <v>38657</v>
      </c>
    </row>
    <row r="961" spans="1:10" ht="14.5" customHeight="1" x14ac:dyDescent="0.15">
      <c r="A961" s="116">
        <v>84</v>
      </c>
      <c r="B961" s="399">
        <v>38687</v>
      </c>
      <c r="C961" s="16" t="s">
        <v>3343</v>
      </c>
      <c r="D961" s="16" t="s">
        <v>3344</v>
      </c>
      <c r="E961" s="116">
        <v>27.3</v>
      </c>
      <c r="F961" s="116">
        <v>-1.5949999999999999E-2</v>
      </c>
      <c r="G961" s="116">
        <v>0</v>
      </c>
      <c r="H961" s="111">
        <v>3.8999999999999998E-3</v>
      </c>
      <c r="I961" s="111">
        <f t="shared" si="6"/>
        <v>-1.985E-2</v>
      </c>
      <c r="J961" s="399">
        <v>38687</v>
      </c>
    </row>
    <row r="962" spans="1:10" ht="14.5" customHeight="1" x14ac:dyDescent="0.15">
      <c r="A962" s="116">
        <v>84</v>
      </c>
      <c r="B962" s="399">
        <v>38718</v>
      </c>
      <c r="C962" s="16" t="s">
        <v>3343</v>
      </c>
      <c r="D962" s="16" t="s">
        <v>3344</v>
      </c>
      <c r="E962" s="116">
        <v>28.16</v>
      </c>
      <c r="F962" s="116">
        <v>3.1502000000000002E-2</v>
      </c>
      <c r="G962" s="116">
        <v>0</v>
      </c>
      <c r="H962" s="111">
        <v>4.0000000000000001E-3</v>
      </c>
      <c r="I962" s="111">
        <f t="shared" si="6"/>
        <v>2.7502000000000002E-2</v>
      </c>
      <c r="J962" s="399">
        <v>38718</v>
      </c>
    </row>
    <row r="963" spans="1:10" ht="14.5" customHeight="1" x14ac:dyDescent="0.15">
      <c r="A963" s="116">
        <v>84</v>
      </c>
      <c r="B963" s="399">
        <v>38749</v>
      </c>
      <c r="C963" s="16" t="s">
        <v>3343</v>
      </c>
      <c r="D963" s="16" t="s">
        <v>3344</v>
      </c>
      <c r="E963" s="116">
        <v>28.74</v>
      </c>
      <c r="F963" s="116">
        <v>2.4393000000000001E-2</v>
      </c>
      <c r="G963" s="116">
        <v>0.1069</v>
      </c>
      <c r="H963" s="111">
        <v>3.5999999999999999E-3</v>
      </c>
      <c r="I963" s="111">
        <f t="shared" si="6"/>
        <v>2.0793000000000002E-2</v>
      </c>
      <c r="J963" s="399">
        <v>38749</v>
      </c>
    </row>
    <row r="964" spans="1:10" ht="14.5" customHeight="1" x14ac:dyDescent="0.15">
      <c r="A964" s="116">
        <v>84</v>
      </c>
      <c r="B964" s="399">
        <v>38777</v>
      </c>
      <c r="C964" s="16" t="s">
        <v>3343</v>
      </c>
      <c r="D964" s="16" t="s">
        <v>3344</v>
      </c>
      <c r="E964" s="116">
        <v>27.82</v>
      </c>
      <c r="F964" s="116">
        <v>-3.2010999999999998E-2</v>
      </c>
      <c r="G964" s="116">
        <v>0</v>
      </c>
      <c r="H964" s="111">
        <v>3.8999999999999998E-3</v>
      </c>
      <c r="I964" s="111">
        <f t="shared" si="6"/>
        <v>-3.5910999999999998E-2</v>
      </c>
      <c r="J964" s="399">
        <v>38777</v>
      </c>
    </row>
    <row r="965" spans="1:10" ht="14.5" customHeight="1" x14ac:dyDescent="0.15">
      <c r="A965" s="116">
        <v>84</v>
      </c>
      <c r="B965" s="399">
        <v>38808</v>
      </c>
      <c r="C965" s="16" t="s">
        <v>3343</v>
      </c>
      <c r="D965" s="16" t="s">
        <v>3344</v>
      </c>
      <c r="E965" s="116">
        <v>23.9</v>
      </c>
      <c r="F965" s="116">
        <v>-0.140906</v>
      </c>
      <c r="G965" s="116">
        <v>0</v>
      </c>
      <c r="H965" s="111">
        <v>3.8999999999999998E-3</v>
      </c>
      <c r="I965" s="111">
        <f t="shared" si="6"/>
        <v>-0.14480599999999999</v>
      </c>
      <c r="J965" s="399">
        <v>38808</v>
      </c>
    </row>
    <row r="966" spans="1:10" ht="14.5" customHeight="1" x14ac:dyDescent="0.15">
      <c r="A966" s="116">
        <v>84</v>
      </c>
      <c r="B966" s="399">
        <v>38838</v>
      </c>
      <c r="C966" s="16" t="s">
        <v>3343</v>
      </c>
      <c r="D966" s="16" t="s">
        <v>3344</v>
      </c>
      <c r="E966" s="116">
        <v>23.46</v>
      </c>
      <c r="F966" s="116">
        <v>-1.3937E-2</v>
      </c>
      <c r="G966" s="116">
        <v>0.1069</v>
      </c>
      <c r="H966" s="111">
        <v>4.7999999999999996E-3</v>
      </c>
      <c r="I966" s="111">
        <f t="shared" si="6"/>
        <v>-1.8737E-2</v>
      </c>
      <c r="J966" s="399">
        <v>38838</v>
      </c>
    </row>
    <row r="967" spans="1:10" ht="14.5" customHeight="1" x14ac:dyDescent="0.15">
      <c r="A967" s="116">
        <v>84</v>
      </c>
      <c r="B967" s="399">
        <v>38869</v>
      </c>
      <c r="C967" s="16" t="s">
        <v>3343</v>
      </c>
      <c r="D967" s="16" t="s">
        <v>3344</v>
      </c>
      <c r="E967" s="116">
        <v>22.79</v>
      </c>
      <c r="F967" s="116">
        <v>-2.8559000000000001E-2</v>
      </c>
      <c r="G967" s="116">
        <v>0</v>
      </c>
      <c r="H967" s="111">
        <v>4.4000000000000003E-3</v>
      </c>
      <c r="I967" s="111">
        <f t="shared" si="6"/>
        <v>-3.2959000000000002E-2</v>
      </c>
      <c r="J967" s="399">
        <v>38869</v>
      </c>
    </row>
    <row r="968" spans="1:10" ht="14.5" customHeight="1" x14ac:dyDescent="0.15">
      <c r="A968" s="116">
        <v>84</v>
      </c>
      <c r="B968" s="399">
        <v>38899</v>
      </c>
      <c r="C968" s="16" t="s">
        <v>3343</v>
      </c>
      <c r="D968" s="16" t="s">
        <v>3344</v>
      </c>
      <c r="E968" s="116">
        <v>21.8</v>
      </c>
      <c r="F968" s="116">
        <v>-4.3439999999999999E-2</v>
      </c>
      <c r="G968" s="116">
        <v>0</v>
      </c>
      <c r="H968" s="111">
        <v>4.4999999999999997E-3</v>
      </c>
      <c r="I968" s="111">
        <f t="shared" si="6"/>
        <v>-4.7939999999999997E-2</v>
      </c>
      <c r="J968" s="399">
        <v>38899</v>
      </c>
    </row>
    <row r="969" spans="1:10" ht="14.5" customHeight="1" x14ac:dyDescent="0.15">
      <c r="A969" s="116">
        <v>84</v>
      </c>
      <c r="B969" s="399">
        <v>38930</v>
      </c>
      <c r="C969" s="16" t="s">
        <v>3343</v>
      </c>
      <c r="D969" s="16" t="s">
        <v>3344</v>
      </c>
      <c r="E969" s="116">
        <v>23.69</v>
      </c>
      <c r="F969" s="116">
        <v>9.1972999999999999E-2</v>
      </c>
      <c r="G969" s="116">
        <v>0.115</v>
      </c>
      <c r="H969" s="111">
        <v>4.3E-3</v>
      </c>
      <c r="I969" s="111">
        <f t="shared" si="6"/>
        <v>8.7673000000000001E-2</v>
      </c>
      <c r="J969" s="399">
        <v>38930</v>
      </c>
    </row>
    <row r="970" spans="1:10" ht="14.5" customHeight="1" x14ac:dyDescent="0.15">
      <c r="A970" s="116">
        <v>84</v>
      </c>
      <c r="B970" s="399">
        <v>38961</v>
      </c>
      <c r="C970" s="16" t="s">
        <v>3343</v>
      </c>
      <c r="D970" s="16" t="s">
        <v>3344</v>
      </c>
      <c r="E970" s="116">
        <v>21.94</v>
      </c>
      <c r="F970" s="116">
        <v>-7.3871000000000006E-2</v>
      </c>
      <c r="G970" s="116">
        <v>0</v>
      </c>
      <c r="H970" s="111">
        <v>3.8999999999999998E-3</v>
      </c>
      <c r="I970" s="111">
        <f t="shared" si="6"/>
        <v>-7.7771000000000007E-2</v>
      </c>
      <c r="J970" s="399">
        <v>38961</v>
      </c>
    </row>
    <row r="971" spans="1:10" ht="14.5" customHeight="1" x14ac:dyDescent="0.15">
      <c r="A971" s="116">
        <v>84</v>
      </c>
      <c r="B971" s="399">
        <v>38991</v>
      </c>
      <c r="C971" s="16" t="s">
        <v>3343</v>
      </c>
      <c r="D971" s="16" t="s">
        <v>3344</v>
      </c>
      <c r="E971" s="116">
        <v>24.25</v>
      </c>
      <c r="F971" s="116">
        <v>0.10528700000000001</v>
      </c>
      <c r="G971" s="116">
        <v>0</v>
      </c>
      <c r="H971" s="111">
        <v>4.1999999999999997E-3</v>
      </c>
      <c r="I971" s="111">
        <f t="shared" si="6"/>
        <v>0.10108700000000001</v>
      </c>
      <c r="J971" s="399">
        <v>38991</v>
      </c>
    </row>
    <row r="972" spans="1:10" ht="14.5" customHeight="1" x14ac:dyDescent="0.15">
      <c r="A972" s="116">
        <v>84</v>
      </c>
      <c r="B972" s="399">
        <v>39022</v>
      </c>
      <c r="C972" s="16" t="s">
        <v>3343</v>
      </c>
      <c r="D972" s="16" t="s">
        <v>3344</v>
      </c>
      <c r="E972" s="116">
        <v>23.91</v>
      </c>
      <c r="F972" s="116">
        <v>-9.2779999999999998E-3</v>
      </c>
      <c r="G972" s="116">
        <v>0.115</v>
      </c>
      <c r="H972" s="111">
        <v>3.8999999999999998E-3</v>
      </c>
      <c r="I972" s="111">
        <f t="shared" si="6"/>
        <v>-1.3177999999999999E-2</v>
      </c>
      <c r="J972" s="399">
        <v>39022</v>
      </c>
    </row>
    <row r="973" spans="1:10" ht="14.5" customHeight="1" x14ac:dyDescent="0.15">
      <c r="A973" s="116">
        <v>84</v>
      </c>
      <c r="B973" s="399">
        <v>39052</v>
      </c>
      <c r="C973" s="16" t="s">
        <v>3343</v>
      </c>
      <c r="D973" s="16" t="s">
        <v>3344</v>
      </c>
      <c r="E973" s="116">
        <v>22.78</v>
      </c>
      <c r="F973" s="116">
        <v>-4.7260999999999997E-2</v>
      </c>
      <c r="G973" s="116">
        <v>0</v>
      </c>
      <c r="H973" s="111">
        <v>3.5999999999999999E-3</v>
      </c>
      <c r="I973" s="111">
        <f t="shared" si="6"/>
        <v>-5.0860999999999996E-2</v>
      </c>
      <c r="J973" s="399">
        <v>39052</v>
      </c>
    </row>
    <row r="974" spans="1:10" ht="14.5" customHeight="1" x14ac:dyDescent="0.15">
      <c r="A974" s="116">
        <v>84</v>
      </c>
      <c r="B974" s="399">
        <v>39083</v>
      </c>
      <c r="C974" s="16" t="s">
        <v>3343</v>
      </c>
      <c r="D974" s="16" t="s">
        <v>3344</v>
      </c>
      <c r="E974" s="116">
        <v>22.21</v>
      </c>
      <c r="F974" s="116">
        <v>-2.5021999999999999E-2</v>
      </c>
      <c r="G974" s="116">
        <v>0</v>
      </c>
      <c r="H974" s="111">
        <v>4.3E-3</v>
      </c>
      <c r="I974" s="111">
        <f t="shared" si="6"/>
        <v>-2.9322000000000001E-2</v>
      </c>
      <c r="J974" s="399">
        <v>39083</v>
      </c>
    </row>
    <row r="975" spans="1:10" ht="14.5" customHeight="1" x14ac:dyDescent="0.15">
      <c r="A975" s="116">
        <v>84</v>
      </c>
      <c r="B975" s="399">
        <v>39114</v>
      </c>
      <c r="C975" s="16" t="s">
        <v>3343</v>
      </c>
      <c r="D975" s="16" t="s">
        <v>3344</v>
      </c>
      <c r="E975" s="116">
        <v>22.78</v>
      </c>
      <c r="F975" s="116">
        <v>3.0842000000000001E-2</v>
      </c>
      <c r="G975" s="116">
        <v>0.115</v>
      </c>
      <c r="H975" s="111">
        <v>3.8E-3</v>
      </c>
      <c r="I975" s="111">
        <f t="shared" si="6"/>
        <v>2.7042E-2</v>
      </c>
      <c r="J975" s="399">
        <v>39114</v>
      </c>
    </row>
    <row r="976" spans="1:10" ht="14.5" customHeight="1" x14ac:dyDescent="0.15">
      <c r="A976" s="116">
        <v>84</v>
      </c>
      <c r="B976" s="399">
        <v>39142</v>
      </c>
      <c r="C976" s="16" t="s">
        <v>3343</v>
      </c>
      <c r="D976" s="16" t="s">
        <v>3344</v>
      </c>
      <c r="E976" s="116">
        <v>22.45</v>
      </c>
      <c r="F976" s="116">
        <v>-1.4486000000000001E-2</v>
      </c>
      <c r="G976" s="116">
        <v>0</v>
      </c>
      <c r="H976" s="111">
        <v>3.8999999999999998E-3</v>
      </c>
      <c r="I976" s="111">
        <f t="shared" si="6"/>
        <v>-1.8386E-2</v>
      </c>
      <c r="J976" s="399">
        <v>39142</v>
      </c>
    </row>
    <row r="977" spans="1:10" ht="14.5" customHeight="1" x14ac:dyDescent="0.15">
      <c r="A977" s="116">
        <v>84</v>
      </c>
      <c r="B977" s="399">
        <v>39173</v>
      </c>
      <c r="C977" s="16" t="s">
        <v>3343</v>
      </c>
      <c r="D977" s="16" t="s">
        <v>3344</v>
      </c>
      <c r="E977" s="116">
        <v>22.11</v>
      </c>
      <c r="F977" s="116">
        <v>-1.5145E-2</v>
      </c>
      <c r="G977" s="116">
        <v>0</v>
      </c>
      <c r="H977" s="111">
        <v>4.1999999999999997E-3</v>
      </c>
      <c r="I977" s="111">
        <f t="shared" si="6"/>
        <v>-1.9345000000000001E-2</v>
      </c>
      <c r="J977" s="399">
        <v>39173</v>
      </c>
    </row>
    <row r="978" spans="1:10" ht="14.5" customHeight="1" x14ac:dyDescent="0.15">
      <c r="A978" s="116">
        <v>84</v>
      </c>
      <c r="B978" s="399">
        <v>39203</v>
      </c>
      <c r="C978" s="16" t="s">
        <v>3343</v>
      </c>
      <c r="D978" s="16" t="s">
        <v>3344</v>
      </c>
      <c r="E978" s="116">
        <v>22.86</v>
      </c>
      <c r="F978" s="116">
        <v>3.9122999999999998E-2</v>
      </c>
      <c r="G978" s="116">
        <v>0.115</v>
      </c>
      <c r="H978" s="111">
        <v>4.1000000000000003E-3</v>
      </c>
      <c r="I978" s="111">
        <f t="shared" si="6"/>
        <v>3.5022999999999999E-2</v>
      </c>
      <c r="J978" s="399">
        <v>39203</v>
      </c>
    </row>
    <row r="979" spans="1:10" ht="14.5" customHeight="1" x14ac:dyDescent="0.15">
      <c r="A979" s="116">
        <v>84</v>
      </c>
      <c r="B979" s="399">
        <v>39234</v>
      </c>
      <c r="C979" s="16" t="s">
        <v>3343</v>
      </c>
      <c r="D979" s="16" t="s">
        <v>3344</v>
      </c>
      <c r="E979" s="116">
        <v>22.49</v>
      </c>
      <c r="F979" s="116">
        <v>-1.6185999999999999E-2</v>
      </c>
      <c r="G979" s="116">
        <v>0</v>
      </c>
      <c r="H979" s="111">
        <v>4.0000000000000001E-3</v>
      </c>
      <c r="I979" s="111">
        <f t="shared" si="6"/>
        <v>-2.0185999999999999E-2</v>
      </c>
      <c r="J979" s="399">
        <v>39234</v>
      </c>
    </row>
    <row r="980" spans="1:10" ht="14.5" customHeight="1" x14ac:dyDescent="0.15">
      <c r="A980" s="116">
        <v>84</v>
      </c>
      <c r="B980" s="399">
        <v>39264</v>
      </c>
      <c r="C980" s="16" t="s">
        <v>3343</v>
      </c>
      <c r="D980" s="16" t="s">
        <v>3344</v>
      </c>
      <c r="E980" s="116">
        <v>21.88</v>
      </c>
      <c r="F980" s="116">
        <v>-2.7123000000000001E-2</v>
      </c>
      <c r="G980" s="116">
        <v>0</v>
      </c>
      <c r="H980" s="111">
        <v>4.5999999999999999E-3</v>
      </c>
      <c r="I980" s="111">
        <f t="shared" si="6"/>
        <v>-3.1723000000000001E-2</v>
      </c>
      <c r="J980" s="399">
        <v>39264</v>
      </c>
    </row>
    <row r="981" spans="1:10" ht="14.5" customHeight="1" x14ac:dyDescent="0.15">
      <c r="A981" s="116">
        <v>84</v>
      </c>
      <c r="B981" s="399">
        <v>39295</v>
      </c>
      <c r="C981" s="16" t="s">
        <v>3343</v>
      </c>
      <c r="D981" s="16" t="s">
        <v>3344</v>
      </c>
      <c r="E981" s="116">
        <v>23.96</v>
      </c>
      <c r="F981" s="116">
        <v>0.10077700000000001</v>
      </c>
      <c r="G981" s="116">
        <v>0.125</v>
      </c>
      <c r="H981" s="111">
        <v>4.1999999999999997E-3</v>
      </c>
      <c r="I981" s="111">
        <f t="shared" si="6"/>
        <v>9.657700000000001E-2</v>
      </c>
      <c r="J981" s="399">
        <v>39295</v>
      </c>
    </row>
    <row r="982" spans="1:10" ht="14.5" customHeight="1" x14ac:dyDescent="0.15">
      <c r="A982" s="116">
        <v>84</v>
      </c>
      <c r="B982" s="399">
        <v>39326</v>
      </c>
      <c r="C982" s="16" t="s">
        <v>3343</v>
      </c>
      <c r="D982" s="16" t="s">
        <v>3344</v>
      </c>
      <c r="E982" s="116">
        <v>22.68</v>
      </c>
      <c r="F982" s="116">
        <v>-5.3421999999999997E-2</v>
      </c>
      <c r="G982" s="116">
        <v>0</v>
      </c>
      <c r="H982" s="111">
        <v>3.7000000000000002E-3</v>
      </c>
      <c r="I982" s="111">
        <f t="shared" si="6"/>
        <v>-5.7121999999999999E-2</v>
      </c>
      <c r="J982" s="399">
        <v>39326</v>
      </c>
    </row>
    <row r="983" spans="1:10" ht="14.5" customHeight="1" x14ac:dyDescent="0.15">
      <c r="A983" s="116">
        <v>84</v>
      </c>
      <c r="B983" s="399">
        <v>39356</v>
      </c>
      <c r="C983" s="16" t="s">
        <v>3343</v>
      </c>
      <c r="D983" s="16" t="s">
        <v>3344</v>
      </c>
      <c r="E983" s="116">
        <v>23.26</v>
      </c>
      <c r="F983" s="116">
        <v>2.5572999999999999E-2</v>
      </c>
      <c r="G983" s="116">
        <v>0</v>
      </c>
      <c r="H983" s="111">
        <v>4.3E-3</v>
      </c>
      <c r="I983" s="111">
        <f t="shared" si="6"/>
        <v>2.1273E-2</v>
      </c>
      <c r="J983" s="399">
        <v>39356</v>
      </c>
    </row>
    <row r="984" spans="1:10" ht="14.5" customHeight="1" x14ac:dyDescent="0.15">
      <c r="A984" s="116">
        <v>84</v>
      </c>
      <c r="B984" s="399">
        <v>39387</v>
      </c>
      <c r="C984" s="16" t="s">
        <v>3343</v>
      </c>
      <c r="D984" s="16" t="s">
        <v>3344</v>
      </c>
      <c r="E984" s="116">
        <v>22.14</v>
      </c>
      <c r="F984" s="116">
        <v>-4.2777000000000003E-2</v>
      </c>
      <c r="G984" s="116">
        <v>0.125</v>
      </c>
      <c r="H984" s="111">
        <v>3.8999999999999998E-3</v>
      </c>
      <c r="I984" s="111">
        <f t="shared" si="6"/>
        <v>-4.6677000000000003E-2</v>
      </c>
      <c r="J984" s="399">
        <v>39387</v>
      </c>
    </row>
    <row r="985" spans="1:10" ht="14.5" customHeight="1" x14ac:dyDescent="0.15">
      <c r="A985" s="116">
        <v>84</v>
      </c>
      <c r="B985" s="399">
        <v>39417</v>
      </c>
      <c r="C985" s="16" t="s">
        <v>3343</v>
      </c>
      <c r="D985" s="16" t="s">
        <v>3344</v>
      </c>
      <c r="E985" s="116">
        <v>21.2</v>
      </c>
      <c r="F985" s="116">
        <v>-4.2457000000000002E-2</v>
      </c>
      <c r="G985" s="116">
        <v>0</v>
      </c>
      <c r="H985" s="111">
        <v>3.7000000000000002E-3</v>
      </c>
      <c r="I985" s="111">
        <f t="shared" si="6"/>
        <v>-4.6157000000000004E-2</v>
      </c>
      <c r="J985" s="399">
        <v>39417</v>
      </c>
    </row>
    <row r="986" spans="1:10" ht="14.5" customHeight="1" x14ac:dyDescent="0.15">
      <c r="A986" s="116">
        <v>84</v>
      </c>
      <c r="B986" s="399">
        <v>39448</v>
      </c>
      <c r="C986" s="16" t="s">
        <v>3343</v>
      </c>
      <c r="D986" s="16" t="s">
        <v>3344</v>
      </c>
      <c r="E986" s="116">
        <v>19.920000000000002</v>
      </c>
      <c r="F986" s="116">
        <v>-6.0377E-2</v>
      </c>
      <c r="G986" s="116">
        <v>0</v>
      </c>
      <c r="H986" s="111">
        <v>4.0000000000000001E-3</v>
      </c>
      <c r="I986" s="111">
        <f t="shared" si="6"/>
        <v>-6.4377000000000004E-2</v>
      </c>
      <c r="J986" s="399">
        <v>39448</v>
      </c>
    </row>
    <row r="987" spans="1:10" ht="14.5" customHeight="1" x14ac:dyDescent="0.15">
      <c r="A987" s="116">
        <v>84</v>
      </c>
      <c r="B987" s="399">
        <v>39479</v>
      </c>
      <c r="C987" s="16" t="s">
        <v>3343</v>
      </c>
      <c r="D987" s="16" t="s">
        <v>3344</v>
      </c>
      <c r="E987" s="116">
        <v>19.04</v>
      </c>
      <c r="F987" s="116">
        <v>-3.7901999999999998E-2</v>
      </c>
      <c r="G987" s="116">
        <v>0.125</v>
      </c>
      <c r="H987" s="111">
        <v>3.3999999999999998E-3</v>
      </c>
      <c r="I987" s="111">
        <f t="shared" si="6"/>
        <v>-4.1301999999999998E-2</v>
      </c>
      <c r="J987" s="399">
        <v>39479</v>
      </c>
    </row>
    <row r="988" spans="1:10" ht="14.5" customHeight="1" x14ac:dyDescent="0.15">
      <c r="A988" s="116">
        <v>84</v>
      </c>
      <c r="B988" s="399">
        <v>39508</v>
      </c>
      <c r="C988" s="16" t="s">
        <v>3343</v>
      </c>
      <c r="D988" s="16" t="s">
        <v>3344</v>
      </c>
      <c r="E988" s="116">
        <v>18.78</v>
      </c>
      <c r="F988" s="116">
        <v>-1.3655E-2</v>
      </c>
      <c r="G988" s="116">
        <v>0</v>
      </c>
      <c r="H988" s="111">
        <v>3.7000000000000002E-3</v>
      </c>
      <c r="I988" s="111">
        <f t="shared" si="6"/>
        <v>-1.7355000000000002E-2</v>
      </c>
      <c r="J988" s="399">
        <v>39508</v>
      </c>
    </row>
    <row r="989" spans="1:10" ht="14.5" customHeight="1" x14ac:dyDescent="0.15">
      <c r="A989" s="116">
        <v>84</v>
      </c>
      <c r="B989" s="399">
        <v>39539</v>
      </c>
      <c r="C989" s="16" t="s">
        <v>3343</v>
      </c>
      <c r="D989" s="16" t="s">
        <v>3344</v>
      </c>
      <c r="E989" s="116">
        <v>18.43</v>
      </c>
      <c r="F989" s="116">
        <v>-1.8637000000000001E-2</v>
      </c>
      <c r="G989" s="116">
        <v>0</v>
      </c>
      <c r="H989" s="111">
        <v>3.5000000000000001E-3</v>
      </c>
      <c r="I989" s="111">
        <f t="shared" si="6"/>
        <v>-2.2137E-2</v>
      </c>
      <c r="J989" s="399">
        <v>39539</v>
      </c>
    </row>
    <row r="990" spans="1:10" ht="14.5" customHeight="1" x14ac:dyDescent="0.15">
      <c r="A990" s="116">
        <v>84</v>
      </c>
      <c r="B990" s="399">
        <v>39569</v>
      </c>
      <c r="C990" s="16" t="s">
        <v>3343</v>
      </c>
      <c r="D990" s="16" t="s">
        <v>3344</v>
      </c>
      <c r="E990" s="116">
        <v>17.079999999999998</v>
      </c>
      <c r="F990" s="116">
        <v>-6.6467999999999999E-2</v>
      </c>
      <c r="G990" s="116">
        <v>0.125</v>
      </c>
      <c r="H990" s="111">
        <v>3.7000000000000002E-3</v>
      </c>
      <c r="I990" s="111">
        <f t="shared" si="6"/>
        <v>-7.0167999999999994E-2</v>
      </c>
      <c r="J990" s="399">
        <v>39569</v>
      </c>
    </row>
    <row r="991" spans="1:10" ht="14.5" customHeight="1" x14ac:dyDescent="0.15">
      <c r="A991" s="116">
        <v>84</v>
      </c>
      <c r="B991" s="399">
        <v>39600</v>
      </c>
      <c r="C991" s="16" t="s">
        <v>3343</v>
      </c>
      <c r="D991" s="16" t="s">
        <v>3344</v>
      </c>
      <c r="E991" s="116">
        <v>15.97</v>
      </c>
      <c r="F991" s="116">
        <v>-6.4988000000000004E-2</v>
      </c>
      <c r="G991" s="116">
        <v>0</v>
      </c>
      <c r="H991" s="111">
        <v>4.0000000000000001E-3</v>
      </c>
      <c r="I991" s="111">
        <f t="shared" si="6"/>
        <v>-6.8988000000000008E-2</v>
      </c>
      <c r="J991" s="399">
        <v>39600</v>
      </c>
    </row>
    <row r="992" spans="1:10" ht="14.5" customHeight="1" x14ac:dyDescent="0.15">
      <c r="A992" s="116">
        <v>84</v>
      </c>
      <c r="B992" s="399">
        <v>39630</v>
      </c>
      <c r="C992" s="16" t="s">
        <v>3343</v>
      </c>
      <c r="D992" s="16" t="s">
        <v>3344</v>
      </c>
      <c r="E992" s="116">
        <v>15.85</v>
      </c>
      <c r="F992" s="116">
        <v>-7.5139999999999998E-3</v>
      </c>
      <c r="G992" s="116">
        <v>0</v>
      </c>
      <c r="H992" s="111">
        <v>3.8999999999999998E-3</v>
      </c>
      <c r="I992" s="111">
        <f t="shared" si="6"/>
        <v>-1.1414000000000001E-2</v>
      </c>
      <c r="J992" s="399">
        <v>39630</v>
      </c>
    </row>
    <row r="993" spans="1:10" ht="14.5" customHeight="1" x14ac:dyDescent="0.15">
      <c r="A993" s="116">
        <v>84</v>
      </c>
      <c r="B993" s="399">
        <v>39661</v>
      </c>
      <c r="C993" s="16" t="s">
        <v>3343</v>
      </c>
      <c r="D993" s="16" t="s">
        <v>3344</v>
      </c>
      <c r="E993" s="116">
        <v>18.29</v>
      </c>
      <c r="F993" s="116">
        <v>0.16183</v>
      </c>
      <c r="G993" s="116">
        <v>0.125</v>
      </c>
      <c r="H993" s="111">
        <v>3.5999999999999999E-3</v>
      </c>
      <c r="I993" s="111">
        <f t="shared" si="6"/>
        <v>0.15823000000000001</v>
      </c>
      <c r="J993" s="399">
        <v>39661</v>
      </c>
    </row>
    <row r="994" spans="1:10" ht="14.5" customHeight="1" x14ac:dyDescent="0.15">
      <c r="A994" s="116">
        <v>84</v>
      </c>
      <c r="B994" s="399">
        <v>39692</v>
      </c>
      <c r="C994" s="16" t="s">
        <v>3343</v>
      </c>
      <c r="D994" s="16" t="s">
        <v>3344</v>
      </c>
      <c r="E994" s="116">
        <v>17.78</v>
      </c>
      <c r="F994" s="116">
        <v>-2.7883999999999999E-2</v>
      </c>
      <c r="G994" s="116">
        <v>0</v>
      </c>
      <c r="H994" s="111">
        <v>3.8999999999999998E-3</v>
      </c>
      <c r="I994" s="111">
        <f t="shared" si="6"/>
        <v>-3.1784E-2</v>
      </c>
      <c r="J994" s="399">
        <v>39692</v>
      </c>
    </row>
    <row r="995" spans="1:10" ht="14.5" customHeight="1" x14ac:dyDescent="0.15">
      <c r="A995" s="116">
        <v>84</v>
      </c>
      <c r="B995" s="399">
        <v>39722</v>
      </c>
      <c r="C995" s="16" t="s">
        <v>3343</v>
      </c>
      <c r="D995" s="16" t="s">
        <v>3344</v>
      </c>
      <c r="E995" s="116">
        <v>18</v>
      </c>
      <c r="F995" s="116">
        <v>1.2373E-2</v>
      </c>
      <c r="G995" s="116">
        <v>0</v>
      </c>
      <c r="H995" s="111">
        <v>3.7000000000000002E-3</v>
      </c>
      <c r="I995" s="111">
        <f t="shared" si="6"/>
        <v>8.6730000000000002E-3</v>
      </c>
      <c r="J995" s="399">
        <v>39722</v>
      </c>
    </row>
    <row r="996" spans="1:10" ht="14.5" customHeight="1" x14ac:dyDescent="0.15">
      <c r="A996" s="116">
        <v>84</v>
      </c>
      <c r="B996" s="399">
        <v>39753</v>
      </c>
      <c r="C996" s="16" t="s">
        <v>3343</v>
      </c>
      <c r="D996" s="16" t="s">
        <v>3344</v>
      </c>
      <c r="E996" s="116">
        <v>21.69</v>
      </c>
      <c r="F996" s="116">
        <v>0.21249999999999999</v>
      </c>
      <c r="G996" s="116">
        <v>0.13500000000000001</v>
      </c>
      <c r="H996" s="111">
        <v>3.5999999999999999E-3</v>
      </c>
      <c r="I996" s="111">
        <f t="shared" si="6"/>
        <v>0.2089</v>
      </c>
      <c r="J996" s="399">
        <v>39753</v>
      </c>
    </row>
    <row r="997" spans="1:10" ht="14.5" customHeight="1" x14ac:dyDescent="0.15">
      <c r="A997" s="116">
        <v>84</v>
      </c>
      <c r="B997" s="399">
        <v>39783</v>
      </c>
      <c r="C997" s="16" t="s">
        <v>3343</v>
      </c>
      <c r="D997" s="16" t="s">
        <v>3344</v>
      </c>
      <c r="E997" s="116">
        <v>20.59</v>
      </c>
      <c r="F997" s="116">
        <v>-5.0715000000000003E-2</v>
      </c>
      <c r="G997" s="116">
        <v>0</v>
      </c>
      <c r="H997" s="111">
        <v>3.3E-3</v>
      </c>
      <c r="I997" s="111">
        <f t="shared" ref="I997:I1060" si="7">F997-H997</f>
        <v>-5.4015000000000001E-2</v>
      </c>
      <c r="J997" s="399">
        <v>39783</v>
      </c>
    </row>
    <row r="998" spans="1:10" ht="14.5" customHeight="1" x14ac:dyDescent="0.15">
      <c r="A998" s="116">
        <v>84</v>
      </c>
      <c r="B998" s="399">
        <v>39814</v>
      </c>
      <c r="C998" s="16" t="s">
        <v>3343</v>
      </c>
      <c r="D998" s="16" t="s">
        <v>3344</v>
      </c>
      <c r="E998" s="116">
        <v>20.74</v>
      </c>
      <c r="F998" s="116">
        <v>7.2849999999999998E-3</v>
      </c>
      <c r="G998" s="116">
        <v>0</v>
      </c>
      <c r="H998" s="111">
        <v>2.3999999999999998E-3</v>
      </c>
      <c r="I998" s="111">
        <f t="shared" si="7"/>
        <v>4.8850000000000005E-3</v>
      </c>
      <c r="J998" s="399">
        <v>39814</v>
      </c>
    </row>
    <row r="999" spans="1:10" ht="14.5" customHeight="1" x14ac:dyDescent="0.15">
      <c r="A999" s="116">
        <v>84</v>
      </c>
      <c r="B999" s="399">
        <v>39845</v>
      </c>
      <c r="C999" s="16" t="s">
        <v>3343</v>
      </c>
      <c r="D999" s="16" t="s">
        <v>3344</v>
      </c>
      <c r="E999" s="116">
        <v>18.399999999999999</v>
      </c>
      <c r="F999" s="116">
        <v>-0.10631599999999999</v>
      </c>
      <c r="G999" s="116">
        <v>0.13500000000000001</v>
      </c>
      <c r="H999" s="111">
        <v>3.0000000000000001E-3</v>
      </c>
      <c r="I999" s="111">
        <f t="shared" si="7"/>
        <v>-0.109316</v>
      </c>
      <c r="J999" s="399">
        <v>39845</v>
      </c>
    </row>
    <row r="1000" spans="1:10" ht="14.5" customHeight="1" x14ac:dyDescent="0.15">
      <c r="A1000" s="116">
        <v>84</v>
      </c>
      <c r="B1000" s="399">
        <v>39873</v>
      </c>
      <c r="C1000" s="16" t="s">
        <v>3343</v>
      </c>
      <c r="D1000" s="16" t="s">
        <v>3344</v>
      </c>
      <c r="E1000" s="116">
        <v>20</v>
      </c>
      <c r="F1000" s="116">
        <v>8.6957000000000007E-2</v>
      </c>
      <c r="G1000" s="116">
        <v>0</v>
      </c>
      <c r="H1000" s="111">
        <v>3.5000000000000001E-3</v>
      </c>
      <c r="I1000" s="111">
        <f t="shared" si="7"/>
        <v>8.3457000000000003E-2</v>
      </c>
      <c r="J1000" s="399">
        <v>39873</v>
      </c>
    </row>
    <row r="1001" spans="1:10" ht="14.5" customHeight="1" x14ac:dyDescent="0.15">
      <c r="A1001" s="116">
        <v>84</v>
      </c>
      <c r="B1001" s="399">
        <v>39904</v>
      </c>
      <c r="C1001" s="16" t="s">
        <v>3343</v>
      </c>
      <c r="D1001" s="16" t="s">
        <v>3344</v>
      </c>
      <c r="E1001" s="116">
        <v>18.350000000000001</v>
      </c>
      <c r="F1001" s="116">
        <v>-8.2500000000000004E-2</v>
      </c>
      <c r="G1001" s="116">
        <v>0</v>
      </c>
      <c r="H1001" s="111">
        <v>2.8999999999999998E-3</v>
      </c>
      <c r="I1001" s="111">
        <f t="shared" si="7"/>
        <v>-8.5400000000000004E-2</v>
      </c>
      <c r="J1001" s="399">
        <v>39904</v>
      </c>
    </row>
    <row r="1002" spans="1:10" ht="14.5" customHeight="1" x14ac:dyDescent="0.15">
      <c r="A1002" s="116">
        <v>84</v>
      </c>
      <c r="B1002" s="399">
        <v>39934</v>
      </c>
      <c r="C1002" s="16" t="s">
        <v>3343</v>
      </c>
      <c r="D1002" s="16" t="s">
        <v>3344</v>
      </c>
      <c r="E1002" s="116">
        <v>16.489999999999998</v>
      </c>
      <c r="F1002" s="116">
        <v>-9.4005000000000005E-2</v>
      </c>
      <c r="G1002" s="116">
        <v>0.13500000000000001</v>
      </c>
      <c r="H1002" s="111">
        <v>3.3E-3</v>
      </c>
      <c r="I1002" s="111">
        <f t="shared" si="7"/>
        <v>-9.7305000000000003E-2</v>
      </c>
      <c r="J1002" s="399">
        <v>39934</v>
      </c>
    </row>
    <row r="1003" spans="1:10" ht="14.5" customHeight="1" x14ac:dyDescent="0.15">
      <c r="A1003" s="116">
        <v>84</v>
      </c>
      <c r="B1003" s="399">
        <v>39965</v>
      </c>
      <c r="C1003" s="16" t="s">
        <v>3343</v>
      </c>
      <c r="D1003" s="16" t="s">
        <v>3344</v>
      </c>
      <c r="E1003" s="116">
        <v>17.899999999999999</v>
      </c>
      <c r="F1003" s="116">
        <v>8.5505999999999999E-2</v>
      </c>
      <c r="G1003" s="116">
        <v>0</v>
      </c>
      <c r="H1003" s="111">
        <v>3.8E-3</v>
      </c>
      <c r="I1003" s="111">
        <f t="shared" si="7"/>
        <v>8.1706000000000001E-2</v>
      </c>
      <c r="J1003" s="399">
        <v>39965</v>
      </c>
    </row>
    <row r="1004" spans="1:10" ht="14.5" customHeight="1" x14ac:dyDescent="0.15">
      <c r="A1004" s="116">
        <v>84</v>
      </c>
      <c r="B1004" s="399">
        <v>39995</v>
      </c>
      <c r="C1004" s="16" t="s">
        <v>3343</v>
      </c>
      <c r="D1004" s="16" t="s">
        <v>3344</v>
      </c>
      <c r="E1004" s="116">
        <v>18.059999999999999</v>
      </c>
      <c r="F1004" s="116">
        <v>8.9390000000000008E-3</v>
      </c>
      <c r="G1004" s="116">
        <v>0</v>
      </c>
      <c r="H1004" s="111">
        <v>3.5999999999999999E-3</v>
      </c>
      <c r="I1004" s="111">
        <f t="shared" si="7"/>
        <v>5.3390000000000009E-3</v>
      </c>
      <c r="J1004" s="399">
        <v>39995</v>
      </c>
    </row>
    <row r="1005" spans="1:10" ht="14.5" customHeight="1" x14ac:dyDescent="0.15">
      <c r="A1005" s="116">
        <v>84</v>
      </c>
      <c r="B1005" s="399">
        <v>40026</v>
      </c>
      <c r="C1005" s="16" t="s">
        <v>3343</v>
      </c>
      <c r="D1005" s="16" t="s">
        <v>3344</v>
      </c>
      <c r="E1005" s="116">
        <v>16.850000000000001</v>
      </c>
      <c r="F1005" s="116">
        <v>-5.9524000000000001E-2</v>
      </c>
      <c r="G1005" s="116">
        <v>0.13500000000000001</v>
      </c>
      <c r="H1005" s="111">
        <v>3.5999999999999999E-3</v>
      </c>
      <c r="I1005" s="111">
        <f t="shared" si="7"/>
        <v>-6.3124E-2</v>
      </c>
      <c r="J1005" s="399">
        <v>40026</v>
      </c>
    </row>
    <row r="1006" spans="1:10" ht="14.5" customHeight="1" x14ac:dyDescent="0.15">
      <c r="A1006" s="116">
        <v>84</v>
      </c>
      <c r="B1006" s="399">
        <v>40057</v>
      </c>
      <c r="C1006" s="16" t="s">
        <v>3343</v>
      </c>
      <c r="D1006" s="16" t="s">
        <v>3344</v>
      </c>
      <c r="E1006" s="116">
        <v>17.64</v>
      </c>
      <c r="F1006" s="116">
        <v>4.6884000000000002E-2</v>
      </c>
      <c r="G1006" s="116">
        <v>0</v>
      </c>
      <c r="H1006" s="111">
        <v>3.3999999999999998E-3</v>
      </c>
      <c r="I1006" s="111">
        <f t="shared" si="7"/>
        <v>4.3484000000000002E-2</v>
      </c>
      <c r="J1006" s="399">
        <v>40057</v>
      </c>
    </row>
    <row r="1007" spans="1:10" ht="14.5" customHeight="1" x14ac:dyDescent="0.15">
      <c r="A1007" s="116">
        <v>84</v>
      </c>
      <c r="B1007" s="399">
        <v>40087</v>
      </c>
      <c r="C1007" s="16" t="s">
        <v>3343</v>
      </c>
      <c r="D1007" s="16" t="s">
        <v>3344</v>
      </c>
      <c r="E1007" s="116">
        <v>15.45</v>
      </c>
      <c r="F1007" s="116">
        <v>-0.12415</v>
      </c>
      <c r="G1007" s="116">
        <v>0</v>
      </c>
      <c r="H1007" s="111">
        <v>3.3E-3</v>
      </c>
      <c r="I1007" s="111">
        <f t="shared" si="7"/>
        <v>-0.12745000000000001</v>
      </c>
      <c r="J1007" s="399">
        <v>40087</v>
      </c>
    </row>
    <row r="1008" spans="1:10" ht="14.5" customHeight="1" x14ac:dyDescent="0.15">
      <c r="A1008" s="116">
        <v>84</v>
      </c>
      <c r="B1008" s="399">
        <v>40118</v>
      </c>
      <c r="C1008" s="16" t="s">
        <v>3343</v>
      </c>
      <c r="D1008" s="16" t="s">
        <v>3344</v>
      </c>
      <c r="E1008" s="116">
        <v>16.32</v>
      </c>
      <c r="F1008" s="116">
        <v>6.5696000000000004E-2</v>
      </c>
      <c r="G1008" s="116">
        <v>0.14499999999999999</v>
      </c>
      <c r="H1008" s="111">
        <v>3.5000000000000001E-3</v>
      </c>
      <c r="I1008" s="111">
        <f t="shared" si="7"/>
        <v>6.2196000000000001E-2</v>
      </c>
      <c r="J1008" s="399">
        <v>40118</v>
      </c>
    </row>
    <row r="1009" spans="1:10" ht="14.5" customHeight="1" x14ac:dyDescent="0.15">
      <c r="A1009" s="116">
        <v>84</v>
      </c>
      <c r="B1009" s="399">
        <v>40148</v>
      </c>
      <c r="C1009" s="16" t="s">
        <v>3343</v>
      </c>
      <c r="D1009" s="16" t="s">
        <v>3344</v>
      </c>
      <c r="E1009" s="116">
        <v>17.510000000000002</v>
      </c>
      <c r="F1009" s="116">
        <v>7.2916999999999996E-2</v>
      </c>
      <c r="G1009" s="116">
        <v>0</v>
      </c>
      <c r="H1009" s="111">
        <v>3.3999999999999998E-3</v>
      </c>
      <c r="I1009" s="111">
        <f t="shared" si="7"/>
        <v>6.9516999999999995E-2</v>
      </c>
      <c r="J1009" s="399">
        <v>40148</v>
      </c>
    </row>
    <row r="1010" spans="1:10" ht="14.5" customHeight="1" x14ac:dyDescent="0.15">
      <c r="A1010" s="116">
        <v>84</v>
      </c>
      <c r="B1010" s="399">
        <v>40179</v>
      </c>
      <c r="C1010" s="16" t="s">
        <v>3343</v>
      </c>
      <c r="D1010" s="16" t="s">
        <v>3344</v>
      </c>
      <c r="E1010" s="116">
        <v>16.59</v>
      </c>
      <c r="F1010" s="116">
        <v>-5.2540999999999997E-2</v>
      </c>
      <c r="G1010" s="116">
        <v>0</v>
      </c>
      <c r="H1010" s="111">
        <v>3.5999999999999999E-3</v>
      </c>
      <c r="I1010" s="111">
        <f t="shared" si="7"/>
        <v>-5.6140999999999996E-2</v>
      </c>
      <c r="J1010" s="399">
        <v>40179</v>
      </c>
    </row>
    <row r="1011" spans="1:10" ht="14.5" customHeight="1" x14ac:dyDescent="0.15">
      <c r="A1011" s="116">
        <v>84</v>
      </c>
      <c r="B1011" s="399">
        <v>40210</v>
      </c>
      <c r="C1011" s="16" t="s">
        <v>3343</v>
      </c>
      <c r="D1011" s="16" t="s">
        <v>3344</v>
      </c>
      <c r="E1011" s="116">
        <v>17.12</v>
      </c>
      <c r="F1011" s="116">
        <v>4.0687000000000001E-2</v>
      </c>
      <c r="G1011" s="116">
        <v>0.14499999999999999</v>
      </c>
      <c r="H1011" s="111">
        <v>3.3E-3</v>
      </c>
      <c r="I1011" s="111">
        <f t="shared" si="7"/>
        <v>3.7387000000000004E-2</v>
      </c>
      <c r="J1011" s="399">
        <v>40210</v>
      </c>
    </row>
    <row r="1012" spans="1:10" ht="14.5" customHeight="1" x14ac:dyDescent="0.15">
      <c r="A1012" s="116">
        <v>84</v>
      </c>
      <c r="B1012" s="399">
        <v>40238</v>
      </c>
      <c r="C1012" s="16" t="s">
        <v>3343</v>
      </c>
      <c r="D1012" s="16" t="s">
        <v>3344</v>
      </c>
      <c r="E1012" s="116">
        <v>17.57</v>
      </c>
      <c r="F1012" s="116">
        <v>2.6284999999999999E-2</v>
      </c>
      <c r="G1012" s="116">
        <v>0</v>
      </c>
      <c r="H1012" s="111">
        <v>4.0000000000000001E-3</v>
      </c>
      <c r="I1012" s="111">
        <f t="shared" si="7"/>
        <v>2.2284999999999999E-2</v>
      </c>
      <c r="J1012" s="399">
        <v>40238</v>
      </c>
    </row>
    <row r="1013" spans="1:10" ht="14.5" customHeight="1" x14ac:dyDescent="0.15">
      <c r="A1013" s="116">
        <v>84</v>
      </c>
      <c r="B1013" s="399">
        <v>40269</v>
      </c>
      <c r="C1013" s="16" t="s">
        <v>3343</v>
      </c>
      <c r="D1013" s="16" t="s">
        <v>3344</v>
      </c>
      <c r="E1013" s="116">
        <v>18.329999999999998</v>
      </c>
      <c r="F1013" s="116">
        <v>4.3256000000000003E-2</v>
      </c>
      <c r="G1013" s="116">
        <v>0</v>
      </c>
      <c r="H1013" s="111">
        <v>3.8E-3</v>
      </c>
      <c r="I1013" s="111">
        <f t="shared" si="7"/>
        <v>3.9456000000000005E-2</v>
      </c>
      <c r="J1013" s="399">
        <v>40269</v>
      </c>
    </row>
    <row r="1014" spans="1:10" ht="14.5" customHeight="1" x14ac:dyDescent="0.15">
      <c r="A1014" s="116">
        <v>84</v>
      </c>
      <c r="B1014" s="399">
        <v>40299</v>
      </c>
      <c r="C1014" s="16" t="s">
        <v>3343</v>
      </c>
      <c r="D1014" s="16" t="s">
        <v>3344</v>
      </c>
      <c r="E1014" s="116">
        <v>17.45</v>
      </c>
      <c r="F1014" s="116">
        <v>-4.0098000000000002E-2</v>
      </c>
      <c r="G1014" s="116">
        <v>0.14499999999999999</v>
      </c>
      <c r="H1014" s="111">
        <v>3.3999999999999998E-3</v>
      </c>
      <c r="I1014" s="111">
        <f t="shared" si="7"/>
        <v>-4.3498000000000002E-2</v>
      </c>
      <c r="J1014" s="399">
        <v>40299</v>
      </c>
    </row>
    <row r="1015" spans="1:10" ht="14.5" customHeight="1" x14ac:dyDescent="0.15">
      <c r="A1015" s="116">
        <v>84</v>
      </c>
      <c r="B1015" s="399">
        <v>40330</v>
      </c>
      <c r="C1015" s="16" t="s">
        <v>3343</v>
      </c>
      <c r="D1015" s="16" t="s">
        <v>3344</v>
      </c>
      <c r="E1015" s="116">
        <v>17.68</v>
      </c>
      <c r="F1015" s="116">
        <v>1.3180000000000001E-2</v>
      </c>
      <c r="G1015" s="116">
        <v>0</v>
      </c>
      <c r="H1015" s="111">
        <v>3.7000000000000002E-3</v>
      </c>
      <c r="I1015" s="111">
        <f t="shared" si="7"/>
        <v>9.4800000000000006E-3</v>
      </c>
      <c r="J1015" s="399">
        <v>40330</v>
      </c>
    </row>
    <row r="1016" spans="1:10" ht="14.5" customHeight="1" x14ac:dyDescent="0.15">
      <c r="A1016" s="116">
        <v>84</v>
      </c>
      <c r="B1016" s="399">
        <v>40360</v>
      </c>
      <c r="C1016" s="16" t="s">
        <v>3343</v>
      </c>
      <c r="D1016" s="16" t="s">
        <v>3344</v>
      </c>
      <c r="E1016" s="116">
        <v>19.489999999999998</v>
      </c>
      <c r="F1016" s="116">
        <v>0.10237599999999999</v>
      </c>
      <c r="G1016" s="116">
        <v>0</v>
      </c>
      <c r="H1016" s="111">
        <v>3.0999999999999999E-3</v>
      </c>
      <c r="I1016" s="111">
        <f t="shared" si="7"/>
        <v>9.9275999999999989E-2</v>
      </c>
      <c r="J1016" s="399">
        <v>40360</v>
      </c>
    </row>
    <row r="1017" spans="1:10" ht="14.5" customHeight="1" x14ac:dyDescent="0.15">
      <c r="A1017" s="116">
        <v>84</v>
      </c>
      <c r="B1017" s="399">
        <v>40391</v>
      </c>
      <c r="C1017" s="16" t="s">
        <v>3343</v>
      </c>
      <c r="D1017" s="16" t="s">
        <v>3344</v>
      </c>
      <c r="E1017" s="116">
        <v>19.88</v>
      </c>
      <c r="F1017" s="116">
        <v>2.7449999999999999E-2</v>
      </c>
      <c r="G1017" s="116">
        <v>0.14499999999999999</v>
      </c>
      <c r="H1017" s="111">
        <v>3.2000000000000002E-3</v>
      </c>
      <c r="I1017" s="111">
        <f t="shared" si="7"/>
        <v>2.4249999999999997E-2</v>
      </c>
      <c r="J1017" s="399">
        <v>40391</v>
      </c>
    </row>
    <row r="1018" spans="1:10" ht="14.5" customHeight="1" x14ac:dyDescent="0.15">
      <c r="A1018" s="116">
        <v>84</v>
      </c>
      <c r="B1018" s="399">
        <v>40422</v>
      </c>
      <c r="C1018" s="16" t="s">
        <v>3343</v>
      </c>
      <c r="D1018" s="16" t="s">
        <v>3344</v>
      </c>
      <c r="E1018" s="116">
        <v>20.399999999999999</v>
      </c>
      <c r="F1018" s="116">
        <v>2.6157E-2</v>
      </c>
      <c r="G1018" s="116">
        <v>0</v>
      </c>
      <c r="H1018" s="111">
        <v>2.5999999999999999E-3</v>
      </c>
      <c r="I1018" s="111">
        <f t="shared" si="7"/>
        <v>2.3557000000000002E-2</v>
      </c>
      <c r="J1018" s="399">
        <v>40422</v>
      </c>
    </row>
    <row r="1019" spans="1:10" ht="14.5" customHeight="1" x14ac:dyDescent="0.15">
      <c r="A1019" s="116">
        <v>84</v>
      </c>
      <c r="B1019" s="399">
        <v>40452</v>
      </c>
      <c r="C1019" s="16" t="s">
        <v>3343</v>
      </c>
      <c r="D1019" s="16" t="s">
        <v>3344</v>
      </c>
      <c r="E1019" s="116">
        <v>21.53</v>
      </c>
      <c r="F1019" s="116">
        <v>5.5391999999999997E-2</v>
      </c>
      <c r="G1019" s="116">
        <v>0</v>
      </c>
      <c r="H1019" s="111">
        <v>2.7000000000000001E-3</v>
      </c>
      <c r="I1019" s="111">
        <f t="shared" si="7"/>
        <v>5.2691999999999996E-2</v>
      </c>
      <c r="J1019" s="399">
        <v>40452</v>
      </c>
    </row>
    <row r="1020" spans="1:10" ht="14.5" customHeight="1" x14ac:dyDescent="0.15">
      <c r="A1020" s="116">
        <v>84</v>
      </c>
      <c r="B1020" s="399">
        <v>40483</v>
      </c>
      <c r="C1020" s="16" t="s">
        <v>3343</v>
      </c>
      <c r="D1020" s="16" t="s">
        <v>3344</v>
      </c>
      <c r="E1020" s="116">
        <v>21.55</v>
      </c>
      <c r="F1020" s="116">
        <v>8.1279999999999998E-3</v>
      </c>
      <c r="G1020" s="116">
        <v>0.155</v>
      </c>
      <c r="H1020" s="111">
        <v>3.2000000000000002E-3</v>
      </c>
      <c r="I1020" s="111">
        <f t="shared" si="7"/>
        <v>4.9280000000000001E-3</v>
      </c>
      <c r="J1020" s="399">
        <v>40483</v>
      </c>
    </row>
    <row r="1021" spans="1:10" ht="14.5" customHeight="1" x14ac:dyDescent="0.15">
      <c r="A1021" s="116">
        <v>84</v>
      </c>
      <c r="B1021" s="399">
        <v>40513</v>
      </c>
      <c r="C1021" s="16" t="s">
        <v>3343</v>
      </c>
      <c r="D1021" s="16" t="s">
        <v>3344</v>
      </c>
      <c r="E1021" s="116">
        <v>22.48</v>
      </c>
      <c r="F1021" s="116">
        <v>4.3154999999999999E-2</v>
      </c>
      <c r="G1021" s="116">
        <v>0</v>
      </c>
      <c r="H1021" s="111">
        <v>3.2000000000000002E-3</v>
      </c>
      <c r="I1021" s="111">
        <f t="shared" si="7"/>
        <v>3.9954999999999997E-2</v>
      </c>
      <c r="J1021" s="399">
        <v>40513</v>
      </c>
    </row>
    <row r="1022" spans="1:10" ht="14.5" customHeight="1" x14ac:dyDescent="0.15">
      <c r="A1022" s="116">
        <v>84</v>
      </c>
      <c r="B1022" s="399">
        <v>40544</v>
      </c>
      <c r="C1022" s="16" t="s">
        <v>3343</v>
      </c>
      <c r="D1022" s="16" t="s">
        <v>3344</v>
      </c>
      <c r="E1022" s="116">
        <v>23.12</v>
      </c>
      <c r="F1022" s="116">
        <v>2.8469999999999999E-2</v>
      </c>
      <c r="G1022" s="116">
        <v>0</v>
      </c>
      <c r="H1022" s="116">
        <v>3.5666666699999999E-3</v>
      </c>
      <c r="I1022" s="111">
        <f t="shared" si="7"/>
        <v>2.4903333329999999E-2</v>
      </c>
      <c r="J1022" s="399">
        <v>40544</v>
      </c>
    </row>
    <row r="1023" spans="1:10" ht="14.5" customHeight="1" x14ac:dyDescent="0.15">
      <c r="A1023" s="116">
        <v>84</v>
      </c>
      <c r="B1023" s="399">
        <v>40575</v>
      </c>
      <c r="C1023" s="16" t="s">
        <v>3343</v>
      </c>
      <c r="D1023" s="16" t="s">
        <v>3344</v>
      </c>
      <c r="E1023" s="116">
        <v>22.52</v>
      </c>
      <c r="F1023" s="116">
        <v>-1.9247E-2</v>
      </c>
      <c r="G1023" s="116">
        <v>0.155</v>
      </c>
      <c r="H1023" s="116">
        <v>3.68333333E-3</v>
      </c>
      <c r="I1023" s="111">
        <f t="shared" si="7"/>
        <v>-2.293033333E-2</v>
      </c>
      <c r="J1023" s="399">
        <v>40575</v>
      </c>
    </row>
    <row r="1024" spans="1:10" ht="14.5" customHeight="1" x14ac:dyDescent="0.15">
      <c r="A1024" s="116">
        <v>84</v>
      </c>
      <c r="B1024" s="399">
        <v>40603</v>
      </c>
      <c r="C1024" s="16" t="s">
        <v>3343</v>
      </c>
      <c r="D1024" s="16" t="s">
        <v>3344</v>
      </c>
      <c r="E1024" s="116">
        <v>22.89</v>
      </c>
      <c r="F1024" s="116">
        <v>1.643E-2</v>
      </c>
      <c r="G1024" s="116">
        <v>0</v>
      </c>
      <c r="H1024" s="116">
        <v>3.5583333299999999E-3</v>
      </c>
      <c r="I1024" s="111">
        <f t="shared" si="7"/>
        <v>1.287166667E-2</v>
      </c>
      <c r="J1024" s="399">
        <v>40603</v>
      </c>
    </row>
    <row r="1025" spans="1:10" ht="14.5" customHeight="1" x14ac:dyDescent="0.15">
      <c r="A1025" s="116">
        <v>84</v>
      </c>
      <c r="B1025" s="399">
        <v>40634</v>
      </c>
      <c r="C1025" s="16" t="s">
        <v>3343</v>
      </c>
      <c r="D1025" s="16" t="s">
        <v>3344</v>
      </c>
      <c r="E1025" s="116">
        <v>22.55</v>
      </c>
      <c r="F1025" s="116">
        <v>-1.4853999999999999E-2</v>
      </c>
      <c r="G1025" s="116">
        <v>0</v>
      </c>
      <c r="H1025" s="116">
        <v>3.5666666699999999E-3</v>
      </c>
      <c r="I1025" s="111">
        <f t="shared" si="7"/>
        <v>-1.8420666669999999E-2</v>
      </c>
      <c r="J1025" s="399">
        <v>40634</v>
      </c>
    </row>
    <row r="1026" spans="1:10" ht="14.5" customHeight="1" x14ac:dyDescent="0.15">
      <c r="A1026" s="116">
        <v>84</v>
      </c>
      <c r="B1026" s="399">
        <v>40664</v>
      </c>
      <c r="C1026" s="16" t="s">
        <v>3343</v>
      </c>
      <c r="D1026" s="16" t="s">
        <v>3344</v>
      </c>
      <c r="E1026" s="116">
        <v>22.77</v>
      </c>
      <c r="F1026" s="116">
        <v>1.6629999999999999E-2</v>
      </c>
      <c r="G1026" s="116">
        <v>0.155</v>
      </c>
      <c r="H1026" s="116">
        <v>3.34166667E-3</v>
      </c>
      <c r="I1026" s="111">
        <f t="shared" si="7"/>
        <v>1.3288333329999999E-2</v>
      </c>
      <c r="J1026" s="399">
        <v>40664</v>
      </c>
    </row>
    <row r="1027" spans="1:10" ht="14.5" customHeight="1" x14ac:dyDescent="0.15">
      <c r="A1027" s="116">
        <v>84</v>
      </c>
      <c r="B1027" s="399">
        <v>40695</v>
      </c>
      <c r="C1027" s="16" t="s">
        <v>3343</v>
      </c>
      <c r="D1027" s="16" t="s">
        <v>3344</v>
      </c>
      <c r="E1027" s="116">
        <v>21.98</v>
      </c>
      <c r="F1027" s="116">
        <v>-3.4694999999999997E-2</v>
      </c>
      <c r="G1027" s="116">
        <v>0</v>
      </c>
      <c r="H1027" s="116">
        <v>3.25833333E-3</v>
      </c>
      <c r="I1027" s="111">
        <f t="shared" si="7"/>
        <v>-3.7953333329999998E-2</v>
      </c>
      <c r="J1027" s="399">
        <v>40695</v>
      </c>
    </row>
    <row r="1028" spans="1:10" ht="14.5" customHeight="1" x14ac:dyDescent="0.15">
      <c r="A1028" s="116">
        <v>84</v>
      </c>
      <c r="B1028" s="399">
        <v>40725</v>
      </c>
      <c r="C1028" s="16" t="s">
        <v>3343</v>
      </c>
      <c r="D1028" s="16" t="s">
        <v>3344</v>
      </c>
      <c r="E1028" s="116">
        <v>21.15</v>
      </c>
      <c r="F1028" s="116">
        <v>-3.7761999999999997E-2</v>
      </c>
      <c r="G1028" s="116">
        <v>0</v>
      </c>
      <c r="H1028" s="116">
        <v>3.2916666699999999E-3</v>
      </c>
      <c r="I1028" s="111">
        <f t="shared" si="7"/>
        <v>-4.1053666669999996E-2</v>
      </c>
      <c r="J1028" s="399">
        <v>40725</v>
      </c>
    </row>
    <row r="1029" spans="1:10" ht="14.5" customHeight="1" x14ac:dyDescent="0.15">
      <c r="A1029" s="116">
        <v>84</v>
      </c>
      <c r="B1029" s="399">
        <v>40756</v>
      </c>
      <c r="C1029" s="16" t="s">
        <v>3343</v>
      </c>
      <c r="D1029" s="16" t="s">
        <v>3344</v>
      </c>
      <c r="E1029" s="116">
        <v>22.08</v>
      </c>
      <c r="F1029" s="116">
        <v>5.1299999999999998E-2</v>
      </c>
      <c r="G1029" s="116">
        <v>0.155</v>
      </c>
      <c r="H1029" s="116">
        <f>0.0365/12</f>
        <v>3.0416666666666665E-3</v>
      </c>
      <c r="I1029" s="111">
        <f t="shared" si="7"/>
        <v>4.8258333333333334E-2</v>
      </c>
      <c r="J1029" s="399">
        <v>40756</v>
      </c>
    </row>
    <row r="1030" spans="1:10" ht="14.5" customHeight="1" x14ac:dyDescent="0.15">
      <c r="A1030" s="116">
        <v>84</v>
      </c>
      <c r="B1030" s="399">
        <v>40787</v>
      </c>
      <c r="C1030" s="16" t="s">
        <v>3343</v>
      </c>
      <c r="D1030" s="16" t="s">
        <v>3344</v>
      </c>
      <c r="E1030" s="116">
        <v>21.57</v>
      </c>
      <c r="F1030" s="116">
        <v>-2.3098E-2</v>
      </c>
      <c r="G1030" s="116">
        <v>0</v>
      </c>
      <c r="H1030" s="116">
        <v>2.3583333300000002E-3</v>
      </c>
      <c r="I1030" s="111">
        <f t="shared" si="7"/>
        <v>-2.5456333330000001E-2</v>
      </c>
      <c r="J1030" s="399">
        <v>40787</v>
      </c>
    </row>
    <row r="1031" spans="1:10" ht="14.5" customHeight="1" x14ac:dyDescent="0.15">
      <c r="A1031" s="116">
        <v>84</v>
      </c>
      <c r="B1031" s="399">
        <v>40817</v>
      </c>
      <c r="C1031" s="16" t="s">
        <v>3343</v>
      </c>
      <c r="D1031" s="16" t="s">
        <v>3344</v>
      </c>
      <c r="E1031" s="116">
        <v>22.19</v>
      </c>
      <c r="F1031" s="116">
        <v>2.8743999999999999E-2</v>
      </c>
      <c r="G1031" s="116">
        <v>0</v>
      </c>
      <c r="H1031" s="116">
        <v>2.3916666700000001E-3</v>
      </c>
      <c r="I1031" s="111">
        <f t="shared" si="7"/>
        <v>2.6352333329999998E-2</v>
      </c>
      <c r="J1031" s="399">
        <v>40817</v>
      </c>
    </row>
    <row r="1032" spans="1:10" ht="14.5" customHeight="1" x14ac:dyDescent="0.15">
      <c r="A1032" s="116">
        <v>84</v>
      </c>
      <c r="B1032" s="399">
        <v>40848</v>
      </c>
      <c r="C1032" s="16" t="s">
        <v>3343</v>
      </c>
      <c r="D1032" s="16" t="s">
        <v>3344</v>
      </c>
      <c r="E1032" s="116">
        <v>21.9</v>
      </c>
      <c r="F1032" s="116">
        <v>-5.633E-3</v>
      </c>
      <c r="G1032" s="116">
        <v>0.16500000000000001</v>
      </c>
      <c r="H1032" s="116">
        <v>2.26666667E-3</v>
      </c>
      <c r="I1032" s="111">
        <f t="shared" si="7"/>
        <v>-7.8996666699999996E-3</v>
      </c>
      <c r="J1032" s="399">
        <v>40848</v>
      </c>
    </row>
    <row r="1033" spans="1:10" ht="14.5" customHeight="1" x14ac:dyDescent="0.15">
      <c r="A1033" s="116">
        <v>84</v>
      </c>
      <c r="B1033" s="399">
        <v>40878</v>
      </c>
      <c r="C1033" s="16" t="s">
        <v>3343</v>
      </c>
      <c r="D1033" s="16" t="s">
        <v>3344</v>
      </c>
      <c r="E1033" s="116">
        <v>22.05</v>
      </c>
      <c r="F1033" s="116">
        <v>6.8490000000000001E-3</v>
      </c>
      <c r="G1033" s="116">
        <v>0</v>
      </c>
      <c r="H1033" s="116">
        <f>0.0298/12</f>
        <v>2.4833333333333335E-3</v>
      </c>
      <c r="I1033" s="111">
        <f t="shared" si="7"/>
        <v>4.365666666666667E-3</v>
      </c>
      <c r="J1033" s="399">
        <v>40878</v>
      </c>
    </row>
    <row r="1034" spans="1:10" ht="14.5" customHeight="1" x14ac:dyDescent="0.15">
      <c r="A1034" s="116">
        <v>84</v>
      </c>
      <c r="B1034" s="399">
        <v>40909</v>
      </c>
      <c r="C1034" s="16" t="s">
        <v>3343</v>
      </c>
      <c r="D1034" s="16" t="s">
        <v>3344</v>
      </c>
      <c r="E1034" s="116">
        <v>22.06</v>
      </c>
      <c r="F1034" s="116">
        <v>4.5399999999999998E-4</v>
      </c>
      <c r="G1034" s="116">
        <v>0</v>
      </c>
      <c r="H1034" s="400">
        <f>'PRPM WP2'!D1035</f>
        <v>2.0999999999999999E-3</v>
      </c>
      <c r="I1034" s="111">
        <f t="shared" si="7"/>
        <v>-1.6459999999999999E-3</v>
      </c>
      <c r="J1034" s="399">
        <v>40909</v>
      </c>
    </row>
    <row r="1035" spans="1:10" ht="14.5" customHeight="1" x14ac:dyDescent="0.15">
      <c r="A1035" s="116">
        <v>84</v>
      </c>
      <c r="B1035" s="399">
        <v>40940</v>
      </c>
      <c r="C1035" s="16" t="s">
        <v>3343</v>
      </c>
      <c r="D1035" s="16" t="s">
        <v>3344</v>
      </c>
      <c r="E1035" s="116">
        <v>22.21</v>
      </c>
      <c r="F1035" s="116">
        <v>1.4279E-2</v>
      </c>
      <c r="G1035" s="116">
        <v>0.16500000000000001</v>
      </c>
      <c r="H1035" s="400">
        <f>'PRPM WP2'!D1036</f>
        <v>2E-3</v>
      </c>
      <c r="I1035" s="111">
        <f t="shared" si="7"/>
        <v>1.2279E-2</v>
      </c>
      <c r="J1035" s="399">
        <v>40940</v>
      </c>
    </row>
    <row r="1036" spans="1:10" ht="14.5" customHeight="1" x14ac:dyDescent="0.15">
      <c r="A1036" s="116">
        <v>84</v>
      </c>
      <c r="B1036" s="399">
        <v>40969</v>
      </c>
      <c r="C1036" s="16" t="s">
        <v>3343</v>
      </c>
      <c r="D1036" s="16" t="s">
        <v>3344</v>
      </c>
      <c r="E1036" s="116">
        <v>22.29</v>
      </c>
      <c r="F1036" s="116">
        <v>3.6020000000000002E-3</v>
      </c>
      <c r="G1036" s="116">
        <v>0</v>
      </c>
      <c r="H1036" s="400">
        <f>'PRPM WP2'!D1037</f>
        <v>2.2000000000000001E-3</v>
      </c>
      <c r="I1036" s="111">
        <f t="shared" si="7"/>
        <v>1.402E-3</v>
      </c>
      <c r="J1036" s="399">
        <v>40969</v>
      </c>
    </row>
    <row r="1037" spans="1:10" ht="14.5" customHeight="1" x14ac:dyDescent="0.15">
      <c r="A1037" s="116">
        <v>84</v>
      </c>
      <c r="B1037" s="399">
        <v>41000</v>
      </c>
      <c r="C1037" s="16" t="s">
        <v>3343</v>
      </c>
      <c r="D1037" s="16" t="s">
        <v>3344</v>
      </c>
      <c r="E1037" s="116">
        <v>22.71</v>
      </c>
      <c r="F1037" s="116">
        <v>1.8842000000000001E-2</v>
      </c>
      <c r="G1037" s="116">
        <v>0</v>
      </c>
      <c r="H1037" s="400">
        <f>'PRPM WP2'!D1038</f>
        <v>2.5000000000000001E-3</v>
      </c>
      <c r="I1037" s="111">
        <f t="shared" si="7"/>
        <v>1.6342000000000002E-2</v>
      </c>
      <c r="J1037" s="399">
        <v>41000</v>
      </c>
    </row>
    <row r="1038" spans="1:10" ht="14.5" customHeight="1" x14ac:dyDescent="0.15">
      <c r="A1038" s="116">
        <v>84</v>
      </c>
      <c r="B1038" s="399">
        <v>41030</v>
      </c>
      <c r="C1038" s="16" t="s">
        <v>3343</v>
      </c>
      <c r="D1038" s="16" t="s">
        <v>3344</v>
      </c>
      <c r="E1038" s="116">
        <v>23.1</v>
      </c>
      <c r="F1038" s="116">
        <v>2.4438999999999999E-2</v>
      </c>
      <c r="G1038" s="116">
        <v>0.16500000000000001</v>
      </c>
      <c r="H1038" s="400">
        <f>'PRPM WP2'!D1039</f>
        <v>2.3E-3</v>
      </c>
      <c r="I1038" s="111">
        <f t="shared" si="7"/>
        <v>2.2138999999999999E-2</v>
      </c>
      <c r="J1038" s="399">
        <v>41030</v>
      </c>
    </row>
    <row r="1039" spans="1:10" ht="14.5" customHeight="1" x14ac:dyDescent="0.15">
      <c r="A1039" s="116">
        <v>84</v>
      </c>
      <c r="B1039" s="399">
        <v>41061</v>
      </c>
      <c r="C1039" s="16" t="s">
        <v>3343</v>
      </c>
      <c r="D1039" s="16" t="s">
        <v>3344</v>
      </c>
      <c r="E1039" s="116">
        <v>24.96</v>
      </c>
      <c r="F1039" s="116">
        <v>8.0518999999999993E-2</v>
      </c>
      <c r="G1039" s="116">
        <v>0</v>
      </c>
      <c r="H1039" s="400">
        <f>'PRPM WP2'!D1040</f>
        <v>1.8E-3</v>
      </c>
      <c r="I1039" s="111">
        <f t="shared" si="7"/>
        <v>7.8718999999999997E-2</v>
      </c>
      <c r="J1039" s="399">
        <v>41061</v>
      </c>
    </row>
    <row r="1040" spans="1:10" ht="14.5" customHeight="1" x14ac:dyDescent="0.15">
      <c r="A1040" s="116">
        <v>84</v>
      </c>
      <c r="B1040" s="399">
        <v>41091</v>
      </c>
      <c r="C1040" s="16" t="s">
        <v>3343</v>
      </c>
      <c r="D1040" s="16" t="s">
        <v>3344</v>
      </c>
      <c r="E1040" s="116">
        <v>25.64</v>
      </c>
      <c r="F1040" s="116">
        <f t="shared" ref="F1040:F1053" si="8">((E1040-E1039)/E1039)+(G1040/E1039)</f>
        <v>2.724358974358973E-2</v>
      </c>
      <c r="G1040" s="116">
        <v>0</v>
      </c>
      <c r="H1040" s="400">
        <f>'PRPM WP2'!D1041</f>
        <v>2E-3</v>
      </c>
      <c r="I1040" s="111">
        <f t="shared" si="7"/>
        <v>2.5243589743589728E-2</v>
      </c>
      <c r="J1040" s="399">
        <v>41091</v>
      </c>
    </row>
    <row r="1041" spans="1:10" ht="14.5" customHeight="1" x14ac:dyDescent="0.15">
      <c r="A1041" s="116">
        <v>84</v>
      </c>
      <c r="B1041" s="399">
        <v>41122</v>
      </c>
      <c r="C1041" s="16" t="s">
        <v>3343</v>
      </c>
      <c r="D1041" s="16" t="s">
        <v>3344</v>
      </c>
      <c r="E1041" s="116">
        <v>25</v>
      </c>
      <c r="F1041" s="116">
        <f t="shared" si="8"/>
        <v>-1.8525741029641208E-2</v>
      </c>
      <c r="G1041" s="116">
        <v>0.16500000000000001</v>
      </c>
      <c r="H1041" s="400">
        <f>'PRPM WP2'!D1042</f>
        <v>1.8E-3</v>
      </c>
      <c r="I1041" s="111">
        <f t="shared" si="7"/>
        <v>-2.0325741029641207E-2</v>
      </c>
      <c r="J1041" s="399">
        <v>41122</v>
      </c>
    </row>
    <row r="1042" spans="1:10" ht="14.5" customHeight="1" x14ac:dyDescent="0.15">
      <c r="A1042" s="116">
        <v>84</v>
      </c>
      <c r="B1042" s="399">
        <v>41153</v>
      </c>
      <c r="C1042" s="16" t="s">
        <v>3343</v>
      </c>
      <c r="D1042" s="16" t="s">
        <v>3344</v>
      </c>
      <c r="E1042" s="116">
        <v>24.26</v>
      </c>
      <c r="F1042" s="116">
        <f t="shared" si="8"/>
        <v>-2.9599999999999939E-2</v>
      </c>
      <c r="G1042" s="116">
        <v>0</v>
      </c>
      <c r="H1042" s="400">
        <f>'PRPM WP2'!D1043</f>
        <v>1.6999999999999999E-3</v>
      </c>
      <c r="I1042" s="111">
        <f t="shared" si="7"/>
        <v>-3.1299999999999939E-2</v>
      </c>
      <c r="J1042" s="399">
        <v>41153</v>
      </c>
    </row>
    <row r="1043" spans="1:10" ht="14.5" customHeight="1" x14ac:dyDescent="0.15">
      <c r="A1043" s="116">
        <v>84</v>
      </c>
      <c r="B1043" s="399">
        <v>41183</v>
      </c>
      <c r="C1043" s="16" t="s">
        <v>3343</v>
      </c>
      <c r="D1043" s="16" t="s">
        <v>3344</v>
      </c>
      <c r="E1043" s="116">
        <v>25.39</v>
      </c>
      <c r="F1043" s="116">
        <f t="shared" si="8"/>
        <v>4.6578730420445136E-2</v>
      </c>
      <c r="G1043" s="116">
        <v>0</v>
      </c>
      <c r="H1043" s="400">
        <f>'PRPM WP2'!D1044</f>
        <v>2.0999999999999999E-3</v>
      </c>
      <c r="I1043" s="111">
        <f t="shared" si="7"/>
        <v>4.4478730420445138E-2</v>
      </c>
      <c r="J1043" s="399">
        <v>41183</v>
      </c>
    </row>
    <row r="1044" spans="1:10" ht="14.5" customHeight="1" x14ac:dyDescent="0.15">
      <c r="A1044" s="116">
        <v>84</v>
      </c>
      <c r="B1044" s="399">
        <v>41214</v>
      </c>
      <c r="C1044" s="16" t="s">
        <v>3343</v>
      </c>
      <c r="D1044" s="16" t="s">
        <v>3344</v>
      </c>
      <c r="E1044" s="116">
        <v>25.54</v>
      </c>
      <c r="F1044" s="116">
        <f t="shared" si="8"/>
        <v>1.2800315084678951E-2</v>
      </c>
      <c r="G1044" s="116">
        <v>0.17499999999999999</v>
      </c>
      <c r="H1044" s="400">
        <f>'PRPM WP2'!D1045</f>
        <v>1.9E-3</v>
      </c>
      <c r="I1044" s="111">
        <f t="shared" si="7"/>
        <v>1.090031508467895E-2</v>
      </c>
      <c r="J1044" s="399">
        <v>41214</v>
      </c>
    </row>
    <row r="1045" spans="1:10" ht="14.5" customHeight="1" x14ac:dyDescent="0.15">
      <c r="A1045" s="116">
        <v>84</v>
      </c>
      <c r="B1045" s="399">
        <v>41244</v>
      </c>
      <c r="C1045" s="16" t="s">
        <v>3343</v>
      </c>
      <c r="D1045" s="16" t="s">
        <v>3344</v>
      </c>
      <c r="E1045" s="116">
        <v>25.42</v>
      </c>
      <c r="F1045" s="116">
        <f t="shared" si="8"/>
        <v>-4.6985121378229225E-3</v>
      </c>
      <c r="G1045" s="116">
        <v>0</v>
      </c>
      <c r="H1045" s="400">
        <f>'PRPM WP2'!D1046</f>
        <v>1.9E-3</v>
      </c>
      <c r="I1045" s="111">
        <f t="shared" si="7"/>
        <v>-6.5985121378229223E-3</v>
      </c>
      <c r="J1045" s="399">
        <v>41244</v>
      </c>
    </row>
    <row r="1046" spans="1:10" ht="14.5" customHeight="1" x14ac:dyDescent="0.15">
      <c r="A1046" s="116">
        <v>85</v>
      </c>
      <c r="B1046" s="399">
        <v>41275</v>
      </c>
      <c r="C1046" s="16" t="s">
        <v>3343</v>
      </c>
      <c r="D1046" s="16" t="s">
        <v>3344</v>
      </c>
      <c r="E1046" s="116">
        <v>27.23</v>
      </c>
      <c r="F1046" s="116">
        <f t="shared" si="8"/>
        <v>7.120377655389451E-2</v>
      </c>
      <c r="G1046" s="116">
        <v>0</v>
      </c>
      <c r="H1046" s="400">
        <f>'PRPM WP2'!D1047</f>
        <v>2.2000000000000001E-3</v>
      </c>
      <c r="I1046" s="111">
        <f t="shared" si="7"/>
        <v>6.9003776553894516E-2</v>
      </c>
      <c r="J1046" s="399">
        <v>41275</v>
      </c>
    </row>
    <row r="1047" spans="1:10" ht="14.5" customHeight="1" x14ac:dyDescent="0.15">
      <c r="A1047" s="116">
        <v>86</v>
      </c>
      <c r="B1047" s="399">
        <v>41306</v>
      </c>
      <c r="C1047" s="16" t="s">
        <v>3343</v>
      </c>
      <c r="D1047" s="16" t="s">
        <v>3344</v>
      </c>
      <c r="E1047" s="116">
        <v>29.13</v>
      </c>
      <c r="F1047" s="116">
        <f t="shared" si="8"/>
        <v>7.6202717590892338E-2</v>
      </c>
      <c r="G1047" s="116">
        <v>0.17499999999999999</v>
      </c>
      <c r="H1047" s="400">
        <f>'PRPM WP2'!D1048</f>
        <v>2.2000000000000001E-3</v>
      </c>
      <c r="I1047" s="111">
        <f t="shared" si="7"/>
        <v>7.4002717590892345E-2</v>
      </c>
      <c r="J1047" s="399">
        <v>41306</v>
      </c>
    </row>
    <row r="1048" spans="1:10" ht="14.5" customHeight="1" x14ac:dyDescent="0.15">
      <c r="A1048" s="5"/>
      <c r="B1048" s="399">
        <v>41334</v>
      </c>
      <c r="C1048" s="16" t="s">
        <v>3343</v>
      </c>
      <c r="D1048" s="16" t="s">
        <v>3344</v>
      </c>
      <c r="E1048" s="116">
        <v>31.44</v>
      </c>
      <c r="F1048" s="116">
        <f t="shared" si="8"/>
        <v>7.9299691040164863E-2</v>
      </c>
      <c r="G1048" s="116">
        <v>0</v>
      </c>
      <c r="H1048" s="400">
        <f>'PRPM WP2'!D1049</f>
        <v>2.0999999999999999E-3</v>
      </c>
      <c r="I1048" s="111">
        <f t="shared" si="7"/>
        <v>7.7199691040164858E-2</v>
      </c>
      <c r="J1048" s="399">
        <v>41334</v>
      </c>
    </row>
    <row r="1049" spans="1:10" ht="14.5" customHeight="1" x14ac:dyDescent="0.15">
      <c r="A1049" s="5"/>
      <c r="B1049" s="399">
        <v>41365</v>
      </c>
      <c r="C1049" s="16" t="s">
        <v>3343</v>
      </c>
      <c r="D1049" s="16" t="s">
        <v>3344</v>
      </c>
      <c r="E1049" s="116">
        <v>31.73</v>
      </c>
      <c r="F1049" s="116">
        <f t="shared" si="8"/>
        <v>9.2239185750635864E-3</v>
      </c>
      <c r="G1049" s="116">
        <v>0</v>
      </c>
      <c r="H1049" s="400">
        <f>'PRPM WP2'!D1050</f>
        <v>2.5999999999999999E-3</v>
      </c>
      <c r="I1049" s="111">
        <f t="shared" si="7"/>
        <v>6.6239185750635865E-3</v>
      </c>
      <c r="J1049" s="399">
        <v>41365</v>
      </c>
    </row>
    <row r="1050" spans="1:10" ht="14.5" customHeight="1" x14ac:dyDescent="0.15">
      <c r="A1050" s="5"/>
      <c r="B1050" s="399">
        <v>41395</v>
      </c>
      <c r="C1050" s="16" t="s">
        <v>3343</v>
      </c>
      <c r="D1050" s="16" t="s">
        <v>3344</v>
      </c>
      <c r="E1050" s="116">
        <v>31.09</v>
      </c>
      <c r="F1050" s="116">
        <f t="shared" si="8"/>
        <v>-1.4654900724866077E-2</v>
      </c>
      <c r="G1050" s="116">
        <v>0.17499999999999999</v>
      </c>
      <c r="H1050" s="400">
        <f>'PRPM WP2'!D1051</f>
        <v>2.3E-3</v>
      </c>
      <c r="I1050" s="111">
        <f t="shared" si="7"/>
        <v>-1.6954900724866079E-2</v>
      </c>
      <c r="J1050" s="399">
        <v>41395</v>
      </c>
    </row>
    <row r="1051" spans="1:10" ht="14.5" customHeight="1" x14ac:dyDescent="0.15">
      <c r="A1051" s="5"/>
      <c r="B1051" s="399">
        <v>41426</v>
      </c>
      <c r="C1051" s="16" t="s">
        <v>3343</v>
      </c>
      <c r="D1051" s="16" t="s">
        <v>3344</v>
      </c>
      <c r="E1051" s="116">
        <v>31.29</v>
      </c>
      <c r="F1051" s="116">
        <f t="shared" si="8"/>
        <v>6.432936635574117E-3</v>
      </c>
      <c r="G1051" s="116">
        <v>0</v>
      </c>
      <c r="H1051" s="400">
        <f>'PRPM WP2'!D1052</f>
        <v>2.3999999999999998E-3</v>
      </c>
      <c r="I1051" s="111">
        <f t="shared" si="7"/>
        <v>4.0329366355741168E-3</v>
      </c>
      <c r="J1051" s="399">
        <v>41426</v>
      </c>
    </row>
    <row r="1052" spans="1:10" ht="14.5" customHeight="1" x14ac:dyDescent="0.15">
      <c r="A1052" s="5"/>
      <c r="B1052" s="399">
        <v>41456</v>
      </c>
      <c r="C1052" s="16" t="s">
        <v>3343</v>
      </c>
      <c r="D1052" s="16" t="s">
        <v>3344</v>
      </c>
      <c r="E1052" s="116">
        <v>33.86</v>
      </c>
      <c r="F1052" s="116">
        <f t="shared" si="8"/>
        <v>8.2134867369766704E-2</v>
      </c>
      <c r="G1052" s="116">
        <v>0</v>
      </c>
      <c r="H1052" s="400">
        <f>'PRPM WP2'!D1053</f>
        <v>3.0000000000000001E-3</v>
      </c>
      <c r="I1052" s="111">
        <f t="shared" si="7"/>
        <v>7.9134867369766701E-2</v>
      </c>
      <c r="J1052" s="399">
        <v>41456</v>
      </c>
    </row>
    <row r="1053" spans="1:10" ht="14.5" customHeight="1" x14ac:dyDescent="0.15">
      <c r="A1053" s="5"/>
      <c r="B1053" s="399">
        <v>41487</v>
      </c>
      <c r="C1053" s="16" t="s">
        <v>3343</v>
      </c>
      <c r="D1053" s="16" t="s">
        <v>3344</v>
      </c>
      <c r="E1053" s="116">
        <v>30.37</v>
      </c>
      <c r="F1053" s="116">
        <f t="shared" si="8"/>
        <v>-9.8582398109864092E-2</v>
      </c>
      <c r="G1053" s="116">
        <v>0.152</v>
      </c>
      <c r="H1053" s="400">
        <f>'PRPM WP2'!D1054</f>
        <v>2.8E-3</v>
      </c>
      <c r="I1053" s="111">
        <f t="shared" si="7"/>
        <v>-0.10138239810986409</v>
      </c>
      <c r="J1053" s="399">
        <v>41487</v>
      </c>
    </row>
    <row r="1054" spans="1:10" ht="14.5" customHeight="1" x14ac:dyDescent="0.15">
      <c r="A1054" s="5"/>
      <c r="B1054" s="399">
        <v>41518</v>
      </c>
      <c r="C1054" s="16" t="s">
        <v>3343</v>
      </c>
      <c r="D1054" s="16" t="s">
        <v>3344</v>
      </c>
      <c r="E1054" s="116">
        <v>24.73</v>
      </c>
      <c r="F1054" s="116">
        <f>(((E1054*1.25)-E1053)/E1053)+(G1054/E1053)</f>
        <v>1.7863022719789279E-2</v>
      </c>
      <c r="G1054" s="116">
        <v>0</v>
      </c>
      <c r="H1054" s="400">
        <f>'PRPM WP2'!D1055</f>
        <v>2.8999999999999998E-3</v>
      </c>
      <c r="I1054" s="111">
        <f t="shared" si="7"/>
        <v>1.496302271978928E-2</v>
      </c>
      <c r="J1054" s="399">
        <v>41518</v>
      </c>
    </row>
    <row r="1055" spans="1:10" ht="14.5" customHeight="1" x14ac:dyDescent="0.15">
      <c r="A1055" s="5"/>
      <c r="B1055" s="399">
        <v>41548</v>
      </c>
      <c r="C1055" s="16" t="s">
        <v>3343</v>
      </c>
      <c r="D1055" s="16" t="s">
        <v>3344</v>
      </c>
      <c r="E1055" s="116">
        <v>25.18</v>
      </c>
      <c r="F1055" s="116">
        <f t="shared" ref="F1055:F1074" si="9">(((E1055)-E1054)/E1054)+(G1055/E1054)</f>
        <v>1.8196522442377652E-2</v>
      </c>
      <c r="G1055" s="116">
        <v>0</v>
      </c>
      <c r="H1055" s="400">
        <f>'PRPM WP2'!D1056</f>
        <v>2.8999999999999998E-3</v>
      </c>
      <c r="I1055" s="111">
        <f t="shared" si="7"/>
        <v>1.5296522442377652E-2</v>
      </c>
      <c r="J1055" s="399">
        <v>41548</v>
      </c>
    </row>
    <row r="1056" spans="1:10" ht="14.5" customHeight="1" x14ac:dyDescent="0.15">
      <c r="A1056" s="5"/>
      <c r="B1056" s="399">
        <v>41579</v>
      </c>
      <c r="C1056" s="16" t="s">
        <v>3343</v>
      </c>
      <c r="D1056" s="16" t="s">
        <v>3344</v>
      </c>
      <c r="E1056" s="116">
        <v>24.07</v>
      </c>
      <c r="F1056" s="116">
        <f t="shared" si="9"/>
        <v>-3.8046068308181073E-2</v>
      </c>
      <c r="G1056" s="116">
        <v>0.152</v>
      </c>
      <c r="H1056" s="400">
        <f>'PRPM WP2'!D1057</f>
        <v>2.7000000000000001E-3</v>
      </c>
      <c r="I1056" s="111">
        <f t="shared" si="7"/>
        <v>-4.0746068308181074E-2</v>
      </c>
      <c r="J1056" s="399">
        <v>41579</v>
      </c>
    </row>
    <row r="1057" spans="1:10" ht="14.5" customHeight="1" x14ac:dyDescent="0.15">
      <c r="A1057" s="5"/>
      <c r="B1057" s="399">
        <v>41609</v>
      </c>
      <c r="C1057" s="16" t="s">
        <v>3343</v>
      </c>
      <c r="D1057" s="16" t="s">
        <v>3344</v>
      </c>
      <c r="E1057" s="116">
        <v>23.59</v>
      </c>
      <c r="F1057" s="116">
        <f t="shared" si="9"/>
        <v>-1.99418363107603E-2</v>
      </c>
      <c r="G1057" s="116">
        <v>0</v>
      </c>
      <c r="H1057" s="400">
        <f>'PRPM WP2'!D1058</f>
        <v>3.0999999999999999E-3</v>
      </c>
      <c r="I1057" s="111">
        <f t="shared" si="7"/>
        <v>-2.3041836310760299E-2</v>
      </c>
      <c r="J1057" s="399">
        <v>41609</v>
      </c>
    </row>
    <row r="1058" spans="1:10" ht="14.5" customHeight="1" x14ac:dyDescent="0.15">
      <c r="A1058" s="5"/>
      <c r="B1058" s="399">
        <v>41640</v>
      </c>
      <c r="C1058" s="16" t="s">
        <v>3343</v>
      </c>
      <c r="D1058" s="16" t="s">
        <v>3344</v>
      </c>
      <c r="E1058" s="116">
        <v>23.95</v>
      </c>
      <c r="F1058" s="116">
        <f t="shared" si="9"/>
        <v>1.5260703688003367E-2</v>
      </c>
      <c r="G1058" s="116">
        <v>0</v>
      </c>
      <c r="H1058" s="400">
        <f>'PRPM WP2'!D1059</f>
        <v>3.2000000000000002E-3</v>
      </c>
      <c r="I1058" s="111">
        <f t="shared" si="7"/>
        <v>1.2060703688003367E-2</v>
      </c>
      <c r="J1058" s="399">
        <v>41640</v>
      </c>
    </row>
    <row r="1059" spans="1:10" ht="14.5" customHeight="1" x14ac:dyDescent="0.15">
      <c r="A1059" s="5"/>
      <c r="B1059" s="399">
        <v>41671</v>
      </c>
      <c r="C1059" s="16" t="s">
        <v>3343</v>
      </c>
      <c r="D1059" s="16" t="s">
        <v>3344</v>
      </c>
      <c r="E1059" s="116">
        <v>24.82</v>
      </c>
      <c r="F1059" s="116">
        <f t="shared" si="9"/>
        <v>4.2672233820459329E-2</v>
      </c>
      <c r="G1059" s="116">
        <v>0.152</v>
      </c>
      <c r="H1059" s="400">
        <f>'PRPM WP2'!D1060</f>
        <v>2.5999999999999999E-3</v>
      </c>
      <c r="I1059" s="111">
        <f t="shared" si="7"/>
        <v>4.0072233820459331E-2</v>
      </c>
      <c r="J1059" s="399">
        <v>41671</v>
      </c>
    </row>
    <row r="1060" spans="1:10" ht="14.5" customHeight="1" x14ac:dyDescent="0.15">
      <c r="A1060" s="5"/>
      <c r="B1060" s="399">
        <v>41699</v>
      </c>
      <c r="C1060" s="16" t="s">
        <v>3343</v>
      </c>
      <c r="D1060" s="16" t="s">
        <v>3344</v>
      </c>
      <c r="E1060" s="116">
        <v>25.07</v>
      </c>
      <c r="F1060" s="116">
        <f t="shared" si="9"/>
        <v>1.0072522159548751E-2</v>
      </c>
      <c r="G1060" s="116">
        <v>0</v>
      </c>
      <c r="H1060" s="400">
        <f>'PRPM WP2'!D1061</f>
        <v>2.8999999999999998E-3</v>
      </c>
      <c r="I1060" s="111">
        <f t="shared" si="7"/>
        <v>7.1725221595487516E-3</v>
      </c>
      <c r="J1060" s="399">
        <v>41699</v>
      </c>
    </row>
    <row r="1061" spans="1:10" ht="14.5" customHeight="1" x14ac:dyDescent="0.15">
      <c r="A1061" s="5"/>
      <c r="B1061" s="399">
        <v>41730</v>
      </c>
      <c r="C1061" s="16" t="s">
        <v>3343</v>
      </c>
      <c r="D1061" s="16" t="s">
        <v>3344</v>
      </c>
      <c r="E1061" s="116">
        <v>25.09</v>
      </c>
      <c r="F1061" s="116">
        <f t="shared" si="9"/>
        <v>7.9776625448741822E-4</v>
      </c>
      <c r="G1061" s="116">
        <v>0</v>
      </c>
      <c r="H1061" s="400">
        <f>'PRPM WP2'!D1062</f>
        <v>2.8E-3</v>
      </c>
      <c r="I1061" s="111">
        <f t="shared" ref="I1061:I1124" si="10">F1061-H1061</f>
        <v>-2.0022337455125818E-3</v>
      </c>
      <c r="J1061" s="399">
        <v>41730</v>
      </c>
    </row>
    <row r="1062" spans="1:10" ht="14.5" customHeight="1" x14ac:dyDescent="0.15">
      <c r="A1062" s="5"/>
      <c r="B1062" s="399">
        <v>41760</v>
      </c>
      <c r="C1062" s="16" t="s">
        <v>3343</v>
      </c>
      <c r="D1062" s="16" t="s">
        <v>3344</v>
      </c>
      <c r="E1062" s="116">
        <v>25.38</v>
      </c>
      <c r="F1062" s="116">
        <f t="shared" si="9"/>
        <v>1.7616580310880793E-2</v>
      </c>
      <c r="G1062" s="116">
        <v>0.152</v>
      </c>
      <c r="H1062" s="400">
        <f>'PRPM WP2'!D1063</f>
        <v>2.8E-3</v>
      </c>
      <c r="I1062" s="111">
        <f t="shared" si="10"/>
        <v>1.4816580310880793E-2</v>
      </c>
      <c r="J1062" s="399">
        <v>41760</v>
      </c>
    </row>
    <row r="1063" spans="1:10" ht="14.5" customHeight="1" x14ac:dyDescent="0.15">
      <c r="A1063" s="5"/>
      <c r="B1063" s="399">
        <v>41791</v>
      </c>
      <c r="C1063" s="16" t="s">
        <v>3343</v>
      </c>
      <c r="D1063" s="16" t="s">
        <v>3344</v>
      </c>
      <c r="E1063" s="116">
        <v>26.22</v>
      </c>
      <c r="F1063" s="116">
        <f t="shared" si="9"/>
        <v>3.3096926713947983E-2</v>
      </c>
      <c r="G1063" s="116">
        <v>0</v>
      </c>
      <c r="H1063" s="400">
        <f>'PRPM WP2'!D1064</f>
        <v>2.5000000000000001E-3</v>
      </c>
      <c r="I1063" s="111">
        <f t="shared" si="10"/>
        <v>3.0596926713947984E-2</v>
      </c>
      <c r="J1063" s="399">
        <v>41791</v>
      </c>
    </row>
    <row r="1064" spans="1:10" ht="15" customHeight="1" x14ac:dyDescent="0.2">
      <c r="A1064" s="5"/>
      <c r="B1064" s="399">
        <v>41821</v>
      </c>
      <c r="C1064" s="16" t="s">
        <v>3343</v>
      </c>
      <c r="D1064" s="16" t="s">
        <v>3344</v>
      </c>
      <c r="E1064" s="438">
        <v>23.78</v>
      </c>
      <c r="F1064" s="116">
        <f t="shared" si="9"/>
        <v>-9.305873379099916E-2</v>
      </c>
      <c r="G1064" s="116">
        <v>0</v>
      </c>
      <c r="H1064" s="400">
        <f>'PRPM WP2'!D1065</f>
        <v>2.7000000000000001E-3</v>
      </c>
      <c r="I1064" s="111">
        <f t="shared" si="10"/>
        <v>-9.5758733790999154E-2</v>
      </c>
      <c r="J1064" s="399">
        <v>41821</v>
      </c>
    </row>
    <row r="1065" spans="1:10" ht="15" customHeight="1" x14ac:dyDescent="0.2">
      <c r="A1065" s="5"/>
      <c r="B1065" s="399">
        <v>41852</v>
      </c>
      <c r="C1065" s="16" t="s">
        <v>3343</v>
      </c>
      <c r="D1065" s="16" t="s">
        <v>3344</v>
      </c>
      <c r="E1065" s="438">
        <v>25.01</v>
      </c>
      <c r="F1065" s="116">
        <f t="shared" si="9"/>
        <v>5.8662741799831802E-2</v>
      </c>
      <c r="G1065" s="116">
        <v>0.16500000000000001</v>
      </c>
      <c r="H1065" s="400">
        <f>'PRPM WP2'!D1066</f>
        <v>2.5999999999999999E-3</v>
      </c>
      <c r="I1065" s="111">
        <f t="shared" si="10"/>
        <v>5.6062741799831804E-2</v>
      </c>
      <c r="J1065" s="399">
        <v>41852</v>
      </c>
    </row>
    <row r="1066" spans="1:10" ht="15" customHeight="1" x14ac:dyDescent="0.2">
      <c r="A1066" s="5"/>
      <c r="B1066" s="399">
        <v>41883</v>
      </c>
      <c r="C1066" s="16" t="s">
        <v>3343</v>
      </c>
      <c r="D1066" s="16" t="s">
        <v>3344</v>
      </c>
      <c r="E1066" s="438">
        <v>23.53</v>
      </c>
      <c r="F1066" s="116">
        <f t="shared" si="9"/>
        <v>-5.9176329468212725E-2</v>
      </c>
      <c r="G1066" s="116">
        <v>0</v>
      </c>
      <c r="H1066" s="400">
        <f>'PRPM WP2'!D1067</f>
        <v>2.3E-3</v>
      </c>
      <c r="I1066" s="111">
        <f t="shared" si="10"/>
        <v>-6.1476329468212729E-2</v>
      </c>
      <c r="J1066" s="399">
        <v>41883</v>
      </c>
    </row>
    <row r="1067" spans="1:10" ht="15" customHeight="1" x14ac:dyDescent="0.2">
      <c r="A1067" s="5"/>
      <c r="B1067" s="399">
        <v>41913</v>
      </c>
      <c r="C1067" s="16" t="s">
        <v>3343</v>
      </c>
      <c r="D1067" s="16" t="s">
        <v>3344</v>
      </c>
      <c r="E1067" s="438">
        <v>26.2</v>
      </c>
      <c r="F1067" s="116">
        <f t="shared" si="9"/>
        <v>0.11347216319592002</v>
      </c>
      <c r="G1067" s="116">
        <v>0</v>
      </c>
      <c r="H1067" s="400">
        <f>'PRPM WP2'!D1068</f>
        <v>2.5000000000000001E-3</v>
      </c>
      <c r="I1067" s="111">
        <f t="shared" si="10"/>
        <v>0.11097216319592001</v>
      </c>
      <c r="J1067" s="399">
        <v>41913</v>
      </c>
    </row>
    <row r="1068" spans="1:10" ht="15" customHeight="1" x14ac:dyDescent="0.2">
      <c r="A1068" s="5"/>
      <c r="B1068" s="399">
        <v>41944</v>
      </c>
      <c r="C1068" s="16" t="s">
        <v>3343</v>
      </c>
      <c r="D1068" s="16" t="s">
        <v>3344</v>
      </c>
      <c r="E1068" s="438">
        <v>26.58</v>
      </c>
      <c r="F1068" s="116">
        <f t="shared" si="9"/>
        <v>2.0801526717557216E-2</v>
      </c>
      <c r="G1068" s="116">
        <v>0.16500000000000001</v>
      </c>
      <c r="H1068" s="400">
        <f>'PRPM WP2'!D1069</f>
        <v>2.3E-3</v>
      </c>
      <c r="I1068" s="111">
        <f t="shared" si="10"/>
        <v>1.8501526717557216E-2</v>
      </c>
      <c r="J1068" s="399">
        <v>41944</v>
      </c>
    </row>
    <row r="1069" spans="1:10" ht="14.5" customHeight="1" x14ac:dyDescent="0.15">
      <c r="A1069" s="5"/>
      <c r="B1069" s="399">
        <v>41974</v>
      </c>
      <c r="C1069" s="16" t="s">
        <v>3343</v>
      </c>
      <c r="D1069" s="16" t="s">
        <v>3344</v>
      </c>
      <c r="E1069" s="116">
        <v>26.7</v>
      </c>
      <c r="F1069" s="116">
        <f t="shared" si="9"/>
        <v>4.5146726862302861E-3</v>
      </c>
      <c r="G1069" s="116">
        <v>0</v>
      </c>
      <c r="H1069" s="400">
        <f>'PRPM WP2'!D1070</f>
        <v>2.2000000000000001E-3</v>
      </c>
      <c r="I1069" s="111">
        <f t="shared" si="10"/>
        <v>2.314672686230286E-3</v>
      </c>
      <c r="J1069" s="399">
        <v>41974</v>
      </c>
    </row>
    <row r="1070" spans="1:10" ht="14.5" customHeight="1" x14ac:dyDescent="0.15">
      <c r="A1070" s="5"/>
      <c r="B1070" s="399">
        <v>42005</v>
      </c>
      <c r="C1070" s="16" t="s">
        <v>3343</v>
      </c>
      <c r="D1070" s="16" t="s">
        <v>3344</v>
      </c>
      <c r="E1070" s="116">
        <v>27.05</v>
      </c>
      <c r="F1070" s="116">
        <f t="shared" si="9"/>
        <v>1.3108614232209791E-2</v>
      </c>
      <c r="G1070" s="116">
        <v>0</v>
      </c>
      <c r="H1070" s="400">
        <f>'PRPM WP2'!D1071</f>
        <v>2E-3</v>
      </c>
      <c r="I1070" s="111">
        <f t="shared" si="10"/>
        <v>1.1108614232209791E-2</v>
      </c>
      <c r="J1070" s="399">
        <v>42005</v>
      </c>
    </row>
    <row r="1071" spans="1:10" ht="14.5" customHeight="1" x14ac:dyDescent="0.15">
      <c r="A1071" s="5"/>
      <c r="B1071" s="399">
        <v>42036</v>
      </c>
      <c r="C1071" s="16" t="s">
        <v>3343</v>
      </c>
      <c r="D1071" s="16" t="s">
        <v>3344</v>
      </c>
      <c r="E1071" s="116">
        <v>26.44</v>
      </c>
      <c r="F1071" s="116">
        <f t="shared" si="9"/>
        <v>-1.6451016635859496E-2</v>
      </c>
      <c r="G1071" s="116">
        <v>0.16500000000000001</v>
      </c>
      <c r="H1071" s="400">
        <f>'PRPM WP2'!D1072</f>
        <v>1.5E-3</v>
      </c>
      <c r="I1071" s="111">
        <f t="shared" si="10"/>
        <v>-1.7951016635859497E-2</v>
      </c>
      <c r="J1071" s="399">
        <v>42036</v>
      </c>
    </row>
    <row r="1072" spans="1:10" ht="14.5" customHeight="1" x14ac:dyDescent="0.15">
      <c r="A1072" s="5"/>
      <c r="B1072" s="399">
        <v>42064</v>
      </c>
      <c r="C1072" s="16" t="s">
        <v>3343</v>
      </c>
      <c r="D1072" s="16" t="s">
        <v>3344</v>
      </c>
      <c r="E1072" s="116">
        <v>26.35</v>
      </c>
      <c r="F1072" s="116">
        <f t="shared" si="9"/>
        <v>-3.4039334341906149E-3</v>
      </c>
      <c r="G1072" s="116">
        <v>0</v>
      </c>
      <c r="H1072" s="400">
        <f>'PRPM WP2'!D1073</f>
        <v>2.0999999999999999E-3</v>
      </c>
      <c r="I1072" s="111">
        <f t="shared" si="10"/>
        <v>-5.5039334341906148E-3</v>
      </c>
      <c r="J1072" s="399">
        <v>42064</v>
      </c>
    </row>
    <row r="1073" spans="1:10" ht="14.5" customHeight="1" x14ac:dyDescent="0.15">
      <c r="A1073" s="5"/>
      <c r="B1073" s="399">
        <v>42095</v>
      </c>
      <c r="C1073" s="16" t="s">
        <v>3343</v>
      </c>
      <c r="D1073" s="16" t="s">
        <v>3344</v>
      </c>
      <c r="E1073" s="116">
        <v>26.82</v>
      </c>
      <c r="F1073" s="116">
        <f t="shared" si="9"/>
        <v>1.7836812144212479E-2</v>
      </c>
      <c r="G1073" s="116">
        <v>0</v>
      </c>
      <c r="H1073" s="400">
        <f>'PRPM WP2'!D1074</f>
        <v>1.9E-3</v>
      </c>
      <c r="I1073" s="111">
        <f t="shared" si="10"/>
        <v>1.593681214421248E-2</v>
      </c>
      <c r="J1073" s="399">
        <v>42095</v>
      </c>
    </row>
    <row r="1074" spans="1:10" ht="14.5" customHeight="1" x14ac:dyDescent="0.15">
      <c r="A1074" s="5"/>
      <c r="B1074" s="399">
        <v>42125</v>
      </c>
      <c r="C1074" s="16" t="s">
        <v>3343</v>
      </c>
      <c r="D1074" s="16" t="s">
        <v>3344</v>
      </c>
      <c r="E1074" s="116">
        <v>26.32</v>
      </c>
      <c r="F1074" s="116">
        <f t="shared" si="9"/>
        <v>-1.2490678598061147E-2</v>
      </c>
      <c r="G1074" s="116">
        <v>0.16500000000000001</v>
      </c>
      <c r="H1074" s="400">
        <f>'PRPM WP2'!D1075</f>
        <v>2E-3</v>
      </c>
      <c r="I1074" s="111">
        <f t="shared" si="10"/>
        <v>-1.4490678598061147E-2</v>
      </c>
      <c r="J1074" s="399">
        <v>42125</v>
      </c>
    </row>
    <row r="1075" spans="1:10" ht="14.5" customHeight="1" x14ac:dyDescent="0.15">
      <c r="A1075" s="5"/>
      <c r="B1075" s="399">
        <v>42156</v>
      </c>
      <c r="C1075" s="16" t="s">
        <v>3343</v>
      </c>
      <c r="D1075" s="16" t="s">
        <v>3344</v>
      </c>
      <c r="E1075" s="116">
        <v>24.49</v>
      </c>
      <c r="F1075" s="116">
        <f t="shared" ref="F1075:F1106" si="11">((E1075-E1074)/E1074)+(G1075/E1074)</f>
        <v>-6.9528875379939278E-2</v>
      </c>
      <c r="G1075" s="116">
        <v>0</v>
      </c>
      <c r="H1075" s="400">
        <f>VLOOKUP(B1075,'PRPM WP2'!$A1:$H1138,5,FALSE)</f>
        <v>3.4916666666666698E-3</v>
      </c>
      <c r="I1075" s="111">
        <f t="shared" si="10"/>
        <v>-7.3020542046605949E-2</v>
      </c>
      <c r="J1075" s="399">
        <f t="shared" ref="J1075:J1106" si="12">B1075</f>
        <v>42156</v>
      </c>
    </row>
    <row r="1076" spans="1:10" ht="14.5" customHeight="1" x14ac:dyDescent="0.15">
      <c r="A1076" s="5"/>
      <c r="B1076" s="399">
        <v>42186</v>
      </c>
      <c r="C1076" s="16" t="s">
        <v>3343</v>
      </c>
      <c r="D1076" s="16" t="s">
        <v>3344</v>
      </c>
      <c r="E1076" s="116">
        <v>25.44</v>
      </c>
      <c r="F1076" s="116">
        <f t="shared" si="11"/>
        <v>3.8791343405471738E-2</v>
      </c>
      <c r="G1076" s="116">
        <v>0</v>
      </c>
      <c r="H1076" s="400">
        <f>VLOOKUP(B1076,'PRPM WP2'!$A1:$H1138,5,FALSE)</f>
        <v>3.4583333333333302E-3</v>
      </c>
      <c r="I1076" s="111">
        <f t="shared" si="10"/>
        <v>3.5333010072138411E-2</v>
      </c>
      <c r="J1076" s="399">
        <f t="shared" si="12"/>
        <v>42186</v>
      </c>
    </row>
    <row r="1077" spans="1:10" ht="14.5" customHeight="1" x14ac:dyDescent="0.15">
      <c r="A1077" s="5"/>
      <c r="B1077" s="399">
        <v>42217</v>
      </c>
      <c r="C1077" s="16" t="s">
        <v>3343</v>
      </c>
      <c r="D1077" s="16" t="s">
        <v>3344</v>
      </c>
      <c r="E1077" s="116">
        <v>25.36</v>
      </c>
      <c r="F1077" s="116">
        <f t="shared" si="11"/>
        <v>3.8522012578615619E-3</v>
      </c>
      <c r="G1077" s="116">
        <v>0.17799999999999999</v>
      </c>
      <c r="H1077" s="400">
        <f>VLOOKUP(B1077,'PRPM WP2'!$A1:$H1138,5,FALSE)</f>
        <v>3.3666666666666701E-3</v>
      </c>
      <c r="I1077" s="111">
        <f t="shared" si="10"/>
        <v>4.8553459119489179E-4</v>
      </c>
      <c r="J1077" s="399">
        <f t="shared" si="12"/>
        <v>42217</v>
      </c>
    </row>
    <row r="1078" spans="1:10" ht="14.5" customHeight="1" x14ac:dyDescent="0.15">
      <c r="A1078" s="5"/>
      <c r="B1078" s="399">
        <v>42248</v>
      </c>
      <c r="C1078" s="16" t="s">
        <v>3343</v>
      </c>
      <c r="D1078" s="16" t="s">
        <v>3344</v>
      </c>
      <c r="E1078" s="116">
        <v>26.47</v>
      </c>
      <c r="F1078" s="116">
        <f t="shared" si="11"/>
        <v>4.3769716088328053E-2</v>
      </c>
      <c r="G1078" s="116">
        <v>0</v>
      </c>
      <c r="H1078" s="400">
        <f>VLOOKUP(B1078,'PRPM WP2'!$A1:$H1138,5,FALSE)</f>
        <v>3.39166666666667E-3</v>
      </c>
      <c r="I1078" s="400">
        <f t="shared" si="10"/>
        <v>4.0378049421661386E-2</v>
      </c>
      <c r="J1078" s="399">
        <f t="shared" si="12"/>
        <v>42248</v>
      </c>
    </row>
    <row r="1079" spans="1:10" ht="14.5" customHeight="1" x14ac:dyDescent="0.15">
      <c r="A1079" s="5"/>
      <c r="B1079" s="399">
        <v>42278</v>
      </c>
      <c r="C1079" s="16" t="s">
        <v>3343</v>
      </c>
      <c r="D1079" s="16" t="s">
        <v>3344</v>
      </c>
      <c r="E1079" s="116">
        <v>28.6</v>
      </c>
      <c r="F1079" s="116">
        <f t="shared" si="11"/>
        <v>8.0468454854552424E-2</v>
      </c>
      <c r="G1079" s="116">
        <v>0</v>
      </c>
      <c r="H1079" s="400">
        <f>VLOOKUP(B1079,'PRPM WP2'!$A1:$H1138,5,FALSE)</f>
        <v>3.2916666666666702E-3</v>
      </c>
      <c r="I1079" s="400">
        <f t="shared" si="10"/>
        <v>7.7176788187885759E-2</v>
      </c>
      <c r="J1079" s="399">
        <f t="shared" si="12"/>
        <v>42278</v>
      </c>
    </row>
    <row r="1080" spans="1:10" ht="14.5" customHeight="1" x14ac:dyDescent="0.15">
      <c r="A1080" s="5"/>
      <c r="B1080" s="399">
        <v>42309</v>
      </c>
      <c r="C1080" s="16" t="s">
        <v>3343</v>
      </c>
      <c r="D1080" s="16" t="s">
        <v>3344</v>
      </c>
      <c r="E1080" s="116">
        <v>29.35</v>
      </c>
      <c r="F1080" s="116">
        <f t="shared" si="11"/>
        <v>3.2447552447552444E-2</v>
      </c>
      <c r="G1080" s="116">
        <v>0.17799999999999999</v>
      </c>
      <c r="H1080" s="400">
        <f>VLOOKUP(B1080,'PRPM WP2'!$A1:$H1138,5,FALSE)</f>
        <v>3.3833333333333302E-3</v>
      </c>
      <c r="I1080" s="400">
        <f t="shared" si="10"/>
        <v>2.9064219114219116E-2</v>
      </c>
      <c r="J1080" s="399">
        <f t="shared" si="12"/>
        <v>42309</v>
      </c>
    </row>
    <row r="1081" spans="1:10" ht="14.5" customHeight="1" x14ac:dyDescent="0.15">
      <c r="A1081" s="5"/>
      <c r="B1081" s="399">
        <v>42339</v>
      </c>
      <c r="C1081" s="16" t="s">
        <v>3343</v>
      </c>
      <c r="D1081" s="16" t="s">
        <v>3344</v>
      </c>
      <c r="E1081" s="116">
        <v>29.8</v>
      </c>
      <c r="F1081" s="116">
        <f t="shared" si="11"/>
        <v>1.5332197614991458E-2</v>
      </c>
      <c r="G1081" s="116">
        <v>0</v>
      </c>
      <c r="H1081" s="400">
        <f>VLOOKUP(B1081,'PRPM WP2'!$A1:$H1138,5,FALSE)</f>
        <v>3.3083333333333298E-3</v>
      </c>
      <c r="I1081" s="400">
        <f t="shared" si="10"/>
        <v>1.2023864281658128E-2</v>
      </c>
      <c r="J1081" s="399">
        <f t="shared" si="12"/>
        <v>42339</v>
      </c>
    </row>
    <row r="1082" spans="1:10" ht="14.5" customHeight="1" x14ac:dyDescent="0.15">
      <c r="A1082" s="5"/>
      <c r="B1082" s="399">
        <v>42370</v>
      </c>
      <c r="C1082" s="16" t="s">
        <v>3343</v>
      </c>
      <c r="D1082" s="16" t="s">
        <v>3344</v>
      </c>
      <c r="E1082" s="116">
        <v>31.53</v>
      </c>
      <c r="F1082" s="116">
        <f t="shared" si="11"/>
        <v>5.8053691275167796E-2</v>
      </c>
      <c r="G1082" s="116">
        <v>0</v>
      </c>
      <c r="H1082" s="400">
        <f>VLOOKUP(B1082,'PRPM WP2'!$A1:$H1138,5,FALSE)</f>
        <v>3.3333333333333301E-3</v>
      </c>
      <c r="I1082" s="400">
        <f t="shared" si="10"/>
        <v>5.4720357941834469E-2</v>
      </c>
      <c r="J1082" s="399">
        <f t="shared" si="12"/>
        <v>42370</v>
      </c>
    </row>
    <row r="1083" spans="1:10" ht="14.5" customHeight="1" x14ac:dyDescent="0.15">
      <c r="A1083" s="5"/>
      <c r="B1083" s="399">
        <v>42401</v>
      </c>
      <c r="C1083" s="16" t="s">
        <v>3343</v>
      </c>
      <c r="D1083" s="16" t="s">
        <v>3344</v>
      </c>
      <c r="E1083" s="116">
        <v>30.57</v>
      </c>
      <c r="F1083" s="116">
        <f t="shared" si="11"/>
        <v>-2.4801776086267074E-2</v>
      </c>
      <c r="G1083" s="116">
        <v>0.17799999999999999</v>
      </c>
      <c r="H1083" s="400">
        <f>VLOOKUP(B1083,'PRPM WP2'!$A1:$H1138,5,FALSE)</f>
        <v>3.3E-3</v>
      </c>
      <c r="I1083" s="400">
        <f t="shared" si="10"/>
        <v>-2.8101776086267075E-2</v>
      </c>
      <c r="J1083" s="399">
        <f t="shared" si="12"/>
        <v>42401</v>
      </c>
    </row>
    <row r="1084" spans="1:10" ht="14.5" customHeight="1" x14ac:dyDescent="0.15">
      <c r="A1084" s="5"/>
      <c r="B1084" s="399">
        <v>42430</v>
      </c>
      <c r="C1084" s="16" t="s">
        <v>3343</v>
      </c>
      <c r="D1084" s="16" t="s">
        <v>3344</v>
      </c>
      <c r="E1084" s="116">
        <v>31.82</v>
      </c>
      <c r="F1084" s="116">
        <f t="shared" si="11"/>
        <v>4.0889761203794568E-2</v>
      </c>
      <c r="G1084" s="116">
        <v>0</v>
      </c>
      <c r="H1084" s="400">
        <f>VLOOKUP(B1084,'PRPM WP2'!$A1:$H1138,5,FALSE)</f>
        <v>3.1833333333333301E-3</v>
      </c>
      <c r="I1084" s="400">
        <f t="shared" si="10"/>
        <v>3.7706427870461239E-2</v>
      </c>
      <c r="J1084" s="399">
        <f t="shared" si="12"/>
        <v>42430</v>
      </c>
    </row>
    <row r="1085" spans="1:10" ht="14.5" customHeight="1" x14ac:dyDescent="0.15">
      <c r="A1085" s="5"/>
      <c r="B1085" s="399">
        <v>42461</v>
      </c>
      <c r="C1085" s="16" t="s">
        <v>3343</v>
      </c>
      <c r="D1085" s="16" t="s">
        <v>3344</v>
      </c>
      <c r="E1085" s="116">
        <v>31.66</v>
      </c>
      <c r="F1085" s="116">
        <f t="shared" si="11"/>
        <v>-5.0282840980515444E-3</v>
      </c>
      <c r="G1085" s="116">
        <v>0</v>
      </c>
      <c r="H1085" s="400">
        <f>VLOOKUP(B1085,'PRPM WP2'!$A1:$H1138,5,FALSE)</f>
        <v>3.1833333333333301E-3</v>
      </c>
      <c r="I1085" s="400">
        <f t="shared" si="10"/>
        <v>-8.2116174313848749E-3</v>
      </c>
      <c r="J1085" s="399">
        <f t="shared" si="12"/>
        <v>42461</v>
      </c>
    </row>
    <row r="1086" spans="1:10" ht="14.5" customHeight="1" x14ac:dyDescent="0.15">
      <c r="A1086" s="5"/>
      <c r="B1086" s="399">
        <v>42491</v>
      </c>
      <c r="C1086" s="16" t="s">
        <v>3343</v>
      </c>
      <c r="D1086" s="16" t="s">
        <v>3344</v>
      </c>
      <c r="E1086" s="116">
        <v>32.31</v>
      </c>
      <c r="F1086" s="116">
        <f t="shared" si="11"/>
        <v>2.6152874289324134E-2</v>
      </c>
      <c r="G1086" s="116">
        <v>0.17799999999999999</v>
      </c>
      <c r="H1086" s="400">
        <f>VLOOKUP(B1086,'PRPM WP2'!$A1:$H1138,5,FALSE)</f>
        <v>3.0416666666666699E-3</v>
      </c>
      <c r="I1086" s="400">
        <f t="shared" si="10"/>
        <v>2.3111207622657462E-2</v>
      </c>
      <c r="J1086" s="399">
        <f t="shared" si="12"/>
        <v>42491</v>
      </c>
    </row>
    <row r="1087" spans="1:10" ht="14.5" customHeight="1" x14ac:dyDescent="0.15">
      <c r="A1087" s="5"/>
      <c r="B1087" s="399">
        <v>42522</v>
      </c>
      <c r="C1087" s="16" t="s">
        <v>3343</v>
      </c>
      <c r="D1087" s="16" t="s">
        <v>3344</v>
      </c>
      <c r="E1087" s="116">
        <v>35.659999999999997</v>
      </c>
      <c r="F1087" s="116">
        <f t="shared" si="11"/>
        <v>0.10368307025688622</v>
      </c>
      <c r="G1087" s="116">
        <v>0</v>
      </c>
      <c r="H1087" s="400">
        <f>VLOOKUP(B1087,'PRPM WP2'!$A1:$H1138,5,FALSE)</f>
        <v>2.9166666666666698E-3</v>
      </c>
      <c r="I1087" s="400">
        <f t="shared" si="10"/>
        <v>0.10076640359021956</v>
      </c>
      <c r="J1087" s="399">
        <f t="shared" si="12"/>
        <v>42522</v>
      </c>
    </row>
    <row r="1088" spans="1:10" ht="14.5" customHeight="1" x14ac:dyDescent="0.15">
      <c r="A1088" s="5"/>
      <c r="B1088" s="399">
        <v>42552</v>
      </c>
      <c r="C1088" s="16" t="s">
        <v>3343</v>
      </c>
      <c r="D1088" s="16" t="s">
        <v>3344</v>
      </c>
      <c r="E1088" s="116">
        <v>34.64</v>
      </c>
      <c r="F1088" s="116">
        <f t="shared" si="11"/>
        <v>-2.860347728547381E-2</v>
      </c>
      <c r="G1088" s="116">
        <v>0</v>
      </c>
      <c r="H1088" s="400">
        <f>VLOOKUP(B1088,'PRPM WP2'!$A1:$H1138,5,FALSE)</f>
        <v>2.7333333333333298E-3</v>
      </c>
      <c r="I1088" s="400">
        <f t="shared" si="10"/>
        <v>-3.1336810618807137E-2</v>
      </c>
      <c r="J1088" s="399">
        <f t="shared" si="12"/>
        <v>42552</v>
      </c>
    </row>
    <row r="1089" spans="1:10" ht="14.5" customHeight="1" x14ac:dyDescent="0.15">
      <c r="A1089" s="5"/>
      <c r="B1089" s="399">
        <v>42583</v>
      </c>
      <c r="C1089" s="16" t="s">
        <v>3343</v>
      </c>
      <c r="D1089" s="16" t="s">
        <v>3344</v>
      </c>
      <c r="E1089" s="116">
        <v>30.41</v>
      </c>
      <c r="F1089" s="116">
        <f t="shared" si="11"/>
        <v>-0.11659064665127022</v>
      </c>
      <c r="G1089" s="116">
        <v>0.1913</v>
      </c>
      <c r="H1089" s="400">
        <f>VLOOKUP(B1089,'PRPM WP2'!$A1:$H1138,5,FALSE)</f>
        <v>2.7666666666666699E-3</v>
      </c>
      <c r="I1089" s="400">
        <f t="shared" si="10"/>
        <v>-0.11935731331793689</v>
      </c>
      <c r="J1089" s="399">
        <f t="shared" si="12"/>
        <v>42583</v>
      </c>
    </row>
    <row r="1090" spans="1:10" ht="14.5" customHeight="1" x14ac:dyDescent="0.15">
      <c r="A1090" s="5"/>
      <c r="B1090" s="399">
        <v>42614</v>
      </c>
      <c r="C1090" s="16" t="s">
        <v>3343</v>
      </c>
      <c r="D1090" s="16" t="s">
        <v>3344</v>
      </c>
      <c r="E1090" s="116">
        <v>30.48</v>
      </c>
      <c r="F1090" s="116">
        <f t="shared" si="11"/>
        <v>2.3018743834265138E-3</v>
      </c>
      <c r="G1090" s="116">
        <v>0</v>
      </c>
      <c r="H1090" s="400">
        <f>VLOOKUP(B1090,'PRPM WP2'!$A1:$H1138,5,FALSE)</f>
        <v>2.8416666666666699E-3</v>
      </c>
      <c r="I1090" s="400">
        <f t="shared" si="10"/>
        <v>-5.3979228324015603E-4</v>
      </c>
      <c r="J1090" s="399">
        <f t="shared" si="12"/>
        <v>42614</v>
      </c>
    </row>
    <row r="1091" spans="1:10" ht="14.5" customHeight="1" x14ac:dyDescent="0.15">
      <c r="A1091" s="5"/>
      <c r="B1091" s="399">
        <v>42644</v>
      </c>
      <c r="C1091" s="16" t="s">
        <v>3343</v>
      </c>
      <c r="D1091" s="16" t="s">
        <v>3344</v>
      </c>
      <c r="E1091" s="116">
        <v>30.7</v>
      </c>
      <c r="F1091" s="116">
        <f t="shared" si="11"/>
        <v>7.217847769028834E-3</v>
      </c>
      <c r="G1091" s="116">
        <v>0</v>
      </c>
      <c r="H1091" s="400">
        <f>VLOOKUP(B1091,'PRPM WP2'!$A1:$H1138,5,FALSE)</f>
        <v>2.8416666666666699E-3</v>
      </c>
      <c r="I1091" s="400">
        <f t="shared" si="10"/>
        <v>4.3761811023621637E-3</v>
      </c>
      <c r="J1091" s="399">
        <f t="shared" si="12"/>
        <v>42644</v>
      </c>
    </row>
    <row r="1092" spans="1:10" ht="14.5" customHeight="1" x14ac:dyDescent="0.15">
      <c r="A1092" s="5"/>
      <c r="B1092" s="399">
        <v>42675</v>
      </c>
      <c r="C1092" s="16" t="s">
        <v>3343</v>
      </c>
      <c r="D1092" s="16" t="s">
        <v>3344</v>
      </c>
      <c r="E1092" s="116">
        <v>29.73</v>
      </c>
      <c r="F1092" s="116">
        <f t="shared" si="11"/>
        <v>-2.53648208469055E-2</v>
      </c>
      <c r="G1092" s="116">
        <v>0.1913</v>
      </c>
      <c r="H1092" s="400">
        <f>VLOOKUP(B1092,'PRPM WP2'!$A1:$H1138,5,FALSE)</f>
        <v>3.2166666666666702E-3</v>
      </c>
      <c r="I1092" s="400">
        <f t="shared" si="10"/>
        <v>-2.858148751357217E-2</v>
      </c>
      <c r="J1092" s="399">
        <f t="shared" si="12"/>
        <v>42675</v>
      </c>
    </row>
    <row r="1093" spans="1:10" ht="14.5" customHeight="1" x14ac:dyDescent="0.15">
      <c r="A1093" s="5"/>
      <c r="B1093" s="399">
        <v>42705</v>
      </c>
      <c r="C1093" s="16" t="s">
        <v>3343</v>
      </c>
      <c r="D1093" s="16" t="s">
        <v>3344</v>
      </c>
      <c r="E1093" s="116">
        <v>30.04</v>
      </c>
      <c r="F1093" s="116">
        <f t="shared" si="11"/>
        <v>1.0427177934746004E-2</v>
      </c>
      <c r="G1093" s="116">
        <v>0</v>
      </c>
      <c r="H1093" s="400">
        <f>VLOOKUP(B1093,'PRPM WP2'!$A1:$H1138,5,FALSE)</f>
        <v>3.3833333333333302E-3</v>
      </c>
      <c r="I1093" s="400">
        <f t="shared" si="10"/>
        <v>7.0438446014126736E-3</v>
      </c>
      <c r="J1093" s="399">
        <f t="shared" si="12"/>
        <v>42705</v>
      </c>
    </row>
    <row r="1094" spans="1:10" ht="14.5" customHeight="1" x14ac:dyDescent="0.15">
      <c r="A1094" s="5"/>
      <c r="B1094" s="399">
        <v>42736</v>
      </c>
      <c r="C1094" s="16" t="s">
        <v>3343</v>
      </c>
      <c r="D1094" s="16" t="s">
        <v>3344</v>
      </c>
      <c r="E1094" s="116">
        <v>30.41</v>
      </c>
      <c r="F1094" s="116">
        <f t="shared" si="11"/>
        <v>1.2316910785619207E-2</v>
      </c>
      <c r="G1094" s="116">
        <v>0</v>
      </c>
      <c r="H1094" s="400">
        <f>VLOOKUP(B1094,'PRPM WP2'!$A1:$H1138,5,FALSE)</f>
        <v>3.2666666666666699E-3</v>
      </c>
      <c r="I1094" s="400">
        <f t="shared" si="10"/>
        <v>9.0502441189525377E-3</v>
      </c>
      <c r="J1094" s="399">
        <f t="shared" si="12"/>
        <v>42736</v>
      </c>
    </row>
    <row r="1095" spans="1:10" ht="14.5" customHeight="1" x14ac:dyDescent="0.15">
      <c r="A1095" s="5"/>
      <c r="B1095" s="399">
        <v>42767</v>
      </c>
      <c r="C1095" s="16" t="s">
        <v>3343</v>
      </c>
      <c r="D1095" s="16" t="s">
        <v>3344</v>
      </c>
      <c r="E1095" s="116">
        <v>31.74</v>
      </c>
      <c r="F1095" s="116">
        <f t="shared" si="11"/>
        <v>5.0026307135810535E-2</v>
      </c>
      <c r="G1095" s="116">
        <v>0.1913</v>
      </c>
      <c r="H1095" s="400">
        <f>VLOOKUP(B1095,'PRPM WP2'!$A1:$H1138,5,FALSE)</f>
        <v>3.2916666666666702E-3</v>
      </c>
      <c r="I1095" s="400">
        <f t="shared" si="10"/>
        <v>4.6734640469143864E-2</v>
      </c>
      <c r="J1095" s="399">
        <f t="shared" si="12"/>
        <v>42767</v>
      </c>
    </row>
    <row r="1096" spans="1:10" ht="14.5" customHeight="1" x14ac:dyDescent="0.15">
      <c r="A1096" s="5"/>
      <c r="B1096" s="399">
        <v>42795</v>
      </c>
      <c r="C1096" s="16" t="s">
        <v>3343</v>
      </c>
      <c r="D1096" s="16" t="s">
        <v>3344</v>
      </c>
      <c r="E1096" s="116">
        <v>32.15</v>
      </c>
      <c r="F1096" s="116">
        <f t="shared" si="11"/>
        <v>1.2917454316320106E-2</v>
      </c>
      <c r="G1096" s="116">
        <v>0</v>
      </c>
      <c r="H1096" s="400">
        <f>VLOOKUP(B1096,'PRPM WP2'!$A1:$H1138,5,FALSE)</f>
        <v>3.2916666666666702E-3</v>
      </c>
      <c r="I1096" s="400">
        <f t="shared" si="10"/>
        <v>9.6257876496534354E-3</v>
      </c>
      <c r="J1096" s="399">
        <f t="shared" si="12"/>
        <v>42795</v>
      </c>
    </row>
    <row r="1097" spans="1:10" ht="14.5" customHeight="1" x14ac:dyDescent="0.15">
      <c r="A1097" s="5"/>
      <c r="B1097" s="399">
        <v>42826</v>
      </c>
      <c r="C1097" s="16" t="s">
        <v>3343</v>
      </c>
      <c r="D1097" s="16" t="s">
        <v>3344</v>
      </c>
      <c r="E1097" s="116">
        <v>33.090000000000003</v>
      </c>
      <c r="F1097" s="116">
        <f t="shared" si="11"/>
        <v>2.9237947122861738E-2</v>
      </c>
      <c r="G1097" s="116">
        <v>0</v>
      </c>
      <c r="H1097" s="400">
        <f>VLOOKUP(B1097,'PRPM WP2'!$A1:$H1138,5,FALSE)</f>
        <v>3.225E-3</v>
      </c>
      <c r="I1097" s="400">
        <f t="shared" si="10"/>
        <v>2.601294712286174E-2</v>
      </c>
      <c r="J1097" s="399">
        <f t="shared" si="12"/>
        <v>42826</v>
      </c>
    </row>
    <row r="1098" spans="1:10" ht="14.5" customHeight="1" x14ac:dyDescent="0.15">
      <c r="A1098" s="5"/>
      <c r="B1098" s="399">
        <v>42856</v>
      </c>
      <c r="C1098" s="16" t="s">
        <v>3343</v>
      </c>
      <c r="D1098" s="16" t="s">
        <v>3344</v>
      </c>
      <c r="E1098" s="116">
        <v>32.69</v>
      </c>
      <c r="F1098" s="116">
        <f t="shared" si="11"/>
        <v>-6.3070414022364961E-3</v>
      </c>
      <c r="G1098" s="116">
        <v>0.1913</v>
      </c>
      <c r="H1098" s="400">
        <f>VLOOKUP(B1098,'PRPM WP2'!$A1:$H1138,5,FALSE)</f>
        <v>3.20833333333333E-3</v>
      </c>
      <c r="I1098" s="400">
        <f t="shared" si="10"/>
        <v>-9.5153747355698256E-3</v>
      </c>
      <c r="J1098" s="399">
        <f t="shared" si="12"/>
        <v>42856</v>
      </c>
    </row>
    <row r="1099" spans="1:10" ht="14.5" customHeight="1" x14ac:dyDescent="0.15">
      <c r="A1099" s="5"/>
      <c r="B1099" s="399">
        <v>42887</v>
      </c>
      <c r="C1099" s="16" t="s">
        <v>3343</v>
      </c>
      <c r="D1099" s="16" t="s">
        <v>3344</v>
      </c>
      <c r="E1099" s="116">
        <v>33.299999999999997</v>
      </c>
      <c r="F1099" s="116">
        <f t="shared" si="11"/>
        <v>1.8660140715815218E-2</v>
      </c>
      <c r="G1099" s="116">
        <v>0</v>
      </c>
      <c r="H1099" s="400">
        <f>VLOOKUP(B1099,'PRPM WP2'!$A1:$H1138,5,FALSE)</f>
        <v>3.0666666666666698E-3</v>
      </c>
      <c r="I1099" s="400">
        <f t="shared" si="10"/>
        <v>1.5593474049148549E-2</v>
      </c>
      <c r="J1099" s="399">
        <f t="shared" si="12"/>
        <v>42887</v>
      </c>
    </row>
    <row r="1100" spans="1:10" ht="14.5" customHeight="1" x14ac:dyDescent="0.15">
      <c r="A1100" s="5"/>
      <c r="B1100" s="399">
        <v>42917</v>
      </c>
      <c r="C1100" s="16" t="s">
        <v>3343</v>
      </c>
      <c r="D1100" s="16" t="s">
        <v>3344</v>
      </c>
      <c r="E1100" s="116">
        <v>33.380000000000003</v>
      </c>
      <c r="F1100" s="116">
        <f t="shared" si="11"/>
        <v>2.4024024024025649E-3</v>
      </c>
      <c r="G1100" s="116">
        <v>0</v>
      </c>
      <c r="H1100" s="400">
        <f>VLOOKUP(B1100,'PRPM WP2'!$A1:$H1138,5,FALSE)</f>
        <v>3.15E-3</v>
      </c>
      <c r="I1100" s="400">
        <f t="shared" si="10"/>
        <v>-7.475975975974351E-4</v>
      </c>
      <c r="J1100" s="399">
        <f t="shared" si="12"/>
        <v>42917</v>
      </c>
    </row>
    <row r="1101" spans="1:10" ht="14.5" customHeight="1" x14ac:dyDescent="0.15">
      <c r="A1101" s="5"/>
      <c r="B1101" s="399">
        <v>42948</v>
      </c>
      <c r="C1101" s="16" t="s">
        <v>3343</v>
      </c>
      <c r="D1101" s="16" t="s">
        <v>3344</v>
      </c>
      <c r="E1101" s="116">
        <v>33.4</v>
      </c>
      <c r="F1101" s="116">
        <f t="shared" si="11"/>
        <v>6.731575793888436E-3</v>
      </c>
      <c r="G1101" s="116">
        <v>0.20469999999999999</v>
      </c>
      <c r="H1101" s="400">
        <f>VLOOKUP(B1101,'PRPM WP2'!$A1:$H1138,5,FALSE)</f>
        <v>3.0833333333333299E-3</v>
      </c>
      <c r="I1101" s="400">
        <f t="shared" si="10"/>
        <v>3.6482424605551061E-3</v>
      </c>
      <c r="J1101" s="399">
        <f t="shared" si="12"/>
        <v>42948</v>
      </c>
    </row>
    <row r="1102" spans="1:10" ht="14.5" customHeight="1" x14ac:dyDescent="0.15">
      <c r="A1102" s="5"/>
      <c r="B1102" s="399">
        <v>42979</v>
      </c>
      <c r="C1102" s="16" t="s">
        <v>3343</v>
      </c>
      <c r="D1102" s="16" t="s">
        <v>3344</v>
      </c>
      <c r="E1102" s="116">
        <v>33.19</v>
      </c>
      <c r="F1102" s="116">
        <f t="shared" si="11"/>
        <v>-6.2874251497006244E-3</v>
      </c>
      <c r="G1102" s="116">
        <v>0</v>
      </c>
      <c r="H1102" s="400">
        <f>VLOOKUP(B1102,'PRPM WP2'!$A1:$H1138,5,FALSE)</f>
        <v>3.0249999999999999E-3</v>
      </c>
      <c r="I1102" s="400">
        <f t="shared" si="10"/>
        <v>-9.3124251497006243E-3</v>
      </c>
      <c r="J1102" s="399">
        <f t="shared" si="12"/>
        <v>42979</v>
      </c>
    </row>
    <row r="1103" spans="1:10" ht="14.5" customHeight="1" x14ac:dyDescent="0.15">
      <c r="A1103" s="5"/>
      <c r="B1103" s="399">
        <v>43009</v>
      </c>
      <c r="C1103" s="16" t="s">
        <v>3343</v>
      </c>
      <c r="D1103" s="16" t="s">
        <v>3344</v>
      </c>
      <c r="E1103" s="116">
        <v>35.479999999999997</v>
      </c>
      <c r="F1103" s="116">
        <f t="shared" si="11"/>
        <v>6.8996685748719477E-2</v>
      </c>
      <c r="G1103" s="116">
        <v>0</v>
      </c>
      <c r="H1103" s="400">
        <f>VLOOKUP(B1103,'PRPM WP2'!$A1:$H1138,5,FALSE)</f>
        <v>3.0000000000000001E-3</v>
      </c>
      <c r="I1103" s="400">
        <f t="shared" si="10"/>
        <v>6.5996685748719475E-2</v>
      </c>
      <c r="J1103" s="399">
        <f t="shared" si="12"/>
        <v>43009</v>
      </c>
    </row>
    <row r="1104" spans="1:10" ht="14.5" customHeight="1" x14ac:dyDescent="0.15">
      <c r="A1104" s="5"/>
      <c r="B1104" s="399">
        <v>43040</v>
      </c>
      <c r="C1104" s="16" t="s">
        <v>3343</v>
      </c>
      <c r="D1104" s="16" t="s">
        <v>3344</v>
      </c>
      <c r="E1104" s="116">
        <v>37.99</v>
      </c>
      <c r="F1104" s="116">
        <f t="shared" si="11"/>
        <v>7.6513528748590909E-2</v>
      </c>
      <c r="G1104" s="116">
        <v>0.20469999999999999</v>
      </c>
      <c r="H1104" s="400">
        <f>VLOOKUP(B1104,'PRPM WP2'!$A1:$H1138,5,FALSE)</f>
        <v>3.0000000000000001E-3</v>
      </c>
      <c r="I1104" s="400">
        <f t="shared" si="10"/>
        <v>7.3513528748590906E-2</v>
      </c>
      <c r="J1104" s="399">
        <f t="shared" si="12"/>
        <v>43040</v>
      </c>
    </row>
    <row r="1105" spans="1:10" ht="14.5" customHeight="1" x14ac:dyDescent="0.15">
      <c r="A1105" s="5"/>
      <c r="B1105" s="399">
        <v>43070</v>
      </c>
      <c r="C1105" s="16" t="s">
        <v>3343</v>
      </c>
      <c r="D1105" s="16" t="s">
        <v>3344</v>
      </c>
      <c r="E1105" s="116">
        <v>39.229999999999997</v>
      </c>
      <c r="F1105" s="116">
        <f t="shared" si="11"/>
        <v>3.2640168465385491E-2</v>
      </c>
      <c r="G1105" s="116">
        <v>0</v>
      </c>
      <c r="H1105" s="400">
        <f>VLOOKUP(B1105,'PRPM WP2'!$A1:$H1138,5,FALSE)</f>
        <v>2.9250000000000001E-3</v>
      </c>
      <c r="I1105" s="400">
        <f t="shared" si="10"/>
        <v>2.9715168465385491E-2</v>
      </c>
      <c r="J1105" s="399">
        <f t="shared" si="12"/>
        <v>43070</v>
      </c>
    </row>
    <row r="1106" spans="1:10" ht="14.5" customHeight="1" x14ac:dyDescent="0.15">
      <c r="A1106" s="5"/>
      <c r="B1106" s="399">
        <v>43101</v>
      </c>
      <c r="C1106" s="16" t="s">
        <v>3343</v>
      </c>
      <c r="D1106" s="16" t="s">
        <v>3344</v>
      </c>
      <c r="E1106" s="116">
        <v>36.21</v>
      </c>
      <c r="F1106" s="116">
        <f t="shared" si="11"/>
        <v>-7.6981901605913741E-2</v>
      </c>
      <c r="G1106" s="116">
        <v>0</v>
      </c>
      <c r="H1106" s="400">
        <f>VLOOKUP(B1106,'PRPM WP2'!$A1:$H1138,5,FALSE)</f>
        <v>2.9250000000000001E-3</v>
      </c>
      <c r="I1106" s="400">
        <f t="shared" si="10"/>
        <v>-7.9906901605913738E-2</v>
      </c>
      <c r="J1106" s="399">
        <f t="shared" si="12"/>
        <v>43101</v>
      </c>
    </row>
    <row r="1107" spans="1:10" ht="14.5" customHeight="1" x14ac:dyDescent="0.15">
      <c r="A1107" s="5"/>
      <c r="B1107" s="399">
        <v>43132</v>
      </c>
      <c r="C1107" s="16" t="s">
        <v>3343</v>
      </c>
      <c r="D1107" s="16" t="s">
        <v>3344</v>
      </c>
      <c r="E1107" s="116">
        <v>34.19</v>
      </c>
      <c r="F1107" s="116">
        <f t="shared" ref="F1107:F1138" si="13">((E1107-E1106)/E1106)+(G1107/E1106)</f>
        <v>-5.0132560066280113E-2</v>
      </c>
      <c r="G1107" s="116">
        <v>0.20469999999999999</v>
      </c>
      <c r="H1107" s="400">
        <f>VLOOKUP(B1107,'PRPM WP2'!$A1:$H1138,5,FALSE)</f>
        <v>2.9583333333333302E-3</v>
      </c>
      <c r="I1107" s="400">
        <f t="shared" si="10"/>
        <v>-5.309089339961344E-2</v>
      </c>
      <c r="J1107" s="399">
        <f t="shared" ref="J1107:J1137" si="14">B1107</f>
        <v>43132</v>
      </c>
    </row>
    <row r="1108" spans="1:10" ht="14.5" customHeight="1" x14ac:dyDescent="0.15">
      <c r="A1108" s="5"/>
      <c r="B1108" s="399">
        <v>43160</v>
      </c>
      <c r="C1108" s="16" t="s">
        <v>3343</v>
      </c>
      <c r="D1108" s="16" t="s">
        <v>3344</v>
      </c>
      <c r="E1108" s="116">
        <v>34.06</v>
      </c>
      <c r="F1108" s="116">
        <f t="shared" si="13"/>
        <v>-3.80228136882116E-3</v>
      </c>
      <c r="G1108" s="116">
        <v>0</v>
      </c>
      <c r="H1108" s="400">
        <f>VLOOKUP(B1108,'PRPM WP2'!$A1:$H1138,5,FALSE)</f>
        <v>3.225E-3</v>
      </c>
      <c r="I1108" s="400">
        <f t="shared" si="10"/>
        <v>-7.02728136882116E-3</v>
      </c>
      <c r="J1108" s="399">
        <f t="shared" si="14"/>
        <v>43160</v>
      </c>
    </row>
    <row r="1109" spans="1:10" ht="14.5" customHeight="1" x14ac:dyDescent="0.15">
      <c r="A1109" s="5"/>
      <c r="B1109" s="399">
        <v>43191</v>
      </c>
      <c r="C1109" s="16" t="s">
        <v>3343</v>
      </c>
      <c r="D1109" s="16" t="s">
        <v>3344</v>
      </c>
      <c r="E1109" s="116">
        <v>35.15</v>
      </c>
      <c r="F1109" s="116">
        <f t="shared" si="13"/>
        <v>3.2002348796241815E-2</v>
      </c>
      <c r="G1109" s="116">
        <v>0</v>
      </c>
      <c r="H1109" s="400">
        <f>VLOOKUP(B1109,'PRPM WP2'!$A1:$H1138,5,FALSE)</f>
        <v>3.20833333333333E-3</v>
      </c>
      <c r="I1109" s="400">
        <f t="shared" si="10"/>
        <v>2.8794015462908485E-2</v>
      </c>
      <c r="J1109" s="399">
        <f t="shared" si="14"/>
        <v>43191</v>
      </c>
    </row>
    <row r="1110" spans="1:10" ht="14.5" customHeight="1" x14ac:dyDescent="0.15">
      <c r="A1110" s="5"/>
      <c r="B1110" s="399">
        <v>43221</v>
      </c>
      <c r="C1110" s="16" t="s">
        <v>3343</v>
      </c>
      <c r="D1110" s="16" t="s">
        <v>3344</v>
      </c>
      <c r="E1110" s="116">
        <v>34.700000000000003</v>
      </c>
      <c r="F1110" s="116">
        <f t="shared" si="13"/>
        <v>-6.9786628733995949E-3</v>
      </c>
      <c r="G1110" s="116">
        <v>0.20469999999999999</v>
      </c>
      <c r="H1110" s="400">
        <f>VLOOKUP(B1110,'PRPM WP2'!$A1:$H1138,5,FALSE)</f>
        <v>3.3249999999999998E-3</v>
      </c>
      <c r="I1110" s="400">
        <f t="shared" si="10"/>
        <v>-1.0303662873399594E-2</v>
      </c>
      <c r="J1110" s="399">
        <f t="shared" si="14"/>
        <v>43221</v>
      </c>
    </row>
    <row r="1111" spans="1:10" ht="14.5" customHeight="1" x14ac:dyDescent="0.15">
      <c r="A1111" s="5"/>
      <c r="B1111" s="399">
        <v>43252</v>
      </c>
      <c r="C1111" s="16" t="s">
        <v>3343</v>
      </c>
      <c r="D1111" s="16" t="s">
        <v>3344</v>
      </c>
      <c r="E1111" s="116">
        <v>35.18</v>
      </c>
      <c r="F1111" s="116">
        <f t="shared" si="13"/>
        <v>1.3832853025936509E-2</v>
      </c>
      <c r="G1111" s="116">
        <v>0</v>
      </c>
      <c r="H1111" s="400">
        <f>VLOOKUP(B1111,'PRPM WP2'!$A1:$H1138,5,FALSE)</f>
        <v>3.3E-3</v>
      </c>
      <c r="I1111" s="400">
        <f t="shared" si="10"/>
        <v>1.0532853025936508E-2</v>
      </c>
      <c r="J1111" s="399">
        <f t="shared" si="14"/>
        <v>43252</v>
      </c>
    </row>
    <row r="1112" spans="1:10" ht="14.5" customHeight="1" x14ac:dyDescent="0.15">
      <c r="A1112" s="5"/>
      <c r="B1112" s="399">
        <v>43282</v>
      </c>
      <c r="C1112" s="16" t="s">
        <v>3343</v>
      </c>
      <c r="D1112" s="16" t="s">
        <v>3344</v>
      </c>
      <c r="E1112" s="116">
        <v>36.94</v>
      </c>
      <c r="F1112" s="116">
        <f t="shared" si="13"/>
        <v>5.0028425241614501E-2</v>
      </c>
      <c r="G1112" s="116">
        <v>0</v>
      </c>
      <c r="H1112" s="400">
        <f>VLOOKUP(B1112,'PRPM WP2'!$A1:$H1138,5,FALSE)</f>
        <v>3.225E-3</v>
      </c>
      <c r="I1112" s="400">
        <f t="shared" si="10"/>
        <v>4.6803425241614502E-2</v>
      </c>
      <c r="J1112" s="399">
        <f t="shared" si="14"/>
        <v>43282</v>
      </c>
    </row>
    <row r="1113" spans="1:10" ht="14.5" customHeight="1" x14ac:dyDescent="0.15">
      <c r="A1113" s="5"/>
      <c r="B1113" s="399">
        <v>43313</v>
      </c>
      <c r="C1113" s="16" t="s">
        <v>3343</v>
      </c>
      <c r="D1113" s="16" t="s">
        <v>3344</v>
      </c>
      <c r="E1113" s="116">
        <v>37.18</v>
      </c>
      <c r="F1113" s="116">
        <f t="shared" si="13"/>
        <v>1.2425554953979481E-2</v>
      </c>
      <c r="G1113" s="116">
        <v>0.219</v>
      </c>
      <c r="H1113" s="400">
        <f>VLOOKUP(B1113,'PRPM WP2'!$A1:$H1138,5,FALSE)</f>
        <v>3.2333333333333298E-3</v>
      </c>
      <c r="I1113" s="400">
        <f t="shared" si="10"/>
        <v>9.1922216206461512E-3</v>
      </c>
      <c r="J1113" s="399">
        <f t="shared" si="14"/>
        <v>43313</v>
      </c>
    </row>
    <row r="1114" spans="1:10" ht="14.5" customHeight="1" x14ac:dyDescent="0.15">
      <c r="A1114" s="5"/>
      <c r="B1114" s="399">
        <v>43344</v>
      </c>
      <c r="C1114" s="16" t="s">
        <v>3343</v>
      </c>
      <c r="D1114" s="16" t="s">
        <v>3344</v>
      </c>
      <c r="E1114" s="116">
        <v>36.9</v>
      </c>
      <c r="F1114" s="116">
        <f t="shared" si="13"/>
        <v>-7.5309306078537152E-3</v>
      </c>
      <c r="G1114" s="116">
        <v>0</v>
      </c>
      <c r="H1114" s="400">
        <f>VLOOKUP(B1114,'PRPM WP2'!$A1:$H1138,5,FALSE)</f>
        <v>3.2333333333333298E-3</v>
      </c>
      <c r="I1114" s="400">
        <f t="shared" si="10"/>
        <v>-1.0764263941187045E-2</v>
      </c>
      <c r="J1114" s="399">
        <f t="shared" si="14"/>
        <v>43344</v>
      </c>
    </row>
    <row r="1115" spans="1:10" ht="14.5" customHeight="1" x14ac:dyDescent="0.15">
      <c r="A1115" s="5"/>
      <c r="B1115" s="399">
        <v>43374</v>
      </c>
      <c r="C1115" s="16" t="s">
        <v>3343</v>
      </c>
      <c r="D1115" s="16" t="s">
        <v>3344</v>
      </c>
      <c r="E1115" s="116">
        <v>32.53</v>
      </c>
      <c r="F1115" s="116">
        <f t="shared" si="13"/>
        <v>-0.11842818428184275</v>
      </c>
      <c r="G1115" s="116">
        <v>0</v>
      </c>
      <c r="H1115" s="400">
        <f>VLOOKUP(B1115,'PRPM WP2'!$A1:$H1138,5,FALSE)</f>
        <v>3.4499999999999999E-3</v>
      </c>
      <c r="I1115" s="400">
        <f t="shared" si="10"/>
        <v>-0.12187818428184274</v>
      </c>
      <c r="J1115" s="399">
        <f t="shared" si="14"/>
        <v>43374</v>
      </c>
    </row>
    <row r="1116" spans="1:10" ht="14.5" customHeight="1" x14ac:dyDescent="0.15">
      <c r="A1116" s="5"/>
      <c r="B1116" s="399">
        <v>43405</v>
      </c>
      <c r="C1116" s="16" t="s">
        <v>3343</v>
      </c>
      <c r="D1116" s="16" t="s">
        <v>3344</v>
      </c>
      <c r="E1116" s="116">
        <v>34.29</v>
      </c>
      <c r="F1116" s="116">
        <f t="shared" si="13"/>
        <v>6.0836151245004549E-2</v>
      </c>
      <c r="G1116" s="116">
        <v>0.219</v>
      </c>
      <c r="H1116" s="400">
        <f>VLOOKUP(B1116,'PRPM WP2'!$A1:$H1138,5,FALSE)</f>
        <v>3.5166666666666701E-3</v>
      </c>
      <c r="I1116" s="400">
        <f t="shared" si="10"/>
        <v>5.7319484578337881E-2</v>
      </c>
      <c r="J1116" s="399">
        <f t="shared" si="14"/>
        <v>43405</v>
      </c>
    </row>
    <row r="1117" spans="1:10" ht="14.5" customHeight="1" x14ac:dyDescent="0.15">
      <c r="A1117" s="5"/>
      <c r="B1117" s="399">
        <v>43435</v>
      </c>
      <c r="C1117" s="16" t="s">
        <v>3343</v>
      </c>
      <c r="D1117" s="16" t="s">
        <v>3344</v>
      </c>
      <c r="E1117" s="116">
        <v>34.19</v>
      </c>
      <c r="F1117" s="116">
        <f t="shared" si="13"/>
        <v>-2.9163021289005954E-3</v>
      </c>
      <c r="G1117" s="116">
        <v>0</v>
      </c>
      <c r="H1117" s="400">
        <f>VLOOKUP(B1117,'PRPM WP2'!$A1:$H1138,5,FALSE)</f>
        <v>3.3500000000000001E-3</v>
      </c>
      <c r="I1117" s="400">
        <f t="shared" si="10"/>
        <v>-6.2663021289005956E-3</v>
      </c>
      <c r="J1117" s="399">
        <f t="shared" si="14"/>
        <v>43435</v>
      </c>
    </row>
    <row r="1118" spans="1:10" ht="14.5" customHeight="1" x14ac:dyDescent="0.15">
      <c r="A1118" s="5"/>
      <c r="B1118" s="399">
        <v>43466</v>
      </c>
      <c r="C1118" s="16" t="s">
        <v>3343</v>
      </c>
      <c r="D1118" s="16" t="s">
        <v>3344</v>
      </c>
      <c r="E1118" s="116">
        <v>35.049999999999997</v>
      </c>
      <c r="F1118" s="116">
        <f t="shared" si="13"/>
        <v>2.5153553670663922E-2</v>
      </c>
      <c r="G1118" s="116">
        <v>0</v>
      </c>
      <c r="H1118" s="400">
        <f>VLOOKUP(B1118,'PRPM WP2'!$A1:$H1138,5,FALSE)</f>
        <v>3.2750000000000001E-3</v>
      </c>
      <c r="I1118" s="400">
        <f t="shared" si="10"/>
        <v>2.1878553670663922E-2</v>
      </c>
      <c r="J1118" s="399">
        <f t="shared" si="14"/>
        <v>43466</v>
      </c>
    </row>
    <row r="1119" spans="1:10" ht="14.5" customHeight="1" x14ac:dyDescent="0.15">
      <c r="A1119" s="5"/>
      <c r="B1119" s="399">
        <v>43497</v>
      </c>
      <c r="C1119" s="16" t="s">
        <v>3343</v>
      </c>
      <c r="D1119" s="16" t="s">
        <v>3344</v>
      </c>
      <c r="E1119" s="116">
        <v>35.94</v>
      </c>
      <c r="F1119" s="116">
        <f t="shared" si="13"/>
        <v>3.164051355206849E-2</v>
      </c>
      <c r="G1119" s="116">
        <v>0.219</v>
      </c>
      <c r="H1119" s="400">
        <f>VLOOKUP(B1119,'PRPM WP2'!$A1:$H1138,5,FALSE)</f>
        <v>3.1583333333333298E-3</v>
      </c>
      <c r="I1119" s="400">
        <f t="shared" si="10"/>
        <v>2.8482180218735161E-2</v>
      </c>
      <c r="J1119" s="399">
        <f t="shared" si="14"/>
        <v>43497</v>
      </c>
    </row>
    <row r="1120" spans="1:10" ht="14.5" customHeight="1" x14ac:dyDescent="0.15">
      <c r="A1120" s="5"/>
      <c r="B1120" s="399">
        <v>43525</v>
      </c>
      <c r="C1120" s="16" t="s">
        <v>3343</v>
      </c>
      <c r="D1120" s="16" t="s">
        <v>3344</v>
      </c>
      <c r="E1120" s="116">
        <v>36.44</v>
      </c>
      <c r="F1120" s="116">
        <f t="shared" si="13"/>
        <v>1.3912075681691709E-2</v>
      </c>
      <c r="G1120" s="116">
        <v>0</v>
      </c>
      <c r="H1120" s="400">
        <f>VLOOKUP(B1120,'PRPM WP2'!$A1:$H1138,5,FALSE)</f>
        <v>3.1583333333333298E-3</v>
      </c>
      <c r="I1120" s="400">
        <f t="shared" si="10"/>
        <v>1.075374234835838E-2</v>
      </c>
      <c r="J1120" s="399">
        <f t="shared" si="14"/>
        <v>43525</v>
      </c>
    </row>
    <row r="1121" spans="1:10" ht="14.5" customHeight="1" x14ac:dyDescent="0.15">
      <c r="A1121" s="5"/>
      <c r="B1121" s="399">
        <v>43556</v>
      </c>
      <c r="C1121" s="16" t="s">
        <v>3343</v>
      </c>
      <c r="D1121" s="16" t="s">
        <v>3344</v>
      </c>
      <c r="E1121" s="116">
        <v>39.06</v>
      </c>
      <c r="F1121" s="116">
        <f t="shared" si="13"/>
        <v>7.1899012074643373E-2</v>
      </c>
      <c r="G1121" s="116">
        <v>0</v>
      </c>
      <c r="H1121" s="400">
        <f>VLOOKUP(B1121,'PRPM WP2'!$A1:$H1138,5,FALSE)</f>
        <v>3.075E-3</v>
      </c>
      <c r="I1121" s="400">
        <f t="shared" si="10"/>
        <v>6.8824012074643379E-2</v>
      </c>
      <c r="J1121" s="399">
        <f t="shared" si="14"/>
        <v>43556</v>
      </c>
    </row>
    <row r="1122" spans="1:10" ht="14.5" customHeight="1" x14ac:dyDescent="0.15">
      <c r="A1122" s="5"/>
      <c r="B1122" s="399">
        <v>43586</v>
      </c>
      <c r="C1122" s="16" t="s">
        <v>3343</v>
      </c>
      <c r="D1122" s="16" t="s">
        <v>3344</v>
      </c>
      <c r="E1122" s="116">
        <v>39.54</v>
      </c>
      <c r="F1122" s="116">
        <f t="shared" si="13"/>
        <v>1.789554531490007E-2</v>
      </c>
      <c r="G1122" s="116">
        <v>0.219</v>
      </c>
      <c r="H1122" s="400">
        <f>VLOOKUP(B1122,'PRPM WP2'!$A1:$H1138,5,FALSE)</f>
        <v>3.05833333333333E-3</v>
      </c>
      <c r="I1122" s="400">
        <f t="shared" si="10"/>
        <v>1.4837211981566741E-2</v>
      </c>
      <c r="J1122" s="399">
        <f t="shared" si="14"/>
        <v>43586</v>
      </c>
    </row>
    <row r="1123" spans="1:10" ht="14.5" customHeight="1" x14ac:dyDescent="0.15">
      <c r="A1123" s="5"/>
      <c r="B1123" s="399">
        <v>43617</v>
      </c>
      <c r="C1123" s="16" t="s">
        <v>3343</v>
      </c>
      <c r="D1123" s="16" t="s">
        <v>3344</v>
      </c>
      <c r="E1123" s="116">
        <v>41.37</v>
      </c>
      <c r="F1123" s="116">
        <f t="shared" si="13"/>
        <v>4.6282245827010578E-2</v>
      </c>
      <c r="G1123" s="116">
        <v>0</v>
      </c>
      <c r="H1123" s="400">
        <f>VLOOKUP(B1123,'PRPM WP2'!$A1:$H1138,5,FALSE)</f>
        <v>3.05833333333333E-3</v>
      </c>
      <c r="I1123" s="400">
        <f t="shared" si="10"/>
        <v>4.3223912493677248E-2</v>
      </c>
      <c r="J1123" s="399">
        <f t="shared" si="14"/>
        <v>43617</v>
      </c>
    </row>
    <row r="1124" spans="1:10" ht="14.5" customHeight="1" x14ac:dyDescent="0.15">
      <c r="A1124" s="5"/>
      <c r="B1124" s="399">
        <v>43647</v>
      </c>
      <c r="C1124" s="16" t="s">
        <v>3343</v>
      </c>
      <c r="D1124" s="16" t="s">
        <v>3344</v>
      </c>
      <c r="E1124" s="116">
        <v>41.95</v>
      </c>
      <c r="F1124" s="116">
        <f t="shared" si="13"/>
        <v>1.4019821126420242E-2</v>
      </c>
      <c r="G1124" s="116">
        <v>0</v>
      </c>
      <c r="H1124" s="400">
        <f>VLOOKUP(B1124,'PRPM WP2'!$A1:$H1138,5,FALSE)</f>
        <v>2.74166666666667E-3</v>
      </c>
      <c r="I1124" s="400">
        <f t="shared" si="10"/>
        <v>1.1278154459753572E-2</v>
      </c>
      <c r="J1124" s="399">
        <f t="shared" si="14"/>
        <v>43647</v>
      </c>
    </row>
    <row r="1125" spans="1:10" ht="14.5" customHeight="1" x14ac:dyDescent="0.15">
      <c r="A1125" s="5"/>
      <c r="B1125" s="399">
        <v>43678</v>
      </c>
      <c r="C1125" s="16" t="s">
        <v>3343</v>
      </c>
      <c r="D1125" s="16" t="s">
        <v>3344</v>
      </c>
      <c r="E1125" s="116">
        <v>44.29</v>
      </c>
      <c r="F1125" s="116">
        <f t="shared" si="13"/>
        <v>6.136591179976153E-2</v>
      </c>
      <c r="G1125" s="116">
        <v>0.23430000000000001</v>
      </c>
      <c r="H1125" s="400">
        <f>VLOOKUP(B1125,'PRPM WP2'!$A1:$H1138,5,FALSE)</f>
        <v>2.74166666666667E-3</v>
      </c>
      <c r="I1125" s="400">
        <f t="shared" ref="I1125:I1188" si="15">F1125-H1125</f>
        <v>5.862424513309486E-2</v>
      </c>
      <c r="J1125" s="399">
        <f t="shared" si="14"/>
        <v>43678</v>
      </c>
    </row>
    <row r="1126" spans="1:10" ht="14.5" customHeight="1" x14ac:dyDescent="0.15">
      <c r="A1126" s="5"/>
      <c r="B1126" s="399">
        <v>43709</v>
      </c>
      <c r="C1126" s="16" t="s">
        <v>3343</v>
      </c>
      <c r="D1126" s="16" t="s">
        <v>3344</v>
      </c>
      <c r="E1126" s="116">
        <v>44.83</v>
      </c>
      <c r="F1126" s="116">
        <f t="shared" si="13"/>
        <v>1.2192368480469612E-2</v>
      </c>
      <c r="G1126" s="116">
        <v>0</v>
      </c>
      <c r="H1126" s="400">
        <f>VLOOKUP(B1126,'PRPM WP2'!$A1:$H1138,5,FALSE)</f>
        <v>2.48333333333333E-3</v>
      </c>
      <c r="I1126" s="400">
        <f t="shared" si="15"/>
        <v>9.7090351471362819E-3</v>
      </c>
      <c r="J1126" s="399">
        <f t="shared" si="14"/>
        <v>43709</v>
      </c>
    </row>
    <row r="1127" spans="1:10" ht="14.5" customHeight="1" x14ac:dyDescent="0.15">
      <c r="A1127" s="5"/>
      <c r="B1127" s="399">
        <v>43739</v>
      </c>
      <c r="C1127" s="16" t="s">
        <v>3343</v>
      </c>
      <c r="D1127" s="16" t="s">
        <v>3344</v>
      </c>
      <c r="E1127" s="116">
        <v>45.33</v>
      </c>
      <c r="F1127" s="116">
        <f t="shared" si="13"/>
        <v>1.1153245594467991E-2</v>
      </c>
      <c r="G1127" s="116">
        <v>0</v>
      </c>
      <c r="H1127" s="400">
        <f>VLOOKUP(B1127,'PRPM WP2'!$A1:$H1138,5,FALSE)</f>
        <v>2.5249999999999999E-3</v>
      </c>
      <c r="I1127" s="400">
        <f t="shared" si="15"/>
        <v>8.6282455944679919E-3</v>
      </c>
      <c r="J1127" s="399">
        <f t="shared" si="14"/>
        <v>43739</v>
      </c>
    </row>
    <row r="1128" spans="1:10" ht="14.5" customHeight="1" x14ac:dyDescent="0.15">
      <c r="A1128" s="5"/>
      <c r="B1128" s="399">
        <v>43770</v>
      </c>
      <c r="C1128" s="16" t="s">
        <v>3343</v>
      </c>
      <c r="D1128" s="16" t="s">
        <v>3344</v>
      </c>
      <c r="E1128" s="116">
        <v>44.27</v>
      </c>
      <c r="F1128" s="116">
        <f t="shared" si="13"/>
        <v>-1.821530994926087E-2</v>
      </c>
      <c r="G1128" s="116">
        <v>0.23430000000000001</v>
      </c>
      <c r="H1128" s="400">
        <f>VLOOKUP(B1128,'PRPM WP2'!$A1:$H1138,5,FALSE)</f>
        <v>2.55833333333333E-3</v>
      </c>
      <c r="I1128" s="400">
        <f t="shared" si="15"/>
        <v>-2.0773643282594199E-2</v>
      </c>
      <c r="J1128" s="399">
        <f t="shared" si="14"/>
        <v>43770</v>
      </c>
    </row>
    <row r="1129" spans="1:10" ht="14.5" customHeight="1" x14ac:dyDescent="0.15">
      <c r="A1129" s="5"/>
      <c r="B1129" s="399">
        <v>43800</v>
      </c>
      <c r="C1129" s="16" t="s">
        <v>3343</v>
      </c>
      <c r="D1129" s="16" t="s">
        <v>3344</v>
      </c>
      <c r="E1129" s="116">
        <v>46.94</v>
      </c>
      <c r="F1129" s="116">
        <f t="shared" si="13"/>
        <v>6.0311723514795447E-2</v>
      </c>
      <c r="G1129" s="116">
        <v>0</v>
      </c>
      <c r="H1129" s="400">
        <f>VLOOKUP(B1129,'PRPM WP2'!$A1:$H1138,5,FALSE)</f>
        <v>2.5083333333333299E-3</v>
      </c>
      <c r="I1129" s="400">
        <f t="shared" si="15"/>
        <v>5.7803390181462119E-2</v>
      </c>
      <c r="J1129" s="399">
        <f t="shared" si="14"/>
        <v>43800</v>
      </c>
    </row>
    <row r="1130" spans="1:10" ht="14.5" customHeight="1" x14ac:dyDescent="0.15">
      <c r="A1130" s="5"/>
      <c r="B1130" s="399">
        <v>43831</v>
      </c>
      <c r="C1130" s="16" t="s">
        <v>3343</v>
      </c>
      <c r="D1130" s="16" t="s">
        <v>3344</v>
      </c>
      <c r="E1130" s="116">
        <v>51.94</v>
      </c>
      <c r="F1130" s="116">
        <f t="shared" si="13"/>
        <v>0.10651896037494675</v>
      </c>
      <c r="G1130" s="116">
        <v>0</v>
      </c>
      <c r="H1130" s="400">
        <f>VLOOKUP(B1130,'PRPM WP2'!$A1:$H1138,5,FALSE)</f>
        <v>2.3500000000000001E-3</v>
      </c>
      <c r="I1130" s="400">
        <f t="shared" si="15"/>
        <v>0.10416896037494675</v>
      </c>
      <c r="J1130" s="399">
        <f t="shared" si="14"/>
        <v>43831</v>
      </c>
    </row>
    <row r="1131" spans="1:10" ht="14.5" customHeight="1" x14ac:dyDescent="0.15">
      <c r="A1131" s="5"/>
      <c r="B1131" s="399">
        <v>43862</v>
      </c>
      <c r="C1131" s="16" t="s">
        <v>3343</v>
      </c>
      <c r="D1131" s="16" t="s">
        <v>3344</v>
      </c>
      <c r="E1131" s="116">
        <v>43.01</v>
      </c>
      <c r="F1131" s="116">
        <f t="shared" si="13"/>
        <v>-0.16741817481709664</v>
      </c>
      <c r="G1131" s="116">
        <v>0.23430000000000001</v>
      </c>
      <c r="H1131" s="400">
        <f>VLOOKUP(B1131,'PRPM WP2'!$A1:$H1138,5,FALSE)</f>
        <v>2.4499999999999999E-3</v>
      </c>
      <c r="I1131" s="400">
        <f t="shared" si="15"/>
        <v>-0.16986817481709665</v>
      </c>
      <c r="J1131" s="399">
        <f t="shared" si="14"/>
        <v>43862</v>
      </c>
    </row>
    <row r="1132" spans="1:10" ht="14.5" customHeight="1" x14ac:dyDescent="0.15">
      <c r="A1132" s="5"/>
      <c r="B1132" s="399">
        <v>43891</v>
      </c>
      <c r="C1132" s="16" t="s">
        <v>3343</v>
      </c>
      <c r="D1132" s="16" t="s">
        <v>3344</v>
      </c>
      <c r="E1132" s="116">
        <v>40.700000000000003</v>
      </c>
      <c r="F1132" s="116">
        <f t="shared" si="13"/>
        <v>-5.37084398976981E-2</v>
      </c>
      <c r="G1132" s="116">
        <v>0</v>
      </c>
      <c r="H1132" s="400">
        <f>VLOOKUP(B1132,'PRPM WP2'!$A1:$H1138,5,FALSE)</f>
        <v>2.31666666666667E-3</v>
      </c>
      <c r="I1132" s="400">
        <f t="shared" si="15"/>
        <v>-5.6025106564364768E-2</v>
      </c>
      <c r="J1132" s="399">
        <f t="shared" si="14"/>
        <v>43891</v>
      </c>
    </row>
    <row r="1133" spans="1:10" ht="14.5" customHeight="1" x14ac:dyDescent="0.15">
      <c r="A1133" s="5"/>
      <c r="B1133" s="399">
        <v>43922</v>
      </c>
      <c r="C1133" s="16" t="s">
        <v>3343</v>
      </c>
      <c r="D1133" s="16" t="s">
        <v>3344</v>
      </c>
      <c r="E1133" s="116">
        <v>41.79</v>
      </c>
      <c r="F1133" s="116">
        <f t="shared" si="13"/>
        <v>2.6781326781326689E-2</v>
      </c>
      <c r="G1133" s="116">
        <v>0</v>
      </c>
      <c r="H1133" s="400">
        <f>VLOOKUP(B1133,'PRPM WP2'!$A1:$H1138,5,FALSE)</f>
        <v>2.0249999999999999E-3</v>
      </c>
      <c r="I1133" s="400">
        <f t="shared" si="15"/>
        <v>2.4756326781326689E-2</v>
      </c>
      <c r="J1133" s="399">
        <f t="shared" si="14"/>
        <v>43922</v>
      </c>
    </row>
    <row r="1134" spans="1:10" ht="14.5" customHeight="1" x14ac:dyDescent="0.15">
      <c r="A1134" s="5"/>
      <c r="B1134" s="399">
        <v>43952</v>
      </c>
      <c r="C1134" s="16" t="s">
        <v>3343</v>
      </c>
      <c r="D1134" s="16" t="s">
        <v>3344</v>
      </c>
      <c r="E1134" s="116">
        <v>43.76</v>
      </c>
      <c r="F1134" s="116">
        <f t="shared" si="13"/>
        <v>5.2747068676716892E-2</v>
      </c>
      <c r="G1134" s="116">
        <v>0.23430000000000001</v>
      </c>
      <c r="H1134" s="400">
        <f>VLOOKUP(B1134,'PRPM WP2'!$A1:$H1138,5,FALSE)</f>
        <v>2.075E-3</v>
      </c>
      <c r="I1134" s="400">
        <f t="shared" si="15"/>
        <v>5.0672068676716892E-2</v>
      </c>
      <c r="J1134" s="399">
        <f t="shared" si="14"/>
        <v>43952</v>
      </c>
    </row>
    <row r="1135" spans="1:10" ht="14.5" customHeight="1" x14ac:dyDescent="0.15">
      <c r="A1135" s="5"/>
      <c r="B1135" s="399">
        <v>43983</v>
      </c>
      <c r="C1135" s="16" t="s">
        <v>3343</v>
      </c>
      <c r="D1135" s="16" t="s">
        <v>3344</v>
      </c>
      <c r="E1135" s="116">
        <v>42.24</v>
      </c>
      <c r="F1135" s="116">
        <f t="shared" si="13"/>
        <v>-3.4734917733089489E-2</v>
      </c>
      <c r="G1135" s="116">
        <v>0</v>
      </c>
      <c r="H1135" s="400">
        <f>VLOOKUP(B1135,'PRPM WP2'!$A1:$H1138,5,FALSE)</f>
        <v>2.0083333333333299E-3</v>
      </c>
      <c r="I1135" s="400">
        <f t="shared" si="15"/>
        <v>-3.6743251066422816E-2</v>
      </c>
      <c r="J1135" s="399">
        <f t="shared" si="14"/>
        <v>43983</v>
      </c>
    </row>
    <row r="1136" spans="1:10" ht="14.5" customHeight="1" x14ac:dyDescent="0.15">
      <c r="A1136" s="5"/>
      <c r="B1136" s="399">
        <v>44013</v>
      </c>
      <c r="C1136" s="16" t="s">
        <v>3343</v>
      </c>
      <c r="D1136" s="16" t="s">
        <v>3344</v>
      </c>
      <c r="E1136" s="116">
        <v>45.35</v>
      </c>
      <c r="F1136" s="116">
        <f t="shared" si="13"/>
        <v>7.3626893939393923E-2</v>
      </c>
      <c r="G1136" s="116">
        <v>0</v>
      </c>
      <c r="H1136" s="400">
        <f>VLOOKUP(B1136,'PRPM WP2'!$A1:$H1138,5,FALSE)</f>
        <v>1.6916666666666701E-3</v>
      </c>
      <c r="I1136" s="400">
        <f t="shared" si="15"/>
        <v>7.1935227272727248E-2</v>
      </c>
      <c r="J1136" s="399">
        <f t="shared" si="14"/>
        <v>44013</v>
      </c>
    </row>
    <row r="1137" spans="1:10" ht="14.5" customHeight="1" x14ac:dyDescent="0.15">
      <c r="A1137" s="5"/>
      <c r="B1137" s="399">
        <v>44044</v>
      </c>
      <c r="C1137" s="16" t="s">
        <v>3343</v>
      </c>
      <c r="D1137" s="16" t="s">
        <v>3344</v>
      </c>
      <c r="E1137" s="116">
        <v>42.5</v>
      </c>
      <c r="F1137" s="116">
        <f t="shared" si="13"/>
        <v>-5.7316427783903001E-2</v>
      </c>
      <c r="G1137" s="116">
        <v>0.25069999999999998</v>
      </c>
      <c r="H1137" s="400">
        <f>VLOOKUP(B1137,'PRPM WP2'!$A1:$H1138,5,FALSE)</f>
        <v>2.0166666666666701E-3</v>
      </c>
      <c r="I1137" s="400">
        <f t="shared" si="15"/>
        <v>-5.9333094450569668E-2</v>
      </c>
      <c r="J1137" s="399">
        <f t="shared" si="14"/>
        <v>44044</v>
      </c>
    </row>
  </sheetData>
  <pageMargins left="0.7" right="0.7" top="0.75" bottom="0.75" header="0.3" footer="0.3"/>
  <pageSetup scale="80" orientation="portrait"/>
  <headerFooter>
    <oddFooter>&amp;C&amp;"Helvetica Neue,Regular"&amp;12&amp;K000000&amp;P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1137"/>
  <sheetViews>
    <sheetView showGridLines="0" workbookViewId="0"/>
  </sheetViews>
  <sheetFormatPr baseColWidth="10" defaultColWidth="10.33203125" defaultRowHeight="14.25" customHeight="1" x14ac:dyDescent="0.15"/>
  <cols>
    <col min="1" max="1" width="9.5" style="443" customWidth="1"/>
    <col min="2" max="2" width="11.33203125" style="443" customWidth="1"/>
    <col min="3" max="3" width="27.1640625" style="443" customWidth="1"/>
    <col min="4" max="4" width="11.1640625" style="443" customWidth="1"/>
    <col min="5" max="5" width="8.83203125" style="443" customWidth="1"/>
    <col min="6" max="6" width="9.83203125" style="443" customWidth="1"/>
    <col min="7" max="7" width="11" style="443" customWidth="1"/>
    <col min="8" max="9" width="10.5" style="443" customWidth="1"/>
    <col min="10" max="10" width="10.83203125" style="443" customWidth="1"/>
    <col min="11" max="11" width="10.33203125" style="443" customWidth="1"/>
    <col min="12" max="16384" width="10.33203125" style="443"/>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5"/>
      <c r="D2" s="5"/>
      <c r="E2" s="5"/>
      <c r="F2" s="5"/>
      <c r="G2" s="5"/>
      <c r="H2" s="111">
        <v>3.0999999999999999E-3</v>
      </c>
      <c r="I2" s="111"/>
      <c r="J2" s="399">
        <v>9498</v>
      </c>
    </row>
    <row r="3" spans="1:10" ht="14.5" customHeight="1" x14ac:dyDescent="0.15">
      <c r="A3" s="5"/>
      <c r="B3" s="399">
        <v>9529</v>
      </c>
      <c r="C3" s="5"/>
      <c r="D3" s="5"/>
      <c r="E3" s="5"/>
      <c r="F3" s="5"/>
      <c r="G3" s="5"/>
      <c r="H3" s="111">
        <v>2.8E-3</v>
      </c>
      <c r="I3" s="111"/>
      <c r="J3" s="399">
        <v>9529</v>
      </c>
    </row>
    <row r="4" spans="1:10" ht="14.5" customHeight="1" x14ac:dyDescent="0.15">
      <c r="A4" s="5"/>
      <c r="B4" s="399">
        <v>9557</v>
      </c>
      <c r="C4" s="5"/>
      <c r="D4" s="5"/>
      <c r="E4" s="5"/>
      <c r="F4" s="5"/>
      <c r="G4" s="5"/>
      <c r="H4" s="111">
        <v>3.2000000000000002E-3</v>
      </c>
      <c r="I4" s="111"/>
      <c r="J4" s="399">
        <v>9557</v>
      </c>
    </row>
    <row r="5" spans="1:10" ht="14.5" customHeight="1" x14ac:dyDescent="0.15">
      <c r="A5" s="5"/>
      <c r="B5" s="399">
        <v>9588</v>
      </c>
      <c r="C5" s="5"/>
      <c r="D5" s="5"/>
      <c r="E5" s="5"/>
      <c r="F5" s="5"/>
      <c r="G5" s="5"/>
      <c r="H5" s="111">
        <v>3.0000000000000001E-3</v>
      </c>
      <c r="I5" s="111"/>
      <c r="J5" s="399">
        <v>9588</v>
      </c>
    </row>
    <row r="6" spans="1:10" ht="14.5" customHeight="1" x14ac:dyDescent="0.15">
      <c r="A6" s="5"/>
      <c r="B6" s="399">
        <v>9618</v>
      </c>
      <c r="C6" s="5"/>
      <c r="D6" s="5"/>
      <c r="E6" s="5"/>
      <c r="F6" s="5"/>
      <c r="G6" s="5"/>
      <c r="H6" s="111">
        <v>2.8E-3</v>
      </c>
      <c r="I6" s="111"/>
      <c r="J6" s="399">
        <v>9618</v>
      </c>
    </row>
    <row r="7" spans="1:10" ht="14.5" customHeight="1" x14ac:dyDescent="0.15">
      <c r="A7" s="5"/>
      <c r="B7" s="399">
        <v>9649</v>
      </c>
      <c r="C7" s="5"/>
      <c r="D7" s="5"/>
      <c r="E7" s="5"/>
      <c r="F7" s="5"/>
      <c r="G7" s="5"/>
      <c r="H7" s="111">
        <v>3.3E-3</v>
      </c>
      <c r="I7" s="111"/>
      <c r="J7" s="399">
        <v>9649</v>
      </c>
    </row>
    <row r="8" spans="1:10" ht="14.5" customHeight="1" x14ac:dyDescent="0.15">
      <c r="A8" s="5"/>
      <c r="B8" s="399">
        <v>9679</v>
      </c>
      <c r="C8" s="5"/>
      <c r="D8" s="5"/>
      <c r="E8" s="5"/>
      <c r="F8" s="5"/>
      <c r="G8" s="5"/>
      <c r="H8" s="111">
        <v>3.0999999999999999E-3</v>
      </c>
      <c r="I8" s="111"/>
      <c r="J8" s="399">
        <v>9679</v>
      </c>
    </row>
    <row r="9" spans="1:10" ht="14.5" customHeight="1" x14ac:dyDescent="0.15">
      <c r="A9" s="5"/>
      <c r="B9" s="399">
        <v>9710</v>
      </c>
      <c r="C9" s="5"/>
      <c r="D9" s="5"/>
      <c r="E9" s="5"/>
      <c r="F9" s="5"/>
      <c r="G9" s="5"/>
      <c r="H9" s="111">
        <v>3.0999999999999999E-3</v>
      </c>
      <c r="I9" s="111"/>
      <c r="J9" s="399">
        <v>9710</v>
      </c>
    </row>
    <row r="10" spans="1:10" ht="14.5" customHeight="1" x14ac:dyDescent="0.15">
      <c r="A10" s="5"/>
      <c r="B10" s="399">
        <v>9741</v>
      </c>
      <c r="C10" s="5"/>
      <c r="D10" s="5"/>
      <c r="E10" s="5"/>
      <c r="F10" s="5"/>
      <c r="G10" s="5"/>
      <c r="H10" s="111">
        <v>3.0000000000000001E-3</v>
      </c>
      <c r="I10" s="111"/>
      <c r="J10" s="399">
        <v>9741</v>
      </c>
    </row>
    <row r="11" spans="1:10" ht="14.5" customHeight="1" x14ac:dyDescent="0.15">
      <c r="A11" s="5"/>
      <c r="B11" s="399">
        <v>9771</v>
      </c>
      <c r="C11" s="5"/>
      <c r="D11" s="5"/>
      <c r="E11" s="5"/>
      <c r="F11" s="5"/>
      <c r="G11" s="5"/>
      <c r="H11" s="111">
        <v>3.0000000000000001E-3</v>
      </c>
      <c r="I11" s="111"/>
      <c r="J11" s="399">
        <v>9771</v>
      </c>
    </row>
    <row r="12" spans="1:10" ht="14.5" customHeight="1" x14ac:dyDescent="0.15">
      <c r="A12" s="5"/>
      <c r="B12" s="399">
        <v>9802</v>
      </c>
      <c r="C12" s="5"/>
      <c r="D12" s="5"/>
      <c r="E12" s="5"/>
      <c r="F12" s="5"/>
      <c r="G12" s="5"/>
      <c r="H12" s="111">
        <v>3.0999999999999999E-3</v>
      </c>
      <c r="I12" s="111"/>
      <c r="J12" s="399">
        <v>9802</v>
      </c>
    </row>
    <row r="13" spans="1:10" ht="14.5" customHeight="1" x14ac:dyDescent="0.15">
      <c r="A13" s="5"/>
      <c r="B13" s="399">
        <v>9832</v>
      </c>
      <c r="C13" s="5"/>
      <c r="D13" s="5"/>
      <c r="E13" s="5"/>
      <c r="F13" s="5"/>
      <c r="G13" s="5"/>
      <c r="H13" s="111">
        <v>3.0000000000000001E-3</v>
      </c>
      <c r="I13" s="111"/>
      <c r="J13" s="399">
        <v>9832</v>
      </c>
    </row>
    <row r="14" spans="1:10" ht="14.5" customHeight="1" x14ac:dyDescent="0.15">
      <c r="A14" s="5"/>
      <c r="B14" s="399">
        <v>9863</v>
      </c>
      <c r="C14" s="5"/>
      <c r="D14" s="5"/>
      <c r="E14" s="5"/>
      <c r="F14" s="5"/>
      <c r="G14" s="5"/>
      <c r="H14" s="111">
        <v>3.0000000000000001E-3</v>
      </c>
      <c r="I14" s="111"/>
      <c r="J14" s="399">
        <v>9863</v>
      </c>
    </row>
    <row r="15" spans="1:10" ht="14.5" customHeight="1" x14ac:dyDescent="0.15">
      <c r="A15" s="5"/>
      <c r="B15" s="399">
        <v>9894</v>
      </c>
      <c r="C15" s="5"/>
      <c r="D15" s="5"/>
      <c r="E15" s="5"/>
      <c r="F15" s="5"/>
      <c r="G15" s="5"/>
      <c r="H15" s="111">
        <v>2.7000000000000001E-3</v>
      </c>
      <c r="I15" s="111"/>
      <c r="J15" s="399">
        <v>9894</v>
      </c>
    </row>
    <row r="16" spans="1:10" ht="14.5" customHeight="1" x14ac:dyDescent="0.15">
      <c r="A16" s="5"/>
      <c r="B16" s="399">
        <v>9922</v>
      </c>
      <c r="C16" s="5"/>
      <c r="D16" s="5"/>
      <c r="E16" s="5"/>
      <c r="F16" s="5"/>
      <c r="G16" s="5"/>
      <c r="H16" s="111">
        <v>2.8999999999999998E-3</v>
      </c>
      <c r="I16" s="111"/>
      <c r="J16" s="399">
        <v>9922</v>
      </c>
    </row>
    <row r="17" spans="1:10" ht="14.5" customHeight="1" x14ac:dyDescent="0.15">
      <c r="A17" s="5"/>
      <c r="B17" s="399">
        <v>9953</v>
      </c>
      <c r="C17" s="5"/>
      <c r="D17" s="5"/>
      <c r="E17" s="5"/>
      <c r="F17" s="5"/>
      <c r="G17" s="5"/>
      <c r="H17" s="111">
        <v>2.7000000000000001E-3</v>
      </c>
      <c r="I17" s="111"/>
      <c r="J17" s="399">
        <v>9953</v>
      </c>
    </row>
    <row r="18" spans="1:10" ht="14.5" customHeight="1" x14ac:dyDescent="0.15">
      <c r="A18" s="5"/>
      <c r="B18" s="399">
        <v>9983</v>
      </c>
      <c r="C18" s="5"/>
      <c r="D18" s="5"/>
      <c r="E18" s="5"/>
      <c r="F18" s="5"/>
      <c r="G18" s="5"/>
      <c r="H18" s="111">
        <v>2.8E-3</v>
      </c>
      <c r="I18" s="111"/>
      <c r="J18" s="399">
        <v>9983</v>
      </c>
    </row>
    <row r="19" spans="1:10" ht="14.5" customHeight="1" x14ac:dyDescent="0.15">
      <c r="A19" s="5"/>
      <c r="B19" s="399">
        <v>10014</v>
      </c>
      <c r="C19" s="5"/>
      <c r="D19" s="5"/>
      <c r="E19" s="5"/>
      <c r="F19" s="5"/>
      <c r="G19" s="5"/>
      <c r="H19" s="111">
        <v>2.7000000000000001E-3</v>
      </c>
      <c r="I19" s="111"/>
      <c r="J19" s="399">
        <v>10014</v>
      </c>
    </row>
    <row r="20" spans="1:10" ht="14.5" customHeight="1" x14ac:dyDescent="0.15">
      <c r="A20" s="5"/>
      <c r="B20" s="399">
        <v>10044</v>
      </c>
      <c r="C20" s="5"/>
      <c r="D20" s="5"/>
      <c r="E20" s="5"/>
      <c r="F20" s="5"/>
      <c r="G20" s="5"/>
      <c r="H20" s="111">
        <v>2.7000000000000001E-3</v>
      </c>
      <c r="I20" s="111"/>
      <c r="J20" s="399">
        <v>10044</v>
      </c>
    </row>
    <row r="21" spans="1:10" ht="14.5" customHeight="1" x14ac:dyDescent="0.15">
      <c r="A21" s="5"/>
      <c r="B21" s="399">
        <v>10075</v>
      </c>
      <c r="C21" s="5"/>
      <c r="D21" s="5"/>
      <c r="E21" s="5"/>
      <c r="F21" s="5"/>
      <c r="G21" s="5"/>
      <c r="H21" s="111">
        <v>2.8999999999999998E-3</v>
      </c>
      <c r="I21" s="111"/>
      <c r="J21" s="399">
        <v>10075</v>
      </c>
    </row>
    <row r="22" spans="1:10" ht="14.5" customHeight="1" x14ac:dyDescent="0.15">
      <c r="A22" s="5"/>
      <c r="B22" s="399">
        <v>10106</v>
      </c>
      <c r="C22" s="5"/>
      <c r="D22" s="5"/>
      <c r="E22" s="5"/>
      <c r="F22" s="5"/>
      <c r="G22" s="5"/>
      <c r="H22" s="111">
        <v>2.7000000000000001E-3</v>
      </c>
      <c r="I22" s="111"/>
      <c r="J22" s="399">
        <v>10106</v>
      </c>
    </row>
    <row r="23" spans="1:10" ht="14.5" customHeight="1" x14ac:dyDescent="0.15">
      <c r="A23" s="5"/>
      <c r="B23" s="399">
        <v>10136</v>
      </c>
      <c r="C23" s="5"/>
      <c r="D23" s="5"/>
      <c r="E23" s="5"/>
      <c r="F23" s="5"/>
      <c r="G23" s="5"/>
      <c r="H23" s="111">
        <v>2.8E-3</v>
      </c>
      <c r="I23" s="111"/>
      <c r="J23" s="399">
        <v>10136</v>
      </c>
    </row>
    <row r="24" spans="1:10" ht="14.5" customHeight="1" x14ac:dyDescent="0.15">
      <c r="A24" s="5"/>
      <c r="B24" s="399">
        <v>10167</v>
      </c>
      <c r="C24" s="5"/>
      <c r="D24" s="5"/>
      <c r="E24" s="5"/>
      <c r="F24" s="5"/>
      <c r="G24" s="5"/>
      <c r="H24" s="111">
        <v>2.7000000000000001E-3</v>
      </c>
      <c r="I24" s="111"/>
      <c r="J24" s="399">
        <v>10167</v>
      </c>
    </row>
    <row r="25" spans="1:10" ht="14.5" customHeight="1" x14ac:dyDescent="0.15">
      <c r="A25" s="5"/>
      <c r="B25" s="399">
        <v>10197</v>
      </c>
      <c r="C25" s="5"/>
      <c r="D25" s="5"/>
      <c r="E25" s="5"/>
      <c r="F25" s="5"/>
      <c r="G25" s="5"/>
      <c r="H25" s="111">
        <v>2.7000000000000001E-3</v>
      </c>
      <c r="I25" s="111"/>
      <c r="J25" s="399">
        <v>10197</v>
      </c>
    </row>
    <row r="26" spans="1:10" ht="14.5" customHeight="1" x14ac:dyDescent="0.15">
      <c r="A26" s="5"/>
      <c r="B26" s="399">
        <v>10228</v>
      </c>
      <c r="C26" s="5"/>
      <c r="D26" s="5"/>
      <c r="E26" s="5"/>
      <c r="F26" s="5"/>
      <c r="G26" s="5"/>
      <c r="H26" s="111">
        <v>2.7000000000000001E-3</v>
      </c>
      <c r="I26" s="111"/>
      <c r="J26" s="399">
        <v>10228</v>
      </c>
    </row>
    <row r="27" spans="1:10" ht="14.5" customHeight="1" x14ac:dyDescent="0.15">
      <c r="A27" s="5"/>
      <c r="B27" s="399">
        <v>10259</v>
      </c>
      <c r="C27" s="5"/>
      <c r="D27" s="5"/>
      <c r="E27" s="5"/>
      <c r="F27" s="5"/>
      <c r="G27" s="5"/>
      <c r="H27" s="111">
        <v>2.5000000000000001E-3</v>
      </c>
      <c r="I27" s="111"/>
      <c r="J27" s="399">
        <v>10259</v>
      </c>
    </row>
    <row r="28" spans="1:10" ht="14.5" customHeight="1" x14ac:dyDescent="0.15">
      <c r="A28" s="5"/>
      <c r="B28" s="399">
        <v>10288</v>
      </c>
      <c r="C28" s="5"/>
      <c r="D28" s="5"/>
      <c r="E28" s="5"/>
      <c r="F28" s="5"/>
      <c r="G28" s="5"/>
      <c r="H28" s="111">
        <v>2.7000000000000001E-3</v>
      </c>
      <c r="I28" s="111"/>
      <c r="J28" s="399">
        <v>10288</v>
      </c>
    </row>
    <row r="29" spans="1:10" ht="14.5" customHeight="1" x14ac:dyDescent="0.15">
      <c r="A29" s="5"/>
      <c r="B29" s="399">
        <v>10319</v>
      </c>
      <c r="C29" s="5"/>
      <c r="D29" s="5"/>
      <c r="E29" s="5"/>
      <c r="F29" s="5"/>
      <c r="G29" s="5"/>
      <c r="H29" s="111">
        <v>2.5999999999999999E-3</v>
      </c>
      <c r="I29" s="111"/>
      <c r="J29" s="399">
        <v>10319</v>
      </c>
    </row>
    <row r="30" spans="1:10" ht="14.5" customHeight="1" x14ac:dyDescent="0.15">
      <c r="A30" s="5"/>
      <c r="B30" s="399">
        <v>10349</v>
      </c>
      <c r="C30" s="5"/>
      <c r="D30" s="5"/>
      <c r="E30" s="5"/>
      <c r="F30" s="5"/>
      <c r="G30" s="5"/>
      <c r="H30" s="111">
        <v>2.7000000000000001E-3</v>
      </c>
      <c r="I30" s="111"/>
      <c r="J30" s="399">
        <v>10349</v>
      </c>
    </row>
    <row r="31" spans="1:10" ht="14.5" customHeight="1" x14ac:dyDescent="0.15">
      <c r="A31" s="5"/>
      <c r="B31" s="399">
        <v>10380</v>
      </c>
      <c r="C31" s="5"/>
      <c r="D31" s="5"/>
      <c r="E31" s="5"/>
      <c r="F31" s="5"/>
      <c r="G31" s="5"/>
      <c r="H31" s="111">
        <v>2.7000000000000001E-3</v>
      </c>
      <c r="I31" s="111"/>
      <c r="J31" s="399">
        <v>10380</v>
      </c>
    </row>
    <row r="32" spans="1:10" ht="14.5" customHeight="1" x14ac:dyDescent="0.15">
      <c r="A32" s="5"/>
      <c r="B32" s="399">
        <v>10410</v>
      </c>
      <c r="C32" s="5"/>
      <c r="D32" s="5"/>
      <c r="E32" s="5"/>
      <c r="F32" s="5"/>
      <c r="G32" s="5"/>
      <c r="H32" s="111">
        <v>2.7000000000000001E-3</v>
      </c>
      <c r="I32" s="111"/>
      <c r="J32" s="399">
        <v>10410</v>
      </c>
    </row>
    <row r="33" spans="1:10" ht="14.5" customHeight="1" x14ac:dyDescent="0.15">
      <c r="A33" s="5"/>
      <c r="B33" s="399">
        <v>10441</v>
      </c>
      <c r="C33" s="5"/>
      <c r="D33" s="5"/>
      <c r="E33" s="5"/>
      <c r="F33" s="5"/>
      <c r="G33" s="5"/>
      <c r="H33" s="111">
        <v>2.8999999999999998E-3</v>
      </c>
      <c r="I33" s="111"/>
      <c r="J33" s="399">
        <v>10441</v>
      </c>
    </row>
    <row r="34" spans="1:10" ht="14.5" customHeight="1" x14ac:dyDescent="0.15">
      <c r="A34" s="5"/>
      <c r="B34" s="399">
        <v>10472</v>
      </c>
      <c r="C34" s="5"/>
      <c r="D34" s="5"/>
      <c r="E34" s="5"/>
      <c r="F34" s="5"/>
      <c r="G34" s="5"/>
      <c r="H34" s="111">
        <v>2.7000000000000001E-3</v>
      </c>
      <c r="I34" s="111"/>
      <c r="J34" s="399">
        <v>10472</v>
      </c>
    </row>
    <row r="35" spans="1:10" ht="14.5" customHeight="1" x14ac:dyDescent="0.15">
      <c r="A35" s="5"/>
      <c r="B35" s="399">
        <v>10502</v>
      </c>
      <c r="C35" s="5"/>
      <c r="D35" s="5"/>
      <c r="E35" s="5"/>
      <c r="F35" s="5"/>
      <c r="G35" s="5"/>
      <c r="H35" s="111">
        <v>3.0000000000000001E-3</v>
      </c>
      <c r="I35" s="111"/>
      <c r="J35" s="399">
        <v>10502</v>
      </c>
    </row>
    <row r="36" spans="1:10" ht="14.5" customHeight="1" x14ac:dyDescent="0.15">
      <c r="A36" s="5"/>
      <c r="B36" s="399">
        <v>10533</v>
      </c>
      <c r="C36" s="5"/>
      <c r="D36" s="5"/>
      <c r="E36" s="5"/>
      <c r="F36" s="5"/>
      <c r="G36" s="5"/>
      <c r="H36" s="111">
        <v>2.7000000000000001E-3</v>
      </c>
      <c r="I36" s="111"/>
      <c r="J36" s="399">
        <v>10533</v>
      </c>
    </row>
    <row r="37" spans="1:10" ht="14.5" customHeight="1" x14ac:dyDescent="0.15">
      <c r="A37" s="5"/>
      <c r="B37" s="399">
        <v>10563</v>
      </c>
      <c r="C37" s="5"/>
      <c r="D37" s="5"/>
      <c r="E37" s="5"/>
      <c r="F37" s="5"/>
      <c r="G37" s="5"/>
      <c r="H37" s="111">
        <v>2.8999999999999998E-3</v>
      </c>
      <c r="I37" s="111"/>
      <c r="J37" s="399">
        <v>10563</v>
      </c>
    </row>
    <row r="38" spans="1:10" ht="14.5" customHeight="1" x14ac:dyDescent="0.15">
      <c r="A38" s="5"/>
      <c r="B38" s="399">
        <v>10594</v>
      </c>
      <c r="C38" s="5"/>
      <c r="D38" s="5"/>
      <c r="E38" s="5"/>
      <c r="F38" s="5"/>
      <c r="G38" s="5"/>
      <c r="H38" s="111">
        <v>2.8999999999999998E-3</v>
      </c>
      <c r="I38" s="111"/>
      <c r="J38" s="399">
        <v>10594</v>
      </c>
    </row>
    <row r="39" spans="1:10" ht="14.5" customHeight="1" x14ac:dyDescent="0.15">
      <c r="A39" s="5"/>
      <c r="B39" s="399">
        <v>10625</v>
      </c>
      <c r="C39" s="5"/>
      <c r="D39" s="5"/>
      <c r="E39" s="5"/>
      <c r="F39" s="5"/>
      <c r="G39" s="5"/>
      <c r="H39" s="111">
        <v>2.7000000000000001E-3</v>
      </c>
      <c r="I39" s="111"/>
      <c r="J39" s="399">
        <v>10625</v>
      </c>
    </row>
    <row r="40" spans="1:10" ht="14.5" customHeight="1" x14ac:dyDescent="0.15">
      <c r="A40" s="5"/>
      <c r="B40" s="399">
        <v>10653</v>
      </c>
      <c r="C40" s="5"/>
      <c r="D40" s="5"/>
      <c r="E40" s="5"/>
      <c r="F40" s="5"/>
      <c r="G40" s="5"/>
      <c r="H40" s="111">
        <v>2.8E-3</v>
      </c>
      <c r="I40" s="111"/>
      <c r="J40" s="399">
        <v>10653</v>
      </c>
    </row>
    <row r="41" spans="1:10" ht="14.5" customHeight="1" x14ac:dyDescent="0.15">
      <c r="A41" s="5"/>
      <c r="B41" s="399">
        <v>10684</v>
      </c>
      <c r="C41" s="5"/>
      <c r="D41" s="5"/>
      <c r="E41" s="5"/>
      <c r="F41" s="5"/>
      <c r="G41" s="5"/>
      <c r="H41" s="111">
        <v>3.3999999999999998E-3</v>
      </c>
      <c r="I41" s="111"/>
      <c r="J41" s="399">
        <v>10684</v>
      </c>
    </row>
    <row r="42" spans="1:10" ht="14.5" customHeight="1" x14ac:dyDescent="0.15">
      <c r="A42" s="5"/>
      <c r="B42" s="399">
        <v>10714</v>
      </c>
      <c r="C42" s="5"/>
      <c r="D42" s="5"/>
      <c r="E42" s="5"/>
      <c r="F42" s="5"/>
      <c r="G42" s="5"/>
      <c r="H42" s="111">
        <v>3.0000000000000001E-3</v>
      </c>
      <c r="I42" s="111"/>
      <c r="J42" s="399">
        <v>10714</v>
      </c>
    </row>
    <row r="43" spans="1:10" ht="14.5" customHeight="1" x14ac:dyDescent="0.15">
      <c r="A43" s="5"/>
      <c r="B43" s="399">
        <v>10745</v>
      </c>
      <c r="C43" s="5"/>
      <c r="D43" s="5"/>
      <c r="E43" s="5"/>
      <c r="F43" s="5"/>
      <c r="G43" s="5"/>
      <c r="H43" s="111">
        <v>2.8999999999999998E-3</v>
      </c>
      <c r="I43" s="111"/>
      <c r="J43" s="399">
        <v>10745</v>
      </c>
    </row>
    <row r="44" spans="1:10" ht="14.5" customHeight="1" x14ac:dyDescent="0.15">
      <c r="A44" s="5"/>
      <c r="B44" s="399">
        <v>10775</v>
      </c>
      <c r="C44" s="5"/>
      <c r="D44" s="5"/>
      <c r="E44" s="5"/>
      <c r="F44" s="5"/>
      <c r="G44" s="5"/>
      <c r="H44" s="111">
        <v>3.2000000000000002E-3</v>
      </c>
      <c r="I44" s="111"/>
      <c r="J44" s="399">
        <v>10775</v>
      </c>
    </row>
    <row r="45" spans="1:10" ht="14.5" customHeight="1" x14ac:dyDescent="0.15">
      <c r="A45" s="5"/>
      <c r="B45" s="399">
        <v>10806</v>
      </c>
      <c r="C45" s="5"/>
      <c r="D45" s="5"/>
      <c r="E45" s="5"/>
      <c r="F45" s="5"/>
      <c r="G45" s="5"/>
      <c r="H45" s="111">
        <v>3.0000000000000001E-3</v>
      </c>
      <c r="I45" s="111"/>
      <c r="J45" s="399">
        <v>10806</v>
      </c>
    </row>
    <row r="46" spans="1:10" ht="14.5" customHeight="1" x14ac:dyDescent="0.15">
      <c r="A46" s="5"/>
      <c r="B46" s="399">
        <v>10837</v>
      </c>
      <c r="C46" s="5"/>
      <c r="D46" s="5"/>
      <c r="E46" s="5"/>
      <c r="F46" s="5"/>
      <c r="G46" s="5"/>
      <c r="H46" s="111">
        <v>3.2000000000000002E-3</v>
      </c>
      <c r="I46" s="111"/>
      <c r="J46" s="399">
        <v>10837</v>
      </c>
    </row>
    <row r="47" spans="1:10" ht="14.5" customHeight="1" x14ac:dyDescent="0.15">
      <c r="A47" s="5"/>
      <c r="B47" s="399">
        <v>10867</v>
      </c>
      <c r="C47" s="5"/>
      <c r="D47" s="5"/>
      <c r="E47" s="5"/>
      <c r="F47" s="5"/>
      <c r="G47" s="5"/>
      <c r="H47" s="111">
        <v>3.0999999999999999E-3</v>
      </c>
      <c r="I47" s="111"/>
      <c r="J47" s="399">
        <v>10867</v>
      </c>
    </row>
    <row r="48" spans="1:10" ht="14.5" customHeight="1" x14ac:dyDescent="0.15">
      <c r="A48" s="5"/>
      <c r="B48" s="399">
        <v>10898</v>
      </c>
      <c r="C48" s="5"/>
      <c r="D48" s="5"/>
      <c r="E48" s="5"/>
      <c r="F48" s="5"/>
      <c r="G48" s="5"/>
      <c r="H48" s="111">
        <v>2.5999999999999999E-3</v>
      </c>
      <c r="I48" s="111"/>
      <c r="J48" s="399">
        <v>10898</v>
      </c>
    </row>
    <row r="49" spans="1:10" ht="14.5" customHeight="1" x14ac:dyDescent="0.15">
      <c r="A49" s="5"/>
      <c r="B49" s="399">
        <v>10928</v>
      </c>
      <c r="C49" s="5"/>
      <c r="D49" s="5"/>
      <c r="E49" s="5"/>
      <c r="F49" s="5"/>
      <c r="G49" s="5"/>
      <c r="H49" s="111">
        <v>3.0999999999999999E-3</v>
      </c>
      <c r="I49" s="111"/>
      <c r="J49" s="399">
        <v>10928</v>
      </c>
    </row>
    <row r="50" spans="1:10" ht="14.5" customHeight="1" x14ac:dyDescent="0.15">
      <c r="A50" s="5"/>
      <c r="B50" s="399">
        <v>10959</v>
      </c>
      <c r="C50" s="5"/>
      <c r="D50" s="5"/>
      <c r="E50" s="5"/>
      <c r="F50" s="5"/>
      <c r="G50" s="5"/>
      <c r="H50" s="111">
        <v>2.8999999999999998E-3</v>
      </c>
      <c r="I50" s="111"/>
      <c r="J50" s="399">
        <v>10959</v>
      </c>
    </row>
    <row r="51" spans="1:10" ht="14.5" customHeight="1" x14ac:dyDescent="0.15">
      <c r="A51" s="5"/>
      <c r="B51" s="399">
        <v>10990</v>
      </c>
      <c r="C51" s="5"/>
      <c r="D51" s="5"/>
      <c r="E51" s="5"/>
      <c r="F51" s="5"/>
      <c r="G51" s="5"/>
      <c r="H51" s="111">
        <v>2.5999999999999999E-3</v>
      </c>
      <c r="I51" s="111"/>
      <c r="J51" s="399">
        <v>10990</v>
      </c>
    </row>
    <row r="52" spans="1:10" ht="14.5" customHeight="1" x14ac:dyDescent="0.15">
      <c r="A52" s="5"/>
      <c r="B52" s="399">
        <v>11018</v>
      </c>
      <c r="C52" s="5"/>
      <c r="D52" s="5"/>
      <c r="E52" s="5"/>
      <c r="F52" s="5"/>
      <c r="G52" s="5"/>
      <c r="H52" s="111">
        <v>2.8999999999999998E-3</v>
      </c>
      <c r="I52" s="111"/>
      <c r="J52" s="399">
        <v>11018</v>
      </c>
    </row>
    <row r="53" spans="1:10" ht="14.5" customHeight="1" x14ac:dyDescent="0.15">
      <c r="A53" s="5"/>
      <c r="B53" s="399">
        <v>11049</v>
      </c>
      <c r="C53" s="5"/>
      <c r="D53" s="5"/>
      <c r="E53" s="5"/>
      <c r="F53" s="5"/>
      <c r="G53" s="5"/>
      <c r="H53" s="111">
        <v>2.7000000000000001E-3</v>
      </c>
      <c r="I53" s="111"/>
      <c r="J53" s="399">
        <v>11049</v>
      </c>
    </row>
    <row r="54" spans="1:10" ht="14.5" customHeight="1" x14ac:dyDescent="0.15">
      <c r="A54" s="5"/>
      <c r="B54" s="399">
        <v>11079</v>
      </c>
      <c r="C54" s="5"/>
      <c r="D54" s="5"/>
      <c r="E54" s="5"/>
      <c r="F54" s="5"/>
      <c r="G54" s="5"/>
      <c r="H54" s="111">
        <v>2.7000000000000001E-3</v>
      </c>
      <c r="I54" s="111"/>
      <c r="J54" s="399">
        <v>11079</v>
      </c>
    </row>
    <row r="55" spans="1:10" ht="14.5" customHeight="1" x14ac:dyDescent="0.15">
      <c r="A55" s="5"/>
      <c r="B55" s="399">
        <v>11110</v>
      </c>
      <c r="C55" s="5"/>
      <c r="D55" s="5"/>
      <c r="E55" s="5"/>
      <c r="F55" s="5"/>
      <c r="G55" s="5"/>
      <c r="H55" s="111">
        <v>2.8999999999999998E-3</v>
      </c>
      <c r="I55" s="111"/>
      <c r="J55" s="399">
        <v>11110</v>
      </c>
    </row>
    <row r="56" spans="1:10" ht="14.5" customHeight="1" x14ac:dyDescent="0.15">
      <c r="A56" s="5"/>
      <c r="B56" s="399">
        <v>11140</v>
      </c>
      <c r="C56" s="5"/>
      <c r="D56" s="5"/>
      <c r="E56" s="5"/>
      <c r="F56" s="5"/>
      <c r="G56" s="5"/>
      <c r="H56" s="111">
        <v>2.8E-3</v>
      </c>
      <c r="I56" s="111"/>
      <c r="J56" s="399">
        <v>11140</v>
      </c>
    </row>
    <row r="57" spans="1:10" ht="14.5" customHeight="1" x14ac:dyDescent="0.15">
      <c r="A57" s="5"/>
      <c r="B57" s="399">
        <v>11171</v>
      </c>
      <c r="C57" s="5"/>
      <c r="D57" s="5"/>
      <c r="E57" s="5"/>
      <c r="F57" s="5"/>
      <c r="G57" s="5"/>
      <c r="H57" s="111">
        <v>2.5999999999999999E-3</v>
      </c>
      <c r="I57" s="111"/>
      <c r="J57" s="399">
        <v>11171</v>
      </c>
    </row>
    <row r="58" spans="1:10" ht="14.5" customHeight="1" x14ac:dyDescent="0.15">
      <c r="A58" s="5"/>
      <c r="B58" s="399">
        <v>11202</v>
      </c>
      <c r="C58" s="5"/>
      <c r="D58" s="5"/>
      <c r="E58" s="5"/>
      <c r="F58" s="5"/>
      <c r="G58" s="5"/>
      <c r="H58" s="111">
        <v>2.8999999999999998E-3</v>
      </c>
      <c r="I58" s="111"/>
      <c r="J58" s="399">
        <v>11202</v>
      </c>
    </row>
    <row r="59" spans="1:10" ht="14.5" customHeight="1" x14ac:dyDescent="0.15">
      <c r="A59" s="5"/>
      <c r="B59" s="399">
        <v>11232</v>
      </c>
      <c r="C59" s="5"/>
      <c r="D59" s="5"/>
      <c r="E59" s="5"/>
      <c r="F59" s="5"/>
      <c r="G59" s="5"/>
      <c r="H59" s="111">
        <v>2.7000000000000001E-3</v>
      </c>
      <c r="I59" s="111"/>
      <c r="J59" s="399">
        <v>11232</v>
      </c>
    </row>
    <row r="60" spans="1:10" ht="14.5" customHeight="1" x14ac:dyDescent="0.15">
      <c r="A60" s="5"/>
      <c r="B60" s="399">
        <v>11263</v>
      </c>
      <c r="C60" s="5"/>
      <c r="D60" s="5"/>
      <c r="E60" s="5"/>
      <c r="F60" s="5"/>
      <c r="G60" s="5"/>
      <c r="H60" s="111">
        <v>2.5999999999999999E-3</v>
      </c>
      <c r="I60" s="111"/>
      <c r="J60" s="399">
        <v>11263</v>
      </c>
    </row>
    <row r="61" spans="1:10" ht="14.5" customHeight="1" x14ac:dyDescent="0.15">
      <c r="A61" s="5"/>
      <c r="B61" s="399">
        <v>11293</v>
      </c>
      <c r="C61" s="5"/>
      <c r="D61" s="5"/>
      <c r="E61" s="5"/>
      <c r="F61" s="5"/>
      <c r="G61" s="5"/>
      <c r="H61" s="111">
        <v>2.8E-3</v>
      </c>
      <c r="I61" s="111"/>
      <c r="J61" s="399">
        <v>11293</v>
      </c>
    </row>
    <row r="62" spans="1:10" ht="14.5" customHeight="1" x14ac:dyDescent="0.15">
      <c r="A62" s="5"/>
      <c r="B62" s="399">
        <v>11324</v>
      </c>
      <c r="C62" s="5"/>
      <c r="D62" s="5"/>
      <c r="E62" s="5"/>
      <c r="F62" s="5"/>
      <c r="G62" s="5"/>
      <c r="H62" s="111">
        <v>2.8E-3</v>
      </c>
      <c r="I62" s="111"/>
      <c r="J62" s="399">
        <v>11324</v>
      </c>
    </row>
    <row r="63" spans="1:10" ht="14.5" customHeight="1" x14ac:dyDescent="0.15">
      <c r="A63" s="5"/>
      <c r="B63" s="399">
        <v>11355</v>
      </c>
      <c r="C63" s="5"/>
      <c r="D63" s="5"/>
      <c r="E63" s="5"/>
      <c r="F63" s="5"/>
      <c r="G63" s="5"/>
      <c r="H63" s="111">
        <v>2.5999999999999999E-3</v>
      </c>
      <c r="I63" s="111"/>
      <c r="J63" s="399">
        <v>11355</v>
      </c>
    </row>
    <row r="64" spans="1:10" ht="14.5" customHeight="1" x14ac:dyDescent="0.15">
      <c r="A64" s="5"/>
      <c r="B64" s="399">
        <v>11383</v>
      </c>
      <c r="C64" s="5"/>
      <c r="D64" s="5"/>
      <c r="E64" s="5"/>
      <c r="F64" s="5"/>
      <c r="G64" s="5"/>
      <c r="H64" s="111">
        <v>2.8999999999999998E-3</v>
      </c>
      <c r="I64" s="111"/>
      <c r="J64" s="399">
        <v>11383</v>
      </c>
    </row>
    <row r="65" spans="1:10" ht="14.5" customHeight="1" x14ac:dyDescent="0.15">
      <c r="A65" s="5"/>
      <c r="B65" s="399">
        <v>11414</v>
      </c>
      <c r="C65" s="5"/>
      <c r="D65" s="5"/>
      <c r="E65" s="5"/>
      <c r="F65" s="5"/>
      <c r="G65" s="5"/>
      <c r="H65" s="111">
        <v>2.7000000000000001E-3</v>
      </c>
      <c r="I65" s="111"/>
      <c r="J65" s="399">
        <v>11414</v>
      </c>
    </row>
    <row r="66" spans="1:10" ht="14.5" customHeight="1" x14ac:dyDescent="0.15">
      <c r="A66" s="5"/>
      <c r="B66" s="399">
        <v>11444</v>
      </c>
      <c r="C66" s="5"/>
      <c r="D66" s="5"/>
      <c r="E66" s="5"/>
      <c r="F66" s="5"/>
      <c r="G66" s="5"/>
      <c r="H66" s="111">
        <v>2.5999999999999999E-3</v>
      </c>
      <c r="I66" s="111"/>
      <c r="J66" s="399">
        <v>11444</v>
      </c>
    </row>
    <row r="67" spans="1:10" ht="14.5" customHeight="1" x14ac:dyDescent="0.15">
      <c r="A67" s="5"/>
      <c r="B67" s="399">
        <v>11475</v>
      </c>
      <c r="C67" s="5"/>
      <c r="D67" s="5"/>
      <c r="E67" s="5"/>
      <c r="F67" s="5"/>
      <c r="G67" s="5"/>
      <c r="H67" s="111">
        <v>2.8E-3</v>
      </c>
      <c r="I67" s="111"/>
      <c r="J67" s="399">
        <v>11475</v>
      </c>
    </row>
    <row r="68" spans="1:10" ht="14.5" customHeight="1" x14ac:dyDescent="0.15">
      <c r="A68" s="5"/>
      <c r="B68" s="399">
        <v>11505</v>
      </c>
      <c r="C68" s="5"/>
      <c r="D68" s="5"/>
      <c r="E68" s="5"/>
      <c r="F68" s="5"/>
      <c r="G68" s="5"/>
      <c r="H68" s="111">
        <v>2.7000000000000001E-3</v>
      </c>
      <c r="I68" s="111"/>
      <c r="J68" s="399">
        <v>11505</v>
      </c>
    </row>
    <row r="69" spans="1:10" ht="14.5" customHeight="1" x14ac:dyDescent="0.15">
      <c r="A69" s="5"/>
      <c r="B69" s="399">
        <v>11536</v>
      </c>
      <c r="C69" s="5"/>
      <c r="D69" s="5"/>
      <c r="E69" s="5"/>
      <c r="F69" s="5"/>
      <c r="G69" s="5"/>
      <c r="H69" s="111">
        <v>2.7000000000000001E-3</v>
      </c>
      <c r="I69" s="111"/>
      <c r="J69" s="399">
        <v>11536</v>
      </c>
    </row>
    <row r="70" spans="1:10" ht="14.5" customHeight="1" x14ac:dyDescent="0.15">
      <c r="A70" s="5"/>
      <c r="B70" s="399">
        <v>11567</v>
      </c>
      <c r="C70" s="5"/>
      <c r="D70" s="5"/>
      <c r="E70" s="5"/>
      <c r="F70" s="5"/>
      <c r="G70" s="5"/>
      <c r="H70" s="111">
        <v>2.7000000000000001E-3</v>
      </c>
      <c r="I70" s="111"/>
      <c r="J70" s="399">
        <v>11567</v>
      </c>
    </row>
    <row r="71" spans="1:10" ht="14.5" customHeight="1" x14ac:dyDescent="0.15">
      <c r="A71" s="5"/>
      <c r="B71" s="399">
        <v>11597</v>
      </c>
      <c r="C71" s="5"/>
      <c r="D71" s="5"/>
      <c r="E71" s="5"/>
      <c r="F71" s="5"/>
      <c r="G71" s="5"/>
      <c r="H71" s="111">
        <v>2.8999999999999998E-3</v>
      </c>
      <c r="I71" s="111"/>
      <c r="J71" s="399">
        <v>11597</v>
      </c>
    </row>
    <row r="72" spans="1:10" ht="14.5" customHeight="1" x14ac:dyDescent="0.15">
      <c r="A72" s="5"/>
      <c r="B72" s="399">
        <v>11628</v>
      </c>
      <c r="C72" s="5"/>
      <c r="D72" s="5"/>
      <c r="E72" s="5"/>
      <c r="F72" s="5"/>
      <c r="G72" s="5"/>
      <c r="H72" s="111">
        <v>3.0999999999999999E-3</v>
      </c>
      <c r="I72" s="111"/>
      <c r="J72" s="399">
        <v>11628</v>
      </c>
    </row>
    <row r="73" spans="1:10" ht="14.5" customHeight="1" x14ac:dyDescent="0.15">
      <c r="A73" s="5"/>
      <c r="B73" s="399">
        <v>11658</v>
      </c>
      <c r="C73" s="5"/>
      <c r="D73" s="5"/>
      <c r="E73" s="5"/>
      <c r="F73" s="5"/>
      <c r="G73" s="5"/>
      <c r="H73" s="111">
        <v>3.2000000000000002E-3</v>
      </c>
      <c r="I73" s="111"/>
      <c r="J73" s="399">
        <v>11658</v>
      </c>
    </row>
    <row r="74" spans="1:10" ht="14.5" customHeight="1" x14ac:dyDescent="0.15">
      <c r="A74" s="5"/>
      <c r="B74" s="399">
        <v>11689</v>
      </c>
      <c r="C74" s="5"/>
      <c r="D74" s="5"/>
      <c r="E74" s="5"/>
      <c r="F74" s="5"/>
      <c r="G74" s="5"/>
      <c r="H74" s="111">
        <v>3.2000000000000002E-3</v>
      </c>
      <c r="I74" s="111"/>
      <c r="J74" s="399">
        <v>11689</v>
      </c>
    </row>
    <row r="75" spans="1:10" ht="14.5" customHeight="1" x14ac:dyDescent="0.15">
      <c r="A75" s="5"/>
      <c r="B75" s="399">
        <v>11720</v>
      </c>
      <c r="C75" s="5"/>
      <c r="D75" s="5"/>
      <c r="E75" s="5"/>
      <c r="F75" s="5"/>
      <c r="G75" s="5"/>
      <c r="H75" s="111">
        <v>3.2000000000000002E-3</v>
      </c>
      <c r="I75" s="111"/>
      <c r="J75" s="399">
        <v>11720</v>
      </c>
    </row>
    <row r="76" spans="1:10" ht="14.5" customHeight="1" x14ac:dyDescent="0.15">
      <c r="A76" s="5"/>
      <c r="B76" s="399">
        <v>11749</v>
      </c>
      <c r="C76" s="5"/>
      <c r="D76" s="5"/>
      <c r="E76" s="5"/>
      <c r="F76" s="5"/>
      <c r="G76" s="5"/>
      <c r="H76" s="111">
        <v>3.0999999999999999E-3</v>
      </c>
      <c r="I76" s="111"/>
      <c r="J76" s="399">
        <v>11749</v>
      </c>
    </row>
    <row r="77" spans="1:10" ht="14.5" customHeight="1" x14ac:dyDescent="0.15">
      <c r="A77" s="5"/>
      <c r="B77" s="399">
        <v>11780</v>
      </c>
      <c r="C77" s="5"/>
      <c r="D77" s="5"/>
      <c r="E77" s="5"/>
      <c r="F77" s="5"/>
      <c r="G77" s="5"/>
      <c r="H77" s="111">
        <v>3.0000000000000001E-3</v>
      </c>
      <c r="I77" s="111"/>
      <c r="J77" s="399">
        <v>11780</v>
      </c>
    </row>
    <row r="78" spans="1:10" ht="14.5" customHeight="1" x14ac:dyDescent="0.15">
      <c r="A78" s="5"/>
      <c r="B78" s="399">
        <v>11810</v>
      </c>
      <c r="C78" s="5"/>
      <c r="D78" s="5"/>
      <c r="E78" s="5"/>
      <c r="F78" s="5"/>
      <c r="G78" s="5"/>
      <c r="H78" s="111">
        <v>2.8E-3</v>
      </c>
      <c r="I78" s="111"/>
      <c r="J78" s="399">
        <v>11810</v>
      </c>
    </row>
    <row r="79" spans="1:10" ht="14.5" customHeight="1" x14ac:dyDescent="0.15">
      <c r="A79" s="5"/>
      <c r="B79" s="399">
        <v>11841</v>
      </c>
      <c r="C79" s="5"/>
      <c r="D79" s="5"/>
      <c r="E79" s="5"/>
      <c r="F79" s="5"/>
      <c r="G79" s="5"/>
      <c r="H79" s="111">
        <v>2.8E-3</v>
      </c>
      <c r="I79" s="111"/>
      <c r="J79" s="399">
        <v>11841</v>
      </c>
    </row>
    <row r="80" spans="1:10" ht="14.5" customHeight="1" x14ac:dyDescent="0.15">
      <c r="A80" s="5"/>
      <c r="B80" s="399">
        <v>11871</v>
      </c>
      <c r="C80" s="5"/>
      <c r="D80" s="5"/>
      <c r="E80" s="5"/>
      <c r="F80" s="5"/>
      <c r="G80" s="5"/>
      <c r="H80" s="111">
        <v>2.8E-3</v>
      </c>
      <c r="I80" s="111"/>
      <c r="J80" s="399">
        <v>11871</v>
      </c>
    </row>
    <row r="81" spans="1:10" ht="14.5" customHeight="1" x14ac:dyDescent="0.15">
      <c r="A81" s="5"/>
      <c r="B81" s="399">
        <v>11902</v>
      </c>
      <c r="C81" s="5"/>
      <c r="D81" s="5"/>
      <c r="E81" s="5"/>
      <c r="F81" s="5"/>
      <c r="G81" s="5"/>
      <c r="H81" s="111">
        <v>2.8E-3</v>
      </c>
      <c r="I81" s="111"/>
      <c r="J81" s="399">
        <v>11902</v>
      </c>
    </row>
    <row r="82" spans="1:10" ht="14.5" customHeight="1" x14ac:dyDescent="0.15">
      <c r="A82" s="5"/>
      <c r="B82" s="399">
        <v>11933</v>
      </c>
      <c r="C82" s="5"/>
      <c r="D82" s="5"/>
      <c r="E82" s="5"/>
      <c r="F82" s="5"/>
      <c r="G82" s="5"/>
      <c r="H82" s="111">
        <v>2.5999999999999999E-3</v>
      </c>
      <c r="I82" s="111"/>
      <c r="J82" s="399">
        <v>11933</v>
      </c>
    </row>
    <row r="83" spans="1:10" ht="14.5" customHeight="1" x14ac:dyDescent="0.15">
      <c r="A83" s="5"/>
      <c r="B83" s="399">
        <v>11963</v>
      </c>
      <c r="C83" s="5"/>
      <c r="D83" s="5"/>
      <c r="E83" s="5"/>
      <c r="F83" s="5"/>
      <c r="G83" s="5"/>
      <c r="H83" s="111">
        <v>2.7000000000000001E-3</v>
      </c>
      <c r="I83" s="111"/>
      <c r="J83" s="399">
        <v>11963</v>
      </c>
    </row>
    <row r="84" spans="1:10" ht="14.5" customHeight="1" x14ac:dyDescent="0.15">
      <c r="A84" s="5"/>
      <c r="B84" s="399">
        <v>11994</v>
      </c>
      <c r="C84" s="5"/>
      <c r="D84" s="5"/>
      <c r="E84" s="5"/>
      <c r="F84" s="5"/>
      <c r="G84" s="5"/>
      <c r="H84" s="111">
        <v>2.5999999999999999E-3</v>
      </c>
      <c r="I84" s="111"/>
      <c r="J84" s="399">
        <v>11994</v>
      </c>
    </row>
    <row r="85" spans="1:10" ht="14.5" customHeight="1" x14ac:dyDescent="0.15">
      <c r="A85" s="5"/>
      <c r="B85" s="399">
        <v>12024</v>
      </c>
      <c r="C85" s="5"/>
      <c r="D85" s="5"/>
      <c r="E85" s="5"/>
      <c r="F85" s="5"/>
      <c r="G85" s="5"/>
      <c r="H85" s="111">
        <v>2.7000000000000001E-3</v>
      </c>
      <c r="I85" s="111"/>
      <c r="J85" s="399">
        <v>12024</v>
      </c>
    </row>
    <row r="86" spans="1:10" ht="14.5" customHeight="1" x14ac:dyDescent="0.15">
      <c r="A86" s="5"/>
      <c r="B86" s="399">
        <v>12055</v>
      </c>
      <c r="C86" s="5"/>
      <c r="D86" s="5"/>
      <c r="E86" s="5"/>
      <c r="F86" s="5"/>
      <c r="G86" s="5"/>
      <c r="H86" s="111">
        <v>2.7000000000000001E-3</v>
      </c>
      <c r="I86" s="111"/>
      <c r="J86" s="399">
        <v>12055</v>
      </c>
    </row>
    <row r="87" spans="1:10" ht="14.5" customHeight="1" x14ac:dyDescent="0.15">
      <c r="A87" s="5"/>
      <c r="B87" s="399">
        <v>12086</v>
      </c>
      <c r="C87" s="5"/>
      <c r="D87" s="5"/>
      <c r="E87" s="5"/>
      <c r="F87" s="5"/>
      <c r="G87" s="5"/>
      <c r="H87" s="111">
        <v>2.3E-3</v>
      </c>
      <c r="I87" s="111"/>
      <c r="J87" s="399">
        <v>12086</v>
      </c>
    </row>
    <row r="88" spans="1:10" ht="14.5" customHeight="1" x14ac:dyDescent="0.15">
      <c r="A88" s="5"/>
      <c r="B88" s="399">
        <v>12114</v>
      </c>
      <c r="C88" s="5"/>
      <c r="D88" s="5"/>
      <c r="E88" s="5"/>
      <c r="F88" s="5"/>
      <c r="G88" s="5"/>
      <c r="H88" s="111">
        <v>2.7000000000000001E-3</v>
      </c>
      <c r="I88" s="111"/>
      <c r="J88" s="399">
        <v>12114</v>
      </c>
    </row>
    <row r="89" spans="1:10" ht="14.5" customHeight="1" x14ac:dyDescent="0.15">
      <c r="A89" s="5"/>
      <c r="B89" s="399">
        <v>12145</v>
      </c>
      <c r="C89" s="5"/>
      <c r="D89" s="5"/>
      <c r="E89" s="5"/>
      <c r="F89" s="5"/>
      <c r="G89" s="5"/>
      <c r="H89" s="111">
        <v>2.5000000000000001E-3</v>
      </c>
      <c r="I89" s="111"/>
      <c r="J89" s="399">
        <v>12145</v>
      </c>
    </row>
    <row r="90" spans="1:10" ht="14.5" customHeight="1" x14ac:dyDescent="0.15">
      <c r="A90" s="5"/>
      <c r="B90" s="399">
        <v>12175</v>
      </c>
      <c r="C90" s="5"/>
      <c r="D90" s="5"/>
      <c r="E90" s="5"/>
      <c r="F90" s="5"/>
      <c r="G90" s="5"/>
      <c r="H90" s="111">
        <v>2.8E-3</v>
      </c>
      <c r="I90" s="111"/>
      <c r="J90" s="399">
        <v>12175</v>
      </c>
    </row>
    <row r="91" spans="1:10" ht="14.5" customHeight="1" x14ac:dyDescent="0.15">
      <c r="A91" s="5"/>
      <c r="B91" s="399">
        <v>12206</v>
      </c>
      <c r="C91" s="5"/>
      <c r="D91" s="5"/>
      <c r="E91" s="5"/>
      <c r="F91" s="5"/>
      <c r="G91" s="5"/>
      <c r="H91" s="111">
        <v>2.5000000000000001E-3</v>
      </c>
      <c r="I91" s="111"/>
      <c r="J91" s="399">
        <v>12206</v>
      </c>
    </row>
    <row r="92" spans="1:10" ht="14.5" customHeight="1" x14ac:dyDescent="0.15">
      <c r="A92" s="5"/>
      <c r="B92" s="399">
        <v>12236</v>
      </c>
      <c r="C92" s="5"/>
      <c r="D92" s="5"/>
      <c r="E92" s="5"/>
      <c r="F92" s="5"/>
      <c r="G92" s="5"/>
      <c r="H92" s="111">
        <v>2.5999999999999999E-3</v>
      </c>
      <c r="I92" s="111"/>
      <c r="J92" s="399">
        <v>12236</v>
      </c>
    </row>
    <row r="93" spans="1:10" ht="14.5" customHeight="1" x14ac:dyDescent="0.15">
      <c r="A93" s="5"/>
      <c r="B93" s="399">
        <v>12267</v>
      </c>
      <c r="C93" s="5"/>
      <c r="D93" s="5"/>
      <c r="E93" s="5"/>
      <c r="F93" s="5"/>
      <c r="G93" s="5"/>
      <c r="H93" s="111">
        <v>2.5999999999999999E-3</v>
      </c>
      <c r="I93" s="111"/>
      <c r="J93" s="399">
        <v>12267</v>
      </c>
    </row>
    <row r="94" spans="1:10" ht="14.5" customHeight="1" x14ac:dyDescent="0.15">
      <c r="A94" s="5"/>
      <c r="B94" s="399">
        <v>12298</v>
      </c>
      <c r="C94" s="5"/>
      <c r="D94" s="5"/>
      <c r="E94" s="5"/>
      <c r="F94" s="5"/>
      <c r="G94" s="5"/>
      <c r="H94" s="111">
        <v>2.5000000000000001E-3</v>
      </c>
      <c r="I94" s="111"/>
      <c r="J94" s="399">
        <v>12298</v>
      </c>
    </row>
    <row r="95" spans="1:10" ht="14.5" customHeight="1" x14ac:dyDescent="0.15">
      <c r="A95" s="5"/>
      <c r="B95" s="399">
        <v>12328</v>
      </c>
      <c r="C95" s="5"/>
      <c r="D95" s="5"/>
      <c r="E95" s="5"/>
      <c r="F95" s="5"/>
      <c r="G95" s="5"/>
      <c r="H95" s="111">
        <v>2.5999999999999999E-3</v>
      </c>
      <c r="I95" s="111"/>
      <c r="J95" s="399">
        <v>12328</v>
      </c>
    </row>
    <row r="96" spans="1:10" ht="14.5" customHeight="1" x14ac:dyDescent="0.15">
      <c r="A96" s="5"/>
      <c r="B96" s="399">
        <v>12359</v>
      </c>
      <c r="C96" s="5"/>
      <c r="D96" s="5"/>
      <c r="E96" s="5"/>
      <c r="F96" s="5"/>
      <c r="G96" s="5"/>
      <c r="H96" s="111">
        <v>2.5000000000000001E-3</v>
      </c>
      <c r="I96" s="111"/>
      <c r="J96" s="399">
        <v>12359</v>
      </c>
    </row>
    <row r="97" spans="1:10" ht="14.5" customHeight="1" x14ac:dyDescent="0.15">
      <c r="A97" s="5"/>
      <c r="B97" s="399">
        <v>12389</v>
      </c>
      <c r="C97" s="5"/>
      <c r="D97" s="5"/>
      <c r="E97" s="5"/>
      <c r="F97" s="5"/>
      <c r="G97" s="5"/>
      <c r="H97" s="111">
        <v>2.8E-3</v>
      </c>
      <c r="I97" s="111"/>
      <c r="J97" s="399">
        <v>12389</v>
      </c>
    </row>
    <row r="98" spans="1:10" ht="14.5" customHeight="1" x14ac:dyDescent="0.15">
      <c r="A98" s="5"/>
      <c r="B98" s="399">
        <v>12420</v>
      </c>
      <c r="C98" s="5"/>
      <c r="D98" s="5"/>
      <c r="E98" s="5"/>
      <c r="F98" s="5"/>
      <c r="G98" s="5"/>
      <c r="H98" s="111">
        <v>2.8999999999999998E-3</v>
      </c>
      <c r="I98" s="111"/>
      <c r="J98" s="399">
        <v>12420</v>
      </c>
    </row>
    <row r="99" spans="1:10" ht="14.5" customHeight="1" x14ac:dyDescent="0.15">
      <c r="A99" s="5"/>
      <c r="B99" s="399">
        <v>12451</v>
      </c>
      <c r="C99" s="5"/>
      <c r="D99" s="5"/>
      <c r="E99" s="5"/>
      <c r="F99" s="5"/>
      <c r="G99" s="5"/>
      <c r="H99" s="111">
        <v>2.3999999999999998E-3</v>
      </c>
      <c r="I99" s="111"/>
      <c r="J99" s="399">
        <v>12451</v>
      </c>
    </row>
    <row r="100" spans="1:10" ht="14.5" customHeight="1" x14ac:dyDescent="0.15">
      <c r="A100" s="5"/>
      <c r="B100" s="399">
        <v>12479</v>
      </c>
      <c r="C100" s="5"/>
      <c r="D100" s="5"/>
      <c r="E100" s="5"/>
      <c r="F100" s="5"/>
      <c r="G100" s="5"/>
      <c r="H100" s="111">
        <v>2.7000000000000001E-3</v>
      </c>
      <c r="I100" s="111"/>
      <c r="J100" s="399">
        <v>12479</v>
      </c>
    </row>
    <row r="101" spans="1:10" ht="14.5" customHeight="1" x14ac:dyDescent="0.15">
      <c r="A101" s="5"/>
      <c r="B101" s="399">
        <v>12510</v>
      </c>
      <c r="C101" s="5"/>
      <c r="D101" s="5"/>
      <c r="E101" s="5"/>
      <c r="F101" s="5"/>
      <c r="G101" s="5"/>
      <c r="H101" s="111">
        <v>2.5000000000000001E-3</v>
      </c>
      <c r="I101" s="111"/>
      <c r="J101" s="399">
        <v>12510</v>
      </c>
    </row>
    <row r="102" spans="1:10" ht="14.5" customHeight="1" x14ac:dyDescent="0.15">
      <c r="A102" s="5"/>
      <c r="B102" s="399">
        <v>12540</v>
      </c>
      <c r="C102" s="5"/>
      <c r="D102" s="5"/>
      <c r="E102" s="5"/>
      <c r="F102" s="5"/>
      <c r="G102" s="5"/>
      <c r="H102" s="111">
        <v>2.5000000000000001E-3</v>
      </c>
      <c r="I102" s="111"/>
      <c r="J102" s="399">
        <v>12540</v>
      </c>
    </row>
    <row r="103" spans="1:10" ht="14.5" customHeight="1" x14ac:dyDescent="0.15">
      <c r="A103" s="5"/>
      <c r="B103" s="399">
        <v>12571</v>
      </c>
      <c r="C103" s="5"/>
      <c r="D103" s="5"/>
      <c r="E103" s="5"/>
      <c r="F103" s="5"/>
      <c r="G103" s="5"/>
      <c r="H103" s="111">
        <v>2.3999999999999998E-3</v>
      </c>
      <c r="I103" s="111"/>
      <c r="J103" s="399">
        <v>12571</v>
      </c>
    </row>
    <row r="104" spans="1:10" ht="14.5" customHeight="1" x14ac:dyDescent="0.15">
      <c r="A104" s="5"/>
      <c r="B104" s="399">
        <v>12601</v>
      </c>
      <c r="C104" s="5"/>
      <c r="D104" s="5"/>
      <c r="E104" s="5"/>
      <c r="F104" s="5"/>
      <c r="G104" s="5"/>
      <c r="H104" s="111">
        <v>2.3999999999999998E-3</v>
      </c>
      <c r="I104" s="111"/>
      <c r="J104" s="399">
        <v>12601</v>
      </c>
    </row>
    <row r="105" spans="1:10" ht="14.5" customHeight="1" x14ac:dyDescent="0.15">
      <c r="A105" s="5"/>
      <c r="B105" s="399">
        <v>12632</v>
      </c>
      <c r="C105" s="5"/>
      <c r="D105" s="5"/>
      <c r="E105" s="5"/>
      <c r="F105" s="5"/>
      <c r="G105" s="5"/>
      <c r="H105" s="111">
        <v>2.3999999999999998E-3</v>
      </c>
      <c r="I105" s="111"/>
      <c r="J105" s="399">
        <v>12632</v>
      </c>
    </row>
    <row r="106" spans="1:10" ht="14.5" customHeight="1" x14ac:dyDescent="0.15">
      <c r="A106" s="5"/>
      <c r="B106" s="399">
        <v>12663</v>
      </c>
      <c r="C106" s="5"/>
      <c r="D106" s="5"/>
      <c r="E106" s="5"/>
      <c r="F106" s="5"/>
      <c r="G106" s="5"/>
      <c r="H106" s="111">
        <v>2.3E-3</v>
      </c>
      <c r="I106" s="111"/>
      <c r="J106" s="399">
        <v>12663</v>
      </c>
    </row>
    <row r="107" spans="1:10" ht="14.5" customHeight="1" x14ac:dyDescent="0.15">
      <c r="A107" s="5"/>
      <c r="B107" s="399">
        <v>12693</v>
      </c>
      <c r="C107" s="5"/>
      <c r="D107" s="5"/>
      <c r="E107" s="5"/>
      <c r="F107" s="5"/>
      <c r="G107" s="5"/>
      <c r="H107" s="111">
        <v>2.7000000000000001E-3</v>
      </c>
      <c r="I107" s="111"/>
      <c r="J107" s="399">
        <v>12693</v>
      </c>
    </row>
    <row r="108" spans="1:10" ht="14.5" customHeight="1" x14ac:dyDescent="0.15">
      <c r="A108" s="5"/>
      <c r="B108" s="399">
        <v>12724</v>
      </c>
      <c r="C108" s="5"/>
      <c r="D108" s="5"/>
      <c r="E108" s="5"/>
      <c r="F108" s="5"/>
      <c r="G108" s="5"/>
      <c r="H108" s="111">
        <v>2.5000000000000001E-3</v>
      </c>
      <c r="I108" s="111"/>
      <c r="J108" s="399">
        <v>12724</v>
      </c>
    </row>
    <row r="109" spans="1:10" ht="14.5" customHeight="1" x14ac:dyDescent="0.15">
      <c r="A109" s="5"/>
      <c r="B109" s="399">
        <v>12754</v>
      </c>
      <c r="C109" s="5"/>
      <c r="D109" s="5"/>
      <c r="E109" s="5"/>
      <c r="F109" s="5"/>
      <c r="G109" s="5"/>
      <c r="H109" s="111">
        <v>2.5000000000000001E-3</v>
      </c>
      <c r="I109" s="111"/>
      <c r="J109" s="399">
        <v>12754</v>
      </c>
    </row>
    <row r="110" spans="1:10" ht="14.5" customHeight="1" x14ac:dyDescent="0.15">
      <c r="A110" s="5"/>
      <c r="B110" s="399">
        <v>12785</v>
      </c>
      <c r="C110" s="5"/>
      <c r="D110" s="5"/>
      <c r="E110" s="5"/>
      <c r="F110" s="5"/>
      <c r="G110" s="5"/>
      <c r="H110" s="111">
        <v>2.5000000000000001E-3</v>
      </c>
      <c r="I110" s="111"/>
      <c r="J110" s="399">
        <v>12785</v>
      </c>
    </row>
    <row r="111" spans="1:10" ht="14.5" customHeight="1" x14ac:dyDescent="0.15">
      <c r="A111" s="5"/>
      <c r="B111" s="399">
        <v>12816</v>
      </c>
      <c r="C111" s="5"/>
      <c r="D111" s="5"/>
      <c r="E111" s="5"/>
      <c r="F111" s="5"/>
      <c r="G111" s="5"/>
      <c r="H111" s="111">
        <v>2.0999999999999999E-3</v>
      </c>
      <c r="I111" s="111"/>
      <c r="J111" s="399">
        <v>12816</v>
      </c>
    </row>
    <row r="112" spans="1:10" ht="14.5" customHeight="1" x14ac:dyDescent="0.15">
      <c r="A112" s="5"/>
      <c r="B112" s="399">
        <v>12844</v>
      </c>
      <c r="C112" s="5"/>
      <c r="D112" s="5"/>
      <c r="E112" s="5"/>
      <c r="F112" s="5"/>
      <c r="G112" s="5"/>
      <c r="H112" s="111">
        <v>2.2000000000000001E-3</v>
      </c>
      <c r="I112" s="111"/>
      <c r="J112" s="399">
        <v>12844</v>
      </c>
    </row>
    <row r="113" spans="1:10" ht="14.5" customHeight="1" x14ac:dyDescent="0.15">
      <c r="A113" s="5"/>
      <c r="B113" s="399">
        <v>12875</v>
      </c>
      <c r="C113" s="5"/>
      <c r="D113" s="5"/>
      <c r="E113" s="5"/>
      <c r="F113" s="5"/>
      <c r="G113" s="5"/>
      <c r="H113" s="111">
        <v>2.3E-3</v>
      </c>
      <c r="I113" s="111"/>
      <c r="J113" s="399">
        <v>12875</v>
      </c>
    </row>
    <row r="114" spans="1:10" ht="14.5" customHeight="1" x14ac:dyDescent="0.15">
      <c r="A114" s="5"/>
      <c r="B114" s="399">
        <v>12905</v>
      </c>
      <c r="C114" s="5"/>
      <c r="D114" s="5"/>
      <c r="E114" s="5"/>
      <c r="F114" s="5"/>
      <c r="G114" s="5"/>
      <c r="H114" s="111">
        <v>2.3E-3</v>
      </c>
      <c r="I114" s="111"/>
      <c r="J114" s="399">
        <v>12905</v>
      </c>
    </row>
    <row r="115" spans="1:10" ht="14.5" customHeight="1" x14ac:dyDescent="0.15">
      <c r="A115" s="5"/>
      <c r="B115" s="399">
        <v>12936</v>
      </c>
      <c r="C115" s="5"/>
      <c r="D115" s="5"/>
      <c r="E115" s="5"/>
      <c r="F115" s="5"/>
      <c r="G115" s="5"/>
      <c r="H115" s="111">
        <v>2.2000000000000001E-3</v>
      </c>
      <c r="I115" s="111"/>
      <c r="J115" s="399">
        <v>12936</v>
      </c>
    </row>
    <row r="116" spans="1:10" ht="14.5" customHeight="1" x14ac:dyDescent="0.15">
      <c r="A116" s="5"/>
      <c r="B116" s="399">
        <v>12966</v>
      </c>
      <c r="C116" s="5"/>
      <c r="D116" s="5"/>
      <c r="E116" s="5"/>
      <c r="F116" s="5"/>
      <c r="G116" s="5"/>
      <c r="H116" s="111">
        <v>2.3999999999999998E-3</v>
      </c>
      <c r="I116" s="111"/>
      <c r="J116" s="399">
        <v>12966</v>
      </c>
    </row>
    <row r="117" spans="1:10" ht="14.5" customHeight="1" x14ac:dyDescent="0.15">
      <c r="A117" s="5"/>
      <c r="B117" s="399">
        <v>12997</v>
      </c>
      <c r="C117" s="5"/>
      <c r="D117" s="5"/>
      <c r="E117" s="5"/>
      <c r="F117" s="5"/>
      <c r="G117" s="5"/>
      <c r="H117" s="111">
        <v>2.3E-3</v>
      </c>
      <c r="I117" s="111"/>
      <c r="J117" s="399">
        <v>12997</v>
      </c>
    </row>
    <row r="118" spans="1:10" ht="14.5" customHeight="1" x14ac:dyDescent="0.15">
      <c r="A118" s="5"/>
      <c r="B118" s="399">
        <v>13028</v>
      </c>
      <c r="C118" s="5"/>
      <c r="D118" s="5"/>
      <c r="E118" s="5"/>
      <c r="F118" s="5"/>
      <c r="G118" s="5"/>
      <c r="H118" s="111">
        <v>2.3E-3</v>
      </c>
      <c r="I118" s="111"/>
      <c r="J118" s="399">
        <v>13028</v>
      </c>
    </row>
    <row r="119" spans="1:10" ht="14.5" customHeight="1" x14ac:dyDescent="0.15">
      <c r="A119" s="5"/>
      <c r="B119" s="399">
        <v>13058</v>
      </c>
      <c r="C119" s="5"/>
      <c r="D119" s="5"/>
      <c r="E119" s="5"/>
      <c r="F119" s="5"/>
      <c r="G119" s="5"/>
      <c r="H119" s="111">
        <v>2.3E-3</v>
      </c>
      <c r="I119" s="111"/>
      <c r="J119" s="399">
        <v>13058</v>
      </c>
    </row>
    <row r="120" spans="1:10" ht="14.5" customHeight="1" x14ac:dyDescent="0.15">
      <c r="A120" s="5"/>
      <c r="B120" s="399">
        <v>13089</v>
      </c>
      <c r="C120" s="5"/>
      <c r="D120" s="5"/>
      <c r="E120" s="5"/>
      <c r="F120" s="5"/>
      <c r="G120" s="5"/>
      <c r="H120" s="111">
        <v>2.3999999999999998E-3</v>
      </c>
      <c r="I120" s="111"/>
      <c r="J120" s="399">
        <v>13089</v>
      </c>
    </row>
    <row r="121" spans="1:10" ht="14.5" customHeight="1" x14ac:dyDescent="0.15">
      <c r="A121" s="5"/>
      <c r="B121" s="399">
        <v>13119</v>
      </c>
      <c r="C121" s="5"/>
      <c r="D121" s="5"/>
      <c r="E121" s="5"/>
      <c r="F121" s="5"/>
      <c r="G121" s="5"/>
      <c r="H121" s="111">
        <v>2.3999999999999998E-3</v>
      </c>
      <c r="I121" s="111"/>
      <c r="J121" s="399">
        <v>13119</v>
      </c>
    </row>
    <row r="122" spans="1:10" ht="14.5" customHeight="1" x14ac:dyDescent="0.15">
      <c r="A122" s="5"/>
      <c r="B122" s="399">
        <v>13150</v>
      </c>
      <c r="C122" s="5"/>
      <c r="D122" s="5"/>
      <c r="E122" s="5"/>
      <c r="F122" s="5"/>
      <c r="G122" s="5"/>
      <c r="H122" s="111">
        <v>2.3999999999999998E-3</v>
      </c>
      <c r="I122" s="111"/>
      <c r="J122" s="399">
        <v>13150</v>
      </c>
    </row>
    <row r="123" spans="1:10" ht="14.5" customHeight="1" x14ac:dyDescent="0.15">
      <c r="A123" s="5"/>
      <c r="B123" s="399">
        <v>13181</v>
      </c>
      <c r="C123" s="5"/>
      <c r="D123" s="5"/>
      <c r="E123" s="5"/>
      <c r="F123" s="5"/>
      <c r="G123" s="5"/>
      <c r="H123" s="111">
        <v>2.3E-3</v>
      </c>
      <c r="I123" s="111"/>
      <c r="J123" s="399">
        <v>13181</v>
      </c>
    </row>
    <row r="124" spans="1:10" ht="14.5" customHeight="1" x14ac:dyDescent="0.15">
      <c r="A124" s="5"/>
      <c r="B124" s="399">
        <v>13210</v>
      </c>
      <c r="C124" s="5"/>
      <c r="D124" s="5"/>
      <c r="E124" s="5"/>
      <c r="F124" s="5"/>
      <c r="G124" s="5"/>
      <c r="H124" s="111">
        <v>2.3999999999999998E-3</v>
      </c>
      <c r="I124" s="111"/>
      <c r="J124" s="399">
        <v>13210</v>
      </c>
    </row>
    <row r="125" spans="1:10" ht="14.5" customHeight="1" x14ac:dyDescent="0.15">
      <c r="A125" s="5"/>
      <c r="B125" s="399">
        <v>13241</v>
      </c>
      <c r="C125" s="5"/>
      <c r="D125" s="5"/>
      <c r="E125" s="5"/>
      <c r="F125" s="5"/>
      <c r="G125" s="5"/>
      <c r="H125" s="111">
        <v>2.2000000000000001E-3</v>
      </c>
      <c r="I125" s="111"/>
      <c r="J125" s="399">
        <v>13241</v>
      </c>
    </row>
    <row r="126" spans="1:10" ht="14.5" customHeight="1" x14ac:dyDescent="0.15">
      <c r="A126" s="5"/>
      <c r="B126" s="399">
        <v>13271</v>
      </c>
      <c r="C126" s="5"/>
      <c r="D126" s="5"/>
      <c r="E126" s="5"/>
      <c r="F126" s="5"/>
      <c r="G126" s="5"/>
      <c r="H126" s="111">
        <v>2.2000000000000001E-3</v>
      </c>
      <c r="I126" s="111"/>
      <c r="J126" s="399">
        <v>13271</v>
      </c>
    </row>
    <row r="127" spans="1:10" ht="14.5" customHeight="1" x14ac:dyDescent="0.15">
      <c r="A127" s="5"/>
      <c r="B127" s="399">
        <v>13302</v>
      </c>
      <c r="C127" s="5"/>
      <c r="D127" s="5"/>
      <c r="E127" s="5"/>
      <c r="F127" s="5"/>
      <c r="G127" s="5"/>
      <c r="H127" s="111">
        <v>2.3999999999999998E-3</v>
      </c>
      <c r="I127" s="111"/>
      <c r="J127" s="399">
        <v>13302</v>
      </c>
    </row>
    <row r="128" spans="1:10" ht="14.5" customHeight="1" x14ac:dyDescent="0.15">
      <c r="A128" s="5"/>
      <c r="B128" s="399">
        <v>13332</v>
      </c>
      <c r="C128" s="5"/>
      <c r="D128" s="5"/>
      <c r="E128" s="5"/>
      <c r="F128" s="5"/>
      <c r="G128" s="5"/>
      <c r="H128" s="111">
        <v>2.3E-3</v>
      </c>
      <c r="I128" s="111"/>
      <c r="J128" s="399">
        <v>13332</v>
      </c>
    </row>
    <row r="129" spans="1:10" ht="14.5" customHeight="1" x14ac:dyDescent="0.15">
      <c r="A129" s="5"/>
      <c r="B129" s="399">
        <v>13363</v>
      </c>
      <c r="C129" s="5"/>
      <c r="D129" s="5"/>
      <c r="E129" s="5"/>
      <c r="F129" s="5"/>
      <c r="G129" s="5"/>
      <c r="H129" s="111">
        <v>2.3E-3</v>
      </c>
      <c r="I129" s="111"/>
      <c r="J129" s="399">
        <v>13363</v>
      </c>
    </row>
    <row r="130" spans="1:10" ht="14.5" customHeight="1" x14ac:dyDescent="0.15">
      <c r="A130" s="5"/>
      <c r="B130" s="399">
        <v>13394</v>
      </c>
      <c r="C130" s="5"/>
      <c r="D130" s="5"/>
      <c r="E130" s="5"/>
      <c r="F130" s="5"/>
      <c r="G130" s="5"/>
      <c r="H130" s="111">
        <v>2.0999999999999999E-3</v>
      </c>
      <c r="I130" s="111"/>
      <c r="J130" s="399">
        <v>13394</v>
      </c>
    </row>
    <row r="131" spans="1:10" ht="14.5" customHeight="1" x14ac:dyDescent="0.15">
      <c r="A131" s="5"/>
      <c r="B131" s="399">
        <v>13424</v>
      </c>
      <c r="C131" s="5"/>
      <c r="D131" s="5"/>
      <c r="E131" s="5"/>
      <c r="F131" s="5"/>
      <c r="G131" s="5"/>
      <c r="H131" s="111">
        <v>2.3E-3</v>
      </c>
      <c r="I131" s="111"/>
      <c r="J131" s="399">
        <v>13424</v>
      </c>
    </row>
    <row r="132" spans="1:10" ht="14.5" customHeight="1" x14ac:dyDescent="0.15">
      <c r="A132" s="5"/>
      <c r="B132" s="399">
        <v>13455</v>
      </c>
      <c r="C132" s="5"/>
      <c r="D132" s="5"/>
      <c r="E132" s="5"/>
      <c r="F132" s="5"/>
      <c r="G132" s="5"/>
      <c r="H132" s="111">
        <v>2.2000000000000001E-3</v>
      </c>
      <c r="I132" s="111"/>
      <c r="J132" s="399">
        <v>13455</v>
      </c>
    </row>
    <row r="133" spans="1:10" ht="14.5" customHeight="1" x14ac:dyDescent="0.15">
      <c r="A133" s="5"/>
      <c r="B133" s="399">
        <v>13485</v>
      </c>
      <c r="C133" s="5"/>
      <c r="D133" s="5"/>
      <c r="E133" s="5"/>
      <c r="F133" s="5"/>
      <c r="G133" s="5"/>
      <c r="H133" s="111">
        <v>2.2000000000000001E-3</v>
      </c>
      <c r="I133" s="111"/>
      <c r="J133" s="399">
        <v>13485</v>
      </c>
    </row>
    <row r="134" spans="1:10" ht="14.5" customHeight="1" x14ac:dyDescent="0.15">
      <c r="A134" s="5"/>
      <c r="B134" s="399">
        <v>13516</v>
      </c>
      <c r="C134" s="5"/>
      <c r="D134" s="5"/>
      <c r="E134" s="5"/>
      <c r="F134" s="5"/>
      <c r="G134" s="5"/>
      <c r="H134" s="111">
        <v>2.0999999999999999E-3</v>
      </c>
      <c r="I134" s="111"/>
      <c r="J134" s="399">
        <v>13516</v>
      </c>
    </row>
    <row r="135" spans="1:10" ht="14.5" customHeight="1" x14ac:dyDescent="0.15">
      <c r="A135" s="5"/>
      <c r="B135" s="399">
        <v>13547</v>
      </c>
      <c r="C135" s="5"/>
      <c r="D135" s="5"/>
      <c r="E135" s="5"/>
      <c r="F135" s="5"/>
      <c r="G135" s="5"/>
      <c r="H135" s="111">
        <v>2E-3</v>
      </c>
      <c r="I135" s="111"/>
      <c r="J135" s="399">
        <v>13547</v>
      </c>
    </row>
    <row r="136" spans="1:10" ht="14.5" customHeight="1" x14ac:dyDescent="0.15">
      <c r="A136" s="5"/>
      <c r="B136" s="399">
        <v>13575</v>
      </c>
      <c r="C136" s="5"/>
      <c r="D136" s="5"/>
      <c r="E136" s="5"/>
      <c r="F136" s="5"/>
      <c r="G136" s="5"/>
      <c r="H136" s="111">
        <v>2.2000000000000001E-3</v>
      </c>
      <c r="I136" s="111"/>
      <c r="J136" s="399">
        <v>13575</v>
      </c>
    </row>
    <row r="137" spans="1:10" ht="14.5" customHeight="1" x14ac:dyDescent="0.15">
      <c r="A137" s="5"/>
      <c r="B137" s="399">
        <v>13606</v>
      </c>
      <c r="C137" s="5"/>
      <c r="D137" s="5"/>
      <c r="E137" s="5"/>
      <c r="F137" s="5"/>
      <c r="G137" s="5"/>
      <c r="H137" s="111">
        <v>2.3E-3</v>
      </c>
      <c r="I137" s="111"/>
      <c r="J137" s="399">
        <v>13606</v>
      </c>
    </row>
    <row r="138" spans="1:10" ht="14.5" customHeight="1" x14ac:dyDescent="0.15">
      <c r="A138" s="5"/>
      <c r="B138" s="399">
        <v>13636</v>
      </c>
      <c r="C138" s="5"/>
      <c r="D138" s="5"/>
      <c r="E138" s="5"/>
      <c r="F138" s="5"/>
      <c r="G138" s="5"/>
      <c r="H138" s="111">
        <v>2.2000000000000001E-3</v>
      </c>
      <c r="I138" s="111"/>
      <c r="J138" s="399">
        <v>13636</v>
      </c>
    </row>
    <row r="139" spans="1:10" ht="14.5" customHeight="1" x14ac:dyDescent="0.15">
      <c r="A139" s="5"/>
      <c r="B139" s="399">
        <v>13667</v>
      </c>
      <c r="C139" s="5"/>
      <c r="D139" s="5"/>
      <c r="E139" s="5"/>
      <c r="F139" s="5"/>
      <c r="G139" s="5"/>
      <c r="H139" s="111">
        <v>2.5000000000000001E-3</v>
      </c>
      <c r="I139" s="111"/>
      <c r="J139" s="399">
        <v>13667</v>
      </c>
    </row>
    <row r="140" spans="1:10" ht="14.5" customHeight="1" x14ac:dyDescent="0.15">
      <c r="A140" s="5"/>
      <c r="B140" s="399">
        <v>13697</v>
      </c>
      <c r="C140" s="5"/>
      <c r="D140" s="5"/>
      <c r="E140" s="5"/>
      <c r="F140" s="5"/>
      <c r="G140" s="5"/>
      <c r="H140" s="111">
        <v>2.3999999999999998E-3</v>
      </c>
      <c r="I140" s="111"/>
      <c r="J140" s="399">
        <v>13697</v>
      </c>
    </row>
    <row r="141" spans="1:10" ht="14.5" customHeight="1" x14ac:dyDescent="0.15">
      <c r="A141" s="5"/>
      <c r="B141" s="399">
        <v>13728</v>
      </c>
      <c r="C141" s="5"/>
      <c r="D141" s="5"/>
      <c r="E141" s="5"/>
      <c r="F141" s="5"/>
      <c r="G141" s="5"/>
      <c r="H141" s="111">
        <v>2.3E-3</v>
      </c>
      <c r="I141" s="111"/>
      <c r="J141" s="399">
        <v>13728</v>
      </c>
    </row>
    <row r="142" spans="1:10" ht="14.5" customHeight="1" x14ac:dyDescent="0.15">
      <c r="A142" s="5"/>
      <c r="B142" s="399">
        <v>13759</v>
      </c>
      <c r="C142" s="5"/>
      <c r="D142" s="5"/>
      <c r="E142" s="5"/>
      <c r="F142" s="5"/>
      <c r="G142" s="5"/>
      <c r="H142" s="111">
        <v>2.3E-3</v>
      </c>
      <c r="I142" s="111"/>
      <c r="J142" s="399">
        <v>13759</v>
      </c>
    </row>
    <row r="143" spans="1:10" ht="14.5" customHeight="1" x14ac:dyDescent="0.15">
      <c r="A143" s="5"/>
      <c r="B143" s="399">
        <v>13789</v>
      </c>
      <c r="C143" s="5"/>
      <c r="D143" s="5"/>
      <c r="E143" s="5"/>
      <c r="F143" s="5"/>
      <c r="G143" s="5"/>
      <c r="H143" s="111">
        <v>2.3E-3</v>
      </c>
      <c r="I143" s="111"/>
      <c r="J143" s="399">
        <v>13789</v>
      </c>
    </row>
    <row r="144" spans="1:10" ht="14.5" customHeight="1" x14ac:dyDescent="0.15">
      <c r="A144" s="5"/>
      <c r="B144" s="399">
        <v>13820</v>
      </c>
      <c r="C144" s="5"/>
      <c r="D144" s="5"/>
      <c r="E144" s="5"/>
      <c r="F144" s="5"/>
      <c r="G144" s="5"/>
      <c r="H144" s="111">
        <v>2.3999999999999998E-3</v>
      </c>
      <c r="I144" s="111"/>
      <c r="J144" s="399">
        <v>13820</v>
      </c>
    </row>
    <row r="145" spans="1:10" ht="14.5" customHeight="1" x14ac:dyDescent="0.15">
      <c r="A145" s="5"/>
      <c r="B145" s="399">
        <v>13850</v>
      </c>
      <c r="C145" s="5"/>
      <c r="D145" s="5"/>
      <c r="E145" s="5"/>
      <c r="F145" s="5"/>
      <c r="G145" s="5"/>
      <c r="H145" s="111">
        <v>2.3E-3</v>
      </c>
      <c r="I145" s="111"/>
      <c r="J145" s="399">
        <v>13850</v>
      </c>
    </row>
    <row r="146" spans="1:10" ht="14.5" customHeight="1" x14ac:dyDescent="0.15">
      <c r="A146" s="5"/>
      <c r="B146" s="399">
        <v>13881</v>
      </c>
      <c r="C146" s="5"/>
      <c r="D146" s="5"/>
      <c r="E146" s="5"/>
      <c r="F146" s="5"/>
      <c r="G146" s="5"/>
      <c r="H146" s="111">
        <v>2.3E-3</v>
      </c>
      <c r="I146" s="111"/>
      <c r="J146" s="399">
        <v>13881</v>
      </c>
    </row>
    <row r="147" spans="1:10" ht="14.5" customHeight="1" x14ac:dyDescent="0.15">
      <c r="A147" s="5"/>
      <c r="B147" s="399">
        <v>13912</v>
      </c>
      <c r="C147" s="5"/>
      <c r="D147" s="5"/>
      <c r="E147" s="5"/>
      <c r="F147" s="5"/>
      <c r="G147" s="5"/>
      <c r="H147" s="111">
        <v>2.0999999999999999E-3</v>
      </c>
      <c r="I147" s="111"/>
      <c r="J147" s="399">
        <v>13912</v>
      </c>
    </row>
    <row r="148" spans="1:10" ht="14.5" customHeight="1" x14ac:dyDescent="0.15">
      <c r="A148" s="5"/>
      <c r="B148" s="399">
        <v>13940</v>
      </c>
      <c r="C148" s="5"/>
      <c r="D148" s="5"/>
      <c r="E148" s="5"/>
      <c r="F148" s="5"/>
      <c r="G148" s="5"/>
      <c r="H148" s="111">
        <v>2.3E-3</v>
      </c>
      <c r="I148" s="111"/>
      <c r="J148" s="399">
        <v>13940</v>
      </c>
    </row>
    <row r="149" spans="1:10" ht="14.5" customHeight="1" x14ac:dyDescent="0.15">
      <c r="A149" s="5"/>
      <c r="B149" s="399">
        <v>13971</v>
      </c>
      <c r="C149" s="5"/>
      <c r="D149" s="5"/>
      <c r="E149" s="5"/>
      <c r="F149" s="5"/>
      <c r="G149" s="5"/>
      <c r="H149" s="111">
        <v>2.2000000000000001E-3</v>
      </c>
      <c r="I149" s="111"/>
      <c r="J149" s="399">
        <v>13971</v>
      </c>
    </row>
    <row r="150" spans="1:10" ht="14.5" customHeight="1" x14ac:dyDescent="0.15">
      <c r="A150" s="5"/>
      <c r="B150" s="399">
        <v>14001</v>
      </c>
      <c r="C150" s="5"/>
      <c r="D150" s="5"/>
      <c r="E150" s="5"/>
      <c r="F150" s="5"/>
      <c r="G150" s="5"/>
      <c r="H150" s="111">
        <v>2.2000000000000001E-3</v>
      </c>
      <c r="I150" s="111"/>
      <c r="J150" s="399">
        <v>14001</v>
      </c>
    </row>
    <row r="151" spans="1:10" ht="14.5" customHeight="1" x14ac:dyDescent="0.15">
      <c r="A151" s="5"/>
      <c r="B151" s="399">
        <v>14032</v>
      </c>
      <c r="C151" s="5"/>
      <c r="D151" s="5"/>
      <c r="E151" s="5"/>
      <c r="F151" s="5"/>
      <c r="G151" s="5"/>
      <c r="H151" s="111">
        <v>2.0999999999999999E-3</v>
      </c>
      <c r="I151" s="111"/>
      <c r="J151" s="399">
        <v>14032</v>
      </c>
    </row>
    <row r="152" spans="1:10" ht="14.5" customHeight="1" x14ac:dyDescent="0.15">
      <c r="A152" s="5"/>
      <c r="B152" s="399">
        <v>14062</v>
      </c>
      <c r="C152" s="5"/>
      <c r="D152" s="5"/>
      <c r="E152" s="5"/>
      <c r="F152" s="5"/>
      <c r="G152" s="5"/>
      <c r="H152" s="111">
        <v>2.0999999999999999E-3</v>
      </c>
      <c r="I152" s="111"/>
      <c r="J152" s="399">
        <v>14062</v>
      </c>
    </row>
    <row r="153" spans="1:10" ht="14.5" customHeight="1" x14ac:dyDescent="0.15">
      <c r="A153" s="5"/>
      <c r="B153" s="399">
        <v>14093</v>
      </c>
      <c r="C153" s="5"/>
      <c r="D153" s="5"/>
      <c r="E153" s="5"/>
      <c r="F153" s="5"/>
      <c r="G153" s="5"/>
      <c r="H153" s="111">
        <v>2.2000000000000001E-3</v>
      </c>
      <c r="I153" s="111"/>
      <c r="J153" s="399">
        <v>14093</v>
      </c>
    </row>
    <row r="154" spans="1:10" ht="14.5" customHeight="1" x14ac:dyDescent="0.15">
      <c r="A154" s="5"/>
      <c r="B154" s="399">
        <v>14124</v>
      </c>
      <c r="C154" s="5"/>
      <c r="D154" s="5"/>
      <c r="E154" s="5"/>
      <c r="F154" s="5"/>
      <c r="G154" s="5"/>
      <c r="H154" s="111">
        <v>2.0999999999999999E-3</v>
      </c>
      <c r="I154" s="111"/>
      <c r="J154" s="399">
        <v>14124</v>
      </c>
    </row>
    <row r="155" spans="1:10" ht="14.5" customHeight="1" x14ac:dyDescent="0.15">
      <c r="A155" s="5"/>
      <c r="B155" s="399">
        <v>14154</v>
      </c>
      <c r="C155" s="5"/>
      <c r="D155" s="5"/>
      <c r="E155" s="5"/>
      <c r="F155" s="5"/>
      <c r="G155" s="5"/>
      <c r="H155" s="111">
        <v>2.2000000000000001E-3</v>
      </c>
      <c r="I155" s="111"/>
      <c r="J155" s="399">
        <v>14154</v>
      </c>
    </row>
    <row r="156" spans="1:10" ht="14.5" customHeight="1" x14ac:dyDescent="0.15">
      <c r="A156" s="5"/>
      <c r="B156" s="399">
        <v>14185</v>
      </c>
      <c r="C156" s="5"/>
      <c r="D156" s="5"/>
      <c r="E156" s="5"/>
      <c r="F156" s="5"/>
      <c r="G156" s="5"/>
      <c r="H156" s="111">
        <v>2.0999999999999999E-3</v>
      </c>
      <c r="I156" s="111"/>
      <c r="J156" s="399">
        <v>14185</v>
      </c>
    </row>
    <row r="157" spans="1:10" ht="14.5" customHeight="1" x14ac:dyDescent="0.15">
      <c r="A157" s="5"/>
      <c r="B157" s="399">
        <v>14215</v>
      </c>
      <c r="C157" s="5"/>
      <c r="D157" s="5"/>
      <c r="E157" s="5"/>
      <c r="F157" s="5"/>
      <c r="G157" s="5"/>
      <c r="H157" s="111">
        <v>2.2000000000000001E-3</v>
      </c>
      <c r="I157" s="111"/>
      <c r="J157" s="399">
        <v>14215</v>
      </c>
    </row>
    <row r="158" spans="1:10" ht="14.5" customHeight="1" x14ac:dyDescent="0.15">
      <c r="A158" s="5"/>
      <c r="B158" s="399">
        <v>14246</v>
      </c>
      <c r="C158" s="5"/>
      <c r="D158" s="5"/>
      <c r="E158" s="5"/>
      <c r="F158" s="5"/>
      <c r="G158" s="5"/>
      <c r="H158" s="111">
        <v>2.0999999999999999E-3</v>
      </c>
      <c r="I158" s="111"/>
      <c r="J158" s="399">
        <v>14246</v>
      </c>
    </row>
    <row r="159" spans="1:10" ht="14.5" customHeight="1" x14ac:dyDescent="0.15">
      <c r="A159" s="5"/>
      <c r="B159" s="399">
        <v>14277</v>
      </c>
      <c r="C159" s="5"/>
      <c r="D159" s="5"/>
      <c r="E159" s="5"/>
      <c r="F159" s="5"/>
      <c r="G159" s="5"/>
      <c r="H159" s="111">
        <v>1.9E-3</v>
      </c>
      <c r="I159" s="111"/>
      <c r="J159" s="399">
        <v>14277</v>
      </c>
    </row>
    <row r="160" spans="1:10" ht="14.5" customHeight="1" x14ac:dyDescent="0.15">
      <c r="A160" s="5"/>
      <c r="B160" s="399">
        <v>14305</v>
      </c>
      <c r="C160" s="5"/>
      <c r="D160" s="5"/>
      <c r="E160" s="5"/>
      <c r="F160" s="5"/>
      <c r="G160" s="5"/>
      <c r="H160" s="111">
        <v>2.0999999999999999E-3</v>
      </c>
      <c r="I160" s="111"/>
      <c r="J160" s="399">
        <v>14305</v>
      </c>
    </row>
    <row r="161" spans="1:10" ht="14.5" customHeight="1" x14ac:dyDescent="0.15">
      <c r="A161" s="5"/>
      <c r="B161" s="399">
        <v>14336</v>
      </c>
      <c r="C161" s="5"/>
      <c r="D161" s="5"/>
      <c r="E161" s="5"/>
      <c r="F161" s="5"/>
      <c r="G161" s="5"/>
      <c r="H161" s="111">
        <v>1.9E-3</v>
      </c>
      <c r="I161" s="111"/>
      <c r="J161" s="399">
        <v>14336</v>
      </c>
    </row>
    <row r="162" spans="1:10" ht="14.5" customHeight="1" x14ac:dyDescent="0.15">
      <c r="A162" s="5"/>
      <c r="B162" s="399">
        <v>14366</v>
      </c>
      <c r="C162" s="5"/>
      <c r="D162" s="5"/>
      <c r="E162" s="5"/>
      <c r="F162" s="5"/>
      <c r="G162" s="5"/>
      <c r="H162" s="111">
        <v>2E-3</v>
      </c>
      <c r="I162" s="111"/>
      <c r="J162" s="399">
        <v>14366</v>
      </c>
    </row>
    <row r="163" spans="1:10" ht="14.5" customHeight="1" x14ac:dyDescent="0.15">
      <c r="A163" s="5"/>
      <c r="B163" s="399">
        <v>14397</v>
      </c>
      <c r="C163" s="5"/>
      <c r="D163" s="5"/>
      <c r="E163" s="5"/>
      <c r="F163" s="5"/>
      <c r="G163" s="5"/>
      <c r="H163" s="111">
        <v>1.8E-3</v>
      </c>
      <c r="I163" s="111"/>
      <c r="J163" s="399">
        <v>14397</v>
      </c>
    </row>
    <row r="164" spans="1:10" ht="14.5" customHeight="1" x14ac:dyDescent="0.15">
      <c r="A164" s="5"/>
      <c r="B164" s="399">
        <v>14427</v>
      </c>
      <c r="C164" s="5"/>
      <c r="D164" s="5"/>
      <c r="E164" s="5"/>
      <c r="F164" s="5"/>
      <c r="G164" s="5"/>
      <c r="H164" s="111">
        <v>1.9E-3</v>
      </c>
      <c r="I164" s="111"/>
      <c r="J164" s="399">
        <v>14427</v>
      </c>
    </row>
    <row r="165" spans="1:10" ht="14.5" customHeight="1" x14ac:dyDescent="0.15">
      <c r="A165" s="5"/>
      <c r="B165" s="399">
        <v>14458</v>
      </c>
      <c r="C165" s="5"/>
      <c r="D165" s="5"/>
      <c r="E165" s="5"/>
      <c r="F165" s="5"/>
      <c r="G165" s="5"/>
      <c r="H165" s="111">
        <v>1.8E-3</v>
      </c>
      <c r="I165" s="111"/>
      <c r="J165" s="399">
        <v>14458</v>
      </c>
    </row>
    <row r="166" spans="1:10" ht="14.5" customHeight="1" x14ac:dyDescent="0.15">
      <c r="A166" s="5"/>
      <c r="B166" s="399">
        <v>14489</v>
      </c>
      <c r="C166" s="5"/>
      <c r="D166" s="5"/>
      <c r="E166" s="5"/>
      <c r="F166" s="5"/>
      <c r="G166" s="5"/>
      <c r="H166" s="111">
        <v>1.9E-3</v>
      </c>
      <c r="I166" s="111"/>
      <c r="J166" s="399">
        <v>14489</v>
      </c>
    </row>
    <row r="167" spans="1:10" ht="14.5" customHeight="1" x14ac:dyDescent="0.15">
      <c r="A167" s="5"/>
      <c r="B167" s="399">
        <v>14519</v>
      </c>
      <c r="C167" s="5"/>
      <c r="D167" s="5"/>
      <c r="E167" s="5"/>
      <c r="F167" s="5"/>
      <c r="G167" s="5"/>
      <c r="H167" s="111">
        <v>2.3E-3</v>
      </c>
      <c r="I167" s="111"/>
      <c r="J167" s="399">
        <v>14519</v>
      </c>
    </row>
    <row r="168" spans="1:10" ht="14.5" customHeight="1" x14ac:dyDescent="0.15">
      <c r="A168" s="5"/>
      <c r="B168" s="399">
        <v>14550</v>
      </c>
      <c r="C168" s="5"/>
      <c r="D168" s="5"/>
      <c r="E168" s="5"/>
      <c r="F168" s="5"/>
      <c r="G168" s="5"/>
      <c r="H168" s="111">
        <v>2E-3</v>
      </c>
      <c r="I168" s="111"/>
      <c r="J168" s="399">
        <v>14550</v>
      </c>
    </row>
    <row r="169" spans="1:10" ht="14.5" customHeight="1" x14ac:dyDescent="0.15">
      <c r="A169" s="5"/>
      <c r="B169" s="399">
        <v>14580</v>
      </c>
      <c r="C169" s="5"/>
      <c r="D169" s="5"/>
      <c r="E169" s="5"/>
      <c r="F169" s="5"/>
      <c r="G169" s="5"/>
      <c r="H169" s="111">
        <v>1.9E-3</v>
      </c>
      <c r="I169" s="111"/>
      <c r="J169" s="399">
        <v>14580</v>
      </c>
    </row>
    <row r="170" spans="1:10" ht="14.5" customHeight="1" x14ac:dyDescent="0.15">
      <c r="A170" s="5"/>
      <c r="B170" s="399">
        <v>14611</v>
      </c>
      <c r="C170" s="5"/>
      <c r="D170" s="5"/>
      <c r="E170" s="5"/>
      <c r="F170" s="5"/>
      <c r="G170" s="5"/>
      <c r="H170" s="111">
        <v>2E-3</v>
      </c>
      <c r="I170" s="111"/>
      <c r="J170" s="399">
        <v>14611</v>
      </c>
    </row>
    <row r="171" spans="1:10" ht="14.5" customHeight="1" x14ac:dyDescent="0.15">
      <c r="A171" s="5"/>
      <c r="B171" s="399">
        <v>14642</v>
      </c>
      <c r="C171" s="5"/>
      <c r="D171" s="5"/>
      <c r="E171" s="5"/>
      <c r="F171" s="5"/>
      <c r="G171" s="5"/>
      <c r="H171" s="111">
        <v>1.8E-3</v>
      </c>
      <c r="I171" s="111"/>
      <c r="J171" s="399">
        <v>14642</v>
      </c>
    </row>
    <row r="172" spans="1:10" ht="14.5" customHeight="1" x14ac:dyDescent="0.15">
      <c r="A172" s="5"/>
      <c r="B172" s="399">
        <v>14671</v>
      </c>
      <c r="C172" s="5"/>
      <c r="D172" s="5"/>
      <c r="E172" s="5"/>
      <c r="F172" s="5"/>
      <c r="G172" s="5"/>
      <c r="H172" s="111">
        <v>1.9E-3</v>
      </c>
      <c r="I172" s="111"/>
      <c r="J172" s="399">
        <v>14671</v>
      </c>
    </row>
    <row r="173" spans="1:10" ht="14.5" customHeight="1" x14ac:dyDescent="0.15">
      <c r="A173" s="5"/>
      <c r="B173" s="399">
        <v>14702</v>
      </c>
      <c r="C173" s="5"/>
      <c r="D173" s="5"/>
      <c r="E173" s="5"/>
      <c r="F173" s="5"/>
      <c r="G173" s="5"/>
      <c r="H173" s="111">
        <v>1.8E-3</v>
      </c>
      <c r="I173" s="111"/>
      <c r="J173" s="399">
        <v>14702</v>
      </c>
    </row>
    <row r="174" spans="1:10" ht="14.5" customHeight="1" x14ac:dyDescent="0.15">
      <c r="A174" s="5"/>
      <c r="B174" s="399">
        <v>14732</v>
      </c>
      <c r="C174" s="5"/>
      <c r="D174" s="5"/>
      <c r="E174" s="5"/>
      <c r="F174" s="5"/>
      <c r="G174" s="5"/>
      <c r="H174" s="111">
        <v>1.9E-3</v>
      </c>
      <c r="I174" s="111"/>
      <c r="J174" s="399">
        <v>14732</v>
      </c>
    </row>
    <row r="175" spans="1:10" ht="14.5" customHeight="1" x14ac:dyDescent="0.15">
      <c r="A175" s="5"/>
      <c r="B175" s="399">
        <v>14763</v>
      </c>
      <c r="C175" s="5"/>
      <c r="D175" s="5"/>
      <c r="E175" s="5"/>
      <c r="F175" s="5"/>
      <c r="G175" s="5"/>
      <c r="H175" s="111">
        <v>1.9E-3</v>
      </c>
      <c r="I175" s="111"/>
      <c r="J175" s="399">
        <v>14763</v>
      </c>
    </row>
    <row r="176" spans="1:10" ht="14.5" customHeight="1" x14ac:dyDescent="0.15">
      <c r="A176" s="5"/>
      <c r="B176" s="399">
        <v>14793</v>
      </c>
      <c r="C176" s="5"/>
      <c r="D176" s="5"/>
      <c r="E176" s="5"/>
      <c r="F176" s="5"/>
      <c r="G176" s="5"/>
      <c r="H176" s="111">
        <v>2E-3</v>
      </c>
      <c r="I176" s="111"/>
      <c r="J176" s="399">
        <v>14793</v>
      </c>
    </row>
    <row r="177" spans="1:10" ht="14.5" customHeight="1" x14ac:dyDescent="0.15">
      <c r="A177" s="5"/>
      <c r="B177" s="399">
        <v>14824</v>
      </c>
      <c r="C177" s="5"/>
      <c r="D177" s="5"/>
      <c r="E177" s="5"/>
      <c r="F177" s="5"/>
      <c r="G177" s="5"/>
      <c r="H177" s="111">
        <v>1.9E-3</v>
      </c>
      <c r="I177" s="111"/>
      <c r="J177" s="399">
        <v>14824</v>
      </c>
    </row>
    <row r="178" spans="1:10" ht="14.5" customHeight="1" x14ac:dyDescent="0.15">
      <c r="A178" s="5"/>
      <c r="B178" s="399">
        <v>14855</v>
      </c>
      <c r="C178" s="5"/>
      <c r="D178" s="5"/>
      <c r="E178" s="5"/>
      <c r="F178" s="5"/>
      <c r="G178" s="5"/>
      <c r="H178" s="111">
        <v>1.8E-3</v>
      </c>
      <c r="I178" s="111"/>
      <c r="J178" s="399">
        <v>14855</v>
      </c>
    </row>
    <row r="179" spans="1:10" ht="14.5" customHeight="1" x14ac:dyDescent="0.15">
      <c r="A179" s="5"/>
      <c r="B179" s="399">
        <v>14885</v>
      </c>
      <c r="C179" s="5"/>
      <c r="D179" s="5"/>
      <c r="E179" s="5"/>
      <c r="F179" s="5"/>
      <c r="G179" s="5"/>
      <c r="H179" s="111">
        <v>1.8E-3</v>
      </c>
      <c r="I179" s="111"/>
      <c r="J179" s="399">
        <v>14885</v>
      </c>
    </row>
    <row r="180" spans="1:10" ht="14.5" customHeight="1" x14ac:dyDescent="0.15">
      <c r="A180" s="5"/>
      <c r="B180" s="399">
        <v>14916</v>
      </c>
      <c r="C180" s="5"/>
      <c r="D180" s="5"/>
      <c r="E180" s="5"/>
      <c r="F180" s="5"/>
      <c r="G180" s="5"/>
      <c r="H180" s="111">
        <v>1.8E-3</v>
      </c>
      <c r="I180" s="111"/>
      <c r="J180" s="399">
        <v>14916</v>
      </c>
    </row>
    <row r="181" spans="1:10" ht="14.5" customHeight="1" x14ac:dyDescent="0.15">
      <c r="A181" s="5"/>
      <c r="B181" s="399">
        <v>14946</v>
      </c>
      <c r="C181" s="5"/>
      <c r="D181" s="5"/>
      <c r="E181" s="5"/>
      <c r="F181" s="5"/>
      <c r="G181" s="5"/>
      <c r="H181" s="111">
        <v>1.6999999999999999E-3</v>
      </c>
      <c r="I181" s="111"/>
      <c r="J181" s="399">
        <v>14946</v>
      </c>
    </row>
    <row r="182" spans="1:10" ht="14.5" customHeight="1" x14ac:dyDescent="0.15">
      <c r="A182" s="5"/>
      <c r="B182" s="399">
        <v>14977</v>
      </c>
      <c r="C182" s="5"/>
      <c r="D182" s="5"/>
      <c r="E182" s="5"/>
      <c r="F182" s="5"/>
      <c r="G182" s="5"/>
      <c r="H182" s="111">
        <v>1.6000000000000001E-3</v>
      </c>
      <c r="I182" s="111"/>
      <c r="J182" s="399">
        <v>14977</v>
      </c>
    </row>
    <row r="183" spans="1:10" ht="14.5" customHeight="1" x14ac:dyDescent="0.15">
      <c r="A183" s="5"/>
      <c r="B183" s="399">
        <v>15008</v>
      </c>
      <c r="C183" s="5"/>
      <c r="D183" s="5"/>
      <c r="E183" s="5"/>
      <c r="F183" s="5"/>
      <c r="G183" s="5"/>
      <c r="H183" s="111">
        <v>1.6000000000000001E-3</v>
      </c>
      <c r="I183" s="111"/>
      <c r="J183" s="399">
        <v>15008</v>
      </c>
    </row>
    <row r="184" spans="1:10" ht="14.5" customHeight="1" x14ac:dyDescent="0.15">
      <c r="A184" s="5"/>
      <c r="B184" s="399">
        <v>15036</v>
      </c>
      <c r="C184" s="5"/>
      <c r="D184" s="5"/>
      <c r="E184" s="5"/>
      <c r="F184" s="5"/>
      <c r="G184" s="5"/>
      <c r="H184" s="111">
        <v>1.8E-3</v>
      </c>
      <c r="I184" s="111"/>
      <c r="J184" s="399">
        <v>15036</v>
      </c>
    </row>
    <row r="185" spans="1:10" ht="14.5" customHeight="1" x14ac:dyDescent="0.15">
      <c r="A185" s="5"/>
      <c r="B185" s="399">
        <v>15067</v>
      </c>
      <c r="C185" s="5"/>
      <c r="D185" s="5"/>
      <c r="E185" s="5"/>
      <c r="F185" s="5"/>
      <c r="G185" s="5"/>
      <c r="H185" s="111">
        <v>1.6999999999999999E-3</v>
      </c>
      <c r="I185" s="111"/>
      <c r="J185" s="399">
        <v>15067</v>
      </c>
    </row>
    <row r="186" spans="1:10" ht="14.5" customHeight="1" x14ac:dyDescent="0.15">
      <c r="A186" s="5"/>
      <c r="B186" s="399">
        <v>15097</v>
      </c>
      <c r="C186" s="5"/>
      <c r="D186" s="5"/>
      <c r="E186" s="5"/>
      <c r="F186" s="5"/>
      <c r="G186" s="5"/>
      <c r="H186" s="111">
        <v>1.6999999999999999E-3</v>
      </c>
      <c r="I186" s="111"/>
      <c r="J186" s="399">
        <v>15097</v>
      </c>
    </row>
    <row r="187" spans="1:10" ht="14.5" customHeight="1" x14ac:dyDescent="0.15">
      <c r="A187" s="5"/>
      <c r="B187" s="399">
        <v>15128</v>
      </c>
      <c r="C187" s="5"/>
      <c r="D187" s="5"/>
      <c r="E187" s="5"/>
      <c r="F187" s="5"/>
      <c r="G187" s="5"/>
      <c r="H187" s="111">
        <v>1.6000000000000001E-3</v>
      </c>
      <c r="I187" s="111"/>
      <c r="J187" s="399">
        <v>15128</v>
      </c>
    </row>
    <row r="188" spans="1:10" ht="14.5" customHeight="1" x14ac:dyDescent="0.15">
      <c r="A188" s="5"/>
      <c r="B188" s="399">
        <v>15158</v>
      </c>
      <c r="C188" s="5"/>
      <c r="D188" s="5"/>
      <c r="E188" s="5"/>
      <c r="F188" s="5"/>
      <c r="G188" s="5"/>
      <c r="H188" s="111">
        <v>1.6000000000000001E-3</v>
      </c>
      <c r="I188" s="111"/>
      <c r="J188" s="399">
        <v>15158</v>
      </c>
    </row>
    <row r="189" spans="1:10" ht="14.5" customHeight="1" x14ac:dyDescent="0.15">
      <c r="A189" s="5"/>
      <c r="B189" s="399">
        <v>15189</v>
      </c>
      <c r="C189" s="5"/>
      <c r="D189" s="5"/>
      <c r="E189" s="5"/>
      <c r="F189" s="5"/>
      <c r="G189" s="5"/>
      <c r="H189" s="111">
        <v>1.6000000000000001E-3</v>
      </c>
      <c r="I189" s="111"/>
      <c r="J189" s="399">
        <v>15189</v>
      </c>
    </row>
    <row r="190" spans="1:10" ht="14.5" customHeight="1" x14ac:dyDescent="0.15">
      <c r="A190" s="5"/>
      <c r="B190" s="399">
        <v>15220</v>
      </c>
      <c r="C190" s="5"/>
      <c r="D190" s="5"/>
      <c r="E190" s="5"/>
      <c r="F190" s="5"/>
      <c r="G190" s="5"/>
      <c r="H190" s="111">
        <v>1.6000000000000001E-3</v>
      </c>
      <c r="I190" s="111"/>
      <c r="J190" s="399">
        <v>15220</v>
      </c>
    </row>
    <row r="191" spans="1:10" ht="14.5" customHeight="1" x14ac:dyDescent="0.15">
      <c r="A191" s="5"/>
      <c r="B191" s="399">
        <v>15250</v>
      </c>
      <c r="C191" s="5"/>
      <c r="D191" s="5"/>
      <c r="E191" s="5"/>
      <c r="F191" s="5"/>
      <c r="G191" s="5"/>
      <c r="H191" s="111">
        <v>1.6000000000000001E-3</v>
      </c>
      <c r="I191" s="111"/>
      <c r="J191" s="399">
        <v>15250</v>
      </c>
    </row>
    <row r="192" spans="1:10" ht="14.5" customHeight="1" x14ac:dyDescent="0.15">
      <c r="A192" s="5"/>
      <c r="B192" s="399">
        <v>15281</v>
      </c>
      <c r="C192" s="5"/>
      <c r="D192" s="5"/>
      <c r="E192" s="5"/>
      <c r="F192" s="5"/>
      <c r="G192" s="5"/>
      <c r="H192" s="111">
        <v>1.4E-3</v>
      </c>
      <c r="I192" s="111"/>
      <c r="J192" s="399">
        <v>15281</v>
      </c>
    </row>
    <row r="193" spans="1:10" ht="14.5" customHeight="1" x14ac:dyDescent="0.15">
      <c r="A193" s="5"/>
      <c r="B193" s="399">
        <v>15311</v>
      </c>
      <c r="C193" s="5"/>
      <c r="D193" s="5"/>
      <c r="E193" s="5"/>
      <c r="F193" s="5"/>
      <c r="G193" s="5"/>
      <c r="H193" s="111">
        <v>1.6000000000000001E-3</v>
      </c>
      <c r="I193" s="111"/>
      <c r="J193" s="399">
        <v>15311</v>
      </c>
    </row>
    <row r="194" spans="1:10" ht="14.5" customHeight="1" x14ac:dyDescent="0.15">
      <c r="A194" s="5"/>
      <c r="B194" s="399">
        <v>15342</v>
      </c>
      <c r="C194" s="5"/>
      <c r="D194" s="5"/>
      <c r="E194" s="5"/>
      <c r="F194" s="5"/>
      <c r="G194" s="5"/>
      <c r="H194" s="111">
        <v>2.0999999999999999E-3</v>
      </c>
      <c r="I194" s="111"/>
      <c r="J194" s="399">
        <v>15342</v>
      </c>
    </row>
    <row r="195" spans="1:10" ht="14.5" customHeight="1" x14ac:dyDescent="0.15">
      <c r="A195" s="5"/>
      <c r="B195" s="399">
        <v>15373</v>
      </c>
      <c r="C195" s="5"/>
      <c r="D195" s="5"/>
      <c r="E195" s="5"/>
      <c r="F195" s="5"/>
      <c r="G195" s="5"/>
      <c r="H195" s="111">
        <v>1.9E-3</v>
      </c>
      <c r="I195" s="111"/>
      <c r="J195" s="399">
        <v>15373</v>
      </c>
    </row>
    <row r="196" spans="1:10" ht="14.5" customHeight="1" x14ac:dyDescent="0.15">
      <c r="A196" s="5"/>
      <c r="B196" s="399">
        <v>15401</v>
      </c>
      <c r="C196" s="5"/>
      <c r="D196" s="5"/>
      <c r="E196" s="5"/>
      <c r="F196" s="5"/>
      <c r="G196" s="5"/>
      <c r="H196" s="111">
        <v>2.0999999999999999E-3</v>
      </c>
      <c r="I196" s="111"/>
      <c r="J196" s="399">
        <v>15401</v>
      </c>
    </row>
    <row r="197" spans="1:10" ht="14.5" customHeight="1" x14ac:dyDescent="0.15">
      <c r="A197" s="5"/>
      <c r="B197" s="399">
        <v>15432</v>
      </c>
      <c r="C197" s="5"/>
      <c r="D197" s="5"/>
      <c r="E197" s="5"/>
      <c r="F197" s="5"/>
      <c r="G197" s="5"/>
      <c r="H197" s="111">
        <v>2E-3</v>
      </c>
      <c r="I197" s="111"/>
      <c r="J197" s="399">
        <v>15432</v>
      </c>
    </row>
    <row r="198" spans="1:10" ht="14.5" customHeight="1" x14ac:dyDescent="0.15">
      <c r="A198" s="5"/>
      <c r="B198" s="399">
        <v>15462</v>
      </c>
      <c r="C198" s="5"/>
      <c r="D198" s="5"/>
      <c r="E198" s="5"/>
      <c r="F198" s="5"/>
      <c r="G198" s="5"/>
      <c r="H198" s="111">
        <v>1.9E-3</v>
      </c>
      <c r="I198" s="111"/>
      <c r="J198" s="399">
        <v>15462</v>
      </c>
    </row>
    <row r="199" spans="1:10" ht="14.5" customHeight="1" x14ac:dyDescent="0.15">
      <c r="A199" s="5"/>
      <c r="B199" s="399">
        <v>15493</v>
      </c>
      <c r="C199" s="5"/>
      <c r="D199" s="5"/>
      <c r="E199" s="5"/>
      <c r="F199" s="5"/>
      <c r="G199" s="5"/>
      <c r="H199" s="111">
        <v>2.0999999999999999E-3</v>
      </c>
      <c r="I199" s="111"/>
      <c r="J199" s="399">
        <v>15493</v>
      </c>
    </row>
    <row r="200" spans="1:10" ht="14.5" customHeight="1" x14ac:dyDescent="0.15">
      <c r="A200" s="5"/>
      <c r="B200" s="399">
        <v>15523</v>
      </c>
      <c r="C200" s="5"/>
      <c r="D200" s="5"/>
      <c r="E200" s="5"/>
      <c r="F200" s="5"/>
      <c r="G200" s="5"/>
      <c r="H200" s="111">
        <v>2.0999999999999999E-3</v>
      </c>
      <c r="I200" s="111"/>
      <c r="J200" s="399">
        <v>15523</v>
      </c>
    </row>
    <row r="201" spans="1:10" ht="14.5" customHeight="1" x14ac:dyDescent="0.15">
      <c r="A201" s="5"/>
      <c r="B201" s="399">
        <v>15554</v>
      </c>
      <c r="C201" s="5"/>
      <c r="D201" s="5"/>
      <c r="E201" s="5"/>
      <c r="F201" s="5"/>
      <c r="G201" s="5"/>
      <c r="H201" s="111">
        <v>2.0999999999999999E-3</v>
      </c>
      <c r="I201" s="111"/>
      <c r="J201" s="399">
        <v>15554</v>
      </c>
    </row>
    <row r="202" spans="1:10" ht="14.5" customHeight="1" x14ac:dyDescent="0.15">
      <c r="A202" s="5"/>
      <c r="B202" s="399">
        <v>15585</v>
      </c>
      <c r="C202" s="5"/>
      <c r="D202" s="5"/>
      <c r="E202" s="5"/>
      <c r="F202" s="5"/>
      <c r="G202" s="5"/>
      <c r="H202" s="111">
        <v>2E-3</v>
      </c>
      <c r="I202" s="111"/>
      <c r="J202" s="399">
        <v>15585</v>
      </c>
    </row>
    <row r="203" spans="1:10" ht="14.5" customHeight="1" x14ac:dyDescent="0.15">
      <c r="A203" s="5"/>
      <c r="B203" s="399">
        <v>15615</v>
      </c>
      <c r="C203" s="5"/>
      <c r="D203" s="5"/>
      <c r="E203" s="5"/>
      <c r="F203" s="5"/>
      <c r="G203" s="5"/>
      <c r="H203" s="111">
        <v>2.0999999999999999E-3</v>
      </c>
      <c r="I203" s="111"/>
      <c r="J203" s="399">
        <v>15615</v>
      </c>
    </row>
    <row r="204" spans="1:10" ht="14.5" customHeight="1" x14ac:dyDescent="0.15">
      <c r="A204" s="5"/>
      <c r="B204" s="399">
        <v>15646</v>
      </c>
      <c r="C204" s="5"/>
      <c r="D204" s="5"/>
      <c r="E204" s="5"/>
      <c r="F204" s="5"/>
      <c r="G204" s="5"/>
      <c r="H204" s="111">
        <v>2E-3</v>
      </c>
      <c r="I204" s="111"/>
      <c r="J204" s="399">
        <v>15646</v>
      </c>
    </row>
    <row r="205" spans="1:10" ht="14.5" customHeight="1" x14ac:dyDescent="0.15">
      <c r="A205" s="5"/>
      <c r="B205" s="399">
        <v>15676</v>
      </c>
      <c r="C205" s="5"/>
      <c r="D205" s="5"/>
      <c r="E205" s="5"/>
      <c r="F205" s="5"/>
      <c r="G205" s="5"/>
      <c r="H205" s="111">
        <v>2.0999999999999999E-3</v>
      </c>
      <c r="I205" s="111"/>
      <c r="J205" s="399">
        <v>15676</v>
      </c>
    </row>
    <row r="206" spans="1:10" ht="14.5" customHeight="1" x14ac:dyDescent="0.15">
      <c r="A206" s="5"/>
      <c r="B206" s="399">
        <v>15707</v>
      </c>
      <c r="C206" s="5"/>
      <c r="D206" s="5"/>
      <c r="E206" s="5"/>
      <c r="F206" s="5"/>
      <c r="G206" s="5"/>
      <c r="H206" s="111">
        <v>2E-3</v>
      </c>
      <c r="I206" s="111"/>
      <c r="J206" s="399">
        <v>15707</v>
      </c>
    </row>
    <row r="207" spans="1:10" ht="14.5" customHeight="1" x14ac:dyDescent="0.15">
      <c r="A207" s="5"/>
      <c r="B207" s="399">
        <v>15738</v>
      </c>
      <c r="C207" s="5"/>
      <c r="D207" s="5"/>
      <c r="E207" s="5"/>
      <c r="F207" s="5"/>
      <c r="G207" s="5"/>
      <c r="H207" s="111">
        <v>1.9E-3</v>
      </c>
      <c r="I207" s="111"/>
      <c r="J207" s="399">
        <v>15738</v>
      </c>
    </row>
    <row r="208" spans="1:10" ht="14.5" customHeight="1" x14ac:dyDescent="0.15">
      <c r="A208" s="5"/>
      <c r="B208" s="399">
        <v>15766</v>
      </c>
      <c r="C208" s="5"/>
      <c r="D208" s="5"/>
      <c r="E208" s="5"/>
      <c r="F208" s="5"/>
      <c r="G208" s="5"/>
      <c r="H208" s="111">
        <v>2.0999999999999999E-3</v>
      </c>
      <c r="I208" s="111"/>
      <c r="J208" s="399">
        <v>15766</v>
      </c>
    </row>
    <row r="209" spans="1:10" ht="14.5" customHeight="1" x14ac:dyDescent="0.15">
      <c r="A209" s="5"/>
      <c r="B209" s="399">
        <v>15797</v>
      </c>
      <c r="C209" s="5"/>
      <c r="D209" s="5"/>
      <c r="E209" s="5"/>
      <c r="F209" s="5"/>
      <c r="G209" s="5"/>
      <c r="H209" s="111">
        <v>2E-3</v>
      </c>
      <c r="I209" s="111"/>
      <c r="J209" s="399">
        <v>15797</v>
      </c>
    </row>
    <row r="210" spans="1:10" ht="14.5" customHeight="1" x14ac:dyDescent="0.15">
      <c r="A210" s="5"/>
      <c r="B210" s="399">
        <v>15827</v>
      </c>
      <c r="C210" s="5"/>
      <c r="D210" s="5"/>
      <c r="E210" s="5"/>
      <c r="F210" s="5"/>
      <c r="G210" s="5"/>
      <c r="H210" s="111">
        <v>1.9E-3</v>
      </c>
      <c r="I210" s="111"/>
      <c r="J210" s="399">
        <v>15827</v>
      </c>
    </row>
    <row r="211" spans="1:10" ht="14.5" customHeight="1" x14ac:dyDescent="0.15">
      <c r="A211" s="5"/>
      <c r="B211" s="399">
        <v>15858</v>
      </c>
      <c r="C211" s="5"/>
      <c r="D211" s="5"/>
      <c r="E211" s="5"/>
      <c r="F211" s="5"/>
      <c r="G211" s="5"/>
      <c r="H211" s="111">
        <v>2.0999999999999999E-3</v>
      </c>
      <c r="I211" s="111"/>
      <c r="J211" s="399">
        <v>15858</v>
      </c>
    </row>
    <row r="212" spans="1:10" ht="14.5" customHeight="1" x14ac:dyDescent="0.15">
      <c r="A212" s="5"/>
      <c r="B212" s="399">
        <v>15888</v>
      </c>
      <c r="C212" s="5"/>
      <c r="D212" s="5"/>
      <c r="E212" s="5"/>
      <c r="F212" s="5"/>
      <c r="G212" s="5"/>
      <c r="H212" s="111">
        <v>2.0999999999999999E-3</v>
      </c>
      <c r="I212" s="111"/>
      <c r="J212" s="399">
        <v>15888</v>
      </c>
    </row>
    <row r="213" spans="1:10" ht="14.5" customHeight="1" x14ac:dyDescent="0.15">
      <c r="A213" s="5"/>
      <c r="B213" s="399">
        <v>15919</v>
      </c>
      <c r="C213" s="5"/>
      <c r="D213" s="5"/>
      <c r="E213" s="5"/>
      <c r="F213" s="5"/>
      <c r="G213" s="5"/>
      <c r="H213" s="111">
        <v>2.0999999999999999E-3</v>
      </c>
      <c r="I213" s="111"/>
      <c r="J213" s="399">
        <v>15919</v>
      </c>
    </row>
    <row r="214" spans="1:10" ht="14.5" customHeight="1" x14ac:dyDescent="0.15">
      <c r="A214" s="5"/>
      <c r="B214" s="399">
        <v>15950</v>
      </c>
      <c r="C214" s="5"/>
      <c r="D214" s="5"/>
      <c r="E214" s="5"/>
      <c r="F214" s="5"/>
      <c r="G214" s="5"/>
      <c r="H214" s="111">
        <v>2E-3</v>
      </c>
      <c r="I214" s="111"/>
      <c r="J214" s="399">
        <v>15950</v>
      </c>
    </row>
    <row r="215" spans="1:10" ht="14.5" customHeight="1" x14ac:dyDescent="0.15">
      <c r="A215" s="5"/>
      <c r="B215" s="399">
        <v>15980</v>
      </c>
      <c r="C215" s="5"/>
      <c r="D215" s="5"/>
      <c r="E215" s="5"/>
      <c r="F215" s="5"/>
      <c r="G215" s="5"/>
      <c r="H215" s="111">
        <v>2E-3</v>
      </c>
      <c r="I215" s="111"/>
      <c r="J215" s="399">
        <v>15980</v>
      </c>
    </row>
    <row r="216" spans="1:10" ht="14.5" customHeight="1" x14ac:dyDescent="0.15">
      <c r="A216" s="5"/>
      <c r="B216" s="399">
        <v>16011</v>
      </c>
      <c r="C216" s="5"/>
      <c r="D216" s="5"/>
      <c r="E216" s="5"/>
      <c r="F216" s="5"/>
      <c r="G216" s="5"/>
      <c r="H216" s="111">
        <v>2.0999999999999999E-3</v>
      </c>
      <c r="I216" s="111"/>
      <c r="J216" s="399">
        <v>16011</v>
      </c>
    </row>
    <row r="217" spans="1:10" ht="14.5" customHeight="1" x14ac:dyDescent="0.15">
      <c r="A217" s="5"/>
      <c r="B217" s="399">
        <v>16041</v>
      </c>
      <c r="C217" s="5"/>
      <c r="D217" s="5"/>
      <c r="E217" s="5"/>
      <c r="F217" s="5"/>
      <c r="G217" s="5"/>
      <c r="H217" s="111">
        <v>2.0999999999999999E-3</v>
      </c>
      <c r="I217" s="111"/>
      <c r="J217" s="399">
        <v>16041</v>
      </c>
    </row>
    <row r="218" spans="1:10" ht="14.5" customHeight="1" x14ac:dyDescent="0.15">
      <c r="A218" s="5"/>
      <c r="B218" s="399">
        <v>16072</v>
      </c>
      <c r="C218" s="5"/>
      <c r="D218" s="5"/>
      <c r="E218" s="5"/>
      <c r="F218" s="5"/>
      <c r="G218" s="5"/>
      <c r="H218" s="111">
        <v>2.0999999999999999E-3</v>
      </c>
      <c r="I218" s="111"/>
      <c r="J218" s="399">
        <v>16072</v>
      </c>
    </row>
    <row r="219" spans="1:10" ht="14.5" customHeight="1" x14ac:dyDescent="0.15">
      <c r="A219" s="5"/>
      <c r="B219" s="399">
        <v>16103</v>
      </c>
      <c r="C219" s="5"/>
      <c r="D219" s="5"/>
      <c r="E219" s="5"/>
      <c r="F219" s="5"/>
      <c r="G219" s="5"/>
      <c r="H219" s="111">
        <v>2E-3</v>
      </c>
      <c r="I219" s="111"/>
      <c r="J219" s="399">
        <v>16103</v>
      </c>
    </row>
    <row r="220" spans="1:10" ht="14.5" customHeight="1" x14ac:dyDescent="0.15">
      <c r="A220" s="5"/>
      <c r="B220" s="399">
        <v>16132</v>
      </c>
      <c r="C220" s="5"/>
      <c r="D220" s="5"/>
      <c r="E220" s="5"/>
      <c r="F220" s="5"/>
      <c r="G220" s="5"/>
      <c r="H220" s="111">
        <v>2.0999999999999999E-3</v>
      </c>
      <c r="I220" s="111"/>
      <c r="J220" s="399">
        <v>16132</v>
      </c>
    </row>
    <row r="221" spans="1:10" ht="14.5" customHeight="1" x14ac:dyDescent="0.15">
      <c r="A221" s="5"/>
      <c r="B221" s="399">
        <v>16163</v>
      </c>
      <c r="C221" s="5"/>
      <c r="D221" s="5"/>
      <c r="E221" s="5"/>
      <c r="F221" s="5"/>
      <c r="G221" s="5"/>
      <c r="H221" s="111">
        <v>2E-3</v>
      </c>
      <c r="I221" s="111"/>
      <c r="J221" s="399">
        <v>16163</v>
      </c>
    </row>
    <row r="222" spans="1:10" ht="14.5" customHeight="1" x14ac:dyDescent="0.15">
      <c r="A222" s="5"/>
      <c r="B222" s="399">
        <v>16193</v>
      </c>
      <c r="C222" s="5"/>
      <c r="D222" s="5"/>
      <c r="E222" s="5"/>
      <c r="F222" s="5"/>
      <c r="G222" s="5"/>
      <c r="H222" s="111">
        <v>2.2000000000000001E-3</v>
      </c>
      <c r="I222" s="111"/>
      <c r="J222" s="399">
        <v>16193</v>
      </c>
    </row>
    <row r="223" spans="1:10" ht="14.5" customHeight="1" x14ac:dyDescent="0.15">
      <c r="A223" s="5"/>
      <c r="B223" s="399">
        <v>16224</v>
      </c>
      <c r="C223" s="5"/>
      <c r="D223" s="5"/>
      <c r="E223" s="5"/>
      <c r="F223" s="5"/>
      <c r="G223" s="5"/>
      <c r="H223" s="111">
        <v>2E-3</v>
      </c>
      <c r="I223" s="111"/>
      <c r="J223" s="399">
        <v>16224</v>
      </c>
    </row>
    <row r="224" spans="1:10" ht="14.5" customHeight="1" x14ac:dyDescent="0.15">
      <c r="A224" s="5"/>
      <c r="B224" s="399">
        <v>16254</v>
      </c>
      <c r="C224" s="5"/>
      <c r="D224" s="5"/>
      <c r="E224" s="5"/>
      <c r="F224" s="5"/>
      <c r="G224" s="5"/>
      <c r="H224" s="111">
        <v>2.0999999999999999E-3</v>
      </c>
      <c r="I224" s="111"/>
      <c r="J224" s="399">
        <v>16254</v>
      </c>
    </row>
    <row r="225" spans="1:10" ht="14.5" customHeight="1" x14ac:dyDescent="0.15">
      <c r="A225" s="5"/>
      <c r="B225" s="399">
        <v>16285</v>
      </c>
      <c r="C225" s="5"/>
      <c r="D225" s="5"/>
      <c r="E225" s="5"/>
      <c r="F225" s="5"/>
      <c r="G225" s="5"/>
      <c r="H225" s="111">
        <v>2.0999999999999999E-3</v>
      </c>
      <c r="I225" s="111"/>
      <c r="J225" s="399">
        <v>16285</v>
      </c>
    </row>
    <row r="226" spans="1:10" ht="14.5" customHeight="1" x14ac:dyDescent="0.15">
      <c r="A226" s="5"/>
      <c r="B226" s="399">
        <v>16316</v>
      </c>
      <c r="C226" s="5"/>
      <c r="D226" s="5"/>
      <c r="E226" s="5"/>
      <c r="F226" s="5"/>
      <c r="G226" s="5"/>
      <c r="H226" s="111">
        <v>2E-3</v>
      </c>
      <c r="I226" s="111"/>
      <c r="J226" s="399">
        <v>16316</v>
      </c>
    </row>
    <row r="227" spans="1:10" ht="14.5" customHeight="1" x14ac:dyDescent="0.15">
      <c r="A227" s="5"/>
      <c r="B227" s="399">
        <v>16346</v>
      </c>
      <c r="C227" s="5"/>
      <c r="D227" s="5"/>
      <c r="E227" s="5"/>
      <c r="F227" s="5"/>
      <c r="G227" s="5"/>
      <c r="H227" s="111">
        <v>2.0999999999999999E-3</v>
      </c>
      <c r="I227" s="111"/>
      <c r="J227" s="399">
        <v>16346</v>
      </c>
    </row>
    <row r="228" spans="1:10" ht="14.5" customHeight="1" x14ac:dyDescent="0.15">
      <c r="A228" s="5"/>
      <c r="B228" s="399">
        <v>16377</v>
      </c>
      <c r="C228" s="5"/>
      <c r="D228" s="5"/>
      <c r="E228" s="5"/>
      <c r="F228" s="5"/>
      <c r="G228" s="5"/>
      <c r="H228" s="111">
        <v>2E-3</v>
      </c>
      <c r="I228" s="111"/>
      <c r="J228" s="399">
        <v>16377</v>
      </c>
    </row>
    <row r="229" spans="1:10" ht="14.5" customHeight="1" x14ac:dyDescent="0.15">
      <c r="A229" s="5"/>
      <c r="B229" s="399">
        <v>16407</v>
      </c>
      <c r="C229" s="5"/>
      <c r="D229" s="5"/>
      <c r="E229" s="5"/>
      <c r="F229" s="5"/>
      <c r="G229" s="5"/>
      <c r="H229" s="111">
        <v>2E-3</v>
      </c>
      <c r="I229" s="111"/>
      <c r="J229" s="399">
        <v>16407</v>
      </c>
    </row>
    <row r="230" spans="1:10" ht="14.5" customHeight="1" x14ac:dyDescent="0.15">
      <c r="A230" s="5"/>
      <c r="B230" s="399">
        <v>16438</v>
      </c>
      <c r="C230" s="5"/>
      <c r="D230" s="5"/>
      <c r="E230" s="5"/>
      <c r="F230" s="5"/>
      <c r="G230" s="5"/>
      <c r="H230" s="111">
        <v>2.0999999999999999E-3</v>
      </c>
      <c r="I230" s="111"/>
      <c r="J230" s="399">
        <v>16438</v>
      </c>
    </row>
    <row r="231" spans="1:10" ht="14.5" customHeight="1" x14ac:dyDescent="0.15">
      <c r="A231" s="5"/>
      <c r="B231" s="399">
        <v>16469</v>
      </c>
      <c r="C231" s="5"/>
      <c r="D231" s="5"/>
      <c r="E231" s="5"/>
      <c r="F231" s="5"/>
      <c r="G231" s="5"/>
      <c r="H231" s="111">
        <v>1.8E-3</v>
      </c>
      <c r="I231" s="111"/>
      <c r="J231" s="399">
        <v>16469</v>
      </c>
    </row>
    <row r="232" spans="1:10" ht="14.5" customHeight="1" x14ac:dyDescent="0.15">
      <c r="A232" s="5"/>
      <c r="B232" s="399">
        <v>16497</v>
      </c>
      <c r="C232" s="5"/>
      <c r="D232" s="5"/>
      <c r="E232" s="5"/>
      <c r="F232" s="5"/>
      <c r="G232" s="5"/>
      <c r="H232" s="111">
        <v>2E-3</v>
      </c>
      <c r="I232" s="111"/>
      <c r="J232" s="399">
        <v>16497</v>
      </c>
    </row>
    <row r="233" spans="1:10" ht="14.5" customHeight="1" x14ac:dyDescent="0.15">
      <c r="A233" s="5"/>
      <c r="B233" s="399">
        <v>16528</v>
      </c>
      <c r="C233" s="5"/>
      <c r="D233" s="5"/>
      <c r="E233" s="5"/>
      <c r="F233" s="5"/>
      <c r="G233" s="5"/>
      <c r="H233" s="111">
        <v>1.9E-3</v>
      </c>
      <c r="I233" s="111"/>
      <c r="J233" s="399">
        <v>16528</v>
      </c>
    </row>
    <row r="234" spans="1:10" ht="14.5" customHeight="1" x14ac:dyDescent="0.15">
      <c r="A234" s="5"/>
      <c r="B234" s="399">
        <v>16558</v>
      </c>
      <c r="C234" s="5"/>
      <c r="D234" s="5"/>
      <c r="E234" s="5"/>
      <c r="F234" s="5"/>
      <c r="G234" s="5"/>
      <c r="H234" s="111">
        <v>1.9E-3</v>
      </c>
      <c r="I234" s="111"/>
      <c r="J234" s="399">
        <v>16558</v>
      </c>
    </row>
    <row r="235" spans="1:10" ht="14.5" customHeight="1" x14ac:dyDescent="0.15">
      <c r="A235" s="5"/>
      <c r="B235" s="399">
        <v>16589</v>
      </c>
      <c r="C235" s="5"/>
      <c r="D235" s="5"/>
      <c r="E235" s="5"/>
      <c r="F235" s="5"/>
      <c r="G235" s="5"/>
      <c r="H235" s="111">
        <v>1.9E-3</v>
      </c>
      <c r="I235" s="111"/>
      <c r="J235" s="399">
        <v>16589</v>
      </c>
    </row>
    <row r="236" spans="1:10" ht="14.5" customHeight="1" x14ac:dyDescent="0.15">
      <c r="A236" s="5"/>
      <c r="B236" s="399">
        <v>16619</v>
      </c>
      <c r="C236" s="5"/>
      <c r="D236" s="5"/>
      <c r="E236" s="5"/>
      <c r="F236" s="5"/>
      <c r="G236" s="5"/>
      <c r="H236" s="111">
        <v>1.8E-3</v>
      </c>
      <c r="I236" s="111"/>
      <c r="J236" s="399">
        <v>16619</v>
      </c>
    </row>
    <row r="237" spans="1:10" ht="14.5" customHeight="1" x14ac:dyDescent="0.15">
      <c r="A237" s="5"/>
      <c r="B237" s="399">
        <v>16650</v>
      </c>
      <c r="C237" s="5"/>
      <c r="D237" s="5"/>
      <c r="E237" s="5"/>
      <c r="F237" s="5"/>
      <c r="G237" s="5"/>
      <c r="H237" s="111">
        <v>1.9E-3</v>
      </c>
      <c r="I237" s="111"/>
      <c r="J237" s="399">
        <v>16650</v>
      </c>
    </row>
    <row r="238" spans="1:10" ht="14.5" customHeight="1" x14ac:dyDescent="0.15">
      <c r="A238" s="5"/>
      <c r="B238" s="399">
        <v>16681</v>
      </c>
      <c r="C238" s="5"/>
      <c r="D238" s="5"/>
      <c r="E238" s="5"/>
      <c r="F238" s="5"/>
      <c r="G238" s="5"/>
      <c r="H238" s="111">
        <v>1.8E-3</v>
      </c>
      <c r="I238" s="111"/>
      <c r="J238" s="399">
        <v>16681</v>
      </c>
    </row>
    <row r="239" spans="1:10" ht="14.5" customHeight="1" x14ac:dyDescent="0.15">
      <c r="A239" s="5"/>
      <c r="B239" s="399">
        <v>16711</v>
      </c>
      <c r="C239" s="5"/>
      <c r="D239" s="5"/>
      <c r="E239" s="5"/>
      <c r="F239" s="5"/>
      <c r="G239" s="5"/>
      <c r="H239" s="111">
        <v>1.9E-3</v>
      </c>
      <c r="I239" s="111"/>
      <c r="J239" s="399">
        <v>16711</v>
      </c>
    </row>
    <row r="240" spans="1:10" ht="14.5" customHeight="1" x14ac:dyDescent="0.15">
      <c r="A240" s="5"/>
      <c r="B240" s="399">
        <v>16742</v>
      </c>
      <c r="C240" s="5"/>
      <c r="D240" s="5"/>
      <c r="E240" s="5"/>
      <c r="F240" s="5"/>
      <c r="G240" s="5"/>
      <c r="H240" s="111">
        <v>1.8E-3</v>
      </c>
      <c r="I240" s="111"/>
      <c r="J240" s="399">
        <v>16742</v>
      </c>
    </row>
    <row r="241" spans="1:10" ht="14.5" customHeight="1" x14ac:dyDescent="0.15">
      <c r="A241" s="5"/>
      <c r="B241" s="399">
        <v>16772</v>
      </c>
      <c r="C241" s="5"/>
      <c r="D241" s="5"/>
      <c r="E241" s="5"/>
      <c r="F241" s="5"/>
      <c r="G241" s="5"/>
      <c r="H241" s="111">
        <v>1.8E-3</v>
      </c>
      <c r="I241" s="111"/>
      <c r="J241" s="399">
        <v>16772</v>
      </c>
    </row>
    <row r="242" spans="1:10" ht="14.5" customHeight="1" x14ac:dyDescent="0.15">
      <c r="A242" s="5"/>
      <c r="B242" s="399">
        <v>16803</v>
      </c>
      <c r="C242" s="5"/>
      <c r="D242" s="5"/>
      <c r="E242" s="5"/>
      <c r="F242" s="5"/>
      <c r="G242" s="5"/>
      <c r="H242" s="111">
        <v>1.6999999999999999E-3</v>
      </c>
      <c r="I242" s="111"/>
      <c r="J242" s="399">
        <v>16803</v>
      </c>
    </row>
    <row r="243" spans="1:10" ht="14.5" customHeight="1" x14ac:dyDescent="0.15">
      <c r="A243" s="5"/>
      <c r="B243" s="399">
        <v>16834</v>
      </c>
      <c r="C243" s="5"/>
      <c r="D243" s="5"/>
      <c r="E243" s="5"/>
      <c r="F243" s="5"/>
      <c r="G243" s="5"/>
      <c r="H243" s="111">
        <v>1.5E-3</v>
      </c>
      <c r="I243" s="111"/>
      <c r="J243" s="399">
        <v>16834</v>
      </c>
    </row>
    <row r="244" spans="1:10" ht="14.5" customHeight="1" x14ac:dyDescent="0.15">
      <c r="A244" s="5"/>
      <c r="B244" s="399">
        <v>16862</v>
      </c>
      <c r="C244" s="5"/>
      <c r="D244" s="5"/>
      <c r="E244" s="5"/>
      <c r="F244" s="5"/>
      <c r="G244" s="5"/>
      <c r="H244" s="111">
        <v>1.6000000000000001E-3</v>
      </c>
      <c r="I244" s="111"/>
      <c r="J244" s="399">
        <v>16862</v>
      </c>
    </row>
    <row r="245" spans="1:10" ht="14.5" customHeight="1" x14ac:dyDescent="0.15">
      <c r="A245" s="5"/>
      <c r="B245" s="399">
        <v>16893</v>
      </c>
      <c r="C245" s="5"/>
      <c r="D245" s="5"/>
      <c r="E245" s="5"/>
      <c r="F245" s="5"/>
      <c r="G245" s="5"/>
      <c r="H245" s="111">
        <v>1.6999999999999999E-3</v>
      </c>
      <c r="I245" s="111"/>
      <c r="J245" s="399">
        <v>16893</v>
      </c>
    </row>
    <row r="246" spans="1:10" ht="14.5" customHeight="1" x14ac:dyDescent="0.15">
      <c r="A246" s="5"/>
      <c r="B246" s="399">
        <v>16923</v>
      </c>
      <c r="C246" s="5"/>
      <c r="D246" s="5"/>
      <c r="E246" s="5"/>
      <c r="F246" s="5"/>
      <c r="G246" s="5"/>
      <c r="H246" s="111">
        <v>1.8E-3</v>
      </c>
      <c r="I246" s="111"/>
      <c r="J246" s="399">
        <v>16923</v>
      </c>
    </row>
    <row r="247" spans="1:10" ht="14.5" customHeight="1" x14ac:dyDescent="0.15">
      <c r="A247" s="5"/>
      <c r="B247" s="399">
        <v>16954</v>
      </c>
      <c r="C247" s="5"/>
      <c r="D247" s="5"/>
      <c r="E247" s="5"/>
      <c r="F247" s="5"/>
      <c r="G247" s="5"/>
      <c r="H247" s="111">
        <v>1.6000000000000001E-3</v>
      </c>
      <c r="I247" s="111"/>
      <c r="J247" s="399">
        <v>16954</v>
      </c>
    </row>
    <row r="248" spans="1:10" ht="14.5" customHeight="1" x14ac:dyDescent="0.15">
      <c r="A248" s="5"/>
      <c r="B248" s="399">
        <v>16984</v>
      </c>
      <c r="C248" s="5"/>
      <c r="D248" s="5"/>
      <c r="E248" s="5"/>
      <c r="F248" s="5"/>
      <c r="G248" s="5"/>
      <c r="H248" s="111">
        <v>1.9E-3</v>
      </c>
      <c r="I248" s="111"/>
      <c r="J248" s="399">
        <v>16984</v>
      </c>
    </row>
    <row r="249" spans="1:10" ht="14.5" customHeight="1" x14ac:dyDescent="0.15">
      <c r="A249" s="5"/>
      <c r="B249" s="399">
        <v>17015</v>
      </c>
      <c r="C249" s="5"/>
      <c r="D249" s="5"/>
      <c r="E249" s="5"/>
      <c r="F249" s="5"/>
      <c r="G249" s="5"/>
      <c r="H249" s="111">
        <v>1.6999999999999999E-3</v>
      </c>
      <c r="I249" s="111"/>
      <c r="J249" s="399">
        <v>17015</v>
      </c>
    </row>
    <row r="250" spans="1:10" ht="14.5" customHeight="1" x14ac:dyDescent="0.15">
      <c r="A250" s="5"/>
      <c r="B250" s="399">
        <v>17046</v>
      </c>
      <c r="C250" s="5"/>
      <c r="D250" s="5"/>
      <c r="E250" s="5"/>
      <c r="F250" s="5"/>
      <c r="G250" s="5"/>
      <c r="H250" s="111">
        <v>1.8E-3</v>
      </c>
      <c r="I250" s="111"/>
      <c r="J250" s="399">
        <v>17046</v>
      </c>
    </row>
    <row r="251" spans="1:10" ht="14.5" customHeight="1" x14ac:dyDescent="0.15">
      <c r="A251" s="5"/>
      <c r="B251" s="399">
        <v>17076</v>
      </c>
      <c r="C251" s="5"/>
      <c r="D251" s="5"/>
      <c r="E251" s="5"/>
      <c r="F251" s="5"/>
      <c r="G251" s="5"/>
      <c r="H251" s="111">
        <v>1.9E-3</v>
      </c>
      <c r="I251" s="111"/>
      <c r="J251" s="399">
        <v>17076</v>
      </c>
    </row>
    <row r="252" spans="1:10" ht="14.5" customHeight="1" x14ac:dyDescent="0.15">
      <c r="A252" s="5"/>
      <c r="B252" s="399">
        <v>17107</v>
      </c>
      <c r="C252" s="5"/>
      <c r="D252" s="5"/>
      <c r="E252" s="5"/>
      <c r="F252" s="5"/>
      <c r="G252" s="5"/>
      <c r="H252" s="111">
        <v>1.8E-3</v>
      </c>
      <c r="I252" s="111"/>
      <c r="J252" s="399">
        <v>17107</v>
      </c>
    </row>
    <row r="253" spans="1:10" ht="14.5" customHeight="1" x14ac:dyDescent="0.15">
      <c r="A253" s="5"/>
      <c r="B253" s="399">
        <v>17137</v>
      </c>
      <c r="C253" s="5"/>
      <c r="D253" s="5"/>
      <c r="E253" s="5"/>
      <c r="F253" s="5"/>
      <c r="G253" s="5"/>
      <c r="H253" s="111">
        <v>1.9E-3</v>
      </c>
      <c r="I253" s="111"/>
      <c r="J253" s="399">
        <v>17137</v>
      </c>
    </row>
    <row r="254" spans="1:10" ht="14.5" customHeight="1" x14ac:dyDescent="0.15">
      <c r="A254" s="5"/>
      <c r="B254" s="399">
        <v>17168</v>
      </c>
      <c r="C254" s="5"/>
      <c r="D254" s="5"/>
      <c r="E254" s="5"/>
      <c r="F254" s="5"/>
      <c r="G254" s="5"/>
      <c r="H254" s="111">
        <v>1.8E-3</v>
      </c>
      <c r="I254" s="111"/>
      <c r="J254" s="399">
        <v>17168</v>
      </c>
    </row>
    <row r="255" spans="1:10" ht="14.5" customHeight="1" x14ac:dyDescent="0.15">
      <c r="A255" s="5"/>
      <c r="B255" s="399">
        <v>17199</v>
      </c>
      <c r="C255" s="5"/>
      <c r="D255" s="5"/>
      <c r="E255" s="5"/>
      <c r="F255" s="5"/>
      <c r="G255" s="5"/>
      <c r="H255" s="111">
        <v>1.6000000000000001E-3</v>
      </c>
      <c r="I255" s="111"/>
      <c r="J255" s="399">
        <v>17199</v>
      </c>
    </row>
    <row r="256" spans="1:10" ht="14.5" customHeight="1" x14ac:dyDescent="0.15">
      <c r="A256" s="5"/>
      <c r="B256" s="399">
        <v>17227</v>
      </c>
      <c r="C256" s="5"/>
      <c r="D256" s="5"/>
      <c r="E256" s="5"/>
      <c r="F256" s="5"/>
      <c r="G256" s="5"/>
      <c r="H256" s="111">
        <v>1.8E-3</v>
      </c>
      <c r="I256" s="111"/>
      <c r="J256" s="399">
        <v>17227</v>
      </c>
    </row>
    <row r="257" spans="1:10" ht="14.5" customHeight="1" x14ac:dyDescent="0.15">
      <c r="A257" s="5"/>
      <c r="B257" s="399">
        <v>17258</v>
      </c>
      <c r="C257" s="5"/>
      <c r="D257" s="5"/>
      <c r="E257" s="5"/>
      <c r="F257" s="5"/>
      <c r="G257" s="5"/>
      <c r="H257" s="111">
        <v>1.6999999999999999E-3</v>
      </c>
      <c r="I257" s="111"/>
      <c r="J257" s="399">
        <v>17258</v>
      </c>
    </row>
    <row r="258" spans="1:10" ht="14.5" customHeight="1" x14ac:dyDescent="0.15">
      <c r="A258" s="5"/>
      <c r="B258" s="399">
        <v>17288</v>
      </c>
      <c r="C258" s="5"/>
      <c r="D258" s="5"/>
      <c r="E258" s="5"/>
      <c r="F258" s="5"/>
      <c r="G258" s="5"/>
      <c r="H258" s="111">
        <v>1.6999999999999999E-3</v>
      </c>
      <c r="I258" s="111"/>
      <c r="J258" s="399">
        <v>17288</v>
      </c>
    </row>
    <row r="259" spans="1:10" ht="14.5" customHeight="1" x14ac:dyDescent="0.15">
      <c r="A259" s="5"/>
      <c r="B259" s="399">
        <v>17319</v>
      </c>
      <c r="C259" s="5"/>
      <c r="D259" s="5"/>
      <c r="E259" s="5"/>
      <c r="F259" s="5"/>
      <c r="G259" s="5"/>
      <c r="H259" s="111">
        <v>1.9E-3</v>
      </c>
      <c r="I259" s="111"/>
      <c r="J259" s="399">
        <v>17319</v>
      </c>
    </row>
    <row r="260" spans="1:10" ht="14.5" customHeight="1" x14ac:dyDescent="0.15">
      <c r="A260" s="5"/>
      <c r="B260" s="399">
        <v>17349</v>
      </c>
      <c r="C260" s="5"/>
      <c r="D260" s="5"/>
      <c r="E260" s="5"/>
      <c r="F260" s="5"/>
      <c r="G260" s="5"/>
      <c r="H260" s="111">
        <v>1.8E-3</v>
      </c>
      <c r="I260" s="111"/>
      <c r="J260" s="399">
        <v>17349</v>
      </c>
    </row>
    <row r="261" spans="1:10" ht="14.5" customHeight="1" x14ac:dyDescent="0.15">
      <c r="A261" s="5"/>
      <c r="B261" s="399">
        <v>17380</v>
      </c>
      <c r="C261" s="5"/>
      <c r="D261" s="5"/>
      <c r="E261" s="5"/>
      <c r="F261" s="5"/>
      <c r="G261" s="5"/>
      <c r="H261" s="111">
        <v>1.6999999999999999E-3</v>
      </c>
      <c r="I261" s="111"/>
      <c r="J261" s="399">
        <v>17380</v>
      </c>
    </row>
    <row r="262" spans="1:10" ht="14.5" customHeight="1" x14ac:dyDescent="0.15">
      <c r="A262" s="5"/>
      <c r="B262" s="399">
        <v>17411</v>
      </c>
      <c r="C262" s="5"/>
      <c r="D262" s="5"/>
      <c r="E262" s="5"/>
      <c r="F262" s="5"/>
      <c r="G262" s="5"/>
      <c r="H262" s="111">
        <v>1.8E-3</v>
      </c>
      <c r="I262" s="111"/>
      <c r="J262" s="399">
        <v>17411</v>
      </c>
    </row>
    <row r="263" spans="1:10" ht="14.5" customHeight="1" x14ac:dyDescent="0.15">
      <c r="A263" s="5"/>
      <c r="B263" s="399">
        <v>17441</v>
      </c>
      <c r="C263" s="5"/>
      <c r="D263" s="5"/>
      <c r="E263" s="5"/>
      <c r="F263" s="5"/>
      <c r="G263" s="5"/>
      <c r="H263" s="111">
        <v>1.8E-3</v>
      </c>
      <c r="I263" s="111"/>
      <c r="J263" s="399">
        <v>17441</v>
      </c>
    </row>
    <row r="264" spans="1:10" ht="14.5" customHeight="1" x14ac:dyDescent="0.15">
      <c r="A264" s="5"/>
      <c r="B264" s="399">
        <v>17472</v>
      </c>
      <c r="C264" s="5"/>
      <c r="D264" s="5"/>
      <c r="E264" s="5"/>
      <c r="F264" s="5"/>
      <c r="G264" s="5"/>
      <c r="H264" s="111">
        <v>1.6999999999999999E-3</v>
      </c>
      <c r="I264" s="111"/>
      <c r="J264" s="399">
        <v>17472</v>
      </c>
    </row>
    <row r="265" spans="1:10" ht="14.5" customHeight="1" x14ac:dyDescent="0.15">
      <c r="A265" s="5"/>
      <c r="B265" s="399">
        <v>17502</v>
      </c>
      <c r="C265" s="5"/>
      <c r="D265" s="5"/>
      <c r="E265" s="5"/>
      <c r="F265" s="5"/>
      <c r="G265" s="5"/>
      <c r="H265" s="111">
        <v>2.0999999999999999E-3</v>
      </c>
      <c r="I265" s="111"/>
      <c r="J265" s="399">
        <v>17502</v>
      </c>
    </row>
    <row r="266" spans="1:10" ht="14.5" customHeight="1" x14ac:dyDescent="0.15">
      <c r="A266" s="5"/>
      <c r="B266" s="399">
        <v>17533</v>
      </c>
      <c r="C266" s="5"/>
      <c r="D266" s="5"/>
      <c r="E266" s="5"/>
      <c r="F266" s="5"/>
      <c r="G266" s="5"/>
      <c r="H266" s="111">
        <v>2E-3</v>
      </c>
      <c r="I266" s="111"/>
      <c r="J266" s="399">
        <v>17533</v>
      </c>
    </row>
    <row r="267" spans="1:10" ht="14.5" customHeight="1" x14ac:dyDescent="0.15">
      <c r="A267" s="5"/>
      <c r="B267" s="399">
        <v>17564</v>
      </c>
      <c r="C267" s="5"/>
      <c r="D267" s="5"/>
      <c r="E267" s="5"/>
      <c r="F267" s="5"/>
      <c r="G267" s="5"/>
      <c r="H267" s="111">
        <v>1.9E-3</v>
      </c>
      <c r="I267" s="111"/>
      <c r="J267" s="399">
        <v>17564</v>
      </c>
    </row>
    <row r="268" spans="1:10" ht="14.5" customHeight="1" x14ac:dyDescent="0.15">
      <c r="A268" s="5"/>
      <c r="B268" s="399">
        <v>17593</v>
      </c>
      <c r="C268" s="5"/>
      <c r="D268" s="5"/>
      <c r="E268" s="5"/>
      <c r="F268" s="5"/>
      <c r="G268" s="5"/>
      <c r="H268" s="111">
        <v>2.2000000000000001E-3</v>
      </c>
      <c r="I268" s="111"/>
      <c r="J268" s="399">
        <v>17593</v>
      </c>
    </row>
    <row r="269" spans="1:10" ht="14.5" customHeight="1" x14ac:dyDescent="0.15">
      <c r="A269" s="5"/>
      <c r="B269" s="399">
        <v>17624</v>
      </c>
      <c r="C269" s="5"/>
      <c r="D269" s="5"/>
      <c r="E269" s="5"/>
      <c r="F269" s="5"/>
      <c r="G269" s="5"/>
      <c r="H269" s="111">
        <v>2E-3</v>
      </c>
      <c r="I269" s="111"/>
      <c r="J269" s="399">
        <v>17624</v>
      </c>
    </row>
    <row r="270" spans="1:10" ht="14.5" customHeight="1" x14ac:dyDescent="0.15">
      <c r="A270" s="5"/>
      <c r="B270" s="399">
        <v>17654</v>
      </c>
      <c r="C270" s="5"/>
      <c r="D270" s="5"/>
      <c r="E270" s="5"/>
      <c r="F270" s="5"/>
      <c r="G270" s="5"/>
      <c r="H270" s="111">
        <v>1.8E-3</v>
      </c>
      <c r="I270" s="111"/>
      <c r="J270" s="399">
        <v>17654</v>
      </c>
    </row>
    <row r="271" spans="1:10" ht="14.5" customHeight="1" x14ac:dyDescent="0.15">
      <c r="A271" s="5"/>
      <c r="B271" s="399">
        <v>17685</v>
      </c>
      <c r="C271" s="5"/>
      <c r="D271" s="5"/>
      <c r="E271" s="5"/>
      <c r="F271" s="5"/>
      <c r="G271" s="5"/>
      <c r="H271" s="111">
        <v>2.0999999999999999E-3</v>
      </c>
      <c r="I271" s="111"/>
      <c r="J271" s="399">
        <v>17685</v>
      </c>
    </row>
    <row r="272" spans="1:10" ht="14.5" customHeight="1" x14ac:dyDescent="0.15">
      <c r="A272" s="5"/>
      <c r="B272" s="399">
        <v>17715</v>
      </c>
      <c r="C272" s="5"/>
      <c r="D272" s="5"/>
      <c r="E272" s="5"/>
      <c r="F272" s="5"/>
      <c r="G272" s="5"/>
      <c r="H272" s="111">
        <v>1.9E-3</v>
      </c>
      <c r="I272" s="111"/>
      <c r="J272" s="399">
        <v>17715</v>
      </c>
    </row>
    <row r="273" spans="1:10" ht="14.5" customHeight="1" x14ac:dyDescent="0.15">
      <c r="A273" s="5"/>
      <c r="B273" s="399">
        <v>17746</v>
      </c>
      <c r="C273" s="5"/>
      <c r="D273" s="5"/>
      <c r="E273" s="5"/>
      <c r="F273" s="5"/>
      <c r="G273" s="5"/>
      <c r="H273" s="111">
        <v>2.0999999999999999E-3</v>
      </c>
      <c r="I273" s="111"/>
      <c r="J273" s="399">
        <v>17746</v>
      </c>
    </row>
    <row r="274" spans="1:10" ht="14.5" customHeight="1" x14ac:dyDescent="0.15">
      <c r="A274" s="5"/>
      <c r="B274" s="399">
        <v>17777</v>
      </c>
      <c r="C274" s="5"/>
      <c r="D274" s="5"/>
      <c r="E274" s="5"/>
      <c r="F274" s="5"/>
      <c r="G274" s="5"/>
      <c r="H274" s="111">
        <v>2E-3</v>
      </c>
      <c r="I274" s="111"/>
      <c r="J274" s="399">
        <v>17777</v>
      </c>
    </row>
    <row r="275" spans="1:10" ht="14.5" customHeight="1" x14ac:dyDescent="0.15">
      <c r="A275" s="5"/>
      <c r="B275" s="399">
        <v>17807</v>
      </c>
      <c r="C275" s="5"/>
      <c r="D275" s="5"/>
      <c r="E275" s="5"/>
      <c r="F275" s="5"/>
      <c r="G275" s="5"/>
      <c r="H275" s="111">
        <v>1.9E-3</v>
      </c>
      <c r="I275" s="111"/>
      <c r="J275" s="399">
        <v>17807</v>
      </c>
    </row>
    <row r="276" spans="1:10" ht="14.5" customHeight="1" x14ac:dyDescent="0.15">
      <c r="A276" s="5"/>
      <c r="B276" s="399">
        <v>17838</v>
      </c>
      <c r="C276" s="5"/>
      <c r="D276" s="5"/>
      <c r="E276" s="5"/>
      <c r="F276" s="5"/>
      <c r="G276" s="5"/>
      <c r="H276" s="111">
        <v>2.0999999999999999E-3</v>
      </c>
      <c r="I276" s="111"/>
      <c r="J276" s="399">
        <v>17838</v>
      </c>
    </row>
    <row r="277" spans="1:10" ht="14.5" customHeight="1" x14ac:dyDescent="0.15">
      <c r="A277" s="5"/>
      <c r="B277" s="399">
        <v>17868</v>
      </c>
      <c r="C277" s="5"/>
      <c r="D277" s="5"/>
      <c r="E277" s="5"/>
      <c r="F277" s="5"/>
      <c r="G277" s="5"/>
      <c r="H277" s="111">
        <v>2E-3</v>
      </c>
      <c r="I277" s="111"/>
      <c r="J277" s="399">
        <v>17868</v>
      </c>
    </row>
    <row r="278" spans="1:10" ht="14.5" customHeight="1" x14ac:dyDescent="0.15">
      <c r="A278" s="5"/>
      <c r="B278" s="399">
        <v>17899</v>
      </c>
      <c r="C278" s="5"/>
      <c r="D278" s="5"/>
      <c r="E278" s="5"/>
      <c r="F278" s="5"/>
      <c r="G278" s="5"/>
      <c r="H278" s="111">
        <v>2E-3</v>
      </c>
      <c r="I278" s="111"/>
      <c r="J278" s="399">
        <v>17899</v>
      </c>
    </row>
    <row r="279" spans="1:10" ht="14.5" customHeight="1" x14ac:dyDescent="0.15">
      <c r="A279" s="5"/>
      <c r="B279" s="399">
        <v>17930</v>
      </c>
      <c r="C279" s="5"/>
      <c r="D279" s="5"/>
      <c r="E279" s="5"/>
      <c r="F279" s="5"/>
      <c r="G279" s="5"/>
      <c r="H279" s="111">
        <v>1.8E-3</v>
      </c>
      <c r="I279" s="111"/>
      <c r="J279" s="399">
        <v>17930</v>
      </c>
    </row>
    <row r="280" spans="1:10" ht="14.5" customHeight="1" x14ac:dyDescent="0.15">
      <c r="A280" s="5"/>
      <c r="B280" s="399">
        <v>17958</v>
      </c>
      <c r="C280" s="5"/>
      <c r="D280" s="5"/>
      <c r="E280" s="5"/>
      <c r="F280" s="5"/>
      <c r="G280" s="5"/>
      <c r="H280" s="111">
        <v>1.9E-3</v>
      </c>
      <c r="I280" s="111"/>
      <c r="J280" s="399">
        <v>17958</v>
      </c>
    </row>
    <row r="281" spans="1:10" ht="14.5" customHeight="1" x14ac:dyDescent="0.15">
      <c r="A281" s="5"/>
      <c r="B281" s="399">
        <v>17989</v>
      </c>
      <c r="C281" s="5"/>
      <c r="D281" s="5"/>
      <c r="E281" s="5"/>
      <c r="F281" s="5"/>
      <c r="G281" s="5"/>
      <c r="H281" s="111">
        <v>1.8E-3</v>
      </c>
      <c r="I281" s="111"/>
      <c r="J281" s="399">
        <v>17989</v>
      </c>
    </row>
    <row r="282" spans="1:10" ht="14.5" customHeight="1" x14ac:dyDescent="0.15">
      <c r="A282" s="5"/>
      <c r="B282" s="399">
        <v>18019</v>
      </c>
      <c r="C282" s="5"/>
      <c r="D282" s="5"/>
      <c r="E282" s="5"/>
      <c r="F282" s="5"/>
      <c r="G282" s="5"/>
      <c r="H282" s="111">
        <v>2E-3</v>
      </c>
      <c r="I282" s="111"/>
      <c r="J282" s="399">
        <v>18019</v>
      </c>
    </row>
    <row r="283" spans="1:10" ht="14.5" customHeight="1" x14ac:dyDescent="0.15">
      <c r="A283" s="5"/>
      <c r="B283" s="399">
        <v>18050</v>
      </c>
      <c r="C283" s="5"/>
      <c r="D283" s="5"/>
      <c r="E283" s="5"/>
      <c r="F283" s="5"/>
      <c r="G283" s="5"/>
      <c r="H283" s="111">
        <v>1.9E-3</v>
      </c>
      <c r="I283" s="111"/>
      <c r="J283" s="399">
        <v>18050</v>
      </c>
    </row>
    <row r="284" spans="1:10" ht="14.5" customHeight="1" x14ac:dyDescent="0.15">
      <c r="A284" s="5"/>
      <c r="B284" s="399">
        <v>18080</v>
      </c>
      <c r="C284" s="5"/>
      <c r="D284" s="5"/>
      <c r="E284" s="5"/>
      <c r="F284" s="5"/>
      <c r="G284" s="5"/>
      <c r="H284" s="111">
        <v>1.6999999999999999E-3</v>
      </c>
      <c r="I284" s="111"/>
      <c r="J284" s="399">
        <v>18080</v>
      </c>
    </row>
    <row r="285" spans="1:10" ht="14.5" customHeight="1" x14ac:dyDescent="0.15">
      <c r="A285" s="5"/>
      <c r="B285" s="399">
        <v>18111</v>
      </c>
      <c r="C285" s="5"/>
      <c r="D285" s="5"/>
      <c r="E285" s="5"/>
      <c r="F285" s="5"/>
      <c r="G285" s="5"/>
      <c r="H285" s="111">
        <v>1.9E-3</v>
      </c>
      <c r="I285" s="111"/>
      <c r="J285" s="399">
        <v>18111</v>
      </c>
    </row>
    <row r="286" spans="1:10" ht="14.5" customHeight="1" x14ac:dyDescent="0.15">
      <c r="A286" s="5"/>
      <c r="B286" s="399">
        <v>18142</v>
      </c>
      <c r="C286" s="5"/>
      <c r="D286" s="5"/>
      <c r="E286" s="5"/>
      <c r="F286" s="5"/>
      <c r="G286" s="5"/>
      <c r="H286" s="111">
        <v>1.6999999999999999E-3</v>
      </c>
      <c r="I286" s="111"/>
      <c r="J286" s="399">
        <v>18142</v>
      </c>
    </row>
    <row r="287" spans="1:10" ht="14.5" customHeight="1" x14ac:dyDescent="0.15">
      <c r="A287" s="5"/>
      <c r="B287" s="399">
        <v>18172</v>
      </c>
      <c r="C287" s="5"/>
      <c r="D287" s="5"/>
      <c r="E287" s="5"/>
      <c r="F287" s="5"/>
      <c r="G287" s="5"/>
      <c r="H287" s="111">
        <v>1.8E-3</v>
      </c>
      <c r="I287" s="111"/>
      <c r="J287" s="399">
        <v>18172</v>
      </c>
    </row>
    <row r="288" spans="1:10" ht="14.5" customHeight="1" x14ac:dyDescent="0.15">
      <c r="A288" s="5"/>
      <c r="B288" s="399">
        <v>18203</v>
      </c>
      <c r="C288" s="5"/>
      <c r="D288" s="5"/>
      <c r="E288" s="5"/>
      <c r="F288" s="5"/>
      <c r="G288" s="5"/>
      <c r="H288" s="111">
        <v>1.6999999999999999E-3</v>
      </c>
      <c r="I288" s="111"/>
      <c r="J288" s="399">
        <v>18203</v>
      </c>
    </row>
    <row r="289" spans="1:10" ht="14.5" customHeight="1" x14ac:dyDescent="0.15">
      <c r="A289" s="5"/>
      <c r="B289" s="399">
        <v>18233</v>
      </c>
      <c r="C289" s="5"/>
      <c r="D289" s="5"/>
      <c r="E289" s="5"/>
      <c r="F289" s="5"/>
      <c r="G289" s="5"/>
      <c r="H289" s="111">
        <v>1.6999999999999999E-3</v>
      </c>
      <c r="I289" s="111"/>
      <c r="J289" s="399">
        <v>18233</v>
      </c>
    </row>
    <row r="290" spans="1:10" ht="14.5" customHeight="1" x14ac:dyDescent="0.15">
      <c r="A290" s="5"/>
      <c r="B290" s="399">
        <v>18264</v>
      </c>
      <c r="C290" s="5"/>
      <c r="D290" s="5"/>
      <c r="E290" s="5"/>
      <c r="F290" s="5"/>
      <c r="G290" s="5"/>
      <c r="H290" s="111">
        <v>1.8E-3</v>
      </c>
      <c r="I290" s="111"/>
      <c r="J290" s="399">
        <v>18264</v>
      </c>
    </row>
    <row r="291" spans="1:10" ht="14.5" customHeight="1" x14ac:dyDescent="0.15">
      <c r="A291" s="5"/>
      <c r="B291" s="399">
        <v>18295</v>
      </c>
      <c r="C291" s="5"/>
      <c r="D291" s="5"/>
      <c r="E291" s="5"/>
      <c r="F291" s="5"/>
      <c r="G291" s="5"/>
      <c r="H291" s="111">
        <v>1.6000000000000001E-3</v>
      </c>
      <c r="I291" s="111"/>
      <c r="J291" s="399">
        <v>18295</v>
      </c>
    </row>
    <row r="292" spans="1:10" ht="14.5" customHeight="1" x14ac:dyDescent="0.15">
      <c r="A292" s="5"/>
      <c r="B292" s="399">
        <v>18323</v>
      </c>
      <c r="C292" s="5"/>
      <c r="D292" s="5"/>
      <c r="E292" s="5"/>
      <c r="F292" s="5"/>
      <c r="G292" s="5"/>
      <c r="H292" s="111">
        <v>1.8E-3</v>
      </c>
      <c r="I292" s="111"/>
      <c r="J292" s="399">
        <v>18323</v>
      </c>
    </row>
    <row r="293" spans="1:10" ht="14.5" customHeight="1" x14ac:dyDescent="0.15">
      <c r="A293" s="5"/>
      <c r="B293" s="399">
        <v>18354</v>
      </c>
      <c r="C293" s="5"/>
      <c r="D293" s="5"/>
      <c r="E293" s="5"/>
      <c r="F293" s="5"/>
      <c r="G293" s="5"/>
      <c r="H293" s="111">
        <v>1.6000000000000001E-3</v>
      </c>
      <c r="I293" s="111"/>
      <c r="J293" s="399">
        <v>18354</v>
      </c>
    </row>
    <row r="294" spans="1:10" ht="14.5" customHeight="1" x14ac:dyDescent="0.15">
      <c r="A294" s="5"/>
      <c r="B294" s="399">
        <v>18384</v>
      </c>
      <c r="C294" s="5"/>
      <c r="D294" s="5"/>
      <c r="E294" s="5"/>
      <c r="F294" s="5"/>
      <c r="G294" s="5"/>
      <c r="H294" s="111">
        <v>1.9E-3</v>
      </c>
      <c r="I294" s="111"/>
      <c r="J294" s="399">
        <v>18384</v>
      </c>
    </row>
    <row r="295" spans="1:10" ht="14.5" customHeight="1" x14ac:dyDescent="0.15">
      <c r="A295" s="5"/>
      <c r="B295" s="399">
        <v>18415</v>
      </c>
      <c r="C295" s="5"/>
      <c r="D295" s="5"/>
      <c r="E295" s="5"/>
      <c r="F295" s="5"/>
      <c r="G295" s="5"/>
      <c r="H295" s="111">
        <v>1.6999999999999999E-3</v>
      </c>
      <c r="I295" s="111"/>
      <c r="J295" s="399">
        <v>18415</v>
      </c>
    </row>
    <row r="296" spans="1:10" ht="14.5" customHeight="1" x14ac:dyDescent="0.15">
      <c r="A296" s="5"/>
      <c r="B296" s="399">
        <v>18445</v>
      </c>
      <c r="C296" s="5"/>
      <c r="D296" s="5"/>
      <c r="E296" s="5"/>
      <c r="F296" s="5"/>
      <c r="G296" s="5"/>
      <c r="H296" s="111">
        <v>1.8E-3</v>
      </c>
      <c r="I296" s="111"/>
      <c r="J296" s="399">
        <v>18445</v>
      </c>
    </row>
    <row r="297" spans="1:10" ht="14.5" customHeight="1" x14ac:dyDescent="0.15">
      <c r="A297" s="5"/>
      <c r="B297" s="399">
        <v>18476</v>
      </c>
      <c r="C297" s="5"/>
      <c r="D297" s="5"/>
      <c r="E297" s="5"/>
      <c r="F297" s="5"/>
      <c r="G297" s="5"/>
      <c r="H297" s="111">
        <v>1.8E-3</v>
      </c>
      <c r="I297" s="111"/>
      <c r="J297" s="399">
        <v>18476</v>
      </c>
    </row>
    <row r="298" spans="1:10" ht="14.5" customHeight="1" x14ac:dyDescent="0.15">
      <c r="A298" s="5"/>
      <c r="B298" s="399">
        <v>18507</v>
      </c>
      <c r="C298" s="5"/>
      <c r="D298" s="5"/>
      <c r="E298" s="5"/>
      <c r="F298" s="5"/>
      <c r="G298" s="5"/>
      <c r="H298" s="111">
        <v>1.6999999999999999E-3</v>
      </c>
      <c r="I298" s="111"/>
      <c r="J298" s="399">
        <v>18507</v>
      </c>
    </row>
    <row r="299" spans="1:10" ht="14.5" customHeight="1" x14ac:dyDescent="0.15">
      <c r="A299" s="5"/>
      <c r="B299" s="399">
        <v>18537</v>
      </c>
      <c r="C299" s="5"/>
      <c r="D299" s="5"/>
      <c r="E299" s="5"/>
      <c r="F299" s="5"/>
      <c r="G299" s="5"/>
      <c r="H299" s="111">
        <v>1.9E-3</v>
      </c>
      <c r="I299" s="111"/>
      <c r="J299" s="399">
        <v>18537</v>
      </c>
    </row>
    <row r="300" spans="1:10" ht="14.5" customHeight="1" x14ac:dyDescent="0.15">
      <c r="A300" s="5"/>
      <c r="B300" s="399">
        <v>18568</v>
      </c>
      <c r="C300" s="5"/>
      <c r="D300" s="5"/>
      <c r="E300" s="5"/>
      <c r="F300" s="5"/>
      <c r="G300" s="5"/>
      <c r="H300" s="111">
        <v>1.8E-3</v>
      </c>
      <c r="I300" s="111"/>
      <c r="J300" s="399">
        <v>18568</v>
      </c>
    </row>
    <row r="301" spans="1:10" ht="14.5" customHeight="1" x14ac:dyDescent="0.15">
      <c r="A301" s="5"/>
      <c r="B301" s="399">
        <v>18598</v>
      </c>
      <c r="C301" s="5"/>
      <c r="D301" s="5"/>
      <c r="E301" s="5"/>
      <c r="F301" s="5"/>
      <c r="G301" s="5"/>
      <c r="H301" s="111">
        <v>1.8E-3</v>
      </c>
      <c r="I301" s="111"/>
      <c r="J301" s="399">
        <v>18598</v>
      </c>
    </row>
    <row r="302" spans="1:10" ht="14.5" customHeight="1" x14ac:dyDescent="0.15">
      <c r="A302" s="5"/>
      <c r="B302" s="399">
        <v>18629</v>
      </c>
      <c r="C302" s="5"/>
      <c r="D302" s="5"/>
      <c r="E302" s="5"/>
      <c r="F302" s="5"/>
      <c r="G302" s="5"/>
      <c r="H302" s="111">
        <v>2E-3</v>
      </c>
      <c r="I302" s="111"/>
      <c r="J302" s="399">
        <v>18629</v>
      </c>
    </row>
    <row r="303" spans="1:10" ht="14.5" customHeight="1" x14ac:dyDescent="0.15">
      <c r="A303" s="5"/>
      <c r="B303" s="399">
        <v>18660</v>
      </c>
      <c r="C303" s="5"/>
      <c r="D303" s="5"/>
      <c r="E303" s="5"/>
      <c r="F303" s="5"/>
      <c r="G303" s="5"/>
      <c r="H303" s="111">
        <v>1.6999999999999999E-3</v>
      </c>
      <c r="I303" s="111"/>
      <c r="J303" s="399">
        <v>18660</v>
      </c>
    </row>
    <row r="304" spans="1:10" ht="14.5" customHeight="1" x14ac:dyDescent="0.15">
      <c r="A304" s="5"/>
      <c r="B304" s="399">
        <v>18688</v>
      </c>
      <c r="C304" s="5"/>
      <c r="D304" s="5"/>
      <c r="E304" s="5"/>
      <c r="F304" s="5"/>
      <c r="G304" s="5"/>
      <c r="H304" s="111">
        <v>1.9E-3</v>
      </c>
      <c r="I304" s="111"/>
      <c r="J304" s="399">
        <v>18688</v>
      </c>
    </row>
    <row r="305" spans="1:10" ht="14.5" customHeight="1" x14ac:dyDescent="0.15">
      <c r="A305" s="5"/>
      <c r="B305" s="399">
        <v>18719</v>
      </c>
      <c r="C305" s="5"/>
      <c r="D305" s="5"/>
      <c r="E305" s="5"/>
      <c r="F305" s="5"/>
      <c r="G305" s="5"/>
      <c r="H305" s="111">
        <v>2E-3</v>
      </c>
      <c r="I305" s="111"/>
      <c r="J305" s="399">
        <v>18719</v>
      </c>
    </row>
    <row r="306" spans="1:10" ht="14.5" customHeight="1" x14ac:dyDescent="0.15">
      <c r="A306" s="5"/>
      <c r="B306" s="399">
        <v>18749</v>
      </c>
      <c r="C306" s="5"/>
      <c r="D306" s="5"/>
      <c r="E306" s="5"/>
      <c r="F306" s="5"/>
      <c r="G306" s="5"/>
      <c r="H306" s="111">
        <v>2.0999999999999999E-3</v>
      </c>
      <c r="I306" s="111"/>
      <c r="J306" s="399">
        <v>18749</v>
      </c>
    </row>
    <row r="307" spans="1:10" ht="14.5" customHeight="1" x14ac:dyDescent="0.15">
      <c r="A307" s="5"/>
      <c r="B307" s="399">
        <v>18780</v>
      </c>
      <c r="C307" s="5"/>
      <c r="D307" s="5"/>
      <c r="E307" s="5"/>
      <c r="F307" s="5"/>
      <c r="G307" s="5"/>
      <c r="H307" s="111">
        <v>2E-3</v>
      </c>
      <c r="I307" s="111"/>
      <c r="J307" s="399">
        <v>18780</v>
      </c>
    </row>
    <row r="308" spans="1:10" ht="14.5" customHeight="1" x14ac:dyDescent="0.15">
      <c r="A308" s="5"/>
      <c r="B308" s="399">
        <v>18810</v>
      </c>
      <c r="C308" s="5"/>
      <c r="D308" s="5"/>
      <c r="E308" s="5"/>
      <c r="F308" s="5"/>
      <c r="G308" s="5"/>
      <c r="H308" s="111">
        <v>2.3E-3</v>
      </c>
      <c r="I308" s="111"/>
      <c r="J308" s="399">
        <v>18810</v>
      </c>
    </row>
    <row r="309" spans="1:10" ht="14.5" customHeight="1" x14ac:dyDescent="0.15">
      <c r="A309" s="5"/>
      <c r="B309" s="399">
        <v>18841</v>
      </c>
      <c r="C309" s="5"/>
      <c r="D309" s="5"/>
      <c r="E309" s="5"/>
      <c r="F309" s="5"/>
      <c r="G309" s="5"/>
      <c r="H309" s="111">
        <v>2.0999999999999999E-3</v>
      </c>
      <c r="I309" s="111"/>
      <c r="J309" s="399">
        <v>18841</v>
      </c>
    </row>
    <row r="310" spans="1:10" ht="14.5" customHeight="1" x14ac:dyDescent="0.15">
      <c r="A310" s="5"/>
      <c r="B310" s="399">
        <v>18872</v>
      </c>
      <c r="C310" s="5"/>
      <c r="D310" s="5"/>
      <c r="E310" s="5"/>
      <c r="F310" s="5"/>
      <c r="G310" s="5"/>
      <c r="H310" s="111">
        <v>1.9E-3</v>
      </c>
      <c r="I310" s="111"/>
      <c r="J310" s="399">
        <v>18872</v>
      </c>
    </row>
    <row r="311" spans="1:10" ht="14.5" customHeight="1" x14ac:dyDescent="0.15">
      <c r="A311" s="5"/>
      <c r="B311" s="399">
        <v>18902</v>
      </c>
      <c r="C311" s="5"/>
      <c r="D311" s="5"/>
      <c r="E311" s="5"/>
      <c r="F311" s="5"/>
      <c r="G311" s="5"/>
      <c r="H311" s="111">
        <v>2.3E-3</v>
      </c>
      <c r="I311" s="111"/>
      <c r="J311" s="399">
        <v>18902</v>
      </c>
    </row>
    <row r="312" spans="1:10" ht="14.5" customHeight="1" x14ac:dyDescent="0.15">
      <c r="A312" s="5"/>
      <c r="B312" s="399">
        <v>18933</v>
      </c>
      <c r="C312" s="5"/>
      <c r="D312" s="5"/>
      <c r="E312" s="5"/>
      <c r="F312" s="5"/>
      <c r="G312" s="5"/>
      <c r="H312" s="111">
        <v>2.0999999999999999E-3</v>
      </c>
      <c r="I312" s="111"/>
      <c r="J312" s="399">
        <v>18933</v>
      </c>
    </row>
    <row r="313" spans="1:10" ht="14.5" customHeight="1" x14ac:dyDescent="0.15">
      <c r="A313" s="5"/>
      <c r="B313" s="399">
        <v>18963</v>
      </c>
      <c r="C313" s="5"/>
      <c r="D313" s="5"/>
      <c r="E313" s="5"/>
      <c r="F313" s="5"/>
      <c r="G313" s="5"/>
      <c r="H313" s="111">
        <v>2.2000000000000001E-3</v>
      </c>
      <c r="I313" s="111"/>
      <c r="J313" s="399">
        <v>18963</v>
      </c>
    </row>
    <row r="314" spans="1:10" ht="14.5" customHeight="1" x14ac:dyDescent="0.15">
      <c r="A314" s="5"/>
      <c r="B314" s="399">
        <v>18994</v>
      </c>
      <c r="C314" s="5"/>
      <c r="D314" s="5"/>
      <c r="E314" s="5"/>
      <c r="F314" s="5"/>
      <c r="G314" s="5"/>
      <c r="H314" s="111">
        <v>2.3E-3</v>
      </c>
      <c r="I314" s="111"/>
      <c r="J314" s="399">
        <v>18994</v>
      </c>
    </row>
    <row r="315" spans="1:10" ht="14.5" customHeight="1" x14ac:dyDescent="0.15">
      <c r="A315" s="5"/>
      <c r="B315" s="399">
        <v>19025</v>
      </c>
      <c r="C315" s="5"/>
      <c r="D315" s="5"/>
      <c r="E315" s="5"/>
      <c r="F315" s="5"/>
      <c r="G315" s="5"/>
      <c r="H315" s="111">
        <v>2.0999999999999999E-3</v>
      </c>
      <c r="I315" s="111"/>
      <c r="J315" s="399">
        <v>19025</v>
      </c>
    </row>
    <row r="316" spans="1:10" ht="14.5" customHeight="1" x14ac:dyDescent="0.15">
      <c r="A316" s="5"/>
      <c r="B316" s="399">
        <v>19054</v>
      </c>
      <c r="C316" s="5"/>
      <c r="D316" s="5"/>
      <c r="E316" s="5"/>
      <c r="F316" s="5"/>
      <c r="G316" s="5"/>
      <c r="H316" s="111">
        <v>2.3E-3</v>
      </c>
      <c r="I316" s="111"/>
      <c r="J316" s="399">
        <v>19054</v>
      </c>
    </row>
    <row r="317" spans="1:10" ht="14.5" customHeight="1" x14ac:dyDescent="0.15">
      <c r="A317" s="5"/>
      <c r="B317" s="399">
        <v>19085</v>
      </c>
      <c r="C317" s="5"/>
      <c r="D317" s="5"/>
      <c r="E317" s="5"/>
      <c r="F317" s="5"/>
      <c r="G317" s="5"/>
      <c r="H317" s="111">
        <v>2.2000000000000001E-3</v>
      </c>
      <c r="I317" s="111"/>
      <c r="J317" s="399">
        <v>19085</v>
      </c>
    </row>
    <row r="318" spans="1:10" ht="14.5" customHeight="1" x14ac:dyDescent="0.15">
      <c r="A318" s="5"/>
      <c r="B318" s="399">
        <v>19115</v>
      </c>
      <c r="C318" s="5"/>
      <c r="D318" s="5"/>
      <c r="E318" s="5"/>
      <c r="F318" s="5"/>
      <c r="G318" s="5"/>
      <c r="H318" s="111">
        <v>2E-3</v>
      </c>
      <c r="I318" s="111"/>
      <c r="J318" s="399">
        <v>19115</v>
      </c>
    </row>
    <row r="319" spans="1:10" ht="14.5" customHeight="1" x14ac:dyDescent="0.15">
      <c r="A319" s="5"/>
      <c r="B319" s="399">
        <v>19146</v>
      </c>
      <c r="C319" s="5"/>
      <c r="D319" s="5"/>
      <c r="E319" s="5"/>
      <c r="F319" s="5"/>
      <c r="G319" s="5"/>
      <c r="H319" s="111">
        <v>2.2000000000000001E-3</v>
      </c>
      <c r="I319" s="111"/>
      <c r="J319" s="399">
        <v>19146</v>
      </c>
    </row>
    <row r="320" spans="1:10" ht="14.5" customHeight="1" x14ac:dyDescent="0.15">
      <c r="A320" s="5"/>
      <c r="B320" s="399">
        <v>19176</v>
      </c>
      <c r="C320" s="5"/>
      <c r="D320" s="5"/>
      <c r="E320" s="5"/>
      <c r="F320" s="5"/>
      <c r="G320" s="5"/>
      <c r="H320" s="111">
        <v>2.2000000000000001E-3</v>
      </c>
      <c r="I320" s="111"/>
      <c r="J320" s="399">
        <v>19176</v>
      </c>
    </row>
    <row r="321" spans="1:10" ht="14.5" customHeight="1" x14ac:dyDescent="0.15">
      <c r="A321" s="5"/>
      <c r="B321" s="399">
        <v>19207</v>
      </c>
      <c r="C321" s="5"/>
      <c r="D321" s="5"/>
      <c r="E321" s="5"/>
      <c r="F321" s="5"/>
      <c r="G321" s="5"/>
      <c r="H321" s="111">
        <v>2.0999999999999999E-3</v>
      </c>
      <c r="I321" s="111"/>
      <c r="J321" s="399">
        <v>19207</v>
      </c>
    </row>
    <row r="322" spans="1:10" ht="14.5" customHeight="1" x14ac:dyDescent="0.15">
      <c r="A322" s="5"/>
      <c r="B322" s="399">
        <v>19238</v>
      </c>
      <c r="C322" s="5"/>
      <c r="D322" s="5"/>
      <c r="E322" s="5"/>
      <c r="F322" s="5"/>
      <c r="G322" s="5"/>
      <c r="H322" s="111">
        <v>2.3E-3</v>
      </c>
      <c r="I322" s="111"/>
      <c r="J322" s="399">
        <v>19238</v>
      </c>
    </row>
    <row r="323" spans="1:10" ht="14.5" customHeight="1" x14ac:dyDescent="0.15">
      <c r="A323" s="5"/>
      <c r="B323" s="399">
        <v>19268</v>
      </c>
      <c r="C323" s="5"/>
      <c r="D323" s="5"/>
      <c r="E323" s="5"/>
      <c r="F323" s="5"/>
      <c r="G323" s="5"/>
      <c r="H323" s="111">
        <v>2.3E-3</v>
      </c>
      <c r="I323" s="111"/>
      <c r="J323" s="399">
        <v>19268</v>
      </c>
    </row>
    <row r="324" spans="1:10" ht="14.5" customHeight="1" x14ac:dyDescent="0.15">
      <c r="A324" s="5"/>
      <c r="B324" s="399">
        <v>19299</v>
      </c>
      <c r="C324" s="5"/>
      <c r="D324" s="5"/>
      <c r="E324" s="5"/>
      <c r="F324" s="5"/>
      <c r="G324" s="5"/>
      <c r="H324" s="111">
        <v>2.0999999999999999E-3</v>
      </c>
      <c r="I324" s="111"/>
      <c r="J324" s="399">
        <v>19299</v>
      </c>
    </row>
    <row r="325" spans="1:10" ht="14.5" customHeight="1" x14ac:dyDescent="0.15">
      <c r="A325" s="5"/>
      <c r="B325" s="399">
        <v>19329</v>
      </c>
      <c r="C325" s="5"/>
      <c r="D325" s="5"/>
      <c r="E325" s="5"/>
      <c r="F325" s="5"/>
      <c r="G325" s="5"/>
      <c r="H325" s="111">
        <v>2.3999999999999998E-3</v>
      </c>
      <c r="I325" s="111"/>
      <c r="J325" s="399">
        <v>19329</v>
      </c>
    </row>
    <row r="326" spans="1:10" ht="14.5" customHeight="1" x14ac:dyDescent="0.15">
      <c r="A326" s="5"/>
      <c r="B326" s="399">
        <v>19360</v>
      </c>
      <c r="C326" s="5"/>
      <c r="D326" s="5"/>
      <c r="E326" s="5"/>
      <c r="F326" s="5"/>
      <c r="G326" s="5"/>
      <c r="H326" s="111">
        <v>2.3E-3</v>
      </c>
      <c r="I326" s="111"/>
      <c r="J326" s="399">
        <v>19360</v>
      </c>
    </row>
    <row r="327" spans="1:10" ht="14.5" customHeight="1" x14ac:dyDescent="0.15">
      <c r="A327" s="5"/>
      <c r="B327" s="399">
        <v>19391</v>
      </c>
      <c r="C327" s="5"/>
      <c r="D327" s="5"/>
      <c r="E327" s="5"/>
      <c r="F327" s="5"/>
      <c r="G327" s="5"/>
      <c r="H327" s="111">
        <v>2.0999999999999999E-3</v>
      </c>
      <c r="I327" s="111"/>
      <c r="J327" s="399">
        <v>19391</v>
      </c>
    </row>
    <row r="328" spans="1:10" ht="14.5" customHeight="1" x14ac:dyDescent="0.15">
      <c r="A328" s="5"/>
      <c r="B328" s="399">
        <v>19419</v>
      </c>
      <c r="C328" s="5"/>
      <c r="D328" s="5"/>
      <c r="E328" s="5"/>
      <c r="F328" s="5"/>
      <c r="G328" s="5"/>
      <c r="H328" s="111">
        <v>2.5000000000000001E-3</v>
      </c>
      <c r="I328" s="111"/>
      <c r="J328" s="399">
        <v>19419</v>
      </c>
    </row>
    <row r="329" spans="1:10" ht="14.5" customHeight="1" x14ac:dyDescent="0.15">
      <c r="A329" s="5"/>
      <c r="B329" s="399">
        <v>19450</v>
      </c>
      <c r="C329" s="5"/>
      <c r="D329" s="5"/>
      <c r="E329" s="5"/>
      <c r="F329" s="5"/>
      <c r="G329" s="5"/>
      <c r="H329" s="111">
        <v>2.3999999999999998E-3</v>
      </c>
      <c r="I329" s="111"/>
      <c r="J329" s="399">
        <v>19450</v>
      </c>
    </row>
    <row r="330" spans="1:10" ht="14.5" customHeight="1" x14ac:dyDescent="0.15">
      <c r="A330" s="5"/>
      <c r="B330" s="399">
        <v>19480</v>
      </c>
      <c r="C330" s="5"/>
      <c r="D330" s="5"/>
      <c r="E330" s="5"/>
      <c r="F330" s="5"/>
      <c r="G330" s="5"/>
      <c r="H330" s="111">
        <v>2.3999999999999998E-3</v>
      </c>
      <c r="I330" s="111"/>
      <c r="J330" s="399">
        <v>19480</v>
      </c>
    </row>
    <row r="331" spans="1:10" ht="14.5" customHeight="1" x14ac:dyDescent="0.15">
      <c r="A331" s="5"/>
      <c r="B331" s="399">
        <v>19511</v>
      </c>
      <c r="C331" s="5"/>
      <c r="D331" s="5"/>
      <c r="E331" s="5"/>
      <c r="F331" s="5"/>
      <c r="G331" s="5"/>
      <c r="H331" s="111">
        <v>2.7000000000000001E-3</v>
      </c>
      <c r="I331" s="111"/>
      <c r="J331" s="399">
        <v>19511</v>
      </c>
    </row>
    <row r="332" spans="1:10" ht="14.5" customHeight="1" x14ac:dyDescent="0.15">
      <c r="A332" s="5"/>
      <c r="B332" s="399">
        <v>19541</v>
      </c>
      <c r="C332" s="5"/>
      <c r="D332" s="5"/>
      <c r="E332" s="5"/>
      <c r="F332" s="5"/>
      <c r="G332" s="5"/>
      <c r="H332" s="111">
        <v>2.5000000000000001E-3</v>
      </c>
      <c r="I332" s="111"/>
      <c r="J332" s="399">
        <v>19541</v>
      </c>
    </row>
    <row r="333" spans="1:10" ht="14.5" customHeight="1" x14ac:dyDescent="0.15">
      <c r="A333" s="5"/>
      <c r="B333" s="399">
        <v>19572</v>
      </c>
      <c r="C333" s="5"/>
      <c r="D333" s="5"/>
      <c r="E333" s="5"/>
      <c r="F333" s="5"/>
      <c r="G333" s="5"/>
      <c r="H333" s="111">
        <v>2.5000000000000001E-3</v>
      </c>
      <c r="I333" s="111"/>
      <c r="J333" s="399">
        <v>19572</v>
      </c>
    </row>
    <row r="334" spans="1:10" ht="14.5" customHeight="1" x14ac:dyDescent="0.15">
      <c r="A334" s="5"/>
      <c r="B334" s="399">
        <v>19603</v>
      </c>
      <c r="C334" s="5"/>
      <c r="D334" s="5"/>
      <c r="E334" s="5"/>
      <c r="F334" s="5"/>
      <c r="G334" s="5"/>
      <c r="H334" s="111">
        <v>2.5000000000000001E-3</v>
      </c>
      <c r="I334" s="111"/>
      <c r="J334" s="399">
        <v>19603</v>
      </c>
    </row>
    <row r="335" spans="1:10" ht="14.5" customHeight="1" x14ac:dyDescent="0.15">
      <c r="A335" s="5"/>
      <c r="B335" s="399">
        <v>19633</v>
      </c>
      <c r="C335" s="5"/>
      <c r="D335" s="5"/>
      <c r="E335" s="5"/>
      <c r="F335" s="5"/>
      <c r="G335" s="5"/>
      <c r="H335" s="111">
        <v>2.3E-3</v>
      </c>
      <c r="I335" s="111"/>
      <c r="J335" s="399">
        <v>19633</v>
      </c>
    </row>
    <row r="336" spans="1:10" ht="14.5" customHeight="1" x14ac:dyDescent="0.15">
      <c r="A336" s="5"/>
      <c r="B336" s="399">
        <v>19664</v>
      </c>
      <c r="C336" s="5"/>
      <c r="D336" s="5"/>
      <c r="E336" s="5"/>
      <c r="F336" s="5"/>
      <c r="G336" s="5"/>
      <c r="H336" s="111">
        <v>2.3999999999999998E-3</v>
      </c>
      <c r="I336" s="111"/>
      <c r="J336" s="399">
        <v>19664</v>
      </c>
    </row>
    <row r="337" spans="1:10" ht="14.5" customHeight="1" x14ac:dyDescent="0.15">
      <c r="A337" s="5"/>
      <c r="B337" s="399">
        <v>19694</v>
      </c>
      <c r="C337" s="5"/>
      <c r="D337" s="5"/>
      <c r="E337" s="5"/>
      <c r="F337" s="5"/>
      <c r="G337" s="5"/>
      <c r="H337" s="111">
        <v>2.3999999999999998E-3</v>
      </c>
      <c r="I337" s="111"/>
      <c r="J337" s="399">
        <v>19694</v>
      </c>
    </row>
    <row r="338" spans="1:10" ht="14.5" customHeight="1" x14ac:dyDescent="0.15">
      <c r="A338" s="5"/>
      <c r="B338" s="399">
        <v>19725</v>
      </c>
      <c r="C338" s="5"/>
      <c r="D338" s="5"/>
      <c r="E338" s="5"/>
      <c r="F338" s="5"/>
      <c r="G338" s="5"/>
      <c r="H338" s="111">
        <v>2.3E-3</v>
      </c>
      <c r="I338" s="111"/>
      <c r="J338" s="399">
        <v>19725</v>
      </c>
    </row>
    <row r="339" spans="1:10" ht="14.5" customHeight="1" x14ac:dyDescent="0.15">
      <c r="A339" s="5"/>
      <c r="B339" s="399">
        <v>19756</v>
      </c>
      <c r="C339" s="5"/>
      <c r="D339" s="5"/>
      <c r="E339" s="5"/>
      <c r="F339" s="5"/>
      <c r="G339" s="5"/>
      <c r="H339" s="111">
        <v>2.2000000000000001E-3</v>
      </c>
      <c r="I339" s="111"/>
      <c r="J339" s="399">
        <v>19756</v>
      </c>
    </row>
    <row r="340" spans="1:10" ht="14.5" customHeight="1" x14ac:dyDescent="0.15">
      <c r="A340" s="5"/>
      <c r="B340" s="399">
        <v>19784</v>
      </c>
      <c r="C340" s="5"/>
      <c r="D340" s="5"/>
      <c r="E340" s="5"/>
      <c r="F340" s="5"/>
      <c r="G340" s="5"/>
      <c r="H340" s="111">
        <v>2.5000000000000001E-3</v>
      </c>
      <c r="I340" s="111"/>
      <c r="J340" s="399">
        <v>19784</v>
      </c>
    </row>
    <row r="341" spans="1:10" ht="14.5" customHeight="1" x14ac:dyDescent="0.15">
      <c r="A341" s="5"/>
      <c r="B341" s="399">
        <v>19815</v>
      </c>
      <c r="C341" s="5"/>
      <c r="D341" s="5"/>
      <c r="E341" s="5"/>
      <c r="F341" s="5"/>
      <c r="G341" s="5"/>
      <c r="H341" s="111">
        <v>2.2000000000000001E-3</v>
      </c>
      <c r="I341" s="111"/>
      <c r="J341" s="399">
        <v>19815</v>
      </c>
    </row>
    <row r="342" spans="1:10" ht="14.5" customHeight="1" x14ac:dyDescent="0.15">
      <c r="A342" s="5"/>
      <c r="B342" s="399">
        <v>19845</v>
      </c>
      <c r="C342" s="5"/>
      <c r="D342" s="5"/>
      <c r="E342" s="5"/>
      <c r="F342" s="5"/>
      <c r="G342" s="5"/>
      <c r="H342" s="111">
        <v>2E-3</v>
      </c>
      <c r="I342" s="111"/>
      <c r="J342" s="399">
        <v>19845</v>
      </c>
    </row>
    <row r="343" spans="1:10" ht="14.5" customHeight="1" x14ac:dyDescent="0.15">
      <c r="A343" s="5"/>
      <c r="B343" s="399">
        <v>19876</v>
      </c>
      <c r="C343" s="5"/>
      <c r="D343" s="5"/>
      <c r="E343" s="5"/>
      <c r="F343" s="5"/>
      <c r="G343" s="5"/>
      <c r="H343" s="111">
        <v>2.5000000000000001E-3</v>
      </c>
      <c r="I343" s="111"/>
      <c r="J343" s="399">
        <v>19876</v>
      </c>
    </row>
    <row r="344" spans="1:10" ht="14.5" customHeight="1" x14ac:dyDescent="0.15">
      <c r="A344" s="5"/>
      <c r="B344" s="399">
        <v>19906</v>
      </c>
      <c r="C344" s="5"/>
      <c r="D344" s="5"/>
      <c r="E344" s="5"/>
      <c r="F344" s="5"/>
      <c r="G344" s="5"/>
      <c r="H344" s="111">
        <v>2.2000000000000001E-3</v>
      </c>
      <c r="I344" s="111"/>
      <c r="J344" s="399">
        <v>19906</v>
      </c>
    </row>
    <row r="345" spans="1:10" ht="14.5" customHeight="1" x14ac:dyDescent="0.15">
      <c r="A345" s="5"/>
      <c r="B345" s="399">
        <v>19937</v>
      </c>
      <c r="C345" s="5"/>
      <c r="D345" s="5"/>
      <c r="E345" s="5"/>
      <c r="F345" s="5"/>
      <c r="G345" s="5"/>
      <c r="H345" s="111">
        <v>2.3E-3</v>
      </c>
      <c r="I345" s="111"/>
      <c r="J345" s="399">
        <v>19937</v>
      </c>
    </row>
    <row r="346" spans="1:10" ht="14.5" customHeight="1" x14ac:dyDescent="0.15">
      <c r="A346" s="5"/>
      <c r="B346" s="399">
        <v>19968</v>
      </c>
      <c r="C346" s="5"/>
      <c r="D346" s="5"/>
      <c r="E346" s="5"/>
      <c r="F346" s="5"/>
      <c r="G346" s="5"/>
      <c r="H346" s="111">
        <v>2.2000000000000001E-3</v>
      </c>
      <c r="I346" s="111"/>
      <c r="J346" s="399">
        <v>19968</v>
      </c>
    </row>
    <row r="347" spans="1:10" ht="14.5" customHeight="1" x14ac:dyDescent="0.15">
      <c r="A347" s="5"/>
      <c r="B347" s="399">
        <v>19998</v>
      </c>
      <c r="C347" s="5"/>
      <c r="D347" s="5"/>
      <c r="E347" s="5"/>
      <c r="F347" s="5"/>
      <c r="G347" s="5"/>
      <c r="H347" s="111">
        <v>2.0999999999999999E-3</v>
      </c>
      <c r="I347" s="111"/>
      <c r="J347" s="399">
        <v>19998</v>
      </c>
    </row>
    <row r="348" spans="1:10" ht="14.5" customHeight="1" x14ac:dyDescent="0.15">
      <c r="A348" s="5"/>
      <c r="B348" s="399">
        <v>20029</v>
      </c>
      <c r="C348" s="5"/>
      <c r="D348" s="5"/>
      <c r="E348" s="5"/>
      <c r="F348" s="5"/>
      <c r="G348" s="5"/>
      <c r="H348" s="111">
        <v>2.3E-3</v>
      </c>
      <c r="I348" s="111"/>
      <c r="J348" s="399">
        <v>20029</v>
      </c>
    </row>
    <row r="349" spans="1:10" ht="14.5" customHeight="1" x14ac:dyDescent="0.15">
      <c r="A349" s="5"/>
      <c r="B349" s="399">
        <v>20059</v>
      </c>
      <c r="C349" s="5"/>
      <c r="D349" s="5"/>
      <c r="E349" s="5"/>
      <c r="F349" s="5"/>
      <c r="G349" s="5"/>
      <c r="H349" s="111">
        <v>2.3E-3</v>
      </c>
      <c r="I349" s="111"/>
      <c r="J349" s="399">
        <v>20059</v>
      </c>
    </row>
    <row r="350" spans="1:10" ht="14.5" customHeight="1" x14ac:dyDescent="0.15">
      <c r="A350" s="5"/>
      <c r="B350" s="399">
        <v>20090</v>
      </c>
      <c r="C350" s="5"/>
      <c r="D350" s="5"/>
      <c r="E350" s="5"/>
      <c r="F350" s="5"/>
      <c r="G350" s="5"/>
      <c r="H350" s="111">
        <v>2.2000000000000001E-3</v>
      </c>
      <c r="I350" s="111"/>
      <c r="J350" s="399">
        <v>20090</v>
      </c>
    </row>
    <row r="351" spans="1:10" ht="14.5" customHeight="1" x14ac:dyDescent="0.15">
      <c r="A351" s="5"/>
      <c r="B351" s="399">
        <v>20121</v>
      </c>
      <c r="C351" s="5"/>
      <c r="D351" s="5"/>
      <c r="E351" s="5"/>
      <c r="F351" s="5"/>
      <c r="G351" s="5"/>
      <c r="H351" s="111">
        <v>2.2000000000000001E-3</v>
      </c>
      <c r="I351" s="111"/>
      <c r="J351" s="399">
        <v>20121</v>
      </c>
    </row>
    <row r="352" spans="1:10" ht="14.5" customHeight="1" x14ac:dyDescent="0.15">
      <c r="A352" s="5"/>
      <c r="B352" s="399">
        <v>20149</v>
      </c>
      <c r="C352" s="5"/>
      <c r="D352" s="5"/>
      <c r="E352" s="5"/>
      <c r="F352" s="5"/>
      <c r="G352" s="5"/>
      <c r="H352" s="111">
        <v>2.3999999999999998E-3</v>
      </c>
      <c r="I352" s="111"/>
      <c r="J352" s="399">
        <v>20149</v>
      </c>
    </row>
    <row r="353" spans="1:10" ht="14.5" customHeight="1" x14ac:dyDescent="0.15">
      <c r="A353" s="5"/>
      <c r="B353" s="399">
        <v>20180</v>
      </c>
      <c r="C353" s="5"/>
      <c r="D353" s="5"/>
      <c r="E353" s="5"/>
      <c r="F353" s="5"/>
      <c r="G353" s="5"/>
      <c r="H353" s="111">
        <v>2.2000000000000001E-3</v>
      </c>
      <c r="I353" s="111"/>
      <c r="J353" s="399">
        <v>20180</v>
      </c>
    </row>
    <row r="354" spans="1:10" ht="14.5" customHeight="1" x14ac:dyDescent="0.15">
      <c r="A354" s="5"/>
      <c r="B354" s="399">
        <v>20210</v>
      </c>
      <c r="C354" s="5"/>
      <c r="D354" s="5"/>
      <c r="E354" s="5"/>
      <c r="F354" s="5"/>
      <c r="G354" s="5"/>
      <c r="H354" s="111">
        <v>2.5000000000000001E-3</v>
      </c>
      <c r="I354" s="111"/>
      <c r="J354" s="399">
        <v>20210</v>
      </c>
    </row>
    <row r="355" spans="1:10" ht="14.5" customHeight="1" x14ac:dyDescent="0.15">
      <c r="A355" s="5"/>
      <c r="B355" s="399">
        <v>20241</v>
      </c>
      <c r="C355" s="5"/>
      <c r="D355" s="5"/>
      <c r="E355" s="5"/>
      <c r="F355" s="5"/>
      <c r="G355" s="5"/>
      <c r="H355" s="111">
        <v>2.3E-3</v>
      </c>
      <c r="I355" s="111"/>
      <c r="J355" s="399">
        <v>20241</v>
      </c>
    </row>
    <row r="356" spans="1:10" ht="14.5" customHeight="1" x14ac:dyDescent="0.15">
      <c r="A356" s="5"/>
      <c r="B356" s="399">
        <v>20271</v>
      </c>
      <c r="C356" s="5"/>
      <c r="D356" s="5"/>
      <c r="E356" s="5"/>
      <c r="F356" s="5"/>
      <c r="G356" s="5"/>
      <c r="H356" s="111">
        <v>2.3E-3</v>
      </c>
      <c r="I356" s="111"/>
      <c r="J356" s="399">
        <v>20271</v>
      </c>
    </row>
    <row r="357" spans="1:10" ht="14.5" customHeight="1" x14ac:dyDescent="0.15">
      <c r="A357" s="5"/>
      <c r="B357" s="399">
        <v>20302</v>
      </c>
      <c r="C357" s="5"/>
      <c r="D357" s="5"/>
      <c r="E357" s="5"/>
      <c r="F357" s="5"/>
      <c r="G357" s="5"/>
      <c r="H357" s="111">
        <v>2.7000000000000001E-3</v>
      </c>
      <c r="I357" s="111"/>
      <c r="J357" s="399">
        <v>20302</v>
      </c>
    </row>
    <row r="358" spans="1:10" ht="14.5" customHeight="1" x14ac:dyDescent="0.15">
      <c r="A358" s="5"/>
      <c r="B358" s="399">
        <v>20333</v>
      </c>
      <c r="C358" s="5"/>
      <c r="D358" s="5"/>
      <c r="E358" s="5"/>
      <c r="F358" s="5"/>
      <c r="G358" s="5"/>
      <c r="H358" s="111">
        <v>2.3999999999999998E-3</v>
      </c>
      <c r="I358" s="111"/>
      <c r="J358" s="399">
        <v>20333</v>
      </c>
    </row>
    <row r="359" spans="1:10" ht="14.5" customHeight="1" x14ac:dyDescent="0.15">
      <c r="A359" s="5"/>
      <c r="B359" s="399">
        <v>20363</v>
      </c>
      <c r="C359" s="5"/>
      <c r="D359" s="5"/>
      <c r="E359" s="5"/>
      <c r="F359" s="5"/>
      <c r="G359" s="5"/>
      <c r="H359" s="111">
        <v>2.5000000000000001E-3</v>
      </c>
      <c r="I359" s="111"/>
      <c r="J359" s="399">
        <v>20363</v>
      </c>
    </row>
    <row r="360" spans="1:10" ht="14.5" customHeight="1" x14ac:dyDescent="0.15">
      <c r="A360" s="5"/>
      <c r="B360" s="399">
        <v>20394</v>
      </c>
      <c r="C360" s="5"/>
      <c r="D360" s="5"/>
      <c r="E360" s="5"/>
      <c r="F360" s="5"/>
      <c r="G360" s="5"/>
      <c r="H360" s="111">
        <v>2.3999999999999998E-3</v>
      </c>
      <c r="I360" s="111"/>
      <c r="J360" s="399">
        <v>20394</v>
      </c>
    </row>
    <row r="361" spans="1:10" ht="14.5" customHeight="1" x14ac:dyDescent="0.15">
      <c r="A361" s="5"/>
      <c r="B361" s="399">
        <v>20424</v>
      </c>
      <c r="C361" s="5"/>
      <c r="D361" s="5"/>
      <c r="E361" s="5"/>
      <c r="F361" s="5"/>
      <c r="G361" s="5"/>
      <c r="H361" s="111">
        <v>2.3999999999999998E-3</v>
      </c>
      <c r="I361" s="111"/>
      <c r="J361" s="399">
        <v>20424</v>
      </c>
    </row>
    <row r="362" spans="1:10" ht="14.5" customHeight="1" x14ac:dyDescent="0.15">
      <c r="A362" s="5"/>
      <c r="B362" s="399">
        <v>20455</v>
      </c>
      <c r="C362" s="5"/>
      <c r="D362" s="5"/>
      <c r="E362" s="5"/>
      <c r="F362" s="5"/>
      <c r="G362" s="5"/>
      <c r="H362" s="111">
        <v>2.5000000000000001E-3</v>
      </c>
      <c r="I362" s="111"/>
      <c r="J362" s="399">
        <v>20455</v>
      </c>
    </row>
    <row r="363" spans="1:10" ht="14.5" customHeight="1" x14ac:dyDescent="0.15">
      <c r="A363" s="5"/>
      <c r="B363" s="399">
        <v>20486</v>
      </c>
      <c r="C363" s="5"/>
      <c r="D363" s="5"/>
      <c r="E363" s="5"/>
      <c r="F363" s="5"/>
      <c r="G363" s="5"/>
      <c r="H363" s="111">
        <v>2.3E-3</v>
      </c>
      <c r="I363" s="111"/>
      <c r="J363" s="399">
        <v>20486</v>
      </c>
    </row>
    <row r="364" spans="1:10" ht="14.5" customHeight="1" x14ac:dyDescent="0.15">
      <c r="A364" s="5"/>
      <c r="B364" s="399">
        <v>20515</v>
      </c>
      <c r="C364" s="5"/>
      <c r="D364" s="5"/>
      <c r="E364" s="5"/>
      <c r="F364" s="5"/>
      <c r="G364" s="5"/>
      <c r="H364" s="111">
        <v>2.3E-3</v>
      </c>
      <c r="I364" s="111"/>
      <c r="J364" s="399">
        <v>20515</v>
      </c>
    </row>
    <row r="365" spans="1:10" ht="14.5" customHeight="1" x14ac:dyDescent="0.15">
      <c r="A365" s="5"/>
      <c r="B365" s="399">
        <v>20546</v>
      </c>
      <c r="C365" s="5"/>
      <c r="D365" s="5"/>
      <c r="E365" s="5"/>
      <c r="F365" s="5"/>
      <c r="G365" s="5"/>
      <c r="H365" s="111">
        <v>2.5999999999999999E-3</v>
      </c>
      <c r="I365" s="111"/>
      <c r="J365" s="399">
        <v>20546</v>
      </c>
    </row>
    <row r="366" spans="1:10" ht="14.5" customHeight="1" x14ac:dyDescent="0.15">
      <c r="A366" s="5"/>
      <c r="B366" s="399">
        <v>20576</v>
      </c>
      <c r="C366" s="5"/>
      <c r="D366" s="5"/>
      <c r="E366" s="5"/>
      <c r="F366" s="5"/>
      <c r="G366" s="5"/>
      <c r="H366" s="111">
        <v>2.5999999999999999E-3</v>
      </c>
      <c r="I366" s="111"/>
      <c r="J366" s="399">
        <v>20576</v>
      </c>
    </row>
    <row r="367" spans="1:10" ht="14.5" customHeight="1" x14ac:dyDescent="0.15">
      <c r="A367" s="5"/>
      <c r="B367" s="399">
        <v>20607</v>
      </c>
      <c r="C367" s="5"/>
      <c r="D367" s="5"/>
      <c r="E367" s="5"/>
      <c r="F367" s="5"/>
      <c r="G367" s="5"/>
      <c r="H367" s="111">
        <v>2.3E-3</v>
      </c>
      <c r="I367" s="111"/>
      <c r="J367" s="399">
        <v>20607</v>
      </c>
    </row>
    <row r="368" spans="1:10" ht="14.5" customHeight="1" x14ac:dyDescent="0.15">
      <c r="A368" s="5"/>
      <c r="B368" s="399">
        <v>20637</v>
      </c>
      <c r="C368" s="5"/>
      <c r="D368" s="5"/>
      <c r="E368" s="5"/>
      <c r="F368" s="5"/>
      <c r="G368" s="5"/>
      <c r="H368" s="111">
        <v>2.5999999999999999E-3</v>
      </c>
      <c r="I368" s="111"/>
      <c r="J368" s="399">
        <v>20637</v>
      </c>
    </row>
    <row r="369" spans="1:10" ht="14.5" customHeight="1" x14ac:dyDescent="0.15">
      <c r="A369" s="5"/>
      <c r="B369" s="399">
        <v>20668</v>
      </c>
      <c r="C369" s="5"/>
      <c r="D369" s="5"/>
      <c r="E369" s="5"/>
      <c r="F369" s="5"/>
      <c r="G369" s="5"/>
      <c r="H369" s="111">
        <v>2.5999999999999999E-3</v>
      </c>
      <c r="I369" s="111"/>
      <c r="J369" s="399">
        <v>20668</v>
      </c>
    </row>
    <row r="370" spans="1:10" ht="14.5" customHeight="1" x14ac:dyDescent="0.15">
      <c r="A370" s="5"/>
      <c r="B370" s="399">
        <v>20699</v>
      </c>
      <c r="C370" s="5"/>
      <c r="D370" s="5"/>
      <c r="E370" s="5"/>
      <c r="F370" s="5"/>
      <c r="G370" s="5"/>
      <c r="H370" s="111">
        <v>2.5000000000000001E-3</v>
      </c>
      <c r="I370" s="111"/>
      <c r="J370" s="399">
        <v>20699</v>
      </c>
    </row>
    <row r="371" spans="1:10" ht="14.5" customHeight="1" x14ac:dyDescent="0.15">
      <c r="A371" s="5"/>
      <c r="B371" s="399">
        <v>20729</v>
      </c>
      <c r="C371" s="5"/>
      <c r="D371" s="5"/>
      <c r="E371" s="5"/>
      <c r="F371" s="5"/>
      <c r="G371" s="5"/>
      <c r="H371" s="111">
        <v>2.8999999999999998E-3</v>
      </c>
      <c r="I371" s="111"/>
      <c r="J371" s="399">
        <v>20729</v>
      </c>
    </row>
    <row r="372" spans="1:10" ht="14.5" customHeight="1" x14ac:dyDescent="0.15">
      <c r="A372" s="5"/>
      <c r="B372" s="399">
        <v>20760</v>
      </c>
      <c r="C372" s="5"/>
      <c r="D372" s="5"/>
      <c r="E372" s="5"/>
      <c r="F372" s="5"/>
      <c r="G372" s="5"/>
      <c r="H372" s="111">
        <v>2.7000000000000001E-3</v>
      </c>
      <c r="I372" s="111"/>
      <c r="J372" s="399">
        <v>20760</v>
      </c>
    </row>
    <row r="373" spans="1:10" ht="14.5" customHeight="1" x14ac:dyDescent="0.15">
      <c r="A373" s="5"/>
      <c r="B373" s="399">
        <v>20790</v>
      </c>
      <c r="C373" s="5"/>
      <c r="D373" s="5"/>
      <c r="E373" s="5"/>
      <c r="F373" s="5"/>
      <c r="G373" s="5"/>
      <c r="H373" s="111">
        <v>2.8E-3</v>
      </c>
      <c r="I373" s="111"/>
      <c r="J373" s="399">
        <v>20790</v>
      </c>
    </row>
    <row r="374" spans="1:10" ht="14.5" customHeight="1" x14ac:dyDescent="0.15">
      <c r="A374" s="5"/>
      <c r="B374" s="399">
        <v>20821</v>
      </c>
      <c r="C374" s="5"/>
      <c r="D374" s="5"/>
      <c r="E374" s="5"/>
      <c r="F374" s="5"/>
      <c r="G374" s="5"/>
      <c r="H374" s="111">
        <v>2.8999999999999998E-3</v>
      </c>
      <c r="I374" s="111"/>
      <c r="J374" s="399">
        <v>20821</v>
      </c>
    </row>
    <row r="375" spans="1:10" ht="14.5" customHeight="1" x14ac:dyDescent="0.15">
      <c r="A375" s="5"/>
      <c r="B375" s="399">
        <v>20852</v>
      </c>
      <c r="C375" s="5"/>
      <c r="D375" s="5"/>
      <c r="E375" s="5"/>
      <c r="F375" s="5"/>
      <c r="G375" s="5"/>
      <c r="H375" s="111">
        <v>2.5000000000000001E-3</v>
      </c>
      <c r="I375" s="111"/>
      <c r="J375" s="399">
        <v>20852</v>
      </c>
    </row>
    <row r="376" spans="1:10" ht="14.5" customHeight="1" x14ac:dyDescent="0.15">
      <c r="A376" s="5"/>
      <c r="B376" s="399">
        <v>20880</v>
      </c>
      <c r="C376" s="5"/>
      <c r="D376" s="5"/>
      <c r="E376" s="5"/>
      <c r="F376" s="5"/>
      <c r="G376" s="5"/>
      <c r="H376" s="111">
        <v>2.5999999999999999E-3</v>
      </c>
      <c r="I376" s="111"/>
      <c r="J376" s="399">
        <v>20880</v>
      </c>
    </row>
    <row r="377" spans="1:10" ht="14.5" customHeight="1" x14ac:dyDescent="0.15">
      <c r="A377" s="5"/>
      <c r="B377" s="399">
        <v>20911</v>
      </c>
      <c r="C377" s="5"/>
      <c r="D377" s="5"/>
      <c r="E377" s="5"/>
      <c r="F377" s="5"/>
      <c r="G377" s="5"/>
      <c r="H377" s="111">
        <v>2.8999999999999998E-3</v>
      </c>
      <c r="I377" s="111"/>
      <c r="J377" s="399">
        <v>20911</v>
      </c>
    </row>
    <row r="378" spans="1:10" ht="14.5" customHeight="1" x14ac:dyDescent="0.15">
      <c r="A378" s="5"/>
      <c r="B378" s="399">
        <v>20941</v>
      </c>
      <c r="C378" s="5"/>
      <c r="D378" s="5"/>
      <c r="E378" s="5"/>
      <c r="F378" s="5"/>
      <c r="G378" s="5"/>
      <c r="H378" s="111">
        <v>2.8999999999999998E-3</v>
      </c>
      <c r="I378" s="111"/>
      <c r="J378" s="399">
        <v>20941</v>
      </c>
    </row>
    <row r="379" spans="1:10" ht="14.5" customHeight="1" x14ac:dyDescent="0.15">
      <c r="A379" s="5"/>
      <c r="B379" s="399">
        <v>20972</v>
      </c>
      <c r="C379" s="5"/>
      <c r="D379" s="5"/>
      <c r="E379" s="5"/>
      <c r="F379" s="5"/>
      <c r="G379" s="5"/>
      <c r="H379" s="111">
        <v>2.5000000000000001E-3</v>
      </c>
      <c r="I379" s="111"/>
      <c r="J379" s="399">
        <v>20972</v>
      </c>
    </row>
    <row r="380" spans="1:10" ht="14.5" customHeight="1" x14ac:dyDescent="0.15">
      <c r="A380" s="5"/>
      <c r="B380" s="399">
        <v>21002</v>
      </c>
      <c r="C380" s="5"/>
      <c r="D380" s="5"/>
      <c r="E380" s="5"/>
      <c r="F380" s="5"/>
      <c r="G380" s="5"/>
      <c r="H380" s="111">
        <v>3.3E-3</v>
      </c>
      <c r="I380" s="111"/>
      <c r="J380" s="399">
        <v>21002</v>
      </c>
    </row>
    <row r="381" spans="1:10" ht="14.5" customHeight="1" x14ac:dyDescent="0.15">
      <c r="A381" s="5"/>
      <c r="B381" s="399">
        <v>21033</v>
      </c>
      <c r="C381" s="5"/>
      <c r="D381" s="5"/>
      <c r="E381" s="5"/>
      <c r="F381" s="5"/>
      <c r="G381" s="5"/>
      <c r="H381" s="111">
        <v>3.0000000000000001E-3</v>
      </c>
      <c r="I381" s="111"/>
      <c r="J381" s="399">
        <v>21033</v>
      </c>
    </row>
    <row r="382" spans="1:10" ht="14.5" customHeight="1" x14ac:dyDescent="0.15">
      <c r="A382" s="5"/>
      <c r="B382" s="399">
        <v>21064</v>
      </c>
      <c r="C382" s="5"/>
      <c r="D382" s="5"/>
      <c r="E382" s="5"/>
      <c r="F382" s="5"/>
      <c r="G382" s="5"/>
      <c r="H382" s="111">
        <v>3.0999999999999999E-3</v>
      </c>
      <c r="I382" s="111"/>
      <c r="J382" s="399">
        <v>21064</v>
      </c>
    </row>
    <row r="383" spans="1:10" ht="14.5" customHeight="1" x14ac:dyDescent="0.15">
      <c r="A383" s="5"/>
      <c r="B383" s="399">
        <v>21094</v>
      </c>
      <c r="C383" s="5"/>
      <c r="D383" s="5"/>
      <c r="E383" s="5"/>
      <c r="F383" s="5"/>
      <c r="G383" s="5"/>
      <c r="H383" s="111">
        <v>3.0999999999999999E-3</v>
      </c>
      <c r="I383" s="111"/>
      <c r="J383" s="399">
        <v>21094</v>
      </c>
    </row>
    <row r="384" spans="1:10" ht="14.5" customHeight="1" x14ac:dyDescent="0.15">
      <c r="A384" s="5"/>
      <c r="B384" s="399">
        <v>21125</v>
      </c>
      <c r="C384" s="5"/>
      <c r="D384" s="5"/>
      <c r="E384" s="5"/>
      <c r="F384" s="5"/>
      <c r="G384" s="5"/>
      <c r="H384" s="111">
        <v>2.8999999999999998E-3</v>
      </c>
      <c r="I384" s="111"/>
      <c r="J384" s="399">
        <v>21125</v>
      </c>
    </row>
    <row r="385" spans="1:10" ht="14.5" customHeight="1" x14ac:dyDescent="0.15">
      <c r="A385" s="5"/>
      <c r="B385" s="399">
        <v>21155</v>
      </c>
      <c r="C385" s="5"/>
      <c r="D385" s="5"/>
      <c r="E385" s="5"/>
      <c r="F385" s="5"/>
      <c r="G385" s="5"/>
      <c r="H385" s="111">
        <v>2.8999999999999998E-3</v>
      </c>
      <c r="I385" s="111"/>
      <c r="J385" s="399">
        <v>21155</v>
      </c>
    </row>
    <row r="386" spans="1:10" ht="14.5" customHeight="1" x14ac:dyDescent="0.15">
      <c r="A386" s="5"/>
      <c r="B386" s="399">
        <v>21186</v>
      </c>
      <c r="C386" s="5"/>
      <c r="D386" s="5"/>
      <c r="E386" s="5"/>
      <c r="F386" s="5"/>
      <c r="G386" s="5"/>
      <c r="H386" s="111">
        <v>2.7000000000000001E-3</v>
      </c>
      <c r="I386" s="111"/>
      <c r="J386" s="399">
        <v>21186</v>
      </c>
    </row>
    <row r="387" spans="1:10" ht="14.5" customHeight="1" x14ac:dyDescent="0.15">
      <c r="A387" s="5"/>
      <c r="B387" s="399">
        <v>21217</v>
      </c>
      <c r="C387" s="5"/>
      <c r="D387" s="5"/>
      <c r="E387" s="5"/>
      <c r="F387" s="5"/>
      <c r="G387" s="5"/>
      <c r="H387" s="111">
        <v>2.5000000000000001E-3</v>
      </c>
      <c r="I387" s="111"/>
      <c r="J387" s="399">
        <v>21217</v>
      </c>
    </row>
    <row r="388" spans="1:10" ht="14.5" customHeight="1" x14ac:dyDescent="0.15">
      <c r="A388" s="5"/>
      <c r="B388" s="399">
        <v>21245</v>
      </c>
      <c r="C388" s="5"/>
      <c r="D388" s="5"/>
      <c r="E388" s="5"/>
      <c r="F388" s="5"/>
      <c r="G388" s="5"/>
      <c r="H388" s="111">
        <v>2.7000000000000001E-3</v>
      </c>
      <c r="I388" s="111"/>
      <c r="J388" s="399">
        <v>21245</v>
      </c>
    </row>
    <row r="389" spans="1:10" ht="14.5" customHeight="1" x14ac:dyDescent="0.15">
      <c r="A389" s="5"/>
      <c r="B389" s="399">
        <v>21276</v>
      </c>
      <c r="C389" s="5"/>
      <c r="D389" s="5"/>
      <c r="E389" s="5"/>
      <c r="F389" s="5"/>
      <c r="G389" s="5"/>
      <c r="H389" s="111">
        <v>2.5999999999999999E-3</v>
      </c>
      <c r="I389" s="111"/>
      <c r="J389" s="399">
        <v>21276</v>
      </c>
    </row>
    <row r="390" spans="1:10" ht="14.5" customHeight="1" x14ac:dyDescent="0.15">
      <c r="A390" s="5"/>
      <c r="B390" s="399">
        <v>21306</v>
      </c>
      <c r="C390" s="5"/>
      <c r="D390" s="5"/>
      <c r="E390" s="5"/>
      <c r="F390" s="5"/>
      <c r="G390" s="5"/>
      <c r="H390" s="111">
        <v>2.3999999999999998E-3</v>
      </c>
      <c r="I390" s="111"/>
      <c r="J390" s="399">
        <v>21306</v>
      </c>
    </row>
    <row r="391" spans="1:10" ht="14.5" customHeight="1" x14ac:dyDescent="0.15">
      <c r="A391" s="5"/>
      <c r="B391" s="399">
        <v>21337</v>
      </c>
      <c r="C391" s="5"/>
      <c r="D391" s="5"/>
      <c r="E391" s="5"/>
      <c r="F391" s="5"/>
      <c r="G391" s="5"/>
      <c r="H391" s="111">
        <v>2.7000000000000001E-3</v>
      </c>
      <c r="I391" s="111"/>
      <c r="J391" s="399">
        <v>21337</v>
      </c>
    </row>
    <row r="392" spans="1:10" ht="14.5" customHeight="1" x14ac:dyDescent="0.15">
      <c r="A392" s="5"/>
      <c r="B392" s="399">
        <v>21367</v>
      </c>
      <c r="C392" s="5"/>
      <c r="D392" s="5"/>
      <c r="E392" s="5"/>
      <c r="F392" s="5"/>
      <c r="G392" s="5"/>
      <c r="H392" s="111">
        <v>2.7000000000000001E-3</v>
      </c>
      <c r="I392" s="111"/>
      <c r="J392" s="399">
        <v>21367</v>
      </c>
    </row>
    <row r="393" spans="1:10" ht="14.5" customHeight="1" x14ac:dyDescent="0.15">
      <c r="A393" s="5"/>
      <c r="B393" s="399">
        <v>21398</v>
      </c>
      <c r="C393" s="5"/>
      <c r="D393" s="5"/>
      <c r="E393" s="5"/>
      <c r="F393" s="5"/>
      <c r="G393" s="5"/>
      <c r="H393" s="111">
        <v>2.7000000000000001E-3</v>
      </c>
      <c r="I393" s="111"/>
      <c r="J393" s="399">
        <v>21398</v>
      </c>
    </row>
    <row r="394" spans="1:10" ht="14.5" customHeight="1" x14ac:dyDescent="0.15">
      <c r="A394" s="5"/>
      <c r="B394" s="399">
        <v>21429</v>
      </c>
      <c r="C394" s="5"/>
      <c r="D394" s="5"/>
      <c r="E394" s="5"/>
      <c r="F394" s="5"/>
      <c r="G394" s="5"/>
      <c r="H394" s="111">
        <v>3.2000000000000002E-3</v>
      </c>
      <c r="I394" s="111"/>
      <c r="J394" s="399">
        <v>21429</v>
      </c>
    </row>
    <row r="395" spans="1:10" ht="14.5" customHeight="1" x14ac:dyDescent="0.15">
      <c r="A395" s="5"/>
      <c r="B395" s="399">
        <v>21459</v>
      </c>
      <c r="C395" s="5"/>
      <c r="D395" s="5"/>
      <c r="E395" s="5"/>
      <c r="F395" s="5"/>
      <c r="G395" s="5"/>
      <c r="H395" s="111">
        <v>3.2000000000000002E-3</v>
      </c>
      <c r="I395" s="111"/>
      <c r="J395" s="399">
        <v>21459</v>
      </c>
    </row>
    <row r="396" spans="1:10" ht="14.5" customHeight="1" x14ac:dyDescent="0.15">
      <c r="A396" s="5"/>
      <c r="B396" s="399">
        <v>21490</v>
      </c>
      <c r="C396" s="5"/>
      <c r="D396" s="5"/>
      <c r="E396" s="5"/>
      <c r="F396" s="5"/>
      <c r="G396" s="5"/>
      <c r="H396" s="111">
        <v>2.8E-3</v>
      </c>
      <c r="I396" s="111"/>
      <c r="J396" s="399">
        <v>21490</v>
      </c>
    </row>
    <row r="397" spans="1:10" ht="14.5" customHeight="1" x14ac:dyDescent="0.15">
      <c r="A397" s="5"/>
      <c r="B397" s="399">
        <v>21520</v>
      </c>
      <c r="C397" s="5"/>
      <c r="D397" s="5"/>
      <c r="E397" s="5"/>
      <c r="F397" s="5"/>
      <c r="G397" s="5"/>
      <c r="H397" s="111">
        <v>3.3E-3</v>
      </c>
      <c r="I397" s="111"/>
      <c r="J397" s="399">
        <v>21520</v>
      </c>
    </row>
    <row r="398" spans="1:10" ht="14.5" customHeight="1" x14ac:dyDescent="0.15">
      <c r="A398" s="5"/>
      <c r="B398" s="399">
        <v>21551</v>
      </c>
      <c r="C398" s="5"/>
      <c r="D398" s="5"/>
      <c r="E398" s="5"/>
      <c r="F398" s="5"/>
      <c r="G398" s="5"/>
      <c r="H398" s="111">
        <v>3.0999999999999999E-3</v>
      </c>
      <c r="I398" s="111"/>
      <c r="J398" s="399">
        <v>21551</v>
      </c>
    </row>
    <row r="399" spans="1:10" ht="14.5" customHeight="1" x14ac:dyDescent="0.15">
      <c r="A399" s="5"/>
      <c r="B399" s="399">
        <v>21582</v>
      </c>
      <c r="C399" s="5"/>
      <c r="D399" s="5"/>
      <c r="E399" s="5"/>
      <c r="F399" s="5"/>
      <c r="G399" s="5"/>
      <c r="H399" s="111">
        <v>3.0999999999999999E-3</v>
      </c>
      <c r="I399" s="111"/>
      <c r="J399" s="399">
        <v>21582</v>
      </c>
    </row>
    <row r="400" spans="1:10" ht="14.5" customHeight="1" x14ac:dyDescent="0.15">
      <c r="A400" s="5"/>
      <c r="B400" s="399">
        <v>21610</v>
      </c>
      <c r="C400" s="5"/>
      <c r="D400" s="5"/>
      <c r="E400" s="5"/>
      <c r="F400" s="5"/>
      <c r="G400" s="5"/>
      <c r="H400" s="111">
        <v>3.5000000000000001E-3</v>
      </c>
      <c r="I400" s="111"/>
      <c r="J400" s="399">
        <v>21610</v>
      </c>
    </row>
    <row r="401" spans="1:10" ht="14.5" customHeight="1" x14ac:dyDescent="0.15">
      <c r="A401" s="5"/>
      <c r="B401" s="399">
        <v>21641</v>
      </c>
      <c r="C401" s="5"/>
      <c r="D401" s="5"/>
      <c r="E401" s="5"/>
      <c r="F401" s="5"/>
      <c r="G401" s="5"/>
      <c r="H401" s="111">
        <v>3.3E-3</v>
      </c>
      <c r="I401" s="111"/>
      <c r="J401" s="399">
        <v>21641</v>
      </c>
    </row>
    <row r="402" spans="1:10" ht="14.5" customHeight="1" x14ac:dyDescent="0.15">
      <c r="A402" s="5"/>
      <c r="B402" s="399">
        <v>21671</v>
      </c>
      <c r="C402" s="5"/>
      <c r="D402" s="5"/>
      <c r="E402" s="5"/>
      <c r="F402" s="5"/>
      <c r="G402" s="5"/>
      <c r="H402" s="111">
        <v>3.3E-3</v>
      </c>
      <c r="I402" s="111"/>
      <c r="J402" s="399">
        <v>21671</v>
      </c>
    </row>
    <row r="403" spans="1:10" ht="14.5" customHeight="1" x14ac:dyDescent="0.15">
      <c r="A403" s="5"/>
      <c r="B403" s="399">
        <v>21702</v>
      </c>
      <c r="C403" s="5"/>
      <c r="D403" s="5"/>
      <c r="E403" s="5"/>
      <c r="F403" s="5"/>
      <c r="G403" s="5"/>
      <c r="H403" s="111">
        <v>3.5999999999999999E-3</v>
      </c>
      <c r="I403" s="111"/>
      <c r="J403" s="399">
        <v>21702</v>
      </c>
    </row>
    <row r="404" spans="1:10" ht="14.5" customHeight="1" x14ac:dyDescent="0.15">
      <c r="A404" s="5"/>
      <c r="B404" s="399">
        <v>21732</v>
      </c>
      <c r="C404" s="5"/>
      <c r="D404" s="5"/>
      <c r="E404" s="5"/>
      <c r="F404" s="5"/>
      <c r="G404" s="5"/>
      <c r="H404" s="111">
        <v>3.5000000000000001E-3</v>
      </c>
      <c r="I404" s="111"/>
      <c r="J404" s="399">
        <v>21732</v>
      </c>
    </row>
    <row r="405" spans="1:10" ht="14.5" customHeight="1" x14ac:dyDescent="0.15">
      <c r="A405" s="5"/>
      <c r="B405" s="399">
        <v>21763</v>
      </c>
      <c r="C405" s="5"/>
      <c r="D405" s="5"/>
      <c r="E405" s="5"/>
      <c r="F405" s="5"/>
      <c r="G405" s="5"/>
      <c r="H405" s="111">
        <v>3.5000000000000001E-3</v>
      </c>
      <c r="I405" s="111"/>
      <c r="J405" s="399">
        <v>21763</v>
      </c>
    </row>
    <row r="406" spans="1:10" ht="14.5" customHeight="1" x14ac:dyDescent="0.15">
      <c r="A406" s="5"/>
      <c r="B406" s="399">
        <v>21794</v>
      </c>
      <c r="C406" s="5"/>
      <c r="D406" s="5"/>
      <c r="E406" s="5"/>
      <c r="F406" s="5"/>
      <c r="G406" s="5"/>
      <c r="H406" s="111">
        <v>3.3999999999999998E-3</v>
      </c>
      <c r="I406" s="111"/>
      <c r="J406" s="399">
        <v>21794</v>
      </c>
    </row>
    <row r="407" spans="1:10" ht="14.5" customHeight="1" x14ac:dyDescent="0.15">
      <c r="A407" s="5"/>
      <c r="B407" s="399">
        <v>21824</v>
      </c>
      <c r="C407" s="5"/>
      <c r="D407" s="5"/>
      <c r="E407" s="5"/>
      <c r="F407" s="5"/>
      <c r="G407" s="5"/>
      <c r="H407" s="111">
        <v>3.5000000000000001E-3</v>
      </c>
      <c r="I407" s="111"/>
      <c r="J407" s="399">
        <v>21824</v>
      </c>
    </row>
    <row r="408" spans="1:10" ht="14.5" customHeight="1" x14ac:dyDescent="0.15">
      <c r="A408" s="5"/>
      <c r="B408" s="399">
        <v>21855</v>
      </c>
      <c r="C408" s="5"/>
      <c r="D408" s="5"/>
      <c r="E408" s="5"/>
      <c r="F408" s="5"/>
      <c r="G408" s="5"/>
      <c r="H408" s="111">
        <v>3.5000000000000001E-3</v>
      </c>
      <c r="I408" s="111"/>
      <c r="J408" s="399">
        <v>21855</v>
      </c>
    </row>
    <row r="409" spans="1:10" ht="14.5" customHeight="1" x14ac:dyDescent="0.15">
      <c r="A409" s="5"/>
      <c r="B409" s="399">
        <v>21885</v>
      </c>
      <c r="C409" s="5"/>
      <c r="D409" s="5"/>
      <c r="E409" s="5"/>
      <c r="F409" s="5"/>
      <c r="G409" s="5"/>
      <c r="H409" s="111">
        <v>3.5999999999999999E-3</v>
      </c>
      <c r="I409" s="111"/>
      <c r="J409" s="399">
        <v>21885</v>
      </c>
    </row>
    <row r="410" spans="1:10" ht="14.5" customHeight="1" x14ac:dyDescent="0.15">
      <c r="A410" s="5"/>
      <c r="B410" s="399">
        <v>21916</v>
      </c>
      <c r="C410" s="5"/>
      <c r="D410" s="5"/>
      <c r="E410" s="5"/>
      <c r="F410" s="5"/>
      <c r="G410" s="5"/>
      <c r="H410" s="111">
        <v>3.5000000000000001E-3</v>
      </c>
      <c r="I410" s="111"/>
      <c r="J410" s="399">
        <v>21916</v>
      </c>
    </row>
    <row r="411" spans="1:10" ht="14.5" customHeight="1" x14ac:dyDescent="0.15">
      <c r="A411" s="5"/>
      <c r="B411" s="399">
        <v>21947</v>
      </c>
      <c r="C411" s="5"/>
      <c r="D411" s="5"/>
      <c r="E411" s="5"/>
      <c r="F411" s="5"/>
      <c r="G411" s="5"/>
      <c r="H411" s="111">
        <v>3.7000000000000002E-3</v>
      </c>
      <c r="I411" s="111"/>
      <c r="J411" s="399">
        <v>21947</v>
      </c>
    </row>
    <row r="412" spans="1:10" ht="14.5" customHeight="1" x14ac:dyDescent="0.15">
      <c r="A412" s="5"/>
      <c r="B412" s="399">
        <v>21976</v>
      </c>
      <c r="C412" s="5"/>
      <c r="D412" s="5"/>
      <c r="E412" s="5"/>
      <c r="F412" s="5"/>
      <c r="G412" s="5"/>
      <c r="H412" s="111">
        <v>3.5999999999999999E-3</v>
      </c>
      <c r="I412" s="111"/>
      <c r="J412" s="399">
        <v>21976</v>
      </c>
    </row>
    <row r="413" spans="1:10" ht="14.5" customHeight="1" x14ac:dyDescent="0.15">
      <c r="A413" s="5"/>
      <c r="B413" s="399">
        <v>22007</v>
      </c>
      <c r="C413" s="5"/>
      <c r="D413" s="5"/>
      <c r="E413" s="5"/>
      <c r="F413" s="5"/>
      <c r="G413" s="5"/>
      <c r="H413" s="111">
        <v>3.2000000000000002E-3</v>
      </c>
      <c r="I413" s="111"/>
      <c r="J413" s="399">
        <v>22007</v>
      </c>
    </row>
    <row r="414" spans="1:10" ht="14.5" customHeight="1" x14ac:dyDescent="0.15">
      <c r="A414" s="5"/>
      <c r="B414" s="399">
        <v>22037</v>
      </c>
      <c r="C414" s="5"/>
      <c r="D414" s="5"/>
      <c r="E414" s="5"/>
      <c r="F414" s="5"/>
      <c r="G414" s="5"/>
      <c r="H414" s="111">
        <v>3.7000000000000002E-3</v>
      </c>
      <c r="I414" s="111"/>
      <c r="J414" s="399">
        <v>22037</v>
      </c>
    </row>
    <row r="415" spans="1:10" ht="14.5" customHeight="1" x14ac:dyDescent="0.15">
      <c r="A415" s="5"/>
      <c r="B415" s="399">
        <v>22068</v>
      </c>
      <c r="C415" s="5"/>
      <c r="D415" s="5"/>
      <c r="E415" s="5"/>
      <c r="F415" s="5"/>
      <c r="G415" s="5"/>
      <c r="H415" s="111">
        <v>3.3999999999999998E-3</v>
      </c>
      <c r="I415" s="111"/>
      <c r="J415" s="399">
        <v>22068</v>
      </c>
    </row>
    <row r="416" spans="1:10" ht="14.5" customHeight="1" x14ac:dyDescent="0.15">
      <c r="A416" s="5"/>
      <c r="B416" s="399">
        <v>22098</v>
      </c>
      <c r="C416" s="5"/>
      <c r="D416" s="5"/>
      <c r="E416" s="5"/>
      <c r="F416" s="5"/>
      <c r="G416" s="5"/>
      <c r="H416" s="111">
        <v>3.2000000000000002E-3</v>
      </c>
      <c r="I416" s="111"/>
      <c r="J416" s="399">
        <v>22098</v>
      </c>
    </row>
    <row r="417" spans="1:10" ht="14.5" customHeight="1" x14ac:dyDescent="0.15">
      <c r="A417" s="5"/>
      <c r="B417" s="399">
        <v>22129</v>
      </c>
      <c r="C417" s="5"/>
      <c r="D417" s="5"/>
      <c r="E417" s="5"/>
      <c r="F417" s="5"/>
      <c r="G417" s="5"/>
      <c r="H417" s="111">
        <v>3.3999999999999998E-3</v>
      </c>
      <c r="I417" s="111"/>
      <c r="J417" s="399">
        <v>22129</v>
      </c>
    </row>
    <row r="418" spans="1:10" ht="14.5" customHeight="1" x14ac:dyDescent="0.15">
      <c r="A418" s="5"/>
      <c r="B418" s="399">
        <v>22160</v>
      </c>
      <c r="C418" s="5"/>
      <c r="D418" s="5"/>
      <c r="E418" s="5"/>
      <c r="F418" s="5"/>
      <c r="G418" s="5"/>
      <c r="H418" s="111">
        <v>3.2000000000000002E-3</v>
      </c>
      <c r="I418" s="111"/>
      <c r="J418" s="399">
        <v>22160</v>
      </c>
    </row>
    <row r="419" spans="1:10" ht="14.5" customHeight="1" x14ac:dyDescent="0.15">
      <c r="A419" s="5"/>
      <c r="B419" s="399">
        <v>22190</v>
      </c>
      <c r="C419" s="5"/>
      <c r="D419" s="5"/>
      <c r="E419" s="5"/>
      <c r="F419" s="5"/>
      <c r="G419" s="5"/>
      <c r="H419" s="111">
        <v>3.3E-3</v>
      </c>
      <c r="I419" s="111"/>
      <c r="J419" s="399">
        <v>22190</v>
      </c>
    </row>
    <row r="420" spans="1:10" ht="14.5" customHeight="1" x14ac:dyDescent="0.15">
      <c r="A420" s="5"/>
      <c r="B420" s="399">
        <v>22221</v>
      </c>
      <c r="C420" s="5"/>
      <c r="D420" s="5"/>
      <c r="E420" s="5"/>
      <c r="F420" s="5"/>
      <c r="G420" s="5"/>
      <c r="H420" s="111">
        <v>3.2000000000000002E-3</v>
      </c>
      <c r="I420" s="111"/>
      <c r="J420" s="399">
        <v>22221</v>
      </c>
    </row>
    <row r="421" spans="1:10" ht="14.5" customHeight="1" x14ac:dyDescent="0.15">
      <c r="A421" s="5"/>
      <c r="B421" s="399">
        <v>22251</v>
      </c>
      <c r="C421" s="5"/>
      <c r="D421" s="5"/>
      <c r="E421" s="5"/>
      <c r="F421" s="5"/>
      <c r="G421" s="5"/>
      <c r="H421" s="111">
        <v>3.3E-3</v>
      </c>
      <c r="I421" s="111"/>
      <c r="J421" s="399">
        <v>22251</v>
      </c>
    </row>
    <row r="422" spans="1:10" ht="14.5" customHeight="1" x14ac:dyDescent="0.15">
      <c r="A422" s="5"/>
      <c r="B422" s="399">
        <v>22282</v>
      </c>
      <c r="C422" s="5"/>
      <c r="D422" s="5"/>
      <c r="E422" s="5"/>
      <c r="F422" s="5"/>
      <c r="G422" s="5"/>
      <c r="H422" s="111">
        <v>3.3E-3</v>
      </c>
      <c r="I422" s="111"/>
      <c r="J422" s="399">
        <v>22282</v>
      </c>
    </row>
    <row r="423" spans="1:10" ht="14.5" customHeight="1" x14ac:dyDescent="0.15">
      <c r="A423" s="5"/>
      <c r="B423" s="399">
        <v>22313</v>
      </c>
      <c r="C423" s="5"/>
      <c r="D423" s="5"/>
      <c r="E423" s="5"/>
      <c r="F423" s="5"/>
      <c r="G423" s="5"/>
      <c r="H423" s="111">
        <v>3.0000000000000001E-3</v>
      </c>
      <c r="I423" s="111"/>
      <c r="J423" s="399">
        <v>22313</v>
      </c>
    </row>
    <row r="424" spans="1:10" ht="14.5" customHeight="1" x14ac:dyDescent="0.15">
      <c r="A424" s="5"/>
      <c r="B424" s="399">
        <v>22341</v>
      </c>
      <c r="C424" s="5"/>
      <c r="D424" s="5"/>
      <c r="E424" s="5"/>
      <c r="F424" s="5"/>
      <c r="G424" s="5"/>
      <c r="H424" s="111">
        <v>3.0999999999999999E-3</v>
      </c>
      <c r="I424" s="111"/>
      <c r="J424" s="399">
        <v>22341</v>
      </c>
    </row>
    <row r="425" spans="1:10" ht="14.5" customHeight="1" x14ac:dyDescent="0.15">
      <c r="A425" s="5"/>
      <c r="B425" s="399">
        <v>22372</v>
      </c>
      <c r="C425" s="5"/>
      <c r="D425" s="5"/>
      <c r="E425" s="5"/>
      <c r="F425" s="5"/>
      <c r="G425" s="5"/>
      <c r="H425" s="111">
        <v>3.0999999999999999E-3</v>
      </c>
      <c r="I425" s="111"/>
      <c r="J425" s="399">
        <v>22372</v>
      </c>
    </row>
    <row r="426" spans="1:10" ht="14.5" customHeight="1" x14ac:dyDescent="0.15">
      <c r="A426" s="5"/>
      <c r="B426" s="399">
        <v>22402</v>
      </c>
      <c r="C426" s="5"/>
      <c r="D426" s="5"/>
      <c r="E426" s="5"/>
      <c r="F426" s="5"/>
      <c r="G426" s="5"/>
      <c r="H426" s="111">
        <v>3.3999999999999998E-3</v>
      </c>
      <c r="I426" s="111"/>
      <c r="J426" s="399">
        <v>22402</v>
      </c>
    </row>
    <row r="427" spans="1:10" ht="14.5" customHeight="1" x14ac:dyDescent="0.15">
      <c r="A427" s="5"/>
      <c r="B427" s="399">
        <v>22433</v>
      </c>
      <c r="C427" s="5"/>
      <c r="D427" s="5"/>
      <c r="E427" s="5"/>
      <c r="F427" s="5"/>
      <c r="G427" s="5"/>
      <c r="H427" s="111">
        <v>3.2000000000000002E-3</v>
      </c>
      <c r="I427" s="111"/>
      <c r="J427" s="399">
        <v>22433</v>
      </c>
    </row>
    <row r="428" spans="1:10" ht="14.5" customHeight="1" x14ac:dyDescent="0.15">
      <c r="A428" s="5"/>
      <c r="B428" s="399">
        <v>22463</v>
      </c>
      <c r="C428" s="5"/>
      <c r="D428" s="5"/>
      <c r="E428" s="5"/>
      <c r="F428" s="5"/>
      <c r="G428" s="5"/>
      <c r="H428" s="111">
        <v>3.3E-3</v>
      </c>
      <c r="I428" s="111"/>
      <c r="J428" s="399">
        <v>22463</v>
      </c>
    </row>
    <row r="429" spans="1:10" ht="14.5" customHeight="1" x14ac:dyDescent="0.15">
      <c r="A429" s="5"/>
      <c r="B429" s="399">
        <v>22494</v>
      </c>
      <c r="C429" s="5"/>
      <c r="D429" s="5"/>
      <c r="E429" s="5"/>
      <c r="F429" s="5"/>
      <c r="G429" s="5"/>
      <c r="H429" s="111">
        <v>3.3E-3</v>
      </c>
      <c r="I429" s="111"/>
      <c r="J429" s="399">
        <v>22494</v>
      </c>
    </row>
    <row r="430" spans="1:10" ht="14.5" customHeight="1" x14ac:dyDescent="0.15">
      <c r="A430" s="5"/>
      <c r="B430" s="399">
        <v>22525</v>
      </c>
      <c r="C430" s="5"/>
      <c r="D430" s="5"/>
      <c r="E430" s="5"/>
      <c r="F430" s="5"/>
      <c r="G430" s="5"/>
      <c r="H430" s="111">
        <v>3.2000000000000002E-3</v>
      </c>
      <c r="I430" s="111"/>
      <c r="J430" s="399">
        <v>22525</v>
      </c>
    </row>
    <row r="431" spans="1:10" ht="14.5" customHeight="1" x14ac:dyDescent="0.15">
      <c r="A431" s="5"/>
      <c r="B431" s="399">
        <v>22555</v>
      </c>
      <c r="C431" s="5"/>
      <c r="D431" s="5"/>
      <c r="E431" s="5"/>
      <c r="F431" s="5"/>
      <c r="G431" s="5"/>
      <c r="H431" s="111">
        <v>3.3999999999999998E-3</v>
      </c>
      <c r="I431" s="111"/>
      <c r="J431" s="399">
        <v>22555</v>
      </c>
    </row>
    <row r="432" spans="1:10" ht="14.5" customHeight="1" x14ac:dyDescent="0.15">
      <c r="A432" s="5"/>
      <c r="B432" s="399">
        <v>22586</v>
      </c>
      <c r="C432" s="5"/>
      <c r="D432" s="5"/>
      <c r="E432" s="5"/>
      <c r="F432" s="5"/>
      <c r="G432" s="5"/>
      <c r="H432" s="111">
        <v>3.2000000000000002E-3</v>
      </c>
      <c r="I432" s="111"/>
      <c r="J432" s="399">
        <v>22586</v>
      </c>
    </row>
    <row r="433" spans="1:10" ht="14.5" customHeight="1" x14ac:dyDescent="0.15">
      <c r="A433" s="5"/>
      <c r="B433" s="399">
        <v>22616</v>
      </c>
      <c r="C433" s="5"/>
      <c r="D433" s="5"/>
      <c r="E433" s="5"/>
      <c r="F433" s="5"/>
      <c r="G433" s="5"/>
      <c r="H433" s="111">
        <v>3.0999999999999999E-3</v>
      </c>
      <c r="I433" s="111"/>
      <c r="J433" s="399">
        <v>22616</v>
      </c>
    </row>
    <row r="434" spans="1:10" ht="14.5" customHeight="1" x14ac:dyDescent="0.15">
      <c r="A434" s="5"/>
      <c r="B434" s="399">
        <v>22647</v>
      </c>
      <c r="C434" s="5"/>
      <c r="D434" s="5"/>
      <c r="E434" s="5"/>
      <c r="F434" s="5"/>
      <c r="G434" s="5"/>
      <c r="H434" s="111">
        <v>3.7000000000000002E-3</v>
      </c>
      <c r="I434" s="111"/>
      <c r="J434" s="399">
        <v>22647</v>
      </c>
    </row>
    <row r="435" spans="1:10" ht="14.5" customHeight="1" x14ac:dyDescent="0.15">
      <c r="A435" s="5"/>
      <c r="B435" s="399">
        <v>22678</v>
      </c>
      <c r="C435" s="5"/>
      <c r="D435" s="5"/>
      <c r="E435" s="5"/>
      <c r="F435" s="5"/>
      <c r="G435" s="5"/>
      <c r="H435" s="111">
        <v>3.2000000000000002E-3</v>
      </c>
      <c r="I435" s="111"/>
      <c r="J435" s="399">
        <v>22678</v>
      </c>
    </row>
    <row r="436" spans="1:10" ht="14.5" customHeight="1" x14ac:dyDescent="0.15">
      <c r="A436" s="5"/>
      <c r="B436" s="399">
        <v>22706</v>
      </c>
      <c r="C436" s="5"/>
      <c r="D436" s="5"/>
      <c r="E436" s="5"/>
      <c r="F436" s="5"/>
      <c r="G436" s="5"/>
      <c r="H436" s="111">
        <v>3.3E-3</v>
      </c>
      <c r="I436" s="111"/>
      <c r="J436" s="399">
        <v>22706</v>
      </c>
    </row>
    <row r="437" spans="1:10" ht="14.5" customHeight="1" x14ac:dyDescent="0.15">
      <c r="A437" s="5"/>
      <c r="B437" s="399">
        <v>22737</v>
      </c>
      <c r="C437" s="5"/>
      <c r="D437" s="5"/>
      <c r="E437" s="5"/>
      <c r="F437" s="5"/>
      <c r="G437" s="5"/>
      <c r="H437" s="111">
        <v>3.3E-3</v>
      </c>
      <c r="I437" s="111"/>
      <c r="J437" s="399">
        <v>22737</v>
      </c>
    </row>
    <row r="438" spans="1:10" ht="14.5" customHeight="1" x14ac:dyDescent="0.15">
      <c r="A438" s="5"/>
      <c r="B438" s="399">
        <v>22767</v>
      </c>
      <c r="C438" s="5"/>
      <c r="D438" s="5"/>
      <c r="E438" s="5"/>
      <c r="F438" s="5"/>
      <c r="G438" s="5"/>
      <c r="H438" s="111">
        <v>3.2000000000000002E-3</v>
      </c>
      <c r="I438" s="111"/>
      <c r="J438" s="399">
        <v>22767</v>
      </c>
    </row>
    <row r="439" spans="1:10" ht="14.5" customHeight="1" x14ac:dyDescent="0.15">
      <c r="A439" s="5"/>
      <c r="B439" s="399">
        <v>22798</v>
      </c>
      <c r="C439" s="5"/>
      <c r="D439" s="5"/>
      <c r="E439" s="5"/>
      <c r="F439" s="5"/>
      <c r="G439" s="5"/>
      <c r="H439" s="111">
        <v>3.0000000000000001E-3</v>
      </c>
      <c r="I439" s="111"/>
      <c r="J439" s="399">
        <v>22798</v>
      </c>
    </row>
    <row r="440" spans="1:10" ht="14.5" customHeight="1" x14ac:dyDescent="0.15">
      <c r="A440" s="5"/>
      <c r="B440" s="399">
        <v>22828</v>
      </c>
      <c r="C440" s="5"/>
      <c r="D440" s="5"/>
      <c r="E440" s="5"/>
      <c r="F440" s="5"/>
      <c r="G440" s="5"/>
      <c r="H440" s="111">
        <v>3.3999999999999998E-3</v>
      </c>
      <c r="I440" s="111"/>
      <c r="J440" s="399">
        <v>22828</v>
      </c>
    </row>
    <row r="441" spans="1:10" ht="14.5" customHeight="1" x14ac:dyDescent="0.15">
      <c r="A441" s="5"/>
      <c r="B441" s="399">
        <v>22859</v>
      </c>
      <c r="C441" s="5"/>
      <c r="D441" s="5"/>
      <c r="E441" s="5"/>
      <c r="F441" s="5"/>
      <c r="G441" s="5"/>
      <c r="H441" s="111">
        <v>3.3999999999999998E-3</v>
      </c>
      <c r="I441" s="111"/>
      <c r="J441" s="399">
        <v>22859</v>
      </c>
    </row>
    <row r="442" spans="1:10" ht="14.5" customHeight="1" x14ac:dyDescent="0.15">
      <c r="A442" s="5"/>
      <c r="B442" s="399">
        <v>22890</v>
      </c>
      <c r="C442" s="5"/>
      <c r="D442" s="5"/>
      <c r="E442" s="5"/>
      <c r="F442" s="5"/>
      <c r="G442" s="5"/>
      <c r="H442" s="111">
        <v>3.0000000000000001E-3</v>
      </c>
      <c r="I442" s="111"/>
      <c r="J442" s="399">
        <v>22890</v>
      </c>
    </row>
    <row r="443" spans="1:10" ht="14.5" customHeight="1" x14ac:dyDescent="0.15">
      <c r="A443" s="5"/>
      <c r="B443" s="399">
        <v>22920</v>
      </c>
      <c r="C443" s="5"/>
      <c r="D443" s="5"/>
      <c r="E443" s="5"/>
      <c r="F443" s="5"/>
      <c r="G443" s="5"/>
      <c r="H443" s="111">
        <v>3.5000000000000001E-3</v>
      </c>
      <c r="I443" s="111"/>
      <c r="J443" s="399">
        <v>22920</v>
      </c>
    </row>
    <row r="444" spans="1:10" ht="14.5" customHeight="1" x14ac:dyDescent="0.15">
      <c r="A444" s="5"/>
      <c r="B444" s="399">
        <v>22951</v>
      </c>
      <c r="C444" s="5"/>
      <c r="D444" s="5"/>
      <c r="E444" s="5"/>
      <c r="F444" s="5"/>
      <c r="G444" s="5"/>
      <c r="H444" s="111">
        <v>3.0999999999999999E-3</v>
      </c>
      <c r="I444" s="111"/>
      <c r="J444" s="399">
        <v>22951</v>
      </c>
    </row>
    <row r="445" spans="1:10" ht="14.5" customHeight="1" x14ac:dyDescent="0.15">
      <c r="A445" s="5"/>
      <c r="B445" s="399">
        <v>22981</v>
      </c>
      <c r="C445" s="5"/>
      <c r="D445" s="5"/>
      <c r="E445" s="5"/>
      <c r="F445" s="5"/>
      <c r="G445" s="5"/>
      <c r="H445" s="111">
        <v>3.2000000000000002E-3</v>
      </c>
      <c r="I445" s="111"/>
      <c r="J445" s="399">
        <v>22981</v>
      </c>
    </row>
    <row r="446" spans="1:10" ht="14.5" customHeight="1" x14ac:dyDescent="0.15">
      <c r="A446" s="5"/>
      <c r="B446" s="399">
        <v>23012</v>
      </c>
      <c r="C446" s="5"/>
      <c r="D446" s="5"/>
      <c r="E446" s="5"/>
      <c r="F446" s="5"/>
      <c r="G446" s="5"/>
      <c r="H446" s="111">
        <v>3.2000000000000002E-3</v>
      </c>
      <c r="I446" s="111"/>
      <c r="J446" s="399">
        <v>23012</v>
      </c>
    </row>
    <row r="447" spans="1:10" ht="14.5" customHeight="1" x14ac:dyDescent="0.15">
      <c r="A447" s="5"/>
      <c r="B447" s="399">
        <v>23043</v>
      </c>
      <c r="C447" s="5"/>
      <c r="D447" s="5"/>
      <c r="E447" s="5"/>
      <c r="F447" s="5"/>
      <c r="G447" s="5"/>
      <c r="H447" s="111">
        <v>2.8999999999999998E-3</v>
      </c>
      <c r="I447" s="111"/>
      <c r="J447" s="399">
        <v>23043</v>
      </c>
    </row>
    <row r="448" spans="1:10" ht="14.5" customHeight="1" x14ac:dyDescent="0.15">
      <c r="A448" s="5"/>
      <c r="B448" s="399">
        <v>23071</v>
      </c>
      <c r="C448" s="5"/>
      <c r="D448" s="5"/>
      <c r="E448" s="5"/>
      <c r="F448" s="5"/>
      <c r="G448" s="5"/>
      <c r="H448" s="111">
        <v>3.0999999999999999E-3</v>
      </c>
      <c r="I448" s="111"/>
      <c r="J448" s="399">
        <v>23071</v>
      </c>
    </row>
    <row r="449" spans="1:10" ht="14.5" customHeight="1" x14ac:dyDescent="0.15">
      <c r="A449" s="5"/>
      <c r="B449" s="399">
        <v>23102</v>
      </c>
      <c r="C449" s="5"/>
      <c r="D449" s="5"/>
      <c r="E449" s="5"/>
      <c r="F449" s="5"/>
      <c r="G449" s="5"/>
      <c r="H449" s="111">
        <v>3.3999999999999998E-3</v>
      </c>
      <c r="I449" s="111"/>
      <c r="J449" s="399">
        <v>23102</v>
      </c>
    </row>
    <row r="450" spans="1:10" ht="14.5" customHeight="1" x14ac:dyDescent="0.15">
      <c r="A450" s="5"/>
      <c r="B450" s="399">
        <v>23132</v>
      </c>
      <c r="C450" s="5"/>
      <c r="D450" s="5"/>
      <c r="E450" s="5"/>
      <c r="F450" s="5"/>
      <c r="G450" s="5"/>
      <c r="H450" s="111">
        <v>3.3E-3</v>
      </c>
      <c r="I450" s="111"/>
      <c r="J450" s="399">
        <v>23132</v>
      </c>
    </row>
    <row r="451" spans="1:10" ht="14.5" customHeight="1" x14ac:dyDescent="0.15">
      <c r="A451" s="5"/>
      <c r="B451" s="399">
        <v>23163</v>
      </c>
      <c r="C451" s="5"/>
      <c r="D451" s="5"/>
      <c r="E451" s="5"/>
      <c r="F451" s="5"/>
      <c r="G451" s="5"/>
      <c r="H451" s="111">
        <v>3.0000000000000001E-3</v>
      </c>
      <c r="I451" s="111"/>
      <c r="J451" s="399">
        <v>23163</v>
      </c>
    </row>
    <row r="452" spans="1:10" ht="14.5" customHeight="1" x14ac:dyDescent="0.15">
      <c r="A452" s="5"/>
      <c r="B452" s="399">
        <v>23193</v>
      </c>
      <c r="C452" s="5"/>
      <c r="D452" s="5"/>
      <c r="E452" s="5"/>
      <c r="F452" s="5"/>
      <c r="G452" s="5"/>
      <c r="H452" s="111">
        <v>3.5999999999999999E-3</v>
      </c>
      <c r="I452" s="111"/>
      <c r="J452" s="399">
        <v>23193</v>
      </c>
    </row>
    <row r="453" spans="1:10" ht="14.5" customHeight="1" x14ac:dyDescent="0.15">
      <c r="A453" s="5"/>
      <c r="B453" s="399">
        <v>23224</v>
      </c>
      <c r="C453" s="5"/>
      <c r="D453" s="5"/>
      <c r="E453" s="5"/>
      <c r="F453" s="5"/>
      <c r="G453" s="5"/>
      <c r="H453" s="111">
        <v>3.3E-3</v>
      </c>
      <c r="I453" s="111"/>
      <c r="J453" s="399">
        <v>23224</v>
      </c>
    </row>
    <row r="454" spans="1:10" ht="14.5" customHeight="1" x14ac:dyDescent="0.15">
      <c r="A454" s="5"/>
      <c r="B454" s="399">
        <v>23255</v>
      </c>
      <c r="C454" s="5"/>
      <c r="D454" s="5"/>
      <c r="E454" s="5"/>
      <c r="F454" s="5"/>
      <c r="G454" s="5"/>
      <c r="H454" s="111">
        <v>3.3999999999999998E-3</v>
      </c>
      <c r="I454" s="111"/>
      <c r="J454" s="399">
        <v>23255</v>
      </c>
    </row>
    <row r="455" spans="1:10" ht="14.5" customHeight="1" x14ac:dyDescent="0.15">
      <c r="A455" s="5"/>
      <c r="B455" s="399">
        <v>23285</v>
      </c>
      <c r="C455" s="5"/>
      <c r="D455" s="5"/>
      <c r="E455" s="5"/>
      <c r="F455" s="5"/>
      <c r="G455" s="5"/>
      <c r="H455" s="111">
        <v>3.3999999999999998E-3</v>
      </c>
      <c r="I455" s="111"/>
      <c r="J455" s="399">
        <v>23285</v>
      </c>
    </row>
    <row r="456" spans="1:10" ht="14.5" customHeight="1" x14ac:dyDescent="0.15">
      <c r="A456" s="5"/>
      <c r="B456" s="399">
        <v>23316</v>
      </c>
      <c r="C456" s="5"/>
      <c r="D456" s="5"/>
      <c r="E456" s="5"/>
      <c r="F456" s="5"/>
      <c r="G456" s="5"/>
      <c r="H456" s="111">
        <v>3.2000000000000002E-3</v>
      </c>
      <c r="I456" s="111"/>
      <c r="J456" s="399">
        <v>23316</v>
      </c>
    </row>
    <row r="457" spans="1:10" ht="14.5" customHeight="1" x14ac:dyDescent="0.15">
      <c r="A457" s="5"/>
      <c r="B457" s="399">
        <v>23346</v>
      </c>
      <c r="C457" s="5"/>
      <c r="D457" s="5"/>
      <c r="E457" s="5"/>
      <c r="F457" s="5"/>
      <c r="G457" s="5"/>
      <c r="H457" s="111">
        <v>3.5999999999999999E-3</v>
      </c>
      <c r="I457" s="111"/>
      <c r="J457" s="399">
        <v>23346</v>
      </c>
    </row>
    <row r="458" spans="1:10" ht="14.5" customHeight="1" x14ac:dyDescent="0.15">
      <c r="A458" s="5"/>
      <c r="B458" s="399">
        <v>23377</v>
      </c>
      <c r="C458" s="5"/>
      <c r="D458" s="5"/>
      <c r="E458" s="5"/>
      <c r="F458" s="5"/>
      <c r="G458" s="5"/>
      <c r="H458" s="111">
        <v>3.5000000000000001E-3</v>
      </c>
      <c r="I458" s="111"/>
      <c r="J458" s="399">
        <v>23377</v>
      </c>
    </row>
    <row r="459" spans="1:10" ht="14.5" customHeight="1" x14ac:dyDescent="0.15">
      <c r="A459" s="5"/>
      <c r="B459" s="399">
        <v>23408</v>
      </c>
      <c r="C459" s="5"/>
      <c r="D459" s="5"/>
      <c r="E459" s="5"/>
      <c r="F459" s="5"/>
      <c r="G459" s="5"/>
      <c r="H459" s="111">
        <v>3.2000000000000002E-3</v>
      </c>
      <c r="I459" s="111"/>
      <c r="J459" s="399">
        <v>23408</v>
      </c>
    </row>
    <row r="460" spans="1:10" ht="14.5" customHeight="1" x14ac:dyDescent="0.15">
      <c r="A460" s="5"/>
      <c r="B460" s="399">
        <v>23437</v>
      </c>
      <c r="C460" s="5"/>
      <c r="D460" s="5"/>
      <c r="E460" s="5"/>
      <c r="F460" s="5"/>
      <c r="G460" s="5"/>
      <c r="H460" s="111">
        <v>3.7000000000000002E-3</v>
      </c>
      <c r="I460" s="111"/>
      <c r="J460" s="399">
        <v>23437</v>
      </c>
    </row>
    <row r="461" spans="1:10" ht="14.5" customHeight="1" x14ac:dyDescent="0.15">
      <c r="A461" s="5"/>
      <c r="B461" s="399">
        <v>23468</v>
      </c>
      <c r="C461" s="5"/>
      <c r="D461" s="5"/>
      <c r="E461" s="5"/>
      <c r="F461" s="5"/>
      <c r="G461" s="5"/>
      <c r="H461" s="111">
        <v>3.5000000000000001E-3</v>
      </c>
      <c r="I461" s="111"/>
      <c r="J461" s="399">
        <v>23468</v>
      </c>
    </row>
    <row r="462" spans="1:10" ht="14.5" customHeight="1" x14ac:dyDescent="0.15">
      <c r="A462" s="5"/>
      <c r="B462" s="399">
        <v>23498</v>
      </c>
      <c r="C462" s="5"/>
      <c r="D462" s="5"/>
      <c r="E462" s="5"/>
      <c r="F462" s="5"/>
      <c r="G462" s="5"/>
      <c r="H462" s="111">
        <v>3.2000000000000002E-3</v>
      </c>
      <c r="I462" s="111"/>
      <c r="J462" s="399">
        <v>23498</v>
      </c>
    </row>
    <row r="463" spans="1:10" ht="14.5" customHeight="1" x14ac:dyDescent="0.15">
      <c r="A463" s="5"/>
      <c r="B463" s="399">
        <v>23529</v>
      </c>
      <c r="C463" s="5"/>
      <c r="D463" s="5"/>
      <c r="E463" s="5"/>
      <c r="F463" s="5"/>
      <c r="G463" s="5"/>
      <c r="H463" s="111">
        <v>3.8E-3</v>
      </c>
      <c r="I463" s="111"/>
      <c r="J463" s="399">
        <v>23529</v>
      </c>
    </row>
    <row r="464" spans="1:10" ht="14.5" customHeight="1" x14ac:dyDescent="0.15">
      <c r="A464" s="5"/>
      <c r="B464" s="399">
        <v>23559</v>
      </c>
      <c r="C464" s="5"/>
      <c r="D464" s="5"/>
      <c r="E464" s="5"/>
      <c r="F464" s="5"/>
      <c r="G464" s="5"/>
      <c r="H464" s="111">
        <v>3.5000000000000001E-3</v>
      </c>
      <c r="I464" s="111"/>
      <c r="J464" s="399">
        <v>23559</v>
      </c>
    </row>
    <row r="465" spans="1:10" ht="14.5" customHeight="1" x14ac:dyDescent="0.15">
      <c r="A465" s="5"/>
      <c r="B465" s="399">
        <v>23590</v>
      </c>
      <c r="C465" s="5"/>
      <c r="D465" s="5"/>
      <c r="E465" s="5"/>
      <c r="F465" s="5"/>
      <c r="G465" s="5"/>
      <c r="H465" s="111">
        <v>3.5000000000000001E-3</v>
      </c>
      <c r="I465" s="111"/>
      <c r="J465" s="399">
        <v>23590</v>
      </c>
    </row>
    <row r="466" spans="1:10" ht="14.5" customHeight="1" x14ac:dyDescent="0.15">
      <c r="A466" s="5"/>
      <c r="B466" s="399">
        <v>23621</v>
      </c>
      <c r="C466" s="5"/>
      <c r="D466" s="5"/>
      <c r="E466" s="5"/>
      <c r="F466" s="5"/>
      <c r="G466" s="5"/>
      <c r="H466" s="111">
        <v>3.3999999999999998E-3</v>
      </c>
      <c r="I466" s="111"/>
      <c r="J466" s="399">
        <v>23621</v>
      </c>
    </row>
    <row r="467" spans="1:10" ht="14.5" customHeight="1" x14ac:dyDescent="0.15">
      <c r="A467" s="5"/>
      <c r="B467" s="399">
        <v>23651</v>
      </c>
      <c r="C467" s="5"/>
      <c r="D467" s="5"/>
      <c r="E467" s="5"/>
      <c r="F467" s="5"/>
      <c r="G467" s="5"/>
      <c r="H467" s="111">
        <v>3.3999999999999998E-3</v>
      </c>
      <c r="I467" s="111"/>
      <c r="J467" s="399">
        <v>23651</v>
      </c>
    </row>
    <row r="468" spans="1:10" ht="14.5" customHeight="1" x14ac:dyDescent="0.15">
      <c r="A468" s="5"/>
      <c r="B468" s="399">
        <v>23682</v>
      </c>
      <c r="C468" s="5"/>
      <c r="D468" s="5"/>
      <c r="E468" s="5"/>
      <c r="F468" s="5"/>
      <c r="G468" s="5"/>
      <c r="H468" s="111">
        <v>3.5000000000000001E-3</v>
      </c>
      <c r="I468" s="111"/>
      <c r="J468" s="399">
        <v>23682</v>
      </c>
    </row>
    <row r="469" spans="1:10" ht="14.5" customHeight="1" x14ac:dyDescent="0.15">
      <c r="A469" s="5"/>
      <c r="B469" s="399">
        <v>23712</v>
      </c>
      <c r="C469" s="5"/>
      <c r="D469" s="5"/>
      <c r="E469" s="5"/>
      <c r="F469" s="5"/>
      <c r="G469" s="5"/>
      <c r="H469" s="111">
        <v>3.5000000000000001E-3</v>
      </c>
      <c r="I469" s="111"/>
      <c r="J469" s="399">
        <v>23712</v>
      </c>
    </row>
    <row r="470" spans="1:10" ht="14.5" customHeight="1" x14ac:dyDescent="0.15">
      <c r="A470" s="5"/>
      <c r="B470" s="399">
        <v>23743</v>
      </c>
      <c r="C470" s="5"/>
      <c r="D470" s="5"/>
      <c r="E470" s="5"/>
      <c r="F470" s="5"/>
      <c r="G470" s="5"/>
      <c r="H470" s="111">
        <v>3.3E-3</v>
      </c>
      <c r="I470" s="111"/>
      <c r="J470" s="399">
        <v>23743</v>
      </c>
    </row>
    <row r="471" spans="1:10" ht="14.5" customHeight="1" x14ac:dyDescent="0.15">
      <c r="A471" s="5"/>
      <c r="B471" s="399">
        <v>23774</v>
      </c>
      <c r="C471" s="5"/>
      <c r="D471" s="5"/>
      <c r="E471" s="5"/>
      <c r="F471" s="5"/>
      <c r="G471" s="5"/>
      <c r="H471" s="111">
        <v>3.2000000000000002E-3</v>
      </c>
      <c r="I471" s="111"/>
      <c r="J471" s="399">
        <v>23774</v>
      </c>
    </row>
    <row r="472" spans="1:10" ht="14.5" customHeight="1" x14ac:dyDescent="0.15">
      <c r="A472" s="5"/>
      <c r="B472" s="399">
        <v>23802</v>
      </c>
      <c r="C472" s="5"/>
      <c r="D472" s="5"/>
      <c r="E472" s="5"/>
      <c r="F472" s="5"/>
      <c r="G472" s="5"/>
      <c r="H472" s="111">
        <v>3.8E-3</v>
      </c>
      <c r="I472" s="111"/>
      <c r="J472" s="399">
        <v>23802</v>
      </c>
    </row>
    <row r="473" spans="1:10" ht="14.5" customHeight="1" x14ac:dyDescent="0.15">
      <c r="A473" s="5"/>
      <c r="B473" s="399">
        <v>23833</v>
      </c>
      <c r="C473" s="5"/>
      <c r="D473" s="5"/>
      <c r="E473" s="5"/>
      <c r="F473" s="5"/>
      <c r="G473" s="5"/>
      <c r="H473" s="111">
        <v>3.3E-3</v>
      </c>
      <c r="I473" s="111"/>
      <c r="J473" s="399">
        <v>23833</v>
      </c>
    </row>
    <row r="474" spans="1:10" ht="14.5" customHeight="1" x14ac:dyDescent="0.15">
      <c r="A474" s="5"/>
      <c r="B474" s="399">
        <v>23863</v>
      </c>
      <c r="C474" s="5"/>
      <c r="D474" s="5"/>
      <c r="E474" s="5"/>
      <c r="F474" s="5"/>
      <c r="G474" s="5"/>
      <c r="H474" s="111">
        <v>3.3E-3</v>
      </c>
      <c r="I474" s="111"/>
      <c r="J474" s="399">
        <v>23863</v>
      </c>
    </row>
    <row r="475" spans="1:10" ht="14.5" customHeight="1" x14ac:dyDescent="0.15">
      <c r="A475" s="5"/>
      <c r="B475" s="399">
        <v>23894</v>
      </c>
      <c r="C475" s="5"/>
      <c r="D475" s="5"/>
      <c r="E475" s="5"/>
      <c r="F475" s="5"/>
      <c r="G475" s="5"/>
      <c r="H475" s="111">
        <v>3.8E-3</v>
      </c>
      <c r="I475" s="111"/>
      <c r="J475" s="399">
        <v>23894</v>
      </c>
    </row>
    <row r="476" spans="1:10" ht="14.5" customHeight="1" x14ac:dyDescent="0.15">
      <c r="A476" s="5"/>
      <c r="B476" s="399">
        <v>23924</v>
      </c>
      <c r="C476" s="5"/>
      <c r="D476" s="5"/>
      <c r="E476" s="5"/>
      <c r="F476" s="5"/>
      <c r="G476" s="5"/>
      <c r="H476" s="111">
        <v>3.3999999999999998E-3</v>
      </c>
      <c r="I476" s="111"/>
      <c r="J476" s="399">
        <v>23924</v>
      </c>
    </row>
    <row r="477" spans="1:10" ht="14.5" customHeight="1" x14ac:dyDescent="0.15">
      <c r="A477" s="5"/>
      <c r="B477" s="399">
        <v>23955</v>
      </c>
      <c r="C477" s="5"/>
      <c r="D477" s="5"/>
      <c r="E477" s="5"/>
      <c r="F477" s="5"/>
      <c r="G477" s="5"/>
      <c r="H477" s="111">
        <v>3.7000000000000002E-3</v>
      </c>
      <c r="I477" s="111"/>
      <c r="J477" s="399">
        <v>23955</v>
      </c>
    </row>
    <row r="478" spans="1:10" ht="14.5" customHeight="1" x14ac:dyDescent="0.15">
      <c r="A478" s="5"/>
      <c r="B478" s="399">
        <v>23986</v>
      </c>
      <c r="C478" s="5"/>
      <c r="D478" s="5"/>
      <c r="E478" s="5"/>
      <c r="F478" s="5"/>
      <c r="G478" s="5"/>
      <c r="H478" s="111">
        <v>3.5000000000000001E-3</v>
      </c>
      <c r="I478" s="111"/>
      <c r="J478" s="399">
        <v>23986</v>
      </c>
    </row>
    <row r="479" spans="1:10" ht="14.5" customHeight="1" x14ac:dyDescent="0.15">
      <c r="A479" s="5"/>
      <c r="B479" s="399">
        <v>24016</v>
      </c>
      <c r="C479" s="5"/>
      <c r="D479" s="5"/>
      <c r="E479" s="5"/>
      <c r="F479" s="5"/>
      <c r="G479" s="5"/>
      <c r="H479" s="111">
        <v>3.3999999999999998E-3</v>
      </c>
      <c r="I479" s="111"/>
      <c r="J479" s="399">
        <v>24016</v>
      </c>
    </row>
    <row r="480" spans="1:10" ht="14.5" customHeight="1" x14ac:dyDescent="0.15">
      <c r="A480" s="5"/>
      <c r="B480" s="399">
        <v>24047</v>
      </c>
      <c r="C480" s="5"/>
      <c r="D480" s="5"/>
      <c r="E480" s="5"/>
      <c r="F480" s="5"/>
      <c r="G480" s="5"/>
      <c r="H480" s="111">
        <v>3.7000000000000002E-3</v>
      </c>
      <c r="I480" s="111"/>
      <c r="J480" s="399">
        <v>24047</v>
      </c>
    </row>
    <row r="481" spans="1:10" ht="14.5" customHeight="1" x14ac:dyDescent="0.15">
      <c r="A481" s="5"/>
      <c r="B481" s="399">
        <v>24077</v>
      </c>
      <c r="C481" s="5"/>
      <c r="D481" s="5"/>
      <c r="E481" s="5"/>
      <c r="F481" s="5"/>
      <c r="G481" s="5"/>
      <c r="H481" s="111">
        <v>3.7000000000000002E-3</v>
      </c>
      <c r="I481" s="111"/>
      <c r="J481" s="399">
        <v>24077</v>
      </c>
    </row>
    <row r="482" spans="1:10" ht="14.5" customHeight="1" x14ac:dyDescent="0.15">
      <c r="A482" s="5"/>
      <c r="B482" s="399">
        <v>24108</v>
      </c>
      <c r="C482" s="5"/>
      <c r="D482" s="5"/>
      <c r="E482" s="5"/>
      <c r="F482" s="5"/>
      <c r="G482" s="5"/>
      <c r="H482" s="111">
        <v>3.8E-3</v>
      </c>
      <c r="I482" s="111"/>
      <c r="J482" s="399">
        <v>24108</v>
      </c>
    </row>
    <row r="483" spans="1:10" ht="14.5" customHeight="1" x14ac:dyDescent="0.15">
      <c r="A483" s="5"/>
      <c r="B483" s="399">
        <v>24139</v>
      </c>
      <c r="C483" s="5"/>
      <c r="D483" s="5"/>
      <c r="E483" s="5"/>
      <c r="F483" s="5"/>
      <c r="G483" s="5"/>
      <c r="H483" s="111">
        <v>3.3999999999999998E-3</v>
      </c>
      <c r="I483" s="111"/>
      <c r="J483" s="399">
        <v>24139</v>
      </c>
    </row>
    <row r="484" spans="1:10" ht="14.5" customHeight="1" x14ac:dyDescent="0.15">
      <c r="A484" s="5"/>
      <c r="B484" s="399">
        <v>24167</v>
      </c>
      <c r="C484" s="5"/>
      <c r="D484" s="5"/>
      <c r="E484" s="5"/>
      <c r="F484" s="5"/>
      <c r="G484" s="5"/>
      <c r="H484" s="111">
        <v>4.0000000000000001E-3</v>
      </c>
      <c r="I484" s="111"/>
      <c r="J484" s="399">
        <v>24167</v>
      </c>
    </row>
    <row r="485" spans="1:10" ht="14.5" customHeight="1" x14ac:dyDescent="0.15">
      <c r="A485" s="5"/>
      <c r="B485" s="399">
        <v>24198</v>
      </c>
      <c r="C485" s="5"/>
      <c r="D485" s="5"/>
      <c r="E485" s="5"/>
      <c r="F485" s="5"/>
      <c r="G485" s="5"/>
      <c r="H485" s="111">
        <v>3.5999999999999999E-3</v>
      </c>
      <c r="I485" s="111"/>
      <c r="J485" s="399">
        <v>24198</v>
      </c>
    </row>
    <row r="486" spans="1:10" ht="14.5" customHeight="1" x14ac:dyDescent="0.15">
      <c r="A486" s="5"/>
      <c r="B486" s="399">
        <v>24228</v>
      </c>
      <c r="C486" s="5"/>
      <c r="D486" s="5"/>
      <c r="E486" s="5"/>
      <c r="F486" s="5"/>
      <c r="G486" s="5"/>
      <c r="H486" s="111">
        <v>4.1000000000000003E-3</v>
      </c>
      <c r="I486" s="111"/>
      <c r="J486" s="399">
        <v>24228</v>
      </c>
    </row>
    <row r="487" spans="1:10" ht="14.5" customHeight="1" x14ac:dyDescent="0.15">
      <c r="A487" s="5"/>
      <c r="B487" s="399">
        <v>24259</v>
      </c>
      <c r="C487" s="5"/>
      <c r="D487" s="5"/>
      <c r="E487" s="5"/>
      <c r="F487" s="5"/>
      <c r="G487" s="5"/>
      <c r="H487" s="111">
        <v>3.8999999999999998E-3</v>
      </c>
      <c r="I487" s="111"/>
      <c r="J487" s="399">
        <v>24259</v>
      </c>
    </row>
    <row r="488" spans="1:10" ht="14.5" customHeight="1" x14ac:dyDescent="0.15">
      <c r="A488" s="5"/>
      <c r="B488" s="399">
        <v>24289</v>
      </c>
      <c r="C488" s="5"/>
      <c r="D488" s="5"/>
      <c r="E488" s="5"/>
      <c r="F488" s="5"/>
      <c r="G488" s="5"/>
      <c r="H488" s="111">
        <v>3.8E-3</v>
      </c>
      <c r="I488" s="111"/>
      <c r="J488" s="399">
        <v>24289</v>
      </c>
    </row>
    <row r="489" spans="1:10" ht="14.5" customHeight="1" x14ac:dyDescent="0.15">
      <c r="A489" s="5"/>
      <c r="B489" s="399">
        <v>24320</v>
      </c>
      <c r="C489" s="5"/>
      <c r="D489" s="5"/>
      <c r="E489" s="5"/>
      <c r="F489" s="5"/>
      <c r="G489" s="5"/>
      <c r="H489" s="111">
        <v>4.3E-3</v>
      </c>
      <c r="I489" s="111"/>
      <c r="J489" s="399">
        <v>24320</v>
      </c>
    </row>
    <row r="490" spans="1:10" ht="14.5" customHeight="1" x14ac:dyDescent="0.15">
      <c r="A490" s="5"/>
      <c r="B490" s="399">
        <v>24351</v>
      </c>
      <c r="C490" s="5"/>
      <c r="D490" s="5"/>
      <c r="E490" s="5"/>
      <c r="F490" s="5"/>
      <c r="G490" s="5"/>
      <c r="H490" s="111">
        <v>4.1000000000000003E-3</v>
      </c>
      <c r="I490" s="111"/>
      <c r="J490" s="399">
        <v>24351</v>
      </c>
    </row>
    <row r="491" spans="1:10" ht="14.5" customHeight="1" x14ac:dyDescent="0.15">
      <c r="A491" s="5"/>
      <c r="B491" s="399">
        <v>24381</v>
      </c>
      <c r="C491" s="5"/>
      <c r="D491" s="5"/>
      <c r="E491" s="5"/>
      <c r="F491" s="5"/>
      <c r="G491" s="5"/>
      <c r="H491" s="111">
        <v>4.0000000000000001E-3</v>
      </c>
      <c r="I491" s="111"/>
      <c r="J491" s="399">
        <v>24381</v>
      </c>
    </row>
    <row r="492" spans="1:10" ht="14.5" customHeight="1" x14ac:dyDescent="0.15">
      <c r="A492" s="5"/>
      <c r="B492" s="399">
        <v>24412</v>
      </c>
      <c r="C492" s="5"/>
      <c r="D492" s="5"/>
      <c r="E492" s="5"/>
      <c r="F492" s="5"/>
      <c r="G492" s="5"/>
      <c r="H492" s="111">
        <v>3.8E-3</v>
      </c>
      <c r="I492" s="111"/>
      <c r="J492" s="399">
        <v>24412</v>
      </c>
    </row>
    <row r="493" spans="1:10" ht="14.5" customHeight="1" x14ac:dyDescent="0.15">
      <c r="A493" s="5"/>
      <c r="B493" s="399">
        <v>24442</v>
      </c>
      <c r="C493" s="5"/>
      <c r="D493" s="5"/>
      <c r="E493" s="5"/>
      <c r="F493" s="5"/>
      <c r="G493" s="5"/>
      <c r="H493" s="111">
        <v>3.8999999999999998E-3</v>
      </c>
      <c r="I493" s="111"/>
      <c r="J493" s="399">
        <v>24442</v>
      </c>
    </row>
    <row r="494" spans="1:10" ht="14.5" customHeight="1" x14ac:dyDescent="0.15">
      <c r="A494" s="5"/>
      <c r="B494" s="399">
        <v>24473</v>
      </c>
      <c r="C494" s="5"/>
      <c r="D494" s="5"/>
      <c r="E494" s="5"/>
      <c r="F494" s="5"/>
      <c r="G494" s="5"/>
      <c r="H494" s="111">
        <v>4.0000000000000001E-3</v>
      </c>
      <c r="I494" s="111"/>
      <c r="J494" s="399">
        <v>24473</v>
      </c>
    </row>
    <row r="495" spans="1:10" ht="14.5" customHeight="1" x14ac:dyDescent="0.15">
      <c r="A495" s="5"/>
      <c r="B495" s="399">
        <v>24504</v>
      </c>
      <c r="C495" s="5"/>
      <c r="D495" s="5"/>
      <c r="E495" s="5"/>
      <c r="F495" s="5"/>
      <c r="G495" s="5"/>
      <c r="H495" s="111">
        <v>3.3999999999999998E-3</v>
      </c>
      <c r="I495" s="111"/>
      <c r="J495" s="399">
        <v>24504</v>
      </c>
    </row>
    <row r="496" spans="1:10" ht="14.5" customHeight="1" x14ac:dyDescent="0.15">
      <c r="A496" s="5"/>
      <c r="B496" s="399">
        <v>24532</v>
      </c>
      <c r="C496" s="5"/>
      <c r="D496" s="5"/>
      <c r="E496" s="5"/>
      <c r="F496" s="5"/>
      <c r="G496" s="5"/>
      <c r="H496" s="111">
        <v>3.8999999999999998E-3</v>
      </c>
      <c r="I496" s="111"/>
      <c r="J496" s="399">
        <v>24532</v>
      </c>
    </row>
    <row r="497" spans="1:10" ht="14.5" customHeight="1" x14ac:dyDescent="0.15">
      <c r="A497" s="5"/>
      <c r="B497" s="399">
        <v>24563</v>
      </c>
      <c r="C497" s="5"/>
      <c r="D497" s="5"/>
      <c r="E497" s="5"/>
      <c r="F497" s="5"/>
      <c r="G497" s="5"/>
      <c r="H497" s="111">
        <v>3.5000000000000001E-3</v>
      </c>
      <c r="I497" s="111"/>
      <c r="J497" s="399">
        <v>24563</v>
      </c>
    </row>
    <row r="498" spans="1:10" ht="14.5" customHeight="1" x14ac:dyDescent="0.15">
      <c r="A498" s="5"/>
      <c r="B498" s="399">
        <v>24593</v>
      </c>
      <c r="C498" s="5"/>
      <c r="D498" s="5"/>
      <c r="E498" s="5"/>
      <c r="F498" s="5"/>
      <c r="G498" s="5"/>
      <c r="H498" s="111">
        <v>4.3E-3</v>
      </c>
      <c r="I498" s="111"/>
      <c r="J498" s="399">
        <v>24593</v>
      </c>
    </row>
    <row r="499" spans="1:10" ht="14.5" customHeight="1" x14ac:dyDescent="0.15">
      <c r="A499" s="5"/>
      <c r="B499" s="399">
        <v>24624</v>
      </c>
      <c r="C499" s="5"/>
      <c r="D499" s="5"/>
      <c r="E499" s="5"/>
      <c r="F499" s="5"/>
      <c r="G499" s="5"/>
      <c r="H499" s="111">
        <v>3.8999999999999998E-3</v>
      </c>
      <c r="I499" s="111"/>
      <c r="J499" s="399">
        <v>24624</v>
      </c>
    </row>
    <row r="500" spans="1:10" ht="14.5" customHeight="1" x14ac:dyDescent="0.15">
      <c r="A500" s="5"/>
      <c r="B500" s="399">
        <v>24654</v>
      </c>
      <c r="C500" s="5"/>
      <c r="D500" s="5"/>
      <c r="E500" s="5"/>
      <c r="F500" s="5"/>
      <c r="G500" s="5"/>
      <c r="H500" s="111">
        <v>4.3E-3</v>
      </c>
      <c r="I500" s="111"/>
      <c r="J500" s="399">
        <v>24654</v>
      </c>
    </row>
    <row r="501" spans="1:10" ht="14.5" customHeight="1" x14ac:dyDescent="0.15">
      <c r="A501" s="5"/>
      <c r="B501" s="399">
        <v>24685</v>
      </c>
      <c r="C501" s="5"/>
      <c r="D501" s="5"/>
      <c r="E501" s="5"/>
      <c r="F501" s="5"/>
      <c r="G501" s="5"/>
      <c r="H501" s="111">
        <v>4.1999999999999997E-3</v>
      </c>
      <c r="I501" s="111"/>
      <c r="J501" s="399">
        <v>24685</v>
      </c>
    </row>
    <row r="502" spans="1:10" ht="14.5" customHeight="1" x14ac:dyDescent="0.15">
      <c r="A502" s="5"/>
      <c r="B502" s="399">
        <v>24716</v>
      </c>
      <c r="C502" s="5"/>
      <c r="D502" s="5"/>
      <c r="E502" s="5"/>
      <c r="F502" s="5"/>
      <c r="G502" s="5"/>
      <c r="H502" s="111">
        <v>4.0000000000000001E-3</v>
      </c>
      <c r="I502" s="111"/>
      <c r="J502" s="399">
        <v>24716</v>
      </c>
    </row>
    <row r="503" spans="1:10" ht="14.5" customHeight="1" x14ac:dyDescent="0.15">
      <c r="A503" s="5"/>
      <c r="B503" s="399">
        <v>24746</v>
      </c>
      <c r="C503" s="5"/>
      <c r="D503" s="5"/>
      <c r="E503" s="5"/>
      <c r="F503" s="5"/>
      <c r="G503" s="5"/>
      <c r="H503" s="111">
        <v>4.4999999999999997E-3</v>
      </c>
      <c r="I503" s="111"/>
      <c r="J503" s="399">
        <v>24746</v>
      </c>
    </row>
    <row r="504" spans="1:10" ht="14.5" customHeight="1" x14ac:dyDescent="0.15">
      <c r="A504" s="5"/>
      <c r="B504" s="399">
        <v>24777</v>
      </c>
      <c r="C504" s="5"/>
      <c r="D504" s="5"/>
      <c r="E504" s="5"/>
      <c r="F504" s="5"/>
      <c r="G504" s="5"/>
      <c r="H504" s="111">
        <v>4.4999999999999997E-3</v>
      </c>
      <c r="I504" s="111"/>
      <c r="J504" s="399">
        <v>24777</v>
      </c>
    </row>
    <row r="505" spans="1:10" ht="14.5" customHeight="1" x14ac:dyDescent="0.15">
      <c r="A505" s="5"/>
      <c r="B505" s="399">
        <v>24807</v>
      </c>
      <c r="C505" s="5"/>
      <c r="D505" s="5"/>
      <c r="E505" s="5"/>
      <c r="F505" s="5"/>
      <c r="G505" s="5"/>
      <c r="H505" s="111">
        <v>4.4000000000000003E-3</v>
      </c>
      <c r="I505" s="111"/>
      <c r="J505" s="399">
        <v>24807</v>
      </c>
    </row>
    <row r="506" spans="1:10" ht="14.5" customHeight="1" x14ac:dyDescent="0.15">
      <c r="A506" s="5"/>
      <c r="B506" s="399">
        <v>24838</v>
      </c>
      <c r="C506" s="5"/>
      <c r="D506" s="5"/>
      <c r="E506" s="5"/>
      <c r="F506" s="5"/>
      <c r="G506" s="5"/>
      <c r="H506" s="111">
        <v>5.0000000000000001E-3</v>
      </c>
      <c r="I506" s="111"/>
      <c r="J506" s="399">
        <v>24838</v>
      </c>
    </row>
    <row r="507" spans="1:10" ht="14.5" customHeight="1" x14ac:dyDescent="0.15">
      <c r="A507" s="5"/>
      <c r="B507" s="399">
        <v>24869</v>
      </c>
      <c r="C507" s="5"/>
      <c r="D507" s="5"/>
      <c r="E507" s="5"/>
      <c r="F507" s="5"/>
      <c r="G507" s="5"/>
      <c r="H507" s="111">
        <v>4.1999999999999997E-3</v>
      </c>
      <c r="I507" s="111"/>
      <c r="J507" s="399">
        <v>24869</v>
      </c>
    </row>
    <row r="508" spans="1:10" ht="14.5" customHeight="1" x14ac:dyDescent="0.15">
      <c r="A508" s="5"/>
      <c r="B508" s="399">
        <v>24898</v>
      </c>
      <c r="C508" s="5"/>
      <c r="D508" s="5"/>
      <c r="E508" s="5"/>
      <c r="F508" s="5"/>
      <c r="G508" s="5"/>
      <c r="H508" s="111">
        <v>4.3E-3</v>
      </c>
      <c r="I508" s="111"/>
      <c r="J508" s="399">
        <v>24898</v>
      </c>
    </row>
    <row r="509" spans="1:10" ht="14.5" customHeight="1" x14ac:dyDescent="0.15">
      <c r="A509" s="5"/>
      <c r="B509" s="399">
        <v>24929</v>
      </c>
      <c r="C509" s="5"/>
      <c r="D509" s="5"/>
      <c r="E509" s="5"/>
      <c r="F509" s="5"/>
      <c r="G509" s="5"/>
      <c r="H509" s="111">
        <v>4.8999999999999998E-3</v>
      </c>
      <c r="I509" s="111"/>
      <c r="J509" s="399">
        <v>24929</v>
      </c>
    </row>
    <row r="510" spans="1:10" ht="14.5" customHeight="1" x14ac:dyDescent="0.15">
      <c r="A510" s="5"/>
      <c r="B510" s="399">
        <v>24959</v>
      </c>
      <c r="C510" s="5"/>
      <c r="D510" s="5"/>
      <c r="E510" s="5"/>
      <c r="F510" s="5"/>
      <c r="G510" s="5"/>
      <c r="H510" s="111">
        <v>4.5999999999999999E-3</v>
      </c>
      <c r="I510" s="111"/>
      <c r="J510" s="399">
        <v>24959</v>
      </c>
    </row>
    <row r="511" spans="1:10" ht="14.5" customHeight="1" x14ac:dyDescent="0.15">
      <c r="A511" s="5"/>
      <c r="B511" s="399">
        <v>24990</v>
      </c>
      <c r="C511" s="5"/>
      <c r="D511" s="5"/>
      <c r="E511" s="5"/>
      <c r="F511" s="5"/>
      <c r="G511" s="5"/>
      <c r="H511" s="111">
        <v>4.1999999999999997E-3</v>
      </c>
      <c r="I511" s="111"/>
      <c r="J511" s="399">
        <v>24990</v>
      </c>
    </row>
    <row r="512" spans="1:10" ht="14.5" customHeight="1" x14ac:dyDescent="0.15">
      <c r="A512" s="5"/>
      <c r="B512" s="399">
        <v>25020</v>
      </c>
      <c r="C512" s="5"/>
      <c r="D512" s="5"/>
      <c r="E512" s="5"/>
      <c r="F512" s="5"/>
      <c r="G512" s="5"/>
      <c r="H512" s="111">
        <v>4.7999999999999996E-3</v>
      </c>
      <c r="I512" s="111"/>
      <c r="J512" s="399">
        <v>25020</v>
      </c>
    </row>
    <row r="513" spans="1:10" ht="14.5" customHeight="1" x14ac:dyDescent="0.15">
      <c r="A513" s="5"/>
      <c r="B513" s="399">
        <v>25051</v>
      </c>
      <c r="C513" s="5"/>
      <c r="D513" s="5"/>
      <c r="E513" s="5"/>
      <c r="F513" s="5"/>
      <c r="G513" s="5"/>
      <c r="H513" s="111">
        <v>4.1999999999999997E-3</v>
      </c>
      <c r="I513" s="111"/>
      <c r="J513" s="399">
        <v>25051</v>
      </c>
    </row>
    <row r="514" spans="1:10" ht="14.5" customHeight="1" x14ac:dyDescent="0.15">
      <c r="A514" s="5"/>
      <c r="B514" s="399">
        <v>25082</v>
      </c>
      <c r="C514" s="5"/>
      <c r="D514" s="5"/>
      <c r="E514" s="5"/>
      <c r="F514" s="5"/>
      <c r="G514" s="5"/>
      <c r="H514" s="111">
        <v>4.4000000000000003E-3</v>
      </c>
      <c r="I514" s="111"/>
      <c r="J514" s="399">
        <v>25082</v>
      </c>
    </row>
    <row r="515" spans="1:10" ht="14.5" customHeight="1" x14ac:dyDescent="0.15">
      <c r="A515" s="5"/>
      <c r="B515" s="399">
        <v>25112</v>
      </c>
      <c r="C515" s="5"/>
      <c r="D515" s="5"/>
      <c r="E515" s="5"/>
      <c r="F515" s="5"/>
      <c r="G515" s="5"/>
      <c r="H515" s="111">
        <v>4.4999999999999997E-3</v>
      </c>
      <c r="I515" s="111"/>
      <c r="J515" s="399">
        <v>25112</v>
      </c>
    </row>
    <row r="516" spans="1:10" ht="14.5" customHeight="1" x14ac:dyDescent="0.15">
      <c r="A516" s="5"/>
      <c r="B516" s="399">
        <v>25143</v>
      </c>
      <c r="C516" s="5"/>
      <c r="D516" s="5"/>
      <c r="E516" s="5"/>
      <c r="F516" s="5"/>
      <c r="G516" s="5"/>
      <c r="H516" s="111">
        <v>4.3E-3</v>
      </c>
      <c r="I516" s="111"/>
      <c r="J516" s="399">
        <v>25143</v>
      </c>
    </row>
    <row r="517" spans="1:10" ht="14.5" customHeight="1" x14ac:dyDescent="0.15">
      <c r="A517" s="5"/>
      <c r="B517" s="399">
        <v>25173</v>
      </c>
      <c r="C517" s="5"/>
      <c r="D517" s="5"/>
      <c r="E517" s="5"/>
      <c r="F517" s="5"/>
      <c r="G517" s="5"/>
      <c r="H517" s="111">
        <v>4.8999999999999998E-3</v>
      </c>
      <c r="I517" s="111"/>
      <c r="J517" s="399">
        <v>25173</v>
      </c>
    </row>
    <row r="518" spans="1:10" ht="14.5" customHeight="1" x14ac:dyDescent="0.15">
      <c r="A518" s="5"/>
      <c r="B518" s="399">
        <v>25204</v>
      </c>
      <c r="C518" s="5"/>
      <c r="D518" s="5"/>
      <c r="E518" s="5"/>
      <c r="F518" s="5"/>
      <c r="G518" s="5"/>
      <c r="H518" s="111">
        <v>5.0000000000000001E-3</v>
      </c>
      <c r="I518" s="111"/>
      <c r="J518" s="399">
        <v>25204</v>
      </c>
    </row>
    <row r="519" spans="1:10" ht="14.5" customHeight="1" x14ac:dyDescent="0.15">
      <c r="A519" s="5"/>
      <c r="B519" s="399">
        <v>25235</v>
      </c>
      <c r="C519" s="5"/>
      <c r="D519" s="5"/>
      <c r="E519" s="5"/>
      <c r="F519" s="5"/>
      <c r="G519" s="5"/>
      <c r="H519" s="111">
        <v>4.5999999999999999E-3</v>
      </c>
      <c r="I519" s="111"/>
      <c r="J519" s="399">
        <v>25235</v>
      </c>
    </row>
    <row r="520" spans="1:10" ht="14.5" customHeight="1" x14ac:dyDescent="0.15">
      <c r="A520" s="5"/>
      <c r="B520" s="399">
        <v>25263</v>
      </c>
      <c r="C520" s="5"/>
      <c r="D520" s="5"/>
      <c r="E520" s="5"/>
      <c r="F520" s="5"/>
      <c r="G520" s="5"/>
      <c r="H520" s="111">
        <v>4.7000000000000002E-3</v>
      </c>
      <c r="I520" s="111"/>
      <c r="J520" s="399">
        <v>25263</v>
      </c>
    </row>
    <row r="521" spans="1:10" ht="14.5" customHeight="1" x14ac:dyDescent="0.15">
      <c r="A521" s="5"/>
      <c r="B521" s="399">
        <v>25294</v>
      </c>
      <c r="C521" s="5"/>
      <c r="D521" s="5"/>
      <c r="E521" s="5"/>
      <c r="F521" s="5"/>
      <c r="G521" s="5"/>
      <c r="H521" s="111">
        <v>5.4999999999999997E-3</v>
      </c>
      <c r="I521" s="111"/>
      <c r="J521" s="399">
        <v>25294</v>
      </c>
    </row>
    <row r="522" spans="1:10" ht="14.5" customHeight="1" x14ac:dyDescent="0.15">
      <c r="A522" s="5"/>
      <c r="B522" s="399">
        <v>25324</v>
      </c>
      <c r="C522" s="5"/>
      <c r="D522" s="5"/>
      <c r="E522" s="5"/>
      <c r="F522" s="5"/>
      <c r="G522" s="5"/>
      <c r="H522" s="111">
        <v>4.7000000000000002E-3</v>
      </c>
      <c r="I522" s="111"/>
      <c r="J522" s="399">
        <v>25324</v>
      </c>
    </row>
    <row r="523" spans="1:10" ht="14.5" customHeight="1" x14ac:dyDescent="0.15">
      <c r="A523" s="5"/>
      <c r="B523" s="399">
        <v>25355</v>
      </c>
      <c r="C523" s="5"/>
      <c r="D523" s="5"/>
      <c r="E523" s="5"/>
      <c r="F523" s="5"/>
      <c r="G523" s="5"/>
      <c r="H523" s="111">
        <v>5.4999999999999997E-3</v>
      </c>
      <c r="I523" s="111"/>
      <c r="J523" s="399">
        <v>25355</v>
      </c>
    </row>
    <row r="524" spans="1:10" ht="14.5" customHeight="1" x14ac:dyDescent="0.15">
      <c r="A524" s="5"/>
      <c r="B524" s="399">
        <v>25385</v>
      </c>
      <c r="C524" s="5"/>
      <c r="D524" s="5"/>
      <c r="E524" s="5"/>
      <c r="F524" s="5"/>
      <c r="G524" s="5"/>
      <c r="H524" s="111">
        <v>5.1999999999999998E-3</v>
      </c>
      <c r="I524" s="111"/>
      <c r="J524" s="399">
        <v>25385</v>
      </c>
    </row>
    <row r="525" spans="1:10" ht="14.5" customHeight="1" x14ac:dyDescent="0.15">
      <c r="A525" s="5"/>
      <c r="B525" s="399">
        <v>25416</v>
      </c>
      <c r="C525" s="5"/>
      <c r="D525" s="5"/>
      <c r="E525" s="5"/>
      <c r="F525" s="5"/>
      <c r="G525" s="5"/>
      <c r="H525" s="111">
        <v>4.7999999999999996E-3</v>
      </c>
      <c r="I525" s="111"/>
      <c r="J525" s="399">
        <v>25416</v>
      </c>
    </row>
    <row r="526" spans="1:10" ht="14.5" customHeight="1" x14ac:dyDescent="0.15">
      <c r="A526" s="5"/>
      <c r="B526" s="399">
        <v>25447</v>
      </c>
      <c r="C526" s="5"/>
      <c r="D526" s="5"/>
      <c r="E526" s="5"/>
      <c r="F526" s="5"/>
      <c r="G526" s="5"/>
      <c r="H526" s="111">
        <v>5.4999999999999997E-3</v>
      </c>
      <c r="I526" s="111"/>
      <c r="J526" s="399">
        <v>25447</v>
      </c>
    </row>
    <row r="527" spans="1:10" ht="14.5" customHeight="1" x14ac:dyDescent="0.15">
      <c r="A527" s="5"/>
      <c r="B527" s="399">
        <v>25477</v>
      </c>
      <c r="C527" s="5"/>
      <c r="D527" s="5"/>
      <c r="E527" s="5"/>
      <c r="F527" s="5"/>
      <c r="G527" s="5"/>
      <c r="H527" s="111">
        <v>5.7000000000000002E-3</v>
      </c>
      <c r="I527" s="111"/>
      <c r="J527" s="399">
        <v>25477</v>
      </c>
    </row>
    <row r="528" spans="1:10" ht="14.5" customHeight="1" x14ac:dyDescent="0.15">
      <c r="A528" s="5"/>
      <c r="B528" s="399">
        <v>25508</v>
      </c>
      <c r="C528" s="5"/>
      <c r="D528" s="5"/>
      <c r="E528" s="5"/>
      <c r="F528" s="5"/>
      <c r="G528" s="5"/>
      <c r="H528" s="111">
        <v>4.8999999999999998E-3</v>
      </c>
      <c r="I528" s="111"/>
      <c r="J528" s="399">
        <v>25508</v>
      </c>
    </row>
    <row r="529" spans="1:10" ht="14.5" customHeight="1" x14ac:dyDescent="0.15">
      <c r="A529" s="5"/>
      <c r="B529" s="399">
        <v>25538</v>
      </c>
      <c r="C529" s="5"/>
      <c r="D529" s="5"/>
      <c r="E529" s="5"/>
      <c r="F529" s="5"/>
      <c r="G529" s="5"/>
      <c r="H529" s="111">
        <v>6.0000000000000001E-3</v>
      </c>
      <c r="I529" s="111"/>
      <c r="J529" s="399">
        <v>25538</v>
      </c>
    </row>
    <row r="530" spans="1:10" ht="14.5" customHeight="1" x14ac:dyDescent="0.15">
      <c r="A530" s="5"/>
      <c r="B530" s="399">
        <v>25569</v>
      </c>
      <c r="C530" s="5"/>
      <c r="D530" s="5"/>
      <c r="E530" s="5"/>
      <c r="F530" s="5"/>
      <c r="G530" s="5"/>
      <c r="H530" s="111">
        <v>5.5999999999999999E-3</v>
      </c>
      <c r="I530" s="111"/>
      <c r="J530" s="399">
        <v>25569</v>
      </c>
    </row>
    <row r="531" spans="1:10" ht="14.5" customHeight="1" x14ac:dyDescent="0.15">
      <c r="A531" s="5"/>
      <c r="B531" s="399">
        <v>25600</v>
      </c>
      <c r="C531" s="5"/>
      <c r="D531" s="5"/>
      <c r="E531" s="5"/>
      <c r="F531" s="5"/>
      <c r="G531" s="5"/>
      <c r="H531" s="111">
        <v>5.1999999999999998E-3</v>
      </c>
      <c r="I531" s="111"/>
      <c r="J531" s="399">
        <v>25600</v>
      </c>
    </row>
    <row r="532" spans="1:10" ht="14.5" customHeight="1" x14ac:dyDescent="0.15">
      <c r="A532" s="5"/>
      <c r="B532" s="399">
        <v>25628</v>
      </c>
      <c r="C532" s="5"/>
      <c r="D532" s="5"/>
      <c r="E532" s="5"/>
      <c r="F532" s="5"/>
      <c r="G532" s="5"/>
      <c r="H532" s="111">
        <v>5.5999999999999999E-3</v>
      </c>
      <c r="I532" s="111"/>
      <c r="J532" s="399">
        <v>25628</v>
      </c>
    </row>
    <row r="533" spans="1:10" ht="14.5" customHeight="1" x14ac:dyDescent="0.15">
      <c r="A533" s="5"/>
      <c r="B533" s="399">
        <v>25659</v>
      </c>
      <c r="C533" s="5"/>
      <c r="D533" s="5"/>
      <c r="E533" s="5"/>
      <c r="F533" s="5"/>
      <c r="G533" s="5"/>
      <c r="H533" s="111">
        <v>5.4000000000000003E-3</v>
      </c>
      <c r="I533" s="111"/>
      <c r="J533" s="399">
        <v>25659</v>
      </c>
    </row>
    <row r="534" spans="1:10" ht="14.5" customHeight="1" x14ac:dyDescent="0.15">
      <c r="A534" s="5"/>
      <c r="B534" s="399">
        <v>25689</v>
      </c>
      <c r="C534" s="5"/>
      <c r="D534" s="5"/>
      <c r="E534" s="5"/>
      <c r="F534" s="5"/>
      <c r="G534" s="5"/>
      <c r="H534" s="111">
        <v>5.4999999999999997E-3</v>
      </c>
      <c r="I534" s="111"/>
      <c r="J534" s="399">
        <v>25689</v>
      </c>
    </row>
    <row r="535" spans="1:10" ht="14.5" customHeight="1" x14ac:dyDescent="0.15">
      <c r="A535" s="5"/>
      <c r="B535" s="399">
        <v>25720</v>
      </c>
      <c r="C535" s="5"/>
      <c r="D535" s="5"/>
      <c r="E535" s="5"/>
      <c r="F535" s="5"/>
      <c r="G535" s="5"/>
      <c r="H535" s="111">
        <v>6.4000000000000003E-3</v>
      </c>
      <c r="I535" s="111"/>
      <c r="J535" s="399">
        <v>25720</v>
      </c>
    </row>
    <row r="536" spans="1:10" ht="14.5" customHeight="1" x14ac:dyDescent="0.15">
      <c r="A536" s="5"/>
      <c r="B536" s="399">
        <v>25750</v>
      </c>
      <c r="C536" s="5"/>
      <c r="D536" s="5"/>
      <c r="E536" s="5"/>
      <c r="F536" s="5"/>
      <c r="G536" s="5"/>
      <c r="H536" s="111">
        <v>5.8999999999999999E-3</v>
      </c>
      <c r="I536" s="111"/>
      <c r="J536" s="399">
        <v>25750</v>
      </c>
    </row>
    <row r="537" spans="1:10" ht="14.5" customHeight="1" x14ac:dyDescent="0.15">
      <c r="A537" s="5"/>
      <c r="B537" s="399">
        <v>25781</v>
      </c>
      <c r="C537" s="5"/>
      <c r="D537" s="5"/>
      <c r="E537" s="5"/>
      <c r="F537" s="5"/>
      <c r="G537" s="5"/>
      <c r="H537" s="111">
        <v>5.7000000000000002E-3</v>
      </c>
      <c r="I537" s="111"/>
      <c r="J537" s="399">
        <v>25781</v>
      </c>
    </row>
    <row r="538" spans="1:10" ht="14.5" customHeight="1" x14ac:dyDescent="0.15">
      <c r="A538" s="5"/>
      <c r="B538" s="399">
        <v>25812</v>
      </c>
      <c r="C538" s="5"/>
      <c r="D538" s="5"/>
      <c r="E538" s="5"/>
      <c r="F538" s="5"/>
      <c r="G538" s="5"/>
      <c r="H538" s="111">
        <v>5.5999999999999999E-3</v>
      </c>
      <c r="I538" s="111"/>
      <c r="J538" s="399">
        <v>25812</v>
      </c>
    </row>
    <row r="539" spans="1:10" ht="14.5" customHeight="1" x14ac:dyDescent="0.15">
      <c r="A539" s="5"/>
      <c r="B539" s="399">
        <v>25842</v>
      </c>
      <c r="C539" s="5"/>
      <c r="D539" s="5"/>
      <c r="E539" s="5"/>
      <c r="F539" s="5"/>
      <c r="G539" s="5"/>
      <c r="H539" s="111">
        <v>5.4999999999999997E-3</v>
      </c>
      <c r="I539" s="111"/>
      <c r="J539" s="399">
        <v>25842</v>
      </c>
    </row>
    <row r="540" spans="1:10" ht="14.5" customHeight="1" x14ac:dyDescent="0.15">
      <c r="A540" s="5"/>
      <c r="B540" s="399">
        <v>25873</v>
      </c>
      <c r="C540" s="5"/>
      <c r="D540" s="5"/>
      <c r="E540" s="5"/>
      <c r="F540" s="5"/>
      <c r="G540" s="5"/>
      <c r="H540" s="111">
        <v>5.7999999999999996E-3</v>
      </c>
      <c r="I540" s="111"/>
      <c r="J540" s="399">
        <v>25873</v>
      </c>
    </row>
    <row r="541" spans="1:10" ht="14.5" customHeight="1" x14ac:dyDescent="0.15">
      <c r="A541" s="5"/>
      <c r="B541" s="399">
        <v>25903</v>
      </c>
      <c r="C541" s="5"/>
      <c r="D541" s="5"/>
      <c r="E541" s="5"/>
      <c r="F541" s="5"/>
      <c r="G541" s="5"/>
      <c r="H541" s="111">
        <v>5.3E-3</v>
      </c>
      <c r="I541" s="111"/>
      <c r="J541" s="399">
        <v>25903</v>
      </c>
    </row>
    <row r="542" spans="1:10" ht="14.5" customHeight="1" x14ac:dyDescent="0.15">
      <c r="A542" s="5"/>
      <c r="B542" s="399">
        <v>25934</v>
      </c>
      <c r="C542" s="5"/>
      <c r="D542" s="5"/>
      <c r="E542" s="5"/>
      <c r="F542" s="5"/>
      <c r="G542" s="5"/>
      <c r="H542" s="111">
        <v>5.1000000000000004E-3</v>
      </c>
      <c r="I542" s="111"/>
      <c r="J542" s="399">
        <v>25934</v>
      </c>
    </row>
    <row r="543" spans="1:10" ht="14.5" customHeight="1" x14ac:dyDescent="0.15">
      <c r="A543" s="5"/>
      <c r="B543" s="399">
        <v>25965</v>
      </c>
      <c r="C543" s="5"/>
      <c r="D543" s="5"/>
      <c r="E543" s="5"/>
      <c r="F543" s="5"/>
      <c r="G543" s="5"/>
      <c r="H543" s="111">
        <v>4.5999999999999999E-3</v>
      </c>
      <c r="I543" s="111"/>
      <c r="J543" s="399">
        <v>25965</v>
      </c>
    </row>
    <row r="544" spans="1:10" ht="14.5" customHeight="1" x14ac:dyDescent="0.15">
      <c r="A544" s="5"/>
      <c r="B544" s="399">
        <v>25993</v>
      </c>
      <c r="C544" s="5"/>
      <c r="D544" s="5"/>
      <c r="E544" s="5"/>
      <c r="F544" s="5"/>
      <c r="G544" s="5"/>
      <c r="H544" s="111">
        <v>5.5999999999999999E-3</v>
      </c>
      <c r="I544" s="111"/>
      <c r="J544" s="399">
        <v>25993</v>
      </c>
    </row>
    <row r="545" spans="1:10" ht="14.5" customHeight="1" x14ac:dyDescent="0.15">
      <c r="A545" s="5"/>
      <c r="B545" s="399">
        <v>26024</v>
      </c>
      <c r="C545" s="5"/>
      <c r="D545" s="5"/>
      <c r="E545" s="5"/>
      <c r="F545" s="5"/>
      <c r="G545" s="5"/>
      <c r="H545" s="111">
        <v>4.7999999999999996E-3</v>
      </c>
      <c r="I545" s="111"/>
      <c r="J545" s="399">
        <v>26024</v>
      </c>
    </row>
    <row r="546" spans="1:10" ht="14.5" customHeight="1" x14ac:dyDescent="0.15">
      <c r="A546" s="5"/>
      <c r="B546" s="399">
        <v>26054</v>
      </c>
      <c r="C546" s="5"/>
      <c r="D546" s="5"/>
      <c r="E546" s="5"/>
      <c r="F546" s="5"/>
      <c r="G546" s="5"/>
      <c r="H546" s="111">
        <v>4.7000000000000002E-3</v>
      </c>
      <c r="I546" s="111"/>
      <c r="J546" s="399">
        <v>26054</v>
      </c>
    </row>
    <row r="547" spans="1:10" ht="14.5" customHeight="1" x14ac:dyDescent="0.15">
      <c r="A547" s="5"/>
      <c r="B547" s="399">
        <v>26085</v>
      </c>
      <c r="C547" s="5"/>
      <c r="D547" s="5"/>
      <c r="E547" s="5"/>
      <c r="F547" s="5"/>
      <c r="G547" s="5"/>
      <c r="H547" s="111">
        <v>5.5999999999999999E-3</v>
      </c>
      <c r="I547" s="111"/>
      <c r="J547" s="399">
        <v>26085</v>
      </c>
    </row>
    <row r="548" spans="1:10" ht="14.5" customHeight="1" x14ac:dyDescent="0.15">
      <c r="A548" s="5"/>
      <c r="B548" s="399">
        <v>26115</v>
      </c>
      <c r="C548" s="5"/>
      <c r="D548" s="5"/>
      <c r="E548" s="5"/>
      <c r="F548" s="5"/>
      <c r="G548" s="5"/>
      <c r="H548" s="111">
        <v>5.1999999999999998E-3</v>
      </c>
      <c r="I548" s="111"/>
      <c r="J548" s="399">
        <v>26115</v>
      </c>
    </row>
    <row r="549" spans="1:10" ht="14.5" customHeight="1" x14ac:dyDescent="0.15">
      <c r="A549" s="5"/>
      <c r="B549" s="399">
        <v>26146</v>
      </c>
      <c r="C549" s="5"/>
      <c r="D549" s="5"/>
      <c r="E549" s="5"/>
      <c r="F549" s="5"/>
      <c r="G549" s="5"/>
      <c r="H549" s="111">
        <v>5.4999999999999997E-3</v>
      </c>
      <c r="I549" s="111"/>
      <c r="J549" s="399">
        <v>26146</v>
      </c>
    </row>
    <row r="550" spans="1:10" ht="14.5" customHeight="1" x14ac:dyDescent="0.15">
      <c r="A550" s="5"/>
      <c r="B550" s="399">
        <v>26177</v>
      </c>
      <c r="C550" s="5"/>
      <c r="D550" s="5"/>
      <c r="E550" s="5"/>
      <c r="F550" s="5"/>
      <c r="G550" s="5"/>
      <c r="H550" s="111">
        <v>4.8999999999999998E-3</v>
      </c>
      <c r="I550" s="111"/>
      <c r="J550" s="399">
        <v>26177</v>
      </c>
    </row>
    <row r="551" spans="1:10" ht="14.5" customHeight="1" x14ac:dyDescent="0.15">
      <c r="A551" s="5"/>
      <c r="B551" s="399">
        <v>26207</v>
      </c>
      <c r="C551" s="5"/>
      <c r="D551" s="5"/>
      <c r="E551" s="5"/>
      <c r="F551" s="5"/>
      <c r="G551" s="5"/>
      <c r="H551" s="111">
        <v>4.7000000000000002E-3</v>
      </c>
      <c r="I551" s="111"/>
      <c r="J551" s="399">
        <v>26207</v>
      </c>
    </row>
    <row r="552" spans="1:10" ht="14.5" customHeight="1" x14ac:dyDescent="0.15">
      <c r="A552" s="5"/>
      <c r="B552" s="399">
        <v>26238</v>
      </c>
      <c r="C552" s="5"/>
      <c r="D552" s="5"/>
      <c r="E552" s="5"/>
      <c r="F552" s="5"/>
      <c r="G552" s="5"/>
      <c r="H552" s="111">
        <v>5.1000000000000004E-3</v>
      </c>
      <c r="I552" s="111"/>
      <c r="J552" s="399">
        <v>26238</v>
      </c>
    </row>
    <row r="553" spans="1:10" ht="14.5" customHeight="1" x14ac:dyDescent="0.15">
      <c r="A553" s="5"/>
      <c r="B553" s="399">
        <v>26268</v>
      </c>
      <c r="C553" s="5"/>
      <c r="D553" s="5"/>
      <c r="E553" s="5"/>
      <c r="F553" s="5"/>
      <c r="G553" s="5"/>
      <c r="H553" s="111">
        <v>5.0000000000000001E-3</v>
      </c>
      <c r="I553" s="111"/>
      <c r="J553" s="399">
        <v>26268</v>
      </c>
    </row>
    <row r="554" spans="1:10" ht="14.5" customHeight="1" x14ac:dyDescent="0.15">
      <c r="A554" s="5"/>
      <c r="B554" s="399">
        <v>26299</v>
      </c>
      <c r="C554" s="5"/>
      <c r="D554" s="5"/>
      <c r="E554" s="5"/>
      <c r="F554" s="5"/>
      <c r="G554" s="5"/>
      <c r="H554" s="111">
        <v>5.0000000000000001E-3</v>
      </c>
      <c r="I554" s="111"/>
      <c r="J554" s="399">
        <v>26299</v>
      </c>
    </row>
    <row r="555" spans="1:10" ht="14.5" customHeight="1" x14ac:dyDescent="0.15">
      <c r="A555" s="5"/>
      <c r="B555" s="399">
        <v>26330</v>
      </c>
      <c r="C555" s="5"/>
      <c r="D555" s="5"/>
      <c r="E555" s="5"/>
      <c r="F555" s="5"/>
      <c r="G555" s="5"/>
      <c r="H555" s="111">
        <v>4.7000000000000002E-3</v>
      </c>
      <c r="I555" s="111"/>
      <c r="J555" s="399">
        <v>26330</v>
      </c>
    </row>
    <row r="556" spans="1:10" ht="14.5" customHeight="1" x14ac:dyDescent="0.15">
      <c r="A556" s="5"/>
      <c r="B556" s="399">
        <v>26359</v>
      </c>
      <c r="C556" s="5"/>
      <c r="D556" s="5"/>
      <c r="E556" s="5"/>
      <c r="F556" s="5"/>
      <c r="G556" s="5"/>
      <c r="H556" s="111">
        <v>4.8999999999999998E-3</v>
      </c>
      <c r="I556" s="111"/>
      <c r="J556" s="399">
        <v>26359</v>
      </c>
    </row>
    <row r="557" spans="1:10" ht="14.5" customHeight="1" x14ac:dyDescent="0.15">
      <c r="A557" s="5"/>
      <c r="B557" s="399">
        <v>26390</v>
      </c>
      <c r="C557" s="5"/>
      <c r="D557" s="5"/>
      <c r="E557" s="5"/>
      <c r="F557" s="5"/>
      <c r="G557" s="5"/>
      <c r="H557" s="111">
        <v>4.7999999999999996E-3</v>
      </c>
      <c r="I557" s="111"/>
      <c r="J557" s="399">
        <v>26390</v>
      </c>
    </row>
    <row r="558" spans="1:10" ht="14.5" customHeight="1" x14ac:dyDescent="0.15">
      <c r="A558" s="5"/>
      <c r="B558" s="399">
        <v>26420</v>
      </c>
      <c r="C558" s="5"/>
      <c r="D558" s="5"/>
      <c r="E558" s="5"/>
      <c r="F558" s="5"/>
      <c r="G558" s="5"/>
      <c r="H558" s="111">
        <v>5.4999999999999997E-3</v>
      </c>
      <c r="I558" s="111"/>
      <c r="J558" s="399">
        <v>26420</v>
      </c>
    </row>
    <row r="559" spans="1:10" ht="14.5" customHeight="1" x14ac:dyDescent="0.15">
      <c r="A559" s="5"/>
      <c r="B559" s="399">
        <v>26451</v>
      </c>
      <c r="C559" s="5"/>
      <c r="D559" s="5"/>
      <c r="E559" s="5"/>
      <c r="F559" s="5"/>
      <c r="G559" s="5"/>
      <c r="H559" s="111">
        <v>4.8999999999999998E-3</v>
      </c>
      <c r="I559" s="111"/>
      <c r="J559" s="399">
        <v>26451</v>
      </c>
    </row>
    <row r="560" spans="1:10" ht="14.5" customHeight="1" x14ac:dyDescent="0.15">
      <c r="A560" s="5"/>
      <c r="B560" s="399">
        <v>26481</v>
      </c>
      <c r="C560" s="5"/>
      <c r="D560" s="5"/>
      <c r="E560" s="5"/>
      <c r="F560" s="5"/>
      <c r="G560" s="5"/>
      <c r="H560" s="111">
        <v>5.1000000000000004E-3</v>
      </c>
      <c r="I560" s="111"/>
      <c r="J560" s="399">
        <v>26481</v>
      </c>
    </row>
    <row r="561" spans="1:10" ht="14.5" customHeight="1" x14ac:dyDescent="0.15">
      <c r="A561" s="5"/>
      <c r="B561" s="399">
        <v>26512</v>
      </c>
      <c r="C561" s="5"/>
      <c r="D561" s="5"/>
      <c r="E561" s="5"/>
      <c r="F561" s="5"/>
      <c r="G561" s="5"/>
      <c r="H561" s="111">
        <v>4.8999999999999998E-3</v>
      </c>
      <c r="I561" s="111"/>
      <c r="J561" s="399">
        <v>26512</v>
      </c>
    </row>
    <row r="562" spans="1:10" ht="14.5" customHeight="1" x14ac:dyDescent="0.15">
      <c r="A562" s="5"/>
      <c r="B562" s="399">
        <v>26543</v>
      </c>
      <c r="C562" s="5"/>
      <c r="D562" s="5"/>
      <c r="E562" s="5"/>
      <c r="F562" s="5"/>
      <c r="G562" s="5"/>
      <c r="H562" s="111">
        <v>4.7000000000000002E-3</v>
      </c>
      <c r="I562" s="111"/>
      <c r="J562" s="399">
        <v>26543</v>
      </c>
    </row>
    <row r="563" spans="1:10" ht="14.5" customHeight="1" x14ac:dyDescent="0.15">
      <c r="A563" s="5"/>
      <c r="B563" s="399">
        <v>26573</v>
      </c>
      <c r="C563" s="5"/>
      <c r="D563" s="5"/>
      <c r="E563" s="5"/>
      <c r="F563" s="5"/>
      <c r="G563" s="5"/>
      <c r="H563" s="111">
        <v>5.1999999999999998E-3</v>
      </c>
      <c r="I563" s="111"/>
      <c r="J563" s="399">
        <v>26573</v>
      </c>
    </row>
    <row r="564" spans="1:10" ht="14.5" customHeight="1" x14ac:dyDescent="0.15">
      <c r="A564" s="5"/>
      <c r="B564" s="399">
        <v>26604</v>
      </c>
      <c r="C564" s="5"/>
      <c r="D564" s="5"/>
      <c r="E564" s="5"/>
      <c r="F564" s="5"/>
      <c r="G564" s="5"/>
      <c r="H564" s="111">
        <v>4.7999999999999996E-3</v>
      </c>
      <c r="I564" s="111"/>
      <c r="J564" s="399">
        <v>26604</v>
      </c>
    </row>
    <row r="565" spans="1:10" ht="14.5" customHeight="1" x14ac:dyDescent="0.15">
      <c r="A565" s="116">
        <v>88</v>
      </c>
      <c r="B565" s="399">
        <v>26634</v>
      </c>
      <c r="C565" s="16" t="s">
        <v>3345</v>
      </c>
      <c r="D565" s="16" t="s">
        <v>3346</v>
      </c>
      <c r="E565" s="116">
        <v>-15.75</v>
      </c>
      <c r="F565" s="116">
        <v>-66</v>
      </c>
      <c r="G565" s="116">
        <v>0</v>
      </c>
      <c r="H565" s="111">
        <v>4.4999999999999997E-3</v>
      </c>
      <c r="I565" s="111"/>
      <c r="J565" s="399">
        <v>26634</v>
      </c>
    </row>
    <row r="566" spans="1:10" ht="14.5" customHeight="1" x14ac:dyDescent="0.15">
      <c r="A566" s="116">
        <v>88</v>
      </c>
      <c r="B566" s="399">
        <v>26665</v>
      </c>
      <c r="C566" s="16" t="s">
        <v>3345</v>
      </c>
      <c r="D566" s="16" t="s">
        <v>3346</v>
      </c>
      <c r="E566" s="116">
        <v>-16.1875</v>
      </c>
      <c r="F566" s="116">
        <v>2.7778000000000001E-2</v>
      </c>
      <c r="G566" s="116">
        <v>0</v>
      </c>
      <c r="H566" s="111">
        <v>5.4000000000000003E-3</v>
      </c>
      <c r="I566" s="111">
        <f t="shared" ref="I566:I629" si="0">F566-H566</f>
        <v>2.2378000000000002E-2</v>
      </c>
      <c r="J566" s="399">
        <v>26665</v>
      </c>
    </row>
    <row r="567" spans="1:10" ht="14.5" customHeight="1" x14ac:dyDescent="0.15">
      <c r="A567" s="116">
        <v>88</v>
      </c>
      <c r="B567" s="399">
        <v>26696</v>
      </c>
      <c r="C567" s="16" t="s">
        <v>3345</v>
      </c>
      <c r="D567" s="16" t="s">
        <v>3346</v>
      </c>
      <c r="E567" s="116">
        <v>-15.8125</v>
      </c>
      <c r="F567" s="116">
        <v>-7.7219999999999997E-3</v>
      </c>
      <c r="G567" s="116">
        <v>0.25</v>
      </c>
      <c r="H567" s="111">
        <v>5.1000000000000004E-3</v>
      </c>
      <c r="I567" s="111">
        <f t="shared" si="0"/>
        <v>-1.2822E-2</v>
      </c>
      <c r="J567" s="399">
        <v>26696</v>
      </c>
    </row>
    <row r="568" spans="1:10" ht="14.5" customHeight="1" x14ac:dyDescent="0.15">
      <c r="A568" s="116">
        <v>88</v>
      </c>
      <c r="B568" s="399">
        <v>26724</v>
      </c>
      <c r="C568" s="16" t="s">
        <v>3345</v>
      </c>
      <c r="D568" s="16" t="s">
        <v>3346</v>
      </c>
      <c r="E568" s="116">
        <v>-15.625</v>
      </c>
      <c r="F568" s="116">
        <v>-1.1858E-2</v>
      </c>
      <c r="G568" s="116">
        <v>0</v>
      </c>
      <c r="H568" s="111">
        <v>5.5999999999999999E-3</v>
      </c>
      <c r="I568" s="111">
        <f t="shared" si="0"/>
        <v>-1.7458000000000001E-2</v>
      </c>
      <c r="J568" s="399">
        <v>26724</v>
      </c>
    </row>
    <row r="569" spans="1:10" ht="14.5" customHeight="1" x14ac:dyDescent="0.15">
      <c r="A569" s="116">
        <v>88</v>
      </c>
      <c r="B569" s="399">
        <v>26755</v>
      </c>
      <c r="C569" s="16" t="s">
        <v>3345</v>
      </c>
      <c r="D569" s="16" t="s">
        <v>3346</v>
      </c>
      <c r="E569" s="116">
        <v>-15.6875</v>
      </c>
      <c r="F569" s="116">
        <v>4.0000000000000001E-3</v>
      </c>
      <c r="G569" s="116">
        <v>0</v>
      </c>
      <c r="H569" s="111">
        <v>5.7000000000000002E-3</v>
      </c>
      <c r="I569" s="111">
        <f t="shared" si="0"/>
        <v>-1.7000000000000001E-3</v>
      </c>
      <c r="J569" s="399">
        <v>26755</v>
      </c>
    </row>
    <row r="570" spans="1:10" ht="14.5" customHeight="1" x14ac:dyDescent="0.15">
      <c r="A570" s="116">
        <v>88</v>
      </c>
      <c r="B570" s="399">
        <v>26785</v>
      </c>
      <c r="C570" s="16" t="s">
        <v>3345</v>
      </c>
      <c r="D570" s="16" t="s">
        <v>3346</v>
      </c>
      <c r="E570" s="116">
        <v>-15.625</v>
      </c>
      <c r="F570" s="116">
        <v>1.1952000000000001E-2</v>
      </c>
      <c r="G570" s="116">
        <v>0.25</v>
      </c>
      <c r="H570" s="111">
        <v>5.7999999999999996E-3</v>
      </c>
      <c r="I570" s="111">
        <f t="shared" si="0"/>
        <v>6.1520000000000012E-3</v>
      </c>
      <c r="J570" s="399">
        <v>26785</v>
      </c>
    </row>
    <row r="571" spans="1:10" ht="14.5" customHeight="1" x14ac:dyDescent="0.15">
      <c r="A571" s="116">
        <v>88</v>
      </c>
      <c r="B571" s="399">
        <v>26816</v>
      </c>
      <c r="C571" s="16" t="s">
        <v>3345</v>
      </c>
      <c r="D571" s="16" t="s">
        <v>3346</v>
      </c>
      <c r="E571" s="116">
        <v>-15.625</v>
      </c>
      <c r="F571" s="116">
        <v>0</v>
      </c>
      <c r="G571" s="116">
        <v>0</v>
      </c>
      <c r="H571" s="111">
        <v>5.4999999999999997E-3</v>
      </c>
      <c r="I571" s="111">
        <f t="shared" si="0"/>
        <v>-5.4999999999999997E-3</v>
      </c>
      <c r="J571" s="399">
        <v>26816</v>
      </c>
    </row>
    <row r="572" spans="1:10" ht="14.5" customHeight="1" x14ac:dyDescent="0.15">
      <c r="A572" s="116">
        <v>88</v>
      </c>
      <c r="B572" s="399">
        <v>26846</v>
      </c>
      <c r="C572" s="16" t="s">
        <v>3345</v>
      </c>
      <c r="D572" s="16" t="s">
        <v>3346</v>
      </c>
      <c r="E572" s="116">
        <v>-16.125</v>
      </c>
      <c r="F572" s="116">
        <v>3.2000000000000001E-2</v>
      </c>
      <c r="G572" s="116">
        <v>0</v>
      </c>
      <c r="H572" s="111">
        <v>6.1000000000000004E-3</v>
      </c>
      <c r="I572" s="111">
        <f t="shared" si="0"/>
        <v>2.5899999999999999E-2</v>
      </c>
      <c r="J572" s="399">
        <v>26846</v>
      </c>
    </row>
    <row r="573" spans="1:10" ht="14.5" customHeight="1" x14ac:dyDescent="0.15">
      <c r="A573" s="116">
        <v>88</v>
      </c>
      <c r="B573" s="399">
        <v>26877</v>
      </c>
      <c r="C573" s="16" t="s">
        <v>3345</v>
      </c>
      <c r="D573" s="16" t="s">
        <v>3346</v>
      </c>
      <c r="E573" s="116">
        <v>-15.125</v>
      </c>
      <c r="F573" s="116">
        <v>-4.4651000000000003E-2</v>
      </c>
      <c r="G573" s="116">
        <v>0.28000000000000003</v>
      </c>
      <c r="H573" s="111">
        <v>6.1999999999999998E-3</v>
      </c>
      <c r="I573" s="111">
        <f t="shared" si="0"/>
        <v>-5.0851E-2</v>
      </c>
      <c r="J573" s="399">
        <v>26877</v>
      </c>
    </row>
    <row r="574" spans="1:10" ht="14.5" customHeight="1" x14ac:dyDescent="0.15">
      <c r="A574" s="116">
        <v>88</v>
      </c>
      <c r="B574" s="399">
        <v>26908</v>
      </c>
      <c r="C574" s="16" t="s">
        <v>3345</v>
      </c>
      <c r="D574" s="16" t="s">
        <v>3346</v>
      </c>
      <c r="E574" s="116">
        <v>-15.875</v>
      </c>
      <c r="F574" s="116">
        <v>4.9586999999999999E-2</v>
      </c>
      <c r="G574" s="116">
        <v>0</v>
      </c>
      <c r="H574" s="111">
        <v>5.4999999999999997E-3</v>
      </c>
      <c r="I574" s="111">
        <f t="shared" si="0"/>
        <v>4.4087000000000001E-2</v>
      </c>
      <c r="J574" s="399">
        <v>26908</v>
      </c>
    </row>
    <row r="575" spans="1:10" ht="14.5" customHeight="1" x14ac:dyDescent="0.15">
      <c r="A575" s="116">
        <v>88</v>
      </c>
      <c r="B575" s="399">
        <v>26938</v>
      </c>
      <c r="C575" s="16" t="s">
        <v>3345</v>
      </c>
      <c r="D575" s="16" t="s">
        <v>3346</v>
      </c>
      <c r="E575" s="116">
        <v>-15.375</v>
      </c>
      <c r="F575" s="116">
        <v>-3.1496000000000003E-2</v>
      </c>
      <c r="G575" s="116">
        <v>0</v>
      </c>
      <c r="H575" s="111">
        <v>6.3E-3</v>
      </c>
      <c r="I575" s="111">
        <f t="shared" si="0"/>
        <v>-3.7796000000000003E-2</v>
      </c>
      <c r="J575" s="399">
        <v>26938</v>
      </c>
    </row>
    <row r="576" spans="1:10" ht="14.5" customHeight="1" x14ac:dyDescent="0.15">
      <c r="A576" s="116">
        <v>88</v>
      </c>
      <c r="B576" s="399">
        <v>26969</v>
      </c>
      <c r="C576" s="16" t="s">
        <v>3345</v>
      </c>
      <c r="D576" s="16" t="s">
        <v>3346</v>
      </c>
      <c r="E576" s="116">
        <v>-14.375</v>
      </c>
      <c r="F576" s="116">
        <v>-4.6829000000000003E-2</v>
      </c>
      <c r="G576" s="116">
        <v>0.28000000000000003</v>
      </c>
      <c r="H576" s="111">
        <v>5.5999999999999999E-3</v>
      </c>
      <c r="I576" s="111">
        <f t="shared" si="0"/>
        <v>-5.2429000000000003E-2</v>
      </c>
      <c r="J576" s="399">
        <v>26969</v>
      </c>
    </row>
    <row r="577" spans="1:10" ht="14.5" customHeight="1" x14ac:dyDescent="0.15">
      <c r="A577" s="116">
        <v>88</v>
      </c>
      <c r="B577" s="399">
        <v>26999</v>
      </c>
      <c r="C577" s="16" t="s">
        <v>3345</v>
      </c>
      <c r="D577" s="16" t="s">
        <v>3346</v>
      </c>
      <c r="E577" s="116">
        <v>-13.75</v>
      </c>
      <c r="F577" s="116">
        <v>-4.3478000000000003E-2</v>
      </c>
      <c r="G577" s="116">
        <v>0</v>
      </c>
      <c r="H577" s="111">
        <v>6.0000000000000001E-3</v>
      </c>
      <c r="I577" s="111">
        <f t="shared" si="0"/>
        <v>-4.9478000000000001E-2</v>
      </c>
      <c r="J577" s="399">
        <v>26999</v>
      </c>
    </row>
    <row r="578" spans="1:10" ht="14.5" customHeight="1" x14ac:dyDescent="0.15">
      <c r="A578" s="116">
        <v>88</v>
      </c>
      <c r="B578" s="399">
        <v>27030</v>
      </c>
      <c r="C578" s="16" t="s">
        <v>3345</v>
      </c>
      <c r="D578" s="16" t="s">
        <v>3346</v>
      </c>
      <c r="E578" s="116">
        <v>-14.75</v>
      </c>
      <c r="F578" s="116">
        <v>7.2727E-2</v>
      </c>
      <c r="G578" s="116">
        <v>0</v>
      </c>
      <c r="H578" s="111">
        <v>6.1000000000000004E-3</v>
      </c>
      <c r="I578" s="111">
        <f t="shared" si="0"/>
        <v>6.6627000000000006E-2</v>
      </c>
      <c r="J578" s="399">
        <v>27030</v>
      </c>
    </row>
    <row r="579" spans="1:10" ht="14.5" customHeight="1" x14ac:dyDescent="0.15">
      <c r="A579" s="116">
        <v>88</v>
      </c>
      <c r="B579" s="399">
        <v>27061</v>
      </c>
      <c r="C579" s="16" t="s">
        <v>3345</v>
      </c>
      <c r="D579" s="16" t="s">
        <v>3346</v>
      </c>
      <c r="E579" s="116">
        <v>-15</v>
      </c>
      <c r="F579" s="116">
        <v>3.5931999999999999E-2</v>
      </c>
      <c r="G579" s="116">
        <v>0.28000000000000003</v>
      </c>
      <c r="H579" s="111">
        <v>5.4999999999999997E-3</v>
      </c>
      <c r="I579" s="111">
        <f t="shared" si="0"/>
        <v>3.0432000000000001E-2</v>
      </c>
      <c r="J579" s="399">
        <v>27061</v>
      </c>
    </row>
    <row r="580" spans="1:10" ht="14.5" customHeight="1" x14ac:dyDescent="0.15">
      <c r="A580" s="116">
        <v>88</v>
      </c>
      <c r="B580" s="399">
        <v>27089</v>
      </c>
      <c r="C580" s="16" t="s">
        <v>3345</v>
      </c>
      <c r="D580" s="16" t="s">
        <v>3346</v>
      </c>
      <c r="E580" s="116">
        <v>-15.75</v>
      </c>
      <c r="F580" s="116">
        <v>0.05</v>
      </c>
      <c r="G580" s="116">
        <v>0</v>
      </c>
      <c r="H580" s="111">
        <v>5.7999999999999996E-3</v>
      </c>
      <c r="I580" s="111">
        <f t="shared" si="0"/>
        <v>4.4200000000000003E-2</v>
      </c>
      <c r="J580" s="399">
        <v>27089</v>
      </c>
    </row>
    <row r="581" spans="1:10" ht="14.5" customHeight="1" x14ac:dyDescent="0.15">
      <c r="A581" s="116">
        <v>88</v>
      </c>
      <c r="B581" s="399">
        <v>27120</v>
      </c>
      <c r="C581" s="16" t="s">
        <v>3345</v>
      </c>
      <c r="D581" s="16" t="s">
        <v>3346</v>
      </c>
      <c r="E581" s="116">
        <v>-15.25</v>
      </c>
      <c r="F581" s="116">
        <v>-3.1746000000000003E-2</v>
      </c>
      <c r="G581" s="116">
        <v>0</v>
      </c>
      <c r="H581" s="111">
        <v>6.7999999999999996E-3</v>
      </c>
      <c r="I581" s="111">
        <f t="shared" si="0"/>
        <v>-3.8546000000000004E-2</v>
      </c>
      <c r="J581" s="399">
        <v>27120</v>
      </c>
    </row>
    <row r="582" spans="1:10" ht="14.5" customHeight="1" x14ac:dyDescent="0.15">
      <c r="A582" s="116">
        <v>88</v>
      </c>
      <c r="B582" s="399">
        <v>27150</v>
      </c>
      <c r="C582" s="16" t="s">
        <v>3345</v>
      </c>
      <c r="D582" s="16" t="s">
        <v>3346</v>
      </c>
      <c r="E582" s="116">
        <v>-14.25</v>
      </c>
      <c r="F582" s="116">
        <v>-4.4589999999999998E-2</v>
      </c>
      <c r="G582" s="116">
        <v>0.32</v>
      </c>
      <c r="H582" s="111">
        <v>6.7999999999999996E-3</v>
      </c>
      <c r="I582" s="111">
        <f t="shared" si="0"/>
        <v>-5.1389999999999998E-2</v>
      </c>
      <c r="J582" s="399">
        <v>27150</v>
      </c>
    </row>
    <row r="583" spans="1:10" ht="14.5" customHeight="1" x14ac:dyDescent="0.15">
      <c r="A583" s="116">
        <v>88</v>
      </c>
      <c r="B583" s="399">
        <v>27181</v>
      </c>
      <c r="C583" s="16" t="s">
        <v>3345</v>
      </c>
      <c r="D583" s="16" t="s">
        <v>3346</v>
      </c>
      <c r="E583" s="116">
        <v>-14.5</v>
      </c>
      <c r="F583" s="116">
        <v>1.7544000000000001E-2</v>
      </c>
      <c r="G583" s="116">
        <v>0</v>
      </c>
      <c r="H583" s="111">
        <v>6.1000000000000004E-3</v>
      </c>
      <c r="I583" s="111">
        <f t="shared" si="0"/>
        <v>1.1443999999999999E-2</v>
      </c>
      <c r="J583" s="399">
        <v>27181</v>
      </c>
    </row>
    <row r="584" spans="1:10" ht="14.5" customHeight="1" x14ac:dyDescent="0.15">
      <c r="A584" s="116">
        <v>88</v>
      </c>
      <c r="B584" s="399">
        <v>27211</v>
      </c>
      <c r="C584" s="16" t="s">
        <v>3345</v>
      </c>
      <c r="D584" s="16" t="s">
        <v>3346</v>
      </c>
      <c r="E584" s="116">
        <v>-13.75</v>
      </c>
      <c r="F584" s="116">
        <v>-5.1723999999999999E-2</v>
      </c>
      <c r="G584" s="116">
        <v>0</v>
      </c>
      <c r="H584" s="111">
        <v>7.1999999999999998E-3</v>
      </c>
      <c r="I584" s="111">
        <f t="shared" si="0"/>
        <v>-5.8923999999999997E-2</v>
      </c>
      <c r="J584" s="399">
        <v>27211</v>
      </c>
    </row>
    <row r="585" spans="1:10" ht="14.5" customHeight="1" x14ac:dyDescent="0.15">
      <c r="A585" s="116">
        <v>88</v>
      </c>
      <c r="B585" s="399">
        <v>27242</v>
      </c>
      <c r="C585" s="16" t="s">
        <v>3345</v>
      </c>
      <c r="D585" s="16" t="s">
        <v>3346</v>
      </c>
      <c r="E585" s="116">
        <v>-13</v>
      </c>
      <c r="F585" s="116">
        <v>-3.1273000000000002E-2</v>
      </c>
      <c r="G585" s="116">
        <v>0.32</v>
      </c>
      <c r="H585" s="111">
        <v>6.4999999999999997E-3</v>
      </c>
      <c r="I585" s="111">
        <f t="shared" si="0"/>
        <v>-3.7773000000000001E-2</v>
      </c>
      <c r="J585" s="399">
        <v>27242</v>
      </c>
    </row>
    <row r="586" spans="1:10" ht="14.5" customHeight="1" x14ac:dyDescent="0.15">
      <c r="A586" s="116">
        <v>88</v>
      </c>
      <c r="B586" s="399">
        <v>27273</v>
      </c>
      <c r="C586" s="16" t="s">
        <v>3345</v>
      </c>
      <c r="D586" s="16" t="s">
        <v>3346</v>
      </c>
      <c r="E586" s="116">
        <v>-12.25</v>
      </c>
      <c r="F586" s="116">
        <v>-5.7692E-2</v>
      </c>
      <c r="G586" s="116">
        <v>0</v>
      </c>
      <c r="H586" s="111">
        <v>7.1000000000000004E-3</v>
      </c>
      <c r="I586" s="111">
        <f t="shared" si="0"/>
        <v>-6.4792000000000002E-2</v>
      </c>
      <c r="J586" s="399">
        <v>27273</v>
      </c>
    </row>
    <row r="587" spans="1:10" ht="14.5" customHeight="1" x14ac:dyDescent="0.15">
      <c r="A587" s="116">
        <v>88</v>
      </c>
      <c r="B587" s="399">
        <v>27303</v>
      </c>
      <c r="C587" s="16" t="s">
        <v>3345</v>
      </c>
      <c r="D587" s="16" t="s">
        <v>3346</v>
      </c>
      <c r="E587" s="116">
        <v>-12.125</v>
      </c>
      <c r="F587" s="116">
        <v>-1.0204E-2</v>
      </c>
      <c r="G587" s="116">
        <v>0</v>
      </c>
      <c r="H587" s="111">
        <v>7.0000000000000001E-3</v>
      </c>
      <c r="I587" s="111">
        <f t="shared" si="0"/>
        <v>-1.7204000000000001E-2</v>
      </c>
      <c r="J587" s="399">
        <v>27303</v>
      </c>
    </row>
    <row r="588" spans="1:10" ht="14.5" customHeight="1" x14ac:dyDescent="0.15">
      <c r="A588" s="116">
        <v>88</v>
      </c>
      <c r="B588" s="399">
        <v>27334</v>
      </c>
      <c r="C588" s="16" t="s">
        <v>3345</v>
      </c>
      <c r="D588" s="16" t="s">
        <v>3346</v>
      </c>
      <c r="E588" s="116">
        <v>-12</v>
      </c>
      <c r="F588" s="116">
        <v>1.6081999999999999E-2</v>
      </c>
      <c r="G588" s="116">
        <v>0.32</v>
      </c>
      <c r="H588" s="111">
        <v>6.1999999999999998E-3</v>
      </c>
      <c r="I588" s="111">
        <f t="shared" si="0"/>
        <v>9.8819999999999984E-3</v>
      </c>
      <c r="J588" s="399">
        <v>27334</v>
      </c>
    </row>
    <row r="589" spans="1:10" ht="14.5" customHeight="1" x14ac:dyDescent="0.15">
      <c r="A589" s="116">
        <v>88</v>
      </c>
      <c r="B589" s="399">
        <v>27364</v>
      </c>
      <c r="C589" s="16" t="s">
        <v>3345</v>
      </c>
      <c r="D589" s="16" t="s">
        <v>3346</v>
      </c>
      <c r="E589" s="116">
        <v>-11.625</v>
      </c>
      <c r="F589" s="116">
        <v>-3.125E-2</v>
      </c>
      <c r="G589" s="116">
        <v>0</v>
      </c>
      <c r="H589" s="111">
        <v>6.7000000000000002E-3</v>
      </c>
      <c r="I589" s="111">
        <f t="shared" si="0"/>
        <v>-3.7949999999999998E-2</v>
      </c>
      <c r="J589" s="399">
        <v>27364</v>
      </c>
    </row>
    <row r="590" spans="1:10" ht="14.5" customHeight="1" x14ac:dyDescent="0.15">
      <c r="A590" s="116">
        <v>88</v>
      </c>
      <c r="B590" s="399">
        <v>27395</v>
      </c>
      <c r="C590" s="16" t="s">
        <v>3345</v>
      </c>
      <c r="D590" s="16" t="s">
        <v>3346</v>
      </c>
      <c r="E590" s="116">
        <v>-12.625</v>
      </c>
      <c r="F590" s="116">
        <v>8.6022000000000001E-2</v>
      </c>
      <c r="G590" s="116">
        <v>0</v>
      </c>
      <c r="H590" s="111">
        <v>6.7999999999999996E-3</v>
      </c>
      <c r="I590" s="111">
        <f t="shared" si="0"/>
        <v>7.9222000000000001E-2</v>
      </c>
      <c r="J590" s="399">
        <v>27395</v>
      </c>
    </row>
    <row r="591" spans="1:10" ht="14.5" customHeight="1" x14ac:dyDescent="0.15">
      <c r="A591" s="116">
        <v>88</v>
      </c>
      <c r="B591" s="399">
        <v>27426</v>
      </c>
      <c r="C591" s="16" t="s">
        <v>3345</v>
      </c>
      <c r="D591" s="16" t="s">
        <v>3346</v>
      </c>
      <c r="E591" s="116">
        <v>-12.625</v>
      </c>
      <c r="F591" s="116">
        <v>2.5347000000000001E-2</v>
      </c>
      <c r="G591" s="116">
        <v>0.32</v>
      </c>
      <c r="H591" s="111">
        <v>6.0000000000000001E-3</v>
      </c>
      <c r="I591" s="111">
        <f t="shared" si="0"/>
        <v>1.9347000000000003E-2</v>
      </c>
      <c r="J591" s="399">
        <v>27426</v>
      </c>
    </row>
    <row r="592" spans="1:10" ht="14.5" customHeight="1" x14ac:dyDescent="0.15">
      <c r="A592" s="116">
        <v>88</v>
      </c>
      <c r="B592" s="399">
        <v>27454</v>
      </c>
      <c r="C592" s="16" t="s">
        <v>3345</v>
      </c>
      <c r="D592" s="16" t="s">
        <v>3346</v>
      </c>
      <c r="E592" s="116">
        <v>-12.625</v>
      </c>
      <c r="F592" s="116">
        <v>0</v>
      </c>
      <c r="G592" s="116">
        <v>0</v>
      </c>
      <c r="H592" s="111">
        <v>6.6E-3</v>
      </c>
      <c r="I592" s="111">
        <f t="shared" si="0"/>
        <v>-6.6E-3</v>
      </c>
      <c r="J592" s="399">
        <v>27454</v>
      </c>
    </row>
    <row r="593" spans="1:10" ht="14.5" customHeight="1" x14ac:dyDescent="0.15">
      <c r="A593" s="116">
        <v>88</v>
      </c>
      <c r="B593" s="399">
        <v>27485</v>
      </c>
      <c r="C593" s="16" t="s">
        <v>3345</v>
      </c>
      <c r="D593" s="16" t="s">
        <v>3346</v>
      </c>
      <c r="E593" s="116">
        <v>-13.125</v>
      </c>
      <c r="F593" s="116">
        <v>3.9604E-2</v>
      </c>
      <c r="G593" s="116">
        <v>0</v>
      </c>
      <c r="H593" s="111">
        <v>6.7000000000000002E-3</v>
      </c>
      <c r="I593" s="111">
        <f t="shared" si="0"/>
        <v>3.2904000000000003E-2</v>
      </c>
      <c r="J593" s="399">
        <v>27485</v>
      </c>
    </row>
    <row r="594" spans="1:10" ht="14.5" customHeight="1" x14ac:dyDescent="0.15">
      <c r="A594" s="116">
        <v>88</v>
      </c>
      <c r="B594" s="399">
        <v>27515</v>
      </c>
      <c r="C594" s="16" t="s">
        <v>3345</v>
      </c>
      <c r="D594" s="16" t="s">
        <v>3346</v>
      </c>
      <c r="E594" s="116">
        <v>-13.125</v>
      </c>
      <c r="F594" s="116">
        <v>2.4381E-2</v>
      </c>
      <c r="G594" s="116">
        <v>0.32</v>
      </c>
      <c r="H594" s="111">
        <v>6.7000000000000002E-3</v>
      </c>
      <c r="I594" s="111">
        <f t="shared" si="0"/>
        <v>1.7680999999999999E-2</v>
      </c>
      <c r="J594" s="399">
        <v>27515</v>
      </c>
    </row>
    <row r="595" spans="1:10" ht="14.5" customHeight="1" x14ac:dyDescent="0.15">
      <c r="A595" s="116">
        <v>88</v>
      </c>
      <c r="B595" s="399">
        <v>27546</v>
      </c>
      <c r="C595" s="16" t="s">
        <v>3345</v>
      </c>
      <c r="D595" s="16" t="s">
        <v>3346</v>
      </c>
      <c r="E595" s="116">
        <v>-13.125</v>
      </c>
      <c r="F595" s="116">
        <v>0</v>
      </c>
      <c r="G595" s="116">
        <v>0</v>
      </c>
      <c r="H595" s="111">
        <v>7.0000000000000001E-3</v>
      </c>
      <c r="I595" s="111">
        <f t="shared" si="0"/>
        <v>-7.0000000000000001E-3</v>
      </c>
      <c r="J595" s="399">
        <v>27546</v>
      </c>
    </row>
    <row r="596" spans="1:10" ht="14.5" customHeight="1" x14ac:dyDescent="0.15">
      <c r="A596" s="116">
        <v>88</v>
      </c>
      <c r="B596" s="399">
        <v>27576</v>
      </c>
      <c r="C596" s="16" t="s">
        <v>3345</v>
      </c>
      <c r="D596" s="16" t="s">
        <v>3346</v>
      </c>
      <c r="E596" s="116">
        <v>-13.375</v>
      </c>
      <c r="F596" s="116">
        <v>1.9047999999999999E-2</v>
      </c>
      <c r="G596" s="116">
        <v>0</v>
      </c>
      <c r="H596" s="111">
        <v>6.7999999999999996E-3</v>
      </c>
      <c r="I596" s="111">
        <f t="shared" si="0"/>
        <v>1.2247999999999998E-2</v>
      </c>
      <c r="J596" s="399">
        <v>27576</v>
      </c>
    </row>
    <row r="597" spans="1:10" ht="14.5" customHeight="1" x14ac:dyDescent="0.15">
      <c r="A597" s="116">
        <v>88</v>
      </c>
      <c r="B597" s="399">
        <v>27607</v>
      </c>
      <c r="C597" s="16" t="s">
        <v>3345</v>
      </c>
      <c r="D597" s="16" t="s">
        <v>3346</v>
      </c>
      <c r="E597" s="116">
        <v>-13</v>
      </c>
      <c r="F597" s="116">
        <v>-4.1120000000000002E-3</v>
      </c>
      <c r="G597" s="116">
        <v>0.32</v>
      </c>
      <c r="H597" s="111">
        <v>6.4999999999999997E-3</v>
      </c>
      <c r="I597" s="111">
        <f t="shared" si="0"/>
        <v>-1.0612E-2</v>
      </c>
      <c r="J597" s="399">
        <v>27607</v>
      </c>
    </row>
    <row r="598" spans="1:10" ht="14.5" customHeight="1" x14ac:dyDescent="0.15">
      <c r="A598" s="116">
        <v>88</v>
      </c>
      <c r="B598" s="399">
        <v>27638</v>
      </c>
      <c r="C598" s="16" t="s">
        <v>3345</v>
      </c>
      <c r="D598" s="16" t="s">
        <v>3346</v>
      </c>
      <c r="E598" s="116">
        <v>-13.375</v>
      </c>
      <c r="F598" s="116">
        <v>2.8846E-2</v>
      </c>
      <c r="G598" s="116">
        <v>0</v>
      </c>
      <c r="H598" s="111">
        <v>7.3000000000000001E-3</v>
      </c>
      <c r="I598" s="111">
        <f t="shared" si="0"/>
        <v>2.1545999999999999E-2</v>
      </c>
      <c r="J598" s="399">
        <v>27638</v>
      </c>
    </row>
    <row r="599" spans="1:10" ht="14.5" customHeight="1" x14ac:dyDescent="0.15">
      <c r="A599" s="116">
        <v>88</v>
      </c>
      <c r="B599" s="399">
        <v>27668</v>
      </c>
      <c r="C599" s="16" t="s">
        <v>3345</v>
      </c>
      <c r="D599" s="16" t="s">
        <v>3346</v>
      </c>
      <c r="E599" s="116">
        <v>-13.875</v>
      </c>
      <c r="F599" s="116">
        <v>3.7383E-2</v>
      </c>
      <c r="G599" s="116">
        <v>0</v>
      </c>
      <c r="H599" s="111">
        <v>7.1999999999999998E-3</v>
      </c>
      <c r="I599" s="111">
        <f t="shared" si="0"/>
        <v>3.0183000000000001E-2</v>
      </c>
      <c r="J599" s="399">
        <v>27668</v>
      </c>
    </row>
    <row r="600" spans="1:10" ht="14.5" customHeight="1" x14ac:dyDescent="0.15">
      <c r="A600" s="116">
        <v>88</v>
      </c>
      <c r="B600" s="399">
        <v>27699</v>
      </c>
      <c r="C600" s="16" t="s">
        <v>3345</v>
      </c>
      <c r="D600" s="16" t="s">
        <v>3346</v>
      </c>
      <c r="E600" s="116">
        <v>-13.75</v>
      </c>
      <c r="F600" s="116">
        <v>1.4775E-2</v>
      </c>
      <c r="G600" s="116">
        <v>0.33</v>
      </c>
      <c r="H600" s="111">
        <v>6.1000000000000004E-3</v>
      </c>
      <c r="I600" s="111">
        <f t="shared" si="0"/>
        <v>8.6749999999999987E-3</v>
      </c>
      <c r="J600" s="399">
        <v>27699</v>
      </c>
    </row>
    <row r="601" spans="1:10" ht="14.5" customHeight="1" x14ac:dyDescent="0.15">
      <c r="A601" s="116">
        <v>88</v>
      </c>
      <c r="B601" s="399">
        <v>27729</v>
      </c>
      <c r="C601" s="16" t="s">
        <v>3345</v>
      </c>
      <c r="D601" s="16" t="s">
        <v>3346</v>
      </c>
      <c r="E601" s="116">
        <v>-13.5</v>
      </c>
      <c r="F601" s="116">
        <v>-1.8182E-2</v>
      </c>
      <c r="G601" s="116">
        <v>0</v>
      </c>
      <c r="H601" s="111">
        <v>7.4000000000000003E-3</v>
      </c>
      <c r="I601" s="111">
        <f t="shared" si="0"/>
        <v>-2.5582000000000001E-2</v>
      </c>
      <c r="J601" s="399">
        <v>27729</v>
      </c>
    </row>
    <row r="602" spans="1:10" ht="14.5" customHeight="1" x14ac:dyDescent="0.15">
      <c r="A602" s="116">
        <v>88</v>
      </c>
      <c r="B602" s="399">
        <v>27760</v>
      </c>
      <c r="C602" s="16" t="s">
        <v>3345</v>
      </c>
      <c r="D602" s="16" t="s">
        <v>3346</v>
      </c>
      <c r="E602" s="116">
        <v>-14.5</v>
      </c>
      <c r="F602" s="116">
        <v>7.4074000000000001E-2</v>
      </c>
      <c r="G602" s="116">
        <v>0</v>
      </c>
      <c r="H602" s="111">
        <v>6.4999999999999997E-3</v>
      </c>
      <c r="I602" s="111">
        <f t="shared" si="0"/>
        <v>6.7573999999999995E-2</v>
      </c>
      <c r="J602" s="399">
        <v>27760</v>
      </c>
    </row>
    <row r="603" spans="1:10" ht="14.5" customHeight="1" x14ac:dyDescent="0.15">
      <c r="A603" s="116">
        <v>88</v>
      </c>
      <c r="B603" s="399">
        <v>27791</v>
      </c>
      <c r="C603" s="16" t="s">
        <v>3345</v>
      </c>
      <c r="D603" s="16" t="s">
        <v>3346</v>
      </c>
      <c r="E603" s="116">
        <v>-14.5</v>
      </c>
      <c r="F603" s="116">
        <v>2.2759000000000001E-2</v>
      </c>
      <c r="G603" s="116">
        <v>0.33</v>
      </c>
      <c r="H603" s="111">
        <v>6.0000000000000001E-3</v>
      </c>
      <c r="I603" s="111">
        <f t="shared" si="0"/>
        <v>1.6759000000000003E-2</v>
      </c>
      <c r="J603" s="399">
        <v>27791</v>
      </c>
    </row>
    <row r="604" spans="1:10" ht="14.5" customHeight="1" x14ac:dyDescent="0.15">
      <c r="A604" s="116">
        <v>88</v>
      </c>
      <c r="B604" s="399">
        <v>27820</v>
      </c>
      <c r="C604" s="16" t="s">
        <v>3345</v>
      </c>
      <c r="D604" s="16" t="s">
        <v>3346</v>
      </c>
      <c r="E604" s="116">
        <v>-14</v>
      </c>
      <c r="F604" s="116">
        <v>-3.4483E-2</v>
      </c>
      <c r="G604" s="116">
        <v>0</v>
      </c>
      <c r="H604" s="111">
        <v>7.1000000000000004E-3</v>
      </c>
      <c r="I604" s="111">
        <f t="shared" si="0"/>
        <v>-4.1583000000000002E-2</v>
      </c>
      <c r="J604" s="399">
        <v>27820</v>
      </c>
    </row>
    <row r="605" spans="1:10" ht="14.5" customHeight="1" x14ac:dyDescent="0.15">
      <c r="A605" s="116">
        <v>88</v>
      </c>
      <c r="B605" s="399">
        <v>27851</v>
      </c>
      <c r="C605" s="16" t="s">
        <v>3345</v>
      </c>
      <c r="D605" s="16" t="s">
        <v>3346</v>
      </c>
      <c r="E605" s="116">
        <v>-13.875</v>
      </c>
      <c r="F605" s="116">
        <v>-8.9289999999999994E-3</v>
      </c>
      <c r="G605" s="116">
        <v>0</v>
      </c>
      <c r="H605" s="111">
        <v>6.4000000000000003E-3</v>
      </c>
      <c r="I605" s="111">
        <f t="shared" si="0"/>
        <v>-1.5328999999999999E-2</v>
      </c>
      <c r="J605" s="399">
        <v>27851</v>
      </c>
    </row>
    <row r="606" spans="1:10" ht="14.5" customHeight="1" x14ac:dyDescent="0.15">
      <c r="A606" s="116">
        <v>88</v>
      </c>
      <c r="B606" s="399">
        <v>27881</v>
      </c>
      <c r="C606" s="16" t="s">
        <v>3345</v>
      </c>
      <c r="D606" s="16" t="s">
        <v>3346</v>
      </c>
      <c r="E606" s="116">
        <v>-13.875</v>
      </c>
      <c r="F606" s="116">
        <v>2.3784E-2</v>
      </c>
      <c r="G606" s="116">
        <v>0.33</v>
      </c>
      <c r="H606" s="111">
        <v>5.8999999999999999E-3</v>
      </c>
      <c r="I606" s="111">
        <f t="shared" si="0"/>
        <v>1.7884000000000001E-2</v>
      </c>
      <c r="J606" s="399">
        <v>27881</v>
      </c>
    </row>
    <row r="607" spans="1:10" ht="14.5" customHeight="1" x14ac:dyDescent="0.15">
      <c r="A607" s="116">
        <v>88</v>
      </c>
      <c r="B607" s="399">
        <v>27912</v>
      </c>
      <c r="C607" s="16" t="s">
        <v>3345</v>
      </c>
      <c r="D607" s="16" t="s">
        <v>3346</v>
      </c>
      <c r="E607" s="116">
        <v>-14.125</v>
      </c>
      <c r="F607" s="116">
        <v>1.8017999999999999E-2</v>
      </c>
      <c r="G607" s="116">
        <v>0</v>
      </c>
      <c r="H607" s="111">
        <v>7.3000000000000001E-3</v>
      </c>
      <c r="I607" s="111">
        <f t="shared" si="0"/>
        <v>1.0717999999999998E-2</v>
      </c>
      <c r="J607" s="399">
        <v>27912</v>
      </c>
    </row>
    <row r="608" spans="1:10" ht="14.5" customHeight="1" x14ac:dyDescent="0.15">
      <c r="A608" s="116">
        <v>88</v>
      </c>
      <c r="B608" s="399">
        <v>27942</v>
      </c>
      <c r="C608" s="16" t="s">
        <v>3345</v>
      </c>
      <c r="D608" s="16" t="s">
        <v>3346</v>
      </c>
      <c r="E608" s="116">
        <v>-14.625</v>
      </c>
      <c r="F608" s="116">
        <v>3.5397999999999999E-2</v>
      </c>
      <c r="G608" s="116">
        <v>0</v>
      </c>
      <c r="H608" s="111">
        <v>6.4999999999999997E-3</v>
      </c>
      <c r="I608" s="111">
        <f t="shared" si="0"/>
        <v>2.8898E-2</v>
      </c>
      <c r="J608" s="399">
        <v>27942</v>
      </c>
    </row>
    <row r="609" spans="1:10" ht="14.5" customHeight="1" x14ac:dyDescent="0.15">
      <c r="A609" s="116">
        <v>88</v>
      </c>
      <c r="B609" s="399">
        <v>27973</v>
      </c>
      <c r="C609" s="16" t="s">
        <v>3345</v>
      </c>
      <c r="D609" s="16" t="s">
        <v>3346</v>
      </c>
      <c r="E609" s="116">
        <v>-14.875</v>
      </c>
      <c r="F609" s="116">
        <v>3.9657999999999999E-2</v>
      </c>
      <c r="G609" s="116">
        <v>0.33</v>
      </c>
      <c r="H609" s="111">
        <v>6.8999999999999999E-3</v>
      </c>
      <c r="I609" s="111">
        <f t="shared" si="0"/>
        <v>3.2757999999999995E-2</v>
      </c>
      <c r="J609" s="399">
        <v>27973</v>
      </c>
    </row>
    <row r="610" spans="1:10" ht="14.5" customHeight="1" x14ac:dyDescent="0.15">
      <c r="A610" s="116">
        <v>88</v>
      </c>
      <c r="B610" s="399">
        <v>28004</v>
      </c>
      <c r="C610" s="16" t="s">
        <v>3345</v>
      </c>
      <c r="D610" s="16" t="s">
        <v>3346</v>
      </c>
      <c r="E610" s="116">
        <v>-15.625</v>
      </c>
      <c r="F610" s="116">
        <v>5.042E-2</v>
      </c>
      <c r="G610" s="116">
        <v>0</v>
      </c>
      <c r="H610" s="111">
        <v>6.4000000000000003E-3</v>
      </c>
      <c r="I610" s="111">
        <f t="shared" si="0"/>
        <v>4.4019999999999997E-2</v>
      </c>
      <c r="J610" s="399">
        <v>28004</v>
      </c>
    </row>
    <row r="611" spans="1:10" ht="14.5" customHeight="1" x14ac:dyDescent="0.15">
      <c r="A611" s="116">
        <v>88</v>
      </c>
      <c r="B611" s="399">
        <v>28034</v>
      </c>
      <c r="C611" s="16" t="s">
        <v>3345</v>
      </c>
      <c r="D611" s="16" t="s">
        <v>3346</v>
      </c>
      <c r="E611" s="116">
        <v>-16.375</v>
      </c>
      <c r="F611" s="116">
        <v>4.8000000000000001E-2</v>
      </c>
      <c r="G611" s="116">
        <v>0</v>
      </c>
      <c r="H611" s="111">
        <v>6.1000000000000004E-3</v>
      </c>
      <c r="I611" s="111">
        <f t="shared" si="0"/>
        <v>4.19E-2</v>
      </c>
      <c r="J611" s="399">
        <v>28034</v>
      </c>
    </row>
    <row r="612" spans="1:10" ht="14.5" customHeight="1" x14ac:dyDescent="0.15">
      <c r="A612" s="116">
        <v>88</v>
      </c>
      <c r="B612" s="399">
        <v>28065</v>
      </c>
      <c r="C612" s="16" t="s">
        <v>3345</v>
      </c>
      <c r="D612" s="16" t="s">
        <v>3346</v>
      </c>
      <c r="E612" s="116">
        <v>-18.625</v>
      </c>
      <c r="F612" s="116">
        <v>0.163664</v>
      </c>
      <c r="G612" s="116">
        <v>0.43</v>
      </c>
      <c r="H612" s="111">
        <v>6.6E-3</v>
      </c>
      <c r="I612" s="111">
        <f t="shared" si="0"/>
        <v>0.15706400000000001</v>
      </c>
      <c r="J612" s="399">
        <v>28065</v>
      </c>
    </row>
    <row r="613" spans="1:10" ht="14.5" customHeight="1" x14ac:dyDescent="0.15">
      <c r="A613" s="116">
        <v>88</v>
      </c>
      <c r="B613" s="399">
        <v>28095</v>
      </c>
      <c r="C613" s="16" t="s">
        <v>3345</v>
      </c>
      <c r="D613" s="16" t="s">
        <v>3346</v>
      </c>
      <c r="E613" s="116">
        <v>-21.25</v>
      </c>
      <c r="F613" s="116">
        <v>0.14094000000000001</v>
      </c>
      <c r="G613" s="116">
        <v>0</v>
      </c>
      <c r="H613" s="111">
        <v>6.3E-3</v>
      </c>
      <c r="I613" s="111">
        <f t="shared" si="0"/>
        <v>0.13464000000000001</v>
      </c>
      <c r="J613" s="399">
        <v>28095</v>
      </c>
    </row>
    <row r="614" spans="1:10" ht="14.5" customHeight="1" x14ac:dyDescent="0.15">
      <c r="A614" s="116">
        <v>88</v>
      </c>
      <c r="B614" s="399">
        <v>28126</v>
      </c>
      <c r="C614" s="16" t="s">
        <v>3345</v>
      </c>
      <c r="D614" s="16" t="s">
        <v>3346</v>
      </c>
      <c r="E614" s="116">
        <v>-19.75</v>
      </c>
      <c r="F614" s="116">
        <v>-7.0587999999999998E-2</v>
      </c>
      <c r="G614" s="116">
        <v>0</v>
      </c>
      <c r="H614" s="111">
        <v>5.8999999999999999E-3</v>
      </c>
      <c r="I614" s="111">
        <f t="shared" si="0"/>
        <v>-7.6488E-2</v>
      </c>
      <c r="J614" s="399">
        <v>28126</v>
      </c>
    </row>
    <row r="615" spans="1:10" ht="14.5" customHeight="1" x14ac:dyDescent="0.15">
      <c r="A615" s="116">
        <v>88</v>
      </c>
      <c r="B615" s="399">
        <v>28157</v>
      </c>
      <c r="C615" s="16" t="s">
        <v>3345</v>
      </c>
      <c r="D615" s="16" t="s">
        <v>3346</v>
      </c>
      <c r="E615" s="116">
        <v>-20.25</v>
      </c>
      <c r="F615" s="116">
        <v>4.7088999999999999E-2</v>
      </c>
      <c r="G615" s="116">
        <v>0.43</v>
      </c>
      <c r="H615" s="111">
        <v>5.7000000000000002E-3</v>
      </c>
      <c r="I615" s="111">
        <f t="shared" si="0"/>
        <v>4.1388999999999995E-2</v>
      </c>
      <c r="J615" s="399">
        <v>28157</v>
      </c>
    </row>
    <row r="616" spans="1:10" ht="14.5" customHeight="1" x14ac:dyDescent="0.15">
      <c r="A616" s="116">
        <v>88</v>
      </c>
      <c r="B616" s="399">
        <v>28185</v>
      </c>
      <c r="C616" s="16" t="s">
        <v>3345</v>
      </c>
      <c r="D616" s="16" t="s">
        <v>3346</v>
      </c>
      <c r="E616" s="116">
        <v>-20.5</v>
      </c>
      <c r="F616" s="116">
        <v>1.2345999999999999E-2</v>
      </c>
      <c r="G616" s="116">
        <v>0</v>
      </c>
      <c r="H616" s="111">
        <v>6.4999999999999997E-3</v>
      </c>
      <c r="I616" s="111">
        <f t="shared" si="0"/>
        <v>5.8459999999999996E-3</v>
      </c>
      <c r="J616" s="399">
        <v>28185</v>
      </c>
    </row>
    <row r="617" spans="1:10" ht="14.5" customHeight="1" x14ac:dyDescent="0.15">
      <c r="A617" s="116">
        <v>88</v>
      </c>
      <c r="B617" s="399">
        <v>28216</v>
      </c>
      <c r="C617" s="16" t="s">
        <v>3345</v>
      </c>
      <c r="D617" s="16" t="s">
        <v>3346</v>
      </c>
      <c r="E617" s="116">
        <v>-20.5</v>
      </c>
      <c r="F617" s="116">
        <v>0</v>
      </c>
      <c r="G617" s="116">
        <v>0</v>
      </c>
      <c r="H617" s="111">
        <v>6.1000000000000004E-3</v>
      </c>
      <c r="I617" s="111">
        <f t="shared" si="0"/>
        <v>-6.1000000000000004E-3</v>
      </c>
      <c r="J617" s="399">
        <v>28216</v>
      </c>
    </row>
    <row r="618" spans="1:10" ht="14.5" customHeight="1" x14ac:dyDescent="0.15">
      <c r="A618" s="116">
        <v>88</v>
      </c>
      <c r="B618" s="399">
        <v>28246</v>
      </c>
      <c r="C618" s="16" t="s">
        <v>3345</v>
      </c>
      <c r="D618" s="16" t="s">
        <v>3346</v>
      </c>
      <c r="E618" s="116">
        <v>-20.75</v>
      </c>
      <c r="F618" s="116">
        <v>3.3170999999999999E-2</v>
      </c>
      <c r="G618" s="116">
        <v>0.43</v>
      </c>
      <c r="H618" s="111">
        <v>6.7000000000000002E-3</v>
      </c>
      <c r="I618" s="111">
        <f t="shared" si="0"/>
        <v>2.6470999999999998E-2</v>
      </c>
      <c r="J618" s="399">
        <v>28246</v>
      </c>
    </row>
    <row r="619" spans="1:10" ht="14.5" customHeight="1" x14ac:dyDescent="0.15">
      <c r="A619" s="116">
        <v>88</v>
      </c>
      <c r="B619" s="399">
        <v>28277</v>
      </c>
      <c r="C619" s="16" t="s">
        <v>3345</v>
      </c>
      <c r="D619" s="16" t="s">
        <v>3346</v>
      </c>
      <c r="E619" s="116">
        <v>-21.75</v>
      </c>
      <c r="F619" s="116">
        <v>4.8193E-2</v>
      </c>
      <c r="G619" s="116">
        <v>0</v>
      </c>
      <c r="H619" s="111">
        <v>6.1999999999999998E-3</v>
      </c>
      <c r="I619" s="111">
        <f t="shared" si="0"/>
        <v>4.1993000000000003E-2</v>
      </c>
      <c r="J619" s="399">
        <v>28277</v>
      </c>
    </row>
    <row r="620" spans="1:10" ht="14.5" customHeight="1" x14ac:dyDescent="0.15">
      <c r="A620" s="116">
        <v>88</v>
      </c>
      <c r="B620" s="399">
        <v>28307</v>
      </c>
      <c r="C620" s="16" t="s">
        <v>3345</v>
      </c>
      <c r="D620" s="16" t="s">
        <v>3346</v>
      </c>
      <c r="E620" s="116">
        <v>-20.75</v>
      </c>
      <c r="F620" s="116">
        <v>-4.5976999999999997E-2</v>
      </c>
      <c r="G620" s="116">
        <v>0</v>
      </c>
      <c r="H620" s="111">
        <v>5.8999999999999999E-3</v>
      </c>
      <c r="I620" s="111">
        <f t="shared" si="0"/>
        <v>-5.1877E-2</v>
      </c>
      <c r="J620" s="399">
        <v>28307</v>
      </c>
    </row>
    <row r="621" spans="1:10" ht="14.5" customHeight="1" x14ac:dyDescent="0.15">
      <c r="A621" s="116">
        <v>88</v>
      </c>
      <c r="B621" s="399">
        <v>28338</v>
      </c>
      <c r="C621" s="16" t="s">
        <v>3345</v>
      </c>
      <c r="D621" s="16" t="s">
        <v>3346</v>
      </c>
      <c r="E621" s="116">
        <v>-20.25</v>
      </c>
      <c r="F621" s="116">
        <v>-3.3730000000000001E-3</v>
      </c>
      <c r="G621" s="116">
        <v>0.43</v>
      </c>
      <c r="H621" s="111">
        <v>6.7000000000000002E-3</v>
      </c>
      <c r="I621" s="111">
        <f t="shared" si="0"/>
        <v>-1.0073E-2</v>
      </c>
      <c r="J621" s="399">
        <v>28338</v>
      </c>
    </row>
    <row r="622" spans="1:10" ht="14.5" customHeight="1" x14ac:dyDescent="0.15">
      <c r="A622" s="116">
        <v>88</v>
      </c>
      <c r="B622" s="399">
        <v>28369</v>
      </c>
      <c r="C622" s="16" t="s">
        <v>3345</v>
      </c>
      <c r="D622" s="16" t="s">
        <v>3346</v>
      </c>
      <c r="E622" s="116">
        <v>-20.75</v>
      </c>
      <c r="F622" s="116">
        <v>2.4691000000000001E-2</v>
      </c>
      <c r="G622" s="116">
        <v>0</v>
      </c>
      <c r="H622" s="111">
        <v>6.1000000000000004E-3</v>
      </c>
      <c r="I622" s="111">
        <f t="shared" si="0"/>
        <v>1.8591E-2</v>
      </c>
      <c r="J622" s="399">
        <v>28369</v>
      </c>
    </row>
    <row r="623" spans="1:10" ht="14.5" customHeight="1" x14ac:dyDescent="0.15">
      <c r="A623" s="116">
        <v>88</v>
      </c>
      <c r="B623" s="399">
        <v>28399</v>
      </c>
      <c r="C623" s="16" t="s">
        <v>3345</v>
      </c>
      <c r="D623" s="16" t="s">
        <v>3346</v>
      </c>
      <c r="E623" s="116">
        <v>-20.75</v>
      </c>
      <c r="F623" s="116">
        <v>0</v>
      </c>
      <c r="G623" s="116">
        <v>0</v>
      </c>
      <c r="H623" s="111">
        <v>6.3E-3</v>
      </c>
      <c r="I623" s="111">
        <f t="shared" si="0"/>
        <v>-6.3E-3</v>
      </c>
      <c r="J623" s="399">
        <v>28399</v>
      </c>
    </row>
    <row r="624" spans="1:10" ht="14.5" customHeight="1" x14ac:dyDescent="0.15">
      <c r="A624" s="116">
        <v>88</v>
      </c>
      <c r="B624" s="399">
        <v>28430</v>
      </c>
      <c r="C624" s="16" t="s">
        <v>3345</v>
      </c>
      <c r="D624" s="16" t="s">
        <v>3346</v>
      </c>
      <c r="E624" s="116">
        <v>-21.25</v>
      </c>
      <c r="F624" s="116">
        <v>4.7229E-2</v>
      </c>
      <c r="G624" s="116">
        <v>0.48</v>
      </c>
      <c r="H624" s="111">
        <v>6.3E-3</v>
      </c>
      <c r="I624" s="111">
        <f t="shared" si="0"/>
        <v>4.0929E-2</v>
      </c>
      <c r="J624" s="399">
        <v>28430</v>
      </c>
    </row>
    <row r="625" spans="1:10" ht="14.5" customHeight="1" x14ac:dyDescent="0.15">
      <c r="A625" s="116">
        <v>88</v>
      </c>
      <c r="B625" s="399">
        <v>28460</v>
      </c>
      <c r="C625" s="16" t="s">
        <v>3345</v>
      </c>
      <c r="D625" s="16" t="s">
        <v>3346</v>
      </c>
      <c r="E625" s="116">
        <v>-22</v>
      </c>
      <c r="F625" s="116">
        <v>3.5293999999999999E-2</v>
      </c>
      <c r="G625" s="116">
        <v>0</v>
      </c>
      <c r="H625" s="111">
        <v>6.1999999999999998E-3</v>
      </c>
      <c r="I625" s="111">
        <f t="shared" si="0"/>
        <v>2.9093999999999998E-2</v>
      </c>
      <c r="J625" s="399">
        <v>28460</v>
      </c>
    </row>
    <row r="626" spans="1:10" ht="14.5" customHeight="1" x14ac:dyDescent="0.15">
      <c r="A626" s="116">
        <v>88</v>
      </c>
      <c r="B626" s="399">
        <v>28491</v>
      </c>
      <c r="C626" s="16" t="s">
        <v>3345</v>
      </c>
      <c r="D626" s="16" t="s">
        <v>3346</v>
      </c>
      <c r="E626" s="116">
        <v>-23</v>
      </c>
      <c r="F626" s="116">
        <v>4.5455000000000002E-2</v>
      </c>
      <c r="G626" s="116">
        <v>0</v>
      </c>
      <c r="H626" s="111">
        <v>6.8999999999999999E-3</v>
      </c>
      <c r="I626" s="111">
        <f t="shared" si="0"/>
        <v>3.8555000000000006E-2</v>
      </c>
      <c r="J626" s="399">
        <v>28491</v>
      </c>
    </row>
    <row r="627" spans="1:10" ht="14.5" customHeight="1" x14ac:dyDescent="0.15">
      <c r="A627" s="116">
        <v>88</v>
      </c>
      <c r="B627" s="399">
        <v>28522</v>
      </c>
      <c r="C627" s="16" t="s">
        <v>3345</v>
      </c>
      <c r="D627" s="16" t="s">
        <v>3346</v>
      </c>
      <c r="E627" s="116">
        <v>-22.5</v>
      </c>
      <c r="F627" s="116">
        <v>-8.7000000000000001E-4</v>
      </c>
      <c r="G627" s="116">
        <v>0.48</v>
      </c>
      <c r="H627" s="111">
        <v>6.0000000000000001E-3</v>
      </c>
      <c r="I627" s="111">
        <f t="shared" si="0"/>
        <v>-6.8700000000000002E-3</v>
      </c>
      <c r="J627" s="399">
        <v>28522</v>
      </c>
    </row>
    <row r="628" spans="1:10" ht="14.5" customHeight="1" x14ac:dyDescent="0.15">
      <c r="A628" s="116">
        <v>88</v>
      </c>
      <c r="B628" s="399">
        <v>28550</v>
      </c>
      <c r="C628" s="16" t="s">
        <v>3345</v>
      </c>
      <c r="D628" s="16" t="s">
        <v>3346</v>
      </c>
      <c r="E628" s="116">
        <v>-21.75</v>
      </c>
      <c r="F628" s="116">
        <v>-3.3333000000000002E-2</v>
      </c>
      <c r="G628" s="116">
        <v>0</v>
      </c>
      <c r="H628" s="111">
        <v>6.8999999999999999E-3</v>
      </c>
      <c r="I628" s="111">
        <f t="shared" si="0"/>
        <v>-4.0233000000000005E-2</v>
      </c>
      <c r="J628" s="399">
        <v>28550</v>
      </c>
    </row>
    <row r="629" spans="1:10" ht="14.5" customHeight="1" x14ac:dyDescent="0.15">
      <c r="A629" s="116">
        <v>88</v>
      </c>
      <c r="B629" s="399">
        <v>28581</v>
      </c>
      <c r="C629" s="16" t="s">
        <v>3345</v>
      </c>
      <c r="D629" s="16" t="s">
        <v>3346</v>
      </c>
      <c r="E629" s="116">
        <v>-22</v>
      </c>
      <c r="F629" s="116">
        <v>1.1494000000000001E-2</v>
      </c>
      <c r="G629" s="116">
        <v>0</v>
      </c>
      <c r="H629" s="111">
        <v>6.3E-3</v>
      </c>
      <c r="I629" s="111">
        <f t="shared" si="0"/>
        <v>5.1940000000000007E-3</v>
      </c>
      <c r="J629" s="399">
        <v>28581</v>
      </c>
    </row>
    <row r="630" spans="1:10" ht="14.5" customHeight="1" x14ac:dyDescent="0.15">
      <c r="A630" s="116">
        <v>88</v>
      </c>
      <c r="B630" s="399">
        <v>28611</v>
      </c>
      <c r="C630" s="16" t="s">
        <v>3345</v>
      </c>
      <c r="D630" s="16" t="s">
        <v>3346</v>
      </c>
      <c r="E630" s="116">
        <v>-21.25</v>
      </c>
      <c r="F630" s="116">
        <v>-1.2272999999999999E-2</v>
      </c>
      <c r="G630" s="116">
        <v>0.48</v>
      </c>
      <c r="H630" s="111">
        <v>7.4999999999999997E-3</v>
      </c>
      <c r="I630" s="111">
        <f t="shared" ref="I630:I693" si="1">F630-H630</f>
        <v>-1.9772999999999999E-2</v>
      </c>
      <c r="J630" s="399">
        <v>28611</v>
      </c>
    </row>
    <row r="631" spans="1:10" ht="14.5" customHeight="1" x14ac:dyDescent="0.15">
      <c r="A631" s="116">
        <v>88</v>
      </c>
      <c r="B631" s="399">
        <v>28642</v>
      </c>
      <c r="C631" s="16" t="s">
        <v>3345</v>
      </c>
      <c r="D631" s="16" t="s">
        <v>3346</v>
      </c>
      <c r="E631" s="116">
        <v>-19.5</v>
      </c>
      <c r="F631" s="116">
        <v>-8.2352999999999996E-2</v>
      </c>
      <c r="G631" s="116">
        <v>0</v>
      </c>
      <c r="H631" s="111">
        <v>6.8999999999999999E-3</v>
      </c>
      <c r="I631" s="111">
        <f t="shared" si="1"/>
        <v>-8.9252999999999999E-2</v>
      </c>
      <c r="J631" s="399">
        <v>28642</v>
      </c>
    </row>
    <row r="632" spans="1:10" ht="14.5" customHeight="1" x14ac:dyDescent="0.15">
      <c r="A632" s="116">
        <v>88</v>
      </c>
      <c r="B632" s="399">
        <v>28672</v>
      </c>
      <c r="C632" s="16" t="s">
        <v>3345</v>
      </c>
      <c r="D632" s="16" t="s">
        <v>3346</v>
      </c>
      <c r="E632" s="116">
        <v>-20.75</v>
      </c>
      <c r="F632" s="116">
        <v>6.4102999999999993E-2</v>
      </c>
      <c r="G632" s="116">
        <v>0</v>
      </c>
      <c r="H632" s="111">
        <v>7.3000000000000001E-3</v>
      </c>
      <c r="I632" s="111">
        <f t="shared" si="1"/>
        <v>5.6802999999999992E-2</v>
      </c>
      <c r="J632" s="399">
        <v>28672</v>
      </c>
    </row>
    <row r="633" spans="1:10" ht="14.5" customHeight="1" x14ac:dyDescent="0.15">
      <c r="A633" s="116">
        <v>88</v>
      </c>
      <c r="B633" s="399">
        <v>28703</v>
      </c>
      <c r="C633" s="16" t="s">
        <v>3345</v>
      </c>
      <c r="D633" s="16" t="s">
        <v>3346</v>
      </c>
      <c r="E633" s="116">
        <v>-20</v>
      </c>
      <c r="F633" s="116">
        <v>-1.3011999999999999E-2</v>
      </c>
      <c r="G633" s="116">
        <v>0.48</v>
      </c>
      <c r="H633" s="111">
        <v>7.0000000000000001E-3</v>
      </c>
      <c r="I633" s="111">
        <f t="shared" si="1"/>
        <v>-2.0011999999999999E-2</v>
      </c>
      <c r="J633" s="399">
        <v>28703</v>
      </c>
    </row>
    <row r="634" spans="1:10" ht="14.5" customHeight="1" x14ac:dyDescent="0.15">
      <c r="A634" s="116">
        <v>88</v>
      </c>
      <c r="B634" s="399">
        <v>28734</v>
      </c>
      <c r="C634" s="16" t="s">
        <v>3345</v>
      </c>
      <c r="D634" s="16" t="s">
        <v>3346</v>
      </c>
      <c r="E634" s="116">
        <v>-19.75</v>
      </c>
      <c r="F634" s="116">
        <v>-1.2500000000000001E-2</v>
      </c>
      <c r="G634" s="116">
        <v>0</v>
      </c>
      <c r="H634" s="111">
        <v>6.4999999999999997E-3</v>
      </c>
      <c r="I634" s="111">
        <f t="shared" si="1"/>
        <v>-1.9E-2</v>
      </c>
      <c r="J634" s="399">
        <v>28734</v>
      </c>
    </row>
    <row r="635" spans="1:10" ht="14.5" customHeight="1" x14ac:dyDescent="0.15">
      <c r="A635" s="116">
        <v>88</v>
      </c>
      <c r="B635" s="399">
        <v>28764</v>
      </c>
      <c r="C635" s="16" t="s">
        <v>3345</v>
      </c>
      <c r="D635" s="16" t="s">
        <v>3346</v>
      </c>
      <c r="E635" s="116">
        <v>-19.5</v>
      </c>
      <c r="F635" s="116">
        <v>-1.2658000000000001E-2</v>
      </c>
      <c r="G635" s="116">
        <v>0</v>
      </c>
      <c r="H635" s="111">
        <v>7.3000000000000001E-3</v>
      </c>
      <c r="I635" s="111">
        <f t="shared" si="1"/>
        <v>-1.9958E-2</v>
      </c>
      <c r="J635" s="399">
        <v>28764</v>
      </c>
    </row>
    <row r="636" spans="1:10" ht="14.5" customHeight="1" x14ac:dyDescent="0.15">
      <c r="A636" s="116">
        <v>88</v>
      </c>
      <c r="B636" s="399">
        <v>28795</v>
      </c>
      <c r="C636" s="16" t="s">
        <v>3345</v>
      </c>
      <c r="D636" s="16" t="s">
        <v>3346</v>
      </c>
      <c r="E636" s="116">
        <v>-21</v>
      </c>
      <c r="F636" s="116">
        <v>0.102564</v>
      </c>
      <c r="G636" s="116">
        <v>0.5</v>
      </c>
      <c r="H636" s="111">
        <v>7.1000000000000004E-3</v>
      </c>
      <c r="I636" s="111">
        <f t="shared" si="1"/>
        <v>9.5464000000000007E-2</v>
      </c>
      <c r="J636" s="399">
        <v>28795</v>
      </c>
    </row>
    <row r="637" spans="1:10" ht="14.5" customHeight="1" x14ac:dyDescent="0.15">
      <c r="A637" s="116">
        <v>88</v>
      </c>
      <c r="B637" s="399">
        <v>28825</v>
      </c>
      <c r="C637" s="16" t="s">
        <v>3345</v>
      </c>
      <c r="D637" s="16" t="s">
        <v>3346</v>
      </c>
      <c r="E637" s="116">
        <v>-20.25</v>
      </c>
      <c r="F637" s="116">
        <v>-3.5714000000000003E-2</v>
      </c>
      <c r="G637" s="116">
        <v>0</v>
      </c>
      <c r="H637" s="111">
        <v>6.7999999999999996E-3</v>
      </c>
      <c r="I637" s="111">
        <f t="shared" si="1"/>
        <v>-4.2514000000000003E-2</v>
      </c>
      <c r="J637" s="399">
        <v>28825</v>
      </c>
    </row>
    <row r="638" spans="1:10" ht="14.5" customHeight="1" x14ac:dyDescent="0.15">
      <c r="A638" s="116">
        <v>88</v>
      </c>
      <c r="B638" s="399">
        <v>28856</v>
      </c>
      <c r="C638" s="16" t="s">
        <v>3345</v>
      </c>
      <c r="D638" s="16" t="s">
        <v>3346</v>
      </c>
      <c r="E638" s="116">
        <v>-20</v>
      </c>
      <c r="F638" s="116">
        <v>-1.2345999999999999E-2</v>
      </c>
      <c r="G638" s="116">
        <v>0</v>
      </c>
      <c r="H638" s="111">
        <v>7.9000000000000008E-3</v>
      </c>
      <c r="I638" s="111">
        <f t="shared" si="1"/>
        <v>-2.0246E-2</v>
      </c>
      <c r="J638" s="399">
        <v>28856</v>
      </c>
    </row>
    <row r="639" spans="1:10" ht="14.5" customHeight="1" x14ac:dyDescent="0.15">
      <c r="A639" s="116">
        <v>88</v>
      </c>
      <c r="B639" s="399">
        <v>28887</v>
      </c>
      <c r="C639" s="16" t="s">
        <v>3345</v>
      </c>
      <c r="D639" s="16" t="s">
        <v>3346</v>
      </c>
      <c r="E639" s="116">
        <v>-19.5</v>
      </c>
      <c r="F639" s="116">
        <v>0</v>
      </c>
      <c r="G639" s="116">
        <v>0.5</v>
      </c>
      <c r="H639" s="111">
        <v>6.4999999999999997E-3</v>
      </c>
      <c r="I639" s="111">
        <f t="shared" si="1"/>
        <v>-6.4999999999999997E-3</v>
      </c>
      <c r="J639" s="399">
        <v>28887</v>
      </c>
    </row>
    <row r="640" spans="1:10" ht="14.5" customHeight="1" x14ac:dyDescent="0.15">
      <c r="A640" s="116">
        <v>88</v>
      </c>
      <c r="B640" s="399">
        <v>28915</v>
      </c>
      <c r="C640" s="16" t="s">
        <v>3345</v>
      </c>
      <c r="D640" s="16" t="s">
        <v>3346</v>
      </c>
      <c r="E640" s="116">
        <v>-20.25</v>
      </c>
      <c r="F640" s="116">
        <v>3.8462000000000003E-2</v>
      </c>
      <c r="G640" s="116">
        <v>0</v>
      </c>
      <c r="H640" s="111">
        <v>7.4000000000000003E-3</v>
      </c>
      <c r="I640" s="111">
        <f t="shared" si="1"/>
        <v>3.1062000000000003E-2</v>
      </c>
      <c r="J640" s="399">
        <v>28915</v>
      </c>
    </row>
    <row r="641" spans="1:10" ht="14.5" customHeight="1" x14ac:dyDescent="0.15">
      <c r="A641" s="116">
        <v>88</v>
      </c>
      <c r="B641" s="399">
        <v>28946</v>
      </c>
      <c r="C641" s="16" t="s">
        <v>3345</v>
      </c>
      <c r="D641" s="16" t="s">
        <v>3346</v>
      </c>
      <c r="E641" s="116">
        <v>-21.25</v>
      </c>
      <c r="F641" s="116">
        <v>4.9383000000000003E-2</v>
      </c>
      <c r="G641" s="116">
        <v>0</v>
      </c>
      <c r="H641" s="111">
        <v>7.6E-3</v>
      </c>
      <c r="I641" s="111">
        <f t="shared" si="1"/>
        <v>4.1783000000000001E-2</v>
      </c>
      <c r="J641" s="399">
        <v>28946</v>
      </c>
    </row>
    <row r="642" spans="1:10" ht="14.5" customHeight="1" x14ac:dyDescent="0.15">
      <c r="A642" s="116">
        <v>88</v>
      </c>
      <c r="B642" s="399">
        <v>28976</v>
      </c>
      <c r="C642" s="16" t="s">
        <v>3345</v>
      </c>
      <c r="D642" s="16" t="s">
        <v>3346</v>
      </c>
      <c r="E642" s="116">
        <v>-21</v>
      </c>
      <c r="F642" s="116">
        <v>1.2706E-2</v>
      </c>
      <c r="G642" s="116">
        <v>0.52</v>
      </c>
      <c r="H642" s="111">
        <v>7.7000000000000002E-3</v>
      </c>
      <c r="I642" s="111">
        <f t="shared" si="1"/>
        <v>5.006E-3</v>
      </c>
      <c r="J642" s="399">
        <v>28976</v>
      </c>
    </row>
    <row r="643" spans="1:10" ht="14.5" customHeight="1" x14ac:dyDescent="0.15">
      <c r="A643" s="116">
        <v>88</v>
      </c>
      <c r="B643" s="399">
        <v>29007</v>
      </c>
      <c r="C643" s="16" t="s">
        <v>3345</v>
      </c>
      <c r="D643" s="16" t="s">
        <v>3346</v>
      </c>
      <c r="E643" s="116">
        <v>-20.25</v>
      </c>
      <c r="F643" s="116">
        <v>-3.5714000000000003E-2</v>
      </c>
      <c r="G643" s="116">
        <v>0</v>
      </c>
      <c r="H643" s="111">
        <v>7.1000000000000004E-3</v>
      </c>
      <c r="I643" s="111">
        <f t="shared" si="1"/>
        <v>-4.2814000000000005E-2</v>
      </c>
      <c r="J643" s="399">
        <v>29007</v>
      </c>
    </row>
    <row r="644" spans="1:10" ht="14.5" customHeight="1" x14ac:dyDescent="0.15">
      <c r="A644" s="116">
        <v>88</v>
      </c>
      <c r="B644" s="399">
        <v>29037</v>
      </c>
      <c r="C644" s="16" t="s">
        <v>3345</v>
      </c>
      <c r="D644" s="16" t="s">
        <v>3346</v>
      </c>
      <c r="E644" s="116">
        <v>-20</v>
      </c>
      <c r="F644" s="116">
        <v>-1.2345999999999999E-2</v>
      </c>
      <c r="G644" s="116">
        <v>0</v>
      </c>
      <c r="H644" s="111">
        <v>7.6E-3</v>
      </c>
      <c r="I644" s="111">
        <f t="shared" si="1"/>
        <v>-1.9945999999999998E-2</v>
      </c>
      <c r="J644" s="399">
        <v>29037</v>
      </c>
    </row>
    <row r="645" spans="1:10" ht="14.5" customHeight="1" x14ac:dyDescent="0.15">
      <c r="A645" s="116">
        <v>88</v>
      </c>
      <c r="B645" s="399">
        <v>29068</v>
      </c>
      <c r="C645" s="16" t="s">
        <v>3345</v>
      </c>
      <c r="D645" s="16" t="s">
        <v>3346</v>
      </c>
      <c r="E645" s="116">
        <v>-20</v>
      </c>
      <c r="F645" s="116">
        <v>2.5999999999999999E-2</v>
      </c>
      <c r="G645" s="116">
        <v>0.52</v>
      </c>
      <c r="H645" s="111">
        <v>7.3000000000000001E-3</v>
      </c>
      <c r="I645" s="111">
        <f t="shared" si="1"/>
        <v>1.8699999999999998E-2</v>
      </c>
      <c r="J645" s="399">
        <v>29068</v>
      </c>
    </row>
    <row r="646" spans="1:10" ht="14.5" customHeight="1" x14ac:dyDescent="0.15">
      <c r="A646" s="116">
        <v>88</v>
      </c>
      <c r="B646" s="399">
        <v>29099</v>
      </c>
      <c r="C646" s="16" t="s">
        <v>3345</v>
      </c>
      <c r="D646" s="16" t="s">
        <v>3346</v>
      </c>
      <c r="E646" s="116">
        <v>-19.75</v>
      </c>
      <c r="F646" s="116">
        <v>-1.2500000000000001E-2</v>
      </c>
      <c r="G646" s="116">
        <v>0</v>
      </c>
      <c r="H646" s="111">
        <v>6.7999999999999996E-3</v>
      </c>
      <c r="I646" s="111">
        <f t="shared" si="1"/>
        <v>-1.9300000000000001E-2</v>
      </c>
      <c r="J646" s="399">
        <v>29099</v>
      </c>
    </row>
    <row r="647" spans="1:10" ht="14.5" customHeight="1" x14ac:dyDescent="0.15">
      <c r="A647" s="116">
        <v>88</v>
      </c>
      <c r="B647" s="399">
        <v>29129</v>
      </c>
      <c r="C647" s="16" t="s">
        <v>3345</v>
      </c>
      <c r="D647" s="16" t="s">
        <v>3346</v>
      </c>
      <c r="E647" s="116">
        <v>-18.75</v>
      </c>
      <c r="F647" s="116">
        <v>-5.0632999999999997E-2</v>
      </c>
      <c r="G647" s="116">
        <v>0</v>
      </c>
      <c r="H647" s="111">
        <v>8.2000000000000007E-3</v>
      </c>
      <c r="I647" s="111">
        <f t="shared" si="1"/>
        <v>-5.8832999999999996E-2</v>
      </c>
      <c r="J647" s="399">
        <v>29129</v>
      </c>
    </row>
    <row r="648" spans="1:10" ht="14.5" customHeight="1" x14ac:dyDescent="0.15">
      <c r="A648" s="116">
        <v>88</v>
      </c>
      <c r="B648" s="399">
        <v>29160</v>
      </c>
      <c r="C648" s="16" t="s">
        <v>3345</v>
      </c>
      <c r="D648" s="16" t="s">
        <v>3346</v>
      </c>
      <c r="E648" s="116">
        <v>-19.5</v>
      </c>
      <c r="F648" s="116">
        <v>6.8266999999999994E-2</v>
      </c>
      <c r="G648" s="116">
        <v>0.53</v>
      </c>
      <c r="H648" s="111">
        <v>8.3000000000000001E-3</v>
      </c>
      <c r="I648" s="111">
        <f t="shared" si="1"/>
        <v>5.9966999999999993E-2</v>
      </c>
      <c r="J648" s="399">
        <v>29160</v>
      </c>
    </row>
    <row r="649" spans="1:10" ht="14.5" customHeight="1" x14ac:dyDescent="0.15">
      <c r="A649" s="116">
        <v>88</v>
      </c>
      <c r="B649" s="399">
        <v>29190</v>
      </c>
      <c r="C649" s="16" t="s">
        <v>3345</v>
      </c>
      <c r="D649" s="16" t="s">
        <v>3346</v>
      </c>
      <c r="E649" s="116">
        <v>-20</v>
      </c>
      <c r="F649" s="116">
        <v>2.5641000000000001E-2</v>
      </c>
      <c r="G649" s="116">
        <v>0</v>
      </c>
      <c r="H649" s="111">
        <v>8.3000000000000001E-3</v>
      </c>
      <c r="I649" s="111">
        <f t="shared" si="1"/>
        <v>1.7341000000000002E-2</v>
      </c>
      <c r="J649" s="399">
        <v>29190</v>
      </c>
    </row>
    <row r="650" spans="1:10" ht="14.5" customHeight="1" x14ac:dyDescent="0.15">
      <c r="A650" s="116">
        <v>88</v>
      </c>
      <c r="B650" s="399">
        <v>29221</v>
      </c>
      <c r="C650" s="16" t="s">
        <v>3345</v>
      </c>
      <c r="D650" s="16" t="s">
        <v>3346</v>
      </c>
      <c r="E650" s="116">
        <v>-19.25</v>
      </c>
      <c r="F650" s="116">
        <v>-3.7499999999999999E-2</v>
      </c>
      <c r="G650" s="116">
        <v>0</v>
      </c>
      <c r="H650" s="111">
        <v>8.3000000000000001E-3</v>
      </c>
      <c r="I650" s="111">
        <f t="shared" si="1"/>
        <v>-4.58E-2</v>
      </c>
      <c r="J650" s="399">
        <v>29221</v>
      </c>
    </row>
    <row r="651" spans="1:10" ht="14.5" customHeight="1" x14ac:dyDescent="0.15">
      <c r="A651" s="116">
        <v>88</v>
      </c>
      <c r="B651" s="399">
        <v>29252</v>
      </c>
      <c r="C651" s="16" t="s">
        <v>3345</v>
      </c>
      <c r="D651" s="16" t="s">
        <v>3346</v>
      </c>
      <c r="E651" s="116">
        <v>-17.25</v>
      </c>
      <c r="F651" s="116">
        <v>-7.6364000000000001E-2</v>
      </c>
      <c r="G651" s="116">
        <v>0.53</v>
      </c>
      <c r="H651" s="111">
        <v>8.3999999999999995E-3</v>
      </c>
      <c r="I651" s="111">
        <f t="shared" si="1"/>
        <v>-8.4764000000000006E-2</v>
      </c>
      <c r="J651" s="399">
        <v>29252</v>
      </c>
    </row>
    <row r="652" spans="1:10" ht="14.5" customHeight="1" x14ac:dyDescent="0.15">
      <c r="A652" s="116">
        <v>88</v>
      </c>
      <c r="B652" s="399">
        <v>29281</v>
      </c>
      <c r="C652" s="16" t="s">
        <v>3345</v>
      </c>
      <c r="D652" s="16" t="s">
        <v>3346</v>
      </c>
      <c r="E652" s="116">
        <v>-15.25</v>
      </c>
      <c r="F652" s="116">
        <v>-0.115942</v>
      </c>
      <c r="G652" s="116">
        <v>0</v>
      </c>
      <c r="H652" s="111">
        <v>9.9000000000000008E-3</v>
      </c>
      <c r="I652" s="111">
        <f t="shared" si="1"/>
        <v>-0.12584200000000001</v>
      </c>
      <c r="J652" s="399">
        <v>29281</v>
      </c>
    </row>
    <row r="653" spans="1:10" ht="14.5" customHeight="1" x14ac:dyDescent="0.15">
      <c r="A653" s="116">
        <v>88</v>
      </c>
      <c r="B653" s="399">
        <v>29312</v>
      </c>
      <c r="C653" s="16" t="s">
        <v>3345</v>
      </c>
      <c r="D653" s="16" t="s">
        <v>3346</v>
      </c>
      <c r="E653" s="116">
        <v>-17.5</v>
      </c>
      <c r="F653" s="116">
        <v>0.14754100000000001</v>
      </c>
      <c r="G653" s="116">
        <v>0</v>
      </c>
      <c r="H653" s="111">
        <v>0.01</v>
      </c>
      <c r="I653" s="111">
        <f t="shared" si="1"/>
        <v>0.137541</v>
      </c>
      <c r="J653" s="399">
        <v>29312</v>
      </c>
    </row>
    <row r="654" spans="1:10" ht="14.5" customHeight="1" x14ac:dyDescent="0.15">
      <c r="A654" s="116">
        <v>88</v>
      </c>
      <c r="B654" s="399">
        <v>29342</v>
      </c>
      <c r="C654" s="16" t="s">
        <v>3345</v>
      </c>
      <c r="D654" s="16" t="s">
        <v>3346</v>
      </c>
      <c r="E654" s="116">
        <v>-18</v>
      </c>
      <c r="F654" s="116">
        <v>5.8857E-2</v>
      </c>
      <c r="G654" s="116">
        <v>0.53</v>
      </c>
      <c r="H654" s="111">
        <v>8.6999999999999994E-3</v>
      </c>
      <c r="I654" s="111">
        <f t="shared" si="1"/>
        <v>5.0157E-2</v>
      </c>
      <c r="J654" s="399">
        <v>29342</v>
      </c>
    </row>
    <row r="655" spans="1:10" ht="14.5" customHeight="1" x14ac:dyDescent="0.15">
      <c r="A655" s="116">
        <v>88</v>
      </c>
      <c r="B655" s="399">
        <v>29373</v>
      </c>
      <c r="C655" s="16" t="s">
        <v>3345</v>
      </c>
      <c r="D655" s="16" t="s">
        <v>3346</v>
      </c>
      <c r="E655" s="116">
        <v>-19</v>
      </c>
      <c r="F655" s="116">
        <v>5.5556000000000001E-2</v>
      </c>
      <c r="G655" s="116">
        <v>0</v>
      </c>
      <c r="H655" s="111">
        <v>8.6E-3</v>
      </c>
      <c r="I655" s="111">
        <f t="shared" si="1"/>
        <v>4.6955999999999998E-2</v>
      </c>
      <c r="J655" s="399">
        <v>29373</v>
      </c>
    </row>
    <row r="656" spans="1:10" ht="14.5" customHeight="1" x14ac:dyDescent="0.15">
      <c r="A656" s="116">
        <v>88</v>
      </c>
      <c r="B656" s="399">
        <v>29403</v>
      </c>
      <c r="C656" s="16" t="s">
        <v>3345</v>
      </c>
      <c r="D656" s="16" t="s">
        <v>3346</v>
      </c>
      <c r="E656" s="116">
        <v>-19.5</v>
      </c>
      <c r="F656" s="116">
        <v>2.6315999999999999E-2</v>
      </c>
      <c r="G656" s="116">
        <v>0</v>
      </c>
      <c r="H656" s="111">
        <v>8.3999999999999995E-3</v>
      </c>
      <c r="I656" s="111">
        <f t="shared" si="1"/>
        <v>1.7916000000000001E-2</v>
      </c>
      <c r="J656" s="399">
        <v>29403</v>
      </c>
    </row>
    <row r="657" spans="1:10" ht="14.5" customHeight="1" x14ac:dyDescent="0.15">
      <c r="A657" s="116">
        <v>88</v>
      </c>
      <c r="B657" s="399">
        <v>29434</v>
      </c>
      <c r="C657" s="16" t="s">
        <v>3345</v>
      </c>
      <c r="D657" s="16" t="s">
        <v>3346</v>
      </c>
      <c r="E657" s="116">
        <v>-18.625</v>
      </c>
      <c r="F657" s="116">
        <v>-1.7691999999999999E-2</v>
      </c>
      <c r="G657" s="116">
        <v>0.53</v>
      </c>
      <c r="H657" s="111">
        <v>8.0999999999999996E-3</v>
      </c>
      <c r="I657" s="111">
        <f t="shared" si="1"/>
        <v>-2.5791999999999999E-2</v>
      </c>
      <c r="J657" s="399">
        <v>29434</v>
      </c>
    </row>
    <row r="658" spans="1:10" ht="14.5" customHeight="1" x14ac:dyDescent="0.15">
      <c r="A658" s="116">
        <v>88</v>
      </c>
      <c r="B658" s="399">
        <v>29465</v>
      </c>
      <c r="C658" s="16" t="s">
        <v>3345</v>
      </c>
      <c r="D658" s="16" t="s">
        <v>3346</v>
      </c>
      <c r="E658" s="116">
        <v>-18.875</v>
      </c>
      <c r="F658" s="116">
        <v>1.3422999999999999E-2</v>
      </c>
      <c r="G658" s="116">
        <v>0</v>
      </c>
      <c r="H658" s="111">
        <v>9.7000000000000003E-3</v>
      </c>
      <c r="I658" s="111">
        <f t="shared" si="1"/>
        <v>3.7229999999999989E-3</v>
      </c>
      <c r="J658" s="399">
        <v>29465</v>
      </c>
    </row>
    <row r="659" spans="1:10" ht="14.5" customHeight="1" x14ac:dyDescent="0.15">
      <c r="A659" s="116">
        <v>88</v>
      </c>
      <c r="B659" s="399">
        <v>29495</v>
      </c>
      <c r="C659" s="16" t="s">
        <v>3345</v>
      </c>
      <c r="D659" s="16" t="s">
        <v>3346</v>
      </c>
      <c r="E659" s="116">
        <v>-18.375</v>
      </c>
      <c r="F659" s="116">
        <v>-2.649E-2</v>
      </c>
      <c r="G659" s="116">
        <v>0</v>
      </c>
      <c r="H659" s="111">
        <v>9.7000000000000003E-3</v>
      </c>
      <c r="I659" s="111">
        <f t="shared" si="1"/>
        <v>-3.619E-2</v>
      </c>
      <c r="J659" s="399">
        <v>29495</v>
      </c>
    </row>
    <row r="660" spans="1:10" ht="14.5" customHeight="1" x14ac:dyDescent="0.15">
      <c r="A660" s="116">
        <v>88</v>
      </c>
      <c r="B660" s="399">
        <v>29526</v>
      </c>
      <c r="C660" s="16" t="s">
        <v>3345</v>
      </c>
      <c r="D660" s="16" t="s">
        <v>3346</v>
      </c>
      <c r="E660" s="116">
        <v>-16.875</v>
      </c>
      <c r="F660" s="116">
        <v>-5.1156E-2</v>
      </c>
      <c r="G660" s="116">
        <v>0.56000000000000005</v>
      </c>
      <c r="H660" s="111">
        <v>9.1000000000000004E-3</v>
      </c>
      <c r="I660" s="111">
        <f t="shared" si="1"/>
        <v>-6.0256000000000004E-2</v>
      </c>
      <c r="J660" s="399">
        <v>29526</v>
      </c>
    </row>
    <row r="661" spans="1:10" ht="14.5" customHeight="1" x14ac:dyDescent="0.15">
      <c r="A661" s="116">
        <v>88</v>
      </c>
      <c r="B661" s="399">
        <v>29556</v>
      </c>
      <c r="C661" s="16" t="s">
        <v>3345</v>
      </c>
      <c r="D661" s="16" t="s">
        <v>3346</v>
      </c>
      <c r="E661" s="116">
        <v>-16.625</v>
      </c>
      <c r="F661" s="116">
        <v>-1.4815E-2</v>
      </c>
      <c r="G661" s="116">
        <v>0</v>
      </c>
      <c r="H661" s="111">
        <v>1.0800000000000001E-2</v>
      </c>
      <c r="I661" s="111">
        <f t="shared" si="1"/>
        <v>-2.5614999999999999E-2</v>
      </c>
      <c r="J661" s="399">
        <v>29556</v>
      </c>
    </row>
    <row r="662" spans="1:10" ht="14.5" customHeight="1" x14ac:dyDescent="0.15">
      <c r="A662" s="116">
        <v>88</v>
      </c>
      <c r="B662" s="399">
        <v>29587</v>
      </c>
      <c r="C662" s="16" t="s">
        <v>3345</v>
      </c>
      <c r="D662" s="16" t="s">
        <v>3346</v>
      </c>
      <c r="E662" s="116">
        <v>-16.125</v>
      </c>
      <c r="F662" s="116">
        <v>-3.0075000000000001E-2</v>
      </c>
      <c r="G662" s="116">
        <v>0</v>
      </c>
      <c r="H662" s="111">
        <v>9.4000000000000004E-3</v>
      </c>
      <c r="I662" s="111">
        <f t="shared" si="1"/>
        <v>-3.9475000000000003E-2</v>
      </c>
      <c r="J662" s="399">
        <v>29587</v>
      </c>
    </row>
    <row r="663" spans="1:10" ht="14.5" customHeight="1" x14ac:dyDescent="0.15">
      <c r="A663" s="116">
        <v>88</v>
      </c>
      <c r="B663" s="399">
        <v>29618</v>
      </c>
      <c r="C663" s="16" t="s">
        <v>3345</v>
      </c>
      <c r="D663" s="16" t="s">
        <v>3346</v>
      </c>
      <c r="E663" s="116">
        <v>-16.125</v>
      </c>
      <c r="F663" s="116">
        <v>3.4729000000000003E-2</v>
      </c>
      <c r="G663" s="116">
        <v>0.56000000000000005</v>
      </c>
      <c r="H663" s="111">
        <v>8.8000000000000005E-3</v>
      </c>
      <c r="I663" s="111">
        <f t="shared" si="1"/>
        <v>2.5929000000000001E-2</v>
      </c>
      <c r="J663" s="399">
        <v>29618</v>
      </c>
    </row>
    <row r="664" spans="1:10" ht="14.5" customHeight="1" x14ac:dyDescent="0.15">
      <c r="A664" s="116">
        <v>88</v>
      </c>
      <c r="B664" s="399">
        <v>29646</v>
      </c>
      <c r="C664" s="16" t="s">
        <v>3345</v>
      </c>
      <c r="D664" s="16" t="s">
        <v>3346</v>
      </c>
      <c r="E664" s="116">
        <v>-16.875</v>
      </c>
      <c r="F664" s="116">
        <v>4.6511999999999998E-2</v>
      </c>
      <c r="G664" s="116">
        <v>0</v>
      </c>
      <c r="H664" s="111">
        <v>1.11E-2</v>
      </c>
      <c r="I664" s="111">
        <f t="shared" si="1"/>
        <v>3.5411999999999999E-2</v>
      </c>
      <c r="J664" s="399">
        <v>29646</v>
      </c>
    </row>
    <row r="665" spans="1:10" ht="14.5" customHeight="1" x14ac:dyDescent="0.15">
      <c r="A665" s="116">
        <v>88</v>
      </c>
      <c r="B665" s="399">
        <v>29677</v>
      </c>
      <c r="C665" s="16" t="s">
        <v>3345</v>
      </c>
      <c r="D665" s="16" t="s">
        <v>3346</v>
      </c>
      <c r="E665" s="116">
        <v>-17.625</v>
      </c>
      <c r="F665" s="116">
        <v>4.4443999999999997E-2</v>
      </c>
      <c r="G665" s="116">
        <v>0</v>
      </c>
      <c r="H665" s="111">
        <v>1.01E-2</v>
      </c>
      <c r="I665" s="111">
        <f t="shared" si="1"/>
        <v>3.4344E-2</v>
      </c>
      <c r="J665" s="399">
        <v>29677</v>
      </c>
    </row>
    <row r="666" spans="1:10" ht="14.5" customHeight="1" x14ac:dyDescent="0.15">
      <c r="A666" s="116">
        <v>88</v>
      </c>
      <c r="B666" s="399">
        <v>29707</v>
      </c>
      <c r="C666" s="16" t="s">
        <v>3345</v>
      </c>
      <c r="D666" s="16" t="s">
        <v>3346</v>
      </c>
      <c r="E666" s="116">
        <v>-17.125</v>
      </c>
      <c r="F666" s="116">
        <v>3.4039999999999999E-3</v>
      </c>
      <c r="G666" s="116">
        <v>0.56000000000000005</v>
      </c>
      <c r="H666" s="111">
        <v>1.04E-2</v>
      </c>
      <c r="I666" s="111">
        <f t="shared" si="1"/>
        <v>-6.9959999999999996E-3</v>
      </c>
      <c r="J666" s="399">
        <v>29707</v>
      </c>
    </row>
    <row r="667" spans="1:10" ht="14.5" customHeight="1" x14ac:dyDescent="0.15">
      <c r="A667" s="116">
        <v>88</v>
      </c>
      <c r="B667" s="399">
        <v>29738</v>
      </c>
      <c r="C667" s="16" t="s">
        <v>3345</v>
      </c>
      <c r="D667" s="16" t="s">
        <v>3346</v>
      </c>
      <c r="E667" s="116">
        <v>-17.375</v>
      </c>
      <c r="F667" s="116">
        <v>1.4599000000000001E-2</v>
      </c>
      <c r="G667" s="116">
        <v>0</v>
      </c>
      <c r="H667" s="111">
        <v>1.09E-2</v>
      </c>
      <c r="I667" s="111">
        <f t="shared" si="1"/>
        <v>3.6990000000000009E-3</v>
      </c>
      <c r="J667" s="399">
        <v>29738</v>
      </c>
    </row>
    <row r="668" spans="1:10" ht="14.5" customHeight="1" x14ac:dyDescent="0.15">
      <c r="A668" s="116">
        <v>88</v>
      </c>
      <c r="B668" s="399">
        <v>29768</v>
      </c>
      <c r="C668" s="16" t="s">
        <v>3345</v>
      </c>
      <c r="D668" s="16" t="s">
        <v>3346</v>
      </c>
      <c r="E668" s="116">
        <v>-17.375</v>
      </c>
      <c r="F668" s="116">
        <v>0</v>
      </c>
      <c r="G668" s="116">
        <v>0</v>
      </c>
      <c r="H668" s="111">
        <v>1.09E-2</v>
      </c>
      <c r="I668" s="111">
        <f t="shared" si="1"/>
        <v>-1.09E-2</v>
      </c>
      <c r="J668" s="399">
        <v>29768</v>
      </c>
    </row>
    <row r="669" spans="1:10" ht="14.5" customHeight="1" x14ac:dyDescent="0.15">
      <c r="A669" s="116">
        <v>88</v>
      </c>
      <c r="B669" s="399">
        <v>29799</v>
      </c>
      <c r="C669" s="16" t="s">
        <v>3345</v>
      </c>
      <c r="D669" s="16" t="s">
        <v>3346</v>
      </c>
      <c r="E669" s="116">
        <v>-17.875</v>
      </c>
      <c r="F669" s="116">
        <v>6.1006999999999999E-2</v>
      </c>
      <c r="G669" s="116">
        <v>0.56000000000000005</v>
      </c>
      <c r="H669" s="111">
        <v>1.0999999999999999E-2</v>
      </c>
      <c r="I669" s="111">
        <f t="shared" si="1"/>
        <v>5.0006999999999996E-2</v>
      </c>
      <c r="J669" s="399">
        <v>29799</v>
      </c>
    </row>
    <row r="670" spans="1:10" ht="14.5" customHeight="1" x14ac:dyDescent="0.15">
      <c r="A670" s="116">
        <v>88</v>
      </c>
      <c r="B670" s="399">
        <v>29830</v>
      </c>
      <c r="C670" s="16" t="s">
        <v>3345</v>
      </c>
      <c r="D670" s="16" t="s">
        <v>3346</v>
      </c>
      <c r="E670" s="116">
        <v>-16.625</v>
      </c>
      <c r="F670" s="116">
        <v>-6.9930000000000006E-2</v>
      </c>
      <c r="G670" s="116">
        <v>0</v>
      </c>
      <c r="H670" s="111">
        <v>1.14E-2</v>
      </c>
      <c r="I670" s="111">
        <f t="shared" si="1"/>
        <v>-8.1330000000000013E-2</v>
      </c>
      <c r="J670" s="399">
        <v>29830</v>
      </c>
    </row>
    <row r="671" spans="1:10" ht="14.5" customHeight="1" x14ac:dyDescent="0.15">
      <c r="A671" s="116">
        <v>88</v>
      </c>
      <c r="B671" s="399">
        <v>29860</v>
      </c>
      <c r="C671" s="16" t="s">
        <v>3345</v>
      </c>
      <c r="D671" s="16" t="s">
        <v>3346</v>
      </c>
      <c r="E671" s="116">
        <v>-16.25</v>
      </c>
      <c r="F671" s="116">
        <v>-2.2556E-2</v>
      </c>
      <c r="G671" s="116">
        <v>0</v>
      </c>
      <c r="H671" s="111">
        <v>1.17E-2</v>
      </c>
      <c r="I671" s="111">
        <f t="shared" si="1"/>
        <v>-3.4256000000000002E-2</v>
      </c>
      <c r="J671" s="399">
        <v>29860</v>
      </c>
    </row>
    <row r="672" spans="1:10" ht="14.5" customHeight="1" x14ac:dyDescent="0.15">
      <c r="A672" s="116">
        <v>88</v>
      </c>
      <c r="B672" s="399">
        <v>29891</v>
      </c>
      <c r="C672" s="16" t="s">
        <v>3345</v>
      </c>
      <c r="D672" s="16" t="s">
        <v>3346</v>
      </c>
      <c r="E672" s="116">
        <v>-17.625</v>
      </c>
      <c r="F672" s="116">
        <v>0.120923</v>
      </c>
      <c r="G672" s="116">
        <v>0.59</v>
      </c>
      <c r="H672" s="111">
        <v>1.1299999999999999E-2</v>
      </c>
      <c r="I672" s="111">
        <f t="shared" si="1"/>
        <v>0.109623</v>
      </c>
      <c r="J672" s="399">
        <v>29891</v>
      </c>
    </row>
    <row r="673" spans="1:10" ht="14.5" customHeight="1" x14ac:dyDescent="0.15">
      <c r="A673" s="116">
        <v>88</v>
      </c>
      <c r="B673" s="399">
        <v>29921</v>
      </c>
      <c r="C673" s="16" t="s">
        <v>3345</v>
      </c>
      <c r="D673" s="16" t="s">
        <v>3346</v>
      </c>
      <c r="E673" s="116">
        <v>-17.375</v>
      </c>
      <c r="F673" s="116">
        <v>-1.4184E-2</v>
      </c>
      <c r="G673" s="116">
        <v>0</v>
      </c>
      <c r="H673" s="111">
        <v>0.01</v>
      </c>
      <c r="I673" s="111">
        <f t="shared" si="1"/>
        <v>-2.4184000000000001E-2</v>
      </c>
      <c r="J673" s="399">
        <v>29921</v>
      </c>
    </row>
    <row r="674" spans="1:10" ht="14.5" customHeight="1" x14ac:dyDescent="0.15">
      <c r="A674" s="116">
        <v>88</v>
      </c>
      <c r="B674" s="399">
        <v>29952</v>
      </c>
      <c r="C674" s="16" t="s">
        <v>3345</v>
      </c>
      <c r="D674" s="16" t="s">
        <v>3346</v>
      </c>
      <c r="E674" s="116">
        <v>-18.125</v>
      </c>
      <c r="F674" s="116">
        <v>4.3165000000000002E-2</v>
      </c>
      <c r="G674" s="116">
        <v>0</v>
      </c>
      <c r="H674" s="111">
        <v>1.0800000000000001E-2</v>
      </c>
      <c r="I674" s="111">
        <f t="shared" si="1"/>
        <v>3.2365000000000005E-2</v>
      </c>
      <c r="J674" s="399">
        <v>29952</v>
      </c>
    </row>
    <row r="675" spans="1:10" ht="14.5" customHeight="1" x14ac:dyDescent="0.15">
      <c r="A675" s="116">
        <v>88</v>
      </c>
      <c r="B675" s="399">
        <v>29983</v>
      </c>
      <c r="C675" s="16" t="s">
        <v>3345</v>
      </c>
      <c r="D675" s="16" t="s">
        <v>3346</v>
      </c>
      <c r="E675" s="116">
        <v>-17.375</v>
      </c>
      <c r="F675" s="116">
        <v>-8.8280000000000008E-3</v>
      </c>
      <c r="G675" s="116">
        <v>0.59</v>
      </c>
      <c r="H675" s="111">
        <v>1.03E-2</v>
      </c>
      <c r="I675" s="111">
        <f t="shared" si="1"/>
        <v>-1.9127999999999999E-2</v>
      </c>
      <c r="J675" s="399">
        <v>29983</v>
      </c>
    </row>
    <row r="676" spans="1:10" ht="14.5" customHeight="1" x14ac:dyDescent="0.15">
      <c r="A676" s="116">
        <v>88</v>
      </c>
      <c r="B676" s="399">
        <v>30011</v>
      </c>
      <c r="C676" s="16" t="s">
        <v>3345</v>
      </c>
      <c r="D676" s="16" t="s">
        <v>3346</v>
      </c>
      <c r="E676" s="116">
        <v>-16.875</v>
      </c>
      <c r="F676" s="116">
        <v>-2.8777E-2</v>
      </c>
      <c r="G676" s="116">
        <v>0</v>
      </c>
      <c r="H676" s="111">
        <v>1.24E-2</v>
      </c>
      <c r="I676" s="111">
        <f t="shared" si="1"/>
        <v>-4.1176999999999998E-2</v>
      </c>
      <c r="J676" s="399">
        <v>30011</v>
      </c>
    </row>
    <row r="677" spans="1:10" ht="14.5" customHeight="1" x14ac:dyDescent="0.15">
      <c r="A677" s="116">
        <v>88</v>
      </c>
      <c r="B677" s="399">
        <v>30042</v>
      </c>
      <c r="C677" s="16" t="s">
        <v>3345</v>
      </c>
      <c r="D677" s="16" t="s">
        <v>3346</v>
      </c>
      <c r="E677" s="116">
        <v>-19</v>
      </c>
      <c r="F677" s="116">
        <v>0.12592600000000001</v>
      </c>
      <c r="G677" s="116">
        <v>0</v>
      </c>
      <c r="H677" s="111">
        <v>1.12E-2</v>
      </c>
      <c r="I677" s="111">
        <f t="shared" si="1"/>
        <v>0.11472600000000001</v>
      </c>
      <c r="J677" s="399">
        <v>30042</v>
      </c>
    </row>
    <row r="678" spans="1:10" ht="14.5" customHeight="1" x14ac:dyDescent="0.15">
      <c r="A678" s="116">
        <v>88</v>
      </c>
      <c r="B678" s="399">
        <v>30072</v>
      </c>
      <c r="C678" s="16" t="s">
        <v>3345</v>
      </c>
      <c r="D678" s="16" t="s">
        <v>3346</v>
      </c>
      <c r="E678" s="116">
        <v>-19</v>
      </c>
      <c r="F678" s="116">
        <v>3.1053000000000001E-2</v>
      </c>
      <c r="G678" s="116">
        <v>0.59</v>
      </c>
      <c r="H678" s="111">
        <v>1.01E-2</v>
      </c>
      <c r="I678" s="111">
        <f t="shared" si="1"/>
        <v>2.0952999999999999E-2</v>
      </c>
      <c r="J678" s="399">
        <v>30072</v>
      </c>
    </row>
    <row r="679" spans="1:10" ht="14.5" customHeight="1" x14ac:dyDescent="0.15">
      <c r="A679" s="116">
        <v>88</v>
      </c>
      <c r="B679" s="399">
        <v>30103</v>
      </c>
      <c r="C679" s="16" t="s">
        <v>3345</v>
      </c>
      <c r="D679" s="16" t="s">
        <v>3346</v>
      </c>
      <c r="E679" s="116">
        <v>-18.375</v>
      </c>
      <c r="F679" s="116">
        <v>-3.2895000000000001E-2</v>
      </c>
      <c r="G679" s="116">
        <v>0</v>
      </c>
      <c r="H679" s="111">
        <v>1.2E-2</v>
      </c>
      <c r="I679" s="111">
        <f t="shared" si="1"/>
        <v>-4.4895000000000004E-2</v>
      </c>
      <c r="J679" s="399">
        <v>30103</v>
      </c>
    </row>
    <row r="680" spans="1:10" ht="14.5" customHeight="1" x14ac:dyDescent="0.15">
      <c r="A680" s="116">
        <v>88</v>
      </c>
      <c r="B680" s="399">
        <v>30133</v>
      </c>
      <c r="C680" s="16" t="s">
        <v>3345</v>
      </c>
      <c r="D680" s="16" t="s">
        <v>3346</v>
      </c>
      <c r="E680" s="116">
        <v>-17.875</v>
      </c>
      <c r="F680" s="116">
        <v>-2.7210999999999999E-2</v>
      </c>
      <c r="G680" s="116">
        <v>0</v>
      </c>
      <c r="H680" s="111">
        <v>1.14E-2</v>
      </c>
      <c r="I680" s="111">
        <f t="shared" si="1"/>
        <v>-3.8610999999999999E-2</v>
      </c>
      <c r="J680" s="399">
        <v>30133</v>
      </c>
    </row>
    <row r="681" spans="1:10" ht="14.5" customHeight="1" x14ac:dyDescent="0.15">
      <c r="A681" s="116">
        <v>88</v>
      </c>
      <c r="B681" s="399">
        <v>30164</v>
      </c>
      <c r="C681" s="16" t="s">
        <v>3345</v>
      </c>
      <c r="D681" s="16" t="s">
        <v>3346</v>
      </c>
      <c r="E681" s="116">
        <v>-19.125</v>
      </c>
      <c r="F681" s="116">
        <v>0.102937</v>
      </c>
      <c r="G681" s="116">
        <v>0.59</v>
      </c>
      <c r="H681" s="111">
        <v>1.12E-2</v>
      </c>
      <c r="I681" s="111">
        <f t="shared" si="1"/>
        <v>9.1736999999999999E-2</v>
      </c>
      <c r="J681" s="399">
        <v>30164</v>
      </c>
    </row>
    <row r="682" spans="1:10" ht="14.5" customHeight="1" x14ac:dyDescent="0.15">
      <c r="A682" s="116">
        <v>88</v>
      </c>
      <c r="B682" s="399">
        <v>30195</v>
      </c>
      <c r="C682" s="16" t="s">
        <v>3345</v>
      </c>
      <c r="D682" s="16" t="s">
        <v>3346</v>
      </c>
      <c r="E682" s="116">
        <v>-20</v>
      </c>
      <c r="F682" s="116">
        <v>4.5752000000000001E-2</v>
      </c>
      <c r="G682" s="116">
        <v>0</v>
      </c>
      <c r="H682" s="111">
        <v>0.01</v>
      </c>
      <c r="I682" s="111">
        <f t="shared" si="1"/>
        <v>3.5751999999999999E-2</v>
      </c>
      <c r="J682" s="399">
        <v>30195</v>
      </c>
    </row>
    <row r="683" spans="1:10" ht="14.5" customHeight="1" x14ac:dyDescent="0.15">
      <c r="A683" s="116">
        <v>88</v>
      </c>
      <c r="B683" s="399">
        <v>30225</v>
      </c>
      <c r="C683" s="16" t="s">
        <v>3345</v>
      </c>
      <c r="D683" s="16" t="s">
        <v>3346</v>
      </c>
      <c r="E683" s="116">
        <v>-21.75</v>
      </c>
      <c r="F683" s="116">
        <v>8.7499999999999994E-2</v>
      </c>
      <c r="G683" s="116">
        <v>0</v>
      </c>
      <c r="H683" s="111">
        <v>9.1000000000000004E-3</v>
      </c>
      <c r="I683" s="111">
        <f t="shared" si="1"/>
        <v>7.8399999999999997E-2</v>
      </c>
      <c r="J683" s="399">
        <v>30225</v>
      </c>
    </row>
    <row r="684" spans="1:10" ht="14.5" customHeight="1" x14ac:dyDescent="0.15">
      <c r="A684" s="116">
        <v>88</v>
      </c>
      <c r="B684" s="399">
        <v>30256</v>
      </c>
      <c r="C684" s="16" t="s">
        <v>3345</v>
      </c>
      <c r="D684" s="16" t="s">
        <v>3346</v>
      </c>
      <c r="E684" s="116">
        <v>-23.5</v>
      </c>
      <c r="F684" s="116">
        <v>0.110345</v>
      </c>
      <c r="G684" s="116">
        <v>0.65</v>
      </c>
      <c r="H684" s="111">
        <v>9.4000000000000004E-3</v>
      </c>
      <c r="I684" s="111">
        <f t="shared" si="1"/>
        <v>0.10094499999999999</v>
      </c>
      <c r="J684" s="399">
        <v>30256</v>
      </c>
    </row>
    <row r="685" spans="1:10" ht="14.5" customHeight="1" x14ac:dyDescent="0.15">
      <c r="A685" s="116">
        <v>88</v>
      </c>
      <c r="B685" s="399">
        <v>30286</v>
      </c>
      <c r="C685" s="16" t="s">
        <v>3345</v>
      </c>
      <c r="D685" s="16" t="s">
        <v>3346</v>
      </c>
      <c r="E685" s="116">
        <v>-22.5</v>
      </c>
      <c r="F685" s="116">
        <v>-4.2553000000000001E-2</v>
      </c>
      <c r="G685" s="116">
        <v>0</v>
      </c>
      <c r="H685" s="111">
        <v>9.2999999999999992E-3</v>
      </c>
      <c r="I685" s="111">
        <f t="shared" si="1"/>
        <v>-5.1852999999999996E-2</v>
      </c>
      <c r="J685" s="399">
        <v>30286</v>
      </c>
    </row>
    <row r="686" spans="1:10" ht="14.5" customHeight="1" x14ac:dyDescent="0.15">
      <c r="A686" s="116">
        <v>88</v>
      </c>
      <c r="B686" s="399">
        <v>30317</v>
      </c>
      <c r="C686" s="16" t="s">
        <v>3345</v>
      </c>
      <c r="D686" s="16" t="s">
        <v>3346</v>
      </c>
      <c r="E686" s="116">
        <v>-24.625</v>
      </c>
      <c r="F686" s="116">
        <v>9.4444E-2</v>
      </c>
      <c r="G686" s="116">
        <v>0</v>
      </c>
      <c r="H686" s="111">
        <v>8.6999999999999994E-3</v>
      </c>
      <c r="I686" s="111">
        <f t="shared" si="1"/>
        <v>8.5744000000000001E-2</v>
      </c>
      <c r="J686" s="399">
        <v>30317</v>
      </c>
    </row>
    <row r="687" spans="1:10" ht="14.5" customHeight="1" x14ac:dyDescent="0.15">
      <c r="A687" s="116">
        <v>88</v>
      </c>
      <c r="B687" s="399">
        <v>30348</v>
      </c>
      <c r="C687" s="16" t="s">
        <v>3345</v>
      </c>
      <c r="D687" s="16" t="s">
        <v>3346</v>
      </c>
      <c r="E687" s="116">
        <v>-26.75</v>
      </c>
      <c r="F687" s="116">
        <v>0.11269</v>
      </c>
      <c r="G687" s="116">
        <v>0.65</v>
      </c>
      <c r="H687" s="111">
        <v>8.0999999999999996E-3</v>
      </c>
      <c r="I687" s="111">
        <f t="shared" si="1"/>
        <v>0.10459</v>
      </c>
      <c r="J687" s="399">
        <v>30348</v>
      </c>
    </row>
    <row r="688" spans="1:10" ht="14.5" customHeight="1" x14ac:dyDescent="0.15">
      <c r="A688" s="116">
        <v>88</v>
      </c>
      <c r="B688" s="399">
        <v>30376</v>
      </c>
      <c r="C688" s="16" t="s">
        <v>3345</v>
      </c>
      <c r="D688" s="16" t="s">
        <v>3346</v>
      </c>
      <c r="E688" s="116">
        <v>-25.5</v>
      </c>
      <c r="F688" s="116">
        <v>-4.6729E-2</v>
      </c>
      <c r="G688" s="116">
        <v>0</v>
      </c>
      <c r="H688" s="111">
        <v>8.8999999999999999E-3</v>
      </c>
      <c r="I688" s="111">
        <f t="shared" si="1"/>
        <v>-5.5628999999999998E-2</v>
      </c>
      <c r="J688" s="399">
        <v>30376</v>
      </c>
    </row>
    <row r="689" spans="1:10" ht="14.5" customHeight="1" x14ac:dyDescent="0.15">
      <c r="A689" s="116">
        <v>88</v>
      </c>
      <c r="B689" s="399">
        <v>30407</v>
      </c>
      <c r="C689" s="16" t="s">
        <v>3345</v>
      </c>
      <c r="D689" s="16" t="s">
        <v>3346</v>
      </c>
      <c r="E689" s="116">
        <v>-26.25</v>
      </c>
      <c r="F689" s="116">
        <v>2.9412000000000001E-2</v>
      </c>
      <c r="G689" s="116">
        <v>0</v>
      </c>
      <c r="H689" s="111">
        <v>8.5000000000000006E-3</v>
      </c>
      <c r="I689" s="111">
        <f t="shared" si="1"/>
        <v>2.0912E-2</v>
      </c>
      <c r="J689" s="399">
        <v>30407</v>
      </c>
    </row>
    <row r="690" spans="1:10" ht="14.5" customHeight="1" x14ac:dyDescent="0.15">
      <c r="A690" s="116">
        <v>88</v>
      </c>
      <c r="B690" s="399">
        <v>30437</v>
      </c>
      <c r="C690" s="16" t="s">
        <v>3345</v>
      </c>
      <c r="D690" s="16" t="s">
        <v>3346</v>
      </c>
      <c r="E690" s="116">
        <v>-27.25</v>
      </c>
      <c r="F690" s="116">
        <v>6.2856999999999996E-2</v>
      </c>
      <c r="G690" s="116">
        <v>0.65</v>
      </c>
      <c r="H690" s="111">
        <v>9.1000000000000004E-3</v>
      </c>
      <c r="I690" s="111">
        <f t="shared" si="1"/>
        <v>5.3756999999999999E-2</v>
      </c>
      <c r="J690" s="399">
        <v>30437</v>
      </c>
    </row>
    <row r="691" spans="1:10" ht="14.5" customHeight="1" x14ac:dyDescent="0.15">
      <c r="A691" s="116">
        <v>88</v>
      </c>
      <c r="B691" s="399">
        <v>30468</v>
      </c>
      <c r="C691" s="16" t="s">
        <v>3345</v>
      </c>
      <c r="D691" s="16" t="s">
        <v>3346</v>
      </c>
      <c r="E691" s="116">
        <v>-28.25</v>
      </c>
      <c r="F691" s="116">
        <v>3.6697E-2</v>
      </c>
      <c r="G691" s="116">
        <v>0</v>
      </c>
      <c r="H691" s="111">
        <v>8.9999999999999993E-3</v>
      </c>
      <c r="I691" s="111">
        <f t="shared" si="1"/>
        <v>2.7696999999999999E-2</v>
      </c>
      <c r="J691" s="399">
        <v>30468</v>
      </c>
    </row>
    <row r="692" spans="1:10" ht="14.5" customHeight="1" x14ac:dyDescent="0.15">
      <c r="A692" s="116">
        <v>88</v>
      </c>
      <c r="B692" s="399">
        <v>30498</v>
      </c>
      <c r="C692" s="16" t="s">
        <v>3345</v>
      </c>
      <c r="D692" s="16" t="s">
        <v>3346</v>
      </c>
      <c r="E692" s="116">
        <v>-26.125</v>
      </c>
      <c r="F692" s="116">
        <v>-7.5220999999999996E-2</v>
      </c>
      <c r="G692" s="116">
        <v>0</v>
      </c>
      <c r="H692" s="111">
        <v>8.8000000000000005E-3</v>
      </c>
      <c r="I692" s="111">
        <f t="shared" si="1"/>
        <v>-8.4020999999999998E-2</v>
      </c>
      <c r="J692" s="399">
        <v>30498</v>
      </c>
    </row>
    <row r="693" spans="1:10" ht="14.5" customHeight="1" x14ac:dyDescent="0.15">
      <c r="A693" s="116">
        <v>88</v>
      </c>
      <c r="B693" s="399">
        <v>30529</v>
      </c>
      <c r="C693" s="16" t="s">
        <v>3345</v>
      </c>
      <c r="D693" s="16" t="s">
        <v>3346</v>
      </c>
      <c r="E693" s="116">
        <v>-26.5</v>
      </c>
      <c r="F693" s="116">
        <v>3.9233999999999998E-2</v>
      </c>
      <c r="G693" s="116">
        <v>0.65</v>
      </c>
      <c r="H693" s="111">
        <v>1.03E-2</v>
      </c>
      <c r="I693" s="111">
        <f t="shared" si="1"/>
        <v>2.8933999999999998E-2</v>
      </c>
      <c r="J693" s="399">
        <v>30529</v>
      </c>
    </row>
    <row r="694" spans="1:10" ht="14.5" customHeight="1" x14ac:dyDescent="0.15">
      <c r="A694" s="116">
        <v>88</v>
      </c>
      <c r="B694" s="399">
        <v>30560</v>
      </c>
      <c r="C694" s="16" t="s">
        <v>3345</v>
      </c>
      <c r="D694" s="16" t="s">
        <v>3346</v>
      </c>
      <c r="E694" s="116">
        <v>-28.125</v>
      </c>
      <c r="F694" s="116">
        <v>6.1321000000000001E-2</v>
      </c>
      <c r="G694" s="116">
        <v>0</v>
      </c>
      <c r="H694" s="111">
        <v>9.5999999999999992E-3</v>
      </c>
      <c r="I694" s="111">
        <f t="shared" ref="I694:I757" si="2">F694-H694</f>
        <v>5.1721000000000003E-2</v>
      </c>
      <c r="J694" s="399">
        <v>30560</v>
      </c>
    </row>
    <row r="695" spans="1:10" ht="14.5" customHeight="1" x14ac:dyDescent="0.15">
      <c r="A695" s="116">
        <v>88</v>
      </c>
      <c r="B695" s="399">
        <v>30590</v>
      </c>
      <c r="C695" s="16" t="s">
        <v>3345</v>
      </c>
      <c r="D695" s="16" t="s">
        <v>3346</v>
      </c>
      <c r="E695" s="116">
        <v>-29.875</v>
      </c>
      <c r="F695" s="116">
        <v>6.2222E-2</v>
      </c>
      <c r="G695" s="116">
        <v>0</v>
      </c>
      <c r="H695" s="111">
        <v>9.4999999999999998E-3</v>
      </c>
      <c r="I695" s="111">
        <f t="shared" si="2"/>
        <v>5.2721999999999998E-2</v>
      </c>
      <c r="J695" s="399">
        <v>30590</v>
      </c>
    </row>
    <row r="696" spans="1:10" ht="14.5" customHeight="1" x14ac:dyDescent="0.15">
      <c r="A696" s="116">
        <v>88</v>
      </c>
      <c r="B696" s="399">
        <v>30621</v>
      </c>
      <c r="C696" s="16" t="s">
        <v>3345</v>
      </c>
      <c r="D696" s="16" t="s">
        <v>3346</v>
      </c>
      <c r="E696" s="116">
        <v>-30.625</v>
      </c>
      <c r="F696" s="116">
        <v>4.8536000000000003E-2</v>
      </c>
      <c r="G696" s="116">
        <v>0.7</v>
      </c>
      <c r="H696" s="111">
        <v>9.4000000000000004E-3</v>
      </c>
      <c r="I696" s="111">
        <f t="shared" si="2"/>
        <v>3.9136000000000004E-2</v>
      </c>
      <c r="J696" s="399">
        <v>30621</v>
      </c>
    </row>
    <row r="697" spans="1:10" ht="14.5" customHeight="1" x14ac:dyDescent="0.15">
      <c r="A697" s="116">
        <v>88</v>
      </c>
      <c r="B697" s="399">
        <v>30651</v>
      </c>
      <c r="C697" s="16" t="s">
        <v>3345</v>
      </c>
      <c r="D697" s="16" t="s">
        <v>3346</v>
      </c>
      <c r="E697" s="116">
        <v>-28.5</v>
      </c>
      <c r="F697" s="116">
        <v>-6.9388000000000005E-2</v>
      </c>
      <c r="G697" s="116">
        <v>0</v>
      </c>
      <c r="H697" s="111">
        <v>9.4000000000000004E-3</v>
      </c>
      <c r="I697" s="111">
        <f t="shared" si="2"/>
        <v>-7.8788000000000011E-2</v>
      </c>
      <c r="J697" s="399">
        <v>30651</v>
      </c>
    </row>
    <row r="698" spans="1:10" ht="14.5" customHeight="1" x14ac:dyDescent="0.15">
      <c r="A698" s="116">
        <v>88</v>
      </c>
      <c r="B698" s="399">
        <v>30682</v>
      </c>
      <c r="C698" s="16" t="s">
        <v>3345</v>
      </c>
      <c r="D698" s="16" t="s">
        <v>3346</v>
      </c>
      <c r="E698" s="116">
        <v>-30.5</v>
      </c>
      <c r="F698" s="116">
        <v>7.0175000000000001E-2</v>
      </c>
      <c r="G698" s="116">
        <v>0</v>
      </c>
      <c r="H698" s="111">
        <v>1.03E-2</v>
      </c>
      <c r="I698" s="111">
        <f t="shared" si="2"/>
        <v>5.9874999999999998E-2</v>
      </c>
      <c r="J698" s="399">
        <v>30682</v>
      </c>
    </row>
    <row r="699" spans="1:10" ht="14.5" customHeight="1" x14ac:dyDescent="0.15">
      <c r="A699" s="116">
        <v>88</v>
      </c>
      <c r="B699" s="399">
        <v>30713</v>
      </c>
      <c r="C699" s="16" t="s">
        <v>3345</v>
      </c>
      <c r="D699" s="16" t="s">
        <v>3346</v>
      </c>
      <c r="E699" s="116">
        <v>-30</v>
      </c>
      <c r="F699" s="116">
        <v>6.5570000000000003E-3</v>
      </c>
      <c r="G699" s="116">
        <v>0.7</v>
      </c>
      <c r="H699" s="111">
        <v>9.1999999999999998E-3</v>
      </c>
      <c r="I699" s="111">
        <f t="shared" si="2"/>
        <v>-2.6429999999999995E-3</v>
      </c>
      <c r="J699" s="399">
        <v>30713</v>
      </c>
    </row>
    <row r="700" spans="1:10" ht="14.5" customHeight="1" x14ac:dyDescent="0.15">
      <c r="A700" s="116">
        <v>88</v>
      </c>
      <c r="B700" s="399">
        <v>30742</v>
      </c>
      <c r="C700" s="16" t="s">
        <v>3345</v>
      </c>
      <c r="D700" s="16" t="s">
        <v>3346</v>
      </c>
      <c r="E700" s="116">
        <v>-29.875</v>
      </c>
      <c r="F700" s="116">
        <v>-4.1669999999999997E-3</v>
      </c>
      <c r="G700" s="116">
        <v>0</v>
      </c>
      <c r="H700" s="111">
        <v>9.7999999999999997E-3</v>
      </c>
      <c r="I700" s="111">
        <f t="shared" si="2"/>
        <v>-1.3967E-2</v>
      </c>
      <c r="J700" s="399">
        <v>30742</v>
      </c>
    </row>
    <row r="701" spans="1:10" ht="14.5" customHeight="1" x14ac:dyDescent="0.15">
      <c r="A701" s="116">
        <v>88</v>
      </c>
      <c r="B701" s="399">
        <v>30773</v>
      </c>
      <c r="C701" s="16" t="s">
        <v>3345</v>
      </c>
      <c r="D701" s="16" t="s">
        <v>3346</v>
      </c>
      <c r="E701" s="116">
        <v>-29.125</v>
      </c>
      <c r="F701" s="116">
        <v>-2.5104999999999999E-2</v>
      </c>
      <c r="G701" s="116">
        <v>0</v>
      </c>
      <c r="H701" s="111">
        <v>1.04E-2</v>
      </c>
      <c r="I701" s="111">
        <f t="shared" si="2"/>
        <v>-3.5504999999999995E-2</v>
      </c>
      <c r="J701" s="399">
        <v>30773</v>
      </c>
    </row>
    <row r="702" spans="1:10" ht="14.5" customHeight="1" x14ac:dyDescent="0.15">
      <c r="A702" s="116">
        <v>88</v>
      </c>
      <c r="B702" s="399">
        <v>30803</v>
      </c>
      <c r="C702" s="16" t="s">
        <v>3345</v>
      </c>
      <c r="D702" s="16" t="s">
        <v>3346</v>
      </c>
      <c r="E702" s="116">
        <v>-29</v>
      </c>
      <c r="F702" s="116">
        <v>1.9741999999999999E-2</v>
      </c>
      <c r="G702" s="116">
        <v>0.7</v>
      </c>
      <c r="H702" s="111">
        <v>1.03E-2</v>
      </c>
      <c r="I702" s="111">
        <f t="shared" si="2"/>
        <v>9.441999999999999E-3</v>
      </c>
      <c r="J702" s="399">
        <v>30803</v>
      </c>
    </row>
    <row r="703" spans="1:10" ht="14.5" customHeight="1" x14ac:dyDescent="0.15">
      <c r="A703" s="116">
        <v>88</v>
      </c>
      <c r="B703" s="399">
        <v>30834</v>
      </c>
      <c r="C703" s="16" t="s">
        <v>3345</v>
      </c>
      <c r="D703" s="16" t="s">
        <v>3346</v>
      </c>
      <c r="E703" s="116">
        <v>-28.75</v>
      </c>
      <c r="F703" s="116">
        <v>-8.6210000000000002E-3</v>
      </c>
      <c r="G703" s="116">
        <v>0</v>
      </c>
      <c r="H703" s="111">
        <v>1.06E-2</v>
      </c>
      <c r="I703" s="111">
        <f t="shared" si="2"/>
        <v>-1.9221000000000002E-2</v>
      </c>
      <c r="J703" s="399">
        <v>30834</v>
      </c>
    </row>
    <row r="704" spans="1:10" ht="14.5" customHeight="1" x14ac:dyDescent="0.15">
      <c r="A704" s="116">
        <v>88</v>
      </c>
      <c r="B704" s="399">
        <v>30864</v>
      </c>
      <c r="C704" s="16" t="s">
        <v>3345</v>
      </c>
      <c r="D704" s="16" t="s">
        <v>3346</v>
      </c>
      <c r="E704" s="116">
        <v>-29.375</v>
      </c>
      <c r="F704" s="116">
        <v>2.1739000000000001E-2</v>
      </c>
      <c r="G704" s="116">
        <v>0</v>
      </c>
      <c r="H704" s="111">
        <v>1.1599999999999999E-2</v>
      </c>
      <c r="I704" s="111">
        <f t="shared" si="2"/>
        <v>1.0139000000000002E-2</v>
      </c>
      <c r="J704" s="399">
        <v>30864</v>
      </c>
    </row>
    <row r="705" spans="1:10" ht="14.5" customHeight="1" x14ac:dyDescent="0.15">
      <c r="A705" s="116">
        <v>88</v>
      </c>
      <c r="B705" s="399">
        <v>30895</v>
      </c>
      <c r="C705" s="16" t="s">
        <v>3345</v>
      </c>
      <c r="D705" s="16" t="s">
        <v>3346</v>
      </c>
      <c r="E705" s="116">
        <v>-31.625</v>
      </c>
      <c r="F705" s="116">
        <v>0.100426</v>
      </c>
      <c r="G705" s="116">
        <v>0.7</v>
      </c>
      <c r="H705" s="111">
        <v>1.06E-2</v>
      </c>
      <c r="I705" s="111">
        <f t="shared" si="2"/>
        <v>8.9826000000000003E-2</v>
      </c>
      <c r="J705" s="399">
        <v>30895</v>
      </c>
    </row>
    <row r="706" spans="1:10" ht="14.5" customHeight="1" x14ac:dyDescent="0.15">
      <c r="A706" s="116">
        <v>88</v>
      </c>
      <c r="B706" s="399">
        <v>30926</v>
      </c>
      <c r="C706" s="16" t="s">
        <v>3345</v>
      </c>
      <c r="D706" s="16" t="s">
        <v>3346</v>
      </c>
      <c r="E706" s="116">
        <v>-32.25</v>
      </c>
      <c r="F706" s="116">
        <v>1.9762999999999999E-2</v>
      </c>
      <c r="G706" s="116">
        <v>0</v>
      </c>
      <c r="H706" s="111">
        <v>9.4000000000000004E-3</v>
      </c>
      <c r="I706" s="111">
        <f t="shared" si="2"/>
        <v>1.0362999999999999E-2</v>
      </c>
      <c r="J706" s="399">
        <v>30926</v>
      </c>
    </row>
    <row r="707" spans="1:10" ht="14.5" customHeight="1" x14ac:dyDescent="0.15">
      <c r="A707" s="116">
        <v>88</v>
      </c>
      <c r="B707" s="399">
        <v>30956</v>
      </c>
      <c r="C707" s="16" t="s">
        <v>3345</v>
      </c>
      <c r="D707" s="16" t="s">
        <v>3346</v>
      </c>
      <c r="E707" s="116">
        <v>-33.25</v>
      </c>
      <c r="F707" s="116">
        <v>3.1008000000000001E-2</v>
      </c>
      <c r="G707" s="116">
        <v>0</v>
      </c>
      <c r="H707" s="111">
        <v>1.0800000000000001E-2</v>
      </c>
      <c r="I707" s="111">
        <f t="shared" si="2"/>
        <v>2.0208E-2</v>
      </c>
      <c r="J707" s="399">
        <v>30956</v>
      </c>
    </row>
    <row r="708" spans="1:10" ht="14.5" customHeight="1" x14ac:dyDescent="0.15">
      <c r="A708" s="116">
        <v>88</v>
      </c>
      <c r="B708" s="399">
        <v>30987</v>
      </c>
      <c r="C708" s="16" t="s">
        <v>3345</v>
      </c>
      <c r="D708" s="16" t="s">
        <v>3346</v>
      </c>
      <c r="E708" s="116">
        <v>-34.875</v>
      </c>
      <c r="F708" s="116">
        <v>7.1429000000000006E-2</v>
      </c>
      <c r="G708" s="116">
        <v>0.75</v>
      </c>
      <c r="H708" s="111">
        <v>9.1000000000000004E-3</v>
      </c>
      <c r="I708" s="111">
        <f t="shared" si="2"/>
        <v>6.2329000000000009E-2</v>
      </c>
      <c r="J708" s="399">
        <v>30987</v>
      </c>
    </row>
    <row r="709" spans="1:10" ht="14.5" customHeight="1" x14ac:dyDescent="0.15">
      <c r="A709" s="116">
        <v>88</v>
      </c>
      <c r="B709" s="399">
        <v>31017</v>
      </c>
      <c r="C709" s="16" t="s">
        <v>3345</v>
      </c>
      <c r="D709" s="16" t="s">
        <v>3346</v>
      </c>
      <c r="E709" s="116">
        <v>-34.25</v>
      </c>
      <c r="F709" s="116">
        <v>-1.7920999999999999E-2</v>
      </c>
      <c r="G709" s="116">
        <v>0</v>
      </c>
      <c r="H709" s="111">
        <v>9.7999999999999997E-3</v>
      </c>
      <c r="I709" s="111">
        <f t="shared" si="2"/>
        <v>-2.7720999999999999E-2</v>
      </c>
      <c r="J709" s="399">
        <v>31017</v>
      </c>
    </row>
    <row r="710" spans="1:10" ht="14.5" customHeight="1" x14ac:dyDescent="0.15">
      <c r="A710" s="116">
        <v>88</v>
      </c>
      <c r="B710" s="399">
        <v>31048</v>
      </c>
      <c r="C710" s="16" t="s">
        <v>3345</v>
      </c>
      <c r="D710" s="16" t="s">
        <v>3346</v>
      </c>
      <c r="E710" s="116">
        <v>-18.5</v>
      </c>
      <c r="F710" s="116">
        <v>8.0292000000000002E-2</v>
      </c>
      <c r="G710" s="116">
        <v>0</v>
      </c>
      <c r="H710" s="111">
        <v>9.5999999999999992E-3</v>
      </c>
      <c r="I710" s="111">
        <f t="shared" si="2"/>
        <v>7.0692000000000005E-2</v>
      </c>
      <c r="J710" s="399">
        <v>31048</v>
      </c>
    </row>
    <row r="711" spans="1:10" ht="14.5" customHeight="1" x14ac:dyDescent="0.15">
      <c r="A711" s="116">
        <v>88</v>
      </c>
      <c r="B711" s="399">
        <v>31079</v>
      </c>
      <c r="C711" s="16" t="s">
        <v>3345</v>
      </c>
      <c r="D711" s="16" t="s">
        <v>3346</v>
      </c>
      <c r="E711" s="116">
        <v>-19.25</v>
      </c>
      <c r="F711" s="116">
        <v>6.0810999999999997E-2</v>
      </c>
      <c r="G711" s="116">
        <v>0.375</v>
      </c>
      <c r="H711" s="111">
        <v>8.2000000000000007E-3</v>
      </c>
      <c r="I711" s="111">
        <f t="shared" si="2"/>
        <v>5.2610999999999998E-2</v>
      </c>
      <c r="J711" s="399">
        <v>31079</v>
      </c>
    </row>
    <row r="712" spans="1:10" ht="14.5" customHeight="1" x14ac:dyDescent="0.15">
      <c r="A712" s="116">
        <v>88</v>
      </c>
      <c r="B712" s="399">
        <v>31107</v>
      </c>
      <c r="C712" s="16" t="s">
        <v>3345</v>
      </c>
      <c r="D712" s="16" t="s">
        <v>3346</v>
      </c>
      <c r="E712" s="116">
        <v>-19.3125</v>
      </c>
      <c r="F712" s="116">
        <v>3.2469999999999999E-3</v>
      </c>
      <c r="G712" s="116">
        <v>0</v>
      </c>
      <c r="H712" s="111">
        <v>9.4000000000000004E-3</v>
      </c>
      <c r="I712" s="111">
        <f t="shared" si="2"/>
        <v>-6.1530000000000005E-3</v>
      </c>
      <c r="J712" s="399">
        <v>31107</v>
      </c>
    </row>
    <row r="713" spans="1:10" ht="14.5" customHeight="1" x14ac:dyDescent="0.15">
      <c r="A713" s="116">
        <v>88</v>
      </c>
      <c r="B713" s="399">
        <v>31138</v>
      </c>
      <c r="C713" s="16" t="s">
        <v>3345</v>
      </c>
      <c r="D713" s="16" t="s">
        <v>3346</v>
      </c>
      <c r="E713" s="116">
        <v>-22.9375</v>
      </c>
      <c r="F713" s="116">
        <v>0.18770200000000001</v>
      </c>
      <c r="G713" s="116">
        <v>0</v>
      </c>
      <c r="H713" s="111">
        <v>1.0200000000000001E-2</v>
      </c>
      <c r="I713" s="111">
        <f t="shared" si="2"/>
        <v>0.17750199999999999</v>
      </c>
      <c r="J713" s="399">
        <v>31138</v>
      </c>
    </row>
    <row r="714" spans="1:10" ht="14.5" customHeight="1" x14ac:dyDescent="0.15">
      <c r="A714" s="116">
        <v>88</v>
      </c>
      <c r="B714" s="399">
        <v>31168</v>
      </c>
      <c r="C714" s="16" t="s">
        <v>3345</v>
      </c>
      <c r="D714" s="16" t="s">
        <v>3346</v>
      </c>
      <c r="E714" s="116">
        <v>25.25</v>
      </c>
      <c r="F714" s="116">
        <v>0.11716600000000001</v>
      </c>
      <c r="G714" s="116">
        <v>0.375</v>
      </c>
      <c r="H714" s="111">
        <v>9.7000000000000003E-3</v>
      </c>
      <c r="I714" s="111">
        <f t="shared" si="2"/>
        <v>0.10746600000000001</v>
      </c>
      <c r="J714" s="399">
        <v>31168</v>
      </c>
    </row>
    <row r="715" spans="1:10" ht="14.5" customHeight="1" x14ac:dyDescent="0.15">
      <c r="A715" s="116">
        <v>88</v>
      </c>
      <c r="B715" s="399">
        <v>31199</v>
      </c>
      <c r="C715" s="16" t="s">
        <v>3345</v>
      </c>
      <c r="D715" s="16" t="s">
        <v>3346</v>
      </c>
      <c r="E715" s="116">
        <v>23</v>
      </c>
      <c r="F715" s="116">
        <v>-8.9108999999999994E-2</v>
      </c>
      <c r="G715" s="116">
        <v>0</v>
      </c>
      <c r="H715" s="111">
        <v>8.0000000000000002E-3</v>
      </c>
      <c r="I715" s="111">
        <f t="shared" si="2"/>
        <v>-9.7109000000000001E-2</v>
      </c>
      <c r="J715" s="399">
        <v>31199</v>
      </c>
    </row>
    <row r="716" spans="1:10" ht="14.5" customHeight="1" x14ac:dyDescent="0.15">
      <c r="A716" s="116">
        <v>88</v>
      </c>
      <c r="B716" s="399">
        <v>31229</v>
      </c>
      <c r="C716" s="16" t="s">
        <v>3345</v>
      </c>
      <c r="D716" s="16" t="s">
        <v>3346</v>
      </c>
      <c r="E716" s="116">
        <v>22</v>
      </c>
      <c r="F716" s="116">
        <v>-4.3478000000000003E-2</v>
      </c>
      <c r="G716" s="116">
        <v>0</v>
      </c>
      <c r="H716" s="111">
        <v>9.4000000000000004E-3</v>
      </c>
      <c r="I716" s="111">
        <f t="shared" si="2"/>
        <v>-5.2878000000000001E-2</v>
      </c>
      <c r="J716" s="399">
        <v>31229</v>
      </c>
    </row>
    <row r="717" spans="1:10" ht="14.5" customHeight="1" x14ac:dyDescent="0.15">
      <c r="A717" s="116">
        <v>88</v>
      </c>
      <c r="B717" s="399">
        <v>31260</v>
      </c>
      <c r="C717" s="16" t="s">
        <v>3345</v>
      </c>
      <c r="D717" s="16" t="s">
        <v>3346</v>
      </c>
      <c r="E717" s="116">
        <v>22.25</v>
      </c>
      <c r="F717" s="116">
        <v>2.8409E-2</v>
      </c>
      <c r="G717" s="116">
        <v>0.375</v>
      </c>
      <c r="H717" s="111">
        <v>8.5000000000000006E-3</v>
      </c>
      <c r="I717" s="111">
        <f t="shared" si="2"/>
        <v>1.9909E-2</v>
      </c>
      <c r="J717" s="399">
        <v>31260</v>
      </c>
    </row>
    <row r="718" spans="1:10" ht="14.5" customHeight="1" x14ac:dyDescent="0.15">
      <c r="A718" s="116">
        <v>88</v>
      </c>
      <c r="B718" s="399">
        <v>31291</v>
      </c>
      <c r="C718" s="16" t="s">
        <v>3345</v>
      </c>
      <c r="D718" s="16" t="s">
        <v>3346</v>
      </c>
      <c r="E718" s="116">
        <v>22.75</v>
      </c>
      <c r="F718" s="116">
        <v>2.2471999999999999E-2</v>
      </c>
      <c r="G718" s="116">
        <v>0</v>
      </c>
      <c r="H718" s="111">
        <v>8.8000000000000005E-3</v>
      </c>
      <c r="I718" s="111">
        <f t="shared" si="2"/>
        <v>1.3671999999999998E-2</v>
      </c>
      <c r="J718" s="399">
        <v>31291</v>
      </c>
    </row>
    <row r="719" spans="1:10" ht="14.5" customHeight="1" x14ac:dyDescent="0.15">
      <c r="A719" s="116">
        <v>88</v>
      </c>
      <c r="B719" s="399">
        <v>31321</v>
      </c>
      <c r="C719" s="16" t="s">
        <v>3345</v>
      </c>
      <c r="D719" s="16" t="s">
        <v>3346</v>
      </c>
      <c r="E719" s="116">
        <v>-22.625</v>
      </c>
      <c r="F719" s="116">
        <v>-5.4949999999999999E-3</v>
      </c>
      <c r="G719" s="116">
        <v>0</v>
      </c>
      <c r="H719" s="111">
        <v>8.8999999999999999E-3</v>
      </c>
      <c r="I719" s="111">
        <f t="shared" si="2"/>
        <v>-1.4395E-2</v>
      </c>
      <c r="J719" s="399">
        <v>31321</v>
      </c>
    </row>
    <row r="720" spans="1:10" ht="14.5" customHeight="1" x14ac:dyDescent="0.15">
      <c r="A720" s="116">
        <v>88</v>
      </c>
      <c r="B720" s="399">
        <v>31352</v>
      </c>
      <c r="C720" s="16" t="s">
        <v>3345</v>
      </c>
      <c r="D720" s="16" t="s">
        <v>3346</v>
      </c>
      <c r="E720" s="116">
        <v>23</v>
      </c>
      <c r="F720" s="116">
        <v>3.4033000000000001E-2</v>
      </c>
      <c r="G720" s="116">
        <v>0.39500000000000002</v>
      </c>
      <c r="H720" s="111">
        <v>8.0999999999999996E-3</v>
      </c>
      <c r="I720" s="111">
        <f t="shared" si="2"/>
        <v>2.5933000000000001E-2</v>
      </c>
      <c r="J720" s="399">
        <v>31352</v>
      </c>
    </row>
    <row r="721" spans="1:10" ht="14.5" customHeight="1" x14ac:dyDescent="0.15">
      <c r="A721" s="116">
        <v>88</v>
      </c>
      <c r="B721" s="399">
        <v>31382</v>
      </c>
      <c r="C721" s="16" t="s">
        <v>3345</v>
      </c>
      <c r="D721" s="16" t="s">
        <v>3346</v>
      </c>
      <c r="E721" s="116">
        <v>23.25</v>
      </c>
      <c r="F721" s="116">
        <v>1.0869999999999999E-2</v>
      </c>
      <c r="G721" s="116">
        <v>0</v>
      </c>
      <c r="H721" s="111">
        <v>8.6E-3</v>
      </c>
      <c r="I721" s="111">
        <f t="shared" si="2"/>
        <v>2.2699999999999994E-3</v>
      </c>
      <c r="J721" s="399">
        <v>31382</v>
      </c>
    </row>
    <row r="722" spans="1:10" ht="14.5" customHeight="1" x14ac:dyDescent="0.15">
      <c r="A722" s="116">
        <v>88</v>
      </c>
      <c r="B722" s="399">
        <v>31413</v>
      </c>
      <c r="C722" s="16" t="s">
        <v>3345</v>
      </c>
      <c r="D722" s="16" t="s">
        <v>3346</v>
      </c>
      <c r="E722" s="116">
        <v>24.375</v>
      </c>
      <c r="F722" s="116">
        <v>4.8386999999999999E-2</v>
      </c>
      <c r="G722" s="116">
        <v>0</v>
      </c>
      <c r="H722" s="111">
        <v>7.9000000000000008E-3</v>
      </c>
      <c r="I722" s="111">
        <f t="shared" si="2"/>
        <v>4.0486999999999995E-2</v>
      </c>
      <c r="J722" s="399">
        <v>31413</v>
      </c>
    </row>
    <row r="723" spans="1:10" ht="14.5" customHeight="1" x14ac:dyDescent="0.15">
      <c r="A723" s="116">
        <v>88</v>
      </c>
      <c r="B723" s="399">
        <v>31444</v>
      </c>
      <c r="C723" s="16" t="s">
        <v>3345</v>
      </c>
      <c r="D723" s="16" t="s">
        <v>3346</v>
      </c>
      <c r="E723" s="116">
        <v>-25.375</v>
      </c>
      <c r="F723" s="116">
        <v>5.7230999999999997E-2</v>
      </c>
      <c r="G723" s="116">
        <v>0.39500000000000002</v>
      </c>
      <c r="H723" s="111">
        <v>7.3000000000000001E-3</v>
      </c>
      <c r="I723" s="111">
        <f t="shared" si="2"/>
        <v>4.9930999999999996E-2</v>
      </c>
      <c r="J723" s="399">
        <v>31444</v>
      </c>
    </row>
    <row r="724" spans="1:10" ht="14.5" customHeight="1" x14ac:dyDescent="0.15">
      <c r="A724" s="116">
        <v>88</v>
      </c>
      <c r="B724" s="399">
        <v>31472</v>
      </c>
      <c r="C724" s="16" t="s">
        <v>3345</v>
      </c>
      <c r="D724" s="16" t="s">
        <v>3346</v>
      </c>
      <c r="E724" s="116">
        <v>26</v>
      </c>
      <c r="F724" s="116">
        <v>2.4631E-2</v>
      </c>
      <c r="G724" s="116">
        <v>0</v>
      </c>
      <c r="H724" s="111">
        <v>7.1000000000000004E-3</v>
      </c>
      <c r="I724" s="111">
        <f t="shared" si="2"/>
        <v>1.7530999999999998E-2</v>
      </c>
      <c r="J724" s="399">
        <v>31472</v>
      </c>
    </row>
    <row r="725" spans="1:10" ht="14.5" customHeight="1" x14ac:dyDescent="0.15">
      <c r="A725" s="116">
        <v>88</v>
      </c>
      <c r="B725" s="399">
        <v>31503</v>
      </c>
      <c r="C725" s="16" t="s">
        <v>3345</v>
      </c>
      <c r="D725" s="16" t="s">
        <v>3346</v>
      </c>
      <c r="E725" s="116">
        <v>24.5</v>
      </c>
      <c r="F725" s="116">
        <v>-5.7692E-2</v>
      </c>
      <c r="G725" s="116">
        <v>0</v>
      </c>
      <c r="H725" s="111">
        <v>6.3E-3</v>
      </c>
      <c r="I725" s="111">
        <f t="shared" si="2"/>
        <v>-6.3991999999999993E-2</v>
      </c>
      <c r="J725" s="399">
        <v>31503</v>
      </c>
    </row>
    <row r="726" spans="1:10" ht="14.5" customHeight="1" x14ac:dyDescent="0.15">
      <c r="A726" s="116">
        <v>88</v>
      </c>
      <c r="B726" s="399">
        <v>31533</v>
      </c>
      <c r="C726" s="16" t="s">
        <v>3345</v>
      </c>
      <c r="D726" s="16" t="s">
        <v>3346</v>
      </c>
      <c r="E726" s="116">
        <v>24</v>
      </c>
      <c r="F726" s="116">
        <v>-4.2859999999999999E-3</v>
      </c>
      <c r="G726" s="116">
        <v>0.39500000000000002</v>
      </c>
      <c r="H726" s="111">
        <v>6.1999999999999998E-3</v>
      </c>
      <c r="I726" s="111">
        <f t="shared" si="2"/>
        <v>-1.0485999999999999E-2</v>
      </c>
      <c r="J726" s="399">
        <v>31533</v>
      </c>
    </row>
    <row r="727" spans="1:10" ht="14.5" customHeight="1" x14ac:dyDescent="0.15">
      <c r="A727" s="116">
        <v>88</v>
      </c>
      <c r="B727" s="399">
        <v>31564</v>
      </c>
      <c r="C727" s="16" t="s">
        <v>3345</v>
      </c>
      <c r="D727" s="16" t="s">
        <v>3346</v>
      </c>
      <c r="E727" s="116">
        <v>26.5</v>
      </c>
      <c r="F727" s="116">
        <v>0.104167</v>
      </c>
      <c r="G727" s="116">
        <v>0</v>
      </c>
      <c r="H727" s="111">
        <v>7.0000000000000001E-3</v>
      </c>
      <c r="I727" s="111">
        <f t="shared" si="2"/>
        <v>9.7166999999999989E-2</v>
      </c>
      <c r="J727" s="399">
        <v>31564</v>
      </c>
    </row>
    <row r="728" spans="1:10" ht="14.5" customHeight="1" x14ac:dyDescent="0.15">
      <c r="A728" s="116">
        <v>88</v>
      </c>
      <c r="B728" s="399">
        <v>31594</v>
      </c>
      <c r="C728" s="16" t="s">
        <v>3345</v>
      </c>
      <c r="D728" s="16" t="s">
        <v>3346</v>
      </c>
      <c r="E728" s="116">
        <v>26</v>
      </c>
      <c r="F728" s="116">
        <v>-1.8867999999999999E-2</v>
      </c>
      <c r="G728" s="116">
        <v>0</v>
      </c>
      <c r="H728" s="111">
        <v>6.6E-3</v>
      </c>
      <c r="I728" s="111">
        <f t="shared" si="2"/>
        <v>-2.5467999999999998E-2</v>
      </c>
      <c r="J728" s="399">
        <v>31594</v>
      </c>
    </row>
    <row r="729" spans="1:10" ht="14.5" customHeight="1" x14ac:dyDescent="0.15">
      <c r="A729" s="116">
        <v>88</v>
      </c>
      <c r="B729" s="399">
        <v>31625</v>
      </c>
      <c r="C729" s="16" t="s">
        <v>3345</v>
      </c>
      <c r="D729" s="16" t="s">
        <v>3346</v>
      </c>
      <c r="E729" s="116">
        <v>29.25</v>
      </c>
      <c r="F729" s="116">
        <v>0.14019200000000001</v>
      </c>
      <c r="G729" s="116">
        <v>0.39500000000000002</v>
      </c>
      <c r="H729" s="111">
        <v>6.3E-3</v>
      </c>
      <c r="I729" s="111">
        <f t="shared" si="2"/>
        <v>0.13389200000000001</v>
      </c>
      <c r="J729" s="399">
        <v>31625</v>
      </c>
    </row>
    <row r="730" spans="1:10" ht="14.5" customHeight="1" x14ac:dyDescent="0.15">
      <c r="A730" s="116">
        <v>88</v>
      </c>
      <c r="B730" s="399">
        <v>31656</v>
      </c>
      <c r="C730" s="16" t="s">
        <v>3345</v>
      </c>
      <c r="D730" s="16" t="s">
        <v>3346</v>
      </c>
      <c r="E730" s="116">
        <v>-30.75</v>
      </c>
      <c r="F730" s="116">
        <v>5.1282000000000001E-2</v>
      </c>
      <c r="G730" s="116">
        <v>0</v>
      </c>
      <c r="H730" s="111">
        <v>6.4999999999999997E-3</v>
      </c>
      <c r="I730" s="111">
        <f t="shared" si="2"/>
        <v>4.4782000000000002E-2</v>
      </c>
      <c r="J730" s="399">
        <v>31656</v>
      </c>
    </row>
    <row r="731" spans="1:10" ht="14.5" customHeight="1" x14ac:dyDescent="0.15">
      <c r="A731" s="116">
        <v>88</v>
      </c>
      <c r="B731" s="399">
        <v>31686</v>
      </c>
      <c r="C731" s="16" t="s">
        <v>3345</v>
      </c>
      <c r="D731" s="16" t="s">
        <v>3346</v>
      </c>
      <c r="E731" s="116">
        <v>28.75</v>
      </c>
      <c r="F731" s="116">
        <v>-6.5041000000000002E-2</v>
      </c>
      <c r="G731" s="116">
        <v>0</v>
      </c>
      <c r="H731" s="111">
        <v>6.8999999999999999E-3</v>
      </c>
      <c r="I731" s="111">
        <f t="shared" si="2"/>
        <v>-7.1941000000000005E-2</v>
      </c>
      <c r="J731" s="399">
        <v>31686</v>
      </c>
    </row>
    <row r="732" spans="1:10" ht="14.5" customHeight="1" x14ac:dyDescent="0.15">
      <c r="A732" s="116">
        <v>88</v>
      </c>
      <c r="B732" s="399">
        <v>31717</v>
      </c>
      <c r="C732" s="16" t="s">
        <v>3345</v>
      </c>
      <c r="D732" s="16" t="s">
        <v>3346</v>
      </c>
      <c r="E732" s="116">
        <v>28.5</v>
      </c>
      <c r="F732" s="116">
        <v>5.7390000000000002E-3</v>
      </c>
      <c r="G732" s="116">
        <v>0.41499999999999998</v>
      </c>
      <c r="H732" s="111">
        <v>5.8999999999999999E-3</v>
      </c>
      <c r="I732" s="111">
        <f t="shared" si="2"/>
        <v>-1.6099999999999969E-4</v>
      </c>
      <c r="J732" s="399">
        <v>31717</v>
      </c>
    </row>
    <row r="733" spans="1:10" ht="14.5" customHeight="1" x14ac:dyDescent="0.15">
      <c r="A733" s="116">
        <v>88</v>
      </c>
      <c r="B733" s="399">
        <v>31747</v>
      </c>
      <c r="C733" s="16" t="s">
        <v>3345</v>
      </c>
      <c r="D733" s="16" t="s">
        <v>3346</v>
      </c>
      <c r="E733" s="116">
        <v>26.25</v>
      </c>
      <c r="F733" s="116">
        <v>-7.8947000000000003E-2</v>
      </c>
      <c r="G733" s="116">
        <v>0</v>
      </c>
      <c r="H733" s="111">
        <v>7.0000000000000001E-3</v>
      </c>
      <c r="I733" s="111">
        <f t="shared" si="2"/>
        <v>-8.594700000000001E-2</v>
      </c>
      <c r="J733" s="399">
        <v>31747</v>
      </c>
    </row>
    <row r="734" spans="1:10" ht="14.5" customHeight="1" x14ac:dyDescent="0.15">
      <c r="A734" s="116">
        <v>88</v>
      </c>
      <c r="B734" s="399">
        <v>31778</v>
      </c>
      <c r="C734" s="16" t="s">
        <v>3345</v>
      </c>
      <c r="D734" s="16" t="s">
        <v>3346</v>
      </c>
      <c r="E734" s="116">
        <v>28.5</v>
      </c>
      <c r="F734" s="116">
        <v>8.5713999999999999E-2</v>
      </c>
      <c r="G734" s="116">
        <v>0</v>
      </c>
      <c r="H734" s="111">
        <v>6.4000000000000003E-3</v>
      </c>
      <c r="I734" s="111">
        <f t="shared" si="2"/>
        <v>7.9313999999999996E-2</v>
      </c>
      <c r="J734" s="399">
        <v>31778</v>
      </c>
    </row>
    <row r="735" spans="1:10" ht="14.5" customHeight="1" x14ac:dyDescent="0.15">
      <c r="A735" s="116">
        <v>88</v>
      </c>
      <c r="B735" s="399">
        <v>31809</v>
      </c>
      <c r="C735" s="16" t="s">
        <v>3345</v>
      </c>
      <c r="D735" s="16" t="s">
        <v>3346</v>
      </c>
      <c r="E735" s="116">
        <v>30.5</v>
      </c>
      <c r="F735" s="116">
        <v>8.4737000000000007E-2</v>
      </c>
      <c r="G735" s="116">
        <v>0.41499999999999998</v>
      </c>
      <c r="H735" s="111">
        <v>5.8999999999999999E-3</v>
      </c>
      <c r="I735" s="111">
        <f t="shared" si="2"/>
        <v>7.8837000000000004E-2</v>
      </c>
      <c r="J735" s="399">
        <v>31809</v>
      </c>
    </row>
    <row r="736" spans="1:10" ht="14.5" customHeight="1" x14ac:dyDescent="0.15">
      <c r="A736" s="116">
        <v>88</v>
      </c>
      <c r="B736" s="399">
        <v>31837</v>
      </c>
      <c r="C736" s="16" t="s">
        <v>3345</v>
      </c>
      <c r="D736" s="16" t="s">
        <v>3346</v>
      </c>
      <c r="E736" s="116">
        <v>-29.5</v>
      </c>
      <c r="F736" s="116">
        <v>-3.2786999999999997E-2</v>
      </c>
      <c r="G736" s="116">
        <v>0</v>
      </c>
      <c r="H736" s="111">
        <v>6.6E-3</v>
      </c>
      <c r="I736" s="111">
        <f t="shared" si="2"/>
        <v>-3.9386999999999998E-2</v>
      </c>
      <c r="J736" s="399">
        <v>31837</v>
      </c>
    </row>
    <row r="737" spans="1:10" ht="14.5" customHeight="1" x14ac:dyDescent="0.15">
      <c r="A737" s="116">
        <v>88</v>
      </c>
      <c r="B737" s="399">
        <v>31868</v>
      </c>
      <c r="C737" s="16" t="s">
        <v>3345</v>
      </c>
      <c r="D737" s="16" t="s">
        <v>3346</v>
      </c>
      <c r="E737" s="116">
        <v>26.5</v>
      </c>
      <c r="F737" s="116">
        <v>-0.10169499999999999</v>
      </c>
      <c r="G737" s="116">
        <v>0</v>
      </c>
      <c r="H737" s="111">
        <v>6.4999999999999997E-3</v>
      </c>
      <c r="I737" s="111">
        <f t="shared" si="2"/>
        <v>-0.108195</v>
      </c>
      <c r="J737" s="399">
        <v>31868</v>
      </c>
    </row>
    <row r="738" spans="1:10" ht="14.5" customHeight="1" x14ac:dyDescent="0.15">
      <c r="A738" s="116">
        <v>88</v>
      </c>
      <c r="B738" s="399">
        <v>31898</v>
      </c>
      <c r="C738" s="16" t="s">
        <v>3345</v>
      </c>
      <c r="D738" s="16" t="s">
        <v>3346</v>
      </c>
      <c r="E738" s="116">
        <v>27</v>
      </c>
      <c r="F738" s="116">
        <v>3.4528000000000003E-2</v>
      </c>
      <c r="G738" s="116">
        <v>0.41499999999999998</v>
      </c>
      <c r="H738" s="111">
        <v>6.6E-3</v>
      </c>
      <c r="I738" s="111">
        <f t="shared" si="2"/>
        <v>2.7928000000000001E-2</v>
      </c>
      <c r="J738" s="399">
        <v>31898</v>
      </c>
    </row>
    <row r="739" spans="1:10" ht="14.5" customHeight="1" x14ac:dyDescent="0.15">
      <c r="A739" s="116">
        <v>88</v>
      </c>
      <c r="B739" s="399">
        <v>31929</v>
      </c>
      <c r="C739" s="16" t="s">
        <v>3345</v>
      </c>
      <c r="D739" s="16" t="s">
        <v>3346</v>
      </c>
      <c r="E739" s="116">
        <v>-29.75</v>
      </c>
      <c r="F739" s="116">
        <v>0.101852</v>
      </c>
      <c r="G739" s="116">
        <v>0</v>
      </c>
      <c r="H739" s="111">
        <v>7.4999999999999997E-3</v>
      </c>
      <c r="I739" s="111">
        <f t="shared" si="2"/>
        <v>9.4351999999999991E-2</v>
      </c>
      <c r="J739" s="399">
        <v>31929</v>
      </c>
    </row>
    <row r="740" spans="1:10" ht="14.5" customHeight="1" x14ac:dyDescent="0.15">
      <c r="A740" s="116">
        <v>88</v>
      </c>
      <c r="B740" s="399">
        <v>31959</v>
      </c>
      <c r="C740" s="16" t="s">
        <v>3345</v>
      </c>
      <c r="D740" s="16" t="s">
        <v>3346</v>
      </c>
      <c r="E740" s="116">
        <v>30</v>
      </c>
      <c r="F740" s="116">
        <v>8.4030000000000007E-3</v>
      </c>
      <c r="G740" s="116">
        <v>0</v>
      </c>
      <c r="H740" s="111">
        <v>7.3000000000000001E-3</v>
      </c>
      <c r="I740" s="111">
        <f t="shared" si="2"/>
        <v>1.1030000000000007E-3</v>
      </c>
      <c r="J740" s="399">
        <v>31959</v>
      </c>
    </row>
    <row r="741" spans="1:10" ht="14.5" customHeight="1" x14ac:dyDescent="0.15">
      <c r="A741" s="116">
        <v>88</v>
      </c>
      <c r="B741" s="399">
        <v>31990</v>
      </c>
      <c r="C741" s="16" t="s">
        <v>3345</v>
      </c>
      <c r="D741" s="16" t="s">
        <v>3346</v>
      </c>
      <c r="E741" s="116">
        <v>-29.375</v>
      </c>
      <c r="F741" s="116">
        <v>-7.0000000000000001E-3</v>
      </c>
      <c r="G741" s="116">
        <v>0.41499999999999998</v>
      </c>
      <c r="H741" s="111">
        <v>7.4999999999999997E-3</v>
      </c>
      <c r="I741" s="111">
        <f t="shared" si="2"/>
        <v>-1.4499999999999999E-2</v>
      </c>
      <c r="J741" s="399">
        <v>31990</v>
      </c>
    </row>
    <row r="742" spans="1:10" ht="14.5" customHeight="1" x14ac:dyDescent="0.15">
      <c r="A742" s="116">
        <v>88</v>
      </c>
      <c r="B742" s="399">
        <v>32021</v>
      </c>
      <c r="C742" s="16" t="s">
        <v>3345</v>
      </c>
      <c r="D742" s="16" t="s">
        <v>3346</v>
      </c>
      <c r="E742" s="116">
        <v>28.5</v>
      </c>
      <c r="F742" s="116">
        <v>-2.9787000000000001E-2</v>
      </c>
      <c r="G742" s="116">
        <v>0</v>
      </c>
      <c r="H742" s="111">
        <v>7.4999999999999997E-3</v>
      </c>
      <c r="I742" s="111">
        <f t="shared" si="2"/>
        <v>-3.7287000000000001E-2</v>
      </c>
      <c r="J742" s="399">
        <v>32021</v>
      </c>
    </row>
    <row r="743" spans="1:10" ht="14.5" customHeight="1" x14ac:dyDescent="0.15">
      <c r="A743" s="116">
        <v>88</v>
      </c>
      <c r="B743" s="399">
        <v>32051</v>
      </c>
      <c r="C743" s="16" t="s">
        <v>3345</v>
      </c>
      <c r="D743" s="16" t="s">
        <v>3346</v>
      </c>
      <c r="E743" s="116">
        <v>26.5</v>
      </c>
      <c r="F743" s="116">
        <v>-7.0175000000000001E-2</v>
      </c>
      <c r="G743" s="116">
        <v>0</v>
      </c>
      <c r="H743" s="111">
        <v>7.9000000000000008E-3</v>
      </c>
      <c r="I743" s="111">
        <f t="shared" si="2"/>
        <v>-7.8075000000000006E-2</v>
      </c>
      <c r="J743" s="399">
        <v>32051</v>
      </c>
    </row>
    <row r="744" spans="1:10" ht="14.5" customHeight="1" x14ac:dyDescent="0.15">
      <c r="A744" s="116">
        <v>88</v>
      </c>
      <c r="B744" s="399">
        <v>32082</v>
      </c>
      <c r="C744" s="16" t="s">
        <v>3345</v>
      </c>
      <c r="D744" s="16" t="s">
        <v>3346</v>
      </c>
      <c r="E744" s="116">
        <v>26.5</v>
      </c>
      <c r="F744" s="116">
        <v>1.6226000000000001E-2</v>
      </c>
      <c r="G744" s="116">
        <v>0.43</v>
      </c>
      <c r="H744" s="111">
        <v>7.4999999999999997E-3</v>
      </c>
      <c r="I744" s="111">
        <f t="shared" si="2"/>
        <v>8.7260000000000011E-3</v>
      </c>
      <c r="J744" s="399">
        <v>32082</v>
      </c>
    </row>
    <row r="745" spans="1:10" ht="14.5" customHeight="1" x14ac:dyDescent="0.15">
      <c r="A745" s="116">
        <v>88</v>
      </c>
      <c r="B745" s="399">
        <v>32112</v>
      </c>
      <c r="C745" s="16" t="s">
        <v>3345</v>
      </c>
      <c r="D745" s="16" t="s">
        <v>3346</v>
      </c>
      <c r="E745" s="116">
        <v>24.625</v>
      </c>
      <c r="F745" s="116">
        <v>-7.0754999999999998E-2</v>
      </c>
      <c r="G745" s="116">
        <v>0</v>
      </c>
      <c r="H745" s="111">
        <v>7.7999999999999996E-3</v>
      </c>
      <c r="I745" s="111">
        <f t="shared" si="2"/>
        <v>-7.8555E-2</v>
      </c>
      <c r="J745" s="399">
        <v>32112</v>
      </c>
    </row>
    <row r="746" spans="1:10" ht="14.5" customHeight="1" x14ac:dyDescent="0.15">
      <c r="A746" s="116">
        <v>88</v>
      </c>
      <c r="B746" s="399">
        <v>32143</v>
      </c>
      <c r="C746" s="16" t="s">
        <v>3345</v>
      </c>
      <c r="D746" s="16" t="s">
        <v>3346</v>
      </c>
      <c r="E746" s="116">
        <v>-24.625</v>
      </c>
      <c r="F746" s="116">
        <v>0</v>
      </c>
      <c r="G746" s="116">
        <v>0</v>
      </c>
      <c r="H746" s="111">
        <v>7.1999999999999998E-3</v>
      </c>
      <c r="I746" s="111">
        <f t="shared" si="2"/>
        <v>-7.1999999999999998E-3</v>
      </c>
      <c r="J746" s="399">
        <v>32143</v>
      </c>
    </row>
    <row r="747" spans="1:10" ht="14.5" customHeight="1" x14ac:dyDescent="0.15">
      <c r="A747" s="116">
        <v>88</v>
      </c>
      <c r="B747" s="399">
        <v>32174</v>
      </c>
      <c r="C747" s="16" t="s">
        <v>3345</v>
      </c>
      <c r="D747" s="16" t="s">
        <v>3346</v>
      </c>
      <c r="E747" s="116">
        <v>28</v>
      </c>
      <c r="F747" s="116">
        <v>0.15451799999999999</v>
      </c>
      <c r="G747" s="116">
        <v>0.43</v>
      </c>
      <c r="H747" s="111">
        <v>7.1000000000000004E-3</v>
      </c>
      <c r="I747" s="111">
        <f t="shared" si="2"/>
        <v>0.14741799999999999</v>
      </c>
      <c r="J747" s="399">
        <v>32174</v>
      </c>
    </row>
    <row r="748" spans="1:10" ht="14.5" customHeight="1" x14ac:dyDescent="0.15">
      <c r="A748" s="116">
        <v>88</v>
      </c>
      <c r="B748" s="399">
        <v>32203</v>
      </c>
      <c r="C748" s="16" t="s">
        <v>3345</v>
      </c>
      <c r="D748" s="16" t="s">
        <v>3346</v>
      </c>
      <c r="E748" s="116">
        <v>28.75</v>
      </c>
      <c r="F748" s="116">
        <v>2.6786000000000001E-2</v>
      </c>
      <c r="G748" s="116">
        <v>0</v>
      </c>
      <c r="H748" s="111">
        <v>7.1999999999999998E-3</v>
      </c>
      <c r="I748" s="111">
        <f t="shared" si="2"/>
        <v>1.9585999999999999E-2</v>
      </c>
      <c r="J748" s="399">
        <v>32203</v>
      </c>
    </row>
    <row r="749" spans="1:10" ht="14.5" customHeight="1" x14ac:dyDescent="0.15">
      <c r="A749" s="116">
        <v>88</v>
      </c>
      <c r="B749" s="399">
        <v>32234</v>
      </c>
      <c r="C749" s="16" t="s">
        <v>3345</v>
      </c>
      <c r="D749" s="16" t="s">
        <v>3346</v>
      </c>
      <c r="E749" s="116">
        <v>-27.5625</v>
      </c>
      <c r="F749" s="116">
        <v>-4.1304E-2</v>
      </c>
      <c r="G749" s="116">
        <v>0</v>
      </c>
      <c r="H749" s="111">
        <v>7.0000000000000001E-3</v>
      </c>
      <c r="I749" s="111">
        <f t="shared" si="2"/>
        <v>-4.8304E-2</v>
      </c>
      <c r="J749" s="399">
        <v>32234</v>
      </c>
    </row>
    <row r="750" spans="1:10" ht="14.5" customHeight="1" x14ac:dyDescent="0.15">
      <c r="A750" s="116">
        <v>88</v>
      </c>
      <c r="B750" s="399">
        <v>32264</v>
      </c>
      <c r="C750" s="16" t="s">
        <v>3345</v>
      </c>
      <c r="D750" s="16" t="s">
        <v>3346</v>
      </c>
      <c r="E750" s="116">
        <v>-26.5</v>
      </c>
      <c r="F750" s="116">
        <v>-2.2948E-2</v>
      </c>
      <c r="G750" s="116">
        <v>0.43</v>
      </c>
      <c r="H750" s="111">
        <v>7.7999999999999996E-3</v>
      </c>
      <c r="I750" s="111">
        <f t="shared" si="2"/>
        <v>-3.0747999999999998E-2</v>
      </c>
      <c r="J750" s="399">
        <v>32264</v>
      </c>
    </row>
    <row r="751" spans="1:10" ht="14.5" customHeight="1" x14ac:dyDescent="0.15">
      <c r="A751" s="116">
        <v>88</v>
      </c>
      <c r="B751" s="399">
        <v>32295</v>
      </c>
      <c r="C751" s="16" t="s">
        <v>3345</v>
      </c>
      <c r="D751" s="16" t="s">
        <v>3346</v>
      </c>
      <c r="E751" s="116">
        <v>26.5</v>
      </c>
      <c r="F751" s="116">
        <v>0</v>
      </c>
      <c r="G751" s="116">
        <v>0</v>
      </c>
      <c r="H751" s="111">
        <v>7.6E-3</v>
      </c>
      <c r="I751" s="111">
        <f t="shared" si="2"/>
        <v>-7.6E-3</v>
      </c>
      <c r="J751" s="399">
        <v>32295</v>
      </c>
    </row>
    <row r="752" spans="1:10" ht="14.5" customHeight="1" x14ac:dyDescent="0.15">
      <c r="A752" s="116">
        <v>88</v>
      </c>
      <c r="B752" s="399">
        <v>32325</v>
      </c>
      <c r="C752" s="16" t="s">
        <v>3345</v>
      </c>
      <c r="D752" s="16" t="s">
        <v>3346</v>
      </c>
      <c r="E752" s="116">
        <v>27.125</v>
      </c>
      <c r="F752" s="116">
        <v>2.3584999999999998E-2</v>
      </c>
      <c r="G752" s="116">
        <v>0</v>
      </c>
      <c r="H752" s="111">
        <v>7.1000000000000004E-3</v>
      </c>
      <c r="I752" s="111">
        <f t="shared" si="2"/>
        <v>1.6485E-2</v>
      </c>
      <c r="J752" s="399">
        <v>32325</v>
      </c>
    </row>
    <row r="753" spans="1:10" ht="14.5" customHeight="1" x14ac:dyDescent="0.15">
      <c r="A753" s="116">
        <v>88</v>
      </c>
      <c r="B753" s="399">
        <v>32356</v>
      </c>
      <c r="C753" s="16" t="s">
        <v>3345</v>
      </c>
      <c r="D753" s="16" t="s">
        <v>3346</v>
      </c>
      <c r="E753" s="116">
        <v>25.5</v>
      </c>
      <c r="F753" s="116">
        <v>-4.4054999999999997E-2</v>
      </c>
      <c r="G753" s="116">
        <v>0.43</v>
      </c>
      <c r="H753" s="111">
        <v>8.3000000000000001E-3</v>
      </c>
      <c r="I753" s="111">
        <f t="shared" si="2"/>
        <v>-5.2354999999999999E-2</v>
      </c>
      <c r="J753" s="399">
        <v>32356</v>
      </c>
    </row>
    <row r="754" spans="1:10" ht="14.5" customHeight="1" x14ac:dyDescent="0.15">
      <c r="A754" s="116">
        <v>88</v>
      </c>
      <c r="B754" s="399">
        <v>32387</v>
      </c>
      <c r="C754" s="16" t="s">
        <v>3345</v>
      </c>
      <c r="D754" s="16" t="s">
        <v>3346</v>
      </c>
      <c r="E754" s="116">
        <v>26.25</v>
      </c>
      <c r="F754" s="116">
        <v>2.9412000000000001E-2</v>
      </c>
      <c r="G754" s="116">
        <v>0</v>
      </c>
      <c r="H754" s="111">
        <v>7.6E-3</v>
      </c>
      <c r="I754" s="111">
        <f t="shared" si="2"/>
        <v>2.1812000000000002E-2</v>
      </c>
      <c r="J754" s="399">
        <v>32387</v>
      </c>
    </row>
    <row r="755" spans="1:10" ht="14.5" customHeight="1" x14ac:dyDescent="0.15">
      <c r="A755" s="116">
        <v>88</v>
      </c>
      <c r="B755" s="399">
        <v>32417</v>
      </c>
      <c r="C755" s="16" t="s">
        <v>3345</v>
      </c>
      <c r="D755" s="16" t="s">
        <v>3346</v>
      </c>
      <c r="E755" s="116">
        <v>27</v>
      </c>
      <c r="F755" s="116">
        <v>2.8570999999999999E-2</v>
      </c>
      <c r="G755" s="116">
        <v>0</v>
      </c>
      <c r="H755" s="111">
        <v>7.6E-3</v>
      </c>
      <c r="I755" s="111">
        <f t="shared" si="2"/>
        <v>2.0971E-2</v>
      </c>
      <c r="J755" s="399">
        <v>32417</v>
      </c>
    </row>
    <row r="756" spans="1:10" ht="14.5" customHeight="1" x14ac:dyDescent="0.15">
      <c r="A756" s="116">
        <v>88</v>
      </c>
      <c r="B756" s="399">
        <v>32448</v>
      </c>
      <c r="C756" s="16" t="s">
        <v>3345</v>
      </c>
      <c r="D756" s="16" t="s">
        <v>3346</v>
      </c>
      <c r="E756" s="116">
        <v>27.25</v>
      </c>
      <c r="F756" s="116">
        <v>2.5741E-2</v>
      </c>
      <c r="G756" s="116">
        <v>0.44500000000000001</v>
      </c>
      <c r="H756" s="111">
        <v>7.0000000000000001E-3</v>
      </c>
      <c r="I756" s="111">
        <f t="shared" si="2"/>
        <v>1.8741000000000001E-2</v>
      </c>
      <c r="J756" s="399">
        <v>32448</v>
      </c>
    </row>
    <row r="757" spans="1:10" ht="14.5" customHeight="1" x14ac:dyDescent="0.15">
      <c r="A757" s="116">
        <v>88</v>
      </c>
      <c r="B757" s="399">
        <v>32478</v>
      </c>
      <c r="C757" s="16" t="s">
        <v>3345</v>
      </c>
      <c r="D757" s="16" t="s">
        <v>3346</v>
      </c>
      <c r="E757" s="116">
        <v>-27.625</v>
      </c>
      <c r="F757" s="116">
        <v>1.3761000000000001E-2</v>
      </c>
      <c r="G757" s="116">
        <v>0</v>
      </c>
      <c r="H757" s="111">
        <v>7.4999999999999997E-3</v>
      </c>
      <c r="I757" s="111">
        <f t="shared" si="2"/>
        <v>6.2610000000000009E-3</v>
      </c>
      <c r="J757" s="399">
        <v>32478</v>
      </c>
    </row>
    <row r="758" spans="1:10" ht="14.5" customHeight="1" x14ac:dyDescent="0.15">
      <c r="A758" s="116">
        <v>88</v>
      </c>
      <c r="B758" s="399">
        <v>32509</v>
      </c>
      <c r="C758" s="16" t="s">
        <v>3345</v>
      </c>
      <c r="D758" s="16" t="s">
        <v>3346</v>
      </c>
      <c r="E758" s="116">
        <v>-27.5</v>
      </c>
      <c r="F758" s="116">
        <v>-4.5250000000000004E-3</v>
      </c>
      <c r="G758" s="116">
        <v>0</v>
      </c>
      <c r="H758" s="111">
        <v>8.0000000000000002E-3</v>
      </c>
      <c r="I758" s="111">
        <f t="shared" ref="I758:I821" si="3">F758-H758</f>
        <v>-1.2525000000000001E-2</v>
      </c>
      <c r="J758" s="399">
        <v>32509</v>
      </c>
    </row>
    <row r="759" spans="1:10" ht="14.5" customHeight="1" x14ac:dyDescent="0.15">
      <c r="A759" s="116">
        <v>88</v>
      </c>
      <c r="B759" s="399">
        <v>32540</v>
      </c>
      <c r="C759" s="16" t="s">
        <v>3345</v>
      </c>
      <c r="D759" s="16" t="s">
        <v>3346</v>
      </c>
      <c r="E759" s="116">
        <v>27.5</v>
      </c>
      <c r="F759" s="116">
        <v>1.6181999999999998E-2</v>
      </c>
      <c r="G759" s="116">
        <v>0.44500000000000001</v>
      </c>
      <c r="H759" s="111">
        <v>6.8999999999999999E-3</v>
      </c>
      <c r="I759" s="111">
        <f t="shared" si="3"/>
        <v>9.2819999999999986E-3</v>
      </c>
      <c r="J759" s="399">
        <v>32540</v>
      </c>
    </row>
    <row r="760" spans="1:10" ht="14.5" customHeight="1" x14ac:dyDescent="0.15">
      <c r="A760" s="116">
        <v>88</v>
      </c>
      <c r="B760" s="399">
        <v>32568</v>
      </c>
      <c r="C760" s="16" t="s">
        <v>3345</v>
      </c>
      <c r="D760" s="16" t="s">
        <v>3346</v>
      </c>
      <c r="E760" s="116">
        <v>26.75</v>
      </c>
      <c r="F760" s="116">
        <v>-2.7272999999999999E-2</v>
      </c>
      <c r="G760" s="116">
        <v>0</v>
      </c>
      <c r="H760" s="111">
        <v>7.9000000000000008E-3</v>
      </c>
      <c r="I760" s="111">
        <f t="shared" si="3"/>
        <v>-3.5172999999999996E-2</v>
      </c>
      <c r="J760" s="399">
        <v>32568</v>
      </c>
    </row>
    <row r="761" spans="1:10" ht="14.5" customHeight="1" x14ac:dyDescent="0.15">
      <c r="A761" s="116">
        <v>88</v>
      </c>
      <c r="B761" s="399">
        <v>32599</v>
      </c>
      <c r="C761" s="16" t="s">
        <v>3345</v>
      </c>
      <c r="D761" s="16" t="s">
        <v>3346</v>
      </c>
      <c r="E761" s="116">
        <v>27.75</v>
      </c>
      <c r="F761" s="116">
        <v>3.7383E-2</v>
      </c>
      <c r="G761" s="116">
        <v>0</v>
      </c>
      <c r="H761" s="111">
        <v>7.0000000000000001E-3</v>
      </c>
      <c r="I761" s="111">
        <f t="shared" si="3"/>
        <v>3.0383E-2</v>
      </c>
      <c r="J761" s="399">
        <v>32599</v>
      </c>
    </row>
    <row r="762" spans="1:10" ht="14.5" customHeight="1" x14ac:dyDescent="0.15">
      <c r="A762" s="116">
        <v>88</v>
      </c>
      <c r="B762" s="399">
        <v>32629</v>
      </c>
      <c r="C762" s="16" t="s">
        <v>3345</v>
      </c>
      <c r="D762" s="16" t="s">
        <v>3346</v>
      </c>
      <c r="E762" s="116">
        <v>26.75</v>
      </c>
      <c r="F762" s="116">
        <v>-0.02</v>
      </c>
      <c r="G762" s="116">
        <v>0.44500000000000001</v>
      </c>
      <c r="H762" s="111">
        <v>8.0000000000000002E-3</v>
      </c>
      <c r="I762" s="111">
        <f t="shared" si="3"/>
        <v>-2.8000000000000001E-2</v>
      </c>
      <c r="J762" s="399">
        <v>32629</v>
      </c>
    </row>
    <row r="763" spans="1:10" ht="14.5" customHeight="1" x14ac:dyDescent="0.15">
      <c r="A763" s="116">
        <v>88</v>
      </c>
      <c r="B763" s="399">
        <v>32660</v>
      </c>
      <c r="C763" s="16" t="s">
        <v>3345</v>
      </c>
      <c r="D763" s="16" t="s">
        <v>3346</v>
      </c>
      <c r="E763" s="116">
        <v>25.5</v>
      </c>
      <c r="F763" s="116">
        <v>-4.6729E-2</v>
      </c>
      <c r="G763" s="116">
        <v>0</v>
      </c>
      <c r="H763" s="111">
        <v>7.0000000000000001E-3</v>
      </c>
      <c r="I763" s="111">
        <f t="shared" si="3"/>
        <v>-5.3728999999999999E-2</v>
      </c>
      <c r="J763" s="399">
        <v>32660</v>
      </c>
    </row>
    <row r="764" spans="1:10" ht="14.5" customHeight="1" x14ac:dyDescent="0.15">
      <c r="A764" s="116">
        <v>88</v>
      </c>
      <c r="B764" s="399">
        <v>32690</v>
      </c>
      <c r="C764" s="16" t="s">
        <v>3345</v>
      </c>
      <c r="D764" s="16" t="s">
        <v>3346</v>
      </c>
      <c r="E764" s="116">
        <v>-26.5</v>
      </c>
      <c r="F764" s="116">
        <v>3.9216000000000001E-2</v>
      </c>
      <c r="G764" s="116">
        <v>0</v>
      </c>
      <c r="H764" s="111">
        <v>6.7999999999999996E-3</v>
      </c>
      <c r="I764" s="111">
        <f t="shared" si="3"/>
        <v>3.2416E-2</v>
      </c>
      <c r="J764" s="399">
        <v>32690</v>
      </c>
    </row>
    <row r="765" spans="1:10" ht="14.5" customHeight="1" x14ac:dyDescent="0.15">
      <c r="A765" s="116">
        <v>88</v>
      </c>
      <c r="B765" s="399">
        <v>32721</v>
      </c>
      <c r="C765" s="16" t="s">
        <v>3345</v>
      </c>
      <c r="D765" s="16" t="s">
        <v>3346</v>
      </c>
      <c r="E765" s="116">
        <v>26</v>
      </c>
      <c r="F765" s="116">
        <v>-2.075E-3</v>
      </c>
      <c r="G765" s="116">
        <v>0.44500000000000001</v>
      </c>
      <c r="H765" s="111">
        <v>6.6E-3</v>
      </c>
      <c r="I765" s="111">
        <f t="shared" si="3"/>
        <v>-8.6750000000000004E-3</v>
      </c>
      <c r="J765" s="399">
        <v>32721</v>
      </c>
    </row>
    <row r="766" spans="1:10" ht="14.5" customHeight="1" x14ac:dyDescent="0.15">
      <c r="A766" s="116">
        <v>88</v>
      </c>
      <c r="B766" s="399">
        <v>32752</v>
      </c>
      <c r="C766" s="16" t="s">
        <v>3345</v>
      </c>
      <c r="D766" s="16" t="s">
        <v>3346</v>
      </c>
      <c r="E766" s="116">
        <v>24.75</v>
      </c>
      <c r="F766" s="116">
        <v>-4.8077000000000002E-2</v>
      </c>
      <c r="G766" s="116">
        <v>0</v>
      </c>
      <c r="H766" s="111">
        <v>6.4999999999999997E-3</v>
      </c>
      <c r="I766" s="111">
        <f t="shared" si="3"/>
        <v>-5.4577000000000001E-2</v>
      </c>
      <c r="J766" s="399">
        <v>32752</v>
      </c>
    </row>
    <row r="767" spans="1:10" ht="14.5" customHeight="1" x14ac:dyDescent="0.15">
      <c r="A767" s="116">
        <v>88</v>
      </c>
      <c r="B767" s="399">
        <v>32782</v>
      </c>
      <c r="C767" s="16" t="s">
        <v>3345</v>
      </c>
      <c r="D767" s="16" t="s">
        <v>3346</v>
      </c>
      <c r="E767" s="116">
        <v>-24.375</v>
      </c>
      <c r="F767" s="116">
        <v>-1.5152000000000001E-2</v>
      </c>
      <c r="G767" s="116">
        <v>0</v>
      </c>
      <c r="H767" s="111">
        <v>7.1999999999999998E-3</v>
      </c>
      <c r="I767" s="111">
        <f t="shared" si="3"/>
        <v>-2.2352E-2</v>
      </c>
      <c r="J767" s="399">
        <v>32782</v>
      </c>
    </row>
    <row r="768" spans="1:10" ht="14.5" customHeight="1" x14ac:dyDescent="0.15">
      <c r="A768" s="116">
        <v>88</v>
      </c>
      <c r="B768" s="399">
        <v>32813</v>
      </c>
      <c r="C768" s="16" t="s">
        <v>3345</v>
      </c>
      <c r="D768" s="16" t="s">
        <v>3346</v>
      </c>
      <c r="E768" s="116">
        <v>24.75</v>
      </c>
      <c r="F768" s="116">
        <v>3.4256000000000002E-2</v>
      </c>
      <c r="G768" s="116">
        <v>0.46</v>
      </c>
      <c r="H768" s="111">
        <v>6.4000000000000003E-3</v>
      </c>
      <c r="I768" s="111">
        <f t="shared" si="3"/>
        <v>2.7856000000000002E-2</v>
      </c>
      <c r="J768" s="399">
        <v>32813</v>
      </c>
    </row>
    <row r="769" spans="1:10" ht="14.5" customHeight="1" x14ac:dyDescent="0.15">
      <c r="A769" s="116">
        <v>88</v>
      </c>
      <c r="B769" s="399">
        <v>32843</v>
      </c>
      <c r="C769" s="16" t="s">
        <v>3345</v>
      </c>
      <c r="D769" s="16" t="s">
        <v>3346</v>
      </c>
      <c r="E769" s="116">
        <v>25.5</v>
      </c>
      <c r="F769" s="116">
        <v>3.0303E-2</v>
      </c>
      <c r="G769" s="116">
        <v>0</v>
      </c>
      <c r="H769" s="111">
        <v>6.4000000000000003E-3</v>
      </c>
      <c r="I769" s="111">
        <f t="shared" si="3"/>
        <v>2.3903000000000001E-2</v>
      </c>
      <c r="J769" s="399">
        <v>32843</v>
      </c>
    </row>
    <row r="770" spans="1:10" ht="14.5" customHeight="1" x14ac:dyDescent="0.15">
      <c r="A770" s="116">
        <v>88</v>
      </c>
      <c r="B770" s="399">
        <v>32874</v>
      </c>
      <c r="C770" s="16" t="s">
        <v>3345</v>
      </c>
      <c r="D770" s="16" t="s">
        <v>3346</v>
      </c>
      <c r="E770" s="116">
        <v>25.25</v>
      </c>
      <c r="F770" s="116">
        <v>-9.8040000000000002E-3</v>
      </c>
      <c r="G770" s="116">
        <v>0</v>
      </c>
      <c r="H770" s="111">
        <v>7.3000000000000001E-3</v>
      </c>
      <c r="I770" s="111">
        <f t="shared" si="3"/>
        <v>-1.7104000000000001E-2</v>
      </c>
      <c r="J770" s="399">
        <v>32874</v>
      </c>
    </row>
    <row r="771" spans="1:10" ht="14.5" customHeight="1" x14ac:dyDescent="0.15">
      <c r="A771" s="116">
        <v>88</v>
      </c>
      <c r="B771" s="399">
        <v>32905</v>
      </c>
      <c r="C771" s="16" t="s">
        <v>3345</v>
      </c>
      <c r="D771" s="16" t="s">
        <v>3346</v>
      </c>
      <c r="E771" s="116">
        <v>24.25</v>
      </c>
      <c r="F771" s="116">
        <v>-2.1385999999999999E-2</v>
      </c>
      <c r="G771" s="116">
        <v>0.46</v>
      </c>
      <c r="H771" s="111">
        <v>6.6E-3</v>
      </c>
      <c r="I771" s="111">
        <f t="shared" si="3"/>
        <v>-2.7985999999999997E-2</v>
      </c>
      <c r="J771" s="399">
        <v>32905</v>
      </c>
    </row>
    <row r="772" spans="1:10" ht="14.5" customHeight="1" x14ac:dyDescent="0.15">
      <c r="A772" s="116">
        <v>88</v>
      </c>
      <c r="B772" s="399">
        <v>32933</v>
      </c>
      <c r="C772" s="16" t="s">
        <v>3345</v>
      </c>
      <c r="D772" s="16" t="s">
        <v>3346</v>
      </c>
      <c r="E772" s="116">
        <v>24.5</v>
      </c>
      <c r="F772" s="116">
        <v>1.0309E-2</v>
      </c>
      <c r="G772" s="116">
        <v>0</v>
      </c>
      <c r="H772" s="111">
        <v>7.1000000000000004E-3</v>
      </c>
      <c r="I772" s="111">
        <f t="shared" si="3"/>
        <v>3.209E-3</v>
      </c>
      <c r="J772" s="399">
        <v>32933</v>
      </c>
    </row>
    <row r="773" spans="1:10" ht="14.5" customHeight="1" x14ac:dyDescent="0.15">
      <c r="A773" s="116">
        <v>88</v>
      </c>
      <c r="B773" s="399">
        <v>32964</v>
      </c>
      <c r="C773" s="16" t="s">
        <v>3345</v>
      </c>
      <c r="D773" s="16" t="s">
        <v>3346</v>
      </c>
      <c r="E773" s="116">
        <v>23.75</v>
      </c>
      <c r="F773" s="116">
        <v>-3.0612E-2</v>
      </c>
      <c r="G773" s="116">
        <v>0</v>
      </c>
      <c r="H773" s="111">
        <v>7.4999999999999997E-3</v>
      </c>
      <c r="I773" s="111">
        <f t="shared" si="3"/>
        <v>-3.8112E-2</v>
      </c>
      <c r="J773" s="399">
        <v>32964</v>
      </c>
    </row>
    <row r="774" spans="1:10" ht="14.5" customHeight="1" x14ac:dyDescent="0.15">
      <c r="A774" s="116">
        <v>88</v>
      </c>
      <c r="B774" s="399">
        <v>32994</v>
      </c>
      <c r="C774" s="16" t="s">
        <v>3345</v>
      </c>
      <c r="D774" s="16" t="s">
        <v>3346</v>
      </c>
      <c r="E774" s="116">
        <v>23.75</v>
      </c>
      <c r="F774" s="116">
        <v>1.9368E-2</v>
      </c>
      <c r="G774" s="116">
        <v>0.46</v>
      </c>
      <c r="H774" s="111">
        <v>7.4999999999999997E-3</v>
      </c>
      <c r="I774" s="111">
        <f t="shared" si="3"/>
        <v>1.1868E-2</v>
      </c>
      <c r="J774" s="399">
        <v>32994</v>
      </c>
    </row>
    <row r="775" spans="1:10" ht="14.5" customHeight="1" x14ac:dyDescent="0.15">
      <c r="A775" s="116">
        <v>88</v>
      </c>
      <c r="B775" s="399">
        <v>33025</v>
      </c>
      <c r="C775" s="16" t="s">
        <v>3345</v>
      </c>
      <c r="D775" s="16" t="s">
        <v>3346</v>
      </c>
      <c r="E775" s="116">
        <v>24.25</v>
      </c>
      <c r="F775" s="116">
        <v>2.1052999999999999E-2</v>
      </c>
      <c r="G775" s="116">
        <v>0</v>
      </c>
      <c r="H775" s="111">
        <v>6.7999999999999996E-3</v>
      </c>
      <c r="I775" s="111">
        <f t="shared" si="3"/>
        <v>1.4252999999999998E-2</v>
      </c>
      <c r="J775" s="399">
        <v>33025</v>
      </c>
    </row>
    <row r="776" spans="1:10" ht="14.5" customHeight="1" x14ac:dyDescent="0.15">
      <c r="A776" s="116">
        <v>88</v>
      </c>
      <c r="B776" s="399">
        <v>33055</v>
      </c>
      <c r="C776" s="16" t="s">
        <v>3345</v>
      </c>
      <c r="D776" s="16" t="s">
        <v>3346</v>
      </c>
      <c r="E776" s="116">
        <v>-23.875</v>
      </c>
      <c r="F776" s="116">
        <v>-1.5464E-2</v>
      </c>
      <c r="G776" s="116">
        <v>0</v>
      </c>
      <c r="H776" s="111">
        <v>7.4000000000000003E-3</v>
      </c>
      <c r="I776" s="111">
        <f t="shared" si="3"/>
        <v>-2.2864000000000002E-2</v>
      </c>
      <c r="J776" s="399">
        <v>33055</v>
      </c>
    </row>
    <row r="777" spans="1:10" ht="14.5" customHeight="1" x14ac:dyDescent="0.15">
      <c r="A777" s="116">
        <v>88</v>
      </c>
      <c r="B777" s="399">
        <v>33086</v>
      </c>
      <c r="C777" s="16" t="s">
        <v>3345</v>
      </c>
      <c r="D777" s="16" t="s">
        <v>3346</v>
      </c>
      <c r="E777" s="116">
        <v>23.5</v>
      </c>
      <c r="F777" s="116">
        <v>3.5599999999999998E-3</v>
      </c>
      <c r="G777" s="116">
        <v>0.46</v>
      </c>
      <c r="H777" s="111">
        <v>7.1000000000000004E-3</v>
      </c>
      <c r="I777" s="111">
        <f t="shared" si="3"/>
        <v>-3.5400000000000006E-3</v>
      </c>
      <c r="J777" s="399">
        <v>33086</v>
      </c>
    </row>
    <row r="778" spans="1:10" ht="14.5" customHeight="1" x14ac:dyDescent="0.15">
      <c r="A778" s="116">
        <v>88</v>
      </c>
      <c r="B778" s="399">
        <v>33117</v>
      </c>
      <c r="C778" s="16" t="s">
        <v>3345</v>
      </c>
      <c r="D778" s="16" t="s">
        <v>3346</v>
      </c>
      <c r="E778" s="116">
        <v>-23.25</v>
      </c>
      <c r="F778" s="116">
        <v>-1.0638E-2</v>
      </c>
      <c r="G778" s="116">
        <v>0</v>
      </c>
      <c r="H778" s="111">
        <v>6.8999999999999999E-3</v>
      </c>
      <c r="I778" s="111">
        <f t="shared" si="3"/>
        <v>-1.7537999999999998E-2</v>
      </c>
      <c r="J778" s="399">
        <v>33117</v>
      </c>
    </row>
    <row r="779" spans="1:10" ht="14.5" customHeight="1" x14ac:dyDescent="0.15">
      <c r="A779" s="116">
        <v>88</v>
      </c>
      <c r="B779" s="399">
        <v>33147</v>
      </c>
      <c r="C779" s="16" t="s">
        <v>3345</v>
      </c>
      <c r="D779" s="16" t="s">
        <v>3346</v>
      </c>
      <c r="E779" s="116">
        <v>23</v>
      </c>
      <c r="F779" s="116">
        <v>-1.0753E-2</v>
      </c>
      <c r="G779" s="116">
        <v>0</v>
      </c>
      <c r="H779" s="111">
        <v>8.0999999999999996E-3</v>
      </c>
      <c r="I779" s="111">
        <f t="shared" si="3"/>
        <v>-1.8853000000000002E-2</v>
      </c>
      <c r="J779" s="399">
        <v>33147</v>
      </c>
    </row>
    <row r="780" spans="1:10" ht="14.5" customHeight="1" x14ac:dyDescent="0.15">
      <c r="A780" s="116">
        <v>88</v>
      </c>
      <c r="B780" s="399">
        <v>33178</v>
      </c>
      <c r="C780" s="16" t="s">
        <v>3345</v>
      </c>
      <c r="D780" s="16" t="s">
        <v>3346</v>
      </c>
      <c r="E780" s="116">
        <v>-23.3125</v>
      </c>
      <c r="F780" s="116">
        <v>3.4021999999999997E-2</v>
      </c>
      <c r="G780" s="116">
        <v>0.47</v>
      </c>
      <c r="H780" s="111">
        <v>7.1000000000000004E-3</v>
      </c>
      <c r="I780" s="111">
        <f t="shared" si="3"/>
        <v>2.6921999999999995E-2</v>
      </c>
      <c r="J780" s="399">
        <v>33178</v>
      </c>
    </row>
    <row r="781" spans="1:10" ht="14.5" customHeight="1" x14ac:dyDescent="0.15">
      <c r="A781" s="116">
        <v>88</v>
      </c>
      <c r="B781" s="399">
        <v>33208</v>
      </c>
      <c r="C781" s="16" t="s">
        <v>3345</v>
      </c>
      <c r="D781" s="16" t="s">
        <v>3346</v>
      </c>
      <c r="E781" s="116">
        <v>22.75</v>
      </c>
      <c r="F781" s="116">
        <v>-2.4129000000000001E-2</v>
      </c>
      <c r="G781" s="116">
        <v>0</v>
      </c>
      <c r="H781" s="111">
        <v>7.1999999999999998E-3</v>
      </c>
      <c r="I781" s="111">
        <f t="shared" si="3"/>
        <v>-3.1329000000000003E-2</v>
      </c>
      <c r="J781" s="399">
        <v>33208</v>
      </c>
    </row>
    <row r="782" spans="1:10" ht="14.5" customHeight="1" x14ac:dyDescent="0.15">
      <c r="A782" s="116">
        <v>88</v>
      </c>
      <c r="B782" s="399">
        <v>33239</v>
      </c>
      <c r="C782" s="16" t="s">
        <v>3345</v>
      </c>
      <c r="D782" s="16" t="s">
        <v>3346</v>
      </c>
      <c r="E782" s="116">
        <v>22.75</v>
      </c>
      <c r="F782" s="116">
        <v>0</v>
      </c>
      <c r="G782" s="116">
        <v>0</v>
      </c>
      <c r="H782" s="111">
        <v>7.1000000000000004E-3</v>
      </c>
      <c r="I782" s="111">
        <f t="shared" si="3"/>
        <v>-7.1000000000000004E-3</v>
      </c>
      <c r="J782" s="399">
        <v>33239</v>
      </c>
    </row>
    <row r="783" spans="1:10" ht="14.5" customHeight="1" x14ac:dyDescent="0.15">
      <c r="A783" s="116">
        <v>88</v>
      </c>
      <c r="B783" s="399">
        <v>33270</v>
      </c>
      <c r="C783" s="16" t="s">
        <v>3345</v>
      </c>
      <c r="D783" s="16" t="s">
        <v>3346</v>
      </c>
      <c r="E783" s="116">
        <v>23.5</v>
      </c>
      <c r="F783" s="116">
        <v>5.3626E-2</v>
      </c>
      <c r="G783" s="116">
        <v>0.47</v>
      </c>
      <c r="H783" s="111">
        <v>6.4000000000000003E-3</v>
      </c>
      <c r="I783" s="111">
        <f t="shared" si="3"/>
        <v>4.7225999999999997E-2</v>
      </c>
      <c r="J783" s="399">
        <v>33270</v>
      </c>
    </row>
    <row r="784" spans="1:10" ht="14.5" customHeight="1" x14ac:dyDescent="0.15">
      <c r="A784" s="116">
        <v>88</v>
      </c>
      <c r="B784" s="399">
        <v>33298</v>
      </c>
      <c r="C784" s="16" t="s">
        <v>3345</v>
      </c>
      <c r="D784" s="16" t="s">
        <v>3346</v>
      </c>
      <c r="E784" s="116">
        <v>23.5</v>
      </c>
      <c r="F784" s="116">
        <v>0</v>
      </c>
      <c r="G784" s="116">
        <v>0</v>
      </c>
      <c r="H784" s="111">
        <v>6.4000000000000003E-3</v>
      </c>
      <c r="I784" s="111">
        <f t="shared" si="3"/>
        <v>-6.4000000000000003E-3</v>
      </c>
      <c r="J784" s="399">
        <v>33298</v>
      </c>
    </row>
    <row r="785" spans="1:10" ht="14.5" customHeight="1" x14ac:dyDescent="0.15">
      <c r="A785" s="116">
        <v>88</v>
      </c>
      <c r="B785" s="399">
        <v>33329</v>
      </c>
      <c r="C785" s="16" t="s">
        <v>3345</v>
      </c>
      <c r="D785" s="16" t="s">
        <v>3346</v>
      </c>
      <c r="E785" s="116">
        <v>24.5</v>
      </c>
      <c r="F785" s="116">
        <v>4.2553000000000001E-2</v>
      </c>
      <c r="G785" s="116">
        <v>0</v>
      </c>
      <c r="H785" s="111">
        <v>7.6E-3</v>
      </c>
      <c r="I785" s="111">
        <f t="shared" si="3"/>
        <v>3.4952999999999998E-2</v>
      </c>
      <c r="J785" s="399">
        <v>33329</v>
      </c>
    </row>
    <row r="786" spans="1:10" ht="14.5" customHeight="1" x14ac:dyDescent="0.15">
      <c r="A786" s="116">
        <v>88</v>
      </c>
      <c r="B786" s="399">
        <v>33359</v>
      </c>
      <c r="C786" s="16" t="s">
        <v>3345</v>
      </c>
      <c r="D786" s="16" t="s">
        <v>3346</v>
      </c>
      <c r="E786" s="116">
        <v>24.5</v>
      </c>
      <c r="F786" s="116">
        <v>1.9184E-2</v>
      </c>
      <c r="G786" s="116">
        <v>0.47</v>
      </c>
      <c r="H786" s="111">
        <v>6.7999999999999996E-3</v>
      </c>
      <c r="I786" s="111">
        <f t="shared" si="3"/>
        <v>1.2383999999999999E-2</v>
      </c>
      <c r="J786" s="399">
        <v>33359</v>
      </c>
    </row>
    <row r="787" spans="1:10" ht="14.5" customHeight="1" x14ac:dyDescent="0.15">
      <c r="A787" s="116">
        <v>88</v>
      </c>
      <c r="B787" s="399">
        <v>33390</v>
      </c>
      <c r="C787" s="16" t="s">
        <v>3345</v>
      </c>
      <c r="D787" s="16" t="s">
        <v>3346</v>
      </c>
      <c r="E787" s="116">
        <v>-25.125</v>
      </c>
      <c r="F787" s="116">
        <v>2.5510000000000001E-2</v>
      </c>
      <c r="G787" s="116">
        <v>0</v>
      </c>
      <c r="H787" s="111">
        <v>6.3E-3</v>
      </c>
      <c r="I787" s="111">
        <f t="shared" si="3"/>
        <v>1.9210000000000001E-2</v>
      </c>
      <c r="J787" s="399">
        <v>33390</v>
      </c>
    </row>
    <row r="788" spans="1:10" ht="14.5" customHeight="1" x14ac:dyDescent="0.15">
      <c r="A788" s="116">
        <v>88</v>
      </c>
      <c r="B788" s="399">
        <v>33420</v>
      </c>
      <c r="C788" s="16" t="s">
        <v>3345</v>
      </c>
      <c r="D788" s="16" t="s">
        <v>3346</v>
      </c>
      <c r="E788" s="116">
        <v>26</v>
      </c>
      <c r="F788" s="116">
        <v>3.4826000000000003E-2</v>
      </c>
      <c r="G788" s="116">
        <v>0</v>
      </c>
      <c r="H788" s="111">
        <v>7.6E-3</v>
      </c>
      <c r="I788" s="111">
        <f t="shared" si="3"/>
        <v>2.7226000000000004E-2</v>
      </c>
      <c r="J788" s="399">
        <v>33420</v>
      </c>
    </row>
    <row r="789" spans="1:10" ht="14.5" customHeight="1" x14ac:dyDescent="0.15">
      <c r="A789" s="116">
        <v>88</v>
      </c>
      <c r="B789" s="399">
        <v>33451</v>
      </c>
      <c r="C789" s="16" t="s">
        <v>3345</v>
      </c>
      <c r="D789" s="16" t="s">
        <v>3346</v>
      </c>
      <c r="E789" s="116">
        <v>24.75</v>
      </c>
      <c r="F789" s="116">
        <v>-0.03</v>
      </c>
      <c r="G789" s="116">
        <v>0.47</v>
      </c>
      <c r="H789" s="111">
        <v>6.7999999999999996E-3</v>
      </c>
      <c r="I789" s="111">
        <f t="shared" si="3"/>
        <v>-3.6799999999999999E-2</v>
      </c>
      <c r="J789" s="399">
        <v>33451</v>
      </c>
    </row>
    <row r="790" spans="1:10" ht="14.5" customHeight="1" x14ac:dyDescent="0.15">
      <c r="A790" s="116">
        <v>88</v>
      </c>
      <c r="B790" s="399">
        <v>33482</v>
      </c>
      <c r="C790" s="16" t="s">
        <v>3345</v>
      </c>
      <c r="D790" s="16" t="s">
        <v>3346</v>
      </c>
      <c r="E790" s="116">
        <v>24.75</v>
      </c>
      <c r="F790" s="116">
        <v>0</v>
      </c>
      <c r="G790" s="116">
        <v>0</v>
      </c>
      <c r="H790" s="111">
        <v>6.7999999999999996E-3</v>
      </c>
      <c r="I790" s="111">
        <f t="shared" si="3"/>
        <v>-6.7999999999999996E-3</v>
      </c>
      <c r="J790" s="399">
        <v>33482</v>
      </c>
    </row>
    <row r="791" spans="1:10" ht="14.5" customHeight="1" x14ac:dyDescent="0.15">
      <c r="A791" s="116">
        <v>88</v>
      </c>
      <c r="B791" s="399">
        <v>33512</v>
      </c>
      <c r="C791" s="16" t="s">
        <v>3345</v>
      </c>
      <c r="D791" s="16" t="s">
        <v>3346</v>
      </c>
      <c r="E791" s="116">
        <v>26.5</v>
      </c>
      <c r="F791" s="116">
        <v>7.0707000000000006E-2</v>
      </c>
      <c r="G791" s="116">
        <v>0</v>
      </c>
      <c r="H791" s="111">
        <v>6.4999999999999997E-3</v>
      </c>
      <c r="I791" s="111">
        <f t="shared" si="3"/>
        <v>6.4207E-2</v>
      </c>
      <c r="J791" s="399">
        <v>33512</v>
      </c>
    </row>
    <row r="792" spans="1:10" ht="14.5" customHeight="1" x14ac:dyDescent="0.15">
      <c r="A792" s="116">
        <v>88</v>
      </c>
      <c r="B792" s="399">
        <v>33543</v>
      </c>
      <c r="C792" s="16" t="s">
        <v>3345</v>
      </c>
      <c r="D792" s="16" t="s">
        <v>3346</v>
      </c>
      <c r="E792" s="116">
        <v>-26.25</v>
      </c>
      <c r="F792" s="116">
        <v>8.6789999999999992E-3</v>
      </c>
      <c r="G792" s="116">
        <v>0.48</v>
      </c>
      <c r="H792" s="111">
        <v>6.0000000000000001E-3</v>
      </c>
      <c r="I792" s="111">
        <f t="shared" si="3"/>
        <v>2.6789999999999991E-3</v>
      </c>
      <c r="J792" s="399">
        <v>33543</v>
      </c>
    </row>
    <row r="793" spans="1:10" ht="14.5" customHeight="1" x14ac:dyDescent="0.15">
      <c r="A793" s="116">
        <v>88</v>
      </c>
      <c r="B793" s="399">
        <v>33573</v>
      </c>
      <c r="C793" s="16" t="s">
        <v>3345</v>
      </c>
      <c r="D793" s="16" t="s">
        <v>3346</v>
      </c>
      <c r="E793" s="116">
        <v>-28.25</v>
      </c>
      <c r="F793" s="116">
        <v>7.6189999999999994E-2</v>
      </c>
      <c r="G793" s="116">
        <v>0</v>
      </c>
      <c r="H793" s="111">
        <v>6.7999999999999996E-3</v>
      </c>
      <c r="I793" s="111">
        <f t="shared" si="3"/>
        <v>6.9389999999999993E-2</v>
      </c>
      <c r="J793" s="399">
        <v>33573</v>
      </c>
    </row>
    <row r="794" spans="1:10" ht="14.5" customHeight="1" x14ac:dyDescent="0.15">
      <c r="A794" s="116">
        <v>88</v>
      </c>
      <c r="B794" s="399">
        <v>33604</v>
      </c>
      <c r="C794" s="16" t="s">
        <v>3345</v>
      </c>
      <c r="D794" s="16" t="s">
        <v>3346</v>
      </c>
      <c r="E794" s="116">
        <v>29</v>
      </c>
      <c r="F794" s="116">
        <v>2.6549E-2</v>
      </c>
      <c r="G794" s="116">
        <v>0</v>
      </c>
      <c r="H794" s="111">
        <v>6.1000000000000004E-3</v>
      </c>
      <c r="I794" s="111">
        <f t="shared" si="3"/>
        <v>2.0448999999999998E-2</v>
      </c>
      <c r="J794" s="399">
        <v>33604</v>
      </c>
    </row>
    <row r="795" spans="1:10" ht="14.5" customHeight="1" x14ac:dyDescent="0.15">
      <c r="A795" s="116">
        <v>88</v>
      </c>
      <c r="B795" s="399">
        <v>33635</v>
      </c>
      <c r="C795" s="16" t="s">
        <v>3345</v>
      </c>
      <c r="D795" s="16" t="s">
        <v>3346</v>
      </c>
      <c r="E795" s="116">
        <v>-28.75</v>
      </c>
      <c r="F795" s="116">
        <v>7.9310000000000005E-3</v>
      </c>
      <c r="G795" s="116">
        <v>0.48</v>
      </c>
      <c r="H795" s="111">
        <v>5.8999999999999999E-3</v>
      </c>
      <c r="I795" s="111">
        <f t="shared" si="3"/>
        <v>2.0310000000000007E-3</v>
      </c>
      <c r="J795" s="399">
        <v>33635</v>
      </c>
    </row>
    <row r="796" spans="1:10" ht="14.5" customHeight="1" x14ac:dyDescent="0.15">
      <c r="A796" s="116">
        <v>88</v>
      </c>
      <c r="B796" s="399">
        <v>33664</v>
      </c>
      <c r="C796" s="16" t="s">
        <v>3345</v>
      </c>
      <c r="D796" s="16" t="s">
        <v>3346</v>
      </c>
      <c r="E796" s="116">
        <v>-29.125</v>
      </c>
      <c r="F796" s="116">
        <v>1.3043000000000001E-2</v>
      </c>
      <c r="G796" s="116">
        <v>0</v>
      </c>
      <c r="H796" s="111">
        <v>6.7000000000000002E-3</v>
      </c>
      <c r="I796" s="111">
        <f t="shared" si="3"/>
        <v>6.3430000000000005E-3</v>
      </c>
      <c r="J796" s="399">
        <v>33664</v>
      </c>
    </row>
    <row r="797" spans="1:10" ht="14.5" customHeight="1" x14ac:dyDescent="0.15">
      <c r="A797" s="116">
        <v>88</v>
      </c>
      <c r="B797" s="399">
        <v>33695</v>
      </c>
      <c r="C797" s="16" t="s">
        <v>3345</v>
      </c>
      <c r="D797" s="16" t="s">
        <v>3346</v>
      </c>
      <c r="E797" s="116">
        <v>30.25</v>
      </c>
      <c r="F797" s="116">
        <v>3.8627000000000002E-2</v>
      </c>
      <c r="G797" s="116">
        <v>0</v>
      </c>
      <c r="H797" s="111">
        <v>6.4999999999999997E-3</v>
      </c>
      <c r="I797" s="111">
        <f t="shared" si="3"/>
        <v>3.2127000000000003E-2</v>
      </c>
      <c r="J797" s="399">
        <v>33695</v>
      </c>
    </row>
    <row r="798" spans="1:10" ht="14.5" customHeight="1" x14ac:dyDescent="0.15">
      <c r="A798" s="116">
        <v>88</v>
      </c>
      <c r="B798" s="399">
        <v>33725</v>
      </c>
      <c r="C798" s="16" t="s">
        <v>3345</v>
      </c>
      <c r="D798" s="16" t="s">
        <v>3346</v>
      </c>
      <c r="E798" s="116">
        <v>31</v>
      </c>
      <c r="F798" s="116">
        <v>4.0661000000000003E-2</v>
      </c>
      <c r="G798" s="116">
        <v>0.48</v>
      </c>
      <c r="H798" s="111">
        <v>6.1000000000000004E-3</v>
      </c>
      <c r="I798" s="111">
        <f t="shared" si="3"/>
        <v>3.4561000000000001E-2</v>
      </c>
      <c r="J798" s="399">
        <v>33725</v>
      </c>
    </row>
    <row r="799" spans="1:10" ht="14.5" customHeight="1" x14ac:dyDescent="0.15">
      <c r="A799" s="116">
        <v>88</v>
      </c>
      <c r="B799" s="399">
        <v>33756</v>
      </c>
      <c r="C799" s="16" t="s">
        <v>3345</v>
      </c>
      <c r="D799" s="16" t="s">
        <v>3346</v>
      </c>
      <c r="E799" s="116">
        <v>32.5</v>
      </c>
      <c r="F799" s="116">
        <v>4.8386999999999999E-2</v>
      </c>
      <c r="G799" s="116">
        <v>0</v>
      </c>
      <c r="H799" s="111">
        <v>6.7000000000000002E-3</v>
      </c>
      <c r="I799" s="111">
        <f t="shared" si="3"/>
        <v>4.1687000000000002E-2</v>
      </c>
      <c r="J799" s="399">
        <v>33756</v>
      </c>
    </row>
    <row r="800" spans="1:10" ht="14.5" customHeight="1" x14ac:dyDescent="0.15">
      <c r="A800" s="116">
        <v>88</v>
      </c>
      <c r="B800" s="399">
        <v>33786</v>
      </c>
      <c r="C800" s="16" t="s">
        <v>3345</v>
      </c>
      <c r="D800" s="16" t="s">
        <v>3346</v>
      </c>
      <c r="E800" s="116">
        <v>33.5</v>
      </c>
      <c r="F800" s="116">
        <v>3.0769000000000001E-2</v>
      </c>
      <c r="G800" s="116">
        <v>0</v>
      </c>
      <c r="H800" s="111">
        <v>6.3E-3</v>
      </c>
      <c r="I800" s="111">
        <f t="shared" si="3"/>
        <v>2.4469000000000001E-2</v>
      </c>
      <c r="J800" s="399">
        <v>33786</v>
      </c>
    </row>
    <row r="801" spans="1:10" ht="14.5" customHeight="1" x14ac:dyDescent="0.15">
      <c r="A801" s="116">
        <v>88</v>
      </c>
      <c r="B801" s="399">
        <v>33817</v>
      </c>
      <c r="C801" s="16" t="s">
        <v>3345</v>
      </c>
      <c r="D801" s="16" t="s">
        <v>3346</v>
      </c>
      <c r="E801" s="116">
        <v>-34.25</v>
      </c>
      <c r="F801" s="116">
        <v>3.6715999999999999E-2</v>
      </c>
      <c r="G801" s="116">
        <v>0.48</v>
      </c>
      <c r="H801" s="111">
        <v>6.0000000000000001E-3</v>
      </c>
      <c r="I801" s="111">
        <f t="shared" si="3"/>
        <v>3.0716E-2</v>
      </c>
      <c r="J801" s="399">
        <v>33817</v>
      </c>
    </row>
    <row r="802" spans="1:10" ht="14.5" customHeight="1" x14ac:dyDescent="0.15">
      <c r="A802" s="116">
        <v>88</v>
      </c>
      <c r="B802" s="399">
        <v>33848</v>
      </c>
      <c r="C802" s="16" t="s">
        <v>3345</v>
      </c>
      <c r="D802" s="16" t="s">
        <v>3346</v>
      </c>
      <c r="E802" s="116">
        <v>33.25</v>
      </c>
      <c r="F802" s="116">
        <v>-2.9197000000000001E-2</v>
      </c>
      <c r="G802" s="116">
        <v>0</v>
      </c>
      <c r="H802" s="111">
        <v>5.7999999999999996E-3</v>
      </c>
      <c r="I802" s="111">
        <f t="shared" si="3"/>
        <v>-3.4997E-2</v>
      </c>
      <c r="J802" s="399">
        <v>33848</v>
      </c>
    </row>
    <row r="803" spans="1:10" ht="14.5" customHeight="1" x14ac:dyDescent="0.15">
      <c r="A803" s="116">
        <v>88</v>
      </c>
      <c r="B803" s="399">
        <v>33878</v>
      </c>
      <c r="C803" s="16" t="s">
        <v>3345</v>
      </c>
      <c r="D803" s="16" t="s">
        <v>3346</v>
      </c>
      <c r="E803" s="116">
        <v>18.25</v>
      </c>
      <c r="F803" s="116">
        <v>9.7743999999999998E-2</v>
      </c>
      <c r="G803" s="116">
        <v>0</v>
      </c>
      <c r="H803" s="111">
        <v>5.7000000000000002E-3</v>
      </c>
      <c r="I803" s="111">
        <f t="shared" si="3"/>
        <v>9.2044000000000001E-2</v>
      </c>
      <c r="J803" s="399">
        <v>33878</v>
      </c>
    </row>
    <row r="804" spans="1:10" ht="14.5" customHeight="1" x14ac:dyDescent="0.15">
      <c r="A804" s="116">
        <v>88</v>
      </c>
      <c r="B804" s="399">
        <v>33909</v>
      </c>
      <c r="C804" s="16" t="s">
        <v>3345</v>
      </c>
      <c r="D804" s="16" t="s">
        <v>3346</v>
      </c>
      <c r="E804" s="116">
        <v>18</v>
      </c>
      <c r="F804" s="116">
        <v>0</v>
      </c>
      <c r="G804" s="116">
        <v>0.25</v>
      </c>
      <c r="H804" s="111">
        <v>6.1000000000000004E-3</v>
      </c>
      <c r="I804" s="111">
        <f t="shared" si="3"/>
        <v>-6.1000000000000004E-3</v>
      </c>
      <c r="J804" s="399">
        <v>33909</v>
      </c>
    </row>
    <row r="805" spans="1:10" ht="14.5" customHeight="1" x14ac:dyDescent="0.15">
      <c r="A805" s="116">
        <v>88</v>
      </c>
      <c r="B805" s="399">
        <v>33939</v>
      </c>
      <c r="C805" s="16" t="s">
        <v>3345</v>
      </c>
      <c r="D805" s="16" t="s">
        <v>3346</v>
      </c>
      <c r="E805" s="116">
        <v>17</v>
      </c>
      <c r="F805" s="116">
        <v>-5.5556000000000001E-2</v>
      </c>
      <c r="G805" s="116">
        <v>0</v>
      </c>
      <c r="H805" s="111">
        <v>6.3E-3</v>
      </c>
      <c r="I805" s="111">
        <f t="shared" si="3"/>
        <v>-6.1856000000000001E-2</v>
      </c>
      <c r="J805" s="399">
        <v>33939</v>
      </c>
    </row>
    <row r="806" spans="1:10" ht="14.5" customHeight="1" x14ac:dyDescent="0.15">
      <c r="A806" s="116">
        <v>88</v>
      </c>
      <c r="B806" s="399">
        <v>33970</v>
      </c>
      <c r="C806" s="16" t="s">
        <v>3345</v>
      </c>
      <c r="D806" s="16" t="s">
        <v>3346</v>
      </c>
      <c r="E806" s="116">
        <v>-17.375</v>
      </c>
      <c r="F806" s="116">
        <v>2.2058999999999999E-2</v>
      </c>
      <c r="G806" s="116">
        <v>0</v>
      </c>
      <c r="H806" s="111">
        <v>5.8999999999999999E-3</v>
      </c>
      <c r="I806" s="111">
        <f t="shared" si="3"/>
        <v>1.6159E-2</v>
      </c>
      <c r="J806" s="399">
        <v>33970</v>
      </c>
    </row>
    <row r="807" spans="1:10" ht="14.5" customHeight="1" x14ac:dyDescent="0.15">
      <c r="A807" s="116">
        <v>88</v>
      </c>
      <c r="B807" s="399">
        <v>34001</v>
      </c>
      <c r="C807" s="16" t="s">
        <v>3345</v>
      </c>
      <c r="D807" s="16" t="s">
        <v>3346</v>
      </c>
      <c r="E807" s="116">
        <v>17</v>
      </c>
      <c r="F807" s="116">
        <v>-7.1939999999999999E-3</v>
      </c>
      <c r="G807" s="116">
        <v>0.25</v>
      </c>
      <c r="H807" s="111">
        <v>5.4999999999999997E-3</v>
      </c>
      <c r="I807" s="111">
        <f t="shared" si="3"/>
        <v>-1.2694E-2</v>
      </c>
      <c r="J807" s="399">
        <v>34001</v>
      </c>
    </row>
    <row r="808" spans="1:10" ht="14.5" customHeight="1" x14ac:dyDescent="0.15">
      <c r="A808" s="116">
        <v>88</v>
      </c>
      <c r="B808" s="399">
        <v>34029</v>
      </c>
      <c r="C808" s="16" t="s">
        <v>3345</v>
      </c>
      <c r="D808" s="16" t="s">
        <v>3346</v>
      </c>
      <c r="E808" s="116">
        <v>17.75</v>
      </c>
      <c r="F808" s="116">
        <v>4.4117999999999997E-2</v>
      </c>
      <c r="G808" s="116">
        <v>0</v>
      </c>
      <c r="H808" s="111">
        <v>6.3E-3</v>
      </c>
      <c r="I808" s="111">
        <f t="shared" si="3"/>
        <v>3.7817999999999997E-2</v>
      </c>
      <c r="J808" s="399">
        <v>34029</v>
      </c>
    </row>
    <row r="809" spans="1:10" ht="14.5" customHeight="1" x14ac:dyDescent="0.15">
      <c r="A809" s="116">
        <v>88</v>
      </c>
      <c r="B809" s="399">
        <v>34060</v>
      </c>
      <c r="C809" s="16" t="s">
        <v>3345</v>
      </c>
      <c r="D809" s="16" t="s">
        <v>3346</v>
      </c>
      <c r="E809" s="116">
        <v>17.25</v>
      </c>
      <c r="F809" s="116">
        <v>-2.8169E-2</v>
      </c>
      <c r="G809" s="116">
        <v>0</v>
      </c>
      <c r="H809" s="111">
        <v>5.7000000000000002E-3</v>
      </c>
      <c r="I809" s="111">
        <f t="shared" si="3"/>
        <v>-3.3868999999999996E-2</v>
      </c>
      <c r="J809" s="399">
        <v>34060</v>
      </c>
    </row>
    <row r="810" spans="1:10" ht="14.5" customHeight="1" x14ac:dyDescent="0.15">
      <c r="A810" s="116">
        <v>88</v>
      </c>
      <c r="B810" s="399">
        <v>34090</v>
      </c>
      <c r="C810" s="16" t="s">
        <v>3345</v>
      </c>
      <c r="D810" s="16" t="s">
        <v>3346</v>
      </c>
      <c r="E810" s="116">
        <v>17.75</v>
      </c>
      <c r="F810" s="116">
        <v>4.3478000000000003E-2</v>
      </c>
      <c r="G810" s="116">
        <v>0.25</v>
      </c>
      <c r="H810" s="111">
        <v>5.1999999999999998E-3</v>
      </c>
      <c r="I810" s="111">
        <f t="shared" si="3"/>
        <v>3.8278000000000006E-2</v>
      </c>
      <c r="J810" s="399">
        <v>34090</v>
      </c>
    </row>
    <row r="811" spans="1:10" ht="14.5" customHeight="1" x14ac:dyDescent="0.15">
      <c r="A811" s="116">
        <v>88</v>
      </c>
      <c r="B811" s="399">
        <v>34121</v>
      </c>
      <c r="C811" s="16" t="s">
        <v>3345</v>
      </c>
      <c r="D811" s="16" t="s">
        <v>3346</v>
      </c>
      <c r="E811" s="116">
        <v>-17.375</v>
      </c>
      <c r="F811" s="116">
        <v>-2.1127E-2</v>
      </c>
      <c r="G811" s="116">
        <v>0</v>
      </c>
      <c r="H811" s="111">
        <v>6.1999999999999998E-3</v>
      </c>
      <c r="I811" s="111">
        <f t="shared" si="3"/>
        <v>-2.7327000000000001E-2</v>
      </c>
      <c r="J811" s="399">
        <v>34121</v>
      </c>
    </row>
    <row r="812" spans="1:10" ht="14.5" customHeight="1" x14ac:dyDescent="0.15">
      <c r="A812" s="116">
        <v>88</v>
      </c>
      <c r="B812" s="399">
        <v>34151</v>
      </c>
      <c r="C812" s="16" t="s">
        <v>3345</v>
      </c>
      <c r="D812" s="16" t="s">
        <v>3346</v>
      </c>
      <c r="E812" s="116">
        <v>17.5</v>
      </c>
      <c r="F812" s="116">
        <v>7.1939999999999999E-3</v>
      </c>
      <c r="G812" s="116">
        <v>0</v>
      </c>
      <c r="H812" s="111">
        <v>5.4000000000000003E-3</v>
      </c>
      <c r="I812" s="111">
        <f t="shared" si="3"/>
        <v>1.7939999999999996E-3</v>
      </c>
      <c r="J812" s="399">
        <v>34151</v>
      </c>
    </row>
    <row r="813" spans="1:10" ht="14.5" customHeight="1" x14ac:dyDescent="0.15">
      <c r="A813" s="116">
        <v>88</v>
      </c>
      <c r="B813" s="399">
        <v>34182</v>
      </c>
      <c r="C813" s="16" t="s">
        <v>3345</v>
      </c>
      <c r="D813" s="16" t="s">
        <v>3346</v>
      </c>
      <c r="E813" s="116">
        <v>18.5</v>
      </c>
      <c r="F813" s="116">
        <v>7.1429000000000006E-2</v>
      </c>
      <c r="G813" s="116">
        <v>0.25</v>
      </c>
      <c r="H813" s="111">
        <v>5.5999999999999999E-3</v>
      </c>
      <c r="I813" s="111">
        <f t="shared" si="3"/>
        <v>6.5829000000000013E-2</v>
      </c>
      <c r="J813" s="399">
        <v>34182</v>
      </c>
    </row>
    <row r="814" spans="1:10" ht="14.5" customHeight="1" x14ac:dyDescent="0.15">
      <c r="A814" s="116">
        <v>88</v>
      </c>
      <c r="B814" s="399">
        <v>34213</v>
      </c>
      <c r="C814" s="16" t="s">
        <v>3345</v>
      </c>
      <c r="D814" s="16" t="s">
        <v>3346</v>
      </c>
      <c r="E814" s="116">
        <v>20.75</v>
      </c>
      <c r="F814" s="116">
        <v>0.12162199999999999</v>
      </c>
      <c r="G814" s="116">
        <v>0</v>
      </c>
      <c r="H814" s="111">
        <v>5.0000000000000001E-3</v>
      </c>
      <c r="I814" s="111">
        <f t="shared" si="3"/>
        <v>0.11662199999999999</v>
      </c>
      <c r="J814" s="399">
        <v>34213</v>
      </c>
    </row>
    <row r="815" spans="1:10" ht="14.5" customHeight="1" x14ac:dyDescent="0.15">
      <c r="A815" s="116">
        <v>88</v>
      </c>
      <c r="B815" s="399">
        <v>34243</v>
      </c>
      <c r="C815" s="16" t="s">
        <v>3345</v>
      </c>
      <c r="D815" s="16" t="s">
        <v>3346</v>
      </c>
      <c r="E815" s="116">
        <v>21.25</v>
      </c>
      <c r="F815" s="116">
        <v>2.4095999999999999E-2</v>
      </c>
      <c r="G815" s="116">
        <v>0</v>
      </c>
      <c r="H815" s="111">
        <v>4.8999999999999998E-3</v>
      </c>
      <c r="I815" s="111">
        <f t="shared" si="3"/>
        <v>1.9195999999999998E-2</v>
      </c>
      <c r="J815" s="399">
        <v>34243</v>
      </c>
    </row>
    <row r="816" spans="1:10" ht="14.5" customHeight="1" x14ac:dyDescent="0.15">
      <c r="A816" s="116">
        <v>88</v>
      </c>
      <c r="B816" s="399">
        <v>34274</v>
      </c>
      <c r="C816" s="16" t="s">
        <v>3345</v>
      </c>
      <c r="D816" s="16" t="s">
        <v>3346</v>
      </c>
      <c r="E816" s="116">
        <v>20</v>
      </c>
      <c r="F816" s="116">
        <v>-4.6470999999999998E-2</v>
      </c>
      <c r="G816" s="116">
        <v>0.26250000000000001</v>
      </c>
      <c r="H816" s="111">
        <v>5.3E-3</v>
      </c>
      <c r="I816" s="111">
        <f t="shared" si="3"/>
        <v>-5.1770999999999998E-2</v>
      </c>
      <c r="J816" s="399">
        <v>34274</v>
      </c>
    </row>
    <row r="817" spans="1:10" ht="14.5" customHeight="1" x14ac:dyDescent="0.15">
      <c r="A817" s="116">
        <v>88</v>
      </c>
      <c r="B817" s="399">
        <v>34304</v>
      </c>
      <c r="C817" s="16" t="s">
        <v>3345</v>
      </c>
      <c r="D817" s="16" t="s">
        <v>3346</v>
      </c>
      <c r="E817" s="116">
        <v>21.25</v>
      </c>
      <c r="F817" s="116">
        <v>6.25E-2</v>
      </c>
      <c r="G817" s="116">
        <v>0</v>
      </c>
      <c r="H817" s="111">
        <v>5.4999999999999997E-3</v>
      </c>
      <c r="I817" s="111">
        <f t="shared" si="3"/>
        <v>5.7000000000000002E-2</v>
      </c>
      <c r="J817" s="399">
        <v>34304</v>
      </c>
    </row>
    <row r="818" spans="1:10" ht="14.5" customHeight="1" x14ac:dyDescent="0.15">
      <c r="A818" s="116">
        <v>88</v>
      </c>
      <c r="B818" s="399">
        <v>34335</v>
      </c>
      <c r="C818" s="16" t="s">
        <v>3345</v>
      </c>
      <c r="D818" s="16" t="s">
        <v>3346</v>
      </c>
      <c r="E818" s="116">
        <v>20.5</v>
      </c>
      <c r="F818" s="116">
        <v>-3.5293999999999999E-2</v>
      </c>
      <c r="G818" s="116">
        <v>0</v>
      </c>
      <c r="H818" s="111">
        <v>5.4999999999999997E-3</v>
      </c>
      <c r="I818" s="111">
        <f t="shared" si="3"/>
        <v>-4.0793999999999997E-2</v>
      </c>
      <c r="J818" s="399">
        <v>34335</v>
      </c>
    </row>
    <row r="819" spans="1:10" ht="14.5" customHeight="1" x14ac:dyDescent="0.15">
      <c r="A819" s="116">
        <v>88</v>
      </c>
      <c r="B819" s="399">
        <v>34366</v>
      </c>
      <c r="C819" s="16" t="s">
        <v>3345</v>
      </c>
      <c r="D819" s="16" t="s">
        <v>3346</v>
      </c>
      <c r="E819" s="116">
        <v>20.75</v>
      </c>
      <c r="F819" s="116">
        <v>2.5000000000000001E-2</v>
      </c>
      <c r="G819" s="116">
        <v>0.26250000000000001</v>
      </c>
      <c r="H819" s="111">
        <v>4.8999999999999998E-3</v>
      </c>
      <c r="I819" s="111">
        <f t="shared" si="3"/>
        <v>2.01E-2</v>
      </c>
      <c r="J819" s="399">
        <v>34366</v>
      </c>
    </row>
    <row r="820" spans="1:10" ht="14.5" customHeight="1" x14ac:dyDescent="0.15">
      <c r="A820" s="116">
        <v>88</v>
      </c>
      <c r="B820" s="399">
        <v>34394</v>
      </c>
      <c r="C820" s="16" t="s">
        <v>3345</v>
      </c>
      <c r="D820" s="16" t="s">
        <v>3346</v>
      </c>
      <c r="E820" s="116">
        <v>19.75</v>
      </c>
      <c r="F820" s="116">
        <v>-4.8193E-2</v>
      </c>
      <c r="G820" s="116">
        <v>0</v>
      </c>
      <c r="H820" s="111">
        <v>5.7999999999999996E-3</v>
      </c>
      <c r="I820" s="111">
        <f t="shared" si="3"/>
        <v>-5.3992999999999999E-2</v>
      </c>
      <c r="J820" s="399">
        <v>34394</v>
      </c>
    </row>
    <row r="821" spans="1:10" ht="14.5" customHeight="1" x14ac:dyDescent="0.15">
      <c r="A821" s="116">
        <v>88</v>
      </c>
      <c r="B821" s="399">
        <v>34425</v>
      </c>
      <c r="C821" s="16" t="s">
        <v>3345</v>
      </c>
      <c r="D821" s="16" t="s">
        <v>3346</v>
      </c>
      <c r="E821" s="116">
        <v>17</v>
      </c>
      <c r="F821" s="116">
        <v>-0.139241</v>
      </c>
      <c r="G821" s="116">
        <v>0</v>
      </c>
      <c r="H821" s="111">
        <v>5.7000000000000002E-3</v>
      </c>
      <c r="I821" s="111">
        <f t="shared" si="3"/>
        <v>-0.14494100000000001</v>
      </c>
      <c r="J821" s="399">
        <v>34425</v>
      </c>
    </row>
    <row r="822" spans="1:10" ht="14.5" customHeight="1" x14ac:dyDescent="0.15">
      <c r="A822" s="116">
        <v>88</v>
      </c>
      <c r="B822" s="399">
        <v>34455</v>
      </c>
      <c r="C822" s="16" t="s">
        <v>3345</v>
      </c>
      <c r="D822" s="16" t="s">
        <v>3346</v>
      </c>
      <c r="E822" s="116">
        <v>-17.5</v>
      </c>
      <c r="F822" s="116">
        <v>4.4852999999999997E-2</v>
      </c>
      <c r="G822" s="116">
        <v>0.26250000000000001</v>
      </c>
      <c r="H822" s="111">
        <v>6.3E-3</v>
      </c>
      <c r="I822" s="111">
        <f t="shared" ref="I822:I885" si="4">F822-H822</f>
        <v>3.8552999999999997E-2</v>
      </c>
      <c r="J822" s="399">
        <v>34455</v>
      </c>
    </row>
    <row r="823" spans="1:10" ht="14.5" customHeight="1" x14ac:dyDescent="0.15">
      <c r="A823" s="116">
        <v>88</v>
      </c>
      <c r="B823" s="399">
        <v>34486</v>
      </c>
      <c r="C823" s="16" t="s">
        <v>3345</v>
      </c>
      <c r="D823" s="16" t="s">
        <v>3346</v>
      </c>
      <c r="E823" s="116">
        <v>17</v>
      </c>
      <c r="F823" s="116">
        <v>-2.8570999999999999E-2</v>
      </c>
      <c r="G823" s="116">
        <v>0</v>
      </c>
      <c r="H823" s="111">
        <v>6.1000000000000004E-3</v>
      </c>
      <c r="I823" s="111">
        <f t="shared" si="4"/>
        <v>-3.4671E-2</v>
      </c>
      <c r="J823" s="399">
        <v>34486</v>
      </c>
    </row>
    <row r="824" spans="1:10" ht="14.5" customHeight="1" x14ac:dyDescent="0.15">
      <c r="A824" s="116">
        <v>88</v>
      </c>
      <c r="B824" s="399">
        <v>34516</v>
      </c>
      <c r="C824" s="16" t="s">
        <v>3345</v>
      </c>
      <c r="D824" s="16" t="s">
        <v>3346</v>
      </c>
      <c r="E824" s="116">
        <v>16.5</v>
      </c>
      <c r="F824" s="116">
        <v>-2.9412000000000001E-2</v>
      </c>
      <c r="G824" s="116">
        <v>0</v>
      </c>
      <c r="H824" s="111">
        <v>6.0000000000000001E-3</v>
      </c>
      <c r="I824" s="111">
        <f t="shared" si="4"/>
        <v>-3.5411999999999999E-2</v>
      </c>
      <c r="J824" s="399">
        <v>34516</v>
      </c>
    </row>
    <row r="825" spans="1:10" ht="14.5" customHeight="1" x14ac:dyDescent="0.15">
      <c r="A825" s="116">
        <v>88</v>
      </c>
      <c r="B825" s="399">
        <v>34547</v>
      </c>
      <c r="C825" s="16" t="s">
        <v>3345</v>
      </c>
      <c r="D825" s="16" t="s">
        <v>3346</v>
      </c>
      <c r="E825" s="116">
        <v>17.75</v>
      </c>
      <c r="F825" s="116">
        <v>9.1666999999999998E-2</v>
      </c>
      <c r="G825" s="116">
        <v>0.26250000000000001</v>
      </c>
      <c r="H825" s="111">
        <v>6.6E-3</v>
      </c>
      <c r="I825" s="111">
        <f t="shared" si="4"/>
        <v>8.5067000000000004E-2</v>
      </c>
      <c r="J825" s="399">
        <v>34547</v>
      </c>
    </row>
    <row r="826" spans="1:10" ht="14.5" customHeight="1" x14ac:dyDescent="0.15">
      <c r="A826" s="116">
        <v>88</v>
      </c>
      <c r="B826" s="399">
        <v>34578</v>
      </c>
      <c r="C826" s="16" t="s">
        <v>3345</v>
      </c>
      <c r="D826" s="16" t="s">
        <v>3346</v>
      </c>
      <c r="E826" s="116">
        <v>18.25</v>
      </c>
      <c r="F826" s="116">
        <v>2.8169E-2</v>
      </c>
      <c r="G826" s="116">
        <v>0</v>
      </c>
      <c r="H826" s="111">
        <v>6.1000000000000004E-3</v>
      </c>
      <c r="I826" s="111">
        <f t="shared" si="4"/>
        <v>2.2068999999999998E-2</v>
      </c>
      <c r="J826" s="399">
        <v>34578</v>
      </c>
    </row>
    <row r="827" spans="1:10" ht="14.5" customHeight="1" x14ac:dyDescent="0.15">
      <c r="A827" s="116">
        <v>88</v>
      </c>
      <c r="B827" s="399">
        <v>34608</v>
      </c>
      <c r="C827" s="16" t="s">
        <v>3345</v>
      </c>
      <c r="D827" s="16" t="s">
        <v>3346</v>
      </c>
      <c r="E827" s="116">
        <v>18</v>
      </c>
      <c r="F827" s="116">
        <v>-1.3698999999999999E-2</v>
      </c>
      <c r="G827" s="116">
        <v>0</v>
      </c>
      <c r="H827" s="111">
        <v>6.6E-3</v>
      </c>
      <c r="I827" s="111">
        <f t="shared" si="4"/>
        <v>-2.0298999999999998E-2</v>
      </c>
      <c r="J827" s="399">
        <v>34608</v>
      </c>
    </row>
    <row r="828" spans="1:10" ht="14.5" customHeight="1" x14ac:dyDescent="0.15">
      <c r="A828" s="116">
        <v>88</v>
      </c>
      <c r="B828" s="399">
        <v>34639</v>
      </c>
      <c r="C828" s="16" t="s">
        <v>3345</v>
      </c>
      <c r="D828" s="16" t="s">
        <v>3346</v>
      </c>
      <c r="E828" s="116">
        <v>18.25</v>
      </c>
      <c r="F828" s="116">
        <v>2.8889000000000001E-2</v>
      </c>
      <c r="G828" s="116">
        <v>0.27</v>
      </c>
      <c r="H828" s="111">
        <v>6.4000000000000003E-3</v>
      </c>
      <c r="I828" s="111">
        <f t="shared" si="4"/>
        <v>2.2489000000000002E-2</v>
      </c>
      <c r="J828" s="399">
        <v>34639</v>
      </c>
    </row>
    <row r="829" spans="1:10" ht="14.5" customHeight="1" x14ac:dyDescent="0.15">
      <c r="A829" s="116">
        <v>88</v>
      </c>
      <c r="B829" s="399">
        <v>34669</v>
      </c>
      <c r="C829" s="16" t="s">
        <v>3345</v>
      </c>
      <c r="D829" s="16" t="s">
        <v>3346</v>
      </c>
      <c r="E829" s="116">
        <v>16.25</v>
      </c>
      <c r="F829" s="116">
        <v>-0.10958900000000001</v>
      </c>
      <c r="G829" s="116">
        <v>0</v>
      </c>
      <c r="H829" s="111">
        <v>6.6E-3</v>
      </c>
      <c r="I829" s="111">
        <f t="shared" si="4"/>
        <v>-0.116189</v>
      </c>
      <c r="J829" s="399">
        <v>34669</v>
      </c>
    </row>
    <row r="830" spans="1:10" ht="14.5" customHeight="1" x14ac:dyDescent="0.15">
      <c r="A830" s="116">
        <v>88</v>
      </c>
      <c r="B830" s="399">
        <v>34700</v>
      </c>
      <c r="C830" s="16" t="s">
        <v>3345</v>
      </c>
      <c r="D830" s="16" t="s">
        <v>3346</v>
      </c>
      <c r="E830" s="116">
        <v>16</v>
      </c>
      <c r="F830" s="116">
        <v>-1.5384999999999999E-2</v>
      </c>
      <c r="G830" s="116">
        <v>0</v>
      </c>
      <c r="H830" s="111">
        <v>7.0000000000000001E-3</v>
      </c>
      <c r="I830" s="111">
        <f t="shared" si="4"/>
        <v>-2.2384999999999999E-2</v>
      </c>
      <c r="J830" s="399">
        <v>34700</v>
      </c>
    </row>
    <row r="831" spans="1:10" ht="14.5" customHeight="1" x14ac:dyDescent="0.15">
      <c r="A831" s="116">
        <v>88</v>
      </c>
      <c r="B831" s="399">
        <v>34731</v>
      </c>
      <c r="C831" s="16" t="s">
        <v>3345</v>
      </c>
      <c r="D831" s="16" t="s">
        <v>3346</v>
      </c>
      <c r="E831" s="116">
        <v>16.75</v>
      </c>
      <c r="F831" s="116">
        <v>6.3750000000000001E-2</v>
      </c>
      <c r="G831" s="116">
        <v>0.27</v>
      </c>
      <c r="H831" s="111">
        <v>5.8999999999999999E-3</v>
      </c>
      <c r="I831" s="111">
        <f t="shared" si="4"/>
        <v>5.7849999999999999E-2</v>
      </c>
      <c r="J831" s="399">
        <v>34731</v>
      </c>
    </row>
    <row r="832" spans="1:10" ht="14.5" customHeight="1" x14ac:dyDescent="0.15">
      <c r="A832" s="116">
        <v>88</v>
      </c>
      <c r="B832" s="399">
        <v>34759</v>
      </c>
      <c r="C832" s="16" t="s">
        <v>3345</v>
      </c>
      <c r="D832" s="16" t="s">
        <v>3346</v>
      </c>
      <c r="E832" s="116">
        <v>16.25</v>
      </c>
      <c r="F832" s="116">
        <v>-2.9850999999999999E-2</v>
      </c>
      <c r="G832" s="116">
        <v>0</v>
      </c>
      <c r="H832" s="111">
        <v>6.4000000000000003E-3</v>
      </c>
      <c r="I832" s="111">
        <f t="shared" si="4"/>
        <v>-3.6250999999999999E-2</v>
      </c>
      <c r="J832" s="399">
        <v>34759</v>
      </c>
    </row>
    <row r="833" spans="1:10" ht="14.5" customHeight="1" x14ac:dyDescent="0.15">
      <c r="A833" s="116">
        <v>88</v>
      </c>
      <c r="B833" s="399">
        <v>34790</v>
      </c>
      <c r="C833" s="16" t="s">
        <v>3345</v>
      </c>
      <c r="D833" s="16" t="s">
        <v>3346</v>
      </c>
      <c r="E833" s="116">
        <v>16</v>
      </c>
      <c r="F833" s="116">
        <v>-1.5384999999999999E-2</v>
      </c>
      <c r="G833" s="116">
        <v>0</v>
      </c>
      <c r="H833" s="111">
        <v>5.7999999999999996E-3</v>
      </c>
      <c r="I833" s="111">
        <f t="shared" si="4"/>
        <v>-2.1184999999999999E-2</v>
      </c>
      <c r="J833" s="399">
        <v>34790</v>
      </c>
    </row>
    <row r="834" spans="1:10" ht="14.5" customHeight="1" x14ac:dyDescent="0.15">
      <c r="A834" s="116">
        <v>88</v>
      </c>
      <c r="B834" s="399">
        <v>34820</v>
      </c>
      <c r="C834" s="16" t="s">
        <v>3345</v>
      </c>
      <c r="D834" s="16" t="s">
        <v>3346</v>
      </c>
      <c r="E834" s="116">
        <v>16</v>
      </c>
      <c r="F834" s="116">
        <v>1.6875000000000001E-2</v>
      </c>
      <c r="G834" s="116">
        <v>0.27</v>
      </c>
      <c r="H834" s="111">
        <v>6.4999999999999997E-3</v>
      </c>
      <c r="I834" s="111">
        <f t="shared" si="4"/>
        <v>1.0375000000000002E-2</v>
      </c>
      <c r="J834" s="399">
        <v>34820</v>
      </c>
    </row>
    <row r="835" spans="1:10" ht="14.5" customHeight="1" x14ac:dyDescent="0.15">
      <c r="A835" s="116">
        <v>88</v>
      </c>
      <c r="B835" s="399">
        <v>34851</v>
      </c>
      <c r="C835" s="16" t="s">
        <v>3345</v>
      </c>
      <c r="D835" s="16" t="s">
        <v>3346</v>
      </c>
      <c r="E835" s="116">
        <v>16.25</v>
      </c>
      <c r="F835" s="116">
        <v>1.5625E-2</v>
      </c>
      <c r="G835" s="116">
        <v>0</v>
      </c>
      <c r="H835" s="111">
        <v>5.4000000000000003E-3</v>
      </c>
      <c r="I835" s="111">
        <f t="shared" si="4"/>
        <v>1.0225E-2</v>
      </c>
      <c r="J835" s="399">
        <v>34851</v>
      </c>
    </row>
    <row r="836" spans="1:10" ht="14.5" customHeight="1" x14ac:dyDescent="0.15">
      <c r="A836" s="116">
        <v>88</v>
      </c>
      <c r="B836" s="399">
        <v>34881</v>
      </c>
      <c r="C836" s="16" t="s">
        <v>3345</v>
      </c>
      <c r="D836" s="16" t="s">
        <v>3346</v>
      </c>
      <c r="E836" s="116">
        <v>16.75</v>
      </c>
      <c r="F836" s="116">
        <v>3.0769000000000001E-2</v>
      </c>
      <c r="G836" s="116">
        <v>0</v>
      </c>
      <c r="H836" s="111">
        <v>5.5999999999999999E-3</v>
      </c>
      <c r="I836" s="111">
        <f t="shared" si="4"/>
        <v>2.5169E-2</v>
      </c>
      <c r="J836" s="399">
        <v>34881</v>
      </c>
    </row>
    <row r="837" spans="1:10" ht="14.5" customHeight="1" x14ac:dyDescent="0.15">
      <c r="A837" s="116">
        <v>88</v>
      </c>
      <c r="B837" s="399">
        <v>34912</v>
      </c>
      <c r="C837" s="16" t="s">
        <v>3345</v>
      </c>
      <c r="D837" s="16" t="s">
        <v>3346</v>
      </c>
      <c r="E837" s="116">
        <v>-16.75</v>
      </c>
      <c r="F837" s="116">
        <v>1.6119000000000001E-2</v>
      </c>
      <c r="G837" s="116">
        <v>0.27</v>
      </c>
      <c r="H837" s="111">
        <v>5.7000000000000002E-3</v>
      </c>
      <c r="I837" s="111">
        <f t="shared" si="4"/>
        <v>1.0419000000000001E-2</v>
      </c>
      <c r="J837" s="399">
        <v>34912</v>
      </c>
    </row>
    <row r="838" spans="1:10" ht="14.5" customHeight="1" x14ac:dyDescent="0.15">
      <c r="A838" s="116">
        <v>88</v>
      </c>
      <c r="B838" s="399">
        <v>34943</v>
      </c>
      <c r="C838" s="16" t="s">
        <v>3345</v>
      </c>
      <c r="D838" s="16" t="s">
        <v>3346</v>
      </c>
      <c r="E838" s="116">
        <v>17</v>
      </c>
      <c r="F838" s="116">
        <v>1.4925000000000001E-2</v>
      </c>
      <c r="G838" s="116">
        <v>0</v>
      </c>
      <c r="H838" s="111">
        <v>5.1999999999999998E-3</v>
      </c>
      <c r="I838" s="111">
        <f t="shared" si="4"/>
        <v>9.725000000000001E-3</v>
      </c>
      <c r="J838" s="399">
        <v>34943</v>
      </c>
    </row>
    <row r="839" spans="1:10" ht="14.5" customHeight="1" x14ac:dyDescent="0.15">
      <c r="A839" s="116">
        <v>88</v>
      </c>
      <c r="B839" s="399">
        <v>34973</v>
      </c>
      <c r="C839" s="16" t="s">
        <v>3345</v>
      </c>
      <c r="D839" s="16" t="s">
        <v>3346</v>
      </c>
      <c r="E839" s="116">
        <v>17</v>
      </c>
      <c r="F839" s="116">
        <v>0</v>
      </c>
      <c r="G839" s="116">
        <v>0</v>
      </c>
      <c r="H839" s="111">
        <v>5.7000000000000002E-3</v>
      </c>
      <c r="I839" s="111">
        <f t="shared" si="4"/>
        <v>-5.7000000000000002E-3</v>
      </c>
      <c r="J839" s="399">
        <v>34973</v>
      </c>
    </row>
    <row r="840" spans="1:10" ht="14.5" customHeight="1" x14ac:dyDescent="0.15">
      <c r="A840" s="116">
        <v>88</v>
      </c>
      <c r="B840" s="399">
        <v>35004</v>
      </c>
      <c r="C840" s="16" t="s">
        <v>3345</v>
      </c>
      <c r="D840" s="16" t="s">
        <v>3346</v>
      </c>
      <c r="E840" s="116">
        <v>18</v>
      </c>
      <c r="F840" s="116">
        <v>7.4999999999999997E-2</v>
      </c>
      <c r="G840" s="116">
        <v>0.27500000000000002</v>
      </c>
      <c r="H840" s="111">
        <v>5.1000000000000004E-3</v>
      </c>
      <c r="I840" s="111">
        <f t="shared" si="4"/>
        <v>6.989999999999999E-2</v>
      </c>
      <c r="J840" s="399">
        <v>35004</v>
      </c>
    </row>
    <row r="841" spans="1:10" ht="14.5" customHeight="1" x14ac:dyDescent="0.15">
      <c r="A841" s="116">
        <v>88</v>
      </c>
      <c r="B841" s="399">
        <v>35034</v>
      </c>
      <c r="C841" s="16" t="s">
        <v>3345</v>
      </c>
      <c r="D841" s="16" t="s">
        <v>3346</v>
      </c>
      <c r="E841" s="116">
        <v>18.25</v>
      </c>
      <c r="F841" s="116">
        <v>1.3889E-2</v>
      </c>
      <c r="G841" s="116">
        <v>0</v>
      </c>
      <c r="H841" s="111">
        <v>4.8999999999999998E-3</v>
      </c>
      <c r="I841" s="111">
        <f t="shared" si="4"/>
        <v>8.9890000000000005E-3</v>
      </c>
      <c r="J841" s="399">
        <v>35034</v>
      </c>
    </row>
    <row r="842" spans="1:10" ht="14.5" customHeight="1" x14ac:dyDescent="0.15">
      <c r="A842" s="116">
        <v>88</v>
      </c>
      <c r="B842" s="399">
        <v>35065</v>
      </c>
      <c r="C842" s="16" t="s">
        <v>3345</v>
      </c>
      <c r="D842" s="16" t="s">
        <v>3346</v>
      </c>
      <c r="E842" s="116">
        <v>19</v>
      </c>
      <c r="F842" s="116">
        <v>4.1096000000000001E-2</v>
      </c>
      <c r="G842" s="116">
        <v>0</v>
      </c>
      <c r="H842" s="111">
        <v>5.4000000000000003E-3</v>
      </c>
      <c r="I842" s="111">
        <f t="shared" si="4"/>
        <v>3.5695999999999999E-2</v>
      </c>
      <c r="J842" s="399">
        <v>35065</v>
      </c>
    </row>
    <row r="843" spans="1:10" ht="14.5" customHeight="1" x14ac:dyDescent="0.15">
      <c r="A843" s="116">
        <v>88</v>
      </c>
      <c r="B843" s="399">
        <v>35096</v>
      </c>
      <c r="C843" s="16" t="s">
        <v>3345</v>
      </c>
      <c r="D843" s="16" t="s">
        <v>3346</v>
      </c>
      <c r="E843" s="116">
        <v>18.25</v>
      </c>
      <c r="F843" s="116">
        <v>-2.5000000000000001E-2</v>
      </c>
      <c r="G843" s="116">
        <v>0.27500000000000002</v>
      </c>
      <c r="H843" s="111">
        <v>4.7999999999999996E-3</v>
      </c>
      <c r="I843" s="111">
        <f t="shared" si="4"/>
        <v>-2.98E-2</v>
      </c>
      <c r="J843" s="399">
        <v>35096</v>
      </c>
    </row>
    <row r="844" spans="1:10" ht="14.5" customHeight="1" x14ac:dyDescent="0.15">
      <c r="A844" s="116">
        <v>88</v>
      </c>
      <c r="B844" s="399">
        <v>35125</v>
      </c>
      <c r="C844" s="16" t="s">
        <v>3345</v>
      </c>
      <c r="D844" s="16" t="s">
        <v>3346</v>
      </c>
      <c r="E844" s="116">
        <v>17.375</v>
      </c>
      <c r="F844" s="116">
        <v>-4.7945000000000002E-2</v>
      </c>
      <c r="G844" s="116">
        <v>0</v>
      </c>
      <c r="H844" s="111">
        <v>5.1999999999999998E-3</v>
      </c>
      <c r="I844" s="111">
        <f t="shared" si="4"/>
        <v>-5.3144999999999998E-2</v>
      </c>
      <c r="J844" s="399">
        <v>35125</v>
      </c>
    </row>
    <row r="845" spans="1:10" ht="14.5" customHeight="1" x14ac:dyDescent="0.15">
      <c r="A845" s="116">
        <v>88</v>
      </c>
      <c r="B845" s="399">
        <v>35156</v>
      </c>
      <c r="C845" s="16" t="s">
        <v>3345</v>
      </c>
      <c r="D845" s="16" t="s">
        <v>3346</v>
      </c>
      <c r="E845" s="116">
        <v>16.5</v>
      </c>
      <c r="F845" s="116">
        <v>-5.0360000000000002E-2</v>
      </c>
      <c r="G845" s="116">
        <v>0</v>
      </c>
      <c r="H845" s="111">
        <v>5.8999999999999999E-3</v>
      </c>
      <c r="I845" s="111">
        <f t="shared" si="4"/>
        <v>-5.6260000000000004E-2</v>
      </c>
      <c r="J845" s="399">
        <v>35156</v>
      </c>
    </row>
    <row r="846" spans="1:10" ht="14.5" customHeight="1" x14ac:dyDescent="0.15">
      <c r="A846" s="116">
        <v>88</v>
      </c>
      <c r="B846" s="399">
        <v>35186</v>
      </c>
      <c r="C846" s="16" t="s">
        <v>3345</v>
      </c>
      <c r="D846" s="16" t="s">
        <v>3346</v>
      </c>
      <c r="E846" s="116">
        <v>16.5</v>
      </c>
      <c r="F846" s="116">
        <v>1.6667000000000001E-2</v>
      </c>
      <c r="G846" s="116">
        <v>0.27500000000000002</v>
      </c>
      <c r="H846" s="111">
        <v>5.7999999999999996E-3</v>
      </c>
      <c r="I846" s="111">
        <f t="shared" si="4"/>
        <v>1.0867000000000002E-2</v>
      </c>
      <c r="J846" s="399">
        <v>35186</v>
      </c>
    </row>
    <row r="847" spans="1:10" ht="14.5" customHeight="1" x14ac:dyDescent="0.15">
      <c r="A847" s="116">
        <v>88</v>
      </c>
      <c r="B847" s="399">
        <v>35217</v>
      </c>
      <c r="C847" s="16" t="s">
        <v>3345</v>
      </c>
      <c r="D847" s="16" t="s">
        <v>3346</v>
      </c>
      <c r="E847" s="116">
        <v>16.625</v>
      </c>
      <c r="F847" s="116">
        <v>7.5760000000000003E-3</v>
      </c>
      <c r="G847" s="116">
        <v>0</v>
      </c>
      <c r="H847" s="111">
        <v>5.4000000000000003E-3</v>
      </c>
      <c r="I847" s="111">
        <f t="shared" si="4"/>
        <v>2.176E-3</v>
      </c>
      <c r="J847" s="399">
        <v>35217</v>
      </c>
    </row>
    <row r="848" spans="1:10" ht="14.5" customHeight="1" x14ac:dyDescent="0.15">
      <c r="A848" s="116">
        <v>88</v>
      </c>
      <c r="B848" s="399">
        <v>35247</v>
      </c>
      <c r="C848" s="16" t="s">
        <v>3345</v>
      </c>
      <c r="D848" s="16" t="s">
        <v>3346</v>
      </c>
      <c r="E848" s="116">
        <v>16.5</v>
      </c>
      <c r="F848" s="116">
        <v>-7.5189999999999996E-3</v>
      </c>
      <c r="G848" s="116">
        <v>0</v>
      </c>
      <c r="H848" s="111">
        <v>6.1999999999999998E-3</v>
      </c>
      <c r="I848" s="111">
        <f t="shared" si="4"/>
        <v>-1.3718999999999999E-2</v>
      </c>
      <c r="J848" s="399">
        <v>35247</v>
      </c>
    </row>
    <row r="849" spans="1:10" ht="14.5" customHeight="1" x14ac:dyDescent="0.15">
      <c r="A849" s="116">
        <v>88</v>
      </c>
      <c r="B849" s="399">
        <v>35278</v>
      </c>
      <c r="C849" s="16" t="s">
        <v>3345</v>
      </c>
      <c r="D849" s="16" t="s">
        <v>3346</v>
      </c>
      <c r="E849" s="116">
        <v>16.5</v>
      </c>
      <c r="F849" s="116">
        <v>1.6667000000000001E-2</v>
      </c>
      <c r="G849" s="116">
        <v>0.27500000000000002</v>
      </c>
      <c r="H849" s="111">
        <v>5.7000000000000002E-3</v>
      </c>
      <c r="I849" s="111">
        <f t="shared" si="4"/>
        <v>1.0967000000000001E-2</v>
      </c>
      <c r="J849" s="399">
        <v>35278</v>
      </c>
    </row>
    <row r="850" spans="1:10" ht="14.5" customHeight="1" x14ac:dyDescent="0.15">
      <c r="A850" s="116">
        <v>88</v>
      </c>
      <c r="B850" s="399">
        <v>35309</v>
      </c>
      <c r="C850" s="16" t="s">
        <v>3345</v>
      </c>
      <c r="D850" s="16" t="s">
        <v>3346</v>
      </c>
      <c r="E850" s="116">
        <v>17.25</v>
      </c>
      <c r="F850" s="116">
        <v>4.5455000000000002E-2</v>
      </c>
      <c r="G850" s="116">
        <v>0</v>
      </c>
      <c r="H850" s="111">
        <v>6.0000000000000001E-3</v>
      </c>
      <c r="I850" s="111">
        <f t="shared" si="4"/>
        <v>3.9455000000000004E-2</v>
      </c>
      <c r="J850" s="399">
        <v>35309</v>
      </c>
    </row>
    <row r="851" spans="1:10" ht="14.5" customHeight="1" x14ac:dyDescent="0.15">
      <c r="A851" s="116">
        <v>88</v>
      </c>
      <c r="B851" s="399">
        <v>35339</v>
      </c>
      <c r="C851" s="16" t="s">
        <v>3345</v>
      </c>
      <c r="D851" s="16" t="s">
        <v>3346</v>
      </c>
      <c r="E851" s="116">
        <v>18</v>
      </c>
      <c r="F851" s="116">
        <v>4.3478000000000003E-2</v>
      </c>
      <c r="G851" s="116">
        <v>0</v>
      </c>
      <c r="H851" s="111">
        <v>5.7999999999999996E-3</v>
      </c>
      <c r="I851" s="111">
        <f t="shared" si="4"/>
        <v>3.7678000000000003E-2</v>
      </c>
      <c r="J851" s="399">
        <v>35339</v>
      </c>
    </row>
    <row r="852" spans="1:10" ht="14.5" customHeight="1" x14ac:dyDescent="0.15">
      <c r="A852" s="116">
        <v>88</v>
      </c>
      <c r="B852" s="399">
        <v>35370</v>
      </c>
      <c r="C852" s="16" t="s">
        <v>3345</v>
      </c>
      <c r="D852" s="16" t="s">
        <v>3346</v>
      </c>
      <c r="E852" s="116">
        <v>17.25</v>
      </c>
      <c r="F852" s="116">
        <v>-2.6110999999999999E-2</v>
      </c>
      <c r="G852" s="116">
        <v>0.28000000000000003</v>
      </c>
      <c r="H852" s="111">
        <v>5.1999999999999998E-3</v>
      </c>
      <c r="I852" s="111">
        <f t="shared" si="4"/>
        <v>-3.1310999999999999E-2</v>
      </c>
      <c r="J852" s="399">
        <v>35370</v>
      </c>
    </row>
    <row r="853" spans="1:10" ht="14.5" customHeight="1" x14ac:dyDescent="0.15">
      <c r="A853" s="116">
        <v>88</v>
      </c>
      <c r="B853" s="399">
        <v>35400</v>
      </c>
      <c r="C853" s="16" t="s">
        <v>3345</v>
      </c>
      <c r="D853" s="16" t="s">
        <v>3346</v>
      </c>
      <c r="E853" s="116">
        <v>17</v>
      </c>
      <c r="F853" s="116">
        <v>-1.4493000000000001E-2</v>
      </c>
      <c r="G853" s="116">
        <v>0</v>
      </c>
      <c r="H853" s="111">
        <v>5.5999999999999999E-3</v>
      </c>
      <c r="I853" s="111">
        <f t="shared" si="4"/>
        <v>-2.0093E-2</v>
      </c>
      <c r="J853" s="399">
        <v>35400</v>
      </c>
    </row>
    <row r="854" spans="1:10" ht="14.5" customHeight="1" x14ac:dyDescent="0.15">
      <c r="A854" s="116">
        <v>88</v>
      </c>
      <c r="B854" s="399">
        <v>35431</v>
      </c>
      <c r="C854" s="16" t="s">
        <v>3345</v>
      </c>
      <c r="D854" s="16" t="s">
        <v>3346</v>
      </c>
      <c r="E854" s="116">
        <v>17.75</v>
      </c>
      <c r="F854" s="116">
        <v>4.4117999999999997E-2</v>
      </c>
      <c r="G854" s="116">
        <v>0</v>
      </c>
      <c r="H854" s="111">
        <v>5.5999999999999999E-3</v>
      </c>
      <c r="I854" s="111">
        <f t="shared" si="4"/>
        <v>3.8517999999999997E-2</v>
      </c>
      <c r="J854" s="399">
        <v>35431</v>
      </c>
    </row>
    <row r="855" spans="1:10" ht="14.5" customHeight="1" x14ac:dyDescent="0.15">
      <c r="A855" s="116">
        <v>88</v>
      </c>
      <c r="B855" s="399">
        <v>35462</v>
      </c>
      <c r="C855" s="16" t="s">
        <v>3345</v>
      </c>
      <c r="D855" s="16" t="s">
        <v>3346</v>
      </c>
      <c r="E855" s="116">
        <v>17.25</v>
      </c>
      <c r="F855" s="116">
        <v>-1.2394000000000001E-2</v>
      </c>
      <c r="G855" s="116">
        <v>0.28000000000000003</v>
      </c>
      <c r="H855" s="111">
        <v>5.1000000000000004E-3</v>
      </c>
      <c r="I855" s="111">
        <f t="shared" si="4"/>
        <v>-1.7494000000000003E-2</v>
      </c>
      <c r="J855" s="399">
        <v>35462</v>
      </c>
    </row>
    <row r="856" spans="1:10" ht="14.5" customHeight="1" x14ac:dyDescent="0.15">
      <c r="A856" s="116">
        <v>88</v>
      </c>
      <c r="B856" s="399">
        <v>35490</v>
      </c>
      <c r="C856" s="16" t="s">
        <v>3345</v>
      </c>
      <c r="D856" s="16" t="s">
        <v>3346</v>
      </c>
      <c r="E856" s="116">
        <v>17.875</v>
      </c>
      <c r="F856" s="116">
        <v>3.6232E-2</v>
      </c>
      <c r="G856" s="116">
        <v>0</v>
      </c>
      <c r="H856" s="111">
        <v>5.8999999999999999E-3</v>
      </c>
      <c r="I856" s="111">
        <f t="shared" si="4"/>
        <v>3.0332000000000001E-2</v>
      </c>
      <c r="J856" s="399">
        <v>35490</v>
      </c>
    </row>
    <row r="857" spans="1:10" ht="14.5" customHeight="1" x14ac:dyDescent="0.15">
      <c r="A857" s="116">
        <v>88</v>
      </c>
      <c r="B857" s="399">
        <v>35521</v>
      </c>
      <c r="C857" s="16" t="s">
        <v>3345</v>
      </c>
      <c r="D857" s="16" t="s">
        <v>3346</v>
      </c>
      <c r="E857" s="116">
        <v>17</v>
      </c>
      <c r="F857" s="116">
        <v>-4.8951000000000001E-2</v>
      </c>
      <c r="G857" s="116">
        <v>0</v>
      </c>
      <c r="H857" s="111">
        <v>5.8999999999999999E-3</v>
      </c>
      <c r="I857" s="111">
        <f t="shared" si="4"/>
        <v>-5.4851000000000004E-2</v>
      </c>
      <c r="J857" s="399">
        <v>35521</v>
      </c>
    </row>
    <row r="858" spans="1:10" ht="14.5" customHeight="1" x14ac:dyDescent="0.15">
      <c r="A858" s="116">
        <v>88</v>
      </c>
      <c r="B858" s="399">
        <v>35551</v>
      </c>
      <c r="C858" s="16" t="s">
        <v>3345</v>
      </c>
      <c r="D858" s="16" t="s">
        <v>3346</v>
      </c>
      <c r="E858" s="116">
        <v>16.375</v>
      </c>
      <c r="F858" s="116">
        <v>-2.0294E-2</v>
      </c>
      <c r="G858" s="116">
        <v>0.28000000000000003</v>
      </c>
      <c r="H858" s="111">
        <v>5.7999999999999996E-3</v>
      </c>
      <c r="I858" s="111">
        <f t="shared" si="4"/>
        <v>-2.6093999999999999E-2</v>
      </c>
      <c r="J858" s="399">
        <v>35551</v>
      </c>
    </row>
    <row r="859" spans="1:10" ht="14.5" customHeight="1" x14ac:dyDescent="0.15">
      <c r="A859" s="116">
        <v>88</v>
      </c>
      <c r="B859" s="399">
        <v>35582</v>
      </c>
      <c r="C859" s="16" t="s">
        <v>3345</v>
      </c>
      <c r="D859" s="16" t="s">
        <v>3346</v>
      </c>
      <c r="E859" s="116">
        <v>17.25</v>
      </c>
      <c r="F859" s="116">
        <v>5.3435000000000003E-2</v>
      </c>
      <c r="G859" s="116">
        <v>0</v>
      </c>
      <c r="H859" s="111">
        <v>5.8999999999999999E-3</v>
      </c>
      <c r="I859" s="111">
        <f t="shared" si="4"/>
        <v>4.7535000000000001E-2</v>
      </c>
      <c r="J859" s="399">
        <v>35582</v>
      </c>
    </row>
    <row r="860" spans="1:10" ht="14.5" customHeight="1" x14ac:dyDescent="0.15">
      <c r="A860" s="116">
        <v>88</v>
      </c>
      <c r="B860" s="399">
        <v>35612</v>
      </c>
      <c r="C860" s="16" t="s">
        <v>3345</v>
      </c>
      <c r="D860" s="16" t="s">
        <v>3346</v>
      </c>
      <c r="E860" s="116">
        <v>17</v>
      </c>
      <c r="F860" s="116">
        <v>-1.4493000000000001E-2</v>
      </c>
      <c r="G860" s="116">
        <v>0</v>
      </c>
      <c r="H860" s="111">
        <v>5.7999999999999996E-3</v>
      </c>
      <c r="I860" s="111">
        <f t="shared" si="4"/>
        <v>-2.0292999999999999E-2</v>
      </c>
      <c r="J860" s="399">
        <v>35612</v>
      </c>
    </row>
    <row r="861" spans="1:10" ht="14.5" customHeight="1" x14ac:dyDescent="0.15">
      <c r="A861" s="116">
        <v>88</v>
      </c>
      <c r="B861" s="399">
        <v>35643</v>
      </c>
      <c r="C861" s="16" t="s">
        <v>3345</v>
      </c>
      <c r="D861" s="16" t="s">
        <v>3346</v>
      </c>
      <c r="E861" s="116">
        <v>18.25</v>
      </c>
      <c r="F861" s="116">
        <v>0.09</v>
      </c>
      <c r="G861" s="116">
        <v>0.28000000000000003</v>
      </c>
      <c r="H861" s="111">
        <v>4.8999999999999998E-3</v>
      </c>
      <c r="I861" s="111">
        <f t="shared" si="4"/>
        <v>8.5099999999999995E-2</v>
      </c>
      <c r="J861" s="399">
        <v>35643</v>
      </c>
    </row>
    <row r="862" spans="1:10" ht="14.5" customHeight="1" x14ac:dyDescent="0.15">
      <c r="A862" s="116">
        <v>88</v>
      </c>
      <c r="B862" s="399">
        <v>35674</v>
      </c>
      <c r="C862" s="16" t="s">
        <v>3345</v>
      </c>
      <c r="D862" s="16" t="s">
        <v>3346</v>
      </c>
      <c r="E862" s="116">
        <v>18.125</v>
      </c>
      <c r="F862" s="116">
        <v>-6.8490000000000001E-3</v>
      </c>
      <c r="G862" s="116">
        <v>0</v>
      </c>
      <c r="H862" s="111">
        <v>5.7999999999999996E-3</v>
      </c>
      <c r="I862" s="111">
        <f t="shared" si="4"/>
        <v>-1.2649000000000001E-2</v>
      </c>
      <c r="J862" s="399">
        <v>35674</v>
      </c>
    </row>
    <row r="863" spans="1:10" ht="14.5" customHeight="1" x14ac:dyDescent="0.15">
      <c r="A863" s="116">
        <v>88</v>
      </c>
      <c r="B863" s="399">
        <v>35704</v>
      </c>
      <c r="C863" s="16" t="s">
        <v>3345</v>
      </c>
      <c r="D863" s="16" t="s">
        <v>3346</v>
      </c>
      <c r="E863" s="116">
        <v>18.0625</v>
      </c>
      <c r="F863" s="116">
        <v>-3.4480000000000001E-3</v>
      </c>
      <c r="G863" s="116">
        <v>0</v>
      </c>
      <c r="H863" s="111">
        <v>5.4000000000000003E-3</v>
      </c>
      <c r="I863" s="111">
        <f t="shared" si="4"/>
        <v>-8.848E-3</v>
      </c>
      <c r="J863" s="399">
        <v>35704</v>
      </c>
    </row>
    <row r="864" spans="1:10" ht="14.5" customHeight="1" x14ac:dyDescent="0.15">
      <c r="A864" s="116">
        <v>88</v>
      </c>
      <c r="B864" s="399">
        <v>35735</v>
      </c>
      <c r="C864" s="16" t="s">
        <v>3345</v>
      </c>
      <c r="D864" s="16" t="s">
        <v>3346</v>
      </c>
      <c r="E864" s="116">
        <v>18.75</v>
      </c>
      <c r="F864" s="116">
        <v>5.3841E-2</v>
      </c>
      <c r="G864" s="116">
        <v>0.28499999999999998</v>
      </c>
      <c r="H864" s="111">
        <v>4.7000000000000002E-3</v>
      </c>
      <c r="I864" s="111">
        <f t="shared" si="4"/>
        <v>4.9140999999999997E-2</v>
      </c>
      <c r="J864" s="399">
        <v>35735</v>
      </c>
    </row>
    <row r="865" spans="1:10" ht="14.5" customHeight="1" x14ac:dyDescent="0.15">
      <c r="A865" s="116">
        <v>88</v>
      </c>
      <c r="B865" s="399">
        <v>35765</v>
      </c>
      <c r="C865" s="16" t="s">
        <v>3345</v>
      </c>
      <c r="D865" s="16" t="s">
        <v>3346</v>
      </c>
      <c r="E865" s="116">
        <v>22.5</v>
      </c>
      <c r="F865" s="116">
        <v>0.2</v>
      </c>
      <c r="G865" s="116">
        <v>0</v>
      </c>
      <c r="H865" s="111">
        <v>5.4000000000000003E-3</v>
      </c>
      <c r="I865" s="111">
        <f t="shared" si="4"/>
        <v>0.19460000000000002</v>
      </c>
      <c r="J865" s="399">
        <v>35765</v>
      </c>
    </row>
    <row r="866" spans="1:10" ht="14.5" customHeight="1" x14ac:dyDescent="0.15">
      <c r="A866" s="116">
        <v>88</v>
      </c>
      <c r="B866" s="399">
        <v>35796</v>
      </c>
      <c r="C866" s="16" t="s">
        <v>3345</v>
      </c>
      <c r="D866" s="16" t="s">
        <v>3346</v>
      </c>
      <c r="E866" s="116">
        <v>20.6875</v>
      </c>
      <c r="F866" s="116">
        <v>-8.0556000000000003E-2</v>
      </c>
      <c r="G866" s="116">
        <v>0</v>
      </c>
      <c r="H866" s="111">
        <v>4.7999999999999996E-3</v>
      </c>
      <c r="I866" s="111">
        <f t="shared" si="4"/>
        <v>-8.5356000000000001E-2</v>
      </c>
      <c r="J866" s="399">
        <v>35796</v>
      </c>
    </row>
    <row r="867" spans="1:10" ht="14.5" customHeight="1" x14ac:dyDescent="0.15">
      <c r="A867" s="116">
        <v>88</v>
      </c>
      <c r="B867" s="399">
        <v>35827</v>
      </c>
      <c r="C867" s="16" t="s">
        <v>3345</v>
      </c>
      <c r="D867" s="16" t="s">
        <v>3346</v>
      </c>
      <c r="E867" s="116">
        <v>20.625</v>
      </c>
      <c r="F867" s="116">
        <v>1.0755000000000001E-2</v>
      </c>
      <c r="G867" s="116">
        <v>0.28499999999999998</v>
      </c>
      <c r="H867" s="111">
        <v>4.4000000000000003E-3</v>
      </c>
      <c r="I867" s="111">
        <f t="shared" si="4"/>
        <v>6.3550000000000004E-3</v>
      </c>
      <c r="J867" s="399">
        <v>35827</v>
      </c>
    </row>
    <row r="868" spans="1:10" ht="14.5" customHeight="1" x14ac:dyDescent="0.15">
      <c r="A868" s="116">
        <v>88</v>
      </c>
      <c r="B868" s="399">
        <v>35855</v>
      </c>
      <c r="C868" s="16" t="s">
        <v>3345</v>
      </c>
      <c r="D868" s="16" t="s">
        <v>3346</v>
      </c>
      <c r="E868" s="116">
        <v>20</v>
      </c>
      <c r="F868" s="116">
        <v>-3.0303E-2</v>
      </c>
      <c r="G868" s="116">
        <v>0</v>
      </c>
      <c r="H868" s="111">
        <v>5.1999999999999998E-3</v>
      </c>
      <c r="I868" s="111">
        <f t="shared" si="4"/>
        <v>-3.5503E-2</v>
      </c>
      <c r="J868" s="399">
        <v>35855</v>
      </c>
    </row>
    <row r="869" spans="1:10" ht="14.5" customHeight="1" x14ac:dyDescent="0.15">
      <c r="A869" s="116">
        <v>88</v>
      </c>
      <c r="B869" s="399">
        <v>35886</v>
      </c>
      <c r="C869" s="16" t="s">
        <v>3345</v>
      </c>
      <c r="D869" s="16" t="s">
        <v>3346</v>
      </c>
      <c r="E869" s="116">
        <v>20</v>
      </c>
      <c r="F869" s="116">
        <v>0</v>
      </c>
      <c r="G869" s="116">
        <v>0</v>
      </c>
      <c r="H869" s="111">
        <v>4.8999999999999998E-3</v>
      </c>
      <c r="I869" s="111">
        <f t="shared" si="4"/>
        <v>-4.8999999999999998E-3</v>
      </c>
      <c r="J869" s="399">
        <v>35886</v>
      </c>
    </row>
    <row r="870" spans="1:10" ht="14.5" customHeight="1" x14ac:dyDescent="0.15">
      <c r="A870" s="116">
        <v>88</v>
      </c>
      <c r="B870" s="399">
        <v>35916</v>
      </c>
      <c r="C870" s="16" t="s">
        <v>3345</v>
      </c>
      <c r="D870" s="16" t="s">
        <v>3346</v>
      </c>
      <c r="E870" s="116">
        <v>20.0625</v>
      </c>
      <c r="F870" s="116">
        <v>1.7375000000000002E-2</v>
      </c>
      <c r="G870" s="116">
        <v>0.28499999999999998</v>
      </c>
      <c r="H870" s="111">
        <v>4.7999999999999996E-3</v>
      </c>
      <c r="I870" s="111">
        <f t="shared" si="4"/>
        <v>1.2575000000000003E-2</v>
      </c>
      <c r="J870" s="399">
        <v>35916</v>
      </c>
    </row>
    <row r="871" spans="1:10" ht="14.5" customHeight="1" x14ac:dyDescent="0.15">
      <c r="A871" s="116">
        <v>88</v>
      </c>
      <c r="B871" s="399">
        <v>35947</v>
      </c>
      <c r="C871" s="16" t="s">
        <v>3345</v>
      </c>
      <c r="D871" s="16" t="s">
        <v>3346</v>
      </c>
      <c r="E871" s="116">
        <v>20.25</v>
      </c>
      <c r="F871" s="116">
        <v>9.3460000000000001E-3</v>
      </c>
      <c r="G871" s="116">
        <v>0</v>
      </c>
      <c r="H871" s="111">
        <v>5.1999999999999998E-3</v>
      </c>
      <c r="I871" s="111">
        <f t="shared" si="4"/>
        <v>4.1460000000000004E-3</v>
      </c>
      <c r="J871" s="399">
        <v>35947</v>
      </c>
    </row>
    <row r="872" spans="1:10" ht="14.5" customHeight="1" x14ac:dyDescent="0.15">
      <c r="A872" s="116">
        <v>88</v>
      </c>
      <c r="B872" s="399">
        <v>35977</v>
      </c>
      <c r="C872" s="16" t="s">
        <v>3345</v>
      </c>
      <c r="D872" s="16" t="s">
        <v>3346</v>
      </c>
      <c r="E872" s="116">
        <v>21.5625</v>
      </c>
      <c r="F872" s="116">
        <v>6.4814999999999998E-2</v>
      </c>
      <c r="G872" s="116">
        <v>0</v>
      </c>
      <c r="H872" s="111">
        <v>4.8999999999999998E-3</v>
      </c>
      <c r="I872" s="111">
        <f t="shared" si="4"/>
        <v>5.9914999999999996E-2</v>
      </c>
      <c r="J872" s="399">
        <v>35977</v>
      </c>
    </row>
    <row r="873" spans="1:10" ht="14.5" customHeight="1" x14ac:dyDescent="0.15">
      <c r="A873" s="116">
        <v>88</v>
      </c>
      <c r="B873" s="399">
        <v>36008</v>
      </c>
      <c r="C873" s="16" t="s">
        <v>3345</v>
      </c>
      <c r="D873" s="16" t="s">
        <v>3346</v>
      </c>
      <c r="E873" s="116">
        <v>20.75</v>
      </c>
      <c r="F873" s="116">
        <v>-2.4464E-2</v>
      </c>
      <c r="G873" s="116">
        <v>0.28499999999999998</v>
      </c>
      <c r="H873" s="111">
        <v>4.7999999999999996E-3</v>
      </c>
      <c r="I873" s="111">
        <f t="shared" si="4"/>
        <v>-2.9263999999999998E-2</v>
      </c>
      <c r="J873" s="399">
        <v>36008</v>
      </c>
    </row>
    <row r="874" spans="1:10" ht="14.5" customHeight="1" x14ac:dyDescent="0.15">
      <c r="A874" s="116">
        <v>88</v>
      </c>
      <c r="B874" s="399">
        <v>36039</v>
      </c>
      <c r="C874" s="16" t="s">
        <v>3345</v>
      </c>
      <c r="D874" s="16" t="s">
        <v>3346</v>
      </c>
      <c r="E874" s="116">
        <v>21.4375</v>
      </c>
      <c r="F874" s="116">
        <v>3.3133000000000003E-2</v>
      </c>
      <c r="G874" s="116">
        <v>0</v>
      </c>
      <c r="H874" s="111">
        <v>4.4000000000000003E-3</v>
      </c>
      <c r="I874" s="111">
        <f t="shared" si="4"/>
        <v>2.8733000000000002E-2</v>
      </c>
      <c r="J874" s="399">
        <v>36039</v>
      </c>
    </row>
    <row r="875" spans="1:10" ht="14.5" customHeight="1" x14ac:dyDescent="0.15">
      <c r="A875" s="116">
        <v>88</v>
      </c>
      <c r="B875" s="399">
        <v>36069</v>
      </c>
      <c r="C875" s="16" t="s">
        <v>3345</v>
      </c>
      <c r="D875" s="16" t="s">
        <v>3346</v>
      </c>
      <c r="E875" s="116">
        <v>22.25</v>
      </c>
      <c r="F875" s="116">
        <v>3.7900999999999997E-2</v>
      </c>
      <c r="G875" s="116">
        <v>0</v>
      </c>
      <c r="H875" s="111">
        <v>4.1999999999999997E-3</v>
      </c>
      <c r="I875" s="111">
        <f t="shared" si="4"/>
        <v>3.3700999999999995E-2</v>
      </c>
      <c r="J875" s="399">
        <v>36069</v>
      </c>
    </row>
    <row r="876" spans="1:10" ht="14.5" customHeight="1" x14ac:dyDescent="0.15">
      <c r="A876" s="116">
        <v>88</v>
      </c>
      <c r="B876" s="399">
        <v>36100</v>
      </c>
      <c r="C876" s="16" t="s">
        <v>3345</v>
      </c>
      <c r="D876" s="16" t="s">
        <v>3346</v>
      </c>
      <c r="E876" s="116">
        <v>25</v>
      </c>
      <c r="F876" s="116">
        <v>0.136854</v>
      </c>
      <c r="G876" s="116">
        <v>0.29499999999999998</v>
      </c>
      <c r="H876" s="111">
        <v>4.4999999999999997E-3</v>
      </c>
      <c r="I876" s="111">
        <f t="shared" si="4"/>
        <v>0.132354</v>
      </c>
      <c r="J876" s="399">
        <v>36100</v>
      </c>
    </row>
    <row r="877" spans="1:10" ht="14.5" customHeight="1" x14ac:dyDescent="0.15">
      <c r="A877" s="116">
        <v>88</v>
      </c>
      <c r="B877" s="399">
        <v>36130</v>
      </c>
      <c r="C877" s="16" t="s">
        <v>3345</v>
      </c>
      <c r="D877" s="16" t="s">
        <v>3346</v>
      </c>
      <c r="E877" s="116">
        <v>24.25</v>
      </c>
      <c r="F877" s="116">
        <v>-0.03</v>
      </c>
      <c r="G877" s="116">
        <v>0</v>
      </c>
      <c r="H877" s="111">
        <v>4.4999999999999997E-3</v>
      </c>
      <c r="I877" s="111">
        <f t="shared" si="4"/>
        <v>-3.4499999999999996E-2</v>
      </c>
      <c r="J877" s="399">
        <v>36130</v>
      </c>
    </row>
    <row r="878" spans="1:10" ht="14.5" customHeight="1" x14ac:dyDescent="0.15">
      <c r="A878" s="116">
        <v>88</v>
      </c>
      <c r="B878" s="399">
        <v>36161</v>
      </c>
      <c r="C878" s="16" t="s">
        <v>3345</v>
      </c>
      <c r="D878" s="16" t="s">
        <v>3346</v>
      </c>
      <c r="E878" s="116">
        <v>24</v>
      </c>
      <c r="F878" s="116">
        <v>-1.0309E-2</v>
      </c>
      <c r="G878" s="116">
        <v>0</v>
      </c>
      <c r="H878" s="111">
        <v>4.1999999999999997E-3</v>
      </c>
      <c r="I878" s="111">
        <f t="shared" si="4"/>
        <v>-1.4509000000000001E-2</v>
      </c>
      <c r="J878" s="399">
        <v>36161</v>
      </c>
    </row>
    <row r="879" spans="1:10" ht="14.5" customHeight="1" x14ac:dyDescent="0.15">
      <c r="A879" s="116">
        <v>88</v>
      </c>
      <c r="B879" s="399">
        <v>36192</v>
      </c>
      <c r="C879" s="16" t="s">
        <v>3345</v>
      </c>
      <c r="D879" s="16" t="s">
        <v>3346</v>
      </c>
      <c r="E879" s="116">
        <v>21.75</v>
      </c>
      <c r="F879" s="116">
        <v>-8.1458000000000003E-2</v>
      </c>
      <c r="G879" s="116">
        <v>0.29499999999999998</v>
      </c>
      <c r="H879" s="111">
        <v>4.0000000000000001E-3</v>
      </c>
      <c r="I879" s="111">
        <f t="shared" si="4"/>
        <v>-8.5458000000000006E-2</v>
      </c>
      <c r="J879" s="399">
        <v>36192</v>
      </c>
    </row>
    <row r="880" spans="1:10" ht="14.5" customHeight="1" x14ac:dyDescent="0.15">
      <c r="A880" s="116">
        <v>88</v>
      </c>
      <c r="B880" s="399">
        <v>36220</v>
      </c>
      <c r="C880" s="16" t="s">
        <v>3345</v>
      </c>
      <c r="D880" s="16" t="s">
        <v>3346</v>
      </c>
      <c r="E880" s="116">
        <v>24.375</v>
      </c>
      <c r="F880" s="116">
        <v>0.12069000000000001</v>
      </c>
      <c r="G880" s="116">
        <v>0</v>
      </c>
      <c r="H880" s="111">
        <v>5.3E-3</v>
      </c>
      <c r="I880" s="111">
        <f t="shared" si="4"/>
        <v>0.11539000000000001</v>
      </c>
      <c r="J880" s="399">
        <v>36220</v>
      </c>
    </row>
    <row r="881" spans="1:10" ht="14.5" customHeight="1" x14ac:dyDescent="0.15">
      <c r="A881" s="116">
        <v>88</v>
      </c>
      <c r="B881" s="399">
        <v>36251</v>
      </c>
      <c r="C881" s="16" t="s">
        <v>3345</v>
      </c>
      <c r="D881" s="16" t="s">
        <v>3346</v>
      </c>
      <c r="E881" s="116">
        <v>22.125</v>
      </c>
      <c r="F881" s="116">
        <v>-9.2308000000000001E-2</v>
      </c>
      <c r="G881" s="116">
        <v>0</v>
      </c>
      <c r="H881" s="111">
        <v>4.7999999999999996E-3</v>
      </c>
      <c r="I881" s="111">
        <f t="shared" si="4"/>
        <v>-9.7108E-2</v>
      </c>
      <c r="J881" s="399">
        <v>36251</v>
      </c>
    </row>
    <row r="882" spans="1:10" ht="14.5" customHeight="1" x14ac:dyDescent="0.15">
      <c r="A882" s="116">
        <v>88</v>
      </c>
      <c r="B882" s="399">
        <v>36281</v>
      </c>
      <c r="C882" s="16" t="s">
        <v>3345</v>
      </c>
      <c r="D882" s="16" t="s">
        <v>3346</v>
      </c>
      <c r="E882" s="116">
        <v>23.6875</v>
      </c>
      <c r="F882" s="116">
        <v>8.3955000000000002E-2</v>
      </c>
      <c r="G882" s="116">
        <v>0.29499999999999998</v>
      </c>
      <c r="H882" s="111">
        <v>4.4999999999999997E-3</v>
      </c>
      <c r="I882" s="111">
        <f t="shared" si="4"/>
        <v>7.9454999999999998E-2</v>
      </c>
      <c r="J882" s="399">
        <v>36281</v>
      </c>
    </row>
    <row r="883" spans="1:10" ht="14.5" customHeight="1" x14ac:dyDescent="0.15">
      <c r="A883" s="116">
        <v>88</v>
      </c>
      <c r="B883" s="399">
        <v>36312</v>
      </c>
      <c r="C883" s="16" t="s">
        <v>3345</v>
      </c>
      <c r="D883" s="16" t="s">
        <v>3346</v>
      </c>
      <c r="E883" s="116">
        <v>25.125</v>
      </c>
      <c r="F883" s="116">
        <v>6.0685999999999997E-2</v>
      </c>
      <c r="G883" s="116">
        <v>0</v>
      </c>
      <c r="H883" s="111">
        <v>5.4999999999999997E-3</v>
      </c>
      <c r="I883" s="111">
        <f t="shared" si="4"/>
        <v>5.5185999999999999E-2</v>
      </c>
      <c r="J883" s="399">
        <v>36312</v>
      </c>
    </row>
    <row r="884" spans="1:10" ht="14.5" customHeight="1" x14ac:dyDescent="0.15">
      <c r="A884" s="116">
        <v>88</v>
      </c>
      <c r="B884" s="399">
        <v>36342</v>
      </c>
      <c r="C884" s="16" t="s">
        <v>3345</v>
      </c>
      <c r="D884" s="16" t="s">
        <v>3346</v>
      </c>
      <c r="E884" s="116">
        <v>25.875</v>
      </c>
      <c r="F884" s="116">
        <v>2.9850999999999999E-2</v>
      </c>
      <c r="G884" s="116">
        <v>0</v>
      </c>
      <c r="H884" s="111">
        <v>5.1000000000000004E-3</v>
      </c>
      <c r="I884" s="111">
        <f t="shared" si="4"/>
        <v>2.4750999999999999E-2</v>
      </c>
      <c r="J884" s="399">
        <v>36342</v>
      </c>
    </row>
    <row r="885" spans="1:10" ht="14.5" customHeight="1" x14ac:dyDescent="0.15">
      <c r="A885" s="116">
        <v>88</v>
      </c>
      <c r="B885" s="399">
        <v>36373</v>
      </c>
      <c r="C885" s="16" t="s">
        <v>3345</v>
      </c>
      <c r="D885" s="16" t="s">
        <v>3346</v>
      </c>
      <c r="E885" s="116">
        <v>30</v>
      </c>
      <c r="F885" s="116">
        <v>0.170821</v>
      </c>
      <c r="G885" s="116">
        <v>0.29499999999999998</v>
      </c>
      <c r="H885" s="111">
        <v>5.4000000000000003E-3</v>
      </c>
      <c r="I885" s="111">
        <f t="shared" si="4"/>
        <v>0.16542100000000001</v>
      </c>
      <c r="J885" s="399">
        <v>36373</v>
      </c>
    </row>
    <row r="886" spans="1:10" ht="14.5" customHeight="1" x14ac:dyDescent="0.15">
      <c r="A886" s="116">
        <v>88</v>
      </c>
      <c r="B886" s="399">
        <v>36404</v>
      </c>
      <c r="C886" s="16" t="s">
        <v>3345</v>
      </c>
      <c r="D886" s="16" t="s">
        <v>3346</v>
      </c>
      <c r="E886" s="116">
        <v>30.125</v>
      </c>
      <c r="F886" s="116">
        <v>4.1669999999999997E-3</v>
      </c>
      <c r="G886" s="116">
        <v>0</v>
      </c>
      <c r="H886" s="111">
        <v>5.1999999999999998E-3</v>
      </c>
      <c r="I886" s="111">
        <f t="shared" ref="I886:I949" si="5">F886-H886</f>
        <v>-1.0330000000000001E-3</v>
      </c>
      <c r="J886" s="399">
        <v>36404</v>
      </c>
    </row>
    <row r="887" spans="1:10" ht="14.5" customHeight="1" x14ac:dyDescent="0.15">
      <c r="A887" s="116">
        <v>88</v>
      </c>
      <c r="B887" s="399">
        <v>36434</v>
      </c>
      <c r="C887" s="16" t="s">
        <v>3345</v>
      </c>
      <c r="D887" s="16" t="s">
        <v>3346</v>
      </c>
      <c r="E887" s="116">
        <v>31</v>
      </c>
      <c r="F887" s="116">
        <v>2.9045999999999999E-2</v>
      </c>
      <c r="G887" s="116">
        <v>0</v>
      </c>
      <c r="H887" s="111">
        <v>5.0000000000000001E-3</v>
      </c>
      <c r="I887" s="111">
        <f t="shared" si="5"/>
        <v>2.4045999999999998E-2</v>
      </c>
      <c r="J887" s="399">
        <v>36434</v>
      </c>
    </row>
    <row r="888" spans="1:10" ht="14.5" customHeight="1" x14ac:dyDescent="0.15">
      <c r="A888" s="116">
        <v>88</v>
      </c>
      <c r="B888" s="399">
        <v>36465</v>
      </c>
      <c r="C888" s="16" t="s">
        <v>3345</v>
      </c>
      <c r="D888" s="16" t="s">
        <v>3346</v>
      </c>
      <c r="E888" s="116">
        <v>34.625</v>
      </c>
      <c r="F888" s="116">
        <v>0.126774</v>
      </c>
      <c r="G888" s="116">
        <v>0.30499999999999999</v>
      </c>
      <c r="H888" s="111">
        <v>5.5999999999999999E-3</v>
      </c>
      <c r="I888" s="111">
        <f t="shared" si="5"/>
        <v>0.121174</v>
      </c>
      <c r="J888" s="399">
        <v>36465</v>
      </c>
    </row>
    <row r="889" spans="1:10" ht="14.5" customHeight="1" x14ac:dyDescent="0.15">
      <c r="A889" s="116">
        <v>88</v>
      </c>
      <c r="B889" s="399">
        <v>36495</v>
      </c>
      <c r="C889" s="16" t="s">
        <v>3345</v>
      </c>
      <c r="D889" s="16" t="s">
        <v>3346</v>
      </c>
      <c r="E889" s="116">
        <v>32</v>
      </c>
      <c r="F889" s="116">
        <v>-7.5812000000000004E-2</v>
      </c>
      <c r="G889" s="116">
        <v>0</v>
      </c>
      <c r="H889" s="111">
        <v>5.4999999999999997E-3</v>
      </c>
      <c r="I889" s="111">
        <f t="shared" si="5"/>
        <v>-8.1312000000000009E-2</v>
      </c>
      <c r="J889" s="399">
        <v>36495</v>
      </c>
    </row>
    <row r="890" spans="1:10" ht="14.5" customHeight="1" x14ac:dyDescent="0.15">
      <c r="A890" s="116">
        <v>88</v>
      </c>
      <c r="B890" s="399">
        <v>36526</v>
      </c>
      <c r="C890" s="16" t="s">
        <v>3345</v>
      </c>
      <c r="D890" s="16" t="s">
        <v>3346</v>
      </c>
      <c r="E890" s="116">
        <v>30.625</v>
      </c>
      <c r="F890" s="116">
        <v>-4.2969E-2</v>
      </c>
      <c r="G890" s="116">
        <v>0</v>
      </c>
      <c r="H890" s="111">
        <v>5.7000000000000002E-3</v>
      </c>
      <c r="I890" s="111">
        <f t="shared" si="5"/>
        <v>-4.8669000000000004E-2</v>
      </c>
      <c r="J890" s="399">
        <v>36526</v>
      </c>
    </row>
    <row r="891" spans="1:10" ht="14.5" customHeight="1" x14ac:dyDescent="0.15">
      <c r="A891" s="116">
        <v>88</v>
      </c>
      <c r="B891" s="399">
        <v>36557</v>
      </c>
      <c r="C891" s="16" t="s">
        <v>3345</v>
      </c>
      <c r="D891" s="16" t="s">
        <v>3346</v>
      </c>
      <c r="E891" s="116">
        <v>26.375</v>
      </c>
      <c r="F891" s="116">
        <v>-0.12881600000000001</v>
      </c>
      <c r="G891" s="116">
        <v>0.30499999999999999</v>
      </c>
      <c r="H891" s="111">
        <v>5.1000000000000004E-3</v>
      </c>
      <c r="I891" s="111">
        <f t="shared" si="5"/>
        <v>-0.13391600000000001</v>
      </c>
      <c r="J891" s="399">
        <v>36557</v>
      </c>
    </row>
    <row r="892" spans="1:10" ht="14.5" customHeight="1" x14ac:dyDescent="0.15">
      <c r="A892" s="116">
        <v>88</v>
      </c>
      <c r="B892" s="399">
        <v>36586</v>
      </c>
      <c r="C892" s="16" t="s">
        <v>3345</v>
      </c>
      <c r="D892" s="16" t="s">
        <v>3346</v>
      </c>
      <c r="E892" s="116">
        <v>29</v>
      </c>
      <c r="F892" s="116">
        <v>9.9526000000000003E-2</v>
      </c>
      <c r="G892" s="116">
        <v>0</v>
      </c>
      <c r="H892" s="111">
        <v>5.4000000000000003E-3</v>
      </c>
      <c r="I892" s="111">
        <f t="shared" si="5"/>
        <v>9.4126000000000001E-2</v>
      </c>
      <c r="J892" s="399">
        <v>36586</v>
      </c>
    </row>
    <row r="893" spans="1:10" ht="14.5" customHeight="1" x14ac:dyDescent="0.15">
      <c r="A893" s="116">
        <v>88</v>
      </c>
      <c r="B893" s="399">
        <v>36617</v>
      </c>
      <c r="C893" s="16" t="s">
        <v>3345</v>
      </c>
      <c r="D893" s="16" t="s">
        <v>3346</v>
      </c>
      <c r="E893" s="116">
        <v>28.9375</v>
      </c>
      <c r="F893" s="116">
        <v>-2.1549999999999998E-3</v>
      </c>
      <c r="G893" s="116">
        <v>0</v>
      </c>
      <c r="H893" s="111">
        <v>4.7000000000000002E-3</v>
      </c>
      <c r="I893" s="111">
        <f t="shared" si="5"/>
        <v>-6.855E-3</v>
      </c>
      <c r="J893" s="399">
        <v>36617</v>
      </c>
    </row>
    <row r="894" spans="1:10" ht="14.5" customHeight="1" x14ac:dyDescent="0.15">
      <c r="A894" s="116">
        <v>88</v>
      </c>
      <c r="B894" s="399">
        <v>36647</v>
      </c>
      <c r="C894" s="16" t="s">
        <v>3345</v>
      </c>
      <c r="D894" s="16" t="s">
        <v>3346</v>
      </c>
      <c r="E894" s="116">
        <v>29</v>
      </c>
      <c r="F894" s="116">
        <v>1.2699999999999999E-2</v>
      </c>
      <c r="G894" s="116">
        <v>0.30499999999999999</v>
      </c>
      <c r="H894" s="111">
        <v>5.5999999999999999E-3</v>
      </c>
      <c r="I894" s="111">
        <f t="shared" si="5"/>
        <v>7.0999999999999995E-3</v>
      </c>
      <c r="J894" s="399">
        <v>36647</v>
      </c>
    </row>
    <row r="895" spans="1:10" ht="14.5" customHeight="1" x14ac:dyDescent="0.15">
      <c r="A895" s="116">
        <v>88</v>
      </c>
      <c r="B895" s="399">
        <v>36678</v>
      </c>
      <c r="C895" s="16" t="s">
        <v>3345</v>
      </c>
      <c r="D895" s="16" t="s">
        <v>3346</v>
      </c>
      <c r="E895" s="116">
        <v>28.625</v>
      </c>
      <c r="F895" s="116">
        <v>-1.2931E-2</v>
      </c>
      <c r="G895" s="116">
        <v>0</v>
      </c>
      <c r="H895" s="111">
        <v>5.1999999999999998E-3</v>
      </c>
      <c r="I895" s="111">
        <f t="shared" si="5"/>
        <v>-1.8131000000000001E-2</v>
      </c>
      <c r="J895" s="399">
        <v>36678</v>
      </c>
    </row>
    <row r="896" spans="1:10" ht="14.5" customHeight="1" x14ac:dyDescent="0.15">
      <c r="A896" s="116">
        <v>88</v>
      </c>
      <c r="B896" s="399">
        <v>36708</v>
      </c>
      <c r="C896" s="16" t="s">
        <v>3345</v>
      </c>
      <c r="D896" s="16" t="s">
        <v>3346</v>
      </c>
      <c r="E896" s="116">
        <v>28</v>
      </c>
      <c r="F896" s="116">
        <v>-2.1833999999999999E-2</v>
      </c>
      <c r="G896" s="116">
        <v>0</v>
      </c>
      <c r="H896" s="111">
        <v>5.1999999999999998E-3</v>
      </c>
      <c r="I896" s="111">
        <f t="shared" si="5"/>
        <v>-2.7033999999999999E-2</v>
      </c>
      <c r="J896" s="399">
        <v>36708</v>
      </c>
    </row>
    <row r="897" spans="1:10" ht="14.5" customHeight="1" x14ac:dyDescent="0.15">
      <c r="A897" s="116">
        <v>88</v>
      </c>
      <c r="B897" s="399">
        <v>36739</v>
      </c>
      <c r="C897" s="16" t="s">
        <v>3345</v>
      </c>
      <c r="D897" s="16" t="s">
        <v>3346</v>
      </c>
      <c r="E897" s="116">
        <v>29.125</v>
      </c>
      <c r="F897" s="116">
        <v>5.1070999999999998E-2</v>
      </c>
      <c r="G897" s="116">
        <v>0.30499999999999999</v>
      </c>
      <c r="H897" s="111">
        <v>5.0000000000000001E-3</v>
      </c>
      <c r="I897" s="111">
        <f t="shared" si="5"/>
        <v>4.6071000000000001E-2</v>
      </c>
      <c r="J897" s="399">
        <v>36739</v>
      </c>
    </row>
    <row r="898" spans="1:10" ht="14.5" customHeight="1" x14ac:dyDescent="0.15">
      <c r="A898" s="116">
        <v>88</v>
      </c>
      <c r="B898" s="399">
        <v>36770</v>
      </c>
      <c r="C898" s="16" t="s">
        <v>3345</v>
      </c>
      <c r="D898" s="16" t="s">
        <v>3346</v>
      </c>
      <c r="E898" s="116">
        <v>29.25</v>
      </c>
      <c r="F898" s="116">
        <v>4.2919999999999998E-3</v>
      </c>
      <c r="G898" s="116">
        <v>0</v>
      </c>
      <c r="H898" s="111">
        <v>4.5999999999999999E-3</v>
      </c>
      <c r="I898" s="111">
        <f t="shared" si="5"/>
        <v>-3.0800000000000011E-4</v>
      </c>
      <c r="J898" s="399">
        <v>36770</v>
      </c>
    </row>
    <row r="899" spans="1:10" ht="14.5" customHeight="1" x14ac:dyDescent="0.15">
      <c r="A899" s="116">
        <v>88</v>
      </c>
      <c r="B899" s="399">
        <v>36800</v>
      </c>
      <c r="C899" s="16" t="s">
        <v>3345</v>
      </c>
      <c r="D899" s="16" t="s">
        <v>3346</v>
      </c>
      <c r="E899" s="116">
        <v>27.25</v>
      </c>
      <c r="F899" s="116">
        <v>-6.8376000000000006E-2</v>
      </c>
      <c r="G899" s="116">
        <v>0</v>
      </c>
      <c r="H899" s="111">
        <v>5.3E-3</v>
      </c>
      <c r="I899" s="111">
        <f t="shared" si="5"/>
        <v>-7.3676000000000005E-2</v>
      </c>
      <c r="J899" s="399">
        <v>36800</v>
      </c>
    </row>
    <row r="900" spans="1:10" ht="14.5" customHeight="1" x14ac:dyDescent="0.15">
      <c r="A900" s="116">
        <v>88</v>
      </c>
      <c r="B900" s="399">
        <v>36831</v>
      </c>
      <c r="C900" s="16" t="s">
        <v>3345</v>
      </c>
      <c r="D900" s="16" t="s">
        <v>3346</v>
      </c>
      <c r="E900" s="116">
        <v>29.25</v>
      </c>
      <c r="F900" s="116">
        <v>8.4770999999999999E-2</v>
      </c>
      <c r="G900" s="116">
        <v>0.31</v>
      </c>
      <c r="H900" s="111">
        <v>4.7999999999999996E-3</v>
      </c>
      <c r="I900" s="111">
        <f t="shared" si="5"/>
        <v>7.9971E-2</v>
      </c>
      <c r="J900" s="399">
        <v>36831</v>
      </c>
    </row>
    <row r="901" spans="1:10" ht="14.5" customHeight="1" x14ac:dyDescent="0.15">
      <c r="A901" s="116">
        <v>88</v>
      </c>
      <c r="B901" s="399">
        <v>36861</v>
      </c>
      <c r="C901" s="16" t="s">
        <v>3345</v>
      </c>
      <c r="D901" s="16" t="s">
        <v>3346</v>
      </c>
      <c r="E901" s="116">
        <v>33.75</v>
      </c>
      <c r="F901" s="116">
        <v>0.15384600000000001</v>
      </c>
      <c r="G901" s="116">
        <v>0</v>
      </c>
      <c r="H901" s="111">
        <v>4.4999999999999997E-3</v>
      </c>
      <c r="I901" s="111">
        <f t="shared" si="5"/>
        <v>0.14934600000000001</v>
      </c>
      <c r="J901" s="399">
        <v>36861</v>
      </c>
    </row>
    <row r="902" spans="1:10" ht="14.5" customHeight="1" x14ac:dyDescent="0.15">
      <c r="A902" s="116">
        <v>88</v>
      </c>
      <c r="B902" s="399">
        <v>36892</v>
      </c>
      <c r="C902" s="16" t="s">
        <v>3345</v>
      </c>
      <c r="D902" s="16" t="s">
        <v>3346</v>
      </c>
      <c r="E902" s="116">
        <v>32.8125</v>
      </c>
      <c r="F902" s="116">
        <v>-2.7778000000000001E-2</v>
      </c>
      <c r="G902" s="116">
        <v>0</v>
      </c>
      <c r="H902" s="111">
        <v>4.8999999999999998E-3</v>
      </c>
      <c r="I902" s="111">
        <f t="shared" si="5"/>
        <v>-3.2677999999999999E-2</v>
      </c>
      <c r="J902" s="399">
        <v>36892</v>
      </c>
    </row>
    <row r="903" spans="1:10" ht="14.5" customHeight="1" x14ac:dyDescent="0.15">
      <c r="A903" s="116">
        <v>88</v>
      </c>
      <c r="B903" s="399">
        <v>36923</v>
      </c>
      <c r="C903" s="16" t="s">
        <v>3345</v>
      </c>
      <c r="D903" s="16" t="s">
        <v>3346</v>
      </c>
      <c r="E903" s="116">
        <v>30.125</v>
      </c>
      <c r="F903" s="116">
        <v>-7.2456999999999994E-2</v>
      </c>
      <c r="G903" s="116">
        <v>0.31</v>
      </c>
      <c r="H903" s="111">
        <v>4.1999999999999997E-3</v>
      </c>
      <c r="I903" s="111">
        <f t="shared" si="5"/>
        <v>-7.6656999999999989E-2</v>
      </c>
      <c r="J903" s="399">
        <v>36923</v>
      </c>
    </row>
    <row r="904" spans="1:10" ht="14.5" customHeight="1" x14ac:dyDescent="0.15">
      <c r="A904" s="116">
        <v>88</v>
      </c>
      <c r="B904" s="399">
        <v>36951</v>
      </c>
      <c r="C904" s="16" t="s">
        <v>3345</v>
      </c>
      <c r="D904" s="16" t="s">
        <v>3346</v>
      </c>
      <c r="E904" s="116">
        <v>30.25</v>
      </c>
      <c r="F904" s="116">
        <v>4.1489999999999999E-3</v>
      </c>
      <c r="G904" s="116">
        <v>0</v>
      </c>
      <c r="H904" s="111">
        <v>4.4999999999999997E-3</v>
      </c>
      <c r="I904" s="111">
        <f t="shared" si="5"/>
        <v>-3.5099999999999975E-4</v>
      </c>
      <c r="J904" s="399">
        <v>36951</v>
      </c>
    </row>
    <row r="905" spans="1:10" ht="14.5" customHeight="1" x14ac:dyDescent="0.15">
      <c r="A905" s="116">
        <v>88</v>
      </c>
      <c r="B905" s="399">
        <v>36982</v>
      </c>
      <c r="C905" s="16" t="s">
        <v>3345</v>
      </c>
      <c r="D905" s="16" t="s">
        <v>3346</v>
      </c>
      <c r="E905" s="116">
        <v>31.15</v>
      </c>
      <c r="F905" s="116">
        <v>2.9752000000000001E-2</v>
      </c>
      <c r="G905" s="116">
        <v>0</v>
      </c>
      <c r="H905" s="111">
        <v>4.7000000000000002E-3</v>
      </c>
      <c r="I905" s="111">
        <f t="shared" si="5"/>
        <v>2.5052000000000001E-2</v>
      </c>
      <c r="J905" s="399">
        <v>36982</v>
      </c>
    </row>
    <row r="906" spans="1:10" ht="14.5" customHeight="1" x14ac:dyDescent="0.15">
      <c r="A906" s="116">
        <v>88</v>
      </c>
      <c r="B906" s="399">
        <v>37012</v>
      </c>
      <c r="C906" s="16" t="s">
        <v>3345</v>
      </c>
      <c r="D906" s="16" t="s">
        <v>3346</v>
      </c>
      <c r="E906" s="116">
        <v>35.71</v>
      </c>
      <c r="F906" s="116">
        <v>0.15634000000000001</v>
      </c>
      <c r="G906" s="116">
        <v>0.31</v>
      </c>
      <c r="H906" s="111">
        <v>5.0000000000000001E-3</v>
      </c>
      <c r="I906" s="111">
        <f t="shared" si="5"/>
        <v>0.15134</v>
      </c>
      <c r="J906" s="399">
        <v>37012</v>
      </c>
    </row>
    <row r="907" spans="1:10" ht="14.5" customHeight="1" x14ac:dyDescent="0.15">
      <c r="A907" s="116">
        <v>88</v>
      </c>
      <c r="B907" s="399">
        <v>37043</v>
      </c>
      <c r="C907" s="16" t="s">
        <v>3345</v>
      </c>
      <c r="D907" s="16" t="s">
        <v>3346</v>
      </c>
      <c r="E907" s="116">
        <v>34.01</v>
      </c>
      <c r="F907" s="116">
        <v>-4.7606000000000002E-2</v>
      </c>
      <c r="G907" s="116">
        <v>0</v>
      </c>
      <c r="H907" s="111">
        <v>4.7000000000000002E-3</v>
      </c>
      <c r="I907" s="111">
        <f t="shared" si="5"/>
        <v>-5.2306000000000005E-2</v>
      </c>
      <c r="J907" s="399">
        <v>37043</v>
      </c>
    </row>
    <row r="908" spans="1:10" ht="14.5" customHeight="1" x14ac:dyDescent="0.15">
      <c r="A908" s="116">
        <v>88</v>
      </c>
      <c r="B908" s="399">
        <v>37073</v>
      </c>
      <c r="C908" s="16" t="s">
        <v>3345</v>
      </c>
      <c r="D908" s="16" t="s">
        <v>3346</v>
      </c>
      <c r="E908" s="116">
        <v>33.44</v>
      </c>
      <c r="F908" s="116">
        <v>-1.6760000000000001E-2</v>
      </c>
      <c r="G908" s="116">
        <v>0</v>
      </c>
      <c r="H908" s="111">
        <v>5.1999999999999998E-3</v>
      </c>
      <c r="I908" s="111">
        <f t="shared" si="5"/>
        <v>-2.196E-2</v>
      </c>
      <c r="J908" s="399">
        <v>37073</v>
      </c>
    </row>
    <row r="909" spans="1:10" ht="14.5" customHeight="1" x14ac:dyDescent="0.15">
      <c r="A909" s="116">
        <v>88</v>
      </c>
      <c r="B909" s="399">
        <v>37104</v>
      </c>
      <c r="C909" s="16" t="s">
        <v>3345</v>
      </c>
      <c r="D909" s="16" t="s">
        <v>3346</v>
      </c>
      <c r="E909" s="116">
        <v>33.47</v>
      </c>
      <c r="F909" s="116">
        <v>1.0168E-2</v>
      </c>
      <c r="G909" s="116">
        <v>0.31</v>
      </c>
      <c r="H909" s="111">
        <v>4.5999999999999999E-3</v>
      </c>
      <c r="I909" s="111">
        <f t="shared" si="5"/>
        <v>5.568E-3</v>
      </c>
      <c r="J909" s="399">
        <v>37104</v>
      </c>
    </row>
    <row r="910" spans="1:10" ht="14.5" customHeight="1" x14ac:dyDescent="0.15">
      <c r="A910" s="116">
        <v>88</v>
      </c>
      <c r="B910" s="399">
        <v>37135</v>
      </c>
      <c r="C910" s="16" t="s">
        <v>3345</v>
      </c>
      <c r="D910" s="16" t="s">
        <v>3346</v>
      </c>
      <c r="E910" s="116">
        <v>33</v>
      </c>
      <c r="F910" s="116">
        <v>-1.4042000000000001E-2</v>
      </c>
      <c r="G910" s="116">
        <v>0</v>
      </c>
      <c r="H910" s="111">
        <v>4.1000000000000003E-3</v>
      </c>
      <c r="I910" s="111">
        <f t="shared" si="5"/>
        <v>-1.8142000000000002E-2</v>
      </c>
      <c r="J910" s="399">
        <v>37135</v>
      </c>
    </row>
    <row r="911" spans="1:10" ht="14.5" customHeight="1" x14ac:dyDescent="0.15">
      <c r="A911" s="116">
        <v>88</v>
      </c>
      <c r="B911" s="399">
        <v>37165</v>
      </c>
      <c r="C911" s="16" t="s">
        <v>3345</v>
      </c>
      <c r="D911" s="16" t="s">
        <v>3346</v>
      </c>
      <c r="E911" s="116">
        <v>33.49</v>
      </c>
      <c r="F911" s="116">
        <v>1.4848999999999999E-2</v>
      </c>
      <c r="G911" s="116">
        <v>0</v>
      </c>
      <c r="H911" s="111">
        <v>4.7999999999999996E-3</v>
      </c>
      <c r="I911" s="111">
        <f t="shared" si="5"/>
        <v>1.0048999999999999E-2</v>
      </c>
      <c r="J911" s="399">
        <v>37165</v>
      </c>
    </row>
    <row r="912" spans="1:10" ht="14.5" customHeight="1" x14ac:dyDescent="0.15">
      <c r="A912" s="116">
        <v>88</v>
      </c>
      <c r="B912" s="399">
        <v>37196</v>
      </c>
      <c r="C912" s="16" t="s">
        <v>3345</v>
      </c>
      <c r="D912" s="16" t="s">
        <v>3346</v>
      </c>
      <c r="E912" s="116">
        <v>33.6</v>
      </c>
      <c r="F912" s="116">
        <v>1.269E-2</v>
      </c>
      <c r="G912" s="116">
        <v>0.315</v>
      </c>
      <c r="H912" s="111">
        <v>4.1000000000000003E-3</v>
      </c>
      <c r="I912" s="111">
        <f t="shared" si="5"/>
        <v>8.5900000000000004E-3</v>
      </c>
      <c r="J912" s="399">
        <v>37196</v>
      </c>
    </row>
    <row r="913" spans="1:10" ht="14.5" customHeight="1" x14ac:dyDescent="0.15">
      <c r="A913" s="116">
        <v>88</v>
      </c>
      <c r="B913" s="399">
        <v>37226</v>
      </c>
      <c r="C913" s="16" t="s">
        <v>3345</v>
      </c>
      <c r="D913" s="16" t="s">
        <v>3346</v>
      </c>
      <c r="E913" s="116">
        <v>33.92</v>
      </c>
      <c r="F913" s="116">
        <v>9.5239999999999995E-3</v>
      </c>
      <c r="G913" s="116">
        <v>0</v>
      </c>
      <c r="H913" s="111">
        <v>4.5999999999999999E-3</v>
      </c>
      <c r="I913" s="111">
        <f t="shared" si="5"/>
        <v>4.9239999999999996E-3</v>
      </c>
      <c r="J913" s="399">
        <v>37226</v>
      </c>
    </row>
    <row r="914" spans="1:10" ht="14.5" customHeight="1" x14ac:dyDescent="0.15">
      <c r="A914" s="116">
        <v>88</v>
      </c>
      <c r="B914" s="399">
        <v>37257</v>
      </c>
      <c r="C914" s="16" t="s">
        <v>3345</v>
      </c>
      <c r="D914" s="16" t="s">
        <v>3346</v>
      </c>
      <c r="E914" s="116">
        <v>23.5</v>
      </c>
      <c r="F914" s="116">
        <v>3.9210000000000002E-2</v>
      </c>
      <c r="G914" s="116">
        <v>0</v>
      </c>
      <c r="H914" s="111">
        <v>4.7999999999999996E-3</v>
      </c>
      <c r="I914" s="111">
        <f t="shared" si="5"/>
        <v>3.4410000000000003E-2</v>
      </c>
      <c r="J914" s="399">
        <v>37257</v>
      </c>
    </row>
    <row r="915" spans="1:10" ht="14.5" customHeight="1" x14ac:dyDescent="0.15">
      <c r="A915" s="116">
        <v>88</v>
      </c>
      <c r="B915" s="399">
        <v>37288</v>
      </c>
      <c r="C915" s="16" t="s">
        <v>3345</v>
      </c>
      <c r="D915" s="16" t="s">
        <v>3346</v>
      </c>
      <c r="E915" s="116">
        <v>22.75</v>
      </c>
      <c r="F915" s="116">
        <v>-2.2978999999999999E-2</v>
      </c>
      <c r="G915" s="116">
        <v>0.21</v>
      </c>
      <c r="H915" s="111">
        <v>4.3E-3</v>
      </c>
      <c r="I915" s="111">
        <f t="shared" si="5"/>
        <v>-2.7278999999999998E-2</v>
      </c>
      <c r="J915" s="399">
        <v>37288</v>
      </c>
    </row>
    <row r="916" spans="1:10" ht="14.5" customHeight="1" x14ac:dyDescent="0.15">
      <c r="A916" s="116">
        <v>88</v>
      </c>
      <c r="B916" s="399">
        <v>37316</v>
      </c>
      <c r="C916" s="16" t="s">
        <v>3345</v>
      </c>
      <c r="D916" s="16" t="s">
        <v>3346</v>
      </c>
      <c r="E916" s="116">
        <v>23.28</v>
      </c>
      <c r="F916" s="116">
        <v>2.3296999999999998E-2</v>
      </c>
      <c r="G916" s="116">
        <v>0</v>
      </c>
      <c r="H916" s="111">
        <v>4.3E-3</v>
      </c>
      <c r="I916" s="111">
        <f t="shared" si="5"/>
        <v>1.8997E-2</v>
      </c>
      <c r="J916" s="399">
        <v>37316</v>
      </c>
    </row>
    <row r="917" spans="1:10" ht="14.5" customHeight="1" x14ac:dyDescent="0.15">
      <c r="A917" s="116">
        <v>88</v>
      </c>
      <c r="B917" s="399">
        <v>37347</v>
      </c>
      <c r="C917" s="16" t="s">
        <v>3345</v>
      </c>
      <c r="D917" s="16" t="s">
        <v>3346</v>
      </c>
      <c r="E917" s="116">
        <v>24.75</v>
      </c>
      <c r="F917" s="116">
        <v>6.3144000000000006E-2</v>
      </c>
      <c r="G917" s="116">
        <v>0</v>
      </c>
      <c r="H917" s="111">
        <v>5.4000000000000003E-3</v>
      </c>
      <c r="I917" s="111">
        <f t="shared" si="5"/>
        <v>5.7744000000000004E-2</v>
      </c>
      <c r="J917" s="399">
        <v>37347</v>
      </c>
    </row>
    <row r="918" spans="1:10" ht="14.5" customHeight="1" x14ac:dyDescent="0.15">
      <c r="A918" s="116">
        <v>88</v>
      </c>
      <c r="B918" s="399">
        <v>37377</v>
      </c>
      <c r="C918" s="16" t="s">
        <v>3345</v>
      </c>
      <c r="D918" s="16" t="s">
        <v>3346</v>
      </c>
      <c r="E918" s="116">
        <v>23.93</v>
      </c>
      <c r="F918" s="116">
        <v>-2.4646000000000001E-2</v>
      </c>
      <c r="G918" s="116">
        <v>0.21</v>
      </c>
      <c r="H918" s="111">
        <v>4.8999999999999998E-3</v>
      </c>
      <c r="I918" s="111">
        <f t="shared" si="5"/>
        <v>-2.9546000000000003E-2</v>
      </c>
      <c r="J918" s="399">
        <v>37377</v>
      </c>
    </row>
    <row r="919" spans="1:10" ht="14.5" customHeight="1" x14ac:dyDescent="0.15">
      <c r="A919" s="116">
        <v>88</v>
      </c>
      <c r="B919" s="399">
        <v>37408</v>
      </c>
      <c r="C919" s="16" t="s">
        <v>3345</v>
      </c>
      <c r="D919" s="16" t="s">
        <v>3346</v>
      </c>
      <c r="E919" s="116">
        <v>26.27</v>
      </c>
      <c r="F919" s="116">
        <v>9.7784999999999997E-2</v>
      </c>
      <c r="G919" s="116">
        <v>0</v>
      </c>
      <c r="H919" s="111">
        <v>4.4000000000000003E-3</v>
      </c>
      <c r="I919" s="111">
        <f t="shared" si="5"/>
        <v>9.3384999999999996E-2</v>
      </c>
      <c r="J919" s="399">
        <v>37408</v>
      </c>
    </row>
    <row r="920" spans="1:10" ht="14.5" customHeight="1" x14ac:dyDescent="0.15">
      <c r="A920" s="116">
        <v>88</v>
      </c>
      <c r="B920" s="399">
        <v>37438</v>
      </c>
      <c r="C920" s="16" t="s">
        <v>3345</v>
      </c>
      <c r="D920" s="16" t="s">
        <v>3346</v>
      </c>
      <c r="E920" s="116">
        <v>24.44</v>
      </c>
      <c r="F920" s="116">
        <v>-6.9661000000000001E-2</v>
      </c>
      <c r="G920" s="116">
        <v>0</v>
      </c>
      <c r="H920" s="111">
        <v>5.1000000000000004E-3</v>
      </c>
      <c r="I920" s="111">
        <f t="shared" si="5"/>
        <v>-7.4760999999999994E-2</v>
      </c>
      <c r="J920" s="399">
        <v>37438</v>
      </c>
    </row>
    <row r="921" spans="1:10" ht="14.5" customHeight="1" x14ac:dyDescent="0.15">
      <c r="A921" s="116">
        <v>88</v>
      </c>
      <c r="B921" s="399">
        <v>37469</v>
      </c>
      <c r="C921" s="16" t="s">
        <v>3345</v>
      </c>
      <c r="D921" s="16" t="s">
        <v>3346</v>
      </c>
      <c r="E921" s="116">
        <v>23.4</v>
      </c>
      <c r="F921" s="116">
        <v>-3.3960999999999998E-2</v>
      </c>
      <c r="G921" s="116">
        <v>0.21</v>
      </c>
      <c r="H921" s="111">
        <v>4.4000000000000003E-3</v>
      </c>
      <c r="I921" s="111">
        <f t="shared" si="5"/>
        <v>-3.8360999999999999E-2</v>
      </c>
      <c r="J921" s="399">
        <v>37469</v>
      </c>
    </row>
    <row r="922" spans="1:10" ht="14.5" customHeight="1" x14ac:dyDescent="0.15">
      <c r="A922" s="116">
        <v>88</v>
      </c>
      <c r="B922" s="399">
        <v>37500</v>
      </c>
      <c r="C922" s="16" t="s">
        <v>3345</v>
      </c>
      <c r="D922" s="16" t="s">
        <v>3346</v>
      </c>
      <c r="E922" s="116">
        <v>22.5</v>
      </c>
      <c r="F922" s="116">
        <v>-3.8462000000000003E-2</v>
      </c>
      <c r="G922" s="116">
        <v>0</v>
      </c>
      <c r="H922" s="111">
        <v>4.1999999999999997E-3</v>
      </c>
      <c r="I922" s="111">
        <f t="shared" si="5"/>
        <v>-4.2662000000000005E-2</v>
      </c>
      <c r="J922" s="399">
        <v>37500</v>
      </c>
    </row>
    <row r="923" spans="1:10" ht="14.5" customHeight="1" x14ac:dyDescent="0.15">
      <c r="A923" s="116">
        <v>88</v>
      </c>
      <c r="B923" s="399">
        <v>37530</v>
      </c>
      <c r="C923" s="16" t="s">
        <v>3345</v>
      </c>
      <c r="D923" s="16" t="s">
        <v>3346</v>
      </c>
      <c r="E923" s="116">
        <v>22.1</v>
      </c>
      <c r="F923" s="116">
        <v>-1.7777999999999999E-2</v>
      </c>
      <c r="G923" s="116">
        <v>0</v>
      </c>
      <c r="H923" s="111">
        <v>4.0000000000000001E-3</v>
      </c>
      <c r="I923" s="111">
        <f t="shared" si="5"/>
        <v>-2.1777999999999999E-2</v>
      </c>
      <c r="J923" s="399">
        <v>37530</v>
      </c>
    </row>
    <row r="924" spans="1:10" ht="14.5" customHeight="1" x14ac:dyDescent="0.15">
      <c r="A924" s="116">
        <v>88</v>
      </c>
      <c r="B924" s="399">
        <v>37561</v>
      </c>
      <c r="C924" s="16" t="s">
        <v>3345</v>
      </c>
      <c r="D924" s="16" t="s">
        <v>3346</v>
      </c>
      <c r="E924" s="116">
        <v>22.349</v>
      </c>
      <c r="F924" s="116">
        <v>2.0995E-2</v>
      </c>
      <c r="G924" s="116">
        <v>0.215</v>
      </c>
      <c r="H924" s="111">
        <v>4.0000000000000001E-3</v>
      </c>
      <c r="I924" s="111">
        <f t="shared" si="5"/>
        <v>1.6995E-2</v>
      </c>
      <c r="J924" s="399">
        <v>37561</v>
      </c>
    </row>
    <row r="925" spans="1:10" ht="14.5" customHeight="1" x14ac:dyDescent="0.15">
      <c r="A925" s="116">
        <v>88</v>
      </c>
      <c r="B925" s="399">
        <v>37591</v>
      </c>
      <c r="C925" s="16" t="s">
        <v>3345</v>
      </c>
      <c r="D925" s="16" t="s">
        <v>3346</v>
      </c>
      <c r="E925" s="116">
        <v>20.97</v>
      </c>
      <c r="F925" s="116">
        <v>-6.1703000000000001E-2</v>
      </c>
      <c r="G925" s="116">
        <v>0</v>
      </c>
      <c r="H925" s="111">
        <v>4.4999999999999997E-3</v>
      </c>
      <c r="I925" s="111">
        <f t="shared" si="5"/>
        <v>-6.6202999999999998E-2</v>
      </c>
      <c r="J925" s="399">
        <v>37591</v>
      </c>
    </row>
    <row r="926" spans="1:10" ht="14.5" customHeight="1" x14ac:dyDescent="0.15">
      <c r="A926" s="116">
        <v>88</v>
      </c>
      <c r="B926" s="399">
        <v>37622</v>
      </c>
      <c r="C926" s="16" t="s">
        <v>3345</v>
      </c>
      <c r="D926" s="16" t="s">
        <v>3346</v>
      </c>
      <c r="E926" s="116">
        <v>21.98</v>
      </c>
      <c r="F926" s="116">
        <v>4.8163999999999998E-2</v>
      </c>
      <c r="G926" s="116">
        <v>0</v>
      </c>
      <c r="H926" s="111">
        <v>4.1000000000000003E-3</v>
      </c>
      <c r="I926" s="111">
        <f t="shared" si="5"/>
        <v>4.4063999999999999E-2</v>
      </c>
      <c r="J926" s="399">
        <v>37622</v>
      </c>
    </row>
    <row r="927" spans="1:10" ht="14.5" customHeight="1" x14ac:dyDescent="0.15">
      <c r="A927" s="116">
        <v>88</v>
      </c>
      <c r="B927" s="399">
        <v>37653</v>
      </c>
      <c r="C927" s="16" t="s">
        <v>3345</v>
      </c>
      <c r="D927" s="16" t="s">
        <v>3346</v>
      </c>
      <c r="E927" s="116">
        <v>22.17</v>
      </c>
      <c r="F927" s="116">
        <v>1.8426000000000001E-2</v>
      </c>
      <c r="G927" s="116">
        <v>0.215</v>
      </c>
      <c r="H927" s="111">
        <v>3.8E-3</v>
      </c>
      <c r="I927" s="111">
        <f t="shared" si="5"/>
        <v>1.4626000000000002E-2</v>
      </c>
      <c r="J927" s="399">
        <v>37653</v>
      </c>
    </row>
    <row r="928" spans="1:10" ht="14.5" customHeight="1" x14ac:dyDescent="0.15">
      <c r="A928" s="116">
        <v>88</v>
      </c>
      <c r="B928" s="399">
        <v>37681</v>
      </c>
      <c r="C928" s="16" t="s">
        <v>3345</v>
      </c>
      <c r="D928" s="16" t="s">
        <v>3346</v>
      </c>
      <c r="E928" s="116">
        <v>22.11</v>
      </c>
      <c r="F928" s="116">
        <v>-2.7060000000000001E-3</v>
      </c>
      <c r="G928" s="116">
        <v>0</v>
      </c>
      <c r="H928" s="111">
        <v>4.0000000000000001E-3</v>
      </c>
      <c r="I928" s="111">
        <f t="shared" si="5"/>
        <v>-6.7060000000000002E-3</v>
      </c>
      <c r="J928" s="399">
        <v>37681</v>
      </c>
    </row>
    <row r="929" spans="1:10" ht="14.5" customHeight="1" x14ac:dyDescent="0.15">
      <c r="A929" s="116">
        <v>88</v>
      </c>
      <c r="B929" s="399">
        <v>37712</v>
      </c>
      <c r="C929" s="16" t="s">
        <v>3345</v>
      </c>
      <c r="D929" s="16" t="s">
        <v>3346</v>
      </c>
      <c r="E929" s="116">
        <v>22.241</v>
      </c>
      <c r="F929" s="116">
        <v>5.9249999999999997E-3</v>
      </c>
      <c r="G929" s="116">
        <v>0</v>
      </c>
      <c r="H929" s="111">
        <v>4.0000000000000001E-3</v>
      </c>
      <c r="I929" s="111">
        <f t="shared" si="5"/>
        <v>1.9249999999999996E-3</v>
      </c>
      <c r="J929" s="399">
        <v>37712</v>
      </c>
    </row>
    <row r="930" spans="1:10" ht="14.5" customHeight="1" x14ac:dyDescent="0.15">
      <c r="A930" s="116">
        <v>88</v>
      </c>
      <c r="B930" s="399">
        <v>37742</v>
      </c>
      <c r="C930" s="16" t="s">
        <v>3345</v>
      </c>
      <c r="D930" s="16" t="s">
        <v>3346</v>
      </c>
      <c r="E930" s="116">
        <v>23.38</v>
      </c>
      <c r="F930" s="116">
        <v>6.0879000000000003E-2</v>
      </c>
      <c r="G930" s="116">
        <v>0.215</v>
      </c>
      <c r="H930" s="111">
        <v>3.8999999999999998E-3</v>
      </c>
      <c r="I930" s="111">
        <f t="shared" si="5"/>
        <v>5.6979000000000002E-2</v>
      </c>
      <c r="J930" s="399">
        <v>37742</v>
      </c>
    </row>
    <row r="931" spans="1:10" ht="14.5" customHeight="1" x14ac:dyDescent="0.15">
      <c r="A931" s="116">
        <v>88</v>
      </c>
      <c r="B931" s="399">
        <v>37773</v>
      </c>
      <c r="C931" s="16" t="s">
        <v>3345</v>
      </c>
      <c r="D931" s="16" t="s">
        <v>3346</v>
      </c>
      <c r="E931" s="116">
        <v>24.64</v>
      </c>
      <c r="F931" s="116">
        <v>5.3892000000000002E-2</v>
      </c>
      <c r="G931" s="116">
        <v>0</v>
      </c>
      <c r="H931" s="111">
        <v>3.5999999999999999E-3</v>
      </c>
      <c r="I931" s="111">
        <f t="shared" si="5"/>
        <v>5.0292000000000003E-2</v>
      </c>
      <c r="J931" s="399">
        <v>37773</v>
      </c>
    </row>
    <row r="932" spans="1:10" ht="14.5" customHeight="1" x14ac:dyDescent="0.15">
      <c r="A932" s="116">
        <v>88</v>
      </c>
      <c r="B932" s="399">
        <v>37803</v>
      </c>
      <c r="C932" s="16" t="s">
        <v>3345</v>
      </c>
      <c r="D932" s="16" t="s">
        <v>3346</v>
      </c>
      <c r="E932" s="116">
        <v>26.76</v>
      </c>
      <c r="F932" s="116">
        <v>8.6039000000000004E-2</v>
      </c>
      <c r="G932" s="116">
        <v>0</v>
      </c>
      <c r="H932" s="111">
        <v>3.8E-3</v>
      </c>
      <c r="I932" s="111">
        <f t="shared" si="5"/>
        <v>8.2239000000000007E-2</v>
      </c>
      <c r="J932" s="399">
        <v>37803</v>
      </c>
    </row>
    <row r="933" spans="1:10" ht="14.5" customHeight="1" x14ac:dyDescent="0.15">
      <c r="A933" s="116">
        <v>88</v>
      </c>
      <c r="B933" s="399">
        <v>37834</v>
      </c>
      <c r="C933" s="16" t="s">
        <v>3345</v>
      </c>
      <c r="D933" s="16" t="s">
        <v>3346</v>
      </c>
      <c r="E933" s="116">
        <v>26.5</v>
      </c>
      <c r="F933" s="116">
        <v>-1.6819999999999999E-3</v>
      </c>
      <c r="G933" s="116">
        <v>0.215</v>
      </c>
      <c r="H933" s="111">
        <v>4.1999999999999997E-3</v>
      </c>
      <c r="I933" s="111">
        <f t="shared" si="5"/>
        <v>-5.8820000000000001E-3</v>
      </c>
      <c r="J933" s="399">
        <v>37834</v>
      </c>
    </row>
    <row r="934" spans="1:10" ht="14.5" customHeight="1" x14ac:dyDescent="0.15">
      <c r="A934" s="116">
        <v>88</v>
      </c>
      <c r="B934" s="399">
        <v>37865</v>
      </c>
      <c r="C934" s="16" t="s">
        <v>3345</v>
      </c>
      <c r="D934" s="16" t="s">
        <v>3346</v>
      </c>
      <c r="E934" s="116">
        <v>24.51</v>
      </c>
      <c r="F934" s="116">
        <v>-7.5093999999999994E-2</v>
      </c>
      <c r="G934" s="116">
        <v>0</v>
      </c>
      <c r="H934" s="111">
        <v>4.5999999999999999E-3</v>
      </c>
      <c r="I934" s="111">
        <f t="shared" si="5"/>
        <v>-7.9693999999999987E-2</v>
      </c>
      <c r="J934" s="399">
        <v>37865</v>
      </c>
    </row>
    <row r="935" spans="1:10" ht="14.5" customHeight="1" x14ac:dyDescent="0.15">
      <c r="A935" s="116">
        <v>88</v>
      </c>
      <c r="B935" s="399">
        <v>37895</v>
      </c>
      <c r="C935" s="16" t="s">
        <v>3345</v>
      </c>
      <c r="D935" s="16" t="s">
        <v>3346</v>
      </c>
      <c r="E935" s="116">
        <v>26.01</v>
      </c>
      <c r="F935" s="116">
        <v>6.1199999999999997E-2</v>
      </c>
      <c r="G935" s="116">
        <v>0</v>
      </c>
      <c r="H935" s="111">
        <v>4.1000000000000003E-3</v>
      </c>
      <c r="I935" s="111">
        <f t="shared" si="5"/>
        <v>5.7099999999999998E-2</v>
      </c>
      <c r="J935" s="399">
        <v>37895</v>
      </c>
    </row>
    <row r="936" spans="1:10" ht="14.5" customHeight="1" x14ac:dyDescent="0.15">
      <c r="A936" s="116">
        <v>88</v>
      </c>
      <c r="B936" s="399">
        <v>37926</v>
      </c>
      <c r="C936" s="16" t="s">
        <v>3345</v>
      </c>
      <c r="D936" s="16" t="s">
        <v>3346</v>
      </c>
      <c r="E936" s="116">
        <v>19.64</v>
      </c>
      <c r="F936" s="116">
        <v>1.5251000000000001E-2</v>
      </c>
      <c r="G936" s="116">
        <v>0.22</v>
      </c>
      <c r="H936" s="111">
        <v>3.8999999999999998E-3</v>
      </c>
      <c r="I936" s="111">
        <f t="shared" si="5"/>
        <v>1.1351E-2</v>
      </c>
      <c r="J936" s="399">
        <v>37926</v>
      </c>
    </row>
    <row r="937" spans="1:10" ht="14.5" customHeight="1" x14ac:dyDescent="0.15">
      <c r="A937" s="116">
        <v>88</v>
      </c>
      <c r="B937" s="399">
        <v>37956</v>
      </c>
      <c r="C937" s="16" t="s">
        <v>3345</v>
      </c>
      <c r="D937" s="16" t="s">
        <v>3346</v>
      </c>
      <c r="E937" s="116">
        <v>20.3</v>
      </c>
      <c r="F937" s="116">
        <v>3.3605000000000003E-2</v>
      </c>
      <c r="G937" s="116">
        <v>0</v>
      </c>
      <c r="H937" s="111">
        <v>4.7000000000000002E-3</v>
      </c>
      <c r="I937" s="111">
        <f t="shared" si="5"/>
        <v>2.8905000000000004E-2</v>
      </c>
      <c r="J937" s="399">
        <v>37956</v>
      </c>
    </row>
    <row r="938" spans="1:10" ht="14.5" customHeight="1" x14ac:dyDescent="0.15">
      <c r="A938" s="116">
        <v>88</v>
      </c>
      <c r="B938" s="399">
        <v>37987</v>
      </c>
      <c r="C938" s="16" t="s">
        <v>3345</v>
      </c>
      <c r="D938" s="16" t="s">
        <v>3346</v>
      </c>
      <c r="E938" s="116">
        <v>20.77</v>
      </c>
      <c r="F938" s="116">
        <v>2.3153E-2</v>
      </c>
      <c r="G938" s="116">
        <v>0</v>
      </c>
      <c r="H938" s="111">
        <v>4.1999999999999997E-3</v>
      </c>
      <c r="I938" s="111">
        <f t="shared" si="5"/>
        <v>1.8953000000000001E-2</v>
      </c>
      <c r="J938" s="399">
        <v>37987</v>
      </c>
    </row>
    <row r="939" spans="1:10" ht="14.5" customHeight="1" x14ac:dyDescent="0.15">
      <c r="A939" s="116">
        <v>88</v>
      </c>
      <c r="B939" s="399">
        <v>38018</v>
      </c>
      <c r="C939" s="16" t="s">
        <v>3345</v>
      </c>
      <c r="D939" s="16" t="s">
        <v>3346</v>
      </c>
      <c r="E939" s="116">
        <v>20.18</v>
      </c>
      <c r="F939" s="116">
        <v>-2.0462000000000001E-2</v>
      </c>
      <c r="G939" s="116">
        <v>0.16500000000000001</v>
      </c>
      <c r="H939" s="111">
        <v>3.8E-3</v>
      </c>
      <c r="I939" s="111">
        <f t="shared" si="5"/>
        <v>-2.4262000000000002E-2</v>
      </c>
      <c r="J939" s="399">
        <v>38018</v>
      </c>
    </row>
    <row r="940" spans="1:10" ht="14.5" customHeight="1" x14ac:dyDescent="0.15">
      <c r="A940" s="116">
        <v>88</v>
      </c>
      <c r="B940" s="399">
        <v>38047</v>
      </c>
      <c r="C940" s="16" t="s">
        <v>3345</v>
      </c>
      <c r="D940" s="16" t="s">
        <v>3346</v>
      </c>
      <c r="E940" s="116">
        <v>20.7</v>
      </c>
      <c r="F940" s="116">
        <v>2.5767999999999999E-2</v>
      </c>
      <c r="G940" s="116">
        <v>0</v>
      </c>
      <c r="H940" s="111">
        <v>4.3E-3</v>
      </c>
      <c r="I940" s="111">
        <f t="shared" si="5"/>
        <v>2.1468000000000001E-2</v>
      </c>
      <c r="J940" s="399">
        <v>38047</v>
      </c>
    </row>
    <row r="941" spans="1:10" ht="14.5" customHeight="1" x14ac:dyDescent="0.15">
      <c r="A941" s="116">
        <v>88</v>
      </c>
      <c r="B941" s="399">
        <v>38078</v>
      </c>
      <c r="C941" s="16" t="s">
        <v>3345</v>
      </c>
      <c r="D941" s="16" t="s">
        <v>3346</v>
      </c>
      <c r="E941" s="116">
        <v>20.99</v>
      </c>
      <c r="F941" s="116">
        <v>1.401E-2</v>
      </c>
      <c r="G941" s="116">
        <v>0</v>
      </c>
      <c r="H941" s="111">
        <v>3.8999999999999998E-3</v>
      </c>
      <c r="I941" s="111">
        <f t="shared" si="5"/>
        <v>1.0110000000000001E-2</v>
      </c>
      <c r="J941" s="399">
        <v>38078</v>
      </c>
    </row>
    <row r="942" spans="1:10" ht="14.5" customHeight="1" x14ac:dyDescent="0.15">
      <c r="A942" s="116">
        <v>88</v>
      </c>
      <c r="B942" s="399">
        <v>38108</v>
      </c>
      <c r="C942" s="16" t="s">
        <v>3345</v>
      </c>
      <c r="D942" s="16" t="s">
        <v>3346</v>
      </c>
      <c r="E942" s="116">
        <v>19.66</v>
      </c>
      <c r="F942" s="116">
        <v>-5.5502999999999997E-2</v>
      </c>
      <c r="G942" s="116">
        <v>0.16500000000000001</v>
      </c>
      <c r="H942" s="111">
        <v>4.0000000000000001E-3</v>
      </c>
      <c r="I942" s="111">
        <f t="shared" si="5"/>
        <v>-5.9503E-2</v>
      </c>
      <c r="J942" s="399">
        <v>38108</v>
      </c>
    </row>
    <row r="943" spans="1:10" ht="14.5" customHeight="1" x14ac:dyDescent="0.15">
      <c r="A943" s="116">
        <v>88</v>
      </c>
      <c r="B943" s="399">
        <v>38139</v>
      </c>
      <c r="C943" s="16" t="s">
        <v>3345</v>
      </c>
      <c r="D943" s="16" t="s">
        <v>3346</v>
      </c>
      <c r="E943" s="116">
        <v>19.41</v>
      </c>
      <c r="F943" s="116">
        <v>-1.2716E-2</v>
      </c>
      <c r="G943" s="116">
        <v>0</v>
      </c>
      <c r="H943" s="111">
        <v>4.7999999999999996E-3</v>
      </c>
      <c r="I943" s="111">
        <f t="shared" si="5"/>
        <v>-1.7516E-2</v>
      </c>
      <c r="J943" s="399">
        <v>38139</v>
      </c>
    </row>
    <row r="944" spans="1:10" ht="14.5" customHeight="1" x14ac:dyDescent="0.15">
      <c r="A944" s="116">
        <v>88</v>
      </c>
      <c r="B944" s="399">
        <v>38169</v>
      </c>
      <c r="C944" s="16" t="s">
        <v>3345</v>
      </c>
      <c r="D944" s="16" t="s">
        <v>3346</v>
      </c>
      <c r="E944" s="116">
        <v>17.37</v>
      </c>
      <c r="F944" s="116">
        <v>-0.1051</v>
      </c>
      <c r="G944" s="116">
        <v>0</v>
      </c>
      <c r="H944" s="111">
        <v>4.3E-3</v>
      </c>
      <c r="I944" s="111">
        <f t="shared" si="5"/>
        <v>-0.1094</v>
      </c>
      <c r="J944" s="399">
        <v>38169</v>
      </c>
    </row>
    <row r="945" spans="1:10" ht="14.5" customHeight="1" x14ac:dyDescent="0.15">
      <c r="A945" s="116">
        <v>88</v>
      </c>
      <c r="B945" s="399">
        <v>38200</v>
      </c>
      <c r="C945" s="16" t="s">
        <v>3345</v>
      </c>
      <c r="D945" s="16" t="s">
        <v>3346</v>
      </c>
      <c r="E945" s="116">
        <v>18.350000000000001</v>
      </c>
      <c r="F945" s="116">
        <v>6.5918000000000004E-2</v>
      </c>
      <c r="G945" s="116">
        <v>0.16500000000000001</v>
      </c>
      <c r="H945" s="111">
        <v>4.4999999999999997E-3</v>
      </c>
      <c r="I945" s="111">
        <f t="shared" si="5"/>
        <v>6.1418000000000007E-2</v>
      </c>
      <c r="J945" s="399">
        <v>38200</v>
      </c>
    </row>
    <row r="946" spans="1:10" ht="14.5" customHeight="1" x14ac:dyDescent="0.15">
      <c r="A946" s="116">
        <v>88</v>
      </c>
      <c r="B946" s="399">
        <v>38231</v>
      </c>
      <c r="C946" s="16" t="s">
        <v>3345</v>
      </c>
      <c r="D946" s="16" t="s">
        <v>3346</v>
      </c>
      <c r="E946" s="116">
        <v>17.920000000000002</v>
      </c>
      <c r="F946" s="116">
        <v>-2.3432999999999999E-2</v>
      </c>
      <c r="G946" s="116">
        <v>0</v>
      </c>
      <c r="H946" s="111">
        <v>4.0000000000000001E-3</v>
      </c>
      <c r="I946" s="111">
        <f t="shared" si="5"/>
        <v>-2.7432999999999999E-2</v>
      </c>
      <c r="J946" s="399">
        <v>38231</v>
      </c>
    </row>
    <row r="947" spans="1:10" ht="14.5" customHeight="1" x14ac:dyDescent="0.15">
      <c r="A947" s="116">
        <v>88</v>
      </c>
      <c r="B947" s="399">
        <v>38261</v>
      </c>
      <c r="C947" s="16" t="s">
        <v>3345</v>
      </c>
      <c r="D947" s="16" t="s">
        <v>3346</v>
      </c>
      <c r="E947" s="116">
        <v>17.875</v>
      </c>
      <c r="F947" s="116">
        <v>-2.5110000000000002E-3</v>
      </c>
      <c r="G947" s="116">
        <v>0</v>
      </c>
      <c r="H947" s="111">
        <v>3.8E-3</v>
      </c>
      <c r="I947" s="111">
        <f t="shared" si="5"/>
        <v>-6.3110000000000006E-3</v>
      </c>
      <c r="J947" s="399">
        <v>38261</v>
      </c>
    </row>
    <row r="948" spans="1:10" ht="14.5" customHeight="1" x14ac:dyDescent="0.15">
      <c r="A948" s="116">
        <v>88</v>
      </c>
      <c r="B948" s="399">
        <v>38292</v>
      </c>
      <c r="C948" s="16" t="s">
        <v>3345</v>
      </c>
      <c r="D948" s="16" t="s">
        <v>3346</v>
      </c>
      <c r="E948" s="116">
        <v>19.899999999999999</v>
      </c>
      <c r="F948" s="116">
        <v>0.122657</v>
      </c>
      <c r="G948" s="116">
        <v>0.16750000000000001</v>
      </c>
      <c r="H948" s="111">
        <v>4.1000000000000003E-3</v>
      </c>
      <c r="I948" s="111">
        <f t="shared" si="5"/>
        <v>0.118557</v>
      </c>
      <c r="J948" s="399">
        <v>38292</v>
      </c>
    </row>
    <row r="949" spans="1:10" ht="14.5" customHeight="1" x14ac:dyDescent="0.15">
      <c r="A949" s="116">
        <v>88</v>
      </c>
      <c r="B949" s="399">
        <v>38322</v>
      </c>
      <c r="C949" s="16" t="s">
        <v>3345</v>
      </c>
      <c r="D949" s="16" t="s">
        <v>3346</v>
      </c>
      <c r="E949" s="116">
        <v>18.940000000000001</v>
      </c>
      <c r="F949" s="116">
        <v>-4.8240999999999999E-2</v>
      </c>
      <c r="G949" s="116">
        <v>0</v>
      </c>
      <c r="H949" s="111">
        <v>4.3E-3</v>
      </c>
      <c r="I949" s="111">
        <f t="shared" si="5"/>
        <v>-5.2540999999999997E-2</v>
      </c>
      <c r="J949" s="399">
        <v>38322</v>
      </c>
    </row>
    <row r="950" spans="1:10" ht="14.5" customHeight="1" x14ac:dyDescent="0.15">
      <c r="A950" s="116">
        <v>88</v>
      </c>
      <c r="B950" s="399">
        <v>38353</v>
      </c>
      <c r="C950" s="16" t="s">
        <v>3345</v>
      </c>
      <c r="D950" s="16" t="s">
        <v>3346</v>
      </c>
      <c r="E950" s="116">
        <v>18.25</v>
      </c>
      <c r="F950" s="116">
        <v>-3.6430999999999998E-2</v>
      </c>
      <c r="G950" s="116">
        <v>0</v>
      </c>
      <c r="H950" s="111">
        <v>4.1000000000000003E-3</v>
      </c>
      <c r="I950" s="111">
        <f t="shared" ref="I950:I1013" si="6">F950-H950</f>
        <v>-4.0530999999999998E-2</v>
      </c>
      <c r="J950" s="399">
        <v>38353</v>
      </c>
    </row>
    <row r="951" spans="1:10" ht="14.5" customHeight="1" x14ac:dyDescent="0.15">
      <c r="A951" s="116">
        <v>88</v>
      </c>
      <c r="B951" s="399">
        <v>38384</v>
      </c>
      <c r="C951" s="16" t="s">
        <v>3345</v>
      </c>
      <c r="D951" s="16" t="s">
        <v>3346</v>
      </c>
      <c r="E951" s="116">
        <v>17.91</v>
      </c>
      <c r="F951" s="116">
        <v>-9.4520000000000003E-3</v>
      </c>
      <c r="G951" s="116">
        <v>0.16750000000000001</v>
      </c>
      <c r="H951" s="111">
        <v>3.5000000000000001E-3</v>
      </c>
      <c r="I951" s="111">
        <f t="shared" si="6"/>
        <v>-1.2952E-2</v>
      </c>
      <c r="J951" s="399">
        <v>38384</v>
      </c>
    </row>
    <row r="952" spans="1:10" ht="14.5" customHeight="1" x14ac:dyDescent="0.15">
      <c r="A952" s="116">
        <v>88</v>
      </c>
      <c r="B952" s="399">
        <v>38412</v>
      </c>
      <c r="C952" s="16" t="s">
        <v>3345</v>
      </c>
      <c r="D952" s="16" t="s">
        <v>3346</v>
      </c>
      <c r="E952" s="116">
        <v>18.149999999999999</v>
      </c>
      <c r="F952" s="116">
        <v>1.34E-2</v>
      </c>
      <c r="G952" s="116">
        <v>0</v>
      </c>
      <c r="H952" s="111">
        <v>4.1000000000000003E-3</v>
      </c>
      <c r="I952" s="111">
        <f t="shared" si="6"/>
        <v>9.2999999999999992E-3</v>
      </c>
      <c r="J952" s="399">
        <v>38412</v>
      </c>
    </row>
    <row r="953" spans="1:10" ht="14.5" customHeight="1" x14ac:dyDescent="0.15">
      <c r="A953" s="116">
        <v>88</v>
      </c>
      <c r="B953" s="399">
        <v>38443</v>
      </c>
      <c r="C953" s="16" t="s">
        <v>3345</v>
      </c>
      <c r="D953" s="16" t="s">
        <v>3346</v>
      </c>
      <c r="E953" s="116">
        <v>17.350000000000001</v>
      </c>
      <c r="F953" s="116">
        <v>-4.4076999999999998E-2</v>
      </c>
      <c r="G953" s="116">
        <v>0</v>
      </c>
      <c r="H953" s="111">
        <v>3.8999999999999998E-3</v>
      </c>
      <c r="I953" s="111">
        <f t="shared" si="6"/>
        <v>-4.7976999999999999E-2</v>
      </c>
      <c r="J953" s="399">
        <v>38443</v>
      </c>
    </row>
    <row r="954" spans="1:10" ht="14.5" customHeight="1" x14ac:dyDescent="0.15">
      <c r="A954" s="116">
        <v>88</v>
      </c>
      <c r="B954" s="399">
        <v>38473</v>
      </c>
      <c r="C954" s="16" t="s">
        <v>3345</v>
      </c>
      <c r="D954" s="16" t="s">
        <v>3346</v>
      </c>
      <c r="E954" s="116">
        <v>19.34</v>
      </c>
      <c r="F954" s="116">
        <v>0.124352</v>
      </c>
      <c r="G954" s="116">
        <v>0.16750000000000001</v>
      </c>
      <c r="H954" s="111">
        <v>4.0000000000000001E-3</v>
      </c>
      <c r="I954" s="111">
        <f t="shared" si="6"/>
        <v>0.120352</v>
      </c>
      <c r="J954" s="399">
        <v>38473</v>
      </c>
    </row>
    <row r="955" spans="1:10" ht="14.5" customHeight="1" x14ac:dyDescent="0.15">
      <c r="A955" s="116">
        <v>88</v>
      </c>
      <c r="B955" s="399">
        <v>38504</v>
      </c>
      <c r="C955" s="16" t="s">
        <v>3345</v>
      </c>
      <c r="D955" s="16" t="s">
        <v>3346</v>
      </c>
      <c r="E955" s="116">
        <v>19.420000000000002</v>
      </c>
      <c r="F955" s="116">
        <v>4.1370000000000001E-3</v>
      </c>
      <c r="G955" s="116">
        <v>0</v>
      </c>
      <c r="H955" s="111">
        <v>3.5999999999999999E-3</v>
      </c>
      <c r="I955" s="111">
        <f t="shared" si="6"/>
        <v>5.3700000000000015E-4</v>
      </c>
      <c r="J955" s="399">
        <v>38504</v>
      </c>
    </row>
    <row r="956" spans="1:10" ht="14.5" customHeight="1" x14ac:dyDescent="0.15">
      <c r="A956" s="116">
        <v>88</v>
      </c>
      <c r="B956" s="399">
        <v>38534</v>
      </c>
      <c r="C956" s="16" t="s">
        <v>3345</v>
      </c>
      <c r="D956" s="16" t="s">
        <v>3346</v>
      </c>
      <c r="E956" s="116">
        <v>22.42</v>
      </c>
      <c r="F956" s="116">
        <v>0.15448000000000001</v>
      </c>
      <c r="G956" s="116">
        <v>0</v>
      </c>
      <c r="H956" s="111">
        <v>3.3999999999999998E-3</v>
      </c>
      <c r="I956" s="111">
        <f t="shared" si="6"/>
        <v>0.15108000000000002</v>
      </c>
      <c r="J956" s="399">
        <v>38534</v>
      </c>
    </row>
    <row r="957" spans="1:10" ht="14.5" customHeight="1" x14ac:dyDescent="0.15">
      <c r="A957" s="116">
        <v>88</v>
      </c>
      <c r="B957" s="399">
        <v>38565</v>
      </c>
      <c r="C957" s="16" t="s">
        <v>3345</v>
      </c>
      <c r="D957" s="16" t="s">
        <v>3346</v>
      </c>
      <c r="E957" s="116">
        <v>21.39</v>
      </c>
      <c r="F957" s="116">
        <v>-3.8469999999999997E-2</v>
      </c>
      <c r="G957" s="116">
        <v>0.16750000000000001</v>
      </c>
      <c r="H957" s="111">
        <v>4.0000000000000001E-3</v>
      </c>
      <c r="I957" s="111">
        <f t="shared" si="6"/>
        <v>-4.2469999999999994E-2</v>
      </c>
      <c r="J957" s="399">
        <v>38565</v>
      </c>
    </row>
    <row r="958" spans="1:10" ht="14.5" customHeight="1" x14ac:dyDescent="0.15">
      <c r="A958" s="116">
        <v>88</v>
      </c>
      <c r="B958" s="399">
        <v>38596</v>
      </c>
      <c r="C958" s="16" t="s">
        <v>3345</v>
      </c>
      <c r="D958" s="16" t="s">
        <v>3346</v>
      </c>
      <c r="E958" s="116">
        <v>22.45</v>
      </c>
      <c r="F958" s="116">
        <v>4.9556000000000003E-2</v>
      </c>
      <c r="G958" s="116">
        <v>0</v>
      </c>
      <c r="H958" s="111">
        <v>3.5000000000000001E-3</v>
      </c>
      <c r="I958" s="111">
        <f t="shared" si="6"/>
        <v>4.6056E-2</v>
      </c>
      <c r="J958" s="399">
        <v>38596</v>
      </c>
    </row>
    <row r="959" spans="1:10" ht="14.5" customHeight="1" x14ac:dyDescent="0.15">
      <c r="A959" s="116">
        <v>88</v>
      </c>
      <c r="B959" s="399">
        <v>38626</v>
      </c>
      <c r="C959" s="16" t="s">
        <v>3345</v>
      </c>
      <c r="D959" s="16" t="s">
        <v>3346</v>
      </c>
      <c r="E959" s="116">
        <v>21.28</v>
      </c>
      <c r="F959" s="116">
        <v>-5.2116000000000003E-2</v>
      </c>
      <c r="G959" s="116">
        <v>0</v>
      </c>
      <c r="H959" s="111">
        <v>3.8999999999999998E-3</v>
      </c>
      <c r="I959" s="111">
        <f t="shared" si="6"/>
        <v>-5.6016000000000003E-2</v>
      </c>
      <c r="J959" s="399">
        <v>38626</v>
      </c>
    </row>
    <row r="960" spans="1:10" ht="14.5" customHeight="1" x14ac:dyDescent="0.15">
      <c r="A960" s="116">
        <v>88</v>
      </c>
      <c r="B960" s="399">
        <v>38657</v>
      </c>
      <c r="C960" s="16" t="s">
        <v>3345</v>
      </c>
      <c r="D960" s="16" t="s">
        <v>3346</v>
      </c>
      <c r="E960" s="116">
        <v>19.05</v>
      </c>
      <c r="F960" s="116">
        <v>-9.6805000000000002E-2</v>
      </c>
      <c r="G960" s="116">
        <v>0.17</v>
      </c>
      <c r="H960" s="111">
        <v>3.8999999999999998E-3</v>
      </c>
      <c r="I960" s="111">
        <f t="shared" si="6"/>
        <v>-0.100705</v>
      </c>
      <c r="J960" s="399">
        <v>38657</v>
      </c>
    </row>
    <row r="961" spans="1:10" ht="14.5" customHeight="1" x14ac:dyDescent="0.15">
      <c r="A961" s="116">
        <v>88</v>
      </c>
      <c r="B961" s="399">
        <v>38687</v>
      </c>
      <c r="C961" s="16" t="s">
        <v>3345</v>
      </c>
      <c r="D961" s="16" t="s">
        <v>3346</v>
      </c>
      <c r="E961" s="116">
        <v>17.34</v>
      </c>
      <c r="F961" s="116">
        <v>-8.9763999999999997E-2</v>
      </c>
      <c r="G961" s="116">
        <v>0</v>
      </c>
      <c r="H961" s="111">
        <v>3.8999999999999998E-3</v>
      </c>
      <c r="I961" s="111">
        <f t="shared" si="6"/>
        <v>-9.3663999999999997E-2</v>
      </c>
      <c r="J961" s="399">
        <v>38687</v>
      </c>
    </row>
    <row r="962" spans="1:10" ht="14.5" customHeight="1" x14ac:dyDescent="0.15">
      <c r="A962" s="116">
        <v>88</v>
      </c>
      <c r="B962" s="399">
        <v>38718</v>
      </c>
      <c r="C962" s="16" t="s">
        <v>3345</v>
      </c>
      <c r="D962" s="16" t="s">
        <v>3346</v>
      </c>
      <c r="E962" s="116">
        <v>18.97</v>
      </c>
      <c r="F962" s="116">
        <v>9.4002000000000002E-2</v>
      </c>
      <c r="G962" s="116">
        <v>0</v>
      </c>
      <c r="H962" s="111">
        <v>4.0000000000000001E-3</v>
      </c>
      <c r="I962" s="111">
        <f t="shared" si="6"/>
        <v>9.0001999999999999E-2</v>
      </c>
      <c r="J962" s="399">
        <v>38718</v>
      </c>
    </row>
    <row r="963" spans="1:10" ht="14.5" customHeight="1" x14ac:dyDescent="0.15">
      <c r="A963" s="116">
        <v>88</v>
      </c>
      <c r="B963" s="399">
        <v>38749</v>
      </c>
      <c r="C963" s="16" t="s">
        <v>3345</v>
      </c>
      <c r="D963" s="16" t="s">
        <v>3346</v>
      </c>
      <c r="E963" s="116">
        <v>19.3</v>
      </c>
      <c r="F963" s="116">
        <v>2.6356999999999998E-2</v>
      </c>
      <c r="G963" s="116">
        <v>0.17</v>
      </c>
      <c r="H963" s="111">
        <v>3.5999999999999999E-3</v>
      </c>
      <c r="I963" s="111">
        <f t="shared" si="6"/>
        <v>2.2756999999999999E-2</v>
      </c>
      <c r="J963" s="399">
        <v>38749</v>
      </c>
    </row>
    <row r="964" spans="1:10" ht="14.5" customHeight="1" x14ac:dyDescent="0.15">
      <c r="A964" s="116">
        <v>88</v>
      </c>
      <c r="B964" s="399">
        <v>38777</v>
      </c>
      <c r="C964" s="16" t="s">
        <v>3345</v>
      </c>
      <c r="D964" s="16" t="s">
        <v>3346</v>
      </c>
      <c r="E964" s="116">
        <v>18.940000000000001</v>
      </c>
      <c r="F964" s="116">
        <v>-1.8652999999999999E-2</v>
      </c>
      <c r="G964" s="116">
        <v>0</v>
      </c>
      <c r="H964" s="111">
        <v>3.8999999999999998E-3</v>
      </c>
      <c r="I964" s="111">
        <f t="shared" si="6"/>
        <v>-2.2553E-2</v>
      </c>
      <c r="J964" s="399">
        <v>38777</v>
      </c>
    </row>
    <row r="965" spans="1:10" ht="14.5" customHeight="1" x14ac:dyDescent="0.15">
      <c r="A965" s="116">
        <v>88</v>
      </c>
      <c r="B965" s="399">
        <v>38808</v>
      </c>
      <c r="C965" s="16" t="s">
        <v>3345</v>
      </c>
      <c r="D965" s="16" t="s">
        <v>3346</v>
      </c>
      <c r="E965" s="116">
        <v>18.670000000000002</v>
      </c>
      <c r="F965" s="116">
        <v>-1.4256E-2</v>
      </c>
      <c r="G965" s="116">
        <v>0</v>
      </c>
      <c r="H965" s="111">
        <v>3.8999999999999998E-3</v>
      </c>
      <c r="I965" s="111">
        <f t="shared" si="6"/>
        <v>-1.8155999999999999E-2</v>
      </c>
      <c r="J965" s="399">
        <v>38808</v>
      </c>
    </row>
    <row r="966" spans="1:10" ht="14.5" customHeight="1" x14ac:dyDescent="0.15">
      <c r="A966" s="116">
        <v>88</v>
      </c>
      <c r="B966" s="399">
        <v>38838</v>
      </c>
      <c r="C966" s="16" t="s">
        <v>3345</v>
      </c>
      <c r="D966" s="16" t="s">
        <v>3346</v>
      </c>
      <c r="E966" s="116">
        <v>18.12</v>
      </c>
      <c r="F966" s="116">
        <v>-2.0353E-2</v>
      </c>
      <c r="G966" s="116">
        <v>0.17</v>
      </c>
      <c r="H966" s="111">
        <v>4.7999999999999996E-3</v>
      </c>
      <c r="I966" s="111">
        <f t="shared" si="6"/>
        <v>-2.5152999999999998E-2</v>
      </c>
      <c r="J966" s="399">
        <v>38838</v>
      </c>
    </row>
    <row r="967" spans="1:10" ht="14.5" customHeight="1" x14ac:dyDescent="0.15">
      <c r="A967" s="116">
        <v>88</v>
      </c>
      <c r="B967" s="399">
        <v>38869</v>
      </c>
      <c r="C967" s="16" t="s">
        <v>3345</v>
      </c>
      <c r="D967" s="16" t="s">
        <v>3346</v>
      </c>
      <c r="E967" s="116">
        <v>18.920000000000002</v>
      </c>
      <c r="F967" s="116">
        <v>4.4150000000000002E-2</v>
      </c>
      <c r="G967" s="116">
        <v>0</v>
      </c>
      <c r="H967" s="111">
        <v>4.4000000000000003E-3</v>
      </c>
      <c r="I967" s="111">
        <f t="shared" si="6"/>
        <v>3.9750000000000001E-2</v>
      </c>
      <c r="J967" s="399">
        <v>38869</v>
      </c>
    </row>
    <row r="968" spans="1:10" ht="14.5" customHeight="1" x14ac:dyDescent="0.15">
      <c r="A968" s="116">
        <v>88</v>
      </c>
      <c r="B968" s="399">
        <v>38899</v>
      </c>
      <c r="C968" s="16" t="s">
        <v>3345</v>
      </c>
      <c r="D968" s="16" t="s">
        <v>3346</v>
      </c>
      <c r="E968" s="116">
        <v>18.059999999999999</v>
      </c>
      <c r="F968" s="116">
        <v>-4.5455000000000002E-2</v>
      </c>
      <c r="G968" s="116">
        <v>0</v>
      </c>
      <c r="H968" s="111">
        <v>4.4999999999999997E-3</v>
      </c>
      <c r="I968" s="111">
        <f t="shared" si="6"/>
        <v>-4.9954999999999999E-2</v>
      </c>
      <c r="J968" s="399">
        <v>38899</v>
      </c>
    </row>
    <row r="969" spans="1:10" ht="14.5" customHeight="1" x14ac:dyDescent="0.15">
      <c r="A969" s="116">
        <v>88</v>
      </c>
      <c r="B969" s="399">
        <v>38930</v>
      </c>
      <c r="C969" s="16" t="s">
        <v>3345</v>
      </c>
      <c r="D969" s="16" t="s">
        <v>3346</v>
      </c>
      <c r="E969" s="116">
        <v>20.32</v>
      </c>
      <c r="F969" s="116">
        <v>0.134552</v>
      </c>
      <c r="G969" s="116">
        <v>0.17</v>
      </c>
      <c r="H969" s="111">
        <v>4.3E-3</v>
      </c>
      <c r="I969" s="111">
        <f t="shared" si="6"/>
        <v>0.13025200000000001</v>
      </c>
      <c r="J969" s="399">
        <v>38930</v>
      </c>
    </row>
    <row r="970" spans="1:10" ht="14.5" customHeight="1" x14ac:dyDescent="0.15">
      <c r="A970" s="116">
        <v>88</v>
      </c>
      <c r="B970" s="399">
        <v>38961</v>
      </c>
      <c r="C970" s="16" t="s">
        <v>3345</v>
      </c>
      <c r="D970" s="16" t="s">
        <v>3346</v>
      </c>
      <c r="E970" s="116">
        <v>19.23</v>
      </c>
      <c r="F970" s="116">
        <v>-5.3642000000000002E-2</v>
      </c>
      <c r="G970" s="116">
        <v>0</v>
      </c>
      <c r="H970" s="111">
        <v>3.8999999999999998E-3</v>
      </c>
      <c r="I970" s="111">
        <f t="shared" si="6"/>
        <v>-5.7542000000000003E-2</v>
      </c>
      <c r="J970" s="399">
        <v>38961</v>
      </c>
    </row>
    <row r="971" spans="1:10" ht="14.5" customHeight="1" x14ac:dyDescent="0.15">
      <c r="A971" s="116">
        <v>88</v>
      </c>
      <c r="B971" s="399">
        <v>38991</v>
      </c>
      <c r="C971" s="16" t="s">
        <v>3345</v>
      </c>
      <c r="D971" s="16" t="s">
        <v>3346</v>
      </c>
      <c r="E971" s="116">
        <v>19.05</v>
      </c>
      <c r="F971" s="116">
        <v>-9.3600000000000003E-3</v>
      </c>
      <c r="G971" s="116">
        <v>0</v>
      </c>
      <c r="H971" s="111">
        <v>4.1999999999999997E-3</v>
      </c>
      <c r="I971" s="111">
        <f t="shared" si="6"/>
        <v>-1.3559999999999999E-2</v>
      </c>
      <c r="J971" s="399">
        <v>38991</v>
      </c>
    </row>
    <row r="972" spans="1:10" ht="14.5" customHeight="1" x14ac:dyDescent="0.15">
      <c r="A972" s="116">
        <v>88</v>
      </c>
      <c r="B972" s="399">
        <v>39022</v>
      </c>
      <c r="C972" s="16" t="s">
        <v>3345</v>
      </c>
      <c r="D972" s="16" t="s">
        <v>3346</v>
      </c>
      <c r="E972" s="116">
        <v>18.59</v>
      </c>
      <c r="F972" s="116">
        <v>-1.5092E-2</v>
      </c>
      <c r="G972" s="116">
        <v>0.17249999999999999</v>
      </c>
      <c r="H972" s="111">
        <v>3.8999999999999998E-3</v>
      </c>
      <c r="I972" s="111">
        <f t="shared" si="6"/>
        <v>-1.8991999999999998E-2</v>
      </c>
      <c r="J972" s="399">
        <v>39022</v>
      </c>
    </row>
    <row r="973" spans="1:10" ht="14.5" customHeight="1" x14ac:dyDescent="0.15">
      <c r="A973" s="116">
        <v>88</v>
      </c>
      <c r="B973" s="399">
        <v>39052</v>
      </c>
      <c r="C973" s="16" t="s">
        <v>3345</v>
      </c>
      <c r="D973" s="16" t="s">
        <v>3346</v>
      </c>
      <c r="E973" s="116">
        <v>18.73</v>
      </c>
      <c r="F973" s="116">
        <v>7.5310000000000004E-3</v>
      </c>
      <c r="G973" s="116">
        <v>0</v>
      </c>
      <c r="H973" s="111">
        <v>3.5999999999999999E-3</v>
      </c>
      <c r="I973" s="111">
        <f t="shared" si="6"/>
        <v>3.9310000000000005E-3</v>
      </c>
      <c r="J973" s="399">
        <v>39052</v>
      </c>
    </row>
    <row r="974" spans="1:10" ht="14.5" customHeight="1" x14ac:dyDescent="0.15">
      <c r="A974" s="116">
        <v>88</v>
      </c>
      <c r="B974" s="399">
        <v>39083</v>
      </c>
      <c r="C974" s="16" t="s">
        <v>3345</v>
      </c>
      <c r="D974" s="16" t="s">
        <v>3346</v>
      </c>
      <c r="E974" s="116">
        <v>18.38</v>
      </c>
      <c r="F974" s="116">
        <v>-1.8686999999999999E-2</v>
      </c>
      <c r="G974" s="116">
        <v>0</v>
      </c>
      <c r="H974" s="111">
        <v>4.3E-3</v>
      </c>
      <c r="I974" s="111">
        <f t="shared" si="6"/>
        <v>-2.2987E-2</v>
      </c>
      <c r="J974" s="399">
        <v>39083</v>
      </c>
    </row>
    <row r="975" spans="1:10" ht="14.5" customHeight="1" x14ac:dyDescent="0.15">
      <c r="A975" s="116">
        <v>88</v>
      </c>
      <c r="B975" s="399">
        <v>39114</v>
      </c>
      <c r="C975" s="16" t="s">
        <v>3345</v>
      </c>
      <c r="D975" s="16" t="s">
        <v>3346</v>
      </c>
      <c r="E975" s="116">
        <v>18.12</v>
      </c>
      <c r="F975" s="116">
        <v>-4.7609999999999996E-3</v>
      </c>
      <c r="G975" s="116">
        <v>0.17249999999999999</v>
      </c>
      <c r="H975" s="111">
        <v>3.8E-3</v>
      </c>
      <c r="I975" s="111">
        <f t="shared" si="6"/>
        <v>-8.5609999999999992E-3</v>
      </c>
      <c r="J975" s="399">
        <v>39114</v>
      </c>
    </row>
    <row r="976" spans="1:10" ht="14.5" customHeight="1" x14ac:dyDescent="0.15">
      <c r="A976" s="116">
        <v>88</v>
      </c>
      <c r="B976" s="399">
        <v>39142</v>
      </c>
      <c r="C976" s="16" t="s">
        <v>3345</v>
      </c>
      <c r="D976" s="16" t="s">
        <v>3346</v>
      </c>
      <c r="E976" s="116">
        <v>18.39</v>
      </c>
      <c r="F976" s="116">
        <v>1.4900999999999999E-2</v>
      </c>
      <c r="G976" s="116">
        <v>0</v>
      </c>
      <c r="H976" s="111">
        <v>3.8999999999999998E-3</v>
      </c>
      <c r="I976" s="111">
        <f t="shared" si="6"/>
        <v>1.1001E-2</v>
      </c>
      <c r="J976" s="399">
        <v>39142</v>
      </c>
    </row>
    <row r="977" spans="1:10" ht="14.5" customHeight="1" x14ac:dyDescent="0.15">
      <c r="A977" s="116">
        <v>88</v>
      </c>
      <c r="B977" s="399">
        <v>39173</v>
      </c>
      <c r="C977" s="16" t="s">
        <v>3345</v>
      </c>
      <c r="D977" s="16" t="s">
        <v>3346</v>
      </c>
      <c r="E977" s="116">
        <v>18.809999999999999</v>
      </c>
      <c r="F977" s="116">
        <v>2.2839000000000002E-2</v>
      </c>
      <c r="G977" s="116">
        <v>0</v>
      </c>
      <c r="H977" s="111">
        <v>4.1999999999999997E-3</v>
      </c>
      <c r="I977" s="111">
        <f t="shared" si="6"/>
        <v>1.8639000000000003E-2</v>
      </c>
      <c r="J977" s="399">
        <v>39173</v>
      </c>
    </row>
    <row r="978" spans="1:10" ht="14.5" customHeight="1" x14ac:dyDescent="0.15">
      <c r="A978" s="116">
        <v>88</v>
      </c>
      <c r="B978" s="399">
        <v>39203</v>
      </c>
      <c r="C978" s="16" t="s">
        <v>3345</v>
      </c>
      <c r="D978" s="16" t="s">
        <v>3346</v>
      </c>
      <c r="E978" s="116">
        <v>19.2</v>
      </c>
      <c r="F978" s="116">
        <v>2.9904E-2</v>
      </c>
      <c r="G978" s="116">
        <v>0.17249999999999999</v>
      </c>
      <c r="H978" s="111">
        <v>4.1000000000000003E-3</v>
      </c>
      <c r="I978" s="111">
        <f t="shared" si="6"/>
        <v>2.5804000000000001E-2</v>
      </c>
      <c r="J978" s="399">
        <v>39203</v>
      </c>
    </row>
    <row r="979" spans="1:10" ht="14.5" customHeight="1" x14ac:dyDescent="0.15">
      <c r="A979" s="116">
        <v>88</v>
      </c>
      <c r="B979" s="399">
        <v>39234</v>
      </c>
      <c r="C979" s="16" t="s">
        <v>3345</v>
      </c>
      <c r="D979" s="16" t="s">
        <v>3346</v>
      </c>
      <c r="E979" s="116">
        <v>19.21</v>
      </c>
      <c r="F979" s="116">
        <v>5.2099999999999998E-4</v>
      </c>
      <c r="G979" s="116">
        <v>0</v>
      </c>
      <c r="H979" s="111">
        <v>4.0000000000000001E-3</v>
      </c>
      <c r="I979" s="111">
        <f t="shared" si="6"/>
        <v>-3.4790000000000003E-3</v>
      </c>
      <c r="J979" s="399">
        <v>39234</v>
      </c>
    </row>
    <row r="980" spans="1:10" ht="14.5" customHeight="1" x14ac:dyDescent="0.15">
      <c r="A980" s="116">
        <v>88</v>
      </c>
      <c r="B980" s="399">
        <v>39264</v>
      </c>
      <c r="C980" s="16" t="s">
        <v>3345</v>
      </c>
      <c r="D980" s="16" t="s">
        <v>3346</v>
      </c>
      <c r="E980" s="116">
        <v>19.739999999999998</v>
      </c>
      <c r="F980" s="116">
        <v>2.759E-2</v>
      </c>
      <c r="G980" s="116">
        <v>0</v>
      </c>
      <c r="H980" s="111">
        <v>4.5999999999999999E-3</v>
      </c>
      <c r="I980" s="111">
        <f t="shared" si="6"/>
        <v>2.299E-2</v>
      </c>
      <c r="J980" s="399">
        <v>39264</v>
      </c>
    </row>
    <row r="981" spans="1:10" ht="14.5" customHeight="1" x14ac:dyDescent="0.15">
      <c r="A981" s="116">
        <v>88</v>
      </c>
      <c r="B981" s="399">
        <v>39295</v>
      </c>
      <c r="C981" s="16" t="s">
        <v>3345</v>
      </c>
      <c r="D981" s="16" t="s">
        <v>3346</v>
      </c>
      <c r="E981" s="116">
        <v>18.75</v>
      </c>
      <c r="F981" s="116">
        <v>-4.1412999999999998E-2</v>
      </c>
      <c r="G981" s="116">
        <v>0.17249999999999999</v>
      </c>
      <c r="H981" s="111">
        <v>4.1999999999999997E-3</v>
      </c>
      <c r="I981" s="111">
        <f t="shared" si="6"/>
        <v>-4.5613000000000001E-2</v>
      </c>
      <c r="J981" s="399">
        <v>39295</v>
      </c>
    </row>
    <row r="982" spans="1:10" ht="14.5" customHeight="1" x14ac:dyDescent="0.15">
      <c r="A982" s="116">
        <v>88</v>
      </c>
      <c r="B982" s="399">
        <v>39326</v>
      </c>
      <c r="C982" s="16" t="s">
        <v>3345</v>
      </c>
      <c r="D982" s="16" t="s">
        <v>3346</v>
      </c>
      <c r="E982" s="116">
        <v>18.899999999999999</v>
      </c>
      <c r="F982" s="116">
        <v>8.0000000000000002E-3</v>
      </c>
      <c r="G982" s="116">
        <v>0</v>
      </c>
      <c r="H982" s="111">
        <v>3.7000000000000002E-3</v>
      </c>
      <c r="I982" s="111">
        <f t="shared" si="6"/>
        <v>4.3E-3</v>
      </c>
      <c r="J982" s="399">
        <v>39326</v>
      </c>
    </row>
    <row r="983" spans="1:10" ht="14.5" customHeight="1" x14ac:dyDescent="0.15">
      <c r="A983" s="116">
        <v>88</v>
      </c>
      <c r="B983" s="399">
        <v>39356</v>
      </c>
      <c r="C983" s="16" t="s">
        <v>3345</v>
      </c>
      <c r="D983" s="16" t="s">
        <v>3346</v>
      </c>
      <c r="E983" s="116">
        <v>18.77</v>
      </c>
      <c r="F983" s="116">
        <v>-6.8780000000000004E-3</v>
      </c>
      <c r="G983" s="116">
        <v>0</v>
      </c>
      <c r="H983" s="111">
        <v>4.3E-3</v>
      </c>
      <c r="I983" s="111">
        <f t="shared" si="6"/>
        <v>-1.1178E-2</v>
      </c>
      <c r="J983" s="399">
        <v>39356</v>
      </c>
    </row>
    <row r="984" spans="1:10" ht="14.5" customHeight="1" x14ac:dyDescent="0.15">
      <c r="A984" s="116">
        <v>88</v>
      </c>
      <c r="B984" s="399">
        <v>39387</v>
      </c>
      <c r="C984" s="16" t="s">
        <v>3345</v>
      </c>
      <c r="D984" s="16" t="s">
        <v>3346</v>
      </c>
      <c r="E984" s="116">
        <v>18.899999999999999</v>
      </c>
      <c r="F984" s="116">
        <v>1.6249E-2</v>
      </c>
      <c r="G984" s="116">
        <v>0.17499999999999999</v>
      </c>
      <c r="H984" s="111">
        <v>3.8999999999999998E-3</v>
      </c>
      <c r="I984" s="111">
        <f t="shared" si="6"/>
        <v>1.2348999999999999E-2</v>
      </c>
      <c r="J984" s="399">
        <v>39387</v>
      </c>
    </row>
    <row r="985" spans="1:10" ht="14.5" customHeight="1" x14ac:dyDescent="0.15">
      <c r="A985" s="116">
        <v>88</v>
      </c>
      <c r="B985" s="399">
        <v>39417</v>
      </c>
      <c r="C985" s="16" t="s">
        <v>3345</v>
      </c>
      <c r="D985" s="16" t="s">
        <v>3346</v>
      </c>
      <c r="E985" s="116">
        <v>18.95</v>
      </c>
      <c r="F985" s="116">
        <v>2.6459999999999999E-3</v>
      </c>
      <c r="G985" s="116">
        <v>0</v>
      </c>
      <c r="H985" s="111">
        <v>3.7000000000000002E-3</v>
      </c>
      <c r="I985" s="111">
        <f t="shared" si="6"/>
        <v>-1.0540000000000002E-3</v>
      </c>
      <c r="J985" s="399">
        <v>39417</v>
      </c>
    </row>
    <row r="986" spans="1:10" ht="14.5" customHeight="1" x14ac:dyDescent="0.15">
      <c r="A986" s="116">
        <v>88</v>
      </c>
      <c r="B986" s="399">
        <v>39448</v>
      </c>
      <c r="C986" s="16" t="s">
        <v>3345</v>
      </c>
      <c r="D986" s="16" t="s">
        <v>3346</v>
      </c>
      <c r="E986" s="116">
        <v>18.47</v>
      </c>
      <c r="F986" s="116">
        <v>-2.5329999999999998E-2</v>
      </c>
      <c r="G986" s="116">
        <v>0</v>
      </c>
      <c r="H986" s="111">
        <v>4.0000000000000001E-3</v>
      </c>
      <c r="I986" s="111">
        <f t="shared" si="6"/>
        <v>-2.9329999999999998E-2</v>
      </c>
      <c r="J986" s="399">
        <v>39448</v>
      </c>
    </row>
    <row r="987" spans="1:10" ht="14.5" customHeight="1" x14ac:dyDescent="0.15">
      <c r="A987" s="116">
        <v>88</v>
      </c>
      <c r="B987" s="399">
        <v>39479</v>
      </c>
      <c r="C987" s="16" t="s">
        <v>3345</v>
      </c>
      <c r="D987" s="16" t="s">
        <v>3346</v>
      </c>
      <c r="E987" s="116">
        <v>18.850000000000001</v>
      </c>
      <c r="F987" s="116">
        <v>3.0048999999999999E-2</v>
      </c>
      <c r="G987" s="116">
        <v>0.17499999999999999</v>
      </c>
      <c r="H987" s="111">
        <v>3.3999999999999998E-3</v>
      </c>
      <c r="I987" s="111">
        <f t="shared" si="6"/>
        <v>2.6648999999999999E-2</v>
      </c>
      <c r="J987" s="399">
        <v>39479</v>
      </c>
    </row>
    <row r="988" spans="1:10" ht="14.5" customHeight="1" x14ac:dyDescent="0.15">
      <c r="A988" s="116">
        <v>88</v>
      </c>
      <c r="B988" s="399">
        <v>39508</v>
      </c>
      <c r="C988" s="16" t="s">
        <v>3345</v>
      </c>
      <c r="D988" s="16" t="s">
        <v>3346</v>
      </c>
      <c r="E988" s="116">
        <v>18.16</v>
      </c>
      <c r="F988" s="116">
        <v>-3.6604999999999999E-2</v>
      </c>
      <c r="G988" s="116">
        <v>0</v>
      </c>
      <c r="H988" s="111">
        <v>3.7000000000000002E-3</v>
      </c>
      <c r="I988" s="111">
        <f t="shared" si="6"/>
        <v>-4.0305000000000001E-2</v>
      </c>
      <c r="J988" s="399">
        <v>39508</v>
      </c>
    </row>
    <row r="989" spans="1:10" ht="14.5" customHeight="1" x14ac:dyDescent="0.15">
      <c r="A989" s="116">
        <v>88</v>
      </c>
      <c r="B989" s="399">
        <v>39539</v>
      </c>
      <c r="C989" s="16" t="s">
        <v>3345</v>
      </c>
      <c r="D989" s="16" t="s">
        <v>3346</v>
      </c>
      <c r="E989" s="116">
        <v>18.39</v>
      </c>
      <c r="F989" s="116">
        <v>1.2664999999999999E-2</v>
      </c>
      <c r="G989" s="116">
        <v>0</v>
      </c>
      <c r="H989" s="111">
        <v>3.5000000000000001E-3</v>
      </c>
      <c r="I989" s="111">
        <f t="shared" si="6"/>
        <v>9.1649999999999995E-3</v>
      </c>
      <c r="J989" s="399">
        <v>39539</v>
      </c>
    </row>
    <row r="990" spans="1:10" ht="14.5" customHeight="1" x14ac:dyDescent="0.15">
      <c r="A990" s="116">
        <v>88</v>
      </c>
      <c r="B990" s="399">
        <v>39569</v>
      </c>
      <c r="C990" s="16" t="s">
        <v>3345</v>
      </c>
      <c r="D990" s="16" t="s">
        <v>3346</v>
      </c>
      <c r="E990" s="116">
        <v>18.440000000000001</v>
      </c>
      <c r="F990" s="116">
        <v>1.2234999999999999E-2</v>
      </c>
      <c r="G990" s="116">
        <v>0.17499999999999999</v>
      </c>
      <c r="H990" s="111">
        <v>3.7000000000000002E-3</v>
      </c>
      <c r="I990" s="111">
        <f t="shared" si="6"/>
        <v>8.5349999999999992E-3</v>
      </c>
      <c r="J990" s="399">
        <v>39569</v>
      </c>
    </row>
    <row r="991" spans="1:10" ht="14.5" customHeight="1" x14ac:dyDescent="0.15">
      <c r="A991" s="116">
        <v>88</v>
      </c>
      <c r="B991" s="399">
        <v>39600</v>
      </c>
      <c r="C991" s="16" t="s">
        <v>3345</v>
      </c>
      <c r="D991" s="16" t="s">
        <v>3346</v>
      </c>
      <c r="E991" s="116">
        <v>16.59</v>
      </c>
      <c r="F991" s="116">
        <v>-0.100325</v>
      </c>
      <c r="G991" s="116">
        <v>0</v>
      </c>
      <c r="H991" s="111">
        <v>4.0000000000000001E-3</v>
      </c>
      <c r="I991" s="111">
        <f t="shared" si="6"/>
        <v>-0.104325</v>
      </c>
      <c r="J991" s="399">
        <v>39600</v>
      </c>
    </row>
    <row r="992" spans="1:10" ht="14.5" customHeight="1" x14ac:dyDescent="0.15">
      <c r="A992" s="116">
        <v>88</v>
      </c>
      <c r="B992" s="399">
        <v>39630</v>
      </c>
      <c r="C992" s="16" t="s">
        <v>3345</v>
      </c>
      <c r="D992" s="16" t="s">
        <v>3346</v>
      </c>
      <c r="E992" s="116">
        <v>17.190000000000001</v>
      </c>
      <c r="F992" s="116">
        <v>3.6165999999999997E-2</v>
      </c>
      <c r="G992" s="116">
        <v>0</v>
      </c>
      <c r="H992" s="111">
        <v>3.8999999999999998E-3</v>
      </c>
      <c r="I992" s="111">
        <f t="shared" si="6"/>
        <v>3.2265999999999996E-2</v>
      </c>
      <c r="J992" s="399">
        <v>39630</v>
      </c>
    </row>
    <row r="993" spans="1:10" ht="14.5" customHeight="1" x14ac:dyDescent="0.15">
      <c r="A993" s="116">
        <v>88</v>
      </c>
      <c r="B993" s="399">
        <v>39661</v>
      </c>
      <c r="C993" s="16" t="s">
        <v>3345</v>
      </c>
      <c r="D993" s="16" t="s">
        <v>3346</v>
      </c>
      <c r="E993" s="116">
        <v>17.72</v>
      </c>
      <c r="F993" s="116">
        <v>4.1012E-2</v>
      </c>
      <c r="G993" s="116">
        <v>0.17499999999999999</v>
      </c>
      <c r="H993" s="111">
        <v>3.5999999999999999E-3</v>
      </c>
      <c r="I993" s="111">
        <f t="shared" si="6"/>
        <v>3.7412000000000001E-2</v>
      </c>
      <c r="J993" s="399">
        <v>39661</v>
      </c>
    </row>
    <row r="994" spans="1:10" ht="14.5" customHeight="1" x14ac:dyDescent="0.15">
      <c r="A994" s="116">
        <v>88</v>
      </c>
      <c r="B994" s="399">
        <v>39692</v>
      </c>
      <c r="C994" s="16" t="s">
        <v>3345</v>
      </c>
      <c r="D994" s="16" t="s">
        <v>3346</v>
      </c>
      <c r="E994" s="116">
        <v>17.47</v>
      </c>
      <c r="F994" s="116">
        <v>-1.4108000000000001E-2</v>
      </c>
      <c r="G994" s="116">
        <v>0</v>
      </c>
      <c r="H994" s="111">
        <v>3.8999999999999998E-3</v>
      </c>
      <c r="I994" s="111">
        <f t="shared" si="6"/>
        <v>-1.8008E-2</v>
      </c>
      <c r="J994" s="399">
        <v>39692</v>
      </c>
    </row>
    <row r="995" spans="1:10" ht="14.5" customHeight="1" x14ac:dyDescent="0.15">
      <c r="A995" s="116">
        <v>88</v>
      </c>
      <c r="B995" s="399">
        <v>39722</v>
      </c>
      <c r="C995" s="16" t="s">
        <v>3345</v>
      </c>
      <c r="D995" s="16" t="s">
        <v>3346</v>
      </c>
      <c r="E995" s="116">
        <v>17.239999999999998</v>
      </c>
      <c r="F995" s="116">
        <v>-1.3165E-2</v>
      </c>
      <c r="G995" s="116">
        <v>0</v>
      </c>
      <c r="H995" s="111">
        <v>3.7000000000000002E-3</v>
      </c>
      <c r="I995" s="111">
        <f t="shared" si="6"/>
        <v>-1.6864999999999998E-2</v>
      </c>
      <c r="J995" s="399">
        <v>39722</v>
      </c>
    </row>
    <row r="996" spans="1:10" ht="14.5" customHeight="1" x14ac:dyDescent="0.15">
      <c r="A996" s="116">
        <v>88</v>
      </c>
      <c r="B996" s="399">
        <v>39753</v>
      </c>
      <c r="C996" s="16" t="s">
        <v>3345</v>
      </c>
      <c r="D996" s="16" t="s">
        <v>3346</v>
      </c>
      <c r="E996" s="116">
        <v>17.2</v>
      </c>
      <c r="F996" s="116">
        <v>7.9760000000000005E-3</v>
      </c>
      <c r="G996" s="116">
        <v>0.17749999999999999</v>
      </c>
      <c r="H996" s="111">
        <v>3.5999999999999999E-3</v>
      </c>
      <c r="I996" s="111">
        <f t="shared" si="6"/>
        <v>4.3760000000000005E-3</v>
      </c>
      <c r="J996" s="399">
        <v>39753</v>
      </c>
    </row>
    <row r="997" spans="1:10" ht="14.5" customHeight="1" x14ac:dyDescent="0.15">
      <c r="A997" s="116">
        <v>88</v>
      </c>
      <c r="B997" s="399">
        <v>39783</v>
      </c>
      <c r="C997" s="16" t="s">
        <v>3345</v>
      </c>
      <c r="D997" s="16" t="s">
        <v>3346</v>
      </c>
      <c r="E997" s="116">
        <v>17.23</v>
      </c>
      <c r="F997" s="116">
        <v>1.7440000000000001E-3</v>
      </c>
      <c r="G997" s="116">
        <v>0</v>
      </c>
      <c r="H997" s="111">
        <v>3.3E-3</v>
      </c>
      <c r="I997" s="111">
        <f t="shared" si="6"/>
        <v>-1.5559999999999999E-3</v>
      </c>
      <c r="J997" s="399">
        <v>39783</v>
      </c>
    </row>
    <row r="998" spans="1:10" ht="14.5" customHeight="1" x14ac:dyDescent="0.15">
      <c r="A998" s="116">
        <v>88</v>
      </c>
      <c r="B998" s="399">
        <v>39814</v>
      </c>
      <c r="C998" s="16" t="s">
        <v>3345</v>
      </c>
      <c r="D998" s="16" t="s">
        <v>3346</v>
      </c>
      <c r="E998" s="116">
        <v>16.55</v>
      </c>
      <c r="F998" s="116">
        <v>-3.9466000000000001E-2</v>
      </c>
      <c r="G998" s="116">
        <v>0</v>
      </c>
      <c r="H998" s="111">
        <v>2.3999999999999998E-3</v>
      </c>
      <c r="I998" s="111">
        <f t="shared" si="6"/>
        <v>-4.1866E-2</v>
      </c>
      <c r="J998" s="399">
        <v>39814</v>
      </c>
    </row>
    <row r="999" spans="1:10" ht="14.5" customHeight="1" x14ac:dyDescent="0.15">
      <c r="A999" s="116">
        <v>88</v>
      </c>
      <c r="B999" s="399">
        <v>39845</v>
      </c>
      <c r="C999" s="16" t="s">
        <v>3345</v>
      </c>
      <c r="D999" s="16" t="s">
        <v>3346</v>
      </c>
      <c r="E999" s="116">
        <v>13.99</v>
      </c>
      <c r="F999" s="116">
        <v>-0.143958</v>
      </c>
      <c r="G999" s="116">
        <v>0.17749999999999999</v>
      </c>
      <c r="H999" s="111">
        <v>3.0000000000000001E-3</v>
      </c>
      <c r="I999" s="111">
        <f t="shared" si="6"/>
        <v>-0.14695800000000001</v>
      </c>
      <c r="J999" s="399">
        <v>39845</v>
      </c>
    </row>
    <row r="1000" spans="1:10" ht="14.5" customHeight="1" x14ac:dyDescent="0.15">
      <c r="A1000" s="116">
        <v>88</v>
      </c>
      <c r="B1000" s="399">
        <v>39873</v>
      </c>
      <c r="C1000" s="16" t="s">
        <v>3345</v>
      </c>
      <c r="D1000" s="16" t="s">
        <v>3346</v>
      </c>
      <c r="E1000" s="116">
        <v>14.4</v>
      </c>
      <c r="F1000" s="116">
        <v>2.9307E-2</v>
      </c>
      <c r="G1000" s="116">
        <v>0</v>
      </c>
      <c r="H1000" s="111">
        <v>3.5000000000000001E-3</v>
      </c>
      <c r="I1000" s="111">
        <f t="shared" si="6"/>
        <v>2.5807E-2</v>
      </c>
      <c r="J1000" s="399">
        <v>39873</v>
      </c>
    </row>
    <row r="1001" spans="1:10" ht="14.5" customHeight="1" x14ac:dyDescent="0.15">
      <c r="A1001" s="116">
        <v>88</v>
      </c>
      <c r="B1001" s="399">
        <v>39904</v>
      </c>
      <c r="C1001" s="16" t="s">
        <v>3345</v>
      </c>
      <c r="D1001" s="16" t="s">
        <v>3346</v>
      </c>
      <c r="E1001" s="116">
        <v>14.1</v>
      </c>
      <c r="F1001" s="116">
        <v>-2.0833000000000001E-2</v>
      </c>
      <c r="G1001" s="116">
        <v>0</v>
      </c>
      <c r="H1001" s="111">
        <v>2.8999999999999998E-3</v>
      </c>
      <c r="I1001" s="111">
        <f t="shared" si="6"/>
        <v>-2.3733000000000001E-2</v>
      </c>
      <c r="J1001" s="399">
        <v>39904</v>
      </c>
    </row>
    <row r="1002" spans="1:10" ht="14.5" customHeight="1" x14ac:dyDescent="0.15">
      <c r="A1002" s="116">
        <v>88</v>
      </c>
      <c r="B1002" s="399">
        <v>39934</v>
      </c>
      <c r="C1002" s="16" t="s">
        <v>3345</v>
      </c>
      <c r="D1002" s="16" t="s">
        <v>3346</v>
      </c>
      <c r="E1002" s="116">
        <v>13.77</v>
      </c>
      <c r="F1002" s="116">
        <v>-1.0815999999999999E-2</v>
      </c>
      <c r="G1002" s="116">
        <v>0.17749999999999999</v>
      </c>
      <c r="H1002" s="111">
        <v>3.3E-3</v>
      </c>
      <c r="I1002" s="111">
        <f t="shared" si="6"/>
        <v>-1.4116E-2</v>
      </c>
      <c r="J1002" s="399">
        <v>39934</v>
      </c>
    </row>
    <row r="1003" spans="1:10" ht="14.5" customHeight="1" x14ac:dyDescent="0.15">
      <c r="A1003" s="116">
        <v>88</v>
      </c>
      <c r="B1003" s="399">
        <v>39965</v>
      </c>
      <c r="C1003" s="16" t="s">
        <v>3345</v>
      </c>
      <c r="D1003" s="16" t="s">
        <v>3346</v>
      </c>
      <c r="E1003" s="116">
        <v>14.45</v>
      </c>
      <c r="F1003" s="116">
        <v>4.9383000000000003E-2</v>
      </c>
      <c r="G1003" s="116">
        <v>0</v>
      </c>
      <c r="H1003" s="111">
        <v>3.8E-3</v>
      </c>
      <c r="I1003" s="111">
        <f t="shared" si="6"/>
        <v>4.5583000000000005E-2</v>
      </c>
      <c r="J1003" s="399">
        <v>39965</v>
      </c>
    </row>
    <row r="1004" spans="1:10" ht="14.5" customHeight="1" x14ac:dyDescent="0.15">
      <c r="A1004" s="116">
        <v>88</v>
      </c>
      <c r="B1004" s="399">
        <v>39995</v>
      </c>
      <c r="C1004" s="16" t="s">
        <v>3345</v>
      </c>
      <c r="D1004" s="16" t="s">
        <v>3346</v>
      </c>
      <c r="E1004" s="116">
        <v>15.29</v>
      </c>
      <c r="F1004" s="116">
        <v>5.8132000000000003E-2</v>
      </c>
      <c r="G1004" s="116">
        <v>0</v>
      </c>
      <c r="H1004" s="111">
        <v>3.5999999999999999E-3</v>
      </c>
      <c r="I1004" s="111">
        <f t="shared" si="6"/>
        <v>5.4532000000000004E-2</v>
      </c>
      <c r="J1004" s="399">
        <v>39995</v>
      </c>
    </row>
    <row r="1005" spans="1:10" ht="14.5" customHeight="1" x14ac:dyDescent="0.15">
      <c r="A1005" s="116">
        <v>88</v>
      </c>
      <c r="B1005" s="399">
        <v>40026</v>
      </c>
      <c r="C1005" s="16" t="s">
        <v>3345</v>
      </c>
      <c r="D1005" s="16" t="s">
        <v>3346</v>
      </c>
      <c r="E1005" s="116">
        <v>15.22</v>
      </c>
      <c r="F1005" s="116">
        <v>7.0309999999999999E-3</v>
      </c>
      <c r="G1005" s="116">
        <v>0.17749999999999999</v>
      </c>
      <c r="H1005" s="111">
        <v>3.5999999999999999E-3</v>
      </c>
      <c r="I1005" s="111">
        <f t="shared" si="6"/>
        <v>3.431E-3</v>
      </c>
      <c r="J1005" s="399">
        <v>40026</v>
      </c>
    </row>
    <row r="1006" spans="1:10" ht="14.5" customHeight="1" x14ac:dyDescent="0.15">
      <c r="A1006" s="116">
        <v>88</v>
      </c>
      <c r="B1006" s="399">
        <v>40057</v>
      </c>
      <c r="C1006" s="16" t="s">
        <v>3345</v>
      </c>
      <c r="D1006" s="16" t="s">
        <v>3346</v>
      </c>
      <c r="E1006" s="116">
        <v>15.08</v>
      </c>
      <c r="F1006" s="116">
        <v>-9.1979999999999996E-3</v>
      </c>
      <c r="G1006" s="116">
        <v>0</v>
      </c>
      <c r="H1006" s="111">
        <v>3.3999999999999998E-3</v>
      </c>
      <c r="I1006" s="111">
        <f t="shared" si="6"/>
        <v>-1.2598E-2</v>
      </c>
      <c r="J1006" s="399">
        <v>40057</v>
      </c>
    </row>
    <row r="1007" spans="1:10" ht="14.5" customHeight="1" x14ac:dyDescent="0.15">
      <c r="A1007" s="116">
        <v>88</v>
      </c>
      <c r="B1007" s="399">
        <v>40087</v>
      </c>
      <c r="C1007" s="16" t="s">
        <v>3345</v>
      </c>
      <c r="D1007" s="16" t="s">
        <v>3346</v>
      </c>
      <c r="E1007" s="116">
        <v>15.39</v>
      </c>
      <c r="F1007" s="116">
        <v>2.0556999999999999E-2</v>
      </c>
      <c r="G1007" s="116">
        <v>0</v>
      </c>
      <c r="H1007" s="111">
        <v>3.3E-3</v>
      </c>
      <c r="I1007" s="111">
        <f t="shared" si="6"/>
        <v>1.7256999999999998E-2</v>
      </c>
      <c r="J1007" s="399">
        <v>40087</v>
      </c>
    </row>
    <row r="1008" spans="1:10" ht="14.5" customHeight="1" x14ac:dyDescent="0.15">
      <c r="A1008" s="116">
        <v>88</v>
      </c>
      <c r="B1008" s="399">
        <v>40118</v>
      </c>
      <c r="C1008" s="16" t="s">
        <v>3345</v>
      </c>
      <c r="D1008" s="16" t="s">
        <v>3346</v>
      </c>
      <c r="E1008" s="116">
        <v>16.16</v>
      </c>
      <c r="F1008" s="116">
        <v>6.1727999999999998E-2</v>
      </c>
      <c r="G1008" s="116">
        <v>0.18</v>
      </c>
      <c r="H1008" s="111">
        <v>3.5000000000000001E-3</v>
      </c>
      <c r="I1008" s="111">
        <f t="shared" si="6"/>
        <v>5.8227999999999995E-2</v>
      </c>
      <c r="J1008" s="399">
        <v>40118</v>
      </c>
    </row>
    <row r="1009" spans="1:10" ht="14.5" customHeight="1" x14ac:dyDescent="0.15">
      <c r="A1009" s="116">
        <v>88</v>
      </c>
      <c r="B1009" s="399">
        <v>40148</v>
      </c>
      <c r="C1009" s="16" t="s">
        <v>3345</v>
      </c>
      <c r="D1009" s="16" t="s">
        <v>3346</v>
      </c>
      <c r="E1009" s="116">
        <v>17.62</v>
      </c>
      <c r="F1009" s="116">
        <v>9.0346999999999997E-2</v>
      </c>
      <c r="G1009" s="116">
        <v>0</v>
      </c>
      <c r="H1009" s="111">
        <v>3.3999999999999998E-3</v>
      </c>
      <c r="I1009" s="111">
        <f t="shared" si="6"/>
        <v>8.6946999999999997E-2</v>
      </c>
      <c r="J1009" s="399">
        <v>40148</v>
      </c>
    </row>
    <row r="1010" spans="1:10" ht="14.5" customHeight="1" x14ac:dyDescent="0.15">
      <c r="A1010" s="116">
        <v>88</v>
      </c>
      <c r="B1010" s="399">
        <v>40179</v>
      </c>
      <c r="C1010" s="16" t="s">
        <v>3345</v>
      </c>
      <c r="D1010" s="16" t="s">
        <v>3346</v>
      </c>
      <c r="E1010" s="116">
        <v>17.25</v>
      </c>
      <c r="F1010" s="116">
        <v>-2.0999E-2</v>
      </c>
      <c r="G1010" s="116">
        <v>0</v>
      </c>
      <c r="H1010" s="111">
        <v>3.5999999999999999E-3</v>
      </c>
      <c r="I1010" s="111">
        <f t="shared" si="6"/>
        <v>-2.4598999999999999E-2</v>
      </c>
      <c r="J1010" s="399">
        <v>40179</v>
      </c>
    </row>
    <row r="1011" spans="1:10" ht="14.5" customHeight="1" x14ac:dyDescent="0.15">
      <c r="A1011" s="116">
        <v>88</v>
      </c>
      <c r="B1011" s="399">
        <v>40210</v>
      </c>
      <c r="C1011" s="16" t="s">
        <v>3345</v>
      </c>
      <c r="D1011" s="16" t="s">
        <v>3346</v>
      </c>
      <c r="E1011" s="116">
        <v>16.55</v>
      </c>
      <c r="F1011" s="116">
        <v>-3.0145000000000002E-2</v>
      </c>
      <c r="G1011" s="116">
        <v>0.18</v>
      </c>
      <c r="H1011" s="111">
        <v>3.3E-3</v>
      </c>
      <c r="I1011" s="111">
        <f t="shared" si="6"/>
        <v>-3.3445000000000003E-2</v>
      </c>
      <c r="J1011" s="399">
        <v>40210</v>
      </c>
    </row>
    <row r="1012" spans="1:10" ht="14.5" customHeight="1" x14ac:dyDescent="0.15">
      <c r="A1012" s="116">
        <v>88</v>
      </c>
      <c r="B1012" s="399">
        <v>40238</v>
      </c>
      <c r="C1012" s="16" t="s">
        <v>3345</v>
      </c>
      <c r="D1012" s="16" t="s">
        <v>3346</v>
      </c>
      <c r="E1012" s="116">
        <v>17.05</v>
      </c>
      <c r="F1012" s="116">
        <v>3.0210999999999998E-2</v>
      </c>
      <c r="G1012" s="116">
        <v>0</v>
      </c>
      <c r="H1012" s="111">
        <v>4.0000000000000001E-3</v>
      </c>
      <c r="I1012" s="111">
        <f t="shared" si="6"/>
        <v>2.6210999999999998E-2</v>
      </c>
      <c r="J1012" s="399">
        <v>40238</v>
      </c>
    </row>
    <row r="1013" spans="1:10" ht="14.5" customHeight="1" x14ac:dyDescent="0.15">
      <c r="A1013" s="116">
        <v>88</v>
      </c>
      <c r="B1013" s="399">
        <v>40269</v>
      </c>
      <c r="C1013" s="16" t="s">
        <v>3345</v>
      </c>
      <c r="D1013" s="16" t="s">
        <v>3346</v>
      </c>
      <c r="E1013" s="116">
        <v>18.059999999999999</v>
      </c>
      <c r="F1013" s="116">
        <v>5.9237999999999999E-2</v>
      </c>
      <c r="G1013" s="116">
        <v>0</v>
      </c>
      <c r="H1013" s="111">
        <v>3.8E-3</v>
      </c>
      <c r="I1013" s="111">
        <f t="shared" si="6"/>
        <v>5.5438000000000001E-2</v>
      </c>
      <c r="J1013" s="399">
        <v>40269</v>
      </c>
    </row>
    <row r="1014" spans="1:10" ht="14.5" customHeight="1" x14ac:dyDescent="0.15">
      <c r="A1014" s="116">
        <v>88</v>
      </c>
      <c r="B1014" s="399">
        <v>40299</v>
      </c>
      <c r="C1014" s="16" t="s">
        <v>3345</v>
      </c>
      <c r="D1014" s="16" t="s">
        <v>3346</v>
      </c>
      <c r="E1014" s="116">
        <v>16.82</v>
      </c>
      <c r="F1014" s="116">
        <v>-5.8693000000000002E-2</v>
      </c>
      <c r="G1014" s="116">
        <v>0.18</v>
      </c>
      <c r="H1014" s="111">
        <v>3.3999999999999998E-3</v>
      </c>
      <c r="I1014" s="111">
        <f t="shared" ref="I1014:I1077" si="7">F1014-H1014</f>
        <v>-6.2093000000000002E-2</v>
      </c>
      <c r="J1014" s="399">
        <v>40299</v>
      </c>
    </row>
    <row r="1015" spans="1:10" ht="14.5" customHeight="1" x14ac:dyDescent="0.15">
      <c r="A1015" s="116">
        <v>88</v>
      </c>
      <c r="B1015" s="399">
        <v>40330</v>
      </c>
      <c r="C1015" s="16" t="s">
        <v>3345</v>
      </c>
      <c r="D1015" s="16" t="s">
        <v>3346</v>
      </c>
      <c r="E1015" s="116">
        <v>15.85</v>
      </c>
      <c r="F1015" s="116">
        <v>-5.7668999999999998E-2</v>
      </c>
      <c r="G1015" s="116">
        <v>0</v>
      </c>
      <c r="H1015" s="111">
        <v>3.7000000000000002E-3</v>
      </c>
      <c r="I1015" s="111">
        <f t="shared" si="7"/>
        <v>-6.1369E-2</v>
      </c>
      <c r="J1015" s="399">
        <v>40330</v>
      </c>
    </row>
    <row r="1016" spans="1:10" ht="14.5" customHeight="1" x14ac:dyDescent="0.15">
      <c r="A1016" s="116">
        <v>88</v>
      </c>
      <c r="B1016" s="399">
        <v>40360</v>
      </c>
      <c r="C1016" s="16" t="s">
        <v>3345</v>
      </c>
      <c r="D1016" s="16" t="s">
        <v>3346</v>
      </c>
      <c r="E1016" s="116">
        <v>16.55</v>
      </c>
      <c r="F1016" s="116">
        <v>4.4164000000000002E-2</v>
      </c>
      <c r="G1016" s="116">
        <v>0</v>
      </c>
      <c r="H1016" s="111">
        <v>3.0999999999999999E-3</v>
      </c>
      <c r="I1016" s="111">
        <f t="shared" si="7"/>
        <v>4.1064000000000003E-2</v>
      </c>
      <c r="J1016" s="399">
        <v>40360</v>
      </c>
    </row>
    <row r="1017" spans="1:10" ht="14.5" customHeight="1" x14ac:dyDescent="0.15">
      <c r="A1017" s="116">
        <v>88</v>
      </c>
      <c r="B1017" s="399">
        <v>40391</v>
      </c>
      <c r="C1017" s="16" t="s">
        <v>3345</v>
      </c>
      <c r="D1017" s="16" t="s">
        <v>3346</v>
      </c>
      <c r="E1017" s="116">
        <v>16.350000000000001</v>
      </c>
      <c r="F1017" s="116">
        <v>-1.2080000000000001E-3</v>
      </c>
      <c r="G1017" s="116">
        <v>0.18</v>
      </c>
      <c r="H1017" s="111">
        <v>3.2000000000000002E-3</v>
      </c>
      <c r="I1017" s="111">
        <f t="shared" si="7"/>
        <v>-4.4080000000000005E-3</v>
      </c>
      <c r="J1017" s="399">
        <v>40391</v>
      </c>
    </row>
    <row r="1018" spans="1:10" ht="14.5" customHeight="1" x14ac:dyDescent="0.15">
      <c r="A1018" s="116">
        <v>88</v>
      </c>
      <c r="B1018" s="399">
        <v>40422</v>
      </c>
      <c r="C1018" s="16" t="s">
        <v>3345</v>
      </c>
      <c r="D1018" s="16" t="s">
        <v>3346</v>
      </c>
      <c r="E1018" s="116">
        <v>16.84</v>
      </c>
      <c r="F1018" s="116">
        <v>2.9968999999999999E-2</v>
      </c>
      <c r="G1018" s="116">
        <v>0</v>
      </c>
      <c r="H1018" s="111">
        <v>2.5999999999999999E-3</v>
      </c>
      <c r="I1018" s="111">
        <f t="shared" si="7"/>
        <v>2.7368999999999997E-2</v>
      </c>
      <c r="J1018" s="399">
        <v>40422</v>
      </c>
    </row>
    <row r="1019" spans="1:10" ht="14.5" customHeight="1" x14ac:dyDescent="0.15">
      <c r="A1019" s="116">
        <v>88</v>
      </c>
      <c r="B1019" s="399">
        <v>40452</v>
      </c>
      <c r="C1019" s="16" t="s">
        <v>3345</v>
      </c>
      <c r="D1019" s="16" t="s">
        <v>3346</v>
      </c>
      <c r="E1019" s="116">
        <v>17.86</v>
      </c>
      <c r="F1019" s="116">
        <v>6.0569999999999999E-2</v>
      </c>
      <c r="G1019" s="116">
        <v>0</v>
      </c>
      <c r="H1019" s="111">
        <v>2.7000000000000001E-3</v>
      </c>
      <c r="I1019" s="111">
        <f t="shared" si="7"/>
        <v>5.7869999999999998E-2</v>
      </c>
      <c r="J1019" s="399">
        <v>40452</v>
      </c>
    </row>
    <row r="1020" spans="1:10" ht="14.5" customHeight="1" x14ac:dyDescent="0.15">
      <c r="A1020" s="116">
        <v>88</v>
      </c>
      <c r="B1020" s="399">
        <v>40483</v>
      </c>
      <c r="C1020" s="16" t="s">
        <v>3345</v>
      </c>
      <c r="D1020" s="16" t="s">
        <v>3346</v>
      </c>
      <c r="E1020" s="116">
        <v>17.46</v>
      </c>
      <c r="F1020" s="116">
        <v>-1.2178E-2</v>
      </c>
      <c r="G1020" s="116">
        <v>0.1825</v>
      </c>
      <c r="H1020" s="111">
        <v>3.2000000000000002E-3</v>
      </c>
      <c r="I1020" s="111">
        <f t="shared" si="7"/>
        <v>-1.5377999999999999E-2</v>
      </c>
      <c r="J1020" s="399">
        <v>40483</v>
      </c>
    </row>
    <row r="1021" spans="1:10" ht="14.5" customHeight="1" x14ac:dyDescent="0.15">
      <c r="A1021" s="116">
        <v>88</v>
      </c>
      <c r="B1021" s="399">
        <v>40513</v>
      </c>
      <c r="C1021" s="16" t="s">
        <v>3345</v>
      </c>
      <c r="D1021" s="16" t="s">
        <v>3346</v>
      </c>
      <c r="E1021" s="116">
        <v>18.350000000000001</v>
      </c>
      <c r="F1021" s="116">
        <v>5.0973999999999998E-2</v>
      </c>
      <c r="G1021" s="116">
        <v>0</v>
      </c>
      <c r="H1021" s="111">
        <v>3.2000000000000002E-3</v>
      </c>
      <c r="I1021" s="111">
        <f t="shared" si="7"/>
        <v>4.7773999999999997E-2</v>
      </c>
      <c r="J1021" s="399">
        <v>40513</v>
      </c>
    </row>
    <row r="1022" spans="1:10" ht="14.5" customHeight="1" x14ac:dyDescent="0.15">
      <c r="A1022" s="116">
        <v>88</v>
      </c>
      <c r="B1022" s="399">
        <v>40544</v>
      </c>
      <c r="C1022" s="16" t="s">
        <v>3345</v>
      </c>
      <c r="D1022" s="16" t="s">
        <v>3346</v>
      </c>
      <c r="E1022" s="116">
        <v>17.78</v>
      </c>
      <c r="F1022" s="116">
        <v>-3.1063E-2</v>
      </c>
      <c r="G1022" s="116">
        <v>0</v>
      </c>
      <c r="H1022" s="116">
        <v>3.5666666699999999E-3</v>
      </c>
      <c r="I1022" s="111">
        <f t="shared" si="7"/>
        <v>-3.4629666670000003E-2</v>
      </c>
      <c r="J1022" s="399">
        <v>40544</v>
      </c>
    </row>
    <row r="1023" spans="1:10" ht="14.5" customHeight="1" x14ac:dyDescent="0.15">
      <c r="A1023" s="116">
        <v>88</v>
      </c>
      <c r="B1023" s="399">
        <v>40575</v>
      </c>
      <c r="C1023" s="16" t="s">
        <v>3345</v>
      </c>
      <c r="D1023" s="16" t="s">
        <v>3346</v>
      </c>
      <c r="E1023" s="116">
        <v>18.77</v>
      </c>
      <c r="F1023" s="116">
        <v>6.5945000000000004E-2</v>
      </c>
      <c r="G1023" s="116">
        <v>0.1825</v>
      </c>
      <c r="H1023" s="116">
        <v>3.68333333E-3</v>
      </c>
      <c r="I1023" s="111">
        <f t="shared" si="7"/>
        <v>6.2261666670000007E-2</v>
      </c>
      <c r="J1023" s="399">
        <v>40575</v>
      </c>
    </row>
    <row r="1024" spans="1:10" ht="14.5" customHeight="1" x14ac:dyDescent="0.15">
      <c r="A1024" s="116">
        <v>88</v>
      </c>
      <c r="B1024" s="399">
        <v>40603</v>
      </c>
      <c r="C1024" s="16" t="s">
        <v>3345</v>
      </c>
      <c r="D1024" s="16" t="s">
        <v>3346</v>
      </c>
      <c r="E1024" s="116">
        <v>18.190000000000001</v>
      </c>
      <c r="F1024" s="116">
        <v>-3.09E-2</v>
      </c>
      <c r="G1024" s="116">
        <v>0</v>
      </c>
      <c r="H1024" s="116">
        <v>3.5583333299999999E-3</v>
      </c>
      <c r="I1024" s="111">
        <f t="shared" si="7"/>
        <v>-3.445833333E-2</v>
      </c>
      <c r="J1024" s="399">
        <v>40603</v>
      </c>
    </row>
    <row r="1025" spans="1:10" ht="14.5" customHeight="1" x14ac:dyDescent="0.15">
      <c r="A1025" s="116">
        <v>88</v>
      </c>
      <c r="B1025" s="399">
        <v>40634</v>
      </c>
      <c r="C1025" s="16" t="s">
        <v>3345</v>
      </c>
      <c r="D1025" s="16" t="s">
        <v>3346</v>
      </c>
      <c r="E1025" s="116">
        <v>18.88</v>
      </c>
      <c r="F1025" s="116">
        <v>3.7933000000000001E-2</v>
      </c>
      <c r="G1025" s="116">
        <v>0</v>
      </c>
      <c r="H1025" s="116">
        <v>3.5666666699999999E-3</v>
      </c>
      <c r="I1025" s="111">
        <f t="shared" si="7"/>
        <v>3.4366333329999998E-2</v>
      </c>
      <c r="J1025" s="399">
        <v>40634</v>
      </c>
    </row>
    <row r="1026" spans="1:10" ht="14.5" customHeight="1" x14ac:dyDescent="0.15">
      <c r="A1026" s="116">
        <v>88</v>
      </c>
      <c r="B1026" s="399">
        <v>40664</v>
      </c>
      <c r="C1026" s="16" t="s">
        <v>3345</v>
      </c>
      <c r="D1026" s="16" t="s">
        <v>3346</v>
      </c>
      <c r="E1026" s="116">
        <v>18.760000000000002</v>
      </c>
      <c r="F1026" s="116">
        <v>3.31E-3</v>
      </c>
      <c r="G1026" s="116">
        <v>0.1825</v>
      </c>
      <c r="H1026" s="116">
        <v>3.34166667E-3</v>
      </c>
      <c r="I1026" s="111">
        <f t="shared" si="7"/>
        <v>-3.1666669999999997E-5</v>
      </c>
      <c r="J1026" s="399">
        <v>40664</v>
      </c>
    </row>
    <row r="1027" spans="1:10" ht="14.5" customHeight="1" x14ac:dyDescent="0.15">
      <c r="A1027" s="116">
        <v>88</v>
      </c>
      <c r="B1027" s="399">
        <v>40695</v>
      </c>
      <c r="C1027" s="16" t="s">
        <v>3345</v>
      </c>
      <c r="D1027" s="16" t="s">
        <v>3346</v>
      </c>
      <c r="E1027" s="116">
        <v>18.579999999999998</v>
      </c>
      <c r="F1027" s="116">
        <v>-9.5949999999999994E-3</v>
      </c>
      <c r="G1027" s="116">
        <v>0</v>
      </c>
      <c r="H1027" s="116">
        <v>3.25833333E-3</v>
      </c>
      <c r="I1027" s="111">
        <f t="shared" si="7"/>
        <v>-1.2853333329999999E-2</v>
      </c>
      <c r="J1027" s="399">
        <v>40695</v>
      </c>
    </row>
    <row r="1028" spans="1:10" ht="14.5" customHeight="1" x14ac:dyDescent="0.15">
      <c r="A1028" s="116">
        <v>88</v>
      </c>
      <c r="B1028" s="399">
        <v>40725</v>
      </c>
      <c r="C1028" s="16" t="s">
        <v>3345</v>
      </c>
      <c r="D1028" s="16" t="s">
        <v>3346</v>
      </c>
      <c r="E1028" s="116">
        <v>18.29</v>
      </c>
      <c r="F1028" s="116">
        <v>-1.5608E-2</v>
      </c>
      <c r="G1028" s="116">
        <v>0</v>
      </c>
      <c r="H1028" s="116">
        <v>3.2916666699999999E-3</v>
      </c>
      <c r="I1028" s="111">
        <f t="shared" si="7"/>
        <v>-1.8899666669999999E-2</v>
      </c>
      <c r="J1028" s="399">
        <v>40725</v>
      </c>
    </row>
    <row r="1029" spans="1:10" ht="14.5" customHeight="1" x14ac:dyDescent="0.15">
      <c r="A1029" s="116">
        <v>88</v>
      </c>
      <c r="B1029" s="399">
        <v>40756</v>
      </c>
      <c r="C1029" s="16" t="s">
        <v>3345</v>
      </c>
      <c r="D1029" s="16" t="s">
        <v>3346</v>
      </c>
      <c r="E1029" s="116">
        <v>18.190000000000001</v>
      </c>
      <c r="F1029" s="116">
        <v>4.5110000000000003E-3</v>
      </c>
      <c r="G1029" s="116">
        <v>0.1825</v>
      </c>
      <c r="H1029" s="116">
        <f>0.0365/12</f>
        <v>3.0416666666666665E-3</v>
      </c>
      <c r="I1029" s="111">
        <f t="shared" si="7"/>
        <v>1.4693333333333338E-3</v>
      </c>
      <c r="J1029" s="399">
        <v>40756</v>
      </c>
    </row>
    <row r="1030" spans="1:10" ht="14.5" customHeight="1" x14ac:dyDescent="0.15">
      <c r="A1030" s="116">
        <v>88</v>
      </c>
      <c r="B1030" s="399">
        <v>40787</v>
      </c>
      <c r="C1030" s="16" t="s">
        <v>3345</v>
      </c>
      <c r="D1030" s="16" t="s">
        <v>3346</v>
      </c>
      <c r="E1030" s="116">
        <v>17.07</v>
      </c>
      <c r="F1030" s="116">
        <v>-6.1572000000000002E-2</v>
      </c>
      <c r="G1030" s="116">
        <v>0</v>
      </c>
      <c r="H1030" s="116">
        <v>2.3583333300000002E-3</v>
      </c>
      <c r="I1030" s="111">
        <f t="shared" si="7"/>
        <v>-6.3930333330000005E-2</v>
      </c>
      <c r="J1030" s="399">
        <v>40787</v>
      </c>
    </row>
    <row r="1031" spans="1:10" ht="14.5" customHeight="1" x14ac:dyDescent="0.15">
      <c r="A1031" s="116">
        <v>88</v>
      </c>
      <c r="B1031" s="399">
        <v>40817</v>
      </c>
      <c r="C1031" s="16" t="s">
        <v>3345</v>
      </c>
      <c r="D1031" s="16" t="s">
        <v>3346</v>
      </c>
      <c r="E1031" s="116">
        <v>18.95</v>
      </c>
      <c r="F1031" s="116">
        <v>0.110135</v>
      </c>
      <c r="G1031" s="116">
        <v>0</v>
      </c>
      <c r="H1031" s="116">
        <v>2.3916666700000001E-3</v>
      </c>
      <c r="I1031" s="111">
        <f t="shared" si="7"/>
        <v>0.10774333333</v>
      </c>
      <c r="J1031" s="399">
        <v>40817</v>
      </c>
    </row>
    <row r="1032" spans="1:10" ht="14.5" customHeight="1" x14ac:dyDescent="0.15">
      <c r="A1032" s="116">
        <v>88</v>
      </c>
      <c r="B1032" s="399">
        <v>40848</v>
      </c>
      <c r="C1032" s="16" t="s">
        <v>3345</v>
      </c>
      <c r="D1032" s="16" t="s">
        <v>3346</v>
      </c>
      <c r="E1032" s="116">
        <v>18.5</v>
      </c>
      <c r="F1032" s="116">
        <v>-1.3984E-2</v>
      </c>
      <c r="G1032" s="116">
        <v>0.185</v>
      </c>
      <c r="H1032" s="116">
        <v>2.26666667E-3</v>
      </c>
      <c r="I1032" s="111">
        <f t="shared" si="7"/>
        <v>-1.625066667E-2</v>
      </c>
      <c r="J1032" s="399">
        <v>40848</v>
      </c>
    </row>
    <row r="1033" spans="1:10" ht="14.5" customHeight="1" x14ac:dyDescent="0.15">
      <c r="A1033" s="116">
        <v>88</v>
      </c>
      <c r="B1033" s="399">
        <v>40878</v>
      </c>
      <c r="C1033" s="16" t="s">
        <v>3345</v>
      </c>
      <c r="D1033" s="16" t="s">
        <v>3346</v>
      </c>
      <c r="E1033" s="116">
        <v>18.66</v>
      </c>
      <c r="F1033" s="116">
        <v>8.6490000000000004E-3</v>
      </c>
      <c r="G1033" s="116">
        <v>0</v>
      </c>
      <c r="H1033" s="116">
        <f>0.0298/12</f>
        <v>2.4833333333333335E-3</v>
      </c>
      <c r="I1033" s="111">
        <f t="shared" si="7"/>
        <v>6.1656666666666665E-3</v>
      </c>
      <c r="J1033" s="399">
        <v>40878</v>
      </c>
    </row>
    <row r="1034" spans="1:10" ht="14.5" customHeight="1" x14ac:dyDescent="0.15">
      <c r="A1034" s="116">
        <v>88</v>
      </c>
      <c r="B1034" s="399">
        <v>40909</v>
      </c>
      <c r="C1034" s="16" t="s">
        <v>3345</v>
      </c>
      <c r="D1034" s="16" t="s">
        <v>3346</v>
      </c>
      <c r="E1034" s="116">
        <v>18.89</v>
      </c>
      <c r="F1034" s="116">
        <v>1.2326E-2</v>
      </c>
      <c r="G1034" s="116">
        <v>0</v>
      </c>
      <c r="H1034" s="400">
        <f>'PRPM WP2'!D1035</f>
        <v>2.0999999999999999E-3</v>
      </c>
      <c r="I1034" s="111">
        <f t="shared" si="7"/>
        <v>1.0226000000000001E-2</v>
      </c>
      <c r="J1034" s="399">
        <v>40909</v>
      </c>
    </row>
    <row r="1035" spans="1:10" ht="14.5" customHeight="1" x14ac:dyDescent="0.15">
      <c r="A1035" s="116">
        <v>88</v>
      </c>
      <c r="B1035" s="399">
        <v>40940</v>
      </c>
      <c r="C1035" s="16" t="s">
        <v>3345</v>
      </c>
      <c r="D1035" s="16" t="s">
        <v>3346</v>
      </c>
      <c r="E1035" s="116">
        <v>18.420000000000002</v>
      </c>
      <c r="F1035" s="116">
        <v>-1.5087E-2</v>
      </c>
      <c r="G1035" s="116">
        <v>0.185</v>
      </c>
      <c r="H1035" s="400">
        <f>'PRPM WP2'!D1036</f>
        <v>2E-3</v>
      </c>
      <c r="I1035" s="111">
        <f t="shared" si="7"/>
        <v>-1.7086999999999998E-2</v>
      </c>
      <c r="J1035" s="399">
        <v>40940</v>
      </c>
    </row>
    <row r="1036" spans="1:10" ht="14.5" customHeight="1" x14ac:dyDescent="0.15">
      <c r="A1036" s="116">
        <v>88</v>
      </c>
      <c r="B1036" s="399">
        <v>40969</v>
      </c>
      <c r="C1036" s="16" t="s">
        <v>3345</v>
      </c>
      <c r="D1036" s="16" t="s">
        <v>3346</v>
      </c>
      <c r="E1036" s="116">
        <v>18.89</v>
      </c>
      <c r="F1036" s="116">
        <v>2.5516E-2</v>
      </c>
      <c r="G1036" s="116">
        <v>0</v>
      </c>
      <c r="H1036" s="400">
        <f>'PRPM WP2'!D1037</f>
        <v>2.2000000000000001E-3</v>
      </c>
      <c r="I1036" s="111">
        <f t="shared" si="7"/>
        <v>2.3316E-2</v>
      </c>
      <c r="J1036" s="399">
        <v>40969</v>
      </c>
    </row>
    <row r="1037" spans="1:10" ht="14.5" customHeight="1" x14ac:dyDescent="0.15">
      <c r="A1037" s="116">
        <v>88</v>
      </c>
      <c r="B1037" s="399">
        <v>41000</v>
      </c>
      <c r="C1037" s="16" t="s">
        <v>3345</v>
      </c>
      <c r="D1037" s="16" t="s">
        <v>3346</v>
      </c>
      <c r="E1037" s="116">
        <v>18.559999999999999</v>
      </c>
      <c r="F1037" s="116">
        <v>-1.7469999999999999E-2</v>
      </c>
      <c r="G1037" s="116">
        <v>0</v>
      </c>
      <c r="H1037" s="400">
        <f>'PRPM WP2'!D1038</f>
        <v>2.5000000000000001E-3</v>
      </c>
      <c r="I1037" s="111">
        <f t="shared" si="7"/>
        <v>-1.9969999999999998E-2</v>
      </c>
      <c r="J1037" s="399">
        <v>41000</v>
      </c>
    </row>
    <row r="1038" spans="1:10" ht="14.5" customHeight="1" x14ac:dyDescent="0.15">
      <c r="A1038" s="116">
        <v>88</v>
      </c>
      <c r="B1038" s="399">
        <v>41030</v>
      </c>
      <c r="C1038" s="16" t="s">
        <v>3345</v>
      </c>
      <c r="D1038" s="16" t="s">
        <v>3346</v>
      </c>
      <c r="E1038" s="116">
        <v>18.22</v>
      </c>
      <c r="F1038" s="116">
        <v>-8.3510000000000008E-3</v>
      </c>
      <c r="G1038" s="116">
        <v>0.185</v>
      </c>
      <c r="H1038" s="400">
        <f>'PRPM WP2'!D1039</f>
        <v>2.3E-3</v>
      </c>
      <c r="I1038" s="111">
        <f t="shared" si="7"/>
        <v>-1.0651000000000001E-2</v>
      </c>
      <c r="J1038" s="399">
        <v>41030</v>
      </c>
    </row>
    <row r="1039" spans="1:10" ht="14.5" customHeight="1" x14ac:dyDescent="0.15">
      <c r="A1039" s="116">
        <v>88</v>
      </c>
      <c r="B1039" s="399">
        <v>41061</v>
      </c>
      <c r="C1039" s="16" t="s">
        <v>3345</v>
      </c>
      <c r="D1039" s="16" t="s">
        <v>3346</v>
      </c>
      <c r="E1039" s="116">
        <v>19</v>
      </c>
      <c r="F1039" s="116">
        <v>4.2810000000000001E-2</v>
      </c>
      <c r="G1039" s="116">
        <v>0</v>
      </c>
      <c r="H1039" s="400">
        <f>'PRPM WP2'!D1040</f>
        <v>1.8E-3</v>
      </c>
      <c r="I1039" s="111">
        <f t="shared" si="7"/>
        <v>4.1009999999999998E-2</v>
      </c>
      <c r="J1039" s="399">
        <v>41061</v>
      </c>
    </row>
    <row r="1040" spans="1:10" ht="14.5" customHeight="1" x14ac:dyDescent="0.15">
      <c r="A1040" s="116">
        <v>88</v>
      </c>
      <c r="B1040" s="399">
        <v>41091</v>
      </c>
      <c r="C1040" s="16" t="s">
        <v>3345</v>
      </c>
      <c r="D1040" s="16" t="s">
        <v>3346</v>
      </c>
      <c r="E1040" s="116">
        <v>18.7</v>
      </c>
      <c r="F1040" s="116">
        <f t="shared" ref="F1040:F1071" si="8">((E1040-E1039)/E1039)+(G1040/E1039)</f>
        <v>-1.5789473684210565E-2</v>
      </c>
      <c r="G1040" s="116">
        <v>0</v>
      </c>
      <c r="H1040" s="400">
        <f>'PRPM WP2'!D1041</f>
        <v>2E-3</v>
      </c>
      <c r="I1040" s="111">
        <f t="shared" si="7"/>
        <v>-1.7789473684210563E-2</v>
      </c>
      <c r="J1040" s="399">
        <v>41091</v>
      </c>
    </row>
    <row r="1041" spans="1:10" ht="14.5" customHeight="1" x14ac:dyDescent="0.15">
      <c r="A1041" s="116">
        <v>88</v>
      </c>
      <c r="B1041" s="399">
        <v>41122</v>
      </c>
      <c r="C1041" s="16" t="s">
        <v>3345</v>
      </c>
      <c r="D1041" s="16" t="s">
        <v>3346</v>
      </c>
      <c r="E1041" s="116">
        <v>18.75</v>
      </c>
      <c r="F1041" s="116">
        <f t="shared" si="8"/>
        <v>1.2566844919786135E-2</v>
      </c>
      <c r="G1041" s="116">
        <v>0.185</v>
      </c>
      <c r="H1041" s="400">
        <f>'PRPM WP2'!D1042</f>
        <v>1.8E-3</v>
      </c>
      <c r="I1041" s="111">
        <f t="shared" si="7"/>
        <v>1.0766844919786136E-2</v>
      </c>
      <c r="J1041" s="399">
        <v>41122</v>
      </c>
    </row>
    <row r="1042" spans="1:10" ht="14.5" customHeight="1" x14ac:dyDescent="0.15">
      <c r="A1042" s="116">
        <v>88</v>
      </c>
      <c r="B1042" s="399">
        <v>41153</v>
      </c>
      <c r="C1042" s="16" t="s">
        <v>3345</v>
      </c>
      <c r="D1042" s="16" t="s">
        <v>3346</v>
      </c>
      <c r="E1042" s="116">
        <v>19.16</v>
      </c>
      <c r="F1042" s="116">
        <f t="shared" si="8"/>
        <v>2.1866666666666673E-2</v>
      </c>
      <c r="G1042" s="116">
        <v>0</v>
      </c>
      <c r="H1042" s="400">
        <f>'PRPM WP2'!D1043</f>
        <v>1.6999999999999999E-3</v>
      </c>
      <c r="I1042" s="111">
        <f t="shared" si="7"/>
        <v>2.0166666666666673E-2</v>
      </c>
      <c r="J1042" s="399">
        <v>41153</v>
      </c>
    </row>
    <row r="1043" spans="1:10" ht="14.5" customHeight="1" x14ac:dyDescent="0.15">
      <c r="A1043" s="116">
        <v>88</v>
      </c>
      <c r="B1043" s="399">
        <v>41183</v>
      </c>
      <c r="C1043" s="16" t="s">
        <v>3345</v>
      </c>
      <c r="D1043" s="16" t="s">
        <v>3346</v>
      </c>
      <c r="E1043" s="116">
        <v>19.34</v>
      </c>
      <c r="F1043" s="116">
        <f t="shared" si="8"/>
        <v>9.3945720250521777E-3</v>
      </c>
      <c r="G1043" s="116">
        <v>0</v>
      </c>
      <c r="H1043" s="400">
        <f>'PRPM WP2'!D1044</f>
        <v>2.0999999999999999E-3</v>
      </c>
      <c r="I1043" s="111">
        <f t="shared" si="7"/>
        <v>7.2945720250521782E-3</v>
      </c>
      <c r="J1043" s="399">
        <v>41183</v>
      </c>
    </row>
    <row r="1044" spans="1:10" ht="14.5" customHeight="1" x14ac:dyDescent="0.15">
      <c r="A1044" s="116">
        <v>89</v>
      </c>
      <c r="B1044" s="399">
        <v>41214</v>
      </c>
      <c r="C1044" s="16" t="s">
        <v>3345</v>
      </c>
      <c r="D1044" s="16" t="s">
        <v>3346</v>
      </c>
      <c r="E1044" s="116">
        <v>18.71</v>
      </c>
      <c r="F1044" s="116">
        <f t="shared" si="8"/>
        <v>-2.2880041365046483E-2</v>
      </c>
      <c r="G1044" s="116">
        <v>0.1875</v>
      </c>
      <c r="H1044" s="400">
        <f>'PRPM WP2'!D1045</f>
        <v>1.9E-3</v>
      </c>
      <c r="I1044" s="111">
        <f t="shared" si="7"/>
        <v>-2.4780041365046482E-2</v>
      </c>
      <c r="J1044" s="399">
        <v>41214</v>
      </c>
    </row>
    <row r="1045" spans="1:10" ht="14.5" customHeight="1" x14ac:dyDescent="0.15">
      <c r="A1045" s="116">
        <v>90</v>
      </c>
      <c r="B1045" s="399">
        <v>41244</v>
      </c>
      <c r="C1045" s="16" t="s">
        <v>3345</v>
      </c>
      <c r="D1045" s="16" t="s">
        <v>3346</v>
      </c>
      <c r="E1045" s="116">
        <v>19.559999999999999</v>
      </c>
      <c r="F1045" s="116">
        <f t="shared" si="8"/>
        <v>4.5430251202565358E-2</v>
      </c>
      <c r="G1045" s="116">
        <v>0</v>
      </c>
      <c r="H1045" s="400">
        <f>'PRPM WP2'!D1046</f>
        <v>1.9E-3</v>
      </c>
      <c r="I1045" s="111">
        <f t="shared" si="7"/>
        <v>4.3530251202565359E-2</v>
      </c>
      <c r="J1045" s="399">
        <v>41244</v>
      </c>
    </row>
    <row r="1046" spans="1:10" ht="14.5" customHeight="1" x14ac:dyDescent="0.15">
      <c r="A1046" s="116">
        <v>91</v>
      </c>
      <c r="B1046" s="399">
        <v>41275</v>
      </c>
      <c r="C1046" s="16" t="s">
        <v>3345</v>
      </c>
      <c r="D1046" s="16" t="s">
        <v>3346</v>
      </c>
      <c r="E1046" s="116">
        <v>19.309999999999999</v>
      </c>
      <c r="F1046" s="116">
        <f t="shared" si="8"/>
        <v>-1.278118609406953E-2</v>
      </c>
      <c r="G1046" s="116">
        <v>0</v>
      </c>
      <c r="H1046" s="400">
        <f>'PRPM WP2'!D1047</f>
        <v>2.2000000000000001E-3</v>
      </c>
      <c r="I1046" s="111">
        <f t="shared" si="7"/>
        <v>-1.498118609406953E-2</v>
      </c>
      <c r="J1046" s="399">
        <v>41275</v>
      </c>
    </row>
    <row r="1047" spans="1:10" ht="14.5" customHeight="1" x14ac:dyDescent="0.15">
      <c r="A1047" s="116">
        <v>92</v>
      </c>
      <c r="B1047" s="399">
        <v>41306</v>
      </c>
      <c r="C1047" s="16" t="s">
        <v>3345</v>
      </c>
      <c r="D1047" s="16" t="s">
        <v>3346</v>
      </c>
      <c r="E1047" s="116">
        <v>19.46</v>
      </c>
      <c r="F1047" s="116">
        <f t="shared" si="8"/>
        <v>1.7477990678405081E-2</v>
      </c>
      <c r="G1047" s="116">
        <v>0.1875</v>
      </c>
      <c r="H1047" s="400">
        <f>'PRPM WP2'!D1048</f>
        <v>2.2000000000000001E-3</v>
      </c>
      <c r="I1047" s="111">
        <f t="shared" si="7"/>
        <v>1.527799067840508E-2</v>
      </c>
      <c r="J1047" s="399">
        <v>41306</v>
      </c>
    </row>
    <row r="1048" spans="1:10" ht="14.5" customHeight="1" x14ac:dyDescent="0.15">
      <c r="A1048" s="5"/>
      <c r="B1048" s="399">
        <v>41334</v>
      </c>
      <c r="C1048" s="16" t="s">
        <v>3345</v>
      </c>
      <c r="D1048" s="16" t="s">
        <v>3346</v>
      </c>
      <c r="E1048" s="116">
        <v>19.52</v>
      </c>
      <c r="F1048" s="116">
        <f t="shared" si="8"/>
        <v>3.0832476875641683E-3</v>
      </c>
      <c r="G1048" s="116">
        <v>0</v>
      </c>
      <c r="H1048" s="400">
        <f>'PRPM WP2'!D1049</f>
        <v>2.0999999999999999E-3</v>
      </c>
      <c r="I1048" s="111">
        <f t="shared" si="7"/>
        <v>9.8324768756416839E-4</v>
      </c>
      <c r="J1048" s="399">
        <v>41334</v>
      </c>
    </row>
    <row r="1049" spans="1:10" ht="14.5" customHeight="1" x14ac:dyDescent="0.15">
      <c r="A1049" s="5"/>
      <c r="B1049" s="399">
        <v>41365</v>
      </c>
      <c r="C1049" s="16" t="s">
        <v>3345</v>
      </c>
      <c r="D1049" s="16" t="s">
        <v>3346</v>
      </c>
      <c r="E1049" s="116">
        <v>19.61</v>
      </c>
      <c r="F1049" s="116">
        <f t="shared" si="8"/>
        <v>4.610655737704911E-3</v>
      </c>
      <c r="G1049" s="116">
        <v>0</v>
      </c>
      <c r="H1049" s="400">
        <f>'PRPM WP2'!D1050</f>
        <v>2.5999999999999999E-3</v>
      </c>
      <c r="I1049" s="111">
        <f t="shared" si="7"/>
        <v>2.0106557377049111E-3</v>
      </c>
      <c r="J1049" s="399">
        <v>41365</v>
      </c>
    </row>
    <row r="1050" spans="1:10" ht="14.5" customHeight="1" x14ac:dyDescent="0.15">
      <c r="A1050" s="5"/>
      <c r="B1050" s="399">
        <v>41395</v>
      </c>
      <c r="C1050" s="16" t="s">
        <v>3345</v>
      </c>
      <c r="D1050" s="16" t="s">
        <v>3346</v>
      </c>
      <c r="E1050" s="116">
        <v>19.25</v>
      </c>
      <c r="F1050" s="116">
        <f t="shared" si="8"/>
        <v>-8.7965323814380124E-3</v>
      </c>
      <c r="G1050" s="116">
        <v>0.1875</v>
      </c>
      <c r="H1050" s="400">
        <f>'PRPM WP2'!D1051</f>
        <v>2.3E-3</v>
      </c>
      <c r="I1050" s="111">
        <f t="shared" si="7"/>
        <v>-1.1096532381438012E-2</v>
      </c>
      <c r="J1050" s="399">
        <v>41395</v>
      </c>
    </row>
    <row r="1051" spans="1:10" ht="14.5" customHeight="1" x14ac:dyDescent="0.15">
      <c r="A1051" s="5"/>
      <c r="B1051" s="399">
        <v>41426</v>
      </c>
      <c r="C1051" s="16" t="s">
        <v>3345</v>
      </c>
      <c r="D1051" s="16" t="s">
        <v>3346</v>
      </c>
      <c r="E1051" s="116">
        <v>19.920000000000002</v>
      </c>
      <c r="F1051" s="116">
        <f t="shared" si="8"/>
        <v>3.4805194805194895E-2</v>
      </c>
      <c r="G1051" s="116">
        <v>0</v>
      </c>
      <c r="H1051" s="400">
        <f>'PRPM WP2'!D1052</f>
        <v>2.3999999999999998E-3</v>
      </c>
      <c r="I1051" s="111">
        <f t="shared" si="7"/>
        <v>3.2405194805194895E-2</v>
      </c>
      <c r="J1051" s="399">
        <v>41426</v>
      </c>
    </row>
    <row r="1052" spans="1:10" ht="14.5" customHeight="1" x14ac:dyDescent="0.15">
      <c r="A1052" s="5"/>
      <c r="B1052" s="399">
        <v>41456</v>
      </c>
      <c r="C1052" s="16" t="s">
        <v>3345</v>
      </c>
      <c r="D1052" s="16" t="s">
        <v>3346</v>
      </c>
      <c r="E1052" s="116">
        <v>21.14</v>
      </c>
      <c r="F1052" s="116">
        <f t="shared" si="8"/>
        <v>6.1244979919678651E-2</v>
      </c>
      <c r="G1052" s="116">
        <v>0</v>
      </c>
      <c r="H1052" s="400">
        <f>'PRPM WP2'!D1053</f>
        <v>3.0000000000000001E-3</v>
      </c>
      <c r="I1052" s="111">
        <f t="shared" si="7"/>
        <v>5.8244979919678648E-2</v>
      </c>
      <c r="J1052" s="399">
        <v>41456</v>
      </c>
    </row>
    <row r="1053" spans="1:10" ht="14.5" customHeight="1" x14ac:dyDescent="0.15">
      <c r="A1053" s="5"/>
      <c r="B1053" s="399">
        <v>41487</v>
      </c>
      <c r="C1053" s="16" t="s">
        <v>3345</v>
      </c>
      <c r="D1053" s="16" t="s">
        <v>3346</v>
      </c>
      <c r="E1053" s="116">
        <v>20.02</v>
      </c>
      <c r="F1053" s="116">
        <f t="shared" si="8"/>
        <v>-4.4110690633869493E-2</v>
      </c>
      <c r="G1053" s="116">
        <v>0.1875</v>
      </c>
      <c r="H1053" s="400">
        <f>'PRPM WP2'!D1054</f>
        <v>2.8E-3</v>
      </c>
      <c r="I1053" s="111">
        <f t="shared" si="7"/>
        <v>-4.691069063386949E-2</v>
      </c>
      <c r="J1053" s="399">
        <v>41487</v>
      </c>
    </row>
    <row r="1054" spans="1:10" ht="14.5" customHeight="1" x14ac:dyDescent="0.15">
      <c r="A1054" s="5"/>
      <c r="B1054" s="399">
        <v>41518</v>
      </c>
      <c r="C1054" s="16" t="s">
        <v>3345</v>
      </c>
      <c r="D1054" s="16" t="s">
        <v>3346</v>
      </c>
      <c r="E1054" s="116">
        <v>21.39</v>
      </c>
      <c r="F1054" s="116">
        <f t="shared" si="8"/>
        <v>6.8431568431568487E-2</v>
      </c>
      <c r="G1054" s="116">
        <v>0</v>
      </c>
      <c r="H1054" s="400">
        <f>'PRPM WP2'!D1055</f>
        <v>2.8999999999999998E-3</v>
      </c>
      <c r="I1054" s="111">
        <f t="shared" si="7"/>
        <v>6.5531568431568488E-2</v>
      </c>
      <c r="J1054" s="399">
        <v>41518</v>
      </c>
    </row>
    <row r="1055" spans="1:10" ht="14.5" customHeight="1" x14ac:dyDescent="0.15">
      <c r="A1055" s="5"/>
      <c r="B1055" s="399">
        <v>41548</v>
      </c>
      <c r="C1055" s="16" t="s">
        <v>3345</v>
      </c>
      <c r="D1055" s="16" t="s">
        <v>3346</v>
      </c>
      <c r="E1055" s="116">
        <v>20.73</v>
      </c>
      <c r="F1055" s="116">
        <f t="shared" si="8"/>
        <v>-3.0855539971949515E-2</v>
      </c>
      <c r="G1055" s="116">
        <v>0</v>
      </c>
      <c r="H1055" s="400">
        <f>'PRPM WP2'!D1056</f>
        <v>2.8999999999999998E-3</v>
      </c>
      <c r="I1055" s="111">
        <f t="shared" si="7"/>
        <v>-3.3755539971949515E-2</v>
      </c>
      <c r="J1055" s="399">
        <v>41548</v>
      </c>
    </row>
    <row r="1056" spans="1:10" ht="14.5" customHeight="1" x14ac:dyDescent="0.15">
      <c r="A1056" s="5"/>
      <c r="B1056" s="399">
        <v>41579</v>
      </c>
      <c r="C1056" s="16" t="s">
        <v>3345</v>
      </c>
      <c r="D1056" s="16" t="s">
        <v>3346</v>
      </c>
      <c r="E1056" s="116">
        <v>21.98</v>
      </c>
      <c r="F1056" s="116">
        <f t="shared" si="8"/>
        <v>6.9464544138929094E-2</v>
      </c>
      <c r="G1056" s="116">
        <v>0.19</v>
      </c>
      <c r="H1056" s="400">
        <f>'PRPM WP2'!D1057</f>
        <v>2.7000000000000001E-3</v>
      </c>
      <c r="I1056" s="111">
        <f t="shared" si="7"/>
        <v>6.6764544138929099E-2</v>
      </c>
      <c r="J1056" s="399">
        <v>41579</v>
      </c>
    </row>
    <row r="1057" spans="1:10" ht="14.5" customHeight="1" x14ac:dyDescent="0.15">
      <c r="A1057" s="5"/>
      <c r="B1057" s="399">
        <v>41609</v>
      </c>
      <c r="C1057" s="16" t="s">
        <v>3345</v>
      </c>
      <c r="D1057" s="16" t="s">
        <v>3346</v>
      </c>
      <c r="E1057" s="116">
        <v>20.94</v>
      </c>
      <c r="F1057" s="116">
        <f t="shared" si="8"/>
        <v>-4.7315741583257465E-2</v>
      </c>
      <c r="G1057" s="116">
        <v>0</v>
      </c>
      <c r="H1057" s="400">
        <f>'PRPM WP2'!D1058</f>
        <v>3.0999999999999999E-3</v>
      </c>
      <c r="I1057" s="111">
        <f t="shared" si="7"/>
        <v>-5.0415741583257463E-2</v>
      </c>
      <c r="J1057" s="399">
        <v>41609</v>
      </c>
    </row>
    <row r="1058" spans="1:10" ht="14.5" customHeight="1" x14ac:dyDescent="0.15">
      <c r="A1058" s="5"/>
      <c r="B1058" s="399">
        <v>41640</v>
      </c>
      <c r="C1058" s="16" t="s">
        <v>3345</v>
      </c>
      <c r="D1058" s="16" t="s">
        <v>3346</v>
      </c>
      <c r="E1058" s="116">
        <v>19.899999999999999</v>
      </c>
      <c r="F1058" s="116">
        <f t="shared" si="8"/>
        <v>-4.966571155682916E-2</v>
      </c>
      <c r="G1058" s="116">
        <v>0</v>
      </c>
      <c r="H1058" s="400">
        <f>'PRPM WP2'!D1059</f>
        <v>3.2000000000000002E-3</v>
      </c>
      <c r="I1058" s="111">
        <f t="shared" si="7"/>
        <v>-5.2865711556829162E-2</v>
      </c>
      <c r="J1058" s="399">
        <v>41640</v>
      </c>
    </row>
    <row r="1059" spans="1:10" ht="14.5" customHeight="1" x14ac:dyDescent="0.15">
      <c r="A1059" s="5"/>
      <c r="B1059" s="399">
        <v>41671</v>
      </c>
      <c r="C1059" s="16" t="s">
        <v>3345</v>
      </c>
      <c r="D1059" s="16" t="s">
        <v>3346</v>
      </c>
      <c r="E1059" s="116">
        <v>20.21</v>
      </c>
      <c r="F1059" s="116">
        <f t="shared" si="8"/>
        <v>2.5125628140703633E-2</v>
      </c>
      <c r="G1059" s="116">
        <v>0.19</v>
      </c>
      <c r="H1059" s="400">
        <f>'PRPM WP2'!D1060</f>
        <v>2.5999999999999999E-3</v>
      </c>
      <c r="I1059" s="111">
        <f t="shared" si="7"/>
        <v>2.2525628140703635E-2</v>
      </c>
      <c r="J1059" s="399">
        <v>41671</v>
      </c>
    </row>
    <row r="1060" spans="1:10" ht="14.5" customHeight="1" x14ac:dyDescent="0.15">
      <c r="A1060" s="5"/>
      <c r="B1060" s="399">
        <v>41699</v>
      </c>
      <c r="C1060" s="16" t="s">
        <v>3345</v>
      </c>
      <c r="D1060" s="16" t="s">
        <v>3346</v>
      </c>
      <c r="E1060" s="116">
        <v>21.82</v>
      </c>
      <c r="F1060" s="116">
        <f t="shared" si="8"/>
        <v>7.966353290450269E-2</v>
      </c>
      <c r="G1060" s="116">
        <v>0</v>
      </c>
      <c r="H1060" s="400">
        <f>'PRPM WP2'!D1061</f>
        <v>2.8999999999999998E-3</v>
      </c>
      <c r="I1060" s="111">
        <f t="shared" si="7"/>
        <v>7.676353290450269E-2</v>
      </c>
      <c r="J1060" s="399">
        <v>41699</v>
      </c>
    </row>
    <row r="1061" spans="1:10" ht="14.5" customHeight="1" x14ac:dyDescent="0.15">
      <c r="A1061" s="5"/>
      <c r="B1061" s="399">
        <v>41730</v>
      </c>
      <c r="C1061" s="16" t="s">
        <v>3345</v>
      </c>
      <c r="D1061" s="16" t="s">
        <v>3346</v>
      </c>
      <c r="E1061" s="116">
        <v>20.329999999999998</v>
      </c>
      <c r="F1061" s="116">
        <f t="shared" si="8"/>
        <v>-6.8285976168652701E-2</v>
      </c>
      <c r="G1061" s="116">
        <v>0</v>
      </c>
      <c r="H1061" s="400">
        <f>'PRPM WP2'!D1062</f>
        <v>2.8E-3</v>
      </c>
      <c r="I1061" s="111">
        <f t="shared" si="7"/>
        <v>-7.1085976168652698E-2</v>
      </c>
      <c r="J1061" s="399">
        <v>41730</v>
      </c>
    </row>
    <row r="1062" spans="1:10" ht="14.5" customHeight="1" x14ac:dyDescent="0.15">
      <c r="A1062" s="5"/>
      <c r="B1062" s="399">
        <v>41760</v>
      </c>
      <c r="C1062" s="16" t="s">
        <v>3345</v>
      </c>
      <c r="D1062" s="16" t="s">
        <v>3346</v>
      </c>
      <c r="E1062" s="116">
        <v>20.47</v>
      </c>
      <c r="F1062" s="116">
        <f t="shared" si="8"/>
        <v>1.6232169208066926E-2</v>
      </c>
      <c r="G1062" s="116">
        <v>0.19</v>
      </c>
      <c r="H1062" s="400">
        <f>'PRPM WP2'!D1063</f>
        <v>2.8E-3</v>
      </c>
      <c r="I1062" s="111">
        <f t="shared" si="7"/>
        <v>1.3432169208066926E-2</v>
      </c>
      <c r="J1062" s="399">
        <v>41760</v>
      </c>
    </row>
    <row r="1063" spans="1:10" ht="14.5" customHeight="1" x14ac:dyDescent="0.15">
      <c r="A1063" s="5"/>
      <c r="B1063" s="399">
        <v>41791</v>
      </c>
      <c r="C1063" s="16" t="s">
        <v>3345</v>
      </c>
      <c r="D1063" s="16" t="s">
        <v>3346</v>
      </c>
      <c r="E1063" s="116">
        <v>21.18</v>
      </c>
      <c r="F1063" s="116">
        <f t="shared" si="8"/>
        <v>3.4684904738641956E-2</v>
      </c>
      <c r="G1063" s="116">
        <v>0</v>
      </c>
      <c r="H1063" s="400">
        <f>'PRPM WP2'!D1064</f>
        <v>2.5000000000000001E-3</v>
      </c>
      <c r="I1063" s="111">
        <f t="shared" si="7"/>
        <v>3.2184904738641953E-2</v>
      </c>
      <c r="J1063" s="399">
        <v>41791</v>
      </c>
    </row>
    <row r="1064" spans="1:10" ht="15" customHeight="1" x14ac:dyDescent="0.2">
      <c r="A1064" s="5"/>
      <c r="B1064" s="399">
        <v>41821</v>
      </c>
      <c r="C1064" s="16" t="s">
        <v>3345</v>
      </c>
      <c r="D1064" s="16" t="s">
        <v>3346</v>
      </c>
      <c r="E1064" s="438">
        <v>20.32</v>
      </c>
      <c r="F1064" s="116">
        <f t="shared" si="8"/>
        <v>-4.0604343720491001E-2</v>
      </c>
      <c r="G1064" s="116">
        <v>0</v>
      </c>
      <c r="H1064" s="400">
        <f>'PRPM WP2'!D1065</f>
        <v>2.7000000000000001E-3</v>
      </c>
      <c r="I1064" s="111">
        <f t="shared" si="7"/>
        <v>-4.3304343720491002E-2</v>
      </c>
      <c r="J1064" s="399">
        <v>41821</v>
      </c>
    </row>
    <row r="1065" spans="1:10" ht="15" customHeight="1" x14ac:dyDescent="0.2">
      <c r="A1065" s="5"/>
      <c r="B1065" s="399">
        <v>41852</v>
      </c>
      <c r="C1065" s="16" t="s">
        <v>3345</v>
      </c>
      <c r="D1065" s="16" t="s">
        <v>3346</v>
      </c>
      <c r="E1065" s="438">
        <v>20.53</v>
      </c>
      <c r="F1065" s="116">
        <f t="shared" si="8"/>
        <v>1.9685039370078782E-2</v>
      </c>
      <c r="G1065" s="116">
        <v>0.19</v>
      </c>
      <c r="H1065" s="400">
        <f>'PRPM WP2'!D1066</f>
        <v>2.5999999999999999E-3</v>
      </c>
      <c r="I1065" s="111">
        <f t="shared" si="7"/>
        <v>1.7085039370078783E-2</v>
      </c>
      <c r="J1065" s="399">
        <v>41852</v>
      </c>
    </row>
    <row r="1066" spans="1:10" ht="15" customHeight="1" x14ac:dyDescent="0.2">
      <c r="A1066" s="5"/>
      <c r="B1066" s="399">
        <v>41883</v>
      </c>
      <c r="C1066" s="16" t="s">
        <v>3345</v>
      </c>
      <c r="D1066" s="16" t="s">
        <v>3346</v>
      </c>
      <c r="E1066" s="438">
        <v>19.600000000000001</v>
      </c>
      <c r="F1066" s="116">
        <f t="shared" si="8"/>
        <v>-4.5299561617145621E-2</v>
      </c>
      <c r="G1066" s="116">
        <v>0</v>
      </c>
      <c r="H1066" s="400">
        <f>'PRPM WP2'!D1067</f>
        <v>2.3E-3</v>
      </c>
      <c r="I1066" s="111">
        <f t="shared" si="7"/>
        <v>-4.7599561617145625E-2</v>
      </c>
      <c r="J1066" s="399">
        <v>41883</v>
      </c>
    </row>
    <row r="1067" spans="1:10" ht="15" customHeight="1" x14ac:dyDescent="0.2">
      <c r="A1067" s="5"/>
      <c r="B1067" s="399">
        <v>41913</v>
      </c>
      <c r="C1067" s="16" t="s">
        <v>3345</v>
      </c>
      <c r="D1067" s="16" t="s">
        <v>3346</v>
      </c>
      <c r="E1067" s="438">
        <v>22.55</v>
      </c>
      <c r="F1067" s="116">
        <f t="shared" si="8"/>
        <v>0.1505102040816326</v>
      </c>
      <c r="G1067" s="116">
        <v>0</v>
      </c>
      <c r="H1067" s="400">
        <f>'PRPM WP2'!D1068</f>
        <v>2.5000000000000001E-3</v>
      </c>
      <c r="I1067" s="111">
        <f t="shared" si="7"/>
        <v>0.1480102040816326</v>
      </c>
      <c r="J1067" s="399">
        <v>41913</v>
      </c>
    </row>
    <row r="1068" spans="1:10" ht="15" customHeight="1" x14ac:dyDescent="0.2">
      <c r="A1068" s="5"/>
      <c r="B1068" s="399">
        <v>41944</v>
      </c>
      <c r="C1068" s="16" t="s">
        <v>3345</v>
      </c>
      <c r="D1068" s="16" t="s">
        <v>3346</v>
      </c>
      <c r="E1068" s="438">
        <v>22.04</v>
      </c>
      <c r="F1068" s="116">
        <f t="shared" si="8"/>
        <v>-1.4079822616408052E-2</v>
      </c>
      <c r="G1068" s="116">
        <v>0.1925</v>
      </c>
      <c r="H1068" s="400">
        <f>'PRPM WP2'!D1069</f>
        <v>2.3E-3</v>
      </c>
      <c r="I1068" s="111">
        <f t="shared" si="7"/>
        <v>-1.6379822616408052E-2</v>
      </c>
      <c r="J1068" s="399">
        <v>41944</v>
      </c>
    </row>
    <row r="1069" spans="1:10" ht="14.5" customHeight="1" x14ac:dyDescent="0.15">
      <c r="A1069" s="5"/>
      <c r="B1069" s="399">
        <v>41974</v>
      </c>
      <c r="C1069" s="16" t="s">
        <v>3345</v>
      </c>
      <c r="D1069" s="16" t="s">
        <v>3346</v>
      </c>
      <c r="E1069" s="116">
        <v>23.06</v>
      </c>
      <c r="F1069" s="116">
        <f t="shared" si="8"/>
        <v>4.6279491833030838E-2</v>
      </c>
      <c r="G1069" s="116">
        <v>0</v>
      </c>
      <c r="H1069" s="400">
        <f>'PRPM WP2'!D1070</f>
        <v>2.2000000000000001E-3</v>
      </c>
      <c r="I1069" s="111">
        <f t="shared" si="7"/>
        <v>4.4079491833030837E-2</v>
      </c>
      <c r="J1069" s="399">
        <v>41974</v>
      </c>
    </row>
    <row r="1070" spans="1:10" ht="14.5" customHeight="1" x14ac:dyDescent="0.15">
      <c r="A1070" s="5"/>
      <c r="B1070" s="399">
        <v>42005</v>
      </c>
      <c r="C1070" s="16" t="s">
        <v>3345</v>
      </c>
      <c r="D1070" s="16" t="s">
        <v>3346</v>
      </c>
      <c r="E1070" s="116">
        <v>21.87</v>
      </c>
      <c r="F1070" s="116">
        <f t="shared" si="8"/>
        <v>-5.1604509973980826E-2</v>
      </c>
      <c r="G1070" s="116">
        <v>0</v>
      </c>
      <c r="H1070" s="400">
        <f>'PRPM WP2'!D1071</f>
        <v>2E-3</v>
      </c>
      <c r="I1070" s="111">
        <f t="shared" si="7"/>
        <v>-5.3604509973980828E-2</v>
      </c>
      <c r="J1070" s="399">
        <v>42005</v>
      </c>
    </row>
    <row r="1071" spans="1:10" ht="14.5" customHeight="1" x14ac:dyDescent="0.15">
      <c r="A1071" s="5"/>
      <c r="B1071" s="399">
        <v>42036</v>
      </c>
      <c r="C1071" s="16" t="s">
        <v>3345</v>
      </c>
      <c r="D1071" s="16" t="s">
        <v>3346</v>
      </c>
      <c r="E1071" s="116">
        <v>23.26</v>
      </c>
      <c r="F1071" s="116">
        <f t="shared" si="8"/>
        <v>7.235939643347053E-2</v>
      </c>
      <c r="G1071" s="116">
        <v>0.1925</v>
      </c>
      <c r="H1071" s="400">
        <f>'PRPM WP2'!D1072</f>
        <v>1.5E-3</v>
      </c>
      <c r="I1071" s="111">
        <f t="shared" si="7"/>
        <v>7.0859396433470528E-2</v>
      </c>
      <c r="J1071" s="399">
        <v>42036</v>
      </c>
    </row>
    <row r="1072" spans="1:10" ht="14.5" customHeight="1" x14ac:dyDescent="0.15">
      <c r="A1072" s="5"/>
      <c r="B1072" s="399">
        <v>42064</v>
      </c>
      <c r="C1072" s="16" t="s">
        <v>3345</v>
      </c>
      <c r="D1072" s="16" t="s">
        <v>3346</v>
      </c>
      <c r="E1072" s="116">
        <v>22.76</v>
      </c>
      <c r="F1072" s="116">
        <f t="shared" ref="F1072:F1103" si="9">((E1072-E1071)/E1071)+(G1072/E1071)</f>
        <v>-2.1496130696474634E-2</v>
      </c>
      <c r="G1072" s="116">
        <v>0</v>
      </c>
      <c r="H1072" s="400">
        <f>'PRPM WP2'!D1073</f>
        <v>2.0999999999999999E-3</v>
      </c>
      <c r="I1072" s="111">
        <f t="shared" si="7"/>
        <v>-2.3596130696474635E-2</v>
      </c>
      <c r="J1072" s="399">
        <v>42064</v>
      </c>
    </row>
    <row r="1073" spans="1:10" ht="14.5" customHeight="1" x14ac:dyDescent="0.15">
      <c r="A1073" s="5"/>
      <c r="B1073" s="399">
        <v>42095</v>
      </c>
      <c r="C1073" s="16" t="s">
        <v>3345</v>
      </c>
      <c r="D1073" s="16" t="s">
        <v>3346</v>
      </c>
      <c r="E1073" s="116">
        <v>22.77</v>
      </c>
      <c r="F1073" s="116">
        <f t="shared" si="9"/>
        <v>4.3936731107196877E-4</v>
      </c>
      <c r="G1073" s="116">
        <v>0</v>
      </c>
      <c r="H1073" s="400">
        <f>'PRPM WP2'!D1074</f>
        <v>1.9E-3</v>
      </c>
      <c r="I1073" s="111">
        <f t="shared" si="7"/>
        <v>-1.4606326889280313E-3</v>
      </c>
      <c r="J1073" s="399">
        <v>42095</v>
      </c>
    </row>
    <row r="1074" spans="1:10" ht="14.5" customHeight="1" x14ac:dyDescent="0.15">
      <c r="A1074" s="5"/>
      <c r="B1074" s="399">
        <v>42125</v>
      </c>
      <c r="C1074" s="16" t="s">
        <v>3345</v>
      </c>
      <c r="D1074" s="16" t="s">
        <v>3346</v>
      </c>
      <c r="E1074" s="116">
        <v>21.83</v>
      </c>
      <c r="F1074" s="116">
        <f t="shared" si="9"/>
        <v>-3.282828282828288E-2</v>
      </c>
      <c r="G1074" s="116">
        <v>0.1925</v>
      </c>
      <c r="H1074" s="400">
        <f>'PRPM WP2'!D1075</f>
        <v>2E-3</v>
      </c>
      <c r="I1074" s="111">
        <f t="shared" si="7"/>
        <v>-3.4828282828282882E-2</v>
      </c>
      <c r="J1074" s="399">
        <v>42125</v>
      </c>
    </row>
    <row r="1075" spans="1:10" ht="14.5" customHeight="1" x14ac:dyDescent="0.15">
      <c r="A1075" s="5"/>
      <c r="B1075" s="399">
        <v>42156</v>
      </c>
      <c r="C1075" s="16" t="s">
        <v>3345</v>
      </c>
      <c r="D1075" s="16" t="s">
        <v>3346</v>
      </c>
      <c r="E1075" s="116">
        <v>22.56</v>
      </c>
      <c r="F1075" s="116">
        <f t="shared" si="9"/>
        <v>3.3440219880897869E-2</v>
      </c>
      <c r="G1075" s="116">
        <v>0</v>
      </c>
      <c r="H1075" s="400">
        <f>VLOOKUP(B1075,'PRPM WP2'!$A1:$H1138,5,FALSE)</f>
        <v>3.4916666666666698E-3</v>
      </c>
      <c r="I1075" s="111">
        <f t="shared" si="7"/>
        <v>2.9948553214231198E-2</v>
      </c>
      <c r="J1075" s="399">
        <f t="shared" ref="J1075:J1106" si="10">B1075</f>
        <v>42156</v>
      </c>
    </row>
    <row r="1076" spans="1:10" ht="14.5" customHeight="1" x14ac:dyDescent="0.15">
      <c r="A1076" s="5"/>
      <c r="B1076" s="399">
        <v>42186</v>
      </c>
      <c r="C1076" s="16" t="s">
        <v>3345</v>
      </c>
      <c r="D1076" s="16" t="s">
        <v>3346</v>
      </c>
      <c r="E1076" s="116">
        <v>22.74</v>
      </c>
      <c r="F1076" s="116">
        <f t="shared" si="9"/>
        <v>7.9787234042553064E-3</v>
      </c>
      <c r="G1076" s="116">
        <v>0</v>
      </c>
      <c r="H1076" s="400">
        <f>VLOOKUP(B1076,'PRPM WP2'!$A1:$H1138,5,FALSE)</f>
        <v>3.4583333333333302E-3</v>
      </c>
      <c r="I1076" s="111">
        <f t="shared" si="7"/>
        <v>4.5203900709219758E-3</v>
      </c>
      <c r="J1076" s="399">
        <f t="shared" si="10"/>
        <v>42186</v>
      </c>
    </row>
    <row r="1077" spans="1:10" ht="14.5" customHeight="1" x14ac:dyDescent="0.15">
      <c r="A1077" s="5"/>
      <c r="B1077" s="399">
        <v>42217</v>
      </c>
      <c r="C1077" s="16" t="s">
        <v>3345</v>
      </c>
      <c r="D1077" s="16" t="s">
        <v>3346</v>
      </c>
      <c r="E1077" s="116">
        <v>22.76</v>
      </c>
      <c r="F1077" s="116">
        <f t="shared" si="9"/>
        <v>9.3447669305190481E-3</v>
      </c>
      <c r="G1077" s="116">
        <v>0.1925</v>
      </c>
      <c r="H1077" s="400">
        <f>VLOOKUP(B1077,'PRPM WP2'!$A1:$H1138,5,FALSE)</f>
        <v>3.3666666666666701E-3</v>
      </c>
      <c r="I1077" s="111">
        <f t="shared" si="7"/>
        <v>5.9781002638523775E-3</v>
      </c>
      <c r="J1077" s="399">
        <f t="shared" si="10"/>
        <v>42217</v>
      </c>
    </row>
    <row r="1078" spans="1:10" ht="14.5" customHeight="1" x14ac:dyDescent="0.15">
      <c r="A1078" s="5"/>
      <c r="B1078" s="399">
        <v>42248</v>
      </c>
      <c r="C1078" s="16" t="s">
        <v>3345</v>
      </c>
      <c r="D1078" s="16" t="s">
        <v>3346</v>
      </c>
      <c r="E1078" s="116">
        <v>23.84</v>
      </c>
      <c r="F1078" s="116">
        <f t="shared" si="9"/>
        <v>4.7451669595781995E-2</v>
      </c>
      <c r="G1078" s="116">
        <v>0</v>
      </c>
      <c r="H1078" s="400">
        <f>VLOOKUP(B1078,'PRPM WP2'!$A1:$H1138,5,FALSE)</f>
        <v>3.39166666666667E-3</v>
      </c>
      <c r="I1078" s="400">
        <f t="shared" ref="I1078:I1141" si="11">F1078-H1078</f>
        <v>4.4060002929115327E-2</v>
      </c>
      <c r="J1078" s="399">
        <f t="shared" si="10"/>
        <v>42248</v>
      </c>
    </row>
    <row r="1079" spans="1:10" ht="14.5" customHeight="1" x14ac:dyDescent="0.15">
      <c r="A1079" s="5"/>
      <c r="B1079" s="399">
        <v>42278</v>
      </c>
      <c r="C1079" s="16" t="s">
        <v>3345</v>
      </c>
      <c r="D1079" s="16" t="s">
        <v>3346</v>
      </c>
      <c r="E1079" s="116">
        <v>25.77</v>
      </c>
      <c r="F1079" s="116">
        <f t="shared" si="9"/>
        <v>8.0956375838926162E-2</v>
      </c>
      <c r="G1079" s="116">
        <v>0</v>
      </c>
      <c r="H1079" s="400">
        <f>VLOOKUP(B1079,'PRPM WP2'!$A1:$H1138,5,FALSE)</f>
        <v>3.2916666666666702E-3</v>
      </c>
      <c r="I1079" s="400">
        <f t="shared" si="11"/>
        <v>7.7664709172259497E-2</v>
      </c>
      <c r="J1079" s="399">
        <f t="shared" si="10"/>
        <v>42278</v>
      </c>
    </row>
    <row r="1080" spans="1:10" ht="14.5" customHeight="1" x14ac:dyDescent="0.15">
      <c r="A1080" s="5"/>
      <c r="B1080" s="399">
        <v>42309</v>
      </c>
      <c r="C1080" s="16" t="s">
        <v>3345</v>
      </c>
      <c r="D1080" s="16" t="s">
        <v>3346</v>
      </c>
      <c r="E1080" s="116">
        <v>25.63</v>
      </c>
      <c r="F1080" s="116">
        <f t="shared" si="9"/>
        <v>2.2797826930539174E-3</v>
      </c>
      <c r="G1080" s="116">
        <v>0.19875000000000001</v>
      </c>
      <c r="H1080" s="400">
        <f>VLOOKUP(B1080,'PRPM WP2'!$A1:$H1138,5,FALSE)</f>
        <v>3.3833333333333302E-3</v>
      </c>
      <c r="I1080" s="400">
        <f t="shared" si="11"/>
        <v>-1.1035506402794128E-3</v>
      </c>
      <c r="J1080" s="399">
        <f t="shared" si="10"/>
        <v>42309</v>
      </c>
    </row>
    <row r="1081" spans="1:10" ht="14.5" customHeight="1" x14ac:dyDescent="0.15">
      <c r="A1081" s="5"/>
      <c r="B1081" s="399">
        <v>42339</v>
      </c>
      <c r="C1081" s="16" t="s">
        <v>3345</v>
      </c>
      <c r="D1081" s="16" t="s">
        <v>3346</v>
      </c>
      <c r="E1081" s="116">
        <v>26.54</v>
      </c>
      <c r="F1081" s="116">
        <f t="shared" si="9"/>
        <v>3.5505267264923923E-2</v>
      </c>
      <c r="G1081" s="116">
        <v>0</v>
      </c>
      <c r="H1081" s="400">
        <f>VLOOKUP(B1081,'PRPM WP2'!$A1:$H1138,5,FALSE)</f>
        <v>3.3083333333333298E-3</v>
      </c>
      <c r="I1081" s="400">
        <f t="shared" si="11"/>
        <v>3.2196933931590593E-2</v>
      </c>
      <c r="J1081" s="399">
        <f t="shared" si="10"/>
        <v>42339</v>
      </c>
    </row>
    <row r="1082" spans="1:10" ht="14.5" customHeight="1" x14ac:dyDescent="0.15">
      <c r="A1082" s="5"/>
      <c r="B1082" s="399">
        <v>42370</v>
      </c>
      <c r="C1082" s="16" t="s">
        <v>3345</v>
      </c>
      <c r="D1082" s="16" t="s">
        <v>3346</v>
      </c>
      <c r="E1082" s="116">
        <v>29</v>
      </c>
      <c r="F1082" s="116">
        <f t="shared" si="9"/>
        <v>9.2690278824416009E-2</v>
      </c>
      <c r="G1082" s="116">
        <v>0</v>
      </c>
      <c r="H1082" s="400">
        <f>VLOOKUP(B1082,'PRPM WP2'!$A1:$H1138,5,FALSE)</f>
        <v>3.3333333333333301E-3</v>
      </c>
      <c r="I1082" s="400">
        <f t="shared" si="11"/>
        <v>8.9356945491082682E-2</v>
      </c>
      <c r="J1082" s="399">
        <f t="shared" si="10"/>
        <v>42370</v>
      </c>
    </row>
    <row r="1083" spans="1:10" ht="14.5" customHeight="1" x14ac:dyDescent="0.15">
      <c r="A1083" s="5"/>
      <c r="B1083" s="399">
        <v>42401</v>
      </c>
      <c r="C1083" s="16" t="s">
        <v>3345</v>
      </c>
      <c r="D1083" s="16" t="s">
        <v>3346</v>
      </c>
      <c r="E1083" s="116">
        <v>28.02</v>
      </c>
      <c r="F1083" s="116">
        <f t="shared" si="9"/>
        <v>-2.6939655172413812E-2</v>
      </c>
      <c r="G1083" s="116">
        <v>0.19875000000000001</v>
      </c>
      <c r="H1083" s="400">
        <f>VLOOKUP(B1083,'PRPM WP2'!$A1:$H1138,5,FALSE)</f>
        <v>3.3E-3</v>
      </c>
      <c r="I1083" s="400">
        <f t="shared" si="11"/>
        <v>-3.0239655172413813E-2</v>
      </c>
      <c r="J1083" s="399">
        <f t="shared" si="10"/>
        <v>42401</v>
      </c>
    </row>
    <row r="1084" spans="1:10" ht="14.5" customHeight="1" x14ac:dyDescent="0.15">
      <c r="A1084" s="5"/>
      <c r="B1084" s="399">
        <v>42430</v>
      </c>
      <c r="C1084" s="16" t="s">
        <v>3345</v>
      </c>
      <c r="D1084" s="16" t="s">
        <v>3346</v>
      </c>
      <c r="E1084" s="116">
        <v>30.85</v>
      </c>
      <c r="F1084" s="116">
        <f t="shared" si="9"/>
        <v>0.1009992862241257</v>
      </c>
      <c r="G1084" s="116">
        <v>0</v>
      </c>
      <c r="H1084" s="400">
        <f>VLOOKUP(B1084,'PRPM WP2'!$A1:$H1138,5,FALSE)</f>
        <v>3.1833333333333301E-3</v>
      </c>
      <c r="I1084" s="400">
        <f t="shared" si="11"/>
        <v>9.7815952890792368E-2</v>
      </c>
      <c r="J1084" s="399">
        <f t="shared" si="10"/>
        <v>42430</v>
      </c>
    </row>
    <row r="1085" spans="1:10" ht="14.5" customHeight="1" x14ac:dyDescent="0.15">
      <c r="A1085" s="5"/>
      <c r="B1085" s="399">
        <v>42461</v>
      </c>
      <c r="C1085" s="16" t="s">
        <v>3345</v>
      </c>
      <c r="D1085" s="16" t="s">
        <v>3346</v>
      </c>
      <c r="E1085" s="116">
        <v>36.58</v>
      </c>
      <c r="F1085" s="116">
        <f t="shared" si="9"/>
        <v>0.18573743922204203</v>
      </c>
      <c r="G1085" s="116">
        <v>0</v>
      </c>
      <c r="H1085" s="400">
        <f>VLOOKUP(B1085,'PRPM WP2'!$A1:$H1138,5,FALSE)</f>
        <v>3.1833333333333301E-3</v>
      </c>
      <c r="I1085" s="400">
        <f t="shared" si="11"/>
        <v>0.18255410588870868</v>
      </c>
      <c r="J1085" s="399">
        <f t="shared" si="10"/>
        <v>42461</v>
      </c>
    </row>
    <row r="1086" spans="1:10" ht="14.5" customHeight="1" x14ac:dyDescent="0.15">
      <c r="A1086" s="5"/>
      <c r="B1086" s="399">
        <v>42491</v>
      </c>
      <c r="C1086" s="16" t="s">
        <v>3345</v>
      </c>
      <c r="D1086" s="16" t="s">
        <v>3346</v>
      </c>
      <c r="E1086" s="116">
        <v>36.950000000000003</v>
      </c>
      <c r="F1086" s="116">
        <f t="shared" si="9"/>
        <v>1.5548113723346217E-2</v>
      </c>
      <c r="G1086" s="116">
        <v>0.19875000000000001</v>
      </c>
      <c r="H1086" s="400">
        <f>VLOOKUP(B1086,'PRPM WP2'!$A1:$H1138,5,FALSE)</f>
        <v>3.0416666666666699E-3</v>
      </c>
      <c r="I1086" s="400">
        <f t="shared" si="11"/>
        <v>1.2506447056679547E-2</v>
      </c>
      <c r="J1086" s="399">
        <f t="shared" si="10"/>
        <v>42491</v>
      </c>
    </row>
    <row r="1087" spans="1:10" ht="14.5" customHeight="1" x14ac:dyDescent="0.15">
      <c r="A1087" s="5"/>
      <c r="B1087" s="399">
        <v>42522</v>
      </c>
      <c r="C1087" s="16" t="s">
        <v>3345</v>
      </c>
      <c r="D1087" s="16" t="s">
        <v>3346</v>
      </c>
      <c r="E1087" s="116">
        <v>43.38</v>
      </c>
      <c r="F1087" s="116">
        <f t="shared" si="9"/>
        <v>0.17401894451962108</v>
      </c>
      <c r="G1087" s="116">
        <v>0</v>
      </c>
      <c r="H1087" s="400">
        <f>VLOOKUP(B1087,'PRPM WP2'!$A1:$H1138,5,FALSE)</f>
        <v>2.9166666666666698E-3</v>
      </c>
      <c r="I1087" s="400">
        <f t="shared" si="11"/>
        <v>0.1711022778529544</v>
      </c>
      <c r="J1087" s="399">
        <f t="shared" si="10"/>
        <v>42522</v>
      </c>
    </row>
    <row r="1088" spans="1:10" ht="14.5" customHeight="1" x14ac:dyDescent="0.15">
      <c r="A1088" s="5"/>
      <c r="B1088" s="399">
        <v>42552</v>
      </c>
      <c r="C1088" s="16" t="s">
        <v>3345</v>
      </c>
      <c r="D1088" s="16" t="s">
        <v>3346</v>
      </c>
      <c r="E1088" s="116">
        <v>41.31</v>
      </c>
      <c r="F1088" s="116">
        <f t="shared" si="9"/>
        <v>-4.7717842323651456E-2</v>
      </c>
      <c r="G1088" s="116">
        <v>0</v>
      </c>
      <c r="H1088" s="400">
        <f>VLOOKUP(B1088,'PRPM WP2'!$A1:$H1138,5,FALSE)</f>
        <v>2.7333333333333298E-3</v>
      </c>
      <c r="I1088" s="400">
        <f t="shared" si="11"/>
        <v>-5.0451175656984787E-2</v>
      </c>
      <c r="J1088" s="399">
        <f t="shared" si="10"/>
        <v>42552</v>
      </c>
    </row>
    <row r="1089" spans="1:10" ht="14.5" customHeight="1" x14ac:dyDescent="0.15">
      <c r="A1089" s="5"/>
      <c r="B1089" s="399">
        <v>42583</v>
      </c>
      <c r="C1089" s="16" t="s">
        <v>3345</v>
      </c>
      <c r="D1089" s="16" t="s">
        <v>3346</v>
      </c>
      <c r="E1089" s="116">
        <v>33.369999999999997</v>
      </c>
      <c r="F1089" s="116">
        <f t="shared" si="9"/>
        <v>-0.18739409343984517</v>
      </c>
      <c r="G1089" s="116">
        <v>0.19875000000000001</v>
      </c>
      <c r="H1089" s="400">
        <f>VLOOKUP(B1089,'PRPM WP2'!$A1:$H1138,5,FALSE)</f>
        <v>2.7666666666666699E-3</v>
      </c>
      <c r="I1089" s="400">
        <f t="shared" si="11"/>
        <v>-0.19016076010651184</v>
      </c>
      <c r="J1089" s="399">
        <f t="shared" si="10"/>
        <v>42583</v>
      </c>
    </row>
    <row r="1090" spans="1:10" ht="14.5" customHeight="1" x14ac:dyDescent="0.15">
      <c r="A1090" s="5"/>
      <c r="B1090" s="399">
        <v>42614</v>
      </c>
      <c r="C1090" s="16" t="s">
        <v>3345</v>
      </c>
      <c r="D1090" s="16" t="s">
        <v>3346</v>
      </c>
      <c r="E1090" s="116">
        <v>35.24</v>
      </c>
      <c r="F1090" s="116">
        <f t="shared" si="9"/>
        <v>5.6038357806413086E-2</v>
      </c>
      <c r="G1090" s="116">
        <v>0</v>
      </c>
      <c r="H1090" s="400">
        <f>VLOOKUP(B1090,'PRPM WP2'!$A1:$H1138,5,FALSE)</f>
        <v>2.8416666666666699E-3</v>
      </c>
      <c r="I1090" s="400">
        <f t="shared" si="11"/>
        <v>5.3196691139746413E-2</v>
      </c>
      <c r="J1090" s="399">
        <f t="shared" si="10"/>
        <v>42614</v>
      </c>
    </row>
    <row r="1091" spans="1:10" ht="14.5" customHeight="1" x14ac:dyDescent="0.15">
      <c r="A1091" s="5"/>
      <c r="B1091" s="399">
        <v>42644</v>
      </c>
      <c r="C1091" s="16" t="s">
        <v>3345</v>
      </c>
      <c r="D1091" s="16" t="s">
        <v>3346</v>
      </c>
      <c r="E1091" s="116">
        <v>36.1</v>
      </c>
      <c r="F1091" s="116">
        <f t="shared" si="9"/>
        <v>2.4404086265607246E-2</v>
      </c>
      <c r="G1091" s="116">
        <v>0</v>
      </c>
      <c r="H1091" s="400">
        <f>VLOOKUP(B1091,'PRPM WP2'!$A1:$H1138,5,FALSE)</f>
        <v>2.8416666666666699E-3</v>
      </c>
      <c r="I1091" s="400">
        <f t="shared" si="11"/>
        <v>2.1562419598940577E-2</v>
      </c>
      <c r="J1091" s="399">
        <f t="shared" si="10"/>
        <v>42644</v>
      </c>
    </row>
    <row r="1092" spans="1:10" ht="14.5" customHeight="1" x14ac:dyDescent="0.15">
      <c r="A1092" s="5"/>
      <c r="B1092" s="399">
        <v>42675</v>
      </c>
      <c r="C1092" s="16" t="s">
        <v>3345</v>
      </c>
      <c r="D1092" s="16" t="s">
        <v>3346</v>
      </c>
      <c r="E1092" s="116">
        <v>40.74</v>
      </c>
      <c r="F1092" s="116">
        <f t="shared" si="9"/>
        <v>0.1343836565096953</v>
      </c>
      <c r="G1092" s="116">
        <v>0.21124999999999999</v>
      </c>
      <c r="H1092" s="400">
        <f>VLOOKUP(B1092,'PRPM WP2'!$A1:$H1138,5,FALSE)</f>
        <v>3.2166666666666702E-3</v>
      </c>
      <c r="I1092" s="400">
        <f t="shared" si="11"/>
        <v>0.13116698984302863</v>
      </c>
      <c r="J1092" s="399">
        <f t="shared" si="10"/>
        <v>42675</v>
      </c>
    </row>
    <row r="1093" spans="1:10" ht="14.5" customHeight="1" x14ac:dyDescent="0.15">
      <c r="A1093" s="5"/>
      <c r="B1093" s="399">
        <v>42705</v>
      </c>
      <c r="C1093" s="16" t="s">
        <v>3345</v>
      </c>
      <c r="D1093" s="16" t="s">
        <v>3346</v>
      </c>
      <c r="E1093" s="116">
        <v>42.94</v>
      </c>
      <c r="F1093" s="116">
        <f t="shared" si="9"/>
        <v>5.4000981836033274E-2</v>
      </c>
      <c r="G1093" s="116">
        <v>0</v>
      </c>
      <c r="H1093" s="400">
        <f>VLOOKUP(B1093,'PRPM WP2'!$A1:$H1138,5,FALSE)</f>
        <v>3.3833333333333302E-3</v>
      </c>
      <c r="I1093" s="400">
        <f t="shared" si="11"/>
        <v>5.0617648502699945E-2</v>
      </c>
      <c r="J1093" s="399">
        <f t="shared" si="10"/>
        <v>42705</v>
      </c>
    </row>
    <row r="1094" spans="1:10" ht="14.5" customHeight="1" x14ac:dyDescent="0.15">
      <c r="A1094" s="5"/>
      <c r="B1094" s="399">
        <v>42736</v>
      </c>
      <c r="C1094" s="16" t="s">
        <v>3345</v>
      </c>
      <c r="D1094" s="16" t="s">
        <v>3346</v>
      </c>
      <c r="E1094" s="116">
        <v>37.81</v>
      </c>
      <c r="F1094" s="116">
        <f t="shared" si="9"/>
        <v>-0.11946902654867246</v>
      </c>
      <c r="G1094" s="116">
        <v>0</v>
      </c>
      <c r="H1094" s="400">
        <f>VLOOKUP(B1094,'PRPM WP2'!$A1:$H1138,5,FALSE)</f>
        <v>3.2666666666666699E-3</v>
      </c>
      <c r="I1094" s="400">
        <f t="shared" si="11"/>
        <v>-0.12273569321533913</v>
      </c>
      <c r="J1094" s="399">
        <f t="shared" si="10"/>
        <v>42736</v>
      </c>
    </row>
    <row r="1095" spans="1:10" ht="14.5" customHeight="1" x14ac:dyDescent="0.15">
      <c r="A1095" s="5"/>
      <c r="B1095" s="399">
        <v>42767</v>
      </c>
      <c r="C1095" s="16" t="s">
        <v>3345</v>
      </c>
      <c r="D1095" s="16" t="s">
        <v>3346</v>
      </c>
      <c r="E1095" s="116">
        <v>37.65</v>
      </c>
      <c r="F1095" s="116">
        <f t="shared" si="9"/>
        <v>1.3554615181168026E-3</v>
      </c>
      <c r="G1095" s="116">
        <v>0.21124999999999999</v>
      </c>
      <c r="H1095" s="400">
        <f>VLOOKUP(B1095,'PRPM WP2'!$A1:$H1138,5,FALSE)</f>
        <v>3.2916666666666702E-3</v>
      </c>
      <c r="I1095" s="400">
        <f t="shared" si="11"/>
        <v>-1.9362051485498676E-3</v>
      </c>
      <c r="J1095" s="399">
        <f t="shared" si="10"/>
        <v>42767</v>
      </c>
    </row>
    <row r="1096" spans="1:10" ht="14.5" customHeight="1" x14ac:dyDescent="0.15">
      <c r="A1096" s="5"/>
      <c r="B1096" s="399">
        <v>42795</v>
      </c>
      <c r="C1096" s="16" t="s">
        <v>3345</v>
      </c>
      <c r="D1096" s="16" t="s">
        <v>3346</v>
      </c>
      <c r="E1096" s="116">
        <v>36.950000000000003</v>
      </c>
      <c r="F1096" s="116">
        <f t="shared" si="9"/>
        <v>-1.8592297476759514E-2</v>
      </c>
      <c r="G1096" s="116">
        <v>0</v>
      </c>
      <c r="H1096" s="400">
        <f>VLOOKUP(B1096,'PRPM WP2'!$A1:$H1138,5,FALSE)</f>
        <v>3.2916666666666702E-3</v>
      </c>
      <c r="I1096" s="400">
        <f t="shared" si="11"/>
        <v>-2.1883964143426186E-2</v>
      </c>
      <c r="J1096" s="399">
        <f t="shared" si="10"/>
        <v>42795</v>
      </c>
    </row>
    <row r="1097" spans="1:10" ht="14.5" customHeight="1" x14ac:dyDescent="0.15">
      <c r="A1097" s="5"/>
      <c r="B1097" s="399">
        <v>42826</v>
      </c>
      <c r="C1097" s="16" t="s">
        <v>3345</v>
      </c>
      <c r="D1097" s="16" t="s">
        <v>3346</v>
      </c>
      <c r="E1097" s="116">
        <v>38.119999999999997</v>
      </c>
      <c r="F1097" s="116">
        <f t="shared" si="9"/>
        <v>3.1664411366711623E-2</v>
      </c>
      <c r="G1097" s="116">
        <v>0</v>
      </c>
      <c r="H1097" s="400">
        <f>VLOOKUP(B1097,'PRPM WP2'!$A1:$H1138,5,FALSE)</f>
        <v>3.225E-3</v>
      </c>
      <c r="I1097" s="400">
        <f t="shared" si="11"/>
        <v>2.8439411366711624E-2</v>
      </c>
      <c r="J1097" s="399">
        <f t="shared" si="10"/>
        <v>42826</v>
      </c>
    </row>
    <row r="1098" spans="1:10" ht="14.5" customHeight="1" x14ac:dyDescent="0.15">
      <c r="A1098" s="5"/>
      <c r="B1098" s="399">
        <v>42856</v>
      </c>
      <c r="C1098" s="16" t="s">
        <v>3345</v>
      </c>
      <c r="D1098" s="16" t="s">
        <v>3346</v>
      </c>
      <c r="E1098" s="116">
        <v>35.32</v>
      </c>
      <c r="F1098" s="116">
        <f t="shared" si="9"/>
        <v>-6.7910545645330472E-2</v>
      </c>
      <c r="G1098" s="116">
        <v>0.21124999999999999</v>
      </c>
      <c r="H1098" s="400">
        <f>VLOOKUP(B1098,'PRPM WP2'!$A1:$H1138,5,FALSE)</f>
        <v>3.20833333333333E-3</v>
      </c>
      <c r="I1098" s="400">
        <f t="shared" si="11"/>
        <v>-7.1118878978663799E-2</v>
      </c>
      <c r="J1098" s="399">
        <f t="shared" si="10"/>
        <v>42856</v>
      </c>
    </row>
    <row r="1099" spans="1:10" ht="14.5" customHeight="1" x14ac:dyDescent="0.15">
      <c r="A1099" s="5"/>
      <c r="B1099" s="399">
        <v>42887</v>
      </c>
      <c r="C1099" s="16" t="s">
        <v>3345</v>
      </c>
      <c r="D1099" s="16" t="s">
        <v>3346</v>
      </c>
      <c r="E1099" s="116">
        <v>39.6</v>
      </c>
      <c r="F1099" s="116">
        <f t="shared" si="9"/>
        <v>0.12117780294450739</v>
      </c>
      <c r="G1099" s="116">
        <v>0</v>
      </c>
      <c r="H1099" s="400">
        <f>VLOOKUP(B1099,'PRPM WP2'!$A1:$H1138,5,FALSE)</f>
        <v>3.0666666666666698E-3</v>
      </c>
      <c r="I1099" s="400">
        <f t="shared" si="11"/>
        <v>0.11811113627784071</v>
      </c>
      <c r="J1099" s="399">
        <f t="shared" si="10"/>
        <v>42887</v>
      </c>
    </row>
    <row r="1100" spans="1:10" ht="14.5" customHeight="1" x14ac:dyDescent="0.15">
      <c r="A1100" s="5"/>
      <c r="B1100" s="399">
        <v>42917</v>
      </c>
      <c r="C1100" s="16" t="s">
        <v>3345</v>
      </c>
      <c r="D1100" s="16" t="s">
        <v>3346</v>
      </c>
      <c r="E1100" s="116">
        <v>39.24</v>
      </c>
      <c r="F1100" s="116">
        <f t="shared" si="9"/>
        <v>-9.0909090909090766E-3</v>
      </c>
      <c r="G1100" s="116">
        <v>0</v>
      </c>
      <c r="H1100" s="400">
        <f>VLOOKUP(B1100,'PRPM WP2'!$A1:$H1138,5,FALSE)</f>
        <v>3.15E-3</v>
      </c>
      <c r="I1100" s="400">
        <f t="shared" si="11"/>
        <v>-1.2240909090909077E-2</v>
      </c>
      <c r="J1100" s="399">
        <f t="shared" si="10"/>
        <v>42917</v>
      </c>
    </row>
    <row r="1101" spans="1:10" ht="14.5" customHeight="1" x14ac:dyDescent="0.15">
      <c r="A1101" s="5"/>
      <c r="B1101" s="399">
        <v>42948</v>
      </c>
      <c r="C1101" s="16" t="s">
        <v>3345</v>
      </c>
      <c r="D1101" s="16" t="s">
        <v>3346</v>
      </c>
      <c r="E1101" s="116">
        <v>37.979999999999997</v>
      </c>
      <c r="F1101" s="116">
        <f t="shared" si="9"/>
        <v>-2.6726554536187691E-2</v>
      </c>
      <c r="G1101" s="116">
        <v>0.21124999999999999</v>
      </c>
      <c r="H1101" s="400">
        <f>VLOOKUP(B1101,'PRPM WP2'!$A1:$H1138,5,FALSE)</f>
        <v>3.0833333333333299E-3</v>
      </c>
      <c r="I1101" s="400">
        <f t="shared" si="11"/>
        <v>-2.9809887869521021E-2</v>
      </c>
      <c r="J1101" s="399">
        <f t="shared" si="10"/>
        <v>42948</v>
      </c>
    </row>
    <row r="1102" spans="1:10" ht="14.5" customHeight="1" x14ac:dyDescent="0.15">
      <c r="A1102" s="5"/>
      <c r="B1102" s="399">
        <v>42979</v>
      </c>
      <c r="C1102" s="16" t="s">
        <v>3345</v>
      </c>
      <c r="D1102" s="16" t="s">
        <v>3346</v>
      </c>
      <c r="E1102" s="116">
        <v>39.270000000000003</v>
      </c>
      <c r="F1102" s="116">
        <f t="shared" si="9"/>
        <v>3.3965244865718967E-2</v>
      </c>
      <c r="G1102" s="116">
        <v>0</v>
      </c>
      <c r="H1102" s="400">
        <f>VLOOKUP(B1102,'PRPM WP2'!$A1:$H1138,5,FALSE)</f>
        <v>3.0249999999999999E-3</v>
      </c>
      <c r="I1102" s="400">
        <f t="shared" si="11"/>
        <v>3.0940244865718967E-2</v>
      </c>
      <c r="J1102" s="399">
        <f t="shared" si="10"/>
        <v>42979</v>
      </c>
    </row>
    <row r="1103" spans="1:10" ht="14.5" customHeight="1" x14ac:dyDescent="0.15">
      <c r="A1103" s="5"/>
      <c r="B1103" s="399">
        <v>43009</v>
      </c>
      <c r="C1103" s="16" t="s">
        <v>3345</v>
      </c>
      <c r="D1103" s="16" t="s">
        <v>3346</v>
      </c>
      <c r="E1103" s="116">
        <v>43.48</v>
      </c>
      <c r="F1103" s="116">
        <f t="shared" si="9"/>
        <v>0.10720651897122468</v>
      </c>
      <c r="G1103" s="116">
        <v>0</v>
      </c>
      <c r="H1103" s="400">
        <f>VLOOKUP(B1103,'PRPM WP2'!$A1:$H1138,5,FALSE)</f>
        <v>3.0000000000000001E-3</v>
      </c>
      <c r="I1103" s="400">
        <f t="shared" si="11"/>
        <v>0.10420651897122468</v>
      </c>
      <c r="J1103" s="399">
        <f t="shared" si="10"/>
        <v>43009</v>
      </c>
    </row>
    <row r="1104" spans="1:10" ht="14.5" customHeight="1" x14ac:dyDescent="0.15">
      <c r="A1104" s="5"/>
      <c r="B1104" s="399">
        <v>43040</v>
      </c>
      <c r="C1104" s="16" t="s">
        <v>3345</v>
      </c>
      <c r="D1104" s="16" t="s">
        <v>3346</v>
      </c>
      <c r="E1104" s="116">
        <v>46.12</v>
      </c>
      <c r="F1104" s="116">
        <f t="shared" ref="F1104:F1135" si="12">((E1104-E1103)/E1103)+(G1104/E1103)</f>
        <v>6.5863615455381802E-2</v>
      </c>
      <c r="G1104" s="116">
        <v>0.22375</v>
      </c>
      <c r="H1104" s="400">
        <f>VLOOKUP(B1104,'PRPM WP2'!$A1:$H1138,5,FALSE)</f>
        <v>3.0000000000000001E-3</v>
      </c>
      <c r="I1104" s="400">
        <f t="shared" si="11"/>
        <v>6.2863615455381799E-2</v>
      </c>
      <c r="J1104" s="399">
        <f t="shared" si="10"/>
        <v>43040</v>
      </c>
    </row>
    <row r="1105" spans="1:10" ht="14.5" customHeight="1" x14ac:dyDescent="0.15">
      <c r="A1105" s="5"/>
      <c r="B1105" s="399">
        <v>43070</v>
      </c>
      <c r="C1105" s="16" t="s">
        <v>3345</v>
      </c>
      <c r="D1105" s="16" t="s">
        <v>3346</v>
      </c>
      <c r="E1105" s="116">
        <v>39.909999999999997</v>
      </c>
      <c r="F1105" s="116">
        <f t="shared" si="12"/>
        <v>-0.1346487424111015</v>
      </c>
      <c r="G1105" s="116">
        <v>0</v>
      </c>
      <c r="H1105" s="400">
        <f>VLOOKUP(B1105,'PRPM WP2'!$A1:$H1138,5,FALSE)</f>
        <v>2.9250000000000001E-3</v>
      </c>
      <c r="I1105" s="400">
        <f t="shared" si="11"/>
        <v>-0.13757374241110151</v>
      </c>
      <c r="J1105" s="399">
        <f t="shared" si="10"/>
        <v>43070</v>
      </c>
    </row>
    <row r="1106" spans="1:10" ht="14.5" customHeight="1" x14ac:dyDescent="0.15">
      <c r="A1106" s="5"/>
      <c r="B1106" s="399">
        <v>43101</v>
      </c>
      <c r="C1106" s="16" t="s">
        <v>3345</v>
      </c>
      <c r="D1106" s="16" t="s">
        <v>3346</v>
      </c>
      <c r="E1106" s="116">
        <v>37.659999999999997</v>
      </c>
      <c r="F1106" s="116">
        <f t="shared" si="12"/>
        <v>-5.6376847907792536E-2</v>
      </c>
      <c r="G1106" s="116">
        <v>0</v>
      </c>
      <c r="H1106" s="400">
        <f>VLOOKUP(B1106,'PRPM WP2'!$A1:$H1138,5,FALSE)</f>
        <v>2.9250000000000001E-3</v>
      </c>
      <c r="I1106" s="400">
        <f t="shared" si="11"/>
        <v>-5.9301847907792533E-2</v>
      </c>
      <c r="J1106" s="399">
        <f t="shared" si="10"/>
        <v>43101</v>
      </c>
    </row>
    <row r="1107" spans="1:10" ht="14.5" customHeight="1" x14ac:dyDescent="0.15">
      <c r="A1107" s="5"/>
      <c r="B1107" s="399">
        <v>43132</v>
      </c>
      <c r="C1107" s="16" t="s">
        <v>3345</v>
      </c>
      <c r="D1107" s="16" t="s">
        <v>3346</v>
      </c>
      <c r="E1107" s="116">
        <v>35.44</v>
      </c>
      <c r="F1107" s="116">
        <f t="shared" si="12"/>
        <v>-5.3007169410515108E-2</v>
      </c>
      <c r="G1107" s="116">
        <v>0.22375</v>
      </c>
      <c r="H1107" s="400">
        <f>VLOOKUP(B1107,'PRPM WP2'!$A1:$H1138,5,FALSE)</f>
        <v>2.9583333333333302E-3</v>
      </c>
      <c r="I1107" s="400">
        <f t="shared" si="11"/>
        <v>-5.5965502743848441E-2</v>
      </c>
      <c r="J1107" s="399">
        <f t="shared" ref="J1107:J1137" si="13">B1107</f>
        <v>43132</v>
      </c>
    </row>
    <row r="1108" spans="1:10" ht="14.5" customHeight="1" x14ac:dyDescent="0.15">
      <c r="A1108" s="5"/>
      <c r="B1108" s="399">
        <v>43160</v>
      </c>
      <c r="C1108" s="16" t="s">
        <v>3345</v>
      </c>
      <c r="D1108" s="16" t="s">
        <v>3346</v>
      </c>
      <c r="E1108" s="116">
        <v>36.700000000000003</v>
      </c>
      <c r="F1108" s="116">
        <f t="shared" si="12"/>
        <v>3.555304740406335E-2</v>
      </c>
      <c r="G1108" s="116">
        <v>0</v>
      </c>
      <c r="H1108" s="400">
        <f>VLOOKUP(B1108,'PRPM WP2'!$A1:$H1138,5,FALSE)</f>
        <v>3.225E-3</v>
      </c>
      <c r="I1108" s="400">
        <f t="shared" si="11"/>
        <v>3.2328047404063351E-2</v>
      </c>
      <c r="J1108" s="399">
        <f t="shared" si="13"/>
        <v>43160</v>
      </c>
    </row>
    <row r="1109" spans="1:10" ht="14.5" customHeight="1" x14ac:dyDescent="0.15">
      <c r="A1109" s="5"/>
      <c r="B1109" s="399">
        <v>43191</v>
      </c>
      <c r="C1109" s="16" t="s">
        <v>3345</v>
      </c>
      <c r="D1109" s="16" t="s">
        <v>3346</v>
      </c>
      <c r="E1109" s="116">
        <v>41.66</v>
      </c>
      <c r="F1109" s="116">
        <f t="shared" si="12"/>
        <v>0.13514986376021781</v>
      </c>
      <c r="G1109" s="116">
        <v>0</v>
      </c>
      <c r="H1109" s="400">
        <f>VLOOKUP(B1109,'PRPM WP2'!$A1:$H1138,5,FALSE)</f>
        <v>3.20833333333333E-3</v>
      </c>
      <c r="I1109" s="400">
        <f t="shared" si="11"/>
        <v>0.13194153042688447</v>
      </c>
      <c r="J1109" s="399">
        <f t="shared" si="13"/>
        <v>43191</v>
      </c>
    </row>
    <row r="1110" spans="1:10" ht="14.5" customHeight="1" x14ac:dyDescent="0.15">
      <c r="A1110" s="5"/>
      <c r="B1110" s="399">
        <v>43221</v>
      </c>
      <c r="C1110" s="16" t="s">
        <v>3345</v>
      </c>
      <c r="D1110" s="16" t="s">
        <v>3346</v>
      </c>
      <c r="E1110" s="116">
        <v>44.44</v>
      </c>
      <c r="F1110" s="116">
        <f t="shared" si="12"/>
        <v>7.2101536245799361E-2</v>
      </c>
      <c r="G1110" s="116">
        <v>0.22375</v>
      </c>
      <c r="H1110" s="400">
        <f>VLOOKUP(B1110,'PRPM WP2'!$A1:$H1138,5,FALSE)</f>
        <v>3.3249999999999998E-3</v>
      </c>
      <c r="I1110" s="400">
        <f t="shared" si="11"/>
        <v>6.8776536245799366E-2</v>
      </c>
      <c r="J1110" s="399">
        <f t="shared" si="13"/>
        <v>43221</v>
      </c>
    </row>
    <row r="1111" spans="1:10" ht="14.5" customHeight="1" x14ac:dyDescent="0.15">
      <c r="A1111" s="5"/>
      <c r="B1111" s="399">
        <v>43252</v>
      </c>
      <c r="C1111" s="16" t="s">
        <v>3345</v>
      </c>
      <c r="D1111" s="16" t="s">
        <v>3346</v>
      </c>
      <c r="E1111" s="116">
        <v>42.17</v>
      </c>
      <c r="F1111" s="116">
        <f t="shared" si="12"/>
        <v>-5.1080108010800991E-2</v>
      </c>
      <c r="G1111" s="116">
        <v>0</v>
      </c>
      <c r="H1111" s="400">
        <f>VLOOKUP(B1111,'PRPM WP2'!$A1:$H1138,5,FALSE)</f>
        <v>3.3E-3</v>
      </c>
      <c r="I1111" s="400">
        <f t="shared" si="11"/>
        <v>-5.4380108010800988E-2</v>
      </c>
      <c r="J1111" s="399">
        <f t="shared" si="13"/>
        <v>43252</v>
      </c>
    </row>
    <row r="1112" spans="1:10" ht="14.5" customHeight="1" x14ac:dyDescent="0.15">
      <c r="A1112" s="5"/>
      <c r="B1112" s="399">
        <v>43282</v>
      </c>
      <c r="C1112" s="16" t="s">
        <v>3345</v>
      </c>
      <c r="D1112" s="16" t="s">
        <v>3346</v>
      </c>
      <c r="E1112" s="116">
        <v>44.29</v>
      </c>
      <c r="F1112" s="116">
        <f t="shared" si="12"/>
        <v>5.027270571496318E-2</v>
      </c>
      <c r="G1112" s="116">
        <v>0</v>
      </c>
      <c r="H1112" s="400">
        <f>VLOOKUP(B1112,'PRPM WP2'!$A1:$H1138,5,FALSE)</f>
        <v>3.225E-3</v>
      </c>
      <c r="I1112" s="400">
        <f t="shared" si="11"/>
        <v>4.7047705714963181E-2</v>
      </c>
      <c r="J1112" s="399">
        <f t="shared" si="13"/>
        <v>43282</v>
      </c>
    </row>
    <row r="1113" spans="1:10" ht="14.5" customHeight="1" x14ac:dyDescent="0.15">
      <c r="A1113" s="5"/>
      <c r="B1113" s="399">
        <v>43313</v>
      </c>
      <c r="C1113" s="16" t="s">
        <v>3345</v>
      </c>
      <c r="D1113" s="16" t="s">
        <v>3346</v>
      </c>
      <c r="E1113" s="116">
        <v>45.8</v>
      </c>
      <c r="F1113" s="116">
        <f t="shared" si="12"/>
        <v>3.9145405283359629E-2</v>
      </c>
      <c r="G1113" s="116">
        <v>0.22375</v>
      </c>
      <c r="H1113" s="400">
        <f>VLOOKUP(B1113,'PRPM WP2'!$A1:$H1138,5,FALSE)</f>
        <v>3.2333333333333298E-3</v>
      </c>
      <c r="I1113" s="400">
        <f t="shared" si="11"/>
        <v>3.5912071950026297E-2</v>
      </c>
      <c r="J1113" s="399">
        <f t="shared" si="13"/>
        <v>43313</v>
      </c>
    </row>
    <row r="1114" spans="1:10" ht="14.5" customHeight="1" x14ac:dyDescent="0.15">
      <c r="A1114" s="5"/>
      <c r="B1114" s="399">
        <v>43344</v>
      </c>
      <c r="C1114" s="16" t="s">
        <v>3345</v>
      </c>
      <c r="D1114" s="16" t="s">
        <v>3346</v>
      </c>
      <c r="E1114" s="116">
        <v>48.42</v>
      </c>
      <c r="F1114" s="116">
        <f t="shared" si="12"/>
        <v>5.7205240174672593E-2</v>
      </c>
      <c r="G1114" s="116">
        <v>0</v>
      </c>
      <c r="H1114" s="400">
        <f>VLOOKUP(B1114,'PRPM WP2'!$A1:$H1138,5,FALSE)</f>
        <v>3.2333333333333298E-3</v>
      </c>
      <c r="I1114" s="400">
        <f t="shared" si="11"/>
        <v>5.3971906841339262E-2</v>
      </c>
      <c r="J1114" s="399">
        <f t="shared" si="13"/>
        <v>43344</v>
      </c>
    </row>
    <row r="1115" spans="1:10" ht="14.5" customHeight="1" x14ac:dyDescent="0.15">
      <c r="A1115" s="5"/>
      <c r="B1115" s="399">
        <v>43374</v>
      </c>
      <c r="C1115" s="16" t="s">
        <v>3345</v>
      </c>
      <c r="D1115" s="16" t="s">
        <v>3346</v>
      </c>
      <c r="E1115" s="116">
        <v>45</v>
      </c>
      <c r="F1115" s="116">
        <f t="shared" si="12"/>
        <v>-7.0631970260223081E-2</v>
      </c>
      <c r="G1115" s="116">
        <v>0</v>
      </c>
      <c r="H1115" s="400">
        <f>VLOOKUP(B1115,'PRPM WP2'!$A1:$H1138,5,FALSE)</f>
        <v>3.4499999999999999E-3</v>
      </c>
      <c r="I1115" s="400">
        <f t="shared" si="11"/>
        <v>-7.4081970260223076E-2</v>
      </c>
      <c r="J1115" s="399">
        <f t="shared" si="13"/>
        <v>43374</v>
      </c>
    </row>
    <row r="1116" spans="1:10" ht="14.5" customHeight="1" x14ac:dyDescent="0.15">
      <c r="A1116" s="5"/>
      <c r="B1116" s="399">
        <v>43405</v>
      </c>
      <c r="C1116" s="16" t="s">
        <v>3345</v>
      </c>
      <c r="D1116" s="16" t="s">
        <v>3346</v>
      </c>
      <c r="E1116" s="116">
        <v>51.84</v>
      </c>
      <c r="F1116" s="116">
        <f t="shared" si="12"/>
        <v>0.15733333333333341</v>
      </c>
      <c r="G1116" s="116">
        <v>0.24</v>
      </c>
      <c r="H1116" s="400">
        <f>VLOOKUP(B1116,'PRPM WP2'!$A1:$H1138,5,FALSE)</f>
        <v>3.5166666666666701E-3</v>
      </c>
      <c r="I1116" s="400">
        <f t="shared" si="11"/>
        <v>0.15381666666666674</v>
      </c>
      <c r="J1116" s="399">
        <f t="shared" si="13"/>
        <v>43405</v>
      </c>
    </row>
    <row r="1117" spans="1:10" ht="14.5" customHeight="1" x14ac:dyDescent="0.15">
      <c r="A1117" s="5"/>
      <c r="B1117" s="399">
        <v>43435</v>
      </c>
      <c r="C1117" s="16" t="s">
        <v>3345</v>
      </c>
      <c r="D1117" s="16" t="s">
        <v>3346</v>
      </c>
      <c r="E1117" s="116">
        <v>53.35</v>
      </c>
      <c r="F1117" s="116">
        <f t="shared" si="12"/>
        <v>2.9128086419753046E-2</v>
      </c>
      <c r="G1117" s="116">
        <v>0</v>
      </c>
      <c r="H1117" s="400">
        <f>VLOOKUP(B1117,'PRPM WP2'!$A1:$H1138,5,FALSE)</f>
        <v>3.3500000000000001E-3</v>
      </c>
      <c r="I1117" s="400">
        <f t="shared" si="11"/>
        <v>2.5778086419753047E-2</v>
      </c>
      <c r="J1117" s="399">
        <f t="shared" si="13"/>
        <v>43435</v>
      </c>
    </row>
    <row r="1118" spans="1:10" ht="14.5" customHeight="1" x14ac:dyDescent="0.15">
      <c r="A1118" s="5"/>
      <c r="B1118" s="399">
        <v>43466</v>
      </c>
      <c r="C1118" s="16" t="s">
        <v>3345</v>
      </c>
      <c r="D1118" s="16" t="s">
        <v>3346</v>
      </c>
      <c r="E1118" s="116">
        <v>56.2</v>
      </c>
      <c r="F1118" s="116">
        <f t="shared" si="12"/>
        <v>5.3420805998125612E-2</v>
      </c>
      <c r="G1118" s="116">
        <v>0</v>
      </c>
      <c r="H1118" s="400">
        <f>VLOOKUP(B1118,'PRPM WP2'!$A1:$H1138,5,FALSE)</f>
        <v>3.2750000000000001E-3</v>
      </c>
      <c r="I1118" s="400">
        <f t="shared" si="11"/>
        <v>5.0145805998125612E-2</v>
      </c>
      <c r="J1118" s="399">
        <f t="shared" si="13"/>
        <v>43466</v>
      </c>
    </row>
    <row r="1119" spans="1:10" ht="14.5" customHeight="1" x14ac:dyDescent="0.15">
      <c r="A1119" s="5"/>
      <c r="B1119" s="399">
        <v>43497</v>
      </c>
      <c r="C1119" s="16" t="s">
        <v>3345</v>
      </c>
      <c r="D1119" s="16" t="s">
        <v>3346</v>
      </c>
      <c r="E1119" s="116">
        <v>58.87</v>
      </c>
      <c r="F1119" s="116">
        <f t="shared" si="12"/>
        <v>5.1779359430604882E-2</v>
      </c>
      <c r="G1119" s="116">
        <v>0.24</v>
      </c>
      <c r="H1119" s="400">
        <f>VLOOKUP(B1119,'PRPM WP2'!$A1:$H1138,5,FALSE)</f>
        <v>3.1583333333333298E-3</v>
      </c>
      <c r="I1119" s="400">
        <f t="shared" si="11"/>
        <v>4.862102609727155E-2</v>
      </c>
      <c r="J1119" s="399">
        <f t="shared" si="13"/>
        <v>43497</v>
      </c>
    </row>
    <row r="1120" spans="1:10" ht="14.5" customHeight="1" x14ac:dyDescent="0.15">
      <c r="A1120" s="5"/>
      <c r="B1120" s="399">
        <v>43525</v>
      </c>
      <c r="C1120" s="16" t="s">
        <v>3345</v>
      </c>
      <c r="D1120" s="16" t="s">
        <v>3346</v>
      </c>
      <c r="E1120" s="116">
        <v>55.99</v>
      </c>
      <c r="F1120" s="116">
        <f t="shared" si="12"/>
        <v>-4.8921352131815789E-2</v>
      </c>
      <c r="G1120" s="116">
        <v>0</v>
      </c>
      <c r="H1120" s="400">
        <f>VLOOKUP(B1120,'PRPM WP2'!$A1:$H1138,5,FALSE)</f>
        <v>3.1583333333333298E-3</v>
      </c>
      <c r="I1120" s="400">
        <f t="shared" si="11"/>
        <v>-5.2079685465149121E-2</v>
      </c>
      <c r="J1120" s="399">
        <f t="shared" si="13"/>
        <v>43525</v>
      </c>
    </row>
    <row r="1121" spans="1:10" ht="14.5" customHeight="1" x14ac:dyDescent="0.15">
      <c r="A1121" s="5"/>
      <c r="B1121" s="399">
        <v>43556</v>
      </c>
      <c r="C1121" s="16" t="s">
        <v>3345</v>
      </c>
      <c r="D1121" s="16" t="s">
        <v>3346</v>
      </c>
      <c r="E1121" s="116">
        <v>57.99</v>
      </c>
      <c r="F1121" s="116">
        <f t="shared" si="12"/>
        <v>3.5720664404357921E-2</v>
      </c>
      <c r="G1121" s="116">
        <v>0</v>
      </c>
      <c r="H1121" s="400">
        <f>VLOOKUP(B1121,'PRPM WP2'!$A1:$H1138,5,FALSE)</f>
        <v>3.075E-3</v>
      </c>
      <c r="I1121" s="400">
        <f t="shared" si="11"/>
        <v>3.264566440435792E-2</v>
      </c>
      <c r="J1121" s="399">
        <f t="shared" si="13"/>
        <v>43556</v>
      </c>
    </row>
    <row r="1122" spans="1:10" ht="14.5" customHeight="1" x14ac:dyDescent="0.15">
      <c r="A1122" s="5"/>
      <c r="B1122" s="399">
        <v>43586</v>
      </c>
      <c r="C1122" s="16" t="s">
        <v>3345</v>
      </c>
      <c r="D1122" s="16" t="s">
        <v>3346</v>
      </c>
      <c r="E1122" s="116">
        <v>59.16</v>
      </c>
      <c r="F1122" s="116">
        <f t="shared" si="12"/>
        <v>2.4314536989135965E-2</v>
      </c>
      <c r="G1122" s="116">
        <v>0.24</v>
      </c>
      <c r="H1122" s="400">
        <f>VLOOKUP(B1122,'PRPM WP2'!$A1:$H1138,5,FALSE)</f>
        <v>3.05833333333333E-3</v>
      </c>
      <c r="I1122" s="400">
        <f t="shared" si="11"/>
        <v>2.1256203655802636E-2</v>
      </c>
      <c r="J1122" s="399">
        <f t="shared" si="13"/>
        <v>43586</v>
      </c>
    </row>
    <row r="1123" spans="1:10" ht="14.5" customHeight="1" x14ac:dyDescent="0.15">
      <c r="A1123" s="5"/>
      <c r="B1123" s="399">
        <v>43617</v>
      </c>
      <c r="C1123" s="16" t="s">
        <v>3345</v>
      </c>
      <c r="D1123" s="16" t="s">
        <v>3346</v>
      </c>
      <c r="E1123" s="116">
        <v>59.25</v>
      </c>
      <c r="F1123" s="116">
        <f t="shared" si="12"/>
        <v>1.5212981744422483E-3</v>
      </c>
      <c r="G1123" s="116">
        <v>0</v>
      </c>
      <c r="H1123" s="400">
        <f>VLOOKUP(B1123,'PRPM WP2'!$A1:$H1138,5,FALSE)</f>
        <v>3.05833333333333E-3</v>
      </c>
      <c r="I1123" s="400">
        <f t="shared" si="11"/>
        <v>-1.5370351588910817E-3</v>
      </c>
      <c r="J1123" s="399">
        <f t="shared" si="13"/>
        <v>43617</v>
      </c>
    </row>
    <row r="1124" spans="1:10" ht="14.5" customHeight="1" x14ac:dyDescent="0.15">
      <c r="A1124" s="5"/>
      <c r="B1124" s="399">
        <v>43647</v>
      </c>
      <c r="C1124" s="16" t="s">
        <v>3345</v>
      </c>
      <c r="D1124" s="16" t="s">
        <v>3346</v>
      </c>
      <c r="E1124" s="116">
        <v>62.63</v>
      </c>
      <c r="F1124" s="116">
        <f t="shared" si="12"/>
        <v>5.7046413502109747E-2</v>
      </c>
      <c r="G1124" s="116">
        <v>0</v>
      </c>
      <c r="H1124" s="400">
        <f>VLOOKUP(B1124,'PRPM WP2'!$A1:$H1138,5,FALSE)</f>
        <v>2.74166666666667E-3</v>
      </c>
      <c r="I1124" s="400">
        <f t="shared" si="11"/>
        <v>5.4304746835443077E-2</v>
      </c>
      <c r="J1124" s="399">
        <f t="shared" si="13"/>
        <v>43647</v>
      </c>
    </row>
    <row r="1125" spans="1:10" ht="14.5" customHeight="1" x14ac:dyDescent="0.15">
      <c r="A1125" s="5"/>
      <c r="B1125" s="399">
        <v>43678</v>
      </c>
      <c r="C1125" s="16" t="s">
        <v>3345</v>
      </c>
      <c r="D1125" s="16" t="s">
        <v>3346</v>
      </c>
      <c r="E1125" s="116">
        <v>61.04</v>
      </c>
      <c r="F1125" s="116">
        <f t="shared" si="12"/>
        <v>-2.1555165256267019E-2</v>
      </c>
      <c r="G1125" s="116">
        <v>0.24</v>
      </c>
      <c r="H1125" s="400">
        <f>VLOOKUP(B1125,'PRPM WP2'!$A1:$H1138,5,FALSE)</f>
        <v>2.74166666666667E-3</v>
      </c>
      <c r="I1125" s="400">
        <f t="shared" si="11"/>
        <v>-2.4296831922933689E-2</v>
      </c>
      <c r="J1125" s="399">
        <f t="shared" si="13"/>
        <v>43678</v>
      </c>
    </row>
    <row r="1126" spans="1:10" ht="14.5" customHeight="1" x14ac:dyDescent="0.15">
      <c r="A1126" s="5"/>
      <c r="B1126" s="399">
        <v>43709</v>
      </c>
      <c r="C1126" s="16" t="s">
        <v>3345</v>
      </c>
      <c r="D1126" s="16" t="s">
        <v>3346</v>
      </c>
      <c r="E1126" s="116">
        <v>64.959999999999994</v>
      </c>
      <c r="F1126" s="116">
        <f t="shared" si="12"/>
        <v>6.4220183486238439E-2</v>
      </c>
      <c r="G1126" s="116">
        <v>0</v>
      </c>
      <c r="H1126" s="400">
        <f>VLOOKUP(B1126,'PRPM WP2'!$A1:$H1138,5,FALSE)</f>
        <v>2.48333333333333E-3</v>
      </c>
      <c r="I1126" s="400">
        <f t="shared" si="11"/>
        <v>6.1736850152905108E-2</v>
      </c>
      <c r="J1126" s="399">
        <f t="shared" si="13"/>
        <v>43709</v>
      </c>
    </row>
    <row r="1127" spans="1:10" ht="14.5" customHeight="1" x14ac:dyDescent="0.15">
      <c r="A1127" s="5"/>
      <c r="B1127" s="399">
        <v>43739</v>
      </c>
      <c r="C1127" s="16" t="s">
        <v>3345</v>
      </c>
      <c r="D1127" s="16" t="s">
        <v>3346</v>
      </c>
      <c r="E1127" s="116">
        <v>67.25</v>
      </c>
      <c r="F1127" s="116">
        <f t="shared" si="12"/>
        <v>3.5252463054187291E-2</v>
      </c>
      <c r="G1127" s="116">
        <v>0</v>
      </c>
      <c r="H1127" s="400">
        <f>VLOOKUP(B1127,'PRPM WP2'!$A1:$H1138,5,FALSE)</f>
        <v>2.5249999999999999E-3</v>
      </c>
      <c r="I1127" s="400">
        <f t="shared" si="11"/>
        <v>3.2727463054187292E-2</v>
      </c>
      <c r="J1127" s="399">
        <f t="shared" si="13"/>
        <v>43739</v>
      </c>
    </row>
    <row r="1128" spans="1:10" ht="14.5" customHeight="1" x14ac:dyDescent="0.15">
      <c r="A1128" s="5"/>
      <c r="B1128" s="399">
        <v>43770</v>
      </c>
      <c r="C1128" s="16" t="s">
        <v>3345</v>
      </c>
      <c r="D1128" s="16" t="s">
        <v>3346</v>
      </c>
      <c r="E1128" s="116">
        <v>62.81</v>
      </c>
      <c r="F1128" s="116">
        <f t="shared" si="12"/>
        <v>-6.2211895910780635E-2</v>
      </c>
      <c r="G1128" s="116">
        <v>0.25624999999999998</v>
      </c>
      <c r="H1128" s="400">
        <f>VLOOKUP(B1128,'PRPM WP2'!$A1:$H1138,5,FALSE)</f>
        <v>2.55833333333333E-3</v>
      </c>
      <c r="I1128" s="400">
        <f t="shared" si="11"/>
        <v>-6.4770229244113964E-2</v>
      </c>
      <c r="J1128" s="399">
        <f t="shared" si="13"/>
        <v>43770</v>
      </c>
    </row>
    <row r="1129" spans="1:10" ht="14.5" customHeight="1" x14ac:dyDescent="0.15">
      <c r="A1129" s="5"/>
      <c r="B1129" s="399">
        <v>43800</v>
      </c>
      <c r="C1129" s="16" t="s">
        <v>3345</v>
      </c>
      <c r="D1129" s="16" t="s">
        <v>3346</v>
      </c>
      <c r="E1129" s="116">
        <v>63.57</v>
      </c>
      <c r="F1129" s="116">
        <f t="shared" si="12"/>
        <v>1.2099984078968284E-2</v>
      </c>
      <c r="G1129" s="116">
        <v>0</v>
      </c>
      <c r="H1129" s="400">
        <f>VLOOKUP(B1129,'PRPM WP2'!$A1:$H1138,5,FALSE)</f>
        <v>2.5083333333333299E-3</v>
      </c>
      <c r="I1129" s="400">
        <f t="shared" si="11"/>
        <v>9.591650745634955E-3</v>
      </c>
      <c r="J1129" s="399">
        <f t="shared" si="13"/>
        <v>43800</v>
      </c>
    </row>
    <row r="1130" spans="1:10" ht="14.5" customHeight="1" x14ac:dyDescent="0.15">
      <c r="A1130" s="5"/>
      <c r="B1130" s="399">
        <v>43831</v>
      </c>
      <c r="C1130" s="16" t="s">
        <v>3345</v>
      </c>
      <c r="D1130" s="16" t="s">
        <v>3346</v>
      </c>
      <c r="E1130" s="116">
        <v>65.260000000000005</v>
      </c>
      <c r="F1130" s="116">
        <f t="shared" si="12"/>
        <v>2.6584867075664698E-2</v>
      </c>
      <c r="G1130" s="116">
        <v>0</v>
      </c>
      <c r="H1130" s="400">
        <f>VLOOKUP(B1130,'PRPM WP2'!$A1:$H1138,5,FALSE)</f>
        <v>2.3500000000000001E-3</v>
      </c>
      <c r="I1130" s="400">
        <f t="shared" si="11"/>
        <v>2.4234867075664697E-2</v>
      </c>
      <c r="J1130" s="399">
        <f t="shared" si="13"/>
        <v>43831</v>
      </c>
    </row>
    <row r="1131" spans="1:10" ht="14.5" customHeight="1" x14ac:dyDescent="0.15">
      <c r="A1131" s="5"/>
      <c r="B1131" s="399">
        <v>43862</v>
      </c>
      <c r="C1131" s="16" t="s">
        <v>3345</v>
      </c>
      <c r="D1131" s="16" t="s">
        <v>3346</v>
      </c>
      <c r="E1131" s="116">
        <v>59.47</v>
      </c>
      <c r="F1131" s="116">
        <f t="shared" si="12"/>
        <v>-8.4795433650015406E-2</v>
      </c>
      <c r="G1131" s="116">
        <v>0.25624999999999998</v>
      </c>
      <c r="H1131" s="400">
        <f>VLOOKUP(B1131,'PRPM WP2'!$A1:$H1138,5,FALSE)</f>
        <v>2.4499999999999999E-3</v>
      </c>
      <c r="I1131" s="400">
        <f t="shared" si="11"/>
        <v>-8.72454336500154E-2</v>
      </c>
      <c r="J1131" s="399">
        <f t="shared" si="13"/>
        <v>43862</v>
      </c>
    </row>
    <row r="1132" spans="1:10" ht="14.5" customHeight="1" x14ac:dyDescent="0.15">
      <c r="A1132" s="5"/>
      <c r="B1132" s="399">
        <v>43891</v>
      </c>
      <c r="C1132" s="16" t="s">
        <v>3345</v>
      </c>
      <c r="D1132" s="16" t="s">
        <v>3346</v>
      </c>
      <c r="E1132" s="116">
        <v>60.12</v>
      </c>
      <c r="F1132" s="116">
        <f t="shared" si="12"/>
        <v>1.0929880612073291E-2</v>
      </c>
      <c r="G1132" s="116">
        <v>0</v>
      </c>
      <c r="H1132" s="400">
        <f>VLOOKUP(B1132,'PRPM WP2'!$A1:$H1138,5,FALSE)</f>
        <v>2.31666666666667E-3</v>
      </c>
      <c r="I1132" s="400">
        <f t="shared" si="11"/>
        <v>8.6132139454066208E-3</v>
      </c>
      <c r="J1132" s="399">
        <f t="shared" si="13"/>
        <v>43891</v>
      </c>
    </row>
    <row r="1133" spans="1:10" ht="14.5" customHeight="1" x14ac:dyDescent="0.15">
      <c r="A1133" s="5"/>
      <c r="B1133" s="399">
        <v>43922</v>
      </c>
      <c r="C1133" s="16" t="s">
        <v>3345</v>
      </c>
      <c r="D1133" s="16" t="s">
        <v>3346</v>
      </c>
      <c r="E1133" s="116">
        <v>60.3</v>
      </c>
      <c r="F1133" s="116">
        <f t="shared" si="12"/>
        <v>2.9940119760478996E-3</v>
      </c>
      <c r="G1133" s="116">
        <v>0</v>
      </c>
      <c r="H1133" s="400">
        <f>VLOOKUP(B1133,'PRPM WP2'!$A1:$H1138,5,FALSE)</f>
        <v>2.0249999999999999E-3</v>
      </c>
      <c r="I1133" s="400">
        <f t="shared" si="11"/>
        <v>9.6901197604789971E-4</v>
      </c>
      <c r="J1133" s="399">
        <f t="shared" si="13"/>
        <v>43922</v>
      </c>
    </row>
    <row r="1134" spans="1:10" ht="14.5" customHeight="1" x14ac:dyDescent="0.15">
      <c r="A1134" s="5"/>
      <c r="B1134" s="399">
        <v>43952</v>
      </c>
      <c r="C1134" s="16" t="s">
        <v>3345</v>
      </c>
      <c r="D1134" s="16" t="s">
        <v>3346</v>
      </c>
      <c r="E1134" s="116">
        <v>67.86</v>
      </c>
      <c r="F1134" s="116">
        <f t="shared" si="12"/>
        <v>0.12962271973466008</v>
      </c>
      <c r="G1134" s="116">
        <v>0.25624999999999998</v>
      </c>
      <c r="H1134" s="400">
        <f>VLOOKUP(B1134,'PRPM WP2'!$A1:$H1138,5,FALSE)</f>
        <v>2.075E-3</v>
      </c>
      <c r="I1134" s="400">
        <f t="shared" si="11"/>
        <v>0.12754771973466009</v>
      </c>
      <c r="J1134" s="399">
        <f t="shared" si="13"/>
        <v>43952</v>
      </c>
    </row>
    <row r="1135" spans="1:10" ht="14.5" customHeight="1" x14ac:dyDescent="0.15">
      <c r="A1135" s="5"/>
      <c r="B1135" s="399">
        <v>43983</v>
      </c>
      <c r="C1135" s="16" t="s">
        <v>3345</v>
      </c>
      <c r="D1135" s="16" t="s">
        <v>3346</v>
      </c>
      <c r="E1135" s="116">
        <v>67.180000000000007</v>
      </c>
      <c r="F1135" s="116">
        <f t="shared" si="12"/>
        <v>-1.0020630710285774E-2</v>
      </c>
      <c r="G1135" s="116">
        <v>0</v>
      </c>
      <c r="H1135" s="400">
        <f>VLOOKUP(B1135,'PRPM WP2'!$A1:$H1138,5,FALSE)</f>
        <v>2.0083333333333299E-3</v>
      </c>
      <c r="I1135" s="400">
        <f t="shared" si="11"/>
        <v>-1.2028964043619104E-2</v>
      </c>
      <c r="J1135" s="399">
        <f t="shared" si="13"/>
        <v>43983</v>
      </c>
    </row>
    <row r="1136" spans="1:10" ht="14.5" customHeight="1" x14ac:dyDescent="0.15">
      <c r="A1136" s="5"/>
      <c r="B1136" s="399">
        <v>44013</v>
      </c>
      <c r="C1136" s="16" t="s">
        <v>3345</v>
      </c>
      <c r="D1136" s="16" t="s">
        <v>3346</v>
      </c>
      <c r="E1136" s="116">
        <v>64.06</v>
      </c>
      <c r="F1136" s="116">
        <f t="shared" ref="F1136:F1167" si="14">((E1136-E1135)/E1135)+(G1136/E1135)</f>
        <v>-4.6442393569514802E-2</v>
      </c>
      <c r="G1136" s="116">
        <v>0</v>
      </c>
      <c r="H1136" s="400">
        <f>VLOOKUP(B1136,'PRPM WP2'!$A1:$H1138,5,FALSE)</f>
        <v>1.6916666666666701E-3</v>
      </c>
      <c r="I1136" s="400">
        <f t="shared" si="11"/>
        <v>-4.813406023618147E-2</v>
      </c>
      <c r="J1136" s="399">
        <f t="shared" si="13"/>
        <v>44013</v>
      </c>
    </row>
    <row r="1137" spans="1:10" ht="14.5" customHeight="1" x14ac:dyDescent="0.15">
      <c r="A1137" s="5"/>
      <c r="B1137" s="399">
        <v>44044</v>
      </c>
      <c r="C1137" s="16" t="s">
        <v>3345</v>
      </c>
      <c r="D1137" s="16" t="s">
        <v>3346</v>
      </c>
      <c r="E1137" s="116">
        <v>64.13</v>
      </c>
      <c r="F1137" s="116">
        <f t="shared" si="14"/>
        <v>5.0928816734310519E-3</v>
      </c>
      <c r="G1137" s="116">
        <v>0.25624999999999998</v>
      </c>
      <c r="H1137" s="400">
        <f>VLOOKUP(B1137,'PRPM WP2'!$A1:$H1138,5,FALSE)</f>
        <v>2.0166666666666701E-3</v>
      </c>
      <c r="I1137" s="400">
        <f t="shared" si="11"/>
        <v>3.0762150067643818E-3</v>
      </c>
      <c r="J1137" s="399">
        <f t="shared" si="13"/>
        <v>44044</v>
      </c>
    </row>
  </sheetData>
  <pageMargins left="0.7" right="0.7" top="0.75" bottom="0.75" header="0.3" footer="0.3"/>
  <pageSetup scale="80" orientation="portrait"/>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4"/>
  <sheetViews>
    <sheetView showGridLines="0" workbookViewId="0"/>
  </sheetViews>
  <sheetFormatPr baseColWidth="10" defaultColWidth="12.5" defaultRowHeight="15.75" customHeight="1" x14ac:dyDescent="0.15"/>
  <cols>
    <col min="1" max="1" width="9.83203125" style="58" customWidth="1"/>
    <col min="2" max="2" width="6" style="58" customWidth="1"/>
    <col min="3" max="5" width="12.5" style="58" customWidth="1"/>
    <col min="6" max="6" width="8.6640625" style="58" customWidth="1"/>
    <col min="7" max="7" width="14.1640625" style="58" customWidth="1"/>
    <col min="8" max="8" width="5" style="58" customWidth="1"/>
    <col min="9" max="9" width="6.1640625" style="58" customWidth="1"/>
    <col min="10" max="10" width="14.1640625" style="58" customWidth="1"/>
    <col min="11" max="11" width="5" style="58" customWidth="1"/>
    <col min="12" max="12" width="6.1640625" style="58" customWidth="1"/>
    <col min="13" max="13" width="12.5" style="58" customWidth="1"/>
    <col min="14" max="14" width="5" style="58" customWidth="1"/>
    <col min="15" max="15" width="12.5" style="58" customWidth="1"/>
    <col min="16" max="16384" width="12.5" style="58"/>
  </cols>
  <sheetData>
    <row r="1" spans="1:14" ht="17" customHeight="1" x14ac:dyDescent="0.2">
      <c r="A1" s="478" t="str">
        <f>Input!G28</f>
        <v>Bluegrass Water Operating Company, LLC</v>
      </c>
      <c r="B1" s="483"/>
      <c r="C1" s="483"/>
      <c r="D1" s="483"/>
      <c r="E1" s="483"/>
      <c r="F1" s="483"/>
      <c r="G1" s="483"/>
      <c r="H1" s="483"/>
      <c r="I1" s="4"/>
      <c r="J1" s="4"/>
      <c r="K1" s="4"/>
      <c r="L1" s="4"/>
      <c r="M1" s="4"/>
      <c r="N1" s="4"/>
    </row>
    <row r="2" spans="1:14" ht="17" customHeight="1" x14ac:dyDescent="0.2">
      <c r="A2" s="482" t="s">
        <v>102</v>
      </c>
      <c r="B2" s="483"/>
      <c r="C2" s="483"/>
      <c r="D2" s="483"/>
      <c r="E2" s="483"/>
      <c r="F2" s="483"/>
      <c r="G2" s="483"/>
      <c r="H2" s="483"/>
      <c r="I2" s="5"/>
      <c r="J2" s="5"/>
      <c r="K2" s="5"/>
      <c r="L2" s="5"/>
      <c r="M2" s="5"/>
      <c r="N2" s="5"/>
    </row>
    <row r="3" spans="1:14" ht="17" customHeight="1" x14ac:dyDescent="0.2">
      <c r="A3" s="482" t="s">
        <v>103</v>
      </c>
      <c r="B3" s="483"/>
      <c r="C3" s="483"/>
      <c r="D3" s="483"/>
      <c r="E3" s="483"/>
      <c r="F3" s="483"/>
      <c r="G3" s="483"/>
      <c r="H3" s="483"/>
      <c r="I3" s="5"/>
      <c r="J3" s="5"/>
      <c r="K3" s="5"/>
      <c r="L3" s="5"/>
      <c r="M3" s="5"/>
      <c r="N3" s="5"/>
    </row>
    <row r="4" spans="1:14" ht="17" customHeight="1" x14ac:dyDescent="0.2">
      <c r="A4" s="478" t="s">
        <v>104</v>
      </c>
      <c r="B4" s="483"/>
      <c r="C4" s="483"/>
      <c r="D4" s="483"/>
      <c r="E4" s="483"/>
      <c r="F4" s="483"/>
      <c r="G4" s="483"/>
      <c r="H4" s="483"/>
      <c r="I4" s="4"/>
      <c r="J4" s="4"/>
      <c r="K4" s="4"/>
      <c r="L4" s="4"/>
      <c r="M4" s="5"/>
      <c r="N4" s="5"/>
    </row>
    <row r="5" spans="1:14" ht="13.75" customHeight="1" x14ac:dyDescent="0.15">
      <c r="A5" s="5"/>
      <c r="B5" s="5"/>
      <c r="C5" s="5"/>
      <c r="D5" s="5"/>
      <c r="E5" s="5"/>
      <c r="F5" s="5"/>
      <c r="G5" s="5"/>
      <c r="H5" s="5"/>
      <c r="I5" s="5"/>
      <c r="J5" s="5"/>
      <c r="K5" s="5"/>
      <c r="L5" s="5"/>
      <c r="M5" s="5"/>
      <c r="N5" s="5"/>
    </row>
    <row r="6" spans="1:14" ht="58.5" customHeight="1" x14ac:dyDescent="0.2">
      <c r="A6" s="2" t="s">
        <v>1</v>
      </c>
      <c r="B6" s="3"/>
      <c r="C6" s="5"/>
      <c r="D6" s="5"/>
      <c r="E6" s="5"/>
      <c r="F6" s="5"/>
      <c r="G6" s="480" t="str">
        <f>Input!I31</f>
        <v>Proxy Group of Seven Water Companies</v>
      </c>
      <c r="H6" s="481"/>
      <c r="I6" s="5"/>
      <c r="J6" s="5"/>
      <c r="K6" s="5"/>
      <c r="L6" s="5"/>
      <c r="M6" s="8"/>
      <c r="N6" s="8"/>
    </row>
    <row r="7" spans="1:14" ht="17" customHeight="1" x14ac:dyDescent="0.2">
      <c r="A7" s="6"/>
      <c r="B7" s="6"/>
      <c r="C7" s="5"/>
      <c r="D7" s="5"/>
      <c r="E7" s="5"/>
      <c r="F7" s="5"/>
      <c r="G7" s="59"/>
      <c r="H7" s="59"/>
      <c r="I7" s="5"/>
      <c r="J7" s="5"/>
      <c r="K7" s="5"/>
      <c r="L7" s="5"/>
      <c r="M7" s="5"/>
      <c r="N7" s="5"/>
    </row>
    <row r="8" spans="1:14" ht="17" customHeight="1" x14ac:dyDescent="0.15">
      <c r="A8" s="5"/>
      <c r="B8" s="5"/>
      <c r="C8" s="5"/>
      <c r="D8" s="5"/>
      <c r="E8" s="5"/>
      <c r="F8" s="5"/>
      <c r="G8" s="8"/>
      <c r="H8" s="8"/>
      <c r="I8" s="5"/>
      <c r="J8" s="5"/>
      <c r="K8" s="5"/>
      <c r="L8" s="5"/>
      <c r="M8" s="5"/>
      <c r="N8" s="5"/>
    </row>
    <row r="9" spans="1:14" ht="17" customHeight="1" x14ac:dyDescent="0.2">
      <c r="A9" s="14" t="s">
        <v>4</v>
      </c>
      <c r="B9" s="6"/>
      <c r="C9" s="16" t="s">
        <v>105</v>
      </c>
      <c r="D9" s="5"/>
      <c r="E9" s="5"/>
      <c r="F9" s="5"/>
      <c r="G9" s="46"/>
      <c r="H9" s="5"/>
      <c r="I9" s="5"/>
      <c r="J9" s="5"/>
      <c r="K9" s="5"/>
      <c r="L9" s="5"/>
      <c r="M9" s="5"/>
      <c r="N9" s="5"/>
    </row>
    <row r="10" spans="1:14" ht="17" customHeight="1" x14ac:dyDescent="0.2">
      <c r="A10" s="6"/>
      <c r="B10" s="6"/>
      <c r="C10" s="16" t="s">
        <v>106</v>
      </c>
      <c r="D10" s="5"/>
      <c r="E10" s="5"/>
      <c r="F10" s="5"/>
      <c r="G10" s="46">
        <f>'MRP WP1'!$M$37</f>
        <v>2.98</v>
      </c>
      <c r="H10" s="16" t="s">
        <v>52</v>
      </c>
      <c r="I10" s="5"/>
      <c r="J10" s="5"/>
      <c r="K10" s="5"/>
      <c r="L10" s="5"/>
      <c r="M10" s="34"/>
      <c r="N10" s="5"/>
    </row>
    <row r="11" spans="1:14" ht="17" customHeight="1" x14ac:dyDescent="0.2">
      <c r="A11" s="6"/>
      <c r="B11" s="6"/>
      <c r="C11" s="5"/>
      <c r="D11" s="5"/>
      <c r="E11" s="5"/>
      <c r="F11" s="5"/>
      <c r="G11" s="46"/>
      <c r="H11" s="5"/>
      <c r="I11" s="5"/>
      <c r="J11" s="5"/>
      <c r="K11" s="5"/>
      <c r="L11" s="5"/>
      <c r="M11" s="5"/>
      <c r="N11" s="5"/>
    </row>
    <row r="12" spans="1:14" ht="17" customHeight="1" x14ac:dyDescent="0.2">
      <c r="A12" s="14" t="s">
        <v>6</v>
      </c>
      <c r="B12" s="6"/>
      <c r="C12" s="16" t="s">
        <v>107</v>
      </c>
      <c r="D12" s="5"/>
      <c r="E12" s="5"/>
      <c r="F12" s="5"/>
      <c r="G12" s="46"/>
      <c r="H12" s="5"/>
      <c r="I12" s="5"/>
      <c r="J12" s="5"/>
      <c r="K12" s="5"/>
      <c r="L12" s="5"/>
      <c r="M12" s="5"/>
      <c r="N12" s="5"/>
    </row>
    <row r="13" spans="1:14" ht="17" customHeight="1" x14ac:dyDescent="0.2">
      <c r="A13" s="6"/>
      <c r="B13" s="6"/>
      <c r="C13" s="16" t="s">
        <v>108</v>
      </c>
      <c r="D13" s="5"/>
      <c r="E13" s="5"/>
      <c r="F13" s="5"/>
      <c r="G13" s="46"/>
      <c r="H13" s="5"/>
      <c r="I13" s="5"/>
      <c r="J13" s="5"/>
      <c r="K13" s="5"/>
      <c r="L13" s="5"/>
      <c r="M13" s="5"/>
      <c r="N13" s="5"/>
    </row>
    <row r="14" spans="1:14" ht="17" customHeight="1" x14ac:dyDescent="0.2">
      <c r="A14" s="6"/>
      <c r="B14" s="6"/>
      <c r="C14" s="16" t="s">
        <v>109</v>
      </c>
      <c r="D14" s="5"/>
      <c r="E14" s="5"/>
      <c r="F14" s="5"/>
      <c r="G14" s="46"/>
      <c r="H14" s="5"/>
      <c r="I14" s="5"/>
      <c r="J14" s="5"/>
      <c r="K14" s="5"/>
      <c r="L14" s="5"/>
      <c r="M14" s="5"/>
      <c r="N14" s="5"/>
    </row>
    <row r="15" spans="1:14" ht="17" customHeight="1" x14ac:dyDescent="0.2">
      <c r="A15" s="6"/>
      <c r="B15" s="6"/>
      <c r="C15" s="16" t="s">
        <v>110</v>
      </c>
      <c r="D15" s="5"/>
      <c r="E15" s="5"/>
      <c r="F15" s="5"/>
      <c r="G15" s="49">
        <v>0.57999999999999996</v>
      </c>
      <c r="H15" s="16" t="s">
        <v>25</v>
      </c>
      <c r="I15" s="5"/>
      <c r="J15" s="5"/>
      <c r="K15" s="5"/>
      <c r="L15" s="5"/>
      <c r="M15" s="34"/>
      <c r="N15" s="5"/>
    </row>
    <row r="16" spans="1:14" ht="17" customHeight="1" x14ac:dyDescent="0.2">
      <c r="A16" s="6"/>
      <c r="B16" s="6"/>
      <c r="C16" s="5"/>
      <c r="D16" s="5"/>
      <c r="E16" s="5"/>
      <c r="F16" s="5"/>
      <c r="G16" s="50"/>
      <c r="H16" s="5"/>
      <c r="I16" s="5"/>
      <c r="J16" s="5"/>
      <c r="K16" s="5"/>
      <c r="L16" s="5"/>
      <c r="M16" s="5"/>
      <c r="N16" s="5"/>
    </row>
    <row r="17" spans="1:14" ht="17" customHeight="1" x14ac:dyDescent="0.2">
      <c r="A17" s="14" t="s">
        <v>8</v>
      </c>
      <c r="B17" s="6"/>
      <c r="C17" s="16" t="s">
        <v>111</v>
      </c>
      <c r="D17" s="5"/>
      <c r="E17" s="5"/>
      <c r="F17" s="5"/>
      <c r="G17" s="46"/>
      <c r="H17" s="5"/>
      <c r="I17" s="5"/>
      <c r="J17" s="5"/>
      <c r="K17" s="5"/>
      <c r="L17" s="5"/>
      <c r="M17" s="5"/>
      <c r="N17" s="5"/>
    </row>
    <row r="18" spans="1:14" ht="17" customHeight="1" x14ac:dyDescent="0.2">
      <c r="A18" s="6"/>
      <c r="B18" s="6"/>
      <c r="C18" s="16" t="s">
        <v>112</v>
      </c>
      <c r="D18" s="5"/>
      <c r="E18" s="5"/>
      <c r="F18" s="5"/>
      <c r="G18" s="46">
        <f>SUM(G10:G15)</f>
        <v>3.56</v>
      </c>
      <c r="H18" s="16" t="s">
        <v>52</v>
      </c>
      <c r="I18" s="5"/>
      <c r="J18" s="5"/>
      <c r="K18" s="5"/>
      <c r="L18" s="5"/>
      <c r="M18" s="22"/>
      <c r="N18" s="22"/>
    </row>
    <row r="19" spans="1:14" ht="17" customHeight="1" x14ac:dyDescent="0.2">
      <c r="A19" s="6"/>
      <c r="B19" s="6"/>
      <c r="C19" s="5"/>
      <c r="D19" s="5"/>
      <c r="E19" s="5"/>
      <c r="F19" s="5"/>
      <c r="G19" s="46"/>
      <c r="H19" s="22"/>
      <c r="I19" s="5"/>
      <c r="J19" s="5"/>
      <c r="K19" s="5"/>
      <c r="L19" s="5"/>
      <c r="M19" s="5"/>
      <c r="N19" s="22"/>
    </row>
    <row r="20" spans="1:14" ht="17" customHeight="1" x14ac:dyDescent="0.2">
      <c r="A20" s="14" t="s">
        <v>10</v>
      </c>
      <c r="B20" s="6"/>
      <c r="C20" s="16" t="s">
        <v>113</v>
      </c>
      <c r="D20" s="5"/>
      <c r="E20" s="5"/>
      <c r="F20" s="5"/>
      <c r="G20" s="46"/>
      <c r="H20" s="22"/>
      <c r="I20" s="5"/>
      <c r="J20" s="5"/>
      <c r="K20" s="5"/>
      <c r="L20" s="5"/>
      <c r="M20" s="5"/>
      <c r="N20" s="22"/>
    </row>
    <row r="21" spans="1:14" ht="17" customHeight="1" x14ac:dyDescent="0.2">
      <c r="A21" s="5"/>
      <c r="B21" s="6"/>
      <c r="C21" s="16" t="s">
        <v>114</v>
      </c>
      <c r="D21" s="5"/>
      <c r="E21" s="5"/>
      <c r="F21" s="5"/>
      <c r="G21" s="49">
        <v>0.06</v>
      </c>
      <c r="H21" s="16" t="s">
        <v>27</v>
      </c>
      <c r="I21" s="5"/>
      <c r="J21" s="5"/>
      <c r="K21" s="5"/>
      <c r="L21" s="5"/>
      <c r="M21" s="22"/>
      <c r="N21" s="22"/>
    </row>
    <row r="22" spans="1:14" ht="17" customHeight="1" x14ac:dyDescent="0.2">
      <c r="A22" s="6"/>
      <c r="B22" s="6"/>
      <c r="C22" s="5"/>
      <c r="D22" s="5"/>
      <c r="E22" s="5"/>
      <c r="F22" s="5"/>
      <c r="G22" s="50"/>
      <c r="H22" s="22"/>
      <c r="I22" s="5"/>
      <c r="J22" s="5"/>
      <c r="K22" s="5"/>
      <c r="L22" s="5"/>
      <c r="M22" s="5"/>
      <c r="N22" s="22"/>
    </row>
    <row r="23" spans="1:14" ht="17" customHeight="1" x14ac:dyDescent="0.2">
      <c r="A23" s="14" t="s">
        <v>12</v>
      </c>
      <c r="B23" s="6"/>
      <c r="C23" s="16" t="s">
        <v>115</v>
      </c>
      <c r="D23" s="5"/>
      <c r="E23" s="5"/>
      <c r="F23" s="5"/>
      <c r="G23" s="46">
        <f>SUM(G18:G21)</f>
        <v>3.62</v>
      </c>
      <c r="H23" s="16" t="s">
        <v>52</v>
      </c>
      <c r="I23" s="5"/>
      <c r="J23" s="5"/>
      <c r="K23" s="5"/>
      <c r="L23" s="5"/>
      <c r="M23" s="22"/>
      <c r="N23" s="22"/>
    </row>
    <row r="24" spans="1:14" ht="17" customHeight="1" x14ac:dyDescent="0.2">
      <c r="A24" s="6"/>
      <c r="B24" s="6"/>
      <c r="C24" s="5"/>
      <c r="D24" s="5"/>
      <c r="E24" s="5"/>
      <c r="F24" s="5"/>
      <c r="G24" s="46"/>
      <c r="H24" s="22"/>
      <c r="I24" s="5"/>
      <c r="J24" s="5"/>
      <c r="K24" s="5"/>
      <c r="L24" s="5"/>
      <c r="M24" s="5"/>
      <c r="N24" s="22"/>
    </row>
    <row r="25" spans="1:14" ht="17" customHeight="1" x14ac:dyDescent="0.2">
      <c r="A25" s="14" t="s">
        <v>15</v>
      </c>
      <c r="B25" s="6"/>
      <c r="C25" s="16" t="s">
        <v>116</v>
      </c>
      <c r="D25" s="5"/>
      <c r="E25" s="5"/>
      <c r="F25" s="5"/>
      <c r="G25" s="49">
        <f>'3.7 ERP Determination'!E20</f>
        <v>7.08</v>
      </c>
      <c r="H25" s="22"/>
      <c r="I25" s="5"/>
      <c r="J25" s="5"/>
      <c r="K25" s="5"/>
      <c r="L25" s="5"/>
      <c r="M25" s="34"/>
      <c r="N25" s="22"/>
    </row>
    <row r="26" spans="1:14" ht="17" customHeight="1" x14ac:dyDescent="0.2">
      <c r="A26" s="6"/>
      <c r="B26" s="6"/>
      <c r="C26" s="5"/>
      <c r="D26" s="5"/>
      <c r="E26" s="5"/>
      <c r="F26" s="5"/>
      <c r="G26" s="50"/>
      <c r="H26" s="16" t="s">
        <v>117</v>
      </c>
      <c r="I26" s="5"/>
      <c r="J26" s="5"/>
      <c r="K26" s="5"/>
      <c r="L26" s="5"/>
      <c r="M26" s="5"/>
      <c r="N26" s="22"/>
    </row>
    <row r="27" spans="1:14" ht="17" customHeight="1" x14ac:dyDescent="0.2">
      <c r="A27" s="14" t="s">
        <v>17</v>
      </c>
      <c r="B27" s="6"/>
      <c r="C27" s="16" t="s">
        <v>118</v>
      </c>
      <c r="D27" s="5"/>
      <c r="E27" s="5"/>
      <c r="F27" s="5"/>
      <c r="G27" s="46"/>
      <c r="H27" s="22"/>
      <c r="I27" s="5"/>
      <c r="J27" s="5"/>
      <c r="K27" s="5"/>
      <c r="L27" s="5"/>
      <c r="M27" s="5"/>
      <c r="N27" s="22"/>
    </row>
    <row r="28" spans="1:14" ht="16.5" customHeight="1" x14ac:dyDescent="0.2">
      <c r="A28" s="6"/>
      <c r="B28" s="6"/>
      <c r="C28" s="16" t="s">
        <v>119</v>
      </c>
      <c r="D28" s="5"/>
      <c r="E28" s="5"/>
      <c r="F28" s="5"/>
      <c r="G28" s="49">
        <f>SUM(G23:G25)</f>
        <v>10.7</v>
      </c>
      <c r="H28" s="16" t="s">
        <v>52</v>
      </c>
      <c r="I28" s="5"/>
      <c r="J28" s="5"/>
      <c r="K28" s="5"/>
      <c r="L28" s="5"/>
      <c r="M28" s="22"/>
      <c r="N28" s="22"/>
    </row>
    <row r="29" spans="1:14" ht="16.5" customHeight="1" x14ac:dyDescent="0.2">
      <c r="A29" s="6"/>
      <c r="B29" s="6"/>
      <c r="C29" s="5"/>
      <c r="D29" s="5"/>
      <c r="E29" s="5"/>
      <c r="F29" s="5"/>
      <c r="G29" s="13"/>
      <c r="H29" s="5"/>
      <c r="I29" s="5"/>
      <c r="J29" s="5"/>
      <c r="K29" s="5"/>
      <c r="L29" s="5"/>
      <c r="M29" s="5"/>
      <c r="N29" s="5"/>
    </row>
    <row r="30" spans="1:14" ht="17" customHeight="1" x14ac:dyDescent="0.2">
      <c r="A30" s="6"/>
      <c r="B30" s="6"/>
      <c r="C30" s="5"/>
      <c r="D30" s="5"/>
      <c r="E30" s="5"/>
      <c r="F30" s="5"/>
      <c r="G30" s="5"/>
      <c r="H30" s="5"/>
      <c r="I30" s="5"/>
      <c r="J30" s="5"/>
      <c r="K30" s="5"/>
      <c r="L30" s="5"/>
      <c r="M30" s="5"/>
      <c r="N30" s="5"/>
    </row>
    <row r="31" spans="1:14" ht="34.5" customHeight="1" x14ac:dyDescent="0.15">
      <c r="A31" s="57" t="s">
        <v>120</v>
      </c>
      <c r="B31" s="60" t="s">
        <v>23</v>
      </c>
      <c r="C31" s="475" t="s">
        <v>121</v>
      </c>
      <c r="D31" s="476"/>
      <c r="E31" s="476"/>
      <c r="F31" s="476"/>
      <c r="G31" s="476"/>
      <c r="H31" s="476"/>
      <c r="I31" s="61"/>
      <c r="J31" s="61"/>
      <c r="K31" s="61"/>
      <c r="L31" s="62" t="s">
        <v>122</v>
      </c>
      <c r="M31" s="5"/>
      <c r="N31" s="5"/>
    </row>
    <row r="32" spans="1:14" ht="33" customHeight="1" x14ac:dyDescent="0.15">
      <c r="A32" s="41"/>
      <c r="B32" s="60" t="s">
        <v>25</v>
      </c>
      <c r="C32" s="475" t="s">
        <v>123</v>
      </c>
      <c r="D32" s="476"/>
      <c r="E32" s="476"/>
      <c r="F32" s="476"/>
      <c r="G32" s="476"/>
      <c r="H32" s="476"/>
      <c r="I32" s="33"/>
      <c r="J32" s="33"/>
      <c r="K32" s="33"/>
      <c r="L32" s="33"/>
      <c r="M32" s="5"/>
      <c r="N32" s="5"/>
    </row>
    <row r="33" spans="1:14" ht="80.25" customHeight="1" x14ac:dyDescent="0.15">
      <c r="A33" s="41"/>
      <c r="B33" s="60" t="s">
        <v>27</v>
      </c>
      <c r="C33" s="475" t="s">
        <v>124</v>
      </c>
      <c r="D33" s="476"/>
      <c r="E33" s="476"/>
      <c r="F33" s="476"/>
      <c r="G33" s="476"/>
      <c r="H33" s="476"/>
      <c r="I33" s="33"/>
      <c r="J33" s="33"/>
      <c r="K33" s="33"/>
      <c r="L33" s="33"/>
      <c r="M33" s="5"/>
      <c r="N33" s="5"/>
    </row>
    <row r="34" spans="1:14" ht="17" customHeight="1" x14ac:dyDescent="0.15">
      <c r="A34" s="5"/>
      <c r="B34" s="60" t="s">
        <v>29</v>
      </c>
      <c r="C34" s="62" t="s">
        <v>125</v>
      </c>
      <c r="D34" s="5"/>
      <c r="E34" s="5"/>
      <c r="F34" s="5"/>
      <c r="G34" s="5"/>
      <c r="H34" s="5"/>
      <c r="I34" s="5"/>
      <c r="J34" s="5"/>
      <c r="K34" s="5"/>
      <c r="L34" s="5"/>
      <c r="M34" s="5"/>
      <c r="N34" s="5"/>
    </row>
  </sheetData>
  <mergeCells count="8">
    <mergeCell ref="C32:H32"/>
    <mergeCell ref="C33:H33"/>
    <mergeCell ref="C31:H31"/>
    <mergeCell ref="A1:H1"/>
    <mergeCell ref="A2:H2"/>
    <mergeCell ref="A3:H3"/>
    <mergeCell ref="A4:H4"/>
    <mergeCell ref="G6:H6"/>
  </mergeCells>
  <pageMargins left="0.7" right="0.7" top="0.75" bottom="0.75" header="0.3" footer="0.3"/>
  <pageSetup scale="95" orientation="portrait"/>
  <headerFooter>
    <oddFooter>&amp;C&amp;"Helvetica Neue,Regular"&amp;12&amp;K000000&amp;P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1137"/>
  <sheetViews>
    <sheetView showGridLines="0" workbookViewId="0"/>
  </sheetViews>
  <sheetFormatPr baseColWidth="10" defaultColWidth="10.33203125" defaultRowHeight="14.25" customHeight="1" x14ac:dyDescent="0.15"/>
  <cols>
    <col min="1" max="1" width="9.5" style="444" customWidth="1"/>
    <col min="2" max="2" width="11.33203125" style="444" customWidth="1"/>
    <col min="3" max="3" width="28.6640625" style="444" customWidth="1"/>
    <col min="4" max="4" width="11.1640625" style="444" customWidth="1"/>
    <col min="5" max="5" width="8.83203125" style="444" customWidth="1"/>
    <col min="6" max="6" width="9.83203125" style="444" customWidth="1"/>
    <col min="7" max="7" width="11" style="444" customWidth="1"/>
    <col min="8" max="9" width="10.5" style="444" customWidth="1"/>
    <col min="10" max="10" width="10.83203125" style="444" customWidth="1"/>
    <col min="11" max="11" width="10.33203125" style="444" customWidth="1"/>
    <col min="12" max="16384" width="10.33203125" style="444"/>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5"/>
      <c r="D2" s="5"/>
      <c r="E2" s="5"/>
      <c r="F2" s="5"/>
      <c r="G2" s="5"/>
      <c r="H2" s="111">
        <v>3.0999999999999999E-3</v>
      </c>
      <c r="I2" s="111"/>
      <c r="J2" s="399">
        <v>9498</v>
      </c>
    </row>
    <row r="3" spans="1:10" ht="14.5" customHeight="1" x14ac:dyDescent="0.15">
      <c r="A3" s="5"/>
      <c r="B3" s="399">
        <v>9529</v>
      </c>
      <c r="C3" s="5"/>
      <c r="D3" s="5"/>
      <c r="E3" s="5"/>
      <c r="F3" s="5"/>
      <c r="G3" s="5"/>
      <c r="H3" s="111">
        <v>2.8E-3</v>
      </c>
      <c r="I3" s="111"/>
      <c r="J3" s="399">
        <v>9529</v>
      </c>
    </row>
    <row r="4" spans="1:10" ht="14.5" customHeight="1" x14ac:dyDescent="0.15">
      <c r="A4" s="5"/>
      <c r="B4" s="399">
        <v>9557</v>
      </c>
      <c r="C4" s="5"/>
      <c r="D4" s="5"/>
      <c r="E4" s="5"/>
      <c r="F4" s="5"/>
      <c r="G4" s="5"/>
      <c r="H4" s="111">
        <v>3.2000000000000002E-3</v>
      </c>
      <c r="I4" s="111"/>
      <c r="J4" s="399">
        <v>9557</v>
      </c>
    </row>
    <row r="5" spans="1:10" ht="14.5" customHeight="1" x14ac:dyDescent="0.15">
      <c r="A5" s="5"/>
      <c r="B5" s="399">
        <v>9588</v>
      </c>
      <c r="C5" s="5"/>
      <c r="D5" s="5"/>
      <c r="E5" s="5"/>
      <c r="F5" s="5"/>
      <c r="G5" s="5"/>
      <c r="H5" s="111">
        <v>3.0000000000000001E-3</v>
      </c>
      <c r="I5" s="111"/>
      <c r="J5" s="399">
        <v>9588</v>
      </c>
    </row>
    <row r="6" spans="1:10" ht="14.5" customHeight="1" x14ac:dyDescent="0.15">
      <c r="A6" s="5"/>
      <c r="B6" s="399">
        <v>9618</v>
      </c>
      <c r="C6" s="5"/>
      <c r="D6" s="5"/>
      <c r="E6" s="5"/>
      <c r="F6" s="5"/>
      <c r="G6" s="5"/>
      <c r="H6" s="111">
        <v>2.8E-3</v>
      </c>
      <c r="I6" s="111"/>
      <c r="J6" s="399">
        <v>9618</v>
      </c>
    </row>
    <row r="7" spans="1:10" ht="14.5" customHeight="1" x14ac:dyDescent="0.15">
      <c r="A7" s="5"/>
      <c r="B7" s="399">
        <v>9649</v>
      </c>
      <c r="C7" s="5"/>
      <c r="D7" s="5"/>
      <c r="E7" s="5"/>
      <c r="F7" s="5"/>
      <c r="G7" s="5"/>
      <c r="H7" s="111">
        <v>3.3E-3</v>
      </c>
      <c r="I7" s="111"/>
      <c r="J7" s="399">
        <v>9649</v>
      </c>
    </row>
    <row r="8" spans="1:10" ht="14.5" customHeight="1" x14ac:dyDescent="0.15">
      <c r="A8" s="5"/>
      <c r="B8" s="399">
        <v>9679</v>
      </c>
      <c r="C8" s="5"/>
      <c r="D8" s="5"/>
      <c r="E8" s="5"/>
      <c r="F8" s="5"/>
      <c r="G8" s="5"/>
      <c r="H8" s="111">
        <v>3.0999999999999999E-3</v>
      </c>
      <c r="I8" s="111"/>
      <c r="J8" s="399">
        <v>9679</v>
      </c>
    </row>
    <row r="9" spans="1:10" ht="14.5" customHeight="1" x14ac:dyDescent="0.15">
      <c r="A9" s="5"/>
      <c r="B9" s="399">
        <v>9710</v>
      </c>
      <c r="C9" s="5"/>
      <c r="D9" s="5"/>
      <c r="E9" s="5"/>
      <c r="F9" s="5"/>
      <c r="G9" s="5"/>
      <c r="H9" s="111">
        <v>3.0999999999999999E-3</v>
      </c>
      <c r="I9" s="111"/>
      <c r="J9" s="399">
        <v>9710</v>
      </c>
    </row>
    <row r="10" spans="1:10" ht="14.5" customHeight="1" x14ac:dyDescent="0.15">
      <c r="A10" s="5"/>
      <c r="B10" s="399">
        <v>9741</v>
      </c>
      <c r="C10" s="5"/>
      <c r="D10" s="5"/>
      <c r="E10" s="5"/>
      <c r="F10" s="5"/>
      <c r="G10" s="5"/>
      <c r="H10" s="111">
        <v>3.0000000000000001E-3</v>
      </c>
      <c r="I10" s="111"/>
      <c r="J10" s="399">
        <v>9741</v>
      </c>
    </row>
    <row r="11" spans="1:10" ht="14.5" customHeight="1" x14ac:dyDescent="0.15">
      <c r="A11" s="5"/>
      <c r="B11" s="399">
        <v>9771</v>
      </c>
      <c r="C11" s="5"/>
      <c r="D11" s="5"/>
      <c r="E11" s="5"/>
      <c r="F11" s="5"/>
      <c r="G11" s="5"/>
      <c r="H11" s="111">
        <v>3.0000000000000001E-3</v>
      </c>
      <c r="I11" s="111"/>
      <c r="J11" s="399">
        <v>9771</v>
      </c>
    </row>
    <row r="12" spans="1:10" ht="14.5" customHeight="1" x14ac:dyDescent="0.15">
      <c r="A12" s="5"/>
      <c r="B12" s="399">
        <v>9802</v>
      </c>
      <c r="C12" s="5"/>
      <c r="D12" s="5"/>
      <c r="E12" s="5"/>
      <c r="F12" s="5"/>
      <c r="G12" s="5"/>
      <c r="H12" s="111">
        <v>3.0999999999999999E-3</v>
      </c>
      <c r="I12" s="111"/>
      <c r="J12" s="399">
        <v>9802</v>
      </c>
    </row>
    <row r="13" spans="1:10" ht="14.5" customHeight="1" x14ac:dyDescent="0.15">
      <c r="A13" s="5"/>
      <c r="B13" s="399">
        <v>9832</v>
      </c>
      <c r="C13" s="5"/>
      <c r="D13" s="5"/>
      <c r="E13" s="5"/>
      <c r="F13" s="5"/>
      <c r="G13" s="5"/>
      <c r="H13" s="111">
        <v>3.0000000000000001E-3</v>
      </c>
      <c r="I13" s="111"/>
      <c r="J13" s="399">
        <v>9832</v>
      </c>
    </row>
    <row r="14" spans="1:10" ht="14.5" customHeight="1" x14ac:dyDescent="0.15">
      <c r="A14" s="5"/>
      <c r="B14" s="399">
        <v>9863</v>
      </c>
      <c r="C14" s="5"/>
      <c r="D14" s="5"/>
      <c r="E14" s="5"/>
      <c r="F14" s="5"/>
      <c r="G14" s="5"/>
      <c r="H14" s="111">
        <v>3.0000000000000001E-3</v>
      </c>
      <c r="I14" s="111"/>
      <c r="J14" s="399">
        <v>9863</v>
      </c>
    </row>
    <row r="15" spans="1:10" ht="14.5" customHeight="1" x14ac:dyDescent="0.15">
      <c r="A15" s="5"/>
      <c r="B15" s="399">
        <v>9894</v>
      </c>
      <c r="C15" s="5"/>
      <c r="D15" s="5"/>
      <c r="E15" s="5"/>
      <c r="F15" s="5"/>
      <c r="G15" s="5"/>
      <c r="H15" s="111">
        <v>2.7000000000000001E-3</v>
      </c>
      <c r="I15" s="111"/>
      <c r="J15" s="399">
        <v>9894</v>
      </c>
    </row>
    <row r="16" spans="1:10" ht="14.5" customHeight="1" x14ac:dyDescent="0.15">
      <c r="A16" s="5"/>
      <c r="B16" s="399">
        <v>9922</v>
      </c>
      <c r="C16" s="5"/>
      <c r="D16" s="5"/>
      <c r="E16" s="5"/>
      <c r="F16" s="5"/>
      <c r="G16" s="5"/>
      <c r="H16" s="111">
        <v>2.8999999999999998E-3</v>
      </c>
      <c r="I16" s="111"/>
      <c r="J16" s="399">
        <v>9922</v>
      </c>
    </row>
    <row r="17" spans="1:10" ht="14.5" customHeight="1" x14ac:dyDescent="0.15">
      <c r="A17" s="5"/>
      <c r="B17" s="399">
        <v>9953</v>
      </c>
      <c r="C17" s="5"/>
      <c r="D17" s="5"/>
      <c r="E17" s="5"/>
      <c r="F17" s="5"/>
      <c r="G17" s="5"/>
      <c r="H17" s="111">
        <v>2.7000000000000001E-3</v>
      </c>
      <c r="I17" s="111"/>
      <c r="J17" s="399">
        <v>9953</v>
      </c>
    </row>
    <row r="18" spans="1:10" ht="14.5" customHeight="1" x14ac:dyDescent="0.15">
      <c r="A18" s="5"/>
      <c r="B18" s="399">
        <v>9983</v>
      </c>
      <c r="C18" s="5"/>
      <c r="D18" s="5"/>
      <c r="E18" s="5"/>
      <c r="F18" s="5"/>
      <c r="G18" s="5"/>
      <c r="H18" s="111">
        <v>2.8E-3</v>
      </c>
      <c r="I18" s="111"/>
      <c r="J18" s="399">
        <v>9983</v>
      </c>
    </row>
    <row r="19" spans="1:10" ht="14.5" customHeight="1" x14ac:dyDescent="0.15">
      <c r="A19" s="5"/>
      <c r="B19" s="399">
        <v>10014</v>
      </c>
      <c r="C19" s="5"/>
      <c r="D19" s="5"/>
      <c r="E19" s="5"/>
      <c r="F19" s="5"/>
      <c r="G19" s="5"/>
      <c r="H19" s="111">
        <v>2.7000000000000001E-3</v>
      </c>
      <c r="I19" s="111"/>
      <c r="J19" s="399">
        <v>10014</v>
      </c>
    </row>
    <row r="20" spans="1:10" ht="14.5" customHeight="1" x14ac:dyDescent="0.15">
      <c r="A20" s="5"/>
      <c r="B20" s="399">
        <v>10044</v>
      </c>
      <c r="C20" s="5"/>
      <c r="D20" s="5"/>
      <c r="E20" s="5"/>
      <c r="F20" s="5"/>
      <c r="G20" s="5"/>
      <c r="H20" s="111">
        <v>2.7000000000000001E-3</v>
      </c>
      <c r="I20" s="111"/>
      <c r="J20" s="399">
        <v>10044</v>
      </c>
    </row>
    <row r="21" spans="1:10" ht="14.5" customHeight="1" x14ac:dyDescent="0.15">
      <c r="A21" s="5"/>
      <c r="B21" s="399">
        <v>10075</v>
      </c>
      <c r="C21" s="5"/>
      <c r="D21" s="5"/>
      <c r="E21" s="5"/>
      <c r="F21" s="5"/>
      <c r="G21" s="5"/>
      <c r="H21" s="111">
        <v>2.8999999999999998E-3</v>
      </c>
      <c r="I21" s="111"/>
      <c r="J21" s="399">
        <v>10075</v>
      </c>
    </row>
    <row r="22" spans="1:10" ht="14.5" customHeight="1" x14ac:dyDescent="0.15">
      <c r="A22" s="5"/>
      <c r="B22" s="399">
        <v>10106</v>
      </c>
      <c r="C22" s="5"/>
      <c r="D22" s="5"/>
      <c r="E22" s="5"/>
      <c r="F22" s="5"/>
      <c r="G22" s="5"/>
      <c r="H22" s="111">
        <v>2.7000000000000001E-3</v>
      </c>
      <c r="I22" s="111"/>
      <c r="J22" s="399">
        <v>10106</v>
      </c>
    </row>
    <row r="23" spans="1:10" ht="14.5" customHeight="1" x14ac:dyDescent="0.15">
      <c r="A23" s="5"/>
      <c r="B23" s="399">
        <v>10136</v>
      </c>
      <c r="C23" s="5"/>
      <c r="D23" s="5"/>
      <c r="E23" s="5"/>
      <c r="F23" s="5"/>
      <c r="G23" s="5"/>
      <c r="H23" s="111">
        <v>2.8E-3</v>
      </c>
      <c r="I23" s="111"/>
      <c r="J23" s="399">
        <v>10136</v>
      </c>
    </row>
    <row r="24" spans="1:10" ht="14.5" customHeight="1" x14ac:dyDescent="0.15">
      <c r="A24" s="5"/>
      <c r="B24" s="399">
        <v>10167</v>
      </c>
      <c r="C24" s="5"/>
      <c r="D24" s="5"/>
      <c r="E24" s="5"/>
      <c r="F24" s="5"/>
      <c r="G24" s="5"/>
      <c r="H24" s="111">
        <v>2.7000000000000001E-3</v>
      </c>
      <c r="I24" s="111"/>
      <c r="J24" s="399">
        <v>10167</v>
      </c>
    </row>
    <row r="25" spans="1:10" ht="14.5" customHeight="1" x14ac:dyDescent="0.15">
      <c r="A25" s="5"/>
      <c r="B25" s="399">
        <v>10197</v>
      </c>
      <c r="C25" s="5"/>
      <c r="D25" s="5"/>
      <c r="E25" s="5"/>
      <c r="F25" s="5"/>
      <c r="G25" s="5"/>
      <c r="H25" s="111">
        <v>2.7000000000000001E-3</v>
      </c>
      <c r="I25" s="111"/>
      <c r="J25" s="399">
        <v>10197</v>
      </c>
    </row>
    <row r="26" spans="1:10" ht="14.5" customHeight="1" x14ac:dyDescent="0.15">
      <c r="A26" s="5"/>
      <c r="B26" s="399">
        <v>10228</v>
      </c>
      <c r="C26" s="5"/>
      <c r="D26" s="5"/>
      <c r="E26" s="5"/>
      <c r="F26" s="5"/>
      <c r="G26" s="5"/>
      <c r="H26" s="111">
        <v>2.7000000000000001E-3</v>
      </c>
      <c r="I26" s="111"/>
      <c r="J26" s="399">
        <v>10228</v>
      </c>
    </row>
    <row r="27" spans="1:10" ht="14.5" customHeight="1" x14ac:dyDescent="0.15">
      <c r="A27" s="5"/>
      <c r="B27" s="399">
        <v>10259</v>
      </c>
      <c r="C27" s="5"/>
      <c r="D27" s="5"/>
      <c r="E27" s="5"/>
      <c r="F27" s="5"/>
      <c r="G27" s="5"/>
      <c r="H27" s="111">
        <v>2.5000000000000001E-3</v>
      </c>
      <c r="I27" s="111"/>
      <c r="J27" s="399">
        <v>10259</v>
      </c>
    </row>
    <row r="28" spans="1:10" ht="14.5" customHeight="1" x14ac:dyDescent="0.15">
      <c r="A28" s="5"/>
      <c r="B28" s="399">
        <v>10288</v>
      </c>
      <c r="C28" s="5"/>
      <c r="D28" s="5"/>
      <c r="E28" s="5"/>
      <c r="F28" s="5"/>
      <c r="G28" s="5"/>
      <c r="H28" s="111">
        <v>2.7000000000000001E-3</v>
      </c>
      <c r="I28" s="111"/>
      <c r="J28" s="399">
        <v>10288</v>
      </c>
    </row>
    <row r="29" spans="1:10" ht="14.5" customHeight="1" x14ac:dyDescent="0.15">
      <c r="A29" s="5"/>
      <c r="B29" s="399">
        <v>10319</v>
      </c>
      <c r="C29" s="5"/>
      <c r="D29" s="5"/>
      <c r="E29" s="5"/>
      <c r="F29" s="5"/>
      <c r="G29" s="5"/>
      <c r="H29" s="111">
        <v>2.5999999999999999E-3</v>
      </c>
      <c r="I29" s="111"/>
      <c r="J29" s="399">
        <v>10319</v>
      </c>
    </row>
    <row r="30" spans="1:10" ht="14.5" customHeight="1" x14ac:dyDescent="0.15">
      <c r="A30" s="5"/>
      <c r="B30" s="399">
        <v>10349</v>
      </c>
      <c r="C30" s="5"/>
      <c r="D30" s="5"/>
      <c r="E30" s="5"/>
      <c r="F30" s="5"/>
      <c r="G30" s="5"/>
      <c r="H30" s="111">
        <v>2.7000000000000001E-3</v>
      </c>
      <c r="I30" s="111"/>
      <c r="J30" s="399">
        <v>10349</v>
      </c>
    </row>
    <row r="31" spans="1:10" ht="14.5" customHeight="1" x14ac:dyDescent="0.15">
      <c r="A31" s="5"/>
      <c r="B31" s="399">
        <v>10380</v>
      </c>
      <c r="C31" s="5"/>
      <c r="D31" s="5"/>
      <c r="E31" s="5"/>
      <c r="F31" s="5"/>
      <c r="G31" s="5"/>
      <c r="H31" s="111">
        <v>2.7000000000000001E-3</v>
      </c>
      <c r="I31" s="111"/>
      <c r="J31" s="399">
        <v>10380</v>
      </c>
    </row>
    <row r="32" spans="1:10" ht="14.5" customHeight="1" x14ac:dyDescent="0.15">
      <c r="A32" s="5"/>
      <c r="B32" s="399">
        <v>10410</v>
      </c>
      <c r="C32" s="5"/>
      <c r="D32" s="5"/>
      <c r="E32" s="5"/>
      <c r="F32" s="5"/>
      <c r="G32" s="5"/>
      <c r="H32" s="111">
        <v>2.7000000000000001E-3</v>
      </c>
      <c r="I32" s="111"/>
      <c r="J32" s="399">
        <v>10410</v>
      </c>
    </row>
    <row r="33" spans="1:10" ht="14.5" customHeight="1" x14ac:dyDescent="0.15">
      <c r="A33" s="5"/>
      <c r="B33" s="399">
        <v>10441</v>
      </c>
      <c r="C33" s="5"/>
      <c r="D33" s="5"/>
      <c r="E33" s="5"/>
      <c r="F33" s="5"/>
      <c r="G33" s="5"/>
      <c r="H33" s="111">
        <v>2.8999999999999998E-3</v>
      </c>
      <c r="I33" s="111"/>
      <c r="J33" s="399">
        <v>10441</v>
      </c>
    </row>
    <row r="34" spans="1:10" ht="14.5" customHeight="1" x14ac:dyDescent="0.15">
      <c r="A34" s="5"/>
      <c r="B34" s="399">
        <v>10472</v>
      </c>
      <c r="C34" s="5"/>
      <c r="D34" s="5"/>
      <c r="E34" s="5"/>
      <c r="F34" s="5"/>
      <c r="G34" s="5"/>
      <c r="H34" s="111">
        <v>2.7000000000000001E-3</v>
      </c>
      <c r="I34" s="111"/>
      <c r="J34" s="399">
        <v>10472</v>
      </c>
    </row>
    <row r="35" spans="1:10" ht="14.5" customHeight="1" x14ac:dyDescent="0.15">
      <c r="A35" s="5"/>
      <c r="B35" s="399">
        <v>10502</v>
      </c>
      <c r="C35" s="5"/>
      <c r="D35" s="5"/>
      <c r="E35" s="5"/>
      <c r="F35" s="5"/>
      <c r="G35" s="5"/>
      <c r="H35" s="111">
        <v>3.0000000000000001E-3</v>
      </c>
      <c r="I35" s="111"/>
      <c r="J35" s="399">
        <v>10502</v>
      </c>
    </row>
    <row r="36" spans="1:10" ht="14.5" customHeight="1" x14ac:dyDescent="0.15">
      <c r="A36" s="5"/>
      <c r="B36" s="399">
        <v>10533</v>
      </c>
      <c r="C36" s="5"/>
      <c r="D36" s="5"/>
      <c r="E36" s="5"/>
      <c r="F36" s="5"/>
      <c r="G36" s="5"/>
      <c r="H36" s="111">
        <v>2.7000000000000001E-3</v>
      </c>
      <c r="I36" s="111"/>
      <c r="J36" s="399">
        <v>10533</v>
      </c>
    </row>
    <row r="37" spans="1:10" ht="14.5" customHeight="1" x14ac:dyDescent="0.15">
      <c r="A37" s="5"/>
      <c r="B37" s="399">
        <v>10563</v>
      </c>
      <c r="C37" s="5"/>
      <c r="D37" s="5"/>
      <c r="E37" s="5"/>
      <c r="F37" s="5"/>
      <c r="G37" s="5"/>
      <c r="H37" s="111">
        <v>2.8999999999999998E-3</v>
      </c>
      <c r="I37" s="111"/>
      <c r="J37" s="399">
        <v>10563</v>
      </c>
    </row>
    <row r="38" spans="1:10" ht="14.5" customHeight="1" x14ac:dyDescent="0.15">
      <c r="A38" s="5"/>
      <c r="B38" s="399">
        <v>10594</v>
      </c>
      <c r="C38" s="5"/>
      <c r="D38" s="5"/>
      <c r="E38" s="5"/>
      <c r="F38" s="5"/>
      <c r="G38" s="5"/>
      <c r="H38" s="111">
        <v>2.8999999999999998E-3</v>
      </c>
      <c r="I38" s="111"/>
      <c r="J38" s="399">
        <v>10594</v>
      </c>
    </row>
    <row r="39" spans="1:10" ht="14.5" customHeight="1" x14ac:dyDescent="0.15">
      <c r="A39" s="5"/>
      <c r="B39" s="399">
        <v>10625</v>
      </c>
      <c r="C39" s="5"/>
      <c r="D39" s="5"/>
      <c r="E39" s="5"/>
      <c r="F39" s="5"/>
      <c r="G39" s="5"/>
      <c r="H39" s="111">
        <v>2.7000000000000001E-3</v>
      </c>
      <c r="I39" s="111"/>
      <c r="J39" s="399">
        <v>10625</v>
      </c>
    </row>
    <row r="40" spans="1:10" ht="14.5" customHeight="1" x14ac:dyDescent="0.15">
      <c r="A40" s="5"/>
      <c r="B40" s="399">
        <v>10653</v>
      </c>
      <c r="C40" s="5"/>
      <c r="D40" s="5"/>
      <c r="E40" s="5"/>
      <c r="F40" s="5"/>
      <c r="G40" s="5"/>
      <c r="H40" s="111">
        <v>2.8E-3</v>
      </c>
      <c r="I40" s="111"/>
      <c r="J40" s="399">
        <v>10653</v>
      </c>
    </row>
    <row r="41" spans="1:10" ht="14.5" customHeight="1" x14ac:dyDescent="0.15">
      <c r="A41" s="5"/>
      <c r="B41" s="399">
        <v>10684</v>
      </c>
      <c r="C41" s="5"/>
      <c r="D41" s="5"/>
      <c r="E41" s="5"/>
      <c r="F41" s="5"/>
      <c r="G41" s="5"/>
      <c r="H41" s="111">
        <v>3.3999999999999998E-3</v>
      </c>
      <c r="I41" s="111"/>
      <c r="J41" s="399">
        <v>10684</v>
      </c>
    </row>
    <row r="42" spans="1:10" ht="14.5" customHeight="1" x14ac:dyDescent="0.15">
      <c r="A42" s="5"/>
      <c r="B42" s="399">
        <v>10714</v>
      </c>
      <c r="C42" s="5"/>
      <c r="D42" s="5"/>
      <c r="E42" s="5"/>
      <c r="F42" s="5"/>
      <c r="G42" s="5"/>
      <c r="H42" s="111">
        <v>3.0000000000000001E-3</v>
      </c>
      <c r="I42" s="111"/>
      <c r="J42" s="399">
        <v>10714</v>
      </c>
    </row>
    <row r="43" spans="1:10" ht="14.5" customHeight="1" x14ac:dyDescent="0.15">
      <c r="A43" s="5"/>
      <c r="B43" s="399">
        <v>10745</v>
      </c>
      <c r="C43" s="5"/>
      <c r="D43" s="5"/>
      <c r="E43" s="5"/>
      <c r="F43" s="5"/>
      <c r="G43" s="5"/>
      <c r="H43" s="111">
        <v>2.8999999999999998E-3</v>
      </c>
      <c r="I43" s="111"/>
      <c r="J43" s="399">
        <v>10745</v>
      </c>
    </row>
    <row r="44" spans="1:10" ht="14.5" customHeight="1" x14ac:dyDescent="0.15">
      <c r="A44" s="5"/>
      <c r="B44" s="399">
        <v>10775</v>
      </c>
      <c r="C44" s="5"/>
      <c r="D44" s="5"/>
      <c r="E44" s="5"/>
      <c r="F44" s="5"/>
      <c r="G44" s="5"/>
      <c r="H44" s="111">
        <v>3.2000000000000002E-3</v>
      </c>
      <c r="I44" s="111"/>
      <c r="J44" s="399">
        <v>10775</v>
      </c>
    </row>
    <row r="45" spans="1:10" ht="14.5" customHeight="1" x14ac:dyDescent="0.15">
      <c r="A45" s="5"/>
      <c r="B45" s="399">
        <v>10806</v>
      </c>
      <c r="C45" s="5"/>
      <c r="D45" s="5"/>
      <c r="E45" s="5"/>
      <c r="F45" s="5"/>
      <c r="G45" s="5"/>
      <c r="H45" s="111">
        <v>3.0000000000000001E-3</v>
      </c>
      <c r="I45" s="111"/>
      <c r="J45" s="399">
        <v>10806</v>
      </c>
    </row>
    <row r="46" spans="1:10" ht="14.5" customHeight="1" x14ac:dyDescent="0.15">
      <c r="A46" s="5"/>
      <c r="B46" s="399">
        <v>10837</v>
      </c>
      <c r="C46" s="5"/>
      <c r="D46" s="5"/>
      <c r="E46" s="5"/>
      <c r="F46" s="5"/>
      <c r="G46" s="5"/>
      <c r="H46" s="111">
        <v>3.2000000000000002E-3</v>
      </c>
      <c r="I46" s="111"/>
      <c r="J46" s="399">
        <v>10837</v>
      </c>
    </row>
    <row r="47" spans="1:10" ht="14.5" customHeight="1" x14ac:dyDescent="0.15">
      <c r="A47" s="5"/>
      <c r="B47" s="399">
        <v>10867</v>
      </c>
      <c r="C47" s="5"/>
      <c r="D47" s="5"/>
      <c r="E47" s="5"/>
      <c r="F47" s="5"/>
      <c r="G47" s="5"/>
      <c r="H47" s="111">
        <v>3.0999999999999999E-3</v>
      </c>
      <c r="I47" s="111"/>
      <c r="J47" s="399">
        <v>10867</v>
      </c>
    </row>
    <row r="48" spans="1:10" ht="14.5" customHeight="1" x14ac:dyDescent="0.15">
      <c r="A48" s="5"/>
      <c r="B48" s="399">
        <v>10898</v>
      </c>
      <c r="C48" s="5"/>
      <c r="D48" s="5"/>
      <c r="E48" s="5"/>
      <c r="F48" s="5"/>
      <c r="G48" s="5"/>
      <c r="H48" s="111">
        <v>2.5999999999999999E-3</v>
      </c>
      <c r="I48" s="111"/>
      <c r="J48" s="399">
        <v>10898</v>
      </c>
    </row>
    <row r="49" spans="1:10" ht="14.5" customHeight="1" x14ac:dyDescent="0.15">
      <c r="A49" s="5"/>
      <c r="B49" s="399">
        <v>10928</v>
      </c>
      <c r="C49" s="5"/>
      <c r="D49" s="5"/>
      <c r="E49" s="5"/>
      <c r="F49" s="5"/>
      <c r="G49" s="5"/>
      <c r="H49" s="111">
        <v>3.0999999999999999E-3</v>
      </c>
      <c r="I49" s="111"/>
      <c r="J49" s="399">
        <v>10928</v>
      </c>
    </row>
    <row r="50" spans="1:10" ht="14.5" customHeight="1" x14ac:dyDescent="0.15">
      <c r="A50" s="5"/>
      <c r="B50" s="399">
        <v>10959</v>
      </c>
      <c r="C50" s="5"/>
      <c r="D50" s="5"/>
      <c r="E50" s="5"/>
      <c r="F50" s="5"/>
      <c r="G50" s="5"/>
      <c r="H50" s="111">
        <v>2.8999999999999998E-3</v>
      </c>
      <c r="I50" s="111"/>
      <c r="J50" s="399">
        <v>10959</v>
      </c>
    </row>
    <row r="51" spans="1:10" ht="14.5" customHeight="1" x14ac:dyDescent="0.15">
      <c r="A51" s="5"/>
      <c r="B51" s="399">
        <v>10990</v>
      </c>
      <c r="C51" s="5"/>
      <c r="D51" s="5"/>
      <c r="E51" s="5"/>
      <c r="F51" s="5"/>
      <c r="G51" s="5"/>
      <c r="H51" s="111">
        <v>2.5999999999999999E-3</v>
      </c>
      <c r="I51" s="111"/>
      <c r="J51" s="399">
        <v>10990</v>
      </c>
    </row>
    <row r="52" spans="1:10" ht="14.5" customHeight="1" x14ac:dyDescent="0.15">
      <c r="A52" s="5"/>
      <c r="B52" s="399">
        <v>11018</v>
      </c>
      <c r="C52" s="5"/>
      <c r="D52" s="5"/>
      <c r="E52" s="5"/>
      <c r="F52" s="5"/>
      <c r="G52" s="5"/>
      <c r="H52" s="111">
        <v>2.8999999999999998E-3</v>
      </c>
      <c r="I52" s="111"/>
      <c r="J52" s="399">
        <v>11018</v>
      </c>
    </row>
    <row r="53" spans="1:10" ht="14.5" customHeight="1" x14ac:dyDescent="0.15">
      <c r="A53" s="5"/>
      <c r="B53" s="399">
        <v>11049</v>
      </c>
      <c r="C53" s="5"/>
      <c r="D53" s="5"/>
      <c r="E53" s="5"/>
      <c r="F53" s="5"/>
      <c r="G53" s="5"/>
      <c r="H53" s="111">
        <v>2.7000000000000001E-3</v>
      </c>
      <c r="I53" s="111"/>
      <c r="J53" s="399">
        <v>11049</v>
      </c>
    </row>
    <row r="54" spans="1:10" ht="14.5" customHeight="1" x14ac:dyDescent="0.15">
      <c r="A54" s="5"/>
      <c r="B54" s="399">
        <v>11079</v>
      </c>
      <c r="C54" s="5"/>
      <c r="D54" s="5"/>
      <c r="E54" s="5"/>
      <c r="F54" s="5"/>
      <c r="G54" s="5"/>
      <c r="H54" s="111">
        <v>2.7000000000000001E-3</v>
      </c>
      <c r="I54" s="111"/>
      <c r="J54" s="399">
        <v>11079</v>
      </c>
    </row>
    <row r="55" spans="1:10" ht="14.5" customHeight="1" x14ac:dyDescent="0.15">
      <c r="A55" s="5"/>
      <c r="B55" s="399">
        <v>11110</v>
      </c>
      <c r="C55" s="5"/>
      <c r="D55" s="5"/>
      <c r="E55" s="5"/>
      <c r="F55" s="5"/>
      <c r="G55" s="5"/>
      <c r="H55" s="111">
        <v>2.8999999999999998E-3</v>
      </c>
      <c r="I55" s="111"/>
      <c r="J55" s="399">
        <v>11110</v>
      </c>
    </row>
    <row r="56" spans="1:10" ht="14.5" customHeight="1" x14ac:dyDescent="0.15">
      <c r="A56" s="5"/>
      <c r="B56" s="399">
        <v>11140</v>
      </c>
      <c r="C56" s="5"/>
      <c r="D56" s="5"/>
      <c r="E56" s="5"/>
      <c r="F56" s="5"/>
      <c r="G56" s="5"/>
      <c r="H56" s="111">
        <v>2.8E-3</v>
      </c>
      <c r="I56" s="111"/>
      <c r="J56" s="399">
        <v>11140</v>
      </c>
    </row>
    <row r="57" spans="1:10" ht="14.5" customHeight="1" x14ac:dyDescent="0.15">
      <c r="A57" s="5"/>
      <c r="B57" s="399">
        <v>11171</v>
      </c>
      <c r="C57" s="5"/>
      <c r="D57" s="5"/>
      <c r="E57" s="5"/>
      <c r="F57" s="5"/>
      <c r="G57" s="5"/>
      <c r="H57" s="111">
        <v>2.5999999999999999E-3</v>
      </c>
      <c r="I57" s="111"/>
      <c r="J57" s="399">
        <v>11171</v>
      </c>
    </row>
    <row r="58" spans="1:10" ht="14.5" customHeight="1" x14ac:dyDescent="0.15">
      <c r="A58" s="5"/>
      <c r="B58" s="399">
        <v>11202</v>
      </c>
      <c r="C58" s="5"/>
      <c r="D58" s="5"/>
      <c r="E58" s="5"/>
      <c r="F58" s="5"/>
      <c r="G58" s="5"/>
      <c r="H58" s="111">
        <v>2.8999999999999998E-3</v>
      </c>
      <c r="I58" s="111"/>
      <c r="J58" s="399">
        <v>11202</v>
      </c>
    </row>
    <row r="59" spans="1:10" ht="14.5" customHeight="1" x14ac:dyDescent="0.15">
      <c r="A59" s="5"/>
      <c r="B59" s="399">
        <v>11232</v>
      </c>
      <c r="C59" s="5"/>
      <c r="D59" s="5"/>
      <c r="E59" s="5"/>
      <c r="F59" s="5"/>
      <c r="G59" s="5"/>
      <c r="H59" s="111">
        <v>2.7000000000000001E-3</v>
      </c>
      <c r="I59" s="111"/>
      <c r="J59" s="399">
        <v>11232</v>
      </c>
    </row>
    <row r="60" spans="1:10" ht="14.5" customHeight="1" x14ac:dyDescent="0.15">
      <c r="A60" s="5"/>
      <c r="B60" s="399">
        <v>11263</v>
      </c>
      <c r="C60" s="5"/>
      <c r="D60" s="5"/>
      <c r="E60" s="5"/>
      <c r="F60" s="5"/>
      <c r="G60" s="5"/>
      <c r="H60" s="111">
        <v>2.5999999999999999E-3</v>
      </c>
      <c r="I60" s="111"/>
      <c r="J60" s="399">
        <v>11263</v>
      </c>
    </row>
    <row r="61" spans="1:10" ht="14.5" customHeight="1" x14ac:dyDescent="0.15">
      <c r="A61" s="5"/>
      <c r="B61" s="399">
        <v>11293</v>
      </c>
      <c r="C61" s="5"/>
      <c r="D61" s="5"/>
      <c r="E61" s="5"/>
      <c r="F61" s="5"/>
      <c r="G61" s="5"/>
      <c r="H61" s="111">
        <v>2.8E-3</v>
      </c>
      <c r="I61" s="111"/>
      <c r="J61" s="399">
        <v>11293</v>
      </c>
    </row>
    <row r="62" spans="1:10" ht="14.5" customHeight="1" x14ac:dyDescent="0.15">
      <c r="A62" s="5"/>
      <c r="B62" s="399">
        <v>11324</v>
      </c>
      <c r="C62" s="5"/>
      <c r="D62" s="5"/>
      <c r="E62" s="5"/>
      <c r="F62" s="5"/>
      <c r="G62" s="5"/>
      <c r="H62" s="111">
        <v>2.8E-3</v>
      </c>
      <c r="I62" s="111"/>
      <c r="J62" s="399">
        <v>11324</v>
      </c>
    </row>
    <row r="63" spans="1:10" ht="14.5" customHeight="1" x14ac:dyDescent="0.15">
      <c r="A63" s="5"/>
      <c r="B63" s="399">
        <v>11355</v>
      </c>
      <c r="C63" s="5"/>
      <c r="D63" s="5"/>
      <c r="E63" s="5"/>
      <c r="F63" s="5"/>
      <c r="G63" s="5"/>
      <c r="H63" s="111">
        <v>2.5999999999999999E-3</v>
      </c>
      <c r="I63" s="111"/>
      <c r="J63" s="399">
        <v>11355</v>
      </c>
    </row>
    <row r="64" spans="1:10" ht="14.5" customHeight="1" x14ac:dyDescent="0.15">
      <c r="A64" s="5"/>
      <c r="B64" s="399">
        <v>11383</v>
      </c>
      <c r="C64" s="5"/>
      <c r="D64" s="5"/>
      <c r="E64" s="5"/>
      <c r="F64" s="5"/>
      <c r="G64" s="5"/>
      <c r="H64" s="111">
        <v>2.8999999999999998E-3</v>
      </c>
      <c r="I64" s="111"/>
      <c r="J64" s="399">
        <v>11383</v>
      </c>
    </row>
    <row r="65" spans="1:10" ht="14.5" customHeight="1" x14ac:dyDescent="0.15">
      <c r="A65" s="5"/>
      <c r="B65" s="399">
        <v>11414</v>
      </c>
      <c r="C65" s="5"/>
      <c r="D65" s="5"/>
      <c r="E65" s="5"/>
      <c r="F65" s="5"/>
      <c r="G65" s="5"/>
      <c r="H65" s="111">
        <v>2.7000000000000001E-3</v>
      </c>
      <c r="I65" s="111"/>
      <c r="J65" s="399">
        <v>11414</v>
      </c>
    </row>
    <row r="66" spans="1:10" ht="14.5" customHeight="1" x14ac:dyDescent="0.15">
      <c r="A66" s="5"/>
      <c r="B66" s="399">
        <v>11444</v>
      </c>
      <c r="C66" s="5"/>
      <c r="D66" s="5"/>
      <c r="E66" s="5"/>
      <c r="F66" s="5"/>
      <c r="G66" s="5"/>
      <c r="H66" s="111">
        <v>2.5999999999999999E-3</v>
      </c>
      <c r="I66" s="111"/>
      <c r="J66" s="399">
        <v>11444</v>
      </c>
    </row>
    <row r="67" spans="1:10" ht="14.5" customHeight="1" x14ac:dyDescent="0.15">
      <c r="A67" s="5"/>
      <c r="B67" s="399">
        <v>11475</v>
      </c>
      <c r="C67" s="5"/>
      <c r="D67" s="5"/>
      <c r="E67" s="5"/>
      <c r="F67" s="5"/>
      <c r="G67" s="5"/>
      <c r="H67" s="111">
        <v>2.8E-3</v>
      </c>
      <c r="I67" s="111"/>
      <c r="J67" s="399">
        <v>11475</v>
      </c>
    </row>
    <row r="68" spans="1:10" ht="14.5" customHeight="1" x14ac:dyDescent="0.15">
      <c r="A68" s="5"/>
      <c r="B68" s="399">
        <v>11505</v>
      </c>
      <c r="C68" s="5"/>
      <c r="D68" s="5"/>
      <c r="E68" s="5"/>
      <c r="F68" s="5"/>
      <c r="G68" s="5"/>
      <c r="H68" s="111">
        <v>2.7000000000000001E-3</v>
      </c>
      <c r="I68" s="111"/>
      <c r="J68" s="399">
        <v>11505</v>
      </c>
    </row>
    <row r="69" spans="1:10" ht="14.5" customHeight="1" x14ac:dyDescent="0.15">
      <c r="A69" s="5"/>
      <c r="B69" s="399">
        <v>11536</v>
      </c>
      <c r="C69" s="5"/>
      <c r="D69" s="5"/>
      <c r="E69" s="5"/>
      <c r="F69" s="5"/>
      <c r="G69" s="5"/>
      <c r="H69" s="111">
        <v>2.7000000000000001E-3</v>
      </c>
      <c r="I69" s="111"/>
      <c r="J69" s="399">
        <v>11536</v>
      </c>
    </row>
    <row r="70" spans="1:10" ht="14.5" customHeight="1" x14ac:dyDescent="0.15">
      <c r="A70" s="5"/>
      <c r="B70" s="399">
        <v>11567</v>
      </c>
      <c r="C70" s="5"/>
      <c r="D70" s="5"/>
      <c r="E70" s="5"/>
      <c r="F70" s="5"/>
      <c r="G70" s="5"/>
      <c r="H70" s="111">
        <v>2.7000000000000001E-3</v>
      </c>
      <c r="I70" s="111"/>
      <c r="J70" s="399">
        <v>11567</v>
      </c>
    </row>
    <row r="71" spans="1:10" ht="14.5" customHeight="1" x14ac:dyDescent="0.15">
      <c r="A71" s="5"/>
      <c r="B71" s="399">
        <v>11597</v>
      </c>
      <c r="C71" s="5"/>
      <c r="D71" s="5"/>
      <c r="E71" s="5"/>
      <c r="F71" s="5"/>
      <c r="G71" s="5"/>
      <c r="H71" s="111">
        <v>2.8999999999999998E-3</v>
      </c>
      <c r="I71" s="111"/>
      <c r="J71" s="399">
        <v>11597</v>
      </c>
    </row>
    <row r="72" spans="1:10" ht="14.5" customHeight="1" x14ac:dyDescent="0.15">
      <c r="A72" s="5"/>
      <c r="B72" s="399">
        <v>11628</v>
      </c>
      <c r="C72" s="5"/>
      <c r="D72" s="5"/>
      <c r="E72" s="5"/>
      <c r="F72" s="5"/>
      <c r="G72" s="5"/>
      <c r="H72" s="111">
        <v>3.0999999999999999E-3</v>
      </c>
      <c r="I72" s="111"/>
      <c r="J72" s="399">
        <v>11628</v>
      </c>
    </row>
    <row r="73" spans="1:10" ht="14.5" customHeight="1" x14ac:dyDescent="0.15">
      <c r="A73" s="5"/>
      <c r="B73" s="399">
        <v>11658</v>
      </c>
      <c r="C73" s="5"/>
      <c r="D73" s="5"/>
      <c r="E73" s="5"/>
      <c r="F73" s="5"/>
      <c r="G73" s="5"/>
      <c r="H73" s="111">
        <v>3.2000000000000002E-3</v>
      </c>
      <c r="I73" s="111"/>
      <c r="J73" s="399">
        <v>11658</v>
      </c>
    </row>
    <row r="74" spans="1:10" ht="14.5" customHeight="1" x14ac:dyDescent="0.15">
      <c r="A74" s="5"/>
      <c r="B74" s="399">
        <v>11689</v>
      </c>
      <c r="C74" s="5"/>
      <c r="D74" s="5"/>
      <c r="E74" s="5"/>
      <c r="F74" s="5"/>
      <c r="G74" s="5"/>
      <c r="H74" s="111">
        <v>3.2000000000000002E-3</v>
      </c>
      <c r="I74" s="111"/>
      <c r="J74" s="399">
        <v>11689</v>
      </c>
    </row>
    <row r="75" spans="1:10" ht="14.5" customHeight="1" x14ac:dyDescent="0.15">
      <c r="A75" s="5"/>
      <c r="B75" s="399">
        <v>11720</v>
      </c>
      <c r="C75" s="5"/>
      <c r="D75" s="5"/>
      <c r="E75" s="5"/>
      <c r="F75" s="5"/>
      <c r="G75" s="5"/>
      <c r="H75" s="111">
        <v>3.2000000000000002E-3</v>
      </c>
      <c r="I75" s="111"/>
      <c r="J75" s="399">
        <v>11720</v>
      </c>
    </row>
    <row r="76" spans="1:10" ht="14.5" customHeight="1" x14ac:dyDescent="0.15">
      <c r="A76" s="5"/>
      <c r="B76" s="399">
        <v>11749</v>
      </c>
      <c r="C76" s="5"/>
      <c r="D76" s="5"/>
      <c r="E76" s="5"/>
      <c r="F76" s="5"/>
      <c r="G76" s="5"/>
      <c r="H76" s="111">
        <v>3.0999999999999999E-3</v>
      </c>
      <c r="I76" s="111"/>
      <c r="J76" s="399">
        <v>11749</v>
      </c>
    </row>
    <row r="77" spans="1:10" ht="14.5" customHeight="1" x14ac:dyDescent="0.15">
      <c r="A77" s="5"/>
      <c r="B77" s="399">
        <v>11780</v>
      </c>
      <c r="C77" s="5"/>
      <c r="D77" s="5"/>
      <c r="E77" s="5"/>
      <c r="F77" s="5"/>
      <c r="G77" s="5"/>
      <c r="H77" s="111">
        <v>3.0000000000000001E-3</v>
      </c>
      <c r="I77" s="111"/>
      <c r="J77" s="399">
        <v>11780</v>
      </c>
    </row>
    <row r="78" spans="1:10" ht="14.5" customHeight="1" x14ac:dyDescent="0.15">
      <c r="A78" s="5"/>
      <c r="B78" s="399">
        <v>11810</v>
      </c>
      <c r="C78" s="5"/>
      <c r="D78" s="5"/>
      <c r="E78" s="5"/>
      <c r="F78" s="5"/>
      <c r="G78" s="5"/>
      <c r="H78" s="111">
        <v>2.8E-3</v>
      </c>
      <c r="I78" s="111"/>
      <c r="J78" s="399">
        <v>11810</v>
      </c>
    </row>
    <row r="79" spans="1:10" ht="14.5" customHeight="1" x14ac:dyDescent="0.15">
      <c r="A79" s="5"/>
      <c r="B79" s="399">
        <v>11841</v>
      </c>
      <c r="C79" s="5"/>
      <c r="D79" s="5"/>
      <c r="E79" s="5"/>
      <c r="F79" s="5"/>
      <c r="G79" s="5"/>
      <c r="H79" s="111">
        <v>2.8E-3</v>
      </c>
      <c r="I79" s="111"/>
      <c r="J79" s="399">
        <v>11841</v>
      </c>
    </row>
    <row r="80" spans="1:10" ht="14.5" customHeight="1" x14ac:dyDescent="0.15">
      <c r="A80" s="5"/>
      <c r="B80" s="399">
        <v>11871</v>
      </c>
      <c r="C80" s="5"/>
      <c r="D80" s="5"/>
      <c r="E80" s="5"/>
      <c r="F80" s="5"/>
      <c r="G80" s="5"/>
      <c r="H80" s="111">
        <v>2.8E-3</v>
      </c>
      <c r="I80" s="111"/>
      <c r="J80" s="399">
        <v>11871</v>
      </c>
    </row>
    <row r="81" spans="1:10" ht="14.5" customHeight="1" x14ac:dyDescent="0.15">
      <c r="A81" s="5"/>
      <c r="B81" s="399">
        <v>11902</v>
      </c>
      <c r="C81" s="5"/>
      <c r="D81" s="5"/>
      <c r="E81" s="5"/>
      <c r="F81" s="5"/>
      <c r="G81" s="5"/>
      <c r="H81" s="111">
        <v>2.8E-3</v>
      </c>
      <c r="I81" s="111"/>
      <c r="J81" s="399">
        <v>11902</v>
      </c>
    </row>
    <row r="82" spans="1:10" ht="14.5" customHeight="1" x14ac:dyDescent="0.15">
      <c r="A82" s="5"/>
      <c r="B82" s="399">
        <v>11933</v>
      </c>
      <c r="C82" s="5"/>
      <c r="D82" s="5"/>
      <c r="E82" s="5"/>
      <c r="F82" s="5"/>
      <c r="G82" s="5"/>
      <c r="H82" s="111">
        <v>2.5999999999999999E-3</v>
      </c>
      <c r="I82" s="111"/>
      <c r="J82" s="399">
        <v>11933</v>
      </c>
    </row>
    <row r="83" spans="1:10" ht="14.5" customHeight="1" x14ac:dyDescent="0.15">
      <c r="A83" s="5"/>
      <c r="B83" s="399">
        <v>11963</v>
      </c>
      <c r="C83" s="5"/>
      <c r="D83" s="5"/>
      <c r="E83" s="5"/>
      <c r="F83" s="5"/>
      <c r="G83" s="5"/>
      <c r="H83" s="111">
        <v>2.7000000000000001E-3</v>
      </c>
      <c r="I83" s="111"/>
      <c r="J83" s="399">
        <v>11963</v>
      </c>
    </row>
    <row r="84" spans="1:10" ht="14.5" customHeight="1" x14ac:dyDescent="0.15">
      <c r="A84" s="5"/>
      <c r="B84" s="399">
        <v>11994</v>
      </c>
      <c r="C84" s="5"/>
      <c r="D84" s="5"/>
      <c r="E84" s="5"/>
      <c r="F84" s="5"/>
      <c r="G84" s="5"/>
      <c r="H84" s="111">
        <v>2.5999999999999999E-3</v>
      </c>
      <c r="I84" s="111"/>
      <c r="J84" s="399">
        <v>11994</v>
      </c>
    </row>
    <row r="85" spans="1:10" ht="14.5" customHeight="1" x14ac:dyDescent="0.15">
      <c r="A85" s="5"/>
      <c r="B85" s="399">
        <v>12024</v>
      </c>
      <c r="C85" s="5"/>
      <c r="D85" s="5"/>
      <c r="E85" s="5"/>
      <c r="F85" s="5"/>
      <c r="G85" s="5"/>
      <c r="H85" s="111">
        <v>2.7000000000000001E-3</v>
      </c>
      <c r="I85" s="111"/>
      <c r="J85" s="399">
        <v>12024</v>
      </c>
    </row>
    <row r="86" spans="1:10" ht="14.5" customHeight="1" x14ac:dyDescent="0.15">
      <c r="A86" s="5"/>
      <c r="B86" s="399">
        <v>12055</v>
      </c>
      <c r="C86" s="5"/>
      <c r="D86" s="5"/>
      <c r="E86" s="5"/>
      <c r="F86" s="5"/>
      <c r="G86" s="5"/>
      <c r="H86" s="111">
        <v>2.7000000000000001E-3</v>
      </c>
      <c r="I86" s="111"/>
      <c r="J86" s="399">
        <v>12055</v>
      </c>
    </row>
    <row r="87" spans="1:10" ht="14.5" customHeight="1" x14ac:dyDescent="0.15">
      <c r="A87" s="5"/>
      <c r="B87" s="399">
        <v>12086</v>
      </c>
      <c r="C87" s="5"/>
      <c r="D87" s="5"/>
      <c r="E87" s="5"/>
      <c r="F87" s="5"/>
      <c r="G87" s="5"/>
      <c r="H87" s="111">
        <v>2.3E-3</v>
      </c>
      <c r="I87" s="111"/>
      <c r="J87" s="399">
        <v>12086</v>
      </c>
    </row>
    <row r="88" spans="1:10" ht="14.5" customHeight="1" x14ac:dyDescent="0.15">
      <c r="A88" s="5"/>
      <c r="B88" s="399">
        <v>12114</v>
      </c>
      <c r="C88" s="5"/>
      <c r="D88" s="5"/>
      <c r="E88" s="5"/>
      <c r="F88" s="5"/>
      <c r="G88" s="5"/>
      <c r="H88" s="111">
        <v>2.7000000000000001E-3</v>
      </c>
      <c r="I88" s="111"/>
      <c r="J88" s="399">
        <v>12114</v>
      </c>
    </row>
    <row r="89" spans="1:10" ht="14.5" customHeight="1" x14ac:dyDescent="0.15">
      <c r="A89" s="5"/>
      <c r="B89" s="399">
        <v>12145</v>
      </c>
      <c r="C89" s="5"/>
      <c r="D89" s="5"/>
      <c r="E89" s="5"/>
      <c r="F89" s="5"/>
      <c r="G89" s="5"/>
      <c r="H89" s="111">
        <v>2.5000000000000001E-3</v>
      </c>
      <c r="I89" s="111"/>
      <c r="J89" s="399">
        <v>12145</v>
      </c>
    </row>
    <row r="90" spans="1:10" ht="14.5" customHeight="1" x14ac:dyDescent="0.15">
      <c r="A90" s="5"/>
      <c r="B90" s="399">
        <v>12175</v>
      </c>
      <c r="C90" s="5"/>
      <c r="D90" s="5"/>
      <c r="E90" s="5"/>
      <c r="F90" s="5"/>
      <c r="G90" s="5"/>
      <c r="H90" s="111">
        <v>2.8E-3</v>
      </c>
      <c r="I90" s="111"/>
      <c r="J90" s="399">
        <v>12175</v>
      </c>
    </row>
    <row r="91" spans="1:10" ht="14.5" customHeight="1" x14ac:dyDescent="0.15">
      <c r="A91" s="5"/>
      <c r="B91" s="399">
        <v>12206</v>
      </c>
      <c r="C91" s="5"/>
      <c r="D91" s="5"/>
      <c r="E91" s="5"/>
      <c r="F91" s="5"/>
      <c r="G91" s="5"/>
      <c r="H91" s="111">
        <v>2.5000000000000001E-3</v>
      </c>
      <c r="I91" s="111"/>
      <c r="J91" s="399">
        <v>12206</v>
      </c>
    </row>
    <row r="92" spans="1:10" ht="14.5" customHeight="1" x14ac:dyDescent="0.15">
      <c r="A92" s="5"/>
      <c r="B92" s="399">
        <v>12236</v>
      </c>
      <c r="C92" s="5"/>
      <c r="D92" s="5"/>
      <c r="E92" s="5"/>
      <c r="F92" s="5"/>
      <c r="G92" s="5"/>
      <c r="H92" s="111">
        <v>2.5999999999999999E-3</v>
      </c>
      <c r="I92" s="111"/>
      <c r="J92" s="399">
        <v>12236</v>
      </c>
    </row>
    <row r="93" spans="1:10" ht="14.5" customHeight="1" x14ac:dyDescent="0.15">
      <c r="A93" s="5"/>
      <c r="B93" s="399">
        <v>12267</v>
      </c>
      <c r="C93" s="5"/>
      <c r="D93" s="5"/>
      <c r="E93" s="5"/>
      <c r="F93" s="5"/>
      <c r="G93" s="5"/>
      <c r="H93" s="111">
        <v>2.5999999999999999E-3</v>
      </c>
      <c r="I93" s="111"/>
      <c r="J93" s="399">
        <v>12267</v>
      </c>
    </row>
    <row r="94" spans="1:10" ht="14.5" customHeight="1" x14ac:dyDescent="0.15">
      <c r="A94" s="5"/>
      <c r="B94" s="399">
        <v>12298</v>
      </c>
      <c r="C94" s="5"/>
      <c r="D94" s="5"/>
      <c r="E94" s="5"/>
      <c r="F94" s="5"/>
      <c r="G94" s="5"/>
      <c r="H94" s="111">
        <v>2.5000000000000001E-3</v>
      </c>
      <c r="I94" s="111"/>
      <c r="J94" s="399">
        <v>12298</v>
      </c>
    </row>
    <row r="95" spans="1:10" ht="14.5" customHeight="1" x14ac:dyDescent="0.15">
      <c r="A95" s="5"/>
      <c r="B95" s="399">
        <v>12328</v>
      </c>
      <c r="C95" s="5"/>
      <c r="D95" s="5"/>
      <c r="E95" s="5"/>
      <c r="F95" s="5"/>
      <c r="G95" s="5"/>
      <c r="H95" s="111">
        <v>2.5999999999999999E-3</v>
      </c>
      <c r="I95" s="111"/>
      <c r="J95" s="399">
        <v>12328</v>
      </c>
    </row>
    <row r="96" spans="1:10" ht="14.5" customHeight="1" x14ac:dyDescent="0.15">
      <c r="A96" s="5"/>
      <c r="B96" s="399">
        <v>12359</v>
      </c>
      <c r="C96" s="5"/>
      <c r="D96" s="5"/>
      <c r="E96" s="5"/>
      <c r="F96" s="5"/>
      <c r="G96" s="5"/>
      <c r="H96" s="111">
        <v>2.5000000000000001E-3</v>
      </c>
      <c r="I96" s="111"/>
      <c r="J96" s="399">
        <v>12359</v>
      </c>
    </row>
    <row r="97" spans="1:10" ht="14.5" customHeight="1" x14ac:dyDescent="0.15">
      <c r="A97" s="5"/>
      <c r="B97" s="399">
        <v>12389</v>
      </c>
      <c r="C97" s="5"/>
      <c r="D97" s="5"/>
      <c r="E97" s="5"/>
      <c r="F97" s="5"/>
      <c r="G97" s="5"/>
      <c r="H97" s="111">
        <v>2.8E-3</v>
      </c>
      <c r="I97" s="111"/>
      <c r="J97" s="399">
        <v>12389</v>
      </c>
    </row>
    <row r="98" spans="1:10" ht="14.5" customHeight="1" x14ac:dyDescent="0.15">
      <c r="A98" s="5"/>
      <c r="B98" s="399">
        <v>12420</v>
      </c>
      <c r="C98" s="5"/>
      <c r="D98" s="5"/>
      <c r="E98" s="5"/>
      <c r="F98" s="5"/>
      <c r="G98" s="5"/>
      <c r="H98" s="111">
        <v>2.8999999999999998E-3</v>
      </c>
      <c r="I98" s="111"/>
      <c r="J98" s="399">
        <v>12420</v>
      </c>
    </row>
    <row r="99" spans="1:10" ht="14.5" customHeight="1" x14ac:dyDescent="0.15">
      <c r="A99" s="5"/>
      <c r="B99" s="399">
        <v>12451</v>
      </c>
      <c r="C99" s="5"/>
      <c r="D99" s="5"/>
      <c r="E99" s="5"/>
      <c r="F99" s="5"/>
      <c r="G99" s="5"/>
      <c r="H99" s="111">
        <v>2.3999999999999998E-3</v>
      </c>
      <c r="I99" s="111"/>
      <c r="J99" s="399">
        <v>12451</v>
      </c>
    </row>
    <row r="100" spans="1:10" ht="14.5" customHeight="1" x14ac:dyDescent="0.15">
      <c r="A100" s="5"/>
      <c r="B100" s="399">
        <v>12479</v>
      </c>
      <c r="C100" s="5"/>
      <c r="D100" s="5"/>
      <c r="E100" s="5"/>
      <c r="F100" s="5"/>
      <c r="G100" s="5"/>
      <c r="H100" s="111">
        <v>2.7000000000000001E-3</v>
      </c>
      <c r="I100" s="111"/>
      <c r="J100" s="399">
        <v>12479</v>
      </c>
    </row>
    <row r="101" spans="1:10" ht="14.5" customHeight="1" x14ac:dyDescent="0.15">
      <c r="A101" s="5"/>
      <c r="B101" s="399">
        <v>12510</v>
      </c>
      <c r="C101" s="5"/>
      <c r="D101" s="5"/>
      <c r="E101" s="5"/>
      <c r="F101" s="5"/>
      <c r="G101" s="5"/>
      <c r="H101" s="111">
        <v>2.5000000000000001E-3</v>
      </c>
      <c r="I101" s="111"/>
      <c r="J101" s="399">
        <v>12510</v>
      </c>
    </row>
    <row r="102" spans="1:10" ht="14.5" customHeight="1" x14ac:dyDescent="0.15">
      <c r="A102" s="5"/>
      <c r="B102" s="399">
        <v>12540</v>
      </c>
      <c r="C102" s="5"/>
      <c r="D102" s="5"/>
      <c r="E102" s="5"/>
      <c r="F102" s="5"/>
      <c r="G102" s="5"/>
      <c r="H102" s="111">
        <v>2.5000000000000001E-3</v>
      </c>
      <c r="I102" s="111"/>
      <c r="J102" s="399">
        <v>12540</v>
      </c>
    </row>
    <row r="103" spans="1:10" ht="14.5" customHeight="1" x14ac:dyDescent="0.15">
      <c r="A103" s="5"/>
      <c r="B103" s="399">
        <v>12571</v>
      </c>
      <c r="C103" s="5"/>
      <c r="D103" s="5"/>
      <c r="E103" s="5"/>
      <c r="F103" s="5"/>
      <c r="G103" s="5"/>
      <c r="H103" s="111">
        <v>2.3999999999999998E-3</v>
      </c>
      <c r="I103" s="111"/>
      <c r="J103" s="399">
        <v>12571</v>
      </c>
    </row>
    <row r="104" spans="1:10" ht="14.5" customHeight="1" x14ac:dyDescent="0.15">
      <c r="A104" s="5"/>
      <c r="B104" s="399">
        <v>12601</v>
      </c>
      <c r="C104" s="5"/>
      <c r="D104" s="5"/>
      <c r="E104" s="5"/>
      <c r="F104" s="5"/>
      <c r="G104" s="5"/>
      <c r="H104" s="111">
        <v>2.3999999999999998E-3</v>
      </c>
      <c r="I104" s="111"/>
      <c r="J104" s="399">
        <v>12601</v>
      </c>
    </row>
    <row r="105" spans="1:10" ht="14.5" customHeight="1" x14ac:dyDescent="0.15">
      <c r="A105" s="5"/>
      <c r="B105" s="399">
        <v>12632</v>
      </c>
      <c r="C105" s="5"/>
      <c r="D105" s="5"/>
      <c r="E105" s="5"/>
      <c r="F105" s="5"/>
      <c r="G105" s="5"/>
      <c r="H105" s="111">
        <v>2.3999999999999998E-3</v>
      </c>
      <c r="I105" s="111"/>
      <c r="J105" s="399">
        <v>12632</v>
      </c>
    </row>
    <row r="106" spans="1:10" ht="14.5" customHeight="1" x14ac:dyDescent="0.15">
      <c r="A106" s="5"/>
      <c r="B106" s="399">
        <v>12663</v>
      </c>
      <c r="C106" s="5"/>
      <c r="D106" s="5"/>
      <c r="E106" s="5"/>
      <c r="F106" s="5"/>
      <c r="G106" s="5"/>
      <c r="H106" s="111">
        <v>2.3E-3</v>
      </c>
      <c r="I106" s="111"/>
      <c r="J106" s="399">
        <v>12663</v>
      </c>
    </row>
    <row r="107" spans="1:10" ht="14.5" customHeight="1" x14ac:dyDescent="0.15">
      <c r="A107" s="5"/>
      <c r="B107" s="399">
        <v>12693</v>
      </c>
      <c r="C107" s="5"/>
      <c r="D107" s="5"/>
      <c r="E107" s="5"/>
      <c r="F107" s="5"/>
      <c r="G107" s="5"/>
      <c r="H107" s="111">
        <v>2.7000000000000001E-3</v>
      </c>
      <c r="I107" s="111"/>
      <c r="J107" s="399">
        <v>12693</v>
      </c>
    </row>
    <row r="108" spans="1:10" ht="14.5" customHeight="1" x14ac:dyDescent="0.15">
      <c r="A108" s="5"/>
      <c r="B108" s="399">
        <v>12724</v>
      </c>
      <c r="C108" s="5"/>
      <c r="D108" s="5"/>
      <c r="E108" s="5"/>
      <c r="F108" s="5"/>
      <c r="G108" s="5"/>
      <c r="H108" s="111">
        <v>2.5000000000000001E-3</v>
      </c>
      <c r="I108" s="111"/>
      <c r="J108" s="399">
        <v>12724</v>
      </c>
    </row>
    <row r="109" spans="1:10" ht="14.5" customHeight="1" x14ac:dyDescent="0.15">
      <c r="A109" s="5"/>
      <c r="B109" s="399">
        <v>12754</v>
      </c>
      <c r="C109" s="5"/>
      <c r="D109" s="5"/>
      <c r="E109" s="5"/>
      <c r="F109" s="5"/>
      <c r="G109" s="5"/>
      <c r="H109" s="111">
        <v>2.5000000000000001E-3</v>
      </c>
      <c r="I109" s="111"/>
      <c r="J109" s="399">
        <v>12754</v>
      </c>
    </row>
    <row r="110" spans="1:10" ht="14.5" customHeight="1" x14ac:dyDescent="0.15">
      <c r="A110" s="5"/>
      <c r="B110" s="399">
        <v>12785</v>
      </c>
      <c r="C110" s="5"/>
      <c r="D110" s="5"/>
      <c r="E110" s="5"/>
      <c r="F110" s="5"/>
      <c r="G110" s="5"/>
      <c r="H110" s="111">
        <v>2.5000000000000001E-3</v>
      </c>
      <c r="I110" s="111"/>
      <c r="J110" s="399">
        <v>12785</v>
      </c>
    </row>
    <row r="111" spans="1:10" ht="14.5" customHeight="1" x14ac:dyDescent="0.15">
      <c r="A111" s="5"/>
      <c r="B111" s="399">
        <v>12816</v>
      </c>
      <c r="C111" s="5"/>
      <c r="D111" s="5"/>
      <c r="E111" s="5"/>
      <c r="F111" s="5"/>
      <c r="G111" s="5"/>
      <c r="H111" s="111">
        <v>2.0999999999999999E-3</v>
      </c>
      <c r="I111" s="111"/>
      <c r="J111" s="399">
        <v>12816</v>
      </c>
    </row>
    <row r="112" spans="1:10" ht="14.5" customHeight="1" x14ac:dyDescent="0.15">
      <c r="A112" s="5"/>
      <c r="B112" s="399">
        <v>12844</v>
      </c>
      <c r="C112" s="5"/>
      <c r="D112" s="5"/>
      <c r="E112" s="5"/>
      <c r="F112" s="5"/>
      <c r="G112" s="5"/>
      <c r="H112" s="111">
        <v>2.2000000000000001E-3</v>
      </c>
      <c r="I112" s="111"/>
      <c r="J112" s="399">
        <v>12844</v>
      </c>
    </row>
    <row r="113" spans="1:10" ht="14.5" customHeight="1" x14ac:dyDescent="0.15">
      <c r="A113" s="5"/>
      <c r="B113" s="399">
        <v>12875</v>
      </c>
      <c r="C113" s="5"/>
      <c r="D113" s="5"/>
      <c r="E113" s="5"/>
      <c r="F113" s="5"/>
      <c r="G113" s="5"/>
      <c r="H113" s="111">
        <v>2.3E-3</v>
      </c>
      <c r="I113" s="111"/>
      <c r="J113" s="399">
        <v>12875</v>
      </c>
    </row>
    <row r="114" spans="1:10" ht="14.5" customHeight="1" x14ac:dyDescent="0.15">
      <c r="A114" s="5"/>
      <c r="B114" s="399">
        <v>12905</v>
      </c>
      <c r="C114" s="5"/>
      <c r="D114" s="5"/>
      <c r="E114" s="5"/>
      <c r="F114" s="5"/>
      <c r="G114" s="5"/>
      <c r="H114" s="111">
        <v>2.3E-3</v>
      </c>
      <c r="I114" s="111"/>
      <c r="J114" s="399">
        <v>12905</v>
      </c>
    </row>
    <row r="115" spans="1:10" ht="14.5" customHeight="1" x14ac:dyDescent="0.15">
      <c r="A115" s="5"/>
      <c r="B115" s="399">
        <v>12936</v>
      </c>
      <c r="C115" s="5"/>
      <c r="D115" s="5"/>
      <c r="E115" s="5"/>
      <c r="F115" s="5"/>
      <c r="G115" s="5"/>
      <c r="H115" s="111">
        <v>2.2000000000000001E-3</v>
      </c>
      <c r="I115" s="111"/>
      <c r="J115" s="399">
        <v>12936</v>
      </c>
    </row>
    <row r="116" spans="1:10" ht="14.5" customHeight="1" x14ac:dyDescent="0.15">
      <c r="A116" s="5"/>
      <c r="B116" s="399">
        <v>12966</v>
      </c>
      <c r="C116" s="5"/>
      <c r="D116" s="5"/>
      <c r="E116" s="5"/>
      <c r="F116" s="5"/>
      <c r="G116" s="5"/>
      <c r="H116" s="111">
        <v>2.3999999999999998E-3</v>
      </c>
      <c r="I116" s="111"/>
      <c r="J116" s="399">
        <v>12966</v>
      </c>
    </row>
    <row r="117" spans="1:10" ht="14.5" customHeight="1" x14ac:dyDescent="0.15">
      <c r="A117" s="5"/>
      <c r="B117" s="399">
        <v>12997</v>
      </c>
      <c r="C117" s="5"/>
      <c r="D117" s="5"/>
      <c r="E117" s="5"/>
      <c r="F117" s="5"/>
      <c r="G117" s="5"/>
      <c r="H117" s="111">
        <v>2.3E-3</v>
      </c>
      <c r="I117" s="111"/>
      <c r="J117" s="399">
        <v>12997</v>
      </c>
    </row>
    <row r="118" spans="1:10" ht="14.5" customHeight="1" x14ac:dyDescent="0.15">
      <c r="A118" s="5"/>
      <c r="B118" s="399">
        <v>13028</v>
      </c>
      <c r="C118" s="5"/>
      <c r="D118" s="5"/>
      <c r="E118" s="5"/>
      <c r="F118" s="5"/>
      <c r="G118" s="5"/>
      <c r="H118" s="111">
        <v>2.3E-3</v>
      </c>
      <c r="I118" s="111"/>
      <c r="J118" s="399">
        <v>13028</v>
      </c>
    </row>
    <row r="119" spans="1:10" ht="14.5" customHeight="1" x14ac:dyDescent="0.15">
      <c r="A119" s="5"/>
      <c r="B119" s="399">
        <v>13058</v>
      </c>
      <c r="C119" s="5"/>
      <c r="D119" s="5"/>
      <c r="E119" s="5"/>
      <c r="F119" s="5"/>
      <c r="G119" s="5"/>
      <c r="H119" s="111">
        <v>2.3E-3</v>
      </c>
      <c r="I119" s="111"/>
      <c r="J119" s="399">
        <v>13058</v>
      </c>
    </row>
    <row r="120" spans="1:10" ht="14.5" customHeight="1" x14ac:dyDescent="0.15">
      <c r="A120" s="5"/>
      <c r="B120" s="399">
        <v>13089</v>
      </c>
      <c r="C120" s="5"/>
      <c r="D120" s="5"/>
      <c r="E120" s="5"/>
      <c r="F120" s="5"/>
      <c r="G120" s="5"/>
      <c r="H120" s="111">
        <v>2.3999999999999998E-3</v>
      </c>
      <c r="I120" s="111"/>
      <c r="J120" s="399">
        <v>13089</v>
      </c>
    </row>
    <row r="121" spans="1:10" ht="14.5" customHeight="1" x14ac:dyDescent="0.15">
      <c r="A121" s="5"/>
      <c r="B121" s="399">
        <v>13119</v>
      </c>
      <c r="C121" s="5"/>
      <c r="D121" s="5"/>
      <c r="E121" s="5"/>
      <c r="F121" s="5"/>
      <c r="G121" s="5"/>
      <c r="H121" s="111">
        <v>2.3999999999999998E-3</v>
      </c>
      <c r="I121" s="111"/>
      <c r="J121" s="399">
        <v>13119</v>
      </c>
    </row>
    <row r="122" spans="1:10" ht="14.5" customHeight="1" x14ac:dyDescent="0.15">
      <c r="A122" s="5"/>
      <c r="B122" s="399">
        <v>13150</v>
      </c>
      <c r="C122" s="5"/>
      <c r="D122" s="5"/>
      <c r="E122" s="5"/>
      <c r="F122" s="5"/>
      <c r="G122" s="5"/>
      <c r="H122" s="111">
        <v>2.3999999999999998E-3</v>
      </c>
      <c r="I122" s="111"/>
      <c r="J122" s="399">
        <v>13150</v>
      </c>
    </row>
    <row r="123" spans="1:10" ht="14.5" customHeight="1" x14ac:dyDescent="0.15">
      <c r="A123" s="5"/>
      <c r="B123" s="399">
        <v>13181</v>
      </c>
      <c r="C123" s="5"/>
      <c r="D123" s="5"/>
      <c r="E123" s="5"/>
      <c r="F123" s="5"/>
      <c r="G123" s="5"/>
      <c r="H123" s="111">
        <v>2.3E-3</v>
      </c>
      <c r="I123" s="111"/>
      <c r="J123" s="399">
        <v>13181</v>
      </c>
    </row>
    <row r="124" spans="1:10" ht="14.5" customHeight="1" x14ac:dyDescent="0.15">
      <c r="A124" s="5"/>
      <c r="B124" s="399">
        <v>13210</v>
      </c>
      <c r="C124" s="5"/>
      <c r="D124" s="5"/>
      <c r="E124" s="5"/>
      <c r="F124" s="5"/>
      <c r="G124" s="5"/>
      <c r="H124" s="111">
        <v>2.3999999999999998E-3</v>
      </c>
      <c r="I124" s="111"/>
      <c r="J124" s="399">
        <v>13210</v>
      </c>
    </row>
    <row r="125" spans="1:10" ht="14.5" customHeight="1" x14ac:dyDescent="0.15">
      <c r="A125" s="5"/>
      <c r="B125" s="399">
        <v>13241</v>
      </c>
      <c r="C125" s="5"/>
      <c r="D125" s="5"/>
      <c r="E125" s="5"/>
      <c r="F125" s="5"/>
      <c r="G125" s="5"/>
      <c r="H125" s="111">
        <v>2.2000000000000001E-3</v>
      </c>
      <c r="I125" s="111"/>
      <c r="J125" s="399">
        <v>13241</v>
      </c>
    </row>
    <row r="126" spans="1:10" ht="14.5" customHeight="1" x14ac:dyDescent="0.15">
      <c r="A126" s="5"/>
      <c r="B126" s="399">
        <v>13271</v>
      </c>
      <c r="C126" s="5"/>
      <c r="D126" s="5"/>
      <c r="E126" s="5"/>
      <c r="F126" s="5"/>
      <c r="G126" s="5"/>
      <c r="H126" s="111">
        <v>2.2000000000000001E-3</v>
      </c>
      <c r="I126" s="111"/>
      <c r="J126" s="399">
        <v>13271</v>
      </c>
    </row>
    <row r="127" spans="1:10" ht="14.5" customHeight="1" x14ac:dyDescent="0.15">
      <c r="A127" s="5"/>
      <c r="B127" s="399">
        <v>13302</v>
      </c>
      <c r="C127" s="5"/>
      <c r="D127" s="5"/>
      <c r="E127" s="5"/>
      <c r="F127" s="5"/>
      <c r="G127" s="5"/>
      <c r="H127" s="111">
        <v>2.3999999999999998E-3</v>
      </c>
      <c r="I127" s="111"/>
      <c r="J127" s="399">
        <v>13302</v>
      </c>
    </row>
    <row r="128" spans="1:10" ht="14.5" customHeight="1" x14ac:dyDescent="0.15">
      <c r="A128" s="5"/>
      <c r="B128" s="399">
        <v>13332</v>
      </c>
      <c r="C128" s="5"/>
      <c r="D128" s="5"/>
      <c r="E128" s="5"/>
      <c r="F128" s="5"/>
      <c r="G128" s="5"/>
      <c r="H128" s="111">
        <v>2.3E-3</v>
      </c>
      <c r="I128" s="111"/>
      <c r="J128" s="399">
        <v>13332</v>
      </c>
    </row>
    <row r="129" spans="1:10" ht="14.5" customHeight="1" x14ac:dyDescent="0.15">
      <c r="A129" s="5"/>
      <c r="B129" s="399">
        <v>13363</v>
      </c>
      <c r="C129" s="5"/>
      <c r="D129" s="5"/>
      <c r="E129" s="5"/>
      <c r="F129" s="5"/>
      <c r="G129" s="5"/>
      <c r="H129" s="111">
        <v>2.3E-3</v>
      </c>
      <c r="I129" s="111"/>
      <c r="J129" s="399">
        <v>13363</v>
      </c>
    </row>
    <row r="130" spans="1:10" ht="14.5" customHeight="1" x14ac:dyDescent="0.15">
      <c r="A130" s="5"/>
      <c r="B130" s="399">
        <v>13394</v>
      </c>
      <c r="C130" s="5"/>
      <c r="D130" s="5"/>
      <c r="E130" s="5"/>
      <c r="F130" s="5"/>
      <c r="G130" s="5"/>
      <c r="H130" s="111">
        <v>2.0999999999999999E-3</v>
      </c>
      <c r="I130" s="111"/>
      <c r="J130" s="399">
        <v>13394</v>
      </c>
    </row>
    <row r="131" spans="1:10" ht="14.5" customHeight="1" x14ac:dyDescent="0.15">
      <c r="A131" s="5"/>
      <c r="B131" s="399">
        <v>13424</v>
      </c>
      <c r="C131" s="5"/>
      <c r="D131" s="5"/>
      <c r="E131" s="5"/>
      <c r="F131" s="5"/>
      <c r="G131" s="5"/>
      <c r="H131" s="111">
        <v>2.3E-3</v>
      </c>
      <c r="I131" s="111"/>
      <c r="J131" s="399">
        <v>13424</v>
      </c>
    </row>
    <row r="132" spans="1:10" ht="14.5" customHeight="1" x14ac:dyDescent="0.15">
      <c r="A132" s="5"/>
      <c r="B132" s="399">
        <v>13455</v>
      </c>
      <c r="C132" s="5"/>
      <c r="D132" s="5"/>
      <c r="E132" s="5"/>
      <c r="F132" s="5"/>
      <c r="G132" s="5"/>
      <c r="H132" s="111">
        <v>2.2000000000000001E-3</v>
      </c>
      <c r="I132" s="111"/>
      <c r="J132" s="399">
        <v>13455</v>
      </c>
    </row>
    <row r="133" spans="1:10" ht="14.5" customHeight="1" x14ac:dyDescent="0.15">
      <c r="A133" s="5"/>
      <c r="B133" s="399">
        <v>13485</v>
      </c>
      <c r="C133" s="5"/>
      <c r="D133" s="5"/>
      <c r="E133" s="5"/>
      <c r="F133" s="5"/>
      <c r="G133" s="5"/>
      <c r="H133" s="111">
        <v>2.2000000000000001E-3</v>
      </c>
      <c r="I133" s="111"/>
      <c r="J133" s="399">
        <v>13485</v>
      </c>
    </row>
    <row r="134" spans="1:10" ht="14.5" customHeight="1" x14ac:dyDescent="0.15">
      <c r="A134" s="5"/>
      <c r="B134" s="399">
        <v>13516</v>
      </c>
      <c r="C134" s="5"/>
      <c r="D134" s="5"/>
      <c r="E134" s="5"/>
      <c r="F134" s="5"/>
      <c r="G134" s="5"/>
      <c r="H134" s="111">
        <v>2.0999999999999999E-3</v>
      </c>
      <c r="I134" s="111"/>
      <c r="J134" s="399">
        <v>13516</v>
      </c>
    </row>
    <row r="135" spans="1:10" ht="14.5" customHeight="1" x14ac:dyDescent="0.15">
      <c r="A135" s="5"/>
      <c r="B135" s="399">
        <v>13547</v>
      </c>
      <c r="C135" s="5"/>
      <c r="D135" s="5"/>
      <c r="E135" s="5"/>
      <c r="F135" s="5"/>
      <c r="G135" s="5"/>
      <c r="H135" s="111">
        <v>2E-3</v>
      </c>
      <c r="I135" s="111"/>
      <c r="J135" s="399">
        <v>13547</v>
      </c>
    </row>
    <row r="136" spans="1:10" ht="14.5" customHeight="1" x14ac:dyDescent="0.15">
      <c r="A136" s="5"/>
      <c r="B136" s="399">
        <v>13575</v>
      </c>
      <c r="C136" s="5"/>
      <c r="D136" s="5"/>
      <c r="E136" s="5"/>
      <c r="F136" s="5"/>
      <c r="G136" s="5"/>
      <c r="H136" s="111">
        <v>2.2000000000000001E-3</v>
      </c>
      <c r="I136" s="111"/>
      <c r="J136" s="399">
        <v>13575</v>
      </c>
    </row>
    <row r="137" spans="1:10" ht="14.5" customHeight="1" x14ac:dyDescent="0.15">
      <c r="A137" s="5"/>
      <c r="B137" s="399">
        <v>13606</v>
      </c>
      <c r="C137" s="5"/>
      <c r="D137" s="5"/>
      <c r="E137" s="5"/>
      <c r="F137" s="5"/>
      <c r="G137" s="5"/>
      <c r="H137" s="111">
        <v>2.3E-3</v>
      </c>
      <c r="I137" s="111"/>
      <c r="J137" s="399">
        <v>13606</v>
      </c>
    </row>
    <row r="138" spans="1:10" ht="14.5" customHeight="1" x14ac:dyDescent="0.15">
      <c r="A138" s="5"/>
      <c r="B138" s="399">
        <v>13636</v>
      </c>
      <c r="C138" s="5"/>
      <c r="D138" s="5"/>
      <c r="E138" s="5"/>
      <c r="F138" s="5"/>
      <c r="G138" s="5"/>
      <c r="H138" s="111">
        <v>2.2000000000000001E-3</v>
      </c>
      <c r="I138" s="111"/>
      <c r="J138" s="399">
        <v>13636</v>
      </c>
    </row>
    <row r="139" spans="1:10" ht="14.5" customHeight="1" x14ac:dyDescent="0.15">
      <c r="A139" s="5"/>
      <c r="B139" s="399">
        <v>13667</v>
      </c>
      <c r="C139" s="5"/>
      <c r="D139" s="5"/>
      <c r="E139" s="5"/>
      <c r="F139" s="5"/>
      <c r="G139" s="5"/>
      <c r="H139" s="111">
        <v>2.5000000000000001E-3</v>
      </c>
      <c r="I139" s="111"/>
      <c r="J139" s="399">
        <v>13667</v>
      </c>
    </row>
    <row r="140" spans="1:10" ht="14.5" customHeight="1" x14ac:dyDescent="0.15">
      <c r="A140" s="5"/>
      <c r="B140" s="399">
        <v>13697</v>
      </c>
      <c r="C140" s="5"/>
      <c r="D140" s="5"/>
      <c r="E140" s="5"/>
      <c r="F140" s="5"/>
      <c r="G140" s="5"/>
      <c r="H140" s="111">
        <v>2.3999999999999998E-3</v>
      </c>
      <c r="I140" s="111"/>
      <c r="J140" s="399">
        <v>13697</v>
      </c>
    </row>
    <row r="141" spans="1:10" ht="14.5" customHeight="1" x14ac:dyDescent="0.15">
      <c r="A141" s="5"/>
      <c r="B141" s="399">
        <v>13728</v>
      </c>
      <c r="C141" s="5"/>
      <c r="D141" s="5"/>
      <c r="E141" s="5"/>
      <c r="F141" s="5"/>
      <c r="G141" s="5"/>
      <c r="H141" s="111">
        <v>2.3E-3</v>
      </c>
      <c r="I141" s="111"/>
      <c r="J141" s="399">
        <v>13728</v>
      </c>
    </row>
    <row r="142" spans="1:10" ht="14.5" customHeight="1" x14ac:dyDescent="0.15">
      <c r="A142" s="5"/>
      <c r="B142" s="399">
        <v>13759</v>
      </c>
      <c r="C142" s="5"/>
      <c r="D142" s="5"/>
      <c r="E142" s="5"/>
      <c r="F142" s="5"/>
      <c r="G142" s="5"/>
      <c r="H142" s="111">
        <v>2.3E-3</v>
      </c>
      <c r="I142" s="111"/>
      <c r="J142" s="399">
        <v>13759</v>
      </c>
    </row>
    <row r="143" spans="1:10" ht="14.5" customHeight="1" x14ac:dyDescent="0.15">
      <c r="A143" s="5"/>
      <c r="B143" s="399">
        <v>13789</v>
      </c>
      <c r="C143" s="5"/>
      <c r="D143" s="5"/>
      <c r="E143" s="5"/>
      <c r="F143" s="5"/>
      <c r="G143" s="5"/>
      <c r="H143" s="111">
        <v>2.3E-3</v>
      </c>
      <c r="I143" s="111"/>
      <c r="J143" s="399">
        <v>13789</v>
      </c>
    </row>
    <row r="144" spans="1:10" ht="14.5" customHeight="1" x14ac:dyDescent="0.15">
      <c r="A144" s="5"/>
      <c r="B144" s="399">
        <v>13820</v>
      </c>
      <c r="C144" s="5"/>
      <c r="D144" s="5"/>
      <c r="E144" s="5"/>
      <c r="F144" s="5"/>
      <c r="G144" s="5"/>
      <c r="H144" s="111">
        <v>2.3999999999999998E-3</v>
      </c>
      <c r="I144" s="111"/>
      <c r="J144" s="399">
        <v>13820</v>
      </c>
    </row>
    <row r="145" spans="1:10" ht="14.5" customHeight="1" x14ac:dyDescent="0.15">
      <c r="A145" s="5"/>
      <c r="B145" s="399">
        <v>13850</v>
      </c>
      <c r="C145" s="5"/>
      <c r="D145" s="5"/>
      <c r="E145" s="5"/>
      <c r="F145" s="5"/>
      <c r="G145" s="5"/>
      <c r="H145" s="111">
        <v>2.3E-3</v>
      </c>
      <c r="I145" s="111"/>
      <c r="J145" s="399">
        <v>13850</v>
      </c>
    </row>
    <row r="146" spans="1:10" ht="14.5" customHeight="1" x14ac:dyDescent="0.15">
      <c r="A146" s="5"/>
      <c r="B146" s="399">
        <v>13881</v>
      </c>
      <c r="C146" s="5"/>
      <c r="D146" s="5"/>
      <c r="E146" s="5"/>
      <c r="F146" s="5"/>
      <c r="G146" s="5"/>
      <c r="H146" s="111">
        <v>2.3E-3</v>
      </c>
      <c r="I146" s="111"/>
      <c r="J146" s="399">
        <v>13881</v>
      </c>
    </row>
    <row r="147" spans="1:10" ht="14.5" customHeight="1" x14ac:dyDescent="0.15">
      <c r="A147" s="5"/>
      <c r="B147" s="399">
        <v>13912</v>
      </c>
      <c r="C147" s="5"/>
      <c r="D147" s="5"/>
      <c r="E147" s="5"/>
      <c r="F147" s="5"/>
      <c r="G147" s="5"/>
      <c r="H147" s="111">
        <v>2.0999999999999999E-3</v>
      </c>
      <c r="I147" s="111"/>
      <c r="J147" s="399">
        <v>13912</v>
      </c>
    </row>
    <row r="148" spans="1:10" ht="14.5" customHeight="1" x14ac:dyDescent="0.15">
      <c r="A148" s="5"/>
      <c r="B148" s="399">
        <v>13940</v>
      </c>
      <c r="C148" s="5"/>
      <c r="D148" s="5"/>
      <c r="E148" s="5"/>
      <c r="F148" s="5"/>
      <c r="G148" s="5"/>
      <c r="H148" s="111">
        <v>2.3E-3</v>
      </c>
      <c r="I148" s="111"/>
      <c r="J148" s="399">
        <v>13940</v>
      </c>
    </row>
    <row r="149" spans="1:10" ht="14.5" customHeight="1" x14ac:dyDescent="0.15">
      <c r="A149" s="5"/>
      <c r="B149" s="399">
        <v>13971</v>
      </c>
      <c r="C149" s="5"/>
      <c r="D149" s="5"/>
      <c r="E149" s="5"/>
      <c r="F149" s="5"/>
      <c r="G149" s="5"/>
      <c r="H149" s="111">
        <v>2.2000000000000001E-3</v>
      </c>
      <c r="I149" s="111"/>
      <c r="J149" s="399">
        <v>13971</v>
      </c>
    </row>
    <row r="150" spans="1:10" ht="14.5" customHeight="1" x14ac:dyDescent="0.15">
      <c r="A150" s="5"/>
      <c r="B150" s="399">
        <v>14001</v>
      </c>
      <c r="C150" s="5"/>
      <c r="D150" s="5"/>
      <c r="E150" s="5"/>
      <c r="F150" s="5"/>
      <c r="G150" s="5"/>
      <c r="H150" s="111">
        <v>2.2000000000000001E-3</v>
      </c>
      <c r="I150" s="111"/>
      <c r="J150" s="399">
        <v>14001</v>
      </c>
    </row>
    <row r="151" spans="1:10" ht="14.5" customHeight="1" x14ac:dyDescent="0.15">
      <c r="A151" s="5"/>
      <c r="B151" s="399">
        <v>14032</v>
      </c>
      <c r="C151" s="5"/>
      <c r="D151" s="5"/>
      <c r="E151" s="5"/>
      <c r="F151" s="5"/>
      <c r="G151" s="5"/>
      <c r="H151" s="111">
        <v>2.0999999999999999E-3</v>
      </c>
      <c r="I151" s="111"/>
      <c r="J151" s="399">
        <v>14032</v>
      </c>
    </row>
    <row r="152" spans="1:10" ht="14.5" customHeight="1" x14ac:dyDescent="0.15">
      <c r="A152" s="5"/>
      <c r="B152" s="399">
        <v>14062</v>
      </c>
      <c r="C152" s="5"/>
      <c r="D152" s="5"/>
      <c r="E152" s="5"/>
      <c r="F152" s="5"/>
      <c r="G152" s="5"/>
      <c r="H152" s="111">
        <v>2.0999999999999999E-3</v>
      </c>
      <c r="I152" s="111"/>
      <c r="J152" s="399">
        <v>14062</v>
      </c>
    </row>
    <row r="153" spans="1:10" ht="14.5" customHeight="1" x14ac:dyDescent="0.15">
      <c r="A153" s="5"/>
      <c r="B153" s="399">
        <v>14093</v>
      </c>
      <c r="C153" s="5"/>
      <c r="D153" s="5"/>
      <c r="E153" s="5"/>
      <c r="F153" s="5"/>
      <c r="G153" s="5"/>
      <c r="H153" s="111">
        <v>2.2000000000000001E-3</v>
      </c>
      <c r="I153" s="111"/>
      <c r="J153" s="399">
        <v>14093</v>
      </c>
    </row>
    <row r="154" spans="1:10" ht="14.5" customHeight="1" x14ac:dyDescent="0.15">
      <c r="A154" s="5"/>
      <c r="B154" s="399">
        <v>14124</v>
      </c>
      <c r="C154" s="5"/>
      <c r="D154" s="5"/>
      <c r="E154" s="5"/>
      <c r="F154" s="5"/>
      <c r="G154" s="5"/>
      <c r="H154" s="111">
        <v>2.0999999999999999E-3</v>
      </c>
      <c r="I154" s="111"/>
      <c r="J154" s="399">
        <v>14124</v>
      </c>
    </row>
    <row r="155" spans="1:10" ht="14.5" customHeight="1" x14ac:dyDescent="0.15">
      <c r="A155" s="5"/>
      <c r="B155" s="399">
        <v>14154</v>
      </c>
      <c r="C155" s="5"/>
      <c r="D155" s="5"/>
      <c r="E155" s="5"/>
      <c r="F155" s="5"/>
      <c r="G155" s="5"/>
      <c r="H155" s="111">
        <v>2.2000000000000001E-3</v>
      </c>
      <c r="I155" s="111"/>
      <c r="J155" s="399">
        <v>14154</v>
      </c>
    </row>
    <row r="156" spans="1:10" ht="14.5" customHeight="1" x14ac:dyDescent="0.15">
      <c r="A156" s="5"/>
      <c r="B156" s="399">
        <v>14185</v>
      </c>
      <c r="C156" s="5"/>
      <c r="D156" s="5"/>
      <c r="E156" s="5"/>
      <c r="F156" s="5"/>
      <c r="G156" s="5"/>
      <c r="H156" s="111">
        <v>2.0999999999999999E-3</v>
      </c>
      <c r="I156" s="111"/>
      <c r="J156" s="399">
        <v>14185</v>
      </c>
    </row>
    <row r="157" spans="1:10" ht="14.5" customHeight="1" x14ac:dyDescent="0.15">
      <c r="A157" s="5"/>
      <c r="B157" s="399">
        <v>14215</v>
      </c>
      <c r="C157" s="5"/>
      <c r="D157" s="5"/>
      <c r="E157" s="5"/>
      <c r="F157" s="5"/>
      <c r="G157" s="5"/>
      <c r="H157" s="111">
        <v>2.2000000000000001E-3</v>
      </c>
      <c r="I157" s="111"/>
      <c r="J157" s="399">
        <v>14215</v>
      </c>
    </row>
    <row r="158" spans="1:10" ht="14.5" customHeight="1" x14ac:dyDescent="0.15">
      <c r="A158" s="5"/>
      <c r="B158" s="399">
        <v>14246</v>
      </c>
      <c r="C158" s="5"/>
      <c r="D158" s="5"/>
      <c r="E158" s="5"/>
      <c r="F158" s="5"/>
      <c r="G158" s="5"/>
      <c r="H158" s="111">
        <v>2.0999999999999999E-3</v>
      </c>
      <c r="I158" s="111"/>
      <c r="J158" s="399">
        <v>14246</v>
      </c>
    </row>
    <row r="159" spans="1:10" ht="14.5" customHeight="1" x14ac:dyDescent="0.15">
      <c r="A159" s="5"/>
      <c r="B159" s="399">
        <v>14277</v>
      </c>
      <c r="C159" s="5"/>
      <c r="D159" s="5"/>
      <c r="E159" s="5"/>
      <c r="F159" s="5"/>
      <c r="G159" s="5"/>
      <c r="H159" s="111">
        <v>1.9E-3</v>
      </c>
      <c r="I159" s="111"/>
      <c r="J159" s="399">
        <v>14277</v>
      </c>
    </row>
    <row r="160" spans="1:10" ht="14.5" customHeight="1" x14ac:dyDescent="0.15">
      <c r="A160" s="5"/>
      <c r="B160" s="399">
        <v>14305</v>
      </c>
      <c r="C160" s="5"/>
      <c r="D160" s="5"/>
      <c r="E160" s="5"/>
      <c r="F160" s="5"/>
      <c r="G160" s="5"/>
      <c r="H160" s="111">
        <v>2.0999999999999999E-3</v>
      </c>
      <c r="I160" s="111"/>
      <c r="J160" s="399">
        <v>14305</v>
      </c>
    </row>
    <row r="161" spans="1:10" ht="14.5" customHeight="1" x14ac:dyDescent="0.15">
      <c r="A161" s="5"/>
      <c r="B161" s="399">
        <v>14336</v>
      </c>
      <c r="C161" s="5"/>
      <c r="D161" s="5"/>
      <c r="E161" s="5"/>
      <c r="F161" s="5"/>
      <c r="G161" s="5"/>
      <c r="H161" s="111">
        <v>1.9E-3</v>
      </c>
      <c r="I161" s="111"/>
      <c r="J161" s="399">
        <v>14336</v>
      </c>
    </row>
    <row r="162" spans="1:10" ht="14.5" customHeight="1" x14ac:dyDescent="0.15">
      <c r="A162" s="5"/>
      <c r="B162" s="399">
        <v>14366</v>
      </c>
      <c r="C162" s="5"/>
      <c r="D162" s="5"/>
      <c r="E162" s="5"/>
      <c r="F162" s="5"/>
      <c r="G162" s="5"/>
      <c r="H162" s="111">
        <v>2E-3</v>
      </c>
      <c r="I162" s="111"/>
      <c r="J162" s="399">
        <v>14366</v>
      </c>
    </row>
    <row r="163" spans="1:10" ht="14.5" customHeight="1" x14ac:dyDescent="0.15">
      <c r="A163" s="5"/>
      <c r="B163" s="399">
        <v>14397</v>
      </c>
      <c r="C163" s="5"/>
      <c r="D163" s="5"/>
      <c r="E163" s="5"/>
      <c r="F163" s="5"/>
      <c r="G163" s="5"/>
      <c r="H163" s="111">
        <v>1.8E-3</v>
      </c>
      <c r="I163" s="111"/>
      <c r="J163" s="399">
        <v>14397</v>
      </c>
    </row>
    <row r="164" spans="1:10" ht="14.5" customHeight="1" x14ac:dyDescent="0.15">
      <c r="A164" s="5"/>
      <c r="B164" s="399">
        <v>14427</v>
      </c>
      <c r="C164" s="5"/>
      <c r="D164" s="5"/>
      <c r="E164" s="5"/>
      <c r="F164" s="5"/>
      <c r="G164" s="5"/>
      <c r="H164" s="111">
        <v>1.9E-3</v>
      </c>
      <c r="I164" s="111"/>
      <c r="J164" s="399">
        <v>14427</v>
      </c>
    </row>
    <row r="165" spans="1:10" ht="14.5" customHeight="1" x14ac:dyDescent="0.15">
      <c r="A165" s="5"/>
      <c r="B165" s="399">
        <v>14458</v>
      </c>
      <c r="C165" s="5"/>
      <c r="D165" s="5"/>
      <c r="E165" s="5"/>
      <c r="F165" s="5"/>
      <c r="G165" s="5"/>
      <c r="H165" s="111">
        <v>1.8E-3</v>
      </c>
      <c r="I165" s="111"/>
      <c r="J165" s="399">
        <v>14458</v>
      </c>
    </row>
    <row r="166" spans="1:10" ht="14.5" customHeight="1" x14ac:dyDescent="0.15">
      <c r="A166" s="5"/>
      <c r="B166" s="399">
        <v>14489</v>
      </c>
      <c r="C166" s="5"/>
      <c r="D166" s="5"/>
      <c r="E166" s="5"/>
      <c r="F166" s="5"/>
      <c r="G166" s="5"/>
      <c r="H166" s="111">
        <v>1.9E-3</v>
      </c>
      <c r="I166" s="111"/>
      <c r="J166" s="399">
        <v>14489</v>
      </c>
    </row>
    <row r="167" spans="1:10" ht="14.5" customHeight="1" x14ac:dyDescent="0.15">
      <c r="A167" s="5"/>
      <c r="B167" s="399">
        <v>14519</v>
      </c>
      <c r="C167" s="5"/>
      <c r="D167" s="5"/>
      <c r="E167" s="5"/>
      <c r="F167" s="5"/>
      <c r="G167" s="5"/>
      <c r="H167" s="111">
        <v>2.3E-3</v>
      </c>
      <c r="I167" s="111"/>
      <c r="J167" s="399">
        <v>14519</v>
      </c>
    </row>
    <row r="168" spans="1:10" ht="14.5" customHeight="1" x14ac:dyDescent="0.15">
      <c r="A168" s="5"/>
      <c r="B168" s="399">
        <v>14550</v>
      </c>
      <c r="C168" s="5"/>
      <c r="D168" s="5"/>
      <c r="E168" s="5"/>
      <c r="F168" s="5"/>
      <c r="G168" s="5"/>
      <c r="H168" s="111">
        <v>2E-3</v>
      </c>
      <c r="I168" s="111"/>
      <c r="J168" s="399">
        <v>14550</v>
      </c>
    </row>
    <row r="169" spans="1:10" ht="14.5" customHeight="1" x14ac:dyDescent="0.15">
      <c r="A169" s="5"/>
      <c r="B169" s="399">
        <v>14580</v>
      </c>
      <c r="C169" s="5"/>
      <c r="D169" s="5"/>
      <c r="E169" s="5"/>
      <c r="F169" s="5"/>
      <c r="G169" s="5"/>
      <c r="H169" s="111">
        <v>1.9E-3</v>
      </c>
      <c r="I169" s="111"/>
      <c r="J169" s="399">
        <v>14580</v>
      </c>
    </row>
    <row r="170" spans="1:10" ht="14.5" customHeight="1" x14ac:dyDescent="0.15">
      <c r="A170" s="5"/>
      <c r="B170" s="399">
        <v>14611</v>
      </c>
      <c r="C170" s="5"/>
      <c r="D170" s="5"/>
      <c r="E170" s="5"/>
      <c r="F170" s="5"/>
      <c r="G170" s="5"/>
      <c r="H170" s="111">
        <v>2E-3</v>
      </c>
      <c r="I170" s="111"/>
      <c r="J170" s="399">
        <v>14611</v>
      </c>
    </row>
    <row r="171" spans="1:10" ht="14.5" customHeight="1" x14ac:dyDescent="0.15">
      <c r="A171" s="5"/>
      <c r="B171" s="399">
        <v>14642</v>
      </c>
      <c r="C171" s="5"/>
      <c r="D171" s="5"/>
      <c r="E171" s="5"/>
      <c r="F171" s="5"/>
      <c r="G171" s="5"/>
      <c r="H171" s="111">
        <v>1.8E-3</v>
      </c>
      <c r="I171" s="111"/>
      <c r="J171" s="399">
        <v>14642</v>
      </c>
    </row>
    <row r="172" spans="1:10" ht="14.5" customHeight="1" x14ac:dyDescent="0.15">
      <c r="A172" s="5"/>
      <c r="B172" s="399">
        <v>14671</v>
      </c>
      <c r="C172" s="5"/>
      <c r="D172" s="5"/>
      <c r="E172" s="5"/>
      <c r="F172" s="5"/>
      <c r="G172" s="5"/>
      <c r="H172" s="111">
        <v>1.9E-3</v>
      </c>
      <c r="I172" s="111"/>
      <c r="J172" s="399">
        <v>14671</v>
      </c>
    </row>
    <row r="173" spans="1:10" ht="14.5" customHeight="1" x14ac:dyDescent="0.15">
      <c r="A173" s="5"/>
      <c r="B173" s="399">
        <v>14702</v>
      </c>
      <c r="C173" s="5"/>
      <c r="D173" s="5"/>
      <c r="E173" s="5"/>
      <c r="F173" s="5"/>
      <c r="G173" s="5"/>
      <c r="H173" s="111">
        <v>1.8E-3</v>
      </c>
      <c r="I173" s="111"/>
      <c r="J173" s="399">
        <v>14702</v>
      </c>
    </row>
    <row r="174" spans="1:10" ht="14.5" customHeight="1" x14ac:dyDescent="0.15">
      <c r="A174" s="5"/>
      <c r="B174" s="399">
        <v>14732</v>
      </c>
      <c r="C174" s="5"/>
      <c r="D174" s="5"/>
      <c r="E174" s="5"/>
      <c r="F174" s="5"/>
      <c r="G174" s="5"/>
      <c r="H174" s="111">
        <v>1.9E-3</v>
      </c>
      <c r="I174" s="111"/>
      <c r="J174" s="399">
        <v>14732</v>
      </c>
    </row>
    <row r="175" spans="1:10" ht="14.5" customHeight="1" x14ac:dyDescent="0.15">
      <c r="A175" s="5"/>
      <c r="B175" s="399">
        <v>14763</v>
      </c>
      <c r="C175" s="5"/>
      <c r="D175" s="5"/>
      <c r="E175" s="5"/>
      <c r="F175" s="5"/>
      <c r="G175" s="5"/>
      <c r="H175" s="111">
        <v>1.9E-3</v>
      </c>
      <c r="I175" s="111"/>
      <c r="J175" s="399">
        <v>14763</v>
      </c>
    </row>
    <row r="176" spans="1:10" ht="14.5" customHeight="1" x14ac:dyDescent="0.15">
      <c r="A176" s="5"/>
      <c r="B176" s="399">
        <v>14793</v>
      </c>
      <c r="C176" s="5"/>
      <c r="D176" s="5"/>
      <c r="E176" s="5"/>
      <c r="F176" s="5"/>
      <c r="G176" s="5"/>
      <c r="H176" s="111">
        <v>2E-3</v>
      </c>
      <c r="I176" s="111"/>
      <c r="J176" s="399">
        <v>14793</v>
      </c>
    </row>
    <row r="177" spans="1:10" ht="14.5" customHeight="1" x14ac:dyDescent="0.15">
      <c r="A177" s="5"/>
      <c r="B177" s="399">
        <v>14824</v>
      </c>
      <c r="C177" s="5"/>
      <c r="D177" s="5"/>
      <c r="E177" s="5"/>
      <c r="F177" s="5"/>
      <c r="G177" s="5"/>
      <c r="H177" s="111">
        <v>1.9E-3</v>
      </c>
      <c r="I177" s="111"/>
      <c r="J177" s="399">
        <v>14824</v>
      </c>
    </row>
    <row r="178" spans="1:10" ht="14.5" customHeight="1" x14ac:dyDescent="0.15">
      <c r="A178" s="5"/>
      <c r="B178" s="399">
        <v>14855</v>
      </c>
      <c r="C178" s="5"/>
      <c r="D178" s="5"/>
      <c r="E178" s="5"/>
      <c r="F178" s="5"/>
      <c r="G178" s="5"/>
      <c r="H178" s="111">
        <v>1.8E-3</v>
      </c>
      <c r="I178" s="111"/>
      <c r="J178" s="399">
        <v>14855</v>
      </c>
    </row>
    <row r="179" spans="1:10" ht="14.5" customHeight="1" x14ac:dyDescent="0.15">
      <c r="A179" s="5"/>
      <c r="B179" s="399">
        <v>14885</v>
      </c>
      <c r="C179" s="5"/>
      <c r="D179" s="5"/>
      <c r="E179" s="5"/>
      <c r="F179" s="5"/>
      <c r="G179" s="5"/>
      <c r="H179" s="111">
        <v>1.8E-3</v>
      </c>
      <c r="I179" s="111"/>
      <c r="J179" s="399">
        <v>14885</v>
      </c>
    </row>
    <row r="180" spans="1:10" ht="14.5" customHeight="1" x14ac:dyDescent="0.15">
      <c r="A180" s="5"/>
      <c r="B180" s="399">
        <v>14916</v>
      </c>
      <c r="C180" s="5"/>
      <c r="D180" s="5"/>
      <c r="E180" s="5"/>
      <c r="F180" s="5"/>
      <c r="G180" s="5"/>
      <c r="H180" s="111">
        <v>1.8E-3</v>
      </c>
      <c r="I180" s="111"/>
      <c r="J180" s="399">
        <v>14916</v>
      </c>
    </row>
    <row r="181" spans="1:10" ht="14.5" customHeight="1" x14ac:dyDescent="0.15">
      <c r="A181" s="5"/>
      <c r="B181" s="399">
        <v>14946</v>
      </c>
      <c r="C181" s="5"/>
      <c r="D181" s="5"/>
      <c r="E181" s="5"/>
      <c r="F181" s="5"/>
      <c r="G181" s="5"/>
      <c r="H181" s="111">
        <v>1.6999999999999999E-3</v>
      </c>
      <c r="I181" s="111"/>
      <c r="J181" s="399">
        <v>14946</v>
      </c>
    </row>
    <row r="182" spans="1:10" ht="14.5" customHeight="1" x14ac:dyDescent="0.15">
      <c r="A182" s="5"/>
      <c r="B182" s="399">
        <v>14977</v>
      </c>
      <c r="C182" s="5"/>
      <c r="D182" s="5"/>
      <c r="E182" s="5"/>
      <c r="F182" s="5"/>
      <c r="G182" s="5"/>
      <c r="H182" s="111">
        <v>1.6000000000000001E-3</v>
      </c>
      <c r="I182" s="111"/>
      <c r="J182" s="399">
        <v>14977</v>
      </c>
    </row>
    <row r="183" spans="1:10" ht="14.5" customHeight="1" x14ac:dyDescent="0.15">
      <c r="A183" s="5"/>
      <c r="B183" s="399">
        <v>15008</v>
      </c>
      <c r="C183" s="5"/>
      <c r="D183" s="5"/>
      <c r="E183" s="5"/>
      <c r="F183" s="5"/>
      <c r="G183" s="5"/>
      <c r="H183" s="111">
        <v>1.6000000000000001E-3</v>
      </c>
      <c r="I183" s="111"/>
      <c r="J183" s="399">
        <v>15008</v>
      </c>
    </row>
    <row r="184" spans="1:10" ht="14.5" customHeight="1" x14ac:dyDescent="0.15">
      <c r="A184" s="5"/>
      <c r="B184" s="399">
        <v>15036</v>
      </c>
      <c r="C184" s="5"/>
      <c r="D184" s="5"/>
      <c r="E184" s="5"/>
      <c r="F184" s="5"/>
      <c r="G184" s="5"/>
      <c r="H184" s="111">
        <v>1.8E-3</v>
      </c>
      <c r="I184" s="111"/>
      <c r="J184" s="399">
        <v>15036</v>
      </c>
    </row>
    <row r="185" spans="1:10" ht="14.5" customHeight="1" x14ac:dyDescent="0.15">
      <c r="A185" s="5"/>
      <c r="B185" s="399">
        <v>15067</v>
      </c>
      <c r="C185" s="5"/>
      <c r="D185" s="5"/>
      <c r="E185" s="5"/>
      <c r="F185" s="5"/>
      <c r="G185" s="5"/>
      <c r="H185" s="111">
        <v>1.6999999999999999E-3</v>
      </c>
      <c r="I185" s="111"/>
      <c r="J185" s="399">
        <v>15067</v>
      </c>
    </row>
    <row r="186" spans="1:10" ht="14.5" customHeight="1" x14ac:dyDescent="0.15">
      <c r="A186" s="5"/>
      <c r="B186" s="399">
        <v>15097</v>
      </c>
      <c r="C186" s="5"/>
      <c r="D186" s="5"/>
      <c r="E186" s="5"/>
      <c r="F186" s="5"/>
      <c r="G186" s="5"/>
      <c r="H186" s="111">
        <v>1.6999999999999999E-3</v>
      </c>
      <c r="I186" s="111"/>
      <c r="J186" s="399">
        <v>15097</v>
      </c>
    </row>
    <row r="187" spans="1:10" ht="14.5" customHeight="1" x14ac:dyDescent="0.15">
      <c r="A187" s="5"/>
      <c r="B187" s="399">
        <v>15128</v>
      </c>
      <c r="C187" s="5"/>
      <c r="D187" s="5"/>
      <c r="E187" s="5"/>
      <c r="F187" s="5"/>
      <c r="G187" s="5"/>
      <c r="H187" s="111">
        <v>1.6000000000000001E-3</v>
      </c>
      <c r="I187" s="111"/>
      <c r="J187" s="399">
        <v>15128</v>
      </c>
    </row>
    <row r="188" spans="1:10" ht="14.5" customHeight="1" x14ac:dyDescent="0.15">
      <c r="A188" s="5"/>
      <c r="B188" s="399">
        <v>15158</v>
      </c>
      <c r="C188" s="5"/>
      <c r="D188" s="5"/>
      <c r="E188" s="5"/>
      <c r="F188" s="5"/>
      <c r="G188" s="5"/>
      <c r="H188" s="111">
        <v>1.6000000000000001E-3</v>
      </c>
      <c r="I188" s="111"/>
      <c r="J188" s="399">
        <v>15158</v>
      </c>
    </row>
    <row r="189" spans="1:10" ht="14.5" customHeight="1" x14ac:dyDescent="0.15">
      <c r="A189" s="5"/>
      <c r="B189" s="399">
        <v>15189</v>
      </c>
      <c r="C189" s="5"/>
      <c r="D189" s="5"/>
      <c r="E189" s="5"/>
      <c r="F189" s="5"/>
      <c r="G189" s="5"/>
      <c r="H189" s="111">
        <v>1.6000000000000001E-3</v>
      </c>
      <c r="I189" s="111"/>
      <c r="J189" s="399">
        <v>15189</v>
      </c>
    </row>
    <row r="190" spans="1:10" ht="14.5" customHeight="1" x14ac:dyDescent="0.15">
      <c r="A190" s="5"/>
      <c r="B190" s="399">
        <v>15220</v>
      </c>
      <c r="C190" s="5"/>
      <c r="D190" s="5"/>
      <c r="E190" s="5"/>
      <c r="F190" s="5"/>
      <c r="G190" s="5"/>
      <c r="H190" s="111">
        <v>1.6000000000000001E-3</v>
      </c>
      <c r="I190" s="111"/>
      <c r="J190" s="399">
        <v>15220</v>
      </c>
    </row>
    <row r="191" spans="1:10" ht="14.5" customHeight="1" x14ac:dyDescent="0.15">
      <c r="A191" s="5"/>
      <c r="B191" s="399">
        <v>15250</v>
      </c>
      <c r="C191" s="5"/>
      <c r="D191" s="5"/>
      <c r="E191" s="5"/>
      <c r="F191" s="5"/>
      <c r="G191" s="5"/>
      <c r="H191" s="111">
        <v>1.6000000000000001E-3</v>
      </c>
      <c r="I191" s="111"/>
      <c r="J191" s="399">
        <v>15250</v>
      </c>
    </row>
    <row r="192" spans="1:10" ht="14.5" customHeight="1" x14ac:dyDescent="0.15">
      <c r="A192" s="5"/>
      <c r="B192" s="399">
        <v>15281</v>
      </c>
      <c r="C192" s="5"/>
      <c r="D192" s="5"/>
      <c r="E192" s="5"/>
      <c r="F192" s="5"/>
      <c r="G192" s="5"/>
      <c r="H192" s="111">
        <v>1.4E-3</v>
      </c>
      <c r="I192" s="111"/>
      <c r="J192" s="399">
        <v>15281</v>
      </c>
    </row>
    <row r="193" spans="1:10" ht="14.5" customHeight="1" x14ac:dyDescent="0.15">
      <c r="A193" s="5"/>
      <c r="B193" s="399">
        <v>15311</v>
      </c>
      <c r="C193" s="5"/>
      <c r="D193" s="5"/>
      <c r="E193" s="5"/>
      <c r="F193" s="5"/>
      <c r="G193" s="5"/>
      <c r="H193" s="111">
        <v>1.6000000000000001E-3</v>
      </c>
      <c r="I193" s="111"/>
      <c r="J193" s="399">
        <v>15311</v>
      </c>
    </row>
    <row r="194" spans="1:10" ht="14.5" customHeight="1" x14ac:dyDescent="0.15">
      <c r="A194" s="5"/>
      <c r="B194" s="399">
        <v>15342</v>
      </c>
      <c r="C194" s="5"/>
      <c r="D194" s="5"/>
      <c r="E194" s="5"/>
      <c r="F194" s="5"/>
      <c r="G194" s="5"/>
      <c r="H194" s="111">
        <v>2.0999999999999999E-3</v>
      </c>
      <c r="I194" s="111"/>
      <c r="J194" s="399">
        <v>15342</v>
      </c>
    </row>
    <row r="195" spans="1:10" ht="14.5" customHeight="1" x14ac:dyDescent="0.15">
      <c r="A195" s="5"/>
      <c r="B195" s="399">
        <v>15373</v>
      </c>
      <c r="C195" s="5"/>
      <c r="D195" s="5"/>
      <c r="E195" s="5"/>
      <c r="F195" s="5"/>
      <c r="G195" s="5"/>
      <c r="H195" s="111">
        <v>1.9E-3</v>
      </c>
      <c r="I195" s="111"/>
      <c r="J195" s="399">
        <v>15373</v>
      </c>
    </row>
    <row r="196" spans="1:10" ht="14.5" customHeight="1" x14ac:dyDescent="0.15">
      <c r="A196" s="5"/>
      <c r="B196" s="399">
        <v>15401</v>
      </c>
      <c r="C196" s="5"/>
      <c r="D196" s="5"/>
      <c r="E196" s="5"/>
      <c r="F196" s="5"/>
      <c r="G196" s="5"/>
      <c r="H196" s="111">
        <v>2.0999999999999999E-3</v>
      </c>
      <c r="I196" s="111"/>
      <c r="J196" s="399">
        <v>15401</v>
      </c>
    </row>
    <row r="197" spans="1:10" ht="14.5" customHeight="1" x14ac:dyDescent="0.15">
      <c r="A197" s="5"/>
      <c r="B197" s="399">
        <v>15432</v>
      </c>
      <c r="C197" s="5"/>
      <c r="D197" s="5"/>
      <c r="E197" s="5"/>
      <c r="F197" s="5"/>
      <c r="G197" s="5"/>
      <c r="H197" s="111">
        <v>2E-3</v>
      </c>
      <c r="I197" s="111"/>
      <c r="J197" s="399">
        <v>15432</v>
      </c>
    </row>
    <row r="198" spans="1:10" ht="14.5" customHeight="1" x14ac:dyDescent="0.15">
      <c r="A198" s="5"/>
      <c r="B198" s="399">
        <v>15462</v>
      </c>
      <c r="C198" s="5"/>
      <c r="D198" s="5"/>
      <c r="E198" s="5"/>
      <c r="F198" s="5"/>
      <c r="G198" s="5"/>
      <c r="H198" s="111">
        <v>1.9E-3</v>
      </c>
      <c r="I198" s="111"/>
      <c r="J198" s="399">
        <v>15462</v>
      </c>
    </row>
    <row r="199" spans="1:10" ht="14.5" customHeight="1" x14ac:dyDescent="0.15">
      <c r="A199" s="5"/>
      <c r="B199" s="399">
        <v>15493</v>
      </c>
      <c r="C199" s="5"/>
      <c r="D199" s="5"/>
      <c r="E199" s="5"/>
      <c r="F199" s="5"/>
      <c r="G199" s="5"/>
      <c r="H199" s="111">
        <v>2.0999999999999999E-3</v>
      </c>
      <c r="I199" s="111"/>
      <c r="J199" s="399">
        <v>15493</v>
      </c>
    </row>
    <row r="200" spans="1:10" ht="14.5" customHeight="1" x14ac:dyDescent="0.15">
      <c r="A200" s="5"/>
      <c r="B200" s="399">
        <v>15523</v>
      </c>
      <c r="C200" s="5"/>
      <c r="D200" s="5"/>
      <c r="E200" s="5"/>
      <c r="F200" s="5"/>
      <c r="G200" s="5"/>
      <c r="H200" s="111">
        <v>2.0999999999999999E-3</v>
      </c>
      <c r="I200" s="111"/>
      <c r="J200" s="399">
        <v>15523</v>
      </c>
    </row>
    <row r="201" spans="1:10" ht="14.5" customHeight="1" x14ac:dyDescent="0.15">
      <c r="A201" s="5"/>
      <c r="B201" s="399">
        <v>15554</v>
      </c>
      <c r="C201" s="5"/>
      <c r="D201" s="5"/>
      <c r="E201" s="5"/>
      <c r="F201" s="5"/>
      <c r="G201" s="5"/>
      <c r="H201" s="111">
        <v>2.0999999999999999E-3</v>
      </c>
      <c r="I201" s="111"/>
      <c r="J201" s="399">
        <v>15554</v>
      </c>
    </row>
    <row r="202" spans="1:10" ht="14.5" customHeight="1" x14ac:dyDescent="0.15">
      <c r="A202" s="5"/>
      <c r="B202" s="399">
        <v>15585</v>
      </c>
      <c r="C202" s="5"/>
      <c r="D202" s="5"/>
      <c r="E202" s="5"/>
      <c r="F202" s="5"/>
      <c r="G202" s="5"/>
      <c r="H202" s="111">
        <v>2E-3</v>
      </c>
      <c r="I202" s="111"/>
      <c r="J202" s="399">
        <v>15585</v>
      </c>
    </row>
    <row r="203" spans="1:10" ht="14.5" customHeight="1" x14ac:dyDescent="0.15">
      <c r="A203" s="5"/>
      <c r="B203" s="399">
        <v>15615</v>
      </c>
      <c r="C203" s="5"/>
      <c r="D203" s="5"/>
      <c r="E203" s="5"/>
      <c r="F203" s="5"/>
      <c r="G203" s="5"/>
      <c r="H203" s="111">
        <v>2.0999999999999999E-3</v>
      </c>
      <c r="I203" s="111"/>
      <c r="J203" s="399">
        <v>15615</v>
      </c>
    </row>
    <row r="204" spans="1:10" ht="14.5" customHeight="1" x14ac:dyDescent="0.15">
      <c r="A204" s="5"/>
      <c r="B204" s="399">
        <v>15646</v>
      </c>
      <c r="C204" s="5"/>
      <c r="D204" s="5"/>
      <c r="E204" s="5"/>
      <c r="F204" s="5"/>
      <c r="G204" s="5"/>
      <c r="H204" s="111">
        <v>2E-3</v>
      </c>
      <c r="I204" s="111"/>
      <c r="J204" s="399">
        <v>15646</v>
      </c>
    </row>
    <row r="205" spans="1:10" ht="14.5" customHeight="1" x14ac:dyDescent="0.15">
      <c r="A205" s="5"/>
      <c r="B205" s="399">
        <v>15676</v>
      </c>
      <c r="C205" s="5"/>
      <c r="D205" s="5"/>
      <c r="E205" s="5"/>
      <c r="F205" s="5"/>
      <c r="G205" s="5"/>
      <c r="H205" s="111">
        <v>2.0999999999999999E-3</v>
      </c>
      <c r="I205" s="111"/>
      <c r="J205" s="399">
        <v>15676</v>
      </c>
    </row>
    <row r="206" spans="1:10" ht="14.5" customHeight="1" x14ac:dyDescent="0.15">
      <c r="A206" s="5"/>
      <c r="B206" s="399">
        <v>15707</v>
      </c>
      <c r="C206" s="5"/>
      <c r="D206" s="5"/>
      <c r="E206" s="5"/>
      <c r="F206" s="5"/>
      <c r="G206" s="5"/>
      <c r="H206" s="111">
        <v>2E-3</v>
      </c>
      <c r="I206" s="111"/>
      <c r="J206" s="399">
        <v>15707</v>
      </c>
    </row>
    <row r="207" spans="1:10" ht="14.5" customHeight="1" x14ac:dyDescent="0.15">
      <c r="A207" s="5"/>
      <c r="B207" s="399">
        <v>15738</v>
      </c>
      <c r="C207" s="5"/>
      <c r="D207" s="5"/>
      <c r="E207" s="5"/>
      <c r="F207" s="5"/>
      <c r="G207" s="5"/>
      <c r="H207" s="111">
        <v>1.9E-3</v>
      </c>
      <c r="I207" s="111"/>
      <c r="J207" s="399">
        <v>15738</v>
      </c>
    </row>
    <row r="208" spans="1:10" ht="14.5" customHeight="1" x14ac:dyDescent="0.15">
      <c r="A208" s="5"/>
      <c r="B208" s="399">
        <v>15766</v>
      </c>
      <c r="C208" s="5"/>
      <c r="D208" s="5"/>
      <c r="E208" s="5"/>
      <c r="F208" s="5"/>
      <c r="G208" s="5"/>
      <c r="H208" s="111">
        <v>2.0999999999999999E-3</v>
      </c>
      <c r="I208" s="111"/>
      <c r="J208" s="399">
        <v>15766</v>
      </c>
    </row>
    <row r="209" spans="1:10" ht="14.5" customHeight="1" x14ac:dyDescent="0.15">
      <c r="A209" s="5"/>
      <c r="B209" s="399">
        <v>15797</v>
      </c>
      <c r="C209" s="5"/>
      <c r="D209" s="5"/>
      <c r="E209" s="5"/>
      <c r="F209" s="5"/>
      <c r="G209" s="5"/>
      <c r="H209" s="111">
        <v>2E-3</v>
      </c>
      <c r="I209" s="111"/>
      <c r="J209" s="399">
        <v>15797</v>
      </c>
    </row>
    <row r="210" spans="1:10" ht="14.5" customHeight="1" x14ac:dyDescent="0.15">
      <c r="A210" s="5"/>
      <c r="B210" s="399">
        <v>15827</v>
      </c>
      <c r="C210" s="5"/>
      <c r="D210" s="5"/>
      <c r="E210" s="5"/>
      <c r="F210" s="5"/>
      <c r="G210" s="5"/>
      <c r="H210" s="111">
        <v>1.9E-3</v>
      </c>
      <c r="I210" s="111"/>
      <c r="J210" s="399">
        <v>15827</v>
      </c>
    </row>
    <row r="211" spans="1:10" ht="14.5" customHeight="1" x14ac:dyDescent="0.15">
      <c r="A211" s="5"/>
      <c r="B211" s="399">
        <v>15858</v>
      </c>
      <c r="C211" s="5"/>
      <c r="D211" s="5"/>
      <c r="E211" s="5"/>
      <c r="F211" s="5"/>
      <c r="G211" s="5"/>
      <c r="H211" s="111">
        <v>2.0999999999999999E-3</v>
      </c>
      <c r="I211" s="111"/>
      <c r="J211" s="399">
        <v>15858</v>
      </c>
    </row>
    <row r="212" spans="1:10" ht="14.5" customHeight="1" x14ac:dyDescent="0.15">
      <c r="A212" s="5"/>
      <c r="B212" s="399">
        <v>15888</v>
      </c>
      <c r="C212" s="5"/>
      <c r="D212" s="5"/>
      <c r="E212" s="5"/>
      <c r="F212" s="5"/>
      <c r="G212" s="5"/>
      <c r="H212" s="111">
        <v>2.0999999999999999E-3</v>
      </c>
      <c r="I212" s="111"/>
      <c r="J212" s="399">
        <v>15888</v>
      </c>
    </row>
    <row r="213" spans="1:10" ht="14.5" customHeight="1" x14ac:dyDescent="0.15">
      <c r="A213" s="5"/>
      <c r="B213" s="399">
        <v>15919</v>
      </c>
      <c r="C213" s="5"/>
      <c r="D213" s="5"/>
      <c r="E213" s="5"/>
      <c r="F213" s="5"/>
      <c r="G213" s="5"/>
      <c r="H213" s="111">
        <v>2.0999999999999999E-3</v>
      </c>
      <c r="I213" s="111"/>
      <c r="J213" s="399">
        <v>15919</v>
      </c>
    </row>
    <row r="214" spans="1:10" ht="14.5" customHeight="1" x14ac:dyDescent="0.15">
      <c r="A214" s="5"/>
      <c r="B214" s="399">
        <v>15950</v>
      </c>
      <c r="C214" s="5"/>
      <c r="D214" s="5"/>
      <c r="E214" s="5"/>
      <c r="F214" s="5"/>
      <c r="G214" s="5"/>
      <c r="H214" s="111">
        <v>2E-3</v>
      </c>
      <c r="I214" s="111"/>
      <c r="J214" s="399">
        <v>15950</v>
      </c>
    </row>
    <row r="215" spans="1:10" ht="14.5" customHeight="1" x14ac:dyDescent="0.15">
      <c r="A215" s="5"/>
      <c r="B215" s="399">
        <v>15980</v>
      </c>
      <c r="C215" s="5"/>
      <c r="D215" s="5"/>
      <c r="E215" s="5"/>
      <c r="F215" s="5"/>
      <c r="G215" s="5"/>
      <c r="H215" s="111">
        <v>2E-3</v>
      </c>
      <c r="I215" s="111"/>
      <c r="J215" s="399">
        <v>15980</v>
      </c>
    </row>
    <row r="216" spans="1:10" ht="14.5" customHeight="1" x14ac:dyDescent="0.15">
      <c r="A216" s="5"/>
      <c r="B216" s="399">
        <v>16011</v>
      </c>
      <c r="C216" s="5"/>
      <c r="D216" s="5"/>
      <c r="E216" s="5"/>
      <c r="F216" s="5"/>
      <c r="G216" s="5"/>
      <c r="H216" s="111">
        <v>2.0999999999999999E-3</v>
      </c>
      <c r="I216" s="111"/>
      <c r="J216" s="399">
        <v>16011</v>
      </c>
    </row>
    <row r="217" spans="1:10" ht="14.5" customHeight="1" x14ac:dyDescent="0.15">
      <c r="A217" s="5"/>
      <c r="B217" s="399">
        <v>16041</v>
      </c>
      <c r="C217" s="5"/>
      <c r="D217" s="5"/>
      <c r="E217" s="5"/>
      <c r="F217" s="5"/>
      <c r="G217" s="5"/>
      <c r="H217" s="111">
        <v>2.0999999999999999E-3</v>
      </c>
      <c r="I217" s="111"/>
      <c r="J217" s="399">
        <v>16041</v>
      </c>
    </row>
    <row r="218" spans="1:10" ht="14.5" customHeight="1" x14ac:dyDescent="0.15">
      <c r="A218" s="5"/>
      <c r="B218" s="399">
        <v>16072</v>
      </c>
      <c r="C218" s="5"/>
      <c r="D218" s="5"/>
      <c r="E218" s="5"/>
      <c r="F218" s="5"/>
      <c r="G218" s="5"/>
      <c r="H218" s="111">
        <v>2.0999999999999999E-3</v>
      </c>
      <c r="I218" s="111"/>
      <c r="J218" s="399">
        <v>16072</v>
      </c>
    </row>
    <row r="219" spans="1:10" ht="14.5" customHeight="1" x14ac:dyDescent="0.15">
      <c r="A219" s="5"/>
      <c r="B219" s="399">
        <v>16103</v>
      </c>
      <c r="C219" s="5"/>
      <c r="D219" s="5"/>
      <c r="E219" s="5"/>
      <c r="F219" s="5"/>
      <c r="G219" s="5"/>
      <c r="H219" s="111">
        <v>2E-3</v>
      </c>
      <c r="I219" s="111"/>
      <c r="J219" s="399">
        <v>16103</v>
      </c>
    </row>
    <row r="220" spans="1:10" ht="14.5" customHeight="1" x14ac:dyDescent="0.15">
      <c r="A220" s="5"/>
      <c r="B220" s="399">
        <v>16132</v>
      </c>
      <c r="C220" s="5"/>
      <c r="D220" s="5"/>
      <c r="E220" s="5"/>
      <c r="F220" s="5"/>
      <c r="G220" s="5"/>
      <c r="H220" s="111">
        <v>2.0999999999999999E-3</v>
      </c>
      <c r="I220" s="111"/>
      <c r="J220" s="399">
        <v>16132</v>
      </c>
    </row>
    <row r="221" spans="1:10" ht="14.5" customHeight="1" x14ac:dyDescent="0.15">
      <c r="A221" s="5"/>
      <c r="B221" s="399">
        <v>16163</v>
      </c>
      <c r="C221" s="5"/>
      <c r="D221" s="5"/>
      <c r="E221" s="5"/>
      <c r="F221" s="5"/>
      <c r="G221" s="5"/>
      <c r="H221" s="111">
        <v>2E-3</v>
      </c>
      <c r="I221" s="111"/>
      <c r="J221" s="399">
        <v>16163</v>
      </c>
    </row>
    <row r="222" spans="1:10" ht="14.5" customHeight="1" x14ac:dyDescent="0.15">
      <c r="A222" s="5"/>
      <c r="B222" s="399">
        <v>16193</v>
      </c>
      <c r="C222" s="5"/>
      <c r="D222" s="5"/>
      <c r="E222" s="5"/>
      <c r="F222" s="5"/>
      <c r="G222" s="5"/>
      <c r="H222" s="111">
        <v>2.2000000000000001E-3</v>
      </c>
      <c r="I222" s="111"/>
      <c r="J222" s="399">
        <v>16193</v>
      </c>
    </row>
    <row r="223" spans="1:10" ht="14.5" customHeight="1" x14ac:dyDescent="0.15">
      <c r="A223" s="5"/>
      <c r="B223" s="399">
        <v>16224</v>
      </c>
      <c r="C223" s="5"/>
      <c r="D223" s="5"/>
      <c r="E223" s="5"/>
      <c r="F223" s="5"/>
      <c r="G223" s="5"/>
      <c r="H223" s="111">
        <v>2E-3</v>
      </c>
      <c r="I223" s="111"/>
      <c r="J223" s="399">
        <v>16224</v>
      </c>
    </row>
    <row r="224" spans="1:10" ht="14.5" customHeight="1" x14ac:dyDescent="0.15">
      <c r="A224" s="5"/>
      <c r="B224" s="399">
        <v>16254</v>
      </c>
      <c r="C224" s="5"/>
      <c r="D224" s="5"/>
      <c r="E224" s="5"/>
      <c r="F224" s="5"/>
      <c r="G224" s="5"/>
      <c r="H224" s="111">
        <v>2.0999999999999999E-3</v>
      </c>
      <c r="I224" s="111"/>
      <c r="J224" s="399">
        <v>16254</v>
      </c>
    </row>
    <row r="225" spans="1:10" ht="14.5" customHeight="1" x14ac:dyDescent="0.15">
      <c r="A225" s="5"/>
      <c r="B225" s="399">
        <v>16285</v>
      </c>
      <c r="C225" s="5"/>
      <c r="D225" s="5"/>
      <c r="E225" s="5"/>
      <c r="F225" s="5"/>
      <c r="G225" s="5"/>
      <c r="H225" s="111">
        <v>2.0999999999999999E-3</v>
      </c>
      <c r="I225" s="111"/>
      <c r="J225" s="399">
        <v>16285</v>
      </c>
    </row>
    <row r="226" spans="1:10" ht="14.5" customHeight="1" x14ac:dyDescent="0.15">
      <c r="A226" s="5"/>
      <c r="B226" s="399">
        <v>16316</v>
      </c>
      <c r="C226" s="5"/>
      <c r="D226" s="5"/>
      <c r="E226" s="5"/>
      <c r="F226" s="5"/>
      <c r="G226" s="5"/>
      <c r="H226" s="111">
        <v>2E-3</v>
      </c>
      <c r="I226" s="111"/>
      <c r="J226" s="399">
        <v>16316</v>
      </c>
    </row>
    <row r="227" spans="1:10" ht="14.5" customHeight="1" x14ac:dyDescent="0.15">
      <c r="A227" s="5"/>
      <c r="B227" s="399">
        <v>16346</v>
      </c>
      <c r="C227" s="5"/>
      <c r="D227" s="5"/>
      <c r="E227" s="5"/>
      <c r="F227" s="5"/>
      <c r="G227" s="5"/>
      <c r="H227" s="111">
        <v>2.0999999999999999E-3</v>
      </c>
      <c r="I227" s="111"/>
      <c r="J227" s="399">
        <v>16346</v>
      </c>
    </row>
    <row r="228" spans="1:10" ht="14.5" customHeight="1" x14ac:dyDescent="0.15">
      <c r="A228" s="5"/>
      <c r="B228" s="399">
        <v>16377</v>
      </c>
      <c r="C228" s="5"/>
      <c r="D228" s="5"/>
      <c r="E228" s="5"/>
      <c r="F228" s="5"/>
      <c r="G228" s="5"/>
      <c r="H228" s="111">
        <v>2E-3</v>
      </c>
      <c r="I228" s="111"/>
      <c r="J228" s="399">
        <v>16377</v>
      </c>
    </row>
    <row r="229" spans="1:10" ht="14.5" customHeight="1" x14ac:dyDescent="0.15">
      <c r="A229" s="5"/>
      <c r="B229" s="399">
        <v>16407</v>
      </c>
      <c r="C229" s="5"/>
      <c r="D229" s="5"/>
      <c r="E229" s="5"/>
      <c r="F229" s="5"/>
      <c r="G229" s="5"/>
      <c r="H229" s="111">
        <v>2E-3</v>
      </c>
      <c r="I229" s="111"/>
      <c r="J229" s="399">
        <v>16407</v>
      </c>
    </row>
    <row r="230" spans="1:10" ht="14.5" customHeight="1" x14ac:dyDescent="0.15">
      <c r="A230" s="5"/>
      <c r="B230" s="399">
        <v>16438</v>
      </c>
      <c r="C230" s="5"/>
      <c r="D230" s="5"/>
      <c r="E230" s="5"/>
      <c r="F230" s="5"/>
      <c r="G230" s="5"/>
      <c r="H230" s="111">
        <v>2.0999999999999999E-3</v>
      </c>
      <c r="I230" s="111"/>
      <c r="J230" s="399">
        <v>16438</v>
      </c>
    </row>
    <row r="231" spans="1:10" ht="14.5" customHeight="1" x14ac:dyDescent="0.15">
      <c r="A231" s="5"/>
      <c r="B231" s="399">
        <v>16469</v>
      </c>
      <c r="C231" s="5"/>
      <c r="D231" s="5"/>
      <c r="E231" s="5"/>
      <c r="F231" s="5"/>
      <c r="G231" s="5"/>
      <c r="H231" s="111">
        <v>1.8E-3</v>
      </c>
      <c r="I231" s="111"/>
      <c r="J231" s="399">
        <v>16469</v>
      </c>
    </row>
    <row r="232" spans="1:10" ht="14.5" customHeight="1" x14ac:dyDescent="0.15">
      <c r="A232" s="5"/>
      <c r="B232" s="399">
        <v>16497</v>
      </c>
      <c r="C232" s="5"/>
      <c r="D232" s="5"/>
      <c r="E232" s="5"/>
      <c r="F232" s="5"/>
      <c r="G232" s="5"/>
      <c r="H232" s="111">
        <v>2E-3</v>
      </c>
      <c r="I232" s="111"/>
      <c r="J232" s="399">
        <v>16497</v>
      </c>
    </row>
    <row r="233" spans="1:10" ht="14.5" customHeight="1" x14ac:dyDescent="0.15">
      <c r="A233" s="5"/>
      <c r="B233" s="399">
        <v>16528</v>
      </c>
      <c r="C233" s="5"/>
      <c r="D233" s="5"/>
      <c r="E233" s="5"/>
      <c r="F233" s="5"/>
      <c r="G233" s="5"/>
      <c r="H233" s="111">
        <v>1.9E-3</v>
      </c>
      <c r="I233" s="111"/>
      <c r="J233" s="399">
        <v>16528</v>
      </c>
    </row>
    <row r="234" spans="1:10" ht="14.5" customHeight="1" x14ac:dyDescent="0.15">
      <c r="A234" s="5"/>
      <c r="B234" s="399">
        <v>16558</v>
      </c>
      <c r="C234" s="5"/>
      <c r="D234" s="5"/>
      <c r="E234" s="5"/>
      <c r="F234" s="5"/>
      <c r="G234" s="5"/>
      <c r="H234" s="111">
        <v>1.9E-3</v>
      </c>
      <c r="I234" s="111"/>
      <c r="J234" s="399">
        <v>16558</v>
      </c>
    </row>
    <row r="235" spans="1:10" ht="14.5" customHeight="1" x14ac:dyDescent="0.15">
      <c r="A235" s="5"/>
      <c r="B235" s="399">
        <v>16589</v>
      </c>
      <c r="C235" s="5"/>
      <c r="D235" s="5"/>
      <c r="E235" s="5"/>
      <c r="F235" s="5"/>
      <c r="G235" s="5"/>
      <c r="H235" s="111">
        <v>1.9E-3</v>
      </c>
      <c r="I235" s="111"/>
      <c r="J235" s="399">
        <v>16589</v>
      </c>
    </row>
    <row r="236" spans="1:10" ht="14.5" customHeight="1" x14ac:dyDescent="0.15">
      <c r="A236" s="5"/>
      <c r="B236" s="399">
        <v>16619</v>
      </c>
      <c r="C236" s="5"/>
      <c r="D236" s="5"/>
      <c r="E236" s="5"/>
      <c r="F236" s="5"/>
      <c r="G236" s="5"/>
      <c r="H236" s="111">
        <v>1.8E-3</v>
      </c>
      <c r="I236" s="111"/>
      <c r="J236" s="399">
        <v>16619</v>
      </c>
    </row>
    <row r="237" spans="1:10" ht="14.5" customHeight="1" x14ac:dyDescent="0.15">
      <c r="A237" s="5"/>
      <c r="B237" s="399">
        <v>16650</v>
      </c>
      <c r="C237" s="5"/>
      <c r="D237" s="5"/>
      <c r="E237" s="5"/>
      <c r="F237" s="5"/>
      <c r="G237" s="5"/>
      <c r="H237" s="111">
        <v>1.9E-3</v>
      </c>
      <c r="I237" s="111"/>
      <c r="J237" s="399">
        <v>16650</v>
      </c>
    </row>
    <row r="238" spans="1:10" ht="14.5" customHeight="1" x14ac:dyDescent="0.15">
      <c r="A238" s="5"/>
      <c r="B238" s="399">
        <v>16681</v>
      </c>
      <c r="C238" s="5"/>
      <c r="D238" s="5"/>
      <c r="E238" s="5"/>
      <c r="F238" s="5"/>
      <c r="G238" s="5"/>
      <c r="H238" s="111">
        <v>1.8E-3</v>
      </c>
      <c r="I238" s="111"/>
      <c r="J238" s="399">
        <v>16681</v>
      </c>
    </row>
    <row r="239" spans="1:10" ht="14.5" customHeight="1" x14ac:dyDescent="0.15">
      <c r="A239" s="5"/>
      <c r="B239" s="399">
        <v>16711</v>
      </c>
      <c r="C239" s="5"/>
      <c r="D239" s="5"/>
      <c r="E239" s="5"/>
      <c r="F239" s="5"/>
      <c r="G239" s="5"/>
      <c r="H239" s="111">
        <v>1.9E-3</v>
      </c>
      <c r="I239" s="111"/>
      <c r="J239" s="399">
        <v>16711</v>
      </c>
    </row>
    <row r="240" spans="1:10" ht="14.5" customHeight="1" x14ac:dyDescent="0.15">
      <c r="A240" s="5"/>
      <c r="B240" s="399">
        <v>16742</v>
      </c>
      <c r="C240" s="5"/>
      <c r="D240" s="5"/>
      <c r="E240" s="5"/>
      <c r="F240" s="5"/>
      <c r="G240" s="5"/>
      <c r="H240" s="111">
        <v>1.8E-3</v>
      </c>
      <c r="I240" s="111"/>
      <c r="J240" s="399">
        <v>16742</v>
      </c>
    </row>
    <row r="241" spans="1:10" ht="14.5" customHeight="1" x14ac:dyDescent="0.15">
      <c r="A241" s="5"/>
      <c r="B241" s="399">
        <v>16772</v>
      </c>
      <c r="C241" s="5"/>
      <c r="D241" s="5"/>
      <c r="E241" s="5"/>
      <c r="F241" s="5"/>
      <c r="G241" s="5"/>
      <c r="H241" s="111">
        <v>1.8E-3</v>
      </c>
      <c r="I241" s="111"/>
      <c r="J241" s="399">
        <v>16772</v>
      </c>
    </row>
    <row r="242" spans="1:10" ht="14.5" customHeight="1" x14ac:dyDescent="0.15">
      <c r="A242" s="5"/>
      <c r="B242" s="399">
        <v>16803</v>
      </c>
      <c r="C242" s="5"/>
      <c r="D242" s="5"/>
      <c r="E242" s="5"/>
      <c r="F242" s="5"/>
      <c r="G242" s="5"/>
      <c r="H242" s="111">
        <v>1.6999999999999999E-3</v>
      </c>
      <c r="I242" s="111"/>
      <c r="J242" s="399">
        <v>16803</v>
      </c>
    </row>
    <row r="243" spans="1:10" ht="14.5" customHeight="1" x14ac:dyDescent="0.15">
      <c r="A243" s="5"/>
      <c r="B243" s="399">
        <v>16834</v>
      </c>
      <c r="C243" s="5"/>
      <c r="D243" s="5"/>
      <c r="E243" s="5"/>
      <c r="F243" s="5"/>
      <c r="G243" s="5"/>
      <c r="H243" s="111">
        <v>1.5E-3</v>
      </c>
      <c r="I243" s="111"/>
      <c r="J243" s="399">
        <v>16834</v>
      </c>
    </row>
    <row r="244" spans="1:10" ht="14.5" customHeight="1" x14ac:dyDescent="0.15">
      <c r="A244" s="5"/>
      <c r="B244" s="399">
        <v>16862</v>
      </c>
      <c r="C244" s="5"/>
      <c r="D244" s="5"/>
      <c r="E244" s="5"/>
      <c r="F244" s="5"/>
      <c r="G244" s="5"/>
      <c r="H244" s="111">
        <v>1.6000000000000001E-3</v>
      </c>
      <c r="I244" s="111"/>
      <c r="J244" s="399">
        <v>16862</v>
      </c>
    </row>
    <row r="245" spans="1:10" ht="14.5" customHeight="1" x14ac:dyDescent="0.15">
      <c r="A245" s="5"/>
      <c r="B245" s="399">
        <v>16893</v>
      </c>
      <c r="C245" s="5"/>
      <c r="D245" s="5"/>
      <c r="E245" s="5"/>
      <c r="F245" s="5"/>
      <c r="G245" s="5"/>
      <c r="H245" s="111">
        <v>1.6999999999999999E-3</v>
      </c>
      <c r="I245" s="111"/>
      <c r="J245" s="399">
        <v>16893</v>
      </c>
    </row>
    <row r="246" spans="1:10" ht="14.5" customHeight="1" x14ac:dyDescent="0.15">
      <c r="A246" s="5"/>
      <c r="B246" s="399">
        <v>16923</v>
      </c>
      <c r="C246" s="5"/>
      <c r="D246" s="5"/>
      <c r="E246" s="5"/>
      <c r="F246" s="5"/>
      <c r="G246" s="5"/>
      <c r="H246" s="111">
        <v>1.8E-3</v>
      </c>
      <c r="I246" s="111"/>
      <c r="J246" s="399">
        <v>16923</v>
      </c>
    </row>
    <row r="247" spans="1:10" ht="14.5" customHeight="1" x14ac:dyDescent="0.15">
      <c r="A247" s="5"/>
      <c r="B247" s="399">
        <v>16954</v>
      </c>
      <c r="C247" s="5"/>
      <c r="D247" s="5"/>
      <c r="E247" s="5"/>
      <c r="F247" s="5"/>
      <c r="G247" s="5"/>
      <c r="H247" s="111">
        <v>1.6000000000000001E-3</v>
      </c>
      <c r="I247" s="111"/>
      <c r="J247" s="399">
        <v>16954</v>
      </c>
    </row>
    <row r="248" spans="1:10" ht="14.5" customHeight="1" x14ac:dyDescent="0.15">
      <c r="A248" s="5"/>
      <c r="B248" s="399">
        <v>16984</v>
      </c>
      <c r="C248" s="5"/>
      <c r="D248" s="5"/>
      <c r="E248" s="5"/>
      <c r="F248" s="5"/>
      <c r="G248" s="5"/>
      <c r="H248" s="111">
        <v>1.9E-3</v>
      </c>
      <c r="I248" s="111"/>
      <c r="J248" s="399">
        <v>16984</v>
      </c>
    </row>
    <row r="249" spans="1:10" ht="14.5" customHeight="1" x14ac:dyDescent="0.15">
      <c r="A249" s="5"/>
      <c r="B249" s="399">
        <v>17015</v>
      </c>
      <c r="C249" s="5"/>
      <c r="D249" s="5"/>
      <c r="E249" s="5"/>
      <c r="F249" s="5"/>
      <c r="G249" s="5"/>
      <c r="H249" s="111">
        <v>1.6999999999999999E-3</v>
      </c>
      <c r="I249" s="111"/>
      <c r="J249" s="399">
        <v>17015</v>
      </c>
    </row>
    <row r="250" spans="1:10" ht="14.5" customHeight="1" x14ac:dyDescent="0.15">
      <c r="A250" s="5"/>
      <c r="B250" s="399">
        <v>17046</v>
      </c>
      <c r="C250" s="5"/>
      <c r="D250" s="5"/>
      <c r="E250" s="5"/>
      <c r="F250" s="5"/>
      <c r="G250" s="5"/>
      <c r="H250" s="111">
        <v>1.8E-3</v>
      </c>
      <c r="I250" s="111"/>
      <c r="J250" s="399">
        <v>17046</v>
      </c>
    </row>
    <row r="251" spans="1:10" ht="14.5" customHeight="1" x14ac:dyDescent="0.15">
      <c r="A251" s="5"/>
      <c r="B251" s="399">
        <v>17076</v>
      </c>
      <c r="C251" s="5"/>
      <c r="D251" s="5"/>
      <c r="E251" s="5"/>
      <c r="F251" s="5"/>
      <c r="G251" s="5"/>
      <c r="H251" s="111">
        <v>1.9E-3</v>
      </c>
      <c r="I251" s="111"/>
      <c r="J251" s="399">
        <v>17076</v>
      </c>
    </row>
    <row r="252" spans="1:10" ht="14.5" customHeight="1" x14ac:dyDescent="0.15">
      <c r="A252" s="5"/>
      <c r="B252" s="399">
        <v>17107</v>
      </c>
      <c r="C252" s="5"/>
      <c r="D252" s="5"/>
      <c r="E252" s="5"/>
      <c r="F252" s="5"/>
      <c r="G252" s="5"/>
      <c r="H252" s="111">
        <v>1.8E-3</v>
      </c>
      <c r="I252" s="111"/>
      <c r="J252" s="399">
        <v>17107</v>
      </c>
    </row>
    <row r="253" spans="1:10" ht="14.5" customHeight="1" x14ac:dyDescent="0.15">
      <c r="A253" s="5"/>
      <c r="B253" s="399">
        <v>17137</v>
      </c>
      <c r="C253" s="5"/>
      <c r="D253" s="5"/>
      <c r="E253" s="5"/>
      <c r="F253" s="5"/>
      <c r="G253" s="5"/>
      <c r="H253" s="111">
        <v>1.9E-3</v>
      </c>
      <c r="I253" s="111"/>
      <c r="J253" s="399">
        <v>17137</v>
      </c>
    </row>
    <row r="254" spans="1:10" ht="14.5" customHeight="1" x14ac:dyDescent="0.15">
      <c r="A254" s="5"/>
      <c r="B254" s="399">
        <v>17168</v>
      </c>
      <c r="C254" s="5"/>
      <c r="D254" s="5"/>
      <c r="E254" s="5"/>
      <c r="F254" s="5"/>
      <c r="G254" s="5"/>
      <c r="H254" s="111">
        <v>1.8E-3</v>
      </c>
      <c r="I254" s="111"/>
      <c r="J254" s="399">
        <v>17168</v>
      </c>
    </row>
    <row r="255" spans="1:10" ht="14.5" customHeight="1" x14ac:dyDescent="0.15">
      <c r="A255" s="5"/>
      <c r="B255" s="399">
        <v>17199</v>
      </c>
      <c r="C255" s="5"/>
      <c r="D255" s="5"/>
      <c r="E255" s="5"/>
      <c r="F255" s="5"/>
      <c r="G255" s="5"/>
      <c r="H255" s="111">
        <v>1.6000000000000001E-3</v>
      </c>
      <c r="I255" s="111"/>
      <c r="J255" s="399">
        <v>17199</v>
      </c>
    </row>
    <row r="256" spans="1:10" ht="14.5" customHeight="1" x14ac:dyDescent="0.15">
      <c r="A256" s="5"/>
      <c r="B256" s="399">
        <v>17227</v>
      </c>
      <c r="C256" s="5"/>
      <c r="D256" s="5"/>
      <c r="E256" s="5"/>
      <c r="F256" s="5"/>
      <c r="G256" s="5"/>
      <c r="H256" s="111">
        <v>1.8E-3</v>
      </c>
      <c r="I256" s="111"/>
      <c r="J256" s="399">
        <v>17227</v>
      </c>
    </row>
    <row r="257" spans="1:10" ht="14.5" customHeight="1" x14ac:dyDescent="0.15">
      <c r="A257" s="5"/>
      <c r="B257" s="399">
        <v>17258</v>
      </c>
      <c r="C257" s="5"/>
      <c r="D257" s="5"/>
      <c r="E257" s="5"/>
      <c r="F257" s="5"/>
      <c r="G257" s="5"/>
      <c r="H257" s="111">
        <v>1.6999999999999999E-3</v>
      </c>
      <c r="I257" s="111"/>
      <c r="J257" s="399">
        <v>17258</v>
      </c>
    </row>
    <row r="258" spans="1:10" ht="14.5" customHeight="1" x14ac:dyDescent="0.15">
      <c r="A258" s="5"/>
      <c r="B258" s="399">
        <v>17288</v>
      </c>
      <c r="C258" s="5"/>
      <c r="D258" s="5"/>
      <c r="E258" s="5"/>
      <c r="F258" s="5"/>
      <c r="G258" s="5"/>
      <c r="H258" s="111">
        <v>1.6999999999999999E-3</v>
      </c>
      <c r="I258" s="111"/>
      <c r="J258" s="399">
        <v>17288</v>
      </c>
    </row>
    <row r="259" spans="1:10" ht="14.5" customHeight="1" x14ac:dyDescent="0.15">
      <c r="A259" s="5"/>
      <c r="B259" s="399">
        <v>17319</v>
      </c>
      <c r="C259" s="5"/>
      <c r="D259" s="5"/>
      <c r="E259" s="5"/>
      <c r="F259" s="5"/>
      <c r="G259" s="5"/>
      <c r="H259" s="111">
        <v>1.9E-3</v>
      </c>
      <c r="I259" s="111"/>
      <c r="J259" s="399">
        <v>17319</v>
      </c>
    </row>
    <row r="260" spans="1:10" ht="14.5" customHeight="1" x14ac:dyDescent="0.15">
      <c r="A260" s="5"/>
      <c r="B260" s="399">
        <v>17349</v>
      </c>
      <c r="C260" s="5"/>
      <c r="D260" s="5"/>
      <c r="E260" s="5"/>
      <c r="F260" s="5"/>
      <c r="G260" s="5"/>
      <c r="H260" s="111">
        <v>1.8E-3</v>
      </c>
      <c r="I260" s="111"/>
      <c r="J260" s="399">
        <v>17349</v>
      </c>
    </row>
    <row r="261" spans="1:10" ht="14.5" customHeight="1" x14ac:dyDescent="0.15">
      <c r="A261" s="5"/>
      <c r="B261" s="399">
        <v>17380</v>
      </c>
      <c r="C261" s="5"/>
      <c r="D261" s="5"/>
      <c r="E261" s="5"/>
      <c r="F261" s="5"/>
      <c r="G261" s="5"/>
      <c r="H261" s="111">
        <v>1.6999999999999999E-3</v>
      </c>
      <c r="I261" s="111"/>
      <c r="J261" s="399">
        <v>17380</v>
      </c>
    </row>
    <row r="262" spans="1:10" ht="14.5" customHeight="1" x14ac:dyDescent="0.15">
      <c r="A262" s="5"/>
      <c r="B262" s="399">
        <v>17411</v>
      </c>
      <c r="C262" s="5"/>
      <c r="D262" s="5"/>
      <c r="E262" s="5"/>
      <c r="F262" s="5"/>
      <c r="G262" s="5"/>
      <c r="H262" s="111">
        <v>1.8E-3</v>
      </c>
      <c r="I262" s="111"/>
      <c r="J262" s="399">
        <v>17411</v>
      </c>
    </row>
    <row r="263" spans="1:10" ht="14.5" customHeight="1" x14ac:dyDescent="0.15">
      <c r="A263" s="5"/>
      <c r="B263" s="399">
        <v>17441</v>
      </c>
      <c r="C263" s="5"/>
      <c r="D263" s="5"/>
      <c r="E263" s="5"/>
      <c r="F263" s="5"/>
      <c r="G263" s="5"/>
      <c r="H263" s="111">
        <v>1.8E-3</v>
      </c>
      <c r="I263" s="111"/>
      <c r="J263" s="399">
        <v>17441</v>
      </c>
    </row>
    <row r="264" spans="1:10" ht="14.5" customHeight="1" x14ac:dyDescent="0.15">
      <c r="A264" s="5"/>
      <c r="B264" s="399">
        <v>17472</v>
      </c>
      <c r="C264" s="5"/>
      <c r="D264" s="5"/>
      <c r="E264" s="5"/>
      <c r="F264" s="5"/>
      <c r="G264" s="5"/>
      <c r="H264" s="111">
        <v>1.6999999999999999E-3</v>
      </c>
      <c r="I264" s="111"/>
      <c r="J264" s="399">
        <v>17472</v>
      </c>
    </row>
    <row r="265" spans="1:10" ht="14.5" customHeight="1" x14ac:dyDescent="0.15">
      <c r="A265" s="5"/>
      <c r="B265" s="399">
        <v>17502</v>
      </c>
      <c r="C265" s="5"/>
      <c r="D265" s="5"/>
      <c r="E265" s="5"/>
      <c r="F265" s="5"/>
      <c r="G265" s="5"/>
      <c r="H265" s="111">
        <v>2.0999999999999999E-3</v>
      </c>
      <c r="I265" s="111"/>
      <c r="J265" s="399">
        <v>17502</v>
      </c>
    </row>
    <row r="266" spans="1:10" ht="14.5" customHeight="1" x14ac:dyDescent="0.15">
      <c r="A266" s="5"/>
      <c r="B266" s="399">
        <v>17533</v>
      </c>
      <c r="C266" s="5"/>
      <c r="D266" s="5"/>
      <c r="E266" s="5"/>
      <c r="F266" s="5"/>
      <c r="G266" s="5"/>
      <c r="H266" s="111">
        <v>2E-3</v>
      </c>
      <c r="I266" s="111"/>
      <c r="J266" s="399">
        <v>17533</v>
      </c>
    </row>
    <row r="267" spans="1:10" ht="14.5" customHeight="1" x14ac:dyDescent="0.15">
      <c r="A267" s="5"/>
      <c r="B267" s="399">
        <v>17564</v>
      </c>
      <c r="C267" s="5"/>
      <c r="D267" s="5"/>
      <c r="E267" s="5"/>
      <c r="F267" s="5"/>
      <c r="G267" s="5"/>
      <c r="H267" s="111">
        <v>1.9E-3</v>
      </c>
      <c r="I267" s="111"/>
      <c r="J267" s="399">
        <v>17564</v>
      </c>
    </row>
    <row r="268" spans="1:10" ht="14.5" customHeight="1" x14ac:dyDescent="0.15">
      <c r="A268" s="5"/>
      <c r="B268" s="399">
        <v>17593</v>
      </c>
      <c r="C268" s="5"/>
      <c r="D268" s="5"/>
      <c r="E268" s="5"/>
      <c r="F268" s="5"/>
      <c r="G268" s="5"/>
      <c r="H268" s="111">
        <v>2.2000000000000001E-3</v>
      </c>
      <c r="I268" s="111"/>
      <c r="J268" s="399">
        <v>17593</v>
      </c>
    </row>
    <row r="269" spans="1:10" ht="14.5" customHeight="1" x14ac:dyDescent="0.15">
      <c r="A269" s="5"/>
      <c r="B269" s="399">
        <v>17624</v>
      </c>
      <c r="C269" s="5"/>
      <c r="D269" s="5"/>
      <c r="E269" s="5"/>
      <c r="F269" s="5"/>
      <c r="G269" s="5"/>
      <c r="H269" s="111">
        <v>2E-3</v>
      </c>
      <c r="I269" s="111"/>
      <c r="J269" s="399">
        <v>17624</v>
      </c>
    </row>
    <row r="270" spans="1:10" ht="14.5" customHeight="1" x14ac:dyDescent="0.15">
      <c r="A270" s="5"/>
      <c r="B270" s="399">
        <v>17654</v>
      </c>
      <c r="C270" s="5"/>
      <c r="D270" s="5"/>
      <c r="E270" s="5"/>
      <c r="F270" s="5"/>
      <c r="G270" s="5"/>
      <c r="H270" s="111">
        <v>1.8E-3</v>
      </c>
      <c r="I270" s="111"/>
      <c r="J270" s="399">
        <v>17654</v>
      </c>
    </row>
    <row r="271" spans="1:10" ht="14.5" customHeight="1" x14ac:dyDescent="0.15">
      <c r="A271" s="5"/>
      <c r="B271" s="399">
        <v>17685</v>
      </c>
      <c r="C271" s="5"/>
      <c r="D271" s="5"/>
      <c r="E271" s="5"/>
      <c r="F271" s="5"/>
      <c r="G271" s="5"/>
      <c r="H271" s="111">
        <v>2.0999999999999999E-3</v>
      </c>
      <c r="I271" s="111"/>
      <c r="J271" s="399">
        <v>17685</v>
      </c>
    </row>
    <row r="272" spans="1:10" ht="14.5" customHeight="1" x14ac:dyDescent="0.15">
      <c r="A272" s="5"/>
      <c r="B272" s="399">
        <v>17715</v>
      </c>
      <c r="C272" s="5"/>
      <c r="D272" s="5"/>
      <c r="E272" s="5"/>
      <c r="F272" s="5"/>
      <c r="G272" s="5"/>
      <c r="H272" s="111">
        <v>1.9E-3</v>
      </c>
      <c r="I272" s="111"/>
      <c r="J272" s="399">
        <v>17715</v>
      </c>
    </row>
    <row r="273" spans="1:10" ht="14.5" customHeight="1" x14ac:dyDescent="0.15">
      <c r="A273" s="5"/>
      <c r="B273" s="399">
        <v>17746</v>
      </c>
      <c r="C273" s="5"/>
      <c r="D273" s="5"/>
      <c r="E273" s="5"/>
      <c r="F273" s="5"/>
      <c r="G273" s="5"/>
      <c r="H273" s="111">
        <v>2.0999999999999999E-3</v>
      </c>
      <c r="I273" s="111"/>
      <c r="J273" s="399">
        <v>17746</v>
      </c>
    </row>
    <row r="274" spans="1:10" ht="14.5" customHeight="1" x14ac:dyDescent="0.15">
      <c r="A274" s="5"/>
      <c r="B274" s="399">
        <v>17777</v>
      </c>
      <c r="C274" s="5"/>
      <c r="D274" s="5"/>
      <c r="E274" s="5"/>
      <c r="F274" s="5"/>
      <c r="G274" s="5"/>
      <c r="H274" s="111">
        <v>2E-3</v>
      </c>
      <c r="I274" s="111"/>
      <c r="J274" s="399">
        <v>17777</v>
      </c>
    </row>
    <row r="275" spans="1:10" ht="14.5" customHeight="1" x14ac:dyDescent="0.15">
      <c r="A275" s="5"/>
      <c r="B275" s="399">
        <v>17807</v>
      </c>
      <c r="C275" s="5"/>
      <c r="D275" s="5"/>
      <c r="E275" s="5"/>
      <c r="F275" s="5"/>
      <c r="G275" s="5"/>
      <c r="H275" s="111">
        <v>1.9E-3</v>
      </c>
      <c r="I275" s="111"/>
      <c r="J275" s="399">
        <v>17807</v>
      </c>
    </row>
    <row r="276" spans="1:10" ht="14.5" customHeight="1" x14ac:dyDescent="0.15">
      <c r="A276" s="5"/>
      <c r="B276" s="399">
        <v>17838</v>
      </c>
      <c r="C276" s="5"/>
      <c r="D276" s="5"/>
      <c r="E276" s="5"/>
      <c r="F276" s="5"/>
      <c r="G276" s="5"/>
      <c r="H276" s="111">
        <v>2.0999999999999999E-3</v>
      </c>
      <c r="I276" s="111"/>
      <c r="J276" s="399">
        <v>17838</v>
      </c>
    </row>
    <row r="277" spans="1:10" ht="14.5" customHeight="1" x14ac:dyDescent="0.15">
      <c r="A277" s="5"/>
      <c r="B277" s="399">
        <v>17868</v>
      </c>
      <c r="C277" s="5"/>
      <c r="D277" s="5"/>
      <c r="E277" s="5"/>
      <c r="F277" s="5"/>
      <c r="G277" s="5"/>
      <c r="H277" s="111">
        <v>2E-3</v>
      </c>
      <c r="I277" s="111"/>
      <c r="J277" s="399">
        <v>17868</v>
      </c>
    </row>
    <row r="278" spans="1:10" ht="14.5" customHeight="1" x14ac:dyDescent="0.15">
      <c r="A278" s="5"/>
      <c r="B278" s="399">
        <v>17899</v>
      </c>
      <c r="C278" s="5"/>
      <c r="D278" s="5"/>
      <c r="E278" s="5"/>
      <c r="F278" s="5"/>
      <c r="G278" s="5"/>
      <c r="H278" s="111">
        <v>2E-3</v>
      </c>
      <c r="I278" s="111"/>
      <c r="J278" s="399">
        <v>17899</v>
      </c>
    </row>
    <row r="279" spans="1:10" ht="14.5" customHeight="1" x14ac:dyDescent="0.15">
      <c r="A279" s="5"/>
      <c r="B279" s="399">
        <v>17930</v>
      </c>
      <c r="C279" s="5"/>
      <c r="D279" s="5"/>
      <c r="E279" s="5"/>
      <c r="F279" s="5"/>
      <c r="G279" s="5"/>
      <c r="H279" s="111">
        <v>1.8E-3</v>
      </c>
      <c r="I279" s="111"/>
      <c r="J279" s="399">
        <v>17930</v>
      </c>
    </row>
    <row r="280" spans="1:10" ht="14.5" customHeight="1" x14ac:dyDescent="0.15">
      <c r="A280" s="5"/>
      <c r="B280" s="399">
        <v>17958</v>
      </c>
      <c r="C280" s="5"/>
      <c r="D280" s="5"/>
      <c r="E280" s="5"/>
      <c r="F280" s="5"/>
      <c r="G280" s="5"/>
      <c r="H280" s="111">
        <v>1.9E-3</v>
      </c>
      <c r="I280" s="111"/>
      <c r="J280" s="399">
        <v>17958</v>
      </c>
    </row>
    <row r="281" spans="1:10" ht="14.5" customHeight="1" x14ac:dyDescent="0.15">
      <c r="A281" s="5"/>
      <c r="B281" s="399">
        <v>17989</v>
      </c>
      <c r="C281" s="5"/>
      <c r="D281" s="5"/>
      <c r="E281" s="5"/>
      <c r="F281" s="5"/>
      <c r="G281" s="5"/>
      <c r="H281" s="111">
        <v>1.8E-3</v>
      </c>
      <c r="I281" s="111"/>
      <c r="J281" s="399">
        <v>17989</v>
      </c>
    </row>
    <row r="282" spans="1:10" ht="14.5" customHeight="1" x14ac:dyDescent="0.15">
      <c r="A282" s="5"/>
      <c r="B282" s="399">
        <v>18019</v>
      </c>
      <c r="C282" s="5"/>
      <c r="D282" s="5"/>
      <c r="E282" s="5"/>
      <c r="F282" s="5"/>
      <c r="G282" s="5"/>
      <c r="H282" s="111">
        <v>2E-3</v>
      </c>
      <c r="I282" s="111"/>
      <c r="J282" s="399">
        <v>18019</v>
      </c>
    </row>
    <row r="283" spans="1:10" ht="14.5" customHeight="1" x14ac:dyDescent="0.15">
      <c r="A283" s="5"/>
      <c r="B283" s="399">
        <v>18050</v>
      </c>
      <c r="C283" s="5"/>
      <c r="D283" s="5"/>
      <c r="E283" s="5"/>
      <c r="F283" s="5"/>
      <c r="G283" s="5"/>
      <c r="H283" s="111">
        <v>1.9E-3</v>
      </c>
      <c r="I283" s="111"/>
      <c r="J283" s="399">
        <v>18050</v>
      </c>
    </row>
    <row r="284" spans="1:10" ht="14.5" customHeight="1" x14ac:dyDescent="0.15">
      <c r="A284" s="5"/>
      <c r="B284" s="399">
        <v>18080</v>
      </c>
      <c r="C284" s="5"/>
      <c r="D284" s="5"/>
      <c r="E284" s="5"/>
      <c r="F284" s="5"/>
      <c r="G284" s="5"/>
      <c r="H284" s="111">
        <v>1.6999999999999999E-3</v>
      </c>
      <c r="I284" s="111"/>
      <c r="J284" s="399">
        <v>18080</v>
      </c>
    </row>
    <row r="285" spans="1:10" ht="14.5" customHeight="1" x14ac:dyDescent="0.15">
      <c r="A285" s="5"/>
      <c r="B285" s="399">
        <v>18111</v>
      </c>
      <c r="C285" s="5"/>
      <c r="D285" s="5"/>
      <c r="E285" s="5"/>
      <c r="F285" s="5"/>
      <c r="G285" s="5"/>
      <c r="H285" s="111">
        <v>1.9E-3</v>
      </c>
      <c r="I285" s="111"/>
      <c r="J285" s="399">
        <v>18111</v>
      </c>
    </row>
    <row r="286" spans="1:10" ht="14.5" customHeight="1" x14ac:dyDescent="0.15">
      <c r="A286" s="5"/>
      <c r="B286" s="399">
        <v>18142</v>
      </c>
      <c r="C286" s="5"/>
      <c r="D286" s="5"/>
      <c r="E286" s="5"/>
      <c r="F286" s="5"/>
      <c r="G286" s="5"/>
      <c r="H286" s="111">
        <v>1.6999999999999999E-3</v>
      </c>
      <c r="I286" s="111"/>
      <c r="J286" s="399">
        <v>18142</v>
      </c>
    </row>
    <row r="287" spans="1:10" ht="14.5" customHeight="1" x14ac:dyDescent="0.15">
      <c r="A287" s="5"/>
      <c r="B287" s="399">
        <v>18172</v>
      </c>
      <c r="C287" s="5"/>
      <c r="D287" s="5"/>
      <c r="E287" s="5"/>
      <c r="F287" s="5"/>
      <c r="G287" s="5"/>
      <c r="H287" s="111">
        <v>1.8E-3</v>
      </c>
      <c r="I287" s="111"/>
      <c r="J287" s="399">
        <v>18172</v>
      </c>
    </row>
    <row r="288" spans="1:10" ht="14.5" customHeight="1" x14ac:dyDescent="0.15">
      <c r="A288" s="5"/>
      <c r="B288" s="399">
        <v>18203</v>
      </c>
      <c r="C288" s="5"/>
      <c r="D288" s="5"/>
      <c r="E288" s="5"/>
      <c r="F288" s="5"/>
      <c r="G288" s="5"/>
      <c r="H288" s="111">
        <v>1.6999999999999999E-3</v>
      </c>
      <c r="I288" s="111"/>
      <c r="J288" s="399">
        <v>18203</v>
      </c>
    </row>
    <row r="289" spans="1:10" ht="14.5" customHeight="1" x14ac:dyDescent="0.15">
      <c r="A289" s="5"/>
      <c r="B289" s="399">
        <v>18233</v>
      </c>
      <c r="C289" s="5"/>
      <c r="D289" s="5"/>
      <c r="E289" s="5"/>
      <c r="F289" s="5"/>
      <c r="G289" s="5"/>
      <c r="H289" s="111">
        <v>1.6999999999999999E-3</v>
      </c>
      <c r="I289" s="111"/>
      <c r="J289" s="399">
        <v>18233</v>
      </c>
    </row>
    <row r="290" spans="1:10" ht="14.5" customHeight="1" x14ac:dyDescent="0.15">
      <c r="A290" s="5"/>
      <c r="B290" s="399">
        <v>18264</v>
      </c>
      <c r="C290" s="5"/>
      <c r="D290" s="5"/>
      <c r="E290" s="5"/>
      <c r="F290" s="5"/>
      <c r="G290" s="5"/>
      <c r="H290" s="111">
        <v>1.8E-3</v>
      </c>
      <c r="I290" s="111"/>
      <c r="J290" s="399">
        <v>18264</v>
      </c>
    </row>
    <row r="291" spans="1:10" ht="14.5" customHeight="1" x14ac:dyDescent="0.15">
      <c r="A291" s="5"/>
      <c r="B291" s="399">
        <v>18295</v>
      </c>
      <c r="C291" s="5"/>
      <c r="D291" s="5"/>
      <c r="E291" s="5"/>
      <c r="F291" s="5"/>
      <c r="G291" s="5"/>
      <c r="H291" s="111">
        <v>1.6000000000000001E-3</v>
      </c>
      <c r="I291" s="111"/>
      <c r="J291" s="399">
        <v>18295</v>
      </c>
    </row>
    <row r="292" spans="1:10" ht="14.5" customHeight="1" x14ac:dyDescent="0.15">
      <c r="A292" s="5"/>
      <c r="B292" s="399">
        <v>18323</v>
      </c>
      <c r="C292" s="5"/>
      <c r="D292" s="5"/>
      <c r="E292" s="5"/>
      <c r="F292" s="5"/>
      <c r="G292" s="5"/>
      <c r="H292" s="111">
        <v>1.8E-3</v>
      </c>
      <c r="I292" s="111"/>
      <c r="J292" s="399">
        <v>18323</v>
      </c>
    </row>
    <row r="293" spans="1:10" ht="14.5" customHeight="1" x14ac:dyDescent="0.15">
      <c r="A293" s="5"/>
      <c r="B293" s="399">
        <v>18354</v>
      </c>
      <c r="C293" s="5"/>
      <c r="D293" s="5"/>
      <c r="E293" s="5"/>
      <c r="F293" s="5"/>
      <c r="G293" s="5"/>
      <c r="H293" s="111">
        <v>1.6000000000000001E-3</v>
      </c>
      <c r="I293" s="111"/>
      <c r="J293" s="399">
        <v>18354</v>
      </c>
    </row>
    <row r="294" spans="1:10" ht="14.5" customHeight="1" x14ac:dyDescent="0.15">
      <c r="A294" s="5"/>
      <c r="B294" s="399">
        <v>18384</v>
      </c>
      <c r="C294" s="5"/>
      <c r="D294" s="5"/>
      <c r="E294" s="5"/>
      <c r="F294" s="5"/>
      <c r="G294" s="5"/>
      <c r="H294" s="111">
        <v>1.9E-3</v>
      </c>
      <c r="I294" s="111"/>
      <c r="J294" s="399">
        <v>18384</v>
      </c>
    </row>
    <row r="295" spans="1:10" ht="14.5" customHeight="1" x14ac:dyDescent="0.15">
      <c r="A295" s="5"/>
      <c r="B295" s="399">
        <v>18415</v>
      </c>
      <c r="C295" s="5"/>
      <c r="D295" s="5"/>
      <c r="E295" s="5"/>
      <c r="F295" s="5"/>
      <c r="G295" s="5"/>
      <c r="H295" s="111">
        <v>1.6999999999999999E-3</v>
      </c>
      <c r="I295" s="111"/>
      <c r="J295" s="399">
        <v>18415</v>
      </c>
    </row>
    <row r="296" spans="1:10" ht="14.5" customHeight="1" x14ac:dyDescent="0.15">
      <c r="A296" s="5"/>
      <c r="B296" s="399">
        <v>18445</v>
      </c>
      <c r="C296" s="5"/>
      <c r="D296" s="5"/>
      <c r="E296" s="5"/>
      <c r="F296" s="5"/>
      <c r="G296" s="5"/>
      <c r="H296" s="111">
        <v>1.8E-3</v>
      </c>
      <c r="I296" s="111"/>
      <c r="J296" s="399">
        <v>18445</v>
      </c>
    </row>
    <row r="297" spans="1:10" ht="14.5" customHeight="1" x14ac:dyDescent="0.15">
      <c r="A297" s="5"/>
      <c r="B297" s="399">
        <v>18476</v>
      </c>
      <c r="C297" s="5"/>
      <c r="D297" s="5"/>
      <c r="E297" s="5"/>
      <c r="F297" s="5"/>
      <c r="G297" s="5"/>
      <c r="H297" s="111">
        <v>1.8E-3</v>
      </c>
      <c r="I297" s="111"/>
      <c r="J297" s="399">
        <v>18476</v>
      </c>
    </row>
    <row r="298" spans="1:10" ht="14.5" customHeight="1" x14ac:dyDescent="0.15">
      <c r="A298" s="5"/>
      <c r="B298" s="399">
        <v>18507</v>
      </c>
      <c r="C298" s="5"/>
      <c r="D298" s="5"/>
      <c r="E298" s="5"/>
      <c r="F298" s="5"/>
      <c r="G298" s="5"/>
      <c r="H298" s="111">
        <v>1.6999999999999999E-3</v>
      </c>
      <c r="I298" s="111"/>
      <c r="J298" s="399">
        <v>18507</v>
      </c>
    </row>
    <row r="299" spans="1:10" ht="14.5" customHeight="1" x14ac:dyDescent="0.15">
      <c r="A299" s="5"/>
      <c r="B299" s="399">
        <v>18537</v>
      </c>
      <c r="C299" s="5"/>
      <c r="D299" s="5"/>
      <c r="E299" s="5"/>
      <c r="F299" s="5"/>
      <c r="G299" s="5"/>
      <c r="H299" s="111">
        <v>1.9E-3</v>
      </c>
      <c r="I299" s="111"/>
      <c r="J299" s="399">
        <v>18537</v>
      </c>
    </row>
    <row r="300" spans="1:10" ht="14.5" customHeight="1" x14ac:dyDescent="0.15">
      <c r="A300" s="5"/>
      <c r="B300" s="399">
        <v>18568</v>
      </c>
      <c r="C300" s="5"/>
      <c r="D300" s="5"/>
      <c r="E300" s="5"/>
      <c r="F300" s="5"/>
      <c r="G300" s="5"/>
      <c r="H300" s="111">
        <v>1.8E-3</v>
      </c>
      <c r="I300" s="111"/>
      <c r="J300" s="399">
        <v>18568</v>
      </c>
    </row>
    <row r="301" spans="1:10" ht="14.5" customHeight="1" x14ac:dyDescent="0.15">
      <c r="A301" s="5"/>
      <c r="B301" s="399">
        <v>18598</v>
      </c>
      <c r="C301" s="5"/>
      <c r="D301" s="5"/>
      <c r="E301" s="5"/>
      <c r="F301" s="5"/>
      <c r="G301" s="5"/>
      <c r="H301" s="111">
        <v>1.8E-3</v>
      </c>
      <c r="I301" s="111"/>
      <c r="J301" s="399">
        <v>18598</v>
      </c>
    </row>
    <row r="302" spans="1:10" ht="14.5" customHeight="1" x14ac:dyDescent="0.15">
      <c r="A302" s="5"/>
      <c r="B302" s="399">
        <v>18629</v>
      </c>
      <c r="C302" s="5"/>
      <c r="D302" s="5"/>
      <c r="E302" s="5"/>
      <c r="F302" s="5"/>
      <c r="G302" s="5"/>
      <c r="H302" s="111">
        <v>2E-3</v>
      </c>
      <c r="I302" s="111"/>
      <c r="J302" s="399">
        <v>18629</v>
      </c>
    </row>
    <row r="303" spans="1:10" ht="14.5" customHeight="1" x14ac:dyDescent="0.15">
      <c r="A303" s="5"/>
      <c r="B303" s="399">
        <v>18660</v>
      </c>
      <c r="C303" s="5"/>
      <c r="D303" s="5"/>
      <c r="E303" s="5"/>
      <c r="F303" s="5"/>
      <c r="G303" s="5"/>
      <c r="H303" s="111">
        <v>1.6999999999999999E-3</v>
      </c>
      <c r="I303" s="111"/>
      <c r="J303" s="399">
        <v>18660</v>
      </c>
    </row>
    <row r="304" spans="1:10" ht="14.5" customHeight="1" x14ac:dyDescent="0.15">
      <c r="A304" s="5"/>
      <c r="B304" s="399">
        <v>18688</v>
      </c>
      <c r="C304" s="5"/>
      <c r="D304" s="5"/>
      <c r="E304" s="5"/>
      <c r="F304" s="5"/>
      <c r="G304" s="5"/>
      <c r="H304" s="111">
        <v>1.9E-3</v>
      </c>
      <c r="I304" s="111"/>
      <c r="J304" s="399">
        <v>18688</v>
      </c>
    </row>
    <row r="305" spans="1:10" ht="14.5" customHeight="1" x14ac:dyDescent="0.15">
      <c r="A305" s="5"/>
      <c r="B305" s="399">
        <v>18719</v>
      </c>
      <c r="C305" s="5"/>
      <c r="D305" s="5"/>
      <c r="E305" s="5"/>
      <c r="F305" s="5"/>
      <c r="G305" s="5"/>
      <c r="H305" s="111">
        <v>2E-3</v>
      </c>
      <c r="I305" s="111"/>
      <c r="J305" s="399">
        <v>18719</v>
      </c>
    </row>
    <row r="306" spans="1:10" ht="14.5" customHeight="1" x14ac:dyDescent="0.15">
      <c r="A306" s="5"/>
      <c r="B306" s="399">
        <v>18749</v>
      </c>
      <c r="C306" s="5"/>
      <c r="D306" s="5"/>
      <c r="E306" s="5"/>
      <c r="F306" s="5"/>
      <c r="G306" s="5"/>
      <c r="H306" s="111">
        <v>2.0999999999999999E-3</v>
      </c>
      <c r="I306" s="111"/>
      <c r="J306" s="399">
        <v>18749</v>
      </c>
    </row>
    <row r="307" spans="1:10" ht="14.5" customHeight="1" x14ac:dyDescent="0.15">
      <c r="A307" s="5"/>
      <c r="B307" s="399">
        <v>18780</v>
      </c>
      <c r="C307" s="5"/>
      <c r="D307" s="5"/>
      <c r="E307" s="5"/>
      <c r="F307" s="5"/>
      <c r="G307" s="5"/>
      <c r="H307" s="111">
        <v>2E-3</v>
      </c>
      <c r="I307" s="111"/>
      <c r="J307" s="399">
        <v>18780</v>
      </c>
    </row>
    <row r="308" spans="1:10" ht="14.5" customHeight="1" x14ac:dyDescent="0.15">
      <c r="A308" s="5"/>
      <c r="B308" s="399">
        <v>18810</v>
      </c>
      <c r="C308" s="5"/>
      <c r="D308" s="5"/>
      <c r="E308" s="5"/>
      <c r="F308" s="5"/>
      <c r="G308" s="5"/>
      <c r="H308" s="111">
        <v>2.3E-3</v>
      </c>
      <c r="I308" s="111"/>
      <c r="J308" s="399">
        <v>18810</v>
      </c>
    </row>
    <row r="309" spans="1:10" ht="14.5" customHeight="1" x14ac:dyDescent="0.15">
      <c r="A309" s="5"/>
      <c r="B309" s="399">
        <v>18841</v>
      </c>
      <c r="C309" s="5"/>
      <c r="D309" s="5"/>
      <c r="E309" s="5"/>
      <c r="F309" s="5"/>
      <c r="G309" s="5"/>
      <c r="H309" s="111">
        <v>2.0999999999999999E-3</v>
      </c>
      <c r="I309" s="111"/>
      <c r="J309" s="399">
        <v>18841</v>
      </c>
    </row>
    <row r="310" spans="1:10" ht="14.5" customHeight="1" x14ac:dyDescent="0.15">
      <c r="A310" s="5"/>
      <c r="B310" s="399">
        <v>18872</v>
      </c>
      <c r="C310" s="5"/>
      <c r="D310" s="5"/>
      <c r="E310" s="5"/>
      <c r="F310" s="5"/>
      <c r="G310" s="5"/>
      <c r="H310" s="111">
        <v>1.9E-3</v>
      </c>
      <c r="I310" s="111"/>
      <c r="J310" s="399">
        <v>18872</v>
      </c>
    </row>
    <row r="311" spans="1:10" ht="14.5" customHeight="1" x14ac:dyDescent="0.15">
      <c r="A311" s="5"/>
      <c r="B311" s="399">
        <v>18902</v>
      </c>
      <c r="C311" s="5"/>
      <c r="D311" s="5"/>
      <c r="E311" s="5"/>
      <c r="F311" s="5"/>
      <c r="G311" s="5"/>
      <c r="H311" s="111">
        <v>2.3E-3</v>
      </c>
      <c r="I311" s="111"/>
      <c r="J311" s="399">
        <v>18902</v>
      </c>
    </row>
    <row r="312" spans="1:10" ht="14.5" customHeight="1" x14ac:dyDescent="0.15">
      <c r="A312" s="5"/>
      <c r="B312" s="399">
        <v>18933</v>
      </c>
      <c r="C312" s="5"/>
      <c r="D312" s="5"/>
      <c r="E312" s="5"/>
      <c r="F312" s="5"/>
      <c r="G312" s="5"/>
      <c r="H312" s="111">
        <v>2.0999999999999999E-3</v>
      </c>
      <c r="I312" s="111"/>
      <c r="J312" s="399">
        <v>18933</v>
      </c>
    </row>
    <row r="313" spans="1:10" ht="14.5" customHeight="1" x14ac:dyDescent="0.15">
      <c r="A313" s="5"/>
      <c r="B313" s="399">
        <v>18963</v>
      </c>
      <c r="C313" s="5"/>
      <c r="D313" s="5"/>
      <c r="E313" s="5"/>
      <c r="F313" s="5"/>
      <c r="G313" s="5"/>
      <c r="H313" s="111">
        <v>2.2000000000000001E-3</v>
      </c>
      <c r="I313" s="111"/>
      <c r="J313" s="399">
        <v>18963</v>
      </c>
    </row>
    <row r="314" spans="1:10" ht="14.5" customHeight="1" x14ac:dyDescent="0.15">
      <c r="A314" s="5"/>
      <c r="B314" s="399">
        <v>18994</v>
      </c>
      <c r="C314" s="5"/>
      <c r="D314" s="5"/>
      <c r="E314" s="5"/>
      <c r="F314" s="5"/>
      <c r="G314" s="5"/>
      <c r="H314" s="111">
        <v>2.3E-3</v>
      </c>
      <c r="I314" s="111"/>
      <c r="J314" s="399">
        <v>18994</v>
      </c>
    </row>
    <row r="315" spans="1:10" ht="14.5" customHeight="1" x14ac:dyDescent="0.15">
      <c r="A315" s="5"/>
      <c r="B315" s="399">
        <v>19025</v>
      </c>
      <c r="C315" s="5"/>
      <c r="D315" s="5"/>
      <c r="E315" s="5"/>
      <c r="F315" s="5"/>
      <c r="G315" s="5"/>
      <c r="H315" s="111">
        <v>2.0999999999999999E-3</v>
      </c>
      <c r="I315" s="111"/>
      <c r="J315" s="399">
        <v>19025</v>
      </c>
    </row>
    <row r="316" spans="1:10" ht="14.5" customHeight="1" x14ac:dyDescent="0.15">
      <c r="A316" s="5"/>
      <c r="B316" s="399">
        <v>19054</v>
      </c>
      <c r="C316" s="5"/>
      <c r="D316" s="5"/>
      <c r="E316" s="5"/>
      <c r="F316" s="5"/>
      <c r="G316" s="5"/>
      <c r="H316" s="111">
        <v>2.3E-3</v>
      </c>
      <c r="I316" s="111"/>
      <c r="J316" s="399">
        <v>19054</v>
      </c>
    </row>
    <row r="317" spans="1:10" ht="14.5" customHeight="1" x14ac:dyDescent="0.15">
      <c r="A317" s="5"/>
      <c r="B317" s="399">
        <v>19085</v>
      </c>
      <c r="C317" s="5"/>
      <c r="D317" s="5"/>
      <c r="E317" s="5"/>
      <c r="F317" s="5"/>
      <c r="G317" s="5"/>
      <c r="H317" s="111">
        <v>2.2000000000000001E-3</v>
      </c>
      <c r="I317" s="111"/>
      <c r="J317" s="399">
        <v>19085</v>
      </c>
    </row>
    <row r="318" spans="1:10" ht="14.5" customHeight="1" x14ac:dyDescent="0.15">
      <c r="A318" s="5"/>
      <c r="B318" s="399">
        <v>19115</v>
      </c>
      <c r="C318" s="5"/>
      <c r="D318" s="5"/>
      <c r="E318" s="5"/>
      <c r="F318" s="5"/>
      <c r="G318" s="5"/>
      <c r="H318" s="111">
        <v>2E-3</v>
      </c>
      <c r="I318" s="111"/>
      <c r="J318" s="399">
        <v>19115</v>
      </c>
    </row>
    <row r="319" spans="1:10" ht="14.5" customHeight="1" x14ac:dyDescent="0.15">
      <c r="A319" s="5"/>
      <c r="B319" s="399">
        <v>19146</v>
      </c>
      <c r="C319" s="5"/>
      <c r="D319" s="5"/>
      <c r="E319" s="5"/>
      <c r="F319" s="5"/>
      <c r="G319" s="5"/>
      <c r="H319" s="111">
        <v>2.2000000000000001E-3</v>
      </c>
      <c r="I319" s="111"/>
      <c r="J319" s="399">
        <v>19146</v>
      </c>
    </row>
    <row r="320" spans="1:10" ht="14.5" customHeight="1" x14ac:dyDescent="0.15">
      <c r="A320" s="5"/>
      <c r="B320" s="399">
        <v>19176</v>
      </c>
      <c r="C320" s="5"/>
      <c r="D320" s="5"/>
      <c r="E320" s="5"/>
      <c r="F320" s="5"/>
      <c r="G320" s="5"/>
      <c r="H320" s="111">
        <v>2.2000000000000001E-3</v>
      </c>
      <c r="I320" s="111"/>
      <c r="J320" s="399">
        <v>19176</v>
      </c>
    </row>
    <row r="321" spans="1:10" ht="14.5" customHeight="1" x14ac:dyDescent="0.15">
      <c r="A321" s="5"/>
      <c r="B321" s="399">
        <v>19207</v>
      </c>
      <c r="C321" s="5"/>
      <c r="D321" s="5"/>
      <c r="E321" s="5"/>
      <c r="F321" s="5"/>
      <c r="G321" s="5"/>
      <c r="H321" s="111">
        <v>2.0999999999999999E-3</v>
      </c>
      <c r="I321" s="111"/>
      <c r="J321" s="399">
        <v>19207</v>
      </c>
    </row>
    <row r="322" spans="1:10" ht="14.5" customHeight="1" x14ac:dyDescent="0.15">
      <c r="A322" s="5"/>
      <c r="B322" s="399">
        <v>19238</v>
      </c>
      <c r="C322" s="5"/>
      <c r="D322" s="5"/>
      <c r="E322" s="5"/>
      <c r="F322" s="5"/>
      <c r="G322" s="5"/>
      <c r="H322" s="111">
        <v>2.3E-3</v>
      </c>
      <c r="I322" s="111"/>
      <c r="J322" s="399">
        <v>19238</v>
      </c>
    </row>
    <row r="323" spans="1:10" ht="14.5" customHeight="1" x14ac:dyDescent="0.15">
      <c r="A323" s="5"/>
      <c r="B323" s="399">
        <v>19268</v>
      </c>
      <c r="C323" s="5"/>
      <c r="D323" s="5"/>
      <c r="E323" s="5"/>
      <c r="F323" s="5"/>
      <c r="G323" s="5"/>
      <c r="H323" s="111">
        <v>2.3E-3</v>
      </c>
      <c r="I323" s="111"/>
      <c r="J323" s="399">
        <v>19268</v>
      </c>
    </row>
    <row r="324" spans="1:10" ht="14.5" customHeight="1" x14ac:dyDescent="0.15">
      <c r="A324" s="5"/>
      <c r="B324" s="399">
        <v>19299</v>
      </c>
      <c r="C324" s="5"/>
      <c r="D324" s="5"/>
      <c r="E324" s="5"/>
      <c r="F324" s="5"/>
      <c r="G324" s="5"/>
      <c r="H324" s="111">
        <v>2.0999999999999999E-3</v>
      </c>
      <c r="I324" s="111"/>
      <c r="J324" s="399">
        <v>19299</v>
      </c>
    </row>
    <row r="325" spans="1:10" ht="14.5" customHeight="1" x14ac:dyDescent="0.15">
      <c r="A325" s="5"/>
      <c r="B325" s="399">
        <v>19329</v>
      </c>
      <c r="C325" s="5"/>
      <c r="D325" s="5"/>
      <c r="E325" s="5"/>
      <c r="F325" s="5"/>
      <c r="G325" s="5"/>
      <c r="H325" s="111">
        <v>2.3999999999999998E-3</v>
      </c>
      <c r="I325" s="111"/>
      <c r="J325" s="399">
        <v>19329</v>
      </c>
    </row>
    <row r="326" spans="1:10" ht="14.5" customHeight="1" x14ac:dyDescent="0.15">
      <c r="A326" s="5"/>
      <c r="B326" s="399">
        <v>19360</v>
      </c>
      <c r="C326" s="5"/>
      <c r="D326" s="5"/>
      <c r="E326" s="5"/>
      <c r="F326" s="5"/>
      <c r="G326" s="5"/>
      <c r="H326" s="111">
        <v>2.3E-3</v>
      </c>
      <c r="I326" s="111"/>
      <c r="J326" s="399">
        <v>19360</v>
      </c>
    </row>
    <row r="327" spans="1:10" ht="14.5" customHeight="1" x14ac:dyDescent="0.15">
      <c r="A327" s="5"/>
      <c r="B327" s="399">
        <v>19391</v>
      </c>
      <c r="C327" s="5"/>
      <c r="D327" s="5"/>
      <c r="E327" s="5"/>
      <c r="F327" s="5"/>
      <c r="G327" s="5"/>
      <c r="H327" s="111">
        <v>2.0999999999999999E-3</v>
      </c>
      <c r="I327" s="111"/>
      <c r="J327" s="399">
        <v>19391</v>
      </c>
    </row>
    <row r="328" spans="1:10" ht="14.5" customHeight="1" x14ac:dyDescent="0.15">
      <c r="A328" s="5"/>
      <c r="B328" s="399">
        <v>19419</v>
      </c>
      <c r="C328" s="5"/>
      <c r="D328" s="5"/>
      <c r="E328" s="5"/>
      <c r="F328" s="5"/>
      <c r="G328" s="5"/>
      <c r="H328" s="111">
        <v>2.5000000000000001E-3</v>
      </c>
      <c r="I328" s="111"/>
      <c r="J328" s="399">
        <v>19419</v>
      </c>
    </row>
    <row r="329" spans="1:10" ht="14.5" customHeight="1" x14ac:dyDescent="0.15">
      <c r="A329" s="5"/>
      <c r="B329" s="399">
        <v>19450</v>
      </c>
      <c r="C329" s="5"/>
      <c r="D329" s="5"/>
      <c r="E329" s="5"/>
      <c r="F329" s="5"/>
      <c r="G329" s="5"/>
      <c r="H329" s="111">
        <v>2.3999999999999998E-3</v>
      </c>
      <c r="I329" s="111"/>
      <c r="J329" s="399">
        <v>19450</v>
      </c>
    </row>
    <row r="330" spans="1:10" ht="14.5" customHeight="1" x14ac:dyDescent="0.15">
      <c r="A330" s="5"/>
      <c r="B330" s="399">
        <v>19480</v>
      </c>
      <c r="C330" s="5"/>
      <c r="D330" s="5"/>
      <c r="E330" s="5"/>
      <c r="F330" s="5"/>
      <c r="G330" s="5"/>
      <c r="H330" s="111">
        <v>2.3999999999999998E-3</v>
      </c>
      <c r="I330" s="111"/>
      <c r="J330" s="399">
        <v>19480</v>
      </c>
    </row>
    <row r="331" spans="1:10" ht="14.5" customHeight="1" x14ac:dyDescent="0.15">
      <c r="A331" s="5"/>
      <c r="B331" s="399">
        <v>19511</v>
      </c>
      <c r="C331" s="5"/>
      <c r="D331" s="5"/>
      <c r="E331" s="5"/>
      <c r="F331" s="5"/>
      <c r="G331" s="5"/>
      <c r="H331" s="111">
        <v>2.7000000000000001E-3</v>
      </c>
      <c r="I331" s="111"/>
      <c r="J331" s="399">
        <v>19511</v>
      </c>
    </row>
    <row r="332" spans="1:10" ht="14.5" customHeight="1" x14ac:dyDescent="0.15">
      <c r="A332" s="5"/>
      <c r="B332" s="399">
        <v>19541</v>
      </c>
      <c r="C332" s="5"/>
      <c r="D332" s="5"/>
      <c r="E332" s="5"/>
      <c r="F332" s="5"/>
      <c r="G332" s="5"/>
      <c r="H332" s="111">
        <v>2.5000000000000001E-3</v>
      </c>
      <c r="I332" s="111"/>
      <c r="J332" s="399">
        <v>19541</v>
      </c>
    </row>
    <row r="333" spans="1:10" ht="14.5" customHeight="1" x14ac:dyDescent="0.15">
      <c r="A333" s="5"/>
      <c r="B333" s="399">
        <v>19572</v>
      </c>
      <c r="C333" s="5"/>
      <c r="D333" s="5"/>
      <c r="E333" s="5"/>
      <c r="F333" s="5"/>
      <c r="G333" s="5"/>
      <c r="H333" s="111">
        <v>2.5000000000000001E-3</v>
      </c>
      <c r="I333" s="111"/>
      <c r="J333" s="399">
        <v>19572</v>
      </c>
    </row>
    <row r="334" spans="1:10" ht="14.5" customHeight="1" x14ac:dyDescent="0.15">
      <c r="A334" s="5"/>
      <c r="B334" s="399">
        <v>19603</v>
      </c>
      <c r="C334" s="5"/>
      <c r="D334" s="5"/>
      <c r="E334" s="5"/>
      <c r="F334" s="5"/>
      <c r="G334" s="5"/>
      <c r="H334" s="111">
        <v>2.5000000000000001E-3</v>
      </c>
      <c r="I334" s="111"/>
      <c r="J334" s="399">
        <v>19603</v>
      </c>
    </row>
    <row r="335" spans="1:10" ht="14.5" customHeight="1" x14ac:dyDescent="0.15">
      <c r="A335" s="5"/>
      <c r="B335" s="399">
        <v>19633</v>
      </c>
      <c r="C335" s="5"/>
      <c r="D335" s="5"/>
      <c r="E335" s="5"/>
      <c r="F335" s="5"/>
      <c r="G335" s="5"/>
      <c r="H335" s="111">
        <v>2.3E-3</v>
      </c>
      <c r="I335" s="111"/>
      <c r="J335" s="399">
        <v>19633</v>
      </c>
    </row>
    <row r="336" spans="1:10" ht="14.5" customHeight="1" x14ac:dyDescent="0.15">
      <c r="A336" s="5"/>
      <c r="B336" s="399">
        <v>19664</v>
      </c>
      <c r="C336" s="5"/>
      <c r="D336" s="5"/>
      <c r="E336" s="5"/>
      <c r="F336" s="5"/>
      <c r="G336" s="5"/>
      <c r="H336" s="111">
        <v>2.3999999999999998E-3</v>
      </c>
      <c r="I336" s="111"/>
      <c r="J336" s="399">
        <v>19664</v>
      </c>
    </row>
    <row r="337" spans="1:10" ht="14.5" customHeight="1" x14ac:dyDescent="0.15">
      <c r="A337" s="5"/>
      <c r="B337" s="399">
        <v>19694</v>
      </c>
      <c r="C337" s="5"/>
      <c r="D337" s="5"/>
      <c r="E337" s="5"/>
      <c r="F337" s="5"/>
      <c r="G337" s="5"/>
      <c r="H337" s="111">
        <v>2.3999999999999998E-3</v>
      </c>
      <c r="I337" s="111"/>
      <c r="J337" s="399">
        <v>19694</v>
      </c>
    </row>
    <row r="338" spans="1:10" ht="14.5" customHeight="1" x14ac:dyDescent="0.15">
      <c r="A338" s="5"/>
      <c r="B338" s="399">
        <v>19725</v>
      </c>
      <c r="C338" s="5"/>
      <c r="D338" s="5"/>
      <c r="E338" s="5"/>
      <c r="F338" s="5"/>
      <c r="G338" s="5"/>
      <c r="H338" s="111">
        <v>2.3E-3</v>
      </c>
      <c r="I338" s="111"/>
      <c r="J338" s="399">
        <v>19725</v>
      </c>
    </row>
    <row r="339" spans="1:10" ht="14.5" customHeight="1" x14ac:dyDescent="0.15">
      <c r="A339" s="5"/>
      <c r="B339" s="399">
        <v>19756</v>
      </c>
      <c r="C339" s="5"/>
      <c r="D339" s="5"/>
      <c r="E339" s="5"/>
      <c r="F339" s="5"/>
      <c r="G339" s="5"/>
      <c r="H339" s="111">
        <v>2.2000000000000001E-3</v>
      </c>
      <c r="I339" s="111"/>
      <c r="J339" s="399">
        <v>19756</v>
      </c>
    </row>
    <row r="340" spans="1:10" ht="14.5" customHeight="1" x14ac:dyDescent="0.15">
      <c r="A340" s="5"/>
      <c r="B340" s="399">
        <v>19784</v>
      </c>
      <c r="C340" s="5"/>
      <c r="D340" s="5"/>
      <c r="E340" s="5"/>
      <c r="F340" s="5"/>
      <c r="G340" s="5"/>
      <c r="H340" s="111">
        <v>2.5000000000000001E-3</v>
      </c>
      <c r="I340" s="111"/>
      <c r="J340" s="399">
        <v>19784</v>
      </c>
    </row>
    <row r="341" spans="1:10" ht="14.5" customHeight="1" x14ac:dyDescent="0.15">
      <c r="A341" s="5"/>
      <c r="B341" s="399">
        <v>19815</v>
      </c>
      <c r="C341" s="5"/>
      <c r="D341" s="5"/>
      <c r="E341" s="5"/>
      <c r="F341" s="5"/>
      <c r="G341" s="5"/>
      <c r="H341" s="111">
        <v>2.2000000000000001E-3</v>
      </c>
      <c r="I341" s="111"/>
      <c r="J341" s="399">
        <v>19815</v>
      </c>
    </row>
    <row r="342" spans="1:10" ht="14.5" customHeight="1" x14ac:dyDescent="0.15">
      <c r="A342" s="5"/>
      <c r="B342" s="399">
        <v>19845</v>
      </c>
      <c r="C342" s="5"/>
      <c r="D342" s="5"/>
      <c r="E342" s="5"/>
      <c r="F342" s="5"/>
      <c r="G342" s="5"/>
      <c r="H342" s="111">
        <v>2E-3</v>
      </c>
      <c r="I342" s="111"/>
      <c r="J342" s="399">
        <v>19845</v>
      </c>
    </row>
    <row r="343" spans="1:10" ht="14.5" customHeight="1" x14ac:dyDescent="0.15">
      <c r="A343" s="5"/>
      <c r="B343" s="399">
        <v>19876</v>
      </c>
      <c r="C343" s="5"/>
      <c r="D343" s="5"/>
      <c r="E343" s="5"/>
      <c r="F343" s="5"/>
      <c r="G343" s="5"/>
      <c r="H343" s="111">
        <v>2.5000000000000001E-3</v>
      </c>
      <c r="I343" s="111"/>
      <c r="J343" s="399">
        <v>19876</v>
      </c>
    </row>
    <row r="344" spans="1:10" ht="14.5" customHeight="1" x14ac:dyDescent="0.15">
      <c r="A344" s="5"/>
      <c r="B344" s="399">
        <v>19906</v>
      </c>
      <c r="C344" s="5"/>
      <c r="D344" s="5"/>
      <c r="E344" s="5"/>
      <c r="F344" s="5"/>
      <c r="G344" s="5"/>
      <c r="H344" s="111">
        <v>2.2000000000000001E-3</v>
      </c>
      <c r="I344" s="111"/>
      <c r="J344" s="399">
        <v>19906</v>
      </c>
    </row>
    <row r="345" spans="1:10" ht="14.5" customHeight="1" x14ac:dyDescent="0.15">
      <c r="A345" s="5"/>
      <c r="B345" s="399">
        <v>19937</v>
      </c>
      <c r="C345" s="5"/>
      <c r="D345" s="5"/>
      <c r="E345" s="5"/>
      <c r="F345" s="5"/>
      <c r="G345" s="5"/>
      <c r="H345" s="111">
        <v>2.3E-3</v>
      </c>
      <c r="I345" s="111"/>
      <c r="J345" s="399">
        <v>19937</v>
      </c>
    </row>
    <row r="346" spans="1:10" ht="14.5" customHeight="1" x14ac:dyDescent="0.15">
      <c r="A346" s="5"/>
      <c r="B346" s="399">
        <v>19968</v>
      </c>
      <c r="C346" s="5"/>
      <c r="D346" s="5"/>
      <c r="E346" s="5"/>
      <c r="F346" s="5"/>
      <c r="G346" s="5"/>
      <c r="H346" s="111">
        <v>2.2000000000000001E-3</v>
      </c>
      <c r="I346" s="111"/>
      <c r="J346" s="399">
        <v>19968</v>
      </c>
    </row>
    <row r="347" spans="1:10" ht="14.5" customHeight="1" x14ac:dyDescent="0.15">
      <c r="A347" s="5"/>
      <c r="B347" s="399">
        <v>19998</v>
      </c>
      <c r="C347" s="5"/>
      <c r="D347" s="5"/>
      <c r="E347" s="5"/>
      <c r="F347" s="5"/>
      <c r="G347" s="5"/>
      <c r="H347" s="111">
        <v>2.0999999999999999E-3</v>
      </c>
      <c r="I347" s="111"/>
      <c r="J347" s="399">
        <v>19998</v>
      </c>
    </row>
    <row r="348" spans="1:10" ht="14.5" customHeight="1" x14ac:dyDescent="0.15">
      <c r="A348" s="5"/>
      <c r="B348" s="399">
        <v>20029</v>
      </c>
      <c r="C348" s="5"/>
      <c r="D348" s="5"/>
      <c r="E348" s="5"/>
      <c r="F348" s="5"/>
      <c r="G348" s="5"/>
      <c r="H348" s="111">
        <v>2.3E-3</v>
      </c>
      <c r="I348" s="111"/>
      <c r="J348" s="399">
        <v>20029</v>
      </c>
    </row>
    <row r="349" spans="1:10" ht="14.5" customHeight="1" x14ac:dyDescent="0.15">
      <c r="A349" s="5"/>
      <c r="B349" s="399">
        <v>20059</v>
      </c>
      <c r="C349" s="5"/>
      <c r="D349" s="5"/>
      <c r="E349" s="5"/>
      <c r="F349" s="5"/>
      <c r="G349" s="5"/>
      <c r="H349" s="111">
        <v>2.3E-3</v>
      </c>
      <c r="I349" s="111"/>
      <c r="J349" s="399">
        <v>20059</v>
      </c>
    </row>
    <row r="350" spans="1:10" ht="14.5" customHeight="1" x14ac:dyDescent="0.15">
      <c r="A350" s="5"/>
      <c r="B350" s="399">
        <v>20090</v>
      </c>
      <c r="C350" s="5"/>
      <c r="D350" s="5"/>
      <c r="E350" s="5"/>
      <c r="F350" s="5"/>
      <c r="G350" s="5"/>
      <c r="H350" s="111">
        <v>2.2000000000000001E-3</v>
      </c>
      <c r="I350" s="111"/>
      <c r="J350" s="399">
        <v>20090</v>
      </c>
    </row>
    <row r="351" spans="1:10" ht="14.5" customHeight="1" x14ac:dyDescent="0.15">
      <c r="A351" s="5"/>
      <c r="B351" s="399">
        <v>20121</v>
      </c>
      <c r="C351" s="5"/>
      <c r="D351" s="5"/>
      <c r="E351" s="5"/>
      <c r="F351" s="5"/>
      <c r="G351" s="5"/>
      <c r="H351" s="111">
        <v>2.2000000000000001E-3</v>
      </c>
      <c r="I351" s="111"/>
      <c r="J351" s="399">
        <v>20121</v>
      </c>
    </row>
    <row r="352" spans="1:10" ht="14.5" customHeight="1" x14ac:dyDescent="0.15">
      <c r="A352" s="5"/>
      <c r="B352" s="399">
        <v>20149</v>
      </c>
      <c r="C352" s="5"/>
      <c r="D352" s="5"/>
      <c r="E352" s="5"/>
      <c r="F352" s="5"/>
      <c r="G352" s="5"/>
      <c r="H352" s="111">
        <v>2.3999999999999998E-3</v>
      </c>
      <c r="I352" s="111"/>
      <c r="J352" s="399">
        <v>20149</v>
      </c>
    </row>
    <row r="353" spans="1:10" ht="14.5" customHeight="1" x14ac:dyDescent="0.15">
      <c r="A353" s="5"/>
      <c r="B353" s="399">
        <v>20180</v>
      </c>
      <c r="C353" s="5"/>
      <c r="D353" s="5"/>
      <c r="E353" s="5"/>
      <c r="F353" s="5"/>
      <c r="G353" s="5"/>
      <c r="H353" s="111">
        <v>2.2000000000000001E-3</v>
      </c>
      <c r="I353" s="111"/>
      <c r="J353" s="399">
        <v>20180</v>
      </c>
    </row>
    <row r="354" spans="1:10" ht="14.5" customHeight="1" x14ac:dyDescent="0.15">
      <c r="A354" s="5"/>
      <c r="B354" s="399">
        <v>20210</v>
      </c>
      <c r="C354" s="5"/>
      <c r="D354" s="5"/>
      <c r="E354" s="5"/>
      <c r="F354" s="5"/>
      <c r="G354" s="5"/>
      <c r="H354" s="111">
        <v>2.5000000000000001E-3</v>
      </c>
      <c r="I354" s="111"/>
      <c r="J354" s="399">
        <v>20210</v>
      </c>
    </row>
    <row r="355" spans="1:10" ht="14.5" customHeight="1" x14ac:dyDescent="0.15">
      <c r="A355" s="5"/>
      <c r="B355" s="399">
        <v>20241</v>
      </c>
      <c r="C355" s="5"/>
      <c r="D355" s="5"/>
      <c r="E355" s="5"/>
      <c r="F355" s="5"/>
      <c r="G355" s="5"/>
      <c r="H355" s="111">
        <v>2.3E-3</v>
      </c>
      <c r="I355" s="111"/>
      <c r="J355" s="399">
        <v>20241</v>
      </c>
    </row>
    <row r="356" spans="1:10" ht="14.5" customHeight="1" x14ac:dyDescent="0.15">
      <c r="A356" s="5"/>
      <c r="B356" s="399">
        <v>20271</v>
      </c>
      <c r="C356" s="5"/>
      <c r="D356" s="5"/>
      <c r="E356" s="5"/>
      <c r="F356" s="5"/>
      <c r="G356" s="5"/>
      <c r="H356" s="111">
        <v>2.3E-3</v>
      </c>
      <c r="I356" s="111"/>
      <c r="J356" s="399">
        <v>20271</v>
      </c>
    </row>
    <row r="357" spans="1:10" ht="14.5" customHeight="1" x14ac:dyDescent="0.15">
      <c r="A357" s="5"/>
      <c r="B357" s="399">
        <v>20302</v>
      </c>
      <c r="C357" s="5"/>
      <c r="D357" s="5"/>
      <c r="E357" s="5"/>
      <c r="F357" s="5"/>
      <c r="G357" s="5"/>
      <c r="H357" s="111">
        <v>2.7000000000000001E-3</v>
      </c>
      <c r="I357" s="111"/>
      <c r="J357" s="399">
        <v>20302</v>
      </c>
    </row>
    <row r="358" spans="1:10" ht="14.5" customHeight="1" x14ac:dyDescent="0.15">
      <c r="A358" s="5"/>
      <c r="B358" s="399">
        <v>20333</v>
      </c>
      <c r="C358" s="5"/>
      <c r="D358" s="5"/>
      <c r="E358" s="5"/>
      <c r="F358" s="5"/>
      <c r="G358" s="5"/>
      <c r="H358" s="111">
        <v>2.3999999999999998E-3</v>
      </c>
      <c r="I358" s="111"/>
      <c r="J358" s="399">
        <v>20333</v>
      </c>
    </row>
    <row r="359" spans="1:10" ht="14.5" customHeight="1" x14ac:dyDescent="0.15">
      <c r="A359" s="5"/>
      <c r="B359" s="399">
        <v>20363</v>
      </c>
      <c r="C359" s="5"/>
      <c r="D359" s="5"/>
      <c r="E359" s="5"/>
      <c r="F359" s="5"/>
      <c r="G359" s="5"/>
      <c r="H359" s="111">
        <v>2.5000000000000001E-3</v>
      </c>
      <c r="I359" s="111"/>
      <c r="J359" s="399">
        <v>20363</v>
      </c>
    </row>
    <row r="360" spans="1:10" ht="14.5" customHeight="1" x14ac:dyDescent="0.15">
      <c r="A360" s="5"/>
      <c r="B360" s="399">
        <v>20394</v>
      </c>
      <c r="C360" s="5"/>
      <c r="D360" s="5"/>
      <c r="E360" s="5"/>
      <c r="F360" s="5"/>
      <c r="G360" s="5"/>
      <c r="H360" s="111">
        <v>2.3999999999999998E-3</v>
      </c>
      <c r="I360" s="111"/>
      <c r="J360" s="399">
        <v>20394</v>
      </c>
    </row>
    <row r="361" spans="1:10" ht="14.5" customHeight="1" x14ac:dyDescent="0.15">
      <c r="A361" s="5"/>
      <c r="B361" s="399">
        <v>20424</v>
      </c>
      <c r="C361" s="5"/>
      <c r="D361" s="5"/>
      <c r="E361" s="5"/>
      <c r="F361" s="5"/>
      <c r="G361" s="5"/>
      <c r="H361" s="111">
        <v>2.3999999999999998E-3</v>
      </c>
      <c r="I361" s="111"/>
      <c r="J361" s="399">
        <v>20424</v>
      </c>
    </row>
    <row r="362" spans="1:10" ht="14.5" customHeight="1" x14ac:dyDescent="0.15">
      <c r="A362" s="5"/>
      <c r="B362" s="399">
        <v>20455</v>
      </c>
      <c r="C362" s="5"/>
      <c r="D362" s="5"/>
      <c r="E362" s="5"/>
      <c r="F362" s="5"/>
      <c r="G362" s="5"/>
      <c r="H362" s="111">
        <v>2.5000000000000001E-3</v>
      </c>
      <c r="I362" s="111"/>
      <c r="J362" s="399">
        <v>20455</v>
      </c>
    </row>
    <row r="363" spans="1:10" ht="14.5" customHeight="1" x14ac:dyDescent="0.15">
      <c r="A363" s="5"/>
      <c r="B363" s="399">
        <v>20486</v>
      </c>
      <c r="C363" s="5"/>
      <c r="D363" s="5"/>
      <c r="E363" s="5"/>
      <c r="F363" s="5"/>
      <c r="G363" s="5"/>
      <c r="H363" s="111">
        <v>2.3E-3</v>
      </c>
      <c r="I363" s="111"/>
      <c r="J363" s="399">
        <v>20486</v>
      </c>
    </row>
    <row r="364" spans="1:10" ht="14.5" customHeight="1" x14ac:dyDescent="0.15">
      <c r="A364" s="5"/>
      <c r="B364" s="399">
        <v>20515</v>
      </c>
      <c r="C364" s="5"/>
      <c r="D364" s="5"/>
      <c r="E364" s="5"/>
      <c r="F364" s="5"/>
      <c r="G364" s="5"/>
      <c r="H364" s="111">
        <v>2.3E-3</v>
      </c>
      <c r="I364" s="111"/>
      <c r="J364" s="399">
        <v>20515</v>
      </c>
    </row>
    <row r="365" spans="1:10" ht="14.5" customHeight="1" x14ac:dyDescent="0.15">
      <c r="A365" s="5"/>
      <c r="B365" s="399">
        <v>20546</v>
      </c>
      <c r="C365" s="5"/>
      <c r="D365" s="5"/>
      <c r="E365" s="5"/>
      <c r="F365" s="5"/>
      <c r="G365" s="5"/>
      <c r="H365" s="111">
        <v>2.5999999999999999E-3</v>
      </c>
      <c r="I365" s="111"/>
      <c r="J365" s="399">
        <v>20546</v>
      </c>
    </row>
    <row r="366" spans="1:10" ht="14.5" customHeight="1" x14ac:dyDescent="0.15">
      <c r="A366" s="5"/>
      <c r="B366" s="399">
        <v>20576</v>
      </c>
      <c r="C366" s="5"/>
      <c r="D366" s="5"/>
      <c r="E366" s="5"/>
      <c r="F366" s="5"/>
      <c r="G366" s="5"/>
      <c r="H366" s="111">
        <v>2.5999999999999999E-3</v>
      </c>
      <c r="I366" s="111"/>
      <c r="J366" s="399">
        <v>20576</v>
      </c>
    </row>
    <row r="367" spans="1:10" ht="14.5" customHeight="1" x14ac:dyDescent="0.15">
      <c r="A367" s="5"/>
      <c r="B367" s="399">
        <v>20607</v>
      </c>
      <c r="C367" s="5"/>
      <c r="D367" s="5"/>
      <c r="E367" s="5"/>
      <c r="F367" s="5"/>
      <c r="G367" s="5"/>
      <c r="H367" s="111">
        <v>2.3E-3</v>
      </c>
      <c r="I367" s="111"/>
      <c r="J367" s="399">
        <v>20607</v>
      </c>
    </row>
    <row r="368" spans="1:10" ht="14.5" customHeight="1" x14ac:dyDescent="0.15">
      <c r="A368" s="5"/>
      <c r="B368" s="399">
        <v>20637</v>
      </c>
      <c r="C368" s="5"/>
      <c r="D368" s="5"/>
      <c r="E368" s="5"/>
      <c r="F368" s="5"/>
      <c r="G368" s="5"/>
      <c r="H368" s="111">
        <v>2.5999999999999999E-3</v>
      </c>
      <c r="I368" s="111"/>
      <c r="J368" s="399">
        <v>20637</v>
      </c>
    </row>
    <row r="369" spans="1:10" ht="14.5" customHeight="1" x14ac:dyDescent="0.15">
      <c r="A369" s="5"/>
      <c r="B369" s="399">
        <v>20668</v>
      </c>
      <c r="C369" s="5"/>
      <c r="D369" s="5"/>
      <c r="E369" s="5"/>
      <c r="F369" s="5"/>
      <c r="G369" s="5"/>
      <c r="H369" s="111">
        <v>2.5999999999999999E-3</v>
      </c>
      <c r="I369" s="111"/>
      <c r="J369" s="399">
        <v>20668</v>
      </c>
    </row>
    <row r="370" spans="1:10" ht="14.5" customHeight="1" x14ac:dyDescent="0.15">
      <c r="A370" s="5"/>
      <c r="B370" s="399">
        <v>20699</v>
      </c>
      <c r="C370" s="5"/>
      <c r="D370" s="5"/>
      <c r="E370" s="5"/>
      <c r="F370" s="5"/>
      <c r="G370" s="5"/>
      <c r="H370" s="111">
        <v>2.5000000000000001E-3</v>
      </c>
      <c r="I370" s="111"/>
      <c r="J370" s="399">
        <v>20699</v>
      </c>
    </row>
    <row r="371" spans="1:10" ht="14.5" customHeight="1" x14ac:dyDescent="0.15">
      <c r="A371" s="5"/>
      <c r="B371" s="399">
        <v>20729</v>
      </c>
      <c r="C371" s="5"/>
      <c r="D371" s="5"/>
      <c r="E371" s="5"/>
      <c r="F371" s="5"/>
      <c r="G371" s="5"/>
      <c r="H371" s="111">
        <v>2.8999999999999998E-3</v>
      </c>
      <c r="I371" s="111"/>
      <c r="J371" s="399">
        <v>20729</v>
      </c>
    </row>
    <row r="372" spans="1:10" ht="14.5" customHeight="1" x14ac:dyDescent="0.15">
      <c r="A372" s="5"/>
      <c r="B372" s="399">
        <v>20760</v>
      </c>
      <c r="C372" s="5"/>
      <c r="D372" s="5"/>
      <c r="E372" s="5"/>
      <c r="F372" s="5"/>
      <c r="G372" s="5"/>
      <c r="H372" s="111">
        <v>2.7000000000000001E-3</v>
      </c>
      <c r="I372" s="111"/>
      <c r="J372" s="399">
        <v>20760</v>
      </c>
    </row>
    <row r="373" spans="1:10" ht="14.5" customHeight="1" x14ac:dyDescent="0.15">
      <c r="A373" s="5"/>
      <c r="B373" s="399">
        <v>20790</v>
      </c>
      <c r="C373" s="5"/>
      <c r="D373" s="5"/>
      <c r="E373" s="5"/>
      <c r="F373" s="5"/>
      <c r="G373" s="5"/>
      <c r="H373" s="111">
        <v>2.8E-3</v>
      </c>
      <c r="I373" s="111"/>
      <c r="J373" s="399">
        <v>20790</v>
      </c>
    </row>
    <row r="374" spans="1:10" ht="14.5" customHeight="1" x14ac:dyDescent="0.15">
      <c r="A374" s="5"/>
      <c r="B374" s="399">
        <v>20821</v>
      </c>
      <c r="C374" s="5"/>
      <c r="D374" s="5"/>
      <c r="E374" s="5"/>
      <c r="F374" s="5"/>
      <c r="G374" s="5"/>
      <c r="H374" s="111">
        <v>2.8999999999999998E-3</v>
      </c>
      <c r="I374" s="111"/>
      <c r="J374" s="399">
        <v>20821</v>
      </c>
    </row>
    <row r="375" spans="1:10" ht="14.5" customHeight="1" x14ac:dyDescent="0.15">
      <c r="A375" s="5"/>
      <c r="B375" s="399">
        <v>20852</v>
      </c>
      <c r="C375" s="5"/>
      <c r="D375" s="5"/>
      <c r="E375" s="5"/>
      <c r="F375" s="5"/>
      <c r="G375" s="5"/>
      <c r="H375" s="111">
        <v>2.5000000000000001E-3</v>
      </c>
      <c r="I375" s="111"/>
      <c r="J375" s="399">
        <v>20852</v>
      </c>
    </row>
    <row r="376" spans="1:10" ht="14.5" customHeight="1" x14ac:dyDescent="0.15">
      <c r="A376" s="5"/>
      <c r="B376" s="399">
        <v>20880</v>
      </c>
      <c r="C376" s="5"/>
      <c r="D376" s="5"/>
      <c r="E376" s="5"/>
      <c r="F376" s="5"/>
      <c r="G376" s="5"/>
      <c r="H376" s="111">
        <v>2.5999999999999999E-3</v>
      </c>
      <c r="I376" s="111"/>
      <c r="J376" s="399">
        <v>20880</v>
      </c>
    </row>
    <row r="377" spans="1:10" ht="14.5" customHeight="1" x14ac:dyDescent="0.15">
      <c r="A377" s="5"/>
      <c r="B377" s="399">
        <v>20911</v>
      </c>
      <c r="C377" s="5"/>
      <c r="D377" s="5"/>
      <c r="E377" s="5"/>
      <c r="F377" s="5"/>
      <c r="G377" s="5"/>
      <c r="H377" s="111">
        <v>2.8999999999999998E-3</v>
      </c>
      <c r="I377" s="111"/>
      <c r="J377" s="399">
        <v>20911</v>
      </c>
    </row>
    <row r="378" spans="1:10" ht="14.5" customHeight="1" x14ac:dyDescent="0.15">
      <c r="A378" s="5"/>
      <c r="B378" s="399">
        <v>20941</v>
      </c>
      <c r="C378" s="5"/>
      <c r="D378" s="5"/>
      <c r="E378" s="5"/>
      <c r="F378" s="5"/>
      <c r="G378" s="5"/>
      <c r="H378" s="111">
        <v>2.8999999999999998E-3</v>
      </c>
      <c r="I378" s="111"/>
      <c r="J378" s="399">
        <v>20941</v>
      </c>
    </row>
    <row r="379" spans="1:10" ht="14.5" customHeight="1" x14ac:dyDescent="0.15">
      <c r="A379" s="5"/>
      <c r="B379" s="399">
        <v>20972</v>
      </c>
      <c r="C379" s="5"/>
      <c r="D379" s="5"/>
      <c r="E379" s="5"/>
      <c r="F379" s="5"/>
      <c r="G379" s="5"/>
      <c r="H379" s="111">
        <v>2.5000000000000001E-3</v>
      </c>
      <c r="I379" s="111"/>
      <c r="J379" s="399">
        <v>20972</v>
      </c>
    </row>
    <row r="380" spans="1:10" ht="14.5" customHeight="1" x14ac:dyDescent="0.15">
      <c r="A380" s="5"/>
      <c r="B380" s="399">
        <v>21002</v>
      </c>
      <c r="C380" s="5"/>
      <c r="D380" s="5"/>
      <c r="E380" s="5"/>
      <c r="F380" s="5"/>
      <c r="G380" s="5"/>
      <c r="H380" s="111">
        <v>3.3E-3</v>
      </c>
      <c r="I380" s="111"/>
      <c r="J380" s="399">
        <v>21002</v>
      </c>
    </row>
    <row r="381" spans="1:10" ht="14.5" customHeight="1" x14ac:dyDescent="0.15">
      <c r="A381" s="5"/>
      <c r="B381" s="399">
        <v>21033</v>
      </c>
      <c r="C381" s="5"/>
      <c r="D381" s="5"/>
      <c r="E381" s="5"/>
      <c r="F381" s="5"/>
      <c r="G381" s="5"/>
      <c r="H381" s="111">
        <v>3.0000000000000001E-3</v>
      </c>
      <c r="I381" s="111"/>
      <c r="J381" s="399">
        <v>21033</v>
      </c>
    </row>
    <row r="382" spans="1:10" ht="14.5" customHeight="1" x14ac:dyDescent="0.15">
      <c r="A382" s="5"/>
      <c r="B382" s="399">
        <v>21064</v>
      </c>
      <c r="C382" s="5"/>
      <c r="D382" s="5"/>
      <c r="E382" s="5"/>
      <c r="F382" s="5"/>
      <c r="G382" s="5"/>
      <c r="H382" s="111">
        <v>3.0999999999999999E-3</v>
      </c>
      <c r="I382" s="111"/>
      <c r="J382" s="399">
        <v>21064</v>
      </c>
    </row>
    <row r="383" spans="1:10" ht="14.5" customHeight="1" x14ac:dyDescent="0.15">
      <c r="A383" s="5"/>
      <c r="B383" s="399">
        <v>21094</v>
      </c>
      <c r="C383" s="5"/>
      <c r="D383" s="5"/>
      <c r="E383" s="5"/>
      <c r="F383" s="5"/>
      <c r="G383" s="5"/>
      <c r="H383" s="111">
        <v>3.0999999999999999E-3</v>
      </c>
      <c r="I383" s="111"/>
      <c r="J383" s="399">
        <v>21094</v>
      </c>
    </row>
    <row r="384" spans="1:10" ht="14.5" customHeight="1" x14ac:dyDescent="0.15">
      <c r="A384" s="5"/>
      <c r="B384" s="399">
        <v>21125</v>
      </c>
      <c r="C384" s="5"/>
      <c r="D384" s="5"/>
      <c r="E384" s="5"/>
      <c r="F384" s="5"/>
      <c r="G384" s="5"/>
      <c r="H384" s="111">
        <v>2.8999999999999998E-3</v>
      </c>
      <c r="I384" s="111"/>
      <c r="J384" s="399">
        <v>21125</v>
      </c>
    </row>
    <row r="385" spans="1:10" ht="14.5" customHeight="1" x14ac:dyDescent="0.15">
      <c r="A385" s="5"/>
      <c r="B385" s="399">
        <v>21155</v>
      </c>
      <c r="C385" s="5"/>
      <c r="D385" s="5"/>
      <c r="E385" s="5"/>
      <c r="F385" s="5"/>
      <c r="G385" s="5"/>
      <c r="H385" s="111">
        <v>2.8999999999999998E-3</v>
      </c>
      <c r="I385" s="111"/>
      <c r="J385" s="399">
        <v>21155</v>
      </c>
    </row>
    <row r="386" spans="1:10" ht="14.5" customHeight="1" x14ac:dyDescent="0.15">
      <c r="A386" s="5"/>
      <c r="B386" s="399">
        <v>21186</v>
      </c>
      <c r="C386" s="5"/>
      <c r="D386" s="5"/>
      <c r="E386" s="5"/>
      <c r="F386" s="5"/>
      <c r="G386" s="5"/>
      <c r="H386" s="111">
        <v>2.7000000000000001E-3</v>
      </c>
      <c r="I386" s="111"/>
      <c r="J386" s="399">
        <v>21186</v>
      </c>
    </row>
    <row r="387" spans="1:10" ht="14.5" customHeight="1" x14ac:dyDescent="0.15">
      <c r="A387" s="5"/>
      <c r="B387" s="399">
        <v>21217</v>
      </c>
      <c r="C387" s="5"/>
      <c r="D387" s="5"/>
      <c r="E387" s="5"/>
      <c r="F387" s="5"/>
      <c r="G387" s="5"/>
      <c r="H387" s="111">
        <v>2.5000000000000001E-3</v>
      </c>
      <c r="I387" s="111"/>
      <c r="J387" s="399">
        <v>21217</v>
      </c>
    </row>
    <row r="388" spans="1:10" ht="14.5" customHeight="1" x14ac:dyDescent="0.15">
      <c r="A388" s="5"/>
      <c r="B388" s="399">
        <v>21245</v>
      </c>
      <c r="C388" s="5"/>
      <c r="D388" s="5"/>
      <c r="E388" s="5"/>
      <c r="F388" s="5"/>
      <c r="G388" s="5"/>
      <c r="H388" s="111">
        <v>2.7000000000000001E-3</v>
      </c>
      <c r="I388" s="111"/>
      <c r="J388" s="399">
        <v>21245</v>
      </c>
    </row>
    <row r="389" spans="1:10" ht="14.5" customHeight="1" x14ac:dyDescent="0.15">
      <c r="A389" s="5"/>
      <c r="B389" s="399">
        <v>21276</v>
      </c>
      <c r="C389" s="5"/>
      <c r="D389" s="5"/>
      <c r="E389" s="5"/>
      <c r="F389" s="5"/>
      <c r="G389" s="5"/>
      <c r="H389" s="111">
        <v>2.5999999999999999E-3</v>
      </c>
      <c r="I389" s="111"/>
      <c r="J389" s="399">
        <v>21276</v>
      </c>
    </row>
    <row r="390" spans="1:10" ht="14.5" customHeight="1" x14ac:dyDescent="0.15">
      <c r="A390" s="5"/>
      <c r="B390" s="399">
        <v>21306</v>
      </c>
      <c r="C390" s="5"/>
      <c r="D390" s="5"/>
      <c r="E390" s="5"/>
      <c r="F390" s="5"/>
      <c r="G390" s="5"/>
      <c r="H390" s="111">
        <v>2.3999999999999998E-3</v>
      </c>
      <c r="I390" s="111"/>
      <c r="J390" s="399">
        <v>21306</v>
      </c>
    </row>
    <row r="391" spans="1:10" ht="14.5" customHeight="1" x14ac:dyDescent="0.15">
      <c r="A391" s="5"/>
      <c r="B391" s="399">
        <v>21337</v>
      </c>
      <c r="C391" s="5"/>
      <c r="D391" s="5"/>
      <c r="E391" s="5"/>
      <c r="F391" s="5"/>
      <c r="G391" s="5"/>
      <c r="H391" s="111">
        <v>2.7000000000000001E-3</v>
      </c>
      <c r="I391" s="111"/>
      <c r="J391" s="399">
        <v>21337</v>
      </c>
    </row>
    <row r="392" spans="1:10" ht="14.5" customHeight="1" x14ac:dyDescent="0.15">
      <c r="A392" s="5"/>
      <c r="B392" s="399">
        <v>21367</v>
      </c>
      <c r="C392" s="5"/>
      <c r="D392" s="5"/>
      <c r="E392" s="5"/>
      <c r="F392" s="5"/>
      <c r="G392" s="5"/>
      <c r="H392" s="111">
        <v>2.7000000000000001E-3</v>
      </c>
      <c r="I392" s="111"/>
      <c r="J392" s="399">
        <v>21367</v>
      </c>
    </row>
    <row r="393" spans="1:10" ht="14.5" customHeight="1" x14ac:dyDescent="0.15">
      <c r="A393" s="5"/>
      <c r="B393" s="399">
        <v>21398</v>
      </c>
      <c r="C393" s="5"/>
      <c r="D393" s="5"/>
      <c r="E393" s="5"/>
      <c r="F393" s="5"/>
      <c r="G393" s="5"/>
      <c r="H393" s="111">
        <v>2.7000000000000001E-3</v>
      </c>
      <c r="I393" s="111"/>
      <c r="J393" s="399">
        <v>21398</v>
      </c>
    </row>
    <row r="394" spans="1:10" ht="14.5" customHeight="1" x14ac:dyDescent="0.15">
      <c r="A394" s="5"/>
      <c r="B394" s="399">
        <v>21429</v>
      </c>
      <c r="C394" s="5"/>
      <c r="D394" s="5"/>
      <c r="E394" s="5"/>
      <c r="F394" s="5"/>
      <c r="G394" s="5"/>
      <c r="H394" s="111">
        <v>3.2000000000000002E-3</v>
      </c>
      <c r="I394" s="111"/>
      <c r="J394" s="399">
        <v>21429</v>
      </c>
    </row>
    <row r="395" spans="1:10" ht="14.5" customHeight="1" x14ac:dyDescent="0.15">
      <c r="A395" s="5"/>
      <c r="B395" s="399">
        <v>21459</v>
      </c>
      <c r="C395" s="5"/>
      <c r="D395" s="5"/>
      <c r="E395" s="5"/>
      <c r="F395" s="5"/>
      <c r="G395" s="5"/>
      <c r="H395" s="111">
        <v>3.2000000000000002E-3</v>
      </c>
      <c r="I395" s="111"/>
      <c r="J395" s="399">
        <v>21459</v>
      </c>
    </row>
    <row r="396" spans="1:10" ht="14.5" customHeight="1" x14ac:dyDescent="0.15">
      <c r="A396" s="5"/>
      <c r="B396" s="399">
        <v>21490</v>
      </c>
      <c r="C396" s="5"/>
      <c r="D396" s="5"/>
      <c r="E396" s="5"/>
      <c r="F396" s="5"/>
      <c r="G396" s="5"/>
      <c r="H396" s="111">
        <v>2.8E-3</v>
      </c>
      <c r="I396" s="111"/>
      <c r="J396" s="399">
        <v>21490</v>
      </c>
    </row>
    <row r="397" spans="1:10" ht="14.5" customHeight="1" x14ac:dyDescent="0.15">
      <c r="A397" s="5"/>
      <c r="B397" s="399">
        <v>21520</v>
      </c>
      <c r="C397" s="5"/>
      <c r="D397" s="5"/>
      <c r="E397" s="5"/>
      <c r="F397" s="5"/>
      <c r="G397" s="5"/>
      <c r="H397" s="111">
        <v>3.3E-3</v>
      </c>
      <c r="I397" s="111"/>
      <c r="J397" s="399">
        <v>21520</v>
      </c>
    </row>
    <row r="398" spans="1:10" ht="14.5" customHeight="1" x14ac:dyDescent="0.15">
      <c r="A398" s="5"/>
      <c r="B398" s="399">
        <v>21551</v>
      </c>
      <c r="C398" s="5"/>
      <c r="D398" s="5"/>
      <c r="E398" s="5"/>
      <c r="F398" s="5"/>
      <c r="G398" s="5"/>
      <c r="H398" s="111">
        <v>3.0999999999999999E-3</v>
      </c>
      <c r="I398" s="111"/>
      <c r="J398" s="399">
        <v>21551</v>
      </c>
    </row>
    <row r="399" spans="1:10" ht="14.5" customHeight="1" x14ac:dyDescent="0.15">
      <c r="A399" s="5"/>
      <c r="B399" s="399">
        <v>21582</v>
      </c>
      <c r="C399" s="5"/>
      <c r="D399" s="5"/>
      <c r="E399" s="5"/>
      <c r="F399" s="5"/>
      <c r="G399" s="5"/>
      <c r="H399" s="111">
        <v>3.0999999999999999E-3</v>
      </c>
      <c r="I399" s="111"/>
      <c r="J399" s="399">
        <v>21582</v>
      </c>
    </row>
    <row r="400" spans="1:10" ht="14.5" customHeight="1" x14ac:dyDescent="0.15">
      <c r="A400" s="5"/>
      <c r="B400" s="399">
        <v>21610</v>
      </c>
      <c r="C400" s="5"/>
      <c r="D400" s="5"/>
      <c r="E400" s="5"/>
      <c r="F400" s="5"/>
      <c r="G400" s="5"/>
      <c r="H400" s="111">
        <v>3.5000000000000001E-3</v>
      </c>
      <c r="I400" s="111"/>
      <c r="J400" s="399">
        <v>21610</v>
      </c>
    </row>
    <row r="401" spans="1:10" ht="14.5" customHeight="1" x14ac:dyDescent="0.15">
      <c r="A401" s="5"/>
      <c r="B401" s="399">
        <v>21641</v>
      </c>
      <c r="C401" s="5"/>
      <c r="D401" s="5"/>
      <c r="E401" s="5"/>
      <c r="F401" s="5"/>
      <c r="G401" s="5"/>
      <c r="H401" s="111">
        <v>3.3E-3</v>
      </c>
      <c r="I401" s="111"/>
      <c r="J401" s="399">
        <v>21641</v>
      </c>
    </row>
    <row r="402" spans="1:10" ht="14.5" customHeight="1" x14ac:dyDescent="0.15">
      <c r="A402" s="5"/>
      <c r="B402" s="399">
        <v>21671</v>
      </c>
      <c r="C402" s="5"/>
      <c r="D402" s="5"/>
      <c r="E402" s="5"/>
      <c r="F402" s="5"/>
      <c r="G402" s="5"/>
      <c r="H402" s="111">
        <v>3.3E-3</v>
      </c>
      <c r="I402" s="111"/>
      <c r="J402" s="399">
        <v>21671</v>
      </c>
    </row>
    <row r="403" spans="1:10" ht="14.5" customHeight="1" x14ac:dyDescent="0.15">
      <c r="A403" s="5"/>
      <c r="B403" s="399">
        <v>21702</v>
      </c>
      <c r="C403" s="5"/>
      <c r="D403" s="5"/>
      <c r="E403" s="5"/>
      <c r="F403" s="5"/>
      <c r="G403" s="5"/>
      <c r="H403" s="111">
        <v>3.5999999999999999E-3</v>
      </c>
      <c r="I403" s="111"/>
      <c r="J403" s="399">
        <v>21702</v>
      </c>
    </row>
    <row r="404" spans="1:10" ht="14.5" customHeight="1" x14ac:dyDescent="0.15">
      <c r="A404" s="5"/>
      <c r="B404" s="399">
        <v>21732</v>
      </c>
      <c r="C404" s="5"/>
      <c r="D404" s="5"/>
      <c r="E404" s="5"/>
      <c r="F404" s="5"/>
      <c r="G404" s="5"/>
      <c r="H404" s="111">
        <v>3.5000000000000001E-3</v>
      </c>
      <c r="I404" s="111"/>
      <c r="J404" s="399">
        <v>21732</v>
      </c>
    </row>
    <row r="405" spans="1:10" ht="14.5" customHeight="1" x14ac:dyDescent="0.15">
      <c r="A405" s="5"/>
      <c r="B405" s="399">
        <v>21763</v>
      </c>
      <c r="C405" s="5"/>
      <c r="D405" s="5"/>
      <c r="E405" s="5"/>
      <c r="F405" s="5"/>
      <c r="G405" s="5"/>
      <c r="H405" s="111">
        <v>3.5000000000000001E-3</v>
      </c>
      <c r="I405" s="111"/>
      <c r="J405" s="399">
        <v>21763</v>
      </c>
    </row>
    <row r="406" spans="1:10" ht="14.5" customHeight="1" x14ac:dyDescent="0.15">
      <c r="A406" s="5"/>
      <c r="B406" s="399">
        <v>21794</v>
      </c>
      <c r="C406" s="5"/>
      <c r="D406" s="5"/>
      <c r="E406" s="5"/>
      <c r="F406" s="5"/>
      <c r="G406" s="5"/>
      <c r="H406" s="111">
        <v>3.3999999999999998E-3</v>
      </c>
      <c r="I406" s="111"/>
      <c r="J406" s="399">
        <v>21794</v>
      </c>
    </row>
    <row r="407" spans="1:10" ht="14.5" customHeight="1" x14ac:dyDescent="0.15">
      <c r="A407" s="5"/>
      <c r="B407" s="399">
        <v>21824</v>
      </c>
      <c r="C407" s="5"/>
      <c r="D407" s="5"/>
      <c r="E407" s="5"/>
      <c r="F407" s="5"/>
      <c r="G407" s="5"/>
      <c r="H407" s="111">
        <v>3.5000000000000001E-3</v>
      </c>
      <c r="I407" s="111"/>
      <c r="J407" s="399">
        <v>21824</v>
      </c>
    </row>
    <row r="408" spans="1:10" ht="14.5" customHeight="1" x14ac:dyDescent="0.15">
      <c r="A408" s="5"/>
      <c r="B408" s="399">
        <v>21855</v>
      </c>
      <c r="C408" s="5"/>
      <c r="D408" s="5"/>
      <c r="E408" s="5"/>
      <c r="F408" s="5"/>
      <c r="G408" s="5"/>
      <c r="H408" s="111">
        <v>3.5000000000000001E-3</v>
      </c>
      <c r="I408" s="111"/>
      <c r="J408" s="399">
        <v>21855</v>
      </c>
    </row>
    <row r="409" spans="1:10" ht="14.5" customHeight="1" x14ac:dyDescent="0.15">
      <c r="A409" s="5"/>
      <c r="B409" s="399">
        <v>21885</v>
      </c>
      <c r="C409" s="5"/>
      <c r="D409" s="5"/>
      <c r="E409" s="5"/>
      <c r="F409" s="5"/>
      <c r="G409" s="5"/>
      <c r="H409" s="111">
        <v>3.5999999999999999E-3</v>
      </c>
      <c r="I409" s="111"/>
      <c r="J409" s="399">
        <v>21885</v>
      </c>
    </row>
    <row r="410" spans="1:10" ht="14.5" customHeight="1" x14ac:dyDescent="0.15">
      <c r="A410" s="5"/>
      <c r="B410" s="399">
        <v>21916</v>
      </c>
      <c r="C410" s="5"/>
      <c r="D410" s="5"/>
      <c r="E410" s="5"/>
      <c r="F410" s="5"/>
      <c r="G410" s="5"/>
      <c r="H410" s="111">
        <v>3.5000000000000001E-3</v>
      </c>
      <c r="I410" s="111"/>
      <c r="J410" s="399">
        <v>21916</v>
      </c>
    </row>
    <row r="411" spans="1:10" ht="14.5" customHeight="1" x14ac:dyDescent="0.15">
      <c r="A411" s="5"/>
      <c r="B411" s="399">
        <v>21947</v>
      </c>
      <c r="C411" s="5"/>
      <c r="D411" s="5"/>
      <c r="E411" s="5"/>
      <c r="F411" s="5"/>
      <c r="G411" s="5"/>
      <c r="H411" s="111">
        <v>3.7000000000000002E-3</v>
      </c>
      <c r="I411" s="111"/>
      <c r="J411" s="399">
        <v>21947</v>
      </c>
    </row>
    <row r="412" spans="1:10" ht="14.5" customHeight="1" x14ac:dyDescent="0.15">
      <c r="A412" s="5"/>
      <c r="B412" s="399">
        <v>21976</v>
      </c>
      <c r="C412" s="5"/>
      <c r="D412" s="5"/>
      <c r="E412" s="5"/>
      <c r="F412" s="5"/>
      <c r="G412" s="5"/>
      <c r="H412" s="111">
        <v>3.5999999999999999E-3</v>
      </c>
      <c r="I412" s="111"/>
      <c r="J412" s="399">
        <v>21976</v>
      </c>
    </row>
    <row r="413" spans="1:10" ht="14.5" customHeight="1" x14ac:dyDescent="0.15">
      <c r="A413" s="5"/>
      <c r="B413" s="399">
        <v>22007</v>
      </c>
      <c r="C413" s="5"/>
      <c r="D413" s="5"/>
      <c r="E413" s="5"/>
      <c r="F413" s="5"/>
      <c r="G413" s="5"/>
      <c r="H413" s="111">
        <v>3.2000000000000002E-3</v>
      </c>
      <c r="I413" s="111"/>
      <c r="J413" s="399">
        <v>22007</v>
      </c>
    </row>
    <row r="414" spans="1:10" ht="14.5" customHeight="1" x14ac:dyDescent="0.15">
      <c r="A414" s="5"/>
      <c r="B414" s="399">
        <v>22037</v>
      </c>
      <c r="C414" s="5"/>
      <c r="D414" s="5"/>
      <c r="E414" s="5"/>
      <c r="F414" s="5"/>
      <c r="G414" s="5"/>
      <c r="H414" s="111">
        <v>3.7000000000000002E-3</v>
      </c>
      <c r="I414" s="111"/>
      <c r="J414" s="399">
        <v>22037</v>
      </c>
    </row>
    <row r="415" spans="1:10" ht="14.5" customHeight="1" x14ac:dyDescent="0.15">
      <c r="A415" s="5"/>
      <c r="B415" s="399">
        <v>22068</v>
      </c>
      <c r="C415" s="5"/>
      <c r="D415" s="5"/>
      <c r="E415" s="5"/>
      <c r="F415" s="5"/>
      <c r="G415" s="5"/>
      <c r="H415" s="111">
        <v>3.3999999999999998E-3</v>
      </c>
      <c r="I415" s="111"/>
      <c r="J415" s="399">
        <v>22068</v>
      </c>
    </row>
    <row r="416" spans="1:10" ht="14.5" customHeight="1" x14ac:dyDescent="0.15">
      <c r="A416" s="5"/>
      <c r="B416" s="399">
        <v>22098</v>
      </c>
      <c r="C416" s="5"/>
      <c r="D416" s="5"/>
      <c r="E416" s="5"/>
      <c r="F416" s="5"/>
      <c r="G416" s="5"/>
      <c r="H416" s="111">
        <v>3.2000000000000002E-3</v>
      </c>
      <c r="I416" s="111"/>
      <c r="J416" s="399">
        <v>22098</v>
      </c>
    </row>
    <row r="417" spans="1:10" ht="14.5" customHeight="1" x14ac:dyDescent="0.15">
      <c r="A417" s="5"/>
      <c r="B417" s="399">
        <v>22129</v>
      </c>
      <c r="C417" s="5"/>
      <c r="D417" s="5"/>
      <c r="E417" s="5"/>
      <c r="F417" s="5"/>
      <c r="G417" s="5"/>
      <c r="H417" s="111">
        <v>3.3999999999999998E-3</v>
      </c>
      <c r="I417" s="111"/>
      <c r="J417" s="399">
        <v>22129</v>
      </c>
    </row>
    <row r="418" spans="1:10" ht="14.5" customHeight="1" x14ac:dyDescent="0.15">
      <c r="A418" s="5"/>
      <c r="B418" s="399">
        <v>22160</v>
      </c>
      <c r="C418" s="5"/>
      <c r="D418" s="5"/>
      <c r="E418" s="5"/>
      <c r="F418" s="5"/>
      <c r="G418" s="5"/>
      <c r="H418" s="111">
        <v>3.2000000000000002E-3</v>
      </c>
      <c r="I418" s="111"/>
      <c r="J418" s="399">
        <v>22160</v>
      </c>
    </row>
    <row r="419" spans="1:10" ht="14.5" customHeight="1" x14ac:dyDescent="0.15">
      <c r="A419" s="5"/>
      <c r="B419" s="399">
        <v>22190</v>
      </c>
      <c r="C419" s="5"/>
      <c r="D419" s="5"/>
      <c r="E419" s="5"/>
      <c r="F419" s="5"/>
      <c r="G419" s="5"/>
      <c r="H419" s="111">
        <v>3.3E-3</v>
      </c>
      <c r="I419" s="111"/>
      <c r="J419" s="399">
        <v>22190</v>
      </c>
    </row>
    <row r="420" spans="1:10" ht="14.5" customHeight="1" x14ac:dyDescent="0.15">
      <c r="A420" s="5"/>
      <c r="B420" s="399">
        <v>22221</v>
      </c>
      <c r="C420" s="5"/>
      <c r="D420" s="5"/>
      <c r="E420" s="5"/>
      <c r="F420" s="5"/>
      <c r="G420" s="5"/>
      <c r="H420" s="111">
        <v>3.2000000000000002E-3</v>
      </c>
      <c r="I420" s="111"/>
      <c r="J420" s="399">
        <v>22221</v>
      </c>
    </row>
    <row r="421" spans="1:10" ht="14.5" customHeight="1" x14ac:dyDescent="0.15">
      <c r="A421" s="5"/>
      <c r="B421" s="399">
        <v>22251</v>
      </c>
      <c r="C421" s="5"/>
      <c r="D421" s="5"/>
      <c r="E421" s="5"/>
      <c r="F421" s="5"/>
      <c r="G421" s="5"/>
      <c r="H421" s="111">
        <v>3.3E-3</v>
      </c>
      <c r="I421" s="111"/>
      <c r="J421" s="399">
        <v>22251</v>
      </c>
    </row>
    <row r="422" spans="1:10" ht="14.5" customHeight="1" x14ac:dyDescent="0.15">
      <c r="A422" s="5"/>
      <c r="B422" s="399">
        <v>22282</v>
      </c>
      <c r="C422" s="5"/>
      <c r="D422" s="5"/>
      <c r="E422" s="5"/>
      <c r="F422" s="5"/>
      <c r="G422" s="5"/>
      <c r="H422" s="111">
        <v>3.3E-3</v>
      </c>
      <c r="I422" s="111"/>
      <c r="J422" s="399">
        <v>22282</v>
      </c>
    </row>
    <row r="423" spans="1:10" ht="14.5" customHeight="1" x14ac:dyDescent="0.15">
      <c r="A423" s="5"/>
      <c r="B423" s="399">
        <v>22313</v>
      </c>
      <c r="C423" s="5"/>
      <c r="D423" s="5"/>
      <c r="E423" s="5"/>
      <c r="F423" s="5"/>
      <c r="G423" s="5"/>
      <c r="H423" s="111">
        <v>3.0000000000000001E-3</v>
      </c>
      <c r="I423" s="111"/>
      <c r="J423" s="399">
        <v>22313</v>
      </c>
    </row>
    <row r="424" spans="1:10" ht="14.5" customHeight="1" x14ac:dyDescent="0.15">
      <c r="A424" s="5"/>
      <c r="B424" s="399">
        <v>22341</v>
      </c>
      <c r="C424" s="5"/>
      <c r="D424" s="5"/>
      <c r="E424" s="5"/>
      <c r="F424" s="5"/>
      <c r="G424" s="5"/>
      <c r="H424" s="111">
        <v>3.0999999999999999E-3</v>
      </c>
      <c r="I424" s="111"/>
      <c r="J424" s="399">
        <v>22341</v>
      </c>
    </row>
    <row r="425" spans="1:10" ht="14.5" customHeight="1" x14ac:dyDescent="0.15">
      <c r="A425" s="5"/>
      <c r="B425" s="399">
        <v>22372</v>
      </c>
      <c r="C425" s="5"/>
      <c r="D425" s="5"/>
      <c r="E425" s="5"/>
      <c r="F425" s="5"/>
      <c r="G425" s="5"/>
      <c r="H425" s="111">
        <v>3.0999999999999999E-3</v>
      </c>
      <c r="I425" s="111"/>
      <c r="J425" s="399">
        <v>22372</v>
      </c>
    </row>
    <row r="426" spans="1:10" ht="14.5" customHeight="1" x14ac:dyDescent="0.15">
      <c r="A426" s="5"/>
      <c r="B426" s="399">
        <v>22402</v>
      </c>
      <c r="C426" s="5"/>
      <c r="D426" s="5"/>
      <c r="E426" s="5"/>
      <c r="F426" s="5"/>
      <c r="G426" s="5"/>
      <c r="H426" s="111">
        <v>3.3999999999999998E-3</v>
      </c>
      <c r="I426" s="111"/>
      <c r="J426" s="399">
        <v>22402</v>
      </c>
    </row>
    <row r="427" spans="1:10" ht="14.5" customHeight="1" x14ac:dyDescent="0.15">
      <c r="A427" s="5"/>
      <c r="B427" s="399">
        <v>22433</v>
      </c>
      <c r="C427" s="5"/>
      <c r="D427" s="5"/>
      <c r="E427" s="5"/>
      <c r="F427" s="5"/>
      <c r="G427" s="5"/>
      <c r="H427" s="111">
        <v>3.2000000000000002E-3</v>
      </c>
      <c r="I427" s="111"/>
      <c r="J427" s="399">
        <v>22433</v>
      </c>
    </row>
    <row r="428" spans="1:10" ht="14.5" customHeight="1" x14ac:dyDescent="0.15">
      <c r="A428" s="5"/>
      <c r="B428" s="399">
        <v>22463</v>
      </c>
      <c r="C428" s="5"/>
      <c r="D428" s="5"/>
      <c r="E428" s="5"/>
      <c r="F428" s="5"/>
      <c r="G428" s="5"/>
      <c r="H428" s="111">
        <v>3.3E-3</v>
      </c>
      <c r="I428" s="111"/>
      <c r="J428" s="399">
        <v>22463</v>
      </c>
    </row>
    <row r="429" spans="1:10" ht="14.5" customHeight="1" x14ac:dyDescent="0.15">
      <c r="A429" s="5"/>
      <c r="B429" s="399">
        <v>22494</v>
      </c>
      <c r="C429" s="5"/>
      <c r="D429" s="5"/>
      <c r="E429" s="5"/>
      <c r="F429" s="5"/>
      <c r="G429" s="5"/>
      <c r="H429" s="111">
        <v>3.3E-3</v>
      </c>
      <c r="I429" s="111"/>
      <c r="J429" s="399">
        <v>22494</v>
      </c>
    </row>
    <row r="430" spans="1:10" ht="14.5" customHeight="1" x14ac:dyDescent="0.15">
      <c r="A430" s="5"/>
      <c r="B430" s="399">
        <v>22525</v>
      </c>
      <c r="C430" s="5"/>
      <c r="D430" s="5"/>
      <c r="E430" s="5"/>
      <c r="F430" s="5"/>
      <c r="G430" s="5"/>
      <c r="H430" s="111">
        <v>3.2000000000000002E-3</v>
      </c>
      <c r="I430" s="111"/>
      <c r="J430" s="399">
        <v>22525</v>
      </c>
    </row>
    <row r="431" spans="1:10" ht="14.5" customHeight="1" x14ac:dyDescent="0.15">
      <c r="A431" s="5"/>
      <c r="B431" s="399">
        <v>22555</v>
      </c>
      <c r="C431" s="5"/>
      <c r="D431" s="5"/>
      <c r="E431" s="5"/>
      <c r="F431" s="5"/>
      <c r="G431" s="5"/>
      <c r="H431" s="111">
        <v>3.3999999999999998E-3</v>
      </c>
      <c r="I431" s="111"/>
      <c r="J431" s="399">
        <v>22555</v>
      </c>
    </row>
    <row r="432" spans="1:10" ht="14.5" customHeight="1" x14ac:dyDescent="0.15">
      <c r="A432" s="5"/>
      <c r="B432" s="399">
        <v>22586</v>
      </c>
      <c r="C432" s="5"/>
      <c r="D432" s="5"/>
      <c r="E432" s="5"/>
      <c r="F432" s="5"/>
      <c r="G432" s="5"/>
      <c r="H432" s="111">
        <v>3.2000000000000002E-3</v>
      </c>
      <c r="I432" s="111"/>
      <c r="J432" s="399">
        <v>22586</v>
      </c>
    </row>
    <row r="433" spans="1:10" ht="14.5" customHeight="1" x14ac:dyDescent="0.15">
      <c r="A433" s="5"/>
      <c r="B433" s="399">
        <v>22616</v>
      </c>
      <c r="C433" s="5"/>
      <c r="D433" s="5"/>
      <c r="E433" s="5"/>
      <c r="F433" s="5"/>
      <c r="G433" s="5"/>
      <c r="H433" s="111">
        <v>3.0999999999999999E-3</v>
      </c>
      <c r="I433" s="111"/>
      <c r="J433" s="399">
        <v>22616</v>
      </c>
    </row>
    <row r="434" spans="1:10" ht="14.5" customHeight="1" x14ac:dyDescent="0.15">
      <c r="A434" s="5"/>
      <c r="B434" s="399">
        <v>22647</v>
      </c>
      <c r="C434" s="5"/>
      <c r="D434" s="5"/>
      <c r="E434" s="5"/>
      <c r="F434" s="5"/>
      <c r="G434" s="5"/>
      <c r="H434" s="111">
        <v>3.7000000000000002E-3</v>
      </c>
      <c r="I434" s="111"/>
      <c r="J434" s="399">
        <v>22647</v>
      </c>
    </row>
    <row r="435" spans="1:10" ht="14.5" customHeight="1" x14ac:dyDescent="0.15">
      <c r="A435" s="5"/>
      <c r="B435" s="399">
        <v>22678</v>
      </c>
      <c r="C435" s="5"/>
      <c r="D435" s="5"/>
      <c r="E435" s="5"/>
      <c r="F435" s="5"/>
      <c r="G435" s="5"/>
      <c r="H435" s="111">
        <v>3.2000000000000002E-3</v>
      </c>
      <c r="I435" s="111"/>
      <c r="J435" s="399">
        <v>22678</v>
      </c>
    </row>
    <row r="436" spans="1:10" ht="14.5" customHeight="1" x14ac:dyDescent="0.15">
      <c r="A436" s="5"/>
      <c r="B436" s="399">
        <v>22706</v>
      </c>
      <c r="C436" s="5"/>
      <c r="D436" s="5"/>
      <c r="E436" s="5"/>
      <c r="F436" s="5"/>
      <c r="G436" s="5"/>
      <c r="H436" s="111">
        <v>3.3E-3</v>
      </c>
      <c r="I436" s="111"/>
      <c r="J436" s="399">
        <v>22706</v>
      </c>
    </row>
    <row r="437" spans="1:10" ht="14.5" customHeight="1" x14ac:dyDescent="0.15">
      <c r="A437" s="5"/>
      <c r="B437" s="399">
        <v>22737</v>
      </c>
      <c r="C437" s="5"/>
      <c r="D437" s="5"/>
      <c r="E437" s="5"/>
      <c r="F437" s="5"/>
      <c r="G437" s="5"/>
      <c r="H437" s="111">
        <v>3.3E-3</v>
      </c>
      <c r="I437" s="111"/>
      <c r="J437" s="399">
        <v>22737</v>
      </c>
    </row>
    <row r="438" spans="1:10" ht="14.5" customHeight="1" x14ac:dyDescent="0.15">
      <c r="A438" s="5"/>
      <c r="B438" s="399">
        <v>22767</v>
      </c>
      <c r="C438" s="5"/>
      <c r="D438" s="5"/>
      <c r="E438" s="5"/>
      <c r="F438" s="5"/>
      <c r="G438" s="5"/>
      <c r="H438" s="111">
        <v>3.2000000000000002E-3</v>
      </c>
      <c r="I438" s="111"/>
      <c r="J438" s="399">
        <v>22767</v>
      </c>
    </row>
    <row r="439" spans="1:10" ht="14.5" customHeight="1" x14ac:dyDescent="0.15">
      <c r="A439" s="5"/>
      <c r="B439" s="399">
        <v>22798</v>
      </c>
      <c r="C439" s="5"/>
      <c r="D439" s="5"/>
      <c r="E439" s="5"/>
      <c r="F439" s="5"/>
      <c r="G439" s="5"/>
      <c r="H439" s="111">
        <v>3.0000000000000001E-3</v>
      </c>
      <c r="I439" s="111"/>
      <c r="J439" s="399">
        <v>22798</v>
      </c>
    </row>
    <row r="440" spans="1:10" ht="14.5" customHeight="1" x14ac:dyDescent="0.15">
      <c r="A440" s="5"/>
      <c r="B440" s="399">
        <v>22828</v>
      </c>
      <c r="C440" s="5"/>
      <c r="D440" s="5"/>
      <c r="E440" s="5"/>
      <c r="F440" s="5"/>
      <c r="G440" s="5"/>
      <c r="H440" s="111">
        <v>3.3999999999999998E-3</v>
      </c>
      <c r="I440" s="111"/>
      <c r="J440" s="399">
        <v>22828</v>
      </c>
    </row>
    <row r="441" spans="1:10" ht="14.5" customHeight="1" x14ac:dyDescent="0.15">
      <c r="A441" s="5"/>
      <c r="B441" s="399">
        <v>22859</v>
      </c>
      <c r="C441" s="5"/>
      <c r="D441" s="5"/>
      <c r="E441" s="5"/>
      <c r="F441" s="5"/>
      <c r="G441" s="5"/>
      <c r="H441" s="111">
        <v>3.3999999999999998E-3</v>
      </c>
      <c r="I441" s="111"/>
      <c r="J441" s="399">
        <v>22859</v>
      </c>
    </row>
    <row r="442" spans="1:10" ht="14.5" customHeight="1" x14ac:dyDescent="0.15">
      <c r="A442" s="5"/>
      <c r="B442" s="399">
        <v>22890</v>
      </c>
      <c r="C442" s="5"/>
      <c r="D442" s="5"/>
      <c r="E442" s="5"/>
      <c r="F442" s="5"/>
      <c r="G442" s="5"/>
      <c r="H442" s="111">
        <v>3.0000000000000001E-3</v>
      </c>
      <c r="I442" s="111"/>
      <c r="J442" s="399">
        <v>22890</v>
      </c>
    </row>
    <row r="443" spans="1:10" ht="14.5" customHeight="1" x14ac:dyDescent="0.15">
      <c r="A443" s="5"/>
      <c r="B443" s="399">
        <v>22920</v>
      </c>
      <c r="C443" s="5"/>
      <c r="D443" s="5"/>
      <c r="E443" s="5"/>
      <c r="F443" s="5"/>
      <c r="G443" s="5"/>
      <c r="H443" s="111">
        <v>3.5000000000000001E-3</v>
      </c>
      <c r="I443" s="111"/>
      <c r="J443" s="399">
        <v>22920</v>
      </c>
    </row>
    <row r="444" spans="1:10" ht="14.5" customHeight="1" x14ac:dyDescent="0.15">
      <c r="A444" s="5"/>
      <c r="B444" s="399">
        <v>22951</v>
      </c>
      <c r="C444" s="5"/>
      <c r="D444" s="5"/>
      <c r="E444" s="5"/>
      <c r="F444" s="5"/>
      <c r="G444" s="5"/>
      <c r="H444" s="111">
        <v>3.0999999999999999E-3</v>
      </c>
      <c r="I444" s="111"/>
      <c r="J444" s="399">
        <v>22951</v>
      </c>
    </row>
    <row r="445" spans="1:10" ht="14.5" customHeight="1" x14ac:dyDescent="0.15">
      <c r="A445" s="5"/>
      <c r="B445" s="399">
        <v>22981</v>
      </c>
      <c r="C445" s="5"/>
      <c r="D445" s="5"/>
      <c r="E445" s="5"/>
      <c r="F445" s="5"/>
      <c r="G445" s="5"/>
      <c r="H445" s="111">
        <v>3.2000000000000002E-3</v>
      </c>
      <c r="I445" s="111"/>
      <c r="J445" s="399">
        <v>22981</v>
      </c>
    </row>
    <row r="446" spans="1:10" ht="14.5" customHeight="1" x14ac:dyDescent="0.15">
      <c r="A446" s="5"/>
      <c r="B446" s="399">
        <v>23012</v>
      </c>
      <c r="C446" s="5"/>
      <c r="D446" s="5"/>
      <c r="E446" s="5"/>
      <c r="F446" s="5"/>
      <c r="G446" s="5"/>
      <c r="H446" s="111">
        <v>3.2000000000000002E-3</v>
      </c>
      <c r="I446" s="111"/>
      <c r="J446" s="399">
        <v>23012</v>
      </c>
    </row>
    <row r="447" spans="1:10" ht="14.5" customHeight="1" x14ac:dyDescent="0.15">
      <c r="A447" s="5"/>
      <c r="B447" s="399">
        <v>23043</v>
      </c>
      <c r="C447" s="5"/>
      <c r="D447" s="5"/>
      <c r="E447" s="5"/>
      <c r="F447" s="5"/>
      <c r="G447" s="5"/>
      <c r="H447" s="111">
        <v>2.8999999999999998E-3</v>
      </c>
      <c r="I447" s="111"/>
      <c r="J447" s="399">
        <v>23043</v>
      </c>
    </row>
    <row r="448" spans="1:10" ht="14.5" customHeight="1" x14ac:dyDescent="0.15">
      <c r="A448" s="5"/>
      <c r="B448" s="399">
        <v>23071</v>
      </c>
      <c r="C448" s="5"/>
      <c r="D448" s="5"/>
      <c r="E448" s="5"/>
      <c r="F448" s="5"/>
      <c r="G448" s="5"/>
      <c r="H448" s="111">
        <v>3.0999999999999999E-3</v>
      </c>
      <c r="I448" s="111"/>
      <c r="J448" s="399">
        <v>23071</v>
      </c>
    </row>
    <row r="449" spans="1:10" ht="14.5" customHeight="1" x14ac:dyDescent="0.15">
      <c r="A449" s="5"/>
      <c r="B449" s="399">
        <v>23102</v>
      </c>
      <c r="C449" s="5"/>
      <c r="D449" s="5"/>
      <c r="E449" s="5"/>
      <c r="F449" s="5"/>
      <c r="G449" s="5"/>
      <c r="H449" s="111">
        <v>3.3999999999999998E-3</v>
      </c>
      <c r="I449" s="111"/>
      <c r="J449" s="399">
        <v>23102</v>
      </c>
    </row>
    <row r="450" spans="1:10" ht="14.5" customHeight="1" x14ac:dyDescent="0.15">
      <c r="A450" s="5"/>
      <c r="B450" s="399">
        <v>23132</v>
      </c>
      <c r="C450" s="5"/>
      <c r="D450" s="5"/>
      <c r="E450" s="5"/>
      <c r="F450" s="5"/>
      <c r="G450" s="5"/>
      <c r="H450" s="111">
        <v>3.3E-3</v>
      </c>
      <c r="I450" s="111"/>
      <c r="J450" s="399">
        <v>23132</v>
      </c>
    </row>
    <row r="451" spans="1:10" ht="14.5" customHeight="1" x14ac:dyDescent="0.15">
      <c r="A451" s="5"/>
      <c r="B451" s="399">
        <v>23163</v>
      </c>
      <c r="C451" s="5"/>
      <c r="D451" s="5"/>
      <c r="E451" s="5"/>
      <c r="F451" s="5"/>
      <c r="G451" s="5"/>
      <c r="H451" s="111">
        <v>3.0000000000000001E-3</v>
      </c>
      <c r="I451" s="111"/>
      <c r="J451" s="399">
        <v>23163</v>
      </c>
    </row>
    <row r="452" spans="1:10" ht="14.5" customHeight="1" x14ac:dyDescent="0.15">
      <c r="A452" s="5"/>
      <c r="B452" s="399">
        <v>23193</v>
      </c>
      <c r="C452" s="5"/>
      <c r="D452" s="5"/>
      <c r="E452" s="5"/>
      <c r="F452" s="5"/>
      <c r="G452" s="5"/>
      <c r="H452" s="111">
        <v>3.5999999999999999E-3</v>
      </c>
      <c r="I452" s="111"/>
      <c r="J452" s="399">
        <v>23193</v>
      </c>
    </row>
    <row r="453" spans="1:10" ht="14.5" customHeight="1" x14ac:dyDescent="0.15">
      <c r="A453" s="5"/>
      <c r="B453" s="399">
        <v>23224</v>
      </c>
      <c r="C453" s="5"/>
      <c r="D453" s="5"/>
      <c r="E453" s="5"/>
      <c r="F453" s="5"/>
      <c r="G453" s="5"/>
      <c r="H453" s="111">
        <v>3.3E-3</v>
      </c>
      <c r="I453" s="111"/>
      <c r="J453" s="399">
        <v>23224</v>
      </c>
    </row>
    <row r="454" spans="1:10" ht="14.5" customHeight="1" x14ac:dyDescent="0.15">
      <c r="A454" s="5"/>
      <c r="B454" s="399">
        <v>23255</v>
      </c>
      <c r="C454" s="5"/>
      <c r="D454" s="5"/>
      <c r="E454" s="5"/>
      <c r="F454" s="5"/>
      <c r="G454" s="5"/>
      <c r="H454" s="111">
        <v>3.3999999999999998E-3</v>
      </c>
      <c r="I454" s="111"/>
      <c r="J454" s="399">
        <v>23255</v>
      </c>
    </row>
    <row r="455" spans="1:10" ht="14.5" customHeight="1" x14ac:dyDescent="0.15">
      <c r="A455" s="5"/>
      <c r="B455" s="399">
        <v>23285</v>
      </c>
      <c r="C455" s="5"/>
      <c r="D455" s="5"/>
      <c r="E455" s="5"/>
      <c r="F455" s="5"/>
      <c r="G455" s="5"/>
      <c r="H455" s="111">
        <v>3.3999999999999998E-3</v>
      </c>
      <c r="I455" s="111"/>
      <c r="J455" s="399">
        <v>23285</v>
      </c>
    </row>
    <row r="456" spans="1:10" ht="14.5" customHeight="1" x14ac:dyDescent="0.15">
      <c r="A456" s="5"/>
      <c r="B456" s="399">
        <v>23316</v>
      </c>
      <c r="C456" s="5"/>
      <c r="D456" s="5"/>
      <c r="E456" s="5"/>
      <c r="F456" s="5"/>
      <c r="G456" s="5"/>
      <c r="H456" s="111">
        <v>3.2000000000000002E-3</v>
      </c>
      <c r="I456" s="111"/>
      <c r="J456" s="399">
        <v>23316</v>
      </c>
    </row>
    <row r="457" spans="1:10" ht="14.5" customHeight="1" x14ac:dyDescent="0.15">
      <c r="A457" s="5"/>
      <c r="B457" s="399">
        <v>23346</v>
      </c>
      <c r="C457" s="5"/>
      <c r="D457" s="5"/>
      <c r="E457" s="5"/>
      <c r="F457" s="5"/>
      <c r="G457" s="5"/>
      <c r="H457" s="111">
        <v>3.5999999999999999E-3</v>
      </c>
      <c r="I457" s="111"/>
      <c r="J457" s="399">
        <v>23346</v>
      </c>
    </row>
    <row r="458" spans="1:10" ht="14.5" customHeight="1" x14ac:dyDescent="0.15">
      <c r="A458" s="5"/>
      <c r="B458" s="399">
        <v>23377</v>
      </c>
      <c r="C458" s="5"/>
      <c r="D458" s="5"/>
      <c r="E458" s="5"/>
      <c r="F458" s="5"/>
      <c r="G458" s="5"/>
      <c r="H458" s="111">
        <v>3.5000000000000001E-3</v>
      </c>
      <c r="I458" s="111"/>
      <c r="J458" s="399">
        <v>23377</v>
      </c>
    </row>
    <row r="459" spans="1:10" ht="14.5" customHeight="1" x14ac:dyDescent="0.15">
      <c r="A459" s="5"/>
      <c r="B459" s="399">
        <v>23408</v>
      </c>
      <c r="C459" s="5"/>
      <c r="D459" s="5"/>
      <c r="E459" s="5"/>
      <c r="F459" s="5"/>
      <c r="G459" s="5"/>
      <c r="H459" s="111">
        <v>3.2000000000000002E-3</v>
      </c>
      <c r="I459" s="111"/>
      <c r="J459" s="399">
        <v>23408</v>
      </c>
    </row>
    <row r="460" spans="1:10" ht="14.5" customHeight="1" x14ac:dyDescent="0.15">
      <c r="A460" s="5"/>
      <c r="B460" s="399">
        <v>23437</v>
      </c>
      <c r="C460" s="5"/>
      <c r="D460" s="5"/>
      <c r="E460" s="5"/>
      <c r="F460" s="5"/>
      <c r="G460" s="5"/>
      <c r="H460" s="111">
        <v>3.7000000000000002E-3</v>
      </c>
      <c r="I460" s="111"/>
      <c r="J460" s="399">
        <v>23437</v>
      </c>
    </row>
    <row r="461" spans="1:10" ht="14.5" customHeight="1" x14ac:dyDescent="0.15">
      <c r="A461" s="5"/>
      <c r="B461" s="399">
        <v>23468</v>
      </c>
      <c r="C461" s="5"/>
      <c r="D461" s="5"/>
      <c r="E461" s="5"/>
      <c r="F461" s="5"/>
      <c r="G461" s="5"/>
      <c r="H461" s="111">
        <v>3.5000000000000001E-3</v>
      </c>
      <c r="I461" s="111"/>
      <c r="J461" s="399">
        <v>23468</v>
      </c>
    </row>
    <row r="462" spans="1:10" ht="14.5" customHeight="1" x14ac:dyDescent="0.15">
      <c r="A462" s="5"/>
      <c r="B462" s="399">
        <v>23498</v>
      </c>
      <c r="C462" s="5"/>
      <c r="D462" s="5"/>
      <c r="E462" s="5"/>
      <c r="F462" s="5"/>
      <c r="G462" s="5"/>
      <c r="H462" s="111">
        <v>3.2000000000000002E-3</v>
      </c>
      <c r="I462" s="111"/>
      <c r="J462" s="399">
        <v>23498</v>
      </c>
    </row>
    <row r="463" spans="1:10" ht="14.5" customHeight="1" x14ac:dyDescent="0.15">
      <c r="A463" s="5"/>
      <c r="B463" s="399">
        <v>23529</v>
      </c>
      <c r="C463" s="5"/>
      <c r="D463" s="5"/>
      <c r="E463" s="5"/>
      <c r="F463" s="5"/>
      <c r="G463" s="5"/>
      <c r="H463" s="111">
        <v>3.8E-3</v>
      </c>
      <c r="I463" s="111"/>
      <c r="J463" s="399">
        <v>23529</v>
      </c>
    </row>
    <row r="464" spans="1:10" ht="14.5" customHeight="1" x14ac:dyDescent="0.15">
      <c r="A464" s="5"/>
      <c r="B464" s="399">
        <v>23559</v>
      </c>
      <c r="C464" s="5"/>
      <c r="D464" s="5"/>
      <c r="E464" s="5"/>
      <c r="F464" s="5"/>
      <c r="G464" s="5"/>
      <c r="H464" s="111">
        <v>3.5000000000000001E-3</v>
      </c>
      <c r="I464" s="111"/>
      <c r="J464" s="399">
        <v>23559</v>
      </c>
    </row>
    <row r="465" spans="1:10" ht="14.5" customHeight="1" x14ac:dyDescent="0.15">
      <c r="A465" s="5"/>
      <c r="B465" s="399">
        <v>23590</v>
      </c>
      <c r="C465" s="5"/>
      <c r="D465" s="5"/>
      <c r="E465" s="5"/>
      <c r="F465" s="5"/>
      <c r="G465" s="5"/>
      <c r="H465" s="111">
        <v>3.5000000000000001E-3</v>
      </c>
      <c r="I465" s="111"/>
      <c r="J465" s="399">
        <v>23590</v>
      </c>
    </row>
    <row r="466" spans="1:10" ht="14.5" customHeight="1" x14ac:dyDescent="0.15">
      <c r="A466" s="5"/>
      <c r="B466" s="399">
        <v>23621</v>
      </c>
      <c r="C466" s="5"/>
      <c r="D466" s="5"/>
      <c r="E466" s="5"/>
      <c r="F466" s="5"/>
      <c r="G466" s="5"/>
      <c r="H466" s="111">
        <v>3.3999999999999998E-3</v>
      </c>
      <c r="I466" s="111"/>
      <c r="J466" s="399">
        <v>23621</v>
      </c>
    </row>
    <row r="467" spans="1:10" ht="14.5" customHeight="1" x14ac:dyDescent="0.15">
      <c r="A467" s="5"/>
      <c r="B467" s="399">
        <v>23651</v>
      </c>
      <c r="C467" s="5"/>
      <c r="D467" s="5"/>
      <c r="E467" s="5"/>
      <c r="F467" s="5"/>
      <c r="G467" s="5"/>
      <c r="H467" s="111">
        <v>3.3999999999999998E-3</v>
      </c>
      <c r="I467" s="111"/>
      <c r="J467" s="399">
        <v>23651</v>
      </c>
    </row>
    <row r="468" spans="1:10" ht="14.5" customHeight="1" x14ac:dyDescent="0.15">
      <c r="A468" s="5"/>
      <c r="B468" s="399">
        <v>23682</v>
      </c>
      <c r="C468" s="5"/>
      <c r="D468" s="5"/>
      <c r="E468" s="5"/>
      <c r="F468" s="5"/>
      <c r="G468" s="5"/>
      <c r="H468" s="111">
        <v>3.5000000000000001E-3</v>
      </c>
      <c r="I468" s="111"/>
      <c r="J468" s="399">
        <v>23682</v>
      </c>
    </row>
    <row r="469" spans="1:10" ht="14.5" customHeight="1" x14ac:dyDescent="0.15">
      <c r="A469" s="5"/>
      <c r="B469" s="399">
        <v>23712</v>
      </c>
      <c r="C469" s="5"/>
      <c r="D469" s="5"/>
      <c r="E469" s="5"/>
      <c r="F469" s="5"/>
      <c r="G469" s="5"/>
      <c r="H469" s="111">
        <v>3.5000000000000001E-3</v>
      </c>
      <c r="I469" s="111"/>
      <c r="J469" s="399">
        <v>23712</v>
      </c>
    </row>
    <row r="470" spans="1:10" ht="14.5" customHeight="1" x14ac:dyDescent="0.15">
      <c r="A470" s="5"/>
      <c r="B470" s="399">
        <v>23743</v>
      </c>
      <c r="C470" s="5"/>
      <c r="D470" s="5"/>
      <c r="E470" s="5"/>
      <c r="F470" s="5"/>
      <c r="G470" s="5"/>
      <c r="H470" s="111">
        <v>3.3E-3</v>
      </c>
      <c r="I470" s="111"/>
      <c r="J470" s="399">
        <v>23743</v>
      </c>
    </row>
    <row r="471" spans="1:10" ht="14.5" customHeight="1" x14ac:dyDescent="0.15">
      <c r="A471" s="5"/>
      <c r="B471" s="399">
        <v>23774</v>
      </c>
      <c r="C471" s="5"/>
      <c r="D471" s="5"/>
      <c r="E471" s="5"/>
      <c r="F471" s="5"/>
      <c r="G471" s="5"/>
      <c r="H471" s="111">
        <v>3.2000000000000002E-3</v>
      </c>
      <c r="I471" s="111"/>
      <c r="J471" s="399">
        <v>23774</v>
      </c>
    </row>
    <row r="472" spans="1:10" ht="14.5" customHeight="1" x14ac:dyDescent="0.15">
      <c r="A472" s="5"/>
      <c r="B472" s="399">
        <v>23802</v>
      </c>
      <c r="C472" s="5"/>
      <c r="D472" s="5"/>
      <c r="E472" s="5"/>
      <c r="F472" s="5"/>
      <c r="G472" s="5"/>
      <c r="H472" s="111">
        <v>3.8E-3</v>
      </c>
      <c r="I472" s="111"/>
      <c r="J472" s="399">
        <v>23802</v>
      </c>
    </row>
    <row r="473" spans="1:10" ht="14.5" customHeight="1" x14ac:dyDescent="0.15">
      <c r="A473" s="5"/>
      <c r="B473" s="399">
        <v>23833</v>
      </c>
      <c r="C473" s="5"/>
      <c r="D473" s="5"/>
      <c r="E473" s="5"/>
      <c r="F473" s="5"/>
      <c r="G473" s="5"/>
      <c r="H473" s="111">
        <v>3.3E-3</v>
      </c>
      <c r="I473" s="111"/>
      <c r="J473" s="399">
        <v>23833</v>
      </c>
    </row>
    <row r="474" spans="1:10" ht="14.5" customHeight="1" x14ac:dyDescent="0.15">
      <c r="A474" s="5"/>
      <c r="B474" s="399">
        <v>23863</v>
      </c>
      <c r="C474" s="5"/>
      <c r="D474" s="5"/>
      <c r="E474" s="5"/>
      <c r="F474" s="5"/>
      <c r="G474" s="5"/>
      <c r="H474" s="111">
        <v>3.3E-3</v>
      </c>
      <c r="I474" s="111"/>
      <c r="J474" s="399">
        <v>23863</v>
      </c>
    </row>
    <row r="475" spans="1:10" ht="14.5" customHeight="1" x14ac:dyDescent="0.15">
      <c r="A475" s="5"/>
      <c r="B475" s="399">
        <v>23894</v>
      </c>
      <c r="C475" s="5"/>
      <c r="D475" s="5"/>
      <c r="E475" s="5"/>
      <c r="F475" s="5"/>
      <c r="G475" s="5"/>
      <c r="H475" s="111">
        <v>3.8E-3</v>
      </c>
      <c r="I475" s="111"/>
      <c r="J475" s="399">
        <v>23894</v>
      </c>
    </row>
    <row r="476" spans="1:10" ht="14.5" customHeight="1" x14ac:dyDescent="0.15">
      <c r="A476" s="5"/>
      <c r="B476" s="399">
        <v>23924</v>
      </c>
      <c r="C476" s="5"/>
      <c r="D476" s="5"/>
      <c r="E476" s="5"/>
      <c r="F476" s="5"/>
      <c r="G476" s="5"/>
      <c r="H476" s="111">
        <v>3.3999999999999998E-3</v>
      </c>
      <c r="I476" s="111"/>
      <c r="J476" s="399">
        <v>23924</v>
      </c>
    </row>
    <row r="477" spans="1:10" ht="14.5" customHeight="1" x14ac:dyDescent="0.15">
      <c r="A477" s="5"/>
      <c r="B477" s="399">
        <v>23955</v>
      </c>
      <c r="C477" s="5"/>
      <c r="D477" s="5"/>
      <c r="E477" s="5"/>
      <c r="F477" s="5"/>
      <c r="G477" s="5"/>
      <c r="H477" s="111">
        <v>3.7000000000000002E-3</v>
      </c>
      <c r="I477" s="111"/>
      <c r="J477" s="399">
        <v>23955</v>
      </c>
    </row>
    <row r="478" spans="1:10" ht="14.5" customHeight="1" x14ac:dyDescent="0.15">
      <c r="A478" s="5"/>
      <c r="B478" s="399">
        <v>23986</v>
      </c>
      <c r="C478" s="5"/>
      <c r="D478" s="5"/>
      <c r="E478" s="5"/>
      <c r="F478" s="5"/>
      <c r="G478" s="5"/>
      <c r="H478" s="111">
        <v>3.5000000000000001E-3</v>
      </c>
      <c r="I478" s="111"/>
      <c r="J478" s="399">
        <v>23986</v>
      </c>
    </row>
    <row r="479" spans="1:10" ht="14.5" customHeight="1" x14ac:dyDescent="0.15">
      <c r="A479" s="5"/>
      <c r="B479" s="399">
        <v>24016</v>
      </c>
      <c r="C479" s="5"/>
      <c r="D479" s="5"/>
      <c r="E479" s="5"/>
      <c r="F479" s="5"/>
      <c r="G479" s="5"/>
      <c r="H479" s="111">
        <v>3.3999999999999998E-3</v>
      </c>
      <c r="I479" s="111"/>
      <c r="J479" s="399">
        <v>24016</v>
      </c>
    </row>
    <row r="480" spans="1:10" ht="14.5" customHeight="1" x14ac:dyDescent="0.15">
      <c r="A480" s="5"/>
      <c r="B480" s="399">
        <v>24047</v>
      </c>
      <c r="C480" s="5"/>
      <c r="D480" s="5"/>
      <c r="E480" s="5"/>
      <c r="F480" s="5"/>
      <c r="G480" s="5"/>
      <c r="H480" s="111">
        <v>3.7000000000000002E-3</v>
      </c>
      <c r="I480" s="111"/>
      <c r="J480" s="399">
        <v>24047</v>
      </c>
    </row>
    <row r="481" spans="1:10" ht="14.5" customHeight="1" x14ac:dyDescent="0.15">
      <c r="A481" s="5"/>
      <c r="B481" s="399">
        <v>24077</v>
      </c>
      <c r="C481" s="5"/>
      <c r="D481" s="5"/>
      <c r="E481" s="5"/>
      <c r="F481" s="5"/>
      <c r="G481" s="5"/>
      <c r="H481" s="111">
        <v>3.7000000000000002E-3</v>
      </c>
      <c r="I481" s="111"/>
      <c r="J481" s="399">
        <v>24077</v>
      </c>
    </row>
    <row r="482" spans="1:10" ht="14.5" customHeight="1" x14ac:dyDescent="0.15">
      <c r="A482" s="5"/>
      <c r="B482" s="399">
        <v>24108</v>
      </c>
      <c r="C482" s="5"/>
      <c r="D482" s="5"/>
      <c r="E482" s="5"/>
      <c r="F482" s="5"/>
      <c r="G482" s="5"/>
      <c r="H482" s="111">
        <v>3.8E-3</v>
      </c>
      <c r="I482" s="111"/>
      <c r="J482" s="399">
        <v>24108</v>
      </c>
    </row>
    <row r="483" spans="1:10" ht="14.5" customHeight="1" x14ac:dyDescent="0.15">
      <c r="A483" s="5"/>
      <c r="B483" s="399">
        <v>24139</v>
      </c>
      <c r="C483" s="5"/>
      <c r="D483" s="5"/>
      <c r="E483" s="5"/>
      <c r="F483" s="5"/>
      <c r="G483" s="5"/>
      <c r="H483" s="111">
        <v>3.3999999999999998E-3</v>
      </c>
      <c r="I483" s="111"/>
      <c r="J483" s="399">
        <v>24139</v>
      </c>
    </row>
    <row r="484" spans="1:10" ht="14.5" customHeight="1" x14ac:dyDescent="0.15">
      <c r="A484" s="5"/>
      <c r="B484" s="399">
        <v>24167</v>
      </c>
      <c r="C484" s="5"/>
      <c r="D484" s="5"/>
      <c r="E484" s="5"/>
      <c r="F484" s="5"/>
      <c r="G484" s="5"/>
      <c r="H484" s="111">
        <v>4.0000000000000001E-3</v>
      </c>
      <c r="I484" s="111"/>
      <c r="J484" s="399">
        <v>24167</v>
      </c>
    </row>
    <row r="485" spans="1:10" ht="14.5" customHeight="1" x14ac:dyDescent="0.15">
      <c r="A485" s="5"/>
      <c r="B485" s="399">
        <v>24198</v>
      </c>
      <c r="C485" s="5"/>
      <c r="D485" s="5"/>
      <c r="E485" s="5"/>
      <c r="F485" s="5"/>
      <c r="G485" s="5"/>
      <c r="H485" s="111">
        <v>3.5999999999999999E-3</v>
      </c>
      <c r="I485" s="111"/>
      <c r="J485" s="399">
        <v>24198</v>
      </c>
    </row>
    <row r="486" spans="1:10" ht="14.5" customHeight="1" x14ac:dyDescent="0.15">
      <c r="A486" s="5"/>
      <c r="B486" s="399">
        <v>24228</v>
      </c>
      <c r="C486" s="5"/>
      <c r="D486" s="5"/>
      <c r="E486" s="5"/>
      <c r="F486" s="5"/>
      <c r="G486" s="5"/>
      <c r="H486" s="111">
        <v>4.1000000000000003E-3</v>
      </c>
      <c r="I486" s="111"/>
      <c r="J486" s="399">
        <v>24228</v>
      </c>
    </row>
    <row r="487" spans="1:10" ht="14.5" customHeight="1" x14ac:dyDescent="0.15">
      <c r="A487" s="5"/>
      <c r="B487" s="399">
        <v>24259</v>
      </c>
      <c r="C487" s="5"/>
      <c r="D487" s="5"/>
      <c r="E487" s="5"/>
      <c r="F487" s="5"/>
      <c r="G487" s="5"/>
      <c r="H487" s="111">
        <v>3.8999999999999998E-3</v>
      </c>
      <c r="I487" s="111"/>
      <c r="J487" s="399">
        <v>24259</v>
      </c>
    </row>
    <row r="488" spans="1:10" ht="14.5" customHeight="1" x14ac:dyDescent="0.15">
      <c r="A488" s="5"/>
      <c r="B488" s="399">
        <v>24289</v>
      </c>
      <c r="C488" s="5"/>
      <c r="D488" s="5"/>
      <c r="E488" s="5"/>
      <c r="F488" s="5"/>
      <c r="G488" s="5"/>
      <c r="H488" s="111">
        <v>3.8E-3</v>
      </c>
      <c r="I488" s="111"/>
      <c r="J488" s="399">
        <v>24289</v>
      </c>
    </row>
    <row r="489" spans="1:10" ht="14.5" customHeight="1" x14ac:dyDescent="0.15">
      <c r="A489" s="5"/>
      <c r="B489" s="399">
        <v>24320</v>
      </c>
      <c r="C489" s="5"/>
      <c r="D489" s="5"/>
      <c r="E489" s="5"/>
      <c r="F489" s="5"/>
      <c r="G489" s="5"/>
      <c r="H489" s="111">
        <v>4.3E-3</v>
      </c>
      <c r="I489" s="111"/>
      <c r="J489" s="399">
        <v>24320</v>
      </c>
    </row>
    <row r="490" spans="1:10" ht="14.5" customHeight="1" x14ac:dyDescent="0.15">
      <c r="A490" s="5"/>
      <c r="B490" s="399">
        <v>24351</v>
      </c>
      <c r="C490" s="5"/>
      <c r="D490" s="5"/>
      <c r="E490" s="5"/>
      <c r="F490" s="5"/>
      <c r="G490" s="5"/>
      <c r="H490" s="111">
        <v>4.1000000000000003E-3</v>
      </c>
      <c r="I490" s="111"/>
      <c r="J490" s="399">
        <v>24351</v>
      </c>
    </row>
    <row r="491" spans="1:10" ht="14.5" customHeight="1" x14ac:dyDescent="0.15">
      <c r="A491" s="5"/>
      <c r="B491" s="399">
        <v>24381</v>
      </c>
      <c r="C491" s="5"/>
      <c r="D491" s="5"/>
      <c r="E491" s="5"/>
      <c r="F491" s="5"/>
      <c r="G491" s="5"/>
      <c r="H491" s="111">
        <v>4.0000000000000001E-3</v>
      </c>
      <c r="I491" s="111"/>
      <c r="J491" s="399">
        <v>24381</v>
      </c>
    </row>
    <row r="492" spans="1:10" ht="14.5" customHeight="1" x14ac:dyDescent="0.15">
      <c r="A492" s="5"/>
      <c r="B492" s="399">
        <v>24412</v>
      </c>
      <c r="C492" s="5"/>
      <c r="D492" s="5"/>
      <c r="E492" s="5"/>
      <c r="F492" s="5"/>
      <c r="G492" s="5"/>
      <c r="H492" s="111">
        <v>3.8E-3</v>
      </c>
      <c r="I492" s="111"/>
      <c r="J492" s="399">
        <v>24412</v>
      </c>
    </row>
    <row r="493" spans="1:10" ht="14.5" customHeight="1" x14ac:dyDescent="0.15">
      <c r="A493" s="5"/>
      <c r="B493" s="399">
        <v>24442</v>
      </c>
      <c r="C493" s="5"/>
      <c r="D493" s="5"/>
      <c r="E493" s="5"/>
      <c r="F493" s="5"/>
      <c r="G493" s="5"/>
      <c r="H493" s="111">
        <v>3.8999999999999998E-3</v>
      </c>
      <c r="I493" s="111"/>
      <c r="J493" s="399">
        <v>24442</v>
      </c>
    </row>
    <row r="494" spans="1:10" ht="14.5" customHeight="1" x14ac:dyDescent="0.15">
      <c r="A494" s="5"/>
      <c r="B494" s="399">
        <v>24473</v>
      </c>
      <c r="C494" s="5"/>
      <c r="D494" s="5"/>
      <c r="E494" s="5"/>
      <c r="F494" s="5"/>
      <c r="G494" s="5"/>
      <c r="H494" s="111">
        <v>4.0000000000000001E-3</v>
      </c>
      <c r="I494" s="111"/>
      <c r="J494" s="399">
        <v>24473</v>
      </c>
    </row>
    <row r="495" spans="1:10" ht="14.5" customHeight="1" x14ac:dyDescent="0.15">
      <c r="A495" s="5"/>
      <c r="B495" s="399">
        <v>24504</v>
      </c>
      <c r="C495" s="5"/>
      <c r="D495" s="5"/>
      <c r="E495" s="5"/>
      <c r="F495" s="5"/>
      <c r="G495" s="5"/>
      <c r="H495" s="111">
        <v>3.3999999999999998E-3</v>
      </c>
      <c r="I495" s="111"/>
      <c r="J495" s="399">
        <v>24504</v>
      </c>
    </row>
    <row r="496" spans="1:10" ht="14.5" customHeight="1" x14ac:dyDescent="0.15">
      <c r="A496" s="5"/>
      <c r="B496" s="399">
        <v>24532</v>
      </c>
      <c r="C496" s="5"/>
      <c r="D496" s="5"/>
      <c r="E496" s="5"/>
      <c r="F496" s="5"/>
      <c r="G496" s="5"/>
      <c r="H496" s="111">
        <v>3.8999999999999998E-3</v>
      </c>
      <c r="I496" s="111"/>
      <c r="J496" s="399">
        <v>24532</v>
      </c>
    </row>
    <row r="497" spans="1:10" ht="14.5" customHeight="1" x14ac:dyDescent="0.15">
      <c r="A497" s="5"/>
      <c r="B497" s="399">
        <v>24563</v>
      </c>
      <c r="C497" s="5"/>
      <c r="D497" s="5"/>
      <c r="E497" s="5"/>
      <c r="F497" s="5"/>
      <c r="G497" s="5"/>
      <c r="H497" s="111">
        <v>3.5000000000000001E-3</v>
      </c>
      <c r="I497" s="111"/>
      <c r="J497" s="399">
        <v>24563</v>
      </c>
    </row>
    <row r="498" spans="1:10" ht="14.5" customHeight="1" x14ac:dyDescent="0.15">
      <c r="A498" s="5"/>
      <c r="B498" s="399">
        <v>24593</v>
      </c>
      <c r="C498" s="5"/>
      <c r="D498" s="5"/>
      <c r="E498" s="5"/>
      <c r="F498" s="5"/>
      <c r="G498" s="5"/>
      <c r="H498" s="111">
        <v>4.3E-3</v>
      </c>
      <c r="I498" s="111"/>
      <c r="J498" s="399">
        <v>24593</v>
      </c>
    </row>
    <row r="499" spans="1:10" ht="14.5" customHeight="1" x14ac:dyDescent="0.15">
      <c r="A499" s="5"/>
      <c r="B499" s="399">
        <v>24624</v>
      </c>
      <c r="C499" s="5"/>
      <c r="D499" s="5"/>
      <c r="E499" s="5"/>
      <c r="F499" s="5"/>
      <c r="G499" s="5"/>
      <c r="H499" s="111">
        <v>3.8999999999999998E-3</v>
      </c>
      <c r="I499" s="111"/>
      <c r="J499" s="399">
        <v>24624</v>
      </c>
    </row>
    <row r="500" spans="1:10" ht="14.5" customHeight="1" x14ac:dyDescent="0.15">
      <c r="A500" s="5"/>
      <c r="B500" s="399">
        <v>24654</v>
      </c>
      <c r="C500" s="5"/>
      <c r="D500" s="5"/>
      <c r="E500" s="5"/>
      <c r="F500" s="5"/>
      <c r="G500" s="5"/>
      <c r="H500" s="111">
        <v>4.3E-3</v>
      </c>
      <c r="I500" s="111"/>
      <c r="J500" s="399">
        <v>24654</v>
      </c>
    </row>
    <row r="501" spans="1:10" ht="14.5" customHeight="1" x14ac:dyDescent="0.15">
      <c r="A501" s="5"/>
      <c r="B501" s="399">
        <v>24685</v>
      </c>
      <c r="C501" s="5"/>
      <c r="D501" s="5"/>
      <c r="E501" s="5"/>
      <c r="F501" s="5"/>
      <c r="G501" s="5"/>
      <c r="H501" s="111">
        <v>4.1999999999999997E-3</v>
      </c>
      <c r="I501" s="111"/>
      <c r="J501" s="399">
        <v>24685</v>
      </c>
    </row>
    <row r="502" spans="1:10" ht="14.5" customHeight="1" x14ac:dyDescent="0.15">
      <c r="A502" s="5"/>
      <c r="B502" s="399">
        <v>24716</v>
      </c>
      <c r="C502" s="5"/>
      <c r="D502" s="5"/>
      <c r="E502" s="5"/>
      <c r="F502" s="5"/>
      <c r="G502" s="5"/>
      <c r="H502" s="111">
        <v>4.0000000000000001E-3</v>
      </c>
      <c r="I502" s="111"/>
      <c r="J502" s="399">
        <v>24716</v>
      </c>
    </row>
    <row r="503" spans="1:10" ht="14.5" customHeight="1" x14ac:dyDescent="0.15">
      <c r="A503" s="5"/>
      <c r="B503" s="399">
        <v>24746</v>
      </c>
      <c r="C503" s="5"/>
      <c r="D503" s="5"/>
      <c r="E503" s="5"/>
      <c r="F503" s="5"/>
      <c r="G503" s="5"/>
      <c r="H503" s="111">
        <v>4.4999999999999997E-3</v>
      </c>
      <c r="I503" s="111"/>
      <c r="J503" s="399">
        <v>24746</v>
      </c>
    </row>
    <row r="504" spans="1:10" ht="14.5" customHeight="1" x14ac:dyDescent="0.15">
      <c r="A504" s="5"/>
      <c r="B504" s="399">
        <v>24777</v>
      </c>
      <c r="C504" s="5"/>
      <c r="D504" s="5"/>
      <c r="E504" s="5"/>
      <c r="F504" s="5"/>
      <c r="G504" s="5"/>
      <c r="H504" s="111">
        <v>4.4999999999999997E-3</v>
      </c>
      <c r="I504" s="111"/>
      <c r="J504" s="399">
        <v>24777</v>
      </c>
    </row>
    <row r="505" spans="1:10" ht="14.5" customHeight="1" x14ac:dyDescent="0.15">
      <c r="A505" s="5"/>
      <c r="B505" s="399">
        <v>24807</v>
      </c>
      <c r="C505" s="5"/>
      <c r="D505" s="5"/>
      <c r="E505" s="5"/>
      <c r="F505" s="5"/>
      <c r="G505" s="5"/>
      <c r="H505" s="111">
        <v>4.4000000000000003E-3</v>
      </c>
      <c r="I505" s="111"/>
      <c r="J505" s="399">
        <v>24807</v>
      </c>
    </row>
    <row r="506" spans="1:10" ht="14.5" customHeight="1" x14ac:dyDescent="0.15">
      <c r="A506" s="5"/>
      <c r="B506" s="399">
        <v>24838</v>
      </c>
      <c r="C506" s="5"/>
      <c r="D506" s="5"/>
      <c r="E506" s="5"/>
      <c r="F506" s="5"/>
      <c r="G506" s="5"/>
      <c r="H506" s="111">
        <v>5.0000000000000001E-3</v>
      </c>
      <c r="I506" s="111"/>
      <c r="J506" s="399">
        <v>24838</v>
      </c>
    </row>
    <row r="507" spans="1:10" ht="14.5" customHeight="1" x14ac:dyDescent="0.15">
      <c r="A507" s="5"/>
      <c r="B507" s="399">
        <v>24869</v>
      </c>
      <c r="C507" s="5"/>
      <c r="D507" s="5"/>
      <c r="E507" s="5"/>
      <c r="F507" s="5"/>
      <c r="G507" s="5"/>
      <c r="H507" s="111">
        <v>4.1999999999999997E-3</v>
      </c>
      <c r="I507" s="111"/>
      <c r="J507" s="399">
        <v>24869</v>
      </c>
    </row>
    <row r="508" spans="1:10" ht="14.5" customHeight="1" x14ac:dyDescent="0.15">
      <c r="A508" s="5"/>
      <c r="B508" s="399">
        <v>24898</v>
      </c>
      <c r="C508" s="5"/>
      <c r="D508" s="5"/>
      <c r="E508" s="5"/>
      <c r="F508" s="5"/>
      <c r="G508" s="5"/>
      <c r="H508" s="111">
        <v>4.3E-3</v>
      </c>
      <c r="I508" s="111"/>
      <c r="J508" s="399">
        <v>24898</v>
      </c>
    </row>
    <row r="509" spans="1:10" ht="14.5" customHeight="1" x14ac:dyDescent="0.15">
      <c r="A509" s="5"/>
      <c r="B509" s="399">
        <v>24929</v>
      </c>
      <c r="C509" s="5"/>
      <c r="D509" s="5"/>
      <c r="E509" s="5"/>
      <c r="F509" s="5"/>
      <c r="G509" s="5"/>
      <c r="H509" s="111">
        <v>4.8999999999999998E-3</v>
      </c>
      <c r="I509" s="111"/>
      <c r="J509" s="399">
        <v>24929</v>
      </c>
    </row>
    <row r="510" spans="1:10" ht="14.5" customHeight="1" x14ac:dyDescent="0.15">
      <c r="A510" s="5"/>
      <c r="B510" s="399">
        <v>24959</v>
      </c>
      <c r="C510" s="5"/>
      <c r="D510" s="5"/>
      <c r="E510" s="5"/>
      <c r="F510" s="5"/>
      <c r="G510" s="5"/>
      <c r="H510" s="111">
        <v>4.5999999999999999E-3</v>
      </c>
      <c r="I510" s="111"/>
      <c r="J510" s="399">
        <v>24959</v>
      </c>
    </row>
    <row r="511" spans="1:10" ht="14.5" customHeight="1" x14ac:dyDescent="0.15">
      <c r="A511" s="5"/>
      <c r="B511" s="399">
        <v>24990</v>
      </c>
      <c r="C511" s="5"/>
      <c r="D511" s="5"/>
      <c r="E511" s="5"/>
      <c r="F511" s="5"/>
      <c r="G511" s="5"/>
      <c r="H511" s="111">
        <v>4.1999999999999997E-3</v>
      </c>
      <c r="I511" s="111"/>
      <c r="J511" s="399">
        <v>24990</v>
      </c>
    </row>
    <row r="512" spans="1:10" ht="14.5" customHeight="1" x14ac:dyDescent="0.15">
      <c r="A512" s="5"/>
      <c r="B512" s="399">
        <v>25020</v>
      </c>
      <c r="C512" s="5"/>
      <c r="D512" s="5"/>
      <c r="E512" s="5"/>
      <c r="F512" s="5"/>
      <c r="G512" s="5"/>
      <c r="H512" s="111">
        <v>4.7999999999999996E-3</v>
      </c>
      <c r="I512" s="111"/>
      <c r="J512" s="399">
        <v>25020</v>
      </c>
    </row>
    <row r="513" spans="1:10" ht="14.5" customHeight="1" x14ac:dyDescent="0.15">
      <c r="A513" s="5"/>
      <c r="B513" s="399">
        <v>25051</v>
      </c>
      <c r="C513" s="5"/>
      <c r="D513" s="5"/>
      <c r="E513" s="5"/>
      <c r="F513" s="5"/>
      <c r="G513" s="5"/>
      <c r="H513" s="111">
        <v>4.1999999999999997E-3</v>
      </c>
      <c r="I513" s="111"/>
      <c r="J513" s="399">
        <v>25051</v>
      </c>
    </row>
    <row r="514" spans="1:10" ht="14.5" customHeight="1" x14ac:dyDescent="0.15">
      <c r="A514" s="5"/>
      <c r="B514" s="399">
        <v>25082</v>
      </c>
      <c r="C514" s="5"/>
      <c r="D514" s="5"/>
      <c r="E514" s="5"/>
      <c r="F514" s="5"/>
      <c r="G514" s="5"/>
      <c r="H514" s="111">
        <v>4.4000000000000003E-3</v>
      </c>
      <c r="I514" s="111"/>
      <c r="J514" s="399">
        <v>25082</v>
      </c>
    </row>
    <row r="515" spans="1:10" ht="14.5" customHeight="1" x14ac:dyDescent="0.15">
      <c r="A515" s="5"/>
      <c r="B515" s="399">
        <v>25112</v>
      </c>
      <c r="C515" s="5"/>
      <c r="D515" s="5"/>
      <c r="E515" s="5"/>
      <c r="F515" s="5"/>
      <c r="G515" s="5"/>
      <c r="H515" s="111">
        <v>4.4999999999999997E-3</v>
      </c>
      <c r="I515" s="111"/>
      <c r="J515" s="399">
        <v>25112</v>
      </c>
    </row>
    <row r="516" spans="1:10" ht="14.5" customHeight="1" x14ac:dyDescent="0.15">
      <c r="A516" s="5"/>
      <c r="B516" s="399">
        <v>25143</v>
      </c>
      <c r="C516" s="5"/>
      <c r="D516" s="5"/>
      <c r="E516" s="5"/>
      <c r="F516" s="5"/>
      <c r="G516" s="5"/>
      <c r="H516" s="111">
        <v>4.3E-3</v>
      </c>
      <c r="I516" s="111"/>
      <c r="J516" s="399">
        <v>25143</v>
      </c>
    </row>
    <row r="517" spans="1:10" ht="14.5" customHeight="1" x14ac:dyDescent="0.15">
      <c r="A517" s="5"/>
      <c r="B517" s="399">
        <v>25173</v>
      </c>
      <c r="C517" s="5"/>
      <c r="D517" s="5"/>
      <c r="E517" s="5"/>
      <c r="F517" s="5"/>
      <c r="G517" s="5"/>
      <c r="H517" s="111">
        <v>4.8999999999999998E-3</v>
      </c>
      <c r="I517" s="111"/>
      <c r="J517" s="399">
        <v>25173</v>
      </c>
    </row>
    <row r="518" spans="1:10" ht="14.5" customHeight="1" x14ac:dyDescent="0.15">
      <c r="A518" s="5"/>
      <c r="B518" s="399">
        <v>25204</v>
      </c>
      <c r="C518" s="5"/>
      <c r="D518" s="5"/>
      <c r="E518" s="5"/>
      <c r="F518" s="5"/>
      <c r="G518" s="5"/>
      <c r="H518" s="111">
        <v>5.0000000000000001E-3</v>
      </c>
      <c r="I518" s="111"/>
      <c r="J518" s="399">
        <v>25204</v>
      </c>
    </row>
    <row r="519" spans="1:10" ht="14.5" customHeight="1" x14ac:dyDescent="0.15">
      <c r="A519" s="5"/>
      <c r="B519" s="399">
        <v>25235</v>
      </c>
      <c r="C519" s="5"/>
      <c r="D519" s="5"/>
      <c r="E519" s="5"/>
      <c r="F519" s="5"/>
      <c r="G519" s="5"/>
      <c r="H519" s="111">
        <v>4.5999999999999999E-3</v>
      </c>
      <c r="I519" s="111"/>
      <c r="J519" s="399">
        <v>25235</v>
      </c>
    </row>
    <row r="520" spans="1:10" ht="14.5" customHeight="1" x14ac:dyDescent="0.15">
      <c r="A520" s="5"/>
      <c r="B520" s="399">
        <v>25263</v>
      </c>
      <c r="C520" s="5"/>
      <c r="D520" s="5"/>
      <c r="E520" s="5"/>
      <c r="F520" s="5"/>
      <c r="G520" s="5"/>
      <c r="H520" s="111">
        <v>4.7000000000000002E-3</v>
      </c>
      <c r="I520" s="111"/>
      <c r="J520" s="399">
        <v>25263</v>
      </c>
    </row>
    <row r="521" spans="1:10" ht="14.5" customHeight="1" x14ac:dyDescent="0.15">
      <c r="A521" s="5"/>
      <c r="B521" s="399">
        <v>25294</v>
      </c>
      <c r="C521" s="5"/>
      <c r="D521" s="5"/>
      <c r="E521" s="5"/>
      <c r="F521" s="5"/>
      <c r="G521" s="5"/>
      <c r="H521" s="111">
        <v>5.4999999999999997E-3</v>
      </c>
      <c r="I521" s="111"/>
      <c r="J521" s="399">
        <v>25294</v>
      </c>
    </row>
    <row r="522" spans="1:10" ht="14.5" customHeight="1" x14ac:dyDescent="0.15">
      <c r="A522" s="5"/>
      <c r="B522" s="399">
        <v>25324</v>
      </c>
      <c r="C522" s="5"/>
      <c r="D522" s="5"/>
      <c r="E522" s="5"/>
      <c r="F522" s="5"/>
      <c r="G522" s="5"/>
      <c r="H522" s="111">
        <v>4.7000000000000002E-3</v>
      </c>
      <c r="I522" s="111"/>
      <c r="J522" s="399">
        <v>25324</v>
      </c>
    </row>
    <row r="523" spans="1:10" ht="14.5" customHeight="1" x14ac:dyDescent="0.15">
      <c r="A523" s="5"/>
      <c r="B523" s="399">
        <v>25355</v>
      </c>
      <c r="C523" s="5"/>
      <c r="D523" s="5"/>
      <c r="E523" s="5"/>
      <c r="F523" s="5"/>
      <c r="G523" s="5"/>
      <c r="H523" s="111">
        <v>5.4999999999999997E-3</v>
      </c>
      <c r="I523" s="111"/>
      <c r="J523" s="399">
        <v>25355</v>
      </c>
    </row>
    <row r="524" spans="1:10" ht="14.5" customHeight="1" x14ac:dyDescent="0.15">
      <c r="A524" s="5"/>
      <c r="B524" s="399">
        <v>25385</v>
      </c>
      <c r="C524" s="5"/>
      <c r="D524" s="5"/>
      <c r="E524" s="5"/>
      <c r="F524" s="5"/>
      <c r="G524" s="5"/>
      <c r="H524" s="111">
        <v>5.1999999999999998E-3</v>
      </c>
      <c r="I524" s="111"/>
      <c r="J524" s="399">
        <v>25385</v>
      </c>
    </row>
    <row r="525" spans="1:10" ht="14.5" customHeight="1" x14ac:dyDescent="0.15">
      <c r="A525" s="5"/>
      <c r="B525" s="399">
        <v>25416</v>
      </c>
      <c r="C525" s="5"/>
      <c r="D525" s="5"/>
      <c r="E525" s="5"/>
      <c r="F525" s="5"/>
      <c r="G525" s="5"/>
      <c r="H525" s="111">
        <v>4.7999999999999996E-3</v>
      </c>
      <c r="I525" s="111"/>
      <c r="J525" s="399">
        <v>25416</v>
      </c>
    </row>
    <row r="526" spans="1:10" ht="14.5" customHeight="1" x14ac:dyDescent="0.15">
      <c r="A526" s="5"/>
      <c r="B526" s="399">
        <v>25447</v>
      </c>
      <c r="C526" s="5"/>
      <c r="D526" s="5"/>
      <c r="E526" s="5"/>
      <c r="F526" s="5"/>
      <c r="G526" s="5"/>
      <c r="H526" s="111">
        <v>5.4999999999999997E-3</v>
      </c>
      <c r="I526" s="111"/>
      <c r="J526" s="399">
        <v>25447</v>
      </c>
    </row>
    <row r="527" spans="1:10" ht="14.5" customHeight="1" x14ac:dyDescent="0.15">
      <c r="A527" s="5"/>
      <c r="B527" s="399">
        <v>25477</v>
      </c>
      <c r="C527" s="5"/>
      <c r="D527" s="5"/>
      <c r="E527" s="5"/>
      <c r="F527" s="5"/>
      <c r="G527" s="5"/>
      <c r="H527" s="111">
        <v>5.7000000000000002E-3</v>
      </c>
      <c r="I527" s="111"/>
      <c r="J527" s="399">
        <v>25477</v>
      </c>
    </row>
    <row r="528" spans="1:10" ht="14.5" customHeight="1" x14ac:dyDescent="0.15">
      <c r="A528" s="5"/>
      <c r="B528" s="399">
        <v>25508</v>
      </c>
      <c r="C528" s="5"/>
      <c r="D528" s="5"/>
      <c r="E528" s="5"/>
      <c r="F528" s="5"/>
      <c r="G528" s="5"/>
      <c r="H528" s="111">
        <v>4.8999999999999998E-3</v>
      </c>
      <c r="I528" s="111"/>
      <c r="J528" s="399">
        <v>25508</v>
      </c>
    </row>
    <row r="529" spans="1:10" ht="14.5" customHeight="1" x14ac:dyDescent="0.15">
      <c r="A529" s="5"/>
      <c r="B529" s="399">
        <v>25538</v>
      </c>
      <c r="C529" s="5"/>
      <c r="D529" s="5"/>
      <c r="E529" s="5"/>
      <c r="F529" s="5"/>
      <c r="G529" s="5"/>
      <c r="H529" s="111">
        <v>6.0000000000000001E-3</v>
      </c>
      <c r="I529" s="111"/>
      <c r="J529" s="399">
        <v>25538</v>
      </c>
    </row>
    <row r="530" spans="1:10" ht="14.5" customHeight="1" x14ac:dyDescent="0.15">
      <c r="A530" s="5"/>
      <c r="B530" s="399">
        <v>25569</v>
      </c>
      <c r="C530" s="5"/>
      <c r="D530" s="5"/>
      <c r="E530" s="5"/>
      <c r="F530" s="5"/>
      <c r="G530" s="5"/>
      <c r="H530" s="111">
        <v>5.5999999999999999E-3</v>
      </c>
      <c r="I530" s="111"/>
      <c r="J530" s="399">
        <v>25569</v>
      </c>
    </row>
    <row r="531" spans="1:10" ht="14.5" customHeight="1" x14ac:dyDescent="0.15">
      <c r="A531" s="5"/>
      <c r="B531" s="399">
        <v>25600</v>
      </c>
      <c r="C531" s="5"/>
      <c r="D531" s="5"/>
      <c r="E531" s="5"/>
      <c r="F531" s="5"/>
      <c r="G531" s="5"/>
      <c r="H531" s="111">
        <v>5.1999999999999998E-3</v>
      </c>
      <c r="I531" s="111"/>
      <c r="J531" s="399">
        <v>25600</v>
      </c>
    </row>
    <row r="532" spans="1:10" ht="14.5" customHeight="1" x14ac:dyDescent="0.15">
      <c r="A532" s="5"/>
      <c r="B532" s="399">
        <v>25628</v>
      </c>
      <c r="C532" s="5"/>
      <c r="D532" s="5"/>
      <c r="E532" s="5"/>
      <c r="F532" s="5"/>
      <c r="G532" s="5"/>
      <c r="H532" s="111">
        <v>5.5999999999999999E-3</v>
      </c>
      <c r="I532" s="111"/>
      <c r="J532" s="399">
        <v>25628</v>
      </c>
    </row>
    <row r="533" spans="1:10" ht="14.5" customHeight="1" x14ac:dyDescent="0.15">
      <c r="A533" s="5"/>
      <c r="B533" s="399">
        <v>25659</v>
      </c>
      <c r="C533" s="5"/>
      <c r="D533" s="5"/>
      <c r="E533" s="5"/>
      <c r="F533" s="5"/>
      <c r="G533" s="5"/>
      <c r="H533" s="111">
        <v>5.4000000000000003E-3</v>
      </c>
      <c r="I533" s="111"/>
      <c r="J533" s="399">
        <v>25659</v>
      </c>
    </row>
    <row r="534" spans="1:10" ht="14.5" customHeight="1" x14ac:dyDescent="0.15">
      <c r="A534" s="5"/>
      <c r="B534" s="399">
        <v>25689</v>
      </c>
      <c r="C534" s="5"/>
      <c r="D534" s="5"/>
      <c r="E534" s="5"/>
      <c r="F534" s="5"/>
      <c r="G534" s="5"/>
      <c r="H534" s="111">
        <v>5.4999999999999997E-3</v>
      </c>
      <c r="I534" s="111"/>
      <c r="J534" s="399">
        <v>25689</v>
      </c>
    </row>
    <row r="535" spans="1:10" ht="14.5" customHeight="1" x14ac:dyDescent="0.15">
      <c r="A535" s="5"/>
      <c r="B535" s="399">
        <v>25720</v>
      </c>
      <c r="C535" s="5"/>
      <c r="D535" s="5"/>
      <c r="E535" s="5"/>
      <c r="F535" s="5"/>
      <c r="G535" s="5"/>
      <c r="H535" s="111">
        <v>6.4000000000000003E-3</v>
      </c>
      <c r="I535" s="111"/>
      <c r="J535" s="399">
        <v>25720</v>
      </c>
    </row>
    <row r="536" spans="1:10" ht="14.5" customHeight="1" x14ac:dyDescent="0.15">
      <c r="A536" s="5"/>
      <c r="B536" s="399">
        <v>25750</v>
      </c>
      <c r="C536" s="5"/>
      <c r="D536" s="5"/>
      <c r="E536" s="5"/>
      <c r="F536" s="5"/>
      <c r="G536" s="5"/>
      <c r="H536" s="111">
        <v>5.8999999999999999E-3</v>
      </c>
      <c r="I536" s="111"/>
      <c r="J536" s="399">
        <v>25750</v>
      </c>
    </row>
    <row r="537" spans="1:10" ht="14.5" customHeight="1" x14ac:dyDescent="0.15">
      <c r="A537" s="5"/>
      <c r="B537" s="399">
        <v>25781</v>
      </c>
      <c r="C537" s="5"/>
      <c r="D537" s="5"/>
      <c r="E537" s="5"/>
      <c r="F537" s="5"/>
      <c r="G537" s="5"/>
      <c r="H537" s="111">
        <v>5.7000000000000002E-3</v>
      </c>
      <c r="I537" s="111"/>
      <c r="J537" s="399">
        <v>25781</v>
      </c>
    </row>
    <row r="538" spans="1:10" ht="14.5" customHeight="1" x14ac:dyDescent="0.15">
      <c r="A538" s="5"/>
      <c r="B538" s="399">
        <v>25812</v>
      </c>
      <c r="C538" s="5"/>
      <c r="D538" s="5"/>
      <c r="E538" s="5"/>
      <c r="F538" s="5"/>
      <c r="G538" s="5"/>
      <c r="H538" s="111">
        <v>5.5999999999999999E-3</v>
      </c>
      <c r="I538" s="111"/>
      <c r="J538" s="399">
        <v>25812</v>
      </c>
    </row>
    <row r="539" spans="1:10" ht="14.5" customHeight="1" x14ac:dyDescent="0.15">
      <c r="A539" s="5"/>
      <c r="B539" s="399">
        <v>25842</v>
      </c>
      <c r="C539" s="5"/>
      <c r="D539" s="5"/>
      <c r="E539" s="5"/>
      <c r="F539" s="5"/>
      <c r="G539" s="5"/>
      <c r="H539" s="111">
        <v>5.4999999999999997E-3</v>
      </c>
      <c r="I539" s="111"/>
      <c r="J539" s="399">
        <v>25842</v>
      </c>
    </row>
    <row r="540" spans="1:10" ht="14.5" customHeight="1" x14ac:dyDescent="0.15">
      <c r="A540" s="5"/>
      <c r="B540" s="399">
        <v>25873</v>
      </c>
      <c r="C540" s="5"/>
      <c r="D540" s="5"/>
      <c r="E540" s="5"/>
      <c r="F540" s="5"/>
      <c r="G540" s="5"/>
      <c r="H540" s="111">
        <v>5.7999999999999996E-3</v>
      </c>
      <c r="I540" s="111"/>
      <c r="J540" s="399">
        <v>25873</v>
      </c>
    </row>
    <row r="541" spans="1:10" ht="14.5" customHeight="1" x14ac:dyDescent="0.15">
      <c r="A541" s="5"/>
      <c r="B541" s="399">
        <v>25903</v>
      </c>
      <c r="C541" s="5"/>
      <c r="D541" s="5"/>
      <c r="E541" s="5"/>
      <c r="F541" s="5"/>
      <c r="G541" s="5"/>
      <c r="H541" s="111">
        <v>5.3E-3</v>
      </c>
      <c r="I541" s="111"/>
      <c r="J541" s="399">
        <v>25903</v>
      </c>
    </row>
    <row r="542" spans="1:10" ht="14.5" customHeight="1" x14ac:dyDescent="0.15">
      <c r="A542" s="5"/>
      <c r="B542" s="399">
        <v>25934</v>
      </c>
      <c r="C542" s="5"/>
      <c r="D542" s="5"/>
      <c r="E542" s="5"/>
      <c r="F542" s="5"/>
      <c r="G542" s="5"/>
      <c r="H542" s="111">
        <v>5.1000000000000004E-3</v>
      </c>
      <c r="I542" s="111"/>
      <c r="J542" s="399">
        <v>25934</v>
      </c>
    </row>
    <row r="543" spans="1:10" ht="14.5" customHeight="1" x14ac:dyDescent="0.15">
      <c r="A543" s="5"/>
      <c r="B543" s="399">
        <v>25965</v>
      </c>
      <c r="C543" s="5"/>
      <c r="D543" s="5"/>
      <c r="E543" s="5"/>
      <c r="F543" s="5"/>
      <c r="G543" s="5"/>
      <c r="H543" s="111">
        <v>4.5999999999999999E-3</v>
      </c>
      <c r="I543" s="111"/>
      <c r="J543" s="399">
        <v>25965</v>
      </c>
    </row>
    <row r="544" spans="1:10" ht="14.5" customHeight="1" x14ac:dyDescent="0.15">
      <c r="A544" s="5"/>
      <c r="B544" s="399">
        <v>25993</v>
      </c>
      <c r="C544" s="5"/>
      <c r="D544" s="5"/>
      <c r="E544" s="5"/>
      <c r="F544" s="5"/>
      <c r="G544" s="5"/>
      <c r="H544" s="111">
        <v>5.5999999999999999E-3</v>
      </c>
      <c r="I544" s="111"/>
      <c r="J544" s="399">
        <v>25993</v>
      </c>
    </row>
    <row r="545" spans="1:10" ht="14.5" customHeight="1" x14ac:dyDescent="0.15">
      <c r="A545" s="5"/>
      <c r="B545" s="399">
        <v>26024</v>
      </c>
      <c r="C545" s="5"/>
      <c r="D545" s="5"/>
      <c r="E545" s="5"/>
      <c r="F545" s="5"/>
      <c r="G545" s="5"/>
      <c r="H545" s="111">
        <v>4.7999999999999996E-3</v>
      </c>
      <c r="I545" s="111"/>
      <c r="J545" s="399">
        <v>26024</v>
      </c>
    </row>
    <row r="546" spans="1:10" ht="14.5" customHeight="1" x14ac:dyDescent="0.15">
      <c r="A546" s="5"/>
      <c r="B546" s="399">
        <v>26054</v>
      </c>
      <c r="C546" s="5"/>
      <c r="D546" s="5"/>
      <c r="E546" s="5"/>
      <c r="F546" s="5"/>
      <c r="G546" s="5"/>
      <c r="H546" s="111">
        <v>4.7000000000000002E-3</v>
      </c>
      <c r="I546" s="111"/>
      <c r="J546" s="399">
        <v>26054</v>
      </c>
    </row>
    <row r="547" spans="1:10" ht="14.5" customHeight="1" x14ac:dyDescent="0.15">
      <c r="A547" s="5"/>
      <c r="B547" s="399">
        <v>26085</v>
      </c>
      <c r="C547" s="5"/>
      <c r="D547" s="5"/>
      <c r="E547" s="5"/>
      <c r="F547" s="5"/>
      <c r="G547" s="5"/>
      <c r="H547" s="111">
        <v>5.5999999999999999E-3</v>
      </c>
      <c r="I547" s="111"/>
      <c r="J547" s="399">
        <v>26085</v>
      </c>
    </row>
    <row r="548" spans="1:10" ht="14.5" customHeight="1" x14ac:dyDescent="0.15">
      <c r="A548" s="5"/>
      <c r="B548" s="399">
        <v>26115</v>
      </c>
      <c r="C548" s="5"/>
      <c r="D548" s="5"/>
      <c r="E548" s="5"/>
      <c r="F548" s="5"/>
      <c r="G548" s="5"/>
      <c r="H548" s="111">
        <v>5.1999999999999998E-3</v>
      </c>
      <c r="I548" s="111"/>
      <c r="J548" s="399">
        <v>26115</v>
      </c>
    </row>
    <row r="549" spans="1:10" ht="14.5" customHeight="1" x14ac:dyDescent="0.15">
      <c r="A549" s="5"/>
      <c r="B549" s="399">
        <v>26146</v>
      </c>
      <c r="C549" s="5"/>
      <c r="D549" s="5"/>
      <c r="E549" s="5"/>
      <c r="F549" s="5"/>
      <c r="G549" s="5"/>
      <c r="H549" s="111">
        <v>5.4999999999999997E-3</v>
      </c>
      <c r="I549" s="111"/>
      <c r="J549" s="399">
        <v>26146</v>
      </c>
    </row>
    <row r="550" spans="1:10" ht="14.5" customHeight="1" x14ac:dyDescent="0.15">
      <c r="A550" s="5"/>
      <c r="B550" s="399">
        <v>26177</v>
      </c>
      <c r="C550" s="5"/>
      <c r="D550" s="5"/>
      <c r="E550" s="5"/>
      <c r="F550" s="5"/>
      <c r="G550" s="5"/>
      <c r="H550" s="111">
        <v>4.8999999999999998E-3</v>
      </c>
      <c r="I550" s="111"/>
      <c r="J550" s="399">
        <v>26177</v>
      </c>
    </row>
    <row r="551" spans="1:10" ht="14.5" customHeight="1" x14ac:dyDescent="0.15">
      <c r="A551" s="5"/>
      <c r="B551" s="399">
        <v>26207</v>
      </c>
      <c r="C551" s="5"/>
      <c r="D551" s="5"/>
      <c r="E551" s="5"/>
      <c r="F551" s="5"/>
      <c r="G551" s="5"/>
      <c r="H551" s="111">
        <v>4.7000000000000002E-3</v>
      </c>
      <c r="I551" s="111"/>
      <c r="J551" s="399">
        <v>26207</v>
      </c>
    </row>
    <row r="552" spans="1:10" ht="14.5" customHeight="1" x14ac:dyDescent="0.15">
      <c r="A552" s="5"/>
      <c r="B552" s="399">
        <v>26238</v>
      </c>
      <c r="C552" s="5"/>
      <c r="D552" s="5"/>
      <c r="E552" s="5"/>
      <c r="F552" s="5"/>
      <c r="G552" s="5"/>
      <c r="H552" s="111">
        <v>5.1000000000000004E-3</v>
      </c>
      <c r="I552" s="111"/>
      <c r="J552" s="399">
        <v>26238</v>
      </c>
    </row>
    <row r="553" spans="1:10" ht="14.5" customHeight="1" x14ac:dyDescent="0.15">
      <c r="A553" s="5"/>
      <c r="B553" s="399">
        <v>26268</v>
      </c>
      <c r="C553" s="5"/>
      <c r="D553" s="5"/>
      <c r="E553" s="5"/>
      <c r="F553" s="5"/>
      <c r="G553" s="5"/>
      <c r="H553" s="111">
        <v>5.0000000000000001E-3</v>
      </c>
      <c r="I553" s="111"/>
      <c r="J553" s="399">
        <v>26268</v>
      </c>
    </row>
    <row r="554" spans="1:10" ht="14.5" customHeight="1" x14ac:dyDescent="0.15">
      <c r="A554" s="5"/>
      <c r="B554" s="399">
        <v>26299</v>
      </c>
      <c r="C554" s="5"/>
      <c r="D554" s="5"/>
      <c r="E554" s="5"/>
      <c r="F554" s="5"/>
      <c r="G554" s="5"/>
      <c r="H554" s="111">
        <v>5.0000000000000001E-3</v>
      </c>
      <c r="I554" s="111"/>
      <c r="J554" s="399">
        <v>26299</v>
      </c>
    </row>
    <row r="555" spans="1:10" ht="14.5" customHeight="1" x14ac:dyDescent="0.15">
      <c r="A555" s="116">
        <v>90</v>
      </c>
      <c r="B555" s="399">
        <v>26330</v>
      </c>
      <c r="C555" s="16" t="s">
        <v>3347</v>
      </c>
      <c r="D555" s="16" t="s">
        <v>3348</v>
      </c>
      <c r="E555" s="116">
        <v>-36.6875</v>
      </c>
      <c r="F555" s="116">
        <v>-66</v>
      </c>
      <c r="G555" s="116">
        <v>0</v>
      </c>
      <c r="H555" s="111">
        <v>4.7000000000000002E-3</v>
      </c>
      <c r="I555" s="111"/>
      <c r="J555" s="399">
        <v>26330</v>
      </c>
    </row>
    <row r="556" spans="1:10" ht="14.5" customHeight="1" x14ac:dyDescent="0.15">
      <c r="A556" s="116">
        <v>90</v>
      </c>
      <c r="B556" s="399">
        <v>26359</v>
      </c>
      <c r="C556" s="16" t="s">
        <v>3347</v>
      </c>
      <c r="D556" s="16" t="s">
        <v>3348</v>
      </c>
      <c r="E556" s="116">
        <v>36</v>
      </c>
      <c r="F556" s="116">
        <v>-1.8738999999999999E-2</v>
      </c>
      <c r="G556" s="116">
        <v>0</v>
      </c>
      <c r="H556" s="111">
        <v>4.8999999999999998E-3</v>
      </c>
      <c r="I556" s="111">
        <f t="shared" ref="I556:I619" si="0">F556-H556</f>
        <v>-2.3639E-2</v>
      </c>
      <c r="J556" s="399">
        <v>26359</v>
      </c>
    </row>
    <row r="557" spans="1:10" ht="14.5" customHeight="1" x14ac:dyDescent="0.15">
      <c r="A557" s="116">
        <v>90</v>
      </c>
      <c r="B557" s="399">
        <v>26390</v>
      </c>
      <c r="C557" s="16" t="s">
        <v>3347</v>
      </c>
      <c r="D557" s="16" t="s">
        <v>3348</v>
      </c>
      <c r="E557" s="116">
        <v>35.5</v>
      </c>
      <c r="F557" s="116">
        <v>-1.3889E-2</v>
      </c>
      <c r="G557" s="116">
        <v>0</v>
      </c>
      <c r="H557" s="111">
        <v>4.7999999999999996E-3</v>
      </c>
      <c r="I557" s="111">
        <f t="shared" si="0"/>
        <v>-1.8689000000000001E-2</v>
      </c>
      <c r="J557" s="399">
        <v>26390</v>
      </c>
    </row>
    <row r="558" spans="1:10" ht="14.5" customHeight="1" x14ac:dyDescent="0.15">
      <c r="A558" s="116">
        <v>90</v>
      </c>
      <c r="B558" s="399">
        <v>26420</v>
      </c>
      <c r="C558" s="16" t="s">
        <v>3347</v>
      </c>
      <c r="D558" s="16" t="s">
        <v>3348</v>
      </c>
      <c r="E558" s="116">
        <v>-33.9375</v>
      </c>
      <c r="F558" s="116">
        <v>-3.007E-2</v>
      </c>
      <c r="G558" s="116">
        <v>0.495</v>
      </c>
      <c r="H558" s="111">
        <v>5.4999999999999997E-3</v>
      </c>
      <c r="I558" s="111">
        <f t="shared" si="0"/>
        <v>-3.5569999999999997E-2</v>
      </c>
      <c r="J558" s="399">
        <v>26420</v>
      </c>
    </row>
    <row r="559" spans="1:10" ht="14.5" customHeight="1" x14ac:dyDescent="0.15">
      <c r="A559" s="116">
        <v>90</v>
      </c>
      <c r="B559" s="399">
        <v>26451</v>
      </c>
      <c r="C559" s="16" t="s">
        <v>3347</v>
      </c>
      <c r="D559" s="16" t="s">
        <v>3348</v>
      </c>
      <c r="E559" s="116">
        <v>-34</v>
      </c>
      <c r="F559" s="116">
        <v>1.8420000000000001E-3</v>
      </c>
      <c r="G559" s="116">
        <v>0</v>
      </c>
      <c r="H559" s="111">
        <v>4.8999999999999998E-3</v>
      </c>
      <c r="I559" s="111">
        <f t="shared" si="0"/>
        <v>-3.058E-3</v>
      </c>
      <c r="J559" s="399">
        <v>26451</v>
      </c>
    </row>
    <row r="560" spans="1:10" ht="14.5" customHeight="1" x14ac:dyDescent="0.15">
      <c r="A560" s="116">
        <v>90</v>
      </c>
      <c r="B560" s="399">
        <v>26481</v>
      </c>
      <c r="C560" s="16" t="s">
        <v>3347</v>
      </c>
      <c r="D560" s="16" t="s">
        <v>3348</v>
      </c>
      <c r="E560" s="116">
        <v>35.625</v>
      </c>
      <c r="F560" s="116">
        <v>6.2352999999999999E-2</v>
      </c>
      <c r="G560" s="116">
        <v>0.495</v>
      </c>
      <c r="H560" s="111">
        <v>5.1000000000000004E-3</v>
      </c>
      <c r="I560" s="111">
        <f t="shared" si="0"/>
        <v>5.7252999999999998E-2</v>
      </c>
      <c r="J560" s="399">
        <v>26481</v>
      </c>
    </row>
    <row r="561" spans="1:10" ht="14.5" customHeight="1" x14ac:dyDescent="0.15">
      <c r="A561" s="116">
        <v>90</v>
      </c>
      <c r="B561" s="399">
        <v>26512</v>
      </c>
      <c r="C561" s="16" t="s">
        <v>3347</v>
      </c>
      <c r="D561" s="16" t="s">
        <v>3348</v>
      </c>
      <c r="E561" s="116">
        <v>-34.4375</v>
      </c>
      <c r="F561" s="116">
        <v>-3.3333000000000002E-2</v>
      </c>
      <c r="G561" s="116">
        <v>0</v>
      </c>
      <c r="H561" s="111">
        <v>4.8999999999999998E-3</v>
      </c>
      <c r="I561" s="111">
        <f t="shared" si="0"/>
        <v>-3.8233000000000003E-2</v>
      </c>
      <c r="J561" s="399">
        <v>26512</v>
      </c>
    </row>
    <row r="562" spans="1:10" ht="14.5" customHeight="1" x14ac:dyDescent="0.15">
      <c r="A562" s="116">
        <v>90</v>
      </c>
      <c r="B562" s="399">
        <v>26543</v>
      </c>
      <c r="C562" s="16" t="s">
        <v>3347</v>
      </c>
      <c r="D562" s="16" t="s">
        <v>3348</v>
      </c>
      <c r="E562" s="116">
        <v>34</v>
      </c>
      <c r="F562" s="116">
        <v>-1.2704E-2</v>
      </c>
      <c r="G562" s="116">
        <v>0</v>
      </c>
      <c r="H562" s="111">
        <v>4.7000000000000002E-3</v>
      </c>
      <c r="I562" s="111">
        <f t="shared" si="0"/>
        <v>-1.7403999999999999E-2</v>
      </c>
      <c r="J562" s="399">
        <v>26543</v>
      </c>
    </row>
    <row r="563" spans="1:10" ht="14.5" customHeight="1" x14ac:dyDescent="0.15">
      <c r="A563" s="116">
        <v>90</v>
      </c>
      <c r="B563" s="399">
        <v>26573</v>
      </c>
      <c r="C563" s="16" t="s">
        <v>3347</v>
      </c>
      <c r="D563" s="16" t="s">
        <v>3348</v>
      </c>
      <c r="E563" s="116">
        <v>33.875</v>
      </c>
      <c r="F563" s="116">
        <v>1.0881999999999999E-2</v>
      </c>
      <c r="G563" s="116">
        <v>0.495</v>
      </c>
      <c r="H563" s="111">
        <v>5.1999999999999998E-3</v>
      </c>
      <c r="I563" s="111">
        <f t="shared" si="0"/>
        <v>5.6819999999999996E-3</v>
      </c>
      <c r="J563" s="399">
        <v>26573</v>
      </c>
    </row>
    <row r="564" spans="1:10" ht="14.5" customHeight="1" x14ac:dyDescent="0.15">
      <c r="A564" s="116">
        <v>90</v>
      </c>
      <c r="B564" s="399">
        <v>26604</v>
      </c>
      <c r="C564" s="16" t="s">
        <v>3347</v>
      </c>
      <c r="D564" s="16" t="s">
        <v>3348</v>
      </c>
      <c r="E564" s="116">
        <v>34.75</v>
      </c>
      <c r="F564" s="116">
        <v>2.5829999999999999E-2</v>
      </c>
      <c r="G564" s="116">
        <v>0</v>
      </c>
      <c r="H564" s="111">
        <v>4.7999999999999996E-3</v>
      </c>
      <c r="I564" s="111">
        <f t="shared" si="0"/>
        <v>2.103E-2</v>
      </c>
      <c r="J564" s="399">
        <v>26604</v>
      </c>
    </row>
    <row r="565" spans="1:10" ht="14.5" customHeight="1" x14ac:dyDescent="0.15">
      <c r="A565" s="116">
        <v>90</v>
      </c>
      <c r="B565" s="399">
        <v>26634</v>
      </c>
      <c r="C565" s="16" t="s">
        <v>3347</v>
      </c>
      <c r="D565" s="16" t="s">
        <v>3348</v>
      </c>
      <c r="E565" s="116">
        <v>34.75</v>
      </c>
      <c r="F565" s="116">
        <v>0</v>
      </c>
      <c r="G565" s="116">
        <v>0</v>
      </c>
      <c r="H565" s="111">
        <v>4.4999999999999997E-3</v>
      </c>
      <c r="I565" s="111">
        <f t="shared" si="0"/>
        <v>-4.4999999999999997E-3</v>
      </c>
      <c r="J565" s="399">
        <v>26634</v>
      </c>
    </row>
    <row r="566" spans="1:10" ht="14.5" customHeight="1" x14ac:dyDescent="0.15">
      <c r="A566" s="116">
        <v>90</v>
      </c>
      <c r="B566" s="399">
        <v>26665</v>
      </c>
      <c r="C566" s="16" t="s">
        <v>3347</v>
      </c>
      <c r="D566" s="16" t="s">
        <v>3348</v>
      </c>
      <c r="E566" s="116">
        <v>35.125</v>
      </c>
      <c r="F566" s="116">
        <v>1.0791E-2</v>
      </c>
      <c r="G566" s="116">
        <v>0</v>
      </c>
      <c r="H566" s="111">
        <v>5.4000000000000003E-3</v>
      </c>
      <c r="I566" s="111">
        <f t="shared" si="0"/>
        <v>5.391E-3</v>
      </c>
      <c r="J566" s="399">
        <v>26665</v>
      </c>
    </row>
    <row r="567" spans="1:10" ht="14.5" customHeight="1" x14ac:dyDescent="0.15">
      <c r="A567" s="116">
        <v>90</v>
      </c>
      <c r="B567" s="399">
        <v>26696</v>
      </c>
      <c r="C567" s="16" t="s">
        <v>3347</v>
      </c>
      <c r="D567" s="16" t="s">
        <v>3348</v>
      </c>
      <c r="E567" s="116">
        <v>34.625</v>
      </c>
      <c r="F567" s="116">
        <v>4.2700000000000002E-4</v>
      </c>
      <c r="G567" s="116">
        <v>0.51500000000000001</v>
      </c>
      <c r="H567" s="111">
        <v>5.1000000000000004E-3</v>
      </c>
      <c r="I567" s="111">
        <f t="shared" si="0"/>
        <v>-4.6730000000000001E-3</v>
      </c>
      <c r="J567" s="399">
        <v>26696</v>
      </c>
    </row>
    <row r="568" spans="1:10" ht="14.5" customHeight="1" x14ac:dyDescent="0.15">
      <c r="A568" s="116">
        <v>90</v>
      </c>
      <c r="B568" s="399">
        <v>26724</v>
      </c>
      <c r="C568" s="16" t="s">
        <v>3347</v>
      </c>
      <c r="D568" s="16" t="s">
        <v>3348</v>
      </c>
      <c r="E568" s="116">
        <v>39.625</v>
      </c>
      <c r="F568" s="116">
        <v>0.144404</v>
      </c>
      <c r="G568" s="116">
        <v>0</v>
      </c>
      <c r="H568" s="111">
        <v>5.5999999999999999E-3</v>
      </c>
      <c r="I568" s="111">
        <f t="shared" si="0"/>
        <v>0.13880400000000001</v>
      </c>
      <c r="J568" s="399">
        <v>26724</v>
      </c>
    </row>
    <row r="569" spans="1:10" ht="14.5" customHeight="1" x14ac:dyDescent="0.15">
      <c r="A569" s="116">
        <v>90</v>
      </c>
      <c r="B569" s="399">
        <v>26755</v>
      </c>
      <c r="C569" s="16" t="s">
        <v>3347</v>
      </c>
      <c r="D569" s="16" t="s">
        <v>3348</v>
      </c>
      <c r="E569" s="116">
        <v>39.75</v>
      </c>
      <c r="F569" s="116">
        <v>1.6150999999999999E-2</v>
      </c>
      <c r="G569" s="116">
        <v>0.51500000000000001</v>
      </c>
      <c r="H569" s="111">
        <v>5.7000000000000002E-3</v>
      </c>
      <c r="I569" s="111">
        <f t="shared" si="0"/>
        <v>1.0450999999999998E-2</v>
      </c>
      <c r="J569" s="399">
        <v>26755</v>
      </c>
    </row>
    <row r="570" spans="1:10" ht="14.5" customHeight="1" x14ac:dyDescent="0.15">
      <c r="A570" s="116">
        <v>90</v>
      </c>
      <c r="B570" s="399">
        <v>26785</v>
      </c>
      <c r="C570" s="16" t="s">
        <v>3347</v>
      </c>
      <c r="D570" s="16" t="s">
        <v>3348</v>
      </c>
      <c r="E570" s="116">
        <v>37</v>
      </c>
      <c r="F570" s="116">
        <v>-6.9181999999999994E-2</v>
      </c>
      <c r="G570" s="116">
        <v>0</v>
      </c>
      <c r="H570" s="111">
        <v>5.7999999999999996E-3</v>
      </c>
      <c r="I570" s="111">
        <f t="shared" si="0"/>
        <v>-7.4981999999999993E-2</v>
      </c>
      <c r="J570" s="399">
        <v>26785</v>
      </c>
    </row>
    <row r="571" spans="1:10" ht="14.5" customHeight="1" x14ac:dyDescent="0.15">
      <c r="A571" s="116">
        <v>90</v>
      </c>
      <c r="B571" s="399">
        <v>26816</v>
      </c>
      <c r="C571" s="16" t="s">
        <v>3347</v>
      </c>
      <c r="D571" s="16" t="s">
        <v>3348</v>
      </c>
      <c r="E571" s="116">
        <v>-37.875</v>
      </c>
      <c r="F571" s="116">
        <v>2.3649E-2</v>
      </c>
      <c r="G571" s="116">
        <v>0</v>
      </c>
      <c r="H571" s="111">
        <v>5.4999999999999997E-3</v>
      </c>
      <c r="I571" s="111">
        <f t="shared" si="0"/>
        <v>1.8148999999999998E-2</v>
      </c>
      <c r="J571" s="399">
        <v>26816</v>
      </c>
    </row>
    <row r="572" spans="1:10" ht="14.5" customHeight="1" x14ac:dyDescent="0.15">
      <c r="A572" s="116">
        <v>90</v>
      </c>
      <c r="B572" s="399">
        <v>26846</v>
      </c>
      <c r="C572" s="16" t="s">
        <v>3347</v>
      </c>
      <c r="D572" s="16" t="s">
        <v>3348</v>
      </c>
      <c r="E572" s="116">
        <v>38</v>
      </c>
      <c r="F572" s="116">
        <v>1.6898E-2</v>
      </c>
      <c r="G572" s="116">
        <v>0.51500000000000001</v>
      </c>
      <c r="H572" s="111">
        <v>6.1000000000000004E-3</v>
      </c>
      <c r="I572" s="111">
        <f t="shared" si="0"/>
        <v>1.0797999999999999E-2</v>
      </c>
      <c r="J572" s="399">
        <v>26846</v>
      </c>
    </row>
    <row r="573" spans="1:10" ht="14.5" customHeight="1" x14ac:dyDescent="0.15">
      <c r="A573" s="116">
        <v>90</v>
      </c>
      <c r="B573" s="399">
        <v>26877</v>
      </c>
      <c r="C573" s="16" t="s">
        <v>3347</v>
      </c>
      <c r="D573" s="16" t="s">
        <v>3348</v>
      </c>
      <c r="E573" s="116">
        <v>37.875</v>
      </c>
      <c r="F573" s="116">
        <v>-3.2889999999999998E-3</v>
      </c>
      <c r="G573" s="116">
        <v>0</v>
      </c>
      <c r="H573" s="111">
        <v>6.1999999999999998E-3</v>
      </c>
      <c r="I573" s="111">
        <f t="shared" si="0"/>
        <v>-9.4889999999999992E-3</v>
      </c>
      <c r="J573" s="399">
        <v>26877</v>
      </c>
    </row>
    <row r="574" spans="1:10" ht="14.5" customHeight="1" x14ac:dyDescent="0.15">
      <c r="A574" s="116">
        <v>90</v>
      </c>
      <c r="B574" s="399">
        <v>26908</v>
      </c>
      <c r="C574" s="16" t="s">
        <v>3347</v>
      </c>
      <c r="D574" s="16" t="s">
        <v>3348</v>
      </c>
      <c r="E574" s="116">
        <v>-40.375</v>
      </c>
      <c r="F574" s="116">
        <v>6.6006999999999996E-2</v>
      </c>
      <c r="G574" s="116">
        <v>0</v>
      </c>
      <c r="H574" s="111">
        <v>5.4999999999999997E-3</v>
      </c>
      <c r="I574" s="111">
        <f t="shared" si="0"/>
        <v>6.0506999999999998E-2</v>
      </c>
      <c r="J574" s="399">
        <v>26908</v>
      </c>
    </row>
    <row r="575" spans="1:10" ht="14.5" customHeight="1" x14ac:dyDescent="0.15">
      <c r="A575" s="116">
        <v>90</v>
      </c>
      <c r="B575" s="399">
        <v>26938</v>
      </c>
      <c r="C575" s="16" t="s">
        <v>3347</v>
      </c>
      <c r="D575" s="16" t="s">
        <v>3348</v>
      </c>
      <c r="E575" s="116">
        <v>-39</v>
      </c>
      <c r="F575" s="116">
        <v>-2.1299999999999999E-2</v>
      </c>
      <c r="G575" s="116">
        <v>0.51500000000000001</v>
      </c>
      <c r="H575" s="111">
        <v>6.3E-3</v>
      </c>
      <c r="I575" s="111">
        <f t="shared" si="0"/>
        <v>-2.76E-2</v>
      </c>
      <c r="J575" s="399">
        <v>26938</v>
      </c>
    </row>
    <row r="576" spans="1:10" ht="14.5" customHeight="1" x14ac:dyDescent="0.15">
      <c r="A576" s="116">
        <v>90</v>
      </c>
      <c r="B576" s="399">
        <v>26969</v>
      </c>
      <c r="C576" s="16" t="s">
        <v>3347</v>
      </c>
      <c r="D576" s="16" t="s">
        <v>3348</v>
      </c>
      <c r="E576" s="116">
        <v>34.75</v>
      </c>
      <c r="F576" s="116">
        <v>-0.108974</v>
      </c>
      <c r="G576" s="116">
        <v>0</v>
      </c>
      <c r="H576" s="111">
        <v>5.5999999999999999E-3</v>
      </c>
      <c r="I576" s="111">
        <f t="shared" si="0"/>
        <v>-0.114574</v>
      </c>
      <c r="J576" s="399">
        <v>26969</v>
      </c>
    </row>
    <row r="577" spans="1:10" ht="14.5" customHeight="1" x14ac:dyDescent="0.15">
      <c r="A577" s="116">
        <v>90</v>
      </c>
      <c r="B577" s="399">
        <v>26999</v>
      </c>
      <c r="C577" s="16" t="s">
        <v>3347</v>
      </c>
      <c r="D577" s="16" t="s">
        <v>3348</v>
      </c>
      <c r="E577" s="116">
        <v>-34.375</v>
      </c>
      <c r="F577" s="116">
        <v>-1.0791E-2</v>
      </c>
      <c r="G577" s="116">
        <v>0</v>
      </c>
      <c r="H577" s="111">
        <v>6.0000000000000001E-3</v>
      </c>
      <c r="I577" s="111">
        <f t="shared" si="0"/>
        <v>-1.6791E-2</v>
      </c>
      <c r="J577" s="399">
        <v>26999</v>
      </c>
    </row>
    <row r="578" spans="1:10" ht="14.5" customHeight="1" x14ac:dyDescent="0.15">
      <c r="A578" s="116">
        <v>90</v>
      </c>
      <c r="B578" s="399">
        <v>27030</v>
      </c>
      <c r="C578" s="16" t="s">
        <v>3347</v>
      </c>
      <c r="D578" s="16" t="s">
        <v>3348</v>
      </c>
      <c r="E578" s="116">
        <v>38.375</v>
      </c>
      <c r="F578" s="116">
        <v>0.1328</v>
      </c>
      <c r="G578" s="116">
        <v>0.56499999999999995</v>
      </c>
      <c r="H578" s="111">
        <v>6.1000000000000004E-3</v>
      </c>
      <c r="I578" s="111">
        <f t="shared" si="0"/>
        <v>0.12670000000000001</v>
      </c>
      <c r="J578" s="399">
        <v>27030</v>
      </c>
    </row>
    <row r="579" spans="1:10" ht="14.5" customHeight="1" x14ac:dyDescent="0.15">
      <c r="A579" s="116">
        <v>90</v>
      </c>
      <c r="B579" s="399">
        <v>27061</v>
      </c>
      <c r="C579" s="16" t="s">
        <v>3347</v>
      </c>
      <c r="D579" s="16" t="s">
        <v>3348</v>
      </c>
      <c r="E579" s="116">
        <v>35.75</v>
      </c>
      <c r="F579" s="116">
        <v>-6.8404000000000006E-2</v>
      </c>
      <c r="G579" s="116">
        <v>0</v>
      </c>
      <c r="H579" s="111">
        <v>5.4999999999999997E-3</v>
      </c>
      <c r="I579" s="111">
        <f t="shared" si="0"/>
        <v>-7.3904000000000011E-2</v>
      </c>
      <c r="J579" s="399">
        <v>27061</v>
      </c>
    </row>
    <row r="580" spans="1:10" ht="14.5" customHeight="1" x14ac:dyDescent="0.15">
      <c r="A580" s="116">
        <v>90</v>
      </c>
      <c r="B580" s="399">
        <v>27089</v>
      </c>
      <c r="C580" s="16" t="s">
        <v>3347</v>
      </c>
      <c r="D580" s="16" t="s">
        <v>3348</v>
      </c>
      <c r="E580" s="116">
        <v>-37.75</v>
      </c>
      <c r="F580" s="116">
        <v>5.5944000000000001E-2</v>
      </c>
      <c r="G580" s="116">
        <v>0</v>
      </c>
      <c r="H580" s="111">
        <v>5.7999999999999996E-3</v>
      </c>
      <c r="I580" s="111">
        <f t="shared" si="0"/>
        <v>5.0144000000000001E-2</v>
      </c>
      <c r="J580" s="399">
        <v>27089</v>
      </c>
    </row>
    <row r="581" spans="1:10" ht="14.5" customHeight="1" x14ac:dyDescent="0.15">
      <c r="A581" s="116">
        <v>90</v>
      </c>
      <c r="B581" s="399">
        <v>27120</v>
      </c>
      <c r="C581" s="16" t="s">
        <v>3347</v>
      </c>
      <c r="D581" s="16" t="s">
        <v>3348</v>
      </c>
      <c r="E581" s="116">
        <v>35.125</v>
      </c>
      <c r="F581" s="116">
        <v>-5.457E-2</v>
      </c>
      <c r="G581" s="116">
        <v>0.56499999999999995</v>
      </c>
      <c r="H581" s="111">
        <v>6.7999999999999996E-3</v>
      </c>
      <c r="I581" s="111">
        <f t="shared" si="0"/>
        <v>-6.1370000000000001E-2</v>
      </c>
      <c r="J581" s="399">
        <v>27120</v>
      </c>
    </row>
    <row r="582" spans="1:10" ht="14.5" customHeight="1" x14ac:dyDescent="0.15">
      <c r="A582" s="116">
        <v>90</v>
      </c>
      <c r="B582" s="399">
        <v>27150</v>
      </c>
      <c r="C582" s="16" t="s">
        <v>3347</v>
      </c>
      <c r="D582" s="16" t="s">
        <v>3348</v>
      </c>
      <c r="E582" s="116">
        <v>33.5</v>
      </c>
      <c r="F582" s="116">
        <v>-4.6262999999999999E-2</v>
      </c>
      <c r="G582" s="116">
        <v>0</v>
      </c>
      <c r="H582" s="111">
        <v>6.7999999999999996E-3</v>
      </c>
      <c r="I582" s="111">
        <f t="shared" si="0"/>
        <v>-5.3062999999999999E-2</v>
      </c>
      <c r="J582" s="399">
        <v>27150</v>
      </c>
    </row>
    <row r="583" spans="1:10" ht="14.5" customHeight="1" x14ac:dyDescent="0.15">
      <c r="A583" s="116">
        <v>90</v>
      </c>
      <c r="B583" s="399">
        <v>27181</v>
      </c>
      <c r="C583" s="16" t="s">
        <v>3347</v>
      </c>
      <c r="D583" s="16" t="s">
        <v>3348</v>
      </c>
      <c r="E583" s="116">
        <v>31</v>
      </c>
      <c r="F583" s="116">
        <v>-7.4626999999999999E-2</v>
      </c>
      <c r="G583" s="116">
        <v>0</v>
      </c>
      <c r="H583" s="111">
        <v>6.1000000000000004E-3</v>
      </c>
      <c r="I583" s="111">
        <f t="shared" si="0"/>
        <v>-8.0726999999999993E-2</v>
      </c>
      <c r="J583" s="399">
        <v>27181</v>
      </c>
    </row>
    <row r="584" spans="1:10" ht="14.5" customHeight="1" x14ac:dyDescent="0.15">
      <c r="A584" s="116">
        <v>90</v>
      </c>
      <c r="B584" s="399">
        <v>27211</v>
      </c>
      <c r="C584" s="16" t="s">
        <v>3347</v>
      </c>
      <c r="D584" s="16" t="s">
        <v>3348</v>
      </c>
      <c r="E584" s="116">
        <v>30.25</v>
      </c>
      <c r="F584" s="116">
        <v>-5.9680000000000002E-3</v>
      </c>
      <c r="G584" s="116">
        <v>0.56499999999999995</v>
      </c>
      <c r="H584" s="111">
        <v>7.1999999999999998E-3</v>
      </c>
      <c r="I584" s="111">
        <f t="shared" si="0"/>
        <v>-1.3167999999999999E-2</v>
      </c>
      <c r="J584" s="399">
        <v>27211</v>
      </c>
    </row>
    <row r="585" spans="1:10" ht="14.5" customHeight="1" x14ac:dyDescent="0.15">
      <c r="A585" s="116">
        <v>90</v>
      </c>
      <c r="B585" s="399">
        <v>27242</v>
      </c>
      <c r="C585" s="16" t="s">
        <v>3347</v>
      </c>
      <c r="D585" s="16" t="s">
        <v>3348</v>
      </c>
      <c r="E585" s="116">
        <v>30.25</v>
      </c>
      <c r="F585" s="116">
        <v>0</v>
      </c>
      <c r="G585" s="116">
        <v>0</v>
      </c>
      <c r="H585" s="111">
        <v>6.4999999999999997E-3</v>
      </c>
      <c r="I585" s="111">
        <f t="shared" si="0"/>
        <v>-6.4999999999999997E-3</v>
      </c>
      <c r="J585" s="399">
        <v>27242</v>
      </c>
    </row>
    <row r="586" spans="1:10" ht="14.5" customHeight="1" x14ac:dyDescent="0.15">
      <c r="A586" s="116">
        <v>90</v>
      </c>
      <c r="B586" s="399">
        <v>27273</v>
      </c>
      <c r="C586" s="16" t="s">
        <v>3347</v>
      </c>
      <c r="D586" s="16" t="s">
        <v>3348</v>
      </c>
      <c r="E586" s="116">
        <v>27.75</v>
      </c>
      <c r="F586" s="116">
        <v>-8.2644999999999996E-2</v>
      </c>
      <c r="G586" s="116">
        <v>0</v>
      </c>
      <c r="H586" s="111">
        <v>7.1000000000000004E-3</v>
      </c>
      <c r="I586" s="111">
        <f t="shared" si="0"/>
        <v>-8.9744999999999991E-2</v>
      </c>
      <c r="J586" s="399">
        <v>27273</v>
      </c>
    </row>
    <row r="587" spans="1:10" ht="14.5" customHeight="1" x14ac:dyDescent="0.15">
      <c r="A587" s="116">
        <v>90</v>
      </c>
      <c r="B587" s="399">
        <v>27303</v>
      </c>
      <c r="C587" s="16" t="s">
        <v>3347</v>
      </c>
      <c r="D587" s="16" t="s">
        <v>3348</v>
      </c>
      <c r="E587" s="116">
        <v>-30.5625</v>
      </c>
      <c r="F587" s="116">
        <v>0.121712</v>
      </c>
      <c r="G587" s="116">
        <v>0.56499999999999995</v>
      </c>
      <c r="H587" s="111">
        <v>7.0000000000000001E-3</v>
      </c>
      <c r="I587" s="111">
        <f t="shared" si="0"/>
        <v>0.11471199999999999</v>
      </c>
      <c r="J587" s="399">
        <v>27303</v>
      </c>
    </row>
    <row r="588" spans="1:10" ht="14.5" customHeight="1" x14ac:dyDescent="0.15">
      <c r="A588" s="116">
        <v>90</v>
      </c>
      <c r="B588" s="399">
        <v>27334</v>
      </c>
      <c r="C588" s="16" t="s">
        <v>3347</v>
      </c>
      <c r="D588" s="16" t="s">
        <v>3348</v>
      </c>
      <c r="E588" s="116">
        <v>-30</v>
      </c>
      <c r="F588" s="116">
        <v>-1.8405000000000001E-2</v>
      </c>
      <c r="G588" s="116">
        <v>0</v>
      </c>
      <c r="H588" s="111">
        <v>6.1999999999999998E-3</v>
      </c>
      <c r="I588" s="111">
        <f t="shared" si="0"/>
        <v>-2.4605000000000002E-2</v>
      </c>
      <c r="J588" s="399">
        <v>27334</v>
      </c>
    </row>
    <row r="589" spans="1:10" ht="14.5" customHeight="1" x14ac:dyDescent="0.15">
      <c r="A589" s="116">
        <v>90</v>
      </c>
      <c r="B589" s="399">
        <v>27364</v>
      </c>
      <c r="C589" s="16" t="s">
        <v>3347</v>
      </c>
      <c r="D589" s="16" t="s">
        <v>3348</v>
      </c>
      <c r="E589" s="116">
        <v>27.5</v>
      </c>
      <c r="F589" s="116">
        <v>-8.3333000000000004E-2</v>
      </c>
      <c r="G589" s="116">
        <v>0</v>
      </c>
      <c r="H589" s="111">
        <v>6.7000000000000002E-3</v>
      </c>
      <c r="I589" s="111">
        <f t="shared" si="0"/>
        <v>-9.0033000000000002E-2</v>
      </c>
      <c r="J589" s="399">
        <v>27364</v>
      </c>
    </row>
    <row r="590" spans="1:10" ht="14.5" customHeight="1" x14ac:dyDescent="0.15">
      <c r="A590" s="116">
        <v>90</v>
      </c>
      <c r="B590" s="399">
        <v>27395</v>
      </c>
      <c r="C590" s="16" t="s">
        <v>3347</v>
      </c>
      <c r="D590" s="16" t="s">
        <v>3348</v>
      </c>
      <c r="E590" s="116">
        <v>33.5</v>
      </c>
      <c r="F590" s="116">
        <v>0.21818199999999999</v>
      </c>
      <c r="G590" s="116">
        <v>0</v>
      </c>
      <c r="H590" s="111">
        <v>6.7999999999999996E-3</v>
      </c>
      <c r="I590" s="111">
        <f t="shared" si="0"/>
        <v>0.21138199999999999</v>
      </c>
      <c r="J590" s="399">
        <v>27395</v>
      </c>
    </row>
    <row r="591" spans="1:10" ht="14.5" customHeight="1" x14ac:dyDescent="0.15">
      <c r="A591" s="116">
        <v>90</v>
      </c>
      <c r="B591" s="399">
        <v>27426</v>
      </c>
      <c r="C591" s="16" t="s">
        <v>3347</v>
      </c>
      <c r="D591" s="16" t="s">
        <v>3348</v>
      </c>
      <c r="E591" s="116">
        <v>32</v>
      </c>
      <c r="F591" s="116">
        <v>-2.6866000000000001E-2</v>
      </c>
      <c r="G591" s="116">
        <v>0.6</v>
      </c>
      <c r="H591" s="111">
        <v>6.0000000000000001E-3</v>
      </c>
      <c r="I591" s="111">
        <f t="shared" si="0"/>
        <v>-3.2865999999999999E-2</v>
      </c>
      <c r="J591" s="399">
        <v>27426</v>
      </c>
    </row>
    <row r="592" spans="1:10" ht="14.5" customHeight="1" x14ac:dyDescent="0.15">
      <c r="A592" s="116">
        <v>90</v>
      </c>
      <c r="B592" s="399">
        <v>27454</v>
      </c>
      <c r="C592" s="16" t="s">
        <v>3347</v>
      </c>
      <c r="D592" s="16" t="s">
        <v>3348</v>
      </c>
      <c r="E592" s="116">
        <v>32</v>
      </c>
      <c r="F592" s="116">
        <v>0</v>
      </c>
      <c r="G592" s="116">
        <v>0</v>
      </c>
      <c r="H592" s="111">
        <v>6.6E-3</v>
      </c>
      <c r="I592" s="111">
        <f t="shared" si="0"/>
        <v>-6.6E-3</v>
      </c>
      <c r="J592" s="399">
        <v>27454</v>
      </c>
    </row>
    <row r="593" spans="1:10" ht="14.5" customHeight="1" x14ac:dyDescent="0.15">
      <c r="A593" s="116">
        <v>90</v>
      </c>
      <c r="B593" s="399">
        <v>27485</v>
      </c>
      <c r="C593" s="16" t="s">
        <v>3347</v>
      </c>
      <c r="D593" s="16" t="s">
        <v>3348</v>
      </c>
      <c r="E593" s="116">
        <v>-31.625</v>
      </c>
      <c r="F593" s="116">
        <v>7.0309999999999999E-3</v>
      </c>
      <c r="G593" s="116">
        <v>0.6</v>
      </c>
      <c r="H593" s="111">
        <v>6.7000000000000002E-3</v>
      </c>
      <c r="I593" s="111">
        <f t="shared" si="0"/>
        <v>3.309999999999997E-4</v>
      </c>
      <c r="J593" s="399">
        <v>27485</v>
      </c>
    </row>
    <row r="594" spans="1:10" ht="14.5" customHeight="1" x14ac:dyDescent="0.15">
      <c r="A594" s="116">
        <v>90</v>
      </c>
      <c r="B594" s="399">
        <v>27515</v>
      </c>
      <c r="C594" s="16" t="s">
        <v>3347</v>
      </c>
      <c r="D594" s="16" t="s">
        <v>3348</v>
      </c>
      <c r="E594" s="116">
        <v>32.5</v>
      </c>
      <c r="F594" s="116">
        <v>2.7668000000000002E-2</v>
      </c>
      <c r="G594" s="116">
        <v>0</v>
      </c>
      <c r="H594" s="111">
        <v>6.7000000000000002E-3</v>
      </c>
      <c r="I594" s="111">
        <f t="shared" si="0"/>
        <v>2.0968000000000001E-2</v>
      </c>
      <c r="J594" s="399">
        <v>27515</v>
      </c>
    </row>
    <row r="595" spans="1:10" ht="14.5" customHeight="1" x14ac:dyDescent="0.15">
      <c r="A595" s="116">
        <v>90</v>
      </c>
      <c r="B595" s="399">
        <v>27546</v>
      </c>
      <c r="C595" s="16" t="s">
        <v>3347</v>
      </c>
      <c r="D595" s="16" t="s">
        <v>3348</v>
      </c>
      <c r="E595" s="116">
        <v>-32.75</v>
      </c>
      <c r="F595" s="116">
        <v>7.6920000000000001E-3</v>
      </c>
      <c r="G595" s="116">
        <v>0</v>
      </c>
      <c r="H595" s="111">
        <v>7.0000000000000001E-3</v>
      </c>
      <c r="I595" s="111">
        <f t="shared" si="0"/>
        <v>6.9199999999999991E-4</v>
      </c>
      <c r="J595" s="399">
        <v>27546</v>
      </c>
    </row>
    <row r="596" spans="1:10" ht="14.5" customHeight="1" x14ac:dyDescent="0.15">
      <c r="A596" s="116">
        <v>90</v>
      </c>
      <c r="B596" s="399">
        <v>27576</v>
      </c>
      <c r="C596" s="16" t="s">
        <v>3347</v>
      </c>
      <c r="D596" s="16" t="s">
        <v>3348</v>
      </c>
      <c r="E596" s="116">
        <v>32.625</v>
      </c>
      <c r="F596" s="116">
        <v>1.4504E-2</v>
      </c>
      <c r="G596" s="116">
        <v>0.6</v>
      </c>
      <c r="H596" s="111">
        <v>6.7999999999999996E-3</v>
      </c>
      <c r="I596" s="111">
        <f t="shared" si="0"/>
        <v>7.7039999999999999E-3</v>
      </c>
      <c r="J596" s="399">
        <v>27576</v>
      </c>
    </row>
    <row r="597" spans="1:10" ht="14.5" customHeight="1" x14ac:dyDescent="0.15">
      <c r="A597" s="116">
        <v>90</v>
      </c>
      <c r="B597" s="399">
        <v>27607</v>
      </c>
      <c r="C597" s="16" t="s">
        <v>3347</v>
      </c>
      <c r="D597" s="16" t="s">
        <v>3348</v>
      </c>
      <c r="E597" s="116">
        <v>-32.875</v>
      </c>
      <c r="F597" s="116">
        <v>7.6629999999999997E-3</v>
      </c>
      <c r="G597" s="116">
        <v>0</v>
      </c>
      <c r="H597" s="111">
        <v>6.4999999999999997E-3</v>
      </c>
      <c r="I597" s="111">
        <f t="shared" si="0"/>
        <v>1.163E-3</v>
      </c>
      <c r="J597" s="399">
        <v>27607</v>
      </c>
    </row>
    <row r="598" spans="1:10" ht="14.5" customHeight="1" x14ac:dyDescent="0.15">
      <c r="A598" s="116">
        <v>90</v>
      </c>
      <c r="B598" s="399">
        <v>27638</v>
      </c>
      <c r="C598" s="16" t="s">
        <v>3347</v>
      </c>
      <c r="D598" s="16" t="s">
        <v>3348</v>
      </c>
      <c r="E598" s="116">
        <v>32.5</v>
      </c>
      <c r="F598" s="116">
        <v>-1.1407E-2</v>
      </c>
      <c r="G598" s="116">
        <v>0</v>
      </c>
      <c r="H598" s="111">
        <v>7.3000000000000001E-3</v>
      </c>
      <c r="I598" s="111">
        <f t="shared" si="0"/>
        <v>-1.8707000000000001E-2</v>
      </c>
      <c r="J598" s="399">
        <v>27638</v>
      </c>
    </row>
    <row r="599" spans="1:10" ht="14.5" customHeight="1" x14ac:dyDescent="0.15">
      <c r="A599" s="116">
        <v>90</v>
      </c>
      <c r="B599" s="399">
        <v>27668</v>
      </c>
      <c r="C599" s="16" t="s">
        <v>3347</v>
      </c>
      <c r="D599" s="16" t="s">
        <v>3348</v>
      </c>
      <c r="E599" s="116">
        <v>-31.3125</v>
      </c>
      <c r="F599" s="116">
        <v>-1.8076999999999999E-2</v>
      </c>
      <c r="G599" s="116">
        <v>0.6</v>
      </c>
      <c r="H599" s="111">
        <v>7.1999999999999998E-3</v>
      </c>
      <c r="I599" s="111">
        <f t="shared" si="0"/>
        <v>-2.5277000000000001E-2</v>
      </c>
      <c r="J599" s="399">
        <v>27668</v>
      </c>
    </row>
    <row r="600" spans="1:10" ht="14.5" customHeight="1" x14ac:dyDescent="0.15">
      <c r="A600" s="116">
        <v>90</v>
      </c>
      <c r="B600" s="399">
        <v>27699</v>
      </c>
      <c r="C600" s="16" t="s">
        <v>3347</v>
      </c>
      <c r="D600" s="16" t="s">
        <v>3348</v>
      </c>
      <c r="E600" s="116">
        <v>-31.4375</v>
      </c>
      <c r="F600" s="116">
        <v>3.9919999999999999E-3</v>
      </c>
      <c r="G600" s="116">
        <v>0</v>
      </c>
      <c r="H600" s="111">
        <v>6.1000000000000004E-3</v>
      </c>
      <c r="I600" s="111">
        <f t="shared" si="0"/>
        <v>-2.1080000000000005E-3</v>
      </c>
      <c r="J600" s="399">
        <v>27699</v>
      </c>
    </row>
    <row r="601" spans="1:10" ht="14.5" customHeight="1" x14ac:dyDescent="0.15">
      <c r="A601" s="116">
        <v>90</v>
      </c>
      <c r="B601" s="399">
        <v>27729</v>
      </c>
      <c r="C601" s="16" t="s">
        <v>3347</v>
      </c>
      <c r="D601" s="16" t="s">
        <v>3348</v>
      </c>
      <c r="E601" s="116">
        <v>31</v>
      </c>
      <c r="F601" s="116">
        <v>-1.3917000000000001E-2</v>
      </c>
      <c r="G601" s="116">
        <v>0</v>
      </c>
      <c r="H601" s="111">
        <v>7.4000000000000003E-3</v>
      </c>
      <c r="I601" s="111">
        <f t="shared" si="0"/>
        <v>-2.1317000000000003E-2</v>
      </c>
      <c r="J601" s="399">
        <v>27729</v>
      </c>
    </row>
    <row r="602" spans="1:10" ht="14.5" customHeight="1" x14ac:dyDescent="0.15">
      <c r="A602" s="116">
        <v>90</v>
      </c>
      <c r="B602" s="399">
        <v>27760</v>
      </c>
      <c r="C602" s="16" t="s">
        <v>3347</v>
      </c>
      <c r="D602" s="16" t="s">
        <v>3348</v>
      </c>
      <c r="E602" s="116">
        <v>31</v>
      </c>
      <c r="F602" s="116">
        <v>0</v>
      </c>
      <c r="G602" s="116">
        <v>0</v>
      </c>
      <c r="H602" s="111">
        <v>6.4999999999999997E-3</v>
      </c>
      <c r="I602" s="111">
        <f t="shared" si="0"/>
        <v>-6.4999999999999997E-3</v>
      </c>
      <c r="J602" s="399">
        <v>27760</v>
      </c>
    </row>
    <row r="603" spans="1:10" ht="14.5" customHeight="1" x14ac:dyDescent="0.15">
      <c r="A603" s="116">
        <v>90</v>
      </c>
      <c r="B603" s="399">
        <v>27791</v>
      </c>
      <c r="C603" s="16" t="s">
        <v>3347</v>
      </c>
      <c r="D603" s="16" t="s">
        <v>3348</v>
      </c>
      <c r="E603" s="116">
        <v>33.875</v>
      </c>
      <c r="F603" s="116">
        <v>0.11371000000000001</v>
      </c>
      <c r="G603" s="116">
        <v>0.65</v>
      </c>
      <c r="H603" s="111">
        <v>6.0000000000000001E-3</v>
      </c>
      <c r="I603" s="111">
        <f t="shared" si="0"/>
        <v>0.10771</v>
      </c>
      <c r="J603" s="399">
        <v>27791</v>
      </c>
    </row>
    <row r="604" spans="1:10" ht="14.5" customHeight="1" x14ac:dyDescent="0.15">
      <c r="A604" s="116">
        <v>90</v>
      </c>
      <c r="B604" s="399">
        <v>27820</v>
      </c>
      <c r="C604" s="16" t="s">
        <v>3347</v>
      </c>
      <c r="D604" s="16" t="s">
        <v>3348</v>
      </c>
      <c r="E604" s="116">
        <v>32.75</v>
      </c>
      <c r="F604" s="116">
        <v>-3.3210000000000003E-2</v>
      </c>
      <c r="G604" s="116">
        <v>0</v>
      </c>
      <c r="H604" s="111">
        <v>7.1000000000000004E-3</v>
      </c>
      <c r="I604" s="111">
        <f t="shared" si="0"/>
        <v>-4.0310000000000006E-2</v>
      </c>
      <c r="J604" s="399">
        <v>27820</v>
      </c>
    </row>
    <row r="605" spans="1:10" ht="14.5" customHeight="1" x14ac:dyDescent="0.15">
      <c r="A605" s="116">
        <v>90</v>
      </c>
      <c r="B605" s="399">
        <v>27851</v>
      </c>
      <c r="C605" s="16" t="s">
        <v>3347</v>
      </c>
      <c r="D605" s="16" t="s">
        <v>3348</v>
      </c>
      <c r="E605" s="116">
        <v>-33.75</v>
      </c>
      <c r="F605" s="116">
        <v>5.0382000000000003E-2</v>
      </c>
      <c r="G605" s="116">
        <v>0.65</v>
      </c>
      <c r="H605" s="111">
        <v>6.4000000000000003E-3</v>
      </c>
      <c r="I605" s="111">
        <f t="shared" si="0"/>
        <v>4.3982E-2</v>
      </c>
      <c r="J605" s="399">
        <v>27851</v>
      </c>
    </row>
    <row r="606" spans="1:10" ht="14.5" customHeight="1" x14ac:dyDescent="0.15">
      <c r="A606" s="116">
        <v>90</v>
      </c>
      <c r="B606" s="399">
        <v>27881</v>
      </c>
      <c r="C606" s="16" t="s">
        <v>3347</v>
      </c>
      <c r="D606" s="16" t="s">
        <v>3348</v>
      </c>
      <c r="E606" s="116">
        <v>31.75</v>
      </c>
      <c r="F606" s="116">
        <v>-5.9258999999999999E-2</v>
      </c>
      <c r="G606" s="116">
        <v>0</v>
      </c>
      <c r="H606" s="111">
        <v>5.8999999999999999E-3</v>
      </c>
      <c r="I606" s="111">
        <f t="shared" si="0"/>
        <v>-6.5158999999999995E-2</v>
      </c>
      <c r="J606" s="399">
        <v>27881</v>
      </c>
    </row>
    <row r="607" spans="1:10" ht="14.5" customHeight="1" x14ac:dyDescent="0.15">
      <c r="A607" s="116">
        <v>90</v>
      </c>
      <c r="B607" s="399">
        <v>27912</v>
      </c>
      <c r="C607" s="16" t="s">
        <v>3347</v>
      </c>
      <c r="D607" s="16" t="s">
        <v>3348</v>
      </c>
      <c r="E607" s="116">
        <v>31.75</v>
      </c>
      <c r="F607" s="116">
        <v>0</v>
      </c>
      <c r="G607" s="116">
        <v>0</v>
      </c>
      <c r="H607" s="111">
        <v>7.3000000000000001E-3</v>
      </c>
      <c r="I607" s="111">
        <f t="shared" si="0"/>
        <v>-7.3000000000000001E-3</v>
      </c>
      <c r="J607" s="399">
        <v>27912</v>
      </c>
    </row>
    <row r="608" spans="1:10" ht="14.5" customHeight="1" x14ac:dyDescent="0.15">
      <c r="A608" s="116">
        <v>90</v>
      </c>
      <c r="B608" s="399">
        <v>27942</v>
      </c>
      <c r="C608" s="16" t="s">
        <v>3347</v>
      </c>
      <c r="D608" s="16" t="s">
        <v>3348</v>
      </c>
      <c r="E608" s="116">
        <v>32</v>
      </c>
      <c r="F608" s="116">
        <v>2.8346E-2</v>
      </c>
      <c r="G608" s="116">
        <v>0.65</v>
      </c>
      <c r="H608" s="111">
        <v>6.4999999999999997E-3</v>
      </c>
      <c r="I608" s="111">
        <f t="shared" si="0"/>
        <v>2.1846000000000001E-2</v>
      </c>
      <c r="J608" s="399">
        <v>27942</v>
      </c>
    </row>
    <row r="609" spans="1:10" ht="14.5" customHeight="1" x14ac:dyDescent="0.15">
      <c r="A609" s="116">
        <v>90</v>
      </c>
      <c r="B609" s="399">
        <v>27973</v>
      </c>
      <c r="C609" s="16" t="s">
        <v>3347</v>
      </c>
      <c r="D609" s="16" t="s">
        <v>3348</v>
      </c>
      <c r="E609" s="116">
        <v>32</v>
      </c>
      <c r="F609" s="116">
        <v>0</v>
      </c>
      <c r="G609" s="116">
        <v>0</v>
      </c>
      <c r="H609" s="111">
        <v>6.8999999999999999E-3</v>
      </c>
      <c r="I609" s="111">
        <f t="shared" si="0"/>
        <v>-6.8999999999999999E-3</v>
      </c>
      <c r="J609" s="399">
        <v>27973</v>
      </c>
    </row>
    <row r="610" spans="1:10" ht="14.5" customHeight="1" x14ac:dyDescent="0.15">
      <c r="A610" s="116">
        <v>90</v>
      </c>
      <c r="B610" s="399">
        <v>28004</v>
      </c>
      <c r="C610" s="16" t="s">
        <v>3347</v>
      </c>
      <c r="D610" s="16" t="s">
        <v>3348</v>
      </c>
      <c r="E610" s="116">
        <v>35.875</v>
      </c>
      <c r="F610" s="116">
        <v>0.12109399999999999</v>
      </c>
      <c r="G610" s="116">
        <v>0</v>
      </c>
      <c r="H610" s="111">
        <v>6.4000000000000003E-3</v>
      </c>
      <c r="I610" s="111">
        <f t="shared" si="0"/>
        <v>0.11469399999999999</v>
      </c>
      <c r="J610" s="399">
        <v>28004</v>
      </c>
    </row>
    <row r="611" spans="1:10" ht="14.5" customHeight="1" x14ac:dyDescent="0.15">
      <c r="A611" s="116">
        <v>90</v>
      </c>
      <c r="B611" s="399">
        <v>28034</v>
      </c>
      <c r="C611" s="16" t="s">
        <v>3347</v>
      </c>
      <c r="D611" s="16" t="s">
        <v>3348</v>
      </c>
      <c r="E611" s="116">
        <v>-36.375</v>
      </c>
      <c r="F611" s="116">
        <v>3.2056000000000001E-2</v>
      </c>
      <c r="G611" s="116">
        <v>0.65</v>
      </c>
      <c r="H611" s="111">
        <v>6.1000000000000004E-3</v>
      </c>
      <c r="I611" s="111">
        <f t="shared" si="0"/>
        <v>2.5956E-2</v>
      </c>
      <c r="J611" s="399">
        <v>28034</v>
      </c>
    </row>
    <row r="612" spans="1:10" ht="14.5" customHeight="1" x14ac:dyDescent="0.15">
      <c r="A612" s="116">
        <v>90</v>
      </c>
      <c r="B612" s="399">
        <v>28065</v>
      </c>
      <c r="C612" s="16" t="s">
        <v>3347</v>
      </c>
      <c r="D612" s="16" t="s">
        <v>3348</v>
      </c>
      <c r="E612" s="116">
        <v>35.75</v>
      </c>
      <c r="F612" s="116">
        <v>-1.7181999999999999E-2</v>
      </c>
      <c r="G612" s="116">
        <v>0</v>
      </c>
      <c r="H612" s="111">
        <v>6.6E-3</v>
      </c>
      <c r="I612" s="111">
        <f t="shared" si="0"/>
        <v>-2.3781999999999998E-2</v>
      </c>
      <c r="J612" s="399">
        <v>28065</v>
      </c>
    </row>
    <row r="613" spans="1:10" ht="14.5" customHeight="1" x14ac:dyDescent="0.15">
      <c r="A613" s="116">
        <v>90</v>
      </c>
      <c r="B613" s="399">
        <v>28095</v>
      </c>
      <c r="C613" s="16" t="s">
        <v>3347</v>
      </c>
      <c r="D613" s="16" t="s">
        <v>3348</v>
      </c>
      <c r="E613" s="116">
        <v>38.625</v>
      </c>
      <c r="F613" s="116">
        <v>8.0420000000000005E-2</v>
      </c>
      <c r="G613" s="116">
        <v>0</v>
      </c>
      <c r="H613" s="111">
        <v>6.3E-3</v>
      </c>
      <c r="I613" s="111">
        <f t="shared" si="0"/>
        <v>7.4120000000000005E-2</v>
      </c>
      <c r="J613" s="399">
        <v>28095</v>
      </c>
    </row>
    <row r="614" spans="1:10" ht="14.5" customHeight="1" x14ac:dyDescent="0.15">
      <c r="A614" s="116">
        <v>90</v>
      </c>
      <c r="B614" s="399">
        <v>28126</v>
      </c>
      <c r="C614" s="16" t="s">
        <v>3347</v>
      </c>
      <c r="D614" s="16" t="s">
        <v>3348</v>
      </c>
      <c r="E614" s="116">
        <v>41.375</v>
      </c>
      <c r="F614" s="116">
        <v>7.1196999999999996E-2</v>
      </c>
      <c r="G614" s="116">
        <v>0</v>
      </c>
      <c r="H614" s="111">
        <v>5.8999999999999999E-3</v>
      </c>
      <c r="I614" s="111">
        <f t="shared" si="0"/>
        <v>6.5296999999999994E-2</v>
      </c>
      <c r="J614" s="399">
        <v>28126</v>
      </c>
    </row>
    <row r="615" spans="1:10" ht="14.5" customHeight="1" x14ac:dyDescent="0.15">
      <c r="A615" s="116">
        <v>90</v>
      </c>
      <c r="B615" s="399">
        <v>28157</v>
      </c>
      <c r="C615" s="16" t="s">
        <v>3347</v>
      </c>
      <c r="D615" s="16" t="s">
        <v>3348</v>
      </c>
      <c r="E615" s="116">
        <v>37.25</v>
      </c>
      <c r="F615" s="116">
        <v>-8.2779000000000005E-2</v>
      </c>
      <c r="G615" s="116">
        <v>0.7</v>
      </c>
      <c r="H615" s="111">
        <v>5.7000000000000002E-3</v>
      </c>
      <c r="I615" s="111">
        <f t="shared" si="0"/>
        <v>-8.8479000000000002E-2</v>
      </c>
      <c r="J615" s="399">
        <v>28157</v>
      </c>
    </row>
    <row r="616" spans="1:10" ht="14.5" customHeight="1" x14ac:dyDescent="0.15">
      <c r="A616" s="116">
        <v>90</v>
      </c>
      <c r="B616" s="399">
        <v>28185</v>
      </c>
      <c r="C616" s="16" t="s">
        <v>3347</v>
      </c>
      <c r="D616" s="16" t="s">
        <v>3348</v>
      </c>
      <c r="E616" s="116">
        <v>36.75</v>
      </c>
      <c r="F616" s="116">
        <v>-1.3422999999999999E-2</v>
      </c>
      <c r="G616" s="116">
        <v>0</v>
      </c>
      <c r="H616" s="111">
        <v>6.4999999999999997E-3</v>
      </c>
      <c r="I616" s="111">
        <f t="shared" si="0"/>
        <v>-1.9923E-2</v>
      </c>
      <c r="J616" s="399">
        <v>28185</v>
      </c>
    </row>
    <row r="617" spans="1:10" ht="14.5" customHeight="1" x14ac:dyDescent="0.15">
      <c r="A617" s="116">
        <v>90</v>
      </c>
      <c r="B617" s="399">
        <v>28216</v>
      </c>
      <c r="C617" s="16" t="s">
        <v>3347</v>
      </c>
      <c r="D617" s="16" t="s">
        <v>3348</v>
      </c>
      <c r="E617" s="116">
        <v>17</v>
      </c>
      <c r="F617" s="116">
        <v>-5.5781999999999998E-2</v>
      </c>
      <c r="G617" s="116">
        <v>0.7</v>
      </c>
      <c r="H617" s="111">
        <v>6.1000000000000004E-3</v>
      </c>
      <c r="I617" s="111">
        <f t="shared" si="0"/>
        <v>-6.1882E-2</v>
      </c>
      <c r="J617" s="399">
        <v>28216</v>
      </c>
    </row>
    <row r="618" spans="1:10" ht="14.5" customHeight="1" x14ac:dyDescent="0.15">
      <c r="A618" s="116">
        <v>90</v>
      </c>
      <c r="B618" s="399">
        <v>28246</v>
      </c>
      <c r="C618" s="16" t="s">
        <v>3347</v>
      </c>
      <c r="D618" s="16" t="s">
        <v>3348</v>
      </c>
      <c r="E618" s="116">
        <v>-17.3125</v>
      </c>
      <c r="F618" s="116">
        <v>1.8381999999999999E-2</v>
      </c>
      <c r="G618" s="116">
        <v>0</v>
      </c>
      <c r="H618" s="111">
        <v>6.7000000000000002E-3</v>
      </c>
      <c r="I618" s="111">
        <f t="shared" si="0"/>
        <v>1.1681999999999998E-2</v>
      </c>
      <c r="J618" s="399">
        <v>28246</v>
      </c>
    </row>
    <row r="619" spans="1:10" ht="14.5" customHeight="1" x14ac:dyDescent="0.15">
      <c r="A619" s="116">
        <v>90</v>
      </c>
      <c r="B619" s="399">
        <v>28277</v>
      </c>
      <c r="C619" s="16" t="s">
        <v>3347</v>
      </c>
      <c r="D619" s="16" t="s">
        <v>3348</v>
      </c>
      <c r="E619" s="116">
        <v>17.25</v>
      </c>
      <c r="F619" s="116">
        <v>-3.6099999999999999E-3</v>
      </c>
      <c r="G619" s="116">
        <v>0</v>
      </c>
      <c r="H619" s="111">
        <v>6.1999999999999998E-3</v>
      </c>
      <c r="I619" s="111">
        <f t="shared" si="0"/>
        <v>-9.8099999999999993E-3</v>
      </c>
      <c r="J619" s="399">
        <v>28277</v>
      </c>
    </row>
    <row r="620" spans="1:10" ht="14.5" customHeight="1" x14ac:dyDescent="0.15">
      <c r="A620" s="116">
        <v>90</v>
      </c>
      <c r="B620" s="399">
        <v>28307</v>
      </c>
      <c r="C620" s="16" t="s">
        <v>3347</v>
      </c>
      <c r="D620" s="16" t="s">
        <v>3348</v>
      </c>
      <c r="E620" s="116">
        <v>16.625</v>
      </c>
      <c r="F620" s="116">
        <v>-1.5942000000000001E-2</v>
      </c>
      <c r="G620" s="116">
        <v>0.35</v>
      </c>
      <c r="H620" s="111">
        <v>5.8999999999999999E-3</v>
      </c>
      <c r="I620" s="111">
        <f t="shared" ref="I620:I683" si="1">F620-H620</f>
        <v>-2.1842E-2</v>
      </c>
      <c r="J620" s="399">
        <v>28307</v>
      </c>
    </row>
    <row r="621" spans="1:10" ht="14.5" customHeight="1" x14ac:dyDescent="0.15">
      <c r="A621" s="116">
        <v>90</v>
      </c>
      <c r="B621" s="399">
        <v>28338</v>
      </c>
      <c r="C621" s="16" t="s">
        <v>3347</v>
      </c>
      <c r="D621" s="16" t="s">
        <v>3348</v>
      </c>
      <c r="E621" s="116">
        <v>17</v>
      </c>
      <c r="F621" s="116">
        <v>2.2556E-2</v>
      </c>
      <c r="G621" s="116">
        <v>0</v>
      </c>
      <c r="H621" s="111">
        <v>6.7000000000000002E-3</v>
      </c>
      <c r="I621" s="111">
        <f t="shared" si="1"/>
        <v>1.5855999999999999E-2</v>
      </c>
      <c r="J621" s="399">
        <v>28338</v>
      </c>
    </row>
    <row r="622" spans="1:10" ht="14.5" customHeight="1" x14ac:dyDescent="0.15">
      <c r="A622" s="116">
        <v>90</v>
      </c>
      <c r="B622" s="399">
        <v>28369</v>
      </c>
      <c r="C622" s="16" t="s">
        <v>3347</v>
      </c>
      <c r="D622" s="16" t="s">
        <v>3348</v>
      </c>
      <c r="E622" s="116">
        <v>17.125</v>
      </c>
      <c r="F622" s="116">
        <v>7.3530000000000002E-3</v>
      </c>
      <c r="G622" s="116">
        <v>0</v>
      </c>
      <c r="H622" s="111">
        <v>6.1000000000000004E-3</v>
      </c>
      <c r="I622" s="111">
        <f t="shared" si="1"/>
        <v>1.2529999999999998E-3</v>
      </c>
      <c r="J622" s="399">
        <v>28369</v>
      </c>
    </row>
    <row r="623" spans="1:10" ht="14.5" customHeight="1" x14ac:dyDescent="0.15">
      <c r="A623" s="116">
        <v>90</v>
      </c>
      <c r="B623" s="399">
        <v>28399</v>
      </c>
      <c r="C623" s="16" t="s">
        <v>3347</v>
      </c>
      <c r="D623" s="16" t="s">
        <v>3348</v>
      </c>
      <c r="E623" s="116">
        <v>-16.4375</v>
      </c>
      <c r="F623" s="116">
        <v>-1.9708E-2</v>
      </c>
      <c r="G623" s="116">
        <v>0.35</v>
      </c>
      <c r="H623" s="111">
        <v>6.3E-3</v>
      </c>
      <c r="I623" s="111">
        <f t="shared" si="1"/>
        <v>-2.6008E-2</v>
      </c>
      <c r="J623" s="399">
        <v>28399</v>
      </c>
    </row>
    <row r="624" spans="1:10" ht="14.5" customHeight="1" x14ac:dyDescent="0.15">
      <c r="A624" s="116">
        <v>90</v>
      </c>
      <c r="B624" s="399">
        <v>28430</v>
      </c>
      <c r="C624" s="16" t="s">
        <v>3347</v>
      </c>
      <c r="D624" s="16" t="s">
        <v>3348</v>
      </c>
      <c r="E624" s="116">
        <v>16.375</v>
      </c>
      <c r="F624" s="116">
        <v>-3.8019999999999998E-3</v>
      </c>
      <c r="G624" s="116">
        <v>0</v>
      </c>
      <c r="H624" s="111">
        <v>6.3E-3</v>
      </c>
      <c r="I624" s="111">
        <f t="shared" si="1"/>
        <v>-1.0102E-2</v>
      </c>
      <c r="J624" s="399">
        <v>28430</v>
      </c>
    </row>
    <row r="625" spans="1:10" ht="14.5" customHeight="1" x14ac:dyDescent="0.15">
      <c r="A625" s="116">
        <v>90</v>
      </c>
      <c r="B625" s="399">
        <v>28460</v>
      </c>
      <c r="C625" s="16" t="s">
        <v>3347</v>
      </c>
      <c r="D625" s="16" t="s">
        <v>3348</v>
      </c>
      <c r="E625" s="116">
        <v>17</v>
      </c>
      <c r="F625" s="116">
        <v>3.8168000000000001E-2</v>
      </c>
      <c r="G625" s="116">
        <v>0</v>
      </c>
      <c r="H625" s="111">
        <v>6.1999999999999998E-3</v>
      </c>
      <c r="I625" s="111">
        <f t="shared" si="1"/>
        <v>3.1968000000000003E-2</v>
      </c>
      <c r="J625" s="399">
        <v>28460</v>
      </c>
    </row>
    <row r="626" spans="1:10" ht="14.5" customHeight="1" x14ac:dyDescent="0.15">
      <c r="A626" s="116">
        <v>90</v>
      </c>
      <c r="B626" s="399">
        <v>28491</v>
      </c>
      <c r="C626" s="16" t="s">
        <v>3347</v>
      </c>
      <c r="D626" s="16" t="s">
        <v>3348</v>
      </c>
      <c r="E626" s="116">
        <v>18</v>
      </c>
      <c r="F626" s="116">
        <v>7.9411999999999996E-2</v>
      </c>
      <c r="G626" s="116">
        <v>0.35</v>
      </c>
      <c r="H626" s="111">
        <v>6.8999999999999999E-3</v>
      </c>
      <c r="I626" s="111">
        <f t="shared" si="1"/>
        <v>7.2511999999999993E-2</v>
      </c>
      <c r="J626" s="399">
        <v>28491</v>
      </c>
    </row>
    <row r="627" spans="1:10" ht="14.5" customHeight="1" x14ac:dyDescent="0.15">
      <c r="A627" s="116">
        <v>90</v>
      </c>
      <c r="B627" s="399">
        <v>28522</v>
      </c>
      <c r="C627" s="16" t="s">
        <v>3347</v>
      </c>
      <c r="D627" s="16" t="s">
        <v>3348</v>
      </c>
      <c r="E627" s="116">
        <v>-19.875</v>
      </c>
      <c r="F627" s="116">
        <v>0.104167</v>
      </c>
      <c r="G627" s="116">
        <v>0</v>
      </c>
      <c r="H627" s="111">
        <v>6.0000000000000001E-3</v>
      </c>
      <c r="I627" s="111">
        <f t="shared" si="1"/>
        <v>9.816699999999999E-2</v>
      </c>
      <c r="J627" s="399">
        <v>28522</v>
      </c>
    </row>
    <row r="628" spans="1:10" ht="14.5" customHeight="1" x14ac:dyDescent="0.15">
      <c r="A628" s="116">
        <v>90</v>
      </c>
      <c r="B628" s="399">
        <v>28550</v>
      </c>
      <c r="C628" s="16" t="s">
        <v>3347</v>
      </c>
      <c r="D628" s="16" t="s">
        <v>3348</v>
      </c>
      <c r="E628" s="116">
        <v>-18.6875</v>
      </c>
      <c r="F628" s="116">
        <v>-5.9748000000000002E-2</v>
      </c>
      <c r="G628" s="116">
        <v>0</v>
      </c>
      <c r="H628" s="111">
        <v>6.8999999999999999E-3</v>
      </c>
      <c r="I628" s="111">
        <f t="shared" si="1"/>
        <v>-6.6647999999999999E-2</v>
      </c>
      <c r="J628" s="399">
        <v>28550</v>
      </c>
    </row>
    <row r="629" spans="1:10" ht="14.5" customHeight="1" x14ac:dyDescent="0.15">
      <c r="A629" s="116">
        <v>90</v>
      </c>
      <c r="B629" s="399">
        <v>28581</v>
      </c>
      <c r="C629" s="16" t="s">
        <v>3347</v>
      </c>
      <c r="D629" s="16" t="s">
        <v>3348</v>
      </c>
      <c r="E629" s="116">
        <v>-19</v>
      </c>
      <c r="F629" s="116">
        <v>3.5451999999999997E-2</v>
      </c>
      <c r="G629" s="116">
        <v>0.35</v>
      </c>
      <c r="H629" s="111">
        <v>6.3E-3</v>
      </c>
      <c r="I629" s="111">
        <f t="shared" si="1"/>
        <v>2.9151999999999997E-2</v>
      </c>
      <c r="J629" s="399">
        <v>28581</v>
      </c>
    </row>
    <row r="630" spans="1:10" ht="14.5" customHeight="1" x14ac:dyDescent="0.15">
      <c r="A630" s="116">
        <v>90</v>
      </c>
      <c r="B630" s="399">
        <v>28611</v>
      </c>
      <c r="C630" s="16" t="s">
        <v>3347</v>
      </c>
      <c r="D630" s="16" t="s">
        <v>3348</v>
      </c>
      <c r="E630" s="116">
        <v>19.375</v>
      </c>
      <c r="F630" s="116">
        <v>1.9737000000000001E-2</v>
      </c>
      <c r="G630" s="116">
        <v>0</v>
      </c>
      <c r="H630" s="111">
        <v>7.4999999999999997E-3</v>
      </c>
      <c r="I630" s="111">
        <f t="shared" si="1"/>
        <v>1.2237000000000001E-2</v>
      </c>
      <c r="J630" s="399">
        <v>28611</v>
      </c>
    </row>
    <row r="631" spans="1:10" ht="14.5" customHeight="1" x14ac:dyDescent="0.15">
      <c r="A631" s="116">
        <v>90</v>
      </c>
      <c r="B631" s="399">
        <v>28642</v>
      </c>
      <c r="C631" s="16" t="s">
        <v>3347</v>
      </c>
      <c r="D631" s="16" t="s">
        <v>3348</v>
      </c>
      <c r="E631" s="116">
        <v>19</v>
      </c>
      <c r="F631" s="116">
        <v>-1.9355000000000001E-2</v>
      </c>
      <c r="G631" s="116">
        <v>0</v>
      </c>
      <c r="H631" s="111">
        <v>6.8999999999999999E-3</v>
      </c>
      <c r="I631" s="111">
        <f t="shared" si="1"/>
        <v>-2.6255000000000001E-2</v>
      </c>
      <c r="J631" s="399">
        <v>28642</v>
      </c>
    </row>
    <row r="632" spans="1:10" ht="14.5" customHeight="1" x14ac:dyDescent="0.15">
      <c r="A632" s="116">
        <v>90</v>
      </c>
      <c r="B632" s="399">
        <v>28672</v>
      </c>
      <c r="C632" s="16" t="s">
        <v>3347</v>
      </c>
      <c r="D632" s="16" t="s">
        <v>3348</v>
      </c>
      <c r="E632" s="116">
        <v>20</v>
      </c>
      <c r="F632" s="116">
        <v>7.2368000000000002E-2</v>
      </c>
      <c r="G632" s="116">
        <v>0.375</v>
      </c>
      <c r="H632" s="111">
        <v>7.3000000000000001E-3</v>
      </c>
      <c r="I632" s="111">
        <f t="shared" si="1"/>
        <v>6.5068000000000001E-2</v>
      </c>
      <c r="J632" s="399">
        <v>28672</v>
      </c>
    </row>
    <row r="633" spans="1:10" ht="14.5" customHeight="1" x14ac:dyDescent="0.15">
      <c r="A633" s="116">
        <v>90</v>
      </c>
      <c r="B633" s="399">
        <v>28703</v>
      </c>
      <c r="C633" s="16" t="s">
        <v>3347</v>
      </c>
      <c r="D633" s="16" t="s">
        <v>3348</v>
      </c>
      <c r="E633" s="116">
        <v>-21.4375</v>
      </c>
      <c r="F633" s="116">
        <v>7.1874999999999994E-2</v>
      </c>
      <c r="G633" s="116">
        <v>0</v>
      </c>
      <c r="H633" s="111">
        <v>7.0000000000000001E-3</v>
      </c>
      <c r="I633" s="111">
        <f t="shared" si="1"/>
        <v>6.4874999999999988E-2</v>
      </c>
      <c r="J633" s="399">
        <v>28703</v>
      </c>
    </row>
    <row r="634" spans="1:10" ht="14.5" customHeight="1" x14ac:dyDescent="0.15">
      <c r="A634" s="116">
        <v>90</v>
      </c>
      <c r="B634" s="399">
        <v>28734</v>
      </c>
      <c r="C634" s="16" t="s">
        <v>3347</v>
      </c>
      <c r="D634" s="16" t="s">
        <v>3348</v>
      </c>
      <c r="E634" s="116">
        <v>-21.125</v>
      </c>
      <c r="F634" s="116">
        <v>-1.4577E-2</v>
      </c>
      <c r="G634" s="116">
        <v>0</v>
      </c>
      <c r="H634" s="111">
        <v>6.4999999999999997E-3</v>
      </c>
      <c r="I634" s="111">
        <f t="shared" si="1"/>
        <v>-2.1076999999999999E-2</v>
      </c>
      <c r="J634" s="399">
        <v>28734</v>
      </c>
    </row>
    <row r="635" spans="1:10" ht="14.5" customHeight="1" x14ac:dyDescent="0.15">
      <c r="A635" s="116">
        <v>90</v>
      </c>
      <c r="B635" s="399">
        <v>28764</v>
      </c>
      <c r="C635" s="16" t="s">
        <v>3347</v>
      </c>
      <c r="D635" s="16" t="s">
        <v>3348</v>
      </c>
      <c r="E635" s="116">
        <v>-21.0625</v>
      </c>
      <c r="F635" s="116">
        <v>1.4793000000000001E-2</v>
      </c>
      <c r="G635" s="116">
        <v>0.375</v>
      </c>
      <c r="H635" s="111">
        <v>7.3000000000000001E-3</v>
      </c>
      <c r="I635" s="111">
        <f t="shared" si="1"/>
        <v>7.4930000000000005E-3</v>
      </c>
      <c r="J635" s="399">
        <v>28764</v>
      </c>
    </row>
    <row r="636" spans="1:10" ht="14.5" customHeight="1" x14ac:dyDescent="0.15">
      <c r="A636" s="116">
        <v>90</v>
      </c>
      <c r="B636" s="399">
        <v>28795</v>
      </c>
      <c r="C636" s="16" t="s">
        <v>3347</v>
      </c>
      <c r="D636" s="16" t="s">
        <v>3348</v>
      </c>
      <c r="E636" s="116">
        <v>18.875</v>
      </c>
      <c r="F636" s="116">
        <v>-0.10385800000000001</v>
      </c>
      <c r="G636" s="116">
        <v>0</v>
      </c>
      <c r="H636" s="111">
        <v>7.1000000000000004E-3</v>
      </c>
      <c r="I636" s="111">
        <f t="shared" si="1"/>
        <v>-0.110958</v>
      </c>
      <c r="J636" s="399">
        <v>28795</v>
      </c>
    </row>
    <row r="637" spans="1:10" ht="14.5" customHeight="1" x14ac:dyDescent="0.15">
      <c r="A637" s="116">
        <v>90</v>
      </c>
      <c r="B637" s="399">
        <v>28825</v>
      </c>
      <c r="C637" s="16" t="s">
        <v>3347</v>
      </c>
      <c r="D637" s="16" t="s">
        <v>3348</v>
      </c>
      <c r="E637" s="116">
        <v>-18.9375</v>
      </c>
      <c r="F637" s="116">
        <v>3.3110000000000001E-3</v>
      </c>
      <c r="G637" s="116">
        <v>0</v>
      </c>
      <c r="H637" s="111">
        <v>6.7999999999999996E-3</v>
      </c>
      <c r="I637" s="111">
        <f t="shared" si="1"/>
        <v>-3.4889999999999995E-3</v>
      </c>
      <c r="J637" s="399">
        <v>28825</v>
      </c>
    </row>
    <row r="638" spans="1:10" ht="14.5" customHeight="1" x14ac:dyDescent="0.15">
      <c r="A638" s="116">
        <v>90</v>
      </c>
      <c r="B638" s="399">
        <v>28856</v>
      </c>
      <c r="C638" s="16" t="s">
        <v>3347</v>
      </c>
      <c r="D638" s="16" t="s">
        <v>3348</v>
      </c>
      <c r="E638" s="116">
        <v>19.75</v>
      </c>
      <c r="F638" s="116">
        <v>6.4026E-2</v>
      </c>
      <c r="G638" s="116">
        <v>0.4</v>
      </c>
      <c r="H638" s="111">
        <v>7.9000000000000008E-3</v>
      </c>
      <c r="I638" s="111">
        <f t="shared" si="1"/>
        <v>5.6125999999999995E-2</v>
      </c>
      <c r="J638" s="399">
        <v>28856</v>
      </c>
    </row>
    <row r="639" spans="1:10" ht="14.5" customHeight="1" x14ac:dyDescent="0.15">
      <c r="A639" s="116">
        <v>90</v>
      </c>
      <c r="B639" s="399">
        <v>28887</v>
      </c>
      <c r="C639" s="16" t="s">
        <v>3347</v>
      </c>
      <c r="D639" s="16" t="s">
        <v>3348</v>
      </c>
      <c r="E639" s="116">
        <v>20.875</v>
      </c>
      <c r="F639" s="116">
        <v>5.6961999999999999E-2</v>
      </c>
      <c r="G639" s="116">
        <v>0</v>
      </c>
      <c r="H639" s="111">
        <v>6.4999999999999997E-3</v>
      </c>
      <c r="I639" s="111">
        <f t="shared" si="1"/>
        <v>5.0462E-2</v>
      </c>
      <c r="J639" s="399">
        <v>28887</v>
      </c>
    </row>
    <row r="640" spans="1:10" ht="14.5" customHeight="1" x14ac:dyDescent="0.15">
      <c r="A640" s="116">
        <v>90</v>
      </c>
      <c r="B640" s="399">
        <v>28915</v>
      </c>
      <c r="C640" s="16" t="s">
        <v>3347</v>
      </c>
      <c r="D640" s="16" t="s">
        <v>3348</v>
      </c>
      <c r="E640" s="116">
        <v>-21.1875</v>
      </c>
      <c r="F640" s="116">
        <v>1.4970000000000001E-2</v>
      </c>
      <c r="G640" s="116">
        <v>0</v>
      </c>
      <c r="H640" s="111">
        <v>7.4000000000000003E-3</v>
      </c>
      <c r="I640" s="111">
        <f t="shared" si="1"/>
        <v>7.5700000000000003E-3</v>
      </c>
      <c r="J640" s="399">
        <v>28915</v>
      </c>
    </row>
    <row r="641" spans="1:10" ht="14.5" customHeight="1" x14ac:dyDescent="0.15">
      <c r="A641" s="116">
        <v>90</v>
      </c>
      <c r="B641" s="399">
        <v>28946</v>
      </c>
      <c r="C641" s="16" t="s">
        <v>3347</v>
      </c>
      <c r="D641" s="16" t="s">
        <v>3348</v>
      </c>
      <c r="E641" s="116">
        <v>-20.375</v>
      </c>
      <c r="F641" s="116">
        <v>-1.9469E-2</v>
      </c>
      <c r="G641" s="116">
        <v>0.4</v>
      </c>
      <c r="H641" s="111">
        <v>7.6E-3</v>
      </c>
      <c r="I641" s="111">
        <f t="shared" si="1"/>
        <v>-2.7068999999999999E-2</v>
      </c>
      <c r="J641" s="399">
        <v>28946</v>
      </c>
    </row>
    <row r="642" spans="1:10" ht="14.5" customHeight="1" x14ac:dyDescent="0.15">
      <c r="A642" s="116">
        <v>90</v>
      </c>
      <c r="B642" s="399">
        <v>28976</v>
      </c>
      <c r="C642" s="16" t="s">
        <v>3347</v>
      </c>
      <c r="D642" s="16" t="s">
        <v>3348</v>
      </c>
      <c r="E642" s="116">
        <v>19.875</v>
      </c>
      <c r="F642" s="116">
        <v>-2.4539999999999999E-2</v>
      </c>
      <c r="G642" s="116">
        <v>0</v>
      </c>
      <c r="H642" s="111">
        <v>7.7000000000000002E-3</v>
      </c>
      <c r="I642" s="111">
        <f t="shared" si="1"/>
        <v>-3.2239999999999998E-2</v>
      </c>
      <c r="J642" s="399">
        <v>28976</v>
      </c>
    </row>
    <row r="643" spans="1:10" ht="14.5" customHeight="1" x14ac:dyDescent="0.15">
      <c r="A643" s="116">
        <v>90</v>
      </c>
      <c r="B643" s="399">
        <v>29007</v>
      </c>
      <c r="C643" s="16" t="s">
        <v>3347</v>
      </c>
      <c r="D643" s="16" t="s">
        <v>3348</v>
      </c>
      <c r="E643" s="116">
        <v>19.75</v>
      </c>
      <c r="F643" s="116">
        <v>-6.2890000000000003E-3</v>
      </c>
      <c r="G643" s="116">
        <v>0</v>
      </c>
      <c r="H643" s="111">
        <v>7.1000000000000004E-3</v>
      </c>
      <c r="I643" s="111">
        <f t="shared" si="1"/>
        <v>-1.3389000000000002E-2</v>
      </c>
      <c r="J643" s="399">
        <v>29007</v>
      </c>
    </row>
    <row r="644" spans="1:10" ht="14.5" customHeight="1" x14ac:dyDescent="0.15">
      <c r="A644" s="116">
        <v>90</v>
      </c>
      <c r="B644" s="399">
        <v>29037</v>
      </c>
      <c r="C644" s="16" t="s">
        <v>3347</v>
      </c>
      <c r="D644" s="16" t="s">
        <v>3348</v>
      </c>
      <c r="E644" s="116">
        <v>-21.75</v>
      </c>
      <c r="F644" s="116">
        <v>0.121519</v>
      </c>
      <c r="G644" s="116">
        <v>0.4</v>
      </c>
      <c r="H644" s="111">
        <v>7.6E-3</v>
      </c>
      <c r="I644" s="111">
        <f t="shared" si="1"/>
        <v>0.11391900000000001</v>
      </c>
      <c r="J644" s="399">
        <v>29037</v>
      </c>
    </row>
    <row r="645" spans="1:10" ht="14.5" customHeight="1" x14ac:dyDescent="0.15">
      <c r="A645" s="116">
        <v>90</v>
      </c>
      <c r="B645" s="399">
        <v>29068</v>
      </c>
      <c r="C645" s="16" t="s">
        <v>3347</v>
      </c>
      <c r="D645" s="16" t="s">
        <v>3348</v>
      </c>
      <c r="E645" s="116">
        <v>21.5</v>
      </c>
      <c r="F645" s="116">
        <v>-1.1494000000000001E-2</v>
      </c>
      <c r="G645" s="116">
        <v>0</v>
      </c>
      <c r="H645" s="111">
        <v>7.3000000000000001E-3</v>
      </c>
      <c r="I645" s="111">
        <f t="shared" si="1"/>
        <v>-1.8794000000000002E-2</v>
      </c>
      <c r="J645" s="399">
        <v>29068</v>
      </c>
    </row>
    <row r="646" spans="1:10" ht="14.5" customHeight="1" x14ac:dyDescent="0.15">
      <c r="A646" s="116">
        <v>90</v>
      </c>
      <c r="B646" s="399">
        <v>29099</v>
      </c>
      <c r="C646" s="16" t="s">
        <v>3347</v>
      </c>
      <c r="D646" s="16" t="s">
        <v>3348</v>
      </c>
      <c r="E646" s="116">
        <v>21.375</v>
      </c>
      <c r="F646" s="116">
        <v>-5.8139999999999997E-3</v>
      </c>
      <c r="G646" s="116">
        <v>0</v>
      </c>
      <c r="H646" s="111">
        <v>6.7999999999999996E-3</v>
      </c>
      <c r="I646" s="111">
        <f t="shared" si="1"/>
        <v>-1.2614E-2</v>
      </c>
      <c r="J646" s="399">
        <v>29099</v>
      </c>
    </row>
    <row r="647" spans="1:10" ht="14.5" customHeight="1" x14ac:dyDescent="0.15">
      <c r="A647" s="116">
        <v>90</v>
      </c>
      <c r="B647" s="399">
        <v>29129</v>
      </c>
      <c r="C647" s="16" t="s">
        <v>3347</v>
      </c>
      <c r="D647" s="16" t="s">
        <v>3348</v>
      </c>
      <c r="E647" s="116">
        <v>18.5</v>
      </c>
      <c r="F647" s="116">
        <v>-0.115789</v>
      </c>
      <c r="G647" s="116">
        <v>0.4</v>
      </c>
      <c r="H647" s="111">
        <v>8.2000000000000007E-3</v>
      </c>
      <c r="I647" s="111">
        <f t="shared" si="1"/>
        <v>-0.123989</v>
      </c>
      <c r="J647" s="399">
        <v>29129</v>
      </c>
    </row>
    <row r="648" spans="1:10" ht="14.5" customHeight="1" x14ac:dyDescent="0.15">
      <c r="A648" s="116">
        <v>90</v>
      </c>
      <c r="B648" s="399">
        <v>29160</v>
      </c>
      <c r="C648" s="16" t="s">
        <v>3347</v>
      </c>
      <c r="D648" s="16" t="s">
        <v>3348</v>
      </c>
      <c r="E648" s="116">
        <v>-19.75</v>
      </c>
      <c r="F648" s="116">
        <v>6.7568000000000003E-2</v>
      </c>
      <c r="G648" s="116">
        <v>0</v>
      </c>
      <c r="H648" s="111">
        <v>8.3000000000000001E-3</v>
      </c>
      <c r="I648" s="111">
        <f t="shared" si="1"/>
        <v>5.9268000000000001E-2</v>
      </c>
      <c r="J648" s="399">
        <v>29160</v>
      </c>
    </row>
    <row r="649" spans="1:10" ht="14.5" customHeight="1" x14ac:dyDescent="0.15">
      <c r="A649" s="116">
        <v>90</v>
      </c>
      <c r="B649" s="399">
        <v>29190</v>
      </c>
      <c r="C649" s="16" t="s">
        <v>3347</v>
      </c>
      <c r="D649" s="16" t="s">
        <v>3348</v>
      </c>
      <c r="E649" s="116">
        <v>20.375</v>
      </c>
      <c r="F649" s="116">
        <v>3.1646000000000001E-2</v>
      </c>
      <c r="G649" s="116">
        <v>0</v>
      </c>
      <c r="H649" s="111">
        <v>8.3000000000000001E-3</v>
      </c>
      <c r="I649" s="111">
        <f t="shared" si="1"/>
        <v>2.3345999999999999E-2</v>
      </c>
      <c r="J649" s="399">
        <v>29190</v>
      </c>
    </row>
    <row r="650" spans="1:10" ht="14.5" customHeight="1" x14ac:dyDescent="0.15">
      <c r="A650" s="116">
        <v>90</v>
      </c>
      <c r="B650" s="399">
        <v>29221</v>
      </c>
      <c r="C650" s="16" t="s">
        <v>3347</v>
      </c>
      <c r="D650" s="16" t="s">
        <v>3348</v>
      </c>
      <c r="E650" s="116">
        <v>20.5</v>
      </c>
      <c r="F650" s="116">
        <v>2.7607E-2</v>
      </c>
      <c r="G650" s="116">
        <v>0.4375</v>
      </c>
      <c r="H650" s="111">
        <v>8.3000000000000001E-3</v>
      </c>
      <c r="I650" s="111">
        <f t="shared" si="1"/>
        <v>1.9306999999999998E-2</v>
      </c>
      <c r="J650" s="399">
        <v>29221</v>
      </c>
    </row>
    <row r="651" spans="1:10" ht="14.5" customHeight="1" x14ac:dyDescent="0.15">
      <c r="A651" s="116">
        <v>90</v>
      </c>
      <c r="B651" s="399">
        <v>29252</v>
      </c>
      <c r="C651" s="16" t="s">
        <v>3347</v>
      </c>
      <c r="D651" s="16" t="s">
        <v>3348</v>
      </c>
      <c r="E651" s="116">
        <v>19.625</v>
      </c>
      <c r="F651" s="116">
        <v>-4.2682999999999999E-2</v>
      </c>
      <c r="G651" s="116">
        <v>0</v>
      </c>
      <c r="H651" s="111">
        <v>8.3999999999999995E-3</v>
      </c>
      <c r="I651" s="111">
        <f t="shared" si="1"/>
        <v>-5.1082999999999996E-2</v>
      </c>
      <c r="J651" s="399">
        <v>29252</v>
      </c>
    </row>
    <row r="652" spans="1:10" ht="14.5" customHeight="1" x14ac:dyDescent="0.15">
      <c r="A652" s="116">
        <v>90</v>
      </c>
      <c r="B652" s="399">
        <v>29281</v>
      </c>
      <c r="C652" s="16" t="s">
        <v>3347</v>
      </c>
      <c r="D652" s="16" t="s">
        <v>3348</v>
      </c>
      <c r="E652" s="116">
        <v>17.25</v>
      </c>
      <c r="F652" s="116">
        <v>-0.121019</v>
      </c>
      <c r="G652" s="116">
        <v>0</v>
      </c>
      <c r="H652" s="111">
        <v>9.9000000000000008E-3</v>
      </c>
      <c r="I652" s="111">
        <f t="shared" si="1"/>
        <v>-0.13091900000000001</v>
      </c>
      <c r="J652" s="399">
        <v>29281</v>
      </c>
    </row>
    <row r="653" spans="1:10" ht="14.5" customHeight="1" x14ac:dyDescent="0.15">
      <c r="A653" s="116">
        <v>90</v>
      </c>
      <c r="B653" s="399">
        <v>29312</v>
      </c>
      <c r="C653" s="16" t="s">
        <v>3347</v>
      </c>
      <c r="D653" s="16" t="s">
        <v>3348</v>
      </c>
      <c r="E653" s="116">
        <v>18.875</v>
      </c>
      <c r="F653" s="116">
        <v>0.119565</v>
      </c>
      <c r="G653" s="116">
        <v>0.4375</v>
      </c>
      <c r="H653" s="111">
        <v>0.01</v>
      </c>
      <c r="I653" s="111">
        <f t="shared" si="1"/>
        <v>0.10956500000000001</v>
      </c>
      <c r="J653" s="399">
        <v>29312</v>
      </c>
    </row>
    <row r="654" spans="1:10" ht="14.5" customHeight="1" x14ac:dyDescent="0.15">
      <c r="A654" s="116">
        <v>90</v>
      </c>
      <c r="B654" s="399">
        <v>29342</v>
      </c>
      <c r="C654" s="16" t="s">
        <v>3347</v>
      </c>
      <c r="D654" s="16" t="s">
        <v>3348</v>
      </c>
      <c r="E654" s="116">
        <v>21.125</v>
      </c>
      <c r="F654" s="116">
        <v>0.11920500000000001</v>
      </c>
      <c r="G654" s="116">
        <v>0</v>
      </c>
      <c r="H654" s="111">
        <v>8.6999999999999994E-3</v>
      </c>
      <c r="I654" s="111">
        <f t="shared" si="1"/>
        <v>0.11050500000000001</v>
      </c>
      <c r="J654" s="399">
        <v>29342</v>
      </c>
    </row>
    <row r="655" spans="1:10" ht="14.5" customHeight="1" x14ac:dyDescent="0.15">
      <c r="A655" s="116">
        <v>90</v>
      </c>
      <c r="B655" s="399">
        <v>29373</v>
      </c>
      <c r="C655" s="16" t="s">
        <v>3347</v>
      </c>
      <c r="D655" s="16" t="s">
        <v>3348</v>
      </c>
      <c r="E655" s="116">
        <v>22.125</v>
      </c>
      <c r="F655" s="116">
        <v>4.7336999999999997E-2</v>
      </c>
      <c r="G655" s="116">
        <v>0</v>
      </c>
      <c r="H655" s="111">
        <v>8.6E-3</v>
      </c>
      <c r="I655" s="111">
        <f t="shared" si="1"/>
        <v>3.8736999999999994E-2</v>
      </c>
      <c r="J655" s="399">
        <v>29373</v>
      </c>
    </row>
    <row r="656" spans="1:10" ht="14.5" customHeight="1" x14ac:dyDescent="0.15">
      <c r="A656" s="116">
        <v>90</v>
      </c>
      <c r="B656" s="399">
        <v>29403</v>
      </c>
      <c r="C656" s="16" t="s">
        <v>3347</v>
      </c>
      <c r="D656" s="16" t="s">
        <v>3348</v>
      </c>
      <c r="E656" s="116">
        <v>23.25</v>
      </c>
      <c r="F656" s="116">
        <v>7.0621000000000003E-2</v>
      </c>
      <c r="G656" s="116">
        <v>0.4375</v>
      </c>
      <c r="H656" s="111">
        <v>8.3999999999999995E-3</v>
      </c>
      <c r="I656" s="111">
        <f t="shared" si="1"/>
        <v>6.2221000000000005E-2</v>
      </c>
      <c r="J656" s="399">
        <v>29403</v>
      </c>
    </row>
    <row r="657" spans="1:10" ht="14.5" customHeight="1" x14ac:dyDescent="0.15">
      <c r="A657" s="116">
        <v>90</v>
      </c>
      <c r="B657" s="399">
        <v>29434</v>
      </c>
      <c r="C657" s="16" t="s">
        <v>3347</v>
      </c>
      <c r="D657" s="16" t="s">
        <v>3348</v>
      </c>
      <c r="E657" s="116">
        <v>23</v>
      </c>
      <c r="F657" s="116">
        <v>-1.0753E-2</v>
      </c>
      <c r="G657" s="116">
        <v>0</v>
      </c>
      <c r="H657" s="111">
        <v>8.0999999999999996E-3</v>
      </c>
      <c r="I657" s="111">
        <f t="shared" si="1"/>
        <v>-1.8853000000000002E-2</v>
      </c>
      <c r="J657" s="399">
        <v>29434</v>
      </c>
    </row>
    <row r="658" spans="1:10" ht="14.5" customHeight="1" x14ac:dyDescent="0.15">
      <c r="A658" s="116">
        <v>90</v>
      </c>
      <c r="B658" s="399">
        <v>29465</v>
      </c>
      <c r="C658" s="16" t="s">
        <v>3347</v>
      </c>
      <c r="D658" s="16" t="s">
        <v>3348</v>
      </c>
      <c r="E658" s="116">
        <v>22.5</v>
      </c>
      <c r="F658" s="116">
        <v>-2.1739000000000001E-2</v>
      </c>
      <c r="G658" s="116">
        <v>0</v>
      </c>
      <c r="H658" s="111">
        <v>9.7000000000000003E-3</v>
      </c>
      <c r="I658" s="111">
        <f t="shared" si="1"/>
        <v>-3.1439000000000002E-2</v>
      </c>
      <c r="J658" s="399">
        <v>29465</v>
      </c>
    </row>
    <row r="659" spans="1:10" ht="14.5" customHeight="1" x14ac:dyDescent="0.15">
      <c r="A659" s="116">
        <v>90</v>
      </c>
      <c r="B659" s="399">
        <v>29495</v>
      </c>
      <c r="C659" s="16" t="s">
        <v>3347</v>
      </c>
      <c r="D659" s="16" t="s">
        <v>3348</v>
      </c>
      <c r="E659" s="116">
        <v>22.625</v>
      </c>
      <c r="F659" s="116">
        <v>2.5000000000000001E-2</v>
      </c>
      <c r="G659" s="116">
        <v>0.4375</v>
      </c>
      <c r="H659" s="111">
        <v>9.7000000000000003E-3</v>
      </c>
      <c r="I659" s="111">
        <f t="shared" si="1"/>
        <v>1.5300000000000001E-2</v>
      </c>
      <c r="J659" s="399">
        <v>29495</v>
      </c>
    </row>
    <row r="660" spans="1:10" ht="14.5" customHeight="1" x14ac:dyDescent="0.15">
      <c r="A660" s="116">
        <v>90</v>
      </c>
      <c r="B660" s="399">
        <v>29526</v>
      </c>
      <c r="C660" s="16" t="s">
        <v>3347</v>
      </c>
      <c r="D660" s="16" t="s">
        <v>3348</v>
      </c>
      <c r="E660" s="116">
        <v>23.625</v>
      </c>
      <c r="F660" s="116">
        <v>4.4199000000000002E-2</v>
      </c>
      <c r="G660" s="116">
        <v>0</v>
      </c>
      <c r="H660" s="111">
        <v>9.1000000000000004E-3</v>
      </c>
      <c r="I660" s="111">
        <f t="shared" si="1"/>
        <v>3.5099000000000005E-2</v>
      </c>
      <c r="J660" s="399">
        <v>29526</v>
      </c>
    </row>
    <row r="661" spans="1:10" ht="14.5" customHeight="1" x14ac:dyDescent="0.15">
      <c r="A661" s="116">
        <v>90</v>
      </c>
      <c r="B661" s="399">
        <v>29556</v>
      </c>
      <c r="C661" s="16" t="s">
        <v>3347</v>
      </c>
      <c r="D661" s="16" t="s">
        <v>3348</v>
      </c>
      <c r="E661" s="116">
        <v>-20.125</v>
      </c>
      <c r="F661" s="116">
        <v>-0.148148</v>
      </c>
      <c r="G661" s="116">
        <v>0</v>
      </c>
      <c r="H661" s="111">
        <v>1.0800000000000001E-2</v>
      </c>
      <c r="I661" s="111">
        <f t="shared" si="1"/>
        <v>-0.15894800000000001</v>
      </c>
      <c r="J661" s="399">
        <v>29556</v>
      </c>
    </row>
    <row r="662" spans="1:10" ht="14.5" customHeight="1" x14ac:dyDescent="0.15">
      <c r="A662" s="116">
        <v>90</v>
      </c>
      <c r="B662" s="399">
        <v>29587</v>
      </c>
      <c r="C662" s="16" t="s">
        <v>3347</v>
      </c>
      <c r="D662" s="16" t="s">
        <v>3348</v>
      </c>
      <c r="E662" s="116">
        <v>19.875</v>
      </c>
      <c r="F662" s="116">
        <v>-1.2422000000000001E-2</v>
      </c>
      <c r="G662" s="116">
        <v>0</v>
      </c>
      <c r="H662" s="111">
        <v>9.4000000000000004E-3</v>
      </c>
      <c r="I662" s="111">
        <f t="shared" si="1"/>
        <v>-2.1822000000000001E-2</v>
      </c>
      <c r="J662" s="399">
        <v>29587</v>
      </c>
    </row>
    <row r="663" spans="1:10" ht="14.5" customHeight="1" x14ac:dyDescent="0.15">
      <c r="A663" s="116">
        <v>90</v>
      </c>
      <c r="B663" s="399">
        <v>29618</v>
      </c>
      <c r="C663" s="16" t="s">
        <v>3347</v>
      </c>
      <c r="D663" s="16" t="s">
        <v>3348</v>
      </c>
      <c r="E663" s="116">
        <v>20.25</v>
      </c>
      <c r="F663" s="116">
        <v>4.2766999999999999E-2</v>
      </c>
      <c r="G663" s="116">
        <v>0.47499999999999998</v>
      </c>
      <c r="H663" s="111">
        <v>8.8000000000000005E-3</v>
      </c>
      <c r="I663" s="111">
        <f t="shared" si="1"/>
        <v>3.3966999999999997E-2</v>
      </c>
      <c r="J663" s="399">
        <v>29618</v>
      </c>
    </row>
    <row r="664" spans="1:10" ht="14.5" customHeight="1" x14ac:dyDescent="0.15">
      <c r="A664" s="116">
        <v>90</v>
      </c>
      <c r="B664" s="399">
        <v>29646</v>
      </c>
      <c r="C664" s="16" t="s">
        <v>3347</v>
      </c>
      <c r="D664" s="16" t="s">
        <v>3348</v>
      </c>
      <c r="E664" s="116">
        <v>21.375</v>
      </c>
      <c r="F664" s="116">
        <v>5.5556000000000001E-2</v>
      </c>
      <c r="G664" s="116">
        <v>0</v>
      </c>
      <c r="H664" s="111">
        <v>1.11E-2</v>
      </c>
      <c r="I664" s="111">
        <f t="shared" si="1"/>
        <v>4.4456000000000002E-2</v>
      </c>
      <c r="J664" s="399">
        <v>29646</v>
      </c>
    </row>
    <row r="665" spans="1:10" ht="14.5" customHeight="1" x14ac:dyDescent="0.15">
      <c r="A665" s="116">
        <v>90</v>
      </c>
      <c r="B665" s="399">
        <v>29677</v>
      </c>
      <c r="C665" s="16" t="s">
        <v>3347</v>
      </c>
      <c r="D665" s="16" t="s">
        <v>3348</v>
      </c>
      <c r="E665" s="116">
        <v>23.125</v>
      </c>
      <c r="F665" s="116">
        <v>0.10409400000000001</v>
      </c>
      <c r="G665" s="116">
        <v>0.47499999999999998</v>
      </c>
      <c r="H665" s="111">
        <v>1.01E-2</v>
      </c>
      <c r="I665" s="111">
        <f t="shared" si="1"/>
        <v>9.3994000000000008E-2</v>
      </c>
      <c r="J665" s="399">
        <v>29677</v>
      </c>
    </row>
    <row r="666" spans="1:10" ht="14.5" customHeight="1" x14ac:dyDescent="0.15">
      <c r="A666" s="116">
        <v>90</v>
      </c>
      <c r="B666" s="399">
        <v>29707</v>
      </c>
      <c r="C666" s="16" t="s">
        <v>3347</v>
      </c>
      <c r="D666" s="16" t="s">
        <v>3348</v>
      </c>
      <c r="E666" s="116">
        <v>-22.3125</v>
      </c>
      <c r="F666" s="116">
        <v>-3.5135E-2</v>
      </c>
      <c r="G666" s="116">
        <v>0</v>
      </c>
      <c r="H666" s="111">
        <v>1.04E-2</v>
      </c>
      <c r="I666" s="111">
        <f t="shared" si="1"/>
        <v>-4.5534999999999999E-2</v>
      </c>
      <c r="J666" s="399">
        <v>29707</v>
      </c>
    </row>
    <row r="667" spans="1:10" ht="14.5" customHeight="1" x14ac:dyDescent="0.15">
      <c r="A667" s="116">
        <v>90</v>
      </c>
      <c r="B667" s="399">
        <v>29738</v>
      </c>
      <c r="C667" s="16" t="s">
        <v>3347</v>
      </c>
      <c r="D667" s="16" t="s">
        <v>3348</v>
      </c>
      <c r="E667" s="116">
        <v>22.625</v>
      </c>
      <c r="F667" s="116">
        <v>1.4005999999999999E-2</v>
      </c>
      <c r="G667" s="116">
        <v>0</v>
      </c>
      <c r="H667" s="111">
        <v>1.09E-2</v>
      </c>
      <c r="I667" s="111">
        <f t="shared" si="1"/>
        <v>3.1059999999999994E-3</v>
      </c>
      <c r="J667" s="399">
        <v>29738</v>
      </c>
    </row>
    <row r="668" spans="1:10" ht="14.5" customHeight="1" x14ac:dyDescent="0.15">
      <c r="A668" s="116">
        <v>90</v>
      </c>
      <c r="B668" s="399">
        <v>29768</v>
      </c>
      <c r="C668" s="16" t="s">
        <v>3347</v>
      </c>
      <c r="D668" s="16" t="s">
        <v>3348</v>
      </c>
      <c r="E668" s="116">
        <v>22.625</v>
      </c>
      <c r="F668" s="116">
        <v>2.2651999999999999E-2</v>
      </c>
      <c r="G668" s="116">
        <v>0.51249999999999996</v>
      </c>
      <c r="H668" s="111">
        <v>1.09E-2</v>
      </c>
      <c r="I668" s="111">
        <f t="shared" si="1"/>
        <v>1.1751999999999999E-2</v>
      </c>
      <c r="J668" s="399">
        <v>29768</v>
      </c>
    </row>
    <row r="669" spans="1:10" ht="14.5" customHeight="1" x14ac:dyDescent="0.15">
      <c r="A669" s="116">
        <v>90</v>
      </c>
      <c r="B669" s="399">
        <v>29799</v>
      </c>
      <c r="C669" s="16" t="s">
        <v>3347</v>
      </c>
      <c r="D669" s="16" t="s">
        <v>3348</v>
      </c>
      <c r="E669" s="116">
        <v>22.75</v>
      </c>
      <c r="F669" s="116">
        <v>5.5250000000000004E-3</v>
      </c>
      <c r="G669" s="116">
        <v>0</v>
      </c>
      <c r="H669" s="111">
        <v>1.0999999999999999E-2</v>
      </c>
      <c r="I669" s="111">
        <f t="shared" si="1"/>
        <v>-5.474999999999999E-3</v>
      </c>
      <c r="J669" s="399">
        <v>29799</v>
      </c>
    </row>
    <row r="670" spans="1:10" ht="14.5" customHeight="1" x14ac:dyDescent="0.15">
      <c r="A670" s="116">
        <v>90</v>
      </c>
      <c r="B670" s="399">
        <v>29830</v>
      </c>
      <c r="C670" s="16" t="s">
        <v>3347</v>
      </c>
      <c r="D670" s="16" t="s">
        <v>3348</v>
      </c>
      <c r="E670" s="116">
        <v>21.25</v>
      </c>
      <c r="F670" s="116">
        <v>-6.5934000000000006E-2</v>
      </c>
      <c r="G670" s="116">
        <v>0</v>
      </c>
      <c r="H670" s="111">
        <v>1.14E-2</v>
      </c>
      <c r="I670" s="111">
        <f t="shared" si="1"/>
        <v>-7.7334000000000014E-2</v>
      </c>
      <c r="J670" s="399">
        <v>29830</v>
      </c>
    </row>
    <row r="671" spans="1:10" ht="14.5" customHeight="1" x14ac:dyDescent="0.15">
      <c r="A671" s="116">
        <v>90</v>
      </c>
      <c r="B671" s="399">
        <v>29860</v>
      </c>
      <c r="C671" s="16" t="s">
        <v>3347</v>
      </c>
      <c r="D671" s="16" t="s">
        <v>3348</v>
      </c>
      <c r="E671" s="116">
        <v>20.875</v>
      </c>
      <c r="F671" s="116">
        <v>6.4710000000000002E-3</v>
      </c>
      <c r="G671" s="116">
        <v>0.51249999999999996</v>
      </c>
      <c r="H671" s="111">
        <v>1.17E-2</v>
      </c>
      <c r="I671" s="111">
        <f t="shared" si="1"/>
        <v>-5.2290000000000001E-3</v>
      </c>
      <c r="J671" s="399">
        <v>29860</v>
      </c>
    </row>
    <row r="672" spans="1:10" ht="14.5" customHeight="1" x14ac:dyDescent="0.15">
      <c r="A672" s="116">
        <v>90</v>
      </c>
      <c r="B672" s="399">
        <v>29891</v>
      </c>
      <c r="C672" s="16" t="s">
        <v>3347</v>
      </c>
      <c r="D672" s="16" t="s">
        <v>3348</v>
      </c>
      <c r="E672" s="116">
        <v>22.25</v>
      </c>
      <c r="F672" s="116">
        <v>6.5867999999999996E-2</v>
      </c>
      <c r="G672" s="116">
        <v>0</v>
      </c>
      <c r="H672" s="111">
        <v>1.1299999999999999E-2</v>
      </c>
      <c r="I672" s="111">
        <f t="shared" si="1"/>
        <v>5.4567999999999998E-2</v>
      </c>
      <c r="J672" s="399">
        <v>29891</v>
      </c>
    </row>
    <row r="673" spans="1:10" ht="14.5" customHeight="1" x14ac:dyDescent="0.15">
      <c r="A673" s="116">
        <v>90</v>
      </c>
      <c r="B673" s="399">
        <v>29921</v>
      </c>
      <c r="C673" s="16" t="s">
        <v>3347</v>
      </c>
      <c r="D673" s="16" t="s">
        <v>3348</v>
      </c>
      <c r="E673" s="116">
        <v>22.75</v>
      </c>
      <c r="F673" s="116">
        <v>2.2471999999999999E-2</v>
      </c>
      <c r="G673" s="116">
        <v>0</v>
      </c>
      <c r="H673" s="111">
        <v>0.01</v>
      </c>
      <c r="I673" s="111">
        <f t="shared" si="1"/>
        <v>1.2471999999999999E-2</v>
      </c>
      <c r="J673" s="399">
        <v>29921</v>
      </c>
    </row>
    <row r="674" spans="1:10" ht="14.5" customHeight="1" x14ac:dyDescent="0.15">
      <c r="A674" s="116">
        <v>90</v>
      </c>
      <c r="B674" s="399">
        <v>29952</v>
      </c>
      <c r="C674" s="16" t="s">
        <v>3347</v>
      </c>
      <c r="D674" s="16" t="s">
        <v>3348</v>
      </c>
      <c r="E674" s="116">
        <v>-23.625</v>
      </c>
      <c r="F674" s="116">
        <v>3.8462000000000003E-2</v>
      </c>
      <c r="G674" s="116">
        <v>0</v>
      </c>
      <c r="H674" s="111">
        <v>1.0800000000000001E-2</v>
      </c>
      <c r="I674" s="111">
        <f t="shared" si="1"/>
        <v>2.7662000000000003E-2</v>
      </c>
      <c r="J674" s="399">
        <v>29952</v>
      </c>
    </row>
    <row r="675" spans="1:10" ht="14.5" customHeight="1" x14ac:dyDescent="0.15">
      <c r="A675" s="116">
        <v>90</v>
      </c>
      <c r="B675" s="399">
        <v>29983</v>
      </c>
      <c r="C675" s="16" t="s">
        <v>3347</v>
      </c>
      <c r="D675" s="16" t="s">
        <v>3348</v>
      </c>
      <c r="E675" s="116">
        <v>21.625</v>
      </c>
      <c r="F675" s="116">
        <v>-6.1376E-2</v>
      </c>
      <c r="G675" s="116">
        <v>0.55000000000000004</v>
      </c>
      <c r="H675" s="111">
        <v>1.03E-2</v>
      </c>
      <c r="I675" s="111">
        <f t="shared" si="1"/>
        <v>-7.1676000000000004E-2</v>
      </c>
      <c r="J675" s="399">
        <v>29983</v>
      </c>
    </row>
    <row r="676" spans="1:10" ht="14.5" customHeight="1" x14ac:dyDescent="0.15">
      <c r="A676" s="116">
        <v>90</v>
      </c>
      <c r="B676" s="399">
        <v>30011</v>
      </c>
      <c r="C676" s="16" t="s">
        <v>3347</v>
      </c>
      <c r="D676" s="16" t="s">
        <v>3348</v>
      </c>
      <c r="E676" s="116">
        <v>-20.9375</v>
      </c>
      <c r="F676" s="116">
        <v>-3.1792000000000001E-2</v>
      </c>
      <c r="G676" s="116">
        <v>0</v>
      </c>
      <c r="H676" s="111">
        <v>1.24E-2</v>
      </c>
      <c r="I676" s="111">
        <f t="shared" si="1"/>
        <v>-4.4192000000000002E-2</v>
      </c>
      <c r="J676" s="399">
        <v>30011</v>
      </c>
    </row>
    <row r="677" spans="1:10" ht="14.5" customHeight="1" x14ac:dyDescent="0.15">
      <c r="A677" s="116">
        <v>90</v>
      </c>
      <c r="B677" s="399">
        <v>30042</v>
      </c>
      <c r="C677" s="16" t="s">
        <v>3347</v>
      </c>
      <c r="D677" s="16" t="s">
        <v>3348</v>
      </c>
      <c r="E677" s="116">
        <v>23.5</v>
      </c>
      <c r="F677" s="116">
        <v>0.14865700000000001</v>
      </c>
      <c r="G677" s="116">
        <v>0.55000000000000004</v>
      </c>
      <c r="H677" s="111">
        <v>1.12E-2</v>
      </c>
      <c r="I677" s="111">
        <f t="shared" si="1"/>
        <v>0.13745700000000002</v>
      </c>
      <c r="J677" s="399">
        <v>30042</v>
      </c>
    </row>
    <row r="678" spans="1:10" ht="14.5" customHeight="1" x14ac:dyDescent="0.15">
      <c r="A678" s="116">
        <v>90</v>
      </c>
      <c r="B678" s="399">
        <v>30072</v>
      </c>
      <c r="C678" s="16" t="s">
        <v>3347</v>
      </c>
      <c r="D678" s="16" t="s">
        <v>3348</v>
      </c>
      <c r="E678" s="116">
        <v>-24</v>
      </c>
      <c r="F678" s="116">
        <v>2.1277000000000001E-2</v>
      </c>
      <c r="G678" s="116">
        <v>0</v>
      </c>
      <c r="H678" s="111">
        <v>1.01E-2</v>
      </c>
      <c r="I678" s="111">
        <f t="shared" si="1"/>
        <v>1.1177000000000001E-2</v>
      </c>
      <c r="J678" s="399">
        <v>30072</v>
      </c>
    </row>
    <row r="679" spans="1:10" ht="14.5" customHeight="1" x14ac:dyDescent="0.15">
      <c r="A679" s="116">
        <v>90</v>
      </c>
      <c r="B679" s="399">
        <v>30103</v>
      </c>
      <c r="C679" s="16" t="s">
        <v>3347</v>
      </c>
      <c r="D679" s="16" t="s">
        <v>3348</v>
      </c>
      <c r="E679" s="116">
        <v>-23.6875</v>
      </c>
      <c r="F679" s="116">
        <v>-1.3021E-2</v>
      </c>
      <c r="G679" s="116">
        <v>0</v>
      </c>
      <c r="H679" s="111">
        <v>1.2E-2</v>
      </c>
      <c r="I679" s="111">
        <f t="shared" si="1"/>
        <v>-2.5021000000000002E-2</v>
      </c>
      <c r="J679" s="399">
        <v>30103</v>
      </c>
    </row>
    <row r="680" spans="1:10" ht="14.5" customHeight="1" x14ac:dyDescent="0.15">
      <c r="A680" s="116">
        <v>90</v>
      </c>
      <c r="B680" s="399">
        <v>30133</v>
      </c>
      <c r="C680" s="16" t="s">
        <v>3347</v>
      </c>
      <c r="D680" s="16" t="s">
        <v>3348</v>
      </c>
      <c r="E680" s="116">
        <v>-20.375</v>
      </c>
      <c r="F680" s="116">
        <v>-0.116623</v>
      </c>
      <c r="G680" s="116">
        <v>0.55000000000000004</v>
      </c>
      <c r="H680" s="111">
        <v>1.14E-2</v>
      </c>
      <c r="I680" s="111">
        <f t="shared" si="1"/>
        <v>-0.128023</v>
      </c>
      <c r="J680" s="399">
        <v>30133</v>
      </c>
    </row>
    <row r="681" spans="1:10" ht="14.5" customHeight="1" x14ac:dyDescent="0.15">
      <c r="A681" s="116">
        <v>90</v>
      </c>
      <c r="B681" s="399">
        <v>30164</v>
      </c>
      <c r="C681" s="16" t="s">
        <v>3347</v>
      </c>
      <c r="D681" s="16" t="s">
        <v>3348</v>
      </c>
      <c r="E681" s="116">
        <v>21.875</v>
      </c>
      <c r="F681" s="116">
        <v>7.3620000000000005E-2</v>
      </c>
      <c r="G681" s="116">
        <v>0</v>
      </c>
      <c r="H681" s="111">
        <v>1.12E-2</v>
      </c>
      <c r="I681" s="111">
        <f t="shared" si="1"/>
        <v>6.2420000000000003E-2</v>
      </c>
      <c r="J681" s="399">
        <v>30164</v>
      </c>
    </row>
    <row r="682" spans="1:10" ht="14.5" customHeight="1" x14ac:dyDescent="0.15">
      <c r="A682" s="116">
        <v>90</v>
      </c>
      <c r="B682" s="399">
        <v>30195</v>
      </c>
      <c r="C682" s="16" t="s">
        <v>3347</v>
      </c>
      <c r="D682" s="16" t="s">
        <v>3348</v>
      </c>
      <c r="E682" s="116">
        <v>-23.125</v>
      </c>
      <c r="F682" s="116">
        <v>5.7142999999999999E-2</v>
      </c>
      <c r="G682" s="116">
        <v>0</v>
      </c>
      <c r="H682" s="111">
        <v>0.01</v>
      </c>
      <c r="I682" s="111">
        <f t="shared" si="1"/>
        <v>4.7142999999999997E-2</v>
      </c>
      <c r="J682" s="399">
        <v>30195</v>
      </c>
    </row>
    <row r="683" spans="1:10" ht="14.5" customHeight="1" x14ac:dyDescent="0.15">
      <c r="A683" s="116">
        <v>90</v>
      </c>
      <c r="B683" s="399">
        <v>30225</v>
      </c>
      <c r="C683" s="16" t="s">
        <v>3347</v>
      </c>
      <c r="D683" s="16" t="s">
        <v>3348</v>
      </c>
      <c r="E683" s="116">
        <v>24.375</v>
      </c>
      <c r="F683" s="116">
        <v>7.7838000000000004E-2</v>
      </c>
      <c r="G683" s="116">
        <v>0.55000000000000004</v>
      </c>
      <c r="H683" s="111">
        <v>9.1000000000000004E-3</v>
      </c>
      <c r="I683" s="111">
        <f t="shared" si="1"/>
        <v>6.8738000000000007E-2</v>
      </c>
      <c r="J683" s="399">
        <v>30225</v>
      </c>
    </row>
    <row r="684" spans="1:10" ht="14.5" customHeight="1" x14ac:dyDescent="0.15">
      <c r="A684" s="116">
        <v>90</v>
      </c>
      <c r="B684" s="399">
        <v>30256</v>
      </c>
      <c r="C684" s="16" t="s">
        <v>3347</v>
      </c>
      <c r="D684" s="16" t="s">
        <v>3348</v>
      </c>
      <c r="E684" s="116">
        <v>-23.625</v>
      </c>
      <c r="F684" s="116">
        <v>-3.0769000000000001E-2</v>
      </c>
      <c r="G684" s="116">
        <v>0</v>
      </c>
      <c r="H684" s="111">
        <v>9.4000000000000004E-3</v>
      </c>
      <c r="I684" s="111">
        <f t="shared" ref="I684:I747" si="2">F684-H684</f>
        <v>-4.0169000000000003E-2</v>
      </c>
      <c r="J684" s="399">
        <v>30256</v>
      </c>
    </row>
    <row r="685" spans="1:10" ht="14.5" customHeight="1" x14ac:dyDescent="0.15">
      <c r="A685" s="116">
        <v>90</v>
      </c>
      <c r="B685" s="399">
        <v>30286</v>
      </c>
      <c r="C685" s="16" t="s">
        <v>3347</v>
      </c>
      <c r="D685" s="16" t="s">
        <v>3348</v>
      </c>
      <c r="E685" s="116">
        <v>25.5</v>
      </c>
      <c r="F685" s="116">
        <v>7.9365000000000005E-2</v>
      </c>
      <c r="G685" s="116">
        <v>0</v>
      </c>
      <c r="H685" s="111">
        <v>9.2999999999999992E-3</v>
      </c>
      <c r="I685" s="111">
        <f t="shared" si="2"/>
        <v>7.0065000000000002E-2</v>
      </c>
      <c r="J685" s="399">
        <v>30286</v>
      </c>
    </row>
    <row r="686" spans="1:10" ht="14.5" customHeight="1" x14ac:dyDescent="0.15">
      <c r="A686" s="116">
        <v>90</v>
      </c>
      <c r="B686" s="399">
        <v>30317</v>
      </c>
      <c r="C686" s="16" t="s">
        <v>3347</v>
      </c>
      <c r="D686" s="16" t="s">
        <v>3348</v>
      </c>
      <c r="E686" s="116">
        <v>26.875</v>
      </c>
      <c r="F686" s="116">
        <v>5.3921999999999998E-2</v>
      </c>
      <c r="G686" s="116">
        <v>0</v>
      </c>
      <c r="H686" s="111">
        <v>8.6999999999999994E-3</v>
      </c>
      <c r="I686" s="111">
        <f t="shared" si="2"/>
        <v>4.5221999999999998E-2</v>
      </c>
      <c r="J686" s="399">
        <v>30317</v>
      </c>
    </row>
    <row r="687" spans="1:10" ht="14.5" customHeight="1" x14ac:dyDescent="0.15">
      <c r="A687" s="116">
        <v>90</v>
      </c>
      <c r="B687" s="399">
        <v>30348</v>
      </c>
      <c r="C687" s="16" t="s">
        <v>3347</v>
      </c>
      <c r="D687" s="16" t="s">
        <v>3348</v>
      </c>
      <c r="E687" s="116">
        <v>32.5</v>
      </c>
      <c r="F687" s="116">
        <v>0.231628</v>
      </c>
      <c r="G687" s="116">
        <v>0.6</v>
      </c>
      <c r="H687" s="111">
        <v>8.0999999999999996E-3</v>
      </c>
      <c r="I687" s="111">
        <f t="shared" si="2"/>
        <v>0.223528</v>
      </c>
      <c r="J687" s="399">
        <v>30348</v>
      </c>
    </row>
    <row r="688" spans="1:10" ht="14.5" customHeight="1" x14ac:dyDescent="0.15">
      <c r="A688" s="116">
        <v>90</v>
      </c>
      <c r="B688" s="399">
        <v>30376</v>
      </c>
      <c r="C688" s="16" t="s">
        <v>3349</v>
      </c>
      <c r="D688" s="16" t="s">
        <v>3348</v>
      </c>
      <c r="E688" s="116">
        <v>-31.0625</v>
      </c>
      <c r="F688" s="116">
        <v>-4.4230999999999999E-2</v>
      </c>
      <c r="G688" s="116">
        <v>0</v>
      </c>
      <c r="H688" s="111">
        <v>8.8999999999999999E-3</v>
      </c>
      <c r="I688" s="111">
        <f t="shared" si="2"/>
        <v>-5.3130999999999998E-2</v>
      </c>
      <c r="J688" s="399">
        <v>30376</v>
      </c>
    </row>
    <row r="689" spans="1:10" ht="14.5" customHeight="1" x14ac:dyDescent="0.15">
      <c r="A689" s="116">
        <v>90</v>
      </c>
      <c r="B689" s="399">
        <v>30407</v>
      </c>
      <c r="C689" s="16" t="s">
        <v>3349</v>
      </c>
      <c r="D689" s="16" t="s">
        <v>3348</v>
      </c>
      <c r="E689" s="116">
        <v>29.375</v>
      </c>
      <c r="F689" s="116">
        <v>-3.5009999999999999E-2</v>
      </c>
      <c r="G689" s="116">
        <v>0.6</v>
      </c>
      <c r="H689" s="111">
        <v>8.5000000000000006E-3</v>
      </c>
      <c r="I689" s="111">
        <f t="shared" si="2"/>
        <v>-4.351E-2</v>
      </c>
      <c r="J689" s="399">
        <v>30407</v>
      </c>
    </row>
    <row r="690" spans="1:10" ht="14.5" customHeight="1" x14ac:dyDescent="0.15">
      <c r="A690" s="116">
        <v>90</v>
      </c>
      <c r="B690" s="399">
        <v>30437</v>
      </c>
      <c r="C690" s="16" t="s">
        <v>3349</v>
      </c>
      <c r="D690" s="16" t="s">
        <v>3348</v>
      </c>
      <c r="E690" s="116">
        <v>34.625</v>
      </c>
      <c r="F690" s="116">
        <v>0.17872299999999999</v>
      </c>
      <c r="G690" s="116">
        <v>0</v>
      </c>
      <c r="H690" s="111">
        <v>9.1000000000000004E-3</v>
      </c>
      <c r="I690" s="111">
        <f t="shared" si="2"/>
        <v>0.169623</v>
      </c>
      <c r="J690" s="399">
        <v>30437</v>
      </c>
    </row>
    <row r="691" spans="1:10" ht="14.5" customHeight="1" x14ac:dyDescent="0.15">
      <c r="A691" s="116">
        <v>90</v>
      </c>
      <c r="B691" s="399">
        <v>30468</v>
      </c>
      <c r="C691" s="16" t="s">
        <v>3349</v>
      </c>
      <c r="D691" s="16" t="s">
        <v>3348</v>
      </c>
      <c r="E691" s="116">
        <v>-33.0625</v>
      </c>
      <c r="F691" s="116">
        <v>-4.5125999999999999E-2</v>
      </c>
      <c r="G691" s="116">
        <v>0</v>
      </c>
      <c r="H691" s="111">
        <v>8.9999999999999993E-3</v>
      </c>
      <c r="I691" s="111">
        <f t="shared" si="2"/>
        <v>-5.4126000000000001E-2</v>
      </c>
      <c r="J691" s="399">
        <v>30468</v>
      </c>
    </row>
    <row r="692" spans="1:10" ht="14.5" customHeight="1" x14ac:dyDescent="0.15">
      <c r="A692" s="116">
        <v>90</v>
      </c>
      <c r="B692" s="399">
        <v>30498</v>
      </c>
      <c r="C692" s="16" t="s">
        <v>3349</v>
      </c>
      <c r="D692" s="16" t="s">
        <v>3348</v>
      </c>
      <c r="E692" s="116">
        <v>-31.3125</v>
      </c>
      <c r="F692" s="116">
        <v>-3.4783000000000001E-2</v>
      </c>
      <c r="G692" s="116">
        <v>0.6</v>
      </c>
      <c r="H692" s="111">
        <v>8.8000000000000005E-3</v>
      </c>
      <c r="I692" s="111">
        <f t="shared" si="2"/>
        <v>-4.3583000000000004E-2</v>
      </c>
      <c r="J692" s="399">
        <v>30498</v>
      </c>
    </row>
    <row r="693" spans="1:10" ht="14.5" customHeight="1" x14ac:dyDescent="0.15">
      <c r="A693" s="116">
        <v>90</v>
      </c>
      <c r="B693" s="399">
        <v>30529</v>
      </c>
      <c r="C693" s="16" t="s">
        <v>3349</v>
      </c>
      <c r="D693" s="16" t="s">
        <v>3348</v>
      </c>
      <c r="E693" s="116">
        <v>30.75</v>
      </c>
      <c r="F693" s="116">
        <v>-1.7964000000000001E-2</v>
      </c>
      <c r="G693" s="116">
        <v>0</v>
      </c>
      <c r="H693" s="111">
        <v>1.03E-2</v>
      </c>
      <c r="I693" s="111">
        <f t="shared" si="2"/>
        <v>-2.8264000000000001E-2</v>
      </c>
      <c r="J693" s="399">
        <v>30529</v>
      </c>
    </row>
    <row r="694" spans="1:10" ht="14.5" customHeight="1" x14ac:dyDescent="0.15">
      <c r="A694" s="116">
        <v>90</v>
      </c>
      <c r="B694" s="399">
        <v>30560</v>
      </c>
      <c r="C694" s="16" t="s">
        <v>3349</v>
      </c>
      <c r="D694" s="16" t="s">
        <v>3348</v>
      </c>
      <c r="E694" s="116">
        <v>32.5</v>
      </c>
      <c r="F694" s="116">
        <v>5.6911000000000003E-2</v>
      </c>
      <c r="G694" s="116">
        <v>0</v>
      </c>
      <c r="H694" s="111">
        <v>9.5999999999999992E-3</v>
      </c>
      <c r="I694" s="111">
        <f t="shared" si="2"/>
        <v>4.7311000000000006E-2</v>
      </c>
      <c r="J694" s="399">
        <v>30560</v>
      </c>
    </row>
    <row r="695" spans="1:10" ht="14.5" customHeight="1" x14ac:dyDescent="0.15">
      <c r="A695" s="116">
        <v>90</v>
      </c>
      <c r="B695" s="399">
        <v>30590</v>
      </c>
      <c r="C695" s="16" t="s">
        <v>3349</v>
      </c>
      <c r="D695" s="16" t="s">
        <v>3348</v>
      </c>
      <c r="E695" s="116">
        <v>32</v>
      </c>
      <c r="F695" s="116">
        <v>3.0769999999999999E-3</v>
      </c>
      <c r="G695" s="116">
        <v>0.6</v>
      </c>
      <c r="H695" s="111">
        <v>9.4999999999999998E-3</v>
      </c>
      <c r="I695" s="111">
        <f t="shared" si="2"/>
        <v>-6.4229999999999999E-3</v>
      </c>
      <c r="J695" s="399">
        <v>30590</v>
      </c>
    </row>
    <row r="696" spans="1:10" ht="14.5" customHeight="1" x14ac:dyDescent="0.15">
      <c r="A696" s="116">
        <v>90</v>
      </c>
      <c r="B696" s="399">
        <v>30621</v>
      </c>
      <c r="C696" s="16" t="s">
        <v>3349</v>
      </c>
      <c r="D696" s="16" t="s">
        <v>3348</v>
      </c>
      <c r="E696" s="116">
        <v>-31.5</v>
      </c>
      <c r="F696" s="116">
        <v>-1.5625E-2</v>
      </c>
      <c r="G696" s="116">
        <v>0</v>
      </c>
      <c r="H696" s="111">
        <v>9.4000000000000004E-3</v>
      </c>
      <c r="I696" s="111">
        <f t="shared" si="2"/>
        <v>-2.5024999999999999E-2</v>
      </c>
      <c r="J696" s="399">
        <v>30621</v>
      </c>
    </row>
    <row r="697" spans="1:10" ht="14.5" customHeight="1" x14ac:dyDescent="0.15">
      <c r="A697" s="116">
        <v>90</v>
      </c>
      <c r="B697" s="399">
        <v>30651</v>
      </c>
      <c r="C697" s="16" t="s">
        <v>3349</v>
      </c>
      <c r="D697" s="16" t="s">
        <v>3348</v>
      </c>
      <c r="E697" s="116">
        <v>-31.1875</v>
      </c>
      <c r="F697" s="116">
        <v>-9.9209999999999993E-3</v>
      </c>
      <c r="G697" s="116">
        <v>0</v>
      </c>
      <c r="H697" s="111">
        <v>9.4000000000000004E-3</v>
      </c>
      <c r="I697" s="111">
        <f t="shared" si="2"/>
        <v>-1.9320999999999998E-2</v>
      </c>
      <c r="J697" s="399">
        <v>30651</v>
      </c>
    </row>
    <row r="698" spans="1:10" ht="14.5" customHeight="1" x14ac:dyDescent="0.15">
      <c r="A698" s="116">
        <v>90</v>
      </c>
      <c r="B698" s="399">
        <v>30682</v>
      </c>
      <c r="C698" s="16" t="s">
        <v>3349</v>
      </c>
      <c r="D698" s="16" t="s">
        <v>3348</v>
      </c>
      <c r="E698" s="116">
        <v>-34.5625</v>
      </c>
      <c r="F698" s="116">
        <v>0.12945899999999999</v>
      </c>
      <c r="G698" s="116">
        <v>0.66249999999999998</v>
      </c>
      <c r="H698" s="111">
        <v>1.03E-2</v>
      </c>
      <c r="I698" s="111">
        <f t="shared" si="2"/>
        <v>0.11915899999999999</v>
      </c>
      <c r="J698" s="399">
        <v>30682</v>
      </c>
    </row>
    <row r="699" spans="1:10" ht="14.5" customHeight="1" x14ac:dyDescent="0.15">
      <c r="A699" s="116">
        <v>90</v>
      </c>
      <c r="B699" s="399">
        <v>30713</v>
      </c>
      <c r="C699" s="16" t="s">
        <v>3349</v>
      </c>
      <c r="D699" s="16" t="s">
        <v>3348</v>
      </c>
      <c r="E699" s="116">
        <v>34</v>
      </c>
      <c r="F699" s="116">
        <v>-1.6275000000000001E-2</v>
      </c>
      <c r="G699" s="116">
        <v>0</v>
      </c>
      <c r="H699" s="111">
        <v>9.1999999999999998E-3</v>
      </c>
      <c r="I699" s="111">
        <f t="shared" si="2"/>
        <v>-2.5475000000000001E-2</v>
      </c>
      <c r="J699" s="399">
        <v>30713</v>
      </c>
    </row>
    <row r="700" spans="1:10" ht="14.5" customHeight="1" x14ac:dyDescent="0.15">
      <c r="A700" s="116">
        <v>90</v>
      </c>
      <c r="B700" s="399">
        <v>30742</v>
      </c>
      <c r="C700" s="16" t="s">
        <v>3349</v>
      </c>
      <c r="D700" s="16" t="s">
        <v>3348</v>
      </c>
      <c r="E700" s="116">
        <v>33.5</v>
      </c>
      <c r="F700" s="116">
        <v>-1.4706E-2</v>
      </c>
      <c r="G700" s="116">
        <v>0</v>
      </c>
      <c r="H700" s="111">
        <v>9.7999999999999997E-3</v>
      </c>
      <c r="I700" s="111">
        <f t="shared" si="2"/>
        <v>-2.4506E-2</v>
      </c>
      <c r="J700" s="399">
        <v>30742</v>
      </c>
    </row>
    <row r="701" spans="1:10" ht="14.5" customHeight="1" x14ac:dyDescent="0.15">
      <c r="A701" s="116">
        <v>90</v>
      </c>
      <c r="B701" s="399">
        <v>30773</v>
      </c>
      <c r="C701" s="16" t="s">
        <v>3349</v>
      </c>
      <c r="D701" s="16" t="s">
        <v>3348</v>
      </c>
      <c r="E701" s="116">
        <v>-34.75</v>
      </c>
      <c r="F701" s="116">
        <v>5.7090000000000002E-2</v>
      </c>
      <c r="G701" s="116">
        <v>0.66249999999999998</v>
      </c>
      <c r="H701" s="111">
        <v>1.04E-2</v>
      </c>
      <c r="I701" s="111">
        <f t="shared" si="2"/>
        <v>4.6690000000000002E-2</v>
      </c>
      <c r="J701" s="399">
        <v>30773</v>
      </c>
    </row>
    <row r="702" spans="1:10" ht="14.5" customHeight="1" x14ac:dyDescent="0.15">
      <c r="A702" s="116">
        <v>90</v>
      </c>
      <c r="B702" s="399">
        <v>30803</v>
      </c>
      <c r="C702" s="16" t="s">
        <v>3349</v>
      </c>
      <c r="D702" s="16" t="s">
        <v>3348</v>
      </c>
      <c r="E702" s="116">
        <v>34.375</v>
      </c>
      <c r="F702" s="116">
        <v>-1.0791E-2</v>
      </c>
      <c r="G702" s="116">
        <v>0</v>
      </c>
      <c r="H702" s="111">
        <v>1.03E-2</v>
      </c>
      <c r="I702" s="111">
        <f t="shared" si="2"/>
        <v>-2.1090999999999999E-2</v>
      </c>
      <c r="J702" s="399">
        <v>30803</v>
      </c>
    </row>
    <row r="703" spans="1:10" ht="14.5" customHeight="1" x14ac:dyDescent="0.15">
      <c r="A703" s="116">
        <v>90</v>
      </c>
      <c r="B703" s="399">
        <v>30834</v>
      </c>
      <c r="C703" s="16" t="s">
        <v>3349</v>
      </c>
      <c r="D703" s="16" t="s">
        <v>3348</v>
      </c>
      <c r="E703" s="116">
        <v>34.375</v>
      </c>
      <c r="F703" s="116">
        <v>0</v>
      </c>
      <c r="G703" s="116">
        <v>0</v>
      </c>
      <c r="H703" s="111">
        <v>1.06E-2</v>
      </c>
      <c r="I703" s="111">
        <f t="shared" si="2"/>
        <v>-1.06E-2</v>
      </c>
      <c r="J703" s="399">
        <v>30834</v>
      </c>
    </row>
    <row r="704" spans="1:10" ht="14.5" customHeight="1" x14ac:dyDescent="0.15">
      <c r="A704" s="116">
        <v>90</v>
      </c>
      <c r="B704" s="399">
        <v>30864</v>
      </c>
      <c r="C704" s="16" t="s">
        <v>3349</v>
      </c>
      <c r="D704" s="16" t="s">
        <v>3348</v>
      </c>
      <c r="E704" s="116">
        <v>39</v>
      </c>
      <c r="F704" s="116">
        <v>0.15381800000000001</v>
      </c>
      <c r="G704" s="116">
        <v>0.66249999999999998</v>
      </c>
      <c r="H704" s="111">
        <v>1.1599999999999999E-2</v>
      </c>
      <c r="I704" s="111">
        <f t="shared" si="2"/>
        <v>0.14221800000000001</v>
      </c>
      <c r="J704" s="399">
        <v>30864</v>
      </c>
    </row>
    <row r="705" spans="1:10" ht="14.5" customHeight="1" x14ac:dyDescent="0.15">
      <c r="A705" s="116">
        <v>90</v>
      </c>
      <c r="B705" s="399">
        <v>30895</v>
      </c>
      <c r="C705" s="16" t="s">
        <v>3349</v>
      </c>
      <c r="D705" s="16" t="s">
        <v>3348</v>
      </c>
      <c r="E705" s="116">
        <v>-36.9375</v>
      </c>
      <c r="F705" s="116">
        <v>-5.2885000000000001E-2</v>
      </c>
      <c r="G705" s="116">
        <v>0</v>
      </c>
      <c r="H705" s="111">
        <v>1.06E-2</v>
      </c>
      <c r="I705" s="111">
        <f t="shared" si="2"/>
        <v>-6.3485E-2</v>
      </c>
      <c r="J705" s="399">
        <v>30895</v>
      </c>
    </row>
    <row r="706" spans="1:10" ht="14.5" customHeight="1" x14ac:dyDescent="0.15">
      <c r="A706" s="116">
        <v>90</v>
      </c>
      <c r="B706" s="399">
        <v>30926</v>
      </c>
      <c r="C706" s="16" t="s">
        <v>3349</v>
      </c>
      <c r="D706" s="16" t="s">
        <v>3348</v>
      </c>
      <c r="E706" s="116">
        <v>-36.625</v>
      </c>
      <c r="F706" s="116">
        <v>-8.4600000000000005E-3</v>
      </c>
      <c r="G706" s="116">
        <v>0</v>
      </c>
      <c r="H706" s="111">
        <v>9.4000000000000004E-3</v>
      </c>
      <c r="I706" s="111">
        <f t="shared" si="2"/>
        <v>-1.7860000000000001E-2</v>
      </c>
      <c r="J706" s="399">
        <v>30926</v>
      </c>
    </row>
    <row r="707" spans="1:10" ht="14.5" customHeight="1" x14ac:dyDescent="0.15">
      <c r="A707" s="116">
        <v>90</v>
      </c>
      <c r="B707" s="399">
        <v>30956</v>
      </c>
      <c r="C707" s="16" t="s">
        <v>3349</v>
      </c>
      <c r="D707" s="16" t="s">
        <v>3348</v>
      </c>
      <c r="E707" s="116">
        <v>42.875</v>
      </c>
      <c r="F707" s="116">
        <v>0.18873699999999999</v>
      </c>
      <c r="G707" s="116">
        <v>0.66249999999999998</v>
      </c>
      <c r="H707" s="111">
        <v>1.0800000000000001E-2</v>
      </c>
      <c r="I707" s="111">
        <f t="shared" si="2"/>
        <v>0.17793699999999998</v>
      </c>
      <c r="J707" s="399">
        <v>30956</v>
      </c>
    </row>
    <row r="708" spans="1:10" ht="14.5" customHeight="1" x14ac:dyDescent="0.15">
      <c r="A708" s="116">
        <v>90</v>
      </c>
      <c r="B708" s="399">
        <v>30987</v>
      </c>
      <c r="C708" s="16" t="s">
        <v>3349</v>
      </c>
      <c r="D708" s="16" t="s">
        <v>3348</v>
      </c>
      <c r="E708" s="116">
        <v>44.125</v>
      </c>
      <c r="F708" s="116">
        <v>2.9155E-2</v>
      </c>
      <c r="G708" s="116">
        <v>0</v>
      </c>
      <c r="H708" s="111">
        <v>9.1000000000000004E-3</v>
      </c>
      <c r="I708" s="111">
        <f t="shared" si="2"/>
        <v>2.0055E-2</v>
      </c>
      <c r="J708" s="399">
        <v>30987</v>
      </c>
    </row>
    <row r="709" spans="1:10" ht="14.5" customHeight="1" x14ac:dyDescent="0.15">
      <c r="A709" s="116">
        <v>90</v>
      </c>
      <c r="B709" s="399">
        <v>31017</v>
      </c>
      <c r="C709" s="16" t="s">
        <v>3349</v>
      </c>
      <c r="D709" s="16" t="s">
        <v>3348</v>
      </c>
      <c r="E709" s="116">
        <v>44.25</v>
      </c>
      <c r="F709" s="116">
        <v>2.833E-3</v>
      </c>
      <c r="G709" s="116">
        <v>0</v>
      </c>
      <c r="H709" s="111">
        <v>9.7999999999999997E-3</v>
      </c>
      <c r="I709" s="111">
        <f t="shared" si="2"/>
        <v>-6.9669999999999992E-3</v>
      </c>
      <c r="J709" s="399">
        <v>31017</v>
      </c>
    </row>
    <row r="710" spans="1:10" ht="14.5" customHeight="1" x14ac:dyDescent="0.15">
      <c r="A710" s="116">
        <v>90</v>
      </c>
      <c r="B710" s="399">
        <v>31048</v>
      </c>
      <c r="C710" s="16" t="s">
        <v>3349</v>
      </c>
      <c r="D710" s="16" t="s">
        <v>3348</v>
      </c>
      <c r="E710" s="116">
        <v>48.625</v>
      </c>
      <c r="F710" s="116">
        <v>9.887E-2</v>
      </c>
      <c r="G710" s="116">
        <v>0</v>
      </c>
      <c r="H710" s="111">
        <v>9.5999999999999992E-3</v>
      </c>
      <c r="I710" s="111">
        <f t="shared" si="2"/>
        <v>8.9270000000000002E-2</v>
      </c>
      <c r="J710" s="399">
        <v>31048</v>
      </c>
    </row>
    <row r="711" spans="1:10" ht="14.5" customHeight="1" x14ac:dyDescent="0.15">
      <c r="A711" s="116">
        <v>90</v>
      </c>
      <c r="B711" s="399">
        <v>31079</v>
      </c>
      <c r="C711" s="16" t="s">
        <v>3349</v>
      </c>
      <c r="D711" s="16" t="s">
        <v>3348</v>
      </c>
      <c r="E711" s="116">
        <v>52.25</v>
      </c>
      <c r="F711" s="116">
        <v>8.9459999999999998E-2</v>
      </c>
      <c r="G711" s="116">
        <v>0.72499999999999998</v>
      </c>
      <c r="H711" s="111">
        <v>8.2000000000000007E-3</v>
      </c>
      <c r="I711" s="111">
        <f t="shared" si="2"/>
        <v>8.1259999999999999E-2</v>
      </c>
      <c r="J711" s="399">
        <v>31079</v>
      </c>
    </row>
    <row r="712" spans="1:10" ht="14.5" customHeight="1" x14ac:dyDescent="0.15">
      <c r="A712" s="116">
        <v>90</v>
      </c>
      <c r="B712" s="399">
        <v>31107</v>
      </c>
      <c r="C712" s="16" t="s">
        <v>3349</v>
      </c>
      <c r="D712" s="16" t="s">
        <v>3348</v>
      </c>
      <c r="E712" s="116">
        <v>56</v>
      </c>
      <c r="F712" s="116">
        <v>7.177E-2</v>
      </c>
      <c r="G712" s="116">
        <v>0</v>
      </c>
      <c r="H712" s="111">
        <v>9.4000000000000004E-3</v>
      </c>
      <c r="I712" s="111">
        <f t="shared" si="2"/>
        <v>6.2370000000000002E-2</v>
      </c>
      <c r="J712" s="399">
        <v>31107</v>
      </c>
    </row>
    <row r="713" spans="1:10" ht="14.5" customHeight="1" x14ac:dyDescent="0.15">
      <c r="A713" s="116">
        <v>90</v>
      </c>
      <c r="B713" s="399">
        <v>31138</v>
      </c>
      <c r="C713" s="16" t="s">
        <v>3349</v>
      </c>
      <c r="D713" s="16" t="s">
        <v>3348</v>
      </c>
      <c r="E713" s="116">
        <v>58.75</v>
      </c>
      <c r="F713" s="116">
        <v>6.2053999999999998E-2</v>
      </c>
      <c r="G713" s="116">
        <v>0.72499999999999998</v>
      </c>
      <c r="H713" s="111">
        <v>1.0200000000000001E-2</v>
      </c>
      <c r="I713" s="111">
        <f t="shared" si="2"/>
        <v>5.1853999999999997E-2</v>
      </c>
      <c r="J713" s="399">
        <v>31138</v>
      </c>
    </row>
    <row r="714" spans="1:10" ht="14.5" customHeight="1" x14ac:dyDescent="0.15">
      <c r="A714" s="116">
        <v>90</v>
      </c>
      <c r="B714" s="399">
        <v>31168</v>
      </c>
      <c r="C714" s="16" t="s">
        <v>3349</v>
      </c>
      <c r="D714" s="16" t="s">
        <v>3348</v>
      </c>
      <c r="E714" s="116">
        <v>61.5</v>
      </c>
      <c r="F714" s="116">
        <v>4.6809000000000003E-2</v>
      </c>
      <c r="G714" s="116">
        <v>0</v>
      </c>
      <c r="H714" s="111">
        <v>9.7000000000000003E-3</v>
      </c>
      <c r="I714" s="111">
        <f t="shared" si="2"/>
        <v>3.7109000000000003E-2</v>
      </c>
      <c r="J714" s="399">
        <v>31168</v>
      </c>
    </row>
    <row r="715" spans="1:10" ht="14.5" customHeight="1" x14ac:dyDescent="0.15">
      <c r="A715" s="116">
        <v>90</v>
      </c>
      <c r="B715" s="399">
        <v>31199</v>
      </c>
      <c r="C715" s="16" t="s">
        <v>3349</v>
      </c>
      <c r="D715" s="16" t="s">
        <v>3348</v>
      </c>
      <c r="E715" s="116">
        <v>61.5</v>
      </c>
      <c r="F715" s="116">
        <v>0</v>
      </c>
      <c r="G715" s="116">
        <v>0</v>
      </c>
      <c r="H715" s="111">
        <v>8.0000000000000002E-3</v>
      </c>
      <c r="I715" s="111">
        <f t="shared" si="2"/>
        <v>-8.0000000000000002E-3</v>
      </c>
      <c r="J715" s="399">
        <v>31199</v>
      </c>
    </row>
    <row r="716" spans="1:10" ht="14.5" customHeight="1" x14ac:dyDescent="0.15">
      <c r="A716" s="116">
        <v>90</v>
      </c>
      <c r="B716" s="399">
        <v>31229</v>
      </c>
      <c r="C716" s="16" t="s">
        <v>3350</v>
      </c>
      <c r="D716" s="16" t="s">
        <v>3348</v>
      </c>
      <c r="E716" s="116">
        <v>31.5</v>
      </c>
      <c r="F716" s="116">
        <v>3.6179000000000003E-2</v>
      </c>
      <c r="G716" s="116">
        <v>0.72499999999999998</v>
      </c>
      <c r="H716" s="111">
        <v>9.4000000000000004E-3</v>
      </c>
      <c r="I716" s="111">
        <f t="shared" si="2"/>
        <v>2.6779000000000004E-2</v>
      </c>
      <c r="J716" s="399">
        <v>31229</v>
      </c>
    </row>
    <row r="717" spans="1:10" ht="14.5" customHeight="1" x14ac:dyDescent="0.15">
      <c r="A717" s="116">
        <v>90</v>
      </c>
      <c r="B717" s="399">
        <v>31260</v>
      </c>
      <c r="C717" s="16" t="s">
        <v>3350</v>
      </c>
      <c r="D717" s="16" t="s">
        <v>3348</v>
      </c>
      <c r="E717" s="116">
        <v>36.375</v>
      </c>
      <c r="F717" s="116">
        <v>0.15476200000000001</v>
      </c>
      <c r="G717" s="116">
        <v>0</v>
      </c>
      <c r="H717" s="111">
        <v>8.5000000000000006E-3</v>
      </c>
      <c r="I717" s="111">
        <f t="shared" si="2"/>
        <v>0.146262</v>
      </c>
      <c r="J717" s="399">
        <v>31260</v>
      </c>
    </row>
    <row r="718" spans="1:10" ht="14.5" customHeight="1" x14ac:dyDescent="0.15">
      <c r="A718" s="116">
        <v>90</v>
      </c>
      <c r="B718" s="399">
        <v>31291</v>
      </c>
      <c r="C718" s="16" t="s">
        <v>3350</v>
      </c>
      <c r="D718" s="16" t="s">
        <v>3348</v>
      </c>
      <c r="E718" s="116">
        <v>35.5</v>
      </c>
      <c r="F718" s="116">
        <v>-2.4055E-2</v>
      </c>
      <c r="G718" s="116">
        <v>0</v>
      </c>
      <c r="H718" s="111">
        <v>8.8000000000000005E-3</v>
      </c>
      <c r="I718" s="111">
        <f t="shared" si="2"/>
        <v>-3.2855000000000002E-2</v>
      </c>
      <c r="J718" s="399">
        <v>31291</v>
      </c>
    </row>
    <row r="719" spans="1:10" ht="14.5" customHeight="1" x14ac:dyDescent="0.15">
      <c r="A719" s="116">
        <v>90</v>
      </c>
      <c r="B719" s="399">
        <v>31321</v>
      </c>
      <c r="C719" s="16" t="s">
        <v>3350</v>
      </c>
      <c r="D719" s="16" t="s">
        <v>3348</v>
      </c>
      <c r="E719" s="116">
        <v>39.375</v>
      </c>
      <c r="F719" s="116">
        <v>0.119366</v>
      </c>
      <c r="G719" s="116">
        <v>0.36249999999999999</v>
      </c>
      <c r="H719" s="111">
        <v>8.8999999999999999E-3</v>
      </c>
      <c r="I719" s="111">
        <f t="shared" si="2"/>
        <v>0.11046599999999999</v>
      </c>
      <c r="J719" s="399">
        <v>31321</v>
      </c>
    </row>
    <row r="720" spans="1:10" ht="14.5" customHeight="1" x14ac:dyDescent="0.15">
      <c r="A720" s="116">
        <v>90</v>
      </c>
      <c r="B720" s="399">
        <v>31352</v>
      </c>
      <c r="C720" s="16" t="s">
        <v>3350</v>
      </c>
      <c r="D720" s="16" t="s">
        <v>3348</v>
      </c>
      <c r="E720" s="116">
        <v>39.5</v>
      </c>
      <c r="F720" s="116">
        <v>3.1749999999999999E-3</v>
      </c>
      <c r="G720" s="116">
        <v>0</v>
      </c>
      <c r="H720" s="111">
        <v>8.0999999999999996E-3</v>
      </c>
      <c r="I720" s="111">
        <f t="shared" si="2"/>
        <v>-4.9249999999999997E-3</v>
      </c>
      <c r="J720" s="399">
        <v>31352</v>
      </c>
    </row>
    <row r="721" spans="1:10" ht="14.5" customHeight="1" x14ac:dyDescent="0.15">
      <c r="A721" s="116">
        <v>90</v>
      </c>
      <c r="B721" s="399">
        <v>31382</v>
      </c>
      <c r="C721" s="16" t="s">
        <v>3350</v>
      </c>
      <c r="D721" s="16" t="s">
        <v>3348</v>
      </c>
      <c r="E721" s="116">
        <v>-39.0625</v>
      </c>
      <c r="F721" s="116">
        <v>-1.1076000000000001E-2</v>
      </c>
      <c r="G721" s="116">
        <v>0</v>
      </c>
      <c r="H721" s="111">
        <v>8.6E-3</v>
      </c>
      <c r="I721" s="111">
        <f t="shared" si="2"/>
        <v>-1.9675999999999999E-2</v>
      </c>
      <c r="J721" s="399">
        <v>31382</v>
      </c>
    </row>
    <row r="722" spans="1:10" ht="14.5" customHeight="1" x14ac:dyDescent="0.15">
      <c r="A722" s="116">
        <v>90</v>
      </c>
      <c r="B722" s="399">
        <v>31413</v>
      </c>
      <c r="C722" s="16" t="s">
        <v>3350</v>
      </c>
      <c r="D722" s="16" t="s">
        <v>3348</v>
      </c>
      <c r="E722" s="116">
        <v>36.875</v>
      </c>
      <c r="F722" s="116">
        <v>-5.6000000000000001E-2</v>
      </c>
      <c r="G722" s="116">
        <v>0</v>
      </c>
      <c r="H722" s="111">
        <v>7.9000000000000008E-3</v>
      </c>
      <c r="I722" s="111">
        <f t="shared" si="2"/>
        <v>-6.3899999999999998E-2</v>
      </c>
      <c r="J722" s="399">
        <v>31413</v>
      </c>
    </row>
    <row r="723" spans="1:10" ht="14.5" customHeight="1" x14ac:dyDescent="0.15">
      <c r="A723" s="116">
        <v>90</v>
      </c>
      <c r="B723" s="399">
        <v>31444</v>
      </c>
      <c r="C723" s="16" t="s">
        <v>3350</v>
      </c>
      <c r="D723" s="16" t="s">
        <v>3348</v>
      </c>
      <c r="E723" s="116">
        <v>36.75</v>
      </c>
      <c r="F723" s="116">
        <v>7.254E-3</v>
      </c>
      <c r="G723" s="116">
        <v>0.39250000000000002</v>
      </c>
      <c r="H723" s="111">
        <v>7.3000000000000001E-3</v>
      </c>
      <c r="I723" s="111">
        <f t="shared" si="2"/>
        <v>-4.6000000000000034E-5</v>
      </c>
      <c r="J723" s="399">
        <v>31444</v>
      </c>
    </row>
    <row r="724" spans="1:10" ht="14.5" customHeight="1" x14ac:dyDescent="0.15">
      <c r="A724" s="116">
        <v>90</v>
      </c>
      <c r="B724" s="399">
        <v>31472</v>
      </c>
      <c r="C724" s="16" t="s">
        <v>3350</v>
      </c>
      <c r="D724" s="16" t="s">
        <v>3348</v>
      </c>
      <c r="E724" s="116">
        <v>35.375</v>
      </c>
      <c r="F724" s="116">
        <v>-3.7414999999999997E-2</v>
      </c>
      <c r="G724" s="116">
        <v>0</v>
      </c>
      <c r="H724" s="111">
        <v>7.1000000000000004E-3</v>
      </c>
      <c r="I724" s="111">
        <f t="shared" si="2"/>
        <v>-4.4514999999999999E-2</v>
      </c>
      <c r="J724" s="399">
        <v>31472</v>
      </c>
    </row>
    <row r="725" spans="1:10" ht="14.5" customHeight="1" x14ac:dyDescent="0.15">
      <c r="A725" s="116">
        <v>90</v>
      </c>
      <c r="B725" s="399">
        <v>31503</v>
      </c>
      <c r="C725" s="16" t="s">
        <v>3350</v>
      </c>
      <c r="D725" s="16" t="s">
        <v>3348</v>
      </c>
      <c r="E725" s="116">
        <v>34</v>
      </c>
      <c r="F725" s="116">
        <v>-2.7774E-2</v>
      </c>
      <c r="G725" s="116">
        <v>0.39250000000000002</v>
      </c>
      <c r="H725" s="111">
        <v>6.3E-3</v>
      </c>
      <c r="I725" s="111">
        <f t="shared" si="2"/>
        <v>-3.4074E-2</v>
      </c>
      <c r="J725" s="399">
        <v>31503</v>
      </c>
    </row>
    <row r="726" spans="1:10" ht="14.5" customHeight="1" x14ac:dyDescent="0.15">
      <c r="A726" s="116">
        <v>90</v>
      </c>
      <c r="B726" s="399">
        <v>31533</v>
      </c>
      <c r="C726" s="16" t="s">
        <v>3350</v>
      </c>
      <c r="D726" s="16" t="s">
        <v>3348</v>
      </c>
      <c r="E726" s="116">
        <v>37.25</v>
      </c>
      <c r="F726" s="116">
        <v>9.5588000000000006E-2</v>
      </c>
      <c r="G726" s="116">
        <v>0</v>
      </c>
      <c r="H726" s="111">
        <v>6.1999999999999998E-3</v>
      </c>
      <c r="I726" s="111">
        <f t="shared" si="2"/>
        <v>8.9388000000000009E-2</v>
      </c>
      <c r="J726" s="399">
        <v>31533</v>
      </c>
    </row>
    <row r="727" spans="1:10" ht="14.5" customHeight="1" x14ac:dyDescent="0.15">
      <c r="A727" s="116">
        <v>90</v>
      </c>
      <c r="B727" s="399">
        <v>31564</v>
      </c>
      <c r="C727" s="16" t="s">
        <v>3350</v>
      </c>
      <c r="D727" s="16" t="s">
        <v>3348</v>
      </c>
      <c r="E727" s="116">
        <v>39.25</v>
      </c>
      <c r="F727" s="116">
        <v>5.3691000000000003E-2</v>
      </c>
      <c r="G727" s="116">
        <v>0</v>
      </c>
      <c r="H727" s="111">
        <v>7.0000000000000001E-3</v>
      </c>
      <c r="I727" s="111">
        <f t="shared" si="2"/>
        <v>4.6691000000000003E-2</v>
      </c>
      <c r="J727" s="399">
        <v>31564</v>
      </c>
    </row>
    <row r="728" spans="1:10" ht="14.5" customHeight="1" x14ac:dyDescent="0.15">
      <c r="A728" s="116">
        <v>90</v>
      </c>
      <c r="B728" s="399">
        <v>31594</v>
      </c>
      <c r="C728" s="16" t="s">
        <v>3350</v>
      </c>
      <c r="D728" s="16" t="s">
        <v>3348</v>
      </c>
      <c r="E728" s="116">
        <v>39</v>
      </c>
      <c r="F728" s="116">
        <v>3.6310000000000001E-3</v>
      </c>
      <c r="G728" s="116">
        <v>0.39250000000000002</v>
      </c>
      <c r="H728" s="111">
        <v>6.6E-3</v>
      </c>
      <c r="I728" s="111">
        <f t="shared" si="2"/>
        <v>-2.9689999999999999E-3</v>
      </c>
      <c r="J728" s="399">
        <v>31594</v>
      </c>
    </row>
    <row r="729" spans="1:10" ht="14.5" customHeight="1" x14ac:dyDescent="0.15">
      <c r="A729" s="116">
        <v>90</v>
      </c>
      <c r="B729" s="399">
        <v>31625</v>
      </c>
      <c r="C729" s="16" t="s">
        <v>3350</v>
      </c>
      <c r="D729" s="16" t="s">
        <v>3348</v>
      </c>
      <c r="E729" s="116">
        <v>-39.8125</v>
      </c>
      <c r="F729" s="116">
        <v>2.0833000000000001E-2</v>
      </c>
      <c r="G729" s="116">
        <v>0</v>
      </c>
      <c r="H729" s="111">
        <v>6.3E-3</v>
      </c>
      <c r="I729" s="111">
        <f t="shared" si="2"/>
        <v>1.4533000000000001E-2</v>
      </c>
      <c r="J729" s="399">
        <v>31625</v>
      </c>
    </row>
    <row r="730" spans="1:10" ht="14.5" customHeight="1" x14ac:dyDescent="0.15">
      <c r="A730" s="116">
        <v>90</v>
      </c>
      <c r="B730" s="399">
        <v>31656</v>
      </c>
      <c r="C730" s="16" t="s">
        <v>3350</v>
      </c>
      <c r="D730" s="16" t="s">
        <v>3348</v>
      </c>
      <c r="E730" s="116">
        <v>35.375</v>
      </c>
      <c r="F730" s="116">
        <v>-0.11146</v>
      </c>
      <c r="G730" s="116">
        <v>0</v>
      </c>
      <c r="H730" s="111">
        <v>6.4999999999999997E-3</v>
      </c>
      <c r="I730" s="111">
        <f t="shared" si="2"/>
        <v>-0.11796000000000001</v>
      </c>
      <c r="J730" s="399">
        <v>31656</v>
      </c>
    </row>
    <row r="731" spans="1:10" ht="14.5" customHeight="1" x14ac:dyDescent="0.15">
      <c r="A731" s="116">
        <v>90</v>
      </c>
      <c r="B731" s="399">
        <v>31686</v>
      </c>
      <c r="C731" s="16" t="s">
        <v>3350</v>
      </c>
      <c r="D731" s="16" t="s">
        <v>3348</v>
      </c>
      <c r="E731" s="116">
        <v>35.625</v>
      </c>
      <c r="F731" s="116">
        <v>1.8162999999999999E-2</v>
      </c>
      <c r="G731" s="116">
        <v>0.39250000000000002</v>
      </c>
      <c r="H731" s="111">
        <v>6.8999999999999999E-3</v>
      </c>
      <c r="I731" s="111">
        <f t="shared" si="2"/>
        <v>1.1262999999999999E-2</v>
      </c>
      <c r="J731" s="399">
        <v>31686</v>
      </c>
    </row>
    <row r="732" spans="1:10" ht="14.5" customHeight="1" x14ac:dyDescent="0.15">
      <c r="A732" s="116">
        <v>90</v>
      </c>
      <c r="B732" s="399">
        <v>31717</v>
      </c>
      <c r="C732" s="16" t="s">
        <v>3350</v>
      </c>
      <c r="D732" s="16" t="s">
        <v>3348</v>
      </c>
      <c r="E732" s="116">
        <v>34.75</v>
      </c>
      <c r="F732" s="116">
        <v>-2.4560999999999999E-2</v>
      </c>
      <c r="G732" s="116">
        <v>0</v>
      </c>
      <c r="H732" s="111">
        <v>5.8999999999999999E-3</v>
      </c>
      <c r="I732" s="111">
        <f t="shared" si="2"/>
        <v>-3.0460999999999998E-2</v>
      </c>
      <c r="J732" s="399">
        <v>31717</v>
      </c>
    </row>
    <row r="733" spans="1:10" ht="14.5" customHeight="1" x14ac:dyDescent="0.15">
      <c r="A733" s="116">
        <v>90</v>
      </c>
      <c r="B733" s="399">
        <v>31747</v>
      </c>
      <c r="C733" s="16" t="s">
        <v>3350</v>
      </c>
      <c r="D733" s="16" t="s">
        <v>3348</v>
      </c>
      <c r="E733" s="116">
        <v>33.125</v>
      </c>
      <c r="F733" s="116">
        <v>-4.6762999999999999E-2</v>
      </c>
      <c r="G733" s="116">
        <v>0</v>
      </c>
      <c r="H733" s="111">
        <v>7.0000000000000001E-3</v>
      </c>
      <c r="I733" s="111">
        <f t="shared" si="2"/>
        <v>-5.3762999999999998E-2</v>
      </c>
      <c r="J733" s="399">
        <v>31747</v>
      </c>
    </row>
    <row r="734" spans="1:10" ht="14.5" customHeight="1" x14ac:dyDescent="0.15">
      <c r="A734" s="116">
        <v>90</v>
      </c>
      <c r="B734" s="399">
        <v>31778</v>
      </c>
      <c r="C734" s="16" t="s">
        <v>3350</v>
      </c>
      <c r="D734" s="16" t="s">
        <v>3348</v>
      </c>
      <c r="E734" s="116">
        <v>33.375</v>
      </c>
      <c r="F734" s="116">
        <v>7.5469999999999999E-3</v>
      </c>
      <c r="G734" s="116">
        <v>0</v>
      </c>
      <c r="H734" s="111">
        <v>6.4000000000000003E-3</v>
      </c>
      <c r="I734" s="111">
        <f t="shared" si="2"/>
        <v>1.1469999999999996E-3</v>
      </c>
      <c r="J734" s="399">
        <v>31778</v>
      </c>
    </row>
    <row r="735" spans="1:10" ht="14.5" customHeight="1" x14ac:dyDescent="0.15">
      <c r="A735" s="116">
        <v>90</v>
      </c>
      <c r="B735" s="399">
        <v>31809</v>
      </c>
      <c r="C735" s="16" t="s">
        <v>3350</v>
      </c>
      <c r="D735" s="16" t="s">
        <v>3348</v>
      </c>
      <c r="E735" s="116">
        <v>35.25</v>
      </c>
      <c r="F735" s="116">
        <v>6.8764000000000006E-2</v>
      </c>
      <c r="G735" s="116">
        <v>0.42</v>
      </c>
      <c r="H735" s="111">
        <v>5.8999999999999999E-3</v>
      </c>
      <c r="I735" s="111">
        <f t="shared" si="2"/>
        <v>6.2864000000000003E-2</v>
      </c>
      <c r="J735" s="399">
        <v>31809</v>
      </c>
    </row>
    <row r="736" spans="1:10" ht="14.5" customHeight="1" x14ac:dyDescent="0.15">
      <c r="A736" s="116">
        <v>90</v>
      </c>
      <c r="B736" s="399">
        <v>31837</v>
      </c>
      <c r="C736" s="16" t="s">
        <v>3350</v>
      </c>
      <c r="D736" s="16" t="s">
        <v>3348</v>
      </c>
      <c r="E736" s="116">
        <v>37.25</v>
      </c>
      <c r="F736" s="116">
        <v>5.6737999999999997E-2</v>
      </c>
      <c r="G736" s="116">
        <v>0</v>
      </c>
      <c r="H736" s="111">
        <v>6.6E-3</v>
      </c>
      <c r="I736" s="111">
        <f t="shared" si="2"/>
        <v>5.0137999999999995E-2</v>
      </c>
      <c r="J736" s="399">
        <v>31837</v>
      </c>
    </row>
    <row r="737" spans="1:10" ht="14.5" customHeight="1" x14ac:dyDescent="0.15">
      <c r="A737" s="116">
        <v>90</v>
      </c>
      <c r="B737" s="399">
        <v>31868</v>
      </c>
      <c r="C737" s="16" t="s">
        <v>3350</v>
      </c>
      <c r="D737" s="16" t="s">
        <v>3348</v>
      </c>
      <c r="E737" s="116">
        <v>37.25</v>
      </c>
      <c r="F737" s="116">
        <v>1.1275E-2</v>
      </c>
      <c r="G737" s="116">
        <v>0.42</v>
      </c>
      <c r="H737" s="111">
        <v>6.4999999999999997E-3</v>
      </c>
      <c r="I737" s="111">
        <f t="shared" si="2"/>
        <v>4.7750000000000006E-3</v>
      </c>
      <c r="J737" s="399">
        <v>31868</v>
      </c>
    </row>
    <row r="738" spans="1:10" ht="14.5" customHeight="1" x14ac:dyDescent="0.15">
      <c r="A738" s="116">
        <v>90</v>
      </c>
      <c r="B738" s="399">
        <v>31898</v>
      </c>
      <c r="C738" s="16" t="s">
        <v>3350</v>
      </c>
      <c r="D738" s="16" t="s">
        <v>3348</v>
      </c>
      <c r="E738" s="116">
        <v>38</v>
      </c>
      <c r="F738" s="116">
        <v>2.0133999999999999E-2</v>
      </c>
      <c r="G738" s="116">
        <v>0</v>
      </c>
      <c r="H738" s="111">
        <v>6.6E-3</v>
      </c>
      <c r="I738" s="111">
        <f t="shared" si="2"/>
        <v>1.3533999999999999E-2</v>
      </c>
      <c r="J738" s="399">
        <v>31898</v>
      </c>
    </row>
    <row r="739" spans="1:10" ht="14.5" customHeight="1" x14ac:dyDescent="0.15">
      <c r="A739" s="116">
        <v>90</v>
      </c>
      <c r="B739" s="399">
        <v>31929</v>
      </c>
      <c r="C739" s="16" t="s">
        <v>3350</v>
      </c>
      <c r="D739" s="16" t="s">
        <v>3348</v>
      </c>
      <c r="E739" s="116">
        <v>-36.8125</v>
      </c>
      <c r="F739" s="116">
        <v>-3.125E-2</v>
      </c>
      <c r="G739" s="116">
        <v>0</v>
      </c>
      <c r="H739" s="111">
        <v>7.4999999999999997E-3</v>
      </c>
      <c r="I739" s="111">
        <f t="shared" si="2"/>
        <v>-3.875E-2</v>
      </c>
      <c r="J739" s="399">
        <v>31929</v>
      </c>
    </row>
    <row r="740" spans="1:10" ht="14.5" customHeight="1" x14ac:dyDescent="0.15">
      <c r="A740" s="116">
        <v>90</v>
      </c>
      <c r="B740" s="399">
        <v>31959</v>
      </c>
      <c r="C740" s="16" t="s">
        <v>3350</v>
      </c>
      <c r="D740" s="16" t="s">
        <v>3348</v>
      </c>
      <c r="E740" s="116">
        <v>34.375</v>
      </c>
      <c r="F740" s="116">
        <v>-5.4805E-2</v>
      </c>
      <c r="G740" s="116">
        <v>0.42</v>
      </c>
      <c r="H740" s="111">
        <v>7.3000000000000001E-3</v>
      </c>
      <c r="I740" s="111">
        <f t="shared" si="2"/>
        <v>-6.2105E-2</v>
      </c>
      <c r="J740" s="399">
        <v>31959</v>
      </c>
    </row>
    <row r="741" spans="1:10" ht="14.5" customHeight="1" x14ac:dyDescent="0.15">
      <c r="A741" s="116">
        <v>90</v>
      </c>
      <c r="B741" s="399">
        <v>31990</v>
      </c>
      <c r="C741" s="16" t="s">
        <v>3350</v>
      </c>
      <c r="D741" s="16" t="s">
        <v>3348</v>
      </c>
      <c r="E741" s="116">
        <v>34.75</v>
      </c>
      <c r="F741" s="116">
        <v>1.0909E-2</v>
      </c>
      <c r="G741" s="116">
        <v>0</v>
      </c>
      <c r="H741" s="111">
        <v>7.4999999999999997E-3</v>
      </c>
      <c r="I741" s="111">
        <f t="shared" si="2"/>
        <v>3.4090000000000006E-3</v>
      </c>
      <c r="J741" s="399">
        <v>31990</v>
      </c>
    </row>
    <row r="742" spans="1:10" ht="14.5" customHeight="1" x14ac:dyDescent="0.15">
      <c r="A742" s="116">
        <v>90</v>
      </c>
      <c r="B742" s="399">
        <v>32021</v>
      </c>
      <c r="C742" s="16" t="s">
        <v>3350</v>
      </c>
      <c r="D742" s="16" t="s">
        <v>3348</v>
      </c>
      <c r="E742" s="116">
        <v>34.375</v>
      </c>
      <c r="F742" s="116">
        <v>-1.0791E-2</v>
      </c>
      <c r="G742" s="116">
        <v>0</v>
      </c>
      <c r="H742" s="111">
        <v>7.4999999999999997E-3</v>
      </c>
      <c r="I742" s="111">
        <f t="shared" si="2"/>
        <v>-1.8291000000000002E-2</v>
      </c>
      <c r="J742" s="399">
        <v>32021</v>
      </c>
    </row>
    <row r="743" spans="1:10" ht="14.5" customHeight="1" x14ac:dyDescent="0.15">
      <c r="A743" s="116">
        <v>90</v>
      </c>
      <c r="B743" s="399">
        <v>32051</v>
      </c>
      <c r="C743" s="16" t="s">
        <v>3350</v>
      </c>
      <c r="D743" s="16" t="s">
        <v>3348</v>
      </c>
      <c r="E743" s="116">
        <v>28.75</v>
      </c>
      <c r="F743" s="116">
        <v>-0.151418</v>
      </c>
      <c r="G743" s="116">
        <v>0.42</v>
      </c>
      <c r="H743" s="111">
        <v>7.9000000000000008E-3</v>
      </c>
      <c r="I743" s="111">
        <f t="shared" si="2"/>
        <v>-0.15931799999999999</v>
      </c>
      <c r="J743" s="399">
        <v>32051</v>
      </c>
    </row>
    <row r="744" spans="1:10" ht="14.5" customHeight="1" x14ac:dyDescent="0.15">
      <c r="A744" s="116">
        <v>90</v>
      </c>
      <c r="B744" s="399">
        <v>32082</v>
      </c>
      <c r="C744" s="16" t="s">
        <v>3350</v>
      </c>
      <c r="D744" s="16" t="s">
        <v>3348</v>
      </c>
      <c r="E744" s="116">
        <v>28.25</v>
      </c>
      <c r="F744" s="116">
        <v>-1.7391E-2</v>
      </c>
      <c r="G744" s="116">
        <v>0</v>
      </c>
      <c r="H744" s="111">
        <v>7.4999999999999997E-3</v>
      </c>
      <c r="I744" s="111">
        <f t="shared" si="2"/>
        <v>-2.4891E-2</v>
      </c>
      <c r="J744" s="399">
        <v>32082</v>
      </c>
    </row>
    <row r="745" spans="1:10" ht="14.5" customHeight="1" x14ac:dyDescent="0.15">
      <c r="A745" s="116">
        <v>90</v>
      </c>
      <c r="B745" s="399">
        <v>32112</v>
      </c>
      <c r="C745" s="16" t="s">
        <v>3350</v>
      </c>
      <c r="D745" s="16" t="s">
        <v>3348</v>
      </c>
      <c r="E745" s="116">
        <v>28.75</v>
      </c>
      <c r="F745" s="116">
        <v>1.7698999999999999E-2</v>
      </c>
      <c r="G745" s="116">
        <v>0</v>
      </c>
      <c r="H745" s="111">
        <v>7.7999999999999996E-3</v>
      </c>
      <c r="I745" s="111">
        <f t="shared" si="2"/>
        <v>9.8989999999999998E-3</v>
      </c>
      <c r="J745" s="399">
        <v>32112</v>
      </c>
    </row>
    <row r="746" spans="1:10" ht="14.5" customHeight="1" x14ac:dyDescent="0.15">
      <c r="A746" s="116">
        <v>90</v>
      </c>
      <c r="B746" s="399">
        <v>32143</v>
      </c>
      <c r="C746" s="16" t="s">
        <v>3350</v>
      </c>
      <c r="D746" s="16" t="s">
        <v>3348</v>
      </c>
      <c r="E746" s="116">
        <v>30.125</v>
      </c>
      <c r="F746" s="116">
        <v>4.7826E-2</v>
      </c>
      <c r="G746" s="116">
        <v>0</v>
      </c>
      <c r="H746" s="111">
        <v>7.1999999999999998E-3</v>
      </c>
      <c r="I746" s="111">
        <f t="shared" si="2"/>
        <v>4.0626000000000002E-2</v>
      </c>
      <c r="J746" s="399">
        <v>32143</v>
      </c>
    </row>
    <row r="747" spans="1:10" ht="14.5" customHeight="1" x14ac:dyDescent="0.15">
      <c r="A747" s="116">
        <v>90</v>
      </c>
      <c r="B747" s="399">
        <v>32174</v>
      </c>
      <c r="C747" s="16" t="s">
        <v>3350</v>
      </c>
      <c r="D747" s="16" t="s">
        <v>3348</v>
      </c>
      <c r="E747" s="116">
        <v>32.25</v>
      </c>
      <c r="F747" s="116">
        <v>8.5144999999999998E-2</v>
      </c>
      <c r="G747" s="116">
        <v>0.44</v>
      </c>
      <c r="H747" s="111">
        <v>7.1000000000000004E-3</v>
      </c>
      <c r="I747" s="111">
        <f t="shared" si="2"/>
        <v>7.8045000000000003E-2</v>
      </c>
      <c r="J747" s="399">
        <v>32174</v>
      </c>
    </row>
    <row r="748" spans="1:10" ht="14.5" customHeight="1" x14ac:dyDescent="0.15">
      <c r="A748" s="116">
        <v>90</v>
      </c>
      <c r="B748" s="399">
        <v>32203</v>
      </c>
      <c r="C748" s="16" t="s">
        <v>3350</v>
      </c>
      <c r="D748" s="16" t="s">
        <v>3348</v>
      </c>
      <c r="E748" s="116">
        <v>29.625</v>
      </c>
      <c r="F748" s="116">
        <v>-8.1394999999999995E-2</v>
      </c>
      <c r="G748" s="116">
        <v>0</v>
      </c>
      <c r="H748" s="111">
        <v>7.1999999999999998E-3</v>
      </c>
      <c r="I748" s="111">
        <f t="shared" ref="I748:I811" si="3">F748-H748</f>
        <v>-8.8594999999999993E-2</v>
      </c>
      <c r="J748" s="399">
        <v>32203</v>
      </c>
    </row>
    <row r="749" spans="1:10" ht="14.5" customHeight="1" x14ac:dyDescent="0.15">
      <c r="A749" s="116">
        <v>90</v>
      </c>
      <c r="B749" s="399">
        <v>32234</v>
      </c>
      <c r="C749" s="16" t="s">
        <v>3350</v>
      </c>
      <c r="D749" s="16" t="s">
        <v>3348</v>
      </c>
      <c r="E749" s="116">
        <v>29.75</v>
      </c>
      <c r="F749" s="116">
        <v>1.9071999999999999E-2</v>
      </c>
      <c r="G749" s="116">
        <v>0.44</v>
      </c>
      <c r="H749" s="111">
        <v>7.0000000000000001E-3</v>
      </c>
      <c r="I749" s="111">
        <f t="shared" si="3"/>
        <v>1.2071999999999999E-2</v>
      </c>
      <c r="J749" s="399">
        <v>32234</v>
      </c>
    </row>
    <row r="750" spans="1:10" ht="14.5" customHeight="1" x14ac:dyDescent="0.15">
      <c r="A750" s="116">
        <v>90</v>
      </c>
      <c r="B750" s="399">
        <v>32264</v>
      </c>
      <c r="C750" s="16" t="s">
        <v>3350</v>
      </c>
      <c r="D750" s="16" t="s">
        <v>3348</v>
      </c>
      <c r="E750" s="116">
        <v>-29.3125</v>
      </c>
      <c r="F750" s="116">
        <v>-1.4706E-2</v>
      </c>
      <c r="G750" s="116">
        <v>0</v>
      </c>
      <c r="H750" s="111">
        <v>7.7999999999999996E-3</v>
      </c>
      <c r="I750" s="111">
        <f t="shared" si="3"/>
        <v>-2.2505999999999998E-2</v>
      </c>
      <c r="J750" s="399">
        <v>32264</v>
      </c>
    </row>
    <row r="751" spans="1:10" ht="14.5" customHeight="1" x14ac:dyDescent="0.15">
      <c r="A751" s="116">
        <v>90</v>
      </c>
      <c r="B751" s="399">
        <v>32295</v>
      </c>
      <c r="C751" s="16" t="s">
        <v>3350</v>
      </c>
      <c r="D751" s="16" t="s">
        <v>3348</v>
      </c>
      <c r="E751" s="116">
        <v>29.75</v>
      </c>
      <c r="F751" s="116">
        <v>1.4925000000000001E-2</v>
      </c>
      <c r="G751" s="116">
        <v>0</v>
      </c>
      <c r="H751" s="111">
        <v>7.6E-3</v>
      </c>
      <c r="I751" s="111">
        <f t="shared" si="3"/>
        <v>7.3250000000000008E-3</v>
      </c>
      <c r="J751" s="399">
        <v>32295</v>
      </c>
    </row>
    <row r="752" spans="1:10" ht="14.5" customHeight="1" x14ac:dyDescent="0.15">
      <c r="A752" s="116">
        <v>90</v>
      </c>
      <c r="B752" s="399">
        <v>32325</v>
      </c>
      <c r="C752" s="16" t="s">
        <v>3350</v>
      </c>
      <c r="D752" s="16" t="s">
        <v>3348</v>
      </c>
      <c r="E752" s="116">
        <v>29.125</v>
      </c>
      <c r="F752" s="116">
        <v>-6.2179999999999996E-3</v>
      </c>
      <c r="G752" s="116">
        <v>0.44</v>
      </c>
      <c r="H752" s="111">
        <v>7.1000000000000004E-3</v>
      </c>
      <c r="I752" s="111">
        <f t="shared" si="3"/>
        <v>-1.3318E-2</v>
      </c>
      <c r="J752" s="399">
        <v>32325</v>
      </c>
    </row>
    <row r="753" spans="1:10" ht="14.5" customHeight="1" x14ac:dyDescent="0.15">
      <c r="A753" s="116">
        <v>90</v>
      </c>
      <c r="B753" s="399">
        <v>32356</v>
      </c>
      <c r="C753" s="16" t="s">
        <v>3350</v>
      </c>
      <c r="D753" s="16" t="s">
        <v>3348</v>
      </c>
      <c r="E753" s="116">
        <v>29.25</v>
      </c>
      <c r="F753" s="116">
        <v>4.2919999999999998E-3</v>
      </c>
      <c r="G753" s="116">
        <v>0</v>
      </c>
      <c r="H753" s="111">
        <v>8.3000000000000001E-3</v>
      </c>
      <c r="I753" s="111">
        <f t="shared" si="3"/>
        <v>-4.0080000000000003E-3</v>
      </c>
      <c r="J753" s="399">
        <v>32356</v>
      </c>
    </row>
    <row r="754" spans="1:10" ht="14.5" customHeight="1" x14ac:dyDescent="0.15">
      <c r="A754" s="116">
        <v>90</v>
      </c>
      <c r="B754" s="399">
        <v>32387</v>
      </c>
      <c r="C754" s="16" t="s">
        <v>3350</v>
      </c>
      <c r="D754" s="16" t="s">
        <v>3348</v>
      </c>
      <c r="E754" s="116">
        <v>30.25</v>
      </c>
      <c r="F754" s="116">
        <v>3.4188000000000003E-2</v>
      </c>
      <c r="G754" s="116">
        <v>0</v>
      </c>
      <c r="H754" s="111">
        <v>7.6E-3</v>
      </c>
      <c r="I754" s="111">
        <f t="shared" si="3"/>
        <v>2.6588000000000004E-2</v>
      </c>
      <c r="J754" s="399">
        <v>32387</v>
      </c>
    </row>
    <row r="755" spans="1:10" ht="14.5" customHeight="1" x14ac:dyDescent="0.15">
      <c r="A755" s="116">
        <v>90</v>
      </c>
      <c r="B755" s="399">
        <v>32417</v>
      </c>
      <c r="C755" s="16" t="s">
        <v>3350</v>
      </c>
      <c r="D755" s="16" t="s">
        <v>3348</v>
      </c>
      <c r="E755" s="116">
        <v>30.125</v>
      </c>
      <c r="F755" s="116">
        <v>1.0413E-2</v>
      </c>
      <c r="G755" s="116">
        <v>0.44</v>
      </c>
      <c r="H755" s="111">
        <v>7.6E-3</v>
      </c>
      <c r="I755" s="111">
        <f t="shared" si="3"/>
        <v>2.8130000000000004E-3</v>
      </c>
      <c r="J755" s="399">
        <v>32417</v>
      </c>
    </row>
    <row r="756" spans="1:10" ht="14.5" customHeight="1" x14ac:dyDescent="0.15">
      <c r="A756" s="116">
        <v>90</v>
      </c>
      <c r="B756" s="399">
        <v>32448</v>
      </c>
      <c r="C756" s="16" t="s">
        <v>3350</v>
      </c>
      <c r="D756" s="16" t="s">
        <v>3348</v>
      </c>
      <c r="E756" s="116">
        <v>30.625</v>
      </c>
      <c r="F756" s="116">
        <v>1.6598000000000002E-2</v>
      </c>
      <c r="G756" s="116">
        <v>0</v>
      </c>
      <c r="H756" s="111">
        <v>7.0000000000000001E-3</v>
      </c>
      <c r="I756" s="111">
        <f t="shared" si="3"/>
        <v>9.5980000000000024E-3</v>
      </c>
      <c r="J756" s="399">
        <v>32448</v>
      </c>
    </row>
    <row r="757" spans="1:10" ht="14.5" customHeight="1" x14ac:dyDescent="0.15">
      <c r="A757" s="116">
        <v>90</v>
      </c>
      <c r="B757" s="399">
        <v>32478</v>
      </c>
      <c r="C757" s="16" t="s">
        <v>3350</v>
      </c>
      <c r="D757" s="16" t="s">
        <v>3348</v>
      </c>
      <c r="E757" s="116">
        <v>29.375</v>
      </c>
      <c r="F757" s="116">
        <v>-4.0815999999999998E-2</v>
      </c>
      <c r="G757" s="116">
        <v>0</v>
      </c>
      <c r="H757" s="111">
        <v>7.4999999999999997E-3</v>
      </c>
      <c r="I757" s="111">
        <f t="shared" si="3"/>
        <v>-4.8315999999999998E-2</v>
      </c>
      <c r="J757" s="399">
        <v>32478</v>
      </c>
    </row>
    <row r="758" spans="1:10" ht="14.5" customHeight="1" x14ac:dyDescent="0.15">
      <c r="A758" s="116">
        <v>90</v>
      </c>
      <c r="B758" s="399">
        <v>32509</v>
      </c>
      <c r="C758" s="16" t="s">
        <v>3350</v>
      </c>
      <c r="D758" s="16" t="s">
        <v>3348</v>
      </c>
      <c r="E758" s="116">
        <v>28.125</v>
      </c>
      <c r="F758" s="116">
        <v>-2.7064000000000001E-2</v>
      </c>
      <c r="G758" s="116">
        <v>0.45500000000000002</v>
      </c>
      <c r="H758" s="111">
        <v>8.0000000000000002E-3</v>
      </c>
      <c r="I758" s="111">
        <f t="shared" si="3"/>
        <v>-3.5063999999999998E-2</v>
      </c>
      <c r="J758" s="399">
        <v>32509</v>
      </c>
    </row>
    <row r="759" spans="1:10" ht="14.5" customHeight="1" x14ac:dyDescent="0.15">
      <c r="A759" s="116">
        <v>90</v>
      </c>
      <c r="B759" s="399">
        <v>32540</v>
      </c>
      <c r="C759" s="16" t="s">
        <v>3350</v>
      </c>
      <c r="D759" s="16" t="s">
        <v>3348</v>
      </c>
      <c r="E759" s="116">
        <v>27.5</v>
      </c>
      <c r="F759" s="116">
        <v>-2.2221999999999999E-2</v>
      </c>
      <c r="G759" s="116">
        <v>0</v>
      </c>
      <c r="H759" s="111">
        <v>6.8999999999999999E-3</v>
      </c>
      <c r="I759" s="111">
        <f t="shared" si="3"/>
        <v>-2.9121999999999999E-2</v>
      </c>
      <c r="J759" s="399">
        <v>32540</v>
      </c>
    </row>
    <row r="760" spans="1:10" ht="14.5" customHeight="1" x14ac:dyDescent="0.15">
      <c r="A760" s="116">
        <v>90</v>
      </c>
      <c r="B760" s="399">
        <v>32568</v>
      </c>
      <c r="C760" s="16" t="s">
        <v>3350</v>
      </c>
      <c r="D760" s="16" t="s">
        <v>3348</v>
      </c>
      <c r="E760" s="116">
        <v>27.375</v>
      </c>
      <c r="F760" s="116">
        <v>-4.5450000000000004E-3</v>
      </c>
      <c r="G760" s="116">
        <v>0</v>
      </c>
      <c r="H760" s="111">
        <v>7.9000000000000008E-3</v>
      </c>
      <c r="I760" s="111">
        <f t="shared" si="3"/>
        <v>-1.2445000000000001E-2</v>
      </c>
      <c r="J760" s="399">
        <v>32568</v>
      </c>
    </row>
    <row r="761" spans="1:10" ht="14.5" customHeight="1" x14ac:dyDescent="0.15">
      <c r="A761" s="116">
        <v>90</v>
      </c>
      <c r="B761" s="399">
        <v>32599</v>
      </c>
      <c r="C761" s="16" t="s">
        <v>3350</v>
      </c>
      <c r="D761" s="16" t="s">
        <v>3348</v>
      </c>
      <c r="E761" s="116">
        <v>28.25</v>
      </c>
      <c r="F761" s="116">
        <v>4.8584000000000002E-2</v>
      </c>
      <c r="G761" s="116">
        <v>0.45500000000000002</v>
      </c>
      <c r="H761" s="111">
        <v>7.0000000000000001E-3</v>
      </c>
      <c r="I761" s="111">
        <f t="shared" si="3"/>
        <v>4.1584000000000003E-2</v>
      </c>
      <c r="J761" s="399">
        <v>32599</v>
      </c>
    </row>
    <row r="762" spans="1:10" ht="14.5" customHeight="1" x14ac:dyDescent="0.15">
      <c r="A762" s="116">
        <v>90</v>
      </c>
      <c r="B762" s="399">
        <v>32629</v>
      </c>
      <c r="C762" s="16" t="s">
        <v>3350</v>
      </c>
      <c r="D762" s="16" t="s">
        <v>3348</v>
      </c>
      <c r="E762" s="116">
        <v>26.75</v>
      </c>
      <c r="F762" s="116">
        <v>-5.3096999999999998E-2</v>
      </c>
      <c r="G762" s="116">
        <v>0</v>
      </c>
      <c r="H762" s="111">
        <v>8.0000000000000002E-3</v>
      </c>
      <c r="I762" s="111">
        <f t="shared" si="3"/>
        <v>-6.1096999999999999E-2</v>
      </c>
      <c r="J762" s="399">
        <v>32629</v>
      </c>
    </row>
    <row r="763" spans="1:10" ht="14.5" customHeight="1" x14ac:dyDescent="0.15">
      <c r="A763" s="116">
        <v>90</v>
      </c>
      <c r="B763" s="399">
        <v>32660</v>
      </c>
      <c r="C763" s="16" t="s">
        <v>3350</v>
      </c>
      <c r="D763" s="16" t="s">
        <v>3348</v>
      </c>
      <c r="E763" s="116">
        <v>26.375</v>
      </c>
      <c r="F763" s="116">
        <v>-1.4019E-2</v>
      </c>
      <c r="G763" s="116">
        <v>0</v>
      </c>
      <c r="H763" s="111">
        <v>7.0000000000000001E-3</v>
      </c>
      <c r="I763" s="111">
        <f t="shared" si="3"/>
        <v>-2.1018999999999999E-2</v>
      </c>
      <c r="J763" s="399">
        <v>32660</v>
      </c>
    </row>
    <row r="764" spans="1:10" ht="14.5" customHeight="1" x14ac:dyDescent="0.15">
      <c r="A764" s="116">
        <v>90</v>
      </c>
      <c r="B764" s="399">
        <v>32690</v>
      </c>
      <c r="C764" s="16" t="s">
        <v>3350</v>
      </c>
      <c r="D764" s="16" t="s">
        <v>3348</v>
      </c>
      <c r="E764" s="116">
        <v>26.875</v>
      </c>
      <c r="F764" s="116">
        <v>3.6208999999999998E-2</v>
      </c>
      <c r="G764" s="116">
        <v>0.45500000000000002</v>
      </c>
      <c r="H764" s="111">
        <v>6.7999999999999996E-3</v>
      </c>
      <c r="I764" s="111">
        <f t="shared" si="3"/>
        <v>2.9408999999999998E-2</v>
      </c>
      <c r="J764" s="399">
        <v>32690</v>
      </c>
    </row>
    <row r="765" spans="1:10" ht="14.5" customHeight="1" x14ac:dyDescent="0.15">
      <c r="A765" s="116">
        <v>90</v>
      </c>
      <c r="B765" s="399">
        <v>32721</v>
      </c>
      <c r="C765" s="16" t="s">
        <v>3350</v>
      </c>
      <c r="D765" s="16" t="s">
        <v>3348</v>
      </c>
      <c r="E765" s="116">
        <v>28.25</v>
      </c>
      <c r="F765" s="116">
        <v>5.1163E-2</v>
      </c>
      <c r="G765" s="116">
        <v>0</v>
      </c>
      <c r="H765" s="111">
        <v>6.6E-3</v>
      </c>
      <c r="I765" s="111">
        <f t="shared" si="3"/>
        <v>4.4562999999999998E-2</v>
      </c>
      <c r="J765" s="399">
        <v>32721</v>
      </c>
    </row>
    <row r="766" spans="1:10" ht="14.5" customHeight="1" x14ac:dyDescent="0.15">
      <c r="A766" s="116">
        <v>90</v>
      </c>
      <c r="B766" s="399">
        <v>32752</v>
      </c>
      <c r="C766" s="16" t="s">
        <v>3350</v>
      </c>
      <c r="D766" s="16" t="s">
        <v>3348</v>
      </c>
      <c r="E766" s="116">
        <v>27</v>
      </c>
      <c r="F766" s="116">
        <v>-4.4248000000000003E-2</v>
      </c>
      <c r="G766" s="116">
        <v>0</v>
      </c>
      <c r="H766" s="111">
        <v>6.4999999999999997E-3</v>
      </c>
      <c r="I766" s="111">
        <f t="shared" si="3"/>
        <v>-5.0748000000000001E-2</v>
      </c>
      <c r="J766" s="399">
        <v>32752</v>
      </c>
    </row>
    <row r="767" spans="1:10" ht="14.5" customHeight="1" x14ac:dyDescent="0.15">
      <c r="A767" s="116">
        <v>90</v>
      </c>
      <c r="B767" s="399">
        <v>32782</v>
      </c>
      <c r="C767" s="16" t="s">
        <v>3350</v>
      </c>
      <c r="D767" s="16" t="s">
        <v>3348</v>
      </c>
      <c r="E767" s="116">
        <v>-26.0625</v>
      </c>
      <c r="F767" s="116">
        <v>-1.787E-2</v>
      </c>
      <c r="G767" s="116">
        <v>0.45500000000000002</v>
      </c>
      <c r="H767" s="111">
        <v>7.1999999999999998E-3</v>
      </c>
      <c r="I767" s="111">
        <f t="shared" si="3"/>
        <v>-2.5070000000000002E-2</v>
      </c>
      <c r="J767" s="399">
        <v>32782</v>
      </c>
    </row>
    <row r="768" spans="1:10" ht="14.5" customHeight="1" x14ac:dyDescent="0.15">
      <c r="A768" s="116">
        <v>90</v>
      </c>
      <c r="B768" s="399">
        <v>32813</v>
      </c>
      <c r="C768" s="16" t="s">
        <v>3350</v>
      </c>
      <c r="D768" s="16" t="s">
        <v>3348</v>
      </c>
      <c r="E768" s="116">
        <v>27</v>
      </c>
      <c r="F768" s="116">
        <v>3.5971000000000003E-2</v>
      </c>
      <c r="G768" s="116">
        <v>0</v>
      </c>
      <c r="H768" s="111">
        <v>6.4000000000000003E-3</v>
      </c>
      <c r="I768" s="111">
        <f t="shared" si="3"/>
        <v>2.9571000000000004E-2</v>
      </c>
      <c r="J768" s="399">
        <v>32813</v>
      </c>
    </row>
    <row r="769" spans="1:10" ht="14.5" customHeight="1" x14ac:dyDescent="0.15">
      <c r="A769" s="116">
        <v>90</v>
      </c>
      <c r="B769" s="399">
        <v>32843</v>
      </c>
      <c r="C769" s="16" t="s">
        <v>3350</v>
      </c>
      <c r="D769" s="16" t="s">
        <v>3348</v>
      </c>
      <c r="E769" s="116">
        <v>27.25</v>
      </c>
      <c r="F769" s="116">
        <v>9.2589999999999999E-3</v>
      </c>
      <c r="G769" s="116">
        <v>0</v>
      </c>
      <c r="H769" s="111">
        <v>6.4000000000000003E-3</v>
      </c>
      <c r="I769" s="111">
        <f t="shared" si="3"/>
        <v>2.8589999999999996E-3</v>
      </c>
      <c r="J769" s="399">
        <v>32843</v>
      </c>
    </row>
    <row r="770" spans="1:10" ht="14.5" customHeight="1" x14ac:dyDescent="0.15">
      <c r="A770" s="116">
        <v>90</v>
      </c>
      <c r="B770" s="399">
        <v>32874</v>
      </c>
      <c r="C770" s="16" t="s">
        <v>3350</v>
      </c>
      <c r="D770" s="16" t="s">
        <v>3348</v>
      </c>
      <c r="E770" s="116">
        <v>23.875</v>
      </c>
      <c r="F770" s="116">
        <v>-0.106789</v>
      </c>
      <c r="G770" s="116">
        <v>0.46500000000000002</v>
      </c>
      <c r="H770" s="111">
        <v>7.3000000000000001E-3</v>
      </c>
      <c r="I770" s="111">
        <f t="shared" si="3"/>
        <v>-0.114089</v>
      </c>
      <c r="J770" s="399">
        <v>32874</v>
      </c>
    </row>
    <row r="771" spans="1:10" ht="14.5" customHeight="1" x14ac:dyDescent="0.15">
      <c r="A771" s="116">
        <v>90</v>
      </c>
      <c r="B771" s="399">
        <v>32905</v>
      </c>
      <c r="C771" s="16" t="s">
        <v>3350</v>
      </c>
      <c r="D771" s="16" t="s">
        <v>3348</v>
      </c>
      <c r="E771" s="116">
        <v>25</v>
      </c>
      <c r="F771" s="116">
        <v>4.7120000000000002E-2</v>
      </c>
      <c r="G771" s="116">
        <v>0</v>
      </c>
      <c r="H771" s="111">
        <v>6.6E-3</v>
      </c>
      <c r="I771" s="111">
        <f t="shared" si="3"/>
        <v>4.052E-2</v>
      </c>
      <c r="J771" s="399">
        <v>32905</v>
      </c>
    </row>
    <row r="772" spans="1:10" ht="14.5" customHeight="1" x14ac:dyDescent="0.15">
      <c r="A772" s="116">
        <v>90</v>
      </c>
      <c r="B772" s="399">
        <v>32933</v>
      </c>
      <c r="C772" s="16" t="s">
        <v>3350</v>
      </c>
      <c r="D772" s="16" t="s">
        <v>3348</v>
      </c>
      <c r="E772" s="116">
        <v>25.125</v>
      </c>
      <c r="F772" s="116">
        <v>5.0000000000000001E-3</v>
      </c>
      <c r="G772" s="116">
        <v>0</v>
      </c>
      <c r="H772" s="111">
        <v>7.1000000000000004E-3</v>
      </c>
      <c r="I772" s="111">
        <f t="shared" si="3"/>
        <v>-2.1000000000000003E-3</v>
      </c>
      <c r="J772" s="399">
        <v>32933</v>
      </c>
    </row>
    <row r="773" spans="1:10" ht="14.5" customHeight="1" x14ac:dyDescent="0.15">
      <c r="A773" s="116">
        <v>90</v>
      </c>
      <c r="B773" s="399">
        <v>32964</v>
      </c>
      <c r="C773" s="16" t="s">
        <v>3350</v>
      </c>
      <c r="D773" s="16" t="s">
        <v>3348</v>
      </c>
      <c r="E773" s="116">
        <v>24</v>
      </c>
      <c r="F773" s="116">
        <v>-2.6269000000000001E-2</v>
      </c>
      <c r="G773" s="116">
        <v>0.46500000000000002</v>
      </c>
      <c r="H773" s="111">
        <v>7.4999999999999997E-3</v>
      </c>
      <c r="I773" s="111">
        <f t="shared" si="3"/>
        <v>-3.3769E-2</v>
      </c>
      <c r="J773" s="399">
        <v>32964</v>
      </c>
    </row>
    <row r="774" spans="1:10" ht="14.5" customHeight="1" x14ac:dyDescent="0.15">
      <c r="A774" s="116">
        <v>90</v>
      </c>
      <c r="B774" s="399">
        <v>32994</v>
      </c>
      <c r="C774" s="16" t="s">
        <v>3350</v>
      </c>
      <c r="D774" s="16" t="s">
        <v>3348</v>
      </c>
      <c r="E774" s="116">
        <v>24.125</v>
      </c>
      <c r="F774" s="116">
        <v>5.208E-3</v>
      </c>
      <c r="G774" s="116">
        <v>0</v>
      </c>
      <c r="H774" s="111">
        <v>7.4999999999999997E-3</v>
      </c>
      <c r="I774" s="111">
        <f t="shared" si="3"/>
        <v>-2.2919999999999998E-3</v>
      </c>
      <c r="J774" s="399">
        <v>32994</v>
      </c>
    </row>
    <row r="775" spans="1:10" ht="14.5" customHeight="1" x14ac:dyDescent="0.15">
      <c r="A775" s="116">
        <v>90</v>
      </c>
      <c r="B775" s="399">
        <v>33025</v>
      </c>
      <c r="C775" s="16" t="s">
        <v>3350</v>
      </c>
      <c r="D775" s="16" t="s">
        <v>3348</v>
      </c>
      <c r="E775" s="116">
        <v>23.875</v>
      </c>
      <c r="F775" s="116">
        <v>-1.0363000000000001E-2</v>
      </c>
      <c r="G775" s="116">
        <v>0</v>
      </c>
      <c r="H775" s="111">
        <v>6.7999999999999996E-3</v>
      </c>
      <c r="I775" s="111">
        <f t="shared" si="3"/>
        <v>-1.7163000000000001E-2</v>
      </c>
      <c r="J775" s="399">
        <v>33025</v>
      </c>
    </row>
    <row r="776" spans="1:10" ht="14.5" customHeight="1" x14ac:dyDescent="0.15">
      <c r="A776" s="116">
        <v>90</v>
      </c>
      <c r="B776" s="399">
        <v>33055</v>
      </c>
      <c r="C776" s="16" t="s">
        <v>3350</v>
      </c>
      <c r="D776" s="16" t="s">
        <v>3348</v>
      </c>
      <c r="E776" s="116">
        <v>25.125</v>
      </c>
      <c r="F776" s="116">
        <v>7.1831999999999993E-2</v>
      </c>
      <c r="G776" s="116">
        <v>0.46500000000000002</v>
      </c>
      <c r="H776" s="111">
        <v>7.4000000000000003E-3</v>
      </c>
      <c r="I776" s="111">
        <f t="shared" si="3"/>
        <v>6.4431999999999989E-2</v>
      </c>
      <c r="J776" s="399">
        <v>33055</v>
      </c>
    </row>
    <row r="777" spans="1:10" ht="14.5" customHeight="1" x14ac:dyDescent="0.15">
      <c r="A777" s="116">
        <v>90</v>
      </c>
      <c r="B777" s="399">
        <v>33086</v>
      </c>
      <c r="C777" s="16" t="s">
        <v>3350</v>
      </c>
      <c r="D777" s="16" t="s">
        <v>3348</v>
      </c>
      <c r="E777" s="116">
        <v>25.875</v>
      </c>
      <c r="F777" s="116">
        <v>2.9850999999999999E-2</v>
      </c>
      <c r="G777" s="116">
        <v>0</v>
      </c>
      <c r="H777" s="111">
        <v>7.1000000000000004E-3</v>
      </c>
      <c r="I777" s="111">
        <f t="shared" si="3"/>
        <v>2.2751E-2</v>
      </c>
      <c r="J777" s="399">
        <v>33086</v>
      </c>
    </row>
    <row r="778" spans="1:10" ht="14.5" customHeight="1" x14ac:dyDescent="0.15">
      <c r="A778" s="116">
        <v>90</v>
      </c>
      <c r="B778" s="399">
        <v>33117</v>
      </c>
      <c r="C778" s="16" t="s">
        <v>3350</v>
      </c>
      <c r="D778" s="16" t="s">
        <v>3348</v>
      </c>
      <c r="E778" s="116">
        <v>-25.875</v>
      </c>
      <c r="F778" s="116">
        <v>0</v>
      </c>
      <c r="G778" s="116">
        <v>0</v>
      </c>
      <c r="H778" s="111">
        <v>6.8999999999999999E-3</v>
      </c>
      <c r="I778" s="111">
        <f t="shared" si="3"/>
        <v>-6.8999999999999999E-3</v>
      </c>
      <c r="J778" s="399">
        <v>33117</v>
      </c>
    </row>
    <row r="779" spans="1:10" ht="14.5" customHeight="1" x14ac:dyDescent="0.15">
      <c r="A779" s="116">
        <v>90</v>
      </c>
      <c r="B779" s="399">
        <v>33147</v>
      </c>
      <c r="C779" s="16" t="s">
        <v>3350</v>
      </c>
      <c r="D779" s="16" t="s">
        <v>3348</v>
      </c>
      <c r="E779" s="116">
        <v>-25.5625</v>
      </c>
      <c r="F779" s="116">
        <v>5.8939999999999999E-3</v>
      </c>
      <c r="G779" s="116">
        <v>0.46500000000000002</v>
      </c>
      <c r="H779" s="111">
        <v>8.0999999999999996E-3</v>
      </c>
      <c r="I779" s="111">
        <f t="shared" si="3"/>
        <v>-2.2059999999999996E-3</v>
      </c>
      <c r="J779" s="399">
        <v>33147</v>
      </c>
    </row>
    <row r="780" spans="1:10" ht="14.5" customHeight="1" x14ac:dyDescent="0.15">
      <c r="A780" s="116">
        <v>90</v>
      </c>
      <c r="B780" s="399">
        <v>33178</v>
      </c>
      <c r="C780" s="16" t="s">
        <v>3350</v>
      </c>
      <c r="D780" s="16" t="s">
        <v>3348</v>
      </c>
      <c r="E780" s="116">
        <v>25.375</v>
      </c>
      <c r="F780" s="116">
        <v>-7.3350000000000004E-3</v>
      </c>
      <c r="G780" s="116">
        <v>0</v>
      </c>
      <c r="H780" s="111">
        <v>7.1000000000000004E-3</v>
      </c>
      <c r="I780" s="111">
        <f t="shared" si="3"/>
        <v>-1.4435E-2</v>
      </c>
      <c r="J780" s="399">
        <v>33178</v>
      </c>
    </row>
    <row r="781" spans="1:10" ht="14.5" customHeight="1" x14ac:dyDescent="0.15">
      <c r="A781" s="116">
        <v>90</v>
      </c>
      <c r="B781" s="399">
        <v>33208</v>
      </c>
      <c r="C781" s="16" t="s">
        <v>3350</v>
      </c>
      <c r="D781" s="16" t="s">
        <v>3348</v>
      </c>
      <c r="E781" s="116">
        <v>26</v>
      </c>
      <c r="F781" s="116">
        <v>2.4631E-2</v>
      </c>
      <c r="G781" s="116">
        <v>0</v>
      </c>
      <c r="H781" s="111">
        <v>7.1999999999999998E-3</v>
      </c>
      <c r="I781" s="111">
        <f t="shared" si="3"/>
        <v>1.7431000000000002E-2</v>
      </c>
      <c r="J781" s="399">
        <v>33208</v>
      </c>
    </row>
    <row r="782" spans="1:10" ht="14.5" customHeight="1" x14ac:dyDescent="0.15">
      <c r="A782" s="116">
        <v>90</v>
      </c>
      <c r="B782" s="399">
        <v>33239</v>
      </c>
      <c r="C782" s="16" t="s">
        <v>3350</v>
      </c>
      <c r="D782" s="16" t="s">
        <v>3348</v>
      </c>
      <c r="E782" s="116">
        <v>25.625</v>
      </c>
      <c r="F782" s="116">
        <v>4.0379999999999999E-3</v>
      </c>
      <c r="G782" s="116">
        <v>0.48</v>
      </c>
      <c r="H782" s="111">
        <v>7.1000000000000004E-3</v>
      </c>
      <c r="I782" s="111">
        <f t="shared" si="3"/>
        <v>-3.0620000000000005E-3</v>
      </c>
      <c r="J782" s="399">
        <v>33239</v>
      </c>
    </row>
    <row r="783" spans="1:10" ht="14.5" customHeight="1" x14ac:dyDescent="0.15">
      <c r="A783" s="116">
        <v>90</v>
      </c>
      <c r="B783" s="399">
        <v>33270</v>
      </c>
      <c r="C783" s="16" t="s">
        <v>3350</v>
      </c>
      <c r="D783" s="16" t="s">
        <v>3348</v>
      </c>
      <c r="E783" s="116">
        <v>28.5</v>
      </c>
      <c r="F783" s="116">
        <v>0.112195</v>
      </c>
      <c r="G783" s="116">
        <v>0</v>
      </c>
      <c r="H783" s="111">
        <v>6.4000000000000003E-3</v>
      </c>
      <c r="I783" s="111">
        <f t="shared" si="3"/>
        <v>0.105795</v>
      </c>
      <c r="J783" s="399">
        <v>33270</v>
      </c>
    </row>
    <row r="784" spans="1:10" ht="14.5" customHeight="1" x14ac:dyDescent="0.15">
      <c r="A784" s="116">
        <v>90</v>
      </c>
      <c r="B784" s="399">
        <v>33298</v>
      </c>
      <c r="C784" s="16" t="s">
        <v>3350</v>
      </c>
      <c r="D784" s="16" t="s">
        <v>3348</v>
      </c>
      <c r="E784" s="116">
        <v>28.75</v>
      </c>
      <c r="F784" s="116">
        <v>8.7720000000000003E-3</v>
      </c>
      <c r="G784" s="116">
        <v>0</v>
      </c>
      <c r="H784" s="111">
        <v>6.4000000000000003E-3</v>
      </c>
      <c r="I784" s="111">
        <f t="shared" si="3"/>
        <v>2.372E-3</v>
      </c>
      <c r="J784" s="399">
        <v>33298</v>
      </c>
    </row>
    <row r="785" spans="1:10" ht="14.5" customHeight="1" x14ac:dyDescent="0.15">
      <c r="A785" s="116">
        <v>90</v>
      </c>
      <c r="B785" s="399">
        <v>33329</v>
      </c>
      <c r="C785" s="16" t="s">
        <v>3350</v>
      </c>
      <c r="D785" s="16" t="s">
        <v>3348</v>
      </c>
      <c r="E785" s="116">
        <v>29.25</v>
      </c>
      <c r="F785" s="116">
        <v>3.4086999999999999E-2</v>
      </c>
      <c r="G785" s="116">
        <v>0.48</v>
      </c>
      <c r="H785" s="111">
        <v>7.6E-3</v>
      </c>
      <c r="I785" s="111">
        <f t="shared" si="3"/>
        <v>2.6487E-2</v>
      </c>
      <c r="J785" s="399">
        <v>33329</v>
      </c>
    </row>
    <row r="786" spans="1:10" ht="14.5" customHeight="1" x14ac:dyDescent="0.15">
      <c r="A786" s="116">
        <v>90</v>
      </c>
      <c r="B786" s="399">
        <v>33359</v>
      </c>
      <c r="C786" s="16" t="s">
        <v>3350</v>
      </c>
      <c r="D786" s="16" t="s">
        <v>3348</v>
      </c>
      <c r="E786" s="116">
        <v>30</v>
      </c>
      <c r="F786" s="116">
        <v>2.5641000000000001E-2</v>
      </c>
      <c r="G786" s="116">
        <v>0</v>
      </c>
      <c r="H786" s="111">
        <v>6.7999999999999996E-3</v>
      </c>
      <c r="I786" s="111">
        <f t="shared" si="3"/>
        <v>1.8841E-2</v>
      </c>
      <c r="J786" s="399">
        <v>33359</v>
      </c>
    </row>
    <row r="787" spans="1:10" ht="14.5" customHeight="1" x14ac:dyDescent="0.15">
      <c r="A787" s="116">
        <v>90</v>
      </c>
      <c r="B787" s="399">
        <v>33390</v>
      </c>
      <c r="C787" s="16" t="s">
        <v>3350</v>
      </c>
      <c r="D787" s="16" t="s">
        <v>3348</v>
      </c>
      <c r="E787" s="116">
        <v>28</v>
      </c>
      <c r="F787" s="116">
        <v>-6.6667000000000004E-2</v>
      </c>
      <c r="G787" s="116">
        <v>0</v>
      </c>
      <c r="H787" s="111">
        <v>6.3E-3</v>
      </c>
      <c r="I787" s="111">
        <f t="shared" si="3"/>
        <v>-7.2967000000000004E-2</v>
      </c>
      <c r="J787" s="399">
        <v>33390</v>
      </c>
    </row>
    <row r="788" spans="1:10" ht="14.5" customHeight="1" x14ac:dyDescent="0.15">
      <c r="A788" s="116">
        <v>90</v>
      </c>
      <c r="B788" s="399">
        <v>33420</v>
      </c>
      <c r="C788" s="16" t="s">
        <v>3350</v>
      </c>
      <c r="D788" s="16" t="s">
        <v>3348</v>
      </c>
      <c r="E788" s="116">
        <v>27</v>
      </c>
      <c r="F788" s="116">
        <v>-1.8571000000000001E-2</v>
      </c>
      <c r="G788" s="116">
        <v>0.48</v>
      </c>
      <c r="H788" s="111">
        <v>7.6E-3</v>
      </c>
      <c r="I788" s="111">
        <f t="shared" si="3"/>
        <v>-2.6171E-2</v>
      </c>
      <c r="J788" s="399">
        <v>33420</v>
      </c>
    </row>
    <row r="789" spans="1:10" ht="14.5" customHeight="1" x14ac:dyDescent="0.15">
      <c r="A789" s="116">
        <v>90</v>
      </c>
      <c r="B789" s="399">
        <v>33451</v>
      </c>
      <c r="C789" s="16" t="s">
        <v>3350</v>
      </c>
      <c r="D789" s="16" t="s">
        <v>3348</v>
      </c>
      <c r="E789" s="116">
        <v>27.875</v>
      </c>
      <c r="F789" s="116">
        <v>3.2406999999999998E-2</v>
      </c>
      <c r="G789" s="116">
        <v>0</v>
      </c>
      <c r="H789" s="111">
        <v>6.7999999999999996E-3</v>
      </c>
      <c r="I789" s="111">
        <f t="shared" si="3"/>
        <v>2.5606999999999998E-2</v>
      </c>
      <c r="J789" s="399">
        <v>33451</v>
      </c>
    </row>
    <row r="790" spans="1:10" ht="14.5" customHeight="1" x14ac:dyDescent="0.15">
      <c r="A790" s="116">
        <v>90</v>
      </c>
      <c r="B790" s="399">
        <v>33482</v>
      </c>
      <c r="C790" s="16" t="s">
        <v>3350</v>
      </c>
      <c r="D790" s="16" t="s">
        <v>3348</v>
      </c>
      <c r="E790" s="116">
        <v>30</v>
      </c>
      <c r="F790" s="116">
        <v>7.6232999999999995E-2</v>
      </c>
      <c r="G790" s="116">
        <v>0</v>
      </c>
      <c r="H790" s="111">
        <v>6.7999999999999996E-3</v>
      </c>
      <c r="I790" s="111">
        <f t="shared" si="3"/>
        <v>6.9432999999999995E-2</v>
      </c>
      <c r="J790" s="399">
        <v>33482</v>
      </c>
    </row>
    <row r="791" spans="1:10" ht="14.5" customHeight="1" x14ac:dyDescent="0.15">
      <c r="A791" s="116">
        <v>90</v>
      </c>
      <c r="B791" s="399">
        <v>33512</v>
      </c>
      <c r="C791" s="16" t="s">
        <v>3350</v>
      </c>
      <c r="D791" s="16" t="s">
        <v>3348</v>
      </c>
      <c r="E791" s="116">
        <v>28</v>
      </c>
      <c r="F791" s="116">
        <v>-5.0666999999999997E-2</v>
      </c>
      <c r="G791" s="116">
        <v>0.48</v>
      </c>
      <c r="H791" s="111">
        <v>6.4999999999999997E-3</v>
      </c>
      <c r="I791" s="111">
        <f t="shared" si="3"/>
        <v>-5.7166999999999996E-2</v>
      </c>
      <c r="J791" s="399">
        <v>33512</v>
      </c>
    </row>
    <row r="792" spans="1:10" ht="14.5" customHeight="1" x14ac:dyDescent="0.15">
      <c r="A792" s="116">
        <v>90</v>
      </c>
      <c r="B792" s="399">
        <v>33543</v>
      </c>
      <c r="C792" s="16" t="s">
        <v>3350</v>
      </c>
      <c r="D792" s="16" t="s">
        <v>3348</v>
      </c>
      <c r="E792" s="116">
        <v>28.5</v>
      </c>
      <c r="F792" s="116">
        <v>1.7857000000000001E-2</v>
      </c>
      <c r="G792" s="116">
        <v>0</v>
      </c>
      <c r="H792" s="111">
        <v>6.0000000000000001E-3</v>
      </c>
      <c r="I792" s="111">
        <f t="shared" si="3"/>
        <v>1.1857000000000001E-2</v>
      </c>
      <c r="J792" s="399">
        <v>33543</v>
      </c>
    </row>
    <row r="793" spans="1:10" ht="14.5" customHeight="1" x14ac:dyDescent="0.15">
      <c r="A793" s="116">
        <v>90</v>
      </c>
      <c r="B793" s="399">
        <v>33573</v>
      </c>
      <c r="C793" s="16" t="s">
        <v>3350</v>
      </c>
      <c r="D793" s="16" t="s">
        <v>3348</v>
      </c>
      <c r="E793" s="116">
        <v>29</v>
      </c>
      <c r="F793" s="116">
        <v>1.7544000000000001E-2</v>
      </c>
      <c r="G793" s="116">
        <v>0</v>
      </c>
      <c r="H793" s="111">
        <v>6.7999999999999996E-3</v>
      </c>
      <c r="I793" s="111">
        <f t="shared" si="3"/>
        <v>1.0744E-2</v>
      </c>
      <c r="J793" s="399">
        <v>33573</v>
      </c>
    </row>
    <row r="794" spans="1:10" ht="14.5" customHeight="1" x14ac:dyDescent="0.15">
      <c r="A794" s="116">
        <v>90</v>
      </c>
      <c r="B794" s="399">
        <v>33604</v>
      </c>
      <c r="C794" s="16" t="s">
        <v>3350</v>
      </c>
      <c r="D794" s="16" t="s">
        <v>3348</v>
      </c>
      <c r="E794" s="116">
        <v>30.375</v>
      </c>
      <c r="F794" s="116">
        <v>6.4482999999999999E-2</v>
      </c>
      <c r="G794" s="116">
        <v>0.495</v>
      </c>
      <c r="H794" s="111">
        <v>6.1000000000000004E-3</v>
      </c>
      <c r="I794" s="111">
        <f t="shared" si="3"/>
        <v>5.8382999999999997E-2</v>
      </c>
      <c r="J794" s="399">
        <v>33604</v>
      </c>
    </row>
    <row r="795" spans="1:10" ht="14.5" customHeight="1" x14ac:dyDescent="0.15">
      <c r="A795" s="116">
        <v>90</v>
      </c>
      <c r="B795" s="399">
        <v>33635</v>
      </c>
      <c r="C795" s="16" t="s">
        <v>3350</v>
      </c>
      <c r="D795" s="16" t="s">
        <v>3348</v>
      </c>
      <c r="E795" s="116">
        <v>30.75</v>
      </c>
      <c r="F795" s="116">
        <v>1.2345999999999999E-2</v>
      </c>
      <c r="G795" s="116">
        <v>0</v>
      </c>
      <c r="H795" s="111">
        <v>5.8999999999999999E-3</v>
      </c>
      <c r="I795" s="111">
        <f t="shared" si="3"/>
        <v>6.4459999999999995E-3</v>
      </c>
      <c r="J795" s="399">
        <v>33635</v>
      </c>
    </row>
    <row r="796" spans="1:10" ht="14.5" customHeight="1" x14ac:dyDescent="0.15">
      <c r="A796" s="116">
        <v>90</v>
      </c>
      <c r="B796" s="399">
        <v>33664</v>
      </c>
      <c r="C796" s="16" t="s">
        <v>3350</v>
      </c>
      <c r="D796" s="16" t="s">
        <v>3348</v>
      </c>
      <c r="E796" s="116">
        <v>32.125</v>
      </c>
      <c r="F796" s="116">
        <v>4.4714999999999998E-2</v>
      </c>
      <c r="G796" s="116">
        <v>0</v>
      </c>
      <c r="H796" s="111">
        <v>6.7000000000000002E-3</v>
      </c>
      <c r="I796" s="111">
        <f t="shared" si="3"/>
        <v>3.8015E-2</v>
      </c>
      <c r="J796" s="399">
        <v>33664</v>
      </c>
    </row>
    <row r="797" spans="1:10" ht="14.5" customHeight="1" x14ac:dyDescent="0.15">
      <c r="A797" s="116">
        <v>90</v>
      </c>
      <c r="B797" s="399">
        <v>33695</v>
      </c>
      <c r="C797" s="16" t="s">
        <v>3350</v>
      </c>
      <c r="D797" s="16" t="s">
        <v>3348</v>
      </c>
      <c r="E797" s="116">
        <v>-32.375</v>
      </c>
      <c r="F797" s="116">
        <v>2.3191E-2</v>
      </c>
      <c r="G797" s="116">
        <v>0.495</v>
      </c>
      <c r="H797" s="111">
        <v>6.4999999999999997E-3</v>
      </c>
      <c r="I797" s="111">
        <f t="shared" si="3"/>
        <v>1.6691000000000001E-2</v>
      </c>
      <c r="J797" s="399">
        <v>33695</v>
      </c>
    </row>
    <row r="798" spans="1:10" ht="14.5" customHeight="1" x14ac:dyDescent="0.15">
      <c r="A798" s="116">
        <v>90</v>
      </c>
      <c r="B798" s="399">
        <v>33725</v>
      </c>
      <c r="C798" s="16" t="s">
        <v>3350</v>
      </c>
      <c r="D798" s="16" t="s">
        <v>3348</v>
      </c>
      <c r="E798" s="116">
        <v>34</v>
      </c>
      <c r="F798" s="116">
        <v>5.0193000000000002E-2</v>
      </c>
      <c r="G798" s="116">
        <v>0</v>
      </c>
      <c r="H798" s="111">
        <v>6.1000000000000004E-3</v>
      </c>
      <c r="I798" s="111">
        <f t="shared" si="3"/>
        <v>4.4093E-2</v>
      </c>
      <c r="J798" s="399">
        <v>33725</v>
      </c>
    </row>
    <row r="799" spans="1:10" ht="14.5" customHeight="1" x14ac:dyDescent="0.15">
      <c r="A799" s="116">
        <v>90</v>
      </c>
      <c r="B799" s="399">
        <v>33756</v>
      </c>
      <c r="C799" s="16" t="s">
        <v>3350</v>
      </c>
      <c r="D799" s="16" t="s">
        <v>3348</v>
      </c>
      <c r="E799" s="116">
        <v>32.5</v>
      </c>
      <c r="F799" s="116">
        <v>-4.4117999999999997E-2</v>
      </c>
      <c r="G799" s="116">
        <v>0</v>
      </c>
      <c r="H799" s="111">
        <v>6.7000000000000002E-3</v>
      </c>
      <c r="I799" s="111">
        <f t="shared" si="3"/>
        <v>-5.0817999999999995E-2</v>
      </c>
      <c r="J799" s="399">
        <v>33756</v>
      </c>
    </row>
    <row r="800" spans="1:10" ht="14.5" customHeight="1" x14ac:dyDescent="0.15">
      <c r="A800" s="116">
        <v>90</v>
      </c>
      <c r="B800" s="399">
        <v>33786</v>
      </c>
      <c r="C800" s="16" t="s">
        <v>3350</v>
      </c>
      <c r="D800" s="16" t="s">
        <v>3348</v>
      </c>
      <c r="E800" s="116">
        <v>34.625</v>
      </c>
      <c r="F800" s="116">
        <v>8.0615000000000006E-2</v>
      </c>
      <c r="G800" s="116">
        <v>0.495</v>
      </c>
      <c r="H800" s="111">
        <v>6.3E-3</v>
      </c>
      <c r="I800" s="111">
        <f t="shared" si="3"/>
        <v>7.4315000000000006E-2</v>
      </c>
      <c r="J800" s="399">
        <v>33786</v>
      </c>
    </row>
    <row r="801" spans="1:10" ht="14.5" customHeight="1" x14ac:dyDescent="0.15">
      <c r="A801" s="116">
        <v>90</v>
      </c>
      <c r="B801" s="399">
        <v>33817</v>
      </c>
      <c r="C801" s="16" t="s">
        <v>3350</v>
      </c>
      <c r="D801" s="16" t="s">
        <v>3348</v>
      </c>
      <c r="E801" s="116">
        <v>35.375</v>
      </c>
      <c r="F801" s="116">
        <v>2.1661E-2</v>
      </c>
      <c r="G801" s="116">
        <v>0</v>
      </c>
      <c r="H801" s="111">
        <v>6.0000000000000001E-3</v>
      </c>
      <c r="I801" s="111">
        <f t="shared" si="3"/>
        <v>1.5661000000000001E-2</v>
      </c>
      <c r="J801" s="399">
        <v>33817</v>
      </c>
    </row>
    <row r="802" spans="1:10" ht="14.5" customHeight="1" x14ac:dyDescent="0.15">
      <c r="A802" s="116">
        <v>90</v>
      </c>
      <c r="B802" s="399">
        <v>33848</v>
      </c>
      <c r="C802" s="16" t="s">
        <v>3350</v>
      </c>
      <c r="D802" s="16" t="s">
        <v>3348</v>
      </c>
      <c r="E802" s="116">
        <v>35.25</v>
      </c>
      <c r="F802" s="116">
        <v>-3.5339999999999998E-3</v>
      </c>
      <c r="G802" s="116">
        <v>0</v>
      </c>
      <c r="H802" s="111">
        <v>5.7999999999999996E-3</v>
      </c>
      <c r="I802" s="111">
        <f t="shared" si="3"/>
        <v>-9.3339999999999985E-3</v>
      </c>
      <c r="J802" s="399">
        <v>33848</v>
      </c>
    </row>
    <row r="803" spans="1:10" ht="14.5" customHeight="1" x14ac:dyDescent="0.15">
      <c r="A803" s="116">
        <v>90</v>
      </c>
      <c r="B803" s="399">
        <v>33878</v>
      </c>
      <c r="C803" s="16" t="s">
        <v>3350</v>
      </c>
      <c r="D803" s="16" t="s">
        <v>3348</v>
      </c>
      <c r="E803" s="116">
        <v>32.25</v>
      </c>
      <c r="F803" s="116">
        <v>-7.1064000000000002E-2</v>
      </c>
      <c r="G803" s="116">
        <v>0.495</v>
      </c>
      <c r="H803" s="111">
        <v>5.7000000000000002E-3</v>
      </c>
      <c r="I803" s="111">
        <f t="shared" si="3"/>
        <v>-7.6763999999999999E-2</v>
      </c>
      <c r="J803" s="399">
        <v>33878</v>
      </c>
    </row>
    <row r="804" spans="1:10" ht="14.5" customHeight="1" x14ac:dyDescent="0.15">
      <c r="A804" s="116">
        <v>90</v>
      </c>
      <c r="B804" s="399">
        <v>33909</v>
      </c>
      <c r="C804" s="16" t="s">
        <v>3350</v>
      </c>
      <c r="D804" s="16" t="s">
        <v>3348</v>
      </c>
      <c r="E804" s="116">
        <v>34.75</v>
      </c>
      <c r="F804" s="116">
        <v>7.7519000000000005E-2</v>
      </c>
      <c r="G804" s="116">
        <v>0</v>
      </c>
      <c r="H804" s="111">
        <v>6.1000000000000004E-3</v>
      </c>
      <c r="I804" s="111">
        <f t="shared" si="3"/>
        <v>7.141900000000001E-2</v>
      </c>
      <c r="J804" s="399">
        <v>33909</v>
      </c>
    </row>
    <row r="805" spans="1:10" ht="14.5" customHeight="1" x14ac:dyDescent="0.15">
      <c r="A805" s="116">
        <v>90</v>
      </c>
      <c r="B805" s="399">
        <v>33939</v>
      </c>
      <c r="C805" s="16" t="s">
        <v>3350</v>
      </c>
      <c r="D805" s="16" t="s">
        <v>3348</v>
      </c>
      <c r="E805" s="116">
        <v>35.5</v>
      </c>
      <c r="F805" s="116">
        <v>2.5898999999999998E-2</v>
      </c>
      <c r="G805" s="116">
        <v>0.15</v>
      </c>
      <c r="H805" s="111">
        <v>6.3E-3</v>
      </c>
      <c r="I805" s="111">
        <f t="shared" si="3"/>
        <v>1.9598999999999998E-2</v>
      </c>
      <c r="J805" s="399">
        <v>33939</v>
      </c>
    </row>
    <row r="806" spans="1:10" ht="14.5" customHeight="1" x14ac:dyDescent="0.15">
      <c r="A806" s="116">
        <v>90</v>
      </c>
      <c r="B806" s="399">
        <v>33970</v>
      </c>
      <c r="C806" s="16" t="s">
        <v>3350</v>
      </c>
      <c r="D806" s="16" t="s">
        <v>3348</v>
      </c>
      <c r="E806" s="116">
        <v>35.25</v>
      </c>
      <c r="F806" s="116">
        <v>-7.0419999999999996E-3</v>
      </c>
      <c r="G806" s="116">
        <v>0</v>
      </c>
      <c r="H806" s="111">
        <v>5.8999999999999999E-3</v>
      </c>
      <c r="I806" s="111">
        <f t="shared" si="3"/>
        <v>-1.2941999999999999E-2</v>
      </c>
      <c r="J806" s="399">
        <v>33970</v>
      </c>
    </row>
    <row r="807" spans="1:10" ht="14.5" customHeight="1" x14ac:dyDescent="0.15">
      <c r="A807" s="116">
        <v>90</v>
      </c>
      <c r="B807" s="399">
        <v>34001</v>
      </c>
      <c r="C807" s="16" t="s">
        <v>3350</v>
      </c>
      <c r="D807" s="16" t="s">
        <v>3348</v>
      </c>
      <c r="E807" s="116">
        <v>39.625</v>
      </c>
      <c r="F807" s="116">
        <v>0.13858200000000001</v>
      </c>
      <c r="G807" s="116">
        <v>0.51</v>
      </c>
      <c r="H807" s="111">
        <v>5.4999999999999997E-3</v>
      </c>
      <c r="I807" s="111">
        <f t="shared" si="3"/>
        <v>0.13308200000000001</v>
      </c>
      <c r="J807" s="399">
        <v>34001</v>
      </c>
    </row>
    <row r="808" spans="1:10" ht="14.5" customHeight="1" x14ac:dyDescent="0.15">
      <c r="A808" s="116">
        <v>90</v>
      </c>
      <c r="B808" s="399">
        <v>34029</v>
      </c>
      <c r="C808" s="16" t="s">
        <v>3350</v>
      </c>
      <c r="D808" s="16" t="s">
        <v>3348</v>
      </c>
      <c r="E808" s="116">
        <v>39</v>
      </c>
      <c r="F808" s="116">
        <v>-1.5772999999999999E-2</v>
      </c>
      <c r="G808" s="116">
        <v>0</v>
      </c>
      <c r="H808" s="111">
        <v>6.3E-3</v>
      </c>
      <c r="I808" s="111">
        <f t="shared" si="3"/>
        <v>-2.2072999999999999E-2</v>
      </c>
      <c r="J808" s="399">
        <v>34029</v>
      </c>
    </row>
    <row r="809" spans="1:10" ht="14.5" customHeight="1" x14ac:dyDescent="0.15">
      <c r="A809" s="116">
        <v>90</v>
      </c>
      <c r="B809" s="399">
        <v>34060</v>
      </c>
      <c r="C809" s="16" t="s">
        <v>3350</v>
      </c>
      <c r="D809" s="16" t="s">
        <v>3348</v>
      </c>
      <c r="E809" s="116">
        <v>-38.25</v>
      </c>
      <c r="F809" s="116">
        <v>-6.1539999999999997E-3</v>
      </c>
      <c r="G809" s="116">
        <v>0.51</v>
      </c>
      <c r="H809" s="111">
        <v>5.7000000000000002E-3</v>
      </c>
      <c r="I809" s="111">
        <f t="shared" si="3"/>
        <v>-1.1854E-2</v>
      </c>
      <c r="J809" s="399">
        <v>34060</v>
      </c>
    </row>
    <row r="810" spans="1:10" ht="14.5" customHeight="1" x14ac:dyDescent="0.15">
      <c r="A810" s="116">
        <v>90</v>
      </c>
      <c r="B810" s="399">
        <v>34090</v>
      </c>
      <c r="C810" s="16" t="s">
        <v>3350</v>
      </c>
      <c r="D810" s="16" t="s">
        <v>3348</v>
      </c>
      <c r="E810" s="116">
        <v>-37.25</v>
      </c>
      <c r="F810" s="116">
        <v>-2.6144000000000001E-2</v>
      </c>
      <c r="G810" s="116">
        <v>0</v>
      </c>
      <c r="H810" s="111">
        <v>5.1999999999999998E-3</v>
      </c>
      <c r="I810" s="111">
        <f t="shared" si="3"/>
        <v>-3.1343999999999997E-2</v>
      </c>
      <c r="J810" s="399">
        <v>34090</v>
      </c>
    </row>
    <row r="811" spans="1:10" ht="14.5" customHeight="1" x14ac:dyDescent="0.15">
      <c r="A811" s="116">
        <v>90</v>
      </c>
      <c r="B811" s="399">
        <v>34121</v>
      </c>
      <c r="C811" s="16" t="s">
        <v>3350</v>
      </c>
      <c r="D811" s="16" t="s">
        <v>3348</v>
      </c>
      <c r="E811" s="116">
        <v>38</v>
      </c>
      <c r="F811" s="116">
        <v>2.0133999999999999E-2</v>
      </c>
      <c r="G811" s="116">
        <v>0</v>
      </c>
      <c r="H811" s="111">
        <v>6.1999999999999998E-3</v>
      </c>
      <c r="I811" s="111">
        <f t="shared" si="3"/>
        <v>1.3933999999999998E-2</v>
      </c>
      <c r="J811" s="399">
        <v>34121</v>
      </c>
    </row>
    <row r="812" spans="1:10" ht="14.5" customHeight="1" x14ac:dyDescent="0.15">
      <c r="A812" s="116">
        <v>90</v>
      </c>
      <c r="B812" s="399">
        <v>34151</v>
      </c>
      <c r="C812" s="16" t="s">
        <v>3350</v>
      </c>
      <c r="D812" s="16" t="s">
        <v>3348</v>
      </c>
      <c r="E812" s="116">
        <v>-38.1875</v>
      </c>
      <c r="F812" s="116">
        <v>1.8355E-2</v>
      </c>
      <c r="G812" s="116">
        <v>0.51</v>
      </c>
      <c r="H812" s="111">
        <v>5.4000000000000003E-3</v>
      </c>
      <c r="I812" s="111">
        <f t="shared" ref="I812:I875" si="4">F812-H812</f>
        <v>1.2955E-2</v>
      </c>
      <c r="J812" s="399">
        <v>34151</v>
      </c>
    </row>
    <row r="813" spans="1:10" ht="14.5" customHeight="1" x14ac:dyDescent="0.15">
      <c r="A813" s="116">
        <v>90</v>
      </c>
      <c r="B813" s="399">
        <v>34182</v>
      </c>
      <c r="C813" s="16" t="s">
        <v>3350</v>
      </c>
      <c r="D813" s="16" t="s">
        <v>3348</v>
      </c>
      <c r="E813" s="116">
        <v>37.625</v>
      </c>
      <c r="F813" s="116">
        <v>-1.473E-2</v>
      </c>
      <c r="G813" s="116">
        <v>0</v>
      </c>
      <c r="H813" s="111">
        <v>5.5999999999999999E-3</v>
      </c>
      <c r="I813" s="111">
        <f t="shared" si="4"/>
        <v>-2.0330000000000001E-2</v>
      </c>
      <c r="J813" s="399">
        <v>34182</v>
      </c>
    </row>
    <row r="814" spans="1:10" ht="14.5" customHeight="1" x14ac:dyDescent="0.15">
      <c r="A814" s="116">
        <v>90</v>
      </c>
      <c r="B814" s="399">
        <v>34213</v>
      </c>
      <c r="C814" s="16" t="s">
        <v>3350</v>
      </c>
      <c r="D814" s="16" t="s">
        <v>3348</v>
      </c>
      <c r="E814" s="116">
        <v>-37.875</v>
      </c>
      <c r="F814" s="116">
        <v>6.6449999999999999E-3</v>
      </c>
      <c r="G814" s="116">
        <v>0</v>
      </c>
      <c r="H814" s="111">
        <v>5.0000000000000001E-3</v>
      </c>
      <c r="I814" s="111">
        <f t="shared" si="4"/>
        <v>1.6449999999999998E-3</v>
      </c>
      <c r="J814" s="399">
        <v>34213</v>
      </c>
    </row>
    <row r="815" spans="1:10" ht="14.5" customHeight="1" x14ac:dyDescent="0.15">
      <c r="A815" s="116">
        <v>90</v>
      </c>
      <c r="B815" s="399">
        <v>34243</v>
      </c>
      <c r="C815" s="16" t="s">
        <v>3350</v>
      </c>
      <c r="D815" s="16" t="s">
        <v>3348</v>
      </c>
      <c r="E815" s="116">
        <v>37.875</v>
      </c>
      <c r="F815" s="116">
        <v>0</v>
      </c>
      <c r="G815" s="116">
        <v>0</v>
      </c>
      <c r="H815" s="111">
        <v>4.8999999999999998E-3</v>
      </c>
      <c r="I815" s="111">
        <f t="shared" si="4"/>
        <v>-4.8999999999999998E-3</v>
      </c>
      <c r="J815" s="399">
        <v>34243</v>
      </c>
    </row>
    <row r="816" spans="1:10" ht="14.5" customHeight="1" x14ac:dyDescent="0.15">
      <c r="A816" s="116">
        <v>90</v>
      </c>
      <c r="B816" s="399">
        <v>34274</v>
      </c>
      <c r="C816" s="16" t="s">
        <v>3350</v>
      </c>
      <c r="D816" s="16" t="s">
        <v>3348</v>
      </c>
      <c r="E816" s="116">
        <v>36.25</v>
      </c>
      <c r="F816" s="116">
        <v>-2.9439E-2</v>
      </c>
      <c r="G816" s="116">
        <v>0.51</v>
      </c>
      <c r="H816" s="111">
        <v>5.3E-3</v>
      </c>
      <c r="I816" s="111">
        <f t="shared" si="4"/>
        <v>-3.4738999999999999E-2</v>
      </c>
      <c r="J816" s="399">
        <v>34274</v>
      </c>
    </row>
    <row r="817" spans="1:10" ht="14.5" customHeight="1" x14ac:dyDescent="0.15">
      <c r="A817" s="116">
        <v>90</v>
      </c>
      <c r="B817" s="399">
        <v>34304</v>
      </c>
      <c r="C817" s="16" t="s">
        <v>3350</v>
      </c>
      <c r="D817" s="16" t="s">
        <v>3348</v>
      </c>
      <c r="E817" s="116">
        <v>39.875</v>
      </c>
      <c r="F817" s="116">
        <v>0.1</v>
      </c>
      <c r="G817" s="116">
        <v>0</v>
      </c>
      <c r="H817" s="111">
        <v>5.4999999999999997E-3</v>
      </c>
      <c r="I817" s="111">
        <f t="shared" si="4"/>
        <v>9.4500000000000001E-2</v>
      </c>
      <c r="J817" s="399">
        <v>34304</v>
      </c>
    </row>
    <row r="818" spans="1:10" ht="14.5" customHeight="1" x14ac:dyDescent="0.15">
      <c r="A818" s="116">
        <v>90</v>
      </c>
      <c r="B818" s="399">
        <v>34335</v>
      </c>
      <c r="C818" s="16" t="s">
        <v>3350</v>
      </c>
      <c r="D818" s="16" t="s">
        <v>3348</v>
      </c>
      <c r="E818" s="116">
        <v>38.375</v>
      </c>
      <c r="F818" s="116">
        <v>-2.4451000000000001E-2</v>
      </c>
      <c r="G818" s="116">
        <v>0.52500000000000002</v>
      </c>
      <c r="H818" s="111">
        <v>5.4999999999999997E-3</v>
      </c>
      <c r="I818" s="111">
        <f t="shared" si="4"/>
        <v>-2.9950999999999998E-2</v>
      </c>
      <c r="J818" s="399">
        <v>34335</v>
      </c>
    </row>
    <row r="819" spans="1:10" ht="14.5" customHeight="1" x14ac:dyDescent="0.15">
      <c r="A819" s="116">
        <v>90</v>
      </c>
      <c r="B819" s="399">
        <v>34366</v>
      </c>
      <c r="C819" s="16" t="s">
        <v>3350</v>
      </c>
      <c r="D819" s="16" t="s">
        <v>3348</v>
      </c>
      <c r="E819" s="116">
        <v>39.5</v>
      </c>
      <c r="F819" s="116">
        <v>2.9315999999999998E-2</v>
      </c>
      <c r="G819" s="116">
        <v>0</v>
      </c>
      <c r="H819" s="111">
        <v>4.8999999999999998E-3</v>
      </c>
      <c r="I819" s="111">
        <f t="shared" si="4"/>
        <v>2.4416E-2</v>
      </c>
      <c r="J819" s="399">
        <v>34366</v>
      </c>
    </row>
    <row r="820" spans="1:10" ht="14.5" customHeight="1" x14ac:dyDescent="0.15">
      <c r="A820" s="116">
        <v>90</v>
      </c>
      <c r="B820" s="399">
        <v>34394</v>
      </c>
      <c r="C820" s="16" t="s">
        <v>3350</v>
      </c>
      <c r="D820" s="16" t="s">
        <v>3348</v>
      </c>
      <c r="E820" s="116">
        <v>38.5</v>
      </c>
      <c r="F820" s="116">
        <v>-2.5316000000000002E-2</v>
      </c>
      <c r="G820" s="116">
        <v>0</v>
      </c>
      <c r="H820" s="111">
        <v>5.7999999999999996E-3</v>
      </c>
      <c r="I820" s="111">
        <f t="shared" si="4"/>
        <v>-3.1116000000000001E-2</v>
      </c>
      <c r="J820" s="399">
        <v>34394</v>
      </c>
    </row>
    <row r="821" spans="1:10" ht="14.5" customHeight="1" x14ac:dyDescent="0.15">
      <c r="A821" s="116">
        <v>90</v>
      </c>
      <c r="B821" s="399">
        <v>34425</v>
      </c>
      <c r="C821" s="16" t="s">
        <v>3350</v>
      </c>
      <c r="D821" s="16" t="s">
        <v>3348</v>
      </c>
      <c r="E821" s="116">
        <v>37.875</v>
      </c>
      <c r="F821" s="116">
        <v>-2.5969999999999999E-3</v>
      </c>
      <c r="G821" s="116">
        <v>0.52500000000000002</v>
      </c>
      <c r="H821" s="111">
        <v>5.7000000000000002E-3</v>
      </c>
      <c r="I821" s="111">
        <f t="shared" si="4"/>
        <v>-8.2970000000000006E-3</v>
      </c>
      <c r="J821" s="399">
        <v>34425</v>
      </c>
    </row>
    <row r="822" spans="1:10" ht="14.5" customHeight="1" x14ac:dyDescent="0.15">
      <c r="A822" s="116">
        <v>90</v>
      </c>
      <c r="B822" s="399">
        <v>34455</v>
      </c>
      <c r="C822" s="16" t="s">
        <v>3350</v>
      </c>
      <c r="D822" s="16" t="s">
        <v>3348</v>
      </c>
      <c r="E822" s="116">
        <v>35.75</v>
      </c>
      <c r="F822" s="116">
        <v>-5.6106000000000003E-2</v>
      </c>
      <c r="G822" s="116">
        <v>0</v>
      </c>
      <c r="H822" s="111">
        <v>6.3E-3</v>
      </c>
      <c r="I822" s="111">
        <f t="shared" si="4"/>
        <v>-6.2406000000000003E-2</v>
      </c>
      <c r="J822" s="399">
        <v>34455</v>
      </c>
    </row>
    <row r="823" spans="1:10" ht="14.5" customHeight="1" x14ac:dyDescent="0.15">
      <c r="A823" s="116">
        <v>90</v>
      </c>
      <c r="B823" s="399">
        <v>34486</v>
      </c>
      <c r="C823" s="16" t="s">
        <v>3350</v>
      </c>
      <c r="D823" s="16" t="s">
        <v>3348</v>
      </c>
      <c r="E823" s="116">
        <v>35.875</v>
      </c>
      <c r="F823" s="116">
        <v>3.4970000000000001E-3</v>
      </c>
      <c r="G823" s="116">
        <v>0</v>
      </c>
      <c r="H823" s="111">
        <v>6.1000000000000004E-3</v>
      </c>
      <c r="I823" s="111">
        <f t="shared" si="4"/>
        <v>-2.6030000000000003E-3</v>
      </c>
      <c r="J823" s="399">
        <v>34486</v>
      </c>
    </row>
    <row r="824" spans="1:10" ht="14.5" customHeight="1" x14ac:dyDescent="0.15">
      <c r="A824" s="116">
        <v>90</v>
      </c>
      <c r="B824" s="399">
        <v>34516</v>
      </c>
      <c r="C824" s="16" t="s">
        <v>3350</v>
      </c>
      <c r="D824" s="16" t="s">
        <v>3348</v>
      </c>
      <c r="E824" s="116">
        <v>35.125</v>
      </c>
      <c r="F824" s="116">
        <v>-6.2719999999999998E-3</v>
      </c>
      <c r="G824" s="116">
        <v>0.52500000000000002</v>
      </c>
      <c r="H824" s="111">
        <v>6.0000000000000001E-3</v>
      </c>
      <c r="I824" s="111">
        <f t="shared" si="4"/>
        <v>-1.2272E-2</v>
      </c>
      <c r="J824" s="399">
        <v>34516</v>
      </c>
    </row>
    <row r="825" spans="1:10" ht="14.5" customHeight="1" x14ac:dyDescent="0.15">
      <c r="A825" s="116">
        <v>90</v>
      </c>
      <c r="B825" s="399">
        <v>34547</v>
      </c>
      <c r="C825" s="16" t="s">
        <v>3350</v>
      </c>
      <c r="D825" s="16" t="s">
        <v>3348</v>
      </c>
      <c r="E825" s="116">
        <v>35.25</v>
      </c>
      <c r="F825" s="116">
        <v>3.5590000000000001E-3</v>
      </c>
      <c r="G825" s="116">
        <v>0</v>
      </c>
      <c r="H825" s="111">
        <v>6.6E-3</v>
      </c>
      <c r="I825" s="111">
        <f t="shared" si="4"/>
        <v>-3.0409999999999999E-3</v>
      </c>
      <c r="J825" s="399">
        <v>34547</v>
      </c>
    </row>
    <row r="826" spans="1:10" ht="14.5" customHeight="1" x14ac:dyDescent="0.15">
      <c r="A826" s="116">
        <v>90</v>
      </c>
      <c r="B826" s="399">
        <v>34578</v>
      </c>
      <c r="C826" s="16" t="s">
        <v>3350</v>
      </c>
      <c r="D826" s="16" t="s">
        <v>3348</v>
      </c>
      <c r="E826" s="116">
        <v>36</v>
      </c>
      <c r="F826" s="116">
        <v>2.1277000000000001E-2</v>
      </c>
      <c r="G826" s="116">
        <v>0</v>
      </c>
      <c r="H826" s="111">
        <v>6.1000000000000004E-3</v>
      </c>
      <c r="I826" s="111">
        <f t="shared" si="4"/>
        <v>1.5177E-2</v>
      </c>
      <c r="J826" s="399">
        <v>34578</v>
      </c>
    </row>
    <row r="827" spans="1:10" ht="14.5" customHeight="1" x14ac:dyDescent="0.15">
      <c r="A827" s="116">
        <v>90</v>
      </c>
      <c r="B827" s="399">
        <v>34608</v>
      </c>
      <c r="C827" s="16" t="s">
        <v>3350</v>
      </c>
      <c r="D827" s="16" t="s">
        <v>3348</v>
      </c>
      <c r="E827" s="116">
        <v>34.5</v>
      </c>
      <c r="F827" s="116">
        <v>-2.7082999999999999E-2</v>
      </c>
      <c r="G827" s="116">
        <v>0.52500000000000002</v>
      </c>
      <c r="H827" s="111">
        <v>6.6E-3</v>
      </c>
      <c r="I827" s="111">
        <f t="shared" si="4"/>
        <v>-3.3682999999999998E-2</v>
      </c>
      <c r="J827" s="399">
        <v>34608</v>
      </c>
    </row>
    <row r="828" spans="1:10" ht="14.5" customHeight="1" x14ac:dyDescent="0.15">
      <c r="A828" s="116">
        <v>90</v>
      </c>
      <c r="B828" s="399">
        <v>34639</v>
      </c>
      <c r="C828" s="16" t="s">
        <v>3350</v>
      </c>
      <c r="D828" s="16" t="s">
        <v>3348</v>
      </c>
      <c r="E828" s="116">
        <v>35</v>
      </c>
      <c r="F828" s="116">
        <v>1.4493000000000001E-2</v>
      </c>
      <c r="G828" s="116">
        <v>0</v>
      </c>
      <c r="H828" s="111">
        <v>6.4000000000000003E-3</v>
      </c>
      <c r="I828" s="111">
        <f t="shared" si="4"/>
        <v>8.0929999999999995E-3</v>
      </c>
      <c r="J828" s="399">
        <v>34639</v>
      </c>
    </row>
    <row r="829" spans="1:10" ht="14.5" customHeight="1" x14ac:dyDescent="0.15">
      <c r="A829" s="116">
        <v>90</v>
      </c>
      <c r="B829" s="399">
        <v>34669</v>
      </c>
      <c r="C829" s="16" t="s">
        <v>3350</v>
      </c>
      <c r="D829" s="16" t="s">
        <v>3348</v>
      </c>
      <c r="E829" s="116">
        <v>32.25</v>
      </c>
      <c r="F829" s="116">
        <v>-7.8571000000000002E-2</v>
      </c>
      <c r="G829" s="116">
        <v>0</v>
      </c>
      <c r="H829" s="111">
        <v>6.6E-3</v>
      </c>
      <c r="I829" s="111">
        <f t="shared" si="4"/>
        <v>-8.5170999999999997E-2</v>
      </c>
      <c r="J829" s="399">
        <v>34669</v>
      </c>
    </row>
    <row r="830" spans="1:10" ht="14.5" customHeight="1" x14ac:dyDescent="0.15">
      <c r="A830" s="116">
        <v>90</v>
      </c>
      <c r="B830" s="399">
        <v>34700</v>
      </c>
      <c r="C830" s="16" t="s">
        <v>3350</v>
      </c>
      <c r="D830" s="16" t="s">
        <v>3348</v>
      </c>
      <c r="E830" s="116">
        <v>36.375</v>
      </c>
      <c r="F830" s="116">
        <v>0.144651</v>
      </c>
      <c r="G830" s="116">
        <v>0.54</v>
      </c>
      <c r="H830" s="111">
        <v>7.0000000000000001E-3</v>
      </c>
      <c r="I830" s="111">
        <f t="shared" si="4"/>
        <v>0.137651</v>
      </c>
      <c r="J830" s="399">
        <v>34700</v>
      </c>
    </row>
    <row r="831" spans="1:10" ht="14.5" customHeight="1" x14ac:dyDescent="0.15">
      <c r="A831" s="116">
        <v>90</v>
      </c>
      <c r="B831" s="399">
        <v>34731</v>
      </c>
      <c r="C831" s="16" t="s">
        <v>3350</v>
      </c>
      <c r="D831" s="16" t="s">
        <v>3348</v>
      </c>
      <c r="E831" s="116">
        <v>34.625</v>
      </c>
      <c r="F831" s="116">
        <v>-4.811E-2</v>
      </c>
      <c r="G831" s="116">
        <v>0</v>
      </c>
      <c r="H831" s="111">
        <v>5.8999999999999999E-3</v>
      </c>
      <c r="I831" s="111">
        <f t="shared" si="4"/>
        <v>-5.4010000000000002E-2</v>
      </c>
      <c r="J831" s="399">
        <v>34731</v>
      </c>
    </row>
    <row r="832" spans="1:10" ht="14.5" customHeight="1" x14ac:dyDescent="0.15">
      <c r="A832" s="116">
        <v>90</v>
      </c>
      <c r="B832" s="399">
        <v>34759</v>
      </c>
      <c r="C832" s="16" t="s">
        <v>3350</v>
      </c>
      <c r="D832" s="16" t="s">
        <v>3348</v>
      </c>
      <c r="E832" s="116">
        <v>32.375</v>
      </c>
      <c r="F832" s="116">
        <v>-6.4981999999999998E-2</v>
      </c>
      <c r="G832" s="116">
        <v>0</v>
      </c>
      <c r="H832" s="111">
        <v>6.4000000000000003E-3</v>
      </c>
      <c r="I832" s="111">
        <f t="shared" si="4"/>
        <v>-7.1382000000000001E-2</v>
      </c>
      <c r="J832" s="399">
        <v>34759</v>
      </c>
    </row>
    <row r="833" spans="1:10" ht="14.5" customHeight="1" x14ac:dyDescent="0.15">
      <c r="A833" s="116">
        <v>90</v>
      </c>
      <c r="B833" s="399">
        <v>34790</v>
      </c>
      <c r="C833" s="16" t="s">
        <v>3350</v>
      </c>
      <c r="D833" s="16" t="s">
        <v>3348</v>
      </c>
      <c r="E833" s="116">
        <v>33.625</v>
      </c>
      <c r="F833" s="116">
        <v>5.5289999999999999E-2</v>
      </c>
      <c r="G833" s="116">
        <v>0.54</v>
      </c>
      <c r="H833" s="111">
        <v>5.7999999999999996E-3</v>
      </c>
      <c r="I833" s="111">
        <f t="shared" si="4"/>
        <v>4.9489999999999999E-2</v>
      </c>
      <c r="J833" s="399">
        <v>34790</v>
      </c>
    </row>
    <row r="834" spans="1:10" ht="14.5" customHeight="1" x14ac:dyDescent="0.15">
      <c r="A834" s="116">
        <v>90</v>
      </c>
      <c r="B834" s="399">
        <v>34820</v>
      </c>
      <c r="C834" s="16" t="s">
        <v>3350</v>
      </c>
      <c r="D834" s="16" t="s">
        <v>3348</v>
      </c>
      <c r="E834" s="116">
        <v>34.5</v>
      </c>
      <c r="F834" s="116">
        <v>2.6022E-2</v>
      </c>
      <c r="G834" s="116">
        <v>0</v>
      </c>
      <c r="H834" s="111">
        <v>6.4999999999999997E-3</v>
      </c>
      <c r="I834" s="111">
        <f t="shared" si="4"/>
        <v>1.9522000000000001E-2</v>
      </c>
      <c r="J834" s="399">
        <v>34820</v>
      </c>
    </row>
    <row r="835" spans="1:10" ht="14.5" customHeight="1" x14ac:dyDescent="0.15">
      <c r="A835" s="116">
        <v>90</v>
      </c>
      <c r="B835" s="399">
        <v>34851</v>
      </c>
      <c r="C835" s="16" t="s">
        <v>3350</v>
      </c>
      <c r="D835" s="16" t="s">
        <v>3348</v>
      </c>
      <c r="E835" s="116">
        <v>35.875</v>
      </c>
      <c r="F835" s="116">
        <v>3.9855000000000002E-2</v>
      </c>
      <c r="G835" s="116">
        <v>0</v>
      </c>
      <c r="H835" s="111">
        <v>5.4000000000000003E-3</v>
      </c>
      <c r="I835" s="111">
        <f t="shared" si="4"/>
        <v>3.4455E-2</v>
      </c>
      <c r="J835" s="399">
        <v>34851</v>
      </c>
    </row>
    <row r="836" spans="1:10" ht="14.5" customHeight="1" x14ac:dyDescent="0.15">
      <c r="A836" s="116">
        <v>90</v>
      </c>
      <c r="B836" s="399">
        <v>34881</v>
      </c>
      <c r="C836" s="16" t="s">
        <v>3350</v>
      </c>
      <c r="D836" s="16" t="s">
        <v>3348</v>
      </c>
      <c r="E836" s="116">
        <v>35.5</v>
      </c>
      <c r="F836" s="116">
        <v>4.5989999999999998E-3</v>
      </c>
      <c r="G836" s="116">
        <v>0.54</v>
      </c>
      <c r="H836" s="111">
        <v>5.5999999999999999E-3</v>
      </c>
      <c r="I836" s="111">
        <f t="shared" si="4"/>
        <v>-1.0010000000000002E-3</v>
      </c>
      <c r="J836" s="399">
        <v>34881</v>
      </c>
    </row>
    <row r="837" spans="1:10" ht="14.5" customHeight="1" x14ac:dyDescent="0.15">
      <c r="A837" s="116">
        <v>90</v>
      </c>
      <c r="B837" s="399">
        <v>34912</v>
      </c>
      <c r="C837" s="16" t="s">
        <v>3350</v>
      </c>
      <c r="D837" s="16" t="s">
        <v>3348</v>
      </c>
      <c r="E837" s="116">
        <v>36.5</v>
      </c>
      <c r="F837" s="116">
        <v>2.8169E-2</v>
      </c>
      <c r="G837" s="116">
        <v>0</v>
      </c>
      <c r="H837" s="111">
        <v>5.7000000000000002E-3</v>
      </c>
      <c r="I837" s="111">
        <f t="shared" si="4"/>
        <v>2.2468999999999999E-2</v>
      </c>
      <c r="J837" s="399">
        <v>34912</v>
      </c>
    </row>
    <row r="838" spans="1:10" ht="14.5" customHeight="1" x14ac:dyDescent="0.15">
      <c r="A838" s="116">
        <v>90</v>
      </c>
      <c r="B838" s="399">
        <v>34943</v>
      </c>
      <c r="C838" s="16" t="s">
        <v>3350</v>
      </c>
      <c r="D838" s="16" t="s">
        <v>3348</v>
      </c>
      <c r="E838" s="116">
        <v>37.25</v>
      </c>
      <c r="F838" s="116">
        <v>2.0548E-2</v>
      </c>
      <c r="G838" s="116">
        <v>0</v>
      </c>
      <c r="H838" s="111">
        <v>5.1999999999999998E-3</v>
      </c>
      <c r="I838" s="111">
        <f t="shared" si="4"/>
        <v>1.5348000000000001E-2</v>
      </c>
      <c r="J838" s="399">
        <v>34943</v>
      </c>
    </row>
    <row r="839" spans="1:10" ht="14.5" customHeight="1" x14ac:dyDescent="0.15">
      <c r="A839" s="116">
        <v>90</v>
      </c>
      <c r="B839" s="399">
        <v>34973</v>
      </c>
      <c r="C839" s="16" t="s">
        <v>3350</v>
      </c>
      <c r="D839" s="16" t="s">
        <v>3348</v>
      </c>
      <c r="E839" s="116">
        <v>35.125</v>
      </c>
      <c r="F839" s="116">
        <v>-4.2549999999999998E-2</v>
      </c>
      <c r="G839" s="116">
        <v>0.54</v>
      </c>
      <c r="H839" s="111">
        <v>5.7000000000000002E-3</v>
      </c>
      <c r="I839" s="111">
        <f t="shared" si="4"/>
        <v>-4.8250000000000001E-2</v>
      </c>
      <c r="J839" s="399">
        <v>34973</v>
      </c>
    </row>
    <row r="840" spans="1:10" ht="14.5" customHeight="1" x14ac:dyDescent="0.15">
      <c r="A840" s="116">
        <v>90</v>
      </c>
      <c r="B840" s="399">
        <v>35004</v>
      </c>
      <c r="C840" s="16" t="s">
        <v>3350</v>
      </c>
      <c r="D840" s="16" t="s">
        <v>3348</v>
      </c>
      <c r="E840" s="116">
        <v>34.75</v>
      </c>
      <c r="F840" s="116">
        <v>-1.0676E-2</v>
      </c>
      <c r="G840" s="116">
        <v>0</v>
      </c>
      <c r="H840" s="111">
        <v>5.1000000000000004E-3</v>
      </c>
      <c r="I840" s="111">
        <f t="shared" si="4"/>
        <v>-1.5775999999999998E-2</v>
      </c>
      <c r="J840" s="399">
        <v>35004</v>
      </c>
    </row>
    <row r="841" spans="1:10" ht="14.5" customHeight="1" x14ac:dyDescent="0.15">
      <c r="A841" s="116">
        <v>90</v>
      </c>
      <c r="B841" s="399">
        <v>35034</v>
      </c>
      <c r="C841" s="16" t="s">
        <v>3350</v>
      </c>
      <c r="D841" s="16" t="s">
        <v>3348</v>
      </c>
      <c r="E841" s="116">
        <v>37.75</v>
      </c>
      <c r="F841" s="116">
        <v>8.6331000000000005E-2</v>
      </c>
      <c r="G841" s="116">
        <v>0</v>
      </c>
      <c r="H841" s="111">
        <v>4.8999999999999998E-3</v>
      </c>
      <c r="I841" s="111">
        <f t="shared" si="4"/>
        <v>8.1431000000000003E-2</v>
      </c>
      <c r="J841" s="399">
        <v>35034</v>
      </c>
    </row>
    <row r="842" spans="1:10" ht="14.5" customHeight="1" x14ac:dyDescent="0.15">
      <c r="A842" s="116">
        <v>90</v>
      </c>
      <c r="B842" s="399">
        <v>35065</v>
      </c>
      <c r="C842" s="16" t="s">
        <v>3350</v>
      </c>
      <c r="D842" s="16" t="s">
        <v>3348</v>
      </c>
      <c r="E842" s="116">
        <v>41.125</v>
      </c>
      <c r="F842" s="116">
        <v>8.9403999999999997E-2</v>
      </c>
      <c r="G842" s="116">
        <v>0</v>
      </c>
      <c r="H842" s="111">
        <v>5.4000000000000003E-3</v>
      </c>
      <c r="I842" s="111">
        <f t="shared" si="4"/>
        <v>8.4003999999999995E-2</v>
      </c>
      <c r="J842" s="399">
        <v>35065</v>
      </c>
    </row>
    <row r="843" spans="1:10" ht="14.5" customHeight="1" x14ac:dyDescent="0.15">
      <c r="A843" s="116">
        <v>90</v>
      </c>
      <c r="B843" s="399">
        <v>35096</v>
      </c>
      <c r="C843" s="16" t="s">
        <v>3350</v>
      </c>
      <c r="D843" s="16" t="s">
        <v>3348</v>
      </c>
      <c r="E843" s="116">
        <v>37.375</v>
      </c>
      <c r="F843" s="116">
        <v>-7.7689999999999995E-2</v>
      </c>
      <c r="G843" s="116">
        <v>0.55500000000000005</v>
      </c>
      <c r="H843" s="111">
        <v>4.7999999999999996E-3</v>
      </c>
      <c r="I843" s="111">
        <f t="shared" si="4"/>
        <v>-8.2489999999999994E-2</v>
      </c>
      <c r="J843" s="399">
        <v>35096</v>
      </c>
    </row>
    <row r="844" spans="1:10" ht="14.5" customHeight="1" x14ac:dyDescent="0.15">
      <c r="A844" s="116">
        <v>90</v>
      </c>
      <c r="B844" s="399">
        <v>35125</v>
      </c>
      <c r="C844" s="16" t="s">
        <v>3350</v>
      </c>
      <c r="D844" s="16" t="s">
        <v>3348</v>
      </c>
      <c r="E844" s="116">
        <v>39.125</v>
      </c>
      <c r="F844" s="116">
        <v>4.6822999999999997E-2</v>
      </c>
      <c r="G844" s="116">
        <v>0</v>
      </c>
      <c r="H844" s="111">
        <v>5.1999999999999998E-3</v>
      </c>
      <c r="I844" s="111">
        <f t="shared" si="4"/>
        <v>4.1622999999999993E-2</v>
      </c>
      <c r="J844" s="399">
        <v>35125</v>
      </c>
    </row>
    <row r="845" spans="1:10" ht="14.5" customHeight="1" x14ac:dyDescent="0.15">
      <c r="A845" s="116">
        <v>90</v>
      </c>
      <c r="B845" s="399">
        <v>35156</v>
      </c>
      <c r="C845" s="16" t="s">
        <v>3350</v>
      </c>
      <c r="D845" s="16" t="s">
        <v>3348</v>
      </c>
      <c r="E845" s="116">
        <v>37.125</v>
      </c>
      <c r="F845" s="116">
        <v>-3.6933000000000001E-2</v>
      </c>
      <c r="G845" s="116">
        <v>0.55500000000000005</v>
      </c>
      <c r="H845" s="111">
        <v>5.8999999999999999E-3</v>
      </c>
      <c r="I845" s="111">
        <f t="shared" si="4"/>
        <v>-4.2833000000000003E-2</v>
      </c>
      <c r="J845" s="399">
        <v>35156</v>
      </c>
    </row>
    <row r="846" spans="1:10" ht="14.5" customHeight="1" x14ac:dyDescent="0.15">
      <c r="A846" s="116">
        <v>90</v>
      </c>
      <c r="B846" s="399">
        <v>35186</v>
      </c>
      <c r="C846" s="16" t="s">
        <v>3350</v>
      </c>
      <c r="D846" s="16" t="s">
        <v>3348</v>
      </c>
      <c r="E846" s="116">
        <v>-37.1875</v>
      </c>
      <c r="F846" s="116">
        <v>1.684E-3</v>
      </c>
      <c r="G846" s="116">
        <v>0</v>
      </c>
      <c r="H846" s="111">
        <v>5.7999999999999996E-3</v>
      </c>
      <c r="I846" s="111">
        <f t="shared" si="4"/>
        <v>-4.1159999999999999E-3</v>
      </c>
      <c r="J846" s="399">
        <v>35186</v>
      </c>
    </row>
    <row r="847" spans="1:10" ht="14.5" customHeight="1" x14ac:dyDescent="0.15">
      <c r="A847" s="116">
        <v>90</v>
      </c>
      <c r="B847" s="399">
        <v>35217</v>
      </c>
      <c r="C847" s="16" t="s">
        <v>3350</v>
      </c>
      <c r="D847" s="16" t="s">
        <v>3348</v>
      </c>
      <c r="E847" s="116">
        <v>33.25</v>
      </c>
      <c r="F847" s="116">
        <v>-0.105882</v>
      </c>
      <c r="G847" s="116">
        <v>0</v>
      </c>
      <c r="H847" s="111">
        <v>5.4000000000000003E-3</v>
      </c>
      <c r="I847" s="111">
        <f t="shared" si="4"/>
        <v>-0.11128200000000001</v>
      </c>
      <c r="J847" s="399">
        <v>35217</v>
      </c>
    </row>
    <row r="848" spans="1:10" ht="14.5" customHeight="1" x14ac:dyDescent="0.15">
      <c r="A848" s="116">
        <v>90</v>
      </c>
      <c r="B848" s="399">
        <v>35247</v>
      </c>
      <c r="C848" s="16" t="s">
        <v>3350</v>
      </c>
      <c r="D848" s="16" t="s">
        <v>3348</v>
      </c>
      <c r="E848" s="116">
        <v>36.5</v>
      </c>
      <c r="F848" s="116">
        <v>0.114436</v>
      </c>
      <c r="G848" s="116">
        <v>0.55500000000000005</v>
      </c>
      <c r="H848" s="111">
        <v>6.1999999999999998E-3</v>
      </c>
      <c r="I848" s="111">
        <f t="shared" si="4"/>
        <v>0.108236</v>
      </c>
      <c r="J848" s="399">
        <v>35247</v>
      </c>
    </row>
    <row r="849" spans="1:10" ht="14.5" customHeight="1" x14ac:dyDescent="0.15">
      <c r="A849" s="116">
        <v>90</v>
      </c>
      <c r="B849" s="399">
        <v>35278</v>
      </c>
      <c r="C849" s="16" t="s">
        <v>3350</v>
      </c>
      <c r="D849" s="16" t="s">
        <v>3348</v>
      </c>
      <c r="E849" s="116">
        <v>37.625</v>
      </c>
      <c r="F849" s="116">
        <v>3.0821999999999999E-2</v>
      </c>
      <c r="G849" s="116">
        <v>0</v>
      </c>
      <c r="H849" s="111">
        <v>5.7000000000000002E-3</v>
      </c>
      <c r="I849" s="111">
        <f t="shared" si="4"/>
        <v>2.5121999999999998E-2</v>
      </c>
      <c r="J849" s="399">
        <v>35278</v>
      </c>
    </row>
    <row r="850" spans="1:10" ht="14.5" customHeight="1" x14ac:dyDescent="0.15">
      <c r="A850" s="116">
        <v>90</v>
      </c>
      <c r="B850" s="399">
        <v>35309</v>
      </c>
      <c r="C850" s="16" t="s">
        <v>3350</v>
      </c>
      <c r="D850" s="16" t="s">
        <v>3348</v>
      </c>
      <c r="E850" s="116">
        <v>39</v>
      </c>
      <c r="F850" s="116">
        <v>3.6545000000000001E-2</v>
      </c>
      <c r="G850" s="116">
        <v>0</v>
      </c>
      <c r="H850" s="111">
        <v>6.0000000000000001E-3</v>
      </c>
      <c r="I850" s="111">
        <f t="shared" si="4"/>
        <v>3.0545000000000003E-2</v>
      </c>
      <c r="J850" s="399">
        <v>35309</v>
      </c>
    </row>
    <row r="851" spans="1:10" ht="14.5" customHeight="1" x14ac:dyDescent="0.15">
      <c r="A851" s="116">
        <v>90</v>
      </c>
      <c r="B851" s="399">
        <v>35339</v>
      </c>
      <c r="C851" s="16" t="s">
        <v>3350</v>
      </c>
      <c r="D851" s="16" t="s">
        <v>3348</v>
      </c>
      <c r="E851" s="116">
        <v>40.125</v>
      </c>
      <c r="F851" s="116">
        <v>4.3076999999999997E-2</v>
      </c>
      <c r="G851" s="116">
        <v>0.55500000000000005</v>
      </c>
      <c r="H851" s="111">
        <v>5.7999999999999996E-3</v>
      </c>
      <c r="I851" s="111">
        <f t="shared" si="4"/>
        <v>3.7276999999999998E-2</v>
      </c>
      <c r="J851" s="399">
        <v>35339</v>
      </c>
    </row>
    <row r="852" spans="1:10" ht="14.5" customHeight="1" x14ac:dyDescent="0.15">
      <c r="A852" s="116">
        <v>90</v>
      </c>
      <c r="B852" s="399">
        <v>35370</v>
      </c>
      <c r="C852" s="16" t="s">
        <v>3350</v>
      </c>
      <c r="D852" s="16" t="s">
        <v>3348</v>
      </c>
      <c r="E852" s="116">
        <v>44.25</v>
      </c>
      <c r="F852" s="116">
        <v>0.10280400000000001</v>
      </c>
      <c r="G852" s="116">
        <v>0</v>
      </c>
      <c r="H852" s="111">
        <v>5.1999999999999998E-3</v>
      </c>
      <c r="I852" s="111">
        <f t="shared" si="4"/>
        <v>9.760400000000001E-2</v>
      </c>
      <c r="J852" s="399">
        <v>35370</v>
      </c>
    </row>
    <row r="853" spans="1:10" ht="14.5" customHeight="1" x14ac:dyDescent="0.15">
      <c r="A853" s="116">
        <v>90</v>
      </c>
      <c r="B853" s="399">
        <v>35400</v>
      </c>
      <c r="C853" s="16" t="s">
        <v>3350</v>
      </c>
      <c r="D853" s="16" t="s">
        <v>3348</v>
      </c>
      <c r="E853" s="116">
        <v>46.875</v>
      </c>
      <c r="F853" s="116">
        <v>5.9322E-2</v>
      </c>
      <c r="G853" s="116">
        <v>0</v>
      </c>
      <c r="H853" s="111">
        <v>5.5999999999999999E-3</v>
      </c>
      <c r="I853" s="111">
        <f t="shared" si="4"/>
        <v>5.3721999999999999E-2</v>
      </c>
      <c r="J853" s="399">
        <v>35400</v>
      </c>
    </row>
    <row r="854" spans="1:10" ht="14.5" customHeight="1" x14ac:dyDescent="0.15">
      <c r="A854" s="116">
        <v>90</v>
      </c>
      <c r="B854" s="399">
        <v>35431</v>
      </c>
      <c r="C854" s="16" t="s">
        <v>3350</v>
      </c>
      <c r="D854" s="16" t="s">
        <v>3348</v>
      </c>
      <c r="E854" s="116">
        <v>47.5</v>
      </c>
      <c r="F854" s="116">
        <v>2.5492999999999998E-2</v>
      </c>
      <c r="G854" s="116">
        <v>0.56999999999999995</v>
      </c>
      <c r="H854" s="111">
        <v>5.5999999999999999E-3</v>
      </c>
      <c r="I854" s="111">
        <f t="shared" si="4"/>
        <v>1.9892999999999997E-2</v>
      </c>
      <c r="J854" s="399">
        <v>35431</v>
      </c>
    </row>
    <row r="855" spans="1:10" ht="14.5" customHeight="1" x14ac:dyDescent="0.15">
      <c r="A855" s="116">
        <v>90</v>
      </c>
      <c r="B855" s="399">
        <v>35462</v>
      </c>
      <c r="C855" s="16" t="s">
        <v>3350</v>
      </c>
      <c r="D855" s="16" t="s">
        <v>3348</v>
      </c>
      <c r="E855" s="116">
        <v>51.5</v>
      </c>
      <c r="F855" s="116">
        <v>8.4210999999999994E-2</v>
      </c>
      <c r="G855" s="116">
        <v>0</v>
      </c>
      <c r="H855" s="111">
        <v>5.1000000000000004E-3</v>
      </c>
      <c r="I855" s="111">
        <f t="shared" si="4"/>
        <v>7.9110999999999987E-2</v>
      </c>
      <c r="J855" s="399">
        <v>35462</v>
      </c>
    </row>
    <row r="856" spans="1:10" ht="14.5" customHeight="1" x14ac:dyDescent="0.15">
      <c r="A856" s="116">
        <v>90</v>
      </c>
      <c r="B856" s="399">
        <v>35490</v>
      </c>
      <c r="C856" s="16" t="s">
        <v>3350</v>
      </c>
      <c r="D856" s="16" t="s">
        <v>3348</v>
      </c>
      <c r="E856" s="116">
        <v>49.75</v>
      </c>
      <c r="F856" s="116">
        <v>-3.3980999999999997E-2</v>
      </c>
      <c r="G856" s="116">
        <v>0</v>
      </c>
      <c r="H856" s="111">
        <v>5.8999999999999999E-3</v>
      </c>
      <c r="I856" s="111">
        <f t="shared" si="4"/>
        <v>-3.9881E-2</v>
      </c>
      <c r="J856" s="399">
        <v>35490</v>
      </c>
    </row>
    <row r="857" spans="1:10" ht="14.5" customHeight="1" x14ac:dyDescent="0.15">
      <c r="A857" s="116">
        <v>90</v>
      </c>
      <c r="B857" s="399">
        <v>35521</v>
      </c>
      <c r="C857" s="16" t="s">
        <v>3350</v>
      </c>
      <c r="D857" s="16" t="s">
        <v>3348</v>
      </c>
      <c r="E857" s="116">
        <v>49.5</v>
      </c>
      <c r="F857" s="116">
        <v>6.4320000000000002E-3</v>
      </c>
      <c r="G857" s="116">
        <v>0.56999999999999995</v>
      </c>
      <c r="H857" s="111">
        <v>5.8999999999999999E-3</v>
      </c>
      <c r="I857" s="111">
        <f t="shared" si="4"/>
        <v>5.3200000000000035E-4</v>
      </c>
      <c r="J857" s="399">
        <v>35521</v>
      </c>
    </row>
    <row r="858" spans="1:10" ht="14.5" customHeight="1" x14ac:dyDescent="0.15">
      <c r="A858" s="116">
        <v>90</v>
      </c>
      <c r="B858" s="399">
        <v>35551</v>
      </c>
      <c r="C858" s="16" t="s">
        <v>3350</v>
      </c>
      <c r="D858" s="16" t="s">
        <v>3348</v>
      </c>
      <c r="E858" s="116">
        <v>53.75</v>
      </c>
      <c r="F858" s="116">
        <v>8.5859000000000005E-2</v>
      </c>
      <c r="G858" s="116">
        <v>0</v>
      </c>
      <c r="H858" s="111">
        <v>5.7999999999999996E-3</v>
      </c>
      <c r="I858" s="111">
        <f t="shared" si="4"/>
        <v>8.0059000000000005E-2</v>
      </c>
      <c r="J858" s="399">
        <v>35551</v>
      </c>
    </row>
    <row r="859" spans="1:10" ht="14.5" customHeight="1" x14ac:dyDescent="0.15">
      <c r="A859" s="116">
        <v>90</v>
      </c>
      <c r="B859" s="399">
        <v>35582</v>
      </c>
      <c r="C859" s="16" t="s">
        <v>3350</v>
      </c>
      <c r="D859" s="16" t="s">
        <v>3348</v>
      </c>
      <c r="E859" s="116">
        <v>52.5</v>
      </c>
      <c r="F859" s="116">
        <v>-2.3255999999999999E-2</v>
      </c>
      <c r="G859" s="116">
        <v>0</v>
      </c>
      <c r="H859" s="111">
        <v>5.8999999999999999E-3</v>
      </c>
      <c r="I859" s="111">
        <f t="shared" si="4"/>
        <v>-2.9155999999999998E-2</v>
      </c>
      <c r="J859" s="399">
        <v>35582</v>
      </c>
    </row>
    <row r="860" spans="1:10" ht="14.5" customHeight="1" x14ac:dyDescent="0.15">
      <c r="A860" s="116">
        <v>90</v>
      </c>
      <c r="B860" s="399">
        <v>35612</v>
      </c>
      <c r="C860" s="16" t="s">
        <v>3350</v>
      </c>
      <c r="D860" s="16" t="s">
        <v>3348</v>
      </c>
      <c r="E860" s="116">
        <v>54.25</v>
      </c>
      <c r="F860" s="116">
        <v>3.3333000000000002E-2</v>
      </c>
      <c r="G860" s="116">
        <v>0</v>
      </c>
      <c r="H860" s="111">
        <v>5.7999999999999996E-3</v>
      </c>
      <c r="I860" s="111">
        <f t="shared" si="4"/>
        <v>2.7533000000000002E-2</v>
      </c>
      <c r="J860" s="399">
        <v>35612</v>
      </c>
    </row>
    <row r="861" spans="1:10" ht="14.5" customHeight="1" x14ac:dyDescent="0.15">
      <c r="A861" s="116">
        <v>90</v>
      </c>
      <c r="B861" s="399">
        <v>35643</v>
      </c>
      <c r="C861" s="16" t="s">
        <v>3350</v>
      </c>
      <c r="D861" s="16" t="s">
        <v>3348</v>
      </c>
      <c r="E861" s="116">
        <v>54.5</v>
      </c>
      <c r="F861" s="116">
        <v>1.5115E-2</v>
      </c>
      <c r="G861" s="116">
        <v>0.56999999999999995</v>
      </c>
      <c r="H861" s="111">
        <v>4.8999999999999998E-3</v>
      </c>
      <c r="I861" s="111">
        <f t="shared" si="4"/>
        <v>1.0215E-2</v>
      </c>
      <c r="J861" s="399">
        <v>35643</v>
      </c>
    </row>
    <row r="862" spans="1:10" ht="14.5" customHeight="1" x14ac:dyDescent="0.15">
      <c r="A862" s="116">
        <v>90</v>
      </c>
      <c r="B862" s="399">
        <v>35674</v>
      </c>
      <c r="C862" s="16" t="s">
        <v>3350</v>
      </c>
      <c r="D862" s="16" t="s">
        <v>3348</v>
      </c>
      <c r="E862" s="116">
        <v>56.125</v>
      </c>
      <c r="F862" s="116">
        <v>2.9817E-2</v>
      </c>
      <c r="G862" s="116">
        <v>0</v>
      </c>
      <c r="H862" s="111">
        <v>5.7999999999999996E-3</v>
      </c>
      <c r="I862" s="111">
        <f t="shared" si="4"/>
        <v>2.4017E-2</v>
      </c>
      <c r="J862" s="399">
        <v>35674</v>
      </c>
    </row>
    <row r="863" spans="1:10" ht="14.5" customHeight="1" x14ac:dyDescent="0.15">
      <c r="A863" s="116">
        <v>90</v>
      </c>
      <c r="B863" s="399">
        <v>35704</v>
      </c>
      <c r="C863" s="16" t="s">
        <v>3350</v>
      </c>
      <c r="D863" s="16" t="s">
        <v>3348</v>
      </c>
      <c r="E863" s="116">
        <v>58.75</v>
      </c>
      <c r="F863" s="116">
        <v>5.6926999999999998E-2</v>
      </c>
      <c r="G863" s="116">
        <v>0.56999999999999995</v>
      </c>
      <c r="H863" s="111">
        <v>5.4000000000000003E-3</v>
      </c>
      <c r="I863" s="111">
        <f t="shared" si="4"/>
        <v>5.1526999999999996E-2</v>
      </c>
      <c r="J863" s="399">
        <v>35704</v>
      </c>
    </row>
    <row r="864" spans="1:10" ht="14.5" customHeight="1" x14ac:dyDescent="0.15">
      <c r="A864" s="116">
        <v>90</v>
      </c>
      <c r="B864" s="399">
        <v>35735</v>
      </c>
      <c r="C864" s="16" t="s">
        <v>3350</v>
      </c>
      <c r="D864" s="16" t="s">
        <v>3348</v>
      </c>
      <c r="E864" s="116">
        <v>57</v>
      </c>
      <c r="F864" s="116">
        <v>-2.9787000000000001E-2</v>
      </c>
      <c r="G864" s="116">
        <v>0</v>
      </c>
      <c r="H864" s="111">
        <v>4.7000000000000002E-3</v>
      </c>
      <c r="I864" s="111">
        <f t="shared" si="4"/>
        <v>-3.4487000000000004E-2</v>
      </c>
      <c r="J864" s="399">
        <v>35735</v>
      </c>
    </row>
    <row r="865" spans="1:10" ht="14.5" customHeight="1" x14ac:dyDescent="0.15">
      <c r="A865" s="116">
        <v>90</v>
      </c>
      <c r="B865" s="399">
        <v>35765</v>
      </c>
      <c r="C865" s="16" t="s">
        <v>3350</v>
      </c>
      <c r="D865" s="16" t="s">
        <v>3348</v>
      </c>
      <c r="E865" s="116">
        <v>60.5</v>
      </c>
      <c r="F865" s="116">
        <v>6.1404E-2</v>
      </c>
      <c r="G865" s="116">
        <v>0</v>
      </c>
      <c r="H865" s="111">
        <v>5.4000000000000003E-3</v>
      </c>
      <c r="I865" s="111">
        <f t="shared" si="4"/>
        <v>5.6003999999999998E-2</v>
      </c>
      <c r="J865" s="399">
        <v>35765</v>
      </c>
    </row>
    <row r="866" spans="1:10" ht="14.5" customHeight="1" x14ac:dyDescent="0.15">
      <c r="A866" s="116">
        <v>90</v>
      </c>
      <c r="B866" s="399">
        <v>35796</v>
      </c>
      <c r="C866" s="16" t="s">
        <v>3350</v>
      </c>
      <c r="D866" s="16" t="s">
        <v>3348</v>
      </c>
      <c r="E866" s="116">
        <v>57.625</v>
      </c>
      <c r="F866" s="116">
        <v>-4.7521000000000001E-2</v>
      </c>
      <c r="G866" s="116">
        <v>0</v>
      </c>
      <c r="H866" s="111">
        <v>4.7999999999999996E-3</v>
      </c>
      <c r="I866" s="111">
        <f t="shared" si="4"/>
        <v>-5.2320999999999999E-2</v>
      </c>
      <c r="J866" s="399">
        <v>35796</v>
      </c>
    </row>
    <row r="867" spans="1:10" ht="14.5" customHeight="1" x14ac:dyDescent="0.15">
      <c r="A867" s="116">
        <v>90</v>
      </c>
      <c r="B867" s="399">
        <v>35827</v>
      </c>
      <c r="C867" s="16" t="s">
        <v>3350</v>
      </c>
      <c r="D867" s="16" t="s">
        <v>3348</v>
      </c>
      <c r="E867" s="116">
        <v>-62</v>
      </c>
      <c r="F867" s="116">
        <v>8.6073999999999998E-2</v>
      </c>
      <c r="G867" s="116">
        <v>0.58499999999999996</v>
      </c>
      <c r="H867" s="111">
        <v>4.4000000000000003E-3</v>
      </c>
      <c r="I867" s="111">
        <f t="shared" si="4"/>
        <v>8.1673999999999997E-2</v>
      </c>
      <c r="J867" s="399">
        <v>35827</v>
      </c>
    </row>
    <row r="868" spans="1:10" ht="14.5" customHeight="1" x14ac:dyDescent="0.15">
      <c r="A868" s="116">
        <v>90</v>
      </c>
      <c r="B868" s="399">
        <v>35855</v>
      </c>
      <c r="C868" s="16" t="s">
        <v>3350</v>
      </c>
      <c r="D868" s="16" t="s">
        <v>3348</v>
      </c>
      <c r="E868" s="116">
        <v>70.375</v>
      </c>
      <c r="F868" s="116">
        <v>0.13508100000000001</v>
      </c>
      <c r="G868" s="116">
        <v>0</v>
      </c>
      <c r="H868" s="111">
        <v>5.1999999999999998E-3</v>
      </c>
      <c r="I868" s="111">
        <f t="shared" si="4"/>
        <v>0.129881</v>
      </c>
      <c r="J868" s="399">
        <v>35855</v>
      </c>
    </row>
    <row r="869" spans="1:10" ht="14.5" customHeight="1" x14ac:dyDescent="0.15">
      <c r="A869" s="116">
        <v>90</v>
      </c>
      <c r="B869" s="399">
        <v>35886</v>
      </c>
      <c r="C869" s="16" t="s">
        <v>3350</v>
      </c>
      <c r="D869" s="16" t="s">
        <v>3348</v>
      </c>
      <c r="E869" s="116">
        <v>60</v>
      </c>
      <c r="F869" s="116">
        <v>-0.13911200000000001</v>
      </c>
      <c r="G869" s="116">
        <v>0.58499999999999996</v>
      </c>
      <c r="H869" s="111">
        <v>4.8999999999999998E-3</v>
      </c>
      <c r="I869" s="111">
        <f t="shared" si="4"/>
        <v>-0.144012</v>
      </c>
      <c r="J869" s="399">
        <v>35886</v>
      </c>
    </row>
    <row r="870" spans="1:10" ht="14.5" customHeight="1" x14ac:dyDescent="0.15">
      <c r="A870" s="116">
        <v>90</v>
      </c>
      <c r="B870" s="399">
        <v>35916</v>
      </c>
      <c r="C870" s="16" t="s">
        <v>3350</v>
      </c>
      <c r="D870" s="16" t="s">
        <v>3348</v>
      </c>
      <c r="E870" s="116">
        <v>64.75</v>
      </c>
      <c r="F870" s="116">
        <v>7.9167000000000001E-2</v>
      </c>
      <c r="G870" s="116">
        <v>0</v>
      </c>
      <c r="H870" s="111">
        <v>4.7999999999999996E-3</v>
      </c>
      <c r="I870" s="111">
        <f t="shared" si="4"/>
        <v>7.4367000000000003E-2</v>
      </c>
      <c r="J870" s="399">
        <v>35916</v>
      </c>
    </row>
    <row r="871" spans="1:10" ht="14.5" customHeight="1" x14ac:dyDescent="0.15">
      <c r="A871" s="116">
        <v>90</v>
      </c>
      <c r="B871" s="399">
        <v>35947</v>
      </c>
      <c r="C871" s="16" t="s">
        <v>3350</v>
      </c>
      <c r="D871" s="16" t="s">
        <v>3348</v>
      </c>
      <c r="E871" s="116">
        <v>59</v>
      </c>
      <c r="F871" s="116">
        <v>-8.8803000000000007E-2</v>
      </c>
      <c r="G871" s="116">
        <v>0</v>
      </c>
      <c r="H871" s="111">
        <v>5.1999999999999998E-3</v>
      </c>
      <c r="I871" s="111">
        <f t="shared" si="4"/>
        <v>-9.4003000000000003E-2</v>
      </c>
      <c r="J871" s="399">
        <v>35947</v>
      </c>
    </row>
    <row r="872" spans="1:10" ht="14.5" customHeight="1" x14ac:dyDescent="0.15">
      <c r="A872" s="116">
        <v>90</v>
      </c>
      <c r="B872" s="399">
        <v>35977</v>
      </c>
      <c r="C872" s="16" t="s">
        <v>3350</v>
      </c>
      <c r="D872" s="16" t="s">
        <v>3348</v>
      </c>
      <c r="E872" s="116">
        <v>55.875</v>
      </c>
      <c r="F872" s="116">
        <v>-4.3050999999999999E-2</v>
      </c>
      <c r="G872" s="116">
        <v>0.58499999999999996</v>
      </c>
      <c r="H872" s="111">
        <v>4.8999999999999998E-3</v>
      </c>
      <c r="I872" s="111">
        <f t="shared" si="4"/>
        <v>-4.7951000000000001E-2</v>
      </c>
      <c r="J872" s="399">
        <v>35977</v>
      </c>
    </row>
    <row r="873" spans="1:10" ht="14.5" customHeight="1" x14ac:dyDescent="0.15">
      <c r="A873" s="116">
        <v>90</v>
      </c>
      <c r="B873" s="399">
        <v>36008</v>
      </c>
      <c r="C873" s="16" t="s">
        <v>3350</v>
      </c>
      <c r="D873" s="16" t="s">
        <v>3348</v>
      </c>
      <c r="E873" s="116">
        <v>52.25</v>
      </c>
      <c r="F873" s="116">
        <v>-6.4877000000000004E-2</v>
      </c>
      <c r="G873" s="116">
        <v>0</v>
      </c>
      <c r="H873" s="111">
        <v>4.7999999999999996E-3</v>
      </c>
      <c r="I873" s="111">
        <f t="shared" si="4"/>
        <v>-6.9677000000000003E-2</v>
      </c>
      <c r="J873" s="399">
        <v>36008</v>
      </c>
    </row>
    <row r="874" spans="1:10" ht="14.5" customHeight="1" x14ac:dyDescent="0.15">
      <c r="A874" s="116">
        <v>90</v>
      </c>
      <c r="B874" s="399">
        <v>36039</v>
      </c>
      <c r="C874" s="16" t="s">
        <v>3350</v>
      </c>
      <c r="D874" s="16" t="s">
        <v>3348</v>
      </c>
      <c r="E874" s="116">
        <v>57.75</v>
      </c>
      <c r="F874" s="116">
        <v>0.105263</v>
      </c>
      <c r="G874" s="116">
        <v>0</v>
      </c>
      <c r="H874" s="111">
        <v>4.4000000000000003E-3</v>
      </c>
      <c r="I874" s="111">
        <f t="shared" si="4"/>
        <v>0.10086299999999999</v>
      </c>
      <c r="J874" s="399">
        <v>36039</v>
      </c>
    </row>
    <row r="875" spans="1:10" ht="14.5" customHeight="1" x14ac:dyDescent="0.15">
      <c r="A875" s="116">
        <v>90</v>
      </c>
      <c r="B875" s="399">
        <v>36069</v>
      </c>
      <c r="C875" s="16" t="s">
        <v>3350</v>
      </c>
      <c r="D875" s="16" t="s">
        <v>3348</v>
      </c>
      <c r="E875" s="116">
        <v>55.75</v>
      </c>
      <c r="F875" s="116">
        <v>-2.4501999999999999E-2</v>
      </c>
      <c r="G875" s="116">
        <v>0.58499999999999996</v>
      </c>
      <c r="H875" s="111">
        <v>4.1999999999999997E-3</v>
      </c>
      <c r="I875" s="111">
        <f t="shared" si="4"/>
        <v>-2.8701999999999998E-2</v>
      </c>
      <c r="J875" s="399">
        <v>36069</v>
      </c>
    </row>
    <row r="876" spans="1:10" ht="14.5" customHeight="1" x14ac:dyDescent="0.15">
      <c r="A876" s="116">
        <v>90</v>
      </c>
      <c r="B876" s="399">
        <v>36100</v>
      </c>
      <c r="C876" s="16" t="s">
        <v>3350</v>
      </c>
      <c r="D876" s="16" t="s">
        <v>3348</v>
      </c>
      <c r="E876" s="116">
        <v>61.25</v>
      </c>
      <c r="F876" s="116">
        <v>9.8655000000000007E-2</v>
      </c>
      <c r="G876" s="116">
        <v>0</v>
      </c>
      <c r="H876" s="111">
        <v>4.4999999999999997E-3</v>
      </c>
      <c r="I876" s="111">
        <f t="shared" ref="I876:I939" si="5">F876-H876</f>
        <v>9.4155000000000003E-2</v>
      </c>
      <c r="J876" s="399">
        <v>36100</v>
      </c>
    </row>
    <row r="877" spans="1:10" ht="14.5" customHeight="1" x14ac:dyDescent="0.15">
      <c r="A877" s="116">
        <v>90</v>
      </c>
      <c r="B877" s="399">
        <v>36130</v>
      </c>
      <c r="C877" s="16" t="s">
        <v>3350</v>
      </c>
      <c r="D877" s="16" t="s">
        <v>3348</v>
      </c>
      <c r="E877" s="116">
        <v>58.75</v>
      </c>
      <c r="F877" s="116">
        <v>-4.0815999999999998E-2</v>
      </c>
      <c r="G877" s="116">
        <v>0</v>
      </c>
      <c r="H877" s="111">
        <v>4.4999999999999997E-3</v>
      </c>
      <c r="I877" s="111">
        <f t="shared" si="5"/>
        <v>-4.5315999999999995E-2</v>
      </c>
      <c r="J877" s="399">
        <v>36130</v>
      </c>
    </row>
    <row r="878" spans="1:10" ht="14.5" customHeight="1" x14ac:dyDescent="0.15">
      <c r="A878" s="116">
        <v>90</v>
      </c>
      <c r="B878" s="399">
        <v>36161</v>
      </c>
      <c r="C878" s="16" t="s">
        <v>3350</v>
      </c>
      <c r="D878" s="16" t="s">
        <v>3348</v>
      </c>
      <c r="E878" s="116">
        <v>60</v>
      </c>
      <c r="F878" s="116">
        <v>2.1277000000000001E-2</v>
      </c>
      <c r="G878" s="116">
        <v>0</v>
      </c>
      <c r="H878" s="111">
        <v>4.1999999999999997E-3</v>
      </c>
      <c r="I878" s="111">
        <f t="shared" si="5"/>
        <v>1.7077000000000002E-2</v>
      </c>
      <c r="J878" s="399">
        <v>36161</v>
      </c>
    </row>
    <row r="879" spans="1:10" ht="14.5" customHeight="1" x14ac:dyDescent="0.15">
      <c r="A879" s="116">
        <v>90</v>
      </c>
      <c r="B879" s="399">
        <v>36192</v>
      </c>
      <c r="C879" s="16" t="s">
        <v>3350</v>
      </c>
      <c r="D879" s="16" t="s">
        <v>3348</v>
      </c>
      <c r="E879" s="116">
        <v>58.25</v>
      </c>
      <c r="F879" s="116">
        <v>-1.9167E-2</v>
      </c>
      <c r="G879" s="116">
        <v>0.6</v>
      </c>
      <c r="H879" s="111">
        <v>4.0000000000000001E-3</v>
      </c>
      <c r="I879" s="111">
        <f t="shared" si="5"/>
        <v>-2.3167E-2</v>
      </c>
      <c r="J879" s="399">
        <v>36192</v>
      </c>
    </row>
    <row r="880" spans="1:10" ht="14.5" customHeight="1" x14ac:dyDescent="0.15">
      <c r="A880" s="116">
        <v>90</v>
      </c>
      <c r="B880" s="399">
        <v>36220</v>
      </c>
      <c r="C880" s="16" t="s">
        <v>3350</v>
      </c>
      <c r="D880" s="16" t="s">
        <v>3348</v>
      </c>
      <c r="E880" s="116">
        <v>64.75</v>
      </c>
      <c r="F880" s="116">
        <v>0.11158800000000001</v>
      </c>
      <c r="G880" s="116">
        <v>0</v>
      </c>
      <c r="H880" s="111">
        <v>5.3E-3</v>
      </c>
      <c r="I880" s="111">
        <f t="shared" si="5"/>
        <v>0.10628800000000001</v>
      </c>
      <c r="J880" s="399">
        <v>36220</v>
      </c>
    </row>
    <row r="881" spans="1:10" ht="14.5" customHeight="1" x14ac:dyDescent="0.15">
      <c r="A881" s="116">
        <v>90</v>
      </c>
      <c r="B881" s="399">
        <v>36251</v>
      </c>
      <c r="C881" s="16" t="s">
        <v>3350</v>
      </c>
      <c r="D881" s="16" t="s">
        <v>3348</v>
      </c>
      <c r="E881" s="116">
        <v>61.375</v>
      </c>
      <c r="F881" s="116">
        <v>-4.2856999999999999E-2</v>
      </c>
      <c r="G881" s="116">
        <v>0.6</v>
      </c>
      <c r="H881" s="111">
        <v>4.7999999999999996E-3</v>
      </c>
      <c r="I881" s="111">
        <f t="shared" si="5"/>
        <v>-4.7656999999999998E-2</v>
      </c>
      <c r="J881" s="399">
        <v>36251</v>
      </c>
    </row>
    <row r="882" spans="1:10" ht="14.5" customHeight="1" x14ac:dyDescent="0.15">
      <c r="A882" s="116">
        <v>90</v>
      </c>
      <c r="B882" s="399">
        <v>36281</v>
      </c>
      <c r="C882" s="16" t="s">
        <v>3350</v>
      </c>
      <c r="D882" s="16" t="s">
        <v>3348</v>
      </c>
      <c r="E882" s="116">
        <v>65.5</v>
      </c>
      <c r="F882" s="116">
        <v>6.7210000000000006E-2</v>
      </c>
      <c r="G882" s="116">
        <v>0</v>
      </c>
      <c r="H882" s="111">
        <v>4.4999999999999997E-3</v>
      </c>
      <c r="I882" s="111">
        <f t="shared" si="5"/>
        <v>6.2710000000000002E-2</v>
      </c>
      <c r="J882" s="399">
        <v>36281</v>
      </c>
    </row>
    <row r="883" spans="1:10" ht="14.5" customHeight="1" x14ac:dyDescent="0.15">
      <c r="A883" s="116">
        <v>90</v>
      </c>
      <c r="B883" s="399">
        <v>36312</v>
      </c>
      <c r="C883" s="16" t="s">
        <v>3350</v>
      </c>
      <c r="D883" s="16" t="s">
        <v>3348</v>
      </c>
      <c r="E883" s="116">
        <v>79.625</v>
      </c>
      <c r="F883" s="116">
        <v>0.21564900000000001</v>
      </c>
      <c r="G883" s="116">
        <v>0</v>
      </c>
      <c r="H883" s="111">
        <v>5.4999999999999997E-3</v>
      </c>
      <c r="I883" s="111">
        <f t="shared" si="5"/>
        <v>0.210149</v>
      </c>
      <c r="J883" s="399">
        <v>36312</v>
      </c>
    </row>
    <row r="884" spans="1:10" ht="14.5" customHeight="1" x14ac:dyDescent="0.15">
      <c r="A884" s="116">
        <v>90</v>
      </c>
      <c r="B884" s="399">
        <v>36342</v>
      </c>
      <c r="C884" s="16" t="s">
        <v>3350</v>
      </c>
      <c r="D884" s="16" t="s">
        <v>3348</v>
      </c>
      <c r="E884" s="116">
        <v>-80.5625</v>
      </c>
      <c r="F884" s="116">
        <v>1.9309E-2</v>
      </c>
      <c r="G884" s="116">
        <v>0.6</v>
      </c>
      <c r="H884" s="111">
        <v>5.1000000000000004E-3</v>
      </c>
      <c r="I884" s="111">
        <f t="shared" si="5"/>
        <v>1.4208999999999999E-2</v>
      </c>
      <c r="J884" s="399">
        <v>36342</v>
      </c>
    </row>
    <row r="885" spans="1:10" ht="14.5" customHeight="1" x14ac:dyDescent="0.15">
      <c r="A885" s="116">
        <v>90</v>
      </c>
      <c r="B885" s="399">
        <v>36373</v>
      </c>
      <c r="C885" s="16" t="s">
        <v>3350</v>
      </c>
      <c r="D885" s="16" t="s">
        <v>3348</v>
      </c>
      <c r="E885" s="116">
        <v>85.875</v>
      </c>
      <c r="F885" s="116">
        <v>6.5943000000000002E-2</v>
      </c>
      <c r="G885" s="116">
        <v>0</v>
      </c>
      <c r="H885" s="111">
        <v>5.4000000000000003E-3</v>
      </c>
      <c r="I885" s="111">
        <f t="shared" si="5"/>
        <v>6.0543E-2</v>
      </c>
      <c r="J885" s="399">
        <v>36373</v>
      </c>
    </row>
    <row r="886" spans="1:10" ht="14.5" customHeight="1" x14ac:dyDescent="0.15">
      <c r="A886" s="116">
        <v>90</v>
      </c>
      <c r="B886" s="399">
        <v>36404</v>
      </c>
      <c r="C886" s="16" t="s">
        <v>3350</v>
      </c>
      <c r="D886" s="16" t="s">
        <v>3348</v>
      </c>
      <c r="E886" s="116">
        <v>90.375</v>
      </c>
      <c r="F886" s="116">
        <v>5.2401999999999997E-2</v>
      </c>
      <c r="G886" s="116">
        <v>0</v>
      </c>
      <c r="H886" s="111">
        <v>5.1999999999999998E-3</v>
      </c>
      <c r="I886" s="111">
        <f t="shared" si="5"/>
        <v>4.7201999999999994E-2</v>
      </c>
      <c r="J886" s="399">
        <v>36404</v>
      </c>
    </row>
    <row r="887" spans="1:10" ht="14.5" customHeight="1" x14ac:dyDescent="0.15">
      <c r="A887" s="116">
        <v>90</v>
      </c>
      <c r="B887" s="399">
        <v>36434</v>
      </c>
      <c r="C887" s="16" t="s">
        <v>3350</v>
      </c>
      <c r="D887" s="16" t="s">
        <v>3348</v>
      </c>
      <c r="E887" s="116">
        <v>117.25</v>
      </c>
      <c r="F887" s="116">
        <v>0.29737200000000003</v>
      </c>
      <c r="G887" s="116">
        <v>0</v>
      </c>
      <c r="H887" s="111">
        <v>5.0000000000000001E-3</v>
      </c>
      <c r="I887" s="111">
        <f t="shared" si="5"/>
        <v>0.29237200000000002</v>
      </c>
      <c r="J887" s="399">
        <v>36434</v>
      </c>
    </row>
    <row r="888" spans="1:10" ht="14.5" customHeight="1" x14ac:dyDescent="0.15">
      <c r="A888" s="116">
        <v>90</v>
      </c>
      <c r="B888" s="399">
        <v>36465</v>
      </c>
      <c r="C888" s="16" t="s">
        <v>3350</v>
      </c>
      <c r="D888" s="16" t="s">
        <v>3348</v>
      </c>
      <c r="E888" s="116">
        <v>120.5</v>
      </c>
      <c r="F888" s="116">
        <v>3.2835999999999997E-2</v>
      </c>
      <c r="G888" s="116">
        <v>0.6</v>
      </c>
      <c r="H888" s="111">
        <v>5.5999999999999999E-3</v>
      </c>
      <c r="I888" s="111">
        <f t="shared" si="5"/>
        <v>2.7235999999999996E-2</v>
      </c>
      <c r="J888" s="399">
        <v>36465</v>
      </c>
    </row>
    <row r="889" spans="1:10" ht="14.5" customHeight="1" x14ac:dyDescent="0.15">
      <c r="A889" s="116">
        <v>90</v>
      </c>
      <c r="B889" s="399">
        <v>36495</v>
      </c>
      <c r="C889" s="16" t="s">
        <v>3350</v>
      </c>
      <c r="D889" s="16" t="s">
        <v>3348</v>
      </c>
      <c r="E889" s="116">
        <v>120.25</v>
      </c>
      <c r="F889" s="116">
        <v>-2.075E-3</v>
      </c>
      <c r="G889" s="116">
        <v>0</v>
      </c>
      <c r="H889" s="111">
        <v>5.4999999999999997E-3</v>
      </c>
      <c r="I889" s="111">
        <f t="shared" si="5"/>
        <v>-7.5750000000000001E-3</v>
      </c>
      <c r="J889" s="399">
        <v>36495</v>
      </c>
    </row>
    <row r="890" spans="1:10" ht="14.5" customHeight="1" x14ac:dyDescent="0.15">
      <c r="A890" s="116">
        <v>90</v>
      </c>
      <c r="B890" s="399">
        <v>36526</v>
      </c>
      <c r="C890" s="16" t="s">
        <v>3350</v>
      </c>
      <c r="D890" s="16" t="s">
        <v>3348</v>
      </c>
      <c r="E890" s="116">
        <v>116.25</v>
      </c>
      <c r="F890" s="116">
        <v>-3.3264000000000002E-2</v>
      </c>
      <c r="G890" s="116">
        <v>0</v>
      </c>
      <c r="H890" s="111">
        <v>5.7000000000000002E-3</v>
      </c>
      <c r="I890" s="111">
        <f t="shared" si="5"/>
        <v>-3.8963999999999999E-2</v>
      </c>
      <c r="J890" s="399">
        <v>36526</v>
      </c>
    </row>
    <row r="891" spans="1:10" ht="14.5" customHeight="1" x14ac:dyDescent="0.15">
      <c r="A891" s="116">
        <v>90</v>
      </c>
      <c r="B891" s="399">
        <v>36557</v>
      </c>
      <c r="C891" s="16" t="s">
        <v>3350</v>
      </c>
      <c r="D891" s="16" t="s">
        <v>3348</v>
      </c>
      <c r="E891" s="116">
        <v>112.625</v>
      </c>
      <c r="F891" s="116">
        <v>-2.5891999999999998E-2</v>
      </c>
      <c r="G891" s="116">
        <v>0.61499999999999999</v>
      </c>
      <c r="H891" s="111">
        <v>5.1000000000000004E-3</v>
      </c>
      <c r="I891" s="111">
        <f t="shared" si="5"/>
        <v>-3.0991999999999999E-2</v>
      </c>
      <c r="J891" s="399">
        <v>36557</v>
      </c>
    </row>
    <row r="892" spans="1:10" ht="14.5" customHeight="1" x14ac:dyDescent="0.15">
      <c r="A892" s="116">
        <v>90</v>
      </c>
      <c r="B892" s="399">
        <v>36586</v>
      </c>
      <c r="C892" s="16" t="s">
        <v>3350</v>
      </c>
      <c r="D892" s="16" t="s">
        <v>3348</v>
      </c>
      <c r="E892" s="116">
        <v>117</v>
      </c>
      <c r="F892" s="116">
        <v>3.8845999999999999E-2</v>
      </c>
      <c r="G892" s="116">
        <v>0</v>
      </c>
      <c r="H892" s="111">
        <v>5.4000000000000003E-3</v>
      </c>
      <c r="I892" s="111">
        <f t="shared" si="5"/>
        <v>3.3445999999999997E-2</v>
      </c>
      <c r="J892" s="399">
        <v>36586</v>
      </c>
    </row>
    <row r="893" spans="1:10" ht="14.5" customHeight="1" x14ac:dyDescent="0.15">
      <c r="A893" s="116">
        <v>90</v>
      </c>
      <c r="B893" s="399">
        <v>36617</v>
      </c>
      <c r="C893" s="16" t="s">
        <v>3350</v>
      </c>
      <c r="D893" s="16" t="s">
        <v>3348</v>
      </c>
      <c r="E893" s="116">
        <v>115.75</v>
      </c>
      <c r="F893" s="116">
        <v>-5.4270000000000004E-3</v>
      </c>
      <c r="G893" s="116">
        <v>0.61499999999999999</v>
      </c>
      <c r="H893" s="111">
        <v>4.7000000000000002E-3</v>
      </c>
      <c r="I893" s="111">
        <f t="shared" si="5"/>
        <v>-1.0127000000000001E-2</v>
      </c>
      <c r="J893" s="399">
        <v>36617</v>
      </c>
    </row>
    <row r="894" spans="1:10" ht="14.5" customHeight="1" x14ac:dyDescent="0.15">
      <c r="A894" s="116">
        <v>90</v>
      </c>
      <c r="B894" s="399">
        <v>36647</v>
      </c>
      <c r="C894" s="16" t="s">
        <v>3350</v>
      </c>
      <c r="D894" s="16" t="s">
        <v>3348</v>
      </c>
      <c r="E894" s="116">
        <v>113</v>
      </c>
      <c r="F894" s="116">
        <v>-2.3758000000000001E-2</v>
      </c>
      <c r="G894" s="116">
        <v>0</v>
      </c>
      <c r="H894" s="111">
        <v>5.5999999999999999E-3</v>
      </c>
      <c r="I894" s="111">
        <f t="shared" si="5"/>
        <v>-2.9358000000000002E-2</v>
      </c>
      <c r="J894" s="399">
        <v>36647</v>
      </c>
    </row>
    <row r="895" spans="1:10" ht="14.5" customHeight="1" x14ac:dyDescent="0.15">
      <c r="A895" s="116">
        <v>90</v>
      </c>
      <c r="B895" s="399">
        <v>36678</v>
      </c>
      <c r="C895" s="16" t="s">
        <v>3350</v>
      </c>
      <c r="D895" s="16" t="s">
        <v>3348</v>
      </c>
      <c r="E895" s="116">
        <v>118.875</v>
      </c>
      <c r="F895" s="116">
        <v>5.1991000000000002E-2</v>
      </c>
      <c r="G895" s="116">
        <v>0</v>
      </c>
      <c r="H895" s="111">
        <v>5.1999999999999998E-3</v>
      </c>
      <c r="I895" s="111">
        <f t="shared" si="5"/>
        <v>4.6790999999999999E-2</v>
      </c>
      <c r="J895" s="399">
        <v>36678</v>
      </c>
    </row>
    <row r="896" spans="1:10" ht="14.5" customHeight="1" x14ac:dyDescent="0.15">
      <c r="A896" s="116">
        <v>90</v>
      </c>
      <c r="B896" s="399">
        <v>36708</v>
      </c>
      <c r="C896" s="16" t="s">
        <v>3350</v>
      </c>
      <c r="D896" s="16" t="s">
        <v>3348</v>
      </c>
      <c r="E896" s="116">
        <v>120.5</v>
      </c>
      <c r="F896" s="116">
        <v>1.8842999999999999E-2</v>
      </c>
      <c r="G896" s="116">
        <v>0.61499999999999999</v>
      </c>
      <c r="H896" s="111">
        <v>5.1999999999999998E-3</v>
      </c>
      <c r="I896" s="111">
        <f t="shared" si="5"/>
        <v>1.3642999999999999E-2</v>
      </c>
      <c r="J896" s="399">
        <v>36708</v>
      </c>
    </row>
    <row r="897" spans="1:10" ht="14.5" customHeight="1" x14ac:dyDescent="0.15">
      <c r="A897" s="116">
        <v>90</v>
      </c>
      <c r="B897" s="399">
        <v>36739</v>
      </c>
      <c r="C897" s="16" t="s">
        <v>3350</v>
      </c>
      <c r="D897" s="16" t="s">
        <v>3348</v>
      </c>
      <c r="E897" s="116">
        <v>119.5</v>
      </c>
      <c r="F897" s="116">
        <v>-8.2990000000000008E-3</v>
      </c>
      <c r="G897" s="116">
        <v>0</v>
      </c>
      <c r="H897" s="111">
        <v>5.0000000000000001E-3</v>
      </c>
      <c r="I897" s="111">
        <f t="shared" si="5"/>
        <v>-1.3299000000000002E-2</v>
      </c>
      <c r="J897" s="399">
        <v>36739</v>
      </c>
    </row>
    <row r="898" spans="1:10" ht="14.5" customHeight="1" x14ac:dyDescent="0.15">
      <c r="A898" s="116">
        <v>90</v>
      </c>
      <c r="B898" s="399">
        <v>36770</v>
      </c>
      <c r="C898" s="16" t="s">
        <v>3350</v>
      </c>
      <c r="D898" s="16" t="s">
        <v>3348</v>
      </c>
      <c r="E898" s="116">
        <v>118.75</v>
      </c>
      <c r="F898" s="116">
        <v>-6.2760000000000003E-3</v>
      </c>
      <c r="G898" s="116">
        <v>0</v>
      </c>
      <c r="H898" s="111">
        <v>4.5999999999999999E-3</v>
      </c>
      <c r="I898" s="111">
        <f t="shared" si="5"/>
        <v>-1.0876E-2</v>
      </c>
      <c r="J898" s="399">
        <v>36770</v>
      </c>
    </row>
    <row r="899" spans="1:10" ht="14.5" customHeight="1" x14ac:dyDescent="0.15">
      <c r="A899" s="116">
        <v>90</v>
      </c>
      <c r="B899" s="399">
        <v>36800</v>
      </c>
      <c r="C899" s="16" t="s">
        <v>3350</v>
      </c>
      <c r="D899" s="16" t="s">
        <v>3348</v>
      </c>
      <c r="E899" s="116">
        <v>118.875</v>
      </c>
      <c r="F899" s="116">
        <v>1.0529999999999999E-3</v>
      </c>
      <c r="G899" s="116">
        <v>0</v>
      </c>
      <c r="H899" s="111">
        <v>5.3E-3</v>
      </c>
      <c r="I899" s="111">
        <f t="shared" si="5"/>
        <v>-4.2469999999999999E-3</v>
      </c>
      <c r="J899" s="399">
        <v>36800</v>
      </c>
    </row>
    <row r="900" spans="1:10" ht="14.5" customHeight="1" x14ac:dyDescent="0.15">
      <c r="A900" s="116">
        <v>90</v>
      </c>
      <c r="B900" s="399">
        <v>36831</v>
      </c>
      <c r="C900" s="16" t="s">
        <v>3350</v>
      </c>
      <c r="D900" s="16" t="s">
        <v>3348</v>
      </c>
      <c r="E900" s="116">
        <v>112.5</v>
      </c>
      <c r="F900" s="116">
        <v>-4.8453999999999997E-2</v>
      </c>
      <c r="G900" s="116">
        <v>0.61499999999999999</v>
      </c>
      <c r="H900" s="111">
        <v>4.7999999999999996E-3</v>
      </c>
      <c r="I900" s="111">
        <f t="shared" si="5"/>
        <v>-5.3253999999999996E-2</v>
      </c>
      <c r="J900" s="399">
        <v>36831</v>
      </c>
    </row>
    <row r="901" spans="1:10" ht="14.5" customHeight="1" x14ac:dyDescent="0.15">
      <c r="A901" s="116">
        <v>90</v>
      </c>
      <c r="B901" s="399">
        <v>36861</v>
      </c>
      <c r="C901" s="16" t="s">
        <v>3350</v>
      </c>
      <c r="D901" s="16" t="s">
        <v>3348</v>
      </c>
      <c r="E901" s="116">
        <v>102</v>
      </c>
      <c r="F901" s="116">
        <v>-9.3332999999999999E-2</v>
      </c>
      <c r="G901" s="116">
        <v>0</v>
      </c>
      <c r="H901" s="111">
        <v>4.4999999999999997E-3</v>
      </c>
      <c r="I901" s="111">
        <f t="shared" si="5"/>
        <v>-9.7833000000000003E-2</v>
      </c>
      <c r="J901" s="399">
        <v>36861</v>
      </c>
    </row>
    <row r="902" spans="1:10" ht="14.5" customHeight="1" x14ac:dyDescent="0.15">
      <c r="A902" s="116">
        <v>90</v>
      </c>
      <c r="B902" s="399">
        <v>36892</v>
      </c>
      <c r="C902" s="16" t="s">
        <v>3350</v>
      </c>
      <c r="D902" s="16" t="s">
        <v>3348</v>
      </c>
      <c r="E902" s="116">
        <v>97.99</v>
      </c>
      <c r="F902" s="116">
        <v>-3.9314000000000002E-2</v>
      </c>
      <c r="G902" s="116">
        <v>0</v>
      </c>
      <c r="H902" s="111">
        <v>4.8999999999999998E-3</v>
      </c>
      <c r="I902" s="111">
        <f t="shared" si="5"/>
        <v>-4.4214000000000003E-2</v>
      </c>
      <c r="J902" s="399">
        <v>36892</v>
      </c>
    </row>
    <row r="903" spans="1:10" ht="14.5" customHeight="1" x14ac:dyDescent="0.15">
      <c r="A903" s="116">
        <v>90</v>
      </c>
      <c r="B903" s="399">
        <v>36923</v>
      </c>
      <c r="C903" s="16" t="s">
        <v>3350</v>
      </c>
      <c r="D903" s="16" t="s">
        <v>3348</v>
      </c>
      <c r="E903" s="116">
        <v>75.150000000000006</v>
      </c>
      <c r="F903" s="116">
        <v>-0.22680900000000001</v>
      </c>
      <c r="G903" s="116">
        <v>0.61499999999999999</v>
      </c>
      <c r="H903" s="111">
        <v>4.1999999999999997E-3</v>
      </c>
      <c r="I903" s="111">
        <f t="shared" si="5"/>
        <v>-0.23100900000000002</v>
      </c>
      <c r="J903" s="399">
        <v>36923</v>
      </c>
    </row>
    <row r="904" spans="1:10" ht="14.5" customHeight="1" x14ac:dyDescent="0.15">
      <c r="A904" s="116">
        <v>90</v>
      </c>
      <c r="B904" s="399">
        <v>36951</v>
      </c>
      <c r="C904" s="16" t="s">
        <v>3350</v>
      </c>
      <c r="D904" s="16" t="s">
        <v>3348</v>
      </c>
      <c r="E904" s="116">
        <v>79.75</v>
      </c>
      <c r="F904" s="116">
        <v>6.1211000000000002E-2</v>
      </c>
      <c r="G904" s="116">
        <v>0</v>
      </c>
      <c r="H904" s="111">
        <v>4.4999999999999997E-3</v>
      </c>
      <c r="I904" s="111">
        <f t="shared" si="5"/>
        <v>5.6711000000000004E-2</v>
      </c>
      <c r="J904" s="399">
        <v>36951</v>
      </c>
    </row>
    <row r="905" spans="1:10" ht="14.5" customHeight="1" x14ac:dyDescent="0.15">
      <c r="A905" s="116">
        <v>90</v>
      </c>
      <c r="B905" s="399">
        <v>36982</v>
      </c>
      <c r="C905" s="16" t="s">
        <v>3350</v>
      </c>
      <c r="D905" s="16" t="s">
        <v>3348</v>
      </c>
      <c r="E905" s="116">
        <v>80.7</v>
      </c>
      <c r="F905" s="116">
        <v>2.0094000000000001E-2</v>
      </c>
      <c r="G905" s="116">
        <v>0.65249999999999997</v>
      </c>
      <c r="H905" s="111">
        <v>4.7000000000000002E-3</v>
      </c>
      <c r="I905" s="111">
        <f t="shared" si="5"/>
        <v>1.5394000000000001E-2</v>
      </c>
      <c r="J905" s="399">
        <v>36982</v>
      </c>
    </row>
    <row r="906" spans="1:10" ht="14.5" customHeight="1" x14ac:dyDescent="0.15">
      <c r="A906" s="116">
        <v>90</v>
      </c>
      <c r="B906" s="399">
        <v>37012</v>
      </c>
      <c r="C906" s="16" t="s">
        <v>3350</v>
      </c>
      <c r="D906" s="16" t="s">
        <v>3348</v>
      </c>
      <c r="E906" s="116">
        <v>79.75</v>
      </c>
      <c r="F906" s="116">
        <v>-1.1771999999999999E-2</v>
      </c>
      <c r="G906" s="116">
        <v>0</v>
      </c>
      <c r="H906" s="111">
        <v>5.0000000000000001E-3</v>
      </c>
      <c r="I906" s="111">
        <f t="shared" si="5"/>
        <v>-1.6771999999999999E-2</v>
      </c>
      <c r="J906" s="399">
        <v>37012</v>
      </c>
    </row>
    <row r="907" spans="1:10" ht="14.5" customHeight="1" x14ac:dyDescent="0.15">
      <c r="A907" s="116">
        <v>90</v>
      </c>
      <c r="B907" s="399">
        <v>37043</v>
      </c>
      <c r="C907" s="16" t="s">
        <v>3350</v>
      </c>
      <c r="D907" s="16" t="s">
        <v>3348</v>
      </c>
      <c r="E907" s="116">
        <v>85.5</v>
      </c>
      <c r="F907" s="116">
        <v>7.2099999999999997E-2</v>
      </c>
      <c r="G907" s="116">
        <v>0</v>
      </c>
      <c r="H907" s="111">
        <v>4.7000000000000002E-3</v>
      </c>
      <c r="I907" s="111">
        <f t="shared" si="5"/>
        <v>6.7400000000000002E-2</v>
      </c>
      <c r="J907" s="399">
        <v>37043</v>
      </c>
    </row>
    <row r="908" spans="1:10" ht="14.5" customHeight="1" x14ac:dyDescent="0.15">
      <c r="A908" s="116">
        <v>90</v>
      </c>
      <c r="B908" s="399">
        <v>37073</v>
      </c>
      <c r="C908" s="16" t="s">
        <v>3350</v>
      </c>
      <c r="D908" s="16" t="s">
        <v>3348</v>
      </c>
      <c r="E908" s="116">
        <v>85.75</v>
      </c>
      <c r="F908" s="116">
        <v>1.0555999999999999E-2</v>
      </c>
      <c r="G908" s="116">
        <v>0.65249999999999997</v>
      </c>
      <c r="H908" s="111">
        <v>5.1999999999999998E-3</v>
      </c>
      <c r="I908" s="111">
        <f t="shared" si="5"/>
        <v>5.3559999999999997E-3</v>
      </c>
      <c r="J908" s="399">
        <v>37073</v>
      </c>
    </row>
    <row r="909" spans="1:10" ht="14.5" customHeight="1" x14ac:dyDescent="0.15">
      <c r="A909" s="116">
        <v>90</v>
      </c>
      <c r="B909" s="399">
        <v>37104</v>
      </c>
      <c r="C909" s="16" t="s">
        <v>3350</v>
      </c>
      <c r="D909" s="16" t="s">
        <v>3348</v>
      </c>
      <c r="E909" s="116">
        <v>85.9</v>
      </c>
      <c r="F909" s="116">
        <v>1.7489999999999999E-3</v>
      </c>
      <c r="G909" s="116">
        <v>0</v>
      </c>
      <c r="H909" s="111">
        <v>4.5999999999999999E-3</v>
      </c>
      <c r="I909" s="111">
        <f t="shared" si="5"/>
        <v>-2.8510000000000002E-3</v>
      </c>
      <c r="J909" s="399">
        <v>37104</v>
      </c>
    </row>
    <row r="910" spans="1:10" ht="14.5" customHeight="1" x14ac:dyDescent="0.15">
      <c r="A910" s="116">
        <v>90</v>
      </c>
      <c r="B910" s="399">
        <v>37135</v>
      </c>
      <c r="C910" s="16" t="s">
        <v>3350</v>
      </c>
      <c r="D910" s="16" t="s">
        <v>3348</v>
      </c>
      <c r="E910" s="116">
        <v>81.900000000000006</v>
      </c>
      <c r="F910" s="116">
        <v>-4.6566000000000003E-2</v>
      </c>
      <c r="G910" s="116">
        <v>0</v>
      </c>
      <c r="H910" s="111">
        <v>4.1000000000000003E-3</v>
      </c>
      <c r="I910" s="111">
        <f t="shared" si="5"/>
        <v>-5.0666000000000003E-2</v>
      </c>
      <c r="J910" s="399">
        <v>37135</v>
      </c>
    </row>
    <row r="911" spans="1:10" ht="14.5" customHeight="1" x14ac:dyDescent="0.15">
      <c r="A911" s="116">
        <v>90</v>
      </c>
      <c r="B911" s="399">
        <v>37165</v>
      </c>
      <c r="C911" s="16" t="s">
        <v>3350</v>
      </c>
      <c r="D911" s="16" t="s">
        <v>3348</v>
      </c>
      <c r="E911" s="116">
        <v>82.01</v>
      </c>
      <c r="F911" s="116">
        <v>1.343E-3</v>
      </c>
      <c r="G911" s="116">
        <v>0</v>
      </c>
      <c r="H911" s="111">
        <v>4.7999999999999996E-3</v>
      </c>
      <c r="I911" s="111">
        <f t="shared" si="5"/>
        <v>-3.4569999999999996E-3</v>
      </c>
      <c r="J911" s="399">
        <v>37165</v>
      </c>
    </row>
    <row r="912" spans="1:10" ht="14.5" customHeight="1" x14ac:dyDescent="0.15">
      <c r="A912" s="116">
        <v>90</v>
      </c>
      <c r="B912" s="399">
        <v>37196</v>
      </c>
      <c r="C912" s="16" t="s">
        <v>3350</v>
      </c>
      <c r="D912" s="16" t="s">
        <v>3348</v>
      </c>
      <c r="E912" s="116">
        <v>88</v>
      </c>
      <c r="F912" s="116">
        <v>8.0995999999999999E-2</v>
      </c>
      <c r="G912" s="116">
        <v>0.65249999999999997</v>
      </c>
      <c r="H912" s="111">
        <v>4.1000000000000003E-3</v>
      </c>
      <c r="I912" s="111">
        <f t="shared" si="5"/>
        <v>7.6895999999999992E-2</v>
      </c>
      <c r="J912" s="399">
        <v>37196</v>
      </c>
    </row>
    <row r="913" spans="1:10" ht="14.5" customHeight="1" x14ac:dyDescent="0.15">
      <c r="A913" s="116">
        <v>90</v>
      </c>
      <c r="B913" s="399">
        <v>37226</v>
      </c>
      <c r="C913" s="16" t="s">
        <v>3350</v>
      </c>
      <c r="D913" s="16" t="s">
        <v>3348</v>
      </c>
      <c r="E913" s="116">
        <v>85.29</v>
      </c>
      <c r="F913" s="116">
        <v>-3.0794999999999999E-2</v>
      </c>
      <c r="G913" s="116">
        <v>0</v>
      </c>
      <c r="H913" s="111">
        <v>4.5999999999999999E-3</v>
      </c>
      <c r="I913" s="111">
        <f t="shared" si="5"/>
        <v>-3.5394999999999996E-2</v>
      </c>
      <c r="J913" s="399">
        <v>37226</v>
      </c>
    </row>
    <row r="914" spans="1:10" ht="14.5" customHeight="1" x14ac:dyDescent="0.15">
      <c r="A914" s="116">
        <v>90</v>
      </c>
      <c r="B914" s="399">
        <v>37257</v>
      </c>
      <c r="C914" s="16" t="s">
        <v>3350</v>
      </c>
      <c r="D914" s="16" t="s">
        <v>3348</v>
      </c>
      <c r="E914" s="116">
        <v>80.349999999999994</v>
      </c>
      <c r="F914" s="116">
        <v>-5.7919999999999999E-2</v>
      </c>
      <c r="G914" s="116">
        <v>0</v>
      </c>
      <c r="H914" s="111">
        <v>4.7999999999999996E-3</v>
      </c>
      <c r="I914" s="111">
        <f t="shared" si="5"/>
        <v>-6.2719999999999998E-2</v>
      </c>
      <c r="J914" s="399">
        <v>37257</v>
      </c>
    </row>
    <row r="915" spans="1:10" ht="14.5" customHeight="1" x14ac:dyDescent="0.15">
      <c r="A915" s="116">
        <v>90</v>
      </c>
      <c r="B915" s="399">
        <v>37288</v>
      </c>
      <c r="C915" s="16" t="s">
        <v>3350</v>
      </c>
      <c r="D915" s="16" t="s">
        <v>3348</v>
      </c>
      <c r="E915" s="116">
        <v>79.650000000000006</v>
      </c>
      <c r="F915" s="116">
        <v>-1.2400000000000001E-4</v>
      </c>
      <c r="G915" s="116">
        <v>0.69</v>
      </c>
      <c r="H915" s="111">
        <v>4.3E-3</v>
      </c>
      <c r="I915" s="111">
        <f t="shared" si="5"/>
        <v>-4.424E-3</v>
      </c>
      <c r="J915" s="399">
        <v>37288</v>
      </c>
    </row>
    <row r="916" spans="1:10" ht="14.5" customHeight="1" x14ac:dyDescent="0.15">
      <c r="A916" s="116">
        <v>90</v>
      </c>
      <c r="B916" s="399">
        <v>37316</v>
      </c>
      <c r="C916" s="16" t="s">
        <v>3350</v>
      </c>
      <c r="D916" s="16" t="s">
        <v>3348</v>
      </c>
      <c r="E916" s="116">
        <v>81.2</v>
      </c>
      <c r="F916" s="116">
        <v>1.9460000000000002E-2</v>
      </c>
      <c r="G916" s="116">
        <v>0</v>
      </c>
      <c r="H916" s="111">
        <v>4.3E-3</v>
      </c>
      <c r="I916" s="111">
        <f t="shared" si="5"/>
        <v>1.5160000000000002E-2</v>
      </c>
      <c r="J916" s="399">
        <v>37316</v>
      </c>
    </row>
    <row r="917" spans="1:10" ht="14.5" customHeight="1" x14ac:dyDescent="0.15">
      <c r="A917" s="116">
        <v>90</v>
      </c>
      <c r="B917" s="399">
        <v>37347</v>
      </c>
      <c r="C917" s="16" t="s">
        <v>3350</v>
      </c>
      <c r="D917" s="16" t="s">
        <v>3348</v>
      </c>
      <c r="E917" s="116">
        <v>84.5</v>
      </c>
      <c r="F917" s="116">
        <v>4.9138000000000001E-2</v>
      </c>
      <c r="G917" s="116">
        <v>0.69</v>
      </c>
      <c r="H917" s="111">
        <v>5.4000000000000003E-3</v>
      </c>
      <c r="I917" s="111">
        <f t="shared" si="5"/>
        <v>4.3737999999999999E-2</v>
      </c>
      <c r="J917" s="399">
        <v>37347</v>
      </c>
    </row>
    <row r="918" spans="1:10" ht="14.5" customHeight="1" x14ac:dyDescent="0.15">
      <c r="A918" s="116">
        <v>90</v>
      </c>
      <c r="B918" s="399">
        <v>37377</v>
      </c>
      <c r="C918" s="16" t="s">
        <v>3350</v>
      </c>
      <c r="D918" s="16" t="s">
        <v>3348</v>
      </c>
      <c r="E918" s="116">
        <v>80.75</v>
      </c>
      <c r="F918" s="116">
        <v>-4.4379000000000002E-2</v>
      </c>
      <c r="G918" s="116">
        <v>0</v>
      </c>
      <c r="H918" s="111">
        <v>4.8999999999999998E-3</v>
      </c>
      <c r="I918" s="111">
        <f t="shared" si="5"/>
        <v>-4.9279000000000003E-2</v>
      </c>
      <c r="J918" s="399">
        <v>37377</v>
      </c>
    </row>
    <row r="919" spans="1:10" ht="14.5" customHeight="1" x14ac:dyDescent="0.15">
      <c r="A919" s="116">
        <v>90</v>
      </c>
      <c r="B919" s="399">
        <v>37408</v>
      </c>
      <c r="C919" s="16" t="s">
        <v>3350</v>
      </c>
      <c r="D919" s="16" t="s">
        <v>3348</v>
      </c>
      <c r="E919" s="116">
        <v>81</v>
      </c>
      <c r="F919" s="116">
        <v>3.0959999999999998E-3</v>
      </c>
      <c r="G919" s="116">
        <v>0</v>
      </c>
      <c r="H919" s="111">
        <v>4.4000000000000003E-3</v>
      </c>
      <c r="I919" s="111">
        <f t="shared" si="5"/>
        <v>-1.3040000000000005E-3</v>
      </c>
      <c r="J919" s="399">
        <v>37408</v>
      </c>
    </row>
    <row r="920" spans="1:10" ht="14.5" customHeight="1" x14ac:dyDescent="0.15">
      <c r="A920" s="116">
        <v>90</v>
      </c>
      <c r="B920" s="399">
        <v>37438</v>
      </c>
      <c r="C920" s="16" t="s">
        <v>3350</v>
      </c>
      <c r="D920" s="16" t="s">
        <v>3348</v>
      </c>
      <c r="E920" s="116">
        <v>77.75</v>
      </c>
      <c r="F920" s="116">
        <v>-3.1605000000000001E-2</v>
      </c>
      <c r="G920" s="116">
        <v>0.69</v>
      </c>
      <c r="H920" s="111">
        <v>5.1000000000000004E-3</v>
      </c>
      <c r="I920" s="111">
        <f t="shared" si="5"/>
        <v>-3.6705000000000002E-2</v>
      </c>
      <c r="J920" s="399">
        <v>37438</v>
      </c>
    </row>
    <row r="921" spans="1:10" ht="14.5" customHeight="1" x14ac:dyDescent="0.15">
      <c r="A921" s="116">
        <v>90</v>
      </c>
      <c r="B921" s="399">
        <v>37469</v>
      </c>
      <c r="C921" s="16" t="s">
        <v>3350</v>
      </c>
      <c r="D921" s="16" t="s">
        <v>3348</v>
      </c>
      <c r="E921" s="116">
        <v>81.25</v>
      </c>
      <c r="F921" s="116">
        <v>4.5016E-2</v>
      </c>
      <c r="G921" s="116">
        <v>0</v>
      </c>
      <c r="H921" s="111">
        <v>4.4000000000000003E-3</v>
      </c>
      <c r="I921" s="111">
        <f t="shared" si="5"/>
        <v>4.0615999999999999E-2</v>
      </c>
      <c r="J921" s="399">
        <v>37469</v>
      </c>
    </row>
    <row r="922" spans="1:10" ht="14.5" customHeight="1" x14ac:dyDescent="0.15">
      <c r="A922" s="116">
        <v>90</v>
      </c>
      <c r="B922" s="399">
        <v>37500</v>
      </c>
      <c r="C922" s="16" t="s">
        <v>3350</v>
      </c>
      <c r="D922" s="16" t="s">
        <v>3348</v>
      </c>
      <c r="E922" s="116">
        <v>78</v>
      </c>
      <c r="F922" s="116">
        <v>-0.04</v>
      </c>
      <c r="G922" s="116">
        <v>0</v>
      </c>
      <c r="H922" s="111">
        <v>4.1999999999999997E-3</v>
      </c>
      <c r="I922" s="111">
        <f t="shared" si="5"/>
        <v>-4.4200000000000003E-2</v>
      </c>
      <c r="J922" s="399">
        <v>37500</v>
      </c>
    </row>
    <row r="923" spans="1:10" ht="14.5" customHeight="1" x14ac:dyDescent="0.15">
      <c r="A923" s="116">
        <v>90</v>
      </c>
      <c r="B923" s="399">
        <v>37530</v>
      </c>
      <c r="C923" s="16" t="s">
        <v>3350</v>
      </c>
      <c r="D923" s="16" t="s">
        <v>3348</v>
      </c>
      <c r="E923" s="116">
        <v>79.75</v>
      </c>
      <c r="F923" s="116">
        <v>2.2436000000000001E-2</v>
      </c>
      <c r="G923" s="116">
        <v>0</v>
      </c>
      <c r="H923" s="111">
        <v>4.0000000000000001E-3</v>
      </c>
      <c r="I923" s="111">
        <f t="shared" si="5"/>
        <v>1.8436000000000001E-2</v>
      </c>
      <c r="J923" s="399">
        <v>37530</v>
      </c>
    </row>
    <row r="924" spans="1:10" ht="14.5" customHeight="1" x14ac:dyDescent="0.15">
      <c r="A924" s="116">
        <v>90</v>
      </c>
      <c r="B924" s="399">
        <v>37561</v>
      </c>
      <c r="C924" s="16" t="s">
        <v>3350</v>
      </c>
      <c r="D924" s="16" t="s">
        <v>3348</v>
      </c>
      <c r="E924" s="116">
        <v>78.89</v>
      </c>
      <c r="F924" s="116">
        <v>-2.1320000000000002E-3</v>
      </c>
      <c r="G924" s="116">
        <v>0.69</v>
      </c>
      <c r="H924" s="111">
        <v>4.0000000000000001E-3</v>
      </c>
      <c r="I924" s="111">
        <f t="shared" si="5"/>
        <v>-6.1320000000000003E-3</v>
      </c>
      <c r="J924" s="399">
        <v>37561</v>
      </c>
    </row>
    <row r="925" spans="1:10" ht="14.5" customHeight="1" x14ac:dyDescent="0.15">
      <c r="A925" s="116">
        <v>90</v>
      </c>
      <c r="B925" s="399">
        <v>37591</v>
      </c>
      <c r="C925" s="16" t="s">
        <v>3350</v>
      </c>
      <c r="D925" s="16" t="s">
        <v>3348</v>
      </c>
      <c r="E925" s="116">
        <v>78.05</v>
      </c>
      <c r="F925" s="116">
        <v>-1.0647999999999999E-2</v>
      </c>
      <c r="G925" s="116">
        <v>0</v>
      </c>
      <c r="H925" s="111">
        <v>4.4999999999999997E-3</v>
      </c>
      <c r="I925" s="111">
        <f t="shared" si="5"/>
        <v>-1.5147999999999998E-2</v>
      </c>
      <c r="J925" s="399">
        <v>37591</v>
      </c>
    </row>
    <row r="926" spans="1:10" ht="14.5" customHeight="1" x14ac:dyDescent="0.15">
      <c r="A926" s="116">
        <v>90</v>
      </c>
      <c r="B926" s="399">
        <v>37622</v>
      </c>
      <c r="C926" s="16" t="s">
        <v>3350</v>
      </c>
      <c r="D926" s="16" t="s">
        <v>3348</v>
      </c>
      <c r="E926" s="116">
        <v>79.239999999999995</v>
      </c>
      <c r="F926" s="116">
        <v>1.5247E-2</v>
      </c>
      <c r="G926" s="116">
        <v>0</v>
      </c>
      <c r="H926" s="111">
        <v>4.1000000000000003E-3</v>
      </c>
      <c r="I926" s="111">
        <f t="shared" si="5"/>
        <v>1.1147000000000001E-2</v>
      </c>
      <c r="J926" s="399">
        <v>37622</v>
      </c>
    </row>
    <row r="927" spans="1:10" ht="14.5" customHeight="1" x14ac:dyDescent="0.15">
      <c r="A927" s="116">
        <v>90</v>
      </c>
      <c r="B927" s="399">
        <v>37653</v>
      </c>
      <c r="C927" s="16" t="s">
        <v>3350</v>
      </c>
      <c r="D927" s="16" t="s">
        <v>3348</v>
      </c>
      <c r="E927" s="116">
        <v>78.91</v>
      </c>
      <c r="F927" s="116">
        <v>5.0159999999999996E-3</v>
      </c>
      <c r="G927" s="116">
        <v>0.72750000000000004</v>
      </c>
      <c r="H927" s="111">
        <v>3.8E-3</v>
      </c>
      <c r="I927" s="111">
        <f t="shared" si="5"/>
        <v>1.2159999999999996E-3</v>
      </c>
      <c r="J927" s="399">
        <v>37653</v>
      </c>
    </row>
    <row r="928" spans="1:10" ht="14.5" customHeight="1" x14ac:dyDescent="0.15">
      <c r="A928" s="116">
        <v>90</v>
      </c>
      <c r="B928" s="399">
        <v>37681</v>
      </c>
      <c r="C928" s="16" t="s">
        <v>3350</v>
      </c>
      <c r="D928" s="16" t="s">
        <v>3348</v>
      </c>
      <c r="E928" s="116">
        <v>76.5</v>
      </c>
      <c r="F928" s="116">
        <v>-3.0540999999999999E-2</v>
      </c>
      <c r="G928" s="116">
        <v>0</v>
      </c>
      <c r="H928" s="111">
        <v>4.0000000000000001E-3</v>
      </c>
      <c r="I928" s="111">
        <f t="shared" si="5"/>
        <v>-3.4541000000000002E-2</v>
      </c>
      <c r="J928" s="399">
        <v>37681</v>
      </c>
    </row>
    <row r="929" spans="1:10" ht="14.5" customHeight="1" x14ac:dyDescent="0.15">
      <c r="A929" s="116">
        <v>90</v>
      </c>
      <c r="B929" s="399">
        <v>37712</v>
      </c>
      <c r="C929" s="16" t="s">
        <v>3350</v>
      </c>
      <c r="D929" s="16" t="s">
        <v>3348</v>
      </c>
      <c r="E929" s="116">
        <v>84.5</v>
      </c>
      <c r="F929" s="116">
        <v>0.104575</v>
      </c>
      <c r="G929" s="116">
        <v>0</v>
      </c>
      <c r="H929" s="111">
        <v>4.0000000000000001E-3</v>
      </c>
      <c r="I929" s="111">
        <f t="shared" si="5"/>
        <v>0.100575</v>
      </c>
      <c r="J929" s="399">
        <v>37712</v>
      </c>
    </row>
    <row r="930" spans="1:10" ht="14.5" customHeight="1" x14ac:dyDescent="0.15">
      <c r="A930" s="116">
        <v>90</v>
      </c>
      <c r="B930" s="399">
        <v>37742</v>
      </c>
      <c r="C930" s="16" t="s">
        <v>3350</v>
      </c>
      <c r="D930" s="16" t="s">
        <v>3348</v>
      </c>
      <c r="E930" s="116">
        <v>85.75</v>
      </c>
      <c r="F930" s="116">
        <v>2.3401999999999999E-2</v>
      </c>
      <c r="G930" s="116">
        <v>0.72750000000000004</v>
      </c>
      <c r="H930" s="111">
        <v>3.8999999999999998E-3</v>
      </c>
      <c r="I930" s="111">
        <f t="shared" si="5"/>
        <v>1.9501999999999999E-2</v>
      </c>
      <c r="J930" s="399">
        <v>37742</v>
      </c>
    </row>
    <row r="931" spans="1:10" ht="14.5" customHeight="1" x14ac:dyDescent="0.15">
      <c r="A931" s="116">
        <v>90</v>
      </c>
      <c r="B931" s="399">
        <v>37773</v>
      </c>
      <c r="C931" s="16" t="s">
        <v>3350</v>
      </c>
      <c r="D931" s="16" t="s">
        <v>3348</v>
      </c>
      <c r="E931" s="116">
        <v>85.25</v>
      </c>
      <c r="F931" s="116">
        <v>-5.8310000000000002E-3</v>
      </c>
      <c r="G931" s="116">
        <v>0</v>
      </c>
      <c r="H931" s="111">
        <v>3.5999999999999999E-3</v>
      </c>
      <c r="I931" s="111">
        <f t="shared" si="5"/>
        <v>-9.4310000000000001E-3</v>
      </c>
      <c r="J931" s="399">
        <v>37773</v>
      </c>
    </row>
    <row r="932" spans="1:10" ht="14.5" customHeight="1" x14ac:dyDescent="0.15">
      <c r="A932" s="116">
        <v>90</v>
      </c>
      <c r="B932" s="399">
        <v>37803</v>
      </c>
      <c r="C932" s="16" t="s">
        <v>3350</v>
      </c>
      <c r="D932" s="16" t="s">
        <v>3348</v>
      </c>
      <c r="E932" s="116">
        <v>84.9</v>
      </c>
      <c r="F932" s="116">
        <v>-4.1060000000000003E-3</v>
      </c>
      <c r="G932" s="116">
        <v>0</v>
      </c>
      <c r="H932" s="111">
        <v>3.8E-3</v>
      </c>
      <c r="I932" s="111">
        <f t="shared" si="5"/>
        <v>-7.9059999999999998E-3</v>
      </c>
      <c r="J932" s="399">
        <v>37803</v>
      </c>
    </row>
    <row r="933" spans="1:10" ht="14.5" customHeight="1" x14ac:dyDescent="0.15">
      <c r="A933" s="116">
        <v>90</v>
      </c>
      <c r="B933" s="399">
        <v>37834</v>
      </c>
      <c r="C933" s="16" t="s">
        <v>3350</v>
      </c>
      <c r="D933" s="16" t="s">
        <v>3348</v>
      </c>
      <c r="E933" s="116">
        <v>84.2</v>
      </c>
      <c r="F933" s="116">
        <v>3.2400000000000001E-4</v>
      </c>
      <c r="G933" s="116">
        <v>0.72750000000000004</v>
      </c>
      <c r="H933" s="111">
        <v>4.1999999999999997E-3</v>
      </c>
      <c r="I933" s="111">
        <f t="shared" si="5"/>
        <v>-3.8759999999999997E-3</v>
      </c>
      <c r="J933" s="399">
        <v>37834</v>
      </c>
    </row>
    <row r="934" spans="1:10" ht="14.5" customHeight="1" x14ac:dyDescent="0.15">
      <c r="A934" s="116">
        <v>90</v>
      </c>
      <c r="B934" s="399">
        <v>37865</v>
      </c>
      <c r="C934" s="16" t="s">
        <v>3350</v>
      </c>
      <c r="D934" s="16" t="s">
        <v>3348</v>
      </c>
      <c r="E934" s="116">
        <v>84.5</v>
      </c>
      <c r="F934" s="116">
        <v>3.5630000000000002E-3</v>
      </c>
      <c r="G934" s="116">
        <v>0</v>
      </c>
      <c r="H934" s="111">
        <v>4.5999999999999999E-3</v>
      </c>
      <c r="I934" s="111">
        <f t="shared" si="5"/>
        <v>-1.0369999999999997E-3</v>
      </c>
      <c r="J934" s="399">
        <v>37865</v>
      </c>
    </row>
    <row r="935" spans="1:10" ht="14.5" customHeight="1" x14ac:dyDescent="0.15">
      <c r="A935" s="116">
        <v>90</v>
      </c>
      <c r="B935" s="399">
        <v>37895</v>
      </c>
      <c r="C935" s="16" t="s">
        <v>3350</v>
      </c>
      <c r="D935" s="16" t="s">
        <v>3348</v>
      </c>
      <c r="E935" s="116">
        <v>88.5</v>
      </c>
      <c r="F935" s="116">
        <v>4.7336999999999997E-2</v>
      </c>
      <c r="G935" s="116">
        <v>0</v>
      </c>
      <c r="H935" s="111">
        <v>4.1000000000000003E-3</v>
      </c>
      <c r="I935" s="111">
        <f t="shared" si="5"/>
        <v>4.3236999999999998E-2</v>
      </c>
      <c r="J935" s="399">
        <v>37895</v>
      </c>
    </row>
    <row r="936" spans="1:10" ht="14.5" customHeight="1" x14ac:dyDescent="0.15">
      <c r="A936" s="116">
        <v>90</v>
      </c>
      <c r="B936" s="399">
        <v>37926</v>
      </c>
      <c r="C936" s="16" t="s">
        <v>3350</v>
      </c>
      <c r="D936" s="16" t="s">
        <v>3348</v>
      </c>
      <c r="E936" s="116">
        <v>88.74</v>
      </c>
      <c r="F936" s="116">
        <v>1.0932000000000001E-2</v>
      </c>
      <c r="G936" s="116">
        <v>0.72750000000000004</v>
      </c>
      <c r="H936" s="111">
        <v>3.8999999999999998E-3</v>
      </c>
      <c r="I936" s="111">
        <f t="shared" si="5"/>
        <v>7.0320000000000009E-3</v>
      </c>
      <c r="J936" s="399">
        <v>37926</v>
      </c>
    </row>
    <row r="937" spans="1:10" ht="14.5" customHeight="1" x14ac:dyDescent="0.15">
      <c r="A937" s="116">
        <v>90</v>
      </c>
      <c r="B937" s="399">
        <v>37956</v>
      </c>
      <c r="C937" s="16" t="s">
        <v>3350</v>
      </c>
      <c r="D937" s="16" t="s">
        <v>3348</v>
      </c>
      <c r="E937" s="116">
        <v>89.25</v>
      </c>
      <c r="F937" s="116">
        <v>5.7470000000000004E-3</v>
      </c>
      <c r="G937" s="116">
        <v>0</v>
      </c>
      <c r="H937" s="111">
        <v>4.7000000000000002E-3</v>
      </c>
      <c r="I937" s="111">
        <f t="shared" si="5"/>
        <v>1.0470000000000002E-3</v>
      </c>
      <c r="J937" s="399">
        <v>37956</v>
      </c>
    </row>
    <row r="938" spans="1:10" ht="14.5" customHeight="1" x14ac:dyDescent="0.15">
      <c r="A938" s="116">
        <v>90</v>
      </c>
      <c r="B938" s="399">
        <v>37987</v>
      </c>
      <c r="C938" s="16" t="s">
        <v>3350</v>
      </c>
      <c r="D938" s="16" t="s">
        <v>3348</v>
      </c>
      <c r="E938" s="116">
        <v>91.25</v>
      </c>
      <c r="F938" s="116">
        <v>2.2408999999999998E-2</v>
      </c>
      <c r="G938" s="116">
        <v>0</v>
      </c>
      <c r="H938" s="111">
        <v>4.1999999999999997E-3</v>
      </c>
      <c r="I938" s="111">
        <f t="shared" si="5"/>
        <v>1.8208999999999999E-2</v>
      </c>
      <c r="J938" s="399">
        <v>37987</v>
      </c>
    </row>
    <row r="939" spans="1:10" ht="14.5" customHeight="1" x14ac:dyDescent="0.15">
      <c r="A939" s="116">
        <v>90</v>
      </c>
      <c r="B939" s="399">
        <v>38018</v>
      </c>
      <c r="C939" s="16" t="s">
        <v>3350</v>
      </c>
      <c r="D939" s="16" t="s">
        <v>3348</v>
      </c>
      <c r="E939" s="116">
        <v>108.5</v>
      </c>
      <c r="F939" s="116">
        <v>0.19742499999999999</v>
      </c>
      <c r="G939" s="116">
        <v>0.76500000000000001</v>
      </c>
      <c r="H939" s="111">
        <v>3.8E-3</v>
      </c>
      <c r="I939" s="111">
        <f t="shared" si="5"/>
        <v>0.19362499999999999</v>
      </c>
      <c r="J939" s="399">
        <v>38018</v>
      </c>
    </row>
    <row r="940" spans="1:10" ht="14.5" customHeight="1" x14ac:dyDescent="0.15">
      <c r="A940" s="116">
        <v>90</v>
      </c>
      <c r="B940" s="399">
        <v>38047</v>
      </c>
      <c r="C940" s="16" t="s">
        <v>3350</v>
      </c>
      <c r="D940" s="16" t="s">
        <v>3348</v>
      </c>
      <c r="E940" s="116">
        <v>34.659999999999997</v>
      </c>
      <c r="F940" s="116">
        <v>-4.1659000000000002E-2</v>
      </c>
      <c r="G940" s="116">
        <v>0</v>
      </c>
      <c r="H940" s="111">
        <v>4.3E-3</v>
      </c>
      <c r="I940" s="111">
        <f t="shared" ref="I940:I1003" si="6">F940-H940</f>
        <v>-4.5959E-2</v>
      </c>
      <c r="J940" s="399">
        <v>38047</v>
      </c>
    </row>
    <row r="941" spans="1:10" ht="14.5" customHeight="1" x14ac:dyDescent="0.15">
      <c r="A941" s="116">
        <v>90</v>
      </c>
      <c r="B941" s="399">
        <v>38078</v>
      </c>
      <c r="C941" s="16" t="s">
        <v>3350</v>
      </c>
      <c r="D941" s="16" t="s">
        <v>3348</v>
      </c>
      <c r="E941" s="116">
        <v>34.65</v>
      </c>
      <c r="F941" s="116">
        <v>-2.8800000000000001E-4</v>
      </c>
      <c r="G941" s="116">
        <v>0</v>
      </c>
      <c r="H941" s="111">
        <v>3.8999999999999998E-3</v>
      </c>
      <c r="I941" s="111">
        <f t="shared" si="6"/>
        <v>-4.1879999999999999E-3</v>
      </c>
      <c r="J941" s="399">
        <v>38078</v>
      </c>
    </row>
    <row r="942" spans="1:10" ht="14.5" customHeight="1" x14ac:dyDescent="0.15">
      <c r="A942" s="116">
        <v>90</v>
      </c>
      <c r="B942" s="399">
        <v>38108</v>
      </c>
      <c r="C942" s="16" t="s">
        <v>3350</v>
      </c>
      <c r="D942" s="16" t="s">
        <v>3348</v>
      </c>
      <c r="E942" s="116">
        <v>32.5</v>
      </c>
      <c r="F942" s="116">
        <v>-5.4690000000000003E-2</v>
      </c>
      <c r="G942" s="116">
        <v>0.255</v>
      </c>
      <c r="H942" s="111">
        <v>4.0000000000000001E-3</v>
      </c>
      <c r="I942" s="111">
        <f t="shared" si="6"/>
        <v>-5.8690000000000006E-2</v>
      </c>
      <c r="J942" s="399">
        <v>38108</v>
      </c>
    </row>
    <row r="943" spans="1:10" ht="14.5" customHeight="1" x14ac:dyDescent="0.15">
      <c r="A943" s="116">
        <v>90</v>
      </c>
      <c r="B943" s="399">
        <v>38139</v>
      </c>
      <c r="C943" s="16" t="s">
        <v>3350</v>
      </c>
      <c r="D943" s="16" t="s">
        <v>3348</v>
      </c>
      <c r="E943" s="116">
        <v>34</v>
      </c>
      <c r="F943" s="116">
        <v>4.6154000000000001E-2</v>
      </c>
      <c r="G943" s="116">
        <v>0</v>
      </c>
      <c r="H943" s="111">
        <v>4.7999999999999996E-3</v>
      </c>
      <c r="I943" s="111">
        <f t="shared" si="6"/>
        <v>4.1354000000000002E-2</v>
      </c>
      <c r="J943" s="399">
        <v>38139</v>
      </c>
    </row>
    <row r="944" spans="1:10" ht="14.5" customHeight="1" x14ac:dyDescent="0.15">
      <c r="A944" s="116">
        <v>90</v>
      </c>
      <c r="B944" s="399">
        <v>38169</v>
      </c>
      <c r="C944" s="16" t="s">
        <v>3350</v>
      </c>
      <c r="D944" s="16" t="s">
        <v>3348</v>
      </c>
      <c r="E944" s="116">
        <v>32.049999999999997</v>
      </c>
      <c r="F944" s="116">
        <v>-5.7353000000000001E-2</v>
      </c>
      <c r="G944" s="116">
        <v>0</v>
      </c>
      <c r="H944" s="111">
        <v>4.3E-3</v>
      </c>
      <c r="I944" s="111">
        <f t="shared" si="6"/>
        <v>-6.1652999999999999E-2</v>
      </c>
      <c r="J944" s="399">
        <v>38169</v>
      </c>
    </row>
    <row r="945" spans="1:10" ht="14.5" customHeight="1" x14ac:dyDescent="0.15">
      <c r="A945" s="116">
        <v>90</v>
      </c>
      <c r="B945" s="399">
        <v>38200</v>
      </c>
      <c r="C945" s="16" t="s">
        <v>3350</v>
      </c>
      <c r="D945" s="16" t="s">
        <v>3348</v>
      </c>
      <c r="E945" s="116">
        <v>34.18</v>
      </c>
      <c r="F945" s="116">
        <v>7.4414999999999995E-2</v>
      </c>
      <c r="G945" s="116">
        <v>0.255</v>
      </c>
      <c r="H945" s="111">
        <v>4.4999999999999997E-3</v>
      </c>
      <c r="I945" s="111">
        <f t="shared" si="6"/>
        <v>6.9914999999999991E-2</v>
      </c>
      <c r="J945" s="399">
        <v>38200</v>
      </c>
    </row>
    <row r="946" spans="1:10" ht="14.5" customHeight="1" x14ac:dyDescent="0.15">
      <c r="A946" s="116">
        <v>90</v>
      </c>
      <c r="B946" s="399">
        <v>38231</v>
      </c>
      <c r="C946" s="16" t="s">
        <v>3350</v>
      </c>
      <c r="D946" s="16" t="s">
        <v>3348</v>
      </c>
      <c r="E946" s="116">
        <v>33.020000000000003</v>
      </c>
      <c r="F946" s="116">
        <v>-3.3938000000000003E-2</v>
      </c>
      <c r="G946" s="116">
        <v>0</v>
      </c>
      <c r="H946" s="111">
        <v>4.0000000000000001E-3</v>
      </c>
      <c r="I946" s="111">
        <f t="shared" si="6"/>
        <v>-3.7938E-2</v>
      </c>
      <c r="J946" s="399">
        <v>38231</v>
      </c>
    </row>
    <row r="947" spans="1:10" ht="14.5" customHeight="1" x14ac:dyDescent="0.15">
      <c r="A947" s="116">
        <v>90</v>
      </c>
      <c r="B947" s="399">
        <v>38261</v>
      </c>
      <c r="C947" s="16" t="s">
        <v>3350</v>
      </c>
      <c r="D947" s="16" t="s">
        <v>3348</v>
      </c>
      <c r="E947" s="116">
        <v>33.86</v>
      </c>
      <c r="F947" s="116">
        <v>2.5439E-2</v>
      </c>
      <c r="G947" s="116">
        <v>0</v>
      </c>
      <c r="H947" s="111">
        <v>3.8E-3</v>
      </c>
      <c r="I947" s="111">
        <f t="shared" si="6"/>
        <v>2.1638999999999999E-2</v>
      </c>
      <c r="J947" s="399">
        <v>38261</v>
      </c>
    </row>
    <row r="948" spans="1:10" ht="14.5" customHeight="1" x14ac:dyDescent="0.15">
      <c r="A948" s="116">
        <v>90</v>
      </c>
      <c r="B948" s="399">
        <v>38292</v>
      </c>
      <c r="C948" s="16" t="s">
        <v>3350</v>
      </c>
      <c r="D948" s="16" t="s">
        <v>3348</v>
      </c>
      <c r="E948" s="116">
        <v>38.549999999999997</v>
      </c>
      <c r="F948" s="116">
        <v>0.14604200000000001</v>
      </c>
      <c r="G948" s="116">
        <v>0.255</v>
      </c>
      <c r="H948" s="111">
        <v>4.1000000000000003E-3</v>
      </c>
      <c r="I948" s="111">
        <f t="shared" si="6"/>
        <v>0.14194200000000001</v>
      </c>
      <c r="J948" s="399">
        <v>38292</v>
      </c>
    </row>
    <row r="949" spans="1:10" ht="14.5" customHeight="1" x14ac:dyDescent="0.15">
      <c r="A949" s="116">
        <v>90</v>
      </c>
      <c r="B949" s="399">
        <v>38322</v>
      </c>
      <c r="C949" s="16" t="s">
        <v>3350</v>
      </c>
      <c r="D949" s="16" t="s">
        <v>3348</v>
      </c>
      <c r="E949" s="116">
        <v>36.4</v>
      </c>
      <c r="F949" s="116">
        <v>-5.5772000000000002E-2</v>
      </c>
      <c r="G949" s="116">
        <v>0</v>
      </c>
      <c r="H949" s="111">
        <v>4.3E-3</v>
      </c>
      <c r="I949" s="111">
        <f t="shared" si="6"/>
        <v>-6.0072E-2</v>
      </c>
      <c r="J949" s="399">
        <v>38322</v>
      </c>
    </row>
    <row r="950" spans="1:10" ht="14.5" customHeight="1" x14ac:dyDescent="0.15">
      <c r="A950" s="116">
        <v>90</v>
      </c>
      <c r="B950" s="399">
        <v>38353</v>
      </c>
      <c r="C950" s="16" t="s">
        <v>3350</v>
      </c>
      <c r="D950" s="16" t="s">
        <v>3348</v>
      </c>
      <c r="E950" s="116">
        <v>33.97</v>
      </c>
      <c r="F950" s="116">
        <v>-6.6757999999999998E-2</v>
      </c>
      <c r="G950" s="116">
        <v>0</v>
      </c>
      <c r="H950" s="111">
        <v>4.1000000000000003E-3</v>
      </c>
      <c r="I950" s="111">
        <f t="shared" si="6"/>
        <v>-7.0858000000000004E-2</v>
      </c>
      <c r="J950" s="399">
        <v>38353</v>
      </c>
    </row>
    <row r="951" spans="1:10" ht="14.5" customHeight="1" x14ac:dyDescent="0.15">
      <c r="A951" s="116">
        <v>90</v>
      </c>
      <c r="B951" s="399">
        <v>38384</v>
      </c>
      <c r="C951" s="16" t="s">
        <v>3350</v>
      </c>
      <c r="D951" s="16" t="s">
        <v>3348</v>
      </c>
      <c r="E951" s="116">
        <v>35.35</v>
      </c>
      <c r="F951" s="116">
        <v>4.8499E-2</v>
      </c>
      <c r="G951" s="116">
        <v>0.26750000000000002</v>
      </c>
      <c r="H951" s="111">
        <v>3.5000000000000001E-3</v>
      </c>
      <c r="I951" s="111">
        <f t="shared" si="6"/>
        <v>4.4998999999999997E-2</v>
      </c>
      <c r="J951" s="399">
        <v>38384</v>
      </c>
    </row>
    <row r="952" spans="1:10" ht="14.5" customHeight="1" x14ac:dyDescent="0.15">
      <c r="A952" s="116">
        <v>90</v>
      </c>
      <c r="B952" s="399">
        <v>38412</v>
      </c>
      <c r="C952" s="16" t="s">
        <v>3350</v>
      </c>
      <c r="D952" s="16" t="s">
        <v>3348</v>
      </c>
      <c r="E952" s="116">
        <v>35.130000000000003</v>
      </c>
      <c r="F952" s="116">
        <v>-6.2230000000000002E-3</v>
      </c>
      <c r="G952" s="116">
        <v>0</v>
      </c>
      <c r="H952" s="111">
        <v>4.1000000000000003E-3</v>
      </c>
      <c r="I952" s="111">
        <f t="shared" si="6"/>
        <v>-1.0323000000000001E-2</v>
      </c>
      <c r="J952" s="399">
        <v>38412</v>
      </c>
    </row>
    <row r="953" spans="1:10" ht="14.5" customHeight="1" x14ac:dyDescent="0.15">
      <c r="A953" s="116">
        <v>90</v>
      </c>
      <c r="B953" s="399">
        <v>38443</v>
      </c>
      <c r="C953" s="16" t="s">
        <v>3350</v>
      </c>
      <c r="D953" s="16" t="s">
        <v>3348</v>
      </c>
      <c r="E953" s="116">
        <v>38.25</v>
      </c>
      <c r="F953" s="116">
        <v>8.8813000000000003E-2</v>
      </c>
      <c r="G953" s="116">
        <v>0</v>
      </c>
      <c r="H953" s="111">
        <v>3.8999999999999998E-3</v>
      </c>
      <c r="I953" s="111">
        <f t="shared" si="6"/>
        <v>8.4913000000000002E-2</v>
      </c>
      <c r="J953" s="399">
        <v>38443</v>
      </c>
    </row>
    <row r="954" spans="1:10" ht="14.5" customHeight="1" x14ac:dyDescent="0.15">
      <c r="A954" s="116">
        <v>90</v>
      </c>
      <c r="B954" s="399">
        <v>38473</v>
      </c>
      <c r="C954" s="16" t="s">
        <v>3350</v>
      </c>
      <c r="D954" s="16" t="s">
        <v>3348</v>
      </c>
      <c r="E954" s="116">
        <v>42.2</v>
      </c>
      <c r="F954" s="116">
        <v>0.110261</v>
      </c>
      <c r="G954" s="116">
        <v>0.26750000000000002</v>
      </c>
      <c r="H954" s="111">
        <v>4.0000000000000001E-3</v>
      </c>
      <c r="I954" s="111">
        <f t="shared" si="6"/>
        <v>0.10626099999999999</v>
      </c>
      <c r="J954" s="399">
        <v>38473</v>
      </c>
    </row>
    <row r="955" spans="1:10" ht="14.5" customHeight="1" x14ac:dyDescent="0.15">
      <c r="A955" s="116">
        <v>90</v>
      </c>
      <c r="B955" s="399">
        <v>38504</v>
      </c>
      <c r="C955" s="16" t="s">
        <v>3350</v>
      </c>
      <c r="D955" s="16" t="s">
        <v>3348</v>
      </c>
      <c r="E955" s="116">
        <v>47.01</v>
      </c>
      <c r="F955" s="116">
        <v>0.113981</v>
      </c>
      <c r="G955" s="116">
        <v>0</v>
      </c>
      <c r="H955" s="111">
        <v>3.5999999999999999E-3</v>
      </c>
      <c r="I955" s="111">
        <f t="shared" si="6"/>
        <v>0.11038099999999999</v>
      </c>
      <c r="J955" s="399">
        <v>38504</v>
      </c>
    </row>
    <row r="956" spans="1:10" ht="14.5" customHeight="1" x14ac:dyDescent="0.15">
      <c r="A956" s="116">
        <v>90</v>
      </c>
      <c r="B956" s="399">
        <v>38534</v>
      </c>
      <c r="C956" s="16" t="s">
        <v>3350</v>
      </c>
      <c r="D956" s="16" t="s">
        <v>3348</v>
      </c>
      <c r="E956" s="116">
        <v>55.19</v>
      </c>
      <c r="F956" s="116">
        <v>0.17400599999999999</v>
      </c>
      <c r="G956" s="116">
        <v>0</v>
      </c>
      <c r="H956" s="111">
        <v>3.3999999999999998E-3</v>
      </c>
      <c r="I956" s="111">
        <f t="shared" si="6"/>
        <v>0.17060600000000001</v>
      </c>
      <c r="J956" s="399">
        <v>38534</v>
      </c>
    </row>
    <row r="957" spans="1:10" ht="14.5" customHeight="1" x14ac:dyDescent="0.15">
      <c r="A957" s="116">
        <v>90</v>
      </c>
      <c r="B957" s="399">
        <v>38565</v>
      </c>
      <c r="C957" s="16" t="s">
        <v>3350</v>
      </c>
      <c r="D957" s="16" t="s">
        <v>3348</v>
      </c>
      <c r="E957" s="116">
        <v>49.45</v>
      </c>
      <c r="F957" s="116">
        <v>-9.9156999999999995E-2</v>
      </c>
      <c r="G957" s="116">
        <v>0.26750000000000002</v>
      </c>
      <c r="H957" s="111">
        <v>4.0000000000000001E-3</v>
      </c>
      <c r="I957" s="111">
        <f t="shared" si="6"/>
        <v>-0.103157</v>
      </c>
      <c r="J957" s="399">
        <v>38565</v>
      </c>
    </row>
    <row r="958" spans="1:10" ht="14.5" customHeight="1" x14ac:dyDescent="0.15">
      <c r="A958" s="116">
        <v>90</v>
      </c>
      <c r="B958" s="399">
        <v>38596</v>
      </c>
      <c r="C958" s="16" t="s">
        <v>3350</v>
      </c>
      <c r="D958" s="16" t="s">
        <v>3348</v>
      </c>
      <c r="E958" s="116">
        <v>48.28</v>
      </c>
      <c r="F958" s="116">
        <v>-2.366E-2</v>
      </c>
      <c r="G958" s="116">
        <v>0</v>
      </c>
      <c r="H958" s="111">
        <v>3.5000000000000001E-3</v>
      </c>
      <c r="I958" s="111">
        <f t="shared" si="6"/>
        <v>-2.716E-2</v>
      </c>
      <c r="J958" s="399">
        <v>38596</v>
      </c>
    </row>
    <row r="959" spans="1:10" ht="14.5" customHeight="1" x14ac:dyDescent="0.15">
      <c r="A959" s="116">
        <v>90</v>
      </c>
      <c r="B959" s="399">
        <v>38626</v>
      </c>
      <c r="C959" s="16" t="s">
        <v>3350</v>
      </c>
      <c r="D959" s="16" t="s">
        <v>3348</v>
      </c>
      <c r="E959" s="116">
        <v>48.92</v>
      </c>
      <c r="F959" s="116">
        <v>1.3256E-2</v>
      </c>
      <c r="G959" s="116">
        <v>0</v>
      </c>
      <c r="H959" s="111">
        <v>3.8999999999999998E-3</v>
      </c>
      <c r="I959" s="111">
        <f t="shared" si="6"/>
        <v>9.3559999999999997E-3</v>
      </c>
      <c r="J959" s="399">
        <v>38626</v>
      </c>
    </row>
    <row r="960" spans="1:10" ht="14.5" customHeight="1" x14ac:dyDescent="0.15">
      <c r="A960" s="116">
        <v>90</v>
      </c>
      <c r="B960" s="399">
        <v>38657</v>
      </c>
      <c r="C960" s="16" t="s">
        <v>3350</v>
      </c>
      <c r="D960" s="16" t="s">
        <v>3348</v>
      </c>
      <c r="E960" s="116">
        <v>51</v>
      </c>
      <c r="F960" s="116">
        <v>4.7987000000000002E-2</v>
      </c>
      <c r="G960" s="116">
        <v>0.26750000000000002</v>
      </c>
      <c r="H960" s="111">
        <v>3.8999999999999998E-3</v>
      </c>
      <c r="I960" s="111">
        <f t="shared" si="6"/>
        <v>4.4087000000000001E-2</v>
      </c>
      <c r="J960" s="399">
        <v>38657</v>
      </c>
    </row>
    <row r="961" spans="1:10" ht="14.5" customHeight="1" x14ac:dyDescent="0.15">
      <c r="A961" s="116">
        <v>90</v>
      </c>
      <c r="B961" s="399">
        <v>38687</v>
      </c>
      <c r="C961" s="16" t="s">
        <v>3350</v>
      </c>
      <c r="D961" s="16" t="s">
        <v>3348</v>
      </c>
      <c r="E961" s="116">
        <v>45.5</v>
      </c>
      <c r="F961" s="116">
        <v>-0.10784299999999999</v>
      </c>
      <c r="G961" s="116">
        <v>0</v>
      </c>
      <c r="H961" s="111">
        <v>3.8999999999999998E-3</v>
      </c>
      <c r="I961" s="111">
        <f t="shared" si="6"/>
        <v>-0.111743</v>
      </c>
      <c r="J961" s="399">
        <v>38687</v>
      </c>
    </row>
    <row r="962" spans="1:10" ht="14.5" customHeight="1" x14ac:dyDescent="0.15">
      <c r="A962" s="116">
        <v>90</v>
      </c>
      <c r="B962" s="399">
        <v>38718</v>
      </c>
      <c r="C962" s="16" t="s">
        <v>3350</v>
      </c>
      <c r="D962" s="16" t="s">
        <v>3348</v>
      </c>
      <c r="E962" s="116">
        <v>51</v>
      </c>
      <c r="F962" s="116">
        <v>0.120879</v>
      </c>
      <c r="G962" s="116">
        <v>0</v>
      </c>
      <c r="H962" s="111">
        <v>4.0000000000000001E-3</v>
      </c>
      <c r="I962" s="111">
        <f t="shared" si="6"/>
        <v>0.116879</v>
      </c>
      <c r="J962" s="399">
        <v>38718</v>
      </c>
    </row>
    <row r="963" spans="1:10" ht="14.5" customHeight="1" x14ac:dyDescent="0.15">
      <c r="A963" s="116">
        <v>90</v>
      </c>
      <c r="B963" s="399">
        <v>38749</v>
      </c>
      <c r="C963" s="16" t="s">
        <v>3350</v>
      </c>
      <c r="D963" s="16" t="s">
        <v>3348</v>
      </c>
      <c r="E963" s="116">
        <v>51.34</v>
      </c>
      <c r="F963" s="116">
        <v>1.2206E-2</v>
      </c>
      <c r="G963" s="116">
        <v>0.28249999999999997</v>
      </c>
      <c r="H963" s="111">
        <v>3.5999999999999999E-3</v>
      </c>
      <c r="I963" s="111">
        <f t="shared" si="6"/>
        <v>8.6059999999999991E-3</v>
      </c>
      <c r="J963" s="399">
        <v>38749</v>
      </c>
    </row>
    <row r="964" spans="1:10" ht="14.5" customHeight="1" x14ac:dyDescent="0.15">
      <c r="A964" s="116">
        <v>90</v>
      </c>
      <c r="B964" s="399">
        <v>38777</v>
      </c>
      <c r="C964" s="16" t="s">
        <v>3350</v>
      </c>
      <c r="D964" s="16" t="s">
        <v>3348</v>
      </c>
      <c r="E964" s="116">
        <v>26.85</v>
      </c>
      <c r="F964" s="116">
        <v>4.5968000000000002E-2</v>
      </c>
      <c r="G964" s="116">
        <v>0</v>
      </c>
      <c r="H964" s="111">
        <v>3.8999999999999998E-3</v>
      </c>
      <c r="I964" s="111">
        <f t="shared" si="6"/>
        <v>4.2068000000000001E-2</v>
      </c>
      <c r="J964" s="399">
        <v>38777</v>
      </c>
    </row>
    <row r="965" spans="1:10" ht="14.5" customHeight="1" x14ac:dyDescent="0.15">
      <c r="A965" s="116">
        <v>90</v>
      </c>
      <c r="B965" s="399">
        <v>38808</v>
      </c>
      <c r="C965" s="16" t="s">
        <v>3350</v>
      </c>
      <c r="D965" s="16" t="s">
        <v>3348</v>
      </c>
      <c r="E965" s="116">
        <v>25.48</v>
      </c>
      <c r="F965" s="116">
        <v>-5.1024E-2</v>
      </c>
      <c r="G965" s="116">
        <v>0</v>
      </c>
      <c r="H965" s="111">
        <v>3.8999999999999998E-3</v>
      </c>
      <c r="I965" s="111">
        <f t="shared" si="6"/>
        <v>-5.4924000000000001E-2</v>
      </c>
      <c r="J965" s="399">
        <v>38808</v>
      </c>
    </row>
    <row r="966" spans="1:10" ht="14.5" customHeight="1" x14ac:dyDescent="0.15">
      <c r="A966" s="116">
        <v>90</v>
      </c>
      <c r="B966" s="399">
        <v>38838</v>
      </c>
      <c r="C966" s="16" t="s">
        <v>3350</v>
      </c>
      <c r="D966" s="16" t="s">
        <v>3348</v>
      </c>
      <c r="E966" s="116">
        <v>22.62</v>
      </c>
      <c r="F966" s="116">
        <v>-0.106701</v>
      </c>
      <c r="G966" s="116">
        <v>0.14124999999999999</v>
      </c>
      <c r="H966" s="111">
        <v>4.7999999999999996E-3</v>
      </c>
      <c r="I966" s="111">
        <f t="shared" si="6"/>
        <v>-0.111501</v>
      </c>
      <c r="J966" s="399">
        <v>38838</v>
      </c>
    </row>
    <row r="967" spans="1:10" ht="14.5" customHeight="1" x14ac:dyDescent="0.15">
      <c r="A967" s="116">
        <v>90</v>
      </c>
      <c r="B967" s="399">
        <v>38869</v>
      </c>
      <c r="C967" s="16" t="s">
        <v>3350</v>
      </c>
      <c r="D967" s="16" t="s">
        <v>3348</v>
      </c>
      <c r="E967" s="116">
        <v>25.45</v>
      </c>
      <c r="F967" s="116">
        <v>0.125111</v>
      </c>
      <c r="G967" s="116">
        <v>0</v>
      </c>
      <c r="H967" s="111">
        <v>4.4000000000000003E-3</v>
      </c>
      <c r="I967" s="111">
        <f t="shared" si="6"/>
        <v>0.120711</v>
      </c>
      <c r="J967" s="399">
        <v>38869</v>
      </c>
    </row>
    <row r="968" spans="1:10" ht="14.5" customHeight="1" x14ac:dyDescent="0.15">
      <c r="A968" s="116">
        <v>90</v>
      </c>
      <c r="B968" s="399">
        <v>38899</v>
      </c>
      <c r="C968" s="16" t="s">
        <v>3350</v>
      </c>
      <c r="D968" s="16" t="s">
        <v>3348</v>
      </c>
      <c r="E968" s="116">
        <v>26.31</v>
      </c>
      <c r="F968" s="116">
        <v>3.3792000000000003E-2</v>
      </c>
      <c r="G968" s="116">
        <v>0</v>
      </c>
      <c r="H968" s="111">
        <v>4.4999999999999997E-3</v>
      </c>
      <c r="I968" s="111">
        <f t="shared" si="6"/>
        <v>2.9292000000000002E-2</v>
      </c>
      <c r="J968" s="399">
        <v>38899</v>
      </c>
    </row>
    <row r="969" spans="1:10" ht="14.5" customHeight="1" x14ac:dyDescent="0.15">
      <c r="A969" s="116">
        <v>90</v>
      </c>
      <c r="B969" s="399">
        <v>38930</v>
      </c>
      <c r="C969" s="16" t="s">
        <v>3350</v>
      </c>
      <c r="D969" s="16" t="s">
        <v>3348</v>
      </c>
      <c r="E969" s="116">
        <v>30.35</v>
      </c>
      <c r="F969" s="116">
        <v>0.15892300000000001</v>
      </c>
      <c r="G969" s="116">
        <v>0.14124999999999999</v>
      </c>
      <c r="H969" s="111">
        <v>4.3E-3</v>
      </c>
      <c r="I969" s="111">
        <f t="shared" si="6"/>
        <v>0.15462300000000001</v>
      </c>
      <c r="J969" s="399">
        <v>38930</v>
      </c>
    </row>
    <row r="970" spans="1:10" ht="14.5" customHeight="1" x14ac:dyDescent="0.15">
      <c r="A970" s="116">
        <v>90</v>
      </c>
      <c r="B970" s="399">
        <v>38961</v>
      </c>
      <c r="C970" s="16" t="s">
        <v>3350</v>
      </c>
      <c r="D970" s="16" t="s">
        <v>3348</v>
      </c>
      <c r="E970" s="116">
        <v>29.91</v>
      </c>
      <c r="F970" s="116">
        <v>-1.4498E-2</v>
      </c>
      <c r="G970" s="116">
        <v>0</v>
      </c>
      <c r="H970" s="111">
        <v>3.8999999999999998E-3</v>
      </c>
      <c r="I970" s="111">
        <f t="shared" si="6"/>
        <v>-1.8398000000000001E-2</v>
      </c>
      <c r="J970" s="399">
        <v>38961</v>
      </c>
    </row>
    <row r="971" spans="1:10" ht="14.5" customHeight="1" x14ac:dyDescent="0.15">
      <c r="A971" s="116">
        <v>90</v>
      </c>
      <c r="B971" s="399">
        <v>38991</v>
      </c>
      <c r="C971" s="16" t="s">
        <v>3350</v>
      </c>
      <c r="D971" s="16" t="s">
        <v>3348</v>
      </c>
      <c r="E971" s="116">
        <v>33.619999999999997</v>
      </c>
      <c r="F971" s="116">
        <v>0.124039</v>
      </c>
      <c r="G971" s="116">
        <v>0</v>
      </c>
      <c r="H971" s="111">
        <v>4.1999999999999997E-3</v>
      </c>
      <c r="I971" s="111">
        <f t="shared" si="6"/>
        <v>0.119839</v>
      </c>
      <c r="J971" s="399">
        <v>38991</v>
      </c>
    </row>
    <row r="972" spans="1:10" ht="14.5" customHeight="1" x14ac:dyDescent="0.15">
      <c r="A972" s="116">
        <v>90</v>
      </c>
      <c r="B972" s="399">
        <v>39022</v>
      </c>
      <c r="C972" s="16" t="s">
        <v>3350</v>
      </c>
      <c r="D972" s="16" t="s">
        <v>3348</v>
      </c>
      <c r="E972" s="116">
        <v>35.07</v>
      </c>
      <c r="F972" s="116">
        <v>4.7329999999999997E-2</v>
      </c>
      <c r="G972" s="116">
        <v>0.14124999999999999</v>
      </c>
      <c r="H972" s="111">
        <v>3.8999999999999998E-3</v>
      </c>
      <c r="I972" s="111">
        <f t="shared" si="6"/>
        <v>4.3429999999999996E-2</v>
      </c>
      <c r="J972" s="399">
        <v>39022</v>
      </c>
    </row>
    <row r="973" spans="1:10" ht="14.5" customHeight="1" x14ac:dyDescent="0.15">
      <c r="A973" s="116">
        <v>90</v>
      </c>
      <c r="B973" s="399">
        <v>39052</v>
      </c>
      <c r="C973" s="16" t="s">
        <v>3350</v>
      </c>
      <c r="D973" s="16" t="s">
        <v>3348</v>
      </c>
      <c r="E973" s="116">
        <v>38.76</v>
      </c>
      <c r="F973" s="116">
        <v>0.10521800000000001</v>
      </c>
      <c r="G973" s="116">
        <v>0</v>
      </c>
      <c r="H973" s="111">
        <v>3.5999999999999999E-3</v>
      </c>
      <c r="I973" s="111">
        <f t="shared" si="6"/>
        <v>0.101618</v>
      </c>
      <c r="J973" s="399">
        <v>39052</v>
      </c>
    </row>
    <row r="974" spans="1:10" ht="14.5" customHeight="1" x14ac:dyDescent="0.15">
      <c r="A974" s="116">
        <v>90</v>
      </c>
      <c r="B974" s="399">
        <v>39083</v>
      </c>
      <c r="C974" s="16" t="s">
        <v>3350</v>
      </c>
      <c r="D974" s="16" t="s">
        <v>3348</v>
      </c>
      <c r="E974" s="116">
        <v>39.85</v>
      </c>
      <c r="F974" s="116">
        <v>2.8122000000000001E-2</v>
      </c>
      <c r="G974" s="116">
        <v>0</v>
      </c>
      <c r="H974" s="111">
        <v>4.3E-3</v>
      </c>
      <c r="I974" s="111">
        <f t="shared" si="6"/>
        <v>2.3822000000000003E-2</v>
      </c>
      <c r="J974" s="399">
        <v>39083</v>
      </c>
    </row>
    <row r="975" spans="1:10" ht="14.5" customHeight="1" x14ac:dyDescent="0.15">
      <c r="A975" s="116">
        <v>90</v>
      </c>
      <c r="B975" s="399">
        <v>39114</v>
      </c>
      <c r="C975" s="16" t="s">
        <v>3350</v>
      </c>
      <c r="D975" s="16" t="s">
        <v>3348</v>
      </c>
      <c r="E975" s="116">
        <v>34.42</v>
      </c>
      <c r="F975" s="116">
        <v>-0.132466</v>
      </c>
      <c r="G975" s="116">
        <v>0.15125</v>
      </c>
      <c r="H975" s="111">
        <v>3.8E-3</v>
      </c>
      <c r="I975" s="111">
        <f t="shared" si="6"/>
        <v>-0.136266</v>
      </c>
      <c r="J975" s="399">
        <v>39114</v>
      </c>
    </row>
    <row r="976" spans="1:10" ht="14.5" customHeight="1" x14ac:dyDescent="0.15">
      <c r="A976" s="116">
        <v>90</v>
      </c>
      <c r="B976" s="399">
        <v>39142</v>
      </c>
      <c r="C976" s="16" t="s">
        <v>3350</v>
      </c>
      <c r="D976" s="16" t="s">
        <v>3348</v>
      </c>
      <c r="E976" s="116">
        <v>40.479999999999997</v>
      </c>
      <c r="F976" s="116">
        <v>0.17605999999999999</v>
      </c>
      <c r="G976" s="116">
        <v>0</v>
      </c>
      <c r="H976" s="111">
        <v>3.8999999999999998E-3</v>
      </c>
      <c r="I976" s="111">
        <f t="shared" si="6"/>
        <v>0.17216000000000001</v>
      </c>
      <c r="J976" s="399">
        <v>39142</v>
      </c>
    </row>
    <row r="977" spans="1:10" ht="14.5" customHeight="1" x14ac:dyDescent="0.15">
      <c r="A977" s="116">
        <v>90</v>
      </c>
      <c r="B977" s="399">
        <v>39173</v>
      </c>
      <c r="C977" s="16" t="s">
        <v>3350</v>
      </c>
      <c r="D977" s="16" t="s">
        <v>3348</v>
      </c>
      <c r="E977" s="116">
        <v>34.659999999999997</v>
      </c>
      <c r="F977" s="116">
        <v>-0.14377499999999999</v>
      </c>
      <c r="G977" s="116">
        <v>0</v>
      </c>
      <c r="H977" s="111">
        <v>4.1999999999999997E-3</v>
      </c>
      <c r="I977" s="111">
        <f t="shared" si="6"/>
        <v>-0.147975</v>
      </c>
      <c r="J977" s="399">
        <v>39173</v>
      </c>
    </row>
    <row r="978" spans="1:10" ht="14.5" customHeight="1" x14ac:dyDescent="0.15">
      <c r="A978" s="116">
        <v>90</v>
      </c>
      <c r="B978" s="399">
        <v>39203</v>
      </c>
      <c r="C978" s="16" t="s">
        <v>3350</v>
      </c>
      <c r="D978" s="16" t="s">
        <v>3348</v>
      </c>
      <c r="E978" s="116">
        <v>32.270000000000003</v>
      </c>
      <c r="F978" s="116">
        <v>-6.4591999999999997E-2</v>
      </c>
      <c r="G978" s="116">
        <v>0.15125</v>
      </c>
      <c r="H978" s="111">
        <v>4.1000000000000003E-3</v>
      </c>
      <c r="I978" s="111">
        <f t="shared" si="6"/>
        <v>-6.8692000000000003E-2</v>
      </c>
      <c r="J978" s="399">
        <v>39203</v>
      </c>
    </row>
    <row r="979" spans="1:10" ht="14.5" customHeight="1" x14ac:dyDescent="0.15">
      <c r="A979" s="116">
        <v>90</v>
      </c>
      <c r="B979" s="399">
        <v>39234</v>
      </c>
      <c r="C979" s="16" t="s">
        <v>3350</v>
      </c>
      <c r="D979" s="16" t="s">
        <v>3348</v>
      </c>
      <c r="E979" s="116">
        <v>33.299999999999997</v>
      </c>
      <c r="F979" s="116">
        <v>3.1918000000000002E-2</v>
      </c>
      <c r="G979" s="116">
        <v>0</v>
      </c>
      <c r="H979" s="111">
        <v>4.0000000000000001E-3</v>
      </c>
      <c r="I979" s="111">
        <f t="shared" si="6"/>
        <v>2.7918000000000002E-2</v>
      </c>
      <c r="J979" s="399">
        <v>39234</v>
      </c>
    </row>
    <row r="980" spans="1:10" ht="14.5" customHeight="1" x14ac:dyDescent="0.15">
      <c r="A980" s="116">
        <v>90</v>
      </c>
      <c r="B980" s="399">
        <v>39264</v>
      </c>
      <c r="C980" s="16" t="s">
        <v>3350</v>
      </c>
      <c r="D980" s="16" t="s">
        <v>3348</v>
      </c>
      <c r="E980" s="116">
        <v>28.79</v>
      </c>
      <c r="F980" s="116">
        <v>-0.135435</v>
      </c>
      <c r="G980" s="116">
        <v>0</v>
      </c>
      <c r="H980" s="111">
        <v>4.5999999999999999E-3</v>
      </c>
      <c r="I980" s="111">
        <f t="shared" si="6"/>
        <v>-0.14003499999999999</v>
      </c>
      <c r="J980" s="399">
        <v>39264</v>
      </c>
    </row>
    <row r="981" spans="1:10" ht="14.5" customHeight="1" x14ac:dyDescent="0.15">
      <c r="A981" s="116">
        <v>90</v>
      </c>
      <c r="B981" s="399">
        <v>39295</v>
      </c>
      <c r="C981" s="16" t="s">
        <v>3350</v>
      </c>
      <c r="D981" s="16" t="s">
        <v>3348</v>
      </c>
      <c r="E981" s="116">
        <v>34.31</v>
      </c>
      <c r="F981" s="116">
        <v>0.196987</v>
      </c>
      <c r="G981" s="116">
        <v>0.15125</v>
      </c>
      <c r="H981" s="111">
        <v>4.1999999999999997E-3</v>
      </c>
      <c r="I981" s="111">
        <f t="shared" si="6"/>
        <v>0.19278699999999999</v>
      </c>
      <c r="J981" s="399">
        <v>39295</v>
      </c>
    </row>
    <row r="982" spans="1:10" ht="14.5" customHeight="1" x14ac:dyDescent="0.15">
      <c r="A982" s="116">
        <v>90</v>
      </c>
      <c r="B982" s="399">
        <v>39326</v>
      </c>
      <c r="C982" s="16" t="s">
        <v>3350</v>
      </c>
      <c r="D982" s="16" t="s">
        <v>3348</v>
      </c>
      <c r="E982" s="116">
        <v>34.14</v>
      </c>
      <c r="F982" s="116">
        <v>-4.9550000000000002E-3</v>
      </c>
      <c r="G982" s="116">
        <v>0</v>
      </c>
      <c r="H982" s="111">
        <v>3.7000000000000002E-3</v>
      </c>
      <c r="I982" s="111">
        <f t="shared" si="6"/>
        <v>-8.6549999999999995E-3</v>
      </c>
      <c r="J982" s="399">
        <v>39326</v>
      </c>
    </row>
    <row r="983" spans="1:10" ht="14.5" customHeight="1" x14ac:dyDescent="0.15">
      <c r="A983" s="116">
        <v>90</v>
      </c>
      <c r="B983" s="399">
        <v>39356</v>
      </c>
      <c r="C983" s="16" t="s">
        <v>3350</v>
      </c>
      <c r="D983" s="16" t="s">
        <v>3348</v>
      </c>
      <c r="E983" s="116">
        <v>34.93</v>
      </c>
      <c r="F983" s="116">
        <v>2.3140000000000001E-2</v>
      </c>
      <c r="G983" s="116">
        <v>0</v>
      </c>
      <c r="H983" s="111">
        <v>4.3E-3</v>
      </c>
      <c r="I983" s="111">
        <f t="shared" si="6"/>
        <v>1.8840000000000003E-2</v>
      </c>
      <c r="J983" s="399">
        <v>39356</v>
      </c>
    </row>
    <row r="984" spans="1:10" ht="14.5" customHeight="1" x14ac:dyDescent="0.15">
      <c r="A984" s="116">
        <v>90</v>
      </c>
      <c r="B984" s="399">
        <v>39387</v>
      </c>
      <c r="C984" s="16" t="s">
        <v>3350</v>
      </c>
      <c r="D984" s="16" t="s">
        <v>3348</v>
      </c>
      <c r="E984" s="116">
        <v>33.46</v>
      </c>
      <c r="F984" s="116">
        <v>-3.7754000000000003E-2</v>
      </c>
      <c r="G984" s="116">
        <v>0.15125</v>
      </c>
      <c r="H984" s="111">
        <v>3.8999999999999998E-3</v>
      </c>
      <c r="I984" s="111">
        <f t="shared" si="6"/>
        <v>-4.1654000000000004E-2</v>
      </c>
      <c r="J984" s="399">
        <v>39387</v>
      </c>
    </row>
    <row r="985" spans="1:10" ht="14.5" customHeight="1" x14ac:dyDescent="0.15">
      <c r="A985" s="116">
        <v>90</v>
      </c>
      <c r="B985" s="399">
        <v>39417</v>
      </c>
      <c r="C985" s="16" t="s">
        <v>3350</v>
      </c>
      <c r="D985" s="16" t="s">
        <v>3348</v>
      </c>
      <c r="E985" s="116">
        <v>34.67</v>
      </c>
      <c r="F985" s="116">
        <v>3.6163000000000001E-2</v>
      </c>
      <c r="G985" s="116">
        <v>0</v>
      </c>
      <c r="H985" s="111">
        <v>3.7000000000000002E-3</v>
      </c>
      <c r="I985" s="111">
        <f t="shared" si="6"/>
        <v>3.2462999999999999E-2</v>
      </c>
      <c r="J985" s="399">
        <v>39417</v>
      </c>
    </row>
    <row r="986" spans="1:10" ht="14.5" customHeight="1" x14ac:dyDescent="0.15">
      <c r="A986" s="116">
        <v>90</v>
      </c>
      <c r="B986" s="399">
        <v>39448</v>
      </c>
      <c r="C986" s="16" t="s">
        <v>3350</v>
      </c>
      <c r="D986" s="16" t="s">
        <v>3348</v>
      </c>
      <c r="E986" s="116">
        <v>30.23</v>
      </c>
      <c r="F986" s="116">
        <v>-0.12806500000000001</v>
      </c>
      <c r="G986" s="116">
        <v>0</v>
      </c>
      <c r="H986" s="111">
        <v>4.0000000000000001E-3</v>
      </c>
      <c r="I986" s="111">
        <f t="shared" si="6"/>
        <v>-0.13206500000000002</v>
      </c>
      <c r="J986" s="399">
        <v>39448</v>
      </c>
    </row>
    <row r="987" spans="1:10" ht="14.5" customHeight="1" x14ac:dyDescent="0.15">
      <c r="A987" s="116">
        <v>90</v>
      </c>
      <c r="B987" s="399">
        <v>39479</v>
      </c>
      <c r="C987" s="16" t="s">
        <v>3350</v>
      </c>
      <c r="D987" s="16" t="s">
        <v>3348</v>
      </c>
      <c r="E987" s="116">
        <v>30.22</v>
      </c>
      <c r="F987" s="116">
        <v>5.0029999999999996E-3</v>
      </c>
      <c r="G987" s="116">
        <v>0.16125</v>
      </c>
      <c r="H987" s="111">
        <v>3.3999999999999998E-3</v>
      </c>
      <c r="I987" s="111">
        <f t="shared" si="6"/>
        <v>1.6029999999999998E-3</v>
      </c>
      <c r="J987" s="399">
        <v>39479</v>
      </c>
    </row>
    <row r="988" spans="1:10" ht="14.5" customHeight="1" x14ac:dyDescent="0.15">
      <c r="A988" s="116">
        <v>90</v>
      </c>
      <c r="B988" s="399">
        <v>39508</v>
      </c>
      <c r="C988" s="16" t="s">
        <v>3350</v>
      </c>
      <c r="D988" s="16" t="s">
        <v>3348</v>
      </c>
      <c r="E988" s="116">
        <v>28.59</v>
      </c>
      <c r="F988" s="116">
        <v>-5.3938E-2</v>
      </c>
      <c r="G988" s="116">
        <v>0</v>
      </c>
      <c r="H988" s="111">
        <v>3.7000000000000002E-3</v>
      </c>
      <c r="I988" s="111">
        <f t="shared" si="6"/>
        <v>-5.7638000000000002E-2</v>
      </c>
      <c r="J988" s="399">
        <v>39508</v>
      </c>
    </row>
    <row r="989" spans="1:10" ht="14.5" customHeight="1" x14ac:dyDescent="0.15">
      <c r="A989" s="116">
        <v>90</v>
      </c>
      <c r="B989" s="399">
        <v>39539</v>
      </c>
      <c r="C989" s="16" t="s">
        <v>3350</v>
      </c>
      <c r="D989" s="16" t="s">
        <v>3348</v>
      </c>
      <c r="E989" s="116">
        <v>30.07</v>
      </c>
      <c r="F989" s="116">
        <v>5.1766E-2</v>
      </c>
      <c r="G989" s="116">
        <v>0</v>
      </c>
      <c r="H989" s="111">
        <v>3.5000000000000001E-3</v>
      </c>
      <c r="I989" s="111">
        <f t="shared" si="6"/>
        <v>4.8265999999999996E-2</v>
      </c>
      <c r="J989" s="399">
        <v>39539</v>
      </c>
    </row>
    <row r="990" spans="1:10" ht="14.5" customHeight="1" x14ac:dyDescent="0.15">
      <c r="A990" s="116">
        <v>90</v>
      </c>
      <c r="B990" s="399">
        <v>39569</v>
      </c>
      <c r="C990" s="16" t="s">
        <v>3350</v>
      </c>
      <c r="D990" s="16" t="s">
        <v>3348</v>
      </c>
      <c r="E990" s="116">
        <v>31.06</v>
      </c>
      <c r="F990" s="116">
        <v>3.8286000000000001E-2</v>
      </c>
      <c r="G990" s="116">
        <v>0.16125</v>
      </c>
      <c r="H990" s="111">
        <v>3.7000000000000002E-3</v>
      </c>
      <c r="I990" s="111">
        <f t="shared" si="6"/>
        <v>3.4585999999999999E-2</v>
      </c>
      <c r="J990" s="399">
        <v>39569</v>
      </c>
    </row>
    <row r="991" spans="1:10" ht="14.5" customHeight="1" x14ac:dyDescent="0.15">
      <c r="A991" s="116">
        <v>90</v>
      </c>
      <c r="B991" s="399">
        <v>39600</v>
      </c>
      <c r="C991" s="16" t="s">
        <v>3350</v>
      </c>
      <c r="D991" s="16" t="s">
        <v>3348</v>
      </c>
      <c r="E991" s="116">
        <v>26.4</v>
      </c>
      <c r="F991" s="116">
        <v>-0.150032</v>
      </c>
      <c r="G991" s="116">
        <v>0</v>
      </c>
      <c r="H991" s="111">
        <v>4.0000000000000001E-3</v>
      </c>
      <c r="I991" s="111">
        <f t="shared" si="6"/>
        <v>-0.154032</v>
      </c>
      <c r="J991" s="399">
        <v>39600</v>
      </c>
    </row>
    <row r="992" spans="1:10" ht="14.5" customHeight="1" x14ac:dyDescent="0.15">
      <c r="A992" s="116">
        <v>90</v>
      </c>
      <c r="B992" s="399">
        <v>39630</v>
      </c>
      <c r="C992" s="16" t="s">
        <v>3350</v>
      </c>
      <c r="D992" s="16" t="s">
        <v>3348</v>
      </c>
      <c r="E992" s="116">
        <v>25.91</v>
      </c>
      <c r="F992" s="116">
        <v>-1.2453000000000001E-2</v>
      </c>
      <c r="G992" s="116">
        <v>0.16125</v>
      </c>
      <c r="H992" s="111">
        <v>3.8999999999999998E-3</v>
      </c>
      <c r="I992" s="111">
        <f t="shared" si="6"/>
        <v>-1.6352999999999999E-2</v>
      </c>
      <c r="J992" s="399">
        <v>39630</v>
      </c>
    </row>
    <row r="993" spans="1:10" ht="14.5" customHeight="1" x14ac:dyDescent="0.15">
      <c r="A993" s="116">
        <v>90</v>
      </c>
      <c r="B993" s="399">
        <v>39661</v>
      </c>
      <c r="C993" s="16" t="s">
        <v>3350</v>
      </c>
      <c r="D993" s="16" t="s">
        <v>3348</v>
      </c>
      <c r="E993" s="116">
        <v>27.87</v>
      </c>
      <c r="F993" s="116">
        <v>7.5647000000000006E-2</v>
      </c>
      <c r="G993" s="116">
        <v>0</v>
      </c>
      <c r="H993" s="111">
        <v>3.5999999999999999E-3</v>
      </c>
      <c r="I993" s="111">
        <f t="shared" si="6"/>
        <v>7.2047E-2</v>
      </c>
      <c r="J993" s="399">
        <v>39661</v>
      </c>
    </row>
    <row r="994" spans="1:10" ht="14.5" customHeight="1" x14ac:dyDescent="0.15">
      <c r="A994" s="116">
        <v>90</v>
      </c>
      <c r="B994" s="399">
        <v>39692</v>
      </c>
      <c r="C994" s="16" t="s">
        <v>3350</v>
      </c>
      <c r="D994" s="16" t="s">
        <v>3348</v>
      </c>
      <c r="E994" s="116">
        <v>29.97</v>
      </c>
      <c r="F994" s="116">
        <v>7.535E-2</v>
      </c>
      <c r="G994" s="116">
        <v>0</v>
      </c>
      <c r="H994" s="111">
        <v>3.8999999999999998E-3</v>
      </c>
      <c r="I994" s="111">
        <f t="shared" si="6"/>
        <v>7.145E-2</v>
      </c>
      <c r="J994" s="399">
        <v>39692</v>
      </c>
    </row>
    <row r="995" spans="1:10" ht="14.5" customHeight="1" x14ac:dyDescent="0.15">
      <c r="A995" s="116">
        <v>90</v>
      </c>
      <c r="B995" s="399">
        <v>39722</v>
      </c>
      <c r="C995" s="16" t="s">
        <v>3350</v>
      </c>
      <c r="D995" s="16" t="s">
        <v>3348</v>
      </c>
      <c r="E995" s="116">
        <v>27.8</v>
      </c>
      <c r="F995" s="116">
        <v>-6.7025000000000001E-2</v>
      </c>
      <c r="G995" s="116">
        <v>0.16125</v>
      </c>
      <c r="H995" s="111">
        <v>3.7000000000000002E-3</v>
      </c>
      <c r="I995" s="111">
        <f t="shared" si="6"/>
        <v>-7.0724999999999996E-2</v>
      </c>
      <c r="J995" s="399">
        <v>39722</v>
      </c>
    </row>
    <row r="996" spans="1:10" ht="14.5" customHeight="1" x14ac:dyDescent="0.15">
      <c r="A996" s="116">
        <v>90</v>
      </c>
      <c r="B996" s="399">
        <v>39753</v>
      </c>
      <c r="C996" s="16" t="s">
        <v>3350</v>
      </c>
      <c r="D996" s="16" t="s">
        <v>3348</v>
      </c>
      <c r="E996" s="116">
        <v>28</v>
      </c>
      <c r="F996" s="116">
        <v>7.1939999999999999E-3</v>
      </c>
      <c r="G996" s="116">
        <v>0</v>
      </c>
      <c r="H996" s="111">
        <v>3.5999999999999999E-3</v>
      </c>
      <c r="I996" s="111">
        <f t="shared" si="6"/>
        <v>3.594E-3</v>
      </c>
      <c r="J996" s="399">
        <v>39753</v>
      </c>
    </row>
    <row r="997" spans="1:10" ht="14.5" customHeight="1" x14ac:dyDescent="0.15">
      <c r="A997" s="116">
        <v>90</v>
      </c>
      <c r="B997" s="399">
        <v>39783</v>
      </c>
      <c r="C997" s="16" t="s">
        <v>3350</v>
      </c>
      <c r="D997" s="16" t="s">
        <v>3348</v>
      </c>
      <c r="E997" s="116">
        <v>29.94</v>
      </c>
      <c r="F997" s="116">
        <v>6.9286E-2</v>
      </c>
      <c r="G997" s="116">
        <v>0</v>
      </c>
      <c r="H997" s="111">
        <v>3.3E-3</v>
      </c>
      <c r="I997" s="111">
        <f t="shared" si="6"/>
        <v>6.5986000000000003E-2</v>
      </c>
      <c r="J997" s="399">
        <v>39783</v>
      </c>
    </row>
    <row r="998" spans="1:10" ht="14.5" customHeight="1" x14ac:dyDescent="0.15">
      <c r="A998" s="116">
        <v>90</v>
      </c>
      <c r="B998" s="399">
        <v>39814</v>
      </c>
      <c r="C998" s="16" t="s">
        <v>3350</v>
      </c>
      <c r="D998" s="16" t="s">
        <v>3348</v>
      </c>
      <c r="E998" s="116">
        <v>26.89</v>
      </c>
      <c r="F998" s="116">
        <v>-0.10187</v>
      </c>
      <c r="G998" s="116">
        <v>0</v>
      </c>
      <c r="H998" s="111">
        <v>2.3999999999999998E-3</v>
      </c>
      <c r="I998" s="111">
        <f t="shared" si="6"/>
        <v>-0.10427</v>
      </c>
      <c r="J998" s="399">
        <v>39814</v>
      </c>
    </row>
    <row r="999" spans="1:10" ht="14.5" customHeight="1" x14ac:dyDescent="0.15">
      <c r="A999" s="116">
        <v>90</v>
      </c>
      <c r="B999" s="399">
        <v>39845</v>
      </c>
      <c r="C999" s="16" t="s">
        <v>3350</v>
      </c>
      <c r="D999" s="16" t="s">
        <v>3348</v>
      </c>
      <c r="E999" s="116">
        <v>23.05</v>
      </c>
      <c r="F999" s="116">
        <v>-0.13666800000000001</v>
      </c>
      <c r="G999" s="116">
        <v>0.16500000000000001</v>
      </c>
      <c r="H999" s="111">
        <v>3.0000000000000001E-3</v>
      </c>
      <c r="I999" s="111">
        <f t="shared" si="6"/>
        <v>-0.13966800000000001</v>
      </c>
      <c r="J999" s="399">
        <v>39845</v>
      </c>
    </row>
    <row r="1000" spans="1:10" ht="14.5" customHeight="1" x14ac:dyDescent="0.15">
      <c r="A1000" s="116">
        <v>90</v>
      </c>
      <c r="B1000" s="399">
        <v>39873</v>
      </c>
      <c r="C1000" s="16" t="s">
        <v>3350</v>
      </c>
      <c r="D1000" s="16" t="s">
        <v>3348</v>
      </c>
      <c r="E1000" s="116">
        <v>25.43</v>
      </c>
      <c r="F1000" s="116">
        <v>0.103254</v>
      </c>
      <c r="G1000" s="116">
        <v>0</v>
      </c>
      <c r="H1000" s="111">
        <v>3.5000000000000001E-3</v>
      </c>
      <c r="I1000" s="111">
        <f t="shared" si="6"/>
        <v>9.9753999999999995E-2</v>
      </c>
      <c r="J1000" s="399">
        <v>39873</v>
      </c>
    </row>
    <row r="1001" spans="1:10" ht="14.5" customHeight="1" x14ac:dyDescent="0.15">
      <c r="A1001" s="116">
        <v>90</v>
      </c>
      <c r="B1001" s="399">
        <v>39904</v>
      </c>
      <c r="C1001" s="16" t="s">
        <v>3350</v>
      </c>
      <c r="D1001" s="16" t="s">
        <v>3348</v>
      </c>
      <c r="E1001" s="116">
        <v>25.2</v>
      </c>
      <c r="F1001" s="116">
        <v>-9.044E-3</v>
      </c>
      <c r="G1001" s="116">
        <v>0</v>
      </c>
      <c r="H1001" s="111">
        <v>2.8999999999999998E-3</v>
      </c>
      <c r="I1001" s="111">
        <f t="shared" si="6"/>
        <v>-1.1944E-2</v>
      </c>
      <c r="J1001" s="399">
        <v>39904</v>
      </c>
    </row>
    <row r="1002" spans="1:10" ht="14.5" customHeight="1" x14ac:dyDescent="0.15">
      <c r="A1002" s="116">
        <v>90</v>
      </c>
      <c r="B1002" s="399">
        <v>39934</v>
      </c>
      <c r="C1002" s="16" t="s">
        <v>3350</v>
      </c>
      <c r="D1002" s="16" t="s">
        <v>3348</v>
      </c>
      <c r="E1002" s="116">
        <v>20.25</v>
      </c>
      <c r="F1002" s="116">
        <v>-0.18988099999999999</v>
      </c>
      <c r="G1002" s="116">
        <v>0.16500000000000001</v>
      </c>
      <c r="H1002" s="111">
        <v>3.3E-3</v>
      </c>
      <c r="I1002" s="111">
        <f t="shared" si="6"/>
        <v>-0.19318099999999999</v>
      </c>
      <c r="J1002" s="399">
        <v>39934</v>
      </c>
    </row>
    <row r="1003" spans="1:10" ht="14.5" customHeight="1" x14ac:dyDescent="0.15">
      <c r="A1003" s="116">
        <v>90</v>
      </c>
      <c r="B1003" s="399">
        <v>39965</v>
      </c>
      <c r="C1003" s="16" t="s">
        <v>3350</v>
      </c>
      <c r="D1003" s="16" t="s">
        <v>3348</v>
      </c>
      <c r="E1003" s="116">
        <v>22.7</v>
      </c>
      <c r="F1003" s="116">
        <v>0.120988</v>
      </c>
      <c r="G1003" s="116">
        <v>0</v>
      </c>
      <c r="H1003" s="111">
        <v>3.8E-3</v>
      </c>
      <c r="I1003" s="111">
        <f t="shared" si="6"/>
        <v>0.117188</v>
      </c>
      <c r="J1003" s="399">
        <v>39965</v>
      </c>
    </row>
    <row r="1004" spans="1:10" ht="14.5" customHeight="1" x14ac:dyDescent="0.15">
      <c r="A1004" s="116">
        <v>90</v>
      </c>
      <c r="B1004" s="399">
        <v>39995</v>
      </c>
      <c r="C1004" s="16" t="s">
        <v>3350</v>
      </c>
      <c r="D1004" s="16" t="s">
        <v>3348</v>
      </c>
      <c r="E1004" s="116">
        <v>22.42</v>
      </c>
      <c r="F1004" s="116">
        <v>-1.2335E-2</v>
      </c>
      <c r="G1004" s="116">
        <v>0</v>
      </c>
      <c r="H1004" s="111">
        <v>3.5999999999999999E-3</v>
      </c>
      <c r="I1004" s="111">
        <f t="shared" ref="I1004:I1067" si="7">F1004-H1004</f>
        <v>-1.5935000000000001E-2</v>
      </c>
      <c r="J1004" s="399">
        <v>39995</v>
      </c>
    </row>
    <row r="1005" spans="1:10" ht="14.5" customHeight="1" x14ac:dyDescent="0.15">
      <c r="A1005" s="116">
        <v>90</v>
      </c>
      <c r="B1005" s="399">
        <v>40026</v>
      </c>
      <c r="C1005" s="16" t="s">
        <v>3350</v>
      </c>
      <c r="D1005" s="16" t="s">
        <v>3348</v>
      </c>
      <c r="E1005" s="116">
        <v>22.07</v>
      </c>
      <c r="F1005" s="116">
        <v>-8.2520000000000007E-3</v>
      </c>
      <c r="G1005" s="116">
        <v>0.16500000000000001</v>
      </c>
      <c r="H1005" s="111">
        <v>3.5999999999999999E-3</v>
      </c>
      <c r="I1005" s="111">
        <f t="shared" si="7"/>
        <v>-1.1852000000000001E-2</v>
      </c>
      <c r="J1005" s="399">
        <v>40026</v>
      </c>
    </row>
    <row r="1006" spans="1:10" ht="14.5" customHeight="1" x14ac:dyDescent="0.15">
      <c r="A1006" s="116">
        <v>90</v>
      </c>
      <c r="B1006" s="399">
        <v>40057</v>
      </c>
      <c r="C1006" s="16" t="s">
        <v>3350</v>
      </c>
      <c r="D1006" s="16" t="s">
        <v>3348</v>
      </c>
      <c r="E1006" s="116">
        <v>22.85</v>
      </c>
      <c r="F1006" s="116">
        <v>3.5341999999999998E-2</v>
      </c>
      <c r="G1006" s="116">
        <v>0</v>
      </c>
      <c r="H1006" s="111">
        <v>3.3999999999999998E-3</v>
      </c>
      <c r="I1006" s="111">
        <f t="shared" si="7"/>
        <v>3.1941999999999998E-2</v>
      </c>
      <c r="J1006" s="399">
        <v>40057</v>
      </c>
    </row>
    <row r="1007" spans="1:10" ht="14.5" customHeight="1" x14ac:dyDescent="0.15">
      <c r="A1007" s="116">
        <v>90</v>
      </c>
      <c r="B1007" s="399">
        <v>40087</v>
      </c>
      <c r="C1007" s="16" t="s">
        <v>3350</v>
      </c>
      <c r="D1007" s="16" t="s">
        <v>3348</v>
      </c>
      <c r="E1007" s="116">
        <v>21.77</v>
      </c>
      <c r="F1007" s="116">
        <v>-4.7265000000000001E-2</v>
      </c>
      <c r="G1007" s="116">
        <v>0</v>
      </c>
      <c r="H1007" s="111">
        <v>3.3E-3</v>
      </c>
      <c r="I1007" s="111">
        <f t="shared" si="7"/>
        <v>-5.0564999999999999E-2</v>
      </c>
      <c r="J1007" s="399">
        <v>40087</v>
      </c>
    </row>
    <row r="1008" spans="1:10" ht="14.5" customHeight="1" x14ac:dyDescent="0.15">
      <c r="A1008" s="116">
        <v>90</v>
      </c>
      <c r="B1008" s="399">
        <v>40118</v>
      </c>
      <c r="C1008" s="16" t="s">
        <v>3350</v>
      </c>
      <c r="D1008" s="16" t="s">
        <v>3348</v>
      </c>
      <c r="E1008" s="116">
        <v>21.45</v>
      </c>
      <c r="F1008" s="116">
        <v>-7.1199999999999996E-3</v>
      </c>
      <c r="G1008" s="116">
        <v>0.16500000000000001</v>
      </c>
      <c r="H1008" s="111">
        <v>3.5000000000000001E-3</v>
      </c>
      <c r="I1008" s="111">
        <f t="shared" si="7"/>
        <v>-1.0619999999999999E-2</v>
      </c>
      <c r="J1008" s="399">
        <v>40118</v>
      </c>
    </row>
    <row r="1009" spans="1:10" ht="14.5" customHeight="1" x14ac:dyDescent="0.15">
      <c r="A1009" s="116">
        <v>90</v>
      </c>
      <c r="B1009" s="399">
        <v>40148</v>
      </c>
      <c r="C1009" s="16" t="s">
        <v>3350</v>
      </c>
      <c r="D1009" s="16" t="s">
        <v>3348</v>
      </c>
      <c r="E1009" s="116">
        <v>22.57</v>
      </c>
      <c r="F1009" s="116">
        <v>5.2214000000000003E-2</v>
      </c>
      <c r="G1009" s="116">
        <v>0</v>
      </c>
      <c r="H1009" s="111">
        <v>3.3999999999999998E-3</v>
      </c>
      <c r="I1009" s="111">
        <f t="shared" si="7"/>
        <v>4.8814000000000003E-2</v>
      </c>
      <c r="J1009" s="399">
        <v>40148</v>
      </c>
    </row>
    <row r="1010" spans="1:10" ht="14.5" customHeight="1" x14ac:dyDescent="0.15">
      <c r="A1010" s="116">
        <v>90</v>
      </c>
      <c r="B1010" s="399">
        <v>40179</v>
      </c>
      <c r="C1010" s="16" t="s">
        <v>3350</v>
      </c>
      <c r="D1010" s="16" t="s">
        <v>3348</v>
      </c>
      <c r="E1010" s="116">
        <v>21.93</v>
      </c>
      <c r="F1010" s="116">
        <v>-2.8355999999999999E-2</v>
      </c>
      <c r="G1010" s="116">
        <v>0</v>
      </c>
      <c r="H1010" s="111">
        <v>3.5999999999999999E-3</v>
      </c>
      <c r="I1010" s="111">
        <f t="shared" si="7"/>
        <v>-3.1955999999999998E-2</v>
      </c>
      <c r="J1010" s="399">
        <v>40179</v>
      </c>
    </row>
    <row r="1011" spans="1:10" ht="14.5" customHeight="1" x14ac:dyDescent="0.15">
      <c r="A1011" s="116">
        <v>90</v>
      </c>
      <c r="B1011" s="399">
        <v>40210</v>
      </c>
      <c r="C1011" s="16" t="s">
        <v>3350</v>
      </c>
      <c r="D1011" s="16" t="s">
        <v>3348</v>
      </c>
      <c r="E1011" s="116">
        <v>22.44</v>
      </c>
      <c r="F1011" s="116">
        <v>3.1008000000000001E-2</v>
      </c>
      <c r="G1011" s="116">
        <v>0.17</v>
      </c>
      <c r="H1011" s="111">
        <v>3.3E-3</v>
      </c>
      <c r="I1011" s="111">
        <f t="shared" si="7"/>
        <v>2.7708E-2</v>
      </c>
      <c r="J1011" s="399">
        <v>40210</v>
      </c>
    </row>
    <row r="1012" spans="1:10" ht="14.5" customHeight="1" x14ac:dyDescent="0.15">
      <c r="A1012" s="116">
        <v>90</v>
      </c>
      <c r="B1012" s="399">
        <v>40238</v>
      </c>
      <c r="C1012" s="16" t="s">
        <v>3350</v>
      </c>
      <c r="D1012" s="16" t="s">
        <v>3348</v>
      </c>
      <c r="E1012" s="116">
        <v>25.42</v>
      </c>
      <c r="F1012" s="116">
        <v>0.132799</v>
      </c>
      <c r="G1012" s="116">
        <v>0</v>
      </c>
      <c r="H1012" s="111">
        <v>4.0000000000000001E-3</v>
      </c>
      <c r="I1012" s="111">
        <f t="shared" si="7"/>
        <v>0.128799</v>
      </c>
      <c r="J1012" s="399">
        <v>40238</v>
      </c>
    </row>
    <row r="1013" spans="1:10" ht="14.5" customHeight="1" x14ac:dyDescent="0.15">
      <c r="A1013" s="116">
        <v>90</v>
      </c>
      <c r="B1013" s="399">
        <v>40269</v>
      </c>
      <c r="C1013" s="16" t="s">
        <v>3350</v>
      </c>
      <c r="D1013" s="16" t="s">
        <v>3348</v>
      </c>
      <c r="E1013" s="116">
        <v>27.48</v>
      </c>
      <c r="F1013" s="116">
        <v>8.1039E-2</v>
      </c>
      <c r="G1013" s="116">
        <v>0</v>
      </c>
      <c r="H1013" s="111">
        <v>3.8E-3</v>
      </c>
      <c r="I1013" s="111">
        <f t="shared" si="7"/>
        <v>7.7239000000000002E-2</v>
      </c>
      <c r="J1013" s="399">
        <v>40269</v>
      </c>
    </row>
    <row r="1014" spans="1:10" ht="14.5" customHeight="1" x14ac:dyDescent="0.15">
      <c r="A1014" s="116">
        <v>90</v>
      </c>
      <c r="B1014" s="399">
        <v>40299</v>
      </c>
      <c r="C1014" s="16" t="s">
        <v>3350</v>
      </c>
      <c r="D1014" s="16" t="s">
        <v>3348</v>
      </c>
      <c r="E1014" s="116">
        <v>24.18</v>
      </c>
      <c r="F1014" s="116">
        <v>-0.113901</v>
      </c>
      <c r="G1014" s="116">
        <v>0.17</v>
      </c>
      <c r="H1014" s="111">
        <v>3.3999999999999998E-3</v>
      </c>
      <c r="I1014" s="111">
        <f t="shared" si="7"/>
        <v>-0.117301</v>
      </c>
      <c r="J1014" s="399">
        <v>40299</v>
      </c>
    </row>
    <row r="1015" spans="1:10" ht="14.5" customHeight="1" x14ac:dyDescent="0.15">
      <c r="A1015" s="116">
        <v>90</v>
      </c>
      <c r="B1015" s="399">
        <v>40330</v>
      </c>
      <c r="C1015" s="16" t="s">
        <v>3350</v>
      </c>
      <c r="D1015" s="16" t="s">
        <v>3348</v>
      </c>
      <c r="E1015" s="116">
        <v>23.44</v>
      </c>
      <c r="F1015" s="116">
        <v>-3.0603999999999999E-2</v>
      </c>
      <c r="G1015" s="116">
        <v>0</v>
      </c>
      <c r="H1015" s="111">
        <v>3.7000000000000002E-3</v>
      </c>
      <c r="I1015" s="111">
        <f t="shared" si="7"/>
        <v>-3.4304000000000001E-2</v>
      </c>
      <c r="J1015" s="399">
        <v>40330</v>
      </c>
    </row>
    <row r="1016" spans="1:10" ht="14.5" customHeight="1" x14ac:dyDescent="0.15">
      <c r="A1016" s="116">
        <v>90</v>
      </c>
      <c r="B1016" s="399">
        <v>40360</v>
      </c>
      <c r="C1016" s="16" t="s">
        <v>3350</v>
      </c>
      <c r="D1016" s="16" t="s">
        <v>3348</v>
      </c>
      <c r="E1016" s="116">
        <v>24.89</v>
      </c>
      <c r="F1016" s="116">
        <v>6.1859999999999998E-2</v>
      </c>
      <c r="G1016" s="116">
        <v>0</v>
      </c>
      <c r="H1016" s="111">
        <v>3.0999999999999999E-3</v>
      </c>
      <c r="I1016" s="111">
        <f t="shared" si="7"/>
        <v>5.876E-2</v>
      </c>
      <c r="J1016" s="399">
        <v>40360</v>
      </c>
    </row>
    <row r="1017" spans="1:10" ht="14.5" customHeight="1" x14ac:dyDescent="0.15">
      <c r="A1017" s="116">
        <v>90</v>
      </c>
      <c r="B1017" s="399">
        <v>40391</v>
      </c>
      <c r="C1017" s="16" t="s">
        <v>3350</v>
      </c>
      <c r="D1017" s="16" t="s">
        <v>3348</v>
      </c>
      <c r="E1017" s="116">
        <v>23.11</v>
      </c>
      <c r="F1017" s="116">
        <v>-6.4685000000000006E-2</v>
      </c>
      <c r="G1017" s="116">
        <v>0.17</v>
      </c>
      <c r="H1017" s="111">
        <v>3.2000000000000002E-3</v>
      </c>
      <c r="I1017" s="111">
        <f t="shared" si="7"/>
        <v>-6.7885000000000001E-2</v>
      </c>
      <c r="J1017" s="399">
        <v>40391</v>
      </c>
    </row>
    <row r="1018" spans="1:10" ht="14.5" customHeight="1" x14ac:dyDescent="0.15">
      <c r="A1018" s="116">
        <v>90</v>
      </c>
      <c r="B1018" s="399">
        <v>40422</v>
      </c>
      <c r="C1018" s="16" t="s">
        <v>3350</v>
      </c>
      <c r="D1018" s="16" t="s">
        <v>3348</v>
      </c>
      <c r="E1018" s="116">
        <v>24.63</v>
      </c>
      <c r="F1018" s="116">
        <v>6.5771999999999997E-2</v>
      </c>
      <c r="G1018" s="116">
        <v>0</v>
      </c>
      <c r="H1018" s="111">
        <v>2.5999999999999999E-3</v>
      </c>
      <c r="I1018" s="111">
        <f t="shared" si="7"/>
        <v>6.3171999999999992E-2</v>
      </c>
      <c r="J1018" s="399">
        <v>40422</v>
      </c>
    </row>
    <row r="1019" spans="1:10" ht="14.5" customHeight="1" x14ac:dyDescent="0.15">
      <c r="A1019" s="116">
        <v>90</v>
      </c>
      <c r="B1019" s="399">
        <v>40452</v>
      </c>
      <c r="C1019" s="16" t="s">
        <v>3350</v>
      </c>
      <c r="D1019" s="16" t="s">
        <v>3348</v>
      </c>
      <c r="E1019" s="116">
        <v>24.2</v>
      </c>
      <c r="F1019" s="116">
        <v>-1.7458000000000001E-2</v>
      </c>
      <c r="G1019" s="116">
        <v>0</v>
      </c>
      <c r="H1019" s="111">
        <v>2.7000000000000001E-3</v>
      </c>
      <c r="I1019" s="111">
        <f t="shared" si="7"/>
        <v>-2.0158000000000002E-2</v>
      </c>
      <c r="J1019" s="399">
        <v>40452</v>
      </c>
    </row>
    <row r="1020" spans="1:10" ht="14.5" customHeight="1" x14ac:dyDescent="0.15">
      <c r="A1020" s="116">
        <v>90</v>
      </c>
      <c r="B1020" s="399">
        <v>40483</v>
      </c>
      <c r="C1020" s="16" t="s">
        <v>3350</v>
      </c>
      <c r="D1020" s="16" t="s">
        <v>3348</v>
      </c>
      <c r="E1020" s="116">
        <v>24.98</v>
      </c>
      <c r="F1020" s="116">
        <v>3.9255999999999999E-2</v>
      </c>
      <c r="G1020" s="116">
        <v>0.17</v>
      </c>
      <c r="H1020" s="111">
        <v>3.2000000000000002E-3</v>
      </c>
      <c r="I1020" s="111">
        <f t="shared" si="7"/>
        <v>3.6055999999999998E-2</v>
      </c>
      <c r="J1020" s="399">
        <v>40483</v>
      </c>
    </row>
    <row r="1021" spans="1:10" ht="14.5" customHeight="1" x14ac:dyDescent="0.15">
      <c r="A1021" s="116">
        <v>90</v>
      </c>
      <c r="B1021" s="399">
        <v>40513</v>
      </c>
      <c r="C1021" s="16" t="s">
        <v>3350</v>
      </c>
      <c r="D1021" s="16" t="s">
        <v>3348</v>
      </c>
      <c r="E1021" s="116">
        <v>26.47</v>
      </c>
      <c r="F1021" s="116">
        <v>5.9648E-2</v>
      </c>
      <c r="G1021" s="116">
        <v>0</v>
      </c>
      <c r="H1021" s="111">
        <v>3.2000000000000002E-3</v>
      </c>
      <c r="I1021" s="111">
        <f t="shared" si="7"/>
        <v>5.6447999999999998E-2</v>
      </c>
      <c r="J1021" s="399">
        <v>40513</v>
      </c>
    </row>
    <row r="1022" spans="1:10" ht="14.5" customHeight="1" x14ac:dyDescent="0.15">
      <c r="A1022" s="116">
        <v>90</v>
      </c>
      <c r="B1022" s="399">
        <v>40544</v>
      </c>
      <c r="C1022" s="16" t="s">
        <v>3350</v>
      </c>
      <c r="D1022" s="16" t="s">
        <v>3348</v>
      </c>
      <c r="E1022" s="116">
        <v>24.44</v>
      </c>
      <c r="F1022" s="116">
        <v>-7.6690999999999995E-2</v>
      </c>
      <c r="G1022" s="116">
        <v>0</v>
      </c>
      <c r="H1022" s="116">
        <v>3.5666666699999999E-3</v>
      </c>
      <c r="I1022" s="111">
        <f t="shared" si="7"/>
        <v>-8.0257666669999991E-2</v>
      </c>
      <c r="J1022" s="399">
        <v>40544</v>
      </c>
    </row>
    <row r="1023" spans="1:10" ht="14.5" customHeight="1" x14ac:dyDescent="0.15">
      <c r="A1023" s="116">
        <v>90</v>
      </c>
      <c r="B1023" s="399">
        <v>40575</v>
      </c>
      <c r="C1023" s="16" t="s">
        <v>3350</v>
      </c>
      <c r="D1023" s="16" t="s">
        <v>3348</v>
      </c>
      <c r="E1023" s="116">
        <v>24.82</v>
      </c>
      <c r="F1023" s="116">
        <v>2.2606000000000001E-2</v>
      </c>
      <c r="G1023" s="116">
        <v>0.17249999999999999</v>
      </c>
      <c r="H1023" s="116">
        <v>3.68333333E-3</v>
      </c>
      <c r="I1023" s="111">
        <f t="shared" si="7"/>
        <v>1.8922666670000001E-2</v>
      </c>
      <c r="J1023" s="399">
        <v>40575</v>
      </c>
    </row>
    <row r="1024" spans="1:10" ht="14.5" customHeight="1" x14ac:dyDescent="0.15">
      <c r="A1024" s="116">
        <v>90</v>
      </c>
      <c r="B1024" s="399">
        <v>40603</v>
      </c>
      <c r="C1024" s="16" t="s">
        <v>3350</v>
      </c>
      <c r="D1024" s="16" t="s">
        <v>3348</v>
      </c>
      <c r="E1024" s="116">
        <v>23.15</v>
      </c>
      <c r="F1024" s="116">
        <v>-6.7283999999999997E-2</v>
      </c>
      <c r="G1024" s="116">
        <v>0</v>
      </c>
      <c r="H1024" s="116">
        <v>3.5583333299999999E-3</v>
      </c>
      <c r="I1024" s="111">
        <f t="shared" si="7"/>
        <v>-7.0842333329999993E-2</v>
      </c>
      <c r="J1024" s="399">
        <v>40603</v>
      </c>
    </row>
    <row r="1025" spans="1:10" ht="14.5" customHeight="1" x14ac:dyDescent="0.15">
      <c r="A1025" s="116">
        <v>90</v>
      </c>
      <c r="B1025" s="399">
        <v>40634</v>
      </c>
      <c r="C1025" s="16" t="s">
        <v>3350</v>
      </c>
      <c r="D1025" s="16" t="s">
        <v>3348</v>
      </c>
      <c r="E1025" s="116">
        <v>23.24</v>
      </c>
      <c r="F1025" s="116">
        <v>3.888E-3</v>
      </c>
      <c r="G1025" s="116">
        <v>0</v>
      </c>
      <c r="H1025" s="116">
        <v>3.5666666699999999E-3</v>
      </c>
      <c r="I1025" s="111">
        <f t="shared" si="7"/>
        <v>3.2133333000000002E-4</v>
      </c>
      <c r="J1025" s="399">
        <v>40634</v>
      </c>
    </row>
    <row r="1026" spans="1:10" ht="14.5" customHeight="1" x14ac:dyDescent="0.15">
      <c r="A1026" s="116">
        <v>90</v>
      </c>
      <c r="B1026" s="399">
        <v>40664</v>
      </c>
      <c r="C1026" s="16" t="s">
        <v>3350</v>
      </c>
      <c r="D1026" s="16" t="s">
        <v>3348</v>
      </c>
      <c r="E1026" s="116">
        <v>23.28</v>
      </c>
      <c r="F1026" s="116">
        <v>9.1439999999999994E-3</v>
      </c>
      <c r="G1026" s="116">
        <v>0.17249999999999999</v>
      </c>
      <c r="H1026" s="116">
        <v>3.34166667E-3</v>
      </c>
      <c r="I1026" s="111">
        <f t="shared" si="7"/>
        <v>5.8023333299999993E-3</v>
      </c>
      <c r="J1026" s="399">
        <v>40664</v>
      </c>
    </row>
    <row r="1027" spans="1:10" ht="14.5" customHeight="1" x14ac:dyDescent="0.15">
      <c r="A1027" s="116">
        <v>90</v>
      </c>
      <c r="B1027" s="399">
        <v>40695</v>
      </c>
      <c r="C1027" s="16" t="s">
        <v>3350</v>
      </c>
      <c r="D1027" s="16" t="s">
        <v>3348</v>
      </c>
      <c r="E1027" s="116">
        <v>24.24</v>
      </c>
      <c r="F1027" s="116">
        <v>4.1237000000000003E-2</v>
      </c>
      <c r="G1027" s="116">
        <v>0</v>
      </c>
      <c r="H1027" s="116">
        <v>3.25833333E-3</v>
      </c>
      <c r="I1027" s="111">
        <f t="shared" si="7"/>
        <v>3.7978666670000001E-2</v>
      </c>
      <c r="J1027" s="399">
        <v>40695</v>
      </c>
    </row>
    <row r="1028" spans="1:10" ht="14.5" customHeight="1" x14ac:dyDescent="0.15">
      <c r="A1028" s="116">
        <v>90</v>
      </c>
      <c r="B1028" s="399">
        <v>40725</v>
      </c>
      <c r="C1028" s="16" t="s">
        <v>3350</v>
      </c>
      <c r="D1028" s="16" t="s">
        <v>3348</v>
      </c>
      <c r="E1028" s="116">
        <v>23.52</v>
      </c>
      <c r="F1028" s="116">
        <v>-2.9703E-2</v>
      </c>
      <c r="G1028" s="116">
        <v>0</v>
      </c>
      <c r="H1028" s="116">
        <v>3.2916666699999999E-3</v>
      </c>
      <c r="I1028" s="111">
        <f t="shared" si="7"/>
        <v>-3.2994666669999999E-2</v>
      </c>
      <c r="J1028" s="399">
        <v>40725</v>
      </c>
    </row>
    <row r="1029" spans="1:10" ht="14.5" customHeight="1" x14ac:dyDescent="0.15">
      <c r="A1029" s="116">
        <v>90</v>
      </c>
      <c r="B1029" s="399">
        <v>40756</v>
      </c>
      <c r="C1029" s="16" t="s">
        <v>3350</v>
      </c>
      <c r="D1029" s="16" t="s">
        <v>3348</v>
      </c>
      <c r="E1029" s="116">
        <v>23.32</v>
      </c>
      <c r="F1029" s="116">
        <v>-1.1689999999999999E-3</v>
      </c>
      <c r="G1029" s="116">
        <v>0.17249999999999999</v>
      </c>
      <c r="H1029" s="116">
        <f>0.0365/12</f>
        <v>3.0416666666666665E-3</v>
      </c>
      <c r="I1029" s="111">
        <f t="shared" si="7"/>
        <v>-4.2106666666666664E-3</v>
      </c>
      <c r="J1029" s="399">
        <v>40756</v>
      </c>
    </row>
    <row r="1030" spans="1:10" ht="14.5" customHeight="1" x14ac:dyDescent="0.15">
      <c r="A1030" s="116">
        <v>90</v>
      </c>
      <c r="B1030" s="399">
        <v>40787</v>
      </c>
      <c r="C1030" s="16" t="s">
        <v>3350</v>
      </c>
      <c r="D1030" s="16" t="s">
        <v>3348</v>
      </c>
      <c r="E1030" s="116">
        <v>21.77</v>
      </c>
      <c r="F1030" s="116">
        <v>-6.6466999999999998E-2</v>
      </c>
      <c r="G1030" s="116">
        <v>0</v>
      </c>
      <c r="H1030" s="116">
        <v>2.3583333300000002E-3</v>
      </c>
      <c r="I1030" s="111">
        <f t="shared" si="7"/>
        <v>-6.8825333330000002E-2</v>
      </c>
      <c r="J1030" s="399">
        <v>40787</v>
      </c>
    </row>
    <row r="1031" spans="1:10" ht="14.5" customHeight="1" x14ac:dyDescent="0.15">
      <c r="A1031" s="116">
        <v>90</v>
      </c>
      <c r="B1031" s="399">
        <v>40817</v>
      </c>
      <c r="C1031" s="16" t="s">
        <v>3350</v>
      </c>
      <c r="D1031" s="16" t="s">
        <v>3348</v>
      </c>
      <c r="E1031" s="116">
        <v>23.28</v>
      </c>
      <c r="F1031" s="116">
        <v>6.9361999999999993E-2</v>
      </c>
      <c r="G1031" s="116">
        <v>0</v>
      </c>
      <c r="H1031" s="116">
        <v>2.3916666700000001E-3</v>
      </c>
      <c r="I1031" s="111">
        <f t="shared" si="7"/>
        <v>6.6970333329999993E-2</v>
      </c>
      <c r="J1031" s="399">
        <v>40817</v>
      </c>
    </row>
    <row r="1032" spans="1:10" ht="14.5" customHeight="1" x14ac:dyDescent="0.15">
      <c r="A1032" s="116">
        <v>90</v>
      </c>
      <c r="B1032" s="399">
        <v>40848</v>
      </c>
      <c r="C1032" s="16" t="s">
        <v>3350</v>
      </c>
      <c r="D1032" s="16" t="s">
        <v>3348</v>
      </c>
      <c r="E1032" s="116">
        <v>24.69</v>
      </c>
      <c r="F1032" s="116">
        <v>6.7976999999999996E-2</v>
      </c>
      <c r="G1032" s="116">
        <v>0.17249999999999999</v>
      </c>
      <c r="H1032" s="116">
        <v>2.26666667E-3</v>
      </c>
      <c r="I1032" s="111">
        <f t="shared" si="7"/>
        <v>6.5710333329999995E-2</v>
      </c>
      <c r="J1032" s="399">
        <v>40848</v>
      </c>
    </row>
    <row r="1033" spans="1:10" ht="14.5" customHeight="1" x14ac:dyDescent="0.15">
      <c r="A1033" s="116">
        <v>90</v>
      </c>
      <c r="B1033" s="399">
        <v>40878</v>
      </c>
      <c r="C1033" s="16" t="s">
        <v>3350</v>
      </c>
      <c r="D1033" s="16" t="s">
        <v>3348</v>
      </c>
      <c r="E1033" s="116">
        <v>23.64</v>
      </c>
      <c r="F1033" s="116">
        <v>-4.2527000000000002E-2</v>
      </c>
      <c r="G1033" s="116">
        <v>0</v>
      </c>
      <c r="H1033" s="116">
        <f>0.0298/12</f>
        <v>2.4833333333333335E-3</v>
      </c>
      <c r="I1033" s="111">
        <f t="shared" si="7"/>
        <v>-4.5010333333333333E-2</v>
      </c>
      <c r="J1033" s="399">
        <v>40878</v>
      </c>
    </row>
    <row r="1034" spans="1:10" ht="14.5" customHeight="1" x14ac:dyDescent="0.15">
      <c r="A1034" s="116">
        <v>90</v>
      </c>
      <c r="B1034" s="399">
        <v>40909</v>
      </c>
      <c r="C1034" s="16" t="s">
        <v>3350</v>
      </c>
      <c r="D1034" s="16" t="s">
        <v>3348</v>
      </c>
      <c r="E1034" s="116">
        <v>23.69</v>
      </c>
      <c r="F1034" s="116">
        <v>2.1150000000000001E-3</v>
      </c>
      <c r="G1034" s="116">
        <v>0</v>
      </c>
      <c r="H1034" s="400">
        <f>'PRPM WP2'!D1035</f>
        <v>2.0999999999999999E-3</v>
      </c>
      <c r="I1034" s="111">
        <f t="shared" si="7"/>
        <v>1.5000000000000256E-5</v>
      </c>
      <c r="J1034" s="399">
        <v>40909</v>
      </c>
    </row>
    <row r="1035" spans="1:10" ht="14.5" customHeight="1" x14ac:dyDescent="0.15">
      <c r="A1035" s="116">
        <v>90</v>
      </c>
      <c r="B1035" s="399">
        <v>40940</v>
      </c>
      <c r="C1035" s="16" t="s">
        <v>3350</v>
      </c>
      <c r="D1035" s="16" t="s">
        <v>3348</v>
      </c>
      <c r="E1035" s="116">
        <v>23.89</v>
      </c>
      <c r="F1035" s="116">
        <v>1.5935000000000001E-2</v>
      </c>
      <c r="G1035" s="116">
        <v>0.17749999999999999</v>
      </c>
      <c r="H1035" s="400">
        <f>'PRPM WP2'!D1036</f>
        <v>2E-3</v>
      </c>
      <c r="I1035" s="111">
        <f t="shared" si="7"/>
        <v>1.3935000000000001E-2</v>
      </c>
      <c r="J1035" s="399">
        <v>40940</v>
      </c>
    </row>
    <row r="1036" spans="1:10" ht="14.5" customHeight="1" x14ac:dyDescent="0.15">
      <c r="A1036" s="116">
        <v>90</v>
      </c>
      <c r="B1036" s="399">
        <v>40969</v>
      </c>
      <c r="C1036" s="16" t="s">
        <v>3350</v>
      </c>
      <c r="D1036" s="16" t="s">
        <v>3348</v>
      </c>
      <c r="E1036" s="116">
        <v>24.12</v>
      </c>
      <c r="F1036" s="116">
        <v>9.6279999999999994E-3</v>
      </c>
      <c r="G1036" s="116">
        <v>0</v>
      </c>
      <c r="H1036" s="400">
        <f>'PRPM WP2'!D1037</f>
        <v>2.2000000000000001E-3</v>
      </c>
      <c r="I1036" s="111">
        <f t="shared" si="7"/>
        <v>7.4279999999999988E-3</v>
      </c>
      <c r="J1036" s="399">
        <v>40969</v>
      </c>
    </row>
    <row r="1037" spans="1:10" ht="14.5" customHeight="1" x14ac:dyDescent="0.15">
      <c r="A1037" s="116">
        <v>90</v>
      </c>
      <c r="B1037" s="399">
        <v>41000</v>
      </c>
      <c r="C1037" s="16" t="s">
        <v>3350</v>
      </c>
      <c r="D1037" s="16" t="s">
        <v>3348</v>
      </c>
      <c r="E1037" s="116">
        <v>24.1</v>
      </c>
      <c r="F1037" s="116">
        <v>-8.2899999999999998E-4</v>
      </c>
      <c r="G1037" s="116">
        <v>0</v>
      </c>
      <c r="H1037" s="400">
        <f>'PRPM WP2'!D1038</f>
        <v>2.5000000000000001E-3</v>
      </c>
      <c r="I1037" s="111">
        <f t="shared" si="7"/>
        <v>-3.3289999999999999E-3</v>
      </c>
      <c r="J1037" s="399">
        <v>41000</v>
      </c>
    </row>
    <row r="1038" spans="1:10" ht="14.5" customHeight="1" x14ac:dyDescent="0.15">
      <c r="A1038" s="116">
        <v>90</v>
      </c>
      <c r="B1038" s="399">
        <v>41030</v>
      </c>
      <c r="C1038" s="16" t="s">
        <v>3350</v>
      </c>
      <c r="D1038" s="16" t="s">
        <v>3348</v>
      </c>
      <c r="E1038" s="116">
        <v>23.12</v>
      </c>
      <c r="F1038" s="116">
        <v>-3.3299000000000002E-2</v>
      </c>
      <c r="G1038" s="116">
        <v>0.17749999999999999</v>
      </c>
      <c r="H1038" s="400">
        <f>'PRPM WP2'!D1039</f>
        <v>2.3E-3</v>
      </c>
      <c r="I1038" s="111">
        <f t="shared" si="7"/>
        <v>-3.5599000000000006E-2</v>
      </c>
      <c r="J1038" s="399">
        <v>41030</v>
      </c>
    </row>
    <row r="1039" spans="1:10" ht="14.5" customHeight="1" x14ac:dyDescent="0.15">
      <c r="A1039" s="116">
        <v>90</v>
      </c>
      <c r="B1039" s="399">
        <v>41061</v>
      </c>
      <c r="C1039" s="16" t="s">
        <v>3350</v>
      </c>
      <c r="D1039" s="16" t="s">
        <v>3348</v>
      </c>
      <c r="E1039" s="116">
        <v>24.01</v>
      </c>
      <c r="F1039" s="116">
        <v>3.8495000000000001E-2</v>
      </c>
      <c r="G1039" s="116">
        <v>0</v>
      </c>
      <c r="H1039" s="400">
        <f>'PRPM WP2'!D1040</f>
        <v>1.8E-3</v>
      </c>
      <c r="I1039" s="111">
        <f t="shared" si="7"/>
        <v>3.6694999999999998E-2</v>
      </c>
      <c r="J1039" s="399">
        <v>41061</v>
      </c>
    </row>
    <row r="1040" spans="1:10" ht="14.5" customHeight="1" x14ac:dyDescent="0.15">
      <c r="A1040" s="116">
        <v>90</v>
      </c>
      <c r="B1040" s="399">
        <v>41091</v>
      </c>
      <c r="C1040" s="16" t="s">
        <v>3350</v>
      </c>
      <c r="D1040" s="16" t="s">
        <v>3348</v>
      </c>
      <c r="E1040" s="116">
        <v>23.33</v>
      </c>
      <c r="F1040" s="116">
        <f t="shared" ref="F1040:F1071" si="8">((E1040-E1039)/E1039)+(G1040/E1039)</f>
        <v>-2.8321532694710671E-2</v>
      </c>
      <c r="G1040" s="116">
        <v>0</v>
      </c>
      <c r="H1040" s="400">
        <f>'PRPM WP2'!D1041</f>
        <v>2E-3</v>
      </c>
      <c r="I1040" s="111">
        <f t="shared" si="7"/>
        <v>-3.0321532694710669E-2</v>
      </c>
      <c r="J1040" s="399">
        <v>41091</v>
      </c>
    </row>
    <row r="1041" spans="1:10" ht="14.5" customHeight="1" x14ac:dyDescent="0.15">
      <c r="A1041" s="116">
        <v>90</v>
      </c>
      <c r="B1041" s="399">
        <v>41122</v>
      </c>
      <c r="C1041" s="16" t="s">
        <v>3350</v>
      </c>
      <c r="D1041" s="16" t="s">
        <v>3348</v>
      </c>
      <c r="E1041" s="116">
        <v>23.38</v>
      </c>
      <c r="F1041" s="116">
        <f t="shared" si="8"/>
        <v>9.7513930561509091E-3</v>
      </c>
      <c r="G1041" s="116">
        <v>0.17749999999999999</v>
      </c>
      <c r="H1041" s="400">
        <f>'PRPM WP2'!D1042</f>
        <v>1.8E-3</v>
      </c>
      <c r="I1041" s="111">
        <f t="shared" si="7"/>
        <v>7.9513930561509096E-3</v>
      </c>
      <c r="J1041" s="399">
        <v>41122</v>
      </c>
    </row>
    <row r="1042" spans="1:10" ht="14.5" customHeight="1" x14ac:dyDescent="0.15">
      <c r="A1042" s="116">
        <v>90</v>
      </c>
      <c r="B1042" s="399">
        <v>41153</v>
      </c>
      <c r="C1042" s="16" t="s">
        <v>3350</v>
      </c>
      <c r="D1042" s="16" t="s">
        <v>3348</v>
      </c>
      <c r="E1042" s="116">
        <v>25.36</v>
      </c>
      <c r="F1042" s="116">
        <f t="shared" si="8"/>
        <v>8.4687767322497887E-2</v>
      </c>
      <c r="G1042" s="116">
        <v>0</v>
      </c>
      <c r="H1042" s="400">
        <f>'PRPM WP2'!D1043</f>
        <v>1.6999999999999999E-3</v>
      </c>
      <c r="I1042" s="111">
        <f t="shared" si="7"/>
        <v>8.2987767322497893E-2</v>
      </c>
      <c r="J1042" s="399">
        <v>41153</v>
      </c>
    </row>
    <row r="1043" spans="1:10" ht="14.5" customHeight="1" x14ac:dyDescent="0.15">
      <c r="A1043" s="116">
        <v>90</v>
      </c>
      <c r="B1043" s="399">
        <v>41183</v>
      </c>
      <c r="C1043" s="16" t="s">
        <v>3350</v>
      </c>
      <c r="D1043" s="16" t="s">
        <v>3348</v>
      </c>
      <c r="E1043" s="116">
        <v>24.24</v>
      </c>
      <c r="F1043" s="116">
        <f t="shared" si="8"/>
        <v>-4.4164037854889628E-2</v>
      </c>
      <c r="G1043" s="116">
        <v>0</v>
      </c>
      <c r="H1043" s="400">
        <f>'PRPM WP2'!D1044</f>
        <v>2.0999999999999999E-3</v>
      </c>
      <c r="I1043" s="111">
        <f t="shared" si="7"/>
        <v>-4.6264037854889625E-2</v>
      </c>
      <c r="J1043" s="399">
        <v>41183</v>
      </c>
    </row>
    <row r="1044" spans="1:10" ht="14.5" customHeight="1" x14ac:dyDescent="0.15">
      <c r="A1044" s="116">
        <v>91</v>
      </c>
      <c r="B1044" s="399">
        <v>41214</v>
      </c>
      <c r="C1044" s="16" t="s">
        <v>3350</v>
      </c>
      <c r="D1044" s="16" t="s">
        <v>3348</v>
      </c>
      <c r="E1044" s="116">
        <v>24.46</v>
      </c>
      <c r="F1044" s="116">
        <f t="shared" si="8"/>
        <v>1.6398514851485246E-2</v>
      </c>
      <c r="G1044" s="116">
        <v>0.17749999999999999</v>
      </c>
      <c r="H1044" s="400">
        <f>'PRPM WP2'!D1045</f>
        <v>1.9E-3</v>
      </c>
      <c r="I1044" s="111">
        <f t="shared" si="7"/>
        <v>1.4498514851485246E-2</v>
      </c>
      <c r="J1044" s="399">
        <v>41214</v>
      </c>
    </row>
    <row r="1045" spans="1:10" ht="14.5" customHeight="1" x14ac:dyDescent="0.15">
      <c r="A1045" s="116">
        <v>92</v>
      </c>
      <c r="B1045" s="399">
        <v>41244</v>
      </c>
      <c r="C1045" s="16" t="s">
        <v>3350</v>
      </c>
      <c r="D1045" s="16" t="s">
        <v>3348</v>
      </c>
      <c r="E1045" s="116">
        <v>26.6</v>
      </c>
      <c r="F1045" s="116">
        <f t="shared" si="8"/>
        <v>8.7489779231398224E-2</v>
      </c>
      <c r="G1045" s="116">
        <v>0</v>
      </c>
      <c r="H1045" s="400">
        <f>'PRPM WP2'!D1046</f>
        <v>1.9E-3</v>
      </c>
      <c r="I1045" s="111">
        <f t="shared" si="7"/>
        <v>8.5589779231398225E-2</v>
      </c>
      <c r="J1045" s="399">
        <v>41244</v>
      </c>
    </row>
    <row r="1046" spans="1:10" ht="14.5" customHeight="1" x14ac:dyDescent="0.15">
      <c r="A1046" s="116">
        <v>93</v>
      </c>
      <c r="B1046" s="399">
        <v>41275</v>
      </c>
      <c r="C1046" s="16" t="s">
        <v>3350</v>
      </c>
      <c r="D1046" s="16" t="s">
        <v>3348</v>
      </c>
      <c r="E1046" s="116">
        <v>27.12</v>
      </c>
      <c r="F1046" s="116">
        <f t="shared" si="8"/>
        <v>1.9548872180451111E-2</v>
      </c>
      <c r="G1046" s="116">
        <v>0</v>
      </c>
      <c r="H1046" s="400">
        <f>'PRPM WP2'!D1047</f>
        <v>2.2000000000000001E-3</v>
      </c>
      <c r="I1046" s="111">
        <f t="shared" si="7"/>
        <v>1.734887218045111E-2</v>
      </c>
      <c r="J1046" s="399">
        <v>41275</v>
      </c>
    </row>
    <row r="1047" spans="1:10" ht="14.5" customHeight="1" x14ac:dyDescent="0.15">
      <c r="A1047" s="116">
        <v>94</v>
      </c>
      <c r="B1047" s="399">
        <v>41306</v>
      </c>
      <c r="C1047" s="16" t="s">
        <v>3350</v>
      </c>
      <c r="D1047" s="16" t="s">
        <v>3348</v>
      </c>
      <c r="E1047" s="116">
        <v>26.51</v>
      </c>
      <c r="F1047" s="116">
        <f t="shared" si="8"/>
        <v>-1.5763274336283162E-2</v>
      </c>
      <c r="G1047" s="116">
        <v>0.1825</v>
      </c>
      <c r="H1047" s="400">
        <f>'PRPM WP2'!D1048</f>
        <v>2.2000000000000001E-3</v>
      </c>
      <c r="I1047" s="111">
        <f t="shared" si="7"/>
        <v>-1.7963274336283162E-2</v>
      </c>
      <c r="J1047" s="399">
        <v>41306</v>
      </c>
    </row>
    <row r="1048" spans="1:10" ht="14.5" customHeight="1" x14ac:dyDescent="0.15">
      <c r="A1048" s="5"/>
      <c r="B1048" s="399">
        <v>41334</v>
      </c>
      <c r="C1048" s="16" t="s">
        <v>3350</v>
      </c>
      <c r="D1048" s="16" t="s">
        <v>3348</v>
      </c>
      <c r="E1048" s="116">
        <v>26.5</v>
      </c>
      <c r="F1048" s="116">
        <f t="shared" si="8"/>
        <v>-3.7721614485105854E-4</v>
      </c>
      <c r="G1048" s="116">
        <v>0</v>
      </c>
      <c r="H1048" s="400">
        <f>'PRPM WP2'!D1049</f>
        <v>2.0999999999999999E-3</v>
      </c>
      <c r="I1048" s="111">
        <f t="shared" si="7"/>
        <v>-2.4772161448510582E-3</v>
      </c>
      <c r="J1048" s="399">
        <v>41334</v>
      </c>
    </row>
    <row r="1049" spans="1:10" ht="14.5" customHeight="1" x14ac:dyDescent="0.15">
      <c r="A1049" s="5"/>
      <c r="B1049" s="399">
        <v>41365</v>
      </c>
      <c r="C1049" s="16" t="s">
        <v>3350</v>
      </c>
      <c r="D1049" s="16" t="s">
        <v>3348</v>
      </c>
      <c r="E1049" s="116">
        <v>25.36</v>
      </c>
      <c r="F1049" s="116">
        <f t="shared" si="8"/>
        <v>-4.3018867924528324E-2</v>
      </c>
      <c r="G1049" s="116">
        <v>0</v>
      </c>
      <c r="H1049" s="400">
        <f>'PRPM WP2'!D1050</f>
        <v>2.5999999999999999E-3</v>
      </c>
      <c r="I1049" s="111">
        <f t="shared" si="7"/>
        <v>-4.5618867924528322E-2</v>
      </c>
      <c r="J1049" s="399">
        <v>41365</v>
      </c>
    </row>
    <row r="1050" spans="1:10" ht="14.5" customHeight="1" x14ac:dyDescent="0.15">
      <c r="A1050" s="5"/>
      <c r="B1050" s="399">
        <v>41395</v>
      </c>
      <c r="C1050" s="16" t="s">
        <v>3350</v>
      </c>
      <c r="D1050" s="16" t="s">
        <v>3348</v>
      </c>
      <c r="E1050" s="116">
        <v>27.05</v>
      </c>
      <c r="F1050" s="116">
        <f t="shared" si="8"/>
        <v>7.3836750788643588E-2</v>
      </c>
      <c r="G1050" s="116">
        <v>0.1825</v>
      </c>
      <c r="H1050" s="400">
        <f>'PRPM WP2'!D1051</f>
        <v>2.3E-3</v>
      </c>
      <c r="I1050" s="111">
        <f t="shared" si="7"/>
        <v>7.1536750788643591E-2</v>
      </c>
      <c r="J1050" s="399">
        <v>41395</v>
      </c>
    </row>
    <row r="1051" spans="1:10" ht="14.5" customHeight="1" x14ac:dyDescent="0.15">
      <c r="A1051" s="5"/>
      <c r="B1051" s="399">
        <v>41426</v>
      </c>
      <c r="C1051" s="16" t="s">
        <v>3350</v>
      </c>
      <c r="D1051" s="16" t="s">
        <v>3348</v>
      </c>
      <c r="E1051" s="116">
        <v>26.2</v>
      </c>
      <c r="F1051" s="116">
        <f t="shared" si="8"/>
        <v>-3.1423290203327223E-2</v>
      </c>
      <c r="G1051" s="116">
        <v>0</v>
      </c>
      <c r="H1051" s="400">
        <f>'PRPM WP2'!D1052</f>
        <v>2.3999999999999998E-3</v>
      </c>
      <c r="I1051" s="111">
        <f t="shared" si="7"/>
        <v>-3.3823290203327222E-2</v>
      </c>
      <c r="J1051" s="399">
        <v>41426</v>
      </c>
    </row>
    <row r="1052" spans="1:10" ht="14.5" customHeight="1" x14ac:dyDescent="0.15">
      <c r="A1052" s="5"/>
      <c r="B1052" s="399">
        <v>41456</v>
      </c>
      <c r="C1052" s="16" t="s">
        <v>3350</v>
      </c>
      <c r="D1052" s="16" t="s">
        <v>3348</v>
      </c>
      <c r="E1052" s="116">
        <v>27.89</v>
      </c>
      <c r="F1052" s="116">
        <f t="shared" si="8"/>
        <v>6.4503816793893179E-2</v>
      </c>
      <c r="G1052" s="116">
        <v>0</v>
      </c>
      <c r="H1052" s="400">
        <f>'PRPM WP2'!D1053</f>
        <v>3.0000000000000001E-3</v>
      </c>
      <c r="I1052" s="111">
        <f t="shared" si="7"/>
        <v>6.1503816793893176E-2</v>
      </c>
      <c r="J1052" s="399">
        <v>41456</v>
      </c>
    </row>
    <row r="1053" spans="1:10" ht="14.5" customHeight="1" x14ac:dyDescent="0.15">
      <c r="A1053" s="5"/>
      <c r="B1053" s="399">
        <v>41487</v>
      </c>
      <c r="C1053" s="16" t="s">
        <v>3350</v>
      </c>
      <c r="D1053" s="16" t="s">
        <v>3348</v>
      </c>
      <c r="E1053" s="116">
        <v>26.15</v>
      </c>
      <c r="F1053" s="116">
        <f t="shared" si="8"/>
        <v>-5.5844388669774189E-2</v>
      </c>
      <c r="G1053" s="116">
        <v>0.1825</v>
      </c>
      <c r="H1053" s="400">
        <f>'PRPM WP2'!D1054</f>
        <v>2.8E-3</v>
      </c>
      <c r="I1053" s="111">
        <f t="shared" si="7"/>
        <v>-5.8644388669774186E-2</v>
      </c>
      <c r="J1053" s="399">
        <v>41487</v>
      </c>
    </row>
    <row r="1054" spans="1:10" ht="14.5" customHeight="1" x14ac:dyDescent="0.15">
      <c r="A1054" s="5"/>
      <c r="B1054" s="399">
        <v>41518</v>
      </c>
      <c r="C1054" s="16" t="s">
        <v>3350</v>
      </c>
      <c r="D1054" s="16" t="s">
        <v>3348</v>
      </c>
      <c r="E1054" s="116">
        <v>28.02</v>
      </c>
      <c r="F1054" s="116">
        <f t="shared" si="8"/>
        <v>7.1510516252390105E-2</v>
      </c>
      <c r="G1054" s="116">
        <v>0</v>
      </c>
      <c r="H1054" s="400">
        <f>'PRPM WP2'!D1055</f>
        <v>2.8999999999999998E-3</v>
      </c>
      <c r="I1054" s="111">
        <f t="shared" si="7"/>
        <v>6.8610516252390105E-2</v>
      </c>
      <c r="J1054" s="399">
        <v>41518</v>
      </c>
    </row>
    <row r="1055" spans="1:10" ht="14.5" customHeight="1" x14ac:dyDescent="0.15">
      <c r="A1055" s="5"/>
      <c r="B1055" s="399">
        <v>41548</v>
      </c>
      <c r="C1055" s="16" t="s">
        <v>3350</v>
      </c>
      <c r="D1055" s="16" t="s">
        <v>3348</v>
      </c>
      <c r="E1055" s="116">
        <v>28.23</v>
      </c>
      <c r="F1055" s="116">
        <f t="shared" si="8"/>
        <v>7.4946466809422147E-3</v>
      </c>
      <c r="G1055" s="116">
        <v>0</v>
      </c>
      <c r="H1055" s="400">
        <f>'PRPM WP2'!D1056</f>
        <v>2.8999999999999998E-3</v>
      </c>
      <c r="I1055" s="111">
        <f t="shared" si="7"/>
        <v>4.5946466809422149E-3</v>
      </c>
      <c r="J1055" s="399">
        <v>41548</v>
      </c>
    </row>
    <row r="1056" spans="1:10" ht="14.5" customHeight="1" x14ac:dyDescent="0.15">
      <c r="A1056" s="5"/>
      <c r="B1056" s="399">
        <v>41579</v>
      </c>
      <c r="C1056" s="16" t="s">
        <v>3350</v>
      </c>
      <c r="D1056" s="16" t="s">
        <v>3348</v>
      </c>
      <c r="E1056" s="116">
        <v>27.46</v>
      </c>
      <c r="F1056" s="116">
        <f t="shared" si="8"/>
        <v>-2.0811193765497685E-2</v>
      </c>
      <c r="G1056" s="116">
        <v>0.1825</v>
      </c>
      <c r="H1056" s="400">
        <f>'PRPM WP2'!D1057</f>
        <v>2.7000000000000001E-3</v>
      </c>
      <c r="I1056" s="111">
        <f t="shared" si="7"/>
        <v>-2.3511193765497686E-2</v>
      </c>
      <c r="J1056" s="399">
        <v>41579</v>
      </c>
    </row>
    <row r="1057" spans="1:10" ht="14.5" customHeight="1" x14ac:dyDescent="0.15">
      <c r="A1057" s="5"/>
      <c r="B1057" s="399">
        <v>41609</v>
      </c>
      <c r="C1057" s="16" t="s">
        <v>3350</v>
      </c>
      <c r="D1057" s="16" t="s">
        <v>3348</v>
      </c>
      <c r="E1057" s="116">
        <v>29.79</v>
      </c>
      <c r="F1057" s="116">
        <f t="shared" si="8"/>
        <v>8.4850691915513407E-2</v>
      </c>
      <c r="G1057" s="116">
        <v>0</v>
      </c>
      <c r="H1057" s="400">
        <f>'PRPM WP2'!D1058</f>
        <v>3.0999999999999999E-3</v>
      </c>
      <c r="I1057" s="111">
        <f t="shared" si="7"/>
        <v>8.1750691915513402E-2</v>
      </c>
      <c r="J1057" s="399">
        <v>41609</v>
      </c>
    </row>
    <row r="1058" spans="1:10" ht="14.5" customHeight="1" x14ac:dyDescent="0.15">
      <c r="A1058" s="5"/>
      <c r="B1058" s="399">
        <v>41640</v>
      </c>
      <c r="C1058" s="16" t="s">
        <v>3350</v>
      </c>
      <c r="D1058" s="16" t="s">
        <v>3348</v>
      </c>
      <c r="E1058" s="116">
        <v>28.61</v>
      </c>
      <c r="F1058" s="116">
        <f t="shared" si="8"/>
        <v>-3.9610607586438397E-2</v>
      </c>
      <c r="G1058" s="116">
        <v>0</v>
      </c>
      <c r="H1058" s="400">
        <f>'PRPM WP2'!D1059</f>
        <v>3.2000000000000002E-3</v>
      </c>
      <c r="I1058" s="111">
        <f t="shared" si="7"/>
        <v>-4.2810607586438398E-2</v>
      </c>
      <c r="J1058" s="399">
        <v>41640</v>
      </c>
    </row>
    <row r="1059" spans="1:10" ht="14.5" customHeight="1" x14ac:dyDescent="0.15">
      <c r="A1059" s="5"/>
      <c r="B1059" s="399">
        <v>41671</v>
      </c>
      <c r="C1059" s="16" t="s">
        <v>3350</v>
      </c>
      <c r="D1059" s="16" t="s">
        <v>3348</v>
      </c>
      <c r="E1059" s="116">
        <v>29.59</v>
      </c>
      <c r="F1059" s="116">
        <f t="shared" si="8"/>
        <v>4.0807409996504736E-2</v>
      </c>
      <c r="G1059" s="116">
        <v>0.1875</v>
      </c>
      <c r="H1059" s="400">
        <f>'PRPM WP2'!D1060</f>
        <v>2.5999999999999999E-3</v>
      </c>
      <c r="I1059" s="111">
        <f t="shared" si="7"/>
        <v>3.8207409996504738E-2</v>
      </c>
      <c r="J1059" s="399">
        <v>41671</v>
      </c>
    </row>
    <row r="1060" spans="1:10" ht="14.5" customHeight="1" x14ac:dyDescent="0.15">
      <c r="A1060" s="5"/>
      <c r="B1060" s="399">
        <v>41699</v>
      </c>
      <c r="C1060" s="16" t="s">
        <v>3350</v>
      </c>
      <c r="D1060" s="16" t="s">
        <v>3348</v>
      </c>
      <c r="E1060" s="116">
        <v>29.56</v>
      </c>
      <c r="F1060" s="116">
        <f t="shared" si="8"/>
        <v>-1.0138560324434315E-3</v>
      </c>
      <c r="G1060" s="116">
        <v>0</v>
      </c>
      <c r="H1060" s="400">
        <f>'PRPM WP2'!D1061</f>
        <v>2.8999999999999998E-3</v>
      </c>
      <c r="I1060" s="111">
        <f t="shared" si="7"/>
        <v>-3.913856032443431E-3</v>
      </c>
      <c r="J1060" s="399">
        <v>41699</v>
      </c>
    </row>
    <row r="1061" spans="1:10" ht="14.5" customHeight="1" x14ac:dyDescent="0.15">
      <c r="A1061" s="5"/>
      <c r="B1061" s="399">
        <v>41730</v>
      </c>
      <c r="C1061" s="16" t="s">
        <v>3350</v>
      </c>
      <c r="D1061" s="16" t="s">
        <v>3348</v>
      </c>
      <c r="E1061" s="116">
        <v>27.23</v>
      </c>
      <c r="F1061" s="116">
        <f t="shared" si="8"/>
        <v>-7.8822733423545274E-2</v>
      </c>
      <c r="G1061" s="116">
        <v>0</v>
      </c>
      <c r="H1061" s="400">
        <f>'PRPM WP2'!D1062</f>
        <v>2.8E-3</v>
      </c>
      <c r="I1061" s="111">
        <f t="shared" si="7"/>
        <v>-8.1622733423545271E-2</v>
      </c>
      <c r="J1061" s="399">
        <v>41730</v>
      </c>
    </row>
    <row r="1062" spans="1:10" ht="14.5" customHeight="1" x14ac:dyDescent="0.15">
      <c r="A1062" s="5"/>
      <c r="B1062" s="399">
        <v>41760</v>
      </c>
      <c r="C1062" s="16" t="s">
        <v>3350</v>
      </c>
      <c r="D1062" s="16" t="s">
        <v>3348</v>
      </c>
      <c r="E1062" s="116">
        <v>27.04</v>
      </c>
      <c r="F1062" s="116">
        <f t="shared" si="8"/>
        <v>-9.1810503121603736E-5</v>
      </c>
      <c r="G1062" s="116">
        <v>0.1875</v>
      </c>
      <c r="H1062" s="400">
        <f>'PRPM WP2'!D1063</f>
        <v>2.8E-3</v>
      </c>
      <c r="I1062" s="111">
        <f t="shared" si="7"/>
        <v>-2.8918105031216037E-3</v>
      </c>
      <c r="J1062" s="399">
        <v>41760</v>
      </c>
    </row>
    <row r="1063" spans="1:10" ht="14.5" customHeight="1" x14ac:dyDescent="0.15">
      <c r="A1063" s="5"/>
      <c r="B1063" s="399">
        <v>41791</v>
      </c>
      <c r="C1063" s="16" t="s">
        <v>3350</v>
      </c>
      <c r="D1063" s="16" t="s">
        <v>3348</v>
      </c>
      <c r="E1063" s="116">
        <v>27.2</v>
      </c>
      <c r="F1063" s="116">
        <f t="shared" si="8"/>
        <v>5.9171597633136145E-3</v>
      </c>
      <c r="G1063" s="116">
        <v>0</v>
      </c>
      <c r="H1063" s="400">
        <f>'PRPM WP2'!D1064</f>
        <v>2.5000000000000001E-3</v>
      </c>
      <c r="I1063" s="111">
        <f t="shared" si="7"/>
        <v>3.4171597633136145E-3</v>
      </c>
      <c r="J1063" s="399">
        <v>41791</v>
      </c>
    </row>
    <row r="1064" spans="1:10" ht="15" customHeight="1" x14ac:dyDescent="0.2">
      <c r="A1064" s="5"/>
      <c r="B1064" s="399">
        <v>41821</v>
      </c>
      <c r="C1064" s="16" t="s">
        <v>3350</v>
      </c>
      <c r="D1064" s="16" t="s">
        <v>3348</v>
      </c>
      <c r="E1064" s="438">
        <v>26.81</v>
      </c>
      <c r="F1064" s="116">
        <f t="shared" si="8"/>
        <v>-1.4338235294117669E-2</v>
      </c>
      <c r="G1064" s="116">
        <v>0</v>
      </c>
      <c r="H1064" s="400">
        <f>'PRPM WP2'!D1065</f>
        <v>2.7000000000000001E-3</v>
      </c>
      <c r="I1064" s="111">
        <f t="shared" si="7"/>
        <v>-1.703823529411767E-2</v>
      </c>
      <c r="J1064" s="399">
        <v>41821</v>
      </c>
    </row>
    <row r="1065" spans="1:10" ht="15" customHeight="1" x14ac:dyDescent="0.2">
      <c r="A1065" s="5"/>
      <c r="B1065" s="399">
        <v>41852</v>
      </c>
      <c r="C1065" s="16" t="s">
        <v>3350</v>
      </c>
      <c r="D1065" s="16" t="s">
        <v>3348</v>
      </c>
      <c r="E1065" s="438">
        <v>27.34</v>
      </c>
      <c r="F1065" s="116">
        <f t="shared" si="8"/>
        <v>2.6762402088772889E-2</v>
      </c>
      <c r="G1065" s="116">
        <v>0.1875</v>
      </c>
      <c r="H1065" s="400">
        <f>'PRPM WP2'!D1066</f>
        <v>2.5999999999999999E-3</v>
      </c>
      <c r="I1065" s="111">
        <f t="shared" si="7"/>
        <v>2.4162402088772891E-2</v>
      </c>
      <c r="J1065" s="399">
        <v>41852</v>
      </c>
    </row>
    <row r="1066" spans="1:10" ht="15" customHeight="1" x14ac:dyDescent="0.2">
      <c r="A1066" s="5"/>
      <c r="B1066" s="399">
        <v>41883</v>
      </c>
      <c r="C1066" s="16" t="s">
        <v>3350</v>
      </c>
      <c r="D1066" s="16" t="s">
        <v>3348</v>
      </c>
      <c r="E1066" s="438">
        <v>26.87</v>
      </c>
      <c r="F1066" s="116">
        <f t="shared" si="8"/>
        <v>-1.7190929041697105E-2</v>
      </c>
      <c r="G1066" s="116">
        <v>0</v>
      </c>
      <c r="H1066" s="400">
        <f>'PRPM WP2'!D1067</f>
        <v>2.3E-3</v>
      </c>
      <c r="I1066" s="111">
        <f t="shared" si="7"/>
        <v>-1.9490929041697105E-2</v>
      </c>
      <c r="J1066" s="399">
        <v>41883</v>
      </c>
    </row>
    <row r="1067" spans="1:10" ht="15" customHeight="1" x14ac:dyDescent="0.2">
      <c r="A1067" s="5"/>
      <c r="B1067" s="399">
        <v>41913</v>
      </c>
      <c r="C1067" s="16" t="s">
        <v>3350</v>
      </c>
      <c r="D1067" s="16" t="s">
        <v>3348</v>
      </c>
      <c r="E1067" s="438">
        <v>31.96</v>
      </c>
      <c r="F1067" s="116">
        <f t="shared" si="8"/>
        <v>0.18943059173799776</v>
      </c>
      <c r="G1067" s="116">
        <v>0</v>
      </c>
      <c r="H1067" s="400">
        <f>'PRPM WP2'!D1068</f>
        <v>2.5000000000000001E-3</v>
      </c>
      <c r="I1067" s="111">
        <f t="shared" si="7"/>
        <v>0.18693059173799775</v>
      </c>
      <c r="J1067" s="399">
        <v>41913</v>
      </c>
    </row>
    <row r="1068" spans="1:10" ht="15" customHeight="1" x14ac:dyDescent="0.2">
      <c r="A1068" s="5"/>
      <c r="B1068" s="399">
        <v>41944</v>
      </c>
      <c r="C1068" s="16" t="s">
        <v>3350</v>
      </c>
      <c r="D1068" s="16" t="s">
        <v>3348</v>
      </c>
      <c r="E1068" s="438">
        <v>29.94</v>
      </c>
      <c r="F1068" s="116">
        <f t="shared" si="8"/>
        <v>-5.7337296620775954E-2</v>
      </c>
      <c r="G1068" s="116">
        <v>0.1875</v>
      </c>
      <c r="H1068" s="400">
        <f>'PRPM WP2'!D1069</f>
        <v>2.3E-3</v>
      </c>
      <c r="I1068" s="111">
        <f t="shared" ref="I1068:I1131" si="9">F1068-H1068</f>
        <v>-5.9637296620775951E-2</v>
      </c>
      <c r="J1068" s="399">
        <v>41944</v>
      </c>
    </row>
    <row r="1069" spans="1:10" ht="14.5" customHeight="1" x14ac:dyDescent="0.15">
      <c r="A1069" s="5"/>
      <c r="B1069" s="399">
        <v>41974</v>
      </c>
      <c r="C1069" s="16" t="s">
        <v>3350</v>
      </c>
      <c r="D1069" s="16" t="s">
        <v>3348</v>
      </c>
      <c r="E1069" s="116">
        <v>32.119999999999997</v>
      </c>
      <c r="F1069" s="116">
        <f t="shared" si="8"/>
        <v>7.281229124916487E-2</v>
      </c>
      <c r="G1069" s="116">
        <v>0</v>
      </c>
      <c r="H1069" s="400">
        <f>'PRPM WP2'!D1070</f>
        <v>2.2000000000000001E-3</v>
      </c>
      <c r="I1069" s="111">
        <f t="shared" si="9"/>
        <v>7.0612291249164877E-2</v>
      </c>
      <c r="J1069" s="399">
        <v>41974</v>
      </c>
    </row>
    <row r="1070" spans="1:10" ht="14.5" customHeight="1" x14ac:dyDescent="0.15">
      <c r="A1070" s="5"/>
      <c r="B1070" s="399">
        <v>42005</v>
      </c>
      <c r="C1070" s="16" t="s">
        <v>3350</v>
      </c>
      <c r="D1070" s="16" t="s">
        <v>3348</v>
      </c>
      <c r="E1070" s="116">
        <v>33.770000000000003</v>
      </c>
      <c r="F1070" s="116">
        <f t="shared" si="8"/>
        <v>5.1369863013698815E-2</v>
      </c>
      <c r="G1070" s="116">
        <v>0</v>
      </c>
      <c r="H1070" s="400">
        <f>'PRPM WP2'!D1071</f>
        <v>2E-3</v>
      </c>
      <c r="I1070" s="111">
        <f t="shared" si="9"/>
        <v>4.9369863013698813E-2</v>
      </c>
      <c r="J1070" s="399">
        <v>42005</v>
      </c>
    </row>
    <row r="1071" spans="1:10" ht="14.5" customHeight="1" x14ac:dyDescent="0.15">
      <c r="A1071" s="5"/>
      <c r="B1071" s="399">
        <v>42036</v>
      </c>
      <c r="C1071" s="16" t="s">
        <v>3350</v>
      </c>
      <c r="D1071" s="16" t="s">
        <v>3348</v>
      </c>
      <c r="E1071" s="116">
        <v>33.24</v>
      </c>
      <c r="F1071" s="116">
        <f t="shared" si="8"/>
        <v>-9.920047379330799E-3</v>
      </c>
      <c r="G1071" s="116">
        <v>0.19500000000000001</v>
      </c>
      <c r="H1071" s="400">
        <f>'PRPM WP2'!D1072</f>
        <v>1.5E-3</v>
      </c>
      <c r="I1071" s="111">
        <f t="shared" si="9"/>
        <v>-1.1420047379330799E-2</v>
      </c>
      <c r="J1071" s="399">
        <v>42036</v>
      </c>
    </row>
    <row r="1072" spans="1:10" ht="14.5" customHeight="1" x14ac:dyDescent="0.15">
      <c r="A1072" s="5"/>
      <c r="B1072" s="399">
        <v>42064</v>
      </c>
      <c r="C1072" s="16" t="s">
        <v>3350</v>
      </c>
      <c r="D1072" s="16" t="s">
        <v>3348</v>
      </c>
      <c r="E1072" s="116">
        <v>30.91</v>
      </c>
      <c r="F1072" s="116">
        <f t="shared" ref="F1072:F1103" si="10">((E1072-E1071)/E1071)+(G1072/E1071)</f>
        <v>-7.0096269554753357E-2</v>
      </c>
      <c r="G1072" s="116">
        <v>0</v>
      </c>
      <c r="H1072" s="400">
        <f>'PRPM WP2'!D1073</f>
        <v>2.0999999999999999E-3</v>
      </c>
      <c r="I1072" s="111">
        <f t="shared" si="9"/>
        <v>-7.2196269554753362E-2</v>
      </c>
      <c r="J1072" s="399">
        <v>42064</v>
      </c>
    </row>
    <row r="1073" spans="1:10" ht="14.5" customHeight="1" x14ac:dyDescent="0.15">
      <c r="A1073" s="5"/>
      <c r="B1073" s="399">
        <v>42095</v>
      </c>
      <c r="C1073" s="16" t="s">
        <v>3350</v>
      </c>
      <c r="D1073" s="16" t="s">
        <v>3348</v>
      </c>
      <c r="E1073" s="116">
        <v>29.25</v>
      </c>
      <c r="F1073" s="116">
        <f t="shared" si="10"/>
        <v>-5.3704302814623101E-2</v>
      </c>
      <c r="G1073" s="116">
        <v>0</v>
      </c>
      <c r="H1073" s="400">
        <f>'PRPM WP2'!D1074</f>
        <v>1.9E-3</v>
      </c>
      <c r="I1073" s="111">
        <f t="shared" si="9"/>
        <v>-5.5604302814623099E-2</v>
      </c>
      <c r="J1073" s="399">
        <v>42095</v>
      </c>
    </row>
    <row r="1074" spans="1:10" ht="14.5" customHeight="1" x14ac:dyDescent="0.15">
      <c r="A1074" s="5"/>
      <c r="B1074" s="399">
        <v>42125</v>
      </c>
      <c r="C1074" s="16" t="s">
        <v>3350</v>
      </c>
      <c r="D1074" s="16" t="s">
        <v>3348</v>
      </c>
      <c r="E1074" s="116">
        <v>30.12</v>
      </c>
      <c r="F1074" s="116">
        <f t="shared" si="10"/>
        <v>3.6410256410256442E-2</v>
      </c>
      <c r="G1074" s="116">
        <v>0.19500000000000001</v>
      </c>
      <c r="H1074" s="400">
        <f>'PRPM WP2'!D1075</f>
        <v>2E-3</v>
      </c>
      <c r="I1074" s="111">
        <f t="shared" si="9"/>
        <v>3.441025641025644E-2</v>
      </c>
      <c r="J1074" s="399">
        <v>42125</v>
      </c>
    </row>
    <row r="1075" spans="1:10" ht="14.5" customHeight="1" x14ac:dyDescent="0.15">
      <c r="A1075" s="5"/>
      <c r="B1075" s="399">
        <v>42156</v>
      </c>
      <c r="C1075" s="16" t="s">
        <v>3350</v>
      </c>
      <c r="D1075" s="16" t="s">
        <v>3348</v>
      </c>
      <c r="E1075" s="116">
        <v>30.69</v>
      </c>
      <c r="F1075" s="116">
        <f t="shared" si="10"/>
        <v>1.8924302788844629E-2</v>
      </c>
      <c r="G1075" s="116">
        <v>0</v>
      </c>
      <c r="H1075" s="400">
        <f>VLOOKUP(B1075,'PRPM WP2'!$A1:$H1138,5,FALSE)</f>
        <v>3.4916666666666698E-3</v>
      </c>
      <c r="I1075" s="111">
        <f t="shared" si="9"/>
        <v>1.5432636122177958E-2</v>
      </c>
      <c r="J1075" s="399">
        <f t="shared" ref="J1075:J1106" si="11">B1075</f>
        <v>42156</v>
      </c>
    </row>
    <row r="1076" spans="1:10" ht="14.5" customHeight="1" x14ac:dyDescent="0.15">
      <c r="A1076" s="5"/>
      <c r="B1076" s="399">
        <v>42186</v>
      </c>
      <c r="C1076" s="16" t="s">
        <v>3350</v>
      </c>
      <c r="D1076" s="16" t="s">
        <v>3348</v>
      </c>
      <c r="E1076" s="116">
        <v>29.85</v>
      </c>
      <c r="F1076" s="116">
        <f t="shared" si="10"/>
        <v>-2.7370478983382202E-2</v>
      </c>
      <c r="G1076" s="116">
        <v>0</v>
      </c>
      <c r="H1076" s="400">
        <f>VLOOKUP(B1076,'PRPM WP2'!$A1:$H1138,5,FALSE)</f>
        <v>3.4583333333333302E-3</v>
      </c>
      <c r="I1076" s="111">
        <f t="shared" si="9"/>
        <v>-3.0828812316715533E-2</v>
      </c>
      <c r="J1076" s="399">
        <f t="shared" si="11"/>
        <v>42186</v>
      </c>
    </row>
    <row r="1077" spans="1:10" ht="14.5" customHeight="1" x14ac:dyDescent="0.15">
      <c r="A1077" s="5"/>
      <c r="B1077" s="399">
        <v>42217</v>
      </c>
      <c r="C1077" s="16" t="s">
        <v>3350</v>
      </c>
      <c r="D1077" s="16" t="s">
        <v>3348</v>
      </c>
      <c r="E1077" s="116">
        <v>28.74</v>
      </c>
      <c r="F1077" s="116">
        <f t="shared" si="10"/>
        <v>-3.0653266331658394E-2</v>
      </c>
      <c r="G1077" s="116">
        <v>0.19500000000000001</v>
      </c>
      <c r="H1077" s="400">
        <f>VLOOKUP(B1077,'PRPM WP2'!$A1:$H1138,5,FALSE)</f>
        <v>3.3666666666666701E-3</v>
      </c>
      <c r="I1077" s="111">
        <f t="shared" si="9"/>
        <v>-3.4019932998325064E-2</v>
      </c>
      <c r="J1077" s="399">
        <f t="shared" si="11"/>
        <v>42217</v>
      </c>
    </row>
    <row r="1078" spans="1:10" ht="14.5" customHeight="1" x14ac:dyDescent="0.15">
      <c r="A1078" s="5"/>
      <c r="B1078" s="399">
        <v>42248</v>
      </c>
      <c r="C1078" s="16" t="s">
        <v>3350</v>
      </c>
      <c r="D1078" s="16" t="s">
        <v>3348</v>
      </c>
      <c r="E1078" s="116">
        <v>30.75</v>
      </c>
      <c r="F1078" s="116">
        <f t="shared" si="10"/>
        <v>6.9937369519833037E-2</v>
      </c>
      <c r="G1078" s="116">
        <v>0</v>
      </c>
      <c r="H1078" s="400">
        <f>VLOOKUP(B1078,'PRPM WP2'!$A1:$H1138,5,FALSE)</f>
        <v>3.39166666666667E-3</v>
      </c>
      <c r="I1078" s="400">
        <f t="shared" si="9"/>
        <v>6.6545702853166369E-2</v>
      </c>
      <c r="J1078" s="399">
        <f t="shared" si="11"/>
        <v>42248</v>
      </c>
    </row>
    <row r="1079" spans="1:10" ht="14.5" customHeight="1" x14ac:dyDescent="0.15">
      <c r="A1079" s="5"/>
      <c r="B1079" s="399">
        <v>42278</v>
      </c>
      <c r="C1079" s="16" t="s">
        <v>3350</v>
      </c>
      <c r="D1079" s="16" t="s">
        <v>3348</v>
      </c>
      <c r="E1079" s="116">
        <v>31.73</v>
      </c>
      <c r="F1079" s="116">
        <f t="shared" si="10"/>
        <v>3.1869918699187004E-2</v>
      </c>
      <c r="G1079" s="116">
        <v>0</v>
      </c>
      <c r="H1079" s="400">
        <f>VLOOKUP(B1079,'PRPM WP2'!$A1:$H1138,5,FALSE)</f>
        <v>3.2916666666666702E-3</v>
      </c>
      <c r="I1079" s="400">
        <f t="shared" si="9"/>
        <v>2.8578252032520332E-2</v>
      </c>
      <c r="J1079" s="399">
        <f t="shared" si="11"/>
        <v>42278</v>
      </c>
    </row>
    <row r="1080" spans="1:10" ht="14.5" customHeight="1" x14ac:dyDescent="0.15">
      <c r="A1080" s="5"/>
      <c r="B1080" s="399">
        <v>42309</v>
      </c>
      <c r="C1080" s="16" t="s">
        <v>3350</v>
      </c>
      <c r="D1080" s="16" t="s">
        <v>3348</v>
      </c>
      <c r="E1080" s="116">
        <v>30.37</v>
      </c>
      <c r="F1080" s="116">
        <f t="shared" si="10"/>
        <v>-3.6716041601008484E-2</v>
      </c>
      <c r="G1080" s="116">
        <v>0.19500000000000001</v>
      </c>
      <c r="H1080" s="400">
        <f>VLOOKUP(B1080,'PRPM WP2'!$A1:$H1138,5,FALSE)</f>
        <v>3.3833333333333302E-3</v>
      </c>
      <c r="I1080" s="400">
        <f t="shared" si="9"/>
        <v>-4.0099374934341812E-2</v>
      </c>
      <c r="J1080" s="399">
        <f t="shared" si="11"/>
        <v>42309</v>
      </c>
    </row>
    <row r="1081" spans="1:10" ht="14.5" customHeight="1" x14ac:dyDescent="0.15">
      <c r="A1081" s="5"/>
      <c r="B1081" s="399">
        <v>42339</v>
      </c>
      <c r="C1081" s="16" t="s">
        <v>3350</v>
      </c>
      <c r="D1081" s="16" t="s">
        <v>3348</v>
      </c>
      <c r="E1081" s="116">
        <v>29.65</v>
      </c>
      <c r="F1081" s="116">
        <f t="shared" si="10"/>
        <v>-2.3707606190319475E-2</v>
      </c>
      <c r="G1081" s="116">
        <v>0</v>
      </c>
      <c r="H1081" s="400">
        <f>VLOOKUP(B1081,'PRPM WP2'!$A1:$H1138,5,FALSE)</f>
        <v>3.3083333333333298E-3</v>
      </c>
      <c r="I1081" s="400">
        <f t="shared" si="9"/>
        <v>-2.7015939523652804E-2</v>
      </c>
      <c r="J1081" s="399">
        <f t="shared" si="11"/>
        <v>42339</v>
      </c>
    </row>
    <row r="1082" spans="1:10" ht="14.5" customHeight="1" x14ac:dyDescent="0.15">
      <c r="A1082" s="5"/>
      <c r="B1082" s="399">
        <v>42370</v>
      </c>
      <c r="C1082" s="16" t="s">
        <v>3350</v>
      </c>
      <c r="D1082" s="16" t="s">
        <v>3348</v>
      </c>
      <c r="E1082" s="116">
        <v>32.6</v>
      </c>
      <c r="F1082" s="116">
        <f t="shared" si="10"/>
        <v>9.9494097807757267E-2</v>
      </c>
      <c r="G1082" s="116">
        <v>0</v>
      </c>
      <c r="H1082" s="400">
        <f>VLOOKUP(B1082,'PRPM WP2'!$A1:$H1138,5,FALSE)</f>
        <v>3.3333333333333301E-3</v>
      </c>
      <c r="I1082" s="400">
        <f t="shared" si="9"/>
        <v>9.616076447442394E-2</v>
      </c>
      <c r="J1082" s="399">
        <f t="shared" si="11"/>
        <v>42370</v>
      </c>
    </row>
    <row r="1083" spans="1:10" ht="14.5" customHeight="1" x14ac:dyDescent="0.15">
      <c r="A1083" s="5"/>
      <c r="B1083" s="399">
        <v>42401</v>
      </c>
      <c r="C1083" s="16" t="s">
        <v>3350</v>
      </c>
      <c r="D1083" s="16" t="s">
        <v>3348</v>
      </c>
      <c r="E1083" s="116">
        <v>36.26</v>
      </c>
      <c r="F1083" s="116">
        <f t="shared" si="10"/>
        <v>0.11848159509202444</v>
      </c>
      <c r="G1083" s="116">
        <v>0.20250000000000001</v>
      </c>
      <c r="H1083" s="400">
        <f>VLOOKUP(B1083,'PRPM WP2'!$A1:$H1138,5,FALSE)</f>
        <v>3.3E-3</v>
      </c>
      <c r="I1083" s="400">
        <f t="shared" si="9"/>
        <v>0.11518159509202444</v>
      </c>
      <c r="J1083" s="399">
        <f t="shared" si="11"/>
        <v>42401</v>
      </c>
    </row>
    <row r="1084" spans="1:10" ht="14.5" customHeight="1" x14ac:dyDescent="0.15">
      <c r="A1084" s="5"/>
      <c r="B1084" s="399">
        <v>42430</v>
      </c>
      <c r="C1084" s="16" t="s">
        <v>3350</v>
      </c>
      <c r="D1084" s="16" t="s">
        <v>3348</v>
      </c>
      <c r="E1084" s="116">
        <v>36.35</v>
      </c>
      <c r="F1084" s="116">
        <f t="shared" si="10"/>
        <v>2.4820739106454332E-3</v>
      </c>
      <c r="G1084" s="116">
        <v>0</v>
      </c>
      <c r="H1084" s="400">
        <f>VLOOKUP(B1084,'PRPM WP2'!$A1:$H1138,5,FALSE)</f>
        <v>3.1833333333333301E-3</v>
      </c>
      <c r="I1084" s="400">
        <f t="shared" si="9"/>
        <v>-7.0125942268789692E-4</v>
      </c>
      <c r="J1084" s="399">
        <f t="shared" si="11"/>
        <v>42430</v>
      </c>
    </row>
    <row r="1085" spans="1:10" ht="14.5" customHeight="1" x14ac:dyDescent="0.15">
      <c r="A1085" s="5"/>
      <c r="B1085" s="399">
        <v>42461</v>
      </c>
      <c r="C1085" s="16" t="s">
        <v>3350</v>
      </c>
      <c r="D1085" s="16" t="s">
        <v>3348</v>
      </c>
      <c r="E1085" s="116">
        <v>34.409999999999997</v>
      </c>
      <c r="F1085" s="116">
        <f t="shared" si="10"/>
        <v>-5.3370013755158312E-2</v>
      </c>
      <c r="G1085" s="116">
        <v>0</v>
      </c>
      <c r="H1085" s="400">
        <f>VLOOKUP(B1085,'PRPM WP2'!$A1:$H1138,5,FALSE)</f>
        <v>3.1833333333333301E-3</v>
      </c>
      <c r="I1085" s="400">
        <f t="shared" si="9"/>
        <v>-5.6553347088491641E-2</v>
      </c>
      <c r="J1085" s="399">
        <f t="shared" si="11"/>
        <v>42461</v>
      </c>
    </row>
    <row r="1086" spans="1:10" ht="14.5" customHeight="1" x14ac:dyDescent="0.15">
      <c r="A1086" s="5"/>
      <c r="B1086" s="399">
        <v>42491</v>
      </c>
      <c r="C1086" s="16" t="s">
        <v>3350</v>
      </c>
      <c r="D1086" s="16" t="s">
        <v>3348</v>
      </c>
      <c r="E1086" s="116">
        <v>34.49</v>
      </c>
      <c r="F1086" s="116">
        <f t="shared" si="10"/>
        <v>8.2098227259519152E-3</v>
      </c>
      <c r="G1086" s="116">
        <v>0.20250000000000001</v>
      </c>
      <c r="H1086" s="400">
        <f>VLOOKUP(B1086,'PRPM WP2'!$A1:$H1138,5,FALSE)</f>
        <v>3.0416666666666699E-3</v>
      </c>
      <c r="I1086" s="400">
        <f t="shared" si="9"/>
        <v>5.1681560592852453E-3</v>
      </c>
      <c r="J1086" s="399">
        <f t="shared" si="11"/>
        <v>42491</v>
      </c>
    </row>
    <row r="1087" spans="1:10" ht="14.5" customHeight="1" x14ac:dyDescent="0.15">
      <c r="A1087" s="5"/>
      <c r="B1087" s="399">
        <v>42522</v>
      </c>
      <c r="C1087" s="16" t="s">
        <v>3350</v>
      </c>
      <c r="D1087" s="16" t="s">
        <v>3348</v>
      </c>
      <c r="E1087" s="116">
        <v>39.380000000000003</v>
      </c>
      <c r="F1087" s="116">
        <f t="shared" si="10"/>
        <v>0.14178022615250799</v>
      </c>
      <c r="G1087" s="116">
        <v>0</v>
      </c>
      <c r="H1087" s="400">
        <f>VLOOKUP(B1087,'PRPM WP2'!$A1:$H1138,5,FALSE)</f>
        <v>2.9166666666666698E-3</v>
      </c>
      <c r="I1087" s="400">
        <f t="shared" si="9"/>
        <v>0.13886355948584131</v>
      </c>
      <c r="J1087" s="399">
        <f t="shared" si="11"/>
        <v>42522</v>
      </c>
    </row>
    <row r="1088" spans="1:10" ht="14.5" customHeight="1" x14ac:dyDescent="0.15">
      <c r="A1088" s="5"/>
      <c r="B1088" s="399">
        <v>42552</v>
      </c>
      <c r="C1088" s="16" t="s">
        <v>3350</v>
      </c>
      <c r="D1088" s="16" t="s">
        <v>3348</v>
      </c>
      <c r="E1088" s="116">
        <v>42.36</v>
      </c>
      <c r="F1088" s="116">
        <f t="shared" si="10"/>
        <v>7.5672930421533682E-2</v>
      </c>
      <c r="G1088" s="116">
        <v>0</v>
      </c>
      <c r="H1088" s="400">
        <f>VLOOKUP(B1088,'PRPM WP2'!$A1:$H1138,5,FALSE)</f>
        <v>2.7333333333333298E-3</v>
      </c>
      <c r="I1088" s="400">
        <f t="shared" si="9"/>
        <v>7.2939597088200359E-2</v>
      </c>
      <c r="J1088" s="399">
        <f t="shared" si="11"/>
        <v>42552</v>
      </c>
    </row>
    <row r="1089" spans="1:10" ht="14.5" customHeight="1" x14ac:dyDescent="0.15">
      <c r="A1089" s="5"/>
      <c r="B1089" s="399">
        <v>42583</v>
      </c>
      <c r="C1089" s="16" t="s">
        <v>3350</v>
      </c>
      <c r="D1089" s="16" t="s">
        <v>3348</v>
      </c>
      <c r="E1089" s="116">
        <v>42.69</v>
      </c>
      <c r="F1089" s="116">
        <f t="shared" si="10"/>
        <v>1.2570821529745002E-2</v>
      </c>
      <c r="G1089" s="116">
        <v>0.20250000000000001</v>
      </c>
      <c r="H1089" s="400">
        <f>VLOOKUP(B1089,'PRPM WP2'!$A1:$H1138,5,FALSE)</f>
        <v>2.7666666666666699E-3</v>
      </c>
      <c r="I1089" s="400">
        <f t="shared" si="9"/>
        <v>9.8041548630783334E-3</v>
      </c>
      <c r="J1089" s="399">
        <f t="shared" si="11"/>
        <v>42583</v>
      </c>
    </row>
    <row r="1090" spans="1:10" ht="14.5" customHeight="1" x14ac:dyDescent="0.15">
      <c r="A1090" s="5"/>
      <c r="B1090" s="399">
        <v>42614</v>
      </c>
      <c r="C1090" s="16" t="s">
        <v>3350</v>
      </c>
      <c r="D1090" s="16" t="s">
        <v>3348</v>
      </c>
      <c r="E1090" s="116">
        <v>43.68</v>
      </c>
      <c r="F1090" s="116">
        <f t="shared" si="10"/>
        <v>2.3190442726633918E-2</v>
      </c>
      <c r="G1090" s="116">
        <v>0</v>
      </c>
      <c r="H1090" s="400">
        <f>VLOOKUP(B1090,'PRPM WP2'!$A1:$H1138,5,FALSE)</f>
        <v>2.8416666666666699E-3</v>
      </c>
      <c r="I1090" s="400">
        <f t="shared" si="9"/>
        <v>2.0348776059967249E-2</v>
      </c>
      <c r="J1090" s="399">
        <f t="shared" si="11"/>
        <v>42614</v>
      </c>
    </row>
    <row r="1091" spans="1:10" ht="14.5" customHeight="1" x14ac:dyDescent="0.15">
      <c r="A1091" s="5"/>
      <c r="B1091" s="399">
        <v>42644</v>
      </c>
      <c r="C1091" s="16" t="s">
        <v>3350</v>
      </c>
      <c r="D1091" s="16" t="s">
        <v>3348</v>
      </c>
      <c r="E1091" s="116">
        <v>50.73</v>
      </c>
      <c r="F1091" s="116">
        <f t="shared" si="10"/>
        <v>0.16140109890109883</v>
      </c>
      <c r="G1091" s="116">
        <v>0</v>
      </c>
      <c r="H1091" s="400">
        <f>VLOOKUP(B1091,'PRPM WP2'!$A1:$H1138,5,FALSE)</f>
        <v>2.8416666666666699E-3</v>
      </c>
      <c r="I1091" s="400">
        <f t="shared" si="9"/>
        <v>0.15855943223443217</v>
      </c>
      <c r="J1091" s="399">
        <f t="shared" si="11"/>
        <v>42644</v>
      </c>
    </row>
    <row r="1092" spans="1:10" ht="14.5" customHeight="1" x14ac:dyDescent="0.15">
      <c r="A1092" s="5"/>
      <c r="B1092" s="399">
        <v>42675</v>
      </c>
      <c r="C1092" s="16" t="s">
        <v>3350</v>
      </c>
      <c r="D1092" s="16" t="s">
        <v>3348</v>
      </c>
      <c r="E1092" s="116">
        <v>53.67</v>
      </c>
      <c r="F1092" s="116">
        <f t="shared" si="10"/>
        <v>6.1945594322885961E-2</v>
      </c>
      <c r="G1092" s="116">
        <v>0.20250000000000001</v>
      </c>
      <c r="H1092" s="400">
        <f>VLOOKUP(B1092,'PRPM WP2'!$A1:$H1138,5,FALSE)</f>
        <v>3.2166666666666702E-3</v>
      </c>
      <c r="I1092" s="400">
        <f t="shared" si="9"/>
        <v>5.8728927656219287E-2</v>
      </c>
      <c r="J1092" s="399">
        <f t="shared" si="11"/>
        <v>42675</v>
      </c>
    </row>
    <row r="1093" spans="1:10" ht="14.5" customHeight="1" x14ac:dyDescent="0.15">
      <c r="A1093" s="5"/>
      <c r="B1093" s="399">
        <v>42705</v>
      </c>
      <c r="C1093" s="16" t="s">
        <v>3350</v>
      </c>
      <c r="D1093" s="16" t="s">
        <v>3348</v>
      </c>
      <c r="E1093" s="116">
        <v>55.98</v>
      </c>
      <c r="F1093" s="116">
        <f t="shared" si="10"/>
        <v>4.3040804918949044E-2</v>
      </c>
      <c r="G1093" s="116">
        <v>0</v>
      </c>
      <c r="H1093" s="400">
        <f>VLOOKUP(B1093,'PRPM WP2'!$A1:$H1138,5,FALSE)</f>
        <v>3.3833333333333302E-3</v>
      </c>
      <c r="I1093" s="400">
        <f t="shared" si="9"/>
        <v>3.9657471585615715E-2</v>
      </c>
      <c r="J1093" s="399">
        <f t="shared" si="11"/>
        <v>42705</v>
      </c>
    </row>
    <row r="1094" spans="1:10" ht="14.5" customHeight="1" x14ac:dyDescent="0.15">
      <c r="A1094" s="5"/>
      <c r="B1094" s="399">
        <v>42736</v>
      </c>
      <c r="C1094" s="16" t="s">
        <v>3350</v>
      </c>
      <c r="D1094" s="16" t="s">
        <v>3348</v>
      </c>
      <c r="E1094" s="116">
        <v>50.1</v>
      </c>
      <c r="F1094" s="116">
        <f t="shared" si="10"/>
        <v>-0.10503751339764195</v>
      </c>
      <c r="G1094" s="116">
        <v>0</v>
      </c>
      <c r="H1094" s="400">
        <f>VLOOKUP(B1094,'PRPM WP2'!$A1:$H1138,5,FALSE)</f>
        <v>3.2666666666666699E-3</v>
      </c>
      <c r="I1094" s="400">
        <f t="shared" si="9"/>
        <v>-0.10830418006430861</v>
      </c>
      <c r="J1094" s="399">
        <f t="shared" si="11"/>
        <v>42736</v>
      </c>
    </row>
    <row r="1095" spans="1:10" ht="14.5" customHeight="1" x14ac:dyDescent="0.15">
      <c r="A1095" s="5"/>
      <c r="B1095" s="399">
        <v>42767</v>
      </c>
      <c r="C1095" s="16" t="s">
        <v>3350</v>
      </c>
      <c r="D1095" s="16" t="s">
        <v>3348</v>
      </c>
      <c r="E1095" s="116">
        <v>48.53</v>
      </c>
      <c r="F1095" s="116">
        <f t="shared" si="10"/>
        <v>-2.6996007984031938E-2</v>
      </c>
      <c r="G1095" s="116">
        <v>0.2175</v>
      </c>
      <c r="H1095" s="400">
        <f>VLOOKUP(B1095,'PRPM WP2'!$A1:$H1138,5,FALSE)</f>
        <v>3.2916666666666702E-3</v>
      </c>
      <c r="I1095" s="400">
        <f t="shared" si="9"/>
        <v>-3.0287674650698607E-2</v>
      </c>
      <c r="J1095" s="399">
        <f t="shared" si="11"/>
        <v>42767</v>
      </c>
    </row>
    <row r="1096" spans="1:10" ht="14.5" customHeight="1" x14ac:dyDescent="0.15">
      <c r="A1096" s="5"/>
      <c r="B1096" s="399">
        <v>42795</v>
      </c>
      <c r="C1096" s="16" t="s">
        <v>3350</v>
      </c>
      <c r="D1096" s="16" t="s">
        <v>3348</v>
      </c>
      <c r="E1096" s="116">
        <v>48.22</v>
      </c>
      <c r="F1096" s="116">
        <f t="shared" si="10"/>
        <v>-6.3878013599835623E-3</v>
      </c>
      <c r="G1096" s="116">
        <v>0</v>
      </c>
      <c r="H1096" s="400">
        <f>VLOOKUP(B1096,'PRPM WP2'!$A1:$H1138,5,FALSE)</f>
        <v>3.2916666666666702E-3</v>
      </c>
      <c r="I1096" s="400">
        <f t="shared" si="9"/>
        <v>-9.6794680266502325E-3</v>
      </c>
      <c r="J1096" s="399">
        <f t="shared" si="11"/>
        <v>42795</v>
      </c>
    </row>
    <row r="1097" spans="1:10" ht="14.5" customHeight="1" x14ac:dyDescent="0.15">
      <c r="A1097" s="5"/>
      <c r="B1097" s="399">
        <v>42826</v>
      </c>
      <c r="C1097" s="16" t="s">
        <v>3350</v>
      </c>
      <c r="D1097" s="16" t="s">
        <v>3348</v>
      </c>
      <c r="E1097" s="116">
        <v>48.84</v>
      </c>
      <c r="F1097" s="116">
        <f t="shared" si="10"/>
        <v>1.2857735379510671E-2</v>
      </c>
      <c r="G1097" s="116">
        <v>0</v>
      </c>
      <c r="H1097" s="400">
        <f>VLOOKUP(B1097,'PRPM WP2'!$A1:$H1138,5,FALSE)</f>
        <v>3.225E-3</v>
      </c>
      <c r="I1097" s="400">
        <f t="shared" si="9"/>
        <v>9.6327353795106711E-3</v>
      </c>
      <c r="J1097" s="399">
        <f t="shared" si="11"/>
        <v>42826</v>
      </c>
    </row>
    <row r="1098" spans="1:10" ht="14.5" customHeight="1" x14ac:dyDescent="0.15">
      <c r="A1098" s="5"/>
      <c r="B1098" s="399">
        <v>42856</v>
      </c>
      <c r="C1098" s="16" t="s">
        <v>3350</v>
      </c>
      <c r="D1098" s="16" t="s">
        <v>3348</v>
      </c>
      <c r="E1098" s="116">
        <v>48.04</v>
      </c>
      <c r="F1098" s="116">
        <f t="shared" si="10"/>
        <v>-1.1926699426699515E-2</v>
      </c>
      <c r="G1098" s="116">
        <v>0.2175</v>
      </c>
      <c r="H1098" s="400">
        <f>VLOOKUP(B1098,'PRPM WP2'!$A1:$H1138,5,FALSE)</f>
        <v>3.20833333333333E-3</v>
      </c>
      <c r="I1098" s="400">
        <f t="shared" si="9"/>
        <v>-1.5135032760032845E-2</v>
      </c>
      <c r="J1098" s="399">
        <f t="shared" si="11"/>
        <v>42856</v>
      </c>
    </row>
    <row r="1099" spans="1:10" ht="14.5" customHeight="1" x14ac:dyDescent="0.15">
      <c r="A1099" s="5"/>
      <c r="B1099" s="399">
        <v>42887</v>
      </c>
      <c r="C1099" s="16" t="s">
        <v>3350</v>
      </c>
      <c r="D1099" s="16" t="s">
        <v>3348</v>
      </c>
      <c r="E1099" s="116">
        <v>49.18</v>
      </c>
      <c r="F1099" s="116">
        <f t="shared" si="10"/>
        <v>2.3730224812656131E-2</v>
      </c>
      <c r="G1099" s="116">
        <v>0</v>
      </c>
      <c r="H1099" s="400">
        <f>VLOOKUP(B1099,'PRPM WP2'!$A1:$H1138,5,FALSE)</f>
        <v>3.0666666666666698E-3</v>
      </c>
      <c r="I1099" s="400">
        <f t="shared" si="9"/>
        <v>2.0663558145989462E-2</v>
      </c>
      <c r="J1099" s="399">
        <f t="shared" si="11"/>
        <v>42887</v>
      </c>
    </row>
    <row r="1100" spans="1:10" ht="14.5" customHeight="1" x14ac:dyDescent="0.15">
      <c r="A1100" s="5"/>
      <c r="B1100" s="399">
        <v>42917</v>
      </c>
      <c r="C1100" s="16" t="s">
        <v>3350</v>
      </c>
      <c r="D1100" s="16" t="s">
        <v>3348</v>
      </c>
      <c r="E1100" s="116">
        <v>52.87</v>
      </c>
      <c r="F1100" s="116">
        <f t="shared" si="10"/>
        <v>7.5030500203334641E-2</v>
      </c>
      <c r="G1100" s="116">
        <v>0</v>
      </c>
      <c r="H1100" s="400">
        <f>VLOOKUP(B1100,'PRPM WP2'!$A1:$H1138,5,FALSE)</f>
        <v>3.15E-3</v>
      </c>
      <c r="I1100" s="400">
        <f t="shared" si="9"/>
        <v>7.1880500203334641E-2</v>
      </c>
      <c r="J1100" s="399">
        <f t="shared" si="11"/>
        <v>42917</v>
      </c>
    </row>
    <row r="1101" spans="1:10" ht="14.5" customHeight="1" x14ac:dyDescent="0.15">
      <c r="A1101" s="5"/>
      <c r="B1101" s="399">
        <v>42948</v>
      </c>
      <c r="C1101" s="16" t="s">
        <v>3350</v>
      </c>
      <c r="D1101" s="16" t="s">
        <v>3348</v>
      </c>
      <c r="E1101" s="116">
        <v>55.5</v>
      </c>
      <c r="F1101" s="116">
        <f t="shared" si="10"/>
        <v>5.3858520900321595E-2</v>
      </c>
      <c r="G1101" s="116">
        <v>0.2175</v>
      </c>
      <c r="H1101" s="400">
        <f>VLOOKUP(B1101,'PRPM WP2'!$A1:$H1138,5,FALSE)</f>
        <v>3.0833333333333299E-3</v>
      </c>
      <c r="I1101" s="400">
        <f t="shared" si="9"/>
        <v>5.0775187566988268E-2</v>
      </c>
      <c r="J1101" s="399">
        <f t="shared" si="11"/>
        <v>42948</v>
      </c>
    </row>
    <row r="1102" spans="1:10" ht="14.5" customHeight="1" x14ac:dyDescent="0.15">
      <c r="A1102" s="5"/>
      <c r="B1102" s="399">
        <v>42979</v>
      </c>
      <c r="C1102" s="16" t="s">
        <v>3350</v>
      </c>
      <c r="D1102" s="16" t="s">
        <v>3348</v>
      </c>
      <c r="E1102" s="116">
        <v>56.6</v>
      </c>
      <c r="F1102" s="116">
        <f t="shared" si="10"/>
        <v>1.9819819819819846E-2</v>
      </c>
      <c r="G1102" s="116">
        <v>0</v>
      </c>
      <c r="H1102" s="400">
        <f>VLOOKUP(B1102,'PRPM WP2'!$A1:$H1138,5,FALSE)</f>
        <v>3.0249999999999999E-3</v>
      </c>
      <c r="I1102" s="400">
        <f t="shared" si="9"/>
        <v>1.6794819819819846E-2</v>
      </c>
      <c r="J1102" s="399">
        <f t="shared" si="11"/>
        <v>42979</v>
      </c>
    </row>
    <row r="1103" spans="1:10" ht="14.5" customHeight="1" x14ac:dyDescent="0.15">
      <c r="A1103" s="5"/>
      <c r="B1103" s="399">
        <v>43009</v>
      </c>
      <c r="C1103" s="16" t="s">
        <v>3350</v>
      </c>
      <c r="D1103" s="16" t="s">
        <v>3348</v>
      </c>
      <c r="E1103" s="116">
        <v>59.31</v>
      </c>
      <c r="F1103" s="116">
        <f t="shared" si="10"/>
        <v>4.7879858657243833E-2</v>
      </c>
      <c r="G1103" s="116">
        <v>0</v>
      </c>
      <c r="H1103" s="400">
        <f>VLOOKUP(B1103,'PRPM WP2'!$A1:$H1138,5,FALSE)</f>
        <v>3.0000000000000001E-3</v>
      </c>
      <c r="I1103" s="400">
        <f t="shared" si="9"/>
        <v>4.487985865724383E-2</v>
      </c>
      <c r="J1103" s="399">
        <f t="shared" si="11"/>
        <v>43009</v>
      </c>
    </row>
    <row r="1104" spans="1:10" ht="14.5" customHeight="1" x14ac:dyDescent="0.15">
      <c r="A1104" s="5"/>
      <c r="B1104" s="399">
        <v>43040</v>
      </c>
      <c r="C1104" s="16" t="s">
        <v>3350</v>
      </c>
      <c r="D1104" s="16" t="s">
        <v>3348</v>
      </c>
      <c r="E1104" s="116">
        <v>68.13</v>
      </c>
      <c r="F1104" s="116">
        <f t="shared" ref="F1104:F1135" si="12">((E1104-E1103)/E1103)+(G1104/E1103)</f>
        <v>0.14942674085314439</v>
      </c>
      <c r="G1104" s="116">
        <v>4.2500000000000003E-2</v>
      </c>
      <c r="H1104" s="400">
        <f>VLOOKUP(B1104,'PRPM WP2'!$A1:$H1138,5,FALSE)</f>
        <v>3.0000000000000001E-3</v>
      </c>
      <c r="I1104" s="400">
        <f t="shared" si="9"/>
        <v>0.14642674085314439</v>
      </c>
      <c r="J1104" s="399">
        <f t="shared" si="11"/>
        <v>43040</v>
      </c>
    </row>
    <row r="1105" spans="1:10" ht="14.5" customHeight="1" x14ac:dyDescent="0.15">
      <c r="A1105" s="5"/>
      <c r="B1105" s="399">
        <v>43070</v>
      </c>
      <c r="C1105" s="16" t="s">
        <v>3350</v>
      </c>
      <c r="D1105" s="16" t="s">
        <v>3348</v>
      </c>
      <c r="E1105" s="116">
        <v>63.83</v>
      </c>
      <c r="F1105" s="116">
        <f t="shared" si="12"/>
        <v>-6.3114633788345767E-2</v>
      </c>
      <c r="G1105" s="116">
        <v>0</v>
      </c>
      <c r="H1105" s="400">
        <f>VLOOKUP(B1105,'PRPM WP2'!$A1:$H1138,5,FALSE)</f>
        <v>2.9250000000000001E-3</v>
      </c>
      <c r="I1105" s="400">
        <f t="shared" si="9"/>
        <v>-6.6039633788345764E-2</v>
      </c>
      <c r="J1105" s="399">
        <f t="shared" si="11"/>
        <v>43070</v>
      </c>
    </row>
    <row r="1106" spans="1:10" ht="14.5" customHeight="1" x14ac:dyDescent="0.15">
      <c r="A1106" s="5"/>
      <c r="B1106" s="399">
        <v>43101</v>
      </c>
      <c r="C1106" s="16" t="s">
        <v>3350</v>
      </c>
      <c r="D1106" s="16" t="s">
        <v>3348</v>
      </c>
      <c r="E1106" s="116">
        <v>59.84</v>
      </c>
      <c r="F1106" s="116">
        <f t="shared" si="12"/>
        <v>-6.2509791634027811E-2</v>
      </c>
      <c r="G1106" s="116">
        <v>0</v>
      </c>
      <c r="H1106" s="400">
        <f>VLOOKUP(B1106,'PRPM WP2'!$A1:$H1138,5,FALSE)</f>
        <v>2.9250000000000001E-3</v>
      </c>
      <c r="I1106" s="400">
        <f t="shared" si="9"/>
        <v>-6.5434791634027809E-2</v>
      </c>
      <c r="J1106" s="399">
        <f t="shared" si="11"/>
        <v>43101</v>
      </c>
    </row>
    <row r="1107" spans="1:10" ht="14.5" customHeight="1" x14ac:dyDescent="0.15">
      <c r="A1107" s="5"/>
      <c r="B1107" s="399">
        <v>43132</v>
      </c>
      <c r="C1107" s="16" t="s">
        <v>3350</v>
      </c>
      <c r="D1107" s="16" t="s">
        <v>3348</v>
      </c>
      <c r="E1107" s="116">
        <v>52.94</v>
      </c>
      <c r="F1107" s="116">
        <f t="shared" si="12"/>
        <v>-0.11062834224598939</v>
      </c>
      <c r="G1107" s="116">
        <v>0.28000000000000003</v>
      </c>
      <c r="H1107" s="400">
        <f>VLOOKUP(B1107,'PRPM WP2'!$A1:$H1138,5,FALSE)</f>
        <v>2.9583333333333302E-3</v>
      </c>
      <c r="I1107" s="400">
        <f t="shared" si="9"/>
        <v>-0.11358667557932271</v>
      </c>
      <c r="J1107" s="399">
        <f t="shared" ref="J1107:J1137" si="13">B1107</f>
        <v>43132</v>
      </c>
    </row>
    <row r="1108" spans="1:10" ht="14.5" customHeight="1" x14ac:dyDescent="0.15">
      <c r="A1108" s="5"/>
      <c r="B1108" s="399">
        <v>43160</v>
      </c>
      <c r="C1108" s="16" t="s">
        <v>3350</v>
      </c>
      <c r="D1108" s="16" t="s">
        <v>3348</v>
      </c>
      <c r="E1108" s="116">
        <v>52.71</v>
      </c>
      <c r="F1108" s="116">
        <f t="shared" si="12"/>
        <v>-4.3445409897997144E-3</v>
      </c>
      <c r="G1108" s="116">
        <v>0</v>
      </c>
      <c r="H1108" s="400">
        <f>VLOOKUP(B1108,'PRPM WP2'!$A1:$H1138,5,FALSE)</f>
        <v>3.225E-3</v>
      </c>
      <c r="I1108" s="400">
        <f t="shared" si="9"/>
        <v>-7.569540989799714E-3</v>
      </c>
      <c r="J1108" s="399">
        <f t="shared" si="13"/>
        <v>43160</v>
      </c>
    </row>
    <row r="1109" spans="1:10" ht="14.5" customHeight="1" x14ac:dyDescent="0.15">
      <c r="A1109" s="5"/>
      <c r="B1109" s="399">
        <v>43191</v>
      </c>
      <c r="C1109" s="16" t="s">
        <v>3350</v>
      </c>
      <c r="D1109" s="16" t="s">
        <v>3348</v>
      </c>
      <c r="E1109" s="116">
        <v>60.45</v>
      </c>
      <c r="F1109" s="116">
        <f t="shared" si="12"/>
        <v>0.14684120660216282</v>
      </c>
      <c r="G1109" s="116">
        <v>0</v>
      </c>
      <c r="H1109" s="400">
        <f>VLOOKUP(B1109,'PRPM WP2'!$A1:$H1138,5,FALSE)</f>
        <v>3.20833333333333E-3</v>
      </c>
      <c r="I1109" s="400">
        <f t="shared" si="9"/>
        <v>0.14363287326882948</v>
      </c>
      <c r="J1109" s="399">
        <f t="shared" si="13"/>
        <v>43191</v>
      </c>
    </row>
    <row r="1110" spans="1:10" ht="14.5" customHeight="1" x14ac:dyDescent="0.15">
      <c r="A1110" s="5"/>
      <c r="B1110" s="399">
        <v>43221</v>
      </c>
      <c r="C1110" s="16" t="s">
        <v>3350</v>
      </c>
      <c r="D1110" s="16" t="s">
        <v>3348</v>
      </c>
      <c r="E1110" s="116">
        <v>63.13</v>
      </c>
      <c r="F1110" s="116">
        <f t="shared" si="12"/>
        <v>4.8966087675765088E-2</v>
      </c>
      <c r="G1110" s="116">
        <v>0.28000000000000003</v>
      </c>
      <c r="H1110" s="400">
        <f>VLOOKUP(B1110,'PRPM WP2'!$A1:$H1138,5,FALSE)</f>
        <v>3.3249999999999998E-3</v>
      </c>
      <c r="I1110" s="400">
        <f t="shared" si="9"/>
        <v>4.5641087675765087E-2</v>
      </c>
      <c r="J1110" s="399">
        <f t="shared" si="13"/>
        <v>43221</v>
      </c>
    </row>
    <row r="1111" spans="1:10" ht="14.5" customHeight="1" x14ac:dyDescent="0.15">
      <c r="A1111" s="5"/>
      <c r="B1111" s="399">
        <v>43252</v>
      </c>
      <c r="C1111" s="16" t="s">
        <v>3350</v>
      </c>
      <c r="D1111" s="16" t="s">
        <v>3348</v>
      </c>
      <c r="E1111" s="116">
        <v>66.22</v>
      </c>
      <c r="F1111" s="116">
        <f t="shared" si="12"/>
        <v>4.8946618089656203E-2</v>
      </c>
      <c r="G1111" s="116">
        <v>0</v>
      </c>
      <c r="H1111" s="400">
        <f>VLOOKUP(B1111,'PRPM WP2'!$A1:$H1138,5,FALSE)</f>
        <v>3.3E-3</v>
      </c>
      <c r="I1111" s="400">
        <f t="shared" si="9"/>
        <v>4.5646618089656206E-2</v>
      </c>
      <c r="J1111" s="399">
        <f t="shared" si="13"/>
        <v>43252</v>
      </c>
    </row>
    <row r="1112" spans="1:10" ht="14.5" customHeight="1" x14ac:dyDescent="0.15">
      <c r="A1112" s="5"/>
      <c r="B1112" s="399">
        <v>43282</v>
      </c>
      <c r="C1112" s="16" t="s">
        <v>3350</v>
      </c>
      <c r="D1112" s="16" t="s">
        <v>3348</v>
      </c>
      <c r="E1112" s="116">
        <v>64.680000000000007</v>
      </c>
      <c r="F1112" s="116">
        <f t="shared" si="12"/>
        <v>-2.3255813953488254E-2</v>
      </c>
      <c r="G1112" s="116">
        <v>0</v>
      </c>
      <c r="H1112" s="400">
        <f>VLOOKUP(B1112,'PRPM WP2'!$A1:$H1138,5,FALSE)</f>
        <v>3.225E-3</v>
      </c>
      <c r="I1112" s="400">
        <f t="shared" si="9"/>
        <v>-2.6480813953488253E-2</v>
      </c>
      <c r="J1112" s="399">
        <f t="shared" si="13"/>
        <v>43282</v>
      </c>
    </row>
    <row r="1113" spans="1:10" ht="14.5" customHeight="1" x14ac:dyDescent="0.15">
      <c r="A1113" s="5"/>
      <c r="B1113" s="399">
        <v>43313</v>
      </c>
      <c r="C1113" s="16" t="s">
        <v>3350</v>
      </c>
      <c r="D1113" s="16" t="s">
        <v>3348</v>
      </c>
      <c r="E1113" s="116">
        <v>57.91</v>
      </c>
      <c r="F1113" s="116">
        <f t="shared" si="12"/>
        <v>-0.10034013605442191</v>
      </c>
      <c r="G1113" s="116">
        <v>0.28000000000000003</v>
      </c>
      <c r="H1113" s="400">
        <f>VLOOKUP(B1113,'PRPM WP2'!$A1:$H1138,5,FALSE)</f>
        <v>3.2333333333333298E-3</v>
      </c>
      <c r="I1113" s="400">
        <f t="shared" si="9"/>
        <v>-0.10357346938775523</v>
      </c>
      <c r="J1113" s="399">
        <f t="shared" si="13"/>
        <v>43313</v>
      </c>
    </row>
    <row r="1114" spans="1:10" ht="14.5" customHeight="1" x14ac:dyDescent="0.15">
      <c r="A1114" s="5"/>
      <c r="B1114" s="399">
        <v>43344</v>
      </c>
      <c r="C1114" s="16" t="s">
        <v>3350</v>
      </c>
      <c r="D1114" s="16" t="s">
        <v>3348</v>
      </c>
      <c r="E1114" s="116">
        <v>61.15</v>
      </c>
      <c r="F1114" s="116">
        <f t="shared" si="12"/>
        <v>5.5948886202728407E-2</v>
      </c>
      <c r="G1114" s="116">
        <v>0</v>
      </c>
      <c r="H1114" s="400">
        <f>VLOOKUP(B1114,'PRPM WP2'!$A1:$H1138,5,FALSE)</f>
        <v>3.2333333333333298E-3</v>
      </c>
      <c r="I1114" s="400">
        <f t="shared" si="9"/>
        <v>5.2715552869395076E-2</v>
      </c>
      <c r="J1114" s="399">
        <f t="shared" si="13"/>
        <v>43344</v>
      </c>
    </row>
    <row r="1115" spans="1:10" ht="14.5" customHeight="1" x14ac:dyDescent="0.15">
      <c r="A1115" s="5"/>
      <c r="B1115" s="399">
        <v>43374</v>
      </c>
      <c r="C1115" s="16" t="s">
        <v>3350</v>
      </c>
      <c r="D1115" s="16" t="s">
        <v>3348</v>
      </c>
      <c r="E1115" s="116">
        <v>60.73</v>
      </c>
      <c r="F1115" s="116">
        <f t="shared" si="12"/>
        <v>-6.8683565004088584E-3</v>
      </c>
      <c r="G1115" s="116">
        <v>0</v>
      </c>
      <c r="H1115" s="400">
        <f>VLOOKUP(B1115,'PRPM WP2'!$A1:$H1138,5,FALSE)</f>
        <v>3.4499999999999999E-3</v>
      </c>
      <c r="I1115" s="400">
        <f t="shared" si="9"/>
        <v>-1.0318356500408857E-2</v>
      </c>
      <c r="J1115" s="399">
        <f t="shared" si="13"/>
        <v>43374</v>
      </c>
    </row>
    <row r="1116" spans="1:10" ht="14.5" customHeight="1" x14ac:dyDescent="0.15">
      <c r="A1116" s="5"/>
      <c r="B1116" s="399">
        <v>43405</v>
      </c>
      <c r="C1116" s="16" t="s">
        <v>3350</v>
      </c>
      <c r="D1116" s="16" t="s">
        <v>3348</v>
      </c>
      <c r="E1116" s="116">
        <v>56.04</v>
      </c>
      <c r="F1116" s="116">
        <f t="shared" si="12"/>
        <v>-7.2616499259015282E-2</v>
      </c>
      <c r="G1116" s="116">
        <v>0.28000000000000003</v>
      </c>
      <c r="H1116" s="400">
        <f>VLOOKUP(B1116,'PRPM WP2'!$A1:$H1138,5,FALSE)</f>
        <v>3.5166666666666701E-3</v>
      </c>
      <c r="I1116" s="400">
        <f t="shared" si="9"/>
        <v>-7.613316592568195E-2</v>
      </c>
      <c r="J1116" s="399">
        <f t="shared" si="13"/>
        <v>43405</v>
      </c>
    </row>
    <row r="1117" spans="1:10" ht="14.5" customHeight="1" x14ac:dyDescent="0.15">
      <c r="A1117" s="5"/>
      <c r="B1117" s="399">
        <v>43435</v>
      </c>
      <c r="C1117" s="16" t="s">
        <v>3350</v>
      </c>
      <c r="D1117" s="16" t="s">
        <v>3348</v>
      </c>
      <c r="E1117" s="116">
        <v>55.62</v>
      </c>
      <c r="F1117" s="116">
        <f t="shared" si="12"/>
        <v>-7.4946466809422147E-3</v>
      </c>
      <c r="G1117" s="116">
        <v>0</v>
      </c>
      <c r="H1117" s="400">
        <f>VLOOKUP(B1117,'PRPM WP2'!$A1:$H1138,5,FALSE)</f>
        <v>3.3500000000000001E-3</v>
      </c>
      <c r="I1117" s="400">
        <f t="shared" si="9"/>
        <v>-1.0844646680942215E-2</v>
      </c>
      <c r="J1117" s="399">
        <f t="shared" si="13"/>
        <v>43435</v>
      </c>
    </row>
    <row r="1118" spans="1:10" ht="14.5" customHeight="1" x14ac:dyDescent="0.15">
      <c r="A1118" s="5"/>
      <c r="B1118" s="399">
        <v>43466</v>
      </c>
      <c r="C1118" s="16" t="s">
        <v>3350</v>
      </c>
      <c r="D1118" s="16" t="s">
        <v>3348</v>
      </c>
      <c r="E1118" s="116">
        <v>59.95</v>
      </c>
      <c r="F1118" s="116">
        <f t="shared" si="12"/>
        <v>7.7849694354548818E-2</v>
      </c>
      <c r="G1118" s="116">
        <v>0</v>
      </c>
      <c r="H1118" s="400">
        <f>VLOOKUP(B1118,'PRPM WP2'!$A1:$H1138,5,FALSE)</f>
        <v>3.2750000000000001E-3</v>
      </c>
      <c r="I1118" s="400">
        <f t="shared" si="9"/>
        <v>7.4574694354548818E-2</v>
      </c>
      <c r="J1118" s="399">
        <f t="shared" si="13"/>
        <v>43466</v>
      </c>
    </row>
    <row r="1119" spans="1:10" ht="14.5" customHeight="1" x14ac:dyDescent="0.15">
      <c r="A1119" s="5"/>
      <c r="B1119" s="399">
        <v>43497</v>
      </c>
      <c r="C1119" s="16" t="s">
        <v>3350</v>
      </c>
      <c r="D1119" s="16" t="s">
        <v>3348</v>
      </c>
      <c r="E1119" s="116">
        <v>61.17</v>
      </c>
      <c r="F1119" s="116">
        <f t="shared" si="12"/>
        <v>2.5354462051709735E-2</v>
      </c>
      <c r="G1119" s="116">
        <v>0.3</v>
      </c>
      <c r="H1119" s="400">
        <f>VLOOKUP(B1119,'PRPM WP2'!$A1:$H1138,5,FALSE)</f>
        <v>3.1583333333333298E-3</v>
      </c>
      <c r="I1119" s="400">
        <f t="shared" si="9"/>
        <v>2.2196128718376406E-2</v>
      </c>
      <c r="J1119" s="399">
        <f t="shared" si="13"/>
        <v>43497</v>
      </c>
    </row>
    <row r="1120" spans="1:10" ht="14.5" customHeight="1" x14ac:dyDescent="0.15">
      <c r="A1120" s="5"/>
      <c r="B1120" s="399">
        <v>43525</v>
      </c>
      <c r="C1120" s="16" t="s">
        <v>3350</v>
      </c>
      <c r="D1120" s="16" t="s">
        <v>3348</v>
      </c>
      <c r="E1120" s="116">
        <v>61.74</v>
      </c>
      <c r="F1120" s="116">
        <f t="shared" si="12"/>
        <v>9.3182932810201118E-3</v>
      </c>
      <c r="G1120" s="116">
        <v>0</v>
      </c>
      <c r="H1120" s="400">
        <f>VLOOKUP(B1120,'PRPM WP2'!$A1:$H1138,5,FALSE)</f>
        <v>3.1583333333333298E-3</v>
      </c>
      <c r="I1120" s="400">
        <f t="shared" si="9"/>
        <v>6.1599599476867819E-3</v>
      </c>
      <c r="J1120" s="399">
        <f t="shared" si="13"/>
        <v>43525</v>
      </c>
    </row>
    <row r="1121" spans="1:10" ht="14.5" customHeight="1" x14ac:dyDescent="0.15">
      <c r="A1121" s="5"/>
      <c r="B1121" s="399">
        <v>43556</v>
      </c>
      <c r="C1121" s="16" t="s">
        <v>3350</v>
      </c>
      <c r="D1121" s="16" t="s">
        <v>3348</v>
      </c>
      <c r="E1121" s="116">
        <v>62.06</v>
      </c>
      <c r="F1121" s="116">
        <f t="shared" si="12"/>
        <v>5.1830255911888608E-3</v>
      </c>
      <c r="G1121" s="116">
        <v>0</v>
      </c>
      <c r="H1121" s="400">
        <f>VLOOKUP(B1121,'PRPM WP2'!$A1:$H1138,5,FALSE)</f>
        <v>3.075E-3</v>
      </c>
      <c r="I1121" s="400">
        <f t="shared" si="9"/>
        <v>2.1080255911888608E-3</v>
      </c>
      <c r="J1121" s="399">
        <f t="shared" si="13"/>
        <v>43556</v>
      </c>
    </row>
    <row r="1122" spans="1:10" ht="14.5" customHeight="1" x14ac:dyDescent="0.15">
      <c r="A1122" s="5"/>
      <c r="B1122" s="399">
        <v>43586</v>
      </c>
      <c r="C1122" s="16" t="s">
        <v>3350</v>
      </c>
      <c r="D1122" s="16" t="s">
        <v>3348</v>
      </c>
      <c r="E1122" s="116">
        <v>61.63</v>
      </c>
      <c r="F1122" s="116">
        <f t="shared" si="12"/>
        <v>-2.0947470190138531E-3</v>
      </c>
      <c r="G1122" s="116">
        <v>0.3</v>
      </c>
      <c r="H1122" s="400">
        <f>VLOOKUP(B1122,'PRPM WP2'!$A1:$H1138,5,FALSE)</f>
        <v>3.05833333333333E-3</v>
      </c>
      <c r="I1122" s="400">
        <f t="shared" si="9"/>
        <v>-5.1530803523471835E-3</v>
      </c>
      <c r="J1122" s="399">
        <f t="shared" si="13"/>
        <v>43586</v>
      </c>
    </row>
    <row r="1123" spans="1:10" ht="14.5" customHeight="1" x14ac:dyDescent="0.15">
      <c r="A1123" s="5"/>
      <c r="B1123" s="399">
        <v>43617</v>
      </c>
      <c r="C1123" s="16" t="s">
        <v>3350</v>
      </c>
      <c r="D1123" s="16" t="s">
        <v>3348</v>
      </c>
      <c r="E1123" s="116">
        <v>60.77</v>
      </c>
      <c r="F1123" s="116">
        <f t="shared" si="12"/>
        <v>-1.3954243063443119E-2</v>
      </c>
      <c r="G1123" s="116">
        <v>0</v>
      </c>
      <c r="H1123" s="400">
        <f>VLOOKUP(B1123,'PRPM WP2'!$A1:$H1138,5,FALSE)</f>
        <v>3.05833333333333E-3</v>
      </c>
      <c r="I1123" s="400">
        <f t="shared" si="9"/>
        <v>-1.701257639677645E-2</v>
      </c>
      <c r="J1123" s="399">
        <f t="shared" si="13"/>
        <v>43617</v>
      </c>
    </row>
    <row r="1124" spans="1:10" ht="14.5" customHeight="1" x14ac:dyDescent="0.15">
      <c r="A1124" s="5"/>
      <c r="B1124" s="399">
        <v>43647</v>
      </c>
      <c r="C1124" s="16" t="s">
        <v>3350</v>
      </c>
      <c r="D1124" s="16" t="s">
        <v>3348</v>
      </c>
      <c r="E1124" s="116">
        <v>64.89</v>
      </c>
      <c r="F1124" s="116">
        <f t="shared" si="12"/>
        <v>6.7796610169491484E-2</v>
      </c>
      <c r="G1124" s="116">
        <v>0</v>
      </c>
      <c r="H1124" s="400">
        <f>VLOOKUP(B1124,'PRPM WP2'!$A1:$H1138,5,FALSE)</f>
        <v>2.74166666666667E-3</v>
      </c>
      <c r="I1124" s="400">
        <f t="shared" si="9"/>
        <v>6.5054943502824814E-2</v>
      </c>
      <c r="J1124" s="399">
        <f t="shared" si="13"/>
        <v>43647</v>
      </c>
    </row>
    <row r="1125" spans="1:10" ht="14.5" customHeight="1" x14ac:dyDescent="0.15">
      <c r="A1125" s="5"/>
      <c r="B1125" s="399">
        <v>43678</v>
      </c>
      <c r="C1125" s="16" t="s">
        <v>3350</v>
      </c>
      <c r="D1125" s="16" t="s">
        <v>3348</v>
      </c>
      <c r="E1125" s="116">
        <v>68.33</v>
      </c>
      <c r="F1125" s="116">
        <f t="shared" si="12"/>
        <v>5.7635999383572167E-2</v>
      </c>
      <c r="G1125" s="116">
        <v>0.3</v>
      </c>
      <c r="H1125" s="400">
        <f>VLOOKUP(B1125,'PRPM WP2'!$A1:$H1138,5,FALSE)</f>
        <v>2.74166666666667E-3</v>
      </c>
      <c r="I1125" s="400">
        <f t="shared" si="9"/>
        <v>5.4894332716905497E-2</v>
      </c>
      <c r="J1125" s="399">
        <f t="shared" si="13"/>
        <v>43678</v>
      </c>
    </row>
    <row r="1126" spans="1:10" ht="14.5" customHeight="1" x14ac:dyDescent="0.15">
      <c r="A1126" s="5"/>
      <c r="B1126" s="399">
        <v>43709</v>
      </c>
      <c r="C1126" s="16" t="s">
        <v>3350</v>
      </c>
      <c r="D1126" s="16" t="s">
        <v>3348</v>
      </c>
      <c r="E1126" s="116">
        <v>68.290000000000006</v>
      </c>
      <c r="F1126" s="116">
        <f t="shared" si="12"/>
        <v>-5.8539440948327296E-4</v>
      </c>
      <c r="G1126" s="116">
        <v>0</v>
      </c>
      <c r="H1126" s="400">
        <f>VLOOKUP(B1126,'PRPM WP2'!$A1:$H1138,5,FALSE)</f>
        <v>2.48333333333333E-3</v>
      </c>
      <c r="I1126" s="400">
        <f t="shared" si="9"/>
        <v>-3.0687277428166028E-3</v>
      </c>
      <c r="J1126" s="399">
        <f t="shared" si="13"/>
        <v>43709</v>
      </c>
    </row>
    <row r="1127" spans="1:10" ht="14.5" customHeight="1" x14ac:dyDescent="0.15">
      <c r="A1127" s="5"/>
      <c r="B1127" s="399">
        <v>43739</v>
      </c>
      <c r="C1127" s="16" t="s">
        <v>3350</v>
      </c>
      <c r="D1127" s="16" t="s">
        <v>3348</v>
      </c>
      <c r="E1127" s="116">
        <v>72.349999999999994</v>
      </c>
      <c r="F1127" s="116">
        <f t="shared" si="12"/>
        <v>5.9452335627470897E-2</v>
      </c>
      <c r="G1127" s="116">
        <v>0</v>
      </c>
      <c r="H1127" s="400">
        <f>VLOOKUP(B1127,'PRPM WP2'!$A1:$H1138,5,FALSE)</f>
        <v>2.5249999999999999E-3</v>
      </c>
      <c r="I1127" s="400">
        <f t="shared" si="9"/>
        <v>5.6927335627470897E-2</v>
      </c>
      <c r="J1127" s="399">
        <f t="shared" si="13"/>
        <v>43739</v>
      </c>
    </row>
    <row r="1128" spans="1:10" ht="14.5" customHeight="1" x14ac:dyDescent="0.15">
      <c r="A1128" s="5"/>
      <c r="B1128" s="399">
        <v>43770</v>
      </c>
      <c r="C1128" s="16" t="s">
        <v>3350</v>
      </c>
      <c r="D1128" s="16" t="s">
        <v>3348</v>
      </c>
      <c r="E1128" s="116">
        <v>70.819999999999993</v>
      </c>
      <c r="F1128" s="116">
        <f t="shared" si="12"/>
        <v>-1.7000691085003471E-2</v>
      </c>
      <c r="G1128" s="116">
        <v>0.3</v>
      </c>
      <c r="H1128" s="400">
        <f>VLOOKUP(B1128,'PRPM WP2'!$A1:$H1138,5,FALSE)</f>
        <v>2.55833333333333E-3</v>
      </c>
      <c r="I1128" s="400">
        <f t="shared" si="9"/>
        <v>-1.95590244183368E-2</v>
      </c>
      <c r="J1128" s="399">
        <f t="shared" si="13"/>
        <v>43770</v>
      </c>
    </row>
    <row r="1129" spans="1:10" ht="14.5" customHeight="1" x14ac:dyDescent="0.15">
      <c r="A1129" s="5"/>
      <c r="B1129" s="399">
        <v>43800</v>
      </c>
      <c r="C1129" s="16" t="s">
        <v>3350</v>
      </c>
      <c r="D1129" s="16" t="s">
        <v>3348</v>
      </c>
      <c r="E1129" s="116">
        <v>71.06</v>
      </c>
      <c r="F1129" s="116">
        <f t="shared" si="12"/>
        <v>3.3888731996612412E-3</v>
      </c>
      <c r="G1129" s="116">
        <v>0</v>
      </c>
      <c r="H1129" s="400">
        <f>VLOOKUP(B1129,'PRPM WP2'!$A1:$H1138,5,FALSE)</f>
        <v>2.5083333333333299E-3</v>
      </c>
      <c r="I1129" s="400">
        <f t="shared" si="9"/>
        <v>8.8053986632791138E-4</v>
      </c>
      <c r="J1129" s="399">
        <f t="shared" si="13"/>
        <v>43800</v>
      </c>
    </row>
    <row r="1130" spans="1:10" ht="14.5" customHeight="1" x14ac:dyDescent="0.15">
      <c r="A1130" s="5"/>
      <c r="B1130" s="399">
        <v>43831</v>
      </c>
      <c r="C1130" s="16" t="s">
        <v>3350</v>
      </c>
      <c r="D1130" s="16" t="s">
        <v>3348</v>
      </c>
      <c r="E1130" s="116">
        <v>73.349999999999994</v>
      </c>
      <c r="F1130" s="116">
        <f t="shared" si="12"/>
        <v>3.2226287644244185E-2</v>
      </c>
      <c r="G1130" s="116">
        <v>0</v>
      </c>
      <c r="H1130" s="400">
        <f>VLOOKUP(B1130,'PRPM WP2'!$A1:$H1138,5,FALSE)</f>
        <v>2.3500000000000001E-3</v>
      </c>
      <c r="I1130" s="400">
        <f t="shared" si="9"/>
        <v>2.9876287644244184E-2</v>
      </c>
      <c r="J1130" s="399">
        <f t="shared" si="13"/>
        <v>43831</v>
      </c>
    </row>
    <row r="1131" spans="1:10" ht="14.5" customHeight="1" x14ac:dyDescent="0.15">
      <c r="A1131" s="5"/>
      <c r="B1131" s="399">
        <v>43862</v>
      </c>
      <c r="C1131" s="16" t="s">
        <v>3350</v>
      </c>
      <c r="D1131" s="16" t="s">
        <v>3348</v>
      </c>
      <c r="E1131" s="116">
        <v>61.18</v>
      </c>
      <c r="F1131" s="116">
        <f t="shared" si="12"/>
        <v>-0.1615541922290388</v>
      </c>
      <c r="G1131" s="116">
        <v>0.32</v>
      </c>
      <c r="H1131" s="400">
        <f>VLOOKUP(B1131,'PRPM WP2'!$A1:$H1138,5,FALSE)</f>
        <v>2.4499999999999999E-3</v>
      </c>
      <c r="I1131" s="400">
        <f t="shared" si="9"/>
        <v>-0.16400419222903881</v>
      </c>
      <c r="J1131" s="399">
        <f t="shared" si="13"/>
        <v>43862</v>
      </c>
    </row>
    <row r="1132" spans="1:10" ht="14.5" customHeight="1" x14ac:dyDescent="0.15">
      <c r="A1132" s="5"/>
      <c r="B1132" s="399">
        <v>43891</v>
      </c>
      <c r="C1132" s="16" t="s">
        <v>3350</v>
      </c>
      <c r="D1132" s="16" t="s">
        <v>3348</v>
      </c>
      <c r="E1132" s="116">
        <v>57.77</v>
      </c>
      <c r="F1132" s="116">
        <f t="shared" si="12"/>
        <v>-5.573716900948017E-2</v>
      </c>
      <c r="G1132" s="116">
        <v>0</v>
      </c>
      <c r="H1132" s="400">
        <f>VLOOKUP(B1132,'PRPM WP2'!$A1:$H1138,5,FALSE)</f>
        <v>2.31666666666667E-3</v>
      </c>
      <c r="I1132" s="400">
        <f t="shared" ref="I1132:I1195" si="14">F1132-H1132</f>
        <v>-5.8053835676146838E-2</v>
      </c>
      <c r="J1132" s="399">
        <f t="shared" si="13"/>
        <v>43891</v>
      </c>
    </row>
    <row r="1133" spans="1:10" ht="14.5" customHeight="1" x14ac:dyDescent="0.15">
      <c r="A1133" s="5"/>
      <c r="B1133" s="399">
        <v>43922</v>
      </c>
      <c r="C1133" s="16" t="s">
        <v>3350</v>
      </c>
      <c r="D1133" s="16" t="s">
        <v>3348</v>
      </c>
      <c r="E1133" s="116">
        <v>59.53</v>
      </c>
      <c r="F1133" s="116">
        <f t="shared" si="12"/>
        <v>3.0465639605331451E-2</v>
      </c>
      <c r="G1133" s="116">
        <v>0</v>
      </c>
      <c r="H1133" s="400">
        <f>VLOOKUP(B1133,'PRPM WP2'!$A1:$H1138,5,FALSE)</f>
        <v>2.0249999999999999E-3</v>
      </c>
      <c r="I1133" s="400">
        <f t="shared" si="14"/>
        <v>2.8440639605331452E-2</v>
      </c>
      <c r="J1133" s="399">
        <f t="shared" si="13"/>
        <v>43922</v>
      </c>
    </row>
    <row r="1134" spans="1:10" ht="14.5" customHeight="1" x14ac:dyDescent="0.15">
      <c r="A1134" s="5"/>
      <c r="B1134" s="399">
        <v>43952</v>
      </c>
      <c r="C1134" s="16" t="s">
        <v>3350</v>
      </c>
      <c r="D1134" s="16" t="s">
        <v>3348</v>
      </c>
      <c r="E1134" s="116">
        <v>62.84</v>
      </c>
      <c r="F1134" s="116">
        <f t="shared" si="12"/>
        <v>6.0977658323534391E-2</v>
      </c>
      <c r="G1134" s="116">
        <v>0.32</v>
      </c>
      <c r="H1134" s="400">
        <f>VLOOKUP(B1134,'PRPM WP2'!$A1:$H1138,5,FALSE)</f>
        <v>2.075E-3</v>
      </c>
      <c r="I1134" s="400">
        <f t="shared" si="14"/>
        <v>5.890265832353439E-2</v>
      </c>
      <c r="J1134" s="399">
        <f t="shared" si="13"/>
        <v>43952</v>
      </c>
    </row>
    <row r="1135" spans="1:10" ht="14.5" customHeight="1" x14ac:dyDescent="0.15">
      <c r="A1135" s="5"/>
      <c r="B1135" s="399">
        <v>43983</v>
      </c>
      <c r="C1135" s="16" t="s">
        <v>3350</v>
      </c>
      <c r="D1135" s="16" t="s">
        <v>3348</v>
      </c>
      <c r="E1135" s="116">
        <v>62.11</v>
      </c>
      <c r="F1135" s="116">
        <f t="shared" si="12"/>
        <v>-1.1616804583068172E-2</v>
      </c>
      <c r="G1135" s="116">
        <v>0</v>
      </c>
      <c r="H1135" s="400">
        <f>VLOOKUP(B1135,'PRPM WP2'!$A1:$H1138,5,FALSE)</f>
        <v>2.0083333333333299E-3</v>
      </c>
      <c r="I1135" s="400">
        <f t="shared" si="14"/>
        <v>-1.3625137916401502E-2</v>
      </c>
      <c r="J1135" s="399">
        <f t="shared" si="13"/>
        <v>43983</v>
      </c>
    </row>
    <row r="1136" spans="1:10" ht="14.5" customHeight="1" x14ac:dyDescent="0.15">
      <c r="A1136" s="5"/>
      <c r="B1136" s="399">
        <v>44013</v>
      </c>
      <c r="C1136" s="16" t="s">
        <v>3350</v>
      </c>
      <c r="D1136" s="16" t="s">
        <v>3348</v>
      </c>
      <c r="E1136" s="116">
        <v>62.46</v>
      </c>
      <c r="F1136" s="116">
        <f t="shared" ref="F1136:F1167" si="15">((E1136-E1135)/E1135)+(G1136/E1135)</f>
        <v>5.6351634197391951E-3</v>
      </c>
      <c r="G1136" s="116">
        <v>0</v>
      </c>
      <c r="H1136" s="400">
        <f>VLOOKUP(B1136,'PRPM WP2'!$A1:$H1138,5,FALSE)</f>
        <v>1.6916666666666701E-3</v>
      </c>
      <c r="I1136" s="400">
        <f t="shared" si="14"/>
        <v>3.9434967530725248E-3</v>
      </c>
      <c r="J1136" s="399">
        <f t="shared" si="13"/>
        <v>44013</v>
      </c>
    </row>
    <row r="1137" spans="1:10" ht="14.5" customHeight="1" x14ac:dyDescent="0.15">
      <c r="A1137" s="5"/>
      <c r="B1137" s="399">
        <v>44044</v>
      </c>
      <c r="C1137" s="16" t="s">
        <v>3350</v>
      </c>
      <c r="D1137" s="16" t="s">
        <v>3348</v>
      </c>
      <c r="E1137" s="116">
        <v>62.53</v>
      </c>
      <c r="F1137" s="116">
        <f t="shared" si="15"/>
        <v>6.243996157540831E-3</v>
      </c>
      <c r="G1137" s="116">
        <v>0.32</v>
      </c>
      <c r="H1137" s="400">
        <f>VLOOKUP(B1137,'PRPM WP2'!$A1:$H1138,5,FALSE)</f>
        <v>2.0166666666666701E-3</v>
      </c>
      <c r="I1137" s="400">
        <f t="shared" si="14"/>
        <v>4.2273294908741609E-3</v>
      </c>
      <c r="J1137" s="399">
        <f t="shared" si="13"/>
        <v>44044</v>
      </c>
    </row>
  </sheetData>
  <pageMargins left="0.7" right="0.7" top="0.75" bottom="0.75" header="0.3" footer="0.3"/>
  <pageSetup scale="80" orientation="portrait"/>
  <headerFooter>
    <oddFooter>&amp;C&amp;"Helvetica Neue,Regular"&amp;12&amp;K000000&amp;P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137"/>
  <sheetViews>
    <sheetView showGridLines="0" workbookViewId="0"/>
  </sheetViews>
  <sheetFormatPr baseColWidth="10" defaultColWidth="10.33203125" defaultRowHeight="14.25" customHeight="1" x14ac:dyDescent="0.15"/>
  <cols>
    <col min="1" max="1" width="9.5" style="445" customWidth="1"/>
    <col min="2" max="2" width="11.33203125" style="445" customWidth="1"/>
    <col min="3" max="3" width="28.5" style="445" customWidth="1"/>
    <col min="4" max="4" width="11.1640625" style="445" customWidth="1"/>
    <col min="5" max="5" width="9.1640625" style="445" customWidth="1"/>
    <col min="6" max="6" width="9.83203125" style="445" customWidth="1"/>
    <col min="7" max="7" width="11" style="445" customWidth="1"/>
    <col min="8" max="9" width="10.5" style="445" customWidth="1"/>
    <col min="10" max="10" width="10.83203125" style="445" customWidth="1"/>
    <col min="11" max="11" width="10.33203125" style="445" customWidth="1"/>
    <col min="12" max="16384" width="10.33203125" style="445"/>
  </cols>
  <sheetData>
    <row r="1" spans="1:10" ht="42.75" customHeight="1" x14ac:dyDescent="0.15">
      <c r="A1" s="432" t="s">
        <v>3318</v>
      </c>
      <c r="B1" s="432" t="s">
        <v>3319</v>
      </c>
      <c r="C1" s="432" t="s">
        <v>3320</v>
      </c>
      <c r="D1" s="432" t="s">
        <v>316</v>
      </c>
      <c r="E1" s="432" t="s">
        <v>3321</v>
      </c>
      <c r="F1" s="432" t="s">
        <v>3322</v>
      </c>
      <c r="G1" s="432" t="s">
        <v>3323</v>
      </c>
      <c r="H1" s="16" t="s">
        <v>3324</v>
      </c>
      <c r="I1" s="16" t="s">
        <v>2159</v>
      </c>
      <c r="J1" s="432" t="s">
        <v>3319</v>
      </c>
    </row>
    <row r="2" spans="1:10" ht="14.5" customHeight="1" x14ac:dyDescent="0.15">
      <c r="A2" s="5"/>
      <c r="B2" s="399">
        <v>9498</v>
      </c>
      <c r="C2" s="5"/>
      <c r="D2" s="5"/>
      <c r="E2" s="5"/>
      <c r="F2" s="5"/>
      <c r="G2" s="5"/>
      <c r="H2" s="111">
        <v>3.0999999999999999E-3</v>
      </c>
      <c r="I2" s="111"/>
      <c r="J2" s="399">
        <v>9498</v>
      </c>
    </row>
    <row r="3" spans="1:10" ht="14.5" customHeight="1" x14ac:dyDescent="0.15">
      <c r="A3" s="5"/>
      <c r="B3" s="399">
        <v>9529</v>
      </c>
      <c r="C3" s="5"/>
      <c r="D3" s="5"/>
      <c r="E3" s="5"/>
      <c r="F3" s="5"/>
      <c r="G3" s="5"/>
      <c r="H3" s="111">
        <v>2.8E-3</v>
      </c>
      <c r="I3" s="111"/>
      <c r="J3" s="399">
        <v>9529</v>
      </c>
    </row>
    <row r="4" spans="1:10" ht="14.5" customHeight="1" x14ac:dyDescent="0.15">
      <c r="A4" s="5"/>
      <c r="B4" s="399">
        <v>9557</v>
      </c>
      <c r="C4" s="5"/>
      <c r="D4" s="5"/>
      <c r="E4" s="5"/>
      <c r="F4" s="5"/>
      <c r="G4" s="5"/>
      <c r="H4" s="111">
        <v>3.2000000000000002E-3</v>
      </c>
      <c r="I4" s="111"/>
      <c r="J4" s="399">
        <v>9557</v>
      </c>
    </row>
    <row r="5" spans="1:10" ht="14.5" customHeight="1" x14ac:dyDescent="0.15">
      <c r="A5" s="5"/>
      <c r="B5" s="399">
        <v>9588</v>
      </c>
      <c r="C5" s="5"/>
      <c r="D5" s="5"/>
      <c r="E5" s="5"/>
      <c r="F5" s="5"/>
      <c r="G5" s="5"/>
      <c r="H5" s="111">
        <v>3.0000000000000001E-3</v>
      </c>
      <c r="I5" s="111"/>
      <c r="J5" s="399">
        <v>9588</v>
      </c>
    </row>
    <row r="6" spans="1:10" ht="14.5" customHeight="1" x14ac:dyDescent="0.15">
      <c r="A6" s="5"/>
      <c r="B6" s="399">
        <v>9618</v>
      </c>
      <c r="C6" s="5"/>
      <c r="D6" s="5"/>
      <c r="E6" s="5"/>
      <c r="F6" s="5"/>
      <c r="G6" s="5"/>
      <c r="H6" s="111">
        <v>2.8E-3</v>
      </c>
      <c r="I6" s="111"/>
      <c r="J6" s="399">
        <v>9618</v>
      </c>
    </row>
    <row r="7" spans="1:10" ht="14.5" customHeight="1" x14ac:dyDescent="0.15">
      <c r="A7" s="5"/>
      <c r="B7" s="399">
        <v>9649</v>
      </c>
      <c r="C7" s="5"/>
      <c r="D7" s="5"/>
      <c r="E7" s="5"/>
      <c r="F7" s="5"/>
      <c r="G7" s="5"/>
      <c r="H7" s="111">
        <v>3.3E-3</v>
      </c>
      <c r="I7" s="111"/>
      <c r="J7" s="399">
        <v>9649</v>
      </c>
    </row>
    <row r="8" spans="1:10" ht="14.5" customHeight="1" x14ac:dyDescent="0.15">
      <c r="A8" s="5"/>
      <c r="B8" s="399">
        <v>9679</v>
      </c>
      <c r="C8" s="5"/>
      <c r="D8" s="5"/>
      <c r="E8" s="5"/>
      <c r="F8" s="5"/>
      <c r="G8" s="5"/>
      <c r="H8" s="111">
        <v>3.0999999999999999E-3</v>
      </c>
      <c r="I8" s="111"/>
      <c r="J8" s="399">
        <v>9679</v>
      </c>
    </row>
    <row r="9" spans="1:10" ht="14.5" customHeight="1" x14ac:dyDescent="0.15">
      <c r="A9" s="5"/>
      <c r="B9" s="399">
        <v>9710</v>
      </c>
      <c r="C9" s="5"/>
      <c r="D9" s="5"/>
      <c r="E9" s="5"/>
      <c r="F9" s="5"/>
      <c r="G9" s="5"/>
      <c r="H9" s="111">
        <v>3.0999999999999999E-3</v>
      </c>
      <c r="I9" s="111"/>
      <c r="J9" s="399">
        <v>9710</v>
      </c>
    </row>
    <row r="10" spans="1:10" ht="14.5" customHeight="1" x14ac:dyDescent="0.15">
      <c r="A10" s="5"/>
      <c r="B10" s="399">
        <v>9741</v>
      </c>
      <c r="C10" s="5"/>
      <c r="D10" s="5"/>
      <c r="E10" s="5"/>
      <c r="F10" s="5"/>
      <c r="G10" s="5"/>
      <c r="H10" s="111">
        <v>3.0000000000000001E-3</v>
      </c>
      <c r="I10" s="111"/>
      <c r="J10" s="399">
        <v>9741</v>
      </c>
    </row>
    <row r="11" spans="1:10" ht="14.5" customHeight="1" x14ac:dyDescent="0.15">
      <c r="A11" s="5"/>
      <c r="B11" s="399">
        <v>9771</v>
      </c>
      <c r="C11" s="5"/>
      <c r="D11" s="5"/>
      <c r="E11" s="5"/>
      <c r="F11" s="5"/>
      <c r="G11" s="5"/>
      <c r="H11" s="111">
        <v>3.0000000000000001E-3</v>
      </c>
      <c r="I11" s="111"/>
      <c r="J11" s="399">
        <v>9771</v>
      </c>
    </row>
    <row r="12" spans="1:10" ht="14.5" customHeight="1" x14ac:dyDescent="0.15">
      <c r="A12" s="5"/>
      <c r="B12" s="399">
        <v>9802</v>
      </c>
      <c r="C12" s="5"/>
      <c r="D12" s="5"/>
      <c r="E12" s="5"/>
      <c r="F12" s="5"/>
      <c r="G12" s="5"/>
      <c r="H12" s="111">
        <v>3.0999999999999999E-3</v>
      </c>
      <c r="I12" s="111"/>
      <c r="J12" s="399">
        <v>9802</v>
      </c>
    </row>
    <row r="13" spans="1:10" ht="14.5" customHeight="1" x14ac:dyDescent="0.15">
      <c r="A13" s="5"/>
      <c r="B13" s="399">
        <v>9832</v>
      </c>
      <c r="C13" s="5"/>
      <c r="D13" s="5"/>
      <c r="E13" s="5"/>
      <c r="F13" s="5"/>
      <c r="G13" s="5"/>
      <c r="H13" s="111">
        <v>3.0000000000000001E-3</v>
      </c>
      <c r="I13" s="111"/>
      <c r="J13" s="399">
        <v>9832</v>
      </c>
    </row>
    <row r="14" spans="1:10" ht="14.5" customHeight="1" x14ac:dyDescent="0.15">
      <c r="A14" s="5"/>
      <c r="B14" s="399">
        <v>9863</v>
      </c>
      <c r="C14" s="5"/>
      <c r="D14" s="5"/>
      <c r="E14" s="5"/>
      <c r="F14" s="5"/>
      <c r="G14" s="5"/>
      <c r="H14" s="111">
        <v>3.0000000000000001E-3</v>
      </c>
      <c r="I14" s="111"/>
      <c r="J14" s="399">
        <v>9863</v>
      </c>
    </row>
    <row r="15" spans="1:10" ht="14.5" customHeight="1" x14ac:dyDescent="0.15">
      <c r="A15" s="5"/>
      <c r="B15" s="399">
        <v>9894</v>
      </c>
      <c r="C15" s="5"/>
      <c r="D15" s="5"/>
      <c r="E15" s="5"/>
      <c r="F15" s="5"/>
      <c r="G15" s="5"/>
      <c r="H15" s="111">
        <v>2.7000000000000001E-3</v>
      </c>
      <c r="I15" s="111"/>
      <c r="J15" s="399">
        <v>9894</v>
      </c>
    </row>
    <row r="16" spans="1:10" ht="14.5" customHeight="1" x14ac:dyDescent="0.15">
      <c r="A16" s="5"/>
      <c r="B16" s="399">
        <v>9922</v>
      </c>
      <c r="C16" s="5"/>
      <c r="D16" s="5"/>
      <c r="E16" s="5"/>
      <c r="F16" s="5"/>
      <c r="G16" s="5"/>
      <c r="H16" s="111">
        <v>2.8999999999999998E-3</v>
      </c>
      <c r="I16" s="111"/>
      <c r="J16" s="399">
        <v>9922</v>
      </c>
    </row>
    <row r="17" spans="1:10" ht="14.5" customHeight="1" x14ac:dyDescent="0.15">
      <c r="A17" s="5"/>
      <c r="B17" s="399">
        <v>9953</v>
      </c>
      <c r="C17" s="5"/>
      <c r="D17" s="5"/>
      <c r="E17" s="5"/>
      <c r="F17" s="5"/>
      <c r="G17" s="5"/>
      <c r="H17" s="111">
        <v>2.7000000000000001E-3</v>
      </c>
      <c r="I17" s="111"/>
      <c r="J17" s="399">
        <v>9953</v>
      </c>
    </row>
    <row r="18" spans="1:10" ht="14.5" customHeight="1" x14ac:dyDescent="0.15">
      <c r="A18" s="5"/>
      <c r="B18" s="399">
        <v>9983</v>
      </c>
      <c r="C18" s="5"/>
      <c r="D18" s="5"/>
      <c r="E18" s="5"/>
      <c r="F18" s="5"/>
      <c r="G18" s="5"/>
      <c r="H18" s="111">
        <v>2.8E-3</v>
      </c>
      <c r="I18" s="111"/>
      <c r="J18" s="399">
        <v>9983</v>
      </c>
    </row>
    <row r="19" spans="1:10" ht="14.5" customHeight="1" x14ac:dyDescent="0.15">
      <c r="A19" s="5"/>
      <c r="B19" s="399">
        <v>10014</v>
      </c>
      <c r="C19" s="5"/>
      <c r="D19" s="5"/>
      <c r="E19" s="5"/>
      <c r="F19" s="5"/>
      <c r="G19" s="5"/>
      <c r="H19" s="111">
        <v>2.7000000000000001E-3</v>
      </c>
      <c r="I19" s="111"/>
      <c r="J19" s="399">
        <v>10014</v>
      </c>
    </row>
    <row r="20" spans="1:10" ht="14.5" customHeight="1" x14ac:dyDescent="0.15">
      <c r="A20" s="5"/>
      <c r="B20" s="399">
        <v>10044</v>
      </c>
      <c r="C20" s="5"/>
      <c r="D20" s="5"/>
      <c r="E20" s="5"/>
      <c r="F20" s="5"/>
      <c r="G20" s="5"/>
      <c r="H20" s="111">
        <v>2.7000000000000001E-3</v>
      </c>
      <c r="I20" s="111"/>
      <c r="J20" s="399">
        <v>10044</v>
      </c>
    </row>
    <row r="21" spans="1:10" ht="14.5" customHeight="1" x14ac:dyDescent="0.15">
      <c r="A21" s="5"/>
      <c r="B21" s="399">
        <v>10075</v>
      </c>
      <c r="C21" s="5"/>
      <c r="D21" s="5"/>
      <c r="E21" s="5"/>
      <c r="F21" s="5"/>
      <c r="G21" s="5"/>
      <c r="H21" s="111">
        <v>2.8999999999999998E-3</v>
      </c>
      <c r="I21" s="111"/>
      <c r="J21" s="399">
        <v>10075</v>
      </c>
    </row>
    <row r="22" spans="1:10" ht="14.5" customHeight="1" x14ac:dyDescent="0.15">
      <c r="A22" s="5"/>
      <c r="B22" s="399">
        <v>10106</v>
      </c>
      <c r="C22" s="5"/>
      <c r="D22" s="5"/>
      <c r="E22" s="5"/>
      <c r="F22" s="5"/>
      <c r="G22" s="5"/>
      <c r="H22" s="111">
        <v>2.7000000000000001E-3</v>
      </c>
      <c r="I22" s="111"/>
      <c r="J22" s="399">
        <v>10106</v>
      </c>
    </row>
    <row r="23" spans="1:10" ht="14.5" customHeight="1" x14ac:dyDescent="0.15">
      <c r="A23" s="5"/>
      <c r="B23" s="399">
        <v>10136</v>
      </c>
      <c r="C23" s="5"/>
      <c r="D23" s="5"/>
      <c r="E23" s="5"/>
      <c r="F23" s="5"/>
      <c r="G23" s="5"/>
      <c r="H23" s="111">
        <v>2.8E-3</v>
      </c>
      <c r="I23" s="111"/>
      <c r="J23" s="399">
        <v>10136</v>
      </c>
    </row>
    <row r="24" spans="1:10" ht="14.5" customHeight="1" x14ac:dyDescent="0.15">
      <c r="A24" s="5"/>
      <c r="B24" s="399">
        <v>10167</v>
      </c>
      <c r="C24" s="5"/>
      <c r="D24" s="5"/>
      <c r="E24" s="5"/>
      <c r="F24" s="5"/>
      <c r="G24" s="5"/>
      <c r="H24" s="111">
        <v>2.7000000000000001E-3</v>
      </c>
      <c r="I24" s="111"/>
      <c r="J24" s="399">
        <v>10167</v>
      </c>
    </row>
    <row r="25" spans="1:10" ht="14.5" customHeight="1" x14ac:dyDescent="0.15">
      <c r="A25" s="5"/>
      <c r="B25" s="399">
        <v>10197</v>
      </c>
      <c r="C25" s="5"/>
      <c r="D25" s="5"/>
      <c r="E25" s="5"/>
      <c r="F25" s="5"/>
      <c r="G25" s="5"/>
      <c r="H25" s="111">
        <v>2.7000000000000001E-3</v>
      </c>
      <c r="I25" s="111"/>
      <c r="J25" s="399">
        <v>10197</v>
      </c>
    </row>
    <row r="26" spans="1:10" ht="14.5" customHeight="1" x14ac:dyDescent="0.15">
      <c r="A26" s="5"/>
      <c r="B26" s="399">
        <v>10228</v>
      </c>
      <c r="C26" s="5"/>
      <c r="D26" s="5"/>
      <c r="E26" s="5"/>
      <c r="F26" s="5"/>
      <c r="G26" s="5"/>
      <c r="H26" s="111">
        <v>2.7000000000000001E-3</v>
      </c>
      <c r="I26" s="111"/>
      <c r="J26" s="399">
        <v>10228</v>
      </c>
    </row>
    <row r="27" spans="1:10" ht="14.5" customHeight="1" x14ac:dyDescent="0.15">
      <c r="A27" s="5"/>
      <c r="B27" s="399">
        <v>10259</v>
      </c>
      <c r="C27" s="5"/>
      <c r="D27" s="5"/>
      <c r="E27" s="5"/>
      <c r="F27" s="5"/>
      <c r="G27" s="5"/>
      <c r="H27" s="111">
        <v>2.5000000000000001E-3</v>
      </c>
      <c r="I27" s="111"/>
      <c r="J27" s="399">
        <v>10259</v>
      </c>
    </row>
    <row r="28" spans="1:10" ht="14.5" customHeight="1" x14ac:dyDescent="0.15">
      <c r="A28" s="5"/>
      <c r="B28" s="399">
        <v>10288</v>
      </c>
      <c r="C28" s="5"/>
      <c r="D28" s="5"/>
      <c r="E28" s="5"/>
      <c r="F28" s="5"/>
      <c r="G28" s="5"/>
      <c r="H28" s="111">
        <v>2.7000000000000001E-3</v>
      </c>
      <c r="I28" s="111"/>
      <c r="J28" s="399">
        <v>10288</v>
      </c>
    </row>
    <row r="29" spans="1:10" ht="14.5" customHeight="1" x14ac:dyDescent="0.15">
      <c r="A29" s="5"/>
      <c r="B29" s="399">
        <v>10319</v>
      </c>
      <c r="C29" s="5"/>
      <c r="D29" s="5"/>
      <c r="E29" s="5"/>
      <c r="F29" s="5"/>
      <c r="G29" s="5"/>
      <c r="H29" s="111">
        <v>2.5999999999999999E-3</v>
      </c>
      <c r="I29" s="111"/>
      <c r="J29" s="399">
        <v>10319</v>
      </c>
    </row>
    <row r="30" spans="1:10" ht="14.5" customHeight="1" x14ac:dyDescent="0.15">
      <c r="A30" s="5"/>
      <c r="B30" s="399">
        <v>10349</v>
      </c>
      <c r="C30" s="5"/>
      <c r="D30" s="5"/>
      <c r="E30" s="5"/>
      <c r="F30" s="5"/>
      <c r="G30" s="5"/>
      <c r="H30" s="111">
        <v>2.7000000000000001E-3</v>
      </c>
      <c r="I30" s="111"/>
      <c r="J30" s="399">
        <v>10349</v>
      </c>
    </row>
    <row r="31" spans="1:10" ht="14.5" customHeight="1" x14ac:dyDescent="0.15">
      <c r="A31" s="5"/>
      <c r="B31" s="399">
        <v>10380</v>
      </c>
      <c r="C31" s="5"/>
      <c r="D31" s="5"/>
      <c r="E31" s="5"/>
      <c r="F31" s="5"/>
      <c r="G31" s="5"/>
      <c r="H31" s="111">
        <v>2.7000000000000001E-3</v>
      </c>
      <c r="I31" s="111"/>
      <c r="J31" s="399">
        <v>10380</v>
      </c>
    </row>
    <row r="32" spans="1:10" ht="14.5" customHeight="1" x14ac:dyDescent="0.15">
      <c r="A32" s="5"/>
      <c r="B32" s="399">
        <v>10410</v>
      </c>
      <c r="C32" s="5"/>
      <c r="D32" s="5"/>
      <c r="E32" s="5"/>
      <c r="F32" s="5"/>
      <c r="G32" s="5"/>
      <c r="H32" s="111">
        <v>2.7000000000000001E-3</v>
      </c>
      <c r="I32" s="111"/>
      <c r="J32" s="399">
        <v>10410</v>
      </c>
    </row>
    <row r="33" spans="1:10" ht="14.5" customHeight="1" x14ac:dyDescent="0.15">
      <c r="A33" s="5"/>
      <c r="B33" s="399">
        <v>10441</v>
      </c>
      <c r="C33" s="5"/>
      <c r="D33" s="5"/>
      <c r="E33" s="5"/>
      <c r="F33" s="5"/>
      <c r="G33" s="5"/>
      <c r="H33" s="111">
        <v>2.8999999999999998E-3</v>
      </c>
      <c r="I33" s="111"/>
      <c r="J33" s="399">
        <v>10441</v>
      </c>
    </row>
    <row r="34" spans="1:10" ht="14.5" customHeight="1" x14ac:dyDescent="0.15">
      <c r="A34" s="5"/>
      <c r="B34" s="399">
        <v>10472</v>
      </c>
      <c r="C34" s="5"/>
      <c r="D34" s="5"/>
      <c r="E34" s="5"/>
      <c r="F34" s="5"/>
      <c r="G34" s="5"/>
      <c r="H34" s="111">
        <v>2.7000000000000001E-3</v>
      </c>
      <c r="I34" s="111"/>
      <c r="J34" s="399">
        <v>10472</v>
      </c>
    </row>
    <row r="35" spans="1:10" ht="14.5" customHeight="1" x14ac:dyDescent="0.15">
      <c r="A35" s="5"/>
      <c r="B35" s="399">
        <v>10502</v>
      </c>
      <c r="C35" s="5"/>
      <c r="D35" s="5"/>
      <c r="E35" s="5"/>
      <c r="F35" s="5"/>
      <c r="G35" s="5"/>
      <c r="H35" s="111">
        <v>3.0000000000000001E-3</v>
      </c>
      <c r="I35" s="111"/>
      <c r="J35" s="399">
        <v>10502</v>
      </c>
    </row>
    <row r="36" spans="1:10" ht="14.5" customHeight="1" x14ac:dyDescent="0.15">
      <c r="A36" s="5"/>
      <c r="B36" s="399">
        <v>10533</v>
      </c>
      <c r="C36" s="5"/>
      <c r="D36" s="5"/>
      <c r="E36" s="5"/>
      <c r="F36" s="5"/>
      <c r="G36" s="5"/>
      <c r="H36" s="111">
        <v>2.7000000000000001E-3</v>
      </c>
      <c r="I36" s="111"/>
      <c r="J36" s="399">
        <v>10533</v>
      </c>
    </row>
    <row r="37" spans="1:10" ht="14.5" customHeight="1" x14ac:dyDescent="0.15">
      <c r="A37" s="5"/>
      <c r="B37" s="399">
        <v>10563</v>
      </c>
      <c r="C37" s="5"/>
      <c r="D37" s="5"/>
      <c r="E37" s="5"/>
      <c r="F37" s="5"/>
      <c r="G37" s="5"/>
      <c r="H37" s="111">
        <v>2.8999999999999998E-3</v>
      </c>
      <c r="I37" s="111"/>
      <c r="J37" s="399">
        <v>10563</v>
      </c>
    </row>
    <row r="38" spans="1:10" ht="14.5" customHeight="1" x14ac:dyDescent="0.15">
      <c r="A38" s="5"/>
      <c r="B38" s="399">
        <v>10594</v>
      </c>
      <c r="C38" s="5"/>
      <c r="D38" s="5"/>
      <c r="E38" s="5"/>
      <c r="F38" s="5"/>
      <c r="G38" s="5"/>
      <c r="H38" s="111">
        <v>2.8999999999999998E-3</v>
      </c>
      <c r="I38" s="111"/>
      <c r="J38" s="399">
        <v>10594</v>
      </c>
    </row>
    <row r="39" spans="1:10" ht="14.5" customHeight="1" x14ac:dyDescent="0.15">
      <c r="A39" s="5"/>
      <c r="B39" s="399">
        <v>10625</v>
      </c>
      <c r="C39" s="5"/>
      <c r="D39" s="5"/>
      <c r="E39" s="5"/>
      <c r="F39" s="5"/>
      <c r="G39" s="5"/>
      <c r="H39" s="111">
        <v>2.7000000000000001E-3</v>
      </c>
      <c r="I39" s="111"/>
      <c r="J39" s="399">
        <v>10625</v>
      </c>
    </row>
    <row r="40" spans="1:10" ht="14.5" customHeight="1" x14ac:dyDescent="0.15">
      <c r="A40" s="5"/>
      <c r="B40" s="399">
        <v>10653</v>
      </c>
      <c r="C40" s="5"/>
      <c r="D40" s="5"/>
      <c r="E40" s="5"/>
      <c r="F40" s="5"/>
      <c r="G40" s="5"/>
      <c r="H40" s="111">
        <v>2.8E-3</v>
      </c>
      <c r="I40" s="111"/>
      <c r="J40" s="399">
        <v>10653</v>
      </c>
    </row>
    <row r="41" spans="1:10" ht="14.5" customHeight="1" x14ac:dyDescent="0.15">
      <c r="A41" s="5"/>
      <c r="B41" s="399">
        <v>10684</v>
      </c>
      <c r="C41" s="5"/>
      <c r="D41" s="5"/>
      <c r="E41" s="5"/>
      <c r="F41" s="5"/>
      <c r="G41" s="5"/>
      <c r="H41" s="111">
        <v>3.3999999999999998E-3</v>
      </c>
      <c r="I41" s="111"/>
      <c r="J41" s="399">
        <v>10684</v>
      </c>
    </row>
    <row r="42" spans="1:10" ht="14.5" customHeight="1" x14ac:dyDescent="0.15">
      <c r="A42" s="5"/>
      <c r="B42" s="399">
        <v>10714</v>
      </c>
      <c r="C42" s="5"/>
      <c r="D42" s="5"/>
      <c r="E42" s="5"/>
      <c r="F42" s="5"/>
      <c r="G42" s="5"/>
      <c r="H42" s="111">
        <v>3.0000000000000001E-3</v>
      </c>
      <c r="I42" s="111"/>
      <c r="J42" s="399">
        <v>10714</v>
      </c>
    </row>
    <row r="43" spans="1:10" ht="14.5" customHeight="1" x14ac:dyDescent="0.15">
      <c r="A43" s="5"/>
      <c r="B43" s="399">
        <v>10745</v>
      </c>
      <c r="C43" s="5"/>
      <c r="D43" s="5"/>
      <c r="E43" s="5"/>
      <c r="F43" s="5"/>
      <c r="G43" s="5"/>
      <c r="H43" s="111">
        <v>2.8999999999999998E-3</v>
      </c>
      <c r="I43" s="111"/>
      <c r="J43" s="399">
        <v>10745</v>
      </c>
    </row>
    <row r="44" spans="1:10" ht="14.5" customHeight="1" x14ac:dyDescent="0.15">
      <c r="A44" s="5"/>
      <c r="B44" s="399">
        <v>10775</v>
      </c>
      <c r="C44" s="5"/>
      <c r="D44" s="5"/>
      <c r="E44" s="5"/>
      <c r="F44" s="5"/>
      <c r="G44" s="5"/>
      <c r="H44" s="111">
        <v>3.2000000000000002E-3</v>
      </c>
      <c r="I44" s="111"/>
      <c r="J44" s="399">
        <v>10775</v>
      </c>
    </row>
    <row r="45" spans="1:10" ht="14.5" customHeight="1" x14ac:dyDescent="0.15">
      <c r="A45" s="5"/>
      <c r="B45" s="399">
        <v>10806</v>
      </c>
      <c r="C45" s="5"/>
      <c r="D45" s="5"/>
      <c r="E45" s="5"/>
      <c r="F45" s="5"/>
      <c r="G45" s="5"/>
      <c r="H45" s="111">
        <v>3.0000000000000001E-3</v>
      </c>
      <c r="I45" s="111"/>
      <c r="J45" s="399">
        <v>10806</v>
      </c>
    </row>
    <row r="46" spans="1:10" ht="14.5" customHeight="1" x14ac:dyDescent="0.15">
      <c r="A46" s="5"/>
      <c r="B46" s="399">
        <v>10837</v>
      </c>
      <c r="C46" s="5"/>
      <c r="D46" s="5"/>
      <c r="E46" s="5"/>
      <c r="F46" s="5"/>
      <c r="G46" s="5"/>
      <c r="H46" s="111">
        <v>3.2000000000000002E-3</v>
      </c>
      <c r="I46" s="111"/>
      <c r="J46" s="399">
        <v>10837</v>
      </c>
    </row>
    <row r="47" spans="1:10" ht="14.5" customHeight="1" x14ac:dyDescent="0.15">
      <c r="A47" s="5"/>
      <c r="B47" s="399">
        <v>10867</v>
      </c>
      <c r="C47" s="5"/>
      <c r="D47" s="5"/>
      <c r="E47" s="5"/>
      <c r="F47" s="5"/>
      <c r="G47" s="5"/>
      <c r="H47" s="111">
        <v>3.0999999999999999E-3</v>
      </c>
      <c r="I47" s="111"/>
      <c r="J47" s="399">
        <v>10867</v>
      </c>
    </row>
    <row r="48" spans="1:10" ht="14.5" customHeight="1" x14ac:dyDescent="0.15">
      <c r="A48" s="5"/>
      <c r="B48" s="399">
        <v>10898</v>
      </c>
      <c r="C48" s="5"/>
      <c r="D48" s="5"/>
      <c r="E48" s="5"/>
      <c r="F48" s="5"/>
      <c r="G48" s="5"/>
      <c r="H48" s="111">
        <v>2.5999999999999999E-3</v>
      </c>
      <c r="I48" s="111"/>
      <c r="J48" s="399">
        <v>10898</v>
      </c>
    </row>
    <row r="49" spans="1:10" ht="14.5" customHeight="1" x14ac:dyDescent="0.15">
      <c r="A49" s="5"/>
      <c r="B49" s="399">
        <v>10928</v>
      </c>
      <c r="C49" s="5"/>
      <c r="D49" s="5"/>
      <c r="E49" s="5"/>
      <c r="F49" s="5"/>
      <c r="G49" s="5"/>
      <c r="H49" s="111">
        <v>3.0999999999999999E-3</v>
      </c>
      <c r="I49" s="111"/>
      <c r="J49" s="399">
        <v>10928</v>
      </c>
    </row>
    <row r="50" spans="1:10" ht="14.5" customHeight="1" x14ac:dyDescent="0.15">
      <c r="A50" s="5"/>
      <c r="B50" s="399">
        <v>10959</v>
      </c>
      <c r="C50" s="5"/>
      <c r="D50" s="5"/>
      <c r="E50" s="5"/>
      <c r="F50" s="5"/>
      <c r="G50" s="5"/>
      <c r="H50" s="111">
        <v>2.8999999999999998E-3</v>
      </c>
      <c r="I50" s="111"/>
      <c r="J50" s="399">
        <v>10959</v>
      </c>
    </row>
    <row r="51" spans="1:10" ht="14.5" customHeight="1" x14ac:dyDescent="0.15">
      <c r="A51" s="5"/>
      <c r="B51" s="399">
        <v>10990</v>
      </c>
      <c r="C51" s="5"/>
      <c r="D51" s="5"/>
      <c r="E51" s="5"/>
      <c r="F51" s="5"/>
      <c r="G51" s="5"/>
      <c r="H51" s="111">
        <v>2.5999999999999999E-3</v>
      </c>
      <c r="I51" s="111"/>
      <c r="J51" s="399">
        <v>10990</v>
      </c>
    </row>
    <row r="52" spans="1:10" ht="14.5" customHeight="1" x14ac:dyDescent="0.15">
      <c r="A52" s="5"/>
      <c r="B52" s="399">
        <v>11018</v>
      </c>
      <c r="C52" s="5"/>
      <c r="D52" s="5"/>
      <c r="E52" s="5"/>
      <c r="F52" s="5"/>
      <c r="G52" s="5"/>
      <c r="H52" s="111">
        <v>2.8999999999999998E-3</v>
      </c>
      <c r="I52" s="111"/>
      <c r="J52" s="399">
        <v>11018</v>
      </c>
    </row>
    <row r="53" spans="1:10" ht="14.5" customHeight="1" x14ac:dyDescent="0.15">
      <c r="A53" s="5"/>
      <c r="B53" s="399">
        <v>11049</v>
      </c>
      <c r="C53" s="5"/>
      <c r="D53" s="5"/>
      <c r="E53" s="5"/>
      <c r="F53" s="5"/>
      <c r="G53" s="5"/>
      <c r="H53" s="111">
        <v>2.7000000000000001E-3</v>
      </c>
      <c r="I53" s="111"/>
      <c r="J53" s="399">
        <v>11049</v>
      </c>
    </row>
    <row r="54" spans="1:10" ht="14.5" customHeight="1" x14ac:dyDescent="0.15">
      <c r="A54" s="5"/>
      <c r="B54" s="399">
        <v>11079</v>
      </c>
      <c r="C54" s="5"/>
      <c r="D54" s="5"/>
      <c r="E54" s="5"/>
      <c r="F54" s="5"/>
      <c r="G54" s="5"/>
      <c r="H54" s="111">
        <v>2.7000000000000001E-3</v>
      </c>
      <c r="I54" s="111"/>
      <c r="J54" s="399">
        <v>11079</v>
      </c>
    </row>
    <row r="55" spans="1:10" ht="14.5" customHeight="1" x14ac:dyDescent="0.15">
      <c r="A55" s="5"/>
      <c r="B55" s="399">
        <v>11110</v>
      </c>
      <c r="C55" s="5"/>
      <c r="D55" s="5"/>
      <c r="E55" s="5"/>
      <c r="F55" s="5"/>
      <c r="G55" s="5"/>
      <c r="H55" s="111">
        <v>2.8999999999999998E-3</v>
      </c>
      <c r="I55" s="111"/>
      <c r="J55" s="399">
        <v>11110</v>
      </c>
    </row>
    <row r="56" spans="1:10" ht="14.5" customHeight="1" x14ac:dyDescent="0.15">
      <c r="A56" s="5"/>
      <c r="B56" s="399">
        <v>11140</v>
      </c>
      <c r="C56" s="5"/>
      <c r="D56" s="5"/>
      <c r="E56" s="5"/>
      <c r="F56" s="5"/>
      <c r="G56" s="5"/>
      <c r="H56" s="111">
        <v>2.8E-3</v>
      </c>
      <c r="I56" s="111"/>
      <c r="J56" s="399">
        <v>11140</v>
      </c>
    </row>
    <row r="57" spans="1:10" ht="14.5" customHeight="1" x14ac:dyDescent="0.15">
      <c r="A57" s="5"/>
      <c r="B57" s="399">
        <v>11171</v>
      </c>
      <c r="C57" s="5"/>
      <c r="D57" s="5"/>
      <c r="E57" s="5"/>
      <c r="F57" s="5"/>
      <c r="G57" s="5"/>
      <c r="H57" s="111">
        <v>2.5999999999999999E-3</v>
      </c>
      <c r="I57" s="111"/>
      <c r="J57" s="399">
        <v>11171</v>
      </c>
    </row>
    <row r="58" spans="1:10" ht="14.5" customHeight="1" x14ac:dyDescent="0.15">
      <c r="A58" s="5"/>
      <c r="B58" s="399">
        <v>11202</v>
      </c>
      <c r="C58" s="5"/>
      <c r="D58" s="5"/>
      <c r="E58" s="5"/>
      <c r="F58" s="5"/>
      <c r="G58" s="5"/>
      <c r="H58" s="111">
        <v>2.8999999999999998E-3</v>
      </c>
      <c r="I58" s="111"/>
      <c r="J58" s="399">
        <v>11202</v>
      </c>
    </row>
    <row r="59" spans="1:10" ht="14.5" customHeight="1" x14ac:dyDescent="0.15">
      <c r="A59" s="5"/>
      <c r="B59" s="399">
        <v>11232</v>
      </c>
      <c r="C59" s="5"/>
      <c r="D59" s="5"/>
      <c r="E59" s="5"/>
      <c r="F59" s="5"/>
      <c r="G59" s="5"/>
      <c r="H59" s="111">
        <v>2.7000000000000001E-3</v>
      </c>
      <c r="I59" s="111"/>
      <c r="J59" s="399">
        <v>11232</v>
      </c>
    </row>
    <row r="60" spans="1:10" ht="14.5" customHeight="1" x14ac:dyDescent="0.15">
      <c r="A60" s="5"/>
      <c r="B60" s="399">
        <v>11263</v>
      </c>
      <c r="C60" s="5"/>
      <c r="D60" s="5"/>
      <c r="E60" s="5"/>
      <c r="F60" s="5"/>
      <c r="G60" s="5"/>
      <c r="H60" s="111">
        <v>2.5999999999999999E-3</v>
      </c>
      <c r="I60" s="111"/>
      <c r="J60" s="399">
        <v>11263</v>
      </c>
    </row>
    <row r="61" spans="1:10" ht="14.5" customHeight="1" x14ac:dyDescent="0.15">
      <c r="A61" s="5"/>
      <c r="B61" s="399">
        <v>11293</v>
      </c>
      <c r="C61" s="5"/>
      <c r="D61" s="5"/>
      <c r="E61" s="5"/>
      <c r="F61" s="5"/>
      <c r="G61" s="5"/>
      <c r="H61" s="111">
        <v>2.8E-3</v>
      </c>
      <c r="I61" s="111"/>
      <c r="J61" s="399">
        <v>11293</v>
      </c>
    </row>
    <row r="62" spans="1:10" ht="14.5" customHeight="1" x14ac:dyDescent="0.15">
      <c r="A62" s="5"/>
      <c r="B62" s="399">
        <v>11324</v>
      </c>
      <c r="C62" s="5"/>
      <c r="D62" s="5"/>
      <c r="E62" s="5"/>
      <c r="F62" s="5"/>
      <c r="G62" s="5"/>
      <c r="H62" s="111">
        <v>2.8E-3</v>
      </c>
      <c r="I62" s="111"/>
      <c r="J62" s="399">
        <v>11324</v>
      </c>
    </row>
    <row r="63" spans="1:10" ht="14.5" customHeight="1" x14ac:dyDescent="0.15">
      <c r="A63" s="5"/>
      <c r="B63" s="399">
        <v>11355</v>
      </c>
      <c r="C63" s="5"/>
      <c r="D63" s="5"/>
      <c r="E63" s="5"/>
      <c r="F63" s="5"/>
      <c r="G63" s="5"/>
      <c r="H63" s="111">
        <v>2.5999999999999999E-3</v>
      </c>
      <c r="I63" s="111"/>
      <c r="J63" s="399">
        <v>11355</v>
      </c>
    </row>
    <row r="64" spans="1:10" ht="14.5" customHeight="1" x14ac:dyDescent="0.15">
      <c r="A64" s="5"/>
      <c r="B64" s="399">
        <v>11383</v>
      </c>
      <c r="C64" s="5"/>
      <c r="D64" s="5"/>
      <c r="E64" s="5"/>
      <c r="F64" s="5"/>
      <c r="G64" s="5"/>
      <c r="H64" s="111">
        <v>2.8999999999999998E-3</v>
      </c>
      <c r="I64" s="111"/>
      <c r="J64" s="399">
        <v>11383</v>
      </c>
    </row>
    <row r="65" spans="1:10" ht="14.5" customHeight="1" x14ac:dyDescent="0.15">
      <c r="A65" s="5"/>
      <c r="B65" s="399">
        <v>11414</v>
      </c>
      <c r="C65" s="5"/>
      <c r="D65" s="5"/>
      <c r="E65" s="5"/>
      <c r="F65" s="5"/>
      <c r="G65" s="5"/>
      <c r="H65" s="111">
        <v>2.7000000000000001E-3</v>
      </c>
      <c r="I65" s="111"/>
      <c r="J65" s="399">
        <v>11414</v>
      </c>
    </row>
    <row r="66" spans="1:10" ht="14.5" customHeight="1" x14ac:dyDescent="0.15">
      <c r="A66" s="5"/>
      <c r="B66" s="399">
        <v>11444</v>
      </c>
      <c r="C66" s="5"/>
      <c r="D66" s="5"/>
      <c r="E66" s="5"/>
      <c r="F66" s="5"/>
      <c r="G66" s="5"/>
      <c r="H66" s="111">
        <v>2.5999999999999999E-3</v>
      </c>
      <c r="I66" s="111"/>
      <c r="J66" s="399">
        <v>11444</v>
      </c>
    </row>
    <row r="67" spans="1:10" ht="14.5" customHeight="1" x14ac:dyDescent="0.15">
      <c r="A67" s="5"/>
      <c r="B67" s="399">
        <v>11475</v>
      </c>
      <c r="C67" s="5"/>
      <c r="D67" s="5"/>
      <c r="E67" s="5"/>
      <c r="F67" s="5"/>
      <c r="G67" s="5"/>
      <c r="H67" s="111">
        <v>2.8E-3</v>
      </c>
      <c r="I67" s="111"/>
      <c r="J67" s="399">
        <v>11475</v>
      </c>
    </row>
    <row r="68" spans="1:10" ht="14.5" customHeight="1" x14ac:dyDescent="0.15">
      <c r="A68" s="5"/>
      <c r="B68" s="399">
        <v>11505</v>
      </c>
      <c r="C68" s="5"/>
      <c r="D68" s="5"/>
      <c r="E68" s="5"/>
      <c r="F68" s="5"/>
      <c r="G68" s="5"/>
      <c r="H68" s="111">
        <v>2.7000000000000001E-3</v>
      </c>
      <c r="I68" s="111"/>
      <c r="J68" s="399">
        <v>11505</v>
      </c>
    </row>
    <row r="69" spans="1:10" ht="14.5" customHeight="1" x14ac:dyDescent="0.15">
      <c r="A69" s="5"/>
      <c r="B69" s="399">
        <v>11536</v>
      </c>
      <c r="C69" s="5"/>
      <c r="D69" s="5"/>
      <c r="E69" s="5"/>
      <c r="F69" s="5"/>
      <c r="G69" s="5"/>
      <c r="H69" s="111">
        <v>2.7000000000000001E-3</v>
      </c>
      <c r="I69" s="111"/>
      <c r="J69" s="399">
        <v>11536</v>
      </c>
    </row>
    <row r="70" spans="1:10" ht="14.5" customHeight="1" x14ac:dyDescent="0.15">
      <c r="A70" s="5"/>
      <c r="B70" s="399">
        <v>11567</v>
      </c>
      <c r="C70" s="5"/>
      <c r="D70" s="5"/>
      <c r="E70" s="5"/>
      <c r="F70" s="5"/>
      <c r="G70" s="5"/>
      <c r="H70" s="111">
        <v>2.7000000000000001E-3</v>
      </c>
      <c r="I70" s="111"/>
      <c r="J70" s="399">
        <v>11567</v>
      </c>
    </row>
    <row r="71" spans="1:10" ht="14.5" customHeight="1" x14ac:dyDescent="0.15">
      <c r="A71" s="5"/>
      <c r="B71" s="399">
        <v>11597</v>
      </c>
      <c r="C71" s="5"/>
      <c r="D71" s="5"/>
      <c r="E71" s="5"/>
      <c r="F71" s="5"/>
      <c r="G71" s="5"/>
      <c r="H71" s="111">
        <v>2.8999999999999998E-3</v>
      </c>
      <c r="I71" s="111"/>
      <c r="J71" s="399">
        <v>11597</v>
      </c>
    </row>
    <row r="72" spans="1:10" ht="14.5" customHeight="1" x14ac:dyDescent="0.15">
      <c r="A72" s="5"/>
      <c r="B72" s="399">
        <v>11628</v>
      </c>
      <c r="C72" s="5"/>
      <c r="D72" s="5"/>
      <c r="E72" s="5"/>
      <c r="F72" s="5"/>
      <c r="G72" s="5"/>
      <c r="H72" s="111">
        <v>3.0999999999999999E-3</v>
      </c>
      <c r="I72" s="111"/>
      <c r="J72" s="399">
        <v>11628</v>
      </c>
    </row>
    <row r="73" spans="1:10" ht="14.5" customHeight="1" x14ac:dyDescent="0.15">
      <c r="A73" s="5"/>
      <c r="B73" s="399">
        <v>11658</v>
      </c>
      <c r="C73" s="5"/>
      <c r="D73" s="5"/>
      <c r="E73" s="5"/>
      <c r="F73" s="5"/>
      <c r="G73" s="5"/>
      <c r="H73" s="111">
        <v>3.2000000000000002E-3</v>
      </c>
      <c r="I73" s="111"/>
      <c r="J73" s="399">
        <v>11658</v>
      </c>
    </row>
    <row r="74" spans="1:10" ht="14.5" customHeight="1" x14ac:dyDescent="0.15">
      <c r="A74" s="5"/>
      <c r="B74" s="399">
        <v>11689</v>
      </c>
      <c r="C74" s="5"/>
      <c r="D74" s="5"/>
      <c r="E74" s="5"/>
      <c r="F74" s="5"/>
      <c r="G74" s="5"/>
      <c r="H74" s="111">
        <v>3.2000000000000002E-3</v>
      </c>
      <c r="I74" s="111"/>
      <c r="J74" s="399">
        <v>11689</v>
      </c>
    </row>
    <row r="75" spans="1:10" ht="14.5" customHeight="1" x14ac:dyDescent="0.15">
      <c r="A75" s="5"/>
      <c r="B75" s="399">
        <v>11720</v>
      </c>
      <c r="C75" s="5"/>
      <c r="D75" s="5"/>
      <c r="E75" s="5"/>
      <c r="F75" s="5"/>
      <c r="G75" s="5"/>
      <c r="H75" s="111">
        <v>3.2000000000000002E-3</v>
      </c>
      <c r="I75" s="111"/>
      <c r="J75" s="399">
        <v>11720</v>
      </c>
    </row>
    <row r="76" spans="1:10" ht="14.5" customHeight="1" x14ac:dyDescent="0.15">
      <c r="A76" s="5"/>
      <c r="B76" s="399">
        <v>11749</v>
      </c>
      <c r="C76" s="5"/>
      <c r="D76" s="5"/>
      <c r="E76" s="5"/>
      <c r="F76" s="5"/>
      <c r="G76" s="5"/>
      <c r="H76" s="111">
        <v>3.0999999999999999E-3</v>
      </c>
      <c r="I76" s="111"/>
      <c r="J76" s="399">
        <v>11749</v>
      </c>
    </row>
    <row r="77" spans="1:10" ht="14.5" customHeight="1" x14ac:dyDescent="0.15">
      <c r="A77" s="5"/>
      <c r="B77" s="399">
        <v>11780</v>
      </c>
      <c r="C77" s="5"/>
      <c r="D77" s="5"/>
      <c r="E77" s="5"/>
      <c r="F77" s="5"/>
      <c r="G77" s="5"/>
      <c r="H77" s="111">
        <v>3.0000000000000001E-3</v>
      </c>
      <c r="I77" s="111"/>
      <c r="J77" s="399">
        <v>11780</v>
      </c>
    </row>
    <row r="78" spans="1:10" ht="14.5" customHeight="1" x14ac:dyDescent="0.15">
      <c r="A78" s="5"/>
      <c r="B78" s="399">
        <v>11810</v>
      </c>
      <c r="C78" s="5"/>
      <c r="D78" s="5"/>
      <c r="E78" s="5"/>
      <c r="F78" s="5"/>
      <c r="G78" s="5"/>
      <c r="H78" s="111">
        <v>2.8E-3</v>
      </c>
      <c r="I78" s="111"/>
      <c r="J78" s="399">
        <v>11810</v>
      </c>
    </row>
    <row r="79" spans="1:10" ht="14.5" customHeight="1" x14ac:dyDescent="0.15">
      <c r="A79" s="5"/>
      <c r="B79" s="399">
        <v>11841</v>
      </c>
      <c r="C79" s="5"/>
      <c r="D79" s="5"/>
      <c r="E79" s="5"/>
      <c r="F79" s="5"/>
      <c r="G79" s="5"/>
      <c r="H79" s="111">
        <v>2.8E-3</v>
      </c>
      <c r="I79" s="111"/>
      <c r="J79" s="399">
        <v>11841</v>
      </c>
    </row>
    <row r="80" spans="1:10" ht="14.5" customHeight="1" x14ac:dyDescent="0.15">
      <c r="A80" s="5"/>
      <c r="B80" s="399">
        <v>11871</v>
      </c>
      <c r="C80" s="5"/>
      <c r="D80" s="5"/>
      <c r="E80" s="5"/>
      <c r="F80" s="5"/>
      <c r="G80" s="5"/>
      <c r="H80" s="111">
        <v>2.8E-3</v>
      </c>
      <c r="I80" s="111"/>
      <c r="J80" s="399">
        <v>11871</v>
      </c>
    </row>
    <row r="81" spans="1:10" ht="14.5" customHeight="1" x14ac:dyDescent="0.15">
      <c r="A81" s="5"/>
      <c r="B81" s="399">
        <v>11902</v>
      </c>
      <c r="C81" s="5"/>
      <c r="D81" s="5"/>
      <c r="E81" s="5"/>
      <c r="F81" s="5"/>
      <c r="G81" s="5"/>
      <c r="H81" s="111">
        <v>2.8E-3</v>
      </c>
      <c r="I81" s="111"/>
      <c r="J81" s="399">
        <v>11902</v>
      </c>
    </row>
    <row r="82" spans="1:10" ht="14.5" customHeight="1" x14ac:dyDescent="0.15">
      <c r="A82" s="5"/>
      <c r="B82" s="399">
        <v>11933</v>
      </c>
      <c r="C82" s="5"/>
      <c r="D82" s="5"/>
      <c r="E82" s="5"/>
      <c r="F82" s="5"/>
      <c r="G82" s="5"/>
      <c r="H82" s="111">
        <v>2.5999999999999999E-3</v>
      </c>
      <c r="I82" s="111"/>
      <c r="J82" s="399">
        <v>11933</v>
      </c>
    </row>
    <row r="83" spans="1:10" ht="14.5" customHeight="1" x14ac:dyDescent="0.15">
      <c r="A83" s="5"/>
      <c r="B83" s="399">
        <v>11963</v>
      </c>
      <c r="C83" s="5"/>
      <c r="D83" s="5"/>
      <c r="E83" s="5"/>
      <c r="F83" s="5"/>
      <c r="G83" s="5"/>
      <c r="H83" s="111">
        <v>2.7000000000000001E-3</v>
      </c>
      <c r="I83" s="111"/>
      <c r="J83" s="399">
        <v>11963</v>
      </c>
    </row>
    <row r="84" spans="1:10" ht="14.5" customHeight="1" x14ac:dyDescent="0.15">
      <c r="A84" s="5"/>
      <c r="B84" s="399">
        <v>11994</v>
      </c>
      <c r="C84" s="5"/>
      <c r="D84" s="5"/>
      <c r="E84" s="5"/>
      <c r="F84" s="5"/>
      <c r="G84" s="5"/>
      <c r="H84" s="111">
        <v>2.5999999999999999E-3</v>
      </c>
      <c r="I84" s="111"/>
      <c r="J84" s="399">
        <v>11994</v>
      </c>
    </row>
    <row r="85" spans="1:10" ht="14.5" customHeight="1" x14ac:dyDescent="0.15">
      <c r="A85" s="5"/>
      <c r="B85" s="399">
        <v>12024</v>
      </c>
      <c r="C85" s="5"/>
      <c r="D85" s="5"/>
      <c r="E85" s="5"/>
      <c r="F85" s="5"/>
      <c r="G85" s="5"/>
      <c r="H85" s="111">
        <v>2.7000000000000001E-3</v>
      </c>
      <c r="I85" s="111"/>
      <c r="J85" s="399">
        <v>12024</v>
      </c>
    </row>
    <row r="86" spans="1:10" ht="14.5" customHeight="1" x14ac:dyDescent="0.15">
      <c r="A86" s="5"/>
      <c r="B86" s="399">
        <v>12055</v>
      </c>
      <c r="C86" s="5"/>
      <c r="D86" s="5"/>
      <c r="E86" s="5"/>
      <c r="F86" s="5"/>
      <c r="G86" s="5"/>
      <c r="H86" s="111">
        <v>2.7000000000000001E-3</v>
      </c>
      <c r="I86" s="111"/>
      <c r="J86" s="399">
        <v>12055</v>
      </c>
    </row>
    <row r="87" spans="1:10" ht="14.5" customHeight="1" x14ac:dyDescent="0.15">
      <c r="A87" s="5"/>
      <c r="B87" s="399">
        <v>12086</v>
      </c>
      <c r="C87" s="5"/>
      <c r="D87" s="5"/>
      <c r="E87" s="5"/>
      <c r="F87" s="5"/>
      <c r="G87" s="5"/>
      <c r="H87" s="111">
        <v>2.3E-3</v>
      </c>
      <c r="I87" s="111"/>
      <c r="J87" s="399">
        <v>12086</v>
      </c>
    </row>
    <row r="88" spans="1:10" ht="14.5" customHeight="1" x14ac:dyDescent="0.15">
      <c r="A88" s="5"/>
      <c r="B88" s="399">
        <v>12114</v>
      </c>
      <c r="C88" s="5"/>
      <c r="D88" s="5"/>
      <c r="E88" s="5"/>
      <c r="F88" s="5"/>
      <c r="G88" s="5"/>
      <c r="H88" s="111">
        <v>2.7000000000000001E-3</v>
      </c>
      <c r="I88" s="111"/>
      <c r="J88" s="399">
        <v>12114</v>
      </c>
    </row>
    <row r="89" spans="1:10" ht="14.5" customHeight="1" x14ac:dyDescent="0.15">
      <c r="A89" s="5"/>
      <c r="B89" s="399">
        <v>12145</v>
      </c>
      <c r="C89" s="5"/>
      <c r="D89" s="5"/>
      <c r="E89" s="5"/>
      <c r="F89" s="5"/>
      <c r="G89" s="5"/>
      <c r="H89" s="111">
        <v>2.5000000000000001E-3</v>
      </c>
      <c r="I89" s="111"/>
      <c r="J89" s="399">
        <v>12145</v>
      </c>
    </row>
    <row r="90" spans="1:10" ht="14.5" customHeight="1" x14ac:dyDescent="0.15">
      <c r="A90" s="5"/>
      <c r="B90" s="399">
        <v>12175</v>
      </c>
      <c r="C90" s="5"/>
      <c r="D90" s="5"/>
      <c r="E90" s="5"/>
      <c r="F90" s="5"/>
      <c r="G90" s="5"/>
      <c r="H90" s="111">
        <v>2.8E-3</v>
      </c>
      <c r="I90" s="111"/>
      <c r="J90" s="399">
        <v>12175</v>
      </c>
    </row>
    <row r="91" spans="1:10" ht="14.5" customHeight="1" x14ac:dyDescent="0.15">
      <c r="A91" s="5"/>
      <c r="B91" s="399">
        <v>12206</v>
      </c>
      <c r="C91" s="5"/>
      <c r="D91" s="5"/>
      <c r="E91" s="5"/>
      <c r="F91" s="5"/>
      <c r="G91" s="5"/>
      <c r="H91" s="111">
        <v>2.5000000000000001E-3</v>
      </c>
      <c r="I91" s="111"/>
      <c r="J91" s="399">
        <v>12206</v>
      </c>
    </row>
    <row r="92" spans="1:10" ht="14.5" customHeight="1" x14ac:dyDescent="0.15">
      <c r="A92" s="5"/>
      <c r="B92" s="399">
        <v>12236</v>
      </c>
      <c r="C92" s="5"/>
      <c r="D92" s="5"/>
      <c r="E92" s="5"/>
      <c r="F92" s="5"/>
      <c r="G92" s="5"/>
      <c r="H92" s="111">
        <v>2.5999999999999999E-3</v>
      </c>
      <c r="I92" s="111"/>
      <c r="J92" s="399">
        <v>12236</v>
      </c>
    </row>
    <row r="93" spans="1:10" ht="14.5" customHeight="1" x14ac:dyDescent="0.15">
      <c r="A93" s="5"/>
      <c r="B93" s="399">
        <v>12267</v>
      </c>
      <c r="C93" s="5"/>
      <c r="D93" s="5"/>
      <c r="E93" s="5"/>
      <c r="F93" s="5"/>
      <c r="G93" s="5"/>
      <c r="H93" s="111">
        <v>2.5999999999999999E-3</v>
      </c>
      <c r="I93" s="111"/>
      <c r="J93" s="399">
        <v>12267</v>
      </c>
    </row>
    <row r="94" spans="1:10" ht="14.5" customHeight="1" x14ac:dyDescent="0.15">
      <c r="A94" s="5"/>
      <c r="B94" s="399">
        <v>12298</v>
      </c>
      <c r="C94" s="5"/>
      <c r="D94" s="5"/>
      <c r="E94" s="5"/>
      <c r="F94" s="5"/>
      <c r="G94" s="5"/>
      <c r="H94" s="111">
        <v>2.5000000000000001E-3</v>
      </c>
      <c r="I94" s="111"/>
      <c r="J94" s="399">
        <v>12298</v>
      </c>
    </row>
    <row r="95" spans="1:10" ht="14.5" customHeight="1" x14ac:dyDescent="0.15">
      <c r="A95" s="5"/>
      <c r="B95" s="399">
        <v>12328</v>
      </c>
      <c r="C95" s="5"/>
      <c r="D95" s="5"/>
      <c r="E95" s="5"/>
      <c r="F95" s="5"/>
      <c r="G95" s="5"/>
      <c r="H95" s="111">
        <v>2.5999999999999999E-3</v>
      </c>
      <c r="I95" s="111"/>
      <c r="J95" s="399">
        <v>12328</v>
      </c>
    </row>
    <row r="96" spans="1:10" ht="14.5" customHeight="1" x14ac:dyDescent="0.15">
      <c r="A96" s="5"/>
      <c r="B96" s="399">
        <v>12359</v>
      </c>
      <c r="C96" s="5"/>
      <c r="D96" s="5"/>
      <c r="E96" s="5"/>
      <c r="F96" s="5"/>
      <c r="G96" s="5"/>
      <c r="H96" s="111">
        <v>2.5000000000000001E-3</v>
      </c>
      <c r="I96" s="111"/>
      <c r="J96" s="399">
        <v>12359</v>
      </c>
    </row>
    <row r="97" spans="1:10" ht="14.5" customHeight="1" x14ac:dyDescent="0.15">
      <c r="A97" s="5"/>
      <c r="B97" s="399">
        <v>12389</v>
      </c>
      <c r="C97" s="5"/>
      <c r="D97" s="5"/>
      <c r="E97" s="5"/>
      <c r="F97" s="5"/>
      <c r="G97" s="5"/>
      <c r="H97" s="111">
        <v>2.8E-3</v>
      </c>
      <c r="I97" s="111"/>
      <c r="J97" s="399">
        <v>12389</v>
      </c>
    </row>
    <row r="98" spans="1:10" ht="14.5" customHeight="1" x14ac:dyDescent="0.15">
      <c r="A98" s="5"/>
      <c r="B98" s="399">
        <v>12420</v>
      </c>
      <c r="C98" s="5"/>
      <c r="D98" s="5"/>
      <c r="E98" s="5"/>
      <c r="F98" s="5"/>
      <c r="G98" s="5"/>
      <c r="H98" s="111">
        <v>2.8999999999999998E-3</v>
      </c>
      <c r="I98" s="111"/>
      <c r="J98" s="399">
        <v>12420</v>
      </c>
    </row>
    <row r="99" spans="1:10" ht="14.5" customHeight="1" x14ac:dyDescent="0.15">
      <c r="A99" s="5"/>
      <c r="B99" s="399">
        <v>12451</v>
      </c>
      <c r="C99" s="5"/>
      <c r="D99" s="5"/>
      <c r="E99" s="5"/>
      <c r="F99" s="5"/>
      <c r="G99" s="5"/>
      <c r="H99" s="111">
        <v>2.3999999999999998E-3</v>
      </c>
      <c r="I99" s="111"/>
      <c r="J99" s="399">
        <v>12451</v>
      </c>
    </row>
    <row r="100" spans="1:10" ht="14.5" customHeight="1" x14ac:dyDescent="0.15">
      <c r="A100" s="5"/>
      <c r="B100" s="399">
        <v>12479</v>
      </c>
      <c r="C100" s="5"/>
      <c r="D100" s="5"/>
      <c r="E100" s="5"/>
      <c r="F100" s="5"/>
      <c r="G100" s="5"/>
      <c r="H100" s="111">
        <v>2.7000000000000001E-3</v>
      </c>
      <c r="I100" s="111"/>
      <c r="J100" s="399">
        <v>12479</v>
      </c>
    </row>
    <row r="101" spans="1:10" ht="14.5" customHeight="1" x14ac:dyDescent="0.15">
      <c r="A101" s="5"/>
      <c r="B101" s="399">
        <v>12510</v>
      </c>
      <c r="C101" s="5"/>
      <c r="D101" s="5"/>
      <c r="E101" s="5"/>
      <c r="F101" s="5"/>
      <c r="G101" s="5"/>
      <c r="H101" s="111">
        <v>2.5000000000000001E-3</v>
      </c>
      <c r="I101" s="111"/>
      <c r="J101" s="399">
        <v>12510</v>
      </c>
    </row>
    <row r="102" spans="1:10" ht="14.5" customHeight="1" x14ac:dyDescent="0.15">
      <c r="A102" s="5"/>
      <c r="B102" s="399">
        <v>12540</v>
      </c>
      <c r="C102" s="5"/>
      <c r="D102" s="5"/>
      <c r="E102" s="5"/>
      <c r="F102" s="5"/>
      <c r="G102" s="5"/>
      <c r="H102" s="111">
        <v>2.5000000000000001E-3</v>
      </c>
      <c r="I102" s="111"/>
      <c r="J102" s="399">
        <v>12540</v>
      </c>
    </row>
    <row r="103" spans="1:10" ht="14.5" customHeight="1" x14ac:dyDescent="0.15">
      <c r="A103" s="5"/>
      <c r="B103" s="399">
        <v>12571</v>
      </c>
      <c r="C103" s="5"/>
      <c r="D103" s="5"/>
      <c r="E103" s="5"/>
      <c r="F103" s="5"/>
      <c r="G103" s="5"/>
      <c r="H103" s="111">
        <v>2.3999999999999998E-3</v>
      </c>
      <c r="I103" s="111"/>
      <c r="J103" s="399">
        <v>12571</v>
      </c>
    </row>
    <row r="104" spans="1:10" ht="14.5" customHeight="1" x14ac:dyDescent="0.15">
      <c r="A104" s="5"/>
      <c r="B104" s="399">
        <v>12601</v>
      </c>
      <c r="C104" s="5"/>
      <c r="D104" s="5"/>
      <c r="E104" s="5"/>
      <c r="F104" s="5"/>
      <c r="G104" s="5"/>
      <c r="H104" s="111">
        <v>2.3999999999999998E-3</v>
      </c>
      <c r="I104" s="111"/>
      <c r="J104" s="399">
        <v>12601</v>
      </c>
    </row>
    <row r="105" spans="1:10" ht="14.5" customHeight="1" x14ac:dyDescent="0.15">
      <c r="A105" s="5"/>
      <c r="B105" s="399">
        <v>12632</v>
      </c>
      <c r="C105" s="5"/>
      <c r="D105" s="5"/>
      <c r="E105" s="5"/>
      <c r="F105" s="5"/>
      <c r="G105" s="5"/>
      <c r="H105" s="111">
        <v>2.3999999999999998E-3</v>
      </c>
      <c r="I105" s="111"/>
      <c r="J105" s="399">
        <v>12632</v>
      </c>
    </row>
    <row r="106" spans="1:10" ht="14.5" customHeight="1" x14ac:dyDescent="0.15">
      <c r="A106" s="5"/>
      <c r="B106" s="399">
        <v>12663</v>
      </c>
      <c r="C106" s="5"/>
      <c r="D106" s="5"/>
      <c r="E106" s="5"/>
      <c r="F106" s="5"/>
      <c r="G106" s="5"/>
      <c r="H106" s="111">
        <v>2.3E-3</v>
      </c>
      <c r="I106" s="111"/>
      <c r="J106" s="399">
        <v>12663</v>
      </c>
    </row>
    <row r="107" spans="1:10" ht="14.5" customHeight="1" x14ac:dyDescent="0.15">
      <c r="A107" s="5"/>
      <c r="B107" s="399">
        <v>12693</v>
      </c>
      <c r="C107" s="5"/>
      <c r="D107" s="5"/>
      <c r="E107" s="5"/>
      <c r="F107" s="5"/>
      <c r="G107" s="5"/>
      <c r="H107" s="111">
        <v>2.7000000000000001E-3</v>
      </c>
      <c r="I107" s="111"/>
      <c r="J107" s="399">
        <v>12693</v>
      </c>
    </row>
    <row r="108" spans="1:10" ht="14.5" customHeight="1" x14ac:dyDescent="0.15">
      <c r="A108" s="5"/>
      <c r="B108" s="399">
        <v>12724</v>
      </c>
      <c r="C108" s="5"/>
      <c r="D108" s="5"/>
      <c r="E108" s="5"/>
      <c r="F108" s="5"/>
      <c r="G108" s="5"/>
      <c r="H108" s="111">
        <v>2.5000000000000001E-3</v>
      </c>
      <c r="I108" s="111"/>
      <c r="J108" s="399">
        <v>12724</v>
      </c>
    </row>
    <row r="109" spans="1:10" ht="14.5" customHeight="1" x14ac:dyDescent="0.15">
      <c r="A109" s="5"/>
      <c r="B109" s="399">
        <v>12754</v>
      </c>
      <c r="C109" s="5"/>
      <c r="D109" s="5"/>
      <c r="E109" s="5"/>
      <c r="F109" s="5"/>
      <c r="G109" s="5"/>
      <c r="H109" s="111">
        <v>2.5000000000000001E-3</v>
      </c>
      <c r="I109" s="111"/>
      <c r="J109" s="399">
        <v>12754</v>
      </c>
    </row>
    <row r="110" spans="1:10" ht="14.5" customHeight="1" x14ac:dyDescent="0.15">
      <c r="A110" s="5"/>
      <c r="B110" s="399">
        <v>12785</v>
      </c>
      <c r="C110" s="5"/>
      <c r="D110" s="5"/>
      <c r="E110" s="5"/>
      <c r="F110" s="5"/>
      <c r="G110" s="5"/>
      <c r="H110" s="111">
        <v>2.5000000000000001E-3</v>
      </c>
      <c r="I110" s="111"/>
      <c r="J110" s="399">
        <v>12785</v>
      </c>
    </row>
    <row r="111" spans="1:10" ht="14.5" customHeight="1" x14ac:dyDescent="0.15">
      <c r="A111" s="5"/>
      <c r="B111" s="399">
        <v>12816</v>
      </c>
      <c r="C111" s="5"/>
      <c r="D111" s="5"/>
      <c r="E111" s="5"/>
      <c r="F111" s="5"/>
      <c r="G111" s="5"/>
      <c r="H111" s="111">
        <v>2.0999999999999999E-3</v>
      </c>
      <c r="I111" s="111"/>
      <c r="J111" s="399">
        <v>12816</v>
      </c>
    </row>
    <row r="112" spans="1:10" ht="14.5" customHeight="1" x14ac:dyDescent="0.15">
      <c r="A112" s="5"/>
      <c r="B112" s="399">
        <v>12844</v>
      </c>
      <c r="C112" s="5"/>
      <c r="D112" s="5"/>
      <c r="E112" s="5"/>
      <c r="F112" s="5"/>
      <c r="G112" s="5"/>
      <c r="H112" s="111">
        <v>2.2000000000000001E-3</v>
      </c>
      <c r="I112" s="111"/>
      <c r="J112" s="399">
        <v>12844</v>
      </c>
    </row>
    <row r="113" spans="1:10" ht="14.5" customHeight="1" x14ac:dyDescent="0.15">
      <c r="A113" s="5"/>
      <c r="B113" s="399">
        <v>12875</v>
      </c>
      <c r="C113" s="5"/>
      <c r="D113" s="5"/>
      <c r="E113" s="5"/>
      <c r="F113" s="5"/>
      <c r="G113" s="5"/>
      <c r="H113" s="111">
        <v>2.3E-3</v>
      </c>
      <c r="I113" s="111"/>
      <c r="J113" s="399">
        <v>12875</v>
      </c>
    </row>
    <row r="114" spans="1:10" ht="14.5" customHeight="1" x14ac:dyDescent="0.15">
      <c r="A114" s="5"/>
      <c r="B114" s="399">
        <v>12905</v>
      </c>
      <c r="C114" s="5"/>
      <c r="D114" s="5"/>
      <c r="E114" s="5"/>
      <c r="F114" s="5"/>
      <c r="G114" s="5"/>
      <c r="H114" s="111">
        <v>2.3E-3</v>
      </c>
      <c r="I114" s="111"/>
      <c r="J114" s="399">
        <v>12905</v>
      </c>
    </row>
    <row r="115" spans="1:10" ht="14.5" customHeight="1" x14ac:dyDescent="0.15">
      <c r="A115" s="5"/>
      <c r="B115" s="399">
        <v>12936</v>
      </c>
      <c r="C115" s="5"/>
      <c r="D115" s="5"/>
      <c r="E115" s="5"/>
      <c r="F115" s="5"/>
      <c r="G115" s="5"/>
      <c r="H115" s="111">
        <v>2.2000000000000001E-3</v>
      </c>
      <c r="I115" s="111"/>
      <c r="J115" s="399">
        <v>12936</v>
      </c>
    </row>
    <row r="116" spans="1:10" ht="14.5" customHeight="1" x14ac:dyDescent="0.15">
      <c r="A116" s="5"/>
      <c r="B116" s="399">
        <v>12966</v>
      </c>
      <c r="C116" s="5"/>
      <c r="D116" s="5"/>
      <c r="E116" s="5"/>
      <c r="F116" s="5"/>
      <c r="G116" s="5"/>
      <c r="H116" s="111">
        <v>2.3999999999999998E-3</v>
      </c>
      <c r="I116" s="111"/>
      <c r="J116" s="399">
        <v>12966</v>
      </c>
    </row>
    <row r="117" spans="1:10" ht="14.5" customHeight="1" x14ac:dyDescent="0.15">
      <c r="A117" s="5"/>
      <c r="B117" s="399">
        <v>12997</v>
      </c>
      <c r="C117" s="5"/>
      <c r="D117" s="5"/>
      <c r="E117" s="5"/>
      <c r="F117" s="5"/>
      <c r="G117" s="5"/>
      <c r="H117" s="111">
        <v>2.3E-3</v>
      </c>
      <c r="I117" s="111"/>
      <c r="J117" s="399">
        <v>12997</v>
      </c>
    </row>
    <row r="118" spans="1:10" ht="14.5" customHeight="1" x14ac:dyDescent="0.15">
      <c r="A118" s="5"/>
      <c r="B118" s="399">
        <v>13028</v>
      </c>
      <c r="C118" s="5"/>
      <c r="D118" s="5"/>
      <c r="E118" s="5"/>
      <c r="F118" s="5"/>
      <c r="G118" s="5"/>
      <c r="H118" s="111">
        <v>2.3E-3</v>
      </c>
      <c r="I118" s="111"/>
      <c r="J118" s="399">
        <v>13028</v>
      </c>
    </row>
    <row r="119" spans="1:10" ht="14.5" customHeight="1" x14ac:dyDescent="0.15">
      <c r="A119" s="5"/>
      <c r="B119" s="399">
        <v>13058</v>
      </c>
      <c r="C119" s="5"/>
      <c r="D119" s="5"/>
      <c r="E119" s="5"/>
      <c r="F119" s="5"/>
      <c r="G119" s="5"/>
      <c r="H119" s="111">
        <v>2.3E-3</v>
      </c>
      <c r="I119" s="111"/>
      <c r="J119" s="399">
        <v>13058</v>
      </c>
    </row>
    <row r="120" spans="1:10" ht="14.5" customHeight="1" x14ac:dyDescent="0.15">
      <c r="A120" s="5"/>
      <c r="B120" s="399">
        <v>13089</v>
      </c>
      <c r="C120" s="5"/>
      <c r="D120" s="5"/>
      <c r="E120" s="5"/>
      <c r="F120" s="5"/>
      <c r="G120" s="5"/>
      <c r="H120" s="111">
        <v>2.3999999999999998E-3</v>
      </c>
      <c r="I120" s="111"/>
      <c r="J120" s="399">
        <v>13089</v>
      </c>
    </row>
    <row r="121" spans="1:10" ht="14.5" customHeight="1" x14ac:dyDescent="0.15">
      <c r="A121" s="5"/>
      <c r="B121" s="399">
        <v>13119</v>
      </c>
      <c r="C121" s="5"/>
      <c r="D121" s="5"/>
      <c r="E121" s="5"/>
      <c r="F121" s="5"/>
      <c r="G121" s="5"/>
      <c r="H121" s="111">
        <v>2.3999999999999998E-3</v>
      </c>
      <c r="I121" s="111"/>
      <c r="J121" s="399">
        <v>13119</v>
      </c>
    </row>
    <row r="122" spans="1:10" ht="14.5" customHeight="1" x14ac:dyDescent="0.15">
      <c r="A122" s="5"/>
      <c r="B122" s="399">
        <v>13150</v>
      </c>
      <c r="C122" s="5"/>
      <c r="D122" s="5"/>
      <c r="E122" s="5"/>
      <c r="F122" s="5"/>
      <c r="G122" s="5"/>
      <c r="H122" s="111">
        <v>2.3999999999999998E-3</v>
      </c>
      <c r="I122" s="111"/>
      <c r="J122" s="399">
        <v>13150</v>
      </c>
    </row>
    <row r="123" spans="1:10" ht="14.5" customHeight="1" x14ac:dyDescent="0.15">
      <c r="A123" s="5"/>
      <c r="B123" s="399">
        <v>13181</v>
      </c>
      <c r="C123" s="5"/>
      <c r="D123" s="5"/>
      <c r="E123" s="5"/>
      <c r="F123" s="5"/>
      <c r="G123" s="5"/>
      <c r="H123" s="111">
        <v>2.3E-3</v>
      </c>
      <c r="I123" s="111"/>
      <c r="J123" s="399">
        <v>13181</v>
      </c>
    </row>
    <row r="124" spans="1:10" ht="14.5" customHeight="1" x14ac:dyDescent="0.15">
      <c r="A124" s="5"/>
      <c r="B124" s="399">
        <v>13210</v>
      </c>
      <c r="C124" s="5"/>
      <c r="D124" s="5"/>
      <c r="E124" s="5"/>
      <c r="F124" s="5"/>
      <c r="G124" s="5"/>
      <c r="H124" s="111">
        <v>2.3999999999999998E-3</v>
      </c>
      <c r="I124" s="111"/>
      <c r="J124" s="399">
        <v>13210</v>
      </c>
    </row>
    <row r="125" spans="1:10" ht="14.5" customHeight="1" x14ac:dyDescent="0.15">
      <c r="A125" s="5"/>
      <c r="B125" s="399">
        <v>13241</v>
      </c>
      <c r="C125" s="5"/>
      <c r="D125" s="5"/>
      <c r="E125" s="5"/>
      <c r="F125" s="5"/>
      <c r="G125" s="5"/>
      <c r="H125" s="111">
        <v>2.2000000000000001E-3</v>
      </c>
      <c r="I125" s="111"/>
      <c r="J125" s="399">
        <v>13241</v>
      </c>
    </row>
    <row r="126" spans="1:10" ht="14.5" customHeight="1" x14ac:dyDescent="0.15">
      <c r="A126" s="5"/>
      <c r="B126" s="399">
        <v>13271</v>
      </c>
      <c r="C126" s="5"/>
      <c r="D126" s="5"/>
      <c r="E126" s="5"/>
      <c r="F126" s="5"/>
      <c r="G126" s="5"/>
      <c r="H126" s="111">
        <v>2.2000000000000001E-3</v>
      </c>
      <c r="I126" s="111"/>
      <c r="J126" s="399">
        <v>13271</v>
      </c>
    </row>
    <row r="127" spans="1:10" ht="14.5" customHeight="1" x14ac:dyDescent="0.15">
      <c r="A127" s="5"/>
      <c r="B127" s="399">
        <v>13302</v>
      </c>
      <c r="C127" s="5"/>
      <c r="D127" s="5"/>
      <c r="E127" s="5"/>
      <c r="F127" s="5"/>
      <c r="G127" s="5"/>
      <c r="H127" s="111">
        <v>2.3999999999999998E-3</v>
      </c>
      <c r="I127" s="111"/>
      <c r="J127" s="399">
        <v>13302</v>
      </c>
    </row>
    <row r="128" spans="1:10" ht="14.5" customHeight="1" x14ac:dyDescent="0.15">
      <c r="A128" s="5"/>
      <c r="B128" s="399">
        <v>13332</v>
      </c>
      <c r="C128" s="5"/>
      <c r="D128" s="5"/>
      <c r="E128" s="5"/>
      <c r="F128" s="5"/>
      <c r="G128" s="5"/>
      <c r="H128" s="111">
        <v>2.3E-3</v>
      </c>
      <c r="I128" s="111"/>
      <c r="J128" s="399">
        <v>13332</v>
      </c>
    </row>
    <row r="129" spans="1:10" ht="14.5" customHeight="1" x14ac:dyDescent="0.15">
      <c r="A129" s="5"/>
      <c r="B129" s="399">
        <v>13363</v>
      </c>
      <c r="C129" s="5"/>
      <c r="D129" s="5"/>
      <c r="E129" s="5"/>
      <c r="F129" s="5"/>
      <c r="G129" s="5"/>
      <c r="H129" s="111">
        <v>2.3E-3</v>
      </c>
      <c r="I129" s="111"/>
      <c r="J129" s="399">
        <v>13363</v>
      </c>
    </row>
    <row r="130" spans="1:10" ht="14.5" customHeight="1" x14ac:dyDescent="0.15">
      <c r="A130" s="5"/>
      <c r="B130" s="399">
        <v>13394</v>
      </c>
      <c r="C130" s="5"/>
      <c r="D130" s="5"/>
      <c r="E130" s="5"/>
      <c r="F130" s="5"/>
      <c r="G130" s="5"/>
      <c r="H130" s="111">
        <v>2.0999999999999999E-3</v>
      </c>
      <c r="I130" s="111"/>
      <c r="J130" s="399">
        <v>13394</v>
      </c>
    </row>
    <row r="131" spans="1:10" ht="14.5" customHeight="1" x14ac:dyDescent="0.15">
      <c r="A131" s="5"/>
      <c r="B131" s="399">
        <v>13424</v>
      </c>
      <c r="C131" s="5"/>
      <c r="D131" s="5"/>
      <c r="E131" s="5"/>
      <c r="F131" s="5"/>
      <c r="G131" s="5"/>
      <c r="H131" s="111">
        <v>2.3E-3</v>
      </c>
      <c r="I131" s="111"/>
      <c r="J131" s="399">
        <v>13424</v>
      </c>
    </row>
    <row r="132" spans="1:10" ht="14.5" customHeight="1" x14ac:dyDescent="0.15">
      <c r="A132" s="5"/>
      <c r="B132" s="399">
        <v>13455</v>
      </c>
      <c r="C132" s="5"/>
      <c r="D132" s="5"/>
      <c r="E132" s="5"/>
      <c r="F132" s="5"/>
      <c r="G132" s="5"/>
      <c r="H132" s="111">
        <v>2.2000000000000001E-3</v>
      </c>
      <c r="I132" s="111"/>
      <c r="J132" s="399">
        <v>13455</v>
      </c>
    </row>
    <row r="133" spans="1:10" ht="14.5" customHeight="1" x14ac:dyDescent="0.15">
      <c r="A133" s="5"/>
      <c r="B133" s="399">
        <v>13485</v>
      </c>
      <c r="C133" s="5"/>
      <c r="D133" s="5"/>
      <c r="E133" s="5"/>
      <c r="F133" s="5"/>
      <c r="G133" s="5"/>
      <c r="H133" s="111">
        <v>2.2000000000000001E-3</v>
      </c>
      <c r="I133" s="111"/>
      <c r="J133" s="399">
        <v>13485</v>
      </c>
    </row>
    <row r="134" spans="1:10" ht="14.5" customHeight="1" x14ac:dyDescent="0.15">
      <c r="A134" s="5"/>
      <c r="B134" s="399">
        <v>13516</v>
      </c>
      <c r="C134" s="5"/>
      <c r="D134" s="5"/>
      <c r="E134" s="5"/>
      <c r="F134" s="5"/>
      <c r="G134" s="5"/>
      <c r="H134" s="111">
        <v>2.0999999999999999E-3</v>
      </c>
      <c r="I134" s="111"/>
      <c r="J134" s="399">
        <v>13516</v>
      </c>
    </row>
    <row r="135" spans="1:10" ht="14.5" customHeight="1" x14ac:dyDescent="0.15">
      <c r="A135" s="5"/>
      <c r="B135" s="399">
        <v>13547</v>
      </c>
      <c r="C135" s="5"/>
      <c r="D135" s="5"/>
      <c r="E135" s="5"/>
      <c r="F135" s="5"/>
      <c r="G135" s="5"/>
      <c r="H135" s="111">
        <v>2E-3</v>
      </c>
      <c r="I135" s="111"/>
      <c r="J135" s="399">
        <v>13547</v>
      </c>
    </row>
    <row r="136" spans="1:10" ht="14.5" customHeight="1" x14ac:dyDescent="0.15">
      <c r="A136" s="5"/>
      <c r="B136" s="399">
        <v>13575</v>
      </c>
      <c r="C136" s="5"/>
      <c r="D136" s="5"/>
      <c r="E136" s="5"/>
      <c r="F136" s="5"/>
      <c r="G136" s="5"/>
      <c r="H136" s="111">
        <v>2.2000000000000001E-3</v>
      </c>
      <c r="I136" s="111"/>
      <c r="J136" s="399">
        <v>13575</v>
      </c>
    </row>
    <row r="137" spans="1:10" ht="14.5" customHeight="1" x14ac:dyDescent="0.15">
      <c r="A137" s="5"/>
      <c r="B137" s="399">
        <v>13606</v>
      </c>
      <c r="C137" s="5"/>
      <c r="D137" s="5"/>
      <c r="E137" s="5"/>
      <c r="F137" s="5"/>
      <c r="G137" s="5"/>
      <c r="H137" s="111">
        <v>2.3E-3</v>
      </c>
      <c r="I137" s="111"/>
      <c r="J137" s="399">
        <v>13606</v>
      </c>
    </row>
    <row r="138" spans="1:10" ht="14.5" customHeight="1" x14ac:dyDescent="0.15">
      <c r="A138" s="5"/>
      <c r="B138" s="399">
        <v>13636</v>
      </c>
      <c r="C138" s="5"/>
      <c r="D138" s="5"/>
      <c r="E138" s="5"/>
      <c r="F138" s="5"/>
      <c r="G138" s="5"/>
      <c r="H138" s="111">
        <v>2.2000000000000001E-3</v>
      </c>
      <c r="I138" s="111"/>
      <c r="J138" s="399">
        <v>13636</v>
      </c>
    </row>
    <row r="139" spans="1:10" ht="14.5" customHeight="1" x14ac:dyDescent="0.15">
      <c r="A139" s="5"/>
      <c r="B139" s="399">
        <v>13667</v>
      </c>
      <c r="C139" s="5"/>
      <c r="D139" s="5"/>
      <c r="E139" s="5"/>
      <c r="F139" s="5"/>
      <c r="G139" s="5"/>
      <c r="H139" s="111">
        <v>2.5000000000000001E-3</v>
      </c>
      <c r="I139" s="111"/>
      <c r="J139" s="399">
        <v>13667</v>
      </c>
    </row>
    <row r="140" spans="1:10" ht="14.5" customHeight="1" x14ac:dyDescent="0.15">
      <c r="A140" s="5"/>
      <c r="B140" s="399">
        <v>13697</v>
      </c>
      <c r="C140" s="5"/>
      <c r="D140" s="5"/>
      <c r="E140" s="5"/>
      <c r="F140" s="5"/>
      <c r="G140" s="5"/>
      <c r="H140" s="111">
        <v>2.3999999999999998E-3</v>
      </c>
      <c r="I140" s="111"/>
      <c r="J140" s="399">
        <v>13697</v>
      </c>
    </row>
    <row r="141" spans="1:10" ht="14.5" customHeight="1" x14ac:dyDescent="0.15">
      <c r="A141" s="5"/>
      <c r="B141" s="399">
        <v>13728</v>
      </c>
      <c r="C141" s="5"/>
      <c r="D141" s="5"/>
      <c r="E141" s="5"/>
      <c r="F141" s="5"/>
      <c r="G141" s="5"/>
      <c r="H141" s="111">
        <v>2.3E-3</v>
      </c>
      <c r="I141" s="111"/>
      <c r="J141" s="399">
        <v>13728</v>
      </c>
    </row>
    <row r="142" spans="1:10" ht="14.5" customHeight="1" x14ac:dyDescent="0.15">
      <c r="A142" s="5"/>
      <c r="B142" s="399">
        <v>13759</v>
      </c>
      <c r="C142" s="5"/>
      <c r="D142" s="5"/>
      <c r="E142" s="5"/>
      <c r="F142" s="5"/>
      <c r="G142" s="5"/>
      <c r="H142" s="111">
        <v>2.3E-3</v>
      </c>
      <c r="I142" s="111"/>
      <c r="J142" s="399">
        <v>13759</v>
      </c>
    </row>
    <row r="143" spans="1:10" ht="14.5" customHeight="1" x14ac:dyDescent="0.15">
      <c r="A143" s="5"/>
      <c r="B143" s="399">
        <v>13789</v>
      </c>
      <c r="C143" s="5"/>
      <c r="D143" s="5"/>
      <c r="E143" s="5"/>
      <c r="F143" s="5"/>
      <c r="G143" s="5"/>
      <c r="H143" s="111">
        <v>2.3E-3</v>
      </c>
      <c r="I143" s="111"/>
      <c r="J143" s="399">
        <v>13789</v>
      </c>
    </row>
    <row r="144" spans="1:10" ht="14.5" customHeight="1" x14ac:dyDescent="0.15">
      <c r="A144" s="5"/>
      <c r="B144" s="399">
        <v>13820</v>
      </c>
      <c r="C144" s="5"/>
      <c r="D144" s="5"/>
      <c r="E144" s="5"/>
      <c r="F144" s="5"/>
      <c r="G144" s="5"/>
      <c r="H144" s="111">
        <v>2.3999999999999998E-3</v>
      </c>
      <c r="I144" s="111"/>
      <c r="J144" s="399">
        <v>13820</v>
      </c>
    </row>
    <row r="145" spans="1:10" ht="14.5" customHeight="1" x14ac:dyDescent="0.15">
      <c r="A145" s="5"/>
      <c r="B145" s="399">
        <v>13850</v>
      </c>
      <c r="C145" s="5"/>
      <c r="D145" s="5"/>
      <c r="E145" s="5"/>
      <c r="F145" s="5"/>
      <c r="G145" s="5"/>
      <c r="H145" s="111">
        <v>2.3E-3</v>
      </c>
      <c r="I145" s="111"/>
      <c r="J145" s="399">
        <v>13850</v>
      </c>
    </row>
    <row r="146" spans="1:10" ht="14.5" customHeight="1" x14ac:dyDescent="0.15">
      <c r="A146" s="5"/>
      <c r="B146" s="399">
        <v>13881</v>
      </c>
      <c r="C146" s="5"/>
      <c r="D146" s="5"/>
      <c r="E146" s="5"/>
      <c r="F146" s="5"/>
      <c r="G146" s="5"/>
      <c r="H146" s="111">
        <v>2.3E-3</v>
      </c>
      <c r="I146" s="111"/>
      <c r="J146" s="399">
        <v>13881</v>
      </c>
    </row>
    <row r="147" spans="1:10" ht="14.5" customHeight="1" x14ac:dyDescent="0.15">
      <c r="A147" s="5"/>
      <c r="B147" s="399">
        <v>13912</v>
      </c>
      <c r="C147" s="5"/>
      <c r="D147" s="5"/>
      <c r="E147" s="5"/>
      <c r="F147" s="5"/>
      <c r="G147" s="5"/>
      <c r="H147" s="111">
        <v>2.0999999999999999E-3</v>
      </c>
      <c r="I147" s="111"/>
      <c r="J147" s="399">
        <v>13912</v>
      </c>
    </row>
    <row r="148" spans="1:10" ht="14.5" customHeight="1" x14ac:dyDescent="0.15">
      <c r="A148" s="5"/>
      <c r="B148" s="399">
        <v>13940</v>
      </c>
      <c r="C148" s="5"/>
      <c r="D148" s="5"/>
      <c r="E148" s="5"/>
      <c r="F148" s="5"/>
      <c r="G148" s="5"/>
      <c r="H148" s="111">
        <v>2.3E-3</v>
      </c>
      <c r="I148" s="111"/>
      <c r="J148" s="399">
        <v>13940</v>
      </c>
    </row>
    <row r="149" spans="1:10" ht="14.5" customHeight="1" x14ac:dyDescent="0.15">
      <c r="A149" s="5"/>
      <c r="B149" s="399">
        <v>13971</v>
      </c>
      <c r="C149" s="5"/>
      <c r="D149" s="5"/>
      <c r="E149" s="5"/>
      <c r="F149" s="5"/>
      <c r="G149" s="5"/>
      <c r="H149" s="111">
        <v>2.2000000000000001E-3</v>
      </c>
      <c r="I149" s="111"/>
      <c r="J149" s="399">
        <v>13971</v>
      </c>
    </row>
    <row r="150" spans="1:10" ht="14.5" customHeight="1" x14ac:dyDescent="0.15">
      <c r="A150" s="5"/>
      <c r="B150" s="399">
        <v>14001</v>
      </c>
      <c r="C150" s="5"/>
      <c r="D150" s="5"/>
      <c r="E150" s="5"/>
      <c r="F150" s="5"/>
      <c r="G150" s="5"/>
      <c r="H150" s="111">
        <v>2.2000000000000001E-3</v>
      </c>
      <c r="I150" s="111"/>
      <c r="J150" s="399">
        <v>14001</v>
      </c>
    </row>
    <row r="151" spans="1:10" ht="14.5" customHeight="1" x14ac:dyDescent="0.15">
      <c r="A151" s="5"/>
      <c r="B151" s="399">
        <v>14032</v>
      </c>
      <c r="C151" s="5"/>
      <c r="D151" s="5"/>
      <c r="E151" s="5"/>
      <c r="F151" s="5"/>
      <c r="G151" s="5"/>
      <c r="H151" s="111">
        <v>2.0999999999999999E-3</v>
      </c>
      <c r="I151" s="111"/>
      <c r="J151" s="399">
        <v>14032</v>
      </c>
    </row>
    <row r="152" spans="1:10" ht="14.5" customHeight="1" x14ac:dyDescent="0.15">
      <c r="A152" s="5"/>
      <c r="B152" s="399">
        <v>14062</v>
      </c>
      <c r="C152" s="5"/>
      <c r="D152" s="5"/>
      <c r="E152" s="5"/>
      <c r="F152" s="5"/>
      <c r="G152" s="5"/>
      <c r="H152" s="111">
        <v>2.0999999999999999E-3</v>
      </c>
      <c r="I152" s="111"/>
      <c r="J152" s="399">
        <v>14062</v>
      </c>
    </row>
    <row r="153" spans="1:10" ht="14.5" customHeight="1" x14ac:dyDescent="0.15">
      <c r="A153" s="5"/>
      <c r="B153" s="399">
        <v>14093</v>
      </c>
      <c r="C153" s="5"/>
      <c r="D153" s="5"/>
      <c r="E153" s="5"/>
      <c r="F153" s="5"/>
      <c r="G153" s="5"/>
      <c r="H153" s="111">
        <v>2.2000000000000001E-3</v>
      </c>
      <c r="I153" s="111"/>
      <c r="J153" s="399">
        <v>14093</v>
      </c>
    </row>
    <row r="154" spans="1:10" ht="14.5" customHeight="1" x14ac:dyDescent="0.15">
      <c r="A154" s="5"/>
      <c r="B154" s="399">
        <v>14124</v>
      </c>
      <c r="C154" s="5"/>
      <c r="D154" s="5"/>
      <c r="E154" s="5"/>
      <c r="F154" s="5"/>
      <c r="G154" s="5"/>
      <c r="H154" s="111">
        <v>2.0999999999999999E-3</v>
      </c>
      <c r="I154" s="111"/>
      <c r="J154" s="399">
        <v>14124</v>
      </c>
    </row>
    <row r="155" spans="1:10" ht="14.5" customHeight="1" x14ac:dyDescent="0.15">
      <c r="A155" s="5"/>
      <c r="B155" s="399">
        <v>14154</v>
      </c>
      <c r="C155" s="5"/>
      <c r="D155" s="5"/>
      <c r="E155" s="5"/>
      <c r="F155" s="5"/>
      <c r="G155" s="5"/>
      <c r="H155" s="111">
        <v>2.2000000000000001E-3</v>
      </c>
      <c r="I155" s="111"/>
      <c r="J155" s="399">
        <v>14154</v>
      </c>
    </row>
    <row r="156" spans="1:10" ht="14.5" customHeight="1" x14ac:dyDescent="0.15">
      <c r="A156" s="5"/>
      <c r="B156" s="399">
        <v>14185</v>
      </c>
      <c r="C156" s="5"/>
      <c r="D156" s="5"/>
      <c r="E156" s="5"/>
      <c r="F156" s="5"/>
      <c r="G156" s="5"/>
      <c r="H156" s="111">
        <v>2.0999999999999999E-3</v>
      </c>
      <c r="I156" s="111"/>
      <c r="J156" s="399">
        <v>14185</v>
      </c>
    </row>
    <row r="157" spans="1:10" ht="14.5" customHeight="1" x14ac:dyDescent="0.15">
      <c r="A157" s="5"/>
      <c r="B157" s="399">
        <v>14215</v>
      </c>
      <c r="C157" s="5"/>
      <c r="D157" s="5"/>
      <c r="E157" s="5"/>
      <c r="F157" s="5"/>
      <c r="G157" s="5"/>
      <c r="H157" s="111">
        <v>2.2000000000000001E-3</v>
      </c>
      <c r="I157" s="111"/>
      <c r="J157" s="399">
        <v>14215</v>
      </c>
    </row>
    <row r="158" spans="1:10" ht="14.5" customHeight="1" x14ac:dyDescent="0.15">
      <c r="A158" s="5"/>
      <c r="B158" s="399">
        <v>14246</v>
      </c>
      <c r="C158" s="5"/>
      <c r="D158" s="5"/>
      <c r="E158" s="5"/>
      <c r="F158" s="5"/>
      <c r="G158" s="5"/>
      <c r="H158" s="111">
        <v>2.0999999999999999E-3</v>
      </c>
      <c r="I158" s="111"/>
      <c r="J158" s="399">
        <v>14246</v>
      </c>
    </row>
    <row r="159" spans="1:10" ht="14.5" customHeight="1" x14ac:dyDescent="0.15">
      <c r="A159" s="5"/>
      <c r="B159" s="399">
        <v>14277</v>
      </c>
      <c r="C159" s="5"/>
      <c r="D159" s="5"/>
      <c r="E159" s="5"/>
      <c r="F159" s="5"/>
      <c r="G159" s="5"/>
      <c r="H159" s="111">
        <v>1.9E-3</v>
      </c>
      <c r="I159" s="111"/>
      <c r="J159" s="399">
        <v>14277</v>
      </c>
    </row>
    <row r="160" spans="1:10" ht="14.5" customHeight="1" x14ac:dyDescent="0.15">
      <c r="A160" s="5"/>
      <c r="B160" s="399">
        <v>14305</v>
      </c>
      <c r="C160" s="5"/>
      <c r="D160" s="5"/>
      <c r="E160" s="5"/>
      <c r="F160" s="5"/>
      <c r="G160" s="5"/>
      <c r="H160" s="111">
        <v>2.0999999999999999E-3</v>
      </c>
      <c r="I160" s="111"/>
      <c r="J160" s="399">
        <v>14305</v>
      </c>
    </row>
    <row r="161" spans="1:10" ht="14.5" customHeight="1" x14ac:dyDescent="0.15">
      <c r="A161" s="5"/>
      <c r="B161" s="399">
        <v>14336</v>
      </c>
      <c r="C161" s="5"/>
      <c r="D161" s="5"/>
      <c r="E161" s="5"/>
      <c r="F161" s="5"/>
      <c r="G161" s="5"/>
      <c r="H161" s="111">
        <v>1.9E-3</v>
      </c>
      <c r="I161" s="111"/>
      <c r="J161" s="399">
        <v>14336</v>
      </c>
    </row>
    <row r="162" spans="1:10" ht="14.5" customHeight="1" x14ac:dyDescent="0.15">
      <c r="A162" s="5"/>
      <c r="B162" s="399">
        <v>14366</v>
      </c>
      <c r="C162" s="5"/>
      <c r="D162" s="5"/>
      <c r="E162" s="5"/>
      <c r="F162" s="5"/>
      <c r="G162" s="5"/>
      <c r="H162" s="111">
        <v>2E-3</v>
      </c>
      <c r="I162" s="111"/>
      <c r="J162" s="399">
        <v>14366</v>
      </c>
    </row>
    <row r="163" spans="1:10" ht="14.5" customHeight="1" x14ac:dyDescent="0.15">
      <c r="A163" s="5"/>
      <c r="B163" s="399">
        <v>14397</v>
      </c>
      <c r="C163" s="5"/>
      <c r="D163" s="5"/>
      <c r="E163" s="5"/>
      <c r="F163" s="5"/>
      <c r="G163" s="5"/>
      <c r="H163" s="111">
        <v>1.8E-3</v>
      </c>
      <c r="I163" s="111"/>
      <c r="J163" s="399">
        <v>14397</v>
      </c>
    </row>
    <row r="164" spans="1:10" ht="14.5" customHeight="1" x14ac:dyDescent="0.15">
      <c r="A164" s="5"/>
      <c r="B164" s="399">
        <v>14427</v>
      </c>
      <c r="C164" s="5"/>
      <c r="D164" s="5"/>
      <c r="E164" s="5"/>
      <c r="F164" s="5"/>
      <c r="G164" s="5"/>
      <c r="H164" s="111">
        <v>1.9E-3</v>
      </c>
      <c r="I164" s="111"/>
      <c r="J164" s="399">
        <v>14427</v>
      </c>
    </row>
    <row r="165" spans="1:10" ht="14.5" customHeight="1" x14ac:dyDescent="0.15">
      <c r="A165" s="5"/>
      <c r="B165" s="399">
        <v>14458</v>
      </c>
      <c r="C165" s="5"/>
      <c r="D165" s="5"/>
      <c r="E165" s="5"/>
      <c r="F165" s="5"/>
      <c r="G165" s="5"/>
      <c r="H165" s="111">
        <v>1.8E-3</v>
      </c>
      <c r="I165" s="111"/>
      <c r="J165" s="399">
        <v>14458</v>
      </c>
    </row>
    <row r="166" spans="1:10" ht="14.5" customHeight="1" x14ac:dyDescent="0.15">
      <c r="A166" s="5"/>
      <c r="B166" s="399">
        <v>14489</v>
      </c>
      <c r="C166" s="5"/>
      <c r="D166" s="5"/>
      <c r="E166" s="5"/>
      <c r="F166" s="5"/>
      <c r="G166" s="5"/>
      <c r="H166" s="111">
        <v>1.9E-3</v>
      </c>
      <c r="I166" s="111"/>
      <c r="J166" s="399">
        <v>14489</v>
      </c>
    </row>
    <row r="167" spans="1:10" ht="14.5" customHeight="1" x14ac:dyDescent="0.15">
      <c r="A167" s="5"/>
      <c r="B167" s="399">
        <v>14519</v>
      </c>
      <c r="C167" s="5"/>
      <c r="D167" s="5"/>
      <c r="E167" s="5"/>
      <c r="F167" s="5"/>
      <c r="G167" s="5"/>
      <c r="H167" s="111">
        <v>2.3E-3</v>
      </c>
      <c r="I167" s="111"/>
      <c r="J167" s="399">
        <v>14519</v>
      </c>
    </row>
    <row r="168" spans="1:10" ht="14.5" customHeight="1" x14ac:dyDescent="0.15">
      <c r="A168" s="5"/>
      <c r="B168" s="399">
        <v>14550</v>
      </c>
      <c r="C168" s="5"/>
      <c r="D168" s="5"/>
      <c r="E168" s="5"/>
      <c r="F168" s="5"/>
      <c r="G168" s="5"/>
      <c r="H168" s="111">
        <v>2E-3</v>
      </c>
      <c r="I168" s="111"/>
      <c r="J168" s="399">
        <v>14550</v>
      </c>
    </row>
    <row r="169" spans="1:10" ht="14.5" customHeight="1" x14ac:dyDescent="0.15">
      <c r="A169" s="5"/>
      <c r="B169" s="399">
        <v>14580</v>
      </c>
      <c r="C169" s="5"/>
      <c r="D169" s="5"/>
      <c r="E169" s="5"/>
      <c r="F169" s="5"/>
      <c r="G169" s="5"/>
      <c r="H169" s="111">
        <v>1.9E-3</v>
      </c>
      <c r="I169" s="111"/>
      <c r="J169" s="399">
        <v>14580</v>
      </c>
    </row>
    <row r="170" spans="1:10" ht="14.5" customHeight="1" x14ac:dyDescent="0.15">
      <c r="A170" s="5"/>
      <c r="B170" s="399">
        <v>14611</v>
      </c>
      <c r="C170" s="5"/>
      <c r="D170" s="5"/>
      <c r="E170" s="5"/>
      <c r="F170" s="5"/>
      <c r="G170" s="5"/>
      <c r="H170" s="111">
        <v>2E-3</v>
      </c>
      <c r="I170" s="111"/>
      <c r="J170" s="399">
        <v>14611</v>
      </c>
    </row>
    <row r="171" spans="1:10" ht="14.5" customHeight="1" x14ac:dyDescent="0.15">
      <c r="A171" s="5"/>
      <c r="B171" s="399">
        <v>14642</v>
      </c>
      <c r="C171" s="5"/>
      <c r="D171" s="5"/>
      <c r="E171" s="5"/>
      <c r="F171" s="5"/>
      <c r="G171" s="5"/>
      <c r="H171" s="111">
        <v>1.8E-3</v>
      </c>
      <c r="I171" s="111"/>
      <c r="J171" s="399">
        <v>14642</v>
      </c>
    </row>
    <row r="172" spans="1:10" ht="14.5" customHeight="1" x14ac:dyDescent="0.15">
      <c r="A172" s="5"/>
      <c r="B172" s="399">
        <v>14671</v>
      </c>
      <c r="C172" s="5"/>
      <c r="D172" s="5"/>
      <c r="E172" s="5"/>
      <c r="F172" s="5"/>
      <c r="G172" s="5"/>
      <c r="H172" s="111">
        <v>1.9E-3</v>
      </c>
      <c r="I172" s="111"/>
      <c r="J172" s="399">
        <v>14671</v>
      </c>
    </row>
    <row r="173" spans="1:10" ht="14.5" customHeight="1" x14ac:dyDescent="0.15">
      <c r="A173" s="5"/>
      <c r="B173" s="399">
        <v>14702</v>
      </c>
      <c r="C173" s="5"/>
      <c r="D173" s="5"/>
      <c r="E173" s="5"/>
      <c r="F173" s="5"/>
      <c r="G173" s="5"/>
      <c r="H173" s="111">
        <v>1.8E-3</v>
      </c>
      <c r="I173" s="111"/>
      <c r="J173" s="399">
        <v>14702</v>
      </c>
    </row>
    <row r="174" spans="1:10" ht="14.5" customHeight="1" x14ac:dyDescent="0.15">
      <c r="A174" s="5"/>
      <c r="B174" s="399">
        <v>14732</v>
      </c>
      <c r="C174" s="5"/>
      <c r="D174" s="5"/>
      <c r="E174" s="5"/>
      <c r="F174" s="5"/>
      <c r="G174" s="5"/>
      <c r="H174" s="111">
        <v>1.9E-3</v>
      </c>
      <c r="I174" s="111"/>
      <c r="J174" s="399">
        <v>14732</v>
      </c>
    </row>
    <row r="175" spans="1:10" ht="14.5" customHeight="1" x14ac:dyDescent="0.15">
      <c r="A175" s="5"/>
      <c r="B175" s="399">
        <v>14763</v>
      </c>
      <c r="C175" s="5"/>
      <c r="D175" s="5"/>
      <c r="E175" s="5"/>
      <c r="F175" s="5"/>
      <c r="G175" s="5"/>
      <c r="H175" s="111">
        <v>1.9E-3</v>
      </c>
      <c r="I175" s="111"/>
      <c r="J175" s="399">
        <v>14763</v>
      </c>
    </row>
    <row r="176" spans="1:10" ht="14.5" customHeight="1" x14ac:dyDescent="0.15">
      <c r="A176" s="5"/>
      <c r="B176" s="399">
        <v>14793</v>
      </c>
      <c r="C176" s="5"/>
      <c r="D176" s="5"/>
      <c r="E176" s="5"/>
      <c r="F176" s="5"/>
      <c r="G176" s="5"/>
      <c r="H176" s="111">
        <v>2E-3</v>
      </c>
      <c r="I176" s="111"/>
      <c r="J176" s="399">
        <v>14793</v>
      </c>
    </row>
    <row r="177" spans="1:10" ht="14.5" customHeight="1" x14ac:dyDescent="0.15">
      <c r="A177" s="5"/>
      <c r="B177" s="399">
        <v>14824</v>
      </c>
      <c r="C177" s="5"/>
      <c r="D177" s="5"/>
      <c r="E177" s="5"/>
      <c r="F177" s="5"/>
      <c r="G177" s="5"/>
      <c r="H177" s="111">
        <v>1.9E-3</v>
      </c>
      <c r="I177" s="111"/>
      <c r="J177" s="399">
        <v>14824</v>
      </c>
    </row>
    <row r="178" spans="1:10" ht="14.5" customHeight="1" x14ac:dyDescent="0.15">
      <c r="A178" s="5"/>
      <c r="B178" s="399">
        <v>14855</v>
      </c>
      <c r="C178" s="5"/>
      <c r="D178" s="5"/>
      <c r="E178" s="5"/>
      <c r="F178" s="5"/>
      <c r="G178" s="5"/>
      <c r="H178" s="111">
        <v>1.8E-3</v>
      </c>
      <c r="I178" s="111"/>
      <c r="J178" s="399">
        <v>14855</v>
      </c>
    </row>
    <row r="179" spans="1:10" ht="14.5" customHeight="1" x14ac:dyDescent="0.15">
      <c r="A179" s="5"/>
      <c r="B179" s="399">
        <v>14885</v>
      </c>
      <c r="C179" s="5"/>
      <c r="D179" s="5"/>
      <c r="E179" s="5"/>
      <c r="F179" s="5"/>
      <c r="G179" s="5"/>
      <c r="H179" s="111">
        <v>1.8E-3</v>
      </c>
      <c r="I179" s="111"/>
      <c r="J179" s="399">
        <v>14885</v>
      </c>
    </row>
    <row r="180" spans="1:10" ht="14.5" customHeight="1" x14ac:dyDescent="0.15">
      <c r="A180" s="5"/>
      <c r="B180" s="399">
        <v>14916</v>
      </c>
      <c r="C180" s="5"/>
      <c r="D180" s="5"/>
      <c r="E180" s="5"/>
      <c r="F180" s="5"/>
      <c r="G180" s="5"/>
      <c r="H180" s="111">
        <v>1.8E-3</v>
      </c>
      <c r="I180" s="111"/>
      <c r="J180" s="399">
        <v>14916</v>
      </c>
    </row>
    <row r="181" spans="1:10" ht="14.5" customHeight="1" x14ac:dyDescent="0.15">
      <c r="A181" s="5"/>
      <c r="B181" s="399">
        <v>14946</v>
      </c>
      <c r="C181" s="5"/>
      <c r="D181" s="5"/>
      <c r="E181" s="5"/>
      <c r="F181" s="5"/>
      <c r="G181" s="5"/>
      <c r="H181" s="111">
        <v>1.6999999999999999E-3</v>
      </c>
      <c r="I181" s="111"/>
      <c r="J181" s="399">
        <v>14946</v>
      </c>
    </row>
    <row r="182" spans="1:10" ht="14.5" customHeight="1" x14ac:dyDescent="0.15">
      <c r="A182" s="5"/>
      <c r="B182" s="399">
        <v>14977</v>
      </c>
      <c r="C182" s="5"/>
      <c r="D182" s="5"/>
      <c r="E182" s="5"/>
      <c r="F182" s="5"/>
      <c r="G182" s="5"/>
      <c r="H182" s="111">
        <v>1.6000000000000001E-3</v>
      </c>
      <c r="I182" s="111"/>
      <c r="J182" s="399">
        <v>14977</v>
      </c>
    </row>
    <row r="183" spans="1:10" ht="14.5" customHeight="1" x14ac:dyDescent="0.15">
      <c r="A183" s="5"/>
      <c r="B183" s="399">
        <v>15008</v>
      </c>
      <c r="C183" s="5"/>
      <c r="D183" s="5"/>
      <c r="E183" s="5"/>
      <c r="F183" s="5"/>
      <c r="G183" s="5"/>
      <c r="H183" s="111">
        <v>1.6000000000000001E-3</v>
      </c>
      <c r="I183" s="111"/>
      <c r="J183" s="399">
        <v>15008</v>
      </c>
    </row>
    <row r="184" spans="1:10" ht="14.5" customHeight="1" x14ac:dyDescent="0.15">
      <c r="A184" s="5"/>
      <c r="B184" s="399">
        <v>15036</v>
      </c>
      <c r="C184" s="5"/>
      <c r="D184" s="5"/>
      <c r="E184" s="5"/>
      <c r="F184" s="5"/>
      <c r="G184" s="5"/>
      <c r="H184" s="111">
        <v>1.8E-3</v>
      </c>
      <c r="I184" s="111"/>
      <c r="J184" s="399">
        <v>15036</v>
      </c>
    </row>
    <row r="185" spans="1:10" ht="14.5" customHeight="1" x14ac:dyDescent="0.15">
      <c r="A185" s="5"/>
      <c r="B185" s="399">
        <v>15067</v>
      </c>
      <c r="C185" s="5"/>
      <c r="D185" s="5"/>
      <c r="E185" s="5"/>
      <c r="F185" s="5"/>
      <c r="G185" s="5"/>
      <c r="H185" s="111">
        <v>1.6999999999999999E-3</v>
      </c>
      <c r="I185" s="111"/>
      <c r="J185" s="399">
        <v>15067</v>
      </c>
    </row>
    <row r="186" spans="1:10" ht="14.5" customHeight="1" x14ac:dyDescent="0.15">
      <c r="A186" s="5"/>
      <c r="B186" s="399">
        <v>15097</v>
      </c>
      <c r="C186" s="5"/>
      <c r="D186" s="5"/>
      <c r="E186" s="5"/>
      <c r="F186" s="5"/>
      <c r="G186" s="5"/>
      <c r="H186" s="111">
        <v>1.6999999999999999E-3</v>
      </c>
      <c r="I186" s="111"/>
      <c r="J186" s="399">
        <v>15097</v>
      </c>
    </row>
    <row r="187" spans="1:10" ht="14.5" customHeight="1" x14ac:dyDescent="0.15">
      <c r="A187" s="5"/>
      <c r="B187" s="399">
        <v>15128</v>
      </c>
      <c r="C187" s="5"/>
      <c r="D187" s="5"/>
      <c r="E187" s="5"/>
      <c r="F187" s="5"/>
      <c r="G187" s="5"/>
      <c r="H187" s="111">
        <v>1.6000000000000001E-3</v>
      </c>
      <c r="I187" s="111"/>
      <c r="J187" s="399">
        <v>15128</v>
      </c>
    </row>
    <row r="188" spans="1:10" ht="14.5" customHeight="1" x14ac:dyDescent="0.15">
      <c r="A188" s="5"/>
      <c r="B188" s="399">
        <v>15158</v>
      </c>
      <c r="C188" s="5"/>
      <c r="D188" s="5"/>
      <c r="E188" s="5"/>
      <c r="F188" s="5"/>
      <c r="G188" s="5"/>
      <c r="H188" s="111">
        <v>1.6000000000000001E-3</v>
      </c>
      <c r="I188" s="111"/>
      <c r="J188" s="399">
        <v>15158</v>
      </c>
    </row>
    <row r="189" spans="1:10" ht="14.5" customHeight="1" x14ac:dyDescent="0.15">
      <c r="A189" s="5"/>
      <c r="B189" s="399">
        <v>15189</v>
      </c>
      <c r="C189" s="5"/>
      <c r="D189" s="5"/>
      <c r="E189" s="5"/>
      <c r="F189" s="5"/>
      <c r="G189" s="5"/>
      <c r="H189" s="111">
        <v>1.6000000000000001E-3</v>
      </c>
      <c r="I189" s="111"/>
      <c r="J189" s="399">
        <v>15189</v>
      </c>
    </row>
    <row r="190" spans="1:10" ht="14.5" customHeight="1" x14ac:dyDescent="0.15">
      <c r="A190" s="5"/>
      <c r="B190" s="399">
        <v>15220</v>
      </c>
      <c r="C190" s="5"/>
      <c r="D190" s="5"/>
      <c r="E190" s="5"/>
      <c r="F190" s="5"/>
      <c r="G190" s="5"/>
      <c r="H190" s="111">
        <v>1.6000000000000001E-3</v>
      </c>
      <c r="I190" s="111"/>
      <c r="J190" s="399">
        <v>15220</v>
      </c>
    </row>
    <row r="191" spans="1:10" ht="14.5" customHeight="1" x14ac:dyDescent="0.15">
      <c r="A191" s="5"/>
      <c r="B191" s="399">
        <v>15250</v>
      </c>
      <c r="C191" s="5"/>
      <c r="D191" s="5"/>
      <c r="E191" s="5"/>
      <c r="F191" s="5"/>
      <c r="G191" s="5"/>
      <c r="H191" s="111">
        <v>1.6000000000000001E-3</v>
      </c>
      <c r="I191" s="111"/>
      <c r="J191" s="399">
        <v>15250</v>
      </c>
    </row>
    <row r="192" spans="1:10" ht="14.5" customHeight="1" x14ac:dyDescent="0.15">
      <c r="A192" s="5"/>
      <c r="B192" s="399">
        <v>15281</v>
      </c>
      <c r="C192" s="5"/>
      <c r="D192" s="5"/>
      <c r="E192" s="5"/>
      <c r="F192" s="5"/>
      <c r="G192" s="5"/>
      <c r="H192" s="111">
        <v>1.4E-3</v>
      </c>
      <c r="I192" s="111"/>
      <c r="J192" s="399">
        <v>15281</v>
      </c>
    </row>
    <row r="193" spans="1:10" ht="14.5" customHeight="1" x14ac:dyDescent="0.15">
      <c r="A193" s="5"/>
      <c r="B193" s="399">
        <v>15311</v>
      </c>
      <c r="C193" s="5"/>
      <c r="D193" s="5"/>
      <c r="E193" s="5"/>
      <c r="F193" s="5"/>
      <c r="G193" s="5"/>
      <c r="H193" s="111">
        <v>1.6000000000000001E-3</v>
      </c>
      <c r="I193" s="111"/>
      <c r="J193" s="399">
        <v>15311</v>
      </c>
    </row>
    <row r="194" spans="1:10" ht="14.5" customHeight="1" x14ac:dyDescent="0.15">
      <c r="A194" s="5"/>
      <c r="B194" s="399">
        <v>15342</v>
      </c>
      <c r="C194" s="5"/>
      <c r="D194" s="5"/>
      <c r="E194" s="5"/>
      <c r="F194" s="5"/>
      <c r="G194" s="5"/>
      <c r="H194" s="111">
        <v>2.0999999999999999E-3</v>
      </c>
      <c r="I194" s="111"/>
      <c r="J194" s="399">
        <v>15342</v>
      </c>
    </row>
    <row r="195" spans="1:10" ht="14.5" customHeight="1" x14ac:dyDescent="0.15">
      <c r="A195" s="5"/>
      <c r="B195" s="399">
        <v>15373</v>
      </c>
      <c r="C195" s="5"/>
      <c r="D195" s="5"/>
      <c r="E195" s="5"/>
      <c r="F195" s="5"/>
      <c r="G195" s="5"/>
      <c r="H195" s="111">
        <v>1.9E-3</v>
      </c>
      <c r="I195" s="111"/>
      <c r="J195" s="399">
        <v>15373</v>
      </c>
    </row>
    <row r="196" spans="1:10" ht="14.5" customHeight="1" x14ac:dyDescent="0.15">
      <c r="A196" s="5"/>
      <c r="B196" s="399">
        <v>15401</v>
      </c>
      <c r="C196" s="5"/>
      <c r="D196" s="5"/>
      <c r="E196" s="5"/>
      <c r="F196" s="5"/>
      <c r="G196" s="5"/>
      <c r="H196" s="111">
        <v>2.0999999999999999E-3</v>
      </c>
      <c r="I196" s="111"/>
      <c r="J196" s="399">
        <v>15401</v>
      </c>
    </row>
    <row r="197" spans="1:10" ht="14.5" customHeight="1" x14ac:dyDescent="0.15">
      <c r="A197" s="5"/>
      <c r="B197" s="399">
        <v>15432</v>
      </c>
      <c r="C197" s="5"/>
      <c r="D197" s="5"/>
      <c r="E197" s="5"/>
      <c r="F197" s="5"/>
      <c r="G197" s="5"/>
      <c r="H197" s="111">
        <v>2E-3</v>
      </c>
      <c r="I197" s="111"/>
      <c r="J197" s="399">
        <v>15432</v>
      </c>
    </row>
    <row r="198" spans="1:10" ht="14.5" customHeight="1" x14ac:dyDescent="0.15">
      <c r="A198" s="5"/>
      <c r="B198" s="399">
        <v>15462</v>
      </c>
      <c r="C198" s="5"/>
      <c r="D198" s="5"/>
      <c r="E198" s="5"/>
      <c r="F198" s="5"/>
      <c r="G198" s="5"/>
      <c r="H198" s="111">
        <v>1.9E-3</v>
      </c>
      <c r="I198" s="111"/>
      <c r="J198" s="399">
        <v>15462</v>
      </c>
    </row>
    <row r="199" spans="1:10" ht="14.5" customHeight="1" x14ac:dyDescent="0.15">
      <c r="A199" s="5"/>
      <c r="B199" s="399">
        <v>15493</v>
      </c>
      <c r="C199" s="5"/>
      <c r="D199" s="5"/>
      <c r="E199" s="5"/>
      <c r="F199" s="5"/>
      <c r="G199" s="5"/>
      <c r="H199" s="111">
        <v>2.0999999999999999E-3</v>
      </c>
      <c r="I199" s="111"/>
      <c r="J199" s="399">
        <v>15493</v>
      </c>
    </row>
    <row r="200" spans="1:10" ht="14.5" customHeight="1" x14ac:dyDescent="0.15">
      <c r="A200" s="5"/>
      <c r="B200" s="399">
        <v>15523</v>
      </c>
      <c r="C200" s="5"/>
      <c r="D200" s="5"/>
      <c r="E200" s="5"/>
      <c r="F200" s="5"/>
      <c r="G200" s="5"/>
      <c r="H200" s="111">
        <v>2.0999999999999999E-3</v>
      </c>
      <c r="I200" s="111"/>
      <c r="J200" s="399">
        <v>15523</v>
      </c>
    </row>
    <row r="201" spans="1:10" ht="14.5" customHeight="1" x14ac:dyDescent="0.15">
      <c r="A201" s="5"/>
      <c r="B201" s="399">
        <v>15554</v>
      </c>
      <c r="C201" s="5"/>
      <c r="D201" s="5"/>
      <c r="E201" s="5"/>
      <c r="F201" s="5"/>
      <c r="G201" s="5"/>
      <c r="H201" s="111">
        <v>2.0999999999999999E-3</v>
      </c>
      <c r="I201" s="111"/>
      <c r="J201" s="399">
        <v>15554</v>
      </c>
    </row>
    <row r="202" spans="1:10" ht="14.5" customHeight="1" x14ac:dyDescent="0.15">
      <c r="A202" s="5"/>
      <c r="B202" s="399">
        <v>15585</v>
      </c>
      <c r="C202" s="5"/>
      <c r="D202" s="5"/>
      <c r="E202" s="5"/>
      <c r="F202" s="5"/>
      <c r="G202" s="5"/>
      <c r="H202" s="111">
        <v>2E-3</v>
      </c>
      <c r="I202" s="111"/>
      <c r="J202" s="399">
        <v>15585</v>
      </c>
    </row>
    <row r="203" spans="1:10" ht="14.5" customHeight="1" x14ac:dyDescent="0.15">
      <c r="A203" s="5"/>
      <c r="B203" s="399">
        <v>15615</v>
      </c>
      <c r="C203" s="5"/>
      <c r="D203" s="5"/>
      <c r="E203" s="5"/>
      <c r="F203" s="5"/>
      <c r="G203" s="5"/>
      <c r="H203" s="111">
        <v>2.0999999999999999E-3</v>
      </c>
      <c r="I203" s="111"/>
      <c r="J203" s="399">
        <v>15615</v>
      </c>
    </row>
    <row r="204" spans="1:10" ht="14.5" customHeight="1" x14ac:dyDescent="0.15">
      <c r="A204" s="5"/>
      <c r="B204" s="399">
        <v>15646</v>
      </c>
      <c r="C204" s="5"/>
      <c r="D204" s="5"/>
      <c r="E204" s="5"/>
      <c r="F204" s="5"/>
      <c r="G204" s="5"/>
      <c r="H204" s="111">
        <v>2E-3</v>
      </c>
      <c r="I204" s="111"/>
      <c r="J204" s="399">
        <v>15646</v>
      </c>
    </row>
    <row r="205" spans="1:10" ht="14.5" customHeight="1" x14ac:dyDescent="0.15">
      <c r="A205" s="5"/>
      <c r="B205" s="399">
        <v>15676</v>
      </c>
      <c r="C205" s="5"/>
      <c r="D205" s="5"/>
      <c r="E205" s="5"/>
      <c r="F205" s="5"/>
      <c r="G205" s="5"/>
      <c r="H205" s="111">
        <v>2.0999999999999999E-3</v>
      </c>
      <c r="I205" s="111"/>
      <c r="J205" s="399">
        <v>15676</v>
      </c>
    </row>
    <row r="206" spans="1:10" ht="14.5" customHeight="1" x14ac:dyDescent="0.15">
      <c r="A206" s="5"/>
      <c r="B206" s="399">
        <v>15707</v>
      </c>
      <c r="C206" s="5"/>
      <c r="D206" s="5"/>
      <c r="E206" s="5"/>
      <c r="F206" s="5"/>
      <c r="G206" s="5"/>
      <c r="H206" s="111">
        <v>2E-3</v>
      </c>
      <c r="I206" s="111"/>
      <c r="J206" s="399">
        <v>15707</v>
      </c>
    </row>
    <row r="207" spans="1:10" ht="14.5" customHeight="1" x14ac:dyDescent="0.15">
      <c r="A207" s="5"/>
      <c r="B207" s="399">
        <v>15738</v>
      </c>
      <c r="C207" s="5"/>
      <c r="D207" s="5"/>
      <c r="E207" s="5"/>
      <c r="F207" s="5"/>
      <c r="G207" s="5"/>
      <c r="H207" s="111">
        <v>1.9E-3</v>
      </c>
      <c r="I207" s="111"/>
      <c r="J207" s="399">
        <v>15738</v>
      </c>
    </row>
    <row r="208" spans="1:10" ht="14.5" customHeight="1" x14ac:dyDescent="0.15">
      <c r="A208" s="5"/>
      <c r="B208" s="399">
        <v>15766</v>
      </c>
      <c r="C208" s="5"/>
      <c r="D208" s="5"/>
      <c r="E208" s="5"/>
      <c r="F208" s="5"/>
      <c r="G208" s="5"/>
      <c r="H208" s="111">
        <v>2.0999999999999999E-3</v>
      </c>
      <c r="I208" s="111"/>
      <c r="J208" s="399">
        <v>15766</v>
      </c>
    </row>
    <row r="209" spans="1:10" ht="14.5" customHeight="1" x14ac:dyDescent="0.15">
      <c r="A209" s="5"/>
      <c r="B209" s="399">
        <v>15797</v>
      </c>
      <c r="C209" s="5"/>
      <c r="D209" s="5"/>
      <c r="E209" s="5"/>
      <c r="F209" s="5"/>
      <c r="G209" s="5"/>
      <c r="H209" s="111">
        <v>2E-3</v>
      </c>
      <c r="I209" s="111"/>
      <c r="J209" s="399">
        <v>15797</v>
      </c>
    </row>
    <row r="210" spans="1:10" ht="14.5" customHeight="1" x14ac:dyDescent="0.15">
      <c r="A210" s="5"/>
      <c r="B210" s="399">
        <v>15827</v>
      </c>
      <c r="C210" s="5"/>
      <c r="D210" s="5"/>
      <c r="E210" s="5"/>
      <c r="F210" s="5"/>
      <c r="G210" s="5"/>
      <c r="H210" s="111">
        <v>1.9E-3</v>
      </c>
      <c r="I210" s="111"/>
      <c r="J210" s="399">
        <v>15827</v>
      </c>
    </row>
    <row r="211" spans="1:10" ht="14.5" customHeight="1" x14ac:dyDescent="0.15">
      <c r="A211" s="5"/>
      <c r="B211" s="399">
        <v>15858</v>
      </c>
      <c r="C211" s="5"/>
      <c r="D211" s="5"/>
      <c r="E211" s="5"/>
      <c r="F211" s="5"/>
      <c r="G211" s="5"/>
      <c r="H211" s="111">
        <v>2.0999999999999999E-3</v>
      </c>
      <c r="I211" s="111"/>
      <c r="J211" s="399">
        <v>15858</v>
      </c>
    </row>
    <row r="212" spans="1:10" ht="14.5" customHeight="1" x14ac:dyDescent="0.15">
      <c r="A212" s="5"/>
      <c r="B212" s="399">
        <v>15888</v>
      </c>
      <c r="C212" s="5"/>
      <c r="D212" s="5"/>
      <c r="E212" s="5"/>
      <c r="F212" s="5"/>
      <c r="G212" s="5"/>
      <c r="H212" s="111">
        <v>2.0999999999999999E-3</v>
      </c>
      <c r="I212" s="111"/>
      <c r="J212" s="399">
        <v>15888</v>
      </c>
    </row>
    <row r="213" spans="1:10" ht="14.5" customHeight="1" x14ac:dyDescent="0.15">
      <c r="A213" s="5"/>
      <c r="B213" s="399">
        <v>15919</v>
      </c>
      <c r="C213" s="5"/>
      <c r="D213" s="5"/>
      <c r="E213" s="5"/>
      <c r="F213" s="5"/>
      <c r="G213" s="5"/>
      <c r="H213" s="111">
        <v>2.0999999999999999E-3</v>
      </c>
      <c r="I213" s="111"/>
      <c r="J213" s="399">
        <v>15919</v>
      </c>
    </row>
    <row r="214" spans="1:10" ht="14.5" customHeight="1" x14ac:dyDescent="0.15">
      <c r="A214" s="5"/>
      <c r="B214" s="399">
        <v>15950</v>
      </c>
      <c r="C214" s="5"/>
      <c r="D214" s="5"/>
      <c r="E214" s="5"/>
      <c r="F214" s="5"/>
      <c r="G214" s="5"/>
      <c r="H214" s="111">
        <v>2E-3</v>
      </c>
      <c r="I214" s="111"/>
      <c r="J214" s="399">
        <v>15950</v>
      </c>
    </row>
    <row r="215" spans="1:10" ht="14.5" customHeight="1" x14ac:dyDescent="0.15">
      <c r="A215" s="5"/>
      <c r="B215" s="399">
        <v>15980</v>
      </c>
      <c r="C215" s="5"/>
      <c r="D215" s="5"/>
      <c r="E215" s="5"/>
      <c r="F215" s="5"/>
      <c r="G215" s="5"/>
      <c r="H215" s="111">
        <v>2E-3</v>
      </c>
      <c r="I215" s="111"/>
      <c r="J215" s="399">
        <v>15980</v>
      </c>
    </row>
    <row r="216" spans="1:10" ht="14.5" customHeight="1" x14ac:dyDescent="0.15">
      <c r="A216" s="5"/>
      <c r="B216" s="399">
        <v>16011</v>
      </c>
      <c r="C216" s="5"/>
      <c r="D216" s="5"/>
      <c r="E216" s="5"/>
      <c r="F216" s="5"/>
      <c r="G216" s="5"/>
      <c r="H216" s="111">
        <v>2.0999999999999999E-3</v>
      </c>
      <c r="I216" s="111"/>
      <c r="J216" s="399">
        <v>16011</v>
      </c>
    </row>
    <row r="217" spans="1:10" ht="14.5" customHeight="1" x14ac:dyDescent="0.15">
      <c r="A217" s="5"/>
      <c r="B217" s="399">
        <v>16041</v>
      </c>
      <c r="C217" s="5"/>
      <c r="D217" s="5"/>
      <c r="E217" s="5"/>
      <c r="F217" s="5"/>
      <c r="G217" s="5"/>
      <c r="H217" s="111">
        <v>2.0999999999999999E-3</v>
      </c>
      <c r="I217" s="111"/>
      <c r="J217" s="399">
        <v>16041</v>
      </c>
    </row>
    <row r="218" spans="1:10" ht="14.5" customHeight="1" x14ac:dyDescent="0.15">
      <c r="A218" s="5"/>
      <c r="B218" s="399">
        <v>16072</v>
      </c>
      <c r="C218" s="5"/>
      <c r="D218" s="5"/>
      <c r="E218" s="5"/>
      <c r="F218" s="5"/>
      <c r="G218" s="5"/>
      <c r="H218" s="111">
        <v>2.0999999999999999E-3</v>
      </c>
      <c r="I218" s="111"/>
      <c r="J218" s="399">
        <v>16072</v>
      </c>
    </row>
    <row r="219" spans="1:10" ht="14.5" customHeight="1" x14ac:dyDescent="0.15">
      <c r="A219" s="5"/>
      <c r="B219" s="399">
        <v>16103</v>
      </c>
      <c r="C219" s="5"/>
      <c r="D219" s="5"/>
      <c r="E219" s="5"/>
      <c r="F219" s="5"/>
      <c r="G219" s="5"/>
      <c r="H219" s="111">
        <v>2E-3</v>
      </c>
      <c r="I219" s="111"/>
      <c r="J219" s="399">
        <v>16103</v>
      </c>
    </row>
    <row r="220" spans="1:10" ht="14.5" customHeight="1" x14ac:dyDescent="0.15">
      <c r="A220" s="5"/>
      <c r="B220" s="399">
        <v>16132</v>
      </c>
      <c r="C220" s="5"/>
      <c r="D220" s="5"/>
      <c r="E220" s="5"/>
      <c r="F220" s="5"/>
      <c r="G220" s="5"/>
      <c r="H220" s="111">
        <v>2.0999999999999999E-3</v>
      </c>
      <c r="I220" s="111"/>
      <c r="J220" s="399">
        <v>16132</v>
      </c>
    </row>
    <row r="221" spans="1:10" ht="14.5" customHeight="1" x14ac:dyDescent="0.15">
      <c r="A221" s="5"/>
      <c r="B221" s="399">
        <v>16163</v>
      </c>
      <c r="C221" s="5"/>
      <c r="D221" s="5"/>
      <c r="E221" s="5"/>
      <c r="F221" s="5"/>
      <c r="G221" s="5"/>
      <c r="H221" s="111">
        <v>2E-3</v>
      </c>
      <c r="I221" s="111"/>
      <c r="J221" s="399">
        <v>16163</v>
      </c>
    </row>
    <row r="222" spans="1:10" ht="14.5" customHeight="1" x14ac:dyDescent="0.15">
      <c r="A222" s="5"/>
      <c r="B222" s="399">
        <v>16193</v>
      </c>
      <c r="C222" s="5"/>
      <c r="D222" s="5"/>
      <c r="E222" s="5"/>
      <c r="F222" s="5"/>
      <c r="G222" s="5"/>
      <c r="H222" s="111">
        <v>2.2000000000000001E-3</v>
      </c>
      <c r="I222" s="111"/>
      <c r="J222" s="399">
        <v>16193</v>
      </c>
    </row>
    <row r="223" spans="1:10" ht="14.5" customHeight="1" x14ac:dyDescent="0.15">
      <c r="A223" s="5"/>
      <c r="B223" s="399">
        <v>16224</v>
      </c>
      <c r="C223" s="5"/>
      <c r="D223" s="5"/>
      <c r="E223" s="5"/>
      <c r="F223" s="5"/>
      <c r="G223" s="5"/>
      <c r="H223" s="111">
        <v>2E-3</v>
      </c>
      <c r="I223" s="111"/>
      <c r="J223" s="399">
        <v>16224</v>
      </c>
    </row>
    <row r="224" spans="1:10" ht="14.5" customHeight="1" x14ac:dyDescent="0.15">
      <c r="A224" s="5"/>
      <c r="B224" s="399">
        <v>16254</v>
      </c>
      <c r="C224" s="5"/>
      <c r="D224" s="5"/>
      <c r="E224" s="5"/>
      <c r="F224" s="5"/>
      <c r="G224" s="5"/>
      <c r="H224" s="111">
        <v>2.0999999999999999E-3</v>
      </c>
      <c r="I224" s="111"/>
      <c r="J224" s="399">
        <v>16254</v>
      </c>
    </row>
    <row r="225" spans="1:10" ht="14.5" customHeight="1" x14ac:dyDescent="0.15">
      <c r="A225" s="5"/>
      <c r="B225" s="399">
        <v>16285</v>
      </c>
      <c r="C225" s="5"/>
      <c r="D225" s="5"/>
      <c r="E225" s="5"/>
      <c r="F225" s="5"/>
      <c r="G225" s="5"/>
      <c r="H225" s="111">
        <v>2.0999999999999999E-3</v>
      </c>
      <c r="I225" s="111"/>
      <c r="J225" s="399">
        <v>16285</v>
      </c>
    </row>
    <row r="226" spans="1:10" ht="14.5" customHeight="1" x14ac:dyDescent="0.15">
      <c r="A226" s="5"/>
      <c r="B226" s="399">
        <v>16316</v>
      </c>
      <c r="C226" s="5"/>
      <c r="D226" s="5"/>
      <c r="E226" s="5"/>
      <c r="F226" s="5"/>
      <c r="G226" s="5"/>
      <c r="H226" s="111">
        <v>2E-3</v>
      </c>
      <c r="I226" s="111"/>
      <c r="J226" s="399">
        <v>16316</v>
      </c>
    </row>
    <row r="227" spans="1:10" ht="14.5" customHeight="1" x14ac:dyDescent="0.15">
      <c r="A227" s="5"/>
      <c r="B227" s="399">
        <v>16346</v>
      </c>
      <c r="C227" s="5"/>
      <c r="D227" s="5"/>
      <c r="E227" s="5"/>
      <c r="F227" s="5"/>
      <c r="G227" s="5"/>
      <c r="H227" s="111">
        <v>2.0999999999999999E-3</v>
      </c>
      <c r="I227" s="111"/>
      <c r="J227" s="399">
        <v>16346</v>
      </c>
    </row>
    <row r="228" spans="1:10" ht="14.5" customHeight="1" x14ac:dyDescent="0.15">
      <c r="A228" s="5"/>
      <c r="B228" s="399">
        <v>16377</v>
      </c>
      <c r="C228" s="5"/>
      <c r="D228" s="5"/>
      <c r="E228" s="5"/>
      <c r="F228" s="5"/>
      <c r="G228" s="5"/>
      <c r="H228" s="111">
        <v>2E-3</v>
      </c>
      <c r="I228" s="111"/>
      <c r="J228" s="399">
        <v>16377</v>
      </c>
    </row>
    <row r="229" spans="1:10" ht="14.5" customHeight="1" x14ac:dyDescent="0.15">
      <c r="A229" s="5"/>
      <c r="B229" s="399">
        <v>16407</v>
      </c>
      <c r="C229" s="5"/>
      <c r="D229" s="5"/>
      <c r="E229" s="5"/>
      <c r="F229" s="5"/>
      <c r="G229" s="5"/>
      <c r="H229" s="111">
        <v>2E-3</v>
      </c>
      <c r="I229" s="111"/>
      <c r="J229" s="399">
        <v>16407</v>
      </c>
    </row>
    <row r="230" spans="1:10" ht="14.5" customHeight="1" x14ac:dyDescent="0.15">
      <c r="A230" s="5"/>
      <c r="B230" s="399">
        <v>16438</v>
      </c>
      <c r="C230" s="5"/>
      <c r="D230" s="5"/>
      <c r="E230" s="5"/>
      <c r="F230" s="5"/>
      <c r="G230" s="5"/>
      <c r="H230" s="111">
        <v>2.0999999999999999E-3</v>
      </c>
      <c r="I230" s="111"/>
      <c r="J230" s="399">
        <v>16438</v>
      </c>
    </row>
    <row r="231" spans="1:10" ht="14.5" customHeight="1" x14ac:dyDescent="0.15">
      <c r="A231" s="5"/>
      <c r="B231" s="399">
        <v>16469</v>
      </c>
      <c r="C231" s="5"/>
      <c r="D231" s="5"/>
      <c r="E231" s="5"/>
      <c r="F231" s="5"/>
      <c r="G231" s="5"/>
      <c r="H231" s="111">
        <v>1.8E-3</v>
      </c>
      <c r="I231" s="111"/>
      <c r="J231" s="399">
        <v>16469</v>
      </c>
    </row>
    <row r="232" spans="1:10" ht="14.5" customHeight="1" x14ac:dyDescent="0.15">
      <c r="A232" s="5"/>
      <c r="B232" s="399">
        <v>16497</v>
      </c>
      <c r="C232" s="5"/>
      <c r="D232" s="5"/>
      <c r="E232" s="5"/>
      <c r="F232" s="5"/>
      <c r="G232" s="5"/>
      <c r="H232" s="111">
        <v>2E-3</v>
      </c>
      <c r="I232" s="111"/>
      <c r="J232" s="399">
        <v>16497</v>
      </c>
    </row>
    <row r="233" spans="1:10" ht="14.5" customHeight="1" x14ac:dyDescent="0.15">
      <c r="A233" s="5"/>
      <c r="B233" s="399">
        <v>16528</v>
      </c>
      <c r="C233" s="5"/>
      <c r="D233" s="5"/>
      <c r="E233" s="5"/>
      <c r="F233" s="5"/>
      <c r="G233" s="5"/>
      <c r="H233" s="111">
        <v>1.9E-3</v>
      </c>
      <c r="I233" s="111"/>
      <c r="J233" s="399">
        <v>16528</v>
      </c>
    </row>
    <row r="234" spans="1:10" ht="14.5" customHeight="1" x14ac:dyDescent="0.15">
      <c r="A234" s="5"/>
      <c r="B234" s="399">
        <v>16558</v>
      </c>
      <c r="C234" s="5"/>
      <c r="D234" s="5"/>
      <c r="E234" s="5"/>
      <c r="F234" s="5"/>
      <c r="G234" s="5"/>
      <c r="H234" s="111">
        <v>1.9E-3</v>
      </c>
      <c r="I234" s="111"/>
      <c r="J234" s="399">
        <v>16558</v>
      </c>
    </row>
    <row r="235" spans="1:10" ht="14.5" customHeight="1" x14ac:dyDescent="0.15">
      <c r="A235" s="5"/>
      <c r="B235" s="399">
        <v>16589</v>
      </c>
      <c r="C235" s="5"/>
      <c r="D235" s="5"/>
      <c r="E235" s="5"/>
      <c r="F235" s="5"/>
      <c r="G235" s="5"/>
      <c r="H235" s="111">
        <v>1.9E-3</v>
      </c>
      <c r="I235" s="111"/>
      <c r="J235" s="399">
        <v>16589</v>
      </c>
    </row>
    <row r="236" spans="1:10" ht="14.5" customHeight="1" x14ac:dyDescent="0.15">
      <c r="A236" s="5"/>
      <c r="B236" s="399">
        <v>16619</v>
      </c>
      <c r="C236" s="5"/>
      <c r="D236" s="5"/>
      <c r="E236" s="5"/>
      <c r="F236" s="5"/>
      <c r="G236" s="5"/>
      <c r="H236" s="111">
        <v>1.8E-3</v>
      </c>
      <c r="I236" s="111"/>
      <c r="J236" s="399">
        <v>16619</v>
      </c>
    </row>
    <row r="237" spans="1:10" ht="14.5" customHeight="1" x14ac:dyDescent="0.15">
      <c r="A237" s="5"/>
      <c r="B237" s="399">
        <v>16650</v>
      </c>
      <c r="C237" s="5"/>
      <c r="D237" s="5"/>
      <c r="E237" s="5"/>
      <c r="F237" s="5"/>
      <c r="G237" s="5"/>
      <c r="H237" s="111">
        <v>1.9E-3</v>
      </c>
      <c r="I237" s="111"/>
      <c r="J237" s="399">
        <v>16650</v>
      </c>
    </row>
    <row r="238" spans="1:10" ht="14.5" customHeight="1" x14ac:dyDescent="0.15">
      <c r="A238" s="5"/>
      <c r="B238" s="399">
        <v>16681</v>
      </c>
      <c r="C238" s="5"/>
      <c r="D238" s="5"/>
      <c r="E238" s="5"/>
      <c r="F238" s="5"/>
      <c r="G238" s="5"/>
      <c r="H238" s="111">
        <v>1.8E-3</v>
      </c>
      <c r="I238" s="111"/>
      <c r="J238" s="399">
        <v>16681</v>
      </c>
    </row>
    <row r="239" spans="1:10" ht="14.5" customHeight="1" x14ac:dyDescent="0.15">
      <c r="A239" s="5"/>
      <c r="B239" s="399">
        <v>16711</v>
      </c>
      <c r="C239" s="5"/>
      <c r="D239" s="5"/>
      <c r="E239" s="5"/>
      <c r="F239" s="5"/>
      <c r="G239" s="5"/>
      <c r="H239" s="111">
        <v>1.9E-3</v>
      </c>
      <c r="I239" s="111"/>
      <c r="J239" s="399">
        <v>16711</v>
      </c>
    </row>
    <row r="240" spans="1:10" ht="14.5" customHeight="1" x14ac:dyDescent="0.15">
      <c r="A240" s="5"/>
      <c r="B240" s="399">
        <v>16742</v>
      </c>
      <c r="C240" s="5"/>
      <c r="D240" s="5"/>
      <c r="E240" s="5"/>
      <c r="F240" s="5"/>
      <c r="G240" s="5"/>
      <c r="H240" s="111">
        <v>1.8E-3</v>
      </c>
      <c r="I240" s="111"/>
      <c r="J240" s="399">
        <v>16742</v>
      </c>
    </row>
    <row r="241" spans="1:10" ht="14.5" customHeight="1" x14ac:dyDescent="0.15">
      <c r="A241" s="5"/>
      <c r="B241" s="399">
        <v>16772</v>
      </c>
      <c r="C241" s="5"/>
      <c r="D241" s="5"/>
      <c r="E241" s="5"/>
      <c r="F241" s="5"/>
      <c r="G241" s="5"/>
      <c r="H241" s="111">
        <v>1.8E-3</v>
      </c>
      <c r="I241" s="111"/>
      <c r="J241" s="399">
        <v>16772</v>
      </c>
    </row>
    <row r="242" spans="1:10" ht="14.5" customHeight="1" x14ac:dyDescent="0.15">
      <c r="A242" s="5"/>
      <c r="B242" s="399">
        <v>16803</v>
      </c>
      <c r="C242" s="5"/>
      <c r="D242" s="5"/>
      <c r="E242" s="5"/>
      <c r="F242" s="5"/>
      <c r="G242" s="5"/>
      <c r="H242" s="111">
        <v>1.6999999999999999E-3</v>
      </c>
      <c r="I242" s="111"/>
      <c r="J242" s="399">
        <v>16803</v>
      </c>
    </row>
    <row r="243" spans="1:10" ht="14.5" customHeight="1" x14ac:dyDescent="0.15">
      <c r="A243" s="5"/>
      <c r="B243" s="399">
        <v>16834</v>
      </c>
      <c r="C243" s="5"/>
      <c r="D243" s="5"/>
      <c r="E243" s="5"/>
      <c r="F243" s="5"/>
      <c r="G243" s="5"/>
      <c r="H243" s="111">
        <v>1.5E-3</v>
      </c>
      <c r="I243" s="111"/>
      <c r="J243" s="399">
        <v>16834</v>
      </c>
    </row>
    <row r="244" spans="1:10" ht="14.5" customHeight="1" x14ac:dyDescent="0.15">
      <c r="A244" s="5"/>
      <c r="B244" s="399">
        <v>16862</v>
      </c>
      <c r="C244" s="5"/>
      <c r="D244" s="5"/>
      <c r="E244" s="5"/>
      <c r="F244" s="5"/>
      <c r="G244" s="5"/>
      <c r="H244" s="111">
        <v>1.6000000000000001E-3</v>
      </c>
      <c r="I244" s="111"/>
      <c r="J244" s="399">
        <v>16862</v>
      </c>
    </row>
    <row r="245" spans="1:10" ht="14.5" customHeight="1" x14ac:dyDescent="0.15">
      <c r="A245" s="5"/>
      <c r="B245" s="399">
        <v>16893</v>
      </c>
      <c r="C245" s="5"/>
      <c r="D245" s="5"/>
      <c r="E245" s="5"/>
      <c r="F245" s="5"/>
      <c r="G245" s="5"/>
      <c r="H245" s="111">
        <v>1.6999999999999999E-3</v>
      </c>
      <c r="I245" s="111"/>
      <c r="J245" s="399">
        <v>16893</v>
      </c>
    </row>
    <row r="246" spans="1:10" ht="14.5" customHeight="1" x14ac:dyDescent="0.15">
      <c r="A246" s="5"/>
      <c r="B246" s="399">
        <v>16923</v>
      </c>
      <c r="C246" s="5"/>
      <c r="D246" s="5"/>
      <c r="E246" s="5"/>
      <c r="F246" s="5"/>
      <c r="G246" s="5"/>
      <c r="H246" s="111">
        <v>1.8E-3</v>
      </c>
      <c r="I246" s="111"/>
      <c r="J246" s="399">
        <v>16923</v>
      </c>
    </row>
    <row r="247" spans="1:10" ht="14.5" customHeight="1" x14ac:dyDescent="0.15">
      <c r="A247" s="5"/>
      <c r="B247" s="399">
        <v>16954</v>
      </c>
      <c r="C247" s="5"/>
      <c r="D247" s="5"/>
      <c r="E247" s="5"/>
      <c r="F247" s="5"/>
      <c r="G247" s="5"/>
      <c r="H247" s="111">
        <v>1.6000000000000001E-3</v>
      </c>
      <c r="I247" s="111"/>
      <c r="J247" s="399">
        <v>16954</v>
      </c>
    </row>
    <row r="248" spans="1:10" ht="14.5" customHeight="1" x14ac:dyDescent="0.15">
      <c r="A248" s="5"/>
      <c r="B248" s="399">
        <v>16984</v>
      </c>
      <c r="C248" s="5"/>
      <c r="D248" s="5"/>
      <c r="E248" s="5"/>
      <c r="F248" s="5"/>
      <c r="G248" s="5"/>
      <c r="H248" s="111">
        <v>1.9E-3</v>
      </c>
      <c r="I248" s="111"/>
      <c r="J248" s="399">
        <v>16984</v>
      </c>
    </row>
    <row r="249" spans="1:10" ht="14.5" customHeight="1" x14ac:dyDescent="0.15">
      <c r="A249" s="5"/>
      <c r="B249" s="399">
        <v>17015</v>
      </c>
      <c r="C249" s="5"/>
      <c r="D249" s="5"/>
      <c r="E249" s="5"/>
      <c r="F249" s="5"/>
      <c r="G249" s="5"/>
      <c r="H249" s="111">
        <v>1.6999999999999999E-3</v>
      </c>
      <c r="I249" s="111"/>
      <c r="J249" s="399">
        <v>17015</v>
      </c>
    </row>
    <row r="250" spans="1:10" ht="14.5" customHeight="1" x14ac:dyDescent="0.15">
      <c r="A250" s="5"/>
      <c r="B250" s="399">
        <v>17046</v>
      </c>
      <c r="C250" s="5"/>
      <c r="D250" s="5"/>
      <c r="E250" s="5"/>
      <c r="F250" s="5"/>
      <c r="G250" s="5"/>
      <c r="H250" s="111">
        <v>1.8E-3</v>
      </c>
      <c r="I250" s="111"/>
      <c r="J250" s="399">
        <v>17046</v>
      </c>
    </row>
    <row r="251" spans="1:10" ht="14.5" customHeight="1" x14ac:dyDescent="0.15">
      <c r="A251" s="5"/>
      <c r="B251" s="399">
        <v>17076</v>
      </c>
      <c r="C251" s="5"/>
      <c r="D251" s="5"/>
      <c r="E251" s="5"/>
      <c r="F251" s="5"/>
      <c r="G251" s="5"/>
      <c r="H251" s="111">
        <v>1.9E-3</v>
      </c>
      <c r="I251" s="111"/>
      <c r="J251" s="399">
        <v>17076</v>
      </c>
    </row>
    <row r="252" spans="1:10" ht="14.5" customHeight="1" x14ac:dyDescent="0.15">
      <c r="A252" s="5"/>
      <c r="B252" s="399">
        <v>17107</v>
      </c>
      <c r="C252" s="5"/>
      <c r="D252" s="5"/>
      <c r="E252" s="5"/>
      <c r="F252" s="5"/>
      <c r="G252" s="5"/>
      <c r="H252" s="111">
        <v>1.8E-3</v>
      </c>
      <c r="I252" s="111"/>
      <c r="J252" s="399">
        <v>17107</v>
      </c>
    </row>
    <row r="253" spans="1:10" ht="14.5" customHeight="1" x14ac:dyDescent="0.15">
      <c r="A253" s="5"/>
      <c r="B253" s="399">
        <v>17137</v>
      </c>
      <c r="C253" s="5"/>
      <c r="D253" s="5"/>
      <c r="E253" s="5"/>
      <c r="F253" s="5"/>
      <c r="G253" s="5"/>
      <c r="H253" s="111">
        <v>1.9E-3</v>
      </c>
      <c r="I253" s="111"/>
      <c r="J253" s="399">
        <v>17137</v>
      </c>
    </row>
    <row r="254" spans="1:10" ht="14.5" customHeight="1" x14ac:dyDescent="0.15">
      <c r="A254" s="5"/>
      <c r="B254" s="399">
        <v>17168</v>
      </c>
      <c r="C254" s="5"/>
      <c r="D254" s="5"/>
      <c r="E254" s="5"/>
      <c r="F254" s="5"/>
      <c r="G254" s="5"/>
      <c r="H254" s="111">
        <v>1.8E-3</v>
      </c>
      <c r="I254" s="111"/>
      <c r="J254" s="399">
        <v>17168</v>
      </c>
    </row>
    <row r="255" spans="1:10" ht="14.5" customHeight="1" x14ac:dyDescent="0.15">
      <c r="A255" s="5"/>
      <c r="B255" s="399">
        <v>17199</v>
      </c>
      <c r="C255" s="5"/>
      <c r="D255" s="5"/>
      <c r="E255" s="5"/>
      <c r="F255" s="5"/>
      <c r="G255" s="5"/>
      <c r="H255" s="111">
        <v>1.6000000000000001E-3</v>
      </c>
      <c r="I255" s="111"/>
      <c r="J255" s="399">
        <v>17199</v>
      </c>
    </row>
    <row r="256" spans="1:10" ht="14.5" customHeight="1" x14ac:dyDescent="0.15">
      <c r="A256" s="5"/>
      <c r="B256" s="399">
        <v>17227</v>
      </c>
      <c r="C256" s="5"/>
      <c r="D256" s="5"/>
      <c r="E256" s="5"/>
      <c r="F256" s="5"/>
      <c r="G256" s="5"/>
      <c r="H256" s="111">
        <v>1.8E-3</v>
      </c>
      <c r="I256" s="111"/>
      <c r="J256" s="399">
        <v>17227</v>
      </c>
    </row>
    <row r="257" spans="1:10" ht="14.5" customHeight="1" x14ac:dyDescent="0.15">
      <c r="A257" s="5"/>
      <c r="B257" s="399">
        <v>17258</v>
      </c>
      <c r="C257" s="5"/>
      <c r="D257" s="5"/>
      <c r="E257" s="5"/>
      <c r="F257" s="5"/>
      <c r="G257" s="5"/>
      <c r="H257" s="111">
        <v>1.6999999999999999E-3</v>
      </c>
      <c r="I257" s="111"/>
      <c r="J257" s="399">
        <v>17258</v>
      </c>
    </row>
    <row r="258" spans="1:10" ht="14.5" customHeight="1" x14ac:dyDescent="0.15">
      <c r="A258" s="5"/>
      <c r="B258" s="399">
        <v>17288</v>
      </c>
      <c r="C258" s="5"/>
      <c r="D258" s="5"/>
      <c r="E258" s="5"/>
      <c r="F258" s="5"/>
      <c r="G258" s="5"/>
      <c r="H258" s="111">
        <v>1.6999999999999999E-3</v>
      </c>
      <c r="I258" s="111"/>
      <c r="J258" s="399">
        <v>17288</v>
      </c>
    </row>
    <row r="259" spans="1:10" ht="14.5" customHeight="1" x14ac:dyDescent="0.15">
      <c r="A259" s="5"/>
      <c r="B259" s="399">
        <v>17319</v>
      </c>
      <c r="C259" s="5"/>
      <c r="D259" s="5"/>
      <c r="E259" s="5"/>
      <c r="F259" s="5"/>
      <c r="G259" s="5"/>
      <c r="H259" s="111">
        <v>1.9E-3</v>
      </c>
      <c r="I259" s="111"/>
      <c r="J259" s="399">
        <v>17319</v>
      </c>
    </row>
    <row r="260" spans="1:10" ht="14.5" customHeight="1" x14ac:dyDescent="0.15">
      <c r="A260" s="5"/>
      <c r="B260" s="399">
        <v>17349</v>
      </c>
      <c r="C260" s="5"/>
      <c r="D260" s="5"/>
      <c r="E260" s="5"/>
      <c r="F260" s="5"/>
      <c r="G260" s="5"/>
      <c r="H260" s="111">
        <v>1.8E-3</v>
      </c>
      <c r="I260" s="111"/>
      <c r="J260" s="399">
        <v>17349</v>
      </c>
    </row>
    <row r="261" spans="1:10" ht="14.5" customHeight="1" x14ac:dyDescent="0.15">
      <c r="A261" s="5"/>
      <c r="B261" s="399">
        <v>17380</v>
      </c>
      <c r="C261" s="5"/>
      <c r="D261" s="5"/>
      <c r="E261" s="5"/>
      <c r="F261" s="5"/>
      <c r="G261" s="5"/>
      <c r="H261" s="111">
        <v>1.6999999999999999E-3</v>
      </c>
      <c r="I261" s="111"/>
      <c r="J261" s="399">
        <v>17380</v>
      </c>
    </row>
    <row r="262" spans="1:10" ht="14.5" customHeight="1" x14ac:dyDescent="0.15">
      <c r="A262" s="5"/>
      <c r="B262" s="399">
        <v>17411</v>
      </c>
      <c r="C262" s="5"/>
      <c r="D262" s="5"/>
      <c r="E262" s="5"/>
      <c r="F262" s="5"/>
      <c r="G262" s="5"/>
      <c r="H262" s="111">
        <v>1.8E-3</v>
      </c>
      <c r="I262" s="111"/>
      <c r="J262" s="399">
        <v>17411</v>
      </c>
    </row>
    <row r="263" spans="1:10" ht="14.5" customHeight="1" x14ac:dyDescent="0.15">
      <c r="A263" s="5"/>
      <c r="B263" s="399">
        <v>17441</v>
      </c>
      <c r="C263" s="5"/>
      <c r="D263" s="5"/>
      <c r="E263" s="5"/>
      <c r="F263" s="5"/>
      <c r="G263" s="5"/>
      <c r="H263" s="111">
        <v>1.8E-3</v>
      </c>
      <c r="I263" s="111"/>
      <c r="J263" s="399">
        <v>17441</v>
      </c>
    </row>
    <row r="264" spans="1:10" ht="14.5" customHeight="1" x14ac:dyDescent="0.15">
      <c r="A264" s="5"/>
      <c r="B264" s="399">
        <v>17472</v>
      </c>
      <c r="C264" s="5"/>
      <c r="D264" s="5"/>
      <c r="E264" s="5"/>
      <c r="F264" s="5"/>
      <c r="G264" s="5"/>
      <c r="H264" s="111">
        <v>1.6999999999999999E-3</v>
      </c>
      <c r="I264" s="111"/>
      <c r="J264" s="399">
        <v>17472</v>
      </c>
    </row>
    <row r="265" spans="1:10" ht="14.5" customHeight="1" x14ac:dyDescent="0.15">
      <c r="A265" s="5"/>
      <c r="B265" s="399">
        <v>17502</v>
      </c>
      <c r="C265" s="5"/>
      <c r="D265" s="5"/>
      <c r="E265" s="5"/>
      <c r="F265" s="5"/>
      <c r="G265" s="5"/>
      <c r="H265" s="111">
        <v>2.0999999999999999E-3</v>
      </c>
      <c r="I265" s="111"/>
      <c r="J265" s="399">
        <v>17502</v>
      </c>
    </row>
    <row r="266" spans="1:10" ht="14.5" customHeight="1" x14ac:dyDescent="0.15">
      <c r="A266" s="5"/>
      <c r="B266" s="399">
        <v>17533</v>
      </c>
      <c r="C266" s="5"/>
      <c r="D266" s="5"/>
      <c r="E266" s="5"/>
      <c r="F266" s="5"/>
      <c r="G266" s="5"/>
      <c r="H266" s="111">
        <v>2E-3</v>
      </c>
      <c r="I266" s="111"/>
      <c r="J266" s="399">
        <v>17533</v>
      </c>
    </row>
    <row r="267" spans="1:10" ht="14.5" customHeight="1" x14ac:dyDescent="0.15">
      <c r="A267" s="5"/>
      <c r="B267" s="399">
        <v>17564</v>
      </c>
      <c r="C267" s="5"/>
      <c r="D267" s="5"/>
      <c r="E267" s="5"/>
      <c r="F267" s="5"/>
      <c r="G267" s="5"/>
      <c r="H267" s="111">
        <v>1.9E-3</v>
      </c>
      <c r="I267" s="111"/>
      <c r="J267" s="399">
        <v>17564</v>
      </c>
    </row>
    <row r="268" spans="1:10" ht="14.5" customHeight="1" x14ac:dyDescent="0.15">
      <c r="A268" s="5"/>
      <c r="B268" s="399">
        <v>17593</v>
      </c>
      <c r="C268" s="5"/>
      <c r="D268" s="5"/>
      <c r="E268" s="5"/>
      <c r="F268" s="5"/>
      <c r="G268" s="5"/>
      <c r="H268" s="111">
        <v>2.2000000000000001E-3</v>
      </c>
      <c r="I268" s="111"/>
      <c r="J268" s="399">
        <v>17593</v>
      </c>
    </row>
    <row r="269" spans="1:10" ht="14.5" customHeight="1" x14ac:dyDescent="0.15">
      <c r="A269" s="5"/>
      <c r="B269" s="399">
        <v>17624</v>
      </c>
      <c r="C269" s="5"/>
      <c r="D269" s="5"/>
      <c r="E269" s="5"/>
      <c r="F269" s="5"/>
      <c r="G269" s="5"/>
      <c r="H269" s="111">
        <v>2E-3</v>
      </c>
      <c r="I269" s="111"/>
      <c r="J269" s="399">
        <v>17624</v>
      </c>
    </row>
    <row r="270" spans="1:10" ht="14.5" customHeight="1" x14ac:dyDescent="0.15">
      <c r="A270" s="5"/>
      <c r="B270" s="399">
        <v>17654</v>
      </c>
      <c r="C270" s="5"/>
      <c r="D270" s="5"/>
      <c r="E270" s="5"/>
      <c r="F270" s="5"/>
      <c r="G270" s="5"/>
      <c r="H270" s="111">
        <v>1.8E-3</v>
      </c>
      <c r="I270" s="111"/>
      <c r="J270" s="399">
        <v>17654</v>
      </c>
    </row>
    <row r="271" spans="1:10" ht="14.5" customHeight="1" x14ac:dyDescent="0.15">
      <c r="A271" s="5"/>
      <c r="B271" s="399">
        <v>17685</v>
      </c>
      <c r="C271" s="5"/>
      <c r="D271" s="5"/>
      <c r="E271" s="5"/>
      <c r="F271" s="5"/>
      <c r="G271" s="5"/>
      <c r="H271" s="111">
        <v>2.0999999999999999E-3</v>
      </c>
      <c r="I271" s="111"/>
      <c r="J271" s="399">
        <v>17685</v>
      </c>
    </row>
    <row r="272" spans="1:10" ht="14.5" customHeight="1" x14ac:dyDescent="0.15">
      <c r="A272" s="5"/>
      <c r="B272" s="399">
        <v>17715</v>
      </c>
      <c r="C272" s="5"/>
      <c r="D272" s="5"/>
      <c r="E272" s="5"/>
      <c r="F272" s="5"/>
      <c r="G272" s="5"/>
      <c r="H272" s="111">
        <v>1.9E-3</v>
      </c>
      <c r="I272" s="111"/>
      <c r="J272" s="399">
        <v>17715</v>
      </c>
    </row>
    <row r="273" spans="1:10" ht="14.5" customHeight="1" x14ac:dyDescent="0.15">
      <c r="A273" s="5"/>
      <c r="B273" s="399">
        <v>17746</v>
      </c>
      <c r="C273" s="5"/>
      <c r="D273" s="5"/>
      <c r="E273" s="5"/>
      <c r="F273" s="5"/>
      <c r="G273" s="5"/>
      <c r="H273" s="111">
        <v>2.0999999999999999E-3</v>
      </c>
      <c r="I273" s="111"/>
      <c r="J273" s="399">
        <v>17746</v>
      </c>
    </row>
    <row r="274" spans="1:10" ht="14.5" customHeight="1" x14ac:dyDescent="0.15">
      <c r="A274" s="5"/>
      <c r="B274" s="399">
        <v>17777</v>
      </c>
      <c r="C274" s="5"/>
      <c r="D274" s="5"/>
      <c r="E274" s="5"/>
      <c r="F274" s="5"/>
      <c r="G274" s="5"/>
      <c r="H274" s="111">
        <v>2E-3</v>
      </c>
      <c r="I274" s="111"/>
      <c r="J274" s="399">
        <v>17777</v>
      </c>
    </row>
    <row r="275" spans="1:10" ht="14.5" customHeight="1" x14ac:dyDescent="0.15">
      <c r="A275" s="5"/>
      <c r="B275" s="399">
        <v>17807</v>
      </c>
      <c r="C275" s="5"/>
      <c r="D275" s="5"/>
      <c r="E275" s="5"/>
      <c r="F275" s="5"/>
      <c r="G275" s="5"/>
      <c r="H275" s="111">
        <v>1.9E-3</v>
      </c>
      <c r="I275" s="111"/>
      <c r="J275" s="399">
        <v>17807</v>
      </c>
    </row>
    <row r="276" spans="1:10" ht="14.5" customHeight="1" x14ac:dyDescent="0.15">
      <c r="A276" s="5"/>
      <c r="B276" s="399">
        <v>17838</v>
      </c>
      <c r="C276" s="5"/>
      <c r="D276" s="5"/>
      <c r="E276" s="5"/>
      <c r="F276" s="5"/>
      <c r="G276" s="5"/>
      <c r="H276" s="111">
        <v>2.0999999999999999E-3</v>
      </c>
      <c r="I276" s="111"/>
      <c r="J276" s="399">
        <v>17838</v>
      </c>
    </row>
    <row r="277" spans="1:10" ht="14.5" customHeight="1" x14ac:dyDescent="0.15">
      <c r="A277" s="5"/>
      <c r="B277" s="399">
        <v>17868</v>
      </c>
      <c r="C277" s="5"/>
      <c r="D277" s="5"/>
      <c r="E277" s="5"/>
      <c r="F277" s="5"/>
      <c r="G277" s="5"/>
      <c r="H277" s="111">
        <v>2E-3</v>
      </c>
      <c r="I277" s="111"/>
      <c r="J277" s="399">
        <v>17868</v>
      </c>
    </row>
    <row r="278" spans="1:10" ht="14.5" customHeight="1" x14ac:dyDescent="0.15">
      <c r="A278" s="5"/>
      <c r="B278" s="399">
        <v>17899</v>
      </c>
      <c r="C278" s="5"/>
      <c r="D278" s="5"/>
      <c r="E278" s="5"/>
      <c r="F278" s="5"/>
      <c r="G278" s="5"/>
      <c r="H278" s="111">
        <v>2E-3</v>
      </c>
      <c r="I278" s="111"/>
      <c r="J278" s="399">
        <v>17899</v>
      </c>
    </row>
    <row r="279" spans="1:10" ht="14.5" customHeight="1" x14ac:dyDescent="0.15">
      <c r="A279" s="5"/>
      <c r="B279" s="399">
        <v>17930</v>
      </c>
      <c r="C279" s="5"/>
      <c r="D279" s="5"/>
      <c r="E279" s="5"/>
      <c r="F279" s="5"/>
      <c r="G279" s="5"/>
      <c r="H279" s="111">
        <v>1.8E-3</v>
      </c>
      <c r="I279" s="111"/>
      <c r="J279" s="399">
        <v>17930</v>
      </c>
    </row>
    <row r="280" spans="1:10" ht="14.5" customHeight="1" x14ac:dyDescent="0.15">
      <c r="A280" s="5"/>
      <c r="B280" s="399">
        <v>17958</v>
      </c>
      <c r="C280" s="5"/>
      <c r="D280" s="5"/>
      <c r="E280" s="5"/>
      <c r="F280" s="5"/>
      <c r="G280" s="5"/>
      <c r="H280" s="111">
        <v>1.9E-3</v>
      </c>
      <c r="I280" s="111"/>
      <c r="J280" s="399">
        <v>17958</v>
      </c>
    </row>
    <row r="281" spans="1:10" ht="14.5" customHeight="1" x14ac:dyDescent="0.15">
      <c r="A281" s="5"/>
      <c r="B281" s="399">
        <v>17989</v>
      </c>
      <c r="C281" s="5"/>
      <c r="D281" s="5"/>
      <c r="E281" s="5"/>
      <c r="F281" s="5"/>
      <c r="G281" s="5"/>
      <c r="H281" s="111">
        <v>1.8E-3</v>
      </c>
      <c r="I281" s="111"/>
      <c r="J281" s="399">
        <v>17989</v>
      </c>
    </row>
    <row r="282" spans="1:10" ht="14.5" customHeight="1" x14ac:dyDescent="0.15">
      <c r="A282" s="5"/>
      <c r="B282" s="399">
        <v>18019</v>
      </c>
      <c r="C282" s="5"/>
      <c r="D282" s="5"/>
      <c r="E282" s="5"/>
      <c r="F282" s="5"/>
      <c r="G282" s="5"/>
      <c r="H282" s="111">
        <v>2E-3</v>
      </c>
      <c r="I282" s="111"/>
      <c r="J282" s="399">
        <v>18019</v>
      </c>
    </row>
    <row r="283" spans="1:10" ht="14.5" customHeight="1" x14ac:dyDescent="0.15">
      <c r="A283" s="5"/>
      <c r="B283" s="399">
        <v>18050</v>
      </c>
      <c r="C283" s="5"/>
      <c r="D283" s="5"/>
      <c r="E283" s="5"/>
      <c r="F283" s="5"/>
      <c r="G283" s="5"/>
      <c r="H283" s="111">
        <v>1.9E-3</v>
      </c>
      <c r="I283" s="111"/>
      <c r="J283" s="399">
        <v>18050</v>
      </c>
    </row>
    <row r="284" spans="1:10" ht="14.5" customHeight="1" x14ac:dyDescent="0.15">
      <c r="A284" s="5"/>
      <c r="B284" s="399">
        <v>18080</v>
      </c>
      <c r="C284" s="5"/>
      <c r="D284" s="5"/>
      <c r="E284" s="5"/>
      <c r="F284" s="5"/>
      <c r="G284" s="5"/>
      <c r="H284" s="111">
        <v>1.6999999999999999E-3</v>
      </c>
      <c r="I284" s="111"/>
      <c r="J284" s="399">
        <v>18080</v>
      </c>
    </row>
    <row r="285" spans="1:10" ht="14.5" customHeight="1" x14ac:dyDescent="0.15">
      <c r="A285" s="5"/>
      <c r="B285" s="399">
        <v>18111</v>
      </c>
      <c r="C285" s="5"/>
      <c r="D285" s="5"/>
      <c r="E285" s="5"/>
      <c r="F285" s="5"/>
      <c r="G285" s="5"/>
      <c r="H285" s="111">
        <v>1.9E-3</v>
      </c>
      <c r="I285" s="111"/>
      <c r="J285" s="399">
        <v>18111</v>
      </c>
    </row>
    <row r="286" spans="1:10" ht="14.5" customHeight="1" x14ac:dyDescent="0.15">
      <c r="A286" s="5"/>
      <c r="B286" s="399">
        <v>18142</v>
      </c>
      <c r="C286" s="5"/>
      <c r="D286" s="5"/>
      <c r="E286" s="5"/>
      <c r="F286" s="5"/>
      <c r="G286" s="5"/>
      <c r="H286" s="111">
        <v>1.6999999999999999E-3</v>
      </c>
      <c r="I286" s="111"/>
      <c r="J286" s="399">
        <v>18142</v>
      </c>
    </row>
    <row r="287" spans="1:10" ht="14.5" customHeight="1" x14ac:dyDescent="0.15">
      <c r="A287" s="5"/>
      <c r="B287" s="399">
        <v>18172</v>
      </c>
      <c r="C287" s="5"/>
      <c r="D287" s="5"/>
      <c r="E287" s="5"/>
      <c r="F287" s="5"/>
      <c r="G287" s="5"/>
      <c r="H287" s="111">
        <v>1.8E-3</v>
      </c>
      <c r="I287" s="111"/>
      <c r="J287" s="399">
        <v>18172</v>
      </c>
    </row>
    <row r="288" spans="1:10" ht="14.5" customHeight="1" x14ac:dyDescent="0.15">
      <c r="A288" s="5"/>
      <c r="B288" s="399">
        <v>18203</v>
      </c>
      <c r="C288" s="5"/>
      <c r="D288" s="5"/>
      <c r="E288" s="5"/>
      <c r="F288" s="5"/>
      <c r="G288" s="5"/>
      <c r="H288" s="111">
        <v>1.6999999999999999E-3</v>
      </c>
      <c r="I288" s="111"/>
      <c r="J288" s="399">
        <v>18203</v>
      </c>
    </row>
    <row r="289" spans="1:10" ht="14.5" customHeight="1" x14ac:dyDescent="0.15">
      <c r="A289" s="5"/>
      <c r="B289" s="399">
        <v>18233</v>
      </c>
      <c r="C289" s="5"/>
      <c r="D289" s="5"/>
      <c r="E289" s="5"/>
      <c r="F289" s="5"/>
      <c r="G289" s="5"/>
      <c r="H289" s="111">
        <v>1.6999999999999999E-3</v>
      </c>
      <c r="I289" s="111"/>
      <c r="J289" s="399">
        <v>18233</v>
      </c>
    </row>
    <row r="290" spans="1:10" ht="14.5" customHeight="1" x14ac:dyDescent="0.15">
      <c r="A290" s="5"/>
      <c r="B290" s="399">
        <v>18264</v>
      </c>
      <c r="C290" s="5"/>
      <c r="D290" s="5"/>
      <c r="E290" s="5"/>
      <c r="F290" s="5"/>
      <c r="G290" s="5"/>
      <c r="H290" s="111">
        <v>1.8E-3</v>
      </c>
      <c r="I290" s="111"/>
      <c r="J290" s="399">
        <v>18264</v>
      </c>
    </row>
    <row r="291" spans="1:10" ht="14.5" customHeight="1" x14ac:dyDescent="0.15">
      <c r="A291" s="5"/>
      <c r="B291" s="399">
        <v>18295</v>
      </c>
      <c r="C291" s="5"/>
      <c r="D291" s="5"/>
      <c r="E291" s="5"/>
      <c r="F291" s="5"/>
      <c r="G291" s="5"/>
      <c r="H291" s="111">
        <v>1.6000000000000001E-3</v>
      </c>
      <c r="I291" s="111"/>
      <c r="J291" s="399">
        <v>18295</v>
      </c>
    </row>
    <row r="292" spans="1:10" ht="14.5" customHeight="1" x14ac:dyDescent="0.15">
      <c r="A292" s="5"/>
      <c r="B292" s="399">
        <v>18323</v>
      </c>
      <c r="C292" s="5"/>
      <c r="D292" s="5"/>
      <c r="E292" s="5"/>
      <c r="F292" s="5"/>
      <c r="G292" s="5"/>
      <c r="H292" s="111">
        <v>1.8E-3</v>
      </c>
      <c r="I292" s="111"/>
      <c r="J292" s="399">
        <v>18323</v>
      </c>
    </row>
    <row r="293" spans="1:10" ht="14.5" customHeight="1" x14ac:dyDescent="0.15">
      <c r="A293" s="5"/>
      <c r="B293" s="399">
        <v>18354</v>
      </c>
      <c r="C293" s="5"/>
      <c r="D293" s="5"/>
      <c r="E293" s="5"/>
      <c r="F293" s="5"/>
      <c r="G293" s="5"/>
      <c r="H293" s="111">
        <v>1.6000000000000001E-3</v>
      </c>
      <c r="I293" s="111"/>
      <c r="J293" s="399">
        <v>18354</v>
      </c>
    </row>
    <row r="294" spans="1:10" ht="14.5" customHeight="1" x14ac:dyDescent="0.15">
      <c r="A294" s="5"/>
      <c r="B294" s="399">
        <v>18384</v>
      </c>
      <c r="C294" s="5"/>
      <c r="D294" s="5"/>
      <c r="E294" s="5"/>
      <c r="F294" s="5"/>
      <c r="G294" s="5"/>
      <c r="H294" s="111">
        <v>1.9E-3</v>
      </c>
      <c r="I294" s="111"/>
      <c r="J294" s="399">
        <v>18384</v>
      </c>
    </row>
    <row r="295" spans="1:10" ht="14.5" customHeight="1" x14ac:dyDescent="0.15">
      <c r="A295" s="5"/>
      <c r="B295" s="399">
        <v>18415</v>
      </c>
      <c r="C295" s="5"/>
      <c r="D295" s="5"/>
      <c r="E295" s="5"/>
      <c r="F295" s="5"/>
      <c r="G295" s="5"/>
      <c r="H295" s="111">
        <v>1.6999999999999999E-3</v>
      </c>
      <c r="I295" s="111"/>
      <c r="J295" s="399">
        <v>18415</v>
      </c>
    </row>
    <row r="296" spans="1:10" ht="14.5" customHeight="1" x14ac:dyDescent="0.15">
      <c r="A296" s="5"/>
      <c r="B296" s="399">
        <v>18445</v>
      </c>
      <c r="C296" s="5"/>
      <c r="D296" s="5"/>
      <c r="E296" s="5"/>
      <c r="F296" s="5"/>
      <c r="G296" s="5"/>
      <c r="H296" s="111">
        <v>1.8E-3</v>
      </c>
      <c r="I296" s="111"/>
      <c r="J296" s="399">
        <v>18445</v>
      </c>
    </row>
    <row r="297" spans="1:10" ht="14.5" customHeight="1" x14ac:dyDescent="0.15">
      <c r="A297" s="5"/>
      <c r="B297" s="399">
        <v>18476</v>
      </c>
      <c r="C297" s="5"/>
      <c r="D297" s="5"/>
      <c r="E297" s="5"/>
      <c r="F297" s="5"/>
      <c r="G297" s="5"/>
      <c r="H297" s="111">
        <v>1.8E-3</v>
      </c>
      <c r="I297" s="111"/>
      <c r="J297" s="399">
        <v>18476</v>
      </c>
    </row>
    <row r="298" spans="1:10" ht="14.5" customHeight="1" x14ac:dyDescent="0.15">
      <c r="A298" s="5"/>
      <c r="B298" s="399">
        <v>18507</v>
      </c>
      <c r="C298" s="5"/>
      <c r="D298" s="5"/>
      <c r="E298" s="5"/>
      <c r="F298" s="5"/>
      <c r="G298" s="5"/>
      <c r="H298" s="111">
        <v>1.6999999999999999E-3</v>
      </c>
      <c r="I298" s="111"/>
      <c r="J298" s="399">
        <v>18507</v>
      </c>
    </row>
    <row r="299" spans="1:10" ht="14.5" customHeight="1" x14ac:dyDescent="0.15">
      <c r="A299" s="5"/>
      <c r="B299" s="399">
        <v>18537</v>
      </c>
      <c r="C299" s="5"/>
      <c r="D299" s="5"/>
      <c r="E299" s="5"/>
      <c r="F299" s="5"/>
      <c r="G299" s="5"/>
      <c r="H299" s="111">
        <v>1.9E-3</v>
      </c>
      <c r="I299" s="111"/>
      <c r="J299" s="399">
        <v>18537</v>
      </c>
    </row>
    <row r="300" spans="1:10" ht="14.5" customHeight="1" x14ac:dyDescent="0.15">
      <c r="A300" s="5"/>
      <c r="B300" s="399">
        <v>18568</v>
      </c>
      <c r="C300" s="5"/>
      <c r="D300" s="5"/>
      <c r="E300" s="5"/>
      <c r="F300" s="5"/>
      <c r="G300" s="5"/>
      <c r="H300" s="111">
        <v>1.8E-3</v>
      </c>
      <c r="I300" s="111"/>
      <c r="J300" s="399">
        <v>18568</v>
      </c>
    </row>
    <row r="301" spans="1:10" ht="14.5" customHeight="1" x14ac:dyDescent="0.15">
      <c r="A301" s="5"/>
      <c r="B301" s="399">
        <v>18598</v>
      </c>
      <c r="C301" s="5"/>
      <c r="D301" s="5"/>
      <c r="E301" s="5"/>
      <c r="F301" s="5"/>
      <c r="G301" s="5"/>
      <c r="H301" s="111">
        <v>1.8E-3</v>
      </c>
      <c r="I301" s="111"/>
      <c r="J301" s="399">
        <v>18598</v>
      </c>
    </row>
    <row r="302" spans="1:10" ht="14.5" customHeight="1" x14ac:dyDescent="0.15">
      <c r="A302" s="5"/>
      <c r="B302" s="399">
        <v>18629</v>
      </c>
      <c r="C302" s="5"/>
      <c r="D302" s="5"/>
      <c r="E302" s="5"/>
      <c r="F302" s="5"/>
      <c r="G302" s="5"/>
      <c r="H302" s="111">
        <v>2E-3</v>
      </c>
      <c r="I302" s="111"/>
      <c r="J302" s="399">
        <v>18629</v>
      </c>
    </row>
    <row r="303" spans="1:10" ht="14.5" customHeight="1" x14ac:dyDescent="0.15">
      <c r="A303" s="5"/>
      <c r="B303" s="399">
        <v>18660</v>
      </c>
      <c r="C303" s="5"/>
      <c r="D303" s="5"/>
      <c r="E303" s="5"/>
      <c r="F303" s="5"/>
      <c r="G303" s="5"/>
      <c r="H303" s="111">
        <v>1.6999999999999999E-3</v>
      </c>
      <c r="I303" s="111"/>
      <c r="J303" s="399">
        <v>18660</v>
      </c>
    </row>
    <row r="304" spans="1:10" ht="14.5" customHeight="1" x14ac:dyDescent="0.15">
      <c r="A304" s="5"/>
      <c r="B304" s="399">
        <v>18688</v>
      </c>
      <c r="C304" s="5"/>
      <c r="D304" s="5"/>
      <c r="E304" s="5"/>
      <c r="F304" s="5"/>
      <c r="G304" s="5"/>
      <c r="H304" s="111">
        <v>1.9E-3</v>
      </c>
      <c r="I304" s="111"/>
      <c r="J304" s="399">
        <v>18688</v>
      </c>
    </row>
    <row r="305" spans="1:10" ht="14.5" customHeight="1" x14ac:dyDescent="0.15">
      <c r="A305" s="5"/>
      <c r="B305" s="399">
        <v>18719</v>
      </c>
      <c r="C305" s="5"/>
      <c r="D305" s="5"/>
      <c r="E305" s="5"/>
      <c r="F305" s="5"/>
      <c r="G305" s="5"/>
      <c r="H305" s="111">
        <v>2E-3</v>
      </c>
      <c r="I305" s="111"/>
      <c r="J305" s="399">
        <v>18719</v>
      </c>
    </row>
    <row r="306" spans="1:10" ht="14.5" customHeight="1" x14ac:dyDescent="0.15">
      <c r="A306" s="5"/>
      <c r="B306" s="399">
        <v>18749</v>
      </c>
      <c r="C306" s="5"/>
      <c r="D306" s="5"/>
      <c r="E306" s="5"/>
      <c r="F306" s="5"/>
      <c r="G306" s="5"/>
      <c r="H306" s="111">
        <v>2.0999999999999999E-3</v>
      </c>
      <c r="I306" s="111"/>
      <c r="J306" s="399">
        <v>18749</v>
      </c>
    </row>
    <row r="307" spans="1:10" ht="14.5" customHeight="1" x14ac:dyDescent="0.15">
      <c r="A307" s="5"/>
      <c r="B307" s="399">
        <v>18780</v>
      </c>
      <c r="C307" s="5"/>
      <c r="D307" s="5"/>
      <c r="E307" s="5"/>
      <c r="F307" s="5"/>
      <c r="G307" s="5"/>
      <c r="H307" s="111">
        <v>2E-3</v>
      </c>
      <c r="I307" s="111"/>
      <c r="J307" s="399">
        <v>18780</v>
      </c>
    </row>
    <row r="308" spans="1:10" ht="14.5" customHeight="1" x14ac:dyDescent="0.15">
      <c r="A308" s="5"/>
      <c r="B308" s="399">
        <v>18810</v>
      </c>
      <c r="C308" s="5"/>
      <c r="D308" s="5"/>
      <c r="E308" s="5"/>
      <c r="F308" s="5"/>
      <c r="G308" s="5"/>
      <c r="H308" s="111">
        <v>2.3E-3</v>
      </c>
      <c r="I308" s="111"/>
      <c r="J308" s="399">
        <v>18810</v>
      </c>
    </row>
    <row r="309" spans="1:10" ht="14.5" customHeight="1" x14ac:dyDescent="0.15">
      <c r="A309" s="5"/>
      <c r="B309" s="399">
        <v>18841</v>
      </c>
      <c r="C309" s="5"/>
      <c r="D309" s="5"/>
      <c r="E309" s="5"/>
      <c r="F309" s="5"/>
      <c r="G309" s="5"/>
      <c r="H309" s="111">
        <v>2.0999999999999999E-3</v>
      </c>
      <c r="I309" s="111"/>
      <c r="J309" s="399">
        <v>18841</v>
      </c>
    </row>
    <row r="310" spans="1:10" ht="14.5" customHeight="1" x14ac:dyDescent="0.15">
      <c r="A310" s="5"/>
      <c r="B310" s="399">
        <v>18872</v>
      </c>
      <c r="C310" s="5"/>
      <c r="D310" s="5"/>
      <c r="E310" s="5"/>
      <c r="F310" s="5"/>
      <c r="G310" s="5"/>
      <c r="H310" s="111">
        <v>1.9E-3</v>
      </c>
      <c r="I310" s="111"/>
      <c r="J310" s="399">
        <v>18872</v>
      </c>
    </row>
    <row r="311" spans="1:10" ht="14.5" customHeight="1" x14ac:dyDescent="0.15">
      <c r="A311" s="5"/>
      <c r="B311" s="399">
        <v>18902</v>
      </c>
      <c r="C311" s="5"/>
      <c r="D311" s="5"/>
      <c r="E311" s="5"/>
      <c r="F311" s="5"/>
      <c r="G311" s="5"/>
      <c r="H311" s="111">
        <v>2.3E-3</v>
      </c>
      <c r="I311" s="111"/>
      <c r="J311" s="399">
        <v>18902</v>
      </c>
    </row>
    <row r="312" spans="1:10" ht="14.5" customHeight="1" x14ac:dyDescent="0.15">
      <c r="A312" s="5"/>
      <c r="B312" s="399">
        <v>18933</v>
      </c>
      <c r="C312" s="5"/>
      <c r="D312" s="5"/>
      <c r="E312" s="5"/>
      <c r="F312" s="5"/>
      <c r="G312" s="5"/>
      <c r="H312" s="111">
        <v>2.0999999999999999E-3</v>
      </c>
      <c r="I312" s="111"/>
      <c r="J312" s="399">
        <v>18933</v>
      </c>
    </row>
    <row r="313" spans="1:10" ht="14.5" customHeight="1" x14ac:dyDescent="0.15">
      <c r="A313" s="5"/>
      <c r="B313" s="399">
        <v>18963</v>
      </c>
      <c r="C313" s="5"/>
      <c r="D313" s="5"/>
      <c r="E313" s="5"/>
      <c r="F313" s="5"/>
      <c r="G313" s="5"/>
      <c r="H313" s="111">
        <v>2.2000000000000001E-3</v>
      </c>
      <c r="I313" s="111"/>
      <c r="J313" s="399">
        <v>18963</v>
      </c>
    </row>
    <row r="314" spans="1:10" ht="14.5" customHeight="1" x14ac:dyDescent="0.15">
      <c r="A314" s="5"/>
      <c r="B314" s="399">
        <v>18994</v>
      </c>
      <c r="C314" s="5"/>
      <c r="D314" s="5"/>
      <c r="E314" s="5"/>
      <c r="F314" s="5"/>
      <c r="G314" s="5"/>
      <c r="H314" s="111">
        <v>2.3E-3</v>
      </c>
      <c r="I314" s="111"/>
      <c r="J314" s="399">
        <v>18994</v>
      </c>
    </row>
    <row r="315" spans="1:10" ht="14.5" customHeight="1" x14ac:dyDescent="0.15">
      <c r="A315" s="5"/>
      <c r="B315" s="399">
        <v>19025</v>
      </c>
      <c r="C315" s="5"/>
      <c r="D315" s="5"/>
      <c r="E315" s="5"/>
      <c r="F315" s="5"/>
      <c r="G315" s="5"/>
      <c r="H315" s="111">
        <v>2.0999999999999999E-3</v>
      </c>
      <c r="I315" s="111"/>
      <c r="J315" s="399">
        <v>19025</v>
      </c>
    </row>
    <row r="316" spans="1:10" ht="14.5" customHeight="1" x14ac:dyDescent="0.15">
      <c r="A316" s="5"/>
      <c r="B316" s="399">
        <v>19054</v>
      </c>
      <c r="C316" s="5"/>
      <c r="D316" s="5"/>
      <c r="E316" s="5"/>
      <c r="F316" s="5"/>
      <c r="G316" s="5"/>
      <c r="H316" s="111">
        <v>2.3E-3</v>
      </c>
      <c r="I316" s="111"/>
      <c r="J316" s="399">
        <v>19054</v>
      </c>
    </row>
    <row r="317" spans="1:10" ht="14.5" customHeight="1" x14ac:dyDescent="0.15">
      <c r="A317" s="5"/>
      <c r="B317" s="399">
        <v>19085</v>
      </c>
      <c r="C317" s="5"/>
      <c r="D317" s="5"/>
      <c r="E317" s="5"/>
      <c r="F317" s="5"/>
      <c r="G317" s="5"/>
      <c r="H317" s="111">
        <v>2.2000000000000001E-3</v>
      </c>
      <c r="I317" s="111"/>
      <c r="J317" s="399">
        <v>19085</v>
      </c>
    </row>
    <row r="318" spans="1:10" ht="14.5" customHeight="1" x14ac:dyDescent="0.15">
      <c r="A318" s="5"/>
      <c r="B318" s="399">
        <v>19115</v>
      </c>
      <c r="C318" s="5"/>
      <c r="D318" s="5"/>
      <c r="E318" s="5"/>
      <c r="F318" s="5"/>
      <c r="G318" s="5"/>
      <c r="H318" s="111">
        <v>2E-3</v>
      </c>
      <c r="I318" s="111"/>
      <c r="J318" s="399">
        <v>19115</v>
      </c>
    </row>
    <row r="319" spans="1:10" ht="14.5" customHeight="1" x14ac:dyDescent="0.15">
      <c r="A319" s="5"/>
      <c r="B319" s="399">
        <v>19146</v>
      </c>
      <c r="C319" s="5"/>
      <c r="D319" s="5"/>
      <c r="E319" s="5"/>
      <c r="F319" s="5"/>
      <c r="G319" s="5"/>
      <c r="H319" s="111">
        <v>2.2000000000000001E-3</v>
      </c>
      <c r="I319" s="111"/>
      <c r="J319" s="399">
        <v>19146</v>
      </c>
    </row>
    <row r="320" spans="1:10" ht="14.5" customHeight="1" x14ac:dyDescent="0.15">
      <c r="A320" s="5"/>
      <c r="B320" s="399">
        <v>19176</v>
      </c>
      <c r="C320" s="5"/>
      <c r="D320" s="5"/>
      <c r="E320" s="5"/>
      <c r="F320" s="5"/>
      <c r="G320" s="5"/>
      <c r="H320" s="111">
        <v>2.2000000000000001E-3</v>
      </c>
      <c r="I320" s="111"/>
      <c r="J320" s="399">
        <v>19176</v>
      </c>
    </row>
    <row r="321" spans="1:10" ht="14.5" customHeight="1" x14ac:dyDescent="0.15">
      <c r="A321" s="5"/>
      <c r="B321" s="399">
        <v>19207</v>
      </c>
      <c r="C321" s="5"/>
      <c r="D321" s="5"/>
      <c r="E321" s="5"/>
      <c r="F321" s="5"/>
      <c r="G321" s="5"/>
      <c r="H321" s="111">
        <v>2.0999999999999999E-3</v>
      </c>
      <c r="I321" s="111"/>
      <c r="J321" s="399">
        <v>19207</v>
      </c>
    </row>
    <row r="322" spans="1:10" ht="14.5" customHeight="1" x14ac:dyDescent="0.15">
      <c r="A322" s="5"/>
      <c r="B322" s="399">
        <v>19238</v>
      </c>
      <c r="C322" s="5"/>
      <c r="D322" s="5"/>
      <c r="E322" s="5"/>
      <c r="F322" s="5"/>
      <c r="G322" s="5"/>
      <c r="H322" s="111">
        <v>2.3E-3</v>
      </c>
      <c r="I322" s="111"/>
      <c r="J322" s="399">
        <v>19238</v>
      </c>
    </row>
    <row r="323" spans="1:10" ht="14.5" customHeight="1" x14ac:dyDescent="0.15">
      <c r="A323" s="5"/>
      <c r="B323" s="399">
        <v>19268</v>
      </c>
      <c r="C323" s="5"/>
      <c r="D323" s="5"/>
      <c r="E323" s="5"/>
      <c r="F323" s="5"/>
      <c r="G323" s="5"/>
      <c r="H323" s="111">
        <v>2.3E-3</v>
      </c>
      <c r="I323" s="111"/>
      <c r="J323" s="399">
        <v>19268</v>
      </c>
    </row>
    <row r="324" spans="1:10" ht="14.5" customHeight="1" x14ac:dyDescent="0.15">
      <c r="A324" s="5"/>
      <c r="B324" s="399">
        <v>19299</v>
      </c>
      <c r="C324" s="5"/>
      <c r="D324" s="5"/>
      <c r="E324" s="5"/>
      <c r="F324" s="5"/>
      <c r="G324" s="5"/>
      <c r="H324" s="111">
        <v>2.0999999999999999E-3</v>
      </c>
      <c r="I324" s="111"/>
      <c r="J324" s="399">
        <v>19299</v>
      </c>
    </row>
    <row r="325" spans="1:10" ht="14.5" customHeight="1" x14ac:dyDescent="0.15">
      <c r="A325" s="5"/>
      <c r="B325" s="399">
        <v>19329</v>
      </c>
      <c r="C325" s="5"/>
      <c r="D325" s="5"/>
      <c r="E325" s="5"/>
      <c r="F325" s="5"/>
      <c r="G325" s="5"/>
      <c r="H325" s="111">
        <v>2.3999999999999998E-3</v>
      </c>
      <c r="I325" s="111"/>
      <c r="J325" s="399">
        <v>19329</v>
      </c>
    </row>
    <row r="326" spans="1:10" ht="14.5" customHeight="1" x14ac:dyDescent="0.15">
      <c r="A326" s="5"/>
      <c r="B326" s="399">
        <v>19360</v>
      </c>
      <c r="C326" s="5"/>
      <c r="D326" s="5"/>
      <c r="E326" s="5"/>
      <c r="F326" s="5"/>
      <c r="G326" s="5"/>
      <c r="H326" s="111">
        <v>2.3E-3</v>
      </c>
      <c r="I326" s="111"/>
      <c r="J326" s="399">
        <v>19360</v>
      </c>
    </row>
    <row r="327" spans="1:10" ht="14.5" customHeight="1" x14ac:dyDescent="0.15">
      <c r="A327" s="5"/>
      <c r="B327" s="399">
        <v>19391</v>
      </c>
      <c r="C327" s="5"/>
      <c r="D327" s="5"/>
      <c r="E327" s="5"/>
      <c r="F327" s="5"/>
      <c r="G327" s="5"/>
      <c r="H327" s="111">
        <v>2.0999999999999999E-3</v>
      </c>
      <c r="I327" s="111"/>
      <c r="J327" s="399">
        <v>19391</v>
      </c>
    </row>
    <row r="328" spans="1:10" ht="14.5" customHeight="1" x14ac:dyDescent="0.15">
      <c r="A328" s="5"/>
      <c r="B328" s="399">
        <v>19419</v>
      </c>
      <c r="C328" s="5"/>
      <c r="D328" s="5"/>
      <c r="E328" s="5"/>
      <c r="F328" s="5"/>
      <c r="G328" s="5"/>
      <c r="H328" s="111">
        <v>2.5000000000000001E-3</v>
      </c>
      <c r="I328" s="111"/>
      <c r="J328" s="399">
        <v>19419</v>
      </c>
    </row>
    <row r="329" spans="1:10" ht="14.5" customHeight="1" x14ac:dyDescent="0.15">
      <c r="A329" s="5"/>
      <c r="B329" s="399">
        <v>19450</v>
      </c>
      <c r="C329" s="5"/>
      <c r="D329" s="5"/>
      <c r="E329" s="5"/>
      <c r="F329" s="5"/>
      <c r="G329" s="5"/>
      <c r="H329" s="111">
        <v>2.3999999999999998E-3</v>
      </c>
      <c r="I329" s="111"/>
      <c r="J329" s="399">
        <v>19450</v>
      </c>
    </row>
    <row r="330" spans="1:10" ht="14.5" customHeight="1" x14ac:dyDescent="0.15">
      <c r="A330" s="5"/>
      <c r="B330" s="399">
        <v>19480</v>
      </c>
      <c r="C330" s="5"/>
      <c r="D330" s="5"/>
      <c r="E330" s="5"/>
      <c r="F330" s="5"/>
      <c r="G330" s="5"/>
      <c r="H330" s="111">
        <v>2.3999999999999998E-3</v>
      </c>
      <c r="I330" s="111"/>
      <c r="J330" s="399">
        <v>19480</v>
      </c>
    </row>
    <row r="331" spans="1:10" ht="14.5" customHeight="1" x14ac:dyDescent="0.15">
      <c r="A331" s="5"/>
      <c r="B331" s="399">
        <v>19511</v>
      </c>
      <c r="C331" s="5"/>
      <c r="D331" s="5"/>
      <c r="E331" s="5"/>
      <c r="F331" s="5"/>
      <c r="G331" s="5"/>
      <c r="H331" s="111">
        <v>2.7000000000000001E-3</v>
      </c>
      <c r="I331" s="111"/>
      <c r="J331" s="399">
        <v>19511</v>
      </c>
    </row>
    <row r="332" spans="1:10" ht="14.5" customHeight="1" x14ac:dyDescent="0.15">
      <c r="A332" s="5"/>
      <c r="B332" s="399">
        <v>19541</v>
      </c>
      <c r="C332" s="5"/>
      <c r="D332" s="5"/>
      <c r="E332" s="5"/>
      <c r="F332" s="5"/>
      <c r="G332" s="5"/>
      <c r="H332" s="111">
        <v>2.5000000000000001E-3</v>
      </c>
      <c r="I332" s="111"/>
      <c r="J332" s="399">
        <v>19541</v>
      </c>
    </row>
    <row r="333" spans="1:10" ht="14.5" customHeight="1" x14ac:dyDescent="0.15">
      <c r="A333" s="5"/>
      <c r="B333" s="399">
        <v>19572</v>
      </c>
      <c r="C333" s="5"/>
      <c r="D333" s="5"/>
      <c r="E333" s="5"/>
      <c r="F333" s="5"/>
      <c r="G333" s="5"/>
      <c r="H333" s="111">
        <v>2.5000000000000001E-3</v>
      </c>
      <c r="I333" s="111"/>
      <c r="J333" s="399">
        <v>19572</v>
      </c>
    </row>
    <row r="334" spans="1:10" ht="14.5" customHeight="1" x14ac:dyDescent="0.15">
      <c r="A334" s="5"/>
      <c r="B334" s="399">
        <v>19603</v>
      </c>
      <c r="C334" s="5"/>
      <c r="D334" s="5"/>
      <c r="E334" s="5"/>
      <c r="F334" s="5"/>
      <c r="G334" s="5"/>
      <c r="H334" s="111">
        <v>2.5000000000000001E-3</v>
      </c>
      <c r="I334" s="111"/>
      <c r="J334" s="399">
        <v>19603</v>
      </c>
    </row>
    <row r="335" spans="1:10" ht="14.5" customHeight="1" x14ac:dyDescent="0.15">
      <c r="A335" s="5"/>
      <c r="B335" s="399">
        <v>19633</v>
      </c>
      <c r="C335" s="5"/>
      <c r="D335" s="5"/>
      <c r="E335" s="5"/>
      <c r="F335" s="5"/>
      <c r="G335" s="5"/>
      <c r="H335" s="111">
        <v>2.3E-3</v>
      </c>
      <c r="I335" s="111"/>
      <c r="J335" s="399">
        <v>19633</v>
      </c>
    </row>
    <row r="336" spans="1:10" ht="14.5" customHeight="1" x14ac:dyDescent="0.15">
      <c r="A336" s="5"/>
      <c r="B336" s="399">
        <v>19664</v>
      </c>
      <c r="C336" s="5"/>
      <c r="D336" s="5"/>
      <c r="E336" s="5"/>
      <c r="F336" s="5"/>
      <c r="G336" s="5"/>
      <c r="H336" s="111">
        <v>2.3999999999999998E-3</v>
      </c>
      <c r="I336" s="111"/>
      <c r="J336" s="399">
        <v>19664</v>
      </c>
    </row>
    <row r="337" spans="1:10" ht="14.5" customHeight="1" x14ac:dyDescent="0.15">
      <c r="A337" s="5"/>
      <c r="B337" s="399">
        <v>19694</v>
      </c>
      <c r="C337" s="5"/>
      <c r="D337" s="5"/>
      <c r="E337" s="5"/>
      <c r="F337" s="5"/>
      <c r="G337" s="5"/>
      <c r="H337" s="111">
        <v>2.3999999999999998E-3</v>
      </c>
      <c r="I337" s="111"/>
      <c r="J337" s="399">
        <v>19694</v>
      </c>
    </row>
    <row r="338" spans="1:10" ht="14.5" customHeight="1" x14ac:dyDescent="0.15">
      <c r="A338" s="5"/>
      <c r="B338" s="399">
        <v>19725</v>
      </c>
      <c r="C338" s="5"/>
      <c r="D338" s="5"/>
      <c r="E338" s="5"/>
      <c r="F338" s="5"/>
      <c r="G338" s="5"/>
      <c r="H338" s="111">
        <v>2.3E-3</v>
      </c>
      <c r="I338" s="111"/>
      <c r="J338" s="399">
        <v>19725</v>
      </c>
    </row>
    <row r="339" spans="1:10" ht="14.5" customHeight="1" x14ac:dyDescent="0.15">
      <c r="A339" s="5"/>
      <c r="B339" s="399">
        <v>19756</v>
      </c>
      <c r="C339" s="5"/>
      <c r="D339" s="5"/>
      <c r="E339" s="5"/>
      <c r="F339" s="5"/>
      <c r="G339" s="5"/>
      <c r="H339" s="111">
        <v>2.2000000000000001E-3</v>
      </c>
      <c r="I339" s="111"/>
      <c r="J339" s="399">
        <v>19756</v>
      </c>
    </row>
    <row r="340" spans="1:10" ht="14.5" customHeight="1" x14ac:dyDescent="0.15">
      <c r="A340" s="5"/>
      <c r="B340" s="399">
        <v>19784</v>
      </c>
      <c r="C340" s="5"/>
      <c r="D340" s="5"/>
      <c r="E340" s="5"/>
      <c r="F340" s="5"/>
      <c r="G340" s="5"/>
      <c r="H340" s="111">
        <v>2.5000000000000001E-3</v>
      </c>
      <c r="I340" s="111"/>
      <c r="J340" s="399">
        <v>19784</v>
      </c>
    </row>
    <row r="341" spans="1:10" ht="14.5" customHeight="1" x14ac:dyDescent="0.15">
      <c r="A341" s="5"/>
      <c r="B341" s="399">
        <v>19815</v>
      </c>
      <c r="C341" s="5"/>
      <c r="D341" s="5"/>
      <c r="E341" s="5"/>
      <c r="F341" s="5"/>
      <c r="G341" s="5"/>
      <c r="H341" s="111">
        <v>2.2000000000000001E-3</v>
      </c>
      <c r="I341" s="111"/>
      <c r="J341" s="399">
        <v>19815</v>
      </c>
    </row>
    <row r="342" spans="1:10" ht="14.5" customHeight="1" x14ac:dyDescent="0.15">
      <c r="A342" s="5"/>
      <c r="B342" s="399">
        <v>19845</v>
      </c>
      <c r="C342" s="5"/>
      <c r="D342" s="5"/>
      <c r="E342" s="5"/>
      <c r="F342" s="5"/>
      <c r="G342" s="5"/>
      <c r="H342" s="111">
        <v>2E-3</v>
      </c>
      <c r="I342" s="111"/>
      <c r="J342" s="399">
        <v>19845</v>
      </c>
    </row>
    <row r="343" spans="1:10" ht="14.5" customHeight="1" x14ac:dyDescent="0.15">
      <c r="A343" s="5"/>
      <c r="B343" s="399">
        <v>19876</v>
      </c>
      <c r="C343" s="5"/>
      <c r="D343" s="5"/>
      <c r="E343" s="5"/>
      <c r="F343" s="5"/>
      <c r="G343" s="5"/>
      <c r="H343" s="111">
        <v>2.5000000000000001E-3</v>
      </c>
      <c r="I343" s="111"/>
      <c r="J343" s="399">
        <v>19876</v>
      </c>
    </row>
    <row r="344" spans="1:10" ht="14.5" customHeight="1" x14ac:dyDescent="0.15">
      <c r="A344" s="5"/>
      <c r="B344" s="399">
        <v>19906</v>
      </c>
      <c r="C344" s="5"/>
      <c r="D344" s="5"/>
      <c r="E344" s="5"/>
      <c r="F344" s="5"/>
      <c r="G344" s="5"/>
      <c r="H344" s="111">
        <v>2.2000000000000001E-3</v>
      </c>
      <c r="I344" s="111"/>
      <c r="J344" s="399">
        <v>19906</v>
      </c>
    </row>
    <row r="345" spans="1:10" ht="14.5" customHeight="1" x14ac:dyDescent="0.15">
      <c r="A345" s="5"/>
      <c r="B345" s="399">
        <v>19937</v>
      </c>
      <c r="C345" s="5"/>
      <c r="D345" s="5"/>
      <c r="E345" s="5"/>
      <c r="F345" s="5"/>
      <c r="G345" s="5"/>
      <c r="H345" s="111">
        <v>2.3E-3</v>
      </c>
      <c r="I345" s="111"/>
      <c r="J345" s="399">
        <v>19937</v>
      </c>
    </row>
    <row r="346" spans="1:10" ht="14.5" customHeight="1" x14ac:dyDescent="0.15">
      <c r="A346" s="5"/>
      <c r="B346" s="399">
        <v>19968</v>
      </c>
      <c r="C346" s="5"/>
      <c r="D346" s="5"/>
      <c r="E346" s="5"/>
      <c r="F346" s="5"/>
      <c r="G346" s="5"/>
      <c r="H346" s="111">
        <v>2.2000000000000001E-3</v>
      </c>
      <c r="I346" s="111"/>
      <c r="J346" s="399">
        <v>19968</v>
      </c>
    </row>
    <row r="347" spans="1:10" ht="14.5" customHeight="1" x14ac:dyDescent="0.15">
      <c r="A347" s="5"/>
      <c r="B347" s="399">
        <v>19998</v>
      </c>
      <c r="C347" s="5"/>
      <c r="D347" s="5"/>
      <c r="E347" s="5"/>
      <c r="F347" s="5"/>
      <c r="G347" s="5"/>
      <c r="H347" s="111">
        <v>2.0999999999999999E-3</v>
      </c>
      <c r="I347" s="111"/>
      <c r="J347" s="399">
        <v>19998</v>
      </c>
    </row>
    <row r="348" spans="1:10" ht="14.5" customHeight="1" x14ac:dyDescent="0.15">
      <c r="A348" s="5"/>
      <c r="B348" s="399">
        <v>20029</v>
      </c>
      <c r="C348" s="5"/>
      <c r="D348" s="5"/>
      <c r="E348" s="5"/>
      <c r="F348" s="5"/>
      <c r="G348" s="5"/>
      <c r="H348" s="111">
        <v>2.3E-3</v>
      </c>
      <c r="I348" s="111"/>
      <c r="J348" s="399">
        <v>20029</v>
      </c>
    </row>
    <row r="349" spans="1:10" ht="14.5" customHeight="1" x14ac:dyDescent="0.15">
      <c r="A349" s="5"/>
      <c r="B349" s="399">
        <v>20059</v>
      </c>
      <c r="C349" s="5"/>
      <c r="D349" s="5"/>
      <c r="E349" s="5"/>
      <c r="F349" s="5"/>
      <c r="G349" s="5"/>
      <c r="H349" s="111">
        <v>2.3E-3</v>
      </c>
      <c r="I349" s="111"/>
      <c r="J349" s="399">
        <v>20059</v>
      </c>
    </row>
    <row r="350" spans="1:10" ht="14.5" customHeight="1" x14ac:dyDescent="0.15">
      <c r="A350" s="5"/>
      <c r="B350" s="399">
        <v>20090</v>
      </c>
      <c r="C350" s="5"/>
      <c r="D350" s="5"/>
      <c r="E350" s="5"/>
      <c r="F350" s="5"/>
      <c r="G350" s="5"/>
      <c r="H350" s="111">
        <v>2.2000000000000001E-3</v>
      </c>
      <c r="I350" s="111"/>
      <c r="J350" s="399">
        <v>20090</v>
      </c>
    </row>
    <row r="351" spans="1:10" ht="14.5" customHeight="1" x14ac:dyDescent="0.15">
      <c r="A351" s="5"/>
      <c r="B351" s="399">
        <v>20121</v>
      </c>
      <c r="C351" s="5"/>
      <c r="D351" s="5"/>
      <c r="E351" s="5"/>
      <c r="F351" s="5"/>
      <c r="G351" s="5"/>
      <c r="H351" s="111">
        <v>2.2000000000000001E-3</v>
      </c>
      <c r="I351" s="111"/>
      <c r="J351" s="399">
        <v>20121</v>
      </c>
    </row>
    <row r="352" spans="1:10" ht="14.5" customHeight="1" x14ac:dyDescent="0.15">
      <c r="A352" s="5"/>
      <c r="B352" s="399">
        <v>20149</v>
      </c>
      <c r="C352" s="5"/>
      <c r="D352" s="5"/>
      <c r="E352" s="5"/>
      <c r="F352" s="5"/>
      <c r="G352" s="5"/>
      <c r="H352" s="111">
        <v>2.3999999999999998E-3</v>
      </c>
      <c r="I352" s="111"/>
      <c r="J352" s="399">
        <v>20149</v>
      </c>
    </row>
    <row r="353" spans="1:10" ht="14.5" customHeight="1" x14ac:dyDescent="0.15">
      <c r="A353" s="5"/>
      <c r="B353" s="399">
        <v>20180</v>
      </c>
      <c r="C353" s="5"/>
      <c r="D353" s="5"/>
      <c r="E353" s="5"/>
      <c r="F353" s="5"/>
      <c r="G353" s="5"/>
      <c r="H353" s="111">
        <v>2.2000000000000001E-3</v>
      </c>
      <c r="I353" s="111"/>
      <c r="J353" s="399">
        <v>20180</v>
      </c>
    </row>
    <row r="354" spans="1:10" ht="14.5" customHeight="1" x14ac:dyDescent="0.15">
      <c r="A354" s="5"/>
      <c r="B354" s="399">
        <v>20210</v>
      </c>
      <c r="C354" s="5"/>
      <c r="D354" s="5"/>
      <c r="E354" s="5"/>
      <c r="F354" s="5"/>
      <c r="G354" s="5"/>
      <c r="H354" s="111">
        <v>2.5000000000000001E-3</v>
      </c>
      <c r="I354" s="111"/>
      <c r="J354" s="399">
        <v>20210</v>
      </c>
    </row>
    <row r="355" spans="1:10" ht="14.5" customHeight="1" x14ac:dyDescent="0.15">
      <c r="A355" s="5"/>
      <c r="B355" s="399">
        <v>20241</v>
      </c>
      <c r="C355" s="5"/>
      <c r="D355" s="5"/>
      <c r="E355" s="5"/>
      <c r="F355" s="5"/>
      <c r="G355" s="5"/>
      <c r="H355" s="111">
        <v>2.3E-3</v>
      </c>
      <c r="I355" s="111"/>
      <c r="J355" s="399">
        <v>20241</v>
      </c>
    </row>
    <row r="356" spans="1:10" ht="14.5" customHeight="1" x14ac:dyDescent="0.15">
      <c r="A356" s="5"/>
      <c r="B356" s="399">
        <v>20271</v>
      </c>
      <c r="C356" s="5"/>
      <c r="D356" s="5"/>
      <c r="E356" s="5"/>
      <c r="F356" s="5"/>
      <c r="G356" s="5"/>
      <c r="H356" s="111">
        <v>2.3E-3</v>
      </c>
      <c r="I356" s="111"/>
      <c r="J356" s="399">
        <v>20271</v>
      </c>
    </row>
    <row r="357" spans="1:10" ht="14.5" customHeight="1" x14ac:dyDescent="0.15">
      <c r="A357" s="5"/>
      <c r="B357" s="399">
        <v>20302</v>
      </c>
      <c r="C357" s="5"/>
      <c r="D357" s="5"/>
      <c r="E357" s="5"/>
      <c r="F357" s="5"/>
      <c r="G357" s="5"/>
      <c r="H357" s="111">
        <v>2.7000000000000001E-3</v>
      </c>
      <c r="I357" s="111"/>
      <c r="J357" s="399">
        <v>20302</v>
      </c>
    </row>
    <row r="358" spans="1:10" ht="14.5" customHeight="1" x14ac:dyDescent="0.15">
      <c r="A358" s="5"/>
      <c r="B358" s="399">
        <v>20333</v>
      </c>
      <c r="C358" s="5"/>
      <c r="D358" s="5"/>
      <c r="E358" s="5"/>
      <c r="F358" s="5"/>
      <c r="G358" s="5"/>
      <c r="H358" s="111">
        <v>2.3999999999999998E-3</v>
      </c>
      <c r="I358" s="111"/>
      <c r="J358" s="399">
        <v>20333</v>
      </c>
    </row>
    <row r="359" spans="1:10" ht="14.5" customHeight="1" x14ac:dyDescent="0.15">
      <c r="A359" s="5"/>
      <c r="B359" s="399">
        <v>20363</v>
      </c>
      <c r="C359" s="5"/>
      <c r="D359" s="5"/>
      <c r="E359" s="5"/>
      <c r="F359" s="5"/>
      <c r="G359" s="5"/>
      <c r="H359" s="111">
        <v>2.5000000000000001E-3</v>
      </c>
      <c r="I359" s="111"/>
      <c r="J359" s="399">
        <v>20363</v>
      </c>
    </row>
    <row r="360" spans="1:10" ht="14.5" customHeight="1" x14ac:dyDescent="0.15">
      <c r="A360" s="5"/>
      <c r="B360" s="399">
        <v>20394</v>
      </c>
      <c r="C360" s="5"/>
      <c r="D360" s="5"/>
      <c r="E360" s="5"/>
      <c r="F360" s="5"/>
      <c r="G360" s="5"/>
      <c r="H360" s="111">
        <v>2.3999999999999998E-3</v>
      </c>
      <c r="I360" s="111"/>
      <c r="J360" s="399">
        <v>20394</v>
      </c>
    </row>
    <row r="361" spans="1:10" ht="14.5" customHeight="1" x14ac:dyDescent="0.15">
      <c r="A361" s="5"/>
      <c r="B361" s="399">
        <v>20424</v>
      </c>
      <c r="C361" s="5"/>
      <c r="D361" s="5"/>
      <c r="E361" s="5"/>
      <c r="F361" s="5"/>
      <c r="G361" s="5"/>
      <c r="H361" s="111">
        <v>2.3999999999999998E-3</v>
      </c>
      <c r="I361" s="111"/>
      <c r="J361" s="399">
        <v>20424</v>
      </c>
    </row>
    <row r="362" spans="1:10" ht="14.5" customHeight="1" x14ac:dyDescent="0.15">
      <c r="A362" s="5"/>
      <c r="B362" s="399">
        <v>20455</v>
      </c>
      <c r="C362" s="5"/>
      <c r="D362" s="5"/>
      <c r="E362" s="5"/>
      <c r="F362" s="5"/>
      <c r="G362" s="5"/>
      <c r="H362" s="111">
        <v>2.5000000000000001E-3</v>
      </c>
      <c r="I362" s="111"/>
      <c r="J362" s="399">
        <v>20455</v>
      </c>
    </row>
    <row r="363" spans="1:10" ht="14.5" customHeight="1" x14ac:dyDescent="0.15">
      <c r="A363" s="5"/>
      <c r="B363" s="399">
        <v>20486</v>
      </c>
      <c r="C363" s="5"/>
      <c r="D363" s="5"/>
      <c r="E363" s="5"/>
      <c r="F363" s="5"/>
      <c r="G363" s="5"/>
      <c r="H363" s="111">
        <v>2.3E-3</v>
      </c>
      <c r="I363" s="111"/>
      <c r="J363" s="399">
        <v>20486</v>
      </c>
    </row>
    <row r="364" spans="1:10" ht="14.5" customHeight="1" x14ac:dyDescent="0.15">
      <c r="A364" s="5"/>
      <c r="B364" s="399">
        <v>20515</v>
      </c>
      <c r="C364" s="5"/>
      <c r="D364" s="5"/>
      <c r="E364" s="5"/>
      <c r="F364" s="5"/>
      <c r="G364" s="5"/>
      <c r="H364" s="111">
        <v>2.3E-3</v>
      </c>
      <c r="I364" s="111"/>
      <c r="J364" s="399">
        <v>20515</v>
      </c>
    </row>
    <row r="365" spans="1:10" ht="14.5" customHeight="1" x14ac:dyDescent="0.15">
      <c r="A365" s="5"/>
      <c r="B365" s="399">
        <v>20546</v>
      </c>
      <c r="C365" s="5"/>
      <c r="D365" s="5"/>
      <c r="E365" s="5"/>
      <c r="F365" s="5"/>
      <c r="G365" s="5"/>
      <c r="H365" s="111">
        <v>2.5999999999999999E-3</v>
      </c>
      <c r="I365" s="111"/>
      <c r="J365" s="399">
        <v>20546</v>
      </c>
    </row>
    <row r="366" spans="1:10" ht="14.5" customHeight="1" x14ac:dyDescent="0.15">
      <c r="A366" s="5"/>
      <c r="B366" s="399">
        <v>20576</v>
      </c>
      <c r="C366" s="5"/>
      <c r="D366" s="5"/>
      <c r="E366" s="5"/>
      <c r="F366" s="5"/>
      <c r="G366" s="5"/>
      <c r="H366" s="111">
        <v>2.5999999999999999E-3</v>
      </c>
      <c r="I366" s="111"/>
      <c r="J366" s="399">
        <v>20576</v>
      </c>
    </row>
    <row r="367" spans="1:10" ht="14.5" customHeight="1" x14ac:dyDescent="0.15">
      <c r="A367" s="5"/>
      <c r="B367" s="399">
        <v>20607</v>
      </c>
      <c r="C367" s="5"/>
      <c r="D367" s="5"/>
      <c r="E367" s="5"/>
      <c r="F367" s="5"/>
      <c r="G367" s="5"/>
      <c r="H367" s="111">
        <v>2.3E-3</v>
      </c>
      <c r="I367" s="111"/>
      <c r="J367" s="399">
        <v>20607</v>
      </c>
    </row>
    <row r="368" spans="1:10" ht="14.5" customHeight="1" x14ac:dyDescent="0.15">
      <c r="A368" s="5"/>
      <c r="B368" s="399">
        <v>20637</v>
      </c>
      <c r="C368" s="5"/>
      <c r="D368" s="5"/>
      <c r="E368" s="5"/>
      <c r="F368" s="5"/>
      <c r="G368" s="5"/>
      <c r="H368" s="111">
        <v>2.5999999999999999E-3</v>
      </c>
      <c r="I368" s="111"/>
      <c r="J368" s="399">
        <v>20637</v>
      </c>
    </row>
    <row r="369" spans="1:10" ht="14.5" customHeight="1" x14ac:dyDescent="0.15">
      <c r="A369" s="5"/>
      <c r="B369" s="399">
        <v>20668</v>
      </c>
      <c r="C369" s="5"/>
      <c r="D369" s="5"/>
      <c r="E369" s="5"/>
      <c r="F369" s="5"/>
      <c r="G369" s="5"/>
      <c r="H369" s="111">
        <v>2.5999999999999999E-3</v>
      </c>
      <c r="I369" s="111"/>
      <c r="J369" s="399">
        <v>20668</v>
      </c>
    </row>
    <row r="370" spans="1:10" ht="14.5" customHeight="1" x14ac:dyDescent="0.15">
      <c r="A370" s="5"/>
      <c r="B370" s="399">
        <v>20699</v>
      </c>
      <c r="C370" s="5"/>
      <c r="D370" s="5"/>
      <c r="E370" s="5"/>
      <c r="F370" s="5"/>
      <c r="G370" s="5"/>
      <c r="H370" s="111">
        <v>2.5000000000000001E-3</v>
      </c>
      <c r="I370" s="111"/>
      <c r="J370" s="399">
        <v>20699</v>
      </c>
    </row>
    <row r="371" spans="1:10" ht="14.5" customHeight="1" x14ac:dyDescent="0.15">
      <c r="A371" s="5"/>
      <c r="B371" s="399">
        <v>20729</v>
      </c>
      <c r="C371" s="5"/>
      <c r="D371" s="5"/>
      <c r="E371" s="5"/>
      <c r="F371" s="5"/>
      <c r="G371" s="5"/>
      <c r="H371" s="111">
        <v>2.8999999999999998E-3</v>
      </c>
      <c r="I371" s="111"/>
      <c r="J371" s="399">
        <v>20729</v>
      </c>
    </row>
    <row r="372" spans="1:10" ht="14.5" customHeight="1" x14ac:dyDescent="0.15">
      <c r="A372" s="5"/>
      <c r="B372" s="399">
        <v>20760</v>
      </c>
      <c r="C372" s="5"/>
      <c r="D372" s="5"/>
      <c r="E372" s="5"/>
      <c r="F372" s="5"/>
      <c r="G372" s="5"/>
      <c r="H372" s="111">
        <v>2.7000000000000001E-3</v>
      </c>
      <c r="I372" s="111"/>
      <c r="J372" s="399">
        <v>20760</v>
      </c>
    </row>
    <row r="373" spans="1:10" ht="14.5" customHeight="1" x14ac:dyDescent="0.15">
      <c r="A373" s="5"/>
      <c r="B373" s="399">
        <v>20790</v>
      </c>
      <c r="C373" s="5"/>
      <c r="D373" s="5"/>
      <c r="E373" s="5"/>
      <c r="F373" s="5"/>
      <c r="G373" s="5"/>
      <c r="H373" s="111">
        <v>2.8E-3</v>
      </c>
      <c r="I373" s="111"/>
      <c r="J373" s="399">
        <v>20790</v>
      </c>
    </row>
    <row r="374" spans="1:10" ht="14.5" customHeight="1" x14ac:dyDescent="0.15">
      <c r="A374" s="5"/>
      <c r="B374" s="399">
        <v>20821</v>
      </c>
      <c r="C374" s="5"/>
      <c r="D374" s="5"/>
      <c r="E374" s="5"/>
      <c r="F374" s="5"/>
      <c r="G374" s="5"/>
      <c r="H374" s="111">
        <v>2.8999999999999998E-3</v>
      </c>
      <c r="I374" s="111"/>
      <c r="J374" s="399">
        <v>20821</v>
      </c>
    </row>
    <row r="375" spans="1:10" ht="14.5" customHeight="1" x14ac:dyDescent="0.15">
      <c r="A375" s="5"/>
      <c r="B375" s="399">
        <v>20852</v>
      </c>
      <c r="C375" s="5"/>
      <c r="D375" s="5"/>
      <c r="E375" s="5"/>
      <c r="F375" s="5"/>
      <c r="G375" s="5"/>
      <c r="H375" s="111">
        <v>2.5000000000000001E-3</v>
      </c>
      <c r="I375" s="111"/>
      <c r="J375" s="399">
        <v>20852</v>
      </c>
    </row>
    <row r="376" spans="1:10" ht="14.5" customHeight="1" x14ac:dyDescent="0.15">
      <c r="A376" s="5"/>
      <c r="B376" s="399">
        <v>20880</v>
      </c>
      <c r="C376" s="5"/>
      <c r="D376" s="5"/>
      <c r="E376" s="5"/>
      <c r="F376" s="5"/>
      <c r="G376" s="5"/>
      <c r="H376" s="111">
        <v>2.5999999999999999E-3</v>
      </c>
      <c r="I376" s="111"/>
      <c r="J376" s="399">
        <v>20880</v>
      </c>
    </row>
    <row r="377" spans="1:10" ht="14.5" customHeight="1" x14ac:dyDescent="0.15">
      <c r="A377" s="5"/>
      <c r="B377" s="399">
        <v>20911</v>
      </c>
      <c r="C377" s="5"/>
      <c r="D377" s="5"/>
      <c r="E377" s="5"/>
      <c r="F377" s="5"/>
      <c r="G377" s="5"/>
      <c r="H377" s="111">
        <v>2.8999999999999998E-3</v>
      </c>
      <c r="I377" s="111"/>
      <c r="J377" s="399">
        <v>20911</v>
      </c>
    </row>
    <row r="378" spans="1:10" ht="14.5" customHeight="1" x14ac:dyDescent="0.15">
      <c r="A378" s="5"/>
      <c r="B378" s="399">
        <v>20941</v>
      </c>
      <c r="C378" s="5"/>
      <c r="D378" s="5"/>
      <c r="E378" s="5"/>
      <c r="F378" s="5"/>
      <c r="G378" s="5"/>
      <c r="H378" s="111">
        <v>2.8999999999999998E-3</v>
      </c>
      <c r="I378" s="111"/>
      <c r="J378" s="399">
        <v>20941</v>
      </c>
    </row>
    <row r="379" spans="1:10" ht="14.5" customHeight="1" x14ac:dyDescent="0.15">
      <c r="A379" s="5"/>
      <c r="B379" s="399">
        <v>20972</v>
      </c>
      <c r="C379" s="5"/>
      <c r="D379" s="5"/>
      <c r="E379" s="5"/>
      <c r="F379" s="5"/>
      <c r="G379" s="5"/>
      <c r="H379" s="111">
        <v>2.5000000000000001E-3</v>
      </c>
      <c r="I379" s="111"/>
      <c r="J379" s="399">
        <v>20972</v>
      </c>
    </row>
    <row r="380" spans="1:10" ht="14.5" customHeight="1" x14ac:dyDescent="0.15">
      <c r="A380" s="5"/>
      <c r="B380" s="399">
        <v>21002</v>
      </c>
      <c r="C380" s="5"/>
      <c r="D380" s="5"/>
      <c r="E380" s="5"/>
      <c r="F380" s="5"/>
      <c r="G380" s="5"/>
      <c r="H380" s="111">
        <v>3.3E-3</v>
      </c>
      <c r="I380" s="111"/>
      <c r="J380" s="399">
        <v>21002</v>
      </c>
    </row>
    <row r="381" spans="1:10" ht="14.5" customHeight="1" x14ac:dyDescent="0.15">
      <c r="A381" s="5"/>
      <c r="B381" s="399">
        <v>21033</v>
      </c>
      <c r="C381" s="5"/>
      <c r="D381" s="5"/>
      <c r="E381" s="5"/>
      <c r="F381" s="5"/>
      <c r="G381" s="5"/>
      <c r="H381" s="111">
        <v>3.0000000000000001E-3</v>
      </c>
      <c r="I381" s="111"/>
      <c r="J381" s="399">
        <v>21033</v>
      </c>
    </row>
    <row r="382" spans="1:10" ht="14.5" customHeight="1" x14ac:dyDescent="0.15">
      <c r="A382" s="5"/>
      <c r="B382" s="399">
        <v>21064</v>
      </c>
      <c r="C382" s="5"/>
      <c r="D382" s="5"/>
      <c r="E382" s="5"/>
      <c r="F382" s="5"/>
      <c r="G382" s="5"/>
      <c r="H382" s="111">
        <v>3.0999999999999999E-3</v>
      </c>
      <c r="I382" s="111"/>
      <c r="J382" s="399">
        <v>21064</v>
      </c>
    </row>
    <row r="383" spans="1:10" ht="14.5" customHeight="1" x14ac:dyDescent="0.15">
      <c r="A383" s="5"/>
      <c r="B383" s="399">
        <v>21094</v>
      </c>
      <c r="C383" s="5"/>
      <c r="D383" s="5"/>
      <c r="E383" s="5"/>
      <c r="F383" s="5"/>
      <c r="G383" s="5"/>
      <c r="H383" s="111">
        <v>3.0999999999999999E-3</v>
      </c>
      <c r="I383" s="111"/>
      <c r="J383" s="399">
        <v>21094</v>
      </c>
    </row>
    <row r="384" spans="1:10" ht="14.5" customHeight="1" x14ac:dyDescent="0.15">
      <c r="A384" s="5"/>
      <c r="B384" s="399">
        <v>21125</v>
      </c>
      <c r="C384" s="5"/>
      <c r="D384" s="5"/>
      <c r="E384" s="5"/>
      <c r="F384" s="5"/>
      <c r="G384" s="5"/>
      <c r="H384" s="111">
        <v>2.8999999999999998E-3</v>
      </c>
      <c r="I384" s="111"/>
      <c r="J384" s="399">
        <v>21125</v>
      </c>
    </row>
    <row r="385" spans="1:10" ht="14.5" customHeight="1" x14ac:dyDescent="0.15">
      <c r="A385" s="5"/>
      <c r="B385" s="399">
        <v>21155</v>
      </c>
      <c r="C385" s="5"/>
      <c r="D385" s="5"/>
      <c r="E385" s="5"/>
      <c r="F385" s="5"/>
      <c r="G385" s="5"/>
      <c r="H385" s="111">
        <v>2.8999999999999998E-3</v>
      </c>
      <c r="I385" s="111"/>
      <c r="J385" s="399">
        <v>21155</v>
      </c>
    </row>
    <row r="386" spans="1:10" ht="14.5" customHeight="1" x14ac:dyDescent="0.15">
      <c r="A386" s="5"/>
      <c r="B386" s="399">
        <v>21186</v>
      </c>
      <c r="C386" s="5"/>
      <c r="D386" s="5"/>
      <c r="E386" s="5"/>
      <c r="F386" s="5"/>
      <c r="G386" s="5"/>
      <c r="H386" s="111">
        <v>2.7000000000000001E-3</v>
      </c>
      <c r="I386" s="111"/>
      <c r="J386" s="399">
        <v>21186</v>
      </c>
    </row>
    <row r="387" spans="1:10" ht="14.5" customHeight="1" x14ac:dyDescent="0.15">
      <c r="A387" s="5"/>
      <c r="B387" s="399">
        <v>21217</v>
      </c>
      <c r="C387" s="5"/>
      <c r="D387" s="5"/>
      <c r="E387" s="5"/>
      <c r="F387" s="5"/>
      <c r="G387" s="5"/>
      <c r="H387" s="111">
        <v>2.5000000000000001E-3</v>
      </c>
      <c r="I387" s="111"/>
      <c r="J387" s="399">
        <v>21217</v>
      </c>
    </row>
    <row r="388" spans="1:10" ht="14.5" customHeight="1" x14ac:dyDescent="0.15">
      <c r="A388" s="5"/>
      <c r="B388" s="399">
        <v>21245</v>
      </c>
      <c r="C388" s="5"/>
      <c r="D388" s="5"/>
      <c r="E388" s="5"/>
      <c r="F388" s="5"/>
      <c r="G388" s="5"/>
      <c r="H388" s="111">
        <v>2.7000000000000001E-3</v>
      </c>
      <c r="I388" s="111"/>
      <c r="J388" s="399">
        <v>21245</v>
      </c>
    </row>
    <row r="389" spans="1:10" ht="14.5" customHeight="1" x14ac:dyDescent="0.15">
      <c r="A389" s="5"/>
      <c r="B389" s="399">
        <v>21276</v>
      </c>
      <c r="C389" s="5"/>
      <c r="D389" s="5"/>
      <c r="E389" s="5"/>
      <c r="F389" s="5"/>
      <c r="G389" s="5"/>
      <c r="H389" s="111">
        <v>2.5999999999999999E-3</v>
      </c>
      <c r="I389" s="111"/>
      <c r="J389" s="399">
        <v>21276</v>
      </c>
    </row>
    <row r="390" spans="1:10" ht="14.5" customHeight="1" x14ac:dyDescent="0.15">
      <c r="A390" s="5"/>
      <c r="B390" s="399">
        <v>21306</v>
      </c>
      <c r="C390" s="5"/>
      <c r="D390" s="5"/>
      <c r="E390" s="5"/>
      <c r="F390" s="5"/>
      <c r="G390" s="5"/>
      <c r="H390" s="111">
        <v>2.3999999999999998E-3</v>
      </c>
      <c r="I390" s="111"/>
      <c r="J390" s="399">
        <v>21306</v>
      </c>
    </row>
    <row r="391" spans="1:10" ht="14.5" customHeight="1" x14ac:dyDescent="0.15">
      <c r="A391" s="5"/>
      <c r="B391" s="399">
        <v>21337</v>
      </c>
      <c r="C391" s="5"/>
      <c r="D391" s="5"/>
      <c r="E391" s="5"/>
      <c r="F391" s="5"/>
      <c r="G391" s="5"/>
      <c r="H391" s="111">
        <v>2.7000000000000001E-3</v>
      </c>
      <c r="I391" s="111"/>
      <c r="J391" s="399">
        <v>21337</v>
      </c>
    </row>
    <row r="392" spans="1:10" ht="14.5" customHeight="1" x14ac:dyDescent="0.15">
      <c r="A392" s="5"/>
      <c r="B392" s="399">
        <v>21367</v>
      </c>
      <c r="C392" s="5"/>
      <c r="D392" s="5"/>
      <c r="E392" s="5"/>
      <c r="F392" s="5"/>
      <c r="G392" s="5"/>
      <c r="H392" s="111">
        <v>2.7000000000000001E-3</v>
      </c>
      <c r="I392" s="111"/>
      <c r="J392" s="399">
        <v>21367</v>
      </c>
    </row>
    <row r="393" spans="1:10" ht="14.5" customHeight="1" x14ac:dyDescent="0.15">
      <c r="A393" s="5"/>
      <c r="B393" s="399">
        <v>21398</v>
      </c>
      <c r="C393" s="5"/>
      <c r="D393" s="5"/>
      <c r="E393" s="5"/>
      <c r="F393" s="5"/>
      <c r="G393" s="5"/>
      <c r="H393" s="111">
        <v>2.7000000000000001E-3</v>
      </c>
      <c r="I393" s="111"/>
      <c r="J393" s="399">
        <v>21398</v>
      </c>
    </row>
    <row r="394" spans="1:10" ht="14.5" customHeight="1" x14ac:dyDescent="0.15">
      <c r="A394" s="5"/>
      <c r="B394" s="399">
        <v>21429</v>
      </c>
      <c r="C394" s="5"/>
      <c r="D394" s="5"/>
      <c r="E394" s="5"/>
      <c r="F394" s="5"/>
      <c r="G394" s="5"/>
      <c r="H394" s="111">
        <v>3.2000000000000002E-3</v>
      </c>
      <c r="I394" s="111"/>
      <c r="J394" s="399">
        <v>21429</v>
      </c>
    </row>
    <row r="395" spans="1:10" ht="14.5" customHeight="1" x14ac:dyDescent="0.15">
      <c r="A395" s="5"/>
      <c r="B395" s="399">
        <v>21459</v>
      </c>
      <c r="C395" s="5"/>
      <c r="D395" s="5"/>
      <c r="E395" s="5"/>
      <c r="F395" s="5"/>
      <c r="G395" s="5"/>
      <c r="H395" s="111">
        <v>3.2000000000000002E-3</v>
      </c>
      <c r="I395" s="111"/>
      <c r="J395" s="399">
        <v>21459</v>
      </c>
    </row>
    <row r="396" spans="1:10" ht="14.5" customHeight="1" x14ac:dyDescent="0.15">
      <c r="A396" s="5"/>
      <c r="B396" s="399">
        <v>21490</v>
      </c>
      <c r="C396" s="5"/>
      <c r="D396" s="5"/>
      <c r="E396" s="5"/>
      <c r="F396" s="5"/>
      <c r="G396" s="5"/>
      <c r="H396" s="111">
        <v>2.8E-3</v>
      </c>
      <c r="I396" s="111"/>
      <c r="J396" s="399">
        <v>21490</v>
      </c>
    </row>
    <row r="397" spans="1:10" ht="14.5" customHeight="1" x14ac:dyDescent="0.15">
      <c r="A397" s="5"/>
      <c r="B397" s="399">
        <v>21520</v>
      </c>
      <c r="C397" s="5"/>
      <c r="D397" s="5"/>
      <c r="E397" s="5"/>
      <c r="F397" s="5"/>
      <c r="G397" s="5"/>
      <c r="H397" s="111">
        <v>3.3E-3</v>
      </c>
      <c r="I397" s="111"/>
      <c r="J397" s="399">
        <v>21520</v>
      </c>
    </row>
    <row r="398" spans="1:10" ht="14.5" customHeight="1" x14ac:dyDescent="0.15">
      <c r="A398" s="5"/>
      <c r="B398" s="399">
        <v>21551</v>
      </c>
      <c r="C398" s="5"/>
      <c r="D398" s="5"/>
      <c r="E398" s="5"/>
      <c r="F398" s="5"/>
      <c r="G398" s="5"/>
      <c r="H398" s="111">
        <v>3.0999999999999999E-3</v>
      </c>
      <c r="I398" s="111"/>
      <c r="J398" s="399">
        <v>21551</v>
      </c>
    </row>
    <row r="399" spans="1:10" ht="14.5" customHeight="1" x14ac:dyDescent="0.15">
      <c r="A399" s="5"/>
      <c r="B399" s="399">
        <v>21582</v>
      </c>
      <c r="C399" s="5"/>
      <c r="D399" s="5"/>
      <c r="E399" s="5"/>
      <c r="F399" s="5"/>
      <c r="G399" s="5"/>
      <c r="H399" s="111">
        <v>3.0999999999999999E-3</v>
      </c>
      <c r="I399" s="111"/>
      <c r="J399" s="399">
        <v>21582</v>
      </c>
    </row>
    <row r="400" spans="1:10" ht="14.5" customHeight="1" x14ac:dyDescent="0.15">
      <c r="A400" s="5"/>
      <c r="B400" s="399">
        <v>21610</v>
      </c>
      <c r="C400" s="5"/>
      <c r="D400" s="5"/>
      <c r="E400" s="5"/>
      <c r="F400" s="5"/>
      <c r="G400" s="5"/>
      <c r="H400" s="111">
        <v>3.5000000000000001E-3</v>
      </c>
      <c r="I400" s="111"/>
      <c r="J400" s="399">
        <v>21610</v>
      </c>
    </row>
    <row r="401" spans="1:10" ht="14.5" customHeight="1" x14ac:dyDescent="0.15">
      <c r="A401" s="5"/>
      <c r="B401" s="399">
        <v>21641</v>
      </c>
      <c r="C401" s="5"/>
      <c r="D401" s="5"/>
      <c r="E401" s="5"/>
      <c r="F401" s="5"/>
      <c r="G401" s="5"/>
      <c r="H401" s="111">
        <v>3.3E-3</v>
      </c>
      <c r="I401" s="111"/>
      <c r="J401" s="399">
        <v>21641</v>
      </c>
    </row>
    <row r="402" spans="1:10" ht="14.5" customHeight="1" x14ac:dyDescent="0.15">
      <c r="A402" s="5"/>
      <c r="B402" s="399">
        <v>21671</v>
      </c>
      <c r="C402" s="5"/>
      <c r="D402" s="5"/>
      <c r="E402" s="5"/>
      <c r="F402" s="5"/>
      <c r="G402" s="5"/>
      <c r="H402" s="111">
        <v>3.3E-3</v>
      </c>
      <c r="I402" s="111"/>
      <c r="J402" s="399">
        <v>21671</v>
      </c>
    </row>
    <row r="403" spans="1:10" ht="14.5" customHeight="1" x14ac:dyDescent="0.15">
      <c r="A403" s="5"/>
      <c r="B403" s="399">
        <v>21702</v>
      </c>
      <c r="C403" s="5"/>
      <c r="D403" s="5"/>
      <c r="E403" s="5"/>
      <c r="F403" s="5"/>
      <c r="G403" s="5"/>
      <c r="H403" s="111">
        <v>3.5999999999999999E-3</v>
      </c>
      <c r="I403" s="111"/>
      <c r="J403" s="399">
        <v>21702</v>
      </c>
    </row>
    <row r="404" spans="1:10" ht="14.5" customHeight="1" x14ac:dyDescent="0.15">
      <c r="A404" s="5"/>
      <c r="B404" s="399">
        <v>21732</v>
      </c>
      <c r="C404" s="5"/>
      <c r="D404" s="5"/>
      <c r="E404" s="5"/>
      <c r="F404" s="5"/>
      <c r="G404" s="5"/>
      <c r="H404" s="111">
        <v>3.5000000000000001E-3</v>
      </c>
      <c r="I404" s="111"/>
      <c r="J404" s="399">
        <v>21732</v>
      </c>
    </row>
    <row r="405" spans="1:10" ht="14.5" customHeight="1" x14ac:dyDescent="0.15">
      <c r="A405" s="5"/>
      <c r="B405" s="399">
        <v>21763</v>
      </c>
      <c r="C405" s="5"/>
      <c r="D405" s="5"/>
      <c r="E405" s="5"/>
      <c r="F405" s="5"/>
      <c r="G405" s="5"/>
      <c r="H405" s="111">
        <v>3.5000000000000001E-3</v>
      </c>
      <c r="I405" s="111"/>
      <c r="J405" s="399">
        <v>21763</v>
      </c>
    </row>
    <row r="406" spans="1:10" ht="14.5" customHeight="1" x14ac:dyDescent="0.15">
      <c r="A406" s="5"/>
      <c r="B406" s="399">
        <v>21794</v>
      </c>
      <c r="C406" s="5"/>
      <c r="D406" s="5"/>
      <c r="E406" s="5"/>
      <c r="F406" s="5"/>
      <c r="G406" s="5"/>
      <c r="H406" s="111">
        <v>3.3999999999999998E-3</v>
      </c>
      <c r="I406" s="111"/>
      <c r="J406" s="399">
        <v>21794</v>
      </c>
    </row>
    <row r="407" spans="1:10" ht="14.5" customHeight="1" x14ac:dyDescent="0.15">
      <c r="A407" s="5"/>
      <c r="B407" s="399">
        <v>21824</v>
      </c>
      <c r="C407" s="5"/>
      <c r="D407" s="5"/>
      <c r="E407" s="5"/>
      <c r="F407" s="5"/>
      <c r="G407" s="5"/>
      <c r="H407" s="111">
        <v>3.5000000000000001E-3</v>
      </c>
      <c r="I407" s="111"/>
      <c r="J407" s="399">
        <v>21824</v>
      </c>
    </row>
    <row r="408" spans="1:10" ht="14.5" customHeight="1" x14ac:dyDescent="0.15">
      <c r="A408" s="5"/>
      <c r="B408" s="399">
        <v>21855</v>
      </c>
      <c r="C408" s="5"/>
      <c r="D408" s="5"/>
      <c r="E408" s="5"/>
      <c r="F408" s="5"/>
      <c r="G408" s="5"/>
      <c r="H408" s="111">
        <v>3.5000000000000001E-3</v>
      </c>
      <c r="I408" s="111"/>
      <c r="J408" s="399">
        <v>21855</v>
      </c>
    </row>
    <row r="409" spans="1:10" ht="14.5" customHeight="1" x14ac:dyDescent="0.15">
      <c r="A409" s="5"/>
      <c r="B409" s="399">
        <v>21885</v>
      </c>
      <c r="C409" s="5"/>
      <c r="D409" s="5"/>
      <c r="E409" s="5"/>
      <c r="F409" s="5"/>
      <c r="G409" s="5"/>
      <c r="H409" s="111">
        <v>3.5999999999999999E-3</v>
      </c>
      <c r="I409" s="111"/>
      <c r="J409" s="399">
        <v>21885</v>
      </c>
    </row>
    <row r="410" spans="1:10" ht="14.5" customHeight="1" x14ac:dyDescent="0.15">
      <c r="A410" s="5"/>
      <c r="B410" s="399">
        <v>21916</v>
      </c>
      <c r="C410" s="5"/>
      <c r="D410" s="5"/>
      <c r="E410" s="5"/>
      <c r="F410" s="5"/>
      <c r="G410" s="5"/>
      <c r="H410" s="111">
        <v>3.5000000000000001E-3</v>
      </c>
      <c r="I410" s="111"/>
      <c r="J410" s="399">
        <v>21916</v>
      </c>
    </row>
    <row r="411" spans="1:10" ht="14.5" customHeight="1" x14ac:dyDescent="0.15">
      <c r="A411" s="5"/>
      <c r="B411" s="399">
        <v>21947</v>
      </c>
      <c r="C411" s="5"/>
      <c r="D411" s="5"/>
      <c r="E411" s="5"/>
      <c r="F411" s="5"/>
      <c r="G411" s="5"/>
      <c r="H411" s="111">
        <v>3.7000000000000002E-3</v>
      </c>
      <c r="I411" s="111"/>
      <c r="J411" s="399">
        <v>21947</v>
      </c>
    </row>
    <row r="412" spans="1:10" ht="14.5" customHeight="1" x14ac:dyDescent="0.15">
      <c r="A412" s="5"/>
      <c r="B412" s="399">
        <v>21976</v>
      </c>
      <c r="C412" s="5"/>
      <c r="D412" s="5"/>
      <c r="E412" s="5"/>
      <c r="F412" s="5"/>
      <c r="G412" s="5"/>
      <c r="H412" s="111">
        <v>3.5999999999999999E-3</v>
      </c>
      <c r="I412" s="111"/>
      <c r="J412" s="399">
        <v>21976</v>
      </c>
    </row>
    <row r="413" spans="1:10" ht="14.5" customHeight="1" x14ac:dyDescent="0.15">
      <c r="A413" s="5"/>
      <c r="B413" s="399">
        <v>22007</v>
      </c>
      <c r="C413" s="5"/>
      <c r="D413" s="5"/>
      <c r="E413" s="5"/>
      <c r="F413" s="5"/>
      <c r="G413" s="5"/>
      <c r="H413" s="111">
        <v>3.2000000000000002E-3</v>
      </c>
      <c r="I413" s="111"/>
      <c r="J413" s="399">
        <v>22007</v>
      </c>
    </row>
    <row r="414" spans="1:10" ht="14.5" customHeight="1" x14ac:dyDescent="0.15">
      <c r="A414" s="5"/>
      <c r="B414" s="399">
        <v>22037</v>
      </c>
      <c r="C414" s="5"/>
      <c r="D414" s="5"/>
      <c r="E414" s="5"/>
      <c r="F414" s="5"/>
      <c r="G414" s="5"/>
      <c r="H414" s="111">
        <v>3.7000000000000002E-3</v>
      </c>
      <c r="I414" s="111"/>
      <c r="J414" s="399">
        <v>22037</v>
      </c>
    </row>
    <row r="415" spans="1:10" ht="14.5" customHeight="1" x14ac:dyDescent="0.15">
      <c r="A415" s="5"/>
      <c r="B415" s="399">
        <v>22068</v>
      </c>
      <c r="C415" s="5"/>
      <c r="D415" s="5"/>
      <c r="E415" s="5"/>
      <c r="F415" s="5"/>
      <c r="G415" s="5"/>
      <c r="H415" s="111">
        <v>3.3999999999999998E-3</v>
      </c>
      <c r="I415" s="111"/>
      <c r="J415" s="399">
        <v>22068</v>
      </c>
    </row>
    <row r="416" spans="1:10" ht="14.5" customHeight="1" x14ac:dyDescent="0.15">
      <c r="A416" s="5"/>
      <c r="B416" s="399">
        <v>22098</v>
      </c>
      <c r="C416" s="5"/>
      <c r="D416" s="5"/>
      <c r="E416" s="5"/>
      <c r="F416" s="5"/>
      <c r="G416" s="5"/>
      <c r="H416" s="111">
        <v>3.2000000000000002E-3</v>
      </c>
      <c r="I416" s="111"/>
      <c r="J416" s="399">
        <v>22098</v>
      </c>
    </row>
    <row r="417" spans="1:10" ht="14.5" customHeight="1" x14ac:dyDescent="0.15">
      <c r="A417" s="5"/>
      <c r="B417" s="399">
        <v>22129</v>
      </c>
      <c r="C417" s="5"/>
      <c r="D417" s="5"/>
      <c r="E417" s="5"/>
      <c r="F417" s="5"/>
      <c r="G417" s="5"/>
      <c r="H417" s="111">
        <v>3.3999999999999998E-3</v>
      </c>
      <c r="I417" s="111"/>
      <c r="J417" s="399">
        <v>22129</v>
      </c>
    </row>
    <row r="418" spans="1:10" ht="14.5" customHeight="1" x14ac:dyDescent="0.15">
      <c r="A418" s="5"/>
      <c r="B418" s="399">
        <v>22160</v>
      </c>
      <c r="C418" s="5"/>
      <c r="D418" s="5"/>
      <c r="E418" s="5"/>
      <c r="F418" s="5"/>
      <c r="G418" s="5"/>
      <c r="H418" s="111">
        <v>3.2000000000000002E-3</v>
      </c>
      <c r="I418" s="111"/>
      <c r="J418" s="399">
        <v>22160</v>
      </c>
    </row>
    <row r="419" spans="1:10" ht="14.5" customHeight="1" x14ac:dyDescent="0.15">
      <c r="A419" s="5"/>
      <c r="B419" s="399">
        <v>22190</v>
      </c>
      <c r="C419" s="5"/>
      <c r="D419" s="5"/>
      <c r="E419" s="5"/>
      <c r="F419" s="5"/>
      <c r="G419" s="5"/>
      <c r="H419" s="111">
        <v>3.3E-3</v>
      </c>
      <c r="I419" s="111"/>
      <c r="J419" s="399">
        <v>22190</v>
      </c>
    </row>
    <row r="420" spans="1:10" ht="14.5" customHeight="1" x14ac:dyDescent="0.15">
      <c r="A420" s="5"/>
      <c r="B420" s="399">
        <v>22221</v>
      </c>
      <c r="C420" s="5"/>
      <c r="D420" s="5"/>
      <c r="E420" s="5"/>
      <c r="F420" s="5"/>
      <c r="G420" s="5"/>
      <c r="H420" s="111">
        <v>3.2000000000000002E-3</v>
      </c>
      <c r="I420" s="111"/>
      <c r="J420" s="399">
        <v>22221</v>
      </c>
    </row>
    <row r="421" spans="1:10" ht="14.5" customHeight="1" x14ac:dyDescent="0.15">
      <c r="A421" s="5"/>
      <c r="B421" s="399">
        <v>22251</v>
      </c>
      <c r="C421" s="5"/>
      <c r="D421" s="5"/>
      <c r="E421" s="5"/>
      <c r="F421" s="5"/>
      <c r="G421" s="5"/>
      <c r="H421" s="111">
        <v>3.3E-3</v>
      </c>
      <c r="I421" s="111"/>
      <c r="J421" s="399">
        <v>22251</v>
      </c>
    </row>
    <row r="422" spans="1:10" ht="14.5" customHeight="1" x14ac:dyDescent="0.15">
      <c r="A422" s="5"/>
      <c r="B422" s="399">
        <v>22282</v>
      </c>
      <c r="C422" s="5"/>
      <c r="D422" s="5"/>
      <c r="E422" s="5"/>
      <c r="F422" s="5"/>
      <c r="G422" s="5"/>
      <c r="H422" s="111">
        <v>3.3E-3</v>
      </c>
      <c r="I422" s="111"/>
      <c r="J422" s="399">
        <v>22282</v>
      </c>
    </row>
    <row r="423" spans="1:10" ht="14.5" customHeight="1" x14ac:dyDescent="0.15">
      <c r="A423" s="5"/>
      <c r="B423" s="399">
        <v>22313</v>
      </c>
      <c r="C423" s="5"/>
      <c r="D423" s="5"/>
      <c r="E423" s="5"/>
      <c r="F423" s="5"/>
      <c r="G423" s="5"/>
      <c r="H423" s="111">
        <v>3.0000000000000001E-3</v>
      </c>
      <c r="I423" s="111"/>
      <c r="J423" s="399">
        <v>22313</v>
      </c>
    </row>
    <row r="424" spans="1:10" ht="14.5" customHeight="1" x14ac:dyDescent="0.15">
      <c r="A424" s="5"/>
      <c r="B424" s="399">
        <v>22341</v>
      </c>
      <c r="C424" s="5"/>
      <c r="D424" s="5"/>
      <c r="E424" s="5"/>
      <c r="F424" s="5"/>
      <c r="G424" s="5"/>
      <c r="H424" s="111">
        <v>3.0999999999999999E-3</v>
      </c>
      <c r="I424" s="111"/>
      <c r="J424" s="399">
        <v>22341</v>
      </c>
    </row>
    <row r="425" spans="1:10" ht="14.5" customHeight="1" x14ac:dyDescent="0.15">
      <c r="A425" s="5"/>
      <c r="B425" s="399">
        <v>22372</v>
      </c>
      <c r="C425" s="5"/>
      <c r="D425" s="5"/>
      <c r="E425" s="5"/>
      <c r="F425" s="5"/>
      <c r="G425" s="5"/>
      <c r="H425" s="111">
        <v>3.0999999999999999E-3</v>
      </c>
      <c r="I425" s="111"/>
      <c r="J425" s="399">
        <v>22372</v>
      </c>
    </row>
    <row r="426" spans="1:10" ht="14.5" customHeight="1" x14ac:dyDescent="0.15">
      <c r="A426" s="5"/>
      <c r="B426" s="399">
        <v>22402</v>
      </c>
      <c r="C426" s="5"/>
      <c r="D426" s="5"/>
      <c r="E426" s="5"/>
      <c r="F426" s="5"/>
      <c r="G426" s="5"/>
      <c r="H426" s="111">
        <v>3.3999999999999998E-3</v>
      </c>
      <c r="I426" s="111"/>
      <c r="J426" s="399">
        <v>22402</v>
      </c>
    </row>
    <row r="427" spans="1:10" ht="14.5" customHeight="1" x14ac:dyDescent="0.15">
      <c r="A427" s="5"/>
      <c r="B427" s="399">
        <v>22433</v>
      </c>
      <c r="C427" s="5"/>
      <c r="D427" s="5"/>
      <c r="E427" s="5"/>
      <c r="F427" s="5"/>
      <c r="G427" s="5"/>
      <c r="H427" s="111">
        <v>3.2000000000000002E-3</v>
      </c>
      <c r="I427" s="111"/>
      <c r="J427" s="399">
        <v>22433</v>
      </c>
    </row>
    <row r="428" spans="1:10" ht="14.5" customHeight="1" x14ac:dyDescent="0.15">
      <c r="A428" s="5"/>
      <c r="B428" s="399">
        <v>22463</v>
      </c>
      <c r="C428" s="5"/>
      <c r="D428" s="5"/>
      <c r="E428" s="5"/>
      <c r="F428" s="5"/>
      <c r="G428" s="5"/>
      <c r="H428" s="111">
        <v>3.3E-3</v>
      </c>
      <c r="I428" s="111"/>
      <c r="J428" s="399">
        <v>22463</v>
      </c>
    </row>
    <row r="429" spans="1:10" ht="14.5" customHeight="1" x14ac:dyDescent="0.15">
      <c r="A429" s="5"/>
      <c r="B429" s="399">
        <v>22494</v>
      </c>
      <c r="C429" s="5"/>
      <c r="D429" s="5"/>
      <c r="E429" s="5"/>
      <c r="F429" s="5"/>
      <c r="G429" s="5"/>
      <c r="H429" s="111">
        <v>3.3E-3</v>
      </c>
      <c r="I429" s="111"/>
      <c r="J429" s="399">
        <v>22494</v>
      </c>
    </row>
    <row r="430" spans="1:10" ht="14.5" customHeight="1" x14ac:dyDescent="0.15">
      <c r="A430" s="5"/>
      <c r="B430" s="399">
        <v>22525</v>
      </c>
      <c r="C430" s="5"/>
      <c r="D430" s="5"/>
      <c r="E430" s="5"/>
      <c r="F430" s="5"/>
      <c r="G430" s="5"/>
      <c r="H430" s="111">
        <v>3.2000000000000002E-3</v>
      </c>
      <c r="I430" s="111"/>
      <c r="J430" s="399">
        <v>22525</v>
      </c>
    </row>
    <row r="431" spans="1:10" ht="14.5" customHeight="1" x14ac:dyDescent="0.15">
      <c r="A431" s="5"/>
      <c r="B431" s="399">
        <v>22555</v>
      </c>
      <c r="C431" s="5"/>
      <c r="D431" s="5"/>
      <c r="E431" s="5"/>
      <c r="F431" s="5"/>
      <c r="G431" s="5"/>
      <c r="H431" s="111">
        <v>3.3999999999999998E-3</v>
      </c>
      <c r="I431" s="111"/>
      <c r="J431" s="399">
        <v>22555</v>
      </c>
    </row>
    <row r="432" spans="1:10" ht="14.5" customHeight="1" x14ac:dyDescent="0.15">
      <c r="A432" s="5"/>
      <c r="B432" s="399">
        <v>22586</v>
      </c>
      <c r="C432" s="5"/>
      <c r="D432" s="5"/>
      <c r="E432" s="5"/>
      <c r="F432" s="5"/>
      <c r="G432" s="5"/>
      <c r="H432" s="111">
        <v>3.2000000000000002E-3</v>
      </c>
      <c r="I432" s="111"/>
      <c r="J432" s="399">
        <v>22586</v>
      </c>
    </row>
    <row r="433" spans="1:10" ht="14.5" customHeight="1" x14ac:dyDescent="0.15">
      <c r="A433" s="5"/>
      <c r="B433" s="399">
        <v>22616</v>
      </c>
      <c r="C433" s="5"/>
      <c r="D433" s="5"/>
      <c r="E433" s="5"/>
      <c r="F433" s="5"/>
      <c r="G433" s="5"/>
      <c r="H433" s="111">
        <v>3.0999999999999999E-3</v>
      </c>
      <c r="I433" s="111"/>
      <c r="J433" s="399">
        <v>22616</v>
      </c>
    </row>
    <row r="434" spans="1:10" ht="14.5" customHeight="1" x14ac:dyDescent="0.15">
      <c r="A434" s="5"/>
      <c r="B434" s="399">
        <v>22647</v>
      </c>
      <c r="C434" s="5"/>
      <c r="D434" s="5"/>
      <c r="E434" s="5"/>
      <c r="F434" s="5"/>
      <c r="G434" s="5"/>
      <c r="H434" s="111">
        <v>3.7000000000000002E-3</v>
      </c>
      <c r="I434" s="111"/>
      <c r="J434" s="399">
        <v>22647</v>
      </c>
    </row>
    <row r="435" spans="1:10" ht="14.5" customHeight="1" x14ac:dyDescent="0.15">
      <c r="A435" s="5"/>
      <c r="B435" s="399">
        <v>22678</v>
      </c>
      <c r="C435" s="5"/>
      <c r="D435" s="5"/>
      <c r="E435" s="5"/>
      <c r="F435" s="5"/>
      <c r="G435" s="5"/>
      <c r="H435" s="111">
        <v>3.2000000000000002E-3</v>
      </c>
      <c r="I435" s="111"/>
      <c r="J435" s="399">
        <v>22678</v>
      </c>
    </row>
    <row r="436" spans="1:10" ht="14.5" customHeight="1" x14ac:dyDescent="0.15">
      <c r="A436" s="5"/>
      <c r="B436" s="399">
        <v>22706</v>
      </c>
      <c r="C436" s="5"/>
      <c r="D436" s="5"/>
      <c r="E436" s="5"/>
      <c r="F436" s="5"/>
      <c r="G436" s="5"/>
      <c r="H436" s="111">
        <v>3.3E-3</v>
      </c>
      <c r="I436" s="111"/>
      <c r="J436" s="399">
        <v>22706</v>
      </c>
    </row>
    <row r="437" spans="1:10" ht="14.5" customHeight="1" x14ac:dyDescent="0.15">
      <c r="A437" s="5"/>
      <c r="B437" s="399">
        <v>22737</v>
      </c>
      <c r="C437" s="5"/>
      <c r="D437" s="5"/>
      <c r="E437" s="5"/>
      <c r="F437" s="5"/>
      <c r="G437" s="5"/>
      <c r="H437" s="111">
        <v>3.3E-3</v>
      </c>
      <c r="I437" s="111"/>
      <c r="J437" s="399">
        <v>22737</v>
      </c>
    </row>
    <row r="438" spans="1:10" ht="14.5" customHeight="1" x14ac:dyDescent="0.15">
      <c r="A438" s="5"/>
      <c r="B438" s="399">
        <v>22767</v>
      </c>
      <c r="C438" s="5"/>
      <c r="D438" s="5"/>
      <c r="E438" s="5"/>
      <c r="F438" s="5"/>
      <c r="G438" s="5"/>
      <c r="H438" s="111">
        <v>3.2000000000000002E-3</v>
      </c>
      <c r="I438" s="111"/>
      <c r="J438" s="399">
        <v>22767</v>
      </c>
    </row>
    <row r="439" spans="1:10" ht="14.5" customHeight="1" x14ac:dyDescent="0.15">
      <c r="A439" s="5"/>
      <c r="B439" s="399">
        <v>22798</v>
      </c>
      <c r="C439" s="5"/>
      <c r="D439" s="5"/>
      <c r="E439" s="5"/>
      <c r="F439" s="5"/>
      <c r="G439" s="5"/>
      <c r="H439" s="111">
        <v>3.0000000000000001E-3</v>
      </c>
      <c r="I439" s="111"/>
      <c r="J439" s="399">
        <v>22798</v>
      </c>
    </row>
    <row r="440" spans="1:10" ht="14.5" customHeight="1" x14ac:dyDescent="0.15">
      <c r="A440" s="5"/>
      <c r="B440" s="399">
        <v>22828</v>
      </c>
      <c r="C440" s="5"/>
      <c r="D440" s="5"/>
      <c r="E440" s="5"/>
      <c r="F440" s="5"/>
      <c r="G440" s="5"/>
      <c r="H440" s="111">
        <v>3.3999999999999998E-3</v>
      </c>
      <c r="I440" s="111"/>
      <c r="J440" s="399">
        <v>22828</v>
      </c>
    </row>
    <row r="441" spans="1:10" ht="14.5" customHeight="1" x14ac:dyDescent="0.15">
      <c r="A441" s="5"/>
      <c r="B441" s="399">
        <v>22859</v>
      </c>
      <c r="C441" s="5"/>
      <c r="D441" s="5"/>
      <c r="E441" s="5"/>
      <c r="F441" s="5"/>
      <c r="G441" s="5"/>
      <c r="H441" s="111">
        <v>3.3999999999999998E-3</v>
      </c>
      <c r="I441" s="111"/>
      <c r="J441" s="399">
        <v>22859</v>
      </c>
    </row>
    <row r="442" spans="1:10" ht="14.5" customHeight="1" x14ac:dyDescent="0.15">
      <c r="A442" s="5"/>
      <c r="B442" s="399">
        <v>22890</v>
      </c>
      <c r="C442" s="5"/>
      <c r="D442" s="5"/>
      <c r="E442" s="5"/>
      <c r="F442" s="5"/>
      <c r="G442" s="5"/>
      <c r="H442" s="111">
        <v>3.0000000000000001E-3</v>
      </c>
      <c r="I442" s="111"/>
      <c r="J442" s="399">
        <v>22890</v>
      </c>
    </row>
    <row r="443" spans="1:10" ht="14.5" customHeight="1" x14ac:dyDescent="0.15">
      <c r="A443" s="5"/>
      <c r="B443" s="399">
        <v>22920</v>
      </c>
      <c r="C443" s="5"/>
      <c r="D443" s="5"/>
      <c r="E443" s="5"/>
      <c r="F443" s="5"/>
      <c r="G443" s="5"/>
      <c r="H443" s="111">
        <v>3.5000000000000001E-3</v>
      </c>
      <c r="I443" s="111"/>
      <c r="J443" s="399">
        <v>22920</v>
      </c>
    </row>
    <row r="444" spans="1:10" ht="14.5" customHeight="1" x14ac:dyDescent="0.15">
      <c r="A444" s="5"/>
      <c r="B444" s="399">
        <v>22951</v>
      </c>
      <c r="C444" s="5"/>
      <c r="D444" s="5"/>
      <c r="E444" s="5"/>
      <c r="F444" s="5"/>
      <c r="G444" s="5"/>
      <c r="H444" s="111">
        <v>3.0999999999999999E-3</v>
      </c>
      <c r="I444" s="111"/>
      <c r="J444" s="399">
        <v>22951</v>
      </c>
    </row>
    <row r="445" spans="1:10" ht="14.5" customHeight="1" x14ac:dyDescent="0.15">
      <c r="A445" s="5"/>
      <c r="B445" s="399">
        <v>22981</v>
      </c>
      <c r="C445" s="5"/>
      <c r="D445" s="5"/>
      <c r="E445" s="5"/>
      <c r="F445" s="5"/>
      <c r="G445" s="5"/>
      <c r="H445" s="111">
        <v>3.2000000000000002E-3</v>
      </c>
      <c r="I445" s="111"/>
      <c r="J445" s="399">
        <v>22981</v>
      </c>
    </row>
    <row r="446" spans="1:10" ht="14.5" customHeight="1" x14ac:dyDescent="0.15">
      <c r="A446" s="5"/>
      <c r="B446" s="399">
        <v>23012</v>
      </c>
      <c r="C446" s="5"/>
      <c r="D446" s="5"/>
      <c r="E446" s="5"/>
      <c r="F446" s="5"/>
      <c r="G446" s="5"/>
      <c r="H446" s="111">
        <v>3.2000000000000002E-3</v>
      </c>
      <c r="I446" s="111"/>
      <c r="J446" s="399">
        <v>23012</v>
      </c>
    </row>
    <row r="447" spans="1:10" ht="14.5" customHeight="1" x14ac:dyDescent="0.15">
      <c r="A447" s="5"/>
      <c r="B447" s="399">
        <v>23043</v>
      </c>
      <c r="C447" s="5"/>
      <c r="D447" s="5"/>
      <c r="E447" s="5"/>
      <c r="F447" s="5"/>
      <c r="G447" s="5"/>
      <c r="H447" s="111">
        <v>2.8999999999999998E-3</v>
      </c>
      <c r="I447" s="111"/>
      <c r="J447" s="399">
        <v>23043</v>
      </c>
    </row>
    <row r="448" spans="1:10" ht="14.5" customHeight="1" x14ac:dyDescent="0.15">
      <c r="A448" s="5"/>
      <c r="B448" s="399">
        <v>23071</v>
      </c>
      <c r="C448" s="5"/>
      <c r="D448" s="5"/>
      <c r="E448" s="5"/>
      <c r="F448" s="5"/>
      <c r="G448" s="5"/>
      <c r="H448" s="111">
        <v>3.0999999999999999E-3</v>
      </c>
      <c r="I448" s="111"/>
      <c r="J448" s="399">
        <v>23071</v>
      </c>
    </row>
    <row r="449" spans="1:10" ht="14.5" customHeight="1" x14ac:dyDescent="0.15">
      <c r="A449" s="5"/>
      <c r="B449" s="399">
        <v>23102</v>
      </c>
      <c r="C449" s="5"/>
      <c r="D449" s="5"/>
      <c r="E449" s="5"/>
      <c r="F449" s="5"/>
      <c r="G449" s="5"/>
      <c r="H449" s="111">
        <v>3.3999999999999998E-3</v>
      </c>
      <c r="I449" s="111"/>
      <c r="J449" s="399">
        <v>23102</v>
      </c>
    </row>
    <row r="450" spans="1:10" ht="14.5" customHeight="1" x14ac:dyDescent="0.15">
      <c r="A450" s="5"/>
      <c r="B450" s="399">
        <v>23132</v>
      </c>
      <c r="C450" s="5"/>
      <c r="D450" s="5"/>
      <c r="E450" s="5"/>
      <c r="F450" s="5"/>
      <c r="G450" s="5"/>
      <c r="H450" s="111">
        <v>3.3E-3</v>
      </c>
      <c r="I450" s="111"/>
      <c r="J450" s="399">
        <v>23132</v>
      </c>
    </row>
    <row r="451" spans="1:10" ht="14.5" customHeight="1" x14ac:dyDescent="0.15">
      <c r="A451" s="5"/>
      <c r="B451" s="399">
        <v>23163</v>
      </c>
      <c r="C451" s="5"/>
      <c r="D451" s="5"/>
      <c r="E451" s="5"/>
      <c r="F451" s="5"/>
      <c r="G451" s="5"/>
      <c r="H451" s="111">
        <v>3.0000000000000001E-3</v>
      </c>
      <c r="I451" s="111"/>
      <c r="J451" s="399">
        <v>23163</v>
      </c>
    </row>
    <row r="452" spans="1:10" ht="14.5" customHeight="1" x14ac:dyDescent="0.15">
      <c r="A452" s="5"/>
      <c r="B452" s="399">
        <v>23193</v>
      </c>
      <c r="C452" s="5"/>
      <c r="D452" s="5"/>
      <c r="E452" s="5"/>
      <c r="F452" s="5"/>
      <c r="G452" s="5"/>
      <c r="H452" s="111">
        <v>3.5999999999999999E-3</v>
      </c>
      <c r="I452" s="111"/>
      <c r="J452" s="399">
        <v>23193</v>
      </c>
    </row>
    <row r="453" spans="1:10" ht="14.5" customHeight="1" x14ac:dyDescent="0.15">
      <c r="A453" s="5"/>
      <c r="B453" s="399">
        <v>23224</v>
      </c>
      <c r="C453" s="5"/>
      <c r="D453" s="5"/>
      <c r="E453" s="5"/>
      <c r="F453" s="5"/>
      <c r="G453" s="5"/>
      <c r="H453" s="111">
        <v>3.3E-3</v>
      </c>
      <c r="I453" s="111"/>
      <c r="J453" s="399">
        <v>23224</v>
      </c>
    </row>
    <row r="454" spans="1:10" ht="14.5" customHeight="1" x14ac:dyDescent="0.15">
      <c r="A454" s="5"/>
      <c r="B454" s="399">
        <v>23255</v>
      </c>
      <c r="C454" s="5"/>
      <c r="D454" s="5"/>
      <c r="E454" s="5"/>
      <c r="F454" s="5"/>
      <c r="G454" s="5"/>
      <c r="H454" s="111">
        <v>3.3999999999999998E-3</v>
      </c>
      <c r="I454" s="111"/>
      <c r="J454" s="399">
        <v>23255</v>
      </c>
    </row>
    <row r="455" spans="1:10" ht="14.5" customHeight="1" x14ac:dyDescent="0.15">
      <c r="A455" s="5"/>
      <c r="B455" s="399">
        <v>23285</v>
      </c>
      <c r="C455" s="5"/>
      <c r="D455" s="5"/>
      <c r="E455" s="5"/>
      <c r="F455" s="5"/>
      <c r="G455" s="5"/>
      <c r="H455" s="111">
        <v>3.3999999999999998E-3</v>
      </c>
      <c r="I455" s="111"/>
      <c r="J455" s="399">
        <v>23285</v>
      </c>
    </row>
    <row r="456" spans="1:10" ht="14.5" customHeight="1" x14ac:dyDescent="0.15">
      <c r="A456" s="5"/>
      <c r="B456" s="399">
        <v>23316</v>
      </c>
      <c r="C456" s="5"/>
      <c r="D456" s="5"/>
      <c r="E456" s="5"/>
      <c r="F456" s="5"/>
      <c r="G456" s="5"/>
      <c r="H456" s="111">
        <v>3.2000000000000002E-3</v>
      </c>
      <c r="I456" s="111"/>
      <c r="J456" s="399">
        <v>23316</v>
      </c>
    </row>
    <row r="457" spans="1:10" ht="14.5" customHeight="1" x14ac:dyDescent="0.15">
      <c r="A457" s="5"/>
      <c r="B457" s="399">
        <v>23346</v>
      </c>
      <c r="C457" s="5"/>
      <c r="D457" s="5"/>
      <c r="E457" s="5"/>
      <c r="F457" s="5"/>
      <c r="G457" s="5"/>
      <c r="H457" s="111">
        <v>3.5999999999999999E-3</v>
      </c>
      <c r="I457" s="111"/>
      <c r="J457" s="399">
        <v>23346</v>
      </c>
    </row>
    <row r="458" spans="1:10" ht="14.5" customHeight="1" x14ac:dyDescent="0.15">
      <c r="A458" s="5"/>
      <c r="B458" s="399">
        <v>23377</v>
      </c>
      <c r="C458" s="5"/>
      <c r="D458" s="5"/>
      <c r="E458" s="5"/>
      <c r="F458" s="5"/>
      <c r="G458" s="5"/>
      <c r="H458" s="111">
        <v>3.5000000000000001E-3</v>
      </c>
      <c r="I458" s="111"/>
      <c r="J458" s="399">
        <v>23377</v>
      </c>
    </row>
    <row r="459" spans="1:10" ht="14.5" customHeight="1" x14ac:dyDescent="0.15">
      <c r="A459" s="5"/>
      <c r="B459" s="399">
        <v>23408</v>
      </c>
      <c r="C459" s="5"/>
      <c r="D459" s="5"/>
      <c r="E459" s="5"/>
      <c r="F459" s="5"/>
      <c r="G459" s="5"/>
      <c r="H459" s="111">
        <v>3.2000000000000002E-3</v>
      </c>
      <c r="I459" s="111"/>
      <c r="J459" s="399">
        <v>23408</v>
      </c>
    </row>
    <row r="460" spans="1:10" ht="14.5" customHeight="1" x14ac:dyDescent="0.15">
      <c r="A460" s="5"/>
      <c r="B460" s="399">
        <v>23437</v>
      </c>
      <c r="C460" s="5"/>
      <c r="D460" s="5"/>
      <c r="E460" s="5"/>
      <c r="F460" s="5"/>
      <c r="G460" s="5"/>
      <c r="H460" s="111">
        <v>3.7000000000000002E-3</v>
      </c>
      <c r="I460" s="111"/>
      <c r="J460" s="399">
        <v>23437</v>
      </c>
    </row>
    <row r="461" spans="1:10" ht="14.5" customHeight="1" x14ac:dyDescent="0.15">
      <c r="A461" s="5"/>
      <c r="B461" s="399">
        <v>23468</v>
      </c>
      <c r="C461" s="5"/>
      <c r="D461" s="5"/>
      <c r="E461" s="5"/>
      <c r="F461" s="5"/>
      <c r="G461" s="5"/>
      <c r="H461" s="111">
        <v>3.5000000000000001E-3</v>
      </c>
      <c r="I461" s="111"/>
      <c r="J461" s="399">
        <v>23468</v>
      </c>
    </row>
    <row r="462" spans="1:10" ht="14.5" customHeight="1" x14ac:dyDescent="0.15">
      <c r="A462" s="5"/>
      <c r="B462" s="399">
        <v>23498</v>
      </c>
      <c r="C462" s="5"/>
      <c r="D462" s="5"/>
      <c r="E462" s="5"/>
      <c r="F462" s="5"/>
      <c r="G462" s="5"/>
      <c r="H462" s="111">
        <v>3.2000000000000002E-3</v>
      </c>
      <c r="I462" s="111"/>
      <c r="J462" s="399">
        <v>23498</v>
      </c>
    </row>
    <row r="463" spans="1:10" ht="14.5" customHeight="1" x14ac:dyDescent="0.15">
      <c r="A463" s="5"/>
      <c r="B463" s="399">
        <v>23529</v>
      </c>
      <c r="C463" s="5"/>
      <c r="D463" s="5"/>
      <c r="E463" s="5"/>
      <c r="F463" s="5"/>
      <c r="G463" s="5"/>
      <c r="H463" s="111">
        <v>3.8E-3</v>
      </c>
      <c r="I463" s="111"/>
      <c r="J463" s="399">
        <v>23529</v>
      </c>
    </row>
    <row r="464" spans="1:10" ht="14.5" customHeight="1" x14ac:dyDescent="0.15">
      <c r="A464" s="5"/>
      <c r="B464" s="399">
        <v>23559</v>
      </c>
      <c r="C464" s="5"/>
      <c r="D464" s="5"/>
      <c r="E464" s="5"/>
      <c r="F464" s="5"/>
      <c r="G464" s="5"/>
      <c r="H464" s="111">
        <v>3.5000000000000001E-3</v>
      </c>
      <c r="I464" s="111"/>
      <c r="J464" s="399">
        <v>23559</v>
      </c>
    </row>
    <row r="465" spans="1:10" ht="14.5" customHeight="1" x14ac:dyDescent="0.15">
      <c r="A465" s="5"/>
      <c r="B465" s="399">
        <v>23590</v>
      </c>
      <c r="C465" s="5"/>
      <c r="D465" s="5"/>
      <c r="E465" s="5"/>
      <c r="F465" s="5"/>
      <c r="G465" s="5"/>
      <c r="H465" s="111">
        <v>3.5000000000000001E-3</v>
      </c>
      <c r="I465" s="111"/>
      <c r="J465" s="399">
        <v>23590</v>
      </c>
    </row>
    <row r="466" spans="1:10" ht="14.5" customHeight="1" x14ac:dyDescent="0.15">
      <c r="A466" s="5"/>
      <c r="B466" s="399">
        <v>23621</v>
      </c>
      <c r="C466" s="5"/>
      <c r="D466" s="5"/>
      <c r="E466" s="5"/>
      <c r="F466" s="5"/>
      <c r="G466" s="5"/>
      <c r="H466" s="111">
        <v>3.3999999999999998E-3</v>
      </c>
      <c r="I466" s="111"/>
      <c r="J466" s="399">
        <v>23621</v>
      </c>
    </row>
    <row r="467" spans="1:10" ht="14.5" customHeight="1" x14ac:dyDescent="0.15">
      <c r="A467" s="5"/>
      <c r="B467" s="399">
        <v>23651</v>
      </c>
      <c r="C467" s="5"/>
      <c r="D467" s="5"/>
      <c r="E467" s="5"/>
      <c r="F467" s="5"/>
      <c r="G467" s="5"/>
      <c r="H467" s="111">
        <v>3.3999999999999998E-3</v>
      </c>
      <c r="I467" s="111"/>
      <c r="J467" s="399">
        <v>23651</v>
      </c>
    </row>
    <row r="468" spans="1:10" ht="14.5" customHeight="1" x14ac:dyDescent="0.15">
      <c r="A468" s="5"/>
      <c r="B468" s="399">
        <v>23682</v>
      </c>
      <c r="C468" s="5"/>
      <c r="D468" s="5"/>
      <c r="E468" s="5"/>
      <c r="F468" s="5"/>
      <c r="G468" s="5"/>
      <c r="H468" s="111">
        <v>3.5000000000000001E-3</v>
      </c>
      <c r="I468" s="111"/>
      <c r="J468" s="399">
        <v>23682</v>
      </c>
    </row>
    <row r="469" spans="1:10" ht="14.5" customHeight="1" x14ac:dyDescent="0.15">
      <c r="A469" s="5"/>
      <c r="B469" s="399">
        <v>23712</v>
      </c>
      <c r="C469" s="5"/>
      <c r="D469" s="5"/>
      <c r="E469" s="5"/>
      <c r="F469" s="5"/>
      <c r="G469" s="5"/>
      <c r="H469" s="111">
        <v>3.5000000000000001E-3</v>
      </c>
      <c r="I469" s="111"/>
      <c r="J469" s="399">
        <v>23712</v>
      </c>
    </row>
    <row r="470" spans="1:10" ht="14.5" customHeight="1" x14ac:dyDescent="0.15">
      <c r="A470" s="5"/>
      <c r="B470" s="399">
        <v>23743</v>
      </c>
      <c r="C470" s="5"/>
      <c r="D470" s="5"/>
      <c r="E470" s="5"/>
      <c r="F470" s="5"/>
      <c r="G470" s="5"/>
      <c r="H470" s="111">
        <v>3.3E-3</v>
      </c>
      <c r="I470" s="111"/>
      <c r="J470" s="399">
        <v>23743</v>
      </c>
    </row>
    <row r="471" spans="1:10" ht="14.5" customHeight="1" x14ac:dyDescent="0.15">
      <c r="A471" s="5"/>
      <c r="B471" s="399">
        <v>23774</v>
      </c>
      <c r="C471" s="5"/>
      <c r="D471" s="5"/>
      <c r="E471" s="5"/>
      <c r="F471" s="5"/>
      <c r="G471" s="5"/>
      <c r="H471" s="111">
        <v>3.2000000000000002E-3</v>
      </c>
      <c r="I471" s="111"/>
      <c r="J471" s="399">
        <v>23774</v>
      </c>
    </row>
    <row r="472" spans="1:10" ht="14.5" customHeight="1" x14ac:dyDescent="0.15">
      <c r="A472" s="5"/>
      <c r="B472" s="399">
        <v>23802</v>
      </c>
      <c r="C472" s="5"/>
      <c r="D472" s="5"/>
      <c r="E472" s="5"/>
      <c r="F472" s="5"/>
      <c r="G472" s="5"/>
      <c r="H472" s="111">
        <v>3.8E-3</v>
      </c>
      <c r="I472" s="111"/>
      <c r="J472" s="399">
        <v>23802</v>
      </c>
    </row>
    <row r="473" spans="1:10" ht="14.5" customHeight="1" x14ac:dyDescent="0.15">
      <c r="A473" s="5"/>
      <c r="B473" s="399">
        <v>23833</v>
      </c>
      <c r="C473" s="5"/>
      <c r="D473" s="5"/>
      <c r="E473" s="5"/>
      <c r="F473" s="5"/>
      <c r="G473" s="5"/>
      <c r="H473" s="111">
        <v>3.3E-3</v>
      </c>
      <c r="I473" s="111"/>
      <c r="J473" s="399">
        <v>23833</v>
      </c>
    </row>
    <row r="474" spans="1:10" ht="14.5" customHeight="1" x14ac:dyDescent="0.15">
      <c r="A474" s="5"/>
      <c r="B474" s="399">
        <v>23863</v>
      </c>
      <c r="C474" s="5"/>
      <c r="D474" s="5"/>
      <c r="E474" s="5"/>
      <c r="F474" s="5"/>
      <c r="G474" s="5"/>
      <c r="H474" s="111">
        <v>3.3E-3</v>
      </c>
      <c r="I474" s="111"/>
      <c r="J474" s="399">
        <v>23863</v>
      </c>
    </row>
    <row r="475" spans="1:10" ht="14.5" customHeight="1" x14ac:dyDescent="0.15">
      <c r="A475" s="5"/>
      <c r="B475" s="399">
        <v>23894</v>
      </c>
      <c r="C475" s="5"/>
      <c r="D475" s="5"/>
      <c r="E475" s="5"/>
      <c r="F475" s="5"/>
      <c r="G475" s="5"/>
      <c r="H475" s="111">
        <v>3.8E-3</v>
      </c>
      <c r="I475" s="111"/>
      <c r="J475" s="399">
        <v>23894</v>
      </c>
    </row>
    <row r="476" spans="1:10" ht="14.5" customHeight="1" x14ac:dyDescent="0.15">
      <c r="A476" s="5"/>
      <c r="B476" s="399">
        <v>23924</v>
      </c>
      <c r="C476" s="5"/>
      <c r="D476" s="5"/>
      <c r="E476" s="5"/>
      <c r="F476" s="5"/>
      <c r="G476" s="5"/>
      <c r="H476" s="111">
        <v>3.3999999999999998E-3</v>
      </c>
      <c r="I476" s="111"/>
      <c r="J476" s="399">
        <v>23924</v>
      </c>
    </row>
    <row r="477" spans="1:10" ht="14.5" customHeight="1" x14ac:dyDescent="0.15">
      <c r="A477" s="5"/>
      <c r="B477" s="399">
        <v>23955</v>
      </c>
      <c r="C477" s="5"/>
      <c r="D477" s="5"/>
      <c r="E477" s="5"/>
      <c r="F477" s="5"/>
      <c r="G477" s="5"/>
      <c r="H477" s="111">
        <v>3.7000000000000002E-3</v>
      </c>
      <c r="I477" s="111"/>
      <c r="J477" s="399">
        <v>23955</v>
      </c>
    </row>
    <row r="478" spans="1:10" ht="14.5" customHeight="1" x14ac:dyDescent="0.15">
      <c r="A478" s="5"/>
      <c r="B478" s="399">
        <v>23986</v>
      </c>
      <c r="C478" s="5"/>
      <c r="D478" s="5"/>
      <c r="E478" s="5"/>
      <c r="F478" s="5"/>
      <c r="G478" s="5"/>
      <c r="H478" s="111">
        <v>3.5000000000000001E-3</v>
      </c>
      <c r="I478" s="111"/>
      <c r="J478" s="399">
        <v>23986</v>
      </c>
    </row>
    <row r="479" spans="1:10" ht="14.5" customHeight="1" x14ac:dyDescent="0.15">
      <c r="A479" s="5"/>
      <c r="B479" s="399">
        <v>24016</v>
      </c>
      <c r="C479" s="5"/>
      <c r="D479" s="5"/>
      <c r="E479" s="5"/>
      <c r="F479" s="5"/>
      <c r="G479" s="5"/>
      <c r="H479" s="111">
        <v>3.3999999999999998E-3</v>
      </c>
      <c r="I479" s="111"/>
      <c r="J479" s="399">
        <v>24016</v>
      </c>
    </row>
    <row r="480" spans="1:10" ht="14.5" customHeight="1" x14ac:dyDescent="0.15">
      <c r="A480" s="5"/>
      <c r="B480" s="399">
        <v>24047</v>
      </c>
      <c r="C480" s="5"/>
      <c r="D480" s="5"/>
      <c r="E480" s="5"/>
      <c r="F480" s="5"/>
      <c r="G480" s="5"/>
      <c r="H480" s="111">
        <v>3.7000000000000002E-3</v>
      </c>
      <c r="I480" s="111"/>
      <c r="J480" s="399">
        <v>24047</v>
      </c>
    </row>
    <row r="481" spans="1:10" ht="14.5" customHeight="1" x14ac:dyDescent="0.15">
      <c r="A481" s="5"/>
      <c r="B481" s="399">
        <v>24077</v>
      </c>
      <c r="C481" s="5"/>
      <c r="D481" s="5"/>
      <c r="E481" s="5"/>
      <c r="F481" s="5"/>
      <c r="G481" s="5"/>
      <c r="H481" s="111">
        <v>3.7000000000000002E-3</v>
      </c>
      <c r="I481" s="111"/>
      <c r="J481" s="399">
        <v>24077</v>
      </c>
    </row>
    <row r="482" spans="1:10" ht="14.5" customHeight="1" x14ac:dyDescent="0.15">
      <c r="A482" s="5"/>
      <c r="B482" s="399">
        <v>24108</v>
      </c>
      <c r="C482" s="5"/>
      <c r="D482" s="5"/>
      <c r="E482" s="5"/>
      <c r="F482" s="5"/>
      <c r="G482" s="5"/>
      <c r="H482" s="111">
        <v>3.8E-3</v>
      </c>
      <c r="I482" s="111"/>
      <c r="J482" s="399">
        <v>24108</v>
      </c>
    </row>
    <row r="483" spans="1:10" ht="14.5" customHeight="1" x14ac:dyDescent="0.15">
      <c r="A483" s="5"/>
      <c r="B483" s="399">
        <v>24139</v>
      </c>
      <c r="C483" s="5"/>
      <c r="D483" s="5"/>
      <c r="E483" s="5"/>
      <c r="F483" s="5"/>
      <c r="G483" s="5"/>
      <c r="H483" s="111">
        <v>3.3999999999999998E-3</v>
      </c>
      <c r="I483" s="111"/>
      <c r="J483" s="399">
        <v>24139</v>
      </c>
    </row>
    <row r="484" spans="1:10" ht="14.5" customHeight="1" x14ac:dyDescent="0.15">
      <c r="A484" s="5"/>
      <c r="B484" s="399">
        <v>24167</v>
      </c>
      <c r="C484" s="5"/>
      <c r="D484" s="5"/>
      <c r="E484" s="5"/>
      <c r="F484" s="5"/>
      <c r="G484" s="5"/>
      <c r="H484" s="111">
        <v>4.0000000000000001E-3</v>
      </c>
      <c r="I484" s="111"/>
      <c r="J484" s="399">
        <v>24167</v>
      </c>
    </row>
    <row r="485" spans="1:10" ht="14.5" customHeight="1" x14ac:dyDescent="0.15">
      <c r="A485" s="5"/>
      <c r="B485" s="399">
        <v>24198</v>
      </c>
      <c r="C485" s="5"/>
      <c r="D485" s="5"/>
      <c r="E485" s="5"/>
      <c r="F485" s="5"/>
      <c r="G485" s="5"/>
      <c r="H485" s="111">
        <v>3.5999999999999999E-3</v>
      </c>
      <c r="I485" s="111"/>
      <c r="J485" s="399">
        <v>24198</v>
      </c>
    </row>
    <row r="486" spans="1:10" ht="14.5" customHeight="1" x14ac:dyDescent="0.15">
      <c r="A486" s="5"/>
      <c r="B486" s="399">
        <v>24228</v>
      </c>
      <c r="C486" s="5"/>
      <c r="D486" s="5"/>
      <c r="E486" s="5"/>
      <c r="F486" s="5"/>
      <c r="G486" s="5"/>
      <c r="H486" s="111">
        <v>4.1000000000000003E-3</v>
      </c>
      <c r="I486" s="111"/>
      <c r="J486" s="399">
        <v>24228</v>
      </c>
    </row>
    <row r="487" spans="1:10" ht="14.5" customHeight="1" x14ac:dyDescent="0.15">
      <c r="A487" s="5"/>
      <c r="B487" s="399">
        <v>24259</v>
      </c>
      <c r="C487" s="5"/>
      <c r="D487" s="5"/>
      <c r="E487" s="5"/>
      <c r="F487" s="5"/>
      <c r="G487" s="5"/>
      <c r="H487" s="111">
        <v>3.8999999999999998E-3</v>
      </c>
      <c r="I487" s="111"/>
      <c r="J487" s="399">
        <v>24259</v>
      </c>
    </row>
    <row r="488" spans="1:10" ht="14.5" customHeight="1" x14ac:dyDescent="0.15">
      <c r="A488" s="5"/>
      <c r="B488" s="399">
        <v>24289</v>
      </c>
      <c r="C488" s="5"/>
      <c r="D488" s="5"/>
      <c r="E488" s="5"/>
      <c r="F488" s="5"/>
      <c r="G488" s="5"/>
      <c r="H488" s="111">
        <v>3.8E-3</v>
      </c>
      <c r="I488" s="111"/>
      <c r="J488" s="399">
        <v>24289</v>
      </c>
    </row>
    <row r="489" spans="1:10" ht="14.5" customHeight="1" x14ac:dyDescent="0.15">
      <c r="A489" s="5"/>
      <c r="B489" s="399">
        <v>24320</v>
      </c>
      <c r="C489" s="5"/>
      <c r="D489" s="5"/>
      <c r="E489" s="5"/>
      <c r="F489" s="5"/>
      <c r="G489" s="5"/>
      <c r="H489" s="111">
        <v>4.3E-3</v>
      </c>
      <c r="I489" s="111"/>
      <c r="J489" s="399">
        <v>24320</v>
      </c>
    </row>
    <row r="490" spans="1:10" ht="14.5" customHeight="1" x14ac:dyDescent="0.15">
      <c r="A490" s="5"/>
      <c r="B490" s="399">
        <v>24351</v>
      </c>
      <c r="C490" s="5"/>
      <c r="D490" s="5"/>
      <c r="E490" s="5"/>
      <c r="F490" s="5"/>
      <c r="G490" s="5"/>
      <c r="H490" s="111">
        <v>4.1000000000000003E-3</v>
      </c>
      <c r="I490" s="111"/>
      <c r="J490" s="399">
        <v>24351</v>
      </c>
    </row>
    <row r="491" spans="1:10" ht="14.5" customHeight="1" x14ac:dyDescent="0.15">
      <c r="A491" s="5"/>
      <c r="B491" s="399">
        <v>24381</v>
      </c>
      <c r="C491" s="5"/>
      <c r="D491" s="5"/>
      <c r="E491" s="5"/>
      <c r="F491" s="5"/>
      <c r="G491" s="5"/>
      <c r="H491" s="111">
        <v>4.0000000000000001E-3</v>
      </c>
      <c r="I491" s="111"/>
      <c r="J491" s="399">
        <v>24381</v>
      </c>
    </row>
    <row r="492" spans="1:10" ht="14.5" customHeight="1" x14ac:dyDescent="0.15">
      <c r="A492" s="5"/>
      <c r="B492" s="399">
        <v>24412</v>
      </c>
      <c r="C492" s="5"/>
      <c r="D492" s="5"/>
      <c r="E492" s="5"/>
      <c r="F492" s="5"/>
      <c r="G492" s="5"/>
      <c r="H492" s="111">
        <v>3.8E-3</v>
      </c>
      <c r="I492" s="111"/>
      <c r="J492" s="399">
        <v>24412</v>
      </c>
    </row>
    <row r="493" spans="1:10" ht="14.5" customHeight="1" x14ac:dyDescent="0.15">
      <c r="A493" s="5"/>
      <c r="B493" s="399">
        <v>24442</v>
      </c>
      <c r="C493" s="5"/>
      <c r="D493" s="5"/>
      <c r="E493" s="5"/>
      <c r="F493" s="5"/>
      <c r="G493" s="5"/>
      <c r="H493" s="111">
        <v>3.8999999999999998E-3</v>
      </c>
      <c r="I493" s="111"/>
      <c r="J493" s="399">
        <v>24442</v>
      </c>
    </row>
    <row r="494" spans="1:10" ht="14.5" customHeight="1" x14ac:dyDescent="0.15">
      <c r="A494" s="5"/>
      <c r="B494" s="399">
        <v>24473</v>
      </c>
      <c r="C494" s="5"/>
      <c r="D494" s="5"/>
      <c r="E494" s="5"/>
      <c r="F494" s="5"/>
      <c r="G494" s="5"/>
      <c r="H494" s="111">
        <v>4.0000000000000001E-3</v>
      </c>
      <c r="I494" s="111"/>
      <c r="J494" s="399">
        <v>24473</v>
      </c>
    </row>
    <row r="495" spans="1:10" ht="14.5" customHeight="1" x14ac:dyDescent="0.15">
      <c r="A495" s="5"/>
      <c r="B495" s="399">
        <v>24504</v>
      </c>
      <c r="C495" s="5"/>
      <c r="D495" s="5"/>
      <c r="E495" s="5"/>
      <c r="F495" s="5"/>
      <c r="G495" s="5"/>
      <c r="H495" s="111">
        <v>3.3999999999999998E-3</v>
      </c>
      <c r="I495" s="111"/>
      <c r="J495" s="399">
        <v>24504</v>
      </c>
    </row>
    <row r="496" spans="1:10" ht="14.5" customHeight="1" x14ac:dyDescent="0.15">
      <c r="A496" s="5"/>
      <c r="B496" s="399">
        <v>24532</v>
      </c>
      <c r="C496" s="5"/>
      <c r="D496" s="5"/>
      <c r="E496" s="5"/>
      <c r="F496" s="5"/>
      <c r="G496" s="5"/>
      <c r="H496" s="111">
        <v>3.8999999999999998E-3</v>
      </c>
      <c r="I496" s="111"/>
      <c r="J496" s="399">
        <v>24532</v>
      </c>
    </row>
    <row r="497" spans="1:10" ht="14.5" customHeight="1" x14ac:dyDescent="0.15">
      <c r="A497" s="5"/>
      <c r="B497" s="399">
        <v>24563</v>
      </c>
      <c r="C497" s="5"/>
      <c r="D497" s="5"/>
      <c r="E497" s="5"/>
      <c r="F497" s="5"/>
      <c r="G497" s="5"/>
      <c r="H497" s="111">
        <v>3.5000000000000001E-3</v>
      </c>
      <c r="I497" s="111"/>
      <c r="J497" s="399">
        <v>24563</v>
      </c>
    </row>
    <row r="498" spans="1:10" ht="14.5" customHeight="1" x14ac:dyDescent="0.15">
      <c r="A498" s="5"/>
      <c r="B498" s="399">
        <v>24593</v>
      </c>
      <c r="C498" s="5"/>
      <c r="D498" s="5"/>
      <c r="E498" s="5"/>
      <c r="F498" s="5"/>
      <c r="G498" s="5"/>
      <c r="H498" s="111">
        <v>4.3E-3</v>
      </c>
      <c r="I498" s="111"/>
      <c r="J498" s="399">
        <v>24593</v>
      </c>
    </row>
    <row r="499" spans="1:10" ht="14.5" customHeight="1" x14ac:dyDescent="0.15">
      <c r="A499" s="5"/>
      <c r="B499" s="399">
        <v>24624</v>
      </c>
      <c r="C499" s="5"/>
      <c r="D499" s="5"/>
      <c r="E499" s="5"/>
      <c r="F499" s="5"/>
      <c r="G499" s="5"/>
      <c r="H499" s="111">
        <v>3.8999999999999998E-3</v>
      </c>
      <c r="I499" s="111"/>
      <c r="J499" s="399">
        <v>24624</v>
      </c>
    </row>
    <row r="500" spans="1:10" ht="14.5" customHeight="1" x14ac:dyDescent="0.15">
      <c r="A500" s="5"/>
      <c r="B500" s="399">
        <v>24654</v>
      </c>
      <c r="C500" s="5"/>
      <c r="D500" s="5"/>
      <c r="E500" s="5"/>
      <c r="F500" s="5"/>
      <c r="G500" s="5"/>
      <c r="H500" s="111">
        <v>4.3E-3</v>
      </c>
      <c r="I500" s="111"/>
      <c r="J500" s="399">
        <v>24654</v>
      </c>
    </row>
    <row r="501" spans="1:10" ht="14.5" customHeight="1" x14ac:dyDescent="0.15">
      <c r="A501" s="5"/>
      <c r="B501" s="399">
        <v>24685</v>
      </c>
      <c r="C501" s="5"/>
      <c r="D501" s="5"/>
      <c r="E501" s="5"/>
      <c r="F501" s="5"/>
      <c r="G501" s="5"/>
      <c r="H501" s="111">
        <v>4.1999999999999997E-3</v>
      </c>
      <c r="I501" s="111"/>
      <c r="J501" s="399">
        <v>24685</v>
      </c>
    </row>
    <row r="502" spans="1:10" ht="14.5" customHeight="1" x14ac:dyDescent="0.15">
      <c r="A502" s="5"/>
      <c r="B502" s="399">
        <v>24716</v>
      </c>
      <c r="C502" s="5"/>
      <c r="D502" s="5"/>
      <c r="E502" s="5"/>
      <c r="F502" s="5"/>
      <c r="G502" s="5"/>
      <c r="H502" s="111">
        <v>4.0000000000000001E-3</v>
      </c>
      <c r="I502" s="111"/>
      <c r="J502" s="399">
        <v>24716</v>
      </c>
    </row>
    <row r="503" spans="1:10" ht="14.5" customHeight="1" x14ac:dyDescent="0.15">
      <c r="A503" s="5"/>
      <c r="B503" s="399">
        <v>24746</v>
      </c>
      <c r="C503" s="5"/>
      <c r="D503" s="5"/>
      <c r="E503" s="5"/>
      <c r="F503" s="5"/>
      <c r="G503" s="5"/>
      <c r="H503" s="111">
        <v>4.4999999999999997E-3</v>
      </c>
      <c r="I503" s="111"/>
      <c r="J503" s="399">
        <v>24746</v>
      </c>
    </row>
    <row r="504" spans="1:10" ht="14.5" customHeight="1" x14ac:dyDescent="0.15">
      <c r="A504" s="5"/>
      <c r="B504" s="399">
        <v>24777</v>
      </c>
      <c r="C504" s="5"/>
      <c r="D504" s="5"/>
      <c r="E504" s="5"/>
      <c r="F504" s="5"/>
      <c r="G504" s="5"/>
      <c r="H504" s="111">
        <v>4.4999999999999997E-3</v>
      </c>
      <c r="I504" s="111"/>
      <c r="J504" s="399">
        <v>24777</v>
      </c>
    </row>
    <row r="505" spans="1:10" ht="14.5" customHeight="1" x14ac:dyDescent="0.15">
      <c r="A505" s="5"/>
      <c r="B505" s="399">
        <v>24807</v>
      </c>
      <c r="C505" s="5"/>
      <c r="D505" s="5"/>
      <c r="E505" s="5"/>
      <c r="F505" s="5"/>
      <c r="G505" s="5"/>
      <c r="H505" s="111">
        <v>4.4000000000000003E-3</v>
      </c>
      <c r="I505" s="111"/>
      <c r="J505" s="399">
        <v>24807</v>
      </c>
    </row>
    <row r="506" spans="1:10" ht="14.5" customHeight="1" x14ac:dyDescent="0.15">
      <c r="A506" s="5"/>
      <c r="B506" s="399">
        <v>24838</v>
      </c>
      <c r="C506" s="5"/>
      <c r="D506" s="5"/>
      <c r="E506" s="5"/>
      <c r="F506" s="5"/>
      <c r="G506" s="5"/>
      <c r="H506" s="111">
        <v>5.0000000000000001E-3</v>
      </c>
      <c r="I506" s="111"/>
      <c r="J506" s="399">
        <v>24838</v>
      </c>
    </row>
    <row r="507" spans="1:10" ht="14.5" customHeight="1" x14ac:dyDescent="0.15">
      <c r="A507" s="5"/>
      <c r="B507" s="399">
        <v>24869</v>
      </c>
      <c r="C507" s="5"/>
      <c r="D507" s="5"/>
      <c r="E507" s="5"/>
      <c r="F507" s="5"/>
      <c r="G507" s="5"/>
      <c r="H507" s="111">
        <v>4.1999999999999997E-3</v>
      </c>
      <c r="I507" s="111"/>
      <c r="J507" s="399">
        <v>24869</v>
      </c>
    </row>
    <row r="508" spans="1:10" ht="14.5" customHeight="1" x14ac:dyDescent="0.15">
      <c r="A508" s="5"/>
      <c r="B508" s="399">
        <v>24898</v>
      </c>
      <c r="C508" s="5"/>
      <c r="D508" s="5"/>
      <c r="E508" s="5"/>
      <c r="F508" s="5"/>
      <c r="G508" s="5"/>
      <c r="H508" s="111">
        <v>4.3E-3</v>
      </c>
      <c r="I508" s="111"/>
      <c r="J508" s="399">
        <v>24898</v>
      </c>
    </row>
    <row r="509" spans="1:10" ht="14.5" customHeight="1" x14ac:dyDescent="0.15">
      <c r="A509" s="5"/>
      <c r="B509" s="399">
        <v>24929</v>
      </c>
      <c r="C509" s="5"/>
      <c r="D509" s="5"/>
      <c r="E509" s="5"/>
      <c r="F509" s="5"/>
      <c r="G509" s="5"/>
      <c r="H509" s="111">
        <v>4.8999999999999998E-3</v>
      </c>
      <c r="I509" s="111"/>
      <c r="J509" s="399">
        <v>24929</v>
      </c>
    </row>
    <row r="510" spans="1:10" ht="14.5" customHeight="1" x14ac:dyDescent="0.15">
      <c r="A510" s="5"/>
      <c r="B510" s="399">
        <v>24959</v>
      </c>
      <c r="C510" s="5"/>
      <c r="D510" s="5"/>
      <c r="E510" s="5"/>
      <c r="F510" s="5"/>
      <c r="G510" s="5"/>
      <c r="H510" s="111">
        <v>4.5999999999999999E-3</v>
      </c>
      <c r="I510" s="111"/>
      <c r="J510" s="399">
        <v>24959</v>
      </c>
    </row>
    <row r="511" spans="1:10" ht="14.5" customHeight="1" x14ac:dyDescent="0.15">
      <c r="A511" s="5"/>
      <c r="B511" s="399">
        <v>24990</v>
      </c>
      <c r="C511" s="5"/>
      <c r="D511" s="5"/>
      <c r="E511" s="5"/>
      <c r="F511" s="5"/>
      <c r="G511" s="5"/>
      <c r="H511" s="111">
        <v>4.1999999999999997E-3</v>
      </c>
      <c r="I511" s="111"/>
      <c r="J511" s="399">
        <v>24990</v>
      </c>
    </row>
    <row r="512" spans="1:10" ht="14.5" customHeight="1" x14ac:dyDescent="0.15">
      <c r="A512" s="5"/>
      <c r="B512" s="399">
        <v>25020</v>
      </c>
      <c r="C512" s="5"/>
      <c r="D512" s="5"/>
      <c r="E512" s="5"/>
      <c r="F512" s="5"/>
      <c r="G512" s="5"/>
      <c r="H512" s="111">
        <v>4.7999999999999996E-3</v>
      </c>
      <c r="I512" s="111"/>
      <c r="J512" s="399">
        <v>25020</v>
      </c>
    </row>
    <row r="513" spans="1:10" ht="14.5" customHeight="1" x14ac:dyDescent="0.15">
      <c r="A513" s="5"/>
      <c r="B513" s="399">
        <v>25051</v>
      </c>
      <c r="C513" s="5"/>
      <c r="D513" s="5"/>
      <c r="E513" s="5"/>
      <c r="F513" s="5"/>
      <c r="G513" s="5"/>
      <c r="H513" s="111">
        <v>4.1999999999999997E-3</v>
      </c>
      <c r="I513" s="111"/>
      <c r="J513" s="399">
        <v>25051</v>
      </c>
    </row>
    <row r="514" spans="1:10" ht="14.5" customHeight="1" x14ac:dyDescent="0.15">
      <c r="A514" s="5"/>
      <c r="B514" s="399">
        <v>25082</v>
      </c>
      <c r="C514" s="5"/>
      <c r="D514" s="5"/>
      <c r="E514" s="5"/>
      <c r="F514" s="5"/>
      <c r="G514" s="5"/>
      <c r="H514" s="111">
        <v>4.4000000000000003E-3</v>
      </c>
      <c r="I514" s="111"/>
      <c r="J514" s="399">
        <v>25082</v>
      </c>
    </row>
    <row r="515" spans="1:10" ht="14.5" customHeight="1" x14ac:dyDescent="0.15">
      <c r="A515" s="5"/>
      <c r="B515" s="399">
        <v>25112</v>
      </c>
      <c r="C515" s="5"/>
      <c r="D515" s="5"/>
      <c r="E515" s="5"/>
      <c r="F515" s="5"/>
      <c r="G515" s="5"/>
      <c r="H515" s="111">
        <v>4.4999999999999997E-3</v>
      </c>
      <c r="I515" s="111"/>
      <c r="J515" s="399">
        <v>25112</v>
      </c>
    </row>
    <row r="516" spans="1:10" ht="14.5" customHeight="1" x14ac:dyDescent="0.15">
      <c r="A516" s="5"/>
      <c r="B516" s="399">
        <v>25143</v>
      </c>
      <c r="C516" s="5"/>
      <c r="D516" s="5"/>
      <c r="E516" s="5"/>
      <c r="F516" s="5"/>
      <c r="G516" s="5"/>
      <c r="H516" s="111">
        <v>4.3E-3</v>
      </c>
      <c r="I516" s="111"/>
      <c r="J516" s="399">
        <v>25143</v>
      </c>
    </row>
    <row r="517" spans="1:10" ht="14.5" customHeight="1" x14ac:dyDescent="0.15">
      <c r="A517" s="5"/>
      <c r="B517" s="399">
        <v>25173</v>
      </c>
      <c r="C517" s="5"/>
      <c r="D517" s="5"/>
      <c r="E517" s="5"/>
      <c r="F517" s="5"/>
      <c r="G517" s="5"/>
      <c r="H517" s="111">
        <v>4.8999999999999998E-3</v>
      </c>
      <c r="I517" s="111"/>
      <c r="J517" s="399">
        <v>25173</v>
      </c>
    </row>
    <row r="518" spans="1:10" ht="14.5" customHeight="1" x14ac:dyDescent="0.15">
      <c r="A518" s="5"/>
      <c r="B518" s="399">
        <v>25204</v>
      </c>
      <c r="C518" s="5"/>
      <c r="D518" s="5"/>
      <c r="E518" s="5"/>
      <c r="F518" s="5"/>
      <c r="G518" s="5"/>
      <c r="H518" s="111">
        <v>5.0000000000000001E-3</v>
      </c>
      <c r="I518" s="111"/>
      <c r="J518" s="399">
        <v>25204</v>
      </c>
    </row>
    <row r="519" spans="1:10" ht="14.5" customHeight="1" x14ac:dyDescent="0.15">
      <c r="A519" s="5"/>
      <c r="B519" s="399">
        <v>25235</v>
      </c>
      <c r="C519" s="5"/>
      <c r="D519" s="5"/>
      <c r="E519" s="5"/>
      <c r="F519" s="5"/>
      <c r="G519" s="5"/>
      <c r="H519" s="111">
        <v>4.5999999999999999E-3</v>
      </c>
      <c r="I519" s="111"/>
      <c r="J519" s="399">
        <v>25235</v>
      </c>
    </row>
    <row r="520" spans="1:10" ht="14.5" customHeight="1" x14ac:dyDescent="0.15">
      <c r="A520" s="5"/>
      <c r="B520" s="399">
        <v>25263</v>
      </c>
      <c r="C520" s="5"/>
      <c r="D520" s="5"/>
      <c r="E520" s="5"/>
      <c r="F520" s="5"/>
      <c r="G520" s="5"/>
      <c r="H520" s="111">
        <v>4.7000000000000002E-3</v>
      </c>
      <c r="I520" s="111"/>
      <c r="J520" s="399">
        <v>25263</v>
      </c>
    </row>
    <row r="521" spans="1:10" ht="14.5" customHeight="1" x14ac:dyDescent="0.15">
      <c r="A521" s="5"/>
      <c r="B521" s="399">
        <v>25294</v>
      </c>
      <c r="C521" s="5"/>
      <c r="D521" s="5"/>
      <c r="E521" s="5"/>
      <c r="F521" s="5"/>
      <c r="G521" s="5"/>
      <c r="H521" s="111">
        <v>5.4999999999999997E-3</v>
      </c>
      <c r="I521" s="111"/>
      <c r="J521" s="399">
        <v>25294</v>
      </c>
    </row>
    <row r="522" spans="1:10" ht="14.5" customHeight="1" x14ac:dyDescent="0.15">
      <c r="A522" s="5"/>
      <c r="B522" s="399">
        <v>25324</v>
      </c>
      <c r="C522" s="5"/>
      <c r="D522" s="5"/>
      <c r="E522" s="5"/>
      <c r="F522" s="5"/>
      <c r="G522" s="5"/>
      <c r="H522" s="111">
        <v>4.7000000000000002E-3</v>
      </c>
      <c r="I522" s="111"/>
      <c r="J522" s="399">
        <v>25324</v>
      </c>
    </row>
    <row r="523" spans="1:10" ht="14.5" customHeight="1" x14ac:dyDescent="0.15">
      <c r="A523" s="5"/>
      <c r="B523" s="399">
        <v>25355</v>
      </c>
      <c r="C523" s="5"/>
      <c r="D523" s="5"/>
      <c r="E523" s="5"/>
      <c r="F523" s="5"/>
      <c r="G523" s="5"/>
      <c r="H523" s="111">
        <v>5.4999999999999997E-3</v>
      </c>
      <c r="I523" s="111"/>
      <c r="J523" s="399">
        <v>25355</v>
      </c>
    </row>
    <row r="524" spans="1:10" ht="14.5" customHeight="1" x14ac:dyDescent="0.15">
      <c r="A524" s="5"/>
      <c r="B524" s="399">
        <v>25385</v>
      </c>
      <c r="C524" s="5"/>
      <c r="D524" s="5"/>
      <c r="E524" s="5"/>
      <c r="F524" s="5"/>
      <c r="G524" s="5"/>
      <c r="H524" s="111">
        <v>5.1999999999999998E-3</v>
      </c>
      <c r="I524" s="111"/>
      <c r="J524" s="399">
        <v>25385</v>
      </c>
    </row>
    <row r="525" spans="1:10" ht="14.5" customHeight="1" x14ac:dyDescent="0.15">
      <c r="A525" s="5"/>
      <c r="B525" s="399">
        <v>25416</v>
      </c>
      <c r="C525" s="5"/>
      <c r="D525" s="5"/>
      <c r="E525" s="5"/>
      <c r="F525" s="5"/>
      <c r="G525" s="5"/>
      <c r="H525" s="111">
        <v>4.7999999999999996E-3</v>
      </c>
      <c r="I525" s="111"/>
      <c r="J525" s="399">
        <v>25416</v>
      </c>
    </row>
    <row r="526" spans="1:10" ht="14.5" customHeight="1" x14ac:dyDescent="0.15">
      <c r="A526" s="5"/>
      <c r="B526" s="399">
        <v>25447</v>
      </c>
      <c r="C526" s="5"/>
      <c r="D526" s="5"/>
      <c r="E526" s="5"/>
      <c r="F526" s="5"/>
      <c r="G526" s="5"/>
      <c r="H526" s="111">
        <v>5.4999999999999997E-3</v>
      </c>
      <c r="I526" s="111"/>
      <c r="J526" s="399">
        <v>25447</v>
      </c>
    </row>
    <row r="527" spans="1:10" ht="14.5" customHeight="1" x14ac:dyDescent="0.15">
      <c r="A527" s="5"/>
      <c r="B527" s="399">
        <v>25477</v>
      </c>
      <c r="C527" s="5"/>
      <c r="D527" s="5"/>
      <c r="E527" s="5"/>
      <c r="F527" s="5"/>
      <c r="G527" s="5"/>
      <c r="H527" s="111">
        <v>5.7000000000000002E-3</v>
      </c>
      <c r="I527" s="111"/>
      <c r="J527" s="399">
        <v>25477</v>
      </c>
    </row>
    <row r="528" spans="1:10" ht="14.5" customHeight="1" x14ac:dyDescent="0.15">
      <c r="A528" s="5"/>
      <c r="B528" s="399">
        <v>25508</v>
      </c>
      <c r="C528" s="5"/>
      <c r="D528" s="5"/>
      <c r="E528" s="5"/>
      <c r="F528" s="5"/>
      <c r="G528" s="5"/>
      <c r="H528" s="111">
        <v>4.8999999999999998E-3</v>
      </c>
      <c r="I528" s="111"/>
      <c r="J528" s="399">
        <v>25508</v>
      </c>
    </row>
    <row r="529" spans="1:10" ht="14.5" customHeight="1" x14ac:dyDescent="0.15">
      <c r="A529" s="5"/>
      <c r="B529" s="399">
        <v>25538</v>
      </c>
      <c r="C529" s="5"/>
      <c r="D529" s="5"/>
      <c r="E529" s="5"/>
      <c r="F529" s="5"/>
      <c r="G529" s="5"/>
      <c r="H529" s="111">
        <v>6.0000000000000001E-3</v>
      </c>
      <c r="I529" s="111"/>
      <c r="J529" s="399">
        <v>25538</v>
      </c>
    </row>
    <row r="530" spans="1:10" ht="14.5" customHeight="1" x14ac:dyDescent="0.15">
      <c r="A530" s="5"/>
      <c r="B530" s="399">
        <v>25569</v>
      </c>
      <c r="C530" s="5"/>
      <c r="D530" s="5"/>
      <c r="E530" s="5"/>
      <c r="F530" s="5"/>
      <c r="G530" s="5"/>
      <c r="H530" s="111">
        <v>5.5999999999999999E-3</v>
      </c>
      <c r="I530" s="111"/>
      <c r="J530" s="399">
        <v>25569</v>
      </c>
    </row>
    <row r="531" spans="1:10" ht="14.5" customHeight="1" x14ac:dyDescent="0.15">
      <c r="A531" s="5"/>
      <c r="B531" s="399">
        <v>25600</v>
      </c>
      <c r="C531" s="5"/>
      <c r="D531" s="5"/>
      <c r="E531" s="5"/>
      <c r="F531" s="5"/>
      <c r="G531" s="5"/>
      <c r="H531" s="111">
        <v>5.1999999999999998E-3</v>
      </c>
      <c r="I531" s="111"/>
      <c r="J531" s="399">
        <v>25600</v>
      </c>
    </row>
    <row r="532" spans="1:10" ht="14.5" customHeight="1" x14ac:dyDescent="0.15">
      <c r="A532" s="5"/>
      <c r="B532" s="399">
        <v>25628</v>
      </c>
      <c r="C532" s="5"/>
      <c r="D532" s="5"/>
      <c r="E532" s="5"/>
      <c r="F532" s="5"/>
      <c r="G532" s="5"/>
      <c r="H532" s="111">
        <v>5.5999999999999999E-3</v>
      </c>
      <c r="I532" s="111"/>
      <c r="J532" s="399">
        <v>25628</v>
      </c>
    </row>
    <row r="533" spans="1:10" ht="14.5" customHeight="1" x14ac:dyDescent="0.15">
      <c r="A533" s="5"/>
      <c r="B533" s="399">
        <v>25659</v>
      </c>
      <c r="C533" s="5"/>
      <c r="D533" s="5"/>
      <c r="E533" s="5"/>
      <c r="F533" s="5"/>
      <c r="G533" s="5"/>
      <c r="H533" s="111">
        <v>5.4000000000000003E-3</v>
      </c>
      <c r="I533" s="111"/>
      <c r="J533" s="399">
        <v>25659</v>
      </c>
    </row>
    <row r="534" spans="1:10" ht="14.5" customHeight="1" x14ac:dyDescent="0.15">
      <c r="A534" s="5"/>
      <c r="B534" s="399">
        <v>25689</v>
      </c>
      <c r="C534" s="5"/>
      <c r="D534" s="5"/>
      <c r="E534" s="5"/>
      <c r="F534" s="5"/>
      <c r="G534" s="5"/>
      <c r="H534" s="111">
        <v>5.4999999999999997E-3</v>
      </c>
      <c r="I534" s="111"/>
      <c r="J534" s="399">
        <v>25689</v>
      </c>
    </row>
    <row r="535" spans="1:10" ht="14.5" customHeight="1" x14ac:dyDescent="0.15">
      <c r="A535" s="5"/>
      <c r="B535" s="399">
        <v>25720</v>
      </c>
      <c r="C535" s="5"/>
      <c r="D535" s="5"/>
      <c r="E535" s="5"/>
      <c r="F535" s="5"/>
      <c r="G535" s="5"/>
      <c r="H535" s="111">
        <v>6.4000000000000003E-3</v>
      </c>
      <c r="I535" s="111"/>
      <c r="J535" s="399">
        <v>25720</v>
      </c>
    </row>
    <row r="536" spans="1:10" ht="14.5" customHeight="1" x14ac:dyDescent="0.15">
      <c r="A536" s="5"/>
      <c r="B536" s="399">
        <v>25750</v>
      </c>
      <c r="C536" s="5"/>
      <c r="D536" s="5"/>
      <c r="E536" s="5"/>
      <c r="F536" s="5"/>
      <c r="G536" s="5"/>
      <c r="H536" s="111">
        <v>5.8999999999999999E-3</v>
      </c>
      <c r="I536" s="111"/>
      <c r="J536" s="399">
        <v>25750</v>
      </c>
    </row>
    <row r="537" spans="1:10" ht="14.5" customHeight="1" x14ac:dyDescent="0.15">
      <c r="A537" s="5"/>
      <c r="B537" s="399">
        <v>25781</v>
      </c>
      <c r="C537" s="5"/>
      <c r="D537" s="5"/>
      <c r="E537" s="5"/>
      <c r="F537" s="5"/>
      <c r="G537" s="5"/>
      <c r="H537" s="111">
        <v>5.7000000000000002E-3</v>
      </c>
      <c r="I537" s="111"/>
      <c r="J537" s="399">
        <v>25781</v>
      </c>
    </row>
    <row r="538" spans="1:10" ht="14.5" customHeight="1" x14ac:dyDescent="0.15">
      <c r="A538" s="5"/>
      <c r="B538" s="399">
        <v>25812</v>
      </c>
      <c r="C538" s="5"/>
      <c r="D538" s="5"/>
      <c r="E538" s="5"/>
      <c r="F538" s="5"/>
      <c r="G538" s="5"/>
      <c r="H538" s="111">
        <v>5.5999999999999999E-3</v>
      </c>
      <c r="I538" s="111"/>
      <c r="J538" s="399">
        <v>25812</v>
      </c>
    </row>
    <row r="539" spans="1:10" ht="14.5" customHeight="1" x14ac:dyDescent="0.15">
      <c r="A539" s="5"/>
      <c r="B539" s="399">
        <v>25842</v>
      </c>
      <c r="C539" s="5"/>
      <c r="D539" s="5"/>
      <c r="E539" s="5"/>
      <c r="F539" s="5"/>
      <c r="G539" s="5"/>
      <c r="H539" s="111">
        <v>5.4999999999999997E-3</v>
      </c>
      <c r="I539" s="111"/>
      <c r="J539" s="399">
        <v>25842</v>
      </c>
    </row>
    <row r="540" spans="1:10" ht="14.5" customHeight="1" x14ac:dyDescent="0.15">
      <c r="A540" s="5"/>
      <c r="B540" s="399">
        <v>25873</v>
      </c>
      <c r="C540" s="5"/>
      <c r="D540" s="5"/>
      <c r="E540" s="5"/>
      <c r="F540" s="5"/>
      <c r="G540" s="5"/>
      <c r="H540" s="111">
        <v>5.7999999999999996E-3</v>
      </c>
      <c r="I540" s="111"/>
      <c r="J540" s="399">
        <v>25873</v>
      </c>
    </row>
    <row r="541" spans="1:10" ht="14.5" customHeight="1" x14ac:dyDescent="0.15">
      <c r="A541" s="5"/>
      <c r="B541" s="399">
        <v>25903</v>
      </c>
      <c r="C541" s="5"/>
      <c r="D541" s="5"/>
      <c r="E541" s="5"/>
      <c r="F541" s="5"/>
      <c r="G541" s="5"/>
      <c r="H541" s="111">
        <v>5.3E-3</v>
      </c>
      <c r="I541" s="111"/>
      <c r="J541" s="399">
        <v>25903</v>
      </c>
    </row>
    <row r="542" spans="1:10" ht="14.5" customHeight="1" x14ac:dyDescent="0.15">
      <c r="A542" s="5"/>
      <c r="B542" s="399">
        <v>25934</v>
      </c>
      <c r="C542" s="5"/>
      <c r="D542" s="5"/>
      <c r="E542" s="5"/>
      <c r="F542" s="5"/>
      <c r="G542" s="5"/>
      <c r="H542" s="111">
        <v>5.1000000000000004E-3</v>
      </c>
      <c r="I542" s="111"/>
      <c r="J542" s="399">
        <v>25934</v>
      </c>
    </row>
    <row r="543" spans="1:10" ht="14.5" customHeight="1" x14ac:dyDescent="0.15">
      <c r="A543" s="5"/>
      <c r="B543" s="399">
        <v>25965</v>
      </c>
      <c r="C543" s="5"/>
      <c r="D543" s="5"/>
      <c r="E543" s="5"/>
      <c r="F543" s="5"/>
      <c r="G543" s="5"/>
      <c r="H543" s="111">
        <v>4.5999999999999999E-3</v>
      </c>
      <c r="I543" s="111"/>
      <c r="J543" s="399">
        <v>25965</v>
      </c>
    </row>
    <row r="544" spans="1:10" ht="14.5" customHeight="1" x14ac:dyDescent="0.15">
      <c r="A544" s="5"/>
      <c r="B544" s="399">
        <v>25993</v>
      </c>
      <c r="C544" s="5"/>
      <c r="D544" s="5"/>
      <c r="E544" s="5"/>
      <c r="F544" s="5"/>
      <c r="G544" s="5"/>
      <c r="H544" s="111">
        <v>5.5999999999999999E-3</v>
      </c>
      <c r="I544" s="111"/>
      <c r="J544" s="399">
        <v>25993</v>
      </c>
    </row>
    <row r="545" spans="1:10" ht="14.5" customHeight="1" x14ac:dyDescent="0.15">
      <c r="A545" s="5"/>
      <c r="B545" s="399">
        <v>26024</v>
      </c>
      <c r="C545" s="5"/>
      <c r="D545" s="5"/>
      <c r="E545" s="5"/>
      <c r="F545" s="5"/>
      <c r="G545" s="5"/>
      <c r="H545" s="111">
        <v>4.7999999999999996E-3</v>
      </c>
      <c r="I545" s="111"/>
      <c r="J545" s="399">
        <v>26024</v>
      </c>
    </row>
    <row r="546" spans="1:10" ht="14.5" customHeight="1" x14ac:dyDescent="0.15">
      <c r="A546" s="5"/>
      <c r="B546" s="399">
        <v>26054</v>
      </c>
      <c r="C546" s="5"/>
      <c r="D546" s="5"/>
      <c r="E546" s="5"/>
      <c r="F546" s="5"/>
      <c r="G546" s="5"/>
      <c r="H546" s="111">
        <v>4.7000000000000002E-3</v>
      </c>
      <c r="I546" s="111"/>
      <c r="J546" s="399">
        <v>26054</v>
      </c>
    </row>
    <row r="547" spans="1:10" ht="14.5" customHeight="1" x14ac:dyDescent="0.15">
      <c r="A547" s="5"/>
      <c r="B547" s="399">
        <v>26085</v>
      </c>
      <c r="C547" s="5"/>
      <c r="D547" s="5"/>
      <c r="E547" s="5"/>
      <c r="F547" s="5"/>
      <c r="G547" s="5"/>
      <c r="H547" s="111">
        <v>5.5999999999999999E-3</v>
      </c>
      <c r="I547" s="111"/>
      <c r="J547" s="399">
        <v>26085</v>
      </c>
    </row>
    <row r="548" spans="1:10" ht="14.5" customHeight="1" x14ac:dyDescent="0.15">
      <c r="A548" s="5"/>
      <c r="B548" s="399">
        <v>26115</v>
      </c>
      <c r="C548" s="5"/>
      <c r="D548" s="5"/>
      <c r="E548" s="5"/>
      <c r="F548" s="5"/>
      <c r="G548" s="5"/>
      <c r="H548" s="111">
        <v>5.1999999999999998E-3</v>
      </c>
      <c r="I548" s="111"/>
      <c r="J548" s="399">
        <v>26115</v>
      </c>
    </row>
    <row r="549" spans="1:10" ht="14.5" customHeight="1" x14ac:dyDescent="0.15">
      <c r="A549" s="5"/>
      <c r="B549" s="399">
        <v>26146</v>
      </c>
      <c r="C549" s="5"/>
      <c r="D549" s="5"/>
      <c r="E549" s="5"/>
      <c r="F549" s="5"/>
      <c r="G549" s="5"/>
      <c r="H549" s="111">
        <v>5.4999999999999997E-3</v>
      </c>
      <c r="I549" s="111"/>
      <c r="J549" s="399">
        <v>26146</v>
      </c>
    </row>
    <row r="550" spans="1:10" ht="14.5" customHeight="1" x14ac:dyDescent="0.15">
      <c r="A550" s="5"/>
      <c r="B550" s="399">
        <v>26177</v>
      </c>
      <c r="C550" s="5"/>
      <c r="D550" s="5"/>
      <c r="E550" s="5"/>
      <c r="F550" s="5"/>
      <c r="G550" s="5"/>
      <c r="H550" s="111">
        <v>4.8999999999999998E-3</v>
      </c>
      <c r="I550" s="111"/>
      <c r="J550" s="399">
        <v>26177</v>
      </c>
    </row>
    <row r="551" spans="1:10" ht="14.5" customHeight="1" x14ac:dyDescent="0.15">
      <c r="A551" s="5"/>
      <c r="B551" s="399">
        <v>26207</v>
      </c>
      <c r="C551" s="5"/>
      <c r="D551" s="5"/>
      <c r="E551" s="5"/>
      <c r="F551" s="5"/>
      <c r="G551" s="5"/>
      <c r="H551" s="111">
        <v>4.7000000000000002E-3</v>
      </c>
      <c r="I551" s="111"/>
      <c r="J551" s="399">
        <v>26207</v>
      </c>
    </row>
    <row r="552" spans="1:10" ht="14.5" customHeight="1" x14ac:dyDescent="0.15">
      <c r="A552" s="5"/>
      <c r="B552" s="399">
        <v>26238</v>
      </c>
      <c r="C552" s="5"/>
      <c r="D552" s="5"/>
      <c r="E552" s="5"/>
      <c r="F552" s="5"/>
      <c r="G552" s="5"/>
      <c r="H552" s="111">
        <v>5.1000000000000004E-3</v>
      </c>
      <c r="I552" s="111"/>
      <c r="J552" s="399">
        <v>26238</v>
      </c>
    </row>
    <row r="553" spans="1:10" ht="14.5" customHeight="1" x14ac:dyDescent="0.15">
      <c r="A553" s="5"/>
      <c r="B553" s="399">
        <v>26268</v>
      </c>
      <c r="C553" s="5"/>
      <c r="D553" s="5"/>
      <c r="E553" s="5"/>
      <c r="F553" s="5"/>
      <c r="G553" s="5"/>
      <c r="H553" s="111">
        <v>5.0000000000000001E-3</v>
      </c>
      <c r="I553" s="111"/>
      <c r="J553" s="399">
        <v>26268</v>
      </c>
    </row>
    <row r="554" spans="1:10" ht="14.5" customHeight="1" x14ac:dyDescent="0.15">
      <c r="A554" s="5"/>
      <c r="B554" s="399">
        <v>26299</v>
      </c>
      <c r="C554" s="5"/>
      <c r="D554" s="5"/>
      <c r="E554" s="5"/>
      <c r="F554" s="5"/>
      <c r="G554" s="5"/>
      <c r="H554" s="111">
        <v>5.0000000000000001E-3</v>
      </c>
      <c r="I554" s="111"/>
      <c r="J554" s="399">
        <v>26299</v>
      </c>
    </row>
    <row r="555" spans="1:10" ht="14.5" customHeight="1" x14ac:dyDescent="0.15">
      <c r="A555" s="5"/>
      <c r="B555" s="399">
        <v>26330</v>
      </c>
      <c r="C555" s="5"/>
      <c r="D555" s="5"/>
      <c r="E555" s="5"/>
      <c r="F555" s="5"/>
      <c r="G555" s="5"/>
      <c r="H555" s="111">
        <v>4.7000000000000002E-3</v>
      </c>
      <c r="I555" s="111"/>
      <c r="J555" s="399">
        <v>26330</v>
      </c>
    </row>
    <row r="556" spans="1:10" ht="14.5" customHeight="1" x14ac:dyDescent="0.15">
      <c r="A556" s="5"/>
      <c r="B556" s="399">
        <v>26359</v>
      </c>
      <c r="C556" s="5"/>
      <c r="D556" s="5"/>
      <c r="E556" s="5"/>
      <c r="F556" s="5"/>
      <c r="G556" s="5"/>
      <c r="H556" s="111">
        <v>4.8999999999999998E-3</v>
      </c>
      <c r="I556" s="111"/>
      <c r="J556" s="399">
        <v>26359</v>
      </c>
    </row>
    <row r="557" spans="1:10" ht="14.5" customHeight="1" x14ac:dyDescent="0.15">
      <c r="A557" s="5"/>
      <c r="B557" s="399">
        <v>26390</v>
      </c>
      <c r="C557" s="5"/>
      <c r="D557" s="5"/>
      <c r="E557" s="5"/>
      <c r="F557" s="5"/>
      <c r="G557" s="5"/>
      <c r="H557" s="111">
        <v>4.7999999999999996E-3</v>
      </c>
      <c r="I557" s="111"/>
      <c r="J557" s="399">
        <v>26390</v>
      </c>
    </row>
    <row r="558" spans="1:10" ht="14.5" customHeight="1" x14ac:dyDescent="0.15">
      <c r="A558" s="5"/>
      <c r="B558" s="399">
        <v>26420</v>
      </c>
      <c r="C558" s="5"/>
      <c r="D558" s="5"/>
      <c r="E558" s="5"/>
      <c r="F558" s="5"/>
      <c r="G558" s="5"/>
      <c r="H558" s="111">
        <v>5.4999999999999997E-3</v>
      </c>
      <c r="I558" s="111"/>
      <c r="J558" s="399">
        <v>26420</v>
      </c>
    </row>
    <row r="559" spans="1:10" ht="14.5" customHeight="1" x14ac:dyDescent="0.15">
      <c r="A559" s="5"/>
      <c r="B559" s="399">
        <v>26451</v>
      </c>
      <c r="C559" s="5"/>
      <c r="D559" s="5"/>
      <c r="E559" s="5"/>
      <c r="F559" s="5"/>
      <c r="G559" s="5"/>
      <c r="H559" s="111">
        <v>4.8999999999999998E-3</v>
      </c>
      <c r="I559" s="111"/>
      <c r="J559" s="399">
        <v>26451</v>
      </c>
    </row>
    <row r="560" spans="1:10" ht="14.5" customHeight="1" x14ac:dyDescent="0.15">
      <c r="A560" s="5"/>
      <c r="B560" s="399">
        <v>26481</v>
      </c>
      <c r="C560" s="5"/>
      <c r="D560" s="5"/>
      <c r="E560" s="5"/>
      <c r="F560" s="5"/>
      <c r="G560" s="5"/>
      <c r="H560" s="111">
        <v>5.1000000000000004E-3</v>
      </c>
      <c r="I560" s="111"/>
      <c r="J560" s="399">
        <v>26481</v>
      </c>
    </row>
    <row r="561" spans="1:10" ht="14.5" customHeight="1" x14ac:dyDescent="0.15">
      <c r="A561" s="5"/>
      <c r="B561" s="399">
        <v>26512</v>
      </c>
      <c r="C561" s="5"/>
      <c r="D561" s="5"/>
      <c r="E561" s="5"/>
      <c r="F561" s="5"/>
      <c r="G561" s="5"/>
      <c r="H561" s="111">
        <v>4.8999999999999998E-3</v>
      </c>
      <c r="I561" s="111"/>
      <c r="J561" s="399">
        <v>26512</v>
      </c>
    </row>
    <row r="562" spans="1:10" ht="14.5" customHeight="1" x14ac:dyDescent="0.15">
      <c r="A562" s="5"/>
      <c r="B562" s="399">
        <v>26543</v>
      </c>
      <c r="C562" s="5"/>
      <c r="D562" s="5"/>
      <c r="E562" s="5"/>
      <c r="F562" s="5"/>
      <c r="G562" s="5"/>
      <c r="H562" s="111">
        <v>4.7000000000000002E-3</v>
      </c>
      <c r="I562" s="111"/>
      <c r="J562" s="399">
        <v>26543</v>
      </c>
    </row>
    <row r="563" spans="1:10" ht="14.5" customHeight="1" x14ac:dyDescent="0.15">
      <c r="A563" s="5"/>
      <c r="B563" s="399">
        <v>26573</v>
      </c>
      <c r="C563" s="5"/>
      <c r="D563" s="5"/>
      <c r="E563" s="5"/>
      <c r="F563" s="5"/>
      <c r="G563" s="5"/>
      <c r="H563" s="111">
        <v>5.1999999999999998E-3</v>
      </c>
      <c r="I563" s="111"/>
      <c r="J563" s="399">
        <v>26573</v>
      </c>
    </row>
    <row r="564" spans="1:10" ht="14.5" customHeight="1" x14ac:dyDescent="0.15">
      <c r="A564" s="5"/>
      <c r="B564" s="399">
        <v>26604</v>
      </c>
      <c r="C564" s="5"/>
      <c r="D564" s="5"/>
      <c r="E564" s="5"/>
      <c r="F564" s="5"/>
      <c r="G564" s="5"/>
      <c r="H564" s="111">
        <v>4.7999999999999996E-3</v>
      </c>
      <c r="I564" s="111"/>
      <c r="J564" s="399">
        <v>26604</v>
      </c>
    </row>
    <row r="565" spans="1:10" ht="14.5" customHeight="1" x14ac:dyDescent="0.15">
      <c r="A565" s="5"/>
      <c r="B565" s="399">
        <v>26634</v>
      </c>
      <c r="C565" s="5"/>
      <c r="D565" s="5"/>
      <c r="E565" s="5"/>
      <c r="F565" s="5"/>
      <c r="G565" s="5"/>
      <c r="H565" s="111">
        <v>4.4999999999999997E-3</v>
      </c>
      <c r="I565" s="111"/>
      <c r="J565" s="399">
        <v>26634</v>
      </c>
    </row>
    <row r="566" spans="1:10" ht="14.5" customHeight="1" x14ac:dyDescent="0.15">
      <c r="A566" s="5"/>
      <c r="B566" s="399">
        <v>26665</v>
      </c>
      <c r="C566" s="5"/>
      <c r="D566" s="5"/>
      <c r="E566" s="5"/>
      <c r="F566" s="5"/>
      <c r="G566" s="5"/>
      <c r="H566" s="111">
        <v>5.4000000000000003E-3</v>
      </c>
      <c r="I566" s="111"/>
      <c r="J566" s="399">
        <v>26665</v>
      </c>
    </row>
    <row r="567" spans="1:10" ht="14.5" customHeight="1" x14ac:dyDescent="0.15">
      <c r="A567" s="5"/>
      <c r="B567" s="399">
        <v>26696</v>
      </c>
      <c r="C567" s="5"/>
      <c r="D567" s="5"/>
      <c r="E567" s="5"/>
      <c r="F567" s="5"/>
      <c r="G567" s="5"/>
      <c r="H567" s="111">
        <v>5.1000000000000004E-3</v>
      </c>
      <c r="I567" s="111"/>
      <c r="J567" s="399">
        <v>26696</v>
      </c>
    </row>
    <row r="568" spans="1:10" ht="14.5" customHeight="1" x14ac:dyDescent="0.15">
      <c r="A568" s="5"/>
      <c r="B568" s="399">
        <v>26724</v>
      </c>
      <c r="C568" s="5"/>
      <c r="D568" s="5"/>
      <c r="E568" s="5"/>
      <c r="F568" s="5"/>
      <c r="G568" s="5"/>
      <c r="H568" s="111">
        <v>5.5999999999999999E-3</v>
      </c>
      <c r="I568" s="111"/>
      <c r="J568" s="399">
        <v>26724</v>
      </c>
    </row>
    <row r="569" spans="1:10" ht="14.5" customHeight="1" x14ac:dyDescent="0.15">
      <c r="A569" s="5"/>
      <c r="B569" s="399">
        <v>26755</v>
      </c>
      <c r="C569" s="5"/>
      <c r="D569" s="5"/>
      <c r="E569" s="5"/>
      <c r="F569" s="5"/>
      <c r="G569" s="5"/>
      <c r="H569" s="111">
        <v>5.7000000000000002E-3</v>
      </c>
      <c r="I569" s="111"/>
      <c r="J569" s="399">
        <v>26755</v>
      </c>
    </row>
    <row r="570" spans="1:10" ht="14.5" customHeight="1" x14ac:dyDescent="0.15">
      <c r="A570" s="5"/>
      <c r="B570" s="399">
        <v>26785</v>
      </c>
      <c r="C570" s="5"/>
      <c r="D570" s="5"/>
      <c r="E570" s="5"/>
      <c r="F570" s="5"/>
      <c r="G570" s="5"/>
      <c r="H570" s="111">
        <v>5.7999999999999996E-3</v>
      </c>
      <c r="I570" s="111"/>
      <c r="J570" s="399">
        <v>26785</v>
      </c>
    </row>
    <row r="571" spans="1:10" ht="14.5" customHeight="1" x14ac:dyDescent="0.15">
      <c r="A571" s="5"/>
      <c r="B571" s="399">
        <v>26816</v>
      </c>
      <c r="C571" s="5"/>
      <c r="D571" s="5"/>
      <c r="E571" s="5"/>
      <c r="F571" s="5"/>
      <c r="G571" s="5"/>
      <c r="H571" s="111">
        <v>5.4999999999999997E-3</v>
      </c>
      <c r="I571" s="111"/>
      <c r="J571" s="399">
        <v>26816</v>
      </c>
    </row>
    <row r="572" spans="1:10" ht="14.5" customHeight="1" x14ac:dyDescent="0.15">
      <c r="A572" s="5"/>
      <c r="B572" s="399">
        <v>26846</v>
      </c>
      <c r="C572" s="5"/>
      <c r="D572" s="5"/>
      <c r="E572" s="5"/>
      <c r="F572" s="5"/>
      <c r="G572" s="5"/>
      <c r="H572" s="111">
        <v>6.1000000000000004E-3</v>
      </c>
      <c r="I572" s="111"/>
      <c r="J572" s="399">
        <v>26846</v>
      </c>
    </row>
    <row r="573" spans="1:10" ht="14.5" customHeight="1" x14ac:dyDescent="0.15">
      <c r="A573" s="5"/>
      <c r="B573" s="399">
        <v>26877</v>
      </c>
      <c r="C573" s="5"/>
      <c r="D573" s="5"/>
      <c r="E573" s="5"/>
      <c r="F573" s="5"/>
      <c r="G573" s="5"/>
      <c r="H573" s="111">
        <v>6.1999999999999998E-3</v>
      </c>
      <c r="I573" s="111"/>
      <c r="J573" s="399">
        <v>26877</v>
      </c>
    </row>
    <row r="574" spans="1:10" ht="14.5" customHeight="1" x14ac:dyDescent="0.15">
      <c r="A574" s="5"/>
      <c r="B574" s="399">
        <v>26908</v>
      </c>
      <c r="C574" s="5"/>
      <c r="D574" s="5"/>
      <c r="E574" s="5"/>
      <c r="F574" s="5"/>
      <c r="G574" s="5"/>
      <c r="H574" s="111">
        <v>5.4999999999999997E-3</v>
      </c>
      <c r="I574" s="111"/>
      <c r="J574" s="399">
        <v>26908</v>
      </c>
    </row>
    <row r="575" spans="1:10" ht="14.5" customHeight="1" x14ac:dyDescent="0.15">
      <c r="A575" s="5"/>
      <c r="B575" s="399">
        <v>26938</v>
      </c>
      <c r="C575" s="5"/>
      <c r="D575" s="5"/>
      <c r="E575" s="5"/>
      <c r="F575" s="5"/>
      <c r="G575" s="5"/>
      <c r="H575" s="111">
        <v>6.3E-3</v>
      </c>
      <c r="I575" s="111"/>
      <c r="J575" s="399">
        <v>26938</v>
      </c>
    </row>
    <row r="576" spans="1:10" ht="14.5" customHeight="1" x14ac:dyDescent="0.15">
      <c r="A576" s="5"/>
      <c r="B576" s="399">
        <v>26969</v>
      </c>
      <c r="C576" s="5"/>
      <c r="D576" s="5"/>
      <c r="E576" s="5"/>
      <c r="F576" s="5"/>
      <c r="G576" s="5"/>
      <c r="H576" s="111">
        <v>5.5999999999999999E-3</v>
      </c>
      <c r="I576" s="111"/>
      <c r="J576" s="399">
        <v>26969</v>
      </c>
    </row>
    <row r="577" spans="1:10" ht="14.5" customHeight="1" x14ac:dyDescent="0.15">
      <c r="A577" s="5"/>
      <c r="B577" s="399">
        <v>26999</v>
      </c>
      <c r="C577" s="5"/>
      <c r="D577" s="5"/>
      <c r="E577" s="5"/>
      <c r="F577" s="5"/>
      <c r="G577" s="5"/>
      <c r="H577" s="111">
        <v>6.0000000000000001E-3</v>
      </c>
      <c r="I577" s="111"/>
      <c r="J577" s="399">
        <v>26999</v>
      </c>
    </row>
    <row r="578" spans="1:10" ht="14.5" customHeight="1" x14ac:dyDescent="0.15">
      <c r="A578" s="5"/>
      <c r="B578" s="399">
        <v>27030</v>
      </c>
      <c r="C578" s="5"/>
      <c r="D578" s="5"/>
      <c r="E578" s="5"/>
      <c r="F578" s="5"/>
      <c r="G578" s="5"/>
      <c r="H578" s="111">
        <v>6.1000000000000004E-3</v>
      </c>
      <c r="I578" s="111"/>
      <c r="J578" s="399">
        <v>27030</v>
      </c>
    </row>
    <row r="579" spans="1:10" ht="14.5" customHeight="1" x14ac:dyDescent="0.15">
      <c r="A579" s="5"/>
      <c r="B579" s="399">
        <v>27061</v>
      </c>
      <c r="C579" s="5"/>
      <c r="D579" s="5"/>
      <c r="E579" s="5"/>
      <c r="F579" s="5"/>
      <c r="G579" s="5"/>
      <c r="H579" s="111">
        <v>5.4999999999999997E-3</v>
      </c>
      <c r="I579" s="111"/>
      <c r="J579" s="399">
        <v>27061</v>
      </c>
    </row>
    <row r="580" spans="1:10" ht="14.5" customHeight="1" x14ac:dyDescent="0.15">
      <c r="A580" s="5"/>
      <c r="B580" s="399">
        <v>27089</v>
      </c>
      <c r="C580" s="5"/>
      <c r="D580" s="5"/>
      <c r="E580" s="5"/>
      <c r="F580" s="5"/>
      <c r="G580" s="5"/>
      <c r="H580" s="111">
        <v>5.7999999999999996E-3</v>
      </c>
      <c r="I580" s="111"/>
      <c r="J580" s="399">
        <v>27089</v>
      </c>
    </row>
    <row r="581" spans="1:10" ht="14.5" customHeight="1" x14ac:dyDescent="0.15">
      <c r="A581" s="5"/>
      <c r="B581" s="399">
        <v>27120</v>
      </c>
      <c r="C581" s="5"/>
      <c r="D581" s="5"/>
      <c r="E581" s="5"/>
      <c r="F581" s="5"/>
      <c r="G581" s="5"/>
      <c r="H581" s="111">
        <v>6.7999999999999996E-3</v>
      </c>
      <c r="I581" s="111"/>
      <c r="J581" s="399">
        <v>27120</v>
      </c>
    </row>
    <row r="582" spans="1:10" ht="14.5" customHeight="1" x14ac:dyDescent="0.15">
      <c r="A582" s="5"/>
      <c r="B582" s="399">
        <v>27150</v>
      </c>
      <c r="C582" s="5"/>
      <c r="D582" s="5"/>
      <c r="E582" s="5"/>
      <c r="F582" s="5"/>
      <c r="G582" s="5"/>
      <c r="H582" s="111">
        <v>6.7999999999999996E-3</v>
      </c>
      <c r="I582" s="111"/>
      <c r="J582" s="399">
        <v>27150</v>
      </c>
    </row>
    <row r="583" spans="1:10" ht="14.5" customHeight="1" x14ac:dyDescent="0.15">
      <c r="A583" s="5"/>
      <c r="B583" s="399">
        <v>27181</v>
      </c>
      <c r="C583" s="5"/>
      <c r="D583" s="5"/>
      <c r="E583" s="5"/>
      <c r="F583" s="5"/>
      <c r="G583" s="5"/>
      <c r="H583" s="111">
        <v>6.1000000000000004E-3</v>
      </c>
      <c r="I583" s="111"/>
      <c r="J583" s="399">
        <v>27181</v>
      </c>
    </row>
    <row r="584" spans="1:10" ht="14.5" customHeight="1" x14ac:dyDescent="0.15">
      <c r="A584" s="5"/>
      <c r="B584" s="399">
        <v>27211</v>
      </c>
      <c r="C584" s="5"/>
      <c r="D584" s="5"/>
      <c r="E584" s="5"/>
      <c r="F584" s="5"/>
      <c r="G584" s="5"/>
      <c r="H584" s="111">
        <v>7.1999999999999998E-3</v>
      </c>
      <c r="I584" s="111"/>
      <c r="J584" s="399">
        <v>27211</v>
      </c>
    </row>
    <row r="585" spans="1:10" ht="14.5" customHeight="1" x14ac:dyDescent="0.15">
      <c r="A585" s="5"/>
      <c r="B585" s="399">
        <v>27242</v>
      </c>
      <c r="C585" s="5"/>
      <c r="D585" s="5"/>
      <c r="E585" s="5"/>
      <c r="F585" s="5"/>
      <c r="G585" s="5"/>
      <c r="H585" s="111">
        <v>6.4999999999999997E-3</v>
      </c>
      <c r="I585" s="111"/>
      <c r="J585" s="399">
        <v>27242</v>
      </c>
    </row>
    <row r="586" spans="1:10" ht="14.5" customHeight="1" x14ac:dyDescent="0.15">
      <c r="A586" s="5"/>
      <c r="B586" s="399">
        <v>27273</v>
      </c>
      <c r="C586" s="5"/>
      <c r="D586" s="5"/>
      <c r="E586" s="5"/>
      <c r="F586" s="5"/>
      <c r="G586" s="5"/>
      <c r="H586" s="111">
        <v>7.1000000000000004E-3</v>
      </c>
      <c r="I586" s="111"/>
      <c r="J586" s="399">
        <v>27273</v>
      </c>
    </row>
    <row r="587" spans="1:10" ht="14.5" customHeight="1" x14ac:dyDescent="0.15">
      <c r="A587" s="5"/>
      <c r="B587" s="399">
        <v>27303</v>
      </c>
      <c r="C587" s="5"/>
      <c r="D587" s="5"/>
      <c r="E587" s="5"/>
      <c r="F587" s="5"/>
      <c r="G587" s="5"/>
      <c r="H587" s="111">
        <v>7.0000000000000001E-3</v>
      </c>
      <c r="I587" s="111"/>
      <c r="J587" s="399">
        <v>27303</v>
      </c>
    </row>
    <row r="588" spans="1:10" ht="14.5" customHeight="1" x14ac:dyDescent="0.15">
      <c r="A588" s="5"/>
      <c r="B588" s="399">
        <v>27334</v>
      </c>
      <c r="C588" s="5"/>
      <c r="D588" s="5"/>
      <c r="E588" s="5"/>
      <c r="F588" s="5"/>
      <c r="G588" s="5"/>
      <c r="H588" s="111">
        <v>6.1999999999999998E-3</v>
      </c>
      <c r="I588" s="111"/>
      <c r="J588" s="399">
        <v>27334</v>
      </c>
    </row>
    <row r="589" spans="1:10" ht="14.5" customHeight="1" x14ac:dyDescent="0.15">
      <c r="A589" s="5"/>
      <c r="B589" s="399">
        <v>27364</v>
      </c>
      <c r="C589" s="5"/>
      <c r="D589" s="5"/>
      <c r="E589" s="5"/>
      <c r="F589" s="5"/>
      <c r="G589" s="5"/>
      <c r="H589" s="111">
        <v>6.7000000000000002E-3</v>
      </c>
      <c r="I589" s="111"/>
      <c r="J589" s="399">
        <v>27364</v>
      </c>
    </row>
    <row r="590" spans="1:10" ht="14.5" customHeight="1" x14ac:dyDescent="0.15">
      <c r="A590" s="5"/>
      <c r="B590" s="399">
        <v>27395</v>
      </c>
      <c r="C590" s="5"/>
      <c r="D590" s="5"/>
      <c r="E590" s="5"/>
      <c r="F590" s="5"/>
      <c r="G590" s="5"/>
      <c r="H590" s="111">
        <v>6.7999999999999996E-3</v>
      </c>
      <c r="I590" s="111"/>
      <c r="J590" s="399">
        <v>27395</v>
      </c>
    </row>
    <row r="591" spans="1:10" ht="14.5" customHeight="1" x14ac:dyDescent="0.15">
      <c r="A591" s="5"/>
      <c r="B591" s="399">
        <v>27426</v>
      </c>
      <c r="C591" s="5"/>
      <c r="D591" s="5"/>
      <c r="E591" s="5"/>
      <c r="F591" s="5"/>
      <c r="G591" s="5"/>
      <c r="H591" s="111">
        <v>6.0000000000000001E-3</v>
      </c>
      <c r="I591" s="111"/>
      <c r="J591" s="399">
        <v>27426</v>
      </c>
    </row>
    <row r="592" spans="1:10" ht="14.5" customHeight="1" x14ac:dyDescent="0.15">
      <c r="A592" s="5"/>
      <c r="B592" s="399">
        <v>27454</v>
      </c>
      <c r="C592" s="5"/>
      <c r="D592" s="5"/>
      <c r="E592" s="5"/>
      <c r="F592" s="5"/>
      <c r="G592" s="5"/>
      <c r="H592" s="111">
        <v>6.6E-3</v>
      </c>
      <c r="I592" s="111"/>
      <c r="J592" s="399">
        <v>27454</v>
      </c>
    </row>
    <row r="593" spans="1:10" ht="14.5" customHeight="1" x14ac:dyDescent="0.15">
      <c r="A593" s="5"/>
      <c r="B593" s="399">
        <v>27485</v>
      </c>
      <c r="C593" s="5"/>
      <c r="D593" s="5"/>
      <c r="E593" s="5"/>
      <c r="F593" s="5"/>
      <c r="G593" s="5"/>
      <c r="H593" s="111">
        <v>6.7000000000000002E-3</v>
      </c>
      <c r="I593" s="111"/>
      <c r="J593" s="399">
        <v>27485</v>
      </c>
    </row>
    <row r="594" spans="1:10" ht="14.5" customHeight="1" x14ac:dyDescent="0.15">
      <c r="A594" s="5"/>
      <c r="B594" s="399">
        <v>27515</v>
      </c>
      <c r="C594" s="5"/>
      <c r="D594" s="5"/>
      <c r="E594" s="5"/>
      <c r="F594" s="5"/>
      <c r="G594" s="5"/>
      <c r="H594" s="111">
        <v>6.7000000000000002E-3</v>
      </c>
      <c r="I594" s="111"/>
      <c r="J594" s="399">
        <v>27515</v>
      </c>
    </row>
    <row r="595" spans="1:10" ht="14.5" customHeight="1" x14ac:dyDescent="0.15">
      <c r="A595" s="5"/>
      <c r="B595" s="399">
        <v>27546</v>
      </c>
      <c r="C595" s="5"/>
      <c r="D595" s="5"/>
      <c r="E595" s="5"/>
      <c r="F595" s="5"/>
      <c r="G595" s="5"/>
      <c r="H595" s="111">
        <v>7.0000000000000001E-3</v>
      </c>
      <c r="I595" s="111"/>
      <c r="J595" s="399">
        <v>27546</v>
      </c>
    </row>
    <row r="596" spans="1:10" ht="14.5" customHeight="1" x14ac:dyDescent="0.15">
      <c r="A596" s="5"/>
      <c r="B596" s="399">
        <v>27576</v>
      </c>
      <c r="C596" s="5"/>
      <c r="D596" s="5"/>
      <c r="E596" s="5"/>
      <c r="F596" s="5"/>
      <c r="G596" s="5"/>
      <c r="H596" s="111">
        <v>6.7999999999999996E-3</v>
      </c>
      <c r="I596" s="111"/>
      <c r="J596" s="399">
        <v>27576</v>
      </c>
    </row>
    <row r="597" spans="1:10" ht="14.5" customHeight="1" x14ac:dyDescent="0.15">
      <c r="A597" s="5"/>
      <c r="B597" s="399">
        <v>27607</v>
      </c>
      <c r="C597" s="5"/>
      <c r="D597" s="5"/>
      <c r="E597" s="5"/>
      <c r="F597" s="5"/>
      <c r="G597" s="5"/>
      <c r="H597" s="111">
        <v>6.4999999999999997E-3</v>
      </c>
      <c r="I597" s="111"/>
      <c r="J597" s="399">
        <v>27607</v>
      </c>
    </row>
    <row r="598" spans="1:10" ht="14.5" customHeight="1" x14ac:dyDescent="0.15">
      <c r="A598" s="5"/>
      <c r="B598" s="399">
        <v>27638</v>
      </c>
      <c r="C598" s="5"/>
      <c r="D598" s="5"/>
      <c r="E598" s="5"/>
      <c r="F598" s="5"/>
      <c r="G598" s="5"/>
      <c r="H598" s="111">
        <v>7.3000000000000001E-3</v>
      </c>
      <c r="I598" s="111"/>
      <c r="J598" s="399">
        <v>27638</v>
      </c>
    </row>
    <row r="599" spans="1:10" ht="14.5" customHeight="1" x14ac:dyDescent="0.15">
      <c r="A599" s="5"/>
      <c r="B599" s="399">
        <v>27668</v>
      </c>
      <c r="C599" s="5"/>
      <c r="D599" s="5"/>
      <c r="E599" s="5"/>
      <c r="F599" s="5"/>
      <c r="G599" s="5"/>
      <c r="H599" s="111">
        <v>7.1999999999999998E-3</v>
      </c>
      <c r="I599" s="111"/>
      <c r="J599" s="399">
        <v>27668</v>
      </c>
    </row>
    <row r="600" spans="1:10" ht="14.5" customHeight="1" x14ac:dyDescent="0.15">
      <c r="A600" s="5"/>
      <c r="B600" s="399">
        <v>27699</v>
      </c>
      <c r="C600" s="5"/>
      <c r="D600" s="5"/>
      <c r="E600" s="5"/>
      <c r="F600" s="5"/>
      <c r="G600" s="5"/>
      <c r="H600" s="111">
        <v>6.1000000000000004E-3</v>
      </c>
      <c r="I600" s="111"/>
      <c r="J600" s="399">
        <v>27699</v>
      </c>
    </row>
    <row r="601" spans="1:10" ht="14.5" customHeight="1" x14ac:dyDescent="0.15">
      <c r="A601" s="5"/>
      <c r="B601" s="399">
        <v>27729</v>
      </c>
      <c r="C601" s="5"/>
      <c r="D601" s="5"/>
      <c r="E601" s="5"/>
      <c r="F601" s="5"/>
      <c r="G601" s="5"/>
      <c r="H601" s="111">
        <v>7.4000000000000003E-3</v>
      </c>
      <c r="I601" s="111"/>
      <c r="J601" s="399">
        <v>27729</v>
      </c>
    </row>
    <row r="602" spans="1:10" ht="14.5" customHeight="1" x14ac:dyDescent="0.15">
      <c r="A602" s="5"/>
      <c r="B602" s="399">
        <v>27760</v>
      </c>
      <c r="C602" s="5"/>
      <c r="D602" s="5"/>
      <c r="E602" s="5"/>
      <c r="F602" s="5"/>
      <c r="G602" s="5"/>
      <c r="H602" s="111">
        <v>6.4999999999999997E-3</v>
      </c>
      <c r="I602" s="111"/>
      <c r="J602" s="399">
        <v>27760</v>
      </c>
    </row>
    <row r="603" spans="1:10" ht="14.5" customHeight="1" x14ac:dyDescent="0.15">
      <c r="A603" s="5"/>
      <c r="B603" s="399">
        <v>27791</v>
      </c>
      <c r="C603" s="5"/>
      <c r="D603" s="5"/>
      <c r="E603" s="5"/>
      <c r="F603" s="5"/>
      <c r="G603" s="5"/>
      <c r="H603" s="111">
        <v>6.0000000000000001E-3</v>
      </c>
      <c r="I603" s="111"/>
      <c r="J603" s="399">
        <v>27791</v>
      </c>
    </row>
    <row r="604" spans="1:10" ht="14.5" customHeight="1" x14ac:dyDescent="0.15">
      <c r="A604" s="5"/>
      <c r="B604" s="399">
        <v>27820</v>
      </c>
      <c r="C604" s="5"/>
      <c r="D604" s="5"/>
      <c r="E604" s="5"/>
      <c r="F604" s="5"/>
      <c r="G604" s="5"/>
      <c r="H604" s="111">
        <v>7.1000000000000004E-3</v>
      </c>
      <c r="I604" s="111"/>
      <c r="J604" s="399">
        <v>27820</v>
      </c>
    </row>
    <row r="605" spans="1:10" ht="14.5" customHeight="1" x14ac:dyDescent="0.15">
      <c r="A605" s="5"/>
      <c r="B605" s="399">
        <v>27851</v>
      </c>
      <c r="C605" s="5"/>
      <c r="D605" s="5"/>
      <c r="E605" s="5"/>
      <c r="F605" s="5"/>
      <c r="G605" s="5"/>
      <c r="H605" s="111">
        <v>6.4000000000000003E-3</v>
      </c>
      <c r="I605" s="111"/>
      <c r="J605" s="399">
        <v>27851</v>
      </c>
    </row>
    <row r="606" spans="1:10" ht="14.5" customHeight="1" x14ac:dyDescent="0.15">
      <c r="A606" s="5"/>
      <c r="B606" s="399">
        <v>27881</v>
      </c>
      <c r="C606" s="5"/>
      <c r="D606" s="5"/>
      <c r="E606" s="5"/>
      <c r="F606" s="5"/>
      <c r="G606" s="5"/>
      <c r="H606" s="111">
        <v>5.8999999999999999E-3</v>
      </c>
      <c r="I606" s="111"/>
      <c r="J606" s="399">
        <v>27881</v>
      </c>
    </row>
    <row r="607" spans="1:10" ht="14.5" customHeight="1" x14ac:dyDescent="0.15">
      <c r="A607" s="5"/>
      <c r="B607" s="399">
        <v>27912</v>
      </c>
      <c r="C607" s="5"/>
      <c r="D607" s="5"/>
      <c r="E607" s="5"/>
      <c r="F607" s="5"/>
      <c r="G607" s="5"/>
      <c r="H607" s="111">
        <v>7.3000000000000001E-3</v>
      </c>
      <c r="I607" s="111"/>
      <c r="J607" s="399">
        <v>27912</v>
      </c>
    </row>
    <row r="608" spans="1:10" ht="14.5" customHeight="1" x14ac:dyDescent="0.15">
      <c r="A608" s="5"/>
      <c r="B608" s="399">
        <v>27942</v>
      </c>
      <c r="C608" s="5"/>
      <c r="D608" s="5"/>
      <c r="E608" s="5"/>
      <c r="F608" s="5"/>
      <c r="G608" s="5"/>
      <c r="H608" s="111">
        <v>6.4999999999999997E-3</v>
      </c>
      <c r="I608" s="111"/>
      <c r="J608" s="399">
        <v>27942</v>
      </c>
    </row>
    <row r="609" spans="1:10" ht="14.5" customHeight="1" x14ac:dyDescent="0.15">
      <c r="A609" s="5"/>
      <c r="B609" s="399">
        <v>27973</v>
      </c>
      <c r="C609" s="5"/>
      <c r="D609" s="5"/>
      <c r="E609" s="5"/>
      <c r="F609" s="5"/>
      <c r="G609" s="5"/>
      <c r="H609" s="111">
        <v>6.8999999999999999E-3</v>
      </c>
      <c r="I609" s="111"/>
      <c r="J609" s="399">
        <v>27973</v>
      </c>
    </row>
    <row r="610" spans="1:10" ht="14.5" customHeight="1" x14ac:dyDescent="0.15">
      <c r="A610" s="5"/>
      <c r="B610" s="399">
        <v>28004</v>
      </c>
      <c r="C610" s="5"/>
      <c r="D610" s="5"/>
      <c r="E610" s="5"/>
      <c r="F610" s="5"/>
      <c r="G610" s="5"/>
      <c r="H610" s="111">
        <v>6.4000000000000003E-3</v>
      </c>
      <c r="I610" s="111"/>
      <c r="J610" s="399">
        <v>28004</v>
      </c>
    </row>
    <row r="611" spans="1:10" ht="14.5" customHeight="1" x14ac:dyDescent="0.15">
      <c r="A611" s="5"/>
      <c r="B611" s="399">
        <v>28034</v>
      </c>
      <c r="C611" s="5"/>
      <c r="D611" s="5"/>
      <c r="E611" s="5"/>
      <c r="F611" s="5"/>
      <c r="G611" s="5"/>
      <c r="H611" s="111">
        <v>6.1000000000000004E-3</v>
      </c>
      <c r="I611" s="111"/>
      <c r="J611" s="399">
        <v>28034</v>
      </c>
    </row>
    <row r="612" spans="1:10" ht="14.5" customHeight="1" x14ac:dyDescent="0.15">
      <c r="A612" s="5"/>
      <c r="B612" s="399">
        <v>28065</v>
      </c>
      <c r="C612" s="5"/>
      <c r="D612" s="5"/>
      <c r="E612" s="5"/>
      <c r="F612" s="5"/>
      <c r="G612" s="5"/>
      <c r="H612" s="111">
        <v>6.6E-3</v>
      </c>
      <c r="I612" s="111"/>
      <c r="J612" s="399">
        <v>28065</v>
      </c>
    </row>
    <row r="613" spans="1:10" ht="14.5" customHeight="1" x14ac:dyDescent="0.15">
      <c r="A613" s="5"/>
      <c r="B613" s="399">
        <v>28095</v>
      </c>
      <c r="C613" s="5"/>
      <c r="D613" s="5"/>
      <c r="E613" s="5"/>
      <c r="F613" s="5"/>
      <c r="G613" s="5"/>
      <c r="H613" s="111">
        <v>6.3E-3</v>
      </c>
      <c r="I613" s="111"/>
      <c r="J613" s="399">
        <v>28095</v>
      </c>
    </row>
    <row r="614" spans="1:10" ht="14.5" customHeight="1" x14ac:dyDescent="0.15">
      <c r="A614" s="5"/>
      <c r="B614" s="399">
        <v>28126</v>
      </c>
      <c r="C614" s="5"/>
      <c r="D614" s="5"/>
      <c r="E614" s="5"/>
      <c r="F614" s="5"/>
      <c r="G614" s="5"/>
      <c r="H614" s="111">
        <v>5.8999999999999999E-3</v>
      </c>
      <c r="I614" s="111"/>
      <c r="J614" s="399">
        <v>28126</v>
      </c>
    </row>
    <row r="615" spans="1:10" ht="14.5" customHeight="1" x14ac:dyDescent="0.15">
      <c r="A615" s="5"/>
      <c r="B615" s="399">
        <v>28157</v>
      </c>
      <c r="C615" s="5"/>
      <c r="D615" s="5"/>
      <c r="E615" s="5"/>
      <c r="F615" s="5"/>
      <c r="G615" s="5"/>
      <c r="H615" s="111">
        <v>5.7000000000000002E-3</v>
      </c>
      <c r="I615" s="111"/>
      <c r="J615" s="399">
        <v>28157</v>
      </c>
    </row>
    <row r="616" spans="1:10" ht="14.5" customHeight="1" x14ac:dyDescent="0.15">
      <c r="A616" s="5"/>
      <c r="B616" s="399">
        <v>28185</v>
      </c>
      <c r="C616" s="5"/>
      <c r="D616" s="5"/>
      <c r="E616" s="5"/>
      <c r="F616" s="5"/>
      <c r="G616" s="5"/>
      <c r="H616" s="111">
        <v>6.4999999999999997E-3</v>
      </c>
      <c r="I616" s="111"/>
      <c r="J616" s="399">
        <v>28185</v>
      </c>
    </row>
    <row r="617" spans="1:10" ht="14.5" customHeight="1" x14ac:dyDescent="0.15">
      <c r="A617" s="5"/>
      <c r="B617" s="399">
        <v>28216</v>
      </c>
      <c r="C617" s="5"/>
      <c r="D617" s="5"/>
      <c r="E617" s="5"/>
      <c r="F617" s="5"/>
      <c r="G617" s="5"/>
      <c r="H617" s="111">
        <v>6.1000000000000004E-3</v>
      </c>
      <c r="I617" s="111"/>
      <c r="J617" s="399">
        <v>28216</v>
      </c>
    </row>
    <row r="618" spans="1:10" ht="14.5" customHeight="1" x14ac:dyDescent="0.15">
      <c r="A618" s="5"/>
      <c r="B618" s="399">
        <v>28246</v>
      </c>
      <c r="C618" s="5"/>
      <c r="D618" s="5"/>
      <c r="E618" s="5"/>
      <c r="F618" s="5"/>
      <c r="G618" s="5"/>
      <c r="H618" s="111">
        <v>6.7000000000000002E-3</v>
      </c>
      <c r="I618" s="111"/>
      <c r="J618" s="399">
        <v>28246</v>
      </c>
    </row>
    <row r="619" spans="1:10" ht="14.5" customHeight="1" x14ac:dyDescent="0.15">
      <c r="A619" s="5"/>
      <c r="B619" s="399">
        <v>28277</v>
      </c>
      <c r="C619" s="5"/>
      <c r="D619" s="5"/>
      <c r="E619" s="5"/>
      <c r="F619" s="5"/>
      <c r="G619" s="5"/>
      <c r="H619" s="111">
        <v>6.1999999999999998E-3</v>
      </c>
      <c r="I619" s="111"/>
      <c r="J619" s="399">
        <v>28277</v>
      </c>
    </row>
    <row r="620" spans="1:10" ht="14.5" customHeight="1" x14ac:dyDescent="0.15">
      <c r="A620" s="5"/>
      <c r="B620" s="399">
        <v>28307</v>
      </c>
      <c r="C620" s="5"/>
      <c r="D620" s="5"/>
      <c r="E620" s="5"/>
      <c r="F620" s="5"/>
      <c r="G620" s="5"/>
      <c r="H620" s="111">
        <v>5.8999999999999999E-3</v>
      </c>
      <c r="I620" s="111"/>
      <c r="J620" s="399">
        <v>28307</v>
      </c>
    </row>
    <row r="621" spans="1:10" ht="14.5" customHeight="1" x14ac:dyDescent="0.15">
      <c r="A621" s="5"/>
      <c r="B621" s="399">
        <v>28338</v>
      </c>
      <c r="C621" s="5"/>
      <c r="D621" s="5"/>
      <c r="E621" s="5"/>
      <c r="F621" s="5"/>
      <c r="G621" s="5"/>
      <c r="H621" s="111">
        <v>6.7000000000000002E-3</v>
      </c>
      <c r="I621" s="111"/>
      <c r="J621" s="399">
        <v>28338</v>
      </c>
    </row>
    <row r="622" spans="1:10" ht="14.5" customHeight="1" x14ac:dyDescent="0.15">
      <c r="A622" s="5"/>
      <c r="B622" s="399">
        <v>28369</v>
      </c>
      <c r="C622" s="5"/>
      <c r="D622" s="5"/>
      <c r="E622" s="5"/>
      <c r="F622" s="5"/>
      <c r="G622" s="5"/>
      <c r="H622" s="111">
        <v>6.1000000000000004E-3</v>
      </c>
      <c r="I622" s="111"/>
      <c r="J622" s="399">
        <v>28369</v>
      </c>
    </row>
    <row r="623" spans="1:10" ht="14.5" customHeight="1" x14ac:dyDescent="0.15">
      <c r="A623" s="5"/>
      <c r="B623" s="399">
        <v>28399</v>
      </c>
      <c r="C623" s="5"/>
      <c r="D623" s="5"/>
      <c r="E623" s="5"/>
      <c r="F623" s="5"/>
      <c r="G623" s="5"/>
      <c r="H623" s="111">
        <v>6.3E-3</v>
      </c>
      <c r="I623" s="111"/>
      <c r="J623" s="399">
        <v>28399</v>
      </c>
    </row>
    <row r="624" spans="1:10" ht="14.5" customHeight="1" x14ac:dyDescent="0.15">
      <c r="A624" s="5"/>
      <c r="B624" s="399">
        <v>28430</v>
      </c>
      <c r="C624" s="5"/>
      <c r="D624" s="5"/>
      <c r="E624" s="5"/>
      <c r="F624" s="5"/>
      <c r="G624" s="5"/>
      <c r="H624" s="111">
        <v>6.3E-3</v>
      </c>
      <c r="I624" s="111"/>
      <c r="J624" s="399">
        <v>28430</v>
      </c>
    </row>
    <row r="625" spans="1:10" ht="14.5" customHeight="1" x14ac:dyDescent="0.15">
      <c r="A625" s="5"/>
      <c r="B625" s="399">
        <v>28460</v>
      </c>
      <c r="C625" s="5"/>
      <c r="D625" s="5"/>
      <c r="E625" s="5"/>
      <c r="F625" s="5"/>
      <c r="G625" s="5"/>
      <c r="H625" s="111">
        <v>6.1999999999999998E-3</v>
      </c>
      <c r="I625" s="111"/>
      <c r="J625" s="399">
        <v>28460</v>
      </c>
    </row>
    <row r="626" spans="1:10" ht="14.5" customHeight="1" x14ac:dyDescent="0.15">
      <c r="A626" s="5"/>
      <c r="B626" s="399">
        <v>28491</v>
      </c>
      <c r="C626" s="5"/>
      <c r="D626" s="5"/>
      <c r="E626" s="5"/>
      <c r="F626" s="5"/>
      <c r="G626" s="5"/>
      <c r="H626" s="111">
        <v>6.8999999999999999E-3</v>
      </c>
      <c r="I626" s="111"/>
      <c r="J626" s="399">
        <v>28491</v>
      </c>
    </row>
    <row r="627" spans="1:10" ht="14.5" customHeight="1" x14ac:dyDescent="0.15">
      <c r="A627" s="5"/>
      <c r="B627" s="399">
        <v>28522</v>
      </c>
      <c r="C627" s="5"/>
      <c r="D627" s="5"/>
      <c r="E627" s="5"/>
      <c r="F627" s="5"/>
      <c r="G627" s="5"/>
      <c r="H627" s="111">
        <v>6.0000000000000001E-3</v>
      </c>
      <c r="I627" s="111"/>
      <c r="J627" s="399">
        <v>28522</v>
      </c>
    </row>
    <row r="628" spans="1:10" ht="14.5" customHeight="1" x14ac:dyDescent="0.15">
      <c r="A628" s="5"/>
      <c r="B628" s="399">
        <v>28550</v>
      </c>
      <c r="C628" s="5"/>
      <c r="D628" s="5"/>
      <c r="E628" s="5"/>
      <c r="F628" s="5"/>
      <c r="G628" s="5"/>
      <c r="H628" s="111">
        <v>6.8999999999999999E-3</v>
      </c>
      <c r="I628" s="111"/>
      <c r="J628" s="399">
        <v>28550</v>
      </c>
    </row>
    <row r="629" spans="1:10" ht="14.5" customHeight="1" x14ac:dyDescent="0.15">
      <c r="A629" s="5"/>
      <c r="B629" s="399">
        <v>28581</v>
      </c>
      <c r="C629" s="5"/>
      <c r="D629" s="5"/>
      <c r="E629" s="5"/>
      <c r="F629" s="5"/>
      <c r="G629" s="5"/>
      <c r="H629" s="111">
        <v>6.3E-3</v>
      </c>
      <c r="I629" s="111"/>
      <c r="J629" s="399">
        <v>28581</v>
      </c>
    </row>
    <row r="630" spans="1:10" ht="14.5" customHeight="1" x14ac:dyDescent="0.15">
      <c r="A630" s="5"/>
      <c r="B630" s="399">
        <v>28611</v>
      </c>
      <c r="C630" s="5"/>
      <c r="D630" s="5"/>
      <c r="E630" s="5"/>
      <c r="F630" s="5"/>
      <c r="G630" s="5"/>
      <c r="H630" s="111">
        <v>7.4999999999999997E-3</v>
      </c>
      <c r="I630" s="111"/>
      <c r="J630" s="399">
        <v>28611</v>
      </c>
    </row>
    <row r="631" spans="1:10" ht="14.5" customHeight="1" x14ac:dyDescent="0.15">
      <c r="A631" s="5"/>
      <c r="B631" s="399">
        <v>28642</v>
      </c>
      <c r="C631" s="5"/>
      <c r="D631" s="5"/>
      <c r="E631" s="5"/>
      <c r="F631" s="5"/>
      <c r="G631" s="5"/>
      <c r="H631" s="111">
        <v>6.8999999999999999E-3</v>
      </c>
      <c r="I631" s="111"/>
      <c r="J631" s="399">
        <v>28642</v>
      </c>
    </row>
    <row r="632" spans="1:10" ht="14.5" customHeight="1" x14ac:dyDescent="0.15">
      <c r="A632" s="5"/>
      <c r="B632" s="399">
        <v>28672</v>
      </c>
      <c r="C632" s="5"/>
      <c r="D632" s="5"/>
      <c r="E632" s="5"/>
      <c r="F632" s="5"/>
      <c r="G632" s="5"/>
      <c r="H632" s="111">
        <v>7.3000000000000001E-3</v>
      </c>
      <c r="I632" s="111"/>
      <c r="J632" s="399">
        <v>28672</v>
      </c>
    </row>
    <row r="633" spans="1:10" ht="14.5" customHeight="1" x14ac:dyDescent="0.15">
      <c r="A633" s="5"/>
      <c r="B633" s="399">
        <v>28703</v>
      </c>
      <c r="C633" s="5"/>
      <c r="D633" s="5"/>
      <c r="E633" s="5"/>
      <c r="F633" s="5"/>
      <c r="G633" s="5"/>
      <c r="H633" s="111">
        <v>7.0000000000000001E-3</v>
      </c>
      <c r="I633" s="111"/>
      <c r="J633" s="399">
        <v>28703</v>
      </c>
    </row>
    <row r="634" spans="1:10" ht="14.5" customHeight="1" x14ac:dyDescent="0.15">
      <c r="A634" s="5"/>
      <c r="B634" s="399">
        <v>28734</v>
      </c>
      <c r="C634" s="5"/>
      <c r="D634" s="5"/>
      <c r="E634" s="5"/>
      <c r="F634" s="5"/>
      <c r="G634" s="5"/>
      <c r="H634" s="111">
        <v>6.4999999999999997E-3</v>
      </c>
      <c r="I634" s="111"/>
      <c r="J634" s="399">
        <v>28734</v>
      </c>
    </row>
    <row r="635" spans="1:10" ht="14.5" customHeight="1" x14ac:dyDescent="0.15">
      <c r="A635" s="5"/>
      <c r="B635" s="399">
        <v>28764</v>
      </c>
      <c r="C635" s="5"/>
      <c r="D635" s="5"/>
      <c r="E635" s="5"/>
      <c r="F635" s="5"/>
      <c r="G635" s="5"/>
      <c r="H635" s="111">
        <v>7.3000000000000001E-3</v>
      </c>
      <c r="I635" s="111"/>
      <c r="J635" s="399">
        <v>28764</v>
      </c>
    </row>
    <row r="636" spans="1:10" ht="14.5" customHeight="1" x14ac:dyDescent="0.15">
      <c r="A636" s="5"/>
      <c r="B636" s="399">
        <v>28795</v>
      </c>
      <c r="C636" s="5"/>
      <c r="D636" s="5"/>
      <c r="E636" s="5"/>
      <c r="F636" s="5"/>
      <c r="G636" s="5"/>
      <c r="H636" s="111">
        <v>7.1000000000000004E-3</v>
      </c>
      <c r="I636" s="111"/>
      <c r="J636" s="399">
        <v>28795</v>
      </c>
    </row>
    <row r="637" spans="1:10" ht="14.5" customHeight="1" x14ac:dyDescent="0.15">
      <c r="A637" s="5"/>
      <c r="B637" s="399">
        <v>28825</v>
      </c>
      <c r="C637" s="5"/>
      <c r="D637" s="5"/>
      <c r="E637" s="5"/>
      <c r="F637" s="5"/>
      <c r="G637" s="5"/>
      <c r="H637" s="111">
        <v>6.7999999999999996E-3</v>
      </c>
      <c r="I637" s="111"/>
      <c r="J637" s="399">
        <v>28825</v>
      </c>
    </row>
    <row r="638" spans="1:10" ht="14.5" customHeight="1" x14ac:dyDescent="0.15">
      <c r="A638" s="5"/>
      <c r="B638" s="399">
        <v>28856</v>
      </c>
      <c r="C638" s="5"/>
      <c r="D638" s="5"/>
      <c r="E638" s="5"/>
      <c r="F638" s="5"/>
      <c r="G638" s="5"/>
      <c r="H638" s="111">
        <v>7.9000000000000008E-3</v>
      </c>
      <c r="I638" s="111"/>
      <c r="J638" s="399">
        <v>28856</v>
      </c>
    </row>
    <row r="639" spans="1:10" ht="14.5" customHeight="1" x14ac:dyDescent="0.15">
      <c r="A639" s="5"/>
      <c r="B639" s="399">
        <v>28887</v>
      </c>
      <c r="C639" s="5"/>
      <c r="D639" s="5"/>
      <c r="E639" s="5"/>
      <c r="F639" s="5"/>
      <c r="G639" s="5"/>
      <c r="H639" s="111">
        <v>6.4999999999999997E-3</v>
      </c>
      <c r="I639" s="111"/>
      <c r="J639" s="399">
        <v>28887</v>
      </c>
    </row>
    <row r="640" spans="1:10" ht="14.5" customHeight="1" x14ac:dyDescent="0.15">
      <c r="A640" s="5"/>
      <c r="B640" s="399">
        <v>28915</v>
      </c>
      <c r="C640" s="5"/>
      <c r="D640" s="5"/>
      <c r="E640" s="5"/>
      <c r="F640" s="5"/>
      <c r="G640" s="5"/>
      <c r="H640" s="111">
        <v>7.4000000000000003E-3</v>
      </c>
      <c r="I640" s="111"/>
      <c r="J640" s="399">
        <v>28915</v>
      </c>
    </row>
    <row r="641" spans="1:10" ht="14.5" customHeight="1" x14ac:dyDescent="0.15">
      <c r="A641" s="5"/>
      <c r="B641" s="399">
        <v>28946</v>
      </c>
      <c r="C641" s="5"/>
      <c r="D641" s="5"/>
      <c r="E641" s="5"/>
      <c r="F641" s="5"/>
      <c r="G641" s="5"/>
      <c r="H641" s="111">
        <v>7.6E-3</v>
      </c>
      <c r="I641" s="111"/>
      <c r="J641" s="399">
        <v>28946</v>
      </c>
    </row>
    <row r="642" spans="1:10" ht="14.5" customHeight="1" x14ac:dyDescent="0.15">
      <c r="A642" s="5"/>
      <c r="B642" s="399">
        <v>28976</v>
      </c>
      <c r="C642" s="5"/>
      <c r="D642" s="5"/>
      <c r="E642" s="5"/>
      <c r="F642" s="5"/>
      <c r="G642" s="5"/>
      <c r="H642" s="111">
        <v>7.7000000000000002E-3</v>
      </c>
      <c r="I642" s="111"/>
      <c r="J642" s="399">
        <v>28976</v>
      </c>
    </row>
    <row r="643" spans="1:10" ht="14.5" customHeight="1" x14ac:dyDescent="0.15">
      <c r="A643" s="5"/>
      <c r="B643" s="399">
        <v>29007</v>
      </c>
      <c r="C643" s="5"/>
      <c r="D643" s="5"/>
      <c r="E643" s="5"/>
      <c r="F643" s="5"/>
      <c r="G643" s="5"/>
      <c r="H643" s="111">
        <v>7.1000000000000004E-3</v>
      </c>
      <c r="I643" s="111"/>
      <c r="J643" s="399">
        <v>29007</v>
      </c>
    </row>
    <row r="644" spans="1:10" ht="14.5" customHeight="1" x14ac:dyDescent="0.15">
      <c r="A644" s="5"/>
      <c r="B644" s="399">
        <v>29037</v>
      </c>
      <c r="C644" s="5"/>
      <c r="D644" s="5"/>
      <c r="E644" s="5"/>
      <c r="F644" s="5"/>
      <c r="G644" s="5"/>
      <c r="H644" s="111">
        <v>7.6E-3</v>
      </c>
      <c r="I644" s="111"/>
      <c r="J644" s="399">
        <v>29037</v>
      </c>
    </row>
    <row r="645" spans="1:10" ht="14.5" customHeight="1" x14ac:dyDescent="0.15">
      <c r="A645" s="5"/>
      <c r="B645" s="399">
        <v>29068</v>
      </c>
      <c r="C645" s="5"/>
      <c r="D645" s="5"/>
      <c r="E645" s="5"/>
      <c r="F645" s="5"/>
      <c r="G645" s="5"/>
      <c r="H645" s="111">
        <v>7.3000000000000001E-3</v>
      </c>
      <c r="I645" s="111"/>
      <c r="J645" s="399">
        <v>29068</v>
      </c>
    </row>
    <row r="646" spans="1:10" ht="14.5" customHeight="1" x14ac:dyDescent="0.15">
      <c r="A646" s="5"/>
      <c r="B646" s="399">
        <v>29099</v>
      </c>
      <c r="C646" s="5"/>
      <c r="D646" s="5"/>
      <c r="E646" s="5"/>
      <c r="F646" s="5"/>
      <c r="G646" s="5"/>
      <c r="H646" s="111">
        <v>6.7999999999999996E-3</v>
      </c>
      <c r="I646" s="111"/>
      <c r="J646" s="399">
        <v>29099</v>
      </c>
    </row>
    <row r="647" spans="1:10" ht="14.5" customHeight="1" x14ac:dyDescent="0.15">
      <c r="A647" s="5"/>
      <c r="B647" s="399">
        <v>29129</v>
      </c>
      <c r="C647" s="5"/>
      <c r="D647" s="5"/>
      <c r="E647" s="5"/>
      <c r="F647" s="5"/>
      <c r="G647" s="5"/>
      <c r="H647" s="111">
        <v>8.2000000000000007E-3</v>
      </c>
      <c r="I647" s="111"/>
      <c r="J647" s="399">
        <v>29129</v>
      </c>
    </row>
    <row r="648" spans="1:10" ht="14.5" customHeight="1" x14ac:dyDescent="0.15">
      <c r="A648" s="5"/>
      <c r="B648" s="399">
        <v>29160</v>
      </c>
      <c r="C648" s="5"/>
      <c r="D648" s="5"/>
      <c r="E648" s="5"/>
      <c r="F648" s="5"/>
      <c r="G648" s="5"/>
      <c r="H648" s="111">
        <v>8.3000000000000001E-3</v>
      </c>
      <c r="I648" s="111"/>
      <c r="J648" s="399">
        <v>29160</v>
      </c>
    </row>
    <row r="649" spans="1:10" ht="14.5" customHeight="1" x14ac:dyDescent="0.15">
      <c r="A649" s="5"/>
      <c r="B649" s="399">
        <v>29190</v>
      </c>
      <c r="C649" s="5"/>
      <c r="D649" s="5"/>
      <c r="E649" s="5"/>
      <c r="F649" s="5"/>
      <c r="G649" s="5"/>
      <c r="H649" s="111">
        <v>8.3000000000000001E-3</v>
      </c>
      <c r="I649" s="111"/>
      <c r="J649" s="399">
        <v>29190</v>
      </c>
    </row>
    <row r="650" spans="1:10" ht="14.5" customHeight="1" x14ac:dyDescent="0.15">
      <c r="A650" s="5"/>
      <c r="B650" s="399">
        <v>29221</v>
      </c>
      <c r="C650" s="5"/>
      <c r="D650" s="5"/>
      <c r="E650" s="5"/>
      <c r="F650" s="5"/>
      <c r="G650" s="5"/>
      <c r="H650" s="111">
        <v>8.3000000000000001E-3</v>
      </c>
      <c r="I650" s="111"/>
      <c r="J650" s="399">
        <v>29221</v>
      </c>
    </row>
    <row r="651" spans="1:10" ht="14.5" customHeight="1" x14ac:dyDescent="0.15">
      <c r="A651" s="5"/>
      <c r="B651" s="399">
        <v>29252</v>
      </c>
      <c r="C651" s="5"/>
      <c r="D651" s="5"/>
      <c r="E651" s="5"/>
      <c r="F651" s="5"/>
      <c r="G651" s="5"/>
      <c r="H651" s="111">
        <v>8.3999999999999995E-3</v>
      </c>
      <c r="I651" s="111"/>
      <c r="J651" s="399">
        <v>29252</v>
      </c>
    </row>
    <row r="652" spans="1:10" ht="14.5" customHeight="1" x14ac:dyDescent="0.15">
      <c r="A652" s="5"/>
      <c r="B652" s="399">
        <v>29281</v>
      </c>
      <c r="C652" s="5"/>
      <c r="D652" s="5"/>
      <c r="E652" s="5"/>
      <c r="F652" s="5"/>
      <c r="G652" s="5"/>
      <c r="H652" s="111">
        <v>9.9000000000000008E-3</v>
      </c>
      <c r="I652" s="111"/>
      <c r="J652" s="399">
        <v>29281</v>
      </c>
    </row>
    <row r="653" spans="1:10" ht="14.5" customHeight="1" x14ac:dyDescent="0.15">
      <c r="A653" s="5"/>
      <c r="B653" s="399">
        <v>29312</v>
      </c>
      <c r="C653" s="5"/>
      <c r="D653" s="5"/>
      <c r="E653" s="5"/>
      <c r="F653" s="5"/>
      <c r="G653" s="5"/>
      <c r="H653" s="111">
        <v>0.01</v>
      </c>
      <c r="I653" s="111"/>
      <c r="J653" s="399">
        <v>29312</v>
      </c>
    </row>
    <row r="654" spans="1:10" ht="14.5" customHeight="1" x14ac:dyDescent="0.15">
      <c r="A654" s="5"/>
      <c r="B654" s="399">
        <v>29342</v>
      </c>
      <c r="C654" s="5"/>
      <c r="D654" s="5"/>
      <c r="E654" s="5"/>
      <c r="F654" s="5"/>
      <c r="G654" s="5"/>
      <c r="H654" s="111">
        <v>8.6999999999999994E-3</v>
      </c>
      <c r="I654" s="111"/>
      <c r="J654" s="399">
        <v>29342</v>
      </c>
    </row>
    <row r="655" spans="1:10" ht="14.5" customHeight="1" x14ac:dyDescent="0.15">
      <c r="A655" s="5"/>
      <c r="B655" s="399">
        <v>29373</v>
      </c>
      <c r="C655" s="5"/>
      <c r="D655" s="5"/>
      <c r="E655" s="5"/>
      <c r="F655" s="5"/>
      <c r="G655" s="5"/>
      <c r="H655" s="111">
        <v>8.6E-3</v>
      </c>
      <c r="I655" s="111"/>
      <c r="J655" s="399">
        <v>29373</v>
      </c>
    </row>
    <row r="656" spans="1:10" ht="14.5" customHeight="1" x14ac:dyDescent="0.15">
      <c r="A656" s="5"/>
      <c r="B656" s="399">
        <v>29403</v>
      </c>
      <c r="C656" s="5"/>
      <c r="D656" s="5"/>
      <c r="E656" s="5"/>
      <c r="F656" s="5"/>
      <c r="G656" s="5"/>
      <c r="H656" s="111">
        <v>8.3999999999999995E-3</v>
      </c>
      <c r="I656" s="111"/>
      <c r="J656" s="399">
        <v>29403</v>
      </c>
    </row>
    <row r="657" spans="1:10" ht="14.5" customHeight="1" x14ac:dyDescent="0.15">
      <c r="A657" s="5"/>
      <c r="B657" s="399">
        <v>29434</v>
      </c>
      <c r="C657" s="5"/>
      <c r="D657" s="5"/>
      <c r="E657" s="5"/>
      <c r="F657" s="5"/>
      <c r="G657" s="5"/>
      <c r="H657" s="111">
        <v>8.0999999999999996E-3</v>
      </c>
      <c r="I657" s="111"/>
      <c r="J657" s="399">
        <v>29434</v>
      </c>
    </row>
    <row r="658" spans="1:10" ht="14.5" customHeight="1" x14ac:dyDescent="0.15">
      <c r="A658" s="5"/>
      <c r="B658" s="399">
        <v>29465</v>
      </c>
      <c r="C658" s="5"/>
      <c r="D658" s="5"/>
      <c r="E658" s="5"/>
      <c r="F658" s="5"/>
      <c r="G658" s="5"/>
      <c r="H658" s="111">
        <v>9.7000000000000003E-3</v>
      </c>
      <c r="I658" s="111"/>
      <c r="J658" s="399">
        <v>29465</v>
      </c>
    </row>
    <row r="659" spans="1:10" ht="14.5" customHeight="1" x14ac:dyDescent="0.15">
      <c r="A659" s="5"/>
      <c r="B659" s="399">
        <v>29495</v>
      </c>
      <c r="C659" s="5"/>
      <c r="D659" s="5"/>
      <c r="E659" s="5"/>
      <c r="F659" s="5"/>
      <c r="G659" s="5"/>
      <c r="H659" s="111">
        <v>9.7000000000000003E-3</v>
      </c>
      <c r="I659" s="111"/>
      <c r="J659" s="399">
        <v>29495</v>
      </c>
    </row>
    <row r="660" spans="1:10" ht="14.5" customHeight="1" x14ac:dyDescent="0.15">
      <c r="A660" s="5"/>
      <c r="B660" s="399">
        <v>29526</v>
      </c>
      <c r="C660" s="5"/>
      <c r="D660" s="5"/>
      <c r="E660" s="5"/>
      <c r="F660" s="5"/>
      <c r="G660" s="5"/>
      <c r="H660" s="111">
        <v>9.1000000000000004E-3</v>
      </c>
      <c r="I660" s="111"/>
      <c r="J660" s="399">
        <v>29526</v>
      </c>
    </row>
    <row r="661" spans="1:10" ht="14.5" customHeight="1" x14ac:dyDescent="0.15">
      <c r="A661" s="5"/>
      <c r="B661" s="399">
        <v>29556</v>
      </c>
      <c r="C661" s="5"/>
      <c r="D661" s="5"/>
      <c r="E661" s="5"/>
      <c r="F661" s="5"/>
      <c r="G661" s="5"/>
      <c r="H661" s="111">
        <v>1.0800000000000001E-2</v>
      </c>
      <c r="I661" s="111"/>
      <c r="J661" s="399">
        <v>29556</v>
      </c>
    </row>
    <row r="662" spans="1:10" ht="14.5" customHeight="1" x14ac:dyDescent="0.15">
      <c r="A662" s="5"/>
      <c r="B662" s="399">
        <v>29587</v>
      </c>
      <c r="C662" s="5"/>
      <c r="D662" s="5"/>
      <c r="E662" s="5"/>
      <c r="F662" s="5"/>
      <c r="G662" s="5"/>
      <c r="H662" s="111">
        <v>9.4000000000000004E-3</v>
      </c>
      <c r="I662" s="111"/>
      <c r="J662" s="399">
        <v>29587</v>
      </c>
    </row>
    <row r="663" spans="1:10" ht="14.5" customHeight="1" x14ac:dyDescent="0.15">
      <c r="A663" s="5"/>
      <c r="B663" s="399">
        <v>29618</v>
      </c>
      <c r="C663" s="5"/>
      <c r="D663" s="5"/>
      <c r="E663" s="5"/>
      <c r="F663" s="5"/>
      <c r="G663" s="5"/>
      <c r="H663" s="111">
        <v>8.8000000000000005E-3</v>
      </c>
      <c r="I663" s="111"/>
      <c r="J663" s="399">
        <v>29618</v>
      </c>
    </row>
    <row r="664" spans="1:10" ht="14.5" customHeight="1" x14ac:dyDescent="0.15">
      <c r="A664" s="5"/>
      <c r="B664" s="399">
        <v>29646</v>
      </c>
      <c r="C664" s="5"/>
      <c r="D664" s="5"/>
      <c r="E664" s="5"/>
      <c r="F664" s="5"/>
      <c r="G664" s="5"/>
      <c r="H664" s="111">
        <v>1.11E-2</v>
      </c>
      <c r="I664" s="111"/>
      <c r="J664" s="399">
        <v>29646</v>
      </c>
    </row>
    <row r="665" spans="1:10" ht="14.5" customHeight="1" x14ac:dyDescent="0.15">
      <c r="A665" s="5"/>
      <c r="B665" s="399">
        <v>29677</v>
      </c>
      <c r="C665" s="5"/>
      <c r="D665" s="5"/>
      <c r="E665" s="5"/>
      <c r="F665" s="5"/>
      <c r="G665" s="5"/>
      <c r="H665" s="111">
        <v>1.01E-2</v>
      </c>
      <c r="I665" s="111"/>
      <c r="J665" s="399">
        <v>29677</v>
      </c>
    </row>
    <row r="666" spans="1:10" ht="14.5" customHeight="1" x14ac:dyDescent="0.15">
      <c r="A666" s="5"/>
      <c r="B666" s="399">
        <v>29707</v>
      </c>
      <c r="C666" s="5"/>
      <c r="D666" s="5"/>
      <c r="E666" s="5"/>
      <c r="F666" s="5"/>
      <c r="G666" s="5"/>
      <c r="H666" s="111">
        <v>1.04E-2</v>
      </c>
      <c r="I666" s="111"/>
      <c r="J666" s="399">
        <v>29707</v>
      </c>
    </row>
    <row r="667" spans="1:10" ht="14.5" customHeight="1" x14ac:dyDescent="0.15">
      <c r="A667" s="5"/>
      <c r="B667" s="399">
        <v>29738</v>
      </c>
      <c r="C667" s="5"/>
      <c r="D667" s="5"/>
      <c r="E667" s="5"/>
      <c r="F667" s="5"/>
      <c r="G667" s="5"/>
      <c r="H667" s="111">
        <v>1.09E-2</v>
      </c>
      <c r="I667" s="111"/>
      <c r="J667" s="399">
        <v>29738</v>
      </c>
    </row>
    <row r="668" spans="1:10" ht="14.5" customHeight="1" x14ac:dyDescent="0.15">
      <c r="A668" s="5"/>
      <c r="B668" s="399">
        <v>29768</v>
      </c>
      <c r="C668" s="5"/>
      <c r="D668" s="5"/>
      <c r="E668" s="5"/>
      <c r="F668" s="5"/>
      <c r="G668" s="5"/>
      <c r="H668" s="111">
        <v>1.09E-2</v>
      </c>
      <c r="I668" s="111"/>
      <c r="J668" s="399">
        <v>29768</v>
      </c>
    </row>
    <row r="669" spans="1:10" ht="14.5" customHeight="1" x14ac:dyDescent="0.15">
      <c r="A669" s="5"/>
      <c r="B669" s="399">
        <v>29799</v>
      </c>
      <c r="C669" s="5"/>
      <c r="D669" s="5"/>
      <c r="E669" s="5"/>
      <c r="F669" s="5"/>
      <c r="G669" s="5"/>
      <c r="H669" s="111">
        <v>1.0999999999999999E-2</v>
      </c>
      <c r="I669" s="111"/>
      <c r="J669" s="399">
        <v>29799</v>
      </c>
    </row>
    <row r="670" spans="1:10" ht="14.5" customHeight="1" x14ac:dyDescent="0.15">
      <c r="A670" s="5"/>
      <c r="B670" s="399">
        <v>29830</v>
      </c>
      <c r="C670" s="5"/>
      <c r="D670" s="5"/>
      <c r="E670" s="5"/>
      <c r="F670" s="5"/>
      <c r="G670" s="5"/>
      <c r="H670" s="111">
        <v>1.14E-2</v>
      </c>
      <c r="I670" s="111"/>
      <c r="J670" s="399">
        <v>29830</v>
      </c>
    </row>
    <row r="671" spans="1:10" ht="14.5" customHeight="1" x14ac:dyDescent="0.15">
      <c r="A671" s="5"/>
      <c r="B671" s="399">
        <v>29860</v>
      </c>
      <c r="C671" s="5"/>
      <c r="D671" s="5"/>
      <c r="E671" s="5"/>
      <c r="F671" s="5"/>
      <c r="G671" s="5"/>
      <c r="H671" s="111">
        <v>1.17E-2</v>
      </c>
      <c r="I671" s="111"/>
      <c r="J671" s="399">
        <v>29860</v>
      </c>
    </row>
    <row r="672" spans="1:10" ht="14.5" customHeight="1" x14ac:dyDescent="0.15">
      <c r="A672" s="5"/>
      <c r="B672" s="399">
        <v>29891</v>
      </c>
      <c r="C672" s="5"/>
      <c r="D672" s="5"/>
      <c r="E672" s="5"/>
      <c r="F672" s="5"/>
      <c r="G672" s="5"/>
      <c r="H672" s="111">
        <v>1.1299999999999999E-2</v>
      </c>
      <c r="I672" s="111"/>
      <c r="J672" s="399">
        <v>29891</v>
      </c>
    </row>
    <row r="673" spans="1:10" ht="14.5" customHeight="1" x14ac:dyDescent="0.15">
      <c r="A673" s="5"/>
      <c r="B673" s="399">
        <v>29921</v>
      </c>
      <c r="C673" s="5"/>
      <c r="D673" s="5"/>
      <c r="E673" s="5"/>
      <c r="F673" s="5"/>
      <c r="G673" s="5"/>
      <c r="H673" s="111">
        <v>0.01</v>
      </c>
      <c r="I673" s="111"/>
      <c r="J673" s="399">
        <v>29921</v>
      </c>
    </row>
    <row r="674" spans="1:10" ht="14.5" customHeight="1" x14ac:dyDescent="0.15">
      <c r="A674" s="5"/>
      <c r="B674" s="399">
        <v>29952</v>
      </c>
      <c r="C674" s="5"/>
      <c r="D674" s="5"/>
      <c r="E674" s="5"/>
      <c r="F674" s="5"/>
      <c r="G674" s="5"/>
      <c r="H674" s="111">
        <v>1.0800000000000001E-2</v>
      </c>
      <c r="I674" s="111"/>
      <c r="J674" s="399">
        <v>29952</v>
      </c>
    </row>
    <row r="675" spans="1:10" ht="14.5" customHeight="1" x14ac:dyDescent="0.15">
      <c r="A675" s="5"/>
      <c r="B675" s="399">
        <v>29983</v>
      </c>
      <c r="C675" s="5"/>
      <c r="D675" s="5"/>
      <c r="E675" s="5"/>
      <c r="F675" s="5"/>
      <c r="G675" s="5"/>
      <c r="H675" s="111">
        <v>1.03E-2</v>
      </c>
      <c r="I675" s="111"/>
      <c r="J675" s="399">
        <v>29983</v>
      </c>
    </row>
    <row r="676" spans="1:10" ht="14.5" customHeight="1" x14ac:dyDescent="0.15">
      <c r="A676" s="5"/>
      <c r="B676" s="399">
        <v>30011</v>
      </c>
      <c r="C676" s="5"/>
      <c r="D676" s="5"/>
      <c r="E676" s="5"/>
      <c r="F676" s="5"/>
      <c r="G676" s="5"/>
      <c r="H676" s="111">
        <v>1.24E-2</v>
      </c>
      <c r="I676" s="111"/>
      <c r="J676" s="399">
        <v>30011</v>
      </c>
    </row>
    <row r="677" spans="1:10" ht="14.5" customHeight="1" x14ac:dyDescent="0.15">
      <c r="A677" s="5"/>
      <c r="B677" s="399">
        <v>30042</v>
      </c>
      <c r="C677" s="5"/>
      <c r="D677" s="5"/>
      <c r="E677" s="5"/>
      <c r="F677" s="5"/>
      <c r="G677" s="5"/>
      <c r="H677" s="111">
        <v>1.12E-2</v>
      </c>
      <c r="I677" s="111"/>
      <c r="J677" s="399">
        <v>30042</v>
      </c>
    </row>
    <row r="678" spans="1:10" ht="14.5" customHeight="1" x14ac:dyDescent="0.15">
      <c r="A678" s="5"/>
      <c r="B678" s="399">
        <v>30072</v>
      </c>
      <c r="C678" s="5"/>
      <c r="D678" s="5"/>
      <c r="E678" s="5"/>
      <c r="F678" s="5"/>
      <c r="G678" s="5"/>
      <c r="H678" s="111">
        <v>1.01E-2</v>
      </c>
      <c r="I678" s="111"/>
      <c r="J678" s="399">
        <v>30072</v>
      </c>
    </row>
    <row r="679" spans="1:10" ht="14.5" customHeight="1" x14ac:dyDescent="0.15">
      <c r="A679" s="5"/>
      <c r="B679" s="399">
        <v>30103</v>
      </c>
      <c r="C679" s="5"/>
      <c r="D679" s="5"/>
      <c r="E679" s="5"/>
      <c r="F679" s="5"/>
      <c r="G679" s="5"/>
      <c r="H679" s="111">
        <v>1.2E-2</v>
      </c>
      <c r="I679" s="111"/>
      <c r="J679" s="399">
        <v>30103</v>
      </c>
    </row>
    <row r="680" spans="1:10" ht="14.5" customHeight="1" x14ac:dyDescent="0.15">
      <c r="A680" s="5"/>
      <c r="B680" s="399">
        <v>30133</v>
      </c>
      <c r="C680" s="5"/>
      <c r="D680" s="5"/>
      <c r="E680" s="5"/>
      <c r="F680" s="5"/>
      <c r="G680" s="5"/>
      <c r="H680" s="111">
        <v>1.14E-2</v>
      </c>
      <c r="I680" s="111"/>
      <c r="J680" s="399">
        <v>30133</v>
      </c>
    </row>
    <row r="681" spans="1:10" ht="14.5" customHeight="1" x14ac:dyDescent="0.15">
      <c r="A681" s="5"/>
      <c r="B681" s="399">
        <v>30164</v>
      </c>
      <c r="C681" s="5"/>
      <c r="D681" s="5"/>
      <c r="E681" s="5"/>
      <c r="F681" s="5"/>
      <c r="G681" s="5"/>
      <c r="H681" s="111">
        <v>1.12E-2</v>
      </c>
      <c r="I681" s="111"/>
      <c r="J681" s="399">
        <v>30164</v>
      </c>
    </row>
    <row r="682" spans="1:10" ht="14.5" customHeight="1" x14ac:dyDescent="0.15">
      <c r="A682" s="5"/>
      <c r="B682" s="399">
        <v>30195</v>
      </c>
      <c r="C682" s="5"/>
      <c r="D682" s="5"/>
      <c r="E682" s="5"/>
      <c r="F682" s="5"/>
      <c r="G682" s="5"/>
      <c r="H682" s="111">
        <v>0.01</v>
      </c>
      <c r="I682" s="111"/>
      <c r="J682" s="399">
        <v>30195</v>
      </c>
    </row>
    <row r="683" spans="1:10" ht="14.5" customHeight="1" x14ac:dyDescent="0.15">
      <c r="A683" s="5"/>
      <c r="B683" s="399">
        <v>30225</v>
      </c>
      <c r="C683" s="5"/>
      <c r="D683" s="5"/>
      <c r="E683" s="5"/>
      <c r="F683" s="5"/>
      <c r="G683" s="5"/>
      <c r="H683" s="111">
        <v>9.1000000000000004E-3</v>
      </c>
      <c r="I683" s="111"/>
      <c r="J683" s="399">
        <v>30225</v>
      </c>
    </row>
    <row r="684" spans="1:10" ht="14.5" customHeight="1" x14ac:dyDescent="0.15">
      <c r="A684" s="5"/>
      <c r="B684" s="399">
        <v>30256</v>
      </c>
      <c r="C684" s="5"/>
      <c r="D684" s="5"/>
      <c r="E684" s="5"/>
      <c r="F684" s="5"/>
      <c r="G684" s="5"/>
      <c r="H684" s="111">
        <v>9.4000000000000004E-3</v>
      </c>
      <c r="I684" s="111"/>
      <c r="J684" s="399">
        <v>30256</v>
      </c>
    </row>
    <row r="685" spans="1:10" ht="14.5" customHeight="1" x14ac:dyDescent="0.15">
      <c r="A685" s="5"/>
      <c r="B685" s="399">
        <v>30286</v>
      </c>
      <c r="C685" s="5"/>
      <c r="D685" s="5"/>
      <c r="E685" s="5"/>
      <c r="F685" s="5"/>
      <c r="G685" s="5"/>
      <c r="H685" s="111">
        <v>9.2999999999999992E-3</v>
      </c>
      <c r="I685" s="111"/>
      <c r="J685" s="399">
        <v>30286</v>
      </c>
    </row>
    <row r="686" spans="1:10" ht="14.5" customHeight="1" x14ac:dyDescent="0.15">
      <c r="A686" s="5"/>
      <c r="B686" s="399">
        <v>30317</v>
      </c>
      <c r="C686" s="5"/>
      <c r="D686" s="5"/>
      <c r="E686" s="5"/>
      <c r="F686" s="5"/>
      <c r="G686" s="5"/>
      <c r="H686" s="111">
        <v>8.6999999999999994E-3</v>
      </c>
      <c r="I686" s="111"/>
      <c r="J686" s="399">
        <v>30317</v>
      </c>
    </row>
    <row r="687" spans="1:10" ht="14.5" customHeight="1" x14ac:dyDescent="0.15">
      <c r="A687" s="5"/>
      <c r="B687" s="399">
        <v>30348</v>
      </c>
      <c r="C687" s="5"/>
      <c r="D687" s="5"/>
      <c r="E687" s="5"/>
      <c r="F687" s="5"/>
      <c r="G687" s="5"/>
      <c r="H687" s="111">
        <v>8.0999999999999996E-3</v>
      </c>
      <c r="I687" s="111"/>
      <c r="J687" s="399">
        <v>30348</v>
      </c>
    </row>
    <row r="688" spans="1:10" ht="14.5" customHeight="1" x14ac:dyDescent="0.15">
      <c r="A688" s="5"/>
      <c r="B688" s="399">
        <v>30376</v>
      </c>
      <c r="C688" s="5"/>
      <c r="D688" s="5"/>
      <c r="E688" s="5"/>
      <c r="F688" s="5"/>
      <c r="G688" s="5"/>
      <c r="H688" s="111">
        <v>8.8999999999999999E-3</v>
      </c>
      <c r="I688" s="111"/>
      <c r="J688" s="399">
        <v>30376</v>
      </c>
    </row>
    <row r="689" spans="1:10" ht="14.5" customHeight="1" x14ac:dyDescent="0.15">
      <c r="A689" s="5"/>
      <c r="B689" s="399">
        <v>30407</v>
      </c>
      <c r="C689" s="5"/>
      <c r="D689" s="5"/>
      <c r="E689" s="5"/>
      <c r="F689" s="5"/>
      <c r="G689" s="5"/>
      <c r="H689" s="111">
        <v>8.5000000000000006E-3</v>
      </c>
      <c r="I689" s="111"/>
      <c r="J689" s="399">
        <v>30407</v>
      </c>
    </row>
    <row r="690" spans="1:10" ht="14.5" customHeight="1" x14ac:dyDescent="0.15">
      <c r="A690" s="5"/>
      <c r="B690" s="399">
        <v>30437</v>
      </c>
      <c r="C690" s="5"/>
      <c r="D690" s="5"/>
      <c r="E690" s="5"/>
      <c r="F690" s="5"/>
      <c r="G690" s="5"/>
      <c r="H690" s="111">
        <v>9.1000000000000004E-3</v>
      </c>
      <c r="I690" s="111"/>
      <c r="J690" s="399">
        <v>30437</v>
      </c>
    </row>
    <row r="691" spans="1:10" ht="14.5" customHeight="1" x14ac:dyDescent="0.15">
      <c r="A691" s="5"/>
      <c r="B691" s="399">
        <v>30468</v>
      </c>
      <c r="C691" s="5"/>
      <c r="D691" s="5"/>
      <c r="E691" s="5"/>
      <c r="F691" s="5"/>
      <c r="G691" s="5"/>
      <c r="H691" s="111">
        <v>8.9999999999999993E-3</v>
      </c>
      <c r="I691" s="111"/>
      <c r="J691" s="399">
        <v>30468</v>
      </c>
    </row>
    <row r="692" spans="1:10" ht="14.5" customHeight="1" x14ac:dyDescent="0.15">
      <c r="A692" s="5"/>
      <c r="B692" s="399">
        <v>30498</v>
      </c>
      <c r="C692" s="5"/>
      <c r="D692" s="5"/>
      <c r="E692" s="5"/>
      <c r="F692" s="5"/>
      <c r="G692" s="5"/>
      <c r="H692" s="111">
        <v>8.8000000000000005E-3</v>
      </c>
      <c r="I692" s="111"/>
      <c r="J692" s="399">
        <v>30498</v>
      </c>
    </row>
    <row r="693" spans="1:10" ht="14.5" customHeight="1" x14ac:dyDescent="0.15">
      <c r="A693" s="5"/>
      <c r="B693" s="399">
        <v>30529</v>
      </c>
      <c r="C693" s="5"/>
      <c r="D693" s="5"/>
      <c r="E693" s="5"/>
      <c r="F693" s="5"/>
      <c r="G693" s="5"/>
      <c r="H693" s="111">
        <v>1.03E-2</v>
      </c>
      <c r="I693" s="111"/>
      <c r="J693" s="399">
        <v>30529</v>
      </c>
    </row>
    <row r="694" spans="1:10" ht="14.5" customHeight="1" x14ac:dyDescent="0.15">
      <c r="A694" s="5"/>
      <c r="B694" s="399">
        <v>30560</v>
      </c>
      <c r="C694" s="5"/>
      <c r="D694" s="5"/>
      <c r="E694" s="5"/>
      <c r="F694" s="5"/>
      <c r="G694" s="5"/>
      <c r="H694" s="111">
        <v>9.5999999999999992E-3</v>
      </c>
      <c r="I694" s="111"/>
      <c r="J694" s="399">
        <v>30560</v>
      </c>
    </row>
    <row r="695" spans="1:10" ht="14.5" customHeight="1" x14ac:dyDescent="0.15">
      <c r="A695" s="5"/>
      <c r="B695" s="399">
        <v>30590</v>
      </c>
      <c r="C695" s="5"/>
      <c r="D695" s="5"/>
      <c r="E695" s="5"/>
      <c r="F695" s="5"/>
      <c r="G695" s="5"/>
      <c r="H695" s="111">
        <v>9.4999999999999998E-3</v>
      </c>
      <c r="I695" s="111"/>
      <c r="J695" s="399">
        <v>30590</v>
      </c>
    </row>
    <row r="696" spans="1:10" ht="14.5" customHeight="1" x14ac:dyDescent="0.15">
      <c r="A696" s="5"/>
      <c r="B696" s="399">
        <v>30621</v>
      </c>
      <c r="C696" s="5"/>
      <c r="D696" s="5"/>
      <c r="E696" s="5"/>
      <c r="F696" s="5"/>
      <c r="G696" s="5"/>
      <c r="H696" s="111">
        <v>9.4000000000000004E-3</v>
      </c>
      <c r="I696" s="111"/>
      <c r="J696" s="399">
        <v>30621</v>
      </c>
    </row>
    <row r="697" spans="1:10" ht="14.5" customHeight="1" x14ac:dyDescent="0.15">
      <c r="A697" s="5"/>
      <c r="B697" s="399">
        <v>30651</v>
      </c>
      <c r="C697" s="5"/>
      <c r="D697" s="5"/>
      <c r="E697" s="5"/>
      <c r="F697" s="5"/>
      <c r="G697" s="5"/>
      <c r="H697" s="111">
        <v>9.4000000000000004E-3</v>
      </c>
      <c r="I697" s="111"/>
      <c r="J697" s="399">
        <v>30651</v>
      </c>
    </row>
    <row r="698" spans="1:10" ht="14.5" customHeight="1" x14ac:dyDescent="0.15">
      <c r="A698" s="5"/>
      <c r="B698" s="399">
        <v>30682</v>
      </c>
      <c r="C698" s="5"/>
      <c r="D698" s="5"/>
      <c r="E698" s="5"/>
      <c r="F698" s="5"/>
      <c r="G698" s="5"/>
      <c r="H698" s="111">
        <v>1.03E-2</v>
      </c>
      <c r="I698" s="111"/>
      <c r="J698" s="399">
        <v>30682</v>
      </c>
    </row>
    <row r="699" spans="1:10" ht="14.5" customHeight="1" x14ac:dyDescent="0.15">
      <c r="A699" s="5"/>
      <c r="B699" s="399">
        <v>30713</v>
      </c>
      <c r="C699" s="5"/>
      <c r="D699" s="5"/>
      <c r="E699" s="5"/>
      <c r="F699" s="5"/>
      <c r="G699" s="5"/>
      <c r="H699" s="111">
        <v>9.1999999999999998E-3</v>
      </c>
      <c r="I699" s="111"/>
      <c r="J699" s="399">
        <v>30713</v>
      </c>
    </row>
    <row r="700" spans="1:10" ht="14.5" customHeight="1" x14ac:dyDescent="0.15">
      <c r="A700" s="5"/>
      <c r="B700" s="399">
        <v>30742</v>
      </c>
      <c r="C700" s="5"/>
      <c r="D700" s="5"/>
      <c r="E700" s="5"/>
      <c r="F700" s="5"/>
      <c r="G700" s="5"/>
      <c r="H700" s="111">
        <v>9.7999999999999997E-3</v>
      </c>
      <c r="I700" s="111"/>
      <c r="J700" s="399">
        <v>30742</v>
      </c>
    </row>
    <row r="701" spans="1:10" ht="14.5" customHeight="1" x14ac:dyDescent="0.15">
      <c r="A701" s="5"/>
      <c r="B701" s="399">
        <v>30773</v>
      </c>
      <c r="C701" s="5"/>
      <c r="D701" s="5"/>
      <c r="E701" s="5"/>
      <c r="F701" s="5"/>
      <c r="G701" s="5"/>
      <c r="H701" s="111">
        <v>1.04E-2</v>
      </c>
      <c r="I701" s="111"/>
      <c r="J701" s="399">
        <v>30773</v>
      </c>
    </row>
    <row r="702" spans="1:10" ht="14.5" customHeight="1" x14ac:dyDescent="0.15">
      <c r="A702" s="5"/>
      <c r="B702" s="399">
        <v>30803</v>
      </c>
      <c r="C702" s="5"/>
      <c r="D702" s="5"/>
      <c r="E702" s="5"/>
      <c r="F702" s="5"/>
      <c r="G702" s="5"/>
      <c r="H702" s="111">
        <v>1.03E-2</v>
      </c>
      <c r="I702" s="111"/>
      <c r="J702" s="399">
        <v>30803</v>
      </c>
    </row>
    <row r="703" spans="1:10" ht="14.5" customHeight="1" x14ac:dyDescent="0.15">
      <c r="A703" s="5"/>
      <c r="B703" s="399">
        <v>30834</v>
      </c>
      <c r="C703" s="5"/>
      <c r="D703" s="5"/>
      <c r="E703" s="5"/>
      <c r="F703" s="5"/>
      <c r="G703" s="5"/>
      <c r="H703" s="111">
        <v>1.06E-2</v>
      </c>
      <c r="I703" s="111"/>
      <c r="J703" s="399">
        <v>30834</v>
      </c>
    </row>
    <row r="704" spans="1:10" ht="14.5" customHeight="1" x14ac:dyDescent="0.15">
      <c r="A704" s="5"/>
      <c r="B704" s="399">
        <v>30864</v>
      </c>
      <c r="C704" s="5"/>
      <c r="D704" s="5"/>
      <c r="E704" s="5"/>
      <c r="F704" s="5"/>
      <c r="G704" s="5"/>
      <c r="H704" s="111">
        <v>1.1599999999999999E-2</v>
      </c>
      <c r="I704" s="111"/>
      <c r="J704" s="399">
        <v>30864</v>
      </c>
    </row>
    <row r="705" spans="1:10" ht="14.5" customHeight="1" x14ac:dyDescent="0.15">
      <c r="A705" s="5"/>
      <c r="B705" s="399">
        <v>30895</v>
      </c>
      <c r="C705" s="5"/>
      <c r="D705" s="5"/>
      <c r="E705" s="5"/>
      <c r="F705" s="5"/>
      <c r="G705" s="5"/>
      <c r="H705" s="111">
        <v>1.06E-2</v>
      </c>
      <c r="I705" s="111"/>
      <c r="J705" s="399">
        <v>30895</v>
      </c>
    </row>
    <row r="706" spans="1:10" ht="14.5" customHeight="1" x14ac:dyDescent="0.15">
      <c r="A706" s="5"/>
      <c r="B706" s="399">
        <v>30926</v>
      </c>
      <c r="C706" s="5"/>
      <c r="D706" s="5"/>
      <c r="E706" s="5"/>
      <c r="F706" s="5"/>
      <c r="G706" s="5"/>
      <c r="H706" s="111">
        <v>9.4000000000000004E-3</v>
      </c>
      <c r="I706" s="111"/>
      <c r="J706" s="399">
        <v>30926</v>
      </c>
    </row>
    <row r="707" spans="1:10" ht="14.5" customHeight="1" x14ac:dyDescent="0.15">
      <c r="A707" s="5"/>
      <c r="B707" s="399">
        <v>30956</v>
      </c>
      <c r="C707" s="5"/>
      <c r="D707" s="5"/>
      <c r="E707" s="5"/>
      <c r="F707" s="5"/>
      <c r="G707" s="5"/>
      <c r="H707" s="111">
        <v>1.0800000000000001E-2</v>
      </c>
      <c r="I707" s="111"/>
      <c r="J707" s="399">
        <v>30956</v>
      </c>
    </row>
    <row r="708" spans="1:10" ht="14.5" customHeight="1" x14ac:dyDescent="0.15">
      <c r="A708" s="5"/>
      <c r="B708" s="399">
        <v>30987</v>
      </c>
      <c r="C708" s="5"/>
      <c r="D708" s="5"/>
      <c r="E708" s="5"/>
      <c r="F708" s="5"/>
      <c r="G708" s="5"/>
      <c r="H708" s="111">
        <v>9.1000000000000004E-3</v>
      </c>
      <c r="I708" s="111"/>
      <c r="J708" s="399">
        <v>30987</v>
      </c>
    </row>
    <row r="709" spans="1:10" ht="14.5" customHeight="1" x14ac:dyDescent="0.15">
      <c r="A709" s="5"/>
      <c r="B709" s="399">
        <v>31017</v>
      </c>
      <c r="C709" s="5"/>
      <c r="D709" s="5"/>
      <c r="E709" s="5"/>
      <c r="F709" s="5"/>
      <c r="G709" s="5"/>
      <c r="H709" s="111">
        <v>9.7999999999999997E-3</v>
      </c>
      <c r="I709" s="111"/>
      <c r="J709" s="399">
        <v>31017</v>
      </c>
    </row>
    <row r="710" spans="1:10" ht="14.5" customHeight="1" x14ac:dyDescent="0.15">
      <c r="A710" s="5"/>
      <c r="B710" s="399">
        <v>31048</v>
      </c>
      <c r="C710" s="5"/>
      <c r="D710" s="5"/>
      <c r="E710" s="5"/>
      <c r="F710" s="5"/>
      <c r="G710" s="5"/>
      <c r="H710" s="111">
        <v>9.5999999999999992E-3</v>
      </c>
      <c r="I710" s="111"/>
      <c r="J710" s="399">
        <v>31048</v>
      </c>
    </row>
    <row r="711" spans="1:10" ht="14.5" customHeight="1" x14ac:dyDescent="0.15">
      <c r="A711" s="5"/>
      <c r="B711" s="399">
        <v>31079</v>
      </c>
      <c r="C711" s="5"/>
      <c r="D711" s="5"/>
      <c r="E711" s="5"/>
      <c r="F711" s="5"/>
      <c r="G711" s="5"/>
      <c r="H711" s="111">
        <v>8.2000000000000007E-3</v>
      </c>
      <c r="I711" s="111"/>
      <c r="J711" s="399">
        <v>31079</v>
      </c>
    </row>
    <row r="712" spans="1:10" ht="14.5" customHeight="1" x14ac:dyDescent="0.15">
      <c r="A712" s="5"/>
      <c r="B712" s="399">
        <v>31107</v>
      </c>
      <c r="C712" s="5"/>
      <c r="D712" s="5"/>
      <c r="E712" s="5"/>
      <c r="F712" s="5"/>
      <c r="G712" s="5"/>
      <c r="H712" s="111">
        <v>9.4000000000000004E-3</v>
      </c>
      <c r="I712" s="111"/>
      <c r="J712" s="399">
        <v>31107</v>
      </c>
    </row>
    <row r="713" spans="1:10" ht="14.5" customHeight="1" x14ac:dyDescent="0.15">
      <c r="A713" s="5"/>
      <c r="B713" s="399">
        <v>31138</v>
      </c>
      <c r="C713" s="5"/>
      <c r="D713" s="5"/>
      <c r="E713" s="5"/>
      <c r="F713" s="5"/>
      <c r="G713" s="5"/>
      <c r="H713" s="111">
        <v>1.0200000000000001E-2</v>
      </c>
      <c r="I713" s="111"/>
      <c r="J713" s="399">
        <v>31138</v>
      </c>
    </row>
    <row r="714" spans="1:10" ht="14.5" customHeight="1" x14ac:dyDescent="0.15">
      <c r="A714" s="5"/>
      <c r="B714" s="399">
        <v>31168</v>
      </c>
      <c r="C714" s="5"/>
      <c r="D714" s="5"/>
      <c r="E714" s="5"/>
      <c r="F714" s="5"/>
      <c r="G714" s="5"/>
      <c r="H714" s="111">
        <v>9.7000000000000003E-3</v>
      </c>
      <c r="I714" s="111"/>
      <c r="J714" s="399">
        <v>31168</v>
      </c>
    </row>
    <row r="715" spans="1:10" ht="14.5" customHeight="1" x14ac:dyDescent="0.15">
      <c r="A715" s="5"/>
      <c r="B715" s="399">
        <v>31199</v>
      </c>
      <c r="C715" s="5"/>
      <c r="D715" s="5"/>
      <c r="E715" s="5"/>
      <c r="F715" s="5"/>
      <c r="G715" s="5"/>
      <c r="H715" s="111">
        <v>8.0000000000000002E-3</v>
      </c>
      <c r="I715" s="111"/>
      <c r="J715" s="399">
        <v>31199</v>
      </c>
    </row>
    <row r="716" spans="1:10" ht="14.5" customHeight="1" x14ac:dyDescent="0.15">
      <c r="A716" s="5"/>
      <c r="B716" s="399">
        <v>31229</v>
      </c>
      <c r="C716" s="5"/>
      <c r="D716" s="5"/>
      <c r="E716" s="5"/>
      <c r="F716" s="5"/>
      <c r="G716" s="5"/>
      <c r="H716" s="111">
        <v>9.4000000000000004E-3</v>
      </c>
      <c r="I716" s="111"/>
      <c r="J716" s="399">
        <v>31229</v>
      </c>
    </row>
    <row r="717" spans="1:10" ht="14.5" customHeight="1" x14ac:dyDescent="0.15">
      <c r="A717" s="5"/>
      <c r="B717" s="399">
        <v>31260</v>
      </c>
      <c r="C717" s="5"/>
      <c r="D717" s="5"/>
      <c r="E717" s="5"/>
      <c r="F717" s="5"/>
      <c r="G717" s="5"/>
      <c r="H717" s="111">
        <v>8.5000000000000006E-3</v>
      </c>
      <c r="I717" s="111"/>
      <c r="J717" s="399">
        <v>31260</v>
      </c>
    </row>
    <row r="718" spans="1:10" ht="14.5" customHeight="1" x14ac:dyDescent="0.15">
      <c r="A718" s="5"/>
      <c r="B718" s="399">
        <v>31291</v>
      </c>
      <c r="C718" s="5"/>
      <c r="D718" s="5"/>
      <c r="E718" s="5"/>
      <c r="F718" s="5"/>
      <c r="G718" s="5"/>
      <c r="H718" s="111">
        <v>8.8000000000000005E-3</v>
      </c>
      <c r="I718" s="111"/>
      <c r="J718" s="399">
        <v>31291</v>
      </c>
    </row>
    <row r="719" spans="1:10" ht="14.5" customHeight="1" x14ac:dyDescent="0.15">
      <c r="A719" s="5"/>
      <c r="B719" s="399">
        <v>31321</v>
      </c>
      <c r="C719" s="5"/>
      <c r="D719" s="5"/>
      <c r="E719" s="5"/>
      <c r="F719" s="5"/>
      <c r="G719" s="5"/>
      <c r="H719" s="111">
        <v>8.8999999999999999E-3</v>
      </c>
      <c r="I719" s="111"/>
      <c r="J719" s="399">
        <v>31321</v>
      </c>
    </row>
    <row r="720" spans="1:10" ht="14.5" customHeight="1" x14ac:dyDescent="0.15">
      <c r="A720" s="5"/>
      <c r="B720" s="399">
        <v>31352</v>
      </c>
      <c r="C720" s="5"/>
      <c r="D720" s="5"/>
      <c r="E720" s="5"/>
      <c r="F720" s="5"/>
      <c r="G720" s="5"/>
      <c r="H720" s="111">
        <v>8.0999999999999996E-3</v>
      </c>
      <c r="I720" s="111"/>
      <c r="J720" s="399">
        <v>31352</v>
      </c>
    </row>
    <row r="721" spans="1:10" ht="14.5" customHeight="1" x14ac:dyDescent="0.15">
      <c r="A721" s="5"/>
      <c r="B721" s="399">
        <v>31382</v>
      </c>
      <c r="C721" s="5"/>
      <c r="D721" s="5"/>
      <c r="E721" s="5"/>
      <c r="F721" s="5"/>
      <c r="G721" s="5"/>
      <c r="H721" s="111">
        <v>8.6E-3</v>
      </c>
      <c r="I721" s="111"/>
      <c r="J721" s="399">
        <v>31382</v>
      </c>
    </row>
    <row r="722" spans="1:10" ht="14.5" customHeight="1" x14ac:dyDescent="0.15">
      <c r="A722" s="5"/>
      <c r="B722" s="399">
        <v>31413</v>
      </c>
      <c r="C722" s="5"/>
      <c r="D722" s="5"/>
      <c r="E722" s="5"/>
      <c r="F722" s="5"/>
      <c r="G722" s="5"/>
      <c r="H722" s="111">
        <v>7.9000000000000008E-3</v>
      </c>
      <c r="I722" s="111"/>
      <c r="J722" s="399">
        <v>31413</v>
      </c>
    </row>
    <row r="723" spans="1:10" ht="14.5" customHeight="1" x14ac:dyDescent="0.15">
      <c r="A723" s="5"/>
      <c r="B723" s="399">
        <v>31444</v>
      </c>
      <c r="C723" s="5"/>
      <c r="D723" s="5"/>
      <c r="E723" s="5"/>
      <c r="F723" s="5"/>
      <c r="G723" s="5"/>
      <c r="H723" s="111">
        <v>7.3000000000000001E-3</v>
      </c>
      <c r="I723" s="111"/>
      <c r="J723" s="399">
        <v>31444</v>
      </c>
    </row>
    <row r="724" spans="1:10" ht="14.5" customHeight="1" x14ac:dyDescent="0.15">
      <c r="A724" s="5"/>
      <c r="B724" s="399">
        <v>31472</v>
      </c>
      <c r="C724" s="5"/>
      <c r="D724" s="5"/>
      <c r="E724" s="5"/>
      <c r="F724" s="5"/>
      <c r="G724" s="5"/>
      <c r="H724" s="111">
        <v>7.1000000000000004E-3</v>
      </c>
      <c r="I724" s="111"/>
      <c r="J724" s="399">
        <v>31472</v>
      </c>
    </row>
    <row r="725" spans="1:10" ht="14.5" customHeight="1" x14ac:dyDescent="0.15">
      <c r="A725" s="5"/>
      <c r="B725" s="399">
        <v>31503</v>
      </c>
      <c r="C725" s="5"/>
      <c r="D725" s="5"/>
      <c r="E725" s="5"/>
      <c r="F725" s="5"/>
      <c r="G725" s="5"/>
      <c r="H725" s="111">
        <v>6.3E-3</v>
      </c>
      <c r="I725" s="111"/>
      <c r="J725" s="399">
        <v>31503</v>
      </c>
    </row>
    <row r="726" spans="1:10" ht="14.5" customHeight="1" x14ac:dyDescent="0.15">
      <c r="A726" s="5"/>
      <c r="B726" s="399">
        <v>31533</v>
      </c>
      <c r="C726" s="5"/>
      <c r="D726" s="5"/>
      <c r="E726" s="5"/>
      <c r="F726" s="5"/>
      <c r="G726" s="5"/>
      <c r="H726" s="111">
        <v>6.1999999999999998E-3</v>
      </c>
      <c r="I726" s="111"/>
      <c r="J726" s="399">
        <v>31533</v>
      </c>
    </row>
    <row r="727" spans="1:10" ht="14.5" customHeight="1" x14ac:dyDescent="0.15">
      <c r="A727" s="5"/>
      <c r="B727" s="399">
        <v>31564</v>
      </c>
      <c r="C727" s="5"/>
      <c r="D727" s="5"/>
      <c r="E727" s="5"/>
      <c r="F727" s="5"/>
      <c r="G727" s="5"/>
      <c r="H727" s="111">
        <v>7.0000000000000001E-3</v>
      </c>
      <c r="I727" s="111"/>
      <c r="J727" s="399">
        <v>31564</v>
      </c>
    </row>
    <row r="728" spans="1:10" ht="14.5" customHeight="1" x14ac:dyDescent="0.15">
      <c r="A728" s="5"/>
      <c r="B728" s="399">
        <v>31594</v>
      </c>
      <c r="C728" s="5"/>
      <c r="D728" s="5"/>
      <c r="E728" s="5"/>
      <c r="F728" s="5"/>
      <c r="G728" s="5"/>
      <c r="H728" s="111">
        <v>6.6E-3</v>
      </c>
      <c r="I728" s="111"/>
      <c r="J728" s="399">
        <v>31594</v>
      </c>
    </row>
    <row r="729" spans="1:10" ht="14.5" customHeight="1" x14ac:dyDescent="0.15">
      <c r="A729" s="5"/>
      <c r="B729" s="399">
        <v>31625</v>
      </c>
      <c r="C729" s="5"/>
      <c r="D729" s="5"/>
      <c r="E729" s="5"/>
      <c r="F729" s="5"/>
      <c r="G729" s="5"/>
      <c r="H729" s="111">
        <v>6.3E-3</v>
      </c>
      <c r="I729" s="111"/>
      <c r="J729" s="399">
        <v>31625</v>
      </c>
    </row>
    <row r="730" spans="1:10" ht="14.5" customHeight="1" x14ac:dyDescent="0.15">
      <c r="A730" s="5"/>
      <c r="B730" s="399">
        <v>31656</v>
      </c>
      <c r="C730" s="5"/>
      <c r="D730" s="5"/>
      <c r="E730" s="5"/>
      <c r="F730" s="5"/>
      <c r="G730" s="5"/>
      <c r="H730" s="111">
        <v>6.4999999999999997E-3</v>
      </c>
      <c r="I730" s="111"/>
      <c r="J730" s="399">
        <v>31656</v>
      </c>
    </row>
    <row r="731" spans="1:10" ht="14.5" customHeight="1" x14ac:dyDescent="0.15">
      <c r="A731" s="5"/>
      <c r="B731" s="399">
        <v>31686</v>
      </c>
      <c r="C731" s="5"/>
      <c r="D731" s="5"/>
      <c r="E731" s="5"/>
      <c r="F731" s="5"/>
      <c r="G731" s="5"/>
      <c r="H731" s="111">
        <v>6.8999999999999999E-3</v>
      </c>
      <c r="I731" s="111"/>
      <c r="J731" s="399">
        <v>31686</v>
      </c>
    </row>
    <row r="732" spans="1:10" ht="14.5" customHeight="1" x14ac:dyDescent="0.15">
      <c r="A732" s="5"/>
      <c r="B732" s="399">
        <v>31717</v>
      </c>
      <c r="C732" s="5"/>
      <c r="D732" s="5"/>
      <c r="E732" s="5"/>
      <c r="F732" s="5"/>
      <c r="G732" s="5"/>
      <c r="H732" s="111">
        <v>5.8999999999999999E-3</v>
      </c>
      <c r="I732" s="111"/>
      <c r="J732" s="399">
        <v>31717</v>
      </c>
    </row>
    <row r="733" spans="1:10" ht="14.5" customHeight="1" x14ac:dyDescent="0.15">
      <c r="A733" s="5"/>
      <c r="B733" s="399">
        <v>31747</v>
      </c>
      <c r="C733" s="5"/>
      <c r="D733" s="5"/>
      <c r="E733" s="5"/>
      <c r="F733" s="5"/>
      <c r="G733" s="5"/>
      <c r="H733" s="111">
        <v>7.0000000000000001E-3</v>
      </c>
      <c r="I733" s="111"/>
      <c r="J733" s="399">
        <v>31747</v>
      </c>
    </row>
    <row r="734" spans="1:10" ht="14.5" customHeight="1" x14ac:dyDescent="0.15">
      <c r="A734" s="5"/>
      <c r="B734" s="399">
        <v>31778</v>
      </c>
      <c r="C734" s="5"/>
      <c r="D734" s="5"/>
      <c r="E734" s="5"/>
      <c r="F734" s="5"/>
      <c r="G734" s="5"/>
      <c r="H734" s="111">
        <v>6.4000000000000003E-3</v>
      </c>
      <c r="I734" s="111"/>
      <c r="J734" s="399">
        <v>31778</v>
      </c>
    </row>
    <row r="735" spans="1:10" ht="14.5" customHeight="1" x14ac:dyDescent="0.15">
      <c r="A735" s="5"/>
      <c r="B735" s="399">
        <v>31809</v>
      </c>
      <c r="C735" s="5"/>
      <c r="D735" s="5"/>
      <c r="E735" s="5"/>
      <c r="F735" s="5"/>
      <c r="G735" s="5"/>
      <c r="H735" s="111">
        <v>5.8999999999999999E-3</v>
      </c>
      <c r="I735" s="111"/>
      <c r="J735" s="399">
        <v>31809</v>
      </c>
    </row>
    <row r="736" spans="1:10" ht="14.5" customHeight="1" x14ac:dyDescent="0.15">
      <c r="A736" s="5"/>
      <c r="B736" s="399">
        <v>31837</v>
      </c>
      <c r="C736" s="5"/>
      <c r="D736" s="5"/>
      <c r="E736" s="5"/>
      <c r="F736" s="5"/>
      <c r="G736" s="5"/>
      <c r="H736" s="111">
        <v>6.6E-3</v>
      </c>
      <c r="I736" s="111"/>
      <c r="J736" s="399">
        <v>31837</v>
      </c>
    </row>
    <row r="737" spans="1:10" ht="14.5" customHeight="1" x14ac:dyDescent="0.15">
      <c r="A737" s="5"/>
      <c r="B737" s="399">
        <v>31868</v>
      </c>
      <c r="C737" s="5"/>
      <c r="D737" s="5"/>
      <c r="E737" s="5"/>
      <c r="F737" s="5"/>
      <c r="G737" s="5"/>
      <c r="H737" s="111">
        <v>6.4999999999999997E-3</v>
      </c>
      <c r="I737" s="111"/>
      <c r="J737" s="399">
        <v>31868</v>
      </c>
    </row>
    <row r="738" spans="1:10" ht="14.5" customHeight="1" x14ac:dyDescent="0.15">
      <c r="A738" s="5"/>
      <c r="B738" s="399">
        <v>31898</v>
      </c>
      <c r="C738" s="5"/>
      <c r="D738" s="5"/>
      <c r="E738" s="5"/>
      <c r="F738" s="5"/>
      <c r="G738" s="5"/>
      <c r="H738" s="111">
        <v>6.6E-3</v>
      </c>
      <c r="I738" s="111"/>
      <c r="J738" s="399">
        <v>31898</v>
      </c>
    </row>
    <row r="739" spans="1:10" ht="14.5" customHeight="1" x14ac:dyDescent="0.15">
      <c r="A739" s="5"/>
      <c r="B739" s="399">
        <v>31929</v>
      </c>
      <c r="C739" s="5"/>
      <c r="D739" s="5"/>
      <c r="E739" s="5"/>
      <c r="F739" s="5"/>
      <c r="G739" s="5"/>
      <c r="H739" s="111">
        <v>7.4999999999999997E-3</v>
      </c>
      <c r="I739" s="111"/>
      <c r="J739" s="399">
        <v>31929</v>
      </c>
    </row>
    <row r="740" spans="1:10" ht="14.5" customHeight="1" x14ac:dyDescent="0.15">
      <c r="A740" s="5"/>
      <c r="B740" s="399">
        <v>31959</v>
      </c>
      <c r="C740" s="5"/>
      <c r="D740" s="5"/>
      <c r="E740" s="5"/>
      <c r="F740" s="5"/>
      <c r="G740" s="5"/>
      <c r="H740" s="111">
        <v>7.3000000000000001E-3</v>
      </c>
      <c r="I740" s="111"/>
      <c r="J740" s="399">
        <v>31959</v>
      </c>
    </row>
    <row r="741" spans="1:10" ht="14.5" customHeight="1" x14ac:dyDescent="0.15">
      <c r="A741" s="5"/>
      <c r="B741" s="399">
        <v>31990</v>
      </c>
      <c r="C741" s="5"/>
      <c r="D741" s="5"/>
      <c r="E741" s="5"/>
      <c r="F741" s="5"/>
      <c r="G741" s="5"/>
      <c r="H741" s="111">
        <v>7.4999999999999997E-3</v>
      </c>
      <c r="I741" s="111"/>
      <c r="J741" s="399">
        <v>31990</v>
      </c>
    </row>
    <row r="742" spans="1:10" ht="14.5" customHeight="1" x14ac:dyDescent="0.15">
      <c r="A742" s="5"/>
      <c r="B742" s="399">
        <v>32021</v>
      </c>
      <c r="C742" s="5"/>
      <c r="D742" s="5"/>
      <c r="E742" s="5"/>
      <c r="F742" s="5"/>
      <c r="G742" s="5"/>
      <c r="H742" s="111">
        <v>7.4999999999999997E-3</v>
      </c>
      <c r="I742" s="111"/>
      <c r="J742" s="399">
        <v>32021</v>
      </c>
    </row>
    <row r="743" spans="1:10" ht="14.5" customHeight="1" x14ac:dyDescent="0.15">
      <c r="A743" s="5"/>
      <c r="B743" s="399">
        <v>32051</v>
      </c>
      <c r="C743" s="5"/>
      <c r="D743" s="5"/>
      <c r="E743" s="5"/>
      <c r="F743" s="5"/>
      <c r="G743" s="5"/>
      <c r="H743" s="111">
        <v>7.9000000000000008E-3</v>
      </c>
      <c r="I743" s="111"/>
      <c r="J743" s="399">
        <v>32051</v>
      </c>
    </row>
    <row r="744" spans="1:10" ht="14.5" customHeight="1" x14ac:dyDescent="0.15">
      <c r="A744" s="5"/>
      <c r="B744" s="399">
        <v>32082</v>
      </c>
      <c r="C744" s="5"/>
      <c r="D744" s="5"/>
      <c r="E744" s="5"/>
      <c r="F744" s="5"/>
      <c r="G744" s="5"/>
      <c r="H744" s="111">
        <v>7.4999999999999997E-3</v>
      </c>
      <c r="I744" s="111"/>
      <c r="J744" s="399">
        <v>32082</v>
      </c>
    </row>
    <row r="745" spans="1:10" ht="14.5" customHeight="1" x14ac:dyDescent="0.15">
      <c r="A745" s="5"/>
      <c r="B745" s="399">
        <v>32112</v>
      </c>
      <c r="C745" s="5"/>
      <c r="D745" s="5"/>
      <c r="E745" s="5"/>
      <c r="F745" s="5"/>
      <c r="G745" s="5"/>
      <c r="H745" s="111">
        <v>7.7999999999999996E-3</v>
      </c>
      <c r="I745" s="111"/>
      <c r="J745" s="399">
        <v>32112</v>
      </c>
    </row>
    <row r="746" spans="1:10" ht="14.5" customHeight="1" x14ac:dyDescent="0.15">
      <c r="A746" s="5"/>
      <c r="B746" s="399">
        <v>32143</v>
      </c>
      <c r="C746" s="5"/>
      <c r="D746" s="5"/>
      <c r="E746" s="5"/>
      <c r="F746" s="5"/>
      <c r="G746" s="5"/>
      <c r="H746" s="111">
        <v>7.1999999999999998E-3</v>
      </c>
      <c r="I746" s="111"/>
      <c r="J746" s="399">
        <v>32143</v>
      </c>
    </row>
    <row r="747" spans="1:10" ht="14.5" customHeight="1" x14ac:dyDescent="0.15">
      <c r="A747" s="5"/>
      <c r="B747" s="399">
        <v>32174</v>
      </c>
      <c r="C747" s="5"/>
      <c r="D747" s="5"/>
      <c r="E747" s="5"/>
      <c r="F747" s="5"/>
      <c r="G747" s="5"/>
      <c r="H747" s="111">
        <v>7.1000000000000004E-3</v>
      </c>
      <c r="I747" s="111"/>
      <c r="J747" s="399">
        <v>32174</v>
      </c>
    </row>
    <row r="748" spans="1:10" ht="14.5" customHeight="1" x14ac:dyDescent="0.15">
      <c r="A748" s="5"/>
      <c r="B748" s="399">
        <v>32203</v>
      </c>
      <c r="C748" s="5"/>
      <c r="D748" s="5"/>
      <c r="E748" s="5"/>
      <c r="F748" s="5"/>
      <c r="G748" s="5"/>
      <c r="H748" s="111">
        <v>7.1999999999999998E-3</v>
      </c>
      <c r="I748" s="111"/>
      <c r="J748" s="399">
        <v>32203</v>
      </c>
    </row>
    <row r="749" spans="1:10" ht="14.5" customHeight="1" x14ac:dyDescent="0.15">
      <c r="A749" s="5"/>
      <c r="B749" s="399">
        <v>32234</v>
      </c>
      <c r="C749" s="5"/>
      <c r="D749" s="5"/>
      <c r="E749" s="5"/>
      <c r="F749" s="5"/>
      <c r="G749" s="5"/>
      <c r="H749" s="111">
        <v>7.0000000000000001E-3</v>
      </c>
      <c r="I749" s="111"/>
      <c r="J749" s="399">
        <v>32234</v>
      </c>
    </row>
    <row r="750" spans="1:10" ht="14.5" customHeight="1" x14ac:dyDescent="0.15">
      <c r="A750" s="5"/>
      <c r="B750" s="399">
        <v>32264</v>
      </c>
      <c r="C750" s="5"/>
      <c r="D750" s="5"/>
      <c r="E750" s="5"/>
      <c r="F750" s="5"/>
      <c r="G750" s="5"/>
      <c r="H750" s="111">
        <v>7.7999999999999996E-3</v>
      </c>
      <c r="I750" s="111"/>
      <c r="J750" s="399">
        <v>32264</v>
      </c>
    </row>
    <row r="751" spans="1:10" ht="14.5" customHeight="1" x14ac:dyDescent="0.15">
      <c r="A751" s="5"/>
      <c r="B751" s="399">
        <v>32295</v>
      </c>
      <c r="C751" s="5"/>
      <c r="D751" s="5"/>
      <c r="E751" s="5"/>
      <c r="F751" s="5"/>
      <c r="G751" s="5"/>
      <c r="H751" s="111">
        <v>7.6E-3</v>
      </c>
      <c r="I751" s="111"/>
      <c r="J751" s="399">
        <v>32295</v>
      </c>
    </row>
    <row r="752" spans="1:10" ht="14.5" customHeight="1" x14ac:dyDescent="0.15">
      <c r="A752" s="5"/>
      <c r="B752" s="399">
        <v>32325</v>
      </c>
      <c r="C752" s="5"/>
      <c r="D752" s="5"/>
      <c r="E752" s="5"/>
      <c r="F752" s="5"/>
      <c r="G752" s="5"/>
      <c r="H752" s="111">
        <v>7.1000000000000004E-3</v>
      </c>
      <c r="I752" s="111"/>
      <c r="J752" s="399">
        <v>32325</v>
      </c>
    </row>
    <row r="753" spans="1:10" ht="14.5" customHeight="1" x14ac:dyDescent="0.15">
      <c r="A753" s="5"/>
      <c r="B753" s="399">
        <v>32356</v>
      </c>
      <c r="C753" s="5"/>
      <c r="D753" s="5"/>
      <c r="E753" s="5"/>
      <c r="F753" s="5"/>
      <c r="G753" s="5"/>
      <c r="H753" s="111">
        <v>8.3000000000000001E-3</v>
      </c>
      <c r="I753" s="111"/>
      <c r="J753" s="399">
        <v>32356</v>
      </c>
    </row>
    <row r="754" spans="1:10" ht="14.5" customHeight="1" x14ac:dyDescent="0.15">
      <c r="A754" s="5"/>
      <c r="B754" s="399">
        <v>32387</v>
      </c>
      <c r="C754" s="5"/>
      <c r="D754" s="5"/>
      <c r="E754" s="5"/>
      <c r="F754" s="5"/>
      <c r="G754" s="5"/>
      <c r="H754" s="111">
        <v>7.6E-3</v>
      </c>
      <c r="I754" s="111"/>
      <c r="J754" s="399">
        <v>32387</v>
      </c>
    </row>
    <row r="755" spans="1:10" ht="14.5" customHeight="1" x14ac:dyDescent="0.15">
      <c r="A755" s="5"/>
      <c r="B755" s="399">
        <v>32417</v>
      </c>
      <c r="C755" s="5"/>
      <c r="D755" s="5"/>
      <c r="E755" s="5"/>
      <c r="F755" s="5"/>
      <c r="G755" s="5"/>
      <c r="H755" s="111">
        <v>7.6E-3</v>
      </c>
      <c r="I755" s="111"/>
      <c r="J755" s="399">
        <v>32417</v>
      </c>
    </row>
    <row r="756" spans="1:10" ht="14.5" customHeight="1" x14ac:dyDescent="0.15">
      <c r="A756" s="5"/>
      <c r="B756" s="399">
        <v>32448</v>
      </c>
      <c r="C756" s="5"/>
      <c r="D756" s="5"/>
      <c r="E756" s="5"/>
      <c r="F756" s="5"/>
      <c r="G756" s="5"/>
      <c r="H756" s="111">
        <v>7.0000000000000001E-3</v>
      </c>
      <c r="I756" s="111"/>
      <c r="J756" s="399">
        <v>32448</v>
      </c>
    </row>
    <row r="757" spans="1:10" ht="14.5" customHeight="1" x14ac:dyDescent="0.15">
      <c r="A757" s="5"/>
      <c r="B757" s="399">
        <v>32478</v>
      </c>
      <c r="C757" s="5"/>
      <c r="D757" s="5"/>
      <c r="E757" s="5"/>
      <c r="F757" s="5"/>
      <c r="G757" s="5"/>
      <c r="H757" s="111">
        <v>7.4999999999999997E-3</v>
      </c>
      <c r="I757" s="111"/>
      <c r="J757" s="399">
        <v>32478</v>
      </c>
    </row>
    <row r="758" spans="1:10" ht="14.5" customHeight="1" x14ac:dyDescent="0.15">
      <c r="A758" s="5"/>
      <c r="B758" s="399">
        <v>32509</v>
      </c>
      <c r="C758" s="5"/>
      <c r="D758" s="5"/>
      <c r="E758" s="5"/>
      <c r="F758" s="5"/>
      <c r="G758" s="5"/>
      <c r="H758" s="111">
        <v>8.0000000000000002E-3</v>
      </c>
      <c r="I758" s="111"/>
      <c r="J758" s="399">
        <v>32509</v>
      </c>
    </row>
    <row r="759" spans="1:10" ht="14.5" customHeight="1" x14ac:dyDescent="0.15">
      <c r="A759" s="5"/>
      <c r="B759" s="399">
        <v>32540</v>
      </c>
      <c r="C759" s="5"/>
      <c r="D759" s="5"/>
      <c r="E759" s="5"/>
      <c r="F759" s="5"/>
      <c r="G759" s="5"/>
      <c r="H759" s="111">
        <v>6.8999999999999999E-3</v>
      </c>
      <c r="I759" s="111"/>
      <c r="J759" s="399">
        <v>32540</v>
      </c>
    </row>
    <row r="760" spans="1:10" ht="14.5" customHeight="1" x14ac:dyDescent="0.15">
      <c r="A760" s="5"/>
      <c r="B760" s="399">
        <v>32568</v>
      </c>
      <c r="C760" s="5"/>
      <c r="D760" s="5"/>
      <c r="E760" s="5"/>
      <c r="F760" s="5"/>
      <c r="G760" s="5"/>
      <c r="H760" s="111">
        <v>7.9000000000000008E-3</v>
      </c>
      <c r="I760" s="111"/>
      <c r="J760" s="399">
        <v>32568</v>
      </c>
    </row>
    <row r="761" spans="1:10" ht="14.5" customHeight="1" x14ac:dyDescent="0.15">
      <c r="A761" s="5"/>
      <c r="B761" s="399">
        <v>32599</v>
      </c>
      <c r="C761" s="5"/>
      <c r="D761" s="5"/>
      <c r="E761" s="5"/>
      <c r="F761" s="5"/>
      <c r="G761" s="5"/>
      <c r="H761" s="111">
        <v>7.0000000000000001E-3</v>
      </c>
      <c r="I761" s="111"/>
      <c r="J761" s="399">
        <v>32599</v>
      </c>
    </row>
    <row r="762" spans="1:10" ht="14.5" customHeight="1" x14ac:dyDescent="0.15">
      <c r="A762" s="5"/>
      <c r="B762" s="399">
        <v>32629</v>
      </c>
      <c r="C762" s="5"/>
      <c r="D762" s="5"/>
      <c r="E762" s="5"/>
      <c r="F762" s="5"/>
      <c r="G762" s="5"/>
      <c r="H762" s="111">
        <v>8.0000000000000002E-3</v>
      </c>
      <c r="I762" s="111"/>
      <c r="J762" s="399">
        <v>32629</v>
      </c>
    </row>
    <row r="763" spans="1:10" ht="14.5" customHeight="1" x14ac:dyDescent="0.15">
      <c r="A763" s="5"/>
      <c r="B763" s="399">
        <v>32660</v>
      </c>
      <c r="C763" s="5"/>
      <c r="D763" s="5"/>
      <c r="E763" s="5"/>
      <c r="F763" s="5"/>
      <c r="G763" s="5"/>
      <c r="H763" s="111">
        <v>7.0000000000000001E-3</v>
      </c>
      <c r="I763" s="111"/>
      <c r="J763" s="399">
        <v>32660</v>
      </c>
    </row>
    <row r="764" spans="1:10" ht="14.5" customHeight="1" x14ac:dyDescent="0.15">
      <c r="A764" s="5"/>
      <c r="B764" s="399">
        <v>32690</v>
      </c>
      <c r="C764" s="5"/>
      <c r="D764" s="5"/>
      <c r="E764" s="5"/>
      <c r="F764" s="5"/>
      <c r="G764" s="5"/>
      <c r="H764" s="111">
        <v>6.7999999999999996E-3</v>
      </c>
      <c r="I764" s="111"/>
      <c r="J764" s="399">
        <v>32690</v>
      </c>
    </row>
    <row r="765" spans="1:10" ht="14.5" customHeight="1" x14ac:dyDescent="0.15">
      <c r="A765" s="5"/>
      <c r="B765" s="399">
        <v>32721</v>
      </c>
      <c r="C765" s="5"/>
      <c r="D765" s="5"/>
      <c r="E765" s="5"/>
      <c r="F765" s="5"/>
      <c r="G765" s="5"/>
      <c r="H765" s="111">
        <v>6.6E-3</v>
      </c>
      <c r="I765" s="111"/>
      <c r="J765" s="399">
        <v>32721</v>
      </c>
    </row>
    <row r="766" spans="1:10" ht="14.5" customHeight="1" x14ac:dyDescent="0.15">
      <c r="A766" s="5"/>
      <c r="B766" s="399">
        <v>32752</v>
      </c>
      <c r="C766" s="5"/>
      <c r="D766" s="5"/>
      <c r="E766" s="5"/>
      <c r="F766" s="5"/>
      <c r="G766" s="5"/>
      <c r="H766" s="111">
        <v>6.4999999999999997E-3</v>
      </c>
      <c r="I766" s="111"/>
      <c r="J766" s="399">
        <v>32752</v>
      </c>
    </row>
    <row r="767" spans="1:10" ht="14.5" customHeight="1" x14ac:dyDescent="0.15">
      <c r="A767" s="5"/>
      <c r="B767" s="399">
        <v>32782</v>
      </c>
      <c r="C767" s="5"/>
      <c r="D767" s="5"/>
      <c r="E767" s="5"/>
      <c r="F767" s="5"/>
      <c r="G767" s="5"/>
      <c r="H767" s="111">
        <v>7.1999999999999998E-3</v>
      </c>
      <c r="I767" s="111"/>
      <c r="J767" s="399">
        <v>32782</v>
      </c>
    </row>
    <row r="768" spans="1:10" ht="14.5" customHeight="1" x14ac:dyDescent="0.15">
      <c r="A768" s="5"/>
      <c r="B768" s="399">
        <v>32813</v>
      </c>
      <c r="C768" s="5"/>
      <c r="D768" s="5"/>
      <c r="E768" s="5"/>
      <c r="F768" s="5"/>
      <c r="G768" s="5"/>
      <c r="H768" s="111">
        <v>6.4000000000000003E-3</v>
      </c>
      <c r="I768" s="111"/>
      <c r="J768" s="399">
        <v>32813</v>
      </c>
    </row>
    <row r="769" spans="1:10" ht="14.5" customHeight="1" x14ac:dyDescent="0.15">
      <c r="A769" s="5"/>
      <c r="B769" s="399">
        <v>32843</v>
      </c>
      <c r="C769" s="5"/>
      <c r="D769" s="5"/>
      <c r="E769" s="5"/>
      <c r="F769" s="5"/>
      <c r="G769" s="5"/>
      <c r="H769" s="111">
        <v>6.4000000000000003E-3</v>
      </c>
      <c r="I769" s="111"/>
      <c r="J769" s="399">
        <v>32843</v>
      </c>
    </row>
    <row r="770" spans="1:10" ht="14.5" customHeight="1" x14ac:dyDescent="0.15">
      <c r="A770" s="5"/>
      <c r="B770" s="399">
        <v>32874</v>
      </c>
      <c r="C770" s="5"/>
      <c r="D770" s="5"/>
      <c r="E770" s="5"/>
      <c r="F770" s="5"/>
      <c r="G770" s="5"/>
      <c r="H770" s="111">
        <v>7.3000000000000001E-3</v>
      </c>
      <c r="I770" s="111"/>
      <c r="J770" s="399">
        <v>32874</v>
      </c>
    </row>
    <row r="771" spans="1:10" ht="14.5" customHeight="1" x14ac:dyDescent="0.15">
      <c r="A771" s="5"/>
      <c r="B771" s="399">
        <v>32905</v>
      </c>
      <c r="C771" s="5"/>
      <c r="D771" s="5"/>
      <c r="E771" s="5"/>
      <c r="F771" s="5"/>
      <c r="G771" s="5"/>
      <c r="H771" s="111">
        <v>6.6E-3</v>
      </c>
      <c r="I771" s="111"/>
      <c r="J771" s="399">
        <v>32905</v>
      </c>
    </row>
    <row r="772" spans="1:10" ht="14.5" customHeight="1" x14ac:dyDescent="0.15">
      <c r="A772" s="5"/>
      <c r="B772" s="399">
        <v>32933</v>
      </c>
      <c r="C772" s="5"/>
      <c r="D772" s="5"/>
      <c r="E772" s="5"/>
      <c r="F772" s="5"/>
      <c r="G772" s="5"/>
      <c r="H772" s="111">
        <v>7.1000000000000004E-3</v>
      </c>
      <c r="I772" s="111"/>
      <c r="J772" s="399">
        <v>32933</v>
      </c>
    </row>
    <row r="773" spans="1:10" ht="14.5" customHeight="1" x14ac:dyDescent="0.15">
      <c r="A773" s="5"/>
      <c r="B773" s="399">
        <v>32964</v>
      </c>
      <c r="C773" s="5"/>
      <c r="D773" s="5"/>
      <c r="E773" s="5"/>
      <c r="F773" s="5"/>
      <c r="G773" s="5"/>
      <c r="H773" s="111">
        <v>7.4999999999999997E-3</v>
      </c>
      <c r="I773" s="111"/>
      <c r="J773" s="399">
        <v>32964</v>
      </c>
    </row>
    <row r="774" spans="1:10" ht="14.5" customHeight="1" x14ac:dyDescent="0.15">
      <c r="A774" s="5"/>
      <c r="B774" s="399">
        <v>32994</v>
      </c>
      <c r="C774" s="5"/>
      <c r="D774" s="5"/>
      <c r="E774" s="5"/>
      <c r="F774" s="5"/>
      <c r="G774" s="5"/>
      <c r="H774" s="111">
        <v>7.4999999999999997E-3</v>
      </c>
      <c r="I774" s="111"/>
      <c r="J774" s="399">
        <v>32994</v>
      </c>
    </row>
    <row r="775" spans="1:10" ht="14.5" customHeight="1" x14ac:dyDescent="0.15">
      <c r="A775" s="5"/>
      <c r="B775" s="399">
        <v>33025</v>
      </c>
      <c r="C775" s="5"/>
      <c r="D775" s="5"/>
      <c r="E775" s="5"/>
      <c r="F775" s="5"/>
      <c r="G775" s="5"/>
      <c r="H775" s="111">
        <v>6.7999999999999996E-3</v>
      </c>
      <c r="I775" s="111"/>
      <c r="J775" s="399">
        <v>33025</v>
      </c>
    </row>
    <row r="776" spans="1:10" ht="14.5" customHeight="1" x14ac:dyDescent="0.15">
      <c r="A776" s="5"/>
      <c r="B776" s="399">
        <v>33055</v>
      </c>
      <c r="C776" s="5"/>
      <c r="D776" s="5"/>
      <c r="E776" s="5"/>
      <c r="F776" s="5"/>
      <c r="G776" s="5"/>
      <c r="H776" s="111">
        <v>7.4000000000000003E-3</v>
      </c>
      <c r="I776" s="111"/>
      <c r="J776" s="399">
        <v>33055</v>
      </c>
    </row>
    <row r="777" spans="1:10" ht="14.5" customHeight="1" x14ac:dyDescent="0.15">
      <c r="A777" s="5"/>
      <c r="B777" s="399">
        <v>33086</v>
      </c>
      <c r="C777" s="5"/>
      <c r="D777" s="5"/>
      <c r="E777" s="5"/>
      <c r="F777" s="5"/>
      <c r="G777" s="5"/>
      <c r="H777" s="111">
        <v>7.1000000000000004E-3</v>
      </c>
      <c r="I777" s="111"/>
      <c r="J777" s="399">
        <v>33086</v>
      </c>
    </row>
    <row r="778" spans="1:10" ht="14.5" customHeight="1" x14ac:dyDescent="0.15">
      <c r="A778" s="5"/>
      <c r="B778" s="399">
        <v>33117</v>
      </c>
      <c r="C778" s="5"/>
      <c r="D778" s="5"/>
      <c r="E778" s="5"/>
      <c r="F778" s="5"/>
      <c r="G778" s="5"/>
      <c r="H778" s="111">
        <v>6.8999999999999999E-3</v>
      </c>
      <c r="I778" s="111"/>
      <c r="J778" s="399">
        <v>33117</v>
      </c>
    </row>
    <row r="779" spans="1:10" ht="14.5" customHeight="1" x14ac:dyDescent="0.15">
      <c r="A779" s="5"/>
      <c r="B779" s="399">
        <v>33147</v>
      </c>
      <c r="C779" s="5"/>
      <c r="D779" s="5"/>
      <c r="E779" s="5"/>
      <c r="F779" s="5"/>
      <c r="G779" s="5"/>
      <c r="H779" s="111">
        <v>8.0999999999999996E-3</v>
      </c>
      <c r="I779" s="111"/>
      <c r="J779" s="399">
        <v>33147</v>
      </c>
    </row>
    <row r="780" spans="1:10" ht="14.5" customHeight="1" x14ac:dyDescent="0.15">
      <c r="A780" s="5"/>
      <c r="B780" s="399">
        <v>33178</v>
      </c>
      <c r="C780" s="5"/>
      <c r="D780" s="5"/>
      <c r="E780" s="5"/>
      <c r="F780" s="5"/>
      <c r="G780" s="5"/>
      <c r="H780" s="111">
        <v>7.1000000000000004E-3</v>
      </c>
      <c r="I780" s="111"/>
      <c r="J780" s="399">
        <v>33178</v>
      </c>
    </row>
    <row r="781" spans="1:10" ht="14.5" customHeight="1" x14ac:dyDescent="0.15">
      <c r="A781" s="5"/>
      <c r="B781" s="399">
        <v>33208</v>
      </c>
      <c r="C781" s="5"/>
      <c r="D781" s="5"/>
      <c r="E781" s="5"/>
      <c r="F781" s="5"/>
      <c r="G781" s="5"/>
      <c r="H781" s="111">
        <v>7.1999999999999998E-3</v>
      </c>
      <c r="I781" s="111"/>
      <c r="J781" s="399">
        <v>33208</v>
      </c>
    </row>
    <row r="782" spans="1:10" ht="14.5" customHeight="1" x14ac:dyDescent="0.15">
      <c r="A782" s="5"/>
      <c r="B782" s="399">
        <v>33239</v>
      </c>
      <c r="C782" s="5"/>
      <c r="D782" s="5"/>
      <c r="E782" s="5"/>
      <c r="F782" s="5"/>
      <c r="G782" s="5"/>
      <c r="H782" s="111">
        <v>7.1000000000000004E-3</v>
      </c>
      <c r="I782" s="111"/>
      <c r="J782" s="399">
        <v>33239</v>
      </c>
    </row>
    <row r="783" spans="1:10" ht="14.5" customHeight="1" x14ac:dyDescent="0.15">
      <c r="A783" s="5"/>
      <c r="B783" s="399">
        <v>33270</v>
      </c>
      <c r="C783" s="5"/>
      <c r="D783" s="5"/>
      <c r="E783" s="5"/>
      <c r="F783" s="5"/>
      <c r="G783" s="5"/>
      <c r="H783" s="111">
        <v>6.4000000000000003E-3</v>
      </c>
      <c r="I783" s="111"/>
      <c r="J783" s="399">
        <v>33270</v>
      </c>
    </row>
    <row r="784" spans="1:10" ht="14.5" customHeight="1" x14ac:dyDescent="0.15">
      <c r="A784" s="5"/>
      <c r="B784" s="399">
        <v>33298</v>
      </c>
      <c r="C784" s="5"/>
      <c r="D784" s="5"/>
      <c r="E784" s="5"/>
      <c r="F784" s="5"/>
      <c r="G784" s="5"/>
      <c r="H784" s="111">
        <v>6.4000000000000003E-3</v>
      </c>
      <c r="I784" s="111"/>
      <c r="J784" s="399">
        <v>33298</v>
      </c>
    </row>
    <row r="785" spans="1:10" ht="14.5" customHeight="1" x14ac:dyDescent="0.15">
      <c r="A785" s="5"/>
      <c r="B785" s="399">
        <v>33329</v>
      </c>
      <c r="C785" s="5"/>
      <c r="D785" s="5"/>
      <c r="E785" s="5"/>
      <c r="F785" s="5"/>
      <c r="G785" s="5"/>
      <c r="H785" s="111">
        <v>7.6E-3</v>
      </c>
      <c r="I785" s="111"/>
      <c r="J785" s="399">
        <v>33329</v>
      </c>
    </row>
    <row r="786" spans="1:10" ht="14.5" customHeight="1" x14ac:dyDescent="0.15">
      <c r="A786" s="5"/>
      <c r="B786" s="399">
        <v>33359</v>
      </c>
      <c r="C786" s="5"/>
      <c r="D786" s="5"/>
      <c r="E786" s="5"/>
      <c r="F786" s="5"/>
      <c r="G786" s="5"/>
      <c r="H786" s="111">
        <v>6.7999999999999996E-3</v>
      </c>
      <c r="I786" s="111"/>
      <c r="J786" s="399">
        <v>33359</v>
      </c>
    </row>
    <row r="787" spans="1:10" ht="14.5" customHeight="1" x14ac:dyDescent="0.15">
      <c r="A787" s="5"/>
      <c r="B787" s="399">
        <v>33390</v>
      </c>
      <c r="C787" s="5"/>
      <c r="D787" s="5"/>
      <c r="E787" s="5"/>
      <c r="F787" s="5"/>
      <c r="G787" s="5"/>
      <c r="H787" s="111">
        <v>6.3E-3</v>
      </c>
      <c r="I787" s="111"/>
      <c r="J787" s="399">
        <v>33390</v>
      </c>
    </row>
    <row r="788" spans="1:10" ht="14.5" customHeight="1" x14ac:dyDescent="0.15">
      <c r="A788" s="5"/>
      <c r="B788" s="399">
        <v>33420</v>
      </c>
      <c r="C788" s="5"/>
      <c r="D788" s="5"/>
      <c r="E788" s="5"/>
      <c r="F788" s="5"/>
      <c r="G788" s="5"/>
      <c r="H788" s="111">
        <v>7.6E-3</v>
      </c>
      <c r="I788" s="111"/>
      <c r="J788" s="399">
        <v>33420</v>
      </c>
    </row>
    <row r="789" spans="1:10" ht="14.5" customHeight="1" x14ac:dyDescent="0.15">
      <c r="A789" s="5"/>
      <c r="B789" s="399">
        <v>33451</v>
      </c>
      <c r="C789" s="5"/>
      <c r="D789" s="5"/>
      <c r="E789" s="5"/>
      <c r="F789" s="5"/>
      <c r="G789" s="5"/>
      <c r="H789" s="111">
        <v>6.7999999999999996E-3</v>
      </c>
      <c r="I789" s="111"/>
      <c r="J789" s="399">
        <v>33451</v>
      </c>
    </row>
    <row r="790" spans="1:10" ht="14.5" customHeight="1" x14ac:dyDescent="0.15">
      <c r="A790" s="5"/>
      <c r="B790" s="399">
        <v>33482</v>
      </c>
      <c r="C790" s="5"/>
      <c r="D790" s="5"/>
      <c r="E790" s="5"/>
      <c r="F790" s="5"/>
      <c r="G790" s="5"/>
      <c r="H790" s="111">
        <v>6.7999999999999996E-3</v>
      </c>
      <c r="I790" s="111"/>
      <c r="J790" s="399">
        <v>33482</v>
      </c>
    </row>
    <row r="791" spans="1:10" ht="14.5" customHeight="1" x14ac:dyDescent="0.15">
      <c r="A791" s="5"/>
      <c r="B791" s="399">
        <v>33512</v>
      </c>
      <c r="C791" s="5"/>
      <c r="D791" s="5"/>
      <c r="E791" s="5"/>
      <c r="F791" s="5"/>
      <c r="G791" s="5"/>
      <c r="H791" s="111">
        <v>6.4999999999999997E-3</v>
      </c>
      <c r="I791" s="111"/>
      <c r="J791" s="399">
        <v>33512</v>
      </c>
    </row>
    <row r="792" spans="1:10" ht="14.5" customHeight="1" x14ac:dyDescent="0.15">
      <c r="A792" s="5"/>
      <c r="B792" s="399">
        <v>33543</v>
      </c>
      <c r="C792" s="5"/>
      <c r="D792" s="5"/>
      <c r="E792" s="5"/>
      <c r="F792" s="5"/>
      <c r="G792" s="5"/>
      <c r="H792" s="111">
        <v>6.0000000000000001E-3</v>
      </c>
      <c r="I792" s="111"/>
      <c r="J792" s="399">
        <v>33543</v>
      </c>
    </row>
    <row r="793" spans="1:10" ht="14.5" customHeight="1" x14ac:dyDescent="0.15">
      <c r="A793" s="5"/>
      <c r="B793" s="399">
        <v>33573</v>
      </c>
      <c r="C793" s="5"/>
      <c r="D793" s="5"/>
      <c r="E793" s="5"/>
      <c r="F793" s="5"/>
      <c r="G793" s="5"/>
      <c r="H793" s="111">
        <v>6.7999999999999996E-3</v>
      </c>
      <c r="I793" s="111"/>
      <c r="J793" s="399">
        <v>33573</v>
      </c>
    </row>
    <row r="794" spans="1:10" ht="14.5" customHeight="1" x14ac:dyDescent="0.15">
      <c r="A794" s="5"/>
      <c r="B794" s="399">
        <v>33604</v>
      </c>
      <c r="C794" s="5"/>
      <c r="D794" s="5"/>
      <c r="E794" s="5"/>
      <c r="F794" s="5"/>
      <c r="G794" s="5"/>
      <c r="H794" s="111">
        <v>6.1000000000000004E-3</v>
      </c>
      <c r="I794" s="111"/>
      <c r="J794" s="399">
        <v>33604</v>
      </c>
    </row>
    <row r="795" spans="1:10" ht="14.5" customHeight="1" x14ac:dyDescent="0.15">
      <c r="A795" s="5"/>
      <c r="B795" s="399">
        <v>33635</v>
      </c>
      <c r="C795" s="5"/>
      <c r="D795" s="5"/>
      <c r="E795" s="5"/>
      <c r="F795" s="5"/>
      <c r="G795" s="5"/>
      <c r="H795" s="111">
        <v>5.8999999999999999E-3</v>
      </c>
      <c r="I795" s="111"/>
      <c r="J795" s="399">
        <v>33635</v>
      </c>
    </row>
    <row r="796" spans="1:10" ht="14.5" customHeight="1" x14ac:dyDescent="0.15">
      <c r="A796" s="5"/>
      <c r="B796" s="399">
        <v>33664</v>
      </c>
      <c r="C796" s="5"/>
      <c r="D796" s="5"/>
      <c r="E796" s="5"/>
      <c r="F796" s="5"/>
      <c r="G796" s="5"/>
      <c r="H796" s="111">
        <v>6.7000000000000002E-3</v>
      </c>
      <c r="I796" s="111"/>
      <c r="J796" s="399">
        <v>33664</v>
      </c>
    </row>
    <row r="797" spans="1:10" ht="14.5" customHeight="1" x14ac:dyDescent="0.15">
      <c r="A797" s="5"/>
      <c r="B797" s="399">
        <v>33695</v>
      </c>
      <c r="C797" s="5"/>
      <c r="D797" s="5"/>
      <c r="E797" s="5"/>
      <c r="F797" s="5"/>
      <c r="G797" s="5"/>
      <c r="H797" s="111">
        <v>6.4999999999999997E-3</v>
      </c>
      <c r="I797" s="111"/>
      <c r="J797" s="399">
        <v>33695</v>
      </c>
    </row>
    <row r="798" spans="1:10" ht="14.5" customHeight="1" x14ac:dyDescent="0.15">
      <c r="A798" s="5"/>
      <c r="B798" s="399">
        <v>33725</v>
      </c>
      <c r="C798" s="5"/>
      <c r="D798" s="5"/>
      <c r="E798" s="5"/>
      <c r="F798" s="5"/>
      <c r="G798" s="5"/>
      <c r="H798" s="111">
        <v>6.1000000000000004E-3</v>
      </c>
      <c r="I798" s="111"/>
      <c r="J798" s="399">
        <v>33725</v>
      </c>
    </row>
    <row r="799" spans="1:10" ht="14.5" customHeight="1" x14ac:dyDescent="0.15">
      <c r="A799" s="5"/>
      <c r="B799" s="399">
        <v>33756</v>
      </c>
      <c r="C799" s="5"/>
      <c r="D799" s="5"/>
      <c r="E799" s="5"/>
      <c r="F799" s="5"/>
      <c r="G799" s="5"/>
      <c r="H799" s="111">
        <v>6.7000000000000002E-3</v>
      </c>
      <c r="I799" s="111"/>
      <c r="J799" s="399">
        <v>33756</v>
      </c>
    </row>
    <row r="800" spans="1:10" ht="14.5" customHeight="1" x14ac:dyDescent="0.15">
      <c r="A800" s="5"/>
      <c r="B800" s="399">
        <v>33786</v>
      </c>
      <c r="C800" s="5"/>
      <c r="D800" s="5"/>
      <c r="E800" s="5"/>
      <c r="F800" s="5"/>
      <c r="G800" s="5"/>
      <c r="H800" s="111">
        <v>6.3E-3</v>
      </c>
      <c r="I800" s="111"/>
      <c r="J800" s="399">
        <v>33786</v>
      </c>
    </row>
    <row r="801" spans="1:10" ht="14.5" customHeight="1" x14ac:dyDescent="0.15">
      <c r="A801" s="5"/>
      <c r="B801" s="399">
        <v>33817</v>
      </c>
      <c r="C801" s="5"/>
      <c r="D801" s="5"/>
      <c r="E801" s="5"/>
      <c r="F801" s="5"/>
      <c r="G801" s="5"/>
      <c r="H801" s="111">
        <v>6.0000000000000001E-3</v>
      </c>
      <c r="I801" s="111"/>
      <c r="J801" s="399">
        <v>33817</v>
      </c>
    </row>
    <row r="802" spans="1:10" ht="14.5" customHeight="1" x14ac:dyDescent="0.15">
      <c r="A802" s="5"/>
      <c r="B802" s="399">
        <v>33848</v>
      </c>
      <c r="C802" s="5"/>
      <c r="D802" s="5"/>
      <c r="E802" s="5"/>
      <c r="F802" s="5"/>
      <c r="G802" s="5"/>
      <c r="H802" s="111">
        <v>5.7999999999999996E-3</v>
      </c>
      <c r="I802" s="111"/>
      <c r="J802" s="399">
        <v>33848</v>
      </c>
    </row>
    <row r="803" spans="1:10" ht="14.5" customHeight="1" x14ac:dyDescent="0.15">
      <c r="A803" s="5"/>
      <c r="B803" s="399">
        <v>33878</v>
      </c>
      <c r="C803" s="5"/>
      <c r="D803" s="5"/>
      <c r="E803" s="5"/>
      <c r="F803" s="5"/>
      <c r="G803" s="5"/>
      <c r="H803" s="111">
        <v>5.7000000000000002E-3</v>
      </c>
      <c r="I803" s="111"/>
      <c r="J803" s="399">
        <v>33878</v>
      </c>
    </row>
    <row r="804" spans="1:10" ht="14.5" customHeight="1" x14ac:dyDescent="0.15">
      <c r="A804" s="5"/>
      <c r="B804" s="399">
        <v>33909</v>
      </c>
      <c r="C804" s="5"/>
      <c r="D804" s="5"/>
      <c r="E804" s="5"/>
      <c r="F804" s="5"/>
      <c r="G804" s="5"/>
      <c r="H804" s="111">
        <v>6.1000000000000004E-3</v>
      </c>
      <c r="I804" s="111"/>
      <c r="J804" s="399">
        <v>33909</v>
      </c>
    </row>
    <row r="805" spans="1:10" ht="14.5" customHeight="1" x14ac:dyDescent="0.15">
      <c r="A805" s="5"/>
      <c r="B805" s="399">
        <v>33939</v>
      </c>
      <c r="C805" s="5"/>
      <c r="D805" s="5"/>
      <c r="E805" s="5"/>
      <c r="F805" s="5"/>
      <c r="G805" s="5"/>
      <c r="H805" s="111">
        <v>6.3E-3</v>
      </c>
      <c r="I805" s="111"/>
      <c r="J805" s="399">
        <v>33939</v>
      </c>
    </row>
    <row r="806" spans="1:10" ht="14.5" customHeight="1" x14ac:dyDescent="0.15">
      <c r="A806" s="5"/>
      <c r="B806" s="399">
        <v>33970</v>
      </c>
      <c r="C806" s="5"/>
      <c r="D806" s="5"/>
      <c r="E806" s="5"/>
      <c r="F806" s="5"/>
      <c r="G806" s="5"/>
      <c r="H806" s="111">
        <v>5.8999999999999999E-3</v>
      </c>
      <c r="I806" s="111"/>
      <c r="J806" s="399">
        <v>33970</v>
      </c>
    </row>
    <row r="807" spans="1:10" ht="14.5" customHeight="1" x14ac:dyDescent="0.15">
      <c r="A807" s="5"/>
      <c r="B807" s="399">
        <v>34001</v>
      </c>
      <c r="C807" s="5"/>
      <c r="D807" s="5"/>
      <c r="E807" s="5"/>
      <c r="F807" s="5"/>
      <c r="G807" s="5"/>
      <c r="H807" s="111">
        <v>5.4999999999999997E-3</v>
      </c>
      <c r="I807" s="111"/>
      <c r="J807" s="399">
        <v>34001</v>
      </c>
    </row>
    <row r="808" spans="1:10" ht="14.5" customHeight="1" x14ac:dyDescent="0.15">
      <c r="A808" s="5"/>
      <c r="B808" s="399">
        <v>34029</v>
      </c>
      <c r="C808" s="5"/>
      <c r="D808" s="5"/>
      <c r="E808" s="5"/>
      <c r="F808" s="5"/>
      <c r="G808" s="5"/>
      <c r="H808" s="111">
        <v>6.3E-3</v>
      </c>
      <c r="I808" s="111"/>
      <c r="J808" s="399">
        <v>34029</v>
      </c>
    </row>
    <row r="809" spans="1:10" ht="14.5" customHeight="1" x14ac:dyDescent="0.15">
      <c r="A809" s="5"/>
      <c r="B809" s="399">
        <v>34060</v>
      </c>
      <c r="C809" s="5"/>
      <c r="D809" s="5"/>
      <c r="E809" s="5"/>
      <c r="F809" s="5"/>
      <c r="G809" s="5"/>
      <c r="H809" s="111">
        <v>5.7000000000000002E-3</v>
      </c>
      <c r="I809" s="111"/>
      <c r="J809" s="399">
        <v>34060</v>
      </c>
    </row>
    <row r="810" spans="1:10" ht="14.5" customHeight="1" x14ac:dyDescent="0.15">
      <c r="A810" s="5"/>
      <c r="B810" s="399">
        <v>34090</v>
      </c>
      <c r="C810" s="5"/>
      <c r="D810" s="5"/>
      <c r="E810" s="5"/>
      <c r="F810" s="5"/>
      <c r="G810" s="5"/>
      <c r="H810" s="111">
        <v>5.1999999999999998E-3</v>
      </c>
      <c r="I810" s="111"/>
      <c r="J810" s="399">
        <v>34090</v>
      </c>
    </row>
    <row r="811" spans="1:10" ht="14.5" customHeight="1" x14ac:dyDescent="0.15">
      <c r="A811" s="5"/>
      <c r="B811" s="399">
        <v>34121</v>
      </c>
      <c r="C811" s="5"/>
      <c r="D811" s="5"/>
      <c r="E811" s="5"/>
      <c r="F811" s="5"/>
      <c r="G811" s="5"/>
      <c r="H811" s="111">
        <v>6.1999999999999998E-3</v>
      </c>
      <c r="I811" s="111"/>
      <c r="J811" s="399">
        <v>34121</v>
      </c>
    </row>
    <row r="812" spans="1:10" ht="14.5" customHeight="1" x14ac:dyDescent="0.15">
      <c r="A812" s="5"/>
      <c r="B812" s="399">
        <v>34151</v>
      </c>
      <c r="C812" s="5"/>
      <c r="D812" s="5"/>
      <c r="E812" s="5"/>
      <c r="F812" s="5"/>
      <c r="G812" s="5"/>
      <c r="H812" s="111">
        <v>5.4000000000000003E-3</v>
      </c>
      <c r="I812" s="111"/>
      <c r="J812" s="399">
        <v>34151</v>
      </c>
    </row>
    <row r="813" spans="1:10" ht="14.5" customHeight="1" x14ac:dyDescent="0.15">
      <c r="A813" s="5"/>
      <c r="B813" s="399">
        <v>34182</v>
      </c>
      <c r="C813" s="5"/>
      <c r="D813" s="5"/>
      <c r="E813" s="5"/>
      <c r="F813" s="5"/>
      <c r="G813" s="5"/>
      <c r="H813" s="111">
        <v>5.5999999999999999E-3</v>
      </c>
      <c r="I813" s="111"/>
      <c r="J813" s="399">
        <v>34182</v>
      </c>
    </row>
    <row r="814" spans="1:10" ht="14.5" customHeight="1" x14ac:dyDescent="0.15">
      <c r="A814" s="5"/>
      <c r="B814" s="399">
        <v>34213</v>
      </c>
      <c r="C814" s="5"/>
      <c r="D814" s="5"/>
      <c r="E814" s="5"/>
      <c r="F814" s="5"/>
      <c r="G814" s="5"/>
      <c r="H814" s="111">
        <v>5.0000000000000001E-3</v>
      </c>
      <c r="I814" s="111"/>
      <c r="J814" s="399">
        <v>34213</v>
      </c>
    </row>
    <row r="815" spans="1:10" ht="14.5" customHeight="1" x14ac:dyDescent="0.15">
      <c r="A815" s="5"/>
      <c r="B815" s="399">
        <v>34243</v>
      </c>
      <c r="C815" s="5"/>
      <c r="D815" s="5"/>
      <c r="E815" s="5"/>
      <c r="F815" s="5"/>
      <c r="G815" s="5"/>
      <c r="H815" s="111">
        <v>4.8999999999999998E-3</v>
      </c>
      <c r="I815" s="111"/>
      <c r="J815" s="399">
        <v>34243</v>
      </c>
    </row>
    <row r="816" spans="1:10" ht="14.5" customHeight="1" x14ac:dyDescent="0.15">
      <c r="A816" s="5"/>
      <c r="B816" s="399">
        <v>34274</v>
      </c>
      <c r="C816" s="5"/>
      <c r="D816" s="5"/>
      <c r="E816" s="5"/>
      <c r="F816" s="5"/>
      <c r="G816" s="5"/>
      <c r="H816" s="111">
        <v>5.3E-3</v>
      </c>
      <c r="I816" s="111"/>
      <c r="J816" s="399">
        <v>34274</v>
      </c>
    </row>
    <row r="817" spans="1:10" ht="14.5" customHeight="1" x14ac:dyDescent="0.15">
      <c r="A817" s="5"/>
      <c r="B817" s="399">
        <v>34304</v>
      </c>
      <c r="C817" s="5"/>
      <c r="D817" s="5"/>
      <c r="E817" s="5"/>
      <c r="F817" s="5"/>
      <c r="G817" s="5"/>
      <c r="H817" s="111">
        <v>5.4999999999999997E-3</v>
      </c>
      <c r="I817" s="111"/>
      <c r="J817" s="399">
        <v>34304</v>
      </c>
    </row>
    <row r="818" spans="1:10" ht="14.5" customHeight="1" x14ac:dyDescent="0.15">
      <c r="A818" s="5"/>
      <c r="B818" s="399">
        <v>34335</v>
      </c>
      <c r="C818" s="5"/>
      <c r="D818" s="5"/>
      <c r="E818" s="5"/>
      <c r="F818" s="5"/>
      <c r="G818" s="5"/>
      <c r="H818" s="111">
        <v>5.4999999999999997E-3</v>
      </c>
      <c r="I818" s="111"/>
      <c r="J818" s="399">
        <v>34335</v>
      </c>
    </row>
    <row r="819" spans="1:10" ht="14.5" customHeight="1" x14ac:dyDescent="0.15">
      <c r="A819" s="5"/>
      <c r="B819" s="399">
        <v>34366</v>
      </c>
      <c r="C819" s="5"/>
      <c r="D819" s="5"/>
      <c r="E819" s="5"/>
      <c r="F819" s="5"/>
      <c r="G819" s="5"/>
      <c r="H819" s="111">
        <v>4.8999999999999998E-3</v>
      </c>
      <c r="I819" s="111"/>
      <c r="J819" s="399">
        <v>34366</v>
      </c>
    </row>
    <row r="820" spans="1:10" ht="14.5" customHeight="1" x14ac:dyDescent="0.15">
      <c r="A820" s="5"/>
      <c r="B820" s="399">
        <v>34394</v>
      </c>
      <c r="C820" s="5"/>
      <c r="D820" s="5"/>
      <c r="E820" s="5"/>
      <c r="F820" s="5"/>
      <c r="G820" s="5"/>
      <c r="H820" s="111">
        <v>5.7999999999999996E-3</v>
      </c>
      <c r="I820" s="111"/>
      <c r="J820" s="399">
        <v>34394</v>
      </c>
    </row>
    <row r="821" spans="1:10" ht="14.5" customHeight="1" x14ac:dyDescent="0.15">
      <c r="A821" s="5"/>
      <c r="B821" s="399">
        <v>34425</v>
      </c>
      <c r="C821" s="5"/>
      <c r="D821" s="5"/>
      <c r="E821" s="5"/>
      <c r="F821" s="5"/>
      <c r="G821" s="5"/>
      <c r="H821" s="111">
        <v>5.7000000000000002E-3</v>
      </c>
      <c r="I821" s="111"/>
      <c r="J821" s="399">
        <v>34425</v>
      </c>
    </row>
    <row r="822" spans="1:10" ht="14.5" customHeight="1" x14ac:dyDescent="0.15">
      <c r="A822" s="5"/>
      <c r="B822" s="399">
        <v>34455</v>
      </c>
      <c r="C822" s="5"/>
      <c r="D822" s="5"/>
      <c r="E822" s="5"/>
      <c r="F822" s="5"/>
      <c r="G822" s="5"/>
      <c r="H822" s="111">
        <v>6.3E-3</v>
      </c>
      <c r="I822" s="111"/>
      <c r="J822" s="399">
        <v>34455</v>
      </c>
    </row>
    <row r="823" spans="1:10" ht="14.5" customHeight="1" x14ac:dyDescent="0.15">
      <c r="A823" s="5"/>
      <c r="B823" s="399">
        <v>34486</v>
      </c>
      <c r="C823" s="5"/>
      <c r="D823" s="5"/>
      <c r="E823" s="5"/>
      <c r="F823" s="5"/>
      <c r="G823" s="5"/>
      <c r="H823" s="111">
        <v>6.1000000000000004E-3</v>
      </c>
      <c r="I823" s="111"/>
      <c r="J823" s="399">
        <v>34486</v>
      </c>
    </row>
    <row r="824" spans="1:10" ht="14.5" customHeight="1" x14ac:dyDescent="0.15">
      <c r="A824" s="5"/>
      <c r="B824" s="399">
        <v>34516</v>
      </c>
      <c r="C824" s="5"/>
      <c r="D824" s="5"/>
      <c r="E824" s="5"/>
      <c r="F824" s="5"/>
      <c r="G824" s="5"/>
      <c r="H824" s="111">
        <v>6.0000000000000001E-3</v>
      </c>
      <c r="I824" s="111"/>
      <c r="J824" s="399">
        <v>34516</v>
      </c>
    </row>
    <row r="825" spans="1:10" ht="14.5" customHeight="1" x14ac:dyDescent="0.15">
      <c r="A825" s="5"/>
      <c r="B825" s="399">
        <v>34547</v>
      </c>
      <c r="C825" s="5"/>
      <c r="D825" s="5"/>
      <c r="E825" s="5"/>
      <c r="F825" s="5"/>
      <c r="G825" s="5"/>
      <c r="H825" s="111">
        <v>6.6E-3</v>
      </c>
      <c r="I825" s="111"/>
      <c r="J825" s="399">
        <v>34547</v>
      </c>
    </row>
    <row r="826" spans="1:10" ht="14.5" customHeight="1" x14ac:dyDescent="0.15">
      <c r="A826" s="5"/>
      <c r="B826" s="399">
        <v>34578</v>
      </c>
      <c r="C826" s="5"/>
      <c r="D826" s="5"/>
      <c r="E826" s="5"/>
      <c r="F826" s="5"/>
      <c r="G826" s="5"/>
      <c r="H826" s="111">
        <v>6.1000000000000004E-3</v>
      </c>
      <c r="I826" s="111"/>
      <c r="J826" s="399">
        <v>34578</v>
      </c>
    </row>
    <row r="827" spans="1:10" ht="14.5" customHeight="1" x14ac:dyDescent="0.15">
      <c r="A827" s="5"/>
      <c r="B827" s="399">
        <v>34608</v>
      </c>
      <c r="C827" s="5"/>
      <c r="D827" s="5"/>
      <c r="E827" s="5"/>
      <c r="F827" s="5"/>
      <c r="G827" s="5"/>
      <c r="H827" s="111">
        <v>6.6E-3</v>
      </c>
      <c r="I827" s="111"/>
      <c r="J827" s="399">
        <v>34608</v>
      </c>
    </row>
    <row r="828" spans="1:10" ht="14.5" customHeight="1" x14ac:dyDescent="0.15">
      <c r="A828" s="5"/>
      <c r="B828" s="399">
        <v>34639</v>
      </c>
      <c r="C828" s="5"/>
      <c r="D828" s="5"/>
      <c r="E828" s="5"/>
      <c r="F828" s="5"/>
      <c r="G828" s="5"/>
      <c r="H828" s="111">
        <v>6.4000000000000003E-3</v>
      </c>
      <c r="I828" s="111"/>
      <c r="J828" s="399">
        <v>34639</v>
      </c>
    </row>
    <row r="829" spans="1:10" ht="14.5" customHeight="1" x14ac:dyDescent="0.15">
      <c r="A829" s="5"/>
      <c r="B829" s="399">
        <v>34669</v>
      </c>
      <c r="C829" s="5"/>
      <c r="D829" s="5"/>
      <c r="E829" s="5"/>
      <c r="F829" s="5"/>
      <c r="G829" s="5"/>
      <c r="H829" s="111">
        <v>6.6E-3</v>
      </c>
      <c r="I829" s="111"/>
      <c r="J829" s="399">
        <v>34669</v>
      </c>
    </row>
    <row r="830" spans="1:10" ht="14.5" customHeight="1" x14ac:dyDescent="0.15">
      <c r="A830" s="5"/>
      <c r="B830" s="399">
        <v>34700</v>
      </c>
      <c r="C830" s="5"/>
      <c r="D830" s="5"/>
      <c r="E830" s="5"/>
      <c r="F830" s="5"/>
      <c r="G830" s="5"/>
      <c r="H830" s="111">
        <v>7.0000000000000001E-3</v>
      </c>
      <c r="I830" s="111"/>
      <c r="J830" s="399">
        <v>34700</v>
      </c>
    </row>
    <row r="831" spans="1:10" ht="14.5" customHeight="1" x14ac:dyDescent="0.15">
      <c r="A831" s="5"/>
      <c r="B831" s="399">
        <v>34731</v>
      </c>
      <c r="C831" s="5"/>
      <c r="D831" s="5"/>
      <c r="E831" s="5"/>
      <c r="F831" s="5"/>
      <c r="G831" s="5"/>
      <c r="H831" s="111">
        <v>5.8999999999999999E-3</v>
      </c>
      <c r="I831" s="111"/>
      <c r="J831" s="399">
        <v>34731</v>
      </c>
    </row>
    <row r="832" spans="1:10" ht="14.5" customHeight="1" x14ac:dyDescent="0.15">
      <c r="A832" s="5"/>
      <c r="B832" s="399">
        <v>34759</v>
      </c>
      <c r="C832" s="5"/>
      <c r="D832" s="5"/>
      <c r="E832" s="5"/>
      <c r="F832" s="5"/>
      <c r="G832" s="5"/>
      <c r="H832" s="111">
        <v>6.4000000000000003E-3</v>
      </c>
      <c r="I832" s="111"/>
      <c r="J832" s="399">
        <v>34759</v>
      </c>
    </row>
    <row r="833" spans="1:10" ht="14.5" customHeight="1" x14ac:dyDescent="0.15">
      <c r="A833" s="5"/>
      <c r="B833" s="399">
        <v>34790</v>
      </c>
      <c r="C833" s="5"/>
      <c r="D833" s="5"/>
      <c r="E833" s="5"/>
      <c r="F833" s="5"/>
      <c r="G833" s="5"/>
      <c r="H833" s="111">
        <v>5.7999999999999996E-3</v>
      </c>
      <c r="I833" s="111"/>
      <c r="J833" s="399">
        <v>34790</v>
      </c>
    </row>
    <row r="834" spans="1:10" ht="14.5" customHeight="1" x14ac:dyDescent="0.15">
      <c r="A834" s="5"/>
      <c r="B834" s="399">
        <v>34820</v>
      </c>
      <c r="C834" s="5"/>
      <c r="D834" s="5"/>
      <c r="E834" s="5"/>
      <c r="F834" s="5"/>
      <c r="G834" s="5"/>
      <c r="H834" s="111">
        <v>6.4999999999999997E-3</v>
      </c>
      <c r="I834" s="111"/>
      <c r="J834" s="399">
        <v>34820</v>
      </c>
    </row>
    <row r="835" spans="1:10" ht="14.5" customHeight="1" x14ac:dyDescent="0.15">
      <c r="A835" s="5"/>
      <c r="B835" s="399">
        <v>34851</v>
      </c>
      <c r="C835" s="5"/>
      <c r="D835" s="5"/>
      <c r="E835" s="5"/>
      <c r="F835" s="5"/>
      <c r="G835" s="5"/>
      <c r="H835" s="111">
        <v>5.4000000000000003E-3</v>
      </c>
      <c r="I835" s="111"/>
      <c r="J835" s="399">
        <v>34851</v>
      </c>
    </row>
    <row r="836" spans="1:10" ht="14.5" customHeight="1" x14ac:dyDescent="0.15">
      <c r="A836" s="5"/>
      <c r="B836" s="399">
        <v>34881</v>
      </c>
      <c r="C836" s="5"/>
      <c r="D836" s="5"/>
      <c r="E836" s="5"/>
      <c r="F836" s="5"/>
      <c r="G836" s="5"/>
      <c r="H836" s="111">
        <v>5.5999999999999999E-3</v>
      </c>
      <c r="I836" s="111"/>
      <c r="J836" s="399">
        <v>34881</v>
      </c>
    </row>
    <row r="837" spans="1:10" ht="14.5" customHeight="1" x14ac:dyDescent="0.15">
      <c r="A837" s="5"/>
      <c r="B837" s="399">
        <v>34912</v>
      </c>
      <c r="C837" s="5"/>
      <c r="D837" s="5"/>
      <c r="E837" s="5"/>
      <c r="F837" s="5"/>
      <c r="G837" s="5"/>
      <c r="H837" s="111">
        <v>5.7000000000000002E-3</v>
      </c>
      <c r="I837" s="111"/>
      <c r="J837" s="399">
        <v>34912</v>
      </c>
    </row>
    <row r="838" spans="1:10" ht="14.5" customHeight="1" x14ac:dyDescent="0.15">
      <c r="A838" s="5"/>
      <c r="B838" s="399">
        <v>34943</v>
      </c>
      <c r="C838" s="5"/>
      <c r="D838" s="5"/>
      <c r="E838" s="5"/>
      <c r="F838" s="5"/>
      <c r="G838" s="5"/>
      <c r="H838" s="111">
        <v>5.1999999999999998E-3</v>
      </c>
      <c r="I838" s="111"/>
      <c r="J838" s="399">
        <v>34943</v>
      </c>
    </row>
    <row r="839" spans="1:10" ht="14.5" customHeight="1" x14ac:dyDescent="0.15">
      <c r="A839" s="5"/>
      <c r="B839" s="399">
        <v>34973</v>
      </c>
      <c r="C839" s="5"/>
      <c r="D839" s="5"/>
      <c r="E839" s="5"/>
      <c r="F839" s="5"/>
      <c r="G839" s="5"/>
      <c r="H839" s="111">
        <v>5.7000000000000002E-3</v>
      </c>
      <c r="I839" s="111"/>
      <c r="J839" s="399">
        <v>34973</v>
      </c>
    </row>
    <row r="840" spans="1:10" ht="14.5" customHeight="1" x14ac:dyDescent="0.15">
      <c r="A840" s="5"/>
      <c r="B840" s="399">
        <v>35004</v>
      </c>
      <c r="C840" s="5"/>
      <c r="D840" s="5"/>
      <c r="E840" s="5"/>
      <c r="F840" s="5"/>
      <c r="G840" s="5"/>
      <c r="H840" s="111">
        <v>5.1000000000000004E-3</v>
      </c>
      <c r="I840" s="111"/>
      <c r="J840" s="399">
        <v>35004</v>
      </c>
    </row>
    <row r="841" spans="1:10" ht="14.5" customHeight="1" x14ac:dyDescent="0.15">
      <c r="A841" s="5"/>
      <c r="B841" s="399">
        <v>35034</v>
      </c>
      <c r="C841" s="5"/>
      <c r="D841" s="5"/>
      <c r="E841" s="5"/>
      <c r="F841" s="5"/>
      <c r="G841" s="5"/>
      <c r="H841" s="111">
        <v>4.8999999999999998E-3</v>
      </c>
      <c r="I841" s="111"/>
      <c r="J841" s="399">
        <v>35034</v>
      </c>
    </row>
    <row r="842" spans="1:10" ht="14.5" customHeight="1" x14ac:dyDescent="0.15">
      <c r="A842" s="5"/>
      <c r="B842" s="399">
        <v>35065</v>
      </c>
      <c r="C842" s="5"/>
      <c r="D842" s="5"/>
      <c r="E842" s="5"/>
      <c r="F842" s="5"/>
      <c r="G842" s="5"/>
      <c r="H842" s="111">
        <v>5.4000000000000003E-3</v>
      </c>
      <c r="I842" s="111"/>
      <c r="J842" s="399">
        <v>35065</v>
      </c>
    </row>
    <row r="843" spans="1:10" ht="14.5" customHeight="1" x14ac:dyDescent="0.15">
      <c r="A843" s="5"/>
      <c r="B843" s="399">
        <v>35096</v>
      </c>
      <c r="C843" s="5"/>
      <c r="D843" s="5"/>
      <c r="E843" s="5"/>
      <c r="F843" s="5"/>
      <c r="G843" s="5"/>
      <c r="H843" s="111">
        <v>4.7999999999999996E-3</v>
      </c>
      <c r="I843" s="111"/>
      <c r="J843" s="399">
        <v>35096</v>
      </c>
    </row>
    <row r="844" spans="1:10" ht="14.5" customHeight="1" x14ac:dyDescent="0.15">
      <c r="A844" s="5"/>
      <c r="B844" s="399">
        <v>35125</v>
      </c>
      <c r="C844" s="5"/>
      <c r="D844" s="5"/>
      <c r="E844" s="5"/>
      <c r="F844" s="5"/>
      <c r="G844" s="5"/>
      <c r="H844" s="111">
        <v>5.1999999999999998E-3</v>
      </c>
      <c r="I844" s="111"/>
      <c r="J844" s="399">
        <v>35125</v>
      </c>
    </row>
    <row r="845" spans="1:10" ht="14.5" customHeight="1" x14ac:dyDescent="0.15">
      <c r="A845" s="5"/>
      <c r="B845" s="399">
        <v>35156</v>
      </c>
      <c r="C845" s="5"/>
      <c r="D845" s="5"/>
      <c r="E845" s="5"/>
      <c r="F845" s="5"/>
      <c r="G845" s="5"/>
      <c r="H845" s="111">
        <v>5.8999999999999999E-3</v>
      </c>
      <c r="I845" s="111"/>
      <c r="J845" s="399">
        <v>35156</v>
      </c>
    </row>
    <row r="846" spans="1:10" ht="14.5" customHeight="1" x14ac:dyDescent="0.15">
      <c r="A846" s="5"/>
      <c r="B846" s="399">
        <v>35186</v>
      </c>
      <c r="C846" s="5"/>
      <c r="D846" s="5"/>
      <c r="E846" s="5"/>
      <c r="F846" s="5"/>
      <c r="G846" s="5"/>
      <c r="H846" s="111">
        <v>5.7999999999999996E-3</v>
      </c>
      <c r="I846" s="111"/>
      <c r="J846" s="399">
        <v>35186</v>
      </c>
    </row>
    <row r="847" spans="1:10" ht="14.5" customHeight="1" x14ac:dyDescent="0.15">
      <c r="A847" s="5"/>
      <c r="B847" s="399">
        <v>35217</v>
      </c>
      <c r="C847" s="5"/>
      <c r="D847" s="5"/>
      <c r="E847" s="5"/>
      <c r="F847" s="5"/>
      <c r="G847" s="5"/>
      <c r="H847" s="111">
        <v>5.4000000000000003E-3</v>
      </c>
      <c r="I847" s="111"/>
      <c r="J847" s="399">
        <v>35217</v>
      </c>
    </row>
    <row r="848" spans="1:10" ht="14.5" customHeight="1" x14ac:dyDescent="0.15">
      <c r="A848" s="5"/>
      <c r="B848" s="399">
        <v>35247</v>
      </c>
      <c r="C848" s="5"/>
      <c r="D848" s="5"/>
      <c r="E848" s="5"/>
      <c r="F848" s="5"/>
      <c r="G848" s="5"/>
      <c r="H848" s="111">
        <v>6.1999999999999998E-3</v>
      </c>
      <c r="I848" s="111"/>
      <c r="J848" s="399">
        <v>35247</v>
      </c>
    </row>
    <row r="849" spans="1:10" ht="14.5" customHeight="1" x14ac:dyDescent="0.15">
      <c r="A849" s="5"/>
      <c r="B849" s="399">
        <v>35278</v>
      </c>
      <c r="C849" s="5"/>
      <c r="D849" s="5"/>
      <c r="E849" s="5"/>
      <c r="F849" s="5"/>
      <c r="G849" s="5"/>
      <c r="H849" s="111">
        <v>5.7000000000000002E-3</v>
      </c>
      <c r="I849" s="111"/>
      <c r="J849" s="399">
        <v>35278</v>
      </c>
    </row>
    <row r="850" spans="1:10" ht="14.5" customHeight="1" x14ac:dyDescent="0.15">
      <c r="A850" s="5"/>
      <c r="B850" s="399">
        <v>35309</v>
      </c>
      <c r="C850" s="5"/>
      <c r="D850" s="5"/>
      <c r="E850" s="5"/>
      <c r="F850" s="5"/>
      <c r="G850" s="5"/>
      <c r="H850" s="111">
        <v>6.0000000000000001E-3</v>
      </c>
      <c r="I850" s="111"/>
      <c r="J850" s="399">
        <v>35309</v>
      </c>
    </row>
    <row r="851" spans="1:10" ht="14.5" customHeight="1" x14ac:dyDescent="0.15">
      <c r="A851" s="5"/>
      <c r="B851" s="399">
        <v>35339</v>
      </c>
      <c r="C851" s="5"/>
      <c r="D851" s="5"/>
      <c r="E851" s="5"/>
      <c r="F851" s="5"/>
      <c r="G851" s="5"/>
      <c r="H851" s="111">
        <v>5.7999999999999996E-3</v>
      </c>
      <c r="I851" s="111"/>
      <c r="J851" s="399">
        <v>35339</v>
      </c>
    </row>
    <row r="852" spans="1:10" ht="14.5" customHeight="1" x14ac:dyDescent="0.15">
      <c r="A852" s="5"/>
      <c r="B852" s="399">
        <v>35370</v>
      </c>
      <c r="C852" s="5"/>
      <c r="D852" s="5"/>
      <c r="E852" s="5"/>
      <c r="F852" s="5"/>
      <c r="G852" s="5"/>
      <c r="H852" s="111">
        <v>5.1999999999999998E-3</v>
      </c>
      <c r="I852" s="111"/>
      <c r="J852" s="399">
        <v>35370</v>
      </c>
    </row>
    <row r="853" spans="1:10" ht="14.5" customHeight="1" x14ac:dyDescent="0.15">
      <c r="A853" s="5"/>
      <c r="B853" s="399">
        <v>35400</v>
      </c>
      <c r="C853" s="5"/>
      <c r="D853" s="5"/>
      <c r="E853" s="5"/>
      <c r="F853" s="5"/>
      <c r="G853" s="5"/>
      <c r="H853" s="111">
        <v>5.5999999999999999E-3</v>
      </c>
      <c r="I853" s="111"/>
      <c r="J853" s="399">
        <v>35400</v>
      </c>
    </row>
    <row r="854" spans="1:10" ht="14.5" customHeight="1" x14ac:dyDescent="0.15">
      <c r="A854" s="5"/>
      <c r="B854" s="399">
        <v>35431</v>
      </c>
      <c r="C854" s="5"/>
      <c r="D854" s="5"/>
      <c r="E854" s="5"/>
      <c r="F854" s="5"/>
      <c r="G854" s="5"/>
      <c r="H854" s="111">
        <v>5.5999999999999999E-3</v>
      </c>
      <c r="I854" s="111"/>
      <c r="J854" s="399">
        <v>35431</v>
      </c>
    </row>
    <row r="855" spans="1:10" ht="14.5" customHeight="1" x14ac:dyDescent="0.15">
      <c r="A855" s="5"/>
      <c r="B855" s="399">
        <v>35462</v>
      </c>
      <c r="C855" s="5"/>
      <c r="D855" s="5"/>
      <c r="E855" s="5"/>
      <c r="F855" s="5"/>
      <c r="G855" s="5"/>
      <c r="H855" s="111">
        <v>5.1000000000000004E-3</v>
      </c>
      <c r="I855" s="111"/>
      <c r="J855" s="399">
        <v>35462</v>
      </c>
    </row>
    <row r="856" spans="1:10" ht="14.5" customHeight="1" x14ac:dyDescent="0.15">
      <c r="A856" s="5"/>
      <c r="B856" s="399">
        <v>35490</v>
      </c>
      <c r="C856" s="5"/>
      <c r="D856" s="5"/>
      <c r="E856" s="5"/>
      <c r="F856" s="5"/>
      <c r="G856" s="5"/>
      <c r="H856" s="111">
        <v>5.8999999999999999E-3</v>
      </c>
      <c r="I856" s="111"/>
      <c r="J856" s="399">
        <v>35490</v>
      </c>
    </row>
    <row r="857" spans="1:10" ht="14.5" customHeight="1" x14ac:dyDescent="0.15">
      <c r="A857" s="5"/>
      <c r="B857" s="399">
        <v>35521</v>
      </c>
      <c r="C857" s="5"/>
      <c r="D857" s="5"/>
      <c r="E857" s="5"/>
      <c r="F857" s="5"/>
      <c r="G857" s="5"/>
      <c r="H857" s="111">
        <v>5.8999999999999999E-3</v>
      </c>
      <c r="I857" s="111"/>
      <c r="J857" s="399">
        <v>35521</v>
      </c>
    </row>
    <row r="858" spans="1:10" ht="14.5" customHeight="1" x14ac:dyDescent="0.15">
      <c r="A858" s="5"/>
      <c r="B858" s="399">
        <v>35551</v>
      </c>
      <c r="C858" s="5"/>
      <c r="D858" s="5"/>
      <c r="E858" s="5"/>
      <c r="F858" s="5"/>
      <c r="G858" s="5"/>
      <c r="H858" s="111">
        <v>5.7999999999999996E-3</v>
      </c>
      <c r="I858" s="111"/>
      <c r="J858" s="399">
        <v>35551</v>
      </c>
    </row>
    <row r="859" spans="1:10" ht="14.5" customHeight="1" x14ac:dyDescent="0.15">
      <c r="A859" s="5"/>
      <c r="B859" s="399">
        <v>35582</v>
      </c>
      <c r="C859" s="5"/>
      <c r="D859" s="5"/>
      <c r="E859" s="5"/>
      <c r="F859" s="5"/>
      <c r="G859" s="5"/>
      <c r="H859" s="111">
        <v>5.8999999999999999E-3</v>
      </c>
      <c r="I859" s="111"/>
      <c r="J859" s="399">
        <v>35582</v>
      </c>
    </row>
    <row r="860" spans="1:10" ht="14.5" customHeight="1" x14ac:dyDescent="0.15">
      <c r="A860" s="5"/>
      <c r="B860" s="399">
        <v>35612</v>
      </c>
      <c r="C860" s="5"/>
      <c r="D860" s="5"/>
      <c r="E860" s="5"/>
      <c r="F860" s="5"/>
      <c r="G860" s="5"/>
      <c r="H860" s="111">
        <v>5.7999999999999996E-3</v>
      </c>
      <c r="I860" s="111"/>
      <c r="J860" s="399">
        <v>35612</v>
      </c>
    </row>
    <row r="861" spans="1:10" ht="14.5" customHeight="1" x14ac:dyDescent="0.15">
      <c r="A861" s="5"/>
      <c r="B861" s="399">
        <v>35643</v>
      </c>
      <c r="C861" s="5"/>
      <c r="D861" s="5"/>
      <c r="E861" s="5"/>
      <c r="F861" s="5"/>
      <c r="G861" s="5"/>
      <c r="H861" s="111">
        <v>4.8999999999999998E-3</v>
      </c>
      <c r="I861" s="111"/>
      <c r="J861" s="399">
        <v>35643</v>
      </c>
    </row>
    <row r="862" spans="1:10" ht="14.5" customHeight="1" x14ac:dyDescent="0.15">
      <c r="A862" s="5"/>
      <c r="B862" s="399">
        <v>35674</v>
      </c>
      <c r="C862" s="5"/>
      <c r="D862" s="5"/>
      <c r="E862" s="5"/>
      <c r="F862" s="5"/>
      <c r="G862" s="5"/>
      <c r="H862" s="111">
        <v>5.7999999999999996E-3</v>
      </c>
      <c r="I862" s="111"/>
      <c r="J862" s="399">
        <v>35674</v>
      </c>
    </row>
    <row r="863" spans="1:10" ht="14.5" customHeight="1" x14ac:dyDescent="0.15">
      <c r="A863" s="5"/>
      <c r="B863" s="399">
        <v>35704</v>
      </c>
      <c r="C863" s="5"/>
      <c r="D863" s="5"/>
      <c r="E863" s="5"/>
      <c r="F863" s="5"/>
      <c r="G863" s="5"/>
      <c r="H863" s="111">
        <v>5.4000000000000003E-3</v>
      </c>
      <c r="I863" s="111"/>
      <c r="J863" s="399">
        <v>35704</v>
      </c>
    </row>
    <row r="864" spans="1:10" ht="14.5" customHeight="1" x14ac:dyDescent="0.15">
      <c r="A864" s="5"/>
      <c r="B864" s="399">
        <v>35735</v>
      </c>
      <c r="C864" s="5"/>
      <c r="D864" s="5"/>
      <c r="E864" s="5"/>
      <c r="F864" s="5"/>
      <c r="G864" s="5"/>
      <c r="H864" s="111">
        <v>4.7000000000000002E-3</v>
      </c>
      <c r="I864" s="111"/>
      <c r="J864" s="399">
        <v>35735</v>
      </c>
    </row>
    <row r="865" spans="1:10" ht="14.5" customHeight="1" x14ac:dyDescent="0.15">
      <c r="A865" s="5"/>
      <c r="B865" s="399">
        <v>35765</v>
      </c>
      <c r="C865" s="5"/>
      <c r="D865" s="5"/>
      <c r="E865" s="5"/>
      <c r="F865" s="5"/>
      <c r="G865" s="5"/>
      <c r="H865" s="111">
        <v>5.4000000000000003E-3</v>
      </c>
      <c r="I865" s="111"/>
      <c r="J865" s="399">
        <v>35765</v>
      </c>
    </row>
    <row r="866" spans="1:10" ht="14.5" customHeight="1" x14ac:dyDescent="0.15">
      <c r="A866" s="5"/>
      <c r="B866" s="399">
        <v>35796</v>
      </c>
      <c r="C866" s="5"/>
      <c r="D866" s="5"/>
      <c r="E866" s="5"/>
      <c r="F866" s="5"/>
      <c r="G866" s="5"/>
      <c r="H866" s="111">
        <v>4.7999999999999996E-3</v>
      </c>
      <c r="I866" s="111"/>
      <c r="J866" s="399">
        <v>35796</v>
      </c>
    </row>
    <row r="867" spans="1:10" ht="14.5" customHeight="1" x14ac:dyDescent="0.15">
      <c r="A867" s="5"/>
      <c r="B867" s="399">
        <v>35827</v>
      </c>
      <c r="C867" s="5"/>
      <c r="D867" s="5"/>
      <c r="E867" s="5"/>
      <c r="F867" s="5"/>
      <c r="G867" s="5"/>
      <c r="H867" s="111">
        <v>4.4000000000000003E-3</v>
      </c>
      <c r="I867" s="111"/>
      <c r="J867" s="399">
        <v>35827</v>
      </c>
    </row>
    <row r="868" spans="1:10" ht="14.5" customHeight="1" x14ac:dyDescent="0.15">
      <c r="A868" s="5"/>
      <c r="B868" s="399">
        <v>35855</v>
      </c>
      <c r="C868" s="5"/>
      <c r="D868" s="5"/>
      <c r="E868" s="5"/>
      <c r="F868" s="5"/>
      <c r="G868" s="5"/>
      <c r="H868" s="111">
        <v>5.1999999999999998E-3</v>
      </c>
      <c r="I868" s="111"/>
      <c r="J868" s="399">
        <v>35855</v>
      </c>
    </row>
    <row r="869" spans="1:10" ht="14.5" customHeight="1" x14ac:dyDescent="0.15">
      <c r="A869" s="5"/>
      <c r="B869" s="399">
        <v>35886</v>
      </c>
      <c r="C869" s="5"/>
      <c r="D869" s="5"/>
      <c r="E869" s="5"/>
      <c r="F869" s="5"/>
      <c r="G869" s="5"/>
      <c r="H869" s="111">
        <v>4.8999999999999998E-3</v>
      </c>
      <c r="I869" s="111"/>
      <c r="J869" s="399">
        <v>35886</v>
      </c>
    </row>
    <row r="870" spans="1:10" ht="14.5" customHeight="1" x14ac:dyDescent="0.15">
      <c r="A870" s="5"/>
      <c r="B870" s="399">
        <v>35916</v>
      </c>
      <c r="C870" s="5"/>
      <c r="D870" s="5"/>
      <c r="E870" s="5"/>
      <c r="F870" s="5"/>
      <c r="G870" s="5"/>
      <c r="H870" s="111">
        <v>4.7999999999999996E-3</v>
      </c>
      <c r="I870" s="111"/>
      <c r="J870" s="399">
        <v>35916</v>
      </c>
    </row>
    <row r="871" spans="1:10" ht="14.5" customHeight="1" x14ac:dyDescent="0.15">
      <c r="A871" s="5"/>
      <c r="B871" s="399">
        <v>35947</v>
      </c>
      <c r="C871" s="5"/>
      <c r="D871" s="5"/>
      <c r="E871" s="5"/>
      <c r="F871" s="5"/>
      <c r="G871" s="5"/>
      <c r="H871" s="111">
        <v>5.1999999999999998E-3</v>
      </c>
      <c r="I871" s="111"/>
      <c r="J871" s="399">
        <v>35947</v>
      </c>
    </row>
    <row r="872" spans="1:10" ht="14.5" customHeight="1" x14ac:dyDescent="0.15">
      <c r="A872" s="5"/>
      <c r="B872" s="399">
        <v>35977</v>
      </c>
      <c r="C872" s="5"/>
      <c r="D872" s="5"/>
      <c r="E872" s="5"/>
      <c r="F872" s="5"/>
      <c r="G872" s="5"/>
      <c r="H872" s="111">
        <v>4.8999999999999998E-3</v>
      </c>
      <c r="I872" s="111"/>
      <c r="J872" s="399">
        <v>35977</v>
      </c>
    </row>
    <row r="873" spans="1:10" ht="14.5" customHeight="1" x14ac:dyDescent="0.15">
      <c r="A873" s="5"/>
      <c r="B873" s="399">
        <v>36008</v>
      </c>
      <c r="C873" s="5"/>
      <c r="D873" s="5"/>
      <c r="E873" s="5"/>
      <c r="F873" s="5"/>
      <c r="G873" s="5"/>
      <c r="H873" s="111">
        <v>4.7999999999999996E-3</v>
      </c>
      <c r="I873" s="111"/>
      <c r="J873" s="399">
        <v>36008</v>
      </c>
    </row>
    <row r="874" spans="1:10" ht="14.5" customHeight="1" x14ac:dyDescent="0.15">
      <c r="A874" s="5"/>
      <c r="B874" s="399">
        <v>36039</v>
      </c>
      <c r="C874" s="5"/>
      <c r="D874" s="5"/>
      <c r="E874" s="5"/>
      <c r="F874" s="5"/>
      <c r="G874" s="5"/>
      <c r="H874" s="111">
        <v>4.4000000000000003E-3</v>
      </c>
      <c r="I874" s="111"/>
      <c r="J874" s="399">
        <v>36039</v>
      </c>
    </row>
    <row r="875" spans="1:10" ht="14.5" customHeight="1" x14ac:dyDescent="0.15">
      <c r="A875" s="5"/>
      <c r="B875" s="399">
        <v>36069</v>
      </c>
      <c r="C875" s="5"/>
      <c r="D875" s="5"/>
      <c r="E875" s="5"/>
      <c r="F875" s="5"/>
      <c r="G875" s="5"/>
      <c r="H875" s="111">
        <v>4.1999999999999997E-3</v>
      </c>
      <c r="I875" s="111"/>
      <c r="J875" s="399">
        <v>36069</v>
      </c>
    </row>
    <row r="876" spans="1:10" ht="14.5" customHeight="1" x14ac:dyDescent="0.15">
      <c r="A876" s="5"/>
      <c r="B876" s="399">
        <v>36100</v>
      </c>
      <c r="C876" s="5"/>
      <c r="D876" s="5"/>
      <c r="E876" s="5"/>
      <c r="F876" s="5"/>
      <c r="G876" s="5"/>
      <c r="H876" s="111">
        <v>4.4999999999999997E-3</v>
      </c>
      <c r="I876" s="111"/>
      <c r="J876" s="399">
        <v>36100</v>
      </c>
    </row>
    <row r="877" spans="1:10" ht="14.5" customHeight="1" x14ac:dyDescent="0.15">
      <c r="A877" s="5"/>
      <c r="B877" s="399">
        <v>36130</v>
      </c>
      <c r="C877" s="5"/>
      <c r="D877" s="5"/>
      <c r="E877" s="5"/>
      <c r="F877" s="5"/>
      <c r="G877" s="5"/>
      <c r="H877" s="111">
        <v>4.4999999999999997E-3</v>
      </c>
      <c r="I877" s="111"/>
      <c r="J877" s="399">
        <v>36130</v>
      </c>
    </row>
    <row r="878" spans="1:10" ht="14.5" customHeight="1" x14ac:dyDescent="0.15">
      <c r="A878" s="5"/>
      <c r="B878" s="399">
        <v>36161</v>
      </c>
      <c r="C878" s="5"/>
      <c r="D878" s="5"/>
      <c r="E878" s="5"/>
      <c r="F878" s="5"/>
      <c r="G878" s="5"/>
      <c r="H878" s="111">
        <v>4.1999999999999997E-3</v>
      </c>
      <c r="I878" s="111"/>
      <c r="J878" s="399">
        <v>36161</v>
      </c>
    </row>
    <row r="879" spans="1:10" ht="14.5" customHeight="1" x14ac:dyDescent="0.15">
      <c r="A879" s="5"/>
      <c r="B879" s="399">
        <v>36192</v>
      </c>
      <c r="C879" s="5"/>
      <c r="D879" s="5"/>
      <c r="E879" s="5"/>
      <c r="F879" s="5"/>
      <c r="G879" s="5"/>
      <c r="H879" s="111">
        <v>4.0000000000000001E-3</v>
      </c>
      <c r="I879" s="111"/>
      <c r="J879" s="399">
        <v>36192</v>
      </c>
    </row>
    <row r="880" spans="1:10" ht="14.5" customHeight="1" x14ac:dyDescent="0.15">
      <c r="A880" s="5"/>
      <c r="B880" s="399">
        <v>36220</v>
      </c>
      <c r="C880" s="5"/>
      <c r="D880" s="5"/>
      <c r="E880" s="5"/>
      <c r="F880" s="5"/>
      <c r="G880" s="5"/>
      <c r="H880" s="111">
        <v>5.3E-3</v>
      </c>
      <c r="I880" s="111"/>
      <c r="J880" s="399">
        <v>36220</v>
      </c>
    </row>
    <row r="881" spans="1:10" ht="14.5" customHeight="1" x14ac:dyDescent="0.15">
      <c r="A881" s="5"/>
      <c r="B881" s="399">
        <v>36251</v>
      </c>
      <c r="C881" s="5"/>
      <c r="D881" s="5"/>
      <c r="E881" s="5"/>
      <c r="F881" s="5"/>
      <c r="G881" s="5"/>
      <c r="H881" s="111">
        <v>4.7999999999999996E-3</v>
      </c>
      <c r="I881" s="111"/>
      <c r="J881" s="399">
        <v>36251</v>
      </c>
    </row>
    <row r="882" spans="1:10" ht="14.5" customHeight="1" x14ac:dyDescent="0.15">
      <c r="A882" s="5"/>
      <c r="B882" s="399">
        <v>36281</v>
      </c>
      <c r="C882" s="5"/>
      <c r="D882" s="5"/>
      <c r="E882" s="5"/>
      <c r="F882" s="5"/>
      <c r="G882" s="5"/>
      <c r="H882" s="111">
        <v>4.4999999999999997E-3</v>
      </c>
      <c r="I882" s="111"/>
      <c r="J882" s="399">
        <v>36281</v>
      </c>
    </row>
    <row r="883" spans="1:10" ht="14.5" customHeight="1" x14ac:dyDescent="0.15">
      <c r="A883" s="5"/>
      <c r="B883" s="399">
        <v>36312</v>
      </c>
      <c r="C883" s="5"/>
      <c r="D883" s="5"/>
      <c r="E883" s="5"/>
      <c r="F883" s="5"/>
      <c r="G883" s="5"/>
      <c r="H883" s="111">
        <v>5.4999999999999997E-3</v>
      </c>
      <c r="I883" s="111"/>
      <c r="J883" s="399">
        <v>36312</v>
      </c>
    </row>
    <row r="884" spans="1:10" ht="14.5" customHeight="1" x14ac:dyDescent="0.15">
      <c r="A884" s="5"/>
      <c r="B884" s="399">
        <v>36342</v>
      </c>
      <c r="C884" s="5"/>
      <c r="D884" s="5"/>
      <c r="E884" s="5"/>
      <c r="F884" s="5"/>
      <c r="G884" s="5"/>
      <c r="H884" s="111">
        <v>5.1000000000000004E-3</v>
      </c>
      <c r="I884" s="111"/>
      <c r="J884" s="399">
        <v>36342</v>
      </c>
    </row>
    <row r="885" spans="1:10" ht="14.5" customHeight="1" x14ac:dyDescent="0.15">
      <c r="A885" s="5"/>
      <c r="B885" s="399">
        <v>36373</v>
      </c>
      <c r="C885" s="5"/>
      <c r="D885" s="5"/>
      <c r="E885" s="5"/>
      <c r="F885" s="5"/>
      <c r="G885" s="5"/>
      <c r="H885" s="111">
        <v>5.4000000000000003E-3</v>
      </c>
      <c r="I885" s="111"/>
      <c r="J885" s="399">
        <v>36373</v>
      </c>
    </row>
    <row r="886" spans="1:10" ht="14.5" customHeight="1" x14ac:dyDescent="0.15">
      <c r="A886" s="5"/>
      <c r="B886" s="399">
        <v>36404</v>
      </c>
      <c r="C886" s="5"/>
      <c r="D886" s="5"/>
      <c r="E886" s="5"/>
      <c r="F886" s="5"/>
      <c r="G886" s="5"/>
      <c r="H886" s="111">
        <v>5.1999999999999998E-3</v>
      </c>
      <c r="I886" s="111"/>
      <c r="J886" s="399">
        <v>36404</v>
      </c>
    </row>
    <row r="887" spans="1:10" ht="14.5" customHeight="1" x14ac:dyDescent="0.15">
      <c r="A887" s="5"/>
      <c r="B887" s="399">
        <v>36434</v>
      </c>
      <c r="C887" s="5"/>
      <c r="D887" s="5"/>
      <c r="E887" s="5"/>
      <c r="F887" s="5"/>
      <c r="G887" s="5"/>
      <c r="H887" s="111">
        <v>5.0000000000000001E-3</v>
      </c>
      <c r="I887" s="111"/>
      <c r="J887" s="399">
        <v>36434</v>
      </c>
    </row>
    <row r="888" spans="1:10" ht="14.5" customHeight="1" x14ac:dyDescent="0.15">
      <c r="A888" s="5"/>
      <c r="B888" s="399">
        <v>36465</v>
      </c>
      <c r="C888" s="5"/>
      <c r="D888" s="5"/>
      <c r="E888" s="5"/>
      <c r="F888" s="5"/>
      <c r="G888" s="5"/>
      <c r="H888" s="111">
        <v>5.5999999999999999E-3</v>
      </c>
      <c r="I888" s="111"/>
      <c r="J888" s="399">
        <v>36465</v>
      </c>
    </row>
    <row r="889" spans="1:10" ht="14.5" customHeight="1" x14ac:dyDescent="0.15">
      <c r="A889" s="5"/>
      <c r="B889" s="399">
        <v>36495</v>
      </c>
      <c r="C889" s="5"/>
      <c r="D889" s="5"/>
      <c r="E889" s="5"/>
      <c r="F889" s="5"/>
      <c r="G889" s="5"/>
      <c r="H889" s="111">
        <v>5.4999999999999997E-3</v>
      </c>
      <c r="I889" s="111"/>
      <c r="J889" s="399">
        <v>36495</v>
      </c>
    </row>
    <row r="890" spans="1:10" ht="14.5" customHeight="1" x14ac:dyDescent="0.15">
      <c r="A890" s="5"/>
      <c r="B890" s="399">
        <v>36526</v>
      </c>
      <c r="C890" s="5"/>
      <c r="D890" s="5"/>
      <c r="E890" s="5"/>
      <c r="F890" s="5"/>
      <c r="G890" s="5"/>
      <c r="H890" s="111">
        <v>5.7000000000000002E-3</v>
      </c>
      <c r="I890" s="111"/>
      <c r="J890" s="399">
        <v>36526</v>
      </c>
    </row>
    <row r="891" spans="1:10" ht="14.5" customHeight="1" x14ac:dyDescent="0.15">
      <c r="A891" s="5"/>
      <c r="B891" s="399">
        <v>36557</v>
      </c>
      <c r="C891" s="5"/>
      <c r="D891" s="5"/>
      <c r="E891" s="5"/>
      <c r="F891" s="5"/>
      <c r="G891" s="5"/>
      <c r="H891" s="111">
        <v>5.1000000000000004E-3</v>
      </c>
      <c r="I891" s="111"/>
      <c r="J891" s="399">
        <v>36557</v>
      </c>
    </row>
    <row r="892" spans="1:10" ht="14.5" customHeight="1" x14ac:dyDescent="0.15">
      <c r="A892" s="5"/>
      <c r="B892" s="399">
        <v>36586</v>
      </c>
      <c r="C892" s="5"/>
      <c r="D892" s="5"/>
      <c r="E892" s="5"/>
      <c r="F892" s="5"/>
      <c r="G892" s="5"/>
      <c r="H892" s="111">
        <v>5.4000000000000003E-3</v>
      </c>
      <c r="I892" s="111"/>
      <c r="J892" s="399">
        <v>36586</v>
      </c>
    </row>
    <row r="893" spans="1:10" ht="14.5" customHeight="1" x14ac:dyDescent="0.15">
      <c r="A893" s="5"/>
      <c r="B893" s="399">
        <v>36617</v>
      </c>
      <c r="C893" s="5"/>
      <c r="D893" s="5"/>
      <c r="E893" s="5"/>
      <c r="F893" s="5"/>
      <c r="G893" s="5"/>
      <c r="H893" s="111">
        <v>4.7000000000000002E-3</v>
      </c>
      <c r="I893" s="111"/>
      <c r="J893" s="399">
        <v>36617</v>
      </c>
    </row>
    <row r="894" spans="1:10" ht="14.5" customHeight="1" x14ac:dyDescent="0.15">
      <c r="A894" s="5"/>
      <c r="B894" s="399">
        <v>36647</v>
      </c>
      <c r="C894" s="5"/>
      <c r="D894" s="5"/>
      <c r="E894" s="5"/>
      <c r="F894" s="5"/>
      <c r="G894" s="5"/>
      <c r="H894" s="111">
        <v>5.5999999999999999E-3</v>
      </c>
      <c r="I894" s="111"/>
      <c r="J894" s="399">
        <v>36647</v>
      </c>
    </row>
    <row r="895" spans="1:10" ht="14.5" customHeight="1" x14ac:dyDescent="0.15">
      <c r="A895" s="5"/>
      <c r="B895" s="399">
        <v>36678</v>
      </c>
      <c r="C895" s="5"/>
      <c r="D895" s="5"/>
      <c r="E895" s="5"/>
      <c r="F895" s="5"/>
      <c r="G895" s="5"/>
      <c r="H895" s="111">
        <v>5.1999999999999998E-3</v>
      </c>
      <c r="I895" s="111"/>
      <c r="J895" s="399">
        <v>36678</v>
      </c>
    </row>
    <row r="896" spans="1:10" ht="14.5" customHeight="1" x14ac:dyDescent="0.15">
      <c r="A896" s="5"/>
      <c r="B896" s="399">
        <v>36708</v>
      </c>
      <c r="C896" s="5"/>
      <c r="D896" s="5"/>
      <c r="E896" s="5"/>
      <c r="F896" s="5"/>
      <c r="G896" s="5"/>
      <c r="H896" s="111">
        <v>5.1999999999999998E-3</v>
      </c>
      <c r="I896" s="111"/>
      <c r="J896" s="399">
        <v>36708</v>
      </c>
    </row>
    <row r="897" spans="1:10" ht="14.5" customHeight="1" x14ac:dyDescent="0.15">
      <c r="A897" s="5"/>
      <c r="B897" s="399">
        <v>36739</v>
      </c>
      <c r="C897" s="5"/>
      <c r="D897" s="5"/>
      <c r="E897" s="5"/>
      <c r="F897" s="5"/>
      <c r="G897" s="5"/>
      <c r="H897" s="111">
        <v>5.0000000000000001E-3</v>
      </c>
      <c r="I897" s="111"/>
      <c r="J897" s="399">
        <v>36739</v>
      </c>
    </row>
    <row r="898" spans="1:10" ht="14.5" customHeight="1" x14ac:dyDescent="0.15">
      <c r="A898" s="5"/>
      <c r="B898" s="399">
        <v>36770</v>
      </c>
      <c r="C898" s="5"/>
      <c r="D898" s="5"/>
      <c r="E898" s="5"/>
      <c r="F898" s="5"/>
      <c r="G898" s="5"/>
      <c r="H898" s="111">
        <v>4.5999999999999999E-3</v>
      </c>
      <c r="I898" s="111"/>
      <c r="J898" s="399">
        <v>36770</v>
      </c>
    </row>
    <row r="899" spans="1:10" ht="14.5" customHeight="1" x14ac:dyDescent="0.15">
      <c r="A899" s="5"/>
      <c r="B899" s="399">
        <v>36800</v>
      </c>
      <c r="C899" s="5"/>
      <c r="D899" s="5"/>
      <c r="E899" s="5"/>
      <c r="F899" s="5"/>
      <c r="G899" s="5"/>
      <c r="H899" s="111">
        <v>5.3E-3</v>
      </c>
      <c r="I899" s="111"/>
      <c r="J899" s="399">
        <v>36800</v>
      </c>
    </row>
    <row r="900" spans="1:10" ht="14.5" customHeight="1" x14ac:dyDescent="0.15">
      <c r="A900" s="5"/>
      <c r="B900" s="399">
        <v>36831</v>
      </c>
      <c r="C900" s="5"/>
      <c r="D900" s="5"/>
      <c r="E900" s="5"/>
      <c r="F900" s="5"/>
      <c r="G900" s="5"/>
      <c r="H900" s="111">
        <v>4.7999999999999996E-3</v>
      </c>
      <c r="I900" s="111"/>
      <c r="J900" s="399">
        <v>36831</v>
      </c>
    </row>
    <row r="901" spans="1:10" ht="14.5" customHeight="1" x14ac:dyDescent="0.15">
      <c r="A901" s="5"/>
      <c r="B901" s="399">
        <v>36861</v>
      </c>
      <c r="C901" s="5"/>
      <c r="D901" s="5"/>
      <c r="E901" s="5"/>
      <c r="F901" s="5"/>
      <c r="G901" s="5"/>
      <c r="H901" s="111">
        <v>4.4999999999999997E-3</v>
      </c>
      <c r="I901" s="111"/>
      <c r="J901" s="399">
        <v>36861</v>
      </c>
    </row>
    <row r="902" spans="1:10" ht="14.5" customHeight="1" x14ac:dyDescent="0.15">
      <c r="A902" s="116">
        <v>91</v>
      </c>
      <c r="B902" s="399">
        <v>36892</v>
      </c>
      <c r="C902" s="16" t="s">
        <v>3351</v>
      </c>
      <c r="D902" s="16" t="s">
        <v>3352</v>
      </c>
      <c r="E902" s="116">
        <v>19</v>
      </c>
      <c r="F902" s="116">
        <v>-66</v>
      </c>
      <c r="G902" s="116">
        <v>0</v>
      </c>
      <c r="H902" s="111">
        <v>4.8999999999999998E-3</v>
      </c>
      <c r="I902" s="111"/>
      <c r="J902" s="399">
        <v>36892</v>
      </c>
    </row>
    <row r="903" spans="1:10" ht="14.5" customHeight="1" x14ac:dyDescent="0.15">
      <c r="A903" s="116">
        <v>91</v>
      </c>
      <c r="B903" s="399">
        <v>36923</v>
      </c>
      <c r="C903" s="16" t="s">
        <v>3351</v>
      </c>
      <c r="D903" s="16" t="s">
        <v>3352</v>
      </c>
      <c r="E903" s="116">
        <v>17.890619999999998</v>
      </c>
      <c r="F903" s="116">
        <v>-5.8388000000000002E-2</v>
      </c>
      <c r="G903" s="116">
        <v>0</v>
      </c>
      <c r="H903" s="111">
        <v>4.1999999999999997E-3</v>
      </c>
      <c r="I903" s="111">
        <f t="shared" ref="I903:I966" si="0">F903-H903</f>
        <v>-6.2588000000000005E-2</v>
      </c>
      <c r="J903" s="399">
        <v>36923</v>
      </c>
    </row>
    <row r="904" spans="1:10" ht="14.5" customHeight="1" x14ac:dyDescent="0.15">
      <c r="A904" s="116">
        <v>91</v>
      </c>
      <c r="B904" s="399">
        <v>36951</v>
      </c>
      <c r="C904" s="16" t="s">
        <v>3351</v>
      </c>
      <c r="D904" s="16" t="s">
        <v>3352</v>
      </c>
      <c r="E904" s="116">
        <v>24.25</v>
      </c>
      <c r="F904" s="116">
        <v>0.36943199999999998</v>
      </c>
      <c r="G904" s="116">
        <v>0.25</v>
      </c>
      <c r="H904" s="111">
        <v>4.4999999999999997E-3</v>
      </c>
      <c r="I904" s="111">
        <f t="shared" si="0"/>
        <v>0.36493199999999998</v>
      </c>
      <c r="J904" s="399">
        <v>36951</v>
      </c>
    </row>
    <row r="905" spans="1:10" ht="14.5" customHeight="1" x14ac:dyDescent="0.15">
      <c r="A905" s="116">
        <v>91</v>
      </c>
      <c r="B905" s="399">
        <v>36982</v>
      </c>
      <c r="C905" s="16" t="s">
        <v>3351</v>
      </c>
      <c r="D905" s="16" t="s">
        <v>3352</v>
      </c>
      <c r="E905" s="116">
        <v>23.5</v>
      </c>
      <c r="F905" s="116">
        <v>-3.0928000000000001E-2</v>
      </c>
      <c r="G905" s="116">
        <v>0</v>
      </c>
      <c r="H905" s="111">
        <v>4.7000000000000002E-3</v>
      </c>
      <c r="I905" s="111">
        <f t="shared" si="0"/>
        <v>-3.5628E-2</v>
      </c>
      <c r="J905" s="399">
        <v>36982</v>
      </c>
    </row>
    <row r="906" spans="1:10" ht="14.5" customHeight="1" x14ac:dyDescent="0.15">
      <c r="A906" s="116">
        <v>91</v>
      </c>
      <c r="B906" s="399">
        <v>37012</v>
      </c>
      <c r="C906" s="16" t="s">
        <v>3351</v>
      </c>
      <c r="D906" s="16" t="s">
        <v>3352</v>
      </c>
      <c r="E906" s="116">
        <v>23.95</v>
      </c>
      <c r="F906" s="116">
        <v>1.9148999999999999E-2</v>
      </c>
      <c r="G906" s="116">
        <v>0</v>
      </c>
      <c r="H906" s="111">
        <v>5.0000000000000001E-3</v>
      </c>
      <c r="I906" s="111">
        <f t="shared" si="0"/>
        <v>1.4148999999999998E-2</v>
      </c>
      <c r="J906" s="399">
        <v>37012</v>
      </c>
    </row>
    <row r="907" spans="1:10" ht="14.5" customHeight="1" x14ac:dyDescent="0.15">
      <c r="A907" s="116">
        <v>91</v>
      </c>
      <c r="B907" s="399">
        <v>37043</v>
      </c>
      <c r="C907" s="16" t="s">
        <v>3351</v>
      </c>
      <c r="D907" s="16" t="s">
        <v>3352</v>
      </c>
      <c r="E907" s="116">
        <v>24.76</v>
      </c>
      <c r="F907" s="116">
        <v>4.4259E-2</v>
      </c>
      <c r="G907" s="116">
        <v>0.25</v>
      </c>
      <c r="H907" s="111">
        <v>4.7000000000000002E-3</v>
      </c>
      <c r="I907" s="111">
        <f t="shared" si="0"/>
        <v>3.9558999999999997E-2</v>
      </c>
      <c r="J907" s="399">
        <v>37043</v>
      </c>
    </row>
    <row r="908" spans="1:10" ht="14.5" customHeight="1" x14ac:dyDescent="0.15">
      <c r="A908" s="116">
        <v>91</v>
      </c>
      <c r="B908" s="399">
        <v>37073</v>
      </c>
      <c r="C908" s="16" t="s">
        <v>3351</v>
      </c>
      <c r="D908" s="16" t="s">
        <v>3352</v>
      </c>
      <c r="E908" s="116">
        <v>24.6</v>
      </c>
      <c r="F908" s="116">
        <v>-6.4619999999999999E-3</v>
      </c>
      <c r="G908" s="116">
        <v>0</v>
      </c>
      <c r="H908" s="111">
        <v>5.1999999999999998E-3</v>
      </c>
      <c r="I908" s="111">
        <f t="shared" si="0"/>
        <v>-1.1661999999999999E-2</v>
      </c>
      <c r="J908" s="399">
        <v>37073</v>
      </c>
    </row>
    <row r="909" spans="1:10" ht="14.5" customHeight="1" x14ac:dyDescent="0.15">
      <c r="A909" s="116">
        <v>91</v>
      </c>
      <c r="B909" s="399">
        <v>37104</v>
      </c>
      <c r="C909" s="16" t="s">
        <v>3351</v>
      </c>
      <c r="D909" s="16" t="s">
        <v>3352</v>
      </c>
      <c r="E909" s="116">
        <v>23.74</v>
      </c>
      <c r="F909" s="116">
        <v>-3.4958999999999997E-2</v>
      </c>
      <c r="G909" s="116">
        <v>0</v>
      </c>
      <c r="H909" s="111">
        <v>4.5999999999999999E-3</v>
      </c>
      <c r="I909" s="111">
        <f t="shared" si="0"/>
        <v>-3.9558999999999997E-2</v>
      </c>
      <c r="J909" s="399">
        <v>37104</v>
      </c>
    </row>
    <row r="910" spans="1:10" ht="14.5" customHeight="1" x14ac:dyDescent="0.15">
      <c r="A910" s="116">
        <v>91</v>
      </c>
      <c r="B910" s="399">
        <v>37135</v>
      </c>
      <c r="C910" s="16" t="s">
        <v>3351</v>
      </c>
      <c r="D910" s="16" t="s">
        <v>3352</v>
      </c>
      <c r="E910" s="116">
        <v>24.43</v>
      </c>
      <c r="F910" s="116">
        <v>3.9595999999999999E-2</v>
      </c>
      <c r="G910" s="116">
        <v>0.25</v>
      </c>
      <c r="H910" s="111">
        <v>4.1000000000000003E-3</v>
      </c>
      <c r="I910" s="111">
        <f t="shared" si="0"/>
        <v>3.5496E-2</v>
      </c>
      <c r="J910" s="399">
        <v>37135</v>
      </c>
    </row>
    <row r="911" spans="1:10" ht="14.5" customHeight="1" x14ac:dyDescent="0.15">
      <c r="A911" s="116">
        <v>91</v>
      </c>
      <c r="B911" s="399">
        <v>37165</v>
      </c>
      <c r="C911" s="16" t="s">
        <v>3351</v>
      </c>
      <c r="D911" s="16" t="s">
        <v>3352</v>
      </c>
      <c r="E911" s="116">
        <v>23.746500000000001</v>
      </c>
      <c r="F911" s="116">
        <v>-2.7977999999999999E-2</v>
      </c>
      <c r="G911" s="116">
        <v>0</v>
      </c>
      <c r="H911" s="111">
        <v>4.7999999999999996E-3</v>
      </c>
      <c r="I911" s="111">
        <f t="shared" si="0"/>
        <v>-3.2778000000000002E-2</v>
      </c>
      <c r="J911" s="399">
        <v>37165</v>
      </c>
    </row>
    <row r="912" spans="1:10" ht="14.5" customHeight="1" x14ac:dyDescent="0.15">
      <c r="A912" s="116">
        <v>91</v>
      </c>
      <c r="B912" s="399">
        <v>37196</v>
      </c>
      <c r="C912" s="16" t="s">
        <v>3351</v>
      </c>
      <c r="D912" s="16" t="s">
        <v>3352</v>
      </c>
      <c r="E912" s="116">
        <v>24.93</v>
      </c>
      <c r="F912" s="116">
        <v>4.9839000000000001E-2</v>
      </c>
      <c r="G912" s="116">
        <v>0</v>
      </c>
      <c r="H912" s="111">
        <v>4.1000000000000003E-3</v>
      </c>
      <c r="I912" s="111">
        <f t="shared" si="0"/>
        <v>4.5739000000000002E-2</v>
      </c>
      <c r="J912" s="399">
        <v>37196</v>
      </c>
    </row>
    <row r="913" spans="1:10" ht="14.5" customHeight="1" x14ac:dyDescent="0.15">
      <c r="A913" s="116">
        <v>91</v>
      </c>
      <c r="B913" s="399">
        <v>37226</v>
      </c>
      <c r="C913" s="16" t="s">
        <v>3351</v>
      </c>
      <c r="D913" s="16" t="s">
        <v>3352</v>
      </c>
      <c r="E913" s="116">
        <v>29.250599999999999</v>
      </c>
      <c r="F913" s="116">
        <v>0.18373800000000001</v>
      </c>
      <c r="G913" s="116">
        <v>0.26</v>
      </c>
      <c r="H913" s="111">
        <v>4.5999999999999999E-3</v>
      </c>
      <c r="I913" s="111">
        <f t="shared" si="0"/>
        <v>0.17913800000000002</v>
      </c>
      <c r="J913" s="399">
        <v>37226</v>
      </c>
    </row>
    <row r="914" spans="1:10" ht="14.5" customHeight="1" x14ac:dyDescent="0.15">
      <c r="A914" s="116">
        <v>91</v>
      </c>
      <c r="B914" s="399">
        <v>37257</v>
      </c>
      <c r="C914" s="16" t="s">
        <v>3351</v>
      </c>
      <c r="D914" s="16" t="s">
        <v>3352</v>
      </c>
      <c r="E914" s="116">
        <v>-27.774999999999999</v>
      </c>
      <c r="F914" s="116">
        <v>-5.0446999999999999E-2</v>
      </c>
      <c r="G914" s="116">
        <v>0</v>
      </c>
      <c r="H914" s="111">
        <v>4.7999999999999996E-3</v>
      </c>
      <c r="I914" s="111">
        <f t="shared" si="0"/>
        <v>-5.5246999999999997E-2</v>
      </c>
      <c r="J914" s="399">
        <v>37257</v>
      </c>
    </row>
    <row r="915" spans="1:10" ht="14.5" customHeight="1" x14ac:dyDescent="0.15">
      <c r="A915" s="116">
        <v>91</v>
      </c>
      <c r="B915" s="399">
        <v>37288</v>
      </c>
      <c r="C915" s="16" t="s">
        <v>3351</v>
      </c>
      <c r="D915" s="16" t="s">
        <v>3352</v>
      </c>
      <c r="E915" s="116">
        <v>29.5</v>
      </c>
      <c r="F915" s="116">
        <v>6.2106000000000001E-2</v>
      </c>
      <c r="G915" s="116">
        <v>0</v>
      </c>
      <c r="H915" s="111">
        <v>4.3E-3</v>
      </c>
      <c r="I915" s="111">
        <f t="shared" si="0"/>
        <v>5.7806000000000003E-2</v>
      </c>
      <c r="J915" s="399">
        <v>37288</v>
      </c>
    </row>
    <row r="916" spans="1:10" ht="14.5" customHeight="1" x14ac:dyDescent="0.15">
      <c r="A916" s="116">
        <v>91</v>
      </c>
      <c r="B916" s="399">
        <v>37316</v>
      </c>
      <c r="C916" s="16" t="s">
        <v>3351</v>
      </c>
      <c r="D916" s="16" t="s">
        <v>3352</v>
      </c>
      <c r="E916" s="116">
        <v>30.8</v>
      </c>
      <c r="F916" s="116">
        <v>5.2880999999999997E-2</v>
      </c>
      <c r="G916" s="116">
        <v>0.26</v>
      </c>
      <c r="H916" s="111">
        <v>4.3E-3</v>
      </c>
      <c r="I916" s="111">
        <f t="shared" si="0"/>
        <v>4.8580999999999999E-2</v>
      </c>
      <c r="J916" s="399">
        <v>37316</v>
      </c>
    </row>
    <row r="917" spans="1:10" ht="14.5" customHeight="1" x14ac:dyDescent="0.15">
      <c r="A917" s="116">
        <v>91</v>
      </c>
      <c r="B917" s="399">
        <v>37347</v>
      </c>
      <c r="C917" s="16" t="s">
        <v>3351</v>
      </c>
      <c r="D917" s="16" t="s">
        <v>3352</v>
      </c>
      <c r="E917" s="116">
        <v>35.975200000000001</v>
      </c>
      <c r="F917" s="116">
        <v>0.16802600000000001</v>
      </c>
      <c r="G917" s="116">
        <v>0</v>
      </c>
      <c r="H917" s="111">
        <v>5.4000000000000003E-3</v>
      </c>
      <c r="I917" s="111">
        <f t="shared" si="0"/>
        <v>0.16262600000000002</v>
      </c>
      <c r="J917" s="399">
        <v>37347</v>
      </c>
    </row>
    <row r="918" spans="1:10" ht="14.5" customHeight="1" x14ac:dyDescent="0.15">
      <c r="A918" s="116">
        <v>91</v>
      </c>
      <c r="B918" s="399">
        <v>37377</v>
      </c>
      <c r="C918" s="16" t="s">
        <v>3351</v>
      </c>
      <c r="D918" s="16" t="s">
        <v>3352</v>
      </c>
      <c r="E918" s="116">
        <v>18.25</v>
      </c>
      <c r="F918" s="116">
        <v>1.4588E-2</v>
      </c>
      <c r="G918" s="116">
        <v>0</v>
      </c>
      <c r="H918" s="111">
        <v>4.8999999999999998E-3</v>
      </c>
      <c r="I918" s="111">
        <f t="shared" si="0"/>
        <v>9.6880000000000004E-3</v>
      </c>
      <c r="J918" s="399">
        <v>37377</v>
      </c>
    </row>
    <row r="919" spans="1:10" ht="14.5" customHeight="1" x14ac:dyDescent="0.15">
      <c r="A919" s="116">
        <v>91</v>
      </c>
      <c r="B919" s="399">
        <v>37408</v>
      </c>
      <c r="C919" s="16" t="s">
        <v>3351</v>
      </c>
      <c r="D919" s="16" t="s">
        <v>3352</v>
      </c>
      <c r="E919" s="116">
        <v>16.5</v>
      </c>
      <c r="F919" s="116">
        <v>-8.8766999999999999E-2</v>
      </c>
      <c r="G919" s="116">
        <v>0.13</v>
      </c>
      <c r="H919" s="111">
        <v>4.4000000000000003E-3</v>
      </c>
      <c r="I919" s="111">
        <f t="shared" si="0"/>
        <v>-9.3167E-2</v>
      </c>
      <c r="J919" s="399">
        <v>37408</v>
      </c>
    </row>
    <row r="920" spans="1:10" ht="14.5" customHeight="1" x14ac:dyDescent="0.15">
      <c r="A920" s="116">
        <v>91</v>
      </c>
      <c r="B920" s="399">
        <v>37438</v>
      </c>
      <c r="C920" s="16" t="s">
        <v>3351</v>
      </c>
      <c r="D920" s="16" t="s">
        <v>3352</v>
      </c>
      <c r="E920" s="116">
        <v>15.35</v>
      </c>
      <c r="F920" s="116">
        <v>-6.9696999999999995E-2</v>
      </c>
      <c r="G920" s="116">
        <v>0</v>
      </c>
      <c r="H920" s="111">
        <v>5.1000000000000004E-3</v>
      </c>
      <c r="I920" s="111">
        <f t="shared" si="0"/>
        <v>-7.4797000000000002E-2</v>
      </c>
      <c r="J920" s="399">
        <v>37438</v>
      </c>
    </row>
    <row r="921" spans="1:10" ht="14.5" customHeight="1" x14ac:dyDescent="0.15">
      <c r="A921" s="116">
        <v>91</v>
      </c>
      <c r="B921" s="399">
        <v>37469</v>
      </c>
      <c r="C921" s="16" t="s">
        <v>3351</v>
      </c>
      <c r="D921" s="16" t="s">
        <v>3352</v>
      </c>
      <c r="E921" s="116">
        <v>16.989999999999998</v>
      </c>
      <c r="F921" s="116">
        <v>0.10684</v>
      </c>
      <c r="G921" s="116">
        <v>0</v>
      </c>
      <c r="H921" s="111">
        <v>4.4000000000000003E-3</v>
      </c>
      <c r="I921" s="111">
        <f t="shared" si="0"/>
        <v>0.10244</v>
      </c>
      <c r="J921" s="399">
        <v>37469</v>
      </c>
    </row>
    <row r="922" spans="1:10" ht="14.5" customHeight="1" x14ac:dyDescent="0.15">
      <c r="A922" s="116">
        <v>91</v>
      </c>
      <c r="B922" s="399">
        <v>37500</v>
      </c>
      <c r="C922" s="16" t="s">
        <v>3351</v>
      </c>
      <c r="D922" s="16" t="s">
        <v>3352</v>
      </c>
      <c r="E922" s="116">
        <v>16.79</v>
      </c>
      <c r="F922" s="116">
        <v>-4.1200000000000004E-3</v>
      </c>
      <c r="G922" s="116">
        <v>0.13</v>
      </c>
      <c r="H922" s="111">
        <v>4.1999999999999997E-3</v>
      </c>
      <c r="I922" s="111">
        <f t="shared" si="0"/>
        <v>-8.320000000000001E-3</v>
      </c>
      <c r="J922" s="399">
        <v>37500</v>
      </c>
    </row>
    <row r="923" spans="1:10" ht="14.5" customHeight="1" x14ac:dyDescent="0.15">
      <c r="A923" s="116">
        <v>91</v>
      </c>
      <c r="B923" s="399">
        <v>37530</v>
      </c>
      <c r="C923" s="16" t="s">
        <v>3351</v>
      </c>
      <c r="D923" s="16" t="s">
        <v>3352</v>
      </c>
      <c r="E923" s="116">
        <v>17.239000000000001</v>
      </c>
      <c r="F923" s="116">
        <v>2.6741999999999998E-2</v>
      </c>
      <c r="G923" s="116">
        <v>0</v>
      </c>
      <c r="H923" s="111">
        <v>4.0000000000000001E-3</v>
      </c>
      <c r="I923" s="111">
        <f t="shared" si="0"/>
        <v>2.2741999999999998E-2</v>
      </c>
      <c r="J923" s="399">
        <v>37530</v>
      </c>
    </row>
    <row r="924" spans="1:10" ht="14.5" customHeight="1" x14ac:dyDescent="0.15">
      <c r="A924" s="116">
        <v>91</v>
      </c>
      <c r="B924" s="399">
        <v>37561</v>
      </c>
      <c r="C924" s="16" t="s">
        <v>3351</v>
      </c>
      <c r="D924" s="16" t="s">
        <v>3352</v>
      </c>
      <c r="E924" s="116">
        <v>-17.05</v>
      </c>
      <c r="F924" s="116">
        <v>-1.0964E-2</v>
      </c>
      <c r="G924" s="116">
        <v>0</v>
      </c>
      <c r="H924" s="111">
        <v>4.0000000000000001E-3</v>
      </c>
      <c r="I924" s="111">
        <f t="shared" si="0"/>
        <v>-1.4964E-2</v>
      </c>
      <c r="J924" s="399">
        <v>37561</v>
      </c>
    </row>
    <row r="925" spans="1:10" ht="14.5" customHeight="1" x14ac:dyDescent="0.15">
      <c r="A925" s="116">
        <v>91</v>
      </c>
      <c r="B925" s="399">
        <v>37591</v>
      </c>
      <c r="C925" s="16" t="s">
        <v>3351</v>
      </c>
      <c r="D925" s="16" t="s">
        <v>3352</v>
      </c>
      <c r="E925" s="116">
        <v>14.199</v>
      </c>
      <c r="F925" s="116">
        <v>-0.15929599999999999</v>
      </c>
      <c r="G925" s="116">
        <v>0.13500000000000001</v>
      </c>
      <c r="H925" s="111">
        <v>4.4999999999999997E-3</v>
      </c>
      <c r="I925" s="111">
        <f t="shared" si="0"/>
        <v>-0.163796</v>
      </c>
      <c r="J925" s="399">
        <v>37591</v>
      </c>
    </row>
    <row r="926" spans="1:10" ht="14.5" customHeight="1" x14ac:dyDescent="0.15">
      <c r="A926" s="116">
        <v>91</v>
      </c>
      <c r="B926" s="399">
        <v>37622</v>
      </c>
      <c r="C926" s="16" t="s">
        <v>3351</v>
      </c>
      <c r="D926" s="16" t="s">
        <v>3352</v>
      </c>
      <c r="E926" s="116">
        <v>15.75</v>
      </c>
      <c r="F926" s="116">
        <v>0.109233</v>
      </c>
      <c r="G926" s="116">
        <v>0</v>
      </c>
      <c r="H926" s="111">
        <v>4.1000000000000003E-3</v>
      </c>
      <c r="I926" s="111">
        <f t="shared" si="0"/>
        <v>0.10513299999999999</v>
      </c>
      <c r="J926" s="399">
        <v>37622</v>
      </c>
    </row>
    <row r="927" spans="1:10" ht="14.5" customHeight="1" x14ac:dyDescent="0.15">
      <c r="A927" s="116">
        <v>91</v>
      </c>
      <c r="B927" s="399">
        <v>37653</v>
      </c>
      <c r="C927" s="16" t="s">
        <v>3351</v>
      </c>
      <c r="D927" s="16" t="s">
        <v>3352</v>
      </c>
      <c r="E927" s="116">
        <v>16.350000000000001</v>
      </c>
      <c r="F927" s="116">
        <v>3.8094999999999997E-2</v>
      </c>
      <c r="G927" s="116">
        <v>0</v>
      </c>
      <c r="H927" s="111">
        <v>3.8E-3</v>
      </c>
      <c r="I927" s="111">
        <f t="shared" si="0"/>
        <v>3.4294999999999999E-2</v>
      </c>
      <c r="J927" s="399">
        <v>37653</v>
      </c>
    </row>
    <row r="928" spans="1:10" ht="14.5" customHeight="1" x14ac:dyDescent="0.15">
      <c r="A928" s="116">
        <v>91</v>
      </c>
      <c r="B928" s="399">
        <v>37681</v>
      </c>
      <c r="C928" s="16" t="s">
        <v>3351</v>
      </c>
      <c r="D928" s="16" t="s">
        <v>3352</v>
      </c>
      <c r="E928" s="116">
        <v>16.899999999999999</v>
      </c>
      <c r="F928" s="116">
        <v>4.1896000000000003E-2</v>
      </c>
      <c r="G928" s="116">
        <v>0.13500000000000001</v>
      </c>
      <c r="H928" s="111">
        <v>4.0000000000000001E-3</v>
      </c>
      <c r="I928" s="111">
        <f t="shared" si="0"/>
        <v>3.7895999999999999E-2</v>
      </c>
      <c r="J928" s="399">
        <v>37681</v>
      </c>
    </row>
    <row r="929" spans="1:10" ht="14.5" customHeight="1" x14ac:dyDescent="0.15">
      <c r="A929" s="116">
        <v>91</v>
      </c>
      <c r="B929" s="399">
        <v>37712</v>
      </c>
      <c r="C929" s="16" t="s">
        <v>3351</v>
      </c>
      <c r="D929" s="16" t="s">
        <v>3352</v>
      </c>
      <c r="E929" s="116">
        <v>19</v>
      </c>
      <c r="F929" s="116">
        <v>0.12426</v>
      </c>
      <c r="G929" s="116">
        <v>0</v>
      </c>
      <c r="H929" s="111">
        <v>4.0000000000000001E-3</v>
      </c>
      <c r="I929" s="111">
        <f t="shared" si="0"/>
        <v>0.12025999999999999</v>
      </c>
      <c r="J929" s="399">
        <v>37712</v>
      </c>
    </row>
    <row r="930" spans="1:10" ht="14.5" customHeight="1" x14ac:dyDescent="0.15">
      <c r="A930" s="116">
        <v>91</v>
      </c>
      <c r="B930" s="399">
        <v>37742</v>
      </c>
      <c r="C930" s="16" t="s">
        <v>3351</v>
      </c>
      <c r="D930" s="16" t="s">
        <v>3352</v>
      </c>
      <c r="E930" s="116">
        <v>16.75</v>
      </c>
      <c r="F930" s="116">
        <v>-0.118421</v>
      </c>
      <c r="G930" s="116">
        <v>0</v>
      </c>
      <c r="H930" s="111">
        <v>3.8999999999999998E-3</v>
      </c>
      <c r="I930" s="111">
        <f t="shared" si="0"/>
        <v>-0.122321</v>
      </c>
      <c r="J930" s="399">
        <v>37742</v>
      </c>
    </row>
    <row r="931" spans="1:10" ht="14.5" customHeight="1" x14ac:dyDescent="0.15">
      <c r="A931" s="116">
        <v>91</v>
      </c>
      <c r="B931" s="399">
        <v>37773</v>
      </c>
      <c r="C931" s="16" t="s">
        <v>3351</v>
      </c>
      <c r="D931" s="16" t="s">
        <v>3352</v>
      </c>
      <c r="E931" s="116">
        <v>16.239999999999998</v>
      </c>
      <c r="F931" s="116">
        <v>-2.2388000000000002E-2</v>
      </c>
      <c r="G931" s="116">
        <v>0.13500000000000001</v>
      </c>
      <c r="H931" s="111">
        <v>3.5999999999999999E-3</v>
      </c>
      <c r="I931" s="111">
        <f t="shared" si="0"/>
        <v>-2.5988000000000001E-2</v>
      </c>
      <c r="J931" s="399">
        <v>37773</v>
      </c>
    </row>
    <row r="932" spans="1:10" ht="14.5" customHeight="1" x14ac:dyDescent="0.15">
      <c r="A932" s="116">
        <v>91</v>
      </c>
      <c r="B932" s="399">
        <v>37803</v>
      </c>
      <c r="C932" s="16" t="s">
        <v>3351</v>
      </c>
      <c r="D932" s="16" t="s">
        <v>3352</v>
      </c>
      <c r="E932" s="116">
        <v>17.690000000000001</v>
      </c>
      <c r="F932" s="116">
        <v>8.9286000000000004E-2</v>
      </c>
      <c r="G932" s="116">
        <v>0</v>
      </c>
      <c r="H932" s="111">
        <v>3.8E-3</v>
      </c>
      <c r="I932" s="111">
        <f t="shared" si="0"/>
        <v>8.5486000000000006E-2</v>
      </c>
      <c r="J932" s="399">
        <v>37803</v>
      </c>
    </row>
    <row r="933" spans="1:10" ht="14.5" customHeight="1" x14ac:dyDescent="0.15">
      <c r="A933" s="116">
        <v>91</v>
      </c>
      <c r="B933" s="399">
        <v>37834</v>
      </c>
      <c r="C933" s="16" t="s">
        <v>3351</v>
      </c>
      <c r="D933" s="16" t="s">
        <v>3352</v>
      </c>
      <c r="E933" s="116">
        <v>17.739000000000001</v>
      </c>
      <c r="F933" s="116">
        <v>2.7699999999999999E-3</v>
      </c>
      <c r="G933" s="116">
        <v>0</v>
      </c>
      <c r="H933" s="111">
        <v>4.1999999999999997E-3</v>
      </c>
      <c r="I933" s="111">
        <f t="shared" si="0"/>
        <v>-1.4299999999999998E-3</v>
      </c>
      <c r="J933" s="399">
        <v>37834</v>
      </c>
    </row>
    <row r="934" spans="1:10" ht="14.5" customHeight="1" x14ac:dyDescent="0.15">
      <c r="A934" s="116">
        <v>91</v>
      </c>
      <c r="B934" s="399">
        <v>37865</v>
      </c>
      <c r="C934" s="16" t="s">
        <v>3351</v>
      </c>
      <c r="D934" s="16" t="s">
        <v>3352</v>
      </c>
      <c r="E934" s="116">
        <v>17</v>
      </c>
      <c r="F934" s="116">
        <v>-3.4049000000000003E-2</v>
      </c>
      <c r="G934" s="116">
        <v>0.13500000000000001</v>
      </c>
      <c r="H934" s="111">
        <v>4.5999999999999999E-3</v>
      </c>
      <c r="I934" s="111">
        <f t="shared" si="0"/>
        <v>-3.8649000000000003E-2</v>
      </c>
      <c r="J934" s="399">
        <v>37865</v>
      </c>
    </row>
    <row r="935" spans="1:10" ht="14.5" customHeight="1" x14ac:dyDescent="0.15">
      <c r="A935" s="116">
        <v>91</v>
      </c>
      <c r="B935" s="399">
        <v>37895</v>
      </c>
      <c r="C935" s="16" t="s">
        <v>3351</v>
      </c>
      <c r="D935" s="16" t="s">
        <v>3352</v>
      </c>
      <c r="E935" s="116">
        <v>18.149000000000001</v>
      </c>
      <c r="F935" s="116">
        <v>6.7587999999999995E-2</v>
      </c>
      <c r="G935" s="116">
        <v>0</v>
      </c>
      <c r="H935" s="111">
        <v>4.1000000000000003E-3</v>
      </c>
      <c r="I935" s="111">
        <f t="shared" si="0"/>
        <v>6.3487999999999989E-2</v>
      </c>
      <c r="J935" s="399">
        <v>37895</v>
      </c>
    </row>
    <row r="936" spans="1:10" ht="14.5" customHeight="1" x14ac:dyDescent="0.15">
      <c r="A936" s="116">
        <v>91</v>
      </c>
      <c r="B936" s="399">
        <v>37926</v>
      </c>
      <c r="C936" s="16" t="s">
        <v>3351</v>
      </c>
      <c r="D936" s="16" t="s">
        <v>3352</v>
      </c>
      <c r="E936" s="116">
        <v>18.23</v>
      </c>
      <c r="F936" s="116">
        <v>4.463E-3</v>
      </c>
      <c r="G936" s="116">
        <v>0</v>
      </c>
      <c r="H936" s="111">
        <v>3.8999999999999998E-3</v>
      </c>
      <c r="I936" s="111">
        <f t="shared" si="0"/>
        <v>5.6300000000000013E-4</v>
      </c>
      <c r="J936" s="399">
        <v>37926</v>
      </c>
    </row>
    <row r="937" spans="1:10" ht="14.5" customHeight="1" x14ac:dyDescent="0.15">
      <c r="A937" s="116">
        <v>91</v>
      </c>
      <c r="B937" s="399">
        <v>37956</v>
      </c>
      <c r="C937" s="16" t="s">
        <v>3351</v>
      </c>
      <c r="D937" s="16" t="s">
        <v>3352</v>
      </c>
      <c r="E937" s="116">
        <v>18.2</v>
      </c>
      <c r="F937" s="116">
        <v>6.3080000000000002E-3</v>
      </c>
      <c r="G937" s="116">
        <v>0.14499999999999999</v>
      </c>
      <c r="H937" s="111">
        <v>4.7000000000000002E-3</v>
      </c>
      <c r="I937" s="111">
        <f t="shared" si="0"/>
        <v>1.6080000000000001E-3</v>
      </c>
      <c r="J937" s="399">
        <v>37956</v>
      </c>
    </row>
    <row r="938" spans="1:10" ht="14.5" customHeight="1" x14ac:dyDescent="0.15">
      <c r="A938" s="116">
        <v>91</v>
      </c>
      <c r="B938" s="399">
        <v>37987</v>
      </c>
      <c r="C938" s="16" t="s">
        <v>3351</v>
      </c>
      <c r="D938" s="16" t="s">
        <v>3352</v>
      </c>
      <c r="E938" s="116">
        <v>19.199000000000002</v>
      </c>
      <c r="F938" s="116">
        <v>5.4890000000000001E-2</v>
      </c>
      <c r="G938" s="116">
        <v>0</v>
      </c>
      <c r="H938" s="111">
        <v>4.1999999999999997E-3</v>
      </c>
      <c r="I938" s="111">
        <f t="shared" si="0"/>
        <v>5.0689999999999999E-2</v>
      </c>
      <c r="J938" s="399">
        <v>37987</v>
      </c>
    </row>
    <row r="939" spans="1:10" ht="14.5" customHeight="1" x14ac:dyDescent="0.15">
      <c r="A939" s="116">
        <v>91</v>
      </c>
      <c r="B939" s="399">
        <v>38018</v>
      </c>
      <c r="C939" s="16" t="s">
        <v>3351</v>
      </c>
      <c r="D939" s="16" t="s">
        <v>3352</v>
      </c>
      <c r="E939" s="116">
        <v>19.739999999999998</v>
      </c>
      <c r="F939" s="116">
        <v>2.8178999999999999E-2</v>
      </c>
      <c r="G939" s="116">
        <v>0</v>
      </c>
      <c r="H939" s="111">
        <v>3.8E-3</v>
      </c>
      <c r="I939" s="111">
        <f t="shared" si="0"/>
        <v>2.4378999999999998E-2</v>
      </c>
      <c r="J939" s="399">
        <v>38018</v>
      </c>
    </row>
    <row r="940" spans="1:10" ht="14.5" customHeight="1" x14ac:dyDescent="0.15">
      <c r="A940" s="116">
        <v>91</v>
      </c>
      <c r="B940" s="399">
        <v>38047</v>
      </c>
      <c r="C940" s="16" t="s">
        <v>3351</v>
      </c>
      <c r="D940" s="16" t="s">
        <v>3352</v>
      </c>
      <c r="E940" s="116">
        <v>20.36</v>
      </c>
      <c r="F940" s="116">
        <v>3.8753999999999997E-2</v>
      </c>
      <c r="G940" s="116">
        <v>0.14499999999999999</v>
      </c>
      <c r="H940" s="111">
        <v>4.3E-3</v>
      </c>
      <c r="I940" s="111">
        <f t="shared" si="0"/>
        <v>3.4453999999999999E-2</v>
      </c>
      <c r="J940" s="399">
        <v>38047</v>
      </c>
    </row>
    <row r="941" spans="1:10" ht="14.5" customHeight="1" x14ac:dyDescent="0.15">
      <c r="A941" s="116">
        <v>91</v>
      </c>
      <c r="B941" s="399">
        <v>38078</v>
      </c>
      <c r="C941" s="16" t="s">
        <v>3351</v>
      </c>
      <c r="D941" s="16" t="s">
        <v>3352</v>
      </c>
      <c r="E941" s="116">
        <v>19.95</v>
      </c>
      <c r="F941" s="116">
        <v>-2.0138E-2</v>
      </c>
      <c r="G941" s="116">
        <v>0</v>
      </c>
      <c r="H941" s="111">
        <v>3.8999999999999998E-3</v>
      </c>
      <c r="I941" s="111">
        <f t="shared" si="0"/>
        <v>-2.4038E-2</v>
      </c>
      <c r="J941" s="399">
        <v>38078</v>
      </c>
    </row>
    <row r="942" spans="1:10" ht="14.5" customHeight="1" x14ac:dyDescent="0.15">
      <c r="A942" s="116">
        <v>91</v>
      </c>
      <c r="B942" s="399">
        <v>38108</v>
      </c>
      <c r="C942" s="16" t="s">
        <v>3351</v>
      </c>
      <c r="D942" s="16" t="s">
        <v>3352</v>
      </c>
      <c r="E942" s="116">
        <v>19.760000000000002</v>
      </c>
      <c r="F942" s="116">
        <v>-9.5239999999999995E-3</v>
      </c>
      <c r="G942" s="116">
        <v>0</v>
      </c>
      <c r="H942" s="111">
        <v>4.0000000000000001E-3</v>
      </c>
      <c r="I942" s="111">
        <f t="shared" si="0"/>
        <v>-1.3524E-2</v>
      </c>
      <c r="J942" s="399">
        <v>38108</v>
      </c>
    </row>
    <row r="943" spans="1:10" ht="14.5" customHeight="1" x14ac:dyDescent="0.15">
      <c r="A943" s="116">
        <v>91</v>
      </c>
      <c r="B943" s="399">
        <v>38139</v>
      </c>
      <c r="C943" s="16" t="s">
        <v>3351</v>
      </c>
      <c r="D943" s="16" t="s">
        <v>3352</v>
      </c>
      <c r="E943" s="116">
        <v>18.440000000000001</v>
      </c>
      <c r="F943" s="116">
        <v>-5.9464000000000003E-2</v>
      </c>
      <c r="G943" s="116">
        <v>0.14499999999999999</v>
      </c>
      <c r="H943" s="111">
        <v>4.7999999999999996E-3</v>
      </c>
      <c r="I943" s="111">
        <f t="shared" si="0"/>
        <v>-6.4264000000000002E-2</v>
      </c>
      <c r="J943" s="399">
        <v>38139</v>
      </c>
    </row>
    <row r="944" spans="1:10" ht="14.5" customHeight="1" x14ac:dyDescent="0.15">
      <c r="A944" s="116">
        <v>91</v>
      </c>
      <c r="B944" s="399">
        <v>38169</v>
      </c>
      <c r="C944" s="16" t="s">
        <v>3351</v>
      </c>
      <c r="D944" s="16" t="s">
        <v>3352</v>
      </c>
      <c r="E944" s="116">
        <v>17.78</v>
      </c>
      <c r="F944" s="116">
        <v>-3.5791999999999997E-2</v>
      </c>
      <c r="G944" s="116">
        <v>0</v>
      </c>
      <c r="H944" s="111">
        <v>4.3E-3</v>
      </c>
      <c r="I944" s="111">
        <f t="shared" si="0"/>
        <v>-4.0091999999999996E-2</v>
      </c>
      <c r="J944" s="399">
        <v>38169</v>
      </c>
    </row>
    <row r="945" spans="1:10" ht="14.5" customHeight="1" x14ac:dyDescent="0.15">
      <c r="A945" s="116">
        <v>91</v>
      </c>
      <c r="B945" s="399">
        <v>38200</v>
      </c>
      <c r="C945" s="16" t="s">
        <v>3351</v>
      </c>
      <c r="D945" s="16" t="s">
        <v>3352</v>
      </c>
      <c r="E945" s="116">
        <v>17.04</v>
      </c>
      <c r="F945" s="116">
        <v>-4.1619999999999997E-2</v>
      </c>
      <c r="G945" s="116">
        <v>0</v>
      </c>
      <c r="H945" s="111">
        <v>4.4999999999999997E-3</v>
      </c>
      <c r="I945" s="111">
        <f t="shared" si="0"/>
        <v>-4.6119999999999994E-2</v>
      </c>
      <c r="J945" s="399">
        <v>38200</v>
      </c>
    </row>
    <row r="946" spans="1:10" ht="14.5" customHeight="1" x14ac:dyDescent="0.15">
      <c r="A946" s="116">
        <v>91</v>
      </c>
      <c r="B946" s="399">
        <v>38231</v>
      </c>
      <c r="C946" s="16" t="s">
        <v>3351</v>
      </c>
      <c r="D946" s="16" t="s">
        <v>3352</v>
      </c>
      <c r="E946" s="116">
        <v>17.34</v>
      </c>
      <c r="F946" s="116">
        <v>2.6114999999999999E-2</v>
      </c>
      <c r="G946" s="116">
        <v>0.14499999999999999</v>
      </c>
      <c r="H946" s="111">
        <v>4.0000000000000001E-3</v>
      </c>
      <c r="I946" s="111">
        <f t="shared" si="0"/>
        <v>2.2114999999999999E-2</v>
      </c>
      <c r="J946" s="399">
        <v>38231</v>
      </c>
    </row>
    <row r="947" spans="1:10" ht="14.5" customHeight="1" x14ac:dyDescent="0.15">
      <c r="A947" s="116">
        <v>91</v>
      </c>
      <c r="B947" s="399">
        <v>38261</v>
      </c>
      <c r="C947" s="16" t="s">
        <v>3351</v>
      </c>
      <c r="D947" s="16" t="s">
        <v>3352</v>
      </c>
      <c r="E947" s="116">
        <v>17</v>
      </c>
      <c r="F947" s="116">
        <v>-1.9608E-2</v>
      </c>
      <c r="G947" s="116">
        <v>0</v>
      </c>
      <c r="H947" s="111">
        <v>3.8E-3</v>
      </c>
      <c r="I947" s="111">
        <f t="shared" si="0"/>
        <v>-2.3408000000000002E-2</v>
      </c>
      <c r="J947" s="399">
        <v>38261</v>
      </c>
    </row>
    <row r="948" spans="1:10" ht="14.5" customHeight="1" x14ac:dyDescent="0.15">
      <c r="A948" s="116">
        <v>91</v>
      </c>
      <c r="B948" s="399">
        <v>38292</v>
      </c>
      <c r="C948" s="16" t="s">
        <v>3351</v>
      </c>
      <c r="D948" s="16" t="s">
        <v>3352</v>
      </c>
      <c r="E948" s="116">
        <v>19.66</v>
      </c>
      <c r="F948" s="116">
        <v>0.156471</v>
      </c>
      <c r="G948" s="116">
        <v>0</v>
      </c>
      <c r="H948" s="111">
        <v>4.1000000000000003E-3</v>
      </c>
      <c r="I948" s="111">
        <f t="shared" si="0"/>
        <v>0.15237100000000001</v>
      </c>
      <c r="J948" s="399">
        <v>38292</v>
      </c>
    </row>
    <row r="949" spans="1:10" ht="14.5" customHeight="1" x14ac:dyDescent="0.15">
      <c r="A949" s="116">
        <v>91</v>
      </c>
      <c r="B949" s="399">
        <v>38322</v>
      </c>
      <c r="C949" s="16" t="s">
        <v>3351</v>
      </c>
      <c r="D949" s="16" t="s">
        <v>3352</v>
      </c>
      <c r="E949" s="116">
        <v>19.399999999999999</v>
      </c>
      <c r="F949" s="116">
        <v>-5.2900000000000004E-3</v>
      </c>
      <c r="G949" s="116">
        <v>0.156</v>
      </c>
      <c r="H949" s="111">
        <v>4.3E-3</v>
      </c>
      <c r="I949" s="111">
        <f t="shared" si="0"/>
        <v>-9.5900000000000013E-3</v>
      </c>
      <c r="J949" s="399">
        <v>38322</v>
      </c>
    </row>
    <row r="950" spans="1:10" ht="14.5" customHeight="1" x14ac:dyDescent="0.15">
      <c r="A950" s="116">
        <v>91</v>
      </c>
      <c r="B950" s="399">
        <v>38353</v>
      </c>
      <c r="C950" s="16" t="s">
        <v>3351</v>
      </c>
      <c r="D950" s="16" t="s">
        <v>3352</v>
      </c>
      <c r="E950" s="116">
        <v>18.91</v>
      </c>
      <c r="F950" s="116">
        <v>-2.5257999999999999E-2</v>
      </c>
      <c r="G950" s="116">
        <v>0</v>
      </c>
      <c r="H950" s="111">
        <v>4.1000000000000003E-3</v>
      </c>
      <c r="I950" s="111">
        <f t="shared" si="0"/>
        <v>-2.9357999999999999E-2</v>
      </c>
      <c r="J950" s="399">
        <v>38353</v>
      </c>
    </row>
    <row r="951" spans="1:10" ht="14.5" customHeight="1" x14ac:dyDescent="0.15">
      <c r="A951" s="116">
        <v>91</v>
      </c>
      <c r="B951" s="399">
        <v>38384</v>
      </c>
      <c r="C951" s="16" t="s">
        <v>3351</v>
      </c>
      <c r="D951" s="16" t="s">
        <v>3352</v>
      </c>
      <c r="E951" s="116">
        <v>19.170000000000002</v>
      </c>
      <c r="F951" s="116">
        <v>1.3749000000000001E-2</v>
      </c>
      <c r="G951" s="116">
        <v>0</v>
      </c>
      <c r="H951" s="111">
        <v>3.5000000000000001E-3</v>
      </c>
      <c r="I951" s="111">
        <f t="shared" si="0"/>
        <v>1.0249000000000001E-2</v>
      </c>
      <c r="J951" s="399">
        <v>38384</v>
      </c>
    </row>
    <row r="952" spans="1:10" ht="14.5" customHeight="1" x14ac:dyDescent="0.15">
      <c r="A952" s="116">
        <v>91</v>
      </c>
      <c r="B952" s="399">
        <v>38412</v>
      </c>
      <c r="C952" s="16" t="s">
        <v>3351</v>
      </c>
      <c r="D952" s="16" t="s">
        <v>3352</v>
      </c>
      <c r="E952" s="116">
        <v>19.05</v>
      </c>
      <c r="F952" s="116">
        <v>1.8779999999999999E-3</v>
      </c>
      <c r="G952" s="116">
        <v>0.156</v>
      </c>
      <c r="H952" s="111">
        <v>4.1000000000000003E-3</v>
      </c>
      <c r="I952" s="111">
        <f t="shared" si="0"/>
        <v>-2.2220000000000005E-3</v>
      </c>
      <c r="J952" s="399">
        <v>38412</v>
      </c>
    </row>
    <row r="953" spans="1:10" ht="14.5" customHeight="1" x14ac:dyDescent="0.15">
      <c r="A953" s="116">
        <v>91</v>
      </c>
      <c r="B953" s="399">
        <v>38443</v>
      </c>
      <c r="C953" s="16" t="s">
        <v>3351</v>
      </c>
      <c r="D953" s="16" t="s">
        <v>3352</v>
      </c>
      <c r="E953" s="116">
        <v>20.309999999999999</v>
      </c>
      <c r="F953" s="116">
        <v>6.6142000000000006E-2</v>
      </c>
      <c r="G953" s="116">
        <v>0</v>
      </c>
      <c r="H953" s="111">
        <v>3.8999999999999998E-3</v>
      </c>
      <c r="I953" s="111">
        <f t="shared" si="0"/>
        <v>6.2242000000000006E-2</v>
      </c>
      <c r="J953" s="399">
        <v>38443</v>
      </c>
    </row>
    <row r="954" spans="1:10" ht="14.5" customHeight="1" x14ac:dyDescent="0.15">
      <c r="A954" s="116">
        <v>91</v>
      </c>
      <c r="B954" s="399">
        <v>38473</v>
      </c>
      <c r="C954" s="16" t="s">
        <v>3351</v>
      </c>
      <c r="D954" s="16" t="s">
        <v>3352</v>
      </c>
      <c r="E954" s="116">
        <v>21.266999999999999</v>
      </c>
      <c r="F954" s="116">
        <v>4.7120000000000002E-2</v>
      </c>
      <c r="G954" s="116">
        <v>0</v>
      </c>
      <c r="H954" s="111">
        <v>4.0000000000000001E-3</v>
      </c>
      <c r="I954" s="111">
        <f t="shared" si="0"/>
        <v>4.3120000000000006E-2</v>
      </c>
      <c r="J954" s="399">
        <v>38473</v>
      </c>
    </row>
    <row r="955" spans="1:10" ht="14.5" customHeight="1" x14ac:dyDescent="0.15">
      <c r="A955" s="116">
        <v>91</v>
      </c>
      <c r="B955" s="399">
        <v>38504</v>
      </c>
      <c r="C955" s="16" t="s">
        <v>3351</v>
      </c>
      <c r="D955" s="16" t="s">
        <v>3352</v>
      </c>
      <c r="E955" s="116">
        <v>21.14</v>
      </c>
      <c r="F955" s="116">
        <v>1.364E-3</v>
      </c>
      <c r="G955" s="116">
        <v>0.156</v>
      </c>
      <c r="H955" s="111">
        <v>3.5999999999999999E-3</v>
      </c>
      <c r="I955" s="111">
        <f t="shared" si="0"/>
        <v>-2.2360000000000001E-3</v>
      </c>
      <c r="J955" s="399">
        <v>38504</v>
      </c>
    </row>
    <row r="956" spans="1:10" ht="14.5" customHeight="1" x14ac:dyDescent="0.15">
      <c r="A956" s="116">
        <v>91</v>
      </c>
      <c r="B956" s="399">
        <v>38534</v>
      </c>
      <c r="C956" s="16" t="s">
        <v>3351</v>
      </c>
      <c r="D956" s="16" t="s">
        <v>3352</v>
      </c>
      <c r="E956" s="116">
        <v>24.54</v>
      </c>
      <c r="F956" s="116">
        <v>0.160833</v>
      </c>
      <c r="G956" s="116">
        <v>0</v>
      </c>
      <c r="H956" s="111">
        <v>3.3999999999999998E-3</v>
      </c>
      <c r="I956" s="111">
        <f t="shared" si="0"/>
        <v>0.15743300000000002</v>
      </c>
      <c r="J956" s="399">
        <v>38534</v>
      </c>
    </row>
    <row r="957" spans="1:10" ht="14.5" customHeight="1" x14ac:dyDescent="0.15">
      <c r="A957" s="116">
        <v>91</v>
      </c>
      <c r="B957" s="399">
        <v>38565</v>
      </c>
      <c r="C957" s="16" t="s">
        <v>3351</v>
      </c>
      <c r="D957" s="16" t="s">
        <v>3352</v>
      </c>
      <c r="E957" s="116">
        <v>23.39</v>
      </c>
      <c r="F957" s="116">
        <v>-4.6862000000000001E-2</v>
      </c>
      <c r="G957" s="116">
        <v>0</v>
      </c>
      <c r="H957" s="111">
        <v>4.0000000000000001E-3</v>
      </c>
      <c r="I957" s="111">
        <f t="shared" si="0"/>
        <v>-5.0862000000000004E-2</v>
      </c>
      <c r="J957" s="399">
        <v>38565</v>
      </c>
    </row>
    <row r="958" spans="1:10" ht="14.5" customHeight="1" x14ac:dyDescent="0.15">
      <c r="A958" s="116">
        <v>91</v>
      </c>
      <c r="B958" s="399">
        <v>38596</v>
      </c>
      <c r="C958" s="16" t="s">
        <v>3351</v>
      </c>
      <c r="D958" s="16" t="s">
        <v>3352</v>
      </c>
      <c r="E958" s="116">
        <v>25.84</v>
      </c>
      <c r="F958" s="116">
        <v>0.111415</v>
      </c>
      <c r="G958" s="116">
        <v>0.156</v>
      </c>
      <c r="H958" s="111">
        <v>3.5000000000000001E-3</v>
      </c>
      <c r="I958" s="111">
        <f t="shared" si="0"/>
        <v>0.107915</v>
      </c>
      <c r="J958" s="399">
        <v>38596</v>
      </c>
    </row>
    <row r="959" spans="1:10" ht="14.5" customHeight="1" x14ac:dyDescent="0.15">
      <c r="A959" s="116">
        <v>91</v>
      </c>
      <c r="B959" s="399">
        <v>38626</v>
      </c>
      <c r="C959" s="16" t="s">
        <v>3351</v>
      </c>
      <c r="D959" s="16" t="s">
        <v>3352</v>
      </c>
      <c r="E959" s="116">
        <v>22.88</v>
      </c>
      <c r="F959" s="116">
        <v>-0.114551</v>
      </c>
      <c r="G959" s="116">
        <v>0</v>
      </c>
      <c r="H959" s="111">
        <v>3.8999999999999998E-3</v>
      </c>
      <c r="I959" s="111">
        <f t="shared" si="0"/>
        <v>-0.118451</v>
      </c>
      <c r="J959" s="399">
        <v>38626</v>
      </c>
    </row>
    <row r="960" spans="1:10" ht="14.5" customHeight="1" x14ac:dyDescent="0.15">
      <c r="A960" s="116">
        <v>91</v>
      </c>
      <c r="B960" s="399">
        <v>38657</v>
      </c>
      <c r="C960" s="16" t="s">
        <v>3351</v>
      </c>
      <c r="D960" s="16" t="s">
        <v>3352</v>
      </c>
      <c r="E960" s="116">
        <v>26.2</v>
      </c>
      <c r="F960" s="116">
        <v>0.14510500000000001</v>
      </c>
      <c r="G960" s="116">
        <v>0</v>
      </c>
      <c r="H960" s="111">
        <v>3.8999999999999998E-3</v>
      </c>
      <c r="I960" s="111">
        <f t="shared" si="0"/>
        <v>0.14120500000000002</v>
      </c>
      <c r="J960" s="399">
        <v>38657</v>
      </c>
    </row>
    <row r="961" spans="1:10" ht="14.5" customHeight="1" x14ac:dyDescent="0.15">
      <c r="A961" s="116">
        <v>91</v>
      </c>
      <c r="B961" s="399">
        <v>38687</v>
      </c>
      <c r="C961" s="16" t="s">
        <v>3351</v>
      </c>
      <c r="D961" s="16" t="s">
        <v>3352</v>
      </c>
      <c r="E961" s="116">
        <v>25.85</v>
      </c>
      <c r="F961" s="116">
        <v>-6.9470000000000001E-3</v>
      </c>
      <c r="G961" s="116">
        <v>0.16800000000000001</v>
      </c>
      <c r="H961" s="111">
        <v>3.8999999999999998E-3</v>
      </c>
      <c r="I961" s="111">
        <f t="shared" si="0"/>
        <v>-1.0846999999999999E-2</v>
      </c>
      <c r="J961" s="399">
        <v>38687</v>
      </c>
    </row>
    <row r="962" spans="1:10" ht="14.5" customHeight="1" x14ac:dyDescent="0.15">
      <c r="A962" s="116">
        <v>91</v>
      </c>
      <c r="B962" s="399">
        <v>38718</v>
      </c>
      <c r="C962" s="16" t="s">
        <v>3351</v>
      </c>
      <c r="D962" s="16" t="s">
        <v>3352</v>
      </c>
      <c r="E962" s="116">
        <v>27.79</v>
      </c>
      <c r="F962" s="116">
        <v>7.5048000000000004E-2</v>
      </c>
      <c r="G962" s="116">
        <v>0</v>
      </c>
      <c r="H962" s="111">
        <v>4.0000000000000001E-3</v>
      </c>
      <c r="I962" s="111">
        <f t="shared" si="0"/>
        <v>7.1048E-2</v>
      </c>
      <c r="J962" s="399">
        <v>38718</v>
      </c>
    </row>
    <row r="963" spans="1:10" ht="14.5" customHeight="1" x14ac:dyDescent="0.15">
      <c r="A963" s="116">
        <v>91</v>
      </c>
      <c r="B963" s="399">
        <v>38749</v>
      </c>
      <c r="C963" s="16" t="s">
        <v>3351</v>
      </c>
      <c r="D963" s="16" t="s">
        <v>3352</v>
      </c>
      <c r="E963" s="116">
        <v>26.82</v>
      </c>
      <c r="F963" s="116">
        <v>-3.4904999999999999E-2</v>
      </c>
      <c r="G963" s="116">
        <v>0</v>
      </c>
      <c r="H963" s="111">
        <v>3.5999999999999999E-3</v>
      </c>
      <c r="I963" s="111">
        <f t="shared" si="0"/>
        <v>-3.8504999999999998E-2</v>
      </c>
      <c r="J963" s="399">
        <v>38749</v>
      </c>
    </row>
    <row r="964" spans="1:10" ht="14.5" customHeight="1" x14ac:dyDescent="0.15">
      <c r="A964" s="116">
        <v>91</v>
      </c>
      <c r="B964" s="399">
        <v>38777</v>
      </c>
      <c r="C964" s="16" t="s">
        <v>3351</v>
      </c>
      <c r="D964" s="16" t="s">
        <v>3352</v>
      </c>
      <c r="E964" s="116">
        <v>26.33</v>
      </c>
      <c r="F964" s="116">
        <v>-1.2005999999999999E-2</v>
      </c>
      <c r="G964" s="116">
        <v>0.16800000000000001</v>
      </c>
      <c r="H964" s="111">
        <v>3.8999999999999998E-3</v>
      </c>
      <c r="I964" s="111">
        <f t="shared" si="0"/>
        <v>-1.5906E-2</v>
      </c>
      <c r="J964" s="399">
        <v>38777</v>
      </c>
    </row>
    <row r="965" spans="1:10" ht="14.5" customHeight="1" x14ac:dyDescent="0.15">
      <c r="A965" s="116">
        <v>91</v>
      </c>
      <c r="B965" s="399">
        <v>38808</v>
      </c>
      <c r="C965" s="16" t="s">
        <v>3351</v>
      </c>
      <c r="D965" s="16" t="s">
        <v>3352</v>
      </c>
      <c r="E965" s="116">
        <v>26.74</v>
      </c>
      <c r="F965" s="116">
        <v>1.5572000000000001E-2</v>
      </c>
      <c r="G965" s="116">
        <v>0</v>
      </c>
      <c r="H965" s="111">
        <v>3.8999999999999998E-3</v>
      </c>
      <c r="I965" s="111">
        <f t="shared" si="0"/>
        <v>1.1672000000000002E-2</v>
      </c>
      <c r="J965" s="399">
        <v>38808</v>
      </c>
    </row>
    <row r="966" spans="1:10" ht="14.5" customHeight="1" x14ac:dyDescent="0.15">
      <c r="A966" s="116">
        <v>91</v>
      </c>
      <c r="B966" s="399">
        <v>38838</v>
      </c>
      <c r="C966" s="16" t="s">
        <v>3351</v>
      </c>
      <c r="D966" s="16" t="s">
        <v>3352</v>
      </c>
      <c r="E966" s="116">
        <v>28</v>
      </c>
      <c r="F966" s="116">
        <v>4.7120000000000002E-2</v>
      </c>
      <c r="G966" s="116">
        <v>0</v>
      </c>
      <c r="H966" s="111">
        <v>4.7999999999999996E-3</v>
      </c>
      <c r="I966" s="111">
        <f t="shared" si="0"/>
        <v>4.2320000000000003E-2</v>
      </c>
      <c r="J966" s="399">
        <v>38838</v>
      </c>
    </row>
    <row r="967" spans="1:10" ht="14.5" customHeight="1" x14ac:dyDescent="0.15">
      <c r="A967" s="116">
        <v>91</v>
      </c>
      <c r="B967" s="399">
        <v>38869</v>
      </c>
      <c r="C967" s="16" t="s">
        <v>3351</v>
      </c>
      <c r="D967" s="16" t="s">
        <v>3352</v>
      </c>
      <c r="E967" s="116">
        <v>23.89</v>
      </c>
      <c r="F967" s="116">
        <v>-0.14078599999999999</v>
      </c>
      <c r="G967" s="116">
        <v>0.16800000000000001</v>
      </c>
      <c r="H967" s="111">
        <v>4.4000000000000003E-3</v>
      </c>
      <c r="I967" s="111">
        <f t="shared" ref="I967:I1030" si="1">F967-H967</f>
        <v>-0.14518599999999998</v>
      </c>
      <c r="J967" s="399">
        <v>38869</v>
      </c>
    </row>
    <row r="968" spans="1:10" ht="14.5" customHeight="1" x14ac:dyDescent="0.15">
      <c r="A968" s="116">
        <v>91</v>
      </c>
      <c r="B968" s="399">
        <v>38899</v>
      </c>
      <c r="C968" s="16" t="s">
        <v>3351</v>
      </c>
      <c r="D968" s="16" t="s">
        <v>3352</v>
      </c>
      <c r="E968" s="116">
        <v>26.88</v>
      </c>
      <c r="F968" s="116">
        <v>0.12515699999999999</v>
      </c>
      <c r="G968" s="116">
        <v>0</v>
      </c>
      <c r="H968" s="111">
        <v>4.4999999999999997E-3</v>
      </c>
      <c r="I968" s="111">
        <f t="shared" si="1"/>
        <v>0.12065699999999999</v>
      </c>
      <c r="J968" s="399">
        <v>38899</v>
      </c>
    </row>
    <row r="969" spans="1:10" ht="14.5" customHeight="1" x14ac:dyDescent="0.15">
      <c r="A969" s="116">
        <v>91</v>
      </c>
      <c r="B969" s="399">
        <v>38930</v>
      </c>
      <c r="C969" s="16" t="s">
        <v>3351</v>
      </c>
      <c r="D969" s="16" t="s">
        <v>3352</v>
      </c>
      <c r="E969" s="116">
        <v>28.5901</v>
      </c>
      <c r="F969" s="116">
        <v>6.3619999999999996E-2</v>
      </c>
      <c r="G969" s="116">
        <v>0</v>
      </c>
      <c r="H969" s="111">
        <v>4.3E-3</v>
      </c>
      <c r="I969" s="111">
        <f t="shared" si="1"/>
        <v>5.9319999999999998E-2</v>
      </c>
      <c r="J969" s="399">
        <v>38930</v>
      </c>
    </row>
    <row r="970" spans="1:10" ht="14.5" customHeight="1" x14ac:dyDescent="0.15">
      <c r="A970" s="116">
        <v>91</v>
      </c>
      <c r="B970" s="399">
        <v>38961</v>
      </c>
      <c r="C970" s="16" t="s">
        <v>3351</v>
      </c>
      <c r="D970" s="16" t="s">
        <v>3352</v>
      </c>
      <c r="E970" s="116">
        <v>19.02</v>
      </c>
      <c r="F970" s="116">
        <v>3.774E-3</v>
      </c>
      <c r="G970" s="116">
        <v>0.16800000000000001</v>
      </c>
      <c r="H970" s="111">
        <v>3.8999999999999998E-3</v>
      </c>
      <c r="I970" s="111">
        <f t="shared" si="1"/>
        <v>-1.2599999999999981E-4</v>
      </c>
      <c r="J970" s="399">
        <v>38961</v>
      </c>
    </row>
    <row r="971" spans="1:10" ht="14.5" customHeight="1" x14ac:dyDescent="0.15">
      <c r="A971" s="116">
        <v>91</v>
      </c>
      <c r="B971" s="399">
        <v>38991</v>
      </c>
      <c r="C971" s="16" t="s">
        <v>3351</v>
      </c>
      <c r="D971" s="16" t="s">
        <v>3352</v>
      </c>
      <c r="E971" s="116">
        <v>19.5</v>
      </c>
      <c r="F971" s="116">
        <v>2.5236999999999999E-2</v>
      </c>
      <c r="G971" s="116">
        <v>0</v>
      </c>
      <c r="H971" s="111">
        <v>4.1999999999999997E-3</v>
      </c>
      <c r="I971" s="111">
        <f t="shared" si="1"/>
        <v>2.1037E-2</v>
      </c>
      <c r="J971" s="399">
        <v>38991</v>
      </c>
    </row>
    <row r="972" spans="1:10" ht="14.5" customHeight="1" x14ac:dyDescent="0.15">
      <c r="A972" s="116">
        <v>91</v>
      </c>
      <c r="B972" s="399">
        <v>39022</v>
      </c>
      <c r="C972" s="16" t="s">
        <v>3351</v>
      </c>
      <c r="D972" s="16" t="s">
        <v>3352</v>
      </c>
      <c r="E972" s="116">
        <v>17.899999999999999</v>
      </c>
      <c r="F972" s="116">
        <v>-8.2050999999999999E-2</v>
      </c>
      <c r="G972" s="116">
        <v>0</v>
      </c>
      <c r="H972" s="111">
        <v>3.8999999999999998E-3</v>
      </c>
      <c r="I972" s="111">
        <f t="shared" si="1"/>
        <v>-8.5951E-2</v>
      </c>
      <c r="J972" s="399">
        <v>39022</v>
      </c>
    </row>
    <row r="973" spans="1:10" ht="14.5" customHeight="1" x14ac:dyDescent="0.15">
      <c r="A973" s="116">
        <v>91</v>
      </c>
      <c r="B973" s="399">
        <v>39052</v>
      </c>
      <c r="C973" s="16" t="s">
        <v>3351</v>
      </c>
      <c r="D973" s="16" t="s">
        <v>3352</v>
      </c>
      <c r="E973" s="116">
        <v>17.88</v>
      </c>
      <c r="F973" s="116">
        <v>5.4749999999999998E-3</v>
      </c>
      <c r="G973" s="116">
        <v>0.11799999999999999</v>
      </c>
      <c r="H973" s="111">
        <v>3.5999999999999999E-3</v>
      </c>
      <c r="I973" s="111">
        <f t="shared" si="1"/>
        <v>1.8749999999999999E-3</v>
      </c>
      <c r="J973" s="399">
        <v>39052</v>
      </c>
    </row>
    <row r="974" spans="1:10" ht="14.5" customHeight="1" x14ac:dyDescent="0.15">
      <c r="A974" s="116">
        <v>91</v>
      </c>
      <c r="B974" s="399">
        <v>39083</v>
      </c>
      <c r="C974" s="16" t="s">
        <v>3351</v>
      </c>
      <c r="D974" s="16" t="s">
        <v>3352</v>
      </c>
      <c r="E974" s="116">
        <v>17.91</v>
      </c>
      <c r="F974" s="116">
        <v>1.678E-3</v>
      </c>
      <c r="G974" s="116">
        <v>0</v>
      </c>
      <c r="H974" s="111">
        <v>4.3E-3</v>
      </c>
      <c r="I974" s="111">
        <f t="shared" si="1"/>
        <v>-2.6220000000000002E-3</v>
      </c>
      <c r="J974" s="399">
        <v>39083</v>
      </c>
    </row>
    <row r="975" spans="1:10" ht="14.5" customHeight="1" x14ac:dyDescent="0.15">
      <c r="A975" s="116">
        <v>91</v>
      </c>
      <c r="B975" s="399">
        <v>39114</v>
      </c>
      <c r="C975" s="16" t="s">
        <v>3351</v>
      </c>
      <c r="D975" s="16" t="s">
        <v>3352</v>
      </c>
      <c r="E975" s="116">
        <v>17.78</v>
      </c>
      <c r="F975" s="116">
        <v>-7.2579999999999997E-3</v>
      </c>
      <c r="G975" s="116">
        <v>0</v>
      </c>
      <c r="H975" s="111">
        <v>3.8E-3</v>
      </c>
      <c r="I975" s="111">
        <f t="shared" si="1"/>
        <v>-1.1058E-2</v>
      </c>
      <c r="J975" s="399">
        <v>39114</v>
      </c>
    </row>
    <row r="976" spans="1:10" ht="14.5" customHeight="1" x14ac:dyDescent="0.15">
      <c r="A976" s="116">
        <v>91</v>
      </c>
      <c r="B976" s="399">
        <v>39142</v>
      </c>
      <c r="C976" s="16" t="s">
        <v>3351</v>
      </c>
      <c r="D976" s="16" t="s">
        <v>3352</v>
      </c>
      <c r="E976" s="116">
        <v>17</v>
      </c>
      <c r="F976" s="116">
        <v>-3.7233000000000002E-2</v>
      </c>
      <c r="G976" s="116">
        <v>0.11799999999999999</v>
      </c>
      <c r="H976" s="111">
        <v>3.8999999999999998E-3</v>
      </c>
      <c r="I976" s="111">
        <f t="shared" si="1"/>
        <v>-4.1133000000000003E-2</v>
      </c>
      <c r="J976" s="399">
        <v>39142</v>
      </c>
    </row>
    <row r="977" spans="1:10" ht="14.5" customHeight="1" x14ac:dyDescent="0.15">
      <c r="A977" s="116">
        <v>91</v>
      </c>
      <c r="B977" s="399">
        <v>39173</v>
      </c>
      <c r="C977" s="16" t="s">
        <v>3351</v>
      </c>
      <c r="D977" s="16" t="s">
        <v>3352</v>
      </c>
      <c r="E977" s="116">
        <v>17.55</v>
      </c>
      <c r="F977" s="116">
        <v>3.2353E-2</v>
      </c>
      <c r="G977" s="116">
        <v>0</v>
      </c>
      <c r="H977" s="111">
        <v>4.1999999999999997E-3</v>
      </c>
      <c r="I977" s="111">
        <f t="shared" si="1"/>
        <v>2.8153000000000001E-2</v>
      </c>
      <c r="J977" s="399">
        <v>39173</v>
      </c>
    </row>
    <row r="978" spans="1:10" ht="14.5" customHeight="1" x14ac:dyDescent="0.15">
      <c r="A978" s="116">
        <v>91</v>
      </c>
      <c r="B978" s="399">
        <v>39203</v>
      </c>
      <c r="C978" s="16" t="s">
        <v>3351</v>
      </c>
      <c r="D978" s="16" t="s">
        <v>3352</v>
      </c>
      <c r="E978" s="116">
        <v>18.32</v>
      </c>
      <c r="F978" s="116">
        <v>4.3874999999999997E-2</v>
      </c>
      <c r="G978" s="116">
        <v>0</v>
      </c>
      <c r="H978" s="111">
        <v>4.1000000000000003E-3</v>
      </c>
      <c r="I978" s="111">
        <f t="shared" si="1"/>
        <v>3.9774999999999998E-2</v>
      </c>
      <c r="J978" s="399">
        <v>39203</v>
      </c>
    </row>
    <row r="979" spans="1:10" ht="14.5" customHeight="1" x14ac:dyDescent="0.15">
      <c r="A979" s="116">
        <v>91</v>
      </c>
      <c r="B979" s="399">
        <v>39234</v>
      </c>
      <c r="C979" s="16" t="s">
        <v>3351</v>
      </c>
      <c r="D979" s="16" t="s">
        <v>3352</v>
      </c>
      <c r="E979" s="116">
        <v>17.75</v>
      </c>
      <c r="F979" s="116">
        <v>-2.4671999999999999E-2</v>
      </c>
      <c r="G979" s="116">
        <v>0.11799999999999999</v>
      </c>
      <c r="H979" s="111">
        <v>4.0000000000000001E-3</v>
      </c>
      <c r="I979" s="111">
        <f t="shared" si="1"/>
        <v>-2.8672E-2</v>
      </c>
      <c r="J979" s="399">
        <v>39234</v>
      </c>
    </row>
    <row r="980" spans="1:10" ht="14.5" customHeight="1" x14ac:dyDescent="0.15">
      <c r="A980" s="116">
        <v>91</v>
      </c>
      <c r="B980" s="399">
        <v>39264</v>
      </c>
      <c r="C980" s="16" t="s">
        <v>3351</v>
      </c>
      <c r="D980" s="16" t="s">
        <v>3352</v>
      </c>
      <c r="E980" s="116">
        <v>17.64</v>
      </c>
      <c r="F980" s="116">
        <v>-6.1970000000000003E-3</v>
      </c>
      <c r="G980" s="116">
        <v>0</v>
      </c>
      <c r="H980" s="111">
        <v>4.5999999999999999E-3</v>
      </c>
      <c r="I980" s="111">
        <f t="shared" si="1"/>
        <v>-1.0797000000000001E-2</v>
      </c>
      <c r="J980" s="399">
        <v>39264</v>
      </c>
    </row>
    <row r="981" spans="1:10" ht="14.5" customHeight="1" x14ac:dyDescent="0.15">
      <c r="A981" s="116">
        <v>91</v>
      </c>
      <c r="B981" s="399">
        <v>39295</v>
      </c>
      <c r="C981" s="16" t="s">
        <v>3351</v>
      </c>
      <c r="D981" s="16" t="s">
        <v>3352</v>
      </c>
      <c r="E981" s="116">
        <v>17.23</v>
      </c>
      <c r="F981" s="116">
        <v>-2.3243E-2</v>
      </c>
      <c r="G981" s="116">
        <v>0</v>
      </c>
      <c r="H981" s="111">
        <v>4.1999999999999997E-3</v>
      </c>
      <c r="I981" s="111">
        <f t="shared" si="1"/>
        <v>-2.7442999999999999E-2</v>
      </c>
      <c r="J981" s="399">
        <v>39295</v>
      </c>
    </row>
    <row r="982" spans="1:10" ht="14.5" customHeight="1" x14ac:dyDescent="0.15">
      <c r="A982" s="116">
        <v>91</v>
      </c>
      <c r="B982" s="399">
        <v>39326</v>
      </c>
      <c r="C982" s="16" t="s">
        <v>3351</v>
      </c>
      <c r="D982" s="16" t="s">
        <v>3352</v>
      </c>
      <c r="E982" s="116">
        <v>16.84</v>
      </c>
      <c r="F982" s="116">
        <v>-1.5786000000000001E-2</v>
      </c>
      <c r="G982" s="116">
        <v>0.11799999999999999</v>
      </c>
      <c r="H982" s="111">
        <v>3.7000000000000002E-3</v>
      </c>
      <c r="I982" s="111">
        <f t="shared" si="1"/>
        <v>-1.9486000000000003E-2</v>
      </c>
      <c r="J982" s="399">
        <v>39326</v>
      </c>
    </row>
    <row r="983" spans="1:10" ht="14.5" customHeight="1" x14ac:dyDescent="0.15">
      <c r="A983" s="116">
        <v>91</v>
      </c>
      <c r="B983" s="399">
        <v>39356</v>
      </c>
      <c r="C983" s="16" t="s">
        <v>3351</v>
      </c>
      <c r="D983" s="16" t="s">
        <v>3352</v>
      </c>
      <c r="E983" s="116">
        <v>16.920000000000002</v>
      </c>
      <c r="F983" s="116">
        <v>4.751E-3</v>
      </c>
      <c r="G983" s="116">
        <v>0</v>
      </c>
      <c r="H983" s="111">
        <v>4.3E-3</v>
      </c>
      <c r="I983" s="111">
        <f t="shared" si="1"/>
        <v>4.5100000000000001E-4</v>
      </c>
      <c r="J983" s="399">
        <v>39356</v>
      </c>
    </row>
    <row r="984" spans="1:10" ht="14.5" customHeight="1" x14ac:dyDescent="0.15">
      <c r="A984" s="116">
        <v>91</v>
      </c>
      <c r="B984" s="399">
        <v>39387</v>
      </c>
      <c r="C984" s="16" t="s">
        <v>3351</v>
      </c>
      <c r="D984" s="16" t="s">
        <v>3352</v>
      </c>
      <c r="E984" s="116">
        <v>15.869899999999999</v>
      </c>
      <c r="F984" s="116">
        <v>-6.2063E-2</v>
      </c>
      <c r="G984" s="116">
        <v>0</v>
      </c>
      <c r="H984" s="111">
        <v>3.8999999999999998E-3</v>
      </c>
      <c r="I984" s="111">
        <f t="shared" si="1"/>
        <v>-6.5962999999999994E-2</v>
      </c>
      <c r="J984" s="399">
        <v>39387</v>
      </c>
    </row>
    <row r="985" spans="1:10" ht="14.5" customHeight="1" x14ac:dyDescent="0.15">
      <c r="A985" s="116">
        <v>91</v>
      </c>
      <c r="B985" s="399">
        <v>39417</v>
      </c>
      <c r="C985" s="16" t="s">
        <v>3351</v>
      </c>
      <c r="D985" s="16" t="s">
        <v>3352</v>
      </c>
      <c r="E985" s="116">
        <v>15.5</v>
      </c>
      <c r="F985" s="116">
        <v>-1.5684E-2</v>
      </c>
      <c r="G985" s="116">
        <v>0.121</v>
      </c>
      <c r="H985" s="111">
        <v>3.7000000000000002E-3</v>
      </c>
      <c r="I985" s="111">
        <f t="shared" si="1"/>
        <v>-1.9383999999999998E-2</v>
      </c>
      <c r="J985" s="399">
        <v>39417</v>
      </c>
    </row>
    <row r="986" spans="1:10" ht="14.5" customHeight="1" x14ac:dyDescent="0.15">
      <c r="A986" s="116">
        <v>91</v>
      </c>
      <c r="B986" s="399">
        <v>39448</v>
      </c>
      <c r="C986" s="16" t="s">
        <v>3351</v>
      </c>
      <c r="D986" s="16" t="s">
        <v>3352</v>
      </c>
      <c r="E986" s="116">
        <v>15.42</v>
      </c>
      <c r="F986" s="116">
        <v>-5.1609999999999998E-3</v>
      </c>
      <c r="G986" s="116">
        <v>0</v>
      </c>
      <c r="H986" s="111">
        <v>4.0000000000000001E-3</v>
      </c>
      <c r="I986" s="111">
        <f t="shared" si="1"/>
        <v>-9.160999999999999E-3</v>
      </c>
      <c r="J986" s="399">
        <v>39448</v>
      </c>
    </row>
    <row r="987" spans="1:10" ht="14.5" customHeight="1" x14ac:dyDescent="0.15">
      <c r="A987" s="116">
        <v>91</v>
      </c>
      <c r="B987" s="399">
        <v>39479</v>
      </c>
      <c r="C987" s="16" t="s">
        <v>3351</v>
      </c>
      <c r="D987" s="16" t="s">
        <v>3352</v>
      </c>
      <c r="E987" s="116">
        <v>15.4</v>
      </c>
      <c r="F987" s="116">
        <v>6.5500000000000003E-3</v>
      </c>
      <c r="G987" s="116">
        <v>0.121</v>
      </c>
      <c r="H987" s="111">
        <v>3.3999999999999998E-3</v>
      </c>
      <c r="I987" s="111">
        <f t="shared" si="1"/>
        <v>3.1500000000000005E-3</v>
      </c>
      <c r="J987" s="399">
        <v>39479</v>
      </c>
    </row>
    <row r="988" spans="1:10" ht="14.5" customHeight="1" x14ac:dyDescent="0.15">
      <c r="A988" s="116">
        <v>91</v>
      </c>
      <c r="B988" s="399">
        <v>39508</v>
      </c>
      <c r="C988" s="16" t="s">
        <v>3351</v>
      </c>
      <c r="D988" s="16" t="s">
        <v>3352</v>
      </c>
      <c r="E988" s="116">
        <v>15.01</v>
      </c>
      <c r="F988" s="116">
        <v>-2.5325E-2</v>
      </c>
      <c r="G988" s="116">
        <v>0</v>
      </c>
      <c r="H988" s="111">
        <v>3.7000000000000002E-3</v>
      </c>
      <c r="I988" s="111">
        <f t="shared" si="1"/>
        <v>-2.9025000000000002E-2</v>
      </c>
      <c r="J988" s="399">
        <v>39508</v>
      </c>
    </row>
    <row r="989" spans="1:10" ht="14.5" customHeight="1" x14ac:dyDescent="0.15">
      <c r="A989" s="116">
        <v>91</v>
      </c>
      <c r="B989" s="399">
        <v>39539</v>
      </c>
      <c r="C989" s="16" t="s">
        <v>3351</v>
      </c>
      <c r="D989" s="16" t="s">
        <v>3352</v>
      </c>
      <c r="E989" s="116">
        <v>15.88</v>
      </c>
      <c r="F989" s="116">
        <v>5.7960999999999999E-2</v>
      </c>
      <c r="G989" s="116">
        <v>0</v>
      </c>
      <c r="H989" s="111">
        <v>3.5000000000000001E-3</v>
      </c>
      <c r="I989" s="111">
        <f t="shared" si="1"/>
        <v>5.4460999999999996E-2</v>
      </c>
      <c r="J989" s="399">
        <v>39539</v>
      </c>
    </row>
    <row r="990" spans="1:10" ht="14.5" customHeight="1" x14ac:dyDescent="0.15">
      <c r="A990" s="116">
        <v>91</v>
      </c>
      <c r="B990" s="399">
        <v>39569</v>
      </c>
      <c r="C990" s="16" t="s">
        <v>3351</v>
      </c>
      <c r="D990" s="16" t="s">
        <v>3352</v>
      </c>
      <c r="E990" s="116">
        <v>14.75</v>
      </c>
      <c r="F990" s="116">
        <v>-7.1159E-2</v>
      </c>
      <c r="G990" s="116">
        <v>0</v>
      </c>
      <c r="H990" s="111">
        <v>3.7000000000000002E-3</v>
      </c>
      <c r="I990" s="111">
        <f t="shared" si="1"/>
        <v>-7.4858999999999995E-2</v>
      </c>
      <c r="J990" s="399">
        <v>39569</v>
      </c>
    </row>
    <row r="991" spans="1:10" ht="14.5" customHeight="1" x14ac:dyDescent="0.15">
      <c r="A991" s="116">
        <v>91</v>
      </c>
      <c r="B991" s="399">
        <v>39600</v>
      </c>
      <c r="C991" s="16" t="s">
        <v>3351</v>
      </c>
      <c r="D991" s="16" t="s">
        <v>3352</v>
      </c>
      <c r="E991" s="116">
        <v>14.57</v>
      </c>
      <c r="F991" s="116">
        <v>-4.0000000000000001E-3</v>
      </c>
      <c r="G991" s="116">
        <v>0.121</v>
      </c>
      <c r="H991" s="111">
        <v>4.0000000000000001E-3</v>
      </c>
      <c r="I991" s="111">
        <f t="shared" si="1"/>
        <v>-8.0000000000000002E-3</v>
      </c>
      <c r="J991" s="399">
        <v>39600</v>
      </c>
    </row>
    <row r="992" spans="1:10" ht="14.5" customHeight="1" x14ac:dyDescent="0.15">
      <c r="A992" s="116">
        <v>91</v>
      </c>
      <c r="B992" s="399">
        <v>39630</v>
      </c>
      <c r="C992" s="16" t="s">
        <v>3351</v>
      </c>
      <c r="D992" s="16" t="s">
        <v>3352</v>
      </c>
      <c r="E992" s="116">
        <v>14.86</v>
      </c>
      <c r="F992" s="116">
        <v>1.9904000000000002E-2</v>
      </c>
      <c r="G992" s="116">
        <v>0</v>
      </c>
      <c r="H992" s="111">
        <v>3.8999999999999998E-3</v>
      </c>
      <c r="I992" s="111">
        <f t="shared" si="1"/>
        <v>1.6004000000000001E-2</v>
      </c>
      <c r="J992" s="399">
        <v>39630</v>
      </c>
    </row>
    <row r="993" spans="1:10" ht="14.5" customHeight="1" x14ac:dyDescent="0.15">
      <c r="A993" s="116">
        <v>91</v>
      </c>
      <c r="B993" s="399">
        <v>39661</v>
      </c>
      <c r="C993" s="16" t="s">
        <v>3351</v>
      </c>
      <c r="D993" s="16" t="s">
        <v>3352</v>
      </c>
      <c r="E993" s="116">
        <v>14.1</v>
      </c>
      <c r="F993" s="116">
        <v>-5.1144000000000002E-2</v>
      </c>
      <c r="G993" s="116">
        <v>0</v>
      </c>
      <c r="H993" s="111">
        <v>3.5999999999999999E-3</v>
      </c>
      <c r="I993" s="111">
        <f t="shared" si="1"/>
        <v>-5.4744000000000001E-2</v>
      </c>
      <c r="J993" s="399">
        <v>39661</v>
      </c>
    </row>
    <row r="994" spans="1:10" ht="14.5" customHeight="1" x14ac:dyDescent="0.15">
      <c r="A994" s="116">
        <v>91</v>
      </c>
      <c r="B994" s="399">
        <v>39692</v>
      </c>
      <c r="C994" s="16" t="s">
        <v>3351</v>
      </c>
      <c r="D994" s="16" t="s">
        <v>3352</v>
      </c>
      <c r="E994" s="116">
        <v>12.38</v>
      </c>
      <c r="F994" s="116">
        <v>-0.113404</v>
      </c>
      <c r="G994" s="116">
        <v>0.121</v>
      </c>
      <c r="H994" s="111">
        <v>3.8999999999999998E-3</v>
      </c>
      <c r="I994" s="111">
        <f t="shared" si="1"/>
        <v>-0.11730400000000001</v>
      </c>
      <c r="J994" s="399">
        <v>39692</v>
      </c>
    </row>
    <row r="995" spans="1:10" ht="14.5" customHeight="1" x14ac:dyDescent="0.15">
      <c r="A995" s="116">
        <v>91</v>
      </c>
      <c r="B995" s="399">
        <v>39722</v>
      </c>
      <c r="C995" s="16" t="s">
        <v>3351</v>
      </c>
      <c r="D995" s="16" t="s">
        <v>3352</v>
      </c>
      <c r="E995" s="116">
        <v>12</v>
      </c>
      <c r="F995" s="116">
        <v>-3.0695E-2</v>
      </c>
      <c r="G995" s="116">
        <v>0</v>
      </c>
      <c r="H995" s="111">
        <v>3.7000000000000002E-3</v>
      </c>
      <c r="I995" s="111">
        <f t="shared" si="1"/>
        <v>-3.4395000000000002E-2</v>
      </c>
      <c r="J995" s="399">
        <v>39722</v>
      </c>
    </row>
    <row r="996" spans="1:10" ht="14.5" customHeight="1" x14ac:dyDescent="0.15">
      <c r="A996" s="116">
        <v>91</v>
      </c>
      <c r="B996" s="399">
        <v>39753</v>
      </c>
      <c r="C996" s="16" t="s">
        <v>3351</v>
      </c>
      <c r="D996" s="16" t="s">
        <v>3352</v>
      </c>
      <c r="E996" s="116">
        <v>11.24</v>
      </c>
      <c r="F996" s="116">
        <v>-6.3333E-2</v>
      </c>
      <c r="G996" s="116">
        <v>0</v>
      </c>
      <c r="H996" s="111">
        <v>3.5999999999999999E-3</v>
      </c>
      <c r="I996" s="111">
        <f t="shared" si="1"/>
        <v>-6.6933000000000006E-2</v>
      </c>
      <c r="J996" s="399">
        <v>39753</v>
      </c>
    </row>
    <row r="997" spans="1:10" ht="14.5" customHeight="1" x14ac:dyDescent="0.15">
      <c r="A997" s="116">
        <v>91</v>
      </c>
      <c r="B997" s="399">
        <v>39783</v>
      </c>
      <c r="C997" s="16" t="s">
        <v>3351</v>
      </c>
      <c r="D997" s="16" t="s">
        <v>3352</v>
      </c>
      <c r="E997" s="116">
        <v>12.1</v>
      </c>
      <c r="F997" s="116">
        <v>8.7721999999999994E-2</v>
      </c>
      <c r="G997" s="116">
        <v>0.126</v>
      </c>
      <c r="H997" s="111">
        <v>3.3E-3</v>
      </c>
      <c r="I997" s="111">
        <f t="shared" si="1"/>
        <v>8.4421999999999997E-2</v>
      </c>
      <c r="J997" s="399">
        <v>39783</v>
      </c>
    </row>
    <row r="998" spans="1:10" ht="14.5" customHeight="1" x14ac:dyDescent="0.15">
      <c r="A998" s="116">
        <v>91</v>
      </c>
      <c r="B998" s="399">
        <v>39814</v>
      </c>
      <c r="C998" s="16" t="s">
        <v>3351</v>
      </c>
      <c r="D998" s="16" t="s">
        <v>3352</v>
      </c>
      <c r="E998" s="116">
        <v>11.81</v>
      </c>
      <c r="F998" s="116">
        <v>-2.3966999999999999E-2</v>
      </c>
      <c r="G998" s="116">
        <v>0</v>
      </c>
      <c r="H998" s="111">
        <v>2.3999999999999998E-3</v>
      </c>
      <c r="I998" s="111">
        <f t="shared" si="1"/>
        <v>-2.6366999999999998E-2</v>
      </c>
      <c r="J998" s="399">
        <v>39814</v>
      </c>
    </row>
    <row r="999" spans="1:10" ht="14.5" customHeight="1" x14ac:dyDescent="0.15">
      <c r="A999" s="116">
        <v>91</v>
      </c>
      <c r="B999" s="399">
        <v>39845</v>
      </c>
      <c r="C999" s="16" t="s">
        <v>3351</v>
      </c>
      <c r="D999" s="16" t="s">
        <v>3352</v>
      </c>
      <c r="E999" s="116">
        <v>11.3</v>
      </c>
      <c r="F999" s="116">
        <v>-3.2515000000000002E-2</v>
      </c>
      <c r="G999" s="116">
        <v>0.126</v>
      </c>
      <c r="H999" s="111">
        <v>3.0000000000000001E-3</v>
      </c>
      <c r="I999" s="111">
        <f t="shared" si="1"/>
        <v>-3.5515000000000005E-2</v>
      </c>
      <c r="J999" s="399">
        <v>39845</v>
      </c>
    </row>
    <row r="1000" spans="1:10" ht="14.5" customHeight="1" x14ac:dyDescent="0.15">
      <c r="A1000" s="116">
        <v>91</v>
      </c>
      <c r="B1000" s="399">
        <v>39873</v>
      </c>
      <c r="C1000" s="16" t="s">
        <v>3351</v>
      </c>
      <c r="D1000" s="16" t="s">
        <v>3352</v>
      </c>
      <c r="E1000" s="116">
        <v>12.36</v>
      </c>
      <c r="F1000" s="116">
        <v>9.3804999999999999E-2</v>
      </c>
      <c r="G1000" s="116">
        <v>0</v>
      </c>
      <c r="H1000" s="111">
        <v>3.5000000000000001E-3</v>
      </c>
      <c r="I1000" s="111">
        <f t="shared" si="1"/>
        <v>9.0304999999999996E-2</v>
      </c>
      <c r="J1000" s="399">
        <v>39873</v>
      </c>
    </row>
    <row r="1001" spans="1:10" ht="14.5" customHeight="1" x14ac:dyDescent="0.15">
      <c r="A1001" s="116">
        <v>91</v>
      </c>
      <c r="B1001" s="399">
        <v>39904</v>
      </c>
      <c r="C1001" s="16" t="s">
        <v>3351</v>
      </c>
      <c r="D1001" s="16" t="s">
        <v>3352</v>
      </c>
      <c r="E1001" s="116">
        <v>13.2599</v>
      </c>
      <c r="F1001" s="116">
        <v>7.2806999999999997E-2</v>
      </c>
      <c r="G1001" s="116">
        <v>0</v>
      </c>
      <c r="H1001" s="111">
        <v>2.8999999999999998E-3</v>
      </c>
      <c r="I1001" s="111">
        <f t="shared" si="1"/>
        <v>6.9906999999999997E-2</v>
      </c>
      <c r="J1001" s="399">
        <v>39904</v>
      </c>
    </row>
    <row r="1002" spans="1:10" ht="14.5" customHeight="1" x14ac:dyDescent="0.15">
      <c r="A1002" s="116">
        <v>91</v>
      </c>
      <c r="B1002" s="399">
        <v>39934</v>
      </c>
      <c r="C1002" s="16" t="s">
        <v>3351</v>
      </c>
      <c r="D1002" s="16" t="s">
        <v>3352</v>
      </c>
      <c r="E1002" s="116">
        <v>14</v>
      </c>
      <c r="F1002" s="116">
        <v>5.5814999999999997E-2</v>
      </c>
      <c r="G1002" s="116">
        <v>0</v>
      </c>
      <c r="H1002" s="111">
        <v>3.3E-3</v>
      </c>
      <c r="I1002" s="111">
        <f t="shared" si="1"/>
        <v>5.2514999999999999E-2</v>
      </c>
      <c r="J1002" s="399">
        <v>39934</v>
      </c>
    </row>
    <row r="1003" spans="1:10" ht="14.5" customHeight="1" x14ac:dyDescent="0.15">
      <c r="A1003" s="116">
        <v>91</v>
      </c>
      <c r="B1003" s="399">
        <v>39965</v>
      </c>
      <c r="C1003" s="16" t="s">
        <v>3351</v>
      </c>
      <c r="D1003" s="16" t="s">
        <v>3352</v>
      </c>
      <c r="E1003" s="116">
        <v>15.34</v>
      </c>
      <c r="F1003" s="116">
        <v>0.104714</v>
      </c>
      <c r="G1003" s="116">
        <v>0.126</v>
      </c>
      <c r="H1003" s="111">
        <v>3.8E-3</v>
      </c>
      <c r="I1003" s="111">
        <f t="shared" si="1"/>
        <v>0.100914</v>
      </c>
      <c r="J1003" s="399">
        <v>39965</v>
      </c>
    </row>
    <row r="1004" spans="1:10" ht="14.5" customHeight="1" x14ac:dyDescent="0.15">
      <c r="A1004" s="116">
        <v>91</v>
      </c>
      <c r="B1004" s="399">
        <v>39995</v>
      </c>
      <c r="C1004" s="16" t="s">
        <v>3351</v>
      </c>
      <c r="D1004" s="16" t="s">
        <v>3352</v>
      </c>
      <c r="E1004" s="116">
        <v>17.309999999999999</v>
      </c>
      <c r="F1004" s="116">
        <v>0.12842200000000001</v>
      </c>
      <c r="G1004" s="116">
        <v>0</v>
      </c>
      <c r="H1004" s="111">
        <v>3.5999999999999999E-3</v>
      </c>
      <c r="I1004" s="111">
        <f t="shared" si="1"/>
        <v>0.124822</v>
      </c>
      <c r="J1004" s="399">
        <v>39995</v>
      </c>
    </row>
    <row r="1005" spans="1:10" ht="14.5" customHeight="1" x14ac:dyDescent="0.15">
      <c r="A1005" s="116">
        <v>91</v>
      </c>
      <c r="B1005" s="399">
        <v>40026</v>
      </c>
      <c r="C1005" s="16" t="s">
        <v>3351</v>
      </c>
      <c r="D1005" s="16" t="s">
        <v>3352</v>
      </c>
      <c r="E1005" s="116">
        <v>16.03</v>
      </c>
      <c r="F1005" s="116">
        <v>-7.3945999999999998E-2</v>
      </c>
      <c r="G1005" s="116">
        <v>0</v>
      </c>
      <c r="H1005" s="111">
        <v>3.5999999999999999E-3</v>
      </c>
      <c r="I1005" s="111">
        <f t="shared" si="1"/>
        <v>-7.7546000000000004E-2</v>
      </c>
      <c r="J1005" s="399">
        <v>40026</v>
      </c>
    </row>
    <row r="1006" spans="1:10" ht="14.5" customHeight="1" x14ac:dyDescent="0.15">
      <c r="A1006" s="116">
        <v>91</v>
      </c>
      <c r="B1006" s="399">
        <v>40057</v>
      </c>
      <c r="C1006" s="16" t="s">
        <v>3351</v>
      </c>
      <c r="D1006" s="16" t="s">
        <v>3352</v>
      </c>
      <c r="E1006" s="116">
        <v>13.86</v>
      </c>
      <c r="F1006" s="116">
        <v>-0.12751100000000001</v>
      </c>
      <c r="G1006" s="116">
        <v>0.126</v>
      </c>
      <c r="H1006" s="111">
        <v>3.3999999999999998E-3</v>
      </c>
      <c r="I1006" s="111">
        <f t="shared" si="1"/>
        <v>-0.130911</v>
      </c>
      <c r="J1006" s="399">
        <v>40057</v>
      </c>
    </row>
    <row r="1007" spans="1:10" ht="14.5" customHeight="1" x14ac:dyDescent="0.15">
      <c r="A1007" s="116">
        <v>91</v>
      </c>
      <c r="B1007" s="399">
        <v>40087</v>
      </c>
      <c r="C1007" s="16" t="s">
        <v>3351</v>
      </c>
      <c r="D1007" s="16" t="s">
        <v>3352</v>
      </c>
      <c r="E1007" s="116">
        <v>13.99</v>
      </c>
      <c r="F1007" s="116">
        <v>9.3799999999999994E-3</v>
      </c>
      <c r="G1007" s="116">
        <v>0</v>
      </c>
      <c r="H1007" s="111">
        <v>3.3E-3</v>
      </c>
      <c r="I1007" s="111">
        <f t="shared" si="1"/>
        <v>6.0799999999999995E-3</v>
      </c>
      <c r="J1007" s="399">
        <v>40087</v>
      </c>
    </row>
    <row r="1008" spans="1:10" ht="14.5" customHeight="1" x14ac:dyDescent="0.15">
      <c r="A1008" s="116">
        <v>91</v>
      </c>
      <c r="B1008" s="399">
        <v>40118</v>
      </c>
      <c r="C1008" s="16" t="s">
        <v>3351</v>
      </c>
      <c r="D1008" s="16" t="s">
        <v>3352</v>
      </c>
      <c r="E1008" s="116">
        <v>14.59</v>
      </c>
      <c r="F1008" s="116">
        <v>4.2888000000000003E-2</v>
      </c>
      <c r="G1008" s="116">
        <v>0</v>
      </c>
      <c r="H1008" s="111">
        <v>3.5000000000000001E-3</v>
      </c>
      <c r="I1008" s="111">
        <f t="shared" si="1"/>
        <v>3.9387999999999999E-2</v>
      </c>
      <c r="J1008" s="399">
        <v>40118</v>
      </c>
    </row>
    <row r="1009" spans="1:10" ht="14.5" customHeight="1" x14ac:dyDescent="0.15">
      <c r="A1009" s="116">
        <v>91</v>
      </c>
      <c r="B1009" s="399">
        <v>40148</v>
      </c>
      <c r="C1009" s="16" t="s">
        <v>3351</v>
      </c>
      <c r="D1009" s="16" t="s">
        <v>3352</v>
      </c>
      <c r="E1009" s="116">
        <v>14.51</v>
      </c>
      <c r="F1009" s="116">
        <v>3.29E-3</v>
      </c>
      <c r="G1009" s="116">
        <v>0.128</v>
      </c>
      <c r="H1009" s="111">
        <v>3.3999999999999998E-3</v>
      </c>
      <c r="I1009" s="111">
        <f t="shared" si="1"/>
        <v>-1.0999999999999985E-4</v>
      </c>
      <c r="J1009" s="399">
        <v>40148</v>
      </c>
    </row>
    <row r="1010" spans="1:10" ht="14.5" customHeight="1" x14ac:dyDescent="0.15">
      <c r="A1010" s="116">
        <v>91</v>
      </c>
      <c r="B1010" s="399">
        <v>40179</v>
      </c>
      <c r="C1010" s="16" t="s">
        <v>3351</v>
      </c>
      <c r="D1010" s="16" t="s">
        <v>3352</v>
      </c>
      <c r="E1010" s="116">
        <v>13.28</v>
      </c>
      <c r="F1010" s="116">
        <v>-8.4768999999999997E-2</v>
      </c>
      <c r="G1010" s="116">
        <v>0</v>
      </c>
      <c r="H1010" s="111">
        <v>3.5999999999999999E-3</v>
      </c>
      <c r="I1010" s="111">
        <f t="shared" si="1"/>
        <v>-8.8369000000000003E-2</v>
      </c>
      <c r="J1010" s="399">
        <v>40179</v>
      </c>
    </row>
    <row r="1011" spans="1:10" ht="14.5" customHeight="1" x14ac:dyDescent="0.15">
      <c r="A1011" s="116">
        <v>91</v>
      </c>
      <c r="B1011" s="399">
        <v>40210</v>
      </c>
      <c r="C1011" s="16" t="s">
        <v>3351</v>
      </c>
      <c r="D1011" s="16" t="s">
        <v>3352</v>
      </c>
      <c r="E1011" s="116">
        <v>13.47</v>
      </c>
      <c r="F1011" s="116">
        <v>2.3945999999999999E-2</v>
      </c>
      <c r="G1011" s="116">
        <v>0.128</v>
      </c>
      <c r="H1011" s="111">
        <v>3.3E-3</v>
      </c>
      <c r="I1011" s="111">
        <f t="shared" si="1"/>
        <v>2.0645999999999998E-2</v>
      </c>
      <c r="J1011" s="399">
        <v>40210</v>
      </c>
    </row>
    <row r="1012" spans="1:10" ht="14.5" customHeight="1" x14ac:dyDescent="0.15">
      <c r="A1012" s="116">
        <v>91</v>
      </c>
      <c r="B1012" s="399">
        <v>40238</v>
      </c>
      <c r="C1012" s="16" t="s">
        <v>3351</v>
      </c>
      <c r="D1012" s="16" t="s">
        <v>3352</v>
      </c>
      <c r="E1012" s="116">
        <v>13.75</v>
      </c>
      <c r="F1012" s="116">
        <v>2.0787E-2</v>
      </c>
      <c r="G1012" s="116">
        <v>0</v>
      </c>
      <c r="H1012" s="111">
        <v>4.0000000000000001E-3</v>
      </c>
      <c r="I1012" s="111">
        <f t="shared" si="1"/>
        <v>1.6787E-2</v>
      </c>
      <c r="J1012" s="399">
        <v>40238</v>
      </c>
    </row>
    <row r="1013" spans="1:10" ht="14.5" customHeight="1" x14ac:dyDescent="0.15">
      <c r="A1013" s="116">
        <v>91</v>
      </c>
      <c r="B1013" s="399">
        <v>40269</v>
      </c>
      <c r="C1013" s="16" t="s">
        <v>3351</v>
      </c>
      <c r="D1013" s="16" t="s">
        <v>3352</v>
      </c>
      <c r="E1013" s="116">
        <v>13.75</v>
      </c>
      <c r="F1013" s="116">
        <v>0</v>
      </c>
      <c r="G1013" s="116">
        <v>0</v>
      </c>
      <c r="H1013" s="111">
        <v>3.8E-3</v>
      </c>
      <c r="I1013" s="111">
        <f t="shared" si="1"/>
        <v>-3.8E-3</v>
      </c>
      <c r="J1013" s="399">
        <v>40269</v>
      </c>
    </row>
    <row r="1014" spans="1:10" ht="14.5" customHeight="1" x14ac:dyDescent="0.15">
      <c r="A1014" s="116">
        <v>91</v>
      </c>
      <c r="B1014" s="399">
        <v>40299</v>
      </c>
      <c r="C1014" s="16" t="s">
        <v>3351</v>
      </c>
      <c r="D1014" s="16" t="s">
        <v>3352</v>
      </c>
      <c r="E1014" s="116">
        <v>13.03</v>
      </c>
      <c r="F1014" s="116">
        <v>-5.2364000000000001E-2</v>
      </c>
      <c r="G1014" s="116">
        <v>0</v>
      </c>
      <c r="H1014" s="111">
        <v>3.3999999999999998E-3</v>
      </c>
      <c r="I1014" s="111">
        <f t="shared" si="1"/>
        <v>-5.5764000000000001E-2</v>
      </c>
      <c r="J1014" s="399">
        <v>40299</v>
      </c>
    </row>
    <row r="1015" spans="1:10" ht="14.5" customHeight="1" x14ac:dyDescent="0.15">
      <c r="A1015" s="116">
        <v>91</v>
      </c>
      <c r="B1015" s="399">
        <v>40330</v>
      </c>
      <c r="C1015" s="16" t="s">
        <v>3351</v>
      </c>
      <c r="D1015" s="16" t="s">
        <v>3352</v>
      </c>
      <c r="E1015" s="116">
        <v>14.2</v>
      </c>
      <c r="F1015" s="116">
        <v>9.9615999999999996E-2</v>
      </c>
      <c r="G1015" s="116">
        <v>0.128</v>
      </c>
      <c r="H1015" s="111">
        <v>3.7000000000000002E-3</v>
      </c>
      <c r="I1015" s="111">
        <f t="shared" si="1"/>
        <v>9.5916000000000001E-2</v>
      </c>
      <c r="J1015" s="399">
        <v>40330</v>
      </c>
    </row>
    <row r="1016" spans="1:10" ht="14.5" customHeight="1" x14ac:dyDescent="0.15">
      <c r="A1016" s="116">
        <v>91</v>
      </c>
      <c r="B1016" s="399">
        <v>40360</v>
      </c>
      <c r="C1016" s="16" t="s">
        <v>3351</v>
      </c>
      <c r="D1016" s="16" t="s">
        <v>3352</v>
      </c>
      <c r="E1016" s="116">
        <v>14.81</v>
      </c>
      <c r="F1016" s="116">
        <v>4.2958000000000003E-2</v>
      </c>
      <c r="G1016" s="116">
        <v>0</v>
      </c>
      <c r="H1016" s="111">
        <v>3.0999999999999999E-3</v>
      </c>
      <c r="I1016" s="111">
        <f t="shared" si="1"/>
        <v>3.9858000000000005E-2</v>
      </c>
      <c r="J1016" s="399">
        <v>40360</v>
      </c>
    </row>
    <row r="1017" spans="1:10" ht="14.5" customHeight="1" x14ac:dyDescent="0.15">
      <c r="A1017" s="116">
        <v>91</v>
      </c>
      <c r="B1017" s="399">
        <v>40391</v>
      </c>
      <c r="C1017" s="16" t="s">
        <v>3351</v>
      </c>
      <c r="D1017" s="16" t="s">
        <v>3352</v>
      </c>
      <c r="E1017" s="116">
        <v>15.35</v>
      </c>
      <c r="F1017" s="116">
        <v>3.6462000000000001E-2</v>
      </c>
      <c r="G1017" s="116">
        <v>0</v>
      </c>
      <c r="H1017" s="111">
        <v>3.2000000000000002E-3</v>
      </c>
      <c r="I1017" s="111">
        <f t="shared" si="1"/>
        <v>3.3262E-2</v>
      </c>
      <c r="J1017" s="399">
        <v>40391</v>
      </c>
    </row>
    <row r="1018" spans="1:10" ht="14.5" customHeight="1" x14ac:dyDescent="0.15">
      <c r="A1018" s="116">
        <v>91</v>
      </c>
      <c r="B1018" s="399">
        <v>40422</v>
      </c>
      <c r="C1018" s="16" t="s">
        <v>3351</v>
      </c>
      <c r="D1018" s="16" t="s">
        <v>3352</v>
      </c>
      <c r="E1018" s="116">
        <v>16.03</v>
      </c>
      <c r="F1018" s="116">
        <v>5.2637999999999997E-2</v>
      </c>
      <c r="G1018" s="116">
        <v>0.128</v>
      </c>
      <c r="H1018" s="111">
        <v>2.5999999999999999E-3</v>
      </c>
      <c r="I1018" s="111">
        <f t="shared" si="1"/>
        <v>5.0037999999999999E-2</v>
      </c>
      <c r="J1018" s="399">
        <v>40422</v>
      </c>
    </row>
    <row r="1019" spans="1:10" ht="14.5" customHeight="1" x14ac:dyDescent="0.15">
      <c r="A1019" s="116">
        <v>91</v>
      </c>
      <c r="B1019" s="399">
        <v>40452</v>
      </c>
      <c r="C1019" s="16" t="s">
        <v>3351</v>
      </c>
      <c r="D1019" s="16" t="s">
        <v>3352</v>
      </c>
      <c r="E1019" s="116">
        <v>15.83</v>
      </c>
      <c r="F1019" s="116">
        <v>-1.2477E-2</v>
      </c>
      <c r="G1019" s="116">
        <v>0</v>
      </c>
      <c r="H1019" s="111">
        <v>2.7000000000000001E-3</v>
      </c>
      <c r="I1019" s="111">
        <f t="shared" si="1"/>
        <v>-1.5177E-2</v>
      </c>
      <c r="J1019" s="399">
        <v>40452</v>
      </c>
    </row>
    <row r="1020" spans="1:10" ht="14.5" customHeight="1" x14ac:dyDescent="0.15">
      <c r="A1020" s="116">
        <v>91</v>
      </c>
      <c r="B1020" s="399">
        <v>40483</v>
      </c>
      <c r="C1020" s="16" t="s">
        <v>3351</v>
      </c>
      <c r="D1020" s="16" t="s">
        <v>3352</v>
      </c>
      <c r="E1020" s="116">
        <v>15.83</v>
      </c>
      <c r="F1020" s="116">
        <v>0</v>
      </c>
      <c r="G1020" s="116">
        <v>0</v>
      </c>
      <c r="H1020" s="111">
        <v>3.2000000000000002E-3</v>
      </c>
      <c r="I1020" s="111">
        <f t="shared" si="1"/>
        <v>-3.2000000000000002E-3</v>
      </c>
      <c r="J1020" s="399">
        <v>40483</v>
      </c>
    </row>
    <row r="1021" spans="1:10" ht="14.5" customHeight="1" x14ac:dyDescent="0.15">
      <c r="A1021" s="116">
        <v>91</v>
      </c>
      <c r="B1021" s="399">
        <v>40513</v>
      </c>
      <c r="C1021" s="16" t="s">
        <v>3351</v>
      </c>
      <c r="D1021" s="16" t="s">
        <v>3352</v>
      </c>
      <c r="E1021" s="116">
        <v>17.29</v>
      </c>
      <c r="F1021" s="116">
        <v>0.100505</v>
      </c>
      <c r="G1021" s="116">
        <v>0.13100000000000001</v>
      </c>
      <c r="H1021" s="111">
        <v>3.2000000000000002E-3</v>
      </c>
      <c r="I1021" s="111">
        <f t="shared" si="1"/>
        <v>9.7305000000000003E-2</v>
      </c>
      <c r="J1021" s="399">
        <v>40513</v>
      </c>
    </row>
    <row r="1022" spans="1:10" ht="14.5" customHeight="1" x14ac:dyDescent="0.15">
      <c r="A1022" s="116">
        <v>91</v>
      </c>
      <c r="B1022" s="399">
        <v>40544</v>
      </c>
      <c r="C1022" s="16" t="s">
        <v>3351</v>
      </c>
      <c r="D1022" s="16" t="s">
        <v>3352</v>
      </c>
      <c r="E1022" s="116">
        <v>16.87</v>
      </c>
      <c r="F1022" s="116">
        <v>-2.4292000000000001E-2</v>
      </c>
      <c r="G1022" s="116">
        <v>0</v>
      </c>
      <c r="H1022" s="116">
        <v>3.5666666699999999E-3</v>
      </c>
      <c r="I1022" s="111">
        <f t="shared" si="1"/>
        <v>-2.7858666670000001E-2</v>
      </c>
      <c r="J1022" s="399">
        <v>40544</v>
      </c>
    </row>
    <row r="1023" spans="1:10" ht="14.5" customHeight="1" x14ac:dyDescent="0.15">
      <c r="A1023" s="116">
        <v>91</v>
      </c>
      <c r="B1023" s="399">
        <v>40575</v>
      </c>
      <c r="C1023" s="16" t="s">
        <v>3351</v>
      </c>
      <c r="D1023" s="16" t="s">
        <v>3352</v>
      </c>
      <c r="E1023" s="116">
        <v>16.97</v>
      </c>
      <c r="F1023" s="116">
        <v>1.3693E-2</v>
      </c>
      <c r="G1023" s="116">
        <v>0.13100000000000001</v>
      </c>
      <c r="H1023" s="116">
        <v>3.68333333E-3</v>
      </c>
      <c r="I1023" s="111">
        <f t="shared" si="1"/>
        <v>1.000966667E-2</v>
      </c>
      <c r="J1023" s="399">
        <v>40575</v>
      </c>
    </row>
    <row r="1024" spans="1:10" ht="14.5" customHeight="1" x14ac:dyDescent="0.15">
      <c r="A1024" s="116">
        <v>91</v>
      </c>
      <c r="B1024" s="399">
        <v>40603</v>
      </c>
      <c r="C1024" s="16" t="s">
        <v>3351</v>
      </c>
      <c r="D1024" s="16" t="s">
        <v>3352</v>
      </c>
      <c r="E1024" s="116">
        <v>17.41</v>
      </c>
      <c r="F1024" s="116">
        <v>2.5928E-2</v>
      </c>
      <c r="G1024" s="116">
        <v>0</v>
      </c>
      <c r="H1024" s="116">
        <v>3.5583333299999999E-3</v>
      </c>
      <c r="I1024" s="111">
        <f t="shared" si="1"/>
        <v>2.236966667E-2</v>
      </c>
      <c r="J1024" s="399">
        <v>40603</v>
      </c>
    </row>
    <row r="1025" spans="1:10" ht="14.5" customHeight="1" x14ac:dyDescent="0.15">
      <c r="A1025" s="116">
        <v>91</v>
      </c>
      <c r="B1025" s="399">
        <v>40634</v>
      </c>
      <c r="C1025" s="16" t="s">
        <v>3351</v>
      </c>
      <c r="D1025" s="16" t="s">
        <v>3352</v>
      </c>
      <c r="E1025" s="116">
        <v>17.46</v>
      </c>
      <c r="F1025" s="116">
        <v>2.872E-3</v>
      </c>
      <c r="G1025" s="116">
        <v>0</v>
      </c>
      <c r="H1025" s="116">
        <v>3.5666666699999999E-3</v>
      </c>
      <c r="I1025" s="111">
        <f t="shared" si="1"/>
        <v>-6.9466666999999996E-4</v>
      </c>
      <c r="J1025" s="399">
        <v>40634</v>
      </c>
    </row>
    <row r="1026" spans="1:10" ht="14.5" customHeight="1" x14ac:dyDescent="0.15">
      <c r="A1026" s="116">
        <v>91</v>
      </c>
      <c r="B1026" s="399">
        <v>40664</v>
      </c>
      <c r="C1026" s="16" t="s">
        <v>3351</v>
      </c>
      <c r="D1026" s="16" t="s">
        <v>3352</v>
      </c>
      <c r="E1026" s="116">
        <v>17.59</v>
      </c>
      <c r="F1026" s="116">
        <v>7.4460000000000004E-3</v>
      </c>
      <c r="G1026" s="116">
        <v>0</v>
      </c>
      <c r="H1026" s="116">
        <v>3.34166667E-3</v>
      </c>
      <c r="I1026" s="111">
        <f t="shared" si="1"/>
        <v>4.1043333300000004E-3</v>
      </c>
      <c r="J1026" s="399">
        <v>40664</v>
      </c>
    </row>
    <row r="1027" spans="1:10" ht="14.5" customHeight="1" x14ac:dyDescent="0.15">
      <c r="A1027" s="116">
        <v>91</v>
      </c>
      <c r="B1027" s="399">
        <v>40695</v>
      </c>
      <c r="C1027" s="16" t="s">
        <v>3351</v>
      </c>
      <c r="D1027" s="16" t="s">
        <v>3352</v>
      </c>
      <c r="E1027" s="116">
        <v>16.55</v>
      </c>
      <c r="F1027" s="116">
        <v>-5.1677000000000001E-2</v>
      </c>
      <c r="G1027" s="116">
        <v>0.13100000000000001</v>
      </c>
      <c r="H1027" s="116">
        <v>3.25833333E-3</v>
      </c>
      <c r="I1027" s="111">
        <f t="shared" si="1"/>
        <v>-5.4935333330000002E-2</v>
      </c>
      <c r="J1027" s="399">
        <v>40695</v>
      </c>
    </row>
    <row r="1028" spans="1:10" ht="14.5" customHeight="1" x14ac:dyDescent="0.15">
      <c r="A1028" s="116">
        <v>91</v>
      </c>
      <c r="B1028" s="399">
        <v>40725</v>
      </c>
      <c r="C1028" s="16" t="s">
        <v>3351</v>
      </c>
      <c r="D1028" s="16" t="s">
        <v>3352</v>
      </c>
      <c r="E1028" s="116">
        <v>17.04</v>
      </c>
      <c r="F1028" s="116">
        <v>2.9607000000000001E-2</v>
      </c>
      <c r="G1028" s="116">
        <v>0</v>
      </c>
      <c r="H1028" s="116">
        <v>3.2916666699999999E-3</v>
      </c>
      <c r="I1028" s="111">
        <f t="shared" si="1"/>
        <v>2.6315333330000003E-2</v>
      </c>
      <c r="J1028" s="399">
        <v>40725</v>
      </c>
    </row>
    <row r="1029" spans="1:10" ht="14.5" customHeight="1" x14ac:dyDescent="0.15">
      <c r="A1029" s="116">
        <v>91</v>
      </c>
      <c r="B1029" s="399">
        <v>40756</v>
      </c>
      <c r="C1029" s="16" t="s">
        <v>3351</v>
      </c>
      <c r="D1029" s="16" t="s">
        <v>3352</v>
      </c>
      <c r="E1029" s="116">
        <v>17.829999999999998</v>
      </c>
      <c r="F1029" s="116">
        <v>4.6360999999999999E-2</v>
      </c>
      <c r="G1029" s="116">
        <v>0</v>
      </c>
      <c r="H1029" s="116">
        <f>0.0365/12</f>
        <v>3.0416666666666665E-3</v>
      </c>
      <c r="I1029" s="111">
        <f t="shared" si="1"/>
        <v>4.3319333333333335E-2</v>
      </c>
      <c r="J1029" s="399">
        <v>40756</v>
      </c>
    </row>
    <row r="1030" spans="1:10" ht="14.5" customHeight="1" x14ac:dyDescent="0.15">
      <c r="A1030" s="116">
        <v>91</v>
      </c>
      <c r="B1030" s="399">
        <v>40787</v>
      </c>
      <c r="C1030" s="16" t="s">
        <v>3351</v>
      </c>
      <c r="D1030" s="16" t="s">
        <v>3352</v>
      </c>
      <c r="E1030" s="116">
        <v>16.18</v>
      </c>
      <c r="F1030" s="116">
        <v>-8.5193000000000005E-2</v>
      </c>
      <c r="G1030" s="116">
        <v>0.13100000000000001</v>
      </c>
      <c r="H1030" s="116">
        <v>2.3583333300000002E-3</v>
      </c>
      <c r="I1030" s="111">
        <f t="shared" si="1"/>
        <v>-8.7551333330000009E-2</v>
      </c>
      <c r="J1030" s="399">
        <v>40787</v>
      </c>
    </row>
    <row r="1031" spans="1:10" ht="14.5" customHeight="1" x14ac:dyDescent="0.15">
      <c r="A1031" s="116">
        <v>91</v>
      </c>
      <c r="B1031" s="399">
        <v>40817</v>
      </c>
      <c r="C1031" s="16" t="s">
        <v>3351</v>
      </c>
      <c r="D1031" s="16" t="s">
        <v>3352</v>
      </c>
      <c r="E1031" s="116">
        <v>17</v>
      </c>
      <c r="F1031" s="116">
        <v>5.0680000000000003E-2</v>
      </c>
      <c r="G1031" s="116">
        <v>0</v>
      </c>
      <c r="H1031" s="116">
        <v>2.3916666700000001E-3</v>
      </c>
      <c r="I1031" s="111">
        <f t="shared" ref="I1031:I1094" si="2">F1031-H1031</f>
        <v>4.8288333330000002E-2</v>
      </c>
      <c r="J1031" s="399">
        <v>40817</v>
      </c>
    </row>
    <row r="1032" spans="1:10" ht="14.5" customHeight="1" x14ac:dyDescent="0.15">
      <c r="A1032" s="116">
        <v>91</v>
      </c>
      <c r="B1032" s="399">
        <v>40848</v>
      </c>
      <c r="C1032" s="16" t="s">
        <v>3351</v>
      </c>
      <c r="D1032" s="16" t="s">
        <v>3352</v>
      </c>
      <c r="E1032" s="116">
        <v>17.93</v>
      </c>
      <c r="F1032" s="116">
        <v>5.4705999999999998E-2</v>
      </c>
      <c r="G1032" s="116">
        <v>0</v>
      </c>
      <c r="H1032" s="116">
        <v>2.26666667E-3</v>
      </c>
      <c r="I1032" s="111">
        <f t="shared" si="2"/>
        <v>5.2439333329999997E-2</v>
      </c>
      <c r="J1032" s="399">
        <v>40848</v>
      </c>
    </row>
    <row r="1033" spans="1:10" ht="14.5" customHeight="1" x14ac:dyDescent="0.15">
      <c r="A1033" s="116">
        <v>91</v>
      </c>
      <c r="B1033" s="399">
        <v>40878</v>
      </c>
      <c r="C1033" s="16" t="s">
        <v>3351</v>
      </c>
      <c r="D1033" s="16" t="s">
        <v>3352</v>
      </c>
      <c r="E1033" s="116">
        <v>17.64</v>
      </c>
      <c r="F1033" s="116">
        <v>-8.7229999999999999E-3</v>
      </c>
      <c r="G1033" s="116">
        <v>0.1336</v>
      </c>
      <c r="H1033" s="116">
        <f>0.0298/12</f>
        <v>2.4833333333333335E-3</v>
      </c>
      <c r="I1033" s="111">
        <f t="shared" si="2"/>
        <v>-1.1206333333333334E-2</v>
      </c>
      <c r="J1033" s="399">
        <v>40878</v>
      </c>
    </row>
    <row r="1034" spans="1:10" ht="14.5" customHeight="1" x14ac:dyDescent="0.15">
      <c r="A1034" s="116">
        <v>91</v>
      </c>
      <c r="B1034" s="399">
        <v>40909</v>
      </c>
      <c r="C1034" s="16" t="s">
        <v>3351</v>
      </c>
      <c r="D1034" s="16" t="s">
        <v>3352</v>
      </c>
      <c r="E1034" s="116">
        <v>17.79</v>
      </c>
      <c r="F1034" s="116">
        <v>8.5030000000000001E-3</v>
      </c>
      <c r="G1034" s="116">
        <v>0</v>
      </c>
      <c r="H1034" s="400">
        <f>'PRPM WP2'!D1035</f>
        <v>2.0999999999999999E-3</v>
      </c>
      <c r="I1034" s="111">
        <f t="shared" si="2"/>
        <v>6.4030000000000007E-3</v>
      </c>
      <c r="J1034" s="399">
        <v>40909</v>
      </c>
    </row>
    <row r="1035" spans="1:10" ht="14.5" customHeight="1" x14ac:dyDescent="0.15">
      <c r="A1035" s="116">
        <v>91</v>
      </c>
      <c r="B1035" s="399">
        <v>40940</v>
      </c>
      <c r="C1035" s="16" t="s">
        <v>3351</v>
      </c>
      <c r="D1035" s="16" t="s">
        <v>3352</v>
      </c>
      <c r="E1035" s="116">
        <v>17.329999999999998</v>
      </c>
      <c r="F1035" s="116">
        <v>-1.8346999999999999E-2</v>
      </c>
      <c r="G1035" s="116">
        <v>0.1336</v>
      </c>
      <c r="H1035" s="400">
        <f>'PRPM WP2'!D1036</f>
        <v>2E-3</v>
      </c>
      <c r="I1035" s="111">
        <f t="shared" si="2"/>
        <v>-2.0346999999999997E-2</v>
      </c>
      <c r="J1035" s="399">
        <v>40940</v>
      </c>
    </row>
    <row r="1036" spans="1:10" ht="14.5" customHeight="1" x14ac:dyDescent="0.15">
      <c r="A1036" s="116">
        <v>91</v>
      </c>
      <c r="B1036" s="399">
        <v>40969</v>
      </c>
      <c r="C1036" s="16" t="s">
        <v>3351</v>
      </c>
      <c r="D1036" s="16" t="s">
        <v>3352</v>
      </c>
      <c r="E1036" s="116">
        <v>17.3</v>
      </c>
      <c r="F1036" s="116">
        <v>-1.7309999999999999E-3</v>
      </c>
      <c r="G1036" s="116">
        <v>0</v>
      </c>
      <c r="H1036" s="400">
        <f>'PRPM WP2'!D1037</f>
        <v>2.2000000000000001E-3</v>
      </c>
      <c r="I1036" s="111">
        <f t="shared" si="2"/>
        <v>-3.9310000000000005E-3</v>
      </c>
      <c r="J1036" s="399">
        <v>40969</v>
      </c>
    </row>
    <row r="1037" spans="1:10" ht="14.5" customHeight="1" x14ac:dyDescent="0.15">
      <c r="A1037" s="116">
        <v>91</v>
      </c>
      <c r="B1037" s="399">
        <v>41000</v>
      </c>
      <c r="C1037" s="16" t="s">
        <v>3351</v>
      </c>
      <c r="D1037" s="16" t="s">
        <v>3352</v>
      </c>
      <c r="E1037" s="116">
        <v>17.47</v>
      </c>
      <c r="F1037" s="116">
        <v>9.8270000000000007E-3</v>
      </c>
      <c r="G1037" s="116">
        <v>0</v>
      </c>
      <c r="H1037" s="400">
        <f>'PRPM WP2'!D1038</f>
        <v>2.5000000000000001E-3</v>
      </c>
      <c r="I1037" s="111">
        <f t="shared" si="2"/>
        <v>7.3270000000000002E-3</v>
      </c>
      <c r="J1037" s="399">
        <v>41000</v>
      </c>
    </row>
    <row r="1038" spans="1:10" ht="14.5" customHeight="1" x14ac:dyDescent="0.15">
      <c r="A1038" s="116">
        <v>91</v>
      </c>
      <c r="B1038" s="399">
        <v>41030</v>
      </c>
      <c r="C1038" s="16" t="s">
        <v>3351</v>
      </c>
      <c r="D1038" s="16" t="s">
        <v>3352</v>
      </c>
      <c r="E1038" s="116">
        <v>17.02</v>
      </c>
      <c r="F1038" s="116">
        <v>-2.5758E-2</v>
      </c>
      <c r="G1038" s="116">
        <v>0</v>
      </c>
      <c r="H1038" s="400">
        <f>'PRPM WP2'!D1039</f>
        <v>2.3E-3</v>
      </c>
      <c r="I1038" s="111">
        <f t="shared" si="2"/>
        <v>-2.8058E-2</v>
      </c>
      <c r="J1038" s="399">
        <v>41030</v>
      </c>
    </row>
    <row r="1039" spans="1:10" ht="14.5" customHeight="1" x14ac:dyDescent="0.15">
      <c r="A1039" s="116">
        <v>91</v>
      </c>
      <c r="B1039" s="399">
        <v>41061</v>
      </c>
      <c r="C1039" s="16" t="s">
        <v>3351</v>
      </c>
      <c r="D1039" s="16" t="s">
        <v>3352</v>
      </c>
      <c r="E1039" s="116">
        <v>17.89</v>
      </c>
      <c r="F1039" s="116">
        <v>5.8965999999999998E-2</v>
      </c>
      <c r="G1039" s="116">
        <v>0.1336</v>
      </c>
      <c r="H1039" s="400">
        <f>'PRPM WP2'!D1040</f>
        <v>1.8E-3</v>
      </c>
      <c r="I1039" s="111">
        <f t="shared" si="2"/>
        <v>5.7165999999999995E-2</v>
      </c>
      <c r="J1039" s="399">
        <v>41061</v>
      </c>
    </row>
    <row r="1040" spans="1:10" ht="14.5" customHeight="1" x14ac:dyDescent="0.15">
      <c r="A1040" s="116">
        <v>91</v>
      </c>
      <c r="B1040" s="399">
        <v>41091</v>
      </c>
      <c r="C1040" s="16" t="s">
        <v>3351</v>
      </c>
      <c r="D1040" s="16" t="s">
        <v>3352</v>
      </c>
      <c r="E1040" s="116">
        <v>18.03</v>
      </c>
      <c r="F1040" s="116">
        <f t="shared" ref="F1040:F1071" si="3">((E1040-E1039)/E1039)+(G1040/E1039)</f>
        <v>7.8256008943544189E-3</v>
      </c>
      <c r="G1040" s="116">
        <v>0</v>
      </c>
      <c r="H1040" s="400">
        <f>'PRPM WP2'!D1041</f>
        <v>2E-3</v>
      </c>
      <c r="I1040" s="111">
        <f t="shared" si="2"/>
        <v>5.8256008943544189E-3</v>
      </c>
      <c r="J1040" s="399">
        <v>41091</v>
      </c>
    </row>
    <row r="1041" spans="1:10" ht="14.5" customHeight="1" x14ac:dyDescent="0.15">
      <c r="A1041" s="116">
        <v>91</v>
      </c>
      <c r="B1041" s="399">
        <v>41122</v>
      </c>
      <c r="C1041" s="16" t="s">
        <v>3351</v>
      </c>
      <c r="D1041" s="16" t="s">
        <v>3352</v>
      </c>
      <c r="E1041" s="116">
        <v>17.670000000000002</v>
      </c>
      <c r="F1041" s="116">
        <f t="shared" si="3"/>
        <v>-1.9966722129783662E-2</v>
      </c>
      <c r="G1041" s="116">
        <v>0</v>
      </c>
      <c r="H1041" s="400">
        <f>'PRPM WP2'!D1042</f>
        <v>1.8E-3</v>
      </c>
      <c r="I1041" s="111">
        <f t="shared" si="2"/>
        <v>-2.1766722129783662E-2</v>
      </c>
      <c r="J1041" s="399">
        <v>41122</v>
      </c>
    </row>
    <row r="1042" spans="1:10" ht="14.5" customHeight="1" x14ac:dyDescent="0.15">
      <c r="A1042" s="116">
        <v>91</v>
      </c>
      <c r="B1042" s="399">
        <v>41153</v>
      </c>
      <c r="C1042" s="16" t="s">
        <v>3351</v>
      </c>
      <c r="D1042" s="16" t="s">
        <v>3352</v>
      </c>
      <c r="E1042" s="116">
        <v>18.34</v>
      </c>
      <c r="F1042" s="116">
        <f t="shared" si="3"/>
        <v>4.5478211658177593E-2</v>
      </c>
      <c r="G1042" s="116">
        <v>0.1336</v>
      </c>
      <c r="H1042" s="400">
        <f>'PRPM WP2'!D1043</f>
        <v>1.6999999999999999E-3</v>
      </c>
      <c r="I1042" s="111">
        <f t="shared" si="2"/>
        <v>4.3778211658177593E-2</v>
      </c>
      <c r="J1042" s="399">
        <v>41153</v>
      </c>
    </row>
    <row r="1043" spans="1:10" ht="14.5" customHeight="1" x14ac:dyDescent="0.15">
      <c r="A1043" s="116">
        <v>91</v>
      </c>
      <c r="B1043" s="399">
        <v>41183</v>
      </c>
      <c r="C1043" s="16" t="s">
        <v>3351</v>
      </c>
      <c r="D1043" s="16" t="s">
        <v>3352</v>
      </c>
      <c r="E1043" s="116">
        <v>17.37</v>
      </c>
      <c r="F1043" s="116">
        <f t="shared" si="3"/>
        <v>-5.288985823336962E-2</v>
      </c>
      <c r="G1043" s="116">
        <v>0</v>
      </c>
      <c r="H1043" s="400">
        <f>'PRPM WP2'!D1044</f>
        <v>2.0999999999999999E-3</v>
      </c>
      <c r="I1043" s="111">
        <f t="shared" si="2"/>
        <v>-5.4989858233369618E-2</v>
      </c>
      <c r="J1043" s="399">
        <v>41183</v>
      </c>
    </row>
    <row r="1044" spans="1:10" ht="14.5" customHeight="1" x14ac:dyDescent="0.15">
      <c r="A1044" s="116">
        <v>92</v>
      </c>
      <c r="B1044" s="399">
        <v>41214</v>
      </c>
      <c r="C1044" s="16" t="s">
        <v>3351</v>
      </c>
      <c r="D1044" s="16" t="s">
        <v>3352</v>
      </c>
      <c r="E1044" s="116">
        <v>17.43</v>
      </c>
      <c r="F1044" s="116">
        <f t="shared" si="3"/>
        <v>3.454231433505971E-3</v>
      </c>
      <c r="G1044" s="116">
        <v>0</v>
      </c>
      <c r="H1044" s="400">
        <f>'PRPM WP2'!D1045</f>
        <v>1.9E-3</v>
      </c>
      <c r="I1044" s="111">
        <f t="shared" si="2"/>
        <v>1.554231433505971E-3</v>
      </c>
      <c r="J1044" s="399">
        <v>41214</v>
      </c>
    </row>
    <row r="1045" spans="1:10" ht="14.5" customHeight="1" x14ac:dyDescent="0.15">
      <c r="A1045" s="116">
        <v>93</v>
      </c>
      <c r="B1045" s="399">
        <v>41244</v>
      </c>
      <c r="C1045" s="16" t="s">
        <v>3351</v>
      </c>
      <c r="D1045" s="16" t="s">
        <v>3352</v>
      </c>
      <c r="E1045" s="116">
        <v>17.57</v>
      </c>
      <c r="F1045" s="116">
        <f t="shared" si="3"/>
        <v>1.5966724039013228E-2</v>
      </c>
      <c r="G1045" s="116">
        <v>0.13830000000000001</v>
      </c>
      <c r="H1045" s="400">
        <f>'PRPM WP2'!D1046</f>
        <v>1.9E-3</v>
      </c>
      <c r="I1045" s="111">
        <f t="shared" si="2"/>
        <v>1.4066724039013228E-2</v>
      </c>
      <c r="J1045" s="399">
        <v>41244</v>
      </c>
    </row>
    <row r="1046" spans="1:10" ht="14.5" customHeight="1" x14ac:dyDescent="0.15">
      <c r="A1046" s="116">
        <v>94</v>
      </c>
      <c r="B1046" s="399">
        <v>41275</v>
      </c>
      <c r="C1046" s="16" t="s">
        <v>3351</v>
      </c>
      <c r="D1046" s="16" t="s">
        <v>3352</v>
      </c>
      <c r="E1046" s="116">
        <v>18.899999999999999</v>
      </c>
      <c r="F1046" s="116">
        <f t="shared" si="3"/>
        <v>7.5697211155378391E-2</v>
      </c>
      <c r="G1046" s="116">
        <v>0</v>
      </c>
      <c r="H1046" s="400">
        <f>'PRPM WP2'!D1047</f>
        <v>2.2000000000000001E-3</v>
      </c>
      <c r="I1046" s="111">
        <f t="shared" si="2"/>
        <v>7.3497211155378397E-2</v>
      </c>
      <c r="J1046" s="399">
        <v>41275</v>
      </c>
    </row>
    <row r="1047" spans="1:10" ht="14.5" customHeight="1" x14ac:dyDescent="0.15">
      <c r="A1047" s="116">
        <v>95</v>
      </c>
      <c r="B1047" s="399">
        <v>41306</v>
      </c>
      <c r="C1047" s="16" t="s">
        <v>3351</v>
      </c>
      <c r="D1047" s="16" t="s">
        <v>3352</v>
      </c>
      <c r="E1047" s="116">
        <v>18.46</v>
      </c>
      <c r="F1047" s="116">
        <f t="shared" si="3"/>
        <v>-1.5962962962962846E-2</v>
      </c>
      <c r="G1047" s="116">
        <v>0.13830000000000001</v>
      </c>
      <c r="H1047" s="400">
        <f>'PRPM WP2'!D1048</f>
        <v>2.2000000000000001E-3</v>
      </c>
      <c r="I1047" s="111">
        <f t="shared" si="2"/>
        <v>-1.8162962962962846E-2</v>
      </c>
      <c r="J1047" s="399">
        <v>41306</v>
      </c>
    </row>
    <row r="1048" spans="1:10" ht="14.5" customHeight="1" x14ac:dyDescent="0.15">
      <c r="A1048" s="5"/>
      <c r="B1048" s="399">
        <v>41334</v>
      </c>
      <c r="C1048" s="16" t="s">
        <v>3351</v>
      </c>
      <c r="D1048" s="16" t="s">
        <v>3352</v>
      </c>
      <c r="E1048" s="116">
        <v>18.8</v>
      </c>
      <c r="F1048" s="116">
        <f t="shared" si="3"/>
        <v>1.8418201516793058E-2</v>
      </c>
      <c r="G1048" s="116">
        <v>0</v>
      </c>
      <c r="H1048" s="400">
        <f>'PRPM WP2'!D1049</f>
        <v>2.0999999999999999E-3</v>
      </c>
      <c r="I1048" s="111">
        <f t="shared" si="2"/>
        <v>1.6318201516793057E-2</v>
      </c>
      <c r="J1048" s="399">
        <v>41334</v>
      </c>
    </row>
    <row r="1049" spans="1:10" ht="14.5" customHeight="1" x14ac:dyDescent="0.15">
      <c r="A1049" s="5"/>
      <c r="B1049" s="399">
        <v>41365</v>
      </c>
      <c r="C1049" s="16" t="s">
        <v>3351</v>
      </c>
      <c r="D1049" s="16" t="s">
        <v>3352</v>
      </c>
      <c r="E1049" s="116">
        <v>18.75</v>
      </c>
      <c r="F1049" s="116">
        <f t="shared" si="3"/>
        <v>-2.659574468085144E-3</v>
      </c>
      <c r="G1049" s="116">
        <v>0</v>
      </c>
      <c r="H1049" s="400">
        <f>'PRPM WP2'!D1050</f>
        <v>2.5999999999999999E-3</v>
      </c>
      <c r="I1049" s="111">
        <f t="shared" si="2"/>
        <v>-5.2595744680851439E-3</v>
      </c>
      <c r="J1049" s="399">
        <v>41365</v>
      </c>
    </row>
    <row r="1050" spans="1:10" ht="14.5" customHeight="1" x14ac:dyDescent="0.15">
      <c r="A1050" s="5"/>
      <c r="B1050" s="399">
        <v>41395</v>
      </c>
      <c r="C1050" s="16" t="s">
        <v>3351</v>
      </c>
      <c r="D1050" s="16" t="s">
        <v>3352</v>
      </c>
      <c r="E1050" s="116">
        <v>19.079999999999998</v>
      </c>
      <c r="F1050" s="116">
        <f t="shared" si="3"/>
        <v>1.7599999999999907E-2</v>
      </c>
      <c r="G1050" s="116">
        <v>0</v>
      </c>
      <c r="H1050" s="400">
        <f>'PRPM WP2'!D1051</f>
        <v>2.3E-3</v>
      </c>
      <c r="I1050" s="111">
        <f t="shared" si="2"/>
        <v>1.5299999999999907E-2</v>
      </c>
      <c r="J1050" s="399">
        <v>41395</v>
      </c>
    </row>
    <row r="1051" spans="1:10" ht="14.5" customHeight="1" x14ac:dyDescent="0.15">
      <c r="A1051" s="5"/>
      <c r="B1051" s="399">
        <v>41426</v>
      </c>
      <c r="C1051" s="16" t="s">
        <v>3351</v>
      </c>
      <c r="D1051" s="16" t="s">
        <v>3352</v>
      </c>
      <c r="E1051" s="116">
        <v>19.03</v>
      </c>
      <c r="F1051" s="116">
        <f t="shared" si="3"/>
        <v>4.6278825995808622E-3</v>
      </c>
      <c r="G1051" s="116">
        <v>0.13830000000000001</v>
      </c>
      <c r="H1051" s="400">
        <f>'PRPM WP2'!D1052</f>
        <v>2.3999999999999998E-3</v>
      </c>
      <c r="I1051" s="111">
        <f t="shared" si="2"/>
        <v>2.2278825995808624E-3</v>
      </c>
      <c r="J1051" s="399">
        <v>41426</v>
      </c>
    </row>
    <row r="1052" spans="1:10" ht="14.5" customHeight="1" x14ac:dyDescent="0.15">
      <c r="A1052" s="5"/>
      <c r="B1052" s="399">
        <v>41456</v>
      </c>
      <c r="C1052" s="16" t="s">
        <v>3351</v>
      </c>
      <c r="D1052" s="16" t="s">
        <v>3352</v>
      </c>
      <c r="E1052" s="116">
        <v>21.08</v>
      </c>
      <c r="F1052" s="116">
        <f t="shared" si="3"/>
        <v>0.10772464529689947</v>
      </c>
      <c r="G1052" s="116">
        <v>0</v>
      </c>
      <c r="H1052" s="400">
        <f>'PRPM WP2'!D1053</f>
        <v>3.0000000000000001E-3</v>
      </c>
      <c r="I1052" s="111">
        <f t="shared" si="2"/>
        <v>0.10472464529689947</v>
      </c>
      <c r="J1052" s="399">
        <v>41456</v>
      </c>
    </row>
    <row r="1053" spans="1:10" ht="14.5" customHeight="1" x14ac:dyDescent="0.15">
      <c r="A1053" s="5"/>
      <c r="B1053" s="399">
        <v>41487</v>
      </c>
      <c r="C1053" s="16" t="s">
        <v>3351</v>
      </c>
      <c r="D1053" s="16" t="s">
        <v>3352</v>
      </c>
      <c r="E1053" s="116">
        <v>19.52</v>
      </c>
      <c r="F1053" s="116">
        <f t="shared" si="3"/>
        <v>-7.4003795066413608E-2</v>
      </c>
      <c r="G1053" s="116">
        <v>0</v>
      </c>
      <c r="H1053" s="400">
        <f>'PRPM WP2'!D1054</f>
        <v>2.8E-3</v>
      </c>
      <c r="I1053" s="111">
        <f t="shared" si="2"/>
        <v>-7.6803795066413605E-2</v>
      </c>
      <c r="J1053" s="399">
        <v>41487</v>
      </c>
    </row>
    <row r="1054" spans="1:10" ht="14.5" customHeight="1" x14ac:dyDescent="0.15">
      <c r="A1054" s="5"/>
      <c r="B1054" s="399">
        <v>41518</v>
      </c>
      <c r="C1054" s="16" t="s">
        <v>3351</v>
      </c>
      <c r="D1054" s="16" t="s">
        <v>3352</v>
      </c>
      <c r="E1054" s="116">
        <v>20.07</v>
      </c>
      <c r="F1054" s="116">
        <f t="shared" si="3"/>
        <v>3.5261270491803318E-2</v>
      </c>
      <c r="G1054" s="116">
        <v>0.13830000000000001</v>
      </c>
      <c r="H1054" s="400">
        <f>'PRPM WP2'!D1055</f>
        <v>2.8999999999999998E-3</v>
      </c>
      <c r="I1054" s="111">
        <f t="shared" si="2"/>
        <v>3.2361270491803318E-2</v>
      </c>
      <c r="J1054" s="399">
        <v>41518</v>
      </c>
    </row>
    <row r="1055" spans="1:10" ht="14.5" customHeight="1" x14ac:dyDescent="0.15">
      <c r="A1055" s="5"/>
      <c r="B1055" s="399">
        <v>41548</v>
      </c>
      <c r="C1055" s="16" t="s">
        <v>3351</v>
      </c>
      <c r="D1055" s="16" t="s">
        <v>3352</v>
      </c>
      <c r="E1055" s="116">
        <v>20.71</v>
      </c>
      <c r="F1055" s="116">
        <f t="shared" si="3"/>
        <v>3.1888390632785278E-2</v>
      </c>
      <c r="G1055" s="116">
        <v>0</v>
      </c>
      <c r="H1055" s="400">
        <f>'PRPM WP2'!D1056</f>
        <v>2.8999999999999998E-3</v>
      </c>
      <c r="I1055" s="111">
        <f t="shared" si="2"/>
        <v>2.8988390632785278E-2</v>
      </c>
      <c r="J1055" s="399">
        <v>41548</v>
      </c>
    </row>
    <row r="1056" spans="1:10" ht="14.5" customHeight="1" x14ac:dyDescent="0.15">
      <c r="A1056" s="5"/>
      <c r="B1056" s="399">
        <v>41579</v>
      </c>
      <c r="C1056" s="16" t="s">
        <v>3351</v>
      </c>
      <c r="D1056" s="16" t="s">
        <v>3352</v>
      </c>
      <c r="E1056" s="116">
        <v>21.89</v>
      </c>
      <c r="F1056" s="116">
        <f t="shared" si="3"/>
        <v>5.6977305649444698E-2</v>
      </c>
      <c r="G1056" s="116">
        <v>0</v>
      </c>
      <c r="H1056" s="400">
        <f>'PRPM WP2'!D1057</f>
        <v>2.7000000000000001E-3</v>
      </c>
      <c r="I1056" s="111">
        <f t="shared" si="2"/>
        <v>5.4277305649444697E-2</v>
      </c>
      <c r="J1056" s="399">
        <v>41579</v>
      </c>
    </row>
    <row r="1057" spans="1:10" ht="14.5" customHeight="1" x14ac:dyDescent="0.15">
      <c r="A1057" s="5"/>
      <c r="B1057" s="399">
        <v>41609</v>
      </c>
      <c r="C1057" s="16" t="s">
        <v>3351</v>
      </c>
      <c r="D1057" s="16" t="s">
        <v>3352</v>
      </c>
      <c r="E1057" s="116">
        <v>20.93</v>
      </c>
      <c r="F1057" s="116">
        <f t="shared" si="3"/>
        <v>-3.7318410232983136E-2</v>
      </c>
      <c r="G1057" s="116">
        <v>0.1431</v>
      </c>
      <c r="H1057" s="400">
        <f>'PRPM WP2'!D1058</f>
        <v>3.0999999999999999E-3</v>
      </c>
      <c r="I1057" s="111">
        <f t="shared" si="2"/>
        <v>-4.0418410232983135E-2</v>
      </c>
      <c r="J1057" s="399">
        <v>41609</v>
      </c>
    </row>
    <row r="1058" spans="1:10" ht="14.5" customHeight="1" x14ac:dyDescent="0.15">
      <c r="A1058" s="5"/>
      <c r="B1058" s="399">
        <v>41640</v>
      </c>
      <c r="C1058" s="16" t="s">
        <v>3351</v>
      </c>
      <c r="D1058" s="16" t="s">
        <v>3352</v>
      </c>
      <c r="E1058" s="116">
        <v>20.37</v>
      </c>
      <c r="F1058" s="116">
        <f t="shared" si="3"/>
        <v>-2.6755852842809305E-2</v>
      </c>
      <c r="G1058" s="116">
        <v>0</v>
      </c>
      <c r="H1058" s="400">
        <f>'PRPM WP2'!D1059</f>
        <v>3.2000000000000002E-3</v>
      </c>
      <c r="I1058" s="111">
        <f t="shared" si="2"/>
        <v>-2.9955852842809307E-2</v>
      </c>
      <c r="J1058" s="399">
        <v>41640</v>
      </c>
    </row>
    <row r="1059" spans="1:10" ht="14.5" customHeight="1" x14ac:dyDescent="0.15">
      <c r="A1059" s="5"/>
      <c r="B1059" s="399">
        <v>41671</v>
      </c>
      <c r="C1059" s="16" t="s">
        <v>3351</v>
      </c>
      <c r="D1059" s="16" t="s">
        <v>3352</v>
      </c>
      <c r="E1059" s="116">
        <v>20.170000000000002</v>
      </c>
      <c r="F1059" s="116">
        <f t="shared" si="3"/>
        <v>-2.7933235149729648E-3</v>
      </c>
      <c r="G1059" s="116">
        <v>0.1431</v>
      </c>
      <c r="H1059" s="400">
        <f>'PRPM WP2'!D1060</f>
        <v>2.5999999999999999E-3</v>
      </c>
      <c r="I1059" s="111">
        <f t="shared" si="2"/>
        <v>-5.3933235149729647E-3</v>
      </c>
      <c r="J1059" s="399">
        <v>41671</v>
      </c>
    </row>
    <row r="1060" spans="1:10" ht="14.5" customHeight="1" x14ac:dyDescent="0.15">
      <c r="A1060" s="5"/>
      <c r="B1060" s="399">
        <v>41699</v>
      </c>
      <c r="C1060" s="16" t="s">
        <v>3351</v>
      </c>
      <c r="D1060" s="16" t="s">
        <v>3352</v>
      </c>
      <c r="E1060" s="116">
        <v>20.399999999999999</v>
      </c>
      <c r="F1060" s="116">
        <f t="shared" si="3"/>
        <v>1.1403073872087102E-2</v>
      </c>
      <c r="G1060" s="116">
        <v>0</v>
      </c>
      <c r="H1060" s="400">
        <f>'PRPM WP2'!D1061</f>
        <v>2.8999999999999998E-3</v>
      </c>
      <c r="I1060" s="111">
        <f t="shared" si="2"/>
        <v>8.5030738720871021E-3</v>
      </c>
      <c r="J1060" s="399">
        <v>41699</v>
      </c>
    </row>
    <row r="1061" spans="1:10" ht="14.5" customHeight="1" x14ac:dyDescent="0.15">
      <c r="A1061" s="5"/>
      <c r="B1061" s="399">
        <v>41730</v>
      </c>
      <c r="C1061" s="16" t="s">
        <v>3351</v>
      </c>
      <c r="D1061" s="16" t="s">
        <v>3352</v>
      </c>
      <c r="E1061" s="116">
        <v>20.010000000000002</v>
      </c>
      <c r="F1061" s="116">
        <f t="shared" si="3"/>
        <v>-1.9117647058823385E-2</v>
      </c>
      <c r="G1061" s="116">
        <v>0</v>
      </c>
      <c r="H1061" s="400">
        <f>'PRPM WP2'!D1062</f>
        <v>2.8E-3</v>
      </c>
      <c r="I1061" s="111">
        <f t="shared" si="2"/>
        <v>-2.1917647058823386E-2</v>
      </c>
      <c r="J1061" s="399">
        <v>41730</v>
      </c>
    </row>
    <row r="1062" spans="1:10" ht="14.5" customHeight="1" x14ac:dyDescent="0.15">
      <c r="A1062" s="5"/>
      <c r="B1062" s="399">
        <v>41760</v>
      </c>
      <c r="C1062" s="16" t="s">
        <v>3351</v>
      </c>
      <c r="D1062" s="16" t="s">
        <v>3352</v>
      </c>
      <c r="E1062" s="116">
        <v>20.37</v>
      </c>
      <c r="F1062" s="116">
        <f t="shared" si="3"/>
        <v>1.7991004497751095E-2</v>
      </c>
      <c r="G1062" s="116">
        <v>0</v>
      </c>
      <c r="H1062" s="400">
        <f>'PRPM WP2'!D1063</f>
        <v>2.8E-3</v>
      </c>
      <c r="I1062" s="111">
        <f t="shared" si="2"/>
        <v>1.5191004497751095E-2</v>
      </c>
      <c r="J1062" s="399">
        <v>41760</v>
      </c>
    </row>
    <row r="1063" spans="1:10" ht="14.5" customHeight="1" x14ac:dyDescent="0.15">
      <c r="A1063" s="5"/>
      <c r="B1063" s="399">
        <v>41791</v>
      </c>
      <c r="C1063" s="16" t="s">
        <v>3351</v>
      </c>
      <c r="D1063" s="16" t="s">
        <v>3352</v>
      </c>
      <c r="E1063" s="116">
        <v>20.82</v>
      </c>
      <c r="F1063" s="116">
        <f t="shared" si="3"/>
        <v>2.9116347569955781E-2</v>
      </c>
      <c r="G1063" s="116">
        <v>0.1431</v>
      </c>
      <c r="H1063" s="400">
        <f>'PRPM WP2'!D1064</f>
        <v>2.5000000000000001E-3</v>
      </c>
      <c r="I1063" s="111">
        <f t="shared" si="2"/>
        <v>2.6616347569955782E-2</v>
      </c>
      <c r="J1063" s="399">
        <v>41791</v>
      </c>
    </row>
    <row r="1064" spans="1:10" ht="15" customHeight="1" x14ac:dyDescent="0.2">
      <c r="A1064" s="5"/>
      <c r="B1064" s="399">
        <v>41821</v>
      </c>
      <c r="C1064" s="16" t="s">
        <v>3351</v>
      </c>
      <c r="D1064" s="16" t="s">
        <v>3352</v>
      </c>
      <c r="E1064" s="438">
        <v>19.03</v>
      </c>
      <c r="F1064" s="116">
        <f t="shared" si="3"/>
        <v>-8.59750240153698E-2</v>
      </c>
      <c r="G1064" s="116">
        <v>0</v>
      </c>
      <c r="H1064" s="400">
        <f>'PRPM WP2'!D1065</f>
        <v>2.7000000000000001E-3</v>
      </c>
      <c r="I1064" s="111">
        <f t="shared" si="2"/>
        <v>-8.8675024015369794E-2</v>
      </c>
      <c r="J1064" s="399">
        <v>41821</v>
      </c>
    </row>
    <row r="1065" spans="1:10" ht="15" customHeight="1" x14ac:dyDescent="0.2">
      <c r="A1065" s="5"/>
      <c r="B1065" s="399">
        <v>41852</v>
      </c>
      <c r="C1065" s="16" t="s">
        <v>3351</v>
      </c>
      <c r="D1065" s="16" t="s">
        <v>3352</v>
      </c>
      <c r="E1065" s="438">
        <v>20.18</v>
      </c>
      <c r="F1065" s="116">
        <f t="shared" si="3"/>
        <v>6.0430898581187519E-2</v>
      </c>
      <c r="G1065" s="116">
        <v>0</v>
      </c>
      <c r="H1065" s="400">
        <f>'PRPM WP2'!D1066</f>
        <v>2.5999999999999999E-3</v>
      </c>
      <c r="I1065" s="111">
        <f t="shared" si="2"/>
        <v>5.783089858118752E-2</v>
      </c>
      <c r="J1065" s="399">
        <v>41852</v>
      </c>
    </row>
    <row r="1066" spans="1:10" ht="15" customHeight="1" x14ac:dyDescent="0.2">
      <c r="A1066" s="5"/>
      <c r="B1066" s="399">
        <v>41883</v>
      </c>
      <c r="C1066" s="16" t="s">
        <v>3351</v>
      </c>
      <c r="D1066" s="16" t="s">
        <v>3352</v>
      </c>
      <c r="E1066" s="438">
        <v>20</v>
      </c>
      <c r="F1066" s="116">
        <f t="shared" si="3"/>
        <v>-1.8285431119920573E-3</v>
      </c>
      <c r="G1066" s="116">
        <v>0.1431</v>
      </c>
      <c r="H1066" s="400">
        <f>'PRPM WP2'!D1067</f>
        <v>2.3E-3</v>
      </c>
      <c r="I1066" s="111">
        <f t="shared" si="2"/>
        <v>-4.1285431119920573E-3</v>
      </c>
      <c r="J1066" s="399">
        <v>41883</v>
      </c>
    </row>
    <row r="1067" spans="1:10" ht="15" customHeight="1" x14ac:dyDescent="0.2">
      <c r="A1067" s="5"/>
      <c r="B1067" s="399">
        <v>41913</v>
      </c>
      <c r="C1067" s="16" t="s">
        <v>3351</v>
      </c>
      <c r="D1067" s="16" t="s">
        <v>3352</v>
      </c>
      <c r="E1067" s="438">
        <v>21.98</v>
      </c>
      <c r="F1067" s="116">
        <f t="shared" si="3"/>
        <v>9.9000000000000019E-2</v>
      </c>
      <c r="G1067" s="116">
        <v>0</v>
      </c>
      <c r="H1067" s="400">
        <f>'PRPM WP2'!D1068</f>
        <v>2.5000000000000001E-3</v>
      </c>
      <c r="I1067" s="111">
        <f t="shared" si="2"/>
        <v>9.6500000000000016E-2</v>
      </c>
      <c r="J1067" s="399">
        <v>41913</v>
      </c>
    </row>
    <row r="1068" spans="1:10" ht="15" customHeight="1" x14ac:dyDescent="0.2">
      <c r="A1068" s="5"/>
      <c r="B1068" s="399">
        <v>41944</v>
      </c>
      <c r="C1068" s="16" t="s">
        <v>3351</v>
      </c>
      <c r="D1068" s="16" t="s">
        <v>3352</v>
      </c>
      <c r="E1068" s="438">
        <v>20.2</v>
      </c>
      <c r="F1068" s="116">
        <f t="shared" si="3"/>
        <v>-8.0982711555960013E-2</v>
      </c>
      <c r="G1068" s="116">
        <v>0</v>
      </c>
      <c r="H1068" s="400">
        <f>'PRPM WP2'!D1069</f>
        <v>2.3E-3</v>
      </c>
      <c r="I1068" s="111">
        <f t="shared" si="2"/>
        <v>-8.328271155596001E-2</v>
      </c>
      <c r="J1068" s="399">
        <v>41944</v>
      </c>
    </row>
    <row r="1069" spans="1:10" ht="14.5" customHeight="1" x14ac:dyDescent="0.15">
      <c r="A1069" s="5"/>
      <c r="B1069" s="399">
        <v>41974</v>
      </c>
      <c r="C1069" s="16" t="s">
        <v>3351</v>
      </c>
      <c r="D1069" s="16" t="s">
        <v>3352</v>
      </c>
      <c r="E1069" s="116">
        <v>23.21</v>
      </c>
      <c r="F1069" s="116">
        <f t="shared" si="3"/>
        <v>0.15641089108910899</v>
      </c>
      <c r="G1069" s="116">
        <v>0.14949999999999999</v>
      </c>
      <c r="H1069" s="400">
        <f>'PRPM WP2'!D1070</f>
        <v>2.2000000000000001E-3</v>
      </c>
      <c r="I1069" s="111">
        <f t="shared" si="2"/>
        <v>0.15421089108910899</v>
      </c>
      <c r="J1069" s="399">
        <v>41974</v>
      </c>
    </row>
    <row r="1070" spans="1:10" ht="14.5" customHeight="1" x14ac:dyDescent="0.15">
      <c r="A1070" s="5"/>
      <c r="B1070" s="399">
        <v>42005</v>
      </c>
      <c r="C1070" s="16" t="s">
        <v>3351</v>
      </c>
      <c r="D1070" s="16" t="s">
        <v>3352</v>
      </c>
      <c r="E1070" s="116">
        <v>23.67</v>
      </c>
      <c r="F1070" s="116">
        <f t="shared" si="3"/>
        <v>1.9819043515726015E-2</v>
      </c>
      <c r="G1070" s="116">
        <v>0</v>
      </c>
      <c r="H1070" s="400">
        <f>'PRPM WP2'!D1071</f>
        <v>2E-3</v>
      </c>
      <c r="I1070" s="111">
        <f t="shared" si="2"/>
        <v>1.7819043515726017E-2</v>
      </c>
      <c r="J1070" s="399">
        <v>42005</v>
      </c>
    </row>
    <row r="1071" spans="1:10" ht="14.5" customHeight="1" x14ac:dyDescent="0.15">
      <c r="A1071" s="5"/>
      <c r="B1071" s="399">
        <v>42036</v>
      </c>
      <c r="C1071" s="16" t="s">
        <v>3351</v>
      </c>
      <c r="D1071" s="16" t="s">
        <v>3352</v>
      </c>
      <c r="E1071" s="116">
        <v>23.67</v>
      </c>
      <c r="F1071" s="116">
        <f t="shared" si="3"/>
        <v>6.3160118293198132E-3</v>
      </c>
      <c r="G1071" s="116">
        <v>0.14949999999999999</v>
      </c>
      <c r="H1071" s="400">
        <f>'PRPM WP2'!D1072</f>
        <v>1.5E-3</v>
      </c>
      <c r="I1071" s="111">
        <f t="shared" si="2"/>
        <v>4.8160118293198127E-3</v>
      </c>
      <c r="J1071" s="399">
        <v>42036</v>
      </c>
    </row>
    <row r="1072" spans="1:10" ht="14.5" customHeight="1" x14ac:dyDescent="0.15">
      <c r="A1072" s="5"/>
      <c r="B1072" s="399">
        <v>42064</v>
      </c>
      <c r="C1072" s="16" t="s">
        <v>3351</v>
      </c>
      <c r="D1072" s="16" t="s">
        <v>3352</v>
      </c>
      <c r="E1072" s="116">
        <v>24.28</v>
      </c>
      <c r="F1072" s="116">
        <f t="shared" ref="F1072:F1103" si="4">((E1072-E1071)/E1071)+(G1072/E1071)</f>
        <v>2.5771018166455401E-2</v>
      </c>
      <c r="G1072" s="116">
        <v>0</v>
      </c>
      <c r="H1072" s="400">
        <f>'PRPM WP2'!D1073</f>
        <v>2.0999999999999999E-3</v>
      </c>
      <c r="I1072" s="111">
        <f t="shared" si="2"/>
        <v>2.36710181664554E-2</v>
      </c>
      <c r="J1072" s="399">
        <v>42064</v>
      </c>
    </row>
    <row r="1073" spans="1:10" ht="14.5" customHeight="1" x14ac:dyDescent="0.15">
      <c r="A1073" s="5"/>
      <c r="B1073" s="399">
        <v>42095</v>
      </c>
      <c r="C1073" s="16" t="s">
        <v>3351</v>
      </c>
      <c r="D1073" s="16" t="s">
        <v>3352</v>
      </c>
      <c r="E1073" s="116">
        <v>25.16</v>
      </c>
      <c r="F1073" s="116">
        <f t="shared" si="4"/>
        <v>3.6243822075782493E-2</v>
      </c>
      <c r="G1073" s="116">
        <v>0</v>
      </c>
      <c r="H1073" s="400">
        <f>'PRPM WP2'!D1074</f>
        <v>1.9E-3</v>
      </c>
      <c r="I1073" s="111">
        <f t="shared" si="2"/>
        <v>3.4343822075782494E-2</v>
      </c>
      <c r="J1073" s="399">
        <v>42095</v>
      </c>
    </row>
    <row r="1074" spans="1:10" ht="14.5" customHeight="1" x14ac:dyDescent="0.15">
      <c r="A1074" s="5"/>
      <c r="B1074" s="399">
        <v>42125</v>
      </c>
      <c r="C1074" s="16" t="s">
        <v>3351</v>
      </c>
      <c r="D1074" s="16" t="s">
        <v>3352</v>
      </c>
      <c r="E1074" s="116">
        <v>22.36</v>
      </c>
      <c r="F1074" s="116">
        <f t="shared" si="4"/>
        <v>-0.1112877583465819</v>
      </c>
      <c r="G1074" s="116">
        <v>0</v>
      </c>
      <c r="H1074" s="400">
        <f>'PRPM WP2'!D1075</f>
        <v>2E-3</v>
      </c>
      <c r="I1074" s="111">
        <f t="shared" si="2"/>
        <v>-0.1132877583465819</v>
      </c>
      <c r="J1074" s="399">
        <v>42125</v>
      </c>
    </row>
    <row r="1075" spans="1:10" ht="14.5" customHeight="1" x14ac:dyDescent="0.15">
      <c r="A1075" s="5"/>
      <c r="B1075" s="399">
        <v>42156</v>
      </c>
      <c r="C1075" s="16" t="s">
        <v>3351</v>
      </c>
      <c r="D1075" s="16" t="s">
        <v>3352</v>
      </c>
      <c r="E1075" s="116">
        <v>20.86</v>
      </c>
      <c r="F1075" s="116">
        <f t="shared" si="4"/>
        <v>-6.0398032200357776E-2</v>
      </c>
      <c r="G1075" s="116">
        <v>0.14949999999999999</v>
      </c>
      <c r="H1075" s="400">
        <f>VLOOKUP(B1075,'PRPM WP2'!$A1:$H1138,5,FALSE)</f>
        <v>3.4916666666666698E-3</v>
      </c>
      <c r="I1075" s="111">
        <f t="shared" si="2"/>
        <v>-6.3889698867024447E-2</v>
      </c>
      <c r="J1075" s="399">
        <f t="shared" ref="J1075:J1106" si="5">B1075</f>
        <v>42156</v>
      </c>
    </row>
    <row r="1076" spans="1:10" ht="14.5" customHeight="1" x14ac:dyDescent="0.15">
      <c r="A1076" s="5"/>
      <c r="B1076" s="399">
        <v>42186</v>
      </c>
      <c r="C1076" s="16" t="s">
        <v>3351</v>
      </c>
      <c r="D1076" s="16" t="s">
        <v>3352</v>
      </c>
      <c r="E1076" s="116">
        <v>21.34</v>
      </c>
      <c r="F1076" s="116">
        <f t="shared" si="4"/>
        <v>2.3010546500479408E-2</v>
      </c>
      <c r="G1076" s="116">
        <v>0</v>
      </c>
      <c r="H1076" s="400">
        <f>VLOOKUP(B1076,'PRPM WP2'!$A1:$H1138,5,FALSE)</f>
        <v>3.4583333333333302E-3</v>
      </c>
      <c r="I1076" s="111">
        <f t="shared" si="2"/>
        <v>1.9552213167146077E-2</v>
      </c>
      <c r="J1076" s="399">
        <f t="shared" si="5"/>
        <v>42186</v>
      </c>
    </row>
    <row r="1077" spans="1:10" ht="14.5" customHeight="1" x14ac:dyDescent="0.15">
      <c r="A1077" s="5"/>
      <c r="B1077" s="399">
        <v>42217</v>
      </c>
      <c r="C1077" s="16" t="s">
        <v>3351</v>
      </c>
      <c r="D1077" s="16" t="s">
        <v>3352</v>
      </c>
      <c r="E1077" s="116">
        <v>21.23</v>
      </c>
      <c r="F1077" s="116">
        <f t="shared" si="4"/>
        <v>-5.154639175257705E-3</v>
      </c>
      <c r="G1077" s="116">
        <v>0</v>
      </c>
      <c r="H1077" s="400">
        <f>VLOOKUP(B1077,'PRPM WP2'!$A1:$H1138,5,FALSE)</f>
        <v>3.3666666666666701E-3</v>
      </c>
      <c r="I1077" s="111">
        <f t="shared" si="2"/>
        <v>-8.5213058419243756E-3</v>
      </c>
      <c r="J1077" s="399">
        <f t="shared" si="5"/>
        <v>42217</v>
      </c>
    </row>
    <row r="1078" spans="1:10" ht="14.5" customHeight="1" x14ac:dyDescent="0.15">
      <c r="A1078" s="5"/>
      <c r="B1078" s="399">
        <v>42248</v>
      </c>
      <c r="C1078" s="16" t="s">
        <v>3351</v>
      </c>
      <c r="D1078" s="16" t="s">
        <v>3352</v>
      </c>
      <c r="E1078" s="116">
        <v>21.02</v>
      </c>
      <c r="F1078" s="116">
        <f t="shared" si="4"/>
        <v>-2.8497409326425265E-3</v>
      </c>
      <c r="G1078" s="116">
        <v>0.14949999999999999</v>
      </c>
      <c r="H1078" s="400">
        <f>VLOOKUP(B1078,'PRPM WP2'!$A1:$H1138,5,FALSE)</f>
        <v>3.39166666666667E-3</v>
      </c>
      <c r="I1078" s="400">
        <f t="shared" si="2"/>
        <v>-6.2414075993091969E-3</v>
      </c>
      <c r="J1078" s="399">
        <f t="shared" si="5"/>
        <v>42248</v>
      </c>
    </row>
    <row r="1079" spans="1:10" ht="14.5" customHeight="1" x14ac:dyDescent="0.15">
      <c r="A1079" s="5"/>
      <c r="B1079" s="399">
        <v>42278</v>
      </c>
      <c r="C1079" s="16" t="s">
        <v>3351</v>
      </c>
      <c r="D1079" s="16" t="s">
        <v>3352</v>
      </c>
      <c r="E1079" s="116">
        <v>23.18</v>
      </c>
      <c r="F1079" s="116">
        <f t="shared" si="4"/>
        <v>0.10275927687916271</v>
      </c>
      <c r="G1079" s="116">
        <v>0</v>
      </c>
      <c r="H1079" s="400">
        <f>VLOOKUP(B1079,'PRPM WP2'!$A1:$H1138,5,FALSE)</f>
        <v>3.2916666666666702E-3</v>
      </c>
      <c r="I1079" s="400">
        <f t="shared" si="2"/>
        <v>9.9467610212496047E-2</v>
      </c>
      <c r="J1079" s="399">
        <f t="shared" si="5"/>
        <v>42278</v>
      </c>
    </row>
    <row r="1080" spans="1:10" ht="14.5" customHeight="1" x14ac:dyDescent="0.15">
      <c r="A1080" s="5"/>
      <c r="B1080" s="399">
        <v>42309</v>
      </c>
      <c r="C1080" s="16" t="s">
        <v>3351</v>
      </c>
      <c r="D1080" s="16" t="s">
        <v>3352</v>
      </c>
      <c r="E1080" s="116">
        <v>23.86</v>
      </c>
      <c r="F1080" s="116">
        <f t="shared" si="4"/>
        <v>2.9335634167385664E-2</v>
      </c>
      <c r="G1080" s="116">
        <v>0</v>
      </c>
      <c r="H1080" s="400">
        <f>VLOOKUP(B1080,'PRPM WP2'!$A1:$H1138,5,FALSE)</f>
        <v>3.3833333333333302E-3</v>
      </c>
      <c r="I1080" s="400">
        <f t="shared" si="2"/>
        <v>2.5952300834052332E-2</v>
      </c>
      <c r="J1080" s="399">
        <f t="shared" si="5"/>
        <v>42309</v>
      </c>
    </row>
    <row r="1081" spans="1:10" ht="14.5" customHeight="1" x14ac:dyDescent="0.15">
      <c r="A1081" s="5"/>
      <c r="B1081" s="399">
        <v>42339</v>
      </c>
      <c r="C1081" s="16" t="s">
        <v>3351</v>
      </c>
      <c r="D1081" s="16" t="s">
        <v>3352</v>
      </c>
      <c r="E1081" s="116">
        <v>24.94</v>
      </c>
      <c r="F1081" s="116">
        <f t="shared" si="4"/>
        <v>5.178122380553235E-2</v>
      </c>
      <c r="G1081" s="116">
        <v>0.1555</v>
      </c>
      <c r="H1081" s="400">
        <f>VLOOKUP(B1081,'PRPM WP2'!$A1:$H1138,5,FALSE)</f>
        <v>3.3083333333333298E-3</v>
      </c>
      <c r="I1081" s="400">
        <f t="shared" si="2"/>
        <v>4.8472890472199021E-2</v>
      </c>
      <c r="J1081" s="399">
        <f t="shared" si="5"/>
        <v>42339</v>
      </c>
    </row>
    <row r="1082" spans="1:10" ht="14.5" customHeight="1" x14ac:dyDescent="0.15">
      <c r="A1082" s="5"/>
      <c r="B1082" s="399">
        <v>42370</v>
      </c>
      <c r="C1082" s="16" t="s">
        <v>3351</v>
      </c>
      <c r="D1082" s="16" t="s">
        <v>3352</v>
      </c>
      <c r="E1082" s="116">
        <v>26.67</v>
      </c>
      <c r="F1082" s="116">
        <f t="shared" si="4"/>
        <v>6.9366479550922233E-2</v>
      </c>
      <c r="G1082" s="116">
        <v>0</v>
      </c>
      <c r="H1082" s="400">
        <f>VLOOKUP(B1082,'PRPM WP2'!$A1:$H1138,5,FALSE)</f>
        <v>3.3333333333333301E-3</v>
      </c>
      <c r="I1082" s="400">
        <f t="shared" si="2"/>
        <v>6.6033146217588906E-2</v>
      </c>
      <c r="J1082" s="399">
        <f t="shared" si="5"/>
        <v>42370</v>
      </c>
    </row>
    <row r="1083" spans="1:10" ht="14.5" customHeight="1" x14ac:dyDescent="0.15">
      <c r="A1083" s="5"/>
      <c r="B1083" s="399">
        <v>42401</v>
      </c>
      <c r="C1083" s="16" t="s">
        <v>3351</v>
      </c>
      <c r="D1083" s="16" t="s">
        <v>3352</v>
      </c>
      <c r="E1083" s="116">
        <v>27.78</v>
      </c>
      <c r="F1083" s="116">
        <f t="shared" si="4"/>
        <v>4.7450318710161206E-2</v>
      </c>
      <c r="G1083" s="116">
        <v>0.1555</v>
      </c>
      <c r="H1083" s="400">
        <f>VLOOKUP(B1083,'PRPM WP2'!$A1:$H1138,5,FALSE)</f>
        <v>3.3E-3</v>
      </c>
      <c r="I1083" s="400">
        <f t="shared" si="2"/>
        <v>4.4150318710161209E-2</v>
      </c>
      <c r="J1083" s="399">
        <f t="shared" si="5"/>
        <v>42401</v>
      </c>
    </row>
    <row r="1084" spans="1:10" ht="14.5" customHeight="1" x14ac:dyDescent="0.15">
      <c r="A1084" s="5"/>
      <c r="B1084" s="399">
        <v>42430</v>
      </c>
      <c r="C1084" s="16" t="s">
        <v>3351</v>
      </c>
      <c r="D1084" s="16" t="s">
        <v>3352</v>
      </c>
      <c r="E1084" s="116">
        <v>30.52</v>
      </c>
      <c r="F1084" s="116">
        <f t="shared" si="4"/>
        <v>9.8632109431245438E-2</v>
      </c>
      <c r="G1084" s="116">
        <v>0</v>
      </c>
      <c r="H1084" s="400">
        <f>VLOOKUP(B1084,'PRPM WP2'!$A1:$H1138,5,FALSE)</f>
        <v>3.1833333333333301E-3</v>
      </c>
      <c r="I1084" s="400">
        <f t="shared" si="2"/>
        <v>9.5448776097912108E-2</v>
      </c>
      <c r="J1084" s="399">
        <f t="shared" si="5"/>
        <v>42430</v>
      </c>
    </row>
    <row r="1085" spans="1:10" ht="14.5" customHeight="1" x14ac:dyDescent="0.15">
      <c r="A1085" s="5"/>
      <c r="B1085" s="399">
        <v>42461</v>
      </c>
      <c r="C1085" s="16" t="s">
        <v>3351</v>
      </c>
      <c r="D1085" s="16" t="s">
        <v>3352</v>
      </c>
      <c r="E1085" s="116">
        <v>29.65</v>
      </c>
      <c r="F1085" s="116">
        <f t="shared" si="4"/>
        <v>-2.8505897771952851E-2</v>
      </c>
      <c r="G1085" s="116">
        <v>0</v>
      </c>
      <c r="H1085" s="400">
        <f>VLOOKUP(B1085,'PRPM WP2'!$A1:$H1138,5,FALSE)</f>
        <v>3.1833333333333301E-3</v>
      </c>
      <c r="I1085" s="400">
        <f t="shared" si="2"/>
        <v>-3.1689231105286181E-2</v>
      </c>
      <c r="J1085" s="399">
        <f t="shared" si="5"/>
        <v>42461</v>
      </c>
    </row>
    <row r="1086" spans="1:10" ht="14.5" customHeight="1" x14ac:dyDescent="0.15">
      <c r="A1086" s="5"/>
      <c r="B1086" s="399">
        <v>42491</v>
      </c>
      <c r="C1086" s="16" t="s">
        <v>3351</v>
      </c>
      <c r="D1086" s="16" t="s">
        <v>3352</v>
      </c>
      <c r="E1086" s="116">
        <v>27</v>
      </c>
      <c r="F1086" s="116">
        <f t="shared" si="4"/>
        <v>-8.9376053962900465E-2</v>
      </c>
      <c r="G1086" s="116">
        <v>0</v>
      </c>
      <c r="H1086" s="400">
        <f>VLOOKUP(B1086,'PRPM WP2'!$A1:$H1138,5,FALSE)</f>
        <v>3.0416666666666699E-3</v>
      </c>
      <c r="I1086" s="400">
        <f t="shared" si="2"/>
        <v>-9.2417720629567129E-2</v>
      </c>
      <c r="J1086" s="399">
        <f t="shared" si="5"/>
        <v>42491</v>
      </c>
    </row>
    <row r="1087" spans="1:10" ht="14.5" customHeight="1" x14ac:dyDescent="0.15">
      <c r="A1087" s="5"/>
      <c r="B1087" s="399">
        <v>42522</v>
      </c>
      <c r="C1087" s="16" t="s">
        <v>3351</v>
      </c>
      <c r="D1087" s="16" t="s">
        <v>3352</v>
      </c>
      <c r="E1087" s="116">
        <v>32.04</v>
      </c>
      <c r="F1087" s="116">
        <f t="shared" si="4"/>
        <v>0.19242592592592592</v>
      </c>
      <c r="G1087" s="116">
        <v>0.1555</v>
      </c>
      <c r="H1087" s="400">
        <f>VLOOKUP(B1087,'PRPM WP2'!$A1:$H1138,5,FALSE)</f>
        <v>2.9166666666666698E-3</v>
      </c>
      <c r="I1087" s="400">
        <f t="shared" si="2"/>
        <v>0.18950925925925924</v>
      </c>
      <c r="J1087" s="399">
        <f t="shared" si="5"/>
        <v>42522</v>
      </c>
    </row>
    <row r="1088" spans="1:10" ht="14.5" customHeight="1" x14ac:dyDescent="0.15">
      <c r="A1088" s="5"/>
      <c r="B1088" s="399">
        <v>42552</v>
      </c>
      <c r="C1088" s="16" t="s">
        <v>3351</v>
      </c>
      <c r="D1088" s="16" t="s">
        <v>3352</v>
      </c>
      <c r="E1088" s="116">
        <v>31.44</v>
      </c>
      <c r="F1088" s="116">
        <f t="shared" si="4"/>
        <v>-1.872659176029956E-2</v>
      </c>
      <c r="G1088" s="116">
        <v>0</v>
      </c>
      <c r="H1088" s="400">
        <f>VLOOKUP(B1088,'PRPM WP2'!$A1:$H1138,5,FALSE)</f>
        <v>2.7333333333333298E-3</v>
      </c>
      <c r="I1088" s="400">
        <f t="shared" si="2"/>
        <v>-2.1459925093632891E-2</v>
      </c>
      <c r="J1088" s="399">
        <f t="shared" si="5"/>
        <v>42552</v>
      </c>
    </row>
    <row r="1089" spans="1:10" ht="14.5" customHeight="1" x14ac:dyDescent="0.15">
      <c r="A1089" s="5"/>
      <c r="B1089" s="399">
        <v>42583</v>
      </c>
      <c r="C1089" s="16" t="s">
        <v>3351</v>
      </c>
      <c r="D1089" s="16" t="s">
        <v>3352</v>
      </c>
      <c r="E1089" s="116">
        <v>28.3</v>
      </c>
      <c r="F1089" s="116">
        <f t="shared" si="4"/>
        <v>-9.9872773536895693E-2</v>
      </c>
      <c r="G1089" s="116">
        <v>0</v>
      </c>
      <c r="H1089" s="400">
        <f>VLOOKUP(B1089,'PRPM WP2'!$A1:$H1138,5,FALSE)</f>
        <v>2.7666666666666699E-3</v>
      </c>
      <c r="I1089" s="400">
        <f t="shared" si="2"/>
        <v>-0.10263944020356236</v>
      </c>
      <c r="J1089" s="399">
        <f t="shared" si="5"/>
        <v>42583</v>
      </c>
    </row>
    <row r="1090" spans="1:10" ht="14.5" customHeight="1" x14ac:dyDescent="0.15">
      <c r="A1090" s="5"/>
      <c r="B1090" s="399">
        <v>42614</v>
      </c>
      <c r="C1090" s="16" t="s">
        <v>3351</v>
      </c>
      <c r="D1090" s="16" t="s">
        <v>3352</v>
      </c>
      <c r="E1090" s="116">
        <v>29.66</v>
      </c>
      <c r="F1090" s="116">
        <f t="shared" si="4"/>
        <v>5.355123674911659E-2</v>
      </c>
      <c r="G1090" s="116">
        <v>0.1555</v>
      </c>
      <c r="H1090" s="400">
        <f>VLOOKUP(B1090,'PRPM WP2'!$A1:$H1138,5,FALSE)</f>
        <v>2.8416666666666699E-3</v>
      </c>
      <c r="I1090" s="400">
        <f t="shared" si="2"/>
        <v>5.0709570082449917E-2</v>
      </c>
      <c r="J1090" s="399">
        <f t="shared" si="5"/>
        <v>42614</v>
      </c>
    </row>
    <row r="1091" spans="1:10" ht="14.5" customHeight="1" x14ac:dyDescent="0.15">
      <c r="A1091" s="5"/>
      <c r="B1091" s="399">
        <v>42644</v>
      </c>
      <c r="C1091" s="16" t="s">
        <v>3351</v>
      </c>
      <c r="D1091" s="16" t="s">
        <v>3352</v>
      </c>
      <c r="E1091" s="116">
        <v>31.6</v>
      </c>
      <c r="F1091" s="116">
        <f t="shared" si="4"/>
        <v>6.5407956844234699E-2</v>
      </c>
      <c r="G1091" s="116">
        <v>0</v>
      </c>
      <c r="H1091" s="400">
        <f>VLOOKUP(B1091,'PRPM WP2'!$A1:$H1138,5,FALSE)</f>
        <v>2.8416666666666699E-3</v>
      </c>
      <c r="I1091" s="400">
        <f t="shared" si="2"/>
        <v>6.2566290177568026E-2</v>
      </c>
      <c r="J1091" s="399">
        <f t="shared" si="5"/>
        <v>42644</v>
      </c>
    </row>
    <row r="1092" spans="1:10" ht="14.5" customHeight="1" x14ac:dyDescent="0.15">
      <c r="A1092" s="5"/>
      <c r="B1092" s="399">
        <v>42675</v>
      </c>
      <c r="C1092" s="16" t="s">
        <v>3351</v>
      </c>
      <c r="D1092" s="16" t="s">
        <v>3352</v>
      </c>
      <c r="E1092" s="116">
        <v>36.4</v>
      </c>
      <c r="F1092" s="116">
        <f t="shared" si="4"/>
        <v>0.15189873417721508</v>
      </c>
      <c r="G1092" s="116">
        <v>0</v>
      </c>
      <c r="H1092" s="400">
        <f>VLOOKUP(B1092,'PRPM WP2'!$A1:$H1138,5,FALSE)</f>
        <v>3.2166666666666702E-3</v>
      </c>
      <c r="I1092" s="400">
        <f t="shared" si="2"/>
        <v>0.14868206751054841</v>
      </c>
      <c r="J1092" s="399">
        <f t="shared" si="5"/>
        <v>42675</v>
      </c>
    </row>
    <row r="1093" spans="1:10" ht="14.5" customHeight="1" x14ac:dyDescent="0.15">
      <c r="A1093" s="5"/>
      <c r="B1093" s="399">
        <v>42705</v>
      </c>
      <c r="C1093" s="16" t="s">
        <v>3351</v>
      </c>
      <c r="D1093" s="16" t="s">
        <v>3352</v>
      </c>
      <c r="E1093" s="116">
        <v>38.200000000000003</v>
      </c>
      <c r="F1093" s="116">
        <f t="shared" si="4"/>
        <v>5.3851648351648469E-2</v>
      </c>
      <c r="G1093" s="116">
        <v>0.16020000000000001</v>
      </c>
      <c r="H1093" s="400">
        <f>VLOOKUP(B1093,'PRPM WP2'!$A1:$H1138,5,FALSE)</f>
        <v>3.3833333333333302E-3</v>
      </c>
      <c r="I1093" s="400">
        <f t="shared" si="2"/>
        <v>5.0468315018315141E-2</v>
      </c>
      <c r="J1093" s="399">
        <f t="shared" si="5"/>
        <v>42705</v>
      </c>
    </row>
    <row r="1094" spans="1:10" ht="14.5" customHeight="1" x14ac:dyDescent="0.15">
      <c r="A1094" s="5"/>
      <c r="B1094" s="399">
        <v>42736</v>
      </c>
      <c r="C1094" s="16" t="s">
        <v>3351</v>
      </c>
      <c r="D1094" s="16" t="s">
        <v>3352</v>
      </c>
      <c r="E1094" s="116">
        <v>35.799999999999997</v>
      </c>
      <c r="F1094" s="116">
        <f t="shared" si="4"/>
        <v>-6.2827225130890202E-2</v>
      </c>
      <c r="G1094" s="116">
        <v>0</v>
      </c>
      <c r="H1094" s="400">
        <f>VLOOKUP(B1094,'PRPM WP2'!$A1:$H1138,5,FALSE)</f>
        <v>3.2666666666666699E-3</v>
      </c>
      <c r="I1094" s="400">
        <f t="shared" si="2"/>
        <v>-6.609389179755687E-2</v>
      </c>
      <c r="J1094" s="399">
        <f t="shared" si="5"/>
        <v>42736</v>
      </c>
    </row>
    <row r="1095" spans="1:10" ht="14.5" customHeight="1" x14ac:dyDescent="0.15">
      <c r="A1095" s="5"/>
      <c r="B1095" s="399">
        <v>42767</v>
      </c>
      <c r="C1095" s="16" t="s">
        <v>3351</v>
      </c>
      <c r="D1095" s="16" t="s">
        <v>3352</v>
      </c>
      <c r="E1095" s="116">
        <v>36</v>
      </c>
      <c r="F1095" s="116">
        <f t="shared" si="4"/>
        <v>1.0061452513966562E-2</v>
      </c>
      <c r="G1095" s="116">
        <v>0.16020000000000001</v>
      </c>
      <c r="H1095" s="400">
        <f>VLOOKUP(B1095,'PRPM WP2'!$A1:$H1138,5,FALSE)</f>
        <v>3.2916666666666702E-3</v>
      </c>
      <c r="I1095" s="400">
        <f t="shared" ref="I1095:I1158" si="6">F1095-H1095</f>
        <v>6.7697858472998921E-3</v>
      </c>
      <c r="J1095" s="399">
        <f t="shared" si="5"/>
        <v>42767</v>
      </c>
    </row>
    <row r="1096" spans="1:10" ht="14.5" customHeight="1" x14ac:dyDescent="0.15">
      <c r="A1096" s="5"/>
      <c r="B1096" s="399">
        <v>42795</v>
      </c>
      <c r="C1096" s="16" t="s">
        <v>3351</v>
      </c>
      <c r="D1096" s="16" t="s">
        <v>3352</v>
      </c>
      <c r="E1096" s="116">
        <v>35.049999999999997</v>
      </c>
      <c r="F1096" s="116">
        <f t="shared" si="4"/>
        <v>-2.6388888888888969E-2</v>
      </c>
      <c r="G1096" s="116">
        <v>0</v>
      </c>
      <c r="H1096" s="400">
        <f>VLOOKUP(B1096,'PRPM WP2'!$A1:$H1138,5,FALSE)</f>
        <v>3.2916666666666702E-3</v>
      </c>
      <c r="I1096" s="400">
        <f t="shared" si="6"/>
        <v>-2.9680555555555641E-2</v>
      </c>
      <c r="J1096" s="399">
        <f t="shared" si="5"/>
        <v>42795</v>
      </c>
    </row>
    <row r="1097" spans="1:10" ht="14.5" customHeight="1" x14ac:dyDescent="0.15">
      <c r="A1097" s="5"/>
      <c r="B1097" s="399">
        <v>42826</v>
      </c>
      <c r="C1097" s="16" t="s">
        <v>3351</v>
      </c>
      <c r="D1097" s="16" t="s">
        <v>3352</v>
      </c>
      <c r="E1097" s="116">
        <v>37.5</v>
      </c>
      <c r="F1097" s="116">
        <f t="shared" si="4"/>
        <v>6.990014265335244E-2</v>
      </c>
      <c r="G1097" s="116">
        <v>0</v>
      </c>
      <c r="H1097" s="400">
        <f>VLOOKUP(B1097,'PRPM WP2'!$A1:$H1138,5,FALSE)</f>
        <v>3.225E-3</v>
      </c>
      <c r="I1097" s="400">
        <f t="shared" si="6"/>
        <v>6.6675142653352434E-2</v>
      </c>
      <c r="J1097" s="399">
        <f t="shared" si="5"/>
        <v>42826</v>
      </c>
    </row>
    <row r="1098" spans="1:10" ht="14.5" customHeight="1" x14ac:dyDescent="0.15">
      <c r="A1098" s="5"/>
      <c r="B1098" s="399">
        <v>42856</v>
      </c>
      <c r="C1098" s="16" t="s">
        <v>3351</v>
      </c>
      <c r="D1098" s="16" t="s">
        <v>3352</v>
      </c>
      <c r="E1098" s="116">
        <v>33.1</v>
      </c>
      <c r="F1098" s="116">
        <f t="shared" si="4"/>
        <v>-0.11733333333333329</v>
      </c>
      <c r="G1098" s="116">
        <v>0</v>
      </c>
      <c r="H1098" s="400">
        <f>VLOOKUP(B1098,'PRPM WP2'!$A1:$H1138,5,FALSE)</f>
        <v>3.20833333333333E-3</v>
      </c>
      <c r="I1098" s="400">
        <f t="shared" si="6"/>
        <v>-0.12054166666666662</v>
      </c>
      <c r="J1098" s="399">
        <f t="shared" si="5"/>
        <v>42856</v>
      </c>
    </row>
    <row r="1099" spans="1:10" ht="14.5" customHeight="1" x14ac:dyDescent="0.15">
      <c r="A1099" s="5"/>
      <c r="B1099" s="399">
        <v>42887</v>
      </c>
      <c r="C1099" s="16" t="s">
        <v>3351</v>
      </c>
      <c r="D1099" s="16" t="s">
        <v>3352</v>
      </c>
      <c r="E1099" s="116">
        <v>34.85</v>
      </c>
      <c r="F1099" s="116">
        <f t="shared" si="4"/>
        <v>5.7709969788519638E-2</v>
      </c>
      <c r="G1099" s="116">
        <v>0.16020000000000001</v>
      </c>
      <c r="H1099" s="400">
        <f>VLOOKUP(B1099,'PRPM WP2'!$A1:$H1138,5,FALSE)</f>
        <v>3.0666666666666698E-3</v>
      </c>
      <c r="I1099" s="400">
        <f t="shared" si="6"/>
        <v>5.4643303121852969E-2</v>
      </c>
      <c r="J1099" s="399">
        <f t="shared" si="5"/>
        <v>42887</v>
      </c>
    </row>
    <row r="1100" spans="1:10" ht="14.5" customHeight="1" x14ac:dyDescent="0.15">
      <c r="A1100" s="5"/>
      <c r="B1100" s="399">
        <v>42917</v>
      </c>
      <c r="C1100" s="16" t="s">
        <v>3351</v>
      </c>
      <c r="D1100" s="16" t="s">
        <v>3352</v>
      </c>
      <c r="E1100" s="116">
        <v>34.799999999999997</v>
      </c>
      <c r="F1100" s="116">
        <f t="shared" si="4"/>
        <v>-1.4347202295553591E-3</v>
      </c>
      <c r="G1100" s="116">
        <v>0</v>
      </c>
      <c r="H1100" s="400">
        <f>VLOOKUP(B1100,'PRPM WP2'!$A1:$H1138,5,FALSE)</f>
        <v>3.15E-3</v>
      </c>
      <c r="I1100" s="400">
        <f t="shared" si="6"/>
        <v>-4.5847202295553596E-3</v>
      </c>
      <c r="J1100" s="399">
        <f t="shared" si="5"/>
        <v>42917</v>
      </c>
    </row>
    <row r="1101" spans="1:10" ht="14.5" customHeight="1" x14ac:dyDescent="0.15">
      <c r="A1101" s="5"/>
      <c r="B1101" s="399">
        <v>42948</v>
      </c>
      <c r="C1101" s="16" t="s">
        <v>3351</v>
      </c>
      <c r="D1101" s="16" t="s">
        <v>3352</v>
      </c>
      <c r="E1101" s="116">
        <v>32.9</v>
      </c>
      <c r="F1101" s="116">
        <f t="shared" si="4"/>
        <v>-5.4597701149425248E-2</v>
      </c>
      <c r="G1101" s="116">
        <v>0</v>
      </c>
      <c r="H1101" s="400">
        <f>VLOOKUP(B1101,'PRPM WP2'!$A1:$H1138,5,FALSE)</f>
        <v>3.0833333333333299E-3</v>
      </c>
      <c r="I1101" s="400">
        <f t="shared" si="6"/>
        <v>-5.7681034482758575E-2</v>
      </c>
      <c r="J1101" s="399">
        <f t="shared" si="5"/>
        <v>42948</v>
      </c>
    </row>
    <row r="1102" spans="1:10" ht="14.5" customHeight="1" x14ac:dyDescent="0.15">
      <c r="A1102" s="5"/>
      <c r="B1102" s="399">
        <v>42979</v>
      </c>
      <c r="C1102" s="16" t="s">
        <v>3351</v>
      </c>
      <c r="D1102" s="16" t="s">
        <v>3352</v>
      </c>
      <c r="E1102" s="116">
        <v>33.9</v>
      </c>
      <c r="F1102" s="116">
        <f t="shared" si="4"/>
        <v>3.5264437689969605E-2</v>
      </c>
      <c r="G1102" s="116">
        <v>0.16020000000000001</v>
      </c>
      <c r="H1102" s="400">
        <f>VLOOKUP(B1102,'PRPM WP2'!$A1:$H1138,5,FALSE)</f>
        <v>3.0249999999999999E-3</v>
      </c>
      <c r="I1102" s="400">
        <f t="shared" si="6"/>
        <v>3.2239437689969605E-2</v>
      </c>
      <c r="J1102" s="399">
        <f t="shared" si="5"/>
        <v>42979</v>
      </c>
    </row>
    <row r="1103" spans="1:10" ht="14.5" customHeight="1" x14ac:dyDescent="0.15">
      <c r="A1103" s="5"/>
      <c r="B1103" s="399">
        <v>43009</v>
      </c>
      <c r="C1103" s="16" t="s">
        <v>3351</v>
      </c>
      <c r="D1103" s="16" t="s">
        <v>3352</v>
      </c>
      <c r="E1103" s="116">
        <v>35.200000000000003</v>
      </c>
      <c r="F1103" s="116">
        <f t="shared" si="4"/>
        <v>3.8348082595870331E-2</v>
      </c>
      <c r="G1103" s="116">
        <v>0</v>
      </c>
      <c r="H1103" s="400">
        <f>VLOOKUP(B1103,'PRPM WP2'!$A1:$H1138,5,FALSE)</f>
        <v>3.0000000000000001E-3</v>
      </c>
      <c r="I1103" s="400">
        <f t="shared" si="6"/>
        <v>3.5348082595870328E-2</v>
      </c>
      <c r="J1103" s="399">
        <f t="shared" si="5"/>
        <v>43009</v>
      </c>
    </row>
    <row r="1104" spans="1:10" ht="14.5" customHeight="1" x14ac:dyDescent="0.15">
      <c r="A1104" s="5"/>
      <c r="B1104" s="399">
        <v>43040</v>
      </c>
      <c r="C1104" s="16" t="s">
        <v>3351</v>
      </c>
      <c r="D1104" s="16" t="s">
        <v>3352</v>
      </c>
      <c r="E1104" s="116">
        <v>37.15</v>
      </c>
      <c r="F1104" s="116">
        <f t="shared" ref="F1104:F1135" si="7">((E1104-E1103)/E1103)+(G1104/E1103)</f>
        <v>5.5397727272727147E-2</v>
      </c>
      <c r="G1104" s="116">
        <v>0</v>
      </c>
      <c r="H1104" s="400">
        <f>VLOOKUP(B1104,'PRPM WP2'!$A1:$H1138,5,FALSE)</f>
        <v>3.0000000000000001E-3</v>
      </c>
      <c r="I1104" s="400">
        <f t="shared" si="6"/>
        <v>5.2397727272727145E-2</v>
      </c>
      <c r="J1104" s="399">
        <f t="shared" si="5"/>
        <v>43040</v>
      </c>
    </row>
    <row r="1105" spans="1:10" ht="14.5" customHeight="1" x14ac:dyDescent="0.15">
      <c r="A1105" s="5"/>
      <c r="B1105" s="399">
        <v>43070</v>
      </c>
      <c r="C1105" s="16" t="s">
        <v>3351</v>
      </c>
      <c r="D1105" s="16" t="s">
        <v>3352</v>
      </c>
      <c r="E1105" s="116">
        <v>33.9</v>
      </c>
      <c r="F1105" s="116">
        <f t="shared" si="7"/>
        <v>-8.2998654104979822E-2</v>
      </c>
      <c r="G1105" s="116">
        <v>0.1666</v>
      </c>
      <c r="H1105" s="400">
        <f>VLOOKUP(B1105,'PRPM WP2'!$A1:$H1138,5,FALSE)</f>
        <v>2.9250000000000001E-3</v>
      </c>
      <c r="I1105" s="400">
        <f t="shared" si="6"/>
        <v>-8.5923654104979819E-2</v>
      </c>
      <c r="J1105" s="399">
        <f t="shared" si="5"/>
        <v>43070</v>
      </c>
    </row>
    <row r="1106" spans="1:10" ht="14.5" customHeight="1" x14ac:dyDescent="0.15">
      <c r="A1106" s="5"/>
      <c r="B1106" s="399">
        <v>43101</v>
      </c>
      <c r="C1106" s="16" t="s">
        <v>3351</v>
      </c>
      <c r="D1106" s="16" t="s">
        <v>3352</v>
      </c>
      <c r="E1106" s="116">
        <v>31.65</v>
      </c>
      <c r="F1106" s="116">
        <f t="shared" si="7"/>
        <v>-6.637168141592921E-2</v>
      </c>
      <c r="G1106" s="116">
        <v>0</v>
      </c>
      <c r="H1106" s="400">
        <f>VLOOKUP(B1106,'PRPM WP2'!$A1:$H1138,5,FALSE)</f>
        <v>2.9250000000000001E-3</v>
      </c>
      <c r="I1106" s="400">
        <f t="shared" si="6"/>
        <v>-6.9296681415929207E-2</v>
      </c>
      <c r="J1106" s="399">
        <f t="shared" si="5"/>
        <v>43101</v>
      </c>
    </row>
    <row r="1107" spans="1:10" ht="14.5" customHeight="1" x14ac:dyDescent="0.15">
      <c r="A1107" s="5"/>
      <c r="B1107" s="399">
        <v>43132</v>
      </c>
      <c r="C1107" s="16" t="s">
        <v>3351</v>
      </c>
      <c r="D1107" s="16" t="s">
        <v>3352</v>
      </c>
      <c r="E1107" s="116">
        <v>28.1</v>
      </c>
      <c r="F1107" s="116">
        <f t="shared" si="7"/>
        <v>-0.10690047393364921</v>
      </c>
      <c r="G1107" s="116">
        <v>0.1666</v>
      </c>
      <c r="H1107" s="400">
        <f>VLOOKUP(B1107,'PRPM WP2'!$A1:$H1138,5,FALSE)</f>
        <v>2.9583333333333302E-3</v>
      </c>
      <c r="I1107" s="400">
        <f t="shared" si="6"/>
        <v>-0.10985880726698254</v>
      </c>
      <c r="J1107" s="399">
        <f t="shared" ref="J1107:J1137" si="8">B1107</f>
        <v>43132</v>
      </c>
    </row>
    <row r="1108" spans="1:10" ht="14.5" customHeight="1" x14ac:dyDescent="0.15">
      <c r="A1108" s="5"/>
      <c r="B1108" s="399">
        <v>43160</v>
      </c>
      <c r="C1108" s="16" t="s">
        <v>3351</v>
      </c>
      <c r="D1108" s="16" t="s">
        <v>3352</v>
      </c>
      <c r="E1108" s="116">
        <v>31</v>
      </c>
      <c r="F1108" s="116">
        <f t="shared" si="7"/>
        <v>0.10320284697508891</v>
      </c>
      <c r="G1108" s="116">
        <v>0</v>
      </c>
      <c r="H1108" s="400">
        <f>VLOOKUP(B1108,'PRPM WP2'!$A1:$H1138,5,FALSE)</f>
        <v>3.225E-3</v>
      </c>
      <c r="I1108" s="400">
        <f t="shared" si="6"/>
        <v>9.9977846975088908E-2</v>
      </c>
      <c r="J1108" s="399">
        <f t="shared" si="8"/>
        <v>43160</v>
      </c>
    </row>
    <row r="1109" spans="1:10" ht="14.5" customHeight="1" x14ac:dyDescent="0.15">
      <c r="A1109" s="5"/>
      <c r="B1109" s="399">
        <v>43191</v>
      </c>
      <c r="C1109" s="16" t="s">
        <v>3351</v>
      </c>
      <c r="D1109" s="16" t="s">
        <v>3352</v>
      </c>
      <c r="E1109" s="116">
        <v>32.200000000000003</v>
      </c>
      <c r="F1109" s="116">
        <f t="shared" si="7"/>
        <v>3.8709677419354931E-2</v>
      </c>
      <c r="G1109" s="116">
        <v>0</v>
      </c>
      <c r="H1109" s="400">
        <f>VLOOKUP(B1109,'PRPM WP2'!$A1:$H1138,5,FALSE)</f>
        <v>3.20833333333333E-3</v>
      </c>
      <c r="I1109" s="400">
        <f t="shared" si="6"/>
        <v>3.5501344086021604E-2</v>
      </c>
      <c r="J1109" s="399">
        <f t="shared" si="8"/>
        <v>43191</v>
      </c>
    </row>
    <row r="1110" spans="1:10" ht="14.5" customHeight="1" x14ac:dyDescent="0.15">
      <c r="A1110" s="5"/>
      <c r="B1110" s="399">
        <v>43221</v>
      </c>
      <c r="C1110" s="16" t="s">
        <v>3351</v>
      </c>
      <c r="D1110" s="16" t="s">
        <v>3352</v>
      </c>
      <c r="E1110" s="116">
        <v>32.75</v>
      </c>
      <c r="F1110" s="116">
        <f t="shared" si="7"/>
        <v>1.7080745341614818E-2</v>
      </c>
      <c r="G1110" s="116">
        <v>0</v>
      </c>
      <c r="H1110" s="400">
        <f>VLOOKUP(B1110,'PRPM WP2'!$A1:$H1138,5,FALSE)</f>
        <v>3.3249999999999998E-3</v>
      </c>
      <c r="I1110" s="400">
        <f t="shared" si="6"/>
        <v>1.3755745341614818E-2</v>
      </c>
      <c r="J1110" s="399">
        <f t="shared" si="8"/>
        <v>43221</v>
      </c>
    </row>
    <row r="1111" spans="1:10" ht="14.5" customHeight="1" x14ac:dyDescent="0.15">
      <c r="A1111" s="5"/>
      <c r="B1111" s="399">
        <v>43252</v>
      </c>
      <c r="C1111" s="16" t="s">
        <v>3351</v>
      </c>
      <c r="D1111" s="16" t="s">
        <v>3352</v>
      </c>
      <c r="E1111" s="116">
        <v>31.8</v>
      </c>
      <c r="F1111" s="116">
        <f t="shared" si="7"/>
        <v>-2.3920610687022878E-2</v>
      </c>
      <c r="G1111" s="116">
        <v>0.1666</v>
      </c>
      <c r="H1111" s="400">
        <f>VLOOKUP(B1111,'PRPM WP2'!$A1:$H1138,5,FALSE)</f>
        <v>3.3E-3</v>
      </c>
      <c r="I1111" s="400">
        <f t="shared" si="6"/>
        <v>-2.7220610687022879E-2</v>
      </c>
      <c r="J1111" s="399">
        <f t="shared" si="8"/>
        <v>43252</v>
      </c>
    </row>
    <row r="1112" spans="1:10" ht="14.5" customHeight="1" x14ac:dyDescent="0.15">
      <c r="A1112" s="5"/>
      <c r="B1112" s="399">
        <v>43282</v>
      </c>
      <c r="C1112" s="16" t="s">
        <v>3351</v>
      </c>
      <c r="D1112" s="16" t="s">
        <v>3352</v>
      </c>
      <c r="E1112" s="116">
        <v>31</v>
      </c>
      <c r="F1112" s="116">
        <f t="shared" si="7"/>
        <v>-2.5157232704402538E-2</v>
      </c>
      <c r="G1112" s="116">
        <v>0</v>
      </c>
      <c r="H1112" s="400">
        <f>VLOOKUP(B1112,'PRPM WP2'!$A1:$H1138,5,FALSE)</f>
        <v>3.225E-3</v>
      </c>
      <c r="I1112" s="400">
        <f t="shared" si="6"/>
        <v>-2.8382232704402537E-2</v>
      </c>
      <c r="J1112" s="399">
        <f t="shared" si="8"/>
        <v>43282</v>
      </c>
    </row>
    <row r="1113" spans="1:10" ht="14.5" customHeight="1" x14ac:dyDescent="0.15">
      <c r="A1113" s="5"/>
      <c r="B1113" s="399">
        <v>43313</v>
      </c>
      <c r="C1113" s="16" t="s">
        <v>3351</v>
      </c>
      <c r="D1113" s="16" t="s">
        <v>3352</v>
      </c>
      <c r="E1113" s="116">
        <v>30.1</v>
      </c>
      <c r="F1113" s="116">
        <f t="shared" si="7"/>
        <v>-2.9032258064516082E-2</v>
      </c>
      <c r="G1113" s="116">
        <v>0</v>
      </c>
      <c r="H1113" s="400">
        <f>VLOOKUP(B1113,'PRPM WP2'!$A1:$H1138,5,FALSE)</f>
        <v>3.2333333333333298E-3</v>
      </c>
      <c r="I1113" s="400">
        <f t="shared" si="6"/>
        <v>-3.2265591397849409E-2</v>
      </c>
      <c r="J1113" s="399">
        <f t="shared" si="8"/>
        <v>43313</v>
      </c>
    </row>
    <row r="1114" spans="1:10" ht="14.5" customHeight="1" x14ac:dyDescent="0.15">
      <c r="A1114" s="5"/>
      <c r="B1114" s="399">
        <v>43344</v>
      </c>
      <c r="C1114" s="16" t="s">
        <v>3351</v>
      </c>
      <c r="D1114" s="16" t="s">
        <v>3352</v>
      </c>
      <c r="E1114" s="116">
        <v>30.4</v>
      </c>
      <c r="F1114" s="116">
        <f t="shared" si="7"/>
        <v>1.5501661129568012E-2</v>
      </c>
      <c r="G1114" s="116">
        <v>0.1666</v>
      </c>
      <c r="H1114" s="400">
        <f>VLOOKUP(B1114,'PRPM WP2'!$A1:$H1138,5,FALSE)</f>
        <v>3.2333333333333298E-3</v>
      </c>
      <c r="I1114" s="400">
        <f t="shared" si="6"/>
        <v>1.2268327796234683E-2</v>
      </c>
      <c r="J1114" s="399">
        <f t="shared" si="8"/>
        <v>43344</v>
      </c>
    </row>
    <row r="1115" spans="1:10" ht="14.5" customHeight="1" x14ac:dyDescent="0.15">
      <c r="A1115" s="5"/>
      <c r="B1115" s="399">
        <v>43374</v>
      </c>
      <c r="C1115" s="16" t="s">
        <v>3351</v>
      </c>
      <c r="D1115" s="16" t="s">
        <v>3352</v>
      </c>
      <c r="E1115" s="116">
        <v>31.14</v>
      </c>
      <c r="F1115" s="116">
        <f t="shared" si="7"/>
        <v>2.434210526315796E-2</v>
      </c>
      <c r="G1115" s="116">
        <v>0</v>
      </c>
      <c r="H1115" s="400">
        <f>VLOOKUP(B1115,'PRPM WP2'!$A1:$H1138,5,FALSE)</f>
        <v>3.4499999999999999E-3</v>
      </c>
      <c r="I1115" s="400">
        <f t="shared" si="6"/>
        <v>2.0892105263157962E-2</v>
      </c>
      <c r="J1115" s="399">
        <f t="shared" si="8"/>
        <v>43374</v>
      </c>
    </row>
    <row r="1116" spans="1:10" ht="14.5" customHeight="1" x14ac:dyDescent="0.15">
      <c r="A1116" s="5"/>
      <c r="B1116" s="399">
        <v>43405</v>
      </c>
      <c r="C1116" s="16" t="s">
        <v>3351</v>
      </c>
      <c r="D1116" s="16" t="s">
        <v>3352</v>
      </c>
      <c r="E1116" s="116">
        <v>33.119999999999997</v>
      </c>
      <c r="F1116" s="116">
        <f t="shared" si="7"/>
        <v>6.3583815028901633E-2</v>
      </c>
      <c r="G1116" s="116">
        <v>0</v>
      </c>
      <c r="H1116" s="400">
        <f>VLOOKUP(B1116,'PRPM WP2'!$A1:$H1138,5,FALSE)</f>
        <v>3.5166666666666701E-3</v>
      </c>
      <c r="I1116" s="400">
        <f t="shared" si="6"/>
        <v>6.0067148362234965E-2</v>
      </c>
      <c r="J1116" s="399">
        <f t="shared" si="8"/>
        <v>43405</v>
      </c>
    </row>
    <row r="1117" spans="1:10" ht="14.5" customHeight="1" x14ac:dyDescent="0.15">
      <c r="A1117" s="5"/>
      <c r="B1117" s="399">
        <v>43435</v>
      </c>
      <c r="C1117" s="16" t="s">
        <v>3351</v>
      </c>
      <c r="D1117" s="16" t="s">
        <v>3352</v>
      </c>
      <c r="E1117" s="116">
        <v>32.06</v>
      </c>
      <c r="F1117" s="116">
        <f t="shared" si="7"/>
        <v>-2.6772342995168938E-2</v>
      </c>
      <c r="G1117" s="116">
        <v>0.17330000000000001</v>
      </c>
      <c r="H1117" s="400">
        <f>VLOOKUP(B1117,'PRPM WP2'!$A1:$H1138,5,FALSE)</f>
        <v>3.3500000000000001E-3</v>
      </c>
      <c r="I1117" s="400">
        <f t="shared" si="6"/>
        <v>-3.0122342995168937E-2</v>
      </c>
      <c r="J1117" s="399">
        <f t="shared" si="8"/>
        <v>43435</v>
      </c>
    </row>
    <row r="1118" spans="1:10" ht="14.5" customHeight="1" x14ac:dyDescent="0.15">
      <c r="A1118" s="5"/>
      <c r="B1118" s="399">
        <v>43466</v>
      </c>
      <c r="C1118" s="16" t="s">
        <v>3351</v>
      </c>
      <c r="D1118" s="16" t="s">
        <v>3352</v>
      </c>
      <c r="E1118" s="116">
        <v>32.9</v>
      </c>
      <c r="F1118" s="116">
        <f t="shared" si="7"/>
        <v>2.6200873362445299E-2</v>
      </c>
      <c r="G1118" s="116">
        <v>0</v>
      </c>
      <c r="H1118" s="400">
        <f>VLOOKUP(B1118,'PRPM WP2'!$A1:$H1138,5,FALSE)</f>
        <v>3.2750000000000001E-3</v>
      </c>
      <c r="I1118" s="400">
        <f t="shared" si="6"/>
        <v>2.2925873362445299E-2</v>
      </c>
      <c r="J1118" s="399">
        <f t="shared" si="8"/>
        <v>43466</v>
      </c>
    </row>
    <row r="1119" spans="1:10" ht="14.5" customHeight="1" x14ac:dyDescent="0.15">
      <c r="A1119" s="5"/>
      <c r="B1119" s="399">
        <v>43497</v>
      </c>
      <c r="C1119" s="16" t="s">
        <v>3351</v>
      </c>
      <c r="D1119" s="16" t="s">
        <v>3352</v>
      </c>
      <c r="E1119" s="116">
        <v>36.450000000000003</v>
      </c>
      <c r="F1119" s="116">
        <f t="shared" si="7"/>
        <v>0.11317021276595758</v>
      </c>
      <c r="G1119" s="116">
        <v>0.17330000000000001</v>
      </c>
      <c r="H1119" s="400">
        <f>VLOOKUP(B1119,'PRPM WP2'!$A1:$H1138,5,FALSE)</f>
        <v>3.1583333333333298E-3</v>
      </c>
      <c r="I1119" s="400">
        <f t="shared" si="6"/>
        <v>0.11001187943262425</v>
      </c>
      <c r="J1119" s="399">
        <f t="shared" si="8"/>
        <v>43497</v>
      </c>
    </row>
    <row r="1120" spans="1:10" ht="14.5" customHeight="1" x14ac:dyDescent="0.15">
      <c r="A1120" s="5"/>
      <c r="B1120" s="399">
        <v>43525</v>
      </c>
      <c r="C1120" s="16" t="s">
        <v>3351</v>
      </c>
      <c r="D1120" s="16" t="s">
        <v>3352</v>
      </c>
      <c r="E1120" s="116">
        <v>34.32</v>
      </c>
      <c r="F1120" s="116">
        <f t="shared" si="7"/>
        <v>-5.8436213991769612E-2</v>
      </c>
      <c r="G1120" s="116">
        <v>0</v>
      </c>
      <c r="H1120" s="400">
        <f>VLOOKUP(B1120,'PRPM WP2'!$A1:$H1138,5,FALSE)</f>
        <v>3.1583333333333298E-3</v>
      </c>
      <c r="I1120" s="400">
        <f t="shared" si="6"/>
        <v>-6.1594547325102944E-2</v>
      </c>
      <c r="J1120" s="399">
        <f t="shared" si="8"/>
        <v>43525</v>
      </c>
    </row>
    <row r="1121" spans="1:10" ht="14.5" customHeight="1" x14ac:dyDescent="0.15">
      <c r="A1121" s="5"/>
      <c r="B1121" s="399">
        <v>43556</v>
      </c>
      <c r="C1121" s="16" t="s">
        <v>3351</v>
      </c>
      <c r="D1121" s="16" t="s">
        <v>3352</v>
      </c>
      <c r="E1121" s="116">
        <v>34.03</v>
      </c>
      <c r="F1121" s="116">
        <f t="shared" si="7"/>
        <v>-8.4498834498834257E-3</v>
      </c>
      <c r="G1121" s="116">
        <v>0</v>
      </c>
      <c r="H1121" s="400">
        <f>VLOOKUP(B1121,'PRPM WP2'!$A1:$H1138,5,FALSE)</f>
        <v>3.075E-3</v>
      </c>
      <c r="I1121" s="400">
        <f t="shared" si="6"/>
        <v>-1.1524883449883425E-2</v>
      </c>
      <c r="J1121" s="399">
        <f t="shared" si="8"/>
        <v>43556</v>
      </c>
    </row>
    <row r="1122" spans="1:10" ht="14.5" customHeight="1" x14ac:dyDescent="0.15">
      <c r="A1122" s="5"/>
      <c r="B1122" s="399">
        <v>43586</v>
      </c>
      <c r="C1122" s="16" t="s">
        <v>3351</v>
      </c>
      <c r="D1122" s="16" t="s">
        <v>3352</v>
      </c>
      <c r="E1122" s="116">
        <v>34.479999999999997</v>
      </c>
      <c r="F1122" s="116">
        <f t="shared" si="7"/>
        <v>1.322362621216561E-2</v>
      </c>
      <c r="G1122" s="116">
        <v>0</v>
      </c>
      <c r="H1122" s="400">
        <f>VLOOKUP(B1122,'PRPM WP2'!$A1:$H1138,5,FALSE)</f>
        <v>3.05833333333333E-3</v>
      </c>
      <c r="I1122" s="400">
        <f t="shared" si="6"/>
        <v>1.0165292878832281E-2</v>
      </c>
      <c r="J1122" s="399">
        <f t="shared" si="8"/>
        <v>43586</v>
      </c>
    </row>
    <row r="1123" spans="1:10" ht="14.5" customHeight="1" x14ac:dyDescent="0.15">
      <c r="A1123" s="5"/>
      <c r="B1123" s="399">
        <v>43617</v>
      </c>
      <c r="C1123" s="16" t="s">
        <v>3351</v>
      </c>
      <c r="D1123" s="16" t="s">
        <v>3352</v>
      </c>
      <c r="E1123" s="116">
        <v>35.72</v>
      </c>
      <c r="F1123" s="116">
        <f t="shared" si="7"/>
        <v>4.0988979118329529E-2</v>
      </c>
      <c r="G1123" s="116">
        <v>0.17330000000000001</v>
      </c>
      <c r="H1123" s="400">
        <f>VLOOKUP(B1123,'PRPM WP2'!$A1:$H1138,5,FALSE)</f>
        <v>3.05833333333333E-3</v>
      </c>
      <c r="I1123" s="400">
        <f t="shared" si="6"/>
        <v>3.7930645784996199E-2</v>
      </c>
      <c r="J1123" s="399">
        <f t="shared" si="8"/>
        <v>43617</v>
      </c>
    </row>
    <row r="1124" spans="1:10" ht="14.5" customHeight="1" x14ac:dyDescent="0.15">
      <c r="A1124" s="5"/>
      <c r="B1124" s="399">
        <v>43647</v>
      </c>
      <c r="C1124" s="16" t="s">
        <v>3351</v>
      </c>
      <c r="D1124" s="16" t="s">
        <v>3352</v>
      </c>
      <c r="E1124" s="116">
        <v>35.97</v>
      </c>
      <c r="F1124" s="116">
        <f t="shared" si="7"/>
        <v>6.998880179171333E-3</v>
      </c>
      <c r="G1124" s="116">
        <v>0</v>
      </c>
      <c r="H1124" s="400">
        <f>VLOOKUP(B1124,'PRPM WP2'!$A1:$H1138,5,FALSE)</f>
        <v>2.74166666666667E-3</v>
      </c>
      <c r="I1124" s="400">
        <f t="shared" si="6"/>
        <v>4.257213512504663E-3</v>
      </c>
      <c r="J1124" s="399">
        <f t="shared" si="8"/>
        <v>43647</v>
      </c>
    </row>
    <row r="1125" spans="1:10" ht="14.5" customHeight="1" x14ac:dyDescent="0.15">
      <c r="A1125" s="5"/>
      <c r="B1125" s="399">
        <v>43678</v>
      </c>
      <c r="C1125" s="16" t="s">
        <v>3351</v>
      </c>
      <c r="D1125" s="16" t="s">
        <v>3352</v>
      </c>
      <c r="E1125" s="116">
        <v>37.340000000000003</v>
      </c>
      <c r="F1125" s="116">
        <f t="shared" si="7"/>
        <v>3.808729496802904E-2</v>
      </c>
      <c r="G1125" s="116">
        <v>0</v>
      </c>
      <c r="H1125" s="400">
        <f>VLOOKUP(B1125,'PRPM WP2'!$A1:$H1138,5,FALSE)</f>
        <v>2.74166666666667E-3</v>
      </c>
      <c r="I1125" s="400">
        <f t="shared" si="6"/>
        <v>3.534562830136237E-2</v>
      </c>
      <c r="J1125" s="399">
        <f t="shared" si="8"/>
        <v>43678</v>
      </c>
    </row>
    <row r="1126" spans="1:10" ht="14.5" customHeight="1" x14ac:dyDescent="0.15">
      <c r="A1126" s="5"/>
      <c r="B1126" s="399">
        <v>43709</v>
      </c>
      <c r="C1126" s="16" t="s">
        <v>3351</v>
      </c>
      <c r="D1126" s="16" t="s">
        <v>3352</v>
      </c>
      <c r="E1126" s="116">
        <v>43.66</v>
      </c>
      <c r="F1126" s="116">
        <f t="shared" si="7"/>
        <v>0.17389662560257077</v>
      </c>
      <c r="G1126" s="116">
        <v>0.17330000000000001</v>
      </c>
      <c r="H1126" s="400">
        <f>VLOOKUP(B1126,'PRPM WP2'!$A1:$H1138,5,FALSE)</f>
        <v>2.48333333333333E-3</v>
      </c>
      <c r="I1126" s="400">
        <f t="shared" si="6"/>
        <v>0.17141329226923743</v>
      </c>
      <c r="J1126" s="399">
        <f t="shared" si="8"/>
        <v>43709</v>
      </c>
    </row>
    <row r="1127" spans="1:10" ht="14.5" customHeight="1" x14ac:dyDescent="0.15">
      <c r="A1127" s="5"/>
      <c r="B1127" s="399">
        <v>43739</v>
      </c>
      <c r="C1127" s="16" t="s">
        <v>3351</v>
      </c>
      <c r="D1127" s="16" t="s">
        <v>3352</v>
      </c>
      <c r="E1127" s="116">
        <v>44.04</v>
      </c>
      <c r="F1127" s="116">
        <f t="shared" si="7"/>
        <v>8.703618873110457E-3</v>
      </c>
      <c r="G1127" s="116">
        <v>0</v>
      </c>
      <c r="H1127" s="400">
        <f>VLOOKUP(B1127,'PRPM WP2'!$A1:$H1138,5,FALSE)</f>
        <v>2.5249999999999999E-3</v>
      </c>
      <c r="I1127" s="400">
        <f t="shared" si="6"/>
        <v>6.1786188731104575E-3</v>
      </c>
      <c r="J1127" s="399">
        <f t="shared" si="8"/>
        <v>43739</v>
      </c>
    </row>
    <row r="1128" spans="1:10" ht="14.5" customHeight="1" x14ac:dyDescent="0.15">
      <c r="A1128" s="5"/>
      <c r="B1128" s="399">
        <v>43770</v>
      </c>
      <c r="C1128" s="16" t="s">
        <v>3351</v>
      </c>
      <c r="D1128" s="16" t="s">
        <v>3352</v>
      </c>
      <c r="E1128" s="116">
        <v>44.33</v>
      </c>
      <c r="F1128" s="116">
        <f t="shared" si="7"/>
        <v>6.5849227974568384E-3</v>
      </c>
      <c r="G1128" s="116">
        <v>0</v>
      </c>
      <c r="H1128" s="400">
        <f>VLOOKUP(B1128,'PRPM WP2'!$A1:$H1138,5,FALSE)</f>
        <v>2.55833333333333E-3</v>
      </c>
      <c r="I1128" s="400">
        <f t="shared" si="6"/>
        <v>4.0265894641235084E-3</v>
      </c>
      <c r="J1128" s="399">
        <f t="shared" si="8"/>
        <v>43770</v>
      </c>
    </row>
    <row r="1129" spans="1:10" ht="14.5" customHeight="1" x14ac:dyDescent="0.15">
      <c r="A1129" s="5"/>
      <c r="B1129" s="399">
        <v>43800</v>
      </c>
      <c r="C1129" s="16" t="s">
        <v>3351</v>
      </c>
      <c r="D1129" s="16" t="s">
        <v>3352</v>
      </c>
      <c r="E1129" s="116">
        <v>46.11</v>
      </c>
      <c r="F1129" s="116">
        <f t="shared" si="7"/>
        <v>4.421836228287844E-2</v>
      </c>
      <c r="G1129" s="116">
        <v>0.1802</v>
      </c>
      <c r="H1129" s="400">
        <f>VLOOKUP(B1129,'PRPM WP2'!$A1:$H1138,5,FALSE)</f>
        <v>2.5083333333333299E-3</v>
      </c>
      <c r="I1129" s="400">
        <f t="shared" si="6"/>
        <v>4.1710028949545112E-2</v>
      </c>
      <c r="J1129" s="399">
        <f t="shared" si="8"/>
        <v>43800</v>
      </c>
    </row>
    <row r="1130" spans="1:10" ht="14.5" customHeight="1" x14ac:dyDescent="0.15">
      <c r="A1130" s="5"/>
      <c r="B1130" s="399">
        <v>43831</v>
      </c>
      <c r="C1130" s="16" t="s">
        <v>3351</v>
      </c>
      <c r="D1130" s="16" t="s">
        <v>3352</v>
      </c>
      <c r="E1130" s="116">
        <v>47.36</v>
      </c>
      <c r="F1130" s="116">
        <f t="shared" si="7"/>
        <v>2.7109086965950987E-2</v>
      </c>
      <c r="G1130" s="116">
        <v>0</v>
      </c>
      <c r="H1130" s="400">
        <f>VLOOKUP(B1130,'PRPM WP2'!$A1:$H1138,5,FALSE)</f>
        <v>2.3500000000000001E-3</v>
      </c>
      <c r="I1130" s="400">
        <f t="shared" si="6"/>
        <v>2.4759086965950985E-2</v>
      </c>
      <c r="J1130" s="399">
        <f t="shared" si="8"/>
        <v>43831</v>
      </c>
    </row>
    <row r="1131" spans="1:10" ht="14.5" customHeight="1" x14ac:dyDescent="0.15">
      <c r="A1131" s="5"/>
      <c r="B1131" s="399">
        <v>43862</v>
      </c>
      <c r="C1131" s="16" t="s">
        <v>3351</v>
      </c>
      <c r="D1131" s="16" t="s">
        <v>3352</v>
      </c>
      <c r="E1131" s="116">
        <v>42.29</v>
      </c>
      <c r="F1131" s="116">
        <f t="shared" si="7"/>
        <v>-0.10324746621621622</v>
      </c>
      <c r="G1131" s="116">
        <v>0.1802</v>
      </c>
      <c r="H1131" s="400">
        <f>VLOOKUP(B1131,'PRPM WP2'!$A1:$H1138,5,FALSE)</f>
        <v>2.4499999999999999E-3</v>
      </c>
      <c r="I1131" s="400">
        <f t="shared" si="6"/>
        <v>-0.10569746621621622</v>
      </c>
      <c r="J1131" s="399">
        <f t="shared" si="8"/>
        <v>43862</v>
      </c>
    </row>
    <row r="1132" spans="1:10" ht="14.5" customHeight="1" x14ac:dyDescent="0.15">
      <c r="A1132" s="5"/>
      <c r="B1132" s="399">
        <v>43891</v>
      </c>
      <c r="C1132" s="16" t="s">
        <v>3351</v>
      </c>
      <c r="D1132" s="16" t="s">
        <v>3352</v>
      </c>
      <c r="E1132" s="116">
        <v>43.46</v>
      </c>
      <c r="F1132" s="116">
        <f t="shared" si="7"/>
        <v>2.7666114920785096E-2</v>
      </c>
      <c r="G1132" s="116">
        <v>0</v>
      </c>
      <c r="H1132" s="400">
        <f>VLOOKUP(B1132,'PRPM WP2'!$A1:$H1138,5,FALSE)</f>
        <v>2.31666666666667E-3</v>
      </c>
      <c r="I1132" s="400">
        <f t="shared" si="6"/>
        <v>2.5349448254118424E-2</v>
      </c>
      <c r="J1132" s="399">
        <f t="shared" si="8"/>
        <v>43891</v>
      </c>
    </row>
    <row r="1133" spans="1:10" ht="14.5" customHeight="1" x14ac:dyDescent="0.15">
      <c r="A1133" s="5"/>
      <c r="B1133" s="399">
        <v>43922</v>
      </c>
      <c r="C1133" s="16" t="s">
        <v>3351</v>
      </c>
      <c r="D1133" s="16" t="s">
        <v>3352</v>
      </c>
      <c r="E1133" s="116">
        <v>40.32</v>
      </c>
      <c r="F1133" s="116">
        <f t="shared" si="7"/>
        <v>-7.2250345144960898E-2</v>
      </c>
      <c r="G1133" s="116">
        <v>0</v>
      </c>
      <c r="H1133" s="400">
        <f>VLOOKUP(B1133,'PRPM WP2'!$A1:$H1138,5,FALSE)</f>
        <v>2.0249999999999999E-3</v>
      </c>
      <c r="I1133" s="400">
        <f t="shared" si="6"/>
        <v>-7.4275345144960897E-2</v>
      </c>
      <c r="J1133" s="399">
        <f t="shared" si="8"/>
        <v>43922</v>
      </c>
    </row>
    <row r="1134" spans="1:10" ht="14.5" customHeight="1" x14ac:dyDescent="0.15">
      <c r="A1134" s="5"/>
      <c r="B1134" s="399">
        <v>43952</v>
      </c>
      <c r="C1134" s="16" t="s">
        <v>3351</v>
      </c>
      <c r="D1134" s="16" t="s">
        <v>3352</v>
      </c>
      <c r="E1134" s="116">
        <v>44.4</v>
      </c>
      <c r="F1134" s="116">
        <f t="shared" si="7"/>
        <v>0.10119047619047615</v>
      </c>
      <c r="G1134" s="116">
        <v>0</v>
      </c>
      <c r="H1134" s="400">
        <f>VLOOKUP(B1134,'PRPM WP2'!$A1:$H1138,5,FALSE)</f>
        <v>2.075E-3</v>
      </c>
      <c r="I1134" s="400">
        <f t="shared" si="6"/>
        <v>9.9115476190476157E-2</v>
      </c>
      <c r="J1134" s="399">
        <f t="shared" si="8"/>
        <v>43952</v>
      </c>
    </row>
    <row r="1135" spans="1:10" ht="14.5" customHeight="1" x14ac:dyDescent="0.15">
      <c r="A1135" s="5"/>
      <c r="B1135" s="399">
        <v>43983</v>
      </c>
      <c r="C1135" s="16" t="s">
        <v>3351</v>
      </c>
      <c r="D1135" s="16" t="s">
        <v>3352</v>
      </c>
      <c r="E1135" s="116">
        <v>47.96</v>
      </c>
      <c r="F1135" s="116">
        <f t="shared" si="7"/>
        <v>8.42387387387388E-2</v>
      </c>
      <c r="G1135" s="116">
        <v>0.1802</v>
      </c>
      <c r="H1135" s="400">
        <f>VLOOKUP(B1135,'PRPM WP2'!$A1:$H1138,5,FALSE)</f>
        <v>2.0083333333333299E-3</v>
      </c>
      <c r="I1135" s="400">
        <f t="shared" si="6"/>
        <v>8.2230405405405466E-2</v>
      </c>
      <c r="J1135" s="399">
        <f t="shared" si="8"/>
        <v>43983</v>
      </c>
    </row>
    <row r="1136" spans="1:10" ht="14.5" customHeight="1" x14ac:dyDescent="0.15">
      <c r="A1136" s="5"/>
      <c r="B1136" s="399">
        <v>44013</v>
      </c>
      <c r="C1136" s="16" t="s">
        <v>3351</v>
      </c>
      <c r="D1136" s="16" t="s">
        <v>3352</v>
      </c>
      <c r="E1136" s="116">
        <v>46.31</v>
      </c>
      <c r="F1136" s="116">
        <f t="shared" ref="F1136:F1167" si="9">((E1136-E1135)/E1135)+(G1136/E1135)</f>
        <v>-3.4403669724770609E-2</v>
      </c>
      <c r="G1136" s="116">
        <v>0</v>
      </c>
      <c r="H1136" s="400">
        <f>VLOOKUP(B1136,'PRPM WP2'!$A1:$H1138,5,FALSE)</f>
        <v>1.6916666666666701E-3</v>
      </c>
      <c r="I1136" s="400">
        <f t="shared" si="6"/>
        <v>-3.6095336391437277E-2</v>
      </c>
      <c r="J1136" s="399">
        <f t="shared" si="8"/>
        <v>44013</v>
      </c>
    </row>
    <row r="1137" spans="1:10" ht="14.5" customHeight="1" x14ac:dyDescent="0.15">
      <c r="A1137" s="5"/>
      <c r="B1137" s="399">
        <v>44044</v>
      </c>
      <c r="C1137" s="16" t="s">
        <v>3351</v>
      </c>
      <c r="D1137" s="16" t="s">
        <v>3352</v>
      </c>
      <c r="E1137" s="116">
        <v>45.61</v>
      </c>
      <c r="F1137" s="116">
        <f t="shared" si="9"/>
        <v>-1.5115525804361969E-2</v>
      </c>
      <c r="G1137" s="116">
        <v>0</v>
      </c>
      <c r="H1137" s="400">
        <f>VLOOKUP(B1137,'PRPM WP2'!$A1:$H1138,5,FALSE)</f>
        <v>2.0166666666666701E-3</v>
      </c>
      <c r="I1137" s="400">
        <f t="shared" si="6"/>
        <v>-1.7132192471028637E-2</v>
      </c>
      <c r="J1137" s="399">
        <f t="shared" si="8"/>
        <v>44044</v>
      </c>
    </row>
  </sheetData>
  <pageMargins left="0.7" right="0.7" top="0.75" bottom="0.75" header="0.3" footer="0.3"/>
  <pageSetup scale="80" orientation="portrait"/>
  <headerFooter>
    <oddFooter>&amp;C&amp;"Helvetica Neue,Regular"&amp;12&amp;K000000&amp;P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5:HO154"/>
  <sheetViews>
    <sheetView defaultGridColor="0" colorId="10" workbookViewId="0"/>
  </sheetViews>
  <sheetFormatPr baseColWidth="10" defaultColWidth="9.1640625" defaultRowHeight="12.75" customHeight="1" x14ac:dyDescent="0.15"/>
  <cols>
    <col min="1" max="1" width="35.5" style="116" customWidth="1"/>
    <col min="2" max="3" width="19.1640625" style="116" customWidth="1"/>
    <col min="4" max="4" width="3.1640625" style="116" customWidth="1"/>
    <col min="5" max="5" width="19.1640625" style="116" customWidth="1"/>
    <col min="6" max="6" width="2.83203125" style="116" customWidth="1"/>
    <col min="7" max="7" width="19.1640625" style="116" customWidth="1"/>
    <col min="8" max="8" width="2.33203125" style="116" customWidth="1"/>
    <col min="9" max="9" width="18.33203125" style="116" customWidth="1"/>
    <col min="10" max="10" width="2" style="116" customWidth="1"/>
    <col min="11" max="11" width="18.33203125" style="116" customWidth="1"/>
    <col min="12" max="12" width="1.83203125" style="116" customWidth="1"/>
    <col min="13" max="13" width="18.33203125" style="116" customWidth="1"/>
    <col min="14" max="14" width="1.83203125" style="116" customWidth="1"/>
    <col min="15" max="15" width="18.33203125" style="116" customWidth="1"/>
    <col min="16" max="16" width="9.1640625" style="116" customWidth="1"/>
    <col min="17" max="17" width="58.6640625" style="116" customWidth="1"/>
    <col min="18" max="18" width="9.5" style="116" customWidth="1"/>
    <col min="19" max="19" width="14.83203125" style="116" customWidth="1"/>
    <col min="20" max="20" width="3.1640625" style="116" customWidth="1"/>
    <col min="21" max="21" width="15.83203125" style="116" customWidth="1"/>
    <col min="22" max="22" width="3.5" style="116" customWidth="1"/>
    <col min="23" max="23" width="12.5" style="116" customWidth="1"/>
    <col min="24" max="24" width="3.33203125" style="116" customWidth="1"/>
    <col min="25" max="25" width="11.5" style="116" customWidth="1"/>
    <col min="26" max="26" width="3.33203125" style="116" customWidth="1"/>
    <col min="27" max="27" width="11.5" style="116" customWidth="1"/>
    <col min="28" max="28" width="3.33203125" style="116" customWidth="1"/>
    <col min="29" max="29" width="8.1640625" style="116" customWidth="1"/>
    <col min="30" max="30" width="3.33203125" style="116" customWidth="1"/>
    <col min="31" max="31" width="9.1640625" style="116" customWidth="1"/>
    <col min="32" max="32" width="4.5" style="116" customWidth="1"/>
    <col min="33" max="33" width="3.6640625" style="116" customWidth="1"/>
    <col min="34" max="34" width="22.33203125" style="116" customWidth="1"/>
    <col min="35" max="222" width="9.1640625" style="116" customWidth="1"/>
    <col min="223" max="223" width="25.83203125" style="116" customWidth="1"/>
    <col min="224" max="224" width="9.1640625" style="446" customWidth="1"/>
    <col min="225" max="16384" width="9.1640625" style="446"/>
  </cols>
  <sheetData>
    <row r="5" spans="1:29" s="172" customFormat="1" ht="15" customHeight="1" x14ac:dyDescent="0.15">
      <c r="A5" s="447" t="s">
        <v>3353</v>
      </c>
    </row>
    <row r="6" spans="1:29" s="172" customFormat="1" ht="13.5" customHeight="1" x14ac:dyDescent="0.15">
      <c r="A6" s="448" t="s">
        <v>50</v>
      </c>
      <c r="C6" s="526" t="s">
        <v>3354</v>
      </c>
      <c r="D6" s="527"/>
      <c r="E6" s="527"/>
      <c r="F6" s="527"/>
      <c r="G6" s="527"/>
      <c r="H6" s="527"/>
      <c r="I6" s="527"/>
      <c r="J6" s="527"/>
      <c r="K6" s="527"/>
      <c r="L6" s="527"/>
      <c r="M6" s="527"/>
      <c r="N6" s="527"/>
      <c r="O6" s="527"/>
      <c r="Q6" s="530" t="str">
        <f>C6</f>
        <v xml:space="preserve">Amer. States Water  </v>
      </c>
      <c r="R6" s="531"/>
      <c r="S6" s="531"/>
      <c r="T6" s="531"/>
      <c r="U6" s="531"/>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3.75" customHeight="1" x14ac:dyDescent="0.15">
      <c r="G8" s="526" t="s">
        <v>3356</v>
      </c>
      <c r="H8" s="527"/>
      <c r="I8" s="527"/>
      <c r="J8" s="527"/>
      <c r="K8" s="527"/>
      <c r="L8" s="450"/>
      <c r="M8" s="450"/>
      <c r="N8" s="450"/>
      <c r="O8" s="450"/>
      <c r="Q8" s="526" t="str">
        <f>G8</f>
        <v>2015 - 2019, Inclusive</v>
      </c>
      <c r="R8" s="527"/>
      <c r="S8" s="527"/>
      <c r="T8" s="527"/>
      <c r="U8" s="527"/>
      <c r="V8" s="529"/>
      <c r="W8" s="529"/>
      <c r="X8" s="527"/>
      <c r="Y8" s="529"/>
      <c r="Z8" s="529"/>
      <c r="AA8" s="529"/>
      <c r="AB8" s="529"/>
      <c r="AC8" s="529"/>
    </row>
    <row r="9" spans="1:29" s="172" customFormat="1" ht="13.75" customHeight="1" x14ac:dyDescent="0.15">
      <c r="Q9" s="450"/>
      <c r="R9" s="450"/>
      <c r="S9" s="450"/>
      <c r="T9" s="450"/>
      <c r="U9" s="450"/>
      <c r="V9" s="450"/>
      <c r="W9" s="449"/>
      <c r="X9" s="449"/>
      <c r="Y9" s="450"/>
      <c r="Z9" s="450"/>
      <c r="AA9" s="450"/>
      <c r="AB9" s="450"/>
      <c r="AC9" s="450"/>
    </row>
    <row r="10" spans="1:29" s="172" customFormat="1" ht="13.75" customHeight="1" x14ac:dyDescent="0.15">
      <c r="B10" s="16" t="s">
        <v>3357</v>
      </c>
      <c r="C10" s="452">
        <v>2019</v>
      </c>
      <c r="E10" s="452">
        <v>2018</v>
      </c>
      <c r="G10" s="452">
        <v>2017</v>
      </c>
      <c r="I10" s="452">
        <v>2016</v>
      </c>
      <c r="K10" s="452">
        <v>2015</v>
      </c>
      <c r="L10" s="449"/>
      <c r="M10" s="452">
        <v>2014</v>
      </c>
      <c r="N10" s="449"/>
      <c r="O10" s="452">
        <v>2013</v>
      </c>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22">
        <v>281340000</v>
      </c>
      <c r="E12" s="453">
        <v>321407000</v>
      </c>
      <c r="G12" s="453">
        <v>321363000</v>
      </c>
      <c r="I12" s="453">
        <v>321311000</v>
      </c>
      <c r="K12" s="453">
        <v>325853000</v>
      </c>
      <c r="L12" s="298"/>
      <c r="M12" s="453">
        <v>326090000</v>
      </c>
      <c r="N12" s="298"/>
      <c r="O12" s="453">
        <v>332377000</v>
      </c>
      <c r="S12" s="452">
        <v>2019</v>
      </c>
      <c r="U12" s="452">
        <v>2018</v>
      </c>
      <c r="W12" s="452">
        <f>G10</f>
        <v>2017</v>
      </c>
      <c r="X12" s="449"/>
      <c r="Y12" s="452">
        <f>I10</f>
        <v>2016</v>
      </c>
      <c r="Z12" s="449"/>
      <c r="AA12" s="452">
        <f>K10</f>
        <v>2015</v>
      </c>
      <c r="AB12" s="449"/>
    </row>
    <row r="13" spans="1:29" s="172" customFormat="1" ht="13.75" customHeight="1" x14ac:dyDescent="0.15">
      <c r="A13" s="16" t="s">
        <v>3361</v>
      </c>
      <c r="B13" s="16" t="s">
        <v>3362</v>
      </c>
      <c r="C13" s="453">
        <v>0</v>
      </c>
      <c r="E13" s="453">
        <v>0</v>
      </c>
      <c r="G13" s="453">
        <v>0</v>
      </c>
      <c r="I13" s="453">
        <v>0</v>
      </c>
      <c r="K13" s="453">
        <v>0</v>
      </c>
      <c r="L13" s="298"/>
      <c r="M13" s="453">
        <v>0</v>
      </c>
      <c r="N13" s="298"/>
      <c r="O13" s="453">
        <v>0</v>
      </c>
      <c r="S13" s="528" t="s">
        <v>3363</v>
      </c>
      <c r="T13" s="529"/>
      <c r="U13" s="529"/>
      <c r="V13" s="529"/>
      <c r="W13" s="529"/>
      <c r="X13" s="529"/>
      <c r="Y13" s="529"/>
      <c r="Z13" s="529"/>
      <c r="AA13" s="529"/>
      <c r="AB13" s="529"/>
      <c r="AC13" s="451" t="s">
        <v>101</v>
      </c>
    </row>
    <row r="14" spans="1:29" s="172" customFormat="1" ht="13.75" customHeight="1" x14ac:dyDescent="0.15">
      <c r="G14" s="453"/>
      <c r="I14" s="453"/>
      <c r="Q14" s="454" t="s">
        <v>3364</v>
      </c>
      <c r="R14" s="455"/>
      <c r="S14" s="455"/>
      <c r="T14" s="455"/>
      <c r="U14" s="455"/>
      <c r="V14" s="455"/>
    </row>
    <row r="15" spans="1:29" s="172" customFormat="1" ht="13.75" customHeight="1" x14ac:dyDescent="0.15">
      <c r="A15" s="16" t="s">
        <v>3365</v>
      </c>
      <c r="B15" s="16" t="s">
        <v>3366</v>
      </c>
      <c r="C15" s="453">
        <v>36846614</v>
      </c>
      <c r="E15" s="453">
        <v>36757842</v>
      </c>
      <c r="G15" s="453">
        <v>36680794</v>
      </c>
      <c r="I15" s="453">
        <v>36571360</v>
      </c>
      <c r="K15" s="453">
        <v>36501914</v>
      </c>
      <c r="L15" s="298"/>
      <c r="M15" s="453">
        <v>38286626</v>
      </c>
      <c r="N15" s="298"/>
      <c r="O15" s="453">
        <v>38720693</v>
      </c>
    </row>
    <row r="16" spans="1:29" s="172" customFormat="1" ht="13.75" customHeight="1" x14ac:dyDescent="0.15">
      <c r="A16" s="16" t="s">
        <v>3367</v>
      </c>
      <c r="B16" s="16" t="s">
        <v>3368</v>
      </c>
      <c r="C16" s="453">
        <v>601530000</v>
      </c>
      <c r="E16" s="453">
        <v>558223000</v>
      </c>
      <c r="G16" s="453">
        <v>529945000</v>
      </c>
      <c r="I16" s="453">
        <v>494297000</v>
      </c>
      <c r="K16" s="453">
        <v>465945000</v>
      </c>
      <c r="L16" s="298"/>
      <c r="M16" s="453">
        <v>506801000</v>
      </c>
      <c r="N16" s="298"/>
      <c r="O16" s="453">
        <v>492404000</v>
      </c>
      <c r="Q16" s="454" t="s">
        <v>3369</v>
      </c>
      <c r="R16" s="455"/>
      <c r="S16" s="455"/>
      <c r="T16" s="455"/>
      <c r="U16" s="455"/>
      <c r="V16" s="455"/>
    </row>
    <row r="17" spans="1:30" s="172" customFormat="1" ht="13.75" customHeight="1" x14ac:dyDescent="0.15">
      <c r="A17" s="16" t="s">
        <v>3370</v>
      </c>
      <c r="B17" s="16" t="s">
        <v>3366</v>
      </c>
      <c r="C17" s="453">
        <v>0</v>
      </c>
      <c r="E17" s="453">
        <v>0</v>
      </c>
      <c r="G17" s="453">
        <v>0</v>
      </c>
      <c r="I17" s="453">
        <v>0</v>
      </c>
      <c r="K17" s="453">
        <v>0</v>
      </c>
      <c r="L17" s="298"/>
      <c r="M17" s="453">
        <v>0</v>
      </c>
      <c r="N17" s="298"/>
      <c r="O17" s="453">
        <v>0</v>
      </c>
      <c r="Q17" s="16" t="s">
        <v>3371</v>
      </c>
      <c r="S17" s="456">
        <f>C50/1000000</f>
        <v>882.87</v>
      </c>
      <c r="U17" s="456">
        <f>E50/1000000</f>
        <v>879.63</v>
      </c>
      <c r="W17" s="456">
        <f>G50/1000000</f>
        <v>851.30799999999999</v>
      </c>
      <c r="X17" s="456"/>
      <c r="Y17" s="456">
        <f>I50/1000000</f>
        <v>815.60799999999995</v>
      </c>
      <c r="Z17" s="456"/>
      <c r="AA17" s="456">
        <f>K50/1000000</f>
        <v>791.798</v>
      </c>
      <c r="AB17" s="456"/>
    </row>
    <row r="18" spans="1:30" s="172" customFormat="1" ht="13.75" customHeight="1" x14ac:dyDescent="0.15">
      <c r="G18" s="453"/>
      <c r="I18" s="453"/>
      <c r="Q18" s="16" t="s">
        <v>3372</v>
      </c>
      <c r="S18" s="457">
        <f>C19/1000000</f>
        <v>205</v>
      </c>
      <c r="U18" s="457">
        <f>E19/1000000</f>
        <v>95.5</v>
      </c>
      <c r="W18" s="457">
        <f>G19/1000000</f>
        <v>59</v>
      </c>
      <c r="X18" s="456"/>
      <c r="Y18" s="457">
        <f>I19/1000000</f>
        <v>90</v>
      </c>
      <c r="Z18" s="456"/>
      <c r="AA18" s="457">
        <f>K19/1000000</f>
        <v>28</v>
      </c>
      <c r="AB18" s="456"/>
    </row>
    <row r="19" spans="1:30" s="172" customFormat="1" ht="13.75" customHeight="1" x14ac:dyDescent="0.15">
      <c r="A19" s="16" t="s">
        <v>3373</v>
      </c>
      <c r="B19" s="16" t="s">
        <v>3374</v>
      </c>
      <c r="C19" s="453">
        <v>205000000</v>
      </c>
      <c r="E19" s="453">
        <v>95500000</v>
      </c>
      <c r="G19" s="453">
        <v>59000000</v>
      </c>
      <c r="I19" s="453">
        <v>90000000</v>
      </c>
      <c r="K19" s="453">
        <v>28000000</v>
      </c>
      <c r="L19" s="298"/>
      <c r="M19" s="453">
        <v>0</v>
      </c>
      <c r="N19" s="298"/>
      <c r="O19" s="453">
        <v>0</v>
      </c>
      <c r="Q19" s="16" t="s">
        <v>3375</v>
      </c>
      <c r="S19" s="458">
        <f>SUM(S17:S18)</f>
        <v>1087.8699999999999</v>
      </c>
      <c r="U19" s="458">
        <f>SUM(U17:U18)</f>
        <v>975.13</v>
      </c>
      <c r="W19" s="458">
        <f>SUM(W17:W18)</f>
        <v>910.30799999999999</v>
      </c>
      <c r="X19" s="456"/>
      <c r="Y19" s="458">
        <f>SUM(Y17:Y18)</f>
        <v>905.60799999999995</v>
      </c>
      <c r="Z19" s="456"/>
      <c r="AA19" s="458">
        <f>SUM(AA17:AA18)</f>
        <v>819.798</v>
      </c>
      <c r="AB19" s="456"/>
    </row>
    <row r="20" spans="1:30" s="172" customFormat="1" ht="13.75" customHeight="1" x14ac:dyDescent="0.15">
      <c r="G20" s="453"/>
      <c r="I20" s="453"/>
      <c r="K20" s="298"/>
      <c r="L20" s="298"/>
      <c r="M20" s="298"/>
      <c r="N20" s="298"/>
      <c r="O20" s="298"/>
    </row>
    <row r="21" spans="1:30" s="172" customFormat="1" ht="13.75" customHeight="1" x14ac:dyDescent="0.15">
      <c r="A21" s="16" t="s">
        <v>3376</v>
      </c>
      <c r="B21" s="16" t="s">
        <v>3377</v>
      </c>
      <c r="C21" s="453">
        <v>2.2799999999999998</v>
      </c>
      <c r="E21" s="453">
        <v>1.72</v>
      </c>
      <c r="G21" s="453">
        <v>1.88</v>
      </c>
      <c r="I21" s="453">
        <v>1.62</v>
      </c>
      <c r="K21" s="453">
        <v>1.6</v>
      </c>
      <c r="L21" s="298"/>
      <c r="M21" s="453">
        <v>1.57</v>
      </c>
      <c r="N21" s="298"/>
      <c r="O21" s="453">
        <v>1.61</v>
      </c>
      <c r="Q21" s="454" t="s">
        <v>3378</v>
      </c>
      <c r="R21" s="455"/>
      <c r="T21" s="455"/>
      <c r="V21" s="455"/>
    </row>
    <row r="22" spans="1:30" s="172" customFormat="1" ht="13.75" customHeight="1" x14ac:dyDescent="0.15">
      <c r="A22" s="16" t="s">
        <v>3379</v>
      </c>
      <c r="B22" s="16" t="s">
        <v>541</v>
      </c>
      <c r="C22" s="116">
        <v>95.13</v>
      </c>
      <c r="E22" s="116">
        <v>69.19</v>
      </c>
      <c r="G22" s="453">
        <v>57.91</v>
      </c>
      <c r="I22" s="453">
        <v>47.18</v>
      </c>
      <c r="K22" s="453">
        <v>43.57</v>
      </c>
      <c r="L22" s="298"/>
      <c r="M22" s="453">
        <v>38.74</v>
      </c>
      <c r="N22" s="298"/>
      <c r="O22" s="453">
        <v>33.085000000000001</v>
      </c>
      <c r="Q22" s="16" t="s">
        <v>3380</v>
      </c>
      <c r="S22" s="34">
        <f>(ROUND((C30/(AVERAGE(C54,E54))*100),2))</f>
        <v>5.44</v>
      </c>
      <c r="T22" s="16" t="s">
        <v>52</v>
      </c>
      <c r="U22" s="34">
        <f>(ROUND((E30/(AVERAGE(E54,G54))*100),2))</f>
        <v>5.88</v>
      </c>
      <c r="V22" s="16" t="s">
        <v>52</v>
      </c>
      <c r="W22" s="34">
        <f>(ROUND((G30/(AVERAGE(G54,I54))*100),2))</f>
        <v>5.7</v>
      </c>
      <c r="X22" s="16" t="s">
        <v>52</v>
      </c>
      <c r="Y22" s="34">
        <f>(ROUND((I30/(AVERAGE(I54,K54))*100),2))</f>
        <v>5.75</v>
      </c>
      <c r="Z22" s="16" t="s">
        <v>52</v>
      </c>
      <c r="AA22" s="34">
        <f>(ROUND((K30/(AVERAGE(K54,M54))*100),2))</f>
        <v>6.07</v>
      </c>
      <c r="AB22" s="16" t="s">
        <v>52</v>
      </c>
      <c r="AC22" s="450"/>
    </row>
    <row r="23" spans="1:30" s="172" customFormat="1" ht="13.75" customHeight="1" x14ac:dyDescent="0.15">
      <c r="A23" s="16" t="s">
        <v>3381</v>
      </c>
      <c r="B23" s="16" t="s">
        <v>541</v>
      </c>
      <c r="C23" s="116">
        <v>63.35</v>
      </c>
      <c r="E23" s="116">
        <v>50.34</v>
      </c>
      <c r="G23" s="453">
        <v>41.22</v>
      </c>
      <c r="I23" s="453">
        <v>37.619999999999997</v>
      </c>
      <c r="K23" s="453">
        <v>36</v>
      </c>
      <c r="L23" s="298"/>
      <c r="M23" s="453">
        <v>27.02</v>
      </c>
      <c r="N23" s="298"/>
      <c r="O23" s="453">
        <v>24.004999999999999</v>
      </c>
      <c r="Q23" s="16" t="s">
        <v>3382</v>
      </c>
      <c r="S23" s="34"/>
      <c r="T23" s="36"/>
      <c r="U23" s="34"/>
      <c r="V23" s="36"/>
      <c r="W23" s="34"/>
      <c r="X23" s="36"/>
      <c r="Y23" s="34"/>
      <c r="Z23" s="36"/>
      <c r="AA23" s="34"/>
      <c r="AB23" s="36"/>
    </row>
    <row r="24" spans="1:30" s="172" customFormat="1" ht="13.75" customHeight="1" x14ac:dyDescent="0.15">
      <c r="G24" s="453"/>
      <c r="I24" s="453"/>
      <c r="AC24" s="526" t="s">
        <v>3383</v>
      </c>
      <c r="AD24" s="527"/>
    </row>
    <row r="25" spans="1:30" s="172" customFormat="1" ht="13.75" customHeight="1" x14ac:dyDescent="0.15">
      <c r="G25" s="453"/>
      <c r="I25" s="453"/>
      <c r="K25" s="298"/>
      <c r="L25" s="298"/>
      <c r="M25" s="298"/>
      <c r="N25" s="298"/>
      <c r="O25" s="298"/>
      <c r="Q25" s="454" t="s">
        <v>3384</v>
      </c>
      <c r="R25" s="455"/>
      <c r="AC25" s="526" t="s">
        <v>3385</v>
      </c>
      <c r="AD25" s="527"/>
    </row>
    <row r="26" spans="1:30" s="172" customFormat="1" ht="13.75" customHeight="1" x14ac:dyDescent="0.15">
      <c r="A26" s="16" t="s">
        <v>3386</v>
      </c>
      <c r="B26" s="16" t="s">
        <v>539</v>
      </c>
      <c r="C26" s="453">
        <v>1.1599999999999999</v>
      </c>
      <c r="E26" s="453">
        <v>1.06</v>
      </c>
      <c r="G26" s="453">
        <v>0.99399999999999999</v>
      </c>
      <c r="I26" s="453">
        <v>0.91400000000000003</v>
      </c>
      <c r="K26" s="453">
        <v>0.874</v>
      </c>
      <c r="L26" s="298"/>
      <c r="M26" s="453">
        <v>0.83099999999999996</v>
      </c>
      <c r="N26" s="298"/>
      <c r="O26" s="453">
        <v>0.76</v>
      </c>
      <c r="Q26" s="16" t="s">
        <v>3387</v>
      </c>
    </row>
    <row r="27" spans="1:30" s="172" customFormat="1" ht="13.75" customHeight="1" x14ac:dyDescent="0.15">
      <c r="G27" s="453"/>
      <c r="I27" s="453"/>
      <c r="K27" s="298"/>
      <c r="L27" s="298"/>
      <c r="M27" s="298"/>
      <c r="N27" s="298"/>
      <c r="O27" s="298"/>
      <c r="Q27" s="16" t="s">
        <v>3388</v>
      </c>
      <c r="S27" s="34">
        <f>ROUND(((C12/C50)*100),2)</f>
        <v>31.87</v>
      </c>
      <c r="T27" s="16" t="s">
        <v>52</v>
      </c>
      <c r="U27" s="34">
        <f>ROUND(((E12/E50)*100),2)</f>
        <v>36.54</v>
      </c>
      <c r="V27" s="16" t="s">
        <v>52</v>
      </c>
      <c r="W27" s="34">
        <f>ROUND(((G12/G50)*100),2)</f>
        <v>37.75</v>
      </c>
      <c r="X27" s="16" t="s">
        <v>52</v>
      </c>
      <c r="Y27" s="34">
        <f>ROUND(((I12/I50)*100),2)</f>
        <v>39.4</v>
      </c>
      <c r="Z27" s="16" t="s">
        <v>52</v>
      </c>
      <c r="AA27" s="34">
        <f>ROUND(((K12/K50)*100),2)</f>
        <v>41.15</v>
      </c>
      <c r="AB27" s="16" t="s">
        <v>52</v>
      </c>
      <c r="AC27" s="34">
        <f>ROUND(AVERAGE(S27:AB27),2)</f>
        <v>37.340000000000003</v>
      </c>
      <c r="AD27" s="16" t="s">
        <v>52</v>
      </c>
    </row>
    <row r="28" spans="1:30" s="172" customFormat="1" ht="13.75" customHeight="1" x14ac:dyDescent="0.15">
      <c r="A28" s="16" t="s">
        <v>3389</v>
      </c>
      <c r="B28" s="16" t="s">
        <v>3389</v>
      </c>
      <c r="C28" s="453">
        <v>0</v>
      </c>
      <c r="E28" s="453">
        <v>156000</v>
      </c>
      <c r="G28" s="453">
        <v>0</v>
      </c>
      <c r="I28" s="453">
        <v>101000</v>
      </c>
      <c r="K28" s="453">
        <v>694000</v>
      </c>
      <c r="L28" s="298"/>
      <c r="M28" s="453">
        <v>24000</v>
      </c>
      <c r="N28" s="298"/>
      <c r="O28" s="453">
        <v>270000</v>
      </c>
      <c r="Q28" s="16" t="s">
        <v>3390</v>
      </c>
      <c r="S28" s="34">
        <f>ROUND(((SUM(C13,C17)/C50)*100),2)</f>
        <v>0</v>
      </c>
      <c r="T28" s="36"/>
      <c r="U28" s="34">
        <f>ROUND(((SUM(E13,E17)/E50)*100),2)</f>
        <v>0</v>
      </c>
      <c r="V28" s="36"/>
      <c r="W28" s="34">
        <f>ROUND(((SUM(G13,G17)/G50)*100),2)</f>
        <v>0</v>
      </c>
      <c r="X28" s="36"/>
      <c r="Y28" s="34">
        <f>ROUND(((SUM(I13,I17)/I50)*100),2)</f>
        <v>0</v>
      </c>
      <c r="Z28" s="36"/>
      <c r="AA28" s="34">
        <f>ROUND(((SUM(K13,K17)/K50)*100),2)</f>
        <v>0</v>
      </c>
      <c r="AB28" s="36"/>
      <c r="AC28" s="34">
        <f>ROUND(AVERAGE(S28:AB28),2)</f>
        <v>0</v>
      </c>
      <c r="AD28" s="36"/>
    </row>
    <row r="29" spans="1:30" s="172" customFormat="1" ht="13.75" customHeight="1" x14ac:dyDescent="0.15">
      <c r="G29" s="453"/>
      <c r="I29" s="453"/>
      <c r="K29" s="298"/>
      <c r="L29" s="298"/>
      <c r="M29" s="298"/>
      <c r="N29" s="298"/>
      <c r="O29" s="298"/>
      <c r="Q29" s="16" t="s">
        <v>3391</v>
      </c>
      <c r="S29" s="459">
        <f>ROUND(((C16/C50)*100),2)</f>
        <v>68.13</v>
      </c>
      <c r="T29" s="36"/>
      <c r="U29" s="459">
        <f>ROUND(((E16/E50)*100),2)</f>
        <v>63.46</v>
      </c>
      <c r="V29" s="36"/>
      <c r="W29" s="459">
        <f>ROUND(((G16/G50)*100),2)</f>
        <v>62.25</v>
      </c>
      <c r="X29" s="36"/>
      <c r="Y29" s="459">
        <f>ROUND(((I16/I50)*100),2)</f>
        <v>60.6</v>
      </c>
      <c r="Z29" s="36"/>
      <c r="AA29" s="459">
        <f>ROUND(((K16/K50)*100),2)</f>
        <v>58.85</v>
      </c>
      <c r="AB29" s="36"/>
      <c r="AC29" s="459">
        <f>ROUND(AVERAGE(S29:AB29),2)</f>
        <v>62.66</v>
      </c>
      <c r="AD29" s="36"/>
    </row>
    <row r="30" spans="1:30" s="172" customFormat="1" ht="13.75" customHeight="1" x14ac:dyDescent="0.15">
      <c r="A30" s="16" t="s">
        <v>3392</v>
      </c>
      <c r="B30" s="16" t="s">
        <v>3393</v>
      </c>
      <c r="C30" s="453">
        <v>24586000</v>
      </c>
      <c r="E30" s="453">
        <v>23433000</v>
      </c>
      <c r="G30" s="453">
        <v>22582000</v>
      </c>
      <c r="I30" s="453">
        <v>21992000</v>
      </c>
      <c r="K30" s="453">
        <v>20630000</v>
      </c>
      <c r="L30" s="298"/>
      <c r="M30" s="453">
        <v>20690000</v>
      </c>
      <c r="N30" s="298"/>
      <c r="O30" s="453">
        <v>22415000</v>
      </c>
      <c r="Q30" s="16" t="s">
        <v>3394</v>
      </c>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3.75" customHeight="1" x14ac:dyDescent="0.15">
      <c r="G31" s="453"/>
      <c r="I31" s="453"/>
      <c r="K31" s="298"/>
      <c r="L31" s="298"/>
      <c r="M31" s="298"/>
      <c r="N31" s="298"/>
      <c r="O31" s="298"/>
    </row>
    <row r="32" spans="1:30" s="172" customFormat="1" ht="13.75" customHeight="1" x14ac:dyDescent="0.15">
      <c r="A32" s="16" t="s">
        <v>3395</v>
      </c>
      <c r="B32" s="16" t="s">
        <v>3396</v>
      </c>
      <c r="C32" s="453">
        <v>84342000</v>
      </c>
      <c r="E32" s="453">
        <v>63871000</v>
      </c>
      <c r="G32" s="453">
        <v>69367000</v>
      </c>
      <c r="I32" s="453">
        <v>59743000</v>
      </c>
      <c r="K32" s="453">
        <v>60484000</v>
      </c>
      <c r="L32" s="298"/>
      <c r="M32" s="453">
        <v>61058000</v>
      </c>
      <c r="N32" s="298"/>
      <c r="O32" s="453">
        <v>62686000</v>
      </c>
      <c r="Q32" s="16" t="s">
        <v>3397</v>
      </c>
    </row>
    <row r="33" spans="1:30" s="172" customFormat="1" ht="13.75" customHeight="1" x14ac:dyDescent="0.15">
      <c r="A33" s="461"/>
      <c r="B33" s="461"/>
      <c r="C33" s="461"/>
      <c r="D33" s="461"/>
      <c r="E33" s="461"/>
      <c r="F33" s="461"/>
      <c r="G33" s="462"/>
      <c r="H33" s="461"/>
      <c r="I33" s="462"/>
      <c r="J33" s="461"/>
      <c r="K33" s="463"/>
      <c r="L33" s="463"/>
      <c r="M33" s="463"/>
      <c r="N33" s="463"/>
      <c r="O33" s="463"/>
      <c r="Q33" s="16" t="s">
        <v>3398</v>
      </c>
      <c r="S33" s="34">
        <f>ROUND((((C12+C19)/C56)*100),2)</f>
        <v>44.71</v>
      </c>
      <c r="T33" s="16" t="s">
        <v>52</v>
      </c>
      <c r="U33" s="34">
        <f>ROUND((((E12+E19)/E56)*100),2)</f>
        <v>42.75</v>
      </c>
      <c r="V33" s="16" t="s">
        <v>52</v>
      </c>
      <c r="W33" s="34">
        <f>ROUND((((G12+G19)/G56)*100),2)</f>
        <v>41.78</v>
      </c>
      <c r="X33" s="16" t="s">
        <v>52</v>
      </c>
      <c r="Y33" s="34">
        <f>ROUND((((I12+I19)/I56)*100),2)</f>
        <v>45.42</v>
      </c>
      <c r="Z33" s="16" t="s">
        <v>52</v>
      </c>
      <c r="AA33" s="34">
        <f>ROUND((((K12+K19)/K56)*100),2)</f>
        <v>43.16</v>
      </c>
      <c r="AB33" s="16" t="s">
        <v>52</v>
      </c>
      <c r="AC33" s="34">
        <f>ROUND(AVERAGE(S33:AB33),2)</f>
        <v>43.56</v>
      </c>
      <c r="AD33" s="16" t="s">
        <v>52</v>
      </c>
    </row>
    <row r="34" spans="1:30" s="172" customFormat="1" ht="13.75" customHeight="1" x14ac:dyDescent="0.15">
      <c r="A34" s="16" t="s">
        <v>3399</v>
      </c>
      <c r="B34" s="16" t="s">
        <v>3400</v>
      </c>
      <c r="C34" s="453">
        <v>84342000</v>
      </c>
      <c r="E34" s="453">
        <v>63871000</v>
      </c>
      <c r="G34" s="453">
        <v>69367000</v>
      </c>
      <c r="I34" s="453">
        <v>59743000</v>
      </c>
      <c r="K34" s="453">
        <v>60484000</v>
      </c>
      <c r="L34" s="298"/>
      <c r="M34" s="453">
        <v>61058000</v>
      </c>
      <c r="N34" s="298"/>
      <c r="O34" s="453">
        <v>62686000</v>
      </c>
      <c r="Q34" s="16" t="s">
        <v>3390</v>
      </c>
      <c r="S34" s="34">
        <f>ROUND((((SUM(C13,C17))/C56)*100),2)</f>
        <v>0</v>
      </c>
      <c r="T34" s="36"/>
      <c r="U34" s="34">
        <f>ROUND((((SUM(E13,E17))/E56)*100),2)</f>
        <v>0</v>
      </c>
      <c r="V34" s="36"/>
      <c r="W34" s="34">
        <f>ROUND((((SUM(G13,G17))/G56)*100),2)</f>
        <v>0</v>
      </c>
      <c r="X34" s="36"/>
      <c r="Y34" s="34">
        <f>ROUND((((SUM(I13,I17))/I56)*100),2)</f>
        <v>0</v>
      </c>
      <c r="Z34" s="36"/>
      <c r="AA34" s="34">
        <f>ROUND((((SUM(K13,K17))/K56)*100),2)</f>
        <v>0</v>
      </c>
      <c r="AB34" s="36"/>
      <c r="AC34" s="34">
        <f>ROUND(AVERAGE(S34:AB34),2)</f>
        <v>0</v>
      </c>
      <c r="AD34" s="36"/>
    </row>
    <row r="35" spans="1:30" s="172" customFormat="1" ht="13.75" customHeight="1" x14ac:dyDescent="0.15">
      <c r="G35" s="453"/>
      <c r="I35" s="453"/>
      <c r="Q35" s="16" t="s">
        <v>3391</v>
      </c>
      <c r="S35" s="459">
        <f>ROUND((((C16)/C56)*100),2)</f>
        <v>55.29</v>
      </c>
      <c r="T35" s="36"/>
      <c r="U35" s="459">
        <f>ROUND((((E16)/E56)*100),2)</f>
        <v>57.25</v>
      </c>
      <c r="V35" s="36"/>
      <c r="W35" s="459">
        <f>ROUND((((G16)/G56)*100),2)</f>
        <v>58.22</v>
      </c>
      <c r="X35" s="36"/>
      <c r="Y35" s="459">
        <f>ROUND((((I16)/I56)*100),2)</f>
        <v>54.58</v>
      </c>
      <c r="Z35" s="36"/>
      <c r="AA35" s="459">
        <f>ROUND((((K16)/K56)*100),2)</f>
        <v>56.84</v>
      </c>
      <c r="AB35" s="36"/>
      <c r="AC35" s="459">
        <f>ROUND(AVERAGE(S35:AB35),2)</f>
        <v>56.44</v>
      </c>
      <c r="AD35" s="36"/>
    </row>
    <row r="36" spans="1:30" s="172" customFormat="1" ht="13.75" customHeight="1" x14ac:dyDescent="0.15">
      <c r="A36" s="16" t="s">
        <v>3401</v>
      </c>
      <c r="B36" s="16" t="s">
        <v>3402</v>
      </c>
      <c r="C36" s="453">
        <v>0</v>
      </c>
      <c r="E36" s="453">
        <v>0</v>
      </c>
      <c r="G36" s="453">
        <v>0</v>
      </c>
      <c r="I36" s="453">
        <v>0</v>
      </c>
      <c r="K36" s="453">
        <v>0</v>
      </c>
      <c r="L36" s="298"/>
      <c r="M36" s="453">
        <v>0</v>
      </c>
      <c r="N36" s="298"/>
      <c r="O36" s="453">
        <v>0</v>
      </c>
      <c r="Q36" s="16" t="s">
        <v>3394</v>
      </c>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100</v>
      </c>
      <c r="AD36" s="16" t="s">
        <v>52</v>
      </c>
    </row>
    <row r="37" spans="1:30" s="172" customFormat="1" ht="13.75" customHeight="1" x14ac:dyDescent="0.15">
      <c r="G37" s="453"/>
      <c r="I37" s="453"/>
    </row>
    <row r="38" spans="1:30" s="172" customFormat="1" ht="13.75" customHeight="1" x14ac:dyDescent="0.15">
      <c r="A38" s="16" t="s">
        <v>3403</v>
      </c>
      <c r="B38" s="16" t="s">
        <v>3404</v>
      </c>
      <c r="C38" s="453">
        <v>42702000</v>
      </c>
      <c r="E38" s="453">
        <v>38937000</v>
      </c>
      <c r="G38" s="453">
        <v>36417000</v>
      </c>
      <c r="I38" s="453">
        <v>33408000</v>
      </c>
      <c r="K38" s="453">
        <v>32690000</v>
      </c>
      <c r="L38" s="298"/>
      <c r="M38" s="453">
        <v>32111000</v>
      </c>
      <c r="N38" s="298"/>
      <c r="O38" s="453">
        <v>29360000</v>
      </c>
    </row>
    <row r="39" spans="1:30" s="172" customFormat="1" ht="13.75" customHeight="1" x14ac:dyDescent="0.15">
      <c r="G39" s="453"/>
      <c r="I39" s="453"/>
      <c r="K39" s="298"/>
      <c r="L39" s="298"/>
      <c r="M39" s="298"/>
      <c r="N39" s="298"/>
      <c r="O39" s="298"/>
    </row>
    <row r="40" spans="1:30" s="172" customFormat="1" ht="13.75" customHeight="1" x14ac:dyDescent="0.15">
      <c r="A40" s="16" t="s">
        <v>3405</v>
      </c>
      <c r="B40" s="16" t="s">
        <v>3406</v>
      </c>
      <c r="C40" s="453">
        <v>84342000</v>
      </c>
      <c r="E40" s="453">
        <v>63871000</v>
      </c>
      <c r="G40" s="453">
        <v>69367000</v>
      </c>
      <c r="I40" s="453">
        <v>59743000</v>
      </c>
      <c r="K40" s="453">
        <v>60484000</v>
      </c>
      <c r="L40" s="298"/>
      <c r="M40" s="453">
        <v>61058000</v>
      </c>
      <c r="N40" s="298"/>
      <c r="O40" s="453">
        <v>62686000</v>
      </c>
      <c r="Q40" s="454" t="s">
        <v>3407</v>
      </c>
      <c r="R40" s="455"/>
    </row>
    <row r="41" spans="1:30" s="172" customFormat="1" ht="13.75" customHeight="1" x14ac:dyDescent="0.15">
      <c r="A41" s="16" t="s">
        <v>3408</v>
      </c>
      <c r="B41" s="16" t="s">
        <v>3409</v>
      </c>
      <c r="C41" s="453">
        <v>116864000</v>
      </c>
      <c r="E41" s="453">
        <v>136774000</v>
      </c>
      <c r="G41" s="453">
        <v>144552000</v>
      </c>
      <c r="I41" s="453">
        <v>96949000</v>
      </c>
      <c r="K41" s="453">
        <v>95145000</v>
      </c>
      <c r="L41" s="298"/>
      <c r="M41" s="453">
        <v>163270000</v>
      </c>
      <c r="N41" s="298"/>
      <c r="O41" s="453">
        <v>135711000</v>
      </c>
      <c r="Q41" s="455"/>
      <c r="R41" s="455"/>
    </row>
    <row r="42" spans="1:30" s="172" customFormat="1" ht="13.75" customHeight="1" x14ac:dyDescent="0.15">
      <c r="A42" s="16" t="s">
        <v>3410</v>
      </c>
      <c r="B42" s="16" t="s">
        <v>3411</v>
      </c>
      <c r="C42" s="453">
        <f>(1882-5515+214+1144-654+3978+3979-11597-249-3786+3637+1994-4659)*1000</f>
        <v>-9632000</v>
      </c>
      <c r="E42" s="453">
        <f>(1882+2823+5151-20976-980-519+5941+33834+1282+2708+3619-1086-928)*1000</f>
        <v>32751000</v>
      </c>
      <c r="G42" s="453">
        <f>(-7671-2020-1671+4742-501-1641-2881+24626+4358+13206+1648-878-1589)*1000</f>
        <v>29728000</v>
      </c>
      <c r="I42" s="453">
        <f>(-1750-4901-1233-2606+1121+2239-10433-5610-3442-6993-1501-289+3095)*1000</f>
        <v>-32303000</v>
      </c>
      <c r="K42" s="453">
        <v>22898000</v>
      </c>
      <c r="L42" s="298"/>
      <c r="M42" s="453">
        <v>-24932000</v>
      </c>
      <c r="N42" s="298"/>
      <c r="O42" s="453">
        <v>-13232000</v>
      </c>
      <c r="Q42" s="454" t="s">
        <v>3412</v>
      </c>
      <c r="R42" s="455"/>
    </row>
    <row r="43" spans="1:30" s="172" customFormat="1" ht="13.75" customHeight="1" x14ac:dyDescent="0.15">
      <c r="A43" s="16" t="s">
        <v>3413</v>
      </c>
      <c r="B43" s="16" t="s">
        <v>3414</v>
      </c>
      <c r="C43" s="453">
        <v>35397000</v>
      </c>
      <c r="E43" s="453">
        <v>40425000</v>
      </c>
      <c r="G43" s="453">
        <v>39031000</v>
      </c>
      <c r="I43" s="453">
        <v>38850000</v>
      </c>
      <c r="K43" s="453">
        <v>42674000</v>
      </c>
      <c r="L43" s="298"/>
      <c r="M43" s="453"/>
      <c r="N43" s="298"/>
      <c r="O43" s="453"/>
      <c r="Q43" s="16" t="s">
        <v>3415</v>
      </c>
      <c r="S43" s="34">
        <f>ROUND(C21/C52,4)*100</f>
        <v>2.88</v>
      </c>
      <c r="T43" s="16" t="s">
        <v>52</v>
      </c>
      <c r="U43" s="34">
        <f>ROUND(E21/E52,4)*100</f>
        <v>2.88</v>
      </c>
      <c r="V43" s="16" t="s">
        <v>52</v>
      </c>
      <c r="W43" s="34">
        <f>ROUND(G21/G52,4)*100</f>
        <v>3.7900000000000005</v>
      </c>
      <c r="X43" s="16" t="s">
        <v>52</v>
      </c>
      <c r="Y43" s="34">
        <f>ROUND(I21/I52,4)*100</f>
        <v>3.82</v>
      </c>
      <c r="Z43" s="16" t="s">
        <v>52</v>
      </c>
      <c r="AA43" s="34">
        <f>ROUND(K21/K52,4)*100</f>
        <v>4.0199999999999996</v>
      </c>
      <c r="AB43" s="16" t="s">
        <v>52</v>
      </c>
      <c r="AC43" s="34">
        <f>ROUND(AVERAGE(S43:AB43),2)</f>
        <v>3.48</v>
      </c>
      <c r="AD43" s="16" t="s">
        <v>52</v>
      </c>
    </row>
    <row r="44" spans="1:30" s="172" customFormat="1" ht="13.75" customHeight="1" x14ac:dyDescent="0.15">
      <c r="A44" s="16" t="s">
        <v>3416</v>
      </c>
      <c r="B44" s="16" t="s">
        <v>3417</v>
      </c>
      <c r="C44" s="453">
        <v>24670000</v>
      </c>
      <c r="E44" s="453">
        <v>18017000</v>
      </c>
      <c r="G44" s="453">
        <v>38974000</v>
      </c>
      <c r="I44" s="453">
        <v>34735000</v>
      </c>
      <c r="K44" s="453"/>
      <c r="M44" s="453"/>
      <c r="O44" s="453"/>
      <c r="Q44" s="16" t="s">
        <v>3418</v>
      </c>
      <c r="S44" s="34">
        <f>(ROUND((C52/(AVERAGE(C48,E48))*100),2))</f>
        <v>502.92</v>
      </c>
      <c r="U44" s="34">
        <f>(ROUND((E52/(AVERAGE(E48,G48))*100),2))</f>
        <v>403.35</v>
      </c>
      <c r="W44" s="34">
        <f>(ROUND((G52/(AVERAGE(G48,I48))*100),2))</f>
        <v>354.5</v>
      </c>
      <c r="Y44" s="34">
        <f>(ROUND((I52/(AVERAGE(I48,K48))*100),2))</f>
        <v>322.67</v>
      </c>
      <c r="AA44" s="34">
        <f>(ROUND((K52/(AVERAGE(K48,M48))*100),2))</f>
        <v>306.02</v>
      </c>
      <c r="AC44" s="34">
        <f>ROUND(AVERAGE(S44:AB44),2)</f>
        <v>377.89</v>
      </c>
    </row>
    <row r="45" spans="1:30" s="172" customFormat="1" ht="13.75" customHeight="1" x14ac:dyDescent="0.15">
      <c r="I45" s="453"/>
      <c r="Q45" s="16" t="s">
        <v>3419</v>
      </c>
      <c r="S45" s="34">
        <f>ROUND(((C26/C52)*100),2)</f>
        <v>1.46</v>
      </c>
      <c r="U45" s="34">
        <f>ROUND(((E26/E52)*100),2)</f>
        <v>1.77</v>
      </c>
      <c r="W45" s="34">
        <f>ROUND(((G26/G52)*100),2)</f>
        <v>2.0099999999999998</v>
      </c>
      <c r="Y45" s="34">
        <f>ROUND(((I26/I52)*100),2)</f>
        <v>2.16</v>
      </c>
      <c r="AA45" s="34">
        <f>ROUND(((K26/K52)*100),2)</f>
        <v>2.2000000000000002</v>
      </c>
      <c r="AC45" s="34">
        <f>ROUND(AVERAGE(S45:AB45),2)</f>
        <v>1.92</v>
      </c>
    </row>
    <row r="46" spans="1:30" s="172" customFormat="1" ht="13.75" customHeight="1" x14ac:dyDescent="0.15">
      <c r="A46" s="16" t="s">
        <v>3420</v>
      </c>
      <c r="I46" s="453"/>
      <c r="K46" s="298"/>
      <c r="L46" s="298"/>
      <c r="M46" s="298"/>
      <c r="N46" s="298"/>
      <c r="O46" s="298"/>
      <c r="Q46" s="16" t="s">
        <v>3421</v>
      </c>
      <c r="S46" s="34">
        <f>ROUND(((C38/C34)*100),2)</f>
        <v>50.63</v>
      </c>
      <c r="U46" s="34">
        <f>ROUND(((E38/E34)*100),2)</f>
        <v>60.96</v>
      </c>
      <c r="W46" s="34">
        <f>ROUND(((G38/G34)*100),2)</f>
        <v>52.5</v>
      </c>
      <c r="Y46" s="34">
        <f>ROUND(((I38/I34)*100),2)</f>
        <v>55.92</v>
      </c>
      <c r="AA46" s="34">
        <f>ROUND(((K38/K34)*100),2)</f>
        <v>54.05</v>
      </c>
      <c r="AC46" s="34">
        <f>ROUND(AVERAGE(S46:AB46),2)</f>
        <v>54.81</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16.325244973662979</v>
      </c>
      <c r="E48" s="453">
        <f>E16/E15</f>
        <v>15.186500883267303</v>
      </c>
      <c r="G48" s="453">
        <f>G16/G15</f>
        <v>14.447478972238169</v>
      </c>
      <c r="I48" s="453">
        <f>I16/I15</f>
        <v>13.515958936173005</v>
      </c>
      <c r="K48" s="453">
        <f>K16/K15</f>
        <v>12.764947065515523</v>
      </c>
      <c r="L48" s="298"/>
      <c r="M48" s="453">
        <f>M16/M15</f>
        <v>13.2370243332489</v>
      </c>
      <c r="N48" s="298"/>
      <c r="O48" s="453">
        <f>O16/O15</f>
        <v>12.716817852407756</v>
      </c>
      <c r="Q48" s="454" t="s">
        <v>3424</v>
      </c>
      <c r="R48" s="455"/>
      <c r="S48" s="34">
        <f>ROUND(((C34/AVERAGE(C16,E16))*100),2)</f>
        <v>14.54</v>
      </c>
      <c r="T48" s="16" t="s">
        <v>52</v>
      </c>
      <c r="U48" s="34">
        <f>ROUND(((E34/AVERAGE(E16,G16))*100),2)</f>
        <v>11.74</v>
      </c>
      <c r="V48" s="16" t="s">
        <v>52</v>
      </c>
      <c r="W48" s="34">
        <f>ROUND(((G34/AVERAGE(G16,I16))*100),2)</f>
        <v>13.55</v>
      </c>
      <c r="X48" s="16" t="s">
        <v>52</v>
      </c>
      <c r="Y48" s="34">
        <f>ROUND(((I34/AVERAGE(I16,K16))*100),2)</f>
        <v>12.44</v>
      </c>
      <c r="Z48" s="16" t="s">
        <v>52</v>
      </c>
      <c r="AA48" s="34">
        <f>ROUND(((K34/AVERAGE(K16,M16))*100),2)</f>
        <v>12.44</v>
      </c>
      <c r="AB48" s="16" t="s">
        <v>52</v>
      </c>
      <c r="AC48" s="34">
        <f>ROUND(AVERAGE(S48:AB48),2)</f>
        <v>12.94</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882870000</v>
      </c>
      <c r="E50" s="453">
        <f>SUM(E12:E13,E16:E17)</f>
        <v>879630000</v>
      </c>
      <c r="G50" s="453">
        <f>SUM(G12:G13,G16:G17)</f>
        <v>851308000</v>
      </c>
      <c r="I50" s="453">
        <f>SUM(I12:I13,I16:I17)</f>
        <v>815608000</v>
      </c>
      <c r="K50" s="453">
        <f>SUM(K12:K13,K16:K17)</f>
        <v>791798000</v>
      </c>
      <c r="L50" s="298"/>
      <c r="M50" s="453">
        <f>SUM(M12:M13,M16:M17)</f>
        <v>832891000</v>
      </c>
      <c r="N50" s="298"/>
      <c r="O50" s="453">
        <f>SUM(O12:O13,O16:O17)</f>
        <v>824781000</v>
      </c>
      <c r="Q50" s="454" t="s">
        <v>3426</v>
      </c>
      <c r="R50" s="455"/>
      <c r="S50" s="34">
        <f>ROUND((C54/C62),2)</f>
        <v>2.88</v>
      </c>
      <c r="T50" s="16" t="s">
        <v>414</v>
      </c>
      <c r="U50" s="34">
        <f>ROUND((E54/E62),2)</f>
        <v>2.86</v>
      </c>
      <c r="V50" s="16" t="s">
        <v>414</v>
      </c>
      <c r="W50" s="34">
        <f>ROUND((G54/G62),2)</f>
        <v>2.2400000000000002</v>
      </c>
      <c r="X50" s="16" t="s">
        <v>414</v>
      </c>
      <c r="Y50" s="34">
        <f>ROUND((I54/I62),2)</f>
        <v>2.65</v>
      </c>
      <c r="Z50" s="16" t="s">
        <v>414</v>
      </c>
      <c r="AA50" s="34">
        <f>ROUND((K54/K62),2)</f>
        <v>2.2000000000000002</v>
      </c>
      <c r="AB50" s="16" t="s">
        <v>414</v>
      </c>
      <c r="AC50" s="34">
        <f>ROUND(AVERAGE(S50:AB50),2)</f>
        <v>2.57</v>
      </c>
      <c r="AD50" s="16" t="s">
        <v>414</v>
      </c>
    </row>
    <row r="51" spans="1:30" s="172" customFormat="1" ht="13.75" customHeight="1" x14ac:dyDescent="0.15">
      <c r="C51" s="453"/>
      <c r="E51" s="453"/>
      <c r="G51" s="453"/>
      <c r="I51" s="453"/>
      <c r="K51" s="298"/>
      <c r="L51" s="298"/>
      <c r="M51" s="298"/>
      <c r="N51" s="298"/>
      <c r="O51" s="298"/>
      <c r="Q51" s="455"/>
      <c r="R51" s="455"/>
      <c r="S51" s="34"/>
      <c r="U51" s="34"/>
      <c r="W51" s="34"/>
      <c r="Y51" s="34"/>
      <c r="AA51" s="34"/>
      <c r="AC51" s="34"/>
    </row>
    <row r="52" spans="1:30" s="172" customFormat="1" ht="13.75" customHeight="1" x14ac:dyDescent="0.15">
      <c r="A52" s="16" t="s">
        <v>563</v>
      </c>
      <c r="B52" s="16" t="s">
        <v>3423</v>
      </c>
      <c r="C52" s="453">
        <f>AVERAGE(C22:C23)</f>
        <v>79.239999999999995</v>
      </c>
      <c r="E52" s="453">
        <f>AVERAGE(E22:E23)</f>
        <v>59.765000000000001</v>
      </c>
      <c r="G52" s="453">
        <f>AVERAGE(G22:G23)</f>
        <v>49.564999999999998</v>
      </c>
      <c r="I52" s="453">
        <f>AVERAGE(I22:I23)</f>
        <v>42.4</v>
      </c>
      <c r="K52" s="453">
        <f>AVERAGE(K22:K23)</f>
        <v>39.784999999999997</v>
      </c>
      <c r="L52" s="298"/>
      <c r="M52" s="453">
        <f>AVERAGE(M22:M23)</f>
        <v>32.880000000000003</v>
      </c>
      <c r="N52" s="298"/>
      <c r="O52" s="453">
        <f>AVERAGE(O22:O23)</f>
        <v>28.545000000000002</v>
      </c>
      <c r="Q52" s="454" t="s">
        <v>3427</v>
      </c>
      <c r="R52" s="455"/>
      <c r="S52" s="34">
        <f>ROUND(((C60/C54)*100),2)</f>
        <v>22.05</v>
      </c>
      <c r="T52" s="16" t="s">
        <v>52</v>
      </c>
      <c r="U52" s="34">
        <f>ROUND(((E60/E54)*100),2)</f>
        <v>40.630000000000003</v>
      </c>
      <c r="V52" s="16" t="s">
        <v>52</v>
      </c>
      <c r="W52" s="34">
        <f>ROUND(((G60/G54)*100),2)</f>
        <v>45.82</v>
      </c>
      <c r="X52" s="16" t="s">
        <v>52</v>
      </c>
      <c r="Y52" s="34">
        <f>ROUND(((I60/I54)*100),2)</f>
        <v>15.69</v>
      </c>
      <c r="Z52" s="16" t="s">
        <v>52</v>
      </c>
      <c r="AA52" s="34">
        <f>ROUND(((K60/K54)*100),2)</f>
        <v>33.159999999999997</v>
      </c>
      <c r="AB52" s="16" t="s">
        <v>52</v>
      </c>
      <c r="AC52" s="34">
        <f>ROUND(AVERAGE(S52:AB52),2)</f>
        <v>31.47</v>
      </c>
      <c r="AD52" s="16" t="s">
        <v>52</v>
      </c>
    </row>
    <row r="53" spans="1:30" s="172" customFormat="1" ht="13.75" customHeight="1" x14ac:dyDescent="0.15">
      <c r="C53" s="453"/>
      <c r="E53" s="453"/>
      <c r="G53" s="453"/>
      <c r="I53" s="453"/>
      <c r="K53" s="298"/>
      <c r="L53" s="298"/>
      <c r="M53" s="298"/>
      <c r="N53" s="298"/>
      <c r="O53" s="298"/>
      <c r="Q53" s="464"/>
      <c r="R53" s="464"/>
      <c r="S53" s="34"/>
      <c r="U53" s="34"/>
      <c r="W53" s="34"/>
      <c r="Y53" s="34"/>
      <c r="AA53" s="34"/>
    </row>
    <row r="54" spans="1:30" s="172" customFormat="1" ht="13.75" customHeight="1" x14ac:dyDescent="0.15">
      <c r="A54" s="16" t="s">
        <v>3428</v>
      </c>
      <c r="C54" s="453">
        <f>C19+C12</f>
        <v>486340000</v>
      </c>
      <c r="E54" s="453">
        <f>E19+E12</f>
        <v>416907000</v>
      </c>
      <c r="G54" s="453">
        <f>G19+G12</f>
        <v>380363000</v>
      </c>
      <c r="I54" s="453">
        <f>I19+I12</f>
        <v>411311000</v>
      </c>
      <c r="K54" s="453">
        <f>K19+K12</f>
        <v>353853000</v>
      </c>
      <c r="L54" s="298"/>
      <c r="M54" s="453">
        <f>M19+M12</f>
        <v>326090000</v>
      </c>
      <c r="N54" s="298"/>
      <c r="O54" s="453">
        <f>O19+O12</f>
        <v>332377000</v>
      </c>
      <c r="Q54" s="465" t="s">
        <v>3429</v>
      </c>
      <c r="R54" s="464"/>
      <c r="S54" s="34">
        <f>S33</f>
        <v>44.71</v>
      </c>
      <c r="T54" s="16" t="s">
        <v>52</v>
      </c>
      <c r="U54" s="34">
        <f>U33</f>
        <v>42.75</v>
      </c>
      <c r="V54" s="16" t="s">
        <v>52</v>
      </c>
      <c r="W54" s="34">
        <f>W33</f>
        <v>41.78</v>
      </c>
      <c r="X54" s="16" t="s">
        <v>52</v>
      </c>
      <c r="Y54" s="34">
        <f>Y33</f>
        <v>45.42</v>
      </c>
      <c r="Z54" s="16" t="s">
        <v>52</v>
      </c>
      <c r="AA54" s="34">
        <f>AA33</f>
        <v>43.16</v>
      </c>
      <c r="AB54" s="16" t="s">
        <v>52</v>
      </c>
      <c r="AC54" s="34">
        <f>ROUND(AVERAGE(S54:AB54),2)</f>
        <v>43.56</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1087870000</v>
      </c>
      <c r="E56" s="453">
        <f>SUM(E50,E19)</f>
        <v>975130000</v>
      </c>
      <c r="G56" s="453">
        <f>SUM(G50,G19)</f>
        <v>910308000</v>
      </c>
      <c r="I56" s="453">
        <f>SUM(I50,I19)</f>
        <v>905608000</v>
      </c>
      <c r="K56" s="453">
        <f>SUM(K50,K19)</f>
        <v>819798000</v>
      </c>
      <c r="L56" s="298"/>
      <c r="M56" s="453">
        <f>SUM(M50,M19)</f>
        <v>832891000</v>
      </c>
      <c r="N56" s="298"/>
      <c r="O56" s="453">
        <f>SUM(O50,O19)</f>
        <v>824781000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0</v>
      </c>
      <c r="E58" s="453">
        <f>SUM(E13,E17)</f>
        <v>0</v>
      </c>
      <c r="G58" s="453">
        <f>SUM(G13,G17)</f>
        <v>0</v>
      </c>
      <c r="I58" s="453">
        <f>SUM(I13,I17)</f>
        <v>0</v>
      </c>
      <c r="K58" s="453">
        <f>SUM(K13,K17)</f>
        <v>0</v>
      </c>
      <c r="L58" s="298"/>
      <c r="M58" s="453">
        <f>SUM(M13,M17)</f>
        <v>0</v>
      </c>
      <c r="N58" s="298"/>
      <c r="O58" s="453">
        <f>SUM(O13,O17)</f>
        <v>0</v>
      </c>
    </row>
    <row r="59" spans="1:30" s="172" customFormat="1" ht="13.75" customHeight="1" x14ac:dyDescent="0.15">
      <c r="C59" s="453"/>
      <c r="E59" s="453"/>
      <c r="G59" s="453"/>
      <c r="I59" s="453"/>
      <c r="K59" s="298"/>
      <c r="L59" s="298"/>
      <c r="M59" s="298"/>
      <c r="N59" s="298"/>
      <c r="O59" s="298"/>
    </row>
    <row r="60" spans="1:30" s="172" customFormat="1" ht="25.5" customHeight="1" x14ac:dyDescent="0.15">
      <c r="A60" s="25" t="s">
        <v>3432</v>
      </c>
      <c r="B60" s="16" t="s">
        <v>3423</v>
      </c>
      <c r="C60" s="453">
        <f>ROUND(C41+C42-C28,3)</f>
        <v>107232000</v>
      </c>
      <c r="E60" s="453">
        <f>ROUND(E41+E42-E28,3)</f>
        <v>169369000</v>
      </c>
      <c r="G60" s="453">
        <f>ROUND(G41+G42-G28,3)</f>
        <v>174280000</v>
      </c>
      <c r="I60" s="453">
        <f>ROUND(I41+I42-I28,3)</f>
        <v>64545000</v>
      </c>
      <c r="K60" s="453">
        <f>ROUND(K41+K42-K28,3)</f>
        <v>117349000</v>
      </c>
      <c r="L60" s="298"/>
      <c r="M60" s="453">
        <f>ROUND(M41+M42-M28,3)</f>
        <v>138314000</v>
      </c>
      <c r="N60" s="298"/>
      <c r="O60" s="453">
        <f>ROUND(O41+O42-O28,3)</f>
        <v>122209000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168995000</v>
      </c>
      <c r="E62" s="453">
        <f>E40+E43+E44+E30</f>
        <v>145746000</v>
      </c>
      <c r="G62" s="453">
        <f>G40+G43+G44+G30</f>
        <v>169954000</v>
      </c>
      <c r="I62" s="453">
        <f>I40+I43+I44+I30</f>
        <v>155320000</v>
      </c>
      <c r="K62" s="453">
        <v>161163000</v>
      </c>
      <c r="M62" s="453">
        <v>160796000</v>
      </c>
      <c r="O62" s="453">
        <v>160039000</v>
      </c>
    </row>
    <row r="63" spans="1:30" s="172" customFormat="1" ht="13.75" customHeight="1" x14ac:dyDescent="0.15">
      <c r="I63" s="298"/>
      <c r="J63" s="298"/>
      <c r="K63" s="298"/>
      <c r="L63" s="298"/>
      <c r="M63" s="298"/>
      <c r="N63" s="298"/>
      <c r="O63" s="298"/>
    </row>
    <row r="64" spans="1:30" s="172" customFormat="1" ht="13.75" customHeight="1" x14ac:dyDescent="0.15">
      <c r="I64" s="46"/>
      <c r="J64" s="298"/>
      <c r="K64" s="46"/>
      <c r="L64" s="298"/>
      <c r="M64" s="46"/>
      <c r="N64" s="298"/>
      <c r="O64" s="298"/>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G8:K8"/>
    <mergeCell ref="S13:AB13"/>
    <mergeCell ref="AC24:AD24"/>
    <mergeCell ref="Q6:AC6"/>
    <mergeCell ref="Q7:AC7"/>
    <mergeCell ref="Q8:AC8"/>
  </mergeCells>
  <pageMargins left="0.75" right="0.75" top="1" bottom="1" header="0.5" footer="0.5"/>
  <pageSetup orientation="portrait"/>
  <headerFooter>
    <oddFooter>&amp;C&amp;"Helvetica Neue,Regular"&amp;12&amp;K000000&amp;P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5:HO154"/>
  <sheetViews>
    <sheetView defaultGridColor="0" colorId="10" workbookViewId="0"/>
  </sheetViews>
  <sheetFormatPr baseColWidth="10" defaultColWidth="9.1640625" defaultRowHeight="12.75" customHeight="1" x14ac:dyDescent="0.15"/>
  <cols>
    <col min="1" max="1" width="35.5" style="116" customWidth="1"/>
    <col min="2" max="3" width="19.1640625" style="116" customWidth="1"/>
    <col min="4" max="4" width="2.6640625" style="116" customWidth="1"/>
    <col min="5" max="5" width="19.1640625" style="116" customWidth="1"/>
    <col min="6" max="6" width="2.6640625" style="116" customWidth="1"/>
    <col min="7" max="7" width="19.5" style="116" customWidth="1"/>
    <col min="8" max="8" width="2.6640625" style="116" customWidth="1"/>
    <col min="9" max="9" width="21.5" style="116" customWidth="1"/>
    <col min="10" max="10" width="2" style="116" customWidth="1"/>
    <col min="11" max="11" width="21.5" style="116" customWidth="1"/>
    <col min="12" max="12" width="1.83203125" style="116" customWidth="1"/>
    <col min="13" max="13" width="21.5" style="116" customWidth="1"/>
    <col min="14" max="14" width="1.83203125" style="116" customWidth="1"/>
    <col min="15" max="15" width="20.6640625" style="116" customWidth="1"/>
    <col min="16" max="16" width="9.1640625" style="116" customWidth="1"/>
    <col min="17" max="17" width="58.6640625" style="116" customWidth="1"/>
    <col min="18" max="18" width="9.6640625" style="116" customWidth="1"/>
    <col min="19" max="19" width="18.6640625" style="116" customWidth="1"/>
    <col min="20" max="20" width="3.33203125" style="116" customWidth="1"/>
    <col min="21" max="21" width="18.5" style="116" customWidth="1"/>
    <col min="22" max="22" width="3.33203125" style="116" customWidth="1"/>
    <col min="23" max="23" width="14.5" style="116" customWidth="1"/>
    <col min="24" max="24" width="3.33203125" style="116" customWidth="1"/>
    <col min="25" max="25" width="14.5" style="116" customWidth="1"/>
    <col min="26" max="26" width="3.33203125" style="116" customWidth="1"/>
    <col min="27" max="27" width="14.5" style="116" customWidth="1"/>
    <col min="28" max="28" width="3.33203125" style="116" customWidth="1"/>
    <col min="29" max="29" width="8.33203125" style="116" customWidth="1"/>
    <col min="30" max="30" width="3.33203125" style="116" customWidth="1"/>
    <col min="31" max="31" width="9.1640625" style="116" customWidth="1"/>
    <col min="32" max="32" width="4.5" style="116" customWidth="1"/>
    <col min="33" max="33" width="3.6640625" style="116" customWidth="1"/>
    <col min="34" max="34" width="22.33203125" style="116" customWidth="1"/>
    <col min="35" max="222" width="9.1640625" style="116" customWidth="1"/>
    <col min="223" max="223" width="25.83203125" style="116" customWidth="1"/>
    <col min="224" max="224" width="9.1640625" style="467" customWidth="1"/>
    <col min="225" max="16384" width="9.1640625" style="467"/>
  </cols>
  <sheetData>
    <row r="5" spans="1:29" s="172" customFormat="1" ht="15" customHeight="1" x14ac:dyDescent="0.15">
      <c r="A5" s="447" t="s">
        <v>3435</v>
      </c>
    </row>
    <row r="6" spans="1:29" s="172" customFormat="1" ht="13.5" customHeight="1" x14ac:dyDescent="0.15">
      <c r="A6" s="448" t="s">
        <v>53</v>
      </c>
      <c r="C6" s="526" t="s">
        <v>3436</v>
      </c>
      <c r="D6" s="527"/>
      <c r="E6" s="527"/>
      <c r="F6" s="527"/>
      <c r="G6" s="527"/>
      <c r="H6" s="527"/>
      <c r="I6" s="527"/>
      <c r="J6" s="527"/>
      <c r="K6" s="527"/>
      <c r="L6" s="527"/>
      <c r="M6" s="527"/>
      <c r="N6" s="527"/>
      <c r="O6" s="527"/>
      <c r="Q6" s="530" t="str">
        <f>C6</f>
        <v xml:space="preserve">Amer. Water Works   </v>
      </c>
      <c r="R6" s="531"/>
      <c r="S6" s="531"/>
      <c r="T6" s="531"/>
      <c r="U6" s="531"/>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3.75" customHeight="1" x14ac:dyDescent="0.15">
      <c r="G8" s="526" t="s">
        <v>3356</v>
      </c>
      <c r="H8" s="527"/>
      <c r="I8" s="527"/>
      <c r="J8" s="527"/>
      <c r="K8" s="527"/>
      <c r="L8" s="450"/>
      <c r="M8" s="450"/>
      <c r="N8" s="450"/>
      <c r="O8" s="450"/>
      <c r="Q8" s="526" t="str">
        <f>G8</f>
        <v>2015 - 2019, Inclusive</v>
      </c>
      <c r="R8" s="527"/>
      <c r="S8" s="527"/>
      <c r="T8" s="527"/>
      <c r="U8" s="527"/>
      <c r="V8" s="529"/>
      <c r="W8" s="529"/>
      <c r="X8" s="527"/>
      <c r="Y8" s="529"/>
      <c r="Z8" s="529"/>
      <c r="AA8" s="529"/>
      <c r="AB8" s="529"/>
      <c r="AC8" s="529"/>
    </row>
    <row r="9" spans="1:29" s="172" customFormat="1" ht="13.75" customHeight="1" x14ac:dyDescent="0.15">
      <c r="Q9" s="450"/>
      <c r="R9" s="450"/>
      <c r="S9" s="450"/>
      <c r="T9" s="450"/>
      <c r="U9" s="450"/>
      <c r="V9" s="450"/>
      <c r="W9" s="449"/>
      <c r="X9" s="449"/>
      <c r="Y9" s="450"/>
      <c r="Z9" s="450"/>
      <c r="AA9" s="450"/>
      <c r="AB9" s="450"/>
      <c r="AC9" s="450"/>
    </row>
    <row r="10" spans="1:29" s="172" customFormat="1" ht="13.75" customHeight="1" x14ac:dyDescent="0.15">
      <c r="B10" s="16" t="s">
        <v>3437</v>
      </c>
      <c r="C10" s="452">
        <v>2019</v>
      </c>
      <c r="E10" s="452">
        <v>2018</v>
      </c>
      <c r="G10" s="452">
        <v>2017</v>
      </c>
      <c r="H10" s="449"/>
      <c r="I10" s="452">
        <v>2016</v>
      </c>
      <c r="K10" s="452">
        <v>2015</v>
      </c>
      <c r="L10" s="449"/>
      <c r="M10" s="452">
        <v>2014</v>
      </c>
      <c r="N10" s="449"/>
      <c r="O10" s="452">
        <v>2013</v>
      </c>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453">
        <v>8667000000</v>
      </c>
      <c r="E12" s="453">
        <v>7640000000</v>
      </c>
      <c r="G12" s="453">
        <v>6812000000</v>
      </c>
      <c r="H12" s="453"/>
      <c r="I12" s="453">
        <v>6323000000</v>
      </c>
      <c r="K12" s="453">
        <v>5916000000</v>
      </c>
      <c r="L12" s="298"/>
      <c r="M12" s="453">
        <v>5493876000</v>
      </c>
      <c r="N12" s="298"/>
      <c r="O12" s="453">
        <v>5227055000</v>
      </c>
      <c r="S12" s="452">
        <f>C10</f>
        <v>2019</v>
      </c>
      <c r="U12" s="452">
        <f>E10</f>
        <v>2018</v>
      </c>
      <c r="W12" s="452">
        <f>G10</f>
        <v>2017</v>
      </c>
      <c r="X12" s="449"/>
      <c r="Y12" s="452">
        <f>I10</f>
        <v>2016</v>
      </c>
      <c r="Z12" s="449"/>
      <c r="AA12" s="452">
        <f>K10</f>
        <v>2015</v>
      </c>
      <c r="AB12" s="449"/>
    </row>
    <row r="13" spans="1:29" s="172" customFormat="1" ht="13.75" customHeight="1" x14ac:dyDescent="0.15">
      <c r="A13" s="16" t="s">
        <v>3361</v>
      </c>
      <c r="B13" s="16" t="s">
        <v>3362</v>
      </c>
      <c r="C13" s="453">
        <v>5000000</v>
      </c>
      <c r="E13" s="453">
        <v>7000000</v>
      </c>
      <c r="G13" s="453">
        <v>8000000</v>
      </c>
      <c r="H13" s="453"/>
      <c r="I13" s="453">
        <v>10000000</v>
      </c>
      <c r="K13" s="453">
        <v>12000000</v>
      </c>
      <c r="L13" s="298"/>
      <c r="M13" s="453">
        <v>15501000</v>
      </c>
      <c r="N13" s="298"/>
      <c r="O13" s="453">
        <v>17177000</v>
      </c>
      <c r="S13" s="528" t="s">
        <v>3363</v>
      </c>
      <c r="T13" s="529"/>
      <c r="U13" s="529"/>
      <c r="V13" s="529"/>
      <c r="W13" s="529"/>
      <c r="X13" s="529"/>
      <c r="Y13" s="529"/>
      <c r="Z13" s="529"/>
      <c r="AA13" s="529"/>
      <c r="AB13" s="529"/>
      <c r="AC13" s="451" t="s">
        <v>101</v>
      </c>
    </row>
    <row r="14" spans="1:29" s="172" customFormat="1" ht="13.75" customHeight="1" x14ac:dyDescent="0.15">
      <c r="G14" s="453"/>
      <c r="H14" s="453"/>
      <c r="I14" s="453"/>
      <c r="Q14" s="454" t="s">
        <v>3364</v>
      </c>
      <c r="R14" s="455"/>
      <c r="S14" s="455"/>
      <c r="T14" s="455"/>
      <c r="U14" s="455"/>
      <c r="V14" s="455"/>
    </row>
    <row r="15" spans="1:29" s="172" customFormat="1" ht="13.75" customHeight="1" x14ac:dyDescent="0.15">
      <c r="A15" s="16" t="s">
        <v>3365</v>
      </c>
      <c r="B15" s="16" t="s">
        <v>3366</v>
      </c>
      <c r="C15" s="453">
        <v>180812872</v>
      </c>
      <c r="E15" s="453">
        <v>180684002</v>
      </c>
      <c r="G15" s="453">
        <v>178444554</v>
      </c>
      <c r="H15" s="453"/>
      <c r="I15" s="453">
        <v>178096688</v>
      </c>
      <c r="K15" s="453">
        <v>178282371</v>
      </c>
      <c r="L15" s="298"/>
      <c r="M15" s="453">
        <v>179462000</v>
      </c>
      <c r="N15" s="298"/>
      <c r="O15" s="453">
        <v>178379000</v>
      </c>
    </row>
    <row r="16" spans="1:29" s="172" customFormat="1" ht="13.75" customHeight="1" x14ac:dyDescent="0.15">
      <c r="A16" s="16" t="s">
        <v>3367</v>
      </c>
      <c r="B16" s="16" t="s">
        <v>3368</v>
      </c>
      <c r="C16" s="453">
        <v>6121000000</v>
      </c>
      <c r="E16" s="453">
        <v>5864000000</v>
      </c>
      <c r="G16" s="453">
        <v>5385000000</v>
      </c>
      <c r="H16" s="453"/>
      <c r="I16" s="453">
        <v>5218000000</v>
      </c>
      <c r="K16" s="453">
        <v>5049000000</v>
      </c>
      <c r="L16" s="298"/>
      <c r="M16" s="453">
        <v>4915591000</v>
      </c>
      <c r="N16" s="298"/>
      <c r="O16" s="453">
        <v>4727804000</v>
      </c>
      <c r="Q16" s="454" t="s">
        <v>3369</v>
      </c>
      <c r="R16" s="455"/>
      <c r="S16" s="455"/>
      <c r="T16" s="455"/>
      <c r="U16" s="455"/>
      <c r="V16" s="455"/>
    </row>
    <row r="17" spans="1:30" s="172" customFormat="1" ht="13.75" customHeight="1" x14ac:dyDescent="0.15">
      <c r="A17" s="16" t="s">
        <v>3370</v>
      </c>
      <c r="B17" s="16" t="s">
        <v>3366</v>
      </c>
      <c r="G17" s="453">
        <v>0</v>
      </c>
      <c r="H17" s="453"/>
      <c r="I17" s="453">
        <v>0</v>
      </c>
      <c r="K17" s="453"/>
      <c r="L17" s="298"/>
      <c r="M17" s="453">
        <v>0</v>
      </c>
      <c r="N17" s="298"/>
      <c r="O17" s="453">
        <v>0</v>
      </c>
      <c r="Q17" s="16" t="s">
        <v>3371</v>
      </c>
      <c r="S17" s="456">
        <f>C50/1000000</f>
        <v>14793</v>
      </c>
      <c r="T17" s="456"/>
      <c r="U17" s="456">
        <f>E50/1000000</f>
        <v>13511</v>
      </c>
      <c r="V17" s="456"/>
      <c r="W17" s="456">
        <f>G50/1000000</f>
        <v>12205</v>
      </c>
      <c r="X17" s="456"/>
      <c r="Y17" s="456">
        <f>I50/1000000</f>
        <v>11551</v>
      </c>
      <c r="Z17" s="456"/>
      <c r="AA17" s="456">
        <f>K50/1000000</f>
        <v>10977</v>
      </c>
      <c r="AB17" s="456"/>
    </row>
    <row r="18" spans="1:30" s="172" customFormat="1" ht="13.75" customHeight="1" x14ac:dyDescent="0.15">
      <c r="G18" s="453"/>
      <c r="H18" s="453"/>
      <c r="I18" s="453"/>
      <c r="Q18" s="16" t="s">
        <v>3372</v>
      </c>
      <c r="S18" s="457">
        <f>C19/1000000</f>
        <v>786</v>
      </c>
      <c r="T18" s="456"/>
      <c r="U18" s="457">
        <f>E19/1000000</f>
        <v>964</v>
      </c>
      <c r="V18" s="456"/>
      <c r="W18" s="457">
        <f>G19/1000000</f>
        <v>905</v>
      </c>
      <c r="X18" s="456"/>
      <c r="Y18" s="457">
        <f>I19/1000000</f>
        <v>849</v>
      </c>
      <c r="Z18" s="456"/>
      <c r="AA18" s="457">
        <f>K19/1000000</f>
        <v>628</v>
      </c>
      <c r="AB18" s="456"/>
    </row>
    <row r="19" spans="1:30" s="172" customFormat="1" ht="13.75" customHeight="1" x14ac:dyDescent="0.15">
      <c r="A19" s="16" t="s">
        <v>3373</v>
      </c>
      <c r="B19" s="16" t="s">
        <v>3374</v>
      </c>
      <c r="C19" s="453">
        <v>786000000</v>
      </c>
      <c r="E19" s="453">
        <v>964000000</v>
      </c>
      <c r="G19" s="453">
        <v>905000000</v>
      </c>
      <c r="H19" s="453"/>
      <c r="I19" s="453">
        <v>849000000</v>
      </c>
      <c r="K19" s="453">
        <v>628000000</v>
      </c>
      <c r="L19" s="298"/>
      <c r="M19" s="453">
        <v>449959000</v>
      </c>
      <c r="N19" s="298"/>
      <c r="O19" s="453">
        <v>630307000</v>
      </c>
      <c r="Q19" s="16" t="s">
        <v>3375</v>
      </c>
      <c r="S19" s="458">
        <f>SUM(S17:S18)</f>
        <v>15579</v>
      </c>
      <c r="T19" s="456"/>
      <c r="U19" s="458">
        <f>SUM(U17:U18)</f>
        <v>14475</v>
      </c>
      <c r="V19" s="456"/>
      <c r="W19" s="458">
        <f>SUM(W17:W18)</f>
        <v>13110</v>
      </c>
      <c r="X19" s="456"/>
      <c r="Y19" s="458">
        <f>SUM(Y17:Y18)</f>
        <v>12400</v>
      </c>
      <c r="Z19" s="456"/>
      <c r="AA19" s="458">
        <f>SUM(AA17:AA18)</f>
        <v>11605</v>
      </c>
      <c r="AB19" s="456"/>
    </row>
    <row r="20" spans="1:30" s="172" customFormat="1" ht="13.75" customHeight="1" x14ac:dyDescent="0.15">
      <c r="G20" s="453"/>
      <c r="H20" s="453"/>
      <c r="I20" s="453"/>
      <c r="K20" s="298"/>
      <c r="L20" s="298"/>
      <c r="M20" s="298"/>
      <c r="N20" s="298"/>
      <c r="O20" s="298"/>
    </row>
    <row r="21" spans="1:30" s="172" customFormat="1" ht="13.75" customHeight="1" x14ac:dyDescent="0.15">
      <c r="A21" s="16" t="s">
        <v>3376</v>
      </c>
      <c r="B21" s="16" t="s">
        <v>3377</v>
      </c>
      <c r="C21" s="453">
        <v>3.43</v>
      </c>
      <c r="E21" s="453">
        <v>3.15</v>
      </c>
      <c r="G21" s="453">
        <v>2.38</v>
      </c>
      <c r="H21" s="453"/>
      <c r="I21" s="453">
        <v>2.62</v>
      </c>
      <c r="K21" s="453">
        <v>2.64</v>
      </c>
      <c r="L21" s="298"/>
      <c r="M21" s="453">
        <v>2.35</v>
      </c>
      <c r="N21" s="298"/>
      <c r="O21" s="453">
        <v>2.06</v>
      </c>
      <c r="Q21" s="454" t="s">
        <v>3378</v>
      </c>
      <c r="R21" s="455"/>
    </row>
    <row r="22" spans="1:30" s="172" customFormat="1" ht="13.75" customHeight="1" x14ac:dyDescent="0.15">
      <c r="A22" s="16" t="s">
        <v>3379</v>
      </c>
      <c r="B22" s="16" t="s">
        <v>541</v>
      </c>
      <c r="C22" s="453">
        <v>129.5</v>
      </c>
      <c r="E22" s="453">
        <v>39.229999999999997</v>
      </c>
      <c r="G22" s="453">
        <v>39.33</v>
      </c>
      <c r="H22" s="453"/>
      <c r="I22" s="453">
        <v>84.76</v>
      </c>
      <c r="K22" s="453">
        <v>60.61</v>
      </c>
      <c r="L22" s="298"/>
      <c r="M22" s="453">
        <v>56.19</v>
      </c>
      <c r="N22" s="298"/>
      <c r="O22" s="453">
        <v>45.09</v>
      </c>
      <c r="Q22" s="16" t="s">
        <v>3380</v>
      </c>
      <c r="S22" s="34">
        <f>(ROUND((C30/(AVERAGE(C54,E54))*100),2))</f>
        <v>4.2300000000000004</v>
      </c>
      <c r="T22" s="16" t="s">
        <v>52</v>
      </c>
      <c r="U22" s="34">
        <f>(ROUND((E30/(AVERAGE(E54,G54))*100),2))</f>
        <v>4.29</v>
      </c>
      <c r="V22" s="16" t="s">
        <v>52</v>
      </c>
      <c r="W22" s="34">
        <f>(ROUND((G30/(AVERAGE(G54,I54))*100),2))</f>
        <v>4.59</v>
      </c>
      <c r="X22" s="16" t="s">
        <v>52</v>
      </c>
      <c r="Y22" s="34">
        <f>(ROUND((I30/(AVERAGE(I54,K54))*100),2))</f>
        <v>4.74</v>
      </c>
      <c r="Z22" s="16" t="s">
        <v>52</v>
      </c>
      <c r="AA22" s="34">
        <f>(ROUND((K30/(AVERAGE(K54,M54))*100),2))</f>
        <v>4.93</v>
      </c>
      <c r="AB22" s="16" t="s">
        <v>52</v>
      </c>
      <c r="AC22" s="450"/>
    </row>
    <row r="23" spans="1:30" s="172" customFormat="1" ht="13.75" customHeight="1" x14ac:dyDescent="0.15">
      <c r="A23" s="16" t="s">
        <v>3381</v>
      </c>
      <c r="B23" s="16" t="s">
        <v>541</v>
      </c>
      <c r="C23" s="453">
        <v>88.77</v>
      </c>
      <c r="E23" s="453">
        <v>32.369999999999997</v>
      </c>
      <c r="G23" s="453">
        <v>29.54</v>
      </c>
      <c r="H23" s="453"/>
      <c r="I23" s="453">
        <v>59.44</v>
      </c>
      <c r="K23" s="453">
        <v>48.63</v>
      </c>
      <c r="L23" s="298"/>
      <c r="M23" s="453">
        <v>41.064999999999998</v>
      </c>
      <c r="N23" s="298"/>
      <c r="O23" s="453">
        <v>36.96</v>
      </c>
      <c r="Q23" s="16" t="s">
        <v>3382</v>
      </c>
      <c r="S23" s="34"/>
      <c r="T23" s="36"/>
      <c r="U23" s="34"/>
      <c r="V23" s="36"/>
      <c r="W23" s="34"/>
      <c r="X23" s="36"/>
      <c r="Y23" s="34"/>
      <c r="Z23" s="36"/>
      <c r="AA23" s="34"/>
      <c r="AB23" s="36"/>
    </row>
    <row r="24" spans="1:30" s="172" customFormat="1" ht="13.75" customHeight="1" x14ac:dyDescent="0.15">
      <c r="G24" s="453"/>
      <c r="H24" s="453"/>
      <c r="I24" s="453"/>
      <c r="AC24" s="526" t="s">
        <v>3383</v>
      </c>
      <c r="AD24" s="527"/>
    </row>
    <row r="25" spans="1:30" s="172" customFormat="1" ht="13.75" customHeight="1" x14ac:dyDescent="0.15">
      <c r="G25" s="453"/>
      <c r="H25" s="453"/>
      <c r="I25" s="453"/>
      <c r="K25" s="298"/>
      <c r="L25" s="298"/>
      <c r="M25" s="298"/>
      <c r="N25" s="298"/>
      <c r="O25" s="298"/>
      <c r="Q25" s="454" t="s">
        <v>3384</v>
      </c>
      <c r="R25" s="455"/>
      <c r="AC25" s="526" t="s">
        <v>3385</v>
      </c>
      <c r="AD25" s="527"/>
    </row>
    <row r="26" spans="1:30" s="172" customFormat="1" ht="13.75" customHeight="1" x14ac:dyDescent="0.15">
      <c r="A26" s="16" t="s">
        <v>3386</v>
      </c>
      <c r="B26" s="16" t="s">
        <v>539</v>
      </c>
      <c r="C26" s="453">
        <v>2</v>
      </c>
      <c r="E26" s="453">
        <v>1.82</v>
      </c>
      <c r="G26" s="453">
        <v>1.62</v>
      </c>
      <c r="H26" s="453"/>
      <c r="I26" s="453">
        <v>1.5</v>
      </c>
      <c r="K26" s="453">
        <v>1.36</v>
      </c>
      <c r="L26" s="298"/>
      <c r="M26" s="453">
        <v>1.2400000095367401</v>
      </c>
      <c r="N26" s="298"/>
      <c r="O26" s="453">
        <v>1.1200000000000001</v>
      </c>
      <c r="Q26" s="16" t="s">
        <v>3387</v>
      </c>
    </row>
    <row r="27" spans="1:30" s="172" customFormat="1" ht="13.75" customHeight="1" x14ac:dyDescent="0.15">
      <c r="G27" s="453"/>
      <c r="H27" s="453"/>
      <c r="I27" s="453"/>
      <c r="K27" s="298"/>
      <c r="L27" s="298"/>
      <c r="M27" s="298"/>
      <c r="N27" s="298"/>
      <c r="O27" s="298"/>
      <c r="Q27" s="16" t="s">
        <v>3388</v>
      </c>
      <c r="S27" s="34">
        <f>ROUND(((C12/C50)*100),2)</f>
        <v>58.59</v>
      </c>
      <c r="T27" s="16" t="s">
        <v>52</v>
      </c>
      <c r="U27" s="34">
        <f>ROUND(((E12/E50)*100),2)</f>
        <v>56.55</v>
      </c>
      <c r="V27" s="16" t="s">
        <v>52</v>
      </c>
      <c r="W27" s="34">
        <f>ROUND(((G12/G50)*100),2)</f>
        <v>55.81</v>
      </c>
      <c r="X27" s="16" t="s">
        <v>52</v>
      </c>
      <c r="Y27" s="34">
        <f>ROUND(((I12/I50)*100),2)</f>
        <v>54.74</v>
      </c>
      <c r="Z27" s="16" t="s">
        <v>52</v>
      </c>
      <c r="AA27" s="34">
        <f>ROUND(((K12/K50)*100),2)</f>
        <v>53.89</v>
      </c>
      <c r="AB27" s="16" t="s">
        <v>52</v>
      </c>
      <c r="AC27" s="34">
        <f>ROUND(AVERAGE(S27:AB27),2)</f>
        <v>55.92</v>
      </c>
      <c r="AD27" s="16" t="s">
        <v>52</v>
      </c>
    </row>
    <row r="28" spans="1:30" s="172" customFormat="1" ht="13.75" customHeight="1" x14ac:dyDescent="0.15">
      <c r="A28" s="16" t="s">
        <v>3389</v>
      </c>
      <c r="B28" s="16" t="s">
        <v>3389</v>
      </c>
      <c r="C28" s="453">
        <v>41000000</v>
      </c>
      <c r="E28" s="453">
        <v>37000000</v>
      </c>
      <c r="G28" s="453">
        <v>27000000</v>
      </c>
      <c r="H28" s="453"/>
      <c r="I28" s="453">
        <v>21000000</v>
      </c>
      <c r="K28" s="453">
        <v>21000000</v>
      </c>
      <c r="L28" s="298"/>
      <c r="M28" s="453">
        <v>15278000</v>
      </c>
      <c r="N28" s="298"/>
      <c r="O28" s="453">
        <v>19016000</v>
      </c>
      <c r="Q28" s="16" t="s">
        <v>3390</v>
      </c>
      <c r="S28" s="34">
        <f>ROUND(((SUM(C13,C17)/C50)*100),2)</f>
        <v>0.03</v>
      </c>
      <c r="T28" s="36"/>
      <c r="U28" s="34">
        <f>ROUND(((SUM(E13,E17)/E50)*100),2)</f>
        <v>0.05</v>
      </c>
      <c r="V28" s="36"/>
      <c r="W28" s="34">
        <f>ROUND(((SUM(G13,G17)/G50)*100),2)</f>
        <v>7.0000000000000007E-2</v>
      </c>
      <c r="X28" s="36"/>
      <c r="Y28" s="34">
        <f>ROUND(((SUM(I13,I17)/I50)*100),2)</f>
        <v>0.09</v>
      </c>
      <c r="Z28" s="36"/>
      <c r="AA28" s="34">
        <f>ROUND(((SUM(K13,K17)/K50)*100),2)</f>
        <v>0.11</v>
      </c>
      <c r="AB28" s="36"/>
      <c r="AC28" s="34">
        <f>ROUND(AVERAGE(S28:AB28),2)</f>
        <v>7.0000000000000007E-2</v>
      </c>
      <c r="AD28" s="36"/>
    </row>
    <row r="29" spans="1:30" s="172" customFormat="1" ht="13.75" customHeight="1" x14ac:dyDescent="0.15">
      <c r="G29" s="453"/>
      <c r="H29" s="453"/>
      <c r="I29" s="453"/>
      <c r="K29" s="298"/>
      <c r="L29" s="298"/>
      <c r="M29" s="298"/>
      <c r="N29" s="298"/>
      <c r="O29" s="298"/>
      <c r="Q29" s="16" t="s">
        <v>3391</v>
      </c>
      <c r="S29" s="459">
        <f>ROUND(((C16/C50)*100),2)</f>
        <v>41.38</v>
      </c>
      <c r="T29" s="36"/>
      <c r="U29" s="459">
        <f>ROUND(((E16/E50)*100),2)</f>
        <v>43.4</v>
      </c>
      <c r="V29" s="36"/>
      <c r="W29" s="459">
        <f>ROUND(((G16/G50)*100),2)</f>
        <v>44.12</v>
      </c>
      <c r="X29" s="36"/>
      <c r="Y29" s="459">
        <f>ROUND(((I16/I50)*100),2)</f>
        <v>45.17</v>
      </c>
      <c r="Z29" s="36"/>
      <c r="AA29" s="459">
        <f>ROUND(((K16/K50)*100),2)</f>
        <v>46</v>
      </c>
      <c r="AB29" s="36"/>
      <c r="AC29" s="459">
        <f>ROUND(AVERAGE(S29:AB29),2)</f>
        <v>44.01</v>
      </c>
      <c r="AD29" s="36"/>
    </row>
    <row r="30" spans="1:30" s="172" customFormat="1" ht="13.75" customHeight="1" x14ac:dyDescent="0.15">
      <c r="A30" s="16" t="s">
        <v>3392</v>
      </c>
      <c r="B30" s="16" t="s">
        <v>3393</v>
      </c>
      <c r="C30" s="453">
        <v>382000000</v>
      </c>
      <c r="E30" s="453">
        <v>350000000</v>
      </c>
      <c r="G30" s="453">
        <v>342000000</v>
      </c>
      <c r="H30" s="453"/>
      <c r="I30" s="453">
        <v>325000000</v>
      </c>
      <c r="K30" s="453">
        <v>308000000</v>
      </c>
      <c r="L30" s="298"/>
      <c r="M30" s="453">
        <v>297818000</v>
      </c>
      <c r="N30" s="298"/>
      <c r="O30" s="453">
        <v>308164000</v>
      </c>
      <c r="Q30" s="16" t="s">
        <v>3394</v>
      </c>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3.75" customHeight="1" x14ac:dyDescent="0.15">
      <c r="G31" s="453"/>
      <c r="H31" s="453"/>
      <c r="I31" s="453"/>
      <c r="K31" s="298"/>
      <c r="L31" s="298"/>
      <c r="M31" s="298"/>
      <c r="N31" s="298"/>
      <c r="O31" s="298"/>
    </row>
    <row r="32" spans="1:30" s="172" customFormat="1" ht="13.75" customHeight="1" x14ac:dyDescent="0.15">
      <c r="A32" s="16" t="s">
        <v>3395</v>
      </c>
      <c r="B32" s="16" t="s">
        <v>3396</v>
      </c>
      <c r="C32" s="453">
        <v>621000000</v>
      </c>
      <c r="E32" s="453">
        <v>565000000</v>
      </c>
      <c r="G32" s="453">
        <v>426000000</v>
      </c>
      <c r="H32" s="453"/>
      <c r="I32" s="453">
        <v>468000000</v>
      </c>
      <c r="K32" s="453">
        <v>476000000</v>
      </c>
      <c r="L32" s="298"/>
      <c r="M32" s="453">
        <v>423108000</v>
      </c>
      <c r="N32" s="298"/>
      <c r="O32" s="453">
        <v>369264000</v>
      </c>
      <c r="Q32" s="16" t="s">
        <v>3397</v>
      </c>
    </row>
    <row r="33" spans="1:30" s="172" customFormat="1" ht="13.75" customHeight="1" x14ac:dyDescent="0.15">
      <c r="A33" s="461"/>
      <c r="B33" s="461"/>
      <c r="C33" s="461"/>
      <c r="D33" s="461"/>
      <c r="E33" s="461"/>
      <c r="F33" s="461"/>
      <c r="G33" s="462"/>
      <c r="H33" s="462"/>
      <c r="I33" s="462"/>
      <c r="J33" s="461"/>
      <c r="K33" s="463"/>
      <c r="L33" s="463"/>
      <c r="M33" s="463"/>
      <c r="N33" s="463"/>
      <c r="O33" s="463"/>
      <c r="Q33" s="16" t="s">
        <v>3398</v>
      </c>
      <c r="S33" s="34">
        <f>ROUND((((C12+C19)/C56)*100),2)</f>
        <v>60.68</v>
      </c>
      <c r="T33" s="16" t="s">
        <v>52</v>
      </c>
      <c r="U33" s="34">
        <f>ROUND((((E12+E19)/E56)*100),2)</f>
        <v>59.44</v>
      </c>
      <c r="V33" s="16" t="s">
        <v>52</v>
      </c>
      <c r="W33" s="34">
        <f>ROUND((((G12+G19)/G56)*100),2)</f>
        <v>58.86</v>
      </c>
      <c r="X33" s="16" t="s">
        <v>52</v>
      </c>
      <c r="Y33" s="34">
        <f>ROUND((((I12+I19)/I56)*100),2)</f>
        <v>57.84</v>
      </c>
      <c r="Z33" s="16" t="s">
        <v>52</v>
      </c>
      <c r="AA33" s="34">
        <f>ROUND((((K12+K19)/K56)*100),2)</f>
        <v>56.39</v>
      </c>
      <c r="AB33" s="16" t="s">
        <v>52</v>
      </c>
      <c r="AC33" s="34">
        <f>ROUND(AVERAGE(S33:AB33),2)</f>
        <v>58.64</v>
      </c>
      <c r="AD33" s="16" t="s">
        <v>52</v>
      </c>
    </row>
    <row r="34" spans="1:30" s="172" customFormat="1" ht="13.75" customHeight="1" x14ac:dyDescent="0.15">
      <c r="A34" s="16" t="s">
        <v>3399</v>
      </c>
      <c r="B34" s="16" t="s">
        <v>3400</v>
      </c>
      <c r="C34" s="453">
        <v>621000000</v>
      </c>
      <c r="E34" s="453">
        <v>567000000</v>
      </c>
      <c r="G34" s="453">
        <v>426000000</v>
      </c>
      <c r="H34" s="453"/>
      <c r="I34" s="453">
        <v>468000000</v>
      </c>
      <c r="K34" s="453">
        <v>476000000</v>
      </c>
      <c r="L34" s="298"/>
      <c r="M34" s="453">
        <v>423108000</v>
      </c>
      <c r="N34" s="298"/>
      <c r="O34" s="453">
        <v>369264000</v>
      </c>
      <c r="Q34" s="16" t="s">
        <v>3390</v>
      </c>
      <c r="S34" s="34">
        <f>ROUND((((SUM(C13,C17))/C56)*100),2)</f>
        <v>0.03</v>
      </c>
      <c r="T34" s="36"/>
      <c r="U34" s="34">
        <f>ROUND((((SUM(E13,E17))/E56)*100),2)</f>
        <v>0.05</v>
      </c>
      <c r="V34" s="36"/>
      <c r="W34" s="34">
        <f>ROUND((((SUM(G13,G17))/G56)*100),2)</f>
        <v>0.06</v>
      </c>
      <c r="X34" s="36"/>
      <c r="Y34" s="34">
        <f>ROUND((((SUM(I13,I17))/I56)*100),2)</f>
        <v>0.08</v>
      </c>
      <c r="Z34" s="36"/>
      <c r="AA34" s="34">
        <f>ROUND((((SUM(K13,K17))/K56)*100),2)</f>
        <v>0.1</v>
      </c>
      <c r="AB34" s="36"/>
      <c r="AC34" s="34">
        <f>ROUND(AVERAGE(S34:AB34),2)</f>
        <v>0.06</v>
      </c>
      <c r="AD34" s="36"/>
    </row>
    <row r="35" spans="1:30" s="172" customFormat="1" ht="13.75" customHeight="1" x14ac:dyDescent="0.15">
      <c r="G35" s="453"/>
      <c r="H35" s="453"/>
      <c r="I35" s="453"/>
      <c r="Q35" s="16" t="s">
        <v>3391</v>
      </c>
      <c r="S35" s="459">
        <f>ROUND((((C16)/C56)*100),2)</f>
        <v>39.29</v>
      </c>
      <c r="T35" s="36"/>
      <c r="U35" s="459">
        <f>ROUND((((E16)/E56)*100),2)</f>
        <v>40.51</v>
      </c>
      <c r="V35" s="36"/>
      <c r="W35" s="459">
        <f>ROUND((((G16)/G56)*100),2)</f>
        <v>41.08</v>
      </c>
      <c r="X35" s="36"/>
      <c r="Y35" s="459">
        <f>ROUND((((I16)/I56)*100),2)</f>
        <v>42.08</v>
      </c>
      <c r="Z35" s="36"/>
      <c r="AA35" s="459">
        <f>ROUND((((K16)/K56)*100),2)</f>
        <v>43.51</v>
      </c>
      <c r="AB35" s="36"/>
      <c r="AC35" s="459">
        <f>ROUND(AVERAGE(S35:AB35),2)</f>
        <v>41.29</v>
      </c>
      <c r="AD35" s="36"/>
    </row>
    <row r="36" spans="1:30" s="172" customFormat="1" ht="13.75" customHeight="1" x14ac:dyDescent="0.15">
      <c r="A36" s="16" t="s">
        <v>3401</v>
      </c>
      <c r="B36" s="16" t="s">
        <v>3402</v>
      </c>
      <c r="C36" s="453">
        <v>0</v>
      </c>
      <c r="E36" s="453">
        <v>0</v>
      </c>
      <c r="G36" s="453">
        <v>0</v>
      </c>
      <c r="H36" s="453"/>
      <c r="I36" s="453">
        <v>0</v>
      </c>
      <c r="K36" s="453">
        <v>0</v>
      </c>
      <c r="L36" s="298"/>
      <c r="M36" s="453">
        <v>0</v>
      </c>
      <c r="N36" s="298"/>
      <c r="O36" s="453">
        <v>0</v>
      </c>
      <c r="Q36" s="16" t="s">
        <v>3394</v>
      </c>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99.990000000000009</v>
      </c>
      <c r="AD36" s="16" t="s">
        <v>52</v>
      </c>
    </row>
    <row r="37" spans="1:30" s="172" customFormat="1" ht="13.75" customHeight="1" x14ac:dyDescent="0.15">
      <c r="G37" s="453"/>
      <c r="H37" s="453"/>
      <c r="I37" s="453"/>
    </row>
    <row r="38" spans="1:30" s="172" customFormat="1" ht="13.75" customHeight="1" x14ac:dyDescent="0.15">
      <c r="A38" s="16" t="s">
        <v>3403</v>
      </c>
      <c r="B38" s="16" t="s">
        <v>3404</v>
      </c>
      <c r="C38" s="453">
        <v>353000000</v>
      </c>
      <c r="E38" s="453">
        <v>319000000</v>
      </c>
      <c r="G38" s="453">
        <v>289000000</v>
      </c>
      <c r="H38" s="453"/>
      <c r="I38" s="453">
        <v>261000000</v>
      </c>
      <c r="K38" s="453">
        <v>239000000</v>
      </c>
      <c r="L38" s="298"/>
      <c r="M38" s="453">
        <v>216354000</v>
      </c>
      <c r="N38" s="298"/>
      <c r="O38" s="453">
        <v>149450000</v>
      </c>
    </row>
    <row r="39" spans="1:30" s="172" customFormat="1" ht="13.75" customHeight="1" x14ac:dyDescent="0.15">
      <c r="G39" s="453"/>
      <c r="H39" s="453"/>
      <c r="I39" s="453"/>
      <c r="K39" s="298"/>
      <c r="L39" s="298"/>
      <c r="M39" s="298"/>
      <c r="N39" s="298"/>
      <c r="O39" s="298"/>
    </row>
    <row r="40" spans="1:30" s="172" customFormat="1" ht="13.75" customHeight="1" x14ac:dyDescent="0.15">
      <c r="A40" s="16" t="s">
        <v>3405</v>
      </c>
      <c r="B40" s="16" t="s">
        <v>3406</v>
      </c>
      <c r="C40" s="453">
        <v>621000000</v>
      </c>
      <c r="E40" s="453">
        <v>565000000</v>
      </c>
      <c r="G40" s="453">
        <v>426000000</v>
      </c>
      <c r="H40" s="453"/>
      <c r="I40" s="453">
        <v>468000000</v>
      </c>
      <c r="K40" s="453">
        <v>476000000</v>
      </c>
      <c r="L40" s="298"/>
      <c r="M40" s="453">
        <v>429841000</v>
      </c>
      <c r="N40" s="298"/>
      <c r="O40" s="453">
        <v>370844000</v>
      </c>
      <c r="Q40" s="454" t="s">
        <v>3407</v>
      </c>
      <c r="R40" s="455"/>
    </row>
    <row r="41" spans="1:30" s="172" customFormat="1" ht="13.75" customHeight="1" x14ac:dyDescent="0.15">
      <c r="A41" s="16" t="s">
        <v>3408</v>
      </c>
      <c r="B41" s="16" t="s">
        <v>3409</v>
      </c>
      <c r="C41" s="453">
        <v>1383000000</v>
      </c>
      <c r="E41" s="453">
        <v>1386000000</v>
      </c>
      <c r="G41" s="453">
        <v>1449000000</v>
      </c>
      <c r="H41" s="453"/>
      <c r="I41" s="453">
        <v>1276000000</v>
      </c>
      <c r="K41" s="453">
        <v>1179000000</v>
      </c>
      <c r="L41" s="298"/>
      <c r="M41" s="453">
        <v>1097287000</v>
      </c>
      <c r="N41" s="298"/>
      <c r="O41" s="453">
        <v>896162000</v>
      </c>
      <c r="Q41" s="455"/>
      <c r="R41" s="455"/>
    </row>
    <row r="42" spans="1:30" s="172" customFormat="1" ht="13.75" customHeight="1" x14ac:dyDescent="0.15">
      <c r="A42" s="16" t="s">
        <v>3410</v>
      </c>
      <c r="B42" s="16" t="s">
        <v>3411</v>
      </c>
      <c r="C42" s="453">
        <f>(-25-31+66-72-4)*1000000</f>
        <v>-66000000</v>
      </c>
      <c r="E42" s="453">
        <f>(-17-22+25+22-40)*1000000</f>
        <v>-32000000</v>
      </c>
      <c r="G42" s="453">
        <f>(21-48+38+64-22)*1000000</f>
        <v>53000000</v>
      </c>
      <c r="H42" s="453"/>
      <c r="I42" s="453">
        <f>(-31-53+60-20+65)*1000</f>
        <v>21000</v>
      </c>
      <c r="K42" s="453">
        <v>70000000</v>
      </c>
      <c r="L42" s="298"/>
      <c r="M42" s="453">
        <f>-((-61942+3203-1858-52195-26137-7895+4436+31677+62019)*1000)</f>
        <v>48692000</v>
      </c>
      <c r="N42" s="298"/>
      <c r="O42" s="453">
        <v>234874000</v>
      </c>
      <c r="Q42" s="454" t="s">
        <v>3412</v>
      </c>
      <c r="R42" s="455"/>
    </row>
    <row r="43" spans="1:30" s="172" customFormat="1" ht="13.75" customHeight="1" x14ac:dyDescent="0.15">
      <c r="A43" s="16" t="s">
        <v>3413</v>
      </c>
      <c r="B43" s="16" t="s">
        <v>3414</v>
      </c>
      <c r="C43" s="453">
        <v>582000000</v>
      </c>
      <c r="E43" s="453">
        <v>545000000</v>
      </c>
      <c r="G43" s="453">
        <v>492000000</v>
      </c>
      <c r="H43" s="453"/>
      <c r="I43" s="453">
        <v>470000000</v>
      </c>
      <c r="K43" s="453"/>
      <c r="L43" s="298"/>
      <c r="M43" s="453"/>
      <c r="N43" s="298"/>
      <c r="O43" s="453"/>
      <c r="Q43" s="16" t="s">
        <v>3415</v>
      </c>
      <c r="S43" s="34">
        <f>ROUND(C21/C52,4)*100</f>
        <v>3.1399999999999997</v>
      </c>
      <c r="T43" s="16" t="s">
        <v>52</v>
      </c>
      <c r="U43" s="34">
        <f>ROUND(E21/E52,4)*100</f>
        <v>8.7999999999999989</v>
      </c>
      <c r="V43" s="16" t="s">
        <v>52</v>
      </c>
      <c r="W43" s="34">
        <f>ROUND(G21/G52,4)*100</f>
        <v>6.9099999999999993</v>
      </c>
      <c r="X43" s="16" t="s">
        <v>52</v>
      </c>
      <c r="Y43" s="34">
        <f>ROUND(I21/I52,4)*100</f>
        <v>3.63</v>
      </c>
      <c r="Z43" s="16" t="s">
        <v>52</v>
      </c>
      <c r="AA43" s="34">
        <f>ROUND(K21/K52,4)*100</f>
        <v>4.83</v>
      </c>
      <c r="AB43" s="16" t="s">
        <v>52</v>
      </c>
      <c r="AC43" s="34">
        <f>ROUND(AVERAGE(S43:AB43),2)</f>
        <v>5.46</v>
      </c>
      <c r="AD43" s="16" t="s">
        <v>52</v>
      </c>
    </row>
    <row r="44" spans="1:30" s="172" customFormat="1" ht="13.75" customHeight="1" x14ac:dyDescent="0.15">
      <c r="A44" s="16" t="s">
        <v>3416</v>
      </c>
      <c r="B44" s="16" t="s">
        <v>3417</v>
      </c>
      <c r="C44" s="453">
        <v>212000000</v>
      </c>
      <c r="E44" s="453">
        <v>222000000</v>
      </c>
      <c r="G44" s="453">
        <v>486000000</v>
      </c>
      <c r="H44" s="453"/>
      <c r="I44" s="453">
        <v>302000000</v>
      </c>
      <c r="K44" s="453"/>
      <c r="M44" s="453"/>
      <c r="O44" s="453"/>
      <c r="Q44" s="16" t="s">
        <v>3418</v>
      </c>
      <c r="S44" s="34">
        <f>(ROUND((C52/(AVERAGE(C48,E48))*100),2))</f>
        <v>329.18</v>
      </c>
      <c r="U44" s="34">
        <f>(ROUND((E52/(AVERAGE(E48,G48))*100),2))</f>
        <v>114.32</v>
      </c>
      <c r="W44" s="34">
        <f>(ROUND((G52/(AVERAGE(G48,I48))*100),2))</f>
        <v>115.79</v>
      </c>
      <c r="Y44" s="34">
        <f>(ROUND((I52/(AVERAGE(I48,K48))*100),2))</f>
        <v>250.26</v>
      </c>
      <c r="AA44" s="34">
        <f>(ROUND((K52/(AVERAGE(K48,M48))*100),2))</f>
        <v>196.08</v>
      </c>
      <c r="AC44" s="34">
        <f>ROUND(AVERAGE(S44:AB44),2)</f>
        <v>201.13</v>
      </c>
    </row>
    <row r="45" spans="1:30" s="172" customFormat="1" ht="13.75" customHeight="1" x14ac:dyDescent="0.15">
      <c r="I45" s="453"/>
      <c r="Q45" s="16" t="s">
        <v>3419</v>
      </c>
      <c r="S45" s="34">
        <f>ROUND(((C26/C52)*100),2)</f>
        <v>1.83</v>
      </c>
      <c r="U45" s="34">
        <f>ROUND(((E26/E52)*100),2)</f>
        <v>5.08</v>
      </c>
      <c r="W45" s="34">
        <f>ROUND(((G26/G52)*100),2)</f>
        <v>4.7</v>
      </c>
      <c r="Y45" s="34">
        <f>ROUND(((I26/I52)*100),2)</f>
        <v>2.08</v>
      </c>
      <c r="AA45" s="34">
        <f>ROUND(((K26/K52)*100),2)</f>
        <v>2.4900000000000002</v>
      </c>
      <c r="AC45" s="34">
        <f>ROUND(AVERAGE(S45:AB45),2)</f>
        <v>3.24</v>
      </c>
    </row>
    <row r="46" spans="1:30" s="172" customFormat="1" ht="13.75" customHeight="1" x14ac:dyDescent="0.15">
      <c r="A46" s="16" t="s">
        <v>3420</v>
      </c>
      <c r="I46" s="453"/>
      <c r="K46" s="298"/>
      <c r="L46" s="298"/>
      <c r="M46" s="298"/>
      <c r="N46" s="298"/>
      <c r="O46" s="298"/>
      <c r="Q46" s="16" t="s">
        <v>3421</v>
      </c>
      <c r="S46" s="34">
        <f>ROUND(((C38/C34)*100),2)</f>
        <v>56.84</v>
      </c>
      <c r="U46" s="34">
        <f>ROUND(((E38/E34)*100),2)</f>
        <v>56.26</v>
      </c>
      <c r="W46" s="34">
        <f>ROUND(((G38/G34)*100),2)</f>
        <v>67.84</v>
      </c>
      <c r="Y46" s="34">
        <f>ROUND(((I38/I34)*100),2)</f>
        <v>55.77</v>
      </c>
      <c r="AA46" s="34">
        <f>ROUND(((K38/K34)*100),2)</f>
        <v>50.21</v>
      </c>
      <c r="AC46" s="34">
        <f>ROUND(AVERAGE(S46:AB46),2)</f>
        <v>57.38</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33.852678364624396</v>
      </c>
      <c r="E48" s="453">
        <f>E16/E15</f>
        <v>32.454450505252808</v>
      </c>
      <c r="G48" s="453">
        <f>G16/G15</f>
        <v>30.177440999404219</v>
      </c>
      <c r="I48" s="453">
        <f>I16/I15</f>
        <v>29.298691955461855</v>
      </c>
      <c r="K48" s="453">
        <f>K16/K15</f>
        <v>28.320242611088002</v>
      </c>
      <c r="L48" s="298"/>
      <c r="M48" s="453">
        <f>M16/M15</f>
        <v>27.390706667706812</v>
      </c>
      <c r="N48" s="298"/>
      <c r="O48" s="453">
        <f>O16/O15</f>
        <v>26.504263394233625</v>
      </c>
      <c r="Q48" s="454" t="s">
        <v>3424</v>
      </c>
      <c r="R48" s="455"/>
      <c r="S48" s="34">
        <f>ROUND(((C34/AVERAGE(C16,E16))*100),2)</f>
        <v>10.36</v>
      </c>
      <c r="T48" s="16" t="s">
        <v>52</v>
      </c>
      <c r="U48" s="34">
        <f>ROUND(((E34/AVERAGE(E16,G16))*100),2)</f>
        <v>10.08</v>
      </c>
      <c r="V48" s="16" t="s">
        <v>52</v>
      </c>
      <c r="W48" s="34">
        <f>ROUND(((G34/AVERAGE(G16,I16))*100),2)</f>
        <v>8.0399999999999991</v>
      </c>
      <c r="X48" s="16" t="s">
        <v>52</v>
      </c>
      <c r="Y48" s="34">
        <f>ROUND(((I34/AVERAGE(I16,K16))*100),2)</f>
        <v>9.1199999999999992</v>
      </c>
      <c r="Z48" s="16" t="s">
        <v>52</v>
      </c>
      <c r="AA48" s="34">
        <f>ROUND(((K34/AVERAGE(K16,M16))*100),2)</f>
        <v>9.5500000000000007</v>
      </c>
      <c r="AB48" s="16" t="s">
        <v>52</v>
      </c>
      <c r="AC48" s="34">
        <f>ROUND(AVERAGE(S48:AB48),2)</f>
        <v>9.43</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14793000000</v>
      </c>
      <c r="E50" s="453">
        <f>SUM(E12:E13,E16:E17)</f>
        <v>13511000000</v>
      </c>
      <c r="G50" s="453">
        <f>SUM(G12:G13,G16:G17)</f>
        <v>12205000000</v>
      </c>
      <c r="I50" s="453">
        <f>SUM(I12:I13,I16:I17)</f>
        <v>11551000000</v>
      </c>
      <c r="K50" s="453">
        <f>SUM(K12:K13,K16:K17)</f>
        <v>10977000000</v>
      </c>
      <c r="L50" s="298"/>
      <c r="M50" s="453">
        <f>SUM(M12:M13,M16:M17)</f>
        <v>10424968000</v>
      </c>
      <c r="N50" s="298"/>
      <c r="O50" s="453">
        <f>SUM(O12:O13,O16:O17)</f>
        <v>9972036000</v>
      </c>
      <c r="Q50" s="454" t="s">
        <v>3426</v>
      </c>
      <c r="R50" s="455"/>
      <c r="S50" s="34">
        <f>ROUND((C54/C62),2)</f>
        <v>5.26</v>
      </c>
      <c r="T50" s="16" t="s">
        <v>414</v>
      </c>
      <c r="U50" s="34">
        <f>ROUND((E54/E62),2)</f>
        <v>5.12</v>
      </c>
      <c r="V50" s="16" t="s">
        <v>414</v>
      </c>
      <c r="W50" s="34">
        <f>ROUND((G54/G62),2)</f>
        <v>4.42</v>
      </c>
      <c r="X50" s="16" t="s">
        <v>414</v>
      </c>
      <c r="Y50" s="34">
        <f>ROUND((I54/I62),2)</f>
        <v>4.58</v>
      </c>
      <c r="Z50" s="16" t="s">
        <v>414</v>
      </c>
      <c r="AA50" s="34">
        <f>ROUND((K54/K62),2)</f>
        <v>4.32</v>
      </c>
      <c r="AB50" s="16" t="s">
        <v>414</v>
      </c>
      <c r="AC50" s="34">
        <f>ROUND(AVERAGE(S50:AB50),2)</f>
        <v>4.74</v>
      </c>
      <c r="AD50" s="16" t="s">
        <v>414</v>
      </c>
    </row>
    <row r="51" spans="1:30" s="172" customFormat="1" ht="13.75" customHeight="1" x14ac:dyDescent="0.15">
      <c r="C51" s="453"/>
      <c r="E51" s="453"/>
      <c r="G51" s="453"/>
      <c r="I51" s="453"/>
      <c r="K51" s="298"/>
      <c r="L51" s="298"/>
      <c r="M51" s="298"/>
      <c r="N51" s="298"/>
      <c r="O51" s="298"/>
      <c r="Q51" s="455"/>
      <c r="R51" s="455"/>
      <c r="S51" s="34"/>
      <c r="U51" s="34"/>
      <c r="W51" s="34"/>
      <c r="Y51" s="34"/>
      <c r="AA51" s="34"/>
      <c r="AC51" s="34"/>
    </row>
    <row r="52" spans="1:30" s="172" customFormat="1" ht="13.75" customHeight="1" x14ac:dyDescent="0.15">
      <c r="A52" s="16" t="s">
        <v>563</v>
      </c>
      <c r="B52" s="16" t="s">
        <v>3423</v>
      </c>
      <c r="C52" s="453">
        <f>AVERAGE(C22:C23)</f>
        <v>109.13499999999999</v>
      </c>
      <c r="E52" s="453">
        <f>AVERAGE(E22:E23)</f>
        <v>35.799999999999997</v>
      </c>
      <c r="G52" s="453">
        <f>AVERAGE(G22:G23)</f>
        <v>34.435000000000002</v>
      </c>
      <c r="I52" s="453">
        <f>AVERAGE(I22:I23)</f>
        <v>72.099999999999994</v>
      </c>
      <c r="K52" s="453">
        <f>AVERAGE(K22:K23)</f>
        <v>54.620000000000005</v>
      </c>
      <c r="L52" s="298"/>
      <c r="M52" s="453">
        <f>AVERAGE(M22:M23)</f>
        <v>48.627499999999998</v>
      </c>
      <c r="N52" s="298"/>
      <c r="O52" s="453">
        <f>AVERAGE(O22:O23)</f>
        <v>41.025000000000006</v>
      </c>
      <c r="Q52" s="454" t="s">
        <v>3427</v>
      </c>
      <c r="R52" s="455"/>
      <c r="S52" s="34">
        <f>ROUND(((C60/C54)*100),2)</f>
        <v>13.5</v>
      </c>
      <c r="T52" s="16" t="s">
        <v>52</v>
      </c>
      <c r="U52" s="34">
        <f>ROUND(((E60/E54)*100),2)</f>
        <v>15.31</v>
      </c>
      <c r="V52" s="16" t="s">
        <v>52</v>
      </c>
      <c r="W52" s="34">
        <f>ROUND(((G60/G54)*100),2)</f>
        <v>19.11</v>
      </c>
      <c r="X52" s="16" t="s">
        <v>52</v>
      </c>
      <c r="Y52" s="34">
        <f>ROUND(((I60/I54)*100),2)</f>
        <v>17.5</v>
      </c>
      <c r="Z52" s="16" t="s">
        <v>52</v>
      </c>
      <c r="AA52" s="34">
        <f>ROUND(((K60/K54)*100),2)</f>
        <v>18.77</v>
      </c>
      <c r="AB52" s="16" t="s">
        <v>52</v>
      </c>
      <c r="AC52" s="34">
        <f>ROUND(AVERAGE(S52:AB52),2)</f>
        <v>16.84</v>
      </c>
      <c r="AD52" s="16" t="s">
        <v>52</v>
      </c>
    </row>
    <row r="53" spans="1:30" s="172" customFormat="1" ht="13.75" customHeight="1" x14ac:dyDescent="0.15">
      <c r="C53" s="453"/>
      <c r="E53" s="453"/>
      <c r="G53" s="453"/>
      <c r="I53" s="453"/>
      <c r="K53" s="298"/>
      <c r="L53" s="298"/>
      <c r="M53" s="298"/>
      <c r="N53" s="298"/>
      <c r="O53" s="298"/>
      <c r="Q53" s="464"/>
      <c r="R53" s="464"/>
      <c r="S53" s="34"/>
      <c r="U53" s="34"/>
      <c r="W53" s="34"/>
      <c r="Y53" s="34"/>
      <c r="AA53" s="34"/>
    </row>
    <row r="54" spans="1:30" s="172" customFormat="1" ht="13.75" customHeight="1" x14ac:dyDescent="0.15">
      <c r="A54" s="16" t="s">
        <v>3428</v>
      </c>
      <c r="C54" s="453">
        <f>C19+C12</f>
        <v>9453000000</v>
      </c>
      <c r="E54" s="453">
        <f>E19+E12</f>
        <v>8604000000</v>
      </c>
      <c r="G54" s="453">
        <f>G19+G12</f>
        <v>7717000000</v>
      </c>
      <c r="I54" s="453">
        <f>I19+I12</f>
        <v>7172000000</v>
      </c>
      <c r="K54" s="453">
        <f>K19+K12</f>
        <v>6544000000</v>
      </c>
      <c r="L54" s="298"/>
      <c r="M54" s="453">
        <f>M19+M12</f>
        <v>5943835000</v>
      </c>
      <c r="N54" s="298"/>
      <c r="O54" s="453">
        <f>O19+O12</f>
        <v>5857362000</v>
      </c>
      <c r="Q54" s="465" t="s">
        <v>3429</v>
      </c>
      <c r="R54" s="464"/>
      <c r="S54" s="34">
        <f>S33</f>
        <v>60.68</v>
      </c>
      <c r="T54" s="16" t="s">
        <v>52</v>
      </c>
      <c r="U54" s="34">
        <f>U33</f>
        <v>59.44</v>
      </c>
      <c r="V54" s="16" t="s">
        <v>52</v>
      </c>
      <c r="W54" s="34">
        <f>W33</f>
        <v>58.86</v>
      </c>
      <c r="X54" s="16" t="s">
        <v>52</v>
      </c>
      <c r="Y54" s="34">
        <f>Y33</f>
        <v>57.84</v>
      </c>
      <c r="Z54" s="16" t="s">
        <v>52</v>
      </c>
      <c r="AA54" s="34">
        <f>AA33</f>
        <v>56.39</v>
      </c>
      <c r="AB54" s="16" t="s">
        <v>52</v>
      </c>
      <c r="AC54" s="34">
        <f>ROUND(AVERAGE(S54:AB54),2)</f>
        <v>58.64</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15579000000</v>
      </c>
      <c r="E56" s="453">
        <f>SUM(E50,E19)</f>
        <v>14475000000</v>
      </c>
      <c r="G56" s="453">
        <f>SUM(G50,G19)</f>
        <v>13110000000</v>
      </c>
      <c r="I56" s="453">
        <f>SUM(I50,I19)</f>
        <v>12400000000</v>
      </c>
      <c r="K56" s="453">
        <f>SUM(K50,K19)</f>
        <v>11605000000</v>
      </c>
      <c r="L56" s="298"/>
      <c r="M56" s="453">
        <f>SUM(M50,M19)</f>
        <v>10874927000</v>
      </c>
      <c r="N56" s="298"/>
      <c r="O56" s="453">
        <f>SUM(O50,O19)</f>
        <v>10602343000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5000000</v>
      </c>
      <c r="E58" s="453">
        <f>SUM(E13,E17)</f>
        <v>7000000</v>
      </c>
      <c r="G58" s="453">
        <f>SUM(G13,G17)</f>
        <v>8000000</v>
      </c>
      <c r="I58" s="453">
        <f>SUM(I13,I17)</f>
        <v>10000000</v>
      </c>
      <c r="K58" s="453">
        <f>SUM(K13,K17)</f>
        <v>12000000</v>
      </c>
      <c r="L58" s="298"/>
      <c r="M58" s="453">
        <f>SUM(M13,M17)</f>
        <v>15501000</v>
      </c>
      <c r="N58" s="298"/>
      <c r="O58" s="453">
        <f>SUM(O13,O17)</f>
        <v>17177000</v>
      </c>
    </row>
    <row r="59" spans="1:30" s="172" customFormat="1" ht="13.75" customHeight="1" x14ac:dyDescent="0.15">
      <c r="C59" s="453"/>
      <c r="E59" s="453"/>
      <c r="G59" s="453"/>
      <c r="I59" s="453"/>
      <c r="K59" s="298"/>
      <c r="L59" s="298"/>
      <c r="M59" s="298"/>
      <c r="N59" s="298"/>
      <c r="O59" s="298"/>
    </row>
    <row r="60" spans="1:30" s="172" customFormat="1" ht="25.5" customHeight="1" x14ac:dyDescent="0.15">
      <c r="A60" s="25" t="s">
        <v>3432</v>
      </c>
      <c r="B60" s="16" t="s">
        <v>3423</v>
      </c>
      <c r="C60" s="453">
        <f>ROUND(C41+C42-C28,3)</f>
        <v>1276000000</v>
      </c>
      <c r="E60" s="453">
        <f>ROUND(E41+E42-E28,3)</f>
        <v>1317000000</v>
      </c>
      <c r="G60" s="453">
        <f>ROUND(G41+G42-G28,3)</f>
        <v>1475000000</v>
      </c>
      <c r="I60" s="453">
        <f>ROUND(I41+I42-I28,3)</f>
        <v>1255021000</v>
      </c>
      <c r="K60" s="453">
        <f>ROUND(K41+K42-K28,3)</f>
        <v>1228000000</v>
      </c>
      <c r="L60" s="298"/>
      <c r="M60" s="453">
        <f>ROUND(M41+M42-M28,3)</f>
        <v>1130701000</v>
      </c>
      <c r="N60" s="298"/>
      <c r="O60" s="453">
        <f>ROUND(O41+O42-O28,3)</f>
        <v>1112020000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1797000000</v>
      </c>
      <c r="E62" s="453">
        <f>E40+E43+E44+E30</f>
        <v>1682000000</v>
      </c>
      <c r="G62" s="453">
        <f>G40+G43+G44+G30</f>
        <v>1746000000</v>
      </c>
      <c r="I62" s="453">
        <f>I40+I43+I44+I30</f>
        <v>1565000000</v>
      </c>
      <c r="K62" s="453">
        <v>1515000000</v>
      </c>
      <c r="M62" s="453">
        <v>1425266000</v>
      </c>
      <c r="O62" s="453">
        <v>1352066000</v>
      </c>
    </row>
    <row r="63" spans="1:30" s="172" customFormat="1" ht="13.75" customHeight="1" x14ac:dyDescent="0.15">
      <c r="I63" s="298"/>
      <c r="J63" s="298"/>
      <c r="K63" s="298"/>
      <c r="L63" s="298"/>
      <c r="M63" s="298"/>
      <c r="N63" s="298"/>
      <c r="O63" s="298"/>
    </row>
    <row r="64" spans="1:30" s="172" customFormat="1" ht="13.75" customHeight="1" x14ac:dyDescent="0.15">
      <c r="I64" s="298"/>
      <c r="J64" s="298"/>
      <c r="K64" s="46"/>
      <c r="L64" s="298"/>
      <c r="M64" s="298"/>
      <c r="N64" s="298"/>
      <c r="O64" s="298"/>
    </row>
    <row r="65" spans="9:15" s="172" customFormat="1" ht="13.75" customHeight="1" x14ac:dyDescent="0.15">
      <c r="K65" s="46"/>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G8:K8"/>
    <mergeCell ref="S13:AB13"/>
    <mergeCell ref="AC24:AD24"/>
    <mergeCell ref="Q6:AC6"/>
    <mergeCell ref="Q7:AC7"/>
    <mergeCell ref="Q8:AC8"/>
  </mergeCells>
  <pageMargins left="0.75" right="0.75" top="1" bottom="1" header="0.5" footer="0.5"/>
  <pageSetup scale="25" orientation="landscape"/>
  <headerFooter>
    <oddFooter>&amp;C&amp;"Helvetica Neue,Regular"&amp;12&amp;K000000&amp;P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5:HO154"/>
  <sheetViews>
    <sheetView defaultGridColor="0" colorId="10" workbookViewId="0"/>
  </sheetViews>
  <sheetFormatPr baseColWidth="10" defaultColWidth="9.1640625" defaultRowHeight="12.75" customHeight="1" x14ac:dyDescent="0.15"/>
  <cols>
    <col min="1" max="1" width="35.5" style="116" customWidth="1"/>
    <col min="2" max="3" width="19.1640625" style="116" customWidth="1"/>
    <col min="4" max="4" width="2.5" style="116" customWidth="1"/>
    <col min="5" max="5" width="19.1640625" style="116" customWidth="1"/>
    <col min="6" max="6" width="2.5" style="116" customWidth="1"/>
    <col min="7" max="7" width="19.1640625" style="116" customWidth="1"/>
    <col min="8" max="8" width="2.5" style="116" customWidth="1"/>
    <col min="9" max="9" width="20.1640625" style="116" customWidth="1"/>
    <col min="10" max="10" width="2" style="116" customWidth="1"/>
    <col min="11" max="11" width="20.1640625" style="116" customWidth="1"/>
    <col min="12" max="12" width="1.83203125" style="116" customWidth="1"/>
    <col min="13" max="13" width="19.5" style="116" customWidth="1"/>
    <col min="14" max="14" width="1.83203125" style="116" customWidth="1"/>
    <col min="15" max="15" width="19.5" style="116" customWidth="1"/>
    <col min="16" max="16" width="9.1640625" style="116" customWidth="1"/>
    <col min="17" max="17" width="58.6640625" style="116" customWidth="1"/>
    <col min="18" max="18" width="4.5" style="116" customWidth="1"/>
    <col min="19" max="19" width="17.5" style="116" customWidth="1"/>
    <col min="20" max="20" width="4.5" style="116" customWidth="1"/>
    <col min="21" max="21" width="17.5" style="116" customWidth="1"/>
    <col min="22" max="22" width="2.83203125" style="116" customWidth="1"/>
    <col min="23" max="23" width="13.33203125" style="116" customWidth="1"/>
    <col min="24" max="24" width="3.33203125" style="116" customWidth="1"/>
    <col min="25" max="25" width="13.33203125" style="116" customWidth="1"/>
    <col min="26" max="26" width="3.33203125" style="116" customWidth="1"/>
    <col min="27" max="27" width="12.5" style="116" customWidth="1"/>
    <col min="28" max="28" width="3.33203125" style="116" customWidth="1"/>
    <col min="29" max="29" width="8.33203125" style="116" customWidth="1"/>
    <col min="30" max="30" width="3.33203125" style="116" customWidth="1"/>
    <col min="31" max="31" width="9.1640625" style="116" customWidth="1"/>
    <col min="32" max="32" width="4.5" style="116" customWidth="1"/>
    <col min="33" max="33" width="3.6640625" style="116" customWidth="1"/>
    <col min="34" max="34" width="22.33203125" style="116" customWidth="1"/>
    <col min="35" max="222" width="9.1640625" style="116" customWidth="1"/>
    <col min="223" max="223" width="25.83203125" style="116" customWidth="1"/>
    <col min="224" max="224" width="9.1640625" style="468" customWidth="1"/>
    <col min="225" max="16384" width="9.1640625" style="468"/>
  </cols>
  <sheetData>
    <row r="5" spans="1:29" s="172" customFormat="1" ht="15" customHeight="1" x14ac:dyDescent="0.15">
      <c r="A5" s="447" t="s">
        <v>3435</v>
      </c>
    </row>
    <row r="6" spans="1:29" s="172" customFormat="1" ht="13.5" customHeight="1" x14ac:dyDescent="0.15">
      <c r="A6" s="448" t="s">
        <v>55</v>
      </c>
      <c r="C6" s="526" t="s">
        <v>3438</v>
      </c>
      <c r="D6" s="527"/>
      <c r="E6" s="527"/>
      <c r="F6" s="527"/>
      <c r="G6" s="527"/>
      <c r="H6" s="527"/>
      <c r="I6" s="527"/>
      <c r="J6" s="527"/>
      <c r="K6" s="527"/>
      <c r="L6" s="527"/>
      <c r="M6" s="527"/>
      <c r="N6" s="527"/>
      <c r="O6" s="527"/>
      <c r="Q6" s="530" t="str">
        <f>C6</f>
        <v>California Water</v>
      </c>
      <c r="R6" s="531"/>
      <c r="S6" s="531"/>
      <c r="T6" s="531"/>
      <c r="U6" s="531"/>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3.75" customHeight="1" x14ac:dyDescent="0.15">
      <c r="G8" s="526" t="s">
        <v>3356</v>
      </c>
      <c r="H8" s="527"/>
      <c r="I8" s="527"/>
      <c r="J8" s="527"/>
      <c r="K8" s="527"/>
      <c r="L8" s="450"/>
      <c r="M8" s="450"/>
      <c r="N8" s="450"/>
      <c r="O8" s="450"/>
      <c r="Q8" s="526" t="str">
        <f>G8</f>
        <v>2015 - 2019, Inclusive</v>
      </c>
      <c r="R8" s="527"/>
      <c r="S8" s="527"/>
      <c r="T8" s="527"/>
      <c r="U8" s="527"/>
      <c r="V8" s="529"/>
      <c r="W8" s="529"/>
      <c r="X8" s="527"/>
      <c r="Y8" s="529"/>
      <c r="Z8" s="529"/>
      <c r="AA8" s="529"/>
      <c r="AB8" s="529"/>
      <c r="AC8" s="529"/>
    </row>
    <row r="9" spans="1:29" s="172" customFormat="1" ht="13.75" customHeight="1" x14ac:dyDescent="0.15">
      <c r="Q9" s="450"/>
      <c r="R9" s="450"/>
      <c r="S9" s="450"/>
      <c r="T9" s="450"/>
      <c r="U9" s="450"/>
      <c r="V9" s="450"/>
      <c r="W9" s="449"/>
      <c r="X9" s="449"/>
      <c r="Y9" s="450"/>
      <c r="Z9" s="450"/>
      <c r="AA9" s="450"/>
      <c r="AB9" s="450"/>
      <c r="AC9" s="450"/>
    </row>
    <row r="10" spans="1:29" s="172" customFormat="1" ht="13.75" customHeight="1" x14ac:dyDescent="0.15">
      <c r="B10" s="16" t="s">
        <v>3437</v>
      </c>
      <c r="C10" s="452">
        <v>2019</v>
      </c>
      <c r="E10" s="452">
        <v>2018</v>
      </c>
      <c r="G10" s="452">
        <v>2017</v>
      </c>
      <c r="I10" s="452">
        <v>2016</v>
      </c>
      <c r="K10" s="452">
        <v>2015</v>
      </c>
      <c r="L10" s="449"/>
      <c r="M10" s="452">
        <v>2014</v>
      </c>
      <c r="N10" s="449"/>
      <c r="O10" s="452">
        <v>2013</v>
      </c>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453">
        <v>808622000</v>
      </c>
      <c r="E12" s="453">
        <v>814938000</v>
      </c>
      <c r="G12" s="453">
        <v>531713000</v>
      </c>
      <c r="I12" s="453">
        <v>557953000</v>
      </c>
      <c r="K12" s="453">
        <v>518887000</v>
      </c>
      <c r="L12" s="298"/>
      <c r="M12" s="453">
        <v>425840000</v>
      </c>
      <c r="N12" s="298"/>
      <c r="O12" s="453">
        <v>434050000</v>
      </c>
      <c r="S12" s="452">
        <f>C10</f>
        <v>2019</v>
      </c>
      <c r="U12" s="452">
        <f>E10</f>
        <v>2018</v>
      </c>
      <c r="W12" s="452">
        <f>G10</f>
        <v>2017</v>
      </c>
      <c r="X12" s="449"/>
      <c r="Y12" s="452">
        <f>I10</f>
        <v>2016</v>
      </c>
      <c r="Z12" s="449"/>
      <c r="AA12" s="452">
        <f>K10</f>
        <v>2015</v>
      </c>
      <c r="AB12" s="449"/>
    </row>
    <row r="13" spans="1:29" s="172" customFormat="1" ht="13.75" customHeight="1" x14ac:dyDescent="0.15">
      <c r="A13" s="16" t="s">
        <v>3361</v>
      </c>
      <c r="B13" s="16" t="s">
        <v>3362</v>
      </c>
      <c r="C13" s="453">
        <v>0</v>
      </c>
      <c r="E13" s="453">
        <v>0</v>
      </c>
      <c r="G13" s="453">
        <v>0</v>
      </c>
      <c r="I13" s="453">
        <v>0</v>
      </c>
      <c r="K13" s="453">
        <v>0</v>
      </c>
      <c r="L13" s="298"/>
      <c r="M13" s="453">
        <v>0</v>
      </c>
      <c r="N13" s="298"/>
      <c r="O13" s="453">
        <v>0</v>
      </c>
      <c r="S13" s="528" t="s">
        <v>3363</v>
      </c>
      <c r="T13" s="529"/>
      <c r="U13" s="529"/>
      <c r="V13" s="529"/>
      <c r="W13" s="529"/>
      <c r="X13" s="529"/>
      <c r="Y13" s="529"/>
      <c r="Z13" s="529"/>
      <c r="AA13" s="529"/>
      <c r="AB13" s="529"/>
      <c r="AC13" s="451" t="s">
        <v>101</v>
      </c>
    </row>
    <row r="14" spans="1:29" s="172" customFormat="1" ht="13.75" customHeight="1" x14ac:dyDescent="0.15">
      <c r="C14" s="453"/>
      <c r="E14" s="453"/>
      <c r="G14" s="453"/>
      <c r="I14" s="453"/>
      <c r="Q14" s="454" t="s">
        <v>3364</v>
      </c>
      <c r="R14" s="455"/>
      <c r="S14" s="455"/>
      <c r="T14" s="455"/>
      <c r="U14" s="455"/>
      <c r="V14" s="455"/>
    </row>
    <row r="15" spans="1:29" s="172" customFormat="1" ht="13.75" customHeight="1" x14ac:dyDescent="0.15">
      <c r="A15" s="16" t="s">
        <v>3365</v>
      </c>
      <c r="B15" s="16" t="s">
        <v>3366</v>
      </c>
      <c r="C15" s="453">
        <v>48532199</v>
      </c>
      <c r="E15" s="453">
        <v>48064707</v>
      </c>
      <c r="G15" s="453">
        <v>48012432</v>
      </c>
      <c r="I15" s="453">
        <v>47964915</v>
      </c>
      <c r="K15" s="453">
        <v>47875000</v>
      </c>
      <c r="L15" s="298"/>
      <c r="M15" s="453">
        <v>47806000</v>
      </c>
      <c r="N15" s="298"/>
      <c r="O15" s="453">
        <v>47741000</v>
      </c>
    </row>
    <row r="16" spans="1:29" s="172" customFormat="1" ht="13.75" customHeight="1" x14ac:dyDescent="0.15">
      <c r="A16" s="16" t="s">
        <v>3367</v>
      </c>
      <c r="B16" s="16" t="s">
        <v>3368</v>
      </c>
      <c r="C16" s="453">
        <v>779906000</v>
      </c>
      <c r="E16" s="453">
        <v>730157000</v>
      </c>
      <c r="G16" s="453">
        <v>693462000</v>
      </c>
      <c r="I16" s="453">
        <v>659471000</v>
      </c>
      <c r="K16" s="453">
        <v>642155000</v>
      </c>
      <c r="L16" s="298"/>
      <c r="M16" s="453">
        <v>626626000</v>
      </c>
      <c r="N16" s="298"/>
      <c r="O16" s="453">
        <v>598756000</v>
      </c>
      <c r="Q16" s="454" t="s">
        <v>3369</v>
      </c>
      <c r="R16" s="455"/>
      <c r="S16" s="455"/>
      <c r="T16" s="455"/>
      <c r="U16" s="455"/>
      <c r="V16" s="455"/>
    </row>
    <row r="17" spans="1:30" s="172" customFormat="1" ht="13.75" customHeight="1" x14ac:dyDescent="0.15">
      <c r="A17" s="16" t="s">
        <v>3370</v>
      </c>
      <c r="B17" s="16" t="s">
        <v>3366</v>
      </c>
      <c r="C17" s="453">
        <v>0</v>
      </c>
      <c r="E17" s="453">
        <v>0</v>
      </c>
      <c r="G17" s="453">
        <v>0</v>
      </c>
      <c r="I17" s="453">
        <v>0</v>
      </c>
      <c r="K17" s="453">
        <v>0</v>
      </c>
      <c r="L17" s="298"/>
      <c r="M17" s="453">
        <v>0</v>
      </c>
      <c r="N17" s="298"/>
      <c r="O17" s="453">
        <v>0</v>
      </c>
      <c r="Q17" s="16" t="s">
        <v>3371</v>
      </c>
      <c r="S17" s="456">
        <f>C50/1000000</f>
        <v>1588.528</v>
      </c>
      <c r="T17" s="456"/>
      <c r="U17" s="456">
        <f>E50/1000000</f>
        <v>1545.095</v>
      </c>
      <c r="V17" s="456"/>
      <c r="W17" s="456">
        <f>G50/1000000</f>
        <v>1225.175</v>
      </c>
      <c r="X17" s="456"/>
      <c r="Y17" s="456">
        <f>I50/1000000</f>
        <v>1217.424</v>
      </c>
      <c r="Z17" s="456"/>
      <c r="AA17" s="456">
        <f>K50/1000000</f>
        <v>1161.0419999999999</v>
      </c>
      <c r="AB17" s="456"/>
    </row>
    <row r="18" spans="1:30" s="172" customFormat="1" ht="13.75" customHeight="1" x14ac:dyDescent="0.15">
      <c r="C18" s="453"/>
      <c r="E18" s="453"/>
      <c r="G18" s="453"/>
      <c r="I18" s="453"/>
      <c r="Q18" s="16" t="s">
        <v>3372</v>
      </c>
      <c r="S18" s="457">
        <f>C19/1000000</f>
        <v>175.1</v>
      </c>
      <c r="T18" s="456"/>
      <c r="U18" s="457">
        <f>E19/1000000</f>
        <v>65.099999999999994</v>
      </c>
      <c r="V18" s="456"/>
      <c r="W18" s="457">
        <f>G19/1000000</f>
        <v>275.10000000000002</v>
      </c>
      <c r="X18" s="456"/>
      <c r="Y18" s="457">
        <f>I19/1000000</f>
        <v>97.1</v>
      </c>
      <c r="Z18" s="456"/>
      <c r="AA18" s="457">
        <f>K19/1000000</f>
        <v>33.615000000000002</v>
      </c>
      <c r="AB18" s="456"/>
    </row>
    <row r="19" spans="1:30" s="172" customFormat="1" ht="13.75" customHeight="1" x14ac:dyDescent="0.15">
      <c r="A19" s="16" t="s">
        <v>3373</v>
      </c>
      <c r="B19" s="16" t="s">
        <v>3374</v>
      </c>
      <c r="C19" s="22">
        <v>175100000</v>
      </c>
      <c r="E19" s="453">
        <v>65100000</v>
      </c>
      <c r="G19" s="453">
        <v>275100000</v>
      </c>
      <c r="I19" s="453">
        <v>97100000</v>
      </c>
      <c r="K19" s="453">
        <v>33615000</v>
      </c>
      <c r="L19" s="298"/>
      <c r="M19" s="453">
        <v>79115000</v>
      </c>
      <c r="N19" s="298"/>
      <c r="O19" s="453">
        <v>46815000</v>
      </c>
      <c r="Q19" s="16" t="s">
        <v>3375</v>
      </c>
      <c r="S19" s="458">
        <f>SUM(S17:S18)</f>
        <v>1763.6279999999999</v>
      </c>
      <c r="T19" s="456"/>
      <c r="U19" s="458">
        <f>SUM(U17:U18)</f>
        <v>1610.1949999999999</v>
      </c>
      <c r="V19" s="456"/>
      <c r="W19" s="458">
        <f>SUM(W17:W18)</f>
        <v>1500.2750000000001</v>
      </c>
      <c r="X19" s="456"/>
      <c r="Y19" s="458">
        <f>SUM(Y17:Y18)</f>
        <v>1314.5239999999999</v>
      </c>
      <c r="Z19" s="456"/>
      <c r="AA19" s="458">
        <f>SUM(AA17:AA18)</f>
        <v>1194.6569999999999</v>
      </c>
      <c r="AB19" s="456"/>
    </row>
    <row r="20" spans="1:30" s="172" customFormat="1" ht="13.75" customHeight="1" x14ac:dyDescent="0.15">
      <c r="C20" s="453"/>
      <c r="E20" s="453"/>
      <c r="G20" s="453"/>
      <c r="I20" s="453"/>
      <c r="K20" s="298"/>
      <c r="L20" s="298"/>
      <c r="M20" s="298"/>
      <c r="N20" s="298"/>
      <c r="O20" s="298"/>
    </row>
    <row r="21" spans="1:30" s="172" customFormat="1" ht="13.75" customHeight="1" x14ac:dyDescent="0.15">
      <c r="A21" s="16" t="s">
        <v>3376</v>
      </c>
      <c r="B21" s="16" t="s">
        <v>3377</v>
      </c>
      <c r="C21" s="453">
        <v>1.31</v>
      </c>
      <c r="E21" s="453">
        <v>1.36</v>
      </c>
      <c r="G21" s="453">
        <v>1.4</v>
      </c>
      <c r="I21" s="453">
        <v>1.01</v>
      </c>
      <c r="K21" s="453">
        <v>0.94</v>
      </c>
      <c r="L21" s="298"/>
      <c r="M21" s="453">
        <v>1.19</v>
      </c>
      <c r="N21" s="298"/>
      <c r="O21" s="453">
        <v>1.02</v>
      </c>
      <c r="Q21" s="454" t="s">
        <v>3378</v>
      </c>
      <c r="R21" s="455"/>
    </row>
    <row r="22" spans="1:30" s="172" customFormat="1" ht="13.75" customHeight="1" x14ac:dyDescent="0.15">
      <c r="A22" s="16" t="s">
        <v>3379</v>
      </c>
      <c r="B22" s="16" t="s">
        <v>541</v>
      </c>
      <c r="C22" s="453">
        <v>57.02</v>
      </c>
      <c r="E22" s="453">
        <v>41.89</v>
      </c>
      <c r="G22" s="453">
        <v>42.66</v>
      </c>
      <c r="I22" s="453">
        <v>36.799999999999997</v>
      </c>
      <c r="K22" s="453">
        <v>25.96</v>
      </c>
      <c r="L22" s="298"/>
      <c r="M22" s="453">
        <v>26.372</v>
      </c>
      <c r="N22" s="298"/>
      <c r="O22" s="453">
        <v>23.425000000000001</v>
      </c>
      <c r="Q22" s="16" t="s">
        <v>3380</v>
      </c>
      <c r="S22" s="34">
        <f>(ROUND((C30/(AVERAGE(C54,E54))*100),2))</f>
        <v>4.42</v>
      </c>
      <c r="T22" s="16" t="s">
        <v>52</v>
      </c>
      <c r="U22" s="34">
        <f>(ROUND((E30/(AVERAGE(E54,G54))*100),2))</f>
        <v>4.49</v>
      </c>
      <c r="V22" s="16" t="s">
        <v>52</v>
      </c>
      <c r="W22" s="34">
        <f>(ROUND((G30/(AVERAGE(G54,I54))*100),2))</f>
        <v>4.6399999999999997</v>
      </c>
      <c r="X22" s="16" t="s">
        <v>52</v>
      </c>
      <c r="Y22" s="34">
        <f>(ROUND((I30/(AVERAGE(I54,K54))*100),2))</f>
        <v>5.05</v>
      </c>
      <c r="Z22" s="16" t="s">
        <v>52</v>
      </c>
      <c r="AA22" s="34">
        <f>(ROUND((K30/(AVERAGE(K54,M54))*100),2))</f>
        <v>5.16</v>
      </c>
      <c r="AB22" s="16" t="s">
        <v>52</v>
      </c>
      <c r="AC22" s="450"/>
    </row>
    <row r="23" spans="1:30" s="172" customFormat="1" ht="13.75" customHeight="1" x14ac:dyDescent="0.15">
      <c r="A23" s="16" t="s">
        <v>3381</v>
      </c>
      <c r="B23" s="16" t="s">
        <v>541</v>
      </c>
      <c r="C23" s="453">
        <v>44.86</v>
      </c>
      <c r="E23" s="453">
        <v>32.51</v>
      </c>
      <c r="G23" s="453">
        <v>29.46</v>
      </c>
      <c r="I23" s="453">
        <v>22.96</v>
      </c>
      <c r="K23" s="453">
        <v>19.68</v>
      </c>
      <c r="L23" s="298"/>
      <c r="M23" s="453">
        <v>20.329999999999998</v>
      </c>
      <c r="N23" s="298"/>
      <c r="O23" s="453">
        <v>18.420000000000002</v>
      </c>
      <c r="Q23" s="16" t="s">
        <v>3382</v>
      </c>
      <c r="S23" s="34"/>
      <c r="T23" s="36"/>
      <c r="U23" s="34"/>
      <c r="V23" s="36"/>
      <c r="W23" s="34"/>
      <c r="X23" s="36"/>
      <c r="Y23" s="34"/>
      <c r="Z23" s="36"/>
      <c r="AA23" s="34"/>
      <c r="AB23" s="36"/>
    </row>
    <row r="24" spans="1:30" s="172" customFormat="1" ht="13.75" customHeight="1" x14ac:dyDescent="0.15">
      <c r="C24" s="453"/>
      <c r="E24" s="453"/>
      <c r="G24" s="453"/>
      <c r="I24" s="453"/>
      <c r="AC24" s="526" t="s">
        <v>3383</v>
      </c>
      <c r="AD24" s="527"/>
    </row>
    <row r="25" spans="1:30" s="172" customFormat="1" ht="13.75" customHeight="1" x14ac:dyDescent="0.15">
      <c r="C25" s="453"/>
      <c r="E25" s="453"/>
      <c r="G25" s="453"/>
      <c r="I25" s="453"/>
      <c r="K25" s="298"/>
      <c r="L25" s="298"/>
      <c r="M25" s="298"/>
      <c r="N25" s="298"/>
      <c r="O25" s="298"/>
      <c r="Q25" s="454" t="s">
        <v>3384</v>
      </c>
      <c r="R25" s="455"/>
      <c r="AC25" s="526" t="s">
        <v>3385</v>
      </c>
      <c r="AD25" s="527"/>
    </row>
    <row r="26" spans="1:30" s="172" customFormat="1" ht="13.75" customHeight="1" x14ac:dyDescent="0.15">
      <c r="A26" s="16" t="s">
        <v>3386</v>
      </c>
      <c r="B26" s="16" t="s">
        <v>539</v>
      </c>
      <c r="C26" s="453">
        <v>0.79</v>
      </c>
      <c r="E26" s="453">
        <v>0.75</v>
      </c>
      <c r="G26" s="453">
        <v>0.72</v>
      </c>
      <c r="I26" s="453">
        <v>0.69</v>
      </c>
      <c r="K26" s="453">
        <v>0.67</v>
      </c>
      <c r="L26" s="298"/>
      <c r="M26" s="453">
        <v>0.65</v>
      </c>
      <c r="N26" s="298"/>
      <c r="O26" s="453">
        <v>0.63999998569488503</v>
      </c>
      <c r="Q26" s="16" t="s">
        <v>3387</v>
      </c>
    </row>
    <row r="27" spans="1:30" s="172" customFormat="1" ht="13.75" customHeight="1" x14ac:dyDescent="0.15">
      <c r="C27" s="453"/>
      <c r="E27" s="453"/>
      <c r="G27" s="453"/>
      <c r="I27" s="453"/>
      <c r="K27" s="298"/>
      <c r="L27" s="298"/>
      <c r="M27" s="298"/>
      <c r="N27" s="298"/>
      <c r="O27" s="298"/>
      <c r="Q27" s="16" t="s">
        <v>3388</v>
      </c>
      <c r="S27" s="34">
        <f>ROUND(((C12/C50)*100),2)</f>
        <v>50.9</v>
      </c>
      <c r="T27" s="16" t="s">
        <v>52</v>
      </c>
      <c r="U27" s="34">
        <f>ROUND(((E12/E50)*100),2)</f>
        <v>52.74</v>
      </c>
      <c r="V27" s="16" t="s">
        <v>52</v>
      </c>
      <c r="W27" s="34">
        <f>ROUND(((G12/G50)*100),2)</f>
        <v>43.4</v>
      </c>
      <c r="X27" s="16" t="s">
        <v>52</v>
      </c>
      <c r="Y27" s="34">
        <f>ROUND(((I12/I50)*100),2)</f>
        <v>45.83</v>
      </c>
      <c r="Z27" s="16" t="s">
        <v>52</v>
      </c>
      <c r="AA27" s="34">
        <f>ROUND(((K12/K50)*100),2)</f>
        <v>44.69</v>
      </c>
      <c r="AB27" s="16" t="s">
        <v>52</v>
      </c>
      <c r="AC27" s="34">
        <f>ROUND(AVERAGE(S27:AB27),2)</f>
        <v>47.51</v>
      </c>
      <c r="AD27" s="16" t="s">
        <v>52</v>
      </c>
    </row>
    <row r="28" spans="1:30" s="172" customFormat="1" ht="13.75" customHeight="1" x14ac:dyDescent="0.15">
      <c r="A28" s="16" t="s">
        <v>3389</v>
      </c>
      <c r="B28" s="16" t="s">
        <v>3389</v>
      </c>
      <c r="C28" s="453">
        <v>3670000</v>
      </c>
      <c r="E28" s="453">
        <v>2063000</v>
      </c>
      <c r="G28" s="453">
        <v>2360000</v>
      </c>
      <c r="I28" s="453">
        <v>2965000</v>
      </c>
      <c r="K28" s="453">
        <v>1915000</v>
      </c>
      <c r="L28" s="298"/>
      <c r="M28" s="453">
        <v>1535000</v>
      </c>
      <c r="N28" s="298"/>
      <c r="O28" s="453">
        <v>2038000</v>
      </c>
      <c r="Q28" s="16" t="s">
        <v>3390</v>
      </c>
      <c r="S28" s="34">
        <f>ROUND(((SUM(C13,C17)/C50)*100),2)</f>
        <v>0</v>
      </c>
      <c r="T28" s="36"/>
      <c r="U28" s="34">
        <f>ROUND(((SUM(E13,E17)/E50)*100),2)</f>
        <v>0</v>
      </c>
      <c r="V28" s="36"/>
      <c r="W28" s="34">
        <f>ROUND(((SUM(G13,G17)/G50)*100),2)</f>
        <v>0</v>
      </c>
      <c r="X28" s="36"/>
      <c r="Y28" s="34">
        <f>ROUND(((SUM(I13,I17)/I50)*100),2)</f>
        <v>0</v>
      </c>
      <c r="Z28" s="36"/>
      <c r="AA28" s="34">
        <f>ROUND(((SUM(K13,K17)/K50)*100),2)</f>
        <v>0</v>
      </c>
      <c r="AB28" s="36"/>
      <c r="AC28" s="34">
        <f>ROUND(AVERAGE(S28:AB28),2)</f>
        <v>0</v>
      </c>
      <c r="AD28" s="36"/>
    </row>
    <row r="29" spans="1:30" s="172" customFormat="1" ht="13.75" customHeight="1" x14ac:dyDescent="0.15">
      <c r="C29" s="453"/>
      <c r="E29" s="453"/>
      <c r="G29" s="453"/>
      <c r="I29" s="453"/>
      <c r="K29" s="298"/>
      <c r="L29" s="298"/>
      <c r="M29" s="298"/>
      <c r="N29" s="298"/>
      <c r="O29" s="298"/>
      <c r="Q29" s="16" t="s">
        <v>3391</v>
      </c>
      <c r="S29" s="459">
        <f>ROUND(((C16/C50)*100),2)</f>
        <v>49.1</v>
      </c>
      <c r="T29" s="36"/>
      <c r="U29" s="459">
        <f>ROUND(((E16/E50)*100),2)</f>
        <v>47.26</v>
      </c>
      <c r="V29" s="36"/>
      <c r="W29" s="459">
        <f>ROUND(((G16/G50)*100),2)</f>
        <v>56.6</v>
      </c>
      <c r="X29" s="36"/>
      <c r="Y29" s="459">
        <f>ROUND(((I16/I50)*100),2)</f>
        <v>54.17</v>
      </c>
      <c r="Z29" s="36"/>
      <c r="AA29" s="459">
        <f>ROUND(((K16/K50)*100),2)</f>
        <v>55.31</v>
      </c>
      <c r="AB29" s="36"/>
      <c r="AC29" s="459">
        <f>ROUND(AVERAGE(S29:AB29),2)</f>
        <v>52.49</v>
      </c>
      <c r="AD29" s="36"/>
    </row>
    <row r="30" spans="1:30" s="172" customFormat="1" ht="13.75" customHeight="1" x14ac:dyDescent="0.15">
      <c r="A30" s="16" t="s">
        <v>3392</v>
      </c>
      <c r="B30" s="16" t="s">
        <v>3393</v>
      </c>
      <c r="C30" s="453">
        <v>41221000</v>
      </c>
      <c r="E30" s="453">
        <v>37854000</v>
      </c>
      <c r="G30" s="453">
        <v>33928000</v>
      </c>
      <c r="I30" s="453">
        <v>30501000</v>
      </c>
      <c r="K30" s="453">
        <v>27270000</v>
      </c>
      <c r="L30" s="298"/>
      <c r="M30" s="453">
        <v>26948000</v>
      </c>
      <c r="N30" s="298"/>
      <c r="O30" s="453">
        <v>28859000</v>
      </c>
      <c r="Q30" s="16" t="s">
        <v>3394</v>
      </c>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3.75" customHeight="1" x14ac:dyDescent="0.15">
      <c r="C31" s="453"/>
      <c r="E31" s="453"/>
      <c r="G31" s="453"/>
      <c r="I31" s="453"/>
      <c r="K31" s="298"/>
      <c r="L31" s="298"/>
      <c r="M31" s="298"/>
      <c r="N31" s="298"/>
      <c r="O31" s="298"/>
    </row>
    <row r="32" spans="1:30" s="172" customFormat="1" ht="13.75" customHeight="1" x14ac:dyDescent="0.15">
      <c r="A32" s="16" t="s">
        <v>3395</v>
      </c>
      <c r="B32" s="16" t="s">
        <v>3396</v>
      </c>
      <c r="C32" s="453">
        <v>63116000</v>
      </c>
      <c r="E32" s="453">
        <v>65584000</v>
      </c>
      <c r="G32" s="453">
        <v>67181000</v>
      </c>
      <c r="I32" s="453">
        <v>48675000</v>
      </c>
      <c r="K32" s="453">
        <v>45017000</v>
      </c>
      <c r="L32" s="298"/>
      <c r="M32" s="453">
        <v>56738000</v>
      </c>
      <c r="N32" s="298"/>
      <c r="O32" s="453">
        <v>47254000</v>
      </c>
      <c r="Q32" s="16" t="s">
        <v>3397</v>
      </c>
    </row>
    <row r="33" spans="1:30" s="172" customFormat="1" ht="13.75" customHeight="1" x14ac:dyDescent="0.15">
      <c r="A33" s="461"/>
      <c r="B33" s="461"/>
      <c r="C33" s="462"/>
      <c r="D33" s="461"/>
      <c r="E33" s="462"/>
      <c r="F33" s="461"/>
      <c r="G33" s="462"/>
      <c r="H33" s="461"/>
      <c r="I33" s="462"/>
      <c r="J33" s="461"/>
      <c r="K33" s="463"/>
      <c r="L33" s="463"/>
      <c r="M33" s="463"/>
      <c r="N33" s="463"/>
      <c r="O33" s="463"/>
      <c r="Q33" s="16" t="s">
        <v>3398</v>
      </c>
      <c r="S33" s="34">
        <f>ROUND((((C12+C19)/C56)*100),2)</f>
        <v>55.78</v>
      </c>
      <c r="T33" s="16" t="s">
        <v>52</v>
      </c>
      <c r="U33" s="34">
        <f>ROUND((((E12+E19)/E56)*100),2)</f>
        <v>54.65</v>
      </c>
      <c r="V33" s="16" t="s">
        <v>52</v>
      </c>
      <c r="W33" s="34">
        <f>ROUND((((G12+G19)/G56)*100),2)</f>
        <v>53.78</v>
      </c>
      <c r="X33" s="16" t="s">
        <v>52</v>
      </c>
      <c r="Y33" s="34">
        <f>ROUND((((I12+I19)/I56)*100),2)</f>
        <v>49.83</v>
      </c>
      <c r="Z33" s="16" t="s">
        <v>52</v>
      </c>
      <c r="AA33" s="34">
        <f>ROUND((((K12+K19)/K56)*100),2)</f>
        <v>46.25</v>
      </c>
      <c r="AB33" s="16" t="s">
        <v>52</v>
      </c>
      <c r="AC33" s="34">
        <f>ROUND(AVERAGE(S33:AB33),2)</f>
        <v>52.06</v>
      </c>
      <c r="AD33" s="16" t="s">
        <v>52</v>
      </c>
    </row>
    <row r="34" spans="1:30" s="172" customFormat="1" ht="13.75" customHeight="1" x14ac:dyDescent="0.15">
      <c r="A34" s="16" t="s">
        <v>3399</v>
      </c>
      <c r="B34" s="16" t="s">
        <v>3400</v>
      </c>
      <c r="C34" s="453">
        <v>63116000</v>
      </c>
      <c r="E34" s="453">
        <v>65584000</v>
      </c>
      <c r="G34" s="453">
        <v>67181000</v>
      </c>
      <c r="I34" s="453">
        <v>48675000</v>
      </c>
      <c r="K34" s="453">
        <v>45017000</v>
      </c>
      <c r="L34" s="298"/>
      <c r="M34" s="453">
        <v>56738000</v>
      </c>
      <c r="N34" s="298"/>
      <c r="O34" s="453">
        <v>47254000</v>
      </c>
      <c r="Q34" s="16" t="s">
        <v>3390</v>
      </c>
      <c r="S34" s="34">
        <f>ROUND((((SUM(C13,C17))/C56)*100),2)</f>
        <v>0</v>
      </c>
      <c r="T34" s="36"/>
      <c r="U34" s="34">
        <f>ROUND((((SUM(E13,E17))/E56)*100),2)</f>
        <v>0</v>
      </c>
      <c r="V34" s="36"/>
      <c r="W34" s="34">
        <f>ROUND((((SUM(G13,G17))/G56)*100),2)</f>
        <v>0</v>
      </c>
      <c r="X34" s="36"/>
      <c r="Y34" s="34">
        <f>ROUND((((SUM(I13,I17))/I56)*100),2)</f>
        <v>0</v>
      </c>
      <c r="Z34" s="36"/>
      <c r="AA34" s="34">
        <f>ROUND((((SUM(K13,K17))/K56)*100),2)</f>
        <v>0</v>
      </c>
      <c r="AB34" s="36"/>
      <c r="AC34" s="34">
        <f>ROUND(AVERAGE(S34:AB34),2)</f>
        <v>0</v>
      </c>
      <c r="AD34" s="36"/>
    </row>
    <row r="35" spans="1:30" s="172" customFormat="1" ht="13.75" customHeight="1" x14ac:dyDescent="0.15">
      <c r="C35" s="453"/>
      <c r="E35" s="453"/>
      <c r="G35" s="453"/>
      <c r="I35" s="453"/>
      <c r="Q35" s="16" t="s">
        <v>3391</v>
      </c>
      <c r="S35" s="459">
        <f>ROUND((((C16)/C56)*100),2)</f>
        <v>44.22</v>
      </c>
      <c r="T35" s="36"/>
      <c r="U35" s="459">
        <f>ROUND((((E16)/E56)*100),2)</f>
        <v>45.35</v>
      </c>
      <c r="V35" s="36"/>
      <c r="W35" s="459">
        <f>ROUND((((G16)/G56)*100),2)</f>
        <v>46.22</v>
      </c>
      <c r="X35" s="36"/>
      <c r="Y35" s="459">
        <f>ROUND((((I16)/I56)*100),2)</f>
        <v>50.17</v>
      </c>
      <c r="Z35" s="36"/>
      <c r="AA35" s="459">
        <f>ROUND((((K16)/K56)*100),2)</f>
        <v>53.75</v>
      </c>
      <c r="AB35" s="36"/>
      <c r="AC35" s="459">
        <f>ROUND(AVERAGE(S35:AB35),2)</f>
        <v>47.94</v>
      </c>
      <c r="AD35" s="36"/>
    </row>
    <row r="36" spans="1:30" s="172" customFormat="1" ht="13.75" customHeight="1" x14ac:dyDescent="0.15">
      <c r="A36" s="16" t="s">
        <v>3401</v>
      </c>
      <c r="B36" s="16" t="s">
        <v>3402</v>
      </c>
      <c r="C36" s="453">
        <v>0</v>
      </c>
      <c r="E36" s="453">
        <v>0</v>
      </c>
      <c r="G36" s="453">
        <v>0</v>
      </c>
      <c r="I36" s="453">
        <v>0</v>
      </c>
      <c r="K36" s="453"/>
      <c r="L36" s="298"/>
      <c r="M36" s="453">
        <v>0</v>
      </c>
      <c r="N36" s="298"/>
      <c r="O36" s="453">
        <v>0</v>
      </c>
      <c r="Q36" s="16" t="s">
        <v>3394</v>
      </c>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100</v>
      </c>
      <c r="AD36" s="16" t="s">
        <v>52</v>
      </c>
    </row>
    <row r="37" spans="1:30" s="172" customFormat="1" ht="13.75" customHeight="1" x14ac:dyDescent="0.15">
      <c r="C37" s="453"/>
      <c r="E37" s="453"/>
      <c r="G37" s="453"/>
      <c r="I37" s="453"/>
    </row>
    <row r="38" spans="1:30" s="172" customFormat="1" ht="13.75" customHeight="1" x14ac:dyDescent="0.15">
      <c r="A38" s="16" t="s">
        <v>3403</v>
      </c>
      <c r="B38" s="16" t="s">
        <v>3404</v>
      </c>
      <c r="C38" s="453">
        <v>38023000</v>
      </c>
      <c r="E38" s="453">
        <v>36043000</v>
      </c>
      <c r="G38" s="453">
        <v>34563000</v>
      </c>
      <c r="I38" s="453">
        <v>33081000</v>
      </c>
      <c r="K38" s="453">
        <v>32066000</v>
      </c>
      <c r="L38" s="298"/>
      <c r="M38" s="453">
        <v>31063000</v>
      </c>
      <c r="N38" s="298"/>
      <c r="O38" s="453">
        <v>29619000</v>
      </c>
    </row>
    <row r="39" spans="1:30" s="172" customFormat="1" ht="13.75" customHeight="1" x14ac:dyDescent="0.15">
      <c r="C39" s="453"/>
      <c r="E39" s="453"/>
      <c r="G39" s="453"/>
      <c r="I39" s="453"/>
      <c r="K39" s="298"/>
      <c r="L39" s="298"/>
      <c r="M39" s="298"/>
      <c r="N39" s="298"/>
      <c r="O39" s="298"/>
    </row>
    <row r="40" spans="1:30" s="172" customFormat="1" ht="13.75" customHeight="1" x14ac:dyDescent="0.15">
      <c r="A40" s="16" t="s">
        <v>3405</v>
      </c>
      <c r="B40" s="16" t="s">
        <v>3406</v>
      </c>
      <c r="C40" s="22">
        <v>63116000</v>
      </c>
      <c r="E40" s="453">
        <v>65584000</v>
      </c>
      <c r="G40" s="453">
        <v>67181000</v>
      </c>
      <c r="I40" s="453">
        <v>48675000</v>
      </c>
      <c r="K40" s="453">
        <v>45017000</v>
      </c>
      <c r="L40" s="298"/>
      <c r="M40" s="453">
        <v>56738000</v>
      </c>
      <c r="N40" s="298"/>
      <c r="O40" s="453">
        <v>47254000</v>
      </c>
      <c r="Q40" s="454" t="s">
        <v>3407</v>
      </c>
      <c r="R40" s="455"/>
    </row>
    <row r="41" spans="1:30" s="172" customFormat="1" ht="13.75" customHeight="1" x14ac:dyDescent="0.15">
      <c r="A41" s="16" t="s">
        <v>3408</v>
      </c>
      <c r="B41" s="16" t="s">
        <v>3409</v>
      </c>
      <c r="C41" s="22">
        <v>168794000</v>
      </c>
      <c r="E41" s="453">
        <v>179019000</v>
      </c>
      <c r="G41" s="453">
        <v>147842000</v>
      </c>
      <c r="I41" s="453">
        <v>159700000</v>
      </c>
      <c r="K41" s="453">
        <v>144631000</v>
      </c>
      <c r="L41" s="298"/>
      <c r="M41" s="453">
        <v>128133000</v>
      </c>
      <c r="N41" s="298"/>
      <c r="O41" s="453">
        <v>124173000</v>
      </c>
      <c r="Q41" s="455"/>
      <c r="R41" s="455"/>
    </row>
    <row r="42" spans="1:30" s="172" customFormat="1" ht="13.75" customHeight="1" x14ac:dyDescent="0.15">
      <c r="A42" s="16" t="s">
        <v>3410</v>
      </c>
      <c r="B42" s="16" t="s">
        <v>3411</v>
      </c>
      <c r="C42" s="22">
        <f>(-4580-1452-3545+10719+1282)*1000</f>
        <v>2424000</v>
      </c>
      <c r="E42" s="453">
        <f>(20442-3671-587+4701-4382)*1000</f>
        <v>16503000</v>
      </c>
      <c r="G42" s="453">
        <f>(-31871-4528-3718+1564+2164)*1000</f>
        <v>-36389000</v>
      </c>
      <c r="I42" s="453">
        <f>(-343-2047+1276+3839+4056)*1000</f>
        <v>6781000</v>
      </c>
      <c r="K42" s="453">
        <v>-8733000</v>
      </c>
      <c r="L42" s="298"/>
      <c r="M42" s="453">
        <v>12681000</v>
      </c>
      <c r="N42" s="298"/>
      <c r="O42" s="453">
        <v>4410000</v>
      </c>
      <c r="Q42" s="454" t="s">
        <v>3412</v>
      </c>
      <c r="R42" s="455"/>
    </row>
    <row r="43" spans="1:30" s="172" customFormat="1" ht="13.75" customHeight="1" x14ac:dyDescent="0.15">
      <c r="A43" s="16" t="s">
        <v>3413</v>
      </c>
      <c r="B43" s="16" t="s">
        <v>3414</v>
      </c>
      <c r="C43" s="22">
        <v>89220000</v>
      </c>
      <c r="E43" s="453">
        <v>83781000</v>
      </c>
      <c r="G43" s="453">
        <v>76783000</v>
      </c>
      <c r="I43" s="453">
        <v>63599000</v>
      </c>
      <c r="K43" s="453"/>
      <c r="L43" s="298"/>
      <c r="M43" s="453"/>
      <c r="N43" s="298"/>
      <c r="O43" s="453"/>
      <c r="Q43" s="16" t="s">
        <v>3415</v>
      </c>
      <c r="S43" s="34">
        <f>ROUND(C21/C52,4)*100</f>
        <v>2.5700000000000003</v>
      </c>
      <c r="T43" s="16" t="s">
        <v>52</v>
      </c>
      <c r="U43" s="34">
        <f>ROUND(E21/E52,4)*100</f>
        <v>3.66</v>
      </c>
      <c r="V43" s="16" t="s">
        <v>52</v>
      </c>
      <c r="W43" s="34">
        <f>ROUND(G21/G52,4)*100</f>
        <v>3.88</v>
      </c>
      <c r="X43" s="16" t="s">
        <v>52</v>
      </c>
      <c r="Y43" s="34">
        <f>ROUND(I21/I52,4)*100</f>
        <v>3.38</v>
      </c>
      <c r="Z43" s="16" t="s">
        <v>52</v>
      </c>
      <c r="AA43" s="34">
        <f>ROUND(K21/K52,4)*100</f>
        <v>4.12</v>
      </c>
      <c r="AB43" s="16" t="s">
        <v>52</v>
      </c>
      <c r="AC43" s="34">
        <f>ROUND(AVERAGE(S43:AB43),2)</f>
        <v>3.52</v>
      </c>
      <c r="AD43" s="16" t="s">
        <v>52</v>
      </c>
    </row>
    <row r="44" spans="1:30" s="172" customFormat="1" ht="13.75" customHeight="1" x14ac:dyDescent="0.15">
      <c r="A44" s="16" t="s">
        <v>3416</v>
      </c>
      <c r="B44" s="16" t="s">
        <v>3417</v>
      </c>
      <c r="C44" s="453">
        <f>16280000-1391000</f>
        <v>14889000</v>
      </c>
      <c r="E44" s="453">
        <f>18589000+2717000</f>
        <v>21306000</v>
      </c>
      <c r="G44" s="453">
        <f>28928000+4435000</f>
        <v>33363000</v>
      </c>
      <c r="I44" s="453">
        <f>24804000+2012000</f>
        <v>26816000</v>
      </c>
      <c r="K44" s="453"/>
      <c r="M44" s="453"/>
      <c r="O44" s="453"/>
      <c r="Q44" s="16" t="s">
        <v>3418</v>
      </c>
      <c r="S44" s="34">
        <f>(ROUND((C52/(AVERAGE(C48,E48))*100),2))</f>
        <v>325.89999999999998</v>
      </c>
      <c r="U44" s="34">
        <f>(ROUND((E52/(AVERAGE(E48,G48))*100),2))</f>
        <v>251.06</v>
      </c>
      <c r="W44" s="34">
        <f>(ROUND((G52/(AVERAGE(G48,I48))*100),2))</f>
        <v>255.81</v>
      </c>
      <c r="Y44" s="34">
        <f>(ROUND((I52/(AVERAGE(I48,K48))*100),2))</f>
        <v>220.01</v>
      </c>
      <c r="AA44" s="34">
        <f>(ROUND((K52/(AVERAGE(K48,M48))*100),2))</f>
        <v>172.09</v>
      </c>
      <c r="AC44" s="34">
        <f>ROUND(AVERAGE(S44:AB44),2)</f>
        <v>244.97</v>
      </c>
    </row>
    <row r="45" spans="1:30" s="172" customFormat="1" ht="13.75" customHeight="1" x14ac:dyDescent="0.15">
      <c r="I45" s="453"/>
      <c r="Q45" s="16" t="s">
        <v>3419</v>
      </c>
      <c r="S45" s="34">
        <f>ROUND(((C26/C52)*100),2)</f>
        <v>1.55</v>
      </c>
      <c r="U45" s="34">
        <f>ROUND(((E26/E52)*100),2)</f>
        <v>2.02</v>
      </c>
      <c r="W45" s="34">
        <f>ROUND(((G26/G52)*100),2)</f>
        <v>2</v>
      </c>
      <c r="Y45" s="34">
        <f>ROUND(((I26/I52)*100),2)</f>
        <v>2.31</v>
      </c>
      <c r="AA45" s="34">
        <f>ROUND(((K26/K52)*100),2)</f>
        <v>2.94</v>
      </c>
      <c r="AC45" s="34">
        <f>ROUND(AVERAGE(S45:AB45),2)</f>
        <v>2.16</v>
      </c>
    </row>
    <row r="46" spans="1:30" s="172" customFormat="1" ht="13.75" customHeight="1" x14ac:dyDescent="0.15">
      <c r="A46" s="16" t="s">
        <v>3420</v>
      </c>
      <c r="I46" s="453"/>
      <c r="K46" s="298"/>
      <c r="L46" s="298"/>
      <c r="M46" s="298"/>
      <c r="N46" s="298"/>
      <c r="O46" s="298"/>
      <c r="Q46" s="16" t="s">
        <v>3421</v>
      </c>
      <c r="S46" s="34">
        <f>ROUND(((C38/C34)*100),2)</f>
        <v>60.24</v>
      </c>
      <c r="U46" s="34">
        <f>ROUND(((E38/E34)*100),2)</f>
        <v>54.96</v>
      </c>
      <c r="W46" s="34">
        <f>ROUND(((G38/G34)*100),2)</f>
        <v>51.45</v>
      </c>
      <c r="Y46" s="34">
        <f>ROUND(((I38/I34)*100),2)</f>
        <v>67.959999999999994</v>
      </c>
      <c r="AA46" s="34">
        <f>ROUND(((K38/K34)*100),2)</f>
        <v>71.23</v>
      </c>
      <c r="AC46" s="34">
        <f>ROUND(AVERAGE(S46:AB46),2)</f>
        <v>61.17</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16.069867347243012</v>
      </c>
      <c r="E48" s="453">
        <f>E16/E15</f>
        <v>15.191125579939559</v>
      </c>
      <c r="G48" s="453">
        <f>G16/G15</f>
        <v>14.443384163501653</v>
      </c>
      <c r="I48" s="453">
        <f>I16/I15</f>
        <v>13.749028847439842</v>
      </c>
      <c r="K48" s="453">
        <f>K16/K15</f>
        <v>13.413159268929505</v>
      </c>
      <c r="L48" s="298"/>
      <c r="M48" s="453">
        <f>M16/M15</f>
        <v>13.107685227795674</v>
      </c>
      <c r="N48" s="298"/>
      <c r="O48" s="453">
        <f>O16/O15</f>
        <v>12.541756561446137</v>
      </c>
      <c r="Q48" s="454" t="s">
        <v>3424</v>
      </c>
      <c r="R48" s="455"/>
      <c r="S48" s="34">
        <f>ROUND(((C34/AVERAGE(C16,E16))*100),2)</f>
        <v>8.36</v>
      </c>
      <c r="T48" s="16" t="s">
        <v>52</v>
      </c>
      <c r="U48" s="34">
        <f>ROUND(((E34/AVERAGE(E16,G16))*100),2)</f>
        <v>9.2100000000000009</v>
      </c>
      <c r="V48" s="16" t="s">
        <v>52</v>
      </c>
      <c r="W48" s="34">
        <f>ROUND(((G34/AVERAGE(G16,I16))*100),2)</f>
        <v>9.93</v>
      </c>
      <c r="X48" s="16" t="s">
        <v>52</v>
      </c>
      <c r="Y48" s="34">
        <f>ROUND(((I34/AVERAGE(I16,K16))*100),2)</f>
        <v>7.48</v>
      </c>
      <c r="Z48" s="16" t="s">
        <v>52</v>
      </c>
      <c r="AA48" s="34">
        <f>ROUND(((K34/AVERAGE(K16,M16))*100),2)</f>
        <v>7.1</v>
      </c>
      <c r="AB48" s="16" t="s">
        <v>52</v>
      </c>
      <c r="AC48" s="34">
        <f>ROUND(AVERAGE(S48:AB48),2)</f>
        <v>8.42</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1588528000</v>
      </c>
      <c r="E50" s="453">
        <f>SUM(E12:E13,E16:E17)</f>
        <v>1545095000</v>
      </c>
      <c r="G50" s="453">
        <f>SUM(G12:G13,G16:G17)</f>
        <v>1225175000</v>
      </c>
      <c r="I50" s="453">
        <f>SUM(I12:I13,I16:I17)</f>
        <v>1217424000</v>
      </c>
      <c r="K50" s="453">
        <f>SUM(K12:K13,K16:K17)</f>
        <v>1161042000</v>
      </c>
      <c r="L50" s="298"/>
      <c r="M50" s="453">
        <f>SUM(M12:M13,M16:M17)</f>
        <v>1052466000</v>
      </c>
      <c r="N50" s="298"/>
      <c r="O50" s="453">
        <f>SUM(O12:O13,O16:O17)</f>
        <v>1032806000</v>
      </c>
      <c r="Q50" s="454" t="s">
        <v>3426</v>
      </c>
      <c r="R50" s="455"/>
      <c r="S50" s="34">
        <f>ROUND((C54/C62),2)</f>
        <v>4.72</v>
      </c>
      <c r="T50" s="16" t="s">
        <v>414</v>
      </c>
      <c r="U50" s="34">
        <f>ROUND((E54/E62),2)</f>
        <v>4.22</v>
      </c>
      <c r="V50" s="16" t="s">
        <v>414</v>
      </c>
      <c r="W50" s="34">
        <f>ROUND((G54/G62),2)</f>
        <v>3.82</v>
      </c>
      <c r="X50" s="16" t="s">
        <v>414</v>
      </c>
      <c r="Y50" s="34">
        <f>ROUND((I54/I62),2)</f>
        <v>3.86</v>
      </c>
      <c r="Z50" s="16" t="s">
        <v>414</v>
      </c>
      <c r="AA50" s="34">
        <f>ROUND((K54/K62),2)</f>
        <v>4.09</v>
      </c>
      <c r="AB50" s="16" t="s">
        <v>414</v>
      </c>
      <c r="AC50" s="34">
        <f>ROUND(AVERAGE(S50:AB50),2)</f>
        <v>4.1399999999999997</v>
      </c>
      <c r="AD50" s="16" t="s">
        <v>414</v>
      </c>
    </row>
    <row r="51" spans="1:30" s="172" customFormat="1" ht="13.75" customHeight="1" x14ac:dyDescent="0.15">
      <c r="C51" s="453"/>
      <c r="E51" s="453"/>
      <c r="G51" s="453"/>
      <c r="I51" s="453"/>
      <c r="K51" s="298"/>
      <c r="L51" s="298"/>
      <c r="M51" s="298"/>
      <c r="N51" s="298"/>
      <c r="O51" s="298"/>
      <c r="Q51" s="455"/>
      <c r="R51" s="455"/>
      <c r="S51" s="34"/>
      <c r="U51" s="34"/>
      <c r="W51" s="34"/>
      <c r="Y51" s="34"/>
      <c r="AA51" s="34"/>
      <c r="AC51" s="34"/>
    </row>
    <row r="52" spans="1:30" s="172" customFormat="1" ht="13.75" customHeight="1" x14ac:dyDescent="0.15">
      <c r="A52" s="16" t="s">
        <v>563</v>
      </c>
      <c r="B52" s="16" t="s">
        <v>3423</v>
      </c>
      <c r="C52" s="453">
        <f>AVERAGE(C22:C23)</f>
        <v>50.94</v>
      </c>
      <c r="E52" s="453">
        <f>AVERAGE(E22:E23)</f>
        <v>37.200000000000003</v>
      </c>
      <c r="G52" s="453">
        <f>AVERAGE(G22:G23)</f>
        <v>36.06</v>
      </c>
      <c r="I52" s="453">
        <f>AVERAGE(I22:I23)</f>
        <v>29.88</v>
      </c>
      <c r="K52" s="453">
        <f>AVERAGE(K22:K23)</f>
        <v>22.82</v>
      </c>
      <c r="L52" s="298"/>
      <c r="M52" s="453">
        <f>AVERAGE(M22:M23)</f>
        <v>23.350999999999999</v>
      </c>
      <c r="N52" s="298"/>
      <c r="O52" s="453">
        <f>AVERAGE(O22:O23)</f>
        <v>20.922499999999999</v>
      </c>
      <c r="Q52" s="454" t="s">
        <v>3427</v>
      </c>
      <c r="R52" s="455"/>
      <c r="S52" s="34">
        <f>ROUND(((C60/C54)*100),2)</f>
        <v>17.03</v>
      </c>
      <c r="T52" s="16" t="s">
        <v>52</v>
      </c>
      <c r="U52" s="34">
        <f>ROUND(((E60/E54)*100),2)</f>
        <v>21.98</v>
      </c>
      <c r="V52" s="16" t="s">
        <v>52</v>
      </c>
      <c r="W52" s="34">
        <f>ROUND(((G60/G54)*100),2)</f>
        <v>13.52</v>
      </c>
      <c r="X52" s="16" t="s">
        <v>52</v>
      </c>
      <c r="Y52" s="34">
        <f>ROUND(((I60/I54)*100),2)</f>
        <v>24.96</v>
      </c>
      <c r="Z52" s="16" t="s">
        <v>52</v>
      </c>
      <c r="AA52" s="34">
        <f>ROUND(((K60/K54)*100),2)</f>
        <v>24.25</v>
      </c>
      <c r="AB52" s="16" t="s">
        <v>52</v>
      </c>
      <c r="AC52" s="34">
        <f>ROUND(AVERAGE(S52:AB52),2)</f>
        <v>20.350000000000001</v>
      </c>
      <c r="AD52" s="16" t="s">
        <v>52</v>
      </c>
    </row>
    <row r="53" spans="1:30" s="172" customFormat="1" ht="13.75" customHeight="1" x14ac:dyDescent="0.15">
      <c r="C53" s="453"/>
      <c r="E53" s="453"/>
      <c r="G53" s="453"/>
      <c r="I53" s="453"/>
      <c r="K53" s="298"/>
      <c r="L53" s="298"/>
      <c r="M53" s="298"/>
      <c r="N53" s="298"/>
      <c r="O53" s="298"/>
      <c r="Q53" s="464"/>
      <c r="R53" s="464"/>
      <c r="S53" s="34"/>
      <c r="U53" s="34"/>
      <c r="W53" s="34"/>
      <c r="Y53" s="34"/>
      <c r="AA53" s="34"/>
    </row>
    <row r="54" spans="1:30" s="172" customFormat="1" ht="13.75" customHeight="1" x14ac:dyDescent="0.15">
      <c r="A54" s="16" t="s">
        <v>3428</v>
      </c>
      <c r="C54" s="453">
        <f>C19+C12</f>
        <v>983722000</v>
      </c>
      <c r="E54" s="453">
        <f>E19+E12</f>
        <v>880038000</v>
      </c>
      <c r="G54" s="453">
        <f>G19+G12</f>
        <v>806813000</v>
      </c>
      <c r="I54" s="453">
        <f>I19+I12</f>
        <v>655053000</v>
      </c>
      <c r="K54" s="453">
        <f>K19+K12</f>
        <v>552502000</v>
      </c>
      <c r="L54" s="298"/>
      <c r="M54" s="453">
        <f>M19+M12</f>
        <v>504955000</v>
      </c>
      <c r="N54" s="298"/>
      <c r="O54" s="453">
        <f>O19+O12</f>
        <v>480865000</v>
      </c>
      <c r="Q54" s="465" t="s">
        <v>3429</v>
      </c>
      <c r="R54" s="464"/>
      <c r="S54" s="34">
        <f>S33</f>
        <v>55.78</v>
      </c>
      <c r="T54" s="16" t="s">
        <v>52</v>
      </c>
      <c r="U54" s="34">
        <f>U33</f>
        <v>54.65</v>
      </c>
      <c r="V54" s="16" t="s">
        <v>52</v>
      </c>
      <c r="W54" s="34">
        <f>W33</f>
        <v>53.78</v>
      </c>
      <c r="X54" s="16" t="s">
        <v>52</v>
      </c>
      <c r="Y54" s="34">
        <f>Y33</f>
        <v>49.83</v>
      </c>
      <c r="Z54" s="16" t="s">
        <v>52</v>
      </c>
      <c r="AA54" s="34">
        <f>AA33</f>
        <v>46.25</v>
      </c>
      <c r="AB54" s="16" t="s">
        <v>52</v>
      </c>
      <c r="AC54" s="34">
        <f>ROUND(AVERAGE(S54:AB54),2)</f>
        <v>52.06</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1763628000</v>
      </c>
      <c r="E56" s="453">
        <f>SUM(E50,E19)</f>
        <v>1610195000</v>
      </c>
      <c r="G56" s="453">
        <f>SUM(G50,G19)</f>
        <v>1500275000</v>
      </c>
      <c r="I56" s="453">
        <f>SUM(I50,I19)</f>
        <v>1314524000</v>
      </c>
      <c r="K56" s="453">
        <f>SUM(K50,K19)</f>
        <v>1194657000</v>
      </c>
      <c r="L56" s="298"/>
      <c r="M56" s="453">
        <f>SUM(M50,M19)</f>
        <v>1131581000</v>
      </c>
      <c r="N56" s="298"/>
      <c r="O56" s="453">
        <f>SUM(O50,O19)</f>
        <v>1079621000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0</v>
      </c>
      <c r="E58" s="453">
        <f>SUM(E13,E17)</f>
        <v>0</v>
      </c>
      <c r="G58" s="453">
        <f>SUM(G13,G17)</f>
        <v>0</v>
      </c>
      <c r="I58" s="453">
        <f>SUM(I13,I17)</f>
        <v>0</v>
      </c>
      <c r="K58" s="453">
        <f>SUM(K13,K17)</f>
        <v>0</v>
      </c>
      <c r="L58" s="298"/>
      <c r="M58" s="453">
        <f>SUM(M13,M17)</f>
        <v>0</v>
      </c>
      <c r="N58" s="298"/>
      <c r="O58" s="453">
        <f>SUM(O13,O17)</f>
        <v>0</v>
      </c>
    </row>
    <row r="59" spans="1:30" s="172" customFormat="1" ht="13.75" customHeight="1" x14ac:dyDescent="0.15">
      <c r="C59" s="453"/>
      <c r="E59" s="453"/>
      <c r="G59" s="453"/>
      <c r="I59" s="453"/>
      <c r="K59" s="298"/>
      <c r="L59" s="298"/>
      <c r="M59" s="298"/>
      <c r="N59" s="298"/>
      <c r="O59" s="298"/>
    </row>
    <row r="60" spans="1:30" s="172" customFormat="1" ht="25.5" customHeight="1" x14ac:dyDescent="0.15">
      <c r="A60" s="25" t="s">
        <v>3432</v>
      </c>
      <c r="B60" s="16" t="s">
        <v>3423</v>
      </c>
      <c r="C60" s="453">
        <f>ROUND(C41+C42-C28,3)</f>
        <v>167548000</v>
      </c>
      <c r="E60" s="453">
        <f>ROUND(E41+E42-E28,3)</f>
        <v>193459000</v>
      </c>
      <c r="G60" s="453">
        <f>ROUND(G41+G42-G28,3)</f>
        <v>109093000</v>
      </c>
      <c r="I60" s="453">
        <f>ROUND(I41+I42-I28,3)</f>
        <v>163516000</v>
      </c>
      <c r="K60" s="453">
        <f>ROUND(K41+K42-K28,3)</f>
        <v>133983000</v>
      </c>
      <c r="L60" s="298"/>
      <c r="M60" s="453">
        <f>ROUND(M41+M42-M28,3)</f>
        <v>139279000</v>
      </c>
      <c r="N60" s="298"/>
      <c r="O60" s="453">
        <f>ROUND(O41+O42-O28,3)</f>
        <v>126545000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208446000</v>
      </c>
      <c r="E62" s="453">
        <f>E40+E43+E44+E30</f>
        <v>208525000</v>
      </c>
      <c r="G62" s="453">
        <f>G40+G43+G44+G30</f>
        <v>211255000</v>
      </c>
      <c r="I62" s="453">
        <f>I40+I43+I44+I30</f>
        <v>169591000</v>
      </c>
      <c r="K62" s="453">
        <v>135160000</v>
      </c>
      <c r="M62" s="453">
        <v>145966000</v>
      </c>
      <c r="O62" s="453">
        <v>135336000</v>
      </c>
    </row>
    <row r="63" spans="1:30" s="172" customFormat="1" ht="13.75" customHeight="1" x14ac:dyDescent="0.15">
      <c r="I63" s="298"/>
      <c r="J63" s="298"/>
      <c r="K63" s="298"/>
      <c r="L63" s="298"/>
      <c r="M63" s="298"/>
      <c r="N63" s="298"/>
      <c r="O63" s="298"/>
    </row>
    <row r="64" spans="1:30" s="172" customFormat="1" ht="13.75" customHeight="1" x14ac:dyDescent="0.15">
      <c r="I64" s="46"/>
      <c r="J64" s="298"/>
      <c r="K64" s="298"/>
      <c r="L64" s="298"/>
      <c r="M64" s="298"/>
      <c r="N64" s="298"/>
      <c r="O64" s="298"/>
    </row>
    <row r="65" spans="9:15" s="172" customFormat="1" ht="13.75" customHeight="1" x14ac:dyDescent="0.15">
      <c r="I65" s="469"/>
    </row>
    <row r="66" spans="9:15" s="172" customFormat="1" ht="13.75" customHeight="1" x14ac:dyDescent="0.15">
      <c r="I66" s="469"/>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G8:K8"/>
    <mergeCell ref="S13:AB13"/>
    <mergeCell ref="AC24:AD24"/>
    <mergeCell ref="Q6:AC6"/>
    <mergeCell ref="Q7:AC7"/>
    <mergeCell ref="Q8:AC8"/>
  </mergeCells>
  <pageMargins left="0.75" right="0.75" top="1" bottom="1" header="0.5" footer="0.5"/>
  <pageSetup scale="25" orientation="landscape"/>
  <headerFooter>
    <oddFooter>&amp;C&amp;"Helvetica Neue,Regular"&amp;12&amp;K000000&amp;P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5:HO154"/>
  <sheetViews>
    <sheetView defaultGridColor="0" colorId="10" workbookViewId="0"/>
  </sheetViews>
  <sheetFormatPr baseColWidth="10" defaultColWidth="9.1640625" defaultRowHeight="12.75" customHeight="1" x14ac:dyDescent="0.15"/>
  <cols>
    <col min="1" max="1" width="35.5" style="116" customWidth="1"/>
    <col min="2" max="3" width="19.1640625" style="116" customWidth="1"/>
    <col min="4" max="4" width="2.1640625" style="116" customWidth="1"/>
    <col min="5" max="5" width="19.1640625" style="116" customWidth="1"/>
    <col min="6" max="6" width="2.1640625" style="116" customWidth="1"/>
    <col min="7" max="7" width="19.1640625" style="116" customWidth="1"/>
    <col min="8" max="8" width="1.6640625" style="116" customWidth="1"/>
    <col min="9" max="9" width="20" style="116" customWidth="1"/>
    <col min="10" max="10" width="2" style="116" customWidth="1"/>
    <col min="11" max="11" width="20" style="116" customWidth="1"/>
    <col min="12" max="12" width="1.83203125" style="116" customWidth="1"/>
    <col min="13" max="13" width="20" style="116" customWidth="1"/>
    <col min="14" max="14" width="1.83203125" style="116" customWidth="1"/>
    <col min="15" max="15" width="20" style="116" customWidth="1"/>
    <col min="16" max="16" width="9.1640625" style="116" customWidth="1"/>
    <col min="17" max="17" width="58.6640625" style="116" customWidth="1"/>
    <col min="18" max="18" width="6.6640625" style="116" customWidth="1"/>
    <col min="19" max="19" width="16.83203125" style="116" customWidth="1"/>
    <col min="20" max="20" width="6.6640625" style="116" customWidth="1"/>
    <col min="21" max="21" width="16.83203125" style="116" customWidth="1"/>
    <col min="22" max="22" width="6.6640625" style="116" customWidth="1"/>
    <col min="23" max="23" width="13.1640625" style="116" customWidth="1"/>
    <col min="24" max="24" width="3.33203125" style="116" customWidth="1"/>
    <col min="25" max="25" width="13.1640625" style="116" customWidth="1"/>
    <col min="26" max="26" width="3.33203125" style="116" customWidth="1"/>
    <col min="27" max="27" width="13.1640625" style="116" customWidth="1"/>
    <col min="28" max="28" width="3.33203125" style="116" customWidth="1"/>
    <col min="29" max="29" width="8.1640625" style="116" customWidth="1"/>
    <col min="30" max="30" width="3.33203125" style="116" customWidth="1"/>
    <col min="31" max="31" width="9.1640625" style="116" customWidth="1"/>
    <col min="32" max="32" width="4.5" style="116" customWidth="1"/>
    <col min="33" max="33" width="3.6640625" style="116" customWidth="1"/>
    <col min="34" max="34" width="22.33203125" style="116" customWidth="1"/>
    <col min="35" max="222" width="9.1640625" style="116" customWidth="1"/>
    <col min="223" max="223" width="25.83203125" style="116" customWidth="1"/>
    <col min="224" max="224" width="9.1640625" style="470" customWidth="1"/>
    <col min="225" max="16384" width="9.1640625" style="470"/>
  </cols>
  <sheetData>
    <row r="5" spans="1:29" s="172" customFormat="1" ht="15" customHeight="1" x14ac:dyDescent="0.15">
      <c r="A5" s="447" t="s">
        <v>3435</v>
      </c>
    </row>
    <row r="6" spans="1:29" s="172" customFormat="1" ht="13.5" customHeight="1" x14ac:dyDescent="0.15">
      <c r="A6" s="448" t="s">
        <v>58</v>
      </c>
      <c r="C6" s="526" t="s">
        <v>59</v>
      </c>
      <c r="D6" s="527"/>
      <c r="E6" s="527"/>
      <c r="F6" s="527"/>
      <c r="G6" s="527"/>
      <c r="H6" s="527"/>
      <c r="I6" s="527"/>
      <c r="J6" s="527"/>
      <c r="K6" s="527"/>
      <c r="L6" s="527"/>
      <c r="M6" s="527"/>
      <c r="N6" s="527"/>
      <c r="O6" s="527"/>
      <c r="Q6" s="530" t="str">
        <f>C6</f>
        <v>Essential Utilities, Inc.</v>
      </c>
      <c r="R6" s="529"/>
      <c r="S6" s="531"/>
      <c r="T6" s="529"/>
      <c r="U6" s="531"/>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3.75" customHeight="1" x14ac:dyDescent="0.15">
      <c r="G8" s="526" t="s">
        <v>3356</v>
      </c>
      <c r="H8" s="527"/>
      <c r="I8" s="527"/>
      <c r="J8" s="527"/>
      <c r="K8" s="527"/>
      <c r="L8" s="450"/>
      <c r="M8" s="450"/>
      <c r="N8" s="450"/>
      <c r="O8" s="450"/>
      <c r="Q8" s="526" t="str">
        <f>G8</f>
        <v>2015 - 2019, Inclusive</v>
      </c>
      <c r="R8" s="529"/>
      <c r="S8" s="527"/>
      <c r="T8" s="529"/>
      <c r="U8" s="527"/>
      <c r="V8" s="529"/>
      <c r="W8" s="529"/>
      <c r="X8" s="527"/>
      <c r="Y8" s="529"/>
      <c r="Z8" s="529"/>
      <c r="AA8" s="529"/>
      <c r="AB8" s="529"/>
      <c r="AC8" s="529"/>
    </row>
    <row r="9" spans="1:29" s="172" customFormat="1" ht="13.75" customHeight="1" x14ac:dyDescent="0.15">
      <c r="Q9" s="450"/>
      <c r="R9" s="450"/>
      <c r="S9" s="450"/>
      <c r="T9" s="450"/>
      <c r="U9" s="450"/>
      <c r="V9" s="450"/>
      <c r="W9" s="449"/>
      <c r="X9" s="449"/>
      <c r="Y9" s="450"/>
      <c r="Z9" s="450"/>
      <c r="AA9" s="450"/>
      <c r="AB9" s="450"/>
      <c r="AC9" s="450"/>
    </row>
    <row r="10" spans="1:29" s="172" customFormat="1" ht="13.75" customHeight="1" x14ac:dyDescent="0.15">
      <c r="B10" s="16" t="s">
        <v>3357</v>
      </c>
      <c r="C10" s="452">
        <v>2019</v>
      </c>
      <c r="E10" s="452">
        <v>2018</v>
      </c>
      <c r="G10" s="452">
        <v>2017</v>
      </c>
      <c r="I10" s="452">
        <v>2016</v>
      </c>
      <c r="K10" s="452">
        <v>2015</v>
      </c>
      <c r="L10" s="449"/>
      <c r="M10" s="452">
        <v>2014</v>
      </c>
      <c r="N10" s="449"/>
      <c r="O10" s="452">
        <v>2013</v>
      </c>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453">
        <v>3077400000</v>
      </c>
      <c r="E12" s="453">
        <v>2563660000</v>
      </c>
      <c r="G12" s="453">
        <v>2143127000</v>
      </c>
      <c r="I12" s="453">
        <v>1910633000</v>
      </c>
      <c r="K12" s="453">
        <v>1779205000</v>
      </c>
      <c r="L12" s="298"/>
      <c r="M12" s="453">
        <v>1619270000</v>
      </c>
      <c r="N12" s="298"/>
      <c r="O12" s="453">
        <v>1554871000</v>
      </c>
      <c r="S12" s="452">
        <f>C10</f>
        <v>2019</v>
      </c>
      <c r="U12" s="452">
        <f>E10</f>
        <v>2018</v>
      </c>
      <c r="W12" s="452">
        <f>G10</f>
        <v>2017</v>
      </c>
      <c r="X12" s="449"/>
      <c r="Y12" s="452">
        <f>I10</f>
        <v>2016</v>
      </c>
      <c r="Z12" s="449"/>
      <c r="AA12" s="452">
        <f>K10</f>
        <v>2015</v>
      </c>
      <c r="AB12" s="449"/>
    </row>
    <row r="13" spans="1:29" s="172" customFormat="1" ht="13.75" customHeight="1" x14ac:dyDescent="0.15">
      <c r="A13" s="16" t="s">
        <v>3361</v>
      </c>
      <c r="B13" s="16" t="s">
        <v>3362</v>
      </c>
      <c r="C13" s="453">
        <v>0</v>
      </c>
      <c r="E13" s="453">
        <v>0</v>
      </c>
      <c r="G13" s="453">
        <v>0</v>
      </c>
      <c r="I13" s="453">
        <v>0</v>
      </c>
      <c r="K13" s="453">
        <v>0</v>
      </c>
      <c r="L13" s="298"/>
      <c r="M13" s="453">
        <v>40000</v>
      </c>
      <c r="N13" s="298"/>
      <c r="O13" s="453">
        <v>208000</v>
      </c>
      <c r="S13" s="528" t="s">
        <v>3363</v>
      </c>
      <c r="T13" s="529"/>
      <c r="U13" s="529"/>
      <c r="V13" s="529"/>
      <c r="W13" s="529"/>
      <c r="X13" s="529"/>
      <c r="Y13" s="529"/>
      <c r="Z13" s="529"/>
      <c r="AA13" s="529"/>
      <c r="AB13" s="529"/>
      <c r="AC13" s="451" t="s">
        <v>101</v>
      </c>
    </row>
    <row r="14" spans="1:29" s="172" customFormat="1" ht="13.75" customHeight="1" x14ac:dyDescent="0.15">
      <c r="G14" s="453"/>
      <c r="I14" s="453"/>
      <c r="Q14" s="454" t="s">
        <v>3364</v>
      </c>
      <c r="R14" s="455"/>
      <c r="S14" s="455"/>
      <c r="T14" s="455"/>
      <c r="U14" s="455"/>
      <c r="V14" s="455"/>
    </row>
    <row r="15" spans="1:29" s="172" customFormat="1" ht="13.75" customHeight="1" x14ac:dyDescent="0.15">
      <c r="A15" s="16" t="s">
        <v>3365</v>
      </c>
      <c r="B15" s="16" t="s">
        <v>3366</v>
      </c>
      <c r="C15" s="453">
        <v>220758719</v>
      </c>
      <c r="E15" s="453">
        <v>178091621</v>
      </c>
      <c r="G15" s="453">
        <v>177713943</v>
      </c>
      <c r="I15" s="453">
        <v>177394376</v>
      </c>
      <c r="K15" s="453">
        <v>176544091</v>
      </c>
      <c r="L15" s="298"/>
      <c r="M15" s="453">
        <v>176753270</v>
      </c>
      <c r="N15" s="298"/>
      <c r="O15" s="453">
        <v>176750599</v>
      </c>
    </row>
    <row r="16" spans="1:29" s="172" customFormat="1" ht="13.75" customHeight="1" x14ac:dyDescent="0.15">
      <c r="A16" s="16" t="s">
        <v>3367</v>
      </c>
      <c r="B16" s="16" t="s">
        <v>3368</v>
      </c>
      <c r="C16" s="453">
        <v>3880860000</v>
      </c>
      <c r="E16" s="453">
        <v>2009364000</v>
      </c>
      <c r="G16" s="453">
        <v>1957621000</v>
      </c>
      <c r="I16" s="453">
        <v>1850068000</v>
      </c>
      <c r="K16" s="453">
        <v>1725930000</v>
      </c>
      <c r="L16" s="298"/>
      <c r="M16" s="453">
        <v>1655343000</v>
      </c>
      <c r="N16" s="298"/>
      <c r="O16" s="453">
        <v>1534835000</v>
      </c>
      <c r="Q16" s="454" t="s">
        <v>3369</v>
      </c>
      <c r="R16" s="455"/>
      <c r="S16" s="455"/>
      <c r="T16" s="455"/>
      <c r="U16" s="455"/>
      <c r="V16" s="455"/>
    </row>
    <row r="17" spans="1:30" s="172" customFormat="1" ht="13.75" customHeight="1" x14ac:dyDescent="0.15">
      <c r="A17" s="16" t="s">
        <v>3370</v>
      </c>
      <c r="B17" s="16" t="s">
        <v>3366</v>
      </c>
      <c r="G17" s="453">
        <v>0</v>
      </c>
      <c r="I17" s="453">
        <v>0</v>
      </c>
      <c r="K17" s="453">
        <v>0</v>
      </c>
      <c r="L17" s="298"/>
      <c r="M17" s="453">
        <v>0</v>
      </c>
      <c r="N17" s="298"/>
      <c r="O17" s="453">
        <v>0</v>
      </c>
      <c r="Q17" s="16" t="s">
        <v>3371</v>
      </c>
      <c r="R17" s="456"/>
      <c r="S17" s="456">
        <f>C50/1000000</f>
        <v>6958.26</v>
      </c>
      <c r="T17" s="456"/>
      <c r="U17" s="456">
        <f>E50/1000000</f>
        <v>4573.0240000000003</v>
      </c>
      <c r="V17" s="456"/>
      <c r="W17" s="456">
        <f>G50/1000000</f>
        <v>4100.7479999999996</v>
      </c>
      <c r="X17" s="456"/>
      <c r="Y17" s="456">
        <f>I50/1000000</f>
        <v>3760.701</v>
      </c>
      <c r="Z17" s="456"/>
      <c r="AA17" s="456">
        <f>K50/1000000</f>
        <v>3505.1350000000002</v>
      </c>
      <c r="AB17" s="456"/>
    </row>
    <row r="18" spans="1:30" s="172" customFormat="1" ht="13.75" customHeight="1" x14ac:dyDescent="0.15">
      <c r="G18" s="453"/>
      <c r="I18" s="453"/>
      <c r="Q18" s="16" t="s">
        <v>3372</v>
      </c>
      <c r="R18" s="456"/>
      <c r="S18" s="457">
        <f>C19/1000000</f>
        <v>25.724</v>
      </c>
      <c r="T18" s="456"/>
      <c r="U18" s="457">
        <f>E19/1000000</f>
        <v>15.449</v>
      </c>
      <c r="V18" s="456"/>
      <c r="W18" s="457">
        <f>G19/1000000</f>
        <v>3.65</v>
      </c>
      <c r="X18" s="456"/>
      <c r="Y18" s="457">
        <f>I19/1000000</f>
        <v>6.5350000000000001</v>
      </c>
      <c r="Z18" s="456"/>
      <c r="AA18" s="457">
        <f>K19/1000000</f>
        <v>16.721</v>
      </c>
      <c r="AB18" s="456"/>
    </row>
    <row r="19" spans="1:30" s="172" customFormat="1" ht="13.75" customHeight="1" x14ac:dyDescent="0.15">
      <c r="A19" s="16" t="s">
        <v>3373</v>
      </c>
      <c r="B19" s="16" t="s">
        <v>3374</v>
      </c>
      <c r="C19" s="453">
        <v>25724000</v>
      </c>
      <c r="E19" s="453">
        <v>15449000</v>
      </c>
      <c r="G19" s="453">
        <v>3650000</v>
      </c>
      <c r="I19" s="453">
        <v>6535000</v>
      </c>
      <c r="K19" s="453">
        <v>16721000</v>
      </c>
      <c r="L19" s="298"/>
      <c r="M19" s="453">
        <v>18398000</v>
      </c>
      <c r="N19" s="298"/>
      <c r="O19" s="453">
        <v>36740000</v>
      </c>
      <c r="Q19" s="16" t="s">
        <v>3375</v>
      </c>
      <c r="R19" s="456"/>
      <c r="S19" s="458">
        <f>SUM(S17:S18)</f>
        <v>6983.9840000000004</v>
      </c>
      <c r="T19" s="456"/>
      <c r="U19" s="458">
        <f>SUM(U17:U18)</f>
        <v>4588.473</v>
      </c>
      <c r="V19" s="456"/>
      <c r="W19" s="458">
        <f>SUM(W17:W18)</f>
        <v>4104.3979999999992</v>
      </c>
      <c r="X19" s="456"/>
      <c r="Y19" s="458">
        <f>SUM(Y17:Y18)</f>
        <v>3767.2359999999999</v>
      </c>
      <c r="Z19" s="456"/>
      <c r="AA19" s="458">
        <f>SUM(AA17:AA18)</f>
        <v>3521.8560000000002</v>
      </c>
      <c r="AB19" s="456"/>
    </row>
    <row r="20" spans="1:30" s="172" customFormat="1" ht="13.75" customHeight="1" x14ac:dyDescent="0.15">
      <c r="G20" s="453"/>
      <c r="I20" s="453"/>
      <c r="K20" s="298"/>
      <c r="L20" s="298"/>
      <c r="M20" s="298"/>
      <c r="N20" s="298"/>
      <c r="O20" s="298"/>
    </row>
    <row r="21" spans="1:30" s="172" customFormat="1" ht="13.75" customHeight="1" x14ac:dyDescent="0.15">
      <c r="A21" s="16" t="s">
        <v>3376</v>
      </c>
      <c r="B21" s="16" t="s">
        <v>3377</v>
      </c>
      <c r="C21" s="453">
        <v>1.04</v>
      </c>
      <c r="E21" s="453">
        <v>1.08</v>
      </c>
      <c r="G21" s="453">
        <v>1.35</v>
      </c>
      <c r="I21" s="453">
        <v>1.32</v>
      </c>
      <c r="K21" s="453">
        <v>1.1399999999999999</v>
      </c>
      <c r="L21" s="298"/>
      <c r="M21" s="453">
        <v>1.31</v>
      </c>
      <c r="N21" s="298"/>
      <c r="O21" s="453">
        <v>1.25</v>
      </c>
      <c r="Q21" s="454" t="s">
        <v>3378</v>
      </c>
    </row>
    <row r="22" spans="1:30" s="172" customFormat="1" ht="13.75" customHeight="1" x14ac:dyDescent="0.15">
      <c r="A22" s="16" t="s">
        <v>3379</v>
      </c>
      <c r="B22" s="16" t="s">
        <v>541</v>
      </c>
      <c r="C22" s="453">
        <v>47.08</v>
      </c>
      <c r="E22" s="453">
        <v>48.77</v>
      </c>
      <c r="G22" s="453">
        <v>45.6</v>
      </c>
      <c r="I22" s="453">
        <v>35.659999999999997</v>
      </c>
      <c r="K22" s="453">
        <v>30.51</v>
      </c>
      <c r="L22" s="298"/>
      <c r="M22" s="453">
        <v>28.22</v>
      </c>
      <c r="N22" s="298"/>
      <c r="O22" s="453">
        <v>28.12</v>
      </c>
      <c r="Q22" s="16" t="s">
        <v>3380</v>
      </c>
      <c r="R22" s="36"/>
      <c r="S22" s="34">
        <f>(ROUND((C30/(AVERAGE(C54,E54))*100),2))</f>
        <v>4.41</v>
      </c>
      <c r="T22" s="16" t="s">
        <v>52</v>
      </c>
      <c r="U22" s="34">
        <f>(ROUND((E30/(AVERAGE(E54,G54))*100),2))</f>
        <v>4.1900000000000004</v>
      </c>
      <c r="V22" s="16" t="s">
        <v>52</v>
      </c>
      <c r="W22" s="34">
        <f>(ROUND((G30/(AVERAGE(G54,I54))*100),2))</f>
        <v>4.3499999999999996</v>
      </c>
      <c r="X22" s="16" t="s">
        <v>52</v>
      </c>
      <c r="Y22" s="34">
        <f>(ROUND((I30/(AVERAGE(I54,K54))*100),2))</f>
        <v>4.34</v>
      </c>
      <c r="Z22" s="16" t="s">
        <v>52</v>
      </c>
      <c r="AA22" s="34">
        <f>(ROUND((K30/(AVERAGE(K54,M54))*100),2))</f>
        <v>4.46</v>
      </c>
      <c r="AB22" s="16" t="s">
        <v>52</v>
      </c>
      <c r="AC22" s="450"/>
    </row>
    <row r="23" spans="1:30" s="172" customFormat="1" ht="13.75" customHeight="1" x14ac:dyDescent="0.15">
      <c r="A23" s="16" t="s">
        <v>3381</v>
      </c>
      <c r="B23" s="16" t="s">
        <v>541</v>
      </c>
      <c r="C23" s="453">
        <v>32.83</v>
      </c>
      <c r="E23" s="453">
        <v>35.4</v>
      </c>
      <c r="G23" s="453">
        <v>32.5</v>
      </c>
      <c r="I23" s="453">
        <v>28.67</v>
      </c>
      <c r="K23" s="453">
        <v>24.49</v>
      </c>
      <c r="L23" s="298"/>
      <c r="M23" s="453">
        <v>22.4</v>
      </c>
      <c r="N23" s="298"/>
      <c r="O23" s="453">
        <v>20.591999999999999</v>
      </c>
      <c r="Q23" s="16" t="s">
        <v>3382</v>
      </c>
      <c r="R23" s="36"/>
      <c r="S23" s="34"/>
      <c r="T23" s="36"/>
      <c r="U23" s="34"/>
      <c r="V23" s="36"/>
      <c r="W23" s="34"/>
      <c r="X23" s="36"/>
      <c r="Y23" s="34"/>
      <c r="Z23" s="36"/>
      <c r="AA23" s="34"/>
      <c r="AB23" s="36"/>
    </row>
    <row r="24" spans="1:30" s="172" customFormat="1" ht="13.75" customHeight="1" x14ac:dyDescent="0.15">
      <c r="G24" s="453"/>
      <c r="I24" s="453"/>
      <c r="AC24" s="526" t="s">
        <v>3383</v>
      </c>
      <c r="AD24" s="527"/>
    </row>
    <row r="25" spans="1:30" s="172" customFormat="1" ht="13.75" customHeight="1" x14ac:dyDescent="0.15">
      <c r="G25" s="453"/>
      <c r="I25" s="453"/>
      <c r="K25" s="298"/>
      <c r="L25" s="298"/>
      <c r="M25" s="298"/>
      <c r="N25" s="298"/>
      <c r="O25" s="298"/>
      <c r="Q25" s="454" t="s">
        <v>3384</v>
      </c>
      <c r="AC25" s="526" t="s">
        <v>3385</v>
      </c>
      <c r="AD25" s="527"/>
    </row>
    <row r="26" spans="1:30" s="172" customFormat="1" ht="13.75" customHeight="1" x14ac:dyDescent="0.15">
      <c r="A26" s="16" t="s">
        <v>3386</v>
      </c>
      <c r="B26" s="16" t="s">
        <v>539</v>
      </c>
      <c r="C26" s="453">
        <v>0.90659999999999996</v>
      </c>
      <c r="E26" s="453">
        <v>0.84740000000000004</v>
      </c>
      <c r="G26" s="453">
        <v>0.79200000000000004</v>
      </c>
      <c r="I26" s="453">
        <v>0.73860000000000003</v>
      </c>
      <c r="K26" s="453">
        <v>0.68600000000000005</v>
      </c>
      <c r="L26" s="298"/>
      <c r="M26" s="453">
        <v>0.63400000000000001</v>
      </c>
      <c r="N26" s="298"/>
      <c r="O26" s="453">
        <v>0.58399999999999996</v>
      </c>
      <c r="Q26" s="16" t="s">
        <v>3387</v>
      </c>
    </row>
    <row r="27" spans="1:30" s="172" customFormat="1" ht="13.75" customHeight="1" x14ac:dyDescent="0.15">
      <c r="G27" s="453"/>
      <c r="I27" s="453"/>
      <c r="K27" s="298"/>
      <c r="L27" s="298"/>
      <c r="M27" s="298"/>
      <c r="N27" s="298"/>
      <c r="O27" s="298"/>
      <c r="Q27" s="16" t="s">
        <v>3388</v>
      </c>
      <c r="R27" s="36"/>
      <c r="S27" s="34">
        <f>ROUND(((C12/C50)*100),2)</f>
        <v>44.23</v>
      </c>
      <c r="T27" s="16" t="s">
        <v>52</v>
      </c>
      <c r="U27" s="34">
        <f>ROUND(((E12/E50)*100),2)</f>
        <v>56.06</v>
      </c>
      <c r="V27" s="16" t="s">
        <v>52</v>
      </c>
      <c r="W27" s="34">
        <f>ROUND(((G12/G50)*100),2)</f>
        <v>52.26</v>
      </c>
      <c r="X27" s="16" t="s">
        <v>52</v>
      </c>
      <c r="Y27" s="34">
        <f>ROUND(((I12/I50)*100),2)</f>
        <v>50.81</v>
      </c>
      <c r="Z27" s="16" t="s">
        <v>52</v>
      </c>
      <c r="AA27" s="34">
        <f>ROUND(((K12/K50)*100),2)</f>
        <v>50.76</v>
      </c>
      <c r="AB27" s="16" t="s">
        <v>52</v>
      </c>
      <c r="AC27" s="34">
        <f>ROUND(AVERAGE(S27:AB27),2)</f>
        <v>50.82</v>
      </c>
      <c r="AD27" s="16" t="s">
        <v>52</v>
      </c>
    </row>
    <row r="28" spans="1:30" s="172" customFormat="1" ht="13.75" customHeight="1" x14ac:dyDescent="0.15">
      <c r="A28" s="16" t="s">
        <v>3389</v>
      </c>
      <c r="B28" s="16" t="s">
        <v>3389</v>
      </c>
      <c r="C28" s="453">
        <v>16172000</v>
      </c>
      <c r="E28" s="453">
        <v>13023000</v>
      </c>
      <c r="G28" s="453">
        <v>15211000</v>
      </c>
      <c r="I28" s="453">
        <v>8815000</v>
      </c>
      <c r="K28" s="453">
        <v>6219000</v>
      </c>
      <c r="L28" s="298"/>
      <c r="M28" s="453">
        <v>5134000</v>
      </c>
      <c r="N28" s="298"/>
      <c r="O28" s="453">
        <v>2275000</v>
      </c>
      <c r="Q28" s="16" t="s">
        <v>3390</v>
      </c>
      <c r="R28" s="36"/>
      <c r="S28" s="34">
        <f>ROUND(((SUM(C13,C17)/C50)*100),2)</f>
        <v>0</v>
      </c>
      <c r="T28" s="36"/>
      <c r="U28" s="34">
        <f>ROUND(((SUM(E13,E17)/E50)*100),2)</f>
        <v>0</v>
      </c>
      <c r="V28" s="36"/>
      <c r="W28" s="34">
        <f>ROUND(((SUM(G13,G17)/G50)*100),2)</f>
        <v>0</v>
      </c>
      <c r="X28" s="36"/>
      <c r="Y28" s="34">
        <f>ROUND(((SUM(I13,I17)/I50)*100),2)</f>
        <v>0</v>
      </c>
      <c r="Z28" s="36"/>
      <c r="AA28" s="34">
        <f>ROUND(((SUM(K13,K17)/K50)*100),2)</f>
        <v>0</v>
      </c>
      <c r="AB28" s="36"/>
      <c r="AC28" s="34">
        <f>ROUND(AVERAGE(S28:AB28),2)</f>
        <v>0</v>
      </c>
      <c r="AD28" s="36"/>
    </row>
    <row r="29" spans="1:30" s="172" customFormat="1" ht="13.75" customHeight="1" x14ac:dyDescent="0.15">
      <c r="G29" s="453"/>
      <c r="I29" s="453"/>
      <c r="K29" s="298"/>
      <c r="L29" s="298"/>
      <c r="M29" s="298"/>
      <c r="N29" s="298"/>
      <c r="O29" s="298"/>
      <c r="Q29" s="16" t="s">
        <v>3391</v>
      </c>
      <c r="R29" s="36"/>
      <c r="S29" s="459">
        <f>ROUND(((C16/C50)*100),2)</f>
        <v>55.77</v>
      </c>
      <c r="T29" s="36"/>
      <c r="U29" s="459">
        <f>ROUND(((E16/E50)*100),2)</f>
        <v>43.94</v>
      </c>
      <c r="V29" s="36"/>
      <c r="W29" s="459">
        <f>ROUND(((G16/G50)*100),2)</f>
        <v>47.74</v>
      </c>
      <c r="X29" s="36"/>
      <c r="Y29" s="459">
        <f>ROUND(((I16/I50)*100),2)</f>
        <v>49.19</v>
      </c>
      <c r="Z29" s="36"/>
      <c r="AA29" s="459">
        <f>ROUND(((K16/K50)*100),2)</f>
        <v>49.24</v>
      </c>
      <c r="AB29" s="36"/>
      <c r="AC29" s="459">
        <f>ROUND(AVERAGE(S29:AB29),2)</f>
        <v>49.18</v>
      </c>
      <c r="AD29" s="36"/>
    </row>
    <row r="30" spans="1:30" s="172" customFormat="1" ht="13.75" customHeight="1" x14ac:dyDescent="0.15">
      <c r="A30" s="16" t="s">
        <v>3392</v>
      </c>
      <c r="B30" s="16" t="s">
        <v>3393</v>
      </c>
      <c r="C30" s="453">
        <v>125357594</v>
      </c>
      <c r="E30" s="453">
        <v>98902000</v>
      </c>
      <c r="G30" s="453">
        <v>88341000</v>
      </c>
      <c r="I30" s="453">
        <v>80594000</v>
      </c>
      <c r="K30" s="453">
        <v>76536000</v>
      </c>
      <c r="L30" s="298"/>
      <c r="M30" s="453">
        <v>76397000</v>
      </c>
      <c r="N30" s="298"/>
      <c r="O30" s="453">
        <v>77316000</v>
      </c>
      <c r="Q30" s="16" t="s">
        <v>3394</v>
      </c>
      <c r="R30" s="36"/>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3.75" customHeight="1" x14ac:dyDescent="0.15">
      <c r="G31" s="453"/>
      <c r="I31" s="453"/>
      <c r="K31" s="298"/>
      <c r="L31" s="298"/>
      <c r="M31" s="298"/>
      <c r="N31" s="298"/>
      <c r="O31" s="298"/>
    </row>
    <row r="32" spans="1:30" s="172" customFormat="1" ht="13.75" customHeight="1" x14ac:dyDescent="0.15">
      <c r="A32" s="16" t="s">
        <v>3395</v>
      </c>
      <c r="B32" s="16" t="s">
        <v>3396</v>
      </c>
      <c r="C32" s="453">
        <v>224543000</v>
      </c>
      <c r="E32" s="453">
        <v>191988000</v>
      </c>
      <c r="G32" s="453">
        <v>239738000</v>
      </c>
      <c r="I32" s="453">
        <v>234182000</v>
      </c>
      <c r="K32" s="453">
        <v>201790000</v>
      </c>
      <c r="L32" s="298"/>
      <c r="M32" s="453">
        <v>233239000</v>
      </c>
      <c r="N32" s="298"/>
      <c r="O32" s="453">
        <v>221300000</v>
      </c>
      <c r="Q32" s="16" t="s">
        <v>3397</v>
      </c>
    </row>
    <row r="33" spans="1:30" s="172" customFormat="1" ht="13.75" customHeight="1" x14ac:dyDescent="0.15">
      <c r="A33" s="461"/>
      <c r="B33" s="461"/>
      <c r="C33" s="461"/>
      <c r="D33" s="461"/>
      <c r="E33" s="461"/>
      <c r="F33" s="461"/>
      <c r="G33" s="462"/>
      <c r="H33" s="461"/>
      <c r="I33" s="462"/>
      <c r="J33" s="461"/>
      <c r="K33" s="463"/>
      <c r="L33" s="463"/>
      <c r="M33" s="463"/>
      <c r="N33" s="463"/>
      <c r="O33" s="463"/>
      <c r="Q33" s="16" t="s">
        <v>3398</v>
      </c>
      <c r="R33" s="36"/>
      <c r="S33" s="34">
        <f>ROUND((((C12+C19)/C56)*100),2)</f>
        <v>44.43</v>
      </c>
      <c r="T33" s="16" t="s">
        <v>52</v>
      </c>
      <c r="U33" s="34">
        <f>ROUND((((E12+E19)/E56)*100),2)</f>
        <v>56.21</v>
      </c>
      <c r="V33" s="16" t="s">
        <v>52</v>
      </c>
      <c r="W33" s="34">
        <f>ROUND((((G12+G19)/G56)*100),2)</f>
        <v>52.3</v>
      </c>
      <c r="X33" s="16" t="s">
        <v>52</v>
      </c>
      <c r="Y33" s="34">
        <f>ROUND((((I12+I19)/I56)*100),2)</f>
        <v>50.89</v>
      </c>
      <c r="Z33" s="16" t="s">
        <v>52</v>
      </c>
      <c r="AA33" s="34">
        <f>ROUND((((K12+K19)/K56)*100),2)</f>
        <v>50.99</v>
      </c>
      <c r="AB33" s="16" t="s">
        <v>52</v>
      </c>
      <c r="AC33" s="34">
        <f>ROUND(AVERAGE(S33:AB33),2)</f>
        <v>50.96</v>
      </c>
      <c r="AD33" s="16" t="s">
        <v>52</v>
      </c>
    </row>
    <row r="34" spans="1:30" s="172" customFormat="1" ht="13.75" customHeight="1" x14ac:dyDescent="0.15">
      <c r="A34" s="16" t="s">
        <v>3399</v>
      </c>
      <c r="B34" s="16" t="s">
        <v>3400</v>
      </c>
      <c r="C34" s="453">
        <v>224543000</v>
      </c>
      <c r="E34" s="453">
        <v>191988000</v>
      </c>
      <c r="G34" s="453">
        <v>239738000</v>
      </c>
      <c r="I34" s="453">
        <v>234182000</v>
      </c>
      <c r="K34" s="453">
        <v>201790000</v>
      </c>
      <c r="L34" s="298"/>
      <c r="M34" s="453">
        <v>233239000</v>
      </c>
      <c r="N34" s="298"/>
      <c r="O34" s="453">
        <v>221300000</v>
      </c>
      <c r="Q34" s="16" t="s">
        <v>3390</v>
      </c>
      <c r="R34" s="36"/>
      <c r="S34" s="34">
        <f>ROUND((((SUM(C13,C17))/C56)*100),2)</f>
        <v>0</v>
      </c>
      <c r="T34" s="36"/>
      <c r="U34" s="34">
        <f>ROUND((((SUM(E13,E17))/E56)*100),2)</f>
        <v>0</v>
      </c>
      <c r="V34" s="36"/>
      <c r="W34" s="34">
        <f>ROUND((((SUM(G13,G17))/G56)*100),2)</f>
        <v>0</v>
      </c>
      <c r="X34" s="36"/>
      <c r="Y34" s="34">
        <f>ROUND((((SUM(I13,I17))/I56)*100),2)</f>
        <v>0</v>
      </c>
      <c r="Z34" s="36"/>
      <c r="AA34" s="34">
        <f>ROUND((((SUM(K13,K17))/K56)*100),2)</f>
        <v>0</v>
      </c>
      <c r="AB34" s="36"/>
      <c r="AC34" s="34">
        <f>ROUND(AVERAGE(S34:AB34),2)</f>
        <v>0</v>
      </c>
      <c r="AD34" s="36"/>
    </row>
    <row r="35" spans="1:30" s="172" customFormat="1" ht="13.75" customHeight="1" x14ac:dyDescent="0.15">
      <c r="G35" s="453"/>
      <c r="I35" s="453"/>
      <c r="Q35" s="16" t="s">
        <v>3391</v>
      </c>
      <c r="R35" s="36"/>
      <c r="S35" s="459">
        <f>ROUND((((C16)/C56)*100),2)</f>
        <v>55.57</v>
      </c>
      <c r="T35" s="36"/>
      <c r="U35" s="459">
        <f>ROUND((((E16)/E56)*100),2)</f>
        <v>43.79</v>
      </c>
      <c r="V35" s="36"/>
      <c r="W35" s="459">
        <f>ROUND((((G16)/G56)*100),2)</f>
        <v>47.7</v>
      </c>
      <c r="X35" s="36"/>
      <c r="Y35" s="459">
        <f>ROUND((((I16)/I56)*100),2)</f>
        <v>49.11</v>
      </c>
      <c r="Z35" s="36"/>
      <c r="AA35" s="459">
        <f>ROUND((((K16)/K56)*100),2)</f>
        <v>49.01</v>
      </c>
      <c r="AB35" s="36"/>
      <c r="AC35" s="459">
        <f>ROUND(AVERAGE(S35:AB35),2)</f>
        <v>49.04</v>
      </c>
      <c r="AD35" s="36"/>
    </row>
    <row r="36" spans="1:30" s="172" customFormat="1" ht="13.75" customHeight="1" x14ac:dyDescent="0.15">
      <c r="A36" s="16" t="s">
        <v>3401</v>
      </c>
      <c r="B36" s="16" t="s">
        <v>3402</v>
      </c>
      <c r="C36" s="453">
        <v>0</v>
      </c>
      <c r="E36" s="453">
        <v>0</v>
      </c>
      <c r="G36" s="453">
        <v>0</v>
      </c>
      <c r="I36" s="453">
        <v>0</v>
      </c>
      <c r="K36" s="453">
        <v>0</v>
      </c>
      <c r="L36" s="298"/>
      <c r="M36" s="453">
        <v>0</v>
      </c>
      <c r="N36" s="298"/>
      <c r="O36" s="453">
        <v>0</v>
      </c>
      <c r="Q36" s="16" t="s">
        <v>3394</v>
      </c>
      <c r="R36" s="36"/>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100</v>
      </c>
      <c r="AD36" s="16" t="s">
        <v>52</v>
      </c>
    </row>
    <row r="37" spans="1:30" s="172" customFormat="1" ht="13.75" customHeight="1" x14ac:dyDescent="0.15">
      <c r="G37" s="453"/>
      <c r="I37" s="453"/>
    </row>
    <row r="38" spans="1:30" s="172" customFormat="1" ht="13.75" customHeight="1" x14ac:dyDescent="0.15">
      <c r="A38" s="16" t="s">
        <v>3403</v>
      </c>
      <c r="B38" s="16" t="s">
        <v>3404</v>
      </c>
      <c r="C38" s="453">
        <v>188512000</v>
      </c>
      <c r="E38" s="453">
        <v>150736000</v>
      </c>
      <c r="G38" s="453">
        <v>140660000</v>
      </c>
      <c r="I38" s="453">
        <v>130923000</v>
      </c>
      <c r="K38" s="453">
        <v>121248000</v>
      </c>
      <c r="L38" s="298"/>
      <c r="M38" s="453">
        <v>112106000</v>
      </c>
      <c r="N38" s="298"/>
      <c r="O38" s="453">
        <v>102889000</v>
      </c>
    </row>
    <row r="39" spans="1:30" s="172" customFormat="1" ht="13.75" customHeight="1" x14ac:dyDescent="0.15">
      <c r="G39" s="453"/>
      <c r="I39" s="453"/>
      <c r="K39" s="298"/>
      <c r="L39" s="298"/>
      <c r="M39" s="298"/>
      <c r="N39" s="298"/>
      <c r="O39" s="298"/>
    </row>
    <row r="40" spans="1:30" s="172" customFormat="1" ht="13.75" customHeight="1" x14ac:dyDescent="0.15">
      <c r="A40" s="16" t="s">
        <v>3405</v>
      </c>
      <c r="B40" s="16" t="s">
        <v>3406</v>
      </c>
      <c r="C40" s="453">
        <v>188512000</v>
      </c>
      <c r="E40" s="453">
        <v>191988000</v>
      </c>
      <c r="G40" s="453">
        <v>239738000</v>
      </c>
      <c r="I40" s="453">
        <v>234182000</v>
      </c>
      <c r="K40" s="453">
        <v>166613000</v>
      </c>
      <c r="L40" s="298"/>
      <c r="M40" s="453">
        <v>209895000</v>
      </c>
      <c r="N40" s="298"/>
      <c r="O40" s="453">
        <v>202328000</v>
      </c>
      <c r="Q40" s="454" t="s">
        <v>3407</v>
      </c>
    </row>
    <row r="41" spans="1:30" s="172" customFormat="1" ht="13.75" customHeight="1" x14ac:dyDescent="0.15">
      <c r="A41" s="16" t="s">
        <v>3408</v>
      </c>
      <c r="B41" s="16" t="s">
        <v>3409</v>
      </c>
      <c r="C41" s="453">
        <v>338523000</v>
      </c>
      <c r="E41" s="453">
        <v>368522000</v>
      </c>
      <c r="G41" s="453">
        <v>381318000</v>
      </c>
      <c r="I41" s="453">
        <v>395788000</v>
      </c>
      <c r="K41" s="453">
        <v>370794000</v>
      </c>
      <c r="L41" s="298"/>
      <c r="M41" s="453">
        <v>363788000</v>
      </c>
      <c r="N41" s="298"/>
      <c r="O41" s="453">
        <v>367819000</v>
      </c>
      <c r="Q41" s="455"/>
    </row>
    <row r="42" spans="1:30" s="172" customFormat="1" ht="13.75" customHeight="1" x14ac:dyDescent="0.15">
      <c r="A42" s="16" t="s">
        <v>3410</v>
      </c>
      <c r="B42" s="16" t="s">
        <v>3411</v>
      </c>
      <c r="C42" s="453">
        <f>(-4335+5108)*1000</f>
        <v>773000</v>
      </c>
      <c r="E42" s="453">
        <f>(-18024+567)*1000</f>
        <v>-17457000</v>
      </c>
      <c r="G42" s="453">
        <f>(-6458-763)*1000</f>
        <v>-7221000</v>
      </c>
      <c r="I42" s="453">
        <f>-3974000+4756000+1769000</f>
        <v>2551000</v>
      </c>
      <c r="K42" s="453">
        <v>11906000</v>
      </c>
      <c r="L42" s="298"/>
      <c r="M42" s="453">
        <v>19669000</v>
      </c>
      <c r="N42" s="298"/>
      <c r="O42" s="453">
        <v>-1587000</v>
      </c>
      <c r="Q42" s="454" t="s">
        <v>3412</v>
      </c>
    </row>
    <row r="43" spans="1:30" s="172" customFormat="1" ht="13.75" customHeight="1" x14ac:dyDescent="0.15">
      <c r="A43" s="16" t="s">
        <v>3413</v>
      </c>
      <c r="B43" s="16" t="s">
        <v>3414</v>
      </c>
      <c r="C43" s="453">
        <f>(158179-1703)*1000</f>
        <v>156476000</v>
      </c>
      <c r="E43" s="453">
        <f>(146032+641)*1000</f>
        <v>146673000</v>
      </c>
      <c r="G43" s="453">
        <v>136724000</v>
      </c>
      <c r="I43" s="453">
        <v>133008000</v>
      </c>
      <c r="K43" s="453"/>
      <c r="L43" s="298"/>
      <c r="M43" s="453"/>
      <c r="N43" s="298"/>
      <c r="O43" s="453"/>
      <c r="Q43" s="16" t="s">
        <v>3415</v>
      </c>
      <c r="R43" s="36"/>
      <c r="S43" s="34">
        <f>ROUND(C21/C52,4)*100</f>
        <v>2.6</v>
      </c>
      <c r="T43" s="16" t="s">
        <v>52</v>
      </c>
      <c r="U43" s="34">
        <f>ROUND(E21/E52,4)*100</f>
        <v>2.5700000000000003</v>
      </c>
      <c r="V43" s="16" t="s">
        <v>52</v>
      </c>
      <c r="W43" s="34">
        <f>ROUND(G21/G52,4)*100</f>
        <v>3.46</v>
      </c>
      <c r="X43" s="16" t="s">
        <v>52</v>
      </c>
      <c r="Y43" s="34">
        <f>ROUND(I21/I52,4)*100</f>
        <v>4.1000000000000005</v>
      </c>
      <c r="Z43" s="16" t="s">
        <v>52</v>
      </c>
      <c r="AA43" s="34">
        <f>ROUND(K21/K52,4)*100</f>
        <v>4.1500000000000004</v>
      </c>
      <c r="AB43" s="16" t="s">
        <v>52</v>
      </c>
      <c r="AC43" s="34">
        <f>ROUND(AVERAGE(S43:AB43),2)</f>
        <v>3.38</v>
      </c>
      <c r="AD43" s="16" t="s">
        <v>52</v>
      </c>
    </row>
    <row r="44" spans="1:30" s="172" customFormat="1" ht="13.75" customHeight="1" x14ac:dyDescent="0.15">
      <c r="A44" s="16" t="s">
        <v>3416</v>
      </c>
      <c r="B44" s="16" t="s">
        <v>3417</v>
      </c>
      <c r="C44" s="453">
        <v>-13017000</v>
      </c>
      <c r="E44" s="453">
        <v>-13669000</v>
      </c>
      <c r="G44" s="453">
        <v>16914000</v>
      </c>
      <c r="I44" s="453">
        <v>20978000</v>
      </c>
      <c r="K44" s="453"/>
      <c r="M44" s="453"/>
      <c r="O44" s="453"/>
      <c r="Q44" s="16" t="s">
        <v>3418</v>
      </c>
      <c r="S44" s="34">
        <f>(ROUND((C52/(AVERAGE(C48,E48))*100),2))</f>
        <v>276.87</v>
      </c>
      <c r="U44" s="34">
        <f>(ROUND((E52/(AVERAGE(E48,G48))*100),2))</f>
        <v>377.47</v>
      </c>
      <c r="W44" s="34">
        <f>(ROUND((G52/(AVERAGE(G48,I48))*100),2))</f>
        <v>364.19</v>
      </c>
      <c r="Y44" s="34">
        <f>(ROUND((I52/(AVERAGE(I48,K48))*100),2))</f>
        <v>318.38</v>
      </c>
      <c r="AA44" s="34">
        <f>(ROUND((K52/(AVERAGE(K48,M48))*100),2))</f>
        <v>287.33</v>
      </c>
      <c r="AC44" s="34">
        <f>ROUND(AVERAGE(S44:AB44),2)</f>
        <v>324.85000000000002</v>
      </c>
    </row>
    <row r="45" spans="1:30" s="172" customFormat="1" ht="13.75" customHeight="1" x14ac:dyDescent="0.15">
      <c r="I45" s="453"/>
      <c r="O45" s="453"/>
      <c r="Q45" s="16" t="s">
        <v>3419</v>
      </c>
      <c r="S45" s="34">
        <f>ROUND(((C26/C52)*100),2)</f>
        <v>2.27</v>
      </c>
      <c r="U45" s="34">
        <f>ROUND(((E26/E52)*100),2)</f>
        <v>2.0099999999999998</v>
      </c>
      <c r="W45" s="34">
        <f>ROUND(((G26/G52)*100),2)</f>
        <v>2.0299999999999998</v>
      </c>
      <c r="Y45" s="34">
        <f>ROUND(((I26/I52)*100),2)</f>
        <v>2.2999999999999998</v>
      </c>
      <c r="AA45" s="34">
        <f>ROUND(((K26/K52)*100),2)</f>
        <v>2.4900000000000002</v>
      </c>
      <c r="AC45" s="34">
        <f>ROUND(AVERAGE(S45:AB45),2)</f>
        <v>2.2200000000000002</v>
      </c>
    </row>
    <row r="46" spans="1:30" s="172" customFormat="1" ht="13.75" customHeight="1" x14ac:dyDescent="0.15">
      <c r="A46" s="16" t="s">
        <v>3420</v>
      </c>
      <c r="I46" s="453"/>
      <c r="K46" s="298"/>
      <c r="L46" s="298"/>
      <c r="M46" s="298"/>
      <c r="N46" s="298"/>
      <c r="O46" s="298"/>
      <c r="Q46" s="16" t="s">
        <v>3421</v>
      </c>
      <c r="S46" s="34">
        <f>ROUND(((C38/C34)*100),2)</f>
        <v>83.95</v>
      </c>
      <c r="U46" s="34">
        <f>ROUND(((E38/E34)*100),2)</f>
        <v>78.510000000000005</v>
      </c>
      <c r="W46" s="34">
        <f>ROUND(((G38/G34)*100),2)</f>
        <v>58.67</v>
      </c>
      <c r="Y46" s="34">
        <f>ROUND(((I38/I34)*100),2)</f>
        <v>55.91</v>
      </c>
      <c r="AA46" s="34">
        <f>ROUND(((K38/K34)*100),2)</f>
        <v>60.09</v>
      </c>
      <c r="AC46" s="34">
        <f>ROUND(AVERAGE(S46:AB46),2)</f>
        <v>67.430000000000007</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17.579645404628391</v>
      </c>
      <c r="E48" s="453">
        <f>E16/E15</f>
        <v>11.28275428522266</v>
      </c>
      <c r="G48" s="453">
        <f>G16/G15</f>
        <v>11.015573493859174</v>
      </c>
      <c r="I48" s="453">
        <f>I16/I15</f>
        <v>10.429124314516036</v>
      </c>
      <c r="K48" s="453">
        <f>K16/K15</f>
        <v>9.7761980603474292</v>
      </c>
      <c r="L48" s="298"/>
      <c r="M48" s="453">
        <f>M16/M15</f>
        <v>9.3652751091960003</v>
      </c>
      <c r="N48" s="298"/>
      <c r="O48" s="453">
        <f>O16/O15</f>
        <v>8.6836197935600765</v>
      </c>
      <c r="Q48" s="454" t="s">
        <v>3424</v>
      </c>
      <c r="S48" s="34">
        <f>ROUND(((C34/AVERAGE(C16,E16))*100),2)</f>
        <v>7.62</v>
      </c>
      <c r="T48" s="16" t="s">
        <v>52</v>
      </c>
      <c r="U48" s="34">
        <f>ROUND(((E34/AVERAGE(E16,G16))*100),2)</f>
        <v>9.68</v>
      </c>
      <c r="V48" s="16" t="s">
        <v>52</v>
      </c>
      <c r="W48" s="34">
        <f>ROUND(((G34/AVERAGE(G16,I16))*100),2)</f>
        <v>12.59</v>
      </c>
      <c r="X48" s="16" t="s">
        <v>52</v>
      </c>
      <c r="Y48" s="34">
        <f>ROUND(((I34/AVERAGE(I16,K16))*100),2)</f>
        <v>13.1</v>
      </c>
      <c r="Z48" s="16" t="s">
        <v>52</v>
      </c>
      <c r="AA48" s="34">
        <f>ROUND(((K34/AVERAGE(K16,M16))*100),2)</f>
        <v>11.94</v>
      </c>
      <c r="AB48" s="16" t="s">
        <v>52</v>
      </c>
      <c r="AC48" s="34">
        <f>ROUND(AVERAGE(S48:AB48),2)</f>
        <v>10.99</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6958260000</v>
      </c>
      <c r="E50" s="453">
        <f>SUM(E12:E13,E16:E17)</f>
        <v>4573024000</v>
      </c>
      <c r="G50" s="453">
        <f>SUM(G12:G13,G16:G17)</f>
        <v>4100748000</v>
      </c>
      <c r="I50" s="453">
        <f>SUM(I12:I13,I16:I17)</f>
        <v>3760701000</v>
      </c>
      <c r="K50" s="453">
        <f>SUM(K12:K13,K16:K17)</f>
        <v>3505135000</v>
      </c>
      <c r="L50" s="298"/>
      <c r="M50" s="453">
        <f>SUM(M12:M13,M16:M17)</f>
        <v>3274653000</v>
      </c>
      <c r="N50" s="298"/>
      <c r="O50" s="453">
        <f>SUM(O12:O13,O16:O17)</f>
        <v>3089914000</v>
      </c>
      <c r="Q50" s="454" t="s">
        <v>3426</v>
      </c>
      <c r="R50" s="36"/>
      <c r="S50" s="34">
        <f>ROUND((C54/C62),2)</f>
        <v>6.79</v>
      </c>
      <c r="T50" s="16" t="s">
        <v>414</v>
      </c>
      <c r="U50" s="34">
        <f>ROUND((E54/E62),2)</f>
        <v>6.08</v>
      </c>
      <c r="V50" s="16" t="s">
        <v>414</v>
      </c>
      <c r="W50" s="34">
        <f>ROUND((G54/G62),2)</f>
        <v>4.46</v>
      </c>
      <c r="X50" s="16" t="s">
        <v>414</v>
      </c>
      <c r="Y50" s="34">
        <f>ROUND((I54/I62),2)</f>
        <v>4.09</v>
      </c>
      <c r="Z50" s="16" t="s">
        <v>414</v>
      </c>
      <c r="AA50" s="34">
        <f>ROUND((K54/K62),2)</f>
        <v>3.99</v>
      </c>
      <c r="AB50" s="16" t="s">
        <v>414</v>
      </c>
      <c r="AC50" s="34">
        <f>ROUND(AVERAGE(S50:AB50),2)</f>
        <v>5.08</v>
      </c>
      <c r="AD50" s="16" t="s">
        <v>414</v>
      </c>
    </row>
    <row r="51" spans="1:30" s="172" customFormat="1" ht="13.75" customHeight="1" x14ac:dyDescent="0.15">
      <c r="C51" s="453"/>
      <c r="E51" s="453"/>
      <c r="G51" s="453"/>
      <c r="I51" s="453"/>
      <c r="K51" s="298"/>
      <c r="L51" s="298"/>
      <c r="M51" s="298"/>
      <c r="N51" s="298"/>
      <c r="O51" s="298"/>
      <c r="Q51" s="455"/>
      <c r="S51" s="34"/>
      <c r="U51" s="34"/>
      <c r="W51" s="34"/>
      <c r="Y51" s="34"/>
      <c r="AA51" s="34"/>
      <c r="AC51" s="34"/>
    </row>
    <row r="52" spans="1:30" s="172" customFormat="1" ht="13.75" customHeight="1" x14ac:dyDescent="0.15">
      <c r="A52" s="16" t="s">
        <v>563</v>
      </c>
      <c r="B52" s="16" t="s">
        <v>3423</v>
      </c>
      <c r="C52" s="453">
        <f>AVERAGE(C22:C23)</f>
        <v>39.954999999999998</v>
      </c>
      <c r="E52" s="453">
        <f>AVERAGE(E22:E23)</f>
        <v>42.085000000000001</v>
      </c>
      <c r="G52" s="453">
        <f>AVERAGE(G22:G23)</f>
        <v>39.049999999999997</v>
      </c>
      <c r="I52" s="453">
        <f>AVERAGE(I22:I23)</f>
        <v>32.164999999999999</v>
      </c>
      <c r="K52" s="453">
        <f>AVERAGE(K22:K23)</f>
        <v>27.5</v>
      </c>
      <c r="L52" s="298"/>
      <c r="M52" s="453">
        <f>AVERAGE(M22:M23)</f>
        <v>25.31</v>
      </c>
      <c r="N52" s="298"/>
      <c r="O52" s="453">
        <f>AVERAGE(O22:O23)</f>
        <v>24.356000000000002</v>
      </c>
      <c r="Q52" s="454" t="s">
        <v>3427</v>
      </c>
      <c r="R52" s="36"/>
      <c r="S52" s="34">
        <f>ROUND(((C60/C54)*100),2)</f>
        <v>10.41</v>
      </c>
      <c r="T52" s="16" t="s">
        <v>52</v>
      </c>
      <c r="U52" s="34">
        <f>ROUND(((E60/E54)*100),2)</f>
        <v>13.11</v>
      </c>
      <c r="V52" s="16" t="s">
        <v>52</v>
      </c>
      <c r="W52" s="34">
        <f>ROUND(((G60/G54)*100),2)</f>
        <v>16.72</v>
      </c>
      <c r="X52" s="16" t="s">
        <v>52</v>
      </c>
      <c r="Y52" s="34">
        <f>ROUND(((I60/I54)*100),2)</f>
        <v>20.32</v>
      </c>
      <c r="Z52" s="16" t="s">
        <v>52</v>
      </c>
      <c r="AA52" s="34">
        <f>ROUND(((K60/K54)*100),2)</f>
        <v>20.96</v>
      </c>
      <c r="AB52" s="16" t="s">
        <v>52</v>
      </c>
      <c r="AC52" s="34">
        <f>ROUND(AVERAGE(S52:AB52),2)</f>
        <v>16.3</v>
      </c>
      <c r="AD52" s="16" t="s">
        <v>52</v>
      </c>
    </row>
    <row r="53" spans="1:30" s="172" customFormat="1" ht="13.75" customHeight="1" x14ac:dyDescent="0.15">
      <c r="C53" s="453"/>
      <c r="E53" s="453"/>
      <c r="G53" s="453"/>
      <c r="I53" s="453"/>
      <c r="K53" s="298"/>
      <c r="L53" s="298"/>
      <c r="M53" s="298"/>
      <c r="N53" s="298"/>
      <c r="O53" s="298"/>
      <c r="Q53" s="464"/>
      <c r="S53" s="34"/>
      <c r="U53" s="34"/>
      <c r="W53" s="34"/>
      <c r="Y53" s="34"/>
      <c r="AA53" s="34"/>
    </row>
    <row r="54" spans="1:30" s="172" customFormat="1" ht="13.75" customHeight="1" x14ac:dyDescent="0.15">
      <c r="A54" s="16" t="s">
        <v>3428</v>
      </c>
      <c r="C54" s="453">
        <f>C19+C12</f>
        <v>3103124000</v>
      </c>
      <c r="E54" s="453">
        <f>E19+E12</f>
        <v>2579109000</v>
      </c>
      <c r="G54" s="453">
        <f>G19+G12</f>
        <v>2146777000</v>
      </c>
      <c r="I54" s="453">
        <f>I19+I12</f>
        <v>1917168000</v>
      </c>
      <c r="K54" s="453">
        <f>K19+K12</f>
        <v>1795926000</v>
      </c>
      <c r="L54" s="298"/>
      <c r="M54" s="453">
        <f>M19+M12</f>
        <v>1637668000</v>
      </c>
      <c r="N54" s="298"/>
      <c r="O54" s="453">
        <f>O19+O12</f>
        <v>1591611000</v>
      </c>
      <c r="Q54" s="465" t="s">
        <v>3429</v>
      </c>
      <c r="R54" s="36"/>
      <c r="S54" s="34">
        <f>S33</f>
        <v>44.43</v>
      </c>
      <c r="T54" s="16" t="s">
        <v>52</v>
      </c>
      <c r="U54" s="34">
        <f>U33</f>
        <v>56.21</v>
      </c>
      <c r="V54" s="16" t="s">
        <v>52</v>
      </c>
      <c r="W54" s="34">
        <f>W33</f>
        <v>52.3</v>
      </c>
      <c r="X54" s="16" t="s">
        <v>52</v>
      </c>
      <c r="Y54" s="34">
        <f>Y33</f>
        <v>50.89</v>
      </c>
      <c r="Z54" s="16" t="s">
        <v>52</v>
      </c>
      <c r="AA54" s="34">
        <f>AA33</f>
        <v>50.99</v>
      </c>
      <c r="AB54" s="16" t="s">
        <v>52</v>
      </c>
      <c r="AC54" s="34">
        <f>ROUND(AVERAGE(S54:AB54),2)</f>
        <v>50.96</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6983984000</v>
      </c>
      <c r="E56" s="453">
        <f>SUM(E50,E19)</f>
        <v>4588473000</v>
      </c>
      <c r="G56" s="453">
        <f>SUM(G50,G19)</f>
        <v>4104398000</v>
      </c>
      <c r="I56" s="453">
        <f>SUM(I50,I19)</f>
        <v>3767236000</v>
      </c>
      <c r="K56" s="453">
        <f>SUM(K50,K19)</f>
        <v>3521856000</v>
      </c>
      <c r="L56" s="298"/>
      <c r="M56" s="453">
        <f>SUM(M50,M19)</f>
        <v>3293051000</v>
      </c>
      <c r="N56" s="298"/>
      <c r="O56" s="453">
        <f>SUM(O50,O19)</f>
        <v>3126654000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0</v>
      </c>
      <c r="E58" s="453">
        <f>SUM(E13,E17)</f>
        <v>0</v>
      </c>
      <c r="G58" s="453">
        <f>SUM(G13,G17)</f>
        <v>0</v>
      </c>
      <c r="I58" s="453">
        <f>SUM(I13,I17)</f>
        <v>0</v>
      </c>
      <c r="K58" s="453">
        <f>SUM(K13,K17)</f>
        <v>0</v>
      </c>
      <c r="L58" s="298"/>
      <c r="M58" s="453">
        <f>SUM(M13,M17)</f>
        <v>40000</v>
      </c>
      <c r="N58" s="298"/>
      <c r="O58" s="453">
        <f>SUM(O13,O17)</f>
        <v>208000</v>
      </c>
    </row>
    <row r="59" spans="1:30" s="172" customFormat="1" ht="13.75" customHeight="1" x14ac:dyDescent="0.15">
      <c r="C59" s="453"/>
      <c r="E59" s="453"/>
      <c r="G59" s="453"/>
      <c r="I59" s="453"/>
      <c r="K59" s="298"/>
      <c r="L59" s="298"/>
      <c r="M59" s="298"/>
      <c r="N59" s="298"/>
      <c r="O59" s="298"/>
    </row>
    <row r="60" spans="1:30" s="172" customFormat="1" ht="25.5" customHeight="1" x14ac:dyDescent="0.15">
      <c r="A60" s="25" t="s">
        <v>3432</v>
      </c>
      <c r="B60" s="16" t="s">
        <v>3423</v>
      </c>
      <c r="C60" s="453">
        <f>ROUND(C41+C42-C28,3)</f>
        <v>323124000</v>
      </c>
      <c r="E60" s="453">
        <f>ROUND(E41+E42-E28,3)</f>
        <v>338042000</v>
      </c>
      <c r="G60" s="453">
        <f>ROUND(G41+G42-G28,3)</f>
        <v>358886000</v>
      </c>
      <c r="I60" s="453">
        <f>ROUND(I41+I42-I28,3)</f>
        <v>389524000</v>
      </c>
      <c r="K60" s="453">
        <f>ROUND(K41+K42-K28,3)</f>
        <v>376481000</v>
      </c>
      <c r="L60" s="298"/>
      <c r="M60" s="453">
        <f>ROUND(M41+M42-M28,3)</f>
        <v>378323000</v>
      </c>
      <c r="N60" s="298"/>
      <c r="O60" s="453">
        <f>ROUND(O41+O42-O28,3)</f>
        <v>363957000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457328594</v>
      </c>
      <c r="E62" s="453">
        <f>E40+E43+E44+E30</f>
        <v>423894000</v>
      </c>
      <c r="G62" s="453">
        <f>G40+G43+G44+G30</f>
        <v>481717000</v>
      </c>
      <c r="I62" s="453">
        <f>I40+I43+I44+I30</f>
        <v>468762000</v>
      </c>
      <c r="K62" s="453">
        <v>449837000</v>
      </c>
      <c r="M62" s="453">
        <v>440894000</v>
      </c>
      <c r="O62" s="453">
        <v>430035000</v>
      </c>
    </row>
    <row r="63" spans="1:30" s="172" customFormat="1" ht="13.75" customHeight="1" x14ac:dyDescent="0.15">
      <c r="I63" s="298"/>
      <c r="J63" s="298"/>
      <c r="K63" s="298"/>
      <c r="L63" s="298"/>
      <c r="M63" s="298"/>
      <c r="N63" s="298"/>
      <c r="O63" s="298"/>
    </row>
    <row r="64" spans="1:30" s="172" customFormat="1" ht="13.75" customHeight="1" x14ac:dyDescent="0.15">
      <c r="I64" s="298"/>
      <c r="J64" s="298"/>
      <c r="K64" s="298"/>
      <c r="L64" s="298"/>
      <c r="M64" s="298"/>
      <c r="N64" s="298"/>
      <c r="O64" s="298"/>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G8:K8"/>
    <mergeCell ref="S13:AB13"/>
    <mergeCell ref="AC24:AD24"/>
    <mergeCell ref="Q6:AC6"/>
    <mergeCell ref="Q7:AC7"/>
    <mergeCell ref="Q8:AC8"/>
  </mergeCells>
  <pageMargins left="0.75" right="0.75" top="1" bottom="1" header="0.5" footer="0.5"/>
  <pageSetup scale="25" orientation="landscape"/>
  <headerFooter>
    <oddFooter>&amp;C&amp;"Helvetica Neue,Regular"&amp;12&amp;K000000&amp;P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5:HO154"/>
  <sheetViews>
    <sheetView defaultGridColor="0" colorId="10" workbookViewId="0"/>
  </sheetViews>
  <sheetFormatPr baseColWidth="10" defaultColWidth="9.1640625" defaultRowHeight="12.75" customHeight="1" x14ac:dyDescent="0.15"/>
  <cols>
    <col min="1" max="1" width="35.5" style="116" customWidth="1"/>
    <col min="2" max="3" width="19.83203125" style="116" customWidth="1"/>
    <col min="4" max="4" width="4.33203125" style="116" customWidth="1"/>
    <col min="5" max="5" width="19.83203125" style="116" customWidth="1"/>
    <col min="6" max="6" width="4.33203125" style="116" customWidth="1"/>
    <col min="7" max="7" width="19.83203125" style="116" customWidth="1"/>
    <col min="8" max="8" width="3.1640625" style="116" customWidth="1"/>
    <col min="9" max="9" width="21.33203125" style="116" customWidth="1"/>
    <col min="10" max="10" width="2" style="116" customWidth="1"/>
    <col min="11" max="11" width="21.33203125" style="116" customWidth="1"/>
    <col min="12" max="12" width="1.83203125" style="116" customWidth="1"/>
    <col min="13" max="13" width="20.5" style="116" customWidth="1"/>
    <col min="14" max="14" width="1.83203125" style="116" customWidth="1"/>
    <col min="15" max="15" width="20.5" style="116" customWidth="1"/>
    <col min="16" max="16" width="9.1640625" style="116" customWidth="1"/>
    <col min="17" max="17" width="64.5" style="116" customWidth="1"/>
    <col min="18" max="18" width="3.6640625" style="116" customWidth="1"/>
    <col min="19" max="19" width="13" style="116" customWidth="1"/>
    <col min="20" max="20" width="3.6640625" style="116" customWidth="1"/>
    <col min="21" max="21" width="13" style="116" customWidth="1"/>
    <col min="22" max="22" width="2.83203125" style="116" customWidth="1"/>
    <col min="23" max="23" width="13" style="116" customWidth="1"/>
    <col min="24" max="24" width="3.6640625" style="116" customWidth="1"/>
    <col min="25" max="25" width="13" style="116" customWidth="1"/>
    <col min="26" max="26" width="3.6640625" style="116" customWidth="1"/>
    <col min="27" max="27" width="12.5" style="116" customWidth="1"/>
    <col min="28" max="28" width="3.6640625" style="116" customWidth="1"/>
    <col min="29" max="29" width="9" style="116" customWidth="1"/>
    <col min="30" max="30" width="3.6640625" style="116" customWidth="1"/>
    <col min="31" max="31" width="9.1640625" style="116" customWidth="1"/>
    <col min="32" max="32" width="4.5" style="116" customWidth="1"/>
    <col min="33" max="33" width="3.6640625" style="116" customWidth="1"/>
    <col min="34" max="34" width="22.33203125" style="116" customWidth="1"/>
    <col min="35" max="222" width="9.1640625" style="116" customWidth="1"/>
    <col min="223" max="223" width="30.5" style="116" customWidth="1"/>
    <col min="224" max="224" width="9.1640625" style="471" customWidth="1"/>
    <col min="225" max="16384" width="9.1640625" style="471"/>
  </cols>
  <sheetData>
    <row r="5" spans="1:29" s="172" customFormat="1" ht="15" customHeight="1" x14ac:dyDescent="0.15">
      <c r="A5" s="447" t="s">
        <v>3435</v>
      </c>
    </row>
    <row r="6" spans="1:29" s="172" customFormat="1" ht="15.75" customHeight="1" x14ac:dyDescent="0.15">
      <c r="A6" s="448" t="s">
        <v>60</v>
      </c>
      <c r="C6" s="526" t="s">
        <v>3439</v>
      </c>
      <c r="D6" s="527"/>
      <c r="E6" s="527"/>
      <c r="F6" s="527"/>
      <c r="G6" s="527"/>
      <c r="H6" s="527"/>
      <c r="I6" s="527"/>
      <c r="J6" s="527"/>
      <c r="K6" s="527"/>
      <c r="L6" s="527"/>
      <c r="M6" s="527"/>
      <c r="N6" s="527"/>
      <c r="O6" s="527"/>
      <c r="Q6" s="526" t="str">
        <f>C6</f>
        <v>Middlesex Water</v>
      </c>
      <c r="R6" s="527"/>
      <c r="S6" s="529"/>
      <c r="T6" s="527"/>
      <c r="U6" s="529"/>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3.75" customHeight="1" x14ac:dyDescent="0.15">
      <c r="C8" s="526" t="s">
        <v>3356</v>
      </c>
      <c r="D8" s="527"/>
      <c r="E8" s="527"/>
      <c r="F8" s="527"/>
      <c r="G8" s="527"/>
      <c r="H8" s="527"/>
      <c r="I8" s="527"/>
      <c r="J8" s="527"/>
      <c r="K8" s="527"/>
      <c r="L8" s="527"/>
      <c r="M8" s="527"/>
      <c r="N8" s="527"/>
      <c r="O8" s="527"/>
      <c r="Q8" s="526" t="str">
        <f>C8</f>
        <v>2015 - 2019, Inclusive</v>
      </c>
      <c r="R8" s="527"/>
      <c r="S8" s="529"/>
      <c r="T8" s="527"/>
      <c r="U8" s="529"/>
      <c r="V8" s="529"/>
      <c r="W8" s="529"/>
      <c r="X8" s="527"/>
      <c r="Y8" s="529"/>
      <c r="Z8" s="529"/>
      <c r="AA8" s="529"/>
      <c r="AB8" s="529"/>
      <c r="AC8" s="529"/>
    </row>
    <row r="9" spans="1:29" s="172" customFormat="1" ht="13.75" customHeight="1" x14ac:dyDescent="0.15">
      <c r="Q9" s="450"/>
      <c r="R9" s="449"/>
      <c r="S9" s="449"/>
      <c r="T9" s="449"/>
      <c r="U9" s="449"/>
      <c r="V9" s="450"/>
      <c r="W9" s="449"/>
      <c r="X9" s="449"/>
      <c r="Y9" s="450"/>
      <c r="Z9" s="450"/>
      <c r="AA9" s="450"/>
      <c r="AB9" s="450"/>
      <c r="AC9" s="450"/>
    </row>
    <row r="10" spans="1:29" s="172" customFormat="1" ht="13.75" customHeight="1" x14ac:dyDescent="0.15">
      <c r="B10" s="16" t="s">
        <v>3437</v>
      </c>
      <c r="C10" s="452">
        <v>2019</v>
      </c>
      <c r="E10" s="452">
        <v>2018</v>
      </c>
      <c r="G10" s="452">
        <v>2017</v>
      </c>
      <c r="I10" s="452">
        <v>2016</v>
      </c>
      <c r="K10" s="452">
        <v>2015</v>
      </c>
      <c r="L10" s="449"/>
      <c r="M10" s="452">
        <v>2014</v>
      </c>
      <c r="N10" s="449"/>
      <c r="O10" s="452">
        <v>2013</v>
      </c>
      <c r="R10" s="449"/>
      <c r="S10" s="449"/>
      <c r="T10" s="449"/>
      <c r="U10" s="449"/>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22">
        <v>237955000</v>
      </c>
      <c r="E12" s="453">
        <v>160194000</v>
      </c>
      <c r="G12" s="453">
        <v>145910000</v>
      </c>
      <c r="I12" s="453">
        <v>140697000</v>
      </c>
      <c r="K12" s="453">
        <v>141986000</v>
      </c>
      <c r="L12" s="298"/>
      <c r="M12" s="453">
        <v>141949000</v>
      </c>
      <c r="N12" s="298"/>
      <c r="O12" s="453">
        <v>135184000</v>
      </c>
      <c r="R12" s="449"/>
      <c r="S12" s="452">
        <f>C10</f>
        <v>2019</v>
      </c>
      <c r="T12" s="449"/>
      <c r="U12" s="452">
        <f>E10</f>
        <v>2018</v>
      </c>
      <c r="W12" s="452">
        <f>G10</f>
        <v>2017</v>
      </c>
      <c r="X12" s="449"/>
      <c r="Y12" s="452">
        <f>I10</f>
        <v>2016</v>
      </c>
      <c r="Z12" s="449"/>
      <c r="AA12" s="452">
        <f>K10</f>
        <v>2015</v>
      </c>
      <c r="AB12" s="449"/>
    </row>
    <row r="13" spans="1:29" s="172" customFormat="1" ht="13.75" customHeight="1" x14ac:dyDescent="0.15">
      <c r="A13" s="16" t="s">
        <v>3361</v>
      </c>
      <c r="B13" s="16" t="s">
        <v>3362</v>
      </c>
      <c r="C13" s="22">
        <v>2084000</v>
      </c>
      <c r="E13" s="453">
        <v>2433000</v>
      </c>
      <c r="G13" s="453">
        <v>2433000</v>
      </c>
      <c r="I13" s="453">
        <v>2436000</v>
      </c>
      <c r="K13" s="453">
        <v>2436000</v>
      </c>
      <c r="L13" s="298"/>
      <c r="M13" s="453">
        <v>2436000</v>
      </c>
      <c r="N13" s="298"/>
      <c r="O13" s="453">
        <v>2886000</v>
      </c>
      <c r="S13" s="528" t="s">
        <v>3363</v>
      </c>
      <c r="T13" s="529"/>
      <c r="U13" s="529"/>
      <c r="V13" s="529"/>
      <c r="W13" s="529"/>
      <c r="X13" s="529"/>
      <c r="Y13" s="529"/>
      <c r="Z13" s="529"/>
      <c r="AA13" s="529"/>
      <c r="AB13" s="529"/>
      <c r="AC13" s="451" t="s">
        <v>101</v>
      </c>
    </row>
    <row r="14" spans="1:29" s="172" customFormat="1" ht="13.75" customHeight="1" x14ac:dyDescent="0.15">
      <c r="C14" s="453"/>
      <c r="E14" s="453"/>
      <c r="G14" s="453"/>
      <c r="I14" s="453"/>
      <c r="Q14" s="454" t="s">
        <v>3364</v>
      </c>
      <c r="V14" s="455"/>
    </row>
    <row r="15" spans="1:29" s="172" customFormat="1" ht="13.75" customHeight="1" x14ac:dyDescent="0.15">
      <c r="A15" s="16" t="s">
        <v>3365</v>
      </c>
      <c r="B15" s="16" t="s">
        <v>3366</v>
      </c>
      <c r="C15" s="453">
        <v>17434000</v>
      </c>
      <c r="E15" s="453">
        <v>16403000</v>
      </c>
      <c r="G15" s="453">
        <v>16352000</v>
      </c>
      <c r="I15" s="453">
        <v>16296000</v>
      </c>
      <c r="K15" s="453">
        <v>16225000</v>
      </c>
      <c r="L15" s="298"/>
      <c r="M15" s="453">
        <v>16124000</v>
      </c>
      <c r="N15" s="298"/>
      <c r="O15" s="453">
        <v>15963000</v>
      </c>
    </row>
    <row r="16" spans="1:29" s="172" customFormat="1" ht="13.75" customHeight="1" x14ac:dyDescent="0.15">
      <c r="A16" s="16" t="s">
        <v>3367</v>
      </c>
      <c r="B16" s="16" t="s">
        <v>3368</v>
      </c>
      <c r="C16" s="22">
        <v>323792000</v>
      </c>
      <c r="E16" s="453">
        <v>248787000</v>
      </c>
      <c r="G16" s="453">
        <v>229175000</v>
      </c>
      <c r="I16" s="453">
        <v>218437000</v>
      </c>
      <c r="K16" s="453">
        <v>206694000</v>
      </c>
      <c r="L16" s="298"/>
      <c r="M16" s="453">
        <v>197291000</v>
      </c>
      <c r="N16" s="298"/>
      <c r="O16" s="453">
        <v>188745000</v>
      </c>
      <c r="Q16" s="454" t="s">
        <v>3369</v>
      </c>
      <c r="V16" s="455"/>
    </row>
    <row r="17" spans="1:30" s="172" customFormat="1" ht="13.75" customHeight="1" x14ac:dyDescent="0.15">
      <c r="A17" s="16" t="s">
        <v>3370</v>
      </c>
      <c r="B17" s="16" t="s">
        <v>3366</v>
      </c>
      <c r="C17" s="453">
        <v>0</v>
      </c>
      <c r="E17" s="453">
        <v>0</v>
      </c>
      <c r="G17" s="453">
        <v>0</v>
      </c>
      <c r="I17" s="453">
        <v>0</v>
      </c>
      <c r="K17" s="453">
        <v>0</v>
      </c>
      <c r="L17" s="298"/>
      <c r="M17" s="453">
        <v>0</v>
      </c>
      <c r="N17" s="298"/>
      <c r="O17" s="453">
        <v>0</v>
      </c>
      <c r="Q17" s="16" t="s">
        <v>3371</v>
      </c>
      <c r="R17" s="456"/>
      <c r="S17" s="456">
        <f>C50/1000000</f>
        <v>563.83100000000002</v>
      </c>
      <c r="T17" s="456"/>
      <c r="U17" s="456">
        <f>E50/1000000</f>
        <v>411.41399999999999</v>
      </c>
      <c r="W17" s="456">
        <f>G50/1000000</f>
        <v>377.51799999999997</v>
      </c>
      <c r="X17" s="456"/>
      <c r="Y17" s="456">
        <f>I50/1000000</f>
        <v>361.57</v>
      </c>
      <c r="Z17" s="456"/>
      <c r="AA17" s="456">
        <f>K50/1000000</f>
        <v>351.11599999999999</v>
      </c>
      <c r="AB17" s="456"/>
    </row>
    <row r="18" spans="1:30" s="172" customFormat="1" ht="13.75" customHeight="1" x14ac:dyDescent="0.15">
      <c r="C18" s="453"/>
      <c r="E18" s="453"/>
      <c r="G18" s="453"/>
      <c r="I18" s="453"/>
      <c r="Q18" s="16" t="s">
        <v>3372</v>
      </c>
      <c r="R18" s="456"/>
      <c r="S18" s="457">
        <f>C19/1000000</f>
        <v>20</v>
      </c>
      <c r="T18" s="456"/>
      <c r="U18" s="457">
        <f>E19/1000000</f>
        <v>48.5</v>
      </c>
      <c r="W18" s="457">
        <f>G19/1000000</f>
        <v>28</v>
      </c>
      <c r="X18" s="456"/>
      <c r="Y18" s="457">
        <f>I19/1000000</f>
        <v>12</v>
      </c>
      <c r="Z18" s="456"/>
      <c r="AA18" s="457">
        <f>K19/1000000</f>
        <v>3</v>
      </c>
      <c r="AB18" s="456"/>
    </row>
    <row r="19" spans="1:30" s="172" customFormat="1" ht="13.75" customHeight="1" x14ac:dyDescent="0.15">
      <c r="A19" s="16" t="s">
        <v>3373</v>
      </c>
      <c r="B19" s="16" t="s">
        <v>3374</v>
      </c>
      <c r="C19" s="453">
        <v>20000000</v>
      </c>
      <c r="E19" s="453">
        <v>48500000</v>
      </c>
      <c r="G19" s="453">
        <v>28000000</v>
      </c>
      <c r="I19" s="453">
        <v>12000000</v>
      </c>
      <c r="K19" s="453">
        <v>3000000</v>
      </c>
      <c r="L19" s="298"/>
      <c r="M19" s="453">
        <v>19000000</v>
      </c>
      <c r="N19" s="298"/>
      <c r="O19" s="453">
        <v>28450000</v>
      </c>
      <c r="Q19" s="16" t="s">
        <v>3375</v>
      </c>
      <c r="R19" s="456"/>
      <c r="S19" s="458">
        <f>SUM(S17:S18)</f>
        <v>583.83100000000002</v>
      </c>
      <c r="T19" s="456"/>
      <c r="U19" s="458">
        <f>SUM(U17:U18)</f>
        <v>459.91399999999999</v>
      </c>
      <c r="W19" s="458">
        <f>SUM(W17:W18)</f>
        <v>405.51799999999997</v>
      </c>
      <c r="X19" s="456"/>
      <c r="Y19" s="458">
        <f>SUM(Y17:Y18)</f>
        <v>373.57</v>
      </c>
      <c r="Z19" s="456"/>
      <c r="AA19" s="458">
        <f>SUM(AA17:AA18)</f>
        <v>354.11599999999999</v>
      </c>
      <c r="AB19" s="456"/>
    </row>
    <row r="20" spans="1:30" s="172" customFormat="1" ht="13.75" customHeight="1" x14ac:dyDescent="0.15">
      <c r="C20" s="453"/>
      <c r="E20" s="453"/>
      <c r="G20" s="453"/>
      <c r="I20" s="453"/>
      <c r="K20" s="298"/>
      <c r="L20" s="298"/>
      <c r="M20" s="298"/>
      <c r="N20" s="298"/>
      <c r="O20" s="298"/>
    </row>
    <row r="21" spans="1:30" s="172" customFormat="1" ht="13.75" customHeight="1" x14ac:dyDescent="0.15">
      <c r="A21" s="16" t="s">
        <v>3376</v>
      </c>
      <c r="B21" s="16" t="s">
        <v>3377</v>
      </c>
      <c r="C21" s="453">
        <v>2.0099999999999998</v>
      </c>
      <c r="E21" s="453">
        <v>1.96</v>
      </c>
      <c r="G21" s="453">
        <v>1.38</v>
      </c>
      <c r="I21" s="453">
        <v>1.38</v>
      </c>
      <c r="K21" s="453">
        <v>1.22</v>
      </c>
      <c r="L21" s="298"/>
      <c r="M21" s="453">
        <v>1.1299999999999999</v>
      </c>
      <c r="N21" s="298"/>
      <c r="O21" s="453">
        <v>1.03</v>
      </c>
      <c r="Q21" s="454" t="s">
        <v>3378</v>
      </c>
      <c r="V21" s="455"/>
    </row>
    <row r="22" spans="1:30" s="172" customFormat="1" ht="13.75" customHeight="1" x14ac:dyDescent="0.15">
      <c r="A22" s="16" t="s">
        <v>3379</v>
      </c>
      <c r="B22" s="16" t="s">
        <v>541</v>
      </c>
      <c r="C22" s="453">
        <v>67.25</v>
      </c>
      <c r="E22" s="453">
        <v>35.020000000000003</v>
      </c>
      <c r="G22" s="453">
        <v>39.65</v>
      </c>
      <c r="I22" s="453">
        <v>43.91</v>
      </c>
      <c r="K22" s="453">
        <v>27.74</v>
      </c>
      <c r="L22" s="298"/>
      <c r="M22" s="453">
        <v>23.68</v>
      </c>
      <c r="N22" s="298"/>
      <c r="O22" s="453">
        <v>22.459</v>
      </c>
      <c r="Q22" s="16" t="s">
        <v>3380</v>
      </c>
      <c r="R22" s="36"/>
      <c r="S22" s="34">
        <f>(ROUND((C30/(AVERAGE(C54,E54))*100),2))</f>
        <v>3.11</v>
      </c>
      <c r="T22" s="16" t="s">
        <v>52</v>
      </c>
      <c r="U22" s="34">
        <f>(ROUND((E30/(AVERAGE(E54,G54))*100),2))</f>
        <v>3.53</v>
      </c>
      <c r="W22" s="34">
        <f>(ROUND((G30/(AVERAGE(G54,I54))*100),2))</f>
        <v>3.37</v>
      </c>
      <c r="X22" s="16" t="s">
        <v>52</v>
      </c>
      <c r="Y22" s="34">
        <f>(ROUND((I30/(AVERAGE(I54,K54))*100),2))</f>
        <v>3.56</v>
      </c>
      <c r="Z22" s="16" t="s">
        <v>52</v>
      </c>
      <c r="AA22" s="34">
        <f>(ROUND((K30/(AVERAGE(K54,M54))*100),2))</f>
        <v>3.63</v>
      </c>
      <c r="AB22" s="16" t="s">
        <v>52</v>
      </c>
      <c r="AC22" s="450"/>
    </row>
    <row r="23" spans="1:30" s="172" customFormat="1" ht="15.75" customHeight="1" x14ac:dyDescent="0.2">
      <c r="A23" s="16" t="s">
        <v>3381</v>
      </c>
      <c r="B23" s="16" t="s">
        <v>541</v>
      </c>
      <c r="C23" s="453">
        <v>51.85</v>
      </c>
      <c r="E23" s="453">
        <v>28.1</v>
      </c>
      <c r="G23" s="453">
        <v>32.15</v>
      </c>
      <c r="I23" s="453">
        <v>25.55</v>
      </c>
      <c r="K23" s="453">
        <v>21.28</v>
      </c>
      <c r="L23" s="298"/>
      <c r="M23" s="453">
        <v>19.0596</v>
      </c>
      <c r="N23" s="298"/>
      <c r="O23" s="453">
        <v>18.579999999999998</v>
      </c>
      <c r="Q23" s="16" t="s">
        <v>3382</v>
      </c>
      <c r="R23" s="36"/>
      <c r="S23" s="34">
        <f>(ROUND((C36/(AVERAGE(C58,E58))*100),2))</f>
        <v>5.84</v>
      </c>
      <c r="T23" s="36"/>
      <c r="U23" s="34">
        <f>(ROUND((E36/(AVERAGE(E58,G58))*100),2))</f>
        <v>5.92</v>
      </c>
      <c r="W23" s="34">
        <f>(ROUND((G36/(AVERAGE(G58,I58))*100),2))</f>
        <v>5.91</v>
      </c>
      <c r="X23" s="36"/>
      <c r="Y23" s="34">
        <f>(ROUND((I36/(AVERAGE(I58,K58))*100),2))</f>
        <v>5.91</v>
      </c>
      <c r="Z23" s="36"/>
      <c r="AA23" s="34">
        <f>(ROUND((K36/(AVERAGE(K58,M58))*100),2))</f>
        <v>5.91</v>
      </c>
      <c r="AB23" s="472"/>
    </row>
    <row r="24" spans="1:30" s="172" customFormat="1" ht="13.75" customHeight="1" x14ac:dyDescent="0.15">
      <c r="C24" s="453"/>
      <c r="E24" s="453"/>
      <c r="G24" s="453"/>
      <c r="I24" s="453"/>
      <c r="AC24" s="526" t="s">
        <v>3383</v>
      </c>
      <c r="AD24" s="527"/>
    </row>
    <row r="25" spans="1:30" s="172" customFormat="1" ht="13.75" customHeight="1" x14ac:dyDescent="0.15">
      <c r="C25" s="453"/>
      <c r="E25" s="453"/>
      <c r="G25" s="453"/>
      <c r="I25" s="453"/>
      <c r="K25" s="298"/>
      <c r="L25" s="298"/>
      <c r="M25" s="298"/>
      <c r="N25" s="298"/>
      <c r="O25" s="298"/>
      <c r="Q25" s="454" t="s">
        <v>3384</v>
      </c>
      <c r="V25" s="455"/>
      <c r="AC25" s="526" t="s">
        <v>3385</v>
      </c>
      <c r="AD25" s="527"/>
    </row>
    <row r="26" spans="1:30" s="172" customFormat="1" ht="13.75" customHeight="1" x14ac:dyDescent="0.15">
      <c r="A26" s="16" t="s">
        <v>3386</v>
      </c>
      <c r="B26" s="16" t="s">
        <v>539</v>
      </c>
      <c r="C26" s="453">
        <v>0.97599999999999998</v>
      </c>
      <c r="E26" s="453">
        <v>0.91100000000000003</v>
      </c>
      <c r="G26" s="453">
        <v>0.85750000000000004</v>
      </c>
      <c r="I26" s="453">
        <v>0.80800000000000005</v>
      </c>
      <c r="K26" s="453">
        <v>0.77600000000000002</v>
      </c>
      <c r="L26" s="298"/>
      <c r="M26" s="453">
        <v>0.76300000000000001</v>
      </c>
      <c r="N26" s="298"/>
      <c r="O26" s="453">
        <v>0.753</v>
      </c>
      <c r="Q26" s="16" t="s">
        <v>3387</v>
      </c>
    </row>
    <row r="27" spans="1:30" s="172" customFormat="1" ht="13.75" customHeight="1" x14ac:dyDescent="0.15">
      <c r="C27" s="453"/>
      <c r="E27" s="453"/>
      <c r="G27" s="453"/>
      <c r="I27" s="453"/>
      <c r="K27" s="298"/>
      <c r="L27" s="298"/>
      <c r="M27" s="298"/>
      <c r="N27" s="298"/>
      <c r="O27" s="298"/>
      <c r="Q27" s="16" t="s">
        <v>3388</v>
      </c>
      <c r="R27" s="36"/>
      <c r="S27" s="34">
        <f>ROUND(((C12/C50)*100),2)</f>
        <v>42.2</v>
      </c>
      <c r="T27" s="16" t="s">
        <v>52</v>
      </c>
      <c r="U27" s="34">
        <f>ROUND(((E12/E50)*100),2)</f>
        <v>38.94</v>
      </c>
      <c r="W27" s="34">
        <f>ROUND(((G12/G50)*100),2)</f>
        <v>38.65</v>
      </c>
      <c r="X27" s="16" t="s">
        <v>52</v>
      </c>
      <c r="Y27" s="34">
        <f>ROUND(((I12/I50)*100),2)</f>
        <v>38.909999999999997</v>
      </c>
      <c r="Z27" s="16" t="s">
        <v>52</v>
      </c>
      <c r="AA27" s="34">
        <f>ROUND(((K12/K50)*100),2)</f>
        <v>40.44</v>
      </c>
      <c r="AB27" s="16" t="s">
        <v>52</v>
      </c>
      <c r="AC27" s="34">
        <f>ROUND(AVERAGE(S27:AB27),2)</f>
        <v>39.83</v>
      </c>
      <c r="AD27" s="16" t="s">
        <v>52</v>
      </c>
    </row>
    <row r="28" spans="1:30" s="172" customFormat="1" ht="13.75" customHeight="1" x14ac:dyDescent="0.15">
      <c r="A28" s="16" t="s">
        <v>3389</v>
      </c>
      <c r="B28" s="16" t="s">
        <v>3389</v>
      </c>
      <c r="C28" s="453">
        <v>3146000</v>
      </c>
      <c r="E28" s="453">
        <v>1362000</v>
      </c>
      <c r="G28" s="453">
        <v>702000</v>
      </c>
      <c r="I28" s="453">
        <v>619000</v>
      </c>
      <c r="K28" s="453">
        <v>380000</v>
      </c>
      <c r="L28" s="298"/>
      <c r="M28" s="453">
        <v>317000</v>
      </c>
      <c r="N28" s="298"/>
      <c r="O28" s="453">
        <v>314000</v>
      </c>
      <c r="Q28" s="16" t="s">
        <v>3390</v>
      </c>
      <c r="R28" s="36"/>
      <c r="S28" s="34">
        <f>ROUND(((SUM(C13,C17)/C50)*100),2)</f>
        <v>0.37</v>
      </c>
      <c r="T28" s="36"/>
      <c r="U28" s="34">
        <f>ROUND(((SUM(E13,E17)/E50)*100),2)</f>
        <v>0.59</v>
      </c>
      <c r="W28" s="34">
        <f>ROUND(((SUM(G13,G17)/G50)*100),2)</f>
        <v>0.64</v>
      </c>
      <c r="X28" s="36"/>
      <c r="Y28" s="34">
        <f>ROUND(((SUM(I13,I17)/I50)*100),2)</f>
        <v>0.67</v>
      </c>
      <c r="Z28" s="36"/>
      <c r="AA28" s="34">
        <f>ROUND(((SUM(K13,K17)/K50)*100),2)</f>
        <v>0.69</v>
      </c>
      <c r="AB28" s="36"/>
      <c r="AC28" s="34">
        <f>ROUND(AVERAGE(S28:AB28),2)</f>
        <v>0.59</v>
      </c>
      <c r="AD28" s="36"/>
    </row>
    <row r="29" spans="1:30" s="172" customFormat="1" ht="13.75" customHeight="1" x14ac:dyDescent="0.15">
      <c r="C29" s="453"/>
      <c r="E29" s="453"/>
      <c r="G29" s="453"/>
      <c r="I29" s="453"/>
      <c r="K29" s="298"/>
      <c r="L29" s="298"/>
      <c r="M29" s="298"/>
      <c r="N29" s="298"/>
      <c r="O29" s="298"/>
      <c r="Q29" s="16" t="s">
        <v>3391</v>
      </c>
      <c r="R29" s="36"/>
      <c r="S29" s="459">
        <f>ROUND(((C16/C50)*100),2)+0.01</f>
        <v>57.44</v>
      </c>
      <c r="T29" s="36"/>
      <c r="U29" s="459">
        <f>ROUND(((E16/E50)*100),2)+0.01</f>
        <v>60.48</v>
      </c>
      <c r="W29" s="459">
        <f>ROUND(((G16/G50)*100),2)+0.01</f>
        <v>60.72</v>
      </c>
      <c r="X29" s="36"/>
      <c r="Y29" s="459">
        <f>ROUND(((I16/I50)*100),2)</f>
        <v>60.41</v>
      </c>
      <c r="Z29" s="36"/>
      <c r="AA29" s="459">
        <f>ROUND(((K16/K50)*100),2)+0.01</f>
        <v>58.879999999999995</v>
      </c>
      <c r="AB29" s="36"/>
      <c r="AC29" s="459">
        <f>ROUND(AVERAGE(S29:AB29),2)</f>
        <v>59.59</v>
      </c>
      <c r="AD29" s="36"/>
    </row>
    <row r="30" spans="1:30" s="172" customFormat="1" ht="13.75" customHeight="1" x14ac:dyDescent="0.15">
      <c r="A30" s="16" t="s">
        <v>3392</v>
      </c>
      <c r="B30" s="16" t="s">
        <v>3393</v>
      </c>
      <c r="C30" s="22">
        <v>7264000</v>
      </c>
      <c r="E30" s="453">
        <v>6758000</v>
      </c>
      <c r="G30" s="453">
        <v>5506000</v>
      </c>
      <c r="I30" s="453">
        <v>5293000</v>
      </c>
      <c r="K30" s="453">
        <v>5554000</v>
      </c>
      <c r="L30" s="298"/>
      <c r="M30" s="453">
        <v>5607000</v>
      </c>
      <c r="N30" s="298"/>
      <c r="O30" s="453">
        <v>5807000</v>
      </c>
      <c r="Q30" s="16" t="s">
        <v>3394</v>
      </c>
      <c r="R30" s="36"/>
      <c r="S30" s="460">
        <f>SUM(S27:S29)</f>
        <v>100.00999999999999</v>
      </c>
      <c r="T30" s="16" t="s">
        <v>52</v>
      </c>
      <c r="U30" s="460">
        <f>SUM(U27:U29)</f>
        <v>100.00999999999999</v>
      </c>
      <c r="W30" s="460">
        <f>SUM(W27:W29)</f>
        <v>100.00999999999999</v>
      </c>
      <c r="X30" s="16" t="s">
        <v>52</v>
      </c>
      <c r="Y30" s="460">
        <f>SUM(Y27:Y29)</f>
        <v>99.99</v>
      </c>
      <c r="Z30" s="16" t="s">
        <v>52</v>
      </c>
      <c r="AA30" s="460">
        <f>SUM(AA27:AA29)</f>
        <v>100.00999999999999</v>
      </c>
      <c r="AB30" s="16" t="s">
        <v>52</v>
      </c>
      <c r="AC30" s="460">
        <f>SUM(AC27:AC29)</f>
        <v>100.01</v>
      </c>
      <c r="AD30" s="16" t="s">
        <v>52</v>
      </c>
    </row>
    <row r="31" spans="1:30" s="172" customFormat="1" ht="13.75" customHeight="1" x14ac:dyDescent="0.15">
      <c r="C31" s="453"/>
      <c r="E31" s="453"/>
      <c r="G31" s="453"/>
      <c r="I31" s="453"/>
      <c r="K31" s="298"/>
      <c r="L31" s="298"/>
      <c r="M31" s="298"/>
      <c r="N31" s="298"/>
      <c r="O31" s="298"/>
    </row>
    <row r="32" spans="1:30" s="172" customFormat="1" ht="13.75" customHeight="1" x14ac:dyDescent="0.15">
      <c r="A32" s="16" t="s">
        <v>3395</v>
      </c>
      <c r="B32" s="16" t="s">
        <v>3396</v>
      </c>
      <c r="C32" s="453">
        <v>33888000</v>
      </c>
      <c r="E32" s="453">
        <v>32452000</v>
      </c>
      <c r="G32" s="453">
        <v>22809000</v>
      </c>
      <c r="I32" s="453">
        <v>22742000</v>
      </c>
      <c r="K32" s="453">
        <v>20028000</v>
      </c>
      <c r="L32" s="298"/>
      <c r="M32" s="453">
        <v>18445000</v>
      </c>
      <c r="N32" s="298"/>
      <c r="O32" s="453">
        <v>16633000</v>
      </c>
      <c r="Q32" s="16" t="s">
        <v>3397</v>
      </c>
    </row>
    <row r="33" spans="1:30" s="172" customFormat="1" ht="13.75" customHeight="1" x14ac:dyDescent="0.15">
      <c r="A33" s="461"/>
      <c r="B33" s="461"/>
      <c r="C33" s="462"/>
      <c r="D33" s="461"/>
      <c r="E33" s="462"/>
      <c r="F33" s="461"/>
      <c r="G33" s="462"/>
      <c r="H33" s="461"/>
      <c r="I33" s="462"/>
      <c r="J33" s="461"/>
      <c r="K33" s="463"/>
      <c r="L33" s="463"/>
      <c r="M33" s="463"/>
      <c r="N33" s="463"/>
      <c r="O33" s="463"/>
      <c r="Q33" s="16" t="s">
        <v>3398</v>
      </c>
      <c r="R33" s="36"/>
      <c r="S33" s="34">
        <f>ROUND((((C12+C19)/C56)*100),2)</f>
        <v>44.18</v>
      </c>
      <c r="T33" s="16" t="s">
        <v>52</v>
      </c>
      <c r="U33" s="34">
        <f>ROUND((((E12+E19)/E56)*100),2)</f>
        <v>45.38</v>
      </c>
      <c r="W33" s="34">
        <f>ROUND((((G12+G19)/G56)*100),2)</f>
        <v>42.89</v>
      </c>
      <c r="X33" s="16" t="s">
        <v>52</v>
      </c>
      <c r="Y33" s="34">
        <f>ROUND((((I12+I19)/I56)*100),2)</f>
        <v>40.880000000000003</v>
      </c>
      <c r="Z33" s="16" t="s">
        <v>52</v>
      </c>
      <c r="AA33" s="34">
        <f>ROUND((((K12+K19)/K56)*100),2)</f>
        <v>40.94</v>
      </c>
      <c r="AB33" s="16" t="s">
        <v>52</v>
      </c>
      <c r="AC33" s="34">
        <f>ROUND(AVERAGE(S33:AB33),2)</f>
        <v>42.85</v>
      </c>
      <c r="AD33" s="16" t="s">
        <v>52</v>
      </c>
    </row>
    <row r="34" spans="1:30" s="172" customFormat="1" ht="13.75" customHeight="1" x14ac:dyDescent="0.15">
      <c r="A34" s="16" t="s">
        <v>3399</v>
      </c>
      <c r="B34" s="16" t="s">
        <v>3400</v>
      </c>
      <c r="C34" s="453">
        <v>33888000</v>
      </c>
      <c r="E34" s="453">
        <v>32308000</v>
      </c>
      <c r="G34" s="453">
        <v>22665000</v>
      </c>
      <c r="I34" s="453">
        <v>22598000</v>
      </c>
      <c r="K34" s="453">
        <v>19884000</v>
      </c>
      <c r="L34" s="298"/>
      <c r="M34" s="453">
        <v>18294000</v>
      </c>
      <c r="N34" s="298"/>
      <c r="O34" s="453">
        <v>16443000</v>
      </c>
      <c r="Q34" s="16" t="s">
        <v>3390</v>
      </c>
      <c r="R34" s="36"/>
      <c r="S34" s="34">
        <f>ROUND((((SUM(C13,C17))/C56)*100),2)</f>
        <v>0.36</v>
      </c>
      <c r="T34" s="36"/>
      <c r="U34" s="34">
        <f>ROUND((((SUM(E13,E17))/E56)*100),2)</f>
        <v>0.53</v>
      </c>
      <c r="W34" s="34">
        <f>ROUND((((SUM(G13,G17))/G56)*100),2)</f>
        <v>0.6</v>
      </c>
      <c r="X34" s="36"/>
      <c r="Y34" s="34">
        <f>ROUND((((SUM(I13,I17))/I56)*100),2)</f>
        <v>0.65</v>
      </c>
      <c r="Z34" s="36"/>
      <c r="AA34" s="34">
        <f>ROUND((((SUM(K13,K17))/K56)*100),2)</f>
        <v>0.69</v>
      </c>
      <c r="AB34" s="36"/>
      <c r="AC34" s="34">
        <f>ROUND(AVERAGE(S34:AB34),2)</f>
        <v>0.56999999999999995</v>
      </c>
      <c r="AD34" s="36"/>
    </row>
    <row r="35" spans="1:30" s="172" customFormat="1" ht="13.75" customHeight="1" x14ac:dyDescent="0.15">
      <c r="C35" s="453"/>
      <c r="E35" s="453"/>
      <c r="G35" s="453"/>
      <c r="I35" s="453"/>
      <c r="Q35" s="16" t="s">
        <v>3391</v>
      </c>
      <c r="R35" s="36"/>
      <c r="S35" s="459">
        <f>ROUND((((C16)/C56)*100),2)</f>
        <v>55.46</v>
      </c>
      <c r="T35" s="36"/>
      <c r="U35" s="459">
        <f>ROUND((((E16)/E56)*100),2)</f>
        <v>54.09</v>
      </c>
      <c r="W35" s="459">
        <f>ROUND((((G16)/G56)*100),2)</f>
        <v>56.51</v>
      </c>
      <c r="X35" s="36"/>
      <c r="Y35" s="459">
        <f>ROUND((((I16)/I56)*100),2)</f>
        <v>58.47</v>
      </c>
      <c r="Z35" s="36"/>
      <c r="AA35" s="459">
        <f>ROUND((((K16)/K56)*100),2)</f>
        <v>58.37</v>
      </c>
      <c r="AB35" s="36"/>
      <c r="AC35" s="459">
        <f>ROUND(AVERAGE(S35:AB35),2)</f>
        <v>56.58</v>
      </c>
      <c r="AD35" s="36"/>
    </row>
    <row r="36" spans="1:30" s="172" customFormat="1" ht="13.75" customHeight="1" x14ac:dyDescent="0.15">
      <c r="A36" s="16" t="s">
        <v>3401</v>
      </c>
      <c r="B36" s="16" t="s">
        <v>3402</v>
      </c>
      <c r="C36" s="453">
        <v>132000</v>
      </c>
      <c r="E36" s="453">
        <v>144000</v>
      </c>
      <c r="G36" s="453">
        <v>144000</v>
      </c>
      <c r="I36" s="453">
        <v>144000</v>
      </c>
      <c r="K36" s="453">
        <v>144000</v>
      </c>
      <c r="L36" s="298"/>
      <c r="M36" s="453">
        <v>151000</v>
      </c>
      <c r="N36" s="298"/>
      <c r="O36" s="453">
        <v>190000</v>
      </c>
      <c r="Q36" s="16" t="s">
        <v>3394</v>
      </c>
      <c r="R36" s="36"/>
      <c r="S36" s="460">
        <f>SUM(S33:S35)</f>
        <v>100</v>
      </c>
      <c r="T36" s="16" t="s">
        <v>52</v>
      </c>
      <c r="U36" s="460">
        <f>SUM(U33:U35)</f>
        <v>100</v>
      </c>
      <c r="W36" s="460">
        <f>SUM(W33:W35)</f>
        <v>100</v>
      </c>
      <c r="X36" s="16" t="s">
        <v>52</v>
      </c>
      <c r="Y36" s="460">
        <f>SUM(Y33:Y35)</f>
        <v>100</v>
      </c>
      <c r="Z36" s="16" t="s">
        <v>52</v>
      </c>
      <c r="AA36" s="460">
        <f>SUM(AA33:AA35)</f>
        <v>100</v>
      </c>
      <c r="AB36" s="16" t="s">
        <v>52</v>
      </c>
      <c r="AC36" s="460">
        <f>SUM(AC33:AC35)</f>
        <v>100</v>
      </c>
      <c r="AD36" s="16" t="s">
        <v>52</v>
      </c>
    </row>
    <row r="37" spans="1:30" s="172" customFormat="1" ht="13.75" customHeight="1" x14ac:dyDescent="0.15">
      <c r="C37" s="453"/>
      <c r="E37" s="453"/>
      <c r="G37" s="453"/>
      <c r="I37" s="453"/>
    </row>
    <row r="38" spans="1:30" s="172" customFormat="1" ht="13.75" customHeight="1" x14ac:dyDescent="0.15">
      <c r="A38" s="16" t="s">
        <v>3403</v>
      </c>
      <c r="B38" s="16" t="s">
        <v>3404</v>
      </c>
      <c r="C38" s="453">
        <v>16165000</v>
      </c>
      <c r="E38" s="453">
        <v>14930000</v>
      </c>
      <c r="G38" s="453">
        <v>14002000</v>
      </c>
      <c r="I38" s="453">
        <v>13137000</v>
      </c>
      <c r="K38" s="453">
        <v>12553000</v>
      </c>
      <c r="L38" s="298"/>
      <c r="M38" s="453">
        <v>12231000</v>
      </c>
      <c r="N38" s="298"/>
      <c r="O38" s="453">
        <v>11943000</v>
      </c>
    </row>
    <row r="39" spans="1:30" s="172" customFormat="1" ht="13.75" customHeight="1" x14ac:dyDescent="0.15">
      <c r="C39" s="453"/>
      <c r="E39" s="453"/>
      <c r="G39" s="453"/>
      <c r="I39" s="453"/>
      <c r="K39" s="298"/>
      <c r="L39" s="298"/>
      <c r="M39" s="298"/>
      <c r="N39" s="298"/>
      <c r="O39" s="298"/>
    </row>
    <row r="40" spans="1:30" s="172" customFormat="1" ht="13.75" customHeight="1" x14ac:dyDescent="0.15">
      <c r="A40" s="16" t="s">
        <v>3405</v>
      </c>
      <c r="B40" s="16" t="s">
        <v>3406</v>
      </c>
      <c r="C40" s="453">
        <v>33888000</v>
      </c>
      <c r="E40" s="453">
        <v>32452000</v>
      </c>
      <c r="G40" s="453">
        <v>22809000</v>
      </c>
      <c r="I40" s="453">
        <v>22742000</v>
      </c>
      <c r="K40" s="453">
        <v>20028000</v>
      </c>
      <c r="L40" s="298"/>
      <c r="M40" s="453">
        <v>18445000</v>
      </c>
      <c r="N40" s="298"/>
      <c r="O40" s="453">
        <v>16633000</v>
      </c>
      <c r="Q40" s="454" t="s">
        <v>3407</v>
      </c>
      <c r="V40" s="455"/>
    </row>
    <row r="41" spans="1:30" s="172" customFormat="1" ht="13.75" customHeight="1" x14ac:dyDescent="0.15">
      <c r="A41" s="16" t="s">
        <v>3408</v>
      </c>
      <c r="B41" s="16" t="s">
        <v>3409</v>
      </c>
      <c r="C41" s="453">
        <v>36053000</v>
      </c>
      <c r="E41" s="453">
        <v>45864000</v>
      </c>
      <c r="G41" s="453">
        <v>42843000</v>
      </c>
      <c r="I41" s="453">
        <v>47071000</v>
      </c>
      <c r="K41" s="453">
        <v>51212000</v>
      </c>
      <c r="L41" s="298"/>
      <c r="M41" s="453">
        <f>32571000+207000</f>
        <v>32778000</v>
      </c>
      <c r="N41" s="298"/>
      <c r="O41" s="453">
        <v>34006000</v>
      </c>
      <c r="Q41" s="455"/>
      <c r="V41" s="455"/>
    </row>
    <row r="42" spans="1:30" s="172" customFormat="1" ht="13.75" customHeight="1" x14ac:dyDescent="0.15">
      <c r="A42" s="16" t="s">
        <v>3410</v>
      </c>
      <c r="B42" s="16" t="s">
        <v>3411</v>
      </c>
      <c r="C42" s="453">
        <f>(-146+110-34+277+3981-6595+742-1112+175+866)*1000</f>
        <v>-1736000</v>
      </c>
      <c r="E42" s="453">
        <f>(-977-294-1293-236+5396+2812+196-2114+85+2589)*1000</f>
        <v>6164000</v>
      </c>
      <c r="G42" s="453">
        <f>(-656-409-24-384+1586-967+9-1920+28-169)*1000</f>
        <v>-2906000</v>
      </c>
      <c r="I42" s="453">
        <f>(-69-344-1494+11+5818+3259-20-1601+43+1336)*1000</f>
        <v>6939000</v>
      </c>
      <c r="K42" s="453">
        <v>665000</v>
      </c>
      <c r="L42" s="298"/>
      <c r="M42" s="453">
        <f>((-1950+285+269+261-26-816+17+3243-2+138)*1000)</f>
        <v>1419000</v>
      </c>
      <c r="N42" s="298"/>
      <c r="O42" s="453">
        <v>-2333000</v>
      </c>
      <c r="Q42" s="454" t="s">
        <v>3412</v>
      </c>
    </row>
    <row r="43" spans="1:30" s="172" customFormat="1" ht="13.75" customHeight="1" x14ac:dyDescent="0.15">
      <c r="A43" s="16" t="s">
        <v>3413</v>
      </c>
      <c r="B43" s="16" t="s">
        <v>3414</v>
      </c>
      <c r="C43" s="453">
        <v>16716000</v>
      </c>
      <c r="E43" s="453">
        <v>15037000</v>
      </c>
      <c r="G43" s="453">
        <v>14846000</v>
      </c>
      <c r="I43" s="453">
        <v>13532000</v>
      </c>
      <c r="K43" s="453"/>
      <c r="L43" s="298"/>
      <c r="M43" s="453"/>
      <c r="N43" s="298"/>
      <c r="O43" s="453"/>
      <c r="Q43" s="16" t="s">
        <v>3415</v>
      </c>
      <c r="R43" s="36"/>
      <c r="S43" s="34">
        <f>ROUND(C21/C52,4)*100</f>
        <v>3.38</v>
      </c>
      <c r="T43" s="16" t="s">
        <v>52</v>
      </c>
      <c r="U43" s="34">
        <f>ROUND(E21/E52,4)*100</f>
        <v>6.21</v>
      </c>
      <c r="W43" s="34">
        <f>ROUND(G21/G52,4)*100</f>
        <v>3.84</v>
      </c>
      <c r="X43" s="16" t="s">
        <v>52</v>
      </c>
      <c r="Y43" s="34">
        <f>ROUND(I21/I52,4)*100</f>
        <v>3.9699999999999998</v>
      </c>
      <c r="Z43" s="16" t="s">
        <v>52</v>
      </c>
      <c r="AA43" s="34">
        <f>ROUND(K21/K52,4)*100</f>
        <v>4.9799999999999995</v>
      </c>
      <c r="AB43" s="16" t="s">
        <v>52</v>
      </c>
      <c r="AC43" s="34">
        <f>ROUND(AVERAGE(S43:AB43),2)</f>
        <v>4.4800000000000004</v>
      </c>
      <c r="AD43" s="16" t="s">
        <v>52</v>
      </c>
    </row>
    <row r="44" spans="1:30" s="172" customFormat="1" ht="13.75" customHeight="1" x14ac:dyDescent="0.15">
      <c r="A44" s="16" t="s">
        <v>3416</v>
      </c>
      <c r="B44" s="16" t="s">
        <v>3417</v>
      </c>
      <c r="C44" s="453">
        <v>-3140000</v>
      </c>
      <c r="E44" s="453">
        <v>924000</v>
      </c>
      <c r="G44" s="453">
        <v>11100000</v>
      </c>
      <c r="I44" s="453">
        <v>11735000</v>
      </c>
      <c r="K44" s="453"/>
      <c r="M44" s="453"/>
      <c r="O44" s="453"/>
      <c r="Q44" s="16" t="s">
        <v>3418</v>
      </c>
      <c r="S44" s="34">
        <f>(ROUND((C52/(AVERAGE(C48,E48))*100),2))</f>
        <v>353</v>
      </c>
      <c r="U44" s="34">
        <f>(ROUND((E52/(AVERAGE(E48,G48))*100),2))</f>
        <v>216.3</v>
      </c>
      <c r="W44" s="34">
        <f>(ROUND((G52/(AVERAGE(G48,I48))*100),2))</f>
        <v>261.86</v>
      </c>
      <c r="Y44" s="34">
        <f>(ROUND((I52/(AVERAGE(I48,K48))*100),2))</f>
        <v>265.69</v>
      </c>
      <c r="AA44" s="34">
        <f>(ROUND((K52/(AVERAGE(K48,M48))*100),2))</f>
        <v>196.28</v>
      </c>
      <c r="AC44" s="34">
        <f>ROUND(AVERAGE(S44:AB44),2)</f>
        <v>258.63</v>
      </c>
    </row>
    <row r="45" spans="1:30" s="172" customFormat="1" ht="13.75" customHeight="1" x14ac:dyDescent="0.15">
      <c r="I45" s="453"/>
      <c r="Q45" s="16" t="s">
        <v>3419</v>
      </c>
      <c r="S45" s="34">
        <f>ROUND(((C26/C52)*100),2)</f>
        <v>1.64</v>
      </c>
      <c r="U45" s="34">
        <f>ROUND(((E26/E52)*100),2)</f>
        <v>2.89</v>
      </c>
      <c r="W45" s="34">
        <f>ROUND(((G26/G52)*100),2)</f>
        <v>2.39</v>
      </c>
      <c r="Y45" s="34">
        <f>ROUND(((I26/I52)*100),2)</f>
        <v>2.33</v>
      </c>
      <c r="AA45" s="34">
        <f>ROUND(((K26/K52)*100),2)</f>
        <v>3.17</v>
      </c>
      <c r="AC45" s="34">
        <f>ROUND(AVERAGE(S45:AB45),2)</f>
        <v>2.48</v>
      </c>
    </row>
    <row r="46" spans="1:30" s="172" customFormat="1" ht="13.75" customHeight="1" x14ac:dyDescent="0.15">
      <c r="A46" s="16" t="s">
        <v>3420</v>
      </c>
      <c r="I46" s="453"/>
      <c r="K46" s="298"/>
      <c r="L46" s="298"/>
      <c r="M46" s="298"/>
      <c r="N46" s="298"/>
      <c r="O46" s="298"/>
      <c r="Q46" s="16" t="s">
        <v>3421</v>
      </c>
      <c r="S46" s="34">
        <f>ROUND(((C38/C34)*100),2)</f>
        <v>47.7</v>
      </c>
      <c r="U46" s="34">
        <f>ROUND(((E38/E34)*100),2)</f>
        <v>46.21</v>
      </c>
      <c r="V46" s="455"/>
      <c r="W46" s="34">
        <f>ROUND(((G38/G34)*100),2)</f>
        <v>61.78</v>
      </c>
      <c r="Y46" s="34">
        <f>ROUND(((I38/I34)*100),2)</f>
        <v>58.13</v>
      </c>
      <c r="AA46" s="34">
        <f>ROUND(((K38/K34)*100),2)</f>
        <v>63.13</v>
      </c>
      <c r="AC46" s="34">
        <f>ROUND(AVERAGE(S46:AB46),2)</f>
        <v>55.39</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18.572444648388206</v>
      </c>
      <c r="E48" s="453">
        <f>E16/E15</f>
        <v>15.16716454307139</v>
      </c>
      <c r="G48" s="453">
        <f>G16/G15</f>
        <v>14.015105185909981</v>
      </c>
      <c r="I48" s="453">
        <f>I16/I15</f>
        <v>13.404332351497301</v>
      </c>
      <c r="K48" s="453">
        <f>K16/K15</f>
        <v>12.739229583975346</v>
      </c>
      <c r="L48" s="298"/>
      <c r="M48" s="453">
        <f>M16/M15</f>
        <v>12.235859588191516</v>
      </c>
      <c r="N48" s="298"/>
      <c r="O48" s="453">
        <f>O16/O15</f>
        <v>11.823905280962226</v>
      </c>
      <c r="Q48" s="454" t="s">
        <v>3424</v>
      </c>
      <c r="S48" s="34">
        <f>ROUND(((C34/AVERAGE(C16,E16))*100),2)</f>
        <v>11.84</v>
      </c>
      <c r="T48" s="16" t="s">
        <v>52</v>
      </c>
      <c r="U48" s="34">
        <f>ROUND(((E34/AVERAGE(E16,G16))*100),2)</f>
        <v>13.52</v>
      </c>
      <c r="V48" s="455"/>
      <c r="W48" s="34">
        <f>ROUND(((G34/AVERAGE(G16,I16))*100),2)</f>
        <v>10.130000000000001</v>
      </c>
      <c r="X48" s="16" t="s">
        <v>52</v>
      </c>
      <c r="Y48" s="34">
        <f>ROUND(((I34/AVERAGE(I16,K16))*100),2)</f>
        <v>10.63</v>
      </c>
      <c r="Z48" s="16" t="s">
        <v>52</v>
      </c>
      <c r="AA48" s="34">
        <f>ROUND(((K34/AVERAGE(K16,M16))*100),2)</f>
        <v>9.84</v>
      </c>
      <c r="AB48" s="16" t="s">
        <v>52</v>
      </c>
      <c r="AC48" s="34">
        <f>ROUND(AVERAGE(S48:AB48),2)</f>
        <v>11.19</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563831000</v>
      </c>
      <c r="E50" s="453">
        <f>SUM(E12:E13,E16:E17)</f>
        <v>411414000</v>
      </c>
      <c r="G50" s="453">
        <f>SUM(G12:G13,G16:G17)</f>
        <v>377518000</v>
      </c>
      <c r="I50" s="453">
        <f>SUM(I12:I13,I16:I17)</f>
        <v>361570000</v>
      </c>
      <c r="K50" s="453">
        <f>SUM(K12:K13,K16:K17)</f>
        <v>351116000</v>
      </c>
      <c r="L50" s="298"/>
      <c r="M50" s="453">
        <f>SUM(M12:M13,M16:M17)</f>
        <v>341676000</v>
      </c>
      <c r="N50" s="298"/>
      <c r="O50" s="453">
        <f>SUM(O12:O13,O16:O17)</f>
        <v>326815000</v>
      </c>
      <c r="Q50" s="454" t="s">
        <v>3426</v>
      </c>
      <c r="R50" s="36"/>
      <c r="S50" s="34">
        <f>ROUND((C54/C62),2)</f>
        <v>4.71</v>
      </c>
      <c r="T50" s="16" t="s">
        <v>414</v>
      </c>
      <c r="U50" s="34">
        <f>ROUND((E54/E62),2)</f>
        <v>3.78</v>
      </c>
      <c r="W50" s="34">
        <f>ROUND((G54/G62),2)</f>
        <v>3.21</v>
      </c>
      <c r="X50" s="16" t="s">
        <v>414</v>
      </c>
      <c r="Y50" s="34">
        <f>ROUND((I54/I62),2)</f>
        <v>2.86</v>
      </c>
      <c r="Z50" s="16" t="s">
        <v>414</v>
      </c>
      <c r="AA50" s="34">
        <f>ROUND((K54/K62),2)</f>
        <v>2.96</v>
      </c>
      <c r="AB50" s="16" t="s">
        <v>414</v>
      </c>
      <c r="AC50" s="34">
        <f>ROUND(AVERAGE(S50:AB50),2)</f>
        <v>3.5</v>
      </c>
      <c r="AD50" s="16" t="s">
        <v>414</v>
      </c>
    </row>
    <row r="51" spans="1:30" s="172" customFormat="1" ht="13.75" customHeight="1" x14ac:dyDescent="0.15">
      <c r="C51" s="453"/>
      <c r="E51" s="453"/>
      <c r="G51" s="453"/>
      <c r="I51" s="453"/>
      <c r="K51" s="298"/>
      <c r="L51" s="298"/>
      <c r="M51" s="298"/>
      <c r="N51" s="298"/>
      <c r="O51" s="298"/>
      <c r="Q51" s="455"/>
      <c r="S51" s="34"/>
      <c r="U51" s="34"/>
      <c r="W51" s="34"/>
      <c r="Y51" s="34"/>
      <c r="AA51" s="34"/>
      <c r="AC51" s="34"/>
    </row>
    <row r="52" spans="1:30" s="172" customFormat="1" ht="13.75" customHeight="1" x14ac:dyDescent="0.15">
      <c r="A52" s="16" t="s">
        <v>563</v>
      </c>
      <c r="B52" s="16" t="s">
        <v>3423</v>
      </c>
      <c r="C52" s="453">
        <f>AVERAGE(C22:C23)</f>
        <v>59.55</v>
      </c>
      <c r="E52" s="453">
        <f>AVERAGE(E22:E23)</f>
        <v>31.560000000000002</v>
      </c>
      <c r="G52" s="453">
        <f>AVERAGE(G22:G23)</f>
        <v>35.9</v>
      </c>
      <c r="I52" s="453">
        <f>AVERAGE(I22:I23)</f>
        <v>34.729999999999997</v>
      </c>
      <c r="K52" s="453">
        <f>AVERAGE(K22:K23)</f>
        <v>24.509999999999998</v>
      </c>
      <c r="L52" s="298"/>
      <c r="M52" s="453">
        <f>AVERAGE(M22:M23)</f>
        <v>21.369799999999998</v>
      </c>
      <c r="N52" s="298"/>
      <c r="O52" s="453">
        <f>AVERAGE(O22:O23)</f>
        <v>20.519500000000001</v>
      </c>
      <c r="Q52" s="454" t="s">
        <v>3427</v>
      </c>
      <c r="R52" s="36"/>
      <c r="S52" s="34">
        <f>ROUND(((C60/C54)*100),2)</f>
        <v>12.08</v>
      </c>
      <c r="T52" s="16" t="s">
        <v>52</v>
      </c>
      <c r="U52" s="34">
        <f>ROUND(((E60/E54)*100),2)</f>
        <v>24.28</v>
      </c>
      <c r="W52" s="34">
        <f>ROUND(((G60/G54)*100),2)</f>
        <v>22.56</v>
      </c>
      <c r="X52" s="16" t="s">
        <v>52</v>
      </c>
      <c r="Y52" s="34">
        <f>ROUND(((I60/I54)*100),2)</f>
        <v>34.97</v>
      </c>
      <c r="Z52" s="16" t="s">
        <v>52</v>
      </c>
      <c r="AA52" s="34">
        <f>ROUND(((K60/K54)*100),2)</f>
        <v>35.520000000000003</v>
      </c>
      <c r="AB52" s="16" t="s">
        <v>52</v>
      </c>
      <c r="AC52" s="34">
        <f>ROUND(AVERAGE(S52:AB52),2)</f>
        <v>25.88</v>
      </c>
      <c r="AD52" s="16" t="s">
        <v>52</v>
      </c>
    </row>
    <row r="53" spans="1:30" s="172" customFormat="1" ht="13.75" customHeight="1" x14ac:dyDescent="0.15">
      <c r="C53" s="453"/>
      <c r="E53" s="453"/>
      <c r="G53" s="453"/>
      <c r="I53" s="453"/>
      <c r="K53" s="298"/>
      <c r="L53" s="298"/>
      <c r="M53" s="298"/>
      <c r="N53" s="298"/>
      <c r="O53" s="298"/>
      <c r="Q53" s="464"/>
      <c r="S53" s="34"/>
      <c r="U53" s="34"/>
      <c r="W53" s="34"/>
      <c r="Y53" s="34"/>
      <c r="AA53" s="34"/>
    </row>
    <row r="54" spans="1:30" s="172" customFormat="1" ht="13.75" customHeight="1" x14ac:dyDescent="0.15">
      <c r="A54" s="16" t="s">
        <v>3428</v>
      </c>
      <c r="C54" s="453">
        <f>C19+C12</f>
        <v>257955000</v>
      </c>
      <c r="E54" s="453">
        <f>E19+E12</f>
        <v>208694000</v>
      </c>
      <c r="G54" s="453">
        <f>G19+G12</f>
        <v>173910000</v>
      </c>
      <c r="I54" s="453">
        <f>I19+I12</f>
        <v>152697000</v>
      </c>
      <c r="K54" s="453">
        <f>K19+K12</f>
        <v>144986000</v>
      </c>
      <c r="L54" s="298"/>
      <c r="M54" s="453">
        <f>M19+M12</f>
        <v>160949000</v>
      </c>
      <c r="N54" s="298"/>
      <c r="O54" s="453">
        <f>O19+O12</f>
        <v>163634000</v>
      </c>
      <c r="Q54" s="465" t="s">
        <v>3429</v>
      </c>
      <c r="R54" s="36"/>
      <c r="S54" s="34">
        <f>S33</f>
        <v>44.18</v>
      </c>
      <c r="T54" s="16" t="s">
        <v>52</v>
      </c>
      <c r="U54" s="34">
        <f>U33</f>
        <v>45.38</v>
      </c>
      <c r="W54" s="34">
        <f>W33</f>
        <v>42.89</v>
      </c>
      <c r="X54" s="16" t="s">
        <v>52</v>
      </c>
      <c r="Y54" s="34">
        <f>Y33</f>
        <v>40.880000000000003</v>
      </c>
      <c r="Z54" s="16" t="s">
        <v>52</v>
      </c>
      <c r="AA54" s="34">
        <f>AA33</f>
        <v>40.94</v>
      </c>
      <c r="AB54" s="16" t="s">
        <v>52</v>
      </c>
      <c r="AC54" s="34">
        <f>ROUND(AVERAGE(S54:AB54),2)</f>
        <v>42.85</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583831000</v>
      </c>
      <c r="E56" s="453">
        <f>SUM(E50,E19)</f>
        <v>459914000</v>
      </c>
      <c r="G56" s="453">
        <f>SUM(G50,G19)</f>
        <v>405518000</v>
      </c>
      <c r="I56" s="453">
        <f>SUM(I50,I19)</f>
        <v>373570000</v>
      </c>
      <c r="K56" s="453">
        <f>SUM(K50,K19)</f>
        <v>354116000</v>
      </c>
      <c r="L56" s="298"/>
      <c r="M56" s="453">
        <f>SUM(M50,M19)</f>
        <v>360676000</v>
      </c>
      <c r="N56" s="298"/>
      <c r="O56" s="453">
        <f>SUM(O50,O19)</f>
        <v>355265000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2084000</v>
      </c>
      <c r="E58" s="453">
        <f>SUM(E13,E17)</f>
        <v>2433000</v>
      </c>
      <c r="G58" s="453">
        <f>SUM(G13,G17)</f>
        <v>2433000</v>
      </c>
      <c r="I58" s="453">
        <f>SUM(I13,I17)</f>
        <v>2436000</v>
      </c>
      <c r="K58" s="453">
        <f>SUM(K13,K17)</f>
        <v>2436000</v>
      </c>
      <c r="L58" s="298"/>
      <c r="M58" s="453">
        <f>SUM(M13,M17)</f>
        <v>2436000</v>
      </c>
      <c r="N58" s="298"/>
      <c r="O58" s="453">
        <f>SUM(O13,O17)</f>
        <v>2886000</v>
      </c>
    </row>
    <row r="59" spans="1:30" s="172" customFormat="1" ht="13.75" customHeight="1" x14ac:dyDescent="0.15">
      <c r="C59" s="453"/>
      <c r="E59" s="453"/>
      <c r="G59" s="453"/>
      <c r="I59" s="453"/>
      <c r="K59" s="298"/>
      <c r="L59" s="298"/>
      <c r="M59" s="298"/>
      <c r="N59" s="298"/>
      <c r="O59" s="298"/>
    </row>
    <row r="60" spans="1:30" s="172" customFormat="1" ht="25.5" customHeight="1" x14ac:dyDescent="0.15">
      <c r="A60" s="25" t="s">
        <v>3432</v>
      </c>
      <c r="B60" s="16" t="s">
        <v>3423</v>
      </c>
      <c r="C60" s="453">
        <f>ROUND(C41+C42-C28,3)</f>
        <v>31171000</v>
      </c>
      <c r="E60" s="453">
        <f>ROUND(E41+E42-E28,3)</f>
        <v>50666000</v>
      </c>
      <c r="G60" s="453">
        <f>ROUND(G41+G42-G28,3)</f>
        <v>39235000</v>
      </c>
      <c r="I60" s="453">
        <f>ROUND(I41+I42-I28,3)</f>
        <v>53391000</v>
      </c>
      <c r="K60" s="453">
        <f>ROUND(K41+K42-K28,3)</f>
        <v>51497000</v>
      </c>
      <c r="L60" s="298"/>
      <c r="M60" s="453">
        <f>ROUND(M41+M42-M28,3)</f>
        <v>33880000</v>
      </c>
      <c r="N60" s="298"/>
      <c r="O60" s="453">
        <f>ROUND(O41+O42-O28,3)</f>
        <v>31359000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54728000</v>
      </c>
      <c r="E62" s="453">
        <f>E40+E43+E44+E30</f>
        <v>55171000</v>
      </c>
      <c r="G62" s="453">
        <f>G40+G43+G44+G30</f>
        <v>54261000</v>
      </c>
      <c r="I62" s="453">
        <f>I40+I43+I44+I30</f>
        <v>53302000</v>
      </c>
      <c r="K62" s="453">
        <v>48927000</v>
      </c>
      <c r="M62" s="453">
        <v>46583000</v>
      </c>
      <c r="O62" s="453">
        <v>42828000</v>
      </c>
    </row>
    <row r="63" spans="1:30" s="172" customFormat="1" ht="13.75" customHeight="1" x14ac:dyDescent="0.15">
      <c r="I63" s="298"/>
      <c r="J63" s="298"/>
      <c r="K63" s="298"/>
      <c r="L63" s="298"/>
      <c r="M63" s="298"/>
      <c r="N63" s="298"/>
      <c r="O63" s="298"/>
    </row>
    <row r="64" spans="1:30" s="172" customFormat="1" ht="13.75" customHeight="1" x14ac:dyDescent="0.15">
      <c r="I64" s="298"/>
      <c r="J64" s="298"/>
      <c r="K64" s="298"/>
      <c r="L64" s="298"/>
      <c r="M64" s="298"/>
      <c r="N64" s="298"/>
      <c r="O64" s="298"/>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C8:O8"/>
    <mergeCell ref="S13:AB13"/>
    <mergeCell ref="AC24:AD24"/>
    <mergeCell ref="Q6:AC6"/>
    <mergeCell ref="Q7:AC7"/>
    <mergeCell ref="Q8:AC8"/>
  </mergeCells>
  <pageMargins left="0.75" right="0.75" top="1" bottom="1" header="0.5" footer="0.5"/>
  <pageSetup scale="75" orientation="landscape"/>
  <headerFooter>
    <oddFooter>&amp;C&amp;"Helvetica Neue,Regular"&amp;12&amp;K000000&amp;P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O154"/>
  <sheetViews>
    <sheetView defaultGridColor="0" colorId="10" workbookViewId="0"/>
  </sheetViews>
  <sheetFormatPr baseColWidth="10" defaultColWidth="9.1640625" defaultRowHeight="15.75" customHeight="1" x14ac:dyDescent="0.2"/>
  <cols>
    <col min="1" max="1" width="36.33203125" style="116" customWidth="1"/>
    <col min="2" max="3" width="18" style="116" customWidth="1"/>
    <col min="4" max="4" width="3.5" style="116" customWidth="1"/>
    <col min="5" max="5" width="18" style="116" customWidth="1"/>
    <col min="6" max="6" width="3.5" style="116" customWidth="1"/>
    <col min="7" max="7" width="21.6640625" style="116" customWidth="1"/>
    <col min="8" max="8" width="2" style="116" customWidth="1"/>
    <col min="9" max="9" width="21.6640625" style="116" customWidth="1"/>
    <col min="10" max="10" width="1.83203125" style="116" customWidth="1"/>
    <col min="11" max="11" width="21.6640625" style="116" customWidth="1"/>
    <col min="12" max="12" width="1.83203125" style="116" customWidth="1"/>
    <col min="13" max="13" width="21.6640625" style="116" customWidth="1"/>
    <col min="14" max="14" width="3.6640625" style="116" customWidth="1"/>
    <col min="15" max="15" width="21.6640625" style="295" customWidth="1"/>
    <col min="16" max="16" width="9.1640625" style="116" customWidth="1"/>
    <col min="17" max="17" width="53.33203125" style="116" customWidth="1"/>
    <col min="18" max="18" width="3.33203125" style="116" customWidth="1"/>
    <col min="19" max="19" width="11.5" style="116" customWidth="1"/>
    <col min="20" max="20" width="3.33203125" style="116" customWidth="1"/>
    <col min="21" max="21" width="11.5" style="116" customWidth="1"/>
    <col min="22" max="22" width="3.33203125" style="116" customWidth="1"/>
    <col min="23" max="23" width="11.5" style="116" customWidth="1"/>
    <col min="24" max="24" width="3.33203125" style="116" customWidth="1"/>
    <col min="25" max="25" width="11.5" style="116" customWidth="1"/>
    <col min="26" max="26" width="3.33203125" style="116" customWidth="1"/>
    <col min="27" max="27" width="11.5" style="116" customWidth="1"/>
    <col min="28" max="28" width="3.33203125" style="116" customWidth="1"/>
    <col min="29" max="29" width="10.5" style="116" customWidth="1"/>
    <col min="30" max="30" width="2.6640625" style="116" customWidth="1"/>
    <col min="31" max="31" width="9.1640625" style="116" customWidth="1"/>
    <col min="32" max="32" width="4.5" style="116" customWidth="1"/>
    <col min="33" max="33" width="3.6640625" style="116" customWidth="1"/>
    <col min="34" max="34" width="22.33203125" style="116" customWidth="1"/>
    <col min="35" max="223" width="9.1640625" style="116" customWidth="1"/>
    <col min="224" max="224" width="9.1640625" style="473" customWidth="1"/>
    <col min="225" max="16384" width="9.1640625" style="473"/>
  </cols>
  <sheetData>
    <row r="1" spans="1:29" s="172" customFormat="1" ht="16.25" customHeight="1" x14ac:dyDescent="0.15">
      <c r="A1" s="16" t="s">
        <v>101</v>
      </c>
    </row>
    <row r="5" spans="1:29" s="172" customFormat="1" ht="17.25" customHeight="1" x14ac:dyDescent="0.15">
      <c r="A5" s="447" t="s">
        <v>3435</v>
      </c>
    </row>
    <row r="6" spans="1:29" s="172" customFormat="1" ht="16.5" customHeight="1" x14ac:dyDescent="0.15">
      <c r="A6" s="448" t="s">
        <v>62</v>
      </c>
      <c r="C6" s="526" t="s">
        <v>3440</v>
      </c>
      <c r="D6" s="527"/>
      <c r="E6" s="527"/>
      <c r="F6" s="527"/>
      <c r="G6" s="527"/>
      <c r="H6" s="527"/>
      <c r="I6" s="527"/>
      <c r="J6" s="527"/>
      <c r="K6" s="527"/>
      <c r="L6" s="527"/>
      <c r="M6" s="527"/>
      <c r="N6" s="527"/>
      <c r="O6" s="527"/>
      <c r="Q6" s="530" t="str">
        <f>C6</f>
        <v>SJW Corp.</v>
      </c>
      <c r="R6" s="527"/>
      <c r="S6" s="529"/>
      <c r="T6" s="527"/>
      <c r="U6" s="529"/>
      <c r="V6" s="527"/>
      <c r="W6" s="529"/>
      <c r="X6" s="529"/>
      <c r="Y6" s="529"/>
      <c r="Z6" s="529"/>
      <c r="AA6" s="529"/>
      <c r="AB6" s="529"/>
      <c r="AC6" s="529"/>
    </row>
    <row r="7" spans="1:29" s="172" customFormat="1" ht="15.7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5.75" customHeight="1" x14ac:dyDescent="0.15">
      <c r="C8" s="526" t="s">
        <v>3356</v>
      </c>
      <c r="D8" s="527"/>
      <c r="E8" s="527"/>
      <c r="F8" s="527"/>
      <c r="G8" s="527"/>
      <c r="H8" s="527"/>
      <c r="I8" s="527"/>
      <c r="J8" s="527"/>
      <c r="K8" s="527"/>
      <c r="L8" s="527"/>
      <c r="M8" s="527"/>
      <c r="N8" s="527"/>
      <c r="O8" s="527"/>
      <c r="Q8" s="526" t="str">
        <f>C8</f>
        <v>2015 - 2019, Inclusive</v>
      </c>
      <c r="R8" s="527"/>
      <c r="S8" s="529"/>
      <c r="T8" s="527"/>
      <c r="U8" s="529"/>
      <c r="V8" s="527"/>
      <c r="W8" s="529"/>
      <c r="X8" s="529"/>
      <c r="Y8" s="529"/>
      <c r="Z8" s="529"/>
      <c r="AA8" s="529"/>
      <c r="AB8" s="529"/>
      <c r="AC8" s="529"/>
    </row>
    <row r="9" spans="1:29" s="172" customFormat="1" ht="13.75" customHeight="1" x14ac:dyDescent="0.15">
      <c r="Q9" s="450"/>
      <c r="R9" s="449"/>
      <c r="S9" s="449"/>
      <c r="T9" s="449"/>
      <c r="U9" s="449"/>
      <c r="V9" s="449"/>
      <c r="W9" s="450"/>
      <c r="X9" s="450"/>
      <c r="Y9" s="450"/>
      <c r="Z9" s="450"/>
      <c r="AA9" s="450"/>
      <c r="AB9" s="450"/>
      <c r="AC9" s="450"/>
    </row>
    <row r="10" spans="1:29" s="172" customFormat="1" ht="12.75" customHeight="1" x14ac:dyDescent="0.15">
      <c r="B10" s="16" t="s">
        <v>3437</v>
      </c>
      <c r="C10" s="452">
        <v>2019</v>
      </c>
      <c r="E10" s="452">
        <v>2018</v>
      </c>
      <c r="G10" s="452">
        <v>2017</v>
      </c>
      <c r="I10" s="452">
        <v>2016</v>
      </c>
      <c r="J10" s="449"/>
      <c r="K10" s="452">
        <v>2015</v>
      </c>
      <c r="L10" s="449"/>
      <c r="M10" s="452">
        <v>2014</v>
      </c>
      <c r="N10" s="449"/>
      <c r="O10" s="452">
        <v>2013</v>
      </c>
      <c r="R10" s="449"/>
      <c r="S10" s="449"/>
      <c r="T10" s="449"/>
      <c r="U10" s="449"/>
      <c r="V10" s="449"/>
      <c r="W10" s="450"/>
      <c r="X10" s="450"/>
      <c r="Y10" s="450"/>
      <c r="Z10" s="450"/>
      <c r="AA10" s="450"/>
      <c r="AB10" s="450"/>
    </row>
    <row r="11" spans="1:29" s="172" customFormat="1" ht="12.75" customHeight="1" x14ac:dyDescent="0.15">
      <c r="A11" s="16" t="s">
        <v>3358</v>
      </c>
      <c r="O11" s="5"/>
    </row>
    <row r="12" spans="1:29" s="172" customFormat="1" ht="12.75" customHeight="1" x14ac:dyDescent="0.15">
      <c r="A12" s="16" t="s">
        <v>3359</v>
      </c>
      <c r="B12" s="16" t="s">
        <v>3360</v>
      </c>
      <c r="C12" s="22">
        <v>1305869000</v>
      </c>
      <c r="E12" s="453">
        <v>431424000</v>
      </c>
      <c r="G12" s="453">
        <v>431092000</v>
      </c>
      <c r="I12" s="453">
        <v>433460000</v>
      </c>
      <c r="J12" s="298"/>
      <c r="K12" s="453">
        <v>384316000</v>
      </c>
      <c r="L12" s="298"/>
      <c r="M12" s="453">
        <v>384949000</v>
      </c>
      <c r="N12" s="298"/>
      <c r="O12" s="453">
        <v>335551000</v>
      </c>
      <c r="R12" s="449"/>
      <c r="S12" s="452">
        <f>C10</f>
        <v>2019</v>
      </c>
      <c r="T12" s="449"/>
      <c r="U12" s="452">
        <f>E10</f>
        <v>2018</v>
      </c>
      <c r="V12" s="449"/>
      <c r="W12" s="452">
        <f>G10</f>
        <v>2017</v>
      </c>
      <c r="X12" s="449"/>
      <c r="Y12" s="452">
        <f>I10</f>
        <v>2016</v>
      </c>
      <c r="Z12" s="449"/>
      <c r="AA12" s="452">
        <f>K10</f>
        <v>2015</v>
      </c>
      <c r="AB12" s="449"/>
    </row>
    <row r="13" spans="1:29" s="172" customFormat="1" ht="12.75" customHeight="1" x14ac:dyDescent="0.15">
      <c r="A13" s="16" t="s">
        <v>3361</v>
      </c>
      <c r="B13" s="16" t="s">
        <v>3362</v>
      </c>
      <c r="C13" s="453">
        <v>0</v>
      </c>
      <c r="E13" s="453">
        <v>0</v>
      </c>
      <c r="G13" s="453">
        <v>0</v>
      </c>
      <c r="I13" s="453">
        <v>0</v>
      </c>
      <c r="J13" s="298"/>
      <c r="K13" s="453">
        <v>0</v>
      </c>
      <c r="L13" s="298"/>
      <c r="M13" s="453">
        <v>0</v>
      </c>
      <c r="N13" s="298"/>
      <c r="O13" s="453">
        <v>0</v>
      </c>
      <c r="R13" s="450"/>
      <c r="S13" s="528" t="s">
        <v>3363</v>
      </c>
      <c r="T13" s="529"/>
      <c r="U13" s="529"/>
      <c r="V13" s="529"/>
      <c r="W13" s="529"/>
      <c r="X13" s="529"/>
      <c r="Y13" s="529"/>
      <c r="Z13" s="529"/>
      <c r="AA13" s="529"/>
      <c r="AB13" s="529"/>
      <c r="AC13" s="451" t="s">
        <v>101</v>
      </c>
    </row>
    <row r="14" spans="1:29" s="172" customFormat="1" ht="12.75" customHeight="1" x14ac:dyDescent="0.15">
      <c r="C14" s="453"/>
      <c r="E14" s="453"/>
      <c r="G14" s="453"/>
      <c r="O14" s="5"/>
      <c r="Q14" s="454" t="s">
        <v>3364</v>
      </c>
    </row>
    <row r="15" spans="1:29" s="172" customFormat="1" ht="12.75" customHeight="1" x14ac:dyDescent="0.15">
      <c r="A15" s="16" t="s">
        <v>3365</v>
      </c>
      <c r="B15" s="16" t="s">
        <v>3366</v>
      </c>
      <c r="C15" s="22">
        <v>28456508</v>
      </c>
      <c r="E15" s="453">
        <v>28404316</v>
      </c>
      <c r="G15" s="453">
        <v>20520856</v>
      </c>
      <c r="I15" s="453">
        <v>20456225</v>
      </c>
      <c r="J15" s="298"/>
      <c r="K15" s="453">
        <v>20381949</v>
      </c>
      <c r="L15" s="298"/>
      <c r="M15" s="453">
        <v>20286840</v>
      </c>
      <c r="N15" s="298"/>
      <c r="O15" s="453">
        <v>20169121</v>
      </c>
    </row>
    <row r="16" spans="1:29" s="172" customFormat="1" ht="12.75" customHeight="1" x14ac:dyDescent="0.15">
      <c r="A16" s="16" t="s">
        <v>3367</v>
      </c>
      <c r="B16" s="16" t="s">
        <v>3368</v>
      </c>
      <c r="C16" s="22">
        <v>889984000</v>
      </c>
      <c r="E16" s="453">
        <v>889312000</v>
      </c>
      <c r="G16" s="453">
        <v>463209000</v>
      </c>
      <c r="I16" s="453">
        <v>421646000</v>
      </c>
      <c r="J16" s="298"/>
      <c r="K16" s="453">
        <v>383783000</v>
      </c>
      <c r="L16" s="298"/>
      <c r="M16" s="453">
        <v>360155000</v>
      </c>
      <c r="N16" s="298"/>
      <c r="O16" s="453">
        <v>321175000</v>
      </c>
      <c r="Q16" s="454" t="s">
        <v>3369</v>
      </c>
    </row>
    <row r="17" spans="1:30" s="172" customFormat="1" ht="12.75" customHeight="1" x14ac:dyDescent="0.15">
      <c r="A17" s="16" t="s">
        <v>3370</v>
      </c>
      <c r="B17" s="16" t="s">
        <v>3366</v>
      </c>
      <c r="C17" s="453">
        <v>0</v>
      </c>
      <c r="E17" s="453">
        <v>0</v>
      </c>
      <c r="G17" s="453">
        <v>0</v>
      </c>
      <c r="I17" s="453">
        <v>0</v>
      </c>
      <c r="J17" s="298"/>
      <c r="K17" s="453">
        <v>0</v>
      </c>
      <c r="L17" s="298"/>
      <c r="M17" s="453">
        <v>0</v>
      </c>
      <c r="N17" s="298"/>
      <c r="O17" s="453">
        <v>0</v>
      </c>
      <c r="Q17" s="16" t="s">
        <v>3371</v>
      </c>
      <c r="R17" s="456"/>
      <c r="S17" s="456">
        <f>C50/1000000</f>
        <v>2195.8530000000001</v>
      </c>
      <c r="T17" s="456"/>
      <c r="U17" s="456">
        <f>E50/1000000</f>
        <v>1320.7360000000001</v>
      </c>
      <c r="V17" s="456"/>
      <c r="W17" s="456">
        <f>G50/1000000</f>
        <v>894.30100000000004</v>
      </c>
      <c r="X17" s="456"/>
      <c r="Y17" s="456">
        <f>I50/1000000</f>
        <v>855.10599999999999</v>
      </c>
      <c r="Z17" s="456"/>
      <c r="AA17" s="456">
        <f>K50/1000000</f>
        <v>768.09900000000005</v>
      </c>
      <c r="AB17" s="456"/>
    </row>
    <row r="18" spans="1:30" s="172" customFormat="1" ht="12.75" customHeight="1" x14ac:dyDescent="0.15">
      <c r="C18" s="453"/>
      <c r="E18" s="453"/>
      <c r="G18" s="453"/>
      <c r="O18" s="5"/>
      <c r="Q18" s="16" t="s">
        <v>3372</v>
      </c>
      <c r="R18" s="456"/>
      <c r="S18" s="457">
        <f>C19/1000000</f>
        <v>117.209</v>
      </c>
      <c r="T18" s="456"/>
      <c r="U18" s="457">
        <f>E19/1000000</f>
        <v>100</v>
      </c>
      <c r="V18" s="456"/>
      <c r="W18" s="457">
        <f>G19/1000000</f>
        <v>25</v>
      </c>
      <c r="X18" s="456"/>
      <c r="Y18" s="457">
        <f>I19/1000000</f>
        <v>14.2</v>
      </c>
      <c r="Z18" s="456"/>
      <c r="AA18" s="457">
        <f>K19/1000000</f>
        <v>34.6</v>
      </c>
      <c r="AB18" s="456"/>
    </row>
    <row r="19" spans="1:30" s="172" customFormat="1" ht="12.75" customHeight="1" x14ac:dyDescent="0.15">
      <c r="A19" s="16" t="s">
        <v>3373</v>
      </c>
      <c r="B19" s="16" t="s">
        <v>3374</v>
      </c>
      <c r="C19" s="22">
        <v>117209000</v>
      </c>
      <c r="E19" s="453">
        <v>100000000</v>
      </c>
      <c r="G19" s="453">
        <v>25000000</v>
      </c>
      <c r="I19" s="453">
        <v>14200000</v>
      </c>
      <c r="J19" s="298"/>
      <c r="K19" s="453">
        <v>34600000</v>
      </c>
      <c r="L19" s="298"/>
      <c r="M19" s="453">
        <v>13200000</v>
      </c>
      <c r="N19" s="298"/>
      <c r="O19" s="453">
        <v>22400000</v>
      </c>
      <c r="Q19" s="16" t="s">
        <v>3375</v>
      </c>
      <c r="R19" s="456"/>
      <c r="S19" s="458">
        <f>SUM(S17:S18)</f>
        <v>2313.0619999999999</v>
      </c>
      <c r="T19" s="456"/>
      <c r="U19" s="458">
        <f>SUM(U17:U18)</f>
        <v>1420.7360000000001</v>
      </c>
      <c r="V19" s="456"/>
      <c r="W19" s="458">
        <f>SUM(W17:W18)</f>
        <v>919.30100000000004</v>
      </c>
      <c r="X19" s="456"/>
      <c r="Y19" s="458">
        <f>SUM(Y17:Y18)</f>
        <v>869.30600000000004</v>
      </c>
      <c r="Z19" s="456"/>
      <c r="AA19" s="458">
        <f>SUM(AA17:AA18)</f>
        <v>802.69900000000007</v>
      </c>
      <c r="AB19" s="456"/>
    </row>
    <row r="20" spans="1:30" s="172" customFormat="1" ht="12.75" customHeight="1" x14ac:dyDescent="0.15">
      <c r="C20" s="453"/>
      <c r="E20" s="453"/>
      <c r="G20" s="453"/>
      <c r="I20" s="298"/>
      <c r="J20" s="298"/>
      <c r="K20" s="298"/>
      <c r="L20" s="298"/>
      <c r="M20" s="298"/>
      <c r="N20" s="298"/>
      <c r="O20" s="298"/>
    </row>
    <row r="21" spans="1:30" s="172" customFormat="1" ht="12.75" customHeight="1" x14ac:dyDescent="0.15">
      <c r="A21" s="16" t="s">
        <v>3376</v>
      </c>
      <c r="B21" s="16" t="s">
        <v>3377</v>
      </c>
      <c r="C21" s="453">
        <v>0.82</v>
      </c>
      <c r="E21" s="453">
        <v>1.82</v>
      </c>
      <c r="G21" s="453">
        <v>2.86</v>
      </c>
      <c r="I21" s="453">
        <v>2.57</v>
      </c>
      <c r="J21" s="298"/>
      <c r="K21" s="453">
        <v>1.85</v>
      </c>
      <c r="L21" s="298"/>
      <c r="M21" s="453">
        <v>2.54</v>
      </c>
      <c r="N21" s="298"/>
      <c r="O21" s="453">
        <v>1.1200000000000001</v>
      </c>
      <c r="Q21" s="454" t="s">
        <v>3378</v>
      </c>
    </row>
    <row r="22" spans="1:30" s="172" customFormat="1" ht="12.75" customHeight="1" x14ac:dyDescent="0.15">
      <c r="A22" s="16" t="s">
        <v>3379</v>
      </c>
      <c r="B22" s="16" t="s">
        <v>541</v>
      </c>
      <c r="C22" s="453">
        <v>74.47</v>
      </c>
      <c r="E22" s="453">
        <v>11.38</v>
      </c>
      <c r="G22" s="453">
        <v>9.99</v>
      </c>
      <c r="I22" s="453">
        <v>56.93</v>
      </c>
      <c r="J22" s="298"/>
      <c r="K22" s="453">
        <v>35.668999999999997</v>
      </c>
      <c r="L22" s="298"/>
      <c r="M22" s="453">
        <v>33.700000000000003</v>
      </c>
      <c r="N22" s="298"/>
      <c r="O22" s="453">
        <v>30.12</v>
      </c>
      <c r="Q22" s="16" t="s">
        <v>3380</v>
      </c>
      <c r="R22" s="36"/>
      <c r="S22" s="34">
        <f>(ROUND((C30/(AVERAGE(C54,E54))*100),2))</f>
        <v>3.25</v>
      </c>
      <c r="T22" s="16" t="s">
        <v>52</v>
      </c>
      <c r="U22" s="34">
        <f>(ROUND((E30/(AVERAGE(E54,G54))*100),2))</f>
        <v>4.93</v>
      </c>
      <c r="V22" s="16" t="s">
        <v>52</v>
      </c>
      <c r="W22" s="34">
        <f>(ROUND((G30/(AVERAGE(G54,I54))*100),2))</f>
        <v>5.07</v>
      </c>
      <c r="X22" s="16" t="s">
        <v>52</v>
      </c>
      <c r="Y22" s="34">
        <f>(ROUND((I30/(AVERAGE(I54,K54))*100),2))</f>
        <v>5.04</v>
      </c>
      <c r="Z22" s="16" t="s">
        <v>52</v>
      </c>
      <c r="AA22" s="34">
        <f>(ROUND((K30/(AVERAGE(K54,M54))*100),2))</f>
        <v>5.43</v>
      </c>
      <c r="AB22" s="16" t="s">
        <v>52</v>
      </c>
      <c r="AC22" s="450"/>
    </row>
    <row r="23" spans="1:30" s="172" customFormat="1" ht="12.75" customHeight="1" x14ac:dyDescent="0.15">
      <c r="A23" s="16" t="s">
        <v>3381</v>
      </c>
      <c r="B23" s="16" t="s">
        <v>541</v>
      </c>
      <c r="C23" s="453">
        <v>54.74</v>
      </c>
      <c r="E23" s="453">
        <v>8.5</v>
      </c>
      <c r="G23" s="453">
        <v>8.0299999999999994</v>
      </c>
      <c r="I23" s="453">
        <v>28.58</v>
      </c>
      <c r="J23" s="298"/>
      <c r="K23" s="453">
        <v>27.54</v>
      </c>
      <c r="L23" s="298"/>
      <c r="M23" s="453">
        <v>25.46</v>
      </c>
      <c r="N23" s="298"/>
      <c r="O23" s="453">
        <v>24.47</v>
      </c>
      <c r="Q23" s="16" t="s">
        <v>3382</v>
      </c>
      <c r="R23" s="36"/>
      <c r="S23" s="34"/>
      <c r="T23" s="36"/>
      <c r="U23" s="34"/>
      <c r="V23" s="36"/>
      <c r="W23" s="34"/>
      <c r="X23" s="36"/>
      <c r="Y23" s="34"/>
      <c r="Z23" s="36"/>
      <c r="AA23" s="34"/>
      <c r="AB23" s="36"/>
    </row>
    <row r="24" spans="1:30" s="172" customFormat="1" ht="12.75" customHeight="1" x14ac:dyDescent="0.15">
      <c r="C24" s="453"/>
      <c r="E24" s="453"/>
      <c r="G24" s="453"/>
      <c r="O24" s="5"/>
      <c r="AC24" s="526" t="s">
        <v>3383</v>
      </c>
      <c r="AD24" s="527"/>
    </row>
    <row r="25" spans="1:30" s="172" customFormat="1" ht="12.75" customHeight="1" x14ac:dyDescent="0.15">
      <c r="C25" s="453"/>
      <c r="E25" s="453"/>
      <c r="G25" s="453"/>
      <c r="I25" s="298"/>
      <c r="J25" s="298"/>
      <c r="K25" s="298"/>
      <c r="L25" s="298"/>
      <c r="M25" s="298"/>
      <c r="N25" s="298"/>
      <c r="O25" s="298"/>
      <c r="Q25" s="454" t="s">
        <v>3384</v>
      </c>
      <c r="AC25" s="526" t="s">
        <v>3385</v>
      </c>
      <c r="AD25" s="527"/>
    </row>
    <row r="26" spans="1:30" s="172" customFormat="1" ht="12.75" customHeight="1" x14ac:dyDescent="0.15">
      <c r="A26" s="16" t="s">
        <v>3386</v>
      </c>
      <c r="B26" s="16" t="s">
        <v>539</v>
      </c>
      <c r="C26" s="453">
        <v>1.2</v>
      </c>
      <c r="E26" s="453">
        <v>1.1200000000000001</v>
      </c>
      <c r="G26" s="453">
        <v>1.04</v>
      </c>
      <c r="I26" s="453">
        <v>0.81</v>
      </c>
      <c r="J26" s="298"/>
      <c r="K26" s="453">
        <v>0.78</v>
      </c>
      <c r="L26" s="298"/>
      <c r="M26" s="453">
        <v>0.75</v>
      </c>
      <c r="N26" s="298"/>
      <c r="O26" s="453">
        <v>0.73</v>
      </c>
      <c r="Q26" s="16" t="s">
        <v>3387</v>
      </c>
    </row>
    <row r="27" spans="1:30" s="172" customFormat="1" ht="12.75" customHeight="1" x14ac:dyDescent="0.15">
      <c r="C27" s="453"/>
      <c r="E27" s="453"/>
      <c r="G27" s="453"/>
      <c r="I27" s="298"/>
      <c r="J27" s="298"/>
      <c r="K27" s="298"/>
      <c r="L27" s="298"/>
      <c r="M27" s="298"/>
      <c r="N27" s="298"/>
      <c r="O27" s="298"/>
      <c r="Q27" s="16" t="s">
        <v>3388</v>
      </c>
      <c r="R27" s="36"/>
      <c r="S27" s="34">
        <f>ROUND(((C12/C50)*100),2)</f>
        <v>59.47</v>
      </c>
      <c r="T27" s="16" t="s">
        <v>52</v>
      </c>
      <c r="U27" s="34">
        <f>ROUND(((E12/E50)*100),2)</f>
        <v>32.67</v>
      </c>
      <c r="V27" s="16" t="s">
        <v>52</v>
      </c>
      <c r="W27" s="34">
        <f>ROUND(((G12/G50)*100),2)</f>
        <v>48.2</v>
      </c>
      <c r="X27" s="16" t="s">
        <v>52</v>
      </c>
      <c r="Y27" s="34">
        <f>ROUND(((I12/I50)*100),2)</f>
        <v>50.69</v>
      </c>
      <c r="Z27" s="16" t="s">
        <v>52</v>
      </c>
      <c r="AA27" s="34">
        <f>ROUND(((K12/K50)*100),2)</f>
        <v>50.03</v>
      </c>
      <c r="AB27" s="16" t="s">
        <v>52</v>
      </c>
      <c r="AC27" s="34">
        <f>ROUND(AVERAGE(S27:AA27),2)</f>
        <v>48.21</v>
      </c>
      <c r="AD27" s="16" t="s">
        <v>52</v>
      </c>
    </row>
    <row r="28" spans="1:30" s="172" customFormat="1" ht="12.75" customHeight="1" x14ac:dyDescent="0.15">
      <c r="A28" s="16" t="s">
        <v>3389</v>
      </c>
      <c r="B28" s="16" t="s">
        <v>3389</v>
      </c>
      <c r="C28" s="453">
        <v>0</v>
      </c>
      <c r="E28" s="453">
        <v>0</v>
      </c>
      <c r="G28" s="453">
        <v>0</v>
      </c>
      <c r="I28" s="453">
        <v>0</v>
      </c>
      <c r="J28" s="298"/>
      <c r="K28" s="453">
        <v>0</v>
      </c>
      <c r="L28" s="298"/>
      <c r="M28" s="453">
        <v>0</v>
      </c>
      <c r="N28" s="298"/>
      <c r="O28" s="453">
        <v>0</v>
      </c>
      <c r="Q28" s="16" t="s">
        <v>3390</v>
      </c>
      <c r="R28" s="36"/>
      <c r="S28" s="34">
        <f>ROUND(((SUM(C13,C17)/C50)*100),2)</f>
        <v>0</v>
      </c>
      <c r="T28" s="36"/>
      <c r="U28" s="34">
        <f>ROUND(((SUM(E13,E17)/E50)*100),2)</f>
        <v>0</v>
      </c>
      <c r="V28" s="36"/>
      <c r="W28" s="34">
        <f>ROUND(((SUM(G13,G17)/G50)*100),2)</f>
        <v>0</v>
      </c>
      <c r="X28" s="36"/>
      <c r="Y28" s="34">
        <f>ROUND(((SUM(I13,I17)/I50)*100),2)</f>
        <v>0</v>
      </c>
      <c r="Z28" s="36"/>
      <c r="AA28" s="34">
        <f>ROUND(((SUM(K13,K17)/K50)*100),2)</f>
        <v>0</v>
      </c>
      <c r="AB28" s="36"/>
      <c r="AC28" s="34">
        <f>ROUND(AVERAGE(S28:AA28),2)</f>
        <v>0</v>
      </c>
      <c r="AD28" s="36"/>
    </row>
    <row r="29" spans="1:30" s="172" customFormat="1" ht="12.75" customHeight="1" x14ac:dyDescent="0.15">
      <c r="C29" s="453"/>
      <c r="E29" s="453"/>
      <c r="G29" s="453"/>
      <c r="I29" s="298"/>
      <c r="J29" s="298"/>
      <c r="K29" s="298"/>
      <c r="L29" s="298"/>
      <c r="M29" s="298"/>
      <c r="N29" s="298"/>
      <c r="O29" s="298"/>
      <c r="Q29" s="16" t="s">
        <v>3391</v>
      </c>
      <c r="R29" s="36"/>
      <c r="S29" s="459">
        <f>ROUND(((C16/C50)*100),2)</f>
        <v>40.53</v>
      </c>
      <c r="T29" s="36"/>
      <c r="U29" s="459">
        <f>ROUND(((E16/E50)*100),2)</f>
        <v>67.33</v>
      </c>
      <c r="V29" s="36"/>
      <c r="W29" s="459">
        <f>ROUND(((G16/G50)*100),2)</f>
        <v>51.8</v>
      </c>
      <c r="X29" s="36"/>
      <c r="Y29" s="459">
        <f>ROUND(((I16/I50)*100),2)</f>
        <v>49.31</v>
      </c>
      <c r="Z29" s="36"/>
      <c r="AA29" s="459">
        <f>ROUND(((K16/K50)*100),2)</f>
        <v>49.97</v>
      </c>
      <c r="AB29" s="36"/>
      <c r="AC29" s="459">
        <f>ROUND(AVERAGE(S29:AA29),2)</f>
        <v>51.79</v>
      </c>
      <c r="AD29" s="36"/>
    </row>
    <row r="30" spans="1:30" s="172" customFormat="1" ht="12.75" customHeight="1" x14ac:dyDescent="0.15">
      <c r="A30" s="16" t="s">
        <v>3392</v>
      </c>
      <c r="B30" s="16" t="s">
        <v>3393</v>
      </c>
      <c r="C30" s="453">
        <v>31796000</v>
      </c>
      <c r="E30" s="453">
        <v>24332000</v>
      </c>
      <c r="G30" s="453">
        <v>22929000</v>
      </c>
      <c r="I30" s="453">
        <v>21838000</v>
      </c>
      <c r="J30" s="298"/>
      <c r="K30" s="453">
        <v>22186000</v>
      </c>
      <c r="L30" s="298"/>
      <c r="M30" s="453">
        <v>20788000</v>
      </c>
      <c r="N30" s="298"/>
      <c r="O30" s="453">
        <v>19922000</v>
      </c>
      <c r="Q30" s="16" t="s">
        <v>3394</v>
      </c>
      <c r="R30" s="36"/>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2.75" customHeight="1" x14ac:dyDescent="0.15">
      <c r="C31" s="453"/>
      <c r="E31" s="453"/>
      <c r="G31" s="453"/>
      <c r="I31" s="298"/>
      <c r="J31" s="298"/>
      <c r="K31" s="298"/>
      <c r="L31" s="298"/>
      <c r="M31" s="298"/>
      <c r="N31" s="298"/>
      <c r="O31" s="298"/>
    </row>
    <row r="32" spans="1:30" s="172" customFormat="1" ht="12.75" customHeight="1" x14ac:dyDescent="0.15">
      <c r="A32" s="16" t="s">
        <v>3395</v>
      </c>
      <c r="B32" s="16" t="s">
        <v>3396</v>
      </c>
      <c r="C32" s="453">
        <v>23627000</v>
      </c>
      <c r="E32" s="453">
        <v>38767000</v>
      </c>
      <c r="G32" s="453">
        <v>61100000</v>
      </c>
      <c r="I32" s="453">
        <v>52839000</v>
      </c>
      <c r="J32" s="298"/>
      <c r="K32" s="453">
        <v>37882000</v>
      </c>
      <c r="L32" s="298"/>
      <c r="M32" s="453">
        <v>51806000</v>
      </c>
      <c r="N32" s="298"/>
      <c r="O32" s="453">
        <v>22384000</v>
      </c>
      <c r="Q32" s="16" t="s">
        <v>3397</v>
      </c>
    </row>
    <row r="33" spans="1:30" s="172" customFormat="1" ht="12.75" customHeight="1" x14ac:dyDescent="0.15">
      <c r="A33" s="461"/>
      <c r="B33" s="461"/>
      <c r="C33" s="462"/>
      <c r="D33" s="461"/>
      <c r="E33" s="462"/>
      <c r="F33" s="461"/>
      <c r="G33" s="462"/>
      <c r="H33" s="461"/>
      <c r="I33" s="463"/>
      <c r="J33" s="463"/>
      <c r="K33" s="463"/>
      <c r="L33" s="463"/>
      <c r="M33" s="463"/>
      <c r="N33" s="463"/>
      <c r="O33" s="463"/>
      <c r="Q33" s="16" t="s">
        <v>3398</v>
      </c>
      <c r="R33" s="36"/>
      <c r="S33" s="34">
        <f>ROUND((((C12+C19)/C56)*100),2)</f>
        <v>61.52</v>
      </c>
      <c r="T33" s="16" t="s">
        <v>52</v>
      </c>
      <c r="U33" s="34">
        <f>ROUND((((E12+E19)/E56)*100),2)</f>
        <v>37.4</v>
      </c>
      <c r="V33" s="16" t="s">
        <v>52</v>
      </c>
      <c r="W33" s="34">
        <f>ROUND((((G12+G19)/G56)*100),2)</f>
        <v>49.61</v>
      </c>
      <c r="X33" s="16" t="s">
        <v>52</v>
      </c>
      <c r="Y33" s="34">
        <f>ROUND((((I12+I19)/I56)*100),2)</f>
        <v>51.5</v>
      </c>
      <c r="Z33" s="16" t="s">
        <v>52</v>
      </c>
      <c r="AA33" s="34">
        <f>ROUND((((K12+K19)/K56)*100),2)</f>
        <v>52.19</v>
      </c>
      <c r="AB33" s="16" t="s">
        <v>52</v>
      </c>
      <c r="AC33" s="34">
        <f>ROUND(AVERAGE(S33:AA33),2)</f>
        <v>50.44</v>
      </c>
      <c r="AD33" s="16" t="s">
        <v>52</v>
      </c>
    </row>
    <row r="34" spans="1:30" s="172" customFormat="1" ht="12.75" customHeight="1" x14ac:dyDescent="0.15">
      <c r="A34" s="16" t="s">
        <v>3399</v>
      </c>
      <c r="B34" s="16" t="s">
        <v>3400</v>
      </c>
      <c r="C34" s="453">
        <v>23627000</v>
      </c>
      <c r="E34" s="453">
        <v>38767000</v>
      </c>
      <c r="G34" s="453">
        <v>61100000</v>
      </c>
      <c r="I34" s="453">
        <v>52839000</v>
      </c>
      <c r="J34" s="298"/>
      <c r="K34" s="453">
        <v>37882000</v>
      </c>
      <c r="L34" s="298"/>
      <c r="M34" s="453">
        <v>51806000</v>
      </c>
      <c r="N34" s="298"/>
      <c r="O34" s="453">
        <v>22384000</v>
      </c>
      <c r="Q34" s="16" t="s">
        <v>3390</v>
      </c>
      <c r="R34" s="36"/>
      <c r="S34" s="34">
        <f>ROUND((((SUM(C13,C17))/C56)*100),2)</f>
        <v>0</v>
      </c>
      <c r="T34" s="36"/>
      <c r="U34" s="34">
        <f>ROUND((((SUM(E13,E17))/E56)*100),2)</f>
        <v>0</v>
      </c>
      <c r="V34" s="36"/>
      <c r="W34" s="34">
        <f>ROUND((((SUM(G13,G17))/G56)*100),2)</f>
        <v>0</v>
      </c>
      <c r="X34" s="36"/>
      <c r="Y34" s="34">
        <f>ROUND((((SUM(I13,I17))/I56)*100),2)</f>
        <v>0</v>
      </c>
      <c r="Z34" s="36"/>
      <c r="AA34" s="34">
        <f>ROUND((((SUM(K13,K17))/K56)*100),2)</f>
        <v>0</v>
      </c>
      <c r="AB34" s="36"/>
      <c r="AC34" s="34">
        <f>ROUND(AVERAGE(S34:AA34),2)</f>
        <v>0</v>
      </c>
      <c r="AD34" s="36"/>
    </row>
    <row r="35" spans="1:30" s="172" customFormat="1" ht="12.75" customHeight="1" x14ac:dyDescent="0.15">
      <c r="C35" s="453"/>
      <c r="E35" s="453"/>
      <c r="G35" s="453"/>
      <c r="O35" s="5"/>
      <c r="Q35" s="16" t="s">
        <v>3391</v>
      </c>
      <c r="R35" s="36"/>
      <c r="S35" s="459">
        <f>ROUND((((C16)/C56)*100),2)</f>
        <v>38.479999999999997</v>
      </c>
      <c r="T35" s="36"/>
      <c r="U35" s="459">
        <f>ROUND((((E16)/E56)*100),2)</f>
        <v>62.6</v>
      </c>
      <c r="V35" s="36"/>
      <c r="W35" s="459">
        <f>ROUND((((G16)/G56)*100),2)</f>
        <v>50.39</v>
      </c>
      <c r="X35" s="36"/>
      <c r="Y35" s="459">
        <f>ROUND((((I16)/I56)*100),2)</f>
        <v>48.5</v>
      </c>
      <c r="Z35" s="36"/>
      <c r="AA35" s="459">
        <f>ROUND((((K16)/K56)*100),2)</f>
        <v>47.81</v>
      </c>
      <c r="AB35" s="36"/>
      <c r="AC35" s="459">
        <f>ROUND(AVERAGE(S35:AA35),2)</f>
        <v>49.56</v>
      </c>
      <c r="AD35" s="36"/>
    </row>
    <row r="36" spans="1:30" s="172" customFormat="1" ht="12.75" customHeight="1" x14ac:dyDescent="0.15">
      <c r="A36" s="16" t="s">
        <v>3401</v>
      </c>
      <c r="B36" s="16" t="s">
        <v>3402</v>
      </c>
      <c r="C36" s="453">
        <v>0</v>
      </c>
      <c r="E36" s="453">
        <v>0</v>
      </c>
      <c r="G36" s="453">
        <v>0</v>
      </c>
      <c r="I36" s="453">
        <v>0</v>
      </c>
      <c r="J36" s="298"/>
      <c r="K36" s="453">
        <v>0</v>
      </c>
      <c r="L36" s="298"/>
      <c r="M36" s="453">
        <v>0</v>
      </c>
      <c r="N36" s="298"/>
      <c r="O36" s="453">
        <v>0</v>
      </c>
      <c r="Q36" s="16" t="s">
        <v>3394</v>
      </c>
      <c r="R36" s="36"/>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100</v>
      </c>
      <c r="AD36" s="16" t="s">
        <v>52</v>
      </c>
    </row>
    <row r="37" spans="1:30" s="172" customFormat="1" ht="12.75" customHeight="1" x14ac:dyDescent="0.15">
      <c r="C37" s="453"/>
      <c r="E37" s="453"/>
      <c r="G37" s="453"/>
      <c r="O37" s="5"/>
    </row>
    <row r="38" spans="1:30" s="172" customFormat="1" ht="12.75" customHeight="1" x14ac:dyDescent="0.15">
      <c r="A38" s="16" t="s">
        <v>3403</v>
      </c>
      <c r="B38" s="16" t="s">
        <v>3404</v>
      </c>
      <c r="C38" s="453">
        <v>34134000</v>
      </c>
      <c r="E38" s="453">
        <v>23074000</v>
      </c>
      <c r="G38" s="453">
        <v>21332000</v>
      </c>
      <c r="I38" s="453">
        <v>16559000</v>
      </c>
      <c r="J38" s="298"/>
      <c r="K38" s="453">
        <v>15885000</v>
      </c>
      <c r="L38" s="298"/>
      <c r="M38" s="453">
        <v>15177000</v>
      </c>
      <c r="N38" s="298"/>
      <c r="O38" s="453">
        <v>14443000</v>
      </c>
    </row>
    <row r="39" spans="1:30" s="172" customFormat="1" ht="12.75" customHeight="1" x14ac:dyDescent="0.15">
      <c r="C39" s="453"/>
      <c r="E39" s="453"/>
      <c r="G39" s="453"/>
      <c r="I39" s="298"/>
      <c r="J39" s="298"/>
      <c r="K39" s="298"/>
      <c r="L39" s="298"/>
      <c r="M39" s="298"/>
      <c r="N39" s="298"/>
      <c r="O39" s="298"/>
    </row>
    <row r="40" spans="1:30" s="172" customFormat="1" ht="12.75" customHeight="1" x14ac:dyDescent="0.15">
      <c r="A40" s="16" t="s">
        <v>3405</v>
      </c>
      <c r="B40" s="16" t="s">
        <v>3406</v>
      </c>
      <c r="C40" s="22">
        <v>23627000</v>
      </c>
      <c r="E40" s="453">
        <v>38767000</v>
      </c>
      <c r="G40" s="453">
        <v>61100000</v>
      </c>
      <c r="I40" s="453">
        <v>52839000</v>
      </c>
      <c r="J40" s="298"/>
      <c r="K40" s="453">
        <v>37882000</v>
      </c>
      <c r="L40" s="298"/>
      <c r="M40" s="453">
        <v>51806000</v>
      </c>
      <c r="N40" s="298"/>
      <c r="O40" s="453">
        <v>22384000</v>
      </c>
      <c r="Q40" s="454" t="s">
        <v>3407</v>
      </c>
    </row>
    <row r="41" spans="1:30" s="172" customFormat="1" ht="12.75" customHeight="1" x14ac:dyDescent="0.15">
      <c r="A41" s="16" t="s">
        <v>3408</v>
      </c>
      <c r="B41" s="16" t="s">
        <v>3409</v>
      </c>
      <c r="C41" s="22">
        <v>130005000</v>
      </c>
      <c r="E41" s="453">
        <v>91343000</v>
      </c>
      <c r="G41" s="453">
        <v>101112000</v>
      </c>
      <c r="I41" s="453">
        <v>114072000</v>
      </c>
      <c r="J41" s="298"/>
      <c r="K41" s="453">
        <v>98154000</v>
      </c>
      <c r="L41" s="298"/>
      <c r="M41" s="453">
        <v>65911000</v>
      </c>
      <c r="N41" s="298"/>
      <c r="O41" s="453">
        <v>63425000</v>
      </c>
      <c r="Q41" s="455"/>
    </row>
    <row r="42" spans="1:30" s="172" customFormat="1" ht="12.75" customHeight="1" x14ac:dyDescent="0.15">
      <c r="A42" s="16" t="s">
        <v>3410</v>
      </c>
      <c r="B42" s="16" t="s">
        <v>3411</v>
      </c>
      <c r="C42" s="22">
        <f>(-3860+1946+2853-6044-4000+30838+7439+7469)*1000</f>
        <v>36641000</v>
      </c>
      <c r="E42" s="453">
        <f>(-2003+2130-688+5841+203-6488+1923+1697)*1000</f>
        <v>2615000</v>
      </c>
      <c r="G42" s="453">
        <f>(-1702+2888+3536+2164-769-979+741+827)*1000</f>
        <v>6706000</v>
      </c>
      <c r="I42" s="453">
        <f>(-5377-337+3683-680-349+19297+5468+854)*1000</f>
        <v>22559000</v>
      </c>
      <c r="J42" s="298"/>
      <c r="K42" s="453">
        <f>(735+1550+1133-3297-117+1429+1950-783)*1000</f>
        <v>2600000</v>
      </c>
      <c r="L42" s="298"/>
      <c r="M42" s="453">
        <v>49913000</v>
      </c>
      <c r="N42" s="298"/>
      <c r="O42" s="453">
        <v>6970000</v>
      </c>
      <c r="Q42" s="454" t="s">
        <v>3412</v>
      </c>
    </row>
    <row r="43" spans="1:30" s="172" customFormat="1" ht="12.75" customHeight="1" x14ac:dyDescent="0.15">
      <c r="A43" s="16" t="s">
        <v>3413</v>
      </c>
      <c r="B43" s="16" t="s">
        <v>3414</v>
      </c>
      <c r="C43" s="22">
        <v>65592000</v>
      </c>
      <c r="E43" s="453">
        <v>54601000</v>
      </c>
      <c r="G43" s="453">
        <v>48292000</v>
      </c>
      <c r="I43" s="453">
        <v>44625000</v>
      </c>
      <c r="J43" s="298"/>
      <c r="K43" s="453">
        <v>40740000</v>
      </c>
      <c r="L43" s="298"/>
      <c r="M43" s="453">
        <v>37905000</v>
      </c>
      <c r="N43" s="298"/>
      <c r="O43" s="453">
        <v>35039000</v>
      </c>
      <c r="Q43" s="16" t="s">
        <v>3415</v>
      </c>
      <c r="R43" s="36"/>
      <c r="S43" s="34">
        <f>ROUND(C21/C52,4)*100</f>
        <v>1.27</v>
      </c>
      <c r="T43" s="16" t="s">
        <v>52</v>
      </c>
      <c r="U43" s="34">
        <f>ROUND(E21/E52,4)*100</f>
        <v>18.310000000000002</v>
      </c>
      <c r="V43" s="16" t="s">
        <v>52</v>
      </c>
      <c r="W43" s="34">
        <f>ROUND(G21/G52,4)*100</f>
        <v>31.740000000000002</v>
      </c>
      <c r="X43" s="16" t="s">
        <v>52</v>
      </c>
      <c r="Y43" s="34">
        <f>ROUND(I21/I52,4)*100</f>
        <v>6.01</v>
      </c>
      <c r="Z43" s="16" t="s">
        <v>52</v>
      </c>
      <c r="AA43" s="34">
        <f>ROUND(K21/K52,4)*100</f>
        <v>5.8500000000000005</v>
      </c>
      <c r="AB43" s="16" t="s">
        <v>52</v>
      </c>
      <c r="AC43" s="34">
        <f>ROUND(AVERAGE(S43:AA43),2)</f>
        <v>12.64</v>
      </c>
      <c r="AD43" s="16" t="s">
        <v>52</v>
      </c>
    </row>
    <row r="44" spans="1:30" s="172" customFormat="1" ht="12.75" customHeight="1" x14ac:dyDescent="0.15">
      <c r="A44" s="16" t="s">
        <v>3416</v>
      </c>
      <c r="B44" s="16" t="s">
        <v>3417</v>
      </c>
      <c r="C44" s="22">
        <v>8454000</v>
      </c>
      <c r="E44" s="453">
        <v>10065000</v>
      </c>
      <c r="G44" s="453">
        <v>35393000</v>
      </c>
      <c r="I44" s="453">
        <v>33542000</v>
      </c>
      <c r="K44" s="453">
        <v>23272000</v>
      </c>
      <c r="M44" s="453">
        <v>24971000</v>
      </c>
      <c r="O44" s="453">
        <v>14135000</v>
      </c>
      <c r="Q44" s="16" t="s">
        <v>3418</v>
      </c>
      <c r="S44" s="34">
        <f>(ROUND((C52/(AVERAGE(C48,E48))*100),2))</f>
        <v>206.46</v>
      </c>
      <c r="U44" s="34">
        <f>(ROUND((E52/(AVERAGE(E48,G48))*100),2))</f>
        <v>36.9</v>
      </c>
      <c r="W44" s="34">
        <f>(ROUND((G52/(AVERAGE(G48,I48))*100),2))</f>
        <v>41.73</v>
      </c>
      <c r="Y44" s="34">
        <f>(ROUND((I52/(AVERAGE(I48,K48))*100),2))</f>
        <v>216.8</v>
      </c>
      <c r="AA44" s="34">
        <f>(ROUND((K52/(AVERAGE(K48,M48))*100),2))</f>
        <v>172.78</v>
      </c>
      <c r="AC44" s="34">
        <f>ROUND(AVERAGE(S44:AA44),2)</f>
        <v>134.93</v>
      </c>
    </row>
    <row r="45" spans="1:30" s="172" customFormat="1" ht="12.75" customHeight="1" x14ac:dyDescent="0.15">
      <c r="G45" s="453"/>
      <c r="O45" s="5"/>
      <c r="Q45" s="16" t="s">
        <v>3419</v>
      </c>
      <c r="S45" s="34">
        <f>ROUND(((C26/C52)*100),2)</f>
        <v>1.86</v>
      </c>
      <c r="U45" s="34">
        <f>ROUND(((E26/E52)*100),2)</f>
        <v>11.27</v>
      </c>
      <c r="W45" s="34">
        <f>ROUND(((G26/G52)*100),2)</f>
        <v>11.54</v>
      </c>
      <c r="Y45" s="34">
        <f>ROUND(((I26/I52)*100),2)</f>
        <v>1.89</v>
      </c>
      <c r="AA45" s="34">
        <f>ROUND(((K26/K52)*100),2)</f>
        <v>2.4700000000000002</v>
      </c>
      <c r="AC45" s="34">
        <f>ROUND(AVERAGE(S45:AA45),2)</f>
        <v>5.81</v>
      </c>
    </row>
    <row r="46" spans="1:30" s="172" customFormat="1" ht="12.75" customHeight="1" x14ac:dyDescent="0.15">
      <c r="A46" s="16" t="s">
        <v>3420</v>
      </c>
      <c r="G46" s="453"/>
      <c r="I46" s="298"/>
      <c r="J46" s="298"/>
      <c r="K46" s="298"/>
      <c r="L46" s="298"/>
      <c r="M46" s="298"/>
      <c r="N46" s="298"/>
      <c r="O46" s="298"/>
      <c r="Q46" s="16" t="s">
        <v>3421</v>
      </c>
      <c r="S46" s="34">
        <f>ROUND(((C38/C34)*100),2)</f>
        <v>144.47</v>
      </c>
      <c r="U46" s="34">
        <f>ROUND(((E38/E34)*100),2)</f>
        <v>59.52</v>
      </c>
      <c r="W46" s="34">
        <f>ROUND(((G38/G34)*100),2)</f>
        <v>34.909999999999997</v>
      </c>
      <c r="Y46" s="34">
        <f>ROUND(((I38/I34)*100),2)</f>
        <v>31.34</v>
      </c>
      <c r="AA46" s="34">
        <f>ROUND(((K38/K34)*100),2)</f>
        <v>41.93</v>
      </c>
      <c r="AC46" s="34">
        <f>ROUND(AVERAGE(S46:AA46),2)</f>
        <v>62.43</v>
      </c>
    </row>
    <row r="47" spans="1:30" s="172" customFormat="1" ht="12.75" customHeight="1" x14ac:dyDescent="0.15">
      <c r="G47" s="453"/>
      <c r="I47" s="298"/>
      <c r="J47" s="298"/>
      <c r="K47" s="298"/>
      <c r="L47" s="298"/>
      <c r="M47" s="298"/>
      <c r="N47" s="298"/>
      <c r="O47" s="298"/>
      <c r="S47" s="34"/>
      <c r="U47" s="34"/>
      <c r="W47" s="34"/>
      <c r="Y47" s="34"/>
      <c r="AA47" s="34"/>
      <c r="AC47" s="34"/>
    </row>
    <row r="48" spans="1:30" s="172" customFormat="1" ht="12.75" customHeight="1" x14ac:dyDescent="0.15">
      <c r="A48" s="16" t="s">
        <v>3422</v>
      </c>
      <c r="B48" s="16" t="s">
        <v>3423</v>
      </c>
      <c r="C48" s="453">
        <f>C16/C15</f>
        <v>31.275235879258272</v>
      </c>
      <c r="E48" s="453">
        <f>E16/E15</f>
        <v>31.309044724048274</v>
      </c>
      <c r="G48" s="453">
        <f>G16/G15</f>
        <v>22.572596386817391</v>
      </c>
      <c r="I48" s="453">
        <f>I16/I15</f>
        <v>20.612111961028976</v>
      </c>
      <c r="J48" s="298"/>
      <c r="K48" s="453">
        <f>K16/K15</f>
        <v>18.82955354269604</v>
      </c>
      <c r="L48" s="298"/>
      <c r="M48" s="453">
        <f>M16/M15</f>
        <v>17.75313454436472</v>
      </c>
      <c r="N48" s="298"/>
      <c r="O48" s="453">
        <f>O16/O15</f>
        <v>15.924095056001697</v>
      </c>
      <c r="Q48" s="454" t="s">
        <v>3424</v>
      </c>
      <c r="S48" s="34">
        <f>ROUND(((C34/AVERAGE(C16,E16))*100),2)</f>
        <v>2.66</v>
      </c>
      <c r="T48" s="16" t="s">
        <v>52</v>
      </c>
      <c r="U48" s="34">
        <f>ROUND(((E34/AVERAGE(E16,G16))*100),2)</f>
        <v>5.73</v>
      </c>
      <c r="V48" s="16" t="s">
        <v>52</v>
      </c>
      <c r="W48" s="34">
        <f>ROUND(((G34/AVERAGE(G16,I16))*100),2)</f>
        <v>13.81</v>
      </c>
      <c r="X48" s="16" t="s">
        <v>52</v>
      </c>
      <c r="Y48" s="34">
        <f>ROUND(((I34/AVERAGE(I16,K16))*100),2)</f>
        <v>13.12</v>
      </c>
      <c r="Z48" s="16" t="s">
        <v>52</v>
      </c>
      <c r="AA48" s="34">
        <f>ROUND(((K34/AVERAGE(K16,M16))*100),2)</f>
        <v>10.18</v>
      </c>
      <c r="AB48" s="16" t="s">
        <v>52</v>
      </c>
      <c r="AC48" s="34">
        <f>ROUND(AVERAGE(S48:AA48),2)</f>
        <v>9.1</v>
      </c>
      <c r="AD48" s="16" t="s">
        <v>52</v>
      </c>
    </row>
    <row r="49" spans="1:30" s="172" customFormat="1" ht="12.75" customHeight="1" x14ac:dyDescent="0.15">
      <c r="C49" s="453"/>
      <c r="E49" s="453"/>
      <c r="G49" s="453"/>
      <c r="I49" s="298"/>
      <c r="J49" s="298"/>
      <c r="K49" s="298"/>
      <c r="L49" s="298"/>
      <c r="M49" s="298"/>
      <c r="N49" s="298"/>
      <c r="O49" s="298"/>
      <c r="S49" s="34"/>
      <c r="U49" s="34"/>
      <c r="W49" s="34"/>
      <c r="Y49" s="34"/>
      <c r="AA49" s="34"/>
      <c r="AC49" s="36"/>
    </row>
    <row r="50" spans="1:30" s="172" customFormat="1" ht="12.75" customHeight="1" x14ac:dyDescent="0.15">
      <c r="A50" s="16" t="s">
        <v>3425</v>
      </c>
      <c r="B50" s="16" t="s">
        <v>3423</v>
      </c>
      <c r="C50" s="453">
        <f>SUM(C12:C13,C16:C17)</f>
        <v>2195853000</v>
      </c>
      <c r="E50" s="453">
        <f>SUM(E12:E13,E16:E17)</f>
        <v>1320736000</v>
      </c>
      <c r="G50" s="453">
        <f>SUM(G12:G13,G16:G17)</f>
        <v>894301000</v>
      </c>
      <c r="I50" s="453">
        <f>SUM(I12:I13,I16:I17)</f>
        <v>855106000</v>
      </c>
      <c r="J50" s="298"/>
      <c r="K50" s="453">
        <f>SUM(K12:K13,K16:K17)</f>
        <v>768099000</v>
      </c>
      <c r="L50" s="298"/>
      <c r="M50" s="453">
        <f>SUM(M12:M13,M16:M17)</f>
        <v>745104000</v>
      </c>
      <c r="N50" s="298"/>
      <c r="O50" s="453">
        <f>SUM(O12:O13,O16:O17)</f>
        <v>656726000</v>
      </c>
      <c r="Q50" s="454" t="s">
        <v>3426</v>
      </c>
      <c r="R50" s="36"/>
      <c r="S50" s="34">
        <f>ROUND((C54/C62),2)</f>
        <v>10.99</v>
      </c>
      <c r="T50" s="16" t="s">
        <v>414</v>
      </c>
      <c r="U50" s="34">
        <f>ROUND((E54/E62),2)</f>
        <v>4.16</v>
      </c>
      <c r="V50" s="16" t="s">
        <v>414</v>
      </c>
      <c r="W50" s="34">
        <f>ROUND((G54/G62),2)</f>
        <v>2.72</v>
      </c>
      <c r="X50" s="16" t="s">
        <v>414</v>
      </c>
      <c r="Y50" s="34">
        <f>ROUND((I54/I62),2)</f>
        <v>2.93</v>
      </c>
      <c r="Z50" s="16" t="s">
        <v>414</v>
      </c>
      <c r="AA50" s="34">
        <f>ROUND((K54/K62),2)</f>
        <v>3.38</v>
      </c>
      <c r="AB50" s="16" t="s">
        <v>414</v>
      </c>
      <c r="AC50" s="34">
        <f>ROUND(AVERAGE(S50:AA50),2)</f>
        <v>4.84</v>
      </c>
      <c r="AD50" s="16" t="s">
        <v>414</v>
      </c>
    </row>
    <row r="51" spans="1:30" s="172" customFormat="1" ht="12.75" customHeight="1" x14ac:dyDescent="0.15">
      <c r="C51" s="453"/>
      <c r="E51" s="453"/>
      <c r="G51" s="453"/>
      <c r="I51" s="298"/>
      <c r="J51" s="298"/>
      <c r="K51" s="298"/>
      <c r="L51" s="298"/>
      <c r="M51" s="298"/>
      <c r="N51" s="298"/>
      <c r="O51" s="298"/>
      <c r="Q51" s="455"/>
      <c r="S51" s="34"/>
      <c r="U51" s="34"/>
      <c r="W51" s="34"/>
      <c r="Y51" s="34"/>
      <c r="AA51" s="34"/>
      <c r="AC51" s="34"/>
    </row>
    <row r="52" spans="1:30" s="172" customFormat="1" ht="12.75" customHeight="1" x14ac:dyDescent="0.15">
      <c r="A52" s="16" t="s">
        <v>563</v>
      </c>
      <c r="B52" s="16" t="s">
        <v>3423</v>
      </c>
      <c r="C52" s="453">
        <f>AVERAGE(C22:C23)</f>
        <v>64.605000000000004</v>
      </c>
      <c r="E52" s="453">
        <f>AVERAGE(E22:E23)</f>
        <v>9.9400000000000013</v>
      </c>
      <c r="G52" s="453">
        <f>AVERAGE(G22:G23)</f>
        <v>9.01</v>
      </c>
      <c r="I52" s="453">
        <f>AVERAGE(I22:I23)</f>
        <v>42.754999999999995</v>
      </c>
      <c r="J52" s="298"/>
      <c r="K52" s="453">
        <f>AVERAGE(K22:K23)</f>
        <v>31.604499999999998</v>
      </c>
      <c r="L52" s="298"/>
      <c r="M52" s="453">
        <f>AVERAGE(M22:M23)</f>
        <v>29.580000000000002</v>
      </c>
      <c r="N52" s="298"/>
      <c r="O52" s="453">
        <f>AVERAGE(O22:O23)</f>
        <v>27.295000000000002</v>
      </c>
      <c r="Q52" s="454" t="s">
        <v>3427</v>
      </c>
      <c r="R52" s="36"/>
      <c r="S52" s="34">
        <f>ROUND(((C60/C54)*100),2)</f>
        <v>11.71</v>
      </c>
      <c r="T52" s="16" t="s">
        <v>52</v>
      </c>
      <c r="U52" s="34">
        <f>ROUND(((E60/E54)*100),2)</f>
        <v>17.68</v>
      </c>
      <c r="V52" s="16" t="s">
        <v>52</v>
      </c>
      <c r="W52" s="34">
        <f>ROUND(((G60/G54)*100),2)</f>
        <v>23.64</v>
      </c>
      <c r="X52" s="16" t="s">
        <v>52</v>
      </c>
      <c r="Y52" s="34">
        <f>ROUND(((I60/I54)*100),2)</f>
        <v>30.52</v>
      </c>
      <c r="Z52" s="16" t="s">
        <v>52</v>
      </c>
      <c r="AA52" s="34">
        <f>ROUND(((K60/K54)*100),2)</f>
        <v>24.05</v>
      </c>
      <c r="AB52" s="16" t="s">
        <v>52</v>
      </c>
      <c r="AC52" s="34">
        <f>ROUND(AVERAGE(S52:AA52),2)</f>
        <v>21.52</v>
      </c>
      <c r="AD52" s="16" t="s">
        <v>52</v>
      </c>
    </row>
    <row r="53" spans="1:30" s="172" customFormat="1" ht="12.75" customHeight="1" x14ac:dyDescent="0.15">
      <c r="C53" s="453"/>
      <c r="E53" s="453"/>
      <c r="G53" s="453"/>
      <c r="I53" s="298"/>
      <c r="J53" s="298"/>
      <c r="K53" s="298"/>
      <c r="L53" s="298"/>
      <c r="M53" s="298"/>
      <c r="N53" s="298"/>
      <c r="O53" s="298"/>
      <c r="Q53" s="464"/>
      <c r="S53" s="34"/>
      <c r="U53" s="34"/>
      <c r="W53" s="34"/>
      <c r="Y53" s="34"/>
      <c r="AA53" s="34"/>
    </row>
    <row r="54" spans="1:30" s="172" customFormat="1" ht="12.75" customHeight="1" x14ac:dyDescent="0.15">
      <c r="A54" s="16" t="s">
        <v>3428</v>
      </c>
      <c r="C54" s="453">
        <f>C19+C12</f>
        <v>1423078000</v>
      </c>
      <c r="E54" s="453">
        <f>E19+E12</f>
        <v>531424000</v>
      </c>
      <c r="G54" s="453">
        <f>G19+G12</f>
        <v>456092000</v>
      </c>
      <c r="I54" s="453">
        <f>I19+I12</f>
        <v>447660000</v>
      </c>
      <c r="J54" s="298"/>
      <c r="K54" s="453">
        <f>K19+K12</f>
        <v>418916000</v>
      </c>
      <c r="L54" s="298"/>
      <c r="M54" s="453">
        <f>M19+M12</f>
        <v>398149000</v>
      </c>
      <c r="N54" s="298"/>
      <c r="O54" s="453">
        <f>O19+O12</f>
        <v>357951000</v>
      </c>
      <c r="Q54" s="465" t="s">
        <v>3429</v>
      </c>
      <c r="R54" s="36"/>
      <c r="S54" s="34">
        <f>S33</f>
        <v>61.52</v>
      </c>
      <c r="T54" s="16" t="s">
        <v>52</v>
      </c>
      <c r="U54" s="34">
        <f>U33</f>
        <v>37.4</v>
      </c>
      <c r="V54" s="16" t="s">
        <v>52</v>
      </c>
      <c r="W54" s="34">
        <f>W33</f>
        <v>49.61</v>
      </c>
      <c r="X54" s="16" t="s">
        <v>52</v>
      </c>
      <c r="Y54" s="34">
        <f>Y33</f>
        <v>51.5</v>
      </c>
      <c r="Z54" s="16" t="s">
        <v>52</v>
      </c>
      <c r="AA54" s="34">
        <f>AA33</f>
        <v>52.19</v>
      </c>
      <c r="AB54" s="16" t="s">
        <v>52</v>
      </c>
      <c r="AC54" s="34">
        <f>ROUND(AVERAGE(S54:AA54),2)</f>
        <v>50.44</v>
      </c>
      <c r="AD54" s="16" t="s">
        <v>52</v>
      </c>
    </row>
    <row r="55" spans="1:30" s="172" customFormat="1" ht="12.75" customHeight="1" x14ac:dyDescent="0.15">
      <c r="C55" s="453"/>
      <c r="E55" s="453"/>
      <c r="G55" s="453"/>
      <c r="I55" s="298"/>
      <c r="J55" s="298"/>
      <c r="K55" s="298"/>
      <c r="L55" s="298"/>
      <c r="M55" s="298"/>
      <c r="N55" s="298"/>
      <c r="O55" s="298"/>
    </row>
    <row r="56" spans="1:30" s="172" customFormat="1" ht="12.75" customHeight="1" x14ac:dyDescent="0.15">
      <c r="A56" s="16" t="s">
        <v>3430</v>
      </c>
      <c r="B56" s="16" t="s">
        <v>3423</v>
      </c>
      <c r="C56" s="453">
        <f>SUM(C50,C19)</f>
        <v>2313062000</v>
      </c>
      <c r="E56" s="453">
        <f>SUM(E50,E19)</f>
        <v>1420736000</v>
      </c>
      <c r="G56" s="453">
        <f>SUM(G50,G19)</f>
        <v>919301000</v>
      </c>
      <c r="I56" s="453">
        <f>SUM(I50,I19)</f>
        <v>869306000</v>
      </c>
      <c r="J56" s="298"/>
      <c r="K56" s="453">
        <f>SUM(K50,K19)</f>
        <v>802699000</v>
      </c>
      <c r="L56" s="298"/>
      <c r="M56" s="453">
        <f>SUM(M50,M19)</f>
        <v>758304000</v>
      </c>
      <c r="N56" s="298"/>
      <c r="O56" s="453">
        <f>SUM(O50,O19)</f>
        <v>679126000</v>
      </c>
    </row>
    <row r="57" spans="1:30" s="172" customFormat="1" ht="12.75" customHeight="1" x14ac:dyDescent="0.15">
      <c r="C57" s="453"/>
      <c r="E57" s="453"/>
      <c r="G57" s="453"/>
      <c r="I57" s="298"/>
      <c r="J57" s="298"/>
      <c r="K57" s="298"/>
      <c r="L57" s="298"/>
      <c r="M57" s="298"/>
      <c r="N57" s="298"/>
      <c r="O57" s="298"/>
    </row>
    <row r="58" spans="1:30" s="172" customFormat="1" ht="12.75" customHeight="1" x14ac:dyDescent="0.15">
      <c r="A58" s="16" t="s">
        <v>3431</v>
      </c>
      <c r="B58" s="16" t="s">
        <v>3423</v>
      </c>
      <c r="C58" s="453">
        <f>SUM(C13,C17)</f>
        <v>0</v>
      </c>
      <c r="E58" s="453">
        <f>SUM(E13,E17)</f>
        <v>0</v>
      </c>
      <c r="G58" s="453">
        <f>SUM(G13,G17)</f>
        <v>0</v>
      </c>
      <c r="I58" s="453">
        <f>SUM(I13,I17)</f>
        <v>0</v>
      </c>
      <c r="J58" s="298"/>
      <c r="K58" s="453">
        <f>SUM(K13,K17)</f>
        <v>0</v>
      </c>
      <c r="L58" s="298"/>
      <c r="M58" s="453">
        <f>SUM(M13,M17)</f>
        <v>0</v>
      </c>
      <c r="N58" s="298"/>
      <c r="O58" s="453">
        <f>SUM(O13,O17)</f>
        <v>0</v>
      </c>
    </row>
    <row r="59" spans="1:30" s="172" customFormat="1" ht="12.75" customHeight="1" x14ac:dyDescent="0.15">
      <c r="C59" s="453"/>
      <c r="E59" s="453"/>
      <c r="G59" s="453"/>
      <c r="I59" s="298"/>
      <c r="J59" s="298"/>
      <c r="K59" s="298"/>
      <c r="L59" s="298"/>
      <c r="M59" s="298"/>
      <c r="N59" s="298"/>
      <c r="O59" s="298"/>
    </row>
    <row r="60" spans="1:30" s="172" customFormat="1" ht="12.75" customHeight="1" x14ac:dyDescent="0.15">
      <c r="A60" s="25" t="s">
        <v>3432</v>
      </c>
      <c r="B60" s="16" t="s">
        <v>3423</v>
      </c>
      <c r="C60" s="453">
        <f>ROUND(C41+C42-C28,3)</f>
        <v>166646000</v>
      </c>
      <c r="E60" s="453">
        <f>ROUND(E41+E42-E28,3)</f>
        <v>93958000</v>
      </c>
      <c r="G60" s="453">
        <f>ROUND(G41+G42-G28,3)</f>
        <v>107818000</v>
      </c>
      <c r="I60" s="453">
        <f>ROUND(I41+I42-I28,3)</f>
        <v>136631000</v>
      </c>
      <c r="J60" s="298"/>
      <c r="K60" s="453">
        <f>ROUND(K41+K42-K28,3)</f>
        <v>100754000</v>
      </c>
      <c r="L60" s="298"/>
      <c r="M60" s="453">
        <f>ROUND(M41+M42-M28,3)</f>
        <v>115824000</v>
      </c>
      <c r="N60" s="298"/>
      <c r="O60" s="453">
        <f>ROUND(O41+O42-O28,3)</f>
        <v>70395000</v>
      </c>
    </row>
    <row r="61" spans="1:30" s="172" customFormat="1" ht="12.75" customHeight="1" x14ac:dyDescent="0.15">
      <c r="A61" s="8"/>
      <c r="I61" s="298"/>
      <c r="J61" s="298"/>
      <c r="K61" s="298"/>
      <c r="L61" s="298"/>
      <c r="M61" s="298"/>
      <c r="N61" s="298"/>
      <c r="O61" s="298"/>
    </row>
    <row r="62" spans="1:30" s="172" customFormat="1" ht="12.75" customHeight="1" x14ac:dyDescent="0.15">
      <c r="A62" s="16" t="s">
        <v>3433</v>
      </c>
      <c r="B62" s="16" t="s">
        <v>3423</v>
      </c>
      <c r="C62" s="453">
        <f>C40+C43+C44+C30</f>
        <v>129469000</v>
      </c>
      <c r="E62" s="453">
        <f>E40+E43+E44+E30</f>
        <v>127765000</v>
      </c>
      <c r="G62" s="453">
        <f>G40+G43+G44+G30</f>
        <v>167714000</v>
      </c>
      <c r="I62" s="453">
        <f>I40+I43+I44+I30</f>
        <v>152844000</v>
      </c>
      <c r="K62" s="453">
        <f>K40+K43+K44+K30</f>
        <v>124080000</v>
      </c>
      <c r="M62" s="453">
        <f>M40+M43+M44+M30</f>
        <v>135470000</v>
      </c>
      <c r="O62" s="453">
        <f>O40+O43+O44+O30</f>
        <v>91480000</v>
      </c>
    </row>
    <row r="63" spans="1:30" s="172" customFormat="1" ht="17" customHeight="1" x14ac:dyDescent="0.15">
      <c r="G63" s="298"/>
      <c r="H63" s="298"/>
      <c r="I63" s="298"/>
      <c r="J63" s="298"/>
      <c r="K63" s="298"/>
      <c r="L63" s="298"/>
      <c r="M63" s="298"/>
      <c r="O63" s="298"/>
    </row>
    <row r="64" spans="1:30" s="172" customFormat="1" ht="17" customHeight="1" x14ac:dyDescent="0.15">
      <c r="G64" s="298"/>
      <c r="H64" s="298"/>
      <c r="I64" s="298"/>
      <c r="J64" s="298"/>
      <c r="K64" s="298"/>
      <c r="L64" s="298"/>
      <c r="M64" s="298"/>
      <c r="O64" s="298"/>
    </row>
    <row r="71" spans="7:15" s="172" customFormat="1" ht="17" customHeight="1" x14ac:dyDescent="0.15">
      <c r="G71" s="298"/>
      <c r="H71" s="298"/>
      <c r="I71" s="298"/>
      <c r="J71" s="298"/>
      <c r="K71" s="298"/>
      <c r="L71" s="298"/>
      <c r="M71" s="298"/>
      <c r="O71" s="298"/>
    </row>
    <row r="81" spans="7:223" s="172" customFormat="1" ht="13.75" customHeight="1" x14ac:dyDescent="0.15">
      <c r="HK81" s="466"/>
      <c r="HL81" s="466"/>
      <c r="HO81" s="16" t="s">
        <v>3434</v>
      </c>
    </row>
    <row r="94" spans="7:223" s="172" customFormat="1" ht="17" customHeight="1" x14ac:dyDescent="0.15">
      <c r="G94" s="298"/>
      <c r="H94" s="298"/>
      <c r="I94" s="298"/>
      <c r="J94" s="298"/>
      <c r="K94" s="298"/>
      <c r="L94" s="298"/>
      <c r="M94" s="298"/>
      <c r="O94" s="298"/>
    </row>
    <row r="95" spans="7:223" s="172" customFormat="1" ht="17" customHeight="1" x14ac:dyDescent="0.15">
      <c r="G95" s="298"/>
      <c r="H95" s="298"/>
      <c r="I95" s="298"/>
      <c r="J95" s="298"/>
      <c r="K95" s="298"/>
      <c r="L95" s="298"/>
      <c r="M95" s="298"/>
      <c r="O95" s="298"/>
    </row>
    <row r="96" spans="7:223" s="172" customFormat="1" ht="17" customHeight="1" x14ac:dyDescent="0.15">
      <c r="G96" s="298"/>
      <c r="H96" s="298"/>
      <c r="I96" s="298"/>
      <c r="J96" s="298"/>
      <c r="K96" s="298"/>
      <c r="L96" s="298"/>
      <c r="M96" s="298"/>
      <c r="O96" s="298"/>
    </row>
    <row r="97" spans="7:15" s="172" customFormat="1" ht="17" customHeight="1" x14ac:dyDescent="0.15">
      <c r="G97" s="298"/>
      <c r="H97" s="298"/>
      <c r="I97" s="298"/>
      <c r="J97" s="298"/>
      <c r="K97" s="298"/>
      <c r="L97" s="298"/>
      <c r="M97" s="298"/>
      <c r="O97" s="298"/>
    </row>
    <row r="98" spans="7:15" s="172" customFormat="1" ht="17" customHeight="1" x14ac:dyDescent="0.15">
      <c r="G98" s="298"/>
      <c r="H98" s="298"/>
      <c r="I98" s="298"/>
      <c r="J98" s="298"/>
      <c r="K98" s="298"/>
      <c r="L98" s="298"/>
      <c r="M98" s="298"/>
      <c r="O98" s="298"/>
    </row>
    <row r="99" spans="7:15" s="172" customFormat="1" ht="17" customHeight="1" x14ac:dyDescent="0.15">
      <c r="G99" s="298"/>
      <c r="H99" s="298"/>
      <c r="I99" s="298"/>
      <c r="J99" s="298"/>
      <c r="K99" s="298"/>
      <c r="L99" s="298"/>
      <c r="M99" s="298"/>
      <c r="O99" s="298"/>
    </row>
    <row r="100" spans="7:15" s="172" customFormat="1" ht="17" customHeight="1" x14ac:dyDescent="0.15">
      <c r="G100" s="298"/>
      <c r="H100" s="298"/>
      <c r="I100" s="298"/>
      <c r="J100" s="298"/>
      <c r="K100" s="298"/>
      <c r="L100" s="298"/>
      <c r="M100" s="298"/>
      <c r="O100" s="298"/>
    </row>
    <row r="101" spans="7:15" s="172" customFormat="1" ht="17" customHeight="1" x14ac:dyDescent="0.15">
      <c r="G101" s="298"/>
      <c r="H101" s="298"/>
      <c r="I101" s="298"/>
      <c r="J101" s="298"/>
      <c r="K101" s="298"/>
      <c r="L101" s="298"/>
      <c r="M101" s="298"/>
      <c r="O101" s="298"/>
    </row>
    <row r="102" spans="7:15" s="172" customFormat="1" ht="17" customHeight="1" x14ac:dyDescent="0.15">
      <c r="G102" s="298"/>
      <c r="H102" s="298"/>
      <c r="I102" s="298"/>
      <c r="J102" s="298"/>
      <c r="K102" s="298"/>
      <c r="L102" s="298"/>
      <c r="M102" s="298"/>
      <c r="O102" s="298"/>
    </row>
    <row r="103" spans="7:15" s="172" customFormat="1" ht="17" customHeight="1" x14ac:dyDescent="0.15">
      <c r="G103" s="298"/>
      <c r="H103" s="298"/>
      <c r="I103" s="298"/>
      <c r="J103" s="298"/>
      <c r="K103" s="298"/>
      <c r="L103" s="298"/>
      <c r="M103" s="298"/>
      <c r="O103" s="298"/>
    </row>
    <row r="104" spans="7:15" s="172" customFormat="1" ht="17" customHeight="1" x14ac:dyDescent="0.15">
      <c r="G104" s="298"/>
      <c r="H104" s="298"/>
      <c r="I104" s="298"/>
      <c r="J104" s="298"/>
      <c r="K104" s="298"/>
      <c r="L104" s="298"/>
      <c r="M104" s="298"/>
      <c r="O104" s="298"/>
    </row>
    <row r="105" spans="7:15" s="172" customFormat="1" ht="17" customHeight="1" x14ac:dyDescent="0.15">
      <c r="G105" s="298"/>
      <c r="H105" s="298"/>
      <c r="I105" s="298"/>
      <c r="J105" s="298"/>
      <c r="K105" s="298"/>
      <c r="L105" s="298"/>
      <c r="M105" s="298"/>
      <c r="O105" s="298"/>
    </row>
    <row r="106" spans="7:15" s="172" customFormat="1" ht="17" customHeight="1" x14ac:dyDescent="0.15">
      <c r="G106" s="298"/>
      <c r="H106" s="298"/>
      <c r="I106" s="298"/>
      <c r="J106" s="298"/>
      <c r="K106" s="298"/>
      <c r="L106" s="298"/>
      <c r="M106" s="298"/>
      <c r="O106" s="298"/>
    </row>
    <row r="107" spans="7:15" s="172" customFormat="1" ht="17" customHeight="1" x14ac:dyDescent="0.15">
      <c r="G107" s="298"/>
      <c r="H107" s="298"/>
      <c r="I107" s="298"/>
      <c r="J107" s="298"/>
      <c r="K107" s="298"/>
      <c r="L107" s="298"/>
      <c r="M107" s="298"/>
      <c r="O107" s="298"/>
    </row>
    <row r="108" spans="7:15" s="172" customFormat="1" ht="17" customHeight="1" x14ac:dyDescent="0.15">
      <c r="G108" s="298"/>
      <c r="H108" s="298"/>
      <c r="I108" s="298"/>
      <c r="J108" s="298"/>
      <c r="K108" s="298"/>
      <c r="L108" s="298"/>
      <c r="M108" s="298"/>
      <c r="O108" s="298"/>
    </row>
    <row r="109" spans="7:15" s="172" customFormat="1" ht="17" customHeight="1" x14ac:dyDescent="0.15">
      <c r="G109" s="298"/>
      <c r="H109" s="298"/>
      <c r="I109" s="298"/>
      <c r="J109" s="298"/>
      <c r="K109" s="298"/>
      <c r="L109" s="298"/>
      <c r="M109" s="298"/>
      <c r="O109" s="298"/>
    </row>
    <row r="110" spans="7:15" s="172" customFormat="1" ht="17" customHeight="1" x14ac:dyDescent="0.15">
      <c r="G110" s="298"/>
      <c r="H110" s="298"/>
      <c r="I110" s="298"/>
      <c r="J110" s="298"/>
      <c r="K110" s="298"/>
      <c r="L110" s="298"/>
      <c r="M110" s="298"/>
      <c r="O110" s="298"/>
    </row>
    <row r="111" spans="7:15" s="172" customFormat="1" ht="17" customHeight="1" x14ac:dyDescent="0.15">
      <c r="G111" s="298"/>
      <c r="H111" s="298"/>
      <c r="I111" s="298"/>
      <c r="J111" s="298"/>
      <c r="K111" s="298"/>
      <c r="L111" s="298"/>
      <c r="M111" s="298"/>
      <c r="O111" s="298"/>
    </row>
    <row r="112" spans="7:15" s="172" customFormat="1" ht="17" customHeight="1" x14ac:dyDescent="0.15">
      <c r="G112" s="298"/>
      <c r="H112" s="298"/>
      <c r="I112" s="298"/>
      <c r="J112" s="298"/>
      <c r="K112" s="298"/>
      <c r="L112" s="298"/>
      <c r="M112" s="298"/>
      <c r="O112" s="298"/>
    </row>
    <row r="113" spans="7:15" s="172" customFormat="1" ht="17" customHeight="1" x14ac:dyDescent="0.15">
      <c r="G113" s="298"/>
      <c r="H113" s="298"/>
      <c r="I113" s="298"/>
      <c r="J113" s="298"/>
      <c r="K113" s="298"/>
      <c r="L113" s="298"/>
      <c r="M113" s="298"/>
      <c r="O113" s="298"/>
    </row>
    <row r="114" spans="7:15" s="172" customFormat="1" ht="17" customHeight="1" x14ac:dyDescent="0.15">
      <c r="G114" s="298"/>
      <c r="H114" s="298"/>
      <c r="I114" s="298"/>
      <c r="J114" s="298"/>
      <c r="K114" s="298"/>
      <c r="L114" s="298"/>
      <c r="M114" s="298"/>
      <c r="O114" s="298"/>
    </row>
    <row r="115" spans="7:15" s="172" customFormat="1" ht="17" customHeight="1" x14ac:dyDescent="0.15">
      <c r="G115" s="298"/>
      <c r="H115" s="298"/>
      <c r="I115" s="298"/>
      <c r="J115" s="298"/>
      <c r="K115" s="298"/>
      <c r="L115" s="298"/>
      <c r="M115" s="298"/>
      <c r="O115" s="298"/>
    </row>
    <row r="116" spans="7:15" s="172" customFormat="1" ht="17" customHeight="1" x14ac:dyDescent="0.15">
      <c r="G116" s="298"/>
      <c r="H116" s="298"/>
      <c r="I116" s="298"/>
      <c r="J116" s="298"/>
      <c r="K116" s="298"/>
      <c r="L116" s="298"/>
      <c r="M116" s="298"/>
      <c r="O116" s="298"/>
    </row>
    <row r="117" spans="7:15" s="172" customFormat="1" ht="17" customHeight="1" x14ac:dyDescent="0.15">
      <c r="G117" s="298"/>
      <c r="H117" s="298"/>
      <c r="I117" s="298"/>
      <c r="J117" s="298"/>
      <c r="K117" s="298"/>
      <c r="L117" s="298"/>
      <c r="M117" s="298"/>
      <c r="O117" s="298"/>
    </row>
    <row r="118" spans="7:15" s="172" customFormat="1" ht="17" customHeight="1" x14ac:dyDescent="0.15">
      <c r="G118" s="298"/>
      <c r="H118" s="298"/>
      <c r="I118" s="298"/>
      <c r="J118" s="298"/>
      <c r="K118" s="298"/>
      <c r="L118" s="298"/>
      <c r="M118" s="298"/>
      <c r="O118" s="298"/>
    </row>
    <row r="119" spans="7:15" s="172" customFormat="1" ht="17" customHeight="1" x14ac:dyDescent="0.15">
      <c r="G119" s="298"/>
      <c r="H119" s="298"/>
      <c r="I119" s="298"/>
      <c r="J119" s="298"/>
      <c r="K119" s="298"/>
      <c r="L119" s="298"/>
      <c r="M119" s="298"/>
      <c r="O119" s="298"/>
    </row>
    <row r="120" spans="7:15" s="172" customFormat="1" ht="17" customHeight="1" x14ac:dyDescent="0.15">
      <c r="G120" s="298"/>
      <c r="H120" s="298"/>
      <c r="I120" s="298"/>
      <c r="J120" s="298"/>
      <c r="K120" s="298"/>
      <c r="L120" s="298"/>
      <c r="M120" s="298"/>
      <c r="O120" s="298"/>
    </row>
    <row r="121" spans="7:15" s="172" customFormat="1" ht="17" customHeight="1" x14ac:dyDescent="0.15">
      <c r="G121" s="298"/>
      <c r="H121" s="298"/>
      <c r="I121" s="298"/>
      <c r="J121" s="298"/>
      <c r="K121" s="298"/>
      <c r="L121" s="298"/>
      <c r="M121" s="298"/>
      <c r="O121" s="298"/>
    </row>
    <row r="122" spans="7:15" s="172" customFormat="1" ht="17" customHeight="1" x14ac:dyDescent="0.15">
      <c r="G122" s="298"/>
      <c r="H122" s="298"/>
      <c r="I122" s="298"/>
      <c r="J122" s="298"/>
      <c r="K122" s="298"/>
      <c r="L122" s="298"/>
      <c r="M122" s="298"/>
      <c r="O122" s="298"/>
    </row>
    <row r="123" spans="7:15" s="172" customFormat="1" ht="17" customHeight="1" x14ac:dyDescent="0.15">
      <c r="G123" s="298"/>
      <c r="H123" s="298"/>
      <c r="I123" s="298"/>
      <c r="J123" s="298"/>
      <c r="K123" s="298"/>
      <c r="L123" s="298"/>
      <c r="M123" s="298"/>
      <c r="O123" s="298"/>
    </row>
    <row r="124" spans="7:15" s="172" customFormat="1" ht="17" customHeight="1" x14ac:dyDescent="0.15">
      <c r="G124" s="298"/>
      <c r="H124" s="298"/>
      <c r="I124" s="298"/>
      <c r="J124" s="298"/>
      <c r="K124" s="298"/>
      <c r="L124" s="298"/>
      <c r="M124" s="298"/>
      <c r="O124" s="298"/>
    </row>
    <row r="125" spans="7:15" s="172" customFormat="1" ht="17" customHeight="1" x14ac:dyDescent="0.15">
      <c r="G125" s="298"/>
      <c r="H125" s="298"/>
      <c r="I125" s="298"/>
      <c r="J125" s="298"/>
      <c r="K125" s="298"/>
      <c r="L125" s="298"/>
      <c r="M125" s="298"/>
      <c r="O125" s="298"/>
    </row>
    <row r="126" spans="7:15" s="172" customFormat="1" ht="17" customHeight="1" x14ac:dyDescent="0.15">
      <c r="G126" s="298"/>
      <c r="H126" s="298"/>
      <c r="I126" s="298"/>
      <c r="J126" s="298"/>
      <c r="K126" s="298"/>
      <c r="L126" s="298"/>
      <c r="M126" s="298"/>
      <c r="O126" s="298"/>
    </row>
    <row r="127" spans="7:15" s="172" customFormat="1" ht="17" customHeight="1" x14ac:dyDescent="0.15">
      <c r="G127" s="298"/>
      <c r="H127" s="298"/>
      <c r="I127" s="298"/>
      <c r="J127" s="298"/>
      <c r="K127" s="298"/>
      <c r="L127" s="298"/>
      <c r="M127" s="298"/>
      <c r="O127" s="298"/>
    </row>
    <row r="128" spans="7:15" s="172" customFormat="1" ht="17" customHeight="1" x14ac:dyDescent="0.15">
      <c r="G128" s="298"/>
      <c r="H128" s="298"/>
      <c r="I128" s="298"/>
      <c r="J128" s="298"/>
      <c r="K128" s="298"/>
      <c r="L128" s="298"/>
      <c r="M128" s="298"/>
      <c r="O128" s="298"/>
    </row>
    <row r="129" spans="7:15" s="172" customFormat="1" ht="17" customHeight="1" x14ac:dyDescent="0.15">
      <c r="G129" s="298"/>
      <c r="H129" s="298"/>
      <c r="I129" s="298"/>
      <c r="J129" s="298"/>
      <c r="K129" s="298"/>
      <c r="L129" s="298"/>
      <c r="M129" s="298"/>
      <c r="O129" s="298"/>
    </row>
    <row r="130" spans="7:15" s="172" customFormat="1" ht="17" customHeight="1" x14ac:dyDescent="0.15">
      <c r="G130" s="298"/>
      <c r="H130" s="298"/>
      <c r="I130" s="298"/>
      <c r="J130" s="298"/>
      <c r="K130" s="298"/>
      <c r="L130" s="298"/>
      <c r="M130" s="298"/>
      <c r="O130" s="298"/>
    </row>
    <row r="131" spans="7:15" s="172" customFormat="1" ht="17" customHeight="1" x14ac:dyDescent="0.15">
      <c r="G131" s="298"/>
      <c r="H131" s="298"/>
      <c r="I131" s="298"/>
      <c r="J131" s="298"/>
      <c r="K131" s="298"/>
      <c r="L131" s="298"/>
      <c r="M131" s="298"/>
      <c r="O131" s="298"/>
    </row>
    <row r="132" spans="7:15" s="172" customFormat="1" ht="17" customHeight="1" x14ac:dyDescent="0.15">
      <c r="G132" s="298"/>
      <c r="H132" s="298"/>
      <c r="I132" s="298"/>
      <c r="J132" s="298"/>
      <c r="K132" s="298"/>
      <c r="L132" s="298"/>
      <c r="M132" s="298"/>
      <c r="O132" s="298"/>
    </row>
    <row r="133" spans="7:15" s="172" customFormat="1" ht="17" customHeight="1" x14ac:dyDescent="0.15">
      <c r="G133" s="298"/>
      <c r="H133" s="298"/>
      <c r="I133" s="298"/>
      <c r="J133" s="298"/>
      <c r="K133" s="298"/>
      <c r="L133" s="298"/>
      <c r="M133" s="298"/>
      <c r="O133" s="298"/>
    </row>
    <row r="134" spans="7:15" s="172" customFormat="1" ht="17" customHeight="1" x14ac:dyDescent="0.15">
      <c r="G134" s="298"/>
      <c r="H134" s="298"/>
      <c r="I134" s="298"/>
      <c r="J134" s="298"/>
      <c r="K134" s="298"/>
      <c r="L134" s="298"/>
      <c r="M134" s="298"/>
      <c r="O134" s="298"/>
    </row>
    <row r="135" spans="7:15" s="172" customFormat="1" ht="17" customHeight="1" x14ac:dyDescent="0.15">
      <c r="G135" s="298"/>
      <c r="H135" s="298"/>
      <c r="I135" s="298"/>
      <c r="J135" s="298"/>
      <c r="K135" s="298"/>
      <c r="L135" s="298"/>
      <c r="M135" s="298"/>
      <c r="O135" s="298"/>
    </row>
    <row r="136" spans="7:15" s="172" customFormat="1" ht="17" customHeight="1" x14ac:dyDescent="0.15">
      <c r="G136" s="298"/>
      <c r="H136" s="298"/>
      <c r="I136" s="298"/>
      <c r="J136" s="298"/>
      <c r="K136" s="298"/>
      <c r="L136" s="298"/>
      <c r="M136" s="298"/>
      <c r="O136" s="298"/>
    </row>
    <row r="137" spans="7:15" s="172" customFormat="1" ht="17" customHeight="1" x14ac:dyDescent="0.15">
      <c r="G137" s="298"/>
      <c r="H137" s="298"/>
      <c r="I137" s="298"/>
      <c r="J137" s="298"/>
      <c r="K137" s="298"/>
      <c r="L137" s="298"/>
      <c r="M137" s="298"/>
      <c r="O137" s="298"/>
    </row>
    <row r="138" spans="7:15" s="172" customFormat="1" ht="17" customHeight="1" x14ac:dyDescent="0.15">
      <c r="G138" s="298"/>
      <c r="H138" s="298"/>
      <c r="I138" s="298"/>
      <c r="J138" s="298"/>
      <c r="K138" s="298"/>
      <c r="L138" s="298"/>
      <c r="M138" s="298"/>
      <c r="O138" s="298"/>
    </row>
    <row r="139" spans="7:15" s="172" customFormat="1" ht="17" customHeight="1" x14ac:dyDescent="0.15">
      <c r="G139" s="298"/>
      <c r="H139" s="298"/>
      <c r="I139" s="298"/>
      <c r="J139" s="298"/>
      <c r="K139" s="298"/>
      <c r="L139" s="298"/>
      <c r="M139" s="298"/>
      <c r="O139" s="298"/>
    </row>
    <row r="140" spans="7:15" s="172" customFormat="1" ht="17" customHeight="1" x14ac:dyDescent="0.15">
      <c r="G140" s="298"/>
      <c r="H140" s="298"/>
      <c r="I140" s="298"/>
      <c r="J140" s="298"/>
      <c r="K140" s="298"/>
      <c r="L140" s="298"/>
      <c r="M140" s="298"/>
      <c r="O140" s="298"/>
    </row>
    <row r="141" spans="7:15" s="172" customFormat="1" ht="17" customHeight="1" x14ac:dyDescent="0.15">
      <c r="G141" s="298"/>
      <c r="H141" s="298"/>
      <c r="I141" s="298"/>
      <c r="J141" s="298"/>
      <c r="K141" s="298"/>
      <c r="L141" s="298"/>
      <c r="M141" s="298"/>
      <c r="O141" s="298"/>
    </row>
    <row r="142" spans="7:15" s="172" customFormat="1" ht="17" customHeight="1" x14ac:dyDescent="0.15">
      <c r="G142" s="298"/>
      <c r="H142" s="298"/>
      <c r="I142" s="298"/>
      <c r="J142" s="298"/>
      <c r="K142" s="298"/>
      <c r="L142" s="298"/>
      <c r="M142" s="298"/>
      <c r="O142" s="298"/>
    </row>
    <row r="143" spans="7:15" s="172" customFormat="1" ht="17" customHeight="1" x14ac:dyDescent="0.15">
      <c r="G143" s="298"/>
      <c r="H143" s="298"/>
      <c r="I143" s="298"/>
      <c r="J143" s="298"/>
      <c r="K143" s="298"/>
      <c r="L143" s="298"/>
      <c r="M143" s="298"/>
      <c r="O143" s="298"/>
    </row>
    <row r="144" spans="7:15" s="172" customFormat="1" ht="17" customHeight="1" x14ac:dyDescent="0.15">
      <c r="G144" s="298"/>
      <c r="H144" s="298"/>
      <c r="I144" s="298"/>
      <c r="J144" s="298"/>
      <c r="K144" s="298"/>
      <c r="L144" s="298"/>
      <c r="M144" s="298"/>
      <c r="O144" s="298"/>
    </row>
    <row r="145" spans="7:15" s="172" customFormat="1" ht="17" customHeight="1" x14ac:dyDescent="0.15">
      <c r="G145" s="298"/>
      <c r="H145" s="298"/>
      <c r="I145" s="298"/>
      <c r="J145" s="298"/>
      <c r="K145" s="298"/>
      <c r="L145" s="298"/>
      <c r="M145" s="298"/>
      <c r="O145" s="298"/>
    </row>
    <row r="146" spans="7:15" s="172" customFormat="1" ht="17" customHeight="1" x14ac:dyDescent="0.15">
      <c r="G146" s="298"/>
      <c r="H146" s="298"/>
      <c r="I146" s="298"/>
      <c r="J146" s="298"/>
      <c r="K146" s="298"/>
      <c r="L146" s="298"/>
      <c r="M146" s="298"/>
      <c r="O146" s="298"/>
    </row>
    <row r="147" spans="7:15" s="172" customFormat="1" ht="17" customHeight="1" x14ac:dyDescent="0.15">
      <c r="G147" s="298"/>
      <c r="H147" s="298"/>
      <c r="I147" s="298"/>
      <c r="J147" s="298"/>
      <c r="K147" s="298"/>
      <c r="L147" s="298"/>
      <c r="M147" s="298"/>
      <c r="O147" s="298"/>
    </row>
    <row r="148" spans="7:15" s="172" customFormat="1" ht="17" customHeight="1" x14ac:dyDescent="0.15">
      <c r="G148" s="298"/>
      <c r="H148" s="298"/>
      <c r="I148" s="298"/>
      <c r="J148" s="298"/>
      <c r="K148" s="298"/>
      <c r="L148" s="298"/>
      <c r="M148" s="298"/>
      <c r="O148" s="298"/>
    </row>
    <row r="149" spans="7:15" s="172" customFormat="1" ht="17" customHeight="1" x14ac:dyDescent="0.15">
      <c r="G149" s="298"/>
      <c r="H149" s="298"/>
      <c r="I149" s="298"/>
      <c r="J149" s="298"/>
      <c r="K149" s="298"/>
      <c r="L149" s="298"/>
      <c r="M149" s="298"/>
      <c r="O149" s="298"/>
    </row>
    <row r="150" spans="7:15" s="172" customFormat="1" ht="17" customHeight="1" x14ac:dyDescent="0.15">
      <c r="G150" s="298"/>
      <c r="H150" s="298"/>
      <c r="I150" s="298"/>
      <c r="J150" s="298"/>
      <c r="K150" s="298"/>
      <c r="L150" s="298"/>
      <c r="M150" s="298"/>
      <c r="O150" s="298"/>
    </row>
    <row r="151" spans="7:15" s="172" customFormat="1" ht="17" customHeight="1" x14ac:dyDescent="0.15">
      <c r="G151" s="298"/>
      <c r="H151" s="298"/>
      <c r="I151" s="298"/>
      <c r="J151" s="298"/>
      <c r="K151" s="298"/>
      <c r="L151" s="298"/>
      <c r="M151" s="298"/>
      <c r="O151" s="298"/>
    </row>
    <row r="152" spans="7:15" s="172" customFormat="1" ht="17" customHeight="1" x14ac:dyDescent="0.15">
      <c r="G152" s="298"/>
      <c r="H152" s="298"/>
      <c r="I152" s="298"/>
      <c r="J152" s="298"/>
      <c r="K152" s="298"/>
      <c r="L152" s="298"/>
      <c r="M152" s="298"/>
      <c r="O152" s="298"/>
    </row>
    <row r="153" spans="7:15" s="172" customFormat="1" ht="17" customHeight="1" x14ac:dyDescent="0.15">
      <c r="G153" s="298"/>
      <c r="H153" s="298"/>
      <c r="I153" s="298"/>
      <c r="J153" s="298"/>
      <c r="K153" s="298"/>
      <c r="L153" s="298"/>
      <c r="M153" s="298"/>
      <c r="O153" s="298"/>
    </row>
    <row r="154" spans="7:15" s="172" customFormat="1" ht="17" customHeight="1" x14ac:dyDescent="0.15">
      <c r="G154" s="298"/>
      <c r="H154" s="298"/>
      <c r="I154" s="298"/>
      <c r="J154" s="298"/>
      <c r="K154" s="298"/>
      <c r="L154" s="298"/>
      <c r="M154" s="298"/>
      <c r="O154" s="298"/>
    </row>
  </sheetData>
  <mergeCells count="9">
    <mergeCell ref="AC24:AD24"/>
    <mergeCell ref="AC25:AD25"/>
    <mergeCell ref="C6:O6"/>
    <mergeCell ref="C7:O7"/>
    <mergeCell ref="C8:O8"/>
    <mergeCell ref="S13:AB13"/>
    <mergeCell ref="Q6:AC6"/>
    <mergeCell ref="Q7:AC7"/>
    <mergeCell ref="Q8:AC8"/>
  </mergeCells>
  <pageMargins left="0.75" right="0.75" top="1" bottom="1" header="0.5" footer="0.5"/>
  <pageSetup scale="25" orientation="landscape"/>
  <headerFooter>
    <oddFooter>&amp;C&amp;"Helvetica Neue,Regular"&amp;12&amp;K000000&amp;P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5:HO154"/>
  <sheetViews>
    <sheetView defaultGridColor="0" colorId="10" workbookViewId="0"/>
  </sheetViews>
  <sheetFormatPr baseColWidth="10" defaultColWidth="9.1640625" defaultRowHeight="12.75" customHeight="1" x14ac:dyDescent="0.15"/>
  <cols>
    <col min="1" max="1" width="36.33203125" style="116" customWidth="1"/>
    <col min="2" max="3" width="17.5" style="116" customWidth="1"/>
    <col min="4" max="4" width="3" style="116" customWidth="1"/>
    <col min="5" max="5" width="17.5" style="116" customWidth="1"/>
    <col min="6" max="6" width="3" style="116" customWidth="1"/>
    <col min="7" max="7" width="19.1640625" style="116" customWidth="1"/>
    <col min="8" max="8" width="2.5" style="116" customWidth="1"/>
    <col min="9" max="9" width="21.6640625" style="116" customWidth="1"/>
    <col min="10" max="10" width="2" style="116" customWidth="1"/>
    <col min="11" max="11" width="21.6640625" style="116" customWidth="1"/>
    <col min="12" max="12" width="1.83203125" style="116" customWidth="1"/>
    <col min="13" max="13" width="21.6640625" style="116" customWidth="1"/>
    <col min="14" max="14" width="1.83203125" style="116" customWidth="1"/>
    <col min="15" max="15" width="21.6640625" style="116" customWidth="1"/>
    <col min="16" max="16" width="9.1640625" style="116" customWidth="1"/>
    <col min="17" max="17" width="53.33203125" style="116" customWidth="1"/>
    <col min="18" max="18" width="4" style="116" customWidth="1"/>
    <col min="19" max="19" width="17" style="116" customWidth="1"/>
    <col min="20" max="20" width="4" style="116" customWidth="1"/>
    <col min="21" max="21" width="17" style="116" customWidth="1"/>
    <col min="22" max="22" width="4" style="116" customWidth="1"/>
    <col min="23" max="23" width="21.6640625" style="116" customWidth="1"/>
    <col min="24" max="24" width="2.6640625" style="116" customWidth="1"/>
    <col min="25" max="25" width="21.6640625" style="116" customWidth="1"/>
    <col min="26" max="26" width="2.6640625" style="116" customWidth="1"/>
    <col min="27" max="27" width="21.6640625" style="116" customWidth="1"/>
    <col min="28" max="28" width="2.6640625" style="116" customWidth="1"/>
    <col min="29" max="29" width="10.5" style="116" customWidth="1"/>
    <col min="30" max="30" width="2.6640625" style="116" customWidth="1"/>
    <col min="31" max="31" width="9.1640625" style="116" customWidth="1"/>
    <col min="32" max="32" width="4.5" style="116" customWidth="1"/>
    <col min="33" max="33" width="3.6640625" style="116" customWidth="1"/>
    <col min="34" max="34" width="22.33203125" style="116" customWidth="1"/>
    <col min="35" max="223" width="9.1640625" style="116" customWidth="1"/>
    <col min="224" max="224" width="9.1640625" style="474" customWidth="1"/>
    <col min="225" max="16384" width="9.1640625" style="474"/>
  </cols>
  <sheetData>
    <row r="5" spans="1:29" s="172" customFormat="1" ht="15" customHeight="1" x14ac:dyDescent="0.15">
      <c r="A5" s="447" t="s">
        <v>3435</v>
      </c>
    </row>
    <row r="6" spans="1:29" s="172" customFormat="1" ht="13.5" customHeight="1" x14ac:dyDescent="0.15">
      <c r="A6" s="448" t="s">
        <v>64</v>
      </c>
      <c r="C6" s="526" t="s">
        <v>3441</v>
      </c>
      <c r="D6" s="527"/>
      <c r="E6" s="527"/>
      <c r="F6" s="527"/>
      <c r="G6" s="527"/>
      <c r="H6" s="527"/>
      <c r="I6" s="527"/>
      <c r="J6" s="527"/>
      <c r="K6" s="527"/>
      <c r="L6" s="527"/>
      <c r="M6" s="527"/>
      <c r="N6" s="527"/>
      <c r="O6" s="527"/>
      <c r="Q6" s="530" t="str">
        <f>C6</f>
        <v>York Water Co</v>
      </c>
      <c r="R6" s="529"/>
      <c r="S6" s="529"/>
      <c r="T6" s="529"/>
      <c r="U6" s="529"/>
      <c r="V6" s="529"/>
      <c r="W6" s="529"/>
      <c r="X6" s="527"/>
      <c r="Y6" s="529"/>
      <c r="Z6" s="529"/>
      <c r="AA6" s="529"/>
      <c r="AB6" s="529"/>
      <c r="AC6" s="529"/>
    </row>
    <row r="7" spans="1:29" s="172" customFormat="1" ht="14.25" customHeight="1" x14ac:dyDescent="0.15">
      <c r="C7" s="528" t="s">
        <v>3355</v>
      </c>
      <c r="D7" s="529"/>
      <c r="E7" s="529"/>
      <c r="F7" s="529"/>
      <c r="G7" s="529"/>
      <c r="H7" s="529"/>
      <c r="I7" s="529"/>
      <c r="J7" s="529"/>
      <c r="K7" s="529"/>
      <c r="L7" s="529"/>
      <c r="M7" s="529"/>
      <c r="N7" s="529"/>
      <c r="O7" s="529"/>
      <c r="Q7" s="528" t="str">
        <f>C7</f>
        <v>CAPITALIZATION AND FINANCIAL STATISTICS  (1)</v>
      </c>
      <c r="R7" s="529"/>
      <c r="S7" s="529"/>
      <c r="T7" s="529"/>
      <c r="U7" s="529"/>
      <c r="V7" s="529"/>
      <c r="W7" s="529"/>
      <c r="X7" s="529"/>
      <c r="Y7" s="529"/>
      <c r="Z7" s="529"/>
      <c r="AA7" s="529"/>
      <c r="AB7" s="529"/>
      <c r="AC7" s="529"/>
    </row>
    <row r="8" spans="1:29" s="172" customFormat="1" ht="15" customHeight="1" x14ac:dyDescent="0.15">
      <c r="C8" s="526" t="s">
        <v>3356</v>
      </c>
      <c r="D8" s="527"/>
      <c r="E8" s="527"/>
      <c r="F8" s="527"/>
      <c r="G8" s="527"/>
      <c r="H8" s="527"/>
      <c r="I8" s="527"/>
      <c r="J8" s="527"/>
      <c r="K8" s="527"/>
      <c r="L8" s="527"/>
      <c r="M8" s="527"/>
      <c r="N8" s="527"/>
      <c r="O8" s="527"/>
      <c r="Q8" s="526" t="str">
        <f>C8</f>
        <v>2015 - 2019, Inclusive</v>
      </c>
      <c r="R8" s="529"/>
      <c r="S8" s="529"/>
      <c r="T8" s="529"/>
      <c r="U8" s="529"/>
      <c r="V8" s="529"/>
      <c r="W8" s="529"/>
      <c r="X8" s="527"/>
      <c r="Y8" s="529"/>
      <c r="Z8" s="529"/>
      <c r="AA8" s="529"/>
      <c r="AB8" s="529"/>
      <c r="AC8" s="529"/>
    </row>
    <row r="9" spans="1:29" s="172" customFormat="1" ht="13.75" customHeight="1" x14ac:dyDescent="0.15">
      <c r="Q9" s="450"/>
      <c r="R9" s="450"/>
      <c r="S9" s="450"/>
      <c r="T9" s="450"/>
      <c r="U9" s="450"/>
      <c r="V9" s="450"/>
      <c r="W9" s="449"/>
      <c r="X9" s="449"/>
      <c r="Y9" s="450"/>
      <c r="Z9" s="450"/>
      <c r="AA9" s="450"/>
      <c r="AB9" s="450"/>
      <c r="AC9" s="450"/>
    </row>
    <row r="10" spans="1:29" s="172" customFormat="1" ht="13.75" customHeight="1" x14ac:dyDescent="0.15">
      <c r="B10" s="16" t="s">
        <v>3437</v>
      </c>
      <c r="C10" s="452">
        <v>2019</v>
      </c>
      <c r="E10" s="452">
        <v>2018</v>
      </c>
      <c r="G10" s="452">
        <v>2017</v>
      </c>
      <c r="I10" s="452">
        <v>2016</v>
      </c>
      <c r="K10" s="452">
        <v>2015</v>
      </c>
      <c r="L10" s="449"/>
      <c r="M10" s="452">
        <v>2014</v>
      </c>
      <c r="N10" s="449"/>
      <c r="O10" s="452">
        <v>2013</v>
      </c>
      <c r="W10" s="449"/>
      <c r="X10" s="449"/>
      <c r="Y10" s="450"/>
      <c r="Z10" s="450"/>
      <c r="AA10" s="450"/>
      <c r="AB10" s="450"/>
    </row>
    <row r="11" spans="1:29" s="172" customFormat="1" ht="13.75" customHeight="1" x14ac:dyDescent="0.15">
      <c r="A11" s="16" t="s">
        <v>3358</v>
      </c>
    </row>
    <row r="12" spans="1:29" s="172" customFormat="1" ht="13.75" customHeight="1" x14ac:dyDescent="0.15">
      <c r="A12" s="16" t="s">
        <v>3359</v>
      </c>
      <c r="B12" s="16" t="s">
        <v>3360</v>
      </c>
      <c r="C12" s="22">
        <v>101035000</v>
      </c>
      <c r="E12" s="453">
        <v>93358000</v>
      </c>
      <c r="G12" s="453">
        <v>90142000</v>
      </c>
      <c r="I12" s="453">
        <v>84653000</v>
      </c>
      <c r="K12" s="453">
        <v>87305000</v>
      </c>
      <c r="L12" s="298"/>
      <c r="M12" s="453">
        <v>84885000</v>
      </c>
      <c r="N12" s="298"/>
      <c r="O12" s="453">
        <v>84928000</v>
      </c>
      <c r="S12" s="452">
        <v>2019</v>
      </c>
      <c r="U12" s="452">
        <v>2018</v>
      </c>
      <c r="W12" s="452">
        <v>2017</v>
      </c>
      <c r="Y12" s="452">
        <f>I10</f>
        <v>2016</v>
      </c>
      <c r="Z12" s="449"/>
      <c r="AA12" s="452">
        <f>K10</f>
        <v>2015</v>
      </c>
      <c r="AB12" s="449"/>
    </row>
    <row r="13" spans="1:29" s="172" customFormat="1" ht="13.75" customHeight="1" x14ac:dyDescent="0.15">
      <c r="A13" s="16" t="s">
        <v>3361</v>
      </c>
      <c r="B13" s="16" t="s">
        <v>3362</v>
      </c>
      <c r="C13" s="453">
        <v>0</v>
      </c>
      <c r="E13" s="453">
        <v>0</v>
      </c>
      <c r="G13" s="453">
        <v>0</v>
      </c>
      <c r="I13" s="453">
        <v>0</v>
      </c>
      <c r="K13" s="453">
        <v>0</v>
      </c>
      <c r="L13" s="298"/>
      <c r="M13" s="453">
        <v>0</v>
      </c>
      <c r="N13" s="298"/>
      <c r="O13" s="453">
        <v>0</v>
      </c>
      <c r="S13" s="528" t="s">
        <v>3363</v>
      </c>
      <c r="T13" s="529"/>
      <c r="U13" s="529"/>
      <c r="V13" s="529"/>
      <c r="W13" s="529"/>
      <c r="X13" s="529"/>
      <c r="Y13" s="529"/>
      <c r="Z13" s="529"/>
      <c r="AA13" s="529"/>
      <c r="AB13" s="529"/>
      <c r="AC13" s="451" t="s">
        <v>101</v>
      </c>
    </row>
    <row r="14" spans="1:29" s="172" customFormat="1" ht="13.75" customHeight="1" x14ac:dyDescent="0.15">
      <c r="C14" s="453"/>
      <c r="E14" s="453"/>
      <c r="G14" s="453"/>
      <c r="I14" s="453"/>
      <c r="Q14" s="454" t="s">
        <v>3364</v>
      </c>
      <c r="R14" s="455"/>
      <c r="S14" s="455"/>
      <c r="T14" s="455"/>
      <c r="U14" s="455"/>
      <c r="V14" s="455"/>
    </row>
    <row r="15" spans="1:29" s="172" customFormat="1" ht="13.75" customHeight="1" x14ac:dyDescent="0.15">
      <c r="A15" s="16" t="s">
        <v>3365</v>
      </c>
      <c r="B15" s="16" t="s">
        <v>3366</v>
      </c>
      <c r="C15" s="22">
        <v>13014898</v>
      </c>
      <c r="E15" s="453">
        <v>12943536</v>
      </c>
      <c r="G15" s="453">
        <v>12872742</v>
      </c>
      <c r="I15" s="453">
        <v>12852295</v>
      </c>
      <c r="K15" s="453">
        <v>12812377</v>
      </c>
      <c r="L15" s="298"/>
      <c r="M15" s="453">
        <v>12830521</v>
      </c>
      <c r="N15" s="298"/>
      <c r="O15" s="453">
        <v>12979281</v>
      </c>
    </row>
    <row r="16" spans="1:29" s="172" customFormat="1" ht="13.75" customHeight="1" x14ac:dyDescent="0.15">
      <c r="A16" s="16" t="s">
        <v>3367</v>
      </c>
      <c r="B16" s="16" t="s">
        <v>3368</v>
      </c>
      <c r="C16" s="22">
        <v>134185000</v>
      </c>
      <c r="E16" s="453">
        <v>126195000</v>
      </c>
      <c r="G16" s="453">
        <v>119405000</v>
      </c>
      <c r="I16" s="453">
        <v>114061000</v>
      </c>
      <c r="K16" s="453">
        <v>109070000</v>
      </c>
      <c r="L16" s="298"/>
      <c r="M16" s="453">
        <v>104563000</v>
      </c>
      <c r="N16" s="298"/>
      <c r="O16" s="453">
        <v>103511000</v>
      </c>
      <c r="Q16" s="454" t="s">
        <v>3369</v>
      </c>
      <c r="R16" s="455"/>
      <c r="S16" s="455"/>
      <c r="T16" s="455"/>
      <c r="U16" s="455"/>
      <c r="V16" s="455"/>
    </row>
    <row r="17" spans="1:30" s="172" customFormat="1" ht="13.75" customHeight="1" x14ac:dyDescent="0.15">
      <c r="A17" s="16" t="s">
        <v>3370</v>
      </c>
      <c r="B17" s="16" t="s">
        <v>3366</v>
      </c>
      <c r="C17" s="453">
        <v>0</v>
      </c>
      <c r="E17" s="453">
        <v>0</v>
      </c>
      <c r="G17" s="453">
        <v>0</v>
      </c>
      <c r="I17" s="453">
        <v>0</v>
      </c>
      <c r="K17" s="453">
        <v>0</v>
      </c>
      <c r="L17" s="298"/>
      <c r="M17" s="453">
        <v>0</v>
      </c>
      <c r="N17" s="298"/>
      <c r="O17" s="453">
        <v>0</v>
      </c>
      <c r="Q17" s="16" t="s">
        <v>3371</v>
      </c>
      <c r="S17" s="456">
        <f>C50/1000000</f>
        <v>235.22</v>
      </c>
      <c r="U17" s="456">
        <f>E50/1000000</f>
        <v>219.553</v>
      </c>
      <c r="W17" s="456">
        <f>G50/1000000</f>
        <v>209.547</v>
      </c>
      <c r="X17" s="456"/>
      <c r="Y17" s="456">
        <f>I50/1000000</f>
        <v>198.714</v>
      </c>
      <c r="Z17" s="456"/>
      <c r="AA17" s="456">
        <f>K50/1000000</f>
        <v>196.375</v>
      </c>
      <c r="AB17" s="456"/>
    </row>
    <row r="18" spans="1:30" s="172" customFormat="1" ht="13.75" customHeight="1" x14ac:dyDescent="0.15">
      <c r="I18" s="453"/>
      <c r="Q18" s="16" t="s">
        <v>3372</v>
      </c>
      <c r="S18" s="457">
        <f>C19/1000000</f>
        <v>0</v>
      </c>
      <c r="U18" s="457">
        <f>E19/1000000</f>
        <v>1</v>
      </c>
      <c r="W18" s="457">
        <f>G19/1000000</f>
        <v>1</v>
      </c>
      <c r="X18" s="456"/>
      <c r="Y18" s="457">
        <f>I19/1000000</f>
        <v>0</v>
      </c>
      <c r="Z18" s="456"/>
      <c r="AA18" s="457">
        <f>K19/1000000</f>
        <v>0</v>
      </c>
      <c r="AB18" s="456"/>
    </row>
    <row r="19" spans="1:30" s="172" customFormat="1" ht="13.75" customHeight="1" x14ac:dyDescent="0.15">
      <c r="A19" s="16" t="s">
        <v>3373</v>
      </c>
      <c r="B19" s="16" t="s">
        <v>3374</v>
      </c>
      <c r="C19" s="453">
        <v>0</v>
      </c>
      <c r="E19" s="453">
        <v>1000000</v>
      </c>
      <c r="G19" s="453">
        <v>1000000</v>
      </c>
      <c r="I19" s="453">
        <v>0</v>
      </c>
      <c r="K19" s="453">
        <v>0</v>
      </c>
      <c r="L19" s="298"/>
      <c r="M19" s="453">
        <v>0</v>
      </c>
      <c r="N19" s="298"/>
      <c r="O19" s="453">
        <v>0</v>
      </c>
      <c r="Q19" s="16" t="s">
        <v>3375</v>
      </c>
      <c r="S19" s="458">
        <f>SUM(S17:S18)</f>
        <v>235.22</v>
      </c>
      <c r="U19" s="458">
        <f>SUM(U17:U18)</f>
        <v>220.553</v>
      </c>
      <c r="W19" s="458">
        <f>SUM(W17:W18)</f>
        <v>210.547</v>
      </c>
      <c r="X19" s="456"/>
      <c r="Y19" s="458">
        <f>SUM(Y17:Y18)</f>
        <v>198.714</v>
      </c>
      <c r="Z19" s="456"/>
      <c r="AA19" s="458">
        <f>SUM(AA17:AA18)</f>
        <v>196.375</v>
      </c>
      <c r="AB19" s="456"/>
    </row>
    <row r="20" spans="1:30" s="172" customFormat="1" ht="13.75" customHeight="1" x14ac:dyDescent="0.15">
      <c r="I20" s="453"/>
      <c r="K20" s="298"/>
      <c r="L20" s="298"/>
      <c r="M20" s="298"/>
      <c r="N20" s="298"/>
      <c r="O20" s="298"/>
    </row>
    <row r="21" spans="1:30" s="172" customFormat="1" ht="13.75" customHeight="1" x14ac:dyDescent="0.15">
      <c r="A21" s="16" t="s">
        <v>3376</v>
      </c>
      <c r="B21" s="16" t="s">
        <v>3377</v>
      </c>
      <c r="C21" s="116">
        <v>1.1100000000000001</v>
      </c>
      <c r="E21" s="116">
        <v>1.04</v>
      </c>
      <c r="G21" s="116">
        <v>1.01</v>
      </c>
      <c r="I21" s="453">
        <v>0.92</v>
      </c>
      <c r="K21" s="453">
        <v>0.97</v>
      </c>
      <c r="L21" s="298"/>
      <c r="M21" s="453">
        <v>0.89</v>
      </c>
      <c r="N21" s="298"/>
      <c r="O21" s="453">
        <v>0.75</v>
      </c>
      <c r="Q21" s="454" t="s">
        <v>3378</v>
      </c>
      <c r="R21" s="455"/>
      <c r="T21" s="455"/>
      <c r="V21" s="455"/>
    </row>
    <row r="22" spans="1:30" s="172" customFormat="1" ht="13.75" customHeight="1" x14ac:dyDescent="0.15">
      <c r="A22" s="16" t="s">
        <v>3379</v>
      </c>
      <c r="B22" s="16" t="s">
        <v>541</v>
      </c>
      <c r="C22" s="116">
        <v>46.75</v>
      </c>
      <c r="E22" s="116">
        <v>68.150000000000006</v>
      </c>
      <c r="G22" s="116">
        <v>68.13</v>
      </c>
      <c r="I22" s="453">
        <v>39.4</v>
      </c>
      <c r="K22" s="453">
        <v>26.26</v>
      </c>
      <c r="L22" s="298"/>
      <c r="M22" s="453">
        <v>24.25</v>
      </c>
      <c r="N22" s="298"/>
      <c r="O22" s="453">
        <v>22</v>
      </c>
      <c r="Q22" s="16" t="s">
        <v>3380</v>
      </c>
      <c r="R22" s="36"/>
      <c r="S22" s="34">
        <f>(ROUND((C30/(AVERAGE(C54,E54))*100),2))</f>
        <v>5.24</v>
      </c>
      <c r="T22" s="16" t="s">
        <v>52</v>
      </c>
      <c r="U22" s="34">
        <f>(ROUND((E30/(AVERAGE(E54,G54))*100),2))</f>
        <v>5.94</v>
      </c>
      <c r="V22" s="16" t="s">
        <v>52</v>
      </c>
      <c r="W22" s="34">
        <f>(ROUND((G30/(AVERAGE(G54,I54))*100),2))</f>
        <v>6.08</v>
      </c>
      <c r="X22" s="16" t="s">
        <v>52</v>
      </c>
      <c r="Y22" s="34">
        <f>(ROUND((I30/(AVERAGE(I54,K54))*100),2))</f>
        <v>6.12</v>
      </c>
      <c r="Z22" s="16" t="s">
        <v>52</v>
      </c>
      <c r="AA22" s="34">
        <f>(ROUND((K30/(AVERAGE(K54,M54))*100),2))</f>
        <v>5.87</v>
      </c>
      <c r="AB22" s="16" t="s">
        <v>52</v>
      </c>
      <c r="AC22" s="450"/>
    </row>
    <row r="23" spans="1:30" s="172" customFormat="1" ht="13.75" customHeight="1" x14ac:dyDescent="0.15">
      <c r="A23" s="16" t="s">
        <v>3381</v>
      </c>
      <c r="B23" s="16" t="s">
        <v>541</v>
      </c>
      <c r="C23" s="116">
        <v>30.98</v>
      </c>
      <c r="E23" s="116">
        <v>51.68</v>
      </c>
      <c r="G23" s="116">
        <v>45.74</v>
      </c>
      <c r="I23" s="453">
        <v>24.53</v>
      </c>
      <c r="K23" s="453">
        <v>19.95</v>
      </c>
      <c r="L23" s="298"/>
      <c r="M23" s="453">
        <v>18.850000000000001</v>
      </c>
      <c r="N23" s="298"/>
      <c r="O23" s="453">
        <v>17.620100000000001</v>
      </c>
      <c r="Q23" s="16" t="s">
        <v>3382</v>
      </c>
      <c r="R23" s="36"/>
      <c r="S23" s="34"/>
      <c r="T23" s="36"/>
      <c r="U23" s="34"/>
      <c r="V23" s="36"/>
      <c r="W23" s="34"/>
      <c r="X23" s="36"/>
      <c r="Y23" s="34"/>
      <c r="Z23" s="36"/>
      <c r="AA23" s="34"/>
      <c r="AB23" s="36"/>
    </row>
    <row r="24" spans="1:30" s="172" customFormat="1" ht="13.75" customHeight="1" x14ac:dyDescent="0.15">
      <c r="I24" s="453"/>
      <c r="AC24" s="526" t="s">
        <v>3383</v>
      </c>
      <c r="AD24" s="527"/>
    </row>
    <row r="25" spans="1:30" s="172" customFormat="1" ht="13.75" customHeight="1" x14ac:dyDescent="0.15">
      <c r="I25" s="453"/>
      <c r="K25" s="298"/>
      <c r="L25" s="298"/>
      <c r="M25" s="298"/>
      <c r="N25" s="298"/>
      <c r="O25" s="298"/>
      <c r="Q25" s="454" t="s">
        <v>3384</v>
      </c>
      <c r="AC25" s="526" t="s">
        <v>3385</v>
      </c>
      <c r="AD25" s="527"/>
    </row>
    <row r="26" spans="1:30" s="172" customFormat="1" ht="13.75" customHeight="1" x14ac:dyDescent="0.15">
      <c r="A26" s="16" t="s">
        <v>3386</v>
      </c>
      <c r="B26" s="16" t="s">
        <v>539</v>
      </c>
      <c r="C26" s="453">
        <v>0.70009999999999994</v>
      </c>
      <c r="E26" s="453">
        <v>0.67310000000000003</v>
      </c>
      <c r="G26" s="453">
        <v>0.6472</v>
      </c>
      <c r="I26" s="453">
        <v>0.62670000000000003</v>
      </c>
      <c r="K26" s="453">
        <v>0.60399999999999998</v>
      </c>
      <c r="L26" s="298"/>
      <c r="M26" s="453">
        <v>0.57879999999999998</v>
      </c>
      <c r="N26" s="298"/>
      <c r="O26" s="453">
        <v>0.55800000000000005</v>
      </c>
      <c r="Q26" s="16" t="s">
        <v>3387</v>
      </c>
    </row>
    <row r="27" spans="1:30" s="172" customFormat="1" ht="13.75" customHeight="1" x14ac:dyDescent="0.15">
      <c r="C27" s="453"/>
      <c r="E27" s="453"/>
      <c r="G27" s="453"/>
      <c r="I27" s="453"/>
      <c r="K27" s="298"/>
      <c r="L27" s="298"/>
      <c r="M27" s="298"/>
      <c r="N27" s="298"/>
      <c r="O27" s="298"/>
      <c r="Q27" s="16" t="s">
        <v>3388</v>
      </c>
      <c r="R27" s="36"/>
      <c r="S27" s="34">
        <f>ROUND(((C12/C50)*100),2)</f>
        <v>42.95</v>
      </c>
      <c r="T27" s="16" t="s">
        <v>52</v>
      </c>
      <c r="U27" s="34">
        <f>ROUND(((E12/E50)*100),2)</f>
        <v>42.52</v>
      </c>
      <c r="V27" s="16" t="s">
        <v>52</v>
      </c>
      <c r="W27" s="34">
        <f>ROUND(((G12/G50)*100),2)</f>
        <v>43.02</v>
      </c>
      <c r="X27" s="16" t="s">
        <v>52</v>
      </c>
      <c r="Y27" s="34">
        <f>ROUND(((I12/I50)*100),2)</f>
        <v>42.6</v>
      </c>
      <c r="Z27" s="16" t="s">
        <v>52</v>
      </c>
      <c r="AA27" s="34">
        <f>ROUND(((K12/K50)*100),2)</f>
        <v>44.46</v>
      </c>
      <c r="AB27" s="16" t="s">
        <v>52</v>
      </c>
      <c r="AC27" s="34">
        <f>ROUND(AVERAGE(S27:AB27),2)</f>
        <v>43.11</v>
      </c>
      <c r="AD27" s="16" t="s">
        <v>52</v>
      </c>
    </row>
    <row r="28" spans="1:30" s="172" customFormat="1" ht="13.75" customHeight="1" x14ac:dyDescent="0.15">
      <c r="A28" s="16" t="s">
        <v>3389</v>
      </c>
      <c r="B28" s="16" t="s">
        <v>3389</v>
      </c>
      <c r="C28" s="453">
        <v>366000</v>
      </c>
      <c r="E28" s="453">
        <v>229000</v>
      </c>
      <c r="G28" s="453">
        <v>864000</v>
      </c>
      <c r="I28" s="453">
        <v>228000</v>
      </c>
      <c r="K28" s="453">
        <v>206000</v>
      </c>
      <c r="L28" s="298"/>
      <c r="M28" s="453">
        <v>210000</v>
      </c>
      <c r="N28" s="298"/>
      <c r="O28" s="453">
        <v>82000</v>
      </c>
      <c r="Q28" s="16" t="s">
        <v>3390</v>
      </c>
      <c r="R28" s="36"/>
      <c r="S28" s="34">
        <f>ROUND(((SUM(C13,C17)/C50)*100),2)</f>
        <v>0</v>
      </c>
      <c r="T28" s="36"/>
      <c r="U28" s="34">
        <f>ROUND(((SUM(E13,E17)/E50)*100),2)</f>
        <v>0</v>
      </c>
      <c r="V28" s="36"/>
      <c r="W28" s="34">
        <f>ROUND(((SUM(G13,G17)/G50)*100),2)</f>
        <v>0</v>
      </c>
      <c r="X28" s="36"/>
      <c r="Y28" s="34">
        <f>ROUND(((SUM(I13,I17)/I50)*100),2)</f>
        <v>0</v>
      </c>
      <c r="Z28" s="36"/>
      <c r="AA28" s="34">
        <f>ROUND(((SUM(K13,K17)/K50)*100),2)</f>
        <v>0</v>
      </c>
      <c r="AB28" s="36"/>
      <c r="AC28" s="34">
        <f>ROUND(AVERAGE(S28:AB28),2)</f>
        <v>0</v>
      </c>
      <c r="AD28" s="36"/>
    </row>
    <row r="29" spans="1:30" s="172" customFormat="1" ht="13.75" customHeight="1" x14ac:dyDescent="0.15">
      <c r="C29" s="453"/>
      <c r="E29" s="453"/>
      <c r="G29" s="453"/>
      <c r="I29" s="453"/>
      <c r="K29" s="298"/>
      <c r="L29" s="298"/>
      <c r="M29" s="298"/>
      <c r="N29" s="298"/>
      <c r="O29" s="298"/>
      <c r="Q29" s="16" t="s">
        <v>3391</v>
      </c>
      <c r="R29" s="36"/>
      <c r="S29" s="459">
        <f>ROUND(((C16/C50)*100),2)</f>
        <v>57.05</v>
      </c>
      <c r="T29" s="36"/>
      <c r="U29" s="459">
        <f>ROUND(((E16/E50)*100),2)</f>
        <v>57.48</v>
      </c>
      <c r="V29" s="36"/>
      <c r="W29" s="459">
        <f>ROUND(((G16/G50)*100),2)</f>
        <v>56.98</v>
      </c>
      <c r="X29" s="36"/>
      <c r="Y29" s="459">
        <f>ROUND(((I16/I50)*100),2)</f>
        <v>57.4</v>
      </c>
      <c r="Z29" s="36"/>
      <c r="AA29" s="459">
        <f>ROUND(((K16/K50)*100),2)</f>
        <v>55.54</v>
      </c>
      <c r="AB29" s="36"/>
      <c r="AC29" s="459">
        <f>ROUND(AVERAGE(S29:AB29),2)</f>
        <v>56.89</v>
      </c>
      <c r="AD29" s="36"/>
    </row>
    <row r="30" spans="1:30" s="172" customFormat="1" ht="13.75" customHeight="1" x14ac:dyDescent="0.15">
      <c r="A30" s="16" t="s">
        <v>3392</v>
      </c>
      <c r="B30" s="16" t="s">
        <v>3393</v>
      </c>
      <c r="C30" s="453">
        <v>5124000</v>
      </c>
      <c r="E30" s="453">
        <v>5509000</v>
      </c>
      <c r="G30" s="453">
        <v>5348000</v>
      </c>
      <c r="I30" s="453">
        <v>5265000</v>
      </c>
      <c r="K30" s="453">
        <v>5053000</v>
      </c>
      <c r="L30" s="298"/>
      <c r="M30" s="453">
        <v>5087000</v>
      </c>
      <c r="N30" s="298"/>
      <c r="O30" s="453">
        <v>5244000</v>
      </c>
      <c r="Q30" s="16" t="s">
        <v>3394</v>
      </c>
      <c r="R30" s="36"/>
      <c r="S30" s="460">
        <f>SUM(S27:S29)</f>
        <v>100</v>
      </c>
      <c r="T30" s="16" t="s">
        <v>52</v>
      </c>
      <c r="U30" s="460">
        <f>SUM(U27:U29)</f>
        <v>100</v>
      </c>
      <c r="V30" s="16" t="s">
        <v>52</v>
      </c>
      <c r="W30" s="460">
        <f>SUM(W27:W29)</f>
        <v>100</v>
      </c>
      <c r="X30" s="16" t="s">
        <v>52</v>
      </c>
      <c r="Y30" s="460">
        <f>SUM(Y27:Y29)</f>
        <v>100</v>
      </c>
      <c r="Z30" s="16" t="s">
        <v>52</v>
      </c>
      <c r="AA30" s="460">
        <f>SUM(AA27:AA29)</f>
        <v>100</v>
      </c>
      <c r="AB30" s="16" t="s">
        <v>52</v>
      </c>
      <c r="AC30" s="460">
        <f>SUM(AC27:AC29)</f>
        <v>100</v>
      </c>
      <c r="AD30" s="16" t="s">
        <v>52</v>
      </c>
    </row>
    <row r="31" spans="1:30" s="172" customFormat="1" ht="13.75" customHeight="1" x14ac:dyDescent="0.15">
      <c r="C31" s="453"/>
      <c r="E31" s="453"/>
      <c r="G31" s="453"/>
      <c r="I31" s="453"/>
      <c r="K31" s="298"/>
      <c r="L31" s="298"/>
      <c r="M31" s="298"/>
      <c r="N31" s="298"/>
      <c r="O31" s="298"/>
    </row>
    <row r="32" spans="1:30" s="172" customFormat="1" ht="13.75" customHeight="1" x14ac:dyDescent="0.15">
      <c r="A32" s="16" t="s">
        <v>3395</v>
      </c>
      <c r="B32" s="16" t="s">
        <v>3396</v>
      </c>
      <c r="C32" s="22">
        <v>14402000</v>
      </c>
      <c r="E32" s="453">
        <v>13376000</v>
      </c>
      <c r="G32" s="453">
        <v>12974000</v>
      </c>
      <c r="I32" s="453">
        <v>11846000</v>
      </c>
      <c r="K32" s="453">
        <v>12489000</v>
      </c>
      <c r="L32" s="298"/>
      <c r="M32" s="453">
        <v>11484000</v>
      </c>
      <c r="N32" s="298"/>
      <c r="O32" s="453">
        <v>9654000</v>
      </c>
      <c r="Q32" s="16" t="s">
        <v>3397</v>
      </c>
    </row>
    <row r="33" spans="1:30" s="172" customFormat="1" ht="13.75" customHeight="1" x14ac:dyDescent="0.15">
      <c r="A33" s="461"/>
      <c r="B33" s="461"/>
      <c r="C33" s="462"/>
      <c r="D33" s="461"/>
      <c r="E33" s="462"/>
      <c r="F33" s="461"/>
      <c r="G33" s="462"/>
      <c r="H33" s="461"/>
      <c r="I33" s="462"/>
      <c r="J33" s="461"/>
      <c r="K33" s="463"/>
      <c r="L33" s="463"/>
      <c r="M33" s="463"/>
      <c r="N33" s="463"/>
      <c r="O33" s="463"/>
      <c r="Q33" s="16" t="s">
        <v>3398</v>
      </c>
      <c r="R33" s="36"/>
      <c r="S33" s="34">
        <f>ROUND((((C12+C19)/C56)*100),2)</f>
        <v>42.95</v>
      </c>
      <c r="T33" s="16" t="s">
        <v>52</v>
      </c>
      <c r="U33" s="34">
        <f>ROUND((((E12+E19)/E56)*100),2)</f>
        <v>42.78</v>
      </c>
      <c r="V33" s="16" t="s">
        <v>52</v>
      </c>
      <c r="W33" s="34">
        <f>ROUND((((G12+G19)/G56)*100),2)</f>
        <v>43.29</v>
      </c>
      <c r="X33" s="16" t="s">
        <v>52</v>
      </c>
      <c r="Y33" s="34">
        <f>ROUND((((I12+I19)/I56)*100),2)</f>
        <v>42.6</v>
      </c>
      <c r="Z33" s="16" t="s">
        <v>52</v>
      </c>
      <c r="AA33" s="34">
        <f>ROUND((((K12+K19)/K56)*100),2)</f>
        <v>44.46</v>
      </c>
      <c r="AB33" s="16" t="s">
        <v>52</v>
      </c>
      <c r="AC33" s="34">
        <f>ROUND(AVERAGE(S33:AB33),2)</f>
        <v>43.22</v>
      </c>
      <c r="AD33" s="16" t="s">
        <v>52</v>
      </c>
    </row>
    <row r="34" spans="1:30" s="172" customFormat="1" ht="13.75" customHeight="1" x14ac:dyDescent="0.15">
      <c r="A34" s="16" t="s">
        <v>3399</v>
      </c>
      <c r="B34" s="16" t="s">
        <v>3400</v>
      </c>
      <c r="C34" s="22">
        <v>14402000</v>
      </c>
      <c r="E34" s="453">
        <v>13376000</v>
      </c>
      <c r="G34" s="453">
        <v>12974000</v>
      </c>
      <c r="I34" s="453">
        <v>11846000</v>
      </c>
      <c r="K34" s="453">
        <v>12489000</v>
      </c>
      <c r="L34" s="298"/>
      <c r="M34" s="453">
        <v>11484000</v>
      </c>
      <c r="N34" s="298"/>
      <c r="O34" s="453">
        <v>9654000</v>
      </c>
      <c r="Q34" s="16" t="s">
        <v>3390</v>
      </c>
      <c r="R34" s="36"/>
      <c r="S34" s="34">
        <f>ROUND((((SUM(C13,C17))/C56)*100),2)</f>
        <v>0</v>
      </c>
      <c r="T34" s="36"/>
      <c r="U34" s="34">
        <f>ROUND((((SUM(E13,E17))/E56)*100),2)</f>
        <v>0</v>
      </c>
      <c r="V34" s="36"/>
      <c r="W34" s="34">
        <f>ROUND((((SUM(G13,G17))/G56)*100),2)</f>
        <v>0</v>
      </c>
      <c r="X34" s="36"/>
      <c r="Y34" s="34">
        <f>ROUND((((SUM(I13,I17))/I56)*100),2)</f>
        <v>0</v>
      </c>
      <c r="Z34" s="36"/>
      <c r="AA34" s="34">
        <f>ROUND((((SUM(K13,K17))/K56)*100),2)</f>
        <v>0</v>
      </c>
      <c r="AB34" s="36"/>
      <c r="AC34" s="34">
        <f>ROUND(AVERAGE(S34:AB34),2)</f>
        <v>0</v>
      </c>
      <c r="AD34" s="36"/>
    </row>
    <row r="35" spans="1:30" s="172" customFormat="1" ht="13.75" customHeight="1" x14ac:dyDescent="0.15">
      <c r="C35" s="453"/>
      <c r="E35" s="453"/>
      <c r="G35" s="453"/>
      <c r="I35" s="453"/>
      <c r="Q35" s="16" t="s">
        <v>3391</v>
      </c>
      <c r="R35" s="36"/>
      <c r="S35" s="459">
        <f>ROUND((((C16)/C56)*100),2)</f>
        <v>57.05</v>
      </c>
      <c r="T35" s="36"/>
      <c r="U35" s="459">
        <f>ROUND((((E16)/E56)*100),2)</f>
        <v>57.22</v>
      </c>
      <c r="V35" s="36"/>
      <c r="W35" s="459">
        <f>ROUND((((G16)/G56)*100),2)</f>
        <v>56.71</v>
      </c>
      <c r="X35" s="36"/>
      <c r="Y35" s="459">
        <f>ROUND((((I16)/I56)*100),2)</f>
        <v>57.4</v>
      </c>
      <c r="Z35" s="36"/>
      <c r="AA35" s="459">
        <f>ROUND((((K16)/K56)*100),2)</f>
        <v>55.54</v>
      </c>
      <c r="AB35" s="36"/>
      <c r="AC35" s="459">
        <f>ROUND(AVERAGE(S35:AB35),2)</f>
        <v>56.78</v>
      </c>
      <c r="AD35" s="36"/>
    </row>
    <row r="36" spans="1:30" s="172" customFormat="1" ht="13.75" customHeight="1" x14ac:dyDescent="0.15">
      <c r="A36" s="16" t="s">
        <v>3401</v>
      </c>
      <c r="B36" s="16" t="s">
        <v>3402</v>
      </c>
      <c r="C36" s="453">
        <v>0</v>
      </c>
      <c r="E36" s="453">
        <v>0</v>
      </c>
      <c r="G36" s="453">
        <v>0</v>
      </c>
      <c r="I36" s="453">
        <v>0</v>
      </c>
      <c r="K36" s="453">
        <v>0</v>
      </c>
      <c r="L36" s="298"/>
      <c r="M36" s="453">
        <v>0</v>
      </c>
      <c r="N36" s="298"/>
      <c r="O36" s="453">
        <v>0</v>
      </c>
      <c r="Q36" s="16" t="s">
        <v>3394</v>
      </c>
      <c r="R36" s="36"/>
      <c r="S36" s="460">
        <f>SUM(S33:S35)</f>
        <v>100</v>
      </c>
      <c r="T36" s="16" t="s">
        <v>52</v>
      </c>
      <c r="U36" s="460">
        <f>SUM(U33:U35)</f>
        <v>100</v>
      </c>
      <c r="V36" s="16" t="s">
        <v>52</v>
      </c>
      <c r="W36" s="460">
        <f>SUM(W33:W35)</f>
        <v>100</v>
      </c>
      <c r="X36" s="16" t="s">
        <v>52</v>
      </c>
      <c r="Y36" s="460">
        <f>SUM(Y33:Y35)</f>
        <v>100</v>
      </c>
      <c r="Z36" s="16" t="s">
        <v>52</v>
      </c>
      <c r="AA36" s="460">
        <f>SUM(AA33:AA35)</f>
        <v>100</v>
      </c>
      <c r="AB36" s="16" t="s">
        <v>52</v>
      </c>
      <c r="AC36" s="460">
        <f>SUM(AC33:AC35)</f>
        <v>100</v>
      </c>
      <c r="AD36" s="16" t="s">
        <v>52</v>
      </c>
    </row>
    <row r="37" spans="1:30" s="172" customFormat="1" ht="13.75" customHeight="1" x14ac:dyDescent="0.15">
      <c r="C37" s="453"/>
      <c r="E37" s="453"/>
      <c r="G37" s="453"/>
      <c r="I37" s="453"/>
    </row>
    <row r="38" spans="1:30" s="172" customFormat="1" ht="13.75" customHeight="1" x14ac:dyDescent="0.15">
      <c r="A38" s="16" t="s">
        <v>3403</v>
      </c>
      <c r="B38" s="16" t="s">
        <v>3404</v>
      </c>
      <c r="C38" s="453">
        <v>8986000</v>
      </c>
      <c r="E38" s="453">
        <v>8583000</v>
      </c>
      <c r="G38" s="453">
        <v>8229000</v>
      </c>
      <c r="I38" s="453">
        <v>7956000</v>
      </c>
      <c r="K38" s="453">
        <v>7682000</v>
      </c>
      <c r="L38" s="298"/>
      <c r="M38" s="453">
        <v>7402000</v>
      </c>
      <c r="N38" s="298"/>
      <c r="O38" s="453">
        <v>7156000</v>
      </c>
    </row>
    <row r="39" spans="1:30" s="172" customFormat="1" ht="13.75" customHeight="1" x14ac:dyDescent="0.15">
      <c r="C39" s="453"/>
      <c r="E39" s="453"/>
      <c r="G39" s="453"/>
      <c r="I39" s="453"/>
      <c r="K39" s="298"/>
      <c r="L39" s="298"/>
      <c r="M39" s="298"/>
      <c r="N39" s="298"/>
      <c r="O39" s="298"/>
    </row>
    <row r="40" spans="1:30" s="172" customFormat="1" ht="13.75" customHeight="1" x14ac:dyDescent="0.15">
      <c r="A40" s="16" t="s">
        <v>3405</v>
      </c>
      <c r="B40" s="16" t="s">
        <v>3406</v>
      </c>
      <c r="C40" s="22">
        <v>14402000</v>
      </c>
      <c r="E40" s="453">
        <v>13376000</v>
      </c>
      <c r="G40" s="453">
        <v>12974000</v>
      </c>
      <c r="I40" s="453">
        <v>11846000</v>
      </c>
      <c r="K40" s="453">
        <v>12489000</v>
      </c>
      <c r="L40" s="298"/>
      <c r="M40" s="453">
        <v>11484000</v>
      </c>
      <c r="N40" s="298"/>
      <c r="O40" s="453">
        <v>9654000</v>
      </c>
      <c r="Q40" s="454" t="s">
        <v>3407</v>
      </c>
    </row>
    <row r="41" spans="1:30" s="172" customFormat="1" ht="13.75" customHeight="1" x14ac:dyDescent="0.15">
      <c r="A41" s="16" t="s">
        <v>3408</v>
      </c>
      <c r="B41" s="16" t="s">
        <v>3409</v>
      </c>
      <c r="C41" s="22">
        <v>18881000</v>
      </c>
      <c r="E41" s="453">
        <v>18372000</v>
      </c>
      <c r="G41" s="453">
        <v>20111000</v>
      </c>
      <c r="I41" s="453">
        <v>19365000</v>
      </c>
      <c r="K41" s="453">
        <v>20710000</v>
      </c>
      <c r="L41" s="298"/>
      <c r="M41" s="453">
        <v>18766000</v>
      </c>
      <c r="N41" s="298"/>
      <c r="O41" s="453">
        <v>18438000</v>
      </c>
      <c r="Q41" s="455"/>
    </row>
    <row r="42" spans="1:30" s="172" customFormat="1" ht="13.75" customHeight="1" x14ac:dyDescent="0.15">
      <c r="A42" s="16" t="s">
        <v>3410</v>
      </c>
      <c r="B42" s="16" t="s">
        <v>3411</v>
      </c>
      <c r="C42" s="453">
        <f>(282-5903+2129-228)*1000</f>
        <v>-3720000</v>
      </c>
      <c r="E42" s="453">
        <f>(-483-6094+4508-378)*1000</f>
        <v>-2447000</v>
      </c>
      <c r="G42" s="453">
        <f>(-572+282-507-2018+599)*1000</f>
        <v>-2216000</v>
      </c>
      <c r="I42" s="453">
        <f>(-867+767-3098+2387-55)*1000</f>
        <v>-866000</v>
      </c>
      <c r="K42" s="453">
        <v>389000</v>
      </c>
      <c r="L42" s="298"/>
      <c r="M42" s="453">
        <f>(632+957+11438-11502+1761)*1000</f>
        <v>3286000</v>
      </c>
      <c r="N42" s="298"/>
      <c r="O42" s="453">
        <v>-888000</v>
      </c>
      <c r="Q42" s="454" t="s">
        <v>3412</v>
      </c>
    </row>
    <row r="43" spans="1:30" s="172" customFormat="1" ht="13.75" customHeight="1" x14ac:dyDescent="0.15">
      <c r="A43" s="16" t="s">
        <v>3413</v>
      </c>
      <c r="B43" s="16" t="s">
        <v>3414</v>
      </c>
      <c r="C43" s="453">
        <v>7688000</v>
      </c>
      <c r="E43" s="453">
        <v>7010000</v>
      </c>
      <c r="G43" s="453">
        <v>6769000</v>
      </c>
      <c r="I43" s="453">
        <v>6422000</v>
      </c>
      <c r="K43" s="453">
        <v>6151000</v>
      </c>
      <c r="L43" s="298"/>
      <c r="M43" s="453"/>
      <c r="N43" s="298"/>
      <c r="O43" s="453"/>
      <c r="Q43" s="16" t="s">
        <v>3415</v>
      </c>
      <c r="R43" s="36"/>
      <c r="S43" s="34">
        <f>ROUND(C21/C52,4)*100</f>
        <v>2.86</v>
      </c>
      <c r="T43" s="16" t="s">
        <v>52</v>
      </c>
      <c r="U43" s="34">
        <f>ROUND(E21/E52,4)*100</f>
        <v>1.7399999999999998</v>
      </c>
      <c r="V43" s="16" t="s">
        <v>52</v>
      </c>
      <c r="W43" s="34">
        <f>ROUND(G21/G52,4)*100</f>
        <v>1.77</v>
      </c>
      <c r="X43" s="16" t="s">
        <v>52</v>
      </c>
      <c r="Y43" s="34">
        <f>ROUND(I21/I52,4)*100</f>
        <v>2.88</v>
      </c>
      <c r="Z43" s="16" t="s">
        <v>52</v>
      </c>
      <c r="AA43" s="34">
        <f>ROUND(K21/K52,4)*100</f>
        <v>4.2</v>
      </c>
      <c r="AB43" s="16" t="s">
        <v>52</v>
      </c>
      <c r="AC43" s="34">
        <f>ROUND(AVERAGE(S43:AB43),2)</f>
        <v>2.69</v>
      </c>
      <c r="AD43" s="16" t="s">
        <v>52</v>
      </c>
    </row>
    <row r="44" spans="1:30" s="172" customFormat="1" ht="13.75" customHeight="1" x14ac:dyDescent="0.15">
      <c r="A44" s="16" t="s">
        <v>3416</v>
      </c>
      <c r="B44" s="16" t="s">
        <v>3417</v>
      </c>
      <c r="C44" s="453">
        <v>2240000</v>
      </c>
      <c r="E44" s="453">
        <v>2491000</v>
      </c>
      <c r="G44" s="453">
        <v>4543000</v>
      </c>
      <c r="I44" s="453">
        <v>5409000</v>
      </c>
      <c r="K44" s="453">
        <v>4740000</v>
      </c>
      <c r="M44" s="453"/>
      <c r="O44" s="453"/>
      <c r="Q44" s="16" t="s">
        <v>3418</v>
      </c>
      <c r="S44" s="34">
        <f>(ROUND((C52/(AVERAGE(C48,E48))*100),2))</f>
        <v>387.49</v>
      </c>
      <c r="U44" s="34">
        <f>(ROUND((E52/(AVERAGE(E48,G48))*100),2))</f>
        <v>629.84</v>
      </c>
      <c r="W44" s="34">
        <f>(ROUND((G52/(AVERAGE(G48,I48))*100),2))</f>
        <v>627.36</v>
      </c>
      <c r="Y44" s="34">
        <f>(ROUND((I52/(AVERAGE(I48,K48))*100),2))</f>
        <v>367.68</v>
      </c>
      <c r="AA44" s="34">
        <f>(ROUND((K52/(AVERAGE(K48,M48))*100),2))</f>
        <v>277.33</v>
      </c>
      <c r="AC44" s="34">
        <f>ROUND(AVERAGE(S44:AB44),2)</f>
        <v>457.94</v>
      </c>
    </row>
    <row r="45" spans="1:30" s="172" customFormat="1" ht="13.75" customHeight="1" x14ac:dyDescent="0.15">
      <c r="I45" s="453"/>
      <c r="K45" s="453"/>
      <c r="Q45" s="16" t="s">
        <v>3419</v>
      </c>
      <c r="S45" s="34">
        <f>ROUND(((C26/C52)*100),2)</f>
        <v>1.8</v>
      </c>
      <c r="U45" s="34">
        <f>ROUND(((E26/E52)*100),2)</f>
        <v>1.1200000000000001</v>
      </c>
      <c r="W45" s="34">
        <f>ROUND(((G26/G52)*100),2)</f>
        <v>1.1399999999999999</v>
      </c>
      <c r="Y45" s="34">
        <f>ROUND(((I26/I52)*100),2)</f>
        <v>1.96</v>
      </c>
      <c r="AA45" s="34">
        <f>ROUND(((K26/K52)*100),2)</f>
        <v>2.61</v>
      </c>
      <c r="AC45" s="34">
        <f>ROUND(AVERAGE(S45:AB45),2)</f>
        <v>1.73</v>
      </c>
    </row>
    <row r="46" spans="1:30" s="172" customFormat="1" ht="13.75" customHeight="1" x14ac:dyDescent="0.15">
      <c r="A46" s="16" t="s">
        <v>3420</v>
      </c>
      <c r="I46" s="453"/>
      <c r="K46" s="298"/>
      <c r="L46" s="298"/>
      <c r="M46" s="298"/>
      <c r="N46" s="298"/>
      <c r="O46" s="298"/>
      <c r="Q46" s="16" t="s">
        <v>3421</v>
      </c>
      <c r="S46" s="34">
        <f>ROUND(((C38/C34)*100),2)</f>
        <v>62.39</v>
      </c>
      <c r="U46" s="34">
        <f>ROUND(((E38/E34)*100),2)</f>
        <v>64.17</v>
      </c>
      <c r="W46" s="34">
        <f>ROUND(((G38/G34)*100),2)</f>
        <v>63.43</v>
      </c>
      <c r="Y46" s="34">
        <f>ROUND(((I38/I34)*100),2)</f>
        <v>67.16</v>
      </c>
      <c r="AA46" s="34">
        <f>ROUND(((K38/K34)*100),2)</f>
        <v>61.51</v>
      </c>
      <c r="AC46" s="34">
        <f>ROUND(AVERAGE(S46:AB46),2)</f>
        <v>63.73</v>
      </c>
    </row>
    <row r="47" spans="1:30" s="172" customFormat="1" ht="13.75" customHeight="1" x14ac:dyDescent="0.15">
      <c r="I47" s="453"/>
      <c r="K47" s="298"/>
      <c r="L47" s="298"/>
      <c r="M47" s="298"/>
      <c r="N47" s="298"/>
      <c r="O47" s="298"/>
      <c r="S47" s="34"/>
      <c r="U47" s="34"/>
      <c r="W47" s="34"/>
      <c r="Y47" s="34"/>
      <c r="AA47" s="34"/>
      <c r="AC47" s="34"/>
    </row>
    <row r="48" spans="1:30" s="172" customFormat="1" ht="13.75" customHeight="1" x14ac:dyDescent="0.15">
      <c r="A48" s="16" t="s">
        <v>3422</v>
      </c>
      <c r="B48" s="16" t="s">
        <v>3423</v>
      </c>
      <c r="C48" s="453">
        <f>C16/C15</f>
        <v>10.310107693506319</v>
      </c>
      <c r="E48" s="453">
        <f>E16/E15</f>
        <v>9.7496541903232625</v>
      </c>
      <c r="G48" s="453">
        <f>G16/G15</f>
        <v>9.2758015347468312</v>
      </c>
      <c r="I48" s="453">
        <f>I16/I15</f>
        <v>8.8747573876883461</v>
      </c>
      <c r="K48" s="453">
        <f>K16/K15</f>
        <v>8.5128622112821066</v>
      </c>
      <c r="L48" s="298"/>
      <c r="M48" s="453">
        <f>M16/M15</f>
        <v>8.1495521499087999</v>
      </c>
      <c r="N48" s="298"/>
      <c r="O48" s="453">
        <f>O16/O15</f>
        <v>7.9750950765300486</v>
      </c>
      <c r="Q48" s="454" t="s">
        <v>3424</v>
      </c>
      <c r="S48" s="34">
        <f>ROUND(((C34/AVERAGE(C16,E16))*100),2)</f>
        <v>11.06</v>
      </c>
      <c r="T48" s="16" t="s">
        <v>52</v>
      </c>
      <c r="U48" s="34">
        <f>ROUND(((E34/AVERAGE(E16,G16))*100),2)</f>
        <v>10.89</v>
      </c>
      <c r="V48" s="16" t="s">
        <v>52</v>
      </c>
      <c r="W48" s="34">
        <f>ROUND(((G34/AVERAGE(G16,I16))*100),2)</f>
        <v>11.11</v>
      </c>
      <c r="X48" s="16" t="s">
        <v>52</v>
      </c>
      <c r="Y48" s="34">
        <f>ROUND(((I34/AVERAGE(I16,K16))*100),2)</f>
        <v>10.62</v>
      </c>
      <c r="Z48" s="16" t="s">
        <v>52</v>
      </c>
      <c r="AA48" s="34">
        <f>ROUND(((K34/AVERAGE(K16,M16))*100),2)</f>
        <v>11.69</v>
      </c>
      <c r="AB48" s="16" t="s">
        <v>52</v>
      </c>
      <c r="AC48" s="34">
        <f>ROUND(AVERAGE(S48:AB48),2)</f>
        <v>11.07</v>
      </c>
      <c r="AD48" s="16" t="s">
        <v>52</v>
      </c>
    </row>
    <row r="49" spans="1:30" s="172" customFormat="1" ht="13.75" customHeight="1" x14ac:dyDescent="0.15">
      <c r="C49" s="453"/>
      <c r="E49" s="453"/>
      <c r="G49" s="453"/>
      <c r="I49" s="453"/>
      <c r="K49" s="298"/>
      <c r="L49" s="298"/>
      <c r="M49" s="298"/>
      <c r="N49" s="298"/>
      <c r="O49" s="298"/>
      <c r="S49" s="34"/>
      <c r="U49" s="34"/>
      <c r="W49" s="34"/>
      <c r="Y49" s="34"/>
      <c r="AA49" s="34"/>
      <c r="AC49" s="36"/>
    </row>
    <row r="50" spans="1:30" s="172" customFormat="1" ht="13.75" customHeight="1" x14ac:dyDescent="0.15">
      <c r="A50" s="16" t="s">
        <v>3425</v>
      </c>
      <c r="B50" s="16" t="s">
        <v>3423</v>
      </c>
      <c r="C50" s="453">
        <f>SUM(C12:C13,C16:C17)</f>
        <v>235220000</v>
      </c>
      <c r="E50" s="453">
        <f>SUM(E12:E13,E16:E17)</f>
        <v>219553000</v>
      </c>
      <c r="G50" s="453">
        <f>SUM(G12:G13,G16:G17)</f>
        <v>209547000</v>
      </c>
      <c r="I50" s="453">
        <f>SUM(I12:I13,I16:I17)</f>
        <v>198714000</v>
      </c>
      <c r="K50" s="453">
        <f>SUM(K12:K13,K16:K17)</f>
        <v>196375000</v>
      </c>
      <c r="L50" s="298"/>
      <c r="M50" s="453">
        <f>SUM(M12:M13,M16:M17)</f>
        <v>189448000</v>
      </c>
      <c r="N50" s="298"/>
      <c r="O50" s="453">
        <f>SUM(O12:O13,O16:O17)</f>
        <v>188439000</v>
      </c>
      <c r="Q50" s="454" t="s">
        <v>3426</v>
      </c>
      <c r="R50" s="36"/>
      <c r="S50" s="34">
        <f>ROUND((C54/C62),2)</f>
        <v>3.43</v>
      </c>
      <c r="T50" s="16" t="s">
        <v>414</v>
      </c>
      <c r="U50" s="34">
        <f>ROUND((E54/E62),2)</f>
        <v>3.32</v>
      </c>
      <c r="V50" s="16" t="s">
        <v>414</v>
      </c>
      <c r="W50" s="34">
        <f>ROUND((G54/G62),2)</f>
        <v>3.08</v>
      </c>
      <c r="X50" s="16" t="s">
        <v>414</v>
      </c>
      <c r="Y50" s="34">
        <f>ROUND((I54/I62),2)</f>
        <v>2.92</v>
      </c>
      <c r="Z50" s="16" t="s">
        <v>414</v>
      </c>
      <c r="AA50" s="34">
        <f>ROUND((K54/K62),2)</f>
        <v>3.03</v>
      </c>
      <c r="AB50" s="16" t="s">
        <v>414</v>
      </c>
      <c r="AC50" s="34">
        <f>ROUND(AVERAGE(S50:AB50),2)</f>
        <v>3.16</v>
      </c>
      <c r="AD50" s="16" t="s">
        <v>414</v>
      </c>
    </row>
    <row r="51" spans="1:30" s="172" customFormat="1" ht="13.75" customHeight="1" x14ac:dyDescent="0.15">
      <c r="C51" s="453"/>
      <c r="E51" s="453"/>
      <c r="G51" s="453"/>
      <c r="I51" s="453"/>
      <c r="K51" s="298"/>
      <c r="L51" s="298"/>
      <c r="M51" s="298"/>
      <c r="N51" s="298"/>
      <c r="O51" s="298"/>
      <c r="Q51" s="455"/>
      <c r="S51" s="34"/>
      <c r="U51" s="34"/>
      <c r="W51" s="34"/>
      <c r="Y51" s="34"/>
      <c r="AA51" s="34"/>
      <c r="AC51" s="34"/>
    </row>
    <row r="52" spans="1:30" s="172" customFormat="1" ht="13.75" customHeight="1" x14ac:dyDescent="0.15">
      <c r="A52" s="16" t="s">
        <v>563</v>
      </c>
      <c r="B52" s="16" t="s">
        <v>3423</v>
      </c>
      <c r="C52" s="453">
        <f>AVERAGE(C22:C23)</f>
        <v>38.865000000000002</v>
      </c>
      <c r="E52" s="453">
        <f>AVERAGE(E22:E23)</f>
        <v>59.915000000000006</v>
      </c>
      <c r="G52" s="453">
        <f>AVERAGE(G22:G23)</f>
        <v>56.935000000000002</v>
      </c>
      <c r="I52" s="453">
        <f>AVERAGE(I22:I23)</f>
        <v>31.965</v>
      </c>
      <c r="K52" s="453">
        <f>AVERAGE(K22:K23)</f>
        <v>23.105</v>
      </c>
      <c r="L52" s="298"/>
      <c r="M52" s="453">
        <f>AVERAGE(M22:M23)</f>
        <v>21.55</v>
      </c>
      <c r="N52" s="298"/>
      <c r="O52" s="453">
        <f>AVERAGE(O22:O23)</f>
        <v>19.81005</v>
      </c>
      <c r="Q52" s="454" t="s">
        <v>3427</v>
      </c>
      <c r="R52" s="36"/>
      <c r="S52" s="34">
        <f>ROUND(((C60/C54)*100),2)</f>
        <v>14.64</v>
      </c>
      <c r="T52" s="16" t="s">
        <v>52</v>
      </c>
      <c r="U52" s="34">
        <f>ROUND(((E60/E54)*100),2)</f>
        <v>16.63</v>
      </c>
      <c r="V52" s="16" t="s">
        <v>52</v>
      </c>
      <c r="W52" s="34">
        <f>ROUND(((G60/G54)*100),2)</f>
        <v>18.690000000000001</v>
      </c>
      <c r="X52" s="16" t="s">
        <v>52</v>
      </c>
      <c r="Y52" s="34">
        <f>ROUND(((I60/I54)*100),2)</f>
        <v>21.58</v>
      </c>
      <c r="Z52" s="16" t="s">
        <v>52</v>
      </c>
      <c r="AA52" s="34">
        <f>ROUND(((K60/K54)*100),2)</f>
        <v>23.93</v>
      </c>
      <c r="AB52" s="16" t="s">
        <v>52</v>
      </c>
      <c r="AC52" s="34">
        <f>ROUND(AVERAGE(S52:AB52),2)</f>
        <v>19.09</v>
      </c>
      <c r="AD52" s="16" t="s">
        <v>52</v>
      </c>
    </row>
    <row r="53" spans="1:30" s="172" customFormat="1" ht="13.75" customHeight="1" x14ac:dyDescent="0.15">
      <c r="C53" s="453"/>
      <c r="E53" s="453"/>
      <c r="G53" s="453"/>
      <c r="I53" s="453"/>
      <c r="K53" s="298"/>
      <c r="L53" s="298"/>
      <c r="M53" s="298"/>
      <c r="N53" s="298"/>
      <c r="O53" s="298"/>
      <c r="Q53" s="464"/>
      <c r="S53" s="34"/>
      <c r="U53" s="34"/>
      <c r="W53" s="34"/>
      <c r="Y53" s="34"/>
      <c r="AA53" s="34"/>
    </row>
    <row r="54" spans="1:30" s="172" customFormat="1" ht="13.75" customHeight="1" x14ac:dyDescent="0.15">
      <c r="A54" s="16" t="s">
        <v>3428</v>
      </c>
      <c r="C54" s="453">
        <f>C19+C12</f>
        <v>101035000</v>
      </c>
      <c r="E54" s="453">
        <f>E19+E12</f>
        <v>94358000</v>
      </c>
      <c r="G54" s="453">
        <f>G19+G12</f>
        <v>91142000</v>
      </c>
      <c r="I54" s="453">
        <f>I19+I12</f>
        <v>84653000</v>
      </c>
      <c r="K54" s="453">
        <f>K19+K12</f>
        <v>87305000</v>
      </c>
      <c r="L54" s="298"/>
      <c r="M54" s="453">
        <f>M19+M12</f>
        <v>84885000</v>
      </c>
      <c r="N54" s="298"/>
      <c r="O54" s="453">
        <f>O19+O12</f>
        <v>84928000</v>
      </c>
      <c r="Q54" s="465" t="s">
        <v>3429</v>
      </c>
      <c r="R54" s="36"/>
      <c r="S54" s="34">
        <f>S33</f>
        <v>42.95</v>
      </c>
      <c r="T54" s="16" t="s">
        <v>52</v>
      </c>
      <c r="U54" s="34">
        <f>U33</f>
        <v>42.78</v>
      </c>
      <c r="V54" s="16" t="s">
        <v>52</v>
      </c>
      <c r="W54" s="34">
        <f>W33</f>
        <v>43.29</v>
      </c>
      <c r="X54" s="16" t="s">
        <v>52</v>
      </c>
      <c r="Y54" s="34">
        <f>Y33</f>
        <v>42.6</v>
      </c>
      <c r="Z54" s="16" t="s">
        <v>52</v>
      </c>
      <c r="AA54" s="34">
        <f>AA33</f>
        <v>44.46</v>
      </c>
      <c r="AB54" s="16" t="s">
        <v>52</v>
      </c>
      <c r="AC54" s="34">
        <f>ROUND(AVERAGE(S54:AB54),2)</f>
        <v>43.22</v>
      </c>
      <c r="AD54" s="16" t="s">
        <v>52</v>
      </c>
    </row>
    <row r="55" spans="1:30" s="172" customFormat="1" ht="13.75" customHeight="1" x14ac:dyDescent="0.15">
      <c r="C55" s="453"/>
      <c r="E55" s="453"/>
      <c r="G55" s="453"/>
      <c r="I55" s="453"/>
      <c r="K55" s="298"/>
      <c r="L55" s="298"/>
      <c r="M55" s="298"/>
      <c r="N55" s="298"/>
      <c r="O55" s="298"/>
    </row>
    <row r="56" spans="1:30" s="172" customFormat="1" ht="13.75" customHeight="1" x14ac:dyDescent="0.15">
      <c r="A56" s="16" t="s">
        <v>3430</v>
      </c>
      <c r="B56" s="16" t="s">
        <v>3423</v>
      </c>
      <c r="C56" s="453">
        <f>SUM(C50,C19)</f>
        <v>235220000</v>
      </c>
      <c r="E56" s="453">
        <f>SUM(E50,E19)</f>
        <v>220553000</v>
      </c>
      <c r="G56" s="453">
        <f>SUM(G50,G19)</f>
        <v>210547000</v>
      </c>
      <c r="I56" s="453">
        <f>SUM(I50,I19)</f>
        <v>198714000</v>
      </c>
      <c r="K56" s="453">
        <f>SUM(K50,K19)</f>
        <v>196375000</v>
      </c>
      <c r="L56" s="298"/>
      <c r="M56" s="453">
        <f>SUM(M50,M19)</f>
        <v>189448000</v>
      </c>
      <c r="N56" s="298"/>
      <c r="O56" s="453">
        <f>SUM(O50,O19)</f>
        <v>188439000</v>
      </c>
    </row>
    <row r="57" spans="1:30" s="172" customFormat="1" ht="13.75" customHeight="1" x14ac:dyDescent="0.15">
      <c r="C57" s="453"/>
      <c r="E57" s="453"/>
      <c r="G57" s="453"/>
      <c r="I57" s="453"/>
      <c r="K57" s="298"/>
      <c r="L57" s="298"/>
      <c r="M57" s="298"/>
      <c r="N57" s="298"/>
      <c r="O57" s="298"/>
    </row>
    <row r="58" spans="1:30" s="172" customFormat="1" ht="13.75" customHeight="1" x14ac:dyDescent="0.15">
      <c r="A58" s="16" t="s">
        <v>3431</v>
      </c>
      <c r="B58" s="16" t="s">
        <v>3423</v>
      </c>
      <c r="C58" s="453">
        <f>SUM(C13,C17)</f>
        <v>0</v>
      </c>
      <c r="E58" s="453">
        <f>SUM(E13,E17)</f>
        <v>0</v>
      </c>
      <c r="G58" s="453">
        <f>SUM(G13,G17)</f>
        <v>0</v>
      </c>
      <c r="I58" s="453">
        <f>SUM(I13,I17)</f>
        <v>0</v>
      </c>
      <c r="K58" s="453">
        <f>SUM(K13,K17)</f>
        <v>0</v>
      </c>
      <c r="L58" s="298"/>
      <c r="M58" s="453">
        <f>SUM(M13,M17)</f>
        <v>0</v>
      </c>
      <c r="N58" s="298"/>
      <c r="O58" s="453">
        <f>SUM(O13,O17)</f>
        <v>0</v>
      </c>
    </row>
    <row r="59" spans="1:30" s="172" customFormat="1" ht="13.75" customHeight="1" x14ac:dyDescent="0.15">
      <c r="C59" s="453"/>
      <c r="E59" s="453"/>
      <c r="G59" s="453"/>
      <c r="I59" s="453"/>
      <c r="K59" s="298"/>
      <c r="L59" s="298"/>
      <c r="M59" s="298"/>
      <c r="N59" s="298"/>
      <c r="O59" s="298"/>
    </row>
    <row r="60" spans="1:30" s="172" customFormat="1" ht="13.75" customHeight="1" x14ac:dyDescent="0.15">
      <c r="A60" s="25" t="s">
        <v>3432</v>
      </c>
      <c r="B60" s="16" t="s">
        <v>3423</v>
      </c>
      <c r="C60" s="453">
        <f>ROUND(C41+C42-C28,3)</f>
        <v>14795000</v>
      </c>
      <c r="E60" s="453">
        <f>ROUND(E41+E42-E28,3)</f>
        <v>15696000</v>
      </c>
      <c r="G60" s="453">
        <f>ROUND(G41+G42-G28,3)</f>
        <v>17031000</v>
      </c>
      <c r="I60" s="453">
        <f>ROUND(I41+I42-I28,3)</f>
        <v>18271000</v>
      </c>
      <c r="K60" s="453">
        <f>ROUND(K41+K42-K28,3)</f>
        <v>20893000</v>
      </c>
      <c r="L60" s="298"/>
      <c r="M60" s="453">
        <f>ROUND(M41+M42-M28,3)</f>
        <v>21842000</v>
      </c>
      <c r="N60" s="298"/>
      <c r="O60" s="453">
        <f>ROUND(O41+O42-O28,3)</f>
        <v>17468000</v>
      </c>
    </row>
    <row r="61" spans="1:30" s="172" customFormat="1" ht="13.75" customHeight="1" x14ac:dyDescent="0.15">
      <c r="A61" s="8"/>
      <c r="K61" s="298"/>
      <c r="L61" s="298"/>
      <c r="M61" s="298"/>
      <c r="N61" s="298"/>
      <c r="O61" s="298"/>
    </row>
    <row r="62" spans="1:30" s="172" customFormat="1" ht="13.75" customHeight="1" x14ac:dyDescent="0.15">
      <c r="A62" s="16" t="s">
        <v>3433</v>
      </c>
      <c r="B62" s="16" t="s">
        <v>3423</v>
      </c>
      <c r="C62" s="453">
        <f>C40+C43+C44+C30</f>
        <v>29454000</v>
      </c>
      <c r="E62" s="453">
        <f>E40+E43+E44+E30</f>
        <v>28386000</v>
      </c>
      <c r="G62" s="453">
        <f>G40+G43+G44+G30</f>
        <v>29634000</v>
      </c>
      <c r="I62" s="453">
        <f>I40+I43+I44+I30</f>
        <v>28942000</v>
      </c>
      <c r="K62" s="453">
        <v>28812000</v>
      </c>
      <c r="M62" s="453">
        <v>28009000</v>
      </c>
      <c r="O62" s="453">
        <v>26505000</v>
      </c>
    </row>
    <row r="63" spans="1:30" s="172" customFormat="1" ht="13.75" customHeight="1" x14ac:dyDescent="0.15">
      <c r="I63" s="298"/>
      <c r="J63" s="298"/>
      <c r="K63" s="298"/>
      <c r="L63" s="298"/>
      <c r="M63" s="298"/>
      <c r="N63" s="298"/>
      <c r="O63" s="298"/>
    </row>
    <row r="64" spans="1:30" s="172" customFormat="1" ht="13.75" customHeight="1" x14ac:dyDescent="0.15">
      <c r="I64" s="298"/>
      <c r="J64" s="298"/>
      <c r="K64" s="298"/>
      <c r="L64" s="298"/>
      <c r="M64" s="298"/>
      <c r="N64" s="298"/>
      <c r="O64" s="298"/>
    </row>
    <row r="66" spans="9:15" s="172" customFormat="1" ht="13.75" customHeight="1" x14ac:dyDescent="0.15">
      <c r="K66" s="46"/>
    </row>
    <row r="67" spans="9:15" s="172" customFormat="1" ht="13.75" customHeight="1" x14ac:dyDescent="0.15">
      <c r="I67" s="46"/>
    </row>
    <row r="71" spans="9:15" s="172" customFormat="1" ht="13.75" customHeight="1" x14ac:dyDescent="0.15">
      <c r="I71" s="298"/>
      <c r="J71" s="298"/>
      <c r="K71" s="298"/>
      <c r="L71" s="298"/>
      <c r="M71" s="298"/>
      <c r="N71" s="298"/>
      <c r="O71" s="298"/>
    </row>
    <row r="81" spans="9:223" s="172" customFormat="1" ht="13.75" customHeight="1" x14ac:dyDescent="0.15">
      <c r="HK81" s="466"/>
      <c r="HL81" s="466"/>
      <c r="HO81" s="16" t="s">
        <v>3434</v>
      </c>
    </row>
    <row r="94" spans="9:223" s="172" customFormat="1" ht="13.75" customHeight="1" x14ac:dyDescent="0.15">
      <c r="I94" s="298"/>
      <c r="J94" s="298"/>
      <c r="K94" s="298"/>
      <c r="L94" s="298"/>
      <c r="M94" s="298"/>
      <c r="N94" s="298"/>
      <c r="O94" s="298"/>
    </row>
    <row r="95" spans="9:223" s="172" customFormat="1" ht="13.75" customHeight="1" x14ac:dyDescent="0.15">
      <c r="I95" s="298"/>
      <c r="J95" s="298"/>
      <c r="K95" s="298"/>
      <c r="L95" s="298"/>
      <c r="M95" s="298"/>
      <c r="N95" s="298"/>
      <c r="O95" s="298"/>
    </row>
    <row r="96" spans="9:223" s="172" customFormat="1" ht="13.75" customHeight="1" x14ac:dyDescent="0.15">
      <c r="I96" s="298"/>
      <c r="J96" s="298"/>
      <c r="K96" s="298"/>
      <c r="L96" s="298"/>
      <c r="M96" s="298"/>
      <c r="N96" s="298"/>
      <c r="O96" s="298"/>
    </row>
    <row r="97" spans="9:15" s="172" customFormat="1" ht="13.75" customHeight="1" x14ac:dyDescent="0.15">
      <c r="I97" s="298"/>
      <c r="J97" s="298"/>
      <c r="K97" s="298"/>
      <c r="L97" s="298"/>
      <c r="M97" s="298"/>
      <c r="N97" s="298"/>
      <c r="O97" s="298"/>
    </row>
    <row r="98" spans="9:15" s="172" customFormat="1" ht="13.75" customHeight="1" x14ac:dyDescent="0.15">
      <c r="I98" s="298"/>
      <c r="J98" s="298"/>
      <c r="K98" s="298"/>
      <c r="L98" s="298"/>
      <c r="M98" s="298"/>
      <c r="N98" s="298"/>
      <c r="O98" s="298"/>
    </row>
    <row r="99" spans="9:15" s="172" customFormat="1" ht="13.75" customHeight="1" x14ac:dyDescent="0.15">
      <c r="I99" s="298"/>
      <c r="J99" s="298"/>
      <c r="K99" s="298"/>
      <c r="L99" s="298"/>
      <c r="M99" s="298"/>
      <c r="N99" s="298"/>
      <c r="O99" s="298"/>
    </row>
    <row r="100" spans="9:15" s="172" customFormat="1" ht="13.75" customHeight="1" x14ac:dyDescent="0.15">
      <c r="I100" s="298"/>
      <c r="J100" s="298"/>
      <c r="K100" s="298"/>
      <c r="L100" s="298"/>
      <c r="M100" s="298"/>
      <c r="N100" s="298"/>
      <c r="O100" s="298"/>
    </row>
    <row r="101" spans="9:15" s="172" customFormat="1" ht="13.75" customHeight="1" x14ac:dyDescent="0.15">
      <c r="I101" s="298"/>
      <c r="J101" s="298"/>
      <c r="K101" s="298"/>
      <c r="L101" s="298"/>
      <c r="M101" s="298"/>
      <c r="N101" s="298"/>
      <c r="O101" s="298"/>
    </row>
    <row r="102" spans="9:15" s="172" customFormat="1" ht="13.75" customHeight="1" x14ac:dyDescent="0.15">
      <c r="I102" s="298"/>
      <c r="J102" s="298"/>
      <c r="K102" s="298"/>
      <c r="L102" s="298"/>
      <c r="M102" s="298"/>
      <c r="N102" s="298"/>
      <c r="O102" s="298"/>
    </row>
    <row r="103" spans="9:15" s="172" customFormat="1" ht="13.75" customHeight="1" x14ac:dyDescent="0.15">
      <c r="I103" s="298"/>
      <c r="J103" s="298"/>
      <c r="K103" s="298"/>
      <c r="L103" s="298"/>
      <c r="M103" s="298"/>
      <c r="N103" s="298"/>
      <c r="O103" s="298"/>
    </row>
    <row r="104" spans="9:15" s="172" customFormat="1" ht="13.75" customHeight="1" x14ac:dyDescent="0.15">
      <c r="I104" s="298"/>
      <c r="J104" s="298"/>
      <c r="K104" s="298"/>
      <c r="L104" s="298"/>
      <c r="M104" s="298"/>
      <c r="N104" s="298"/>
      <c r="O104" s="298"/>
    </row>
    <row r="105" spans="9:15" s="172" customFormat="1" ht="13.75" customHeight="1" x14ac:dyDescent="0.15">
      <c r="I105" s="298"/>
      <c r="J105" s="298"/>
      <c r="K105" s="298"/>
      <c r="L105" s="298"/>
      <c r="M105" s="298"/>
      <c r="N105" s="298"/>
      <c r="O105" s="298"/>
    </row>
    <row r="106" spans="9:15" s="172" customFormat="1" ht="13.75" customHeight="1" x14ac:dyDescent="0.15">
      <c r="I106" s="298"/>
      <c r="J106" s="298"/>
      <c r="K106" s="298"/>
      <c r="L106" s="298"/>
      <c r="M106" s="298"/>
      <c r="N106" s="298"/>
      <c r="O106" s="298"/>
    </row>
    <row r="107" spans="9:15" s="172" customFormat="1" ht="13.75" customHeight="1" x14ac:dyDescent="0.15">
      <c r="I107" s="298"/>
      <c r="J107" s="298"/>
      <c r="K107" s="298"/>
      <c r="L107" s="298"/>
      <c r="M107" s="298"/>
      <c r="N107" s="298"/>
      <c r="O107" s="298"/>
    </row>
    <row r="108" spans="9:15" s="172" customFormat="1" ht="13.75" customHeight="1" x14ac:dyDescent="0.15">
      <c r="I108" s="298"/>
      <c r="J108" s="298"/>
      <c r="K108" s="298"/>
      <c r="L108" s="298"/>
      <c r="M108" s="298"/>
      <c r="N108" s="298"/>
      <c r="O108" s="298"/>
    </row>
    <row r="109" spans="9:15" s="172" customFormat="1" ht="13.75" customHeight="1" x14ac:dyDescent="0.15">
      <c r="I109" s="298"/>
      <c r="J109" s="298"/>
      <c r="K109" s="298"/>
      <c r="L109" s="298"/>
      <c r="M109" s="298"/>
      <c r="N109" s="298"/>
      <c r="O109" s="298"/>
    </row>
    <row r="110" spans="9:15" s="172" customFormat="1" ht="13.75" customHeight="1" x14ac:dyDescent="0.15">
      <c r="I110" s="298"/>
      <c r="J110" s="298"/>
      <c r="K110" s="298"/>
      <c r="L110" s="298"/>
      <c r="M110" s="298"/>
      <c r="N110" s="298"/>
      <c r="O110" s="298"/>
    </row>
    <row r="111" spans="9:15" s="172" customFormat="1" ht="13.75" customHeight="1" x14ac:dyDescent="0.15">
      <c r="I111" s="298"/>
      <c r="J111" s="298"/>
      <c r="K111" s="298"/>
      <c r="L111" s="298"/>
      <c r="M111" s="298"/>
      <c r="N111" s="298"/>
      <c r="O111" s="298"/>
    </row>
    <row r="112" spans="9:15" s="172" customFormat="1" ht="13.75" customHeight="1" x14ac:dyDescent="0.15">
      <c r="I112" s="298"/>
      <c r="J112" s="298"/>
      <c r="K112" s="298"/>
      <c r="L112" s="298"/>
      <c r="M112" s="298"/>
      <c r="N112" s="298"/>
      <c r="O112" s="298"/>
    </row>
    <row r="113" spans="9:15" s="172" customFormat="1" ht="13.75" customHeight="1" x14ac:dyDescent="0.15">
      <c r="I113" s="298"/>
      <c r="J113" s="298"/>
      <c r="K113" s="298"/>
      <c r="L113" s="298"/>
      <c r="M113" s="298"/>
      <c r="N113" s="298"/>
      <c r="O113" s="298"/>
    </row>
    <row r="114" spans="9:15" s="172" customFormat="1" ht="13.75" customHeight="1" x14ac:dyDescent="0.15">
      <c r="I114" s="298"/>
      <c r="J114" s="298"/>
      <c r="K114" s="298"/>
      <c r="L114" s="298"/>
      <c r="M114" s="298"/>
      <c r="N114" s="298"/>
      <c r="O114" s="298"/>
    </row>
    <row r="115" spans="9:15" s="172" customFormat="1" ht="13.75" customHeight="1" x14ac:dyDescent="0.15">
      <c r="I115" s="298"/>
      <c r="J115" s="298"/>
      <c r="K115" s="298"/>
      <c r="L115" s="298"/>
      <c r="M115" s="298"/>
      <c r="N115" s="298"/>
      <c r="O115" s="298"/>
    </row>
    <row r="116" spans="9:15" s="172" customFormat="1" ht="13.75" customHeight="1" x14ac:dyDescent="0.15">
      <c r="I116" s="298"/>
      <c r="J116" s="298"/>
      <c r="K116" s="298"/>
      <c r="L116" s="298"/>
      <c r="M116" s="298"/>
      <c r="N116" s="298"/>
      <c r="O116" s="298"/>
    </row>
    <row r="117" spans="9:15" s="172" customFormat="1" ht="13.75" customHeight="1" x14ac:dyDescent="0.15">
      <c r="I117" s="298"/>
      <c r="J117" s="298"/>
      <c r="K117" s="298"/>
      <c r="L117" s="298"/>
      <c r="M117" s="298"/>
      <c r="N117" s="298"/>
      <c r="O117" s="298"/>
    </row>
    <row r="118" spans="9:15" s="172" customFormat="1" ht="13.75" customHeight="1" x14ac:dyDescent="0.15">
      <c r="I118" s="298"/>
      <c r="J118" s="298"/>
      <c r="K118" s="298"/>
      <c r="L118" s="298"/>
      <c r="M118" s="298"/>
      <c r="N118" s="298"/>
      <c r="O118" s="298"/>
    </row>
    <row r="119" spans="9:15" s="172" customFormat="1" ht="13.75" customHeight="1" x14ac:dyDescent="0.15">
      <c r="I119" s="298"/>
      <c r="J119" s="298"/>
      <c r="K119" s="298"/>
      <c r="L119" s="298"/>
      <c r="M119" s="298"/>
      <c r="N119" s="298"/>
      <c r="O119" s="298"/>
    </row>
    <row r="120" spans="9:15" s="172" customFormat="1" ht="13.75" customHeight="1" x14ac:dyDescent="0.15">
      <c r="I120" s="298"/>
      <c r="J120" s="298"/>
      <c r="K120" s="298"/>
      <c r="L120" s="298"/>
      <c r="M120" s="298"/>
      <c r="N120" s="298"/>
      <c r="O120" s="298"/>
    </row>
    <row r="121" spans="9:15" s="172" customFormat="1" ht="13.75" customHeight="1" x14ac:dyDescent="0.15">
      <c r="I121" s="298"/>
      <c r="J121" s="298"/>
      <c r="K121" s="298"/>
      <c r="L121" s="298"/>
      <c r="M121" s="298"/>
      <c r="N121" s="298"/>
      <c r="O121" s="298"/>
    </row>
    <row r="122" spans="9:15" s="172" customFormat="1" ht="13.75" customHeight="1" x14ac:dyDescent="0.15">
      <c r="I122" s="298"/>
      <c r="J122" s="298"/>
      <c r="K122" s="298"/>
      <c r="L122" s="298"/>
      <c r="M122" s="298"/>
      <c r="N122" s="298"/>
      <c r="O122" s="298"/>
    </row>
    <row r="123" spans="9:15" s="172" customFormat="1" ht="13.75" customHeight="1" x14ac:dyDescent="0.15">
      <c r="I123" s="298"/>
      <c r="J123" s="298"/>
      <c r="K123" s="298"/>
      <c r="L123" s="298"/>
      <c r="M123" s="298"/>
      <c r="N123" s="298"/>
      <c r="O123" s="298"/>
    </row>
    <row r="124" spans="9:15" s="172" customFormat="1" ht="13.75" customHeight="1" x14ac:dyDescent="0.15">
      <c r="I124" s="298"/>
      <c r="J124" s="298"/>
      <c r="K124" s="298"/>
      <c r="L124" s="298"/>
      <c r="M124" s="298"/>
      <c r="N124" s="298"/>
      <c r="O124" s="298"/>
    </row>
    <row r="125" spans="9:15" s="172" customFormat="1" ht="13.75" customHeight="1" x14ac:dyDescent="0.15">
      <c r="I125" s="298"/>
      <c r="J125" s="298"/>
      <c r="K125" s="298"/>
      <c r="L125" s="298"/>
      <c r="M125" s="298"/>
      <c r="N125" s="298"/>
      <c r="O125" s="298"/>
    </row>
    <row r="126" spans="9:15" s="172" customFormat="1" ht="13.75" customHeight="1" x14ac:dyDescent="0.15">
      <c r="I126" s="298"/>
      <c r="J126" s="298"/>
      <c r="K126" s="298"/>
      <c r="L126" s="298"/>
      <c r="M126" s="298"/>
      <c r="N126" s="298"/>
      <c r="O126" s="298"/>
    </row>
    <row r="127" spans="9:15" s="172" customFormat="1" ht="13.75" customHeight="1" x14ac:dyDescent="0.15">
      <c r="I127" s="298"/>
      <c r="J127" s="298"/>
      <c r="K127" s="298"/>
      <c r="L127" s="298"/>
      <c r="M127" s="298"/>
      <c r="N127" s="298"/>
      <c r="O127" s="298"/>
    </row>
    <row r="128" spans="9:15" s="172" customFormat="1" ht="13.75" customHeight="1" x14ac:dyDescent="0.15">
      <c r="I128" s="298"/>
      <c r="J128" s="298"/>
      <c r="K128" s="298"/>
      <c r="L128" s="298"/>
      <c r="M128" s="298"/>
      <c r="N128" s="298"/>
      <c r="O128" s="298"/>
    </row>
    <row r="129" spans="9:15" s="172" customFormat="1" ht="13.75" customHeight="1" x14ac:dyDescent="0.15">
      <c r="I129" s="298"/>
      <c r="J129" s="298"/>
      <c r="K129" s="298"/>
      <c r="L129" s="298"/>
      <c r="M129" s="298"/>
      <c r="N129" s="298"/>
      <c r="O129" s="298"/>
    </row>
    <row r="130" spans="9:15" s="172" customFormat="1" ht="13.75" customHeight="1" x14ac:dyDescent="0.15">
      <c r="I130" s="298"/>
      <c r="J130" s="298"/>
      <c r="K130" s="298"/>
      <c r="L130" s="298"/>
      <c r="M130" s="298"/>
      <c r="N130" s="298"/>
      <c r="O130" s="298"/>
    </row>
    <row r="131" spans="9:15" s="172" customFormat="1" ht="13.75" customHeight="1" x14ac:dyDescent="0.15">
      <c r="I131" s="298"/>
      <c r="J131" s="298"/>
      <c r="K131" s="298"/>
      <c r="L131" s="298"/>
      <c r="M131" s="298"/>
      <c r="N131" s="298"/>
      <c r="O131" s="298"/>
    </row>
    <row r="132" spans="9:15" s="172" customFormat="1" ht="13.75" customHeight="1" x14ac:dyDescent="0.15">
      <c r="I132" s="298"/>
      <c r="J132" s="298"/>
      <c r="K132" s="298"/>
      <c r="L132" s="298"/>
      <c r="M132" s="298"/>
      <c r="N132" s="298"/>
      <c r="O132" s="298"/>
    </row>
    <row r="133" spans="9:15" s="172" customFormat="1" ht="13.75" customHeight="1" x14ac:dyDescent="0.15">
      <c r="I133" s="298"/>
      <c r="J133" s="298"/>
      <c r="K133" s="298"/>
      <c r="L133" s="298"/>
      <c r="M133" s="298"/>
      <c r="N133" s="298"/>
      <c r="O133" s="298"/>
    </row>
    <row r="134" spans="9:15" s="172" customFormat="1" ht="13.75" customHeight="1" x14ac:dyDescent="0.15">
      <c r="I134" s="298"/>
      <c r="J134" s="298"/>
      <c r="K134" s="298"/>
      <c r="L134" s="298"/>
      <c r="M134" s="298"/>
      <c r="N134" s="298"/>
      <c r="O134" s="298"/>
    </row>
    <row r="135" spans="9:15" s="172" customFormat="1" ht="13.75" customHeight="1" x14ac:dyDescent="0.15">
      <c r="I135" s="298"/>
      <c r="J135" s="298"/>
      <c r="K135" s="298"/>
      <c r="L135" s="298"/>
      <c r="M135" s="298"/>
      <c r="N135" s="298"/>
      <c r="O135" s="298"/>
    </row>
    <row r="136" spans="9:15" s="172" customFormat="1" ht="13.75" customHeight="1" x14ac:dyDescent="0.15">
      <c r="I136" s="298"/>
      <c r="J136" s="298"/>
      <c r="K136" s="298"/>
      <c r="L136" s="298"/>
      <c r="M136" s="298"/>
      <c r="N136" s="298"/>
      <c r="O136" s="298"/>
    </row>
    <row r="137" spans="9:15" s="172" customFormat="1" ht="13.75" customHeight="1" x14ac:dyDescent="0.15">
      <c r="I137" s="298"/>
      <c r="J137" s="298"/>
      <c r="K137" s="298"/>
      <c r="L137" s="298"/>
      <c r="M137" s="298"/>
      <c r="N137" s="298"/>
      <c r="O137" s="298"/>
    </row>
    <row r="138" spans="9:15" s="172" customFormat="1" ht="13.75" customHeight="1" x14ac:dyDescent="0.15">
      <c r="I138" s="298"/>
      <c r="J138" s="298"/>
      <c r="K138" s="298"/>
      <c r="L138" s="298"/>
      <c r="M138" s="298"/>
      <c r="N138" s="298"/>
      <c r="O138" s="298"/>
    </row>
    <row r="139" spans="9:15" s="172" customFormat="1" ht="13.75" customHeight="1" x14ac:dyDescent="0.15">
      <c r="I139" s="298"/>
      <c r="J139" s="298"/>
      <c r="K139" s="298"/>
      <c r="L139" s="298"/>
      <c r="M139" s="298"/>
      <c r="N139" s="298"/>
      <c r="O139" s="298"/>
    </row>
    <row r="140" spans="9:15" s="172" customFormat="1" ht="13.75" customHeight="1" x14ac:dyDescent="0.15">
      <c r="I140" s="298"/>
      <c r="J140" s="298"/>
      <c r="K140" s="298"/>
      <c r="L140" s="298"/>
      <c r="M140" s="298"/>
      <c r="N140" s="298"/>
      <c r="O140" s="298"/>
    </row>
    <row r="141" spans="9:15" s="172" customFormat="1" ht="13.75" customHeight="1" x14ac:dyDescent="0.15">
      <c r="I141" s="298"/>
      <c r="J141" s="298"/>
      <c r="K141" s="298"/>
      <c r="L141" s="298"/>
      <c r="M141" s="298"/>
      <c r="N141" s="298"/>
      <c r="O141" s="298"/>
    </row>
    <row r="142" spans="9:15" s="172" customFormat="1" ht="13.75" customHeight="1" x14ac:dyDescent="0.15">
      <c r="I142" s="298"/>
      <c r="J142" s="298"/>
      <c r="K142" s="298"/>
      <c r="L142" s="298"/>
      <c r="M142" s="298"/>
      <c r="N142" s="298"/>
      <c r="O142" s="298"/>
    </row>
    <row r="143" spans="9:15" s="172" customFormat="1" ht="13.75" customHeight="1" x14ac:dyDescent="0.15">
      <c r="I143" s="298"/>
      <c r="J143" s="298"/>
      <c r="K143" s="298"/>
      <c r="L143" s="298"/>
      <c r="M143" s="298"/>
      <c r="N143" s="298"/>
      <c r="O143" s="298"/>
    </row>
    <row r="144" spans="9:15" s="172" customFormat="1" ht="13.75" customHeight="1" x14ac:dyDescent="0.15">
      <c r="I144" s="298"/>
      <c r="J144" s="298"/>
      <c r="K144" s="298"/>
      <c r="L144" s="298"/>
      <c r="M144" s="298"/>
      <c r="N144" s="298"/>
      <c r="O144" s="298"/>
    </row>
    <row r="145" spans="9:15" s="172" customFormat="1" ht="13.75" customHeight="1" x14ac:dyDescent="0.15">
      <c r="I145" s="298"/>
      <c r="J145" s="298"/>
      <c r="K145" s="298"/>
      <c r="L145" s="298"/>
      <c r="M145" s="298"/>
      <c r="N145" s="298"/>
      <c r="O145" s="298"/>
    </row>
    <row r="146" spans="9:15" s="172" customFormat="1" ht="13.75" customHeight="1" x14ac:dyDescent="0.15">
      <c r="I146" s="298"/>
      <c r="J146" s="298"/>
      <c r="K146" s="298"/>
      <c r="L146" s="298"/>
      <c r="M146" s="298"/>
      <c r="N146" s="298"/>
      <c r="O146" s="298"/>
    </row>
    <row r="147" spans="9:15" s="172" customFormat="1" ht="13.75" customHeight="1" x14ac:dyDescent="0.15">
      <c r="I147" s="298"/>
      <c r="J147" s="298"/>
      <c r="K147" s="298"/>
      <c r="L147" s="298"/>
      <c r="M147" s="298"/>
      <c r="N147" s="298"/>
      <c r="O147" s="298"/>
    </row>
    <row r="148" spans="9:15" s="172" customFormat="1" ht="13.75" customHeight="1" x14ac:dyDescent="0.15">
      <c r="I148" s="298"/>
      <c r="J148" s="298"/>
      <c r="K148" s="298"/>
      <c r="L148" s="298"/>
      <c r="M148" s="298"/>
      <c r="N148" s="298"/>
      <c r="O148" s="298"/>
    </row>
    <row r="149" spans="9:15" s="172" customFormat="1" ht="13.75" customHeight="1" x14ac:dyDescent="0.15">
      <c r="I149" s="298"/>
      <c r="J149" s="298"/>
      <c r="K149" s="298"/>
      <c r="L149" s="298"/>
      <c r="M149" s="298"/>
      <c r="N149" s="298"/>
      <c r="O149" s="298"/>
    </row>
    <row r="150" spans="9:15" s="172" customFormat="1" ht="13.75" customHeight="1" x14ac:dyDescent="0.15">
      <c r="I150" s="298"/>
      <c r="J150" s="298"/>
      <c r="K150" s="298"/>
      <c r="L150" s="298"/>
      <c r="M150" s="298"/>
      <c r="N150" s="298"/>
      <c r="O150" s="298"/>
    </row>
    <row r="151" spans="9:15" s="172" customFormat="1" ht="13.75" customHeight="1" x14ac:dyDescent="0.15">
      <c r="I151" s="298"/>
      <c r="J151" s="298"/>
      <c r="K151" s="298"/>
      <c r="L151" s="298"/>
      <c r="M151" s="298"/>
      <c r="N151" s="298"/>
      <c r="O151" s="298"/>
    </row>
    <row r="152" spans="9:15" s="172" customFormat="1" ht="13.75" customHeight="1" x14ac:dyDescent="0.15">
      <c r="I152" s="298"/>
      <c r="J152" s="298"/>
      <c r="K152" s="298"/>
      <c r="L152" s="298"/>
      <c r="M152" s="298"/>
      <c r="N152" s="298"/>
      <c r="O152" s="298"/>
    </row>
    <row r="153" spans="9:15" s="172" customFormat="1" ht="13.75" customHeight="1" x14ac:dyDescent="0.15">
      <c r="I153" s="298"/>
      <c r="J153" s="298"/>
      <c r="K153" s="298"/>
      <c r="L153" s="298"/>
      <c r="M153" s="298"/>
      <c r="N153" s="298"/>
      <c r="O153" s="298"/>
    </row>
    <row r="154" spans="9:15" s="172" customFormat="1" ht="13.75" customHeight="1" x14ac:dyDescent="0.15">
      <c r="I154" s="298"/>
      <c r="J154" s="298"/>
      <c r="K154" s="298"/>
      <c r="L154" s="298"/>
      <c r="M154" s="298"/>
      <c r="N154" s="298"/>
      <c r="O154" s="298"/>
    </row>
  </sheetData>
  <mergeCells count="9">
    <mergeCell ref="AC25:AD25"/>
    <mergeCell ref="C6:O6"/>
    <mergeCell ref="C7:O7"/>
    <mergeCell ref="C8:O8"/>
    <mergeCell ref="S13:AB13"/>
    <mergeCell ref="AC24:AD24"/>
    <mergeCell ref="Q6:AC6"/>
    <mergeCell ref="Q7:AC7"/>
    <mergeCell ref="Q8:AC8"/>
  </mergeCells>
  <pageMargins left="0.75" right="0.75" top="1" bottom="1" header="0.5" footer="0.5"/>
  <pageSetup scale="25" orientation="landscape"/>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1"/>
  <sheetViews>
    <sheetView showGridLines="0" workbookViewId="0"/>
  </sheetViews>
  <sheetFormatPr baseColWidth="10" defaultColWidth="12.5" defaultRowHeight="15.75" customHeight="1" x14ac:dyDescent="0.15"/>
  <cols>
    <col min="1" max="1" width="14.5" style="63" customWidth="1"/>
    <col min="2" max="2" width="3.5" style="63" customWidth="1"/>
    <col min="3" max="3" width="12.5" style="63" customWidth="1"/>
    <col min="4" max="4" width="4.1640625" style="63" customWidth="1"/>
    <col min="5" max="5" width="3.5" style="63" customWidth="1"/>
    <col min="6" max="6" width="12" style="63" customWidth="1"/>
    <col min="7" max="7" width="3.33203125" style="63" customWidth="1"/>
    <col min="8" max="8" width="2.83203125" style="63" customWidth="1"/>
    <col min="9" max="9" width="12.83203125" style="63" customWidth="1"/>
    <col min="10" max="10" width="6.83203125" style="63" customWidth="1"/>
    <col min="11" max="22" width="12.5" style="63" customWidth="1"/>
    <col min="23" max="16384" width="12.5" style="63"/>
  </cols>
  <sheetData>
    <row r="1" spans="1:21" ht="17" customHeight="1" x14ac:dyDescent="0.2">
      <c r="A1" s="478" t="str">
        <f>Input!G28</f>
        <v>Bluegrass Water Operating Company, LLC</v>
      </c>
      <c r="B1" s="479"/>
      <c r="C1" s="479"/>
      <c r="D1" s="479"/>
      <c r="E1" s="479"/>
      <c r="F1" s="479"/>
      <c r="G1" s="479"/>
      <c r="H1" s="479"/>
      <c r="I1" s="479"/>
      <c r="J1" s="479"/>
      <c r="K1" s="5"/>
      <c r="L1" s="5"/>
      <c r="M1" s="5"/>
      <c r="N1" s="5"/>
      <c r="O1" s="5"/>
      <c r="P1" s="5"/>
      <c r="Q1" s="5"/>
      <c r="R1" s="5"/>
      <c r="S1" s="5"/>
      <c r="T1" s="5"/>
      <c r="U1" s="5"/>
    </row>
    <row r="2" spans="1:21" ht="17" customHeight="1" x14ac:dyDescent="0.2">
      <c r="A2" s="482" t="s">
        <v>126</v>
      </c>
      <c r="B2" s="483"/>
      <c r="C2" s="483"/>
      <c r="D2" s="483"/>
      <c r="E2" s="483"/>
      <c r="F2" s="483"/>
      <c r="G2" s="483"/>
      <c r="H2" s="483"/>
      <c r="I2" s="483"/>
      <c r="J2" s="483"/>
      <c r="K2" s="5"/>
      <c r="L2" s="5"/>
      <c r="M2" s="5"/>
      <c r="N2" s="5"/>
      <c r="O2" s="5"/>
      <c r="P2" s="5"/>
      <c r="Q2" s="5"/>
      <c r="R2" s="5"/>
      <c r="S2" s="5"/>
      <c r="T2" s="5"/>
      <c r="U2" s="5"/>
    </row>
    <row r="3" spans="1:21" ht="17" customHeight="1" x14ac:dyDescent="0.2">
      <c r="A3" s="478" t="s">
        <v>127</v>
      </c>
      <c r="B3" s="479"/>
      <c r="C3" s="479"/>
      <c r="D3" s="479"/>
      <c r="E3" s="479"/>
      <c r="F3" s="479"/>
      <c r="G3" s="479"/>
      <c r="H3" s="479"/>
      <c r="I3" s="479"/>
      <c r="J3" s="479"/>
      <c r="K3" s="5"/>
      <c r="L3" s="5"/>
      <c r="M3" s="5"/>
      <c r="N3" s="5"/>
      <c r="O3" s="5"/>
      <c r="P3" s="5"/>
      <c r="Q3" s="5"/>
      <c r="R3" s="5"/>
      <c r="S3" s="5"/>
      <c r="T3" s="5"/>
      <c r="U3" s="5"/>
    </row>
    <row r="4" spans="1:21" ht="17" customHeight="1" x14ac:dyDescent="0.2">
      <c r="A4" s="3"/>
      <c r="B4" s="3"/>
      <c r="C4" s="3"/>
      <c r="D4" s="3"/>
      <c r="E4" s="3"/>
      <c r="F4" s="6"/>
      <c r="G4" s="6"/>
      <c r="H4" s="6"/>
      <c r="I4" s="6"/>
      <c r="J4" s="5"/>
      <c r="K4" s="5"/>
      <c r="L4" s="5"/>
      <c r="M4" s="5"/>
      <c r="N4" s="5"/>
      <c r="O4" s="5"/>
      <c r="P4" s="5"/>
      <c r="Q4" s="5"/>
      <c r="R4" s="5"/>
      <c r="S4" s="5"/>
      <c r="T4" s="5"/>
      <c r="U4" s="5"/>
    </row>
    <row r="5" spans="1:21" ht="15" customHeight="1" x14ac:dyDescent="0.2">
      <c r="A5" s="3"/>
      <c r="B5" s="3"/>
      <c r="C5" s="3"/>
      <c r="D5" s="3"/>
      <c r="E5" s="3"/>
      <c r="F5" s="6"/>
      <c r="G5" s="6"/>
      <c r="H5" s="6"/>
      <c r="I5" s="6"/>
      <c r="J5" s="5"/>
      <c r="K5" s="5"/>
      <c r="L5" s="5"/>
      <c r="M5" s="5"/>
      <c r="N5" s="5"/>
      <c r="O5" s="5"/>
      <c r="P5" s="5"/>
      <c r="Q5" s="5"/>
      <c r="R5" s="5"/>
      <c r="S5" s="5"/>
      <c r="T5" s="5"/>
      <c r="U5" s="5"/>
    </row>
    <row r="6" spans="1:21" ht="17" customHeight="1" x14ac:dyDescent="0.2">
      <c r="A6" s="478" t="s">
        <v>128</v>
      </c>
      <c r="B6" s="479"/>
      <c r="C6" s="479"/>
      <c r="D6" s="479"/>
      <c r="E6" s="479"/>
      <c r="F6" s="479"/>
      <c r="G6" s="479"/>
      <c r="H6" s="479"/>
      <c r="I6" s="479"/>
      <c r="J6" s="479"/>
      <c r="K6" s="5"/>
      <c r="L6" s="5"/>
      <c r="M6" s="5"/>
      <c r="N6" s="5"/>
      <c r="O6" s="5"/>
      <c r="P6" s="5"/>
      <c r="Q6" s="5"/>
      <c r="R6" s="5"/>
      <c r="S6" s="5"/>
      <c r="T6" s="5"/>
      <c r="U6" s="5"/>
    </row>
    <row r="7" spans="1:21" ht="17" customHeight="1" x14ac:dyDescent="0.2">
      <c r="A7" s="3"/>
      <c r="B7" s="3"/>
      <c r="C7" s="3"/>
      <c r="D7" s="3"/>
      <c r="E7" s="3"/>
      <c r="F7" s="3"/>
      <c r="G7" s="3"/>
      <c r="H7" s="3"/>
      <c r="I7" s="3"/>
      <c r="J7" s="3"/>
      <c r="K7" s="5"/>
      <c r="L7" s="5"/>
      <c r="M7" s="5"/>
      <c r="N7" s="5"/>
      <c r="O7" s="5"/>
      <c r="P7" s="5"/>
      <c r="Q7" s="5"/>
      <c r="R7" s="5"/>
      <c r="S7" s="5"/>
      <c r="T7" s="5"/>
      <c r="U7" s="5"/>
    </row>
    <row r="8" spans="1:21" ht="17" customHeight="1" x14ac:dyDescent="0.2">
      <c r="A8" s="3"/>
      <c r="B8" s="3"/>
      <c r="C8" s="482" t="s">
        <v>34</v>
      </c>
      <c r="D8" s="483"/>
      <c r="E8" s="6"/>
      <c r="F8" s="482" t="s">
        <v>35</v>
      </c>
      <c r="G8" s="483"/>
      <c r="H8" s="6"/>
      <c r="I8" s="482" t="s">
        <v>36</v>
      </c>
      <c r="J8" s="483"/>
      <c r="K8" s="5"/>
      <c r="L8" s="5"/>
      <c r="M8" s="5"/>
      <c r="N8" s="5"/>
      <c r="O8" s="5"/>
      <c r="P8" s="5"/>
      <c r="Q8" s="5"/>
      <c r="R8" s="5"/>
      <c r="S8" s="5"/>
      <c r="T8" s="5"/>
      <c r="U8" s="5"/>
    </row>
    <row r="9" spans="1:21" ht="13.75" customHeight="1" x14ac:dyDescent="0.15">
      <c r="A9" s="5"/>
      <c r="B9" s="5"/>
      <c r="C9" s="5"/>
      <c r="D9" s="5"/>
      <c r="E9" s="5"/>
      <c r="F9" s="5"/>
      <c r="G9" s="5"/>
      <c r="H9" s="5"/>
      <c r="I9" s="5"/>
      <c r="J9" s="5"/>
      <c r="K9" s="5"/>
      <c r="L9" s="5"/>
      <c r="M9" s="5"/>
      <c r="N9" s="5"/>
      <c r="O9" s="5"/>
      <c r="P9" s="5"/>
      <c r="Q9" s="5"/>
      <c r="R9" s="5"/>
      <c r="S9" s="5"/>
      <c r="T9" s="5"/>
      <c r="U9" s="5"/>
    </row>
    <row r="10" spans="1:21" ht="50.25" customHeight="1" x14ac:dyDescent="0.15">
      <c r="A10" s="5"/>
      <c r="B10" s="5"/>
      <c r="C10" s="487" t="s">
        <v>129</v>
      </c>
      <c r="D10" s="488"/>
      <c r="E10" s="8"/>
      <c r="F10" s="487" t="s">
        <v>130</v>
      </c>
      <c r="G10" s="488"/>
      <c r="H10" s="8"/>
      <c r="I10" s="487" t="s">
        <v>131</v>
      </c>
      <c r="J10" s="488"/>
      <c r="K10" s="5"/>
      <c r="L10" s="5"/>
      <c r="M10" s="5"/>
      <c r="N10" s="5"/>
      <c r="O10" s="5"/>
      <c r="P10" s="5"/>
      <c r="Q10" s="5"/>
      <c r="R10" s="5"/>
      <c r="S10" s="5"/>
      <c r="T10" s="5"/>
      <c r="U10" s="5"/>
    </row>
    <row r="11" spans="1:21" ht="17" customHeight="1" x14ac:dyDescent="0.15">
      <c r="A11" s="5"/>
      <c r="B11" s="5"/>
      <c r="C11" s="59"/>
      <c r="D11" s="59"/>
      <c r="E11" s="8"/>
      <c r="F11" s="59"/>
      <c r="G11" s="59"/>
      <c r="H11" s="8"/>
      <c r="I11" s="59"/>
      <c r="J11" s="59"/>
      <c r="K11" s="5"/>
      <c r="L11" s="5"/>
      <c r="M11" s="5"/>
      <c r="N11" s="5"/>
      <c r="O11" s="5"/>
      <c r="P11" s="5"/>
      <c r="Q11" s="5"/>
      <c r="R11" s="5"/>
      <c r="S11" s="5"/>
      <c r="T11" s="5"/>
      <c r="U11" s="5"/>
    </row>
    <row r="12" spans="1:21" ht="17" customHeight="1" x14ac:dyDescent="0.15">
      <c r="A12" s="64">
        <f>'Market Data'!B1</f>
        <v>44044</v>
      </c>
      <c r="B12" s="5"/>
      <c r="C12" s="46">
        <f>'Market Data'!B4</f>
        <v>2.25</v>
      </c>
      <c r="D12" s="16" t="s">
        <v>52</v>
      </c>
      <c r="E12" s="46"/>
      <c r="F12" s="46">
        <f>'Market Data'!B2</f>
        <v>2.73</v>
      </c>
      <c r="G12" s="16" t="s">
        <v>52</v>
      </c>
      <c r="H12" s="46"/>
      <c r="I12" s="46">
        <f>'Market Data'!B3</f>
        <v>3.06</v>
      </c>
      <c r="J12" s="16" t="s">
        <v>52</v>
      </c>
      <c r="K12" s="5"/>
      <c r="L12" s="5"/>
      <c r="M12" s="5"/>
      <c r="N12" s="5"/>
      <c r="O12" s="5"/>
      <c r="P12" s="5"/>
      <c r="Q12" s="5"/>
      <c r="R12" s="5"/>
      <c r="S12" s="5"/>
      <c r="T12" s="5"/>
      <c r="U12" s="5"/>
    </row>
    <row r="13" spans="1:21" ht="17" customHeight="1" x14ac:dyDescent="0.15">
      <c r="A13" s="64">
        <f>'Market Data'!C1</f>
        <v>44013</v>
      </c>
      <c r="B13" s="5"/>
      <c r="C13" s="46">
        <f>'Market Data'!C4</f>
        <v>2.14</v>
      </c>
      <c r="D13" s="46"/>
      <c r="E13" s="46"/>
      <c r="F13" s="46">
        <f>'Market Data'!C2</f>
        <v>2.74</v>
      </c>
      <c r="G13" s="46"/>
      <c r="H13" s="46"/>
      <c r="I13" s="46">
        <f>'Market Data'!C3</f>
        <v>3.09</v>
      </c>
      <c r="J13" s="46"/>
      <c r="K13" s="16" t="s">
        <v>101</v>
      </c>
      <c r="L13" s="5"/>
      <c r="M13" s="5"/>
      <c r="N13" s="5"/>
      <c r="O13" s="5"/>
      <c r="P13" s="5"/>
      <c r="Q13" s="5"/>
      <c r="R13" s="5"/>
      <c r="S13" s="5"/>
      <c r="T13" s="5"/>
      <c r="U13" s="5"/>
    </row>
    <row r="14" spans="1:21" ht="17" customHeight="1" x14ac:dyDescent="0.15">
      <c r="A14" s="64">
        <f>'Market Data'!D1</f>
        <v>43983</v>
      </c>
      <c r="B14" s="5"/>
      <c r="C14" s="49">
        <f>'Market Data'!D4</f>
        <v>2.41</v>
      </c>
      <c r="D14" s="46"/>
      <c r="E14" s="46"/>
      <c r="F14" s="49">
        <f>'Market Data'!D2</f>
        <v>3.07</v>
      </c>
      <c r="G14" s="46"/>
      <c r="H14" s="46"/>
      <c r="I14" s="49">
        <f>'Market Data'!D3</f>
        <v>3.44</v>
      </c>
      <c r="J14" s="46"/>
      <c r="K14" s="5"/>
      <c r="L14" s="5"/>
      <c r="M14" s="5"/>
      <c r="N14" s="5"/>
      <c r="O14" s="5"/>
      <c r="P14" s="5"/>
      <c r="Q14" s="5"/>
      <c r="R14" s="5"/>
      <c r="S14" s="5"/>
      <c r="T14" s="5"/>
      <c r="U14" s="5"/>
    </row>
    <row r="15" spans="1:21" ht="13.75" customHeight="1" x14ac:dyDescent="0.15">
      <c r="A15" s="5"/>
      <c r="B15" s="5"/>
      <c r="C15" s="13"/>
      <c r="D15" s="5"/>
      <c r="E15" s="5"/>
      <c r="F15" s="13"/>
      <c r="G15" s="5"/>
      <c r="H15" s="5"/>
      <c r="I15" s="13"/>
      <c r="J15" s="5"/>
      <c r="K15" s="5"/>
      <c r="L15" s="5"/>
      <c r="M15" s="5"/>
      <c r="N15" s="5"/>
      <c r="O15" s="5"/>
      <c r="P15" s="5"/>
      <c r="Q15" s="5"/>
      <c r="R15" s="5"/>
      <c r="S15" s="5"/>
      <c r="T15" s="5"/>
      <c r="U15" s="5"/>
    </row>
    <row r="16" spans="1:21" ht="16.5" customHeight="1" x14ac:dyDescent="0.15">
      <c r="A16" s="16" t="s">
        <v>66</v>
      </c>
      <c r="B16" s="5"/>
      <c r="C16" s="49">
        <f>ROUND(AVERAGE(C12:C14),2)</f>
        <v>2.27</v>
      </c>
      <c r="D16" s="16" t="s">
        <v>52</v>
      </c>
      <c r="E16" s="5"/>
      <c r="F16" s="49">
        <f>ROUND(AVERAGE(F12:F14),2)</f>
        <v>2.85</v>
      </c>
      <c r="G16" s="16" t="s">
        <v>52</v>
      </c>
      <c r="H16" s="5"/>
      <c r="I16" s="49">
        <f>ROUND(AVERAGE(I12:I14),2)</f>
        <v>3.2</v>
      </c>
      <c r="J16" s="16" t="s">
        <v>52</v>
      </c>
      <c r="K16" s="5"/>
      <c r="L16" s="5"/>
      <c r="M16" s="5"/>
      <c r="N16" s="5"/>
      <c r="O16" s="5"/>
      <c r="P16" s="5"/>
      <c r="Q16" s="5"/>
      <c r="R16" s="5"/>
      <c r="S16" s="5"/>
      <c r="T16" s="5"/>
      <c r="U16" s="5"/>
    </row>
    <row r="17" spans="1:21" ht="16.5" customHeight="1" x14ac:dyDescent="0.15">
      <c r="A17" s="5"/>
      <c r="B17" s="5"/>
      <c r="C17" s="13"/>
      <c r="D17" s="5"/>
      <c r="E17" s="5"/>
      <c r="F17" s="13"/>
      <c r="G17" s="5"/>
      <c r="H17" s="5"/>
      <c r="I17" s="13"/>
      <c r="J17" s="5"/>
      <c r="K17" s="5"/>
      <c r="L17" s="5"/>
      <c r="M17" s="5"/>
      <c r="N17" s="5"/>
      <c r="O17" s="5"/>
      <c r="P17" s="5"/>
      <c r="Q17" s="5"/>
      <c r="R17" s="5"/>
      <c r="S17" s="5"/>
      <c r="T17" s="5"/>
      <c r="U17" s="5"/>
    </row>
    <row r="18" spans="1:21" ht="17" customHeight="1" x14ac:dyDescent="0.2">
      <c r="A18" s="478" t="s">
        <v>132</v>
      </c>
      <c r="B18" s="479"/>
      <c r="C18" s="479"/>
      <c r="D18" s="479"/>
      <c r="E18" s="479"/>
      <c r="F18" s="479"/>
      <c r="G18" s="479"/>
      <c r="H18" s="479"/>
      <c r="I18" s="479"/>
      <c r="J18" s="479"/>
      <c r="K18" s="5"/>
      <c r="L18" s="5"/>
      <c r="M18" s="5"/>
      <c r="N18" s="5"/>
      <c r="O18" s="5"/>
      <c r="P18" s="5"/>
      <c r="Q18" s="5"/>
      <c r="R18" s="5"/>
      <c r="S18" s="5"/>
      <c r="T18" s="5"/>
      <c r="U18" s="5"/>
    </row>
    <row r="19" spans="1:21" ht="13.75" customHeight="1" x14ac:dyDescent="0.15">
      <c r="A19" s="5"/>
      <c r="B19" s="5"/>
      <c r="C19" s="5"/>
      <c r="D19" s="5"/>
      <c r="E19" s="5"/>
      <c r="F19" s="5"/>
      <c r="G19" s="5"/>
      <c r="H19" s="5"/>
      <c r="I19" s="5"/>
      <c r="J19" s="5"/>
      <c r="K19" s="5"/>
      <c r="L19" s="5"/>
      <c r="M19" s="5"/>
      <c r="N19" s="5"/>
      <c r="O19" s="5"/>
      <c r="P19" s="5"/>
      <c r="Q19" s="5"/>
      <c r="R19" s="5"/>
      <c r="S19" s="5"/>
      <c r="T19" s="5"/>
      <c r="U19" s="5"/>
    </row>
    <row r="20" spans="1:21" ht="17" customHeight="1" x14ac:dyDescent="0.15">
      <c r="A20" s="16" t="s">
        <v>133</v>
      </c>
      <c r="B20" s="5"/>
      <c r="C20" s="5"/>
      <c r="D20" s="5"/>
      <c r="E20" s="5"/>
      <c r="F20" s="5"/>
      <c r="G20" s="5"/>
      <c r="H20" s="5"/>
      <c r="I20" s="5"/>
      <c r="J20" s="5"/>
      <c r="K20" s="5"/>
      <c r="L20" s="5"/>
      <c r="M20" s="5"/>
      <c r="N20" s="5"/>
      <c r="O20" s="5"/>
      <c r="P20" s="5"/>
      <c r="Q20" s="5"/>
      <c r="R20" s="5"/>
      <c r="S20" s="5"/>
      <c r="T20" s="5"/>
      <c r="U20" s="5"/>
    </row>
    <row r="21" spans="1:21" ht="16.5" customHeight="1" x14ac:dyDescent="0.15">
      <c r="A21" s="5"/>
      <c r="B21" s="5"/>
      <c r="C21" s="5"/>
      <c r="D21" s="5"/>
      <c r="E21" s="5"/>
      <c r="F21" s="5"/>
      <c r="G21" s="5"/>
      <c r="H21" s="5"/>
      <c r="I21" s="49">
        <f>F16-C16</f>
        <v>0.58000000000000007</v>
      </c>
      <c r="J21" s="16" t="s">
        <v>134</v>
      </c>
      <c r="K21" s="5"/>
      <c r="L21" s="5"/>
      <c r="M21" s="5"/>
      <c r="N21" s="5"/>
      <c r="O21" s="5"/>
      <c r="P21" s="5"/>
      <c r="Q21" s="5"/>
      <c r="R21" s="5"/>
      <c r="S21" s="5"/>
      <c r="T21" s="5"/>
      <c r="U21" s="5"/>
    </row>
    <row r="22" spans="1:21" ht="16.5" customHeight="1" x14ac:dyDescent="0.15">
      <c r="A22" s="5"/>
      <c r="B22" s="5"/>
      <c r="C22" s="5"/>
      <c r="D22" s="5"/>
      <c r="E22" s="5"/>
      <c r="F22" s="5"/>
      <c r="G22" s="5"/>
      <c r="H22" s="5"/>
      <c r="I22" s="13"/>
      <c r="J22" s="5"/>
      <c r="K22" s="5"/>
      <c r="L22" s="5"/>
      <c r="M22" s="5"/>
      <c r="N22" s="5"/>
      <c r="O22" s="5"/>
      <c r="P22" s="5"/>
      <c r="Q22" s="5"/>
      <c r="R22" s="5"/>
      <c r="S22" s="5"/>
      <c r="T22" s="5"/>
      <c r="U22" s="5"/>
    </row>
    <row r="23" spans="1:21" ht="17" customHeight="1" x14ac:dyDescent="0.15">
      <c r="A23" s="16" t="s">
        <v>135</v>
      </c>
      <c r="B23" s="5"/>
      <c r="C23" s="5"/>
      <c r="D23" s="5"/>
      <c r="E23" s="5"/>
      <c r="F23" s="5"/>
      <c r="G23" s="5"/>
      <c r="H23" s="5"/>
      <c r="I23" s="5"/>
      <c r="J23" s="5"/>
      <c r="K23" s="5"/>
      <c r="L23" s="5"/>
      <c r="M23" s="5"/>
      <c r="N23" s="5"/>
      <c r="O23" s="5"/>
      <c r="P23" s="5"/>
      <c r="Q23" s="5"/>
      <c r="R23" s="5"/>
      <c r="S23" s="5"/>
      <c r="T23" s="5"/>
      <c r="U23" s="5"/>
    </row>
    <row r="24" spans="1:21" ht="16.5" customHeight="1" x14ac:dyDescent="0.15">
      <c r="A24" s="5"/>
      <c r="B24" s="5"/>
      <c r="C24" s="5"/>
      <c r="D24" s="5"/>
      <c r="E24" s="5"/>
      <c r="F24" s="5"/>
      <c r="G24" s="5"/>
      <c r="H24" s="5"/>
      <c r="I24" s="49">
        <f>ROUND(I16-F16,2)</f>
        <v>0.35</v>
      </c>
      <c r="J24" s="16" t="s">
        <v>136</v>
      </c>
      <c r="K24" s="5"/>
      <c r="L24" s="46"/>
      <c r="M24" s="5"/>
      <c r="N24" s="5"/>
      <c r="O24" s="5"/>
      <c r="P24" s="5"/>
      <c r="Q24" s="5"/>
      <c r="R24" s="5"/>
      <c r="S24" s="5"/>
      <c r="T24" s="5"/>
      <c r="U24" s="5"/>
    </row>
    <row r="25" spans="1:21" ht="16.5" customHeight="1" x14ac:dyDescent="0.15">
      <c r="A25" s="5"/>
      <c r="B25" s="5"/>
      <c r="C25" s="5"/>
      <c r="D25" s="5"/>
      <c r="E25" s="5"/>
      <c r="F25" s="5"/>
      <c r="G25" s="5"/>
      <c r="H25" s="5"/>
      <c r="I25" s="50"/>
      <c r="J25" s="5"/>
      <c r="K25" s="5"/>
      <c r="L25" s="5"/>
      <c r="M25" s="5"/>
      <c r="N25" s="5"/>
      <c r="O25" s="5"/>
      <c r="P25" s="5"/>
      <c r="Q25" s="5"/>
      <c r="R25" s="5"/>
      <c r="S25" s="5"/>
      <c r="T25" s="5"/>
      <c r="U25" s="5"/>
    </row>
    <row r="26" spans="1:21" ht="17" customHeight="1" x14ac:dyDescent="0.2">
      <c r="A26" s="48" t="s">
        <v>70</v>
      </c>
      <c r="B26" s="5"/>
      <c r="C26" s="5"/>
      <c r="D26" s="5"/>
      <c r="E26" s="5"/>
      <c r="F26" s="5"/>
      <c r="G26" s="5"/>
      <c r="H26" s="5"/>
      <c r="I26" s="46"/>
      <c r="J26" s="5"/>
      <c r="K26" s="5"/>
      <c r="L26" s="5"/>
      <c r="M26" s="5"/>
      <c r="N26" s="5"/>
      <c r="O26" s="5"/>
      <c r="P26" s="5"/>
      <c r="Q26" s="5"/>
      <c r="R26" s="5"/>
      <c r="S26" s="5"/>
      <c r="T26" s="5"/>
      <c r="U26" s="5"/>
    </row>
    <row r="27" spans="1:21" ht="17" customHeight="1" x14ac:dyDescent="0.2">
      <c r="A27" s="48" t="s">
        <v>23</v>
      </c>
      <c r="B27" s="16" t="s">
        <v>137</v>
      </c>
      <c r="C27" s="5"/>
      <c r="D27" s="5"/>
      <c r="E27" s="5"/>
      <c r="F27" s="5"/>
      <c r="G27" s="5"/>
      <c r="H27" s="5"/>
      <c r="I27" s="46"/>
      <c r="J27" s="5"/>
      <c r="K27" s="5"/>
      <c r="L27" s="5"/>
      <c r="M27" s="5"/>
      <c r="N27" s="5"/>
      <c r="O27" s="5"/>
      <c r="P27" s="5"/>
      <c r="Q27" s="5"/>
      <c r="R27" s="5"/>
      <c r="S27" s="5"/>
      <c r="T27" s="5"/>
      <c r="U27" s="5"/>
    </row>
    <row r="28" spans="1:21" ht="17" customHeight="1" x14ac:dyDescent="0.2">
      <c r="A28" s="48" t="s">
        <v>25</v>
      </c>
      <c r="B28" s="16" t="s">
        <v>138</v>
      </c>
      <c r="C28" s="5"/>
      <c r="D28" s="5"/>
      <c r="E28" s="5"/>
      <c r="F28" s="5"/>
      <c r="G28" s="5"/>
      <c r="H28" s="5"/>
      <c r="I28" s="46"/>
      <c r="J28" s="5"/>
      <c r="K28" s="5"/>
      <c r="L28" s="5"/>
      <c r="M28" s="5"/>
      <c r="N28" s="5"/>
      <c r="O28" s="5"/>
      <c r="P28" s="5"/>
      <c r="Q28" s="5"/>
      <c r="R28" s="5"/>
      <c r="S28" s="5"/>
      <c r="T28" s="5"/>
      <c r="U28" s="5"/>
    </row>
    <row r="29" spans="1:21" ht="13.75" customHeight="1" x14ac:dyDescent="0.15">
      <c r="A29" s="5"/>
      <c r="B29" s="5"/>
      <c r="C29" s="5"/>
      <c r="D29" s="5"/>
      <c r="E29" s="5"/>
      <c r="F29" s="5"/>
      <c r="G29" s="5"/>
      <c r="H29" s="5"/>
      <c r="I29" s="5"/>
      <c r="J29" s="5"/>
      <c r="K29" s="5"/>
      <c r="L29" s="5"/>
      <c r="M29" s="5"/>
      <c r="N29" s="5"/>
      <c r="O29" s="5"/>
      <c r="P29" s="5"/>
      <c r="Q29" s="5"/>
      <c r="R29" s="5"/>
      <c r="S29" s="5"/>
      <c r="T29" s="5"/>
      <c r="U29" s="5"/>
    </row>
    <row r="30" spans="1:21" ht="17" customHeight="1" x14ac:dyDescent="0.15">
      <c r="A30" s="16" t="s">
        <v>76</v>
      </c>
      <c r="B30" s="5"/>
      <c r="C30" s="5"/>
      <c r="D30" s="5"/>
      <c r="E30" s="5"/>
      <c r="F30" s="5"/>
      <c r="G30" s="5"/>
      <c r="H30" s="5"/>
      <c r="I30" s="5"/>
      <c r="J30" s="5"/>
      <c r="K30" s="5"/>
      <c r="L30" s="5"/>
      <c r="M30" s="5"/>
      <c r="N30" s="5"/>
      <c r="O30" s="5"/>
      <c r="P30" s="5"/>
      <c r="Q30" s="5"/>
      <c r="R30" s="5"/>
      <c r="S30" s="5"/>
      <c r="T30" s="5"/>
      <c r="U30" s="5"/>
    </row>
    <row r="31" spans="1:21" ht="17" customHeight="1" x14ac:dyDescent="0.2">
      <c r="A31" s="37" t="s">
        <v>139</v>
      </c>
      <c r="B31" s="5"/>
      <c r="C31" s="5"/>
      <c r="D31" s="5"/>
      <c r="E31" s="5"/>
      <c r="F31" s="5"/>
      <c r="G31" s="5"/>
      <c r="H31" s="5"/>
      <c r="I31" s="5"/>
      <c r="J31" s="5"/>
      <c r="K31" s="5"/>
      <c r="L31" s="5"/>
      <c r="M31" s="5"/>
      <c r="N31" s="5"/>
      <c r="O31" s="5"/>
      <c r="P31" s="5"/>
      <c r="Q31" s="5"/>
      <c r="R31" s="5"/>
      <c r="S31" s="5"/>
      <c r="T31" s="5"/>
      <c r="U31" s="5"/>
    </row>
  </sheetData>
  <mergeCells count="11">
    <mergeCell ref="A6:J6"/>
    <mergeCell ref="A1:J1"/>
    <mergeCell ref="A2:J2"/>
    <mergeCell ref="A3:J3"/>
    <mergeCell ref="A18:J18"/>
    <mergeCell ref="C8:D8"/>
    <mergeCell ref="F8:G8"/>
    <mergeCell ref="I8:J8"/>
    <mergeCell ref="C10:D10"/>
    <mergeCell ref="F10:G10"/>
    <mergeCell ref="I10:J10"/>
  </mergeCells>
  <pageMargins left="0.7" right="0.7" top="0.75" bottom="0.75" header="0.3" footer="0.3"/>
  <pageSetup orientation="portrait"/>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4"/>
  <sheetViews>
    <sheetView showGridLines="0" workbookViewId="0"/>
  </sheetViews>
  <sheetFormatPr baseColWidth="10" defaultColWidth="9.1640625" defaultRowHeight="15.75" customHeight="1" x14ac:dyDescent="0.15"/>
  <cols>
    <col min="1" max="1" width="9.1640625" style="65" customWidth="1"/>
    <col min="2" max="2" width="39" style="65" customWidth="1"/>
    <col min="3" max="3" width="4.33203125" style="65" customWidth="1"/>
    <col min="4" max="4" width="3.5" style="65" customWidth="1"/>
    <col min="5" max="5" width="11.5" style="65" customWidth="1"/>
    <col min="6" max="6" width="5.1640625" style="65" customWidth="1"/>
    <col min="7" max="7" width="14.33203125" style="65" customWidth="1"/>
    <col min="8" max="8" width="4.5" style="65" customWidth="1"/>
    <col min="9" max="9" width="11.5" style="65" customWidth="1"/>
    <col min="10" max="10" width="7.33203125" style="65" customWidth="1"/>
    <col min="11" max="11" width="16.5" style="65" customWidth="1"/>
    <col min="12" max="20" width="9.1640625" style="65" customWidth="1"/>
    <col min="21" max="16384" width="9.1640625" style="65"/>
  </cols>
  <sheetData>
    <row r="1" spans="1:19" ht="17" customHeight="1" x14ac:dyDescent="0.2">
      <c r="A1" s="5"/>
      <c r="B1" s="478" t="str">
        <f>Input!G28</f>
        <v>Bluegrass Water Operating Company, LLC</v>
      </c>
      <c r="C1" s="479"/>
      <c r="D1" s="479"/>
      <c r="E1" s="479"/>
      <c r="F1" s="479"/>
      <c r="G1" s="479"/>
      <c r="H1" s="479"/>
      <c r="I1" s="479"/>
      <c r="J1" s="479"/>
      <c r="K1" s="479"/>
      <c r="L1" s="5"/>
      <c r="M1" s="5"/>
      <c r="N1" s="5"/>
      <c r="O1" s="5"/>
      <c r="P1" s="5"/>
      <c r="Q1" s="5"/>
      <c r="R1" s="5"/>
      <c r="S1" s="5"/>
    </row>
    <row r="2" spans="1:19" ht="17" customHeight="1" x14ac:dyDescent="0.2">
      <c r="A2" s="5"/>
      <c r="B2" s="482" t="s">
        <v>140</v>
      </c>
      <c r="C2" s="483"/>
      <c r="D2" s="483"/>
      <c r="E2" s="483"/>
      <c r="F2" s="483"/>
      <c r="G2" s="483"/>
      <c r="H2" s="483"/>
      <c r="I2" s="483"/>
      <c r="J2" s="483"/>
      <c r="K2" s="483"/>
      <c r="L2" s="5"/>
      <c r="M2" s="5"/>
      <c r="N2" s="5"/>
      <c r="O2" s="5"/>
      <c r="P2" s="5"/>
      <c r="Q2" s="5"/>
      <c r="R2" s="5"/>
      <c r="S2" s="5"/>
    </row>
    <row r="3" spans="1:19" ht="17" customHeight="1" x14ac:dyDescent="0.2">
      <c r="A3" s="5"/>
      <c r="B3" s="478" t="str">
        <f>'3.3 Risk Premium Summary'!G6</f>
        <v>Proxy Group of Seven Water Companies</v>
      </c>
      <c r="C3" s="483"/>
      <c r="D3" s="483"/>
      <c r="E3" s="483"/>
      <c r="F3" s="483"/>
      <c r="G3" s="483"/>
      <c r="H3" s="483"/>
      <c r="I3" s="483"/>
      <c r="J3" s="483"/>
      <c r="K3" s="483"/>
      <c r="L3" s="5"/>
      <c r="M3" s="5"/>
      <c r="N3" s="5"/>
      <c r="O3" s="5"/>
      <c r="P3" s="5"/>
      <c r="Q3" s="5"/>
      <c r="R3" s="5"/>
      <c r="S3" s="5"/>
    </row>
    <row r="4" spans="1:19" ht="17" customHeight="1" x14ac:dyDescent="0.2">
      <c r="A4" s="5"/>
      <c r="B4" s="6"/>
      <c r="C4" s="6"/>
      <c r="D4" s="6"/>
      <c r="E4" s="6"/>
      <c r="F4" s="6"/>
      <c r="G4" s="6"/>
      <c r="H4" s="6"/>
      <c r="I4" s="6"/>
      <c r="J4" s="6"/>
      <c r="K4" s="6"/>
      <c r="L4" s="5"/>
      <c r="M4" s="5"/>
      <c r="N4" s="5"/>
      <c r="O4" s="5"/>
      <c r="P4" s="5"/>
      <c r="Q4" s="5"/>
      <c r="R4" s="5"/>
      <c r="S4" s="5"/>
    </row>
    <row r="5" spans="1:19" ht="13.75" customHeight="1" x14ac:dyDescent="0.15">
      <c r="A5" s="5"/>
      <c r="B5" s="5"/>
      <c r="C5" s="5"/>
      <c r="D5" s="5"/>
      <c r="E5" s="5"/>
      <c r="F5" s="5"/>
      <c r="G5" s="5"/>
      <c r="H5" s="5"/>
      <c r="I5" s="5"/>
      <c r="J5" s="5"/>
      <c r="K5" s="5"/>
      <c r="L5" s="5"/>
      <c r="M5" s="5"/>
      <c r="N5" s="5"/>
      <c r="O5" s="5"/>
      <c r="P5" s="5"/>
      <c r="Q5" s="5"/>
      <c r="R5" s="5"/>
      <c r="S5" s="5"/>
    </row>
    <row r="6" spans="1:19" ht="17" customHeight="1" x14ac:dyDescent="0.2">
      <c r="A6" s="5"/>
      <c r="B6" s="5"/>
      <c r="C6" s="5"/>
      <c r="D6" s="5"/>
      <c r="E6" s="489" t="s">
        <v>141</v>
      </c>
      <c r="F6" s="484"/>
      <c r="G6" s="490"/>
      <c r="H6" s="5"/>
      <c r="I6" s="489" t="s">
        <v>142</v>
      </c>
      <c r="J6" s="484"/>
      <c r="K6" s="484"/>
      <c r="L6" s="5"/>
      <c r="M6" s="5"/>
      <c r="N6" s="5"/>
      <c r="O6" s="5"/>
      <c r="P6" s="5"/>
      <c r="Q6" s="5"/>
      <c r="R6" s="5"/>
      <c r="S6" s="5"/>
    </row>
    <row r="7" spans="1:19" ht="15" customHeight="1" x14ac:dyDescent="0.2">
      <c r="A7" s="5"/>
      <c r="B7" s="5"/>
      <c r="C7" s="5"/>
      <c r="D7" s="5"/>
      <c r="E7" s="491" t="s">
        <v>143</v>
      </c>
      <c r="F7" s="492"/>
      <c r="G7" s="493"/>
      <c r="H7" s="5"/>
      <c r="I7" s="491" t="s">
        <v>144</v>
      </c>
      <c r="J7" s="492"/>
      <c r="K7" s="492"/>
      <c r="L7" s="5"/>
      <c r="M7" s="5"/>
      <c r="N7" s="5"/>
      <c r="O7" s="5"/>
      <c r="P7" s="5"/>
      <c r="Q7" s="5"/>
      <c r="R7" s="5"/>
      <c r="S7" s="5"/>
    </row>
    <row r="8" spans="1:19" ht="17" customHeight="1" x14ac:dyDescent="0.2">
      <c r="A8" s="5"/>
      <c r="B8" s="5"/>
      <c r="C8" s="5"/>
      <c r="D8" s="5"/>
      <c r="E8" s="491" t="s">
        <v>145</v>
      </c>
      <c r="F8" s="492"/>
      <c r="G8" s="493"/>
      <c r="H8" s="5"/>
      <c r="I8" s="491" t="str">
        <f>E8</f>
        <v>August 2020</v>
      </c>
      <c r="J8" s="492"/>
      <c r="K8" s="492"/>
      <c r="L8" s="5"/>
      <c r="M8" s="5"/>
      <c r="N8" s="5"/>
      <c r="O8" s="5"/>
      <c r="P8" s="5"/>
      <c r="Q8" s="5"/>
      <c r="R8" s="5"/>
      <c r="S8" s="5"/>
    </row>
    <row r="9" spans="1:19" ht="17" customHeight="1" x14ac:dyDescent="0.15">
      <c r="A9" s="5"/>
      <c r="B9" s="5"/>
      <c r="C9" s="5"/>
      <c r="D9" s="5"/>
      <c r="E9" s="13"/>
      <c r="F9" s="13"/>
      <c r="G9" s="67"/>
      <c r="H9" s="5"/>
      <c r="I9" s="13"/>
      <c r="J9" s="13"/>
      <c r="K9" s="13"/>
      <c r="L9" s="5"/>
      <c r="M9" s="5"/>
      <c r="N9" s="5"/>
      <c r="O9" s="5"/>
      <c r="P9" s="5"/>
      <c r="Q9" s="5"/>
      <c r="R9" s="5"/>
      <c r="S9" s="5"/>
    </row>
    <row r="10" spans="1:19" ht="15" customHeight="1" x14ac:dyDescent="0.2">
      <c r="A10" s="5"/>
      <c r="B10" s="5"/>
      <c r="C10" s="5"/>
      <c r="D10" s="5"/>
      <c r="E10" s="6"/>
      <c r="F10" s="5"/>
      <c r="G10" s="15"/>
      <c r="H10" s="5"/>
      <c r="I10" s="6"/>
      <c r="J10" s="5"/>
      <c r="K10" s="6"/>
      <c r="L10" s="5"/>
      <c r="M10" s="5"/>
      <c r="N10" s="5"/>
      <c r="O10" s="5"/>
      <c r="P10" s="5"/>
      <c r="Q10" s="5"/>
      <c r="R10" s="5"/>
      <c r="S10" s="5"/>
    </row>
    <row r="11" spans="1:19" ht="63" customHeight="1" x14ac:dyDescent="0.2">
      <c r="A11" s="5"/>
      <c r="B11" s="45" t="str">
        <f>B3</f>
        <v>Proxy Group of Seven Water Companies</v>
      </c>
      <c r="C11" s="5"/>
      <c r="D11" s="5"/>
      <c r="E11" s="11" t="s">
        <v>146</v>
      </c>
      <c r="F11" s="4"/>
      <c r="G11" s="11" t="s">
        <v>147</v>
      </c>
      <c r="H11" s="4"/>
      <c r="I11" s="11" t="str">
        <f>E11</f>
        <v>Long-Term Issuer
Rating</v>
      </c>
      <c r="J11" s="4"/>
      <c r="K11" s="11" t="s">
        <v>148</v>
      </c>
      <c r="L11" s="5"/>
      <c r="M11" s="5"/>
      <c r="N11" s="5"/>
      <c r="O11" s="5"/>
      <c r="P11" s="5"/>
      <c r="Q11" s="5"/>
      <c r="R11" s="5"/>
      <c r="S11" s="5"/>
    </row>
    <row r="12" spans="1:19" ht="17" customHeight="1" x14ac:dyDescent="0.2">
      <c r="A12" s="5"/>
      <c r="B12" s="59"/>
      <c r="C12" s="8"/>
      <c r="D12" s="5"/>
      <c r="E12" s="12"/>
      <c r="F12" s="6"/>
      <c r="G12" s="68"/>
      <c r="H12" s="6"/>
      <c r="I12" s="12"/>
      <c r="J12" s="6"/>
      <c r="K12" s="69"/>
      <c r="L12" s="5"/>
      <c r="M12" s="5"/>
      <c r="N12" s="5"/>
      <c r="O12" s="5"/>
      <c r="P12" s="5"/>
      <c r="Q12" s="5"/>
      <c r="R12" s="5"/>
      <c r="S12" s="5"/>
    </row>
    <row r="13" spans="1:19" ht="17" customHeight="1" x14ac:dyDescent="0.2">
      <c r="A13" s="16" t="str">
        <f>Input!A2</f>
        <v>AWR</v>
      </c>
      <c r="B13" s="37" t="s">
        <v>149</v>
      </c>
      <c r="C13" s="43"/>
      <c r="D13" s="43"/>
      <c r="E13" s="14" t="str">
        <f>'Proxy Data Lookup'!P3</f>
        <v>A2</v>
      </c>
      <c r="F13" s="6"/>
      <c r="G13" s="70">
        <f>IFERROR(VLOOKUP(E13,'3.6 MOODY_S&amp;P numbericl_assign'!B1:D33,3,FALSE)," - -")</f>
        <v>6</v>
      </c>
      <c r="H13" s="6"/>
      <c r="I13" s="14" t="str">
        <f>'Proxy Data Lookup'!O3</f>
        <v>A+</v>
      </c>
      <c r="J13" s="6"/>
      <c r="K13" s="70">
        <f>IFERROR(VLOOKUP(I13,'3.6 MOODY_S&amp;P numbericl_assign'!F1:H33,3,FALSE),"- -")</f>
        <v>5</v>
      </c>
      <c r="L13" s="5"/>
      <c r="M13" s="5"/>
      <c r="N13" s="5"/>
      <c r="O13" s="5"/>
      <c r="P13" s="5"/>
      <c r="Q13" s="5"/>
      <c r="R13" s="5"/>
      <c r="S13" s="5"/>
    </row>
    <row r="14" spans="1:19" ht="17" customHeight="1" x14ac:dyDescent="0.2">
      <c r="A14" s="16" t="str">
        <f>Input!A3</f>
        <v>AWK</v>
      </c>
      <c r="B14" s="37" t="s">
        <v>150</v>
      </c>
      <c r="C14" s="43"/>
      <c r="D14" s="43"/>
      <c r="E14" s="14" t="str">
        <f>'Proxy Data Lookup'!P4</f>
        <v>A3</v>
      </c>
      <c r="F14" s="6"/>
      <c r="G14" s="70">
        <f>IFERROR(VLOOKUP(E14,'3.6 MOODY_S&amp;P numbericl_assign'!B1:D33,3,FALSE)," - -")</f>
        <v>7</v>
      </c>
      <c r="H14" s="6"/>
      <c r="I14" s="14" t="str">
        <f>'Proxy Data Lookup'!O4</f>
        <v>A</v>
      </c>
      <c r="J14" s="6"/>
      <c r="K14" s="70">
        <f>IFERROR(VLOOKUP(I14,'3.6 MOODY_S&amp;P numbericl_assign'!F1:H33,3,FALSE),"- -")</f>
        <v>6</v>
      </c>
      <c r="L14" s="5"/>
      <c r="M14" s="5"/>
      <c r="N14" s="5"/>
      <c r="O14" s="5"/>
      <c r="P14" s="5"/>
      <c r="Q14" s="5"/>
      <c r="R14" s="5"/>
      <c r="S14" s="5"/>
    </row>
    <row r="15" spans="1:19" ht="17" customHeight="1" x14ac:dyDescent="0.2">
      <c r="A15" s="16" t="str">
        <f>Input!A4</f>
        <v>CWT</v>
      </c>
      <c r="B15" s="37" t="s">
        <v>151</v>
      </c>
      <c r="C15" s="43"/>
      <c r="D15" s="43"/>
      <c r="E15" s="14" t="str">
        <f>'Proxy Data Lookup'!P5</f>
        <v>NR</v>
      </c>
      <c r="F15" s="6"/>
      <c r="G15" s="14" t="str">
        <f>IFERROR(VLOOKUP(E15,'3.6 MOODY_S&amp;P numbericl_assign'!B1:D33,3,FALSE)," - -")</f>
        <v xml:space="preserve"> - -</v>
      </c>
      <c r="H15" s="6"/>
      <c r="I15" s="14" t="str">
        <f>'Proxy Data Lookup'!O5</f>
        <v>A+</v>
      </c>
      <c r="J15" s="6"/>
      <c r="K15" s="70">
        <f>IFERROR(VLOOKUP(I15,'3.6 MOODY_S&amp;P numbericl_assign'!F1:H33,3,FALSE),"- -")</f>
        <v>5</v>
      </c>
      <c r="L15" s="5"/>
      <c r="M15" s="5"/>
      <c r="N15" s="5"/>
      <c r="O15" s="5"/>
      <c r="P15" s="5"/>
      <c r="Q15" s="5"/>
      <c r="R15" s="5"/>
      <c r="S15" s="5"/>
    </row>
    <row r="16" spans="1:19" ht="17" customHeight="1" x14ac:dyDescent="0.2">
      <c r="A16" s="16" t="str">
        <f>Input!A5</f>
        <v>WTRG</v>
      </c>
      <c r="B16" s="16" t="s">
        <v>152</v>
      </c>
      <c r="C16" s="43"/>
      <c r="D16" s="43"/>
      <c r="E16" s="14" t="str">
        <f>'Proxy Data Lookup'!P6</f>
        <v>NR</v>
      </c>
      <c r="F16" s="6"/>
      <c r="G16" s="14" t="str">
        <f>IFERROR(VLOOKUP(E16,'3.6 MOODY_S&amp;P numbericl_assign'!B1:D33,3,FALSE)," - -")</f>
        <v xml:space="preserve"> - -</v>
      </c>
      <c r="H16" s="6"/>
      <c r="I16" s="14" t="str">
        <f>'Proxy Data Lookup'!O6</f>
        <v>A</v>
      </c>
      <c r="J16" s="6"/>
      <c r="K16" s="70">
        <f>IFERROR(VLOOKUP(I16,'3.6 MOODY_S&amp;P numbericl_assign'!F1:H33,3,FALSE),"- -")</f>
        <v>6</v>
      </c>
      <c r="L16" s="5"/>
      <c r="M16" s="5"/>
      <c r="N16" s="5"/>
      <c r="O16" s="5"/>
      <c r="P16" s="5"/>
      <c r="Q16" s="5"/>
      <c r="R16" s="5"/>
      <c r="S16" s="5"/>
    </row>
    <row r="17" spans="1:19" ht="17" customHeight="1" x14ac:dyDescent="0.2">
      <c r="A17" s="16" t="str">
        <f>Input!A6</f>
        <v>MSEX</v>
      </c>
      <c r="B17" s="37" t="s">
        <v>61</v>
      </c>
      <c r="C17" s="43"/>
      <c r="D17" s="43"/>
      <c r="E17" s="14" t="str">
        <f>'Proxy Data Lookup'!P7</f>
        <v>NR</v>
      </c>
      <c r="F17" s="6"/>
      <c r="G17" s="14" t="str">
        <f>IFERROR(VLOOKUP(E17,'3.6 MOODY_S&amp;P numbericl_assign'!B1:D33,3,FALSE)," - -")</f>
        <v xml:space="preserve"> - -</v>
      </c>
      <c r="H17" s="6"/>
      <c r="I17" s="14" t="str">
        <f>'Proxy Data Lookup'!O7</f>
        <v>A</v>
      </c>
      <c r="J17" s="6"/>
      <c r="K17" s="70">
        <f>IFERROR(VLOOKUP(I17,'3.6 MOODY_S&amp;P numbericl_assign'!F1:H33,3,FALSE),"- -")</f>
        <v>6</v>
      </c>
      <c r="L17" s="5"/>
      <c r="M17" s="5"/>
      <c r="N17" s="5"/>
      <c r="O17" s="5"/>
      <c r="P17" s="5"/>
      <c r="Q17" s="5"/>
      <c r="R17" s="5"/>
      <c r="S17" s="5"/>
    </row>
    <row r="18" spans="1:19" ht="17" customHeight="1" x14ac:dyDescent="0.2">
      <c r="A18" s="16" t="str">
        <f>Input!A7</f>
        <v>SJW</v>
      </c>
      <c r="B18" s="37" t="s">
        <v>153</v>
      </c>
      <c r="C18" s="43"/>
      <c r="D18" s="43"/>
      <c r="E18" s="14" t="str">
        <f>'Proxy Data Lookup'!P8</f>
        <v>NR</v>
      </c>
      <c r="F18" s="6"/>
      <c r="G18" s="14" t="str">
        <f>IFERROR(VLOOKUP(E18,'3.6 MOODY_S&amp;P numbericl_assign'!B1:D33,3,FALSE)," - -")</f>
        <v xml:space="preserve"> - -</v>
      </c>
      <c r="H18" s="6"/>
      <c r="I18" s="14" t="str">
        <f>'Proxy Data Lookup'!O8</f>
        <v>A/A-</v>
      </c>
      <c r="J18" s="6"/>
      <c r="K18" s="70">
        <v>6.5</v>
      </c>
      <c r="L18" s="5"/>
      <c r="M18" s="5"/>
      <c r="N18" s="5"/>
      <c r="O18" s="5"/>
      <c r="P18" s="5"/>
      <c r="Q18" s="5"/>
      <c r="R18" s="5"/>
      <c r="S18" s="5"/>
    </row>
    <row r="19" spans="1:19" ht="17" customHeight="1" x14ac:dyDescent="0.2">
      <c r="A19" s="16" t="str">
        <f>Input!A8</f>
        <v>YORW</v>
      </c>
      <c r="B19" s="37" t="s">
        <v>65</v>
      </c>
      <c r="C19" s="43"/>
      <c r="D19" s="43"/>
      <c r="E19" s="9" t="str">
        <f>'Proxy Data Lookup'!P9</f>
        <v>NR</v>
      </c>
      <c r="F19" s="6"/>
      <c r="G19" s="9" t="str">
        <f>IFERROR(VLOOKUP(E19,'3.6 MOODY_S&amp;P numbericl_assign'!B1:D33,3,FALSE)," - -")</f>
        <v xml:space="preserve"> - -</v>
      </c>
      <c r="H19" s="6"/>
      <c r="I19" s="9" t="str">
        <f>'Proxy Data Lookup'!O9</f>
        <v>A-</v>
      </c>
      <c r="J19" s="6"/>
      <c r="K19" s="71">
        <f>IFERROR(VLOOKUP(I19,'3.6 MOODY_S&amp;P numbericl_assign'!F1:H33,3,FALSE),"- -")</f>
        <v>7</v>
      </c>
      <c r="L19" s="5"/>
      <c r="M19" s="5"/>
      <c r="N19" s="5"/>
      <c r="O19" s="5"/>
      <c r="P19" s="5"/>
      <c r="Q19" s="5"/>
      <c r="R19" s="5"/>
      <c r="S19" s="5"/>
    </row>
    <row r="20" spans="1:19" ht="17" customHeight="1" x14ac:dyDescent="0.2">
      <c r="A20" s="5"/>
      <c r="B20" s="43"/>
      <c r="C20" s="43"/>
      <c r="D20" s="5"/>
      <c r="E20" s="12"/>
      <c r="F20" s="6"/>
      <c r="G20" s="69"/>
      <c r="H20" s="6"/>
      <c r="I20" s="12"/>
      <c r="J20" s="6"/>
      <c r="K20" s="69"/>
      <c r="L20" s="5"/>
      <c r="M20" s="5"/>
      <c r="N20" s="5"/>
      <c r="O20" s="5"/>
      <c r="P20" s="5"/>
      <c r="Q20" s="5"/>
      <c r="R20" s="5"/>
      <c r="S20" s="5"/>
    </row>
    <row r="21" spans="1:19" ht="16.5" customHeight="1" x14ac:dyDescent="0.2">
      <c r="A21" s="5"/>
      <c r="B21" s="5"/>
      <c r="C21" s="48" t="s">
        <v>66</v>
      </c>
      <c r="D21" s="5"/>
      <c r="E21" s="9" t="s">
        <v>154</v>
      </c>
      <c r="F21" s="5"/>
      <c r="G21" s="71">
        <f>ROUND(AVERAGE(G12:G20),1)</f>
        <v>6.5</v>
      </c>
      <c r="H21" s="6"/>
      <c r="I21" s="9" t="str">
        <f>INDEX('3.6 MOODY_S&amp;P numbericl_assign'!F1:F33,MATCH(ROUND(K21,0),'3.6 MOODY_S&amp;P numbericl_assign'!H1:H33,0))</f>
        <v>A</v>
      </c>
      <c r="J21" s="6"/>
      <c r="K21" s="71">
        <f>ROUND(AVERAGE(K12:K20),1)</f>
        <v>5.9</v>
      </c>
      <c r="L21" s="5"/>
      <c r="M21" s="5"/>
      <c r="N21" s="5"/>
      <c r="O21" s="5"/>
      <c r="P21" s="5"/>
      <c r="Q21" s="5"/>
      <c r="R21" s="5"/>
      <c r="S21" s="5"/>
    </row>
    <row r="22" spans="1:19" ht="16.5" customHeight="1" x14ac:dyDescent="0.2">
      <c r="A22" s="5"/>
      <c r="B22" s="43"/>
      <c r="C22" s="5"/>
      <c r="D22" s="5"/>
      <c r="E22" s="13"/>
      <c r="F22" s="5"/>
      <c r="G22" s="68"/>
      <c r="H22" s="6"/>
      <c r="I22" s="72"/>
      <c r="J22" s="6"/>
      <c r="K22" s="69"/>
      <c r="L22" s="5"/>
      <c r="M22" s="5"/>
      <c r="N22" s="5"/>
      <c r="O22" s="5"/>
      <c r="P22" s="5"/>
      <c r="Q22" s="5"/>
      <c r="R22" s="5"/>
      <c r="S22" s="5"/>
    </row>
    <row r="23" spans="1:19" ht="15" customHeight="1" x14ac:dyDescent="0.2">
      <c r="A23" s="5"/>
      <c r="B23" s="5"/>
      <c r="C23" s="5"/>
      <c r="D23" s="5"/>
      <c r="E23" s="5"/>
      <c r="F23" s="5"/>
      <c r="G23" s="6"/>
      <c r="H23" s="6"/>
      <c r="I23" s="43"/>
      <c r="J23" s="6"/>
      <c r="K23" s="6"/>
      <c r="L23" s="5"/>
      <c r="M23" s="5"/>
      <c r="N23" s="5"/>
      <c r="O23" s="5"/>
      <c r="P23" s="5"/>
      <c r="Q23" s="5"/>
      <c r="R23" s="5"/>
      <c r="S23" s="5"/>
    </row>
    <row r="24" spans="1:19" ht="15" customHeight="1" x14ac:dyDescent="0.2">
      <c r="A24" s="5"/>
      <c r="B24" s="48" t="s">
        <v>70</v>
      </c>
      <c r="C24" s="5"/>
      <c r="D24" s="5"/>
      <c r="E24" s="5"/>
      <c r="F24" s="5"/>
      <c r="G24" s="6"/>
      <c r="H24" s="6"/>
      <c r="I24" s="43"/>
      <c r="J24" s="6"/>
      <c r="K24" s="6"/>
      <c r="L24" s="5"/>
      <c r="M24" s="5"/>
      <c r="N24" s="5"/>
      <c r="O24" s="5"/>
      <c r="P24" s="5"/>
      <c r="Q24" s="5"/>
      <c r="R24" s="5"/>
      <c r="S24" s="5"/>
    </row>
    <row r="25" spans="1:19" ht="15" customHeight="1" x14ac:dyDescent="0.2">
      <c r="A25" s="5"/>
      <c r="B25" s="23"/>
      <c r="C25" s="5"/>
      <c r="D25" s="5"/>
      <c r="E25" s="5"/>
      <c r="F25" s="5"/>
      <c r="G25" s="6"/>
      <c r="H25" s="6"/>
      <c r="I25" s="43"/>
      <c r="J25" s="6"/>
      <c r="K25" s="6"/>
      <c r="L25" s="5"/>
      <c r="M25" s="5"/>
      <c r="N25" s="5"/>
      <c r="O25" s="5"/>
      <c r="P25" s="5"/>
      <c r="Q25" s="5"/>
      <c r="R25" s="5"/>
      <c r="S25" s="5"/>
    </row>
    <row r="26" spans="1:19" ht="15" customHeight="1" x14ac:dyDescent="0.2">
      <c r="A26" s="5"/>
      <c r="B26" s="48" t="s">
        <v>23</v>
      </c>
      <c r="C26" s="16" t="s">
        <v>155</v>
      </c>
      <c r="D26" s="5"/>
      <c r="E26" s="5"/>
      <c r="F26" s="5"/>
      <c r="G26" s="5"/>
      <c r="H26" s="5"/>
      <c r="I26" s="5"/>
      <c r="J26" s="5"/>
      <c r="K26" s="5"/>
      <c r="L26" s="5"/>
      <c r="M26" s="5"/>
      <c r="N26" s="5"/>
      <c r="O26" s="5"/>
      <c r="P26" s="5"/>
      <c r="Q26" s="5"/>
      <c r="R26" s="5"/>
      <c r="S26" s="5"/>
    </row>
    <row r="27" spans="1:19" ht="15" customHeight="1" x14ac:dyDescent="0.2">
      <c r="A27" s="5"/>
      <c r="B27" s="48" t="s">
        <v>25</v>
      </c>
      <c r="C27" s="16" t="s">
        <v>156</v>
      </c>
      <c r="D27" s="5"/>
      <c r="E27" s="5"/>
      <c r="F27" s="5"/>
      <c r="G27" s="5"/>
      <c r="H27" s="5"/>
      <c r="I27" s="5"/>
      <c r="J27" s="5"/>
      <c r="K27" s="5"/>
      <c r="L27" s="5"/>
      <c r="M27" s="5"/>
      <c r="N27" s="5"/>
      <c r="O27" s="5"/>
      <c r="P27" s="5"/>
      <c r="Q27" s="5"/>
      <c r="R27" s="5"/>
      <c r="S27" s="5"/>
    </row>
    <row r="28" spans="1:19" ht="15" customHeight="1" x14ac:dyDescent="0.15">
      <c r="A28" s="5"/>
      <c r="B28" s="57" t="s">
        <v>27</v>
      </c>
      <c r="C28" s="40" t="s">
        <v>157</v>
      </c>
      <c r="D28" s="5"/>
      <c r="E28" s="5"/>
      <c r="F28" s="5"/>
      <c r="G28" s="5"/>
      <c r="H28" s="5"/>
      <c r="I28" s="5"/>
      <c r="J28" s="5"/>
      <c r="K28" s="5"/>
      <c r="L28" s="5"/>
      <c r="M28" s="5"/>
      <c r="N28" s="5"/>
      <c r="O28" s="5"/>
      <c r="P28" s="5"/>
      <c r="Q28" s="5"/>
      <c r="R28" s="5"/>
      <c r="S28" s="5"/>
    </row>
    <row r="29" spans="1:19" ht="15" customHeight="1" x14ac:dyDescent="0.2">
      <c r="A29" s="5"/>
      <c r="B29" s="48" t="s">
        <v>29</v>
      </c>
      <c r="C29" s="16" t="s">
        <v>158</v>
      </c>
      <c r="D29" s="5"/>
      <c r="E29" s="5"/>
      <c r="F29" s="5"/>
      <c r="G29" s="5"/>
      <c r="H29" s="5"/>
      <c r="I29" s="5"/>
      <c r="J29" s="5"/>
      <c r="K29" s="5"/>
      <c r="L29" s="5"/>
      <c r="M29" s="5"/>
      <c r="N29" s="5"/>
      <c r="O29" s="5"/>
      <c r="P29" s="5"/>
      <c r="Q29" s="5"/>
      <c r="R29" s="5"/>
      <c r="S29" s="5"/>
    </row>
    <row r="30" spans="1:19" ht="17" customHeight="1" x14ac:dyDescent="0.15">
      <c r="A30" s="5"/>
      <c r="B30" s="57" t="s">
        <v>31</v>
      </c>
      <c r="C30" s="16" t="s">
        <v>159</v>
      </c>
      <c r="D30" s="5"/>
      <c r="E30" s="5"/>
      <c r="F30" s="5"/>
      <c r="G30" s="5"/>
      <c r="H30" s="5"/>
      <c r="I30" s="5"/>
      <c r="J30" s="5"/>
      <c r="K30" s="5"/>
      <c r="L30" s="5"/>
      <c r="M30" s="5"/>
      <c r="N30" s="5"/>
      <c r="O30" s="5"/>
      <c r="P30" s="5"/>
      <c r="Q30" s="5"/>
      <c r="R30" s="5"/>
      <c r="S30" s="5"/>
    </row>
    <row r="31" spans="1:19" ht="17" customHeight="1" x14ac:dyDescent="0.15">
      <c r="A31" s="5"/>
      <c r="B31" s="57" t="s">
        <v>160</v>
      </c>
      <c r="C31" s="16" t="s">
        <v>161</v>
      </c>
      <c r="D31" s="5"/>
      <c r="E31" s="5"/>
      <c r="F31" s="5"/>
      <c r="G31" s="5"/>
      <c r="H31" s="5"/>
      <c r="I31" s="5"/>
      <c r="J31" s="5"/>
      <c r="K31" s="5"/>
      <c r="L31" s="5"/>
      <c r="M31" s="5"/>
      <c r="N31" s="5"/>
      <c r="O31" s="5"/>
      <c r="P31" s="5"/>
      <c r="Q31" s="5"/>
      <c r="R31" s="5"/>
      <c r="S31" s="5"/>
    </row>
    <row r="32" spans="1:19" ht="17" customHeight="1" x14ac:dyDescent="0.2">
      <c r="A32" s="5"/>
      <c r="B32" s="5"/>
      <c r="C32" s="5"/>
      <c r="D32" s="5"/>
      <c r="E32" s="5"/>
      <c r="F32" s="5"/>
      <c r="G32" s="6"/>
      <c r="H32" s="6"/>
      <c r="I32" s="43"/>
      <c r="J32" s="6"/>
      <c r="K32" s="6"/>
      <c r="L32" s="5"/>
      <c r="M32" s="5"/>
      <c r="N32" s="5"/>
      <c r="O32" s="5"/>
      <c r="P32" s="5"/>
      <c r="Q32" s="5"/>
      <c r="R32" s="5"/>
      <c r="S32" s="5"/>
    </row>
    <row r="33" spans="1:19" ht="17" customHeight="1" x14ac:dyDescent="0.2">
      <c r="A33" s="5"/>
      <c r="B33" s="5"/>
      <c r="C33" s="48" t="s">
        <v>162</v>
      </c>
      <c r="D33" s="5"/>
      <c r="E33" s="16" t="s">
        <v>163</v>
      </c>
      <c r="F33" s="5"/>
      <c r="G33" s="6"/>
      <c r="H33" s="6"/>
      <c r="I33" s="43"/>
      <c r="J33" s="6"/>
      <c r="K33" s="6"/>
      <c r="L33" s="5"/>
      <c r="M33" s="5"/>
      <c r="N33" s="5"/>
      <c r="O33" s="5"/>
      <c r="P33" s="5"/>
      <c r="Q33" s="5"/>
      <c r="R33" s="5"/>
      <c r="S33" s="5"/>
    </row>
    <row r="34" spans="1:19" ht="17" customHeight="1" x14ac:dyDescent="0.2">
      <c r="A34" s="5"/>
      <c r="B34" s="5"/>
      <c r="C34" s="23"/>
      <c r="D34" s="5"/>
      <c r="E34" s="16" t="s">
        <v>164</v>
      </c>
      <c r="F34" s="5"/>
      <c r="G34" s="6"/>
      <c r="H34" s="6"/>
      <c r="I34" s="43"/>
      <c r="J34" s="6"/>
      <c r="K34" s="6"/>
      <c r="L34" s="5"/>
      <c r="M34" s="5"/>
      <c r="N34" s="5"/>
      <c r="O34" s="5"/>
      <c r="P34" s="5"/>
      <c r="Q34" s="5"/>
      <c r="R34" s="5"/>
      <c r="S34" s="5"/>
    </row>
    <row r="35" spans="1:19" ht="17" customHeight="1" x14ac:dyDescent="0.2">
      <c r="A35" s="5"/>
      <c r="B35" s="5"/>
      <c r="C35" s="5"/>
      <c r="D35" s="5"/>
      <c r="E35" s="5"/>
      <c r="F35" s="5"/>
      <c r="G35" s="6"/>
      <c r="H35" s="6"/>
      <c r="I35" s="43"/>
      <c r="J35" s="6"/>
      <c r="K35" s="6"/>
      <c r="L35" s="5"/>
      <c r="M35" s="5"/>
      <c r="N35" s="5"/>
      <c r="O35" s="5"/>
      <c r="P35" s="5"/>
      <c r="Q35" s="5"/>
      <c r="R35" s="5"/>
      <c r="S35" s="5"/>
    </row>
    <row r="36" spans="1:19" ht="17" customHeight="1" x14ac:dyDescent="0.2">
      <c r="A36" s="5"/>
      <c r="B36" s="5"/>
      <c r="C36" s="5"/>
      <c r="D36" s="5"/>
      <c r="E36" s="5"/>
      <c r="F36" s="5"/>
      <c r="G36" s="6"/>
      <c r="H36" s="6"/>
      <c r="I36" s="43"/>
      <c r="J36" s="6"/>
      <c r="K36" s="6"/>
      <c r="L36" s="5"/>
      <c r="M36" s="5"/>
      <c r="N36" s="5"/>
      <c r="O36" s="5"/>
      <c r="P36" s="5"/>
      <c r="Q36" s="5"/>
      <c r="R36" s="5"/>
      <c r="S36" s="5"/>
    </row>
    <row r="37" spans="1:19" ht="17" customHeight="1" x14ac:dyDescent="0.2">
      <c r="A37" s="5"/>
      <c r="B37" s="5"/>
      <c r="C37" s="5"/>
      <c r="D37" s="5"/>
      <c r="E37" s="5"/>
      <c r="F37" s="5"/>
      <c r="G37" s="6"/>
      <c r="H37" s="6"/>
      <c r="I37" s="43"/>
      <c r="J37" s="6"/>
      <c r="K37" s="6"/>
      <c r="L37" s="5"/>
      <c r="M37" s="5"/>
      <c r="N37" s="5"/>
      <c r="O37" s="5"/>
      <c r="P37" s="5"/>
      <c r="Q37" s="5"/>
      <c r="R37" s="5"/>
      <c r="S37" s="5"/>
    </row>
    <row r="38" spans="1:19" ht="17" customHeight="1" x14ac:dyDescent="0.2">
      <c r="A38" s="5"/>
      <c r="B38" s="5"/>
      <c r="C38" s="5"/>
      <c r="D38" s="5"/>
      <c r="E38" s="5"/>
      <c r="F38" s="5"/>
      <c r="G38" s="6"/>
      <c r="H38" s="6"/>
      <c r="I38" s="43"/>
      <c r="J38" s="6"/>
      <c r="K38" s="6"/>
      <c r="L38" s="5"/>
      <c r="M38" s="5"/>
      <c r="N38" s="5"/>
      <c r="O38" s="5"/>
      <c r="P38" s="5"/>
      <c r="Q38" s="5"/>
      <c r="R38" s="5"/>
      <c r="S38" s="5"/>
    </row>
    <row r="39" spans="1:19" ht="17" customHeight="1" x14ac:dyDescent="0.2">
      <c r="A39" s="5"/>
      <c r="B39" s="5"/>
      <c r="C39" s="5"/>
      <c r="D39" s="5"/>
      <c r="E39" s="5"/>
      <c r="F39" s="5"/>
      <c r="G39" s="6"/>
      <c r="H39" s="6"/>
      <c r="I39" s="43"/>
      <c r="J39" s="6"/>
      <c r="K39" s="6"/>
      <c r="L39" s="5"/>
      <c r="M39" s="5"/>
      <c r="N39" s="5"/>
      <c r="O39" s="5"/>
      <c r="P39" s="5"/>
      <c r="Q39" s="5"/>
      <c r="R39" s="5"/>
      <c r="S39" s="5"/>
    </row>
    <row r="40" spans="1:19" ht="17" customHeight="1" x14ac:dyDescent="0.2">
      <c r="A40" s="5"/>
      <c r="B40" s="5"/>
      <c r="C40" s="5"/>
      <c r="D40" s="5"/>
      <c r="E40" s="5"/>
      <c r="F40" s="5"/>
      <c r="G40" s="6"/>
      <c r="H40" s="6"/>
      <c r="I40" s="43"/>
      <c r="J40" s="6"/>
      <c r="K40" s="6"/>
      <c r="L40" s="5"/>
      <c r="M40" s="5"/>
      <c r="N40" s="5"/>
      <c r="O40" s="5"/>
      <c r="P40" s="5"/>
      <c r="Q40" s="5"/>
      <c r="R40" s="5"/>
      <c r="S40" s="5"/>
    </row>
    <row r="41" spans="1:19" ht="17" customHeight="1" x14ac:dyDescent="0.2">
      <c r="A41" s="5"/>
      <c r="B41" s="5"/>
      <c r="C41" s="5"/>
      <c r="D41" s="5"/>
      <c r="E41" s="5"/>
      <c r="F41" s="5"/>
      <c r="G41" s="6"/>
      <c r="H41" s="6"/>
      <c r="I41" s="43"/>
      <c r="J41" s="6"/>
      <c r="K41" s="6"/>
      <c r="L41" s="5"/>
      <c r="M41" s="5"/>
      <c r="N41" s="5"/>
      <c r="O41" s="5"/>
      <c r="P41" s="5"/>
      <c r="Q41" s="5"/>
      <c r="R41" s="5"/>
      <c r="S41" s="5"/>
    </row>
    <row r="42" spans="1:19" ht="17" customHeight="1" x14ac:dyDescent="0.2">
      <c r="A42" s="5"/>
      <c r="B42" s="5"/>
      <c r="C42" s="5"/>
      <c r="D42" s="5"/>
      <c r="E42" s="5"/>
      <c r="F42" s="5"/>
      <c r="G42" s="6"/>
      <c r="H42" s="6"/>
      <c r="I42" s="43"/>
      <c r="J42" s="6"/>
      <c r="K42" s="6"/>
      <c r="L42" s="5"/>
      <c r="M42" s="5"/>
      <c r="N42" s="5"/>
      <c r="O42" s="5"/>
      <c r="P42" s="5"/>
      <c r="Q42" s="5"/>
      <c r="R42" s="5"/>
      <c r="S42" s="5"/>
    </row>
    <row r="43" spans="1:19" ht="17" customHeight="1" x14ac:dyDescent="0.2">
      <c r="A43" s="5"/>
      <c r="B43" s="5"/>
      <c r="C43" s="5"/>
      <c r="D43" s="5"/>
      <c r="E43" s="5"/>
      <c r="F43" s="5"/>
      <c r="G43" s="6"/>
      <c r="H43" s="6"/>
      <c r="I43" s="43"/>
      <c r="J43" s="6"/>
      <c r="K43" s="6"/>
      <c r="L43" s="5"/>
      <c r="M43" s="5"/>
      <c r="N43" s="5"/>
      <c r="O43" s="5"/>
      <c r="P43" s="5"/>
      <c r="Q43" s="5"/>
      <c r="R43" s="5"/>
      <c r="S43" s="5"/>
    </row>
    <row r="44" spans="1:19" ht="17" customHeight="1" x14ac:dyDescent="0.2">
      <c r="A44" s="5"/>
      <c r="B44" s="5"/>
      <c r="C44" s="5"/>
      <c r="D44" s="5"/>
      <c r="E44" s="5"/>
      <c r="F44" s="5"/>
      <c r="G44" s="6"/>
      <c r="H44" s="6"/>
      <c r="I44" s="43"/>
      <c r="J44" s="6"/>
      <c r="K44" s="6"/>
      <c r="L44" s="5"/>
      <c r="M44" s="5"/>
      <c r="N44" s="5"/>
      <c r="O44" s="5"/>
      <c r="P44" s="5"/>
      <c r="Q44" s="5"/>
      <c r="R44" s="5"/>
      <c r="S44" s="5"/>
    </row>
    <row r="45" spans="1:19" ht="17" customHeight="1" x14ac:dyDescent="0.2">
      <c r="A45" s="5"/>
      <c r="B45" s="5"/>
      <c r="C45" s="5"/>
      <c r="D45" s="5"/>
      <c r="E45" s="5"/>
      <c r="F45" s="5"/>
      <c r="G45" s="6"/>
      <c r="H45" s="6"/>
      <c r="I45" s="43"/>
      <c r="J45" s="6"/>
      <c r="K45" s="6"/>
      <c r="L45" s="5"/>
      <c r="M45" s="5"/>
      <c r="N45" s="5"/>
      <c r="O45" s="5"/>
      <c r="P45" s="5"/>
      <c r="Q45" s="5"/>
      <c r="R45" s="5"/>
      <c r="S45" s="5"/>
    </row>
    <row r="46" spans="1:19" ht="17" customHeight="1" x14ac:dyDescent="0.2">
      <c r="A46" s="5"/>
      <c r="B46" s="5"/>
      <c r="C46" s="5"/>
      <c r="D46" s="5"/>
      <c r="E46" s="5"/>
      <c r="F46" s="5"/>
      <c r="G46" s="6"/>
      <c r="H46" s="6"/>
      <c r="I46" s="43"/>
      <c r="J46" s="6"/>
      <c r="K46" s="6"/>
      <c r="L46" s="5"/>
      <c r="M46" s="5"/>
      <c r="N46" s="5"/>
      <c r="O46" s="5"/>
      <c r="P46" s="5"/>
      <c r="Q46" s="5"/>
      <c r="R46" s="5"/>
      <c r="S46" s="5"/>
    </row>
    <row r="47" spans="1:19" ht="17" customHeight="1" x14ac:dyDescent="0.2">
      <c r="A47" s="5"/>
      <c r="B47" s="5"/>
      <c r="C47" s="5"/>
      <c r="D47" s="5"/>
      <c r="E47" s="5"/>
      <c r="F47" s="5"/>
      <c r="G47" s="6"/>
      <c r="H47" s="6"/>
      <c r="I47" s="43"/>
      <c r="J47" s="6"/>
      <c r="K47" s="6"/>
      <c r="L47" s="5"/>
      <c r="M47" s="5"/>
      <c r="N47" s="5"/>
      <c r="O47" s="5"/>
      <c r="P47" s="5"/>
      <c r="Q47" s="5"/>
      <c r="R47" s="5"/>
      <c r="S47" s="5"/>
    </row>
    <row r="48" spans="1:19" ht="17" customHeight="1" x14ac:dyDescent="0.2">
      <c r="A48" s="5"/>
      <c r="B48" s="5"/>
      <c r="C48" s="5"/>
      <c r="D48" s="5"/>
      <c r="E48" s="5"/>
      <c r="F48" s="5"/>
      <c r="G48" s="6"/>
      <c r="H48" s="6"/>
      <c r="I48" s="43"/>
      <c r="J48" s="6"/>
      <c r="K48" s="6"/>
      <c r="L48" s="5"/>
      <c r="M48" s="5"/>
      <c r="N48" s="5"/>
      <c r="O48" s="5"/>
      <c r="P48" s="5"/>
      <c r="Q48" s="5"/>
      <c r="R48" s="5"/>
      <c r="S48" s="5"/>
    </row>
    <row r="49" spans="1:19" ht="17" customHeight="1" x14ac:dyDescent="0.2">
      <c r="A49" s="5"/>
      <c r="B49" s="5"/>
      <c r="C49" s="5"/>
      <c r="D49" s="5"/>
      <c r="E49" s="5"/>
      <c r="F49" s="5"/>
      <c r="G49" s="6"/>
      <c r="H49" s="6"/>
      <c r="I49" s="43"/>
      <c r="J49" s="6"/>
      <c r="K49" s="6"/>
      <c r="L49" s="5"/>
      <c r="M49" s="5"/>
      <c r="N49" s="5"/>
      <c r="O49" s="5"/>
      <c r="P49" s="5"/>
      <c r="Q49" s="5"/>
      <c r="R49" s="5"/>
      <c r="S49" s="5"/>
    </row>
    <row r="50" spans="1:19" ht="17" customHeight="1" x14ac:dyDescent="0.2">
      <c r="A50" s="5"/>
      <c r="B50" s="5"/>
      <c r="C50" s="5"/>
      <c r="D50" s="5"/>
      <c r="E50" s="5"/>
      <c r="F50" s="5"/>
      <c r="G50" s="6"/>
      <c r="H50" s="6"/>
      <c r="I50" s="43"/>
      <c r="J50" s="6"/>
      <c r="K50" s="6"/>
      <c r="L50" s="5"/>
      <c r="M50" s="5"/>
      <c r="N50" s="5"/>
      <c r="O50" s="5"/>
      <c r="P50" s="5"/>
      <c r="Q50" s="5"/>
      <c r="R50" s="5"/>
      <c r="S50" s="5"/>
    </row>
    <row r="51" spans="1:19" ht="17" customHeight="1" x14ac:dyDescent="0.2">
      <c r="A51" s="5"/>
      <c r="B51" s="5"/>
      <c r="C51" s="5"/>
      <c r="D51" s="5"/>
      <c r="E51" s="5"/>
      <c r="F51" s="5"/>
      <c r="G51" s="6"/>
      <c r="H51" s="6"/>
      <c r="I51" s="43"/>
      <c r="J51" s="6"/>
      <c r="K51" s="6"/>
      <c r="L51" s="5"/>
      <c r="M51" s="5"/>
      <c r="N51" s="5"/>
      <c r="O51" s="5"/>
      <c r="P51" s="5"/>
      <c r="Q51" s="5"/>
      <c r="R51" s="5"/>
      <c r="S51" s="5"/>
    </row>
    <row r="52" spans="1:19" ht="17" customHeight="1" x14ac:dyDescent="0.2">
      <c r="A52" s="5"/>
      <c r="B52" s="5"/>
      <c r="C52" s="5"/>
      <c r="D52" s="5"/>
      <c r="E52" s="5"/>
      <c r="F52" s="5"/>
      <c r="G52" s="6"/>
      <c r="H52" s="6"/>
      <c r="I52" s="43"/>
      <c r="J52" s="6"/>
      <c r="K52" s="6"/>
      <c r="L52" s="5"/>
      <c r="M52" s="5"/>
      <c r="N52" s="5"/>
      <c r="O52" s="5"/>
      <c r="P52" s="5"/>
      <c r="Q52" s="5"/>
      <c r="R52" s="5"/>
      <c r="S52" s="5"/>
    </row>
    <row r="53" spans="1:19" ht="17" customHeight="1" x14ac:dyDescent="0.2">
      <c r="A53" s="5"/>
      <c r="B53" s="5"/>
      <c r="C53" s="5"/>
      <c r="D53" s="5"/>
      <c r="E53" s="5"/>
      <c r="F53" s="5"/>
      <c r="G53" s="6"/>
      <c r="H53" s="6"/>
      <c r="I53" s="43"/>
      <c r="J53" s="6"/>
      <c r="K53" s="6"/>
      <c r="L53" s="5"/>
      <c r="M53" s="5"/>
      <c r="N53" s="5"/>
      <c r="O53" s="5"/>
      <c r="P53" s="5"/>
      <c r="Q53" s="5"/>
      <c r="R53" s="5"/>
      <c r="S53" s="5"/>
    </row>
    <row r="54" spans="1:19" ht="17" customHeight="1" x14ac:dyDescent="0.2">
      <c r="A54" s="5"/>
      <c r="B54" s="5"/>
      <c r="C54" s="5"/>
      <c r="D54" s="5"/>
      <c r="E54" s="5"/>
      <c r="F54" s="5"/>
      <c r="G54" s="6"/>
      <c r="H54" s="6"/>
      <c r="I54" s="43"/>
      <c r="J54" s="6"/>
      <c r="K54" s="6"/>
      <c r="L54" s="5"/>
      <c r="M54" s="5"/>
      <c r="N54" s="5"/>
      <c r="O54" s="5"/>
      <c r="P54" s="5"/>
      <c r="Q54" s="5"/>
      <c r="R54" s="5"/>
      <c r="S54" s="5"/>
    </row>
    <row r="55" spans="1:19" ht="17" customHeight="1" x14ac:dyDescent="0.2">
      <c r="A55" s="5"/>
      <c r="B55" s="5"/>
      <c r="C55" s="5"/>
      <c r="D55" s="5"/>
      <c r="E55" s="5"/>
      <c r="F55" s="5"/>
      <c r="G55" s="6"/>
      <c r="H55" s="6"/>
      <c r="I55" s="43"/>
      <c r="J55" s="6"/>
      <c r="K55" s="6"/>
      <c r="L55" s="5"/>
      <c r="M55" s="5"/>
      <c r="N55" s="5"/>
      <c r="O55" s="5"/>
      <c r="P55" s="5"/>
      <c r="Q55" s="5"/>
      <c r="R55" s="5"/>
      <c r="S55" s="5"/>
    </row>
    <row r="56" spans="1:19" ht="17" customHeight="1" x14ac:dyDescent="0.2">
      <c r="A56" s="5"/>
      <c r="B56" s="5"/>
      <c r="C56" s="5"/>
      <c r="D56" s="5"/>
      <c r="E56" s="5"/>
      <c r="F56" s="5"/>
      <c r="G56" s="6"/>
      <c r="H56" s="6"/>
      <c r="I56" s="43"/>
      <c r="J56" s="6"/>
      <c r="K56" s="6"/>
      <c r="L56" s="5"/>
      <c r="M56" s="5"/>
      <c r="N56" s="5"/>
      <c r="O56" s="5"/>
      <c r="P56" s="5"/>
      <c r="Q56" s="5"/>
      <c r="R56" s="5"/>
      <c r="S56" s="5"/>
    </row>
    <row r="57" spans="1:19" ht="17" customHeight="1" x14ac:dyDescent="0.2">
      <c r="A57" s="5"/>
      <c r="B57" s="5"/>
      <c r="C57" s="5"/>
      <c r="D57" s="5"/>
      <c r="E57" s="5"/>
      <c r="F57" s="5"/>
      <c r="G57" s="6"/>
      <c r="H57" s="6"/>
      <c r="I57" s="43"/>
      <c r="J57" s="6"/>
      <c r="K57" s="6"/>
      <c r="L57" s="5"/>
      <c r="M57" s="5"/>
      <c r="N57" s="5"/>
      <c r="O57" s="5"/>
      <c r="P57" s="5"/>
      <c r="Q57" s="5"/>
      <c r="R57" s="5"/>
      <c r="S57" s="5"/>
    </row>
    <row r="58" spans="1:19" ht="17" customHeight="1" x14ac:dyDescent="0.2">
      <c r="A58" s="5"/>
      <c r="B58" s="5"/>
      <c r="C58" s="5"/>
      <c r="D58" s="5"/>
      <c r="E58" s="5"/>
      <c r="F58" s="5"/>
      <c r="G58" s="6"/>
      <c r="H58" s="6"/>
      <c r="I58" s="43"/>
      <c r="J58" s="6"/>
      <c r="K58" s="6"/>
      <c r="L58" s="5"/>
      <c r="M58" s="5"/>
      <c r="N58" s="5"/>
      <c r="O58" s="5"/>
      <c r="P58" s="5"/>
      <c r="Q58" s="5"/>
      <c r="R58" s="5"/>
      <c r="S58" s="5"/>
    </row>
    <row r="59" spans="1:19" ht="17" customHeight="1" x14ac:dyDescent="0.2">
      <c r="A59" s="5"/>
      <c r="B59" s="5"/>
      <c r="C59" s="5"/>
      <c r="D59" s="5"/>
      <c r="E59" s="5"/>
      <c r="F59" s="5"/>
      <c r="G59" s="6"/>
      <c r="H59" s="6"/>
      <c r="I59" s="43"/>
      <c r="J59" s="6"/>
      <c r="K59" s="6"/>
      <c r="L59" s="5"/>
      <c r="M59" s="5"/>
      <c r="N59" s="5"/>
      <c r="O59" s="5"/>
      <c r="P59" s="5"/>
      <c r="Q59" s="5"/>
      <c r="R59" s="5"/>
      <c r="S59" s="5"/>
    </row>
    <row r="60" spans="1:19" ht="17" customHeight="1" x14ac:dyDescent="0.2">
      <c r="A60" s="5"/>
      <c r="B60" s="5"/>
      <c r="C60" s="5"/>
      <c r="D60" s="5"/>
      <c r="E60" s="5"/>
      <c r="F60" s="5"/>
      <c r="G60" s="6"/>
      <c r="H60" s="6"/>
      <c r="I60" s="43"/>
      <c r="J60" s="6"/>
      <c r="K60" s="6"/>
      <c r="L60" s="5"/>
      <c r="M60" s="5"/>
      <c r="N60" s="5"/>
      <c r="O60" s="5"/>
      <c r="P60" s="5"/>
      <c r="Q60" s="5"/>
      <c r="R60" s="5"/>
      <c r="S60" s="5"/>
    </row>
    <row r="61" spans="1:19" ht="17" customHeight="1" x14ac:dyDescent="0.2">
      <c r="A61" s="5"/>
      <c r="B61" s="5"/>
      <c r="C61" s="5"/>
      <c r="D61" s="5"/>
      <c r="E61" s="5"/>
      <c r="F61" s="5"/>
      <c r="G61" s="6"/>
      <c r="H61" s="6"/>
      <c r="I61" s="43"/>
      <c r="J61" s="6"/>
      <c r="K61" s="6"/>
      <c r="L61" s="5"/>
      <c r="M61" s="5"/>
      <c r="N61" s="5"/>
      <c r="O61" s="5"/>
      <c r="P61" s="5"/>
      <c r="Q61" s="5"/>
      <c r="R61" s="5"/>
      <c r="S61" s="5"/>
    </row>
    <row r="62" spans="1:19" ht="17" customHeight="1" x14ac:dyDescent="0.2">
      <c r="A62" s="5"/>
      <c r="B62" s="5"/>
      <c r="C62" s="5"/>
      <c r="D62" s="5"/>
      <c r="E62" s="5"/>
      <c r="F62" s="5"/>
      <c r="G62" s="6"/>
      <c r="H62" s="6"/>
      <c r="I62" s="43"/>
      <c r="J62" s="6"/>
      <c r="K62" s="6"/>
      <c r="L62" s="5"/>
      <c r="M62" s="5"/>
      <c r="N62" s="5"/>
      <c r="O62" s="5"/>
      <c r="P62" s="5"/>
      <c r="Q62" s="5"/>
      <c r="R62" s="5"/>
      <c r="S62" s="5"/>
    </row>
    <row r="63" spans="1:19" ht="17" customHeight="1" x14ac:dyDescent="0.2">
      <c r="A63" s="5"/>
      <c r="B63" s="5"/>
      <c r="C63" s="5"/>
      <c r="D63" s="5"/>
      <c r="E63" s="5"/>
      <c r="F63" s="5"/>
      <c r="G63" s="6"/>
      <c r="H63" s="6"/>
      <c r="I63" s="43"/>
      <c r="J63" s="6"/>
      <c r="K63" s="6"/>
      <c r="L63" s="5"/>
      <c r="M63" s="5"/>
      <c r="N63" s="5"/>
      <c r="O63" s="5"/>
      <c r="P63" s="5"/>
      <c r="Q63" s="5"/>
      <c r="R63" s="5"/>
      <c r="S63" s="5"/>
    </row>
    <row r="64" spans="1:19" ht="17" customHeight="1" x14ac:dyDescent="0.2">
      <c r="A64" s="5"/>
      <c r="B64" s="5"/>
      <c r="C64" s="5"/>
      <c r="D64" s="5"/>
      <c r="E64" s="5"/>
      <c r="F64" s="5"/>
      <c r="G64" s="6"/>
      <c r="H64" s="6"/>
      <c r="I64" s="43"/>
      <c r="J64" s="6"/>
      <c r="K64" s="6"/>
      <c r="L64" s="5"/>
      <c r="M64" s="5"/>
      <c r="N64" s="5"/>
      <c r="O64" s="5"/>
      <c r="P64" s="5"/>
      <c r="Q64" s="5"/>
      <c r="R64" s="5"/>
      <c r="S64" s="5"/>
    </row>
    <row r="65" spans="1:19" ht="17" customHeight="1" x14ac:dyDescent="0.2">
      <c r="A65" s="5"/>
      <c r="B65" s="5"/>
      <c r="C65" s="5"/>
      <c r="D65" s="5"/>
      <c r="E65" s="5"/>
      <c r="F65" s="5"/>
      <c r="G65" s="6"/>
      <c r="H65" s="6"/>
      <c r="I65" s="43"/>
      <c r="J65" s="6"/>
      <c r="K65" s="6"/>
      <c r="L65" s="5"/>
      <c r="M65" s="5"/>
      <c r="N65" s="5"/>
      <c r="O65" s="5"/>
      <c r="P65" s="5"/>
      <c r="Q65" s="5"/>
      <c r="R65" s="5"/>
      <c r="S65" s="5"/>
    </row>
    <row r="66" spans="1:19" ht="17" customHeight="1" x14ac:dyDescent="0.2">
      <c r="A66" s="5"/>
      <c r="B66" s="5"/>
      <c r="C66" s="5"/>
      <c r="D66" s="5"/>
      <c r="E66" s="5"/>
      <c r="F66" s="5"/>
      <c r="G66" s="6"/>
      <c r="H66" s="6"/>
      <c r="I66" s="43"/>
      <c r="J66" s="6"/>
      <c r="K66" s="6"/>
      <c r="L66" s="5"/>
      <c r="M66" s="5"/>
      <c r="N66" s="5"/>
      <c r="O66" s="5"/>
      <c r="P66" s="5"/>
      <c r="Q66" s="5"/>
      <c r="R66" s="5"/>
      <c r="S66" s="5"/>
    </row>
    <row r="67" spans="1:19" ht="17" customHeight="1" x14ac:dyDescent="0.2">
      <c r="A67" s="5"/>
      <c r="B67" s="5"/>
      <c r="C67" s="5"/>
      <c r="D67" s="5"/>
      <c r="E67" s="5"/>
      <c r="F67" s="5"/>
      <c r="G67" s="6"/>
      <c r="H67" s="6"/>
      <c r="I67" s="43"/>
      <c r="J67" s="6"/>
      <c r="K67" s="6"/>
      <c r="L67" s="5"/>
      <c r="M67" s="5"/>
      <c r="N67" s="5"/>
      <c r="O67" s="5"/>
      <c r="P67" s="5"/>
      <c r="Q67" s="5"/>
      <c r="R67" s="5"/>
      <c r="S67" s="5"/>
    </row>
    <row r="68" spans="1:19" ht="17" customHeight="1" x14ac:dyDescent="0.2">
      <c r="A68" s="5"/>
      <c r="B68" s="5"/>
      <c r="C68" s="23"/>
      <c r="D68" s="5"/>
      <c r="E68" s="5"/>
      <c r="F68" s="5"/>
      <c r="G68" s="6"/>
      <c r="H68" s="6"/>
      <c r="I68" s="43"/>
      <c r="J68" s="6"/>
      <c r="K68" s="6"/>
      <c r="L68" s="5"/>
      <c r="M68" s="5"/>
      <c r="N68" s="5"/>
      <c r="O68" s="5"/>
      <c r="P68" s="5"/>
      <c r="Q68" s="5"/>
      <c r="R68" s="5"/>
      <c r="S68" s="5"/>
    </row>
    <row r="69" spans="1:19" ht="17" customHeight="1" x14ac:dyDescent="0.2">
      <c r="A69" s="5"/>
      <c r="B69" s="5"/>
      <c r="C69" s="5"/>
      <c r="D69" s="5"/>
      <c r="E69" s="5"/>
      <c r="F69" s="5"/>
      <c r="G69" s="6"/>
      <c r="H69" s="6"/>
      <c r="I69" s="43"/>
      <c r="J69" s="6"/>
      <c r="K69" s="6"/>
      <c r="L69" s="5"/>
      <c r="M69" s="5"/>
      <c r="N69" s="5"/>
      <c r="O69" s="5"/>
      <c r="P69" s="5"/>
      <c r="Q69" s="5"/>
      <c r="R69" s="5"/>
      <c r="S69" s="5"/>
    </row>
    <row r="70" spans="1:19" ht="17" customHeight="1" x14ac:dyDescent="0.2">
      <c r="A70" s="5"/>
      <c r="B70" s="5"/>
      <c r="C70" s="5"/>
      <c r="D70" s="5"/>
      <c r="E70" s="5"/>
      <c r="F70" s="5"/>
      <c r="G70" s="6"/>
      <c r="H70" s="6"/>
      <c r="I70" s="43"/>
      <c r="J70" s="6"/>
      <c r="K70" s="6"/>
      <c r="L70" s="5"/>
      <c r="M70" s="5"/>
      <c r="N70" s="5"/>
      <c r="O70" s="5"/>
      <c r="P70" s="5"/>
      <c r="Q70" s="5"/>
      <c r="R70" s="5"/>
      <c r="S70" s="5"/>
    </row>
    <row r="71" spans="1:19" ht="17" customHeight="1" x14ac:dyDescent="0.2">
      <c r="A71" s="5"/>
      <c r="B71" s="5"/>
      <c r="C71" s="5"/>
      <c r="D71" s="5"/>
      <c r="E71" s="5"/>
      <c r="F71" s="5"/>
      <c r="G71" s="6"/>
      <c r="H71" s="6"/>
      <c r="I71" s="43"/>
      <c r="J71" s="6"/>
      <c r="K71" s="6"/>
      <c r="L71" s="5"/>
      <c r="M71" s="5"/>
      <c r="N71" s="5"/>
      <c r="O71" s="5"/>
      <c r="P71" s="5"/>
      <c r="Q71" s="5"/>
      <c r="R71" s="5"/>
      <c r="S71" s="5"/>
    </row>
    <row r="72" spans="1:19" ht="17" customHeight="1" x14ac:dyDescent="0.2">
      <c r="A72" s="5"/>
      <c r="B72" s="5"/>
      <c r="C72" s="5"/>
      <c r="D72" s="5"/>
      <c r="E72" s="5"/>
      <c r="F72" s="5"/>
      <c r="G72" s="6"/>
      <c r="H72" s="6"/>
      <c r="I72" s="43"/>
      <c r="J72" s="6"/>
      <c r="K72" s="6"/>
      <c r="L72" s="5"/>
      <c r="M72" s="5"/>
      <c r="N72" s="5"/>
      <c r="O72" s="5"/>
      <c r="P72" s="5"/>
      <c r="Q72" s="5"/>
      <c r="R72" s="5"/>
      <c r="S72" s="5"/>
    </row>
    <row r="73" spans="1:19" ht="17" customHeight="1" x14ac:dyDescent="0.2">
      <c r="A73" s="5"/>
      <c r="B73" s="5"/>
      <c r="C73" s="5"/>
      <c r="D73" s="5"/>
      <c r="E73" s="5"/>
      <c r="F73" s="5"/>
      <c r="G73" s="6"/>
      <c r="H73" s="6"/>
      <c r="I73" s="43"/>
      <c r="J73" s="6"/>
      <c r="K73" s="6"/>
      <c r="L73" s="5"/>
      <c r="M73" s="5"/>
      <c r="N73" s="5"/>
      <c r="O73" s="5"/>
      <c r="P73" s="5"/>
      <c r="Q73" s="5"/>
      <c r="R73" s="5"/>
      <c r="S73" s="5"/>
    </row>
    <row r="74" spans="1:19" ht="17" customHeight="1" x14ac:dyDescent="0.2">
      <c r="A74" s="5"/>
      <c r="B74" s="5"/>
      <c r="C74" s="5"/>
      <c r="D74" s="5"/>
      <c r="E74" s="5"/>
      <c r="F74" s="5"/>
      <c r="G74" s="6"/>
      <c r="H74" s="6"/>
      <c r="I74" s="43"/>
      <c r="J74" s="6"/>
      <c r="K74" s="6"/>
      <c r="L74" s="5"/>
      <c r="M74" s="5"/>
      <c r="N74" s="5"/>
      <c r="O74" s="5"/>
      <c r="P74" s="5"/>
      <c r="Q74" s="5"/>
      <c r="R74" s="5"/>
      <c r="S74" s="5"/>
    </row>
    <row r="75" spans="1:19" ht="17" customHeight="1" x14ac:dyDescent="0.2">
      <c r="A75" s="5"/>
      <c r="B75" s="5"/>
      <c r="C75" s="5"/>
      <c r="D75" s="5"/>
      <c r="E75" s="5"/>
      <c r="F75" s="5"/>
      <c r="G75" s="6"/>
      <c r="H75" s="6"/>
      <c r="I75" s="43"/>
      <c r="J75" s="6"/>
      <c r="K75" s="6"/>
      <c r="L75" s="5"/>
      <c r="M75" s="5"/>
      <c r="N75" s="5"/>
      <c r="O75" s="5"/>
      <c r="P75" s="5"/>
      <c r="Q75" s="5"/>
      <c r="R75" s="5"/>
      <c r="S75" s="5"/>
    </row>
    <row r="76" spans="1:19" ht="17" customHeight="1" x14ac:dyDescent="0.2">
      <c r="A76" s="5"/>
      <c r="B76" s="5"/>
      <c r="C76" s="5"/>
      <c r="D76" s="5"/>
      <c r="E76" s="5"/>
      <c r="F76" s="5"/>
      <c r="G76" s="6"/>
      <c r="H76" s="6"/>
      <c r="I76" s="43"/>
      <c r="J76" s="6"/>
      <c r="K76" s="6"/>
      <c r="L76" s="5"/>
      <c r="M76" s="5"/>
      <c r="N76" s="5"/>
      <c r="O76" s="5"/>
      <c r="P76" s="5"/>
      <c r="Q76" s="5"/>
      <c r="R76" s="5"/>
      <c r="S76" s="5"/>
    </row>
    <row r="77" spans="1:19" ht="17" customHeight="1" x14ac:dyDescent="0.2">
      <c r="A77" s="5"/>
      <c r="B77" s="5"/>
      <c r="C77" s="5"/>
      <c r="D77" s="5"/>
      <c r="E77" s="5"/>
      <c r="F77" s="5"/>
      <c r="G77" s="6"/>
      <c r="H77" s="6"/>
      <c r="I77" s="43"/>
      <c r="J77" s="6"/>
      <c r="K77" s="6"/>
      <c r="L77" s="5"/>
      <c r="M77" s="5"/>
      <c r="N77" s="5"/>
      <c r="O77" s="5"/>
      <c r="P77" s="5"/>
      <c r="Q77" s="5"/>
      <c r="R77" s="5"/>
      <c r="S77" s="5"/>
    </row>
    <row r="78" spans="1:19" ht="17" customHeight="1" x14ac:dyDescent="0.2">
      <c r="A78" s="5"/>
      <c r="B78" s="5"/>
      <c r="C78" s="5"/>
      <c r="D78" s="5"/>
      <c r="E78" s="5"/>
      <c r="F78" s="5"/>
      <c r="G78" s="6"/>
      <c r="H78" s="6"/>
      <c r="I78" s="43"/>
      <c r="J78" s="6"/>
      <c r="K78" s="6"/>
      <c r="L78" s="5"/>
      <c r="M78" s="5"/>
      <c r="N78" s="5"/>
      <c r="O78" s="5"/>
      <c r="P78" s="5"/>
      <c r="Q78" s="5"/>
      <c r="R78" s="5"/>
      <c r="S78" s="5"/>
    </row>
    <row r="79" spans="1:19" ht="17" customHeight="1" x14ac:dyDescent="0.2">
      <c r="A79" s="5"/>
      <c r="B79" s="5"/>
      <c r="C79" s="5"/>
      <c r="D79" s="5"/>
      <c r="E79" s="5"/>
      <c r="F79" s="5"/>
      <c r="G79" s="6"/>
      <c r="H79" s="6"/>
      <c r="I79" s="43"/>
      <c r="J79" s="6"/>
      <c r="K79" s="6"/>
      <c r="L79" s="5"/>
      <c r="M79" s="5"/>
      <c r="N79" s="5"/>
      <c r="O79" s="5"/>
      <c r="P79" s="5"/>
      <c r="Q79" s="5"/>
      <c r="R79" s="5"/>
      <c r="S79" s="5"/>
    </row>
    <row r="80" spans="1:19" ht="17" customHeight="1" x14ac:dyDescent="0.2">
      <c r="A80" s="5"/>
      <c r="B80" s="5"/>
      <c r="C80" s="5"/>
      <c r="D80" s="5"/>
      <c r="E80" s="5"/>
      <c r="F80" s="5"/>
      <c r="G80" s="6"/>
      <c r="H80" s="6"/>
      <c r="I80" s="43"/>
      <c r="J80" s="6"/>
      <c r="K80" s="6"/>
      <c r="L80" s="5"/>
      <c r="M80" s="5"/>
      <c r="N80" s="5"/>
      <c r="O80" s="5"/>
      <c r="P80" s="5"/>
      <c r="Q80" s="5"/>
      <c r="R80" s="5"/>
      <c r="S80" s="5"/>
    </row>
    <row r="81" spans="1:19" ht="17" customHeight="1" x14ac:dyDescent="0.2">
      <c r="A81" s="5"/>
      <c r="B81" s="5"/>
      <c r="C81" s="5"/>
      <c r="D81" s="5"/>
      <c r="E81" s="5"/>
      <c r="F81" s="5"/>
      <c r="G81" s="6"/>
      <c r="H81" s="6"/>
      <c r="I81" s="43"/>
      <c r="J81" s="6"/>
      <c r="K81" s="6"/>
      <c r="L81" s="5"/>
      <c r="M81" s="5"/>
      <c r="N81" s="5"/>
      <c r="O81" s="5"/>
      <c r="P81" s="5"/>
      <c r="Q81" s="5"/>
      <c r="R81" s="5"/>
      <c r="S81" s="5"/>
    </row>
    <row r="82" spans="1:19" ht="17" customHeight="1" x14ac:dyDescent="0.2">
      <c r="A82" s="5"/>
      <c r="B82" s="5"/>
      <c r="C82" s="5"/>
      <c r="D82" s="5"/>
      <c r="E82" s="5"/>
      <c r="F82" s="5"/>
      <c r="G82" s="6"/>
      <c r="H82" s="6"/>
      <c r="I82" s="43"/>
      <c r="J82" s="6"/>
      <c r="K82" s="6"/>
      <c r="L82" s="5"/>
      <c r="M82" s="5"/>
      <c r="N82" s="5"/>
      <c r="O82" s="5"/>
      <c r="P82" s="5"/>
      <c r="Q82" s="5"/>
      <c r="R82" s="5"/>
      <c r="S82" s="5"/>
    </row>
    <row r="83" spans="1:19" ht="17" customHeight="1" x14ac:dyDescent="0.2">
      <c r="A83" s="5"/>
      <c r="B83" s="5"/>
      <c r="C83" s="5"/>
      <c r="D83" s="5"/>
      <c r="E83" s="5"/>
      <c r="F83" s="5"/>
      <c r="G83" s="6"/>
      <c r="H83" s="6"/>
      <c r="I83" s="43"/>
      <c r="J83" s="6"/>
      <c r="K83" s="6"/>
      <c r="L83" s="5"/>
      <c r="M83" s="5"/>
      <c r="N83" s="5"/>
      <c r="O83" s="5"/>
      <c r="P83" s="5"/>
      <c r="Q83" s="5"/>
      <c r="R83" s="5"/>
      <c r="S83" s="5"/>
    </row>
    <row r="84" spans="1:19" ht="17" customHeight="1" x14ac:dyDescent="0.2">
      <c r="A84" s="5"/>
      <c r="B84" s="5"/>
      <c r="C84" s="5"/>
      <c r="D84" s="5"/>
      <c r="E84" s="5"/>
      <c r="F84" s="5"/>
      <c r="G84" s="6"/>
      <c r="H84" s="6"/>
      <c r="I84" s="43"/>
      <c r="J84" s="6"/>
      <c r="K84" s="6"/>
      <c r="L84" s="5"/>
      <c r="M84" s="5"/>
      <c r="N84" s="5"/>
      <c r="O84" s="5"/>
      <c r="P84" s="5"/>
      <c r="Q84" s="5"/>
      <c r="R84" s="5"/>
      <c r="S84" s="5"/>
    </row>
    <row r="85" spans="1:19" ht="17" customHeight="1" x14ac:dyDescent="0.2">
      <c r="A85" s="5"/>
      <c r="B85" s="5"/>
      <c r="C85" s="5"/>
      <c r="D85" s="5"/>
      <c r="E85" s="5"/>
      <c r="F85" s="5"/>
      <c r="G85" s="6"/>
      <c r="H85" s="6"/>
      <c r="I85" s="43"/>
      <c r="J85" s="6"/>
      <c r="K85" s="6"/>
      <c r="L85" s="5"/>
      <c r="M85" s="5"/>
      <c r="N85" s="5"/>
      <c r="O85" s="5"/>
      <c r="P85" s="5"/>
      <c r="Q85" s="5"/>
      <c r="R85" s="5"/>
      <c r="S85" s="5"/>
    </row>
    <row r="86" spans="1:19" ht="17" customHeight="1" x14ac:dyDescent="0.2">
      <c r="A86" s="5"/>
      <c r="B86" s="5"/>
      <c r="C86" s="5"/>
      <c r="D86" s="5"/>
      <c r="E86" s="5"/>
      <c r="F86" s="5"/>
      <c r="G86" s="6"/>
      <c r="H86" s="6"/>
      <c r="I86" s="43"/>
      <c r="J86" s="6"/>
      <c r="K86" s="6"/>
      <c r="L86" s="5"/>
      <c r="M86" s="5"/>
      <c r="N86" s="5"/>
      <c r="O86" s="5"/>
      <c r="P86" s="5"/>
      <c r="Q86" s="5"/>
      <c r="R86" s="5"/>
      <c r="S86" s="5"/>
    </row>
    <row r="87" spans="1:19" ht="17" customHeight="1" x14ac:dyDescent="0.2">
      <c r="A87" s="5"/>
      <c r="B87" s="5"/>
      <c r="C87" s="5"/>
      <c r="D87" s="5"/>
      <c r="E87" s="5"/>
      <c r="F87" s="5"/>
      <c r="G87" s="6"/>
      <c r="H87" s="6"/>
      <c r="I87" s="43"/>
      <c r="J87" s="6"/>
      <c r="K87" s="6"/>
      <c r="L87" s="5"/>
      <c r="M87" s="5"/>
      <c r="N87" s="5"/>
      <c r="O87" s="5"/>
      <c r="P87" s="5"/>
      <c r="Q87" s="5"/>
      <c r="R87" s="5"/>
      <c r="S87" s="5"/>
    </row>
    <row r="88" spans="1:19" ht="17" customHeight="1" x14ac:dyDescent="0.2">
      <c r="A88" s="5"/>
      <c r="B88" s="5"/>
      <c r="C88" s="5"/>
      <c r="D88" s="5"/>
      <c r="E88" s="5"/>
      <c r="F88" s="5"/>
      <c r="G88" s="6"/>
      <c r="H88" s="6"/>
      <c r="I88" s="43"/>
      <c r="J88" s="6"/>
      <c r="K88" s="6"/>
      <c r="L88" s="5"/>
      <c r="M88" s="5"/>
      <c r="N88" s="5"/>
      <c r="O88" s="5"/>
      <c r="P88" s="5"/>
      <c r="Q88" s="5"/>
      <c r="R88" s="5"/>
      <c r="S88" s="5"/>
    </row>
    <row r="89" spans="1:19" ht="17" customHeight="1" x14ac:dyDescent="0.2">
      <c r="A89" s="5"/>
      <c r="B89" s="5"/>
      <c r="C89" s="5"/>
      <c r="D89" s="5"/>
      <c r="E89" s="5"/>
      <c r="F89" s="5"/>
      <c r="G89" s="6"/>
      <c r="H89" s="6"/>
      <c r="I89" s="43"/>
      <c r="J89" s="6"/>
      <c r="K89" s="6"/>
      <c r="L89" s="5"/>
      <c r="M89" s="5"/>
      <c r="N89" s="5"/>
      <c r="O89" s="5"/>
      <c r="P89" s="5"/>
      <c r="Q89" s="5"/>
      <c r="R89" s="5"/>
      <c r="S89" s="5"/>
    </row>
    <row r="90" spans="1:19" ht="17" customHeight="1" x14ac:dyDescent="0.2">
      <c r="A90" s="5"/>
      <c r="B90" s="5"/>
      <c r="C90" s="5"/>
      <c r="D90" s="5"/>
      <c r="E90" s="5"/>
      <c r="F90" s="5"/>
      <c r="G90" s="6"/>
      <c r="H90" s="6"/>
      <c r="I90" s="43"/>
      <c r="J90" s="6"/>
      <c r="K90" s="6"/>
      <c r="L90" s="5"/>
      <c r="M90" s="5"/>
      <c r="N90" s="5"/>
      <c r="O90" s="5"/>
      <c r="P90" s="5"/>
      <c r="Q90" s="5"/>
      <c r="R90" s="5"/>
      <c r="S90" s="5"/>
    </row>
    <row r="91" spans="1:19" ht="17" customHeight="1" x14ac:dyDescent="0.2">
      <c r="A91" s="5"/>
      <c r="B91" s="5"/>
      <c r="C91" s="5"/>
      <c r="D91" s="5"/>
      <c r="E91" s="5"/>
      <c r="F91" s="5"/>
      <c r="G91" s="6"/>
      <c r="H91" s="6"/>
      <c r="I91" s="43"/>
      <c r="J91" s="6"/>
      <c r="K91" s="6"/>
      <c r="L91" s="5"/>
      <c r="M91" s="5"/>
      <c r="N91" s="5"/>
      <c r="O91" s="5"/>
      <c r="P91" s="5"/>
      <c r="Q91" s="5"/>
      <c r="R91" s="5"/>
      <c r="S91" s="5"/>
    </row>
    <row r="92" spans="1:19" ht="17" customHeight="1" x14ac:dyDescent="0.2">
      <c r="A92" s="5"/>
      <c r="B92" s="5"/>
      <c r="C92" s="5"/>
      <c r="D92" s="5"/>
      <c r="E92" s="5"/>
      <c r="F92" s="5"/>
      <c r="G92" s="6"/>
      <c r="H92" s="6"/>
      <c r="I92" s="43"/>
      <c r="J92" s="6"/>
      <c r="K92" s="6"/>
      <c r="L92" s="5"/>
      <c r="M92" s="5"/>
      <c r="N92" s="5"/>
      <c r="O92" s="5"/>
      <c r="P92" s="5"/>
      <c r="Q92" s="5"/>
      <c r="R92" s="5"/>
      <c r="S92" s="5"/>
    </row>
    <row r="93" spans="1:19" ht="17" customHeight="1" x14ac:dyDescent="0.2">
      <c r="A93" s="5"/>
      <c r="B93" s="5"/>
      <c r="C93" s="5"/>
      <c r="D93" s="5"/>
      <c r="E93" s="5"/>
      <c r="F93" s="5"/>
      <c r="G93" s="6"/>
      <c r="H93" s="6"/>
      <c r="I93" s="43"/>
      <c r="J93" s="6"/>
      <c r="K93" s="6"/>
      <c r="L93" s="5"/>
      <c r="M93" s="5"/>
      <c r="N93" s="5"/>
      <c r="O93" s="5"/>
      <c r="P93" s="5"/>
      <c r="Q93" s="5"/>
      <c r="R93" s="5"/>
      <c r="S93" s="5"/>
    </row>
    <row r="94" spans="1:19" ht="17" customHeight="1" x14ac:dyDescent="0.2">
      <c r="A94" s="5"/>
      <c r="B94" s="5"/>
      <c r="C94" s="5"/>
      <c r="D94" s="5"/>
      <c r="E94" s="5"/>
      <c r="F94" s="5"/>
      <c r="G94" s="6"/>
      <c r="H94" s="6"/>
      <c r="I94" s="43"/>
      <c r="J94" s="6"/>
      <c r="K94" s="6"/>
      <c r="L94" s="5"/>
      <c r="M94" s="5"/>
      <c r="N94" s="5"/>
      <c r="O94" s="5"/>
      <c r="P94" s="5"/>
      <c r="Q94" s="5"/>
      <c r="R94" s="5"/>
      <c r="S94" s="5"/>
    </row>
    <row r="95" spans="1:19" ht="17" customHeight="1" x14ac:dyDescent="0.2">
      <c r="A95" s="5"/>
      <c r="B95" s="5"/>
      <c r="C95" s="5"/>
      <c r="D95" s="5"/>
      <c r="E95" s="5"/>
      <c r="F95" s="5"/>
      <c r="G95" s="6"/>
      <c r="H95" s="6"/>
      <c r="I95" s="43"/>
      <c r="J95" s="6"/>
      <c r="K95" s="6"/>
      <c r="L95" s="5"/>
      <c r="M95" s="5"/>
      <c r="N95" s="5"/>
      <c r="O95" s="5"/>
      <c r="P95" s="5"/>
      <c r="Q95" s="5"/>
      <c r="R95" s="5"/>
      <c r="S95" s="5"/>
    </row>
    <row r="96" spans="1:19" ht="17" customHeight="1" x14ac:dyDescent="0.2">
      <c r="A96" s="5"/>
      <c r="B96" s="5"/>
      <c r="C96" s="5"/>
      <c r="D96" s="5"/>
      <c r="E96" s="5"/>
      <c r="F96" s="5"/>
      <c r="G96" s="6"/>
      <c r="H96" s="6"/>
      <c r="I96" s="43"/>
      <c r="J96" s="6"/>
      <c r="K96" s="6"/>
      <c r="L96" s="5"/>
      <c r="M96" s="5"/>
      <c r="N96" s="5"/>
      <c r="O96" s="5"/>
      <c r="P96" s="5"/>
      <c r="Q96" s="5"/>
      <c r="R96" s="5"/>
      <c r="S96" s="5"/>
    </row>
    <row r="97" spans="1:19" ht="17" customHeight="1" x14ac:dyDescent="0.2">
      <c r="A97" s="5"/>
      <c r="B97" s="5"/>
      <c r="C97" s="5"/>
      <c r="D97" s="5"/>
      <c r="E97" s="5"/>
      <c r="F97" s="5"/>
      <c r="G97" s="6"/>
      <c r="H97" s="6"/>
      <c r="I97" s="43"/>
      <c r="J97" s="6"/>
      <c r="K97" s="6"/>
      <c r="L97" s="5"/>
      <c r="M97" s="5"/>
      <c r="N97" s="5"/>
      <c r="O97" s="5"/>
      <c r="P97" s="5"/>
      <c r="Q97" s="5"/>
      <c r="R97" s="5"/>
      <c r="S97" s="5"/>
    </row>
    <row r="98" spans="1:19" ht="17" customHeight="1" x14ac:dyDescent="0.2">
      <c r="A98" s="5"/>
      <c r="B98" s="5"/>
      <c r="C98" s="5"/>
      <c r="D98" s="5"/>
      <c r="E98" s="5"/>
      <c r="F98" s="5"/>
      <c r="G98" s="6"/>
      <c r="H98" s="6"/>
      <c r="I98" s="43"/>
      <c r="J98" s="6"/>
      <c r="K98" s="6"/>
      <c r="L98" s="5"/>
      <c r="M98" s="5"/>
      <c r="N98" s="5"/>
      <c r="O98" s="5"/>
      <c r="P98" s="5"/>
      <c r="Q98" s="5"/>
      <c r="R98" s="5"/>
      <c r="S98" s="5"/>
    </row>
    <row r="99" spans="1:19" ht="17" customHeight="1" x14ac:dyDescent="0.2">
      <c r="A99" s="5"/>
      <c r="B99" s="5"/>
      <c r="C99" s="5"/>
      <c r="D99" s="5"/>
      <c r="E99" s="5"/>
      <c r="F99" s="5"/>
      <c r="G99" s="6"/>
      <c r="H99" s="6"/>
      <c r="I99" s="43"/>
      <c r="J99" s="6"/>
      <c r="K99" s="6"/>
      <c r="L99" s="5"/>
      <c r="M99" s="5"/>
      <c r="N99" s="5"/>
      <c r="O99" s="5"/>
      <c r="P99" s="5"/>
      <c r="Q99" s="5"/>
      <c r="R99" s="5"/>
      <c r="S99" s="5"/>
    </row>
    <row r="100" spans="1:19" ht="17" customHeight="1" x14ac:dyDescent="0.2">
      <c r="A100" s="5"/>
      <c r="B100" s="5"/>
      <c r="C100" s="5"/>
      <c r="D100" s="5"/>
      <c r="E100" s="5"/>
      <c r="F100" s="5"/>
      <c r="G100" s="6"/>
      <c r="H100" s="6"/>
      <c r="I100" s="43"/>
      <c r="J100" s="6"/>
      <c r="K100" s="6"/>
      <c r="L100" s="5"/>
      <c r="M100" s="5"/>
      <c r="N100" s="5"/>
      <c r="O100" s="5"/>
      <c r="P100" s="5"/>
      <c r="Q100" s="5"/>
      <c r="R100" s="5"/>
      <c r="S100" s="5"/>
    </row>
    <row r="101" spans="1:19" ht="17" customHeight="1" x14ac:dyDescent="0.2">
      <c r="A101" s="5"/>
      <c r="B101" s="5"/>
      <c r="C101" s="5"/>
      <c r="D101" s="5"/>
      <c r="E101" s="5"/>
      <c r="F101" s="5"/>
      <c r="G101" s="6"/>
      <c r="H101" s="6"/>
      <c r="I101" s="43"/>
      <c r="J101" s="6"/>
      <c r="K101" s="6"/>
      <c r="L101" s="5"/>
      <c r="M101" s="5"/>
      <c r="N101" s="5"/>
      <c r="O101" s="5"/>
      <c r="P101" s="5"/>
      <c r="Q101" s="5"/>
      <c r="R101" s="5"/>
      <c r="S101" s="5"/>
    </row>
    <row r="102" spans="1:19" ht="17" customHeight="1" x14ac:dyDescent="0.2">
      <c r="A102" s="5"/>
      <c r="B102" s="5"/>
      <c r="C102" s="5"/>
      <c r="D102" s="5"/>
      <c r="E102" s="5"/>
      <c r="F102" s="5"/>
      <c r="G102" s="6"/>
      <c r="H102" s="6"/>
      <c r="I102" s="43"/>
      <c r="J102" s="6"/>
      <c r="K102" s="6"/>
      <c r="L102" s="5"/>
      <c r="M102" s="5"/>
      <c r="N102" s="5"/>
      <c r="O102" s="5"/>
      <c r="P102" s="5"/>
      <c r="Q102" s="5"/>
      <c r="R102" s="5"/>
      <c r="S102" s="5"/>
    </row>
    <row r="103" spans="1:19" ht="17" customHeight="1" x14ac:dyDescent="0.2">
      <c r="A103" s="5"/>
      <c r="B103" s="5"/>
      <c r="C103" s="5"/>
      <c r="D103" s="5"/>
      <c r="E103" s="5"/>
      <c r="F103" s="5"/>
      <c r="G103" s="6"/>
      <c r="H103" s="6"/>
      <c r="I103" s="43"/>
      <c r="J103" s="6"/>
      <c r="K103" s="6"/>
      <c r="L103" s="5"/>
      <c r="M103" s="5"/>
      <c r="N103" s="5"/>
      <c r="O103" s="5"/>
      <c r="P103" s="5"/>
      <c r="Q103" s="5"/>
      <c r="R103" s="5"/>
      <c r="S103" s="5"/>
    </row>
    <row r="104" spans="1:19" ht="17" customHeight="1" x14ac:dyDescent="0.2">
      <c r="A104" s="5"/>
      <c r="B104" s="5"/>
      <c r="C104" s="5"/>
      <c r="D104" s="5"/>
      <c r="E104" s="5"/>
      <c r="F104" s="5"/>
      <c r="G104" s="6"/>
      <c r="H104" s="6"/>
      <c r="I104" s="43"/>
      <c r="J104" s="6"/>
      <c r="K104" s="6"/>
      <c r="L104" s="5"/>
      <c r="M104" s="5"/>
      <c r="N104" s="5"/>
      <c r="O104" s="5"/>
      <c r="P104" s="5"/>
      <c r="Q104" s="5"/>
      <c r="R104" s="5"/>
      <c r="S104" s="5"/>
    </row>
    <row r="105" spans="1:19" ht="17" customHeight="1" x14ac:dyDescent="0.2">
      <c r="A105" s="5"/>
      <c r="B105" s="5"/>
      <c r="C105" s="5"/>
      <c r="D105" s="5"/>
      <c r="E105" s="5"/>
      <c r="F105" s="5"/>
      <c r="G105" s="6"/>
      <c r="H105" s="6"/>
      <c r="I105" s="43"/>
      <c r="J105" s="6"/>
      <c r="K105" s="6"/>
      <c r="L105" s="5"/>
      <c r="M105" s="5"/>
      <c r="N105" s="5"/>
      <c r="O105" s="5"/>
      <c r="P105" s="5"/>
      <c r="Q105" s="5"/>
      <c r="R105" s="5"/>
      <c r="S105" s="5"/>
    </row>
    <row r="106" spans="1:19" ht="17" customHeight="1" x14ac:dyDescent="0.2">
      <c r="A106" s="5"/>
      <c r="B106" s="5"/>
      <c r="C106" s="5"/>
      <c r="D106" s="5"/>
      <c r="E106" s="5"/>
      <c r="F106" s="5"/>
      <c r="G106" s="6"/>
      <c r="H106" s="6"/>
      <c r="I106" s="43"/>
      <c r="J106" s="6"/>
      <c r="K106" s="6"/>
      <c r="L106" s="5"/>
      <c r="M106" s="5"/>
      <c r="N106" s="5"/>
      <c r="O106" s="5"/>
      <c r="P106" s="5"/>
      <c r="Q106" s="5"/>
      <c r="R106" s="5"/>
      <c r="S106" s="5"/>
    </row>
    <row r="107" spans="1:19" ht="17" customHeight="1" x14ac:dyDescent="0.2">
      <c r="A107" s="5"/>
      <c r="B107" s="5"/>
      <c r="C107" s="5"/>
      <c r="D107" s="5"/>
      <c r="E107" s="5"/>
      <c r="F107" s="5"/>
      <c r="G107" s="6"/>
      <c r="H107" s="6"/>
      <c r="I107" s="43"/>
      <c r="J107" s="6"/>
      <c r="K107" s="6"/>
      <c r="L107" s="5"/>
      <c r="M107" s="5"/>
      <c r="N107" s="5"/>
      <c r="O107" s="5"/>
      <c r="P107" s="5"/>
      <c r="Q107" s="5"/>
      <c r="R107" s="5"/>
      <c r="S107" s="5"/>
    </row>
    <row r="108" spans="1:19" ht="17" customHeight="1" x14ac:dyDescent="0.2">
      <c r="A108" s="5"/>
      <c r="B108" s="5"/>
      <c r="C108" s="5"/>
      <c r="D108" s="5"/>
      <c r="E108" s="5"/>
      <c r="F108" s="5"/>
      <c r="G108" s="6"/>
      <c r="H108" s="6"/>
      <c r="I108" s="43"/>
      <c r="J108" s="6"/>
      <c r="K108" s="6"/>
      <c r="L108" s="5"/>
      <c r="M108" s="5"/>
      <c r="N108" s="5"/>
      <c r="O108" s="5"/>
      <c r="P108" s="5"/>
      <c r="Q108" s="5"/>
      <c r="R108" s="5"/>
      <c r="S108" s="5"/>
    </row>
    <row r="109" spans="1:19" ht="17" customHeight="1" x14ac:dyDescent="0.2">
      <c r="A109" s="5"/>
      <c r="B109" s="5"/>
      <c r="C109" s="5"/>
      <c r="D109" s="5"/>
      <c r="E109" s="5"/>
      <c r="F109" s="5"/>
      <c r="G109" s="6"/>
      <c r="H109" s="6"/>
      <c r="I109" s="43"/>
      <c r="J109" s="6"/>
      <c r="K109" s="6"/>
      <c r="L109" s="5"/>
      <c r="M109" s="5"/>
      <c r="N109" s="5"/>
      <c r="O109" s="5"/>
      <c r="P109" s="5"/>
      <c r="Q109" s="5"/>
      <c r="R109" s="5"/>
      <c r="S109" s="5"/>
    </row>
    <row r="110" spans="1:19" ht="17" customHeight="1" x14ac:dyDescent="0.2">
      <c r="A110" s="5"/>
      <c r="B110" s="5"/>
      <c r="C110" s="5"/>
      <c r="D110" s="5"/>
      <c r="E110" s="5"/>
      <c r="F110" s="5"/>
      <c r="G110" s="6"/>
      <c r="H110" s="6"/>
      <c r="I110" s="43"/>
      <c r="J110" s="6"/>
      <c r="K110" s="6"/>
      <c r="L110" s="5"/>
      <c r="M110" s="5"/>
      <c r="N110" s="5"/>
      <c r="O110" s="5"/>
      <c r="P110" s="5"/>
      <c r="Q110" s="5"/>
      <c r="R110" s="5"/>
      <c r="S110" s="5"/>
    </row>
    <row r="111" spans="1:19" ht="17" customHeight="1" x14ac:dyDescent="0.2">
      <c r="A111" s="5"/>
      <c r="B111" s="5"/>
      <c r="C111" s="5"/>
      <c r="D111" s="5"/>
      <c r="E111" s="5"/>
      <c r="F111" s="5"/>
      <c r="G111" s="6"/>
      <c r="H111" s="6"/>
      <c r="I111" s="43"/>
      <c r="J111" s="6"/>
      <c r="K111" s="6"/>
      <c r="L111" s="5"/>
      <c r="M111" s="5"/>
      <c r="N111" s="5"/>
      <c r="O111" s="5"/>
      <c r="P111" s="5"/>
      <c r="Q111" s="5"/>
      <c r="R111" s="5"/>
      <c r="S111" s="5"/>
    </row>
    <row r="112" spans="1:19" ht="17" customHeight="1" x14ac:dyDescent="0.2">
      <c r="A112" s="5"/>
      <c r="B112" s="5"/>
      <c r="C112" s="5"/>
      <c r="D112" s="5"/>
      <c r="E112" s="5"/>
      <c r="F112" s="5"/>
      <c r="G112" s="6"/>
      <c r="H112" s="6"/>
      <c r="I112" s="43"/>
      <c r="J112" s="6"/>
      <c r="K112" s="6"/>
      <c r="L112" s="5"/>
      <c r="M112" s="5"/>
      <c r="N112" s="5"/>
      <c r="O112" s="5"/>
      <c r="P112" s="5"/>
      <c r="Q112" s="5"/>
      <c r="R112" s="5"/>
      <c r="S112" s="5"/>
    </row>
    <row r="113" spans="1:19" ht="17" customHeight="1" x14ac:dyDescent="0.2">
      <c r="A113" s="5"/>
      <c r="B113" s="5"/>
      <c r="C113" s="5"/>
      <c r="D113" s="5"/>
      <c r="E113" s="5"/>
      <c r="F113" s="5"/>
      <c r="G113" s="6"/>
      <c r="H113" s="6"/>
      <c r="I113" s="43"/>
      <c r="J113" s="6"/>
      <c r="K113" s="6"/>
      <c r="L113" s="5"/>
      <c r="M113" s="5"/>
      <c r="N113" s="5"/>
      <c r="O113" s="5"/>
      <c r="P113" s="5"/>
      <c r="Q113" s="5"/>
      <c r="R113" s="5"/>
      <c r="S113" s="5"/>
    </row>
    <row r="114" spans="1:19" ht="17" customHeight="1" x14ac:dyDescent="0.2">
      <c r="A114" s="5"/>
      <c r="B114" s="5"/>
      <c r="C114" s="5"/>
      <c r="D114" s="5"/>
      <c r="E114" s="5"/>
      <c r="F114" s="5"/>
      <c r="G114" s="6"/>
      <c r="H114" s="6"/>
      <c r="I114" s="43"/>
      <c r="J114" s="6"/>
      <c r="K114" s="6"/>
      <c r="L114" s="5"/>
      <c r="M114" s="5"/>
      <c r="N114" s="5"/>
      <c r="O114" s="5"/>
      <c r="P114" s="5"/>
      <c r="Q114" s="5"/>
      <c r="R114" s="5"/>
      <c r="S114" s="5"/>
    </row>
    <row r="115" spans="1:19" ht="17" customHeight="1" x14ac:dyDescent="0.2">
      <c r="A115" s="5"/>
      <c r="B115" s="5"/>
      <c r="C115" s="5"/>
      <c r="D115" s="5"/>
      <c r="E115" s="5"/>
      <c r="F115" s="5"/>
      <c r="G115" s="6"/>
      <c r="H115" s="6"/>
      <c r="I115" s="43"/>
      <c r="J115" s="6"/>
      <c r="K115" s="6"/>
      <c r="L115" s="5"/>
      <c r="M115" s="5"/>
      <c r="N115" s="5"/>
      <c r="O115" s="5"/>
      <c r="P115" s="5"/>
      <c r="Q115" s="5"/>
      <c r="R115" s="5"/>
      <c r="S115" s="5"/>
    </row>
    <row r="116" spans="1:19" ht="17" customHeight="1" x14ac:dyDescent="0.2">
      <c r="A116" s="5"/>
      <c r="B116" s="5"/>
      <c r="C116" s="5"/>
      <c r="D116" s="5"/>
      <c r="E116" s="5"/>
      <c r="F116" s="5"/>
      <c r="G116" s="6"/>
      <c r="H116" s="6"/>
      <c r="I116" s="43"/>
      <c r="J116" s="6"/>
      <c r="K116" s="6"/>
      <c r="L116" s="5"/>
      <c r="M116" s="5"/>
      <c r="N116" s="5"/>
      <c r="O116" s="5"/>
      <c r="P116" s="5"/>
      <c r="Q116" s="5"/>
      <c r="R116" s="5"/>
      <c r="S116" s="5"/>
    </row>
    <row r="117" spans="1:19" ht="17" customHeight="1" x14ac:dyDescent="0.2">
      <c r="A117" s="5"/>
      <c r="B117" s="5"/>
      <c r="C117" s="5"/>
      <c r="D117" s="5"/>
      <c r="E117" s="5"/>
      <c r="F117" s="5"/>
      <c r="G117" s="6"/>
      <c r="H117" s="6"/>
      <c r="I117" s="43"/>
      <c r="J117" s="6"/>
      <c r="K117" s="6"/>
      <c r="L117" s="5"/>
      <c r="M117" s="5"/>
      <c r="N117" s="5"/>
      <c r="O117" s="5"/>
      <c r="P117" s="5"/>
      <c r="Q117" s="5"/>
      <c r="R117" s="5"/>
      <c r="S117" s="5"/>
    </row>
    <row r="118" spans="1:19" ht="17" customHeight="1" x14ac:dyDescent="0.2">
      <c r="A118" s="5"/>
      <c r="B118" s="5"/>
      <c r="C118" s="5"/>
      <c r="D118" s="5"/>
      <c r="E118" s="5"/>
      <c r="F118" s="5"/>
      <c r="G118" s="6"/>
      <c r="H118" s="6"/>
      <c r="I118" s="43"/>
      <c r="J118" s="6"/>
      <c r="K118" s="6"/>
      <c r="L118" s="5"/>
      <c r="M118" s="5"/>
      <c r="N118" s="5"/>
      <c r="O118" s="5"/>
      <c r="P118" s="5"/>
      <c r="Q118" s="5"/>
      <c r="R118" s="5"/>
      <c r="S118" s="5"/>
    </row>
    <row r="119" spans="1:19" ht="17" customHeight="1" x14ac:dyDescent="0.2">
      <c r="A119" s="5"/>
      <c r="B119" s="5"/>
      <c r="C119" s="5"/>
      <c r="D119" s="5"/>
      <c r="E119" s="5"/>
      <c r="F119" s="5"/>
      <c r="G119" s="6"/>
      <c r="H119" s="6"/>
      <c r="I119" s="43"/>
      <c r="J119" s="6"/>
      <c r="K119" s="6"/>
      <c r="L119" s="5"/>
      <c r="M119" s="5"/>
      <c r="N119" s="5"/>
      <c r="O119" s="5"/>
      <c r="P119" s="5"/>
      <c r="Q119" s="5"/>
      <c r="R119" s="5"/>
      <c r="S119" s="5"/>
    </row>
    <row r="120" spans="1:19" ht="17" customHeight="1" x14ac:dyDescent="0.2">
      <c r="A120" s="5"/>
      <c r="B120" s="5"/>
      <c r="C120" s="5"/>
      <c r="D120" s="5"/>
      <c r="E120" s="5"/>
      <c r="F120" s="5"/>
      <c r="G120" s="6"/>
      <c r="H120" s="6"/>
      <c r="I120" s="43"/>
      <c r="J120" s="6"/>
      <c r="K120" s="6"/>
      <c r="L120" s="5"/>
      <c r="M120" s="5"/>
      <c r="N120" s="5"/>
      <c r="O120" s="5"/>
      <c r="P120" s="5"/>
      <c r="Q120" s="5"/>
      <c r="R120" s="5"/>
      <c r="S120" s="5"/>
    </row>
    <row r="121" spans="1:19" ht="17" customHeight="1" x14ac:dyDescent="0.2">
      <c r="A121" s="5"/>
      <c r="B121" s="5"/>
      <c r="C121" s="5"/>
      <c r="D121" s="5"/>
      <c r="E121" s="5"/>
      <c r="F121" s="5"/>
      <c r="G121" s="6"/>
      <c r="H121" s="6"/>
      <c r="I121" s="43"/>
      <c r="J121" s="6"/>
      <c r="K121" s="6"/>
      <c r="L121" s="5"/>
      <c r="M121" s="5"/>
      <c r="N121" s="5"/>
      <c r="O121" s="5"/>
      <c r="P121" s="5"/>
      <c r="Q121" s="5"/>
      <c r="R121" s="5"/>
      <c r="S121" s="5"/>
    </row>
    <row r="122" spans="1:19" ht="17" customHeight="1" x14ac:dyDescent="0.2">
      <c r="A122" s="5"/>
      <c r="B122" s="5"/>
      <c r="C122" s="5"/>
      <c r="D122" s="5"/>
      <c r="E122" s="5"/>
      <c r="F122" s="5"/>
      <c r="G122" s="6"/>
      <c r="H122" s="6"/>
      <c r="I122" s="43"/>
      <c r="J122" s="6"/>
      <c r="K122" s="6"/>
      <c r="L122" s="5"/>
      <c r="M122" s="5"/>
      <c r="N122" s="5"/>
      <c r="O122" s="5"/>
      <c r="P122" s="5"/>
      <c r="Q122" s="5"/>
      <c r="R122" s="5"/>
      <c r="S122" s="5"/>
    </row>
    <row r="123" spans="1:19" ht="17" customHeight="1" x14ac:dyDescent="0.2">
      <c r="A123" s="5"/>
      <c r="B123" s="5"/>
      <c r="C123" s="5"/>
      <c r="D123" s="5"/>
      <c r="E123" s="5"/>
      <c r="F123" s="5"/>
      <c r="G123" s="6"/>
      <c r="H123" s="6"/>
      <c r="I123" s="43"/>
      <c r="J123" s="6"/>
      <c r="K123" s="6"/>
      <c r="L123" s="5"/>
      <c r="M123" s="5"/>
      <c r="N123" s="5"/>
      <c r="O123" s="5"/>
      <c r="P123" s="5"/>
      <c r="Q123" s="5"/>
      <c r="R123" s="5"/>
      <c r="S123" s="5"/>
    </row>
    <row r="124" spans="1:19" ht="17" customHeight="1" x14ac:dyDescent="0.2">
      <c r="A124" s="5"/>
      <c r="B124" s="5"/>
      <c r="C124" s="5"/>
      <c r="D124" s="5"/>
      <c r="E124" s="5"/>
      <c r="F124" s="5"/>
      <c r="G124" s="6"/>
      <c r="H124" s="6"/>
      <c r="I124" s="43"/>
      <c r="J124" s="6"/>
      <c r="K124" s="6"/>
      <c r="L124" s="5"/>
      <c r="M124" s="5"/>
      <c r="N124" s="5"/>
      <c r="O124" s="5"/>
      <c r="P124" s="5"/>
      <c r="Q124" s="5"/>
      <c r="R124" s="5"/>
      <c r="S124" s="5"/>
    </row>
    <row r="125" spans="1:19" ht="17" customHeight="1" x14ac:dyDescent="0.2">
      <c r="A125" s="5"/>
      <c r="B125" s="5"/>
      <c r="C125" s="5"/>
      <c r="D125" s="5"/>
      <c r="E125" s="5"/>
      <c r="F125" s="5"/>
      <c r="G125" s="6"/>
      <c r="H125" s="6"/>
      <c r="I125" s="43"/>
      <c r="J125" s="6"/>
      <c r="K125" s="6"/>
      <c r="L125" s="5"/>
      <c r="M125" s="5"/>
      <c r="N125" s="5"/>
      <c r="O125" s="5"/>
      <c r="P125" s="5"/>
      <c r="Q125" s="5"/>
      <c r="R125" s="5"/>
      <c r="S125" s="5"/>
    </row>
    <row r="126" spans="1:19" ht="17" customHeight="1" x14ac:dyDescent="0.2">
      <c r="A126" s="5"/>
      <c r="B126" s="5"/>
      <c r="C126" s="5"/>
      <c r="D126" s="5"/>
      <c r="E126" s="5"/>
      <c r="F126" s="5"/>
      <c r="G126" s="6"/>
      <c r="H126" s="6"/>
      <c r="I126" s="43"/>
      <c r="J126" s="6"/>
      <c r="K126" s="6"/>
      <c r="L126" s="5"/>
      <c r="M126" s="5"/>
      <c r="N126" s="5"/>
      <c r="O126" s="5"/>
      <c r="P126" s="5"/>
      <c r="Q126" s="5"/>
      <c r="R126" s="5"/>
      <c r="S126" s="5"/>
    </row>
    <row r="127" spans="1:19" ht="17" customHeight="1" x14ac:dyDescent="0.2">
      <c r="A127" s="5"/>
      <c r="B127" s="5"/>
      <c r="C127" s="5"/>
      <c r="D127" s="5"/>
      <c r="E127" s="5"/>
      <c r="F127" s="5"/>
      <c r="G127" s="6"/>
      <c r="H127" s="6"/>
      <c r="I127" s="43"/>
      <c r="J127" s="6"/>
      <c r="K127" s="6"/>
      <c r="L127" s="5"/>
      <c r="M127" s="5"/>
      <c r="N127" s="5"/>
      <c r="O127" s="5"/>
      <c r="P127" s="5"/>
      <c r="Q127" s="5"/>
      <c r="R127" s="5"/>
      <c r="S127" s="5"/>
    </row>
    <row r="128" spans="1:19" ht="17" customHeight="1" x14ac:dyDescent="0.2">
      <c r="A128" s="5"/>
      <c r="B128" s="5"/>
      <c r="C128" s="5"/>
      <c r="D128" s="5"/>
      <c r="E128" s="5"/>
      <c r="F128" s="5"/>
      <c r="G128" s="6"/>
      <c r="H128" s="6"/>
      <c r="I128" s="43"/>
      <c r="J128" s="6"/>
      <c r="K128" s="6"/>
      <c r="L128" s="5"/>
      <c r="M128" s="5"/>
      <c r="N128" s="5"/>
      <c r="O128" s="5"/>
      <c r="P128" s="5"/>
      <c r="Q128" s="5"/>
      <c r="R128" s="5"/>
      <c r="S128" s="5"/>
    </row>
    <row r="129" spans="1:19" ht="17" customHeight="1" x14ac:dyDescent="0.2">
      <c r="A129" s="5"/>
      <c r="B129" s="5"/>
      <c r="C129" s="5"/>
      <c r="D129" s="5"/>
      <c r="E129" s="5"/>
      <c r="F129" s="5"/>
      <c r="G129" s="6"/>
      <c r="H129" s="6"/>
      <c r="I129" s="43"/>
      <c r="J129" s="6"/>
      <c r="K129" s="6"/>
      <c r="L129" s="5"/>
      <c r="M129" s="5"/>
      <c r="N129" s="5"/>
      <c r="O129" s="5"/>
      <c r="P129" s="5"/>
      <c r="Q129" s="5"/>
      <c r="R129" s="5"/>
      <c r="S129" s="5"/>
    </row>
    <row r="130" spans="1:19" ht="17" customHeight="1" x14ac:dyDescent="0.2">
      <c r="A130" s="5"/>
      <c r="B130" s="5"/>
      <c r="C130" s="5"/>
      <c r="D130" s="5"/>
      <c r="E130" s="5"/>
      <c r="F130" s="5"/>
      <c r="G130" s="6"/>
      <c r="H130" s="6"/>
      <c r="I130" s="43"/>
      <c r="J130" s="6"/>
      <c r="K130" s="6"/>
      <c r="L130" s="5"/>
      <c r="M130" s="5"/>
      <c r="N130" s="5"/>
      <c r="O130" s="5"/>
      <c r="P130" s="5"/>
      <c r="Q130" s="5"/>
      <c r="R130" s="5"/>
      <c r="S130" s="5"/>
    </row>
    <row r="131" spans="1:19" ht="17" customHeight="1" x14ac:dyDescent="0.2">
      <c r="A131" s="5"/>
      <c r="B131" s="5"/>
      <c r="C131" s="5"/>
      <c r="D131" s="5"/>
      <c r="E131" s="5"/>
      <c r="F131" s="5"/>
      <c r="G131" s="6"/>
      <c r="H131" s="6"/>
      <c r="I131" s="43"/>
      <c r="J131" s="6"/>
      <c r="K131" s="6"/>
      <c r="L131" s="5"/>
      <c r="M131" s="5"/>
      <c r="N131" s="5"/>
      <c r="O131" s="5"/>
      <c r="P131" s="5"/>
      <c r="Q131" s="5"/>
      <c r="R131" s="5"/>
      <c r="S131" s="5"/>
    </row>
    <row r="132" spans="1:19" ht="17" customHeight="1" x14ac:dyDescent="0.2">
      <c r="A132" s="5"/>
      <c r="B132" s="5"/>
      <c r="C132" s="5"/>
      <c r="D132" s="5"/>
      <c r="E132" s="5"/>
      <c r="F132" s="5"/>
      <c r="G132" s="6"/>
      <c r="H132" s="6"/>
      <c r="I132" s="43"/>
      <c r="J132" s="6"/>
      <c r="K132" s="6"/>
      <c r="L132" s="5"/>
      <c r="M132" s="5"/>
      <c r="N132" s="5"/>
      <c r="O132" s="5"/>
      <c r="P132" s="5"/>
      <c r="Q132" s="5"/>
      <c r="R132" s="5"/>
      <c r="S132" s="5"/>
    </row>
    <row r="133" spans="1:19" ht="17" customHeight="1" x14ac:dyDescent="0.2">
      <c r="A133" s="5"/>
      <c r="B133" s="5"/>
      <c r="C133" s="5"/>
      <c r="D133" s="5"/>
      <c r="E133" s="5"/>
      <c r="F133" s="5"/>
      <c r="G133" s="6"/>
      <c r="H133" s="6"/>
      <c r="I133" s="43"/>
      <c r="J133" s="6"/>
      <c r="K133" s="6"/>
      <c r="L133" s="5"/>
      <c r="M133" s="5"/>
      <c r="N133" s="5"/>
      <c r="O133" s="5"/>
      <c r="P133" s="5"/>
      <c r="Q133" s="5"/>
      <c r="R133" s="5"/>
      <c r="S133" s="5"/>
    </row>
    <row r="134" spans="1:19" ht="17" customHeight="1" x14ac:dyDescent="0.2">
      <c r="A134" s="5"/>
      <c r="B134" s="5"/>
      <c r="C134" s="5"/>
      <c r="D134" s="5"/>
      <c r="E134" s="5"/>
      <c r="F134" s="5"/>
      <c r="G134" s="6"/>
      <c r="H134" s="6"/>
      <c r="I134" s="43"/>
      <c r="J134" s="6"/>
      <c r="K134" s="6"/>
      <c r="L134" s="5"/>
      <c r="M134" s="5"/>
      <c r="N134" s="5"/>
      <c r="O134" s="5"/>
      <c r="P134" s="5"/>
      <c r="Q134" s="5"/>
      <c r="R134" s="5"/>
      <c r="S134" s="5"/>
    </row>
    <row r="135" spans="1:19" ht="17" customHeight="1" x14ac:dyDescent="0.2">
      <c r="A135" s="5"/>
      <c r="B135" s="5"/>
      <c r="C135" s="5"/>
      <c r="D135" s="5"/>
      <c r="E135" s="5"/>
      <c r="F135" s="5"/>
      <c r="G135" s="6"/>
      <c r="H135" s="6"/>
      <c r="I135" s="43"/>
      <c r="J135" s="6"/>
      <c r="K135" s="6"/>
      <c r="L135" s="5"/>
      <c r="M135" s="5"/>
      <c r="N135" s="5"/>
      <c r="O135" s="5"/>
      <c r="P135" s="5"/>
      <c r="Q135" s="5"/>
      <c r="R135" s="5"/>
      <c r="S135" s="5"/>
    </row>
    <row r="136" spans="1:19" ht="17" customHeight="1" x14ac:dyDescent="0.2">
      <c r="A136" s="5"/>
      <c r="B136" s="5"/>
      <c r="C136" s="5"/>
      <c r="D136" s="5"/>
      <c r="E136" s="5"/>
      <c r="F136" s="5"/>
      <c r="G136" s="6"/>
      <c r="H136" s="6"/>
      <c r="I136" s="43"/>
      <c r="J136" s="6"/>
      <c r="K136" s="6"/>
      <c r="L136" s="5"/>
      <c r="M136" s="5"/>
      <c r="N136" s="5"/>
      <c r="O136" s="5"/>
      <c r="P136" s="5"/>
      <c r="Q136" s="5"/>
      <c r="R136" s="5"/>
      <c r="S136" s="5"/>
    </row>
    <row r="137" spans="1:19" ht="17" customHeight="1" x14ac:dyDescent="0.2">
      <c r="A137" s="5"/>
      <c r="B137" s="5"/>
      <c r="C137" s="5"/>
      <c r="D137" s="5"/>
      <c r="E137" s="5"/>
      <c r="F137" s="5"/>
      <c r="G137" s="6"/>
      <c r="H137" s="6"/>
      <c r="I137" s="43"/>
      <c r="J137" s="6"/>
      <c r="K137" s="6"/>
      <c r="L137" s="5"/>
      <c r="M137" s="5"/>
      <c r="N137" s="5"/>
      <c r="O137" s="5"/>
      <c r="P137" s="5"/>
      <c r="Q137" s="5"/>
      <c r="R137" s="5"/>
      <c r="S137" s="5"/>
    </row>
    <row r="138" spans="1:19" ht="17" customHeight="1" x14ac:dyDescent="0.2">
      <c r="A138" s="5"/>
      <c r="B138" s="5"/>
      <c r="C138" s="5"/>
      <c r="D138" s="5"/>
      <c r="E138" s="5"/>
      <c r="F138" s="5"/>
      <c r="G138" s="6"/>
      <c r="H138" s="6"/>
      <c r="I138" s="43"/>
      <c r="J138" s="6"/>
      <c r="K138" s="6"/>
      <c r="L138" s="5"/>
      <c r="M138" s="5"/>
      <c r="N138" s="5"/>
      <c r="O138" s="5"/>
      <c r="P138" s="5"/>
      <c r="Q138" s="5"/>
      <c r="R138" s="5"/>
      <c r="S138" s="5"/>
    </row>
    <row r="139" spans="1:19" ht="17" customHeight="1" x14ac:dyDescent="0.2">
      <c r="A139" s="5"/>
      <c r="B139" s="5"/>
      <c r="C139" s="5"/>
      <c r="D139" s="5"/>
      <c r="E139" s="5"/>
      <c r="F139" s="5"/>
      <c r="G139" s="6"/>
      <c r="H139" s="6"/>
      <c r="I139" s="43"/>
      <c r="J139" s="6"/>
      <c r="K139" s="6"/>
      <c r="L139" s="5"/>
      <c r="M139" s="5"/>
      <c r="N139" s="5"/>
      <c r="O139" s="5"/>
      <c r="P139" s="5"/>
      <c r="Q139" s="5"/>
      <c r="R139" s="5"/>
      <c r="S139" s="5"/>
    </row>
    <row r="140" spans="1:19" ht="17" customHeight="1" x14ac:dyDescent="0.2">
      <c r="A140" s="5"/>
      <c r="B140" s="5"/>
      <c r="C140" s="5"/>
      <c r="D140" s="5"/>
      <c r="E140" s="5"/>
      <c r="F140" s="5"/>
      <c r="G140" s="6"/>
      <c r="H140" s="6"/>
      <c r="I140" s="43"/>
      <c r="J140" s="6"/>
      <c r="K140" s="6"/>
      <c r="L140" s="5"/>
      <c r="M140" s="5"/>
      <c r="N140" s="5"/>
      <c r="O140" s="5"/>
      <c r="P140" s="5"/>
      <c r="Q140" s="5"/>
      <c r="R140" s="5"/>
      <c r="S140" s="5"/>
    </row>
    <row r="141" spans="1:19" ht="17" customHeight="1" x14ac:dyDescent="0.2">
      <c r="A141" s="5"/>
      <c r="B141" s="5"/>
      <c r="C141" s="5"/>
      <c r="D141" s="5"/>
      <c r="E141" s="5"/>
      <c r="F141" s="5"/>
      <c r="G141" s="6"/>
      <c r="H141" s="6"/>
      <c r="I141" s="43"/>
      <c r="J141" s="6"/>
      <c r="K141" s="6"/>
      <c r="L141" s="5"/>
      <c r="M141" s="5"/>
      <c r="N141" s="5"/>
      <c r="O141" s="5"/>
      <c r="P141" s="5"/>
      <c r="Q141" s="5"/>
      <c r="R141" s="5"/>
      <c r="S141" s="5"/>
    </row>
    <row r="142" spans="1:19" ht="17" customHeight="1" x14ac:dyDescent="0.2">
      <c r="A142" s="5"/>
      <c r="B142" s="5"/>
      <c r="C142" s="5"/>
      <c r="D142" s="5"/>
      <c r="E142" s="5"/>
      <c r="F142" s="5"/>
      <c r="G142" s="6"/>
      <c r="H142" s="6"/>
      <c r="I142" s="43"/>
      <c r="J142" s="6"/>
      <c r="K142" s="6"/>
      <c r="L142" s="5"/>
      <c r="M142" s="5"/>
      <c r="N142" s="5"/>
      <c r="O142" s="5"/>
      <c r="P142" s="5"/>
      <c r="Q142" s="5"/>
      <c r="R142" s="5"/>
      <c r="S142" s="5"/>
    </row>
    <row r="143" spans="1:19" ht="17" customHeight="1" x14ac:dyDescent="0.2">
      <c r="A143" s="5"/>
      <c r="B143" s="5"/>
      <c r="C143" s="5"/>
      <c r="D143" s="5"/>
      <c r="E143" s="5"/>
      <c r="F143" s="5"/>
      <c r="G143" s="6"/>
      <c r="H143" s="6"/>
      <c r="I143" s="43"/>
      <c r="J143" s="6"/>
      <c r="K143" s="6"/>
      <c r="L143" s="5"/>
      <c r="M143" s="5"/>
      <c r="N143" s="5"/>
      <c r="O143" s="5"/>
      <c r="P143" s="5"/>
      <c r="Q143" s="5"/>
      <c r="R143" s="5"/>
      <c r="S143" s="5"/>
    </row>
    <row r="144" spans="1:19" ht="17" customHeight="1" x14ac:dyDescent="0.2">
      <c r="A144" s="5"/>
      <c r="B144" s="5"/>
      <c r="C144" s="5"/>
      <c r="D144" s="5"/>
      <c r="E144" s="5"/>
      <c r="F144" s="5"/>
      <c r="G144" s="6"/>
      <c r="H144" s="6"/>
      <c r="I144" s="43"/>
      <c r="J144" s="6"/>
      <c r="K144" s="6"/>
      <c r="L144" s="5"/>
      <c r="M144" s="5"/>
      <c r="N144" s="5"/>
      <c r="O144" s="5"/>
      <c r="P144" s="5"/>
      <c r="Q144" s="5"/>
      <c r="R144" s="5"/>
      <c r="S144" s="5"/>
    </row>
    <row r="145" spans="1:19" ht="17" customHeight="1" x14ac:dyDescent="0.2">
      <c r="A145" s="5"/>
      <c r="B145" s="5"/>
      <c r="C145" s="5"/>
      <c r="D145" s="5"/>
      <c r="E145" s="5"/>
      <c r="F145" s="5"/>
      <c r="G145" s="6"/>
      <c r="H145" s="6"/>
      <c r="I145" s="43"/>
      <c r="J145" s="6"/>
      <c r="K145" s="6"/>
      <c r="L145" s="5"/>
      <c r="M145" s="5"/>
      <c r="N145" s="5"/>
      <c r="O145" s="5"/>
      <c r="P145" s="5"/>
      <c r="Q145" s="5"/>
      <c r="R145" s="5"/>
      <c r="S145" s="5"/>
    </row>
    <row r="146" spans="1:19" ht="17" customHeight="1" x14ac:dyDescent="0.2">
      <c r="A146" s="5"/>
      <c r="B146" s="5"/>
      <c r="C146" s="5"/>
      <c r="D146" s="5"/>
      <c r="E146" s="5"/>
      <c r="F146" s="5"/>
      <c r="G146" s="6"/>
      <c r="H146" s="6"/>
      <c r="I146" s="43"/>
      <c r="J146" s="6"/>
      <c r="K146" s="6"/>
      <c r="L146" s="5"/>
      <c r="M146" s="5"/>
      <c r="N146" s="5"/>
      <c r="O146" s="5"/>
      <c r="P146" s="5"/>
      <c r="Q146" s="5"/>
      <c r="R146" s="5"/>
      <c r="S146" s="5"/>
    </row>
    <row r="147" spans="1:19" ht="17" customHeight="1" x14ac:dyDescent="0.2">
      <c r="A147" s="5"/>
      <c r="B147" s="5"/>
      <c r="C147" s="5"/>
      <c r="D147" s="5"/>
      <c r="E147" s="5"/>
      <c r="F147" s="5"/>
      <c r="G147" s="6"/>
      <c r="H147" s="6"/>
      <c r="I147" s="43"/>
      <c r="J147" s="6"/>
      <c r="K147" s="6"/>
      <c r="L147" s="5"/>
      <c r="M147" s="5"/>
      <c r="N147" s="5"/>
      <c r="O147" s="5"/>
      <c r="P147" s="5"/>
      <c r="Q147" s="5"/>
      <c r="R147" s="5"/>
      <c r="S147" s="5"/>
    </row>
    <row r="148" spans="1:19" ht="17" customHeight="1" x14ac:dyDescent="0.2">
      <c r="A148" s="5"/>
      <c r="B148" s="5"/>
      <c r="C148" s="5"/>
      <c r="D148" s="5"/>
      <c r="E148" s="5"/>
      <c r="F148" s="5"/>
      <c r="G148" s="6"/>
      <c r="H148" s="6"/>
      <c r="I148" s="43"/>
      <c r="J148" s="6"/>
      <c r="K148" s="6"/>
      <c r="L148" s="5"/>
      <c r="M148" s="5"/>
      <c r="N148" s="5"/>
      <c r="O148" s="5"/>
      <c r="P148" s="5"/>
      <c r="Q148" s="5"/>
      <c r="R148" s="5"/>
      <c r="S148" s="5"/>
    </row>
    <row r="149" spans="1:19" ht="17" customHeight="1" x14ac:dyDescent="0.2">
      <c r="A149" s="5"/>
      <c r="B149" s="5"/>
      <c r="C149" s="5"/>
      <c r="D149" s="5"/>
      <c r="E149" s="5"/>
      <c r="F149" s="5"/>
      <c r="G149" s="6"/>
      <c r="H149" s="6"/>
      <c r="I149" s="43"/>
      <c r="J149" s="6"/>
      <c r="K149" s="6"/>
      <c r="L149" s="5"/>
      <c r="M149" s="5"/>
      <c r="N149" s="5"/>
      <c r="O149" s="5"/>
      <c r="P149" s="5"/>
      <c r="Q149" s="5"/>
      <c r="R149" s="5"/>
      <c r="S149" s="5"/>
    </row>
    <row r="150" spans="1:19" ht="17" customHeight="1" x14ac:dyDescent="0.2">
      <c r="A150" s="5"/>
      <c r="B150" s="5"/>
      <c r="C150" s="5"/>
      <c r="D150" s="5"/>
      <c r="E150" s="5"/>
      <c r="F150" s="5"/>
      <c r="G150" s="6"/>
      <c r="H150" s="6"/>
      <c r="I150" s="43"/>
      <c r="J150" s="6"/>
      <c r="K150" s="6"/>
      <c r="L150" s="5"/>
      <c r="M150" s="5"/>
      <c r="N150" s="5"/>
      <c r="O150" s="5"/>
      <c r="P150" s="5"/>
      <c r="Q150" s="5"/>
      <c r="R150" s="5"/>
      <c r="S150" s="5"/>
    </row>
    <row r="151" spans="1:19" ht="17" customHeight="1" x14ac:dyDescent="0.2">
      <c r="A151" s="5"/>
      <c r="B151" s="5"/>
      <c r="C151" s="5"/>
      <c r="D151" s="5"/>
      <c r="E151" s="5"/>
      <c r="F151" s="5"/>
      <c r="G151" s="6"/>
      <c r="H151" s="6"/>
      <c r="I151" s="43"/>
      <c r="J151" s="6"/>
      <c r="K151" s="6"/>
      <c r="L151" s="5"/>
      <c r="M151" s="5"/>
      <c r="N151" s="5"/>
      <c r="O151" s="5"/>
      <c r="P151" s="5"/>
      <c r="Q151" s="5"/>
      <c r="R151" s="5"/>
      <c r="S151" s="5"/>
    </row>
    <row r="152" spans="1:19" ht="17" customHeight="1" x14ac:dyDescent="0.2">
      <c r="A152" s="5"/>
      <c r="B152" s="5"/>
      <c r="C152" s="5"/>
      <c r="D152" s="5"/>
      <c r="E152" s="5"/>
      <c r="F152" s="5"/>
      <c r="G152" s="6"/>
      <c r="H152" s="6"/>
      <c r="I152" s="43"/>
      <c r="J152" s="6"/>
      <c r="K152" s="6"/>
      <c r="L152" s="5"/>
      <c r="M152" s="5"/>
      <c r="N152" s="5"/>
      <c r="O152" s="5"/>
      <c r="P152" s="5"/>
      <c r="Q152" s="5"/>
      <c r="R152" s="5"/>
      <c r="S152" s="5"/>
    </row>
    <row r="153" spans="1:19" ht="17" customHeight="1" x14ac:dyDescent="0.2">
      <c r="A153" s="5"/>
      <c r="B153" s="5"/>
      <c r="C153" s="5"/>
      <c r="D153" s="5"/>
      <c r="E153" s="5"/>
      <c r="F153" s="5"/>
      <c r="G153" s="6"/>
      <c r="H153" s="6"/>
      <c r="I153" s="43"/>
      <c r="J153" s="6"/>
      <c r="K153" s="6"/>
      <c r="L153" s="5"/>
      <c r="M153" s="5"/>
      <c r="N153" s="5"/>
      <c r="O153" s="5"/>
      <c r="P153" s="5"/>
      <c r="Q153" s="5"/>
      <c r="R153" s="5"/>
      <c r="S153" s="5"/>
    </row>
    <row r="154" spans="1:19" ht="17" customHeight="1" x14ac:dyDescent="0.2">
      <c r="A154" s="5"/>
      <c r="B154" s="5"/>
      <c r="C154" s="5"/>
      <c r="D154" s="5"/>
      <c r="E154" s="5"/>
      <c r="F154" s="5"/>
      <c r="G154" s="6"/>
      <c r="H154" s="6"/>
      <c r="I154" s="43"/>
      <c r="J154" s="6"/>
      <c r="K154" s="6"/>
      <c r="L154" s="5"/>
      <c r="M154" s="5"/>
      <c r="N154" s="5"/>
      <c r="O154" s="5"/>
      <c r="P154" s="5"/>
      <c r="Q154" s="5"/>
      <c r="R154" s="5"/>
      <c r="S154" s="5"/>
    </row>
    <row r="155" spans="1:19" ht="17" customHeight="1" x14ac:dyDescent="0.2">
      <c r="A155" s="5"/>
      <c r="B155" s="5"/>
      <c r="C155" s="5"/>
      <c r="D155" s="5"/>
      <c r="E155" s="5"/>
      <c r="F155" s="5"/>
      <c r="G155" s="6"/>
      <c r="H155" s="6"/>
      <c r="I155" s="43"/>
      <c r="J155" s="6"/>
      <c r="K155" s="6"/>
      <c r="L155" s="5"/>
      <c r="M155" s="5"/>
      <c r="N155" s="5"/>
      <c r="O155" s="5"/>
      <c r="P155" s="5"/>
      <c r="Q155" s="5"/>
      <c r="R155" s="5"/>
      <c r="S155" s="5"/>
    </row>
    <row r="156" spans="1:19" ht="17" customHeight="1" x14ac:dyDescent="0.2">
      <c r="A156" s="5"/>
      <c r="B156" s="5"/>
      <c r="C156" s="5"/>
      <c r="D156" s="5"/>
      <c r="E156" s="5"/>
      <c r="F156" s="5"/>
      <c r="G156" s="6"/>
      <c r="H156" s="6"/>
      <c r="I156" s="43"/>
      <c r="J156" s="6"/>
      <c r="K156" s="6"/>
      <c r="L156" s="5"/>
      <c r="M156" s="5"/>
      <c r="N156" s="5"/>
      <c r="O156" s="5"/>
      <c r="P156" s="5"/>
      <c r="Q156" s="5"/>
      <c r="R156" s="5"/>
      <c r="S156" s="5"/>
    </row>
    <row r="157" spans="1:19" ht="17" customHeight="1" x14ac:dyDescent="0.2">
      <c r="A157" s="5"/>
      <c r="B157" s="5"/>
      <c r="C157" s="5"/>
      <c r="D157" s="5"/>
      <c r="E157" s="5"/>
      <c r="F157" s="5"/>
      <c r="G157" s="6"/>
      <c r="H157" s="6"/>
      <c r="I157" s="43"/>
      <c r="J157" s="6"/>
      <c r="K157" s="6"/>
      <c r="L157" s="5"/>
      <c r="M157" s="5"/>
      <c r="N157" s="5"/>
      <c r="O157" s="5"/>
      <c r="P157" s="5"/>
      <c r="Q157" s="5"/>
      <c r="R157" s="5"/>
      <c r="S157" s="5"/>
    </row>
    <row r="158" spans="1:19" ht="17" customHeight="1" x14ac:dyDescent="0.2">
      <c r="A158" s="5"/>
      <c r="B158" s="5"/>
      <c r="C158" s="5"/>
      <c r="D158" s="5"/>
      <c r="E158" s="5"/>
      <c r="F158" s="5"/>
      <c r="G158" s="6"/>
      <c r="H158" s="6"/>
      <c r="I158" s="43"/>
      <c r="J158" s="6"/>
      <c r="K158" s="6"/>
      <c r="L158" s="5"/>
      <c r="M158" s="5"/>
      <c r="N158" s="5"/>
      <c r="O158" s="5"/>
      <c r="P158" s="5"/>
      <c r="Q158" s="5"/>
      <c r="R158" s="5"/>
      <c r="S158" s="5"/>
    </row>
    <row r="159" spans="1:19" ht="17" customHeight="1" x14ac:dyDescent="0.2">
      <c r="A159" s="5"/>
      <c r="B159" s="5"/>
      <c r="C159" s="5"/>
      <c r="D159" s="5"/>
      <c r="E159" s="5"/>
      <c r="F159" s="5"/>
      <c r="G159" s="6"/>
      <c r="H159" s="6"/>
      <c r="I159" s="43"/>
      <c r="J159" s="6"/>
      <c r="K159" s="6"/>
      <c r="L159" s="5"/>
      <c r="M159" s="5"/>
      <c r="N159" s="5"/>
      <c r="O159" s="5"/>
      <c r="P159" s="5"/>
      <c r="Q159" s="5"/>
      <c r="R159" s="5"/>
      <c r="S159" s="5"/>
    </row>
    <row r="160" spans="1:19" ht="17" customHeight="1" x14ac:dyDescent="0.2">
      <c r="A160" s="5"/>
      <c r="B160" s="5"/>
      <c r="C160" s="5"/>
      <c r="D160" s="5"/>
      <c r="E160" s="5"/>
      <c r="F160" s="5"/>
      <c r="G160" s="6"/>
      <c r="H160" s="6"/>
      <c r="I160" s="43"/>
      <c r="J160" s="6"/>
      <c r="K160" s="6"/>
      <c r="L160" s="5"/>
      <c r="M160" s="5"/>
      <c r="N160" s="5"/>
      <c r="O160" s="5"/>
      <c r="P160" s="5"/>
      <c r="Q160" s="5"/>
      <c r="R160" s="5"/>
      <c r="S160" s="5"/>
    </row>
    <row r="161" spans="1:19" ht="17" customHeight="1" x14ac:dyDescent="0.2">
      <c r="A161" s="5"/>
      <c r="B161" s="5"/>
      <c r="C161" s="5"/>
      <c r="D161" s="5"/>
      <c r="E161" s="5"/>
      <c r="F161" s="5"/>
      <c r="G161" s="6"/>
      <c r="H161" s="6"/>
      <c r="I161" s="43"/>
      <c r="J161" s="6"/>
      <c r="K161" s="6"/>
      <c r="L161" s="5"/>
      <c r="M161" s="5"/>
      <c r="N161" s="5"/>
      <c r="O161" s="5"/>
      <c r="P161" s="5"/>
      <c r="Q161" s="5"/>
      <c r="R161" s="5"/>
      <c r="S161" s="5"/>
    </row>
    <row r="162" spans="1:19" ht="17" customHeight="1" x14ac:dyDescent="0.2">
      <c r="A162" s="5"/>
      <c r="B162" s="5"/>
      <c r="C162" s="5"/>
      <c r="D162" s="5"/>
      <c r="E162" s="5"/>
      <c r="F162" s="5"/>
      <c r="G162" s="6"/>
      <c r="H162" s="6"/>
      <c r="I162" s="43"/>
      <c r="J162" s="6"/>
      <c r="K162" s="6"/>
      <c r="L162" s="5"/>
      <c r="M162" s="5"/>
      <c r="N162" s="5"/>
      <c r="O162" s="5"/>
      <c r="P162" s="5"/>
      <c r="Q162" s="5"/>
      <c r="R162" s="5"/>
      <c r="S162" s="5"/>
    </row>
    <row r="163" spans="1:19" ht="17" customHeight="1" x14ac:dyDescent="0.2">
      <c r="A163" s="5"/>
      <c r="B163" s="5"/>
      <c r="C163" s="5"/>
      <c r="D163" s="5"/>
      <c r="E163" s="5"/>
      <c r="F163" s="5"/>
      <c r="G163" s="6"/>
      <c r="H163" s="6"/>
      <c r="I163" s="43"/>
      <c r="J163" s="6"/>
      <c r="K163" s="6"/>
      <c r="L163" s="5"/>
      <c r="M163" s="5"/>
      <c r="N163" s="5"/>
      <c r="O163" s="5"/>
      <c r="P163" s="5"/>
      <c r="Q163" s="5"/>
      <c r="R163" s="5"/>
      <c r="S163" s="5"/>
    </row>
    <row r="164" spans="1:19" ht="17" customHeight="1" x14ac:dyDescent="0.2">
      <c r="A164" s="5"/>
      <c r="B164" s="5"/>
      <c r="C164" s="5"/>
      <c r="D164" s="5"/>
      <c r="E164" s="5"/>
      <c r="F164" s="5"/>
      <c r="G164" s="6"/>
      <c r="H164" s="6"/>
      <c r="I164" s="43"/>
      <c r="J164" s="6"/>
      <c r="K164" s="6"/>
      <c r="L164" s="5"/>
      <c r="M164" s="5"/>
      <c r="N164" s="5"/>
      <c r="O164" s="5"/>
      <c r="P164" s="5"/>
      <c r="Q164" s="5"/>
      <c r="R164" s="5"/>
      <c r="S164" s="5"/>
    </row>
    <row r="165" spans="1:19" ht="17" customHeight="1" x14ac:dyDescent="0.2">
      <c r="A165" s="5"/>
      <c r="B165" s="5"/>
      <c r="C165" s="5"/>
      <c r="D165" s="5"/>
      <c r="E165" s="5"/>
      <c r="F165" s="5"/>
      <c r="G165" s="6"/>
      <c r="H165" s="6"/>
      <c r="I165" s="43"/>
      <c r="J165" s="6"/>
      <c r="K165" s="6"/>
      <c r="L165" s="5"/>
      <c r="M165" s="5"/>
      <c r="N165" s="5"/>
      <c r="O165" s="5"/>
      <c r="P165" s="5"/>
      <c r="Q165" s="5"/>
      <c r="R165" s="5"/>
      <c r="S165" s="5"/>
    </row>
    <row r="166" spans="1:19" ht="17" customHeight="1" x14ac:dyDescent="0.2">
      <c r="A166" s="5"/>
      <c r="B166" s="5"/>
      <c r="C166" s="5"/>
      <c r="D166" s="5"/>
      <c r="E166" s="5"/>
      <c r="F166" s="5"/>
      <c r="G166" s="6"/>
      <c r="H166" s="6"/>
      <c r="I166" s="43"/>
      <c r="J166" s="6"/>
      <c r="K166" s="6"/>
      <c r="L166" s="5"/>
      <c r="M166" s="5"/>
      <c r="N166" s="5"/>
      <c r="O166" s="5"/>
      <c r="P166" s="5"/>
      <c r="Q166" s="5"/>
      <c r="R166" s="5"/>
      <c r="S166" s="5"/>
    </row>
    <row r="167" spans="1:19" ht="17" customHeight="1" x14ac:dyDescent="0.2">
      <c r="A167" s="5"/>
      <c r="B167" s="5"/>
      <c r="C167" s="5"/>
      <c r="D167" s="5"/>
      <c r="E167" s="5"/>
      <c r="F167" s="5"/>
      <c r="G167" s="6"/>
      <c r="H167" s="6"/>
      <c r="I167" s="43"/>
      <c r="J167" s="6"/>
      <c r="K167" s="6"/>
      <c r="L167" s="5"/>
      <c r="M167" s="5"/>
      <c r="N167" s="5"/>
      <c r="O167" s="5"/>
      <c r="P167" s="5"/>
      <c r="Q167" s="5"/>
      <c r="R167" s="5"/>
      <c r="S167" s="5"/>
    </row>
    <row r="168" spans="1:19" ht="17" customHeight="1" x14ac:dyDescent="0.2">
      <c r="A168" s="5"/>
      <c r="B168" s="5"/>
      <c r="C168" s="5"/>
      <c r="D168" s="5"/>
      <c r="E168" s="5"/>
      <c r="F168" s="5"/>
      <c r="G168" s="6"/>
      <c r="H168" s="6"/>
      <c r="I168" s="43"/>
      <c r="J168" s="6"/>
      <c r="K168" s="6"/>
      <c r="L168" s="5"/>
      <c r="M168" s="5"/>
      <c r="N168" s="5"/>
      <c r="O168" s="5"/>
      <c r="P168" s="5"/>
      <c r="Q168" s="5"/>
      <c r="R168" s="5"/>
      <c r="S168" s="5"/>
    </row>
    <row r="169" spans="1:19" ht="17" customHeight="1" x14ac:dyDescent="0.2">
      <c r="A169" s="5"/>
      <c r="B169" s="5"/>
      <c r="C169" s="5"/>
      <c r="D169" s="5"/>
      <c r="E169" s="5"/>
      <c r="F169" s="5"/>
      <c r="G169" s="6"/>
      <c r="H169" s="6"/>
      <c r="I169" s="43"/>
      <c r="J169" s="6"/>
      <c r="K169" s="6"/>
      <c r="L169" s="5"/>
      <c r="M169" s="5"/>
      <c r="N169" s="5"/>
      <c r="O169" s="5"/>
      <c r="P169" s="5"/>
      <c r="Q169" s="5"/>
      <c r="R169" s="5"/>
      <c r="S169" s="5"/>
    </row>
    <row r="170" spans="1:19" ht="17" customHeight="1" x14ac:dyDescent="0.2">
      <c r="A170" s="5"/>
      <c r="B170" s="5"/>
      <c r="C170" s="5"/>
      <c r="D170" s="5"/>
      <c r="E170" s="5"/>
      <c r="F170" s="5"/>
      <c r="G170" s="6"/>
      <c r="H170" s="6"/>
      <c r="I170" s="43"/>
      <c r="J170" s="6"/>
      <c r="K170" s="6"/>
      <c r="L170" s="5"/>
      <c r="M170" s="5"/>
      <c r="N170" s="5"/>
      <c r="O170" s="5"/>
      <c r="P170" s="5"/>
      <c r="Q170" s="5"/>
      <c r="R170" s="5"/>
      <c r="S170" s="5"/>
    </row>
    <row r="171" spans="1:19" ht="17" customHeight="1" x14ac:dyDescent="0.2">
      <c r="A171" s="5"/>
      <c r="B171" s="5"/>
      <c r="C171" s="5"/>
      <c r="D171" s="5"/>
      <c r="E171" s="5"/>
      <c r="F171" s="5"/>
      <c r="G171" s="6"/>
      <c r="H171" s="6"/>
      <c r="I171" s="43"/>
      <c r="J171" s="6"/>
      <c r="K171" s="6"/>
      <c r="L171" s="5"/>
      <c r="M171" s="5"/>
      <c r="N171" s="5"/>
      <c r="O171" s="5"/>
      <c r="P171" s="5"/>
      <c r="Q171" s="5"/>
      <c r="R171" s="5"/>
      <c r="S171" s="5"/>
    </row>
    <row r="172" spans="1:19" ht="17" customHeight="1" x14ac:dyDescent="0.2">
      <c r="A172" s="5"/>
      <c r="B172" s="5"/>
      <c r="C172" s="5"/>
      <c r="D172" s="5"/>
      <c r="E172" s="5"/>
      <c r="F172" s="5"/>
      <c r="G172" s="6"/>
      <c r="H172" s="6"/>
      <c r="I172" s="43"/>
      <c r="J172" s="6"/>
      <c r="K172" s="6"/>
      <c r="L172" s="5"/>
      <c r="M172" s="5"/>
      <c r="N172" s="5"/>
      <c r="O172" s="5"/>
      <c r="P172" s="5"/>
      <c r="Q172" s="5"/>
      <c r="R172" s="5"/>
      <c r="S172" s="5"/>
    </row>
    <row r="173" spans="1:19" ht="17" customHeight="1" x14ac:dyDescent="0.2">
      <c r="A173" s="5"/>
      <c r="B173" s="5"/>
      <c r="C173" s="5"/>
      <c r="D173" s="5"/>
      <c r="E173" s="5"/>
      <c r="F173" s="5"/>
      <c r="G173" s="6"/>
      <c r="H173" s="6"/>
      <c r="I173" s="43"/>
      <c r="J173" s="6"/>
      <c r="K173" s="6"/>
      <c r="L173" s="5"/>
      <c r="M173" s="5"/>
      <c r="N173" s="5"/>
      <c r="O173" s="5"/>
      <c r="P173" s="5"/>
      <c r="Q173" s="5"/>
      <c r="R173" s="5"/>
      <c r="S173" s="5"/>
    </row>
    <row r="174" spans="1:19" ht="17" customHeight="1" x14ac:dyDescent="0.2">
      <c r="A174" s="5"/>
      <c r="B174" s="5"/>
      <c r="C174" s="5"/>
      <c r="D174" s="5"/>
      <c r="E174" s="5"/>
      <c r="F174" s="5"/>
      <c r="G174" s="6"/>
      <c r="H174" s="6"/>
      <c r="I174" s="43"/>
      <c r="J174" s="6"/>
      <c r="K174" s="6"/>
      <c r="L174" s="5"/>
      <c r="M174" s="5"/>
      <c r="N174" s="5"/>
      <c r="O174" s="5"/>
      <c r="P174" s="5"/>
      <c r="Q174" s="5"/>
      <c r="R174" s="5"/>
      <c r="S174" s="5"/>
    </row>
  </sheetData>
  <mergeCells count="9">
    <mergeCell ref="E7:G7"/>
    <mergeCell ref="I7:K7"/>
    <mergeCell ref="E8:G8"/>
    <mergeCell ref="I8:K8"/>
    <mergeCell ref="B1:K1"/>
    <mergeCell ref="B2:K2"/>
    <mergeCell ref="B3:K3"/>
    <mergeCell ref="I6:K6"/>
    <mergeCell ref="E6:G6"/>
  </mergeCells>
  <pageMargins left="0.7" right="0.7" top="0.75" bottom="0.75" header="0.3" footer="0.3"/>
  <pageSetup scale="65"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3"/>
  <sheetViews>
    <sheetView showGridLines="0" workbookViewId="0"/>
  </sheetViews>
  <sheetFormatPr baseColWidth="10" defaultColWidth="8.83203125" defaultRowHeight="12.75" customHeight="1" x14ac:dyDescent="0.15"/>
  <cols>
    <col min="1" max="1" width="8.83203125" style="73" customWidth="1"/>
    <col min="2" max="2" width="15.6640625" style="73" customWidth="1"/>
    <col min="3" max="3" width="8" style="73" customWidth="1"/>
    <col min="4" max="4" width="15.83203125" style="73" customWidth="1"/>
    <col min="5" max="5" width="8" style="73" customWidth="1"/>
    <col min="6" max="6" width="15.6640625" style="73" customWidth="1"/>
    <col min="7" max="7" width="8.83203125" style="73" customWidth="1"/>
    <col min="8" max="8" width="14.33203125" style="73" customWidth="1"/>
    <col min="9" max="9" width="8.83203125" style="73" customWidth="1"/>
    <col min="10" max="16384" width="8.83203125" style="73"/>
  </cols>
  <sheetData>
    <row r="1" spans="1:8" ht="15" customHeight="1" x14ac:dyDescent="0.15">
      <c r="A1" s="5"/>
      <c r="B1" s="494" t="s">
        <v>165</v>
      </c>
      <c r="C1" s="495"/>
      <c r="D1" s="495"/>
      <c r="E1" s="495"/>
      <c r="F1" s="495"/>
      <c r="G1" s="5"/>
      <c r="H1" s="5"/>
    </row>
    <row r="2" spans="1:8" ht="15" customHeight="1" x14ac:dyDescent="0.15">
      <c r="A2" s="5"/>
      <c r="B2" s="494" t="s">
        <v>166</v>
      </c>
      <c r="C2" s="495"/>
      <c r="D2" s="495"/>
      <c r="E2" s="495"/>
      <c r="F2" s="495"/>
      <c r="G2" s="5"/>
      <c r="H2" s="5"/>
    </row>
    <row r="3" spans="1:8" ht="15" customHeight="1" x14ac:dyDescent="0.15">
      <c r="A3" s="75"/>
      <c r="B3" s="75"/>
      <c r="C3" s="75"/>
      <c r="D3" s="75"/>
      <c r="E3" s="75"/>
      <c r="F3" s="75"/>
      <c r="G3" s="5"/>
      <c r="H3" s="5"/>
    </row>
    <row r="4" spans="1:8" ht="42.75" customHeight="1" x14ac:dyDescent="0.2">
      <c r="A4" s="76"/>
      <c r="B4" s="77" t="s">
        <v>167</v>
      </c>
      <c r="C4" s="5"/>
      <c r="D4" s="77" t="s">
        <v>168</v>
      </c>
      <c r="E4" s="5"/>
      <c r="F4" s="77" t="s">
        <v>169</v>
      </c>
      <c r="G4" s="5"/>
      <c r="H4" s="77" t="str">
        <f>D4</f>
        <v>Numerical Bond Weighting</v>
      </c>
    </row>
    <row r="5" spans="1:8" ht="15.75" customHeight="1" x14ac:dyDescent="0.2">
      <c r="A5" s="76"/>
      <c r="B5" s="13"/>
      <c r="C5" s="5"/>
      <c r="D5" s="13"/>
      <c r="E5" s="5"/>
      <c r="F5" s="78"/>
      <c r="G5" s="5"/>
      <c r="H5" s="13"/>
    </row>
    <row r="6" spans="1:8" ht="15.75" customHeight="1" x14ac:dyDescent="0.2">
      <c r="A6" s="5"/>
      <c r="B6" s="74" t="s">
        <v>170</v>
      </c>
      <c r="C6" s="5"/>
      <c r="D6" s="79">
        <v>1</v>
      </c>
      <c r="E6" s="5"/>
      <c r="F6" s="74" t="s">
        <v>171</v>
      </c>
      <c r="G6" s="76"/>
      <c r="H6" s="79">
        <f t="shared" ref="H6:H26" si="0">IF(D6="","",D6)</f>
        <v>1</v>
      </c>
    </row>
    <row r="7" spans="1:8" ht="15.75" customHeight="1" x14ac:dyDescent="0.2">
      <c r="A7" s="5"/>
      <c r="B7" s="75"/>
      <c r="C7" s="5"/>
      <c r="D7" s="75"/>
      <c r="E7" s="5"/>
      <c r="F7" s="75"/>
      <c r="G7" s="76"/>
      <c r="H7" s="74" t="str">
        <f t="shared" si="0"/>
        <v/>
      </c>
    </row>
    <row r="8" spans="1:8" ht="15.75" customHeight="1" x14ac:dyDescent="0.2">
      <c r="A8" s="5"/>
      <c r="B8" s="74" t="s">
        <v>172</v>
      </c>
      <c r="C8" s="5"/>
      <c r="D8" s="79">
        <v>2</v>
      </c>
      <c r="E8" s="5"/>
      <c r="F8" s="74" t="s">
        <v>173</v>
      </c>
      <c r="G8" s="76"/>
      <c r="H8" s="79">
        <f t="shared" si="0"/>
        <v>2</v>
      </c>
    </row>
    <row r="9" spans="1:8" ht="15.75" customHeight="1" x14ac:dyDescent="0.2">
      <c r="A9" s="5"/>
      <c r="B9" s="74" t="s">
        <v>174</v>
      </c>
      <c r="C9" s="5"/>
      <c r="D9" s="79">
        <v>3</v>
      </c>
      <c r="E9" s="5"/>
      <c r="F9" s="74" t="s">
        <v>175</v>
      </c>
      <c r="G9" s="76"/>
      <c r="H9" s="79">
        <f t="shared" si="0"/>
        <v>3</v>
      </c>
    </row>
    <row r="10" spans="1:8" ht="15.75" customHeight="1" x14ac:dyDescent="0.2">
      <c r="A10" s="5"/>
      <c r="B10" s="74" t="s">
        <v>176</v>
      </c>
      <c r="C10" s="5"/>
      <c r="D10" s="79">
        <v>4</v>
      </c>
      <c r="E10" s="5"/>
      <c r="F10" s="74" t="s">
        <v>177</v>
      </c>
      <c r="G10" s="76"/>
      <c r="H10" s="79">
        <f t="shared" si="0"/>
        <v>4</v>
      </c>
    </row>
    <row r="11" spans="1:8" ht="15.75" customHeight="1" x14ac:dyDescent="0.2">
      <c r="A11" s="5"/>
      <c r="B11" s="75"/>
      <c r="C11" s="5"/>
      <c r="D11" s="75"/>
      <c r="E11" s="5"/>
      <c r="F11" s="75"/>
      <c r="G11" s="76"/>
      <c r="H11" s="74" t="str">
        <f t="shared" si="0"/>
        <v/>
      </c>
    </row>
    <row r="12" spans="1:8" ht="15.75" customHeight="1" x14ac:dyDescent="0.2">
      <c r="A12" s="5"/>
      <c r="B12" s="74" t="s">
        <v>178</v>
      </c>
      <c r="C12" s="5"/>
      <c r="D12" s="79">
        <v>5</v>
      </c>
      <c r="E12" s="5"/>
      <c r="F12" s="74" t="s">
        <v>179</v>
      </c>
      <c r="G12" s="76"/>
      <c r="H12" s="79">
        <f t="shared" si="0"/>
        <v>5</v>
      </c>
    </row>
    <row r="13" spans="1:8" ht="15.75" customHeight="1" x14ac:dyDescent="0.2">
      <c r="A13" s="5"/>
      <c r="B13" s="74" t="s">
        <v>180</v>
      </c>
      <c r="C13" s="5"/>
      <c r="D13" s="79">
        <v>6</v>
      </c>
      <c r="E13" s="5"/>
      <c r="F13" s="74" t="s">
        <v>181</v>
      </c>
      <c r="G13" s="76"/>
      <c r="H13" s="79">
        <f t="shared" si="0"/>
        <v>6</v>
      </c>
    </row>
    <row r="14" spans="1:8" ht="15.75" customHeight="1" x14ac:dyDescent="0.2">
      <c r="A14" s="5"/>
      <c r="B14" s="74" t="s">
        <v>182</v>
      </c>
      <c r="C14" s="5"/>
      <c r="D14" s="79">
        <v>7</v>
      </c>
      <c r="E14" s="5"/>
      <c r="F14" s="74" t="s">
        <v>183</v>
      </c>
      <c r="G14" s="76"/>
      <c r="H14" s="79">
        <f t="shared" si="0"/>
        <v>7</v>
      </c>
    </row>
    <row r="15" spans="1:8" ht="15.75" customHeight="1" x14ac:dyDescent="0.2">
      <c r="A15" s="5"/>
      <c r="B15" s="75"/>
      <c r="C15" s="5"/>
      <c r="D15" s="75"/>
      <c r="E15" s="5"/>
      <c r="F15" s="75"/>
      <c r="G15" s="76"/>
      <c r="H15" s="74" t="str">
        <f t="shared" si="0"/>
        <v/>
      </c>
    </row>
    <row r="16" spans="1:8" ht="15.75" customHeight="1" x14ac:dyDescent="0.2">
      <c r="A16" s="5"/>
      <c r="B16" s="74" t="s">
        <v>184</v>
      </c>
      <c r="C16" s="5"/>
      <c r="D16" s="79">
        <v>8</v>
      </c>
      <c r="E16" s="5"/>
      <c r="F16" s="74" t="s">
        <v>185</v>
      </c>
      <c r="G16" s="76"/>
      <c r="H16" s="79">
        <f t="shared" si="0"/>
        <v>8</v>
      </c>
    </row>
    <row r="17" spans="1:8" ht="15.75" customHeight="1" x14ac:dyDescent="0.2">
      <c r="A17" s="5"/>
      <c r="B17" s="74" t="s">
        <v>186</v>
      </c>
      <c r="C17" s="5"/>
      <c r="D17" s="79">
        <v>9</v>
      </c>
      <c r="E17" s="5"/>
      <c r="F17" s="74" t="s">
        <v>187</v>
      </c>
      <c r="G17" s="76"/>
      <c r="H17" s="79">
        <f t="shared" si="0"/>
        <v>9</v>
      </c>
    </row>
    <row r="18" spans="1:8" ht="15.75" customHeight="1" x14ac:dyDescent="0.2">
      <c r="A18" s="5"/>
      <c r="B18" s="74" t="s">
        <v>188</v>
      </c>
      <c r="C18" s="5"/>
      <c r="D18" s="79">
        <v>10</v>
      </c>
      <c r="E18" s="5"/>
      <c r="F18" s="74" t="s">
        <v>189</v>
      </c>
      <c r="G18" s="76"/>
      <c r="H18" s="79">
        <f t="shared" si="0"/>
        <v>10</v>
      </c>
    </row>
    <row r="19" spans="1:8" ht="15.75" customHeight="1" x14ac:dyDescent="0.2">
      <c r="A19" s="5"/>
      <c r="B19" s="75"/>
      <c r="C19" s="5"/>
      <c r="D19" s="75"/>
      <c r="E19" s="5"/>
      <c r="F19" s="75"/>
      <c r="G19" s="76"/>
      <c r="H19" s="74" t="str">
        <f t="shared" si="0"/>
        <v/>
      </c>
    </row>
    <row r="20" spans="1:8" ht="15.75" customHeight="1" x14ac:dyDescent="0.2">
      <c r="A20" s="5"/>
      <c r="B20" s="74" t="s">
        <v>190</v>
      </c>
      <c r="C20" s="5"/>
      <c r="D20" s="79">
        <v>11</v>
      </c>
      <c r="E20" s="5"/>
      <c r="F20" s="74" t="s">
        <v>191</v>
      </c>
      <c r="G20" s="76"/>
      <c r="H20" s="79">
        <f t="shared" si="0"/>
        <v>11</v>
      </c>
    </row>
    <row r="21" spans="1:8" ht="15.75" customHeight="1" x14ac:dyDescent="0.2">
      <c r="A21" s="5"/>
      <c r="B21" s="74" t="s">
        <v>192</v>
      </c>
      <c r="C21" s="5"/>
      <c r="D21" s="79">
        <v>12</v>
      </c>
      <c r="E21" s="5"/>
      <c r="F21" s="74" t="s">
        <v>193</v>
      </c>
      <c r="G21" s="76"/>
      <c r="H21" s="79">
        <f t="shared" si="0"/>
        <v>12</v>
      </c>
    </row>
    <row r="22" spans="1:8" ht="15.75" customHeight="1" x14ac:dyDescent="0.2">
      <c r="A22" s="5"/>
      <c r="B22" s="74" t="s">
        <v>194</v>
      </c>
      <c r="C22" s="5"/>
      <c r="D22" s="79">
        <v>13</v>
      </c>
      <c r="E22" s="5"/>
      <c r="F22" s="74" t="s">
        <v>195</v>
      </c>
      <c r="G22" s="76"/>
      <c r="H22" s="79">
        <f t="shared" si="0"/>
        <v>13</v>
      </c>
    </row>
    <row r="23" spans="1:8" ht="15.75" customHeight="1" x14ac:dyDescent="0.2">
      <c r="A23" s="5"/>
      <c r="B23" s="75"/>
      <c r="C23" s="5"/>
      <c r="D23" s="75"/>
      <c r="E23" s="5"/>
      <c r="F23" s="75"/>
      <c r="G23" s="76"/>
      <c r="H23" s="74" t="str">
        <f t="shared" si="0"/>
        <v/>
      </c>
    </row>
    <row r="24" spans="1:8" ht="15.75" customHeight="1" x14ac:dyDescent="0.2">
      <c r="A24" s="5"/>
      <c r="B24" s="74" t="s">
        <v>196</v>
      </c>
      <c r="C24" s="5"/>
      <c r="D24" s="79">
        <v>14</v>
      </c>
      <c r="E24" s="5"/>
      <c r="F24" s="74" t="s">
        <v>197</v>
      </c>
      <c r="G24" s="76"/>
      <c r="H24" s="79">
        <f t="shared" si="0"/>
        <v>14</v>
      </c>
    </row>
    <row r="25" spans="1:8" ht="15.75" customHeight="1" x14ac:dyDescent="0.2">
      <c r="A25" s="5"/>
      <c r="B25" s="74" t="s">
        <v>198</v>
      </c>
      <c r="C25" s="5"/>
      <c r="D25" s="79">
        <v>15</v>
      </c>
      <c r="E25" s="5"/>
      <c r="F25" s="74" t="s">
        <v>199</v>
      </c>
      <c r="G25" s="76"/>
      <c r="H25" s="79">
        <f t="shared" si="0"/>
        <v>15</v>
      </c>
    </row>
    <row r="26" spans="1:8" ht="15.75" customHeight="1" x14ac:dyDescent="0.2">
      <c r="A26" s="5"/>
      <c r="B26" s="74" t="s">
        <v>200</v>
      </c>
      <c r="C26" s="5"/>
      <c r="D26" s="79">
        <v>16</v>
      </c>
      <c r="E26" s="5"/>
      <c r="F26" s="74" t="s">
        <v>201</v>
      </c>
      <c r="G26" s="76"/>
      <c r="H26" s="79">
        <f t="shared" si="0"/>
        <v>16</v>
      </c>
    </row>
    <row r="27" spans="1:8" ht="13.75" customHeight="1" x14ac:dyDescent="0.15">
      <c r="A27" s="5"/>
      <c r="B27" s="5"/>
      <c r="C27" s="5"/>
      <c r="D27" s="5"/>
      <c r="E27" s="5"/>
      <c r="F27" s="5"/>
      <c r="G27" s="5"/>
      <c r="H27" s="5"/>
    </row>
    <row r="28" spans="1:8" ht="13.75" customHeight="1" x14ac:dyDescent="0.15">
      <c r="A28" s="5"/>
      <c r="B28" s="5"/>
      <c r="C28" s="5"/>
      <c r="D28" s="5"/>
      <c r="E28" s="5"/>
      <c r="F28" s="5"/>
      <c r="G28" s="5"/>
      <c r="H28" s="5"/>
    </row>
    <row r="29" spans="1:8" ht="13.75" customHeight="1" x14ac:dyDescent="0.15">
      <c r="A29" s="5"/>
      <c r="B29" s="5"/>
      <c r="C29" s="5"/>
      <c r="D29" s="5"/>
      <c r="E29" s="5"/>
      <c r="F29" s="5"/>
      <c r="G29" s="5"/>
      <c r="H29" s="5"/>
    </row>
    <row r="30" spans="1:8" ht="13.75" customHeight="1" x14ac:dyDescent="0.15">
      <c r="A30" s="5"/>
      <c r="B30" s="5"/>
      <c r="C30" s="5"/>
      <c r="D30" s="5"/>
      <c r="E30" s="5"/>
      <c r="F30" s="5"/>
      <c r="G30" s="5"/>
      <c r="H30" s="5"/>
    </row>
    <row r="31" spans="1:8" ht="13.75" customHeight="1" x14ac:dyDescent="0.15">
      <c r="A31" s="5"/>
      <c r="B31" s="5"/>
      <c r="C31" s="5"/>
      <c r="D31" s="5"/>
      <c r="E31" s="5"/>
      <c r="F31" s="5"/>
      <c r="G31" s="5"/>
      <c r="H31" s="5"/>
    </row>
    <row r="32" spans="1:8" ht="13.75" customHeight="1" x14ac:dyDescent="0.15">
      <c r="A32" s="5"/>
      <c r="B32" s="5"/>
      <c r="C32" s="5"/>
      <c r="D32" s="5"/>
      <c r="E32" s="5"/>
      <c r="F32" s="5"/>
      <c r="G32" s="5"/>
      <c r="H32" s="5"/>
    </row>
    <row r="33" spans="1:8" ht="15" customHeight="1" x14ac:dyDescent="0.15">
      <c r="A33" s="5"/>
      <c r="B33" s="5"/>
      <c r="C33" s="5"/>
      <c r="D33" s="5"/>
      <c r="E33" s="5"/>
      <c r="F33" s="5"/>
      <c r="G33" s="16" t="s">
        <v>101</v>
      </c>
      <c r="H33" s="5"/>
    </row>
  </sheetData>
  <mergeCells count="2">
    <mergeCell ref="B1:F1"/>
    <mergeCell ref="B2:F2"/>
  </mergeCells>
  <pageMargins left="0.7" right="0.7" top="0.75" bottom="0.75" header="0.3" footer="0.3"/>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71"/>
  <sheetViews>
    <sheetView showGridLines="0" workbookViewId="0"/>
  </sheetViews>
  <sheetFormatPr baseColWidth="10" defaultColWidth="12.5" defaultRowHeight="15.75" customHeight="1" x14ac:dyDescent="0.15"/>
  <cols>
    <col min="1" max="1" width="8.6640625" style="80" customWidth="1"/>
    <col min="2" max="2" width="4.6640625" style="80" customWidth="1"/>
    <col min="3" max="3" width="33" style="80" customWidth="1"/>
    <col min="4" max="4" width="9.6640625" style="80" customWidth="1"/>
    <col min="5" max="5" width="16.6640625" style="80" customWidth="1"/>
    <col min="6" max="6" width="3.6640625" style="80" customWidth="1"/>
    <col min="7" max="7" width="7.1640625" style="80" customWidth="1"/>
    <col min="8" max="8" width="16.6640625" style="80" customWidth="1"/>
    <col min="9" max="9" width="7.6640625" style="80" customWidth="1"/>
    <col min="10" max="10" width="7.1640625" style="80" customWidth="1"/>
    <col min="11" max="11" width="12.5" style="80" customWidth="1"/>
    <col min="12" max="12" width="8.1640625" style="80" customWidth="1"/>
    <col min="13" max="13" width="12.5" style="80" customWidth="1"/>
    <col min="14" max="16384" width="12.5" style="80"/>
  </cols>
  <sheetData>
    <row r="1" spans="1:12" ht="17" customHeight="1" x14ac:dyDescent="0.2">
      <c r="A1" s="478" t="str">
        <f>Input!G28</f>
        <v>Bluegrass Water Operating Company, LLC</v>
      </c>
      <c r="B1" s="479"/>
      <c r="C1" s="479"/>
      <c r="D1" s="479"/>
      <c r="E1" s="479"/>
      <c r="F1" s="479"/>
      <c r="G1" s="5"/>
      <c r="H1" s="4"/>
      <c r="I1" s="4"/>
      <c r="J1" s="5"/>
      <c r="K1" s="5"/>
      <c r="L1" s="5"/>
    </row>
    <row r="2" spans="1:12" ht="17" customHeight="1" x14ac:dyDescent="0.2">
      <c r="A2" s="482" t="s">
        <v>202</v>
      </c>
      <c r="B2" s="483"/>
      <c r="C2" s="483"/>
      <c r="D2" s="483"/>
      <c r="E2" s="483"/>
      <c r="F2" s="483"/>
      <c r="G2" s="5"/>
      <c r="H2" s="5"/>
      <c r="I2" s="5"/>
      <c r="J2" s="5"/>
      <c r="K2" s="5"/>
      <c r="L2" s="5"/>
    </row>
    <row r="3" spans="1:12" ht="17" customHeight="1" x14ac:dyDescent="0.2">
      <c r="A3" s="478" t="str">
        <f>E6</f>
        <v>Proxy Group of Seven Water Companies</v>
      </c>
      <c r="B3" s="479"/>
      <c r="C3" s="479"/>
      <c r="D3" s="479"/>
      <c r="E3" s="479"/>
      <c r="F3" s="479"/>
      <c r="G3" s="5"/>
      <c r="H3" s="5"/>
      <c r="I3" s="5"/>
      <c r="J3" s="5"/>
      <c r="K3" s="5"/>
      <c r="L3" s="5"/>
    </row>
    <row r="4" spans="1:12" ht="17" customHeight="1" x14ac:dyDescent="0.2">
      <c r="A4" s="6"/>
      <c r="B4" s="6"/>
      <c r="C4" s="6"/>
      <c r="D4" s="6"/>
      <c r="E4" s="6"/>
      <c r="F4" s="6"/>
      <c r="G4" s="6"/>
      <c r="H4" s="5"/>
      <c r="I4" s="5"/>
      <c r="J4" s="5"/>
      <c r="K4" s="5"/>
      <c r="L4" s="5"/>
    </row>
    <row r="5" spans="1:12" ht="15" customHeight="1" x14ac:dyDescent="0.2">
      <c r="A5" s="483"/>
      <c r="B5" s="483"/>
      <c r="C5" s="483"/>
      <c r="D5" s="483"/>
      <c r="E5" s="483"/>
      <c r="F5" s="483"/>
      <c r="G5" s="21"/>
      <c r="H5" s="21"/>
      <c r="I5" s="21"/>
      <c r="J5" s="5"/>
      <c r="K5" s="5"/>
      <c r="L5" s="5"/>
    </row>
    <row r="6" spans="1:12" ht="48" customHeight="1" x14ac:dyDescent="0.2">
      <c r="A6" s="11" t="s">
        <v>203</v>
      </c>
      <c r="B6" s="6"/>
      <c r="C6" s="5"/>
      <c r="D6" s="21"/>
      <c r="E6" s="480" t="str">
        <f>'3.5 Bond Ratings'!B3</f>
        <v>Proxy Group of Seven Water Companies</v>
      </c>
      <c r="F6" s="481"/>
      <c r="G6" s="21"/>
      <c r="H6" s="5"/>
      <c r="I6" s="5"/>
      <c r="J6" s="5"/>
      <c r="K6" s="8"/>
      <c r="L6" s="8"/>
    </row>
    <row r="7" spans="1:12" ht="17" customHeight="1" x14ac:dyDescent="0.2">
      <c r="A7" s="13"/>
      <c r="B7" s="6"/>
      <c r="C7" s="5"/>
      <c r="D7" s="21"/>
      <c r="E7" s="67"/>
      <c r="F7" s="67"/>
      <c r="G7" s="21"/>
      <c r="H7" s="5"/>
      <c r="I7" s="5"/>
      <c r="J7" s="5"/>
      <c r="K7" s="5"/>
      <c r="L7" s="5"/>
    </row>
    <row r="8" spans="1:12" ht="17" customHeight="1" x14ac:dyDescent="0.2">
      <c r="A8" s="5"/>
      <c r="B8" s="6"/>
      <c r="C8" s="5"/>
      <c r="D8" s="21"/>
      <c r="E8" s="21"/>
      <c r="F8" s="21"/>
      <c r="G8" s="21"/>
      <c r="H8" s="5"/>
      <c r="I8" s="5"/>
      <c r="J8" s="5"/>
      <c r="K8" s="5"/>
      <c r="L8" s="5"/>
    </row>
    <row r="9" spans="1:12" ht="17" customHeight="1" x14ac:dyDescent="0.2">
      <c r="A9" s="14" t="s">
        <v>4</v>
      </c>
      <c r="B9" s="6"/>
      <c r="C9" s="16" t="s">
        <v>204</v>
      </c>
      <c r="D9" s="21"/>
      <c r="E9" s="21"/>
      <c r="F9" s="21"/>
      <c r="G9" s="21"/>
      <c r="H9" s="5"/>
      <c r="I9" s="5"/>
      <c r="J9" s="5"/>
      <c r="K9" s="5"/>
      <c r="L9" s="5"/>
    </row>
    <row r="10" spans="1:12" ht="17" customHeight="1" x14ac:dyDescent="0.2">
      <c r="A10" s="5"/>
      <c r="B10" s="6"/>
      <c r="C10" s="16" t="s">
        <v>205</v>
      </c>
      <c r="D10" s="21"/>
      <c r="E10" s="21"/>
      <c r="F10" s="21"/>
      <c r="G10" s="21"/>
      <c r="H10" s="5"/>
      <c r="I10" s="5"/>
      <c r="J10" s="5"/>
      <c r="K10" s="5"/>
      <c r="L10" s="5"/>
    </row>
    <row r="11" spans="1:12" ht="17" customHeight="1" x14ac:dyDescent="0.2">
      <c r="A11" s="5"/>
      <c r="B11" s="6"/>
      <c r="C11" s="16" t="s">
        <v>206</v>
      </c>
      <c r="D11" s="21"/>
      <c r="E11" s="21"/>
      <c r="F11" s="21"/>
      <c r="G11" s="21"/>
      <c r="H11" s="5"/>
      <c r="I11" s="5"/>
      <c r="J11" s="5"/>
      <c r="K11" s="5"/>
      <c r="L11" s="5"/>
    </row>
    <row r="12" spans="1:12" ht="17" customHeight="1" x14ac:dyDescent="0.2">
      <c r="A12" s="5"/>
      <c r="B12" s="6"/>
      <c r="C12" s="16" t="s">
        <v>207</v>
      </c>
      <c r="D12" s="21"/>
      <c r="E12" s="18">
        <f>'3.8-9 Beta Adjusted ERP'!F27</f>
        <v>7.91</v>
      </c>
      <c r="F12" s="16" t="s">
        <v>52</v>
      </c>
      <c r="G12" s="21"/>
      <c r="H12" s="5"/>
      <c r="I12" s="5"/>
      <c r="J12" s="19"/>
      <c r="K12" s="19"/>
      <c r="L12" s="5"/>
    </row>
    <row r="13" spans="1:12" ht="17" customHeight="1" x14ac:dyDescent="0.2">
      <c r="A13" s="5"/>
      <c r="B13" s="6"/>
      <c r="C13" s="5"/>
      <c r="D13" s="21"/>
      <c r="E13" s="19"/>
      <c r="F13" s="19"/>
      <c r="G13" s="21"/>
      <c r="H13" s="5"/>
      <c r="I13" s="5"/>
      <c r="J13" s="19"/>
      <c r="K13" s="19"/>
      <c r="L13" s="5"/>
    </row>
    <row r="14" spans="1:12" ht="17" customHeight="1" x14ac:dyDescent="0.2">
      <c r="A14" s="14" t="s">
        <v>6</v>
      </c>
      <c r="B14" s="6"/>
      <c r="C14" s="16" t="s">
        <v>208</v>
      </c>
      <c r="D14" s="21"/>
      <c r="E14" s="19"/>
      <c r="F14" s="19"/>
      <c r="G14" s="21"/>
      <c r="H14" s="5"/>
      <c r="I14" s="5"/>
      <c r="J14" s="19"/>
      <c r="K14" s="19"/>
      <c r="L14" s="5"/>
    </row>
    <row r="15" spans="1:12" ht="17" customHeight="1" x14ac:dyDescent="0.2">
      <c r="A15" s="5"/>
      <c r="B15" s="6"/>
      <c r="C15" s="16" t="s">
        <v>209</v>
      </c>
      <c r="D15" s="21"/>
      <c r="E15" s="19"/>
      <c r="F15" s="19"/>
      <c r="G15" s="21"/>
      <c r="H15" s="5"/>
      <c r="I15" s="5"/>
      <c r="J15" s="19"/>
      <c r="K15" s="19"/>
      <c r="L15" s="5"/>
    </row>
    <row r="16" spans="1:12" ht="17" customHeight="1" x14ac:dyDescent="0.2">
      <c r="A16" s="5"/>
      <c r="B16" s="6"/>
      <c r="C16" s="16" t="s">
        <v>210</v>
      </c>
      <c r="D16" s="21"/>
      <c r="E16" s="19"/>
      <c r="F16" s="19"/>
      <c r="G16" s="21"/>
      <c r="H16" s="5"/>
      <c r="I16" s="5"/>
      <c r="J16" s="19"/>
      <c r="K16" s="19"/>
      <c r="L16" s="5"/>
    </row>
    <row r="17" spans="1:12" ht="17" customHeight="1" x14ac:dyDescent="0.2">
      <c r="A17" s="5"/>
      <c r="B17" s="6"/>
      <c r="C17" s="16" t="s">
        <v>211</v>
      </c>
      <c r="D17" s="21"/>
      <c r="E17" s="19"/>
      <c r="F17" s="19"/>
      <c r="G17" s="21"/>
      <c r="H17" s="5"/>
      <c r="I17" s="5"/>
      <c r="J17" s="19"/>
      <c r="K17" s="19"/>
      <c r="L17" s="5"/>
    </row>
    <row r="18" spans="1:12" ht="17" customHeight="1" x14ac:dyDescent="0.2">
      <c r="A18" s="5"/>
      <c r="B18" s="6"/>
      <c r="C18" s="16" t="s">
        <v>212</v>
      </c>
      <c r="D18" s="21"/>
      <c r="E18" s="81">
        <f>'3.12 S&amp;P RPM Study Returns'!E19</f>
        <v>6.25</v>
      </c>
      <c r="F18" s="19"/>
      <c r="G18" s="21"/>
      <c r="H18" s="5"/>
      <c r="I18" s="5"/>
      <c r="J18" s="19"/>
      <c r="K18" s="19"/>
      <c r="L18" s="5"/>
    </row>
    <row r="19" spans="1:12" ht="17" customHeight="1" x14ac:dyDescent="0.2">
      <c r="A19" s="5"/>
      <c r="B19" s="6"/>
      <c r="C19" s="5"/>
      <c r="D19" s="21"/>
      <c r="E19" s="82"/>
      <c r="F19" s="19"/>
      <c r="G19" s="21"/>
      <c r="H19" s="5"/>
      <c r="I19" s="5"/>
      <c r="J19" s="19"/>
      <c r="K19" s="19"/>
      <c r="L19" s="5"/>
    </row>
    <row r="20" spans="1:12" ht="16.5" customHeight="1" x14ac:dyDescent="0.2">
      <c r="A20" s="14" t="s">
        <v>8</v>
      </c>
      <c r="B20" s="6"/>
      <c r="C20" s="16" t="s">
        <v>213</v>
      </c>
      <c r="D20" s="21"/>
      <c r="E20" s="81">
        <f>ROUND(AVERAGE(E12:E18),2)</f>
        <v>7.08</v>
      </c>
      <c r="F20" s="16" t="s">
        <v>52</v>
      </c>
      <c r="G20" s="21"/>
      <c r="H20" s="5"/>
      <c r="I20" s="5"/>
      <c r="J20" s="19"/>
      <c r="K20" s="19"/>
      <c r="L20" s="5"/>
    </row>
    <row r="21" spans="1:12" ht="16.5" customHeight="1" x14ac:dyDescent="0.2">
      <c r="A21" s="5"/>
      <c r="B21" s="6"/>
      <c r="C21" s="5"/>
      <c r="D21" s="21"/>
      <c r="E21" s="50"/>
      <c r="F21" s="21"/>
      <c r="G21" s="21"/>
      <c r="H21" s="21"/>
      <c r="I21" s="21"/>
      <c r="J21" s="5"/>
      <c r="K21" s="5"/>
      <c r="L21" s="5"/>
    </row>
    <row r="22" spans="1:12" ht="17" customHeight="1" x14ac:dyDescent="0.2">
      <c r="A22" s="5"/>
      <c r="B22" s="6"/>
      <c r="C22" s="5"/>
      <c r="D22" s="21"/>
      <c r="E22" s="21"/>
      <c r="F22" s="21"/>
      <c r="G22" s="21"/>
      <c r="H22" s="21"/>
      <c r="I22" s="21"/>
      <c r="J22" s="5"/>
      <c r="K22" s="5"/>
      <c r="L22" s="5"/>
    </row>
    <row r="23" spans="1:12" ht="17" customHeight="1" x14ac:dyDescent="0.2">
      <c r="A23" s="48" t="s">
        <v>120</v>
      </c>
      <c r="B23" s="14" t="s">
        <v>23</v>
      </c>
      <c r="C23" s="16" t="s">
        <v>214</v>
      </c>
      <c r="D23" s="21"/>
      <c r="E23" s="21"/>
      <c r="F23" s="21"/>
      <c r="G23" s="21"/>
      <c r="H23" s="21"/>
      <c r="I23" s="21"/>
      <c r="J23" s="5"/>
      <c r="K23" s="5"/>
      <c r="L23" s="5"/>
    </row>
    <row r="24" spans="1:12" ht="17" customHeight="1" x14ac:dyDescent="0.2">
      <c r="A24" s="23"/>
      <c r="B24" s="14" t="s">
        <v>25</v>
      </c>
      <c r="C24" s="16" t="s">
        <v>215</v>
      </c>
      <c r="D24" s="21"/>
      <c r="E24" s="21"/>
      <c r="F24" s="21"/>
      <c r="G24" s="21"/>
      <c r="H24" s="21"/>
      <c r="I24" s="21"/>
      <c r="J24" s="5"/>
      <c r="K24" s="5"/>
      <c r="L24" s="5"/>
    </row>
    <row r="25" spans="1:12" ht="17" customHeight="1" x14ac:dyDescent="0.2">
      <c r="A25" s="5"/>
      <c r="B25" s="6"/>
      <c r="C25" s="5"/>
      <c r="D25" s="21"/>
      <c r="E25" s="21"/>
      <c r="F25" s="21"/>
      <c r="G25" s="21"/>
      <c r="H25" s="21"/>
      <c r="I25" s="21"/>
      <c r="J25" s="5"/>
      <c r="K25" s="5"/>
      <c r="L25" s="5"/>
    </row>
    <row r="26" spans="1:12" ht="17" customHeight="1" x14ac:dyDescent="0.2">
      <c r="A26" s="5"/>
      <c r="B26" s="6"/>
      <c r="C26" s="5"/>
      <c r="D26" s="21"/>
      <c r="E26" s="21"/>
      <c r="F26" s="21"/>
      <c r="G26" s="21"/>
      <c r="H26" s="21"/>
      <c r="I26" s="21"/>
      <c r="J26" s="5"/>
      <c r="K26" s="5"/>
      <c r="L26" s="5"/>
    </row>
    <row r="27" spans="1:12" ht="17" customHeight="1" x14ac:dyDescent="0.2">
      <c r="A27" s="5"/>
      <c r="B27" s="6"/>
      <c r="C27" s="5"/>
      <c r="D27" s="21"/>
      <c r="E27" s="21"/>
      <c r="F27" s="21"/>
      <c r="G27" s="21"/>
      <c r="H27" s="21"/>
      <c r="I27" s="21"/>
      <c r="J27" s="5"/>
      <c r="K27" s="5"/>
      <c r="L27" s="5"/>
    </row>
    <row r="28" spans="1:12" ht="17" customHeight="1" x14ac:dyDescent="0.2">
      <c r="A28" s="5"/>
      <c r="B28" s="6"/>
      <c r="C28" s="5"/>
      <c r="D28" s="21"/>
      <c r="E28" s="21"/>
      <c r="F28" s="21"/>
      <c r="G28" s="21"/>
      <c r="H28" s="21"/>
      <c r="I28" s="21"/>
      <c r="J28" s="5"/>
      <c r="K28" s="5"/>
      <c r="L28" s="5"/>
    </row>
    <row r="29" spans="1:12" ht="17" customHeight="1" x14ac:dyDescent="0.2">
      <c r="A29" s="5"/>
      <c r="B29" s="6"/>
      <c r="C29" s="5"/>
      <c r="D29" s="21"/>
      <c r="E29" s="21"/>
      <c r="F29" s="21"/>
      <c r="G29" s="21"/>
      <c r="H29" s="21"/>
      <c r="I29" s="21"/>
      <c r="J29" s="5"/>
      <c r="K29" s="5"/>
      <c r="L29" s="5"/>
    </row>
    <row r="30" spans="1:12" ht="17" customHeight="1" x14ac:dyDescent="0.2">
      <c r="A30" s="5"/>
      <c r="B30" s="6"/>
      <c r="C30" s="5"/>
      <c r="D30" s="21"/>
      <c r="E30" s="21"/>
      <c r="F30" s="21"/>
      <c r="G30" s="21"/>
      <c r="H30" s="21"/>
      <c r="I30" s="21"/>
      <c r="J30" s="5"/>
      <c r="K30" s="5"/>
      <c r="L30" s="5"/>
    </row>
    <row r="31" spans="1:12" ht="17" customHeight="1" x14ac:dyDescent="0.2">
      <c r="A31" s="5"/>
      <c r="B31" s="6"/>
      <c r="C31" s="5"/>
      <c r="D31" s="21"/>
      <c r="E31" s="21"/>
      <c r="F31" s="21"/>
      <c r="G31" s="21"/>
      <c r="H31" s="21"/>
      <c r="I31" s="21"/>
      <c r="J31" s="5"/>
      <c r="K31" s="5"/>
      <c r="L31" s="5"/>
    </row>
    <row r="32" spans="1:12" ht="17" customHeight="1" x14ac:dyDescent="0.2">
      <c r="A32" s="5"/>
      <c r="B32" s="6"/>
      <c r="C32" s="5"/>
      <c r="D32" s="21"/>
      <c r="E32" s="21"/>
      <c r="F32" s="21"/>
      <c r="G32" s="21"/>
      <c r="H32" s="21"/>
      <c r="I32" s="21"/>
      <c r="J32" s="5"/>
      <c r="K32" s="5"/>
      <c r="L32" s="5"/>
    </row>
    <row r="33" spans="1:12" ht="17" customHeight="1" x14ac:dyDescent="0.2">
      <c r="A33" s="5"/>
      <c r="B33" s="6"/>
      <c r="C33" s="5"/>
      <c r="D33" s="21"/>
      <c r="E33" s="21"/>
      <c r="F33" s="21"/>
      <c r="G33" s="21"/>
      <c r="H33" s="21"/>
      <c r="I33" s="21"/>
      <c r="J33" s="5"/>
      <c r="K33" s="5"/>
      <c r="L33" s="5"/>
    </row>
    <row r="34" spans="1:12" ht="17" customHeight="1" x14ac:dyDescent="0.2">
      <c r="A34" s="5"/>
      <c r="B34" s="6"/>
      <c r="C34" s="5"/>
      <c r="D34" s="21"/>
      <c r="E34" s="21"/>
      <c r="F34" s="21"/>
      <c r="G34" s="21"/>
      <c r="H34" s="21"/>
      <c r="I34" s="21"/>
      <c r="J34" s="5"/>
      <c r="K34" s="5"/>
      <c r="L34" s="5"/>
    </row>
    <row r="35" spans="1:12" ht="17" customHeight="1" x14ac:dyDescent="0.2">
      <c r="A35" s="5"/>
      <c r="B35" s="6"/>
      <c r="C35" s="5"/>
      <c r="D35" s="21"/>
      <c r="E35" s="21"/>
      <c r="F35" s="21"/>
      <c r="G35" s="21"/>
      <c r="H35" s="21"/>
      <c r="I35" s="21"/>
      <c r="J35" s="5"/>
      <c r="K35" s="5"/>
      <c r="L35" s="5"/>
    </row>
    <row r="36" spans="1:12" ht="17" customHeight="1" x14ac:dyDescent="0.2">
      <c r="A36" s="5"/>
      <c r="B36" s="6"/>
      <c r="C36" s="5"/>
      <c r="D36" s="21"/>
      <c r="E36" s="21"/>
      <c r="F36" s="21"/>
      <c r="G36" s="21"/>
      <c r="H36" s="21"/>
      <c r="I36" s="21"/>
      <c r="J36" s="5"/>
      <c r="K36" s="5"/>
      <c r="L36" s="5"/>
    </row>
    <row r="37" spans="1:12" ht="17" customHeight="1" x14ac:dyDescent="0.2">
      <c r="A37" s="5"/>
      <c r="B37" s="6"/>
      <c r="C37" s="5"/>
      <c r="D37" s="21"/>
      <c r="E37" s="21"/>
      <c r="F37" s="21"/>
      <c r="G37" s="21"/>
      <c r="H37" s="21"/>
      <c r="I37" s="21"/>
      <c r="J37" s="5"/>
      <c r="K37" s="5"/>
      <c r="L37" s="5"/>
    </row>
    <row r="38" spans="1:12" ht="17" customHeight="1" x14ac:dyDescent="0.2">
      <c r="A38" s="5"/>
      <c r="B38" s="6"/>
      <c r="C38" s="5"/>
      <c r="D38" s="21"/>
      <c r="E38" s="21"/>
      <c r="F38" s="21"/>
      <c r="G38" s="21"/>
      <c r="H38" s="21"/>
      <c r="I38" s="21"/>
      <c r="J38" s="5"/>
      <c r="K38" s="5"/>
      <c r="L38" s="5"/>
    </row>
    <row r="39" spans="1:12" ht="17" customHeight="1" x14ac:dyDescent="0.2">
      <c r="A39" s="5"/>
      <c r="B39" s="6"/>
      <c r="C39" s="5"/>
      <c r="D39" s="21"/>
      <c r="E39" s="21"/>
      <c r="F39" s="21"/>
      <c r="G39" s="21"/>
      <c r="H39" s="21"/>
      <c r="I39" s="21"/>
      <c r="J39" s="5"/>
      <c r="K39" s="5"/>
      <c r="L39" s="5"/>
    </row>
    <row r="40" spans="1:12" ht="17" customHeight="1" x14ac:dyDescent="0.2">
      <c r="A40" s="5"/>
      <c r="B40" s="6"/>
      <c r="C40" s="5"/>
      <c r="D40" s="21"/>
      <c r="E40" s="21"/>
      <c r="F40" s="21"/>
      <c r="G40" s="21"/>
      <c r="H40" s="21"/>
      <c r="I40" s="21"/>
      <c r="J40" s="5"/>
      <c r="K40" s="5"/>
      <c r="L40" s="5"/>
    </row>
    <row r="41" spans="1:12" ht="17" customHeight="1" x14ac:dyDescent="0.2">
      <c r="A41" s="5"/>
      <c r="B41" s="6"/>
      <c r="C41" s="5"/>
      <c r="D41" s="21"/>
      <c r="E41" s="21"/>
      <c r="F41" s="21"/>
      <c r="G41" s="21"/>
      <c r="H41" s="21"/>
      <c r="I41" s="21"/>
      <c r="J41" s="5"/>
      <c r="K41" s="5"/>
      <c r="L41" s="5"/>
    </row>
    <row r="42" spans="1:12" ht="17" customHeight="1" x14ac:dyDescent="0.2">
      <c r="A42" s="5"/>
      <c r="B42" s="6"/>
      <c r="C42" s="5"/>
      <c r="D42" s="21"/>
      <c r="E42" s="21"/>
      <c r="F42" s="21"/>
      <c r="G42" s="21"/>
      <c r="H42" s="21"/>
      <c r="I42" s="21"/>
      <c r="J42" s="5"/>
      <c r="K42" s="5"/>
      <c r="L42" s="5"/>
    </row>
    <row r="43" spans="1:12" ht="17" customHeight="1" x14ac:dyDescent="0.2">
      <c r="A43" s="5"/>
      <c r="B43" s="6"/>
      <c r="C43" s="5"/>
      <c r="D43" s="21"/>
      <c r="E43" s="21"/>
      <c r="F43" s="21"/>
      <c r="G43" s="21"/>
      <c r="H43" s="21"/>
      <c r="I43" s="21"/>
      <c r="J43" s="5"/>
      <c r="K43" s="5"/>
      <c r="L43" s="5"/>
    </row>
    <row r="44" spans="1:12" ht="17" customHeight="1" x14ac:dyDescent="0.2">
      <c r="A44" s="5"/>
      <c r="B44" s="6"/>
      <c r="C44" s="5"/>
      <c r="D44" s="21"/>
      <c r="E44" s="21"/>
      <c r="F44" s="21"/>
      <c r="G44" s="21"/>
      <c r="H44" s="21"/>
      <c r="I44" s="21"/>
      <c r="J44" s="5"/>
      <c r="K44" s="5"/>
      <c r="L44" s="5"/>
    </row>
    <row r="45" spans="1:12" ht="17" customHeight="1" x14ac:dyDescent="0.2">
      <c r="A45" s="5"/>
      <c r="B45" s="6"/>
      <c r="C45" s="5"/>
      <c r="D45" s="21"/>
      <c r="E45" s="21"/>
      <c r="F45" s="21"/>
      <c r="G45" s="21"/>
      <c r="H45" s="21"/>
      <c r="I45" s="21"/>
      <c r="J45" s="5"/>
      <c r="K45" s="5"/>
      <c r="L45" s="5"/>
    </row>
    <row r="46" spans="1:12" ht="17" customHeight="1" x14ac:dyDescent="0.2">
      <c r="A46" s="5"/>
      <c r="B46" s="6"/>
      <c r="C46" s="5"/>
      <c r="D46" s="21"/>
      <c r="E46" s="21"/>
      <c r="F46" s="21"/>
      <c r="G46" s="21"/>
      <c r="H46" s="21"/>
      <c r="I46" s="21"/>
      <c r="J46" s="5"/>
      <c r="K46" s="5"/>
      <c r="L46" s="5"/>
    </row>
    <row r="47" spans="1:12" ht="17" customHeight="1" x14ac:dyDescent="0.2">
      <c r="A47" s="5"/>
      <c r="B47" s="6"/>
      <c r="C47" s="5"/>
      <c r="D47" s="21"/>
      <c r="E47" s="21"/>
      <c r="F47" s="21"/>
      <c r="G47" s="21"/>
      <c r="H47" s="21"/>
      <c r="I47" s="21"/>
      <c r="J47" s="5"/>
      <c r="K47" s="5"/>
      <c r="L47" s="5"/>
    </row>
    <row r="48" spans="1:12" ht="17" customHeight="1" x14ac:dyDescent="0.2">
      <c r="A48" s="5"/>
      <c r="B48" s="6"/>
      <c r="C48" s="5"/>
      <c r="D48" s="21"/>
      <c r="E48" s="21"/>
      <c r="F48" s="21"/>
      <c r="G48" s="21"/>
      <c r="H48" s="21"/>
      <c r="I48" s="21"/>
      <c r="J48" s="5"/>
      <c r="K48" s="5"/>
      <c r="L48" s="5"/>
    </row>
    <row r="49" spans="1:12" ht="17" customHeight="1" x14ac:dyDescent="0.2">
      <c r="A49" s="5"/>
      <c r="B49" s="6"/>
      <c r="C49" s="5"/>
      <c r="D49" s="21"/>
      <c r="E49" s="21"/>
      <c r="F49" s="21"/>
      <c r="G49" s="21"/>
      <c r="H49" s="21"/>
      <c r="I49" s="21"/>
      <c r="J49" s="5"/>
      <c r="K49" s="5"/>
      <c r="L49" s="5"/>
    </row>
    <row r="50" spans="1:12" ht="17" customHeight="1" x14ac:dyDescent="0.2">
      <c r="A50" s="5"/>
      <c r="B50" s="6"/>
      <c r="C50" s="5"/>
      <c r="D50" s="21"/>
      <c r="E50" s="21"/>
      <c r="F50" s="21"/>
      <c r="G50" s="21"/>
      <c r="H50" s="21"/>
      <c r="I50" s="21"/>
      <c r="J50" s="5"/>
      <c r="K50" s="5"/>
      <c r="L50" s="5"/>
    </row>
    <row r="51" spans="1:12" ht="17" customHeight="1" x14ac:dyDescent="0.2">
      <c r="A51" s="5"/>
      <c r="B51" s="6"/>
      <c r="C51" s="5"/>
      <c r="D51" s="21"/>
      <c r="E51" s="21"/>
      <c r="F51" s="21"/>
      <c r="G51" s="21"/>
      <c r="H51" s="21"/>
      <c r="I51" s="21"/>
      <c r="J51" s="5"/>
      <c r="K51" s="5"/>
      <c r="L51" s="5"/>
    </row>
    <row r="52" spans="1:12" ht="17" customHeight="1" x14ac:dyDescent="0.2">
      <c r="A52" s="5"/>
      <c r="B52" s="6"/>
      <c r="C52" s="5"/>
      <c r="D52" s="21"/>
      <c r="E52" s="21"/>
      <c r="F52" s="21"/>
      <c r="G52" s="21"/>
      <c r="H52" s="21"/>
      <c r="I52" s="21"/>
      <c r="J52" s="5"/>
      <c r="K52" s="5"/>
      <c r="L52" s="5"/>
    </row>
    <row r="53" spans="1:12" ht="17" customHeight="1" x14ac:dyDescent="0.2">
      <c r="A53" s="5"/>
      <c r="B53" s="6"/>
      <c r="C53" s="5"/>
      <c r="D53" s="21"/>
      <c r="E53" s="21"/>
      <c r="F53" s="21"/>
      <c r="G53" s="21"/>
      <c r="H53" s="21"/>
      <c r="I53" s="21"/>
      <c r="J53" s="5"/>
      <c r="K53" s="5"/>
      <c r="L53" s="5"/>
    </row>
    <row r="54" spans="1:12" ht="17" customHeight="1" x14ac:dyDescent="0.2">
      <c r="A54" s="5"/>
      <c r="B54" s="6"/>
      <c r="C54" s="5"/>
      <c r="D54" s="21"/>
      <c r="E54" s="21"/>
      <c r="F54" s="21"/>
      <c r="G54" s="21"/>
      <c r="H54" s="21"/>
      <c r="I54" s="21"/>
      <c r="J54" s="5"/>
      <c r="K54" s="5"/>
      <c r="L54" s="5"/>
    </row>
    <row r="55" spans="1:12" ht="17" customHeight="1" x14ac:dyDescent="0.2">
      <c r="A55" s="5"/>
      <c r="B55" s="6"/>
      <c r="C55" s="5"/>
      <c r="D55" s="21"/>
      <c r="E55" s="21"/>
      <c r="F55" s="21"/>
      <c r="G55" s="21"/>
      <c r="H55" s="21"/>
      <c r="I55" s="21"/>
      <c r="J55" s="5"/>
      <c r="K55" s="5"/>
      <c r="L55" s="5"/>
    </row>
    <row r="56" spans="1:12" ht="17" customHeight="1" x14ac:dyDescent="0.2">
      <c r="A56" s="5"/>
      <c r="B56" s="6"/>
      <c r="C56" s="5"/>
      <c r="D56" s="21"/>
      <c r="E56" s="21"/>
      <c r="F56" s="21"/>
      <c r="G56" s="21"/>
      <c r="H56" s="21"/>
      <c r="I56" s="21"/>
      <c r="J56" s="5"/>
      <c r="K56" s="5"/>
      <c r="L56" s="5"/>
    </row>
    <row r="57" spans="1:12" ht="17" customHeight="1" x14ac:dyDescent="0.2">
      <c r="A57" s="5"/>
      <c r="B57" s="6"/>
      <c r="C57" s="5"/>
      <c r="D57" s="21"/>
      <c r="E57" s="21"/>
      <c r="F57" s="21"/>
      <c r="G57" s="21"/>
      <c r="H57" s="21"/>
      <c r="I57" s="21"/>
      <c r="J57" s="5"/>
      <c r="K57" s="5"/>
      <c r="L57" s="5"/>
    </row>
    <row r="58" spans="1:12" ht="17" customHeight="1" x14ac:dyDescent="0.2">
      <c r="A58" s="5"/>
      <c r="B58" s="6"/>
      <c r="C58" s="5"/>
      <c r="D58" s="21"/>
      <c r="E58" s="21"/>
      <c r="F58" s="21"/>
      <c r="G58" s="21"/>
      <c r="H58" s="21"/>
      <c r="I58" s="21"/>
      <c r="J58" s="5"/>
      <c r="K58" s="5"/>
      <c r="L58" s="5"/>
    </row>
    <row r="59" spans="1:12" ht="17" customHeight="1" x14ac:dyDescent="0.2">
      <c r="A59" s="5"/>
      <c r="B59" s="6"/>
      <c r="C59" s="5"/>
      <c r="D59" s="21"/>
      <c r="E59" s="21"/>
      <c r="F59" s="21"/>
      <c r="G59" s="21"/>
      <c r="H59" s="21"/>
      <c r="I59" s="21"/>
      <c r="J59" s="5"/>
      <c r="K59" s="5"/>
      <c r="L59" s="5"/>
    </row>
    <row r="60" spans="1:12" ht="17" customHeight="1" x14ac:dyDescent="0.2">
      <c r="A60" s="5"/>
      <c r="B60" s="6"/>
      <c r="C60" s="5"/>
      <c r="D60" s="21"/>
      <c r="E60" s="21"/>
      <c r="F60" s="21"/>
      <c r="G60" s="21"/>
      <c r="H60" s="21"/>
      <c r="I60" s="21"/>
      <c r="J60" s="5"/>
      <c r="K60" s="5"/>
      <c r="L60" s="5"/>
    </row>
    <row r="61" spans="1:12" ht="17" customHeight="1" x14ac:dyDescent="0.2">
      <c r="A61" s="5"/>
      <c r="B61" s="6"/>
      <c r="C61" s="5"/>
      <c r="D61" s="21"/>
      <c r="E61" s="21"/>
      <c r="F61" s="21"/>
      <c r="G61" s="21"/>
      <c r="H61" s="21"/>
      <c r="I61" s="21"/>
      <c r="J61" s="5"/>
      <c r="K61" s="5"/>
      <c r="L61" s="5"/>
    </row>
    <row r="62" spans="1:12" ht="17" customHeight="1" x14ac:dyDescent="0.2">
      <c r="A62" s="5"/>
      <c r="B62" s="6"/>
      <c r="C62" s="5"/>
      <c r="D62" s="21"/>
      <c r="E62" s="21"/>
      <c r="F62" s="21"/>
      <c r="G62" s="21"/>
      <c r="H62" s="21"/>
      <c r="I62" s="21"/>
      <c r="J62" s="5"/>
      <c r="K62" s="5"/>
      <c r="L62" s="5"/>
    </row>
    <row r="63" spans="1:12" ht="17" customHeight="1" x14ac:dyDescent="0.2">
      <c r="A63" s="5"/>
      <c r="B63" s="6"/>
      <c r="C63" s="5"/>
      <c r="D63" s="21"/>
      <c r="E63" s="21"/>
      <c r="F63" s="21"/>
      <c r="G63" s="21"/>
      <c r="H63" s="21"/>
      <c r="I63" s="21"/>
      <c r="J63" s="5"/>
      <c r="K63" s="5"/>
      <c r="L63" s="5"/>
    </row>
    <row r="64" spans="1:12" ht="17" customHeight="1" x14ac:dyDescent="0.2">
      <c r="A64" s="5"/>
      <c r="B64" s="6"/>
      <c r="C64" s="5"/>
      <c r="D64" s="21"/>
      <c r="E64" s="21"/>
      <c r="F64" s="21"/>
      <c r="G64" s="21"/>
      <c r="H64" s="21"/>
      <c r="I64" s="21"/>
      <c r="J64" s="5"/>
      <c r="K64" s="5"/>
      <c r="L64" s="5"/>
    </row>
    <row r="65" spans="1:12" ht="17" customHeight="1" x14ac:dyDescent="0.2">
      <c r="A65" s="5"/>
      <c r="B65" s="6"/>
      <c r="C65" s="5"/>
      <c r="D65" s="21"/>
      <c r="E65" s="21"/>
      <c r="F65" s="21"/>
      <c r="G65" s="21"/>
      <c r="H65" s="21"/>
      <c r="I65" s="21"/>
      <c r="J65" s="5"/>
      <c r="K65" s="5"/>
      <c r="L65" s="5"/>
    </row>
    <row r="66" spans="1:12" ht="17" customHeight="1" x14ac:dyDescent="0.2">
      <c r="A66" s="5"/>
      <c r="B66" s="6"/>
      <c r="C66" s="5"/>
      <c r="D66" s="21"/>
      <c r="E66" s="21"/>
      <c r="F66" s="21"/>
      <c r="G66" s="21"/>
      <c r="H66" s="21"/>
      <c r="I66" s="21"/>
      <c r="J66" s="5"/>
      <c r="K66" s="5"/>
      <c r="L66" s="5"/>
    </row>
    <row r="67" spans="1:12" ht="17" customHeight="1" x14ac:dyDescent="0.2">
      <c r="A67" s="5"/>
      <c r="B67" s="6"/>
      <c r="C67" s="5"/>
      <c r="D67" s="21"/>
      <c r="E67" s="21"/>
      <c r="F67" s="21"/>
      <c r="G67" s="21"/>
      <c r="H67" s="21"/>
      <c r="I67" s="21"/>
      <c r="J67" s="5"/>
      <c r="K67" s="5"/>
      <c r="L67" s="5"/>
    </row>
    <row r="68" spans="1:12" ht="17" customHeight="1" x14ac:dyDescent="0.2">
      <c r="A68" s="5"/>
      <c r="B68" s="6"/>
      <c r="C68" s="5"/>
      <c r="D68" s="21"/>
      <c r="E68" s="21"/>
      <c r="F68" s="21"/>
      <c r="G68" s="21"/>
      <c r="H68" s="21"/>
      <c r="I68" s="21"/>
      <c r="J68" s="5"/>
      <c r="K68" s="5"/>
      <c r="L68" s="5"/>
    </row>
    <row r="69" spans="1:12" ht="17" customHeight="1" x14ac:dyDescent="0.2">
      <c r="A69" s="5"/>
      <c r="B69" s="6"/>
      <c r="C69" s="5"/>
      <c r="D69" s="21"/>
      <c r="E69" s="21"/>
      <c r="F69" s="21"/>
      <c r="G69" s="21"/>
      <c r="H69" s="21"/>
      <c r="I69" s="21"/>
      <c r="J69" s="5"/>
      <c r="K69" s="5"/>
      <c r="L69" s="5"/>
    </row>
    <row r="70" spans="1:12" ht="17" customHeight="1" x14ac:dyDescent="0.2">
      <c r="A70" s="5"/>
      <c r="B70" s="6"/>
      <c r="C70" s="5"/>
      <c r="D70" s="21"/>
      <c r="E70" s="21"/>
      <c r="F70" s="21"/>
      <c r="G70" s="21"/>
      <c r="H70" s="21"/>
      <c r="I70" s="21"/>
      <c r="J70" s="5"/>
      <c r="K70" s="5"/>
      <c r="L70" s="5"/>
    </row>
    <row r="71" spans="1:12" ht="17" customHeight="1" x14ac:dyDescent="0.2">
      <c r="A71" s="5"/>
      <c r="B71" s="6"/>
      <c r="C71" s="5"/>
      <c r="D71" s="21"/>
      <c r="E71" s="21"/>
      <c r="F71" s="21"/>
      <c r="G71" s="21"/>
      <c r="H71" s="21"/>
      <c r="I71" s="21"/>
      <c r="J71" s="5"/>
      <c r="K71" s="5"/>
      <c r="L71" s="5"/>
    </row>
  </sheetData>
  <mergeCells count="5">
    <mergeCell ref="E6:F6"/>
    <mergeCell ref="A5:F5"/>
    <mergeCell ref="A1:F1"/>
    <mergeCell ref="A2:F2"/>
    <mergeCell ref="A3:F3"/>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58</vt:i4>
      </vt:variant>
    </vt:vector>
  </HeadingPairs>
  <TitlesOfParts>
    <vt:vector size="58" baseType="lpstr">
      <vt:lpstr>1.2 Summary of CE Models</vt:lpstr>
      <vt:lpstr>2.1 DCF Summary</vt:lpstr>
      <vt:lpstr>3.1 RPM Summary</vt:lpstr>
      <vt:lpstr>3.2 Ind. PRPM Results</vt:lpstr>
      <vt:lpstr>3.3 Risk Premium Summary</vt:lpstr>
      <vt:lpstr>3.4 Moody's Bond Yields</vt:lpstr>
      <vt:lpstr>3.5 Bond Ratings</vt:lpstr>
      <vt:lpstr>3.6 MOODY_S&amp;P numbericl_assign</vt:lpstr>
      <vt:lpstr>3.7 ERP Determination</vt:lpstr>
      <vt:lpstr>3.8-9 Beta Adjusted ERP</vt:lpstr>
      <vt:lpstr>3.12 S&amp;P RPM Study Returns</vt:lpstr>
      <vt:lpstr>4.1 CAPM</vt:lpstr>
      <vt:lpstr>4.2 CAPM Notes</vt:lpstr>
      <vt:lpstr>5.2 Comp Earnings Criteria</vt:lpstr>
      <vt:lpstr>5.3 Proxy Group Equivalent</vt:lpstr>
      <vt:lpstr>6.1 CEM Summary</vt:lpstr>
      <vt:lpstr>6.2 CEM DCF</vt:lpstr>
      <vt:lpstr>6.3 CEM RPM Summary</vt:lpstr>
      <vt:lpstr>6.4 CEM RPM Bond Ratings</vt:lpstr>
      <vt:lpstr>6.5 CEM Beta Adjusted RP</vt:lpstr>
      <vt:lpstr>6.6 CEM CAPM Backup</vt:lpstr>
      <vt:lpstr>7.1 Risk Adjustment</vt:lpstr>
      <vt:lpstr>7.2 Market Cap</vt:lpstr>
      <vt:lpstr>Chart 1 30yrT vs. VIX</vt:lpstr>
      <vt:lpstr>Chart 2 &amp; 3 CoV Charts</vt:lpstr>
      <vt:lpstr>Input</vt:lpstr>
      <vt:lpstr>Market Data</vt:lpstr>
      <vt:lpstr>Proxy Data Lookup</vt:lpstr>
      <vt:lpstr>Proxy Price Data</vt:lpstr>
      <vt:lpstr>Proxy Prices</vt:lpstr>
      <vt:lpstr>CEM Data Lookup</vt:lpstr>
      <vt:lpstr>CEM Price Data</vt:lpstr>
      <vt:lpstr>CEM PricesDivs</vt:lpstr>
      <vt:lpstr>MRP WP1</vt:lpstr>
      <vt:lpstr>MRP WP2</vt:lpstr>
      <vt:lpstr>MRP WP3</vt:lpstr>
      <vt:lpstr>ERP WP1</vt:lpstr>
      <vt:lpstr>ERP WP 2</vt:lpstr>
      <vt:lpstr>MRP ERP WP</vt:lpstr>
      <vt:lpstr>PRPM WP1</vt:lpstr>
      <vt:lpstr>PRPM WP2</vt:lpstr>
      <vt:lpstr>PRPM WP3</vt:lpstr>
      <vt:lpstr>PRPM WP4</vt:lpstr>
      <vt:lpstr>PRPM WP5</vt:lpstr>
      <vt:lpstr>PRPM WP6</vt:lpstr>
      <vt:lpstr>PRPM WP7</vt:lpstr>
      <vt:lpstr>PRPM WP8</vt:lpstr>
      <vt:lpstr>PRPM WP9</vt:lpstr>
      <vt:lpstr>PRPM WP10</vt:lpstr>
      <vt:lpstr>PRPM WP 11</vt:lpstr>
      <vt:lpstr>PRPM WP12</vt:lpstr>
      <vt:lpstr>3. AWR</vt:lpstr>
      <vt:lpstr>3. AWK</vt:lpstr>
      <vt:lpstr>3. CWT</vt:lpstr>
      <vt:lpstr>3. WTRG</vt:lpstr>
      <vt:lpstr>3. MSEX</vt:lpstr>
      <vt:lpstr>3. SJW</vt:lpstr>
      <vt:lpstr>3. YORW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Yunker,K</cp:lastModifiedBy>
  <dcterms:created xsi:type="dcterms:W3CDTF">2021-01-29T21:37:05Z</dcterms:created>
  <dcterms:modified xsi:type="dcterms:W3CDTF">2021-01-29T21:37:06Z</dcterms:modified>
</cp:coreProperties>
</file>